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  <Override PartName="/xl/charts/lixchart1.xml" ContentType="application/vnd.openxmlformats-officedocument.drawingml.chart+xml"/>
  <Override PartName="/xl/charts/lixcolors1.xml" ContentType="application/vnd.ms-office.chartcolorstyle+xml"/>
  <Override PartName="/xl/charts/lixstyle1.xml" ContentType="application/vnd.ms-office.chartstyle+xml"/>
  <Override PartName="/xl/charts/lixchart2.xml" ContentType="application/vnd.openxmlformats-officedocument.drawingml.chart+xml"/>
  <Override PartName="/xl/charts/lixcolors2.xml" ContentType="application/vnd.ms-office.chartcolorstyle+xml"/>
  <Override PartName="/xl/charts/lixstyle2.xml" ContentType="application/vnd.ms-office.chartstyle+xml"/>
  <Override PartName="/xl/charts/lixchart3.xml" ContentType="application/vnd.openxmlformats-officedocument.drawingml.chart+xml"/>
  <Override PartName="/xl/charts/lixchart4.xml" ContentType="application/vnd.openxmlformats-officedocument.drawingml.chart+xml"/>
  <Override PartName="/xl/drawings/lixdrawing1.xml" ContentType="application/vnd.openxmlformats-officedocument.drawing+xml"/>
  <Override PartName="/xl/drawings/lixdrawing2.xml" ContentType="application/vnd.openxmlformats-officedocument.drawing+xml"/>
  <Override PartName="/xl/drawings/lixdrawing3.xml" ContentType="application/vnd.openxmlformats-officedocument.drawing+xml"/>
  <Override PartName="/xl/drawings/lixdrawing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6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FCST RESULT" sheetId="2" state="visible" r:id="rId2"/>
    <sheet xmlns:r="http://schemas.openxmlformats.org/officeDocument/2006/relationships" name="변동요인분석" sheetId="3" state="visible" r:id="rId3"/>
    <sheet xmlns:r="http://schemas.openxmlformats.org/officeDocument/2006/relationships" name="FCST FLOW" sheetId="4" state="visible" r:id="rId4"/>
    <sheet xmlns:r="http://schemas.openxmlformats.org/officeDocument/2006/relationships" name="근거_유병환자수" sheetId="5" state="visible" r:id="rId5"/>
    <sheet xmlns:r="http://schemas.openxmlformats.org/officeDocument/2006/relationships" name="근거_의료이용환자수" sheetId="6" state="visible" r:id="rId6"/>
    <sheet xmlns:r="http://schemas.openxmlformats.org/officeDocument/2006/relationships" name="근거_고혈압치료환자수" sheetId="7" state="visible" r:id="rId7"/>
    <sheet xmlns:r="http://schemas.openxmlformats.org/officeDocument/2006/relationships" name="근거_ARB처방환자수" sheetId="8" state="visible" r:id="rId8"/>
    <sheet xmlns:r="http://schemas.openxmlformats.org/officeDocument/2006/relationships" name="근거_ARB처방량" sheetId="9" state="visible" r:id="rId9"/>
    <sheet xmlns:r="http://schemas.openxmlformats.org/officeDocument/2006/relationships" name="근거_ARB+CCB+DU복합제처방량" sheetId="10" state="visible" r:id="rId10"/>
    <sheet xmlns:r="http://schemas.openxmlformats.org/officeDocument/2006/relationships" name="근거_SVK HCT처방량" sheetId="11" state="visible" r:id="rId11"/>
    <sheet xmlns:r="http://schemas.openxmlformats.org/officeDocument/2006/relationships" name="SVK HCT_MS_예측" sheetId="12" state="hidden" r:id="rId12"/>
    <sheet xmlns:r="http://schemas.openxmlformats.org/officeDocument/2006/relationships" name="근거_매출" sheetId="13" state="visible" r:id="rId13"/>
    <sheet xmlns:r="http://schemas.openxmlformats.org/officeDocument/2006/relationships" name="근거_제네릭벤치마크" sheetId="14" state="visible" r:id="rId14"/>
    <sheet xmlns:r="http://schemas.openxmlformats.org/officeDocument/2006/relationships" name="근거_민감도" sheetId="15" state="visible" r:id="rId15"/>
    <sheet xmlns:r="http://schemas.openxmlformats.org/officeDocument/2006/relationships" name="CALC" sheetId="16" state="visible" r:id="rId16"/>
    <sheet xmlns:r="http://schemas.openxmlformats.org/officeDocument/2006/relationships" name="원본_SVK_연간예측" sheetId="17" state="visible" r:id="rId17"/>
    <sheet xmlns:r="http://schemas.openxmlformats.org/officeDocument/2006/relationships" name="원본_월별" sheetId="18" state="visible" r:id="rId18"/>
    <sheet xmlns:r="http://schemas.openxmlformats.org/officeDocument/2006/relationships" name="모니터링_월별" sheetId="19" state="visible" r:id="rId19"/>
    <sheet xmlns:r="http://schemas.openxmlformats.org/officeDocument/2006/relationships" name="원본_RAW" sheetId="20" state="visible" r:id="rId20"/>
  </sheets>
  <definedNames>
    <definedName name="표시연도">'FCST RESULT'!$P$4</definedName>
  </definedNames>
  <calcPr calcId="124519" fullCalcOnLoad="1"/>
</workbook>
</file>

<file path=xl/styles.xml><?xml version="1.0" encoding="utf-8"?>
<styleSheet xmlns="http://schemas.openxmlformats.org/spreadsheetml/2006/main">
  <numFmts count="43">
    <numFmt numFmtId="164" formatCode="#,##0.0"/>
    <numFmt numFmtId="165" formatCode="0.0%"/>
    <numFmt numFmtId="166" formatCode="0.00000"/>
    <numFmt numFmtId="167" formatCode="0.0000"/>
    <numFmt numFmtId="168" formatCode="0.000"/>
    <numFmt numFmtId="169" formatCode="_-* #,##0_-;\-* #,##0_-;_-* \-_-;_-@_-"/>
    <numFmt numFmtId="170" formatCode="#,##0&quot;원&quot;"/>
    <numFmt numFmtId="171" formatCode="\+0.0%;\-0.0%"/>
    <numFmt numFmtId="172" formatCode="_-* #,##0.000_-;\-* #,##0.000_-;_-* \-??_-;_-@_-"/>
    <numFmt numFmtId="173" formatCode="_-* #,##0.00000000_-;\-* #,##0.00000000_-;_-* \-??_-;_-@_-"/>
    <numFmt numFmtId="174" formatCode="0.00000000"/>
    <numFmt numFmtId="175" formatCode="_-* #,##0.000_-;\-* #,##0.000_-;_-* \-_-;_-@_-"/>
    <numFmt numFmtId="176" formatCode="_-* #,##0_-;\-* #,##0_-;_-* &quot;-&quot;_-;_-@_-"/>
    <numFmt numFmtId="177" formatCode="_-* #,##0.0_-;\-* #,##0.0_-;_-* &quot;-&quot;_-;_-@_-"/>
    <numFmt numFmtId="178" formatCode="0.00_ "/>
    <numFmt numFmtId="179" formatCode="0.0"/>
    <numFmt numFmtId="180" formatCode="0.0_ "/>
    <numFmt numFmtId="181" formatCode="#,##0_ "/>
    <numFmt numFmtId="182" formatCode="0_ "/>
    <numFmt numFmtId="183" formatCode="0.000000"/>
    <numFmt numFmtId="184" formatCode="_-* #,##0.000000_-;\-* #,##0.000000_-;_-* &quot;-&quot;??????_-;_-@_-"/>
    <numFmt numFmtId="185" formatCode="_(* #,##0_);_(* \(#,##0\);_(* \-_);_(@_)"/>
    <numFmt numFmtId="186" formatCode="\+0.0%;\-0.0%;0.0%"/>
    <numFmt numFmtId="187" formatCode="+0.0000;-0.0000"/>
    <numFmt numFmtId="188" formatCode="+0.000%;-0.000%"/>
    <numFmt numFmtId="189" formatCode="+0.0%;-0.0%"/>
    <numFmt numFmtId="190" formatCode="_-* #,##0_-;\-* #,##0_-;_-* &quot;-&quot;_-;_-@_-"/>
    <numFmt numFmtId="191" formatCode="0.0%"/>
    <numFmt numFmtId="192" formatCode="#,##0.0"/>
    <numFmt numFmtId="193" formatCode="0.0000"/>
    <numFmt numFmtId="194" formatCode="0.000"/>
    <numFmt numFmtId="195" formatCode="_-* #,##0_-;\-* #,##0_-;_-* \-_-;_-@_-"/>
    <numFmt numFmtId="196" formatCode="_-* #,##0.0_-;\-* #,##0.0_-;_-* \-_-;_-@_-"/>
    <numFmt numFmtId="197" formatCode="_(* #,##0_);_(* \(#,##0\);_(* \-_);_(@_)"/>
    <numFmt numFmtId="198" formatCode="\+0.0%;\-0.0%"/>
    <numFmt numFmtId="199" formatCode="_-* #,##0.00_-;\-* #,##0.00_-;_-* \-??_-;_-@_-"/>
    <numFmt numFmtId="200" formatCode="0.00000000"/>
    <numFmt numFmtId="201" formatCode="0.00_ "/>
    <numFmt numFmtId="202" formatCode="0.0"/>
    <numFmt numFmtId="203" formatCode="0.0_ "/>
    <numFmt numFmtId="204" formatCode="0.00000000_ "/>
    <numFmt numFmtId="205" formatCode="\+0.0%;\-0.0%;0.0%"/>
    <numFmt numFmtId="206" formatCode="0.00000E+00"/>
  </numFmts>
  <fonts count="298">
    <font>
      <name val="맑은 고딕"/>
      <charset val="129"/>
      <family val="2"/>
      <color theme="1"/>
      <sz val="11"/>
    </font>
    <font>
      <name val="Arial"/>
      <family val="2"/>
      <sz val="10"/>
    </font>
    <font>
      <name val="맑은 고딕"/>
      <charset val="1"/>
      <family val="2"/>
      <color rgb="FF000000"/>
      <sz val="11"/>
    </font>
    <font>
      <name val="Noto Sans CJK SC"/>
      <charset val="1"/>
      <family val="2"/>
      <b val="1"/>
      <sz val="11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b val="1"/>
      <color rgb="FF1F3864"/>
      <sz val="11"/>
    </font>
    <font>
      <name val="맑은 고딕"/>
      <charset val="129"/>
      <family val="3"/>
      <b val="1"/>
      <color rgb="FFFFFFFF"/>
      <sz val="22"/>
    </font>
    <font>
      <name val="맑은 고딕"/>
      <charset val="129"/>
      <family val="3"/>
      <color rgb="FF808080"/>
      <sz val="10"/>
    </font>
    <font>
      <name val="맑은 고딕"/>
      <charset val="129"/>
      <family val="3"/>
      <b val="1"/>
      <color rgb="FF1F3864"/>
      <sz val="26"/>
    </font>
    <font>
      <name val="맑은 고딕"/>
      <charset val="129"/>
      <family val="2"/>
      <color rgb="FF808080"/>
      <sz val="10"/>
    </font>
    <font>
      <name val="Noto Sans CJK SC"/>
      <family val="2"/>
      <b val="1"/>
      <color rgb="FFFFFFFF"/>
      <sz val="12"/>
    </font>
    <font>
      <name val="Noto Sans CJK SC"/>
      <charset val="1"/>
      <family val="2"/>
      <b val="1"/>
      <color rgb="FF1F3864"/>
      <sz val="14"/>
    </font>
    <font>
      <name val="맑은 고딕"/>
      <charset val="129"/>
      <family val="3"/>
      <b val="1"/>
      <color rgb="FF1F3864"/>
      <sz val="14"/>
    </font>
    <font>
      <name val="맑은 고딕"/>
      <charset val="129"/>
      <family val="2"/>
      <color rgb="FF808080"/>
      <sz val="9"/>
    </font>
    <font>
      <name val="맑은 고딕"/>
      <charset val="129"/>
      <family val="3"/>
      <b val="1"/>
      <color theme="1"/>
      <sz val="15"/>
    </font>
    <font>
      <name val="Noto Sans CJK SC"/>
      <charset val="1"/>
      <family val="2"/>
      <i val="1"/>
      <color theme="1"/>
      <sz val="10"/>
    </font>
    <font>
      <name val="맑은 고딕"/>
      <charset val="129"/>
      <family val="3"/>
      <i val="1"/>
      <color rgb="FF167C74"/>
      <sz val="11"/>
    </font>
    <font>
      <name val="Noto Sans CJK SC"/>
      <charset val="1"/>
      <family val="2"/>
      <b val="1"/>
      <color rgb="FFFFFFFF"/>
      <sz val="11"/>
    </font>
    <font>
      <name val="Noto Sans CJK SC"/>
      <charset val="1"/>
      <family val="2"/>
      <color theme="1"/>
      <sz val="11"/>
    </font>
    <font>
      <name val="맑은 고딕"/>
      <charset val="129"/>
      <family val="3"/>
      <color theme="1"/>
      <sz val="11"/>
    </font>
    <font>
      <name val="Noto Sans CJK SC"/>
      <family val="2"/>
      <color theme="1"/>
      <sz val="11"/>
    </font>
    <font>
      <name val="맑은 고딕"/>
      <charset val="129"/>
      <family val="3"/>
      <b val="1"/>
      <color rgb="FF1F4E78"/>
      <sz val="11"/>
    </font>
    <font>
      <name val="맑은 고딕"/>
      <charset val="129"/>
      <family val="2"/>
      <color theme="10"/>
      <sz val="11"/>
      <u val="single"/>
    </font>
    <font>
      <name val="맑은 고딕"/>
      <charset val="129"/>
      <family val="2"/>
      <color rgb="FF0563C1"/>
      <sz val="11"/>
    </font>
    <font>
      <name val="맑은 고딕"/>
      <charset val="129"/>
      <family val="3"/>
      <b val="1"/>
      <color theme="1"/>
      <sz val="11"/>
    </font>
    <font>
      <name val="Noto Sans CJK SC"/>
      <family val="2"/>
      <b val="1"/>
      <color theme="1"/>
      <sz val="11"/>
    </font>
    <font>
      <name val="맑은 고딕"/>
      <charset val="129"/>
      <family val="3"/>
      <b val="1"/>
      <color theme="1"/>
      <sz val="13"/>
    </font>
    <font>
      <name val="Noto Sans CJK SC"/>
      <charset val="1"/>
      <family val="2"/>
      <color rgb="FF808080"/>
      <sz val="10"/>
    </font>
    <font>
      <name val="맑은 고딕"/>
      <charset val="129"/>
      <family val="2"/>
      <color rgb="FF808080"/>
      <sz val="11"/>
    </font>
    <font>
      <name val="Noto Sans CJK SC"/>
      <family val="2"/>
      <color rgb="FF808080"/>
      <sz val="10"/>
    </font>
    <font>
      <name val="맑은 고딕"/>
      <charset val="129"/>
      <family val="3"/>
      <i val="1"/>
      <color rgb="FF808080"/>
      <sz val="10"/>
    </font>
    <font>
      <name val="Noto Sans CJK SC"/>
      <charset val="1"/>
      <family val="2"/>
      <b val="1"/>
      <color theme="1"/>
      <sz val="14"/>
    </font>
    <font>
      <name val="맑은 고딕"/>
      <charset val="129"/>
      <family val="3"/>
      <i val="1"/>
      <color rgb="FF787878"/>
      <sz val="10"/>
    </font>
    <font>
      <name val="Noto Sans CJK SC"/>
      <charset val="1"/>
      <family val="2"/>
      <color rgb="FF787878"/>
      <sz val="9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2"/>
      <color rgb="FF0000FF"/>
      <sz val="11"/>
    </font>
    <font>
      <name val="Noto Sans CJK SC"/>
      <charset val="1"/>
      <family val="2"/>
      <b val="1"/>
      <color theme="1"/>
      <sz val="11"/>
    </font>
    <font>
      <name val="맑은 고딕"/>
      <charset val="129"/>
      <family val="3"/>
      <b val="1"/>
      <color theme="1"/>
      <sz val="10"/>
    </font>
    <font>
      <name val="Noto Sans CJK SC"/>
      <family val="2"/>
      <b val="1"/>
      <color theme="1"/>
      <sz val="10"/>
    </font>
    <font>
      <name val="맑은 고딕"/>
      <charset val="129"/>
      <family val="3"/>
      <color theme="1"/>
      <sz val="10"/>
    </font>
    <font>
      <name val="Noto Sans CJK SC"/>
      <family val="2"/>
      <color theme="1"/>
      <sz val="10"/>
    </font>
    <font>
      <name val="Noto Sans CJK SC"/>
      <charset val="1"/>
      <family val="2"/>
      <b val="1"/>
      <color theme="1"/>
      <sz val="10"/>
    </font>
    <font>
      <name val="Noto Sans CJK SC"/>
      <charset val="1"/>
      <family val="2"/>
      <color theme="1"/>
      <sz val="10"/>
    </font>
    <font>
      <name val="맑은 고딕"/>
      <charset val="129"/>
      <family val="3"/>
      <color rgb="FF787878"/>
      <sz val="9"/>
    </font>
    <font>
      <name val="Noto Sans CJK SC"/>
      <charset val="1"/>
      <family val="2"/>
      <color theme="0" tint="-0.499984740745262"/>
      <sz val="9"/>
    </font>
    <font>
      <name val="맑은 고딕"/>
      <charset val="129"/>
      <family val="3"/>
      <color theme="0" tint="-0.499984740745262"/>
      <sz val="9"/>
    </font>
    <font>
      <name val="Noto Sans CJK SC"/>
      <family val="2"/>
      <color theme="0" tint="-0.499984740745262"/>
      <sz val="9"/>
    </font>
    <font>
      <name val="맑은 고딕"/>
      <charset val="129"/>
      <family val="3"/>
      <color rgb="FF0000FF"/>
      <sz val="11"/>
    </font>
    <font>
      <name val="맑은 고딕"/>
      <charset val="129"/>
      <family val="3"/>
      <b val="1"/>
      <color rgb="FFFF0000"/>
      <sz val="11"/>
    </font>
    <font>
      <name val="맑은 고딕"/>
      <charset val="129"/>
      <family val="3"/>
      <sz val="11"/>
    </font>
    <font>
      <name val="맑은 고딕"/>
      <charset val="129"/>
      <family val="3"/>
      <b val="1"/>
      <color theme="1"/>
      <sz val="14"/>
    </font>
    <font>
      <name val="Noto Sans CJK SC"/>
      <family val="2"/>
      <b val="1"/>
      <color theme="1"/>
      <sz val="14"/>
    </font>
    <font>
      <name val="맑은 고딕"/>
      <charset val="129"/>
      <family val="3"/>
      <i val="1"/>
      <color rgb="FF787878"/>
      <sz val="11"/>
    </font>
    <font>
      <name val="맑은 고딕"/>
      <charset val="129"/>
      <family val="3"/>
      <color theme="1"/>
      <sz val="9"/>
    </font>
    <font>
      <name val="Noto Sans CJK SC"/>
      <charset val="1"/>
      <family val="2"/>
      <color theme="1"/>
      <sz val="9"/>
    </font>
    <font>
      <name val="맑은 고딕"/>
      <charset val="129"/>
      <family val="3"/>
      <b val="1"/>
      <sz val="10"/>
    </font>
    <font>
      <name val="Noto Sans CJK SC"/>
      <family val="2"/>
      <b val="1"/>
      <color rgb="FFFFFFFF"/>
      <sz val="11"/>
    </font>
    <font>
      <name val="맑은 고딕"/>
      <charset val="129"/>
      <family val="2"/>
      <color theme="1"/>
      <sz val="9"/>
    </font>
    <font>
      <name val="맑은 고딕"/>
      <charset val="129"/>
      <family val="3"/>
      <b val="1"/>
      <sz val="14"/>
    </font>
    <font>
      <name val="맑은 고딕"/>
      <charset val="129"/>
      <family val="3"/>
      <sz val="9"/>
    </font>
    <font>
      <name val="맑은 고딕"/>
      <charset val="129"/>
      <family val="3"/>
      <color rgb="FFFF0000"/>
      <sz val="11"/>
    </font>
    <font>
      <name val="맑은 고딕"/>
      <charset val="129"/>
      <family val="2"/>
      <color rgb="FFFF0000"/>
      <sz val="11"/>
    </font>
    <font>
      <name val="Cambria"/>
      <family val="1"/>
      <i val="1"/>
      <sz val="9"/>
    </font>
    <font>
      <name val="Noto Sans CJK SC"/>
      <family val="2"/>
      <i val="1"/>
      <sz val="9"/>
    </font>
    <font>
      <name val="Noto Sans CJK SC"/>
      <family val="2"/>
      <sz val="10"/>
    </font>
    <font>
      <name val="맑은 고딕"/>
      <charset val="129"/>
      <family val="3"/>
      <b val="1"/>
      <color rgb="FF0000FF"/>
      <sz val="11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2"/>
      <color rgb="FF535353"/>
      <sz val="9"/>
    </font>
    <font>
      <name val="맑은 고딕"/>
      <charset val="129"/>
      <family val="2"/>
      <color theme="0" tint="-0.499984740745262"/>
      <sz val="10"/>
    </font>
    <font>
      <name val="Noto Sans CJK SC"/>
      <family val="2"/>
      <color theme="0" tint="-0.499984740745262"/>
      <sz val="10"/>
    </font>
    <font>
      <name val="맑은 고딕"/>
      <charset val="129"/>
      <family val="2"/>
      <sz val="11"/>
    </font>
    <font>
      <name val="맑은 고딕"/>
      <charset val="129"/>
      <family val="2"/>
      <color rgb="FF000000"/>
      <sz val="11"/>
    </font>
    <font>
      <name val="Noto Sans CJK SC"/>
      <charset val="1"/>
      <family val="2"/>
      <b val="1"/>
      <color rgb="FFFFFFFF"/>
      <sz val="12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Arial"/>
      <family val="2"/>
      <b val="1"/>
      <color theme="1"/>
      <sz val="11"/>
    </font>
    <font>
      <name val="Noto Sans CJK SC"/>
      <charset val="129"/>
      <family val="3"/>
      <b val="1"/>
      <color theme="1"/>
      <sz val="11"/>
    </font>
    <font>
      <name val="Arial"/>
      <family val="2"/>
      <color theme="0" tint="-0.499984740745262"/>
      <sz val="10"/>
    </font>
    <font>
      <name val="맑은 고딕"/>
      <charset val="129"/>
      <family val="2"/>
      <color theme="0" tint="-0.499984740745262"/>
      <sz val="11"/>
    </font>
    <font>
      <name val="맑은 고딕"/>
      <charset val="129"/>
      <family val="2"/>
      <b val="1"/>
      <color theme="1"/>
      <sz val="11"/>
    </font>
    <font>
      <name val="맑은 고딕"/>
      <charset val="129"/>
      <family val="3"/>
      <color rgb="FF0070C0"/>
      <sz val="11"/>
    </font>
    <font>
      <name val="Cambria"/>
      <family val="1"/>
      <color rgb="FF0070C0"/>
      <sz val="11"/>
    </font>
    <font>
      <name val="Cambria"/>
      <family val="1"/>
      <color rgb="FF00B050"/>
      <sz val="11"/>
    </font>
    <font>
      <name val="Noto Sans CJK SC"/>
      <family val="2"/>
      <color rgb="FF00B050"/>
      <sz val="11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10"/>
    </font>
    <font>
      <name val="맑은 고딕"/>
      <charset val="129"/>
      <family val="3"/>
      <sz val="10"/>
      <vertAlign val="superscript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b val="1"/>
      <color theme="1"/>
      <sz val="10"/>
    </font>
    <font>
      <name val="Arial"/>
      <family val="2"/>
      <b val="1"/>
      <sz val="10"/>
    </font>
    <font>
      <name val="맑은 고딕"/>
      <charset val="129"/>
      <family val="3"/>
      <sz val="10"/>
      <vertAlign val="superscript"/>
    </font>
    <font>
      <name val="맑은 고딕"/>
      <charset val="129"/>
      <family val="3"/>
      <color rgb="FFC00000"/>
      <sz val="9"/>
    </font>
    <font>
      <name val="맑은 고딕"/>
      <family val="2"/>
      <color theme="1" tint="0.499984740745262"/>
      <sz val="10"/>
      <scheme val="minor"/>
    </font>
    <font>
      <name val="Arial"/>
      <family val="2"/>
      <b val="1"/>
      <color theme="1"/>
      <sz val="14"/>
    </font>
    <font>
      <name val="Noto Sans CJK SC"/>
      <charset val="129"/>
      <family val="3"/>
      <b val="1"/>
      <color theme="1"/>
      <sz val="14"/>
    </font>
    <font>
      <name val="Arial"/>
      <family val="2"/>
      <b val="1"/>
      <color rgb="FFFF0000"/>
      <sz val="10"/>
    </font>
    <font>
      <name val="Segoe UI Symbol"/>
      <family val="1"/>
      <b val="1"/>
      <color theme="1"/>
      <sz val="11"/>
    </font>
    <font>
      <name val="맑은 고딕"/>
      <charset val="129"/>
      <family val="3"/>
      <color rgb="FF808080"/>
      <sz val="9"/>
      <scheme val="minor"/>
    </font>
    <font>
      <name val="맑은 고딕"/>
      <charset val="129"/>
      <family val="3"/>
      <color theme="1"/>
      <sz val="11"/>
      <vertAlign val="superscript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3"/>
      <color theme="0" tint="-0.499984740745262"/>
      <sz val="10"/>
    </font>
    <font>
      <name val="맑은 고딕"/>
      <charset val="129"/>
      <family val="2"/>
      <b val="1"/>
      <color theme="1"/>
      <sz val="14"/>
    </font>
    <font>
      <name val="맑은 고딕"/>
      <charset val="129"/>
      <family val="3"/>
      <sz val="8"/>
    </font>
    <font>
      <name val="맑은 고딕"/>
      <charset val="129"/>
      <family val="3"/>
      <b val="1"/>
      <sz val="9"/>
    </font>
    <font>
      <name val="맑은 고딕"/>
      <charset val="129"/>
      <family val="2"/>
      <b val="1"/>
      <sz val="14"/>
    </font>
    <font>
      <name val="맑은 고딕"/>
      <charset val="129"/>
      <family val="3"/>
      <color theme="0" tint="-0.499984740745262"/>
      <sz val="11"/>
    </font>
    <font>
      <name val="맑은 고딕"/>
      <charset val="129"/>
      <family val="2"/>
      <color rgb="FF0000FF"/>
      <sz val="10"/>
    </font>
    <font>
      <name val="Arial"/>
      <family val="2"/>
      <color theme="1"/>
      <sz val="11"/>
    </font>
    <font>
      <name val="맑은 고딕"/>
      <charset val="129"/>
      <family val="3"/>
      <b val="1"/>
      <sz val="11"/>
    </font>
    <font>
      <name val="맑은 고딕"/>
      <charset val="129"/>
      <family val="2"/>
      <b val="1"/>
      <sz val="11"/>
    </font>
    <font>
      <name val="Noto Sans CJK SC"/>
      <family val="2"/>
      <sz val="9"/>
    </font>
    <font>
      <name val="Noto Sans CJK SC"/>
      <family val="2"/>
      <b val="1"/>
      <sz val="9"/>
    </font>
    <font>
      <name val="맑은 고딕"/>
      <charset val="129"/>
      <family val="3"/>
      <color rgb="FF000000"/>
      <sz val="10"/>
    </font>
    <font>
      <name val="맑은 고딕"/>
      <charset val="129"/>
      <family val="3"/>
      <color rgb="FF0000FF"/>
      <sz val="10"/>
    </font>
    <font>
      <name val="맑은 고딕"/>
      <charset val="129"/>
      <family val="3"/>
      <color rgb="FFFF0000"/>
      <sz val="10"/>
    </font>
    <font>
      <name val="맑은 고딕"/>
      <color rgb="000000FF"/>
      <sz val="11"/>
    </font>
    <font>
      <name val="맑은 고딕"/>
      <b val="1"/>
      <sz val="11"/>
    </font>
    <font>
      <name val="맑은 고딕"/>
      <color rgb="00808080"/>
      <sz val="11"/>
    </font>
    <font>
      <name val="맑은 고딕"/>
      <b val="1"/>
      <color rgb="001F3864"/>
      <sz val="26"/>
    </font>
    <font>
      <name val="맑은 고딕"/>
      <b val="1"/>
      <color rgb="001F3864"/>
      <sz val="20"/>
    </font>
    <font>
      <name val="맑은 고딕"/>
      <color rgb="00808080"/>
      <sz val="12"/>
    </font>
    <font>
      <name val="맑은 고딕"/>
      <b val="1"/>
      <color rgb="00FFFFFF"/>
      <sz val="11"/>
    </font>
    <font>
      <name val="맑은 고딕"/>
      <color rgb="001F4E78"/>
      <sz val="11"/>
    </font>
    <font>
      <name val="맑은 고딕"/>
      <color rgb="00005BAA"/>
      <u val="single"/>
    </font>
    <font>
      <name val="맑은 고딕"/>
      <color rgb="00808080"/>
      <sz val="10"/>
    </font>
    <font>
      <name val="맑은 고딕"/>
      <b val="1"/>
      <color rgb="001F3864"/>
      <sz val="16"/>
    </font>
    <font>
      <name val="맑은 고딕"/>
      <b val="1"/>
      <color rgb="00808080"/>
      <sz val="9"/>
    </font>
    <font>
      <name val="맑은 고딕"/>
      <b val="1"/>
      <color rgb="000000FF"/>
      <sz val="11"/>
    </font>
    <font>
      <name val="맑은 고딕"/>
      <b val="1"/>
      <color rgb="001F3864"/>
      <sz val="11"/>
    </font>
    <font>
      <name val="맑은 고딕"/>
      <sz val="11"/>
    </font>
    <font>
      <name val="맑은 고딕"/>
      <b val="1"/>
      <color rgb="00005BAA"/>
      <sz val="11"/>
    </font>
    <font>
      <name val="맑은 고딕"/>
      <b val="1"/>
      <color rgb="0000A656"/>
      <sz val="11"/>
    </font>
    <font>
      <name val="맑은 고딕"/>
      <b val="1"/>
      <color rgb="00CC2B2B"/>
      <sz val="11"/>
    </font>
    <font>
      <name val="맑은 고딕"/>
      <color rgb="009AA0A8"/>
      <sz val="11"/>
    </font>
    <font>
      <name val="맑은 고딕"/>
      <b val="1"/>
      <sz val="14"/>
    </font>
    <font>
      <name val="맑은 고딕"/>
      <b val="1"/>
      <color rgb="00333333"/>
      <sz val="11"/>
    </font>
    <font>
      <name val="맑은 고딕"/>
      <color rgb="006B7280"/>
      <sz val="11"/>
    </font>
    <font>
      <name val="맑은 고딕"/>
      <color rgb="00808080"/>
      <sz val="9"/>
    </font>
    <font>
      <name val="맑은 고딕"/>
      <color rgb="00005BAA"/>
      <sz val="11"/>
    </font>
    <font>
      <name val="맑은 고딕"/>
      <color rgb="006B7280"/>
      <sz val="9"/>
    </font>
    <font>
      <name val="맑은 고딕"/>
      <color rgb="00005BAA"/>
      <sz val="9"/>
    </font>
    <font>
      <name val="맑은 고딕"/>
      <b val="1"/>
      <sz val="13"/>
    </font>
    <font>
      <name val="맑은 고딕"/>
      <color rgb="00787878"/>
      <sz val="11"/>
    </font>
    <font>
      <name val="맑은 고딕"/>
      <b val="1"/>
      <color rgb="00008000"/>
      <sz val="11"/>
    </font>
    <font>
      <name val="맑은 고딕"/>
      <b val="1"/>
      <color rgb="001F4E5F"/>
      <sz val="11"/>
    </font>
    <font>
      <name val="맑은 고딕"/>
      <color rgb="00707070"/>
      <sz val="11"/>
    </font>
    <font>
      <name val="맑은 고딕"/>
      <color rgb="00008000"/>
      <sz val="11"/>
    </font>
    <font>
      <sz val="11"/>
      <color theme="1"/>
      <name val="맑은 고딕"/>
      <family val="2"/>
      <charset val="129"/>
    </font>
    <font>
      <b/>
      <sz val="12"/>
      <color rgb="FFFFFFFF"/>
      <name val="맑은 고딕"/>
      <family val="3"/>
      <charset val="129"/>
    </font>
    <font>
      <sz val="10"/>
      <color rgb="FF808080"/>
      <name val="맑은 고딕"/>
      <family val="3"/>
      <charset val="129"/>
    </font>
    <font>
      <b/>
      <sz val="12"/>
      <color rgb="FFFFFFFF"/>
      <name val="Noto Sans CJK SC"/>
      <family val="2"/>
    </font>
    <font>
      <i/>
      <sz val="11"/>
      <color rgb="FF167C74"/>
      <name val="맑은 고딕"/>
      <family val="3"/>
      <charset val="129"/>
    </font>
    <font>
      <b/>
      <sz val="11"/>
      <color rgb="FFFFFFFF"/>
      <name val="Noto Sans CJK SC"/>
      <family val="2"/>
      <charset val="1"/>
    </font>
    <font>
      <sz val="11"/>
      <color theme="1"/>
      <name val="Noto Sans CJK SC"/>
      <family val="2"/>
    </font>
    <font>
      <sz val="11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</font>
    <font>
      <sz val="11"/>
      <color theme="1"/>
      <name val="Noto Sans CJK SC"/>
      <family val="2"/>
      <charset val="1"/>
    </font>
    <font>
      <sz val="11"/>
      <color rgb="FF0563C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b/>
      <sz val="11"/>
      <color theme="1"/>
      <name val="Noto Sans CJK SC"/>
      <family val="2"/>
    </font>
    <font>
      <b/>
      <sz val="13"/>
      <color theme="1"/>
      <name val="맑은 고딕"/>
      <family val="3"/>
      <charset val="129"/>
    </font>
    <font>
      <sz val="10"/>
      <color rgb="FF808080"/>
      <name val="Noto Sans CJK SC"/>
      <family val="2"/>
    </font>
    <font>
      <sz val="11"/>
      <color rgb="FF808080"/>
      <name val="맑은 고딕"/>
      <family val="2"/>
      <charset val="129"/>
    </font>
    <font>
      <i/>
      <sz val="10"/>
      <color rgb="FF808080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i/>
      <sz val="10"/>
      <color rgb="FF787878"/>
      <name val="맑은 고딕"/>
      <family val="3"/>
      <charset val="129"/>
    </font>
    <font>
      <sz val="9"/>
      <color rgb="FF787878"/>
      <name val="Noto Sans CJK SC"/>
      <family val="2"/>
      <charset val="1"/>
    </font>
    <font>
      <b/>
      <sz val="11"/>
      <color rgb="FFFFFFFF"/>
      <name val="맑은 고딕"/>
      <family val="3"/>
      <charset val="129"/>
    </font>
    <font>
      <sz val="11"/>
      <color rgb="FF0000FF"/>
      <name val="맑은 고딕"/>
      <family val="2"/>
      <charset val="129"/>
    </font>
    <font>
      <b/>
      <sz val="11"/>
      <color theme="1"/>
      <name val="Noto Sans CJK SC"/>
      <family val="2"/>
      <charset val="1"/>
    </font>
    <font>
      <sz val="11"/>
      <color theme="0" tint="-0.249977111117893"/>
      <name val="Noto Sans CJK SC"/>
      <family val="2"/>
    </font>
    <font>
      <sz val="10"/>
      <name val="Arial"/>
      <family val="2"/>
      <charset val="1"/>
    </font>
    <font>
      <sz val="10"/>
      <color theme="0" tint="-0.249977111117893"/>
      <name val="Arial"/>
      <family val="2"/>
      <charset val="1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9"/>
      <color rgb="FF787878"/>
      <name val="맑은 고딕"/>
      <family val="3"/>
      <charset val="129"/>
    </font>
    <font>
      <sz val="9"/>
      <color theme="0" tint="-0.499984740745262"/>
      <name val="Noto Sans CJK SC"/>
      <family val="2"/>
      <charset val="1"/>
    </font>
    <font>
      <sz val="9"/>
      <color theme="0" tint="-0.499984740745262"/>
      <name val="맑은 고딕"/>
      <family val="3"/>
      <charset val="129"/>
    </font>
    <font>
      <sz val="9"/>
      <color theme="0" tint="-0.499984740745262"/>
      <name val="Noto Sans CJK SC"/>
      <family val="2"/>
    </font>
    <font>
      <sz val="11"/>
      <color rgb="FF0000FF"/>
      <name val="맑은 고딕"/>
      <family val="3"/>
      <charset val="129"/>
    </font>
    <font>
      <i/>
      <sz val="11"/>
      <color rgb="FF787878"/>
      <name val="맑은 고딕"/>
      <family val="3"/>
      <charset val="129"/>
    </font>
    <font>
      <sz val="9"/>
      <color rgb="FF787878"/>
      <name val="Noto Sans CJK SC"/>
      <family val="3"/>
      <charset val="129"/>
    </font>
    <font>
      <b/>
      <sz val="11"/>
      <name val="맑은 고딕"/>
      <family val="3"/>
      <charset val="129"/>
    </font>
    <font>
      <b/>
      <sz val="11"/>
      <name val="Noto Sans CJK SC"/>
      <family val="2"/>
    </font>
    <font>
      <sz val="10"/>
      <color rgb="FF000000"/>
      <name val="맑은 고딕"/>
      <family val="3"/>
      <charset val="129"/>
    </font>
    <font>
      <b/>
      <sz val="11"/>
      <color rgb="FFFFFFFF"/>
      <name val="Noto Sans CJK SC"/>
      <family val="2"/>
    </font>
    <font>
      <sz val="9"/>
      <color theme="1"/>
      <name val="맑은 고딕"/>
      <family val="2"/>
      <charset val="129"/>
    </font>
    <font>
      <sz val="11"/>
      <name val="맑은 고딕"/>
      <family val="2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9"/>
      <color rgb="FF535353"/>
      <name val="맑은 고딕"/>
      <family val="2"/>
      <charset val="129"/>
    </font>
    <font>
      <sz val="10"/>
      <color theme="0" tint="-0.499984740745262"/>
      <name val="맑은 고딕"/>
      <family val="2"/>
      <charset val="129"/>
    </font>
    <font>
      <sz val="11"/>
      <color theme="0" tint="-0.249977111117893"/>
      <name val="맑은 고딕"/>
      <family val="2"/>
      <charset val="129"/>
    </font>
    <font>
      <sz val="11"/>
      <color rgb="FFFF0000"/>
      <name val="맑은 고딕"/>
      <family val="3"/>
      <charset val="129"/>
    </font>
    <font>
      <sz val="10"/>
      <color rgb="FF000000"/>
      <name val="Noto Sans CJK SC"/>
      <family val="2"/>
    </font>
    <font>
      <sz val="11"/>
      <color theme="3" tint="0.49989318521683401"/>
      <name val="맑은 고딕"/>
      <family val="3"/>
      <charset val="129"/>
    </font>
    <font>
      <sz val="11"/>
      <color theme="3" tint="0.49989318521683401"/>
      <name val="Noto Sans CJK SC"/>
      <family val="2"/>
    </font>
    <font>
      <sz val="11"/>
      <color theme="0"/>
      <name val="맑은 고딕"/>
      <family val="3"/>
      <charset val="129"/>
    </font>
    <font>
      <sz val="10"/>
      <color theme="0" tint="-0.34998626667073579"/>
      <name val="맑은 고딕"/>
      <family val="3"/>
      <charset val="129"/>
    </font>
    <font>
      <sz val="10"/>
      <color theme="0" tint="-0.34998626667073579"/>
      <name val="Noto Sans CJK SC"/>
      <family val="2"/>
    </font>
    <font>
      <b/>
      <sz val="11"/>
      <color theme="1"/>
      <name val="Arial"/>
      <family val="3"/>
      <charset val="129"/>
    </font>
    <font>
      <sz val="11"/>
      <color theme="0" tint="-0.499984740745262"/>
      <name val="맑은 고딕"/>
      <family val="3"/>
      <charset val="129"/>
    </font>
    <font>
      <sz val="10"/>
      <color theme="1" tint="0.49989318521683401"/>
      <name val="맑은 고딕"/>
      <family val="3"/>
      <charset val="129"/>
    </font>
    <font>
      <sz val="10"/>
      <color theme="1" tint="0.49989318521683401"/>
      <name val="Noto Sans CJK SC"/>
      <family val="2"/>
    </font>
    <font>
      <sz val="11"/>
      <color rgb="FF000000"/>
      <name val="맑은 고딕"/>
      <family val="2"/>
      <charset val="129"/>
    </font>
    <font>
      <b/>
      <sz val="12"/>
      <color rgb="FFFFFFFF"/>
      <name val="Noto Sans CJK SC"/>
      <family val="2"/>
      <charset val="1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9"/>
      <color rgb="FF707070"/>
      <name val="맑은 고딕"/>
      <family val="3"/>
      <charset val="129"/>
    </font>
    <font>
      <b/>
      <sz val="12"/>
      <color rgb="FF1F4E5F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1"/>
      <color rgb="FFFFFFFF"/>
      <name val="맑은 고딕"/>
      <family val="2"/>
      <charset val="129"/>
    </font>
    <font>
      <b/>
      <sz val="15"/>
      <color rgb="FFFFFFFF"/>
      <name val="Gmarket Sans"/>
    </font>
    <font>
      <sz val="9.5"/>
      <color rgb="FF6B7280"/>
      <name val="맑은 고딕"/>
      <family val="2"/>
      <charset val="129"/>
    </font>
    <font>
      <b/>
      <sz val="11"/>
      <color rgb="FF00A656"/>
      <name val="맑은 고딕"/>
      <family val="3"/>
      <charset val="129"/>
    </font>
    <font>
      <b/>
      <sz val="11"/>
      <color rgb="FF1F3864"/>
      <name val="맑은 고딕"/>
      <family val="3"/>
      <charset val="129"/>
    </font>
    <font>
      <b/>
      <sz val="11"/>
      <color rgb="FF005BAA"/>
      <name val="맑은 고딕"/>
      <family val="3"/>
      <charset val="129"/>
    </font>
    <font>
      <b/>
      <sz val="11"/>
      <color rgb="FFCC2B2B"/>
      <name val="맑은 고딕"/>
      <family val="3"/>
      <charset val="129"/>
    </font>
    <font>
      <sz val="9.5"/>
      <color rgb="FF6B7280"/>
      <name val="맑은 고딕"/>
      <family val="3"/>
      <charset val="129"/>
    </font>
    <font>
      <i/>
      <sz val="9"/>
      <color rgb="FF6B7280"/>
      <name val="맑은 고딕"/>
      <family val="3"/>
      <charset val="129"/>
    </font>
    <font>
      <i/>
      <sz val="9"/>
      <color theme="1"/>
      <name val="Noto Sans CJK SC"/>
      <family val="2"/>
      <charset val="1"/>
    </font>
    <font>
      <i/>
      <sz val="9"/>
      <color theme="1"/>
      <name val="Noto Sans CJK SC"/>
      <family val="2"/>
    </font>
    <font>
      <b/>
      <sz val="11"/>
      <color rgb="FFFFFFFF"/>
      <name val="맑은 고딕"/>
      <family val="2"/>
      <charset val="129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3"/>
      <charset val="129"/>
    </font>
    <font>
      <b/>
      <sz val="16"/>
      <color theme="1"/>
      <name val="맑은 고딕"/>
      <family val="3"/>
      <charset val="129"/>
    </font>
    <font>
      <b/>
      <sz val="14"/>
      <name val="맑은 고딕"/>
      <family val="3"/>
      <charset val="129"/>
    </font>
    <font>
      <b/>
      <sz val="14"/>
      <name val="Arial"/>
      <family val="2"/>
    </font>
    <font>
      <sz val="9"/>
      <color rgb="FF787878"/>
      <name val="Arial"/>
      <family val="2"/>
    </font>
    <font>
      <sz val="9"/>
      <color rgb="FF787878"/>
      <name val="Segoe UI Symbol"/>
      <family val="1"/>
    </font>
    <font>
      <sz val="9"/>
      <color rgb="FF787878"/>
      <name val="Noto Sans CJK SC"/>
      <family val="1"/>
      <charset val="1"/>
    </font>
    <font>
      <sz val="9"/>
      <color rgb="FF787878"/>
      <name val="Noto Sans CJK SC"/>
      <family val="1"/>
      <charset val="129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맑은 고딕"/>
      <family val="3"/>
      <charset val="129"/>
    </font>
    <font>
      <b/>
      <sz val="10"/>
      <color theme="0" tint="-0.499984740745262"/>
      <name val="맑은 고딕"/>
      <family val="3"/>
      <charset val="129"/>
    </font>
    <font>
      <sz val="11"/>
      <color theme="0" tint="-0.499984740745262"/>
      <name val="맑은 고딕"/>
      <family val="2"/>
      <charset val="129"/>
    </font>
    <font>
      <b/>
      <sz val="10"/>
      <color theme="0" tint="-0.499984740745262"/>
      <name val="맑은 고딕"/>
      <family val="2"/>
      <charset val="129"/>
    </font>
    <font>
      <sz val="9"/>
      <color theme="0" tint="-0.499984740745262"/>
      <name val="Arial"/>
      <family val="2"/>
    </font>
    <font>
      <sz val="10"/>
      <color theme="0" tint="-0.499984740745262"/>
      <name val="맑은 고딕"/>
      <family val="3"/>
      <charset val="129"/>
    </font>
    <font>
      <sz val="9"/>
      <color theme="0" tint="-0.499984740745262"/>
      <name val="맑은 고딕"/>
      <family val="2"/>
      <charset val="129"/>
    </font>
    <font>
      <b/>
      <sz val="14"/>
      <name val="Noto Sans CJK SC"/>
      <family val="2"/>
    </font>
    <font>
      <b/>
      <sz val="11"/>
      <color theme="1"/>
      <name val="맑은 고딕"/>
      <family val="2"/>
      <charset val="129"/>
    </font>
    <font>
      <b/>
      <sz val="10"/>
      <color theme="0" tint="-0.499984740745262"/>
      <name val="Arial"/>
      <family val="2"/>
    </font>
    <font>
      <sz val="10"/>
      <color theme="0" tint="-0.499984740745262"/>
      <name val="Arial"/>
      <family val="2"/>
    </font>
    <font>
      <sz val="11"/>
      <color theme="0" tint="-0.249977111117893"/>
      <name val="맑은 고딕"/>
      <family val="3"/>
      <charset val="129"/>
    </font>
    <font>
      <sz val="11"/>
      <color theme="0" tint="-0.249977111117893"/>
      <name val="Arial"/>
      <family val="2"/>
    </font>
    <font>
      <sz val="11"/>
      <color theme="0" tint="-0.249977111117893"/>
      <name val="Noto Sans CJK SC"/>
      <family val="3"/>
      <charset val="129"/>
    </font>
    <font>
      <i/>
      <sz val="10"/>
      <color theme="0" tint="-0.499984740745262"/>
      <name val="맑은 고딕"/>
      <family val="3"/>
      <charset val="129"/>
    </font>
    <font>
      <vertAlign val="superscript"/>
      <sz val="10"/>
      <color theme="0" tint="-0.499984740745262"/>
      <name val="맑은 고딕"/>
      <family val="3"/>
      <charset val="129"/>
    </font>
    <font>
      <sz val="9"/>
      <color rgb="FF6B7280"/>
      <name val="맑은 고딕"/>
      <family val="2"/>
      <charset val="129"/>
    </font>
    <font>
      <sz val="9"/>
      <color rgb="FF6B7280"/>
      <name val="맑은 고딕"/>
      <family val="3"/>
      <charset val="129"/>
    </font>
    <font>
      <b/>
      <sz val="9"/>
      <color rgb="FF6B7280"/>
      <name val="맑은 고딕"/>
      <family val="3"/>
      <charset val="129"/>
    </font>
    <font>
      <i/>
      <sz val="9"/>
      <color theme="0" tint="-0.499984740745262"/>
      <name val="맑은 고딕"/>
      <family val="3"/>
      <charset val="129"/>
    </font>
    <font>
      <u/>
      <sz val="10"/>
      <color theme="0" tint="-0.499984740745262"/>
      <name val="맑은 고딕"/>
      <family val="3"/>
      <charset val="129"/>
    </font>
    <font>
      <u/>
      <sz val="11"/>
      <color theme="1"/>
      <name val="맑은 고딕"/>
      <family val="3"/>
      <charset val="129"/>
    </font>
    <font>
      <b/>
      <sz val="11"/>
      <name val="Arial"/>
      <family val="2"/>
    </font>
    <font>
      <b/>
      <sz val="10.5"/>
      <color rgb="FF1F3864"/>
      <name val="맑은 고딕"/>
      <family val="3"/>
      <charset val="129"/>
    </font>
    <font>
      <b/>
      <sz val="9"/>
      <color theme="0" tint="-0.499984740745262"/>
      <name val="맑은 고딕"/>
      <family val="3"/>
      <charset val="129"/>
    </font>
    <font>
      <sz val="9.5"/>
      <color theme="0" tint="-0.499984740745262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008000"/>
      <name val="맑은 고딕"/>
      <family val="3"/>
      <charset val="129"/>
    </font>
    <font>
      <sz val="9"/>
      <color theme="0" tint="-0.34998626667073579"/>
      <name val="맑은 고딕"/>
      <family val="3"/>
      <charset val="129"/>
    </font>
    <font>
      <b/>
      <i/>
      <sz val="10"/>
      <color theme="0" tint="-0.34998626667073579"/>
      <name val="맑은 고딕"/>
      <family val="3"/>
      <charset val="129"/>
    </font>
    <font>
      <i/>
      <sz val="10"/>
      <color theme="0" tint="-0.34998626667073579"/>
      <name val="맑은 고딕"/>
      <family val="3"/>
      <charset val="129"/>
    </font>
    <font>
      <b/>
      <sz val="11"/>
      <name val="맑은 고딕"/>
      <family val="2"/>
      <charset val="129"/>
    </font>
    <font>
      <sz val="11"/>
      <color theme="1"/>
      <name val="Arial"/>
      <family val="2"/>
    </font>
    <font>
      <sz val="9"/>
      <color theme="0" tint="-0.34998626667073579"/>
      <name val="Arial"/>
      <family val="2"/>
    </font>
    <font>
      <i/>
      <sz val="11"/>
      <color theme="0" tint="-0.34998626667073579"/>
      <name val="맑은 고딕"/>
      <family val="3"/>
      <charset val="129"/>
    </font>
    <font>
      <u/>
      <sz val="11"/>
      <color rgb="FF005BAA"/>
      <name val="맑은 고딕"/>
      <family val="2"/>
      <charset val="129"/>
    </font>
    <font>
      <sz val="11"/>
      <color theme="0" tint="-0.34998626667073579"/>
      <name val="맑은 고딕"/>
      <family val="2"/>
      <charset val="129"/>
    </font>
    <font>
      <sz val="9.5"/>
      <color theme="0" tint="-0.34998626667073579"/>
      <name val="맑은 고딕"/>
      <family val="3"/>
      <charset val="129"/>
    </font>
    <font>
      <sz val="11"/>
      <color theme="0" tint="-0.34998626667073579"/>
      <name val="맑은 고딕"/>
      <family val="3"/>
      <charset val="129"/>
    </font>
    <font>
      <sz val="11"/>
      <name val="Arial"/>
      <family val="2"/>
      <charset val="1"/>
    </font>
    <font>
      <b/>
      <sz val="11"/>
      <name val="Arial"/>
      <family val="2"/>
      <charset val="1"/>
    </font>
    <font>
      <sz val="9"/>
      <color rgb="FF535353"/>
      <name val="맑은 고딕"/>
      <family val="3"/>
      <charset val="129"/>
    </font>
    <font>
      <b/>
      <sz val="14"/>
      <name val="Noto Sans CJK SC"/>
      <family val="3"/>
      <charset val="129"/>
    </font>
    <font>
      <b/>
      <sz val="11"/>
      <name val="Segoe UI Symbol"/>
      <family val="1"/>
    </font>
    <font>
      <b/>
      <sz val="11"/>
      <name val="Segoe UI Symbol"/>
      <family val="3"/>
    </font>
    <font>
      <b/>
      <sz val="11"/>
      <name val="Noto Sans CJK SC"/>
      <family val="1"/>
    </font>
    <font>
      <b/>
      <sz val="11.5"/>
      <color theme="0" tint="-0.499984740745262"/>
      <name val="맑은 고딕"/>
      <family val="3"/>
      <charset val="129"/>
    </font>
    <font>
      <sz val="11"/>
      <color rgb="FF1F4E78"/>
      <name val="맑은 고딕"/>
      <family val="3"/>
      <charset val="129"/>
    </font>
    <font>
      <sz val="9"/>
      <color rgb="FF9AA0A8"/>
      <name val="맑은 고딕"/>
      <family val="2"/>
      <charset val="129"/>
    </font>
    <font>
      <b/>
      <sz val="14"/>
      <name val="Gmarket Sans"/>
    </font>
    <font>
      <b/>
      <sz val="14"/>
      <name val="맑은 고딕"/>
      <family val="2"/>
      <charset val="129"/>
    </font>
    <font>
      <b/>
      <sz val="14"/>
      <name val="Gmarket Sans"/>
      <family val="2"/>
    </font>
    <font>
      <b/>
      <u/>
      <sz val="16"/>
      <color theme="4" tint="-0.499984740745262"/>
      <name val="Gmarket Sans"/>
    </font>
    <font>
      <u/>
      <sz val="16"/>
      <color theme="4" tint="-0.499984740745262"/>
      <name val="맑은 고딕"/>
      <family val="2"/>
      <charset val="129"/>
    </font>
    <font>
      <sz val="10"/>
      <color theme="1"/>
      <name val="Google Sans Text"/>
      <family val="2"/>
    </font>
    <font>
      <sz val="8.5"/>
      <color rgb="FF6B7280"/>
      <name val="맑은 고딕"/>
      <family val="2"/>
      <charset val="129"/>
    </font>
    <font>
      <sz val="10"/>
      <color rgb="FF6B7280"/>
      <name val="맑은 고딕"/>
      <family val="3"/>
      <charset val="129"/>
    </font>
    <font>
      <sz val="10"/>
      <color theme="0" tint="-0.499984740745262"/>
      <name val="Arial"/>
      <family val="2"/>
      <charset val="1"/>
    </font>
  </fonts>
  <fills count="74">
    <fill>
      <patternFill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theme="1"/>
        <bgColor rgb="FF000080"/>
      </patternFill>
    </fill>
    <fill>
      <patternFill patternType="solid">
        <fgColor rgb="FF6BB745"/>
        <bgColor rgb="FFA6A6A6"/>
      </patternFill>
    </fill>
    <fill>
      <patternFill patternType="solid">
        <fgColor rgb="FF00B4ED"/>
        <bgColor rgb="FF33CCCC"/>
      </patternFill>
    </fill>
    <fill>
      <patternFill patternType="solid">
        <fgColor rgb="FF17375E"/>
        <bgColor rgb="FF153C5F"/>
      </patternFill>
    </fill>
    <fill>
      <patternFill patternType="solid">
        <fgColor rgb="FF1F4E78"/>
        <bgColor rgb="FF153C5F"/>
      </patternFill>
    </fill>
    <fill>
      <patternFill patternType="solid">
        <fgColor rgb="FF167C74"/>
        <bgColor rgb="FF00703C"/>
      </patternFill>
    </fill>
    <fill>
      <patternFill patternType="solid">
        <fgColor rgb="FF5B388C"/>
        <bgColor rgb="FF535353"/>
      </patternFill>
    </fill>
    <fill>
      <patternFill patternType="solid">
        <fgColor rgb="FFFFF2CC"/>
        <bgColor rgb="FFF2F2F2"/>
      </patternFill>
    </fill>
    <fill>
      <patternFill patternType="solid">
        <fgColor rgb="FF153C5F"/>
        <bgColor rgb="FF17375E"/>
      </patternFill>
    </fill>
    <fill>
      <patternFill patternType="solid">
        <fgColor rgb="FFDDEBF7"/>
        <bgColor rgb="FFEAEAEA"/>
      </patternFill>
    </fill>
    <fill>
      <patternFill patternType="solid">
        <fgColor theme="0" tint="-0.0499893185216834"/>
        <bgColor rgb="FFE6F4EA"/>
      </patternFill>
    </fill>
    <fill>
      <patternFill patternType="solid">
        <fgColor rgb="FFE2EFDA"/>
        <bgColor rgb="FFD9F2D0"/>
      </patternFill>
    </fill>
    <fill>
      <patternFill patternType="solid">
        <fgColor theme="9" tint="0.7998901333658864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theme="5" tint="0.7999816888943144"/>
        <bgColor rgb="FFDCEAF7"/>
      </patternFill>
    </fill>
    <fill>
      <patternFill patternType="solid">
        <fgColor rgb="001F4E78"/>
      </patternFill>
    </fill>
    <fill>
      <patternFill patternType="solid">
        <fgColor rgb="001F3864"/>
      </patternFill>
    </fill>
    <fill>
      <patternFill patternType="solid">
        <fgColor rgb="00EEF3F9"/>
      </patternFill>
    </fill>
    <fill>
      <patternFill patternType="solid">
        <fgColor rgb="0017375E"/>
      </patternFill>
    </fill>
    <fill>
      <patternFill patternType="solid">
        <fgColor rgb="00167C74"/>
      </patternFill>
    </fill>
    <fill>
      <patternFill patternType="solid">
        <fgColor rgb="005B388C"/>
      </patternFill>
    </fill>
    <fill>
      <patternFill patternType="solid">
        <fgColor rgb="007F6000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153C5F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1F4E5F"/>
      </patternFill>
    </fill>
    <fill>
      <patternFill patternType="solid">
        <fgColor rgb="00E8F1F5"/>
      </patternFill>
    </fill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6BB745"/>
        <bgColor rgb="FF8B8B8B"/>
      </patternFill>
    </fill>
    <fill>
      <patternFill patternType="solid">
        <fgColor rgb="FF00B4ED"/>
        <bgColor rgb="FF4E95D9"/>
      </patternFill>
    </fill>
    <fill>
      <patternFill patternType="solid">
        <fgColor rgb="FF17375E"/>
        <bgColor rgb="FF153C5F"/>
      </patternFill>
    </fill>
    <fill>
      <patternFill patternType="solid">
        <fgColor rgb="FF1F4E78"/>
        <bgColor rgb="FF156082"/>
      </patternFill>
    </fill>
    <fill>
      <patternFill patternType="solid">
        <fgColor rgb="FF167C74"/>
        <bgColor rgb="FF156082"/>
      </patternFill>
    </fill>
    <fill>
      <patternFill patternType="solid">
        <fgColor rgb="FF5B388C"/>
        <bgColor rgb="FF535353"/>
      </patternFill>
    </fill>
    <fill>
      <patternFill patternType="solid">
        <fgColor rgb="FFFFF2CC"/>
        <bgColor rgb="FFFFF9C4"/>
      </patternFill>
    </fill>
    <fill>
      <patternFill patternType="solid">
        <fgColor rgb="FF153C5F"/>
        <bgColor rgb="FF17375E"/>
      </patternFill>
    </fill>
    <fill>
      <patternFill patternType="solid">
        <fgColor rgb="FFDDEBF7"/>
        <bgColor rgb="FFDCEAF7"/>
      </patternFill>
    </fill>
    <fill>
      <patternFill patternType="solid">
        <fgColor rgb="FFE2EFDA"/>
        <bgColor rgb="FFDDEBF7"/>
      </patternFill>
    </fill>
    <fill>
      <patternFill patternType="solid">
        <fgColor theme="3" tint="0.89989928891872917"/>
        <bgColor rgb="FFDDEBF7"/>
      </patternFill>
    </fill>
    <fill>
      <patternFill patternType="solid">
        <fgColor rgb="FFEBF3FB"/>
        <bgColor rgb="FFF2F2F2"/>
      </patternFill>
    </fill>
    <fill>
      <patternFill patternType="solid">
        <fgColor theme="0" tint="-4.9989318521683403E-2"/>
        <bgColor rgb="FFEBF3FB"/>
      </patternFill>
    </fill>
    <fill>
      <patternFill patternType="solid">
        <fgColor rgb="FFFCE4D6"/>
        <bgColor indexed="64"/>
      </patternFill>
    </fill>
    <fill>
      <patternFill patternType="solid">
        <fgColor rgb="FF1F4E5F"/>
        <bgColor indexed="64"/>
      </patternFill>
    </fill>
    <fill>
      <patternFill patternType="solid">
        <fgColor rgb="FFE8F1F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EF3F9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rgb="FFF2F2F2"/>
      </patternFill>
    </fill>
    <fill>
      <patternFill patternType="solid">
        <fgColor rgb="FFDAE9F8"/>
        <bgColor rgb="FFDDEBF7"/>
      </patternFill>
    </fill>
    <fill>
      <patternFill patternType="solid">
        <fgColor rgb="FFDAE9F8"/>
        <bgColor indexed="64"/>
      </patternFill>
    </fill>
    <fill>
      <patternFill patternType="solid">
        <fgColor rgb="FFE2EFDA"/>
        <bgColor rgb="FFFFF2CC"/>
      </patternFill>
    </fill>
    <fill>
      <patternFill patternType="solid">
        <fgColor theme="4" tint="0.39997558519241921"/>
        <bgColor rgb="FF156082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theme="0"/>
        <bgColor rgb="FFFFF9C4"/>
      </patternFill>
    </fill>
    <fill>
      <patternFill patternType="solid">
        <fgColor theme="0"/>
        <bgColor rgb="FFF2F2F2"/>
      </patternFill>
    </fill>
    <fill>
      <patternFill patternType="solid">
        <fgColor theme="4" tint="-0.499984740745262"/>
        <bgColor rgb="FF156082"/>
      </patternFill>
    </fill>
    <fill>
      <patternFill patternType="solid">
        <fgColor theme="0"/>
        <bgColor rgb="FFDCEAF7"/>
      </patternFill>
    </fill>
    <fill>
      <patternFill patternType="solid">
        <fgColor theme="3" tint="0.89999084444715716"/>
        <bgColor indexed="64"/>
      </patternFill>
    </fill>
  </fills>
  <borders count="79">
    <border>
      <left/>
      <right/>
      <top/>
      <bottom/>
      <diagonal/>
    </border>
    <border>
      <left style="thin">
        <color theme="0" tint="-0.3499862666707358"/>
      </left>
      <right style="thin">
        <color auto="1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theme="0" tint="-0.3499862666707358"/>
      </top>
      <bottom/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auto="1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EEF0F3"/>
      </top>
      <bottom style="thin">
        <color rgb="FFEEF0F3"/>
      </bottom>
      <diagonal/>
    </border>
    <border>
      <left/>
      <right/>
      <top style="thin">
        <color rgb="FFEEF0F3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double">
        <color theme="0" tint="-0.34998626667073579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 style="thin">
        <color rgb="FFEEF0F3"/>
      </top>
      <bottom/>
      <diagonal/>
    </border>
    <border>
      <left/>
      <right style="thin">
        <color theme="0" tint="-0.14999847407452621"/>
      </right>
      <top style="thin">
        <color rgb="FFEEF0F3"/>
      </top>
      <bottom/>
      <diagonal/>
    </border>
    <border>
      <left style="thin">
        <color theme="0" tint="-0.14999847407452621"/>
      </left>
      <right/>
      <top style="thin">
        <color rgb="FFEEF0F3"/>
      </top>
      <bottom style="thin">
        <color rgb="FFEEF0F3"/>
      </bottom>
      <diagonal/>
    </border>
    <border>
      <left/>
      <right style="thin">
        <color theme="0" tint="-0.14999847407452621"/>
      </right>
      <top style="thin">
        <color rgb="FFEEF0F3"/>
      </top>
      <bottom style="thin">
        <color rgb="FFEEF0F3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</borders>
  <cellStyleXfs count="7">
    <xf numFmtId="0" fontId="73" fillId="0" borderId="0" applyAlignment="1">
      <alignment vertical="center"/>
    </xf>
    <xf numFmtId="9" fontId="2" fillId="0" borderId="0" applyAlignment="1">
      <alignment vertical="center"/>
    </xf>
    <xf numFmtId="185" fontId="2" fillId="0" borderId="0" applyAlignment="1">
      <alignment vertical="center"/>
    </xf>
    <xf numFmtId="0" fontId="73" fillId="0" borderId="0" applyAlignment="1">
      <alignment vertical="center"/>
    </xf>
    <xf numFmtId="0" fontId="2" fillId="0" borderId="0" applyAlignment="1">
      <alignment vertical="center"/>
    </xf>
    <xf numFmtId="176" fontId="73" fillId="0" borderId="0" applyAlignment="1">
      <alignment vertical="center"/>
    </xf>
    <xf numFmtId="9" fontId="73" fillId="0" borderId="0" applyAlignment="1">
      <alignment vertical="center"/>
    </xf>
  </cellStyleXfs>
  <cellXfs count="1103">
    <xf numFmtId="0" fontId="0" fillId="0" borderId="0" applyAlignment="1" pivotButton="0" quotePrefix="0" xfId="0">
      <alignment vertical="center"/>
    </xf>
    <xf numFmtId="0" fontId="17" fillId="6" borderId="3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right" vertical="center"/>
    </xf>
    <xf numFmtId="0" fontId="4" fillId="3" borderId="0" applyAlignment="1" applyProtection="1" pivotButton="0" quotePrefix="0" xfId="0">
      <alignment horizontal="center" vertical="center"/>
      <protection locked="0" hidden="0"/>
    </xf>
    <xf numFmtId="0" fontId="5" fillId="2" borderId="0" applyAlignment="1" pivotButton="0" quotePrefix="0" xfId="0">
      <alignment horizontal="right" vertical="center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0" fillId="2" borderId="2" applyAlignment="1" pivotButton="0" quotePrefix="0" xfId="0">
      <alignment vertical="center"/>
    </xf>
    <xf numFmtId="0" fontId="12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vertical="center"/>
    </xf>
    <xf numFmtId="0" fontId="18" fillId="0" borderId="3" applyAlignment="1" pivotButton="0" quotePrefix="0" xfId="0">
      <alignment horizontal="center" vertical="center"/>
    </xf>
    <xf numFmtId="3" fontId="0" fillId="0" borderId="3" applyAlignment="1" pivotButton="0" quotePrefix="0" xfId="0">
      <alignment horizontal="right" vertical="center"/>
    </xf>
    <xf numFmtId="0" fontId="19" fillId="0" borderId="3" applyAlignment="1" pivotButton="0" quotePrefix="0" xfId="0">
      <alignment horizontal="left" vertical="center"/>
    </xf>
    <xf numFmtId="3" fontId="21" fillId="0" borderId="3" applyAlignment="1" pivotButton="0" quotePrefix="0" xfId="0">
      <alignment horizontal="right" vertical="center"/>
    </xf>
    <xf numFmtId="0" fontId="22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right" vertical="center"/>
    </xf>
    <xf numFmtId="4" fontId="21" fillId="0" borderId="3" applyAlignment="1" pivotButton="0" quotePrefix="0" xfId="0">
      <alignment horizontal="right" vertical="center"/>
    </xf>
    <xf numFmtId="165" fontId="0" fillId="0" borderId="3" applyAlignment="1" pivotButton="0" quotePrefix="0" xfId="0">
      <alignment horizontal="right" vertical="center"/>
    </xf>
    <xf numFmtId="165" fontId="21" fillId="0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23" fillId="0" borderId="0" applyAlignment="1" pivotButton="0" quotePrefix="0" xfId="0">
      <alignment horizontal="center" vertical="center"/>
    </xf>
    <xf numFmtId="0" fontId="24" fillId="10" borderId="3" applyAlignment="1" pivotButton="0" quotePrefix="0" xfId="0">
      <alignment horizontal="center" vertical="center"/>
    </xf>
    <xf numFmtId="3" fontId="24" fillId="10" borderId="3" applyAlignment="1" pivotButton="0" quotePrefix="0" xfId="0">
      <alignment horizontal="right" vertical="center"/>
    </xf>
    <xf numFmtId="0" fontId="24" fillId="10" borderId="3" applyAlignment="1" pivotButton="0" quotePrefix="0" xfId="0">
      <alignment vertical="center"/>
    </xf>
    <xf numFmtId="3" fontId="26" fillId="10" borderId="3" applyAlignment="1" pivotButton="0" quotePrefix="0" xfId="0">
      <alignment horizontal="right" vertical="center"/>
    </xf>
    <xf numFmtId="0" fontId="27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center" indent="1"/>
    </xf>
    <xf numFmtId="0" fontId="32" fillId="0" borderId="0" applyAlignment="1" pivotButton="0" quotePrefix="0" xfId="0">
      <alignment horizontal="left" vertical="center" indent="2"/>
    </xf>
    <xf numFmtId="0" fontId="33" fillId="0" borderId="0" applyAlignment="1" pivotButton="0" quotePrefix="0" xfId="0">
      <alignment vertical="center"/>
    </xf>
    <xf numFmtId="0" fontId="17" fillId="7" borderId="0" applyAlignment="1" pivotButton="0" quotePrefix="0" xfId="0">
      <alignment horizontal="center" vertical="center"/>
    </xf>
    <xf numFmtId="1" fontId="34" fillId="7" borderId="0" applyAlignment="1" pivotButton="0" quotePrefix="0" xfId="0">
      <alignment horizontal="center" vertical="center"/>
    </xf>
    <xf numFmtId="1" fontId="34" fillId="11" borderId="0" applyAlignment="1" pivotButton="0" quotePrefix="0" xfId="0">
      <alignment horizontal="center" vertical="center"/>
    </xf>
    <xf numFmtId="0" fontId="24" fillId="12" borderId="0" applyAlignment="1" pivotButton="0" quotePrefix="0" xfId="0">
      <alignment vertical="center"/>
    </xf>
    <xf numFmtId="0" fontId="0" fillId="12" borderId="0" applyAlignment="1" pivotButton="0" quotePrefix="0" xfId="0">
      <alignment vertical="center"/>
    </xf>
    <xf numFmtId="0" fontId="36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36" fillId="10" borderId="0" applyAlignment="1" pivotButton="0" quotePrefix="0" xfId="0">
      <alignment vertical="center"/>
    </xf>
    <xf numFmtId="3" fontId="24" fillId="10" borderId="0" applyAlignment="1" pivotButton="0" quotePrefix="0" xfId="0">
      <alignment vertical="center"/>
    </xf>
    <xf numFmtId="0" fontId="39" fillId="0" borderId="0" applyAlignment="1" pivotButton="0" quotePrefix="0" xfId="0">
      <alignment horizontal="left" vertical="center" indent="7"/>
    </xf>
    <xf numFmtId="0" fontId="2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indent="1"/>
    </xf>
    <xf numFmtId="3" fontId="35" fillId="0" borderId="0" pivotButton="0" quotePrefix="0" xfId="0"/>
    <xf numFmtId="0" fontId="43" fillId="0" borderId="0" applyAlignment="1" pivotButton="0" quotePrefix="0" xfId="0">
      <alignment vertical="center"/>
    </xf>
    <xf numFmtId="0" fontId="33" fillId="0" borderId="0" applyAlignment="1" pivotButton="0" quotePrefix="0" xfId="0">
      <alignment horizontal="left" vertical="center" indent="1"/>
    </xf>
    <xf numFmtId="0" fontId="44" fillId="0" borderId="0" applyAlignment="1" pivotButton="0" quotePrefix="0" xfId="0">
      <alignment horizontal="left" vertical="center" indent="1"/>
    </xf>
    <xf numFmtId="0" fontId="45" fillId="0" borderId="0" applyAlignment="1" pivotButton="0" quotePrefix="0" xfId="0">
      <alignment horizontal="left" vertical="center" indent="1"/>
    </xf>
    <xf numFmtId="0" fontId="18" fillId="0" borderId="0" applyAlignment="1" pivotButton="0" quotePrefix="0" xfId="0">
      <alignment vertical="center"/>
    </xf>
    <xf numFmtId="3" fontId="47" fillId="2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50" fillId="0" borderId="0" applyAlignment="1" pivotButton="0" quotePrefix="0" xfId="0">
      <alignment horizontal="left" vertical="center" indent="1"/>
    </xf>
    <xf numFmtId="0" fontId="52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0" fontId="0" fillId="0" borderId="0" applyAlignment="1" pivotButton="0" quotePrefix="0" xfId="0">
      <alignment vertical="center"/>
    </xf>
    <xf numFmtId="0" fontId="24" fillId="2" borderId="0" applyAlignment="1" pivotButton="0" quotePrefix="0" xfId="0">
      <alignment vertical="center"/>
    </xf>
    <xf numFmtId="3" fontId="24" fillId="2" borderId="0" applyAlignment="1" pivotButton="0" quotePrefix="0" xfId="0">
      <alignment vertical="center"/>
    </xf>
    <xf numFmtId="0" fontId="37" fillId="2" borderId="0" applyAlignment="1" pivotButton="0" quotePrefix="0" xfId="0">
      <alignment horizontal="left" vertical="center" indent="5"/>
    </xf>
    <xf numFmtId="0" fontId="39" fillId="2" borderId="0" applyAlignment="1" pivotButton="0" quotePrefix="0" xfId="0">
      <alignment vertical="center"/>
    </xf>
    <xf numFmtId="0" fontId="42" fillId="2" borderId="0" applyAlignment="1" pivotButton="0" quotePrefix="0" xfId="0">
      <alignment horizontal="left" vertical="center"/>
    </xf>
    <xf numFmtId="169" fontId="0" fillId="0" borderId="0" applyAlignment="1" pivotButton="0" quotePrefix="0" xfId="0">
      <alignment vertical="center"/>
    </xf>
    <xf numFmtId="0" fontId="37" fillId="0" borderId="0" applyAlignment="1" pivotButton="0" quotePrefix="0" xfId="0">
      <alignment horizontal="left" vertical="center" indent="7"/>
    </xf>
    <xf numFmtId="0" fontId="34" fillId="7" borderId="0" applyAlignment="1" pivotButton="0" quotePrefix="0" xfId="0">
      <alignment horizontal="center" vertical="center"/>
    </xf>
    <xf numFmtId="0" fontId="34" fillId="11" borderId="0" applyAlignment="1" pivotButton="0" quotePrefix="0" xfId="0">
      <alignment horizontal="center" vertical="center"/>
    </xf>
    <xf numFmtId="9" fontId="0" fillId="0" borderId="0" applyAlignment="1" pivotButton="0" quotePrefix="0" xfId="0">
      <alignment vertical="center"/>
    </xf>
    <xf numFmtId="165" fontId="35" fillId="2" borderId="0" applyAlignment="1" pivotButton="0" quotePrefix="0" xfId="0">
      <alignment vertical="center"/>
    </xf>
    <xf numFmtId="165" fontId="0" fillId="14" borderId="0" applyAlignment="1" pivotButton="0" quotePrefix="0" xfId="0">
      <alignment vertical="center"/>
    </xf>
    <xf numFmtId="169" fontId="35" fillId="2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60" fillId="0" borderId="0" applyAlignment="1" pivotButton="0" quotePrefix="0" xfId="0">
      <alignment vertical="center"/>
    </xf>
    <xf numFmtId="0" fontId="36" fillId="15" borderId="0" applyAlignment="1" pivotButton="0" quotePrefix="0" xfId="0">
      <alignment vertical="center"/>
    </xf>
    <xf numFmtId="0" fontId="0" fillId="15" borderId="0" applyAlignment="1" pivotButton="0" quotePrefix="0" xfId="0">
      <alignment vertical="center"/>
    </xf>
    <xf numFmtId="165" fontId="0" fillId="15" borderId="0" applyAlignment="1" pivotButton="0" quotePrefix="0" xfId="0">
      <alignment vertical="center"/>
    </xf>
    <xf numFmtId="0" fontId="24" fillId="15" borderId="0" applyAlignment="1" pivotButton="0" quotePrefix="0" xfId="0">
      <alignment vertical="center"/>
    </xf>
    <xf numFmtId="165" fontId="0" fillId="0" borderId="0" pivotButton="0" quotePrefix="0" xfId="0"/>
    <xf numFmtId="0" fontId="24" fillId="15" borderId="0" pivotButton="0" quotePrefix="0" xfId="0"/>
    <xf numFmtId="9" fontId="0" fillId="15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24" fillId="15" borderId="0" applyAlignment="1" pivotButton="0" quotePrefix="0" xfId="0">
      <alignment horizontal="left"/>
    </xf>
    <xf numFmtId="0" fontId="61" fillId="0" borderId="0" applyAlignment="1" pivotButton="0" quotePrefix="0" xfId="0">
      <alignment vertical="center"/>
    </xf>
    <xf numFmtId="0" fontId="18" fillId="0" borderId="0" pivotButton="0" quotePrefix="0" xfId="0"/>
    <xf numFmtId="0" fontId="62" fillId="0" borderId="0" pivotButton="0" quotePrefix="0" xfId="0"/>
    <xf numFmtId="3" fontId="0" fillId="14" borderId="0" applyAlignment="1" pivotButton="0" quotePrefix="0" xfId="0">
      <alignment vertical="center"/>
    </xf>
    <xf numFmtId="0" fontId="24" fillId="0" borderId="0" applyAlignment="1" pivotButton="0" quotePrefix="0" xfId="0">
      <alignment horizontal="center" vertical="center"/>
    </xf>
    <xf numFmtId="170" fontId="35" fillId="0" borderId="0" applyAlignment="1" pivotButton="0" quotePrefix="0" xfId="0">
      <alignment horizontal="center" vertical="center"/>
    </xf>
    <xf numFmtId="3" fontId="65" fillId="10" borderId="0" applyAlignment="1" pivotButton="0" quotePrefix="0" xfId="0">
      <alignment vertical="center"/>
    </xf>
    <xf numFmtId="3" fontId="66" fillId="10" borderId="0" applyAlignment="1" pivotButton="0" quotePrefix="0" xfId="0">
      <alignment vertical="center"/>
    </xf>
    <xf numFmtId="171" fontId="67" fillId="0" borderId="0" applyAlignment="1" pivotButton="0" quotePrefix="0" xfId="0">
      <alignment vertical="center"/>
    </xf>
    <xf numFmtId="171" fontId="6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indent="7"/>
    </xf>
    <xf numFmtId="0" fontId="42" fillId="0" borderId="0" applyAlignment="1" pivotButton="0" quotePrefix="0" xfId="0">
      <alignment horizontal="right" vertical="center"/>
    </xf>
    <xf numFmtId="164" fontId="35" fillId="14" borderId="0" applyAlignment="1" pivotButton="0" quotePrefix="0" xfId="0">
      <alignment vertical="center"/>
    </xf>
    <xf numFmtId="0" fontId="68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24" fillId="13" borderId="0" applyAlignment="1" pivotButton="0" quotePrefix="0" xfId="0">
      <alignment vertical="center"/>
    </xf>
    <xf numFmtId="0" fontId="36" fillId="13" borderId="0" applyAlignment="1" pivotButton="0" quotePrefix="0" xfId="0">
      <alignment vertical="center"/>
    </xf>
    <xf numFmtId="168" fontId="28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/>
    </xf>
    <xf numFmtId="169" fontId="70" fillId="0" borderId="0" applyAlignment="1" pivotButton="0" quotePrefix="0" xfId="0">
      <alignment vertical="center"/>
    </xf>
    <xf numFmtId="165" fontId="28" fillId="0" borderId="0" applyAlignment="1" pivotButton="0" quotePrefix="0" xfId="0">
      <alignment vertical="center"/>
    </xf>
    <xf numFmtId="169" fontId="71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72" fillId="5" borderId="0" applyAlignment="1" pivotButton="0" quotePrefix="0" xfId="0">
      <alignment vertical="center"/>
    </xf>
    <xf numFmtId="0" fontId="65" fillId="13" borderId="0" applyAlignment="1" pivotButton="0" quotePrefix="0" xfId="0">
      <alignment vertical="center"/>
    </xf>
    <xf numFmtId="172" fontId="0" fillId="0" borderId="0" applyAlignment="1" pivotButton="0" quotePrefix="0" xfId="0">
      <alignment vertical="center"/>
    </xf>
    <xf numFmtId="173" fontId="0" fillId="0" borderId="0" applyAlignment="1" pivotButton="0" quotePrefix="0" xfId="0">
      <alignment vertical="center"/>
    </xf>
    <xf numFmtId="0" fontId="71" fillId="0" borderId="0" applyAlignment="1" pivotButton="0" quotePrefix="0" xfId="0">
      <alignment vertical="center"/>
    </xf>
    <xf numFmtId="172" fontId="35" fillId="0" borderId="0" applyAlignment="1" pivotButton="0" quotePrefix="0" xfId="0">
      <alignment vertical="center"/>
    </xf>
    <xf numFmtId="174" fontId="35" fillId="0" borderId="0" applyAlignment="1" pivotButton="0" quotePrefix="0" xfId="0">
      <alignment vertical="center"/>
    </xf>
    <xf numFmtId="175" fontId="71" fillId="0" borderId="0" applyAlignment="1" pivotButton="0" quotePrefix="0" xfId="0">
      <alignment vertical="center"/>
    </xf>
    <xf numFmtId="0" fontId="76" fillId="13" borderId="0" applyAlignment="1" pivotButton="0" quotePrefix="0" xfId="0">
      <alignment vertical="center"/>
    </xf>
    <xf numFmtId="165" fontId="77" fillId="0" borderId="0" pivotButton="0" quotePrefix="0" xfId="6"/>
    <xf numFmtId="165" fontId="78" fillId="0" borderId="0" applyAlignment="1" pivotButton="0" quotePrefix="0" xfId="0">
      <alignment vertical="center"/>
    </xf>
    <xf numFmtId="176" fontId="73" fillId="0" borderId="0" applyAlignment="1" pivotButton="0" quotePrefix="0" xfId="5">
      <alignment vertical="center"/>
    </xf>
    <xf numFmtId="176" fontId="73" fillId="0" borderId="0" pivotButton="0" quotePrefix="0" xfId="5"/>
    <xf numFmtId="165" fontId="60" fillId="0" borderId="0" applyAlignment="1" pivotButton="0" quotePrefix="0" xfId="0">
      <alignment vertical="center"/>
    </xf>
    <xf numFmtId="165" fontId="73" fillId="0" borderId="0" pivotButton="0" quotePrefix="0" xfId="6"/>
    <xf numFmtId="165" fontId="73" fillId="0" borderId="0" applyAlignment="1" pivotButton="0" quotePrefix="0" xfId="6">
      <alignment vertical="center"/>
    </xf>
    <xf numFmtId="9" fontId="73" fillId="0" borderId="0" pivotButton="0" quotePrefix="0" xfId="6"/>
    <xf numFmtId="0" fontId="80" fillId="0" borderId="0" applyAlignment="1" pivotButton="0" quotePrefix="0" xfId="0">
      <alignment vertical="center"/>
    </xf>
    <xf numFmtId="10" fontId="80" fillId="0" borderId="0" applyAlignment="1" pivotButton="0" quotePrefix="0" xfId="0">
      <alignment vertical="center"/>
    </xf>
    <xf numFmtId="165" fontId="80" fillId="0" borderId="0" applyAlignment="1" pivotButton="0" quotePrefix="0" xfId="0">
      <alignment vertical="center"/>
    </xf>
    <xf numFmtId="0" fontId="81" fillId="0" borderId="0" applyAlignment="1" pivotButton="0" quotePrefix="0" xfId="0">
      <alignment vertical="center"/>
    </xf>
    <xf numFmtId="0" fontId="80" fillId="0" borderId="0" pivotButton="0" quotePrefix="0" xfId="0"/>
    <xf numFmtId="0" fontId="82" fillId="0" borderId="0" applyAlignment="1" pivotButton="0" quotePrefix="0" xfId="0">
      <alignment vertical="center"/>
    </xf>
    <xf numFmtId="165" fontId="82" fillId="0" borderId="0" applyAlignment="1" pivotButton="0" quotePrefix="0" xfId="0">
      <alignment vertical="center"/>
    </xf>
    <xf numFmtId="176" fontId="0" fillId="0" borderId="0" pivotButton="0" quotePrefix="0" xfId="5"/>
    <xf numFmtId="177" fontId="0" fillId="0" borderId="0" pivotButton="0" quotePrefix="0" xfId="5"/>
    <xf numFmtId="165" fontId="0" fillId="0" borderId="0" pivotButton="0" quotePrefix="0" xfId="6"/>
    <xf numFmtId="0" fontId="84" fillId="0" borderId="0" applyAlignment="1" pivotButton="0" quotePrefix="0" xfId="0">
      <alignment horizontal="left" indent="11"/>
    </xf>
    <xf numFmtId="0" fontId="86" fillId="0" borderId="0" applyAlignment="1" pivotButton="0" quotePrefix="0" xfId="0">
      <alignment horizontal="left" vertical="center" indent="12"/>
    </xf>
    <xf numFmtId="0" fontId="88" fillId="0" borderId="0" applyAlignment="1" pivotButton="0" quotePrefix="0" xfId="0">
      <alignment horizontal="left" vertical="center" indent="12"/>
    </xf>
    <xf numFmtId="0" fontId="37" fillId="2" borderId="0" applyAlignment="1" pivotButton="0" quotePrefix="0" xfId="0">
      <alignment horizontal="right" vertical="center" indent="6"/>
    </xf>
    <xf numFmtId="0" fontId="55" fillId="0" borderId="0" applyAlignment="1" pivotButton="0" quotePrefix="0" xfId="0">
      <alignment horizontal="left" indent="11"/>
    </xf>
    <xf numFmtId="0" fontId="55" fillId="17" borderId="4" applyAlignment="1" pivotButton="0" quotePrefix="0" xfId="0">
      <alignment horizontal="center" vertical="center" wrapText="1"/>
    </xf>
    <xf numFmtId="167" fontId="86" fillId="18" borderId="5" applyAlignment="1" pivotButton="0" quotePrefix="0" xfId="0">
      <alignment horizontal="center"/>
    </xf>
    <xf numFmtId="167" fontId="86" fillId="19" borderId="5" pivotButton="0" quotePrefix="0" xfId="0"/>
    <xf numFmtId="178" fontId="86" fillId="19" borderId="5" pivotButton="0" quotePrefix="0" xfId="0"/>
    <xf numFmtId="167" fontId="86" fillId="19" borderId="5" applyAlignment="1" pivotButton="0" quotePrefix="0" xfId="0">
      <alignment vertical="top" wrapText="1"/>
    </xf>
    <xf numFmtId="167" fontId="86" fillId="18" borderId="5" pivotButton="0" quotePrefix="0" xfId="0"/>
    <xf numFmtId="177" fontId="91" fillId="0" borderId="5" pivotButton="0" quotePrefix="0" xfId="5"/>
    <xf numFmtId="178" fontId="86" fillId="18" borderId="5" pivotButton="0" quotePrefix="0" xfId="0"/>
    <xf numFmtId="178" fontId="55" fillId="18" borderId="5" pivotButton="0" quotePrefix="0" xfId="0"/>
    <xf numFmtId="167" fontId="86" fillId="18" borderId="5" applyAlignment="1" pivotButton="0" quotePrefix="0" xfId="0">
      <alignment vertical="top" wrapText="1"/>
    </xf>
    <xf numFmtId="177" fontId="91" fillId="19" borderId="5" pivotButton="0" quotePrefix="0" xfId="5"/>
    <xf numFmtId="165" fontId="77" fillId="0" borderId="0" applyAlignment="1" pivotButton="0" quotePrefix="0" xfId="6">
      <alignment vertical="center"/>
    </xf>
    <xf numFmtId="0" fontId="55" fillId="0" borderId="0" applyAlignment="1" pivotButton="0" quotePrefix="0" xfId="0">
      <alignment horizontal="left" indent="19"/>
    </xf>
    <xf numFmtId="0" fontId="55" fillId="21" borderId="7" applyAlignment="1" pivotButton="0" quotePrefix="0" xfId="0">
      <alignment horizontal="center"/>
    </xf>
    <xf numFmtId="0" fontId="55" fillId="18" borderId="0" applyAlignment="1" pivotButton="0" quotePrefix="0" xfId="0">
      <alignment horizontal="center"/>
    </xf>
    <xf numFmtId="0" fontId="93" fillId="0" borderId="0" pivotButton="0" quotePrefix="0" xfId="0"/>
    <xf numFmtId="0" fontId="86" fillId="0" borderId="8" pivotButton="0" quotePrefix="0" xfId="0"/>
    <xf numFmtId="168" fontId="86" fillId="18" borderId="0" applyAlignment="1" pivotButton="0" quotePrefix="0" xfId="0">
      <alignment horizontal="center"/>
    </xf>
    <xf numFmtId="10" fontId="86" fillId="18" borderId="0" applyAlignment="1" pivotButton="0" quotePrefix="0" xfId="0">
      <alignment horizontal="center"/>
    </xf>
    <xf numFmtId="0" fontId="94" fillId="0" borderId="0" pivotButton="0" quotePrefix="0" xfId="0"/>
    <xf numFmtId="0" fontId="18" fillId="0" borderId="6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48" fillId="0" borderId="6" applyAlignment="1" pivotButton="0" quotePrefix="0" xfId="0">
      <alignment vertical="center"/>
    </xf>
    <xf numFmtId="165" fontId="49" fillId="20" borderId="6" pivotButton="0" quotePrefix="0" xfId="0"/>
    <xf numFmtId="0" fontId="55" fillId="21" borderId="8" applyAlignment="1" pivotButton="0" quotePrefix="0" xfId="0">
      <alignment horizontal="center"/>
    </xf>
    <xf numFmtId="0" fontId="96" fillId="0" borderId="0" applyAlignment="1" pivotButton="0" quotePrefix="0" xfId="0">
      <alignment horizontal="left" vertical="center" indent="1"/>
    </xf>
    <xf numFmtId="3" fontId="0" fillId="0" borderId="6" applyAlignment="1" pivotButton="0" quotePrefix="0" xfId="0">
      <alignment vertical="center"/>
    </xf>
    <xf numFmtId="0" fontId="36" fillId="10" borderId="6" applyAlignment="1" pivotButton="0" quotePrefix="0" xfId="0">
      <alignment vertical="center"/>
    </xf>
    <xf numFmtId="3" fontId="47" fillId="2" borderId="6" applyAlignment="1" pivotButton="0" quotePrefix="0" xfId="0">
      <alignment vertical="center"/>
    </xf>
    <xf numFmtId="3" fontId="24" fillId="10" borderId="6" applyAlignment="1" pivotButton="0" quotePrefix="0" xfId="0">
      <alignment vertical="center"/>
    </xf>
    <xf numFmtId="165" fontId="49" fillId="0" borderId="6" applyAlignment="1" pivotButton="0" quotePrefix="0" xfId="0">
      <alignment vertical="center"/>
    </xf>
    <xf numFmtId="0" fontId="24" fillId="12" borderId="7" applyAlignment="1" pivotButton="0" quotePrefix="0" xfId="0">
      <alignment vertical="center"/>
    </xf>
    <xf numFmtId="0" fontId="0" fillId="12" borderId="7" applyAlignment="1" pivotButton="0" quotePrefix="0" xfId="0">
      <alignment vertical="center"/>
    </xf>
    <xf numFmtId="3" fontId="35" fillId="0" borderId="0" applyAlignment="1" pivotButton="0" quotePrefix="0" xfId="0">
      <alignment vertical="center"/>
    </xf>
    <xf numFmtId="0" fontId="36" fillId="0" borderId="6" applyAlignment="1" pivotButton="0" quotePrefix="0" xfId="0">
      <alignment vertical="center"/>
    </xf>
    <xf numFmtId="0" fontId="19" fillId="0" borderId="0" applyAlignment="1" pivotButton="0" quotePrefix="0" xfId="0">
      <alignment horizontal="right" vertical="center"/>
    </xf>
    <xf numFmtId="179" fontId="19" fillId="0" borderId="0" applyAlignment="1" pivotButton="0" quotePrefix="0" xfId="0">
      <alignment horizontal="right" vertical="center"/>
    </xf>
    <xf numFmtId="180" fontId="49" fillId="20" borderId="0" pivotButton="0" quotePrefix="0" xfId="0"/>
    <xf numFmtId="0" fontId="0" fillId="0" borderId="6" applyAlignment="1" pivotButton="0" quotePrefix="0" xfId="0">
      <alignment vertical="center"/>
    </xf>
    <xf numFmtId="0" fontId="19" fillId="0" borderId="6" applyAlignment="1" pivotButton="0" quotePrefix="0" xfId="0">
      <alignment horizontal="right" vertical="center"/>
    </xf>
    <xf numFmtId="179" fontId="19" fillId="0" borderId="6" applyAlignment="1" pivotButton="0" quotePrefix="0" xfId="0">
      <alignment horizontal="right" vertical="center"/>
    </xf>
    <xf numFmtId="180" fontId="49" fillId="20" borderId="6" pivotButton="0" quotePrefix="0" xfId="0"/>
    <xf numFmtId="3" fontId="35" fillId="2" borderId="0" applyAlignment="1" pivotButton="0" quotePrefix="0" xfId="0">
      <alignment vertical="center"/>
    </xf>
    <xf numFmtId="181" fontId="49" fillId="20" borderId="0" pivotButton="0" quotePrefix="0" xfId="0"/>
    <xf numFmtId="165" fontId="97" fillId="16" borderId="8" pivotButton="0" quotePrefix="0" xfId="6"/>
    <xf numFmtId="176" fontId="73" fillId="0" borderId="6" applyAlignment="1" pivotButton="0" quotePrefix="0" xfId="5">
      <alignment vertical="center"/>
    </xf>
    <xf numFmtId="0" fontId="43" fillId="0" borderId="0" applyAlignment="1" pivotButton="0" quotePrefix="0" xfId="0">
      <alignment horizontal="left" vertical="center" wrapText="1"/>
    </xf>
    <xf numFmtId="0" fontId="55" fillId="17" borderId="5" applyAlignment="1" pivotButton="0" quotePrefix="0" xfId="0">
      <alignment horizontal="center" vertical="center" wrapText="1"/>
    </xf>
    <xf numFmtId="0" fontId="55" fillId="17" borderId="9" applyAlignment="1" pivotButton="0" quotePrefix="0" xfId="0">
      <alignment horizontal="center" vertical="center" wrapText="1"/>
    </xf>
    <xf numFmtId="0" fontId="55" fillId="18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left"/>
    </xf>
    <xf numFmtId="174" fontId="86" fillId="18" borderId="5" pivotButton="0" quotePrefix="0" xfId="0"/>
    <xf numFmtId="9" fontId="86" fillId="18" borderId="9" pivotButton="0" quotePrefix="0" xfId="0"/>
    <xf numFmtId="3" fontId="86" fillId="18" borderId="0" applyAlignment="1" pivotButton="0" quotePrefix="0" xfId="0">
      <alignment horizontal="center"/>
    </xf>
    <xf numFmtId="0" fontId="99" fillId="0" borderId="0" applyAlignment="1" pivotButton="0" quotePrefix="0" xfId="0">
      <alignment horizontal="left"/>
    </xf>
    <xf numFmtId="167" fontId="86" fillId="18" borderId="0" pivotButton="0" quotePrefix="0" xfId="0"/>
    <xf numFmtId="9" fontId="86" fillId="18" borderId="0" pivotButton="0" quotePrefix="0" xfId="0"/>
    <xf numFmtId="3" fontId="86" fillId="18" borderId="0" applyAlignment="1" pivotButton="0" quotePrefix="0" xfId="0">
      <alignment horizontal="right"/>
    </xf>
    <xf numFmtId="0" fontId="18" fillId="0" borderId="6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10" fontId="0" fillId="0" borderId="6" applyAlignment="1" pivotButton="0" quotePrefix="0" xfId="0">
      <alignment vertical="center"/>
    </xf>
    <xf numFmtId="165" fontId="0" fillId="14" borderId="6" applyAlignment="1" pivotButton="0" quotePrefix="0" xfId="0">
      <alignment vertical="center"/>
    </xf>
    <xf numFmtId="0" fontId="24" fillId="10" borderId="6" applyAlignment="1" pivotButton="0" quotePrefix="0" xfId="0">
      <alignment vertical="center"/>
    </xf>
    <xf numFmtId="0" fontId="55" fillId="17" borderId="9" applyAlignment="1" pivotButton="0" quotePrefix="0" xfId="0">
      <alignment vertical="center"/>
    </xf>
    <xf numFmtId="2" fontId="101" fillId="16" borderId="9" applyAlignment="1" pivotButton="0" quotePrefix="0" xfId="0">
      <alignment vertical="center"/>
    </xf>
    <xf numFmtId="2" fontId="86" fillId="0" borderId="9" applyAlignment="1" pivotButton="0" quotePrefix="0" xfId="0">
      <alignment vertical="center"/>
    </xf>
    <xf numFmtId="1" fontId="86" fillId="0" borderId="9" applyAlignment="1" pivotButton="0" quotePrefix="0" xfId="0">
      <alignment vertical="center"/>
    </xf>
    <xf numFmtId="168" fontId="86" fillId="0" borderId="9" applyAlignment="1" pivotButton="0" quotePrefix="0" xfId="0">
      <alignment vertical="center"/>
    </xf>
    <xf numFmtId="0" fontId="41" fillId="0" borderId="0" applyAlignment="1" pivotButton="0" quotePrefix="0" xfId="0">
      <alignment horizontal="right" vertical="center"/>
    </xf>
    <xf numFmtId="0" fontId="39" fillId="0" borderId="0" applyAlignment="1" pivotButton="0" quotePrefix="0" xfId="0">
      <alignment horizontal="right" vertical="center"/>
    </xf>
    <xf numFmtId="0" fontId="55" fillId="0" borderId="9" applyAlignment="1" pivotButton="0" quotePrefix="0" xfId="0">
      <alignment horizontal="center" vertical="center" wrapText="1"/>
    </xf>
    <xf numFmtId="0" fontId="53" fillId="0" borderId="9" applyAlignment="1" pivotButton="0" quotePrefix="0" xfId="0">
      <alignment vertical="center"/>
    </xf>
    <xf numFmtId="0" fontId="0" fillId="0" borderId="9" pivotButton="0" quotePrefix="0" xfId="0"/>
    <xf numFmtId="176" fontId="73" fillId="0" borderId="0" applyAlignment="1" pivotButton="0" quotePrefix="0" xfId="5">
      <alignment horizontal="left" vertical="center" indent="1"/>
    </xf>
    <xf numFmtId="0" fontId="102" fillId="0" borderId="9" pivotButton="0" quotePrefix="0" xfId="0"/>
    <xf numFmtId="167" fontId="102" fillId="0" borderId="9" pivotButton="0" quotePrefix="0" xfId="0"/>
    <xf numFmtId="3" fontId="24" fillId="2" borderId="6" applyAlignment="1" pivotButton="0" quotePrefix="0" xfId="0">
      <alignment vertical="center"/>
    </xf>
    <xf numFmtId="2" fontId="0" fillId="0" borderId="6" applyAlignment="1" pivotButton="0" quotePrefix="0" xfId="0">
      <alignment vertical="center"/>
    </xf>
    <xf numFmtId="169" fontId="0" fillId="0" borderId="6" applyAlignment="1" pivotButton="0" quotePrefix="0" xfId="0">
      <alignment vertical="center"/>
    </xf>
    <xf numFmtId="182" fontId="0" fillId="14" borderId="6" applyAlignment="1" pivotButton="0" quotePrefix="0" xfId="0">
      <alignment vertical="center"/>
    </xf>
    <xf numFmtId="182" fontId="78" fillId="0" borderId="0" applyAlignment="1" pivotButton="0" quotePrefix="0" xfId="0">
      <alignment vertical="center"/>
    </xf>
    <xf numFmtId="180" fontId="0" fillId="0" borderId="0" pivotButton="0" quotePrefix="0" xfId="0"/>
    <xf numFmtId="180" fontId="97" fillId="16" borderId="8" pivotButton="0" quotePrefix="0" xfId="6"/>
    <xf numFmtId="0" fontId="55" fillId="0" borderId="0" applyAlignment="1" pivotButton="0" quotePrefix="0" xfId="0">
      <alignment horizontal="left"/>
    </xf>
    <xf numFmtId="0" fontId="55" fillId="21" borderId="9" applyAlignment="1" pivotButton="0" quotePrefix="0" xfId="0">
      <alignment horizontal="center"/>
    </xf>
    <xf numFmtId="0" fontId="86" fillId="0" borderId="9" pivotButton="0" quotePrefix="0" xfId="0"/>
    <xf numFmtId="167" fontId="55" fillId="0" borderId="9" pivotButton="0" quotePrefix="0" xfId="0"/>
    <xf numFmtId="179" fontId="55" fillId="0" borderId="9" pivotButton="0" quotePrefix="0" xfId="0"/>
    <xf numFmtId="166" fontId="55" fillId="0" borderId="9" pivotButton="0" quotePrefix="0" xfId="0"/>
    <xf numFmtId="0" fontId="59" fillId="0" borderId="0" applyAlignment="1" pivotButton="0" quotePrefix="0" xfId="0">
      <alignment horizontal="left"/>
    </xf>
    <xf numFmtId="165" fontId="35" fillId="2" borderId="6" applyAlignment="1" pivotButton="0" quotePrefix="0" xfId="0">
      <alignment vertical="center"/>
    </xf>
    <xf numFmtId="165" fontId="0" fillId="12" borderId="7" applyAlignment="1" pivotButton="0" quotePrefix="0" xfId="0">
      <alignment vertical="center"/>
    </xf>
    <xf numFmtId="169" fontId="35" fillId="2" borderId="6" applyAlignment="1" pivotButton="0" quotePrefix="0" xfId="0">
      <alignment vertical="center"/>
    </xf>
    <xf numFmtId="9" fontId="78" fillId="0" borderId="0" applyAlignment="1" pivotButton="0" quotePrefix="0" xfId="6">
      <alignment vertical="center"/>
    </xf>
    <xf numFmtId="167" fontId="101" fillId="16" borderId="9" pivotButton="0" quotePrefix="0" xfId="0"/>
    <xf numFmtId="0" fontId="86" fillId="0" borderId="9" applyAlignment="1" pivotButton="0" quotePrefix="0" xfId="0">
      <alignment vertical="top" wrapText="1"/>
    </xf>
    <xf numFmtId="0" fontId="55" fillId="0" borderId="0" pivotButton="0" quotePrefix="0" xfId="0"/>
    <xf numFmtId="0" fontId="59" fillId="0" borderId="0" pivotButton="0" quotePrefix="0" xfId="0"/>
    <xf numFmtId="0" fontId="104" fillId="0" borderId="0" pivotButton="0" quotePrefix="0" xfId="0"/>
    <xf numFmtId="0" fontId="105" fillId="21" borderId="9" applyAlignment="1" pivotButton="0" quotePrefix="0" xfId="0">
      <alignment horizontal="center"/>
    </xf>
    <xf numFmtId="0" fontId="59" fillId="0" borderId="9" pivotButton="0" quotePrefix="0" xfId="0"/>
    <xf numFmtId="0" fontId="104" fillId="0" borderId="9" pivotButton="0" quotePrefix="0" xfId="0"/>
    <xf numFmtId="0" fontId="24" fillId="12" borderId="15" applyAlignment="1" pivotButton="0" quotePrefix="0" xfId="0">
      <alignment vertical="center"/>
    </xf>
    <xf numFmtId="0" fontId="0" fillId="12" borderId="4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3" fontId="0" fillId="0" borderId="14" applyAlignment="1" pivotButton="0" quotePrefix="0" xfId="0">
      <alignment vertical="center"/>
    </xf>
    <xf numFmtId="0" fontId="107" fillId="0" borderId="0" applyAlignment="1" pivotButton="0" quotePrefix="0" xfId="0">
      <alignment horizontal="right" vertical="center"/>
    </xf>
    <xf numFmtId="165" fontId="78" fillId="0" borderId="0" applyAlignment="1" pivotButton="0" quotePrefix="0" xfId="6">
      <alignment vertical="center"/>
    </xf>
    <xf numFmtId="165" fontId="19" fillId="0" borderId="0" applyAlignment="1" pivotButton="0" quotePrefix="0" xfId="0">
      <alignment vertical="center"/>
    </xf>
    <xf numFmtId="0" fontId="19" fillId="0" borderId="11" applyAlignment="1" pivotButton="0" quotePrefix="0" xfId="0">
      <alignment vertical="center"/>
    </xf>
    <xf numFmtId="165" fontId="19" fillId="14" borderId="0" applyAlignment="1" pivotButton="0" quotePrefix="0" xfId="0">
      <alignment vertical="center"/>
    </xf>
    <xf numFmtId="165" fontId="19" fillId="14" borderId="12" applyAlignment="1" pivotButton="0" quotePrefix="0" xfId="0">
      <alignment vertical="center"/>
    </xf>
    <xf numFmtId="0" fontId="19" fillId="0" borderId="13" applyAlignment="1" pivotButton="0" quotePrefix="0" xfId="0">
      <alignment vertical="center"/>
    </xf>
    <xf numFmtId="165" fontId="19" fillId="14" borderId="6" applyAlignment="1" pivotButton="0" quotePrefix="0" xfId="0">
      <alignment vertical="center"/>
    </xf>
    <xf numFmtId="165" fontId="19" fillId="14" borderId="14" applyAlignment="1" pivotButton="0" quotePrefix="0" xfId="0">
      <alignment vertical="center"/>
    </xf>
    <xf numFmtId="169" fontId="19" fillId="14" borderId="0" applyAlignment="1" pivotButton="0" quotePrefix="0" xfId="0">
      <alignment vertical="center"/>
    </xf>
    <xf numFmtId="169" fontId="19" fillId="14" borderId="12" applyAlignment="1" pivotButton="0" quotePrefix="0" xfId="0">
      <alignment vertical="center"/>
    </xf>
    <xf numFmtId="0" fontId="24" fillId="10" borderId="13" applyAlignment="1" pivotButton="0" quotePrefix="0" xfId="0">
      <alignment vertical="center"/>
    </xf>
    <xf numFmtId="3" fontId="24" fillId="10" borderId="14" applyAlignment="1" pivotButton="0" quotePrefix="0" xfId="0">
      <alignment vertical="center"/>
    </xf>
    <xf numFmtId="0" fontId="86" fillId="0" borderId="9" applyAlignment="1" pivotButton="0" quotePrefix="0" xfId="0">
      <alignment vertical="center" wrapText="1"/>
    </xf>
    <xf numFmtId="0" fontId="57" fillId="2" borderId="0" applyAlignment="1" pivotButton="0" quotePrefix="0" xfId="0">
      <alignment vertical="center"/>
    </xf>
    <xf numFmtId="0" fontId="54" fillId="0" borderId="0" applyAlignment="1" pivotButton="0" quotePrefix="0" xfId="0">
      <alignment horizontal="left" vertical="center"/>
    </xf>
    <xf numFmtId="0" fontId="86" fillId="0" borderId="9" applyAlignment="1" pivotButton="0" quotePrefix="0" xfId="0">
      <alignment horizontal="center" vertical="center" wrapText="1"/>
    </xf>
    <xf numFmtId="167" fontId="55" fillId="0" borderId="9" applyAlignment="1" pivotButton="0" quotePrefix="0" xfId="0">
      <alignment horizontal="center"/>
    </xf>
    <xf numFmtId="183" fontId="55" fillId="0" borderId="9" applyAlignment="1" pivotButton="0" quotePrefix="0" xfId="0">
      <alignment horizontal="center"/>
    </xf>
    <xf numFmtId="168" fontId="55" fillId="0" borderId="9" applyAlignment="1" pivotButton="0" quotePrefix="0" xfId="0">
      <alignment horizontal="center"/>
    </xf>
    <xf numFmtId="166" fontId="55" fillId="0" borderId="9" applyAlignment="1" pivotButton="0" quotePrefix="0" xfId="0">
      <alignment horizontal="center"/>
    </xf>
    <xf numFmtId="167" fontId="101" fillId="16" borderId="9" applyAlignment="1" pivotButton="0" quotePrefix="0" xfId="0">
      <alignment horizontal="center"/>
    </xf>
    <xf numFmtId="165" fontId="108" fillId="2" borderId="9" applyAlignment="1" pivotButton="0" quotePrefix="0" xfId="0">
      <alignment vertical="center"/>
    </xf>
    <xf numFmtId="184" fontId="104" fillId="0" borderId="9" pivotButton="0" quotePrefix="0" xfId="0"/>
    <xf numFmtId="0" fontId="19" fillId="0" borderId="3" applyAlignment="1" pivotButton="0" quotePrefix="0" xfId="0">
      <alignment horizontal="center" vertical="center"/>
    </xf>
    <xf numFmtId="0" fontId="24" fillId="0" borderId="6" applyAlignment="1" pivotButton="0" quotePrefix="0" xfId="0">
      <alignment vertical="center"/>
    </xf>
    <xf numFmtId="165" fontId="73" fillId="0" borderId="6" applyAlignment="1" pivotButton="0" quotePrefix="0" xfId="6">
      <alignment vertical="center"/>
    </xf>
    <xf numFmtId="165" fontId="73" fillId="0" borderId="0" applyAlignment="1" pivotButton="0" quotePrefix="0" xfId="6">
      <alignment vertical="center"/>
    </xf>
    <xf numFmtId="0" fontId="110" fillId="22" borderId="0" pivotButton="0" quotePrefix="0" xfId="0"/>
    <xf numFmtId="0" fontId="113" fillId="0" borderId="10" pivotButton="0" quotePrefix="0" xfId="0"/>
    <xf numFmtId="0" fontId="105" fillId="0" borderId="10" applyAlignment="1" pivotButton="0" quotePrefix="0" xfId="0">
      <alignment horizontal="center"/>
    </xf>
    <xf numFmtId="0" fontId="105" fillId="0" borderId="8" applyAlignment="1" pivotButton="0" quotePrefix="0" xfId="0">
      <alignment horizontal="center"/>
    </xf>
    <xf numFmtId="0" fontId="105" fillId="0" borderId="5" applyAlignment="1" pivotButton="0" quotePrefix="0" xfId="0">
      <alignment horizontal="center"/>
    </xf>
    <xf numFmtId="0" fontId="113" fillId="0" borderId="9" applyAlignment="1" pivotButton="0" quotePrefix="0" xfId="0">
      <alignment horizontal="center"/>
    </xf>
    <xf numFmtId="0" fontId="113" fillId="0" borderId="8" applyAlignment="1" pivotButton="0" quotePrefix="0" xfId="0">
      <alignment horizontal="center"/>
    </xf>
    <xf numFmtId="0" fontId="114" fillId="0" borderId="11" pivotButton="0" quotePrefix="0" xfId="0"/>
    <xf numFmtId="3" fontId="115" fillId="0" borderId="11" pivotButton="0" quotePrefix="0" xfId="0"/>
    <xf numFmtId="3" fontId="115" fillId="0" borderId="0" pivotButton="0" quotePrefix="0" xfId="0"/>
    <xf numFmtId="3" fontId="115" fillId="0" borderId="12" pivotButton="0" quotePrefix="0" xfId="0"/>
    <xf numFmtId="3" fontId="114" fillId="0" borderId="16" pivotButton="0" quotePrefix="0" xfId="0"/>
    <xf numFmtId="3" fontId="114" fillId="0" borderId="11" pivotButton="0" quotePrefix="0" xfId="0"/>
    <xf numFmtId="0" fontId="0" fillId="0" borderId="12" pivotButton="0" quotePrefix="0" xfId="0"/>
    <xf numFmtId="0" fontId="0" fillId="0" borderId="16" pivotButton="0" quotePrefix="0" xfId="0"/>
    <xf numFmtId="0" fontId="0" fillId="0" borderId="12" applyAlignment="1" pivotButton="0" quotePrefix="0" xfId="0">
      <alignment vertical="center"/>
    </xf>
    <xf numFmtId="3" fontId="114" fillId="0" borderId="0" pivotButton="0" quotePrefix="0" xfId="0"/>
    <xf numFmtId="165" fontId="114" fillId="0" borderId="12" pivotButton="0" quotePrefix="0" xfId="0"/>
    <xf numFmtId="165" fontId="114" fillId="0" borderId="16" pivotButton="0" quotePrefix="0" xfId="0"/>
    <xf numFmtId="10" fontId="114" fillId="0" borderId="0" pivotButton="0" quotePrefix="0" xfId="0"/>
    <xf numFmtId="165" fontId="114" fillId="0" borderId="0" pivotButton="0" quotePrefix="0" xfId="0"/>
    <xf numFmtId="2" fontId="116" fillId="16" borderId="12" pivotButton="0" quotePrefix="0" xfId="0"/>
    <xf numFmtId="10" fontId="114" fillId="0" borderId="12" pivotButton="0" quotePrefix="0" xfId="0"/>
    <xf numFmtId="2" fontId="114" fillId="0" borderId="12" pivotButton="0" quotePrefix="0" xfId="0"/>
    <xf numFmtId="0" fontId="114" fillId="0" borderId="13" pivotButton="0" quotePrefix="0" xfId="0"/>
    <xf numFmtId="3" fontId="115" fillId="0" borderId="13" pivotButton="0" quotePrefix="0" xfId="0"/>
    <xf numFmtId="3" fontId="115" fillId="0" borderId="6" pivotButton="0" quotePrefix="0" xfId="0"/>
    <xf numFmtId="3" fontId="115" fillId="0" borderId="14" pivotButton="0" quotePrefix="0" xfId="0"/>
    <xf numFmtId="3" fontId="114" fillId="0" borderId="17" pivotButton="0" quotePrefix="0" xfId="0"/>
    <xf numFmtId="3" fontId="114" fillId="0" borderId="13" pivotButton="0" quotePrefix="0" xfId="0"/>
    <xf numFmtId="3" fontId="114" fillId="0" borderId="6" pivotButton="0" quotePrefix="0" xfId="0"/>
    <xf numFmtId="10" fontId="114" fillId="0" borderId="14" pivotButton="0" quotePrefix="0" xfId="0"/>
    <xf numFmtId="165" fontId="114" fillId="0" borderId="17" pivotButton="0" quotePrefix="0" xfId="0"/>
    <xf numFmtId="10" fontId="114" fillId="0" borderId="6" pivotButton="0" quotePrefix="0" xfId="0"/>
    <xf numFmtId="2" fontId="114" fillId="0" borderId="14" pivotButton="0" quotePrefix="0" xfId="0"/>
    <xf numFmtId="0" fontId="13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 indent="1"/>
    </xf>
    <xf numFmtId="3" fontId="8" fillId="2" borderId="3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  <xf numFmtId="0" fontId="11" fillId="2" borderId="3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3" fontId="8" fillId="2" borderId="1" applyAlignment="1" pivotButton="0" quotePrefix="0" xfId="0">
      <alignment horizontal="center" vertical="center"/>
    </xf>
    <xf numFmtId="0" fontId="17" fillId="7" borderId="3" applyAlignment="1" pivotButton="0" quotePrefix="0" xfId="0">
      <alignment horizontal="center" vertical="center"/>
    </xf>
    <xf numFmtId="0" fontId="17" fillId="8" borderId="3" applyAlignment="1" pivotButton="0" quotePrefix="0" xfId="0">
      <alignment horizontal="center" vertical="center"/>
    </xf>
    <xf numFmtId="0" fontId="17" fillId="9" borderId="3" applyAlignment="1" pivotButton="0" quotePrefix="0" xfId="0">
      <alignment horizontal="center" vertical="center"/>
    </xf>
    <xf numFmtId="0" fontId="17" fillId="6" borderId="3" applyAlignment="1" pivotButton="0" quotePrefix="0" xfId="0">
      <alignment horizontal="center" vertical="center"/>
    </xf>
    <xf numFmtId="0" fontId="55" fillId="17" borderId="10" applyAlignment="1" pivotButton="0" quotePrefix="0" xfId="0">
      <alignment horizontal="center" vertical="center"/>
    </xf>
    <xf numFmtId="0" fontId="55" fillId="17" borderId="8" applyAlignment="1" pivotButton="0" quotePrefix="0" xfId="0">
      <alignment horizontal="center" vertical="center"/>
    </xf>
    <xf numFmtId="3" fontId="86" fillId="18" borderId="10" applyAlignment="1" pivotButton="0" quotePrefix="0" xfId="0">
      <alignment horizontal="right"/>
    </xf>
    <xf numFmtId="3" fontId="86" fillId="18" borderId="8" applyAlignment="1" pivotButton="0" quotePrefix="0" xfId="0">
      <alignment horizontal="right"/>
    </xf>
    <xf numFmtId="0" fontId="55" fillId="17" borderId="9" applyAlignment="1" pivotButton="0" quotePrefix="0" xfId="0">
      <alignment horizontal="center" vertical="center"/>
    </xf>
    <xf numFmtId="0" fontId="50" fillId="0" borderId="0" applyAlignment="1" pivotButton="0" quotePrefix="0" xfId="0">
      <alignment horizontal="left" vertical="center" indent="1"/>
    </xf>
    <xf numFmtId="0" fontId="86" fillId="0" borderId="10" applyAlignment="1" pivotButton="0" quotePrefix="0" xfId="0">
      <alignment horizontal="left"/>
    </xf>
    <xf numFmtId="0" fontId="86" fillId="0" borderId="5" applyAlignment="1" pivotButton="0" quotePrefix="0" xfId="0">
      <alignment horizontal="left"/>
    </xf>
    <xf numFmtId="0" fontId="55" fillId="21" borderId="10" applyAlignment="1" pivotButton="0" quotePrefix="0" xfId="0">
      <alignment horizontal="center"/>
    </xf>
    <xf numFmtId="0" fontId="55" fillId="21" borderId="5" applyAlignment="1" pivotButton="0" quotePrefix="0" xfId="0">
      <alignment horizontal="center"/>
    </xf>
    <xf numFmtId="0" fontId="58" fillId="0" borderId="0" applyAlignment="1" pivotButton="0" quotePrefix="0" xfId="0">
      <alignment horizontal="left" vertical="center" indent="1"/>
    </xf>
    <xf numFmtId="0" fontId="55" fillId="21" borderId="9" applyAlignment="1" pivotButton="0" quotePrefix="0" xfId="0">
      <alignment horizontal="center"/>
    </xf>
    <xf numFmtId="0" fontId="86" fillId="0" borderId="9" applyAlignment="1" pivotButton="0" quotePrefix="0" xfId="0">
      <alignment horizontal="left" vertical="center" wrapText="1"/>
    </xf>
    <xf numFmtId="0" fontId="53" fillId="0" borderId="10" applyAlignment="1" pivotButton="0" quotePrefix="0" xfId="0">
      <alignment vertical="center"/>
    </xf>
    <xf numFmtId="0" fontId="53" fillId="0" borderId="8" applyAlignment="1" pivotButton="0" quotePrefix="0" xfId="0">
      <alignment vertical="center"/>
    </xf>
    <xf numFmtId="0" fontId="53" fillId="0" borderId="5" applyAlignment="1" pivotButton="0" quotePrefix="0" xfId="0">
      <alignment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5" pivotButton="0" quotePrefix="0" xfId="0"/>
    <xf numFmtId="164" fontId="0" fillId="0" borderId="3" applyAlignment="1" pivotButton="0" quotePrefix="0" xfId="0">
      <alignment horizontal="right" vertical="center"/>
    </xf>
    <xf numFmtId="165" fontId="0" fillId="0" borderId="3" applyAlignment="1" pivotButton="0" quotePrefix="0" xfId="0">
      <alignment horizontal="right" vertical="center"/>
    </xf>
    <xf numFmtId="165" fontId="21" fillId="0" borderId="3" applyAlignment="1" pivotButton="0" quotePrefix="0" xfId="0">
      <alignment horizontal="right" vertical="center"/>
    </xf>
    <xf numFmtId="179" fontId="19" fillId="0" borderId="0" applyAlignment="1" pivotButton="0" quotePrefix="0" xfId="0">
      <alignment horizontal="right" vertical="center"/>
    </xf>
    <xf numFmtId="180" fontId="49" fillId="20" borderId="0" pivotButton="0" quotePrefix="0" xfId="0"/>
    <xf numFmtId="179" fontId="19" fillId="0" borderId="6" applyAlignment="1" pivotButton="0" quotePrefix="0" xfId="0">
      <alignment horizontal="right" vertical="center"/>
    </xf>
    <xf numFmtId="180" fontId="49" fillId="20" borderId="6" pivotButton="0" quotePrefix="0" xfId="0"/>
    <xf numFmtId="181" fontId="49" fillId="20" borderId="0" pivotButton="0" quotePrefix="0" xfId="0"/>
    <xf numFmtId="165" fontId="77" fillId="0" borderId="0" applyAlignment="1" pivotButton="0" quotePrefix="0" xfId="6">
      <alignment vertical="center"/>
    </xf>
    <xf numFmtId="167" fontId="86" fillId="18" borderId="5" applyAlignment="1" pivotButton="0" quotePrefix="0" xfId="0">
      <alignment horizontal="center"/>
    </xf>
    <xf numFmtId="167" fontId="86" fillId="19" borderId="5" pivotButton="0" quotePrefix="0" xfId="0"/>
    <xf numFmtId="178" fontId="86" fillId="19" borderId="5" pivotButton="0" quotePrefix="0" xfId="0"/>
    <xf numFmtId="167" fontId="86" fillId="19" borderId="5" applyAlignment="1" pivotButton="0" quotePrefix="0" xfId="0">
      <alignment vertical="top" wrapText="1"/>
    </xf>
    <xf numFmtId="167" fontId="86" fillId="18" borderId="5" pivotButton="0" quotePrefix="0" xfId="0"/>
    <xf numFmtId="177" fontId="91" fillId="0" borderId="5" pivotButton="0" quotePrefix="0" xfId="5"/>
    <xf numFmtId="178" fontId="86" fillId="18" borderId="5" pivotButton="0" quotePrefix="0" xfId="0"/>
    <xf numFmtId="178" fontId="55" fillId="18" borderId="5" pivotButton="0" quotePrefix="0" xfId="0"/>
    <xf numFmtId="167" fontId="86" fillId="18" borderId="5" applyAlignment="1" pivotButton="0" quotePrefix="0" xfId="0">
      <alignment vertical="top" wrapText="1"/>
    </xf>
    <xf numFmtId="177" fontId="91" fillId="19" borderId="5" pivotButton="0" quotePrefix="0" xfId="5"/>
    <xf numFmtId="165" fontId="77" fillId="0" borderId="0" pivotButton="0" quotePrefix="0" xfId="6"/>
    <xf numFmtId="165" fontId="0" fillId="0" borderId="6" applyAlignment="1" pivotButton="0" quotePrefix="0" xfId="0">
      <alignment vertical="center"/>
    </xf>
    <xf numFmtId="165" fontId="48" fillId="0" borderId="6" applyAlignment="1" pivotButton="0" quotePrefix="0" xfId="0">
      <alignment vertical="center"/>
    </xf>
    <xf numFmtId="165" fontId="49" fillId="20" borderId="6" pivotButton="0" quotePrefix="0" xfId="0"/>
    <xf numFmtId="165" fontId="97" fillId="16" borderId="8" pivotButton="0" quotePrefix="0" xfId="6"/>
    <xf numFmtId="168" fontId="86" fillId="18" borderId="0" applyAlignment="1" pivotButton="0" quotePrefix="0" xfId="0">
      <alignment horizontal="center"/>
    </xf>
    <xf numFmtId="165" fontId="49" fillId="0" borderId="6" applyAlignment="1" pivotButton="0" quotePrefix="0" xfId="0">
      <alignment vertical="center"/>
    </xf>
    <xf numFmtId="0" fontId="0" fillId="0" borderId="8" pivotButton="0" quotePrefix="0" xfId="0"/>
    <xf numFmtId="174" fontId="86" fillId="18" borderId="5" pivotButton="0" quotePrefix="0" xfId="0"/>
    <xf numFmtId="167" fontId="86" fillId="18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14" borderId="6" applyAlignment="1" pivotButton="0" quotePrefix="0" xfId="0">
      <alignment vertical="center"/>
    </xf>
    <xf numFmtId="165" fontId="78" fillId="0" borderId="0" applyAlignment="1" pivotButton="0" quotePrefix="0" xfId="0">
      <alignment vertical="center"/>
    </xf>
    <xf numFmtId="168" fontId="86" fillId="0" borderId="9" applyAlignment="1" pivotButton="0" quotePrefix="0" xfId="0">
      <alignment vertical="center"/>
    </xf>
    <xf numFmtId="0" fontId="0" fillId="0" borderId="5" pivotButton="0" quotePrefix="0" xfId="0"/>
    <xf numFmtId="167" fontId="102" fillId="0" borderId="9" pivotButton="0" quotePrefix="0" xfId="0"/>
    <xf numFmtId="165" fontId="73" fillId="0" borderId="0" applyAlignment="1" pivotButton="0" quotePrefix="0" xfId="6">
      <alignment vertical="center"/>
    </xf>
    <xf numFmtId="165" fontId="73" fillId="0" borderId="0" pivotButton="0" quotePrefix="0" xfId="6"/>
    <xf numFmtId="169" fontId="0" fillId="0" borderId="6" applyAlignment="1" pivotButton="0" quotePrefix="0" xfId="0">
      <alignment vertical="center"/>
    </xf>
    <xf numFmtId="182" fontId="0" fillId="14" borderId="6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82" fontId="78" fillId="0" borderId="0" applyAlignment="1" pivotButton="0" quotePrefix="0" xfId="0">
      <alignment vertical="center"/>
    </xf>
    <xf numFmtId="180" fontId="0" fillId="0" borderId="0" pivotButton="0" quotePrefix="0" xfId="0"/>
    <xf numFmtId="180" fontId="97" fillId="16" borderId="8" pivotButton="0" quotePrefix="0" xfId="6"/>
    <xf numFmtId="165" fontId="114" fillId="0" borderId="12" pivotButton="0" quotePrefix="0" xfId="0"/>
    <xf numFmtId="165" fontId="114" fillId="0" borderId="16" pivotButton="0" quotePrefix="0" xfId="0"/>
    <xf numFmtId="165" fontId="114" fillId="0" borderId="0" pivotButton="0" quotePrefix="0" xfId="0"/>
    <xf numFmtId="165" fontId="114" fillId="0" borderId="17" pivotButton="0" quotePrefix="0" xfId="0"/>
    <xf numFmtId="169" fontId="0" fillId="0" borderId="0" applyAlignment="1" pivotButton="0" quotePrefix="0" xfId="0">
      <alignment vertical="center"/>
    </xf>
    <xf numFmtId="165" fontId="35" fillId="2" borderId="6" applyAlignment="1" pivotButton="0" quotePrefix="0" xfId="0">
      <alignment vertical="center"/>
    </xf>
    <xf numFmtId="165" fontId="0" fillId="12" borderId="7" applyAlignment="1" pivotButton="0" quotePrefix="0" xfId="0">
      <alignment vertical="center"/>
    </xf>
    <xf numFmtId="165" fontId="0" fillId="0" borderId="0" pivotButton="0" quotePrefix="0" xfId="0"/>
    <xf numFmtId="169" fontId="35" fillId="2" borderId="6" applyAlignment="1" pivotButton="0" quotePrefix="0" xfId="0">
      <alignment vertical="center"/>
    </xf>
    <xf numFmtId="165" fontId="73" fillId="0" borderId="6" applyAlignment="1" pivotButton="0" quotePrefix="0" xfId="6">
      <alignment vertical="center"/>
    </xf>
    <xf numFmtId="167" fontId="101" fillId="16" borderId="9" pivotButton="0" quotePrefix="0" xfId="0"/>
    <xf numFmtId="167" fontId="55" fillId="0" borderId="9" pivotButton="0" quotePrefix="0" xfId="0"/>
    <xf numFmtId="179" fontId="55" fillId="0" borderId="9" pivotButton="0" quotePrefix="0" xfId="0"/>
    <xf numFmtId="166" fontId="55" fillId="0" borderId="9" pivotButton="0" quotePrefix="0" xfId="0"/>
    <xf numFmtId="0" fontId="86" fillId="0" borderId="9" applyAlignment="1" pivotButton="0" quotePrefix="0" xfId="0">
      <alignment horizontal="left"/>
    </xf>
    <xf numFmtId="165" fontId="0" fillId="0" borderId="0" pivotButton="0" quotePrefix="0" xfId="6"/>
    <xf numFmtId="177" fontId="0" fillId="0" borderId="0" pivotButton="0" quotePrefix="0" xfId="5"/>
    <xf numFmtId="165" fontId="35" fillId="2" borderId="0" applyAlignment="1" pivotButton="0" quotePrefix="0" xfId="0">
      <alignment vertical="center"/>
    </xf>
    <xf numFmtId="165" fontId="19" fillId="14" borderId="0" applyAlignment="1" pivotButton="0" quotePrefix="0" xfId="0">
      <alignment vertical="center"/>
    </xf>
    <xf numFmtId="165" fontId="19" fillId="14" borderId="12" applyAlignment="1" pivotButton="0" quotePrefix="0" xfId="0">
      <alignment vertical="center"/>
    </xf>
    <xf numFmtId="165" fontId="19" fillId="14" borderId="6" applyAlignment="1" pivotButton="0" quotePrefix="0" xfId="0">
      <alignment vertical="center"/>
    </xf>
    <xf numFmtId="165" fontId="19" fillId="14" borderId="14" applyAlignment="1" pivotButton="0" quotePrefix="0" xfId="0">
      <alignment vertical="center"/>
    </xf>
    <xf numFmtId="165" fontId="78" fillId="0" borderId="0" applyAlignment="1" pivotButton="0" quotePrefix="0" xfId="6">
      <alignment vertical="center"/>
    </xf>
    <xf numFmtId="165" fontId="19" fillId="0" borderId="0" applyAlignment="1" pivotButton="0" quotePrefix="0" xfId="0">
      <alignment vertical="center"/>
    </xf>
    <xf numFmtId="169" fontId="35" fillId="2" borderId="0" applyAlignment="1" pivotButton="0" quotePrefix="0" xfId="0">
      <alignment vertical="center"/>
    </xf>
    <xf numFmtId="169" fontId="19" fillId="14" borderId="0" applyAlignment="1" pivotButton="0" quotePrefix="0" xfId="0">
      <alignment vertical="center"/>
    </xf>
    <xf numFmtId="169" fontId="19" fillId="14" borderId="12" applyAlignment="1" pivotButton="0" quotePrefix="0" xfId="0">
      <alignment vertical="center"/>
    </xf>
    <xf numFmtId="167" fontId="101" fillId="16" borderId="9" applyAlignment="1" pivotButton="0" quotePrefix="0" xfId="0">
      <alignment horizontal="center"/>
    </xf>
    <xf numFmtId="183" fontId="55" fillId="0" borderId="9" applyAlignment="1" pivotButton="0" quotePrefix="0" xfId="0">
      <alignment horizontal="center"/>
    </xf>
    <xf numFmtId="168" fontId="55" fillId="0" borderId="9" applyAlignment="1" pivotButton="0" quotePrefix="0" xfId="0">
      <alignment horizontal="center"/>
    </xf>
    <xf numFmtId="166" fontId="55" fillId="0" borderId="9" applyAlignment="1" pivotButton="0" quotePrefix="0" xfId="0">
      <alignment horizontal="center"/>
    </xf>
    <xf numFmtId="167" fontId="55" fillId="0" borderId="9" applyAlignment="1" pivotButton="0" quotePrefix="0" xfId="0">
      <alignment horizontal="center"/>
    </xf>
    <xf numFmtId="165" fontId="108" fillId="2" borderId="9" applyAlignment="1" pivotButton="0" quotePrefix="0" xfId="0">
      <alignment vertical="center"/>
    </xf>
    <xf numFmtId="184" fontId="104" fillId="0" borderId="9" pivotButton="0" quotePrefix="0" xfId="0"/>
    <xf numFmtId="165" fontId="0" fillId="15" borderId="0" applyAlignment="1" pivotButton="0" quotePrefix="0" xfId="0">
      <alignment vertical="center"/>
    </xf>
    <xf numFmtId="165" fontId="60" fillId="0" borderId="0" applyAlignment="1" pivotButton="0" quotePrefix="0" xfId="0">
      <alignment vertical="center"/>
    </xf>
    <xf numFmtId="165" fontId="80" fillId="0" borderId="0" applyAlignment="1" pivotButton="0" quotePrefix="0" xfId="0">
      <alignment vertical="center"/>
    </xf>
    <xf numFmtId="165" fontId="82" fillId="0" borderId="0" applyAlignment="1" pivotButton="0" quotePrefix="0" xfId="0">
      <alignment vertical="center"/>
    </xf>
    <xf numFmtId="165" fontId="0" fillId="14" borderId="0" applyAlignment="1" pivotButton="0" quotePrefix="0" xfId="0">
      <alignment vertical="center"/>
    </xf>
    <xf numFmtId="170" fontId="35" fillId="0" borderId="0" applyAlignment="1" pivotButton="0" quotePrefix="0" xfId="0">
      <alignment horizontal="center" vertical="center"/>
    </xf>
    <xf numFmtId="171" fontId="67" fillId="0" borderId="0" applyAlignment="1" pivotButton="0" quotePrefix="0" xfId="0">
      <alignment vertical="center"/>
    </xf>
    <xf numFmtId="171" fontId="67" fillId="0" borderId="0" applyAlignment="1" pivotButton="0" quotePrefix="0" xfId="0">
      <alignment horizontal="center" vertical="center"/>
    </xf>
    <xf numFmtId="164" fontId="35" fillId="14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8" fontId="28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9" fontId="70" fillId="0" borderId="0" applyAlignment="1" pivotButton="0" quotePrefix="0" xfId="0">
      <alignment vertical="center"/>
    </xf>
    <xf numFmtId="165" fontId="28" fillId="0" borderId="0" applyAlignment="1" pivotButton="0" quotePrefix="0" xfId="0">
      <alignment vertical="center"/>
    </xf>
    <xf numFmtId="169" fontId="71" fillId="0" borderId="0" applyAlignment="1" pivotButton="0" quotePrefix="0" xfId="0">
      <alignment vertical="center"/>
    </xf>
    <xf numFmtId="172" fontId="0" fillId="0" borderId="0" applyAlignment="1" pivotButton="0" quotePrefix="0" xfId="0">
      <alignment vertical="center"/>
    </xf>
    <xf numFmtId="173" fontId="0" fillId="0" borderId="0" applyAlignment="1" pivotButton="0" quotePrefix="0" xfId="0">
      <alignment vertical="center"/>
    </xf>
    <xf numFmtId="172" fontId="35" fillId="0" borderId="0" applyAlignment="1" pivotButton="0" quotePrefix="0" xfId="0">
      <alignment vertical="center"/>
    </xf>
    <xf numFmtId="174" fontId="35" fillId="0" borderId="0" applyAlignment="1" pivotButton="0" quotePrefix="0" xfId="0">
      <alignment vertical="center"/>
    </xf>
    <xf numFmtId="175" fontId="71" fillId="0" borderId="0" applyAlignment="1" pivotButton="0" quotePrefix="0" xfId="0">
      <alignment vertical="center"/>
    </xf>
    <xf numFmtId="0" fontId="120" fillId="0" borderId="0" pivotButton="0" quotePrefix="0" xfId="0"/>
    <xf numFmtId="0" fontId="121" fillId="0" borderId="0" pivotButton="0" quotePrefix="0" xfId="0"/>
    <xf numFmtId="0" fontId="122" fillId="0" borderId="0" pivotButton="0" quotePrefix="0" xfId="0"/>
    <xf numFmtId="0" fontId="123" fillId="23" borderId="0" pivotButton="0" quotePrefix="0" xfId="0"/>
    <xf numFmtId="0" fontId="0" fillId="23" borderId="0" pivotButton="0" quotePrefix="0" xfId="0"/>
    <xf numFmtId="0" fontId="125" fillId="0" borderId="0" pivotButton="0" quotePrefix="0" xfId="0"/>
    <xf numFmtId="0" fontId="126" fillId="0" borderId="0" pivotButton="0" quotePrefix="0" xfId="0"/>
    <xf numFmtId="0" fontId="123" fillId="0" borderId="0" pivotButton="0" quotePrefix="0" xfId="0"/>
    <xf numFmtId="0" fontId="127" fillId="0" borderId="0" pivotButton="0" quotePrefix="0" xfId="0"/>
    <xf numFmtId="0" fontId="128" fillId="0" borderId="0" pivotButton="0" quotePrefix="0" xfId="0"/>
    <xf numFmtId="0" fontId="129" fillId="0" borderId="0" pivotButton="0" quotePrefix="0" xfId="0"/>
    <xf numFmtId="0" fontId="118" fillId="0" borderId="0" pivotButton="0" quotePrefix="0" xfId="0"/>
    <xf numFmtId="0" fontId="123" fillId="24" borderId="0" applyAlignment="1" pivotButton="0" quotePrefix="0" xfId="0">
      <alignment horizontal="center" vertical="center"/>
    </xf>
    <xf numFmtId="0" fontId="130" fillId="25" borderId="0" pivotButton="0" quotePrefix="0" xfId="0"/>
    <xf numFmtId="164" fontId="131" fillId="25" borderId="0" pivotButton="0" quotePrefix="0" xfId="0"/>
    <xf numFmtId="0" fontId="132" fillId="0" borderId="0" pivotButton="0" quotePrefix="0" xfId="0"/>
    <xf numFmtId="164" fontId="131" fillId="0" borderId="0" pivotButton="0" quotePrefix="0" xfId="0"/>
    <xf numFmtId="0" fontId="133" fillId="0" borderId="0" pivotButton="0" quotePrefix="0" xfId="0"/>
    <xf numFmtId="0" fontId="134" fillId="0" borderId="0" pivotButton="0" quotePrefix="0" xfId="0"/>
    <xf numFmtId="3" fontId="131" fillId="25" borderId="0" pivotButton="0" quotePrefix="0" xfId="0"/>
    <xf numFmtId="3" fontId="131" fillId="0" borderId="0" pivotButton="0" quotePrefix="0" xfId="0"/>
    <xf numFmtId="0" fontId="135" fillId="0" borderId="0" pivotButton="0" quotePrefix="0" xfId="0"/>
    <xf numFmtId="0" fontId="136" fillId="0" borderId="0" pivotButton="0" quotePrefix="0" xfId="0"/>
    <xf numFmtId="0" fontId="137" fillId="0" borderId="0" pivotButton="0" quotePrefix="0" xfId="0"/>
    <xf numFmtId="0" fontId="138" fillId="0" borderId="0" pivotButton="0" quotePrefix="0" xfId="0"/>
    <xf numFmtId="0" fontId="139" fillId="0" borderId="0" pivotButton="0" quotePrefix="0" xfId="0"/>
    <xf numFmtId="0" fontId="123" fillId="26" borderId="0" applyAlignment="1" pivotButton="0" quotePrefix="0" xfId="0">
      <alignment horizontal="center" vertical="center"/>
    </xf>
    <xf numFmtId="0" fontId="123" fillId="23" borderId="0" applyAlignment="1" pivotButton="0" quotePrefix="0" xfId="0">
      <alignment horizontal="center" vertical="center"/>
    </xf>
    <xf numFmtId="0" fontId="131" fillId="0" borderId="0" pivotButton="0" quotePrefix="0" xfId="0"/>
    <xf numFmtId="0" fontId="131" fillId="0" borderId="0" applyAlignment="1" pivotButton="0" quotePrefix="0" xfId="0">
      <alignment vertical="center" wrapText="1"/>
    </xf>
    <xf numFmtId="3" fontId="124" fillId="0" borderId="0" pivotButton="0" quotePrefix="0" xfId="0"/>
    <xf numFmtId="0" fontId="140" fillId="0" borderId="0" pivotButton="0" quotePrefix="0" xfId="0"/>
    <xf numFmtId="0" fontId="123" fillId="27" borderId="0" applyAlignment="1" pivotButton="0" quotePrefix="0" xfId="0">
      <alignment horizontal="center" vertical="center"/>
    </xf>
    <xf numFmtId="4" fontId="124" fillId="0" borderId="0" pivotButton="0" quotePrefix="0" xfId="0"/>
    <xf numFmtId="0" fontId="123" fillId="28" borderId="0" applyAlignment="1" pivotButton="0" quotePrefix="0" xfId="0">
      <alignment horizontal="center" vertical="center"/>
    </xf>
    <xf numFmtId="165" fontId="131" fillId="0" borderId="0" pivotButton="0" quotePrefix="0" xfId="0"/>
    <xf numFmtId="165" fontId="124" fillId="0" borderId="0" pivotButton="0" quotePrefix="0" xfId="0"/>
    <xf numFmtId="0" fontId="123" fillId="29" borderId="0" applyAlignment="1" pivotButton="0" quotePrefix="0" xfId="0">
      <alignment horizontal="center" vertical="center"/>
    </xf>
    <xf numFmtId="0" fontId="118" fillId="30" borderId="0" pivotButton="0" quotePrefix="0" xfId="0"/>
    <xf numFmtId="3" fontId="118" fillId="30" borderId="0" pivotButton="0" quotePrefix="0" xfId="0"/>
    <xf numFmtId="0" fontId="141" fillId="0" borderId="0" pivotButton="0" quotePrefix="0" xfId="0"/>
    <xf numFmtId="0" fontId="142" fillId="0" borderId="0" pivotButton="0" quotePrefix="0" xfId="0"/>
    <xf numFmtId="0" fontId="119" fillId="0" borderId="0" pivotButton="0" quotePrefix="0" xfId="0"/>
    <xf numFmtId="0" fontId="130" fillId="0" borderId="0" pivotButton="0" quotePrefix="0" xfId="0"/>
    <xf numFmtId="0" fontId="118" fillId="31" borderId="0" pivotButton="0" quotePrefix="0" xfId="0"/>
    <xf numFmtId="3" fontId="0" fillId="0" borderId="0" pivotButton="0" quotePrefix="0" xfId="0"/>
    <xf numFmtId="171" fontId="0" fillId="0" borderId="0" pivotButton="0" quotePrefix="0" xfId="0"/>
    <xf numFmtId="165" fontId="148" fillId="2" borderId="9" applyAlignment="1" pivotButton="0" quotePrefix="0" xfId="0">
      <alignment vertical="center"/>
    </xf>
    <xf numFmtId="0" fontId="143" fillId="0" borderId="0" pivotButton="0" quotePrefix="0" xfId="0"/>
    <xf numFmtId="0" fontId="144" fillId="0" borderId="0" pivotButton="0" quotePrefix="0" xfId="0"/>
    <xf numFmtId="0" fontId="123" fillId="23" borderId="0" applyAlignment="1" pivotButton="0" quotePrefix="0" xfId="0">
      <alignment horizontal="center"/>
    </xf>
    <xf numFmtId="0" fontId="123" fillId="32" borderId="0" applyAlignment="1" pivotButton="0" quotePrefix="0" xfId="0">
      <alignment horizontal="center"/>
    </xf>
    <xf numFmtId="3" fontId="117" fillId="30" borderId="0" pivotButton="0" quotePrefix="0" xfId="0"/>
    <xf numFmtId="3" fontId="117" fillId="0" borderId="0" pivotButton="0" quotePrefix="0" xfId="0"/>
    <xf numFmtId="3" fontId="129" fillId="33" borderId="0" pivotButton="0" quotePrefix="0" xfId="0"/>
    <xf numFmtId="0" fontId="133" fillId="30" borderId="0" pivotButton="0" quotePrefix="0" xfId="0"/>
    <xf numFmtId="3" fontId="133" fillId="30" borderId="0" pivotButton="0" quotePrefix="0" xfId="0"/>
    <xf numFmtId="0" fontId="134" fillId="30" borderId="0" pivotButton="0" quotePrefix="0" xfId="0"/>
    <xf numFmtId="3" fontId="134" fillId="30" borderId="0" pivotButton="0" quotePrefix="0" xfId="0"/>
    <xf numFmtId="165" fontId="0" fillId="34" borderId="0" pivotButton="0" quotePrefix="0" xfId="0"/>
    <xf numFmtId="10" fontId="0" fillId="0" borderId="0" pivotButton="0" quotePrefix="0" xfId="0"/>
    <xf numFmtId="179" fontId="129" fillId="0" borderId="0" pivotButton="0" quotePrefix="0" xfId="0"/>
    <xf numFmtId="9" fontId="117" fillId="0" borderId="0" pivotButton="0" quotePrefix="0" xfId="0"/>
    <xf numFmtId="3" fontId="0" fillId="34" borderId="0" pivotButton="0" quotePrefix="0" xfId="0"/>
    <xf numFmtId="170" fontId="117" fillId="0" borderId="0" pivotButton="0" quotePrefix="0" xfId="0"/>
    <xf numFmtId="0" fontId="118" fillId="31" borderId="0" applyAlignment="1" pivotButton="0" quotePrefix="0" xfId="0">
      <alignment horizontal="center" vertical="center"/>
    </xf>
    <xf numFmtId="186" fontId="118" fillId="0" borderId="0" pivotButton="0" quotePrefix="0" xfId="0"/>
    <xf numFmtId="186" fontId="131" fillId="0" borderId="0" pivotButton="0" quotePrefix="0" xfId="0"/>
    <xf numFmtId="0" fontId="118" fillId="13" borderId="0" applyAlignment="1" pivotButton="0" quotePrefix="0" xfId="0">
      <alignment vertical="center"/>
    </xf>
    <xf numFmtId="0" fontId="119" fillId="13" borderId="0" applyAlignment="1" pivotButton="0" quotePrefix="0" xfId="0">
      <alignment vertical="center"/>
    </xf>
    <xf numFmtId="174" fontId="117" fillId="0" borderId="0" applyAlignment="1" pivotButton="0" quotePrefix="0" xfId="0">
      <alignment vertical="center"/>
    </xf>
    <xf numFmtId="164" fontId="0" fillId="0" borderId="0" pivotButton="0" quotePrefix="0" xfId="0"/>
    <xf numFmtId="171" fontId="35" fillId="0" borderId="0" applyAlignment="1" pivotButton="0" quotePrefix="0" xfId="0">
      <alignment vertical="center"/>
    </xf>
    <xf numFmtId="174" fontId="117" fillId="0" borderId="0" pivotButton="0" quotePrefix="0" xfId="0"/>
    <xf numFmtId="167" fontId="118" fillId="0" borderId="0" pivotButton="0" quotePrefix="0" xfId="0"/>
    <xf numFmtId="187" fontId="0" fillId="0" borderId="0" pivotButton="0" quotePrefix="0" xfId="0"/>
    <xf numFmtId="188" fontId="0" fillId="0" borderId="0" pivotButton="0" quotePrefix="0" xfId="0"/>
    <xf numFmtId="3" fontId="117" fillId="33" borderId="0" pivotButton="0" quotePrefix="0" xfId="0"/>
    <xf numFmtId="3" fontId="145" fillId="0" borderId="0" pivotButton="0" quotePrefix="0" xfId="0"/>
    <xf numFmtId="0" fontId="146" fillId="0" borderId="0" pivotButton="0" quotePrefix="0" xfId="0"/>
    <xf numFmtId="0" fontId="123" fillId="35" borderId="0" pivotButton="0" quotePrefix="0" xfId="0"/>
    <xf numFmtId="0" fontId="123" fillId="35" borderId="0" applyAlignment="1" pivotButton="0" quotePrefix="0" xfId="0">
      <alignment horizontal="center"/>
    </xf>
    <xf numFmtId="3" fontId="0" fillId="36" borderId="0" pivotButton="0" quotePrefix="0" xfId="0"/>
    <xf numFmtId="0" fontId="147" fillId="0" borderId="0" pivotButton="0" quotePrefix="0" xfId="0"/>
    <xf numFmtId="2" fontId="0" fillId="0" borderId="0" pivotButton="0" quotePrefix="0" xfId="0"/>
    <xf numFmtId="0" fontId="117" fillId="0" borderId="0" pivotButton="0" quotePrefix="0" xfId="0"/>
    <xf numFmtId="0" fontId="148" fillId="0" borderId="0" pivotButton="0" quotePrefix="0" xfId="0"/>
    <xf numFmtId="167" fontId="117" fillId="0" borderId="0" pivotButton="0" quotePrefix="0" xfId="0"/>
    <xf numFmtId="0" fontId="123" fillId="35" borderId="0" applyAlignment="1" pivotButton="0" quotePrefix="0" xfId="0">
      <alignment horizontal="center" vertical="center"/>
    </xf>
    <xf numFmtId="189" fontId="0" fillId="0" borderId="0" pivotButton="0" quotePrefix="0" xfId="0"/>
    <xf numFmtId="0" fontId="149" fillId="37" borderId="26" xfId="0">
      <alignment vertical="center"/>
    </xf>
    <xf numFmtId="0" fontId="154" fillId="42" borderId="27" xfId="0" applyFont="1" applyFill="1" applyBorder="1" applyAlignment="1">
      <alignment horizontal="center" vertical="center"/>
    </xf>
    <xf numFmtId="0" fontId="149" fillId="39" borderId="26" xfId="0" applyFill="1">
      <alignment vertical="center"/>
    </xf>
    <xf numFmtId="0" fontId="149" fillId="37" borderId="26" xfId="0" applyAlignment="1"/>
    <xf numFmtId="0" fontId="149" fillId="37" borderId="26" xfId="0" applyAlignment="1">
      <alignment horizontal="center" vertical="center"/>
    </xf>
    <xf numFmtId="0" fontId="153" fillId="37" borderId="26" xfId="0" applyFont="1">
      <alignment vertical="center"/>
    </xf>
    <xf numFmtId="0" fontId="149" fillId="37" borderId="26" xfId="0" applyAlignment="1">
      <alignment horizontal="right" vertical="center"/>
    </xf>
    <xf numFmtId="0" fontId="159" fillId="37" borderId="26" xfId="0" applyFont="1" applyAlignment="1">
      <alignment horizontal="center" vertical="center"/>
    </xf>
    <xf numFmtId="0" fontId="163" fillId="37" borderId="26" xfId="0" applyFont="1" applyAlignment="1">
      <alignment horizontal="left" vertical="center"/>
    </xf>
    <xf numFmtId="0" fontId="164" fillId="37" borderId="26" xfId="0" applyFont="1" applyAlignment="1">
      <alignment horizontal="left" vertical="center"/>
    </xf>
    <xf numFmtId="0" fontId="151" fillId="37" borderId="26" xfId="0" applyFont="1" applyAlignment="1">
      <alignment horizontal="left" vertical="center"/>
    </xf>
    <xf numFmtId="0" fontId="165" fillId="37" borderId="26" xfId="0" applyFont="1" applyAlignment="1">
      <alignment horizontal="left" vertical="center"/>
    </xf>
    <xf numFmtId="0" fontId="166" fillId="37" borderId="26" xfId="0" applyFont="1" applyAlignment="1">
      <alignment horizontal="left" vertical="center" indent="1"/>
    </xf>
    <xf numFmtId="0" fontId="167" fillId="37" borderId="26" xfId="0" applyFont="1" applyAlignment="1">
      <alignment horizontal="left" vertical="center" indent="2"/>
    </xf>
    <xf numFmtId="0" fontId="168" fillId="37" borderId="26" xfId="0" applyFont="1">
      <alignment vertical="center"/>
    </xf>
    <xf numFmtId="0" fontId="154" fillId="43" borderId="26" xfId="0" applyFont="1" applyFill="1" applyAlignment="1">
      <alignment horizontal="center" vertical="center"/>
    </xf>
    <xf numFmtId="1" fontId="169" fillId="43" borderId="26" xfId="0" applyNumberFormat="1" applyFont="1" applyFill="1" applyAlignment="1">
      <alignment horizontal="center" vertical="center"/>
    </xf>
    <xf numFmtId="0" fontId="160" fillId="48" borderId="28" xfId="0" applyFont="1" applyFill="1" applyBorder="1">
      <alignment vertical="center"/>
    </xf>
    <xf numFmtId="0" fontId="149" fillId="48" borderId="28" xfId="0" applyFill="1" applyBorder="1">
      <alignment vertical="center"/>
    </xf>
    <xf numFmtId="3" fontId="170" fillId="37" borderId="26" xfId="0" applyNumberFormat="1" applyFont="1">
      <alignment vertical="center"/>
    </xf>
    <xf numFmtId="0" fontId="171" fillId="37" borderId="29" xfId="0" applyFont="1" applyBorder="1">
      <alignment vertical="center"/>
    </xf>
    <xf numFmtId="3" fontId="149" fillId="37" borderId="29" xfId="0" applyNumberFormat="1" applyBorder="1">
      <alignment vertical="center"/>
    </xf>
    <xf numFmtId="10" fontId="149" fillId="37" borderId="26" xfId="0" applyNumberFormat="1">
      <alignment vertical="center"/>
    </xf>
    <xf numFmtId="0" fontId="149" fillId="37" borderId="29" xfId="0" applyBorder="1">
      <alignment vertical="center"/>
    </xf>
    <xf numFmtId="10" fontId="149" fillId="37" borderId="29" xfId="0" applyNumberFormat="1" applyBorder="1">
      <alignment vertical="center"/>
    </xf>
    <xf numFmtId="10" fontId="149" fillId="49" borderId="29" xfId="0" applyNumberFormat="1" applyFill="1" applyBorder="1">
      <alignment vertical="center"/>
    </xf>
    <xf numFmtId="3" fontId="170" fillId="39" borderId="26" xfId="0" applyNumberFormat="1" applyFont="1" applyFill="1">
      <alignment vertical="center"/>
    </xf>
    <xf numFmtId="0" fontId="171" fillId="46" borderId="29" xfId="0" applyFont="1" applyFill="1" applyBorder="1">
      <alignment vertical="center"/>
    </xf>
    <xf numFmtId="3" fontId="160" fillId="46" borderId="29" xfId="0" applyNumberFormat="1" applyFont="1" applyFill="1" applyBorder="1">
      <alignment vertical="center"/>
    </xf>
    <xf numFmtId="0" fontId="172" fillId="37" borderId="26" xfId="0" applyFont="1" applyAlignment="1">
      <alignment horizontal="right" vertical="center"/>
    </xf>
    <xf numFmtId="191" fontId="174" fillId="37" borderId="26" xfId="0" applyNumberFormat="1" applyFont="1"/>
    <xf numFmtId="0" fontId="181" fillId="37" borderId="26" xfId="0" applyFont="1">
      <alignment vertical="center"/>
    </xf>
    <xf numFmtId="0" fontId="168" fillId="37" borderId="26" xfId="0" applyFont="1" applyAlignment="1">
      <alignment horizontal="left" vertical="center" indent="1"/>
    </xf>
    <xf numFmtId="0" fontId="149" fillId="37" borderId="26" xfId="0" applyAlignment="1">
      <alignment horizontal="left" vertical="center" indent="1"/>
    </xf>
    <xf numFmtId="0" fontId="183" fillId="37" borderId="26" xfId="0" applyFont="1" applyAlignment="1">
      <alignment horizontal="left" vertical="center" indent="1"/>
    </xf>
    <xf numFmtId="0" fontId="158" fillId="37" borderId="29" xfId="0" applyFont="1" applyBorder="1">
      <alignment vertical="center"/>
    </xf>
    <xf numFmtId="3" fontId="160" fillId="39" borderId="29" xfId="0" applyNumberFormat="1" applyFont="1" applyFill="1" applyBorder="1">
      <alignment vertical="center"/>
    </xf>
    <xf numFmtId="3" fontId="185" fillId="39" borderId="29" xfId="0" applyNumberFormat="1" applyFont="1" applyFill="1" applyBorder="1">
      <alignment vertical="center"/>
    </xf>
    <xf numFmtId="191" fontId="149" fillId="37" borderId="29" xfId="0" applyNumberFormat="1" applyBorder="1">
      <alignment vertical="center"/>
    </xf>
    <xf numFmtId="191" fontId="149" fillId="49" borderId="29" xfId="0" applyNumberFormat="1" applyFill="1" applyBorder="1">
      <alignment vertical="center"/>
    </xf>
    <xf numFmtId="0" fontId="160" fillId="39" borderId="26" xfId="0" applyFont="1" applyFill="1" applyAlignment="1">
      <alignment horizontal="left" vertical="center" indent="5"/>
    </xf>
    <xf numFmtId="193" fontId="160" fillId="49" borderId="26" xfId="0" applyNumberFormat="1" applyFont="1" applyFill="1">
      <alignment vertical="center"/>
    </xf>
    <xf numFmtId="0" fontId="180" fillId="37" borderId="26" xfId="0" applyFont="1">
      <alignment vertical="center"/>
    </xf>
    <xf numFmtId="0" fontId="186" fillId="37" borderId="26" xfId="0" applyFont="1">
      <alignment vertical="center"/>
    </xf>
    <xf numFmtId="0" fontId="158" fillId="37" borderId="29" xfId="0" applyFont="1" applyBorder="1" applyAlignment="1">
      <alignment vertical="center" wrapText="1"/>
    </xf>
    <xf numFmtId="0" fontId="158" fillId="37" borderId="26" xfId="0" applyFont="1" applyAlignment="1">
      <alignment vertical="center" wrapText="1"/>
    </xf>
    <xf numFmtId="0" fontId="149" fillId="37" borderId="29" xfId="0" applyBorder="1" applyAlignment="1">
      <alignment vertical="center" wrapText="1"/>
    </xf>
    <xf numFmtId="0" fontId="149" fillId="37" borderId="26" xfId="0" applyAlignment="1">
      <alignment vertical="center" wrapText="1"/>
    </xf>
    <xf numFmtId="0" fontId="160" fillId="46" borderId="29" xfId="0" applyFont="1" applyFill="1" applyBorder="1">
      <alignment vertical="center"/>
    </xf>
    <xf numFmtId="0" fontId="160" fillId="39" borderId="26" xfId="0" applyFont="1" applyFill="1">
      <alignment vertical="center"/>
    </xf>
    <xf numFmtId="3" fontId="185" fillId="39" borderId="26" xfId="0" applyNumberFormat="1" applyFont="1" applyFill="1">
      <alignment vertical="center"/>
    </xf>
    <xf numFmtId="3" fontId="160" fillId="39" borderId="26" xfId="0" applyNumberFormat="1" applyFont="1" applyFill="1">
      <alignment vertical="center"/>
    </xf>
    <xf numFmtId="0" fontId="175" fillId="39" borderId="26" xfId="0" applyFont="1" applyFill="1" applyAlignment="1">
      <alignment horizontal="left" vertical="center" indent="5"/>
    </xf>
    <xf numFmtId="0" fontId="156" fillId="37" borderId="26" xfId="0" applyFont="1" applyAlignment="1"/>
    <xf numFmtId="191" fontId="149" fillId="37" borderId="26" xfId="0" applyNumberFormat="1">
      <alignment vertical="center"/>
    </xf>
    <xf numFmtId="2" fontId="149" fillId="37" borderId="29" xfId="0" applyNumberFormat="1" applyBorder="1">
      <alignment vertical="center"/>
    </xf>
    <xf numFmtId="195" fontId="149" fillId="37" borderId="29" xfId="0" applyNumberFormat="1" applyBorder="1">
      <alignment vertical="center"/>
    </xf>
    <xf numFmtId="195" fontId="149" fillId="37" borderId="26" xfId="0" applyNumberFormat="1">
      <alignment vertical="center"/>
    </xf>
    <xf numFmtId="196" fontId="149" fillId="37" borderId="26" xfId="0" applyNumberFormat="1">
      <alignment vertical="center"/>
    </xf>
    <xf numFmtId="0" fontId="169" fillId="43" borderId="26" xfId="0" applyFont="1" applyFill="1" applyAlignment="1">
      <alignment horizontal="center" vertical="center"/>
    </xf>
    <xf numFmtId="0" fontId="156" fillId="37" borderId="26" xfId="0" applyFont="1">
      <alignment vertical="center"/>
    </xf>
    <xf numFmtId="0" fontId="156" fillId="37" borderId="29" xfId="0" applyFont="1" applyBorder="1">
      <alignment vertical="center"/>
    </xf>
    <xf numFmtId="191" fontId="173" fillId="37" borderId="26" xfId="0" applyNumberFormat="1"/>
    <xf numFmtId="0" fontId="192" fillId="37" borderId="26" xfId="0" applyFont="1" applyAlignment="1">
      <alignment horizontal="left" vertical="center" indent="5"/>
    </xf>
    <xf numFmtId="0" fontId="192" fillId="39" borderId="26" xfId="0" applyFont="1" applyFill="1">
      <alignment vertical="center"/>
    </xf>
    <xf numFmtId="0" fontId="160" fillId="46" borderId="26" xfId="0" applyFont="1" applyFill="1">
      <alignment vertical="center"/>
    </xf>
    <xf numFmtId="3" fontId="160" fillId="46" borderId="26" xfId="0" applyNumberFormat="1" applyFont="1" applyFill="1">
      <alignment vertical="center"/>
    </xf>
    <xf numFmtId="191" fontId="173" fillId="37" borderId="26" xfId="0" applyNumberFormat="1" applyAlignment="1">
      <alignment vertical="center"/>
    </xf>
    <xf numFmtId="0" fontId="178" fillId="37" borderId="26" xfId="0" applyFont="1" applyAlignment="1">
      <alignment horizontal="left" vertical="center" indent="1"/>
    </xf>
    <xf numFmtId="0" fontId="179" fillId="37" borderId="26" xfId="0" applyFont="1" applyAlignment="1"/>
    <xf numFmtId="9" fontId="179" fillId="37" borderId="26" xfId="0" applyFont="1"/>
    <xf numFmtId="0" fontId="179" fillId="37" borderId="26" xfId="0" applyFont="1" applyAlignment="1">
      <alignment horizontal="left" vertical="center" indent="1"/>
    </xf>
    <xf numFmtId="0" fontId="160" fillId="37" borderId="26" xfId="0" applyFont="1" applyAlignment="1">
      <alignment horizontal="left"/>
    </xf>
    <xf numFmtId="198" fontId="196" fillId="37" borderId="26" xfId="0" applyNumberFormat="1" applyFont="1" applyAlignment="1">
      <alignment horizontal="center" vertical="center"/>
    </xf>
    <xf numFmtId="198" fontId="196" fillId="37" borderId="26" xfId="0" applyNumberFormat="1" applyFont="1">
      <alignment vertical="center"/>
    </xf>
    <xf numFmtId="0" fontId="180" fillId="37" borderId="26" xfId="0" applyFont="1" applyAlignment="1"/>
    <xf numFmtId="0" fontId="197" fillId="37" borderId="26" xfId="0" applyFont="1">
      <alignment vertical="center"/>
    </xf>
    <xf numFmtId="192" fontId="149" fillId="37" borderId="26" xfId="0" applyNumberFormat="1">
      <alignment vertical="center"/>
    </xf>
    <xf numFmtId="0" fontId="198" fillId="37" borderId="26" xfId="0" applyFont="1" applyAlignment="1"/>
    <xf numFmtId="195" fontId="198" fillId="37" borderId="26" xfId="0" applyNumberFormat="1" applyFont="1" applyAlignment="1"/>
    <xf numFmtId="199" fontId="198" fillId="37" borderId="26" xfId="0" applyNumberFormat="1" applyFont="1" applyAlignment="1"/>
    <xf numFmtId="195" fontId="212" fillId="37" borderId="26" xfId="0" applyNumberFormat="1">
      <alignment vertical="center"/>
    </xf>
    <xf numFmtId="199" fontId="149" fillId="37" borderId="26" xfId="0" applyNumberFormat="1" applyAlignment="1"/>
    <xf numFmtId="0" fontId="189" fillId="37" borderId="26" xfId="0" applyFont="1">
      <alignment vertical="center"/>
    </xf>
    <xf numFmtId="0" fontId="191" fillId="43" borderId="39" xfId="0" applyFont="1" applyFill="1" applyBorder="1" applyAlignment="1">
      <alignment horizontal="center"/>
    </xf>
    <xf numFmtId="0" fontId="199" fillId="37" borderId="26" xfId="0" applyFont="1" applyAlignment="1">
      <alignment horizontal="left" vertical="center" indent="4"/>
    </xf>
    <xf numFmtId="0" fontId="200" fillId="37" borderId="26" xfId="0" applyFont="1">
      <alignment vertical="center"/>
    </xf>
    <xf numFmtId="0" fontId="200" fillId="37" borderId="39" xfId="0" applyFont="1" applyBorder="1">
      <alignment vertical="center"/>
    </xf>
    <xf numFmtId="0" fontId="156" fillId="37" borderId="26" xfId="0" applyFont="1" applyAlignment="1">
      <alignment horizontal="left" vertical="center" indent="1"/>
    </xf>
    <xf numFmtId="0" fontId="156" fillId="50" borderId="28" xfId="0" applyFont="1" applyFill="1" applyBorder="1" applyAlignment="1"/>
    <xf numFmtId="0" fontId="156" fillId="50" borderId="28" xfId="0" applyFont="1" applyFill="1" applyBorder="1">
      <alignment vertical="center"/>
    </xf>
    <xf numFmtId="10" fontId="156" fillId="37" borderId="26" xfId="0" applyNumberFormat="1" applyFont="1">
      <alignment vertical="center"/>
    </xf>
    <xf numFmtId="200" fontId="156" fillId="37" borderId="26" xfId="0" applyNumberFormat="1" applyFont="1">
      <alignment vertical="center"/>
    </xf>
    <xf numFmtId="0" fontId="161" fillId="49" borderId="29" xfId="0" applyFont="1" applyFill="1" applyBorder="1">
      <alignment vertical="center"/>
    </xf>
    <xf numFmtId="0" fontId="156" fillId="49" borderId="29" xfId="0" applyFont="1" applyFill="1" applyBorder="1">
      <alignment vertical="center"/>
    </xf>
    <xf numFmtId="200" fontId="156" fillId="49" borderId="29" xfId="0" applyNumberFormat="1" applyFont="1" applyFill="1" applyBorder="1">
      <alignment vertical="center"/>
    </xf>
    <xf numFmtId="0" fontId="204" fillId="37" borderId="26" xfId="0" applyFont="1" applyAlignment="1">
      <alignment horizontal="center" vertical="center"/>
    </xf>
    <xf numFmtId="0" fontId="189" fillId="49" borderId="29" xfId="0" applyFont="1" applyFill="1" applyBorder="1">
      <alignment vertical="center"/>
    </xf>
    <xf numFmtId="0" fontId="156" fillId="49" borderId="29" xfId="0" applyFont="1" applyFill="1" applyBorder="1" applyAlignment="1"/>
    <xf numFmtId="10" fontId="156" fillId="49" borderId="29" xfId="0" applyNumberFormat="1" applyFont="1" applyFill="1" applyBorder="1">
      <alignment vertical="center"/>
    </xf>
    <xf numFmtId="0" fontId="156" fillId="37" borderId="29" xfId="0" applyFont="1" applyBorder="1" applyAlignment="1"/>
    <xf numFmtId="0" fontId="156" fillId="39" borderId="26" xfId="0" applyFont="1" applyFill="1" applyAlignment="1"/>
    <xf numFmtId="10" fontId="156" fillId="39" borderId="26" xfId="0" applyNumberFormat="1" applyFont="1" applyFill="1">
      <alignment vertical="center"/>
    </xf>
    <xf numFmtId="0" fontId="156" fillId="39" borderId="26" xfId="0" applyFont="1" applyFill="1">
      <alignment vertical="center"/>
    </xf>
    <xf numFmtId="0" fontId="161" fillId="51" borderId="30" xfId="0" applyFont="1" applyFill="1" applyBorder="1" applyAlignment="1">
      <alignment horizontal="center" vertical="center"/>
    </xf>
    <xf numFmtId="0" fontId="156" fillId="51" borderId="30" xfId="0" applyFont="1" applyFill="1" applyBorder="1" applyAlignment="1">
      <alignment horizontal="center" vertical="center"/>
    </xf>
    <xf numFmtId="0" fontId="155" fillId="51" borderId="32" xfId="0" applyFont="1" applyFill="1" applyBorder="1" applyAlignment="1">
      <alignment horizontal="center" vertical="center"/>
    </xf>
    <xf numFmtId="0" fontId="155" fillId="51" borderId="30" xfId="0" applyFont="1" applyFill="1" applyBorder="1" applyAlignment="1">
      <alignment horizontal="center" vertical="center"/>
    </xf>
    <xf numFmtId="0" fontId="156" fillId="51" borderId="32" xfId="0" applyFont="1" applyFill="1" applyBorder="1" applyAlignment="1">
      <alignment horizontal="center" vertical="center"/>
    </xf>
    <xf numFmtId="0" fontId="149" fillId="51" borderId="30" xfId="0" applyFill="1" applyBorder="1" applyAlignment="1">
      <alignment horizontal="center" vertical="center"/>
    </xf>
    <xf numFmtId="0" fontId="156" fillId="37" borderId="26" xfId="0" applyFont="1" applyAlignment="1">
      <alignment horizontal="center" vertical="center"/>
    </xf>
    <xf numFmtId="0" fontId="156" fillId="37" borderId="35" xfId="0" applyFont="1" applyBorder="1">
      <alignment vertical="center"/>
    </xf>
    <xf numFmtId="0" fontId="156" fillId="37" borderId="26" xfId="0" applyFont="1" applyAlignment="1">
      <alignment horizontal="right"/>
    </xf>
    <xf numFmtId="0" fontId="156" fillId="37" borderId="29" xfId="0" applyFont="1" applyBorder="1" applyAlignment="1">
      <alignment horizontal="center" vertical="center"/>
    </xf>
    <xf numFmtId="0" fontId="156" fillId="37" borderId="38" xfId="0" applyFont="1" applyBorder="1">
      <alignment vertical="center"/>
    </xf>
    <xf numFmtId="0" fontId="156" fillId="37" borderId="29" xfId="0" applyFont="1" applyBorder="1" applyAlignment="1">
      <alignment horizontal="right"/>
    </xf>
    <xf numFmtId="0" fontId="207" fillId="37" borderId="26" xfId="0" applyFont="1">
      <alignment vertical="center"/>
    </xf>
    <xf numFmtId="0" fontId="155" fillId="37" borderId="26" xfId="0" applyFont="1">
      <alignment vertical="center"/>
    </xf>
    <xf numFmtId="0" fontId="161" fillId="51" borderId="33" xfId="0" applyFont="1" applyFill="1" applyBorder="1" applyAlignment="1">
      <alignment horizontal="center" vertical="center"/>
    </xf>
    <xf numFmtId="0" fontId="149" fillId="51" borderId="31" xfId="0" applyFill="1" applyBorder="1" applyAlignment="1">
      <alignment horizontal="center" vertical="center"/>
    </xf>
    <xf numFmtId="0" fontId="177" fillId="37" borderId="36" xfId="0" applyFont="1" applyBorder="1" applyAlignment="1">
      <alignment horizontal="center" vertical="center"/>
    </xf>
    <xf numFmtId="0" fontId="177" fillId="37" borderId="26" xfId="0" applyFont="1">
      <alignment vertical="center"/>
    </xf>
    <xf numFmtId="10" fontId="156" fillId="37" borderId="35" xfId="0" applyNumberFormat="1" applyFont="1" applyBorder="1">
      <alignment vertical="center"/>
    </xf>
    <xf numFmtId="201" fontId="156" fillId="37" borderId="35" xfId="0" applyNumberFormat="1" applyFont="1" applyBorder="1">
      <alignment vertical="center"/>
    </xf>
    <xf numFmtId="0" fontId="156" fillId="37" borderId="34" xfId="0" applyFont="1" applyBorder="1">
      <alignment vertical="center"/>
    </xf>
    <xf numFmtId="10" fontId="156" fillId="37" borderId="38" xfId="0" applyNumberFormat="1" applyFont="1" applyBorder="1">
      <alignment vertical="center"/>
    </xf>
    <xf numFmtId="201" fontId="156" fillId="37" borderId="38" xfId="0" applyNumberFormat="1" applyFont="1" applyBorder="1">
      <alignment vertical="center"/>
    </xf>
    <xf numFmtId="0" fontId="156" fillId="37" borderId="37" xfId="0" applyFont="1" applyBorder="1">
      <alignment vertical="center"/>
    </xf>
    <xf numFmtId="0" fontId="208" fillId="37" borderId="28" xfId="0" applyFont="1" applyBorder="1">
      <alignment vertical="center"/>
    </xf>
    <xf numFmtId="0" fontId="156" fillId="37" borderId="28" xfId="0" applyFont="1" applyBorder="1">
      <alignment vertical="center"/>
    </xf>
    <xf numFmtId="0" fontId="158" fillId="37" borderId="26" xfId="0" applyFont="1">
      <alignment vertical="center"/>
    </xf>
    <xf numFmtId="0" fontId="150" fillId="40" borderId="26" xfId="0" applyFont="1" applyFill="1">
      <alignment vertical="center"/>
    </xf>
    <xf numFmtId="0" fontId="160" fillId="52" borderId="26" xfId="0" applyFont="1" applyFill="1">
      <alignment vertical="center"/>
    </xf>
    <xf numFmtId="0" fontId="171" fillId="52" borderId="26" xfId="0" applyFont="1" applyFill="1">
      <alignment vertical="center"/>
    </xf>
    <xf numFmtId="3" fontId="149" fillId="37" borderId="26" xfId="0" applyNumberFormat="1">
      <alignment vertical="center"/>
    </xf>
    <xf numFmtId="194" fontId="164" fillId="37" borderId="26" xfId="0" applyNumberFormat="1" applyFont="1">
      <alignment vertical="center"/>
    </xf>
    <xf numFmtId="194" fontId="149" fillId="37" borderId="26" xfId="0" applyNumberFormat="1">
      <alignment vertical="center"/>
    </xf>
    <xf numFmtId="202" fontId="149" fillId="37" borderId="26" xfId="0" applyNumberFormat="1">
      <alignment vertical="center"/>
    </xf>
    <xf numFmtId="0" fontId="164" fillId="37" borderId="26" xfId="0" applyFont="1">
      <alignment vertical="center"/>
    </xf>
    <xf numFmtId="194" fontId="210" fillId="37" borderId="26" xfId="0" applyNumberFormat="1" applyFont="1">
      <alignment vertical="center"/>
    </xf>
    <xf numFmtId="0" fontId="150" fillId="41" borderId="26" xfId="0" applyFont="1" applyFill="1">
      <alignment vertical="center"/>
    </xf>
    <xf numFmtId="0" fontId="211" fillId="41" borderId="26" xfId="0" applyFont="1" applyFill="1">
      <alignment vertical="center"/>
    </xf>
    <xf numFmtId="0" fontId="195" fillId="52" borderId="26" xfId="0" applyFont="1" applyFill="1">
      <alignment vertical="center"/>
    </xf>
    <xf numFmtId="0" fontId="210" fillId="37" borderId="26" xfId="0" applyFont="1">
      <alignment vertical="center"/>
    </xf>
    <xf numFmtId="0" fontId="170" fillId="37" borderId="26" xfId="0" applyFont="1">
      <alignment vertical="center"/>
    </xf>
    <xf numFmtId="200" fontId="170" fillId="37" borderId="26" xfId="0" applyNumberFormat="1" applyFont="1">
      <alignment vertical="center"/>
    </xf>
    <xf numFmtId="0" fontId="160" fillId="37" borderId="26" xfId="0" applyFont="1">
      <alignment vertical="center"/>
    </xf>
    <xf numFmtId="191" fontId="197" fillId="37" borderId="26" xfId="0" applyNumberFormat="1" applyFont="1">
      <alignment vertical="center"/>
    </xf>
    <xf numFmtId="0" fontId="149" fillId="53" borderId="26" xfId="0" applyFill="1">
      <alignment vertical="center"/>
    </xf>
    <xf numFmtId="2" fontId="149" fillId="53" borderId="26" xfId="0" applyNumberFormat="1" applyFill="1">
      <alignment vertical="center"/>
    </xf>
    <xf numFmtId="3" fontId="149" fillId="55" borderId="26" xfId="0" applyNumberFormat="1" applyFill="1">
      <alignment vertical="center"/>
    </xf>
    <xf numFmtId="10" fontId="149" fillId="37" borderId="26" xfId="0" applyNumberFormat="1" applyAlignment="1">
      <alignment horizontal="center" vertical="center"/>
    </xf>
    <xf numFmtId="0" fontId="214" fillId="37" borderId="26" xfId="0" applyFont="1" applyAlignment="1">
      <alignment vertical="center" wrapText="1"/>
    </xf>
    <xf numFmtId="0" fontId="215" fillId="37" borderId="26" xfId="0" applyFont="1">
      <alignment vertical="center"/>
    </xf>
    <xf numFmtId="2" fontId="149" fillId="37" borderId="26" xfId="0" applyNumberFormat="1">
      <alignment vertical="center"/>
    </xf>
    <xf numFmtId="0" fontId="214" fillId="37" borderId="26" xfId="0" applyFont="1">
      <alignment vertical="center"/>
    </xf>
    <xf numFmtId="190" fontId="149" fillId="37" borderId="26" xfId="0" applyFont="1">
      <alignment vertical="center"/>
    </xf>
    <xf numFmtId="0" fontId="154" fillId="42" borderId="26" xfId="0" applyFont="1" applyFill="1" applyAlignment="1">
      <alignment horizontal="center" vertical="center"/>
    </xf>
    <xf numFmtId="0" fontId="149" fillId="37" borderId="40" xfId="0" applyBorder="1" applyAlignment="1"/>
    <xf numFmtId="0" fontId="149" fillId="37" borderId="40" xfId="0" applyBorder="1">
      <alignment vertical="center"/>
    </xf>
    <xf numFmtId="0" fontId="156" fillId="37" borderId="40" xfId="0" applyFont="1" applyBorder="1">
      <alignment vertical="center"/>
    </xf>
    <xf numFmtId="0" fontId="225" fillId="37" borderId="26" xfId="0" applyFont="1" applyAlignment="1">
      <alignment horizontal="center" vertical="center"/>
    </xf>
    <xf numFmtId="10" fontId="149" fillId="49" borderId="26" xfId="0" applyNumberFormat="1" applyFill="1">
      <alignment vertical="center"/>
    </xf>
    <xf numFmtId="3" fontId="149" fillId="49" borderId="26" xfId="0" applyNumberFormat="1" applyFill="1">
      <alignment vertical="center"/>
    </xf>
    <xf numFmtId="0" fontId="226" fillId="37" borderId="26" xfId="0" applyFont="1" applyAlignment="1">
      <alignment horizontal="right" vertical="center"/>
    </xf>
    <xf numFmtId="0" fontId="231" fillId="37" borderId="26" xfId="0" applyFont="1" applyAlignment="1">
      <alignment horizontal="left" vertical="center" indent="1"/>
    </xf>
    <xf numFmtId="0" fontId="232" fillId="37" borderId="40" xfId="0" applyFont="1" applyBorder="1" applyAlignment="1">
      <alignment horizontal="left" vertical="center" indent="1"/>
    </xf>
    <xf numFmtId="1" fontId="169" fillId="47" borderId="26" xfId="0" applyNumberFormat="1" applyFont="1" applyFill="1" applyAlignment="1">
      <alignment horizontal="center" vertical="center"/>
    </xf>
    <xf numFmtId="0" fontId="169" fillId="47" borderId="26" xfId="0" applyFont="1" applyFill="1" applyAlignment="1">
      <alignment horizontal="center" vertical="center"/>
    </xf>
    <xf numFmtId="0" fontId="236" fillId="37" borderId="26" xfId="0" applyFont="1">
      <alignment vertical="center"/>
    </xf>
    <xf numFmtId="0" fontId="187" fillId="37" borderId="26" xfId="0" applyFont="1">
      <alignment vertical="center"/>
    </xf>
    <xf numFmtId="0" fontId="241" fillId="39" borderId="26" xfId="0" applyFont="1" applyFill="1" applyAlignment="1">
      <alignment horizontal="left" vertical="center"/>
    </xf>
    <xf numFmtId="0" fontId="242" fillId="37" borderId="26" xfId="0" applyFont="1" applyAlignment="1"/>
    <xf numFmtId="0" fontId="183" fillId="37" borderId="26" xfId="0" applyFont="1" applyAlignment="1">
      <alignment horizontal="left" vertical="center"/>
    </xf>
    <xf numFmtId="0" fontId="168" fillId="37" borderId="26" xfId="0" applyFont="1" applyAlignment="1">
      <alignment horizontal="left" vertical="center"/>
    </xf>
    <xf numFmtId="0" fontId="182" fillId="37" borderId="26" xfId="0" applyFont="1" applyAlignment="1">
      <alignment horizontal="left" vertical="center"/>
    </xf>
    <xf numFmtId="0" fontId="245" fillId="37" borderId="26" xfId="0" applyFont="1" applyAlignment="1">
      <alignment horizontal="left" vertical="center"/>
    </xf>
    <xf numFmtId="191" fontId="149" fillId="59" borderId="26" xfId="0" applyNumberFormat="1" applyFill="1">
      <alignment vertical="center"/>
    </xf>
    <xf numFmtId="0" fontId="149" fillId="60" borderId="26" xfId="0" applyFill="1">
      <alignment vertical="center"/>
    </xf>
    <xf numFmtId="0" fontId="253" fillId="37" borderId="26" xfId="0" applyFont="1" applyAlignment="1">
      <alignment horizontal="right" vertical="center"/>
    </xf>
    <xf numFmtId="0" fontId="183" fillId="39" borderId="26" xfId="0" applyFont="1" applyFill="1" applyAlignment="1">
      <alignment horizontal="right" vertical="center"/>
    </xf>
    <xf numFmtId="0" fontId="245" fillId="39" borderId="26" xfId="0" applyFont="1" applyFill="1" applyAlignment="1">
      <alignment horizontal="center" vertical="center"/>
    </xf>
    <xf numFmtId="0" fontId="183" fillId="39" borderId="43" xfId="0" applyFont="1" applyFill="1" applyBorder="1" applyAlignment="1">
      <alignment horizontal="right" vertical="center"/>
    </xf>
    <xf numFmtId="0" fontId="245" fillId="39" borderId="43" xfId="0" applyFont="1" applyFill="1" applyBorder="1" applyAlignment="1">
      <alignment horizontal="center" vertical="center"/>
    </xf>
    <xf numFmtId="0" fontId="246" fillId="50" borderId="46" xfId="0" applyFont="1" applyFill="1" applyBorder="1" applyAlignment="1">
      <alignment horizontal="left" vertical="center" indent="2"/>
    </xf>
    <xf numFmtId="0" fontId="184" fillId="50" borderId="46" xfId="0" applyFont="1" applyFill="1" applyBorder="1" applyAlignment="1">
      <alignment horizontal="center" vertical="center"/>
    </xf>
    <xf numFmtId="0" fontId="183" fillId="39" borderId="46" xfId="0" applyFont="1" applyFill="1" applyBorder="1" applyAlignment="1">
      <alignment horizontal="right" vertical="center"/>
    </xf>
    <xf numFmtId="0" fontId="197" fillId="39" borderId="46" xfId="0" applyFont="1" applyFill="1" applyBorder="1" applyAlignment="1">
      <alignment horizontal="center" vertical="center"/>
    </xf>
    <xf numFmtId="0" fontId="184" fillId="50" borderId="47" xfId="0" applyFont="1" applyFill="1" applyBorder="1" applyAlignment="1">
      <alignment horizontal="center" vertical="center"/>
    </xf>
    <xf numFmtId="0" fontId="183" fillId="50" borderId="47" xfId="0" applyFont="1" applyFill="1" applyBorder="1" applyAlignment="1">
      <alignment horizontal="center" vertical="center"/>
    </xf>
    <xf numFmtId="194" fontId="245" fillId="39" borderId="47" xfId="0" applyNumberFormat="1" applyFont="1" applyFill="1" applyBorder="1" applyAlignment="1">
      <alignment horizontal="center" vertical="center"/>
    </xf>
    <xf numFmtId="194" fontId="245" fillId="39" borderId="48" xfId="0" applyNumberFormat="1" applyFont="1" applyFill="1" applyBorder="1" applyAlignment="1">
      <alignment horizontal="center" vertical="center"/>
    </xf>
    <xf numFmtId="194" fontId="245" fillId="39" borderId="49" xfId="0" applyNumberFormat="1" applyFont="1" applyFill="1" applyBorder="1" applyAlignment="1">
      <alignment horizontal="center" vertical="center"/>
    </xf>
    <xf numFmtId="200" fontId="178" fillId="39" borderId="47" xfId="0" applyNumberFormat="1" applyFont="1" applyFill="1" applyBorder="1" applyAlignment="1">
      <alignment horizontal="center" vertical="center"/>
    </xf>
    <xf numFmtId="193" fontId="178" fillId="39" borderId="46" xfId="0" applyNumberFormat="1" applyFont="1" applyFill="1" applyBorder="1" applyAlignment="1">
      <alignment horizontal="center" vertical="center"/>
    </xf>
    <xf numFmtId="200" fontId="178" fillId="39" borderId="48" xfId="0" applyNumberFormat="1" applyFont="1" applyFill="1" applyBorder="1" applyAlignment="1">
      <alignment horizontal="center" vertical="center"/>
    </xf>
    <xf numFmtId="193" fontId="178" fillId="39" borderId="26" xfId="0" applyNumberFormat="1" applyFont="1" applyFill="1" applyAlignment="1">
      <alignment horizontal="center" vertical="center"/>
    </xf>
    <xf numFmtId="200" fontId="178" fillId="39" borderId="49" xfId="0" applyNumberFormat="1" applyFont="1" applyFill="1" applyBorder="1" applyAlignment="1">
      <alignment horizontal="center" vertical="center"/>
    </xf>
    <xf numFmtId="193" fontId="178" fillId="39" borderId="43" xfId="0" applyNumberFormat="1" applyFont="1" applyFill="1" applyBorder="1" applyAlignment="1">
      <alignment horizontal="center" vertical="center"/>
    </xf>
    <xf numFmtId="0" fontId="245" fillId="39" borderId="26" xfId="0" applyFont="1" applyFill="1">
      <alignment vertical="center"/>
    </xf>
    <xf numFmtId="0" fontId="245" fillId="37" borderId="26" xfId="0" applyFont="1" applyAlignment="1">
      <alignment horizontal="right" vertical="center"/>
    </xf>
    <xf numFmtId="0" fontId="245" fillId="39" borderId="26" xfId="0" applyFont="1" applyFill="1" applyAlignment="1">
      <alignment horizontal="left" vertical="center"/>
    </xf>
    <xf numFmtId="0" fontId="254" fillId="39" borderId="26" xfId="0" applyFont="1" applyFill="1" applyAlignment="1">
      <alignment horizontal="left" vertical="center"/>
    </xf>
    <xf numFmtId="0" fontId="187" fillId="37" borderId="26" xfId="0" applyFont="1" applyAlignment="1">
      <alignment horizontal="left" vertical="center"/>
    </xf>
    <xf numFmtId="0" fontId="197" fillId="39" borderId="26" xfId="0" applyFont="1" applyFill="1">
      <alignment vertical="center"/>
    </xf>
    <xf numFmtId="0" fontId="197" fillId="37" borderId="26" xfId="0" applyFont="1" applyAlignment="1"/>
    <xf numFmtId="0" fontId="245" fillId="37" borderId="26" xfId="0" applyFont="1" applyAlignment="1"/>
    <xf numFmtId="0" fontId="245" fillId="39" borderId="26" xfId="0" applyFont="1" applyFill="1" applyAlignment="1">
      <alignment horizontal="right" vertical="center"/>
    </xf>
    <xf numFmtId="0" fontId="245" fillId="39" borderId="26" xfId="0" applyFont="1" applyFill="1" applyAlignment="1">
      <alignment horizontal="left" vertical="center" indent="1"/>
    </xf>
    <xf numFmtId="0" fontId="245" fillId="39" borderId="43" xfId="0" applyFont="1" applyFill="1" applyBorder="1" applyAlignment="1">
      <alignment horizontal="right" vertical="center"/>
    </xf>
    <xf numFmtId="0" fontId="245" fillId="39" borderId="43" xfId="0" applyFont="1" applyFill="1" applyBorder="1" applyAlignment="1">
      <alignment horizontal="left" vertical="center" indent="1"/>
    </xf>
    <xf numFmtId="0" fontId="241" fillId="50" borderId="46" xfId="0" applyFont="1" applyFill="1" applyBorder="1" applyAlignment="1">
      <alignment horizontal="left" vertical="center" indent="1"/>
    </xf>
    <xf numFmtId="0" fontId="245" fillId="39" borderId="46" xfId="0" applyFont="1" applyFill="1" applyBorder="1" applyAlignment="1">
      <alignment horizontal="right" vertical="center"/>
    </xf>
    <xf numFmtId="0" fontId="245" fillId="39" borderId="46" xfId="0" applyFont="1" applyFill="1" applyBorder="1" applyAlignment="1">
      <alignment horizontal="left" vertical="center" indent="1"/>
    </xf>
    <xf numFmtId="0" fontId="241" fillId="50" borderId="47" xfId="0" applyFont="1" applyFill="1" applyBorder="1" applyAlignment="1">
      <alignment horizontal="center" vertical="center"/>
    </xf>
    <xf numFmtId="2" fontId="178" fillId="39" borderId="47" xfId="0" applyNumberFormat="1" applyFont="1" applyFill="1" applyBorder="1">
      <alignment vertical="center"/>
    </xf>
    <xf numFmtId="2" fontId="178" fillId="39" borderId="48" xfId="0" applyNumberFormat="1" applyFont="1" applyFill="1" applyBorder="1">
      <alignment vertical="center"/>
    </xf>
    <xf numFmtId="2" fontId="178" fillId="39" borderId="49" xfId="0" applyNumberFormat="1" applyFont="1" applyFill="1" applyBorder="1">
      <alignment vertical="center"/>
    </xf>
    <xf numFmtId="190" fontId="164" fillId="37" borderId="26" xfId="0" applyFont="1" applyAlignment="1">
      <alignment horizontal="left" vertical="center"/>
    </xf>
    <xf numFmtId="0" fontId="219" fillId="37" borderId="26" xfId="0" applyFont="1" applyAlignment="1"/>
    <xf numFmtId="0" fontId="256" fillId="37" borderId="26" xfId="0" applyFont="1" applyAlignment="1"/>
    <xf numFmtId="0" fontId="245" fillId="39" borderId="46" xfId="0" applyFont="1" applyFill="1" applyBorder="1" applyAlignment="1">
      <alignment horizontal="left" vertical="center"/>
    </xf>
    <xf numFmtId="0" fontId="245" fillId="39" borderId="43" xfId="0" applyFont="1" applyFill="1" applyBorder="1" applyAlignment="1">
      <alignment horizontal="left" vertical="center"/>
    </xf>
    <xf numFmtId="0" fontId="257" fillId="37" borderId="26" xfId="0" applyFont="1" applyAlignment="1"/>
    <xf numFmtId="0" fontId="258" fillId="37" borderId="26" xfId="0" applyFont="1" applyAlignment="1">
      <alignment horizontal="left" vertical="center" indent="7"/>
    </xf>
    <xf numFmtId="0" fontId="149" fillId="48" borderId="26" xfId="0" applyFill="1">
      <alignment vertical="center"/>
    </xf>
    <xf numFmtId="0" fontId="177" fillId="48" borderId="26" xfId="0" applyFont="1" applyFill="1" applyAlignment="1">
      <alignment horizontal="left" vertical="center"/>
    </xf>
    <xf numFmtId="193" fontId="160" fillId="59" borderId="26" xfId="0" applyNumberFormat="1" applyFont="1" applyFill="1">
      <alignment vertical="center"/>
    </xf>
    <xf numFmtId="191" fontId="188" fillId="61" borderId="26" xfId="0" applyNumberFormat="1" applyFont="1" applyFill="1">
      <alignment vertical="center"/>
    </xf>
    <xf numFmtId="0" fontId="245" fillId="37" borderId="26" xfId="0" applyFont="1" applyAlignment="1">
      <alignment horizontal="right"/>
    </xf>
    <xf numFmtId="0" fontId="260" fillId="37" borderId="26" xfId="0" applyFont="1" applyAlignment="1"/>
    <xf numFmtId="0" fontId="261" fillId="37" borderId="26" xfId="0" applyFont="1" applyAlignment="1"/>
    <xf numFmtId="0" fontId="263" fillId="37" borderId="26" xfId="0" applyFont="1" applyAlignment="1">
      <alignment horizontal="left" vertical="center" indent="1"/>
    </xf>
    <xf numFmtId="0" fontId="179" fillId="37" borderId="26" xfId="0" applyFont="1" applyAlignment="1">
      <alignment horizontal="left" vertical="center" indent="3"/>
    </xf>
    <xf numFmtId="0" fontId="245" fillId="39" borderId="26" xfId="0" applyFont="1" applyFill="1" applyAlignment="1">
      <alignment horizontal="left" vertical="center" indent="6"/>
    </xf>
    <xf numFmtId="191" fontId="179" fillId="37" borderId="26" xfId="0" applyNumberFormat="1" applyFont="1" applyAlignment="1">
      <alignment vertical="center"/>
    </xf>
    <xf numFmtId="195" fontId="156" fillId="37" borderId="26" xfId="0" applyNumberFormat="1" applyFont="1" applyAlignment="1"/>
    <xf numFmtId="191" fontId="179" fillId="37" borderId="26" xfId="0" applyNumberFormat="1" applyFont="1"/>
    <xf numFmtId="0" fontId="207" fillId="37" borderId="26" xfId="0" applyFont="1" applyAlignment="1"/>
    <xf numFmtId="191" fontId="241" fillId="37" borderId="26" xfId="0" applyNumberFormat="1" applyFont="1" applyAlignment="1">
      <alignment vertical="center"/>
    </xf>
    <xf numFmtId="0" fontId="265" fillId="37" borderId="26" xfId="0" applyFont="1" applyAlignment="1">
      <alignment horizontal="right" vertical="center" indent="1"/>
    </xf>
    <xf numFmtId="193" fontId="265" fillId="37" borderId="26" xfId="0" applyNumberFormat="1" applyFont="1" applyAlignment="1">
      <alignment horizontal="center"/>
    </xf>
    <xf numFmtId="194" fontId="265" fillId="37" borderId="26" xfId="0" applyNumberFormat="1" applyFont="1" applyAlignment="1">
      <alignment horizontal="center"/>
    </xf>
    <xf numFmtId="193" fontId="265" fillId="37" borderId="48" xfId="0" applyNumberFormat="1" applyFont="1" applyBorder="1" applyAlignment="1">
      <alignment horizontal="center"/>
    </xf>
    <xf numFmtId="0" fontId="245" fillId="37" borderId="26" xfId="0" applyFont="1" applyAlignment="1">
      <alignment horizontal="center"/>
    </xf>
    <xf numFmtId="193" fontId="265" fillId="37" borderId="43" xfId="0" applyNumberFormat="1" applyFont="1" applyBorder="1" applyAlignment="1">
      <alignment horizontal="center"/>
    </xf>
    <xf numFmtId="0" fontId="264" fillId="37" borderId="26" xfId="0" applyFont="1" applyAlignment="1">
      <alignment horizontal="center"/>
    </xf>
    <xf numFmtId="193" fontId="265" fillId="37" borderId="49" xfId="0" applyNumberFormat="1" applyFont="1" applyBorder="1" applyAlignment="1">
      <alignment horizontal="center"/>
    </xf>
    <xf numFmtId="2" fontId="265" fillId="37" borderId="43" xfId="0" applyNumberFormat="1" applyFont="1" applyBorder="1" applyAlignment="1">
      <alignment horizontal="center"/>
    </xf>
    <xf numFmtId="0" fontId="245" fillId="37" borderId="26" xfId="0" applyFont="1">
      <alignment vertical="center"/>
    </xf>
    <xf numFmtId="203" fontId="179" fillId="37" borderId="26" xfId="0" applyNumberFormat="1" applyFont="1"/>
    <xf numFmtId="204" fontId="179" fillId="37" borderId="26" xfId="0" applyNumberFormat="1" applyFont="1"/>
    <xf numFmtId="0" fontId="264" fillId="37" borderId="50" xfId="0" applyFont="1" applyBorder="1" applyAlignment="1">
      <alignment horizontal="center"/>
    </xf>
    <xf numFmtId="194" fontId="265" fillId="37" borderId="50" xfId="0" applyNumberFormat="1" applyFont="1" applyBorder="1" applyAlignment="1">
      <alignment horizontal="center"/>
    </xf>
    <xf numFmtId="0" fontId="177" fillId="37" borderId="26" xfId="0" applyFont="1" applyAlignment="1">
      <alignment horizontal="right" vertical="center"/>
    </xf>
    <xf numFmtId="2" fontId="265" fillId="37" borderId="26" xfId="0" applyNumberFormat="1" applyFont="1" applyAlignment="1">
      <alignment horizontal="center"/>
    </xf>
    <xf numFmtId="0" fontId="241" fillId="62" borderId="46" xfId="0" applyFont="1" applyFill="1" applyBorder="1" applyAlignment="1">
      <alignment horizontal="right" vertical="center"/>
    </xf>
    <xf numFmtId="0" fontId="264" fillId="63" borderId="50" xfId="0" applyFont="1" applyFill="1" applyBorder="1" applyAlignment="1">
      <alignment horizontal="center"/>
    </xf>
    <xf numFmtId="0" fontId="264" fillId="63" borderId="44" xfId="0" applyFont="1" applyFill="1" applyBorder="1" applyAlignment="1">
      <alignment horizontal="center" vertical="center"/>
    </xf>
    <xf numFmtId="0" fontId="265" fillId="37" borderId="52" xfId="0" applyFont="1" applyBorder="1" applyAlignment="1">
      <alignment horizontal="center" vertical="center"/>
    </xf>
    <xf numFmtId="0" fontId="265" fillId="37" borderId="53" xfId="0" applyFont="1" applyBorder="1" applyAlignment="1">
      <alignment horizontal="center" vertical="center"/>
    </xf>
    <xf numFmtId="0" fontId="264" fillId="63" borderId="27" xfId="0" applyFont="1" applyFill="1" applyBorder="1" applyAlignment="1">
      <alignment horizontal="center" vertical="center"/>
    </xf>
    <xf numFmtId="0" fontId="265" fillId="37" borderId="48" xfId="0" applyFont="1" applyBorder="1" applyAlignment="1">
      <alignment horizontal="center" vertical="center"/>
    </xf>
    <xf numFmtId="0" fontId="265" fillId="37" borderId="49" xfId="0" applyFont="1" applyBorder="1" applyAlignment="1">
      <alignment horizontal="center" vertical="center"/>
    </xf>
    <xf numFmtId="0" fontId="156" fillId="37" borderId="43" xfId="0" applyFont="1" applyBorder="1" applyAlignment="1">
      <alignment horizontal="center" vertical="center"/>
    </xf>
    <xf numFmtId="0" fontId="264" fillId="63" borderId="27" xfId="0" applyFont="1" applyFill="1" applyBorder="1" applyAlignment="1">
      <alignment horizontal="center"/>
    </xf>
    <xf numFmtId="0" fontId="264" fillId="63" borderId="44" xfId="0" applyFont="1" applyFill="1" applyBorder="1" applyAlignment="1">
      <alignment horizontal="center"/>
    </xf>
    <xf numFmtId="194" fontId="265" fillId="37" borderId="52" xfId="0" applyNumberFormat="1" applyFont="1" applyBorder="1" applyAlignment="1">
      <alignment horizontal="center"/>
    </xf>
    <xf numFmtId="194" fontId="265" fillId="37" borderId="53" xfId="0" applyNumberFormat="1" applyFont="1" applyBorder="1" applyAlignment="1">
      <alignment horizontal="center"/>
    </xf>
    <xf numFmtId="193" fontId="265" fillId="37" borderId="52" xfId="0" applyNumberFormat="1" applyFont="1" applyBorder="1" applyAlignment="1">
      <alignment horizontal="center"/>
    </xf>
    <xf numFmtId="193" fontId="265" fillId="37" borderId="53" xfId="0" applyNumberFormat="1" applyFont="1" applyBorder="1" applyAlignment="1">
      <alignment horizontal="center"/>
    </xf>
    <xf numFmtId="10" fontId="245" fillId="37" borderId="50" xfId="0" applyNumberFormat="1" applyFont="1" applyBorder="1" applyAlignment="1">
      <alignment horizontal="left"/>
    </xf>
    <xf numFmtId="0" fontId="156" fillId="37" borderId="26" xfId="0" applyFont="1" applyAlignment="1">
      <alignment horizontal="center"/>
    </xf>
    <xf numFmtId="0" fontId="156" fillId="37" borderId="55" xfId="0" applyFont="1" applyBorder="1">
      <alignment vertical="center"/>
    </xf>
    <xf numFmtId="0" fontId="266" fillId="37" borderId="46" xfId="0" applyFont="1" applyBorder="1" applyAlignment="1">
      <alignment horizontal="center" vertical="center"/>
    </xf>
    <xf numFmtId="10" fontId="156" fillId="64" borderId="26" xfId="0" applyNumberFormat="1" applyFont="1" applyFill="1">
      <alignment vertical="center"/>
    </xf>
    <xf numFmtId="10" fontId="156" fillId="64" borderId="43" xfId="0" applyNumberFormat="1" applyFont="1" applyFill="1" applyBorder="1">
      <alignment vertical="center"/>
    </xf>
    <xf numFmtId="10" fontId="156" fillId="64" borderId="46" xfId="0" applyNumberFormat="1" applyFont="1" applyFill="1" applyBorder="1">
      <alignment vertical="center"/>
    </xf>
    <xf numFmtId="0" fontId="156" fillId="48" borderId="28" xfId="0" applyFont="1" applyFill="1" applyBorder="1">
      <alignment vertical="center"/>
    </xf>
    <xf numFmtId="3" fontId="156" fillId="37" borderId="29" xfId="0" applyNumberFormat="1" applyFont="1" applyBorder="1">
      <alignment vertical="center"/>
    </xf>
    <xf numFmtId="191" fontId="185" fillId="39" borderId="26" xfId="0" applyNumberFormat="1" applyFont="1" applyFill="1">
      <alignment vertical="center"/>
    </xf>
    <xf numFmtId="191" fontId="267" fillId="49" borderId="26" xfId="0" applyNumberFormat="1" applyFont="1" applyFill="1">
      <alignment vertical="center"/>
    </xf>
    <xf numFmtId="191" fontId="185" fillId="39" borderId="29" xfId="0" applyNumberFormat="1" applyFont="1" applyFill="1" applyBorder="1">
      <alignment vertical="center"/>
    </xf>
    <xf numFmtId="191" fontId="267" fillId="49" borderId="29" xfId="0" applyNumberFormat="1" applyFont="1" applyFill="1" applyBorder="1">
      <alignment vertical="center"/>
    </xf>
    <xf numFmtId="0" fontId="176" fillId="37" borderId="26" xfId="0" applyFont="1" applyAlignment="1">
      <alignment horizontal="left" vertical="center" indent="5"/>
    </xf>
    <xf numFmtId="195" fontId="185" fillId="39" borderId="26" xfId="0" applyNumberFormat="1" applyFont="1" applyFill="1">
      <alignment vertical="center"/>
    </xf>
    <xf numFmtId="195" fontId="266" fillId="49" borderId="26" xfId="0" applyNumberFormat="1" applyFont="1" applyFill="1">
      <alignment vertical="center"/>
    </xf>
    <xf numFmtId="191" fontId="204" fillId="37" borderId="26" xfId="0" applyNumberFormat="1" applyFont="1" applyAlignment="1">
      <alignment vertical="center"/>
    </xf>
    <xf numFmtId="191" fontId="204" fillId="37" borderId="29" xfId="0" applyNumberFormat="1" applyFont="1" applyBorder="1" applyAlignment="1">
      <alignment vertical="center"/>
    </xf>
    <xf numFmtId="0" fontId="268" fillId="37" borderId="26" xfId="0" applyFont="1" applyAlignment="1">
      <alignment horizontal="right" vertical="center" indent="1"/>
    </xf>
    <xf numFmtId="0" fontId="155" fillId="37" borderId="50" xfId="0" applyFont="1" applyBorder="1" applyAlignment="1">
      <alignment horizontal="center" vertical="center"/>
    </xf>
    <xf numFmtId="0" fontId="156" fillId="37" borderId="50" xfId="0" applyFont="1" applyBorder="1" applyAlignment="1">
      <alignment horizontal="center" vertical="center"/>
    </xf>
    <xf numFmtId="0" fontId="188" fillId="50" borderId="28" xfId="0" applyFont="1" applyFill="1" applyBorder="1" applyAlignment="1">
      <alignment horizontal="left" vertical="center" indent="1"/>
    </xf>
    <xf numFmtId="0" fontId="156" fillId="50" borderId="26" xfId="0" applyFont="1" applyFill="1">
      <alignment vertical="center"/>
    </xf>
    <xf numFmtId="0" fontId="270" fillId="50" borderId="26" xfId="0" applyFont="1" applyFill="1" applyAlignment="1"/>
    <xf numFmtId="0" fontId="270" fillId="50" borderId="26" xfId="0" applyFont="1" applyFill="1">
      <alignment vertical="center"/>
    </xf>
    <xf numFmtId="0" fontId="270" fillId="37" borderId="26" xfId="0" applyFont="1">
      <alignment vertical="center"/>
    </xf>
    <xf numFmtId="0" fontId="254" fillId="50" borderId="26" xfId="0" applyFont="1" applyFill="1" applyAlignment="1">
      <alignment horizontal="left" vertical="center" indent="1"/>
    </xf>
    <xf numFmtId="200" fontId="156" fillId="37" borderId="26" xfId="0" applyNumberFormat="1" applyFont="1" applyAlignment="1">
      <alignment horizontal="left" vertical="center" indent="1"/>
    </xf>
    <xf numFmtId="0" fontId="201" fillId="65" borderId="56" xfId="0" applyFont="1" applyFill="1" applyBorder="1">
      <alignment vertical="center"/>
    </xf>
    <xf numFmtId="0" fontId="203" fillId="65" borderId="56" xfId="0" applyFont="1" applyFill="1" applyBorder="1">
      <alignment vertical="center"/>
    </xf>
    <xf numFmtId="0" fontId="178" fillId="37" borderId="26" xfId="0" applyFont="1">
      <alignment vertical="center"/>
    </xf>
    <xf numFmtId="0" fontId="156" fillId="50" borderId="56" xfId="0" applyFont="1" applyFill="1" applyBorder="1">
      <alignment vertical="center"/>
    </xf>
    <xf numFmtId="0" fontId="156" fillId="50" borderId="56" xfId="0" applyFont="1" applyFill="1" applyBorder="1" applyAlignment="1"/>
    <xf numFmtId="0" fontId="156" fillId="50" borderId="57" xfId="0" applyFont="1" applyFill="1" applyBorder="1">
      <alignment vertical="center"/>
    </xf>
    <xf numFmtId="0" fontId="156" fillId="50" borderId="57" xfId="0" applyFont="1" applyFill="1" applyBorder="1" applyAlignment="1"/>
    <xf numFmtId="0" fontId="269" fillId="50" borderId="57" xfId="0" applyFont="1" applyFill="1" applyBorder="1" applyAlignment="1">
      <alignment horizontal="left" vertical="center" indent="1"/>
    </xf>
    <xf numFmtId="0" fontId="268" fillId="37" borderId="26" xfId="0" applyFont="1">
      <alignment vertical="center"/>
    </xf>
    <xf numFmtId="0" fontId="156" fillId="37" borderId="26" xfId="0" applyFont="1" applyAlignment="1">
      <alignment horizontal="left" vertical="center" indent="11"/>
    </xf>
    <xf numFmtId="0" fontId="274" fillId="50" borderId="57" xfId="0" applyFont="1" applyFill="1" applyBorder="1" applyAlignment="1">
      <alignment horizontal="left" vertical="center" indent="1"/>
    </xf>
    <xf numFmtId="0" fontId="176" fillId="37" borderId="26" xfId="0" applyFont="1" applyAlignment="1">
      <alignment horizontal="center" vertical="center"/>
    </xf>
    <xf numFmtId="0" fontId="155" fillId="66" borderId="26" xfId="0" applyFont="1" applyFill="1">
      <alignment vertical="center"/>
    </xf>
    <xf numFmtId="0" fontId="193" fillId="37" borderId="40" xfId="0" applyFont="1" applyBorder="1" applyAlignment="1"/>
    <xf numFmtId="0" fontId="193" fillId="37" borderId="40" xfId="0" applyFont="1" applyBorder="1">
      <alignment vertical="center"/>
    </xf>
    <xf numFmtId="0" fontId="193" fillId="37" borderId="26" xfId="0" applyFont="1">
      <alignment vertical="center"/>
    </xf>
    <xf numFmtId="0" fontId="275" fillId="37" borderId="26" xfId="0" applyFont="1">
      <alignment vertical="center"/>
    </xf>
    <xf numFmtId="0" fontId="276" fillId="37" borderId="26" xfId="0" applyFont="1" applyAlignment="1"/>
    <xf numFmtId="0" fontId="276" fillId="37" borderId="26" xfId="0" applyFont="1">
      <alignment vertical="center"/>
    </xf>
    <xf numFmtId="0" fontId="224" fillId="37" borderId="26" xfId="0" applyFont="1">
      <alignment vertical="center"/>
    </xf>
    <xf numFmtId="191" fontId="277" fillId="49" borderId="26" xfId="0" applyNumberFormat="1" applyFont="1" applyFill="1">
      <alignment vertical="center"/>
    </xf>
    <xf numFmtId="191" fontId="278" fillId="37" borderId="26" xfId="0" applyNumberFormat="1" applyFont="1"/>
    <xf numFmtId="0" fontId="224" fillId="37" borderId="26" xfId="0" applyFont="1" applyAlignment="1">
      <alignment horizontal="right"/>
    </xf>
    <xf numFmtId="198" fontId="224" fillId="37" borderId="26" xfId="0" applyNumberFormat="1" applyFont="1"/>
    <xf numFmtId="198" fontId="224" fillId="37" borderId="26" xfId="0" applyNumberFormat="1" applyFont="1" applyAlignment="1"/>
    <xf numFmtId="0" fontId="156" fillId="56" borderId="57" xfId="0" applyFont="1" applyFill="1" applyBorder="1" applyAlignment="1"/>
    <xf numFmtId="0" fontId="160" fillId="69" borderId="26" xfId="0" applyFont="1" applyFill="1">
      <alignment vertical="center"/>
    </xf>
    <xf numFmtId="190" fontId="149" fillId="60" borderId="57" xfId="0" applyFont="1" applyFill="1" applyBorder="1">
      <alignment vertical="center"/>
    </xf>
    <xf numFmtId="190" fontId="149" fillId="66" borderId="57" xfId="0" applyFont="1" applyFill="1" applyBorder="1">
      <alignment vertical="center"/>
    </xf>
    <xf numFmtId="0" fontId="278" fillId="37" borderId="26" xfId="0" applyFont="1">
      <alignment vertical="center"/>
    </xf>
    <xf numFmtId="0" fontId="276" fillId="60" borderId="26" xfId="0" applyFont="1" applyFill="1">
      <alignment vertical="center"/>
    </xf>
    <xf numFmtId="0" fontId="156" fillId="56" borderId="26" xfId="0" applyFont="1" applyFill="1" applyAlignment="1"/>
    <xf numFmtId="3" fontId="195" fillId="68" borderId="26" xfId="0" applyNumberFormat="1" applyFont="1" applyFill="1">
      <alignment vertical="center"/>
    </xf>
    <xf numFmtId="3" fontId="280" fillId="56" borderId="26" xfId="0" applyNumberFormat="1" applyFont="1" applyFill="1"/>
    <xf numFmtId="3" fontId="248" fillId="56" borderId="26" xfId="0" applyNumberFormat="1" applyFont="1" applyFill="1" applyAlignment="1"/>
    <xf numFmtId="0" fontId="160" fillId="56" borderId="26" xfId="0" applyFont="1" applyFill="1">
      <alignment vertical="center"/>
    </xf>
    <xf numFmtId="3" fontId="160" fillId="67" borderId="26" xfId="0" applyNumberFormat="1" applyFont="1" applyFill="1">
      <alignment vertical="center"/>
    </xf>
    <xf numFmtId="0" fontId="160" fillId="56" borderId="26" xfId="0" applyFont="1" applyFill="1" applyAlignment="1"/>
    <xf numFmtId="0" fontId="276" fillId="56" borderId="26" xfId="0" applyFont="1" applyFill="1" applyAlignment="1"/>
    <xf numFmtId="191" fontId="278" fillId="56" borderId="26" xfId="0" applyNumberFormat="1" applyFont="1" applyFill="1"/>
    <xf numFmtId="3" fontId="220" fillId="56" borderId="26" xfId="0" applyNumberFormat="1" applyFont="1" applyFill="1"/>
    <xf numFmtId="3" fontId="220" fillId="56" borderId="26" xfId="0" applyNumberFormat="1" applyFont="1" applyFill="1" applyAlignment="1"/>
    <xf numFmtId="3" fontId="223" fillId="56" borderId="26" xfId="0" applyNumberFormat="1" applyFont="1" applyFill="1"/>
    <xf numFmtId="3" fontId="223" fillId="56" borderId="26" xfId="0" applyNumberFormat="1" applyFont="1" applyFill="1" applyAlignment="1"/>
    <xf numFmtId="0" fontId="160" fillId="48" borderId="56" xfId="0" applyFont="1" applyFill="1" applyBorder="1">
      <alignment vertical="center"/>
    </xf>
    <xf numFmtId="0" fontId="149" fillId="48" borderId="56" xfId="0" applyFill="1" applyBorder="1">
      <alignment vertical="center"/>
    </xf>
    <xf numFmtId="0" fontId="180" fillId="60" borderId="26" xfId="0" applyFont="1" applyFill="1">
      <alignment vertical="center"/>
    </xf>
    <xf numFmtId="3" fontId="170" fillId="70" borderId="26" xfId="0" applyNumberFormat="1" applyFont="1" applyFill="1">
      <alignment vertical="center"/>
    </xf>
    <xf numFmtId="3" fontId="160" fillId="59" borderId="26" xfId="0" applyNumberFormat="1" applyFont="1" applyFill="1">
      <alignment vertical="center"/>
    </xf>
    <xf numFmtId="0" fontId="177" fillId="60" borderId="26" xfId="0" applyFont="1" applyFill="1" applyAlignment="1"/>
    <xf numFmtId="0" fontId="149" fillId="60" borderId="26" xfId="0" applyFill="1" applyAlignment="1"/>
    <xf numFmtId="191" fontId="279" fillId="60" borderId="26" xfId="0" applyNumberFormat="1" applyFont="1" applyFill="1"/>
    <xf numFmtId="0" fontId="276" fillId="60" borderId="26" xfId="0" applyFont="1" applyFill="1" applyAlignment="1"/>
    <xf numFmtId="191" fontId="278" fillId="60" borderId="26" xfId="0" applyNumberFormat="1" applyFont="1" applyFill="1"/>
    <xf numFmtId="0" fontId="220" fillId="56" borderId="26" xfId="0" applyFont="1" applyFill="1" applyAlignment="1">
      <alignment horizontal="left"/>
    </xf>
    <xf numFmtId="0" fontId="223" fillId="56" borderId="26" xfId="0" applyFont="1" applyFill="1" applyAlignment="1">
      <alignment horizontal="left"/>
    </xf>
    <xf numFmtId="0" fontId="177" fillId="60" borderId="57" xfId="0" applyFont="1" applyFill="1" applyBorder="1" applyAlignment="1"/>
    <xf numFmtId="0" fontId="276" fillId="60" borderId="57" xfId="0" applyFont="1" applyFill="1" applyBorder="1" applyAlignment="1"/>
    <xf numFmtId="191" fontId="278" fillId="60" borderId="57" xfId="0" applyNumberFormat="1" applyFont="1" applyFill="1" applyBorder="1"/>
    <xf numFmtId="0" fontId="149" fillId="56" borderId="26" xfId="0" applyFill="1" applyAlignment="1"/>
    <xf numFmtId="191" fontId="279" fillId="56" borderId="26" xfId="0" applyNumberFormat="1" applyFont="1" applyFill="1"/>
    <xf numFmtId="3" fontId="170" fillId="68" borderId="26" xfId="0" applyNumberFormat="1" applyFont="1" applyFill="1">
      <alignment vertical="center"/>
    </xf>
    <xf numFmtId="0" fontId="160" fillId="37" borderId="26" xfId="0" applyFont="1" applyAlignment="1">
      <alignment horizontal="center" vertical="center"/>
    </xf>
    <xf numFmtId="9" fontId="149" fillId="60" borderId="26" xfId="0" applyNumberFormat="1" applyFill="1" applyAlignment="1">
      <alignment horizontal="center" vertical="center"/>
    </xf>
    <xf numFmtId="202" fontId="160" fillId="60" borderId="26" xfId="0" applyNumberFormat="1" applyFont="1" applyFill="1" applyAlignment="1">
      <alignment horizontal="center" vertical="center"/>
    </xf>
    <xf numFmtId="0" fontId="177" fillId="37" borderId="26" xfId="0" applyFont="1" applyAlignment="1">
      <alignment horizontal="left" vertical="center"/>
    </xf>
    <xf numFmtId="190" fontId="160" fillId="60" borderId="57" xfId="0" applyFont="1" applyFill="1" applyBorder="1">
      <alignment vertical="center"/>
    </xf>
    <xf numFmtId="3" fontId="194" fillId="46" borderId="26" xfId="0" applyNumberFormat="1" applyFont="1" applyFill="1" applyAlignment="1">
      <alignment horizontal="center" vertical="center"/>
    </xf>
    <xf numFmtId="3" fontId="185" fillId="46" borderId="26" xfId="0" applyNumberFormat="1" applyFont="1" applyFill="1">
      <alignment vertical="center"/>
    </xf>
    <xf numFmtId="3" fontId="160" fillId="56" borderId="26" xfId="0" applyNumberFormat="1" applyFont="1" applyFill="1">
      <alignment vertical="center"/>
    </xf>
    <xf numFmtId="0" fontId="278" fillId="37" borderId="26" xfId="0" applyFont="1" applyAlignment="1"/>
    <xf numFmtId="198" fontId="268" fillId="37" borderId="26" xfId="0" applyNumberFormat="1" applyFont="1" applyAlignment="1">
      <alignment horizontal="center" vertical="center"/>
    </xf>
    <xf numFmtId="198" fontId="268" fillId="37" borderId="26" xfId="0" applyNumberFormat="1" applyFont="1">
      <alignment vertical="center"/>
    </xf>
    <xf numFmtId="0" fontId="156" fillId="48" borderId="56" xfId="0" applyFont="1" applyFill="1" applyBorder="1">
      <alignment vertical="center"/>
    </xf>
    <xf numFmtId="198" fontId="281" fillId="37" borderId="26" xfId="0" applyNumberFormat="1" applyFont="1" applyAlignment="1">
      <alignment horizontal="center" vertical="center"/>
    </xf>
    <xf numFmtId="198" fontId="281" fillId="37" borderId="26" xfId="0" applyNumberFormat="1" applyFont="1">
      <alignment vertical="center"/>
    </xf>
    <xf numFmtId="0" fontId="177" fillId="69" borderId="26" xfId="0" applyFont="1" applyFill="1">
      <alignment vertical="center"/>
    </xf>
    <xf numFmtId="198" fontId="281" fillId="56" borderId="26" xfId="0" applyNumberFormat="1" applyFont="1" applyFill="1" applyAlignment="1">
      <alignment horizontal="center" vertical="center"/>
    </xf>
    <xf numFmtId="198" fontId="281" fillId="56" borderId="26" xfId="0" applyNumberFormat="1" applyFont="1" applyFill="1">
      <alignment vertical="center"/>
    </xf>
    <xf numFmtId="3" fontId="220" fillId="56" borderId="26" xfId="0" applyNumberFormat="1" applyFont="1" applyFill="1">
      <alignment vertical="center"/>
    </xf>
    <xf numFmtId="0" fontId="278" fillId="37" borderId="26" xfId="0" applyFont="1" applyAlignment="1">
      <alignment horizontal="right" vertical="center"/>
    </xf>
    <xf numFmtId="0" fontId="220" fillId="56" borderId="26" xfId="0" applyFont="1" applyFill="1">
      <alignment vertical="center"/>
    </xf>
    <xf numFmtId="0" fontId="223" fillId="56" borderId="57" xfId="0" applyFont="1" applyFill="1" applyBorder="1">
      <alignment vertical="center"/>
    </xf>
    <xf numFmtId="198" fontId="281" fillId="56" borderId="57" xfId="0" applyNumberFormat="1" applyFont="1" applyFill="1" applyBorder="1" applyAlignment="1">
      <alignment horizontal="center" vertical="center"/>
    </xf>
    <xf numFmtId="198" fontId="281" fillId="56" borderId="57" xfId="0" applyNumberFormat="1" applyFont="1" applyFill="1" applyBorder="1">
      <alignment vertical="center"/>
    </xf>
    <xf numFmtId="3" fontId="223" fillId="56" borderId="57" xfId="0" applyNumberFormat="1" applyFont="1" applyFill="1" applyBorder="1">
      <alignment vertical="center"/>
    </xf>
    <xf numFmtId="0" fontId="182" fillId="37" borderId="26" xfId="0" applyFont="1">
      <alignment vertical="center"/>
    </xf>
    <xf numFmtId="0" fontId="183" fillId="37" borderId="26" xfId="0" applyFont="1">
      <alignment vertical="center"/>
    </xf>
    <xf numFmtId="0" fontId="282" fillId="37" borderId="40" xfId="0" applyFont="1" applyBorder="1" applyAlignment="1">
      <alignment horizontal="left" vertical="center" indent="1"/>
    </xf>
    <xf numFmtId="0" fontId="285" fillId="37" borderId="26" xfId="0" applyFont="1">
      <alignment vertical="center"/>
    </xf>
    <xf numFmtId="0" fontId="241" fillId="37" borderId="26" xfId="0" quotePrefix="1" applyFont="1" applyAlignment="1">
      <alignment horizontal="left" vertical="center" indent="1"/>
    </xf>
    <xf numFmtId="0" fontId="241" fillId="37" borderId="26" xfId="0" quotePrefix="1" applyFont="1" applyAlignment="1">
      <alignment horizontal="left" vertical="center" indent="2"/>
    </xf>
    <xf numFmtId="0" fontId="241" fillId="37" borderId="26" xfId="0" applyFont="1" applyAlignment="1">
      <alignment horizontal="left" vertical="center" indent="1"/>
    </xf>
    <xf numFmtId="198" fontId="245" fillId="37" borderId="26" xfId="0" applyNumberFormat="1" applyFont="1" applyAlignment="1">
      <alignment horizontal="center" vertical="center"/>
    </xf>
    <xf numFmtId="198" fontId="245" fillId="37" borderId="26" xfId="0" applyNumberFormat="1" applyFont="1">
      <alignment vertical="center"/>
    </xf>
    <xf numFmtId="0" fontId="245" fillId="37" borderId="26" xfId="0" quotePrefix="1" applyFont="1" applyAlignment="1">
      <alignment horizontal="left" vertical="center" indent="2"/>
    </xf>
    <xf numFmtId="0" fontId="245" fillId="37" borderId="26" xfId="0" quotePrefix="1" applyFont="1" applyAlignment="1">
      <alignment horizontal="left" indent="2"/>
    </xf>
    <xf numFmtId="0" fontId="149" fillId="37" borderId="26" xfId="0" applyAlignment="1">
      <alignment wrapText="1"/>
    </xf>
    <xf numFmtId="0" fontId="154" fillId="42" borderId="47" xfId="0" applyFont="1" applyFill="1" applyBorder="1" applyAlignment="1">
      <alignment horizontal="center" vertical="center"/>
    </xf>
    <xf numFmtId="0" fontId="230" fillId="42" borderId="47" xfId="0" applyFont="1" applyFill="1" applyBorder="1" applyAlignment="1">
      <alignment horizontal="center" vertical="center"/>
    </xf>
    <xf numFmtId="0" fontId="154" fillId="42" borderId="58" xfId="0" applyFont="1" applyFill="1" applyBorder="1" applyAlignment="1">
      <alignment horizontal="center" vertical="center"/>
    </xf>
    <xf numFmtId="0" fontId="154" fillId="42" borderId="54" xfId="0" applyFont="1" applyFill="1" applyBorder="1" applyAlignment="1">
      <alignment horizontal="center" vertical="center"/>
    </xf>
    <xf numFmtId="0" fontId="149" fillId="37" borderId="44" xfId="0" applyBorder="1" applyAlignment="1">
      <alignment horizontal="center" vertical="center"/>
    </xf>
    <xf numFmtId="0" fontId="158" fillId="37" borderId="44" xfId="0" applyFont="1" applyBorder="1" applyAlignment="1">
      <alignment horizontal="center" vertical="center"/>
    </xf>
    <xf numFmtId="3" fontId="149" fillId="37" borderId="59" xfId="0" applyNumberFormat="1" applyBorder="1" applyAlignment="1">
      <alignment horizontal="right" vertical="center"/>
    </xf>
    <xf numFmtId="0" fontId="156" fillId="37" borderId="59" xfId="0" applyFont="1" applyBorder="1" applyAlignment="1">
      <alignment horizontal="left" vertical="center" wrapText="1"/>
    </xf>
    <xf numFmtId="0" fontId="157" fillId="37" borderId="59" xfId="0" applyFont="1" applyBorder="1" applyAlignment="1">
      <alignment horizontal="center" vertical="center"/>
    </xf>
    <xf numFmtId="192" fontId="149" fillId="37" borderId="59" xfId="0" applyNumberFormat="1" applyBorder="1" applyAlignment="1">
      <alignment horizontal="right" vertical="center"/>
    </xf>
    <xf numFmtId="191" fontId="149" fillId="37" borderId="59" xfId="0" applyNumberFormat="1" applyBorder="1" applyAlignment="1">
      <alignment horizontal="right" vertical="center"/>
    </xf>
    <xf numFmtId="191" fontId="156" fillId="37" borderId="59" xfId="0" applyNumberFormat="1" applyFont="1" applyBorder="1" applyAlignment="1">
      <alignment horizontal="left" vertical="center" wrapText="1"/>
    </xf>
    <xf numFmtId="0" fontId="160" fillId="46" borderId="59" xfId="0" applyFont="1" applyFill="1" applyBorder="1" applyAlignment="1">
      <alignment horizontal="center" vertical="center"/>
    </xf>
    <xf numFmtId="3" fontId="160" fillId="46" borderId="59" xfId="0" applyNumberFormat="1" applyFont="1" applyFill="1" applyBorder="1" applyAlignment="1">
      <alignment horizontal="right" vertical="center"/>
    </xf>
    <xf numFmtId="0" fontId="160" fillId="46" borderId="59" xfId="0" applyFont="1" applyFill="1" applyBorder="1" applyAlignment="1">
      <alignment vertical="center" wrapText="1"/>
    </xf>
    <xf numFmtId="3" fontId="162" fillId="46" borderId="59" xfId="0" applyNumberFormat="1" applyFont="1" applyFill="1" applyBorder="1" applyAlignment="1">
      <alignment horizontal="right" vertical="center"/>
    </xf>
    <xf numFmtId="0" fontId="157" fillId="37" borderId="59" xfId="0" applyBorder="1" applyAlignment="1">
      <alignment horizontal="center" vertical="center"/>
    </xf>
    <xf numFmtId="3" fontId="287" fillId="37" borderId="59" xfId="0" applyNumberFormat="1" applyFont="1" applyBorder="1" applyAlignment="1">
      <alignment horizontal="right" vertical="center"/>
    </xf>
    <xf numFmtId="4" fontId="287" fillId="37" borderId="59" xfId="0" applyNumberFormat="1" applyFont="1" applyBorder="1" applyAlignment="1">
      <alignment horizontal="right" vertical="center"/>
    </xf>
    <xf numFmtId="191" fontId="287" fillId="37" borderId="59" xfId="0" applyNumberFormat="1" applyFont="1" applyBorder="1" applyAlignment="1">
      <alignment horizontal="right" vertical="center"/>
    </xf>
    <xf numFmtId="0" fontId="268" fillId="37" borderId="29" xfId="0" applyFont="1" applyBorder="1" applyAlignment="1">
      <alignment horizontal="right" vertical="center" indent="1"/>
    </xf>
    <xf numFmtId="0" fontId="219" fillId="37" borderId="26" xfId="0" applyFont="1" applyAlignment="1">
      <alignment horizontal="right"/>
    </xf>
    <xf numFmtId="0" fontId="288" fillId="37" borderId="26" xfId="0" applyFont="1">
      <alignment vertical="center"/>
    </xf>
    <xf numFmtId="192" fontId="149" fillId="37" borderId="41" xfId="0" applyNumberFormat="1" applyBorder="1" applyAlignment="1">
      <alignment horizontal="center" vertical="center"/>
    </xf>
    <xf numFmtId="192" fontId="149" fillId="37" borderId="42" xfId="0" applyNumberFormat="1" applyBorder="1" applyAlignment="1">
      <alignment horizontal="center" vertical="center"/>
    </xf>
    <xf numFmtId="3" fontId="149" fillId="37" borderId="41" xfId="0" applyNumberFormat="1" applyBorder="1" applyAlignment="1">
      <alignment horizontal="center" vertical="center"/>
    </xf>
    <xf numFmtId="3" fontId="149" fillId="37" borderId="42" xfId="0" applyNumberFormat="1" applyBorder="1" applyAlignment="1">
      <alignment horizontal="center" vertical="center"/>
    </xf>
    <xf numFmtId="192" fontId="149" fillId="37" borderId="26" xfId="0" applyNumberFormat="1" applyAlignment="1">
      <alignment horizontal="center" vertical="center"/>
    </xf>
    <xf numFmtId="0" fontId="149" fillId="37" borderId="63" xfId="0" applyBorder="1" applyAlignment="1">
      <alignment horizontal="right" vertical="center"/>
    </xf>
    <xf numFmtId="0" fontId="149" fillId="37" borderId="62" xfId="0" applyBorder="1">
      <alignment vertical="center"/>
    </xf>
    <xf numFmtId="0" fontId="149" fillId="37" borderId="63" xfId="0" applyBorder="1">
      <alignment vertical="center"/>
    </xf>
    <xf numFmtId="0" fontId="289" fillId="37" borderId="62" xfId="0" applyFont="1" applyBorder="1">
      <alignment vertical="center"/>
    </xf>
    <xf numFmtId="0" fontId="169" fillId="57" borderId="62" xfId="0" applyFont="1" applyFill="1" applyBorder="1">
      <alignment vertical="center"/>
    </xf>
    <xf numFmtId="0" fontId="169" fillId="57" borderId="26" xfId="0" applyFont="1" applyFill="1" applyAlignment="1">
      <alignment horizontal="center" vertical="center"/>
    </xf>
    <xf numFmtId="0" fontId="169" fillId="57" borderId="63" xfId="0" applyFont="1" applyFill="1" applyBorder="1" applyAlignment="1">
      <alignment horizontal="center" vertical="center"/>
    </xf>
    <xf numFmtId="0" fontId="221" fillId="58" borderId="62" xfId="0" applyFont="1" applyFill="1" applyBorder="1">
      <alignment vertical="center"/>
    </xf>
    <xf numFmtId="192" fontId="149" fillId="58" borderId="26" xfId="0" applyNumberFormat="1" applyFill="1" applyAlignment="1">
      <alignment horizontal="center" vertical="center"/>
    </xf>
    <xf numFmtId="192" fontId="149" fillId="58" borderId="63" xfId="0" applyNumberFormat="1" applyFill="1" applyBorder="1" applyAlignment="1">
      <alignment horizontal="center" vertical="center"/>
    </xf>
    <xf numFmtId="0" fontId="222" fillId="37" borderId="64" xfId="0" applyFont="1" applyBorder="1">
      <alignment vertical="center"/>
    </xf>
    <xf numFmtId="192" fontId="149" fillId="37" borderId="65" xfId="0" applyNumberFormat="1" applyBorder="1" applyAlignment="1">
      <alignment horizontal="center" vertical="center"/>
    </xf>
    <xf numFmtId="0" fontId="220" fillId="37" borderId="64" xfId="0" applyFont="1" applyBorder="1">
      <alignment vertical="center"/>
    </xf>
    <xf numFmtId="0" fontId="223" fillId="37" borderId="66" xfId="0" applyFont="1" applyBorder="1">
      <alignment vertical="center"/>
    </xf>
    <xf numFmtId="192" fontId="149" fillId="37" borderId="67" xfId="0" applyNumberFormat="1" applyBorder="1" applyAlignment="1">
      <alignment horizontal="center" vertical="center"/>
    </xf>
    <xf numFmtId="0" fontId="223" fillId="37" borderId="62" xfId="0" applyFont="1" applyBorder="1">
      <alignment vertical="center"/>
    </xf>
    <xf numFmtId="192" fontId="149" fillId="37" borderId="63" xfId="0" applyNumberFormat="1" applyBorder="1" applyAlignment="1">
      <alignment horizontal="center" vertical="center"/>
    </xf>
    <xf numFmtId="3" fontId="149" fillId="58" borderId="26" xfId="0" applyNumberFormat="1" applyFill="1" applyAlignment="1">
      <alignment horizontal="center" vertical="center"/>
    </xf>
    <xf numFmtId="3" fontId="149" fillId="58" borderId="63" xfId="0" applyNumberFormat="1" applyFill="1" applyBorder="1" applyAlignment="1">
      <alignment horizontal="center" vertical="center"/>
    </xf>
    <xf numFmtId="3" fontId="149" fillId="37" borderId="65" xfId="0" applyNumberFormat="1" applyBorder="1" applyAlignment="1">
      <alignment horizontal="center" vertical="center"/>
    </xf>
    <xf numFmtId="3" fontId="149" fillId="37" borderId="67" xfId="0" applyNumberFormat="1" applyBorder="1" applyAlignment="1">
      <alignment horizontal="center" vertical="center"/>
    </xf>
    <xf numFmtId="0" fontId="149" fillId="37" borderId="68" xfId="0" applyBorder="1">
      <alignment vertical="center"/>
    </xf>
    <xf numFmtId="0" fontId="149" fillId="37" borderId="69" xfId="0" applyBorder="1">
      <alignment vertical="center"/>
    </xf>
    <xf numFmtId="0" fontId="149" fillId="37" borderId="70" xfId="0" applyBorder="1">
      <alignment vertical="center"/>
    </xf>
    <xf numFmtId="0" fontId="221" fillId="37" borderId="26" xfId="0" applyFont="1">
      <alignment vertical="center"/>
    </xf>
    <xf numFmtId="0" fontId="256" fillId="37" borderId="26" xfId="0" applyFont="1">
      <alignment vertical="center"/>
    </xf>
    <xf numFmtId="0" fontId="221" fillId="37" borderId="26" xfId="0" applyFont="1" applyAlignment="1"/>
    <xf numFmtId="0" fontId="157" fillId="37" borderId="26" xfId="0">
      <alignment vertical="center"/>
    </xf>
    <xf numFmtId="0" fontId="216" fillId="72" borderId="26" xfId="0" applyFont="1" applyFill="1" applyAlignment="1">
      <alignment horizontal="left" vertical="center"/>
    </xf>
    <xf numFmtId="0" fontId="160" fillId="72" borderId="26" xfId="0" applyFont="1" applyFill="1" applyAlignment="1">
      <alignment horizontal="left" vertical="center"/>
    </xf>
    <xf numFmtId="0" fontId="160" fillId="72" borderId="26" xfId="0" applyFont="1" applyFill="1" applyAlignment="1">
      <alignment horizontal="left" vertical="center" indent="2"/>
    </xf>
    <xf numFmtId="0" fontId="256" fillId="60" borderId="26" xfId="0" applyFont="1" applyFill="1">
      <alignment vertical="center"/>
    </xf>
    <xf numFmtId="0" fontId="160" fillId="60" borderId="26" xfId="0" applyFont="1" applyFill="1">
      <alignment vertical="center"/>
    </xf>
    <xf numFmtId="0" fontId="203" fillId="60" borderId="26" xfId="0" applyFont="1" applyFill="1">
      <alignment vertical="center"/>
    </xf>
    <xf numFmtId="0" fontId="180" fillId="60" borderId="26" xfId="0" applyFont="1" applyFill="1" applyAlignment="1">
      <alignment horizontal="left" vertical="center" indent="1"/>
    </xf>
    <xf numFmtId="0" fontId="180" fillId="60" borderId="71" xfId="0" applyFont="1" applyFill="1" applyBorder="1" applyAlignment="1">
      <alignment horizontal="left" vertical="center" indent="1"/>
    </xf>
    <xf numFmtId="0" fontId="180" fillId="60" borderId="69" xfId="0" applyFont="1" applyFill="1" applyBorder="1" applyAlignment="1">
      <alignment horizontal="left" vertical="center" indent="1"/>
    </xf>
    <xf numFmtId="0" fontId="156" fillId="72" borderId="26" xfId="0" quotePrefix="1" applyFont="1" applyFill="1" applyAlignment="1">
      <alignment horizontal="left" vertical="center" indent="3"/>
    </xf>
    <xf numFmtId="0" fontId="156" fillId="37" borderId="26" xfId="0" quotePrefix="1" applyFont="1" applyAlignment="1">
      <alignment horizontal="left" vertical="center" indent="3"/>
    </xf>
    <xf numFmtId="0" fontId="149" fillId="37" borderId="26" xfId="0" applyAlignment="1">
      <alignment horizontal="left" vertical="center" indent="3"/>
    </xf>
    <xf numFmtId="0" fontId="295" fillId="60" borderId="26" xfId="0" applyFont="1" applyFill="1">
      <alignment vertical="center"/>
    </xf>
    <xf numFmtId="0" fontId="256" fillId="37" borderId="26" xfId="0" applyFont="1" applyAlignment="1">
      <alignment horizontal="left" vertical="center" indent="1"/>
    </xf>
    <xf numFmtId="0" fontId="232" fillId="37" borderId="26" xfId="0" applyFont="1" applyAlignment="1">
      <alignment horizontal="left" vertical="center" indent="1"/>
    </xf>
    <xf numFmtId="0" fontId="296" fillId="60" borderId="69" xfId="0" applyFont="1" applyFill="1" applyBorder="1" applyAlignment="1">
      <alignment horizontal="right" vertical="center"/>
    </xf>
    <xf numFmtId="0" fontId="296" fillId="60" borderId="72" xfId="0" applyFont="1" applyFill="1" applyBorder="1" applyAlignment="1">
      <alignment horizontal="right" vertical="center"/>
    </xf>
    <xf numFmtId="0" fontId="296" fillId="60" borderId="72" xfId="0" applyFont="1" applyFill="1" applyBorder="1" applyAlignment="1">
      <alignment horizontal="center" vertical="center"/>
    </xf>
    <xf numFmtId="0" fontId="296" fillId="60" borderId="69" xfId="0" applyFont="1" applyFill="1" applyBorder="1" applyAlignment="1">
      <alignment horizontal="center" vertical="center"/>
    </xf>
    <xf numFmtId="0" fontId="177" fillId="60" borderId="69" xfId="0" applyFont="1" applyFill="1" applyBorder="1" applyAlignment="1">
      <alignment horizontal="center" vertical="center"/>
    </xf>
    <xf numFmtId="0" fontId="296" fillId="60" borderId="73" xfId="0" applyFont="1" applyFill="1" applyBorder="1" applyAlignment="1">
      <alignment horizontal="center" vertical="center"/>
    </xf>
    <xf numFmtId="0" fontId="296" fillId="60" borderId="74" xfId="0" applyFont="1" applyFill="1" applyBorder="1" applyAlignment="1">
      <alignment horizontal="center" vertical="center"/>
    </xf>
    <xf numFmtId="0" fontId="296" fillId="60" borderId="75" xfId="0" applyFont="1" applyFill="1" applyBorder="1" applyAlignment="1">
      <alignment horizontal="center" vertical="center"/>
    </xf>
    <xf numFmtId="0" fontId="296" fillId="73" borderId="72" xfId="0" applyFont="1" applyFill="1" applyBorder="1" applyAlignment="1">
      <alignment horizontal="right" vertical="center"/>
    </xf>
    <xf numFmtId="0" fontId="296" fillId="73" borderId="74" xfId="0" applyFont="1" applyFill="1" applyBorder="1" applyAlignment="1">
      <alignment horizontal="left" vertical="center"/>
    </xf>
    <xf numFmtId="0" fontId="296" fillId="73" borderId="72" xfId="0" applyFont="1" applyFill="1" applyBorder="1" applyAlignment="1">
      <alignment horizontal="left" vertical="center"/>
    </xf>
    <xf numFmtId="0" fontId="177" fillId="73" borderId="72" xfId="0" applyFont="1" applyFill="1" applyBorder="1" applyAlignment="1">
      <alignment horizontal="left" vertical="center"/>
    </xf>
    <xf numFmtId="0" fontId="296" fillId="73" borderId="71" xfId="0" applyFont="1" applyFill="1" applyBorder="1" applyAlignment="1">
      <alignment horizontal="right" vertical="center"/>
    </xf>
    <xf numFmtId="0" fontId="296" fillId="73" borderId="77" xfId="0" applyFont="1" applyFill="1" applyBorder="1" applyAlignment="1">
      <alignment horizontal="center" vertical="center"/>
    </xf>
    <xf numFmtId="0" fontId="296" fillId="73" borderId="71" xfId="0" applyFont="1" applyFill="1" applyBorder="1" applyAlignment="1">
      <alignment horizontal="center" vertical="center"/>
    </xf>
    <xf numFmtId="0" fontId="296" fillId="73" borderId="76" xfId="0" applyFont="1" applyFill="1" applyBorder="1" applyAlignment="1">
      <alignment horizontal="center" vertical="center"/>
    </xf>
    <xf numFmtId="0" fontId="156" fillId="60" borderId="26" xfId="0" applyFont="1" applyFill="1" applyAlignment="1">
      <alignment horizontal="center" vertical="center"/>
    </xf>
    <xf numFmtId="0" fontId="160" fillId="73" borderId="72" xfId="0" applyFont="1" applyFill="1" applyBorder="1" applyAlignment="1">
      <alignment horizontal="center" vertical="center"/>
    </xf>
    <xf numFmtId="0" fontId="156" fillId="73" borderId="72" xfId="0" applyFont="1" applyFill="1" applyBorder="1" applyAlignment="1">
      <alignment horizontal="center" vertical="center"/>
    </xf>
    <xf numFmtId="0" fontId="156" fillId="73" borderId="73" xfId="0" applyFont="1" applyFill="1" applyBorder="1" applyAlignment="1">
      <alignment horizontal="center" vertical="center"/>
    </xf>
    <xf numFmtId="0" fontId="180" fillId="60" borderId="76" xfId="0" applyFont="1" applyFill="1" applyBorder="1">
      <alignment vertical="center"/>
    </xf>
    <xf numFmtId="0" fontId="180" fillId="60" borderId="62" xfId="0" applyFont="1" applyFill="1" applyBorder="1">
      <alignment vertical="center"/>
    </xf>
    <xf numFmtId="0" fontId="180" fillId="60" borderId="68" xfId="0" applyFont="1" applyFill="1" applyBorder="1">
      <alignment vertical="center"/>
    </xf>
    <xf numFmtId="0" fontId="156" fillId="73" borderId="74" xfId="0" applyFont="1" applyFill="1" applyBorder="1" applyAlignment="1">
      <alignment horizontal="center" vertical="center"/>
    </xf>
    <xf numFmtId="0" fontId="180" fillId="60" borderId="77" xfId="0" applyFont="1" applyFill="1" applyBorder="1">
      <alignment vertical="center"/>
    </xf>
    <xf numFmtId="0" fontId="180" fillId="60" borderId="78" xfId="0" applyFont="1" applyFill="1" applyBorder="1">
      <alignment vertical="center"/>
    </xf>
    <xf numFmtId="0" fontId="180" fillId="60" borderId="75" xfId="0" applyFont="1" applyFill="1" applyBorder="1">
      <alignment vertical="center"/>
    </xf>
    <xf numFmtId="0" fontId="180" fillId="60" borderId="71" xfId="0" applyFont="1" applyFill="1" applyBorder="1" applyAlignment="1">
      <alignment horizontal="center" vertical="center"/>
    </xf>
    <xf numFmtId="0" fontId="180" fillId="60" borderId="26" xfId="0" applyFont="1" applyFill="1" applyAlignment="1">
      <alignment horizontal="center" vertical="center"/>
    </xf>
    <xf numFmtId="10" fontId="177" fillId="60" borderId="26" xfId="0" applyNumberFormat="1" applyFont="1" applyFill="1" applyAlignment="1">
      <alignment horizontal="center" vertical="center"/>
    </xf>
    <xf numFmtId="0" fontId="180" fillId="60" borderId="69" xfId="0" applyFont="1" applyFill="1" applyBorder="1" applyAlignment="1">
      <alignment horizontal="center" vertical="center"/>
    </xf>
    <xf numFmtId="9" fontId="177" fillId="60" borderId="77" xfId="0" applyNumberFormat="1" applyFont="1" applyFill="1" applyBorder="1" applyAlignment="1">
      <alignment horizontal="center" vertical="center"/>
    </xf>
    <xf numFmtId="0" fontId="180" fillId="60" borderId="78" xfId="0" applyFont="1" applyFill="1" applyBorder="1" applyAlignment="1">
      <alignment horizontal="center" vertical="center"/>
    </xf>
    <xf numFmtId="10" fontId="177" fillId="60" borderId="78" xfId="0" applyNumberFormat="1" applyFont="1" applyFill="1" applyBorder="1" applyAlignment="1">
      <alignment horizontal="center" vertical="center"/>
    </xf>
    <xf numFmtId="0" fontId="180" fillId="60" borderId="75" xfId="0" applyFont="1" applyFill="1" applyBorder="1" applyAlignment="1">
      <alignment horizontal="center" vertical="center"/>
    </xf>
    <xf numFmtId="9" fontId="177" fillId="60" borderId="71" xfId="0" applyNumberFormat="1" applyFont="1" applyFill="1" applyBorder="1" applyAlignment="1">
      <alignment horizontal="center" vertical="center"/>
    </xf>
    <xf numFmtId="0" fontId="149" fillId="60" borderId="69" xfId="0" applyFill="1" applyBorder="1">
      <alignment vertical="center"/>
    </xf>
    <xf numFmtId="205" fontId="177" fillId="60" borderId="26" xfId="0" applyNumberFormat="1" applyFont="1" applyFill="1">
      <alignment vertical="center"/>
    </xf>
    <xf numFmtId="205" fontId="177" fillId="60" borderId="69" xfId="0" applyNumberFormat="1" applyFont="1" applyFill="1" applyBorder="1">
      <alignment vertical="center"/>
    </xf>
    <xf numFmtId="0" fontId="175" fillId="60" borderId="71" xfId="0" applyFont="1" applyFill="1" applyBorder="1" applyAlignment="1">
      <alignment horizontal="left" vertical="center" indent="1"/>
    </xf>
    <xf numFmtId="205" fontId="175" fillId="60" borderId="71" xfId="0" applyNumberFormat="1" applyFont="1" applyFill="1" applyBorder="1">
      <alignment vertical="center"/>
    </xf>
    <xf numFmtId="0" fontId="160" fillId="73" borderId="72" xfId="0" applyFont="1" applyFill="1" applyBorder="1">
      <alignment vertical="center"/>
    </xf>
    <xf numFmtId="205" fontId="175" fillId="60" borderId="76" xfId="0" applyNumberFormat="1" applyFont="1" applyFill="1" applyBorder="1">
      <alignment vertical="center"/>
    </xf>
    <xf numFmtId="205" fontId="177" fillId="60" borderId="62" xfId="0" applyNumberFormat="1" applyFont="1" applyFill="1" applyBorder="1">
      <alignment vertical="center"/>
    </xf>
    <xf numFmtId="205" fontId="177" fillId="60" borderId="68" xfId="0" applyNumberFormat="1" applyFont="1" applyFill="1" applyBorder="1">
      <alignment vertical="center"/>
    </xf>
    <xf numFmtId="205" fontId="175" fillId="60" borderId="77" xfId="0" applyNumberFormat="1" applyFont="1" applyFill="1" applyBorder="1">
      <alignment vertical="center"/>
    </xf>
    <xf numFmtId="205" fontId="177" fillId="60" borderId="78" xfId="0" applyNumberFormat="1" applyFont="1" applyFill="1" applyBorder="1">
      <alignment vertical="center"/>
    </xf>
    <xf numFmtId="205" fontId="177" fillId="60" borderId="75" xfId="0" applyNumberFormat="1" applyFont="1" applyFill="1" applyBorder="1">
      <alignment vertical="center"/>
    </xf>
    <xf numFmtId="0" fontId="156" fillId="73" borderId="73" xfId="0" applyFont="1" applyFill="1" applyBorder="1" applyAlignment="1">
      <alignment horizontal="left" vertical="center"/>
    </xf>
    <xf numFmtId="206" fontId="149" fillId="37" borderId="26" xfId="0" applyNumberFormat="1">
      <alignment vertical="center"/>
    </xf>
    <xf numFmtId="191" fontId="297" fillId="37" borderId="26" xfId="0" applyNumberFormat="1" applyFont="1"/>
    <xf numFmtId="191" fontId="297" fillId="37" borderId="29" xfId="0" applyNumberFormat="1" applyFont="1" applyBorder="1"/>
    <xf numFmtId="0" fontId="191" fillId="43" borderId="39" xfId="0" applyFont="1" applyFill="1" applyBorder="1" applyAlignment="1">
      <alignment horizontal="center" wrapText="1"/>
    </xf>
    <xf numFmtId="0" fontId="169" fillId="43" borderId="39" xfId="0" applyFont="1" applyFill="1" applyBorder="1" applyAlignment="1">
      <alignment horizontal="center" wrapText="1"/>
    </xf>
    <xf numFmtId="0" fontId="156" fillId="37" borderId="26" xfId="0" applyFont="1" applyAlignment="1">
      <alignment vertical="center" wrapText="1"/>
    </xf>
    <xf numFmtId="0" fontId="216" fillId="72" borderId="26" xfId="0" applyFont="1" applyFill="1" applyAlignment="1">
      <alignment horizontal="left" vertical="center" indent="2"/>
    </xf>
    <xf numFmtId="0" fontId="160" fillId="72" borderId="26" xfId="0" applyFont="1" applyFill="1" applyAlignment="1">
      <alignment horizontal="left" vertical="center" indent="2"/>
    </xf>
    <xf numFmtId="0" fontId="154" fillId="42" borderId="60" xfId="0" applyFont="1" applyFill="1" applyBorder="1" applyAlignment="1">
      <alignment horizontal="center" vertical="center"/>
    </xf>
    <xf numFmtId="0" fontId="154" fillId="42" borderId="61" xfId="0" applyFont="1" applyFill="1" applyBorder="1" applyAlignment="1">
      <alignment horizontal="center" vertical="center"/>
    </xf>
    <xf numFmtId="0" fontId="225" fillId="37" borderId="43" xfId="0" applyFont="1" applyBorder="1" applyAlignment="1">
      <alignment horizontal="center" vertical="center"/>
    </xf>
    <xf numFmtId="0" fontId="154" fillId="43" borderId="27" xfId="0" applyFont="1" applyFill="1" applyBorder="1" applyAlignment="1">
      <alignment horizontal="center" vertical="center"/>
    </xf>
    <xf numFmtId="0" fontId="154" fillId="44" borderId="27" xfId="0" applyFont="1" applyFill="1" applyBorder="1" applyAlignment="1">
      <alignment horizontal="center" vertical="center"/>
    </xf>
    <xf numFmtId="0" fontId="154" fillId="45" borderId="27" xfId="0" applyFont="1" applyFill="1" applyBorder="1" applyAlignment="1">
      <alignment horizontal="center" vertical="center"/>
    </xf>
    <xf numFmtId="0" fontId="154" fillId="71" borderId="27" xfId="0" applyFont="1" applyFill="1" applyBorder="1" applyAlignment="1">
      <alignment horizontal="center" vertical="center"/>
    </xf>
    <xf numFmtId="0" fontId="245" fillId="37" borderId="26" xfId="0" applyFont="1" applyAlignment="1">
      <alignment horizontal="center"/>
    </xf>
    <xf numFmtId="0" fontId="245" fillId="37" borderId="43" xfId="0" applyFont="1" applyBorder="1" applyAlignment="1">
      <alignment horizontal="center"/>
    </xf>
    <xf numFmtId="0" fontId="245" fillId="63" borderId="50" xfId="0" applyFont="1" applyFill="1" applyBorder="1" applyAlignment="1">
      <alignment horizontal="center"/>
    </xf>
    <xf numFmtId="0" fontId="245" fillId="39" borderId="26" xfId="0" applyFont="1" applyFill="1" applyAlignment="1">
      <alignment horizontal="left" vertical="center"/>
    </xf>
    <xf numFmtId="0" fontId="265" fillId="37" borderId="44" xfId="0" applyFont="1" applyBorder="1" applyAlignment="1">
      <alignment horizontal="left" vertical="center"/>
    </xf>
    <xf numFmtId="0" fontId="265" fillId="37" borderId="50" xfId="0" applyFont="1" applyBorder="1" applyAlignment="1">
      <alignment horizontal="left" vertical="center"/>
    </xf>
    <xf numFmtId="0" fontId="245" fillId="63" borderId="45" xfId="0" applyFont="1" applyFill="1" applyBorder="1" applyAlignment="1">
      <alignment horizontal="center"/>
    </xf>
    <xf numFmtId="0" fontId="245" fillId="37" borderId="46" xfId="0" applyFont="1" applyBorder="1" applyAlignment="1">
      <alignment horizontal="center"/>
    </xf>
    <xf numFmtId="0" fontId="245" fillId="37" borderId="54" xfId="0" applyFont="1" applyBorder="1" applyAlignment="1">
      <alignment horizontal="center"/>
    </xf>
    <xf numFmtId="0" fontId="245" fillId="37" borderId="51" xfId="0" applyFont="1" applyBorder="1" applyAlignment="1">
      <alignment horizontal="center"/>
    </xf>
    <xf numFmtId="0" fontId="245" fillId="37" borderId="50" xfId="0" applyFont="1" applyBorder="1" applyAlignment="1">
      <alignment horizontal="center"/>
    </xf>
    <xf numFmtId="0" fontId="218" fillId="60" borderId="26" xfId="0" applyFont="1" applyFill="1" applyAlignment="1">
      <alignment vertical="center"/>
    </xf>
    <xf numFmtId="0" fontId="217" fillId="60" borderId="26" xfId="0" applyFont="1" applyFill="1" applyAlignment="1">
      <alignment vertical="center"/>
    </xf>
    <xf numFmtId="0" fontId="292" fillId="60" borderId="26" xfId="0" applyFont="1" applyFill="1" applyAlignment="1">
      <alignment vertical="center"/>
    </xf>
    <xf numFmtId="0" fontId="293" fillId="60" borderId="26" xfId="0" applyFont="1" applyFill="1" applyAlignment="1">
      <alignment vertical="center"/>
    </xf>
    <xf numFmtId="0" fontId="188" fillId="37" borderId="26" xfId="0" applyFont="1">
      <alignment vertical="center"/>
    </xf>
    <xf numFmtId="0" fontId="188" fillId="50" borderId="56" xfId="0" applyFont="1" applyFill="1" applyBorder="1" applyAlignment="1">
      <alignment horizontal="left" vertical="center" indent="1"/>
    </xf>
    <xf numFmtId="0" fontId="188" fillId="39" borderId="26" xfId="0" applyFont="1" applyFill="1">
      <alignment vertical="center"/>
    </xf>
    <xf numFmtId="0" fontId="190" fillId="37" borderId="40" xfId="0" applyFont="1" applyBorder="1" applyAlignment="1"/>
    <xf numFmtId="0" fontId="190" fillId="37" borderId="26" xfId="0" applyFont="1">
      <alignment vertical="center"/>
    </xf>
    <xf numFmtId="0" fontId="190" fillId="37" borderId="26" xfId="0" applyFont="1" applyAlignment="1"/>
    <xf numFmtId="0" fontId="190" fillId="37" borderId="26" xfId="0" applyFont="1" applyAlignment="1">
      <alignment horizontal="left" vertical="center"/>
    </xf>
    <xf numFmtId="0" fontId="190" fillId="37" borderId="39" xfId="0" applyFont="1" applyBorder="1" applyAlignment="1">
      <alignment horizontal="center"/>
    </xf>
    <xf numFmtId="191" fontId="190" fillId="37" borderId="39" xfId="0" applyNumberFormat="1" applyFont="1" applyBorder="1" applyAlignment="1">
      <alignment horizontal="right"/>
    </xf>
    <xf numFmtId="0" fontId="190" fillId="37" borderId="26" xfId="0" applyFont="1" applyAlignment="1">
      <alignment horizontal="center" vertical="center"/>
    </xf>
    <xf numFmtId="0" fontId="190" fillId="37" borderId="39" xfId="0" applyFont="1" applyBorder="1" applyAlignment="1"/>
    <xf numFmtId="0" fontId="190" fillId="37" borderId="39" xfId="0" applyFont="1" applyBorder="1">
      <alignment vertical="center"/>
    </xf>
    <xf numFmtId="0" fontId="190" fillId="37" borderId="39" xfId="0" applyFont="1" applyBorder="1" applyAlignment="1">
      <alignment horizontal="center" vertical="center"/>
    </xf>
    <xf numFmtId="191" fontId="190" fillId="37" borderId="39" xfId="0" applyNumberFormat="1" applyFont="1" applyBorder="1">
      <alignment vertical="center"/>
    </xf>
    <xf numFmtId="191" fontId="190" fillId="37" borderId="26" xfId="0" applyNumberFormat="1" applyFont="1">
      <alignment vertical="center"/>
    </xf>
    <xf numFmtId="0" fontId="190" fillId="37" borderId="26" xfId="0" applyFont="1" applyAlignment="1">
      <alignment wrapText="1"/>
    </xf>
    <xf numFmtId="194" fontId="190" fillId="37" borderId="39" xfId="0" applyNumberFormat="1" applyFont="1" applyBorder="1">
      <alignment vertical="center"/>
    </xf>
    <xf numFmtId="0" fontId="169" fillId="54" borderId="26" xfId="0" applyFont="1" applyFill="1" applyAlignment="1">
      <alignment horizontal="center" vertical="center"/>
    </xf>
  </cellXfs>
  <cellStyles count="7">
    <cellStyle name="표준" xfId="0" builtinId="0"/>
    <cellStyle name="백분율 2" xfId="1"/>
    <cellStyle name="쉼표 [0] 2" xfId="2"/>
    <cellStyle name="표준 2" xfId="3"/>
    <cellStyle name="표준 3" xfId="4"/>
    <cellStyle name="쉼표 [0]" xfId="5" builtinId="6"/>
    <cellStyle name="백분율" xfId="6" builtinId="5"/>
  </cellStyles>
  <dxfs count="1">
    <dxf>
      <font>
        <color rgb="FFFFFFFF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03C"/>
      <rgbColor rgb="FF000080"/>
      <rgbColor rgb="FF808000"/>
      <rgbColor rgb="FF800080"/>
      <rgbColor rgb="FF167C74"/>
      <rgbColor rgb="FFC0C0C0"/>
      <rgbColor rgb="FF808080"/>
      <rgbColor rgb="FF9999FF"/>
      <rgbColor rgb="FF993366"/>
      <rgbColor rgb="FFFFF2CC"/>
      <rgbColor rgb="FFE6F4EA"/>
      <rgbColor rgb="FF660066"/>
      <rgbColor rgb="FFFF8080"/>
      <rgbColor rgb="FF0563C1"/>
      <rgbColor rgb="FFEAEAEA"/>
      <rgbColor rgb="FF000080"/>
      <rgbColor rgb="FFFF00FF"/>
      <rgbColor rgb="FFFFFF00"/>
      <rgbColor rgb="FF00FFFF"/>
      <rgbColor rgb="FF800080"/>
      <rgbColor rgb="FF800000"/>
      <rgbColor rgb="FF1F4E78"/>
      <rgbColor rgb="FF0000FF"/>
      <rgbColor rgb="FF00B4ED"/>
      <rgbColor rgb="FFDDEBF7"/>
      <rgbColor rgb="FFD9F2D0"/>
      <rgbColor rgb="FFE2EFDA"/>
      <rgbColor rgb="FF99CCFF"/>
      <rgbColor rgb="FFFF99CC"/>
      <rgbColor rgb="FFCC99FF"/>
      <rgbColor rgb="FFF2F2F2"/>
      <rgbColor rgb="FF3366FF"/>
      <rgbColor rgb="FF33CCCC"/>
      <rgbColor rgb="FF6BB745"/>
      <rgbColor rgb="FFFFCC00"/>
      <rgbColor rgb="FFFF9900"/>
      <rgbColor rgb="FFFF6600"/>
      <rgbColor rgb="FF787878"/>
      <rgbColor rgb="FFA6A6A6"/>
      <rgbColor rgb="FF17375E"/>
      <rgbColor rgb="FF467886"/>
      <rgbColor rgb="FF153C5F"/>
      <rgbColor rgb="FF535353"/>
      <rgbColor rgb="FF993300"/>
      <rgbColor rgb="FF993366"/>
      <rgbColor rgb="FF5B388C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_rels/lixchart1.xml.rels><?xml version="1.0" encoding="UTF-8" standalone="yes"?>
<Relationships xmlns="http://schemas.openxmlformats.org/package/2006/relationships"><Relationship Id="rId2" Type="http://schemas.microsoft.com/office/2011/relationships/chartColorStyle" Target="lixcolors1.xml"/><Relationship Id="rId1" Type="http://schemas.microsoft.com/office/2011/relationships/chartStyle" Target="lixstyle1.xml"/></Relationships>
</file>

<file path=xl/charts/_rels/lixchart2.xml.rels><?xml version="1.0" encoding="UTF-8" standalone="yes"?>
<Relationships xmlns="http://schemas.openxmlformats.org/package/2006/relationships"><Relationship Id="rId2" Type="http://schemas.microsoft.com/office/2011/relationships/chartColorStyle" Target="lixcolors2.xml"/><Relationship Id="rId1" Type="http://schemas.microsoft.com/office/2011/relationships/chartStyle" Target="lixstyle2.xml"/></Relationships>
</file>

<file path=xl/charts/chart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tx>
            <v>Model Base</v>
          </tx>
          <spPr>
            <a:ln xmlns:a="http://schemas.openxmlformats.org/drawingml/2006/main" w="31750">
              <a:solidFill>
                <a:srgbClr val="1F3864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solidFill>
                  <a:srgbClr val="1F3864"/>
                </a:solidFill>
                <a:prstDash val="solid"/>
              </a:ln>
            </spPr>
          </marker>
          <cat>
            <numRef>
              <f>'FCST RESULT'!$C$21:$G$21</f>
            </numRef>
          </cat>
          <val>
            <numRef>
              <f>'FCST RESULT'!$C$22:$G$22</f>
            </numRef>
          </val>
          <smooth val="0"/>
        </ser>
        <ser>
          <idx val="1"/>
          <order val="1"/>
          <tx>
            <v>MKT Base</v>
          </tx>
          <spPr>
            <a:ln xmlns:a="http://schemas.openxmlformats.org/drawingml/2006/main" w="22225">
              <a:solidFill>
                <a:srgbClr val="005BAA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5BAA"/>
              </a:solidFill>
              <a:ln xmlns:a="http://schemas.openxmlformats.org/drawingml/2006/main">
                <a:solidFill>
                  <a:srgbClr val="005BAA"/>
                </a:solidFill>
                <a:prstDash val="solid"/>
              </a:ln>
            </spPr>
          </marker>
          <cat>
            <numRef>
              <f>'FCST RESULT'!$C$21:$G$21</f>
            </numRef>
          </cat>
          <val>
            <numRef>
              <f>'FCST RESULT'!$C$23:$G$23</f>
            </numRef>
          </val>
          <smooth val="0"/>
        </ser>
        <ser>
          <idx val="2"/>
          <order val="2"/>
          <tx>
            <v>Best (침투 -10%p)</v>
          </tx>
          <spPr>
            <a:ln xmlns:a="http://schemas.openxmlformats.org/drawingml/2006/main" w="22225">
              <a:solidFill>
                <a:srgbClr val="00A656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A656"/>
              </a:solidFill>
              <a:ln xmlns:a="http://schemas.openxmlformats.org/drawingml/2006/main">
                <a:solidFill>
                  <a:srgbClr val="00A656"/>
                </a:solidFill>
                <a:prstDash val="solid"/>
              </a:ln>
            </spPr>
          </marker>
          <cat>
            <numRef>
              <f>'FCST RESULT'!$C$21:$G$21</f>
            </numRef>
          </cat>
          <val>
            <numRef>
              <f>'FCST RESULT'!$C$24:$G$24</f>
            </numRef>
          </val>
          <smooth val="0"/>
        </ser>
        <ser>
          <idx val="3"/>
          <order val="3"/>
          <tx>
            <v>Worst (침투 +10%p)</v>
          </tx>
          <spPr>
            <a:ln xmlns:a="http://schemas.openxmlformats.org/drawingml/2006/main" w="22225">
              <a:solidFill>
                <a:srgbClr val="CC2B2B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CC2B2B"/>
              </a:solidFill>
              <a:ln xmlns:a="http://schemas.openxmlformats.org/drawingml/2006/main">
                <a:solidFill>
                  <a:srgbClr val="CC2B2B"/>
                </a:solidFill>
                <a:prstDash val="solid"/>
              </a:ln>
            </spPr>
          </marker>
          <cat>
            <numRef>
              <f>'FCST RESULT'!$C$21:$G$21</f>
            </numRef>
          </cat>
          <val>
            <numRef>
              <f>'FCST RESULT'!$C$25:$G$25</f>
            </numRef>
          </val>
          <smooth val="0"/>
        </ser>
        <ser>
          <idx val="4"/>
          <order val="4"/>
          <tx>
            <v>Best (침투 -5%p)</v>
          </tx>
          <spPr>
            <a:ln xmlns:a="http://schemas.openxmlformats.org/drawingml/2006/main" w="22225">
              <a:solidFill>
                <a:srgbClr val="00A656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A656"/>
              </a:solidFill>
              <a:ln xmlns:a="http://schemas.openxmlformats.org/drawingml/2006/main">
                <a:solidFill>
                  <a:srgbClr val="00A656"/>
                </a:solidFill>
                <a:prstDash val="solid"/>
              </a:ln>
            </spPr>
          </marker>
          <cat>
            <numRef>
              <f>'FCST RESULT'!$C$21:$G$21</f>
            </numRef>
          </cat>
          <val>
            <numRef>
              <f>'FCST RESULT'!$C$26:$G$26</f>
            </numRef>
          </val>
          <smooth val="0"/>
        </ser>
        <ser>
          <idx val="5"/>
          <order val="5"/>
          <tx>
            <v>Worst (침투 +5%p)</v>
          </tx>
          <spPr>
            <a:ln xmlns:a="http://schemas.openxmlformats.org/drawingml/2006/main" w="22225">
              <a:solidFill>
                <a:srgbClr val="CC2B2B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CC2B2B"/>
              </a:solidFill>
              <a:ln xmlns:a="http://schemas.openxmlformats.org/drawingml/2006/main">
                <a:solidFill>
                  <a:srgbClr val="CC2B2B"/>
                </a:solidFill>
                <a:prstDash val="solid"/>
              </a:ln>
            </spPr>
          </marker>
          <cat>
            <numRef>
              <f>'FCST RESULT'!$C$21:$G$21</f>
            </numRef>
          </cat>
          <val>
            <numRef>
              <f>'FCST RESULT'!$C$27:$G$27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.0" sourceLinked="0"/>
        <majorTickMark val="none"/>
        <minorTickMark val="none"/>
        <crossAx val="10"/>
      </valAx>
    </plotArea>
    <legend>
      <legendPos val="l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tx>
            <v>Model Base</v>
          </tx>
          <spPr>
            <a:ln xmlns:a="http://schemas.openxmlformats.org/drawingml/2006/main" w="31750">
              <a:solidFill>
                <a:srgbClr val="1F3864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solidFill>
                  <a:srgbClr val="1F3864"/>
                </a:solidFill>
                <a:prstDash val="solid"/>
              </a:ln>
            </spPr>
          </marker>
          <cat>
            <numRef>
              <f>'FCST RESULT'!$C$44:$G$44</f>
            </numRef>
          </cat>
          <val>
            <numRef>
              <f>'FCST RESULT'!$C$45:$G$45</f>
            </numRef>
          </val>
          <smooth val="0"/>
        </ser>
        <ser>
          <idx val="1"/>
          <order val="1"/>
          <tx>
            <v>MKT Base</v>
          </tx>
          <spPr>
            <a:ln xmlns:a="http://schemas.openxmlformats.org/drawingml/2006/main" w="22225">
              <a:solidFill>
                <a:srgbClr val="005BAA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5BAA"/>
              </a:solidFill>
              <a:ln xmlns:a="http://schemas.openxmlformats.org/drawingml/2006/main">
                <a:solidFill>
                  <a:srgbClr val="005BAA"/>
                </a:solidFill>
                <a:prstDash val="solid"/>
              </a:ln>
            </spPr>
          </marker>
          <cat>
            <numRef>
              <f>'FCST RESULT'!$C$44:$G$44</f>
            </numRef>
          </cat>
          <val>
            <numRef>
              <f>'FCST RESULT'!$C$46:$G$46</f>
            </numRef>
          </val>
          <smooth val="0"/>
        </ser>
        <ser>
          <idx val="2"/>
          <order val="2"/>
          <tx>
            <v>Best (침투 -10%p)</v>
          </tx>
          <spPr>
            <a:ln xmlns:a="http://schemas.openxmlformats.org/drawingml/2006/main" w="22225">
              <a:solidFill>
                <a:srgbClr val="00A656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A656"/>
              </a:solidFill>
              <a:ln xmlns:a="http://schemas.openxmlformats.org/drawingml/2006/main">
                <a:solidFill>
                  <a:srgbClr val="00A656"/>
                </a:solidFill>
                <a:prstDash val="solid"/>
              </a:ln>
            </spPr>
          </marker>
          <cat>
            <numRef>
              <f>'FCST RESULT'!$C$44:$G$44</f>
            </numRef>
          </cat>
          <val>
            <numRef>
              <f>'FCST RESULT'!$C$47:$G$47</f>
            </numRef>
          </val>
          <smooth val="0"/>
        </ser>
        <ser>
          <idx val="3"/>
          <order val="3"/>
          <tx>
            <v>Worst (침투 +10%p)</v>
          </tx>
          <spPr>
            <a:ln xmlns:a="http://schemas.openxmlformats.org/drawingml/2006/main" w="22225">
              <a:solidFill>
                <a:srgbClr val="CC2B2B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CC2B2B"/>
              </a:solidFill>
              <a:ln xmlns:a="http://schemas.openxmlformats.org/drawingml/2006/main">
                <a:solidFill>
                  <a:srgbClr val="CC2B2B"/>
                </a:solidFill>
                <a:prstDash val="solid"/>
              </a:ln>
            </spPr>
          </marker>
          <cat>
            <numRef>
              <f>'FCST RESULT'!$C$44:$G$44</f>
            </numRef>
          </cat>
          <val>
            <numRef>
              <f>'FCST RESULT'!$C$48:$G$48</f>
            </numRef>
          </val>
          <smooth val="0"/>
        </ser>
        <ser>
          <idx val="4"/>
          <order val="4"/>
          <tx>
            <v>Best (침투 -5%p)</v>
          </tx>
          <spPr>
            <a:ln xmlns:a="http://schemas.openxmlformats.org/drawingml/2006/main" w="22225">
              <a:solidFill>
                <a:srgbClr val="00A656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A656"/>
              </a:solidFill>
              <a:ln xmlns:a="http://schemas.openxmlformats.org/drawingml/2006/main">
                <a:solidFill>
                  <a:srgbClr val="00A656"/>
                </a:solidFill>
                <a:prstDash val="solid"/>
              </a:ln>
            </spPr>
          </marker>
          <cat>
            <numRef>
              <f>'FCST RESULT'!$C$44:$G$44</f>
            </numRef>
          </cat>
          <val>
            <numRef>
              <f>'FCST RESULT'!$C$49:$G$49</f>
            </numRef>
          </val>
          <smooth val="0"/>
        </ser>
        <ser>
          <idx val="5"/>
          <order val="5"/>
          <tx>
            <v>Worst (침투 +5%p)</v>
          </tx>
          <spPr>
            <a:ln xmlns:a="http://schemas.openxmlformats.org/drawingml/2006/main" w="22225">
              <a:solidFill>
                <a:srgbClr val="CC2B2B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CC2B2B"/>
              </a:solidFill>
              <a:ln xmlns:a="http://schemas.openxmlformats.org/drawingml/2006/main">
                <a:solidFill>
                  <a:srgbClr val="CC2B2B"/>
                </a:solidFill>
                <a:prstDash val="solid"/>
              </a:ln>
            </spPr>
          </marker>
          <cat>
            <numRef>
              <f>'FCST RESULT'!$C$44:$G$44</f>
            </numRef>
          </cat>
          <val>
            <numRef>
              <f>'FCST RESULT'!$C$50:$G$50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legend>
      <legendPos val="l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 변동 요인 분석 (단위: 매출 대비 ±%)</a:t>
            </a:r>
          </a:p>
        </rich>
      </tx>
    </title>
    <plotArea>
      <barChart>
        <barDir val="bar"/>
        <grouping val="clustered"/>
        <ser>
          <idx val="0"/>
          <order val="0"/>
          <tx>
            <v>영향(%)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'근거_민감도'!$B$42:$K$42</f>
            </numRef>
          </cat>
          <val>
            <numRef>
              <f>'근거_민감도'!$B$43:$K$43</f>
            </numRef>
          </val>
        </ser>
        <dLbls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제네릭 침투 시나리오별 매출 격차 (단위: 억원)</a:t>
            </a:r>
          </a:p>
        </rich>
      </tx>
    </title>
    <plotArea>
      <barChart>
        <barDir val="col"/>
        <grouping val="clustered"/>
        <ser>
          <idx val="0"/>
          <order val="0"/>
          <tx>
            <v>매출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'근거_민감도'!$B$45:$D$45</f>
            </numRef>
          </cat>
          <val>
            <numRef>
              <f>'근거_민감도'!$B$46:$D$46</f>
            </numRef>
          </val>
        </ser>
        <dLbls>
          <showLegendKey val="0"/>
          <showVal val="1"/>
          <showCatName val="0"/>
          <showSerName val="0"/>
          <showPercent val="0"/>
        </dLbls>
        <gapWidth val="8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근거_ARB처방량!$J$4:$V$4</f>
              <strCache>
                <ptCount val="13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</strCache>
            </strRef>
          </cat>
          <val>
            <numRef>
              <f>근거_ARB처방량!$J$12:$V$12</f>
              <numCache>
                <formatCode>General</formatCode>
                <ptCount val="13"/>
                <pt idx="0">
                  <v>320.0768387668892</v>
                </pt>
                <pt idx="1">
                  <v>318.7786188116657</v>
                </pt>
                <pt idx="2">
                  <v>318.6504359614596</v>
                </pt>
                <pt idx="3">
                  <v>317.4152603450032</v>
                </pt>
                <pt idx="4">
                  <v>318.582418344994</v>
                </pt>
                <pt idx="5">
                  <v>320.4554969581267</v>
                </pt>
                <pt idx="6">
                  <v>322.7623048541997</v>
                </pt>
                <pt idx="7">
                  <v>326.4936131843899</v>
                </pt>
                <pt idx="8">
                  <v>329.4936131843899</v>
                </pt>
                <pt idx="9">
                  <v>331.4936131843899</v>
                </pt>
                <pt idx="10">
                  <v>332.4936131843899</v>
                </pt>
                <pt idx="11">
                  <v>332.4936131843899</v>
                </pt>
                <pt idx="12">
                  <v>332.4936131843899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45919488"/>
        <axId val="995728400"/>
      </lineChart>
      <catAx>
        <axId val="7459194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995728400"/>
        <crosses val="autoZero"/>
        <auto val="1"/>
        <lblAlgn val="ctr"/>
        <lblOffset val="100"/>
        <noMultiLvlLbl val="0"/>
      </catAx>
      <valAx>
        <axId val="9957284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74591948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제네릭 침투율 (성분 내 제네릭 비중)</a:t>
            </a:r>
          </a:p>
        </rich>
      </tx>
    </title>
    <plotArea>
      <lineChart>
        <grouping val="standard"/>
        <ser>
          <idx val="0"/>
          <order val="0"/>
          <tx>
            <v>세비카HCT HP (성분 내 제네릭 비중)</v>
          </tx>
          <spPr>
            <a:ln xmlns:a="http://schemas.openxmlformats.org/drawingml/2006/main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'근거_제네릭벤치마크'!$A$7:$A$35</f>
            </numRef>
          </cat>
          <val>
            <numRef>
              <f>'근거_제네릭벤치마크'!$B$7:$B$35</f>
            </numRef>
          </val>
          <smooth val="0"/>
        </ser>
        <ser>
          <idx val="1"/>
          <order val="1"/>
          <tx>
            <v>세비카HCT GP (성분 내 제네릭 비중)</v>
          </tx>
          <spPr>
            <a:ln xmlns:a="http://schemas.openxmlformats.org/drawingml/2006/main">
              <a:solidFill>
                <a:srgbClr val="005B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'근거_제네릭벤치마크'!$A$7:$A$35</f>
            </numRef>
          </cat>
          <val>
            <numRef>
              <f>'근거_제네릭벤치마크'!$C$7:$C$35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lix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967731244457792"/>
          <c:y val="5.2380952380952382E-2"/>
          <c:w val="0.76609106191812371"/>
          <c:h val="0.88060300513169565"/>
        </c:manualLayout>
      </c:layout>
      <c:lineChart>
        <c:grouping val="standard"/>
        <c:varyColors val="0"/>
        <c:ser>
          <c:idx val="0"/>
          <c:order val="0"/>
          <c:tx>
            <c:strRef>
              <c:f>'FCST RESULT'!$B$22</c:f>
            </c:strRef>
          </c:tx>
          <c:spPr>
            <a:ln w="31750" cap="rnd">
              <a:solidFill>
                <a:srgbClr val="1F386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1F3864"/>
              </a:solidFill>
              <a:ln w="31750">
                <a:solidFill>
                  <a:srgbClr val="1F3864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RESULT'!$C$22:$G$22</c:f>
            </c:numRef>
          </c:val>
          <c:smooth val="0"/>
          <c:extLst>
            <c:ext xmlns:c16="http://schemas.microsoft.com/office/drawing/2014/chart" uri="{C3380CC4-5D6E-409C-BE32-E72D297353CC}">
              <c16:uniqueId val="{00000000-0C78-469C-87A6-7B964A98AF1B}"/>
            </c:ext>
          </c:extLst>
        </c:ser>
        <c:ser>
          <c:idx val="1"/>
          <c:order val="1"/>
          <c:tx>
            <c:strRef>
              <c:f>'FCST RESULT'!$B$23</c:f>
            </c:strRef>
          </c:tx>
          <c:spPr>
            <a:ln w="22225" cap="rnd">
              <a:solidFill>
                <a:srgbClr val="005BAA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5BAA"/>
              </a:solidFill>
              <a:ln w="22225">
                <a:solidFill>
                  <a:srgbClr val="005BAA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RESULT'!$C$23:$G$23</c:f>
            </c:numRef>
          </c:val>
          <c:smooth val="0"/>
          <c:extLst>
            <c:ext xmlns:c16="http://schemas.microsoft.com/office/drawing/2014/chart" uri="{C3380CC4-5D6E-409C-BE32-E72D297353CC}">
              <c16:uniqueId val="{00000001-0C78-469C-87A6-7B964A98AF1B}"/>
            </c:ext>
          </c:extLst>
        </c:ser>
        <c:ser>
          <c:idx val="2"/>
          <c:order val="2"/>
          <c:tx>
            <c:strRef>
              <c:f>'FCST RESULT'!$B$24</c:f>
            </c:strRef>
          </c:tx>
          <c:spPr>
            <a:ln w="22225" cap="rnd">
              <a:solidFill>
                <a:srgbClr val="00A656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A656"/>
              </a:solidFill>
              <a:ln w="22225">
                <a:solidFill>
                  <a:srgbClr val="00A656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RESULT'!$C$24:$G$24</c:f>
            </c:numRef>
          </c:val>
          <c:smooth val="0"/>
          <c:extLst>
            <c:ext xmlns:c16="http://schemas.microsoft.com/office/drawing/2014/chart" uri="{C3380CC4-5D6E-409C-BE32-E72D297353CC}">
              <c16:uniqueId val="{00000002-0C78-469C-87A6-7B964A98AF1B}"/>
            </c:ext>
          </c:extLst>
        </c:ser>
        <c:ser>
          <c:idx val="3"/>
          <c:order val="3"/>
          <c:tx>
            <c:strRef>
              <c:f>'FCST RESULT'!$B$25</c:f>
            </c:strRef>
          </c:tx>
          <c:spPr>
            <a:ln w="22225" cap="rnd">
              <a:solidFill>
                <a:srgbClr val="CC2B2B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C2B2B"/>
              </a:solidFill>
              <a:ln w="22225">
                <a:solidFill>
                  <a:srgbClr val="CC2B2B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RESULT'!$C$25:$G$25</c:f>
            </c:numRef>
          </c:val>
          <c:smooth val="0"/>
          <c:extLst>
            <c:ext xmlns:c16="http://schemas.microsoft.com/office/drawing/2014/chart" uri="{C3380CC4-5D6E-409C-BE32-E72D297353CC}">
              <c16:uniqueId val="{00000003-0C78-469C-87A6-7B964A98AF1B}"/>
            </c:ext>
          </c:extLst>
        </c:ser>
        <c:ser>
          <c:idx val="4"/>
          <c:order val="4"/>
          <c:tx>
            <c:strRef>
              <c:f>'FCST RESULT'!$B$26</c:f>
            </c:strRef>
          </c:tx>
          <c:spPr>
            <a:ln w="22225" cap="rnd">
              <a:solidFill>
                <a:srgbClr val="8CD4B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8CD4B0"/>
              </a:solidFill>
              <a:ln w="22225">
                <a:solidFill>
                  <a:srgbClr val="8CD4B0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RESULT'!$C$26:$G$26</c:f>
            </c:numRef>
          </c:val>
          <c:smooth val="0"/>
        </c:ser>
        <c:ser>
          <c:idx val="5"/>
          <c:order val="5"/>
          <c:tx>
            <c:strRef>
              <c:f>'FCST RESULT'!$B$27</c:f>
            </c:strRef>
          </c:tx>
          <c:spPr>
            <a:ln w="22225" cap="rnd">
              <a:solidFill>
                <a:srgbClr val="E9A0A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E9A0A0"/>
              </a:solidFill>
              <a:ln w="22225">
                <a:solidFill>
                  <a:srgbClr val="E9A0A0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RESULT'!$C$27:$G$27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2645248"/>
        <c:axId val="701014480"/>
      </c:lineChart>
      <c:catAx>
        <c:axId val="812645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01014480"/>
        <c:crosses val="autoZero"/>
        <c:auto val="1"/>
        <c:lblAlgn val="ctr"/>
        <c:lblOffset val="100"/>
        <c:noMultiLvlLbl val="0"/>
      </c:catAx>
      <c:valAx>
        <c:axId val="7010144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264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8.4632512745967409E-3"/>
          <c:y val="4.4046494188226468E-2"/>
          <c:w val="0.16262137324137638"/>
          <c:h val="0.69285939257592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lix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2047022801465"/>
          <c:y val="5.2380952380952382E-2"/>
          <c:w val="0.76513189344033605"/>
          <c:h val="0.88574578177727781"/>
        </c:manualLayout>
      </c:layout>
      <c:lineChart>
        <c:grouping val="standard"/>
        <c:varyColors val="0"/>
        <c:ser>
          <c:idx val="0"/>
          <c:order val="0"/>
          <c:tx>
            <c:strRef>
              <c:f>'FCST RESULT'!$B$45</c:f>
            </c:strRef>
          </c:tx>
          <c:spPr>
            <a:ln w="31750" cap="rnd">
              <a:solidFill>
                <a:srgbClr val="1F386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1F3864"/>
              </a:solidFill>
              <a:ln w="31750">
                <a:solidFill>
                  <a:srgbClr val="1F3864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RESULT'!$C$45:$G$45</c:f>
            </c:numRef>
          </c:val>
          <c:smooth val="0"/>
          <c:extLst>
            <c:ext xmlns:c16="http://schemas.microsoft.com/office/drawing/2014/chart" uri="{C3380CC4-5D6E-409C-BE32-E72D297353CC}">
              <c16:uniqueId val="{00000000-375A-4F29-BA9B-7AA5E8000AE7}"/>
            </c:ext>
          </c:extLst>
        </c:ser>
        <c:ser>
          <c:idx val="1"/>
          <c:order val="1"/>
          <c:tx>
            <c:strRef>
              <c:f>'FCST RESULT'!$B$46</c:f>
            </c:strRef>
          </c:tx>
          <c:spPr>
            <a:ln w="22225" cap="rnd">
              <a:solidFill>
                <a:srgbClr val="005BAA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5BAA"/>
              </a:solidFill>
              <a:ln w="22225">
                <a:solidFill>
                  <a:srgbClr val="005BAA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RESULT'!$C$46:$G$46</c:f>
            </c:numRef>
          </c:val>
          <c:smooth val="0"/>
          <c:extLst>
            <c:ext xmlns:c16="http://schemas.microsoft.com/office/drawing/2014/chart" uri="{C3380CC4-5D6E-409C-BE32-E72D297353CC}">
              <c16:uniqueId val="{00000001-375A-4F29-BA9B-7AA5E8000AE7}"/>
            </c:ext>
          </c:extLst>
        </c:ser>
        <c:ser>
          <c:idx val="2"/>
          <c:order val="2"/>
          <c:tx>
            <c:strRef>
              <c:f>'FCST RESULT'!$B$47</c:f>
            </c:strRef>
          </c:tx>
          <c:spPr>
            <a:ln w="22225" cap="rnd">
              <a:solidFill>
                <a:srgbClr val="00A656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A656"/>
              </a:solidFill>
              <a:ln w="22225">
                <a:solidFill>
                  <a:srgbClr val="00A656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RESULT'!$C$47:$G$47</c:f>
            </c:numRef>
          </c:val>
          <c:smooth val="0"/>
          <c:extLst>
            <c:ext xmlns:c16="http://schemas.microsoft.com/office/drawing/2014/chart" uri="{C3380CC4-5D6E-409C-BE32-E72D297353CC}">
              <c16:uniqueId val="{00000002-375A-4F29-BA9B-7AA5E8000AE7}"/>
            </c:ext>
          </c:extLst>
        </c:ser>
        <c:ser>
          <c:idx val="3"/>
          <c:order val="3"/>
          <c:tx>
            <c:strRef>
              <c:f>'FCST RESULT'!$B$48</c:f>
            </c:strRef>
          </c:tx>
          <c:spPr>
            <a:ln w="22225" cap="rnd">
              <a:solidFill>
                <a:srgbClr val="CC2B2B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C2B2B"/>
              </a:solidFill>
              <a:ln w="22225">
                <a:solidFill>
                  <a:srgbClr val="CC2B2B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RESULT'!$C$48:$G$48</c:f>
            </c:numRef>
          </c:val>
          <c:smooth val="0"/>
          <c:extLst>
            <c:ext xmlns:c16="http://schemas.microsoft.com/office/drawing/2014/chart" uri="{C3380CC4-5D6E-409C-BE32-E72D297353CC}">
              <c16:uniqueId val="{00000003-375A-4F29-BA9B-7AA5E8000AE7}"/>
            </c:ext>
          </c:extLst>
        </c:ser>
        <c:ser>
          <c:idx val="4"/>
          <c:order val="4"/>
          <c:tx>
            <c:strRef>
              <c:f>'FCST RESULT'!$B$49</c:f>
            </c:strRef>
          </c:tx>
          <c:spPr>
            <a:ln w="22225" cap="rnd">
              <a:solidFill>
                <a:srgbClr val="8CD4B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8CD4B0"/>
              </a:solidFill>
              <a:ln w="22225">
                <a:solidFill>
                  <a:srgbClr val="8CD4B0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RESULT'!$C$49:$G$49</c:f>
            </c:numRef>
          </c:val>
          <c:smooth val="0"/>
        </c:ser>
        <c:ser>
          <c:idx val="5"/>
          <c:order val="5"/>
          <c:tx>
            <c:strRef>
              <c:f>'FCST RESULT'!$B$50</c:f>
            </c:strRef>
          </c:tx>
          <c:spPr>
            <a:ln w="22225" cap="rnd">
              <a:solidFill>
                <a:srgbClr val="E9A0A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E9A0A0"/>
              </a:solidFill>
              <a:ln w="22225">
                <a:solidFill>
                  <a:srgbClr val="E9A0A0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RESULT'!$C$50:$G$50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8885600"/>
        <c:axId val="701011600"/>
      </c:lineChart>
      <c:catAx>
        <c:axId val="8288856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01011600"/>
        <c:crosses val="autoZero"/>
        <c:auto val="1"/>
        <c:lblAlgn val="ctr"/>
        <c:lblOffset val="100"/>
        <c:noMultiLvlLbl val="0"/>
      </c:catAx>
      <c:valAx>
        <c:axId val="7010116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888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8.4632512745967409E-3"/>
          <c:y val="0.11071316085489312"/>
          <c:w val="0.15697920572497853"/>
          <c:h val="0.55000224971878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lix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</a:defRPr>
            </a:pPr>
            <a:r>
              <a:rPr lang="ko-KR" altLang="en-US" sz="1200" b="1">
                <a:solidFill>
                  <a:sysClr val="windowText" lastClr="000000"/>
                </a:solidFill>
              </a:rPr>
              <a:t>매출 변동 요인 분석 </a:t>
            </a:r>
            <a:r>
              <a:rPr lang="en-US" altLang="ko-KR" sz="1050" b="0">
                <a:solidFill>
                  <a:sysClr val="windowText" lastClr="000000"/>
                </a:solidFill>
              </a:rPr>
              <a:t>(</a:t>
            </a:r>
            <a:r>
              <a:rPr lang="ko-KR" altLang="en-US" sz="1050" b="0">
                <a:solidFill>
                  <a:sysClr val="windowText" lastClr="000000"/>
                </a:solidFill>
              </a:rPr>
              <a:t>단위</a:t>
            </a:r>
            <a:r>
              <a:rPr lang="en-US" altLang="ko-KR" sz="1050" b="0">
                <a:solidFill>
                  <a:sysClr val="windowText" lastClr="000000"/>
                </a:solidFill>
              </a:rPr>
              <a:t>: </a:t>
            </a:r>
            <a:r>
              <a:rPr lang="ko-KR" altLang="en-US" sz="1050" b="0">
                <a:solidFill>
                  <a:sysClr val="windowText" lastClr="000000"/>
                </a:solidFill>
              </a:rPr>
              <a:t>매출 대비 </a:t>
            </a:r>
            <a:r>
              <a:rPr lang="en-US" altLang="ko-KR" sz="1050" b="0">
                <a:solidFill>
                  <a:sysClr val="windowText" lastClr="000000"/>
                </a:solidFill>
              </a:rPr>
              <a:t>±%)</a:t>
            </a:r>
            <a:endParaRPr lang="en-US" altLang="ko-KR" sz="1200" b="0">
              <a:solidFill>
                <a:sysClr val="windowText" lastClr="000000"/>
              </a:solidFill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6859206467804664"/>
          <c:y val="0.15812975301164278"/>
          <c:w val="0.72250963262481838"/>
          <c:h val="0.7991850989522700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근거_민감도!$A$43</c:f>
            </c:strRef>
          </c:tx>
          <c:spPr>
            <a:solidFill>
              <a:srgbClr val="A6A6A6"/>
            </a:solidFill>
          </c:spPr>
          <c:invertIfNegative val="1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4FB-49BC-A200-6C15713F3CF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4FB-49BC-A200-6C15713F3CF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C4FB-49BC-A200-6C15713F3CF7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C4FB-49BC-A200-6C15713F3CF7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C4FB-49BC-A200-6C15713F3CF7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C4FB-49BC-A200-6C15713F3CF7}"/>
              </c:ext>
            </c:extLst>
          </c:dPt>
          <c:dPt>
            <c:idx val="9"/>
            <c:invertIfNegative val="0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D-C4FB-49BC-A200-6C15713F3CF7}"/>
              </c:ext>
            </c:extLst>
          </c:dPt>
          <c:dLbls>
            <c:numFmt formatCode="0.0&quot;%&quot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근거_민감도!$B$42:$K$42</c:f>
            </c:strRef>
          </c:cat>
          <c:val>
            <c:numRef>
              <c:f>근거_민감도!$B$43:$K$43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E-C4FB-49BC-A200-6C15713F3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0"/>
        <c:axId val="200"/>
      </c:barChart>
      <c:catAx>
        <c:axId val="100"/>
        <c:scaling>
          <c:orientation val="minMax"/>
        </c:scaling>
        <c:delete val="0"/>
        <c:axPos val="l"/>
        <c:numFmt formatCode="General" sourceLinked="0"/>
        <c:majorTickMark val="cross"/>
        <c:minorTickMark val="cross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200"/>
        <c:crosses val="autoZero"/>
        <c:auto val="1"/>
        <c:lblAlgn val="ctr"/>
        <c:lblOffset val="100"/>
        <c:noMultiLvlLbl val="1"/>
      </c:catAx>
      <c:valAx>
        <c:axId val="200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extTo"/>
        <c:crossAx val="100"/>
        <c:crosses val="autoZero"/>
        <c:crossBetween val="between"/>
      </c:valAx>
    </c:plotArea>
    <c:plotVisOnly val="0"/>
    <c:dispBlanksAs val="gap"/>
    <c:showDLblsOverMax val="1"/>
  </c:chart>
  <c:spPr>
    <a:ln>
      <a:solidFill>
        <a:schemeClr val="bg1">
          <a:lumMod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lix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pPr>
              <a:defRPr sz="1200" b="1">
                <a:solidFill>
                  <a:schemeClr val="tx1"/>
                </a:solidFill>
              </a:defRPr>
            </a:pPr>
            <a:r>
              <a:rPr lang="ko-KR" altLang="en-US" sz="1200" b="1">
                <a:solidFill>
                  <a:schemeClr val="tx1"/>
                </a:solidFill>
              </a:rPr>
              <a:t>제네릭 침투 시나리오별 매출 격차 </a:t>
            </a:r>
            <a:r>
              <a:rPr lang="en-US" altLang="ko-KR" sz="1100" b="0">
                <a:solidFill>
                  <a:schemeClr val="tx1"/>
                </a:solidFill>
              </a:rPr>
              <a:t>(</a:t>
            </a:r>
            <a:r>
              <a:rPr lang="ko-KR" altLang="en-US" sz="1100" b="0">
                <a:solidFill>
                  <a:schemeClr val="tx1"/>
                </a:solidFill>
              </a:rPr>
              <a:t>단위</a:t>
            </a:r>
            <a:r>
              <a:rPr lang="en-US" altLang="ko-KR" sz="1100" b="0">
                <a:solidFill>
                  <a:schemeClr val="tx1"/>
                </a:solidFill>
              </a:rPr>
              <a:t>:</a:t>
            </a:r>
            <a:r>
              <a:rPr lang="ko-KR" altLang="en-US" sz="1100" b="0">
                <a:solidFill>
                  <a:schemeClr val="tx1"/>
                </a:solidFill>
              </a:rPr>
              <a:t>억원</a:t>
            </a:r>
            <a:r>
              <a:rPr lang="ko-KR" sz="1100" b="0">
                <a:solidFill>
                  <a:schemeClr val="tx1"/>
                </a:solidFill>
              </a:rPr>
              <a:t>)</a:t>
            </a:r>
            <a:endParaRPr lang="ko-KR" sz="1200" b="0">
              <a:solidFill>
                <a:schemeClr val="tx1"/>
              </a:solidFill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근거_민감도!$A$46</c:f>
            </c:strRef>
          </c:tx>
          <c:spPr>
            <a:solidFill>
              <a:srgbClr val="FFC000"/>
            </a:solidFill>
          </c:spPr>
          <c:invertIfNegative val="1"/>
          <c:dPt>
            <c:idx val="0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1-89B7-4638-AE70-F626E1A357C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9B7-4638-AE70-F626E1A357CC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5-89B7-4638-AE70-F626E1A357CC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근거_민감도!$B$45:$D$45</c:f>
            </c:strRef>
          </c:cat>
          <c:val>
            <c:numRef>
              <c:f>근거_민감도!$B$46:$D$46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6-89B7-4638-AE70-F626E1A35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0"/>
        <c:axId val="200"/>
      </c:barChart>
      <c:catAx>
        <c:axId val="100"/>
        <c:scaling>
          <c:orientation val="minMax"/>
        </c:scaling>
        <c:delete val="0"/>
        <c:axPos val="b"/>
        <c:numFmt formatCode="General" sourceLinked="0"/>
        <c:majorTickMark val="cross"/>
        <c:minorTickMark val="cross"/>
        <c:tickLblPos val="nextTo"/>
        <c:crossAx val="200"/>
        <c:crosses val="autoZero"/>
        <c:auto val="1"/>
        <c:lblAlgn val="ctr"/>
        <c:lblOffset val="100"/>
        <c:noMultiLvlLbl val="1"/>
      </c:catAx>
      <c:valAx>
        <c:axId val="200"/>
        <c:scaling>
          <c:orientation val="minMax"/>
        </c:scaling>
        <c:delete val="1"/>
        <c:axPos val="l"/>
        <c:numFmt formatCode="General" sourceLinked="1"/>
        <c:majorTickMark val="cross"/>
        <c:minorTickMark val="cross"/>
        <c:tickLblPos val="nextTo"/>
        <c:crossAx val="100"/>
        <c:crosses val="autoZero"/>
        <c:crossBetween val="between"/>
      </c:valAx>
    </c:plotArea>
    <c:plotVisOnly val="0"/>
    <c:dispBlanksAs val="gap"/>
    <c:showDLblsOverMax val="1"/>
  </c:chart>
  <c:spPr>
    <a:ln>
      <a:solidFill>
        <a:schemeClr val="bg1">
          <a:lumMod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lix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lix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lix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lix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omments/comment1.xml><?xml version="1.0" encoding="utf-8"?>
<comments xmlns="http://schemas.openxmlformats.org/spreadsheetml/2006/main">
  <authors>
    <author>tc={237C4786-54BF-46D2-BC15-C465E6CA2155}</author>
  </authors>
  <commentList>
    <comment ref="T28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최종성장률 (T열) =w×YoY + (1−w)×장기평균prior 
YoY와 장기평균을 가중평균한, 실제로 쓰이는 성장률 값.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15" authorId="0" shapeId="0">
      <text>
        <t>Yu-Hyun, Lee | 이유현:
Sacubitril·Valsartan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lixdrawing1.xml.rels><?xml version="1.0" encoding="UTF-8" standalone="yes"?>
<Relationships xmlns="http://schemas.openxmlformats.org/package/2006/relationships"><Relationship Id="rId8" Type="http://schemas.openxmlformats.org/officeDocument/2006/relationships/hyperlink" Target="#'&#44540;&#44144;_SVK HCT&#52376;&#48169;&#47049;'!A1"/><Relationship Id="rId3" Type="http://schemas.openxmlformats.org/officeDocument/2006/relationships/hyperlink" Target="#'FCST FLOW'!A1"/><Relationship Id="rId7" Type="http://schemas.openxmlformats.org/officeDocument/2006/relationships/hyperlink" Target="#&#44540;&#44144;_ARB&#52376;&#48169;&#47049;!A1"/><Relationship Id="rId2" Type="http://schemas.openxmlformats.org/officeDocument/2006/relationships/hyperlink" Target="#&#48320;&#46041;&#50836;&#51064;&#48516;&#49437;!A1"/><Relationship Id="rId1" Type="http://schemas.openxmlformats.org/officeDocument/2006/relationships/hyperlink" Target="#'FCST RESULT'!A1"/><Relationship Id="rId6" Type="http://schemas.openxmlformats.org/officeDocument/2006/relationships/hyperlink" Target="#&#44540;&#44144;_&#44256;&#54792;&#50517;&#52824;&#47308;&#54872;&#51088;&#49688;!A1"/><Relationship Id="rId11" Type="http://schemas.openxmlformats.org/officeDocument/2006/relationships/hyperlink" Target="#&#50896;&#48376;_RAW!A1"/><Relationship Id="rId5" Type="http://schemas.openxmlformats.org/officeDocument/2006/relationships/hyperlink" Target="#&#44540;&#44144;_&#51032;&#47308;&#51060;&#50857;&#54872;&#51088;&#49688;!A1"/><Relationship Id="rId10" Type="http://schemas.openxmlformats.org/officeDocument/2006/relationships/hyperlink" Target="#&#44540;&#44144;_&#51228;&#45348;&#47533;&#48292;&#52824;&#47560;&#53356;!A1"/><Relationship Id="rId4" Type="http://schemas.openxmlformats.org/officeDocument/2006/relationships/hyperlink" Target="#&#44540;&#44144;_&#50976;&#48337;&#54872;&#51088;&#49688;!A1"/><Relationship Id="rId9" Type="http://schemas.openxmlformats.org/officeDocument/2006/relationships/hyperlink" Target="#&#44540;&#44144;_&#47588;&#52636;!A1"/></Relationships>
</file>

<file path=xl/drawings/_rels/lixdrawing2.xml.rels><?xml version="1.0" encoding="UTF-8" standalone="yes"?>
<Relationships xmlns="http://schemas.openxmlformats.org/package/2006/relationships"><Relationship Id="rId3" Type="http://schemas.openxmlformats.org/officeDocument/2006/relationships/hyperlink" Target="#&#54364;&#51648;!A1"/><Relationship Id="rId2" Type="http://schemas.openxmlformats.org/officeDocument/2006/relationships/chart" Target="../charts/lixchart2.xml"/><Relationship Id="rId1" Type="http://schemas.openxmlformats.org/officeDocument/2006/relationships/chart" Target="../charts/lixchart1.xml"/></Relationships>
</file>

<file path=xl/drawings/_rels/lixdrawing3.xml.rels><?xml version="1.0" encoding="UTF-8" standalone="yes"?>
<Relationships xmlns="http://schemas.openxmlformats.org/package/2006/relationships"><Relationship Id="rId3" Type="http://schemas.openxmlformats.org/officeDocument/2006/relationships/hyperlink" Target="#&#54364;&#51648;!A1"/><Relationship Id="rId2" Type="http://schemas.openxmlformats.org/officeDocument/2006/relationships/chart" Target="../charts/lixchart4.xml"/><Relationship Id="rId1" Type="http://schemas.openxmlformats.org/officeDocument/2006/relationships/chart" Target="../charts/lixchart3.xml"/></Relationships>
</file>

<file path=xl/drawings/_rels/lixdrawing4.xml.rels><?xml version="1.0" encoding="UTF-8" standalone="yes"?>
<Relationships xmlns="http://schemas.openxmlformats.org/package/2006/relationships"><Relationship Id="rId1" Type="http://schemas.openxmlformats.org/officeDocument/2006/relationships/hyperlink" Target="#&#54364;&#51648;!A1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9267825" cy="5543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6</row>
      <rowOff>0</rowOff>
    </from>
    <ext cx="558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29</row>
      <rowOff>0</rowOff>
    </from>
    <ext cx="558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7</row>
      <rowOff>0</rowOff>
    </from>
    <ext cx="61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28</row>
      <rowOff>0</rowOff>
    </from>
    <ext cx="43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twoCellAnchor editAs="oneCell">
    <from>
      <col>11</col>
      <colOff>366834</colOff>
      <row>15</row>
      <rowOff>19630</rowOff>
    </from>
    <to>
      <col>18</col>
      <colOff>113392</colOff>
      <row>26</row>
      <rowOff>246743</rowOff>
    </to>
    <pic>
      <nvPicPr>
        <cNvPr id="3" name="그림 2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387259" y="3105730"/>
          <a:ext cx="5137708" cy="2875063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>
    <from>
      <col>5</col>
      <colOff>338137</colOff>
      <row>12</row>
      <rowOff>200025</rowOff>
    </from>
    <to>
      <col>10</col>
      <colOff>52387</colOff>
      <row>23</row>
      <rowOff>133350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oneCellAnchor>
    <from>
      <col>5</col>
      <colOff>0</colOff>
      <row>5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lix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327660</xdr:colOff>
      <xdr:row>1</xdr:row>
      <xdr:rowOff>287020</xdr:rowOff>
    </xdr:from>
    <xdr:to>
      <xdr:col>3</xdr:col>
      <xdr:colOff>223520</xdr:colOff>
      <xdr:row>4</xdr:row>
      <xdr:rowOff>198120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8BADF301-E5E3-12A8-05D9-C51A314BD213}"/>
            </a:ext>
          </a:extLst>
        </xdr:cNvPr>
        <xdr:cNvSpPr/>
      </xdr:nvSpPr>
      <xdr:spPr>
        <a:xfrm>
          <a:off x="533400" y="508000"/>
          <a:ext cx="787400" cy="787400"/>
        </a:xfrm>
        <a:prstGeom prst="roundRect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rgbClr val="FFFFFF"/>
              </a:solidFill>
            </a:rPr>
            <a:t>SVK HCT</a:t>
          </a:r>
          <a:endParaRPr lang="ko-KR" altLang="en-US" sz="2000" b="1">
            <a:solidFill>
              <a:srgbClr val="FFFFFF"/>
            </a:solidFill>
          </a:endParaRPr>
        </a:p>
      </xdr:txBody>
    </xdr:sp>
    <xdr:clientData/>
  </xdr:twoCellAnchor>
  <xdr:twoCellAnchor>
    <xdr:from>
      <xdr:col>2</xdr:col>
      <xdr:colOff>401320</xdr:colOff>
      <xdr:row>1</xdr:row>
      <xdr:rowOff>312420</xdr:rowOff>
    </xdr:from>
    <xdr:to>
      <xdr:col>11</xdr:col>
      <xdr:colOff>251460</xdr:colOff>
      <xdr:row>3</xdr:row>
      <xdr:rowOff>139700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E1FF7B67-53C2-38EC-3C7D-CD3BA41A515F}"/>
            </a:ext>
          </a:extLst>
        </xdr:cNvPr>
        <xdr:cNvSpPr/>
      </xdr:nvSpPr>
      <xdr:spPr>
        <a:xfrm>
          <a:off x="1498600" y="533400"/>
          <a:ext cx="7874000" cy="4826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2800" b="1">
              <a:solidFill>
                <a:srgbClr val="333333"/>
              </a:solidFill>
            </a:rPr>
            <a:t>SVK HCT Sales Forecast</a:t>
          </a:r>
          <a:endParaRPr lang="ko-KR" altLang="en-US" sz="2800" b="1">
            <a:solidFill>
              <a:srgbClr val="333333"/>
            </a:solidFill>
          </a:endParaRPr>
        </a:p>
      </xdr:txBody>
    </xdr:sp>
    <xdr:clientData/>
  </xdr:twoCellAnchor>
  <xdr:twoCellAnchor>
    <xdr:from>
      <xdr:col>2</xdr:col>
      <xdr:colOff>426720</xdr:colOff>
      <xdr:row>3</xdr:row>
      <xdr:rowOff>190500</xdr:rowOff>
    </xdr:from>
    <xdr:to>
      <xdr:col>11</xdr:col>
      <xdr:colOff>784860</xdr:colOff>
      <xdr:row>5</xdr:row>
      <xdr:rowOff>2540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DD5DCB3D-623F-8804-6114-11D5FF856101}"/>
            </a:ext>
          </a:extLst>
        </xdr:cNvPr>
        <xdr:cNvSpPr/>
      </xdr:nvSpPr>
      <xdr:spPr>
        <a:xfrm>
          <a:off x="1524000" y="1066800"/>
          <a:ext cx="8382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200">
              <a:solidFill>
                <a:srgbClr val="808080"/>
              </a:solidFill>
            </a:rPr>
            <a:t>FY2027 Budget  ·  FY2028~2030 MTS  </a:t>
          </a:r>
          <a:endParaRPr lang="ko-KR" altLang="en-US" sz="1200">
            <a:solidFill>
              <a:srgbClr val="808080"/>
            </a:solidFill>
          </a:endParaRPr>
        </a:p>
      </xdr:txBody>
    </xdr:sp>
    <xdr:clientData/>
  </xdr:twoCellAnchor>
  <xdr:twoCellAnchor>
    <xdr:from>
      <xdr:col>1</xdr:col>
      <xdr:colOff>607060</xdr:colOff>
      <xdr:row>8</xdr:row>
      <xdr:rowOff>50800</xdr:rowOff>
    </xdr:from>
    <xdr:to>
      <xdr:col>5</xdr:col>
      <xdr:colOff>850900</xdr:colOff>
      <xdr:row>8</xdr:row>
      <xdr:rowOff>254000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A584D137-D121-24D5-B019-8F9241B796B6}"/>
            </a:ext>
          </a:extLst>
        </xdr:cNvPr>
        <xdr:cNvSpPr/>
      </xdr:nvSpPr>
      <xdr:spPr>
        <a:xfrm>
          <a:off x="812800" y="1955800"/>
          <a:ext cx="3810000" cy="2032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50" b="1">
              <a:solidFill>
                <a:srgbClr val="A0A0A8"/>
              </a:solidFill>
            </a:rPr>
            <a:t>요약  </a:t>
          </a:r>
          <a:r>
            <a:rPr lang="en-US" altLang="ko-KR" sz="950" b="1">
              <a:solidFill>
                <a:srgbClr val="A0A0A8"/>
              </a:solidFill>
            </a:rPr>
            <a:t>·  </a:t>
          </a:r>
          <a:r>
            <a:rPr lang="ko-KR" altLang="en-US" sz="950" b="1">
              <a:solidFill>
                <a:srgbClr val="A0A0A8"/>
              </a:solidFill>
            </a:rPr>
            <a:t>보고</a:t>
          </a:r>
        </a:p>
      </xdr:txBody>
    </xdr:sp>
    <xdr:clientData/>
  </xdr:twoCellAnchor>
  <xdr:twoCellAnchor>
    <xdr:from>
      <xdr:col>1</xdr:col>
      <xdr:colOff>607060</xdr:colOff>
      <xdr:row>8</xdr:row>
      <xdr:rowOff>368300</xdr:rowOff>
    </xdr:from>
    <xdr:to>
      <xdr:col>1</xdr:col>
      <xdr:colOff>772160</xdr:colOff>
      <xdr:row>9</xdr:row>
      <xdr:rowOff>106680</xdr:rowOff>
    </xdr:to>
    <xdr:sp macro="" textlink="">
      <xdr:nvSpPr>
        <xdr:cNvPr id="6" name="타원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81D1AA-8824-0B9F-D8A3-4115D64FDB59}"/>
            </a:ext>
          </a:extLst>
        </xdr:cNvPr>
        <xdr:cNvSpPr/>
      </xdr:nvSpPr>
      <xdr:spPr>
        <a:xfrm>
          <a:off x="812800" y="2349500"/>
          <a:ext cx="165100" cy="165100"/>
        </a:xfrm>
        <a:prstGeom prst="ellipse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8</xdr:row>
      <xdr:rowOff>330200</xdr:rowOff>
    </xdr:from>
    <xdr:to>
      <xdr:col>6</xdr:col>
      <xdr:colOff>772160</xdr:colOff>
      <xdr:row>9</xdr:row>
      <xdr:rowOff>157480</xdr:rowOff>
    </xdr:to>
    <xdr:sp macro="" textlink="">
      <xdr:nvSpPr>
        <xdr:cNvPr id="7" name="직사각형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CADCEA-1F90-9AB8-92D8-B8A8ED6B99DC}"/>
            </a:ext>
          </a:extLst>
        </xdr:cNvPr>
        <xdr:cNvSpPr/>
      </xdr:nvSpPr>
      <xdr:spPr>
        <a:xfrm>
          <a:off x="1117600" y="22352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FCST RESULT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10</xdr:row>
      <xdr:rowOff>60960</xdr:rowOff>
    </xdr:from>
    <xdr:to>
      <xdr:col>1</xdr:col>
      <xdr:colOff>772160</xdr:colOff>
      <xdr:row>11</xdr:row>
      <xdr:rowOff>149860</xdr:rowOff>
    </xdr:to>
    <xdr:sp macro="" textlink="">
      <xdr:nvSpPr>
        <xdr:cNvPr id="8" name="타원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A6B41F-88F8-1596-44D2-EDD9FAB9C865}"/>
            </a:ext>
          </a:extLst>
        </xdr:cNvPr>
        <xdr:cNvSpPr/>
      </xdr:nvSpPr>
      <xdr:spPr>
        <a:xfrm>
          <a:off x="812800" y="2743200"/>
          <a:ext cx="165100" cy="165100"/>
        </a:xfrm>
        <a:prstGeom prst="ellipse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10</xdr:row>
      <xdr:rowOff>22860</xdr:rowOff>
    </xdr:from>
    <xdr:to>
      <xdr:col>6</xdr:col>
      <xdr:colOff>772160</xdr:colOff>
      <xdr:row>11</xdr:row>
      <xdr:rowOff>200660</xdr:rowOff>
    </xdr:to>
    <xdr:sp macro="" textlink="">
      <xdr:nvSpPr>
        <xdr:cNvPr id="9" name="직사각형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E4D5B3-74D0-E111-F798-C4A6D3D6DC1E}"/>
            </a:ext>
          </a:extLst>
        </xdr:cNvPr>
        <xdr:cNvSpPr/>
      </xdr:nvSpPr>
      <xdr:spPr>
        <a:xfrm>
          <a:off x="1117600" y="26289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50">
              <a:solidFill>
                <a:srgbClr val="333333"/>
              </a:solidFill>
            </a:rPr>
            <a:t>변동요인분석</a:t>
          </a:r>
        </a:p>
      </xdr:txBody>
    </xdr:sp>
    <xdr:clientData/>
  </xdr:twoCellAnchor>
  <xdr:twoCellAnchor>
    <xdr:from>
      <xdr:col>1</xdr:col>
      <xdr:colOff>607060</xdr:colOff>
      <xdr:row>12</xdr:row>
      <xdr:rowOff>157480</xdr:rowOff>
    </xdr:from>
    <xdr:to>
      <xdr:col>1</xdr:col>
      <xdr:colOff>772160</xdr:colOff>
      <xdr:row>12</xdr:row>
      <xdr:rowOff>322580</xdr:rowOff>
    </xdr:to>
    <xdr:sp macro="" textlink="">
      <xdr:nvSpPr>
        <xdr:cNvPr id="10" name="타원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69CFF47-B9C9-12C2-47A2-D647C628ED22}"/>
            </a:ext>
          </a:extLst>
        </xdr:cNvPr>
        <xdr:cNvSpPr/>
      </xdr:nvSpPr>
      <xdr:spPr>
        <a:xfrm>
          <a:off x="812800" y="3136900"/>
          <a:ext cx="165100" cy="165100"/>
        </a:xfrm>
        <a:prstGeom prst="ellipse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12</xdr:row>
      <xdr:rowOff>119380</xdr:rowOff>
    </xdr:from>
    <xdr:to>
      <xdr:col>6</xdr:col>
      <xdr:colOff>772160</xdr:colOff>
      <xdr:row>12</xdr:row>
      <xdr:rowOff>373380</xdr:rowOff>
    </xdr:to>
    <xdr:sp macro="" textlink="">
      <xdr:nvSpPr>
        <xdr:cNvPr id="11" name="직사각형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30F0E12-FAAE-E7CE-1608-43E4EDD92439}"/>
            </a:ext>
          </a:extLst>
        </xdr:cNvPr>
        <xdr:cNvSpPr/>
      </xdr:nvSpPr>
      <xdr:spPr>
        <a:xfrm>
          <a:off x="1117600" y="30226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FCST FLOW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14</xdr:row>
      <xdr:rowOff>15240</xdr:rowOff>
    </xdr:from>
    <xdr:to>
      <xdr:col>5</xdr:col>
      <xdr:colOff>850900</xdr:colOff>
      <xdr:row>15</xdr:row>
      <xdr:rowOff>142240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DB356841-AB90-1856-CD6E-EAF362EB2F24}"/>
            </a:ext>
          </a:extLst>
        </xdr:cNvPr>
        <xdr:cNvSpPr/>
      </xdr:nvSpPr>
      <xdr:spPr>
        <a:xfrm>
          <a:off x="812800" y="3619500"/>
          <a:ext cx="3810000" cy="2032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50" b="1">
              <a:solidFill>
                <a:srgbClr val="A0A0A8"/>
              </a:solidFill>
            </a:rPr>
            <a:t>산출 근거 체인</a:t>
          </a:r>
        </a:p>
      </xdr:txBody>
    </xdr:sp>
    <xdr:clientData/>
  </xdr:twoCellAnchor>
  <xdr:twoCellAnchor>
    <xdr:from>
      <xdr:col>1</xdr:col>
      <xdr:colOff>607060</xdr:colOff>
      <xdr:row>16</xdr:row>
      <xdr:rowOff>35560</xdr:rowOff>
    </xdr:from>
    <xdr:to>
      <xdr:col>1</xdr:col>
      <xdr:colOff>772160</xdr:colOff>
      <xdr:row>16</xdr:row>
      <xdr:rowOff>200660</xdr:rowOff>
    </xdr:to>
    <xdr:sp macro="" textlink="">
      <xdr:nvSpPr>
        <xdr:cNvPr id="13" name="타원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DE7CE05-0C58-B2D8-3C72-47241049AFE6}"/>
            </a:ext>
          </a:extLst>
        </xdr:cNvPr>
        <xdr:cNvSpPr/>
      </xdr:nvSpPr>
      <xdr:spPr>
        <a:xfrm>
          <a:off x="812800" y="40132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15</xdr:row>
      <xdr:rowOff>218440</xdr:rowOff>
    </xdr:from>
    <xdr:to>
      <xdr:col>6</xdr:col>
      <xdr:colOff>772160</xdr:colOff>
      <xdr:row>16</xdr:row>
      <xdr:rowOff>251460</xdr:rowOff>
    </xdr:to>
    <xdr:sp macro="" textlink="">
      <xdr:nvSpPr>
        <xdr:cNvPr id="14" name="직사각형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3BA810A-6CCC-57E9-710D-46F60C5A7AC0}"/>
            </a:ext>
          </a:extLst>
        </xdr:cNvPr>
        <xdr:cNvSpPr/>
      </xdr:nvSpPr>
      <xdr:spPr>
        <a:xfrm>
          <a:off x="1117600" y="38989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1  </a:t>
          </a:r>
          <a:r>
            <a:rPr lang="ko-KR" altLang="en-US" sz="1150">
              <a:solidFill>
                <a:srgbClr val="333333"/>
              </a:solidFill>
            </a:rPr>
            <a:t>유병환자수</a:t>
          </a:r>
        </a:p>
      </xdr:txBody>
    </xdr:sp>
    <xdr:clientData/>
  </xdr:twoCellAnchor>
  <xdr:twoCellAnchor>
    <xdr:from>
      <xdr:col>1</xdr:col>
      <xdr:colOff>607060</xdr:colOff>
      <xdr:row>17</xdr:row>
      <xdr:rowOff>2540</xdr:rowOff>
    </xdr:from>
    <xdr:to>
      <xdr:col>1</xdr:col>
      <xdr:colOff>772160</xdr:colOff>
      <xdr:row>17</xdr:row>
      <xdr:rowOff>167640</xdr:rowOff>
    </xdr:to>
    <xdr:sp macro="" textlink="">
      <xdr:nvSpPr>
        <xdr:cNvPr id="15" name="타원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7427AE7-647A-0F54-202F-C8306C0B063C}"/>
            </a:ext>
          </a:extLst>
        </xdr:cNvPr>
        <xdr:cNvSpPr/>
      </xdr:nvSpPr>
      <xdr:spPr>
        <a:xfrm>
          <a:off x="812800" y="44069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16</xdr:row>
      <xdr:rowOff>391160</xdr:rowOff>
    </xdr:from>
    <xdr:to>
      <xdr:col>6</xdr:col>
      <xdr:colOff>772160</xdr:colOff>
      <xdr:row>17</xdr:row>
      <xdr:rowOff>218440</xdr:rowOff>
    </xdr:to>
    <xdr:sp macro="" textlink="">
      <xdr:nvSpPr>
        <xdr:cNvPr id="16" name="직사각형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25BD7F7-9A0B-37F3-0E21-DABABFFA0213}"/>
            </a:ext>
          </a:extLst>
        </xdr:cNvPr>
        <xdr:cNvSpPr/>
      </xdr:nvSpPr>
      <xdr:spPr>
        <a:xfrm>
          <a:off x="1117600" y="42926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2  </a:t>
          </a:r>
          <a:r>
            <a:rPr lang="ko-KR" altLang="en-US" sz="1150">
              <a:solidFill>
                <a:srgbClr val="333333"/>
              </a:solidFill>
            </a:rPr>
            <a:t>의료이용환자수</a:t>
          </a:r>
        </a:p>
      </xdr:txBody>
    </xdr:sp>
    <xdr:clientData/>
  </xdr:twoCellAnchor>
  <xdr:twoCellAnchor>
    <xdr:from>
      <xdr:col>1</xdr:col>
      <xdr:colOff>607060</xdr:colOff>
      <xdr:row>19</xdr:row>
      <xdr:rowOff>45720</xdr:rowOff>
    </xdr:from>
    <xdr:to>
      <xdr:col>1</xdr:col>
      <xdr:colOff>772160</xdr:colOff>
      <xdr:row>19</xdr:row>
      <xdr:rowOff>210820</xdr:rowOff>
    </xdr:to>
    <xdr:sp macro="" textlink="">
      <xdr:nvSpPr>
        <xdr:cNvPr id="17" name="타원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7A00B6F-C0D7-D6B2-CE25-41ABC5B1C796}"/>
            </a:ext>
          </a:extLst>
        </xdr:cNvPr>
        <xdr:cNvSpPr/>
      </xdr:nvSpPr>
      <xdr:spPr>
        <a:xfrm>
          <a:off x="812800" y="48006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19</xdr:row>
      <xdr:rowOff>7620</xdr:rowOff>
    </xdr:from>
    <xdr:to>
      <xdr:col>6</xdr:col>
      <xdr:colOff>772160</xdr:colOff>
      <xdr:row>20</xdr:row>
      <xdr:rowOff>40640</xdr:rowOff>
    </xdr:to>
    <xdr:sp macro="" textlink="">
      <xdr:nvSpPr>
        <xdr:cNvPr id="18" name="직사각형 1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15BE9C4-6D84-199D-C4E3-44AE21B6135A}"/>
            </a:ext>
          </a:extLst>
        </xdr:cNvPr>
        <xdr:cNvSpPr/>
      </xdr:nvSpPr>
      <xdr:spPr>
        <a:xfrm>
          <a:off x="1117600" y="46863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3  고혈압치료·ARB </a:t>
          </a:r>
          <a:r>
            <a:rPr lang="ko-KR" altLang="en-US" sz="1150">
              <a:solidFill>
                <a:srgbClr val="333333"/>
              </a:solidFill>
            </a:rPr>
            <a:t>처방환자수</a:t>
          </a:r>
        </a:p>
      </xdr:txBody>
    </xdr:sp>
    <xdr:clientData/>
  </xdr:twoCellAnchor>
  <xdr:twoCellAnchor>
    <xdr:from>
      <xdr:col>1</xdr:col>
      <xdr:colOff>607060</xdr:colOff>
      <xdr:row>20</xdr:row>
      <xdr:rowOff>218440</xdr:rowOff>
    </xdr:from>
    <xdr:to>
      <xdr:col>1</xdr:col>
      <xdr:colOff>772160</xdr:colOff>
      <xdr:row>20</xdr:row>
      <xdr:rowOff>383540</xdr:rowOff>
    </xdr:to>
    <xdr:sp macro="" textlink="">
      <xdr:nvSpPr>
        <xdr:cNvPr id="19" name="타원 1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69E19FE-8CE9-2243-6DD1-9A93905E29BD}"/>
            </a:ext>
          </a:extLst>
        </xdr:cNvPr>
        <xdr:cNvSpPr/>
      </xdr:nvSpPr>
      <xdr:spPr>
        <a:xfrm>
          <a:off x="812800" y="51943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20</xdr:row>
      <xdr:rowOff>180340</xdr:rowOff>
    </xdr:from>
    <xdr:to>
      <xdr:col>6</xdr:col>
      <xdr:colOff>772160</xdr:colOff>
      <xdr:row>21</xdr:row>
      <xdr:rowOff>7620</xdr:rowOff>
    </xdr:to>
    <xdr:sp macro="" textlink="">
      <xdr:nvSpPr>
        <xdr:cNvPr id="32" name="직사각형 3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9E83820-F550-C087-42A2-22B7E9F7E423}"/>
            </a:ext>
          </a:extLst>
        </xdr:cNvPr>
        <xdr:cNvSpPr/>
      </xdr:nvSpPr>
      <xdr:spPr>
        <a:xfrm>
          <a:off x="1117600" y="50800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4  ARB </a:t>
          </a:r>
          <a:r>
            <a:rPr lang="ko-KR" altLang="en-US" sz="1150">
              <a:solidFill>
                <a:srgbClr val="333333"/>
              </a:solidFill>
            </a:rPr>
            <a:t>처방량 </a:t>
          </a:r>
          <a:r>
            <a:rPr lang="en-US" altLang="ko-KR" sz="1150">
              <a:solidFill>
                <a:srgbClr val="333333"/>
              </a:solidFill>
            </a:rPr>
            <a:t>· VPP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21</xdr:row>
      <xdr:rowOff>185420</xdr:rowOff>
    </xdr:from>
    <xdr:to>
      <xdr:col>1</xdr:col>
      <xdr:colOff>772160</xdr:colOff>
      <xdr:row>23</xdr:row>
      <xdr:rowOff>0</xdr:rowOff>
    </xdr:to>
    <xdr:sp macro="" textlink="">
      <xdr:nvSpPr>
        <xdr:cNvPr id="33" name="타원 3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C1C8B3B-5129-B49A-6E32-46CC06712E46}"/>
            </a:ext>
          </a:extLst>
        </xdr:cNvPr>
        <xdr:cNvSpPr/>
      </xdr:nvSpPr>
      <xdr:spPr>
        <a:xfrm>
          <a:off x="812800" y="55880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21</xdr:row>
      <xdr:rowOff>147320</xdr:rowOff>
    </xdr:from>
    <xdr:to>
      <xdr:col>6</xdr:col>
      <xdr:colOff>772160</xdr:colOff>
      <xdr:row>23</xdr:row>
      <xdr:rowOff>50800</xdr:rowOff>
    </xdr:to>
    <xdr:sp macro="" textlink="">
      <xdr:nvSpPr>
        <xdr:cNvPr id="34" name="직사각형 3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CCBE32D-2674-7876-CB11-CB90BB7BC11D}"/>
            </a:ext>
          </a:extLst>
        </xdr:cNvPr>
        <xdr:cNvSpPr/>
      </xdr:nvSpPr>
      <xdr:spPr>
        <a:xfrm>
          <a:off x="1117600" y="54737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5  복합제·SVK HCT </a:t>
          </a:r>
          <a:r>
            <a:rPr lang="ko-KR" altLang="en-US" sz="1150">
              <a:solidFill>
                <a:srgbClr val="333333"/>
              </a:solidFill>
            </a:rPr>
            <a:t>처방량 </a:t>
          </a:r>
          <a:r>
            <a:rPr lang="en-US" altLang="ko-KR" sz="1150">
              <a:solidFill>
                <a:srgbClr val="333333"/>
              </a:solidFill>
            </a:rPr>
            <a:t>· MS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24</xdr:row>
      <xdr:rowOff>7620</xdr:rowOff>
    </xdr:from>
    <xdr:to>
      <xdr:col>1</xdr:col>
      <xdr:colOff>772160</xdr:colOff>
      <xdr:row>24</xdr:row>
      <xdr:rowOff>172720</xdr:rowOff>
    </xdr:to>
    <xdr:sp macro="" textlink="">
      <xdr:nvSpPr>
        <xdr:cNvPr id="35" name="타원 3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21B9EBF-B308-24BA-C0D9-8D36F2B9A8CE}"/>
            </a:ext>
          </a:extLst>
        </xdr:cNvPr>
        <xdr:cNvSpPr/>
      </xdr:nvSpPr>
      <xdr:spPr>
        <a:xfrm>
          <a:off x="812800" y="59817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23</xdr:row>
      <xdr:rowOff>190500</xdr:rowOff>
    </xdr:from>
    <xdr:to>
      <xdr:col>6</xdr:col>
      <xdr:colOff>772160</xdr:colOff>
      <xdr:row>25</xdr:row>
      <xdr:rowOff>2540</xdr:rowOff>
    </xdr:to>
    <xdr:sp macro="" textlink="">
      <xdr:nvSpPr>
        <xdr:cNvPr id="36" name="직사각형 3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6DFB536-EECC-2331-0D6E-02FEA54ADEF3}"/>
            </a:ext>
          </a:extLst>
        </xdr:cNvPr>
        <xdr:cNvSpPr/>
      </xdr:nvSpPr>
      <xdr:spPr>
        <a:xfrm>
          <a:off x="1117600" y="58674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6  </a:t>
          </a:r>
          <a:r>
            <a:rPr lang="ko-KR" altLang="en-US" sz="1150">
              <a:solidFill>
                <a:srgbClr val="333333"/>
              </a:solidFill>
            </a:rPr>
            <a:t>매출</a:t>
          </a:r>
        </a:p>
      </xdr:txBody>
    </xdr:sp>
    <xdr:clientData/>
  </xdr:twoCellAnchor>
  <xdr:twoCellAnchor>
    <xdr:from>
      <xdr:col>1</xdr:col>
      <xdr:colOff>607060</xdr:colOff>
      <xdr:row>25</xdr:row>
      <xdr:rowOff>180340</xdr:rowOff>
    </xdr:from>
    <xdr:to>
      <xdr:col>1</xdr:col>
      <xdr:colOff>772160</xdr:colOff>
      <xdr:row>26</xdr:row>
      <xdr:rowOff>40640</xdr:rowOff>
    </xdr:to>
    <xdr:sp macro="" textlink="">
      <xdr:nvSpPr>
        <xdr:cNvPr id="37" name="타원 3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B74D5BF-02FB-A489-49EF-C7D0D5BCCDD7}"/>
            </a:ext>
          </a:extLst>
        </xdr:cNvPr>
        <xdr:cNvSpPr/>
      </xdr:nvSpPr>
      <xdr:spPr>
        <a:xfrm>
          <a:off x="812800" y="63754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25</xdr:row>
      <xdr:rowOff>142240</xdr:rowOff>
    </xdr:from>
    <xdr:to>
      <xdr:col>6</xdr:col>
      <xdr:colOff>772160</xdr:colOff>
      <xdr:row>26</xdr:row>
      <xdr:rowOff>91440</xdr:rowOff>
    </xdr:to>
    <xdr:sp macro="" textlink="">
      <xdr:nvSpPr>
        <xdr:cNvPr id="38" name="직사각형 3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245E73A-5F51-49E6-649A-918444AA7A7D}"/>
            </a:ext>
          </a:extLst>
        </xdr:cNvPr>
        <xdr:cNvSpPr/>
      </xdr:nvSpPr>
      <xdr:spPr>
        <a:xfrm>
          <a:off x="1117600" y="62611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50">
              <a:solidFill>
                <a:srgbClr val="333333"/>
              </a:solidFill>
            </a:rPr>
            <a:t>참고  제네릭 벤치마크</a:t>
          </a:r>
        </a:p>
      </xdr:txBody>
    </xdr:sp>
    <xdr:clientData/>
  </xdr:twoCellAnchor>
  <xdr:twoCellAnchor>
    <xdr:from>
      <xdr:col>1</xdr:col>
      <xdr:colOff>607060</xdr:colOff>
      <xdr:row>27</xdr:row>
      <xdr:rowOff>213360</xdr:rowOff>
    </xdr:from>
    <xdr:to>
      <xdr:col>5</xdr:col>
      <xdr:colOff>850900</xdr:colOff>
      <xdr:row>28</xdr:row>
      <xdr:rowOff>195580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9E1A53B3-D05D-4CD6-8A78-DC4D63E71703}"/>
            </a:ext>
          </a:extLst>
        </xdr:cNvPr>
        <xdr:cNvSpPr/>
      </xdr:nvSpPr>
      <xdr:spPr>
        <a:xfrm>
          <a:off x="812800" y="6858000"/>
          <a:ext cx="3810000" cy="2032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50" b="1">
              <a:solidFill>
                <a:srgbClr val="A0A0A8"/>
              </a:solidFill>
            </a:rPr>
            <a:t>데이터  </a:t>
          </a:r>
          <a:r>
            <a:rPr lang="en-US" altLang="ko-KR" sz="950" b="1">
              <a:solidFill>
                <a:srgbClr val="A0A0A8"/>
              </a:solidFill>
            </a:rPr>
            <a:t>·  </a:t>
          </a:r>
          <a:r>
            <a:rPr lang="ko-KR" altLang="en-US" sz="950" b="1">
              <a:solidFill>
                <a:srgbClr val="A0A0A8"/>
              </a:solidFill>
            </a:rPr>
            <a:t>운영</a:t>
          </a:r>
        </a:p>
      </xdr:txBody>
    </xdr:sp>
    <xdr:clientData/>
  </xdr:twoCellAnchor>
  <xdr:twoCellAnchor>
    <xdr:from>
      <xdr:col>1</xdr:col>
      <xdr:colOff>607060</xdr:colOff>
      <xdr:row>29</xdr:row>
      <xdr:rowOff>88900</xdr:rowOff>
    </xdr:from>
    <xdr:to>
      <xdr:col>1</xdr:col>
      <xdr:colOff>772160</xdr:colOff>
      <xdr:row>30</xdr:row>
      <xdr:rowOff>33020</xdr:rowOff>
    </xdr:to>
    <xdr:sp macro="" textlink="">
      <xdr:nvSpPr>
        <xdr:cNvPr id="40" name="타원 3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6A5AC12-807F-4026-462D-3629FC2D9870}"/>
            </a:ext>
          </a:extLst>
        </xdr:cNvPr>
        <xdr:cNvSpPr/>
      </xdr:nvSpPr>
      <xdr:spPr>
        <a:xfrm>
          <a:off x="812800" y="7251700"/>
          <a:ext cx="165100" cy="165100"/>
        </a:xfrm>
        <a:prstGeom prst="ellipse">
          <a:avLst/>
        </a:prstGeom>
        <a:solidFill>
          <a:srgbClr val="80808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29</xdr:row>
      <xdr:rowOff>50800</xdr:rowOff>
    </xdr:from>
    <xdr:to>
      <xdr:col>6</xdr:col>
      <xdr:colOff>772160</xdr:colOff>
      <xdr:row>30</xdr:row>
      <xdr:rowOff>83820</xdr:rowOff>
    </xdr:to>
    <xdr:sp macro="" textlink="">
      <xdr:nvSpPr>
        <xdr:cNvPr id="41" name="직사각형 4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C39CD4A-5098-A53C-2ABA-CEC2A057AF6A}"/>
            </a:ext>
          </a:extLst>
        </xdr:cNvPr>
        <xdr:cNvSpPr/>
      </xdr:nvSpPr>
      <xdr:spPr>
        <a:xfrm>
          <a:off x="1117600" y="71374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50">
              <a:solidFill>
                <a:srgbClr val="333333"/>
              </a:solidFill>
            </a:rPr>
            <a:t>원본</a:t>
          </a:r>
          <a:r>
            <a:rPr lang="en-US" altLang="ko-KR" sz="1150">
              <a:solidFill>
                <a:srgbClr val="333333"/>
              </a:solidFill>
            </a:rPr>
            <a:t>_RAW  (</a:t>
          </a:r>
          <a:r>
            <a:rPr lang="ko-KR" altLang="en-US" sz="1150">
              <a:solidFill>
                <a:srgbClr val="333333"/>
              </a:solidFill>
            </a:rPr>
            <a:t>월별 붙여넣기</a:t>
          </a:r>
          <a:r>
            <a:rPr lang="en-US" altLang="ko-KR" sz="1150">
              <a:solidFill>
                <a:srgbClr val="333333"/>
              </a:solidFill>
            </a:rPr>
            <a:t>)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492760</xdr:colOff>
      <xdr:row>31</xdr:row>
      <xdr:rowOff>0</xdr:rowOff>
    </xdr:from>
    <xdr:to>
      <xdr:col>8</xdr:col>
      <xdr:colOff>859790</xdr:colOff>
      <xdr:row>31</xdr:row>
      <xdr:rowOff>197485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CE836489-AA5A-55D3-84F8-54A0AFC9B103}"/>
            </a:ext>
          </a:extLst>
        </xdr:cNvPr>
        <xdr:cNvSpPr/>
      </xdr:nvSpPr>
      <xdr:spPr>
        <a:xfrm>
          <a:off x="698500" y="7528560"/>
          <a:ext cx="6607810" cy="197485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00">
              <a:solidFill>
                <a:srgbClr val="A0A0A8"/>
              </a:solidFill>
            </a:rPr>
            <a:t>갱신</a:t>
          </a:r>
          <a:r>
            <a:rPr lang="en-US" altLang="ko-KR" sz="900">
              <a:solidFill>
                <a:srgbClr val="A0A0A8"/>
              </a:solidFill>
            </a:rPr>
            <a:t>: </a:t>
          </a:r>
          <a:r>
            <a:rPr lang="ko-KR" altLang="en-US" sz="900">
              <a:solidFill>
                <a:srgbClr val="A0A0A8"/>
              </a:solidFill>
            </a:rPr>
            <a:t>매월 </a:t>
          </a:r>
          <a:r>
            <a:rPr lang="en-US" altLang="ko-KR" sz="900">
              <a:solidFill>
                <a:srgbClr val="A0A0A8"/>
              </a:solidFill>
            </a:rPr>
            <a:t>UBIST </a:t>
          </a:r>
          <a:r>
            <a:rPr lang="ko-KR" altLang="en-US" sz="900">
              <a:solidFill>
                <a:srgbClr val="A0A0A8"/>
              </a:solidFill>
            </a:rPr>
            <a:t>파일을 원본</a:t>
          </a:r>
          <a:r>
            <a:rPr lang="en-US" altLang="ko-KR" sz="900">
              <a:solidFill>
                <a:srgbClr val="A0A0A8"/>
              </a:solidFill>
            </a:rPr>
            <a:t>_RAW A21</a:t>
          </a:r>
          <a:r>
            <a:rPr lang="ko-KR" altLang="en-US" sz="900">
              <a:solidFill>
                <a:srgbClr val="A0A0A8"/>
              </a:solidFill>
            </a:rPr>
            <a:t>에 붙여넣으면 전체가 자동 재계산됩니다</a:t>
          </a:r>
        </a:p>
      </xdr:txBody>
    </xdr:sp>
    <xdr:clientData/>
  </xdr:twoCellAnchor>
  <xdr:twoCellAnchor>
    <xdr:from>
      <xdr:col>9</xdr:col>
      <xdr:colOff>403859</xdr:colOff>
      <xdr:row>0</xdr:row>
      <xdr:rowOff>97154</xdr:rowOff>
    </xdr:from>
    <xdr:to>
      <xdr:col>10</xdr:col>
      <xdr:colOff>777874</xdr:colOff>
      <xdr:row>2</xdr:row>
      <xdr:rowOff>142874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742BE33C-7E6D-14DD-0832-0039981FD549}"/>
            </a:ext>
          </a:extLst>
        </xdr:cNvPr>
        <xdr:cNvSpPr/>
      </xdr:nvSpPr>
      <xdr:spPr>
        <a:xfrm>
          <a:off x="7776209" y="97154"/>
          <a:ext cx="1269365" cy="360045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ko-KR" altLang="en-US" sz="900">
              <a:solidFill>
                <a:srgbClr val="A0A0A8"/>
              </a:solidFill>
            </a:rPr>
            <a:t>작성일 </a:t>
          </a:r>
          <a:r>
            <a:rPr lang="en-US" altLang="ko-KR" sz="900">
              <a:solidFill>
                <a:srgbClr val="A0A0A8"/>
              </a:solidFill>
            </a:rPr>
            <a:t>:</a:t>
          </a:r>
          <a:r>
            <a:rPr lang="ko-KR" altLang="en-US" sz="900">
              <a:solidFill>
                <a:srgbClr val="A0A0A8"/>
              </a:solidFill>
            </a:rPr>
            <a:t> </a:t>
          </a:r>
          <a:r>
            <a:rPr lang="en-US" altLang="ko-KR" sz="900">
              <a:solidFill>
                <a:srgbClr val="A0A0A8"/>
              </a:solidFill>
            </a:rPr>
            <a:t>2026-09-15</a:t>
          </a:r>
          <a:endParaRPr lang="ko-KR" altLang="en-US" sz="900">
            <a:solidFill>
              <a:srgbClr val="A0A0A8"/>
            </a:solidFill>
          </a:endParaRPr>
        </a:p>
      </xdr:txBody>
    </xdr:sp>
    <xdr:clientData/>
  </xdr:twoCellAnchor>
</xdr:wsDr>
</file>

<file path=xl/drawings/lix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40104</xdr:colOff>
      <xdr:row>6</xdr:row>
      <xdr:rowOff>0</xdr:rowOff>
    </xdr:from>
    <xdr:to>
      <xdr:col>6</xdr:col>
      <xdr:colOff>1393657</xdr:colOff>
      <xdr:row>20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EAC66DE-56C2-AF8D-6073-B8249DB3D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30078</xdr:colOff>
      <xdr:row>29</xdr:row>
      <xdr:rowOff>0</xdr:rowOff>
    </xdr:from>
    <xdr:to>
      <xdr:col>6</xdr:col>
      <xdr:colOff>1393657</xdr:colOff>
      <xdr:row>43</xdr:row>
      <xdr:rowOff>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F0F33484-2E39-C20E-14F0-8A19C02DC8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</xdr:colOff>
      <xdr:row>0</xdr:row>
      <xdr:rowOff>25400</xdr:rowOff>
    </xdr:from>
    <xdr:to>
      <xdr:col>1</xdr:col>
      <xdr:colOff>316163</xdr:colOff>
      <xdr:row>1</xdr:row>
      <xdr:rowOff>124326</xdr:rowOff>
    </xdr:to>
    <xdr:sp macro="" textlink="">
      <xdr:nvSpPr>
        <xdr:cNvPr id="2" name="HomeBtn_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F376283-B58F-4B33-92B3-D9C386DABF89}"/>
            </a:ext>
          </a:extLst>
        </xdr:cNvPr>
        <xdr:cNvSpPr/>
      </xdr:nvSpPr>
      <xdr:spPr>
        <a:xfrm>
          <a:off x="25400" y="25400"/>
          <a:ext cx="571500" cy="203200"/>
        </a:xfrm>
        <a:prstGeom prst="roundRect">
          <a:avLst/>
        </a:prstGeom>
        <a:solidFill>
          <a:srgbClr val="1F3864"/>
        </a:solidFill>
        <a:ln w="952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1F4E78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>
              <a:solidFill>
                <a:srgbClr val="FFFFFF"/>
              </a:solidFill>
            </a:rPr>
            <a:t>HOME</a:t>
          </a:r>
          <a:endParaRPr lang="ko-KR" altLang="en-US" sz="900" b="1">
            <a:solidFill>
              <a:srgbClr val="FFFFFF"/>
            </a:solidFill>
          </a:endParaRPr>
        </a:p>
      </xdr:txBody>
    </xdr:sp>
    <xdr:clientData/>
  </xdr:twoCellAnchor>
</xdr:wsDr>
</file>

<file path=xl/drawings/lix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287655</xdr:colOff>
      <xdr:row>7</xdr:row>
      <xdr:rowOff>133350</xdr:rowOff>
    </xdr:from>
    <xdr:to>
      <xdr:col>3</xdr:col>
      <xdr:colOff>1544955</xdr:colOff>
      <xdr:row>22</xdr:row>
      <xdr:rowOff>55245</xdr:rowOff>
    </xdr:to>
    <xdr:graphicFrame macro="">
      <xdr:nvGraphicFramePr>
        <xdr:cNvPr id="2" name="Tornad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430530</xdr:colOff>
      <xdr:row>28</xdr:row>
      <xdr:rowOff>53341</xdr:rowOff>
    </xdr:from>
    <xdr:to>
      <xdr:col>2</xdr:col>
      <xdr:colOff>434340</xdr:colOff>
      <xdr:row>44</xdr:row>
      <xdr:rowOff>205741</xdr:rowOff>
    </xdr:to>
    <xdr:graphicFrame macro="">
      <xdr:nvGraphicFramePr>
        <xdr:cNvPr id="3" name="DefenseValu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</xdr:colOff>
      <xdr:row>0</xdr:row>
      <xdr:rowOff>25400</xdr:rowOff>
    </xdr:from>
    <xdr:to>
      <xdr:col>0</xdr:col>
      <xdr:colOff>596900</xdr:colOff>
      <xdr:row>0</xdr:row>
      <xdr:rowOff>228600</xdr:rowOff>
    </xdr:to>
    <xdr:sp macro="" textlink="">
      <xdr:nvSpPr>
        <xdr:cNvPr id="5" name="HomeBtn_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868868A-BED2-C28B-EB66-0526A4122B70}"/>
            </a:ext>
          </a:extLst>
        </xdr:cNvPr>
        <xdr:cNvSpPr/>
      </xdr:nvSpPr>
      <xdr:spPr>
        <a:xfrm>
          <a:off x="25400" y="25400"/>
          <a:ext cx="571500" cy="203200"/>
        </a:xfrm>
        <a:prstGeom prst="roundRect">
          <a:avLst/>
        </a:prstGeom>
        <a:solidFill>
          <a:srgbClr val="1F3864"/>
        </a:solidFill>
        <a:ln w="952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1F4E78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>
              <a:solidFill>
                <a:srgbClr val="FFFFFF"/>
              </a:solidFill>
            </a:rPr>
            <a:t>HOME</a:t>
          </a:r>
          <a:endParaRPr lang="ko-KR" altLang="en-US" sz="900" b="1">
            <a:solidFill>
              <a:srgbClr val="FFFFFF"/>
            </a:solidFill>
          </a:endParaRPr>
        </a:p>
      </xdr:txBody>
    </xdr:sp>
    <xdr:clientData/>
  </xdr:twoCellAnchor>
</xdr:wsDr>
</file>

<file path=xl/drawings/lix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0</xdr:col>
      <xdr:colOff>596900</xdr:colOff>
      <xdr:row>0</xdr:row>
      <xdr:rowOff>228600</xdr:rowOff>
    </xdr:to>
    <xdr:sp macro="" textlink="">
      <xdr:nvSpPr>
        <xdr:cNvPr id="3" name="HomeBtn_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06E5F9-9C0D-9A7D-C471-C34E746F24D8}"/>
            </a:ext>
          </a:extLst>
        </xdr:cNvPr>
        <xdr:cNvSpPr/>
      </xdr:nvSpPr>
      <xdr:spPr>
        <a:xfrm>
          <a:off x="25400" y="25400"/>
          <a:ext cx="571500" cy="203200"/>
        </a:xfrm>
        <a:prstGeom prst="roundRect">
          <a:avLst/>
        </a:prstGeom>
        <a:solidFill>
          <a:srgbClr val="1F3864"/>
        </a:solidFill>
        <a:ln w="952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1F4E78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>
              <a:solidFill>
                <a:srgbClr val="FFFFFF"/>
              </a:solidFill>
            </a:rPr>
            <a:t>HOME</a:t>
          </a:r>
          <a:endParaRPr lang="ko-KR" altLang="en-US" sz="900" b="1">
            <a:solidFill>
              <a:srgbClr val="FFFFFF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4.xml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12125-0D60-4057-931C-17CCA9F50346}">
  <dimension ref="A2:A31"/>
  <sheetViews>
    <sheetView showGridLines="0" workbookViewId="0">
      <selection activeCell="M21" sqref="M21"/>
    </sheetView>
  </sheetViews>
  <sheetFormatPr defaultRowHeight="17.45"/>
  <cols>
    <col min="1" max="1" width="2.75" customWidth="1"/>
    <col min="2" max="13" width="11.75" customWidth="1"/>
  </cols>
  <sheetData>
    <row r="2" ht="7.9" customHeight="1"/>
    <row r="3" ht="25.9" customHeight="1"/>
    <row r="6" ht="6.6" customHeight="1"/>
    <row r="8" ht="6.6" customHeight="1"/>
    <row r="9" ht="34.15" customHeight="1"/>
    <row r="10" ht="22.15" customHeight="1"/>
    <row r="11" ht="6" customHeight="1"/>
    <row r="13" ht="34.15" customHeight="1"/>
    <row r="14" ht="7.9" customHeight="1"/>
    <row r="15" ht="6" customHeight="1"/>
    <row r="17" ht="34.15" customHeight="1"/>
    <row r="18" ht="22.15" customHeight="1"/>
    <row r="19" ht="6" customHeight="1"/>
    <row r="21" ht="34.15" customHeight="1"/>
    <row r="22" ht="22.15" customHeight="1"/>
    <row r="23" ht="6" customHeight="1"/>
    <row r="26" ht="24" customHeight="1"/>
    <row r="28" ht="8.4499999999999993" customHeight="1"/>
    <row r="31" ht="9.6" customHeight="1"/>
  </sheetData>
  <phoneticPr fontId="6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B52FC-D84C-441B-8D65-FEAA39FDF22F}">
  <sheetPr>
    <tabColor rgb="FF1F3864"/>
    <pageSetUpPr fitToPage="1"/>
  </sheetPr>
  <dimension ref="B1:P51"/>
  <sheetViews>
    <sheetView showGridLines="0" topLeftCell="A6" zoomScale="95" zoomScaleNormal="95" workbookViewId="0">
      <selection activeCell="B3" sqref="B3:G3"/>
    </sheetView>
  </sheetViews>
  <sheetFormatPr defaultRowHeight="17.45"/>
  <cols>
    <col min="1" max="1" width="3.75" customWidth="1"/>
    <col min="2" max="2" width="26.75" customWidth="1"/>
    <col min="3" max="7" width="18.25" customWidth="1"/>
    <col min="8" max="14" width="8.75" customWidth="1"/>
    <col min="15" max="21" width="0" hidden="1" customWidth="1"/>
  </cols>
  <sheetData>
    <row r="1" spans="2:16" ht="8.4499999999999993" customHeight="1"/>
    <row r="2" spans="2:16" s="716" customFormat="1" ht="23.45" customHeight="1">
      <c r="B2" s="1081" t="inlineStr">
        <is>
          <t xml:space="preserve"> </t>
          <phoneticPr fontId="64" type="noConversion"/>
        </is>
      </c>
      <c r="C2" s="1082"/>
      <c r="D2" s="1082"/>
      <c r="E2" s="1082"/>
      <c r="F2" s="1082"/>
      <c r="G2" s="1082"/>
    </row>
    <row r="3" spans="2:16" ht="30" customHeight="1">
      <c r="B3" s="1083" t="inlineStr">
        <is>
          <t xml:space="preserve">SVK HCT SALES FORECAST</t>
        </is>
      </c>
      <c r="C3" s="1084"/>
      <c r="D3" s="1084"/>
      <c r="E3" s="1084"/>
      <c r="F3" s="1084"/>
      <c r="G3" s="1084"/>
    </row>
    <row r="4" spans="2:16" ht="25.9" customHeight="1">
      <c r="G4" s="963"/>
      <c r="P4">
        <v>2026</v>
      </c>
    </row>
    <row r="5" spans="2:16" ht="7.9" customHeight="1">
      <c r="B5" s="964"/>
      <c r="G5" s="965"/>
    </row>
    <row r="6" spans="2:16" ht="19.899999999999999" customHeight="1">
      <c r="B6" s="966" t="inlineStr">
        <is>
          <r>
            <t xml:space="preserve">1. </t>
          </r>
          <r>
            <rPr>
              <b/>
              <sz val="14"/>
              <rFont val="맑은 고딕"/>
              <family val="2"/>
              <charset val="129"/>
            </rPr>
            <t>매출수량</t>
          </r>
          <r>
            <rPr>
              <b/>
              <sz val="14"/>
              <rFont val="Gmarket Sans"/>
              <family val="2"/>
            </rPr>
            <t xml:space="preserve"> (</t>
          </r>
          <r>
            <rPr>
              <b/>
              <sz val="14"/>
              <rFont val="맑은 고딕"/>
              <family val="2"/>
              <charset val="129"/>
            </rPr>
            <t>백만</t>
          </r>
          <r>
            <rPr>
              <b/>
              <sz val="14"/>
              <rFont val="Gmarket Sans"/>
              <family val="2"/>
            </rPr>
            <t xml:space="preserve"> T)</t>
          </r>
        </is>
      </c>
      <c r="G6" s="965"/>
    </row>
    <row r="7" spans="2:16" ht="15" customHeight="1">
      <c r="B7" s="964"/>
      <c r="G7" s="965"/>
    </row>
    <row r="8" spans="2:16" ht="15" customHeight="1">
      <c r="B8" s="964"/>
      <c r="G8" s="965"/>
    </row>
    <row r="9" spans="2:16" ht="15" customHeight="1">
      <c r="B9" s="964"/>
      <c r="G9" s="965"/>
    </row>
    <row r="10" spans="2:16" ht="15" customHeight="1">
      <c r="B10" s="964"/>
      <c r="G10" s="965"/>
    </row>
    <row r="11" spans="2:16" ht="15" customHeight="1">
      <c r="B11" s="964"/>
      <c r="G11" s="965"/>
    </row>
    <row r="12" spans="2:16" ht="15" customHeight="1">
      <c r="B12" s="964"/>
      <c r="G12" s="965"/>
    </row>
    <row r="13" spans="2:16" ht="15" customHeight="1">
      <c r="B13" s="964"/>
      <c r="G13" s="965"/>
    </row>
    <row r="14" spans="2:16" ht="15" customHeight="1">
      <c r="B14" s="964"/>
      <c r="G14" s="965"/>
    </row>
    <row r="15" spans="2:16" ht="15" customHeight="1">
      <c r="B15" s="964"/>
      <c r="G15" s="965"/>
    </row>
    <row r="16" spans="2:16" ht="15" customHeight="1">
      <c r="B16" s="964"/>
      <c r="G16" s="965"/>
    </row>
    <row r="17" spans="2:7" ht="15" customHeight="1">
      <c r="B17" s="964"/>
      <c r="G17" s="965"/>
    </row>
    <row r="18" spans="2:7" ht="15" customHeight="1">
      <c r="B18" s="964"/>
      <c r="G18" s="965"/>
    </row>
    <row r="19" spans="2:7" ht="15" customHeight="1">
      <c r="B19" s="964"/>
      <c r="G19" s="965"/>
    </row>
    <row r="20" spans="2:7" ht="2.4500000000000002" customHeight="1">
      <c r="B20" s="964"/>
      <c r="G20" s="965"/>
    </row>
    <row r="21" spans="2:7" ht="19.899999999999999" customHeight="1">
      <c r="B21" s="967" t="inlineStr">
        <is>
          <t>구분</t>
        </is>
      </c>
      <c r="C21" s="968" t="inlineStr">
        <is>
          <t>FY2026</t>
        </is>
      </c>
      <c r="D21" s="968" t="inlineStr">
        <is>
          <t>FY2027</t>
        </is>
      </c>
      <c r="E21" s="968" t="inlineStr">
        <is>
          <t>FY2028</t>
        </is>
      </c>
      <c r="F21" s="968" t="inlineStr">
        <is>
          <t>FY2029</t>
        </is>
      </c>
      <c r="G21" s="969" t="inlineStr">
        <is>
          <t>FY2030</t>
        </is>
      </c>
    </row>
    <row r="22" spans="2:7" ht="19.899999999999999" customHeight="1">
      <c r="B22" s="970" t="inlineStr">
        <is>
          <t>Model Base</t>
        </is>
      </c>
      <c r="C22" s="971">
        <f ca="1">근거_매출!J10/1000000</f>
      </c>
      <c r="D22" s="971">
        <f ca="1">근거_매출!K10/1000000</f>
      </c>
      <c r="E22" s="971">
        <f ca="1">근거_매출!L10/1000000</f>
      </c>
      <c r="F22" s="971">
        <f ca="1">근거_매출!M10/1000000</f>
      </c>
      <c r="G22" s="972">
        <f ca="1">근거_매출!N10/1000000</f>
      </c>
    </row>
    <row r="23" spans="2:7" ht="19.899999999999999" customHeight="1">
      <c r="B23" s="973" t="inlineStr">
        <is>
          <t>MKT Base</t>
        </is>
      </c>
      <c r="C23" s="959">
        <f>IF(근거_매출!$J$12="",NA(),근거_매출!J12/1000000)</f>
      </c>
      <c r="D23" s="959">
        <f>IF(근거_매출!$J$12="",NA(),근거_매출!K12/1000000)</f>
      </c>
      <c r="E23" s="959">
        <f>IF(근거_매출!$J$12="",NA(),근거_매출!L12/1000000)</f>
      </c>
      <c r="F23" s="959">
        <f>IF(근거_매출!$J$12="",NA(),근거_매출!M12/1000000)</f>
      </c>
      <c r="G23" s="974">
        <f>IF(근거_매출!$J$12="",NA(),근거_매출!N12/1000000)</f>
      </c>
    </row>
    <row r="24" spans="2:7" ht="19.899999999999999" customHeight="1">
      <c r="B24" s="975" t="inlineStr">
        <is>
          <t xml:space="preserve">Best (침투 -10%p)</t>
        </is>
      </c>
      <c r="C24" s="959">
        <f ca="1">근거_매출!J14/1000000</f>
      </c>
      <c r="D24" s="959">
        <f ca="1">근거_매출!K14/1000000</f>
      </c>
      <c r="E24" s="959">
        <f ca="1">근거_매출!L14/1000000</f>
      </c>
      <c r="F24" s="959">
        <f ca="1">근거_매출!M14/1000000</f>
      </c>
      <c r="G24" s="974">
        <f ca="1">근거_매출!N14/1000000</f>
      </c>
    </row>
    <row r="25" spans="2:7" ht="19.899999999999999" customHeight="1">
      <c r="B25" s="976" t="inlineStr">
        <is>
          <t>Worst (침투 +10%p)</t>
        </is>
      </c>
      <c r="C25" s="958">
        <f ca="1">근거_매출!J16/1000000</f>
      </c>
      <c r="D25" s="958">
        <f ca="1">근거_매출!K16/1000000</f>
      </c>
      <c r="E25" s="958">
        <f ca="1">근거_매출!L16/1000000</f>
      </c>
      <c r="F25" s="958">
        <f ca="1">근거_매출!M16/1000000</f>
      </c>
      <c r="G25" s="977">
        <f ca="1">근거_매출!N16/1000000</f>
      </c>
    </row>
    <row r="26" spans="2:7" ht="19.899999999999999" customHeight="1">
      <c r="B26" s="975" t="inlineStr">
        <is>
          <t xml:space="preserve">Best (침투 -5%p)</t>
        </is>
      </c>
      <c r="C26" s="959">
        <f ca="1">근거_매출!J18/1000000</f>
      </c>
      <c r="D26" s="959">
        <f ca="1">근거_매출!K18/1000000</f>
      </c>
      <c r="E26" s="959">
        <f ca="1">근거_매출!L18/1000000</f>
      </c>
      <c r="F26" s="959">
        <f ca="1">근거_매출!M18/1000000</f>
      </c>
      <c r="G26" s="974">
        <f ca="1">근거_매출!N18/1000000</f>
      </c>
    </row>
    <row r="27" spans="2:7" ht="19.899999999999999" customHeight="1">
      <c r="B27" s="976" t="inlineStr">
        <is>
          <t>Worst (침투 +5%p)</t>
        </is>
      </c>
      <c r="C27" s="958">
        <f ca="1">근거_매출!J20/1000000</f>
      </c>
      <c r="D27" s="958">
        <f ca="1">근거_매출!K20/1000000</f>
      </c>
      <c r="E27" s="958">
        <f ca="1">근거_매출!L20/1000000</f>
      </c>
      <c r="F27" s="958">
        <f ca="1">근거_매출!M20/1000000</f>
      </c>
      <c r="G27" s="977">
        <f ca="1">근거_매출!N20/1000000</f>
      </c>
    </row>
    <row r="26" spans="2:7" ht="19.899999999999999" customHeight="1">
      <c r="B26" s="978"/>
      <c r="C26" s="962"/>
      <c r="D26" s="962"/>
      <c r="E26" s="962"/>
      <c r="F26" s="962"/>
      <c r="G26" s="979"/>
    </row>
    <row r="27" spans="2:7" ht="19.899999999999999" customHeight="1">
      <c r="B27" s="964"/>
      <c r="G27" s="965"/>
    </row>
    <row r="28" spans="2:7" ht="7.9" customHeight="1">
      <c r="B28" s="964"/>
      <c r="G28" s="965"/>
    </row>
    <row r="29" spans="2:7" ht="15" customHeight="1">
      <c r="B29" s="966" t="inlineStr">
        <is>
          <r>
            <t xml:space="preserve">2. </t>
          </r>
          <r>
            <rPr>
              <b/>
              <sz val="14"/>
              <rFont val="맑은 고딕"/>
              <family val="2"/>
              <charset val="129"/>
            </rPr>
            <t>매출액</t>
          </r>
          <r>
            <rPr>
              <b/>
              <sz val="14"/>
              <rFont val="Gmarket Sans"/>
              <family val="2"/>
            </rPr>
            <t xml:space="preserve"> (</t>
          </r>
          <r>
            <rPr>
              <b/>
              <sz val="14"/>
              <rFont val="맑은 고딕"/>
              <family val="2"/>
              <charset val="129"/>
            </rPr>
            <t>백만원</t>
          </r>
          <r>
            <rPr>
              <b/>
              <sz val="14"/>
              <rFont val="Gmarket Sans"/>
              <family val="2"/>
            </rPr>
            <t>)</t>
          </r>
        </is>
      </c>
      <c r="G29" s="965"/>
    </row>
    <row r="30" spans="2:7" ht="15" customHeight="1">
      <c r="B30" s="964"/>
      <c r="G30" s="965"/>
    </row>
    <row r="31" spans="2:7" ht="15" customHeight="1">
      <c r="B31" s="964"/>
      <c r="G31" s="965"/>
    </row>
    <row r="32" spans="2:7" ht="15" customHeight="1">
      <c r="B32" s="964"/>
      <c r="G32" s="965"/>
    </row>
    <row r="33" spans="2:7" ht="15" customHeight="1">
      <c r="B33" s="964"/>
      <c r="G33" s="965"/>
    </row>
    <row r="34" spans="2:7" ht="15" customHeight="1">
      <c r="B34" s="964"/>
      <c r="G34" s="965"/>
    </row>
    <row r="35" spans="2:7" ht="15" customHeight="1">
      <c r="B35" s="964"/>
      <c r="G35" s="965"/>
    </row>
    <row r="36" spans="2:7" ht="15" customHeight="1">
      <c r="B36" s="964"/>
      <c r="G36" s="965"/>
    </row>
    <row r="37" spans="2:7" ht="15" customHeight="1">
      <c r="B37" s="964"/>
      <c r="G37" s="965"/>
    </row>
    <row r="38" spans="2:7" ht="15" customHeight="1">
      <c r="B38" s="964"/>
      <c r="G38" s="965"/>
    </row>
    <row r="39" spans="2:7" ht="15" customHeight="1">
      <c r="B39" s="964"/>
      <c r="G39" s="965"/>
    </row>
    <row r="40" spans="2:7" ht="15" customHeight="1">
      <c r="B40" s="964"/>
      <c r="G40" s="965"/>
    </row>
    <row r="41" spans="2:7" ht="15" customHeight="1">
      <c r="B41" s="964"/>
      <c r="G41" s="965"/>
    </row>
    <row r="42" spans="2:7" ht="15" customHeight="1">
      <c r="B42" s="964"/>
      <c r="G42" s="965"/>
    </row>
    <row r="43" spans="2:7" ht="15" customHeight="1">
      <c r="B43" s="964"/>
      <c r="G43" s="965"/>
    </row>
    <row r="44" spans="2:7" ht="19.899999999999999" customHeight="1">
      <c r="B44" s="967" t="inlineStr">
        <is>
          <t>구분</t>
        </is>
      </c>
      <c r="C44" s="968" t="inlineStr">
        <is>
          <t>FY2026</t>
        </is>
      </c>
      <c r="D44" s="968" t="inlineStr">
        <is>
          <t>FY2027</t>
        </is>
      </c>
      <c r="E44" s="968" t="inlineStr">
        <is>
          <t>FY2028</t>
        </is>
      </c>
      <c r="F44" s="968" t="inlineStr">
        <is>
          <t>FY2029</t>
        </is>
      </c>
      <c r="G44" s="969" t="inlineStr">
        <is>
          <t>FY2030</t>
        </is>
      </c>
    </row>
    <row r="45" spans="2:7" ht="19.899999999999999" customHeight="1">
      <c r="B45" s="970" t="inlineStr">
        <is>
          <t>Model Base</t>
        </is>
      </c>
      <c r="C45" s="980">
        <f ca="1">근거_매출!J32</f>
      </c>
      <c r="D45" s="980">
        <f ca="1">근거_매출!K32</f>
      </c>
      <c r="E45" s="980">
        <f ca="1">근거_매출!L32</f>
      </c>
      <c r="F45" s="980">
        <f ca="1">근거_매출!M32</f>
      </c>
      <c r="G45" s="981">
        <f ca="1">근거_매출!N32</f>
      </c>
    </row>
    <row r="46" spans="2:7" ht="19.899999999999999" customHeight="1">
      <c r="B46" s="973" t="inlineStr">
        <is>
          <t>MKT Base</t>
        </is>
      </c>
      <c r="C46" s="961">
        <f>IF(근거_매출!$J$12="",NA(),근거_매출!J34)</f>
      </c>
      <c r="D46" s="961">
        <f>IF(근거_매출!$J$12="",NA(),근거_매출!K34)</f>
      </c>
      <c r="E46" s="961">
        <f>IF(근거_매출!$J$12="",NA(),근거_매출!L34)</f>
      </c>
      <c r="F46" s="961">
        <f>IF(근거_매출!$J$12="",NA(),근거_매출!M34)</f>
      </c>
      <c r="G46" s="982">
        <f>IF(근거_매출!$J$12="",NA(),근거_매출!N34)</f>
      </c>
    </row>
    <row r="47" spans="2:7" ht="19.899999999999999" customHeight="1">
      <c r="B47" s="975" t="inlineStr">
        <is>
          <t xml:space="preserve">Best (침투 -10%p)</t>
        </is>
      </c>
      <c r="C47" s="961">
        <f ca="1">근거_매출!J35</f>
      </c>
      <c r="D47" s="961">
        <f ca="1">근거_매출!K35</f>
      </c>
      <c r="E47" s="961">
        <f ca="1">근거_매출!L35</f>
      </c>
      <c r="F47" s="961">
        <f ca="1">근거_매출!M35</f>
      </c>
      <c r="G47" s="982">
        <f ca="1">근거_매출!N35</f>
      </c>
    </row>
    <row r="48" spans="2:7" ht="19.899999999999999" customHeight="1">
      <c r="B48" s="976" t="inlineStr">
        <is>
          <t>Worst (침투 +10%p)</t>
        </is>
      </c>
      <c r="C48" s="960">
        <f ca="1">근거_매출!J36</f>
      </c>
      <c r="D48" s="960">
        <f ca="1">근거_매출!K36</f>
      </c>
      <c r="E48" s="960">
        <f ca="1">근거_매출!L36</f>
      </c>
      <c r="F48" s="960">
        <f ca="1">근거_매출!M36</f>
      </c>
      <c r="G48" s="983">
        <f ca="1">근거_매출!N36</f>
      </c>
    </row>
    <row r="49" spans="2:7" ht="19.899999999999999" customHeight="1">
      <c r="B49" s="975" t="inlineStr">
        <is>
          <t xml:space="preserve">Best (침투 -5%p)</t>
        </is>
      </c>
      <c r="C49" s="961">
        <f ca="1">근거_매출!J37</f>
      </c>
      <c r="D49" s="961">
        <f ca="1">근거_매출!K37</f>
      </c>
      <c r="E49" s="961">
        <f ca="1">근거_매출!L37</f>
      </c>
      <c r="F49" s="961">
        <f ca="1">근거_매출!M37</f>
      </c>
      <c r="G49" s="982">
        <f ca="1">근거_매출!N37</f>
      </c>
    </row>
    <row r="50" spans="2:7" ht="19.899999999999999" customHeight="1">
      <c r="B50" s="976" t="inlineStr">
        <is>
          <t>Worst (침투 +5%p)</t>
        </is>
      </c>
      <c r="C50" s="960">
        <f ca="1">근거_매출!J38</f>
      </c>
      <c r="D50" s="960">
        <f ca="1">근거_매출!K38</f>
      </c>
      <c r="E50" s="960">
        <f ca="1">근거_매출!L38</f>
      </c>
      <c r="F50" s="960">
        <f ca="1">근거_매출!M38</f>
      </c>
      <c r="G50" s="983">
        <f ca="1">근거_매출!N38</f>
      </c>
    </row>
    <row r="49" spans="2:7" ht="19.899999999999999" customHeight="1">
      <c r="B49" s="984"/>
      <c r="C49" s="985"/>
      <c r="D49" s="985"/>
      <c r="E49" s="985"/>
      <c r="F49" s="985"/>
      <c r="G49" s="986"/>
    </row>
    <row r="51" spans="2:7">
      <c r="B51" s="957" t="inlineStr">
        <is>
          <t xml:space="preserve"> </t>
          <phoneticPr fontId="64" type="noConversion"/>
        </is>
      </c>
    </row>
  </sheetData>
  <mergeCells count="2">
    <mergeCell ref="B2:G2"/>
    <mergeCell ref="B3:G3"/>
  </mergeCells>
  <phoneticPr fontId="64" type="noConversion"/>
  <conditionalFormatting sqref="C23:G23 C46:G46">
    <cfRule type="expression" dxfId="0" priority="1">
      <formula>ISNA(C23)</formula>
    </cfRule>
  </conditionalFormatting>
  <pageMargins left="0.7" right="0.7" top="0.75" bottom="0.75" header="0.3" footer="0.3"/>
  <pageSetup paperSize="9" scale="6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F48"/>
  <sheetViews>
    <sheetView showGridLines="0" topLeftCell="A32" workbookViewId="0">
      <selection activeCell="D56" sqref="D56"/>
    </sheetView>
  </sheetViews>
  <sheetFormatPr defaultRowHeight="17.45"/>
  <cols>
    <col min="1" max="1" width="16" customWidth="1"/>
    <col min="2" max="4" width="42" customWidth="1"/>
  </cols>
  <sheetData>
    <row r="1" spans="1:6" ht="19.899999999999999" customHeight="1"/>
    <row r="2" spans="1:6" ht="28.15" customHeight="1">
      <c r="A2" s="704" t="inlineStr">
        <is>
          <t xml:space="preserve">SVK HCT FCST 변동 요인 분석과 시뮬레이션</t>
        </is>
      </c>
      <c r="B2" s="704"/>
      <c r="C2" s="704"/>
      <c r="D2" s="704"/>
      <c r="E2" s="704"/>
      <c r="F2" s="704"/>
    </row>
    <row r="4" spans="1:6" s="716" customFormat="1" ht="19.899999999999999" customHeight="1">
      <c r="A4" s="1061" t="inlineStr">
        <is>
          <t xml:space="preserve">① 변동 요인 분석  </t>
          <phoneticPr fontId="64" type="noConversion"/>
        </is>
      </c>
      <c r="B4" s="1062"/>
      <c r="C4" s="1062"/>
      <c r="D4" s="1062"/>
    </row>
    <row r="5" spans="1:6" s="716" customFormat="1" ht="19.899999999999999" customHeight="1">
      <c r="A5" s="1000" t="inlineStr">
        <is>
          <t xml:space="preserve">- 핵심 변동 요인 : 제네릭 침투(성분 내 Original 비율) (매출 변동성 ±21.2%로, 타 요인 대비 압도적인 영향력을 행사함)</t>
        </is>
      </c>
      <c r="C5" s="992"/>
      <c r="D5" s="992"/>
    </row>
    <row r="6" spans="1:6" s="716" customFormat="1" ht="19.899999999999999" customHeight="1">
      <c r="A6" s="1001" t="inlineStr">
        <is>
          <t xml:space="preserve">- 기타 변동 요인: Olmesartan MS 하한(±8.7%), ARB+CCB+DU 비율 상한 L(±8.5%), 의료이용비율(±5.5%) 등 (구조 파라미터 성격, 실측 갱신 시 자동 재추정)</t>
        </is>
      </c>
      <c r="C6" s="992"/>
      <c r="D6" s="992"/>
    </row>
    <row r="7" spans="1:6" s="716" customFormat="1" ht="19.899999999999999" customHeight="1">
      <c r="A7" s="1001" t="inlineStr">
        <is>
          <t xml:space="preserve">- 예외 요인: 약가 인하 고시(현재 없음) 및 MKT 제출 수치와의 차이는 본 시뮬레이션 외 별도 리스크로 분류 · 환자 체인(L1~L4)은 VPP 역산 구조로 방향이 직관과 반대일 수 있어 해석 주의</t>
        </is>
      </c>
      <c r="C7" s="992"/>
      <c r="D7" s="992"/>
    </row>
    <row r="8" spans="1:6" s="716" customFormat="1" ht="19.899999999999999" customHeight="1">
      <c r="A8" s="991"/>
      <c r="B8" s="992"/>
      <c r="C8" s="992"/>
      <c r="D8" s="992"/>
    </row>
    <row r="9" spans="1:6" s="716" customFormat="1" ht="19.899999999999999" customHeight="1">
      <c r="A9" s="991"/>
      <c r="B9" s="992"/>
      <c r="C9" s="992"/>
      <c r="D9" s="992"/>
    </row>
    <row r="25" spans="1:4">
      <c r="A25" s="1061" t="inlineStr">
        <is>
          <t xml:space="preserve">② 시뮬레이션 : 제네릭 침투 방어의 재무적 가치 </t>
          <phoneticPr fontId="64" type="noConversion"/>
        </is>
      </c>
      <c r="B25" s="1062"/>
      <c r="C25" s="1062"/>
      <c r="D25" s="1062"/>
    </row>
    <row r="26" spans="1:4">
      <c r="A26" s="1000" t="inlineStr">
        <is>
          <t xml:space="preserve">- Best (침투 방어): 성분 내 Original 비율 +10%p 방어 시 → FY2030 매출 382억 (상단) · +5%p 시 349억</t>
        </is>
      </c>
      <c r="B26" s="993"/>
      <c r="C26" s="993"/>
      <c r="D26" s="993"/>
    </row>
    <row r="27" spans="1:4">
      <c r="A27" s="1000" t="inlineStr">
        <is>
          <t xml:space="preserve">- Worst (침투 확대): 성분 내 Original 비율 -10%p 잠식 시 → FY2030 매출 249억 (하단) · -5%p 시 282억</t>
        </is>
      </c>
      <c r="B27" s="993"/>
      <c r="C27" s="993"/>
      <c r="D27" s="993"/>
    </row>
    <row r="28" spans="1:4">
      <c r="A28" s="1002" t="inlineStr">
        <is>
          <t xml:space="preserve">(※ 기준선 Base: 315억 · 세일즈 포캐스트 밴드는 FY2027부터 적용)</t>
        </is>
      </c>
    </row>
    <row r="47" spans="1:1">
      <c r="A47" s="1004" t="inlineStr">
        <is>
          <t xml:space="preserve">  · 근거: 근거_민감도 참조</t>
          <phoneticPr fontId="64" type="noConversion"/>
        </is>
      </c>
    </row>
    <row r="48" spans="1:1">
      <c r="A48" s="1004" t="inlineStr">
        <is>
          <t xml:space="preserve"> </t>
          <phoneticPr fontId="64" type="noConversion"/>
        </is>
      </c>
    </row>
  </sheetData>
  <mergeCells count="2">
    <mergeCell ref="A25:D25"/>
    <mergeCell ref="A4:D4"/>
  </mergeCells>
  <phoneticPr fontId="6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01680-D545-48CE-AEA2-E6EA0D3D15D8}">
  <sheetPr>
    <tabColor theme="3"/>
  </sheetPr>
  <dimension ref="A1:J43"/>
  <sheetViews>
    <sheetView showGridLines="0" zoomScaleNormal="100" workbookViewId="0">
      <selection activeCell="D16" sqref="D16"/>
    </sheetView>
  </sheetViews>
  <sheetFormatPr defaultColWidth="8.5" defaultRowHeight="17.45"/>
  <cols>
    <col min="1" max="1" width="15.5" style="541" customWidth="1"/>
    <col min="2" max="2" width="31" style="541" customWidth="1"/>
    <col min="3" max="3" width="16.75" style="541" customWidth="1"/>
    <col min="4" max="4" width="64.75" style="541" customWidth="1"/>
    <col min="5" max="9" width="14.75" style="541" customWidth="1"/>
    <col min="10" max="10" width="11.125" style="542" customWidth="1"/>
  </cols>
  <sheetData>
    <row r="1" spans="1:10" ht="19.899999999999999" customHeight="1"/>
    <row r="2" spans="1:10" ht="21.75" customHeight="1">
      <c r="A2" s="703" t="inlineStr">
        <is>
          <t xml:space="preserve">SVK HCT Sales FCST FLOW  </t>
        </is>
      </c>
    </row>
    <row r="3" spans="1:10" ht="16.5" customHeight="1">
      <c r="J3" s="702" t="inlineStr">
        <is>
          <r>
            <t>각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행의</t>
          </r>
          <r>
            <rPr>
              <i/>
              <sz val="9"/>
              <color theme="1"/>
              <rFont val="Noto Sans CJK SC"/>
              <family val="2"/>
            </rPr>
            <t xml:space="preserve"> [</t>
          </r>
          <r>
            <rPr>
              <i/>
              <sz val="9"/>
              <color theme="1"/>
              <rFont val="Noto Sans CJK SC"/>
              <family val="2"/>
              <charset val="1"/>
            </rPr>
            <t>▶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근거</t>
          </r>
          <r>
            <rPr>
              <i/>
              <sz val="9"/>
              <color theme="1"/>
              <rFont val="Noto Sans CJK SC"/>
              <family val="2"/>
            </rPr>
            <t xml:space="preserve">] </t>
          </r>
          <r>
            <rPr>
              <i/>
              <sz val="9"/>
              <color theme="1"/>
              <rFont val="Noto Sans CJK SC"/>
              <family val="2"/>
              <charset val="1"/>
            </rPr>
            <t>를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클릭하면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해당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백데이터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시트로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이동</t>
          </r>
          <r>
            <rPr>
              <i/>
              <sz val="9"/>
              <color theme="1"/>
              <rFont val="Noto Sans CJK SC"/>
              <family val="2"/>
            </rPr>
            <t xml:space="preserve"> (</t>
          </r>
          <r>
            <rPr>
              <i/>
              <sz val="9"/>
              <color theme="1"/>
              <rFont val="Noto Sans CJK SC"/>
              <family val="2"/>
              <charset val="1"/>
            </rPr>
            <t>기준수치</t>
          </r>
          <r>
            <rPr>
              <i/>
              <sz val="9"/>
              <color theme="1"/>
              <rFont val="Noto Sans CJK SC"/>
              <family val="2"/>
            </rPr>
            <t>·</t>
          </r>
          <r>
            <rPr>
              <i/>
              <sz val="9"/>
              <color theme="1"/>
              <rFont val="Noto Sans CJK SC"/>
              <family val="2"/>
              <charset val="1"/>
            </rPr>
            <t>예측수치는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백데이터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참조</t>
          </r>
          <r>
            <rPr>
              <i/>
              <sz val="9"/>
              <color theme="1"/>
              <rFont val="Noto Sans CJK SC"/>
              <family val="2"/>
            </rPr>
            <t>)</t>
          </r>
        </is>
      </c>
    </row>
    <row r="4" spans="1:10" ht="16.5" customHeight="1">
      <c r="C4" s="543"/>
      <c r="D4" s="543"/>
      <c r="E4" s="543"/>
      <c r="F4" s="699"/>
      <c r="G4" s="1065"/>
      <c r="H4" s="1065"/>
      <c r="I4" s="1065"/>
    </row>
    <row r="5" spans="1:10" ht="16.5" customHeight="1">
      <c r="A5" s="539" t="inlineStr">
        <is>
          <t>단계</t>
        </is>
      </c>
      <c r="B5" s="539" t="inlineStr">
        <is>
          <t>항목</t>
        </is>
      </c>
      <c r="C5" s="936" t="inlineStr">
        <is>
          <r>
            <rPr>
              <b/>
              <sz val="11"/>
              <color rgb="FFFFFFFF"/>
              <rFont val="맑은 고딕"/>
              <family val="3"/>
              <charset val="129"/>
            </rPr>
            <t>기준</t>
          </r>
          <r>
            <rPr>
              <b/>
              <sz val="11"/>
              <color rgb="FFFFFFFF"/>
              <rFont val="Arial"/>
              <family val="2"/>
            </rPr>
            <t xml:space="preserve"> </t>
          </r>
          <r>
            <rPr>
              <b/>
              <sz val="11"/>
              <color rgb="FFFFFFFF"/>
              <rFont val="맑은 고딕"/>
              <family val="2"/>
              <charset val="129"/>
            </rPr>
            <t>수치</t>
          </r>
          <phoneticPr fontId="64" type="noConversion"/>
        </is>
      </c>
      <c r="D5" s="937" t="inlineStr">
        <is>
          <t>모델 방법</t>
        </is>
      </c>
      <c r="E5" s="695" t="inlineStr">
        <is>
          <t>FY2026E</t>
          <phoneticPr fontId="64" type="noConversion"/>
        </is>
      </c>
      <c r="F5" s="938" t="inlineStr">
        <is>
          <t>FY2027</t>
          <phoneticPr fontId="64" type="noConversion"/>
        </is>
      </c>
      <c r="G5" s="935" t="inlineStr">
        <is>
          <t>FY2028</t>
        </is>
      </c>
      <c r="H5" s="935" t="inlineStr">
        <is>
          <t>FY2029</t>
        </is>
      </c>
      <c r="I5" s="935" t="inlineStr">
        <is>
          <t>FY2030</t>
          <phoneticPr fontId="64" type="noConversion"/>
        </is>
      </c>
      <c r="J5" s="935" t="inlineStr">
        <is>
          <t>근거</t>
        </is>
      </c>
    </row>
    <row r="6" ht="16.5" customHeight="1">
      <c r="A6" s="1066" t="inlineStr">
        <is>
          <t xml:space="preserve">① 환자 현황</t>
        </is>
      </c>
      <c r="B6" s="939" t="inlineStr">
        <is>
          <t xml:space="preserve">고혈압 유병환자수 </t>
        </is>
      </c>
      <c r="C6" s="941">
        <f>CALC!C19</f>
      </c>
      <c r="D6" s="942" t="inlineStr">
        <is>
          <t xml:space="preserve"> · 추계인구(통계청 중위) × 연령별 유병률 복합예측</t>
        </is>
      </c>
      <c r="E6" s="952">
        <f>INDEX(CALC!$C$5:$C$25,MATCH(표시연도,CALC!$B$5:$B$25,0))</f>
      </c>
      <c r="F6" s="952">
        <f>INDEX(CALC!$C$5:$C$25,MATCH(2027,CALC!$B$5:$B$25,0))</f>
      </c>
      <c r="G6" s="952">
        <f>INDEX(CALC!$C$5:$C$25,MATCH(2028,CALC!$B$5:$B$25,0))</f>
      </c>
      <c r="H6" s="952">
        <f>INDEX(CALC!$C$5:$C$25,MATCH(2029,CALC!$B$5:$B$25,0))</f>
      </c>
      <c r="I6" s="952">
        <f>INDEX(CALC!$C$5:$C$25,MATCH(2030,CALC!$B$5:$B$25,0))</f>
      </c>
      <c r="J6" s="943" t="inlineStr">
        <is>
          <t xml:space="preserve">▶ 근거</t>
        </is>
      </c>
    </row>
    <row r="7" ht="16.5" customHeight="1">
      <c r="A7" s="1066"/>
      <c r="B7" s="940" t="inlineStr">
        <is>
          <t xml:space="preserve">고혈압 의료이용환자수</t>
        </is>
      </c>
      <c r="C7" s="941">
        <f>CALC!E19</f>
      </c>
      <c r="D7" s="942" t="inlineStr">
        <is>
          <t xml:space="preserve"> · 고혈압 유병환자수 × 의료이용비율 (직전 4개년 평균비율)</t>
        </is>
      </c>
      <c r="E7" s="952">
        <f>INDEX(CALC!$E$5:$E$25,MATCH(표시연도,CALC!$B$5:$B$25,0))</f>
      </c>
      <c r="F7" s="952">
        <f>INDEX(CALC!$E$5:$E$25,MATCH(2027,CALC!$B$5:$B$25,0))</f>
      </c>
      <c r="G7" s="952">
        <f>INDEX(CALC!$E$5:$E$25,MATCH(2028,CALC!$B$5:$B$25,0))</f>
      </c>
      <c r="H7" s="952">
        <f>INDEX(CALC!$E$5:$E$25,MATCH(2029,CALC!$B$5:$B$25,0))</f>
      </c>
      <c r="I7" s="952">
        <f>INDEX(CALC!$E$5:$E$25,MATCH(2030,CALC!$B$5:$B$25,0))</f>
      </c>
      <c r="J7" s="943" t="inlineStr">
        <is>
          <t xml:space="preserve">▶ 근거</t>
        </is>
      </c>
    </row>
    <row r="8" ht="16.5" customHeight="1">
      <c r="A8" s="1066"/>
      <c r="B8" s="940" t="inlineStr">
        <is>
          <t xml:space="preserve">고혈압 치료환자수</t>
        </is>
      </c>
      <c r="C8" s="941">
        <f>CALC!G18</f>
      </c>
      <c r="D8" s="942" t="inlineStr">
        <is>
          <t xml:space="preserve"> · 고혈압 의료이용환자수 × 치료비율 (2014~23 선형회귀)</t>
        </is>
      </c>
      <c r="E8" s="952">
        <f>INDEX(CALC!$G$5:$G$25,MATCH(표시연도,CALC!$B$5:$B$25,0))</f>
      </c>
      <c r="F8" s="952">
        <f>INDEX(CALC!$G$5:$G$25,MATCH(2027,CALC!$B$5:$B$25,0))</f>
      </c>
      <c r="G8" s="952">
        <f>INDEX(CALC!$G$5:$G$25,MATCH(2028,CALC!$B$5:$B$25,0))</f>
      </c>
      <c r="H8" s="952">
        <f>INDEX(CALC!$G$5:$G$25,MATCH(2029,CALC!$B$5:$B$25,0))</f>
      </c>
      <c r="I8" s="952">
        <f>INDEX(CALC!$G$5:$G$25,MATCH(2030,CALC!$B$5:$B$25,0))</f>
      </c>
      <c r="J8" s="943" t="inlineStr">
        <is>
          <t xml:space="preserve">▶ 근거</t>
        </is>
      </c>
    </row>
    <row r="9" ht="16.5" customHeight="1">
      <c r="A9" s="1066"/>
      <c r="B9" s="940" t="inlineStr">
        <is>
          <t xml:space="preserve">ARB 처방 환자수</t>
        </is>
      </c>
      <c r="C9" s="941">
        <f>CALC!I18</f>
      </c>
      <c r="D9" s="942" t="inlineStr">
        <is>
          <t xml:space="preserve"> · 고혈압 치료환자수 × ARB 처방률 (로지스틱 S-curve)</t>
        </is>
      </c>
      <c r="E9" s="952">
        <f>INDEX(CALC!$I$5:$I$25,MATCH(표시연도,CALC!$B$5:$B$25,0))</f>
      </c>
      <c r="F9" s="952">
        <f>INDEX(CALC!$I$5:$I$25,MATCH(2027,CALC!$B$5:$B$25,0))</f>
      </c>
      <c r="G9" s="952">
        <f>INDEX(CALC!$I$5:$I$25,MATCH(2028,CALC!$B$5:$B$25,0))</f>
      </c>
      <c r="H9" s="952">
        <f>INDEX(CALC!$I$5:$I$25,MATCH(2029,CALC!$B$5:$B$25,0))</f>
      </c>
      <c r="I9" s="952">
        <f>INDEX(CALC!$I$5:$I$25,MATCH(2030,CALC!$B$5:$B$25,0))</f>
      </c>
      <c r="J9" s="943" t="inlineStr">
        <is>
          <t xml:space="preserve">▶ 근거</t>
        </is>
      </c>
    </row>
    <row r="10" ht="16.5" customHeight="1">
      <c r="A10" s="1067" t="inlineStr">
        <is>
          <t xml:space="preserve">② 시장 구조</t>
        </is>
      </c>
      <c r="B10" s="940" t="inlineStr">
        <is>
          <t xml:space="preserve">환자당 처방량(VPP)</t>
        </is>
      </c>
      <c r="C10" s="944">
        <f>INDEX(CALC!$L$5:$L$25,MATCH(표시연도-1,CALC!$B$5:$B$25,0))</f>
      </c>
      <c r="D10" s="942" t="inlineStr">
        <is>
          <t xml:space="preserve"> · FY2026 : 월별 롤링(실측 YTD × 가중 성장률) ÷ 환자수 / FY2027~ : 최근 3개년 증가 일수 평균 반영, 28년부터 고정</t>
        </is>
      </c>
      <c r="E10" s="953">
        <f>INDEX(CALC!$L$5:$L$25,MATCH(표시연도,CALC!$B$5:$B$25,0))</f>
      </c>
      <c r="F10" s="953">
        <f>INDEX(CALC!$L$5:$L$25,MATCH(2027,CALC!$B$5:$B$25,0))</f>
      </c>
      <c r="G10" s="953">
        <f>INDEX(CALC!$L$5:$L$25,MATCH(2028,CALC!$B$5:$B$25,0))</f>
      </c>
      <c r="H10" s="953">
        <f>INDEX(CALC!$L$5:$L$25,MATCH(2029,CALC!$B$5:$B$25,0))</f>
      </c>
      <c r="I10" s="953">
        <f>INDEX(CALC!$L$5:$L$25,MATCH(2030,CALC!$B$5:$B$25,0))</f>
      </c>
      <c r="J10" s="943" t="inlineStr">
        <is>
          <t xml:space="preserve">▶ 근거</t>
        </is>
      </c>
    </row>
    <row r="11" ht="16.5" customHeight="1">
      <c r="A11" s="1067"/>
      <c r="B11" s="939" t="inlineStr">
        <is>
          <t xml:space="preserve">ARB 처방량</t>
        </is>
      </c>
      <c r="C11" s="941">
        <f>INDEX(CALC!$M$5:$M$25,MATCH(표시연도-1,CALC!$B$5:$B$25,0))</f>
      </c>
      <c r="D11" s="942" t="inlineStr">
        <is>
          <t xml:space="preserve"> · ARB 처방환자수 × VPP </t>
        </is>
      </c>
      <c r="E11" s="952">
        <f>INDEX(CALC!$M$5:$M$25,MATCH(표시연도,CALC!$B$5:$B$25,0))</f>
      </c>
      <c r="F11" s="952">
        <f>INDEX(CALC!$M$5:$M$25,MATCH(2027,CALC!$B$5:$B$25,0))</f>
      </c>
      <c r="G11" s="952">
        <f>INDEX(CALC!$M$5:$M$25,MATCH(2028,CALC!$B$5:$B$25,0))</f>
      </c>
      <c r="H11" s="952">
        <f>INDEX(CALC!$M$5:$M$25,MATCH(2029,CALC!$B$5:$B$25,0))</f>
      </c>
      <c r="I11" s="952">
        <f>INDEX(CALC!$M$5:$M$25,MATCH(2030,CALC!$B$5:$B$25,0))</f>
      </c>
      <c r="J11" s="943" t="inlineStr">
        <is>
          <t xml:space="preserve">▶ 근거</t>
        </is>
      </c>
    </row>
    <row r="12" ht="16.5" customHeight="1">
      <c r="A12" s="1067"/>
      <c r="B12" s="939" t="inlineStr">
        <is>
          <t xml:space="preserve">ARB+CCB+DU 복합제 처방량(시장 전체)</t>
        </is>
      </c>
      <c r="C12" s="941">
        <f>INDEX(CALC!$O$5:$O$25,MATCH(표시연도-1,CALC!$B$5:$B$25,0))</f>
      </c>
      <c r="D12" s="942" t="inlineStr">
        <is>
          <t xml:space="preserve"> · ARB 처방량 × ARB 복합제 비율(하한형 S-curve) × ARB+CCB+DU 비율(상한형 S-curve)</t>
        </is>
      </c>
      <c r="E12" s="952">
        <f>INDEX(CALC!$O$5:$O$25,MATCH(표시연도,CALC!$B$5:$B$25,0))</f>
      </c>
      <c r="F12" s="952">
        <f>INDEX(CALC!$O$5:$O$25,MATCH(2027,CALC!$B$5:$B$25,0))</f>
      </c>
      <c r="G12" s="952">
        <f>INDEX(CALC!$O$5:$O$25,MATCH(2028,CALC!$B$5:$B$25,0))</f>
      </c>
      <c r="H12" s="952">
        <f>INDEX(CALC!$O$5:$O$25,MATCH(2029,CALC!$B$5:$B$25,0))</f>
      </c>
      <c r="I12" s="952">
        <f>INDEX(CALC!$O$5:$O$25,MATCH(2030,CALC!$B$5:$B$25,0))</f>
      </c>
      <c r="J12" s="943" t="inlineStr">
        <is>
          <t xml:space="preserve">▶ 근거</t>
        </is>
      </c>
    </row>
    <row r="13" ht="16.5" customHeight="1">
      <c r="A13" s="1067"/>
      <c r="B13" s="939" t="inlineStr">
        <is>
          <t xml:space="preserve">ARB+CCB+DU 복합제 처방량(HP)</t>
        </is>
      </c>
      <c r="C13" s="941">
        <f>INDEX(CALC!$Q$5:$Q$25,MATCH(표시연도-1,CALC!$B$5:$B$25,0))</f>
      </c>
      <c r="D13" s="942" t="inlineStr">
        <is>
          <t xml:space="preserve"> · ARB+CCB+DU복합제 처방량 x HP:GP 비율 (로지스틱, 하한고정 22.0%, FY2024Q3 이후 분기회귀)</t>
        </is>
      </c>
      <c r="E13" s="952">
        <f>INDEX(CALC!$Q$5:$Q$25,MATCH(표시연도,CALC!$B$5:$B$25,0))</f>
      </c>
      <c r="F13" s="952">
        <f>INDEX(CALC!$Q$5:$Q$25,MATCH(2027,CALC!$B$5:$B$25,0))</f>
      </c>
      <c r="G13" s="952">
        <f>INDEX(CALC!$Q$5:$Q$25,MATCH(2028,CALC!$B$5:$B$25,0))</f>
      </c>
      <c r="H13" s="952">
        <f>INDEX(CALC!$Q$5:$Q$25,MATCH(2029,CALC!$B$5:$B$25,0))</f>
      </c>
      <c r="I13" s="952">
        <f>INDEX(CALC!$Q$5:$Q$25,MATCH(2030,CALC!$B$5:$B$25,0))</f>
      </c>
      <c r="J13" s="943" t="inlineStr">
        <is>
          <t xml:space="preserve">▶ 근거</t>
        </is>
      </c>
    </row>
    <row r="14" ht="16.5" customHeight="1">
      <c r="A14" s="1067"/>
      <c r="B14" s="939" t="inlineStr">
        <is>
          <t xml:space="preserve">ARB+CCB+DU 복합제 처방량(GP)</t>
        </is>
      </c>
      <c r="C14" s="941">
        <f>INDEX(CALC!$S$5:$S$25,MATCH(표시연도-1,CALC!$B$5:$B$25,0))</f>
      </c>
      <c r="D14" s="942" t="inlineStr">
        <is>
          <t xml:space="preserve"> · ARB+CCB+DU복합제 처방량 x HP:GP 비율 (로지스틱, 하한고정 22.0%, FY2024Q3 이후 분기회귀)</t>
        </is>
      </c>
      <c r="E14" s="952">
        <f>INDEX(CALC!$S$5:$S$25,MATCH(표시연도,CALC!$B$5:$B$25,0))</f>
      </c>
      <c r="F14" s="952">
        <f>INDEX(CALC!$S$5:$S$25,MATCH(2027,CALC!$B$5:$B$25,0))</f>
      </c>
      <c r="G14" s="952">
        <f>INDEX(CALC!$S$5:$S$25,MATCH(2028,CALC!$B$5:$B$25,0))</f>
      </c>
      <c r="H14" s="952">
        <f>INDEX(CALC!$S$5:$S$25,MATCH(2029,CALC!$B$5:$B$25,0))</f>
      </c>
      <c r="I14" s="952">
        <f>INDEX(CALC!$S$5:$S$25,MATCH(2030,CALC!$B$5:$B$25,0))</f>
      </c>
      <c r="J14" s="943" t="inlineStr">
        <is>
          <t xml:space="preserve">▶ 근거</t>
        </is>
      </c>
    </row>
    <row r="15" ht="16.5" customHeight="1">
      <c r="A15" s="1068" t="inlineStr">
        <is>
          <t xml:space="preserve">③ 경쟁 현황</t>
        </is>
      </c>
      <c r="B15" s="940" t="inlineStr">
        <is>
          <t xml:space="preserve">(HP 내) SVK HCT MS</t>
        </is>
      </c>
      <c r="C15" s="945">
        <f>INDEX(CALC!$V$5:$V$25,MATCH(표시연도-1,CALC!$B$5:$B$25,0))</f>
      </c>
      <c r="D15" s="946" t="inlineStr">
        <is>
          <t xml:space="preserve"> · Olmesartan 비율=하한고정(로지스틱, 하한 47.0%), 성분 내 Original비율=직접 선형회귀
→ 상세: 근거_SVK HCT처방량 시트 하단, 근거_제네릭벤치마크 시트</t>
        </is>
      </c>
      <c r="E15" s="954">
        <f>INDEX(CALC!$V$5:$V$25,MATCH(표시연도,CALC!$B$5:$B$25,0))</f>
      </c>
      <c r="F15" s="954">
        <f>INDEX(CALC!$V$5:$V$25,MATCH(2027,CALC!$B$5:$B$25,0))</f>
      </c>
      <c r="G15" s="954">
        <f>INDEX(CALC!$V$5:$V$25,MATCH(2028,CALC!$B$5:$B$25,0))</f>
      </c>
      <c r="H15" s="954">
        <f>INDEX(CALC!$V$5:$V$25,MATCH(2029,CALC!$B$5:$B$25,0))</f>
      </c>
      <c r="I15" s="954">
        <f>INDEX(CALC!$V$5:$V$25,MATCH(2030,CALC!$B$5:$B$25,0))</f>
      </c>
      <c r="J15" s="943" t="inlineStr">
        <is>
          <t xml:space="preserve">▶ 근거</t>
        </is>
      </c>
    </row>
    <row r="16" ht="16.5" customHeight="1">
      <c r="A16" s="1068"/>
      <c r="B16" s="940" t="inlineStr">
        <is>
          <t xml:space="preserve">(GP 내) SVK HCT MS</t>
        </is>
      </c>
      <c r="C16" s="945">
        <f>INDEX(CALC!$Y$5:$Y$25,MATCH(표시연도-1,CALC!$B$5:$B$25,0))</f>
      </c>
      <c r="D16" s="946" t="inlineStr">
        <is>
          <t xml:space="preserve"> · Olmesartan 비율=하한고정(로지스틱, 하한 37.9%), 최근5분기 자동연동 / 성분 내 Original비율=로짓 변환 회귀</t>
        </is>
      </c>
      <c r="E16" s="954">
        <f>INDEX(CALC!$Y$5:$Y$25,MATCH(표시연도,CALC!$B$5:$B$25,0))</f>
      </c>
      <c r="F16" s="954">
        <f>INDEX(CALC!$Y$5:$Y$25,MATCH(2027,CALC!$B$5:$B$25,0))</f>
      </c>
      <c r="G16" s="954">
        <f>INDEX(CALC!$Y$5:$Y$25,MATCH(2028,CALC!$B$5:$B$25,0))</f>
      </c>
      <c r="H16" s="954">
        <f>INDEX(CALC!$Y$5:$Y$25,MATCH(2029,CALC!$B$5:$B$25,0))</f>
      </c>
      <c r="I16" s="954">
        <f>INDEX(CALC!$Y$5:$Y$25,MATCH(2030,CALC!$B$5:$B$25,0))</f>
      </c>
      <c r="J16" s="943" t="inlineStr">
        <is>
          <t xml:space="preserve">▶ 근거</t>
        </is>
      </c>
    </row>
    <row r="17" ht="16.5" customHeight="1">
      <c r="A17" s="1069" t="inlineStr">
        <is>
          <t xml:space="preserve">④ 시장매출</t>
        </is>
      </c>
      <c r="B17" s="940" t="inlineStr">
        <is>
          <t xml:space="preserve">DSKR 매출수량 (T)</t>
        </is>
      </c>
      <c r="C17" s="941">
        <f>INDEX(근거_매출!$B$10:$N$10,표시연도-1-2017)</f>
      </c>
      <c r="D17" s="942" t="inlineStr">
        <is>
          <t xml:space="preserve"> · SVK HCT 처방량(UBIST, 정) ÷ 전환비율(FY22~25 평균 0.987) → 판매 수량 환산</t>
        </is>
      </c>
      <c r="E17" s="952">
        <f>INDEX(근거_매출!$B$10:$N$10,표시연도-2017)</f>
      </c>
      <c r="F17" s="952">
        <f>INDEX(근거_매출!$B$10:$N$10,2027-2017)</f>
      </c>
      <c r="G17" s="952">
        <f>INDEX(근거_매출!$B$10:$N$10,2028-2017)</f>
      </c>
      <c r="H17" s="952">
        <f>INDEX(근거_매출!$B$10:$N$10,2029-2017)</f>
      </c>
      <c r="I17" s="952">
        <f>INDEX(근거_매출!$B$10:$N$10,2030-2017)</f>
      </c>
      <c r="J17" s="951" t="inlineStr">
        <is>
          <t xml:space="preserve">▶ 근거</t>
        </is>
      </c>
    </row>
    <row r="18" ht="16.5" customHeight="1">
      <c r="A18" s="1069"/>
      <c r="B18" s="939" t="inlineStr">
        <is>
          <t xml:space="preserve">연도별 단가 (원/T)</t>
        </is>
      </c>
      <c r="C18" s="941">
        <f>근거_매출!B27</f>
      </c>
      <c r="D18" s="942" t="inlineStr">
        <is>
          <t xml:space="preserve"> · 기준단가 615.6원(FY26 목표단가 채널·용량 물량가중) × 약가 배율 (인하 고시 없음 → 100% 유지, 근거_매출 24행에서 조정)</t>
        </is>
      </c>
      <c r="E18" s="952">
        <f>INDEX(근거_매출!$B$29:$N$29,표시연도-2017)</f>
      </c>
      <c r="F18" s="952">
        <f>INDEX(근거_매출!$B$29:$N$29,2027-2017)</f>
      </c>
      <c r="G18" s="952">
        <f>INDEX(근거_매출!$B$29:$N$29,2028-2017)</f>
      </c>
      <c r="H18" s="952">
        <f>INDEX(근거_매출!$B$29:$N$29,2029-2017)</f>
      </c>
      <c r="I18" s="952">
        <f>INDEX(근거_매출!$B$29:$N$29,2030-2017)</f>
      </c>
      <c r="J18" s="951" t="inlineStr">
        <is>
          <t xml:space="preserve">▶ 근거</t>
        </is>
      </c>
    </row>
    <row r="20" ht="19.5" customHeight="1">
      <c r="A20" s="1063" t="inlineStr">
        <is>
          <t xml:space="preserve">▶ 결과</t>
        </is>
      </c>
      <c r="B20" s="947" t="inlineStr">
        <is>
          <t xml:space="preserve">ARB+CCB+DU 복합제 시장 (처방량)</t>
        </is>
      </c>
      <c r="C20" s="948">
        <f>INDEX(CALC!$O$5:$O$25,MATCH(표시연도-1,CALC!$B$5:$B$25,0))</f>
      </c>
      <c r="D20" s="949" t="inlineStr">
        <is>
          <t xml:space="preserve">ARB 처방량 × ARB 복합제 비율 × ARB+CCB+DU 비율</t>
        </is>
      </c>
      <c r="E20" s="950">
        <f>INDEX(CALC!$O$5:$O$25,MATCH(표시연도,CALC!$B$5:$B$25,0))</f>
      </c>
      <c r="F20" s="950">
        <f>INDEX(CALC!$O$5:$O$25,MATCH(2027,CALC!$B$5:$B$25,0))</f>
      </c>
      <c r="G20" s="950">
        <f>INDEX(CALC!$O$5:$O$25,MATCH(2028,CALC!$B$5:$B$25,0))</f>
      </c>
      <c r="H20" s="950">
        <f>INDEX(CALC!$O$5:$O$25,MATCH(2029,CALC!$B$5:$B$25,0))</f>
      </c>
      <c r="I20" s="950">
        <f>INDEX(CALC!$O$5:$O$25,MATCH(2030,CALC!$B$5:$B$25,0))</f>
      </c>
      <c r="J20" s="943" t="inlineStr">
        <is>
          <t xml:space="preserve">▶ 근거</t>
        </is>
      </c>
    </row>
    <row r="21" ht="19.5" customHeight="1">
      <c r="A21" s="1064"/>
      <c r="B21" s="947" t="inlineStr">
        <is>
          <t xml:space="preserve">SVK HCT 처방 (UBIST)</t>
        </is>
      </c>
      <c r="C21" s="948">
        <f>INDEX(CALC!$AA$5:$AA$25,MATCH(표시연도-1,CALC!$B$5:$B$25,0))</f>
      </c>
      <c r="D21" s="949" t="inlineStr">
        <is>
          <t xml:space="preserve">ARB+CCB+DU 복합제 시장 × SVK HCT MS(성분별×성분내)</t>
        </is>
      </c>
      <c r="E21" s="950">
        <f>INDEX(CALC!$AA$5:$AA$25,MATCH(표시연도,CALC!$B$5:$B$25,0))</f>
      </c>
      <c r="F21" s="950">
        <f>INDEX(CALC!$AA$5:$AA$25,MATCH(2027,CALC!$B$5:$B$25,0))</f>
      </c>
      <c r="G21" s="950">
        <f>INDEX(CALC!$AA$5:$AA$25,MATCH(2028,CALC!$B$5:$B$25,0))</f>
      </c>
      <c r="H21" s="950">
        <f>INDEX(CALC!$AA$5:$AA$25,MATCH(2029,CALC!$B$5:$B$25,0))</f>
      </c>
      <c r="I21" s="950">
        <f>INDEX(CALC!$AA$5:$AA$25,MATCH(2030,CALC!$B$5:$B$25,0))</f>
      </c>
      <c r="J21" s="943" t="inlineStr">
        <is>
          <t xml:space="preserve">▶ 근거</t>
        </is>
      </c>
    </row>
    <row r="22" ht="19.5" customHeight="1">
      <c r="A22" s="1064"/>
      <c r="B22" s="947" t="inlineStr">
        <is>
          <t xml:space="preserve">SVK HCT 시장매출 (백만원)</t>
        </is>
      </c>
      <c r="C22" s="948">
        <f>INDEX(근거_매출!$B$32:$N$32,표시연도-1-2017)</f>
      </c>
      <c r="D22" s="949" t="inlineStr">
        <is>
          <t xml:space="preserve">DSKR 매출수량 × 연도별 단가</t>
        </is>
      </c>
      <c r="E22" s="950">
        <f>INDEX(근거_매출!$B$32:$N$32,표시연도-2017)</f>
      </c>
      <c r="F22" s="950">
        <f>INDEX(근거_매출!$B$32:$N$32,2027-2017)</f>
      </c>
      <c r="G22" s="950">
        <f>INDEX(근거_매출!$B$32:$N$32,2028-2017)</f>
      </c>
      <c r="H22" s="950">
        <f>INDEX(근거_매출!$B$32:$N$32,2029-2017)</f>
      </c>
      <c r="I22" s="950">
        <f>INDEX(근거_매출!$B$32:$N$32,2030-2017)</f>
      </c>
      <c r="J22" s="951" t="inlineStr">
        <is>
          <t xml:space="preserve">▶ 근거</t>
        </is>
      </c>
    </row>
    <row r="23">
      <c r="H23" s="956" t="str">
        <f>"※ 시나리오 밴드(FY2030): "&amp;TEXT(근거_매출!N36,"#,##0")&amp;" ~ "&amp;TEXT(근거_매출!N35,"#,##0")&amp;" (침투 ±10%p) · "&amp;TEXT(근거_매출!N38,"#,##0")&amp;" ~ "&amp;TEXT(근거_매출!N37,"#,##0")&amp;" (±5%p) →"</f>
      </c>
      <c r="I23" s="990" t="str">
        <f>HYPERLINK("#'FCST RESULT'!A1","상세: FCST RESULT ▶")</f>
      </c>
    </row>
    <row r="25" ht="16.5" customHeight="1">
      <c r="B25" s="546" t="inlineStr">
        <is>
          <t xml:space="preserve">※ 기준 수치 - 출처 및 기준연도</t>
        </is>
      </c>
      <c r="C25" s="547"/>
      <c r="D25" s="547"/>
      <c r="E25" s="547"/>
      <c r="F25" s="547"/>
      <c r="G25" s="547"/>
      <c r="H25" s="547"/>
      <c r="I25" s="547"/>
    </row>
    <row r="26" ht="16.5" customHeight="1">
      <c r="B26" s="548" t="inlineStr">
        <is>
          <t xml:space="preserve">① 환자 현황</t>
        </is>
      </c>
      <c r="C26" s="547"/>
      <c r="D26" s="547"/>
      <c r="E26" s="547"/>
      <c r="F26" s="547"/>
      <c r="G26" s="547"/>
      <c r="H26" s="547"/>
      <c r="I26" s="547"/>
    </row>
    <row r="27" ht="16.5" customHeight="1">
      <c r="B27" s="548" t="inlineStr">
        <is>
          <t xml:space="preserve">     1)고혈압 유병환자수: 국민건강영양조사 데이터, CY2024</t>
        </is>
      </c>
      <c r="C27" s="547"/>
      <c r="D27" s="547"/>
      <c r="E27" s="547"/>
      <c r="F27" s="547"/>
      <c r="G27" s="547"/>
      <c r="H27" s="547"/>
      <c r="I27" s="547"/>
    </row>
    <row r="28" ht="16.5" customHeight="1">
      <c r="B28" s="548" t="inlineStr">
        <is>
          <t xml:space="preserve">     2)고혈압 의료이용 환자수: HIRA 고혈압(ICD-10: I10) 주부상병, CY2024</t>
        </is>
      </c>
      <c r="C28" s="547"/>
      <c r="D28" s="547"/>
      <c r="E28" s="547"/>
      <c r="F28" s="547"/>
      <c r="G28" s="547"/>
      <c r="H28" s="547"/>
      <c r="I28" s="547"/>
    </row>
    <row r="29" ht="16.5" customHeight="1">
      <c r="B29" s="548" t="inlineStr">
        <is>
          <t xml:space="preserve">     3)고혈압 치료·ARB처방환자수: 건보공단 전수 데이터, CY2023</t>
        </is>
      </c>
      <c r="C29" s="547"/>
      <c r="D29" s="547"/>
      <c r="E29" s="547"/>
      <c r="F29" s="547"/>
      <c r="G29" s="547"/>
      <c r="H29" s="547"/>
      <c r="I29" s="547"/>
    </row>
    <row r="30" ht="16.5" customHeight="1">
      <c r="B30" s="548" t="inlineStr">
        <is>
          <t xml:space="preserve">② 시장 구조(VPP·ARB 처방량·복합제 처방량): UBIST, FY2025</t>
        </is>
      </c>
      <c r="C30" s="547"/>
      <c r="D30" s="547"/>
      <c r="E30" s="547"/>
      <c r="F30" s="547"/>
      <c r="G30" s="547"/>
      <c r="H30" s="547"/>
      <c r="I30" s="547"/>
    </row>
    <row r="31" ht="16.5" customHeight="1">
      <c r="B31" s="548" t="inlineStr">
        <is>
          <t xml:space="preserve">③ 경쟁 현황(성분별·성분 내 MS): UBIST, FY2025</t>
        </is>
      </c>
      <c r="C31" s="547"/>
      <c r="D31" s="547"/>
      <c r="E31" s="547"/>
      <c r="F31" s="547"/>
      <c r="G31" s="547"/>
      <c r="H31" s="547"/>
      <c r="I31" s="547"/>
    </row>
    <row r="32" ht="16.5" customHeight="1">
      <c r="B32" s="548" t="inlineStr">
        <is>
          <t xml:space="preserve">④ 시장매출(수량·단가): 내부 시장매출 실측 FY2025 / 단가: FY2026 목표단가 (채널·용량별 물량가중)</t>
        </is>
      </c>
      <c r="C32" s="547"/>
      <c r="D32" s="547"/>
      <c r="E32" s="547"/>
      <c r="F32" s="547"/>
      <c r="G32" s="547"/>
      <c r="H32" s="547"/>
      <c r="I32" s="547"/>
    </row>
    <row r="35" hidden="1">
      <c r="B35" s="989" t="inlineStr">
        <is>
          <t xml:space="preserve">■ 부록 — 백테스트 (rolling-origin 홀드아웃, 2026-09-14 수행)</t>
        </is>
      </c>
    </row>
    <row r="36" hidden="1">
      <c r="B36" s="541" t="inlineStr">
        <is>
          <t xml:space="preserve">시점(실측 월수)</t>
        </is>
      </c>
      <c r="C36" s="541" t="inlineStr">
        <is>
          <t xml:space="preserve">그 시점의 FY2026E</t>
        </is>
      </c>
      <c r="D36" s="541" t="inlineStr">
        <is>
          <t xml:space="preserve">최종(5개월) 대비</t>
        </is>
      </c>
      <c r="E36" s="541" t="inlineStr">
        <is>
          <t xml:space="preserve">판정</t>
        </is>
      </c>
    </row>
    <row r="37" hidden="1">
      <c r="B37" s="541" t="inlineStr">
        <is>
          <t xml:space="preserve">4월 마감 (1개월)</t>
        </is>
      </c>
      <c r="C37" s="541">
        <v>34685</v>
      </c>
      <c r="D37" s="541">
        <v>-0.018697817048316412</v>
      </c>
      <c r="E37" s="541" t="inlineStr">
        <is>
          <t xml:space="preserve">정상</t>
        </is>
      </c>
    </row>
    <row r="38" hidden="1">
      <c r="B38" s="541" t="inlineStr">
        <is>
          <t xml:space="preserve">5월 마감 (2개월)</t>
        </is>
      </c>
      <c r="C38" s="541">
        <v>34272</v>
      </c>
      <c r="D38" s="541">
        <v>-0.030373957682841346</v>
      </c>
      <c r="E38" s="541" t="inlineStr">
        <is>
          <t xml:space="preserve">가중치 전환 구간 — 참고용</t>
        </is>
      </c>
    </row>
    <row r="39" hidden="1">
      <c r="B39" s="541" t="inlineStr">
        <is>
          <t xml:space="preserve">6월 마감 (3개월)</t>
        </is>
      </c>
      <c r="C39" s="541">
        <v>34889</v>
      </c>
      <c r="D39" s="541">
        <v>-0.01293862441054816</v>
      </c>
      <c r="E39" s="541" t="inlineStr">
        <is>
          <t xml:space="preserve">정상 — 이 시점부터 리비전 논의 유효</t>
        </is>
      </c>
    </row>
    <row r="40" hidden="1">
      <c r="B40" s="541" t="inlineStr">
        <is>
          <t xml:space="preserve">7월 마감 (4개월)</t>
        </is>
      </c>
      <c r="C40" s="541">
        <v>35170</v>
      </c>
      <c r="D40" s="541">
        <v>-0.004972493366034225</v>
      </c>
      <c r="E40" s="541" t="inlineStr">
        <is>
          <t xml:space="preserve">정상</t>
        </is>
      </c>
    </row>
    <row r="41" hidden="1">
      <c r="B41" s="541" t="inlineStr">
        <is>
          <t xml:space="preserve">8월 마감 (5개월)</t>
        </is>
      </c>
      <c r="C41" s="541">
        <v>35346</v>
      </c>
      <c r="D41" s="541" t="inlineStr">
        <is>
          <t xml:space="preserve">기준</t>
        </is>
      </c>
      <c r="E41" s="541" t="inlineStr">
        <is>
          <t xml:space="preserve">현재</t>
        </is>
      </c>
    </row>
    <row r="42" hidden="1">
      <c r="B42" s="758" t="inlineStr">
        <is>
          <t xml:space="preserve">· 방법: FY2026 실측 월(ARB 시장 Total, 원본_월별 ■A)을 시점별로 제한해 각 시점의 연간 추정을 재현(사본 시뮬레이션). 5개 시점 최대 오차 3.0%, 실측 3개월부터 ±1% 이내 수렴. 복합제·MS 측은 FY26Q1 분기 실측 고정이므로 월별 롤링은 ARB 시장 성장률에만 작용.</t>
        </is>
      </c>
    </row>
    <row r="43" hidden="1">
      <c r="B43" s="758" t="inlineStr">
        <is>
          <t xml:space="preserve">· 결론: 월별 롤링 엔진 이상 없음 (검증 범위: FY2026 ARB 시장 실측 5개월 구간, 2026-04~08)</t>
        </is>
      </c>
    </row>
  </sheetData>
  <mergeCells count="6">
    <mergeCell ref="G4:I4"/>
    <mergeCell ref="A6:A9"/>
    <mergeCell ref="A10:A14"/>
    <mergeCell ref="A15:A16"/>
    <mergeCell ref="A17:A18"/>
    <mergeCell ref="A20:A22"/>
  </mergeCells>
  <phoneticPr fontId="64" type="noConversion"/>
  <hyperlinks>
    <hyperlink ref="J6" location="근거_유병환자수!A1" display="▶ 근거"/>
    <hyperlink ref="J7" location="근거_의료이용환자수!A1" display="▶ 근거"/>
    <hyperlink ref="J8" location="근거_고혈압치료환자수!A1" display="▶ 근거"/>
    <hyperlink ref="J9" location="근거_ARB처방환자수!A1" display="▶ 근거"/>
    <hyperlink ref="J10" location="근거_ARB처방량!A1" display="▶ 근거"/>
    <hyperlink ref="J11" location="근거_ARB처방량!A1" display="▶ 근거"/>
    <hyperlink ref="J12" location="'근거_ARB+CCB+DU복합제처방량'!A1" display="▶ 근거"/>
    <hyperlink ref="J13" location="'근거_SVK HCT처방량'!A1" display="▶ 근거"/>
    <hyperlink ref="J14" location="'근거_SVK HCT처방량'!A1" display="▶ 근거"/>
    <hyperlink ref="J15" location="'근거_SVK HCT처방량'!A1" display="▶ 근거"/>
    <hyperlink ref="J16" location="'근거_SVK HCT처방량'!A1" display="▶ 근거"/>
    <hyperlink ref="J17" location="근거_매출!A1" display="▶ 근거"/>
    <hyperlink ref="J18" location="근거_매출!A1" display="▶ 근거"/>
    <hyperlink ref="J20" location="'근거_ARB+CCB+DU복합제처방량'!A1" display="▶ 근거"/>
    <hyperlink ref="J21" location="'근거_SVK HCT처방량'!A1" display="▶ 근거"/>
    <hyperlink ref="J22" location="근거_매출!A1" display="▶ 근거"/>
  </hyperlink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>
  <sheetPr>
    <tabColor rgb="009AA0A8"/>
    <outlinePr summaryBelow="1" summaryRight="1"/>
    <pageSetUpPr/>
  </sheetPr>
  <dimension ref="A1:V64"/>
  <sheetViews>
    <sheetView showGridLines="0" tabSelected="0" zoomScaleNormal="100" workbookViewId="0">
      <pane xSplit="1" ySplit="4" topLeftCell="B29" activePane="bottomRight" state="frozen"/>
      <selection pane="bottomRight" activeCell="C38" sqref="A1:XFD1048576"/>
      <selection pane="bottomLeft" activeCell="A42" sqref="A42"/>
      <selection pane="topRight" activeCell="I1" sqref="I1"/>
    </sheetView>
  </sheetViews>
  <sheetFormatPr baseColWidth="8" defaultColWidth="8.5" defaultRowHeight="16.5"/>
  <cols>
    <col width="56" customWidth="1" style="9" min="1" max="1"/>
    <col width="10.625" customWidth="1" style="9" min="2" max="2"/>
    <col width="11.875" customWidth="1" style="9" min="3" max="5"/>
    <col width="10.625" customWidth="1" style="9" min="6" max="6"/>
    <col width="11.875" customWidth="1" style="9" min="7" max="22"/>
  </cols>
  <sheetData>
    <row r="1" ht="20.25" customHeight="1" s="9">
      <c r="A1" s="171" t="inlineStr">
        <is>
          <t xml:space="preserve">고혈압 유병환자수 산출  :   KNHANES 기반 추정 </t>
        </is>
      </c>
    </row>
    <row r="2" ht="7.5" customHeight="1" s="9">
      <c r="A2" s="35" t="inlineStr">
        <is>
          <t xml:space="preserve"> </t>
        </is>
      </c>
    </row>
    <row r="3" ht="16.5" customHeight="1" s="9">
      <c r="B3" s="36" t="inlineStr">
        <is>
          <t>◀ 실측 (국민건강영양조사, 2010~2024)</t>
        </is>
      </c>
      <c r="L3" s="36" t="n"/>
      <c r="M3" s="36" t="n"/>
      <c r="O3" s="36" t="n"/>
      <c r="P3" s="36" t="n"/>
      <c r="Q3" s="36" t="inlineStr">
        <is>
          <t>예측 (회귀, 2025~2030) ▶</t>
        </is>
      </c>
    </row>
    <row r="4" ht="16.5" customHeight="1" s="9">
      <c r="A4" s="37" t="inlineStr">
        <is>
          <t>구분  /  연도 ▶</t>
        </is>
      </c>
      <c r="B4" s="38" t="n">
        <v>2010</v>
      </c>
      <c r="C4" s="38" t="n">
        <v>2011</v>
      </c>
      <c r="D4" s="38" t="n">
        <v>2012</v>
      </c>
      <c r="E4" s="38" t="n">
        <v>2013</v>
      </c>
      <c r="F4" s="38" t="n">
        <v>2014</v>
      </c>
      <c r="G4" s="38" t="n">
        <v>2015</v>
      </c>
      <c r="H4" s="38" t="n">
        <v>2016</v>
      </c>
      <c r="I4" s="38" t="n">
        <v>2017</v>
      </c>
      <c r="J4" s="38" t="n">
        <v>2018</v>
      </c>
      <c r="K4" s="38" t="n">
        <v>2019</v>
      </c>
      <c r="L4" s="38" t="n">
        <v>2020</v>
      </c>
      <c r="M4" s="38" t="n">
        <v>2021</v>
      </c>
      <c r="N4" s="38" t="n">
        <v>2022</v>
      </c>
      <c r="O4" s="38" t="n">
        <v>2023</v>
      </c>
      <c r="P4" s="38" t="n">
        <v>2024</v>
      </c>
      <c r="Q4" s="39" t="n">
        <v>2025</v>
      </c>
      <c r="R4" s="39" t="n">
        <v>2026</v>
      </c>
      <c r="S4" s="39" t="n">
        <v>2027</v>
      </c>
      <c r="T4" s="39" t="n">
        <v>2028</v>
      </c>
      <c r="U4" s="39" t="n">
        <v>2029</v>
      </c>
      <c r="V4" s="39" t="n">
        <v>2030</v>
      </c>
    </row>
    <row r="5" ht="16.5" customHeight="1" s="9">
      <c r="A5" s="177" t="inlineStr">
        <is>
          <t>■ A. 인구 (명)                [통계청 장래인구추계, 중위]</t>
        </is>
      </c>
      <c r="B5" s="178" t="n"/>
      <c r="C5" s="178" t="n"/>
      <c r="D5" s="178" t="n"/>
      <c r="E5" s="178" t="n"/>
      <c r="F5" s="178" t="n"/>
      <c r="G5" s="178" t="n"/>
      <c r="H5" s="178" t="n"/>
      <c r="I5" s="178" t="n"/>
      <c r="J5" s="178" t="n"/>
      <c r="K5" s="178" t="n"/>
      <c r="L5" s="178" t="n"/>
      <c r="M5" s="178" t="n"/>
      <c r="N5" s="178" t="n"/>
      <c r="O5" s="178" t="n"/>
      <c r="P5" s="178" t="n"/>
      <c r="Q5" s="178" t="n"/>
      <c r="R5" s="178" t="n"/>
      <c r="S5" s="178" t="n"/>
      <c r="T5" s="178" t="n"/>
      <c r="U5" s="178" t="n"/>
      <c r="V5" s="178" t="n"/>
    </row>
    <row r="6" ht="16.5" customHeight="1" s="9">
      <c r="A6" s="0" t="inlineStr">
        <is>
          <t xml:space="preserve">  20-29세</t>
        </is>
      </c>
      <c r="B6" s="179" t="n">
        <v>6973154</v>
      </c>
      <c r="C6" s="179" t="n">
        <v>6840475</v>
      </c>
      <c r="D6" s="179" t="n">
        <v>6733813</v>
      </c>
      <c r="E6" s="179" t="n">
        <v>6686161</v>
      </c>
      <c r="F6" s="179" t="n">
        <v>6716535</v>
      </c>
      <c r="G6" s="179" t="n">
        <v>6781422</v>
      </c>
      <c r="H6" s="179" t="n">
        <v>6839660</v>
      </c>
      <c r="I6" s="179" t="n">
        <v>6897818</v>
      </c>
      <c r="J6" s="179" t="n">
        <v>6991259</v>
      </c>
      <c r="K6" s="179" t="n">
        <v>7026828</v>
      </c>
      <c r="L6" s="179" t="n">
        <v>7037893</v>
      </c>
      <c r="M6" s="179" t="n">
        <v>6953529</v>
      </c>
      <c r="N6" s="179" t="n">
        <v>6734021</v>
      </c>
      <c r="O6" s="179" t="n">
        <v>6548381</v>
      </c>
      <c r="P6" s="179" t="n">
        <v>6372432</v>
      </c>
      <c r="Q6" s="179" t="n">
        <v>6136764</v>
      </c>
      <c r="R6" s="179" t="n">
        <v>5887622</v>
      </c>
      <c r="S6" s="179" t="n">
        <v>5678166</v>
      </c>
      <c r="T6" s="179" t="n">
        <v>5510243</v>
      </c>
      <c r="U6" s="179" t="n">
        <v>5341561</v>
      </c>
      <c r="V6" s="179" t="n">
        <v>5157518</v>
      </c>
    </row>
    <row r="7" ht="16.5" customHeight="1" s="9">
      <c r="A7" s="0" t="inlineStr">
        <is>
          <t xml:space="preserve">  30-39세</t>
        </is>
      </c>
      <c r="B7" s="179" t="n">
        <v>8264820</v>
      </c>
      <c r="C7" s="179" t="n">
        <v>8208754</v>
      </c>
      <c r="D7" s="179" t="n">
        <v>8146381</v>
      </c>
      <c r="E7" s="179" t="n">
        <v>8035971</v>
      </c>
      <c r="F7" s="179" t="n">
        <v>7899840</v>
      </c>
      <c r="G7" s="179" t="n">
        <v>7763702</v>
      </c>
      <c r="H7" s="179" t="n">
        <v>7652940</v>
      </c>
      <c r="I7" s="179" t="n">
        <v>7545842</v>
      </c>
      <c r="J7" s="179" t="n">
        <v>7456227</v>
      </c>
      <c r="K7" s="179" t="n">
        <v>7358231</v>
      </c>
      <c r="L7" s="179" t="n">
        <v>7174782</v>
      </c>
      <c r="M7" s="179" t="n">
        <v>6989477</v>
      </c>
      <c r="N7" s="179" t="n">
        <v>6872945</v>
      </c>
      <c r="O7" s="179" t="n">
        <v>6874383</v>
      </c>
      <c r="P7" s="179" t="n">
        <v>6913023</v>
      </c>
      <c r="Q7" s="179" t="n">
        <v>6975568</v>
      </c>
      <c r="R7" s="179" t="n">
        <v>7037580</v>
      </c>
      <c r="S7" s="179" t="n">
        <v>7096790</v>
      </c>
      <c r="T7" s="179" t="n">
        <v>7152255</v>
      </c>
      <c r="U7" s="179" t="n">
        <v>7158328</v>
      </c>
      <c r="V7" s="179" t="n">
        <v>7156565</v>
      </c>
    </row>
    <row r="8" ht="16.5" customHeight="1" s="9">
      <c r="A8" s="0" t="inlineStr">
        <is>
          <t xml:space="preserve">  40-49세</t>
        </is>
      </c>
      <c r="B8" s="179" t="n">
        <v>8578079</v>
      </c>
      <c r="C8" s="179" t="n">
        <v>8600111</v>
      </c>
      <c r="D8" s="179" t="n">
        <v>8657375</v>
      </c>
      <c r="E8" s="179" t="n">
        <v>8653288</v>
      </c>
      <c r="F8" s="179" t="n">
        <v>8774714</v>
      </c>
      <c r="G8" s="179" t="n">
        <v>8752417</v>
      </c>
      <c r="H8" s="179" t="n">
        <v>8671799</v>
      </c>
      <c r="I8" s="179" t="n">
        <v>8585346</v>
      </c>
      <c r="J8" s="179" t="n">
        <v>8504579</v>
      </c>
      <c r="K8" s="179" t="n">
        <v>8335481</v>
      </c>
      <c r="L8" s="179" t="n">
        <v>8257903</v>
      </c>
      <c r="M8" s="179" t="n">
        <v>8158318</v>
      </c>
      <c r="N8" s="179" t="n">
        <v>8097011</v>
      </c>
      <c r="O8" s="179" t="n">
        <v>7993159</v>
      </c>
      <c r="P8" s="179" t="n">
        <v>7852297</v>
      </c>
      <c r="Q8" s="179" t="n">
        <v>7717016</v>
      </c>
      <c r="R8" s="179" t="n">
        <v>7624180</v>
      </c>
      <c r="S8" s="179" t="n">
        <v>7530657</v>
      </c>
      <c r="T8" s="179" t="n">
        <v>7417118</v>
      </c>
      <c r="U8" s="179" t="n">
        <v>7309393</v>
      </c>
      <c r="V8" s="179" t="n">
        <v>7147423</v>
      </c>
    </row>
    <row r="9" ht="16.5" customHeight="1" s="9">
      <c r="A9" s="0" t="inlineStr">
        <is>
          <t xml:space="preserve">  50-59세</t>
        </is>
      </c>
      <c r="B9" s="179" t="n">
        <v>6751678</v>
      </c>
      <c r="C9" s="179" t="n">
        <v>7229163</v>
      </c>
      <c r="D9" s="179" t="n">
        <v>7504944</v>
      </c>
      <c r="E9" s="179" t="n">
        <v>7821975</v>
      </c>
      <c r="F9" s="179" t="n">
        <v>8033801</v>
      </c>
      <c r="G9" s="179" t="n">
        <v>8173256</v>
      </c>
      <c r="H9" s="179" t="n">
        <v>8305212</v>
      </c>
      <c r="I9" s="179" t="n">
        <v>8389739</v>
      </c>
      <c r="J9" s="179" t="n">
        <v>8462781</v>
      </c>
      <c r="K9" s="179" t="n">
        <v>8593283</v>
      </c>
      <c r="L9" s="179" t="n">
        <v>8575336</v>
      </c>
      <c r="M9" s="179" t="n">
        <v>8539374</v>
      </c>
      <c r="N9" s="179" t="n">
        <v>8603509</v>
      </c>
      <c r="O9" s="179" t="n">
        <v>8596363</v>
      </c>
      <c r="P9" s="179" t="n">
        <v>8705899</v>
      </c>
      <c r="Q9" s="179" t="n">
        <v>8660370</v>
      </c>
      <c r="R9" s="179" t="n">
        <v>8586606</v>
      </c>
      <c r="S9" s="179" t="n">
        <v>8508537</v>
      </c>
      <c r="T9" s="179" t="n">
        <v>8417195</v>
      </c>
      <c r="U9" s="179" t="n">
        <v>8247351</v>
      </c>
      <c r="V9" s="179" t="n">
        <v>8195954</v>
      </c>
    </row>
    <row r="10" ht="16.5" customHeight="1" s="9">
      <c r="A10" s="0" t="inlineStr">
        <is>
          <t xml:space="preserve">  60-69세</t>
        </is>
      </c>
      <c r="B10" s="179" t="n">
        <v>4090354</v>
      </c>
      <c r="C10" s="179" t="n">
        <v>4149296</v>
      </c>
      <c r="D10" s="179" t="n">
        <v>4252495</v>
      </c>
      <c r="E10" s="179" t="n">
        <v>4358060</v>
      </c>
      <c r="F10" s="179" t="n">
        <v>4546950</v>
      </c>
      <c r="G10" s="179" t="n">
        <v>4856462</v>
      </c>
      <c r="H10" s="179" t="n">
        <v>5204346</v>
      </c>
      <c r="I10" s="179" t="n">
        <v>5456887</v>
      </c>
      <c r="J10" s="179" t="n">
        <v>5745656</v>
      </c>
      <c r="K10" s="179" t="n">
        <v>6076571</v>
      </c>
      <c r="L10" s="179" t="n">
        <v>6476602</v>
      </c>
      <c r="M10" s="179" t="n">
        <v>6959660</v>
      </c>
      <c r="N10" s="179" t="n">
        <v>7211963</v>
      </c>
      <c r="O10" s="179" t="n">
        <v>7532388</v>
      </c>
      <c r="P10" s="179" t="n">
        <v>7720341</v>
      </c>
      <c r="Q10" s="179" t="n">
        <v>7844071</v>
      </c>
      <c r="R10" s="179" t="n">
        <v>7980101</v>
      </c>
      <c r="S10" s="179" t="n">
        <v>8068291</v>
      </c>
      <c r="T10" s="179" t="n">
        <v>8139161</v>
      </c>
      <c r="U10" s="179" t="n">
        <v>8263910</v>
      </c>
      <c r="V10" s="179" t="n">
        <v>8262115</v>
      </c>
    </row>
    <row r="11" ht="16.5" customHeight="1" s="9">
      <c r="A11" s="0" t="inlineStr">
        <is>
          <t xml:space="preserve">  70세 이상</t>
        </is>
      </c>
      <c r="B11" s="179" t="n">
        <v>3487795</v>
      </c>
      <c r="C11" s="179" t="n">
        <v>3668843</v>
      </c>
      <c r="D11" s="179" t="n">
        <v>3892038</v>
      </c>
      <c r="E11" s="179" t="n">
        <v>4108151</v>
      </c>
      <c r="F11" s="179" t="n">
        <v>4271397</v>
      </c>
      <c r="G11" s="179" t="n">
        <v>4435537</v>
      </c>
      <c r="H11" s="179" t="n">
        <v>4547079</v>
      </c>
      <c r="I11" s="179" t="n">
        <v>4779541</v>
      </c>
      <c r="J11" s="179" t="n">
        <v>5009497</v>
      </c>
      <c r="K11" s="179" t="n">
        <v>5240372</v>
      </c>
      <c r="L11" s="179" t="n">
        <v>5489635</v>
      </c>
      <c r="M11" s="179" t="n">
        <v>5674954</v>
      </c>
      <c r="N11" s="179" t="n">
        <v>5917283</v>
      </c>
      <c r="O11" s="179" t="n">
        <v>6161633</v>
      </c>
      <c r="P11" s="179" t="n">
        <v>6428985</v>
      </c>
      <c r="Q11" s="179" t="n">
        <v>6825302</v>
      </c>
      <c r="R11" s="179" t="n">
        <v>7187553</v>
      </c>
      <c r="S11" s="179" t="n">
        <v>7574606</v>
      </c>
      <c r="T11" s="179" t="n">
        <v>7991794</v>
      </c>
      <c r="U11" s="179" t="n">
        <v>8433421</v>
      </c>
      <c r="V11" s="179" t="n">
        <v>8943049</v>
      </c>
    </row>
    <row r="12" ht="16.5" customHeight="1" s="9">
      <c r="A12" s="180" t="inlineStr">
        <is>
          <t xml:space="preserve">  전체 (20세+)</t>
        </is>
      </c>
      <c r="B12" s="172">
        <f>SUM(B6:B11)</f>
        <v/>
      </c>
      <c r="C12" s="172">
        <f>SUM(C6:C11)</f>
        <v/>
      </c>
      <c r="D12" s="172">
        <f>SUM(D6:D11)</f>
        <v/>
      </c>
      <c r="E12" s="172">
        <f>SUM(E6:E11)</f>
        <v/>
      </c>
      <c r="F12" s="172">
        <f>SUM(F6:F11)</f>
        <v/>
      </c>
      <c r="G12" s="172">
        <f>SUM(G6:G11)</f>
        <v/>
      </c>
      <c r="H12" s="172">
        <f>SUM(H6:H11)</f>
        <v/>
      </c>
      <c r="I12" s="172">
        <f>SUM(I6:I11)</f>
        <v/>
      </c>
      <c r="J12" s="172">
        <f>SUM(J6:J11)</f>
        <v/>
      </c>
      <c r="K12" s="172">
        <f>SUM(K6:K11)</f>
        <v/>
      </c>
      <c r="L12" s="172">
        <f>SUM(L6:L11)</f>
        <v/>
      </c>
      <c r="M12" s="172">
        <f>SUM(M6:M11)</f>
        <v/>
      </c>
      <c r="N12" s="172">
        <f>SUM(N6:N11)</f>
        <v/>
      </c>
      <c r="O12" s="172">
        <f>SUM(O6:O11)</f>
        <v/>
      </c>
      <c r="P12" s="172">
        <f>SUM(P6:P11)</f>
        <v/>
      </c>
      <c r="Q12" s="172">
        <f>SUM(Q6:Q11)</f>
        <v/>
      </c>
      <c r="R12" s="172">
        <f>SUM(R6:R11)</f>
        <v/>
      </c>
      <c r="S12" s="172">
        <f>SUM(S6:S11)</f>
        <v/>
      </c>
      <c r="T12" s="172">
        <f>SUM(T6:T11)</f>
        <v/>
      </c>
      <c r="U12" s="172">
        <f>SUM(U6:U11)</f>
        <v/>
      </c>
      <c r="V12" s="172">
        <f>SUM(V6:V11)</f>
        <v/>
      </c>
    </row>
    <row r="14" ht="16.5" customHeight="1" s="9">
      <c r="A14" s="177" t="inlineStr">
        <is>
          <t>■ B. 연령별 유병률 (%)   [2010~24 : 고혈압 유병비율  |  2025~30 : 연령대별 다른 방법으로 예측1]</t>
        </is>
      </c>
      <c r="B14" s="178" t="n"/>
      <c r="C14" s="178" t="n"/>
      <c r="D14" s="178" t="n"/>
      <c r="E14" s="178" t="n"/>
      <c r="F14" s="178" t="n"/>
      <c r="G14" s="178" t="n"/>
      <c r="H14" s="178" t="n"/>
      <c r="I14" s="178" t="n"/>
      <c r="J14" s="178" t="n"/>
      <c r="K14" s="178" t="n"/>
      <c r="L14" s="178" t="n"/>
      <c r="M14" s="178" t="n"/>
      <c r="N14" s="178" t="n"/>
      <c r="O14" s="178" t="n"/>
      <c r="P14" s="178" t="n"/>
      <c r="Q14" s="178" t="n"/>
      <c r="R14" s="178" t="n"/>
      <c r="S14" s="178" t="n"/>
      <c r="T14" s="178" t="n"/>
      <c r="U14" s="178" t="n"/>
      <c r="V14" s="178" t="n"/>
    </row>
    <row r="15" ht="16.5" customHeight="1" s="9">
      <c r="A15" s="0" t="inlineStr">
        <is>
          <t xml:space="preserve">  20-29세</t>
        </is>
      </c>
      <c r="B15" s="181" t="n">
        <v>2.5</v>
      </c>
      <c r="C15" s="181" t="n">
        <v>7</v>
      </c>
      <c r="D15" s="181" t="n">
        <v>4.8</v>
      </c>
      <c r="E15" s="181" t="n">
        <v>4.2</v>
      </c>
      <c r="F15" s="181" t="n">
        <v>2.2</v>
      </c>
      <c r="G15" s="181" t="n">
        <v>2.7</v>
      </c>
      <c r="H15" s="181" t="n">
        <v>3.5</v>
      </c>
      <c r="I15" s="181" t="n">
        <v>5.1</v>
      </c>
      <c r="J15" s="181" t="n">
        <v>5.4</v>
      </c>
      <c r="K15" s="181" t="n">
        <v>5.2</v>
      </c>
      <c r="L15" s="352" t="n">
        <v>4.4</v>
      </c>
      <c r="M15" s="352" t="n">
        <v>2.8</v>
      </c>
      <c r="N15" s="352" t="n">
        <v>4.3</v>
      </c>
      <c r="O15" s="352" t="n">
        <v>1.5</v>
      </c>
      <c r="P15" s="181" t="n">
        <v>3.1</v>
      </c>
      <c r="Q15" s="353">
        <f>$I43</f>
        <v/>
      </c>
      <c r="R15" s="353">
        <f>$I43</f>
        <v/>
      </c>
      <c r="S15" s="353">
        <f>$I43</f>
        <v/>
      </c>
      <c r="T15" s="353">
        <f>$I43</f>
        <v/>
      </c>
      <c r="U15" s="353">
        <f>$I43</f>
        <v/>
      </c>
      <c r="V15" s="353">
        <f>$I43</f>
        <v/>
      </c>
    </row>
    <row r="16" ht="16.5" customHeight="1" s="9">
      <c r="A16" s="0" t="inlineStr">
        <is>
          <t xml:space="preserve">  30-39세</t>
        </is>
      </c>
      <c r="B16" s="181" t="n">
        <v>7.2</v>
      </c>
      <c r="C16" s="181" t="n">
        <v>9.1</v>
      </c>
      <c r="D16" s="181" t="n">
        <v>9.5</v>
      </c>
      <c r="E16" s="181" t="n">
        <v>9.699999999999999</v>
      </c>
      <c r="F16" s="181" t="n">
        <v>7.3</v>
      </c>
      <c r="G16" s="181" t="n">
        <v>8.699999999999999</v>
      </c>
      <c r="H16" s="181" t="n">
        <v>10.3</v>
      </c>
      <c r="I16" s="181" t="n">
        <v>11.3</v>
      </c>
      <c r="J16" s="181" t="n">
        <v>11.7</v>
      </c>
      <c r="K16" s="181" t="n">
        <v>9.5</v>
      </c>
      <c r="L16" s="352" t="n">
        <v>11.4</v>
      </c>
      <c r="M16" s="352" t="n">
        <v>10</v>
      </c>
      <c r="N16" s="352" t="n">
        <v>8.699999999999999</v>
      </c>
      <c r="O16" s="352" t="n">
        <v>6.2</v>
      </c>
      <c r="P16" s="181" t="n">
        <v>9.1</v>
      </c>
      <c r="Q16" s="353">
        <f>$I44</f>
        <v/>
      </c>
      <c r="R16" s="353">
        <f>$I44</f>
        <v/>
      </c>
      <c r="S16" s="353">
        <f>$I44</f>
        <v/>
      </c>
      <c r="T16" s="353">
        <f>$I44</f>
        <v/>
      </c>
      <c r="U16" s="353">
        <f>$I44</f>
        <v/>
      </c>
      <c r="V16" s="353">
        <f>$I44</f>
        <v/>
      </c>
    </row>
    <row r="17" ht="16.5" customHeight="1" s="9">
      <c r="A17" s="0" t="inlineStr">
        <is>
          <t xml:space="preserve">  40-49세</t>
        </is>
      </c>
      <c r="B17" s="181" t="n">
        <v>17</v>
      </c>
      <c r="C17" s="181" t="n">
        <v>21.1</v>
      </c>
      <c r="D17" s="181" t="n">
        <v>22.6</v>
      </c>
      <c r="E17" s="181" t="n">
        <v>19.5</v>
      </c>
      <c r="F17" s="181" t="n">
        <v>17.7</v>
      </c>
      <c r="G17" s="181" t="n">
        <v>20.7</v>
      </c>
      <c r="H17" s="181" t="n">
        <v>21.7</v>
      </c>
      <c r="I17" s="181" t="n">
        <v>19.2</v>
      </c>
      <c r="J17" s="181" t="n">
        <v>20.6</v>
      </c>
      <c r="K17" s="181" t="n">
        <v>19</v>
      </c>
      <c r="L17" s="352" t="n">
        <v>20.8</v>
      </c>
      <c r="M17" s="352" t="n">
        <v>19.7</v>
      </c>
      <c r="N17" s="352" t="n">
        <v>20.1</v>
      </c>
      <c r="O17" s="352" t="n">
        <v>17.2</v>
      </c>
      <c r="P17" s="181" t="n">
        <v>20.4</v>
      </c>
      <c r="Q17" s="353">
        <f>$I45</f>
        <v/>
      </c>
      <c r="R17" s="353">
        <f>$I45</f>
        <v/>
      </c>
      <c r="S17" s="353">
        <f>$I45</f>
        <v/>
      </c>
      <c r="T17" s="353">
        <f>$I45</f>
        <v/>
      </c>
      <c r="U17" s="353">
        <f>$I45</f>
        <v/>
      </c>
      <c r="V17" s="353">
        <f>$I45</f>
        <v/>
      </c>
    </row>
    <row r="18" ht="16.5" customHeight="1" s="9">
      <c r="A18" s="0" t="inlineStr">
        <is>
          <t xml:space="preserve">  50-59세</t>
        </is>
      </c>
      <c r="B18" s="181" t="n">
        <v>37.3</v>
      </c>
      <c r="C18" s="181" t="n">
        <v>33.8</v>
      </c>
      <c r="D18" s="181" t="n">
        <v>34.5</v>
      </c>
      <c r="E18" s="181" t="n">
        <v>35.9</v>
      </c>
      <c r="F18" s="181" t="n">
        <v>32</v>
      </c>
      <c r="G18" s="181" t="n">
        <v>33.9</v>
      </c>
      <c r="H18" s="181" t="n">
        <v>36.5</v>
      </c>
      <c r="I18" s="181" t="n">
        <v>32.1</v>
      </c>
      <c r="J18" s="181" t="n">
        <v>34.7</v>
      </c>
      <c r="K18" s="181" t="n">
        <v>32.3</v>
      </c>
      <c r="L18" s="352" t="n">
        <v>35.9</v>
      </c>
      <c r="M18" s="352" t="n">
        <v>31.2</v>
      </c>
      <c r="N18" s="352" t="n">
        <v>33.5</v>
      </c>
      <c r="O18" s="352" t="n">
        <v>33.7</v>
      </c>
      <c r="P18" s="181" t="n">
        <v>34.7</v>
      </c>
      <c r="Q18" s="353">
        <f>$I46</f>
        <v/>
      </c>
      <c r="R18" s="353">
        <f>$I46</f>
        <v/>
      </c>
      <c r="S18" s="353">
        <f>$I46</f>
        <v/>
      </c>
      <c r="T18" s="353">
        <f>$I46</f>
        <v/>
      </c>
      <c r="U18" s="353">
        <f>$I46</f>
        <v/>
      </c>
      <c r="V18" s="353">
        <f>$I46</f>
        <v/>
      </c>
    </row>
    <row r="19" ht="16.5" customHeight="1" s="9">
      <c r="A19" s="0" t="inlineStr">
        <is>
          <t xml:space="preserve">  60-69세</t>
        </is>
      </c>
      <c r="B19" s="181" t="n">
        <v>55.6</v>
      </c>
      <c r="C19" s="181" t="n">
        <v>55.4</v>
      </c>
      <c r="D19" s="181" t="n">
        <v>54</v>
      </c>
      <c r="E19" s="181" t="n">
        <v>48.7</v>
      </c>
      <c r="F19" s="181" t="n">
        <v>48.5</v>
      </c>
      <c r="G19" s="181" t="n">
        <v>51.8</v>
      </c>
      <c r="H19" s="181" t="n">
        <v>50.9</v>
      </c>
      <c r="I19" s="181" t="n">
        <v>46.9</v>
      </c>
      <c r="J19" s="181" t="n">
        <v>46</v>
      </c>
      <c r="K19" s="181" t="n">
        <v>51.5</v>
      </c>
      <c r="L19" s="352" t="n">
        <v>48.1</v>
      </c>
      <c r="M19" s="352" t="n">
        <v>48</v>
      </c>
      <c r="N19" s="352" t="n">
        <v>48.9</v>
      </c>
      <c r="O19" s="352" t="n">
        <v>47.3</v>
      </c>
      <c r="P19" s="181" t="n">
        <v>51.4</v>
      </c>
      <c r="Q19" s="353">
        <f>$C$47*Q$4+$D$47</f>
        <v/>
      </c>
      <c r="R19" s="353">
        <f>$C$47*R$4+$D$47</f>
        <v/>
      </c>
      <c r="S19" s="353">
        <f>$C$47*S$4+$D$47</f>
        <v/>
      </c>
      <c r="T19" s="353">
        <f>$C$47*T$4+$D$47</f>
        <v/>
      </c>
      <c r="U19" s="353">
        <f>$C$47*U$4+$D$47</f>
        <v/>
      </c>
      <c r="V19" s="353">
        <f>$C$47*V$4+$D$47</f>
        <v/>
      </c>
    </row>
    <row r="20" ht="16.5" customHeight="1" s="9">
      <c r="A20" s="184" t="inlineStr">
        <is>
          <t xml:space="preserve">  70세 이상</t>
        </is>
      </c>
      <c r="B20" s="185" t="n">
        <v>61.2</v>
      </c>
      <c r="C20" s="185" t="n">
        <v>66.59999999999999</v>
      </c>
      <c r="D20" s="185" t="n">
        <v>66.40000000000001</v>
      </c>
      <c r="E20" s="185" t="n">
        <v>62.3</v>
      </c>
      <c r="F20" s="185" t="n">
        <v>63.5</v>
      </c>
      <c r="G20" s="185" t="n">
        <v>67.5</v>
      </c>
      <c r="H20" s="185" t="n">
        <v>69.2</v>
      </c>
      <c r="I20" s="185" t="n">
        <v>64.7</v>
      </c>
      <c r="J20" s="185" t="n">
        <v>70.2</v>
      </c>
      <c r="K20" s="185" t="n">
        <v>67.2</v>
      </c>
      <c r="L20" s="354" t="n">
        <v>65.3</v>
      </c>
      <c r="M20" s="354" t="n">
        <v>66.40000000000001</v>
      </c>
      <c r="N20" s="354" t="n">
        <v>68.7</v>
      </c>
      <c r="O20" s="354" t="n">
        <v>68.40000000000001</v>
      </c>
      <c r="P20" s="185" t="n">
        <v>65.2</v>
      </c>
      <c r="Q20" s="355">
        <f>$I48</f>
        <v/>
      </c>
      <c r="R20" s="355">
        <f>$I48</f>
        <v/>
      </c>
      <c r="S20" s="355">
        <f>$I48</f>
        <v/>
      </c>
      <c r="T20" s="355">
        <f>$I48</f>
        <v/>
      </c>
      <c r="U20" s="355">
        <f>$I48</f>
        <v/>
      </c>
      <c r="V20" s="355">
        <f>$I48</f>
        <v/>
      </c>
    </row>
    <row r="22" ht="16.5" customHeight="1" s="9">
      <c r="A22" s="177" t="inlineStr">
        <is>
          <t>■ C. 고혈압 유병환자수 (명)   [2013~30 : 유병률(B) × 인구(A)]</t>
        </is>
      </c>
      <c r="B22" s="178" t="n"/>
      <c r="C22" s="178" t="n"/>
      <c r="D22" s="178" t="n"/>
      <c r="E22" s="178" t="n"/>
      <c r="F22" s="178" t="n"/>
      <c r="G22" s="178" t="n"/>
      <c r="H22" s="178" t="n"/>
      <c r="I22" s="178" t="n"/>
      <c r="J22" s="178" t="n"/>
      <c r="K22" s="178" t="n"/>
      <c r="L22" s="178" t="n"/>
      <c r="M22" s="178" t="n"/>
      <c r="N22" s="178" t="n"/>
      <c r="O22" s="178" t="n"/>
      <c r="P22" s="178" t="n"/>
      <c r="Q22" s="178" t="n"/>
      <c r="R22" s="178" t="n"/>
      <c r="S22" s="178" t="n"/>
      <c r="T22" s="178" t="n"/>
      <c r="U22" s="178" t="n"/>
      <c r="V22" s="178" t="n"/>
    </row>
    <row r="23" ht="16.5" customHeight="1" s="9">
      <c r="A23" s="0" t="inlineStr">
        <is>
          <t xml:space="preserve">  20-29세</t>
        </is>
      </c>
      <c r="B23" s="188">
        <f>B6*B15%</f>
        <v/>
      </c>
      <c r="C23" s="188">
        <f>C6*C15%</f>
        <v/>
      </c>
      <c r="D23" s="188">
        <f>D6*D15%</f>
        <v/>
      </c>
      <c r="E23" s="188">
        <f>E6*E15%</f>
        <v/>
      </c>
      <c r="F23" s="188">
        <f>F6*F15%</f>
        <v/>
      </c>
      <c r="G23" s="188">
        <f>G6*G15%</f>
        <v/>
      </c>
      <c r="H23" s="188">
        <f>H6*H15%</f>
        <v/>
      </c>
      <c r="I23" s="188">
        <f>I6*I15%</f>
        <v/>
      </c>
      <c r="J23" s="188">
        <f>J6*J15%</f>
        <v/>
      </c>
      <c r="K23" s="188">
        <f>K6*K15%</f>
        <v/>
      </c>
      <c r="L23" s="188">
        <f>L6*L15%</f>
        <v/>
      </c>
      <c r="M23" s="188">
        <f>M6*M15%</f>
        <v/>
      </c>
      <c r="N23" s="188">
        <f>N6*N15%</f>
        <v/>
      </c>
      <c r="O23" s="188">
        <f>O6*O15%</f>
        <v/>
      </c>
      <c r="P23" s="188">
        <f>P6*P15%</f>
        <v/>
      </c>
      <c r="Q23" s="356">
        <f>Q6*Q15%</f>
        <v/>
      </c>
      <c r="R23" s="356">
        <f>R6*R15%</f>
        <v/>
      </c>
      <c r="S23" s="356">
        <f>S6*S15%</f>
        <v/>
      </c>
      <c r="T23" s="356">
        <f>T6*T15%</f>
        <v/>
      </c>
      <c r="U23" s="356">
        <f>U6*U15%</f>
        <v/>
      </c>
      <c r="V23" s="356">
        <f>V6*V15%</f>
        <v/>
      </c>
    </row>
    <row r="24" ht="16.5" customHeight="1" s="9">
      <c r="A24" s="0" t="inlineStr">
        <is>
          <t xml:space="preserve">  30-39세</t>
        </is>
      </c>
      <c r="B24" s="188">
        <f>B7*B16%</f>
        <v/>
      </c>
      <c r="C24" s="188">
        <f>C7*C16%</f>
        <v/>
      </c>
      <c r="D24" s="188">
        <f>D7*D16%</f>
        <v/>
      </c>
      <c r="E24" s="188">
        <f>E7*E16%</f>
        <v/>
      </c>
      <c r="F24" s="188">
        <f>F7*F16%</f>
        <v/>
      </c>
      <c r="G24" s="188">
        <f>G7*G16%</f>
        <v/>
      </c>
      <c r="H24" s="188">
        <f>H7*H16%</f>
        <v/>
      </c>
      <c r="I24" s="188">
        <f>I7*I16%</f>
        <v/>
      </c>
      <c r="J24" s="188">
        <f>J7*J16%</f>
        <v/>
      </c>
      <c r="K24" s="188">
        <f>K7*K16%</f>
        <v/>
      </c>
      <c r="L24" s="188">
        <f>L7*L16%</f>
        <v/>
      </c>
      <c r="M24" s="188">
        <f>M7*M16%</f>
        <v/>
      </c>
      <c r="N24" s="188">
        <f>N7*N16%</f>
        <v/>
      </c>
      <c r="O24" s="188">
        <f>O7*O16%</f>
        <v/>
      </c>
      <c r="P24" s="188">
        <f>P7*P16%</f>
        <v/>
      </c>
      <c r="Q24" s="356">
        <f>Q7*Q16%</f>
        <v/>
      </c>
      <c r="R24" s="356">
        <f>R7*R16%</f>
        <v/>
      </c>
      <c r="S24" s="356">
        <f>S7*S16%</f>
        <v/>
      </c>
      <c r="T24" s="356">
        <f>T7*T16%</f>
        <v/>
      </c>
      <c r="U24" s="356">
        <f>U7*U16%</f>
        <v/>
      </c>
      <c r="V24" s="356">
        <f>V7*V16%</f>
        <v/>
      </c>
    </row>
    <row r="25" ht="16.5" customHeight="1" s="9">
      <c r="A25" s="0" t="inlineStr">
        <is>
          <t xml:space="preserve">  40-49세</t>
        </is>
      </c>
      <c r="B25" s="188">
        <f>B8*B17%</f>
        <v/>
      </c>
      <c r="C25" s="188">
        <f>C8*C17%</f>
        <v/>
      </c>
      <c r="D25" s="188">
        <f>D8*D17%</f>
        <v/>
      </c>
      <c r="E25" s="188">
        <f>E8*E17%</f>
        <v/>
      </c>
      <c r="F25" s="188">
        <f>F8*F17%</f>
        <v/>
      </c>
      <c r="G25" s="188">
        <f>G8*G17%</f>
        <v/>
      </c>
      <c r="H25" s="188">
        <f>H8*H17%</f>
        <v/>
      </c>
      <c r="I25" s="188">
        <f>I8*I17%</f>
        <v/>
      </c>
      <c r="J25" s="188">
        <f>J8*J17%</f>
        <v/>
      </c>
      <c r="K25" s="188">
        <f>K8*K17%</f>
        <v/>
      </c>
      <c r="L25" s="188">
        <f>L8*L17%</f>
        <v/>
      </c>
      <c r="M25" s="188">
        <f>M8*M17%</f>
        <v/>
      </c>
      <c r="N25" s="188">
        <f>N8*N17%</f>
        <v/>
      </c>
      <c r="O25" s="188">
        <f>O8*O17%</f>
        <v/>
      </c>
      <c r="P25" s="188">
        <f>P8*P17%</f>
        <v/>
      </c>
      <c r="Q25" s="356">
        <f>Q8*Q17%</f>
        <v/>
      </c>
      <c r="R25" s="356">
        <f>R8*R17%</f>
        <v/>
      </c>
      <c r="S25" s="356">
        <f>S8*S17%</f>
        <v/>
      </c>
      <c r="T25" s="356">
        <f>T8*T17%</f>
        <v/>
      </c>
      <c r="U25" s="356">
        <f>U8*U17%</f>
        <v/>
      </c>
      <c r="V25" s="356">
        <f>V8*V17%</f>
        <v/>
      </c>
    </row>
    <row r="26" ht="16.5" customHeight="1" s="9">
      <c r="A26" s="0" t="inlineStr">
        <is>
          <t xml:space="preserve">  50-59세</t>
        </is>
      </c>
      <c r="B26" s="188">
        <f>B9*B18%</f>
        <v/>
      </c>
      <c r="C26" s="188">
        <f>C9*C18%</f>
        <v/>
      </c>
      <c r="D26" s="188">
        <f>D9*D18%</f>
        <v/>
      </c>
      <c r="E26" s="188">
        <f>E9*E18%</f>
        <v/>
      </c>
      <c r="F26" s="188">
        <f>F9*F18%</f>
        <v/>
      </c>
      <c r="G26" s="188">
        <f>G9*G18%</f>
        <v/>
      </c>
      <c r="H26" s="188">
        <f>H9*H18%</f>
        <v/>
      </c>
      <c r="I26" s="188">
        <f>I9*I18%</f>
        <v/>
      </c>
      <c r="J26" s="188">
        <f>J9*J18%</f>
        <v/>
      </c>
      <c r="K26" s="188">
        <f>K9*K18%</f>
        <v/>
      </c>
      <c r="L26" s="188">
        <f>L9*L18%</f>
        <v/>
      </c>
      <c r="M26" s="188">
        <f>M9*M18%</f>
        <v/>
      </c>
      <c r="N26" s="188">
        <f>N9*N18%</f>
        <v/>
      </c>
      <c r="O26" s="188">
        <f>O9*O18%</f>
        <v/>
      </c>
      <c r="P26" s="188">
        <f>P9*P18%</f>
        <v/>
      </c>
      <c r="Q26" s="356">
        <f>Q9*Q18%</f>
        <v/>
      </c>
      <c r="R26" s="356">
        <f>R9*R18%</f>
        <v/>
      </c>
      <c r="S26" s="356">
        <f>S9*S18%</f>
        <v/>
      </c>
      <c r="T26" s="356">
        <f>T9*T18%</f>
        <v/>
      </c>
      <c r="U26" s="356">
        <f>U9*U18%</f>
        <v/>
      </c>
      <c r="V26" s="356">
        <f>V9*V18%</f>
        <v/>
      </c>
    </row>
    <row r="27" ht="16.5" customHeight="1" s="9">
      <c r="A27" s="0" t="inlineStr">
        <is>
          <t xml:space="preserve">  60-69세</t>
        </is>
      </c>
      <c r="B27" s="188">
        <f>B10*B19%</f>
        <v/>
      </c>
      <c r="C27" s="188">
        <f>C10*C19%</f>
        <v/>
      </c>
      <c r="D27" s="188">
        <f>D10*D19%</f>
        <v/>
      </c>
      <c r="E27" s="188">
        <f>E10*E19%</f>
        <v/>
      </c>
      <c r="F27" s="188">
        <f>F10*F19%</f>
        <v/>
      </c>
      <c r="G27" s="188">
        <f>G10*G19%</f>
        <v/>
      </c>
      <c r="H27" s="188">
        <f>H10*H19%</f>
        <v/>
      </c>
      <c r="I27" s="188">
        <f>I10*I19%</f>
        <v/>
      </c>
      <c r="J27" s="188">
        <f>J10*J19%</f>
        <v/>
      </c>
      <c r="K27" s="188">
        <f>K10*K19%</f>
        <v/>
      </c>
      <c r="L27" s="188">
        <f>L10*L19%</f>
        <v/>
      </c>
      <c r="M27" s="188">
        <f>M10*M19%</f>
        <v/>
      </c>
      <c r="N27" s="188">
        <f>N10*N19%</f>
        <v/>
      </c>
      <c r="O27" s="188">
        <f>O10*O19%</f>
        <v/>
      </c>
      <c r="P27" s="188">
        <f>P10*P19%</f>
        <v/>
      </c>
      <c r="Q27" s="356">
        <f>Q10*Q19%</f>
        <v/>
      </c>
      <c r="R27" s="356">
        <f>R10*R19%</f>
        <v/>
      </c>
      <c r="S27" s="356">
        <f>S10*S19%</f>
        <v/>
      </c>
      <c r="T27" s="356">
        <f>T10*T19%</f>
        <v/>
      </c>
      <c r="U27" s="356">
        <f>U10*U19%</f>
        <v/>
      </c>
      <c r="V27" s="356">
        <f>V10*V19%</f>
        <v/>
      </c>
    </row>
    <row r="28" ht="16.5" customHeight="1" s="9">
      <c r="A28" s="0" t="inlineStr">
        <is>
          <t xml:space="preserve">  70세 이상</t>
        </is>
      </c>
      <c r="B28" s="188">
        <f>B11*B20%</f>
        <v/>
      </c>
      <c r="C28" s="188">
        <f>C11*C20%</f>
        <v/>
      </c>
      <c r="D28" s="188">
        <f>D11*D20%</f>
        <v/>
      </c>
      <c r="E28" s="188">
        <f>E11*E20%</f>
        <v/>
      </c>
      <c r="F28" s="188">
        <f>F11*F20%</f>
        <v/>
      </c>
      <c r="G28" s="188">
        <f>G11*G20%</f>
        <v/>
      </c>
      <c r="H28" s="188">
        <f>H11*H20%</f>
        <v/>
      </c>
      <c r="I28" s="188">
        <f>I11*I20%</f>
        <v/>
      </c>
      <c r="J28" s="188">
        <f>J11*J20%</f>
        <v/>
      </c>
      <c r="K28" s="188">
        <f>K11*K20%</f>
        <v/>
      </c>
      <c r="L28" s="188">
        <f>L11*L20%</f>
        <v/>
      </c>
      <c r="M28" s="188">
        <f>M11*M20%</f>
        <v/>
      </c>
      <c r="N28" s="188">
        <f>N11*N20%</f>
        <v/>
      </c>
      <c r="O28" s="188">
        <f>O11*O20%</f>
        <v/>
      </c>
      <c r="P28" s="188">
        <f>P11*P20%</f>
        <v/>
      </c>
      <c r="Q28" s="356">
        <f>Q11*Q20%</f>
        <v/>
      </c>
      <c r="R28" s="356">
        <f>R11*R20%</f>
        <v/>
      </c>
      <c r="S28" s="356">
        <f>S11*S20%</f>
        <v/>
      </c>
      <c r="T28" s="356">
        <f>T11*T20%</f>
        <v/>
      </c>
      <c r="U28" s="356">
        <f>U11*U20%</f>
        <v/>
      </c>
      <c r="V28" s="356">
        <f>V11*V20%</f>
        <v/>
      </c>
    </row>
    <row r="29" ht="16.5" customHeight="1" s="9">
      <c r="A29" s="173" t="inlineStr">
        <is>
          <t xml:space="preserve">  ▶ 전체 유병환자수</t>
        </is>
      </c>
      <c r="B29" s="175">
        <f>SUM(B23:B28)</f>
        <v/>
      </c>
      <c r="C29" s="175">
        <f>SUM(C23:C28)</f>
        <v/>
      </c>
      <c r="D29" s="175">
        <f>SUM(D23:D28)</f>
        <v/>
      </c>
      <c r="E29" s="175">
        <f>SUM(E23:E28)</f>
        <v/>
      </c>
      <c r="F29" s="175">
        <f>SUM(F23:F28)</f>
        <v/>
      </c>
      <c r="G29" s="175">
        <f>SUM(G23:G28)</f>
        <v/>
      </c>
      <c r="H29" s="175">
        <f>SUM(H23:H28)</f>
        <v/>
      </c>
      <c r="I29" s="175">
        <f>SUM(I23:I28)</f>
        <v/>
      </c>
      <c r="J29" s="175">
        <f>SUM(J23:J28)</f>
        <v/>
      </c>
      <c r="K29" s="175">
        <f>SUM(K23:K28)</f>
        <v/>
      </c>
      <c r="L29" s="175">
        <f>SUM(L23:L28)</f>
        <v/>
      </c>
      <c r="M29" s="175">
        <f>SUM(M23:M28)</f>
        <v/>
      </c>
      <c r="N29" s="175">
        <f>SUM(N23:N28)</f>
        <v/>
      </c>
      <c r="O29" s="175">
        <f>SUM(O23:O28)</f>
        <v/>
      </c>
      <c r="P29" s="175">
        <f>SUM(P23:P28)</f>
        <v/>
      </c>
      <c r="Q29" s="175">
        <f>SUM(Q23:Q28)</f>
        <v/>
      </c>
      <c r="R29" s="175">
        <f>SUM(R23:R28)</f>
        <v/>
      </c>
      <c r="S29" s="175">
        <f>SUM(S23:S28)</f>
        <v/>
      </c>
      <c r="T29" s="175">
        <f>SUM(T23:T28)</f>
        <v/>
      </c>
      <c r="U29" s="175">
        <f>SUM(U23:U28)</f>
        <v/>
      </c>
      <c r="V29" s="175">
        <f>SUM(V23:V28)</f>
        <v/>
      </c>
    </row>
    <row r="30">
      <c r="B30" s="357">
        <f>B29/B12</f>
        <v/>
      </c>
      <c r="C30" s="357">
        <f>C29/C12</f>
        <v/>
      </c>
      <c r="D30" s="357">
        <f>D29/D12</f>
        <v/>
      </c>
      <c r="E30" s="357">
        <f>E29/E12</f>
        <v/>
      </c>
      <c r="F30" s="357">
        <f>F29/F12</f>
        <v/>
      </c>
      <c r="G30" s="357">
        <f>G29/G12</f>
        <v/>
      </c>
      <c r="H30" s="357">
        <f>H29/H12</f>
        <v/>
      </c>
      <c r="I30" s="357">
        <f>I29/I12</f>
        <v/>
      </c>
      <c r="J30" s="357">
        <f>J29/J12</f>
        <v/>
      </c>
      <c r="K30" s="357">
        <f>K29/K12</f>
        <v/>
      </c>
      <c r="L30" s="357">
        <f>L29/L12</f>
        <v/>
      </c>
      <c r="M30" s="357">
        <f>M29/M12</f>
        <v/>
      </c>
      <c r="N30" s="357">
        <f>N29/N12</f>
        <v/>
      </c>
      <c r="O30" s="357">
        <f>O29/O12</f>
        <v/>
      </c>
      <c r="P30" s="357">
        <f>P29/P12</f>
        <v/>
      </c>
      <c r="Q30" s="357">
        <f>Q29/Q12</f>
        <v/>
      </c>
      <c r="R30" s="357">
        <f>R29/R12</f>
        <v/>
      </c>
      <c r="S30" s="357">
        <f>S29/S12</f>
        <v/>
      </c>
      <c r="T30" s="357">
        <f>T29/T12</f>
        <v/>
      </c>
      <c r="U30" s="357">
        <f>U29/U12</f>
        <v/>
      </c>
      <c r="V30" s="357">
        <f>V29/V12</f>
        <v/>
      </c>
    </row>
    <row r="31" ht="6" customHeight="1" s="9"/>
    <row r="32" s="9">
      <c r="A32" s="141" t="inlineStr">
        <is>
          <t>[참고] 유병환자수 산출 공식</t>
        </is>
      </c>
    </row>
    <row r="33" s="9">
      <c r="A33" s="142" t="inlineStr">
        <is>
          <t>① 고혈압 유병률1 정의 (KNHANES 정의) : 수축기혈압이 140mmHg 이상이거나 이완기혈압이 90mmHg 이상 또는 고혈압 약물을 복용한 분율</t>
        </is>
      </c>
    </row>
    <row r="34" s="9">
      <c r="A34" s="143" t="inlineStr">
        <is>
          <t>② 유병환자수(명)   :  통계청 장래인구추계 x 해당 연도 고혈압 유병률</t>
        </is>
      </c>
    </row>
    <row r="35" s="9">
      <c r="A35" s="143" t="n"/>
    </row>
    <row r="36" s="9">
      <c r="A36" s="143" t="n"/>
    </row>
    <row r="37" ht="16.5" customHeight="1" s="9">
      <c r="A37" s="144" t="inlineStr">
        <is>
          <t>[참고] 유병률 예측방식 : 선형회귀2 요약</t>
        </is>
      </c>
    </row>
    <row r="38" ht="16.5" customHeight="1" s="9">
      <c r="A38" s="46" t="inlineStr">
        <is>
          <t xml:space="preserve"> *2010-2024년 15개 연도 OLS 선형회귀로 그룹별 추세 유의성(p-value) 사전 검정</t>
        </is>
      </c>
    </row>
    <row r="39" ht="16.5" customHeight="1" s="9">
      <c r="A39" s="46" t="inlineStr">
        <is>
          <t>*추세 유의(p&lt;0.05) 그룹은 선형회귀 연장, 추세 비유의 그룹은 표본수 가중 5개년(2020-2024) 평균 적용</t>
        </is>
      </c>
    </row>
    <row r="40" ht="16.5" customHeight="1" s="9">
      <c r="A40" s="46" t="inlineStr">
        <is>
          <t xml:space="preserve"> *유의 그룹(60-69세, p=0.020): 예측값 = 기울기×연도+절편 (2010-2024 적합)
 *비유의 그룹(20-29,30-39,40-49,50-59,70+): 예측값 = 표본수(n) 가중 최근5개년(2020-2024) 평균</t>
        </is>
      </c>
    </row>
    <row r="41" ht="16.5" customHeight="1" s="9">
      <c r="A41" s="145" t="inlineStr">
        <is>
          <t>★ 주요 파라미터 (분석 구간: 2010~2024년)</t>
        </is>
      </c>
    </row>
    <row r="42" ht="16.5" customHeight="1" s="9">
      <c r="A42" s="145" t="n"/>
      <c r="B42" s="146" t="inlineStr">
        <is>
          <t>연령대</t>
        </is>
      </c>
      <c r="C42" s="146" t="inlineStr">
        <is>
          <t>기울기(slope)</t>
        </is>
      </c>
      <c r="D42" s="146" t="inlineStr">
        <is>
          <t>절편(intercept)</t>
        </is>
      </c>
      <c r="E42" s="146" t="inlineStr">
        <is>
          <t>R²</t>
        </is>
      </c>
      <c r="F42" s="146" t="inlineStr">
        <is>
          <t>p-value</t>
        </is>
      </c>
      <c r="G42" s="146" t="inlineStr">
        <is>
          <t>적합구간</t>
        </is>
      </c>
      <c r="H42" s="146" t="inlineStr">
        <is>
          <t>적용방법</t>
        </is>
      </c>
      <c r="I42" s="146" t="inlineStr">
        <is>
          <t>적용값(%, 평균법만 해당)</t>
        </is>
      </c>
    </row>
    <row r="43" ht="40.5" customHeight="1" s="9">
      <c r="A43" s="145" t="n"/>
      <c r="B43" s="358">
        <f>A15</f>
        <v/>
      </c>
      <c r="C43" s="359">
        <f>SLOPE(B15:P15,$B$4:$P$4)</f>
        <v/>
      </c>
      <c r="D43" s="359">
        <f>INTERCEPT(B15:P15,$B$4:$P$4)</f>
        <v/>
      </c>
      <c r="E43" s="360">
        <f>RSQ(B15:P15,$B$4:$P$4)</f>
        <v/>
      </c>
      <c r="F43" s="360">
        <f>_xlfn.T.DIST.2T(ABS(SLOPE($B$15:$P$15,$B$4:$P$4)/(STEYX($B$15:$P$15,$B$4:$P$4)/SQRT(DEVSQ($B$4:$P$4)))),COUNT($B$4:$P$4)-2)</f>
        <v/>
      </c>
      <c r="G43" s="361" t="inlineStr">
        <is>
          <t>2010-2024 (참고용, 추세 비유의로 미사용)</t>
        </is>
      </c>
      <c r="H43" s="362" t="inlineStr">
        <is>
          <t>가중평균(2020-2024, 표본수 n 가중)</t>
        </is>
      </c>
      <c r="I43" s="363">
        <f>SUMPRODUCT(L15:P15,L53:P53)/SUM(L53:P53)</f>
        <v/>
      </c>
    </row>
    <row r="44" ht="40.5" customHeight="1" s="9">
      <c r="A44" s="145" t="n"/>
      <c r="B44" s="358">
        <f>A16</f>
        <v/>
      </c>
      <c r="C44" s="359">
        <f>SLOPE(B16:P16,$B$4:$P$4)</f>
        <v/>
      </c>
      <c r="D44" s="359">
        <f>INTERCEPT(B16:P16,$B$4:$P$4)</f>
        <v/>
      </c>
      <c r="E44" s="360">
        <f>RSQ(B16:P16,$B$4:$P$4)</f>
        <v/>
      </c>
      <c r="F44" s="360">
        <f>_xlfn.T.DIST.2T(ABS(SLOPE($B$16:$P$16,$B$4:$P$4)/(STEYX($B$16:$P$16,$B$4:$P$4)/SQRT(DEVSQ($B$4:$P$4)))),COUNT($B$4:$P$4)-2)</f>
        <v/>
      </c>
      <c r="G44" s="361" t="inlineStr">
        <is>
          <t>2010-2025 (참고용, 추세 비유의로 미사용)</t>
        </is>
      </c>
      <c r="H44" s="362" t="inlineStr">
        <is>
          <t>가중평균(2020-2025, 표본수 n 가중)</t>
        </is>
      </c>
      <c r="I44" s="363">
        <f>SUMPRODUCT(L16:P16,L54:P54)/SUM(L54:P54)</f>
        <v/>
      </c>
    </row>
    <row r="45" ht="40.5" customHeight="1" s="9">
      <c r="A45" s="145" t="n"/>
      <c r="B45" s="358">
        <f>A17</f>
        <v/>
      </c>
      <c r="C45" s="359">
        <f>SLOPE(B17:P17,$B$4:$P$4)</f>
        <v/>
      </c>
      <c r="D45" s="359">
        <f>INTERCEPT(B17:P17,$B$4:$P$4)</f>
        <v/>
      </c>
      <c r="E45" s="360">
        <f>RSQ(B17:P17,$B$4:$P$4)</f>
        <v/>
      </c>
      <c r="F45" s="360">
        <f>_xlfn.T.DIST.2T(ABS(SLOPE($B$17:$P$17,$B$4:$P$4)/(STEYX($B$17:$P$17,$B$4:$P$4)/SQRT(DEVSQ($B$4:$P$4)))),COUNT($B$4:$P$4)-2)</f>
        <v/>
      </c>
      <c r="G45" s="361" t="inlineStr">
        <is>
          <t>2010-2026 (참고용, 추세 비유의로 미사용)</t>
        </is>
      </c>
      <c r="H45" s="362" t="inlineStr">
        <is>
          <t>가중평균(2020-2026, 표본수 n 가중)</t>
        </is>
      </c>
      <c r="I45" s="363">
        <f>SUMPRODUCT(L17:P17,L55:P55)/SUM(L55:P55)</f>
        <v/>
      </c>
    </row>
    <row r="46" ht="40.5" customHeight="1" s="9">
      <c r="A46" s="145" t="n"/>
      <c r="B46" s="358">
        <f>A18</f>
        <v/>
      </c>
      <c r="C46" s="359">
        <f>SLOPE(B18:P18,$B$4:$P$4)</f>
        <v/>
      </c>
      <c r="D46" s="359">
        <f>INTERCEPT(B18:P18,$B$4:$P$4)</f>
        <v/>
      </c>
      <c r="E46" s="360">
        <f>RSQ(B18:P18,$B$4:$P$4)</f>
        <v/>
      </c>
      <c r="F46" s="360">
        <f>_xlfn.T.DIST.2T(ABS(SLOPE($B$18:$P$18,$B$4:$P$4)/(STEYX($B$18:$P$18,$B$4:$P$4)/SQRT(DEVSQ($B$4:$P$4)))),COUNT($B$4:$P$4)-2)</f>
        <v/>
      </c>
      <c r="G46" s="361" t="inlineStr">
        <is>
          <t>2010-2027 (참고용, 추세 비유의로 미사용)</t>
        </is>
      </c>
      <c r="H46" s="362" t="inlineStr">
        <is>
          <t>가중평균(2020-2027, 표본수 n 가중)</t>
        </is>
      </c>
      <c r="I46" s="363">
        <f>SUMPRODUCT(L18:P18,L56:P56)/SUM(L56:P56)</f>
        <v/>
      </c>
    </row>
    <row r="47" ht="40.5" customHeight="1" s="9">
      <c r="A47" s="145" t="n"/>
      <c r="B47" s="358">
        <f>A19</f>
        <v/>
      </c>
      <c r="C47" s="362">
        <f>SLOPE(B19:P19,$B$4:$P$4)</f>
        <v/>
      </c>
      <c r="D47" s="362">
        <f>INTERCEPT(B19:P19,$B$4:$P$4)</f>
        <v/>
      </c>
      <c r="E47" s="364">
        <f>RSQ(B19:P19,$B$4:$P$4)</f>
        <v/>
      </c>
      <c r="F47" s="365">
        <f>_xlfn.T.DIST.2T(ABS(SLOPE($B$19:$P$19,$B$4:$P$4)/(STEYX($B$19:$P$19,$B$4:$P$4)/SQRT(DEVSQ($B$4:$P$4)))),COUNT($B$4:$P$4)-2)</f>
        <v/>
      </c>
      <c r="G47" s="366" t="inlineStr">
        <is>
          <t>2010-2024 (전체, OLS 선형회귀)</t>
        </is>
      </c>
      <c r="H47" s="362" t="inlineStr">
        <is>
          <t>선형회귀(추세 유의)</t>
        </is>
      </c>
      <c r="I47" s="367" t="n"/>
    </row>
    <row r="48" ht="40.5" customHeight="1" s="9">
      <c r="A48" s="145" t="n"/>
      <c r="B48" s="358">
        <f>A20</f>
        <v/>
      </c>
      <c r="C48" s="359">
        <f>SLOPE(B20:P20,$B$4:$P$4)</f>
        <v/>
      </c>
      <c r="D48" s="359">
        <f>INTERCEPT(B20:P20,$B$4:$P$4)</f>
        <v/>
      </c>
      <c r="E48" s="360">
        <f>RSQ(B20:P20,$B$4:$P$4)</f>
        <v/>
      </c>
      <c r="F48" s="360">
        <f>_xlfn.T.DIST.2T(ABS(SLOPE($B$20:$P$20,$B$4:$P$4)/(STEYX($B$20:$P$20,$B$4:$P$4)/SQRT(DEVSQ($B$4:$P$4)))),COUNT($B$4:$P$4)-2)</f>
        <v/>
      </c>
      <c r="G48" s="361" t="inlineStr">
        <is>
          <t>2010-2029 (참고용, 추세 비유의로 미사용)</t>
        </is>
      </c>
      <c r="H48" s="362" t="inlineStr">
        <is>
          <t>가중평균(2020-2029, 표본수 n 가중)</t>
        </is>
      </c>
      <c r="I48" s="363">
        <f>SUMPRODUCT(L20:P20,L58:P58)/SUM(L58:P58)</f>
        <v/>
      </c>
    </row>
    <row r="49" ht="16.5" customHeight="1" s="9">
      <c r="A49" s="145" t="n"/>
    </row>
    <row r="50" ht="16.5" customHeight="1" s="9">
      <c r="A50" s="145" t="n"/>
    </row>
    <row r="51" ht="42.75" customHeight="1" s="9"/>
    <row r="52" ht="16.5" customHeight="1" s="9">
      <c r="A52" s="47" t="inlineStr">
        <is>
          <t>■ D. 표본수 n (가중평균 산출용, 원자료: 국민건강통계 2024)</t>
        </is>
      </c>
    </row>
    <row r="53" ht="16.5" customFormat="1" customHeight="1" s="48">
      <c r="A53" s="48" t="inlineStr">
        <is>
          <t xml:space="preserve">  20-29세</t>
        </is>
      </c>
      <c r="B53" s="49" t="n">
        <v>764</v>
      </c>
      <c r="C53" s="49" t="n">
        <v>676</v>
      </c>
      <c r="D53" s="49" t="n">
        <v>633</v>
      </c>
      <c r="E53" s="49" t="n">
        <v>700</v>
      </c>
      <c r="F53" s="49" t="n">
        <v>578</v>
      </c>
      <c r="G53" s="49" t="n">
        <v>652</v>
      </c>
      <c r="H53" s="49" t="n">
        <v>699</v>
      </c>
      <c r="I53" s="49" t="n">
        <v>726</v>
      </c>
      <c r="J53" s="49" t="n">
        <v>757</v>
      </c>
      <c r="K53" s="49" t="n">
        <v>750</v>
      </c>
      <c r="L53" s="49" t="n">
        <v>788</v>
      </c>
      <c r="M53" s="49" t="n">
        <v>656</v>
      </c>
      <c r="N53" s="49" t="n">
        <v>598</v>
      </c>
      <c r="O53" s="49" t="n">
        <v>601</v>
      </c>
      <c r="P53" s="49" t="n">
        <v>704</v>
      </c>
    </row>
    <row r="54" ht="16.5" customFormat="1" customHeight="1" s="48">
      <c r="A54" s="48" t="inlineStr">
        <is>
          <t xml:space="preserve">  30-39세</t>
        </is>
      </c>
      <c r="B54" s="49" t="n">
        <v>1243</v>
      </c>
      <c r="C54" s="49" t="n">
        <v>1092</v>
      </c>
      <c r="D54" s="49" t="n">
        <v>948</v>
      </c>
      <c r="E54" s="49" t="n">
        <v>937</v>
      </c>
      <c r="F54" s="49" t="n">
        <v>859</v>
      </c>
      <c r="G54" s="49" t="n">
        <v>707</v>
      </c>
      <c r="H54" s="49" t="n">
        <v>1087</v>
      </c>
      <c r="I54" s="49" t="n">
        <v>911</v>
      </c>
      <c r="J54" s="49" t="n">
        <v>908</v>
      </c>
      <c r="K54" s="49" t="n">
        <v>925</v>
      </c>
      <c r="L54" s="49" t="n">
        <v>750</v>
      </c>
      <c r="M54" s="49" t="n">
        <v>636</v>
      </c>
      <c r="N54" s="49" t="n">
        <v>650</v>
      </c>
      <c r="O54" s="49" t="n">
        <v>660</v>
      </c>
      <c r="P54" s="49" t="n">
        <v>638</v>
      </c>
    </row>
    <row r="55" ht="16.5" customFormat="1" customHeight="1" s="48">
      <c r="A55" s="48" t="inlineStr">
        <is>
          <t xml:space="preserve">  40-49세</t>
        </is>
      </c>
      <c r="B55" s="49" t="n">
        <v>1161</v>
      </c>
      <c r="C55" s="49" t="n">
        <v>1052</v>
      </c>
      <c r="D55" s="49" t="n">
        <v>945</v>
      </c>
      <c r="E55" s="49" t="n">
        <v>1036</v>
      </c>
      <c r="F55" s="49" t="n">
        <v>853</v>
      </c>
      <c r="G55" s="49" t="n">
        <v>909</v>
      </c>
      <c r="H55" s="49" t="n">
        <v>1133</v>
      </c>
      <c r="I55" s="49" t="n">
        <v>1138</v>
      </c>
      <c r="J55" s="49" t="n">
        <v>1127</v>
      </c>
      <c r="K55" s="49" t="n">
        <v>1113</v>
      </c>
      <c r="L55" s="49" t="n">
        <v>957</v>
      </c>
      <c r="M55" s="49" t="n">
        <v>944</v>
      </c>
      <c r="N55" s="49" t="n">
        <v>834</v>
      </c>
      <c r="O55" s="49" t="n">
        <v>961</v>
      </c>
      <c r="P55" s="49" t="n">
        <v>915</v>
      </c>
    </row>
    <row r="56" ht="16.5" customFormat="1" customHeight="1" s="48">
      <c r="A56" s="48" t="inlineStr">
        <is>
          <t xml:space="preserve">  50-59세</t>
        </is>
      </c>
      <c r="B56" s="49" t="n">
        <v>1165</v>
      </c>
      <c r="C56" s="49" t="n">
        <v>1180</v>
      </c>
      <c r="D56" s="49" t="n">
        <v>1059</v>
      </c>
      <c r="E56" s="49" t="n">
        <v>1015</v>
      </c>
      <c r="F56" s="49" t="n">
        <v>963</v>
      </c>
      <c r="G56" s="49" t="n">
        <v>1083</v>
      </c>
      <c r="H56" s="49" t="n">
        <v>1107</v>
      </c>
      <c r="I56" s="49" t="n">
        <v>1210</v>
      </c>
      <c r="J56" s="49" t="n">
        <v>1194</v>
      </c>
      <c r="K56" s="49" t="n">
        <v>1175</v>
      </c>
      <c r="L56" s="49" t="n">
        <v>1043</v>
      </c>
      <c r="M56" s="49" t="n">
        <v>1016</v>
      </c>
      <c r="N56" s="49" t="n">
        <v>910</v>
      </c>
      <c r="O56" s="49" t="n">
        <v>1099</v>
      </c>
      <c r="P56" s="49" t="n">
        <v>1113</v>
      </c>
    </row>
    <row r="57" ht="16.5" customFormat="1" customHeight="1" s="48">
      <c r="A57" s="48" t="inlineStr">
        <is>
          <t xml:space="preserve">  60-69세</t>
        </is>
      </c>
      <c r="B57" s="49" t="n">
        <v>1023</v>
      </c>
      <c r="C57" s="49" t="n">
        <v>1028</v>
      </c>
      <c r="D57" s="49" t="n">
        <v>1005</v>
      </c>
      <c r="E57" s="49" t="n">
        <v>855</v>
      </c>
      <c r="F57" s="49" t="n">
        <v>896</v>
      </c>
      <c r="G57" s="49" t="n">
        <v>959</v>
      </c>
      <c r="H57" s="49" t="n">
        <v>1015</v>
      </c>
      <c r="I57" s="49" t="n">
        <v>1098</v>
      </c>
      <c r="J57" s="49" t="n">
        <v>1101</v>
      </c>
      <c r="K57" s="49" t="n">
        <v>1131</v>
      </c>
      <c r="L57" s="49" t="n">
        <v>1110</v>
      </c>
      <c r="M57" s="49" t="n">
        <v>1106</v>
      </c>
      <c r="N57" s="49" t="n">
        <v>1114</v>
      </c>
      <c r="O57" s="49" t="n">
        <v>1316</v>
      </c>
      <c r="P57" s="49" t="n">
        <v>1264</v>
      </c>
    </row>
    <row r="58" ht="16.5" customHeight="1" s="9">
      <c r="A58" s="0" t="inlineStr">
        <is>
          <t xml:space="preserve">  70세 이상</t>
        </is>
      </c>
      <c r="B58" s="49" t="n">
        <v>872</v>
      </c>
      <c r="C58" s="49" t="n">
        <v>990</v>
      </c>
      <c r="D58" s="49" t="n">
        <v>975</v>
      </c>
      <c r="E58" s="49" t="n">
        <v>809</v>
      </c>
      <c r="F58" s="49" t="n">
        <v>882</v>
      </c>
      <c r="G58" s="49" t="n">
        <v>894</v>
      </c>
      <c r="H58" s="49" t="n">
        <v>1064</v>
      </c>
      <c r="I58" s="49" t="n">
        <v>1095</v>
      </c>
      <c r="J58" s="49" t="n">
        <v>1113</v>
      </c>
      <c r="K58" s="49" t="n">
        <v>1167</v>
      </c>
      <c r="L58" s="49" t="n">
        <v>1161</v>
      </c>
      <c r="M58" s="49" t="n">
        <v>1234</v>
      </c>
      <c r="N58" s="49" t="n">
        <v>1096</v>
      </c>
      <c r="O58" s="49" t="n">
        <v>1170</v>
      </c>
      <c r="P58" s="49" t="n">
        <v>1321</v>
      </c>
    </row>
    <row r="59" ht="16.5" customHeight="1" s="9">
      <c r="A59" s="50" t="n"/>
    </row>
    <row r="60" ht="16.5" customFormat="1" customHeight="1" s="48">
      <c r="A60" s="51" t="inlineStr">
        <is>
          <t>※ 출처 : 국민건강영양조사, 통계청</t>
        </is>
      </c>
    </row>
    <row r="61" ht="16.5" customFormat="1" customHeight="1" s="48">
      <c r="A61" s="52" t="inlineStr">
        <is>
          <t>※ 범례</t>
        </is>
      </c>
    </row>
    <row r="62" ht="16.5" customFormat="1" customHeight="1" s="48">
      <c r="A62" s="53" t="inlineStr">
        <is>
          <t>· 외부 입력 데이터: 청색(Blue) 표기</t>
        </is>
      </c>
    </row>
    <row r="63" ht="16.5" customFormat="1" customHeight="1" s="48">
      <c r="A63" s="53" t="inlineStr">
        <is>
          <t>· 예측 변수(또는 예측치): 녹색(Green) 표기</t>
        </is>
      </c>
    </row>
    <row r="64" ht="16.5" customFormat="1" customHeight="1" s="48">
      <c r="A64" s="53" t="inlineStr">
        <is>
          <t>· 최종 산출 결과: 황색(Yellow) 음영 행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009AA0A8"/>
    <outlinePr summaryBelow="1" summaryRight="1"/>
    <pageSetUpPr/>
  </sheetPr>
  <dimension ref="A1:V34"/>
  <sheetViews>
    <sheetView showGridLines="0" tabSelected="0" zoomScaleNormal="100" workbookViewId="0">
      <pane xSplit="1" ySplit="4" topLeftCell="B5" activePane="bottomRight" state="frozen"/>
      <selection pane="bottomRight" activeCell="E22" sqref="A1:XFD1048576"/>
      <selection pane="bottomLeft" activeCell="A5" sqref="A5"/>
      <selection pane="topRight" activeCell="B1" sqref="B1"/>
    </sheetView>
  </sheetViews>
  <sheetFormatPr baseColWidth="8" defaultColWidth="8.5" defaultRowHeight="16.5"/>
  <cols>
    <col width="39.375" customWidth="1" style="9" min="1" max="1"/>
    <col width="9.875" customWidth="1" style="9" min="2" max="15"/>
    <col width="11.875" customWidth="1" style="9" min="16" max="22"/>
  </cols>
  <sheetData>
    <row r="1" ht="20.25" customHeight="1" s="9">
      <c r="A1" s="171" t="inlineStr">
        <is>
          <t>의료이용 환자수 산출  :  HIRA 데이터 기반 추정</t>
        </is>
      </c>
    </row>
    <row r="2" ht="6" customHeight="1" s="9">
      <c r="A2" s="35" t="inlineStr">
        <is>
          <t xml:space="preserve"> </t>
        </is>
      </c>
    </row>
    <row r="3" ht="16.5" customHeight="1" s="9">
      <c r="B3" s="36" t="inlineStr">
        <is>
          <t>◀ 실측 (HIRA, 2014~2024)</t>
        </is>
      </c>
      <c r="C3" s="36" t="n"/>
      <c r="N3" s="36" t="n"/>
      <c r="P3" s="36" t="n"/>
      <c r="Q3" s="36" t="inlineStr">
        <is>
          <t>예측 (2025~2030) ▶</t>
        </is>
      </c>
    </row>
    <row r="4" ht="16.5" customHeight="1" s="9">
      <c r="A4" s="37" t="inlineStr">
        <is>
          <t>구분  /  연도 ▶</t>
        </is>
      </c>
      <c r="B4" s="38" t="n">
        <v>2010</v>
      </c>
      <c r="C4" s="38" t="n">
        <v>2011</v>
      </c>
      <c r="D4" s="38" t="n">
        <v>2012</v>
      </c>
      <c r="E4" s="38" t="n">
        <v>2013</v>
      </c>
      <c r="F4" s="38" t="n">
        <v>2014</v>
      </c>
      <c r="G4" s="38" t="n">
        <v>2015</v>
      </c>
      <c r="H4" s="38" t="n">
        <v>2016</v>
      </c>
      <c r="I4" s="38" t="n">
        <v>2017</v>
      </c>
      <c r="J4" s="38" t="n">
        <v>2018</v>
      </c>
      <c r="K4" s="38" t="n">
        <v>2019</v>
      </c>
      <c r="L4" s="38" t="n">
        <v>2020</v>
      </c>
      <c r="M4" s="38" t="n">
        <v>2021</v>
      </c>
      <c r="N4" s="38" t="n">
        <v>2022</v>
      </c>
      <c r="O4" s="38" t="n">
        <v>2023</v>
      </c>
      <c r="P4" s="38" t="n">
        <v>2024</v>
      </c>
      <c r="Q4" s="39" t="n">
        <v>2025</v>
      </c>
      <c r="R4" s="39" t="n">
        <v>2026</v>
      </c>
      <c r="S4" s="39" t="n">
        <v>2027</v>
      </c>
      <c r="T4" s="39" t="n">
        <v>2028</v>
      </c>
      <c r="U4" s="39" t="n">
        <v>2029</v>
      </c>
      <c r="V4" s="39" t="n">
        <v>2030</v>
      </c>
    </row>
    <row r="5" ht="16.5" customHeight="1" s="9">
      <c r="A5" s="40" t="inlineStr">
        <is>
          <t>■ A. 고혈압 유병환자수 (명)          [근거_유병환자수 참조]</t>
        </is>
      </c>
      <c r="B5" s="41" t="n"/>
      <c r="C5" s="41" t="n"/>
      <c r="D5" s="41" t="n"/>
      <c r="E5" s="41" t="n"/>
      <c r="F5" s="41" t="n"/>
      <c r="G5" s="41" t="n"/>
      <c r="H5" s="41" t="n"/>
      <c r="I5" s="41" t="n"/>
      <c r="J5" s="41" t="n"/>
      <c r="K5" s="41" t="n"/>
      <c r="L5" s="41" t="n"/>
      <c r="M5" s="41" t="n"/>
      <c r="N5" s="41" t="n"/>
      <c r="O5" s="41" t="n"/>
      <c r="P5" s="41" t="n"/>
      <c r="Q5" s="41" t="n"/>
      <c r="R5" s="41" t="n"/>
      <c r="S5" s="41" t="n"/>
      <c r="T5" s="41" t="n"/>
      <c r="U5" s="41" t="n"/>
      <c r="V5" s="41" t="n"/>
    </row>
    <row r="6" ht="16.5" customHeight="1" s="9">
      <c r="A6" s="54" t="inlineStr">
        <is>
          <t xml:space="preserve">  유병환자수 (전체)</t>
        </is>
      </c>
      <c r="B6" s="43">
        <f>근거_유병환자수!B29</f>
        <v/>
      </c>
      <c r="C6" s="43">
        <f>근거_유병환자수!C29</f>
        <v/>
      </c>
      <c r="D6" s="43">
        <f>근거_유병환자수!D29</f>
        <v/>
      </c>
      <c r="E6" s="43">
        <f>근거_유병환자수!E29</f>
        <v/>
      </c>
      <c r="F6" s="43">
        <f>근거_유병환자수!F29</f>
        <v/>
      </c>
      <c r="G6" s="43">
        <f>근거_유병환자수!G29</f>
        <v/>
      </c>
      <c r="H6" s="43">
        <f>근거_유병환자수!H29</f>
        <v/>
      </c>
      <c r="I6" s="43">
        <f>근거_유병환자수!I29</f>
        <v/>
      </c>
      <c r="J6" s="43">
        <f>근거_유병환자수!J29</f>
        <v/>
      </c>
      <c r="K6" s="43">
        <f>근거_유병환자수!K29</f>
        <v/>
      </c>
      <c r="L6" s="43">
        <f>근거_유병환자수!L29</f>
        <v/>
      </c>
      <c r="M6" s="43">
        <f>근거_유병환자수!M29</f>
        <v/>
      </c>
      <c r="N6" s="43">
        <f>근거_유병환자수!N29</f>
        <v/>
      </c>
      <c r="O6" s="43">
        <f>근거_유병환자수!O29</f>
        <v/>
      </c>
      <c r="P6" s="43">
        <f>근거_유병환자수!P29</f>
        <v/>
      </c>
      <c r="Q6" s="43">
        <f>근거_유병환자수!Q29</f>
        <v/>
      </c>
      <c r="R6" s="43">
        <f>근거_유병환자수!R29</f>
        <v/>
      </c>
      <c r="S6" s="43">
        <f>근거_유병환자수!S29</f>
        <v/>
      </c>
      <c r="T6" s="43">
        <f>근거_유병환자수!T29</f>
        <v/>
      </c>
      <c r="U6" s="43">
        <f>근거_유병환자수!U29</f>
        <v/>
      </c>
      <c r="V6" s="43">
        <f>근거_유병환자수!V29</f>
        <v/>
      </c>
    </row>
    <row r="8" ht="16.5" customHeight="1" s="9">
      <c r="A8" s="40" t="inlineStr">
        <is>
          <t>■ B. 고혈압 의료이용 환자수    [2014~24 : HIRA I10  |  2025~30 : 고혈압 유병환자수(A) × 의료이용비율 고정값1]</t>
        </is>
      </c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41" t="n"/>
    </row>
    <row r="9" ht="16.5" customHeight="1" s="9">
      <c r="A9" s="44" t="inlineStr">
        <is>
          <t xml:space="preserve">  ▶ 의료이용 환자수 </t>
        </is>
      </c>
      <c r="B9" s="55" t="n"/>
      <c r="C9" s="55" t="n"/>
      <c r="D9" s="55" t="n"/>
      <c r="E9" s="55" t="n"/>
      <c r="F9" s="55">
        <f>8840086</f>
        <v/>
      </c>
      <c r="G9" s="55">
        <f>9131239</f>
        <v/>
      </c>
      <c r="H9" s="55">
        <f>9477565</f>
        <v/>
      </c>
      <c r="I9" s="55" t="n">
        <v>9967602</v>
      </c>
      <c r="J9" s="55" t="n">
        <v>10357002</v>
      </c>
      <c r="K9" s="55" t="n">
        <v>10870422</v>
      </c>
      <c r="L9" s="55" t="n">
        <v>11250720</v>
      </c>
      <c r="M9" s="55" t="n">
        <v>11820083</v>
      </c>
      <c r="N9" s="55" t="n">
        <v>12384955</v>
      </c>
      <c r="O9" s="55" t="n">
        <v>12693552</v>
      </c>
      <c r="P9" s="55" t="n">
        <v>13085573</v>
      </c>
      <c r="Q9" s="45">
        <f>Q6*Q12</f>
        <v/>
      </c>
      <c r="R9" s="45">
        <f>R6*R12</f>
        <v/>
      </c>
      <c r="S9" s="45">
        <f>S6*S12</f>
        <v/>
      </c>
      <c r="T9" s="45">
        <f>T6*T12</f>
        <v/>
      </c>
      <c r="U9" s="45">
        <f>U6*U12</f>
        <v/>
      </c>
      <c r="V9" s="45">
        <f>V6*V12</f>
        <v/>
      </c>
    </row>
    <row r="10">
      <c r="G10" s="368">
        <f>G9/F9-1</f>
        <v/>
      </c>
      <c r="H10" s="368">
        <f>H9/G9-1</f>
        <v/>
      </c>
      <c r="I10" s="368">
        <f>I9/H9-1</f>
        <v/>
      </c>
      <c r="J10" s="368">
        <f>J9/I9-1</f>
        <v/>
      </c>
      <c r="K10" s="368">
        <f>K9/J9-1</f>
        <v/>
      </c>
      <c r="L10" s="368">
        <f>L9/K9-1</f>
        <v/>
      </c>
      <c r="M10" s="368">
        <f>M9/L9-1</f>
        <v/>
      </c>
      <c r="N10" s="368">
        <f>N9/M9-1</f>
        <v/>
      </c>
      <c r="O10" s="368">
        <f>O9/N9-1</f>
        <v/>
      </c>
      <c r="P10" s="368">
        <f>P9/O9-1</f>
        <v/>
      </c>
      <c r="Q10" s="368">
        <f>Q9/P9-1</f>
        <v/>
      </c>
      <c r="R10" s="368">
        <f>R9/Q9-1</f>
        <v/>
      </c>
      <c r="S10" s="368">
        <f>S9/R9-1</f>
        <v/>
      </c>
      <c r="T10" s="368">
        <f>T9/S9-1</f>
        <v/>
      </c>
      <c r="U10" s="368">
        <f>U9/T9-1</f>
        <v/>
      </c>
      <c r="V10" s="368">
        <f>V9/U9-1</f>
        <v/>
      </c>
    </row>
    <row r="11" ht="16.5" customHeight="1" s="9">
      <c r="A11" s="40" t="inlineStr">
        <is>
          <t xml:space="preserve">■ C. 의료이용비율 (%)            [고혈압 의료이용 환자수(B) ÷ 고혈압 유병환자수(A)] </t>
        </is>
      </c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</row>
    <row r="12" ht="16.5" customHeight="1" s="9">
      <c r="A12" s="166" t="inlineStr">
        <is>
          <t xml:space="preserve">  의료이용비율</t>
        </is>
      </c>
      <c r="B12" s="369">
        <f>B9/B6</f>
        <v/>
      </c>
      <c r="C12" s="369">
        <f>C9/C6</f>
        <v/>
      </c>
      <c r="D12" s="369">
        <f>D9/D6</f>
        <v/>
      </c>
      <c r="E12" s="369">
        <f>E9/E6</f>
        <v/>
      </c>
      <c r="F12" s="369">
        <f>F9/F6</f>
        <v/>
      </c>
      <c r="G12" s="369">
        <f>G9/G6</f>
        <v/>
      </c>
      <c r="H12" s="369">
        <f>H9/H6</f>
        <v/>
      </c>
      <c r="I12" s="369">
        <f>I9/I6</f>
        <v/>
      </c>
      <c r="J12" s="369">
        <f>J9/J6</f>
        <v/>
      </c>
      <c r="K12" s="369">
        <f>K9/K6</f>
        <v/>
      </c>
      <c r="L12" s="369">
        <f>L9/L6</f>
        <v/>
      </c>
      <c r="M12" s="369">
        <f>M9/M6</f>
        <v/>
      </c>
      <c r="N12" s="369">
        <f>N9/N6</f>
        <v/>
      </c>
      <c r="O12" s="370">
        <f>O9/O6</f>
        <v/>
      </c>
      <c r="P12" s="369">
        <f>P9/P6</f>
        <v/>
      </c>
      <c r="Q12" s="371">
        <f>C16</f>
        <v/>
      </c>
      <c r="R12" s="371">
        <f>D16</f>
        <v/>
      </c>
      <c r="S12" s="371">
        <f>$E$16</f>
        <v/>
      </c>
      <c r="T12" s="371">
        <f>$E$16</f>
        <v/>
      </c>
      <c r="U12" s="371">
        <f>$E$16</f>
        <v/>
      </c>
      <c r="V12" s="371">
        <f>$E$16</f>
        <v/>
      </c>
    </row>
    <row r="14" s="9">
      <c r="A14" s="158" t="inlineStr">
        <is>
          <t>★ 주요 파라미터 (분석 구간: 2014~2024년)</t>
        </is>
      </c>
    </row>
    <row r="15" s="9">
      <c r="B15" s="159" t="inlineStr">
        <is>
          <t>구분</t>
        </is>
      </c>
      <c r="C15" s="170" t="n">
        <v>2025</v>
      </c>
      <c r="D15" s="170" t="n">
        <v>2026</v>
      </c>
      <c r="E15" s="170" t="inlineStr">
        <is>
          <t>2027~</t>
        </is>
      </c>
      <c r="F15" s="160" t="n"/>
      <c r="G15" s="160" t="n"/>
    </row>
    <row r="16" s="9">
      <c r="A16" s="161" t="n"/>
      <c r="B16" s="162" t="inlineStr">
        <is>
          <t>의료이용비율1</t>
        </is>
      </c>
      <c r="C16" s="372">
        <f>AVERAGE(M12:P12)</f>
        <v/>
      </c>
      <c r="D16" s="372">
        <f>AVERAGE(N12:Q12)</f>
        <v/>
      </c>
      <c r="E16" s="372">
        <f>AVERAGE(O12:R12)</f>
        <v/>
      </c>
      <c r="F16" s="373" t="n"/>
      <c r="G16" s="164" t="n"/>
    </row>
    <row r="17">
      <c r="B17" s="165" t="inlineStr">
        <is>
          <t>(2023년 추정값이 101%로 100%를 초과함. 이에 따라 직전 4개년 평균 비율을 반영하여 의료이용비율을 추정)</t>
        </is>
      </c>
      <c r="F17" s="130" t="n"/>
      <c r="O17" s="130" t="n"/>
    </row>
    <row r="18">
      <c r="B18" s="165" t="n"/>
      <c r="F18" s="130" t="n"/>
      <c r="O18" s="130" t="n"/>
    </row>
    <row r="19" ht="16.5" customFormat="1" customHeight="1" s="48">
      <c r="A19" s="51" t="inlineStr">
        <is>
          <t xml:space="preserve">※ 출처 : HIRA(2014~2024), BI 자체 추정 </t>
        </is>
      </c>
      <c r="F19" s="130" t="n"/>
      <c r="O19" s="130" t="n"/>
    </row>
    <row r="20" ht="16.5" customFormat="1" customHeight="1" s="48">
      <c r="A20" s="52" t="inlineStr">
        <is>
          <t>※ 고혈압 의료이용환자수: 고혈압(ICD-10: I10) 주부상병</t>
        </is>
      </c>
      <c r="F20" s="130" t="n"/>
      <c r="O20" s="130" t="n"/>
    </row>
    <row r="21" ht="16.5" customFormat="1" customHeight="1" s="48">
      <c r="A21" s="52" t="inlineStr">
        <is>
          <t>※ 범례</t>
        </is>
      </c>
      <c r="F21" s="130" t="n"/>
      <c r="O21" s="130" t="n"/>
    </row>
    <row r="22" ht="16.5" customFormat="1" customHeight="1" s="48">
      <c r="A22" s="53" t="inlineStr">
        <is>
          <t>· 외부 입력 데이터: 청색(Blue) 표기</t>
        </is>
      </c>
      <c r="F22" s="130" t="n"/>
      <c r="O22" s="130" t="n"/>
    </row>
    <row r="23" ht="16.5" customFormat="1" customHeight="1" s="48">
      <c r="A23" s="53" t="inlineStr">
        <is>
          <t>· 예측 변수(또는 예측치): 녹색(Green) 표기</t>
        </is>
      </c>
      <c r="F23" s="130" t="n"/>
      <c r="O23" s="130" t="n"/>
    </row>
    <row r="24" ht="16.5" customFormat="1" customHeight="1" s="48">
      <c r="A24" s="53" t="inlineStr">
        <is>
          <t>· 최종 산출 결과: 황색(Yellow) 음영 행</t>
        </is>
      </c>
      <c r="F24" s="130" t="n"/>
    </row>
    <row r="25">
      <c r="F25" s="130" t="n"/>
    </row>
    <row r="26">
      <c r="F26" s="130" t="n"/>
    </row>
    <row r="27">
      <c r="F27" s="130" t="n"/>
    </row>
    <row r="28">
      <c r="F28" s="130" t="n"/>
    </row>
    <row r="29">
      <c r="F29" s="130" t="n"/>
    </row>
    <row r="30">
      <c r="F30" s="130" t="n"/>
    </row>
    <row r="31">
      <c r="F31" s="130" t="n"/>
    </row>
    <row r="32">
      <c r="F32" s="130" t="n"/>
    </row>
    <row r="33">
      <c r="F33" s="130" t="n"/>
    </row>
    <row r="34">
      <c r="F34" s="130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009AA0A8"/>
    <outlinePr summaryBelow="1" summaryRight="1"/>
    <pageSetUpPr/>
  </sheetPr>
  <dimension ref="A1:V32"/>
  <sheetViews>
    <sheetView showGridLines="0" tabSelected="0" zoomScaleNormal="100" workbookViewId="0">
      <pane xSplit="1" ySplit="4" topLeftCell="B5" activePane="bottomRight" state="frozen"/>
      <selection pane="bottomRight" activeCell="A1" sqref="A1:XFD1048576"/>
      <selection pane="bottomLeft" activeCell="A5" sqref="A5"/>
      <selection pane="topRight" activeCell="B1" sqref="B1"/>
    </sheetView>
  </sheetViews>
  <sheetFormatPr baseColWidth="8" defaultColWidth="8.5" defaultRowHeight="16.5"/>
  <cols>
    <col width="39.375" customWidth="1" style="9" min="1" max="1"/>
    <col width="9.875" customWidth="1" style="9" min="2" max="8"/>
    <col width="10.375" bestFit="1" customWidth="1" style="9" min="9" max="9"/>
    <col width="11.25" bestFit="1" customWidth="1" style="9" min="10" max="15"/>
    <col width="11.875" customWidth="1" style="9" min="16" max="22"/>
  </cols>
  <sheetData>
    <row r="1" ht="20.25" customHeight="1" s="9">
      <c r="A1" s="171" t="inlineStr">
        <is>
          <t>의료이용 환자수 산출  :  Hypertension Fact Sheet 2025 기반 산출</t>
        </is>
      </c>
    </row>
    <row r="2" ht="6" customHeight="1" s="9">
      <c r="A2" s="35" t="inlineStr">
        <is>
          <t xml:space="preserve"> </t>
        </is>
      </c>
    </row>
    <row r="3" ht="16.5" customHeight="1" s="9">
      <c r="B3" s="36" t="inlineStr">
        <is>
          <t>◀ 실측 (건보공단 전수, 2010~2023)</t>
        </is>
      </c>
      <c r="C3" s="36" t="n"/>
      <c r="F3" s="36" t="n"/>
      <c r="N3" s="36" t="n"/>
      <c r="P3" s="36" t="inlineStr">
        <is>
          <t>예측 (2024~2030) ▶</t>
        </is>
      </c>
      <c r="Q3" s="36" t="n"/>
    </row>
    <row r="4" ht="16.5" customHeight="1" s="9">
      <c r="A4" s="37" t="inlineStr">
        <is>
          <t>구분  /  연도 ▶</t>
        </is>
      </c>
      <c r="B4" s="38" t="n">
        <v>2010</v>
      </c>
      <c r="C4" s="38" t="n">
        <v>2011</v>
      </c>
      <c r="D4" s="38" t="n">
        <v>2012</v>
      </c>
      <c r="E4" s="38" t="n">
        <v>2013</v>
      </c>
      <c r="F4" s="38" t="n">
        <v>2014</v>
      </c>
      <c r="G4" s="38" t="n">
        <v>2015</v>
      </c>
      <c r="H4" s="38" t="n">
        <v>2016</v>
      </c>
      <c r="I4" s="38" t="n">
        <v>2017</v>
      </c>
      <c r="J4" s="38" t="n">
        <v>2018</v>
      </c>
      <c r="K4" s="38" t="n">
        <v>2019</v>
      </c>
      <c r="L4" s="38" t="n">
        <v>2020</v>
      </c>
      <c r="M4" s="38" t="n">
        <v>2021</v>
      </c>
      <c r="N4" s="38" t="n">
        <v>2022</v>
      </c>
      <c r="O4" s="38" t="n">
        <v>2023</v>
      </c>
      <c r="P4" s="39" t="n">
        <v>2024</v>
      </c>
      <c r="Q4" s="39" t="n">
        <v>2025</v>
      </c>
      <c r="R4" s="39" t="n">
        <v>2026</v>
      </c>
      <c r="S4" s="39" t="n">
        <v>2027</v>
      </c>
      <c r="T4" s="39" t="n">
        <v>2028</v>
      </c>
      <c r="U4" s="39" t="n">
        <v>2029</v>
      </c>
      <c r="V4" s="39" t="n">
        <v>2030</v>
      </c>
    </row>
    <row r="5" ht="16.5" customHeight="1" s="9">
      <c r="A5" s="177" t="inlineStr">
        <is>
          <t>■ A. 고혈압 의료이용환자수 (명)          [근거_의료이용환자수 참조]</t>
        </is>
      </c>
      <c r="B5" s="178" t="n"/>
      <c r="C5" s="178" t="n"/>
      <c r="D5" s="178" t="n"/>
      <c r="E5" s="178" t="n"/>
      <c r="F5" s="178" t="n"/>
      <c r="G5" s="178" t="n"/>
      <c r="H5" s="178" t="n"/>
      <c r="I5" s="178" t="n"/>
      <c r="J5" s="178" t="n"/>
      <c r="K5" s="178" t="n"/>
      <c r="L5" s="178" t="n"/>
      <c r="M5" s="178" t="n"/>
      <c r="N5" s="178" t="n"/>
      <c r="O5" s="178" t="n"/>
      <c r="P5" s="178" t="n"/>
      <c r="Q5" s="178" t="n"/>
      <c r="R5" s="178" t="n"/>
      <c r="S5" s="178" t="n"/>
      <c r="T5" s="178" t="n"/>
      <c r="U5" s="178" t="n"/>
      <c r="V5" s="178" t="n"/>
    </row>
    <row r="6" ht="16.5" customHeight="1" s="9">
      <c r="A6" s="166" t="inlineStr">
        <is>
          <t xml:space="preserve">  의료이용환자수 (전체)</t>
        </is>
      </c>
      <c r="B6" s="172" t="n"/>
      <c r="C6" s="172" t="n"/>
      <c r="D6" s="172" t="n"/>
      <c r="E6" s="172" t="n"/>
      <c r="F6" s="172">
        <f>근거_의료이용환자수!F9</f>
        <v/>
      </c>
      <c r="G6" s="172">
        <f>근거_의료이용환자수!G9</f>
        <v/>
      </c>
      <c r="H6" s="172">
        <f>근거_의료이용환자수!H9</f>
        <v/>
      </c>
      <c r="I6" s="191">
        <f>근거_의료이용환자수!I9</f>
        <v/>
      </c>
      <c r="J6" s="191">
        <f>근거_의료이용환자수!J9</f>
        <v/>
      </c>
      <c r="K6" s="191">
        <f>근거_의료이용환자수!K9</f>
        <v/>
      </c>
      <c r="L6" s="191">
        <f>근거_의료이용환자수!L9</f>
        <v/>
      </c>
      <c r="M6" s="172">
        <f>근거_의료이용환자수!M9</f>
        <v/>
      </c>
      <c r="N6" s="172">
        <f>근거_의료이용환자수!N9</f>
        <v/>
      </c>
      <c r="O6" s="172">
        <f>근거_의료이용환자수!O9</f>
        <v/>
      </c>
      <c r="P6" s="172">
        <f>근거_의료이용환자수!P9</f>
        <v/>
      </c>
      <c r="Q6" s="172">
        <f>근거_의료이용환자수!Q9</f>
        <v/>
      </c>
      <c r="R6" s="172">
        <f>근거_의료이용환자수!R9</f>
        <v/>
      </c>
      <c r="S6" s="172">
        <f>근거_의료이용환자수!S9</f>
        <v/>
      </c>
      <c r="T6" s="172">
        <f>근거_의료이용환자수!T9</f>
        <v/>
      </c>
      <c r="U6" s="172">
        <f>근거_의료이용환자수!U9</f>
        <v/>
      </c>
      <c r="V6" s="172">
        <f>근거_의료이용환자수!V9</f>
        <v/>
      </c>
    </row>
    <row r="8" ht="16.5" customHeight="1" s="9">
      <c r="A8" s="177" t="inlineStr">
        <is>
          <t>■ B. 고혈압 치료(처방)환자수    [2010~23 : NHIS  |  2024~30 : 고혈압 의료이용환자수(A) × 치료비율 (선형회귀 예측값)]</t>
        </is>
      </c>
      <c r="B8" s="178" t="n"/>
      <c r="C8" s="178" t="n"/>
      <c r="D8" s="178" t="n"/>
      <c r="E8" s="178" t="n"/>
      <c r="F8" s="178" t="n"/>
      <c r="G8" s="178" t="n"/>
      <c r="H8" s="178" t="n"/>
      <c r="I8" s="178" t="n"/>
      <c r="J8" s="178" t="n"/>
      <c r="K8" s="178" t="n"/>
      <c r="L8" s="178" t="n"/>
      <c r="M8" s="178" t="n"/>
      <c r="N8" s="178" t="n"/>
      <c r="O8" s="178" t="n"/>
      <c r="P8" s="178" t="n"/>
      <c r="Q8" s="178" t="n"/>
      <c r="R8" s="178" t="n"/>
      <c r="S8" s="178" t="n"/>
      <c r="T8" s="178" t="n"/>
      <c r="U8" s="178" t="n"/>
      <c r="V8" s="178" t="n"/>
    </row>
    <row r="9" ht="16.5" customHeight="1" s="9">
      <c r="A9" s="173" t="inlineStr">
        <is>
          <t xml:space="preserve">  ▶ 치료(처방) 환자수 </t>
        </is>
      </c>
      <c r="B9" s="174" t="n">
        <v>6538000</v>
      </c>
      <c r="C9" s="174" t="n">
        <v>6772000</v>
      </c>
      <c r="D9" s="174" t="n">
        <v>7220000</v>
      </c>
      <c r="E9" s="174" t="n">
        <v>7499000</v>
      </c>
      <c r="F9" s="174" t="n">
        <v>7696000</v>
      </c>
      <c r="G9" s="174" t="n">
        <v>7944000</v>
      </c>
      <c r="H9" s="174" t="n">
        <v>8297000</v>
      </c>
      <c r="I9" s="174" t="n">
        <v>8633000</v>
      </c>
      <c r="J9" s="174" t="n">
        <v>9027000</v>
      </c>
      <c r="K9" s="174" t="n">
        <v>9512000</v>
      </c>
      <c r="L9" s="174" t="n">
        <v>9916000</v>
      </c>
      <c r="M9" s="174" t="n">
        <v>10460000</v>
      </c>
      <c r="N9" s="174" t="n">
        <v>10891000</v>
      </c>
      <c r="O9" s="174" t="n">
        <v>11255000</v>
      </c>
      <c r="P9" s="175">
        <f>P6*P12</f>
        <v/>
      </c>
      <c r="Q9" s="175">
        <f>Q6*Q12</f>
        <v/>
      </c>
      <c r="R9" s="175">
        <f>R6*R12</f>
        <v/>
      </c>
      <c r="S9" s="175">
        <f>S6*S12</f>
        <v/>
      </c>
      <c r="T9" s="175">
        <f>T6*T12</f>
        <v/>
      </c>
      <c r="U9" s="175">
        <f>U6*U12</f>
        <v/>
      </c>
      <c r="V9" s="175">
        <f>V6*V12</f>
        <v/>
      </c>
    </row>
    <row r="11" ht="16.5" customHeight="1" s="9">
      <c r="A11" s="177" t="inlineStr">
        <is>
          <t xml:space="preserve">■ C. 치료비율 (%)            [고혈압 치료(처방) 환자수(B) ÷ 고혈압 의료이용환자수(A)] </t>
        </is>
      </c>
      <c r="B11" s="178" t="n"/>
      <c r="C11" s="178" t="n"/>
      <c r="D11" s="178" t="n"/>
      <c r="E11" s="178" t="n"/>
      <c r="F11" s="178" t="n"/>
      <c r="G11" s="178" t="n"/>
      <c r="H11" s="178" t="n"/>
      <c r="I11" s="178" t="n"/>
      <c r="J11" s="178" t="n"/>
      <c r="K11" s="178" t="n"/>
      <c r="L11" s="178" t="n"/>
      <c r="M11" s="178" t="n"/>
      <c r="N11" s="178" t="n"/>
      <c r="O11" s="178" t="n"/>
      <c r="P11" s="178" t="n"/>
      <c r="Q11" s="178" t="n"/>
      <c r="R11" s="178" t="n"/>
      <c r="S11" s="178" t="n"/>
      <c r="T11" s="178" t="n"/>
      <c r="U11" s="178" t="n"/>
      <c r="V11" s="178" t="n"/>
    </row>
    <row r="12" ht="16.5" customHeight="1" s="9">
      <c r="A12" s="166" t="inlineStr">
        <is>
          <t xml:space="preserve">  의료치료비율</t>
        </is>
      </c>
      <c r="B12" s="369" t="n"/>
      <c r="C12" s="369" t="n"/>
      <c r="D12" s="369" t="n"/>
      <c r="E12" s="369" t="n"/>
      <c r="F12" s="369">
        <f>F9/F6</f>
        <v/>
      </c>
      <c r="G12" s="369">
        <f>G9/G6</f>
        <v/>
      </c>
      <c r="H12" s="369">
        <f>H9/H6</f>
        <v/>
      </c>
      <c r="I12" s="369">
        <f>I9/I6</f>
        <v/>
      </c>
      <c r="J12" s="369">
        <f>J9/J6</f>
        <v/>
      </c>
      <c r="K12" s="369">
        <f>K9/K6</f>
        <v/>
      </c>
      <c r="L12" s="369">
        <f>L9/L6</f>
        <v/>
      </c>
      <c r="M12" s="369">
        <f>M9/M6</f>
        <v/>
      </c>
      <c r="N12" s="369">
        <f>N9/N6</f>
        <v/>
      </c>
      <c r="O12" s="374">
        <f>O9/O6</f>
        <v/>
      </c>
      <c r="P12" s="371">
        <f>$B$16*P4+$C$16</f>
        <v/>
      </c>
      <c r="Q12" s="371">
        <f>$B$16*Q4+$C$16</f>
        <v/>
      </c>
      <c r="R12" s="371">
        <f>$B$16*R4+$C$16</f>
        <v/>
      </c>
      <c r="S12" s="371">
        <f>$B$16*S4+$C$16</f>
        <v/>
      </c>
      <c r="T12" s="371">
        <f>$B$16*T4+$C$16</f>
        <v/>
      </c>
      <c r="U12" s="371">
        <f>$B$16*U4+$C$16</f>
        <v/>
      </c>
      <c r="V12" s="371">
        <f>$B$16*V4+$C$16</f>
        <v/>
      </c>
    </row>
    <row r="14" s="9">
      <c r="A14" s="145" t="inlineStr">
        <is>
          <t>★ 주요 파라미터 (분석 구간: 2014-2023, 선형회귀 전체기간 OLS)</t>
        </is>
      </c>
    </row>
    <row r="15" customFormat="1" s="63">
      <c r="A15" s="192" t="n"/>
      <c r="B15" s="146" t="inlineStr">
        <is>
          <t>기울기</t>
        </is>
      </c>
      <c r="C15" s="193" t="inlineStr">
        <is>
          <t>절편</t>
        </is>
      </c>
      <c r="D15" s="194" t="inlineStr">
        <is>
          <t>R²</t>
        </is>
      </c>
      <c r="E15" s="328" t="inlineStr">
        <is>
          <t>2024 환자수 (기준치)</t>
        </is>
      </c>
      <c r="F15" s="375" t="n"/>
      <c r="G15" s="195" t="n"/>
    </row>
    <row r="16" s="9">
      <c r="A16" s="196" t="n"/>
      <c r="B16" s="376">
        <f>SLOPE(F12:O12,F4:O4)</f>
        <v/>
      </c>
      <c r="C16" s="362">
        <f>INTERCEPT(F12:O12,F4:O4)</f>
        <v/>
      </c>
      <c r="D16" s="198">
        <f>RSQ(F12:O12,F4:O4)</f>
        <v/>
      </c>
      <c r="E16" s="330">
        <f>$K$9</f>
        <v/>
      </c>
      <c r="F16" s="375" t="n"/>
      <c r="G16" s="199" t="n"/>
    </row>
    <row r="17" s="9">
      <c r="A17" s="196" t="n"/>
      <c r="B17" s="200" t="inlineStr">
        <is>
          <t xml:space="preserve"> [산출 공식] 예측 치료비율(연도) = 기울기×연도+절편</t>
        </is>
      </c>
      <c r="C17" s="377" t="n"/>
      <c r="D17" s="202" t="n"/>
      <c r="E17" s="203" t="n"/>
      <c r="F17" s="203" t="n"/>
      <c r="G17" s="199" t="n"/>
    </row>
    <row r="18" ht="16.5" customHeight="1" s="9">
      <c r="A18" s="54" t="n"/>
      <c r="B18" s="378" t="n"/>
      <c r="C18" s="379" t="n"/>
      <c r="D18" s="380" t="n"/>
      <c r="F18" s="126" t="n"/>
      <c r="G18" s="126" t="n"/>
    </row>
    <row r="19" ht="16.5" customFormat="1" customHeight="1" s="48">
      <c r="A19" s="51" t="inlineStr">
        <is>
          <t xml:space="preserve">※ 출처 : NHIS(2014~2023), BI 자체 추정 </t>
        </is>
      </c>
      <c r="F19" s="126" t="n"/>
      <c r="G19" s="126" t="n"/>
    </row>
    <row r="20" ht="16.5" customFormat="1" customHeight="1" s="48">
      <c r="A20" s="52" t="inlineStr">
        <is>
          <t>※ 고혈압 치료 환자수: 고혈압을 진단명으로 연 1회 이상 고혈압 치료제 처방</t>
        </is>
      </c>
      <c r="F20" s="126" t="n"/>
      <c r="G20" s="126" t="n"/>
    </row>
    <row r="21" ht="16.5" customFormat="1" customHeight="1" s="48">
      <c r="A21" s="52" t="inlineStr">
        <is>
          <t>※ 범례</t>
        </is>
      </c>
      <c r="F21" s="126" t="n"/>
      <c r="G21" s="126" t="n"/>
    </row>
    <row r="22" ht="16.5" customFormat="1" customHeight="1" s="48">
      <c r="A22" s="53" t="inlineStr">
        <is>
          <t>· 외부 입력 데이터: 청색(Blue) 표기</t>
        </is>
      </c>
      <c r="F22" s="126" t="n"/>
      <c r="G22" s="126" t="n"/>
    </row>
    <row r="23" ht="16.5" customFormat="1" customHeight="1" s="48">
      <c r="A23" s="53" t="inlineStr">
        <is>
          <t>· 예측 변수(또는 예측치): 녹색(Green) 표기</t>
        </is>
      </c>
      <c r="F23" s="126" t="n"/>
      <c r="G23" s="126" t="n"/>
    </row>
    <row r="24" ht="16.5" customFormat="1" customHeight="1" s="48">
      <c r="A24" s="53" t="inlineStr">
        <is>
          <t>· 최종 산출 결과: 황색(Yellow) 음영 행</t>
        </is>
      </c>
      <c r="F24" s="126" t="n"/>
      <c r="G24" s="126" t="n"/>
    </row>
    <row r="25">
      <c r="F25" s="126" t="n"/>
      <c r="G25" s="126" t="n"/>
    </row>
    <row r="26">
      <c r="F26" s="126" t="n"/>
      <c r="G26" s="126" t="n"/>
    </row>
    <row r="27">
      <c r="F27" s="126" t="n"/>
      <c r="G27" s="126" t="n"/>
    </row>
    <row r="28">
      <c r="F28" s="126" t="n"/>
      <c r="G28" s="126" t="n"/>
    </row>
    <row r="29">
      <c r="F29" s="126" t="n"/>
      <c r="G29" s="126" t="n"/>
    </row>
    <row r="30">
      <c r="F30" s="126" t="n"/>
      <c r="G30" s="126" t="n"/>
    </row>
    <row r="31">
      <c r="G31" s="130" t="n"/>
    </row>
    <row r="32">
      <c r="G32" s="130" t="n"/>
    </row>
  </sheetData>
  <mergeCells count="2">
    <mergeCell ref="E15:F15"/>
    <mergeCell ref="E16:F16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009AA0A8"/>
    <outlinePr summaryBelow="1" summaryRight="1"/>
    <pageSetUpPr/>
  </sheetPr>
  <dimension ref="A1:V42"/>
  <sheetViews>
    <sheetView showGridLines="0" tabSelected="0" zoomScaleNormal="100" workbookViewId="0">
      <pane xSplit="1" ySplit="4" topLeftCell="B5" activePane="bottomRight" state="frozen"/>
      <selection pane="bottomRight" activeCell="J25" sqref="J25"/>
      <selection pane="bottomLeft" activeCell="A5" sqref="A5"/>
      <selection pane="topRight" activeCell="B1" sqref="B1"/>
    </sheetView>
  </sheetViews>
  <sheetFormatPr baseColWidth="8" defaultColWidth="8.5" defaultRowHeight="16.5"/>
  <cols>
    <col width="37.75" customWidth="1" style="9" min="1" max="1"/>
    <col width="11.125" bestFit="1" customWidth="1" style="9" min="2" max="2"/>
    <col width="11.375" bestFit="1" customWidth="1" style="9" min="3" max="3"/>
    <col width="12.125" bestFit="1" customWidth="1" style="9" min="4" max="4"/>
    <col width="16.75" bestFit="1" customWidth="1" style="9" min="5" max="5"/>
    <col width="9.25" customWidth="1" style="9" min="6" max="12"/>
    <col width="10.25" customWidth="1" style="9" min="13" max="20"/>
    <col width="11.875" customWidth="1" style="9" min="21" max="22"/>
  </cols>
  <sheetData>
    <row r="1" ht="20.25" customHeight="1" s="9">
      <c r="A1" s="333" t="inlineStr">
        <is>
          <t>ARB 처방환자수 산출 : Hypertension Fact Sheet 2025 기반 산출</t>
        </is>
      </c>
    </row>
    <row r="2" ht="8.25" customHeight="1" s="9">
      <c r="A2" s="61" t="inlineStr">
        <is>
          <t xml:space="preserve"> </t>
        </is>
      </c>
    </row>
    <row r="3" ht="16.5" customHeight="1" s="9">
      <c r="B3" s="36" t="n"/>
      <c r="J3" s="36" t="inlineStr">
        <is>
          <t>◀ 실측 (건보공단 전수, 2018~2023)</t>
        </is>
      </c>
      <c r="L3" s="36" t="n"/>
      <c r="P3" s="36" t="inlineStr">
        <is>
          <t>예측 (로지스틱, 2024~2030) ▶</t>
        </is>
      </c>
    </row>
    <row r="4" ht="16.5" customHeight="1" s="9">
      <c r="A4" s="37" t="inlineStr">
        <is>
          <t>구분  /  연도 ▶</t>
        </is>
      </c>
      <c r="B4" s="38" t="n">
        <v>2010</v>
      </c>
      <c r="C4" s="38" t="n">
        <v>2011</v>
      </c>
      <c r="D4" s="38" t="n">
        <v>2012</v>
      </c>
      <c r="E4" s="38" t="n">
        <v>2013</v>
      </c>
      <c r="F4" s="38" t="n">
        <v>2014</v>
      </c>
      <c r="G4" s="38" t="n">
        <v>2015</v>
      </c>
      <c r="H4" s="38" t="n">
        <v>2016</v>
      </c>
      <c r="I4" s="38" t="n">
        <v>2017</v>
      </c>
      <c r="J4" s="38" t="n">
        <v>2018</v>
      </c>
      <c r="K4" s="38" t="n">
        <v>2019</v>
      </c>
      <c r="L4" s="38" t="n">
        <v>2020</v>
      </c>
      <c r="M4" s="38" t="n">
        <v>2021</v>
      </c>
      <c r="N4" s="38" t="n">
        <v>2022</v>
      </c>
      <c r="O4" s="38" t="n">
        <v>2023</v>
      </c>
      <c r="P4" s="39" t="n">
        <v>2024</v>
      </c>
      <c r="Q4" s="39" t="n">
        <v>2025</v>
      </c>
      <c r="R4" s="39" t="n">
        <v>2026</v>
      </c>
      <c r="S4" s="39" t="n">
        <v>2027</v>
      </c>
      <c r="T4" s="39" t="n">
        <v>2028</v>
      </c>
      <c r="U4" s="39" t="n">
        <v>2029</v>
      </c>
      <c r="V4" s="39" t="n">
        <v>2030</v>
      </c>
    </row>
    <row r="5" ht="16.5" customHeight="1" s="9">
      <c r="A5" s="177" t="inlineStr">
        <is>
          <t>■ A. 고혈압 치료환자수 (명)  [근거_치료환자수 참조]</t>
        </is>
      </c>
      <c r="B5" s="178" t="n"/>
      <c r="C5" s="178" t="n"/>
      <c r="D5" s="178" t="n"/>
      <c r="E5" s="178" t="n"/>
      <c r="F5" s="178" t="n"/>
      <c r="G5" s="178" t="n"/>
      <c r="H5" s="178" t="n"/>
      <c r="I5" s="178" t="n"/>
      <c r="J5" s="178" t="n"/>
      <c r="K5" s="178" t="n"/>
      <c r="L5" s="178" t="n"/>
      <c r="M5" s="178" t="n"/>
      <c r="N5" s="178" t="n"/>
      <c r="O5" s="178" t="n"/>
      <c r="P5" s="178" t="n"/>
      <c r="Q5" s="178" t="n"/>
      <c r="R5" s="178" t="n"/>
      <c r="S5" s="178" t="n"/>
      <c r="T5" s="178" t="n"/>
      <c r="U5" s="178" t="n"/>
      <c r="V5" s="178" t="n"/>
    </row>
    <row r="6" ht="16.5" customHeight="1" s="9">
      <c r="A6" s="204" t="inlineStr">
        <is>
          <t xml:space="preserve">  치료환자수 (전체)</t>
        </is>
      </c>
      <c r="B6" s="172">
        <f>근거_고혈압치료환자수!B9</f>
        <v/>
      </c>
      <c r="C6" s="172">
        <f>근거_고혈압치료환자수!C9</f>
        <v/>
      </c>
      <c r="D6" s="172">
        <f>근거_고혈압치료환자수!D9</f>
        <v/>
      </c>
      <c r="E6" s="172">
        <f>근거_고혈압치료환자수!E9</f>
        <v/>
      </c>
      <c r="F6" s="172">
        <f>근거_고혈압치료환자수!F9</f>
        <v/>
      </c>
      <c r="G6" s="172">
        <f>근거_고혈압치료환자수!G9</f>
        <v/>
      </c>
      <c r="H6" s="172">
        <f>근거_고혈압치료환자수!H9</f>
        <v/>
      </c>
      <c r="I6" s="172">
        <f>근거_고혈압치료환자수!I9</f>
        <v/>
      </c>
      <c r="J6" s="172">
        <f>근거_고혈압치료환자수!J9</f>
        <v/>
      </c>
      <c r="K6" s="172">
        <f>근거_고혈압치료환자수!K9</f>
        <v/>
      </c>
      <c r="L6" s="172">
        <f>근거_고혈압치료환자수!L9</f>
        <v/>
      </c>
      <c r="M6" s="172">
        <f>근거_고혈압치료환자수!M9</f>
        <v/>
      </c>
      <c r="N6" s="172">
        <f>근거_고혈압치료환자수!N9</f>
        <v/>
      </c>
      <c r="O6" s="172">
        <f>근거_고혈압치료환자수!O9</f>
        <v/>
      </c>
      <c r="P6" s="172">
        <f>근거_고혈압치료환자수!P9</f>
        <v/>
      </c>
      <c r="Q6" s="172">
        <f>근거_고혈압치료환자수!Q9</f>
        <v/>
      </c>
      <c r="R6" s="172">
        <f>근거_고혈압치료환자수!R9</f>
        <v/>
      </c>
      <c r="S6" s="172">
        <f>근거_고혈압치료환자수!S9</f>
        <v/>
      </c>
      <c r="T6" s="172">
        <f>근거_고혈압치료환자수!T9</f>
        <v/>
      </c>
      <c r="U6" s="172">
        <f>근거_고혈압치료환자수!U9</f>
        <v/>
      </c>
      <c r="V6" s="172">
        <f>근거_고혈압치료환자수!V9</f>
        <v/>
      </c>
    </row>
    <row r="7" ht="16.5" customHeight="1" s="9">
      <c r="A7" s="62" t="n"/>
    </row>
    <row r="8" ht="16.5" customHeight="1" s="9">
      <c r="A8" s="177" t="inlineStr">
        <is>
          <t>■ B. ARB 처방률 (%)         [2018~23 : 처방환자수(C)÷고혈압치료(A)  |  2023~30 : 과거 처방률 추세를 로지스틱 S-curve1로 연장(상한88%)]</t>
        </is>
      </c>
      <c r="B8" s="178" t="n"/>
      <c r="C8" s="178" t="n"/>
      <c r="D8" s="178" t="n"/>
      <c r="E8" s="178" t="n"/>
      <c r="F8" s="178" t="n"/>
      <c r="G8" s="178" t="n"/>
      <c r="H8" s="178" t="n"/>
      <c r="I8" s="178" t="n"/>
      <c r="J8" s="178" t="n"/>
      <c r="K8" s="178" t="n"/>
      <c r="L8" s="178" t="n"/>
      <c r="M8" s="178" t="n"/>
      <c r="N8" s="178" t="n"/>
      <c r="O8" s="178" t="n"/>
      <c r="P8" s="178" t="n"/>
      <c r="Q8" s="178" t="n"/>
      <c r="R8" s="178" t="n"/>
      <c r="S8" s="178" t="n"/>
      <c r="T8" s="178" t="n"/>
      <c r="U8" s="178" t="n"/>
      <c r="V8" s="178" t="n"/>
    </row>
    <row r="9" ht="16.5" customHeight="1" s="9">
      <c r="A9" s="205" t="inlineStr">
        <is>
          <t xml:space="preserve">  ARB 처방률</t>
        </is>
      </c>
      <c r="B9" s="206" t="n"/>
      <c r="C9" s="206" t="n"/>
      <c r="D9" s="206" t="n"/>
      <c r="E9" s="206" t="n"/>
      <c r="F9" s="206" t="n"/>
      <c r="G9" s="206" t="n"/>
      <c r="H9" s="206" t="n"/>
      <c r="I9" s="206" t="n"/>
      <c r="J9" s="369">
        <f>J12/J6</f>
        <v/>
      </c>
      <c r="K9" s="369">
        <f>K12/K6</f>
        <v/>
      </c>
      <c r="L9" s="369">
        <f>L12/L6</f>
        <v/>
      </c>
      <c r="M9" s="369">
        <f>M12/M6</f>
        <v/>
      </c>
      <c r="N9" s="369">
        <f>N12/N6</f>
        <v/>
      </c>
      <c r="O9" s="369">
        <f>O12/O6</f>
        <v/>
      </c>
      <c r="P9" s="381">
        <f>$E$20 + $B$20/(1+EXP(-$C$20*(P$4-$D$20)))</f>
        <v/>
      </c>
      <c r="Q9" s="381">
        <f>$E$20 + $B$20/(1+EXP(-$C$20*(Q$4-$D$20)))</f>
        <v/>
      </c>
      <c r="R9" s="381">
        <f>$E$20 + $B$20/(1+EXP(-$C$20*(R$4-$D$20)))</f>
        <v/>
      </c>
      <c r="S9" s="381">
        <f>$E$20 + $B$20/(1+EXP(-$C$20*(S$4-$D$20)))</f>
        <v/>
      </c>
      <c r="T9" s="381">
        <f>$E$20 + $B$20/(1+EXP(-$C$20*(T$4-$D$20)))</f>
        <v/>
      </c>
      <c r="U9" s="381">
        <f>$E$20 + $B$20/(1+EXP(-$C$20*(U$4-$D$20)))</f>
        <v/>
      </c>
      <c r="V9" s="381">
        <f>$E$20 + $B$20/(1+EXP(-$C$20*(V$4-$D$20)))</f>
        <v/>
      </c>
    </row>
    <row r="10" ht="16.5" customHeight="1" s="9">
      <c r="A10" s="63" t="n"/>
    </row>
    <row r="11" ht="16.5" customHeight="1" s="9">
      <c r="A11" s="177" t="inlineStr">
        <is>
          <t>■ C. ARB 처방환자수 (명)   [2018~23 : 건보공단 전수  |  2024~30 : 고혈압 치료환자수(A) × ARB 처방률(B)]</t>
        </is>
      </c>
      <c r="B11" s="178" t="n"/>
      <c r="C11" s="178" t="n"/>
      <c r="D11" s="178" t="n"/>
      <c r="E11" s="178" t="n"/>
      <c r="F11" s="178" t="n"/>
      <c r="G11" s="178" t="n"/>
      <c r="H11" s="178" t="n"/>
      <c r="I11" s="178" t="n"/>
      <c r="J11" s="178" t="n"/>
      <c r="K11" s="178" t="n"/>
      <c r="L11" s="178" t="n"/>
      <c r="M11" s="178" t="n"/>
      <c r="N11" s="178" t="n"/>
      <c r="O11" s="178" t="n"/>
      <c r="P11" s="178" t="n"/>
      <c r="Q11" s="178" t="n"/>
      <c r="R11" s="178" t="n"/>
      <c r="S11" s="178" t="n"/>
      <c r="T11" s="178" t="n"/>
      <c r="U11" s="178" t="n"/>
      <c r="V11" s="178" t="n"/>
    </row>
    <row r="12" ht="16.5" customHeight="1" s="9">
      <c r="A12" s="208" t="inlineStr">
        <is>
          <t xml:space="preserve">  ▶ ARB 처방환자수</t>
        </is>
      </c>
      <c r="B12" s="174" t="n"/>
      <c r="C12" s="174" t="n"/>
      <c r="D12" s="174" t="n"/>
      <c r="E12" s="174" t="n"/>
      <c r="F12" s="174" t="n"/>
      <c r="G12" s="174" t="n"/>
      <c r="H12" s="174" t="n"/>
      <c r="I12" s="174" t="n"/>
      <c r="J12" s="174" t="n">
        <v>6439000</v>
      </c>
      <c r="K12" s="174" t="n">
        <v>6892000</v>
      </c>
      <c r="L12" s="174" t="n">
        <v>7317000</v>
      </c>
      <c r="M12" s="174" t="n">
        <v>7855000</v>
      </c>
      <c r="N12" s="174" t="n">
        <v>8290000</v>
      </c>
      <c r="O12" s="174" t="n">
        <v>8669000</v>
      </c>
      <c r="P12" s="175">
        <f>P6*P9</f>
        <v/>
      </c>
      <c r="Q12" s="175">
        <f>Q6*Q9</f>
        <v/>
      </c>
      <c r="R12" s="175">
        <f>R6*R9</f>
        <v/>
      </c>
      <c r="S12" s="175">
        <f>S6*S9</f>
        <v/>
      </c>
      <c r="T12" s="175">
        <f>T6*T9</f>
        <v/>
      </c>
      <c r="U12" s="175">
        <f>U6*U9</f>
        <v/>
      </c>
      <c r="V12" s="175">
        <f>V6*V9</f>
        <v/>
      </c>
    </row>
    <row r="13" ht="16.5" customFormat="1" customHeight="1" s="2">
      <c r="A13" s="65" t="n"/>
      <c r="B13" s="55" t="n"/>
      <c r="C13" s="55" t="n"/>
      <c r="D13" s="55" t="n"/>
      <c r="E13" s="55" t="n"/>
      <c r="F13" s="55" t="n"/>
      <c r="G13" s="55" t="n"/>
      <c r="H13" s="55" t="n"/>
      <c r="I13" s="55" t="n"/>
      <c r="J13" s="55" t="n"/>
      <c r="K13" s="55" t="n"/>
      <c r="L13" s="66" t="n"/>
      <c r="M13" s="66" t="n"/>
      <c r="N13" s="66" t="n"/>
      <c r="O13" s="66" t="n"/>
      <c r="P13" s="382">
        <f>P12/O12-1</f>
        <v/>
      </c>
      <c r="Q13" s="382">
        <f>Q12/P12-1</f>
        <v/>
      </c>
      <c r="R13" s="382">
        <f>R12/Q12-1</f>
        <v/>
      </c>
      <c r="S13" s="382">
        <f>S12/R12-1</f>
        <v/>
      </c>
      <c r="T13" s="382">
        <f>T12/S12-1</f>
        <v/>
      </c>
      <c r="U13" s="382">
        <f>U12/T12-1</f>
        <v/>
      </c>
      <c r="V13" s="382">
        <f>V12/U12-1</f>
        <v/>
      </c>
    </row>
    <row r="16" ht="16.5" customHeight="1" s="9">
      <c r="A16" s="67" t="inlineStr">
        <is>
          <t>[참고] ARB 처방률 예측방식 : 로지스틱 S-curve1</t>
        </is>
      </c>
      <c r="C16" s="68" t="n"/>
      <c r="D16" s="68" t="n"/>
      <c r="E16" s="68" t="n"/>
      <c r="F16" s="2" t="n"/>
    </row>
    <row r="17" ht="16.5" customHeight="1" s="9">
      <c r="A17" s="67" t="n"/>
      <c r="B17" s="69" t="inlineStr">
        <is>
          <t>곡선식: p(t) = L / (1 + exp(−k·(t − x0))) + anchor</t>
        </is>
      </c>
      <c r="C17" s="68" t="n"/>
      <c r="D17" s="68" t="n"/>
      <c r="E17" s="68" t="n"/>
      <c r="F17" s="2" t="n"/>
      <c r="P17" s="126" t="n"/>
    </row>
    <row r="18" s="9">
      <c r="A18" s="145" t="inlineStr">
        <is>
          <t xml:space="preserve">★ 주요 파라미터 </t>
        </is>
      </c>
      <c r="B18" s="0" t="inlineStr">
        <is>
          <t>(적합구간: 2018~2023; R2=0.9984, 전체 실측 6개년 사용)</t>
        </is>
      </c>
    </row>
    <row r="19" customFormat="1" s="63">
      <c r="A19" s="192" t="n"/>
      <c r="B19" s="209" t="inlineStr">
        <is>
          <t>L (포화상한)</t>
        </is>
      </c>
      <c r="C19" s="209" t="inlineStr">
        <is>
          <t>k (성장속도)</t>
        </is>
      </c>
      <c r="D19" s="209" t="inlineStr">
        <is>
          <t>x0 (중심연도)</t>
        </is>
      </c>
      <c r="E19" s="209" t="inlineStr">
        <is>
          <t>anchor (2023 보정)</t>
        </is>
      </c>
      <c r="F19" s="195" t="n"/>
      <c r="G19" s="195" t="n"/>
    </row>
    <row r="20" s="9">
      <c r="A20" s="196" t="n"/>
      <c r="B20" s="210" t="n">
        <v>0.88</v>
      </c>
      <c r="C20" s="211">
        <f>-SLOPE($D$37:$D$42,$B$37:$B$42)</f>
        <v/>
      </c>
      <c r="D20" s="212">
        <f>INTERCEPT($D$37:$D$42,$B$37:$B$42)/C20</f>
        <v/>
      </c>
      <c r="E20" s="383">
        <f>O9-($B$20/(1+EXP(-C20*(2023-D20))))</f>
        <v/>
      </c>
      <c r="F20" s="195" t="n"/>
      <c r="G20" s="199" t="n"/>
    </row>
    <row r="21" ht="16.5" customHeight="1" s="9">
      <c r="A21" s="67" t="n"/>
      <c r="B21" s="69" t="n"/>
      <c r="C21" s="68" t="n"/>
      <c r="D21" s="68" t="n"/>
      <c r="E21" s="68" t="n"/>
      <c r="F21" s="2" t="n"/>
      <c r="P21" s="126" t="n"/>
    </row>
    <row r="22" ht="16.5" customHeight="1" s="9">
      <c r="A22" s="214" t="n"/>
      <c r="B22" s="209" t="inlineStr">
        <is>
          <t>파라미터</t>
        </is>
      </c>
      <c r="C22" s="332" t="inlineStr">
        <is>
          <t>산출 근거</t>
        </is>
      </c>
      <c r="D22" s="375" t="n"/>
      <c r="E22" s="375" t="n"/>
      <c r="F22" s="375" t="n"/>
      <c r="G22" s="375" t="n"/>
      <c r="H22" s="375" t="n"/>
      <c r="I22" s="384" t="n"/>
      <c r="P22" s="126" t="n"/>
    </row>
    <row r="23" ht="23.25" customHeight="1" s="9">
      <c r="A23" s="215" t="n"/>
      <c r="B23" s="216" t="inlineStr">
        <is>
          <t>L (포화상한)</t>
        </is>
      </c>
      <c r="C23" s="217" t="inlineStr">
        <is>
          <t xml:space="preserve">2018-2023 실측 6개년에 대한 로지스틱 자유적합(curve_fit)으로 추정(표준오차 ±5%p, 95% CI 약 78~98%). </t>
        </is>
      </c>
      <c r="D23" s="217" t="n"/>
      <c r="E23" s="217" t="n"/>
      <c r="F23" s="217" t="n"/>
      <c r="G23" s="217" t="n"/>
      <c r="H23" s="218" t="n"/>
      <c r="I23" s="218" t="n"/>
      <c r="P23" s="126" t="n"/>
    </row>
    <row r="24" ht="23.25" customHeight="1" s="9">
      <c r="A24" s="215" t="n"/>
      <c r="B24" s="216" t="inlineStr">
        <is>
          <t>k (성장속도)</t>
        </is>
      </c>
      <c r="C24" s="217" t="inlineStr">
        <is>
          <t>곡선이 가팔라지는 빠르기 = -SLOPE(z,연도) [B38:D43 보조계산, L=0.88 고정]</t>
        </is>
      </c>
      <c r="D24" s="375" t="n"/>
      <c r="E24" s="375" t="n"/>
      <c r="F24" s="375" t="n"/>
      <c r="G24" s="375" t="n"/>
      <c r="H24" s="375" t="n"/>
      <c r="I24" s="384" t="n"/>
      <c r="P24" s="126" t="n"/>
    </row>
    <row r="25" ht="23.25" customHeight="1" s="9">
      <c r="A25" s="215" t="n"/>
      <c r="B25" s="216" t="inlineStr">
        <is>
          <t>x0 (중심연도)</t>
        </is>
      </c>
      <c r="C25" s="217" t="inlineStr">
        <is>
          <t>확산이 가장 빨랐던 해 = INTERCEPT(z,연도)/k [B38:D43 보조계산, L=0.88 고정]</t>
        </is>
      </c>
      <c r="D25" s="375" t="n"/>
      <c r="E25" s="375" t="n"/>
      <c r="F25" s="375" t="n"/>
      <c r="G25" s="375" t="n"/>
      <c r="H25" s="375" t="n"/>
      <c r="I25" s="384" t="n"/>
      <c r="P25" s="126" t="n"/>
    </row>
    <row r="26" ht="23.25" customHeight="1" s="9">
      <c r="A26" s="215" t="n"/>
      <c r="B26" s="216" t="inlineStr">
        <is>
          <t>anchor (2023 보정)</t>
        </is>
      </c>
      <c r="C26" s="217" t="inlineStr">
        <is>
          <t xml:space="preserve">곡선을 2023(최신 실측)에 정확히 맞추는 보정 = O9 - 로지스틱순수식(k,x0,L) </t>
        </is>
      </c>
      <c r="D26" s="375" t="n"/>
      <c r="E26" s="375" t="n"/>
      <c r="F26" s="375" t="n"/>
      <c r="G26" s="375" t="n"/>
      <c r="H26" s="375" t="n"/>
      <c r="I26" s="384" t="n"/>
    </row>
    <row r="27" ht="23.25" customHeight="1" s="9">
      <c r="A27" s="0" t="inlineStr">
        <is>
          <t xml:space="preserve"> </t>
        </is>
      </c>
    </row>
    <row r="28" ht="13.5" customHeight="1" s="9"/>
    <row r="29" ht="13.5" customFormat="1" customHeight="1" s="48">
      <c r="A29" s="51" t="inlineStr">
        <is>
          <t xml:space="preserve">※ 출처 : NHIS(2018~2023), BI 자체 추정 </t>
        </is>
      </c>
    </row>
    <row r="30" ht="13.5" customFormat="1" customHeight="1" s="48">
      <c r="A30" s="52" t="inlineStr">
        <is>
          <t>※ 범례</t>
        </is>
      </c>
      <c r="J30" s="219" t="n"/>
    </row>
    <row r="31" ht="16.5" customFormat="1" customHeight="1" s="48">
      <c r="A31" s="53" t="inlineStr">
        <is>
          <t>· 외부 입력 데이터: 청색(Blue) 표기</t>
        </is>
      </c>
      <c r="J31" s="219" t="n"/>
    </row>
    <row r="32" ht="4.5" customFormat="1" customHeight="1" s="48">
      <c r="A32" s="53" t="inlineStr">
        <is>
          <t>· 예측 변수(또는 예측치): 녹색(Green) 표기</t>
        </is>
      </c>
      <c r="J32" s="219" t="n"/>
    </row>
    <row r="33" ht="16.5" customFormat="1" customHeight="1" s="48">
      <c r="A33" s="53" t="inlineStr">
        <is>
          <t>· 최종 산출 결과: 황색(Yellow) 음영 행</t>
        </is>
      </c>
      <c r="J33" s="219" t="n"/>
    </row>
    <row r="34">
      <c r="J34" s="219" t="n"/>
    </row>
    <row r="35">
      <c r="A35" s="0" t="inlineStr">
        <is>
          <t>[참고] k, x0, anchor 선형화 보조계산 (L=0.88 고정, z = LN(L/p - 1))</t>
        </is>
      </c>
      <c r="J35" s="219" t="n"/>
    </row>
    <row r="36" ht="16.5" customHeight="1" s="9">
      <c r="B36" s="216" t="inlineStr">
        <is>
          <t>연도</t>
        </is>
      </c>
      <c r="C36" s="216" t="inlineStr">
        <is>
          <t>실측 처방률(p)</t>
        </is>
      </c>
      <c r="D36" s="216" t="inlineStr">
        <is>
          <t>z = LN(L/p-1)</t>
        </is>
      </c>
      <c r="J36" s="219" t="n"/>
    </row>
    <row r="37">
      <c r="B37" s="220">
        <f>J4</f>
        <v/>
      </c>
      <c r="C37" s="385">
        <f>J9</f>
        <v/>
      </c>
      <c r="D37" s="385">
        <f>LN($B$20/J9-1)</f>
        <v/>
      </c>
      <c r="J37" s="219" t="n"/>
    </row>
    <row r="38">
      <c r="B38" s="220">
        <f>K4</f>
        <v/>
      </c>
      <c r="C38" s="385">
        <f>K9</f>
        <v/>
      </c>
      <c r="D38" s="385">
        <f>LN($B$20/K9-1)</f>
        <v/>
      </c>
      <c r="J38" s="219" t="n"/>
    </row>
    <row r="39">
      <c r="B39" s="220">
        <f>L4</f>
        <v/>
      </c>
      <c r="C39" s="385">
        <f>L9</f>
        <v/>
      </c>
      <c r="D39" s="385">
        <f>LN($B$20/L9-1)</f>
        <v/>
      </c>
      <c r="J39" s="219" t="n"/>
    </row>
    <row r="40">
      <c r="B40" s="220">
        <f>M4</f>
        <v/>
      </c>
      <c r="C40" s="385">
        <f>M9</f>
        <v/>
      </c>
      <c r="D40" s="385">
        <f>LN($B$20/M9-1)</f>
        <v/>
      </c>
      <c r="J40" s="219" t="n"/>
    </row>
    <row r="41">
      <c r="B41" s="220">
        <f>N4</f>
        <v/>
      </c>
      <c r="C41" s="385">
        <f>N9</f>
        <v/>
      </c>
      <c r="D41" s="385">
        <f>LN($B$20/N9-1)</f>
        <v/>
      </c>
      <c r="J41" s="219" t="n"/>
    </row>
    <row r="42">
      <c r="B42" s="220">
        <f>O4</f>
        <v/>
      </c>
      <c r="C42" s="385">
        <f>O9</f>
        <v/>
      </c>
      <c r="D42" s="385">
        <f>LN($B$20/O9-1)</f>
        <v/>
      </c>
    </row>
  </sheetData>
  <mergeCells count="4">
    <mergeCell ref="C26:I26"/>
    <mergeCell ref="C25:I25"/>
    <mergeCell ref="C22:I22"/>
    <mergeCell ref="C24:I24"/>
  </mergeCells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9AA0A8"/>
    <outlinePr summaryBelow="1" summaryRight="1"/>
    <pageSetUpPr/>
  </sheetPr>
  <dimension ref="A1:AD36"/>
  <sheetViews>
    <sheetView showGridLines="0" tabSelected="0" zoomScaleNormal="100" workbookViewId="0">
      <pane xSplit="1" ySplit="4" topLeftCell="L7" activePane="bottomRight" state="frozen"/>
      <selection pane="bottomRight" activeCell="R12" sqref="R12:V12"/>
      <selection pane="bottomLeft" activeCell="A5" sqref="A5"/>
      <selection pane="topRight" activeCell="I1" sqref="I1"/>
    </sheetView>
  </sheetViews>
  <sheetFormatPr baseColWidth="8" defaultColWidth="8.5" defaultRowHeight="16.5"/>
  <cols>
    <col width="34.75" customWidth="1" style="9" min="1" max="1"/>
    <col width="12.75" customWidth="1" style="9" min="2" max="16"/>
    <col width="12.875" customWidth="1" style="9" min="17" max="17"/>
    <col width="15" customWidth="1" style="9" min="18" max="22"/>
    <col width="17.25" bestFit="1" customWidth="1" style="9" min="24" max="24"/>
    <col width="18" bestFit="1" customWidth="1" style="9" min="25" max="25"/>
    <col width="11.625" bestFit="1" customWidth="1" style="9" min="27" max="28"/>
    <col width="11.625" bestFit="1" customWidth="1" style="9" min="30" max="30"/>
  </cols>
  <sheetData>
    <row r="1" ht="20.25" customHeight="1" s="9">
      <c r="A1" s="333" t="inlineStr">
        <is>
          <t>ARB 처방량(시장) 산출 : UBIST 기반 추정</t>
        </is>
      </c>
    </row>
    <row r="2" ht="8.25" customHeight="1" s="9"/>
    <row r="3" ht="16.5" customHeight="1" s="9">
      <c r="G3" s="36" t="inlineStr">
        <is>
          <t>◀ 처방량 실측 (UBIST, 2018~2025)</t>
        </is>
      </c>
      <c r="O3" s="36" t="n"/>
      <c r="R3" s="36" t="inlineStr">
        <is>
          <t>예측 (2026~2030) ▶</t>
        </is>
      </c>
      <c r="Z3" s="0" t="inlineStr">
        <is>
          <t>참고비율</t>
        </is>
      </c>
    </row>
    <row r="4" ht="16.5" customHeight="1" s="9">
      <c r="A4" s="37" t="inlineStr">
        <is>
          <t>구분  /  연도 ▶</t>
        </is>
      </c>
      <c r="B4" s="38" t="n">
        <v>2010</v>
      </c>
      <c r="C4" s="38" t="n">
        <v>2011</v>
      </c>
      <c r="D4" s="38" t="n">
        <v>2012</v>
      </c>
      <c r="E4" s="38" t="n">
        <v>2013</v>
      </c>
      <c r="F4" s="38" t="n">
        <v>2014</v>
      </c>
      <c r="G4" s="38" t="n">
        <v>2015</v>
      </c>
      <c r="H4" s="38" t="n">
        <v>2016</v>
      </c>
      <c r="I4" s="38" t="n">
        <v>2017</v>
      </c>
      <c r="J4" s="38" t="n">
        <v>2018</v>
      </c>
      <c r="K4" s="38" t="n">
        <v>2019</v>
      </c>
      <c r="L4" s="38" t="n">
        <v>2020</v>
      </c>
      <c r="M4" s="38" t="n">
        <v>2021</v>
      </c>
      <c r="N4" s="38" t="n">
        <v>2022</v>
      </c>
      <c r="O4" s="38" t="n">
        <v>2023</v>
      </c>
      <c r="P4" s="38" t="n">
        <v>2024</v>
      </c>
      <c r="Q4" s="38" t="n">
        <v>2025</v>
      </c>
      <c r="R4" s="39" t="n">
        <v>2026</v>
      </c>
      <c r="S4" s="39" t="n">
        <v>2027</v>
      </c>
      <c r="T4" s="39" t="n">
        <v>2028</v>
      </c>
      <c r="U4" s="39" t="n">
        <v>2029</v>
      </c>
      <c r="V4" s="39" t="n">
        <v>2030</v>
      </c>
      <c r="X4" s="73" t="inlineStr">
        <is>
          <t>FY26 1분기</t>
        </is>
      </c>
      <c r="Z4" s="0" t="inlineStr">
        <is>
          <t>1Q</t>
        </is>
      </c>
      <c r="AA4" s="0" t="inlineStr">
        <is>
          <t>2Q</t>
        </is>
      </c>
      <c r="AB4" s="0" t="inlineStr">
        <is>
          <t>3Q</t>
        </is>
      </c>
      <c r="AC4" s="0" t="inlineStr">
        <is>
          <t>4Q</t>
        </is>
      </c>
      <c r="AD4" s="0" t="inlineStr">
        <is>
          <t>Total</t>
        </is>
      </c>
    </row>
    <row r="5" ht="16.5" customHeight="1" s="9">
      <c r="A5" s="177" t="inlineStr">
        <is>
          <t>■ A. ARB 처방환자수 (명)                 [근거_ARB처방환자수 참조]</t>
        </is>
      </c>
      <c r="B5" s="178" t="n"/>
      <c r="C5" s="178" t="n"/>
      <c r="D5" s="178" t="n"/>
      <c r="E5" s="178" t="n"/>
      <c r="F5" s="178" t="n"/>
      <c r="G5" s="178" t="n"/>
      <c r="H5" s="178" t="n"/>
      <c r="I5" s="178" t="n"/>
      <c r="J5" s="178" t="n"/>
      <c r="K5" s="178" t="n"/>
      <c r="L5" s="178" t="n"/>
      <c r="M5" s="178" t="n"/>
      <c r="N5" s="178" t="n"/>
      <c r="O5" s="178" t="n"/>
      <c r="P5" s="178" t="n"/>
      <c r="Q5" s="178" t="n"/>
      <c r="R5" s="178" t="n"/>
      <c r="S5" s="178" t="n"/>
      <c r="T5" s="178" t="n"/>
      <c r="U5" s="178" t="n"/>
      <c r="V5" s="178" t="n"/>
      <c r="Y5" s="24" t="inlineStr">
        <is>
          <t>FY23</t>
        </is>
      </c>
      <c r="Z5" s="0">
        <f>SUM(원본_월별!B22:D22)</f>
        <v/>
      </c>
      <c r="AA5" s="0">
        <f>SUM(원본_월별!E22:G22)</f>
        <v/>
      </c>
      <c r="AB5" s="0">
        <f>SUM(원본_월별!H22:J22)</f>
        <v/>
      </c>
      <c r="AC5" s="0">
        <f>SUM(원본_월별!K22:M22)</f>
        <v/>
      </c>
      <c r="AD5" s="0">
        <f>SUM(Z5:AC5)</f>
        <v/>
      </c>
    </row>
    <row r="6" ht="16.5" customHeight="1" s="9">
      <c r="A6" s="184" t="inlineStr">
        <is>
          <t xml:space="preserve">  ARB 처방환자수</t>
        </is>
      </c>
      <c r="B6" s="172">
        <f>근거_ARB처방환자수!B12</f>
        <v/>
      </c>
      <c r="C6" s="172">
        <f>근거_ARB처방환자수!C12</f>
        <v/>
      </c>
      <c r="D6" s="172">
        <f>근거_ARB처방환자수!D12</f>
        <v/>
      </c>
      <c r="E6" s="172">
        <f>근거_ARB처방환자수!E12</f>
        <v/>
      </c>
      <c r="F6" s="172">
        <f>근거_ARB처방환자수!F12</f>
        <v/>
      </c>
      <c r="G6" s="172">
        <f>근거_ARB처방환자수!G12</f>
        <v/>
      </c>
      <c r="H6" s="172">
        <f>근거_ARB처방환자수!H12</f>
        <v/>
      </c>
      <c r="I6" s="172">
        <f>근거_ARB처방환자수!I12</f>
        <v/>
      </c>
      <c r="J6" s="172">
        <f>근거_ARB처방환자수!J12</f>
        <v/>
      </c>
      <c r="K6" s="172">
        <f>근거_ARB처방환자수!K12</f>
        <v/>
      </c>
      <c r="L6" s="172">
        <f>근거_ARB처방환자수!L12</f>
        <v/>
      </c>
      <c r="M6" s="172">
        <f>근거_ARB처방환자수!M12</f>
        <v/>
      </c>
      <c r="N6" s="172">
        <f>근거_ARB처방환자수!N12</f>
        <v/>
      </c>
      <c r="O6" s="172">
        <f>근거_ARB처방환자수!O12</f>
        <v/>
      </c>
      <c r="P6" s="172">
        <f>근거_ARB처방환자수!P12</f>
        <v/>
      </c>
      <c r="Q6" s="172">
        <f>근거_ARB처방환자수!Q12</f>
        <v/>
      </c>
      <c r="R6" s="172">
        <f>근거_ARB처방환자수!R12</f>
        <v/>
      </c>
      <c r="S6" s="172">
        <f>근거_ARB처방환자수!S12</f>
        <v/>
      </c>
      <c r="T6" s="172">
        <f>근거_ARB처방환자수!T12</f>
        <v/>
      </c>
      <c r="U6" s="172">
        <f>근거_ARB처방환자수!U12</f>
        <v/>
      </c>
      <c r="V6" s="172">
        <f>근거_ARB처방환자수!V12</f>
        <v/>
      </c>
      <c r="Y6" s="24" t="inlineStr">
        <is>
          <t>FY24</t>
        </is>
      </c>
      <c r="Z6" s="0">
        <f>SUM(원본_월별!B23:D23)</f>
        <v/>
      </c>
      <c r="AA6" s="0">
        <f>SUM(원본_월별!E23:G23)</f>
        <v/>
      </c>
      <c r="AB6" s="0">
        <f>SUM(원본_월별!H23:J23)</f>
        <v/>
      </c>
      <c r="AC6" s="0">
        <f>SUM(원본_월별!K23:M23)</f>
        <v/>
      </c>
      <c r="AD6" s="0">
        <f>SUM(Z6:AC6)</f>
        <v/>
      </c>
    </row>
    <row r="7">
      <c r="Y7" s="24" t="inlineStr">
        <is>
          <t>FY25</t>
        </is>
      </c>
      <c r="Z7" s="0">
        <f>SUM(원본_월별!B24:D24)</f>
        <v/>
      </c>
      <c r="AA7" s="0">
        <f>SUM(원본_월별!E24:G24)</f>
        <v/>
      </c>
      <c r="AB7" s="0">
        <f>SUM(원본_월별!H24:J24)</f>
        <v/>
      </c>
      <c r="AC7" s="0">
        <f>SUM(원본_월별!K24:M24)</f>
        <v/>
      </c>
      <c r="AD7" s="0">
        <f>SUM(Z7:AC7)</f>
        <v/>
      </c>
    </row>
    <row r="8" ht="16.5" customHeight="1" s="9">
      <c r="A8" s="177" t="inlineStr">
        <is>
          <t>■ B. ARB 처방량  [2018~25 : UBIST 실측  |  2026~30 : ARB 처방환자수(A) × VPP(C)]</t>
        </is>
      </c>
      <c r="B8" s="178" t="n"/>
      <c r="C8" s="178" t="n"/>
      <c r="D8" s="178" t="n"/>
      <c r="E8" s="178" t="n"/>
      <c r="F8" s="178" t="n"/>
      <c r="G8" s="178" t="n"/>
      <c r="H8" s="178" t="n"/>
      <c r="I8" s="178" t="n"/>
      <c r="J8" s="178" t="n"/>
      <c r="K8" s="178" t="n"/>
      <c r="L8" s="178" t="n"/>
      <c r="M8" s="178" t="n"/>
      <c r="N8" s="178" t="n"/>
      <c r="O8" s="178" t="n"/>
      <c r="P8" s="178" t="n"/>
      <c r="Q8" s="178" t="n"/>
      <c r="R8" s="178" t="n"/>
      <c r="S8" s="178" t="n"/>
      <c r="T8" s="178" t="n"/>
      <c r="U8" s="178" t="n"/>
      <c r="V8" s="178" t="n"/>
      <c r="Y8" s="24" t="inlineStr">
        <is>
          <t>FY26</t>
        </is>
      </c>
      <c r="Z8" s="0">
        <f>SUM(원본_월별!B25:D25)</f>
        <v/>
      </c>
    </row>
    <row r="9" ht="16.5" customHeight="1" s="9">
      <c r="A9" s="208" t="inlineStr">
        <is>
          <t xml:space="preserve">  ▶ ARB 처방량</t>
        </is>
      </c>
      <c r="B9" s="222" t="n"/>
      <c r="C9" s="222" t="n"/>
      <c r="D9" s="222" t="n"/>
      <c r="E9" s="222" t="n"/>
      <c r="F9" s="222" t="n"/>
      <c r="G9" s="174" t="n"/>
      <c r="H9" s="174" t="n"/>
      <c r="I9" s="174" t="n"/>
      <c r="J9" s="174" t="n">
        <v>2060974764.82</v>
      </c>
      <c r="K9" s="174" t="n">
        <v>2197022240.85</v>
      </c>
      <c r="L9" s="174" t="n">
        <v>2331565239.93</v>
      </c>
      <c r="M9" s="174">
        <f>원본_월별!N20</f>
        <v/>
      </c>
      <c r="N9" s="174">
        <f>원본_월별!N21</f>
        <v/>
      </c>
      <c r="O9" s="174">
        <f>원본_월별!N22</f>
        <v/>
      </c>
      <c r="P9" s="174">
        <f>원본_월별!N23</f>
        <v/>
      </c>
      <c r="Q9" s="174">
        <f>원본_월별!N24</f>
        <v/>
      </c>
      <c r="R9" s="175">
        <f>R6*R12</f>
        <v/>
      </c>
      <c r="S9" s="175">
        <f>S6*S12</f>
        <v/>
      </c>
      <c r="T9" s="175">
        <f>T6*T12</f>
        <v/>
      </c>
      <c r="U9" s="175">
        <f>U6*U12</f>
        <v/>
      </c>
      <c r="V9" s="175">
        <f>V6*V12</f>
        <v/>
      </c>
      <c r="X9" s="125">
        <f>SUM(원본_월별!B25:D25)</f>
        <v/>
      </c>
      <c r="Y9" s="125" t="n"/>
    </row>
    <row r="10" ht="16.5" customHeight="1" s="9">
      <c r="K10" s="382">
        <f>K9/J9-1</f>
        <v/>
      </c>
      <c r="L10" s="382">
        <f>L9/K9-1</f>
        <v/>
      </c>
      <c r="M10" s="382">
        <f>M9/L9-1</f>
        <v/>
      </c>
      <c r="N10" s="382">
        <f>N9/M9-1</f>
        <v/>
      </c>
      <c r="O10" s="382">
        <f>O9/N9-1</f>
        <v/>
      </c>
      <c r="P10" s="382">
        <f>P9/O9-1</f>
        <v/>
      </c>
      <c r="Q10" s="382">
        <f>Q9/P9-1</f>
        <v/>
      </c>
      <c r="R10" s="382">
        <f>R9/Q9-1</f>
        <v/>
      </c>
      <c r="S10" s="382">
        <f>S9/R9-1</f>
        <v/>
      </c>
      <c r="T10" s="382">
        <f>T9/S9-1</f>
        <v/>
      </c>
      <c r="U10" s="382">
        <f>U9/T9-1</f>
        <v/>
      </c>
      <c r="V10" s="382">
        <f>V9/U9-1</f>
        <v/>
      </c>
      <c r="X10" s="126">
        <f>X9/AVERAGE(Z10:Z12)*1</f>
        <v/>
      </c>
      <c r="Z10" s="386">
        <f>Z5/$AD5</f>
        <v/>
      </c>
      <c r="AA10" s="386">
        <f>AA5/$AD5</f>
        <v/>
      </c>
      <c r="AB10" s="386">
        <f>AB5/$AD5</f>
        <v/>
      </c>
      <c r="AC10" s="386">
        <f>AC5/$AD5</f>
        <v/>
      </c>
    </row>
    <row r="11" ht="16.5" customHeight="1" s="9">
      <c r="A11" s="177" t="inlineStr">
        <is>
          <t>■ C. VPP 환자당 연간 처방일수 (일)       [2018~25 : 처방량(B)÷환자수(A)  |  2026~30 : 과거 VPP 평균 기반 고정1]</t>
        </is>
      </c>
      <c r="B11" s="178" t="n"/>
      <c r="C11" s="178" t="n"/>
      <c r="D11" s="178" t="n"/>
      <c r="E11" s="178" t="n"/>
      <c r="F11" s="178" t="n"/>
      <c r="G11" s="178" t="n"/>
      <c r="H11" s="178" t="n"/>
      <c r="I11" s="178" t="n"/>
      <c r="J11" s="178" t="n"/>
      <c r="K11" s="178" t="n"/>
      <c r="L11" s="178" t="n"/>
      <c r="M11" s="178" t="n"/>
      <c r="N11" s="178" t="n"/>
      <c r="O11" s="178" t="n"/>
      <c r="P11" s="178" t="n"/>
      <c r="Q11" s="178" t="n"/>
      <c r="R11" s="178" t="n"/>
      <c r="S11" s="178" t="n"/>
      <c r="T11" s="178" t="n"/>
      <c r="U11" s="178" t="n"/>
      <c r="V11" s="178" t="n"/>
      <c r="X11" s="387">
        <f>X10/Q9-1</f>
        <v/>
      </c>
      <c r="Z11" s="386">
        <f>Z6/$AD6</f>
        <v/>
      </c>
      <c r="AA11" s="386">
        <f>AA6/$AD6</f>
        <v/>
      </c>
      <c r="AB11" s="386">
        <f>AB6/$AD6</f>
        <v/>
      </c>
      <c r="AC11" s="386">
        <f>AC6/$AD6</f>
        <v/>
      </c>
    </row>
    <row r="12" ht="16.5" customHeight="1" s="9">
      <c r="A12" s="184" t="inlineStr">
        <is>
          <t xml:space="preserve">  VPP (처방일/DOT)</t>
        </is>
      </c>
      <c r="B12" s="223" t="n"/>
      <c r="C12" s="223" t="n"/>
      <c r="D12" s="223" t="n"/>
      <c r="E12" s="223" t="n"/>
      <c r="F12" s="223" t="n"/>
      <c r="G12" s="223" t="n"/>
      <c r="H12" s="223" t="n"/>
      <c r="I12" s="388" t="n"/>
      <c r="J12" s="191">
        <f>J9/J6</f>
        <v/>
      </c>
      <c r="K12" s="191">
        <f>K9/K6</f>
        <v/>
      </c>
      <c r="L12" s="191">
        <f>L9/L6</f>
        <v/>
      </c>
      <c r="M12" s="191">
        <f>M9/M6</f>
        <v/>
      </c>
      <c r="N12" s="191">
        <f>N9/N6</f>
        <v/>
      </c>
      <c r="O12" s="191">
        <f>O9/O6</f>
        <v/>
      </c>
      <c r="P12" s="191">
        <f>P9/P6</f>
        <v/>
      </c>
      <c r="Q12" s="191">
        <f>Q9/Q6</f>
        <v/>
      </c>
      <c r="R12" s="389">
        <f>IF(N32&gt;0,V32,Q12+C16)</f>
        <v/>
      </c>
      <c r="S12" s="389">
        <f>IF(N33&gt;0,V33,R12+D16)</f>
        <v/>
      </c>
      <c r="T12" s="389">
        <f>IF(N34&gt;0,V34,S12+E16)</f>
        <v/>
      </c>
      <c r="U12" s="389">
        <f>IF(N35&gt;0,V35,T12)</f>
        <v/>
      </c>
      <c r="V12" s="389">
        <f>IF(N35&gt;0,V35,U12)</f>
        <v/>
      </c>
      <c r="X12" s="390" t="n"/>
      <c r="Y12" s="390" t="n"/>
      <c r="Z12" s="386">
        <f>Z7/$AD7</f>
        <v/>
      </c>
      <c r="AA12" s="386">
        <f>AA7/$AD7</f>
        <v/>
      </c>
      <c r="AB12" s="386">
        <f>AB7/$AD7</f>
        <v/>
      </c>
      <c r="AC12" s="386">
        <f>AC7/$AD7</f>
        <v/>
      </c>
    </row>
    <row r="13">
      <c r="K13" s="391">
        <f>K12-J12</f>
        <v/>
      </c>
      <c r="L13" s="391">
        <f>L12-K12</f>
        <v/>
      </c>
      <c r="M13" s="391">
        <f>M12-L12</f>
        <v/>
      </c>
      <c r="N13" s="391">
        <f>N12-M12</f>
        <v/>
      </c>
      <c r="O13" s="391">
        <f>O12-N12</f>
        <v/>
      </c>
      <c r="P13" s="391">
        <f>P12-O12</f>
        <v/>
      </c>
      <c r="Q13" s="391">
        <f>Q12-P12</f>
        <v/>
      </c>
      <c r="R13" s="392" t="n"/>
      <c r="S13" s="392" t="n"/>
      <c r="T13" s="392" t="n"/>
      <c r="U13" s="392" t="n"/>
      <c r="V13" s="392" t="n"/>
    </row>
    <row r="14" s="9">
      <c r="A14" s="158" t="inlineStr">
        <is>
          <t>★ 주요 파라미터 (분석 구간: 2018~2025년)</t>
        </is>
      </c>
    </row>
    <row r="15" s="9">
      <c r="B15" s="159" t="inlineStr">
        <is>
          <t>구분</t>
        </is>
      </c>
      <c r="C15" s="170" t="n">
        <v>2026</v>
      </c>
      <c r="D15" s="170" t="n">
        <v>2027</v>
      </c>
      <c r="E15" s="170" t="n">
        <v>2028</v>
      </c>
      <c r="F15" s="160" t="n"/>
      <c r="G15" s="160" t="n"/>
    </row>
    <row r="16" s="9">
      <c r="A16" s="161" t="n"/>
      <c r="B16" s="162" t="inlineStr">
        <is>
          <t>VPP 증가 일수</t>
        </is>
      </c>
      <c r="C16" s="393">
        <f>ROUND(AVERAGE(O13:Q13),0)</f>
        <v/>
      </c>
      <c r="D16" s="393">
        <f>ROUND(C16*80%,0)</f>
        <v/>
      </c>
      <c r="E16" s="393">
        <f>ROUND(D16*50%,0)</f>
        <v/>
      </c>
      <c r="F16" s="373" t="n"/>
      <c r="G16" s="164" t="n"/>
    </row>
    <row r="17">
      <c r="B17" s="165" t="inlineStr">
        <is>
          <t>(최근 3개년 증가 일수 평균 반영, 증가 점차 둔화 후유지 추정)</t>
        </is>
      </c>
      <c r="F17" s="130" t="n"/>
      <c r="O17" s="130" t="n"/>
    </row>
    <row r="18" ht="16.5" customHeight="1" s="9">
      <c r="A18" s="71" t="n"/>
      <c r="J18" s="126" t="n"/>
      <c r="L18" s="0" t="n"/>
      <c r="R18" s="126" t="n"/>
      <c r="S18" s="126" t="n"/>
    </row>
    <row r="19" ht="16.5" customFormat="1" customHeight="1" s="48">
      <c r="A19" s="51" t="inlineStr">
        <is>
          <t xml:space="preserve">※ 출처 : UBIST(2018~2025), BI 자체 추정 </t>
        </is>
      </c>
      <c r="J19" s="126" t="n"/>
      <c r="S19" s="126" t="n"/>
    </row>
    <row r="20" ht="16.5" customFormat="1" customHeight="1" s="48">
      <c r="A20" s="51" t="inlineStr">
        <is>
          <t>※ 단위: 처방일(DOT).</t>
        </is>
      </c>
      <c r="J20" s="126" t="n"/>
      <c r="S20" s="126" t="n"/>
    </row>
    <row r="21" ht="16.5" customFormat="1" customHeight="1" s="48">
      <c r="A21" s="52" t="inlineStr">
        <is>
          <t>※ 범례</t>
        </is>
      </c>
      <c r="J21" s="126" t="n"/>
      <c r="S21" s="125" t="n"/>
    </row>
    <row r="22" ht="16.5" customFormat="1" customHeight="1" s="48">
      <c r="A22" s="53" t="inlineStr">
        <is>
          <t>· 외부 입력 데이터: 청색(Blue) 표기</t>
        </is>
      </c>
      <c r="J22" s="126" t="n"/>
      <c r="S22" s="125" t="n"/>
    </row>
    <row r="23" ht="16.5" customFormat="1" customHeight="1" s="48">
      <c r="A23" s="53" t="inlineStr">
        <is>
          <t>· 예측 변수(또는 예측치): 녹색(Green) 표기</t>
        </is>
      </c>
      <c r="J23" s="126" t="n"/>
    </row>
    <row r="24" ht="16.5" customFormat="1" customHeight="1" s="48">
      <c r="A24" s="53" t="inlineStr">
        <is>
          <t>· 최종 산출 결과: 황색(Yellow) 음영 행</t>
        </is>
      </c>
      <c r="J24" s="126" t="n"/>
    </row>
    <row r="25">
      <c r="J25" s="126" t="n"/>
    </row>
    <row r="26">
      <c r="A26" s="280" t="inlineStr">
        <is>
          <t xml:space="preserve">■ D. 월별 ARB 처방량(FY기준) 실측 입력 &amp; 롤링 VPP </t>
        </is>
      </c>
      <c r="T26" s="0" t="n"/>
      <c r="U26" s="0" t="n"/>
      <c r="V26" s="0" t="n"/>
    </row>
    <row r="27">
      <c r="A27" s="243" t="inlineStr">
        <is>
          <t>※ 4월~3월=회계연도(FY) 월. 월별 실측은 「원본_월별」■A(ARB 시장 Total)에서 자동 연결 — 매달 UBIST 파일을 「원본_RAW」에 붙여넣으면 자동 갱신 (여기에 직접 입력하지 마십시오)</t>
        </is>
      </c>
      <c r="T27" s="0" t="n"/>
      <c r="U27" s="0" t="n"/>
      <c r="V27" s="0" t="n"/>
    </row>
    <row r="28">
      <c r="A28" s="281" t="inlineStr">
        <is>
          <t>회계연도</t>
        </is>
      </c>
      <c r="B28" s="282" t="inlineStr">
        <is>
          <t>4월</t>
        </is>
      </c>
      <c r="C28" s="283" t="inlineStr">
        <is>
          <t>5월</t>
        </is>
      </c>
      <c r="D28" s="283" t="inlineStr">
        <is>
          <t>6월</t>
        </is>
      </c>
      <c r="E28" s="283" t="inlineStr">
        <is>
          <t>7월</t>
        </is>
      </c>
      <c r="F28" s="283" t="inlineStr">
        <is>
          <t>8월</t>
        </is>
      </c>
      <c r="G28" s="283" t="inlineStr">
        <is>
          <t>9월</t>
        </is>
      </c>
      <c r="H28" s="283" t="inlineStr">
        <is>
          <t>10월</t>
        </is>
      </c>
      <c r="I28" s="283" t="inlineStr">
        <is>
          <t>11월</t>
        </is>
      </c>
      <c r="J28" s="283" t="inlineStr">
        <is>
          <t>12월</t>
        </is>
      </c>
      <c r="K28" s="283" t="inlineStr">
        <is>
          <t>1월</t>
        </is>
      </c>
      <c r="L28" s="283" t="inlineStr">
        <is>
          <t>2월</t>
        </is>
      </c>
      <c r="M28" s="284" t="inlineStr">
        <is>
          <t>3월</t>
        </is>
      </c>
      <c r="N28" s="285" t="inlineStr">
        <is>
          <t>실측월수</t>
        </is>
      </c>
      <c r="O28" s="282" t="inlineStr">
        <is>
          <t>YTD처방량</t>
        </is>
      </c>
      <c r="P28" s="286" t="inlineStr">
        <is>
          <t>전년동기YTD</t>
        </is>
      </c>
      <c r="Q28" s="284" t="inlineStr">
        <is>
          <t>YoY</t>
        </is>
      </c>
      <c r="R28" s="285" t="inlineStr">
        <is>
          <t>장기평균prior(3개년)</t>
        </is>
      </c>
      <c r="S28" s="286" t="inlineStr">
        <is>
          <t>가중치w</t>
        </is>
      </c>
      <c r="T28" s="286" t="inlineStr">
        <is>
          <t>최종성장률</t>
        </is>
      </c>
      <c r="U28" s="286" t="inlineStr">
        <is>
          <t>연환산처방량</t>
        </is>
      </c>
      <c r="V28" s="284" t="inlineStr">
        <is>
          <t>VPP예측</t>
        </is>
      </c>
    </row>
    <row r="29">
      <c r="A29" s="287" t="inlineStr">
        <is>
          <t>FY2023</t>
        </is>
      </c>
      <c r="B29" s="288">
        <f>IF(원본_월별!B22="","",원본_월별!B22)</f>
        <v/>
      </c>
      <c r="C29" s="289">
        <f>IF(원본_월별!C22="","",원본_월별!C22)</f>
        <v/>
      </c>
      <c r="D29" s="289">
        <f>IF(원본_월별!D22="","",원본_월별!D22)</f>
        <v/>
      </c>
      <c r="E29" s="289">
        <f>IF(원본_월별!E22="","",원본_월별!E22)</f>
        <v/>
      </c>
      <c r="F29" s="289">
        <f>IF(원본_월별!F22="","",원본_월별!F22)</f>
        <v/>
      </c>
      <c r="G29" s="289">
        <f>IF(원본_월별!G22="","",원본_월별!G22)</f>
        <v/>
      </c>
      <c r="H29" s="289">
        <f>IF(원본_월별!H22="","",원본_월별!H22)</f>
        <v/>
      </c>
      <c r="I29" s="289">
        <f>IF(원본_월별!I22="","",원본_월별!I22)</f>
        <v/>
      </c>
      <c r="J29" s="289">
        <f>IF(원본_월별!J22="","",원본_월별!J22)</f>
        <v/>
      </c>
      <c r="K29" s="289">
        <f>IF(원본_월별!K22="","",원본_월별!K22)</f>
        <v/>
      </c>
      <c r="L29" s="289">
        <f>IF(원본_월별!L22="","",원본_월별!L22)</f>
        <v/>
      </c>
      <c r="M29" s="290">
        <f>IF(원본_월별!M22="","",원본_월별!M22)</f>
        <v/>
      </c>
      <c r="N29" s="291">
        <f>COUNT(B29:M29)</f>
        <v/>
      </c>
      <c r="O29" s="292">
        <f>SUM(B29:M29)</f>
        <v/>
      </c>
      <c r="Q29" s="293" t="n"/>
      <c r="R29" s="294" t="n"/>
      <c r="T29" s="0" t="n"/>
      <c r="U29" s="0" t="n"/>
      <c r="V29" s="295" t="n"/>
    </row>
    <row r="30">
      <c r="A30" s="287" t="inlineStr">
        <is>
          <t>FY2024</t>
        </is>
      </c>
      <c r="B30" s="288">
        <f>IF(원본_월별!B23="","",원본_월별!B23)</f>
        <v/>
      </c>
      <c r="C30" s="289">
        <f>IF(원본_월별!C23="","",원본_월별!C23)</f>
        <v/>
      </c>
      <c r="D30" s="289">
        <f>IF(원본_월별!D23="","",원본_월별!D23)</f>
        <v/>
      </c>
      <c r="E30" s="289">
        <f>IF(원본_월별!E23="","",원본_월별!E23)</f>
        <v/>
      </c>
      <c r="F30" s="289">
        <f>IF(원본_월별!F23="","",원본_월별!F23)</f>
        <v/>
      </c>
      <c r="G30" s="289">
        <f>IF(원본_월별!G23="","",원본_월별!G23)</f>
        <v/>
      </c>
      <c r="H30" s="289">
        <f>IF(원본_월별!H23="","",원본_월별!H23)</f>
        <v/>
      </c>
      <c r="I30" s="289">
        <f>IF(원본_월별!I23="","",원본_월별!I23)</f>
        <v/>
      </c>
      <c r="J30" s="289">
        <f>IF(원본_월별!J23="","",원본_월별!J23)</f>
        <v/>
      </c>
      <c r="K30" s="289">
        <f>IF(원본_월별!K23="","",원본_월별!K23)</f>
        <v/>
      </c>
      <c r="L30" s="289">
        <f>IF(원본_월별!L23="","",원본_월별!L23)</f>
        <v/>
      </c>
      <c r="M30" s="290">
        <f>IF(원본_월별!M23="","",원본_월별!M23)</f>
        <v/>
      </c>
      <c r="N30" s="291">
        <f>COUNT(B30:M30)</f>
        <v/>
      </c>
      <c r="O30" s="292">
        <f>SUM(B30:M30)</f>
        <v/>
      </c>
      <c r="Q30" s="293" t="n"/>
      <c r="R30" s="294" t="n"/>
      <c r="T30" s="0" t="n"/>
      <c r="U30" s="0" t="n"/>
      <c r="V30" s="295" t="n"/>
    </row>
    <row r="31">
      <c r="A31" s="287" t="inlineStr">
        <is>
          <t>FY2025</t>
        </is>
      </c>
      <c r="B31" s="288">
        <f>IF(원본_월별!B24="","",원본_월별!B24)</f>
        <v/>
      </c>
      <c r="C31" s="289">
        <f>IF(원본_월별!C24="","",원본_월별!C24)</f>
        <v/>
      </c>
      <c r="D31" s="289">
        <f>IF(원본_월별!D24="","",원본_월별!D24)</f>
        <v/>
      </c>
      <c r="E31" s="289">
        <f>IF(원본_월별!E24="","",원본_월별!E24)</f>
        <v/>
      </c>
      <c r="F31" s="289">
        <f>IF(원본_월별!F24="","",원본_월별!F24)</f>
        <v/>
      </c>
      <c r="G31" s="289">
        <f>IF(원본_월별!G24="","",원본_월별!G24)</f>
        <v/>
      </c>
      <c r="H31" s="289">
        <f>IF(원본_월별!H24="","",원본_월별!H24)</f>
        <v/>
      </c>
      <c r="I31" s="289">
        <f>IF(원본_월별!I24="","",원본_월별!I24)</f>
        <v/>
      </c>
      <c r="J31" s="289">
        <f>IF(원본_월별!J24="","",원본_월별!J24)</f>
        <v/>
      </c>
      <c r="K31" s="289">
        <f>IF(원본_월별!K24="","",원본_월별!K24)</f>
        <v/>
      </c>
      <c r="L31" s="289">
        <f>IF(원본_월별!L24="","",원본_월별!L24)</f>
        <v/>
      </c>
      <c r="M31" s="290">
        <f>IF(원본_월별!M24="","",원본_월별!M24)</f>
        <v/>
      </c>
      <c r="N31" s="291">
        <f>COUNT(B31:M31)</f>
        <v/>
      </c>
      <c r="O31" s="292">
        <f>SUM(B31:M31)</f>
        <v/>
      </c>
      <c r="Q31" s="293" t="n"/>
      <c r="R31" s="294" t="n"/>
      <c r="T31" s="0" t="n"/>
      <c r="U31" s="0" t="n"/>
      <c r="V31" s="295" t="n"/>
    </row>
    <row r="32">
      <c r="A32" s="287" t="inlineStr">
        <is>
          <t>FY2026</t>
        </is>
      </c>
      <c r="B32" s="288">
        <f>IF(원본_월별!B25="","",원본_월별!B25)</f>
        <v/>
      </c>
      <c r="C32" s="289">
        <f>IF(원본_월별!C25="","",원본_월별!C25)</f>
        <v/>
      </c>
      <c r="D32" s="289">
        <f>IF(원본_월별!D25="","",원본_월별!D25)</f>
        <v/>
      </c>
      <c r="E32" s="289">
        <f>IF(원본_월별!E25="","",원본_월별!E25)</f>
        <v/>
      </c>
      <c r="F32" s="289">
        <f>IF(원본_월별!F25="","",원본_월별!F25)</f>
        <v/>
      </c>
      <c r="G32" s="289">
        <f>IF(원본_월별!G25="","",원본_월별!G25)</f>
        <v/>
      </c>
      <c r="H32" s="289">
        <f>IF(원본_월별!H25="","",원본_월별!H25)</f>
        <v/>
      </c>
      <c r="I32" s="289">
        <f>IF(원본_월별!I25="","",원본_월별!I25)</f>
        <v/>
      </c>
      <c r="J32" s="289">
        <f>IF(원본_월별!J25="","",원본_월별!J25)</f>
        <v/>
      </c>
      <c r="K32" s="289">
        <f>IF(원본_월별!K25="","",원본_월별!K25)</f>
        <v/>
      </c>
      <c r="L32" s="289">
        <f>IF(원본_월별!L25="","",원본_월별!L25)</f>
        <v/>
      </c>
      <c r="M32" s="290">
        <f>IF(원본_월별!M25="","",원본_월별!M25)</f>
        <v/>
      </c>
      <c r="N32" s="291">
        <f>COUNT(B32:M32)</f>
        <v/>
      </c>
      <c r="O32" s="292">
        <f>SUM(B32:M32)</f>
        <v/>
      </c>
      <c r="P32" s="296">
        <f>IF(N32=0,0,SUM($B31:INDEX($B31:$M31,N32)))</f>
        <v/>
      </c>
      <c r="Q32" s="394">
        <f>IF(OR(N32=0,P32=0),"",O32/P32-1)</f>
        <v/>
      </c>
      <c r="R32" s="395">
        <f>AVERAGE(O9/N9-1,P9/O9-1,Q9/P9-1)</f>
        <v/>
      </c>
      <c r="S32" s="299">
        <f>IF(N32=0,"",IF(N32=1,0.3,IF(N32=2,0.7,0.9)))</f>
        <v/>
      </c>
      <c r="T32" s="396">
        <f>IF(N32=0,"",S32*Q32+(1-S32)*R32)</f>
        <v/>
      </c>
      <c r="U32" s="296">
        <f>IF(N32=0,"",Q9*(1+T32))</f>
        <v/>
      </c>
      <c r="V32" s="301">
        <f>IF(N32=0,"",U32/R6)</f>
        <v/>
      </c>
    </row>
    <row r="33">
      <c r="A33" s="287" t="inlineStr">
        <is>
          <t>FY2027</t>
        </is>
      </c>
      <c r="B33" s="288">
        <f>IF(원본_월별!B26="","",원본_월별!B26)</f>
        <v/>
      </c>
      <c r="C33" s="289">
        <f>IF(원본_월별!C26="","",원본_월별!C26)</f>
        <v/>
      </c>
      <c r="D33" s="289">
        <f>IF(원본_월별!D26="","",원본_월별!D26)</f>
        <v/>
      </c>
      <c r="E33" s="289">
        <f>IF(원본_월별!E26="","",원본_월별!E26)</f>
        <v/>
      </c>
      <c r="F33" s="289">
        <f>IF(원본_월별!F26="","",원본_월별!F26)</f>
        <v/>
      </c>
      <c r="G33" s="289">
        <f>IF(원본_월별!G26="","",원본_월별!G26)</f>
        <v/>
      </c>
      <c r="H33" s="289">
        <f>IF(원본_월별!H26="","",원본_월별!H26)</f>
        <v/>
      </c>
      <c r="I33" s="289">
        <f>IF(원본_월별!I26="","",원본_월별!I26)</f>
        <v/>
      </c>
      <c r="J33" s="289">
        <f>IF(원본_월별!J26="","",원본_월별!J26)</f>
        <v/>
      </c>
      <c r="K33" s="289">
        <f>IF(원본_월별!K26="","",원본_월별!K26)</f>
        <v/>
      </c>
      <c r="L33" s="289">
        <f>IF(원본_월별!L26="","",원본_월별!L26)</f>
        <v/>
      </c>
      <c r="M33" s="290">
        <f>IF(원본_월별!M26="","",원본_월별!M26)</f>
        <v/>
      </c>
      <c r="N33" s="291">
        <f>COUNT(B33:M33)</f>
        <v/>
      </c>
      <c r="O33" s="292">
        <f>SUM(B33:M33)</f>
        <v/>
      </c>
      <c r="P33" s="296">
        <f>IF(N33=0,0,SUM($B32:INDEX($B32:$M32,N33)))</f>
        <v/>
      </c>
      <c r="Q33" s="302">
        <f>IF(OR(N33=0,P33=0),"",O33/P33-1)</f>
        <v/>
      </c>
      <c r="R33" s="395">
        <f>AVERAGE(P9/O9-1,Q9/P9-1,R9/Q9-1)</f>
        <v/>
      </c>
      <c r="S33" s="299">
        <f>IF(N33=0,"",IF(N33=1,0.3,IF(N33=2,0.7,0.9)))</f>
        <v/>
      </c>
      <c r="T33" s="299">
        <f>IF(N33=0,"",S33*Q33+(1-S33)*R33)</f>
        <v/>
      </c>
      <c r="U33" s="296">
        <f>IF(N33=0,"",R9*(1+T33))</f>
        <v/>
      </c>
      <c r="V33" s="303">
        <f>IF(N33=0,"",U33/S6)</f>
        <v/>
      </c>
    </row>
    <row r="34">
      <c r="A34" s="287" t="inlineStr">
        <is>
          <t>FY2028</t>
        </is>
      </c>
      <c r="B34" s="288">
        <f>IF(원본_월별!B27="","",원본_월별!B27)</f>
        <v/>
      </c>
      <c r="C34" s="289">
        <f>IF(원본_월별!C27="","",원본_월별!C27)</f>
        <v/>
      </c>
      <c r="D34" s="289">
        <f>IF(원본_월별!D27="","",원본_월별!D27)</f>
        <v/>
      </c>
      <c r="E34" s="289">
        <f>IF(원본_월별!E27="","",원본_월별!E27)</f>
        <v/>
      </c>
      <c r="F34" s="289">
        <f>IF(원본_월별!F27="","",원본_월별!F27)</f>
        <v/>
      </c>
      <c r="G34" s="289">
        <f>IF(원본_월별!G27="","",원본_월별!G27)</f>
        <v/>
      </c>
      <c r="H34" s="289">
        <f>IF(원본_월별!H27="","",원본_월별!H27)</f>
        <v/>
      </c>
      <c r="I34" s="289">
        <f>IF(원본_월별!I27="","",원본_월별!I27)</f>
        <v/>
      </c>
      <c r="J34" s="289">
        <f>IF(원본_월별!J27="","",원본_월별!J27)</f>
        <v/>
      </c>
      <c r="K34" s="289">
        <f>IF(원본_월별!K27="","",원본_월별!K27)</f>
        <v/>
      </c>
      <c r="L34" s="289">
        <f>IF(원본_월별!L27="","",원본_월별!L27)</f>
        <v/>
      </c>
      <c r="M34" s="290">
        <f>IF(원본_월별!M27="","",원본_월별!M27)</f>
        <v/>
      </c>
      <c r="N34" s="291">
        <f>COUNT(B34:M34)</f>
        <v/>
      </c>
      <c r="O34" s="292">
        <f>SUM(B34:M34)</f>
        <v/>
      </c>
      <c r="P34" s="296">
        <f>IF(N34=0,0,SUM($B33:INDEX($B33:$M33,N34)))</f>
        <v/>
      </c>
      <c r="Q34" s="302">
        <f>IF(OR(N34=0,P34=0),"",O34/P34-1)</f>
        <v/>
      </c>
      <c r="R34" s="395">
        <f>AVERAGE(Q9/P9-1,R9/Q9-1,S9/R9-1)</f>
        <v/>
      </c>
      <c r="S34" s="299">
        <f>IF(N34=0,"",IF(N34=1,0.3,IF(N34=2,0.7,0.9)))</f>
        <v/>
      </c>
      <c r="T34" s="299">
        <f>IF(N34=0,"",S34*Q34+(1-S34)*R34)</f>
        <v/>
      </c>
      <c r="U34" s="296">
        <f>IF(N34=0,"",S9*(1+T34))</f>
        <v/>
      </c>
      <c r="V34" s="303">
        <f>IF(N34=0,"",U34/T6)</f>
        <v/>
      </c>
    </row>
    <row r="35">
      <c r="A35" s="287" t="inlineStr">
        <is>
          <t>FY2029</t>
        </is>
      </c>
      <c r="B35" s="288">
        <f>IF(원본_월별!B28="","",원본_월별!B28)</f>
        <v/>
      </c>
      <c r="C35" s="289">
        <f>IF(원본_월별!C28="","",원본_월별!C28)</f>
        <v/>
      </c>
      <c r="D35" s="289">
        <f>IF(원본_월별!D28="","",원본_월별!D28)</f>
        <v/>
      </c>
      <c r="E35" s="289">
        <f>IF(원본_월별!E28="","",원본_월별!E28)</f>
        <v/>
      </c>
      <c r="F35" s="289">
        <f>IF(원본_월별!F28="","",원본_월별!F28)</f>
        <v/>
      </c>
      <c r="G35" s="289">
        <f>IF(원본_월별!G28="","",원본_월별!G28)</f>
        <v/>
      </c>
      <c r="H35" s="289">
        <f>IF(원본_월별!H28="","",원본_월별!H28)</f>
        <v/>
      </c>
      <c r="I35" s="289">
        <f>IF(원본_월별!I28="","",원본_월별!I28)</f>
        <v/>
      </c>
      <c r="J35" s="289">
        <f>IF(원본_월별!J28="","",원본_월별!J28)</f>
        <v/>
      </c>
      <c r="K35" s="289">
        <f>IF(원본_월별!K28="","",원본_월별!K28)</f>
        <v/>
      </c>
      <c r="L35" s="289">
        <f>IF(원본_월별!L28="","",원본_월별!L28)</f>
        <v/>
      </c>
      <c r="M35" s="290">
        <f>IF(원본_월별!M28="","",원본_월별!M28)</f>
        <v/>
      </c>
      <c r="N35" s="291">
        <f>COUNT(B35:M35)</f>
        <v/>
      </c>
      <c r="O35" s="292">
        <f>SUM(B35:M35)</f>
        <v/>
      </c>
      <c r="P35" s="296">
        <f>IF(N35=0,0,SUM($B34:INDEX($B34:$M34,N35)))</f>
        <v/>
      </c>
      <c r="Q35" s="302">
        <f>IF(OR(N35=0,P35=0),"",O35/P35-1)</f>
        <v/>
      </c>
      <c r="R35" s="395">
        <f>AVERAGE(R9/Q9-1,S9/R9-1,T9/S9-1)</f>
        <v/>
      </c>
      <c r="S35" s="299">
        <f>IF(N35=0,"",IF(N35=1,0.3,IF(N35=2,0.7,0.9)))</f>
        <v/>
      </c>
      <c r="T35" s="299">
        <f>IF(N35=0,"",S35*Q35+(1-S35)*R35)</f>
        <v/>
      </c>
      <c r="U35" s="296">
        <f>IF(N35=0,"",T9*(1+T35))</f>
        <v/>
      </c>
      <c r="V35" s="303">
        <f>IF(N35=0,"",U35/U6)</f>
        <v/>
      </c>
    </row>
    <row r="36">
      <c r="A36" s="304" t="inlineStr">
        <is>
          <t>FY2030</t>
        </is>
      </c>
      <c r="B36" s="305">
        <f>IF(원본_월별!B29="","",원본_월별!B29)</f>
        <v/>
      </c>
      <c r="C36" s="306">
        <f>IF(원본_월별!C29="","",원본_월별!C29)</f>
        <v/>
      </c>
      <c r="D36" s="306">
        <f>IF(원본_월별!D29="","",원본_월별!D29)</f>
        <v/>
      </c>
      <c r="E36" s="306">
        <f>IF(원본_월별!E29="","",원본_월별!E29)</f>
        <v/>
      </c>
      <c r="F36" s="306">
        <f>IF(원본_월별!F29="","",원본_월별!F29)</f>
        <v/>
      </c>
      <c r="G36" s="306">
        <f>IF(원본_월별!G29="","",원본_월별!G29)</f>
        <v/>
      </c>
      <c r="H36" s="306">
        <f>IF(원본_월별!H29="","",원본_월별!H29)</f>
        <v/>
      </c>
      <c r="I36" s="306">
        <f>IF(원본_월별!I29="","",원본_월별!I29)</f>
        <v/>
      </c>
      <c r="J36" s="306">
        <f>IF(원본_월별!J29="","",원본_월별!J29)</f>
        <v/>
      </c>
      <c r="K36" s="306">
        <f>IF(원본_월별!K29="","",원본_월별!K29)</f>
        <v/>
      </c>
      <c r="L36" s="306">
        <f>IF(원본_월별!L29="","",원본_월별!L29)</f>
        <v/>
      </c>
      <c r="M36" s="307">
        <f>IF(원본_월별!M29="","",원본_월별!M29)</f>
        <v/>
      </c>
      <c r="N36" s="308">
        <f>COUNT(B36:M36)</f>
        <v/>
      </c>
      <c r="O36" s="309">
        <f>SUM(B36:M36)</f>
        <v/>
      </c>
      <c r="P36" s="310">
        <f>IF(N36=0,0,SUM($B35:INDEX($B35:$M35,N36)))</f>
        <v/>
      </c>
      <c r="Q36" s="311">
        <f>IF(OR(N36=0,P36=0),"",O36/P36-1)</f>
        <v/>
      </c>
      <c r="R36" s="397">
        <f>AVERAGE(S9/R9-1,T9/S9-1,U9/T9-1)</f>
        <v/>
      </c>
      <c r="S36" s="313">
        <f>IF(N36=0,"",IF(N36=1,0.3,IF(N36=2,0.7,0.9)))</f>
        <v/>
      </c>
      <c r="T36" s="313">
        <f>IF(N36=0,"",S36*Q36+(1-S36)*R36)</f>
        <v/>
      </c>
      <c r="U36" s="310">
        <f>IF(N36=0,"",U9*(1+T36))</f>
        <v/>
      </c>
      <c r="V36" s="314">
        <f>IF(N36=0,"",U36/V6)</f>
        <v/>
      </c>
    </row>
  </sheetData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9AA0A8"/>
    <outlinePr summaryBelow="1" summaryRight="1"/>
    <pageSetUpPr/>
  </sheetPr>
  <dimension ref="A1:Q45"/>
  <sheetViews>
    <sheetView showGridLines="0" tabSelected="0" zoomScaleNormal="100" workbookViewId="0">
      <pane xSplit="1" ySplit="4" topLeftCell="B5" activePane="bottomRight" state="frozen"/>
      <selection pane="bottomRight" activeCell="B18" sqref="B18:N18"/>
      <selection pane="bottomLeft" activeCell="A5" sqref="A5"/>
      <selection pane="topRight" activeCell="E1" sqref="E1"/>
    </sheetView>
  </sheetViews>
  <sheetFormatPr baseColWidth="8" defaultColWidth="8.5" defaultRowHeight="16.5"/>
  <cols>
    <col width="30.75" customWidth="1" style="9" min="1" max="1"/>
    <col width="13.125" customWidth="1" style="9" min="2" max="5"/>
    <col width="15" customWidth="1" style="9" min="6" max="14"/>
    <col width="13" customWidth="1" style="9" min="16" max="16"/>
    <col width="8.5" customWidth="1" style="9" min="17" max="17"/>
  </cols>
  <sheetData>
    <row r="1" ht="20.25" customHeight="1" s="9">
      <c r="A1" s="333" t="inlineStr">
        <is>
          <t>ARB+CCB+DU 복합제 처방량 산출 : UBIST 기반 추정</t>
        </is>
      </c>
    </row>
    <row r="2" ht="6" customHeight="1" s="9">
      <c r="A2" s="61" t="inlineStr">
        <is>
          <t xml:space="preserve"> </t>
        </is>
      </c>
    </row>
    <row r="3" ht="16.5" customHeight="1" s="9">
      <c r="B3" s="36" t="inlineStr">
        <is>
          <t>◀ 실측 (UBIST MS, FY18~25)</t>
        </is>
      </c>
      <c r="J3" s="36" t="inlineStr">
        <is>
          <t>예측 ▶</t>
        </is>
      </c>
    </row>
    <row r="4" ht="16.5" customHeight="1" s="9">
      <c r="A4" s="37" t="inlineStr">
        <is>
          <t>구분  /  회계연도 ▶</t>
        </is>
      </c>
      <c r="B4" s="72" t="inlineStr">
        <is>
          <t>FY2018</t>
        </is>
      </c>
      <c r="C4" s="72" t="inlineStr">
        <is>
          <t>FY2019</t>
        </is>
      </c>
      <c r="D4" s="72" t="inlineStr">
        <is>
          <t>FY2020</t>
        </is>
      </c>
      <c r="E4" s="72" t="inlineStr">
        <is>
          <t>FY2021</t>
        </is>
      </c>
      <c r="F4" s="72" t="inlineStr">
        <is>
          <t>FY2022</t>
        </is>
      </c>
      <c r="G4" s="72" t="inlineStr">
        <is>
          <t>FY2023</t>
        </is>
      </c>
      <c r="H4" s="72" t="inlineStr">
        <is>
          <t>FY2024</t>
        </is>
      </c>
      <c r="I4" s="72" t="inlineStr">
        <is>
          <t>FY2025</t>
        </is>
      </c>
      <c r="J4" s="73" t="inlineStr">
        <is>
          <t>FY2026</t>
        </is>
      </c>
      <c r="K4" s="73" t="inlineStr">
        <is>
          <t>FY2027</t>
        </is>
      </c>
      <c r="L4" s="73" t="inlineStr">
        <is>
          <t>FY2028</t>
        </is>
      </c>
      <c r="M4" s="73" t="inlineStr">
        <is>
          <t>FY2029</t>
        </is>
      </c>
      <c r="N4" s="73" t="inlineStr">
        <is>
          <t>FY2030</t>
        </is>
      </c>
      <c r="P4" s="73" t="inlineStr">
        <is>
          <t>FY26 1분기</t>
        </is>
      </c>
    </row>
    <row r="5" ht="16.5" customHeight="1" s="9">
      <c r="A5" s="177" t="inlineStr">
        <is>
          <t>■ A. ARB 처방량      [근거_ARB 처방량 참조]</t>
        </is>
      </c>
      <c r="B5" s="178" t="n"/>
      <c r="C5" s="178" t="n"/>
      <c r="D5" s="178" t="n"/>
      <c r="E5" s="178" t="n"/>
      <c r="F5" s="178" t="n"/>
      <c r="G5" s="178" t="n"/>
      <c r="H5" s="178" t="n"/>
      <c r="I5" s="178" t="n"/>
      <c r="J5" s="178" t="n"/>
      <c r="K5" s="178" t="n"/>
      <c r="L5" s="178" t="n"/>
      <c r="M5" s="178" t="n"/>
      <c r="N5" s="178" t="n"/>
    </row>
    <row r="6" ht="16.5" customHeight="1" s="9">
      <c r="A6" s="184" t="inlineStr">
        <is>
          <t xml:space="preserve">  ARB 처방량 </t>
        </is>
      </c>
      <c r="B6" s="172">
        <f>근거_ARB처방량!J9</f>
        <v/>
      </c>
      <c r="C6" s="172">
        <f>근거_ARB처방량!K9</f>
        <v/>
      </c>
      <c r="D6" s="172">
        <f>근거_ARB처방량!L9</f>
        <v/>
      </c>
      <c r="E6" s="172">
        <f>근거_ARB처방량!M9</f>
        <v/>
      </c>
      <c r="F6" s="172">
        <f>근거_ARB처방량!N9</f>
        <v/>
      </c>
      <c r="G6" s="172">
        <f>근거_ARB처방량!O9</f>
        <v/>
      </c>
      <c r="H6" s="172">
        <f>근거_ARB처방량!P9</f>
        <v/>
      </c>
      <c r="I6" s="172">
        <f>근거_ARB처방량!Q9</f>
        <v/>
      </c>
      <c r="J6" s="172">
        <f>근거_ARB처방량!R9</f>
        <v/>
      </c>
      <c r="K6" s="172">
        <f>근거_ARB처방량!S9</f>
        <v/>
      </c>
      <c r="L6" s="172">
        <f>근거_ARB처방량!T9</f>
        <v/>
      </c>
      <c r="M6" s="172">
        <f>근거_ARB처방량!U9</f>
        <v/>
      </c>
      <c r="N6" s="172">
        <f>근거_ARB처방량!V9</f>
        <v/>
      </c>
      <c r="P6" s="398">
        <f>근거_ARB처방량!X9</f>
        <v/>
      </c>
      <c r="Q6" s="74">
        <f>P6*4/J6</f>
        <v/>
      </c>
    </row>
    <row r="8" ht="16.5" customHeight="1" s="9">
      <c r="A8" s="177" t="inlineStr">
        <is>
          <t>■ B. ARB복합제 비율          [2018~25 : UBIST 실측 | 2026~30 : 하한고정(로지스틱, 하한 59.35%), 이미 정체 국면]</t>
        </is>
      </c>
      <c r="B8" s="178" t="n"/>
      <c r="C8" s="178" t="n"/>
      <c r="D8" s="178" t="n"/>
      <c r="E8" s="178" t="n"/>
      <c r="F8" s="178" t="n"/>
      <c r="G8" s="178" t="n"/>
      <c r="H8" s="178" t="n"/>
      <c r="I8" s="178" t="n"/>
      <c r="J8" s="178" t="n"/>
      <c r="K8" s="178" t="n"/>
      <c r="L8" s="178" t="n"/>
      <c r="M8" s="178" t="n"/>
      <c r="N8" s="178" t="n"/>
    </row>
    <row r="9" ht="16.5" customHeight="1" s="9">
      <c r="A9" s="184" t="inlineStr">
        <is>
          <t xml:space="preserve">  ARB 복합제 비율</t>
        </is>
      </c>
      <c r="B9" s="399" t="n">
        <v>0.606258722294024</v>
      </c>
      <c r="C9" s="399" t="n">
        <v>0.6021911547413999</v>
      </c>
      <c r="D9" s="399" t="n">
        <v>0.6001022775635509</v>
      </c>
      <c r="E9" s="399" t="n">
        <v>0.598517497013508</v>
      </c>
      <c r="F9" s="399" t="n">
        <v>0.598509298532936</v>
      </c>
      <c r="G9" s="399" t="n">
        <v>0.596880838121565</v>
      </c>
      <c r="H9" s="399" t="n">
        <v>0.594680209440078</v>
      </c>
      <c r="I9" s="399" t="n">
        <v>0.595173130589651</v>
      </c>
      <c r="J9" s="381">
        <f>$D$22+(1-$D$22)/(1+EXP(-$E$22*(VALUE(MID(J4,3,4))-$F$22)))+$G$22</f>
        <v/>
      </c>
      <c r="K9" s="381">
        <f>$D$22+(1-$D$22)/(1+EXP(-$E$22*(VALUE(MID(K4,3,4))-$F$22)))+$G$22</f>
        <v/>
      </c>
      <c r="L9" s="381">
        <f>$D$22+(1-$D$22)/(1+EXP(-$E$22*(VALUE(MID(L4,3,4))-$F$22)))+$G$22</f>
        <v/>
      </c>
      <c r="M9" s="381">
        <f>$D$22+(1-$D$22)/(1+EXP(-$E$22*(VALUE(MID(M4,3,4))-$F$22)))+$G$22</f>
        <v/>
      </c>
      <c r="N9" s="381">
        <f>$D$22+(1-$D$22)/(1+EXP(-$E$22*(VALUE(MID(N4,3,4))-$F$22)))+$G$22</f>
        <v/>
      </c>
      <c r="P9" s="390" t="n">
        <v>0.598267754489605</v>
      </c>
      <c r="Q9" s="390">
        <f>P9-J9</f>
        <v/>
      </c>
    </row>
    <row r="10" ht="16.5" customHeight="1" s="9">
      <c r="B10" s="390" t="n"/>
      <c r="C10" s="390" t="n"/>
      <c r="D10" s="390" t="n"/>
      <c r="E10" s="390" t="n"/>
      <c r="F10" s="390" t="n"/>
      <c r="G10" s="390" t="n"/>
      <c r="H10" s="390" t="n"/>
      <c r="I10" s="390" t="n"/>
      <c r="J10" s="390" t="n"/>
      <c r="K10" s="390" t="n"/>
      <c r="L10" s="390" t="n"/>
      <c r="M10" s="390" t="n"/>
      <c r="N10" s="390" t="n"/>
    </row>
    <row r="11" ht="16.5" customHeight="1" s="9">
      <c r="A11" s="177" t="inlineStr">
        <is>
          <t>■ C. ARB 복합제 중 ARB+CCB+DU 비율 [2018~25 : UBIST 실측 | 2026~30 : 상한고정(로지스틱, 상한 11.5%)]</t>
        </is>
      </c>
      <c r="B11" s="400" t="n"/>
      <c r="C11" s="400" t="n"/>
      <c r="D11" s="400" t="n"/>
      <c r="E11" s="400" t="n"/>
      <c r="F11" s="400" t="n"/>
      <c r="G11" s="400" t="n"/>
      <c r="H11" s="400" t="n"/>
      <c r="I11" s="400" t="n"/>
      <c r="J11" s="400" t="n"/>
      <c r="K11" s="400" t="n"/>
      <c r="L11" s="400" t="n"/>
      <c r="M11" s="400" t="n"/>
      <c r="N11" s="400" t="n"/>
    </row>
    <row r="12" ht="16.5" customHeight="1" s="9">
      <c r="A12" s="184" t="inlineStr">
        <is>
          <t>ARB+CCB+DU 복합제 비율</t>
        </is>
      </c>
      <c r="B12" s="399" t="n">
        <v>0.0448549343629028</v>
      </c>
      <c r="C12" s="399" t="n">
        <v>0.0578943434154243</v>
      </c>
      <c r="D12" s="399" t="n">
        <v>0.0727171496576534</v>
      </c>
      <c r="E12" s="399" t="n">
        <v>0.08105930826331489</v>
      </c>
      <c r="F12" s="399" t="n">
        <v>0.0915813186327973</v>
      </c>
      <c r="G12" s="399" t="n">
        <v>0.0985499521038767</v>
      </c>
      <c r="H12" s="399" t="n">
        <v>0.101759356177742</v>
      </c>
      <c r="I12" s="399" t="n">
        <v>0.105371339631793</v>
      </c>
      <c r="J12" s="381">
        <f>$D$23/(1+EXP(-$E$23*(VALUE(MID(J4,3,4))-$F$23)))+$G$23</f>
        <v/>
      </c>
      <c r="K12" s="381">
        <f>$D$23/(1+EXP(-$E$23*(VALUE(MID(K4,3,4))-$F$23)))+$G$23</f>
        <v/>
      </c>
      <c r="L12" s="381">
        <f>$D$23/(1+EXP(-$E$23*(VALUE(MID(L4,3,4))-$F$23)))+$G$23</f>
        <v/>
      </c>
      <c r="M12" s="381">
        <f>$D$23/(1+EXP(-$E$23*(VALUE(MID(M4,3,4))-$F$23)))+$G$23</f>
        <v/>
      </c>
      <c r="N12" s="381">
        <f>$D$23/(1+EXP(-$E$23*(VALUE(MID(N4,3,4))-$F$23)))+$G$23</f>
        <v/>
      </c>
      <c r="P12" s="390" t="n">
        <v>0.114082736310155</v>
      </c>
      <c r="Q12" s="390">
        <f>P12-J12</f>
        <v/>
      </c>
    </row>
    <row r="13">
      <c r="F13" s="401" t="n"/>
      <c r="G13" s="401" t="n"/>
      <c r="H13" s="401" t="n"/>
      <c r="I13" s="401" t="n"/>
      <c r="J13" s="401" t="n"/>
      <c r="K13" s="401" t="n"/>
    </row>
    <row r="14" ht="16.5" customHeight="1" s="9">
      <c r="A14" s="177" t="inlineStr">
        <is>
          <t>■ D. ARB+CCB+DU 복합제 처방량  :    [ARB 처방량 (A) × ARB복합제비율 (B) x ARB+CCB+DU비율(C)]</t>
        </is>
      </c>
      <c r="B14" s="178" t="n"/>
      <c r="C14" s="178" t="n"/>
      <c r="D14" s="178" t="n"/>
      <c r="E14" s="178" t="n"/>
      <c r="F14" s="178" t="n"/>
      <c r="G14" s="178" t="n"/>
      <c r="H14" s="178" t="n"/>
      <c r="I14" s="178" t="n"/>
      <c r="J14" s="178" t="n"/>
      <c r="K14" s="178" t="n"/>
      <c r="L14" s="178" t="n"/>
      <c r="M14" s="178" t="n"/>
      <c r="N14" s="178" t="n"/>
    </row>
    <row r="15" ht="16.5" customHeight="1" s="9">
      <c r="A15" s="208" t="inlineStr">
        <is>
          <t xml:space="preserve">  ▶ ARB+CCB+DU 복합제 처방량 </t>
        </is>
      </c>
      <c r="B15" s="402" t="n">
        <v>56045519.56</v>
      </c>
      <c r="C15" s="402" t="n">
        <v>76595800.34</v>
      </c>
      <c r="D15" s="402" t="n">
        <v>101744207.72</v>
      </c>
      <c r="E15" s="402">
        <f>원본_월별!N36+원본_월별!N51</f>
        <v/>
      </c>
      <c r="F15" s="402">
        <f>원본_월별!N37+원본_월별!N52</f>
        <v/>
      </c>
      <c r="G15" s="402">
        <f>원본_월별!N38+원본_월별!N53</f>
        <v/>
      </c>
      <c r="H15" s="402">
        <f>원본_월별!N39+원본_월별!N54</f>
        <v/>
      </c>
      <c r="I15" s="402">
        <f>원본_월별!N40+원본_월별!N55</f>
        <v/>
      </c>
      <c r="J15" s="175">
        <f>J6*J9*J12</f>
        <v/>
      </c>
      <c r="K15" s="175">
        <f>K6*K9*K12</f>
        <v/>
      </c>
      <c r="L15" s="175">
        <f>L6*L9*L12</f>
        <v/>
      </c>
      <c r="M15" s="175">
        <f>M6*M9*M12</f>
        <v/>
      </c>
      <c r="N15" s="175">
        <f>N6*N9*N12</f>
        <v/>
      </c>
      <c r="P15" s="398" t="n">
        <v>52859759.51</v>
      </c>
      <c r="Q15" s="390" t="n">
        <v>1.10811940843845</v>
      </c>
    </row>
    <row r="16" ht="16.5" customHeight="1" s="9">
      <c r="I16" s="239">
        <f>I15/H15-1</f>
        <v/>
      </c>
      <c r="J16" s="239">
        <f>J15/I15-1</f>
        <v/>
      </c>
      <c r="K16" s="239">
        <f>K15/J15-1</f>
        <v/>
      </c>
      <c r="L16" s="239">
        <f>L15/K15-1</f>
        <v/>
      </c>
      <c r="M16" s="239">
        <f>M15/L15-1</f>
        <v/>
      </c>
      <c r="N16" s="239">
        <f>N15/M15-1</f>
        <v/>
      </c>
    </row>
    <row r="17" ht="16.5" customHeight="1" s="9">
      <c r="A17" s="177" t="inlineStr">
        <is>
          <t>[참고] 전체 ARB 시장 중 ARB+CCB+DU 복합제 비율:    [ARB+CCB+DU 복합제 처방량 (D) ÷ ARB 처방량 (A)]</t>
        </is>
      </c>
      <c r="B17" s="178" t="n"/>
      <c r="C17" s="178" t="n"/>
      <c r="D17" s="178" t="n"/>
      <c r="E17" s="178" t="n"/>
      <c r="F17" s="178" t="n"/>
      <c r="G17" s="178" t="n"/>
      <c r="H17" s="178" t="n"/>
      <c r="I17" s="178" t="n"/>
      <c r="J17" s="178" t="n"/>
      <c r="K17" s="178" t="n"/>
      <c r="L17" s="178" t="n"/>
      <c r="M17" s="178" t="n"/>
      <c r="N17" s="178" t="n"/>
      <c r="Q17" s="0" t="n"/>
    </row>
    <row r="18" ht="16.5" customHeight="1" s="9">
      <c r="A18" s="277" t="n"/>
      <c r="B18" s="403">
        <f>B15/B6</f>
        <v/>
      </c>
      <c r="C18" s="403">
        <f>C15/C6</f>
        <v/>
      </c>
      <c r="D18" s="403">
        <f>D15/D6</f>
        <v/>
      </c>
      <c r="E18" s="403">
        <f>E15/E6</f>
        <v/>
      </c>
      <c r="F18" s="403">
        <f>F15/F6</f>
        <v/>
      </c>
      <c r="G18" s="403">
        <f>G15/G6</f>
        <v/>
      </c>
      <c r="H18" s="403">
        <f>H15/H6</f>
        <v/>
      </c>
      <c r="I18" s="403">
        <f>I15/I6</f>
        <v/>
      </c>
      <c r="J18" s="403">
        <f>J15/J6</f>
        <v/>
      </c>
      <c r="K18" s="403">
        <f>K15/K6</f>
        <v/>
      </c>
      <c r="L18" s="403">
        <f>L15/L6</f>
        <v/>
      </c>
      <c r="M18" s="403">
        <f>M15/M6</f>
        <v/>
      </c>
      <c r="N18" s="403">
        <f>N15/N6</f>
        <v/>
      </c>
      <c r="P18" s="398" t="n">
        <v>320409135</v>
      </c>
      <c r="Q18" s="390" t="n">
        <v>1.028</v>
      </c>
    </row>
    <row r="19" ht="16.5" customHeight="1" s="9">
      <c r="A19" s="47" t="n"/>
      <c r="B19" s="386" t="n"/>
      <c r="C19" s="386" t="n"/>
      <c r="D19" s="386" t="n"/>
      <c r="E19" s="386" t="n"/>
      <c r="F19" s="386" t="n"/>
      <c r="G19" s="386" t="n"/>
      <c r="H19" s="386" t="n"/>
      <c r="I19" s="386" t="n"/>
      <c r="J19" s="386" t="n"/>
      <c r="K19" s="386" t="n"/>
      <c r="L19" s="386" t="n"/>
      <c r="M19" s="386" t="n"/>
      <c r="N19" s="386" t="n"/>
      <c r="P19" s="398" t="n"/>
      <c r="Q19" s="390" t="n"/>
    </row>
    <row r="20" ht="16.5" customHeight="1" s="9">
      <c r="A20" s="229" t="n"/>
      <c r="B20" s="229" t="inlineStr">
        <is>
          <t>★ 주요 파라미터 (분석 구간: 2018~2025년 실측 기준)</t>
        </is>
      </c>
    </row>
    <row r="21" ht="16.5" customHeight="1" s="9">
      <c r="B21" s="339" t="inlineStr">
        <is>
          <t>구분</t>
        </is>
      </c>
      <c r="C21" s="339" t="inlineStr">
        <is>
          <t>유형</t>
        </is>
      </c>
      <c r="D21" s="339" t="inlineStr">
        <is>
          <t>floor / L</t>
        </is>
      </c>
      <c r="E21" s="339" t="inlineStr">
        <is>
          <t>k</t>
        </is>
      </c>
      <c r="F21" s="339" t="inlineStr">
        <is>
          <t>x0</t>
        </is>
      </c>
      <c r="G21" s="339" t="inlineStr">
        <is>
          <t>anchor</t>
        </is>
      </c>
      <c r="H21" s="339" t="inlineStr">
        <is>
          <t>설명 및 비고</t>
        </is>
      </c>
    </row>
    <row r="22" ht="16.5" customHeight="1" s="9">
      <c r="B22" s="231" t="inlineStr">
        <is>
          <t xml:space="preserve">   ARB 복합제 비율</t>
        </is>
      </c>
      <c r="C22" s="231" t="inlineStr">
        <is>
          <t>하한형</t>
        </is>
      </c>
      <c r="D22" s="404" t="n">
        <v>0.5935</v>
      </c>
      <c r="E22" s="405" t="n">
        <v>-0.2979</v>
      </c>
      <c r="F22" s="406" t="n">
        <v>2006.4</v>
      </c>
      <c r="G22" s="407" t="n">
        <v>6.999999999999999e-05</v>
      </c>
      <c r="H22" s="231" t="inlineStr">
        <is>
          <t>2018-2025 실측치에 하한 있는 S자 곡선(로지스틱)을 맞춰 산출, 자동 산출값 그대로 사용(고정값). ※ floor 조정 시 anchor 재검토 필요</t>
        </is>
      </c>
    </row>
    <row r="23" ht="16.5" customHeight="1" s="9">
      <c r="B23" s="231" t="inlineStr">
        <is>
          <t xml:space="preserve">   ARB+CCB+DU 복합제 비율</t>
        </is>
      </c>
      <c r="C23" s="231" t="inlineStr">
        <is>
          <t>상한형</t>
        </is>
      </c>
      <c r="D23" s="404" t="n">
        <v>0.115</v>
      </c>
      <c r="E23" s="405" t="n">
        <v>0.489</v>
      </c>
      <c r="F23" s="406" t="n">
        <v>2018.8</v>
      </c>
      <c r="G23" s="407" t="n">
        <v>0.0024035</v>
      </c>
      <c r="H23" s="231" t="inlineStr">
        <is>
          <t>2018-2025 실측치에 상한 있는 S자 곡선(로지스틱)을 맞춰 산출, anchor는 FY26 1분기 실측(11.41%)에 맞춰 수동 재보정(고정값). ※ L 조정 시 anchor 재검토 필요</t>
        </is>
      </c>
    </row>
    <row r="24" ht="16.5" customHeight="1" s="9"/>
    <row r="25">
      <c r="A25" s="229" t="n"/>
      <c r="B25" s="229" t="inlineStr">
        <is>
          <t>★ 추정 산출 흐름 (① curve_fit 모수 추정 → ② S-curve 곡선식 적용 → ③ anchor 보정)</t>
        </is>
      </c>
    </row>
    <row r="26">
      <c r="B26" s="339" t="inlineStr">
        <is>
          <t>단계</t>
        </is>
      </c>
      <c r="C26" s="339" t="inlineStr">
        <is>
          <t>연산 과정</t>
        </is>
      </c>
      <c r="D26" s="384" t="n"/>
      <c r="E26" s="339" t="inlineStr">
        <is>
          <t>개념 및 설명</t>
        </is>
      </c>
    </row>
    <row r="27">
      <c r="B27" s="231" t="inlineStr">
        <is>
          <t>S1. 모수 추정 (curve_fit)</t>
        </is>
      </c>
      <c r="C27" s="408" t="inlineStr">
        <is>
          <t>floor(또는 L), k, x0 동시 추정 (비선형 최소자승)</t>
        </is>
      </c>
      <c r="D27" s="384" t="n"/>
      <c r="E27" s="231" t="inlineStr">
        <is>
          <t>실측 데이터에 가장 잘 맞는 곡선의 하한(또는 상한)·기울기·중심연도를 컴퓨터가 한 번에 자동 산출</t>
        </is>
      </c>
    </row>
    <row r="28">
      <c r="B28" s="231" t="inlineStr">
        <is>
          <t>S2. 곡선식 적용 (상한형)</t>
        </is>
      </c>
      <c r="C28" s="408" t="inlineStr">
        <is>
          <t>p(t) = L ÷ (1+EXP(−k×(t−x0)))</t>
        </is>
      </c>
      <c r="D28" s="384" t="n"/>
      <c r="E28" s="231" t="inlineStr">
        <is>
          <t>t(연도)가 커질수록 상한(L)에 아래에서 위로 수렴</t>
        </is>
      </c>
    </row>
    <row r="29">
      <c r="B29" s="231" t="inlineStr">
        <is>
          <t>S2. 곡선식 적용 (하한형)</t>
        </is>
      </c>
      <c r="C29" s="408" t="inlineStr">
        <is>
          <t>p(t) = floor + (1−floor)÷(1+EXP(−k×(t−x0)))</t>
        </is>
      </c>
      <c r="D29" s="384" t="n"/>
      <c r="E29" s="231" t="inlineStr">
        <is>
          <t>t(연도)가 커질수록 하한(floor)에 위에서 아래로 수렴</t>
        </is>
      </c>
    </row>
    <row r="30">
      <c r="B30" s="231" t="inlineStr">
        <is>
          <t>S3. anchor 보정</t>
        </is>
      </c>
      <c r="C30" s="408" t="inlineStr">
        <is>
          <t>최종 p(t) = ②값 + anchor</t>
        </is>
      </c>
      <c r="D30" s="384" t="n"/>
      <c r="E30" s="231" t="inlineStr">
        <is>
          <t>②에서 산출한 곡선값을 최신 실측 시점에 정확히 맞도록 미세 보정</t>
        </is>
      </c>
    </row>
    <row r="31">
      <c r="A31" s="235" t="n"/>
      <c r="B31" s="235" t="inlineStr">
        <is>
          <t xml:space="preserve">   [예시] FY2026 ARB+CCB+DU 비율(상한형): 0.115÷(1+EXP(−0.489×(2026−2018.8)))+0.00240 = 11.41%  |  FY2026 ARB 복합제 비율(하한형): 0.5935+(1−0.5935)÷(1+EXP(−(−0.2979)×(2026−2006.4)))+0.00007 = 59.48%</t>
        </is>
      </c>
    </row>
    <row r="32">
      <c r="A32" s="235" t="n"/>
    </row>
    <row r="33" ht="16.5" customHeight="1" s="9">
      <c r="A33" s="51" t="inlineStr">
        <is>
          <t xml:space="preserve">※ 출처 : UBIST(2018~2025), BI 자체 추정 </t>
        </is>
      </c>
    </row>
    <row r="34" ht="16.5" customHeight="1" s="9">
      <c r="A34" s="52" t="inlineStr">
        <is>
          <t>※ 범례</t>
        </is>
      </c>
      <c r="L34" s="409" t="n"/>
    </row>
    <row r="35" ht="16.5" customHeight="1" s="9">
      <c r="A35" s="53" t="inlineStr">
        <is>
          <t>· 외부 입력 데이터: 청색(Blue) 표기</t>
        </is>
      </c>
      <c r="B35" s="410" t="n"/>
      <c r="H35" s="0" t="n"/>
    </row>
    <row r="36" ht="16.5" customHeight="1" s="9">
      <c r="A36" s="53" t="inlineStr">
        <is>
          <t>· 예측 변수(또는 예측치): 녹색(Green) 표기</t>
        </is>
      </c>
      <c r="B36" s="410" t="n"/>
    </row>
    <row r="37" ht="16.5" customHeight="1" s="9">
      <c r="A37" s="53" t="inlineStr">
        <is>
          <t>· 최종 산출 결과: 황색(Yellow) 음영 행</t>
        </is>
      </c>
      <c r="B37" s="410" t="n"/>
    </row>
    <row r="38">
      <c r="B38" s="410" t="n"/>
    </row>
    <row r="39">
      <c r="B39" s="410" t="n"/>
    </row>
    <row r="40">
      <c r="B40" s="410" t="n"/>
    </row>
    <row r="41">
      <c r="B41" s="410" t="n"/>
    </row>
    <row r="42">
      <c r="B42" s="410" t="n"/>
    </row>
    <row r="43">
      <c r="B43" s="410" t="n"/>
    </row>
    <row r="44">
      <c r="B44" s="410" t="n"/>
    </row>
    <row r="45">
      <c r="B45" s="410" t="n"/>
    </row>
  </sheetData>
  <mergeCells count="6">
    <mergeCell ref="C29:D29"/>
    <mergeCell ref="C30:D30"/>
    <mergeCell ref="C27:D27"/>
    <mergeCell ref="C28:D28"/>
    <mergeCell ref="C26:D26"/>
    <mergeCell ref="A1:K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009AA0A8"/>
    <outlinePr summaryBelow="1" summaryRight="1"/>
    <pageSetUpPr/>
  </sheetPr>
  <dimension ref="A1:AH76"/>
  <sheetViews>
    <sheetView showGridLines="0" tabSelected="0" zoomScaleNormal="100" workbookViewId="0">
      <pane xSplit="1" ySplit="4" topLeftCell="B31" activePane="bottomRight" state="frozen"/>
      <selection pane="bottomRight" activeCell="B34" sqref="B34"/>
      <selection pane="bottomLeft" activeCell="A5" sqref="A5"/>
      <selection pane="topRight" activeCell="C1" sqref="C1"/>
    </sheetView>
  </sheetViews>
  <sheetFormatPr baseColWidth="8" defaultColWidth="8.5" defaultRowHeight="16.5"/>
  <cols>
    <col width="30.75" customWidth="1" style="9" min="1" max="1"/>
    <col width="19.75" customWidth="1" style="9" min="2" max="2"/>
    <col width="12.75" customWidth="1" style="9" min="3" max="7"/>
    <col width="19.5" customWidth="1" style="9" min="8" max="8"/>
    <col width="12.75" customWidth="1" style="9" min="9" max="14"/>
    <col width="11.75" customWidth="1" style="9" min="16" max="16"/>
    <col width="9.5" customWidth="1" style="9" min="17" max="17"/>
  </cols>
  <sheetData>
    <row r="1" ht="20.25" customHeight="1" s="9">
      <c r="A1" s="338" t="inlineStr">
        <is>
          <t>SVK HCT 처방량 산출 : UBIST 데이터 기반 추정</t>
        </is>
      </c>
    </row>
    <row r="2" ht="6" customHeight="1" s="9">
      <c r="A2" s="61" t="inlineStr">
        <is>
          <t xml:space="preserve"> </t>
        </is>
      </c>
    </row>
    <row r="3" ht="16.5" customHeight="1" s="9">
      <c r="B3" s="36" t="inlineStr">
        <is>
          <t>◀ 실측 (UBIST MS, FY18~25)</t>
        </is>
      </c>
      <c r="J3" s="36" t="inlineStr">
        <is>
          <t>예측 ▶</t>
        </is>
      </c>
    </row>
    <row r="4" ht="16.5" customHeight="1" s="9">
      <c r="A4" s="37" t="inlineStr">
        <is>
          <t>구분  /  회계연도 ▶</t>
        </is>
      </c>
      <c r="B4" s="72" t="inlineStr">
        <is>
          <t>FY2018</t>
        </is>
      </c>
      <c r="C4" s="72" t="inlineStr">
        <is>
          <t>FY2019</t>
        </is>
      </c>
      <c r="D4" s="72" t="inlineStr">
        <is>
          <t>FY2020</t>
        </is>
      </c>
      <c r="E4" s="72" t="inlineStr">
        <is>
          <t>FY2021</t>
        </is>
      </c>
      <c r="F4" s="72" t="inlineStr">
        <is>
          <t>FY2022</t>
        </is>
      </c>
      <c r="G4" s="72" t="inlineStr">
        <is>
          <t>FY2023</t>
        </is>
      </c>
      <c r="H4" s="72" t="inlineStr">
        <is>
          <t>FY2024</t>
        </is>
      </c>
      <c r="I4" s="72" t="inlineStr">
        <is>
          <t>FY2025</t>
        </is>
      </c>
      <c r="J4" s="73" t="inlineStr">
        <is>
          <t>FY2026</t>
        </is>
      </c>
      <c r="K4" s="73" t="inlineStr">
        <is>
          <t>FY2027</t>
        </is>
      </c>
      <c r="L4" s="73" t="inlineStr">
        <is>
          <t>FY2028</t>
        </is>
      </c>
      <c r="M4" s="73" t="inlineStr">
        <is>
          <t>FY2029</t>
        </is>
      </c>
      <c r="N4" s="73" t="inlineStr">
        <is>
          <t>FY2030</t>
        </is>
      </c>
      <c r="P4" s="73" t="inlineStr">
        <is>
          <t>FY26 1분기</t>
        </is>
      </c>
    </row>
    <row r="5" ht="16.5" customHeight="1" s="9">
      <c r="A5" s="248" t="inlineStr">
        <is>
          <t>■ A. ARB+CCB+DU복합제 처방량      [근거_ARB+CCB+DU복합제 처방량 참조]</t>
        </is>
      </c>
      <c r="B5" s="178" t="n"/>
      <c r="C5" s="178" t="n"/>
      <c r="D5" s="178" t="n"/>
      <c r="E5" s="178" t="n"/>
      <c r="F5" s="178" t="n"/>
      <c r="G5" s="178" t="n"/>
      <c r="H5" s="178" t="n"/>
      <c r="I5" s="178" t="n"/>
      <c r="J5" s="178" t="n"/>
      <c r="K5" s="178" t="n"/>
      <c r="L5" s="178" t="n"/>
      <c r="M5" s="178" t="n"/>
      <c r="N5" s="249" t="n"/>
    </row>
    <row r="6" ht="16.5" customHeight="1" s="9">
      <c r="A6" s="250" t="inlineStr">
        <is>
          <t xml:space="preserve">  ARB+CCB+DU복합제 처방량 (시장)</t>
        </is>
      </c>
      <c r="B6" s="172">
        <f>'근거_ARB+CCB+DU복합제처방량'!B15</f>
        <v/>
      </c>
      <c r="C6" s="172">
        <f>'근거_ARB+CCB+DU복합제처방량'!C15</f>
        <v/>
      </c>
      <c r="D6" s="172">
        <f>'근거_ARB+CCB+DU복합제처방량'!D15</f>
        <v/>
      </c>
      <c r="E6" s="172">
        <f>'근거_ARB+CCB+DU복합제처방량'!E15</f>
        <v/>
      </c>
      <c r="F6" s="172">
        <f>'근거_ARB+CCB+DU복합제처방량'!F15</f>
        <v/>
      </c>
      <c r="G6" s="172">
        <f>'근거_ARB+CCB+DU복합제처방량'!G15</f>
        <v/>
      </c>
      <c r="H6" s="172">
        <f>'근거_ARB+CCB+DU복합제처방량'!H15</f>
        <v/>
      </c>
      <c r="I6" s="172">
        <f>'근거_ARB+CCB+DU복합제처방량'!I15</f>
        <v/>
      </c>
      <c r="J6" s="172">
        <f>'근거_ARB+CCB+DU복합제처방량'!J15</f>
        <v/>
      </c>
      <c r="K6" s="172">
        <f>'근거_ARB+CCB+DU복합제처방량'!K15</f>
        <v/>
      </c>
      <c r="L6" s="172">
        <f>'근거_ARB+CCB+DU복합제처방량'!L15</f>
        <v/>
      </c>
      <c r="M6" s="172">
        <f>'근거_ARB+CCB+DU복합제처방량'!M15</f>
        <v/>
      </c>
      <c r="N6" s="251">
        <f>'근거_ARB+CCB+DU복합제처방량'!N15</f>
        <v/>
      </c>
    </row>
    <row r="8" ht="16.5" customHeight="1" s="9">
      <c r="A8" s="248" t="inlineStr">
        <is>
          <t>■ B. ARB+CCB+DU복합제 HP:GP 비율  :                    [2018~25 : UBIST 실측 |  2026~30 : FY2024Q3(peak) 이후 분기 기반 로지스틱 회귀, 하한 고정(22.0%)]</t>
        </is>
      </c>
      <c r="B8" s="178" t="n"/>
      <c r="C8" s="178" t="n"/>
      <c r="D8" s="178" t="n"/>
      <c r="E8" s="178" t="n"/>
      <c r="F8" s="178" t="n"/>
      <c r="G8" s="178" t="n"/>
      <c r="H8" s="178" t="n"/>
      <c r="I8" s="178" t="n"/>
      <c r="J8" s="178" t="n"/>
      <c r="K8" s="178" t="n"/>
      <c r="L8" s="178" t="n"/>
      <c r="M8" s="178" t="n"/>
      <c r="N8" s="249" t="n"/>
    </row>
    <row r="9" ht="16.5" customHeight="1" s="9">
      <c r="A9" s="255" t="inlineStr">
        <is>
          <t xml:space="preserve">  HP비율</t>
        </is>
      </c>
      <c r="B9" s="411" t="n">
        <v>0.350336330970754</v>
      </c>
      <c r="C9" s="411" t="n">
        <v>0.306557670469796</v>
      </c>
      <c r="D9" s="411" t="n">
        <v>0.256954875524191</v>
      </c>
      <c r="E9" s="411">
        <f>원본_월별!N36/(원본_월별!N36+원본_월별!N51)</f>
        <v/>
      </c>
      <c r="F9" s="411">
        <f>원본_월별!N37/(원본_월별!N37+원본_월별!N52)</f>
        <v/>
      </c>
      <c r="G9" s="411">
        <f>원본_월별!N38/(원본_월별!N38+원본_월별!N53)</f>
        <v/>
      </c>
      <c r="H9" s="411">
        <f>원본_월별!N39/(원본_월별!N39+원본_월별!N54)</f>
        <v/>
      </c>
      <c r="I9" s="411">
        <f>원본_월별!N40/(원본_월별!N40+원본_월별!N55)</f>
        <v/>
      </c>
      <c r="J9" s="412">
        <f>AVERAGE(B66:E66)</f>
        <v/>
      </c>
      <c r="K9" s="412">
        <f>AVERAGE(F66:I66)</f>
        <v/>
      </c>
      <c r="L9" s="412">
        <f>AVERAGE(J66:M66)</f>
        <v/>
      </c>
      <c r="M9" s="412">
        <f>AVERAGE(N66:Q66)</f>
        <v/>
      </c>
      <c r="N9" s="413">
        <f>AVERAGE(R66:U66)</f>
        <v/>
      </c>
      <c r="P9" s="390">
        <f>원본_월별!V289</f>
        <v/>
      </c>
      <c r="Q9" s="390">
        <f>P9-J9</f>
        <v/>
      </c>
    </row>
    <row r="10" ht="16.5" customHeight="1" s="9">
      <c r="A10" s="258" t="inlineStr">
        <is>
          <t xml:space="preserve">  GP비율</t>
        </is>
      </c>
      <c r="B10" s="399" t="n">
        <v>0.649663669029246</v>
      </c>
      <c r="C10" s="399" t="n">
        <v>0.693442329530204</v>
      </c>
      <c r="D10" s="399" t="n">
        <v>0.7430451244758089</v>
      </c>
      <c r="E10" s="399">
        <f>1-E9</f>
        <v/>
      </c>
      <c r="F10" s="399">
        <f>1-F9</f>
        <v/>
      </c>
      <c r="G10" s="399">
        <f>1-G9</f>
        <v/>
      </c>
      <c r="H10" s="399">
        <f>1-H9</f>
        <v/>
      </c>
      <c r="I10" s="399">
        <f>1-I9</f>
        <v/>
      </c>
      <c r="J10" s="414">
        <f>1-J9</f>
        <v/>
      </c>
      <c r="K10" s="414">
        <f>1-K9</f>
        <v/>
      </c>
      <c r="L10" s="414">
        <f>1-L9</f>
        <v/>
      </c>
      <c r="M10" s="414">
        <f>1-M9</f>
        <v/>
      </c>
      <c r="N10" s="415">
        <f>1-N9</f>
        <v/>
      </c>
      <c r="P10" s="390">
        <f>1-P9</f>
        <v/>
      </c>
      <c r="Q10" s="390">
        <f>P10-J10</f>
        <v/>
      </c>
    </row>
    <row r="11" ht="16.5" customHeight="1" s="9">
      <c r="A11" s="252" t="inlineStr">
        <is>
          <t>HP성장률</t>
        </is>
      </c>
      <c r="B11" s="411" t="n"/>
      <c r="C11" s="416">
        <f>(C$6*C9)/(B$6*B9)-1</f>
        <v/>
      </c>
      <c r="D11" s="416">
        <f>(D$6*D9)/(C$6*C9)-1</f>
        <v/>
      </c>
      <c r="E11" s="416">
        <f>(E$6*E9)/(D$6*D9)-1</f>
        <v/>
      </c>
      <c r="F11" s="416">
        <f>(F$6*F9)/(E$6*E9)-1</f>
        <v/>
      </c>
      <c r="G11" s="416">
        <f>(G$6*G9)/(F$6*F9)-1</f>
        <v/>
      </c>
      <c r="H11" s="416">
        <f>(H$6*H9)/(G$6*G9)-1</f>
        <v/>
      </c>
      <c r="I11" s="416">
        <f>(I$6*I9)/(H$6*H9)-1</f>
        <v/>
      </c>
      <c r="J11" s="416">
        <f>(J$6*J9)/(I$6*I9)-1</f>
        <v/>
      </c>
      <c r="K11" s="416">
        <f>(K$6*K9)/(J$6*J9)-1</f>
        <v/>
      </c>
      <c r="L11" s="416">
        <f>(L$6*L9)/(K$6*K9)-1</f>
        <v/>
      </c>
      <c r="M11" s="416">
        <f>(M$6*M9)/(L$6*L9)-1</f>
        <v/>
      </c>
      <c r="N11" s="416">
        <f>(N$6*N9)/(M$6*M9)-1</f>
        <v/>
      </c>
      <c r="P11" s="390" t="n"/>
      <c r="Q11" s="390" t="n"/>
    </row>
    <row r="12" ht="16.5" customHeight="1" s="9">
      <c r="A12" s="252" t="inlineStr">
        <is>
          <t>GP성장률</t>
        </is>
      </c>
      <c r="B12" s="411" t="n"/>
      <c r="C12" s="416">
        <f>(C$6*C10)/(B$6*B10)-1</f>
        <v/>
      </c>
      <c r="D12" s="416">
        <f>(D$6*D10)/(C$6*C10)-1</f>
        <v/>
      </c>
      <c r="E12" s="416">
        <f>(E$6*E10)/(D$6*D10)-1</f>
        <v/>
      </c>
      <c r="F12" s="416">
        <f>(F$6*F10)/(E$6*E10)-1</f>
        <v/>
      </c>
      <c r="G12" s="416">
        <f>(G$6*G10)/(F$6*F10)-1</f>
        <v/>
      </c>
      <c r="H12" s="416">
        <f>(H$6*H10)/(G$6*G10)-1</f>
        <v/>
      </c>
      <c r="I12" s="416">
        <f>(I$6*I10)/(H$6*H10)-1</f>
        <v/>
      </c>
      <c r="J12" s="416">
        <f>(J$6*J10)/(I$6*I10)-1</f>
        <v/>
      </c>
      <c r="K12" s="416">
        <f>(K$6*K10)/(J$6*J10)-1</f>
        <v/>
      </c>
      <c r="L12" s="416">
        <f>(L$6*L10)/(K$6*K10)-1</f>
        <v/>
      </c>
      <c r="M12" s="416">
        <f>(M$6*M10)/(L$6*L10)-1</f>
        <v/>
      </c>
      <c r="N12" s="416">
        <f>(N$6*N10)/(M$6*M10)-1</f>
        <v/>
      </c>
      <c r="P12" s="390" t="n"/>
      <c r="Q12" s="390" t="n"/>
    </row>
    <row r="13" ht="16.5" customHeight="1" s="9">
      <c r="P13" s="390" t="n"/>
      <c r="Q13" s="390" t="n"/>
    </row>
    <row r="14" ht="16.5" customHeight="1" s="9">
      <c r="A14" s="248" t="inlineStr">
        <is>
          <t>■ C. HP내 SVK HCT MS  :                     [2018~25 : UBIST 실측 | 2026~30 : Olmesartan 비율=하한고정(로지스틱, 하한 47.0%), Original 비율=분기실측 기반 FY2020Q1~ 자동확장 직접선형회귀]</t>
        </is>
      </c>
      <c r="B14" s="178" t="n"/>
      <c r="C14" s="178" t="n"/>
      <c r="D14" s="178" t="n"/>
      <c r="E14" s="178" t="n"/>
      <c r="F14" s="178" t="n"/>
      <c r="G14" s="178" t="n"/>
      <c r="H14" s="178" t="n"/>
      <c r="I14" s="178" t="n"/>
      <c r="J14" s="178" t="n"/>
      <c r="K14" s="178" t="n"/>
      <c r="L14" s="178" t="n"/>
      <c r="M14" s="178" t="n"/>
      <c r="N14" s="249" t="n"/>
      <c r="P14" s="390" t="n"/>
      <c r="Q14" s="390" t="n"/>
    </row>
    <row r="15" ht="16.5" customHeight="1" s="9">
      <c r="A15" s="255" t="inlineStr">
        <is>
          <t xml:space="preserve">  Olmesartan MS</t>
        </is>
      </c>
      <c r="B15" s="411" t="n">
        <v>0.88632324895485</v>
      </c>
      <c r="C15" s="411" t="n">
        <v>0.790443315525205</v>
      </c>
      <c r="D15" s="411" t="n">
        <v>0.697583535500402</v>
      </c>
      <c r="E15" s="411">
        <f>원본_월별!N67/원본_월별!N36</f>
        <v/>
      </c>
      <c r="F15" s="411">
        <f>원본_월별!N68/원본_월별!N37</f>
        <v/>
      </c>
      <c r="G15" s="411">
        <f>원본_월별!N69/원본_월별!N38</f>
        <v/>
      </c>
      <c r="H15" s="411">
        <f>원본_월별!N70/원본_월별!N39</f>
        <v/>
      </c>
      <c r="I15" s="411">
        <f>원본_월별!N71/원본_월별!N40</f>
        <v/>
      </c>
      <c r="J15" s="412">
        <f>AVERAGE(B67:E67)</f>
        <v/>
      </c>
      <c r="K15" s="412">
        <f>AVERAGE(F67:I67)</f>
        <v/>
      </c>
      <c r="L15" s="412">
        <f>AVERAGE(J67:M67)</f>
        <v/>
      </c>
      <c r="M15" s="412">
        <f>AVERAGE(N67:Q67)</f>
        <v/>
      </c>
      <c r="N15" s="413">
        <f>AVERAGE(R67:U67)</f>
        <v/>
      </c>
      <c r="P15" s="390">
        <f>원본_월별!V290</f>
        <v/>
      </c>
      <c r="Q15" s="390">
        <f>P15-J15</f>
        <v/>
      </c>
    </row>
    <row r="16" ht="16.5" customHeight="1" s="9">
      <c r="A16" s="255" t="inlineStr">
        <is>
          <t xml:space="preserve">  Original 비율</t>
        </is>
      </c>
      <c r="B16" s="411" t="n">
        <v>1</v>
      </c>
      <c r="C16" s="411" t="n">
        <v>0.996513626927894</v>
      </c>
      <c r="D16" s="411" t="n">
        <v>0.989698787506203</v>
      </c>
      <c r="E16" s="411">
        <f>원본_월별!N98/원본_월별!N67</f>
        <v/>
      </c>
      <c r="F16" s="411">
        <f>원본_월별!N99/원본_월별!N68</f>
        <v/>
      </c>
      <c r="G16" s="411">
        <f>원본_월별!N100/원본_월별!N69</f>
        <v/>
      </c>
      <c r="H16" s="411">
        <f>원본_월별!N101/원본_월별!N70</f>
        <v/>
      </c>
      <c r="I16" s="411">
        <f>원본_월별!N102/원본_월별!N71</f>
        <v/>
      </c>
      <c r="J16" s="412">
        <f>AVERAGE(B68:E68)</f>
        <v/>
      </c>
      <c r="K16" s="412">
        <f>AVERAGE(F68:I68)</f>
        <v/>
      </c>
      <c r="L16" s="412">
        <f>AVERAGE(J68:M68)</f>
        <v/>
      </c>
      <c r="M16" s="412">
        <f>AVERAGE(N68:Q68)</f>
        <v/>
      </c>
      <c r="N16" s="413">
        <f>AVERAGE(R68:U68)</f>
        <v/>
      </c>
      <c r="P16" s="390">
        <f>원본_월별!V291</f>
        <v/>
      </c>
      <c r="Q16" s="390">
        <f>P16-J16</f>
        <v/>
      </c>
    </row>
    <row r="17" ht="16.5" customHeight="1" s="9">
      <c r="A17" s="258" t="inlineStr">
        <is>
          <t xml:space="preserve">  HP내 SVK HCT MS</t>
        </is>
      </c>
      <c r="B17" s="399">
        <f>B15*B16</f>
        <v/>
      </c>
      <c r="C17" s="399">
        <f>C15*C16</f>
        <v/>
      </c>
      <c r="D17" s="399">
        <f>D15*D16</f>
        <v/>
      </c>
      <c r="E17" s="399">
        <f>E15*E16</f>
        <v/>
      </c>
      <c r="F17" s="399">
        <f>F15*F16</f>
        <v/>
      </c>
      <c r="G17" s="399">
        <f>G15*G16</f>
        <v/>
      </c>
      <c r="H17" s="399">
        <f>H15*H16</f>
        <v/>
      </c>
      <c r="I17" s="399">
        <f>I15*I16</f>
        <v/>
      </c>
      <c r="J17" s="414">
        <f>J15*J16</f>
        <v/>
      </c>
      <c r="K17" s="414">
        <f>K15*K16</f>
        <v/>
      </c>
      <c r="L17" s="414">
        <f>L15*L16</f>
        <v/>
      </c>
      <c r="M17" s="414">
        <f>M15*M16</f>
        <v/>
      </c>
      <c r="N17" s="415">
        <f>N15*N16</f>
        <v/>
      </c>
      <c r="P17" s="390">
        <f>P15*P16</f>
        <v/>
      </c>
      <c r="Q17" s="390">
        <f>P17-J17</f>
        <v/>
      </c>
    </row>
    <row r="18" ht="16.5" customHeight="1" s="9">
      <c r="P18" s="390" t="n"/>
      <c r="Q18" s="390" t="n"/>
    </row>
    <row r="19" ht="16.5" customHeight="1" s="9">
      <c r="A19" s="248" t="inlineStr">
        <is>
          <t>■ D. GP내 SVK HCT MS  :                     [2018~25 : UBIST 실측 | 2026~30 : Olmesartan=분기실측 기반 floor고정(37.9%, 판단치) 로지스틱회귀(자동연동), Original=분기실측 기반 FY2019Q1~ 자동확장 로짓 변환 회귀]</t>
        </is>
      </c>
      <c r="B19" s="178" t="n"/>
      <c r="C19" s="178" t="n"/>
      <c r="D19" s="178" t="n"/>
      <c r="E19" s="178" t="n"/>
      <c r="F19" s="178" t="n"/>
      <c r="G19" s="178" t="n"/>
      <c r="H19" s="178" t="n"/>
      <c r="I19" s="178" t="n"/>
      <c r="J19" s="178" t="n"/>
      <c r="K19" s="178" t="n"/>
      <c r="L19" s="178" t="n"/>
      <c r="M19" s="178" t="n"/>
      <c r="N19" s="249" t="n"/>
      <c r="P19" s="390" t="n"/>
      <c r="Q19" s="390" t="n"/>
    </row>
    <row r="20" ht="16.5" customHeight="1" s="9">
      <c r="A20" s="255" t="inlineStr">
        <is>
          <t xml:space="preserve">  Olmesartan MS</t>
        </is>
      </c>
      <c r="B20" s="411" t="n">
        <v>0.576093071908955</v>
      </c>
      <c r="C20" s="411" t="n">
        <v>0.500896936761708</v>
      </c>
      <c r="D20" s="411" t="n">
        <v>0.452808931081053</v>
      </c>
      <c r="E20" s="411">
        <f>원본_월별!N82/원본_월별!N51</f>
        <v/>
      </c>
      <c r="F20" s="411">
        <f>원본_월별!N83/원본_월별!N52</f>
        <v/>
      </c>
      <c r="G20" s="411">
        <f>원본_월별!N84/원본_월별!N53</f>
        <v/>
      </c>
      <c r="H20" s="411">
        <f>원본_월별!N85/원본_월별!N54</f>
        <v/>
      </c>
      <c r="I20" s="411">
        <f>원본_월별!N86/원본_월별!N55</f>
        <v/>
      </c>
      <c r="J20" s="412">
        <f>AVERAGE(B69:E69)</f>
        <v/>
      </c>
      <c r="K20" s="412">
        <f>AVERAGE(F69:I69)</f>
        <v/>
      </c>
      <c r="L20" s="412">
        <f>AVERAGE(J69:M69)</f>
        <v/>
      </c>
      <c r="M20" s="412">
        <f>AVERAGE(N69:Q69)</f>
        <v/>
      </c>
      <c r="N20" s="413">
        <f>AVERAGE(R69:U69)</f>
        <v/>
      </c>
      <c r="P20" s="390">
        <f>원본_월별!V292</f>
        <v/>
      </c>
      <c r="Q20" s="390" t="n"/>
    </row>
    <row r="21" ht="16.5" customHeight="1" s="9">
      <c r="A21" s="255" t="inlineStr">
        <is>
          <t xml:space="preserve">  Original 비율</t>
        </is>
      </c>
      <c r="B21" s="411" t="n">
        <v>0.999759434291781</v>
      </c>
      <c r="C21" s="411" t="n">
        <v>0.861513692880966</v>
      </c>
      <c r="D21" s="411" t="n">
        <v>0.742995268909848</v>
      </c>
      <c r="E21" s="411">
        <f>원본_월별!N113/원본_월별!N82</f>
        <v/>
      </c>
      <c r="F21" s="411">
        <f>원본_월별!N114/원본_월별!N83</f>
        <v/>
      </c>
      <c r="G21" s="411">
        <f>원본_월별!N115/원본_월별!N84</f>
        <v/>
      </c>
      <c r="H21" s="411">
        <f>원본_월별!N116/원본_월별!N85</f>
        <v/>
      </c>
      <c r="I21" s="411">
        <f>원본_월별!N117/원본_월별!N86</f>
        <v/>
      </c>
      <c r="J21" s="412">
        <f>AVERAGE(B70:E70)</f>
        <v/>
      </c>
      <c r="K21" s="412">
        <f>AVERAGE(F70:I70)</f>
        <v/>
      </c>
      <c r="L21" s="412">
        <f>AVERAGE(J70:M70)</f>
        <v/>
      </c>
      <c r="M21" s="412">
        <f>AVERAGE(N70:Q70)</f>
        <v/>
      </c>
      <c r="N21" s="413">
        <f>AVERAGE(R70:U70)</f>
        <v/>
      </c>
      <c r="P21" s="390">
        <f>원본_월별!V293</f>
        <v/>
      </c>
      <c r="Q21" s="390" t="n"/>
    </row>
    <row r="22" ht="16.5" customHeight="1" s="9">
      <c r="A22" s="258" t="inlineStr">
        <is>
          <t xml:space="preserve">  GP내 SVK HCT MS</t>
        </is>
      </c>
      <c r="B22" s="399">
        <f>B20*B21</f>
        <v/>
      </c>
      <c r="C22" s="399">
        <f>C20*C21</f>
        <v/>
      </c>
      <c r="D22" s="399">
        <f>D20*D21</f>
        <v/>
      </c>
      <c r="E22" s="399">
        <f>E20*E21</f>
        <v/>
      </c>
      <c r="F22" s="399">
        <f>F20*F21</f>
        <v/>
      </c>
      <c r="G22" s="399">
        <f>G20*G21</f>
        <v/>
      </c>
      <c r="H22" s="399">
        <f>H20*H21</f>
        <v/>
      </c>
      <c r="I22" s="399">
        <f>I20*I21</f>
        <v/>
      </c>
      <c r="J22" s="414">
        <f>J20*J21</f>
        <v/>
      </c>
      <c r="K22" s="414">
        <f>K20*K21</f>
        <v/>
      </c>
      <c r="L22" s="414">
        <f>L20*L21</f>
        <v/>
      </c>
      <c r="M22" s="414">
        <f>M20*M21</f>
        <v/>
      </c>
      <c r="N22" s="415">
        <f>N20*N21</f>
        <v/>
      </c>
      <c r="P22" s="390">
        <f>P20*P21</f>
        <v/>
      </c>
      <c r="Q22" s="390">
        <f>P22-J22</f>
        <v/>
      </c>
    </row>
    <row r="23" ht="16.5" customHeight="1" s="9">
      <c r="A23" s="78" t="n"/>
      <c r="B23" s="411" t="n"/>
      <c r="C23" s="411" t="n"/>
      <c r="D23" s="411" t="n"/>
      <c r="E23" s="411" t="n"/>
      <c r="F23" s="411" t="n"/>
      <c r="G23" s="411" t="n"/>
      <c r="H23" s="411" t="n"/>
      <c r="I23" s="411" t="n"/>
      <c r="J23" s="417" t="n"/>
      <c r="K23" s="417" t="n"/>
      <c r="L23" s="417" t="n"/>
      <c r="M23" s="417" t="n"/>
      <c r="N23" s="417" t="n"/>
      <c r="P23" s="390" t="n"/>
      <c r="Q23" s="390" t="n"/>
    </row>
    <row r="24" ht="16.5" customHeight="1" s="9">
      <c r="A24" s="252" t="inlineStr">
        <is>
          <t>(전체 시장 내) Olmesartan MS</t>
        </is>
      </c>
      <c r="B24" s="416">
        <f>((B$6*B$9*B15)+(B$6*B$10*B20))/B$6</f>
        <v/>
      </c>
      <c r="C24" s="416">
        <f>((C$6*C$9*C15)+(C$6*C$10*C20))/C$6</f>
        <v/>
      </c>
      <c r="D24" s="416">
        <f>((D$6*D$9*D15)+(D$6*D$10*D20))/D$6</f>
        <v/>
      </c>
      <c r="E24" s="416">
        <f>((E$6*E$9*E15)+(E$6*E$10*E20))/E$6</f>
        <v/>
      </c>
      <c r="F24" s="416">
        <f>((F$6*F$9*F15)+(F$6*F$10*F20))/F$6</f>
        <v/>
      </c>
      <c r="G24" s="416">
        <f>((G$6*G$9*G15)+(G$6*G$10*G20))/G$6</f>
        <v/>
      </c>
      <c r="H24" s="416">
        <f>((H$6*H$9*H15)+(H$6*H$10*H20))/H$6</f>
        <v/>
      </c>
      <c r="I24" s="416">
        <f>((I$6*I$9*I15)+(I$6*I$10*I20))/I$6</f>
        <v/>
      </c>
      <c r="J24" s="416">
        <f>((J$6*J$9*J15)+(J$6*J$10*J20))/J$6</f>
        <v/>
      </c>
      <c r="K24" s="416">
        <f>((K$6*K$9*K15)+(K$6*K$10*K20))/K$6</f>
        <v/>
      </c>
      <c r="L24" s="416">
        <f>((L$6*L$9*L15)+(L$6*L$10*L20))/L$6</f>
        <v/>
      </c>
      <c r="M24" s="416">
        <f>((M$6*M$9*M15)+(M$6*M$10*M20))/M$6</f>
        <v/>
      </c>
      <c r="N24" s="416">
        <f>((N$6*N$9*N15)+(N$6*N$10*N20))/N$6</f>
        <v/>
      </c>
      <c r="P24" s="390" t="n"/>
      <c r="Q24" s="390" t="n"/>
    </row>
    <row r="25" ht="16.5" customHeight="1" s="9">
      <c r="A25" s="252" t="inlineStr">
        <is>
          <t>(전체 시장 내) Olmesartan 中 Original MS</t>
        </is>
      </c>
      <c r="B25" s="416">
        <f>((B$6*B$9*B15*B16)+(B$6*B$10*B20*B21))/((B$6*B$9*B15)+(B$6*B$10*B20))</f>
        <v/>
      </c>
      <c r="C25" s="416">
        <f>((C$6*C$9*C15*C16)+(C$6*C$10*C20*C21))/((C$6*C$9*C15)+(C$6*C$10*C20))</f>
        <v/>
      </c>
      <c r="D25" s="416">
        <f>((D$6*D$9*D15*D16)+(D$6*D$10*D20*D21))/((D$6*D$9*D15)+(D$6*D$10*D20))</f>
        <v/>
      </c>
      <c r="E25" s="416">
        <f>((E$6*E$9*E15*E16)+(E$6*E$10*E20*E21))/((E$6*E$9*E15)+(E$6*E$10*E20))</f>
        <v/>
      </c>
      <c r="F25" s="416">
        <f>((F$6*F$9*F15*F16)+(F$6*F$10*F20*F21))/((F$6*F$9*F15)+(F$6*F$10*F20))</f>
        <v/>
      </c>
      <c r="G25" s="416">
        <f>((G$6*G$9*G15*G16)+(G$6*G$10*G20*G21))/((G$6*G$9*G15)+(G$6*G$10*G20))</f>
        <v/>
      </c>
      <c r="H25" s="416">
        <f>((H$6*H$9*H15*H16)+(H$6*H$10*H20*H21))/((H$6*H$9*H15)+(H$6*H$10*H20))</f>
        <v/>
      </c>
      <c r="I25" s="416">
        <f>((I$6*I$9*I15*I16)+(I$6*I$10*I20*I21))/((I$6*I$9*I15)+(I$6*I$10*I20))</f>
        <v/>
      </c>
      <c r="J25" s="416">
        <f>((J$6*J$9*J15*J16)+(J$6*J$10*J20*J21))/((J$6*J$9*J15)+(J$6*J$10*J20))</f>
        <v/>
      </c>
      <c r="K25" s="416">
        <f>((K$6*K$9*K15*K16)+(K$6*K$10*K20*K21))/((K$6*K$9*K15)+(K$6*K$10*K20))</f>
        <v/>
      </c>
      <c r="L25" s="416">
        <f>((L$6*L$9*L15*L16)+(L$6*L$10*L20*L21))/((L$6*L$9*L15)+(L$6*L$10*L20))</f>
        <v/>
      </c>
      <c r="M25" s="416">
        <f>((M$6*M$9*M15*M16)+(M$6*M$10*M20*M21))/((M$6*M$9*M15)+(M$6*M$10*M20))</f>
        <v/>
      </c>
      <c r="N25" s="416">
        <f>((N$6*N$9*N15*N16)+(N$6*N$10*N20*N21))/((N$6*N$9*N15)+(N$6*N$10*N20))</f>
        <v/>
      </c>
      <c r="P25" s="390" t="n"/>
      <c r="Q25" s="390" t="n"/>
    </row>
    <row r="26">
      <c r="A26" s="252" t="inlineStr">
        <is>
          <t>(전체 시장 내) SVK HCT MS</t>
        </is>
      </c>
      <c r="B26" s="416">
        <f>B31/B6</f>
        <v/>
      </c>
      <c r="C26" s="416">
        <f>C31/C6</f>
        <v/>
      </c>
      <c r="D26" s="416">
        <f>D31/D6</f>
        <v/>
      </c>
      <c r="E26" s="416">
        <f>E31/E6</f>
        <v/>
      </c>
      <c r="F26" s="416">
        <f>F31/F6</f>
        <v/>
      </c>
      <c r="G26" s="416">
        <f>G31/G6</f>
        <v/>
      </c>
      <c r="H26" s="416">
        <f>H31/H6</f>
        <v/>
      </c>
      <c r="I26" s="416">
        <f>I31/I6</f>
        <v/>
      </c>
      <c r="J26" s="416">
        <f>J31/J6</f>
        <v/>
      </c>
      <c r="K26" s="416">
        <f>K31/K6</f>
        <v/>
      </c>
      <c r="L26" s="416">
        <f>L31/L6</f>
        <v/>
      </c>
      <c r="M26" s="416">
        <f>M31/M6</f>
        <v/>
      </c>
      <c r="N26" s="416">
        <f>N31/N6</f>
        <v/>
      </c>
    </row>
    <row r="27">
      <c r="A27" s="78" t="n"/>
    </row>
    <row r="28" ht="16.5" customHeight="1" s="9">
      <c r="A28" s="248" t="inlineStr">
        <is>
          <t>■ E. SVK HCT 처방량  :    [ARB+CCB+DU 복합제 처방량 (A) × HPorGP비율(B) x SVK HCT MS(C or D)]</t>
        </is>
      </c>
      <c r="B28" s="178" t="n"/>
      <c r="C28" s="178" t="n"/>
      <c r="D28" s="178" t="n"/>
      <c r="E28" s="178" t="n"/>
      <c r="F28" s="178" t="n"/>
      <c r="G28" s="178" t="n"/>
      <c r="H28" s="178" t="n"/>
      <c r="I28" s="178" t="n"/>
      <c r="J28" s="178" t="n"/>
      <c r="K28" s="178" t="n"/>
      <c r="L28" s="178" t="n"/>
      <c r="M28" s="178" t="n"/>
      <c r="N28" s="249" t="n"/>
    </row>
    <row r="29" ht="16.5" customHeight="1" s="9">
      <c r="A29" s="255" t="inlineStr">
        <is>
          <t xml:space="preserve">  SVK HCT HP 처방량</t>
        </is>
      </c>
      <c r="B29" s="418" t="n">
        <v>17402763.5</v>
      </c>
      <c r="C29" s="418" t="n">
        <v>18495714.74</v>
      </c>
      <c r="D29" s="418" t="n">
        <v>18049526.64</v>
      </c>
      <c r="E29" s="188">
        <f>원본_월별!N98</f>
        <v/>
      </c>
      <c r="F29" s="188">
        <f>원본_월별!N99</f>
        <v/>
      </c>
      <c r="G29" s="188">
        <f>원본_월별!N100</f>
        <v/>
      </c>
      <c r="H29" s="188">
        <f>원본_월별!N101</f>
        <v/>
      </c>
      <c r="I29" s="188">
        <f>원본_월별!N102</f>
        <v/>
      </c>
      <c r="J29" s="419">
        <f>J6*J9*J17</f>
        <v/>
      </c>
      <c r="K29" s="419">
        <f>K6*K9*K17</f>
        <v/>
      </c>
      <c r="L29" s="419">
        <f>L6*L9*L17</f>
        <v/>
      </c>
      <c r="M29" s="419">
        <f>M6*M9*M17</f>
        <v/>
      </c>
      <c r="N29" s="420">
        <f>N6*N9*N17</f>
        <v/>
      </c>
      <c r="P29">
        <f>원본_월별!V287</f>
        <v/>
      </c>
    </row>
    <row r="30" ht="16.5" customHeight="1" s="9">
      <c r="A30" s="255" t="inlineStr">
        <is>
          <t xml:space="preserve">  SVK HCT GP 처방량</t>
        </is>
      </c>
      <c r="B30" s="418" t="n">
        <v>20970927.73</v>
      </c>
      <c r="C30" s="418" t="n">
        <v>22920593.94</v>
      </c>
      <c r="D30" s="418" t="n">
        <v>25434658.78</v>
      </c>
      <c r="E30" s="188">
        <f>원본_월별!N113</f>
        <v/>
      </c>
      <c r="F30" s="188">
        <f>원본_월별!N114</f>
        <v/>
      </c>
      <c r="G30" s="188">
        <f>원본_월별!N115</f>
        <v/>
      </c>
      <c r="H30" s="188">
        <f>원본_월별!N116</f>
        <v/>
      </c>
      <c r="I30" s="188">
        <f>원본_월별!N117</f>
        <v/>
      </c>
      <c r="J30" s="419">
        <f>J6*J10*J22</f>
        <v/>
      </c>
      <c r="K30" s="419">
        <f>K6*K10*K22</f>
        <v/>
      </c>
      <c r="L30" s="419">
        <f>L6*L10*L22</f>
        <v/>
      </c>
      <c r="M30" s="419">
        <f>M6*M10*M22</f>
        <v/>
      </c>
      <c r="N30" s="420">
        <f>N6*N10*N22</f>
        <v/>
      </c>
      <c r="P30">
        <f>원본_월별!V288</f>
        <v/>
      </c>
    </row>
    <row r="31" ht="16.5" customHeight="1" s="9">
      <c r="A31" s="263" t="inlineStr">
        <is>
          <t xml:space="preserve">  ▶ SVK HCT 처방량 </t>
        </is>
      </c>
      <c r="B31" s="175">
        <f>B29+B30</f>
        <v/>
      </c>
      <c r="C31" s="175">
        <f>C29+C30</f>
        <v/>
      </c>
      <c r="D31" s="175">
        <f>D29+D30</f>
        <v/>
      </c>
      <c r="E31" s="175">
        <f>E29+E30</f>
        <v/>
      </c>
      <c r="F31" s="175">
        <f>F29+F30</f>
        <v/>
      </c>
      <c r="G31" s="175">
        <f>G29+G30</f>
        <v/>
      </c>
      <c r="H31" s="175">
        <f>H29+H30</f>
        <v/>
      </c>
      <c r="I31" s="175">
        <f>I29+I30</f>
        <v/>
      </c>
      <c r="J31" s="175">
        <f>J29+J30</f>
        <v/>
      </c>
      <c r="K31" s="175">
        <f>K29+K30</f>
        <v/>
      </c>
      <c r="L31" s="175">
        <f>L29+L30</f>
        <v/>
      </c>
      <c r="M31" s="175">
        <f>M29+M30</f>
        <v/>
      </c>
      <c r="N31" s="264">
        <f>N29+N30</f>
        <v/>
      </c>
      <c r="P31" s="43">
        <f>P29+P30</f>
        <v/>
      </c>
      <c r="Q31" s="74" t="n">
        <v>1.01566805494433</v>
      </c>
    </row>
    <row r="33" ht="16.5" customHeight="1" s="9">
      <c r="A33" s="229" t="n"/>
      <c r="B33" s="229" t="inlineStr">
        <is>
          <t>★ 주요 파라미터 (분석 구간: 2018~2025년 실측 기준, 계열별 방식 상이) — 분기 원자료·FY26 1분기는 원본_월별 ■I 분기 집계에 자동 연동</t>
        </is>
      </c>
    </row>
    <row r="34" ht="27" customFormat="1" customHeight="1" s="2">
      <c r="B34" s="339" t="inlineStr">
        <is>
          <t>구분</t>
        </is>
      </c>
      <c r="C34" s="339" t="inlineStr">
        <is>
          <t>산출 방식</t>
        </is>
      </c>
      <c r="D34" s="339" t="inlineStr">
        <is>
          <t>floor</t>
        </is>
      </c>
      <c r="E34" s="339" t="inlineStr">
        <is>
          <t>slope(k)</t>
        </is>
      </c>
      <c r="F34" s="339" t="inlineStr">
        <is>
          <t>intercept(x0)</t>
        </is>
      </c>
      <c r="G34" s="339" t="inlineStr">
        <is>
          <t>anchor</t>
        </is>
      </c>
      <c r="H34" s="339" t="inlineStr">
        <is>
          <t>예측 로직</t>
        </is>
      </c>
      <c r="I34" s="384" t="n"/>
      <c r="J34" s="339" t="inlineStr">
        <is>
          <t>비고</t>
        </is>
      </c>
      <c r="K34" s="384" t="n"/>
    </row>
    <row r="35" ht="33.75" customHeight="1" s="9">
      <c r="B35" s="268" t="inlineStr">
        <is>
          <t xml:space="preserve">   HP:GP 비율</t>
        </is>
      </c>
      <c r="C35" s="265" t="inlineStr">
        <is>
          <t>로지스틱(하한 판단고정 22.0%) + 분기회귀</t>
        </is>
      </c>
      <c r="D35" s="421" t="n">
        <v>0.22</v>
      </c>
      <c r="E35" s="422">
        <f>SLOPE($R$59:INDEX($R$59:$CZ$59,COUNTA($R$59:$CZ$59)),$R$57:INDEX($R$57:$CZ$57,COUNTA($R$57:$CZ$57)))</f>
        <v/>
      </c>
      <c r="F35" s="423">
        <f>INTERCEPT($R$59:INDEX($R$59:$CZ$59,COUNTA($R$59:$CZ$59)),$R$57:INDEX($R$57:$CZ$57,COUNTA($R$57:$CZ$57)))</f>
        <v/>
      </c>
      <c r="G35" s="424">
        <f>INDEX($C$59:$CZ$59,COUNTA($C$59:$CZ$59))-(E35*INDEX($C$57:$CZ$57,COUNTA($C$57:$CZ$57))+F35)</f>
        <v/>
      </c>
      <c r="H35" s="340" t="inlineStr">
        <is>
          <t>FY26=실측 1분기+예측 3분기 평균, FY27-30=예측 4분기 평균</t>
        </is>
      </c>
      <c r="I35" s="384" t="n"/>
      <c r="J35" s="340" t="inlineStr">
        <is>
          <t>FY2024Q3(peak) 이후 7분기, p=0.00017·R²=0.953</t>
        </is>
      </c>
      <c r="K35" s="384" t="n"/>
    </row>
    <row r="36" ht="33.75" customHeight="1" s="9">
      <c r="B36" s="268" t="inlineStr">
        <is>
          <t xml:space="preserve">   Olmesartan MS (HP)</t>
        </is>
      </c>
      <c r="C36" s="265" t="inlineStr">
        <is>
          <t>로지스틱(하한 47.03%) curve_fit</t>
        </is>
      </c>
      <c r="D36" s="421" t="n">
        <v>0.4703</v>
      </c>
      <c r="E36" s="422" t="n">
        <v>-0.5269</v>
      </c>
      <c r="F36" s="423" t="n">
        <v>2019.9</v>
      </c>
      <c r="G36" s="424" t="n">
        <v>-0.00305962961348165</v>
      </c>
      <c r="H36" s="340" t="inlineStr">
        <is>
          <t>FY26=실측 1분기+예측 3분기 평균, FY27-30=예측 4분기 평균</t>
        </is>
      </c>
      <c r="I36" s="384" t="n"/>
      <c r="J36" s="340" t="inlineStr">
        <is>
          <t>2018-2025 실측 자유적합, SE(floor)=±4.00%p</t>
        </is>
      </c>
      <c r="K36" s="384" t="n"/>
    </row>
    <row r="37" ht="33.75" customFormat="1" customHeight="1" s="266">
      <c r="B37" s="268" t="inlineStr">
        <is>
          <t xml:space="preserve">   Original 비율 (HP)</t>
        </is>
      </c>
      <c r="C37" s="265" t="inlineStr">
        <is>
          <t>직접선형회귀 (로짓변환 미사용)</t>
        </is>
      </c>
      <c r="D37" s="425" t="n"/>
      <c r="E37" s="422">
        <f>SLOPE($J$60:INDEX($J$60:$CZ$60,COUNTA($J$60:$CZ$60)),$J$54:INDEX($J$54:$CZ$54,COUNTA($J$54:$CZ$54)))</f>
        <v/>
      </c>
      <c r="F37" s="423">
        <f>INTERCEPT($J$60:INDEX($J$60:$CZ$60,COUNTA($J$60:$CZ$60)),$J$54:INDEX($J$54:$CZ$54,COUNTA($J$54:$CZ$54)))</f>
        <v/>
      </c>
      <c r="G37" s="424">
        <f>INDEX($B$60:$CZ$60,COUNTA($B$60:$CZ$60))-(E37*INDEX($B$54:$CZ$54,COUNTA($B$54:$CZ$54))+F37)</f>
        <v/>
      </c>
      <c r="H37" s="340" t="inlineStr">
        <is>
          <t>FY26=실측 1분기+예측 3분기 평균, FY27-30=예측 4분기 평균</t>
        </is>
      </c>
      <c r="I37" s="384" t="n"/>
      <c r="J37" s="340" t="inlineStr">
        <is>
          <t>로짓변환 시 인위적 가속 확인되어 직접선형 유지, 장기외삽 주의</t>
        </is>
      </c>
      <c r="K37" s="384" t="n"/>
    </row>
    <row r="38" ht="33.75" customFormat="1" customHeight="1" s="267">
      <c r="B38" s="268" t="inlineStr">
        <is>
          <t xml:space="preserve">   Olmesartan MS (GP)</t>
        </is>
      </c>
      <c r="C38" s="265" t="inlineStr">
        <is>
          <t>로지스틱(하한 판단고정 37.9%) + 최근5분기 회귀</t>
        </is>
      </c>
      <c r="D38" s="421" t="n">
        <v>0.379</v>
      </c>
      <c r="E38" s="422">
        <f>SLOPE(INDEX($B$61:$CZ$61,COUNTA($B$61:$CZ$61)-4):INDEX($B$61:$CZ$61,COUNTA($B$61:$CZ$61)),INDEX($B$54:$CZ$54,COUNTA($B$54:$CZ$54)-4):INDEX($B$54:$CZ$54,COUNTA($B$54:$CZ$54)))</f>
        <v/>
      </c>
      <c r="F38" s="423">
        <f>INTERCEPT(INDEX($B$61:$CZ$61,COUNTA($B$61:$CZ$61)-4):INDEX($B$61:$CZ$61,COUNTA($B$61:$CZ$61)),INDEX($B$54:$CZ$54,COUNTA($B$54:$CZ$54)-4):INDEX($B$54:$CZ$54,COUNTA($B$54:$CZ$54)))</f>
        <v/>
      </c>
      <c r="G38" s="424" t="n"/>
      <c r="H38" s="340" t="inlineStr">
        <is>
          <t>FY26=실측 1분기+예측 3분기 평균, FY27-30=FY26 4분기 예측값 고정(flat)</t>
        </is>
      </c>
      <c r="I38" s="384" t="n"/>
      <c r="J38" s="340" t="inlineStr">
        <is>
          <t>무기한 하락 비현실적이라 FY26 Q4 수준에서 고정</t>
        </is>
      </c>
      <c r="K38" s="384" t="n"/>
    </row>
    <row r="39" ht="33.75" customHeight="1" s="9">
      <c r="B39" s="268" t="inlineStr">
        <is>
          <t xml:space="preserve">   Original 비율 (GP)</t>
        </is>
      </c>
      <c r="C39" s="265" t="inlineStr">
        <is>
          <t>로짓 변환 회귀 (최근구간만 사용)</t>
        </is>
      </c>
      <c r="D39" s="425" t="n"/>
      <c r="E39" s="422">
        <f>SLOPE($V$62:INDEX($V$62:$CZ$62,COUNTA($V$62:$CZ$62)),$V$54:INDEX($V$54:$CZ$54,COUNTA($V$54:$CZ$54)))</f>
        <v/>
      </c>
      <c r="F39" s="423">
        <f>INTERCEPT($V$62:INDEX($V$62:$CZ$62,COUNTA($V$62:$CZ$62)),$V$54:INDEX($V$54:$CZ$54,COUNTA($V$54:$CZ$54)))</f>
        <v/>
      </c>
      <c r="G39" s="424">
        <f>INDEX($B$62:$CZ$62,COUNTA($B$62:$CZ$62))-(E39*INDEX($B$54:$CZ$54,COUNTA($B$54:$CZ$54))+F39)</f>
        <v/>
      </c>
      <c r="H39" s="340" t="inlineStr">
        <is>
          <t>FY26=실측 1분기+예측 3분기 평균, FY27-30=예측 4분기 평균</t>
        </is>
      </c>
      <c r="I39" s="384" t="n"/>
      <c r="J39" s="340" t="inlineStr">
        <is>
          <t>FY2023Q1~ 자동확장, 전체기간 사용시 초기급락 왜곡 확인되어 최근구간만 사용</t>
        </is>
      </c>
      <c r="K39" s="384" t="n"/>
    </row>
    <row r="40" ht="16.5" customFormat="1" customHeight="1" s="2"/>
    <row r="41" ht="16.5" customHeight="1" s="9">
      <c r="A41" s="229" t="inlineStr">
        <is>
          <t>★ 추정 산출 흐름 — 계열마다 곡선식이 달라 아래 3가지 유형으로 구분</t>
        </is>
      </c>
    </row>
    <row r="42" ht="16.5" customHeight="1" s="9">
      <c r="B42" s="339" t="inlineStr">
        <is>
          <t>유형</t>
        </is>
      </c>
      <c r="C42" s="339" t="inlineStr">
        <is>
          <t>적용 계열</t>
        </is>
      </c>
      <c r="D42" s="339" t="inlineStr">
        <is>
          <t>곡선식</t>
        </is>
      </c>
      <c r="E42" s="339" t="inlineStr">
        <is>
          <t>설명</t>
        </is>
      </c>
    </row>
    <row r="43" ht="16.5" customHeight="1" s="9">
      <c r="B43" s="241" t="inlineStr">
        <is>
          <t>① 로지스틱(하한)</t>
        </is>
      </c>
      <c r="C43" s="241" t="inlineStr">
        <is>
          <t>HP:GP비율, Olmesartan MS(HP,GP)</t>
        </is>
      </c>
      <c r="D43" s="241" t="inlineStr">
        <is>
          <t>p(t) = floor + (1−floor)÷(1+EXP(−(slope×t+intercept[+anchor])))</t>
        </is>
      </c>
      <c r="E43" s="241" t="inlineStr">
        <is>
          <t>floor는 판단 고정값 또는 curve_fit 산출값, slope·intercept는 분기 회귀로 산출</t>
        </is>
      </c>
    </row>
    <row r="44" ht="16.5" customHeight="1" s="9">
      <c r="B44" s="241" t="inlineStr">
        <is>
          <t>② 직접선형회귀</t>
        </is>
      </c>
      <c r="C44" s="241" t="inlineStr">
        <is>
          <t>Original 비율(HP)</t>
        </is>
      </c>
      <c r="D44" s="241" t="inlineStr">
        <is>
          <t>p(t) = (slope×t + intercept + anchor) ÷ 100</t>
        </is>
      </c>
      <c r="E44" s="241" t="inlineStr">
        <is>
          <t>로짓변환 없이 %p 단위로 바로 선형회귀 (로짓변환 시 왜곡 발생 확인되어 미사용)</t>
        </is>
      </c>
    </row>
    <row r="45" ht="16.5" customHeight="1" s="9">
      <c r="B45" s="241" t="inlineStr">
        <is>
          <t>③ 로짓 변환 회귀</t>
        </is>
      </c>
      <c r="C45" s="241" t="inlineStr">
        <is>
          <t>Original 비율(GP)</t>
        </is>
      </c>
      <c r="D45" s="241" t="inlineStr">
        <is>
          <t>p(t) = EXP(slope×t+intercept+anchor) ÷ (1+EXP(slope×t+intercept+anchor))</t>
        </is>
      </c>
      <c r="E45" s="241" t="inlineStr">
        <is>
          <t>표준 로짓변환 회귀 + anchor는 로짓(z) 공간에서 최신 실측에 보정</t>
        </is>
      </c>
    </row>
    <row r="46">
      <c r="A46" s="235" t="n"/>
      <c r="B46" s="235" t="inlineStr">
        <is>
          <t xml:space="preserve">   [분기평균] 모든 계열이 회귀식 하나로 연도값을 바로 내지 않고, 4개 분기(FY+0/0.25/0.5/0.75)를 각각 계산해 평균 — FY26은 1분기 실측을 그대로 쓰고 2~4분기만 예측해서 평균, FY27~30은 4개 분기 모두 예측해서 평균 (Olmesartan MS(GP)만 FY27 이후 4분기째 예측값에서 고정)</t>
        </is>
      </c>
    </row>
    <row r="47">
      <c r="A47" s="235" t="n"/>
    </row>
    <row r="48">
      <c r="A48" s="242" t="inlineStr">
        <is>
          <t>★ [부록] 분기 원자료 (5개 계열 자동확장 회귀용, FY2018Q1~FY2026Q1)</t>
        </is>
      </c>
    </row>
    <row r="49">
      <c r="A49" s="243" t="inlineStr">
        <is>
          <t>항목 / FY분기 ▶</t>
        </is>
      </c>
      <c r="B49" s="243" t="inlineStr">
        <is>
          <t>FY2018Q1</t>
        </is>
      </c>
      <c r="C49" s="243" t="inlineStr">
        <is>
          <t>FY2018Q2</t>
        </is>
      </c>
      <c r="D49" s="243" t="inlineStr">
        <is>
          <t>FY2018Q3</t>
        </is>
      </c>
      <c r="E49" s="243" t="inlineStr">
        <is>
          <t>FY2018Q4</t>
        </is>
      </c>
      <c r="F49" s="243" t="inlineStr">
        <is>
          <t>FY2019Q1</t>
        </is>
      </c>
      <c r="G49" s="243" t="inlineStr">
        <is>
          <t>FY2019Q2</t>
        </is>
      </c>
      <c r="H49" s="243" t="inlineStr">
        <is>
          <t>FY2019Q3</t>
        </is>
      </c>
      <c r="I49" s="243" t="inlineStr">
        <is>
          <t>FY2019Q4</t>
        </is>
      </c>
      <c r="J49" s="243" t="inlineStr">
        <is>
          <t>FY2020Q1</t>
        </is>
      </c>
      <c r="K49" s="243" t="inlineStr">
        <is>
          <t>FY2020Q2</t>
        </is>
      </c>
      <c r="L49" s="243" t="inlineStr">
        <is>
          <t>FY2020Q3</t>
        </is>
      </c>
      <c r="M49" s="243" t="inlineStr">
        <is>
          <t>FY2020Q4</t>
        </is>
      </c>
      <c r="N49" s="243" t="inlineStr">
        <is>
          <t>FY2021Q1</t>
        </is>
      </c>
      <c r="O49" s="243" t="inlineStr">
        <is>
          <t>FY2021Q2</t>
        </is>
      </c>
      <c r="P49" s="243" t="inlineStr">
        <is>
          <t>FY2021Q3</t>
        </is>
      </c>
      <c r="Q49" s="243" t="inlineStr">
        <is>
          <t>FY2021Q4</t>
        </is>
      </c>
      <c r="R49" s="243" t="inlineStr">
        <is>
          <t>FY2022Q1</t>
        </is>
      </c>
      <c r="S49" s="243" t="inlineStr">
        <is>
          <t>FY2022Q2</t>
        </is>
      </c>
      <c r="T49" s="243" t="inlineStr">
        <is>
          <t>FY2022Q3</t>
        </is>
      </c>
      <c r="U49" s="243" t="inlineStr">
        <is>
          <t>FY2022Q4</t>
        </is>
      </c>
      <c r="V49" s="243" t="inlineStr">
        <is>
          <t>FY2023Q1</t>
        </is>
      </c>
      <c r="W49" s="243" t="inlineStr">
        <is>
          <t>FY2023Q2</t>
        </is>
      </c>
      <c r="X49" s="243" t="inlineStr">
        <is>
          <t>FY2023Q3</t>
        </is>
      </c>
      <c r="Y49" s="243" t="inlineStr">
        <is>
          <t>FY2023Q4</t>
        </is>
      </c>
      <c r="Z49" s="243" t="inlineStr">
        <is>
          <t>FY2024Q1</t>
        </is>
      </c>
      <c r="AA49" s="243" t="inlineStr">
        <is>
          <t>FY2024Q2</t>
        </is>
      </c>
      <c r="AB49" s="243" t="inlineStr">
        <is>
          <t>FY2024Q3</t>
        </is>
      </c>
      <c r="AC49" s="243" t="inlineStr">
        <is>
          <t>FY2024Q4</t>
        </is>
      </c>
      <c r="AD49" s="243" t="inlineStr">
        <is>
          <t>FY2025Q1</t>
        </is>
      </c>
      <c r="AE49" s="243" t="inlineStr">
        <is>
          <t>FY2025Q2</t>
        </is>
      </c>
      <c r="AF49" s="243" t="inlineStr">
        <is>
          <t>FY2025Q3</t>
        </is>
      </c>
      <c r="AG49" s="243" t="inlineStr">
        <is>
          <t>FY2025Q4</t>
        </is>
      </c>
      <c r="AH49" s="243" t="inlineStr">
        <is>
          <t>FY2026Q1</t>
        </is>
      </c>
    </row>
    <row r="50">
      <c r="A50" s="243" t="inlineStr">
        <is>
          <t xml:space="preserve">  HP olmesartan</t>
        </is>
      </c>
      <c r="B50" s="244" t="n">
        <v>0.9410219191428369</v>
      </c>
      <c r="C50" s="244" t="n">
        <v>0.902970962174189</v>
      </c>
      <c r="D50" s="244" t="n">
        <v>0.874704736454446</v>
      </c>
      <c r="E50" s="244" t="n">
        <v>0.834606265233186</v>
      </c>
      <c r="F50" s="244" t="n">
        <v>0.8261532850701609</v>
      </c>
      <c r="G50" s="244" t="n">
        <v>0.81388946518853</v>
      </c>
      <c r="H50" s="244" t="n">
        <v>0.772375587143002</v>
      </c>
      <c r="I50" s="244" t="n">
        <v>0.751614626350588</v>
      </c>
      <c r="J50" s="244" t="n">
        <v>0.713880319914143</v>
      </c>
      <c r="K50" s="244" t="n">
        <v>0.7056986331056559</v>
      </c>
      <c r="L50" s="244" t="n">
        <v>0.686286447839732</v>
      </c>
      <c r="M50" s="244" t="n">
        <v>0.686166150517052</v>
      </c>
      <c r="N50" s="244">
        <f>원본_월별!B290</f>
        <v/>
      </c>
      <c r="O50" s="244">
        <f>원본_월별!C290</f>
        <v/>
      </c>
      <c r="P50" s="244">
        <f>원본_월별!D290</f>
        <v/>
      </c>
      <c r="Q50" s="244">
        <f>원본_월별!E290</f>
        <v/>
      </c>
      <c r="R50" s="244">
        <f>원본_월별!F290</f>
        <v/>
      </c>
      <c r="S50" s="244">
        <f>원본_월별!G290</f>
        <v/>
      </c>
      <c r="T50" s="244">
        <f>원본_월별!H290</f>
        <v/>
      </c>
      <c r="U50" s="244">
        <f>원본_월별!I290</f>
        <v/>
      </c>
      <c r="V50" s="244">
        <f>원본_월별!J290</f>
        <v/>
      </c>
      <c r="W50" s="244">
        <f>원본_월별!K290</f>
        <v/>
      </c>
      <c r="X50" s="244">
        <f>원본_월별!L290</f>
        <v/>
      </c>
      <c r="Y50" s="244">
        <f>원본_월별!M290</f>
        <v/>
      </c>
      <c r="Z50" s="244">
        <f>원본_월별!N290</f>
        <v/>
      </c>
      <c r="AA50" s="244">
        <f>원본_월별!O290</f>
        <v/>
      </c>
      <c r="AB50" s="244">
        <f>원본_월별!P290</f>
        <v/>
      </c>
      <c r="AC50" s="244">
        <f>원본_월별!Q290</f>
        <v/>
      </c>
      <c r="AD50" s="244">
        <f>원본_월별!R290</f>
        <v/>
      </c>
      <c r="AE50" s="244">
        <f>원본_월별!S290</f>
        <v/>
      </c>
      <c r="AF50" s="244">
        <f>원본_월별!T290</f>
        <v/>
      </c>
      <c r="AG50" s="244">
        <f>원본_월별!U290</f>
        <v/>
      </c>
      <c r="AH50" s="244">
        <f>원본_월별!V290</f>
        <v/>
      </c>
    </row>
    <row r="51">
      <c r="A51" s="243" t="inlineStr">
        <is>
          <t xml:space="preserve">  HP olmesartan 내 Original 비율</t>
        </is>
      </c>
      <c r="B51" s="244" t="n">
        <v>1</v>
      </c>
      <c r="C51" s="244" t="n">
        <v>1</v>
      </c>
      <c r="D51" s="244" t="n">
        <v>1</v>
      </c>
      <c r="E51" s="244" t="n">
        <v>1</v>
      </c>
      <c r="F51" s="244" t="n">
        <v>0.998247730384182</v>
      </c>
      <c r="G51" s="244" t="n">
        <v>0.997164109512624</v>
      </c>
      <c r="H51" s="244" t="n">
        <v>0.995507694238331</v>
      </c>
      <c r="I51" s="244" t="n">
        <v>0.9950407575621421</v>
      </c>
      <c r="J51" s="244" t="n">
        <v>0.995555187396074</v>
      </c>
      <c r="K51" s="244" t="n">
        <v>0.994863887950475</v>
      </c>
      <c r="L51" s="244" t="n">
        <v>0.986296691947594</v>
      </c>
      <c r="M51" s="244" t="n">
        <v>0.982564897258301</v>
      </c>
      <c r="N51" s="244">
        <f>원본_월별!B291</f>
        <v/>
      </c>
      <c r="O51" s="244">
        <f>원본_월별!C291</f>
        <v/>
      </c>
      <c r="P51" s="244">
        <f>원본_월별!D291</f>
        <v/>
      </c>
      <c r="Q51" s="244">
        <f>원본_월별!E291</f>
        <v/>
      </c>
      <c r="R51" s="244">
        <f>원본_월별!F291</f>
        <v/>
      </c>
      <c r="S51" s="244">
        <f>원본_월별!G291</f>
        <v/>
      </c>
      <c r="T51" s="244">
        <f>원본_월별!H291</f>
        <v/>
      </c>
      <c r="U51" s="244">
        <f>원본_월별!I291</f>
        <v/>
      </c>
      <c r="V51" s="244">
        <f>원본_월별!J291</f>
        <v/>
      </c>
      <c r="W51" s="244">
        <f>원본_월별!K291</f>
        <v/>
      </c>
      <c r="X51" s="244">
        <f>원본_월별!L291</f>
        <v/>
      </c>
      <c r="Y51" s="244">
        <f>원본_월별!M291</f>
        <v/>
      </c>
      <c r="Z51" s="244">
        <f>원본_월별!N291</f>
        <v/>
      </c>
      <c r="AA51" s="244">
        <f>원본_월별!O291</f>
        <v/>
      </c>
      <c r="AB51" s="244">
        <f>원본_월별!P291</f>
        <v/>
      </c>
      <c r="AC51" s="244">
        <f>원본_월별!Q291</f>
        <v/>
      </c>
      <c r="AD51" s="244">
        <f>원본_월별!R291</f>
        <v/>
      </c>
      <c r="AE51" s="244">
        <f>원본_월별!S291</f>
        <v/>
      </c>
      <c r="AF51" s="244">
        <f>원본_월별!T291</f>
        <v/>
      </c>
      <c r="AG51" s="244">
        <f>원본_월별!U291</f>
        <v/>
      </c>
      <c r="AH51" s="244">
        <f>원본_월별!V291</f>
        <v/>
      </c>
    </row>
    <row r="52">
      <c r="A52" s="243" t="inlineStr">
        <is>
          <t xml:space="preserve">  GP olmesartan</t>
        </is>
      </c>
      <c r="B52" s="244" t="n">
        <v>0.62159811624398</v>
      </c>
      <c r="C52" s="244" t="n">
        <v>0.5907691141388129</v>
      </c>
      <c r="D52" s="244" t="n">
        <v>0.56968973914807</v>
      </c>
      <c r="E52" s="244" t="n">
        <v>0.534291740109306</v>
      </c>
      <c r="F52" s="244" t="n">
        <v>0.5335102774304989</v>
      </c>
      <c r="G52" s="244" t="n">
        <v>0.5341482127195331</v>
      </c>
      <c r="H52" s="244" t="n">
        <v>0.497474052513973</v>
      </c>
      <c r="I52" s="244" t="n">
        <v>0.45592870375646</v>
      </c>
      <c r="J52" s="244" t="n">
        <v>0.452924754927973</v>
      </c>
      <c r="K52" s="244" t="n">
        <v>0.455173023165231</v>
      </c>
      <c r="L52" s="244" t="n">
        <v>0.451334529102035</v>
      </c>
      <c r="M52" s="244" t="n">
        <v>0.451899292891801</v>
      </c>
      <c r="N52" s="244">
        <f>원본_월별!B292</f>
        <v/>
      </c>
      <c r="O52" s="244">
        <f>원본_월별!C292</f>
        <v/>
      </c>
      <c r="P52" s="244">
        <f>원본_월별!D292</f>
        <v/>
      </c>
      <c r="Q52" s="244">
        <f>원본_월별!E292</f>
        <v/>
      </c>
      <c r="R52" s="244">
        <f>원본_월별!F292</f>
        <v/>
      </c>
      <c r="S52" s="244">
        <f>원본_월별!G292</f>
        <v/>
      </c>
      <c r="T52" s="244">
        <f>원본_월별!H292</f>
        <v/>
      </c>
      <c r="U52" s="244">
        <f>원본_월별!I292</f>
        <v/>
      </c>
      <c r="V52" s="244">
        <f>원본_월별!J292</f>
        <v/>
      </c>
      <c r="W52" s="244">
        <f>원본_월별!K292</f>
        <v/>
      </c>
      <c r="X52" s="244">
        <f>원본_월별!L292</f>
        <v/>
      </c>
      <c r="Y52" s="244">
        <f>원본_월별!M292</f>
        <v/>
      </c>
      <c r="Z52" s="244">
        <f>원본_월별!N292</f>
        <v/>
      </c>
      <c r="AA52" s="244">
        <f>원본_월별!O292</f>
        <v/>
      </c>
      <c r="AB52" s="244">
        <f>원본_월별!P292</f>
        <v/>
      </c>
      <c r="AC52" s="244">
        <f>원본_월별!Q292</f>
        <v/>
      </c>
      <c r="AD52" s="244">
        <f>원본_월별!R292</f>
        <v/>
      </c>
      <c r="AE52" s="244">
        <f>원본_월별!S292</f>
        <v/>
      </c>
      <c r="AF52" s="244">
        <f>원본_월별!T292</f>
        <v/>
      </c>
      <c r="AG52" s="244">
        <f>원본_월별!U292</f>
        <v/>
      </c>
      <c r="AH52" s="244">
        <f>원본_월별!V292</f>
        <v/>
      </c>
    </row>
    <row r="53">
      <c r="A53" s="243" t="inlineStr">
        <is>
          <t xml:space="preserve">  GP olmesartan 내 Original 비율</t>
        </is>
      </c>
      <c r="B53" s="244" t="n">
        <v>1</v>
      </c>
      <c r="C53" s="244" t="n">
        <v>1</v>
      </c>
      <c r="D53" s="244" t="n">
        <v>1</v>
      </c>
      <c r="E53" s="244" t="n">
        <v>0.999077925783735</v>
      </c>
      <c r="F53" s="244" t="n">
        <v>0.936641511756743</v>
      </c>
      <c r="G53" s="244" t="n">
        <v>0.887213002595172</v>
      </c>
      <c r="H53" s="244" t="n">
        <v>0.8386289548887</v>
      </c>
      <c r="I53" s="244" t="n">
        <v>0.797587060867298</v>
      </c>
      <c r="J53" s="244" t="n">
        <v>0.766473528983972</v>
      </c>
      <c r="K53" s="244" t="n">
        <v>0.751350506350953</v>
      </c>
      <c r="L53" s="244" t="n">
        <v>0.737263869213282</v>
      </c>
      <c r="M53" s="244" t="n">
        <v>0.719859866306172</v>
      </c>
      <c r="N53" s="244">
        <f>원본_월별!B293</f>
        <v/>
      </c>
      <c r="O53" s="244">
        <f>원본_월별!C293</f>
        <v/>
      </c>
      <c r="P53" s="244">
        <f>원본_월별!D293</f>
        <v/>
      </c>
      <c r="Q53" s="244">
        <f>원본_월별!E293</f>
        <v/>
      </c>
      <c r="R53" s="244">
        <f>원본_월별!F293</f>
        <v/>
      </c>
      <c r="S53" s="244">
        <f>원본_월별!G293</f>
        <v/>
      </c>
      <c r="T53" s="244">
        <f>원본_월별!H293</f>
        <v/>
      </c>
      <c r="U53" s="244">
        <f>원본_월별!I293</f>
        <v/>
      </c>
      <c r="V53" s="244">
        <f>원본_월별!J293</f>
        <v/>
      </c>
      <c r="W53" s="244">
        <f>원본_월별!K293</f>
        <v/>
      </c>
      <c r="X53" s="244">
        <f>원본_월별!L293</f>
        <v/>
      </c>
      <c r="Y53" s="244">
        <f>원본_월별!M293</f>
        <v/>
      </c>
      <c r="Z53" s="244">
        <f>원본_월별!N293</f>
        <v/>
      </c>
      <c r="AA53" s="244">
        <f>원본_월별!O293</f>
        <v/>
      </c>
      <c r="AB53" s="244">
        <f>원본_월별!P293</f>
        <v/>
      </c>
      <c r="AC53" s="244">
        <f>원본_월별!Q293</f>
        <v/>
      </c>
      <c r="AD53" s="244">
        <f>원본_월별!R293</f>
        <v/>
      </c>
      <c r="AE53" s="244">
        <f>원본_월별!S293</f>
        <v/>
      </c>
      <c r="AF53" s="244">
        <f>원본_월별!T293</f>
        <v/>
      </c>
      <c r="AG53" s="244">
        <f>원본_월별!U293</f>
        <v/>
      </c>
      <c r="AH53" s="244">
        <f>원본_월별!V293</f>
        <v/>
      </c>
    </row>
    <row r="54">
      <c r="A54" s="243" t="inlineStr">
        <is>
          <t xml:space="preserve">  분기 index(회귀용, FY+0.00/0.25/0.50/0.75)</t>
        </is>
      </c>
      <c r="B54" s="244" t="n">
        <v>2018</v>
      </c>
      <c r="C54" s="244" t="n">
        <v>2018.25</v>
      </c>
      <c r="D54" s="244" t="n">
        <v>2018.5</v>
      </c>
      <c r="E54" s="244" t="n">
        <v>2018.75</v>
      </c>
      <c r="F54" s="244" t="n">
        <v>2019</v>
      </c>
      <c r="G54" s="244" t="n">
        <v>2019.25</v>
      </c>
      <c r="H54" s="244" t="n">
        <v>2019.5</v>
      </c>
      <c r="I54" s="244" t="n">
        <v>2019.75</v>
      </c>
      <c r="J54" s="244" t="n">
        <v>2020</v>
      </c>
      <c r="K54" s="244" t="n">
        <v>2020.25</v>
      </c>
      <c r="L54" s="244" t="n">
        <v>2020.5</v>
      </c>
      <c r="M54" s="244" t="n">
        <v>2020.75</v>
      </c>
      <c r="N54" s="244" t="n">
        <v>2021</v>
      </c>
      <c r="O54" s="244" t="n">
        <v>2021.25</v>
      </c>
      <c r="P54" s="244" t="n">
        <v>2021.5</v>
      </c>
      <c r="Q54" s="244" t="n">
        <v>2021.75</v>
      </c>
      <c r="R54" s="244" t="n">
        <v>2022</v>
      </c>
      <c r="S54" s="244" t="n">
        <v>2022.25</v>
      </c>
      <c r="T54" s="244" t="n">
        <v>2022.5</v>
      </c>
      <c r="U54" s="244" t="n">
        <v>2022.75</v>
      </c>
      <c r="V54" s="244" t="n">
        <v>2023</v>
      </c>
      <c r="W54" s="244" t="n">
        <v>2023.25</v>
      </c>
      <c r="X54" s="244" t="n">
        <v>2023.5</v>
      </c>
      <c r="Y54" s="244" t="n">
        <v>2023.75</v>
      </c>
      <c r="Z54" s="244" t="n">
        <v>2024</v>
      </c>
      <c r="AA54" s="244" t="n">
        <v>2024.25</v>
      </c>
      <c r="AB54" s="244" t="n">
        <v>2024.5</v>
      </c>
      <c r="AC54" s="244" t="n">
        <v>2024.75</v>
      </c>
      <c r="AD54" s="244" t="n">
        <v>2025</v>
      </c>
      <c r="AE54" s="244" t="n">
        <v>2025.25</v>
      </c>
      <c r="AF54" s="244" t="n">
        <v>2025.5</v>
      </c>
      <c r="AG54" s="244" t="n">
        <v>2025.75</v>
      </c>
      <c r="AH54" s="244" t="n">
        <v>2026</v>
      </c>
    </row>
    <row r="56">
      <c r="A56" s="243" t="inlineStr">
        <is>
          <t xml:space="preserve">  (참고) FY분기 라벨</t>
        </is>
      </c>
      <c r="C56" s="244" t="inlineStr">
        <is>
          <t>FY2020Q4</t>
        </is>
      </c>
      <c r="D56" s="244" t="inlineStr">
        <is>
          <t>FY2021Q1</t>
        </is>
      </c>
      <c r="E56" s="244" t="inlineStr">
        <is>
          <t>FY2021Q2</t>
        </is>
      </c>
      <c r="F56" s="244" t="inlineStr">
        <is>
          <t>FY2021Q3</t>
        </is>
      </c>
      <c r="G56" s="244" t="inlineStr">
        <is>
          <t>FY2021Q4</t>
        </is>
      </c>
      <c r="H56" s="244" t="inlineStr">
        <is>
          <t>FY2022Q1</t>
        </is>
      </c>
      <c r="I56" s="244" t="inlineStr">
        <is>
          <t>FY2022Q2</t>
        </is>
      </c>
      <c r="J56" s="244" t="inlineStr">
        <is>
          <t>FY2022Q3</t>
        </is>
      </c>
      <c r="K56" s="244" t="inlineStr">
        <is>
          <t>FY2022Q4</t>
        </is>
      </c>
      <c r="L56" s="244" t="inlineStr">
        <is>
          <t>FY2023Q1</t>
        </is>
      </c>
      <c r="M56" s="244" t="inlineStr">
        <is>
          <t>FY2023Q2</t>
        </is>
      </c>
      <c r="N56" s="244" t="inlineStr">
        <is>
          <t>FY2023Q3</t>
        </is>
      </c>
      <c r="O56" s="244" t="inlineStr">
        <is>
          <t>FY2023Q4</t>
        </is>
      </c>
      <c r="P56" s="244" t="inlineStr">
        <is>
          <t>FY2024Q1</t>
        </is>
      </c>
      <c r="Q56" s="244" t="inlineStr">
        <is>
          <t>FY2024Q2</t>
        </is>
      </c>
      <c r="R56" s="244" t="inlineStr">
        <is>
          <t>FY2024Q3</t>
        </is>
      </c>
      <c r="S56" s="244" t="inlineStr">
        <is>
          <t>FY2024Q4</t>
        </is>
      </c>
      <c r="T56" s="244" t="inlineStr">
        <is>
          <t>FY2025Q1</t>
        </is>
      </c>
      <c r="U56" s="244" t="inlineStr">
        <is>
          <t>FY2025Q2</t>
        </is>
      </c>
      <c r="V56" s="244" t="inlineStr">
        <is>
          <t>FY2025Q3</t>
        </is>
      </c>
      <c r="W56" s="244" t="inlineStr">
        <is>
          <t>FY2025Q4</t>
        </is>
      </c>
      <c r="X56" s="244" t="inlineStr">
        <is>
          <t>FY2026Q1</t>
        </is>
      </c>
    </row>
    <row r="57">
      <c r="A57" s="243" t="inlineStr">
        <is>
          <t xml:space="preserve">  FY분기 index(HP:GP 비율용)</t>
        </is>
      </c>
      <c r="C57" s="244" t="n">
        <v>2020.75</v>
      </c>
      <c r="D57" s="244" t="n">
        <v>2021</v>
      </c>
      <c r="E57" s="244" t="n">
        <v>2021.25</v>
      </c>
      <c r="F57" s="244" t="n">
        <v>2021.5</v>
      </c>
      <c r="G57" s="244" t="n">
        <v>2021.75</v>
      </c>
      <c r="H57" s="244" t="n">
        <v>2022</v>
      </c>
      <c r="I57" s="244" t="n">
        <v>2022.25</v>
      </c>
      <c r="J57" s="244" t="n">
        <v>2022.5</v>
      </c>
      <c r="K57" s="244" t="n">
        <v>2022.75</v>
      </c>
      <c r="L57" s="244" t="n">
        <v>2023</v>
      </c>
      <c r="M57" s="244" t="n">
        <v>2023.25</v>
      </c>
      <c r="N57" s="244" t="n">
        <v>2023.5</v>
      </c>
      <c r="O57" s="244" t="n">
        <v>2023.75</v>
      </c>
      <c r="P57" s="244" t="n">
        <v>2024</v>
      </c>
      <c r="Q57" s="244" t="n">
        <v>2024.25</v>
      </c>
      <c r="R57" s="244" t="n">
        <v>2024.5</v>
      </c>
      <c r="S57" s="244" t="n">
        <v>2024.75</v>
      </c>
      <c r="T57" s="244" t="n">
        <v>2025</v>
      </c>
      <c r="U57" s="244" t="n">
        <v>2025.25</v>
      </c>
      <c r="V57" s="244" t="n">
        <v>2025.5</v>
      </c>
      <c r="W57" s="244" t="n">
        <v>2025.75</v>
      </c>
      <c r="X57" s="244" t="n">
        <v>2026</v>
      </c>
    </row>
    <row r="58">
      <c r="A58" s="243" t="inlineStr">
        <is>
          <t xml:space="preserve">  HP:GP 비율(HP) 분기실측</t>
        </is>
      </c>
      <c r="C58" s="244" t="n">
        <v>0.253304</v>
      </c>
      <c r="D58" s="244">
        <f>원본_월별!B289</f>
        <v/>
      </c>
      <c r="E58" s="244">
        <f>원본_월별!C289</f>
        <v/>
      </c>
      <c r="F58" s="244">
        <f>원본_월별!D289</f>
        <v/>
      </c>
      <c r="G58" s="244">
        <f>원본_월별!E289</f>
        <v/>
      </c>
      <c r="H58" s="244">
        <f>원본_월별!F289</f>
        <v/>
      </c>
      <c r="I58" s="244">
        <f>원본_월별!G289</f>
        <v/>
      </c>
      <c r="J58" s="244">
        <f>원본_월별!H289</f>
        <v/>
      </c>
      <c r="K58" s="244">
        <f>원본_월별!I289</f>
        <v/>
      </c>
      <c r="L58" s="244">
        <f>원본_월별!J289</f>
        <v/>
      </c>
      <c r="M58" s="244">
        <f>원본_월별!K289</f>
        <v/>
      </c>
      <c r="N58" s="244">
        <f>원본_월별!L289</f>
        <v/>
      </c>
      <c r="O58" s="244">
        <f>원본_월별!M289</f>
        <v/>
      </c>
      <c r="P58" s="244">
        <f>원본_월별!N289</f>
        <v/>
      </c>
      <c r="Q58" s="244">
        <f>원본_월별!O289</f>
        <v/>
      </c>
      <c r="R58" s="244">
        <f>원본_월별!P289</f>
        <v/>
      </c>
      <c r="S58" s="244">
        <f>원본_월별!Q289</f>
        <v/>
      </c>
      <c r="T58" s="244">
        <f>원본_월별!R289</f>
        <v/>
      </c>
      <c r="U58" s="244">
        <f>원본_월별!S289</f>
        <v/>
      </c>
      <c r="V58" s="244">
        <f>원본_월별!T289</f>
        <v/>
      </c>
      <c r="W58" s="244">
        <f>원본_월별!U289</f>
        <v/>
      </c>
      <c r="X58" s="244">
        <f>원본_월별!V289</f>
        <v/>
      </c>
    </row>
    <row r="59">
      <c r="A59" s="243" t="inlineStr">
        <is>
          <t xml:space="preserve">  logit(floor=0.22 고정) 변환값 = LN((y-floor)/(1-y))</t>
        </is>
      </c>
      <c r="C59" s="244">
        <f>IFERROR(LN((C58-$D$35)/(1-C58)),"")</f>
        <v/>
      </c>
      <c r="D59" s="244">
        <f>IFERROR(LN((D58-$D$35)/(1-D58)),"")</f>
        <v/>
      </c>
      <c r="E59" s="244">
        <f>IFERROR(LN((E58-$D$35)/(1-E58)),"")</f>
        <v/>
      </c>
      <c r="F59" s="244">
        <f>IFERROR(LN((F58-$D$35)/(1-F58)),"")</f>
        <v/>
      </c>
      <c r="G59" s="244">
        <f>IFERROR(LN((G58-$D$35)/(1-G58)),"")</f>
        <v/>
      </c>
      <c r="H59" s="244">
        <f>IFERROR(LN((H58-$D$35)/(1-H58)),"")</f>
        <v/>
      </c>
      <c r="I59" s="244">
        <f>IFERROR(LN((I58-$D$35)/(1-I58)),"")</f>
        <v/>
      </c>
      <c r="J59" s="244">
        <f>IFERROR(LN((J58-$D$35)/(1-J58)),"")</f>
        <v/>
      </c>
      <c r="K59" s="244">
        <f>IFERROR(LN((K58-$D$35)/(1-K58)),"")</f>
        <v/>
      </c>
      <c r="L59" s="244">
        <f>IFERROR(LN((L58-$D$35)/(1-L58)),"")</f>
        <v/>
      </c>
      <c r="M59" s="244">
        <f>IFERROR(LN((M58-$D$35)/(1-M58)),"")</f>
        <v/>
      </c>
      <c r="N59" s="244">
        <f>IFERROR(LN((N58-$D$35)/(1-N58)),"")</f>
        <v/>
      </c>
      <c r="O59" s="244">
        <f>IFERROR(LN((O58-$D$35)/(1-O58)),"")</f>
        <v/>
      </c>
      <c r="P59" s="244">
        <f>IFERROR(LN((P58-$D$35)/(1-P58)),"")</f>
        <v/>
      </c>
      <c r="Q59" s="244">
        <f>IFERROR(LN((Q58-$D$35)/(1-Q58)),"")</f>
        <v/>
      </c>
      <c r="R59" s="244">
        <f>IFERROR(LN((R58-$D$35)/(1-R58)),"")</f>
        <v/>
      </c>
      <c r="S59" s="244">
        <f>IFERROR(LN((S58-$D$35)/(1-S58)),"")</f>
        <v/>
      </c>
      <c r="T59" s="244">
        <f>IFERROR(LN((T58-$D$35)/(1-T58)),"")</f>
        <v/>
      </c>
      <c r="U59" s="244">
        <f>IFERROR(LN((U58-$D$35)/(1-U58)),"")</f>
        <v/>
      </c>
      <c r="V59" s="244">
        <f>IFERROR(LN((V58-$D$35)/(1-V58)),"")</f>
        <v/>
      </c>
      <c r="W59" s="244">
        <f>IFERROR(LN((W58-$D$35)/(1-W58)),"")</f>
        <v/>
      </c>
      <c r="X59" s="244">
        <f>IFERROR(LN((X58-$D$35)/(1-X58)),"")</f>
        <v/>
      </c>
    </row>
    <row r="60">
      <c r="A60" s="243" t="inlineStr">
        <is>
          <t xml:space="preserve">  Original비율(HP) x100 (직접선형회귀용)</t>
        </is>
      </c>
      <c r="B60" s="244">
        <f>B51*100</f>
        <v/>
      </c>
      <c r="C60" s="244">
        <f>C51*100</f>
        <v/>
      </c>
      <c r="D60" s="244">
        <f>D51*100</f>
        <v/>
      </c>
      <c r="E60" s="244">
        <f>E51*100</f>
        <v/>
      </c>
      <c r="F60" s="244">
        <f>F51*100</f>
        <v/>
      </c>
      <c r="G60" s="244">
        <f>G51*100</f>
        <v/>
      </c>
      <c r="H60" s="244">
        <f>H51*100</f>
        <v/>
      </c>
      <c r="I60" s="244">
        <f>I51*100</f>
        <v/>
      </c>
      <c r="J60" s="244">
        <f>J51*100</f>
        <v/>
      </c>
      <c r="K60" s="244">
        <f>K51*100</f>
        <v/>
      </c>
      <c r="L60" s="244">
        <f>L51*100</f>
        <v/>
      </c>
      <c r="M60" s="244">
        <f>M51*100</f>
        <v/>
      </c>
      <c r="N60" s="244">
        <f>N51*100</f>
        <v/>
      </c>
      <c r="O60" s="244">
        <f>O51*100</f>
        <v/>
      </c>
      <c r="P60" s="244">
        <f>P51*100</f>
        <v/>
      </c>
      <c r="Q60" s="244">
        <f>Q51*100</f>
        <v/>
      </c>
      <c r="R60" s="244">
        <f>R51*100</f>
        <v/>
      </c>
      <c r="S60" s="244">
        <f>S51*100</f>
        <v/>
      </c>
      <c r="T60" s="244">
        <f>T51*100</f>
        <v/>
      </c>
      <c r="U60" s="244">
        <f>U51*100</f>
        <v/>
      </c>
      <c r="V60" s="244">
        <f>V51*100</f>
        <v/>
      </c>
      <c r="W60" s="244">
        <f>W51*100</f>
        <v/>
      </c>
      <c r="X60" s="244">
        <f>X51*100</f>
        <v/>
      </c>
      <c r="Y60" s="244">
        <f>Y51*100</f>
        <v/>
      </c>
      <c r="Z60" s="244">
        <f>Z51*100</f>
        <v/>
      </c>
      <c r="AA60" s="244">
        <f>AA51*100</f>
        <v/>
      </c>
      <c r="AB60" s="244">
        <f>AB51*100</f>
        <v/>
      </c>
      <c r="AC60" s="244">
        <f>AC51*100</f>
        <v/>
      </c>
      <c r="AD60" s="244">
        <f>AD51*100</f>
        <v/>
      </c>
      <c r="AE60" s="244">
        <f>AE51*100</f>
        <v/>
      </c>
      <c r="AF60" s="244">
        <f>AF51*100</f>
        <v/>
      </c>
      <c r="AG60" s="244">
        <f>AG51*100</f>
        <v/>
      </c>
      <c r="AH60" s="244">
        <f>AH51*100</f>
        <v/>
      </c>
    </row>
    <row r="61">
      <c r="A61" s="243" t="inlineStr">
        <is>
          <t xml:space="preserve">  Olmesartan(GP) logit(floor=0.379 고정) 변환값 = LN((y-floor)/(1-y))</t>
        </is>
      </c>
      <c r="B61" s="244">
        <f>LN((B52-0.379)/(1-B52))</f>
        <v/>
      </c>
      <c r="C61" s="244">
        <f>LN((C52-0.379)/(1-C52))</f>
        <v/>
      </c>
      <c r="D61" s="244">
        <f>LN((D52-0.379)/(1-D52))</f>
        <v/>
      </c>
      <c r="E61" s="244">
        <f>LN((E52-0.379)/(1-E52))</f>
        <v/>
      </c>
      <c r="F61" s="244">
        <f>LN((F52-0.379)/(1-F52))</f>
        <v/>
      </c>
      <c r="G61" s="244">
        <f>LN((G52-0.379)/(1-G52))</f>
        <v/>
      </c>
      <c r="H61" s="244">
        <f>LN((H52-0.379)/(1-H52))</f>
        <v/>
      </c>
      <c r="I61" s="244">
        <f>LN((I52-0.379)/(1-I52))</f>
        <v/>
      </c>
      <c r="J61" s="244">
        <f>LN((J52-0.379)/(1-J52))</f>
        <v/>
      </c>
      <c r="K61" s="244">
        <f>LN((K52-0.379)/(1-K52))</f>
        <v/>
      </c>
      <c r="L61" s="244">
        <f>LN((L52-0.379)/(1-L52))</f>
        <v/>
      </c>
      <c r="M61" s="244">
        <f>LN((M52-0.379)/(1-M52))</f>
        <v/>
      </c>
      <c r="N61" s="244">
        <f>LN((N52-0.379)/(1-N52))</f>
        <v/>
      </c>
      <c r="O61" s="244">
        <f>LN((O52-0.379)/(1-O52))</f>
        <v/>
      </c>
      <c r="P61" s="244">
        <f>LN((P52-0.379)/(1-P52))</f>
        <v/>
      </c>
      <c r="Q61" s="244">
        <f>LN((Q52-0.379)/(1-Q52))</f>
        <v/>
      </c>
      <c r="R61" s="244">
        <f>LN((R52-0.379)/(1-R52))</f>
        <v/>
      </c>
      <c r="S61" s="244">
        <f>LN((S52-0.379)/(1-S52))</f>
        <v/>
      </c>
      <c r="T61" s="244">
        <f>LN((T52-0.379)/(1-T52))</f>
        <v/>
      </c>
      <c r="U61" s="244">
        <f>LN((U52-0.379)/(1-U52))</f>
        <v/>
      </c>
      <c r="V61" s="244">
        <f>LN((V52-0.379)/(1-V52))</f>
        <v/>
      </c>
      <c r="W61" s="244">
        <f>LN((W52-0.379)/(1-W52))</f>
        <v/>
      </c>
      <c r="X61" s="244">
        <f>LN((X52-0.379)/(1-X52))</f>
        <v/>
      </c>
      <c r="Y61" s="244">
        <f>LN((Y52-0.379)/(1-Y52))</f>
        <v/>
      </c>
      <c r="Z61" s="244">
        <f>LN((Z52-0.379)/(1-Z52))</f>
        <v/>
      </c>
      <c r="AA61" s="244">
        <f>LN((AA52-0.379)/(1-AA52))</f>
        <v/>
      </c>
      <c r="AB61" s="244">
        <f>LN((AB52-0.379)/(1-AB52))</f>
        <v/>
      </c>
      <c r="AC61" s="244">
        <f>LN((AC52-0.379)/(1-AC52))</f>
        <v/>
      </c>
      <c r="AD61" s="244">
        <f>LN((AD52-0.379)/(1-AD52))</f>
        <v/>
      </c>
      <c r="AE61" s="244">
        <f>LN((AE52-0.379)/(1-AE52))</f>
        <v/>
      </c>
      <c r="AF61" s="244">
        <f>LN((AF52-0.379)/(1-AF52))</f>
        <v/>
      </c>
      <c r="AG61" s="244">
        <f>LN((AG52-0.379)/(1-AG52))</f>
        <v/>
      </c>
      <c r="AH61" s="244">
        <f>LN((AH52-0.379)/(1-AH52))</f>
        <v/>
      </c>
    </row>
    <row r="62">
      <c r="A62" s="243" t="inlineStr">
        <is>
          <t xml:space="preserve">  Original비율(GP) logit 변환값 = LN(y/(1-y))</t>
        </is>
      </c>
      <c r="B62" s="244">
        <f>IFERROR(LN(B53/(1-B53)),"")</f>
        <v/>
      </c>
      <c r="C62" s="244">
        <f>IFERROR(LN(C53/(1-C53)),"")</f>
        <v/>
      </c>
      <c r="D62" s="244">
        <f>IFERROR(LN(D53/(1-D53)),"")</f>
        <v/>
      </c>
      <c r="E62" s="244">
        <f>IFERROR(LN(E53/(1-E53)),"")</f>
        <v/>
      </c>
      <c r="F62" s="244">
        <f>IFERROR(LN(F53/(1-F53)),"")</f>
        <v/>
      </c>
      <c r="G62" s="244">
        <f>IFERROR(LN(G53/(1-G53)),"")</f>
        <v/>
      </c>
      <c r="H62" s="244">
        <f>IFERROR(LN(H53/(1-H53)),"")</f>
        <v/>
      </c>
      <c r="I62" s="244">
        <f>IFERROR(LN(I53/(1-I53)),"")</f>
        <v/>
      </c>
      <c r="J62" s="244">
        <f>IFERROR(LN(J53/(1-J53)),"")</f>
        <v/>
      </c>
      <c r="K62" s="244">
        <f>IFERROR(LN(K53/(1-K53)),"")</f>
        <v/>
      </c>
      <c r="L62" s="244">
        <f>IFERROR(LN(L53/(1-L53)),"")</f>
        <v/>
      </c>
      <c r="M62" s="244">
        <f>IFERROR(LN(M53/(1-M53)),"")</f>
        <v/>
      </c>
      <c r="N62" s="244">
        <f>IFERROR(LN(N53/(1-N53)),"")</f>
        <v/>
      </c>
      <c r="O62" s="244">
        <f>IFERROR(LN(O53/(1-O53)),"")</f>
        <v/>
      </c>
      <c r="P62" s="244">
        <f>IFERROR(LN(P53/(1-P53)),"")</f>
        <v/>
      </c>
      <c r="Q62" s="244">
        <f>IFERROR(LN(Q53/(1-Q53)),"")</f>
        <v/>
      </c>
      <c r="R62" s="244">
        <f>IFERROR(LN(R53/(1-R53)),"")</f>
        <v/>
      </c>
      <c r="S62" s="244">
        <f>IFERROR(LN(S53/(1-S53)),"")</f>
        <v/>
      </c>
      <c r="T62" s="244">
        <f>IFERROR(LN(T53/(1-T53)),"")</f>
        <v/>
      </c>
      <c r="U62" s="244">
        <f>IFERROR(LN(U53/(1-U53)),"")</f>
        <v/>
      </c>
      <c r="V62" s="244">
        <f>IFERROR(LN(V53/(1-V53)),"")</f>
        <v/>
      </c>
      <c r="W62" s="244">
        <f>IFERROR(LN(W53/(1-W53)),"")</f>
        <v/>
      </c>
      <c r="X62" s="244">
        <f>IFERROR(LN(X53/(1-X53)),"")</f>
        <v/>
      </c>
      <c r="Y62" s="244">
        <f>IFERROR(LN(Y53/(1-Y53)),"")</f>
        <v/>
      </c>
      <c r="Z62" s="244">
        <f>IFERROR(LN(Z53/(1-Z53)),"")</f>
        <v/>
      </c>
      <c r="AA62" s="244">
        <f>IFERROR(LN(AA53/(1-AA53)),"")</f>
        <v/>
      </c>
      <c r="AB62" s="244">
        <f>IFERROR(LN(AB53/(1-AB53)),"")</f>
        <v/>
      </c>
      <c r="AC62" s="244">
        <f>IFERROR(LN(AC53/(1-AC53)),"")</f>
        <v/>
      </c>
      <c r="AD62" s="244">
        <f>IFERROR(LN(AD53/(1-AD53)),"")</f>
        <v/>
      </c>
      <c r="AE62" s="244">
        <f>IFERROR(LN(AE53/(1-AE53)),"")</f>
        <v/>
      </c>
      <c r="AF62" s="244">
        <f>IFERROR(LN(AF53/(1-AF53)),"")</f>
        <v/>
      </c>
      <c r="AG62" s="244">
        <f>IFERROR(LN(AG53/(1-AG53)),"")</f>
        <v/>
      </c>
      <c r="AH62" s="244">
        <f>IFERROR(LN(AH53/(1-AH53)),"")</f>
        <v/>
      </c>
    </row>
    <row r="64">
      <c r="A64" s="242" t="inlineStr">
        <is>
          <t>★ [부록] 분기별 예측 스테이징 (FY2026~2030, 각 4분기 — J:N 예측셀은 이 4개 평균)</t>
        </is>
      </c>
    </row>
    <row r="65">
      <c r="A65" s="245" t="inlineStr">
        <is>
          <t>구분 / 분기 ▶</t>
        </is>
      </c>
      <c r="B65" s="245" t="inlineStr">
        <is>
          <t>FY2026Q1</t>
        </is>
      </c>
      <c r="C65" s="245" t="inlineStr">
        <is>
          <t>FY2026Q2</t>
        </is>
      </c>
      <c r="D65" s="245" t="inlineStr">
        <is>
          <t>FY2026Q3</t>
        </is>
      </c>
      <c r="E65" s="245" t="inlineStr">
        <is>
          <t>FY2026Q4</t>
        </is>
      </c>
      <c r="F65" s="245" t="inlineStr">
        <is>
          <t>FY2027Q1</t>
        </is>
      </c>
      <c r="G65" s="245" t="inlineStr">
        <is>
          <t>FY2027Q2</t>
        </is>
      </c>
      <c r="H65" s="245" t="inlineStr">
        <is>
          <t>FY2027Q3</t>
        </is>
      </c>
      <c r="I65" s="245" t="inlineStr">
        <is>
          <t>FY2027Q4</t>
        </is>
      </c>
      <c r="J65" s="245" t="inlineStr">
        <is>
          <t>FY2028Q1</t>
        </is>
      </c>
      <c r="K65" s="245" t="inlineStr">
        <is>
          <t>FY2028Q2</t>
        </is>
      </c>
      <c r="L65" s="245" t="inlineStr">
        <is>
          <t>FY2028Q3</t>
        </is>
      </c>
      <c r="M65" s="245" t="inlineStr">
        <is>
          <t>FY2028Q4</t>
        </is>
      </c>
      <c r="N65" s="245" t="inlineStr">
        <is>
          <t>FY2029Q1</t>
        </is>
      </c>
      <c r="O65" s="245" t="inlineStr">
        <is>
          <t>FY2029Q2</t>
        </is>
      </c>
      <c r="P65" s="245" t="inlineStr">
        <is>
          <t>FY2029Q3</t>
        </is>
      </c>
      <c r="Q65" s="245" t="inlineStr">
        <is>
          <t>FY2029Q4</t>
        </is>
      </c>
      <c r="R65" s="245" t="inlineStr">
        <is>
          <t>FY2030Q1</t>
        </is>
      </c>
      <c r="S65" s="245" t="inlineStr">
        <is>
          <t>FY2030Q2</t>
        </is>
      </c>
      <c r="T65" s="245" t="inlineStr">
        <is>
          <t>FY2030Q3</t>
        </is>
      </c>
      <c r="U65" s="245" t="inlineStr">
        <is>
          <t>FY2030Q4</t>
        </is>
      </c>
    </row>
    <row r="66">
      <c r="A66" s="246" t="inlineStr">
        <is>
          <t xml:space="preserve">  HP:GP 비율</t>
        </is>
      </c>
      <c r="B66" s="495">
        <f>원본_월별!V289</f>
        <v/>
      </c>
      <c r="C66" s="247">
        <f>($D$35+EXP(($E$35*(2026+0.25)+$F$35+$G$35)))/(1+EXP(($E$35*(2026+0.25)+$F$35+$G$35)))</f>
        <v/>
      </c>
      <c r="D66" s="247">
        <f>($D$35+EXP(($E$35*(2026+0.5)+$F$35+$G$35)))/(1+EXP(($E$35*(2026+0.5)+$F$35+$G$35)))</f>
        <v/>
      </c>
      <c r="E66" s="247">
        <f>($D$35+EXP(($E$35*(2026+0.75)+$F$35+$G$35)))/(1+EXP(($E$35*(2026+0.75)+$F$35+$G$35)))</f>
        <v/>
      </c>
      <c r="F66" s="247">
        <f>($D$35+EXP(($E$35*(2027+0)+$F$35+$G$35)))/(1+EXP(($E$35*(2027+0)+$F$35+$G$35)))</f>
        <v/>
      </c>
      <c r="G66" s="247">
        <f>($D$35+EXP(($E$35*(2027+0.25)+$F$35+$G$35)))/(1+EXP(($E$35*(2027+0.25)+$F$35+$G$35)))</f>
        <v/>
      </c>
      <c r="H66" s="247">
        <f>($D$35+EXP(($E$35*(2027+0.5)+$F$35+$G$35)))/(1+EXP(($E$35*(2027+0.5)+$F$35+$G$35)))</f>
        <v/>
      </c>
      <c r="I66" s="247">
        <f>($D$35+EXP(($E$35*(2027+0.75)+$F$35+$G$35)))/(1+EXP(($E$35*(2027+0.75)+$F$35+$G$35)))</f>
        <v/>
      </c>
      <c r="J66" s="247">
        <f>($D$35+EXP(($E$35*(2028+0)+$F$35+$G$35)))/(1+EXP(($E$35*(2028+0)+$F$35+$G$35)))</f>
        <v/>
      </c>
      <c r="K66" s="247">
        <f>($D$35+EXP(($E$35*(2028+0.25)+$F$35+$G$35)))/(1+EXP(($E$35*(2028+0.25)+$F$35+$G$35)))</f>
        <v/>
      </c>
      <c r="L66" s="247">
        <f>($D$35+EXP(($E$35*(2028+0.5)+$F$35+$G$35)))/(1+EXP(($E$35*(2028+0.5)+$F$35+$G$35)))</f>
        <v/>
      </c>
      <c r="M66" s="247">
        <f>($D$35+EXP(($E$35*(2028+0.75)+$F$35+$G$35)))/(1+EXP(($E$35*(2028+0.75)+$F$35+$G$35)))</f>
        <v/>
      </c>
      <c r="N66" s="247">
        <f>($D$35+EXP(($E$35*(2029+0)+$F$35+$G$35)))/(1+EXP(($E$35*(2029+0)+$F$35+$G$35)))</f>
        <v/>
      </c>
      <c r="O66" s="247">
        <f>($D$35+EXP(($E$35*(2029+0.25)+$F$35+$G$35)))/(1+EXP(($E$35*(2029+0.25)+$F$35+$G$35)))</f>
        <v/>
      </c>
      <c r="P66" s="247">
        <f>($D$35+EXP(($E$35*(2029+0.5)+$F$35+$G$35)))/(1+EXP(($E$35*(2029+0.5)+$F$35+$G$35)))</f>
        <v/>
      </c>
      <c r="Q66" s="247">
        <f>($D$35+EXP(($E$35*(2029+0.75)+$F$35+$G$35)))/(1+EXP(($E$35*(2029+0.75)+$F$35+$G$35)))</f>
        <v/>
      </c>
      <c r="R66" s="247">
        <f>($D$35+EXP(($E$35*(2030+0)+$F$35+$G$35)))/(1+EXP(($E$35*(2030+0)+$F$35+$G$35)))</f>
        <v/>
      </c>
      <c r="S66" s="247">
        <f>($D$35+EXP(($E$35*(2030+0.25)+$F$35+$G$35)))/(1+EXP(($E$35*(2030+0.25)+$F$35+$G$35)))</f>
        <v/>
      </c>
      <c r="T66" s="247">
        <f>($D$35+EXP(($E$35*(2030+0.5)+$F$35+$G$35)))/(1+EXP(($E$35*(2030+0.5)+$F$35+$G$35)))</f>
        <v/>
      </c>
      <c r="U66" s="247">
        <f>($D$35+EXP(($E$35*(2030+0.75)+$F$35+$G$35)))/(1+EXP(($E$35*(2030+0.75)+$F$35+$G$35)))</f>
        <v/>
      </c>
    </row>
    <row r="67">
      <c r="A67" s="246" t="inlineStr">
        <is>
          <t xml:space="preserve">  Olmesartan MS (HP)</t>
        </is>
      </c>
      <c r="B67" s="495">
        <f>원본_월별!V290</f>
        <v/>
      </c>
      <c r="C67" s="427">
        <f>$D$36+(1-$D$36)/(1+EXP(-$E$36*((2026+0.25)-$F$36)))+$G$36</f>
        <v/>
      </c>
      <c r="D67" s="427">
        <f>$D$36+(1-$D$36)/(1+EXP(-$E$36*((2026+0.5)-$F$36)))+$G$36</f>
        <v/>
      </c>
      <c r="E67" s="427">
        <f>$D$36+(1-$D$36)/(1+EXP(-$E$36*((2026+0.75)-$F$36)))+$G$36</f>
        <v/>
      </c>
      <c r="F67" s="427">
        <f>$D$36+(1-$D$36)/(1+EXP(-$E$36*((2027+0)-$F$36)))+$G$36</f>
        <v/>
      </c>
      <c r="G67" s="427">
        <f>$D$36+(1-$D$36)/(1+EXP(-$E$36*((2027+0.25)-$F$36)))+$G$36</f>
        <v/>
      </c>
      <c r="H67" s="427">
        <f>$D$36+(1-$D$36)/(1+EXP(-$E$36*((2027+0.5)-$F$36)))+$G$36</f>
        <v/>
      </c>
      <c r="I67" s="427">
        <f>$D$36+(1-$D$36)/(1+EXP(-$E$36*((2027+0.75)-$F$36)))+$G$36</f>
        <v/>
      </c>
      <c r="J67" s="427">
        <f>$D$36+(1-$D$36)/(1+EXP(-$E$36*((2028+0)-$F$36)))+$G$36</f>
        <v/>
      </c>
      <c r="K67" s="427">
        <f>$D$36+(1-$D$36)/(1+EXP(-$E$36*((2028+0.25)-$F$36)))+$G$36</f>
        <v/>
      </c>
      <c r="L67" s="427">
        <f>$D$36+(1-$D$36)/(1+EXP(-$E$36*((2028+0.5)-$F$36)))+$G$36</f>
        <v/>
      </c>
      <c r="M67" s="427">
        <f>$D$36+(1-$D$36)/(1+EXP(-$E$36*((2028+0.75)-$F$36)))+$G$36</f>
        <v/>
      </c>
      <c r="N67" s="427">
        <f>$D$36+(1-$D$36)/(1+EXP(-$E$36*((2029+0)-$F$36)))+$G$36</f>
        <v/>
      </c>
      <c r="O67" s="427">
        <f>$D$36+(1-$D$36)/(1+EXP(-$E$36*((2029+0.25)-$F$36)))+$G$36</f>
        <v/>
      </c>
      <c r="P67" s="427">
        <f>$D$36+(1-$D$36)/(1+EXP(-$E$36*((2029+0.5)-$F$36)))+$G$36</f>
        <v/>
      </c>
      <c r="Q67" s="427">
        <f>$D$36+(1-$D$36)/(1+EXP(-$E$36*((2029+0.75)-$F$36)))+$G$36</f>
        <v/>
      </c>
      <c r="R67" s="427">
        <f>$D$36+(1-$D$36)/(1+EXP(-$E$36*((2030+0)-$F$36)))+$G$36</f>
        <v/>
      </c>
      <c r="S67" s="427">
        <f>$D$36+(1-$D$36)/(1+EXP(-$E$36*((2030+0.25)-$F$36)))+$G$36</f>
        <v/>
      </c>
      <c r="T67" s="427">
        <f>$D$36+(1-$D$36)/(1+EXP(-$E$36*((2030+0.5)-$F$36)))+$G$36</f>
        <v/>
      </c>
      <c r="U67" s="427">
        <f>$D$36+(1-$D$36)/(1+EXP(-$E$36*((2030+0.75)-$F$36)))+$G$36</f>
        <v/>
      </c>
    </row>
    <row r="68">
      <c r="A68" s="246" t="inlineStr">
        <is>
          <t xml:space="preserve">  Original 비율 (HP)</t>
        </is>
      </c>
      <c r="B68" s="495">
        <f>원본_월별!V291</f>
        <v/>
      </c>
      <c r="C68" s="247">
        <f>($E$37*(2026+0.25)+$F$37+$G$37)/100</f>
        <v/>
      </c>
      <c r="D68" s="247">
        <f>($E$37*(2026+0.5)+$F$37+$G$37)/100</f>
        <v/>
      </c>
      <c r="E68" s="247">
        <f>($E$37*(2026+0.75)+$F$37+$G$37)/100</f>
        <v/>
      </c>
      <c r="F68" s="247">
        <f>($E$37*(2027+0)+$F$37+$G$37)/100</f>
        <v/>
      </c>
      <c r="G68" s="247">
        <f>($E$37*(2027+0.25)+$F$37+$G$37)/100</f>
        <v/>
      </c>
      <c r="H68" s="247">
        <f>($E$37*(2027+0.5)+$F$37+$G$37)/100</f>
        <v/>
      </c>
      <c r="I68" s="247">
        <f>($E$37*(2027+0.75)+$F$37+$G$37)/100</f>
        <v/>
      </c>
      <c r="J68" s="247">
        <f>($E$37*(2028+0)+$F$37+$G$37)/100</f>
        <v/>
      </c>
      <c r="K68" s="247">
        <f>($E$37*(2028+0.25)+$F$37+$G$37)/100</f>
        <v/>
      </c>
      <c r="L68" s="247">
        <f>($E$37*(2028+0.5)+$F$37+$G$37)/100</f>
        <v/>
      </c>
      <c r="M68" s="247">
        <f>($E$37*(2028+0.75)+$F$37+$G$37)/100</f>
        <v/>
      </c>
      <c r="N68" s="247">
        <f>($E$37*(2029+0)+$F$37+$G$37)/100</f>
        <v/>
      </c>
      <c r="O68" s="247">
        <f>($E$37*(2029+0.25)+$F$37+$G$37)/100</f>
        <v/>
      </c>
      <c r="P68" s="247">
        <f>($E$37*(2029+0.5)+$F$37+$G$37)/100</f>
        <v/>
      </c>
      <c r="Q68" s="247">
        <f>($E$37*(2029+0.75)+$F$37+$G$37)/100</f>
        <v/>
      </c>
      <c r="R68" s="247">
        <f>($E$37*(2030+0)+$F$37+$G$37)/100</f>
        <v/>
      </c>
      <c r="S68" s="247">
        <f>($E$37*(2030+0.25)+$F$37+$G$37)/100</f>
        <v/>
      </c>
      <c r="T68" s="247">
        <f>($E$37*(2030+0.5)+$F$37+$G$37)/100</f>
        <v/>
      </c>
      <c r="U68" s="247">
        <f>($E$37*(2030+0.75)+$F$37+$G$37)/100</f>
        <v/>
      </c>
    </row>
    <row r="69">
      <c r="A69" s="246" t="inlineStr">
        <is>
          <t xml:space="preserve">  Olmesartan MS (GP)</t>
        </is>
      </c>
      <c r="B69" s="495">
        <f>원본_월별!V292</f>
        <v/>
      </c>
      <c r="C69" s="247">
        <f>$D$38+(1-$D$38)/(1+EXP(-($E$38*(2026+0.25)+$F$38)))</f>
        <v/>
      </c>
      <c r="D69" s="247">
        <f>$D$38+(1-$D$38)/(1+EXP(-($E$38*(2026+0.5)+$F$38)))</f>
        <v/>
      </c>
      <c r="E69" s="247">
        <f>$D$38+(1-$D$38)/(1+EXP(-($E$38*(2026+0.75)+$F$38)))</f>
        <v/>
      </c>
      <c r="F69" s="247">
        <f>E69</f>
        <v/>
      </c>
      <c r="G69" s="247">
        <f>F69</f>
        <v/>
      </c>
      <c r="H69" s="247">
        <f>G69</f>
        <v/>
      </c>
      <c r="I69" s="247">
        <f>H69</f>
        <v/>
      </c>
      <c r="J69" s="247">
        <f>I69</f>
        <v/>
      </c>
      <c r="K69" s="247">
        <f>J69</f>
        <v/>
      </c>
      <c r="L69" s="247">
        <f>K69</f>
        <v/>
      </c>
      <c r="M69" s="247">
        <f>L69</f>
        <v/>
      </c>
      <c r="N69" s="247">
        <f>M69</f>
        <v/>
      </c>
      <c r="O69" s="247">
        <f>N69</f>
        <v/>
      </c>
      <c r="P69" s="247">
        <f>O69</f>
        <v/>
      </c>
      <c r="Q69" s="247">
        <f>P69</f>
        <v/>
      </c>
      <c r="R69" s="247">
        <f>Q69</f>
        <v/>
      </c>
      <c r="S69" s="247">
        <f>R69</f>
        <v/>
      </c>
      <c r="T69" s="247">
        <f>S69</f>
        <v/>
      </c>
      <c r="U69" s="247">
        <f>T69</f>
        <v/>
      </c>
    </row>
    <row r="70">
      <c r="A70" s="246" t="inlineStr">
        <is>
          <t xml:space="preserve">  Original 비율 (GP)</t>
        </is>
      </c>
      <c r="B70" s="495">
        <f>원본_월별!V293</f>
        <v/>
      </c>
      <c r="C70" s="247">
        <f>EXP(($E$39*(2026+0.25)+$F$39+$G$39))/(1+EXP(($E$39*(2026+0.25)+$F$39+$G$39)))</f>
        <v/>
      </c>
      <c r="D70" s="247">
        <f>EXP(($E$39*(2026+0.5)+$F$39+$G$39))/(1+EXP(($E$39*(2026+0.5)+$F$39+$G$39)))</f>
        <v/>
      </c>
      <c r="E70" s="247">
        <f>EXP(($E$39*(2026+0.75)+$F$39+$G$39))/(1+EXP(($E$39*(2026+0.75)+$F$39+$G$39)))</f>
        <v/>
      </c>
      <c r="F70" s="247">
        <f>EXP(($E$39*(2027+0)+$F$39+$G$39))/(1+EXP(($E$39*(2027+0)+$F$39+$G$39)))</f>
        <v/>
      </c>
      <c r="G70" s="247">
        <f>EXP(($E$39*(2027+0.25)+$F$39+$G$39))/(1+EXP(($E$39*(2027+0.25)+$F$39+$G$39)))</f>
        <v/>
      </c>
      <c r="H70" s="247">
        <f>EXP(($E$39*(2027+0.5)+$F$39+$G$39))/(1+EXP(($E$39*(2027+0.5)+$F$39+$G$39)))</f>
        <v/>
      </c>
      <c r="I70" s="247">
        <f>EXP(($E$39*(2027+0.75)+$F$39+$G$39))/(1+EXP(($E$39*(2027+0.75)+$F$39+$G$39)))</f>
        <v/>
      </c>
      <c r="J70" s="247">
        <f>EXP(($E$39*(2028+0)+$F$39+$G$39))/(1+EXP(($E$39*(2028+0)+$F$39+$G$39)))</f>
        <v/>
      </c>
      <c r="K70" s="247">
        <f>EXP(($E$39*(2028+0.25)+$F$39+$G$39))/(1+EXP(($E$39*(2028+0.25)+$F$39+$G$39)))</f>
        <v/>
      </c>
      <c r="L70" s="247">
        <f>EXP(($E$39*(2028+0.5)+$F$39+$G$39))/(1+EXP(($E$39*(2028+0.5)+$F$39+$G$39)))</f>
        <v/>
      </c>
      <c r="M70" s="247">
        <f>EXP(($E$39*(2028+0.75)+$F$39+$G$39))/(1+EXP(($E$39*(2028+0.75)+$F$39+$G$39)))</f>
        <v/>
      </c>
      <c r="N70" s="247">
        <f>EXP(($E$39*(2029+0)+$F$39+$G$39))/(1+EXP(($E$39*(2029+0)+$F$39+$G$39)))</f>
        <v/>
      </c>
      <c r="O70" s="247">
        <f>EXP(($E$39*(2029+0.25)+$F$39+$G$39))/(1+EXP(($E$39*(2029+0.25)+$F$39+$G$39)))</f>
        <v/>
      </c>
      <c r="P70" s="247">
        <f>EXP(($E$39*(2029+0.5)+$F$39+$G$39))/(1+EXP(($E$39*(2029+0.5)+$F$39+$G$39)))</f>
        <v/>
      </c>
      <c r="Q70" s="247">
        <f>EXP(($E$39*(2029+0.75)+$F$39+$G$39))/(1+EXP(($E$39*(2029+0.75)+$F$39+$G$39)))</f>
        <v/>
      </c>
      <c r="R70" s="247">
        <f>EXP(($E$39*(2030+0)+$F$39+$G$39))/(1+EXP(($E$39*(2030+0)+$F$39+$G$39)))</f>
        <v/>
      </c>
      <c r="S70" s="247">
        <f>EXP(($E$39*(2030+0.25)+$F$39+$G$39))/(1+EXP(($E$39*(2030+0.25)+$F$39+$G$39)))</f>
        <v/>
      </c>
      <c r="T70" s="247">
        <f>EXP(($E$39*(2030+0.5)+$F$39+$G$39))/(1+EXP(($E$39*(2030+0.5)+$F$39+$G$39)))</f>
        <v/>
      </c>
      <c r="U70" s="247">
        <f>EXP(($E$39*(2030+0.75)+$F$39+$G$39))/(1+EXP(($E$39*(2030+0.75)+$F$39+$G$39)))</f>
        <v/>
      </c>
    </row>
    <row r="72">
      <c r="A72" s="51" t="inlineStr">
        <is>
          <t xml:space="preserve">※ 출처 : UBIST(2018~2025), BI 자체 추정 </t>
        </is>
      </c>
    </row>
    <row r="73">
      <c r="A73" s="52" t="inlineStr">
        <is>
          <t>※ 범례</t>
        </is>
      </c>
    </row>
    <row r="74">
      <c r="A74" s="53" t="inlineStr">
        <is>
          <t>· 외부 입력 데이터: 청색(Blue) 표기</t>
        </is>
      </c>
    </row>
    <row r="75">
      <c r="A75" s="53" t="inlineStr">
        <is>
          <t>· 예측 변수(또는 예측치): 녹색(Green) 표기</t>
        </is>
      </c>
    </row>
    <row r="76">
      <c r="A76" s="53" t="inlineStr">
        <is>
          <t>· 최종 산출 결과: 황색(Yellow) 음영 행</t>
        </is>
      </c>
    </row>
  </sheetData>
  <mergeCells count="13">
    <mergeCell ref="J39:K39"/>
    <mergeCell ref="H39:I39"/>
    <mergeCell ref="J35:K35"/>
    <mergeCell ref="H35:I35"/>
    <mergeCell ref="H34:I34"/>
    <mergeCell ref="J34:K34"/>
    <mergeCell ref="H38:I38"/>
    <mergeCell ref="J38:K38"/>
    <mergeCell ref="J37:K37"/>
    <mergeCell ref="H37:I37"/>
    <mergeCell ref="H36:I36"/>
    <mergeCell ref="J36:K36"/>
    <mergeCell ref="A1:K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C0C0C0"/>
    <outlinePr summaryBelow="1" summaryRight="1"/>
    <pageSetUpPr/>
  </sheetPr>
  <dimension ref="A1:AH120"/>
  <sheetViews>
    <sheetView showGridLines="0" tabSelected="0" zoomScaleNormal="100" workbookViewId="0">
      <selection activeCell="K23" sqref="K23:O23"/>
    </sheetView>
  </sheetViews>
  <sheetFormatPr baseColWidth="8" defaultColWidth="8.5" defaultRowHeight="16.5"/>
  <cols>
    <col width="54.25" customWidth="1" style="9" min="1" max="1"/>
    <col width="13.375" customWidth="1" style="9" min="2" max="2"/>
    <col width="12.25" customWidth="1" style="9" min="3" max="15"/>
  </cols>
  <sheetData>
    <row r="1" ht="16.5" customHeight="1" s="9">
      <c r="A1" s="0" t="inlineStr">
        <is>
          <t>ARB 시장 구조 예측 모델  |  파라미터·예측 통합</t>
        </is>
      </c>
      <c r="C1" s="0" t="inlineStr">
        <is>
          <t>FY기준</t>
        </is>
      </c>
    </row>
    <row r="2" ht="16.5" customHeight="1" s="9">
      <c r="A2" s="54" t="inlineStr">
        <is>
          <t>항목</t>
        </is>
      </c>
      <c r="B2" s="54" t="inlineStr">
        <is>
          <t>단위</t>
        </is>
      </c>
      <c r="C2" s="0" t="n">
        <v>2018</v>
      </c>
      <c r="D2" s="0" t="n">
        <v>2019</v>
      </c>
      <c r="E2" s="0" t="n">
        <v>2020</v>
      </c>
      <c r="F2" s="0" t="n">
        <v>2021</v>
      </c>
      <c r="G2" s="0" t="n">
        <v>2022</v>
      </c>
      <c r="H2" s="0" t="n">
        <v>2023</v>
      </c>
      <c r="I2" s="0" t="n">
        <v>2024</v>
      </c>
      <c r="J2" s="0" t="n">
        <v>2025</v>
      </c>
      <c r="K2" s="0" t="n">
        <v>2026</v>
      </c>
      <c r="L2" s="0" t="n">
        <v>2027</v>
      </c>
      <c r="M2" s="0" t="n">
        <v>2028</v>
      </c>
      <c r="N2" s="0" t="n">
        <v>2029</v>
      </c>
      <c r="O2" s="0" t="n">
        <v>2030</v>
      </c>
    </row>
    <row r="3" ht="16.5" customHeight="1" s="9">
      <c r="A3" s="0" t="inlineStr">
        <is>
          <t>A. 전체 ARB 시장</t>
        </is>
      </c>
    </row>
    <row r="4" ht="16.5" customHeight="1" s="9">
      <c r="A4" s="54" t="inlineStr">
        <is>
          <t xml:space="preserve">  전체 시장</t>
        </is>
      </c>
      <c r="B4" s="54" t="inlineStr">
        <is>
          <t>처방량</t>
        </is>
      </c>
      <c r="C4" s="43" t="n">
        <v>2060974764.82</v>
      </c>
      <c r="D4" s="43" t="n">
        <v>2197022240.85</v>
      </c>
      <c r="E4" s="43" t="n">
        <v>2331565239.93</v>
      </c>
      <c r="F4" s="43" t="n">
        <v>2493296870.01</v>
      </c>
      <c r="G4" s="43" t="n">
        <v>2641048248.08</v>
      </c>
      <c r="H4" s="43" t="n">
        <v>2778028703.13</v>
      </c>
      <c r="I4" s="43" t="n">
        <v>2918267885.01</v>
      </c>
      <c r="J4" s="43" t="n">
        <v>3003677566.44</v>
      </c>
      <c r="K4" s="43">
        <f>근거_ARB처방량!R9</f>
        <v/>
      </c>
      <c r="L4" s="43">
        <f>근거_ARB처방량!S9</f>
        <v/>
      </c>
      <c r="M4" s="43">
        <f>근거_ARB처방량!T9</f>
        <v/>
      </c>
      <c r="N4" s="43">
        <f>근거_ARB처방량!U9</f>
        <v/>
      </c>
      <c r="O4" s="43">
        <f>근거_ARB처방량!V9</f>
        <v/>
      </c>
    </row>
    <row r="6" ht="16.5" customHeight="1" s="9">
      <c r="A6" s="0" t="inlineStr">
        <is>
          <t>B. ARB 처방중 단일제/복합제 비율  |  예측(2026-30): 복합제(비다중, MAIN)는 로지스틱(하한) 개별 자유적합, 단일제는 추세 비유의(p=0.337)로 8년 평균 고정, 복합제(다중)는 100%-나머지2개 잔여값. 근거: 하단 [참고] 표</t>
        </is>
      </c>
    </row>
    <row r="7" ht="16.5" customHeight="1" s="9">
      <c r="A7" s="54" t="inlineStr">
        <is>
          <t>단일제</t>
        </is>
      </c>
      <c r="B7" s="0" t="inlineStr">
        <is>
          <t>%</t>
        </is>
      </c>
      <c r="C7" s="390" t="n">
        <v>0.351071311449654</v>
      </c>
      <c r="D7" s="390" t="n">
        <v>0.351636990757594</v>
      </c>
      <c r="E7" s="390" t="n">
        <v>0.346668457780005</v>
      </c>
      <c r="F7" s="390" t="n">
        <v>0.343921101916981</v>
      </c>
      <c r="G7" s="390" t="n">
        <v>0.345001646366136</v>
      </c>
      <c r="H7" s="390" t="n">
        <v>0.348286236153667</v>
      </c>
      <c r="I7" s="390" t="n">
        <v>0.353182816270641</v>
      </c>
      <c r="J7" s="390" t="n">
        <v>0.358216841981229</v>
      </c>
      <c r="K7" s="390">
        <f>$C$60</f>
        <v/>
      </c>
      <c r="L7" s="390">
        <f>$C$60</f>
        <v/>
      </c>
      <c r="M7" s="390">
        <f>$C$60</f>
        <v/>
      </c>
      <c r="N7" s="390">
        <f>$C$60</f>
        <v/>
      </c>
      <c r="O7" s="390">
        <f>$C$60</f>
        <v/>
      </c>
    </row>
    <row r="8" ht="16.5" customHeight="1" s="9">
      <c r="A8" s="80" t="inlineStr">
        <is>
          <t>복합제 (심혈관 질환 다중요법 목적의 복합제제 제외)</t>
        </is>
      </c>
      <c r="B8" s="81" t="inlineStr">
        <is>
          <t>%</t>
        </is>
      </c>
      <c r="C8" s="428" t="n">
        <v>0.606258722294024</v>
      </c>
      <c r="D8" s="428" t="n">
        <v>0.6021911547413999</v>
      </c>
      <c r="E8" s="428" t="n">
        <v>0.6001022775635509</v>
      </c>
      <c r="F8" s="428" t="n">
        <v>0.598517497013508</v>
      </c>
      <c r="G8" s="428" t="n">
        <v>0.598509298532936</v>
      </c>
      <c r="H8" s="428" t="n">
        <v>0.596880838121565</v>
      </c>
      <c r="I8" s="428" t="n">
        <v>0.594680209440078</v>
      </c>
      <c r="J8" s="428" t="n">
        <v>0.595173130589651</v>
      </c>
      <c r="K8" s="390">
        <f>$C$59+(1-$C$59)/(1+EXP(-$D$59*(K$2-$E$59)))+$F$59</f>
        <v/>
      </c>
      <c r="L8" s="390">
        <f>$C$59+(1-$C$59)/(1+EXP(-$D$59*(L$2-$E$59)))+$F$59</f>
        <v/>
      </c>
      <c r="M8" s="390">
        <f>$C$59+(1-$C$59)/(1+EXP(-$D$59*(M$2-$E$59)))+$F$59</f>
        <v/>
      </c>
      <c r="N8" s="390">
        <f>$C$59+(1-$C$59)/(1+EXP(-$D$59*(N$2-$E$59)))+$F$59</f>
        <v/>
      </c>
      <c r="O8" s="390">
        <f>$C$59+(1-$C$59)/(1+EXP(-$D$59*(O$2-$E$59)))+$F$59</f>
        <v/>
      </c>
    </row>
    <row r="9" ht="16.5" customHeight="1" s="9">
      <c r="A9" s="54" t="inlineStr">
        <is>
          <t>복합제 (심혈관 질환 다중요법 목적의 복합제제)</t>
        </is>
      </c>
      <c r="B9" s="0" t="inlineStr">
        <is>
          <t>%</t>
        </is>
      </c>
      <c r="C9" s="390" t="n">
        <v>0.0426699662563217</v>
      </c>
      <c r="D9" s="390" t="n">
        <v>0.0461718545010058</v>
      </c>
      <c r="E9" s="390" t="n">
        <v>0.0532292646564443</v>
      </c>
      <c r="F9" s="390" t="n">
        <v>0.0575614010695101</v>
      </c>
      <c r="G9" s="390" t="n">
        <v>0.0564890551009278</v>
      </c>
      <c r="H9" s="390" t="n">
        <v>0.0548329257247678</v>
      </c>
      <c r="I9" s="390" t="n">
        <v>0.0521369742892807</v>
      </c>
      <c r="J9" s="390" t="n">
        <v>0.0466100274291198</v>
      </c>
      <c r="K9" s="390">
        <f>1-(K7+K8)</f>
        <v/>
      </c>
      <c r="L9" s="390">
        <f>1-(L7+L8)</f>
        <v/>
      </c>
      <c r="M9" s="390">
        <f>1-(M7+M8)</f>
        <v/>
      </c>
      <c r="N9" s="390">
        <f>1-(N7+N8)</f>
        <v/>
      </c>
      <c r="O9" s="390">
        <f>1-(O7+O8)</f>
        <v/>
      </c>
    </row>
    <row r="11" ht="16.5" customHeight="1" s="9">
      <c r="A11" s="0" t="inlineStr">
        <is>
          <t>C. ARB 복합제 중 특정 조합 비율  |  예측(2026-30): ARB+CCB·ARB+CCB+DU·ARB+DU는 로지스틱(S-curve) 개별 자유적합, 기타는 100%-나머지3개 잔여값으로 산출(잔여값이 실측 기타와 최대오차 0.2%p로 근접해 타당성 확인). 근거: 하단 [참고] 표</t>
        </is>
      </c>
    </row>
    <row r="12" ht="16.5" customHeight="1" s="9">
      <c r="A12" s="0" t="inlineStr">
        <is>
          <t>ARB+DU 복합제</t>
        </is>
      </c>
      <c r="B12" s="0" t="inlineStr">
        <is>
          <t>%</t>
        </is>
      </c>
      <c r="C12" s="390" t="n">
        <v>0.325254305688117</v>
      </c>
      <c r="D12" s="390" t="n">
        <v>0.29403023444523</v>
      </c>
      <c r="E12" s="390" t="n">
        <v>0.268818374511446</v>
      </c>
      <c r="F12" s="390" t="n">
        <v>0.242947819269961</v>
      </c>
      <c r="G12" s="390" t="n">
        <v>0.219802971224037</v>
      </c>
      <c r="H12" s="390" t="n">
        <v>0.204167947787957</v>
      </c>
      <c r="I12" s="390" t="n">
        <v>0.188799804739041</v>
      </c>
      <c r="J12" s="390" t="n">
        <v>0.173529582050262</v>
      </c>
      <c r="K12" s="390">
        <f>$C$66+(1-$C$66)/(1+EXP(-$D$66*(K$2-$E$66)))+$F$66</f>
        <v/>
      </c>
      <c r="L12" s="390">
        <f>$C$66+(1-$C$66)/(1+EXP(-$D$66*(L$2-$E$66)))+$F$66</f>
        <v/>
      </c>
      <c r="M12" s="390">
        <f>$C$66+(1-$C$66)/(1+EXP(-$D$66*(M$2-$E$66)))+$F$66</f>
        <v/>
      </c>
      <c r="N12" s="390">
        <f>$C$66+(1-$C$66)/(1+EXP(-$D$66*(N$2-$E$66)))+$F$66</f>
        <v/>
      </c>
      <c r="O12" s="390">
        <f>$C$66+(1-$C$66)/(1+EXP(-$D$66*(O$2-$E$66)))+$F$66</f>
        <v/>
      </c>
    </row>
    <row r="13" ht="16.5" customHeight="1" s="9">
      <c r="A13" s="83" t="inlineStr">
        <is>
          <t>ARB+CCB 복합제</t>
        </is>
      </c>
      <c r="B13" s="81" t="inlineStr">
        <is>
          <t>%</t>
        </is>
      </c>
      <c r="C13" s="428" t="n">
        <v>0.627126548074215</v>
      </c>
      <c r="D13" s="428" t="n">
        <v>0.642467715410724</v>
      </c>
      <c r="E13" s="428" t="n">
        <v>0.650016379464139</v>
      </c>
      <c r="F13" s="428" t="n">
        <v>0.664471484530792</v>
      </c>
      <c r="G13" s="428" t="n">
        <v>0.672998710047475</v>
      </c>
      <c r="H13" s="428" t="n">
        <v>0.676614841581904</v>
      </c>
      <c r="I13" s="428" t="n">
        <v>0.6838019928836681</v>
      </c>
      <c r="J13" s="428" t="n">
        <v>0.692463538928242</v>
      </c>
      <c r="K13" s="390">
        <f>$C$64/(1+EXP(-$D$64*(K$2-$E$64)))+$F$64</f>
        <v/>
      </c>
      <c r="L13" s="390">
        <f>$C$64/(1+EXP(-$D$64*(L$2-$E$64)))+$F$64</f>
        <v/>
      </c>
      <c r="M13" s="390">
        <f>$C$64/(1+EXP(-$D$64*(M$2-$E$64)))+$F$64</f>
        <v/>
      </c>
      <c r="N13" s="390">
        <f>$C$64/(1+EXP(-$D$64*(N$2-$E$64)))+$F$64</f>
        <v/>
      </c>
      <c r="O13" s="390">
        <f>$C$64/(1+EXP(-$D$64*(O$2-$E$64)))+$F$64</f>
        <v/>
      </c>
    </row>
    <row r="14" ht="16.5" customHeight="1" s="9">
      <c r="A14" s="83" t="inlineStr">
        <is>
          <t>ARB+CCB+DU 복합제</t>
        </is>
      </c>
      <c r="B14" s="81" t="inlineStr">
        <is>
          <t>%</t>
        </is>
      </c>
      <c r="C14" s="428" t="n">
        <v>0.0448549343629028</v>
      </c>
      <c r="D14" s="428" t="n">
        <v>0.0578943434154243</v>
      </c>
      <c r="E14" s="428" t="n">
        <v>0.0727171496576534</v>
      </c>
      <c r="F14" s="428" t="n">
        <v>0.08105930826331489</v>
      </c>
      <c r="G14" s="428" t="n">
        <v>0.0915813186327973</v>
      </c>
      <c r="H14" s="428" t="n">
        <v>0.0985499521038767</v>
      </c>
      <c r="I14" s="428" t="n">
        <v>0.101759356177742</v>
      </c>
      <c r="J14" s="428" t="n">
        <v>0.105371339631793</v>
      </c>
      <c r="K14" s="429">
        <f>$C$65/(1+EXP(-$D$65*(K$2-$E$65)))+$F$65</f>
        <v/>
      </c>
      <c r="L14" s="429">
        <f>$C$65/(1+EXP(-$D$65*(L$2-$E$65)))+$F$65</f>
        <v/>
      </c>
      <c r="M14" s="429">
        <f>$C$65/(1+EXP(-$D$65*(M$2-$E$65)))+$F$65</f>
        <v/>
      </c>
      <c r="N14" s="429">
        <f>$C$65/(1+EXP(-$D$65*(N$2-$E$65)))+$F$65</f>
        <v/>
      </c>
      <c r="O14" s="429">
        <f>$C$65/(1+EXP(-$D$65*(O$2-$E$65)))+$F$65</f>
        <v/>
      </c>
    </row>
    <row r="15" ht="16.5" customHeight="1" s="9">
      <c r="A15" s="54" t="inlineStr">
        <is>
          <t>기타 복합제</t>
        </is>
      </c>
      <c r="B15" s="0" t="inlineStr">
        <is>
          <t>%</t>
        </is>
      </c>
      <c r="C15" s="390" t="n">
        <v>0.00276421187476505</v>
      </c>
      <c r="D15" s="390" t="n">
        <v>0.00560770672862153</v>
      </c>
      <c r="E15" s="390" t="n">
        <v>0.00844809636676145</v>
      </c>
      <c r="F15" s="390" t="n">
        <v>0.0115213879359336</v>
      </c>
      <c r="G15" s="390" t="n">
        <v>0.0156170000956898</v>
      </c>
      <c r="H15" s="390" t="n">
        <v>0.0206672585262632</v>
      </c>
      <c r="I15" s="390" t="n">
        <v>0.0256388461995503</v>
      </c>
      <c r="J15" s="390" t="n">
        <v>0.0286355393897019</v>
      </c>
      <c r="K15" s="429">
        <f>1-(K12+K13+K14)</f>
        <v/>
      </c>
      <c r="L15" s="429">
        <f>1-(L12+L13+L14)</f>
        <v/>
      </c>
      <c r="M15" s="429">
        <f>1-(M12+M13+M14)</f>
        <v/>
      </c>
      <c r="N15" s="429">
        <f>1-(N12+N13+N14)</f>
        <v/>
      </c>
      <c r="O15" s="429">
        <f>1-(O12+O13+O14)</f>
        <v/>
      </c>
    </row>
    <row r="16" ht="16.5" customHeight="1" s="9">
      <c r="A16" s="54" t="inlineStr">
        <is>
          <t xml:space="preserve">  합계 확인</t>
        </is>
      </c>
      <c r="B16" s="0" t="inlineStr">
        <is>
          <t>%</t>
        </is>
      </c>
      <c r="C16" s="390">
        <f>SUM(C12:C15)</f>
        <v/>
      </c>
      <c r="D16" s="390">
        <f>SUM(D12:D15)</f>
        <v/>
      </c>
      <c r="E16" s="390">
        <f>SUM(E12:E15)</f>
        <v/>
      </c>
      <c r="F16" s="390">
        <f>SUM(F12:F15)</f>
        <v/>
      </c>
      <c r="G16" s="390">
        <f>SUM(G12:G15)</f>
        <v/>
      </c>
      <c r="H16" s="390">
        <f>SUM(H12:H15)</f>
        <v/>
      </c>
      <c r="I16" s="390">
        <f>SUM(I12:I15)</f>
        <v/>
      </c>
      <c r="J16" s="390">
        <f>SUM(J12:J15)</f>
        <v/>
      </c>
      <c r="K16" s="401">
        <f>SUM(K12:K15)</f>
        <v/>
      </c>
      <c r="L16" s="401">
        <f>SUM(L12:L15)</f>
        <v/>
      </c>
      <c r="M16" s="401">
        <f>SUM(M12:M15)</f>
        <v/>
      </c>
      <c r="N16" s="401">
        <f>SUM(N12:N15)</f>
        <v/>
      </c>
      <c r="O16" s="401">
        <f>SUM(O12:O15)</f>
        <v/>
      </c>
    </row>
    <row r="17" ht="16.5" customHeight="1" s="9">
      <c r="C17" s="398" t="n"/>
      <c r="D17" s="398" t="n"/>
      <c r="E17" s="398" t="n"/>
      <c r="F17" s="398" t="n"/>
      <c r="G17" s="398" t="n"/>
      <c r="H17" s="398" t="n"/>
      <c r="I17" s="398" t="n"/>
      <c r="J17" s="398" t="n"/>
      <c r="K17" s="398" t="n"/>
      <c r="L17" s="398" t="n"/>
      <c r="M17" s="398" t="n"/>
      <c r="N17" s="398" t="n"/>
      <c r="O17" s="398" t="n"/>
    </row>
    <row r="18" ht="16.5" customHeight="1" s="9">
      <c r="A18" s="0" t="inlineStr">
        <is>
          <t>D. ARB+CCB+DU 복합제: HP/GP 비율  |  예측(2026-30): 최근5년(2021-25) 평균고정(사실상 정체). 근거: 하단 [참고] 표</t>
        </is>
      </c>
    </row>
    <row r="19" ht="16.5" customHeight="1" s="9">
      <c r="A19" s="0" t="inlineStr">
        <is>
          <t>HP</t>
        </is>
      </c>
      <c r="B19" s="0" t="inlineStr">
        <is>
          <t>%</t>
        </is>
      </c>
      <c r="C19" s="390" t="n">
        <v>0.350336330970754</v>
      </c>
      <c r="D19" s="390" t="n">
        <v>0.306557670469796</v>
      </c>
      <c r="E19" s="390" t="n">
        <v>0.256954875524191</v>
      </c>
      <c r="F19" s="390" t="n">
        <v>0.245059921159281</v>
      </c>
      <c r="G19" s="390" t="n">
        <v>0.235452903370122</v>
      </c>
      <c r="H19" s="390" t="n">
        <v>0.246099969979893</v>
      </c>
      <c r="I19" s="390" t="n">
        <v>0.247431402619439</v>
      </c>
      <c r="J19" s="390" t="n">
        <v>0.2359709892361</v>
      </c>
      <c r="K19" s="430">
        <f>(INDEX($C$118:$CZ$118,COUNTA($C$118:$CZ$118))+($G$70+(1-$G$70)/(1+EXP(-($C$70*2026.25+$D$70+$F$70))))+($G$70+(1-$G$70)/(1+EXP(-($C$70*2026.5+$D$70+$F$70))))+($G$70+(1-$G$70)/(1+EXP(-($C$70*2026.75+$D$70+$F$70)))))/4</f>
        <v/>
      </c>
      <c r="L19" s="430">
        <f>(($G$70+(1-$G$70)/(1+EXP(-($C$70*2027+$D$70+$F$70))))+($G$70+(1-$G$70)/(1+EXP(-($C$70*2027.25+$D$70+$F$70))))+($G$70+(1-$G$70)/(1+EXP(-($C$70*2027.5+$D$70+$F$70))))+($G$70+(1-$G$70)/(1+EXP(-($C$70*2027.75+$D$70+$F$70)))))/4</f>
        <v/>
      </c>
      <c r="M19" s="430">
        <f>(($G$70+(1-$G$70)/(1+EXP(-($C$70*2028+$D$70+$F$70))))+($G$70+(1-$G$70)/(1+EXP(-($C$70*2028.25+$D$70+$F$70))))+($G$70+(1-$G$70)/(1+EXP(-($C$70*2028.5+$D$70+$F$70))))+($G$70+(1-$G$70)/(1+EXP(-($C$70*2028.75+$D$70+$F$70)))))/4</f>
        <v/>
      </c>
      <c r="N19" s="430">
        <f>(($G$70+(1-$G$70)/(1+EXP(-($C$70*2029+$D$70+$F$70))))+($G$70+(1-$G$70)/(1+EXP(-($C$70*2029.25+$D$70+$F$70))))+($G$70+(1-$G$70)/(1+EXP(-($C$70*2029.5+$D$70+$F$70))))+($G$70+(1-$G$70)/(1+EXP(-($C$70*2029.75+$D$70+$F$70)))))/4</f>
        <v/>
      </c>
      <c r="O19" s="430">
        <f>(($G$70+(1-$G$70)/(1+EXP(-($C$70*2030+$D$70+$F$70))))+($G$70+(1-$G$70)/(1+EXP(-($C$70*2030.25+$D$70+$F$70))))+($G$70+(1-$G$70)/(1+EXP(-($C$70*2030.5+$D$70+$F$70))))+($G$70+(1-$G$70)/(1+EXP(-($C$70*2030.75+$D$70+$F$70)))))/4</f>
        <v/>
      </c>
    </row>
    <row r="20" ht="16.5" customHeight="1" s="9">
      <c r="A20" s="0" t="inlineStr">
        <is>
          <t>GP</t>
        </is>
      </c>
      <c r="B20" s="0" t="inlineStr">
        <is>
          <t>%</t>
        </is>
      </c>
      <c r="C20" s="390" t="n">
        <v>0.649663669029246</v>
      </c>
      <c r="D20" s="390" t="n">
        <v>0.693442329530204</v>
      </c>
      <c r="E20" s="390" t="n">
        <v>0.7430451244758089</v>
      </c>
      <c r="F20" s="390" t="n">
        <v>0.754940078840719</v>
      </c>
      <c r="G20" s="390" t="n">
        <v>0.764547096629878</v>
      </c>
      <c r="H20" s="390" t="n">
        <v>0.753900030020107</v>
      </c>
      <c r="I20" s="390" t="n">
        <v>0.752568597380561</v>
      </c>
      <c r="J20" s="390" t="n">
        <v>0.7640290107639</v>
      </c>
      <c r="K20" s="430">
        <f>1-K19</f>
        <v/>
      </c>
      <c r="L20" s="430">
        <f>1-L19</f>
        <v/>
      </c>
      <c r="M20" s="430">
        <f>1-M19</f>
        <v/>
      </c>
      <c r="N20" s="430">
        <f>1-N19</f>
        <v/>
      </c>
      <c r="O20" s="430">
        <f>1-O19</f>
        <v/>
      </c>
    </row>
    <row r="22" ht="16.5" customHeight="1" s="9">
      <c r="A22" s="136" t="inlineStr">
        <is>
          <t>E. ARB+CCB+DU 복합제 / HP/ 성분별 비율  |  예측(2026-30): olmesartan[MAIN]=로지스틱(하한), FY2026은 1분기 실측+분기 추세 블렌드로 계산방식 통일(기존 단일점 대입 방식 폐기), fimasartan=로지스틱(상한), telmisartan=선형회귀, valsartan=가정치, losartan=잔여값. 근거: 하단 [참고] 표</t>
        </is>
      </c>
    </row>
    <row r="23" ht="16.5" customHeight="1" s="9">
      <c r="A23" s="85" t="inlineStr">
        <is>
          <t>olmesartan</t>
        </is>
      </c>
      <c r="B23" s="81" t="inlineStr">
        <is>
          <t>%</t>
        </is>
      </c>
      <c r="C23" s="86" t="n">
        <v>0.88632324895485</v>
      </c>
      <c r="D23" s="86" t="n">
        <v>0.790443315525205</v>
      </c>
      <c r="E23" s="86" t="n">
        <v>0.697583535500402</v>
      </c>
      <c r="F23" s="86" t="n">
        <v>0.667412595538492</v>
      </c>
      <c r="G23" s="86" t="n">
        <v>0.6358245114690551</v>
      </c>
      <c r="H23" s="86" t="n">
        <v>0.556859846181903</v>
      </c>
      <c r="I23" s="86" t="n">
        <v>0.518509224271903</v>
      </c>
      <c r="J23" s="86" t="n">
        <v>0.500997063556048</v>
      </c>
      <c r="K23" s="431">
        <f>(INDEX($B$98:$CZ$98,COUNTA($B$98:$CZ$98))+($C$73+(1-$C$73)/(1+EXP(-$D$73*(K$2+0.25-$E$73)))+$F$73)+($C$73+(1-$C$73)/(1+EXP(-$D$73*(K$2+0.5-$E$73)))+$F$73)+($C$73+(1-$C$73)/(1+EXP(-$D$73*(K$2+0.75-$E$73)))+$F$73))/4</f>
        <v/>
      </c>
      <c r="L23" s="431">
        <f>(($C$73+(1-$C$73)/(1+EXP(-$D$73*(L$2-$E$73)))+$F$73)+($C$73+(1-$C$73)/(1+EXP(-$D$73*(L$2+0.25-$E$73)))+$F$73)+($C$73+(1-$C$73)/(1+EXP(-$D$73*(L$2+0.5-$E$73)))+$F$73)+($C$73+(1-$C$73)/(1+EXP(-$D$73*(L$2+0.75-$E$73)))+$F$73))/4</f>
        <v/>
      </c>
      <c r="M23" s="431">
        <f>(($C$73+(1-$C$73)/(1+EXP(-$D$73*(M$2-$E$73)))+$F$73)+($C$73+(1-$C$73)/(1+EXP(-$D$73*(M$2+0.25-$E$73)))+$F$73)+($C$73+(1-$C$73)/(1+EXP(-$D$73*(M$2+0.5-$E$73)))+$F$73)+($C$73+(1-$C$73)/(1+EXP(-$D$73*(M$2+0.75-$E$73)))+$F$73))/4</f>
        <v/>
      </c>
      <c r="N23" s="431">
        <f>(($C$73+(1-$C$73)/(1+EXP(-$D$73*(N$2-$E$73)))+$F$73)+($C$73+(1-$C$73)/(1+EXP(-$D$73*(N$2+0.25-$E$73)))+$F$73)+($C$73+(1-$C$73)/(1+EXP(-$D$73*(N$2+0.5-$E$73)))+$F$73)+($C$73+(1-$C$73)/(1+EXP(-$D$73*(N$2+0.75-$E$73)))+$F$73))/4</f>
        <v/>
      </c>
      <c r="O23" s="431">
        <f>(($C$73+(1-$C$73)/(1+EXP(-$D$73*(O$2-$E$73)))+$F$73)+($C$73+(1-$C$73)/(1+EXP(-$D$73*(O$2+0.25-$E$73)))+$F$73)+($C$73+(1-$C$73)/(1+EXP(-$D$73*(O$2+0.5-$E$73)))+$F$73)+($C$73+(1-$C$73)/(1+EXP(-$D$73*(O$2+0.75-$E$73)))+$F$73))/4</f>
        <v/>
      </c>
      <c r="P23" s="0" t="inlineStr">
        <is>
          <t>[MAIN][26~30: 로지스틱(하한 47.0%)]</t>
        </is>
      </c>
    </row>
    <row r="24" ht="16.5" customHeight="1" s="9">
      <c r="A24" s="0" t="inlineStr">
        <is>
          <t>fimasartan</t>
        </is>
      </c>
      <c r="B24" s="0" t="inlineStr">
        <is>
          <t>%</t>
        </is>
      </c>
      <c r="C24" s="74" t="n">
        <v>0</v>
      </c>
      <c r="D24" s="74" t="n">
        <v>0</v>
      </c>
      <c r="E24" s="74" t="n">
        <v>0</v>
      </c>
      <c r="F24" s="74" t="n">
        <v>0</v>
      </c>
      <c r="G24" s="74" t="n">
        <v>0.0450006415624975</v>
      </c>
      <c r="H24" s="74" t="n">
        <v>0.15013849748178</v>
      </c>
      <c r="I24" s="74" t="n">
        <v>0.20136216447478</v>
      </c>
      <c r="J24" s="74" t="n">
        <v>0.216025651082755</v>
      </c>
      <c r="K24" s="390">
        <f>$C$74/(1+EXP(-$D$74*(K$2-$E$74)))+$F$74</f>
        <v/>
      </c>
      <c r="L24" s="390">
        <f>$C$74/(1+EXP(-$D$74*(L$2-$E$74)))+$F$74</f>
        <v/>
      </c>
      <c r="M24" s="390">
        <f>$C$74/(1+EXP(-$D$74*(M$2-$E$74)))+$F$74</f>
        <v/>
      </c>
      <c r="N24" s="390">
        <f>$C$74/(1+EXP(-$D$74*(N$2-$E$74)))+$F$74</f>
        <v/>
      </c>
      <c r="O24" s="390">
        <f>$C$74/(1+EXP(-$D$74*(O$2-$E$74)))+$F$74</f>
        <v/>
      </c>
      <c r="P24" s="0" t="inlineStr">
        <is>
          <t>[26~30: 로지스틱(상한 21.6%)]</t>
        </is>
      </c>
    </row>
    <row r="25" ht="16.5" customHeight="1" s="9">
      <c r="A25" s="0" t="inlineStr">
        <is>
          <t>losartan</t>
        </is>
      </c>
      <c r="B25" s="0" t="inlineStr">
        <is>
          <t>%</t>
        </is>
      </c>
      <c r="C25" s="74" t="n">
        <v>0.08687682536693379</v>
      </c>
      <c r="D25" s="74" t="n">
        <v>0.16529931183445</v>
      </c>
      <c r="E25" s="74" t="n">
        <v>0.202882557932265</v>
      </c>
      <c r="F25" s="74" t="n">
        <v>0.197423014843103</v>
      </c>
      <c r="G25" s="74" t="n">
        <v>0.181261010889638</v>
      </c>
      <c r="H25" s="74" t="n">
        <v>0.160766685644821</v>
      </c>
      <c r="I25" s="74" t="n">
        <v>0.149565882959704</v>
      </c>
      <c r="J25" s="390" t="n">
        <v>0.157134611384571</v>
      </c>
      <c r="K25" s="390">
        <f>1-(K23+K24+K26+K27)</f>
        <v/>
      </c>
      <c r="L25" s="390">
        <f>1-(L23+L24+L26+L27)</f>
        <v/>
      </c>
      <c r="M25" s="390">
        <f>1-(M23+M24+M26+M27)</f>
        <v/>
      </c>
      <c r="N25" s="390">
        <f>1-(N23+N24+N26+N27)</f>
        <v/>
      </c>
      <c r="O25" s="390">
        <f>1-(O23+O24+O26+O27)</f>
        <v/>
      </c>
      <c r="P25" s="0" t="inlineStr">
        <is>
          <t>[26~30: 잔여값]</t>
        </is>
      </c>
    </row>
    <row r="26" ht="16.5" customHeight="1" s="9">
      <c r="A26" s="0" t="inlineStr">
        <is>
          <t>telmisartan</t>
        </is>
      </c>
      <c r="B26" s="0" t="inlineStr">
        <is>
          <t>%</t>
        </is>
      </c>
      <c r="C26" s="74" t="n">
        <v>0.0267999256782162</v>
      </c>
      <c r="D26" s="74" t="n">
        <v>0.0442573726403448</v>
      </c>
      <c r="E26" s="74" t="n">
        <v>0.0995339065673336</v>
      </c>
      <c r="F26" s="74" t="n">
        <v>0.135164389618406</v>
      </c>
      <c r="G26" s="74" t="n">
        <v>0.13791383607881</v>
      </c>
      <c r="H26" s="74" t="n">
        <v>0.132234970691495</v>
      </c>
      <c r="I26" s="74" t="n">
        <v>0.130562728293613</v>
      </c>
      <c r="J26" s="74" t="n">
        <v>0.12580649517194</v>
      </c>
      <c r="K26" s="390">
        <f>$C$75*K$2+$D$75</f>
        <v/>
      </c>
      <c r="L26" s="390">
        <f>$C$75*L$2+$D$75</f>
        <v/>
      </c>
      <c r="M26" s="390">
        <f>$C$75*M$2+$D$75</f>
        <v/>
      </c>
      <c r="N26" s="390">
        <f>$C$75*N$2+$D$75</f>
        <v/>
      </c>
      <c r="O26" s="390">
        <f>$C$75*O$2+$D$75</f>
        <v/>
      </c>
      <c r="P26" s="0" t="inlineStr">
        <is>
          <t>[26~30: 선형회귀]</t>
        </is>
      </c>
    </row>
    <row r="27" ht="16.5" customHeight="1" s="9">
      <c r="A27" s="0" t="inlineStr">
        <is>
          <t>valsartan</t>
        </is>
      </c>
      <c r="B27" s="0" t="inlineStr">
        <is>
          <t>%</t>
        </is>
      </c>
      <c r="C27" s="74" t="n">
        <v>0</v>
      </c>
      <c r="D27" s="74" t="n">
        <v>0</v>
      </c>
      <c r="E27" s="74" t="n">
        <v>0</v>
      </c>
      <c r="F27" s="74" t="n">
        <v>0</v>
      </c>
      <c r="G27" s="74" t="n">
        <v>0</v>
      </c>
      <c r="H27" s="74" t="n">
        <v>0</v>
      </c>
      <c r="I27" s="74" t="n">
        <v>0</v>
      </c>
      <c r="J27" s="74" t="n">
        <v>3.61788046870598e-05</v>
      </c>
      <c r="K27" s="390">
        <f>$C$76</f>
        <v/>
      </c>
      <c r="L27" s="390">
        <f>$C$76</f>
        <v/>
      </c>
      <c r="M27" s="390">
        <f>$C$76</f>
        <v/>
      </c>
      <c r="N27" s="390">
        <f>$C$76</f>
        <v/>
      </c>
      <c r="O27" s="390">
        <f>$C$76</f>
        <v/>
      </c>
      <c r="P27" s="0" t="inlineStr">
        <is>
          <t>[26~30: 가정치·고정]</t>
        </is>
      </c>
    </row>
    <row r="28" ht="16.5" customHeight="1" s="9">
      <c r="A28" s="87" t="n"/>
      <c r="C28" s="74" t="n"/>
      <c r="D28" s="74" t="n"/>
      <c r="E28" s="74" t="n"/>
      <c r="F28" s="74" t="n"/>
      <c r="G28" s="74" t="n"/>
      <c r="H28" s="74" t="n"/>
      <c r="I28" s="74" t="n"/>
      <c r="J28" s="74" t="n"/>
      <c r="K28" s="390" t="n"/>
      <c r="L28" s="390" t="n"/>
      <c r="M28" s="390" t="n"/>
      <c r="N28" s="390" t="n"/>
      <c r="O28" s="390" t="n"/>
    </row>
    <row r="29" ht="16.5" customHeight="1" s="9">
      <c r="A29" s="0" t="inlineStr">
        <is>
          <t>F. ARB+CCB+DU 복합제 / HP/ Olmesartan / Original:generic 비율  |  예측(2026-30): Original[MAIN]=분기실측 기반 FY2020Q1~ 자동확장 직접선형회귀 (연간(2020-25) 방식 폐기, 로짓변환 시 인위적 가속 재확인되어 직접선형 유지). 근거: 하단 [참고] 표</t>
        </is>
      </c>
    </row>
    <row r="30" ht="16.5" customHeight="1" s="9">
      <c r="A30" s="88" t="inlineStr">
        <is>
          <t>Original</t>
        </is>
      </c>
      <c r="B30" s="81" t="inlineStr">
        <is>
          <t>%</t>
        </is>
      </c>
      <c r="C30" s="86" t="n">
        <v>1</v>
      </c>
      <c r="D30" s="86" t="n">
        <v>0.996513626927894</v>
      </c>
      <c r="E30" s="86" t="n">
        <v>0.989698787506203</v>
      </c>
      <c r="F30" s="86" t="n">
        <v>0.979437352952315</v>
      </c>
      <c r="G30" s="86" t="n">
        <v>0.9748144556763541</v>
      </c>
      <c r="H30" s="86" t="n">
        <v>0.96902683029992</v>
      </c>
      <c r="I30" s="86" t="n">
        <v>0.958570658717396</v>
      </c>
      <c r="J30" s="86" t="n">
        <v>0.952689415962103</v>
      </c>
      <c r="K30" s="74">
        <f>(INDEX($B$99:$CZ$99,COUNTA($B$99:$CZ$99))+(($C$81*2026.25+$D$81+$F$81)/100)+(($C$81*2026.5+$D$81+$F$81)/100)+(($C$81*2026.75+$D$81+$F$81)/100))/4</f>
        <v/>
      </c>
      <c r="L30" s="74">
        <f>((($C$81*2027+$D$81+$F$81)/100)+(($C$81*2027.25+$D$81+$F$81)/100)+(($C$81*2027.5+$D$81+$F$81)/100)+(($C$81*2027.75+$D$81+$F$81)/100))/4</f>
        <v/>
      </c>
      <c r="M30" s="74">
        <f>((($C$81*2028+$D$81+$F$81)/100)+(($C$81*2028.25+$D$81+$F$81)/100)+(($C$81*2028.5+$D$81+$F$81)/100)+(($C$81*2028.75+$D$81+$F$81)/100))/4</f>
        <v/>
      </c>
      <c r="N30" s="74">
        <f>((($C$81*2029+$D$81+$F$81)/100)+(($C$81*2029.25+$D$81+$F$81)/100)+(($C$81*2029.5+$D$81+$F$81)/100)+(($C$81*2029.75+$D$81+$F$81)/100))/4</f>
        <v/>
      </c>
      <c r="O30" s="74">
        <f>((($C$81*2030+$D$81+$F$81)/100)+(($C$81*2030.25+$D$81+$F$81)/100)+(($C$81*2030.5+$D$81+$F$81)/100)+(($C$81*2030.75+$D$81+$F$81)/100))/4</f>
        <v/>
      </c>
      <c r="P30" s="0" t="inlineStr">
        <is>
          <t>[MAIN][26~30: 직접 선형회귀]</t>
        </is>
      </c>
    </row>
    <row r="31" ht="16.5" customHeight="1" s="9">
      <c r="A31" s="87" t="inlineStr">
        <is>
          <t>Generic</t>
        </is>
      </c>
      <c r="B31" s="0" t="inlineStr">
        <is>
          <t>%</t>
        </is>
      </c>
      <c r="C31" s="74" t="n">
        <v>0</v>
      </c>
      <c r="D31" s="74" t="n">
        <v>0.00348637307210553</v>
      </c>
      <c r="E31" s="74" t="n">
        <v>0.0103012124937976</v>
      </c>
      <c r="F31" s="74" t="n">
        <v>0.0205626470476855</v>
      </c>
      <c r="G31" s="74" t="n">
        <v>0.0251855443236466</v>
      </c>
      <c r="H31" s="74" t="n">
        <v>0.0309731697000801</v>
      </c>
      <c r="I31" s="74" t="n">
        <v>0.0414293412826036</v>
      </c>
      <c r="J31" s="74" t="n">
        <v>0.0473105840378967</v>
      </c>
      <c r="K31" s="74">
        <f>1-K30</f>
        <v/>
      </c>
      <c r="L31" s="74">
        <f>1-L30</f>
        <v/>
      </c>
      <c r="M31" s="74">
        <f>1-M30</f>
        <v/>
      </c>
      <c r="N31" s="74">
        <f>1-N30</f>
        <v/>
      </c>
      <c r="O31" s="74">
        <f>1-O30</f>
        <v/>
      </c>
      <c r="P31" s="0" t="inlineStr">
        <is>
          <t>[26~30: Original과 대칭]</t>
        </is>
      </c>
    </row>
    <row r="32" ht="16.5" customHeight="1" s="9">
      <c r="C32" s="390" t="n"/>
      <c r="D32" s="390" t="n"/>
      <c r="E32" s="390" t="n"/>
      <c r="F32" s="390" t="n"/>
      <c r="G32" s="390" t="n"/>
      <c r="H32" s="390" t="n"/>
      <c r="I32" s="390" t="n"/>
      <c r="J32" s="390" t="n"/>
    </row>
    <row r="33" ht="16.5" customHeight="1" s="9">
      <c r="A33" s="0" t="inlineStr">
        <is>
          <t>G. ARB+CCB+DU 복합제 / GP/ 성분별 비율  |  예측(2026-30): olmesartan[MAIN]=FY26 1분기까지 분기 실측 기준 로짓 추세 3분기 연장 후 flat(잠정), losartan=선형회귀(최근5년) 폐기 — 분기 실측상 FY25Q1(20.4%, 역대 최저) 저점 찍고 4분기 연속 반등 확인되어 최근 저점권 평균 flat 고정, fimasartan=로지스틱(상한), valsartan=가정치, telmisartan=잔여값(olmesartan·losartan 재조정으로 30% 상한 이내 안착 확인). 근거: 하단 [참고] 표</t>
        </is>
      </c>
    </row>
    <row r="34" ht="16.5" customHeight="1" s="9">
      <c r="A34" s="88" t="inlineStr">
        <is>
          <t>olmesartan</t>
        </is>
      </c>
      <c r="B34" s="81" t="inlineStr">
        <is>
          <t>%</t>
        </is>
      </c>
      <c r="C34" s="86" t="n">
        <v>0.576093071908955</v>
      </c>
      <c r="D34" s="86" t="n">
        <v>0.500896936761708</v>
      </c>
      <c r="E34" s="86" t="n">
        <v>0.452808931081053</v>
      </c>
      <c r="F34" s="86" t="n">
        <v>0.463220648597702</v>
      </c>
      <c r="G34" s="86" t="n">
        <v>0.449018195558326</v>
      </c>
      <c r="H34" s="86" t="n">
        <v>0.445595402153679</v>
      </c>
      <c r="I34" s="86" t="n">
        <v>0.457251590723627</v>
      </c>
      <c r="J34" s="86" t="n">
        <v>0.446997157627387</v>
      </c>
      <c r="K34" s="74">
        <f>(INDEX($B$104:$CZ$104,COUNTA($B$104:$CZ$104))+($C$84+(1-$C$84)/(1+EXP(-($D$84*2026.25+$E$84))))+($C$84+(1-$C$84)/(1+EXP(-($D$84*2026.5+$E$84))))+($C$84+(1-$C$84)/(1+EXP(-($D$84*2026.75+$E$84)))))/4</f>
        <v/>
      </c>
      <c r="L34" s="74">
        <f>($C$84+(1-$C$84)/(1+EXP(-($D$84*2026.75+$E$84))))</f>
        <v/>
      </c>
      <c r="M34" s="74">
        <f>($C$84+(1-$C$84)/(1+EXP(-($D$84*2026.75+$E$84))))</f>
        <v/>
      </c>
      <c r="N34" s="74">
        <f>($C$84+(1-$C$84)/(1+EXP(-($D$84*2026.75+$E$84))))</f>
        <v/>
      </c>
      <c r="O34" s="74">
        <f>($C$84+(1-$C$84)/(1+EXP(-($D$84*2026.75+$E$84))))</f>
        <v/>
      </c>
      <c r="P34" s="0" t="inlineStr">
        <is>
          <t>[MAIN][26~30: 20-25년 평균고정]</t>
        </is>
      </c>
    </row>
    <row r="35" ht="16.5" customHeight="1" s="9">
      <c r="A35" s="87" t="inlineStr">
        <is>
          <t>losartan</t>
        </is>
      </c>
      <c r="B35" s="0" t="inlineStr">
        <is>
          <t>%</t>
        </is>
      </c>
      <c r="C35" s="74" t="n">
        <v>0.339142974912747</v>
      </c>
      <c r="D35" s="74" t="n">
        <v>0.356488639630229</v>
      </c>
      <c r="E35" s="74" t="n">
        <v>0.304402692415302</v>
      </c>
      <c r="F35" s="74" t="n">
        <v>0.284883591555218</v>
      </c>
      <c r="G35" s="74" t="n">
        <v>0.245324026039605</v>
      </c>
      <c r="H35" s="74" t="n">
        <v>0.229733992394962</v>
      </c>
      <c r="I35" s="74" t="n">
        <v>0.213967925398784</v>
      </c>
      <c r="J35" s="74" t="n">
        <v>0.212169390683298</v>
      </c>
      <c r="K35" s="74">
        <f>$C$86</f>
        <v/>
      </c>
      <c r="L35" s="74">
        <f>$C$86</f>
        <v/>
      </c>
      <c r="M35" s="74">
        <f>$C$86</f>
        <v/>
      </c>
      <c r="N35" s="74">
        <f>$C$86</f>
        <v/>
      </c>
      <c r="O35" s="74">
        <f>$C$86</f>
        <v/>
      </c>
      <c r="P35" s="0" t="inlineStr">
        <is>
          <t>[26~30: 선형회귀(최근5년)]</t>
        </is>
      </c>
    </row>
    <row r="36" ht="16.5" customHeight="1" s="9">
      <c r="A36" s="87" t="inlineStr">
        <is>
          <t>telmisartan</t>
        </is>
      </c>
      <c r="B36" s="0" t="inlineStr">
        <is>
          <t>%</t>
        </is>
      </c>
      <c r="C36" s="74" t="n">
        <v>0.0847639531782991</v>
      </c>
      <c r="D36" s="74" t="n">
        <v>0.142614423608063</v>
      </c>
      <c r="E36" s="74" t="n">
        <v>0.242788376503644</v>
      </c>
      <c r="F36" s="74" t="n">
        <v>0.251895759847079</v>
      </c>
      <c r="G36" s="74" t="n">
        <v>0.229234858799047</v>
      </c>
      <c r="H36" s="74" t="n">
        <v>0.213781603292309</v>
      </c>
      <c r="I36" s="74" t="n">
        <v>0.204858777987151</v>
      </c>
      <c r="J36" s="390" t="n">
        <v>0.208165937274728</v>
      </c>
      <c r="K36" s="74">
        <f>1-(K34+K35+K37+K38)</f>
        <v/>
      </c>
      <c r="L36" s="74">
        <f>1-(L34+L35+L37+L38)</f>
        <v/>
      </c>
      <c r="M36" s="74">
        <f>1-(M34+M35+M37+M38)</f>
        <v/>
      </c>
      <c r="N36" s="74">
        <f>1-(N34+N35+N37+N38)</f>
        <v/>
      </c>
      <c r="O36" s="74">
        <f>1-(O34+O35+O37+O38)</f>
        <v/>
      </c>
      <c r="P36" s="0" t="inlineStr">
        <is>
          <t>[26~30: 잔여값]</t>
        </is>
      </c>
    </row>
    <row r="37" ht="16.5" customHeight="1" s="9">
      <c r="A37" s="87" t="inlineStr">
        <is>
          <t>fimasartan</t>
        </is>
      </c>
      <c r="B37" s="0" t="inlineStr">
        <is>
          <t>%</t>
        </is>
      </c>
      <c r="C37" s="74" t="n">
        <v>0</v>
      </c>
      <c r="D37" s="74" t="n">
        <v>0</v>
      </c>
      <c r="E37" s="74" t="n">
        <v>0</v>
      </c>
      <c r="F37" s="74" t="n">
        <v>0</v>
      </c>
      <c r="G37" s="74" t="n">
        <v>0.0764229196030224</v>
      </c>
      <c r="H37" s="74" t="n">
        <v>0.11088900215905</v>
      </c>
      <c r="I37" s="74" t="n">
        <v>0.123921705890439</v>
      </c>
      <c r="J37" s="74" t="n">
        <v>0.130828148527539</v>
      </c>
      <c r="K37" s="74">
        <f>$C$85/(1+EXP(-$D$85*(K$2-$E$85)))+$F$85</f>
        <v/>
      </c>
      <c r="L37" s="74">
        <f>$C$85/(1+EXP(-$D$85*(L$2-$E$85)))+$F$85</f>
        <v/>
      </c>
      <c r="M37" s="74">
        <f>$C$85/(1+EXP(-$D$85*(M$2-$E$85)))+$F$85</f>
        <v/>
      </c>
      <c r="N37" s="74">
        <f>$C$85/(1+EXP(-$D$85*(N$2-$E$85)))+$F$85</f>
        <v/>
      </c>
      <c r="O37" s="74">
        <f>$C$85/(1+EXP(-$D$85*(O$2-$E$85)))+$F$85</f>
        <v/>
      </c>
      <c r="P37" s="0" t="inlineStr">
        <is>
          <t>[26~30: 로지스틱(상한 13.2%)]</t>
        </is>
      </c>
    </row>
    <row r="38" ht="16.5" customHeight="1" s="9">
      <c r="A38" s="87" t="inlineStr">
        <is>
          <t>valsartan</t>
        </is>
      </c>
      <c r="B38" s="0" t="inlineStr">
        <is>
          <t>%</t>
        </is>
      </c>
      <c r="C38" s="74" t="n">
        <v>0</v>
      </c>
      <c r="D38" s="74" t="n">
        <v>0</v>
      </c>
      <c r="E38" s="74" t="n">
        <v>0</v>
      </c>
      <c r="F38" s="74" t="n">
        <v>0</v>
      </c>
      <c r="G38" s="74" t="n">
        <v>0</v>
      </c>
      <c r="H38" s="74" t="n">
        <v>0</v>
      </c>
      <c r="I38" s="74" t="n">
        <v>0</v>
      </c>
      <c r="J38" s="74" t="n">
        <v>0.00183936588704951</v>
      </c>
      <c r="K38" s="74">
        <f>$C$87</f>
        <v/>
      </c>
      <c r="L38" s="74">
        <f>$C$87</f>
        <v/>
      </c>
      <c r="M38" s="74">
        <f>$C$87</f>
        <v/>
      </c>
      <c r="N38" s="74">
        <f>$C$87</f>
        <v/>
      </c>
      <c r="O38" s="74">
        <f>$C$87</f>
        <v/>
      </c>
      <c r="P38" s="0" t="inlineStr">
        <is>
          <t>[26~30: 가정치·고정]</t>
        </is>
      </c>
    </row>
    <row r="39" ht="16.5" customHeight="1" s="9">
      <c r="K39" s="64">
        <f>SUM(K34:K38)</f>
        <v/>
      </c>
      <c r="L39" s="64">
        <f>SUM(L34:L38)</f>
        <v/>
      </c>
      <c r="M39" s="64">
        <f>SUM(M34:M38)</f>
        <v/>
      </c>
      <c r="N39" s="64">
        <f>SUM(N34:N38)</f>
        <v/>
      </c>
      <c r="O39" s="64">
        <f>SUM(O34:O38)</f>
        <v/>
      </c>
    </row>
    <row r="40" ht="16.5" customHeight="1" s="9">
      <c r="A40" s="0" t="inlineStr">
        <is>
          <t>H. ARB+CCB+DU 복합제 / GP/ Olmesartan / Original:generic 비율  |  예측(2026-30): Original[MAIN]=분기실측 기반 FY2019Q1~ 자동확장 로짓 변환 회귀 (연간(최근5년) 방식 폐기). 근거: 하단 [참고] 표</t>
        </is>
      </c>
    </row>
    <row r="41" ht="16.5" customHeight="1" s="9">
      <c r="A41" s="88" t="inlineStr">
        <is>
          <t>Original</t>
        </is>
      </c>
      <c r="B41" s="81" t="inlineStr">
        <is>
          <t>%</t>
        </is>
      </c>
      <c r="C41" s="428" t="n">
        <v>0.999759434291781</v>
      </c>
      <c r="D41" s="428" t="n">
        <v>0.861513692880966</v>
      </c>
      <c r="E41" s="428" t="n">
        <v>0.742995268909848</v>
      </c>
      <c r="F41" s="428" t="n">
        <v>0.681502205477633</v>
      </c>
      <c r="G41" s="428" t="n">
        <v>0.634281341729946</v>
      </c>
      <c r="H41" s="428" t="n">
        <v>0.598684050102536</v>
      </c>
      <c r="I41" s="428" t="n">
        <v>0.561353707283729</v>
      </c>
      <c r="J41" s="428" t="n">
        <v>0.523269421545586</v>
      </c>
      <c r="K41" s="74">
        <f>(INDEX($B$105:$CZ$105,COUNTA($B$105:$CZ$105))+(EXP($C$92*2026.25+$D$92+$F$92)/(1+EXP($C$92*2026.25+$D$92+$F$92)))+(EXP($C$92*2026.5+$D$92+$F$92)/(1+EXP($C$92*2026.5+$D$92+$F$92)))+(EXP($C$92*2026.75+$D$92+$F$92)/(1+EXP($C$92*2026.75+$D$92+$F$92))))/4</f>
        <v/>
      </c>
      <c r="L41" s="74">
        <f>((EXP($C$92*2027+$D$92+$F$92)/(1+EXP($C$92*2027+$D$92+$F$92)))+(EXP($C$92*2027.25+$D$92+$F$92)/(1+EXP($C$92*2027.25+$D$92+$F$92)))+(EXP($C$92*2027.5+$D$92+$F$92)/(1+EXP($C$92*2027.5+$D$92+$F$92)))+(EXP($C$92*2027.75+$D$92+$F$92)/(1+EXP($C$92*2027.75+$D$92+$F$92))))/4</f>
        <v/>
      </c>
      <c r="M41" s="74">
        <f>((EXP($C$92*2028+$D$92+$F$92)/(1+EXP($C$92*2028+$D$92+$F$92)))+(EXP($C$92*2028.25+$D$92+$F$92)/(1+EXP($C$92*2028.25+$D$92+$F$92)))+(EXP($C$92*2028.5+$D$92+$F$92)/(1+EXP($C$92*2028.5+$D$92+$F$92)))+(EXP($C$92*2028.75+$D$92+$F$92)/(1+EXP($C$92*2028.75+$D$92+$F$92))))/4</f>
        <v/>
      </c>
      <c r="N41" s="74">
        <f>((EXP($C$92*2029+$D$92+$F$92)/(1+EXP($C$92*2029+$D$92+$F$92)))+(EXP($C$92*2029.25+$D$92+$F$92)/(1+EXP($C$92*2029.25+$D$92+$F$92)))+(EXP($C$92*2029.5+$D$92+$F$92)/(1+EXP($C$92*2029.5+$D$92+$F$92)))+(EXP($C$92*2029.75+$D$92+$F$92)/(1+EXP($C$92*2029.75+$D$92+$F$92))))/4</f>
        <v/>
      </c>
      <c r="O41" s="74">
        <f>((EXP($C$92*2030+$D$92+$F$92)/(1+EXP($C$92*2030+$D$92+$F$92)))+(EXP($C$92*2030.25+$D$92+$F$92)/(1+EXP($C$92*2030.25+$D$92+$F$92)))+(EXP($C$92*2030.5+$D$92+$F$92)/(1+EXP($C$92*2030.5+$D$92+$F$92)))+(EXP($C$92*2030.75+$D$92+$F$92)/(1+EXP($C$92*2030.75+$D$92+$F$92))))/4</f>
        <v/>
      </c>
      <c r="P41" s="0" t="inlineStr">
        <is>
          <t>[MAIN][26~30: 로짓 변환 회귀(최근5년)]</t>
        </is>
      </c>
    </row>
    <row r="42" ht="16.5" customHeight="1" s="9">
      <c r="A42" s="87" t="inlineStr">
        <is>
          <t>Generic</t>
        </is>
      </c>
      <c r="B42" s="0" t="inlineStr">
        <is>
          <t>%</t>
        </is>
      </c>
      <c r="C42" s="74" t="n">
        <v>0.000240565708219135</v>
      </c>
      <c r="D42" s="74" t="n">
        <v>0.138486307119034</v>
      </c>
      <c r="E42" s="74" t="n">
        <v>0.257004731090153</v>
      </c>
      <c r="F42" s="74" t="n">
        <v>0.318497794522367</v>
      </c>
      <c r="G42" s="74" t="n">
        <v>0.365718658270054</v>
      </c>
      <c r="H42" s="74" t="n">
        <v>0.401315949897464</v>
      </c>
      <c r="I42" s="74" t="n">
        <v>0.43864629271627</v>
      </c>
      <c r="J42" s="74" t="n">
        <v>0.476730578454414</v>
      </c>
      <c r="K42" s="74">
        <f>1-K41</f>
        <v/>
      </c>
      <c r="L42" s="74">
        <f>1-L41</f>
        <v/>
      </c>
      <c r="M42" s="74">
        <f>1-M41</f>
        <v/>
      </c>
      <c r="N42" s="74">
        <f>1-N41</f>
        <v/>
      </c>
      <c r="O42" s="74">
        <f>1-O41</f>
        <v/>
      </c>
      <c r="P42" s="0" t="inlineStr">
        <is>
          <t>[26~30: Original과 대칭]</t>
        </is>
      </c>
    </row>
    <row r="43" ht="16.5" customHeight="1" s="9">
      <c r="A43" s="87" t="n"/>
      <c r="C43" s="74" t="n"/>
      <c r="D43" s="74" t="n"/>
      <c r="E43" s="74" t="n"/>
      <c r="F43" s="74" t="n"/>
      <c r="G43" s="74" t="n"/>
      <c r="H43" s="74" t="n"/>
      <c r="I43" s="74" t="n"/>
      <c r="J43" s="74" t="n"/>
    </row>
    <row r="44" ht="16.5" customHeight="1" s="9">
      <c r="A44" s="0" t="inlineStr">
        <is>
          <t>I. SVK HCT 처방량 실측 및 Forecast (시장 × MS)</t>
        </is>
      </c>
    </row>
    <row r="45" ht="16.5" customHeight="1" s="9">
      <c r="A45" s="0" t="inlineStr">
        <is>
          <t>SVK HCT HP</t>
        </is>
      </c>
      <c r="B45" s="54" t="inlineStr">
        <is>
          <t>처방량</t>
        </is>
      </c>
      <c r="C45" s="398" t="n">
        <v>17402763.5</v>
      </c>
      <c r="D45" s="398" t="n">
        <v>18495714.74</v>
      </c>
      <c r="E45" s="398" t="n">
        <v>18049526.64</v>
      </c>
      <c r="F45" s="398" t="n">
        <v>19377470.61</v>
      </c>
      <c r="G45" s="398" t="n">
        <v>21126006.39</v>
      </c>
      <c r="H45" s="398" t="n">
        <v>21700715.27</v>
      </c>
      <c r="I45" s="398" t="n">
        <v>21717929.92</v>
      </c>
      <c r="J45" s="398" t="n">
        <v>21216036.94</v>
      </c>
      <c r="K45" s="398">
        <f>K4*K8*K14*K19*K23*K30</f>
        <v/>
      </c>
      <c r="L45" s="398">
        <f>L4*L8*L14*L19*L23*L30</f>
        <v/>
      </c>
      <c r="M45" s="398">
        <f>M4*M8*M14*M19*M23*M30</f>
        <v/>
      </c>
      <c r="N45" s="398">
        <f>N4*N8*N14*N19*N23*N30</f>
        <v/>
      </c>
      <c r="O45" s="398">
        <f>O4*O8*O14*O19*O23*O30</f>
        <v/>
      </c>
    </row>
    <row r="46" ht="16.5" customHeight="1" s="9">
      <c r="A46" s="87" t="inlineStr">
        <is>
          <t>SVK HCT GP</t>
        </is>
      </c>
      <c r="C46" s="398" t="n">
        <v>20970927.73</v>
      </c>
      <c r="D46" s="398" t="n">
        <v>22920593.94</v>
      </c>
      <c r="E46" s="398" t="n">
        <v>25434658.78</v>
      </c>
      <c r="F46" s="398" t="n">
        <v>28828456.75</v>
      </c>
      <c r="G46" s="398" t="n">
        <v>31521309.38</v>
      </c>
      <c r="H46" s="398" t="n">
        <v>32864946.72</v>
      </c>
      <c r="I46" s="398" t="n">
        <v>34113077.8</v>
      </c>
      <c r="J46" s="398" t="n">
        <v>33663486.72</v>
      </c>
      <c r="K46" s="398">
        <f>K4*K8*K14*K20*K34*K41</f>
        <v/>
      </c>
      <c r="L46" s="398">
        <f>L4*L8*L14*L20*L34*L41</f>
        <v/>
      </c>
      <c r="M46" s="398">
        <f>M4*M8*M14*M20*M34*M41</f>
        <v/>
      </c>
      <c r="N46" s="398">
        <f>N4*N8*N14*N20*N34*N41</f>
        <v/>
      </c>
      <c r="O46" s="398">
        <f>O4*O8*O14*O20*O34*O41</f>
        <v/>
      </c>
    </row>
    <row r="47" ht="16.5" customHeight="1" s="9">
      <c r="A47" s="87" t="inlineStr">
        <is>
          <t>SVK HCT Total</t>
        </is>
      </c>
      <c r="C47" s="398">
        <f>C45+C46</f>
        <v/>
      </c>
      <c r="D47" s="398">
        <f>D45+D46</f>
        <v/>
      </c>
      <c r="E47" s="398">
        <f>E45+E46</f>
        <v/>
      </c>
      <c r="F47" s="398">
        <f>F45+F46</f>
        <v/>
      </c>
      <c r="G47" s="398">
        <f>G45+G46</f>
        <v/>
      </c>
      <c r="H47" s="398">
        <f>H45+H46</f>
        <v/>
      </c>
      <c r="I47" s="398">
        <f>I45+I46</f>
        <v/>
      </c>
      <c r="J47" s="398">
        <f>J45+J46</f>
        <v/>
      </c>
      <c r="K47" s="398">
        <f>K45+K46</f>
        <v/>
      </c>
      <c r="L47" s="398">
        <f>L45+L46</f>
        <v/>
      </c>
      <c r="M47" s="398">
        <f>M45+M46</f>
        <v/>
      </c>
      <c r="N47" s="398">
        <f>N45+N46</f>
        <v/>
      </c>
      <c r="O47" s="398">
        <f>O45+O46</f>
        <v/>
      </c>
    </row>
    <row r="57" ht="16.5" customHeight="1" s="9">
      <c r="A57" s="0" t="inlineStr">
        <is>
          <t>════════ [참고] 구성비 예측방법 상세 (로그비율/다항로짓 회귀, 2018-2025 실측 기준) ════════</t>
        </is>
      </c>
    </row>
    <row r="58" ht="16.5" customHeight="1" s="9">
      <c r="A58" s="0" t="inlineStr">
        <is>
          <t>▶ B. 단일제/복합제 구성비 — 복합제(비다중) 중심 재설계(로지스틱 개별적합 + 단일제=평균 + 복합제다중=잔여)</t>
        </is>
      </c>
    </row>
    <row r="59" ht="16.5" customHeight="1" s="9">
      <c r="A59" s="54" t="inlineStr">
        <is>
          <t xml:space="preserve">  복합제(비다중): floor(하한)/k/x0/anchor(2025보정)</t>
        </is>
      </c>
      <c r="C59" s="0" t="n">
        <v>0.5935</v>
      </c>
      <c r="D59" s="0" t="n">
        <v>-0.2979</v>
      </c>
      <c r="E59" s="0" t="n">
        <v>2006.4</v>
      </c>
      <c r="F59" s="0" t="n">
        <v>6.999999999999999e-05</v>
      </c>
      <c r="H59" s="0" t="inlineStr">
        <is>
          <t>2018-2025 실측 자유적합(curve_fit), SE(floor)=±0.16%p (매우 안정적, 이미 하한 근접)</t>
        </is>
      </c>
    </row>
    <row r="60" ht="16.5" customHeight="1" s="9">
      <c r="A60" s="54" t="inlineStr">
        <is>
          <t xml:space="preserve">  단일제: 2018-2025 평균(추세 비유의, p=0.337)</t>
        </is>
      </c>
      <c r="C60" s="64">
        <f>AVERAGE(C7:J7)</f>
        <v/>
      </c>
    </row>
    <row r="61" ht="16.5" customHeight="1" s="9">
      <c r="A61" s="54" t="inlineStr">
        <is>
          <t xml:space="preserve">  ※ 복합제(다중)는 개별모델 없이 100%-(단일제+복합제비다중) 잔여값으로 산출 (참고: 잔여값이 2021년 실측 피크를 완만화해서 반영, 최대오차 약 0.9%p)</t>
        </is>
      </c>
    </row>
    <row r="63" ht="16.5" customHeight="1" s="9">
      <c r="A63" s="0" t="inlineStr">
        <is>
          <t>▶ C. ARB 복합제 조합 구성비 — ARB+CCB·ARB+CCB+DU 중심 재설계(로지스틱 개별적합 + 기타=잔여)</t>
        </is>
      </c>
    </row>
    <row r="64" ht="16.5" customHeight="1" s="9">
      <c r="A64" s="0" t="inlineStr">
        <is>
          <t xml:space="preserve">  ARB+CCB: L(상한)/k/x0/anchor(2025보정)</t>
        </is>
      </c>
      <c r="C64" s="89" t="n">
        <v>0.718</v>
      </c>
      <c r="D64" s="0" t="n">
        <v>0.1721</v>
      </c>
      <c r="E64" s="0" t="n">
        <v>2007</v>
      </c>
      <c r="F64" s="0" t="n">
        <v>0.00166</v>
      </c>
      <c r="H64" s="89" t="inlineStr">
        <is>
          <t>C64는 curve_fit 자유적합 결과(약 0.7203)가 아니라 FY26 1분기 실측과의 정합성을 우선해 수동 보정한 값. 이로 인해 anchor(F64)는 2025 실측점과 약 -0.38%p 어긋남(2025 정합성보다 FY26 예측 정합성을 우선한 트레이드오프)</t>
        </is>
      </c>
    </row>
    <row r="65" ht="16.5" customHeight="1" s="9">
      <c r="A65" s="79" t="inlineStr">
        <is>
          <t xml:space="preserve">  ARB+CCB+DU: L(상한)/k/x0/anchor(FY26Q1 실측 재보정, ★2025→26Q1로 변경) — FY25Q3~26Q1 3분기 재가속(정체기 대비) 확인되어 근시일 정합 우선, L/k/x0는 22분기 검증값 유지</t>
        </is>
      </c>
      <c r="C65" s="89" t="n">
        <v>0.115</v>
      </c>
      <c r="D65" s="0" t="n">
        <v>0.489</v>
      </c>
      <c r="E65" s="0" t="n">
        <v>2018.8</v>
      </c>
      <c r="F65" s="79" t="n">
        <v>0.00240350917394279</v>
      </c>
      <c r="H65" s="89" t="inlineStr">
        <is>
          <t>C65는 curve_fit 자유적합 결과가 아니라 FY26 1분기 실측과의 정합성을 우선해 수동 보정한 값. 이로 인해 anchor(F65)는 2025 실측점과 약 +0.48%p 어긋남(2025 정합성보다 FY26 예측 정합성을 우선한 트레이드오프)</t>
        </is>
      </c>
    </row>
    <row r="66" ht="16.5" customHeight="1" s="9">
      <c r="A66" s="0" t="inlineStr">
        <is>
          <t xml:space="preserve">  ARB+DU: floor(하한)/k/x0/anchor(2025보정)</t>
        </is>
      </c>
      <c r="C66" s="0" t="n">
        <v>0.1045</v>
      </c>
      <c r="D66" s="0" t="n">
        <v>-0.1937</v>
      </c>
      <c r="E66" s="0" t="n">
        <v>2012.2</v>
      </c>
      <c r="F66" s="0" t="n">
        <v>-0.00017</v>
      </c>
      <c r="H66" s="0" t="inlineStr">
        <is>
          <t>2018-2025 실측 자유적합(curve_fit), SE(floor)=±0.80%p</t>
        </is>
      </c>
    </row>
    <row r="67" ht="16.5" customHeight="1" s="9">
      <c r="A67" s="54" t="inlineStr">
        <is>
          <t xml:space="preserve">  ※ 기타 복합제는 개별모델 없이 100%-(ARB+CCB+ARB+CCB+DU+ARB+DU) 잔여값으로 산출 (검증: 잔여값이 2018-2025 실측 기타값과 매우 근접, 최대오차 0.2%p)</t>
        </is>
      </c>
    </row>
    <row r="68" ht="16.5" customHeight="1" s="9"/>
    <row r="69" ht="16.5" customHeight="1" s="9">
      <c r="A69" s="131" t="inlineStr">
        <is>
          <t>▶ D. HP/GP 비율 — FY2024Q3(peak) 이후 분기 자동확장 로지스틱(floor=22.0%, ARB+CCB 자체 HP:GP 22.1%가 이미 flat인 것을 하한 근거로 판단 고정) (기존 21-25 평균고정 폐기: 8년 전체 p=0.782 비유의, FY24Q3~26Q1 7분기 p=0.00017·R²=0.953로 하락 확인됐으나 무기한 직선하락은 비현실적)</t>
        </is>
      </c>
    </row>
    <row r="70" ht="16.5" customHeight="1" s="9">
      <c r="A70" s="131" t="inlineStr">
        <is>
          <t xml:space="preserve">  floor(하한, G62=판단고정) / 기울기·절편·R²(C62:E62, FY2024Q3~ 자동확장) / anchor(F62)</t>
        </is>
      </c>
      <c r="C70" s="132">
        <f>SLOPE($R$120:INDEX($R$120:$CZ$120,COUNTA($R$120:$CZ$120)),$R$116:INDEX($R$116:$CZ$116,COUNTA($R$116:$CZ$116)))</f>
        <v/>
      </c>
      <c r="D70" s="131">
        <f>INTERCEPT($R$120:INDEX($R$120:$CZ$120,COUNTA($R$120:$CZ$120)),$R$116:INDEX($R$116:$CZ$116,COUNTA($R$116:$CZ$116)))</f>
        <v/>
      </c>
      <c r="E70" s="131">
        <f>RSQ($R$120:INDEX($R$120:$CZ$120,COUNTA($R$120:$CZ$120)),$R$116:INDEX($R$116:$CZ$116,COUNTA($R$116:$CZ$116)))</f>
        <v/>
      </c>
      <c r="F70" s="131">
        <f>LN((INDEX($C$118:$CZ$118,COUNTA($C$118:$CZ$118))-$G$70)/(1-INDEX($C$118:$CZ$118,COUNTA($C$118:$CZ$118))))-($C$70*INDEX($C$116:$CZ$116,COUNTA($C$118:$CZ$118))+$D$70)</f>
        <v/>
      </c>
      <c r="G70" s="131" t="n">
        <v>0.22</v>
      </c>
      <c r="H70" s="0">
        <f>LN(H19/H20)</f>
        <v/>
      </c>
      <c r="I70" s="0">
        <f>LN(I19/I20)</f>
        <v/>
      </c>
      <c r="J70" s="0">
        <f>LN(J19/J20)</f>
        <v/>
      </c>
    </row>
    <row r="71" ht="16.5" customHeight="1" s="9"/>
    <row r="72" ht="16.5" customHeight="1" s="9">
      <c r="A72" s="0" t="inlineStr">
        <is>
          <t>▶ E. HP내 성분별 비율 — olmesartan[MAIN]=로지스틱(하한), fimasartan=로지스틱(상한), telmisartan=선형회귀(직접), valsartan=가정치(신규진입), losartan=잔여값</t>
        </is>
      </c>
    </row>
    <row r="73" ht="16.5" customHeight="1" s="9">
      <c r="A73" s="0" t="inlineStr">
        <is>
          <t xml:space="preserve">  olmesartan: floor(하한)/k/x0/anchor(2025보정)</t>
        </is>
      </c>
      <c r="C73" s="0" t="n">
        <v>0.4703</v>
      </c>
      <c r="D73" s="0" t="n">
        <v>-0.5269</v>
      </c>
      <c r="E73" s="0" t="n">
        <v>2019.9</v>
      </c>
      <c r="F73" s="0" t="n">
        <v>-0.00305962961348165</v>
      </c>
      <c r="H73" s="0" t="inlineStr">
        <is>
          <t>2018-2025 실측 자유적합(curve_fit), SE(floor)=±4.00%p</t>
        </is>
      </c>
    </row>
    <row r="74" ht="16.5" customHeight="1" s="9">
      <c r="A74" s="0" t="inlineStr">
        <is>
          <t xml:space="preserve">  fimasartan: L(상한)/k/x0/anchor(2025보정, 2022년 진입)</t>
        </is>
      </c>
      <c r="C74" s="0" t="n">
        <v>0.216</v>
      </c>
      <c r="D74" s="0" t="n">
        <v>2.1039</v>
      </c>
      <c r="E74" s="0" t="n">
        <v>2022.6</v>
      </c>
      <c r="F74" s="0" t="n">
        <v>0.00137647440273966</v>
      </c>
      <c r="H74" s="0" t="inlineStr">
        <is>
          <t>2022-2025 실측 자유적합(curve_fit), SE(L)=±0.36%p (매우 안정적)</t>
        </is>
      </c>
    </row>
    <row r="75" ht="16.5" customHeight="1" s="9">
      <c r="A75" s="0" t="inlineStr">
        <is>
          <t xml:space="preserve">  telmisartan: 기울기/절편/R² (선형회귀, 직접)</t>
        </is>
      </c>
      <c r="C75" s="0">
        <f>SLOPE(C26:J26,$C$2:$J$2)</f>
        <v/>
      </c>
      <c r="D75" s="0">
        <f>INTERCEPT(C26:J26,$C$2:$J$2)</f>
        <v/>
      </c>
      <c r="E75" s="0">
        <f>RSQ(C26:J26,$C$2:$J$2)</f>
        <v/>
      </c>
    </row>
    <row r="76" ht="16.5" customHeight="1" s="9">
      <c r="A76" s="0" t="inlineStr">
        <is>
          <t xml:space="preserve">  valsartan: 가정치 (2025년 1개 실측뿐, 값 고정)</t>
        </is>
      </c>
      <c r="C76" s="74">
        <f>J27</f>
        <v/>
      </c>
    </row>
    <row r="77" ht="16.5" customHeight="1" s="9">
      <c r="A77" s="0" t="inlineStr">
        <is>
          <t xml:space="preserve">  ※ losartan은 개별모델 없이 100%-(olmesartan+fimasartan+telmisartan+valsartan) 잔여값 (최근3년 실측과 오차 1%p 이내로 근접 확인)</t>
        </is>
      </c>
    </row>
    <row r="79" ht="16.5" customHeight="1" s="9">
      <c r="A79" s="0" t="inlineStr">
        <is>
          <t>▶ F. HP Original/Generic 비율 — Original[MAIN]=로지스틱(하한)</t>
        </is>
      </c>
    </row>
    <row r="80" ht="16.5" customHeight="1" s="9">
      <c r="A80" s="0" t="inlineStr">
        <is>
          <t xml:space="preserve">  Original: 분기실측(row91) 참조, FY2020Q1~ 자동확장 — 직접선형회귀용 (제네릭 출시 이후만 사용, 기존 방식 유지)</t>
        </is>
      </c>
      <c r="C80" s="0" t="n">
        <v>0.9469</v>
      </c>
      <c r="D80" s="0" t="n">
        <v>-0.6768999999999999</v>
      </c>
      <c r="E80" s="0">
        <f>E30*100</f>
        <v/>
      </c>
      <c r="F80" s="0">
        <f>F30*100</f>
        <v/>
      </c>
      <c r="G80" s="0">
        <f>G30*100</f>
        <v/>
      </c>
      <c r="I80" s="0">
        <f>I30*100</f>
        <v/>
      </c>
      <c r="J80" s="0">
        <f>J30*100</f>
        <v/>
      </c>
    </row>
    <row r="81" ht="16.5" customHeight="1" s="9">
      <c r="A81" s="0" t="inlineStr">
        <is>
          <t xml:space="preserve">  Original 기울기(%p/분기)/절편/R² (직접선형, FY2020Q1~ 자동확장, 연간(2020-25) 방식 폐기) — 분기검증: 로짓변환 시 인위적 가속(2030년 75.8% vs 91.0%) 재확인되어 직접선형 유지 | F73=anchor(최근분기 실측에 정확히 맞춤)</t>
        </is>
      </c>
      <c r="C81" s="0">
        <f>SLOPE($J$99:INDEX($J$99:$CZ$99,COUNTA($J$99:$CZ$99)),$J$111:INDEX($J$111:$CZ$111,COUNTA($J$111:$CZ$111)))*100</f>
        <v/>
      </c>
      <c r="D81" s="0">
        <f>INTERCEPT($J$99:INDEX($J$99:$CZ$99,COUNTA($J$99:$CZ$99)),$J$111:INDEX($J$111:$CZ$111,COUNTA($J$111:$CZ$111)))*100</f>
        <v/>
      </c>
      <c r="E81" s="0">
        <f>RSQ($J$99:INDEX($J$99:$CZ$99,COUNTA($J$99:$CZ$99)),$J$111:INDEX($J$111:$CZ$111,COUNTA($J$111:$CZ$111)))</f>
        <v/>
      </c>
      <c r="F81" s="0">
        <f>INDEX($B$99:$CZ$99,COUNTA($B$99:$CZ$99))*100-($C$81*INDEX($B$111:$CZ$111,COUNTA($B$99:$CZ$99))+$D$81)</f>
        <v/>
      </c>
      <c r="H81" s="90" t="inlineStr">
        <is>
          <t>2026-27 실측 확보되면 재검증 필요 (직접선형은 장기 외삽 시 0% 하회 가능성 있어 단기(~2030)에만 적용 권장)</t>
        </is>
      </c>
    </row>
    <row r="82" ht="16.5" customHeight="1" s="9">
      <c r="H82" s="90" t="n"/>
    </row>
    <row r="83" ht="16.5" customHeight="1" s="9">
      <c r="A83" s="0" t="inlineStr">
        <is>
          <t>▶ G. GP내 성분별 비율 — olmesartan[MAIN]=평균고정(2020-25), fimasartan=로지스틱(상한), losartan=선형회귀(최근5년), valsartan=가정치, telmisartan=잔여값</t>
        </is>
      </c>
    </row>
    <row r="84" ht="16.5" customHeight="1" s="9">
      <c r="A84" s="0" t="inlineStr">
        <is>
          <t xml:space="preserve">  olmesartan: 2020-25년 평균고정 폐기 — 분기 실측 기준 floor(하한, C76)는 판단 고정치, k·절편은 최근5분기 로짓회귀로 자동연동(D76:F76). 실측 분기 추가되면 로그비율 변환행(104행)·index행(103행)에 값만 채우면 자동 재계산됨. floor 자체는 반등/추가하락 확인되면 수동 재검토 필요</t>
        </is>
      </c>
      <c r="C84" s="64" t="n">
        <v>0.379</v>
      </c>
      <c r="D84" s="0">
        <f>SLOPE(INDEX($B$112:$CZ$112,COUNTA($B$112:$CZ$112)-4):INDEX($B$112:$CZ$112,COUNTA($B$112:$CZ$112)),INDEX($B$111:$CZ$111,COUNTA($B$111:$CZ$111)-4):INDEX($B$111:$CZ$111,COUNTA($B$111:$CZ$111)))</f>
        <v/>
      </c>
      <c r="E84" s="0">
        <f>INTERCEPT(INDEX($B$112:$CZ$112,COUNTA($B$112:$CZ$112)-4):INDEX($B$112:$CZ$112,COUNTA($B$112:$CZ$112)),INDEX($B$111:$CZ$111,COUNTA($B$111:$CZ$111)-4):INDEX($B$111:$CZ$111,COUNTA($B$111:$CZ$111)))</f>
        <v/>
      </c>
      <c r="F84" s="0">
        <f>RSQ(INDEX($B$112:$CZ$112,COUNTA($B$112:$CZ$112)-4):INDEX($B$112:$CZ$112,COUNTA($B$112:$CZ$112)),INDEX($B$111:$CZ$111,COUNTA($B$111:$CZ$111)-4):INDEX($B$111:$CZ$111,COUNTA($B$111:$CZ$111)))</f>
        <v/>
      </c>
    </row>
    <row r="85" ht="16.5" customHeight="1" s="9">
      <c r="A85" s="0" t="inlineStr">
        <is>
          <t xml:space="preserve">  fimasartan: L(상한)/k/x0/anchor(2025보정, 2022년 진입)</t>
        </is>
      </c>
      <c r="C85" s="0" t="n">
        <v>0.1319</v>
      </c>
      <c r="D85" s="0" t="n">
        <v>1.3013</v>
      </c>
      <c r="E85" s="0" t="n">
        <v>2021.8</v>
      </c>
      <c r="F85" s="0" t="n">
        <v>0.000918714345126102</v>
      </c>
      <c r="H85" s="0" t="inlineStr">
        <is>
          <t>2022-2025 실측 자유적합(curve_fit), SE(L)=±0.21%p</t>
        </is>
      </c>
    </row>
    <row r="86" ht="16.5" customHeight="1" s="9">
      <c r="A86" s="0" t="inlineStr">
        <is>
          <t xml:space="preserve">  losartan: 선형회귀(최근5년) 폐기 — FY25Q1(20.43%, 역대 최저) 저점 확인 후 최근 4분기 롤링평균으로 flat 고정(C78, 자동연동). 실측 분기 추가되면 100행에 값만 채우면 평균창이 자동으로 최신 4분기로 이동함. 재하락/추가반등 뚜렷해지면 판단 재검토 필요</t>
        </is>
      </c>
      <c r="C86" s="64">
        <f>AVERAGE(INDEX($B$108:$CZ$108,COUNTA($B$108:$CZ$108)-3):INDEX($B$108:$CZ$108,COUNTA($B$108:$CZ$108)))</f>
        <v/>
      </c>
      <c r="D86" s="0" t="n"/>
      <c r="E86" s="0" t="n"/>
    </row>
    <row r="87" ht="16.5" customHeight="1" s="9">
      <c r="A87" s="0" t="inlineStr">
        <is>
          <t xml:space="preserve">  valsartan: 가정치 (2025년 1개 실측뿐, 값 고정)</t>
        </is>
      </c>
      <c r="C87" s="74">
        <f>J38</f>
        <v/>
      </c>
    </row>
    <row r="88" ht="16.5" customHeight="1" s="9">
      <c r="A88" s="0" t="inlineStr">
        <is>
          <t xml:space="preserve">  ※ telmisartan은 개별모델 없이 100%-(olmesartan+fimasartan+losartan+valsartan) 잔여값 (최근3년 실측과 오차 0.7%p 이내로 근접 확인)</t>
        </is>
      </c>
    </row>
    <row r="90" ht="16.5" customHeight="1" s="9">
      <c r="A90" s="0" t="inlineStr">
        <is>
          <t>▶ H. GP Original/Generic 비율 — Original[MAIN]=로짓 변환 회귀(최근5년, 로지스틱 적합 불안정하여 미채택)</t>
        </is>
      </c>
    </row>
    <row r="91" ht="16.5" customHeight="1" s="9">
      <c r="A91" s="0" t="inlineStr">
        <is>
          <t xml:space="preserve">  ln(Original/Generic), 분기 변환행(106행) 참조 — FY2023Q1~ 자동확장(전체기간 대비 감속 확인되어 최근구간만 사용)</t>
        </is>
      </c>
      <c r="C91" s="0">
        <f>LN(C41/C42)</f>
        <v/>
      </c>
      <c r="D91" s="0">
        <f>LN(D41/D42)</f>
        <v/>
      </c>
      <c r="E91" s="0">
        <f>LN(E41/E42)</f>
        <v/>
      </c>
      <c r="F91" s="0">
        <f>LN(F41/F42)</f>
        <v/>
      </c>
      <c r="G91" s="0">
        <f>LN(G41/G42)</f>
        <v/>
      </c>
      <c r="H91" s="0">
        <f>LN(H41/H42)</f>
        <v/>
      </c>
      <c r="I91" s="0">
        <f>LN(I41/I42)</f>
        <v/>
      </c>
      <c r="J91" s="0">
        <f>LN(J41/J42)</f>
        <v/>
      </c>
    </row>
    <row r="92" ht="16.5" customHeight="1" s="9">
      <c r="A92" s="0" t="inlineStr">
        <is>
          <t xml:space="preserve">  Original 기울기/절편/R² — 분기실측 기반(FY2023Q1~ 자동확장). 전체33분기(2019~)는 초기 급락(2019년 -4.6%p/분기)이 평균을 왜곡해 기울기 과대(-0.27, R²=0.81) → 최근구간(2023~)만 사용시 -0.15, R²=0.98로 훨씬 안정적. anchor(F84)로 최근분기 실측에 정확히 맞춤</t>
        </is>
      </c>
      <c r="C92" s="0">
        <f>SLOPE($V$114:INDEX($V$114:$CZ$114,COUNTA($V$114:$CZ$114)),$V$111:INDEX($V$111:$CZ$111,COUNTA($V$111:$CZ$111)))</f>
        <v/>
      </c>
      <c r="D92" s="0">
        <f>INTERCEPT($V$114:INDEX($V$114:$CZ$114,COUNTA($V$114:$CZ$114)),$V$111:INDEX($V$111:$CZ$111,COUNTA($V$111:$CZ$111)))</f>
        <v/>
      </c>
      <c r="E92" s="0">
        <f>RSQ($V$114:INDEX($V$114:$CZ$114,COUNTA($V$114:$CZ$114)),$V$111:INDEX($V$111:$CZ$111,COUNTA($V$111:$CZ$111)))</f>
        <v/>
      </c>
      <c r="F92" s="0">
        <f>LN(INDEX($B$105:$CZ$105,COUNTA($B$105:$CZ$105))/(1-INDEX($B$105:$CZ$105,COUNTA($B$105:$CZ$105))))-($C$92*INDEX($B$111:$CZ$111,COUNTA($B$105:$CZ$105))+$D$92)</f>
        <v/>
      </c>
    </row>
    <row r="95" ht="16.5" customHeight="1" s="9">
      <c r="A95" s="0" t="inlineStr">
        <is>
          <t>════════ [분기 모니터링] GP/HP 성분별 비율 · Olmesartan Original 비율 분기 원자료 (UBIST, CY→FY 환산) ════════</t>
        </is>
      </c>
    </row>
    <row r="96" ht="16.5" customHeight="1" s="9">
      <c r="A96" s="91" t="inlineStr">
        <is>
          <t>※ CY(역년) 데이터를 FY(회계연도, 4~3월)로 환산: FY(Y) Q1=CY(Y) Q2, Q2=CY(Y) Q3, Q3=CY(Y) Q4, Q4=CY(Y+1) Q1 (예: CY26 Q2 = FY26 Q1)</t>
        </is>
      </c>
    </row>
    <row r="97" ht="16.5" customHeight="1" s="9">
      <c r="A97" s="54" t="inlineStr">
        <is>
          <t>항목 / FY분기 ▶</t>
        </is>
      </c>
      <c r="B97" s="0" t="inlineStr">
        <is>
          <t>FY2018Q1</t>
        </is>
      </c>
      <c r="C97" s="0" t="inlineStr">
        <is>
          <t>FY2018Q2</t>
        </is>
      </c>
      <c r="D97" s="0" t="inlineStr">
        <is>
          <t>FY2018Q3</t>
        </is>
      </c>
      <c r="E97" s="0" t="inlineStr">
        <is>
          <t>FY2018Q4</t>
        </is>
      </c>
      <c r="F97" s="0" t="inlineStr">
        <is>
          <t>FY2019Q1</t>
        </is>
      </c>
      <c r="G97" s="0" t="inlineStr">
        <is>
          <t>FY2019Q2</t>
        </is>
      </c>
      <c r="H97" s="0" t="inlineStr">
        <is>
          <t>FY2019Q3</t>
        </is>
      </c>
      <c r="I97" s="0" t="inlineStr">
        <is>
          <t>FY2019Q4</t>
        </is>
      </c>
      <c r="J97" s="0" t="inlineStr">
        <is>
          <t>FY2020Q1</t>
        </is>
      </c>
      <c r="K97" s="0" t="inlineStr">
        <is>
          <t>FY2020Q2</t>
        </is>
      </c>
      <c r="L97" s="0" t="inlineStr">
        <is>
          <t>FY2020Q3</t>
        </is>
      </c>
      <c r="M97" s="0" t="inlineStr">
        <is>
          <t>FY2020Q4</t>
        </is>
      </c>
      <c r="N97" s="0" t="inlineStr">
        <is>
          <t>FY2021Q1</t>
        </is>
      </c>
      <c r="O97" s="0" t="inlineStr">
        <is>
          <t>FY2021Q2</t>
        </is>
      </c>
      <c r="P97" s="0" t="inlineStr">
        <is>
          <t>FY2021Q3</t>
        </is>
      </c>
      <c r="Q97" s="0" t="inlineStr">
        <is>
          <t>FY2021Q4</t>
        </is>
      </c>
      <c r="R97" s="0" t="inlineStr">
        <is>
          <t>FY2022Q1</t>
        </is>
      </c>
      <c r="S97" s="0" t="inlineStr">
        <is>
          <t>FY2022Q2</t>
        </is>
      </c>
      <c r="T97" s="0" t="inlineStr">
        <is>
          <t>FY2022Q3</t>
        </is>
      </c>
      <c r="U97" s="0" t="inlineStr">
        <is>
          <t>FY2022Q4</t>
        </is>
      </c>
      <c r="V97" s="0" t="inlineStr">
        <is>
          <t>FY2023Q1</t>
        </is>
      </c>
      <c r="W97" s="0" t="inlineStr">
        <is>
          <t>FY2023Q2</t>
        </is>
      </c>
      <c r="X97" s="0" t="inlineStr">
        <is>
          <t>FY2023Q3</t>
        </is>
      </c>
      <c r="Y97" s="0" t="inlineStr">
        <is>
          <t>FY2023Q4</t>
        </is>
      </c>
      <c r="Z97" s="0" t="inlineStr">
        <is>
          <t>FY2024Q1</t>
        </is>
      </c>
      <c r="AA97" s="0" t="inlineStr">
        <is>
          <t>FY2024Q2</t>
        </is>
      </c>
      <c r="AB97" s="0" t="inlineStr">
        <is>
          <t>FY2024Q3</t>
        </is>
      </c>
      <c r="AC97" s="0" t="inlineStr">
        <is>
          <t>FY2024Q4</t>
        </is>
      </c>
      <c r="AD97" s="0" t="inlineStr">
        <is>
          <t>FY2025Q1</t>
        </is>
      </c>
      <c r="AE97" s="0" t="inlineStr">
        <is>
          <t>FY2025Q2</t>
        </is>
      </c>
      <c r="AF97" s="0" t="inlineStr">
        <is>
          <t>FY2025Q3</t>
        </is>
      </c>
      <c r="AG97" s="0" t="inlineStr">
        <is>
          <t>FY2025Q4</t>
        </is>
      </c>
      <c r="AH97" s="0" t="inlineStr">
        <is>
          <t>FY2026Q1</t>
        </is>
      </c>
    </row>
    <row r="98" ht="16.5" customHeight="1" s="9">
      <c r="A98" s="0" t="inlineStr">
        <is>
          <t xml:space="preserve">  HP olmesartan</t>
        </is>
      </c>
      <c r="B98" s="401" t="n">
        <v>0.9410219191428369</v>
      </c>
      <c r="C98" s="401" t="n">
        <v>0.902970962174189</v>
      </c>
      <c r="D98" s="401" t="n">
        <v>0.874704736454446</v>
      </c>
      <c r="E98" s="401" t="n">
        <v>0.834606265233186</v>
      </c>
      <c r="F98" s="401" t="n">
        <v>0.8261532850701609</v>
      </c>
      <c r="G98" s="401" t="n">
        <v>0.81388946518853</v>
      </c>
      <c r="H98" s="401" t="n">
        <v>0.772375587143002</v>
      </c>
      <c r="I98" s="401" t="n">
        <v>0.751614626350588</v>
      </c>
      <c r="J98" s="401" t="n">
        <v>0.713880319914143</v>
      </c>
      <c r="K98" s="401" t="n">
        <v>0.7056986331056559</v>
      </c>
      <c r="L98" s="401" t="n">
        <v>0.686286447839732</v>
      </c>
      <c r="M98" s="401" t="n">
        <v>0.686166150517052</v>
      </c>
      <c r="N98" s="401" t="n">
        <v>0.657752774548495</v>
      </c>
      <c r="O98" s="401" t="n">
        <v>0.667149233636996</v>
      </c>
      <c r="P98" s="401" t="n">
        <v>0.678181767181121</v>
      </c>
      <c r="Q98" s="401" t="n">
        <v>0.665651569963589</v>
      </c>
      <c r="R98" s="401" t="n">
        <v>0.674181335626308</v>
      </c>
      <c r="S98" s="401" t="n">
        <v>0.66191024349273</v>
      </c>
      <c r="T98" s="401" t="n">
        <v>0.617122443887648</v>
      </c>
      <c r="U98" s="401" t="n">
        <v>0.597608807173335</v>
      </c>
      <c r="V98" s="401" t="n">
        <v>0.584974091958171</v>
      </c>
      <c r="W98" s="401" t="n">
        <v>0.556742539142593</v>
      </c>
      <c r="X98" s="401" t="n">
        <v>0.549303888409203</v>
      </c>
      <c r="Y98" s="401" t="n">
        <v>0.538389068469589</v>
      </c>
      <c r="Z98" s="401" t="n">
        <v>0.526455867695811</v>
      </c>
      <c r="AA98" s="401" t="n">
        <v>0.52996654892823</v>
      </c>
      <c r="AB98" s="401" t="n">
        <v>0.513278470992437</v>
      </c>
      <c r="AC98" s="401" t="n">
        <v>0.504827552892068</v>
      </c>
      <c r="AD98" s="401" t="n">
        <v>0.506461353354275</v>
      </c>
      <c r="AE98" s="401" t="n">
        <v>0.506823930049604</v>
      </c>
      <c r="AF98" s="401" t="n">
        <v>0.506194105211295</v>
      </c>
      <c r="AG98" s="401" t="n">
        <v>0.485023187851646</v>
      </c>
      <c r="AH98" s="401" t="n">
        <v>0.478402186710604</v>
      </c>
    </row>
    <row r="99" ht="16.5" customHeight="1" s="9">
      <c r="A99" s="0" t="inlineStr">
        <is>
          <t xml:space="preserve">  HP olmesartan 내 Original 비율</t>
        </is>
      </c>
      <c r="B99" s="401" t="n">
        <v>1</v>
      </c>
      <c r="C99" s="401" t="n">
        <v>1</v>
      </c>
      <c r="D99" s="401" t="n">
        <v>1</v>
      </c>
      <c r="E99" s="401" t="n">
        <v>1</v>
      </c>
      <c r="F99" s="401" t="n">
        <v>0.998247730384182</v>
      </c>
      <c r="G99" s="401" t="n">
        <v>0.997164109512624</v>
      </c>
      <c r="H99" s="401" t="n">
        <v>0.995507694238331</v>
      </c>
      <c r="I99" s="401" t="n">
        <v>0.9950407575621421</v>
      </c>
      <c r="J99" s="401" t="n">
        <v>0.995555187396074</v>
      </c>
      <c r="K99" s="401" t="n">
        <v>0.994863887950475</v>
      </c>
      <c r="L99" s="401" t="n">
        <v>0.986296691947594</v>
      </c>
      <c r="M99" s="401" t="n">
        <v>0.982564897258301</v>
      </c>
      <c r="N99" s="401" t="n">
        <v>0.98029136246332</v>
      </c>
      <c r="O99" s="401" t="n">
        <v>0.9780843600374</v>
      </c>
      <c r="P99" s="401" t="n">
        <v>0.979835195970185</v>
      </c>
      <c r="Q99" s="401" t="n">
        <v>0.979535622476743</v>
      </c>
      <c r="R99" s="401" t="n">
        <v>0.973854718699625</v>
      </c>
      <c r="S99" s="401" t="n">
        <v>0.975480323264772</v>
      </c>
      <c r="T99" s="401" t="n">
        <v>0.977421936967809</v>
      </c>
      <c r="U99" s="401" t="n">
        <v>0.97243201157529</v>
      </c>
      <c r="V99" s="401" t="n">
        <v>0.9697096511346061</v>
      </c>
      <c r="W99" s="401" t="n">
        <v>0.968844916026996</v>
      </c>
      <c r="X99" s="401" t="n">
        <v>0.971473310266234</v>
      </c>
      <c r="Y99" s="401" t="n">
        <v>0.966031155972207</v>
      </c>
      <c r="Z99" s="401" t="n">
        <v>0.958001958505772</v>
      </c>
      <c r="AA99" s="401" t="n">
        <v>0.959719527285862</v>
      </c>
      <c r="AB99" s="401" t="n">
        <v>0.959824790448955</v>
      </c>
      <c r="AC99" s="401" t="n">
        <v>0.956598023821031</v>
      </c>
      <c r="AD99" s="401" t="n">
        <v>0.955849948787369</v>
      </c>
      <c r="AE99" s="401" t="n">
        <v>0.955844112107509</v>
      </c>
      <c r="AF99" s="401" t="n">
        <v>0.949249355416971</v>
      </c>
      <c r="AG99" s="401" t="n">
        <v>0.94976544906433</v>
      </c>
      <c r="AH99" s="401" t="n">
        <v>0.935887948273181</v>
      </c>
    </row>
    <row r="100" ht="16.5" customHeight="1" s="9">
      <c r="A100" s="0" t="inlineStr">
        <is>
          <t xml:space="preserve">  HP fimasartan</t>
        </is>
      </c>
      <c r="B100" s="401" t="n">
        <v>0</v>
      </c>
      <c r="C100" s="401" t="n">
        <v>0</v>
      </c>
      <c r="D100" s="401" t="n">
        <v>0</v>
      </c>
      <c r="E100" s="401" t="n">
        <v>0</v>
      </c>
      <c r="F100" s="401" t="n">
        <v>0</v>
      </c>
      <c r="G100" s="401" t="n">
        <v>0</v>
      </c>
      <c r="H100" s="401" t="n">
        <v>0</v>
      </c>
      <c r="I100" s="401" t="n">
        <v>0</v>
      </c>
      <c r="J100" s="401" t="n">
        <v>0</v>
      </c>
      <c r="K100" s="401" t="n">
        <v>0</v>
      </c>
      <c r="L100" s="401" t="n">
        <v>0</v>
      </c>
      <c r="M100" s="401" t="n">
        <v>0</v>
      </c>
      <c r="N100" s="401" t="n">
        <v>0</v>
      </c>
      <c r="O100" s="401" t="n">
        <v>0</v>
      </c>
      <c r="P100" s="401" t="n">
        <v>0</v>
      </c>
      <c r="Q100" s="401" t="n">
        <v>0</v>
      </c>
      <c r="R100" s="401" t="n">
        <v>0.00124283946675594</v>
      </c>
      <c r="S100" s="401" t="n">
        <v>0.0111499664477253</v>
      </c>
      <c r="T100" s="401" t="n">
        <v>0.0631403444320016</v>
      </c>
      <c r="U100" s="401" t="n">
        <v>0.0954364854677419</v>
      </c>
      <c r="V100" s="401" t="n">
        <v>0.119123288913204</v>
      </c>
      <c r="W100" s="401" t="n">
        <v>0.143536699005691</v>
      </c>
      <c r="X100" s="401" t="n">
        <v>0.157800221670696</v>
      </c>
      <c r="Y100" s="401" t="n">
        <v>0.177383217247156</v>
      </c>
      <c r="Z100" s="401" t="n">
        <v>0.183339611517973</v>
      </c>
      <c r="AA100" s="401" t="n">
        <v>0.196333671626622</v>
      </c>
      <c r="AB100" s="401" t="n">
        <v>0.210909924126757</v>
      </c>
      <c r="AC100" s="401" t="n">
        <v>0.213909666345395</v>
      </c>
      <c r="AD100" s="401" t="n">
        <v>0.220960158183067</v>
      </c>
      <c r="AE100" s="401" t="n">
        <v>0.214939123985353</v>
      </c>
      <c r="AF100" s="401" t="n">
        <v>0.213494401695226</v>
      </c>
      <c r="AG100" s="401" t="n">
        <v>0.214724781019735</v>
      </c>
      <c r="AH100" s="401" t="n">
        <v>0.207039256508812</v>
      </c>
    </row>
    <row r="101" ht="16.5" customHeight="1" s="9">
      <c r="A101" s="0" t="inlineStr">
        <is>
          <t xml:space="preserve">  HP telmisartan</t>
        </is>
      </c>
      <c r="B101" s="401" t="n">
        <v>0.0108103006792121</v>
      </c>
      <c r="C101" s="401" t="n">
        <v>0.019442818955192</v>
      </c>
      <c r="D101" s="401" t="n">
        <v>0.0325394500100142</v>
      </c>
      <c r="E101" s="401" t="n">
        <v>0.0417881630140353</v>
      </c>
      <c r="F101" s="401" t="n">
        <v>0.0364514177725952</v>
      </c>
      <c r="G101" s="401" t="n">
        <v>0.0362552343721403</v>
      </c>
      <c r="H101" s="401" t="n">
        <v>0.0448373418865969</v>
      </c>
      <c r="I101" s="401" t="n">
        <v>0.0590845783150697</v>
      </c>
      <c r="J101" s="401" t="n">
        <v>0.0824144522752162</v>
      </c>
      <c r="K101" s="401" t="n">
        <v>0.0863300249124373</v>
      </c>
      <c r="L101" s="401" t="n">
        <v>0.108542716923503</v>
      </c>
      <c r="M101" s="401" t="n">
        <v>0.11855911693898</v>
      </c>
      <c r="N101" s="401" t="n">
        <v>0.131336090969947</v>
      </c>
      <c r="O101" s="401" t="n">
        <v>0.132620872939836</v>
      </c>
      <c r="P101" s="401" t="n">
        <v>0.138222874399368</v>
      </c>
      <c r="Q101" s="401" t="n">
        <v>0.138060998066226</v>
      </c>
      <c r="R101" s="401" t="n">
        <v>0.138650763897986</v>
      </c>
      <c r="S101" s="401" t="n">
        <v>0.140490868208001</v>
      </c>
      <c r="T101" s="401" t="n">
        <v>0.141117854963556</v>
      </c>
      <c r="U101" s="401" t="n">
        <v>0.131798293903888</v>
      </c>
      <c r="V101" s="401" t="n">
        <v>0.132426557635688</v>
      </c>
      <c r="W101" s="401" t="n">
        <v>0.133808508566017</v>
      </c>
      <c r="X101" s="401" t="n">
        <v>0.133474845979016</v>
      </c>
      <c r="Y101" s="401" t="n">
        <v>0.129376094358336</v>
      </c>
      <c r="Z101" s="401" t="n">
        <v>0.13324185381323</v>
      </c>
      <c r="AA101" s="401" t="n">
        <v>0.127949187761537</v>
      </c>
      <c r="AB101" s="401" t="n">
        <v>0.129150431470804</v>
      </c>
      <c r="AC101" s="401" t="n">
        <v>0.132046797803555</v>
      </c>
      <c r="AD101" s="401" t="n">
        <v>0.127328137695416</v>
      </c>
      <c r="AE101" s="401" t="n">
        <v>0.12550418513995</v>
      </c>
      <c r="AF101" s="401" t="n">
        <v>0.125873082272964</v>
      </c>
      <c r="AG101" s="401" t="n">
        <v>0.124554338661154</v>
      </c>
      <c r="AH101" s="401" t="n">
        <v>0.12860903225901</v>
      </c>
    </row>
    <row r="102" ht="16.5" customHeight="1" s="9">
      <c r="A102" s="0" t="inlineStr">
        <is>
          <t xml:space="preserve">  HP losartan</t>
        </is>
      </c>
      <c r="B102" s="401" t="n">
        <v>0.0481677801779507</v>
      </c>
      <c r="C102" s="401" t="n">
        <v>0.07758621887061901</v>
      </c>
      <c r="D102" s="401" t="n">
        <v>0.0927558135355401</v>
      </c>
      <c r="E102" s="401" t="n">
        <v>0.123605571752779</v>
      </c>
      <c r="F102" s="401" t="n">
        <v>0.137395297157244</v>
      </c>
      <c r="G102" s="401" t="n">
        <v>0.14985530043933</v>
      </c>
      <c r="H102" s="401" t="n">
        <v>0.182787070970401</v>
      </c>
      <c r="I102" s="401" t="n">
        <v>0.189300795334342</v>
      </c>
      <c r="J102" s="401" t="n">
        <v>0.203705227810641</v>
      </c>
      <c r="K102" s="401" t="n">
        <v>0.207971341981906</v>
      </c>
      <c r="L102" s="401" t="n">
        <v>0.205170835236765</v>
      </c>
      <c r="M102" s="401" t="n">
        <v>0.195274732543967</v>
      </c>
      <c r="N102" s="401" t="n">
        <v>0.210911134481558</v>
      </c>
      <c r="O102" s="401" t="n">
        <v>0.200229893423168</v>
      </c>
      <c r="P102" s="401" t="n">
        <v>0.183595358419511</v>
      </c>
      <c r="Q102" s="401" t="n">
        <v>0.196287431970186</v>
      </c>
      <c r="R102" s="401" t="n">
        <v>0.18592506100895</v>
      </c>
      <c r="S102" s="401" t="n">
        <v>0.186448921851544</v>
      </c>
      <c r="T102" s="401" t="n">
        <v>0.178619356716794</v>
      </c>
      <c r="U102" s="401" t="n">
        <v>0.175156413455035</v>
      </c>
      <c r="V102" s="401" t="n">
        <v>0.163476061492937</v>
      </c>
      <c r="W102" s="401" t="n">
        <v>0.165912253285699</v>
      </c>
      <c r="X102" s="401" t="n">
        <v>0.159421043941085</v>
      </c>
      <c r="Y102" s="401" t="n">
        <v>0.154851619924918</v>
      </c>
      <c r="Z102" s="401" t="n">
        <v>0.156962666972986</v>
      </c>
      <c r="AA102" s="401" t="n">
        <v>0.145750591683612</v>
      </c>
      <c r="AB102" s="401" t="n">
        <v>0.146661173410002</v>
      </c>
      <c r="AC102" s="401" t="n">
        <v>0.149215982958983</v>
      </c>
      <c r="AD102" s="401" t="n">
        <v>0.145250350767242</v>
      </c>
      <c r="AE102" s="401" t="n">
        <v>0.152732760825093</v>
      </c>
      <c r="AF102" s="401" t="n">
        <v>0.154438410820515</v>
      </c>
      <c r="AG102" s="401" t="n">
        <v>0.175556360531225</v>
      </c>
      <c r="AH102" s="401" t="n">
        <v>0.184377774427846</v>
      </c>
    </row>
    <row r="103" ht="16.5" customHeight="1" s="9">
      <c r="A103" s="0" t="inlineStr">
        <is>
          <t xml:space="preserve">  HP valsartan</t>
        </is>
      </c>
      <c r="B103" s="401" t="n">
        <v>0</v>
      </c>
      <c r="C103" s="401" t="n">
        <v>0</v>
      </c>
      <c r="D103" s="401" t="n">
        <v>0</v>
      </c>
      <c r="E103" s="401" t="n">
        <v>0</v>
      </c>
      <c r="F103" s="401" t="n">
        <v>0</v>
      </c>
      <c r="G103" s="401" t="n">
        <v>0</v>
      </c>
      <c r="H103" s="401" t="n">
        <v>0</v>
      </c>
      <c r="I103" s="401" t="n">
        <v>0</v>
      </c>
      <c r="J103" s="401" t="n">
        <v>0</v>
      </c>
      <c r="K103" s="401" t="n">
        <v>0</v>
      </c>
      <c r="L103" s="401" t="n">
        <v>0</v>
      </c>
      <c r="M103" s="401" t="n">
        <v>0</v>
      </c>
      <c r="N103" s="401" t="n">
        <v>0</v>
      </c>
      <c r="O103" s="401" t="n">
        <v>0</v>
      </c>
      <c r="P103" s="401" t="n">
        <v>0</v>
      </c>
      <c r="Q103" s="401" t="n">
        <v>0</v>
      </c>
      <c r="R103" s="401" t="n">
        <v>0</v>
      </c>
      <c r="S103" s="401" t="n">
        <v>0</v>
      </c>
      <c r="T103" s="401" t="n">
        <v>0</v>
      </c>
      <c r="U103" s="401" t="n">
        <v>0</v>
      </c>
      <c r="V103" s="401" t="n">
        <v>0</v>
      </c>
      <c r="W103" s="401" t="n">
        <v>0</v>
      </c>
      <c r="X103" s="401" t="n">
        <v>0</v>
      </c>
      <c r="Y103" s="401" t="n">
        <v>0</v>
      </c>
      <c r="Z103" s="401" t="n">
        <v>0</v>
      </c>
      <c r="AA103" s="401" t="n">
        <v>0</v>
      </c>
      <c r="AB103" s="401" t="n">
        <v>0</v>
      </c>
      <c r="AC103" s="401" t="n">
        <v>0</v>
      </c>
      <c r="AD103" s="401" t="n">
        <v>0</v>
      </c>
      <c r="AE103" s="401" t="n">
        <v>0</v>
      </c>
      <c r="AF103" s="401" t="n">
        <v>0</v>
      </c>
      <c r="AG103" s="401" t="n">
        <v>0.000141331936240232</v>
      </c>
      <c r="AH103" s="401" t="n">
        <v>0.00157175009372815</v>
      </c>
    </row>
    <row r="104" ht="16.5" customHeight="1" s="9">
      <c r="A104" s="0" t="inlineStr">
        <is>
          <t xml:space="preserve">  GP olmesartan</t>
        </is>
      </c>
      <c r="B104" s="401" t="n">
        <v>0.62159811624398</v>
      </c>
      <c r="C104" s="401" t="n">
        <v>0.5907691141388129</v>
      </c>
      <c r="D104" s="401" t="n">
        <v>0.56968973914807</v>
      </c>
      <c r="E104" s="401" t="n">
        <v>0.534291740109306</v>
      </c>
      <c r="F104" s="401" t="n">
        <v>0.5335102774304989</v>
      </c>
      <c r="G104" s="401" t="n">
        <v>0.5341482127195331</v>
      </c>
      <c r="H104" s="401" t="n">
        <v>0.497474052513973</v>
      </c>
      <c r="I104" s="401" t="n">
        <v>0.45592870375646</v>
      </c>
      <c r="J104" s="401" t="n">
        <v>0.452924754927973</v>
      </c>
      <c r="K104" s="401" t="n">
        <v>0.455173023165231</v>
      </c>
      <c r="L104" s="401" t="n">
        <v>0.451334529102035</v>
      </c>
      <c r="M104" s="401" t="n">
        <v>0.451899292891801</v>
      </c>
      <c r="N104" s="401" t="n">
        <v>0.453570651368026</v>
      </c>
      <c r="O104" s="401" t="n">
        <v>0.457968705272805</v>
      </c>
      <c r="P104" s="401" t="n">
        <v>0.4635386628816</v>
      </c>
      <c r="Q104" s="401" t="n">
        <v>0.476593878065222</v>
      </c>
      <c r="R104" s="401" t="n">
        <v>0.474087333469389</v>
      </c>
      <c r="S104" s="401" t="n">
        <v>0.448445767448293</v>
      </c>
      <c r="T104" s="401" t="n">
        <v>0.438376402273067</v>
      </c>
      <c r="U104" s="401" t="n">
        <v>0.438524948938702</v>
      </c>
      <c r="V104" s="401" t="n">
        <v>0.440409408665877</v>
      </c>
      <c r="W104" s="401" t="n">
        <v>0.443610119419165</v>
      </c>
      <c r="X104" s="401" t="n">
        <v>0.446397929253507</v>
      </c>
      <c r="Y104" s="401" t="n">
        <v>0.451681044854828</v>
      </c>
      <c r="Z104" s="401" t="n">
        <v>0.454666715156277</v>
      </c>
      <c r="AA104" s="401" t="n">
        <v>0.456146730834133</v>
      </c>
      <c r="AB104" s="401" t="n">
        <v>0.458280551618865</v>
      </c>
      <c r="AC104" s="401" t="n">
        <v>0.45980245356688</v>
      </c>
      <c r="AD104" s="401" t="n">
        <v>0.462453758493346</v>
      </c>
      <c r="AE104" s="401" t="n">
        <v>0.455274584694277</v>
      </c>
      <c r="AF104" s="401" t="n">
        <v>0.444951900222819</v>
      </c>
      <c r="AG104" s="401" t="n">
        <v>0.42741792827898</v>
      </c>
      <c r="AH104" s="401" t="n">
        <v>0.41337603009705</v>
      </c>
    </row>
    <row r="105" ht="16.5" customHeight="1" s="9">
      <c r="A105" s="0" t="inlineStr">
        <is>
          <t xml:space="preserve">  GP olmesartan 내 Original 비율</t>
        </is>
      </c>
      <c r="B105" s="401" t="n">
        <v>1</v>
      </c>
      <c r="C105" s="401" t="n">
        <v>1</v>
      </c>
      <c r="D105" s="401" t="n">
        <v>1</v>
      </c>
      <c r="E105" s="401" t="n">
        <v>0.999077925783735</v>
      </c>
      <c r="F105" s="401" t="n">
        <v>0.936641511756743</v>
      </c>
      <c r="G105" s="401" t="n">
        <v>0.887213002595172</v>
      </c>
      <c r="H105" s="401" t="n">
        <v>0.8386289548887</v>
      </c>
      <c r="I105" s="401" t="n">
        <v>0.797587060867298</v>
      </c>
      <c r="J105" s="401" t="n">
        <v>0.766473528983972</v>
      </c>
      <c r="K105" s="401" t="n">
        <v>0.751350506350953</v>
      </c>
      <c r="L105" s="401" t="n">
        <v>0.737263869213282</v>
      </c>
      <c r="M105" s="401" t="n">
        <v>0.719859866306172</v>
      </c>
      <c r="N105" s="401" t="n">
        <v>0.703244665484084</v>
      </c>
      <c r="O105" s="401" t="n">
        <v>0.6934255315026659</v>
      </c>
      <c r="P105" s="401" t="n">
        <v>0.677252962490936</v>
      </c>
      <c r="Q105" s="401" t="n">
        <v>0.656077462491761</v>
      </c>
      <c r="R105" s="401" t="n">
        <v>0.649853832945445</v>
      </c>
      <c r="S105" s="401" t="n">
        <v>0.6429549598569591</v>
      </c>
      <c r="T105" s="401" t="n">
        <v>0.632871323265098</v>
      </c>
      <c r="U105" s="401" t="n">
        <v>0.613150595273748</v>
      </c>
      <c r="V105" s="401" t="n">
        <v>0.601245315221705</v>
      </c>
      <c r="W105" s="401" t="n">
        <v>0.6070565645517541</v>
      </c>
      <c r="X105" s="401" t="n">
        <v>0.600403144574995</v>
      </c>
      <c r="Y105" s="401" t="n">
        <v>0.5868947108807</v>
      </c>
      <c r="Z105" s="401" t="n">
        <v>0.572101673722753</v>
      </c>
      <c r="AA105" s="401" t="n">
        <v>0.56798966588639</v>
      </c>
      <c r="AB105" s="401" t="n">
        <v>0.554816053701785</v>
      </c>
      <c r="AC105" s="401" t="n">
        <v>0.551183036901348</v>
      </c>
      <c r="AD105" s="401" t="n">
        <v>0.536140810953076</v>
      </c>
      <c r="AE105" s="401" t="n">
        <v>0.523201406128521</v>
      </c>
      <c r="AF105" s="401" t="n">
        <v>0.52258557804285</v>
      </c>
      <c r="AG105" s="401" t="n">
        <v>0.511527033121968</v>
      </c>
      <c r="AH105" s="401" t="n">
        <v>0.496517580158298</v>
      </c>
    </row>
    <row r="106" ht="16.5" customHeight="1" s="9">
      <c r="A106" s="0" t="inlineStr">
        <is>
          <t xml:space="preserve">  GP fimasartan</t>
        </is>
      </c>
      <c r="B106" s="401" t="n">
        <v>0</v>
      </c>
      <c r="C106" s="401" t="n">
        <v>0</v>
      </c>
      <c r="D106" s="401" t="n">
        <v>0</v>
      </c>
      <c r="E106" s="401" t="n">
        <v>0</v>
      </c>
      <c r="F106" s="401" t="n">
        <v>0</v>
      </c>
      <c r="G106" s="401" t="n">
        <v>0</v>
      </c>
      <c r="H106" s="401" t="n">
        <v>0</v>
      </c>
      <c r="I106" s="401" t="n">
        <v>0</v>
      </c>
      <c r="J106" s="401" t="n">
        <v>0</v>
      </c>
      <c r="K106" s="401" t="n">
        <v>0</v>
      </c>
      <c r="L106" s="401" t="n">
        <v>0</v>
      </c>
      <c r="M106" s="401" t="n">
        <v>0</v>
      </c>
      <c r="N106" s="401" t="n">
        <v>0</v>
      </c>
      <c r="O106" s="401" t="n">
        <v>0</v>
      </c>
      <c r="P106" s="401" t="n">
        <v>0</v>
      </c>
      <c r="Q106" s="401" t="n">
        <v>0</v>
      </c>
      <c r="R106" s="401" t="n">
        <v>0.0157436361380761</v>
      </c>
      <c r="S106" s="401" t="n">
        <v>0.0744046952436859</v>
      </c>
      <c r="T106" s="401" t="n">
        <v>0.0996042658732766</v>
      </c>
      <c r="U106" s="401" t="n">
        <v>0.10746186536528</v>
      </c>
      <c r="V106" s="401" t="n">
        <v>0.108767068020022</v>
      </c>
      <c r="W106" s="401" t="n">
        <v>0.10927961286961</v>
      </c>
      <c r="X106" s="401" t="n">
        <v>0.111055181427588</v>
      </c>
      <c r="Y106" s="401" t="n">
        <v>0.114285934592697</v>
      </c>
      <c r="Z106" s="401" t="n">
        <v>0.120316847238525</v>
      </c>
      <c r="AA106" s="401" t="n">
        <v>0.123398082474328</v>
      </c>
      <c r="AB106" s="401" t="n">
        <v>0.124785815305078</v>
      </c>
      <c r="AC106" s="401" t="n">
        <v>0.12705783616647</v>
      </c>
      <c r="AD106" s="401" t="n">
        <v>0.129675056102958</v>
      </c>
      <c r="AE106" s="401" t="n">
        <v>0.132974753081429</v>
      </c>
      <c r="AF106" s="401" t="n">
        <v>0.131381413730382</v>
      </c>
      <c r="AG106" s="401" t="n">
        <v>0.12936661457877</v>
      </c>
      <c r="AH106" s="401" t="n">
        <v>0.125434937475033</v>
      </c>
    </row>
    <row r="107" ht="16.5" customHeight="1" s="9">
      <c r="A107" s="0" t="inlineStr">
        <is>
          <t xml:space="preserve">  GP telmisartan</t>
        </is>
      </c>
      <c r="B107" s="401" t="n">
        <v>0.0688022800853882</v>
      </c>
      <c r="C107" s="401" t="n">
        <v>0.07814305361921101</v>
      </c>
      <c r="D107" s="401" t="n">
        <v>0.09213605087345809</v>
      </c>
      <c r="E107" s="401" t="n">
        <v>0.0958605146234551</v>
      </c>
      <c r="F107" s="401" t="n">
        <v>0.09311704126406981</v>
      </c>
      <c r="G107" s="401" t="n">
        <v>0.0915793444649263</v>
      </c>
      <c r="H107" s="401" t="n">
        <v>0.144658787524899</v>
      </c>
      <c r="I107" s="401" t="n">
        <v>0.213946456372561</v>
      </c>
      <c r="J107" s="401" t="n">
        <v>0.232045907652418</v>
      </c>
      <c r="K107" s="401" t="n">
        <v>0.237460150397003</v>
      </c>
      <c r="L107" s="401" t="n">
        <v>0.24984282104262</v>
      </c>
      <c r="M107" s="401" t="n">
        <v>0.250574627320881</v>
      </c>
      <c r="N107" s="401" t="n">
        <v>0.252790794415707</v>
      </c>
      <c r="O107" s="401" t="n">
        <v>0.252243282439106</v>
      </c>
      <c r="P107" s="401" t="n">
        <v>0.252902468936751</v>
      </c>
      <c r="Q107" s="401" t="n">
        <v>0.249754571754117</v>
      </c>
      <c r="R107" s="401" t="n">
        <v>0.24586133788688</v>
      </c>
      <c r="S107" s="401" t="n">
        <v>0.23072538705679</v>
      </c>
      <c r="T107" s="401" t="n">
        <v>0.22334629274044</v>
      </c>
      <c r="U107" s="401" t="n">
        <v>0.219419467910995</v>
      </c>
      <c r="V107" s="401" t="n">
        <v>0.21779914052517</v>
      </c>
      <c r="W107" s="401" t="n">
        <v>0.215514234316804</v>
      </c>
      <c r="X107" s="401" t="n">
        <v>0.213147634196098</v>
      </c>
      <c r="Y107" s="401" t="n">
        <v>0.208896139117728</v>
      </c>
      <c r="Z107" s="401" t="n">
        <v>0.206301938856571</v>
      </c>
      <c r="AA107" s="401" t="n">
        <v>0.204950910284558</v>
      </c>
      <c r="AB107" s="401" t="n">
        <v>0.204785698818191</v>
      </c>
      <c r="AC107" s="401" t="n">
        <v>0.203440966734559</v>
      </c>
      <c r="AD107" s="401" t="n">
        <v>0.203555837041245</v>
      </c>
      <c r="AE107" s="401" t="n">
        <v>0.206061526180461</v>
      </c>
      <c r="AF107" s="401" t="n">
        <v>0.205137007020085</v>
      </c>
      <c r="AG107" s="401" t="n">
        <v>0.217046379128812</v>
      </c>
      <c r="AH107" s="401" t="n">
        <v>0.223168544341052</v>
      </c>
    </row>
    <row r="108" ht="16.5" customHeight="1" s="9">
      <c r="A108" s="0" t="inlineStr">
        <is>
          <t xml:space="preserve">  GP losartan</t>
        </is>
      </c>
      <c r="B108" s="401" t="n">
        <v>0.309599603670632</v>
      </c>
      <c r="C108" s="401" t="n">
        <v>0.331087832241976</v>
      </c>
      <c r="D108" s="401" t="n">
        <v>0.338174209978472</v>
      </c>
      <c r="E108" s="401" t="n">
        <v>0.369847745267239</v>
      </c>
      <c r="F108" s="401" t="n">
        <v>0.373372681305431</v>
      </c>
      <c r="G108" s="401" t="n">
        <v>0.374272442815541</v>
      </c>
      <c r="H108" s="401" t="n">
        <v>0.357867159961128</v>
      </c>
      <c r="I108" s="401" t="n">
        <v>0.33012483987098</v>
      </c>
      <c r="J108" s="401" t="n">
        <v>0.31502933741961</v>
      </c>
      <c r="K108" s="401" t="n">
        <v>0.307366826437766</v>
      </c>
      <c r="L108" s="401" t="n">
        <v>0.298822649855346</v>
      </c>
      <c r="M108" s="401" t="n">
        <v>0.297526079787317</v>
      </c>
      <c r="N108" s="401" t="n">
        <v>0.293638554216267</v>
      </c>
      <c r="O108" s="401" t="n">
        <v>0.289788012288089</v>
      </c>
      <c r="P108" s="401" t="n">
        <v>0.283558868181649</v>
      </c>
      <c r="Q108" s="401" t="n">
        <v>0.273651550180661</v>
      </c>
      <c r="R108" s="401" t="n">
        <v>0.264307692505655</v>
      </c>
      <c r="S108" s="401" t="n">
        <v>0.246424150251231</v>
      </c>
      <c r="T108" s="401" t="n">
        <v>0.238673039113217</v>
      </c>
      <c r="U108" s="401" t="n">
        <v>0.234593717785023</v>
      </c>
      <c r="V108" s="401" t="n">
        <v>0.233024382788931</v>
      </c>
      <c r="W108" s="401" t="n">
        <v>0.231596033394421</v>
      </c>
      <c r="X108" s="401" t="n">
        <v>0.229399255122807</v>
      </c>
      <c r="Y108" s="401" t="n">
        <v>0.225136881434748</v>
      </c>
      <c r="Z108" s="401" t="n">
        <v>0.218714498748628</v>
      </c>
      <c r="AA108" s="401" t="n">
        <v>0.215504276406981</v>
      </c>
      <c r="AB108" s="401" t="n">
        <v>0.212147934257866</v>
      </c>
      <c r="AC108" s="401" t="n">
        <v>0.209698743532091</v>
      </c>
      <c r="AD108" s="401" t="n">
        <v>0.204315348362451</v>
      </c>
      <c r="AE108" s="401" t="n">
        <v>0.205689136043833</v>
      </c>
      <c r="AF108" s="401" t="n">
        <v>0.218529679026714</v>
      </c>
      <c r="AG108" s="401" t="n">
        <v>0.219278676691654</v>
      </c>
      <c r="AH108" s="401" t="n">
        <v>0.219760480170799</v>
      </c>
    </row>
    <row r="109" ht="16.5" customHeight="1" s="9">
      <c r="A109" s="0" t="inlineStr">
        <is>
          <t xml:space="preserve">  GP valsartan</t>
        </is>
      </c>
      <c r="B109" s="401" t="n">
        <v>0</v>
      </c>
      <c r="C109" s="401" t="n">
        <v>0</v>
      </c>
      <c r="D109" s="401" t="n">
        <v>0</v>
      </c>
      <c r="E109" s="401" t="n">
        <v>0</v>
      </c>
      <c r="F109" s="401" t="n">
        <v>0</v>
      </c>
      <c r="G109" s="401" t="n">
        <v>0</v>
      </c>
      <c r="H109" s="401" t="n">
        <v>0</v>
      </c>
      <c r="I109" s="401" t="n">
        <v>0</v>
      </c>
      <c r="J109" s="401" t="n">
        <v>0</v>
      </c>
      <c r="K109" s="401" t="n">
        <v>0</v>
      </c>
      <c r="L109" s="401" t="n">
        <v>0</v>
      </c>
      <c r="M109" s="401" t="n">
        <v>0</v>
      </c>
      <c r="N109" s="401" t="n">
        <v>0</v>
      </c>
      <c r="O109" s="401" t="n">
        <v>0</v>
      </c>
      <c r="P109" s="401" t="n">
        <v>0</v>
      </c>
      <c r="Q109" s="401" t="n">
        <v>0</v>
      </c>
      <c r="R109" s="401" t="n">
        <v>0</v>
      </c>
      <c r="S109" s="401" t="n">
        <v>0</v>
      </c>
      <c r="T109" s="401" t="n">
        <v>0</v>
      </c>
      <c r="U109" s="401" t="n">
        <v>0</v>
      </c>
      <c r="V109" s="401" t="n">
        <v>0</v>
      </c>
      <c r="W109" s="401" t="n">
        <v>0</v>
      </c>
      <c r="X109" s="401" t="n">
        <v>0</v>
      </c>
      <c r="Y109" s="401" t="n">
        <v>0</v>
      </c>
      <c r="Z109" s="401" t="n">
        <v>0</v>
      </c>
      <c r="AA109" s="401" t="n">
        <v>0</v>
      </c>
      <c r="AB109" s="401" t="n">
        <v>0</v>
      </c>
      <c r="AC109" s="401" t="n">
        <v>0</v>
      </c>
      <c r="AD109" s="401" t="n">
        <v>0</v>
      </c>
      <c r="AE109" s="401" t="n">
        <v>0</v>
      </c>
      <c r="AF109" s="401" t="n">
        <v>0</v>
      </c>
      <c r="AG109" s="401" t="n">
        <v>0.00689040132178339</v>
      </c>
      <c r="AH109" s="401" t="n">
        <v>0.018260007916067</v>
      </c>
    </row>
    <row r="111" ht="16.5" customHeight="1" s="9">
      <c r="A111" s="90" t="inlineStr">
        <is>
          <t xml:space="preserve">  분기 index(회귀용, FY+0.00/0.25/0.50/0.75)</t>
        </is>
      </c>
      <c r="B111" s="0" t="n">
        <v>2018</v>
      </c>
      <c r="C111" s="0" t="n">
        <v>2018.25</v>
      </c>
      <c r="D111" s="0" t="n">
        <v>2018.5</v>
      </c>
      <c r="E111" s="0" t="n">
        <v>2018.75</v>
      </c>
      <c r="F111" s="0" t="n">
        <v>2019</v>
      </c>
      <c r="G111" s="0" t="n">
        <v>2019.25</v>
      </c>
      <c r="H111" s="0" t="n">
        <v>2019.5</v>
      </c>
      <c r="I111" s="0" t="n">
        <v>2019.75</v>
      </c>
      <c r="J111" s="0" t="n">
        <v>2020</v>
      </c>
      <c r="K111" s="0" t="n">
        <v>2020.25</v>
      </c>
      <c r="L111" s="0" t="n">
        <v>2020.5</v>
      </c>
      <c r="M111" s="0" t="n">
        <v>2020.75</v>
      </c>
      <c r="N111" s="0" t="n">
        <v>2021</v>
      </c>
      <c r="O111" s="0" t="n">
        <v>2021.25</v>
      </c>
      <c r="P111" s="0" t="n">
        <v>2021.5</v>
      </c>
      <c r="Q111" s="0" t="n">
        <v>2021.75</v>
      </c>
      <c r="R111" s="0" t="n">
        <v>2022</v>
      </c>
      <c r="S111" s="0" t="n">
        <v>2022.25</v>
      </c>
      <c r="T111" s="0" t="n">
        <v>2022.5</v>
      </c>
      <c r="U111" s="0" t="n">
        <v>2022.75</v>
      </c>
      <c r="V111" s="0" t="n">
        <v>2023</v>
      </c>
      <c r="W111" s="0" t="n">
        <v>2023.25</v>
      </c>
      <c r="X111" s="0" t="n">
        <v>2023.5</v>
      </c>
      <c r="Y111" s="0" t="n">
        <v>2023.75</v>
      </c>
      <c r="Z111" s="0" t="n">
        <v>2024</v>
      </c>
      <c r="AA111" s="0" t="n">
        <v>2024.25</v>
      </c>
      <c r="AB111" s="0" t="n">
        <v>2024.5</v>
      </c>
      <c r="AC111" s="0" t="n">
        <v>2024.75</v>
      </c>
      <c r="AD111" s="0" t="n">
        <v>2025</v>
      </c>
      <c r="AE111" s="0" t="n">
        <v>2025.25</v>
      </c>
      <c r="AF111" s="0" t="n">
        <v>2025.5</v>
      </c>
      <c r="AG111" s="0" t="n">
        <v>2025.75</v>
      </c>
      <c r="AH111" s="0" t="n">
        <v>2026</v>
      </c>
    </row>
    <row r="112" ht="16.5" customHeight="1" s="9">
      <c r="A112" s="0" t="inlineStr">
        <is>
          <t xml:space="preserve">  GP olmesartan logit(floor=$C$76 고정) 변환값 = LN((y-floor)/(1-y))</t>
        </is>
      </c>
      <c r="B112" s="0">
        <f>IFERROR(LN((B104-$C$84)/(1-B104)),"")</f>
        <v/>
      </c>
      <c r="C112" s="0">
        <f>IFERROR(LN((C104-$C$84)/(1-C104)),"")</f>
        <v/>
      </c>
      <c r="D112" s="0">
        <f>IFERROR(LN((D104-$C$84)/(1-D104)),"")</f>
        <v/>
      </c>
      <c r="E112" s="0">
        <f>IFERROR(LN((E104-$C$84)/(1-E104)),"")</f>
        <v/>
      </c>
      <c r="F112" s="0">
        <f>IFERROR(LN((F104-$C$84)/(1-F104)),"")</f>
        <v/>
      </c>
      <c r="G112" s="0">
        <f>IFERROR(LN((G104-$C$84)/(1-G104)),"")</f>
        <v/>
      </c>
      <c r="H112" s="0">
        <f>IFERROR(LN((H104-$C$84)/(1-H104)),"")</f>
        <v/>
      </c>
      <c r="I112" s="0">
        <f>IFERROR(LN((I104-$C$84)/(1-I104)),"")</f>
        <v/>
      </c>
      <c r="J112" s="0">
        <f>IFERROR(LN((J104-$C$84)/(1-J104)),"")</f>
        <v/>
      </c>
      <c r="K112" s="0">
        <f>IFERROR(LN((K104-$C$84)/(1-K104)),"")</f>
        <v/>
      </c>
      <c r="L112" s="0">
        <f>IFERROR(LN((L104-$C$84)/(1-L104)),"")</f>
        <v/>
      </c>
      <c r="M112" s="0">
        <f>IFERROR(LN((M104-$C$84)/(1-M104)),"")</f>
        <v/>
      </c>
      <c r="N112" s="0">
        <f>IFERROR(LN((N104-$C$84)/(1-N104)),"")</f>
        <v/>
      </c>
      <c r="O112" s="0">
        <f>IFERROR(LN((O104-$C$84)/(1-O104)),"")</f>
        <v/>
      </c>
      <c r="P112" s="0">
        <f>IFERROR(LN((P104-$C$84)/(1-P104)),"")</f>
        <v/>
      </c>
      <c r="Q112" s="0">
        <f>IFERROR(LN((Q104-$C$84)/(1-Q104)),"")</f>
        <v/>
      </c>
      <c r="R112" s="0">
        <f>IFERROR(LN((R104-$C$84)/(1-R104)),"")</f>
        <v/>
      </c>
      <c r="S112" s="0">
        <f>IFERROR(LN((S104-$C$84)/(1-S104)),"")</f>
        <v/>
      </c>
      <c r="T112" s="0">
        <f>IFERROR(LN((T104-$C$84)/(1-T104)),"")</f>
        <v/>
      </c>
      <c r="U112" s="0">
        <f>IFERROR(LN((U104-$C$84)/(1-U104)),"")</f>
        <v/>
      </c>
      <c r="V112" s="0">
        <f>IFERROR(LN((V104-$C$84)/(1-V104)),"")</f>
        <v/>
      </c>
      <c r="W112" s="0">
        <f>IFERROR(LN((W104-$C$84)/(1-W104)),"")</f>
        <v/>
      </c>
      <c r="X112" s="0">
        <f>IFERROR(LN((X104-$C$84)/(1-X104)),"")</f>
        <v/>
      </c>
      <c r="Y112" s="0">
        <f>IFERROR(LN((Y104-$C$84)/(1-Y104)),"")</f>
        <v/>
      </c>
      <c r="Z112" s="0">
        <f>IFERROR(LN((Z104-$C$84)/(1-Z104)),"")</f>
        <v/>
      </c>
      <c r="AA112" s="0">
        <f>IFERROR(LN((AA104-$C$84)/(1-AA104)),"")</f>
        <v/>
      </c>
      <c r="AB112" s="0">
        <f>IFERROR(LN((AB104-$C$84)/(1-AB104)),"")</f>
        <v/>
      </c>
      <c r="AC112" s="0">
        <f>IFERROR(LN((AC104-$C$84)/(1-AC104)),"")</f>
        <v/>
      </c>
      <c r="AD112" s="0">
        <f>IFERROR(LN((AD104-$C$84)/(1-AD104)),"")</f>
        <v/>
      </c>
      <c r="AE112" s="0">
        <f>IFERROR(LN((AE104-$C$84)/(1-AE104)),"")</f>
        <v/>
      </c>
      <c r="AF112" s="0">
        <f>IFERROR(LN((AF104-$C$84)/(1-AF104)),"")</f>
        <v/>
      </c>
      <c r="AG112" s="0">
        <f>IFERROR(LN((AG104-$C$84)/(1-AG104)),"")</f>
        <v/>
      </c>
      <c r="AH112" s="0">
        <f>IFERROR(LN((AH104-$C$84)/(1-AH104)),"")</f>
        <v/>
      </c>
    </row>
    <row r="113" ht="16.5" customHeight="1" s="9">
      <c r="A113" s="0" t="inlineStr">
        <is>
          <t xml:space="preserve">  ※ trend(x) = $C$76+(1-$C$76)/(1+EXP(-($D$76*x+$E$76))) — 아래 K34:O34에서 사용</t>
        </is>
      </c>
    </row>
    <row r="114" ht="16.5" customHeight="1" s="9">
      <c r="A114" s="0" t="inlineStr">
        <is>
          <t xml:space="preserve">  GP Olmesartan 내 Original logit 변환값 = LN(y/(1-y))</t>
        </is>
      </c>
      <c r="B114" s="0">
        <f>IFERROR(LN(B105/(1-B105)),"")</f>
        <v/>
      </c>
      <c r="C114" s="0">
        <f>IFERROR(LN(C105/(1-C105)),"")</f>
        <v/>
      </c>
      <c r="D114" s="0">
        <f>IFERROR(LN(D105/(1-D105)),"")</f>
        <v/>
      </c>
      <c r="E114" s="0">
        <f>IFERROR(LN(E105/(1-E105)),"")</f>
        <v/>
      </c>
      <c r="F114" s="0">
        <f>IFERROR(LN(F105/(1-F105)),"")</f>
        <v/>
      </c>
      <c r="G114" s="0">
        <f>IFERROR(LN(G105/(1-G105)),"")</f>
        <v/>
      </c>
      <c r="H114" s="0">
        <f>IFERROR(LN(H105/(1-H105)),"")</f>
        <v/>
      </c>
      <c r="I114" s="0">
        <f>IFERROR(LN(I105/(1-I105)),"")</f>
        <v/>
      </c>
      <c r="J114" s="0">
        <f>IFERROR(LN(J105/(1-J105)),"")</f>
        <v/>
      </c>
      <c r="K114" s="0">
        <f>IFERROR(LN(K105/(1-K105)),"")</f>
        <v/>
      </c>
      <c r="L114" s="0">
        <f>IFERROR(LN(L105/(1-L105)),"")</f>
        <v/>
      </c>
      <c r="M114" s="0">
        <f>IFERROR(LN(M105/(1-M105)),"")</f>
        <v/>
      </c>
      <c r="N114" s="0">
        <f>IFERROR(LN(N105/(1-N105)),"")</f>
        <v/>
      </c>
      <c r="O114" s="0">
        <f>IFERROR(LN(O105/(1-O105)),"")</f>
        <v/>
      </c>
      <c r="P114" s="0">
        <f>IFERROR(LN(P105/(1-P105)),"")</f>
        <v/>
      </c>
      <c r="Q114" s="0">
        <f>IFERROR(LN(Q105/(1-Q105)),"")</f>
        <v/>
      </c>
      <c r="R114" s="0">
        <f>IFERROR(LN(R105/(1-R105)),"")</f>
        <v/>
      </c>
      <c r="S114" s="0">
        <f>IFERROR(LN(S105/(1-S105)),"")</f>
        <v/>
      </c>
      <c r="T114" s="0">
        <f>IFERROR(LN(T105/(1-T105)),"")</f>
        <v/>
      </c>
      <c r="U114" s="0">
        <f>IFERROR(LN(U105/(1-U105)),"")</f>
        <v/>
      </c>
      <c r="V114" s="0">
        <f>IFERROR(LN(V105/(1-V105)),"")</f>
        <v/>
      </c>
      <c r="W114" s="0">
        <f>IFERROR(LN(W105/(1-W105)),"")</f>
        <v/>
      </c>
      <c r="X114" s="0">
        <f>IFERROR(LN(X105/(1-X105)),"")</f>
        <v/>
      </c>
      <c r="Y114" s="0">
        <f>IFERROR(LN(Y105/(1-Y105)),"")</f>
        <v/>
      </c>
      <c r="Z114" s="0">
        <f>IFERROR(LN(Z105/(1-Z105)),"")</f>
        <v/>
      </c>
      <c r="AA114" s="0">
        <f>IFERROR(LN(AA105/(1-AA105)),"")</f>
        <v/>
      </c>
      <c r="AB114" s="0">
        <f>IFERROR(LN(AB105/(1-AB105)),"")</f>
        <v/>
      </c>
      <c r="AC114" s="0">
        <f>IFERROR(LN(AC105/(1-AC105)),"")</f>
        <v/>
      </c>
      <c r="AD114" s="0">
        <f>IFERROR(LN(AD105/(1-AD105)),"")</f>
        <v/>
      </c>
      <c r="AE114" s="0">
        <f>IFERROR(LN(AE105/(1-AE105)),"")</f>
        <v/>
      </c>
      <c r="AF114" s="0">
        <f>IFERROR(LN(AF105/(1-AF105)),"")</f>
        <v/>
      </c>
      <c r="AG114" s="0">
        <f>IFERROR(LN(AG105/(1-AG105)),"")</f>
        <v/>
      </c>
      <c r="AH114" s="0">
        <f>IFERROR(LN(AH105/(1-AH105)),"")</f>
        <v/>
      </c>
    </row>
    <row r="116" ht="16.5" customHeight="1" s="9">
      <c r="A116" s="134" t="inlineStr">
        <is>
          <t xml:space="preserve">  FY분기 index(회귀용, D섹션 HP:GP 비율용)</t>
        </is>
      </c>
      <c r="C116" s="134" t="n">
        <v>2020.75</v>
      </c>
      <c r="D116" s="134" t="n">
        <v>2021</v>
      </c>
      <c r="E116" s="134" t="n">
        <v>2021.25</v>
      </c>
      <c r="F116" s="134" t="n">
        <v>2021.5</v>
      </c>
      <c r="G116" s="134" t="n">
        <v>2021.75</v>
      </c>
      <c r="H116" s="134" t="n">
        <v>2022</v>
      </c>
      <c r="I116" s="134" t="n">
        <v>2022.25</v>
      </c>
      <c r="J116" s="134" t="n">
        <v>2022.5</v>
      </c>
      <c r="K116" s="134" t="n">
        <v>2022.75</v>
      </c>
      <c r="L116" s="134" t="n">
        <v>2023</v>
      </c>
      <c r="M116" s="134" t="n">
        <v>2023.25</v>
      </c>
      <c r="N116" s="134" t="n">
        <v>2023.5</v>
      </c>
      <c r="O116" s="134" t="n">
        <v>2023.75</v>
      </c>
      <c r="P116" s="134" t="n">
        <v>2024</v>
      </c>
      <c r="Q116" s="134" t="n">
        <v>2024.25</v>
      </c>
      <c r="R116" s="134" t="n">
        <v>2024.5</v>
      </c>
      <c r="S116" s="134" t="n">
        <v>2024.75</v>
      </c>
      <c r="T116" s="134" t="n">
        <v>2025</v>
      </c>
      <c r="U116" s="134" t="n">
        <v>2025.25</v>
      </c>
      <c r="V116" s="134" t="n">
        <v>2025.5</v>
      </c>
      <c r="W116" s="134" t="n">
        <v>2025.75</v>
      </c>
      <c r="X116" s="134" t="n">
        <v>2026</v>
      </c>
    </row>
    <row r="117" ht="16.5" customHeight="1" s="9">
      <c r="A117" s="134" t="inlineStr">
        <is>
          <t xml:space="preserve">  (참고) FY분기 라벨</t>
        </is>
      </c>
      <c r="C117" s="134" t="inlineStr">
        <is>
          <t>FY2020Q4</t>
        </is>
      </c>
      <c r="D117" s="134" t="inlineStr">
        <is>
          <t>FY2021Q1</t>
        </is>
      </c>
      <c r="E117" s="134" t="inlineStr">
        <is>
          <t>FY2021Q2</t>
        </is>
      </c>
      <c r="F117" s="134" t="inlineStr">
        <is>
          <t>FY2021Q3</t>
        </is>
      </c>
      <c r="G117" s="134" t="inlineStr">
        <is>
          <t>FY2021Q4</t>
        </is>
      </c>
      <c r="H117" s="134" t="inlineStr">
        <is>
          <t>FY2022Q1</t>
        </is>
      </c>
      <c r="I117" s="134" t="inlineStr">
        <is>
          <t>FY2022Q2</t>
        </is>
      </c>
      <c r="J117" s="134" t="inlineStr">
        <is>
          <t>FY2022Q3</t>
        </is>
      </c>
      <c r="K117" s="134" t="inlineStr">
        <is>
          <t>FY2022Q4</t>
        </is>
      </c>
      <c r="L117" s="134" t="inlineStr">
        <is>
          <t>FY2023Q1</t>
        </is>
      </c>
      <c r="M117" s="134" t="inlineStr">
        <is>
          <t>FY2023Q2</t>
        </is>
      </c>
      <c r="N117" s="134" t="inlineStr">
        <is>
          <t>FY2023Q3</t>
        </is>
      </c>
      <c r="O117" s="134" t="inlineStr">
        <is>
          <t>FY2023Q4</t>
        </is>
      </c>
      <c r="P117" s="134" t="inlineStr">
        <is>
          <t>FY2024Q1</t>
        </is>
      </c>
      <c r="Q117" s="134" t="inlineStr">
        <is>
          <t>FY2024Q2</t>
        </is>
      </c>
      <c r="R117" s="134" t="inlineStr">
        <is>
          <t>FY2024Q3</t>
        </is>
      </c>
      <c r="S117" s="134" t="inlineStr">
        <is>
          <t>FY2024Q4</t>
        </is>
      </c>
      <c r="T117" s="134" t="inlineStr">
        <is>
          <t>FY2025Q1</t>
        </is>
      </c>
      <c r="U117" s="134" t="inlineStr">
        <is>
          <t>FY2025Q2</t>
        </is>
      </c>
      <c r="V117" s="134" t="inlineStr">
        <is>
          <t>FY2025Q3</t>
        </is>
      </c>
      <c r="W117" s="134" t="inlineStr">
        <is>
          <t>FY2025Q4</t>
        </is>
      </c>
      <c r="X117" s="134" t="inlineStr">
        <is>
          <t>FY2026Q1</t>
        </is>
      </c>
    </row>
    <row r="118" ht="16.5" customHeight="1" s="9">
      <c r="A118" s="134" t="inlineStr">
        <is>
          <t xml:space="preserve">  HP:GP 비율(HP) 분기실측</t>
        </is>
      </c>
      <c r="C118" s="134" t="n">
        <v>0.253304</v>
      </c>
      <c r="D118" s="134" t="n">
        <v>0.246081</v>
      </c>
      <c r="E118" s="134" t="n">
        <v>0.246791</v>
      </c>
      <c r="F118" s="134" t="n">
        <v>0.246833</v>
      </c>
      <c r="G118" s="134" t="n">
        <v>0.240717</v>
      </c>
      <c r="H118" s="134" t="n">
        <v>0.236667</v>
      </c>
      <c r="I118" s="134" t="n">
        <v>0.23406</v>
      </c>
      <c r="J118" s="134" t="n">
        <v>0.235439</v>
      </c>
      <c r="K118" s="134" t="n">
        <v>0.23569</v>
      </c>
      <c r="L118" s="134" t="n">
        <v>0.240672</v>
      </c>
      <c r="M118" s="134" t="n">
        <v>0.244033</v>
      </c>
      <c r="N118" s="134" t="n">
        <v>0.251649</v>
      </c>
      <c r="O118" s="134" t="n">
        <v>0.24779</v>
      </c>
      <c r="P118" s="134" t="n">
        <v>0.246049</v>
      </c>
      <c r="Q118" s="134" t="n">
        <v>0.247133</v>
      </c>
      <c r="R118" s="134" t="n">
        <v>0.25156</v>
      </c>
      <c r="S118" s="134" t="n">
        <v>0.244824</v>
      </c>
      <c r="T118" s="134" t="n">
        <v>0.243403</v>
      </c>
      <c r="U118" s="134" t="n">
        <v>0.23681</v>
      </c>
      <c r="V118" s="134" t="n">
        <v>0.235871</v>
      </c>
      <c r="W118" s="134" t="n">
        <v>0.228495</v>
      </c>
      <c r="X118" s="134" t="n">
        <v>0.229326</v>
      </c>
    </row>
    <row r="119" ht="16.5" customHeight="1" s="9">
      <c r="A119" s="134" t="inlineStr">
        <is>
          <t xml:space="preserve">  logit 변환값</t>
        </is>
      </c>
      <c r="C119" s="134">
        <f>LN(C118/(1-C118))</f>
        <v/>
      </c>
      <c r="D119" s="134">
        <f>LN(D118/(1-D118))</f>
        <v/>
      </c>
      <c r="E119" s="134">
        <f>LN(E118/(1-E118))</f>
        <v/>
      </c>
      <c r="F119" s="134">
        <f>LN(F118/(1-F118))</f>
        <v/>
      </c>
      <c r="G119" s="134">
        <f>LN(G118/(1-G118))</f>
        <v/>
      </c>
      <c r="H119" s="134">
        <f>LN(H118/(1-H118))</f>
        <v/>
      </c>
      <c r="I119" s="134">
        <f>LN(I118/(1-I118))</f>
        <v/>
      </c>
      <c r="J119" s="134">
        <f>LN(J118/(1-J118))</f>
        <v/>
      </c>
      <c r="K119" s="134">
        <f>LN(K118/(1-K118))</f>
        <v/>
      </c>
      <c r="L119" s="134">
        <f>LN(L118/(1-L118))</f>
        <v/>
      </c>
      <c r="M119" s="134">
        <f>LN(M118/(1-M118))</f>
        <v/>
      </c>
      <c r="N119" s="134">
        <f>LN(N118/(1-N118))</f>
        <v/>
      </c>
      <c r="O119" s="134">
        <f>LN(O118/(1-O118))</f>
        <v/>
      </c>
      <c r="P119" s="134">
        <f>LN(P118/(1-P118))</f>
        <v/>
      </c>
      <c r="Q119" s="134">
        <f>LN(Q118/(1-Q118))</f>
        <v/>
      </c>
      <c r="R119" s="134">
        <f>LN(R118/(1-R118))</f>
        <v/>
      </c>
      <c r="S119" s="134">
        <f>LN(S118/(1-S118))</f>
        <v/>
      </c>
      <c r="T119" s="134">
        <f>LN(T118/(1-T118))</f>
        <v/>
      </c>
      <c r="U119" s="134">
        <f>LN(U118/(1-U118))</f>
        <v/>
      </c>
      <c r="V119" s="134">
        <f>LN(V118/(1-V118))</f>
        <v/>
      </c>
      <c r="W119" s="134">
        <f>LN(W118/(1-W118))</f>
        <v/>
      </c>
      <c r="X119" s="134">
        <f>LN(X118/(1-X118))</f>
        <v/>
      </c>
    </row>
    <row r="120">
      <c r="A120" s="135" t="inlineStr">
        <is>
          <t xml:space="preserve">  logit(floor=$G$62 고정) 변환값 = LN((y-floor)/(1-y))</t>
        </is>
      </c>
      <c r="C120" s="135">
        <f>IFERROR(LN((C118-$G$70)/(1-C118)),"")</f>
        <v/>
      </c>
      <c r="D120" s="135">
        <f>IFERROR(LN((D118-$G$70)/(1-D118)),"")</f>
        <v/>
      </c>
      <c r="E120" s="135">
        <f>IFERROR(LN((E118-$G$70)/(1-E118)),"")</f>
        <v/>
      </c>
      <c r="F120" s="135">
        <f>IFERROR(LN((F118-$G$70)/(1-F118)),"")</f>
        <v/>
      </c>
      <c r="G120" s="135">
        <f>IFERROR(LN((G118-$G$70)/(1-G118)),"")</f>
        <v/>
      </c>
      <c r="H120" s="135">
        <f>IFERROR(LN((H118-$G$70)/(1-H118)),"")</f>
        <v/>
      </c>
      <c r="I120" s="135">
        <f>IFERROR(LN((I118-$G$70)/(1-I118)),"")</f>
        <v/>
      </c>
      <c r="J120" s="135">
        <f>IFERROR(LN((J118-$G$70)/(1-J118)),"")</f>
        <v/>
      </c>
      <c r="K120" s="135">
        <f>IFERROR(LN((K118-$G$70)/(1-K118)),"")</f>
        <v/>
      </c>
      <c r="L120" s="135">
        <f>IFERROR(LN((L118-$G$70)/(1-L118)),"")</f>
        <v/>
      </c>
      <c r="M120" s="135">
        <f>IFERROR(LN((M118-$G$70)/(1-M118)),"")</f>
        <v/>
      </c>
      <c r="N120" s="135">
        <f>IFERROR(LN((N118-$G$70)/(1-N118)),"")</f>
        <v/>
      </c>
      <c r="O120" s="135">
        <f>IFERROR(LN((O118-$G$70)/(1-O118)),"")</f>
        <v/>
      </c>
      <c r="P120" s="131">
        <f>IFERROR(LN((P118-$G$70)/(1-P118)),"")</f>
        <v/>
      </c>
      <c r="Q120" s="131">
        <f>IFERROR(LN((Q118-$G$70)/(1-Q118)),"")</f>
        <v/>
      </c>
      <c r="R120" s="131">
        <f>IFERROR(LN((R118-$G$70)/(1-R118)),"")</f>
        <v/>
      </c>
      <c r="S120" s="131">
        <f>IFERROR(LN((S118-$G$70)/(1-S118)),"")</f>
        <v/>
      </c>
      <c r="T120" s="131">
        <f>IFERROR(LN((T118-$G$70)/(1-T118)),"")</f>
        <v/>
      </c>
      <c r="U120" s="131">
        <f>IFERROR(LN((U118-$G$70)/(1-U118)),"")</f>
        <v/>
      </c>
      <c r="V120" s="131">
        <f>IFERROR(LN((V118-$G$70)/(1-V118)),"")</f>
        <v/>
      </c>
      <c r="W120" s="131">
        <f>IFERROR(LN((W118-$G$70)/(1-W118)),"")</f>
        <v/>
      </c>
      <c r="X120" s="131">
        <f>IFERROR(LN((X118-$G$70)/(1-X118)),"")</f>
        <v/>
      </c>
    </row>
  </sheetData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9AA0A8"/>
    <outlinePr summaryBelow="1" summaryRight="1"/>
    <pageSetUpPr/>
  </sheetPr>
  <dimension ref="A2:P63"/>
  <sheetViews>
    <sheetView showGridLines="0" tabSelected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8" customWidth="1" style="9" min="1" max="1"/>
    <col width="12.8" customWidth="1" style="9" min="2" max="2"/>
    <col width="12.8" customWidth="1" style="9" min="3" max="3"/>
    <col width="12.8" customWidth="1" style="9" min="4" max="4"/>
    <col width="12.8" customWidth="1" style="9" min="5" max="5"/>
    <col width="12.8" customWidth="1" style="9" min="6" max="6"/>
    <col width="12.8" customWidth="1" style="9" min="7" max="7"/>
    <col width="12.8" customWidth="1" style="9" min="8" max="8"/>
    <col width="12.8" customWidth="1" style="9" min="9" max="9"/>
    <col width="11.5" customWidth="1" style="9" min="10" max="10"/>
    <col width="11.5" customWidth="1" style="9" min="11" max="11"/>
    <col width="11.5" customWidth="1" style="9" min="12" max="12"/>
    <col width="11.5" customWidth="1" style="9" min="13" max="13"/>
    <col width="11.5" customWidth="1" style="9" min="14" max="14"/>
    <col width="3" customWidth="1" style="9" min="15" max="15"/>
    <col width="11.9" customWidth="1" style="9" min="16" max="16"/>
  </cols>
  <sheetData>
    <row r="2">
      <c r="A2" s="496" t="inlineStr">
        <is>
          <t>DSKR SVK HCT (시장)매출 산출 : UBIST 데이터 기반 예측 (FY26 목표단가 적용)</t>
        </is>
      </c>
    </row>
    <row r="4">
      <c r="B4" s="497" t="inlineStr">
        <is>
          <t>◀ 실측 (DSKR, FY2018~2025)</t>
        </is>
      </c>
      <c r="J4" s="497" t="inlineStr">
        <is>
          <t>예측 ▶</t>
        </is>
      </c>
    </row>
    <row r="5">
      <c r="A5" s="451" t="inlineStr">
        <is>
          <t>구분 / 회계연도 ▶</t>
        </is>
      </c>
      <c r="B5" s="498" t="inlineStr">
        <is>
          <t>FY2018</t>
        </is>
      </c>
      <c r="C5" s="498" t="inlineStr">
        <is>
          <t>FY2019</t>
        </is>
      </c>
      <c r="D5" s="498" t="inlineStr">
        <is>
          <t>FY2020</t>
        </is>
      </c>
      <c r="E5" s="498" t="inlineStr">
        <is>
          <t>FY2021</t>
        </is>
      </c>
      <c r="F5" s="498" t="inlineStr">
        <is>
          <t>FY2022</t>
        </is>
      </c>
      <c r="G5" s="498" t="inlineStr">
        <is>
          <t>FY2023</t>
        </is>
      </c>
      <c r="H5" s="498" t="inlineStr">
        <is>
          <t>FY2024</t>
        </is>
      </c>
      <c r="I5" s="498" t="inlineStr">
        <is>
          <t>FY2025</t>
        </is>
      </c>
      <c r="J5" s="499" t="inlineStr">
        <is>
          <t>FY2026</t>
        </is>
      </c>
      <c r="K5" s="499" t="inlineStr">
        <is>
          <t>FY2027</t>
        </is>
      </c>
      <c r="L5" s="499" t="inlineStr">
        <is>
          <t>FY2028</t>
        </is>
      </c>
      <c r="M5" s="499" t="inlineStr">
        <is>
          <t>FY2029</t>
        </is>
      </c>
      <c r="N5" s="499" t="inlineStr">
        <is>
          <t>FY2030</t>
        </is>
      </c>
      <c r="P5" s="499" t="inlineStr">
        <is>
          <t>FY26 1분기</t>
        </is>
      </c>
    </row>
    <row r="6">
      <c r="A6" s="492" t="inlineStr">
        <is>
          <t>■ A. SVK HCT 처방량 (T)                      [근거_SVK HCT처방량 참조]</t>
        </is>
      </c>
    </row>
    <row r="7">
      <c r="A7" t="inlineStr">
        <is>
          <t xml:space="preserve">  SVK HCT 처방량</t>
        </is>
      </c>
      <c r="B7" s="493">
        <f>'근거_SVK HCT처방량'!B31</f>
        <v/>
      </c>
      <c r="C7" s="493">
        <f>'근거_SVK HCT처방량'!C31</f>
        <v/>
      </c>
      <c r="D7" s="493">
        <f>'근거_SVK HCT처방량'!D31</f>
        <v/>
      </c>
      <c r="E7" s="493">
        <f>'근거_SVK HCT처방량'!E31</f>
        <v/>
      </c>
      <c r="F7" s="493">
        <f>'근거_SVK HCT처방량'!F31</f>
        <v/>
      </c>
      <c r="G7" s="493">
        <f>'근거_SVK HCT처방량'!G31</f>
        <v/>
      </c>
      <c r="H7" s="493">
        <f>'근거_SVK HCT처방량'!H31</f>
        <v/>
      </c>
      <c r="I7" s="493">
        <f>'근거_SVK HCT처방량'!I31</f>
        <v/>
      </c>
      <c r="J7" s="493">
        <f>'근거_SVK HCT처방량'!J31</f>
        <v/>
      </c>
      <c r="K7" s="493">
        <f>'근거_SVK HCT처방량'!K31</f>
        <v/>
      </c>
      <c r="L7" s="493">
        <f>'근거_SVK HCT처방량'!L31</f>
        <v/>
      </c>
      <c r="M7" s="493">
        <f>'근거_SVK HCT처방량'!M31</f>
        <v/>
      </c>
      <c r="N7" s="493">
        <f>'근거_SVK HCT처방량'!N31</f>
        <v/>
      </c>
      <c r="P7" s="493">
        <f>'근거_SVK HCT처방량'!P31</f>
        <v/>
      </c>
    </row>
    <row r="9">
      <c r="A9" s="492" t="inlineStr">
        <is>
          <t xml:space="preserve">■ B. DSKR 매출수량 (T)                [FY2018~2025 : 시장매출 실측 (재고 불포함) | FY2026~FY2030 : SVK HCT 처방량(A) ÷ 전환비율(C)]     </t>
        </is>
      </c>
    </row>
    <row r="10">
      <c r="A10" s="486" t="inlineStr">
        <is>
          <t xml:space="preserve">  ▶ 1) Model Base </t>
        </is>
      </c>
      <c r="B10" s="500" t="n">
        <v>42469448</v>
      </c>
      <c r="C10" s="500" t="n">
        <v>45203200</v>
      </c>
      <c r="D10" s="500" t="n">
        <v>47299084</v>
      </c>
      <c r="E10" s="500" t="n">
        <v>52568628</v>
      </c>
      <c r="F10" s="500" t="n">
        <v>55088880</v>
      </c>
      <c r="G10" s="500" t="n">
        <v>54927768</v>
      </c>
      <c r="H10" s="500" t="n">
        <v>55423004</v>
      </c>
      <c r="I10" s="500" t="n">
        <v>55280120</v>
      </c>
      <c r="J10" s="487">
        <f>J7/J24</f>
        <v/>
      </c>
      <c r="K10" s="487">
        <f>K7/K24</f>
        <v/>
      </c>
      <c r="L10" s="487">
        <f>L7/L24</f>
        <v/>
      </c>
      <c r="M10" s="487">
        <f>M7/M24</f>
        <v/>
      </c>
      <c r="N10" s="487">
        <f>N7/N24</f>
        <v/>
      </c>
      <c r="P10" s="501" t="n">
        <v>13995296</v>
      </c>
    </row>
    <row r="11">
      <c r="A11" t="inlineStr">
        <is>
          <t xml:space="preserve">   : 모듈 산출치로 시나리오 기준선 역할</t>
        </is>
      </c>
    </row>
    <row r="12">
      <c r="A12" s="486" t="inlineStr">
        <is>
          <t xml:space="preserve">  ▶ 2) MKT Base                         [FY2026 : MKT 제공 예측치 (J12 직접 입력) | FY2027~FY2030 : 전년 × Model Base 증감률]</t>
        </is>
      </c>
      <c r="J12" s="502" t="n"/>
      <c r="K12" s="487">
        <f>IF($J$12="","",J12*K10/J10)</f>
        <v/>
      </c>
      <c r="L12" s="487">
        <f>IF($J$12="","",K12*L10/K10)</f>
        <v/>
      </c>
      <c r="M12" s="487">
        <f>IF($J$12="","",L12*M10/L10)</f>
        <v/>
      </c>
      <c r="N12" s="487">
        <f>IF($J$12="","",M12*N10/M10)</f>
        <v/>
      </c>
    </row>
    <row r="13">
      <c r="A13" t="inlineStr">
        <is>
          <t xml:space="preserve">  : '26 MKT 제출 수치를 J12(노랑)에 입력하면 MKT Base 행·차트가 자동 활성화 (미입력 시 공란)</t>
        </is>
      </c>
      <c r="J13" s="401">
        <f>IF($J$12="","",J12/J10-1)</f>
        <v/>
      </c>
      <c r="K13" s="401">
        <f>IF($J$12="","",K12/K10-1)</f>
        <v/>
      </c>
      <c r="L13" s="401">
        <f>IF($J$12="","",L12/L10-1)</f>
        <v/>
      </c>
      <c r="M13" s="401">
        <f>IF($J$12="","",M12/M10-1)</f>
        <v/>
      </c>
      <c r="N13" s="401">
        <f>IF($J$12="","",N12/N10-1)</f>
        <v/>
      </c>
    </row>
    <row r="14">
      <c r="A14" s="503" t="inlineStr">
        <is>
          <t xml:space="preserve">  ▶ 3) Best Scenario (±10%p)     [FY2027~FY2030 : (Base 처방량 + 침투율 -10%p 효과 (Original 100% 상한 적용)) ÷ 전환비율]</t>
        </is>
      </c>
      <c r="J14" s="504">
        <f>('근거_SVK HCT처방량'!J31)/J24</f>
        <v/>
      </c>
      <c r="K14" s="504">
        <f>(MIN('근거_SVK HCT처방량'!K31+0.1*('근거_SVK HCT처방량'!K6*'근거_SVK HCT처방량'!K9*'근거_SVK HCT처방량'!K15+'근거_SVK HCT처방량'!K6*'근거_SVK HCT처방량'!K10*'근거_SVK HCT처방량'!K20),('근거_SVK HCT처방량'!K6*'근거_SVK HCT처방량'!K9*'근거_SVK HCT처방량'!K15+'근거_SVK HCT처방량'!K6*'근거_SVK HCT처방량'!K10*'근거_SVK HCT처방량'!K20)))/K24</f>
        <v/>
      </c>
      <c r="L14" s="504">
        <f>(MIN('근거_SVK HCT처방량'!L31+0.1*('근거_SVK HCT처방량'!L6*'근거_SVK HCT처방량'!L9*'근거_SVK HCT처방량'!L15+'근거_SVK HCT처방량'!L6*'근거_SVK HCT처방량'!L10*'근거_SVK HCT처방량'!L20),('근거_SVK HCT처방량'!L6*'근거_SVK HCT처방량'!L9*'근거_SVK HCT처방량'!L15+'근거_SVK HCT처방량'!L6*'근거_SVK HCT처방량'!L10*'근거_SVK HCT처방량'!L20)))/L24</f>
        <v/>
      </c>
      <c r="M14" s="504">
        <f>(MIN('근거_SVK HCT처방량'!M31+0.1*('근거_SVK HCT처방량'!M6*'근거_SVK HCT처방량'!M9*'근거_SVK HCT처방량'!M15+'근거_SVK HCT처방량'!M6*'근거_SVK HCT처방량'!M10*'근거_SVK HCT처방량'!M20),('근거_SVK HCT처방량'!M6*'근거_SVK HCT처방량'!M9*'근거_SVK HCT처방량'!M15+'근거_SVK HCT처방량'!M6*'근거_SVK HCT처방량'!M10*'근거_SVK HCT처방량'!M20)))/M24</f>
        <v/>
      </c>
      <c r="N14" s="504">
        <f>(MIN('근거_SVK HCT처방량'!N31+0.1*('근거_SVK HCT처방량'!N6*'근거_SVK HCT처방량'!N9*'근거_SVK HCT처방량'!N15+'근거_SVK HCT처방량'!N6*'근거_SVK HCT처방량'!N10*'근거_SVK HCT처방량'!N20),('근거_SVK HCT처방량'!N6*'근거_SVK HCT처방량'!N9*'근거_SVK HCT처방량'!N15+'근거_SVK HCT처방량'!N6*'근거_SVK HCT처방량'!N10*'근거_SVK HCT처방량'!N20)))/N24</f>
        <v/>
      </c>
    </row>
    <row r="15">
      <c r="A15" t="inlineStr">
        <is>
          <t xml:space="preserve">  : Model Base 기준, 성분 내 Original 비율 +10%p 방어 시나리오 (HP·GP 동시 적용)</t>
        </is>
      </c>
      <c r="J15" s="401">
        <f>J14/J10-1</f>
        <v/>
      </c>
      <c r="K15" s="401">
        <f>K14/K10-1</f>
        <v/>
      </c>
      <c r="L15" s="401">
        <f>L14/L10-1</f>
        <v/>
      </c>
      <c r="M15" s="401">
        <f>M14/M10-1</f>
        <v/>
      </c>
      <c r="N15" s="401">
        <f>N14/N10-1</f>
        <v/>
      </c>
    </row>
    <row r="16">
      <c r="A16" s="505" t="inlineStr">
        <is>
          <t xml:space="preserve">  ▶ 4) Worst Scenario (±10%p)     [FY2027~FY2030 : (Base 처방량 + 침투율 +10%p 효과 (침투 확대에 따른 감소분 반영)) ÷ 전환비율]</t>
        </is>
      </c>
      <c r="J16" s="506">
        <f>('근거_SVK HCT처방량'!J31)/J24</f>
        <v/>
      </c>
      <c r="K16" s="506">
        <f>('근거_SVK HCT처방량'!K31-0.1*('근거_SVK HCT처방량'!K6*'근거_SVK HCT처방량'!K9*'근거_SVK HCT처방량'!K15+'근거_SVK HCT처방량'!K6*'근거_SVK HCT처방량'!K10*'근거_SVK HCT처방량'!K20))/K24</f>
        <v/>
      </c>
      <c r="L16" s="506">
        <f>('근거_SVK HCT처방량'!L31-0.1*('근거_SVK HCT처방량'!L6*'근거_SVK HCT처방량'!L9*'근거_SVK HCT처방량'!L15+'근거_SVK HCT처방량'!L6*'근거_SVK HCT처방량'!L10*'근거_SVK HCT처방량'!L20))/L24</f>
        <v/>
      </c>
      <c r="M16" s="506">
        <f>('근거_SVK HCT처방량'!M31-0.1*('근거_SVK HCT처방량'!M6*'근거_SVK HCT처방량'!M9*'근거_SVK HCT처방량'!M15+'근거_SVK HCT처방량'!M6*'근거_SVK HCT처방량'!M10*'근거_SVK HCT처방량'!M20))/M24</f>
        <v/>
      </c>
      <c r="N16" s="506">
        <f>('근거_SVK HCT처방량'!N31-0.1*('근거_SVK HCT처방량'!N6*'근거_SVK HCT처방량'!N9*'근거_SVK HCT처방량'!N15+'근거_SVK HCT처방량'!N6*'근거_SVK HCT처방량'!N10*'근거_SVK HCT처방량'!N20))/N24</f>
        <v/>
      </c>
    </row>
    <row r="17">
      <c r="A17" t="inlineStr">
        <is>
          <t xml:space="preserve">  : Model Base 기준, 성분 내 Original 비율 -10%p 잠식 시나리오 (HP·GP 동시 적용)</t>
        </is>
      </c>
      <c r="J17" s="401">
        <f>J16/J10-1</f>
        <v/>
      </c>
      <c r="K17" s="401">
        <f>K16/K10-1</f>
        <v/>
      </c>
      <c r="L17" s="401">
        <f>L16/L10-1</f>
        <v/>
      </c>
      <c r="M17" s="401">
        <f>M16/M10-1</f>
        <v/>
      </c>
      <c r="N17" s="401">
        <f>N16/N10-1</f>
        <v/>
      </c>
    </row>
    <row r="18">
      <c r="A18" s="503" t="inlineStr">
        <is>
          <t xml:space="preserve">  ▶ 5) Best Scenario (±5%p)     [FY2027~FY2030 : (Base 처방량 + 침투율 -5%p 효과 (Original 100% 상한 적용)) ÷ 전환비율]</t>
        </is>
      </c>
      <c r="J18" s="504">
        <f>('근거_SVK HCT처방량'!J31)/J24</f>
        <v/>
      </c>
      <c r="K18" s="504">
        <f>(MIN('근거_SVK HCT처방량'!K31+0.05*('근거_SVK HCT처방량'!K6*'근거_SVK HCT처방량'!K9*'근거_SVK HCT처방량'!K15+'근거_SVK HCT처방량'!K6*'근거_SVK HCT처방량'!K10*'근거_SVK HCT처방량'!K20),('근거_SVK HCT처방량'!K6*'근거_SVK HCT처방량'!K9*'근거_SVK HCT처방량'!K15+'근거_SVK HCT처방량'!K6*'근거_SVK HCT처방량'!K10*'근거_SVK HCT처방량'!K20)))/K24</f>
        <v/>
      </c>
      <c r="L18" s="504">
        <f>(MIN('근거_SVK HCT처방량'!L31+0.05*('근거_SVK HCT처방량'!L6*'근거_SVK HCT처방량'!L9*'근거_SVK HCT처방량'!L15+'근거_SVK HCT처방량'!L6*'근거_SVK HCT처방량'!L10*'근거_SVK HCT처방량'!L20),('근거_SVK HCT처방량'!L6*'근거_SVK HCT처방량'!L9*'근거_SVK HCT처방량'!L15+'근거_SVK HCT처방량'!L6*'근거_SVK HCT처방량'!L10*'근거_SVK HCT처방량'!L20)))/L24</f>
        <v/>
      </c>
      <c r="M18" s="504">
        <f>(MIN('근거_SVK HCT처방량'!M31+0.05*('근거_SVK HCT처방량'!M6*'근거_SVK HCT처방량'!M9*'근거_SVK HCT처방량'!M15+'근거_SVK HCT처방량'!M6*'근거_SVK HCT처방량'!M10*'근거_SVK HCT처방량'!M20),('근거_SVK HCT처방량'!M6*'근거_SVK HCT처방량'!M9*'근거_SVK HCT처방량'!M15+'근거_SVK HCT처방량'!M6*'근거_SVK HCT처방량'!M10*'근거_SVK HCT처방량'!M20)))/M24</f>
        <v/>
      </c>
      <c r="N18" s="504">
        <f>(MIN('근거_SVK HCT처방량'!N31+0.05*('근거_SVK HCT처방량'!N6*'근거_SVK HCT처방량'!N9*'근거_SVK HCT처방량'!N15+'근거_SVK HCT처방량'!N6*'근거_SVK HCT처방량'!N10*'근거_SVK HCT처방량'!N20),('근거_SVK HCT처방량'!N6*'근거_SVK HCT처방량'!N9*'근거_SVK HCT처방량'!N15+'근거_SVK HCT처방량'!N6*'근거_SVK HCT처방량'!N10*'근거_SVK HCT처방량'!N20)))/N24</f>
        <v/>
      </c>
    </row>
    <row r="19">
      <c r="A19" t="inlineStr">
        <is>
          <t xml:space="preserve">  : Model Base 기준, 성분 내 Original 비율 +5%p 방어 시나리오 (HP·GP 동시 적용)</t>
        </is>
      </c>
      <c r="J19" s="401">
        <f>J18/J10-1</f>
        <v/>
      </c>
      <c r="K19" s="401">
        <f>K18/K10-1</f>
        <v/>
      </c>
      <c r="L19" s="401">
        <f>L18/L10-1</f>
        <v/>
      </c>
      <c r="M19" s="401">
        <f>M18/M10-1</f>
        <v/>
      </c>
      <c r="N19" s="401">
        <f>N18/N10-1</f>
        <v/>
      </c>
    </row>
    <row r="20">
      <c r="A20" s="505" t="inlineStr">
        <is>
          <t xml:space="preserve">  ▶ 6) Worst Scenario (±5%p)     [FY2027~FY2030 : (Base 처방량 + 침투율 +5%p 효과 (침투 확대에 따른 감소분 반영)) ÷ 전환비율]</t>
        </is>
      </c>
      <c r="J20" s="506">
        <f>('근거_SVK HCT처방량'!J31)/J24</f>
        <v/>
      </c>
      <c r="K20" s="506">
        <f>('근거_SVK HCT처방량'!K31-0.05*('근거_SVK HCT처방량'!K6*'근거_SVK HCT처방량'!K9*'근거_SVK HCT처방량'!K15+'근거_SVK HCT처방량'!K6*'근거_SVK HCT처방량'!K10*'근거_SVK HCT처방량'!K20))/K24</f>
        <v/>
      </c>
      <c r="L20" s="506">
        <f>('근거_SVK HCT처방량'!L31-0.05*('근거_SVK HCT처방량'!L6*'근거_SVK HCT처방량'!L9*'근거_SVK HCT처방량'!L15+'근거_SVK HCT처방량'!L6*'근거_SVK HCT처방량'!L10*'근거_SVK HCT처방량'!L20))/L24</f>
        <v/>
      </c>
      <c r="M20" s="506">
        <f>('근거_SVK HCT처방량'!M31-0.05*('근거_SVK HCT처방량'!M6*'근거_SVK HCT처방량'!M9*'근거_SVK HCT처방량'!M15+'근거_SVK HCT처방량'!M6*'근거_SVK HCT처방량'!M10*'근거_SVK HCT처방량'!M20))/M24</f>
        <v/>
      </c>
      <c r="N20" s="506">
        <f>('근거_SVK HCT처방량'!N31-0.05*('근거_SVK HCT처방량'!N6*'근거_SVK HCT처방량'!N9*'근거_SVK HCT처방량'!N15+'근거_SVK HCT처방량'!N6*'근거_SVK HCT처방량'!N10*'근거_SVK HCT처방량'!N20))/N24</f>
        <v/>
      </c>
    </row>
    <row r="21">
      <c r="A21" t="inlineStr">
        <is>
          <t xml:space="preserve">  : Model Base 기준, 성분 내 Original 비율 -5%p 잠식 시나리오 (HP·GP 동시 적용)</t>
        </is>
      </c>
      <c r="J21" s="401">
        <f>J20/J10-1</f>
        <v/>
      </c>
      <c r="K21" s="401">
        <f>K20/K10-1</f>
        <v/>
      </c>
      <c r="L21" s="401">
        <f>L20/L10-1</f>
        <v/>
      </c>
      <c r="M21" s="401">
        <f>M20/M10-1</f>
        <v/>
      </c>
      <c r="N21" s="401">
        <f>N20/N10-1</f>
        <v/>
      </c>
    </row>
    <row r="23">
      <c r="A23" s="492" t="inlineStr">
        <is>
          <t>■ C. 전환비율 (처방량 ÷ 매출수량)  [FY2018~2025 : 산출치 | FY2026~2030 : FY22~25 평균]</t>
        </is>
      </c>
    </row>
    <row r="24">
      <c r="A24" t="inlineStr">
        <is>
          <t xml:space="preserve">  전환비율</t>
        </is>
      </c>
      <c r="B24" s="401">
        <f>B7/B10</f>
        <v/>
      </c>
      <c r="C24" s="401">
        <f>C7/C10</f>
        <v/>
      </c>
      <c r="D24" s="401">
        <f>D7/D10</f>
        <v/>
      </c>
      <c r="E24" s="401">
        <f>E7/E10</f>
        <v/>
      </c>
      <c r="F24" s="401">
        <f>F7/F10</f>
        <v/>
      </c>
      <c r="G24" s="401">
        <f>G7/G10</f>
        <v/>
      </c>
      <c r="H24" s="401">
        <f>H7/H10</f>
        <v/>
      </c>
      <c r="I24" s="401">
        <f>I7/I10</f>
        <v/>
      </c>
      <c r="J24" s="507">
        <f>AVERAGE(F24:I24)</f>
        <v/>
      </c>
      <c r="K24" s="507">
        <f>J24</f>
        <v/>
      </c>
      <c r="L24" s="507">
        <f>K24</f>
        <v/>
      </c>
      <c r="M24" s="507">
        <f>L24</f>
        <v/>
      </c>
      <c r="N24" s="507">
        <f>M24</f>
        <v/>
      </c>
      <c r="P24" s="508">
        <f>P7/P10</f>
        <v/>
      </c>
    </row>
    <row r="26">
      <c r="A26" s="492" t="inlineStr">
        <is>
          <t>■ D. 단가 (원/T)                              [연도별 단가 : 기준단가(제형/채널 환산) × 연도별 약가 배율 (인하 고시 시 28행 수정) ]</t>
        </is>
      </c>
    </row>
    <row r="27">
      <c r="A27" t="inlineStr">
        <is>
          <t>환산 단가 (원/T)</t>
        </is>
      </c>
      <c r="B27" s="509" t="n">
        <v>615.6067897527849</v>
      </c>
      <c r="C27" t="inlineStr">
        <is>
          <t>(FY26 기준 채널·용량별 목표단가의 물량가중 평균 단일가 — 하단 [참고] 목표단가 표 참조)</t>
        </is>
      </c>
    </row>
    <row r="28">
      <c r="A28" t="inlineStr">
        <is>
          <t xml:space="preserve">   약가 배율 (%)</t>
        </is>
      </c>
      <c r="J28" s="510" t="n">
        <v>1</v>
      </c>
      <c r="K28" s="510" t="n">
        <v>1</v>
      </c>
      <c r="L28" s="510" t="n">
        <v>1</v>
      </c>
      <c r="M28" s="510" t="n">
        <v>1</v>
      </c>
      <c r="N28" s="510" t="n">
        <v>1</v>
      </c>
      <c r="O28" s="473" t="inlineStr">
        <is>
          <t>◀ 약가 인하 고시 없음 → 100% 유지 (인하 확정 시 해당 연도 배율만 수정)</t>
        </is>
      </c>
    </row>
    <row r="29">
      <c r="A29" s="459" t="inlineStr">
        <is>
          <t xml:space="preserve">  단가 (원/T) </t>
        </is>
      </c>
      <c r="J29" s="511">
        <f>$B$27*J28</f>
        <v/>
      </c>
      <c r="K29" s="511">
        <f>$B$27*K28</f>
        <v/>
      </c>
      <c r="L29" s="511">
        <f>$B$27*L28</f>
        <v/>
      </c>
      <c r="M29" s="511">
        <f>$B$27*M28</f>
        <v/>
      </c>
      <c r="N29" s="511">
        <f>$B$27*N28</f>
        <v/>
      </c>
    </row>
    <row r="31">
      <c r="A31" s="492" t="inlineStr">
        <is>
          <t>■ E. DSKR 시장매출액 (백만원)      [FY2018~2025 : 실측 수량 × FY2026 목표단가 | FY2026~FY2030 : DSKR 매출 수량(B) × 단가(D) ]</t>
        </is>
      </c>
    </row>
    <row r="32">
      <c r="A32" s="486" t="inlineStr">
        <is>
          <t xml:space="preserve">  ▶ 1) Model Base : (B-1) × (D)</t>
        </is>
      </c>
      <c r="B32" s="500" t="n">
        <v>25856.4054596325</v>
      </c>
      <c r="C32" s="500" t="n">
        <v>27546.3188892593</v>
      </c>
      <c r="D32" s="500" t="n">
        <v>28793.4016458705</v>
      </c>
      <c r="E32" s="500" t="n">
        <v>32003.4765792826</v>
      </c>
      <c r="F32" s="500" t="n">
        <v>33489.5079182784</v>
      </c>
      <c r="G32" s="500" t="n">
        <v>34082.4997620178</v>
      </c>
      <c r="H32" s="500" t="n">
        <v>34371.1622068589</v>
      </c>
      <c r="I32" s="500" t="n">
        <v>33910.33757665</v>
      </c>
      <c r="J32" s="487">
        <f>J10*J29/1000000</f>
        <v/>
      </c>
      <c r="K32" s="487">
        <f>K10*K29/1000000</f>
        <v/>
      </c>
      <c r="L32" s="487">
        <f>L10*L29/1000000</f>
        <v/>
      </c>
      <c r="M32" s="487">
        <f>M10*M29/1000000</f>
        <v/>
      </c>
      <c r="N32" s="487">
        <f>N10*N29/1000000</f>
        <v/>
      </c>
    </row>
    <row r="33">
      <c r="A33" t="inlineStr">
        <is>
          <t xml:space="preserve">  YoY 증감률 </t>
        </is>
      </c>
      <c r="C33" s="494">
        <f>IFERROR(C32/B32-1,"")</f>
        <v/>
      </c>
      <c r="D33" s="494">
        <f>IFERROR(D32/C32-1,"")</f>
        <v/>
      </c>
      <c r="E33" s="494">
        <f>IFERROR(E32/D32-1,"")</f>
        <v/>
      </c>
      <c r="F33" s="494">
        <f>IFERROR(F32/E32-1,"")</f>
        <v/>
      </c>
      <c r="G33" s="494">
        <f>IFERROR(G32/F32-1,"")</f>
        <v/>
      </c>
      <c r="H33" s="494">
        <f>IFERROR(H32/G32-1,"")</f>
        <v/>
      </c>
      <c r="I33" s="494">
        <f>IFERROR(I32/H32-1,"")</f>
        <v/>
      </c>
      <c r="J33" s="494">
        <f>IFERROR(J32/I32-1,"")</f>
        <v/>
      </c>
      <c r="K33" s="494">
        <f>IFERROR(K32/J32-1,"")</f>
        <v/>
      </c>
      <c r="L33" s="494">
        <f>IFERROR(L32/K32-1,"")</f>
        <v/>
      </c>
      <c r="M33" s="494">
        <f>IFERROR(M32/L32-1,"")</f>
        <v/>
      </c>
      <c r="N33" s="494">
        <f>IFERROR(N32/M32-1,"")</f>
        <v/>
      </c>
    </row>
    <row r="34">
      <c r="A34" s="486" t="inlineStr">
        <is>
          <t xml:space="preserve">  ▶ 2) MKT Base : MKT Base(B-2) × 단가(D)</t>
        </is>
      </c>
      <c r="J34" s="487">
        <f>IF($J$12="","",J12*J29/1000000)</f>
        <v/>
      </c>
      <c r="K34" s="487">
        <f>IF($J$12="","",K12*K29/1000000)</f>
        <v/>
      </c>
      <c r="L34" s="487">
        <f>IF($J$12="","",L12*L29/1000000)</f>
        <v/>
      </c>
      <c r="M34" s="487">
        <f>IF($J$12="","",M12*M29/1000000)</f>
        <v/>
      </c>
      <c r="N34" s="487">
        <f>IF($J$12="","",N12*N29/1000000)</f>
        <v/>
      </c>
    </row>
    <row r="35">
      <c r="A35" s="503" t="inlineStr">
        <is>
          <t xml:space="preserve">  ▶ 3) Best (±10%p) : Best 수량(B-3) × 단가(D)</t>
        </is>
      </c>
      <c r="J35" s="504">
        <f>J14*J29/1000000</f>
        <v/>
      </c>
      <c r="K35" s="504">
        <f>K14*K29/1000000</f>
        <v/>
      </c>
      <c r="L35" s="504">
        <f>L14*L29/1000000</f>
        <v/>
      </c>
      <c r="M35" s="504">
        <f>M14*M29/1000000</f>
        <v/>
      </c>
      <c r="N35" s="504">
        <f>N14*N29/1000000</f>
        <v/>
      </c>
    </row>
    <row r="36">
      <c r="A36" s="505" t="inlineStr">
        <is>
          <t xml:space="preserve">  ▶ 4) Worst (±10%p) : Worst 수량(B-4) × 단가(D)</t>
        </is>
      </c>
      <c r="J36" s="506">
        <f>J16*J29/1000000</f>
        <v/>
      </c>
      <c r="K36" s="506">
        <f>K16*K29/1000000</f>
        <v/>
      </c>
      <c r="L36" s="506">
        <f>L16*L29/1000000</f>
        <v/>
      </c>
      <c r="M36" s="506">
        <f>M16*M29/1000000</f>
        <v/>
      </c>
      <c r="N36" s="506">
        <f>N16*N29/1000000</f>
        <v/>
      </c>
    </row>
    <row r="37">
      <c r="A37" s="503" t="inlineStr">
        <is>
          <t xml:space="preserve">  ▶ 5) Best (±5%p) : Best 수량(B-5) × 단가(D)</t>
        </is>
      </c>
      <c r="J37" s="504">
        <f>J18*J29/1000000</f>
        <v/>
      </c>
      <c r="K37" s="504">
        <f>K18*K29/1000000</f>
        <v/>
      </c>
      <c r="L37" s="504">
        <f>L18*L29/1000000</f>
        <v/>
      </c>
      <c r="M37" s="504">
        <f>M18*M29/1000000</f>
        <v/>
      </c>
      <c r="N37" s="504">
        <f>N18*N29/1000000</f>
        <v/>
      </c>
    </row>
    <row r="38">
      <c r="A38" s="505" t="inlineStr">
        <is>
          <t xml:space="preserve">  ▶ 6) Worst (±5%p) : Worst 수량(B-6) × 단가(D)</t>
        </is>
      </c>
      <c r="J38" s="506">
        <f>J20*J29/1000000</f>
        <v/>
      </c>
      <c r="K38" s="506">
        <f>K20*K29/1000000</f>
        <v/>
      </c>
      <c r="L38" s="506">
        <f>L20*L29/1000000</f>
        <v/>
      </c>
      <c r="M38" s="506">
        <f>M20*M29/1000000</f>
        <v/>
      </c>
      <c r="N38" s="506">
        <f>N20*N29/1000000</f>
        <v/>
      </c>
    </row>
    <row r="40">
      <c r="B40" s="459" t="inlineStr">
        <is>
          <t xml:space="preserve">[참고] </t>
        </is>
      </c>
    </row>
    <row r="41">
      <c r="B41" s="459" t="inlineStr">
        <is>
          <t>*시나리오 밴드 설정 및 산출 기준</t>
        </is>
      </c>
    </row>
    <row r="42">
      <c r="B42" s="459" t="inlineStr">
        <is>
          <t>· 시나리오 기준 (민감도 1위 지표: 제네릭 침투율 = 1 − 성분 내 Original 비율 적용) — ±10%p(주 밴드)·±5%p(보조 밴드) 2단계</t>
        </is>
      </c>
    </row>
    <row r="43">
      <c r="B43" s="459" t="inlineStr">
        <is>
          <t>- Best (침투 방어): 성분 내 Original 비율 +10%p / +5%p (영업·마케팅의 오리지널 처방 유지 활동 성공 가정) → 매출 상단</t>
        </is>
      </c>
    </row>
    <row r="44">
      <c r="B44" s="459" t="inlineStr">
        <is>
          <t>- Worst (시장 잠식): 성분 내 Original 비율 -10%p / -5%p (GP 채널 제네릭 잠식 가속 가정, 자체 실측 추세 기반) → 매출 하단</t>
        </is>
      </c>
    </row>
    <row r="45">
      <c r="B45" s="459" t="inlineStr">
        <is>
          <t>· 핵심 산출 근거: 세비카HCT 자체 실측 제네릭 침투 경로 (FY2019Q1~FY2026Q1, 근거_제네릭벤치마크) 기준 가감</t>
        </is>
      </c>
    </row>
    <row r="46">
      <c r="B46" s="459" t="inlineStr">
        <is>
          <t xml:space="preserve">· 전략적 시사점 </t>
        </is>
      </c>
    </row>
    <row r="47">
      <c r="B47" s="476" t="inlineStr">
        <is>
          <t>- Best와 Worst 시나리오 간의 최종 매출 격차(Band 폭)는 단순한 예측 오차가 아니라, 당사 영업(Sales) 및 마케팅 부서의 선제적 방어 활동이 창출해 내야 할 '전략적 목표 가치(Value)'를 의미</t>
        </is>
      </c>
    </row>
    <row r="48">
      <c r="B48" s="459" t="inlineStr">
        <is>
          <t>· 모델링 전제 조건</t>
        </is>
      </c>
    </row>
    <row r="49">
      <c r="B49" s="476" t="inlineStr">
        <is>
          <t>- 핵심 변수 집중: 유병률 등 영향도가 낮은 후순위 변수와 '약가 경로'는 기본값(Base)으로 고정하여, 가장 민감도가 높은 '침투율 증감'의 단일 영향력을 명확히 함.</t>
        </is>
      </c>
    </row>
    <row r="50">
      <c r="B50" s="476" t="inlineStr">
        <is>
          <t xml:space="preserve">- 예외 적용: 1분기 실측이 반영된 FY2026은 시나리오 밴드 미적용 (세일즈 포캐스트 대상은 FY2027~) </t>
        </is>
      </c>
    </row>
    <row r="52">
      <c r="B52" s="497" t="inlineStr">
        <is>
          <t xml:space="preserve">※ 출처 : UBIST(2018~2025), 내부 시장매출 </t>
        </is>
      </c>
    </row>
    <row r="53">
      <c r="B53" s="476" t="inlineStr">
        <is>
          <t>※ 범례</t>
        </is>
      </c>
    </row>
    <row r="54">
      <c r="B54" s="476" t="inlineStr">
        <is>
          <t>· 외부 입력 데이터: 청색(Blue) 표기</t>
        </is>
      </c>
    </row>
    <row r="55">
      <c r="B55" s="476" t="inlineStr">
        <is>
          <t>· 예측 변수(또는 예측치): 녹색(Green) 표기</t>
        </is>
      </c>
    </row>
    <row r="56">
      <c r="B56" s="476" t="inlineStr">
        <is>
          <t>· 최종 산출 결과: 황색(Yellow) 음영 행</t>
        </is>
      </c>
    </row>
    <row r="58">
      <c r="B58" s="492" t="inlineStr">
        <is>
          <t>[참고] FY2026 목표단가 (제형/채널별, 원/정)  — 환산 단가(B27)의 산출 원천</t>
        </is>
      </c>
    </row>
    <row r="59">
      <c r="B59" s="459" t="inlineStr">
        <is>
          <t xml:space="preserve">  채널</t>
        </is>
      </c>
      <c r="C59" s="459" t="inlineStr">
        <is>
          <t>5/20mg</t>
        </is>
      </c>
      <c r="D59" s="459" t="inlineStr">
        <is>
          <t>5/40mg</t>
        </is>
      </c>
      <c r="E59" s="459" t="inlineStr">
        <is>
          <t>10/40mg</t>
        </is>
      </c>
    </row>
    <row r="60">
      <c r="B60" s="476" t="inlineStr">
        <is>
          <t xml:space="preserve">  H.P</t>
        </is>
      </c>
      <c r="C60" s="512" t="n">
        <v>601.108338463784</v>
      </c>
      <c r="D60" s="512" t="n">
        <v>652.035714285714</v>
      </c>
      <c r="E60" s="512" t="n">
        <v>698.678571428571</v>
      </c>
    </row>
    <row r="61">
      <c r="B61" s="476" t="inlineStr">
        <is>
          <t xml:space="preserve">  G.P</t>
        </is>
      </c>
      <c r="C61" s="512" t="n">
        <v>601.108338463784</v>
      </c>
      <c r="D61" s="512" t="n">
        <v>652.035714285714</v>
      </c>
      <c r="E61" s="512" t="n">
        <v>698.678571428571</v>
      </c>
    </row>
    <row r="62">
      <c r="B62" s="476" t="inlineStr">
        <is>
          <t xml:space="preserve">  Online</t>
        </is>
      </c>
      <c r="C62" s="512" t="n">
        <v>307.137390515819</v>
      </c>
      <c r="D62" s="512" t="n">
        <v>333.564512166464</v>
      </c>
      <c r="E62" s="512" t="n">
        <v>357.815006431598</v>
      </c>
    </row>
    <row r="63">
      <c r="B63" s="473" t="inlineStr">
        <is>
          <t>(채널·용량별 목표단가 물량가중 평균한 단일 가격; FY26BGT 수치참조)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AA0A8"/>
    <outlinePr summaryBelow="1" summaryRight="1"/>
    <pageSetUpPr/>
  </sheetPr>
  <dimension ref="A2:F49"/>
  <sheetViews>
    <sheetView showGridLines="0" tabSelected="0" workbookViewId="0">
      <selection activeCell="A1" sqref="A1"/>
    </sheetView>
  </sheetViews>
  <sheetFormatPr baseColWidth="8" defaultRowHeight="15"/>
  <cols>
    <col width="20.2" customWidth="1" style="9" min="1" max="1"/>
    <col width="18.5" customWidth="1" style="9" min="2" max="2"/>
    <col width="18.5" customWidth="1" style="9" min="3" max="3"/>
    <col width="18.5" customWidth="1" style="9" min="4" max="4"/>
    <col width="14" customWidth="1" style="9" min="5" max="5"/>
    <col width="14" customWidth="1" style="9" min="6" max="6"/>
    <col width="8.5" customWidth="1" style="9" min="7" max="7"/>
  </cols>
  <sheetData>
    <row r="2">
      <c r="A2" s="496" t="inlineStr">
        <is>
          <t xml:space="preserve">제네릭 침투 벤치마크 _ 세비카HCT(올메사르탄/암로디핀/HCTZ) 자체 실측 경로   </t>
        </is>
      </c>
    </row>
    <row r="5">
      <c r="A5" s="459" t="inlineStr">
        <is>
          <t>① 제네릭 침투 속도 (성분 내 제네릭 비중 = 1 − Original 비율, 제네릭 진입 관측 후 경과분기 기준)  ▼ 잠식 벤치마크</t>
        </is>
      </c>
    </row>
    <row r="6">
      <c r="A6" s="475" t="inlineStr">
        <is>
          <t>경과</t>
        </is>
      </c>
      <c r="B6" s="475" t="inlineStr">
        <is>
          <t>세비카HCT HP (성분 내 제네릭 비중)</t>
        </is>
      </c>
      <c r="C6" s="475" t="inlineStr">
        <is>
          <t>세비카HCT GP (성분 내 제네릭 비중)</t>
        </is>
      </c>
      <c r="D6" s="475" t="inlineStr">
        <is>
          <t>FY분기</t>
        </is>
      </c>
    </row>
    <row r="7">
      <c r="A7" t="inlineStr">
        <is>
          <t>+1Q</t>
        </is>
      </c>
      <c r="B7" s="401">
        <f>1-'근거_SVK HCT처방량'!F51</f>
        <v/>
      </c>
      <c r="C7" s="401">
        <f>1-'근거_SVK HCT처방량'!F53</f>
        <v/>
      </c>
      <c r="D7" s="490">
        <f>'근거_SVK HCT처방량'!F49</f>
        <v/>
      </c>
    </row>
    <row r="8">
      <c r="A8" t="inlineStr">
        <is>
          <t>+2Q</t>
        </is>
      </c>
      <c r="B8" s="401">
        <f>1-'근거_SVK HCT처방량'!G51</f>
        <v/>
      </c>
      <c r="C8" s="401">
        <f>1-'근거_SVK HCT처방량'!G53</f>
        <v/>
      </c>
      <c r="D8" s="490">
        <f>'근거_SVK HCT처방량'!G49</f>
        <v/>
      </c>
    </row>
    <row r="9">
      <c r="A9" t="inlineStr">
        <is>
          <t>+3Q</t>
        </is>
      </c>
      <c r="B9" s="401">
        <f>1-'근거_SVK HCT처방량'!H51</f>
        <v/>
      </c>
      <c r="C9" s="401">
        <f>1-'근거_SVK HCT처방량'!H53</f>
        <v/>
      </c>
      <c r="D9" s="490">
        <f>'근거_SVK HCT처방량'!H49</f>
        <v/>
      </c>
    </row>
    <row r="10">
      <c r="A10" t="inlineStr">
        <is>
          <t>+4Q</t>
        </is>
      </c>
      <c r="B10" s="401">
        <f>1-'근거_SVK HCT처방량'!I51</f>
        <v/>
      </c>
      <c r="C10" s="401">
        <f>1-'근거_SVK HCT처방량'!I53</f>
        <v/>
      </c>
      <c r="D10" s="490">
        <f>'근거_SVK HCT처방량'!I49</f>
        <v/>
      </c>
    </row>
    <row r="11">
      <c r="A11" t="inlineStr">
        <is>
          <t>+5Q</t>
        </is>
      </c>
      <c r="B11" s="401">
        <f>1-'근거_SVK HCT처방량'!J51</f>
        <v/>
      </c>
      <c r="C11" s="401">
        <f>1-'근거_SVK HCT처방량'!J53</f>
        <v/>
      </c>
      <c r="D11" s="490">
        <f>'근거_SVK HCT처방량'!J49</f>
        <v/>
      </c>
    </row>
    <row r="12">
      <c r="A12" t="inlineStr">
        <is>
          <t>+6Q</t>
        </is>
      </c>
      <c r="B12" s="401">
        <f>1-'근거_SVK HCT처방량'!K51</f>
        <v/>
      </c>
      <c r="C12" s="401">
        <f>1-'근거_SVK HCT처방량'!K53</f>
        <v/>
      </c>
      <c r="D12" s="490">
        <f>'근거_SVK HCT처방량'!K49</f>
        <v/>
      </c>
    </row>
    <row r="13">
      <c r="A13" t="inlineStr">
        <is>
          <t>+7Q</t>
        </is>
      </c>
      <c r="B13" s="401">
        <f>1-'근거_SVK HCT처방량'!L51</f>
        <v/>
      </c>
      <c r="C13" s="401">
        <f>1-'근거_SVK HCT처방량'!L53</f>
        <v/>
      </c>
      <c r="D13" s="490">
        <f>'근거_SVK HCT처방량'!L49</f>
        <v/>
      </c>
    </row>
    <row r="14">
      <c r="A14" t="inlineStr">
        <is>
          <t>+8Q</t>
        </is>
      </c>
      <c r="B14" s="401">
        <f>1-'근거_SVK HCT처방량'!M51</f>
        <v/>
      </c>
      <c r="C14" s="401">
        <f>1-'근거_SVK HCT처방량'!M53</f>
        <v/>
      </c>
      <c r="D14" s="490">
        <f>'근거_SVK HCT처방량'!M49</f>
        <v/>
      </c>
    </row>
    <row r="15">
      <c r="A15" t="inlineStr">
        <is>
          <t>+9Q</t>
        </is>
      </c>
      <c r="B15" s="401">
        <f>1-'근거_SVK HCT처방량'!N51</f>
        <v/>
      </c>
      <c r="C15" s="401">
        <f>1-'근거_SVK HCT처방량'!N53</f>
        <v/>
      </c>
      <c r="D15" s="490">
        <f>'근거_SVK HCT처방량'!N49</f>
        <v/>
      </c>
    </row>
    <row r="16">
      <c r="A16" t="inlineStr">
        <is>
          <t>+10Q</t>
        </is>
      </c>
      <c r="B16" s="401">
        <f>1-'근거_SVK HCT처방량'!O51</f>
        <v/>
      </c>
      <c r="C16" s="401">
        <f>1-'근거_SVK HCT처방량'!O53</f>
        <v/>
      </c>
      <c r="D16" s="490">
        <f>'근거_SVK HCT처방량'!O49</f>
        <v/>
      </c>
    </row>
    <row r="17">
      <c r="A17" t="inlineStr">
        <is>
          <t>+11Q</t>
        </is>
      </c>
      <c r="B17" s="401">
        <f>1-'근거_SVK HCT처방량'!P51</f>
        <v/>
      </c>
      <c r="C17" s="401">
        <f>1-'근거_SVK HCT처방량'!P53</f>
        <v/>
      </c>
      <c r="D17" s="490">
        <f>'근거_SVK HCT처방량'!P49</f>
        <v/>
      </c>
    </row>
    <row r="18">
      <c r="A18" t="inlineStr">
        <is>
          <t>+12Q</t>
        </is>
      </c>
      <c r="B18" s="401">
        <f>1-'근거_SVK HCT처방량'!Q51</f>
        <v/>
      </c>
      <c r="C18" s="401">
        <f>1-'근거_SVK HCT처방량'!Q53</f>
        <v/>
      </c>
      <c r="D18" s="490">
        <f>'근거_SVK HCT처방량'!Q49</f>
        <v/>
      </c>
    </row>
    <row r="19">
      <c r="A19" t="inlineStr">
        <is>
          <t>+13Q</t>
        </is>
      </c>
      <c r="B19" s="401">
        <f>1-'근거_SVK HCT처방량'!R51</f>
        <v/>
      </c>
      <c r="C19" s="401">
        <f>1-'근거_SVK HCT처방량'!R53</f>
        <v/>
      </c>
      <c r="D19" s="490">
        <f>'근거_SVK HCT처방량'!R49</f>
        <v/>
      </c>
    </row>
    <row r="20">
      <c r="A20" t="inlineStr">
        <is>
          <t>+14Q</t>
        </is>
      </c>
      <c r="B20" s="401">
        <f>1-'근거_SVK HCT처방량'!S51</f>
        <v/>
      </c>
      <c r="C20" s="401">
        <f>1-'근거_SVK HCT처방량'!S53</f>
        <v/>
      </c>
      <c r="D20" s="490">
        <f>'근거_SVK HCT처방량'!S49</f>
        <v/>
      </c>
    </row>
    <row r="21">
      <c r="A21" t="inlineStr">
        <is>
          <t>+15Q</t>
        </is>
      </c>
      <c r="B21" s="401">
        <f>1-'근거_SVK HCT처방량'!T51</f>
        <v/>
      </c>
      <c r="C21" s="401">
        <f>1-'근거_SVK HCT처방량'!T53</f>
        <v/>
      </c>
      <c r="D21" s="490">
        <f>'근거_SVK HCT처방량'!T49</f>
        <v/>
      </c>
    </row>
    <row r="22">
      <c r="A22" t="inlineStr">
        <is>
          <t>+16Q</t>
        </is>
      </c>
      <c r="B22" s="401">
        <f>1-'근거_SVK HCT처방량'!U51</f>
        <v/>
      </c>
      <c r="C22" s="401">
        <f>1-'근거_SVK HCT처방량'!U53</f>
        <v/>
      </c>
      <c r="D22" s="490">
        <f>'근거_SVK HCT처방량'!U49</f>
        <v/>
      </c>
    </row>
    <row r="23">
      <c r="A23" t="inlineStr">
        <is>
          <t>+17Q</t>
        </is>
      </c>
      <c r="B23" s="401">
        <f>1-'근거_SVK HCT처방량'!V51</f>
        <v/>
      </c>
      <c r="C23" s="401">
        <f>1-'근거_SVK HCT처방량'!V53</f>
        <v/>
      </c>
      <c r="D23" s="490">
        <f>'근거_SVK HCT처방량'!V49</f>
        <v/>
      </c>
    </row>
    <row r="24">
      <c r="A24" t="inlineStr">
        <is>
          <t>+18Q</t>
        </is>
      </c>
      <c r="B24" s="401">
        <f>1-'근거_SVK HCT처방량'!W51</f>
        <v/>
      </c>
      <c r="C24" s="401">
        <f>1-'근거_SVK HCT처방량'!W53</f>
        <v/>
      </c>
      <c r="D24" s="490">
        <f>'근거_SVK HCT처방량'!W49</f>
        <v/>
      </c>
    </row>
    <row r="25">
      <c r="A25" t="inlineStr">
        <is>
          <t>+19Q</t>
        </is>
      </c>
      <c r="B25" s="401">
        <f>1-'근거_SVK HCT처방량'!X51</f>
        <v/>
      </c>
      <c r="C25" s="401">
        <f>1-'근거_SVK HCT처방량'!X53</f>
        <v/>
      </c>
      <c r="D25" s="490">
        <f>'근거_SVK HCT처방량'!X49</f>
        <v/>
      </c>
    </row>
    <row r="26">
      <c r="A26" t="inlineStr">
        <is>
          <t>+20Q</t>
        </is>
      </c>
      <c r="B26" s="401">
        <f>1-'근거_SVK HCT처방량'!Y51</f>
        <v/>
      </c>
      <c r="C26" s="401">
        <f>1-'근거_SVK HCT처방량'!Y53</f>
        <v/>
      </c>
      <c r="D26" s="490">
        <f>'근거_SVK HCT처방량'!Y49</f>
        <v/>
      </c>
    </row>
    <row r="27">
      <c r="A27" t="inlineStr">
        <is>
          <t>+21Q</t>
        </is>
      </c>
      <c r="B27" s="401">
        <f>1-'근거_SVK HCT처방량'!Z51</f>
        <v/>
      </c>
      <c r="C27" s="401">
        <f>1-'근거_SVK HCT처방량'!Z53</f>
        <v/>
      </c>
      <c r="D27" s="490">
        <f>'근거_SVK HCT처방량'!Z49</f>
        <v/>
      </c>
    </row>
    <row r="28">
      <c r="A28" t="inlineStr">
        <is>
          <t>+22Q</t>
        </is>
      </c>
      <c r="B28" s="401">
        <f>1-'근거_SVK HCT처방량'!AA51</f>
        <v/>
      </c>
      <c r="C28" s="401">
        <f>1-'근거_SVK HCT처방량'!AA53</f>
        <v/>
      </c>
      <c r="D28" s="490">
        <f>'근거_SVK HCT처방량'!AA49</f>
        <v/>
      </c>
    </row>
    <row r="29">
      <c r="A29" t="inlineStr">
        <is>
          <t>+23Q</t>
        </is>
      </c>
      <c r="B29" s="401">
        <f>1-'근거_SVK HCT처방량'!AB51</f>
        <v/>
      </c>
      <c r="C29" s="401">
        <f>1-'근거_SVK HCT처방량'!AB53</f>
        <v/>
      </c>
      <c r="D29" s="490">
        <f>'근거_SVK HCT처방량'!AB49</f>
        <v/>
      </c>
    </row>
    <row r="30">
      <c r="A30" t="inlineStr">
        <is>
          <t>+24Q</t>
        </is>
      </c>
      <c r="B30" s="401">
        <f>1-'근거_SVK HCT처방량'!AC51</f>
        <v/>
      </c>
      <c r="C30" s="401">
        <f>1-'근거_SVK HCT처방량'!AC53</f>
        <v/>
      </c>
      <c r="D30" s="490">
        <f>'근거_SVK HCT처방량'!AC49</f>
        <v/>
      </c>
    </row>
    <row r="31">
      <c r="A31" t="inlineStr">
        <is>
          <t>+25Q</t>
        </is>
      </c>
      <c r="B31" s="401">
        <f>1-'근거_SVK HCT처방량'!AD51</f>
        <v/>
      </c>
      <c r="C31" s="401">
        <f>1-'근거_SVK HCT처방량'!AD53</f>
        <v/>
      </c>
      <c r="D31" s="490">
        <f>'근거_SVK HCT처방량'!AD49</f>
        <v/>
      </c>
    </row>
    <row r="32">
      <c r="A32" t="inlineStr">
        <is>
          <t>+26Q</t>
        </is>
      </c>
      <c r="B32" s="401">
        <f>1-'근거_SVK HCT처방량'!AE51</f>
        <v/>
      </c>
      <c r="C32" s="401">
        <f>1-'근거_SVK HCT처방량'!AE53</f>
        <v/>
      </c>
      <c r="D32" s="490">
        <f>'근거_SVK HCT처방량'!AE49</f>
        <v/>
      </c>
    </row>
    <row r="33">
      <c r="A33" t="inlineStr">
        <is>
          <t>+27Q</t>
        </is>
      </c>
      <c r="B33" s="401">
        <f>1-'근거_SVK HCT처방량'!AF51</f>
        <v/>
      </c>
      <c r="C33" s="401">
        <f>1-'근거_SVK HCT처방량'!AF53</f>
        <v/>
      </c>
      <c r="D33" s="490">
        <f>'근거_SVK HCT처방량'!AF49</f>
        <v/>
      </c>
    </row>
    <row r="34">
      <c r="A34" t="inlineStr">
        <is>
          <t>+28Q</t>
        </is>
      </c>
      <c r="B34" s="401">
        <f>1-'근거_SVK HCT처방량'!AG51</f>
        <v/>
      </c>
      <c r="C34" s="401">
        <f>1-'근거_SVK HCT처방량'!AG53</f>
        <v/>
      </c>
      <c r="D34" s="490">
        <f>'근거_SVK HCT처방량'!AG49</f>
        <v/>
      </c>
    </row>
    <row r="35">
      <c r="A35" t="inlineStr">
        <is>
          <t>+29Q</t>
        </is>
      </c>
      <c r="B35" s="401">
        <f>1-'근거_SVK HCT처방량'!AH51</f>
        <v/>
      </c>
      <c r="C35" s="401">
        <f>1-'근거_SVK HCT처방량'!AH53</f>
        <v/>
      </c>
      <c r="D35" s="490">
        <f>'근거_SVK HCT처방량'!AH49</f>
        <v/>
      </c>
    </row>
    <row r="36">
      <c r="A36">
        <f>"→ 세비카HCT(제네릭 FY2019Q1 진입): GP는 +4Q에 "&amp;TEXT(C10,"0.0%")&amp;", +12Q에 "&amp;TEXT(C18,"0.0%")&amp;", +29Q(FY2026Q1) "&amp;TEXT(C35,"0.0%")&amp;"까지 완만한 잠식 지속(plateau 미확인). HP는 +29Q에도 "&amp;TEXT(B35,"0.0%")&amp;"로 침투 미미 — 채널 간 침투 속도 격차가 매우 큼."</f>
        <v/>
      </c>
    </row>
    <row r="37">
      <c r="A37" t="inlineStr">
        <is>
          <t xml:space="preserve">  ▶ 모델 적용: HP Original 비율은 직접 선형회귀, GP Original 비율은 최근 구간 로짓회귀(근거_SVK HCT처방량 ■C·D, 파라미터 37·39행) — 자체 실측 경로를 그대로 연장</t>
        </is>
      </c>
    </row>
    <row r="39">
      <c r="A39" s="459" t="inlineStr">
        <is>
          <t>② 성분 MS 변화 (제네릭 진입 전후, 시장확대효과 MEE 검증)  ▲ 확대 벤치마크</t>
        </is>
      </c>
    </row>
    <row r="40">
      <c r="A40" s="475" t="inlineStr">
        <is>
          <t>성분(브랜드)</t>
        </is>
      </c>
      <c r="B40" s="475" t="inlineStr">
        <is>
          <t>채널</t>
        </is>
      </c>
      <c r="C40" s="475" t="inlineStr">
        <is>
          <t>진입전 MS (FY2018Q4)</t>
        </is>
      </c>
      <c r="D40" s="475" t="inlineStr">
        <is>
          <t>최신 MS (FY2026Q1)</t>
        </is>
      </c>
      <c r="E40" s="475" t="inlineStr">
        <is>
          <t>genpen@최신</t>
        </is>
      </c>
      <c r="F40" s="475" t="inlineStr">
        <is>
          <t>MEE계수(gain/genpen)</t>
        </is>
      </c>
    </row>
    <row r="41">
      <c r="A41" t="inlineStr">
        <is>
          <t>Olmesartan+Aml+HCTZ (세비카HCT)</t>
        </is>
      </c>
      <c r="B41" t="inlineStr">
        <is>
          <t>HP</t>
        </is>
      </c>
      <c r="C41" s="401">
        <f>'근거_SVK HCT처방량'!E50</f>
        <v/>
      </c>
      <c r="D41" s="401">
        <f>'근거_SVK HCT처방량'!AH50</f>
        <v/>
      </c>
      <c r="E41" s="401">
        <f>1-'근거_SVK HCT처방량'!AH51</f>
        <v/>
      </c>
      <c r="F41" s="380">
        <f>IFERROR((D41-C41)/E41,"")</f>
        <v/>
      </c>
    </row>
    <row r="42">
      <c r="A42" t="inlineStr">
        <is>
          <t>Olmesartan+Aml+HCTZ (세비카HCT)</t>
        </is>
      </c>
      <c r="B42" t="inlineStr">
        <is>
          <t>GP</t>
        </is>
      </c>
      <c r="C42" s="401">
        <f>'근거_SVK HCT처방량'!E52</f>
        <v/>
      </c>
      <c r="D42" s="401">
        <f>'근거_SVK HCT처방량'!AH52</f>
        <v/>
      </c>
      <c r="E42" s="401">
        <f>1-'근거_SVK HCT처방량'!AH53</f>
        <v/>
      </c>
      <c r="F42" s="380">
        <f>IFERROR((D42-C42)/E42,"")</f>
        <v/>
      </c>
    </row>
    <row r="43">
      <c r="A43" t="inlineStr">
        <is>
          <t>→ 두 채널 모두 MEE계수가 음(−): 제네릭 진입 후 성분(Olmesartan 3제) MS 자체가 하락하여 시장확대효과가 관측되지 않음. 따라서 본 모델은 성분 MS(하한형 로지스틱)와 성분 내 Original 비율을 분리 추정하며 MEE 가산은 적용하지 않음.</t>
        </is>
      </c>
    </row>
    <row r="45">
      <c r="A45" s="459" t="inlineStr">
        <is>
          <t>결론 :</t>
        </is>
      </c>
    </row>
    <row r="46">
      <c r="A46" t="inlineStr">
        <is>
          <t>· 세비카HCT의 제네릭 침투는 GP 채널에 집중되며 7년(+29Q)이 지나도 plateau가 확인되지 않아, 시나리오 밴드(±10%p)는 GP 잠식 지속 vs 방어를 대칭으로 둔다.</t>
        </is>
      </c>
    </row>
    <row r="47">
      <c r="A47" t="inlineStr">
        <is>
          <t>· HP 채널은 침투가 극히 완만(+29Q 약 6%)하므로 HP 침투 가속(코드인 확대)이 하방 리스크의 핵심 감시 항목 — 모니터링_월별에서 채널별 Original 비율 이탈을 감시.</t>
        </is>
      </c>
    </row>
    <row r="49">
      <c r="A49" t="inlineStr">
        <is>
          <t>※ 출처 : UBIST (근거_SVK HCT처방량 [부록] 분기 원자료)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009AA0A8"/>
    <outlinePr summaryBelow="1" summaryRight="1"/>
    <pageSetUpPr/>
  </sheetPr>
  <dimension ref="A2:K47"/>
  <sheetViews>
    <sheetView showGridLines="0" tabSelected="0" workbookViewId="0">
      <selection activeCell="A1" sqref="A1"/>
    </sheetView>
  </sheetViews>
  <sheetFormatPr baseColWidth="8" defaultRowHeight="15"/>
  <cols>
    <col width="30.8" customWidth="1" style="9" min="1" max="1"/>
    <col width="34.8" customWidth="1" style="9" min="2" max="2"/>
    <col width="15.8" customWidth="1" style="9" min="3" max="3"/>
    <col width="14" customWidth="1" style="9" min="4" max="4"/>
    <col width="14" customWidth="1" style="9" min="5" max="5"/>
    <col width="42.8" customWidth="1" style="9" min="6" max="6"/>
    <col width="14" customWidth="1" style="9" min="7" max="7"/>
    <col width="8.800000000000001" customWidth="1" style="9" min="8" max="8"/>
  </cols>
  <sheetData>
    <row r="2">
      <c r="A2" s="496" t="inlineStr">
        <is>
          <t>SVK HCT FCST 민감도  :  변동요인별 ± 이동이 Model Base 매출에 주는 영향</t>
        </is>
      </c>
    </row>
    <row r="4">
      <c r="A4" s="459" t="inlineStr">
        <is>
          <t>■ A. 방법</t>
        </is>
      </c>
    </row>
    <row r="5">
      <c r="A5" t="inlineStr">
        <is>
          <t xml:space="preserve">  · 방법: 한 번에 한 레버씩 하방/상방 조건으로 이동시켜 Model Base 매출(근거_매출 ■E-1)을 재계산. 레버 간 상관 미반영(일원 민감도). 사본 재계산(LibreOffice 전체 재계산) 결과의 정적 기록</t>
        </is>
      </c>
    </row>
    <row r="8">
      <c r="A8" s="459" t="inlineStr">
        <is>
          <t>■ B. 레버 정의</t>
        </is>
      </c>
    </row>
    <row r="9">
      <c r="B9" s="513" t="inlineStr">
        <is>
          <t>모델 내 위치</t>
        </is>
      </c>
      <c r="C9" s="513" t="inlineStr">
        <is>
          <t>기준값</t>
        </is>
      </c>
      <c r="D9" s="513" t="inlineStr">
        <is>
          <t>하방조건</t>
        </is>
      </c>
      <c r="E9" s="513" t="inlineStr">
        <is>
          <t>상방조건</t>
        </is>
      </c>
      <c r="F9" s="513" t="inlineStr">
        <is>
          <t>범위설정 근거</t>
        </is>
      </c>
    </row>
    <row r="10">
      <c r="A10" t="inlineStr">
        <is>
          <t>L1 유병률</t>
        </is>
      </c>
      <c r="B10" t="inlineStr">
        <is>
          <t>근거_유병환자수 29행 (전체 유병환자수)</t>
        </is>
      </c>
      <c r="C10" t="inlineStr">
        <is>
          <t>연령별 회귀/가중평균</t>
        </is>
      </c>
      <c r="D10" t="inlineStr">
        <is>
          <t>-2%</t>
        </is>
      </c>
      <c r="E10" t="inlineStr">
        <is>
          <t>+2%</t>
        </is>
      </c>
      <c r="F10" t="inlineStr">
        <is>
          <t>동등 산포의 레벨 쇼크(±2%) 근사</t>
        </is>
      </c>
    </row>
    <row r="11">
      <c r="A11" t="inlineStr">
        <is>
          <t>L2 의료이용비율</t>
        </is>
      </c>
      <c r="B11" t="inlineStr">
        <is>
          <t>근거_의료이용환자수 C16:E16</t>
        </is>
      </c>
      <c r="C11" s="401" t="n">
        <v>0.972</v>
      </c>
      <c r="D11" s="401" t="n">
        <v>0.8075</v>
      </c>
      <c r="E11" s="401" t="n">
        <v>1.0095</v>
      </c>
      <c r="F11" t="inlineStr">
        <is>
          <t>2014~24 실측 최소·최대</t>
        </is>
      </c>
    </row>
    <row r="12">
      <c r="A12" t="inlineStr">
        <is>
          <t>L3 치료비율</t>
        </is>
      </c>
      <c r="B12" t="inlineStr">
        <is>
          <t>근거_고혈압치료환자수 B16:C16 (선형회귀)</t>
        </is>
      </c>
      <c r="C12" t="inlineStr">
        <is>
          <t>선형회귀</t>
        </is>
      </c>
      <c r="D12" s="401" t="n">
        <v>0.8661</v>
      </c>
      <c r="E12" s="401" t="n">
        <v>0.8867</v>
      </c>
      <c r="F12" t="inlineStr">
        <is>
          <t>2014~23 실측 최소·최대 (수준 고정)</t>
        </is>
      </c>
    </row>
    <row r="13">
      <c r="A13" t="inlineStr">
        <is>
          <t>L4 ARB 처방률 상한 L</t>
        </is>
      </c>
      <c r="B13" t="inlineStr">
        <is>
          <t>근거_ARB처방환자수 B20 (S-curve L)</t>
        </is>
      </c>
      <c r="C13" s="401" t="n">
        <v>0.88</v>
      </c>
      <c r="D13" s="401" t="n">
        <v>0.83</v>
      </c>
      <c r="E13" s="401" t="n">
        <v>0.93</v>
      </c>
      <c r="F13" t="inlineStr">
        <is>
          <t>curve_fit 표준오차 ±5%p</t>
        </is>
      </c>
    </row>
    <row r="14">
      <c r="A14" t="inlineStr">
        <is>
          <t>L5 VPP 증가일수</t>
        </is>
      </c>
      <c r="B14" t="inlineStr">
        <is>
          <t>근거_ARB처방량 C16 (FY27~ 증가 일수)</t>
        </is>
      </c>
      <c r="C14" t="n">
        <v>3</v>
      </c>
      <c r="D14" t="n">
        <v>0</v>
      </c>
      <c r="E14" t="n">
        <v>6</v>
      </c>
      <c r="F14" t="inlineStr">
        <is>
          <t>증가 정지 ~ 최근 3개년 평균의 2배</t>
        </is>
      </c>
    </row>
    <row r="15">
      <c r="A15" t="inlineStr">
        <is>
          <t>L6 ARB+CCB+DU 비율 상한 L</t>
        </is>
      </c>
      <c r="B15" t="inlineStr">
        <is>
          <t>근거_ARB+CCB+DU복합제처방량 D23</t>
        </is>
      </c>
      <c r="C15" s="401" t="n">
        <v>0.115</v>
      </c>
      <c r="D15" s="401" t="n">
        <v>0.105</v>
      </c>
      <c r="E15" s="401" t="n">
        <v>0.125</v>
      </c>
      <c r="F15" t="inlineStr">
        <is>
          <t>curve_fit 상한 불확실성 ±1%p</t>
        </is>
      </c>
    </row>
    <row r="16">
      <c r="A16" t="inlineStr">
        <is>
          <t>L7 HP:GP 비율 하한</t>
        </is>
      </c>
      <c r="B16" t="inlineStr">
        <is>
          <t>근거_SVK HCT처방량 D35 (floor)</t>
        </is>
      </c>
      <c r="C16" s="401" t="n">
        <v>0.22</v>
      </c>
      <c r="D16" s="401" t="n">
        <v>0.2</v>
      </c>
      <c r="E16" s="401" t="n">
        <v>0.225</v>
      </c>
      <c r="F16" t="inlineStr">
        <is>
          <t>판단 고정값 -2%p / +0.5%p (상방은 최근 분기 실측 최소 22.8% 미만으로 제한)</t>
        </is>
      </c>
    </row>
    <row r="17">
      <c r="A17" t="inlineStr">
        <is>
          <t>L8 Olmesartan MS 하한</t>
        </is>
      </c>
      <c r="B17" t="inlineStr">
        <is>
          <t>근거_SVK HCT처방량 D36·D38 (floor)</t>
        </is>
      </c>
      <c r="C17" t="inlineStr">
        <is>
          <t>47.0% / 37.9%</t>
        </is>
      </c>
      <c r="D17" t="inlineStr">
        <is>
          <t>-4%p</t>
        </is>
      </c>
      <c r="E17" t="inlineStr">
        <is>
          <t>+4%p</t>
        </is>
      </c>
      <c r="F17" t="inlineStr">
        <is>
          <t>curve_fit SE(floor)=±4.00%p, HP·GP 동시</t>
        </is>
      </c>
    </row>
    <row r="18">
      <c r="A18" t="inlineStr">
        <is>
          <t>L9 제네릭 침투</t>
        </is>
      </c>
      <c r="B18" t="inlineStr">
        <is>
          <t>근거_SVK HCT처방량 16·21행 (Original 비율)</t>
        </is>
      </c>
      <c r="C18" t="inlineStr">
        <is>
          <t>자체 실측 회귀</t>
        </is>
      </c>
      <c r="D18" t="inlineStr">
        <is>
          <t>침투 +10%p</t>
        </is>
      </c>
      <c r="E18" t="inlineStr">
        <is>
          <t>침투 -10%p</t>
        </is>
      </c>
      <c r="F18" t="inlineStr">
        <is>
          <t>자체 경로 plateau 불확실성 — MTS 밴드와 동일 정의</t>
        </is>
      </c>
    </row>
    <row r="19">
      <c r="A19" t="inlineStr">
        <is>
          <t>L10 전환비율</t>
        </is>
      </c>
      <c r="B19" t="inlineStr">
        <is>
          <t>근거_매출 20행 (FY22~25 평균)</t>
        </is>
      </c>
      <c r="C19" s="401" t="n">
        <v>0.9873</v>
      </c>
      <c r="D19" s="401" t="n">
        <v>1.0074</v>
      </c>
      <c r="E19" s="401" t="n">
        <v>0.9557</v>
      </c>
      <c r="F19" t="inlineStr">
        <is>
          <t>FY2022~25 실측 최소·최대</t>
        </is>
      </c>
    </row>
    <row r="21">
      <c r="A21" s="459" t="inlineStr">
        <is>
          <t>■ C. 결과 — 기준 대비 매출 변화율</t>
        </is>
      </c>
    </row>
    <row r="22">
      <c r="B22" s="492" t="inlineStr">
        <is>
          <t>FY2027하방</t>
        </is>
      </c>
      <c r="C22" s="492" t="inlineStr">
        <is>
          <t>FY2027상방</t>
        </is>
      </c>
      <c r="D22" s="492" t="inlineStr">
        <is>
          <t>FY2030하방</t>
        </is>
      </c>
      <c r="E22" s="492" t="inlineStr">
        <is>
          <t>FY2030상방</t>
        </is>
      </c>
      <c r="F22" s="492" t="inlineStr">
        <is>
          <t>FY2030 최대영향(±)</t>
        </is>
      </c>
    </row>
    <row r="23">
      <c r="A23" s="459" t="inlineStr">
        <is>
          <t>L9 제네릭 침투</t>
        </is>
      </c>
      <c r="B23" s="514">
        <f>근거_매출!K36/근거_매출!K32-1</f>
        <v/>
      </c>
      <c r="C23" s="514">
        <f>근거_매출!K35/근거_매출!K32-1</f>
        <v/>
      </c>
      <c r="D23" s="514">
        <f>근거_매출!N36/근거_매출!N32-1</f>
        <v/>
      </c>
      <c r="E23" s="514">
        <f>근거_매출!N35/근거_매출!N32-1</f>
        <v/>
      </c>
      <c r="F23" s="514">
        <f>MAX(ABS(D23),ABS(E23))</f>
        <v/>
      </c>
    </row>
    <row r="24">
      <c r="A24" s="476" t="inlineStr">
        <is>
          <t>L8 Olmesartan MS 하한</t>
        </is>
      </c>
      <c r="B24" s="515">
        <f>-0.085844</f>
        <v/>
      </c>
      <c r="C24" s="515">
        <f>0.085844</f>
        <v/>
      </c>
      <c r="D24" s="515">
        <f>-0.08675</f>
        <v/>
      </c>
      <c r="E24" s="515">
        <f>0.08675</f>
        <v/>
      </c>
      <c r="F24" s="515">
        <f>MAX(ABS(D24),ABS(E24))</f>
        <v/>
      </c>
    </row>
    <row r="25">
      <c r="A25" s="476" t="inlineStr">
        <is>
          <t>L6 ARB+CCB+DU 비율 상한 L</t>
        </is>
      </c>
      <c r="B25" s="515">
        <f>-0.085145</f>
        <v/>
      </c>
      <c r="C25" s="515">
        <f>0.085145</f>
        <v/>
      </c>
      <c r="D25" s="515">
        <f>-0.085169</f>
        <v/>
      </c>
      <c r="E25" s="515">
        <f>0.085169</f>
        <v/>
      </c>
      <c r="F25" s="515">
        <f>MAX(ABS(D25),ABS(E25))</f>
        <v/>
      </c>
    </row>
    <row r="26">
      <c r="A26" s="476" t="inlineStr">
        <is>
          <t>L2 의료이용비율</t>
        </is>
      </c>
      <c r="B26" s="515">
        <f>0.036015</f>
        <v/>
      </c>
      <c r="C26" s="515">
        <f>-0.014373</f>
        <v/>
      </c>
      <c r="D26" s="515">
        <f>0.054992</f>
        <v/>
      </c>
      <c r="E26" s="515">
        <f>-0.020366</f>
        <v/>
      </c>
      <c r="F26" s="515">
        <f>MAX(ABS(D26),ABS(E26))</f>
        <v/>
      </c>
    </row>
    <row r="27">
      <c r="A27" s="476" t="inlineStr">
        <is>
          <t>L10 전환비율</t>
        </is>
      </c>
      <c r="B27" s="515">
        <f>-0.019952</f>
        <v/>
      </c>
      <c r="C27" s="515">
        <f>0.033065</f>
        <v/>
      </c>
      <c r="D27" s="515">
        <f>-0.019952</f>
        <v/>
      </c>
      <c r="E27" s="515">
        <f>0.033065</f>
        <v/>
      </c>
      <c r="F27" s="515">
        <f>MAX(ABS(D27),ABS(E27))</f>
        <v/>
      </c>
    </row>
    <row r="28">
      <c r="A28" s="476" t="inlineStr">
        <is>
          <t>L7 HP:GP 비율 하한</t>
        </is>
      </c>
      <c r="B28" s="515">
        <f>-0.006432</f>
        <v/>
      </c>
      <c r="C28" s="515">
        <f>0.003188</f>
        <v/>
      </c>
      <c r="D28" s="515">
        <f>-0.021217</f>
        <v/>
      </c>
      <c r="E28" s="515">
        <f>0.006679</f>
        <v/>
      </c>
      <c r="F28" s="515">
        <f>MAX(ABS(D28),ABS(E28))</f>
        <v/>
      </c>
    </row>
    <row r="29">
      <c r="A29" s="476" t="inlineStr">
        <is>
          <t>L5 VPP 증가일수</t>
        </is>
      </c>
      <c r="B29" s="515">
        <f>-0.002981</f>
        <v/>
      </c>
      <c r="C29" s="515">
        <f>0.011923</f>
        <v/>
      </c>
      <c r="D29" s="515">
        <f>-0.005944</f>
        <v/>
      </c>
      <c r="E29" s="515">
        <f>0.017831</f>
        <v/>
      </c>
      <c r="F29" s="515">
        <f>MAX(ABS(D29),ABS(E29))</f>
        <v/>
      </c>
    </row>
    <row r="30">
      <c r="A30" s="476" t="inlineStr">
        <is>
          <t>L1 유병률</t>
        </is>
      </c>
      <c r="B30" s="515">
        <f>0.002862</f>
        <v/>
      </c>
      <c r="C30" s="515">
        <f>-0.006021</f>
        <v/>
      </c>
      <c r="D30" s="515">
        <f>0.002794</f>
        <v/>
      </c>
      <c r="E30" s="515">
        <f>-0.012007</f>
        <v/>
      </c>
      <c r="F30" s="515">
        <f>MAX(ABS(D30),ABS(E30))</f>
        <v/>
      </c>
    </row>
    <row r="31">
      <c r="A31" s="476" t="inlineStr">
        <is>
          <t>L3 치료비율</t>
        </is>
      </c>
      <c r="B31" s="515">
        <f>0.003621</f>
        <v/>
      </c>
      <c r="C31" s="515">
        <f>-0.002099</f>
        <v/>
      </c>
      <c r="D31" s="515">
        <f>0.000145</f>
        <v/>
      </c>
      <c r="E31" s="515">
        <f>-0.008322</f>
        <v/>
      </c>
      <c r="F31" s="515">
        <f>MAX(ABS(D31),ABS(E31))</f>
        <v/>
      </c>
    </row>
    <row r="32">
      <c r="A32" s="476" t="inlineStr">
        <is>
          <t>L4 ARB 처방률 상한 L</t>
        </is>
      </c>
      <c r="B32" s="515">
        <f>0.000441</f>
        <v/>
      </c>
      <c r="C32" s="515">
        <f>0.001442</f>
        <v/>
      </c>
      <c r="D32" s="515">
        <f>-0.00743</f>
        <v/>
      </c>
      <c r="E32" s="515">
        <f>0.006345</f>
        <v/>
      </c>
      <c r="F32" s="515">
        <f>MAX(ABS(D32),ABS(E32))</f>
        <v/>
      </c>
    </row>
    <row r="34">
      <c r="A34" s="472" t="inlineStr">
        <is>
          <t>· L9 침투는 MTS 밴드(근거_매출 35·36행, ±10%p)와 동일 정의라 수식 참조(라이브). 나머지는 사본 재계산의 정적 기록</t>
        </is>
      </c>
    </row>
    <row r="35">
      <c r="A35" s="472" t="inlineStr">
        <is>
          <t>· L1 유병률은 동등 산포의 레벨 쇼크(±2%)로 근사. 환자 체인(L1~L4)의 FY2026 영향은 구조적으로 0에 가까움 — V1.1은 FY2025 실측 처방량을 앵커로 VPP를 역산(처방량÷환자수)하므로, 환자수의 '레벨' 변화는 VPP가 반대로 움직여 상쇄되고 성장 경로 변화만 FY2027~ 에 전파된다</t>
        </is>
      </c>
    </row>
    <row r="36">
      <c r="A36" s="472" t="inlineStr">
        <is>
          <t>· L5·L6·L7·L8은 FY2026 예측이 실측 1분기+예측 3분기 평균이므로 FY2027 이후로 갈수록 영향이 커진다</t>
        </is>
      </c>
    </row>
    <row r="37">
      <c r="A37" s="472" t="inlineStr">
        <is>
          <t>· L1~L3 하방(환자수 감소)에서 매출이 오히려 증가하는 것은 오류가 아니라 구조적 결과 — VPP 역산값 상승이 최근 3개년 VPP 증가일수 파라미터(근거_ARB처방량 C16)로 전파되기 때문. 환자 체인은 검증·설명용 역할</t>
        </is>
      </c>
    </row>
    <row r="38">
      <c r="A38" s="472" t="inlineStr">
        <is>
          <t>· 결과 수치는 근거_민감도 산출 시점(2026-09-14)의 모델 상태 기준이며, 원본_RAW 갱신 시 L9 외 정적 값은 재산출 필요</t>
        </is>
      </c>
    </row>
    <row r="41">
      <c r="A41" s="472" t="inlineStr">
        <is>
          <t>■ D. 차트 소스 데이터</t>
        </is>
      </c>
    </row>
    <row r="42">
      <c r="A42" s="472" t="inlineStr">
        <is>
          <t>요인(±%)</t>
        </is>
      </c>
      <c r="B42" s="472" t="inlineStr">
        <is>
          <t>L4 ARB 처방률 상한 L</t>
        </is>
      </c>
      <c r="C42" s="472" t="inlineStr">
        <is>
          <t>L3 치료비율</t>
        </is>
      </c>
      <c r="D42" s="472" t="inlineStr">
        <is>
          <t>L1 유병률</t>
        </is>
      </c>
      <c r="E42" s="472" t="inlineStr">
        <is>
          <t>L5 VPP 증가일수</t>
        </is>
      </c>
      <c r="F42" s="472" t="inlineStr">
        <is>
          <t>L7 HP:GP 비율 하한</t>
        </is>
      </c>
      <c r="G42" s="472" t="inlineStr">
        <is>
          <t>L10 전환비율</t>
        </is>
      </c>
      <c r="H42" s="472" t="inlineStr">
        <is>
          <t>L2 의료이용비율</t>
        </is>
      </c>
      <c r="I42" s="472" t="inlineStr">
        <is>
          <t>L6 ARB+CCB+DU 비율 상한 L</t>
        </is>
      </c>
      <c r="J42" s="472" t="inlineStr">
        <is>
          <t>L8 Olmesartan MS 하한</t>
        </is>
      </c>
      <c r="K42" s="472" t="inlineStr">
        <is>
          <t>L9 제네릭 침투</t>
        </is>
      </c>
    </row>
    <row r="43">
      <c r="A43" s="472" t="inlineStr">
        <is>
          <t>영향(%)</t>
        </is>
      </c>
      <c r="B43" s="472">
        <f>ROUND(F32*100,1)</f>
        <v/>
      </c>
      <c r="C43" s="472">
        <f>ROUND(F31*100,1)</f>
        <v/>
      </c>
      <c r="D43" s="472">
        <f>ROUND(F30*100,1)</f>
        <v/>
      </c>
      <c r="E43" s="472">
        <f>ROUND(F29*100,1)</f>
        <v/>
      </c>
      <c r="F43" s="472">
        <f>ROUND(F28*100,1)</f>
        <v/>
      </c>
      <c r="G43" s="472">
        <f>ROUND(F27*100,1)</f>
        <v/>
      </c>
      <c r="H43" s="472">
        <f>ROUND(F26*100,1)</f>
        <v/>
      </c>
      <c r="I43" s="472">
        <f>ROUND(F25*100,1)</f>
        <v/>
      </c>
      <c r="J43" s="472">
        <f>ROUND(F24*100,1)</f>
        <v/>
      </c>
      <c r="K43" s="472">
        <f>ROUND(F23*100,1)</f>
        <v/>
      </c>
    </row>
    <row r="45">
      <c r="A45" s="472" t="inlineStr">
        <is>
          <t>FY2030(억)</t>
        </is>
      </c>
      <c r="B45" s="472" t="inlineStr">
        <is>
          <t>침투 가속(-10%p)</t>
        </is>
      </c>
      <c r="C45" s="472" t="inlineStr">
        <is>
          <t>Base</t>
        </is>
      </c>
      <c r="D45" s="472" t="inlineStr">
        <is>
          <t>침투 방어(+10%p)</t>
        </is>
      </c>
    </row>
    <row r="46">
      <c r="A46" s="472" t="inlineStr">
        <is>
          <t>매출</t>
        </is>
      </c>
      <c r="B46" s="472">
        <f>ROUND(근거_매출!N36/100,0)</f>
        <v/>
      </c>
      <c r="C46" s="472">
        <f>ROUND(근거_매출!N32/100,0)</f>
        <v/>
      </c>
      <c r="D46" s="472">
        <f>ROUND(근거_매출!N35/100,0)</f>
        <v/>
      </c>
    </row>
    <row r="47">
      <c r="A47" s="472" t="inlineStr">
        <is>
          <t>매출 (±5%p 밴드)</t>
        </is>
      </c>
      <c r="B47" s="472">
        <f>ROUND(근거_매출!N38/100,0)</f>
        <v/>
      </c>
      <c r="C47" s="472">
        <f>ROUND(근거_매출!N32/100,0)</f>
        <v/>
      </c>
      <c r="D47" s="472">
        <f>ROUND(근거_매출!N37/100,0)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9AA0A8"/>
    <outlinePr summaryBelow="1" summaryRight="1"/>
    <pageSetUpPr/>
  </sheetPr>
  <dimension ref="A2:AC44"/>
  <sheetViews>
    <sheetView showGridLines="0" tabSelected="0" topLeftCell="A4" zoomScaleNormal="100" workbookViewId="0">
      <pane xSplit="2" topLeftCell="O1" activePane="topRight" state="frozen"/>
      <selection pane="topRight" activeCell="AA13" sqref="AA13"/>
    </sheetView>
  </sheetViews>
  <sheetFormatPr baseColWidth="8" defaultColWidth="8.5" defaultRowHeight="16.5"/>
  <cols>
    <col width="10.375" customWidth="1" style="9" min="1" max="1"/>
    <col width="13.125" customWidth="1" style="9" min="2" max="2"/>
    <col width="15.5" customWidth="1" style="9" min="3" max="3"/>
    <col width="12.75" customWidth="1" style="9" min="4" max="4"/>
    <col width="17.375" customWidth="1" style="9" min="5" max="5"/>
    <col width="13.5" customWidth="1" style="9" min="6" max="6"/>
    <col width="18.125" customWidth="1" style="9" min="7" max="7"/>
    <col width="13.5" customWidth="1" style="9" min="8" max="8"/>
    <col width="17.375" customWidth="1" style="9" min="9" max="9"/>
    <col width="21.375" customWidth="1" style="9" min="10" max="10"/>
    <col width="18.25" customWidth="1" style="9" min="11" max="11"/>
    <col width="19.875" customWidth="1" style="9" min="12" max="12"/>
    <col width="19.625" customWidth="1" style="9" min="13" max="13"/>
    <col width="18.5" customWidth="1" style="9" min="14" max="14"/>
    <col width="17.125" customWidth="1" style="9" min="15" max="15"/>
    <col width="18.5" customWidth="1" style="9" min="16" max="16"/>
    <col width="17.125" customWidth="1" style="9" min="17" max="17"/>
    <col width="18.5" customWidth="1" style="9" min="18" max="18"/>
    <col width="17.125" customWidth="1" style="9" min="19" max="19"/>
    <col width="18.5" customWidth="1" style="9" min="20" max="20"/>
    <col width="15" customWidth="1" style="9" min="21" max="21"/>
    <col width="11.875" customWidth="1" style="9" min="22" max="22"/>
    <col width="13.375" customWidth="1" style="9" min="23" max="23"/>
    <col width="11.875" customWidth="1" style="9" min="24" max="24"/>
    <col width="11.875" customWidth="1" style="9" min="27" max="27"/>
  </cols>
  <sheetData>
    <row r="2" ht="17.25" customHeight="1" s="9">
      <c r="A2" s="104" t="n"/>
      <c r="B2" s="104" t="inlineStr">
        <is>
          <t>Part 1) 고혈압환자수&amp;시장 예측  [CY 기준 · 역년 1~12월] / UBIST 처방량 예측  [FY 기준 · 회계연도 4~3월]</t>
        </is>
      </c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4" t="n"/>
      <c r="N2" s="104" t="n"/>
      <c r="O2" s="104" t="n"/>
      <c r="P2" s="104" t="n"/>
      <c r="Q2" s="104" t="n"/>
      <c r="R2" s="104" t="n"/>
      <c r="S2" s="104" t="n"/>
      <c r="T2" s="104" t="n"/>
      <c r="U2" s="104" t="n"/>
      <c r="V2" s="104" t="n"/>
      <c r="W2" s="104" t="n"/>
      <c r="X2" s="104" t="n"/>
      <c r="Y2" s="104" t="n"/>
      <c r="Z2" s="104" t="n"/>
      <c r="AA2" s="104" t="n"/>
      <c r="AB2" s="104" t="n"/>
      <c r="AC2" s="104" t="n"/>
    </row>
    <row r="3" ht="16.5" customHeight="1" s="9">
      <c r="A3" s="105" t="n"/>
      <c r="B3" s="106" t="inlineStr">
        <is>
          <t>연도</t>
        </is>
      </c>
      <c r="C3" s="106" t="inlineStr">
        <is>
          <t>유병환자수</t>
        </is>
      </c>
      <c r="D3" s="105" t="n"/>
      <c r="E3" s="106" t="inlineStr">
        <is>
          <t>의료이용환자수</t>
        </is>
      </c>
      <c r="F3" s="105" t="n"/>
      <c r="G3" s="106" t="inlineStr">
        <is>
          <t>치료환자수</t>
        </is>
      </c>
      <c r="H3" s="105" t="n"/>
      <c r="I3" s="105" t="inlineStr">
        <is>
          <t>ARB 처방 환자수</t>
        </is>
      </c>
      <c r="J3" s="105" t="n"/>
      <c r="K3" s="105" t="n"/>
      <c r="L3" s="105" t="inlineStr">
        <is>
          <t>ARB 처방량 (UBIST)</t>
        </is>
      </c>
      <c r="M3" s="105" t="n"/>
      <c r="N3" s="105" t="n"/>
      <c r="O3" s="105" t="inlineStr">
        <is>
          <t>ARB+CCB+DU복합제 처방량 (UBIST)</t>
        </is>
      </c>
      <c r="P3" s="105" t="n"/>
      <c r="Q3" s="105" t="inlineStr">
        <is>
          <t>ARB+CCB+DU복합제 HP:GP 처방량 (UBIST)</t>
        </is>
      </c>
      <c r="R3" s="105" t="n"/>
      <c r="S3" s="105" t="n"/>
      <c r="T3" s="105" t="n"/>
      <c r="U3" s="105" t="inlineStr">
        <is>
          <t>SVK HCT처방량 (UBIST)</t>
        </is>
      </c>
      <c r="V3" s="105" t="n"/>
      <c r="W3" s="105" t="n"/>
      <c r="X3" s="105" t="n"/>
      <c r="Y3" s="105" t="n"/>
      <c r="Z3" s="105" t="n"/>
      <c r="AA3" s="105" t="n"/>
      <c r="AB3" s="105" t="n"/>
      <c r="AC3" s="105" t="n"/>
    </row>
    <row r="4" ht="16.5" customHeight="1" s="9">
      <c r="A4" s="106" t="inlineStr">
        <is>
          <t>전체인구수</t>
        </is>
      </c>
      <c r="B4" s="105" t="inlineStr">
        <is>
          <t>CY연도기준</t>
        </is>
      </c>
      <c r="C4" s="106" t="inlineStr">
        <is>
          <t>환자수</t>
        </is>
      </c>
      <c r="D4" s="106" t="inlineStr">
        <is>
          <t>유병률</t>
        </is>
      </c>
      <c r="E4" s="106" t="inlineStr">
        <is>
          <t>환자수</t>
        </is>
      </c>
      <c r="F4" s="106" t="inlineStr">
        <is>
          <t>의료이용비율</t>
        </is>
      </c>
      <c r="G4" s="106" t="inlineStr">
        <is>
          <t>환자수</t>
        </is>
      </c>
      <c r="H4" s="106" t="inlineStr">
        <is>
          <t>치료비율</t>
        </is>
      </c>
      <c r="I4" s="106" t="inlineStr">
        <is>
          <t>환자수</t>
        </is>
      </c>
      <c r="J4" s="106" t="inlineStr">
        <is>
          <t>처방비율</t>
        </is>
      </c>
      <c r="K4" s="106" t="inlineStr">
        <is>
          <t>환자수  Yoy</t>
        </is>
      </c>
      <c r="L4" s="122" t="inlineStr">
        <is>
          <t>환자당 연간 처방일수</t>
        </is>
      </c>
      <c r="M4" s="106" t="inlineStr">
        <is>
          <t>수량 (T)</t>
        </is>
      </c>
      <c r="N4" s="106" t="inlineStr">
        <is>
          <t>처방량 YoY</t>
        </is>
      </c>
      <c r="O4" s="106" t="inlineStr">
        <is>
          <t>수량 (T)</t>
        </is>
      </c>
      <c r="P4" s="106" t="inlineStr">
        <is>
          <t>비율</t>
        </is>
      </c>
      <c r="Q4" s="105" t="inlineStr">
        <is>
          <t>HP 수량 (T)</t>
        </is>
      </c>
      <c r="R4" s="106" t="inlineStr">
        <is>
          <t>비율</t>
        </is>
      </c>
      <c r="S4" s="105" t="inlineStr">
        <is>
          <t>GP 수량 (T)</t>
        </is>
      </c>
      <c r="T4" s="106" t="inlineStr">
        <is>
          <t>비율</t>
        </is>
      </c>
      <c r="U4" s="105" t="inlineStr">
        <is>
          <t>HP 수량 (T)</t>
        </is>
      </c>
      <c r="V4" s="105" t="inlineStr">
        <is>
          <t>HP MS%</t>
        </is>
      </c>
      <c r="W4" s="106" t="inlineStr">
        <is>
          <t>처방량 YoY</t>
        </is>
      </c>
      <c r="X4" s="105" t="inlineStr">
        <is>
          <t>GP 수량 (T)</t>
        </is>
      </c>
      <c r="Y4" s="105" t="inlineStr">
        <is>
          <t>GP MS%</t>
        </is>
      </c>
      <c r="Z4" s="106" t="inlineStr">
        <is>
          <t>처방량 YoY</t>
        </is>
      </c>
      <c r="AA4" s="105" t="inlineStr">
        <is>
          <t>Total 수량 (T)</t>
        </is>
      </c>
      <c r="AB4" s="105" t="inlineStr">
        <is>
          <t>Total MS%</t>
        </is>
      </c>
      <c r="AC4" s="106" t="inlineStr">
        <is>
          <t>처방량 YoY</t>
        </is>
      </c>
    </row>
    <row r="5" ht="16.5" customHeight="1" s="9">
      <c r="A5" s="43">
        <f>근거_유병환자수!B12</f>
        <v/>
      </c>
      <c r="B5" s="0" t="n">
        <v>2010</v>
      </c>
      <c r="C5" s="43">
        <f>근거_유병환자수!B29</f>
        <v/>
      </c>
      <c r="D5" s="438">
        <f>IFERROR(C5/A5,"")</f>
        <v/>
      </c>
      <c r="E5" s="439">
        <f>근거_의료이용환자수!B9</f>
        <v/>
      </c>
      <c r="F5" s="438">
        <f>IFERROR(E5/C5,"")</f>
        <v/>
      </c>
      <c r="G5" s="398">
        <f>근거_고혈압치료환자수!B$9</f>
        <v/>
      </c>
      <c r="H5" s="438">
        <f>IFERROR(G5/E5,"")</f>
        <v/>
      </c>
      <c r="I5" s="398">
        <f>근거_ARB처방환자수!B12</f>
        <v/>
      </c>
      <c r="J5" s="438">
        <f>IFERROR(I5/G5,"")</f>
        <v/>
      </c>
      <c r="K5" s="438" t="n"/>
      <c r="L5" s="439" t="n"/>
      <c r="M5" s="439" t="n"/>
      <c r="N5" s="438" t="n"/>
      <c r="O5" s="439" t="n"/>
      <c r="P5" s="439" t="n"/>
      <c r="Q5" s="439" t="n"/>
      <c r="R5" s="439" t="n"/>
      <c r="S5" s="439" t="n"/>
      <c r="T5" s="439" t="n"/>
      <c r="U5" s="438" t="n"/>
      <c r="W5" s="109" t="n"/>
      <c r="X5" s="438" t="n"/>
      <c r="Z5" s="109" t="n"/>
      <c r="AA5" s="438" t="n"/>
      <c r="AC5" s="109" t="n"/>
    </row>
    <row r="6" ht="16.5" customHeight="1" s="9">
      <c r="A6" s="43">
        <f>근거_유병환자수!C12</f>
        <v/>
      </c>
      <c r="B6" s="0" t="n">
        <v>2011</v>
      </c>
      <c r="C6" s="43">
        <f>근거_유병환자수!C29</f>
        <v/>
      </c>
      <c r="D6" s="438">
        <f>IFERROR(C6/A6,"")</f>
        <v/>
      </c>
      <c r="E6" s="439">
        <f>근거_의료이용환자수!C9</f>
        <v/>
      </c>
      <c r="F6" s="438">
        <f>IFERROR(E6/C6,"")</f>
        <v/>
      </c>
      <c r="G6" s="398">
        <f>근거_고혈압치료환자수!C$9</f>
        <v/>
      </c>
      <c r="H6" s="438">
        <f>IFERROR(G6/E6,"")</f>
        <v/>
      </c>
      <c r="I6" s="398">
        <f>근거_ARB처방환자수!C12</f>
        <v/>
      </c>
      <c r="J6" s="438">
        <f>IFERROR(I6/G6,"")</f>
        <v/>
      </c>
      <c r="K6" s="438">
        <f>IFERROR(I6/I5-1,"")</f>
        <v/>
      </c>
      <c r="L6" s="439" t="n"/>
      <c r="M6" s="439" t="n"/>
      <c r="N6" s="438">
        <f>IFERROR(M6/M5-1,"")</f>
        <v/>
      </c>
      <c r="O6" s="439" t="n"/>
      <c r="P6" s="439" t="n"/>
      <c r="Q6" s="439" t="n"/>
      <c r="R6" s="439" t="n"/>
      <c r="S6" s="439" t="n"/>
      <c r="T6" s="439" t="n"/>
      <c r="U6" s="438" t="n"/>
      <c r="W6" s="109" t="n"/>
      <c r="X6" s="438" t="n"/>
      <c r="Z6" s="109" t="n"/>
      <c r="AA6" s="438" t="n"/>
      <c r="AC6" s="109" t="n"/>
    </row>
    <row r="7" ht="16.5" customHeight="1" s="9">
      <c r="A7" s="43">
        <f>근거_유병환자수!D12</f>
        <v/>
      </c>
      <c r="B7" s="0" t="n">
        <v>2012</v>
      </c>
      <c r="C7" s="43">
        <f>근거_유병환자수!D29</f>
        <v/>
      </c>
      <c r="D7" s="438">
        <f>IFERROR(C7/A7,"")</f>
        <v/>
      </c>
      <c r="E7" s="439">
        <f>근거_의료이용환자수!D9</f>
        <v/>
      </c>
      <c r="F7" s="438">
        <f>IFERROR(E7/C7,"")</f>
        <v/>
      </c>
      <c r="G7" s="398">
        <f>근거_고혈압치료환자수!D$9</f>
        <v/>
      </c>
      <c r="H7" s="438">
        <f>IFERROR(G7/E7,"")</f>
        <v/>
      </c>
      <c r="I7" s="398">
        <f>근거_ARB처방환자수!D12</f>
        <v/>
      </c>
      <c r="J7" s="438">
        <f>IFERROR(I7/G7,"")</f>
        <v/>
      </c>
      <c r="K7" s="438">
        <f>IFERROR(I7/I6-1,"")</f>
        <v/>
      </c>
      <c r="L7" s="439" t="n"/>
      <c r="M7" s="439" t="n"/>
      <c r="N7" s="438">
        <f>IFERROR(M7/M6-1,"")</f>
        <v/>
      </c>
      <c r="O7" s="439" t="n"/>
      <c r="P7" s="439" t="n"/>
      <c r="Q7" s="439" t="n"/>
      <c r="R7" s="439" t="n"/>
      <c r="S7" s="439" t="n"/>
      <c r="T7" s="439" t="n"/>
      <c r="U7" s="438" t="n"/>
      <c r="W7" s="109" t="n"/>
      <c r="X7" s="438" t="n"/>
      <c r="Z7" s="109" t="n"/>
      <c r="AA7" s="438" t="n"/>
      <c r="AC7" s="109" t="n"/>
    </row>
    <row r="8" ht="16.5" customHeight="1" s="9">
      <c r="A8" s="43">
        <f>근거_유병환자수!E12</f>
        <v/>
      </c>
      <c r="B8" s="0" t="n">
        <v>2013</v>
      </c>
      <c r="C8" s="43">
        <f>근거_유병환자수!E29</f>
        <v/>
      </c>
      <c r="D8" s="438">
        <f>IFERROR(C8/A8,"")</f>
        <v/>
      </c>
      <c r="E8" s="439">
        <f>근거_의료이용환자수!E9</f>
        <v/>
      </c>
      <c r="F8" s="438">
        <f>IFERROR(E8/C8,"")</f>
        <v/>
      </c>
      <c r="G8" s="398">
        <f>근거_고혈압치료환자수!E$9</f>
        <v/>
      </c>
      <c r="H8" s="438">
        <f>IFERROR(G8/E8,"")</f>
        <v/>
      </c>
      <c r="I8" s="398">
        <f>근거_ARB처방환자수!E12</f>
        <v/>
      </c>
      <c r="J8" s="438">
        <f>IFERROR(I8/G8,"")</f>
        <v/>
      </c>
      <c r="K8" s="438">
        <f>IFERROR(I8/I7-1,"")</f>
        <v/>
      </c>
      <c r="L8" s="439" t="n"/>
      <c r="M8" s="439" t="n"/>
      <c r="N8" s="438">
        <f>IFERROR(M8/M7-1,"")</f>
        <v/>
      </c>
      <c r="O8" s="439" t="n"/>
      <c r="P8" s="439" t="n"/>
      <c r="Q8" s="439" t="n"/>
      <c r="R8" s="439" t="n"/>
      <c r="S8" s="439" t="n"/>
      <c r="T8" s="439" t="n"/>
      <c r="U8" s="438" t="n"/>
      <c r="W8" s="109" t="n"/>
      <c r="X8" s="438" t="n"/>
      <c r="Z8" s="109" t="n"/>
      <c r="AA8" s="438" t="n"/>
      <c r="AC8" s="109" t="n"/>
    </row>
    <row r="9" ht="16.5" customHeight="1" s="9">
      <c r="A9" s="43">
        <f>근거_유병환자수!F12</f>
        <v/>
      </c>
      <c r="B9" s="0" t="n">
        <v>2014</v>
      </c>
      <c r="C9" s="43">
        <f>근거_유병환자수!F29</f>
        <v/>
      </c>
      <c r="D9" s="438">
        <f>IFERROR(C9/A9,"")</f>
        <v/>
      </c>
      <c r="E9" s="398">
        <f>근거_의료이용환자수!F9</f>
        <v/>
      </c>
      <c r="F9" s="438">
        <f>IFERROR(E9/C9,"")</f>
        <v/>
      </c>
      <c r="G9" s="398">
        <f>근거_고혈압치료환자수!F$9</f>
        <v/>
      </c>
      <c r="H9" s="438">
        <f>IFERROR(G9/E9,"")</f>
        <v/>
      </c>
      <c r="I9" s="398">
        <f>근거_ARB처방환자수!F12</f>
        <v/>
      </c>
      <c r="J9" s="438">
        <f>IFERROR(I9/G9,"")</f>
        <v/>
      </c>
      <c r="K9" s="438">
        <f>IFERROR(I9/I8-1,"")</f>
        <v/>
      </c>
      <c r="L9" s="439" t="n"/>
      <c r="M9" s="439" t="n"/>
      <c r="N9" s="438">
        <f>IFERROR(M9/M8-1,"")</f>
        <v/>
      </c>
      <c r="O9" s="439" t="n"/>
      <c r="P9" s="439" t="n"/>
      <c r="Q9" s="439" t="n"/>
      <c r="R9" s="439" t="n"/>
      <c r="S9" s="439" t="n"/>
      <c r="T9" s="439" t="n"/>
      <c r="U9" s="438" t="n"/>
      <c r="W9" s="109" t="n"/>
      <c r="X9" s="438" t="n"/>
      <c r="Z9" s="109" t="n"/>
      <c r="AA9" s="438" t="n"/>
      <c r="AC9" s="109" t="n"/>
    </row>
    <row r="10" ht="16.5" customHeight="1" s="9">
      <c r="A10" s="43">
        <f>근거_유병환자수!G12</f>
        <v/>
      </c>
      <c r="B10" s="0" t="n">
        <v>2015</v>
      </c>
      <c r="C10" s="43">
        <f>근거_유병환자수!G29</f>
        <v/>
      </c>
      <c r="D10" s="438">
        <f>IFERROR(C10/A10,"")</f>
        <v/>
      </c>
      <c r="E10" s="398">
        <f>근거_의료이용환자수!G9</f>
        <v/>
      </c>
      <c r="F10" s="438">
        <f>IFERROR(E10/C10,"")</f>
        <v/>
      </c>
      <c r="G10" s="398">
        <f>근거_고혈압치료환자수!G$9</f>
        <v/>
      </c>
      <c r="H10" s="438">
        <f>IFERROR(G10/E10,"")</f>
        <v/>
      </c>
      <c r="I10" s="398">
        <f>근거_ARB처방환자수!G12</f>
        <v/>
      </c>
      <c r="J10" s="438">
        <f>IFERROR(I10/G10,"")</f>
        <v/>
      </c>
      <c r="K10" s="438">
        <f>IFERROR(I10/I9-1,"")</f>
        <v/>
      </c>
      <c r="L10" s="439">
        <f>근거_ARB처방량!G12</f>
        <v/>
      </c>
      <c r="M10" s="398">
        <f>근거_ARB처방량!G9</f>
        <v/>
      </c>
      <c r="N10" s="438">
        <f>IFERROR(M10/M9-1,"")</f>
        <v/>
      </c>
      <c r="O10" s="439" t="n"/>
      <c r="P10" s="439" t="n"/>
      <c r="Q10" s="439" t="n"/>
      <c r="R10" s="439" t="n"/>
      <c r="S10" s="439" t="n"/>
      <c r="T10" s="439" t="n"/>
      <c r="U10" s="438" t="n"/>
      <c r="W10" s="109" t="n"/>
      <c r="X10" s="438" t="n"/>
      <c r="Z10" s="109" t="n"/>
      <c r="AA10" s="438" t="n"/>
      <c r="AC10" s="109" t="n"/>
    </row>
    <row r="11" ht="16.5" customHeight="1" s="9">
      <c r="A11" s="43">
        <f>근거_유병환자수!H12</f>
        <v/>
      </c>
      <c r="B11" s="0" t="n">
        <v>2016</v>
      </c>
      <c r="C11" s="43">
        <f>근거_유병환자수!H29</f>
        <v/>
      </c>
      <c r="D11" s="438">
        <f>IFERROR(C11/A11,"")</f>
        <v/>
      </c>
      <c r="E11" s="398">
        <f>근거_의료이용환자수!H9</f>
        <v/>
      </c>
      <c r="F11" s="438">
        <f>IFERROR(E11/C11,"")</f>
        <v/>
      </c>
      <c r="G11" s="398">
        <f>근거_고혈압치료환자수!H$9</f>
        <v/>
      </c>
      <c r="H11" s="438">
        <f>IFERROR(G11/E11,"")</f>
        <v/>
      </c>
      <c r="I11" s="398">
        <f>근거_ARB처방환자수!H12</f>
        <v/>
      </c>
      <c r="J11" s="438">
        <f>IFERROR(I11/G11,"")</f>
        <v/>
      </c>
      <c r="K11" s="438">
        <f>IFERROR(I11/I10-1,"")</f>
        <v/>
      </c>
      <c r="L11" s="439">
        <f>근거_ARB처방량!H12</f>
        <v/>
      </c>
      <c r="M11" s="398">
        <f>근거_ARB처방량!H9</f>
        <v/>
      </c>
      <c r="N11" s="438">
        <f>IFERROR(M11/M10-1,"")</f>
        <v/>
      </c>
      <c r="O11" s="439" t="n"/>
      <c r="P11" s="439" t="n"/>
      <c r="Q11" s="439" t="n"/>
      <c r="R11" s="439" t="n"/>
      <c r="S11" s="439" t="n"/>
      <c r="T11" s="439" t="n"/>
      <c r="U11" s="438" t="n"/>
      <c r="W11" s="109" t="n"/>
      <c r="X11" s="438" t="n"/>
      <c r="Z11" s="109" t="n"/>
      <c r="AA11" s="438" t="n"/>
      <c r="AC11" s="109" t="n"/>
    </row>
    <row r="12" ht="16.5" customHeight="1" s="9">
      <c r="A12" s="43">
        <f>근거_유병환자수!I12</f>
        <v/>
      </c>
      <c r="B12" s="0" t="n">
        <v>2017</v>
      </c>
      <c r="C12" s="43">
        <f>근거_유병환자수!I29</f>
        <v/>
      </c>
      <c r="D12" s="438">
        <f>IFERROR(C12/A12,"")</f>
        <v/>
      </c>
      <c r="E12" s="398">
        <f>근거_의료이용환자수!I9</f>
        <v/>
      </c>
      <c r="F12" s="438">
        <f>IFERROR(E12/C12,"")</f>
        <v/>
      </c>
      <c r="G12" s="398">
        <f>근거_고혈압치료환자수!I$9</f>
        <v/>
      </c>
      <c r="H12" s="438">
        <f>IFERROR(G12/E12,"")</f>
        <v/>
      </c>
      <c r="I12" s="398">
        <f>근거_ARB처방환자수!I12</f>
        <v/>
      </c>
      <c r="J12" s="438">
        <f>IFERROR(I12/G12,"")</f>
        <v/>
      </c>
      <c r="K12" s="438">
        <f>IFERROR(I12/I11-1,"")</f>
        <v/>
      </c>
      <c r="L12" s="439">
        <f>근거_ARB처방량!I12</f>
        <v/>
      </c>
      <c r="M12" s="398">
        <f>근거_ARB처방량!I9</f>
        <v/>
      </c>
      <c r="N12" s="438">
        <f>IFERROR(M12/M11-1,"")</f>
        <v/>
      </c>
      <c r="O12" s="439" t="n"/>
      <c r="P12" s="439" t="n"/>
      <c r="Q12" s="439" t="n"/>
      <c r="R12" s="439" t="n"/>
      <c r="S12" s="439" t="n"/>
      <c r="T12" s="439" t="n"/>
      <c r="U12" s="438" t="n"/>
      <c r="W12" s="109" t="n"/>
      <c r="X12" s="438" t="n"/>
      <c r="Z12" s="109" t="n"/>
      <c r="AA12" s="438" t="n"/>
      <c r="AC12" s="109" t="n"/>
    </row>
    <row r="13" ht="16.5" customHeight="1" s="9">
      <c r="A13" s="43">
        <f>근거_유병환자수!J12</f>
        <v/>
      </c>
      <c r="B13" s="0" t="n">
        <v>2018</v>
      </c>
      <c r="C13" s="43">
        <f>근거_유병환자수!J29</f>
        <v/>
      </c>
      <c r="D13" s="438">
        <f>IFERROR(C13/A13,"")</f>
        <v/>
      </c>
      <c r="E13" s="398">
        <f>근거_의료이용환자수!J9</f>
        <v/>
      </c>
      <c r="F13" s="438">
        <f>IFERROR(E13/C13,"")</f>
        <v/>
      </c>
      <c r="G13" s="398">
        <f>근거_고혈압치료환자수!J$9</f>
        <v/>
      </c>
      <c r="H13" s="438">
        <f>IFERROR(G13/E13,"")</f>
        <v/>
      </c>
      <c r="I13" s="398">
        <f>근거_ARB처방환자수!J12</f>
        <v/>
      </c>
      <c r="J13" s="438">
        <f>IFERROR(I13/G13,"")</f>
        <v/>
      </c>
      <c r="K13" s="438">
        <f>IFERROR(I13/I12-1,"")</f>
        <v/>
      </c>
      <c r="L13" s="439">
        <f>근거_ARB처방량!J12</f>
        <v/>
      </c>
      <c r="M13" s="398">
        <f>근거_ARB처방량!J9</f>
        <v/>
      </c>
      <c r="N13" s="438">
        <f>IFERROR(M13/M12-1,"")</f>
        <v/>
      </c>
      <c r="O13" s="398">
        <f>'근거_ARB+CCB+DU복합제처방량'!B15</f>
        <v/>
      </c>
      <c r="P13" s="438">
        <f>IFERROR(O13/M13,"")</f>
        <v/>
      </c>
      <c r="Q13" s="398">
        <f>$O13*R13</f>
        <v/>
      </c>
      <c r="R13" s="438">
        <f>'근거_SVK HCT처방량'!B9</f>
        <v/>
      </c>
      <c r="S13" s="398">
        <f>$O13*T13</f>
        <v/>
      </c>
      <c r="T13" s="438">
        <f>'근거_SVK HCT처방량'!B10</f>
        <v/>
      </c>
      <c r="U13" s="440">
        <f>'근거_SVK HCT처방량'!B$29</f>
        <v/>
      </c>
      <c r="V13" s="438">
        <f>IFERROR(U13/Q13,"")</f>
        <v/>
      </c>
      <c r="W13" s="109" t="n"/>
      <c r="X13" s="440">
        <f>'근거_SVK HCT처방량'!B$30</f>
        <v/>
      </c>
      <c r="Y13" s="438">
        <f>IFERROR(X13/S13,"")</f>
        <v/>
      </c>
      <c r="Z13" s="109" t="n"/>
      <c r="AA13" s="440">
        <f>U13+X13</f>
        <v/>
      </c>
      <c r="AB13" s="438">
        <f>IFERROR(AA13/O13,"")</f>
        <v/>
      </c>
      <c r="AC13" s="109" t="n"/>
    </row>
    <row r="14" ht="16.5" customHeight="1" s="9">
      <c r="A14" s="43">
        <f>근거_유병환자수!K12</f>
        <v/>
      </c>
      <c r="B14" s="0" t="n">
        <v>2019</v>
      </c>
      <c r="C14" s="43">
        <f>근거_유병환자수!K29</f>
        <v/>
      </c>
      <c r="D14" s="438">
        <f>IFERROR(C14/A14,"")</f>
        <v/>
      </c>
      <c r="E14" s="398">
        <f>근거_의료이용환자수!K9</f>
        <v/>
      </c>
      <c r="F14" s="438">
        <f>IFERROR(E14/C14,"")</f>
        <v/>
      </c>
      <c r="G14" s="398">
        <f>근거_고혈압치료환자수!K$9</f>
        <v/>
      </c>
      <c r="H14" s="438">
        <f>IFERROR(G14/E14,"")</f>
        <v/>
      </c>
      <c r="I14" s="398">
        <f>근거_ARB처방환자수!K12</f>
        <v/>
      </c>
      <c r="J14" s="438">
        <f>IFERROR(I14/G14,"")</f>
        <v/>
      </c>
      <c r="K14" s="438">
        <f>IFERROR(I14/I13-1,"")</f>
        <v/>
      </c>
      <c r="L14" s="439">
        <f>근거_ARB처방량!K12</f>
        <v/>
      </c>
      <c r="M14" s="398">
        <f>근거_ARB처방량!K9</f>
        <v/>
      </c>
      <c r="N14" s="438">
        <f>IFERROR(M14/M13-1,"")</f>
        <v/>
      </c>
      <c r="O14" s="398">
        <f>'근거_ARB+CCB+DU복합제처방량'!C15</f>
        <v/>
      </c>
      <c r="P14" s="438">
        <f>IFERROR(O14/M14,"")</f>
        <v/>
      </c>
      <c r="Q14" s="398">
        <f>$O14*R14</f>
        <v/>
      </c>
      <c r="R14" s="438">
        <f>'근거_SVK HCT처방량'!C9</f>
        <v/>
      </c>
      <c r="S14" s="398">
        <f>$O14*T14</f>
        <v/>
      </c>
      <c r="T14" s="438">
        <f>'근거_SVK HCT처방량'!C10</f>
        <v/>
      </c>
      <c r="U14" s="440">
        <f>'근거_SVK HCT처방량'!C$29</f>
        <v/>
      </c>
      <c r="V14" s="438">
        <f>IFERROR(U14/Q14,"")</f>
        <v/>
      </c>
      <c r="W14" s="441">
        <f>IFERROR(U14/U13-1,"")</f>
        <v/>
      </c>
      <c r="X14" s="440">
        <f>'근거_SVK HCT처방량'!C$30</f>
        <v/>
      </c>
      <c r="Y14" s="438">
        <f>IFERROR(X14/S14,"")</f>
        <v/>
      </c>
      <c r="Z14" s="441">
        <f>IFERROR(X14/X13-1,"")</f>
        <v/>
      </c>
      <c r="AA14" s="440">
        <f>U14+X14</f>
        <v/>
      </c>
      <c r="AB14" s="438">
        <f>IFERROR(AA14/O14,"")</f>
        <v/>
      </c>
      <c r="AC14" s="441">
        <f>IFERROR(AA14/AA13-1,"")</f>
        <v/>
      </c>
    </row>
    <row r="15" ht="16.5" customHeight="1" s="9">
      <c r="A15" s="43">
        <f>근거_유병환자수!L12</f>
        <v/>
      </c>
      <c r="B15" s="0" t="n">
        <v>2020</v>
      </c>
      <c r="C15" s="43">
        <f>근거_유병환자수!L29</f>
        <v/>
      </c>
      <c r="D15" s="438">
        <f>IFERROR(C15/A15,"")</f>
        <v/>
      </c>
      <c r="E15" s="398">
        <f>근거_의료이용환자수!L9</f>
        <v/>
      </c>
      <c r="F15" s="438">
        <f>IFERROR(E15/C15,"")</f>
        <v/>
      </c>
      <c r="G15" s="398">
        <f>근거_고혈압치료환자수!L$9</f>
        <v/>
      </c>
      <c r="H15" s="438">
        <f>IFERROR(G15/E15,"")</f>
        <v/>
      </c>
      <c r="I15" s="398">
        <f>근거_ARB처방환자수!L12</f>
        <v/>
      </c>
      <c r="J15" s="438">
        <f>IFERROR(I15/G15,"")</f>
        <v/>
      </c>
      <c r="K15" s="438">
        <f>IFERROR(I15/I14-1,"")</f>
        <v/>
      </c>
      <c r="L15" s="439">
        <f>근거_ARB처방량!L12</f>
        <v/>
      </c>
      <c r="M15" s="398">
        <f>근거_ARB처방량!L9</f>
        <v/>
      </c>
      <c r="N15" s="438">
        <f>IFERROR(M15/M14-1,"")</f>
        <v/>
      </c>
      <c r="O15" s="398">
        <f>'근거_ARB+CCB+DU복합제처방량'!D15</f>
        <v/>
      </c>
      <c r="P15" s="438">
        <f>IFERROR(O15/M15,"")</f>
        <v/>
      </c>
      <c r="Q15" s="398">
        <f>$O15*R15</f>
        <v/>
      </c>
      <c r="R15" s="438">
        <f>'근거_SVK HCT처방량'!D9</f>
        <v/>
      </c>
      <c r="S15" s="398">
        <f>$O15*T15</f>
        <v/>
      </c>
      <c r="T15" s="438">
        <f>'근거_SVK HCT처방량'!D10</f>
        <v/>
      </c>
      <c r="U15" s="440">
        <f>'근거_SVK HCT처방량'!D$29</f>
        <v/>
      </c>
      <c r="V15" s="438">
        <f>IFERROR(U15/Q15,"")</f>
        <v/>
      </c>
      <c r="W15" s="441">
        <f>IFERROR(U15/U14-1,"")</f>
        <v/>
      </c>
      <c r="X15" s="440">
        <f>'근거_SVK HCT처방량'!D$30</f>
        <v/>
      </c>
      <c r="Y15" s="438">
        <f>IFERROR(X15/S15,"")</f>
        <v/>
      </c>
      <c r="Z15" s="441">
        <f>IFERROR(X15/X14-1,"")</f>
        <v/>
      </c>
      <c r="AA15" s="440">
        <f>U15+X15</f>
        <v/>
      </c>
      <c r="AB15" s="438">
        <f>IFERROR(AA15/O15,"")</f>
        <v/>
      </c>
      <c r="AC15" s="441">
        <f>IFERROR(AA15/AA14-1,"")</f>
        <v/>
      </c>
    </row>
    <row r="16" ht="16.5" customHeight="1" s="9">
      <c r="A16" s="43">
        <f>근거_유병환자수!M12</f>
        <v/>
      </c>
      <c r="B16" s="0" t="n">
        <v>2021</v>
      </c>
      <c r="C16" s="43">
        <f>근거_유병환자수!M29</f>
        <v/>
      </c>
      <c r="D16" s="438">
        <f>IFERROR(C16/A16,"")</f>
        <v/>
      </c>
      <c r="E16" s="398">
        <f>근거_의료이용환자수!M9</f>
        <v/>
      </c>
      <c r="F16" s="438">
        <f>IFERROR(E16/C16,"")</f>
        <v/>
      </c>
      <c r="G16" s="398">
        <f>근거_고혈압치료환자수!M$9</f>
        <v/>
      </c>
      <c r="H16" s="438">
        <f>IFERROR(G16/E16,"")</f>
        <v/>
      </c>
      <c r="I16" s="398">
        <f>근거_ARB처방환자수!M12</f>
        <v/>
      </c>
      <c r="J16" s="438">
        <f>IFERROR(I16/G16,"")</f>
        <v/>
      </c>
      <c r="K16" s="438">
        <f>IFERROR(I16/I15-1,"")</f>
        <v/>
      </c>
      <c r="L16" s="439">
        <f>근거_ARB처방량!M12</f>
        <v/>
      </c>
      <c r="M16" s="398">
        <f>근거_ARB처방량!M9</f>
        <v/>
      </c>
      <c r="N16" s="438">
        <f>IFERROR(M16/M15-1,"")</f>
        <v/>
      </c>
      <c r="O16" s="398">
        <f>'근거_ARB+CCB+DU복합제처방량'!E15</f>
        <v/>
      </c>
      <c r="P16" s="438">
        <f>IFERROR(O16/M16,"")</f>
        <v/>
      </c>
      <c r="Q16" s="398">
        <f>$O16*R16</f>
        <v/>
      </c>
      <c r="R16" s="438">
        <f>'근거_SVK HCT처방량'!E9</f>
        <v/>
      </c>
      <c r="S16" s="398">
        <f>$O16*T16</f>
        <v/>
      </c>
      <c r="T16" s="438">
        <f>'근거_SVK HCT처방량'!E10</f>
        <v/>
      </c>
      <c r="U16" s="440">
        <f>'근거_SVK HCT처방량'!E$29</f>
        <v/>
      </c>
      <c r="V16" s="438">
        <f>IFERROR(U16/Q16,"")</f>
        <v/>
      </c>
      <c r="W16" s="441">
        <f>IFERROR(U16/U15-1,"")</f>
        <v/>
      </c>
      <c r="X16" s="440">
        <f>'근거_SVK HCT처방량'!E$30</f>
        <v/>
      </c>
      <c r="Y16" s="438">
        <f>IFERROR(X16/S16,"")</f>
        <v/>
      </c>
      <c r="Z16" s="441">
        <f>IFERROR(X16/X15-1,"")</f>
        <v/>
      </c>
      <c r="AA16" s="440">
        <f>U16+X16</f>
        <v/>
      </c>
      <c r="AB16" s="438">
        <f>IFERROR(AA16/O16,"")</f>
        <v/>
      </c>
      <c r="AC16" s="441">
        <f>IFERROR(AA16/AA15-1,"")</f>
        <v/>
      </c>
    </row>
    <row r="17" ht="16.5" customHeight="1" s="9">
      <c r="A17" s="43">
        <f>근거_유병환자수!N12</f>
        <v/>
      </c>
      <c r="B17" s="0" t="n">
        <v>2022</v>
      </c>
      <c r="C17" s="43">
        <f>근거_유병환자수!N29</f>
        <v/>
      </c>
      <c r="D17" s="438">
        <f>IFERROR(C17/A17,"")</f>
        <v/>
      </c>
      <c r="E17" s="398">
        <f>근거_의료이용환자수!N9</f>
        <v/>
      </c>
      <c r="F17" s="438">
        <f>IFERROR(E17/C17,"")</f>
        <v/>
      </c>
      <c r="G17" s="398">
        <f>근거_고혈압치료환자수!N$9</f>
        <v/>
      </c>
      <c r="H17" s="438">
        <f>IFERROR(G17/E17,"")</f>
        <v/>
      </c>
      <c r="I17" s="398">
        <f>근거_ARB처방환자수!N12</f>
        <v/>
      </c>
      <c r="J17" s="438">
        <f>IFERROR(I17/G17,"")</f>
        <v/>
      </c>
      <c r="K17" s="438">
        <f>IFERROR(I17/I16-1,"")</f>
        <v/>
      </c>
      <c r="L17" s="439">
        <f>근거_ARB처방량!N12</f>
        <v/>
      </c>
      <c r="M17" s="398">
        <f>근거_ARB처방량!N9</f>
        <v/>
      </c>
      <c r="N17" s="438">
        <f>IFERROR(M17/M16-1,"")</f>
        <v/>
      </c>
      <c r="O17" s="398">
        <f>'근거_ARB+CCB+DU복합제처방량'!F15</f>
        <v/>
      </c>
      <c r="P17" s="438">
        <f>IFERROR(O17/M17,"")</f>
        <v/>
      </c>
      <c r="Q17" s="398">
        <f>$O17*R17</f>
        <v/>
      </c>
      <c r="R17" s="438">
        <f>'근거_SVK HCT처방량'!F9</f>
        <v/>
      </c>
      <c r="S17" s="398">
        <f>$O17*T17</f>
        <v/>
      </c>
      <c r="T17" s="438">
        <f>'근거_SVK HCT처방량'!F10</f>
        <v/>
      </c>
      <c r="U17" s="440">
        <f>'근거_SVK HCT처방량'!F$29</f>
        <v/>
      </c>
      <c r="V17" s="438">
        <f>IFERROR(U17/Q17,"")</f>
        <v/>
      </c>
      <c r="W17" s="441">
        <f>IFERROR(U17/U16-1,"")</f>
        <v/>
      </c>
      <c r="X17" s="440">
        <f>'근거_SVK HCT처방량'!F$30</f>
        <v/>
      </c>
      <c r="Y17" s="438">
        <f>IFERROR(X17/S17,"")</f>
        <v/>
      </c>
      <c r="Z17" s="441">
        <f>IFERROR(X17/X16-1,"")</f>
        <v/>
      </c>
      <c r="AA17" s="440">
        <f>U17+X17</f>
        <v/>
      </c>
      <c r="AB17" s="438">
        <f>IFERROR(AA17/O17,"")</f>
        <v/>
      </c>
      <c r="AC17" s="441">
        <f>IFERROR(AA17/AA16-1,"")</f>
        <v/>
      </c>
    </row>
    <row r="18" ht="16.5" customHeight="1" s="9">
      <c r="A18" s="43">
        <f>근거_유병환자수!O12</f>
        <v/>
      </c>
      <c r="B18" s="0" t="n">
        <v>2023</v>
      </c>
      <c r="C18" s="43">
        <f>근거_유병환자수!O29</f>
        <v/>
      </c>
      <c r="D18" s="438">
        <f>IFERROR(C18/A18,"")</f>
        <v/>
      </c>
      <c r="E18" s="398">
        <f>근거_의료이용환자수!O9</f>
        <v/>
      </c>
      <c r="F18" s="438">
        <f>IFERROR(E18/C18,"")</f>
        <v/>
      </c>
      <c r="G18" s="398">
        <f>근거_고혈압치료환자수!O$9</f>
        <v/>
      </c>
      <c r="H18" s="438">
        <f>IFERROR(G18/E18,"")</f>
        <v/>
      </c>
      <c r="I18" s="398">
        <f>근거_ARB처방환자수!O12</f>
        <v/>
      </c>
      <c r="J18" s="438">
        <f>IFERROR(I18/G18,"")</f>
        <v/>
      </c>
      <c r="K18" s="438">
        <f>IFERROR(I18/I17-1,"")</f>
        <v/>
      </c>
      <c r="L18" s="439">
        <f>근거_ARB처방량!O12</f>
        <v/>
      </c>
      <c r="M18" s="398">
        <f>근거_ARB처방량!O9</f>
        <v/>
      </c>
      <c r="N18" s="438">
        <f>IFERROR(M18/M17-1,"")</f>
        <v/>
      </c>
      <c r="O18" s="398">
        <f>'근거_ARB+CCB+DU복합제처방량'!G15</f>
        <v/>
      </c>
      <c r="P18" s="438">
        <f>IFERROR(O18/M18,"")</f>
        <v/>
      </c>
      <c r="Q18" s="398">
        <f>$O18*R18</f>
        <v/>
      </c>
      <c r="R18" s="438">
        <f>'근거_SVK HCT처방량'!G9</f>
        <v/>
      </c>
      <c r="S18" s="398">
        <f>$O18*T18</f>
        <v/>
      </c>
      <c r="T18" s="438">
        <f>'근거_SVK HCT처방량'!G10</f>
        <v/>
      </c>
      <c r="U18" s="440">
        <f>'근거_SVK HCT처방량'!G$29</f>
        <v/>
      </c>
      <c r="V18" s="438">
        <f>IFERROR(U18/Q18,"")</f>
        <v/>
      </c>
      <c r="W18" s="441">
        <f>IFERROR(U18/U17-1,"")</f>
        <v/>
      </c>
      <c r="X18" s="440">
        <f>'근거_SVK HCT처방량'!G$30</f>
        <v/>
      </c>
      <c r="Y18" s="438">
        <f>IFERROR(X18/S18,"")</f>
        <v/>
      </c>
      <c r="Z18" s="441">
        <f>IFERROR(X18/X17-1,"")</f>
        <v/>
      </c>
      <c r="AA18" s="440">
        <f>U18+X18</f>
        <v/>
      </c>
      <c r="AB18" s="438">
        <f>IFERROR(AA18/O18,"")</f>
        <v/>
      </c>
      <c r="AC18" s="441">
        <f>IFERROR(AA18/AA17-1,"")</f>
        <v/>
      </c>
    </row>
    <row r="19" ht="16.5" customHeight="1" s="9">
      <c r="A19" s="43">
        <f>근거_유병환자수!P12</f>
        <v/>
      </c>
      <c r="B19" s="0" t="n">
        <v>2024</v>
      </c>
      <c r="C19" s="43">
        <f>근거_유병환자수!P29</f>
        <v/>
      </c>
      <c r="D19" s="438">
        <f>IFERROR(C19/A19,"")</f>
        <v/>
      </c>
      <c r="E19" s="398">
        <f>근거_의료이용환자수!P9</f>
        <v/>
      </c>
      <c r="F19" s="438">
        <f>IFERROR(E19/C19,"")</f>
        <v/>
      </c>
      <c r="G19" s="398">
        <f>근거_고혈압치료환자수!P$9</f>
        <v/>
      </c>
      <c r="H19" s="438">
        <f>IFERROR(G19/E19,"")</f>
        <v/>
      </c>
      <c r="I19" s="398">
        <f>근거_ARB처방환자수!P12</f>
        <v/>
      </c>
      <c r="J19" s="438">
        <f>IFERROR(I19/G19,"")</f>
        <v/>
      </c>
      <c r="K19" s="438">
        <f>IFERROR(I19/I18-1,"")</f>
        <v/>
      </c>
      <c r="L19" s="439">
        <f>근거_ARB처방량!P12</f>
        <v/>
      </c>
      <c r="M19" s="398">
        <f>근거_ARB처방량!P9</f>
        <v/>
      </c>
      <c r="N19" s="438">
        <f>IFERROR(M19/M18-1,"")</f>
        <v/>
      </c>
      <c r="O19" s="442">
        <f>'근거_ARB+CCB+DU복합제처방량'!H15</f>
        <v/>
      </c>
      <c r="P19" s="438">
        <f>IFERROR(O19/M19,"")</f>
        <v/>
      </c>
      <c r="Q19" s="398">
        <f>$O19*R19</f>
        <v/>
      </c>
      <c r="R19" s="438">
        <f>'근거_SVK HCT처방량'!H9</f>
        <v/>
      </c>
      <c r="S19" s="398">
        <f>$O19*T19</f>
        <v/>
      </c>
      <c r="T19" s="438">
        <f>'근거_SVK HCT처방량'!H10</f>
        <v/>
      </c>
      <c r="U19" s="440">
        <f>'근거_SVK HCT처방량'!H$29</f>
        <v/>
      </c>
      <c r="V19" s="438">
        <f>IFERROR(U19/Q19,"")</f>
        <v/>
      </c>
      <c r="W19" s="441">
        <f>IFERROR(U19/U18-1,"")</f>
        <v/>
      </c>
      <c r="X19" s="440">
        <f>'근거_SVK HCT처방량'!H$30</f>
        <v/>
      </c>
      <c r="Y19" s="438">
        <f>IFERROR(X19/S19,"")</f>
        <v/>
      </c>
      <c r="Z19" s="441">
        <f>IFERROR(X19/X18-1,"")</f>
        <v/>
      </c>
      <c r="AA19" s="440">
        <f>U19+X19</f>
        <v/>
      </c>
      <c r="AB19" s="438">
        <f>IFERROR(AA19/O19,"")</f>
        <v/>
      </c>
      <c r="AC19" s="441">
        <f>IFERROR(AA19/AA18-1,"")</f>
        <v/>
      </c>
    </row>
    <row r="20" ht="16.5" customHeight="1" s="9">
      <c r="A20" s="43">
        <f>근거_유병환자수!Q12</f>
        <v/>
      </c>
      <c r="B20" s="0" t="n">
        <v>2025</v>
      </c>
      <c r="C20" s="43">
        <f>근거_유병환자수!Q29</f>
        <v/>
      </c>
      <c r="D20" s="438">
        <f>IFERROR(C20/A20,"")</f>
        <v/>
      </c>
      <c r="E20" s="398">
        <f>근거_의료이용환자수!Q9</f>
        <v/>
      </c>
      <c r="F20" s="438">
        <f>IFERROR(E20/C20,"")</f>
        <v/>
      </c>
      <c r="G20" s="398">
        <f>근거_고혈압치료환자수!Q$9</f>
        <v/>
      </c>
      <c r="H20" s="438">
        <f>IFERROR(G20/E20,"")</f>
        <v/>
      </c>
      <c r="I20" s="398">
        <f>근거_ARB처방환자수!Q12</f>
        <v/>
      </c>
      <c r="J20" s="438">
        <f>IFERROR(I20/G20,"")</f>
        <v/>
      </c>
      <c r="K20" s="438">
        <f>IFERROR(I20/I19-1,"")</f>
        <v/>
      </c>
      <c r="L20" s="439">
        <f>근거_ARB처방량!Q12</f>
        <v/>
      </c>
      <c r="M20" s="398">
        <f>근거_ARB처방량!Q9</f>
        <v/>
      </c>
      <c r="N20" s="438">
        <f>IFERROR(M20/M19-1,"")</f>
        <v/>
      </c>
      <c r="O20" s="442">
        <f>'근거_ARB+CCB+DU복합제처방량'!I15</f>
        <v/>
      </c>
      <c r="P20" s="438">
        <f>IFERROR(O20/M20,"")</f>
        <v/>
      </c>
      <c r="Q20" s="398">
        <f>$O20*R20</f>
        <v/>
      </c>
      <c r="R20" s="438">
        <f>'근거_SVK HCT처방량'!I9</f>
        <v/>
      </c>
      <c r="S20" s="398">
        <f>$O20*T20</f>
        <v/>
      </c>
      <c r="T20" s="438">
        <f>'근거_SVK HCT처방량'!I10</f>
        <v/>
      </c>
      <c r="U20" s="440">
        <f>'근거_SVK HCT처방량'!I$29</f>
        <v/>
      </c>
      <c r="V20" s="438">
        <f>IFERROR(U20/Q20,"")</f>
        <v/>
      </c>
      <c r="W20" s="441">
        <f>IFERROR(U20/U19-1,"")</f>
        <v/>
      </c>
      <c r="X20" s="440">
        <f>'근거_SVK HCT처방량'!I$30</f>
        <v/>
      </c>
      <c r="Y20" s="438">
        <f>IFERROR(X20/S20,"")</f>
        <v/>
      </c>
      <c r="Z20" s="441">
        <f>IFERROR(X20/X19-1,"")</f>
        <v/>
      </c>
      <c r="AA20" s="440">
        <f>U20+X20</f>
        <v/>
      </c>
      <c r="AB20" s="438">
        <f>IFERROR(AA20/O20,"")</f>
        <v/>
      </c>
      <c r="AC20" s="441">
        <f>IFERROR(AA20/AA19-1,"")</f>
        <v/>
      </c>
    </row>
    <row r="21" ht="16.5" customHeight="1" s="9">
      <c r="A21" s="43">
        <f>근거_유병환자수!R12</f>
        <v/>
      </c>
      <c r="B21" s="0" t="n">
        <v>2026</v>
      </c>
      <c r="C21" s="43">
        <f>근거_유병환자수!R29</f>
        <v/>
      </c>
      <c r="D21" s="438">
        <f>IFERROR(C21/A21,"")</f>
        <v/>
      </c>
      <c r="E21" s="398">
        <f>근거_의료이용환자수!R9</f>
        <v/>
      </c>
      <c r="F21" s="438">
        <f>IFERROR(E21/C21,"")</f>
        <v/>
      </c>
      <c r="G21" s="398">
        <f>근거_고혈압치료환자수!R$9</f>
        <v/>
      </c>
      <c r="H21" s="438">
        <f>IFERROR(G21/E21,"")</f>
        <v/>
      </c>
      <c r="I21" s="398">
        <f>근거_ARB처방환자수!R12</f>
        <v/>
      </c>
      <c r="J21" s="438">
        <f>IFERROR(I21/G21,"")</f>
        <v/>
      </c>
      <c r="K21" s="438">
        <f>IFERROR(I21/I20-1,"")</f>
        <v/>
      </c>
      <c r="L21" s="439">
        <f>근거_ARB처방량!R12</f>
        <v/>
      </c>
      <c r="M21" s="398">
        <f>근거_ARB처방량!R9</f>
        <v/>
      </c>
      <c r="N21" s="438">
        <f>IFERROR(M21/M20-1,"")</f>
        <v/>
      </c>
      <c r="O21" s="442">
        <f>'근거_ARB+CCB+DU복합제처방량'!J15</f>
        <v/>
      </c>
      <c r="P21" s="438">
        <f>IFERROR(O21/M21,"")</f>
        <v/>
      </c>
      <c r="Q21" s="398">
        <f>$O21*R21</f>
        <v/>
      </c>
      <c r="R21" s="438">
        <f>'근거_SVK HCT처방량'!J9</f>
        <v/>
      </c>
      <c r="S21" s="398">
        <f>$O21*T21</f>
        <v/>
      </c>
      <c r="T21" s="438">
        <f>'근거_SVK HCT처방량'!J10</f>
        <v/>
      </c>
      <c r="U21" s="440">
        <f>'근거_SVK HCT처방량'!J$29</f>
        <v/>
      </c>
      <c r="V21" s="438">
        <f>IFERROR(U21/Q21,"")</f>
        <v/>
      </c>
      <c r="W21" s="441">
        <f>IFERROR(U21/U20-1,"")</f>
        <v/>
      </c>
      <c r="X21" s="440">
        <f>'근거_SVK HCT처방량'!J$30</f>
        <v/>
      </c>
      <c r="Y21" s="438">
        <f>IFERROR(X21/S21,"")</f>
        <v/>
      </c>
      <c r="Z21" s="441">
        <f>IFERROR(X21/X20-1,"")</f>
        <v/>
      </c>
      <c r="AA21" s="440">
        <f>U21+X21</f>
        <v/>
      </c>
      <c r="AB21" s="438">
        <f>IFERROR(AA21/O21,"")</f>
        <v/>
      </c>
      <c r="AC21" s="441">
        <f>IFERROR(AA21/AA20-1,"")</f>
        <v/>
      </c>
    </row>
    <row r="22" ht="16.5" customHeight="1" s="9">
      <c r="A22" s="43">
        <f>근거_유병환자수!S12</f>
        <v/>
      </c>
      <c r="B22" s="0" t="n">
        <v>2027</v>
      </c>
      <c r="C22" s="43">
        <f>근거_유병환자수!S29</f>
        <v/>
      </c>
      <c r="D22" s="438">
        <f>IFERROR(C22/A22,"")</f>
        <v/>
      </c>
      <c r="E22" s="398">
        <f>근거_의료이용환자수!S9</f>
        <v/>
      </c>
      <c r="F22" s="438">
        <f>IFERROR(E22/C22,"")</f>
        <v/>
      </c>
      <c r="G22" s="398">
        <f>근거_고혈압치료환자수!S$9</f>
        <v/>
      </c>
      <c r="H22" s="438">
        <f>IFERROR(G22/E22,"")</f>
        <v/>
      </c>
      <c r="I22" s="398">
        <f>근거_ARB처방환자수!S12</f>
        <v/>
      </c>
      <c r="J22" s="438">
        <f>IFERROR(I22/G22,"")</f>
        <v/>
      </c>
      <c r="K22" s="438">
        <f>IFERROR(I22/I21-1,"")</f>
        <v/>
      </c>
      <c r="L22" s="439">
        <f>근거_ARB처방량!S12</f>
        <v/>
      </c>
      <c r="M22" s="398">
        <f>근거_ARB처방량!S9</f>
        <v/>
      </c>
      <c r="N22" s="438">
        <f>IFERROR(M22/M21-1,"")</f>
        <v/>
      </c>
      <c r="O22" s="442">
        <f>'근거_ARB+CCB+DU복합제처방량'!K15</f>
        <v/>
      </c>
      <c r="P22" s="438">
        <f>IFERROR(O22/M22,"")</f>
        <v/>
      </c>
      <c r="Q22" s="398">
        <f>$O22*R22</f>
        <v/>
      </c>
      <c r="R22" s="438">
        <f>'근거_SVK HCT처방량'!K9</f>
        <v/>
      </c>
      <c r="S22" s="398">
        <f>$O22*T22</f>
        <v/>
      </c>
      <c r="T22" s="438">
        <f>'근거_SVK HCT처방량'!K10</f>
        <v/>
      </c>
      <c r="U22" s="440">
        <f>'근거_SVK HCT처방량'!K$29</f>
        <v/>
      </c>
      <c r="V22" s="438">
        <f>IFERROR(U22/Q22,"")</f>
        <v/>
      </c>
      <c r="W22" s="441">
        <f>IFERROR(U22/U21-1,"")</f>
        <v/>
      </c>
      <c r="X22" s="440">
        <f>'근거_SVK HCT처방량'!K$30</f>
        <v/>
      </c>
      <c r="Y22" s="438">
        <f>IFERROR(X22/S22,"")</f>
        <v/>
      </c>
      <c r="Z22" s="441">
        <f>IFERROR(X22/X21-1,"")</f>
        <v/>
      </c>
      <c r="AA22" s="440">
        <f>U22+X22</f>
        <v/>
      </c>
      <c r="AB22" s="438">
        <f>IFERROR(AA22/O22,"")</f>
        <v/>
      </c>
      <c r="AC22" s="441">
        <f>IFERROR(AA22/AA21-1,"")</f>
        <v/>
      </c>
    </row>
    <row r="23" ht="16.5" customHeight="1" s="9">
      <c r="A23" s="43">
        <f>근거_유병환자수!T12</f>
        <v/>
      </c>
      <c r="B23" s="0" t="n">
        <v>2028</v>
      </c>
      <c r="C23" s="43">
        <f>근거_유병환자수!T29</f>
        <v/>
      </c>
      <c r="D23" s="438">
        <f>IFERROR(C23/A23,"")</f>
        <v/>
      </c>
      <c r="E23" s="398">
        <f>근거_의료이용환자수!T9</f>
        <v/>
      </c>
      <c r="F23" s="438">
        <f>IFERROR(E23/C23,"")</f>
        <v/>
      </c>
      <c r="G23" s="398">
        <f>근거_고혈압치료환자수!T$9</f>
        <v/>
      </c>
      <c r="H23" s="438">
        <f>IFERROR(G23/E23,"")</f>
        <v/>
      </c>
      <c r="I23" s="398">
        <f>근거_ARB처방환자수!T12</f>
        <v/>
      </c>
      <c r="J23" s="438">
        <f>IFERROR(I23/G23,"")</f>
        <v/>
      </c>
      <c r="K23" s="438">
        <f>IFERROR(I23/I22-1,"")</f>
        <v/>
      </c>
      <c r="L23" s="439">
        <f>근거_ARB처방량!T12</f>
        <v/>
      </c>
      <c r="M23" s="398">
        <f>근거_ARB처방량!T9</f>
        <v/>
      </c>
      <c r="N23" s="438">
        <f>IFERROR(M23/M22-1,"")</f>
        <v/>
      </c>
      <c r="O23" s="442">
        <f>'근거_ARB+CCB+DU복합제처방량'!L15</f>
        <v/>
      </c>
      <c r="P23" s="438">
        <f>IFERROR(O23/M23,"")</f>
        <v/>
      </c>
      <c r="Q23" s="398">
        <f>$O23*R23</f>
        <v/>
      </c>
      <c r="R23" s="438">
        <f>'근거_SVK HCT처방량'!L9</f>
        <v/>
      </c>
      <c r="S23" s="398">
        <f>$O23*T23</f>
        <v/>
      </c>
      <c r="T23" s="438">
        <f>'근거_SVK HCT처방량'!L10</f>
        <v/>
      </c>
      <c r="U23" s="440">
        <f>'근거_SVK HCT처방량'!L$29</f>
        <v/>
      </c>
      <c r="V23" s="438">
        <f>IFERROR(U23/Q23,"")</f>
        <v/>
      </c>
      <c r="W23" s="441">
        <f>IFERROR(U23/U22-1,"")</f>
        <v/>
      </c>
      <c r="X23" s="440">
        <f>'근거_SVK HCT처방량'!L$30</f>
        <v/>
      </c>
      <c r="Y23" s="438">
        <f>IFERROR(X23/S23,"")</f>
        <v/>
      </c>
      <c r="Z23" s="441">
        <f>IFERROR(X23/X22-1,"")</f>
        <v/>
      </c>
      <c r="AA23" s="440">
        <f>U23+X23</f>
        <v/>
      </c>
      <c r="AB23" s="438">
        <f>IFERROR(AA23/O23,"")</f>
        <v/>
      </c>
      <c r="AC23" s="441">
        <f>IFERROR(AA23/AA22-1,"")</f>
        <v/>
      </c>
    </row>
    <row r="24" ht="16.5" customHeight="1" s="9">
      <c r="A24" s="43">
        <f>근거_유병환자수!U12</f>
        <v/>
      </c>
      <c r="B24" s="0" t="n">
        <v>2029</v>
      </c>
      <c r="C24" s="43">
        <f>근거_유병환자수!U29</f>
        <v/>
      </c>
      <c r="D24" s="438">
        <f>IFERROR(C24/A24,"")</f>
        <v/>
      </c>
      <c r="E24" s="398">
        <f>근거_의료이용환자수!U9</f>
        <v/>
      </c>
      <c r="F24" s="438">
        <f>IFERROR(E24/C24,"")</f>
        <v/>
      </c>
      <c r="G24" s="398">
        <f>근거_고혈압치료환자수!U$9</f>
        <v/>
      </c>
      <c r="H24" s="438">
        <f>IFERROR(G24/E24,"")</f>
        <v/>
      </c>
      <c r="I24" s="398">
        <f>근거_ARB처방환자수!U12</f>
        <v/>
      </c>
      <c r="J24" s="438">
        <f>IFERROR(I24/G24,"")</f>
        <v/>
      </c>
      <c r="K24" s="438">
        <f>IFERROR(I24/I23-1,"")</f>
        <v/>
      </c>
      <c r="L24" s="439">
        <f>근거_ARB처방량!U12</f>
        <v/>
      </c>
      <c r="M24" s="398">
        <f>근거_ARB처방량!U9</f>
        <v/>
      </c>
      <c r="N24" s="438">
        <f>IFERROR(M24/M23-1,"")</f>
        <v/>
      </c>
      <c r="O24" s="442">
        <f>'근거_ARB+CCB+DU복합제처방량'!M15</f>
        <v/>
      </c>
      <c r="P24" s="438">
        <f>IFERROR(O24/M24,"")</f>
        <v/>
      </c>
      <c r="Q24" s="398">
        <f>$O24*R24</f>
        <v/>
      </c>
      <c r="R24" s="438">
        <f>'근거_SVK HCT처방량'!M9</f>
        <v/>
      </c>
      <c r="S24" s="398">
        <f>$O24*T24</f>
        <v/>
      </c>
      <c r="T24" s="438">
        <f>'근거_SVK HCT처방량'!M10</f>
        <v/>
      </c>
      <c r="U24" s="440">
        <f>'근거_SVK HCT처방량'!M$29</f>
        <v/>
      </c>
      <c r="V24" s="438">
        <f>IFERROR(U24/Q24,"")</f>
        <v/>
      </c>
      <c r="W24" s="441">
        <f>IFERROR(U24/U23-1,"")</f>
        <v/>
      </c>
      <c r="X24" s="440">
        <f>'근거_SVK HCT처방량'!M$30</f>
        <v/>
      </c>
      <c r="Y24" s="438">
        <f>IFERROR(X24/S24,"")</f>
        <v/>
      </c>
      <c r="Z24" s="441">
        <f>IFERROR(X24/X23-1,"")</f>
        <v/>
      </c>
      <c r="AA24" s="440">
        <f>U24+X24</f>
        <v/>
      </c>
      <c r="AB24" s="438">
        <f>IFERROR(AA24/O24,"")</f>
        <v/>
      </c>
      <c r="AC24" s="441">
        <f>IFERROR(AA24/AA23-1,"")</f>
        <v/>
      </c>
    </row>
    <row r="25" ht="16.5" customHeight="1" s="9">
      <c r="A25" s="43">
        <f>근거_유병환자수!V12</f>
        <v/>
      </c>
      <c r="B25" s="0" t="n">
        <v>2030</v>
      </c>
      <c r="C25" s="43">
        <f>근거_유병환자수!V29</f>
        <v/>
      </c>
      <c r="D25" s="438">
        <f>IFERROR(C25/A25,"")</f>
        <v/>
      </c>
      <c r="E25" s="398">
        <f>근거_의료이용환자수!V9</f>
        <v/>
      </c>
      <c r="F25" s="438">
        <f>IFERROR(E25/C25,"")</f>
        <v/>
      </c>
      <c r="G25" s="398">
        <f>근거_고혈압치료환자수!V$9</f>
        <v/>
      </c>
      <c r="H25" s="438">
        <f>IFERROR(G25/E25,"")</f>
        <v/>
      </c>
      <c r="I25" s="398">
        <f>근거_ARB처방환자수!V12</f>
        <v/>
      </c>
      <c r="J25" s="438">
        <f>IFERROR(I25/G25,"")</f>
        <v/>
      </c>
      <c r="K25" s="438">
        <f>IFERROR(I25/I24-1,"")</f>
        <v/>
      </c>
      <c r="L25" s="439">
        <f>근거_ARB처방량!V12</f>
        <v/>
      </c>
      <c r="M25" s="398">
        <f>근거_ARB처방량!V9</f>
        <v/>
      </c>
      <c r="N25" s="438">
        <f>IFERROR(M25/M24-1,"")</f>
        <v/>
      </c>
      <c r="O25" s="442">
        <f>'근거_ARB+CCB+DU복합제처방량'!N15</f>
        <v/>
      </c>
      <c r="P25" s="438">
        <f>IFERROR(O25/M25,"")</f>
        <v/>
      </c>
      <c r="Q25" s="398">
        <f>$O25*R25</f>
        <v/>
      </c>
      <c r="R25" s="438">
        <f>'근거_SVK HCT처방량'!N9</f>
        <v/>
      </c>
      <c r="S25" s="398">
        <f>$O25*T25</f>
        <v/>
      </c>
      <c r="T25" s="438">
        <f>'근거_SVK HCT처방량'!N10</f>
        <v/>
      </c>
      <c r="U25" s="440">
        <f>'근거_SVK HCT처방량'!N$29</f>
        <v/>
      </c>
      <c r="V25" s="438">
        <f>IFERROR(U25/Q25,"")</f>
        <v/>
      </c>
      <c r="W25" s="441">
        <f>IFERROR(U25/U24-1,"")</f>
        <v/>
      </c>
      <c r="X25" s="440">
        <f>'근거_SVK HCT처방량'!N$30</f>
        <v/>
      </c>
      <c r="Y25" s="438">
        <f>IFERROR(X25/S25,"")</f>
        <v/>
      </c>
      <c r="Z25" s="441">
        <f>IFERROR(X25/X24-1,"")</f>
        <v/>
      </c>
      <c r="AA25" s="440">
        <f>U25+X25</f>
        <v/>
      </c>
      <c r="AB25" s="438">
        <f>IFERROR(AA25/O25,"")</f>
        <v/>
      </c>
      <c r="AC25" s="441">
        <f>IFERROR(AA25/AA24-1,"")</f>
        <v/>
      </c>
    </row>
    <row r="27" ht="17.25" customHeight="1" s="9">
      <c r="A27" s="113" t="n"/>
      <c r="B27" s="113" t="inlineStr">
        <is>
          <t>Part 2) DSKR SVK HCT시장매출 예측  [FY 기준 · 회계연도 4~3월]</t>
        </is>
      </c>
      <c r="C27" s="113" t="n"/>
      <c r="D27" s="113" t="n"/>
      <c r="E27" s="113" t="n"/>
      <c r="F27" s="113" t="n"/>
      <c r="G27" s="113" t="n"/>
      <c r="H27" s="113" t="n"/>
      <c r="I27" s="113" t="n"/>
      <c r="J27" s="113" t="n"/>
      <c r="K27" s="114" t="inlineStr">
        <is>
          <t>확정FY(ACT) ▶</t>
        </is>
      </c>
      <c r="L27" s="113" t="n"/>
      <c r="M27" s="113" t="n"/>
      <c r="N27" s="113" t="n"/>
      <c r="O27" s="113" t="n"/>
      <c r="P27" s="113" t="n"/>
      <c r="Q27" s="113" t="n"/>
      <c r="R27" s="113" t="n"/>
      <c r="S27" s="113" t="n"/>
      <c r="T27" s="113" t="n"/>
      <c r="U27" s="113" t="n"/>
      <c r="V27" s="113" t="n"/>
      <c r="W27" s="113" t="n"/>
      <c r="X27" s="113" t="n"/>
      <c r="Y27" s="113" t="n"/>
      <c r="Z27" s="113" t="n"/>
      <c r="AA27" s="113" t="n"/>
      <c r="AB27" s="113" t="n"/>
      <c r="AC27" s="113" t="n"/>
    </row>
    <row r="28" ht="16.5" customHeight="1" s="9">
      <c r="A28" s="105" t="n"/>
      <c r="B28" s="106" t="inlineStr">
        <is>
          <t>연도</t>
        </is>
      </c>
      <c r="C28" s="105" t="inlineStr">
        <is>
          <t>SVK HCT처방량</t>
        </is>
      </c>
      <c r="D28" s="105" t="n"/>
      <c r="E28" s="105" t="inlineStr">
        <is>
          <t>DSKR SVK HCT시장매출</t>
        </is>
      </c>
      <c r="F28" s="105" t="n"/>
      <c r="G28" s="105" t="inlineStr">
        <is>
          <t>UBIST vs.시장매출</t>
        </is>
      </c>
      <c r="H28" s="105" t="inlineStr">
        <is>
          <t>DSKR SVK HCT시장매출금액 (FY2026 목표단가 반영)</t>
        </is>
      </c>
      <c r="I28" s="105" t="n"/>
      <c r="J28" s="105" t="n"/>
      <c r="K28" s="115" t="n">
        <v>2025</v>
      </c>
      <c r="L28" s="105" t="n"/>
      <c r="M28" s="105" t="n"/>
      <c r="N28" s="516" t="inlineStr">
        <is>
          <t>탑다운 검증 (참고, 억원)</t>
        </is>
      </c>
      <c r="O28" s="105" t="n"/>
      <c r="P28" s="105" t="n"/>
      <c r="Q28" s="105" t="n"/>
      <c r="R28" s="105" t="n"/>
      <c r="S28" s="105" t="n"/>
      <c r="T28" s="105" t="n"/>
      <c r="U28" s="115" t="n"/>
      <c r="V28" s="105" t="n"/>
      <c r="W28" s="105" t="n"/>
      <c r="X28" s="105" t="n"/>
      <c r="Y28" s="105" t="n"/>
      <c r="Z28" s="105" t="n"/>
      <c r="AA28" s="105" t="n"/>
      <c r="AB28" s="105" t="n"/>
      <c r="AC28" s="105" t="n"/>
    </row>
    <row r="29" ht="16.5" customHeight="1" s="9">
      <c r="A29" s="105" t="n"/>
      <c r="B29" s="106" t="inlineStr">
        <is>
          <t>회계연도기준</t>
        </is>
      </c>
      <c r="C29" s="106" t="inlineStr">
        <is>
          <t>수량(T)</t>
        </is>
      </c>
      <c r="D29" s="105" t="inlineStr">
        <is>
          <t>YoY</t>
        </is>
      </c>
      <c r="E29" s="106" t="inlineStr">
        <is>
          <t>수량(T)</t>
        </is>
      </c>
      <c r="F29" s="105" t="inlineStr">
        <is>
          <t>YoY</t>
        </is>
      </c>
      <c r="G29" s="106" t="inlineStr">
        <is>
          <t>처방량÷시장매출</t>
        </is>
      </c>
      <c r="H29" s="106" t="inlineStr">
        <is>
          <t>백만원</t>
        </is>
      </c>
      <c r="I29" s="105" t="n"/>
      <c r="J29" s="105" t="n"/>
      <c r="K29" s="106" t="inlineStr">
        <is>
          <t>◀ 매년 실적확정 시 이 값을 +1 (예: FY2026 확정되면 2026). 표지 태그·EST/ACT 플래그가 자동 갱신.</t>
        </is>
      </c>
      <c r="L29" s="106" t="inlineStr">
        <is>
          <t>상태</t>
        </is>
      </c>
      <c r="M29" s="105" t="n"/>
      <c r="N29" s="516" t="inlineStr">
        <is>
          <t>억원(탑다운)</t>
        </is>
      </c>
      <c r="O29" s="517" t="inlineStr">
        <is>
          <t>◀ 원본_SVK_연간예측(고정비율 k) 탑다운 트랙 — FY2026만 독립 대조</t>
        </is>
      </c>
      <c r="P29" s="105" t="n"/>
      <c r="Q29" s="105" t="n"/>
      <c r="R29" s="105" t="n"/>
      <c r="S29" s="105" t="n"/>
      <c r="T29" s="105" t="n"/>
      <c r="U29" s="105" t="n"/>
      <c r="V29" s="105" t="n"/>
      <c r="W29" s="105" t="n"/>
      <c r="X29" s="105" t="n"/>
      <c r="Y29" s="105" t="n"/>
      <c r="Z29" s="105" t="n"/>
      <c r="AA29" s="105" t="n"/>
      <c r="AB29" s="105" t="n"/>
      <c r="AC29" s="105" t="n"/>
    </row>
    <row r="30" ht="16.5" customHeight="1" s="9">
      <c r="B30" s="0" t="inlineStr">
        <is>
          <t>FY2018</t>
        </is>
      </c>
      <c r="C30" s="398">
        <f>'근거_SVK HCT처방량'!B31</f>
        <v/>
      </c>
      <c r="D30" s="109" t="n"/>
      <c r="E30" s="398">
        <f>근거_매출!B10</f>
        <v/>
      </c>
      <c r="F30" s="109" t="n"/>
      <c r="G30" s="443">
        <f>C30/E30</f>
        <v/>
      </c>
      <c r="H30" s="398">
        <f>근거_매출!B32</f>
        <v/>
      </c>
      <c r="I30" s="444">
        <f>H30/E30</f>
        <v/>
      </c>
      <c r="L30" s="118">
        <f>IF(VALUE(MID(B30,3,4))&lt;=$K$28,"ACT","EST")</f>
        <v/>
      </c>
      <c r="V30" s="118" t="n"/>
    </row>
    <row r="31" ht="16.5" customHeight="1" s="9">
      <c r="B31" s="0" t="inlineStr">
        <is>
          <t>FY2019</t>
        </is>
      </c>
      <c r="C31" s="398">
        <f>'근거_SVK HCT처방량'!C31</f>
        <v/>
      </c>
      <c r="D31" s="441">
        <f>C31/C30-1</f>
        <v/>
      </c>
      <c r="E31" s="398">
        <f>근거_매출!C10</f>
        <v/>
      </c>
      <c r="F31" s="441">
        <f>E31/E30-1</f>
        <v/>
      </c>
      <c r="G31" s="443">
        <f>C31/E31</f>
        <v/>
      </c>
      <c r="H31" s="398">
        <f>근거_매출!C32</f>
        <v/>
      </c>
      <c r="I31" s="444">
        <f>H31/E31</f>
        <v/>
      </c>
      <c r="L31" s="118">
        <f>IF(VALUE(MID(B31,3,4))&lt;=$K$28,"ACT","EST")</f>
        <v/>
      </c>
      <c r="V31" s="118" t="n"/>
    </row>
    <row r="32" ht="16.5" customHeight="1" s="9">
      <c r="B32" s="0" t="inlineStr">
        <is>
          <t>FY2020</t>
        </is>
      </c>
      <c r="C32" s="398">
        <f>'근거_SVK HCT처방량'!D31</f>
        <v/>
      </c>
      <c r="D32" s="441">
        <f>C32/C31-1</f>
        <v/>
      </c>
      <c r="E32" s="398">
        <f>근거_매출!D10</f>
        <v/>
      </c>
      <c r="F32" s="441">
        <f>E32/E31-1</f>
        <v/>
      </c>
      <c r="G32" s="443">
        <f>C32/E32</f>
        <v/>
      </c>
      <c r="H32" s="398">
        <f>근거_매출!D32</f>
        <v/>
      </c>
      <c r="I32" s="444">
        <f>H32/E32</f>
        <v/>
      </c>
      <c r="L32" s="118">
        <f>IF(VALUE(MID(B32,3,4))&lt;=$K$28,"ACT","EST")</f>
        <v/>
      </c>
      <c r="V32" s="118" t="n"/>
    </row>
    <row r="33" ht="16.5" customHeight="1" s="9">
      <c r="B33" s="0" t="inlineStr">
        <is>
          <t>FY2021</t>
        </is>
      </c>
      <c r="C33" s="398">
        <f>'근거_SVK HCT처방량'!E31</f>
        <v/>
      </c>
      <c r="D33" s="441">
        <f>C33/C32-1</f>
        <v/>
      </c>
      <c r="E33" s="398">
        <f>근거_매출!E10</f>
        <v/>
      </c>
      <c r="F33" s="441">
        <f>E33/E32-1</f>
        <v/>
      </c>
      <c r="G33" s="443">
        <f>C33/E33</f>
        <v/>
      </c>
      <c r="H33" s="398">
        <f>근거_매출!E32</f>
        <v/>
      </c>
      <c r="I33" s="444">
        <f>H33/E33</f>
        <v/>
      </c>
      <c r="L33" s="118">
        <f>IF(VALUE(MID(B33,3,4))&lt;=$K$28,"ACT","EST")</f>
        <v/>
      </c>
      <c r="V33" s="118" t="n"/>
    </row>
    <row r="34" ht="16.5" customHeight="1" s="9">
      <c r="B34" s="0" t="inlineStr">
        <is>
          <t>FY2022</t>
        </is>
      </c>
      <c r="C34" s="398">
        <f>'근거_SVK HCT처방량'!F31</f>
        <v/>
      </c>
      <c r="D34" s="441">
        <f>C34/C33-1</f>
        <v/>
      </c>
      <c r="E34" s="398">
        <f>근거_매출!F10</f>
        <v/>
      </c>
      <c r="F34" s="441">
        <f>E34/E33-1</f>
        <v/>
      </c>
      <c r="G34" s="443">
        <f>C34/E34</f>
        <v/>
      </c>
      <c r="H34" s="398">
        <f>근거_매출!F32</f>
        <v/>
      </c>
      <c r="I34" s="444">
        <f>H34/E34</f>
        <v/>
      </c>
      <c r="L34" s="118">
        <f>IF(VALUE(MID(B34,3,4))&lt;=$K$28,"ACT","EST")</f>
        <v/>
      </c>
      <c r="V34" s="118" t="n"/>
    </row>
    <row r="35" ht="16.5" customHeight="1" s="9">
      <c r="B35" s="0" t="inlineStr">
        <is>
          <t>FY2023</t>
        </is>
      </c>
      <c r="C35" s="398">
        <f>'근거_SVK HCT처방량'!G31</f>
        <v/>
      </c>
      <c r="D35" s="441">
        <f>C35/C34-1</f>
        <v/>
      </c>
      <c r="E35" s="398">
        <f>근거_매출!G10</f>
        <v/>
      </c>
      <c r="F35" s="441">
        <f>E35/E34-1</f>
        <v/>
      </c>
      <c r="G35" s="443">
        <f>C35/E35</f>
        <v/>
      </c>
      <c r="H35" s="398">
        <f>근거_매출!G32</f>
        <v/>
      </c>
      <c r="I35" s="444">
        <f>H35/E35</f>
        <v/>
      </c>
      <c r="L35" s="118">
        <f>IF(VALUE(MID(B35,3,4))&lt;=$K$28,"ACT","EST")</f>
        <v/>
      </c>
      <c r="V35" s="118" t="n"/>
    </row>
    <row r="36" ht="16.5" customHeight="1" s="9">
      <c r="B36" s="0" t="inlineStr">
        <is>
          <t>FY2024</t>
        </is>
      </c>
      <c r="C36" s="398">
        <f>'근거_SVK HCT처방량'!H31</f>
        <v/>
      </c>
      <c r="D36" s="441">
        <f>C36/C35-1</f>
        <v/>
      </c>
      <c r="E36" s="398">
        <f>근거_매출!H10</f>
        <v/>
      </c>
      <c r="F36" s="441">
        <f>E36/E35-1</f>
        <v/>
      </c>
      <c r="G36" s="443">
        <f>C36/E36</f>
        <v/>
      </c>
      <c r="H36" s="398">
        <f>근거_매출!H32</f>
        <v/>
      </c>
      <c r="I36" s="444">
        <f>H36/E36</f>
        <v/>
      </c>
      <c r="L36" s="118">
        <f>IF(VALUE(MID(B36,3,4))&lt;=$K$28,"ACT","EST")</f>
        <v/>
      </c>
      <c r="V36" s="118" t="n"/>
    </row>
    <row r="37" ht="16.5" customHeight="1" s="9">
      <c r="B37" s="0" t="inlineStr">
        <is>
          <t>FY2025</t>
        </is>
      </c>
      <c r="C37" s="398">
        <f>'근거_SVK HCT처방량'!I31</f>
        <v/>
      </c>
      <c r="D37" s="441">
        <f>C37/C36-1</f>
        <v/>
      </c>
      <c r="E37" s="398">
        <f>근거_매출!I10</f>
        <v/>
      </c>
      <c r="F37" s="441">
        <f>E37/E36-1</f>
        <v/>
      </c>
      <c r="G37" s="443">
        <f>C37/E37</f>
        <v/>
      </c>
      <c r="H37" s="398">
        <f>근거_매출!I32</f>
        <v/>
      </c>
      <c r="I37" s="444">
        <f>H37/E37</f>
        <v/>
      </c>
      <c r="L37" s="118">
        <f>IF(VALUE(MID(B37,3,4))&lt;=$K$28,"ACT","EST")</f>
        <v/>
      </c>
      <c r="V37" s="118" t="n"/>
    </row>
    <row r="38" ht="16.5" customHeight="1" s="9">
      <c r="B38" s="0" t="inlineStr">
        <is>
          <t>FY2026</t>
        </is>
      </c>
      <c r="C38" s="442">
        <f>'근거_SVK HCT처방량'!J31</f>
        <v/>
      </c>
      <c r="D38" s="441">
        <f>C38/C37-1</f>
        <v/>
      </c>
      <c r="E38" s="442">
        <f>C38/$G$38</f>
        <v/>
      </c>
      <c r="F38" s="441">
        <f>E38/E37-1</f>
        <v/>
      </c>
      <c r="G38" s="445">
        <f>AVERAGE(G34:G37)</f>
        <v/>
      </c>
      <c r="H38" s="442">
        <f>E38*I38</f>
        <v/>
      </c>
      <c r="I38" s="518">
        <f>근거_매출!J29/1000000</f>
        <v/>
      </c>
      <c r="J38" s="0" t="inlineStr">
        <is>
          <t>◀ 단가(I열)는 근거_매출 연도별 단가행(29행) 참조 — 약가 배율 변경 시 자동 반영</t>
        </is>
      </c>
      <c r="L38" s="118">
        <f>IF(VALUE(MID(B38,3,4))&lt;=$K$28,"ACT","EST")</f>
        <v/>
      </c>
      <c r="N38" s="519">
        <f>원본_SVK_연간예측!B25*근거_매출!J29/1000000/100</f>
        <v/>
      </c>
      <c r="O38" s="520">
        <f>IFERROR(N38/(H38/100)-1,"")</f>
        <v/>
      </c>
      <c r="P38" s="490" t="inlineStr">
        <is>
          <t>◀ 바텀업 대비 차이</t>
        </is>
      </c>
      <c r="Q38" s="446" t="n"/>
      <c r="S38" s="446" t="n"/>
      <c r="V38" s="118" t="n"/>
    </row>
    <row r="39" ht="16.5" customHeight="1" s="9">
      <c r="B39" s="0" t="inlineStr">
        <is>
          <t>FY2027</t>
        </is>
      </c>
      <c r="C39" s="442">
        <f>'근거_SVK HCT처방량'!K31</f>
        <v/>
      </c>
      <c r="D39" s="441">
        <f>C39/C38-1</f>
        <v/>
      </c>
      <c r="E39" s="442">
        <f>C39/$G$38</f>
        <v/>
      </c>
      <c r="F39" s="441">
        <f>E39/E38-1</f>
        <v/>
      </c>
      <c r="G39" s="447">
        <f>$G$38</f>
        <v/>
      </c>
      <c r="H39" s="442">
        <f>E39*I39</f>
        <v/>
      </c>
      <c r="I39" s="521">
        <f>근거_매출!K29/1000000</f>
        <v/>
      </c>
      <c r="L39" s="118">
        <f>IF(VALUE(MID(B39,3,4))&lt;=$K$28,"ACT","EST")</f>
        <v/>
      </c>
      <c r="V39" s="118" t="n"/>
    </row>
    <row r="40" ht="16.5" customHeight="1" s="9">
      <c r="B40" s="0" t="inlineStr">
        <is>
          <t>FY2028</t>
        </is>
      </c>
      <c r="C40" s="442">
        <f>'근거_SVK HCT처방량'!L31</f>
        <v/>
      </c>
      <c r="D40" s="441">
        <f>C40/C39-1</f>
        <v/>
      </c>
      <c r="E40" s="442">
        <f>C40/$G$38</f>
        <v/>
      </c>
      <c r="F40" s="441">
        <f>E40/E39-1</f>
        <v/>
      </c>
      <c r="G40" s="447">
        <f>$G$38</f>
        <v/>
      </c>
      <c r="H40" s="442">
        <f>E40*I40</f>
        <v/>
      </c>
      <c r="I40" s="521">
        <f>근거_매출!L29/1000000</f>
        <v/>
      </c>
      <c r="L40" s="118">
        <f>IF(VALUE(MID(B40,3,4))&lt;=$K$28,"ACT","EST")</f>
        <v/>
      </c>
      <c r="V40" s="118" t="n"/>
    </row>
    <row r="41" ht="16.5" customHeight="1" s="9">
      <c r="B41" s="0" t="inlineStr">
        <is>
          <t>FY2029</t>
        </is>
      </c>
      <c r="C41" s="442">
        <f>'근거_SVK HCT처방량'!M31</f>
        <v/>
      </c>
      <c r="D41" s="441">
        <f>C41/C40-1</f>
        <v/>
      </c>
      <c r="E41" s="442">
        <f>C41/$G$38</f>
        <v/>
      </c>
      <c r="F41" s="441">
        <f>E41/E40-1</f>
        <v/>
      </c>
      <c r="G41" s="447">
        <f>$G$38</f>
        <v/>
      </c>
      <c r="H41" s="442">
        <f>E41*I41</f>
        <v/>
      </c>
      <c r="I41" s="521">
        <f>근거_매출!M29/1000000</f>
        <v/>
      </c>
      <c r="L41" s="118">
        <f>IF(VALUE(MID(B41,3,4))&lt;=$K$28,"ACT","EST")</f>
        <v/>
      </c>
      <c r="V41" s="118" t="n"/>
    </row>
    <row r="42" ht="16.5" customHeight="1" s="9">
      <c r="B42" s="0" t="inlineStr">
        <is>
          <t>FY2030</t>
        </is>
      </c>
      <c r="C42" s="442">
        <f>'근거_SVK HCT처방량'!N31</f>
        <v/>
      </c>
      <c r="D42" s="441">
        <f>C42/C41-1</f>
        <v/>
      </c>
      <c r="E42" s="442">
        <f>C42/$G$38</f>
        <v/>
      </c>
      <c r="F42" s="441">
        <f>E42/E41-1</f>
        <v/>
      </c>
      <c r="G42" s="447">
        <f>$G$38</f>
        <v/>
      </c>
      <c r="H42" s="442">
        <f>E42*I42</f>
        <v/>
      </c>
      <c r="I42" s="521">
        <f>근거_매출!N29/1000000</f>
        <v/>
      </c>
      <c r="L42" s="118">
        <f>IF(VALUE(MID(B42,3,4))&lt;=$K$28,"ACT","EST")</f>
        <v/>
      </c>
      <c r="V42" s="118" t="n"/>
    </row>
    <row r="43" ht="16.5" customHeight="1" s="9">
      <c r="L43" s="118" t="n"/>
    </row>
    <row r="44" ht="16.5" customHeight="1" s="9">
      <c r="B44" s="47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tabColor rgb="009AA0A8"/>
    <outlinePr summaryBelow="1" summaryRight="1"/>
    <pageSetUpPr/>
  </sheetPr>
  <dimension ref="A2:R60"/>
  <sheetViews>
    <sheetView showGridLines="0" tabSelected="0" workbookViewId="0">
      <selection activeCell="A1" sqref="A1"/>
    </sheetView>
  </sheetViews>
  <sheetFormatPr baseColWidth="8" defaultRowHeight="15"/>
  <cols>
    <col width="30" customWidth="1" style="9" min="1" max="1"/>
    <col width="18" customWidth="1" style="9" min="2" max="2"/>
    <col width="18" customWidth="1" style="9" min="3" max="3"/>
    <col width="18" customWidth="1" style="9" min="4" max="4"/>
    <col width="14" customWidth="1" style="9" min="5" max="5"/>
    <col width="20" customWidth="1" style="9" min="6" max="6"/>
    <col width="12" customWidth="1" style="9" min="7" max="7"/>
    <col width="30" customWidth="1" style="9" min="8" max="8"/>
  </cols>
  <sheetData>
    <row r="2">
      <c r="A2" s="496" t="inlineStr">
        <is>
          <t>SVK HCT 시장매출 연간 예측 모델  —  고정비율 기반  (시장매출 = UBIST ÷ k)</t>
        </is>
      </c>
    </row>
    <row r="4">
      <c r="A4" s="459" t="inlineStr">
        <is>
          <t>① 고정비율 파라미터  (FY2018~FY2025, 8개년 평균)</t>
        </is>
      </c>
    </row>
    <row r="5">
      <c r="A5" s="492" t="inlineStr">
        <is>
          <t>항목</t>
        </is>
      </c>
      <c r="B5" s="492" t="inlineStr">
        <is>
          <t>값</t>
        </is>
      </c>
      <c r="C5" s="492" t="inlineStr">
        <is>
          <t>설명</t>
        </is>
      </c>
    </row>
    <row r="6">
      <c r="A6" t="inlineStr">
        <is>
          <t>고정비율 k  (UBIST/시장매출)</t>
        </is>
      </c>
      <c r="B6" s="522">
        <f>AVERAGE(D12:D19)</f>
        <v/>
      </c>
      <c r="C6" t="inlineStr">
        <is>
          <t xml:space="preserve"> FY2018~FY2025 평균 UBIST/시장매출 비율  ← 산출 자동 (② 표에서 계산)</t>
        </is>
      </c>
    </row>
    <row r="7">
      <c r="A7" t="inlineStr">
        <is>
          <t>예측 공식</t>
        </is>
      </c>
      <c r="B7" t="inlineStr">
        <is>
          <t>시장매출 예측 수량  =  FY2026 UBIST 예측수량  ÷  k</t>
        </is>
      </c>
    </row>
    <row r="8">
      <c r="A8" t="inlineStr">
        <is>
          <t>검증 MAPE</t>
        </is>
      </c>
      <c r="B8">
        <f>TEXT(AVERAGE(ABS(G17),ABS(G18),ABS(G19)),"0.00%")&amp;"  (FY2023~FY2025 평균 절대오차)"</f>
        <v/>
      </c>
      <c r="D8" t="inlineStr">
        <is>
          <t>연 340억 기준 ±수억 수준</t>
        </is>
      </c>
    </row>
    <row r="10">
      <c r="A10" s="459" t="inlineStr">
        <is>
          <t>② 과거 실적 데이터  (FY2018~FY2025)</t>
        </is>
      </c>
    </row>
    <row r="11">
      <c r="A11" s="513" t="inlineStr">
        <is>
          <t>회계연도</t>
        </is>
      </c>
      <c r="B11" s="513" t="inlineStr">
        <is>
          <t>UBIST 처방량 (T)</t>
        </is>
      </c>
      <c r="C11" s="513" t="inlineStr">
        <is>
          <t>시장매출 수량 (T)</t>
        </is>
      </c>
      <c r="D11" s="513" t="inlineStr">
        <is>
          <t>UBIST/시장매출 비율</t>
        </is>
      </c>
      <c r="E11" s="513" t="inlineStr">
        <is>
          <t>평균 대비</t>
        </is>
      </c>
      <c r="F11" s="513" t="inlineStr">
        <is>
          <t>고정비율 예측 시장매출</t>
        </is>
      </c>
      <c r="G11" s="513" t="inlineStr">
        <is>
          <t>예측 오차</t>
        </is>
      </c>
      <c r="H11" s="513" t="inlineStr">
        <is>
          <t>비고</t>
        </is>
      </c>
    </row>
    <row r="12">
      <c r="A12" t="inlineStr">
        <is>
          <t>FY2018</t>
        </is>
      </c>
      <c r="B12" s="493">
        <f>근거_매출!B7</f>
        <v/>
      </c>
      <c r="C12" s="493">
        <f>근거_매출!B10</f>
        <v/>
      </c>
      <c r="D12" s="379">
        <f>B12/C12</f>
        <v/>
      </c>
      <c r="E12" s="523">
        <f>D12-$B$6</f>
        <v/>
      </c>
      <c r="F12" s="493">
        <f>B12/$B$6</f>
        <v/>
      </c>
      <c r="G12" s="494">
        <f>F12/C12-1</f>
        <v/>
      </c>
      <c r="H12" s="473" t="inlineStr">
        <is>
          <t>도매재고 영향 등으로 비율 변동 (FY18~21 0.90~0.92 → FY22~ 0.96~1.01)</t>
        </is>
      </c>
    </row>
    <row r="13">
      <c r="A13" t="inlineStr">
        <is>
          <t>FY2019</t>
        </is>
      </c>
      <c r="B13" s="493">
        <f>근거_매출!C7</f>
        <v/>
      </c>
      <c r="C13" s="493">
        <f>근거_매출!C10</f>
        <v/>
      </c>
      <c r="D13" s="379">
        <f>B13/C13</f>
        <v/>
      </c>
      <c r="E13" s="523">
        <f>D13-$B$6</f>
        <v/>
      </c>
      <c r="F13" s="493">
        <f>B13/$B$6</f>
        <v/>
      </c>
      <c r="G13" s="494">
        <f>F13/C13-1</f>
        <v/>
      </c>
    </row>
    <row r="14">
      <c r="A14" t="inlineStr">
        <is>
          <t>FY2020</t>
        </is>
      </c>
      <c r="B14" s="493">
        <f>근거_매출!D7</f>
        <v/>
      </c>
      <c r="C14" s="493">
        <f>근거_매출!D10</f>
        <v/>
      </c>
      <c r="D14" s="379">
        <f>B14/C14</f>
        <v/>
      </c>
      <c r="E14" s="523">
        <f>D14-$B$6</f>
        <v/>
      </c>
      <c r="F14" s="493">
        <f>B14/$B$6</f>
        <v/>
      </c>
      <c r="G14" s="494">
        <f>F14/C14-1</f>
        <v/>
      </c>
    </row>
    <row r="15">
      <c r="A15" t="inlineStr">
        <is>
          <t>FY2021</t>
        </is>
      </c>
      <c r="B15" s="493">
        <f>근거_매출!E7</f>
        <v/>
      </c>
      <c r="C15" s="493">
        <f>근거_매출!E10</f>
        <v/>
      </c>
      <c r="D15" s="379">
        <f>B15/C15</f>
        <v/>
      </c>
      <c r="E15" s="523">
        <f>D15-$B$6</f>
        <v/>
      </c>
      <c r="F15" s="493">
        <f>B15/$B$6</f>
        <v/>
      </c>
      <c r="G15" s="494">
        <f>F15/C15-1</f>
        <v/>
      </c>
    </row>
    <row r="16">
      <c r="A16" t="inlineStr">
        <is>
          <t>FY2022</t>
        </is>
      </c>
      <c r="B16" s="493">
        <f>근거_매출!F7</f>
        <v/>
      </c>
      <c r="C16" s="493">
        <f>근거_매출!F10</f>
        <v/>
      </c>
      <c r="D16" s="379">
        <f>B16/C16</f>
        <v/>
      </c>
      <c r="E16" s="523">
        <f>D16-$B$6</f>
        <v/>
      </c>
      <c r="F16" s="493">
        <f>B16/$B$6</f>
        <v/>
      </c>
      <c r="G16" s="494">
        <f>F16/C16-1</f>
        <v/>
      </c>
    </row>
    <row r="17">
      <c r="A17" t="inlineStr">
        <is>
          <t>FY2023</t>
        </is>
      </c>
      <c r="B17" s="493">
        <f>근거_매출!G7</f>
        <v/>
      </c>
      <c r="C17" s="493">
        <f>근거_매출!G10</f>
        <v/>
      </c>
      <c r="D17" s="379">
        <f>B17/C17</f>
        <v/>
      </c>
      <c r="E17" s="523">
        <f>D17-$B$6</f>
        <v/>
      </c>
      <c r="F17" s="493">
        <f>B17/$B$6</f>
        <v/>
      </c>
      <c r="G17" s="494">
        <f>F17/C17-1</f>
        <v/>
      </c>
    </row>
    <row r="18">
      <c r="A18" t="inlineStr">
        <is>
          <t>FY2024</t>
        </is>
      </c>
      <c r="B18" s="493">
        <f>근거_매출!H7</f>
        <v/>
      </c>
      <c r="C18" s="493">
        <f>근거_매출!H10</f>
        <v/>
      </c>
      <c r="D18" s="379">
        <f>B18/C18</f>
        <v/>
      </c>
      <c r="E18" s="523">
        <f>D18-$B$6</f>
        <v/>
      </c>
      <c r="F18" s="493">
        <f>B18/$B$6</f>
        <v/>
      </c>
      <c r="G18" s="494">
        <f>F18/C18-1</f>
        <v/>
      </c>
    </row>
    <row r="19">
      <c r="A19" t="inlineStr">
        <is>
          <t>FY2025</t>
        </is>
      </c>
      <c r="B19" s="493">
        <f>근거_매출!I7</f>
        <v/>
      </c>
      <c r="C19" s="493">
        <f>근거_매출!I10</f>
        <v/>
      </c>
      <c r="D19" s="379">
        <f>B19/C19</f>
        <v/>
      </c>
      <c r="E19" s="523">
        <f>D19-$B$6</f>
        <v/>
      </c>
      <c r="F19" s="493">
        <f>B19/$B$6</f>
        <v/>
      </c>
      <c r="G19" s="494">
        <f>F19/C19-1</f>
        <v/>
      </c>
    </row>
    <row r="20">
      <c r="A20" s="459" t="inlineStr">
        <is>
          <t>평균</t>
        </is>
      </c>
      <c r="B20" s="493">
        <f>AVERAGE(B12:B19)</f>
        <v/>
      </c>
      <c r="C20" s="493">
        <f>AVERAGE(C12:C19)</f>
        <v/>
      </c>
      <c r="D20" s="379">
        <f>AVERAGE(D12:D19)</f>
        <v/>
      </c>
      <c r="G20" s="524">
        <f>AVERAGE(G12:G19)</f>
        <v/>
      </c>
    </row>
    <row r="22">
      <c r="A22" s="459" t="inlineStr">
        <is>
          <t>③ FY2026 연간 예측  —  유일한 수동 입력: UBIST 예측 수량</t>
        </is>
      </c>
    </row>
    <row r="23">
      <c r="A23" t="inlineStr">
        <is>
          <t>FY2026 UBIST 예측수량 (T)</t>
        </is>
      </c>
      <c r="B23" s="525">
        <f>'근거_SVK HCT처방량'!J31</f>
        <v/>
      </c>
      <c r="C23" t="inlineStr">
        <is>
          <t>← 유일한 수동 입력 (현재 바텀업 모델 FY2026 처방량 연동; 독립 대조 시 값으로 덮어쓰기)</t>
        </is>
      </c>
    </row>
    <row r="24">
      <c r="A24" t="inlineStr">
        <is>
          <t>고정비율 k</t>
        </is>
      </c>
      <c r="B24" s="379">
        <f>B6</f>
        <v/>
      </c>
      <c r="C24" t="inlineStr">
        <is>
          <t xml:space="preserve"> 파라미터 셀 B6 참조</t>
        </is>
      </c>
    </row>
    <row r="25">
      <c r="A25" s="459" t="inlineStr">
        <is>
          <t>★ FY2026 연간 예측 (T)</t>
        </is>
      </c>
      <c r="B25" s="526">
        <f>B23/B24</f>
        <v/>
      </c>
      <c r="C25" t="inlineStr">
        <is>
          <t xml:space="preserve"> FY2026 UBIST 예측수량 ÷ k</t>
        </is>
      </c>
    </row>
    <row r="26">
      <c r="A26" t="inlineStr">
        <is>
          <t>예측 성장률 (YoY)</t>
        </is>
      </c>
      <c r="B26" s="494">
        <f>B25/C19-1</f>
        <v/>
      </c>
      <c r="C26" t="inlineStr">
        <is>
          <t xml:space="preserve"> FY2026 예측 ÷ FY2025 실적 − 1</t>
        </is>
      </c>
    </row>
    <row r="28">
      <c r="A28" s="459" t="inlineStr">
        <is>
          <t>④ 민감도 분석  —  UBIST 예측수량 시나리오별</t>
        </is>
      </c>
    </row>
    <row r="29">
      <c r="A29" s="513" t="inlineStr">
        <is>
          <t>UBIST 예측 (T)</t>
        </is>
      </c>
      <c r="B29" s="513" t="inlineStr">
        <is>
          <t>UBIST YoY</t>
        </is>
      </c>
      <c r="C29" s="513" t="inlineStr">
        <is>
          <t>예측 시장매출 (T)</t>
        </is>
      </c>
      <c r="D29" s="513" t="inlineStr">
        <is>
          <t>시장매출 YoY</t>
        </is>
      </c>
      <c r="E29" s="513" t="inlineStr">
        <is>
          <t>FY2025 대비 증감</t>
        </is>
      </c>
      <c r="F29" s="513" t="inlineStr">
        <is>
          <t>비고</t>
        </is>
      </c>
    </row>
    <row r="30">
      <c r="A30" s="501" t="n">
        <v>50000000</v>
      </c>
      <c r="B30" s="494">
        <f>A30/B19-1</f>
        <v/>
      </c>
      <c r="C30" s="493">
        <f>A30/$B$6</f>
        <v/>
      </c>
      <c r="D30" s="494">
        <f>C30/C19-1</f>
        <v/>
      </c>
      <c r="E30" s="493">
        <f>C30-C19</f>
        <v/>
      </c>
      <c r="F30">
        <f>"보수: UBIST "&amp;TEXT(B30,"+0.0%;-0.0%")</f>
        <v/>
      </c>
    </row>
    <row r="31">
      <c r="A31" s="501" t="n">
        <v>52000000</v>
      </c>
      <c r="B31" s="494">
        <f>A31/B19-1</f>
        <v/>
      </c>
      <c r="C31" s="493">
        <f>A31/$B$6</f>
        <v/>
      </c>
      <c r="D31" s="494">
        <f>C31/C19-1</f>
        <v/>
      </c>
      <c r="E31" s="493">
        <f>C31-C19</f>
        <v/>
      </c>
      <c r="F31">
        <f>"보수: UBIST "&amp;TEXT(B31,"+0.0%;-0.0%")</f>
        <v/>
      </c>
    </row>
    <row r="32">
      <c r="A32" s="501" t="n">
        <v>53500000</v>
      </c>
      <c r="B32" s="494">
        <f>A32/B19-1</f>
        <v/>
      </c>
      <c r="C32" s="493">
        <f>A32/$B$6</f>
        <v/>
      </c>
      <c r="D32" s="494">
        <f>C32/C19-1</f>
        <v/>
      </c>
      <c r="E32" s="493">
        <f>C32-C19</f>
        <v/>
      </c>
      <c r="F32" t="inlineStr">
        <is>
          <t>기준−</t>
        </is>
      </c>
    </row>
    <row r="33">
      <c r="A33" s="468">
        <f>B23</f>
        <v/>
      </c>
      <c r="B33" s="494">
        <f>A33/B19-1</f>
        <v/>
      </c>
      <c r="C33" s="493">
        <f>A33/$B$6</f>
        <v/>
      </c>
      <c r="D33" s="494">
        <f>C33/C19-1</f>
        <v/>
      </c>
      <c r="E33" s="493">
        <f>C33-C19</f>
        <v/>
      </c>
      <c r="F33" t="inlineStr">
        <is>
          <t>← 연초 입력값</t>
        </is>
      </c>
    </row>
    <row r="34">
      <c r="A34" s="501" t="n">
        <v>56000000</v>
      </c>
      <c r="B34" s="494">
        <f>A34/B19-1</f>
        <v/>
      </c>
      <c r="C34" s="493">
        <f>A34/$B$6</f>
        <v/>
      </c>
      <c r="D34" s="494">
        <f>C34/C19-1</f>
        <v/>
      </c>
      <c r="E34" s="493">
        <f>C34-C19</f>
        <v/>
      </c>
      <c r="F34" t="inlineStr">
        <is>
          <t>기준+</t>
        </is>
      </c>
    </row>
    <row r="35">
      <c r="A35" s="501" t="n">
        <v>58000000</v>
      </c>
      <c r="B35" s="494">
        <f>A35/B19-1</f>
        <v/>
      </c>
      <c r="C35" s="493">
        <f>A35/$B$6</f>
        <v/>
      </c>
      <c r="D35" s="494">
        <f>C35/C19-1</f>
        <v/>
      </c>
      <c r="E35" s="493">
        <f>C35-C19</f>
        <v/>
      </c>
      <c r="F35">
        <f>"낙관: UBIST "&amp;TEXT(B35,"+0.0%;-0.0%")</f>
        <v/>
      </c>
    </row>
    <row r="36">
      <c r="A36" s="501" t="n">
        <v>60000000</v>
      </c>
      <c r="B36" s="494">
        <f>A36/B19-1</f>
        <v/>
      </c>
      <c r="C36" s="493">
        <f>A36/$B$6</f>
        <v/>
      </c>
      <c r="D36" s="494">
        <f>C36/C19-1</f>
        <v/>
      </c>
      <c r="E36" s="493">
        <f>C36-C19</f>
        <v/>
      </c>
      <c r="F36">
        <f>"낙관: UBIST "&amp;TEXT(B36,"+0.0%;-0.0%")</f>
        <v/>
      </c>
    </row>
    <row r="38">
      <c r="A38" s="459" t="inlineStr">
        <is>
          <t>⑤ 모니터링 기준</t>
        </is>
      </c>
    </row>
    <row r="39">
      <c r="A39" t="inlineStr">
        <is>
          <t>고정비율 k 업데이트</t>
        </is>
      </c>
      <c r="B39" t="inlineStr">
        <is>
          <t>매 FY 종료 후 → 실적 추가하여 평균 재산출 (D19 참조)</t>
        </is>
      </c>
    </row>
    <row r="40">
      <c r="A40" t="inlineStr">
        <is>
          <t>비율 이상치 기준</t>
        </is>
      </c>
      <c r="B40" t="inlineStr">
        <is>
          <t>UBIST/시장매출 비율이 k ± 0.03 초과 시 → 원인 파악 필요</t>
        </is>
      </c>
    </row>
    <row r="41">
      <c r="A41" t="inlineStr">
        <is>
          <t>도매재고 연동</t>
        </is>
      </c>
      <c r="B41" t="inlineStr">
        <is>
          <t>DOI 18일 초과 시 시장매출 예측 하향 검토, 10일 미만 시 상향 검토</t>
        </is>
      </c>
    </row>
    <row r="42">
      <c r="A42" t="inlineStr">
        <is>
          <t>검증 MAPE</t>
        </is>
      </c>
      <c r="B42" t="inlineStr">
        <is>
          <t>FY2023~FY2025 기준 평균 절대오차 (B8 참조)</t>
        </is>
      </c>
    </row>
    <row r="43">
      <c r="A43" t="inlineStr">
        <is>
          <t>Rolling 갱신</t>
        </is>
      </c>
      <c r="B43" t="inlineStr">
        <is>
          <t>별도 검토 예정 — 분기 실적 확정 시 연간 비율 업데이트</t>
        </is>
      </c>
    </row>
    <row r="45">
      <c r="A45" s="490" t="inlineStr">
        <is>
          <t>[ 범례 ]  파란 글씨/노랑: 수동 입력  │  검정: 자동 계산  │  초록: 예측 결과  │  노랑 강조: 현재 시나리오</t>
        </is>
      </c>
    </row>
    <row r="48">
      <c r="A48" s="459" t="inlineStr">
        <is>
          <t>분기/월별 배분</t>
        </is>
      </c>
    </row>
    <row r="49">
      <c r="A49" s="490" t="inlineStr">
        <is>
          <t>과거 시장매출 (HP+GP+Online 수량 T 기준)  — ※ 월별 시장매출 실측 데이터 입력 필요 (SAP/내부 시장매출, 미입력 시 공란)</t>
        </is>
      </c>
    </row>
    <row r="50">
      <c r="A50" s="513" t="inlineStr">
        <is>
          <t>FY</t>
        </is>
      </c>
      <c r="B50" s="513" t="inlineStr">
        <is>
          <t>4월</t>
        </is>
      </c>
      <c r="C50" s="513" t="inlineStr">
        <is>
          <t>5월</t>
        </is>
      </c>
      <c r="D50" s="513" t="inlineStr">
        <is>
          <t>6월</t>
        </is>
      </c>
      <c r="E50" s="513" t="inlineStr">
        <is>
          <t>Q1</t>
        </is>
      </c>
      <c r="F50" s="513" t="inlineStr">
        <is>
          <t>7월</t>
        </is>
      </c>
      <c r="G50" s="513" t="inlineStr">
        <is>
          <t>8월</t>
        </is>
      </c>
      <c r="H50" s="513" t="inlineStr">
        <is>
          <t>9월</t>
        </is>
      </c>
      <c r="I50" s="513" t="inlineStr">
        <is>
          <t>Q2</t>
        </is>
      </c>
      <c r="J50" s="513" t="inlineStr">
        <is>
          <t>10월</t>
        </is>
      </c>
      <c r="K50" s="513" t="inlineStr">
        <is>
          <t>11월</t>
        </is>
      </c>
      <c r="L50" s="513" t="inlineStr">
        <is>
          <t>12월</t>
        </is>
      </c>
      <c r="M50" s="513" t="inlineStr">
        <is>
          <t>Q3</t>
        </is>
      </c>
      <c r="N50" s="513" t="inlineStr">
        <is>
          <t>1월</t>
        </is>
      </c>
      <c r="O50" s="513" t="inlineStr">
        <is>
          <t>2월</t>
        </is>
      </c>
      <c r="P50" s="513" t="inlineStr">
        <is>
          <t>3월</t>
        </is>
      </c>
      <c r="Q50" s="513" t="inlineStr">
        <is>
          <t>Q4</t>
        </is>
      </c>
      <c r="R50" s="513" t="inlineStr">
        <is>
          <t>Total</t>
        </is>
      </c>
    </row>
    <row r="51">
      <c r="A51" t="n">
        <v>2018</v>
      </c>
      <c r="E51" s="493">
        <f>IF(COUNT(B51:D51)=0,"",SUM(B51:D51))</f>
        <v/>
      </c>
      <c r="I51" s="493">
        <f>IF(COUNT(F51:H51)=0,"",SUM(F51:H51))</f>
        <v/>
      </c>
      <c r="M51" s="493">
        <f>IF(COUNT(J51:L51)=0,"",SUM(J51:L51))</f>
        <v/>
      </c>
      <c r="Q51" s="493">
        <f>IF(COUNT(N51:P51)=0,"",SUM(N51:P51))</f>
        <v/>
      </c>
      <c r="R51" s="493">
        <f>IF(COUNT(B51:P51)=0,"",SUM(B51:D51,F51:H51,J51:L51,N51:P51))</f>
        <v/>
      </c>
    </row>
    <row r="52">
      <c r="A52" t="n">
        <v>2019</v>
      </c>
      <c r="E52" s="493">
        <f>IF(COUNT(B52:D52)=0,"",SUM(B52:D52))</f>
        <v/>
      </c>
      <c r="I52" s="493">
        <f>IF(COUNT(F52:H52)=0,"",SUM(F52:H52))</f>
        <v/>
      </c>
      <c r="M52" s="493">
        <f>IF(COUNT(J52:L52)=0,"",SUM(J52:L52))</f>
        <v/>
      </c>
      <c r="Q52" s="493">
        <f>IF(COUNT(N52:P52)=0,"",SUM(N52:P52))</f>
        <v/>
      </c>
      <c r="R52" s="493">
        <f>IF(COUNT(B52:P52)=0,"",SUM(B52:D52,F52:H52,J52:L52,N52:P52))</f>
        <v/>
      </c>
    </row>
    <row r="53">
      <c r="A53" t="n">
        <v>2020</v>
      </c>
      <c r="E53" s="493">
        <f>IF(COUNT(B53:D53)=0,"",SUM(B53:D53))</f>
        <v/>
      </c>
      <c r="I53" s="493">
        <f>IF(COUNT(F53:H53)=0,"",SUM(F53:H53))</f>
        <v/>
      </c>
      <c r="M53" s="493">
        <f>IF(COUNT(J53:L53)=0,"",SUM(J53:L53))</f>
        <v/>
      </c>
      <c r="Q53" s="493">
        <f>IF(COUNT(N53:P53)=0,"",SUM(N53:P53))</f>
        <v/>
      </c>
      <c r="R53" s="493">
        <f>IF(COUNT(B53:P53)=0,"",SUM(B53:D53,F53:H53,J53:L53,N53:P53))</f>
        <v/>
      </c>
    </row>
    <row r="54">
      <c r="A54" t="n">
        <v>2021</v>
      </c>
      <c r="E54" s="493">
        <f>IF(COUNT(B54:D54)=0,"",SUM(B54:D54))</f>
        <v/>
      </c>
      <c r="I54" s="493">
        <f>IF(COUNT(F54:H54)=0,"",SUM(F54:H54))</f>
        <v/>
      </c>
      <c r="M54" s="493">
        <f>IF(COUNT(J54:L54)=0,"",SUM(J54:L54))</f>
        <v/>
      </c>
      <c r="Q54" s="493">
        <f>IF(COUNT(N54:P54)=0,"",SUM(N54:P54))</f>
        <v/>
      </c>
      <c r="R54" s="493">
        <f>IF(COUNT(B54:P54)=0,"",SUM(B54:D54,F54:H54,J54:L54,N54:P54))</f>
        <v/>
      </c>
    </row>
    <row r="55">
      <c r="A55" t="n">
        <v>2022</v>
      </c>
      <c r="E55" s="493">
        <f>IF(COUNT(B55:D55)=0,"",SUM(B55:D55))</f>
        <v/>
      </c>
      <c r="I55" s="493">
        <f>IF(COUNT(F55:H55)=0,"",SUM(F55:H55))</f>
        <v/>
      </c>
      <c r="M55" s="493">
        <f>IF(COUNT(J55:L55)=0,"",SUM(J55:L55))</f>
        <v/>
      </c>
      <c r="Q55" s="493">
        <f>IF(COUNT(N55:P55)=0,"",SUM(N55:P55))</f>
        <v/>
      </c>
      <c r="R55" s="493">
        <f>IF(COUNT(B55:P55)=0,"",SUM(B55:D55,F55:H55,J55:L55,N55:P55))</f>
        <v/>
      </c>
    </row>
    <row r="56">
      <c r="A56" t="n">
        <v>2023</v>
      </c>
      <c r="E56" s="493">
        <f>IF(COUNT(B56:D56)=0,"",SUM(B56:D56))</f>
        <v/>
      </c>
      <c r="I56" s="493">
        <f>IF(COUNT(F56:H56)=0,"",SUM(F56:H56))</f>
        <v/>
      </c>
      <c r="M56" s="493">
        <f>IF(COUNT(J56:L56)=0,"",SUM(J56:L56))</f>
        <v/>
      </c>
      <c r="Q56" s="493">
        <f>IF(COUNT(N56:P56)=0,"",SUM(N56:P56))</f>
        <v/>
      </c>
      <c r="R56" s="493">
        <f>IF(COUNT(B56:P56)=0,"",SUM(B56:D56,F56:H56,J56:L56,N56:P56))</f>
        <v/>
      </c>
    </row>
    <row r="57">
      <c r="A57" t="n">
        <v>2024</v>
      </c>
      <c r="E57" s="493">
        <f>IF(COUNT(B57:D57)=0,"",SUM(B57:D57))</f>
        <v/>
      </c>
      <c r="I57" s="493">
        <f>IF(COUNT(F57:H57)=0,"",SUM(F57:H57))</f>
        <v/>
      </c>
      <c r="M57" s="493">
        <f>IF(COUNT(J57:L57)=0,"",SUM(J57:L57))</f>
        <v/>
      </c>
      <c r="Q57" s="493">
        <f>IF(COUNT(N57:P57)=0,"",SUM(N57:P57))</f>
        <v/>
      </c>
      <c r="R57" s="493">
        <f>IF(COUNT(B57:P57)=0,"",SUM(B57:D57,F57:H57,J57:L57,N57:P57))</f>
        <v/>
      </c>
    </row>
    <row r="58">
      <c r="A58" t="n">
        <v>2025</v>
      </c>
      <c r="E58" s="493">
        <f>IF(COUNT(B58:D58)=0,"",SUM(B58:D58))</f>
        <v/>
      </c>
      <c r="I58" s="493">
        <f>IF(COUNT(F58:H58)=0,"",SUM(F58:H58))</f>
        <v/>
      </c>
      <c r="M58" s="493">
        <f>IF(COUNT(J58:L58)=0,"",SUM(J58:L58))</f>
        <v/>
      </c>
      <c r="Q58" s="493">
        <f>IF(COUNT(N58:P58)=0,"",SUM(N58:P58))</f>
        <v/>
      </c>
      <c r="R58" s="493">
        <f>IF(COUNT(B58:P58)=0,"",SUM(B58:D58,F58:H58,J58:L58,N58:P58))</f>
        <v/>
      </c>
    </row>
    <row r="60">
      <c r="A60" s="459" t="inlineStr">
        <is>
          <t>비중</t>
        </is>
      </c>
      <c r="B60" s="473" t="inlineStr">
        <is>
          <t>(월별 실측 입력 후 분기 비중 산출)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9AA0A8"/>
    <outlinePr summaryBelow="1" summaryRight="1"/>
    <pageSetUpPr/>
  </sheetPr>
  <dimension ref="A2:AO295"/>
  <sheetViews>
    <sheetView showGridLines="0" tabSelected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style="9" min="1" max="1"/>
    <col width="12.5" customWidth="1" style="9" min="2" max="2"/>
    <col width="12.5" customWidth="1" style="9" min="3" max="3"/>
    <col width="12.5" customWidth="1" style="9" min="4" max="4"/>
    <col width="12.5" customWidth="1" style="9" min="5" max="5"/>
    <col width="12.5" customWidth="1" style="9" min="6" max="6"/>
    <col width="12.5" customWidth="1" style="9" min="7" max="7"/>
    <col width="12.5" customWidth="1" style="9" min="8" max="8"/>
    <col width="12.5" customWidth="1" style="9" min="9" max="9"/>
    <col width="12.5" customWidth="1" style="9" min="10" max="10"/>
    <col width="12.5" customWidth="1" style="9" min="11" max="11"/>
    <col width="12.5" customWidth="1" style="9" min="12" max="12"/>
    <col width="12.5" customWidth="1" style="9" min="13" max="13"/>
    <col width="12.5" customWidth="1" style="9" min="14" max="14"/>
    <col width="12.5" customWidth="1" style="9" min="15" max="15"/>
    <col width="12.5" customWidth="1" style="9" min="16" max="16"/>
    <col width="12.5" customWidth="1" style="9" min="17" max="17"/>
    <col width="12.5" customWidth="1" style="9" min="18" max="18"/>
    <col width="12.5" customWidth="1" style="9" min="19" max="19"/>
    <col width="12.5" customWidth="1" style="9" min="20" max="20"/>
    <col width="12.5" customWidth="1" style="9" min="21" max="21"/>
    <col width="12.5" customWidth="1" style="9" min="22" max="22"/>
  </cols>
  <sheetData>
    <row r="2">
      <c r="A2" s="496" t="inlineStr">
        <is>
          <t>원본_월별 — UBIST 월별 실측 (붙여넣기 전용)</t>
        </is>
      </c>
    </row>
    <row r="3">
      <c r="A3" s="490" t="inlineStr">
        <is>
          <t>이 시트는 원자료 적재 전용입니다. 계산 수식을 넣지 마십시오. 매달 「원본_RAW」에 UBIST 파일을 붙여넣으면 FY2026 이후 칸이 자동으로 채워집니다. FY2018~2025 월별 실측(HP/GP)은 UBIST 이력 파일에서 1회 값으로 채워 넣으십시오.</t>
        </is>
      </c>
    </row>
    <row r="5">
      <c r="A5" s="459" t="inlineStr">
        <is>
          <t>■ 설정</t>
        </is>
      </c>
    </row>
    <row r="6">
      <c r="A6" t="inlineStr">
        <is>
          <t xml:space="preserve">  채널 매핑 HP</t>
        </is>
      </c>
      <c r="B6" t="inlineStr">
        <is>
          <t>상급종합병원 + 종합병원</t>
        </is>
      </c>
    </row>
    <row r="7">
      <c r="A7" t="inlineStr">
        <is>
          <t xml:space="preserve">  채널 매핑 GP</t>
        </is>
      </c>
      <c r="B7" t="inlineStr">
        <is>
          <t>병원 + 의원 + 보건소 + 기타(치과의원·치과병원 등)</t>
        </is>
      </c>
    </row>
    <row r="8">
      <c r="A8" t="inlineStr">
        <is>
          <t xml:space="preserve">  복용 보정</t>
        </is>
      </c>
      <c r="B8" t="inlineStr">
        <is>
          <t>없음 (ARB 계열 QD, 수량=DOT)</t>
        </is>
      </c>
    </row>
    <row r="9">
      <c r="A9" t="inlineStr">
        <is>
          <t xml:space="preserve">  시장 성분 범위</t>
        </is>
      </c>
      <c r="B9" t="inlineStr">
        <is>
          <t>ARB 전체(단일제+복합제) / ARB+CCB+DU 3제 복합제 / Olmesartan+Amlodipine+HCTZ 성분 / 세비카HCT(Original)</t>
        </is>
      </c>
    </row>
    <row r="10">
      <c r="A10" t="inlineStr">
        <is>
          <t xml:space="preserve">  최종 갱신월</t>
        </is>
      </c>
      <c r="B10" t="inlineStr">
        <is>
          <t>2026년 8월 (ARB_total.xlsx, 2021-01~2026-08)</t>
        </is>
      </c>
    </row>
    <row r="11">
      <c r="A11" t="inlineStr">
        <is>
          <t xml:space="preserve">  데이터 출처</t>
        </is>
      </c>
      <c r="B11" t="inlineStr">
        <is>
          <t>UBIST 원외처방 ARB_total.xlsx (ATC C9C·C9D1·C9D3·C11A1; C9D9 사쿠비트릴·발사르탄 제외). 매달 원본_RAW A21에 붙여넣기</t>
        </is>
      </c>
    </row>
    <row r="12">
      <c r="A12" t="inlineStr">
        <is>
          <t xml:space="preserve">  집계 규칙</t>
        </is>
      </c>
      <c r="B12" t="inlineStr">
        <is>
          <t>ARB Total=C9D9 제외 전 행 / ARB+CCB+DU=C9D3 중 이뇨제(HCTZ·chlorthalidone·indapamide) 포함 + 트루셋(무조건 3제), 아모프렐은 mono 취급(제외) / 성분=olmesartan+amlodipine+HCTZ / 세비카HCT=성분 &amp; Original</t>
        </is>
      </c>
    </row>
    <row r="13">
      <c r="A13" t="inlineStr">
        <is>
          <t xml:space="preserve">  검증 (2026-09-15)</t>
        </is>
      </c>
      <c r="B13" t="inlineStr">
        <is>
          <t>FY2021~2025 세비카HCT HP/GP·복합제·분기 비율 = 모델 확정치와 0.0000% 일치 (아모프렐 제외 전 기준). ARB Total은 데이터 버전 차이로 FY21 +1.6%, FY22 +1.3%, FY23 +0.9%, FY24 +0.4%, FY25 −0.02% (본 파일은 원자료 기준으로 갱신)</t>
        </is>
      </c>
    </row>
    <row r="14">
      <c r="A14" t="inlineStr">
        <is>
          <t xml:space="preserve">  제네릭 등재</t>
        </is>
      </c>
      <c r="B14" t="inlineStr">
        <is>
          <t>기등재 (FY2019Q1 침투 관측 개시) → 모니터링_월별 기준월 201904</t>
        </is>
      </c>
    </row>
    <row r="15">
      <c r="A15" s="527" t="inlineStr">
        <is>
          <t>■ A. ARB 시장 처방량 Total (DOT, C9D9 제외)  — 근거_ARB처방량 ■D(월별 롤링 VPP)·연간 실측으로 연결</t>
        </is>
      </c>
    </row>
    <row r="16">
      <c r="A16" s="528" t="inlineStr">
        <is>
          <t>[Total] FY ＼ 월</t>
        </is>
      </c>
      <c r="B16" s="529" t="inlineStr">
        <is>
          <t>4월</t>
        </is>
      </c>
      <c r="C16" s="529" t="inlineStr">
        <is>
          <t>5월</t>
        </is>
      </c>
      <c r="D16" s="529" t="inlineStr">
        <is>
          <t>6월</t>
        </is>
      </c>
      <c r="E16" s="529" t="inlineStr">
        <is>
          <t>7월</t>
        </is>
      </c>
      <c r="F16" s="529" t="inlineStr">
        <is>
          <t>8월</t>
        </is>
      </c>
      <c r="G16" s="529" t="inlineStr">
        <is>
          <t>9월</t>
        </is>
      </c>
      <c r="H16" s="529" t="inlineStr">
        <is>
          <t>10월</t>
        </is>
      </c>
      <c r="I16" s="529" t="inlineStr">
        <is>
          <t>11월</t>
        </is>
      </c>
      <c r="J16" s="529" t="inlineStr">
        <is>
          <t>12월</t>
        </is>
      </c>
      <c r="K16" s="529" t="inlineStr">
        <is>
          <t>1월</t>
        </is>
      </c>
      <c r="L16" s="529" t="inlineStr">
        <is>
          <t>2월</t>
        </is>
      </c>
      <c r="M16" s="529" t="inlineStr">
        <is>
          <t>3월</t>
        </is>
      </c>
      <c r="N16" s="528" t="inlineStr">
        <is>
          <t>FY 합계</t>
        </is>
      </c>
      <c r="O16" s="528" t="inlineStr">
        <is>
          <t>실측월수</t>
        </is>
      </c>
    </row>
    <row r="17">
      <c r="A17" t="inlineStr">
        <is>
          <t>FY2018</t>
        </is>
      </c>
      <c r="B17" s="501" t="n"/>
      <c r="C17" s="501" t="n"/>
      <c r="D17" s="501" t="n"/>
      <c r="E17" s="501" t="n"/>
      <c r="F17" s="501" t="n"/>
      <c r="G17" s="501" t="n"/>
      <c r="H17" s="501" t="n"/>
      <c r="I17" s="501" t="n"/>
      <c r="J17" s="501" t="n"/>
      <c r="K17" s="501" t="n"/>
      <c r="L17" s="501" t="n"/>
      <c r="M17" s="501" t="n"/>
      <c r="N17" s="493">
        <f>SUM(B17:M17)</f>
        <v/>
      </c>
      <c r="O17">
        <f>COUNT(B17:M17)</f>
        <v/>
      </c>
    </row>
    <row r="18">
      <c r="A18" t="inlineStr">
        <is>
          <t>FY2019</t>
        </is>
      </c>
      <c r="B18" s="501" t="n"/>
      <c r="C18" s="501" t="n"/>
      <c r="D18" s="501" t="n"/>
      <c r="E18" s="501" t="n"/>
      <c r="F18" s="501" t="n"/>
      <c r="G18" s="501" t="n"/>
      <c r="H18" s="501" t="n"/>
      <c r="I18" s="501" t="n"/>
      <c r="J18" s="501" t="n"/>
      <c r="K18" s="501" t="n"/>
      <c r="L18" s="501" t="n"/>
      <c r="M18" s="501" t="n"/>
      <c r="N18" s="493">
        <f>SUM(B18:M18)</f>
        <v/>
      </c>
      <c r="O18">
        <f>COUNT(B18:M18)</f>
        <v/>
      </c>
    </row>
    <row r="19">
      <c r="A19" t="inlineStr">
        <is>
          <t>FY2020</t>
        </is>
      </c>
      <c r="B19" s="501" t="n"/>
      <c r="C19" s="501" t="n"/>
      <c r="D19" s="501" t="n"/>
      <c r="E19" s="501" t="n"/>
      <c r="F19" s="501" t="n"/>
      <c r="G19" s="501" t="n"/>
      <c r="H19" s="501" t="n"/>
      <c r="I19" s="501" t="n"/>
      <c r="J19" s="501" t="n"/>
      <c r="K19" s="501" t="n"/>
      <c r="L19" s="501" t="n"/>
      <c r="M19" s="501" t="n"/>
      <c r="N19" s="493">
        <f>SUM(B19:M19)</f>
        <v/>
      </c>
      <c r="O19">
        <f>COUNT(B19:M19)</f>
        <v/>
      </c>
    </row>
    <row r="20">
      <c r="A20" t="inlineStr">
        <is>
          <t>FY2021</t>
        </is>
      </c>
      <c r="B20" s="501" t="n">
        <v>205536966.4599999</v>
      </c>
      <c r="C20" s="501" t="n">
        <v>203939399.1399999</v>
      </c>
      <c r="D20" s="501" t="n">
        <v>210058960.0199999</v>
      </c>
      <c r="E20" s="501" t="n">
        <v>211957603.89</v>
      </c>
      <c r="F20" s="501" t="n">
        <v>209651111.2400002</v>
      </c>
      <c r="G20" s="501" t="n">
        <v>205721233.1299999</v>
      </c>
      <c r="H20" s="501" t="n">
        <v>209677427.8900001</v>
      </c>
      <c r="I20" s="501" t="n">
        <v>215077775.6000003</v>
      </c>
      <c r="J20" s="501" t="n">
        <v>229937995.1499999</v>
      </c>
      <c r="K20" s="501" t="n">
        <v>214998640.8700004</v>
      </c>
      <c r="L20" s="501" t="n">
        <v>197877478.6799999</v>
      </c>
      <c r="M20" s="501" t="n">
        <v>219561988.0699999</v>
      </c>
      <c r="N20" s="493">
        <f>SUM(B20:M20)</f>
        <v/>
      </c>
      <c r="O20">
        <f>COUNT(B20:M20)</f>
        <v/>
      </c>
    </row>
    <row r="21">
      <c r="A21" t="inlineStr">
        <is>
          <t>FY2022</t>
        </is>
      </c>
      <c r="B21" s="501" t="n">
        <v>213929097.25</v>
      </c>
      <c r="C21" s="501" t="n">
        <v>219456753.85</v>
      </c>
      <c r="D21" s="501" t="n">
        <v>215596221.6200002</v>
      </c>
      <c r="E21" s="501" t="n">
        <v>217499120.7800001</v>
      </c>
      <c r="F21" s="501" t="n">
        <v>225241724.7700002</v>
      </c>
      <c r="G21" s="501" t="n">
        <v>217177957.2200001</v>
      </c>
      <c r="H21" s="501" t="n">
        <v>222825216.5599998</v>
      </c>
      <c r="I21" s="501" t="n">
        <v>227081580.64</v>
      </c>
      <c r="J21" s="501" t="n">
        <v>237162596.4199997</v>
      </c>
      <c r="K21" s="501" t="n">
        <v>224359512.2999997</v>
      </c>
      <c r="L21" s="501" t="n">
        <v>216110025.6099998</v>
      </c>
      <c r="M21" s="501" t="n">
        <v>238341344.0400004</v>
      </c>
      <c r="N21" s="493">
        <f>SUM(B21:M21)</f>
        <v/>
      </c>
      <c r="O21">
        <f>COUNT(B21:M21)</f>
        <v/>
      </c>
    </row>
    <row r="22">
      <c r="A22" t="inlineStr">
        <is>
          <t>FY2023</t>
        </is>
      </c>
      <c r="B22" s="501" t="n">
        <v>221313411.4</v>
      </c>
      <c r="C22" s="501" t="n">
        <v>237255309.0100004</v>
      </c>
      <c r="D22" s="501" t="n">
        <v>235928787.6899999</v>
      </c>
      <c r="E22" s="501" t="n">
        <v>229967693.0899997</v>
      </c>
      <c r="F22" s="501" t="n">
        <v>235826031.17</v>
      </c>
      <c r="G22" s="501" t="n">
        <v>225394445.5799999</v>
      </c>
      <c r="H22" s="501" t="n">
        <v>235540736.9800003</v>
      </c>
      <c r="I22" s="501" t="n">
        <v>236379026.5099999</v>
      </c>
      <c r="J22" s="501" t="n">
        <v>237396283.9399998</v>
      </c>
      <c r="K22" s="501" t="n">
        <v>244690816.8800001</v>
      </c>
      <c r="L22" s="501" t="n">
        <v>229230727.58</v>
      </c>
      <c r="M22" s="501" t="n">
        <v>232929304.6999999</v>
      </c>
      <c r="N22" s="493">
        <f>SUM(B22:M22)</f>
        <v/>
      </c>
      <c r="O22">
        <f>COUNT(B22:M22)</f>
        <v/>
      </c>
    </row>
    <row r="23">
      <c r="A23" t="inlineStr">
        <is>
          <t>FY2024</t>
        </is>
      </c>
      <c r="B23" s="501" t="n">
        <v>242085073.71</v>
      </c>
      <c r="C23" s="501" t="n">
        <v>242165640.6199995</v>
      </c>
      <c r="D23" s="501" t="n">
        <v>227440244.87</v>
      </c>
      <c r="E23" s="501" t="n">
        <v>249214459.7299998</v>
      </c>
      <c r="F23" s="501" t="n">
        <v>245448587.7500002</v>
      </c>
      <c r="G23" s="501" t="n">
        <v>237443016.1100002</v>
      </c>
      <c r="H23" s="501" t="n">
        <v>254818402.3700001</v>
      </c>
      <c r="I23" s="501" t="n">
        <v>243006448.9399998</v>
      </c>
      <c r="J23" s="501" t="n">
        <v>260435093.9499998</v>
      </c>
      <c r="K23" s="501" t="n">
        <v>242695632.66</v>
      </c>
      <c r="L23" s="501" t="n">
        <v>240320749.0200002</v>
      </c>
      <c r="M23" s="501" t="n">
        <v>243460673.9499999</v>
      </c>
      <c r="N23" s="493">
        <f>SUM(B23:M23)</f>
        <v/>
      </c>
      <c r="O23">
        <f>COUNT(B23:M23)</f>
        <v/>
      </c>
    </row>
    <row r="24">
      <c r="A24" t="inlineStr">
        <is>
          <t>FY2025</t>
        </is>
      </c>
      <c r="B24" s="501" t="n">
        <v>253993141.1699998</v>
      </c>
      <c r="C24" s="501" t="n">
        <v>247277529.3900001</v>
      </c>
      <c r="D24" s="501" t="n">
        <v>239107877.3999998</v>
      </c>
      <c r="E24" s="501" t="n">
        <v>255823381.6599998</v>
      </c>
      <c r="F24" s="501" t="n">
        <v>239166085.75</v>
      </c>
      <c r="G24" s="501" t="n">
        <v>271433191.7999995</v>
      </c>
      <c r="H24" s="501" t="n">
        <v>239265474.4199999</v>
      </c>
      <c r="I24" s="501" t="n">
        <v>238588783.2899999</v>
      </c>
      <c r="J24" s="501" t="n">
        <v>268410297.8399998</v>
      </c>
      <c r="K24" s="501" t="n">
        <v>253536693.08</v>
      </c>
      <c r="L24" s="501" t="n">
        <v>231768103.5200002</v>
      </c>
      <c r="M24" s="501" t="n">
        <v>264719642.5700002</v>
      </c>
      <c r="N24" s="493">
        <f>SUM(B24:M24)</f>
        <v/>
      </c>
      <c r="O24">
        <f>COUNT(B24:M24)</f>
        <v/>
      </c>
    </row>
    <row r="25">
      <c r="A25" t="inlineStr">
        <is>
          <t>FY2026</t>
        </is>
      </c>
      <c r="B25" s="530">
        <f>IFERROR(HLOOKUP("2026년 4월",원본_RAW!$H$4:$BK$20,MATCH("ARB_TOTAL",원본_RAW!$A$4:$A$20,0),FALSE),"")</f>
        <v/>
      </c>
      <c r="C25" s="530">
        <f>IFERROR(HLOOKUP("2026년 5월",원본_RAW!$H$4:$BK$20,MATCH("ARB_TOTAL",원본_RAW!$A$4:$A$20,0),FALSE),"")</f>
        <v/>
      </c>
      <c r="D25" s="530">
        <f>IFERROR(HLOOKUP("2026년 6월",원본_RAW!$H$4:$BK$20,MATCH("ARB_TOTAL",원본_RAW!$A$4:$A$20,0),FALSE),"")</f>
        <v/>
      </c>
      <c r="E25" s="530">
        <f>IFERROR(HLOOKUP("2026년 7월",원본_RAW!$H$4:$BK$20,MATCH("ARB_TOTAL",원본_RAW!$A$4:$A$20,0),FALSE),"")</f>
        <v/>
      </c>
      <c r="F25" s="530">
        <f>IFERROR(HLOOKUP("2026년 8월",원본_RAW!$H$4:$BK$20,MATCH("ARB_TOTAL",원본_RAW!$A$4:$A$20,0),FALSE),"")</f>
        <v/>
      </c>
      <c r="G25" s="530">
        <f>IFERROR(HLOOKUP("2026년 9월",원본_RAW!$H$4:$BK$20,MATCH("ARB_TOTAL",원본_RAW!$A$4:$A$20,0),FALSE),"")</f>
        <v/>
      </c>
      <c r="H25" s="530">
        <f>IFERROR(HLOOKUP("2026년 10월",원본_RAW!$H$4:$BK$20,MATCH("ARB_TOTAL",원본_RAW!$A$4:$A$20,0),FALSE),"")</f>
        <v/>
      </c>
      <c r="I25" s="530">
        <f>IFERROR(HLOOKUP("2026년 11월",원본_RAW!$H$4:$BK$20,MATCH("ARB_TOTAL",원본_RAW!$A$4:$A$20,0),FALSE),"")</f>
        <v/>
      </c>
      <c r="J25" s="530">
        <f>IFERROR(HLOOKUP("2026년 12월",원본_RAW!$H$4:$BK$20,MATCH("ARB_TOTAL",원본_RAW!$A$4:$A$20,0),FALSE),"")</f>
        <v/>
      </c>
      <c r="K25" s="530">
        <f>IFERROR(HLOOKUP("2027년 1월",원본_RAW!$H$4:$BK$20,MATCH("ARB_TOTAL",원본_RAW!$A$4:$A$20,0),FALSE),"")</f>
        <v/>
      </c>
      <c r="L25" s="530">
        <f>IFERROR(HLOOKUP("2027년 2월",원본_RAW!$H$4:$BK$20,MATCH("ARB_TOTAL",원본_RAW!$A$4:$A$20,0),FALSE),"")</f>
        <v/>
      </c>
      <c r="M25" s="530">
        <f>IFERROR(HLOOKUP("2027년 3월",원본_RAW!$H$4:$BK$20,MATCH("ARB_TOTAL",원본_RAW!$A$4:$A$20,0),FALSE),"")</f>
        <v/>
      </c>
      <c r="N25" s="493">
        <f>SUM(B25:M25)</f>
        <v/>
      </c>
      <c r="O25">
        <f>COUNT(B25:M25)</f>
        <v/>
      </c>
    </row>
    <row r="26">
      <c r="A26" t="inlineStr">
        <is>
          <t>FY2027</t>
        </is>
      </c>
      <c r="B26" s="530">
        <f>IFERROR(HLOOKUP("2027년 4월",원본_RAW!$H$4:$BK$20,MATCH("ARB_TOTAL",원본_RAW!$A$4:$A$20,0),FALSE),"")</f>
        <v/>
      </c>
      <c r="C26" s="530">
        <f>IFERROR(HLOOKUP("2027년 5월",원본_RAW!$H$4:$BK$20,MATCH("ARB_TOTAL",원본_RAW!$A$4:$A$20,0),FALSE),"")</f>
        <v/>
      </c>
      <c r="D26" s="530">
        <f>IFERROR(HLOOKUP("2027년 6월",원본_RAW!$H$4:$BK$20,MATCH("ARB_TOTAL",원본_RAW!$A$4:$A$20,0),FALSE),"")</f>
        <v/>
      </c>
      <c r="E26" s="530">
        <f>IFERROR(HLOOKUP("2027년 7월",원본_RAW!$H$4:$BK$20,MATCH("ARB_TOTAL",원본_RAW!$A$4:$A$20,0),FALSE),"")</f>
        <v/>
      </c>
      <c r="F26" s="530">
        <f>IFERROR(HLOOKUP("2027년 8월",원본_RAW!$H$4:$BK$20,MATCH("ARB_TOTAL",원본_RAW!$A$4:$A$20,0),FALSE),"")</f>
        <v/>
      </c>
      <c r="G26" s="530">
        <f>IFERROR(HLOOKUP("2027년 9월",원본_RAW!$H$4:$BK$20,MATCH("ARB_TOTAL",원본_RAW!$A$4:$A$20,0),FALSE),"")</f>
        <v/>
      </c>
      <c r="H26" s="530">
        <f>IFERROR(HLOOKUP("2027년 10월",원본_RAW!$H$4:$BK$20,MATCH("ARB_TOTAL",원본_RAW!$A$4:$A$20,0),FALSE),"")</f>
        <v/>
      </c>
      <c r="I26" s="530">
        <f>IFERROR(HLOOKUP("2027년 11월",원본_RAW!$H$4:$BK$20,MATCH("ARB_TOTAL",원본_RAW!$A$4:$A$20,0),FALSE),"")</f>
        <v/>
      </c>
      <c r="J26" s="530">
        <f>IFERROR(HLOOKUP("2027년 12월",원본_RAW!$H$4:$BK$20,MATCH("ARB_TOTAL",원본_RAW!$A$4:$A$20,0),FALSE),"")</f>
        <v/>
      </c>
      <c r="K26" s="530">
        <f>IFERROR(HLOOKUP("2028년 1월",원본_RAW!$H$4:$BK$20,MATCH("ARB_TOTAL",원본_RAW!$A$4:$A$20,0),FALSE),"")</f>
        <v/>
      </c>
      <c r="L26" s="530">
        <f>IFERROR(HLOOKUP("2028년 2월",원본_RAW!$H$4:$BK$20,MATCH("ARB_TOTAL",원본_RAW!$A$4:$A$20,0),FALSE),"")</f>
        <v/>
      </c>
      <c r="M26" s="530">
        <f>IFERROR(HLOOKUP("2028년 3월",원본_RAW!$H$4:$BK$20,MATCH("ARB_TOTAL",원본_RAW!$A$4:$A$20,0),FALSE),"")</f>
        <v/>
      </c>
      <c r="N26" s="493">
        <f>SUM(B26:M26)</f>
        <v/>
      </c>
      <c r="O26">
        <f>COUNT(B26:M26)</f>
        <v/>
      </c>
    </row>
    <row r="27">
      <c r="A27" t="inlineStr">
        <is>
          <t>FY2028</t>
        </is>
      </c>
      <c r="B27" s="530">
        <f>IFERROR(HLOOKUP("2028년 4월",원본_RAW!$H$4:$BK$20,MATCH("ARB_TOTAL",원본_RAW!$A$4:$A$20,0),FALSE),"")</f>
        <v/>
      </c>
      <c r="C27" s="530">
        <f>IFERROR(HLOOKUP("2028년 5월",원본_RAW!$H$4:$BK$20,MATCH("ARB_TOTAL",원본_RAW!$A$4:$A$20,0),FALSE),"")</f>
        <v/>
      </c>
      <c r="D27" s="530">
        <f>IFERROR(HLOOKUP("2028년 6월",원본_RAW!$H$4:$BK$20,MATCH("ARB_TOTAL",원본_RAW!$A$4:$A$20,0),FALSE),"")</f>
        <v/>
      </c>
      <c r="E27" s="530">
        <f>IFERROR(HLOOKUP("2028년 7월",원본_RAW!$H$4:$BK$20,MATCH("ARB_TOTAL",원본_RAW!$A$4:$A$20,0),FALSE),"")</f>
        <v/>
      </c>
      <c r="F27" s="530">
        <f>IFERROR(HLOOKUP("2028년 8월",원본_RAW!$H$4:$BK$20,MATCH("ARB_TOTAL",원본_RAW!$A$4:$A$20,0),FALSE),"")</f>
        <v/>
      </c>
      <c r="G27" s="530">
        <f>IFERROR(HLOOKUP("2028년 9월",원본_RAW!$H$4:$BK$20,MATCH("ARB_TOTAL",원본_RAW!$A$4:$A$20,0),FALSE),"")</f>
        <v/>
      </c>
      <c r="H27" s="530">
        <f>IFERROR(HLOOKUP("2028년 10월",원본_RAW!$H$4:$BK$20,MATCH("ARB_TOTAL",원본_RAW!$A$4:$A$20,0),FALSE),"")</f>
        <v/>
      </c>
      <c r="I27" s="530">
        <f>IFERROR(HLOOKUP("2028년 11월",원본_RAW!$H$4:$BK$20,MATCH("ARB_TOTAL",원본_RAW!$A$4:$A$20,0),FALSE),"")</f>
        <v/>
      </c>
      <c r="J27" s="530">
        <f>IFERROR(HLOOKUP("2028년 12월",원본_RAW!$H$4:$BK$20,MATCH("ARB_TOTAL",원본_RAW!$A$4:$A$20,0),FALSE),"")</f>
        <v/>
      </c>
      <c r="K27" s="530">
        <f>IFERROR(HLOOKUP("2029년 1월",원본_RAW!$H$4:$BK$20,MATCH("ARB_TOTAL",원본_RAW!$A$4:$A$20,0),FALSE),"")</f>
        <v/>
      </c>
      <c r="L27" s="530">
        <f>IFERROR(HLOOKUP("2029년 2월",원본_RAW!$H$4:$BK$20,MATCH("ARB_TOTAL",원본_RAW!$A$4:$A$20,0),FALSE),"")</f>
        <v/>
      </c>
      <c r="M27" s="530">
        <f>IFERROR(HLOOKUP("2029년 3월",원본_RAW!$H$4:$BK$20,MATCH("ARB_TOTAL",원본_RAW!$A$4:$A$20,0),FALSE),"")</f>
        <v/>
      </c>
      <c r="N27" s="493">
        <f>SUM(B27:M27)</f>
        <v/>
      </c>
      <c r="O27">
        <f>COUNT(B27:M27)</f>
        <v/>
      </c>
    </row>
    <row r="28">
      <c r="A28" t="inlineStr">
        <is>
          <t>FY2029</t>
        </is>
      </c>
      <c r="B28" s="530">
        <f>IFERROR(HLOOKUP("2029년 4월",원본_RAW!$H$4:$BK$20,MATCH("ARB_TOTAL",원본_RAW!$A$4:$A$20,0),FALSE),"")</f>
        <v/>
      </c>
      <c r="C28" s="530">
        <f>IFERROR(HLOOKUP("2029년 5월",원본_RAW!$H$4:$BK$20,MATCH("ARB_TOTAL",원본_RAW!$A$4:$A$20,0),FALSE),"")</f>
        <v/>
      </c>
      <c r="D28" s="530">
        <f>IFERROR(HLOOKUP("2029년 6월",원본_RAW!$H$4:$BK$20,MATCH("ARB_TOTAL",원본_RAW!$A$4:$A$20,0),FALSE),"")</f>
        <v/>
      </c>
      <c r="E28" s="530">
        <f>IFERROR(HLOOKUP("2029년 7월",원본_RAW!$H$4:$BK$20,MATCH("ARB_TOTAL",원본_RAW!$A$4:$A$20,0),FALSE),"")</f>
        <v/>
      </c>
      <c r="F28" s="530">
        <f>IFERROR(HLOOKUP("2029년 8월",원본_RAW!$H$4:$BK$20,MATCH("ARB_TOTAL",원본_RAW!$A$4:$A$20,0),FALSE),"")</f>
        <v/>
      </c>
      <c r="G28" s="530">
        <f>IFERROR(HLOOKUP("2029년 9월",원본_RAW!$H$4:$BK$20,MATCH("ARB_TOTAL",원본_RAW!$A$4:$A$20,0),FALSE),"")</f>
        <v/>
      </c>
      <c r="H28" s="530">
        <f>IFERROR(HLOOKUP("2029년 10월",원본_RAW!$H$4:$BK$20,MATCH("ARB_TOTAL",원본_RAW!$A$4:$A$20,0),FALSE),"")</f>
        <v/>
      </c>
      <c r="I28" s="530">
        <f>IFERROR(HLOOKUP("2029년 11월",원본_RAW!$H$4:$BK$20,MATCH("ARB_TOTAL",원본_RAW!$A$4:$A$20,0),FALSE),"")</f>
        <v/>
      </c>
      <c r="J28" s="530">
        <f>IFERROR(HLOOKUP("2029년 12월",원본_RAW!$H$4:$BK$20,MATCH("ARB_TOTAL",원본_RAW!$A$4:$A$20,0),FALSE),"")</f>
        <v/>
      </c>
      <c r="K28" s="530">
        <f>IFERROR(HLOOKUP("2030년 1월",원본_RAW!$H$4:$BK$20,MATCH("ARB_TOTAL",원본_RAW!$A$4:$A$20,0),FALSE),"")</f>
        <v/>
      </c>
      <c r="L28" s="530">
        <f>IFERROR(HLOOKUP("2030년 2월",원본_RAW!$H$4:$BK$20,MATCH("ARB_TOTAL",원본_RAW!$A$4:$A$20,0),FALSE),"")</f>
        <v/>
      </c>
      <c r="M28" s="530">
        <f>IFERROR(HLOOKUP("2030년 3월",원본_RAW!$H$4:$BK$20,MATCH("ARB_TOTAL",원본_RAW!$A$4:$A$20,0),FALSE),"")</f>
        <v/>
      </c>
      <c r="N28" s="493">
        <f>SUM(B28:M28)</f>
        <v/>
      </c>
      <c r="O28">
        <f>COUNT(B28:M28)</f>
        <v/>
      </c>
    </row>
    <row r="29">
      <c r="A29" t="inlineStr">
        <is>
          <t>FY2030</t>
        </is>
      </c>
      <c r="B29" s="530">
        <f>IFERROR(HLOOKUP("2030년 4월",원본_RAW!$H$4:$BK$20,MATCH("ARB_TOTAL",원본_RAW!$A$4:$A$20,0),FALSE),"")</f>
        <v/>
      </c>
      <c r="C29" s="530">
        <f>IFERROR(HLOOKUP("2030년 5월",원본_RAW!$H$4:$BK$20,MATCH("ARB_TOTAL",원본_RAW!$A$4:$A$20,0),FALSE),"")</f>
        <v/>
      </c>
      <c r="D29" s="530">
        <f>IFERROR(HLOOKUP("2030년 6월",원본_RAW!$H$4:$BK$20,MATCH("ARB_TOTAL",원본_RAW!$A$4:$A$20,0),FALSE),"")</f>
        <v/>
      </c>
      <c r="E29" s="530">
        <f>IFERROR(HLOOKUP("2030년 7월",원본_RAW!$H$4:$BK$20,MATCH("ARB_TOTAL",원본_RAW!$A$4:$A$20,0),FALSE),"")</f>
        <v/>
      </c>
      <c r="F29" s="530">
        <f>IFERROR(HLOOKUP("2030년 8월",원본_RAW!$H$4:$BK$20,MATCH("ARB_TOTAL",원본_RAW!$A$4:$A$20,0),FALSE),"")</f>
        <v/>
      </c>
      <c r="G29" s="530">
        <f>IFERROR(HLOOKUP("2030년 9월",원본_RAW!$H$4:$BK$20,MATCH("ARB_TOTAL",원본_RAW!$A$4:$A$20,0),FALSE),"")</f>
        <v/>
      </c>
      <c r="H29" s="530">
        <f>IFERROR(HLOOKUP("2030년 10월",원본_RAW!$H$4:$BK$20,MATCH("ARB_TOTAL",원본_RAW!$A$4:$A$20,0),FALSE),"")</f>
        <v/>
      </c>
      <c r="I29" s="530">
        <f>IFERROR(HLOOKUP("2030년 11월",원본_RAW!$H$4:$BK$20,MATCH("ARB_TOTAL",원본_RAW!$A$4:$A$20,0),FALSE),"")</f>
        <v/>
      </c>
      <c r="J29" s="530">
        <f>IFERROR(HLOOKUP("2030년 12월",원본_RAW!$H$4:$BK$20,MATCH("ARB_TOTAL",원본_RAW!$A$4:$A$20,0),FALSE),"")</f>
        <v/>
      </c>
      <c r="K29" s="530">
        <f>IFERROR(HLOOKUP("2031년 1월",원본_RAW!$H$4:$BK$20,MATCH("ARB_TOTAL",원본_RAW!$A$4:$A$20,0),FALSE),"")</f>
        <v/>
      </c>
      <c r="L29" s="530">
        <f>IFERROR(HLOOKUP("2031년 2월",원본_RAW!$H$4:$BK$20,MATCH("ARB_TOTAL",원본_RAW!$A$4:$A$20,0),FALSE),"")</f>
        <v/>
      </c>
      <c r="M29" s="530">
        <f>IFERROR(HLOOKUP("2031년 3월",원본_RAW!$H$4:$BK$20,MATCH("ARB_TOTAL",원본_RAW!$A$4:$A$20,0),FALSE),"")</f>
        <v/>
      </c>
      <c r="N29" s="493">
        <f>SUM(B29:M29)</f>
        <v/>
      </c>
      <c r="O29">
        <f>COUNT(B29:M29)</f>
        <v/>
      </c>
    </row>
    <row r="31">
      <c r="A31" s="527" t="inlineStr">
        <is>
          <t>■ B. ARB+CCB+DU 복합제 시장 처방량 (DOT)  — HP+GP 합계는 하단 G블록 (트루셋 포함 · 아모프렐 제외)</t>
        </is>
      </c>
    </row>
    <row r="32">
      <c r="A32" s="528" t="inlineStr">
        <is>
          <t>[HP] FY ＼ 월</t>
        </is>
      </c>
      <c r="B32" s="529" t="inlineStr">
        <is>
          <t>4월</t>
        </is>
      </c>
      <c r="C32" s="529" t="inlineStr">
        <is>
          <t>5월</t>
        </is>
      </c>
      <c r="D32" s="529" t="inlineStr">
        <is>
          <t>6월</t>
        </is>
      </c>
      <c r="E32" s="529" t="inlineStr">
        <is>
          <t>7월</t>
        </is>
      </c>
      <c r="F32" s="529" t="inlineStr">
        <is>
          <t>8월</t>
        </is>
      </c>
      <c r="G32" s="529" t="inlineStr">
        <is>
          <t>9월</t>
        </is>
      </c>
      <c r="H32" s="529" t="inlineStr">
        <is>
          <t>10월</t>
        </is>
      </c>
      <c r="I32" s="529" t="inlineStr">
        <is>
          <t>11월</t>
        </is>
      </c>
      <c r="J32" s="529" t="inlineStr">
        <is>
          <t>12월</t>
        </is>
      </c>
      <c r="K32" s="529" t="inlineStr">
        <is>
          <t>1월</t>
        </is>
      </c>
      <c r="L32" s="529" t="inlineStr">
        <is>
          <t>2월</t>
        </is>
      </c>
      <c r="M32" s="529" t="inlineStr">
        <is>
          <t>3월</t>
        </is>
      </c>
      <c r="N32" s="528" t="inlineStr">
        <is>
          <t>FY 합계</t>
        </is>
      </c>
      <c r="O32" s="528" t="inlineStr">
        <is>
          <t>실측월수</t>
        </is>
      </c>
    </row>
    <row r="33">
      <c r="A33" t="inlineStr">
        <is>
          <t>FY2018</t>
        </is>
      </c>
      <c r="B33" s="501" t="n"/>
      <c r="C33" s="501" t="n"/>
      <c r="D33" s="501" t="n"/>
      <c r="E33" s="501" t="n"/>
      <c r="F33" s="501" t="n"/>
      <c r="G33" s="501" t="n"/>
      <c r="H33" s="501" t="n"/>
      <c r="I33" s="501" t="n"/>
      <c r="J33" s="501" t="n"/>
      <c r="K33" s="501" t="n"/>
      <c r="L33" s="501" t="n"/>
      <c r="M33" s="501" t="n"/>
      <c r="N33" s="493">
        <f>SUM(B33:M33)</f>
        <v/>
      </c>
      <c r="O33">
        <f>COUNT(B33:M33)</f>
        <v/>
      </c>
    </row>
    <row r="34">
      <c r="A34" t="inlineStr">
        <is>
          <t>FY2019</t>
        </is>
      </c>
      <c r="B34" s="501" t="n"/>
      <c r="C34" s="501" t="n"/>
      <c r="D34" s="501" t="n"/>
      <c r="E34" s="501" t="n"/>
      <c r="F34" s="501" t="n"/>
      <c r="G34" s="501" t="n"/>
      <c r="H34" s="501" t="n"/>
      <c r="I34" s="501" t="n"/>
      <c r="J34" s="501" t="n"/>
      <c r="K34" s="501" t="n"/>
      <c r="L34" s="501" t="n"/>
      <c r="M34" s="501" t="n"/>
      <c r="N34" s="493">
        <f>SUM(B34:M34)</f>
        <v/>
      </c>
      <c r="O34">
        <f>COUNT(B34:M34)</f>
        <v/>
      </c>
    </row>
    <row r="35">
      <c r="A35" t="inlineStr">
        <is>
          <t>FY2020</t>
        </is>
      </c>
      <c r="B35" s="501" t="n"/>
      <c r="C35" s="501" t="n"/>
      <c r="D35" s="501" t="n"/>
      <c r="E35" s="501" t="n"/>
      <c r="F35" s="501" t="n"/>
      <c r="G35" s="501" t="n"/>
      <c r="H35" s="501" t="n"/>
      <c r="I35" s="501" t="n"/>
      <c r="J35" s="501" t="n"/>
      <c r="K35" s="501" t="n"/>
      <c r="L35" s="501" t="n"/>
      <c r="M35" s="501" t="n"/>
      <c r="N35" s="493">
        <f>SUM(B35:M35)</f>
        <v/>
      </c>
      <c r="O35">
        <f>COUNT(B35:M35)</f>
        <v/>
      </c>
    </row>
    <row r="36">
      <c r="A36" t="inlineStr">
        <is>
          <t>FY2021</t>
        </is>
      </c>
      <c r="B36" s="501" t="n">
        <v>2401595.69</v>
      </c>
      <c r="C36" s="501" t="n">
        <v>2201738.08</v>
      </c>
      <c r="D36" s="501" t="n">
        <v>2471869.649999999</v>
      </c>
      <c r="E36" s="501" t="n">
        <v>2499564.580000001</v>
      </c>
      <c r="F36" s="501" t="n">
        <v>2451998.430000001</v>
      </c>
      <c r="G36" s="501" t="n">
        <v>2316761.49</v>
      </c>
      <c r="H36" s="501" t="n">
        <v>2413073.63</v>
      </c>
      <c r="I36" s="501" t="n">
        <v>2665977.38</v>
      </c>
      <c r="J36" s="501" t="n">
        <v>2678418.69</v>
      </c>
      <c r="K36" s="501" t="n">
        <v>2433467.36</v>
      </c>
      <c r="L36" s="501" t="n">
        <v>2332873.489999999</v>
      </c>
      <c r="M36" s="501" t="n">
        <v>2775925.790000001</v>
      </c>
      <c r="N36" s="493">
        <f>SUM(B36:M36)</f>
        <v/>
      </c>
      <c r="O36">
        <f>COUNT(B36:M36)</f>
        <v/>
      </c>
    </row>
    <row r="37">
      <c r="A37" t="inlineStr">
        <is>
          <t>FY2022</t>
        </is>
      </c>
      <c r="B37" s="501" t="n">
        <v>2613680.59</v>
      </c>
      <c r="C37" s="501" t="n">
        <v>2649971.970000001</v>
      </c>
      <c r="D37" s="501" t="n">
        <v>2576877.340000001</v>
      </c>
      <c r="E37" s="501" t="n">
        <v>2683721.4</v>
      </c>
      <c r="F37" s="501" t="n">
        <v>2773568.8</v>
      </c>
      <c r="G37" s="501" t="n">
        <v>2747414.31</v>
      </c>
      <c r="H37" s="501" t="n">
        <v>2740427.22</v>
      </c>
      <c r="I37" s="501" t="n">
        <v>3047919.79</v>
      </c>
      <c r="J37" s="501" t="n">
        <v>3160443.420000001</v>
      </c>
      <c r="K37" s="501" t="n">
        <v>2955069.250000001</v>
      </c>
      <c r="L37" s="501" t="n">
        <v>2879129.790000001</v>
      </c>
      <c r="M37" s="501" t="n">
        <v>3256374.4</v>
      </c>
      <c r="N37" s="493">
        <f>SUM(B37:M37)</f>
        <v/>
      </c>
      <c r="O37">
        <f>COUNT(B37:M37)</f>
        <v/>
      </c>
    </row>
    <row r="38">
      <c r="A38" t="inlineStr">
        <is>
          <t>FY2023</t>
        </is>
      </c>
      <c r="B38" s="501" t="n">
        <v>3269604.12</v>
      </c>
      <c r="C38" s="501" t="n">
        <v>3260724.850000001</v>
      </c>
      <c r="D38" s="501" t="n">
        <v>3181142.15</v>
      </c>
      <c r="E38" s="501" t="n">
        <v>3167128.21</v>
      </c>
      <c r="F38" s="501" t="n">
        <v>3363806.13</v>
      </c>
      <c r="G38" s="501" t="n">
        <v>3106509.600000001</v>
      </c>
      <c r="H38" s="501" t="n">
        <v>3369724.27</v>
      </c>
      <c r="I38" s="501" t="n">
        <v>3584978.66</v>
      </c>
      <c r="J38" s="501" t="n">
        <v>3445832.84</v>
      </c>
      <c r="K38" s="501" t="n">
        <v>3661964.990000001</v>
      </c>
      <c r="L38" s="501" t="n">
        <v>3252340.7</v>
      </c>
      <c r="M38" s="501" t="n">
        <v>3551638.94</v>
      </c>
      <c r="N38" s="493">
        <f>SUM(B38:M38)</f>
        <v/>
      </c>
      <c r="O38">
        <f>COUNT(B38:M38)</f>
        <v/>
      </c>
    </row>
    <row r="39">
      <c r="A39" t="inlineStr">
        <is>
          <t>FY2024</t>
        </is>
      </c>
      <c r="B39" s="501" t="n">
        <v>3682203.330000001</v>
      </c>
      <c r="C39" s="501" t="n">
        <v>3529131.209999999</v>
      </c>
      <c r="D39" s="501" t="n">
        <v>3379094.139999999</v>
      </c>
      <c r="E39" s="501" t="n">
        <v>3865515.35</v>
      </c>
      <c r="F39" s="501" t="n">
        <v>3532791.19</v>
      </c>
      <c r="G39" s="501" t="n">
        <v>3421496.259999999</v>
      </c>
      <c r="H39" s="501" t="n">
        <v>3669995.02</v>
      </c>
      <c r="I39" s="501" t="n">
        <v>3741384.819999999</v>
      </c>
      <c r="J39" s="501" t="n">
        <v>4040260.569999999</v>
      </c>
      <c r="K39" s="501" t="n">
        <v>3514102.989999998</v>
      </c>
      <c r="L39" s="501" t="n">
        <v>3685763.820000001</v>
      </c>
      <c r="M39" s="501" t="n">
        <v>3633871.56</v>
      </c>
      <c r="N39" s="493">
        <f>SUM(B39:M39)</f>
        <v/>
      </c>
      <c r="O39">
        <f>COUNT(B39:M39)</f>
        <v/>
      </c>
    </row>
    <row r="40">
      <c r="A40" t="inlineStr">
        <is>
          <t>FY2025</t>
        </is>
      </c>
      <c r="B40" s="501" t="n">
        <v>3891743.240000001</v>
      </c>
      <c r="C40" s="501" t="n">
        <v>3482052.850000001</v>
      </c>
      <c r="D40" s="501" t="n">
        <v>3693350.54</v>
      </c>
      <c r="E40" s="501" t="n">
        <v>3866946.55</v>
      </c>
      <c r="F40" s="501" t="n">
        <v>3322448.56</v>
      </c>
      <c r="G40" s="501" t="n">
        <v>3805656.99</v>
      </c>
      <c r="H40" s="501" t="n">
        <v>3451488.829999999</v>
      </c>
      <c r="I40" s="501" t="n">
        <v>3481890.270000001</v>
      </c>
      <c r="J40" s="501" t="n">
        <v>3970233.07</v>
      </c>
      <c r="K40" s="501" t="n">
        <v>3716906.15</v>
      </c>
      <c r="L40" s="501" t="n">
        <v>3319199.619999999</v>
      </c>
      <c r="M40" s="501" t="n">
        <v>3995853.9</v>
      </c>
      <c r="N40" s="493">
        <f>SUM(B40:M40)</f>
        <v/>
      </c>
      <c r="O40">
        <f>COUNT(B40:M40)</f>
        <v/>
      </c>
    </row>
    <row r="41">
      <c r="A41" t="inlineStr">
        <is>
          <t>FY2026</t>
        </is>
      </c>
      <c r="B41" s="530">
        <f>IFERROR(HLOOKUP("2026년 4월",원본_RAW!$H$4:$BK$20,MATCH("ARBCCBDU_HP",원본_RAW!$A$4:$A$20,0),FALSE),"")</f>
        <v/>
      </c>
      <c r="C41" s="530">
        <f>IFERROR(HLOOKUP("2026년 5월",원본_RAW!$H$4:$BK$20,MATCH("ARBCCBDU_HP",원본_RAW!$A$4:$A$20,0),FALSE),"")</f>
        <v/>
      </c>
      <c r="D41" s="530">
        <f>IFERROR(HLOOKUP("2026년 6월",원본_RAW!$H$4:$BK$20,MATCH("ARBCCBDU_HP",원본_RAW!$A$4:$A$20,0),FALSE),"")</f>
        <v/>
      </c>
      <c r="E41" s="530">
        <f>IFERROR(HLOOKUP("2026년 7월",원본_RAW!$H$4:$BK$20,MATCH("ARBCCBDU_HP",원본_RAW!$A$4:$A$20,0),FALSE),"")</f>
        <v/>
      </c>
      <c r="F41" s="530">
        <f>IFERROR(HLOOKUP("2026년 8월",원본_RAW!$H$4:$BK$20,MATCH("ARBCCBDU_HP",원본_RAW!$A$4:$A$20,0),FALSE),"")</f>
        <v/>
      </c>
      <c r="G41" s="530">
        <f>IFERROR(HLOOKUP("2026년 9월",원본_RAW!$H$4:$BK$20,MATCH("ARBCCBDU_HP",원본_RAW!$A$4:$A$20,0),FALSE),"")</f>
        <v/>
      </c>
      <c r="H41" s="530">
        <f>IFERROR(HLOOKUP("2026년 10월",원본_RAW!$H$4:$BK$20,MATCH("ARBCCBDU_HP",원본_RAW!$A$4:$A$20,0),FALSE),"")</f>
        <v/>
      </c>
      <c r="I41" s="530">
        <f>IFERROR(HLOOKUP("2026년 11월",원본_RAW!$H$4:$BK$20,MATCH("ARBCCBDU_HP",원본_RAW!$A$4:$A$20,0),FALSE),"")</f>
        <v/>
      </c>
      <c r="J41" s="530">
        <f>IFERROR(HLOOKUP("2026년 12월",원본_RAW!$H$4:$BK$20,MATCH("ARBCCBDU_HP",원본_RAW!$A$4:$A$20,0),FALSE),"")</f>
        <v/>
      </c>
      <c r="K41" s="530">
        <f>IFERROR(HLOOKUP("2027년 1월",원본_RAW!$H$4:$BK$20,MATCH("ARBCCBDU_HP",원본_RAW!$A$4:$A$20,0),FALSE),"")</f>
        <v/>
      </c>
      <c r="L41" s="530">
        <f>IFERROR(HLOOKUP("2027년 2월",원본_RAW!$H$4:$BK$20,MATCH("ARBCCBDU_HP",원본_RAW!$A$4:$A$20,0),FALSE),"")</f>
        <v/>
      </c>
      <c r="M41" s="530">
        <f>IFERROR(HLOOKUP("2027년 3월",원본_RAW!$H$4:$BK$20,MATCH("ARBCCBDU_HP",원본_RAW!$A$4:$A$20,0),FALSE),"")</f>
        <v/>
      </c>
      <c r="N41" s="493">
        <f>SUM(B41:M41)</f>
        <v/>
      </c>
      <c r="O41">
        <f>COUNT(B41:M41)</f>
        <v/>
      </c>
    </row>
    <row r="42">
      <c r="A42" t="inlineStr">
        <is>
          <t>FY2027</t>
        </is>
      </c>
      <c r="B42" s="530">
        <f>IFERROR(HLOOKUP("2027년 4월",원본_RAW!$H$4:$BK$20,MATCH("ARBCCBDU_HP",원본_RAW!$A$4:$A$20,0),FALSE),"")</f>
        <v/>
      </c>
      <c r="C42" s="530">
        <f>IFERROR(HLOOKUP("2027년 5월",원본_RAW!$H$4:$BK$20,MATCH("ARBCCBDU_HP",원본_RAW!$A$4:$A$20,0),FALSE),"")</f>
        <v/>
      </c>
      <c r="D42" s="530">
        <f>IFERROR(HLOOKUP("2027년 6월",원본_RAW!$H$4:$BK$20,MATCH("ARBCCBDU_HP",원본_RAW!$A$4:$A$20,0),FALSE),"")</f>
        <v/>
      </c>
      <c r="E42" s="530">
        <f>IFERROR(HLOOKUP("2027년 7월",원본_RAW!$H$4:$BK$20,MATCH("ARBCCBDU_HP",원본_RAW!$A$4:$A$20,0),FALSE),"")</f>
        <v/>
      </c>
      <c r="F42" s="530">
        <f>IFERROR(HLOOKUP("2027년 8월",원본_RAW!$H$4:$BK$20,MATCH("ARBCCBDU_HP",원본_RAW!$A$4:$A$20,0),FALSE),"")</f>
        <v/>
      </c>
      <c r="G42" s="530">
        <f>IFERROR(HLOOKUP("2027년 9월",원본_RAW!$H$4:$BK$20,MATCH("ARBCCBDU_HP",원본_RAW!$A$4:$A$20,0),FALSE),"")</f>
        <v/>
      </c>
      <c r="H42" s="530">
        <f>IFERROR(HLOOKUP("2027년 10월",원본_RAW!$H$4:$BK$20,MATCH("ARBCCBDU_HP",원본_RAW!$A$4:$A$20,0),FALSE),"")</f>
        <v/>
      </c>
      <c r="I42" s="530">
        <f>IFERROR(HLOOKUP("2027년 11월",원본_RAW!$H$4:$BK$20,MATCH("ARBCCBDU_HP",원본_RAW!$A$4:$A$20,0),FALSE),"")</f>
        <v/>
      </c>
      <c r="J42" s="530">
        <f>IFERROR(HLOOKUP("2027년 12월",원본_RAW!$H$4:$BK$20,MATCH("ARBCCBDU_HP",원본_RAW!$A$4:$A$20,0),FALSE),"")</f>
        <v/>
      </c>
      <c r="K42" s="530">
        <f>IFERROR(HLOOKUP("2028년 1월",원본_RAW!$H$4:$BK$20,MATCH("ARBCCBDU_HP",원본_RAW!$A$4:$A$20,0),FALSE),"")</f>
        <v/>
      </c>
      <c r="L42" s="530">
        <f>IFERROR(HLOOKUP("2028년 2월",원본_RAW!$H$4:$BK$20,MATCH("ARBCCBDU_HP",원본_RAW!$A$4:$A$20,0),FALSE),"")</f>
        <v/>
      </c>
      <c r="M42" s="530">
        <f>IFERROR(HLOOKUP("2028년 3월",원본_RAW!$H$4:$BK$20,MATCH("ARBCCBDU_HP",원본_RAW!$A$4:$A$20,0),FALSE),"")</f>
        <v/>
      </c>
      <c r="N42" s="493">
        <f>SUM(B42:M42)</f>
        <v/>
      </c>
      <c r="O42">
        <f>COUNT(B42:M42)</f>
        <v/>
      </c>
    </row>
    <row r="43">
      <c r="A43" t="inlineStr">
        <is>
          <t>FY2028</t>
        </is>
      </c>
      <c r="B43" s="530">
        <f>IFERROR(HLOOKUP("2028년 4월",원본_RAW!$H$4:$BK$20,MATCH("ARBCCBDU_HP",원본_RAW!$A$4:$A$20,0),FALSE),"")</f>
        <v/>
      </c>
      <c r="C43" s="530">
        <f>IFERROR(HLOOKUP("2028년 5월",원본_RAW!$H$4:$BK$20,MATCH("ARBCCBDU_HP",원본_RAW!$A$4:$A$20,0),FALSE),"")</f>
        <v/>
      </c>
      <c r="D43" s="530">
        <f>IFERROR(HLOOKUP("2028년 6월",원본_RAW!$H$4:$BK$20,MATCH("ARBCCBDU_HP",원본_RAW!$A$4:$A$20,0),FALSE),"")</f>
        <v/>
      </c>
      <c r="E43" s="530">
        <f>IFERROR(HLOOKUP("2028년 7월",원본_RAW!$H$4:$BK$20,MATCH("ARBCCBDU_HP",원본_RAW!$A$4:$A$20,0),FALSE),"")</f>
        <v/>
      </c>
      <c r="F43" s="530">
        <f>IFERROR(HLOOKUP("2028년 8월",원본_RAW!$H$4:$BK$20,MATCH("ARBCCBDU_HP",원본_RAW!$A$4:$A$20,0),FALSE),"")</f>
        <v/>
      </c>
      <c r="G43" s="530">
        <f>IFERROR(HLOOKUP("2028년 9월",원본_RAW!$H$4:$BK$20,MATCH("ARBCCBDU_HP",원본_RAW!$A$4:$A$20,0),FALSE),"")</f>
        <v/>
      </c>
      <c r="H43" s="530">
        <f>IFERROR(HLOOKUP("2028년 10월",원본_RAW!$H$4:$BK$20,MATCH("ARBCCBDU_HP",원본_RAW!$A$4:$A$20,0),FALSE),"")</f>
        <v/>
      </c>
      <c r="I43" s="530">
        <f>IFERROR(HLOOKUP("2028년 11월",원본_RAW!$H$4:$BK$20,MATCH("ARBCCBDU_HP",원본_RAW!$A$4:$A$20,0),FALSE),"")</f>
        <v/>
      </c>
      <c r="J43" s="530">
        <f>IFERROR(HLOOKUP("2028년 12월",원본_RAW!$H$4:$BK$20,MATCH("ARBCCBDU_HP",원본_RAW!$A$4:$A$20,0),FALSE),"")</f>
        <v/>
      </c>
      <c r="K43" s="530">
        <f>IFERROR(HLOOKUP("2029년 1월",원본_RAW!$H$4:$BK$20,MATCH("ARBCCBDU_HP",원본_RAW!$A$4:$A$20,0),FALSE),"")</f>
        <v/>
      </c>
      <c r="L43" s="530">
        <f>IFERROR(HLOOKUP("2029년 2월",원본_RAW!$H$4:$BK$20,MATCH("ARBCCBDU_HP",원본_RAW!$A$4:$A$20,0),FALSE),"")</f>
        <v/>
      </c>
      <c r="M43" s="530">
        <f>IFERROR(HLOOKUP("2029년 3월",원본_RAW!$H$4:$BK$20,MATCH("ARBCCBDU_HP",원본_RAW!$A$4:$A$20,0),FALSE),"")</f>
        <v/>
      </c>
      <c r="N43" s="493">
        <f>SUM(B43:M43)</f>
        <v/>
      </c>
      <c r="O43">
        <f>COUNT(B43:M43)</f>
        <v/>
      </c>
    </row>
    <row r="44">
      <c r="A44" t="inlineStr">
        <is>
          <t>FY2029</t>
        </is>
      </c>
      <c r="B44" s="530">
        <f>IFERROR(HLOOKUP("2029년 4월",원본_RAW!$H$4:$BK$20,MATCH("ARBCCBDU_HP",원본_RAW!$A$4:$A$20,0),FALSE),"")</f>
        <v/>
      </c>
      <c r="C44" s="530">
        <f>IFERROR(HLOOKUP("2029년 5월",원본_RAW!$H$4:$BK$20,MATCH("ARBCCBDU_HP",원본_RAW!$A$4:$A$20,0),FALSE),"")</f>
        <v/>
      </c>
      <c r="D44" s="530">
        <f>IFERROR(HLOOKUP("2029년 6월",원본_RAW!$H$4:$BK$20,MATCH("ARBCCBDU_HP",원본_RAW!$A$4:$A$20,0),FALSE),"")</f>
        <v/>
      </c>
      <c r="E44" s="530">
        <f>IFERROR(HLOOKUP("2029년 7월",원본_RAW!$H$4:$BK$20,MATCH("ARBCCBDU_HP",원본_RAW!$A$4:$A$20,0),FALSE),"")</f>
        <v/>
      </c>
      <c r="F44" s="530">
        <f>IFERROR(HLOOKUP("2029년 8월",원본_RAW!$H$4:$BK$20,MATCH("ARBCCBDU_HP",원본_RAW!$A$4:$A$20,0),FALSE),"")</f>
        <v/>
      </c>
      <c r="G44" s="530">
        <f>IFERROR(HLOOKUP("2029년 9월",원본_RAW!$H$4:$BK$20,MATCH("ARBCCBDU_HP",원본_RAW!$A$4:$A$20,0),FALSE),"")</f>
        <v/>
      </c>
      <c r="H44" s="530">
        <f>IFERROR(HLOOKUP("2029년 10월",원본_RAW!$H$4:$BK$20,MATCH("ARBCCBDU_HP",원본_RAW!$A$4:$A$20,0),FALSE),"")</f>
        <v/>
      </c>
      <c r="I44" s="530">
        <f>IFERROR(HLOOKUP("2029년 11월",원본_RAW!$H$4:$BK$20,MATCH("ARBCCBDU_HP",원본_RAW!$A$4:$A$20,0),FALSE),"")</f>
        <v/>
      </c>
      <c r="J44" s="530">
        <f>IFERROR(HLOOKUP("2029년 12월",원본_RAW!$H$4:$BK$20,MATCH("ARBCCBDU_HP",원본_RAW!$A$4:$A$20,0),FALSE),"")</f>
        <v/>
      </c>
      <c r="K44" s="530">
        <f>IFERROR(HLOOKUP("2030년 1월",원본_RAW!$H$4:$BK$20,MATCH("ARBCCBDU_HP",원본_RAW!$A$4:$A$20,0),FALSE),"")</f>
        <v/>
      </c>
      <c r="L44" s="530">
        <f>IFERROR(HLOOKUP("2030년 2월",원본_RAW!$H$4:$BK$20,MATCH("ARBCCBDU_HP",원본_RAW!$A$4:$A$20,0),FALSE),"")</f>
        <v/>
      </c>
      <c r="M44" s="530">
        <f>IFERROR(HLOOKUP("2030년 3월",원본_RAW!$H$4:$BK$20,MATCH("ARBCCBDU_HP",원본_RAW!$A$4:$A$20,0),FALSE),"")</f>
        <v/>
      </c>
      <c r="N44" s="493">
        <f>SUM(B44:M44)</f>
        <v/>
      </c>
      <c r="O44">
        <f>COUNT(B44:M44)</f>
        <v/>
      </c>
    </row>
    <row r="45">
      <c r="A45" t="inlineStr">
        <is>
          <t>FY2030</t>
        </is>
      </c>
      <c r="B45" s="530">
        <f>IFERROR(HLOOKUP("2030년 4월",원본_RAW!$H$4:$BK$20,MATCH("ARBCCBDU_HP",원본_RAW!$A$4:$A$20,0),FALSE),"")</f>
        <v/>
      </c>
      <c r="C45" s="530">
        <f>IFERROR(HLOOKUP("2030년 5월",원본_RAW!$H$4:$BK$20,MATCH("ARBCCBDU_HP",원본_RAW!$A$4:$A$20,0),FALSE),"")</f>
        <v/>
      </c>
      <c r="D45" s="530">
        <f>IFERROR(HLOOKUP("2030년 6월",원본_RAW!$H$4:$BK$20,MATCH("ARBCCBDU_HP",원본_RAW!$A$4:$A$20,0),FALSE),"")</f>
        <v/>
      </c>
      <c r="E45" s="530">
        <f>IFERROR(HLOOKUP("2030년 7월",원본_RAW!$H$4:$BK$20,MATCH("ARBCCBDU_HP",원본_RAW!$A$4:$A$20,0),FALSE),"")</f>
        <v/>
      </c>
      <c r="F45" s="530">
        <f>IFERROR(HLOOKUP("2030년 8월",원본_RAW!$H$4:$BK$20,MATCH("ARBCCBDU_HP",원본_RAW!$A$4:$A$20,0),FALSE),"")</f>
        <v/>
      </c>
      <c r="G45" s="530">
        <f>IFERROR(HLOOKUP("2030년 9월",원본_RAW!$H$4:$BK$20,MATCH("ARBCCBDU_HP",원본_RAW!$A$4:$A$20,0),FALSE),"")</f>
        <v/>
      </c>
      <c r="H45" s="530">
        <f>IFERROR(HLOOKUP("2030년 10월",원본_RAW!$H$4:$BK$20,MATCH("ARBCCBDU_HP",원본_RAW!$A$4:$A$20,0),FALSE),"")</f>
        <v/>
      </c>
      <c r="I45" s="530">
        <f>IFERROR(HLOOKUP("2030년 11월",원본_RAW!$H$4:$BK$20,MATCH("ARBCCBDU_HP",원본_RAW!$A$4:$A$20,0),FALSE),"")</f>
        <v/>
      </c>
      <c r="J45" s="530">
        <f>IFERROR(HLOOKUP("2030년 12월",원본_RAW!$H$4:$BK$20,MATCH("ARBCCBDU_HP",원본_RAW!$A$4:$A$20,0),FALSE),"")</f>
        <v/>
      </c>
      <c r="K45" s="530">
        <f>IFERROR(HLOOKUP("2031년 1월",원본_RAW!$H$4:$BK$20,MATCH("ARBCCBDU_HP",원본_RAW!$A$4:$A$20,0),FALSE),"")</f>
        <v/>
      </c>
      <c r="L45" s="530">
        <f>IFERROR(HLOOKUP("2031년 2월",원본_RAW!$H$4:$BK$20,MATCH("ARBCCBDU_HP",원본_RAW!$A$4:$A$20,0),FALSE),"")</f>
        <v/>
      </c>
      <c r="M45" s="530">
        <f>IFERROR(HLOOKUP("2031년 3월",원본_RAW!$H$4:$BK$20,MATCH("ARBCCBDU_HP",원본_RAW!$A$4:$A$20,0),FALSE),"")</f>
        <v/>
      </c>
      <c r="N45" s="493">
        <f>SUM(B45:M45)</f>
        <v/>
      </c>
      <c r="O45">
        <f>COUNT(B45:M45)</f>
        <v/>
      </c>
    </row>
    <row r="47">
      <c r="A47" s="528" t="inlineStr">
        <is>
          <t>[GP] FY ＼ 월</t>
        </is>
      </c>
      <c r="B47" s="529" t="inlineStr">
        <is>
          <t>4월</t>
        </is>
      </c>
      <c r="C47" s="529" t="inlineStr">
        <is>
          <t>5월</t>
        </is>
      </c>
      <c r="D47" s="529" t="inlineStr">
        <is>
          <t>6월</t>
        </is>
      </c>
      <c r="E47" s="529" t="inlineStr">
        <is>
          <t>7월</t>
        </is>
      </c>
      <c r="F47" s="529" t="inlineStr">
        <is>
          <t>8월</t>
        </is>
      </c>
      <c r="G47" s="529" t="inlineStr">
        <is>
          <t>9월</t>
        </is>
      </c>
      <c r="H47" s="529" t="inlineStr">
        <is>
          <t>10월</t>
        </is>
      </c>
      <c r="I47" s="529" t="inlineStr">
        <is>
          <t>11월</t>
        </is>
      </c>
      <c r="J47" s="529" t="inlineStr">
        <is>
          <t>12월</t>
        </is>
      </c>
      <c r="K47" s="529" t="inlineStr">
        <is>
          <t>1월</t>
        </is>
      </c>
      <c r="L47" s="529" t="inlineStr">
        <is>
          <t>2월</t>
        </is>
      </c>
      <c r="M47" s="529" t="inlineStr">
        <is>
          <t>3월</t>
        </is>
      </c>
      <c r="N47" s="528" t="inlineStr">
        <is>
          <t>FY 합계</t>
        </is>
      </c>
      <c r="O47" s="528" t="inlineStr">
        <is>
          <t>실측월수</t>
        </is>
      </c>
    </row>
    <row r="48">
      <c r="A48" t="inlineStr">
        <is>
          <t>FY2018</t>
        </is>
      </c>
      <c r="B48" s="501" t="n"/>
      <c r="C48" s="501" t="n"/>
      <c r="D48" s="501" t="n"/>
      <c r="E48" s="501" t="n"/>
      <c r="F48" s="501" t="n"/>
      <c r="G48" s="501" t="n"/>
      <c r="H48" s="501" t="n"/>
      <c r="I48" s="501" t="n"/>
      <c r="J48" s="501" t="n"/>
      <c r="K48" s="501" t="n"/>
      <c r="L48" s="501" t="n"/>
      <c r="M48" s="501" t="n"/>
      <c r="N48" s="493">
        <f>SUM(B48:M48)</f>
        <v/>
      </c>
      <c r="O48">
        <f>COUNT(B48:M48)</f>
        <v/>
      </c>
    </row>
    <row r="49">
      <c r="A49" t="inlineStr">
        <is>
          <t>FY2019</t>
        </is>
      </c>
      <c r="B49" s="501" t="n"/>
      <c r="C49" s="501" t="n"/>
      <c r="D49" s="501" t="n"/>
      <c r="E49" s="501" t="n"/>
      <c r="F49" s="501" t="n"/>
      <c r="G49" s="501" t="n"/>
      <c r="H49" s="501" t="n"/>
      <c r="I49" s="501" t="n"/>
      <c r="J49" s="501" t="n"/>
      <c r="K49" s="501" t="n"/>
      <c r="L49" s="501" t="n"/>
      <c r="M49" s="501" t="n"/>
      <c r="N49" s="493">
        <f>SUM(B49:M49)</f>
        <v/>
      </c>
      <c r="O49">
        <f>COUNT(B49:M49)</f>
        <v/>
      </c>
    </row>
    <row r="50">
      <c r="A50" t="inlineStr">
        <is>
          <t>FY2020</t>
        </is>
      </c>
      <c r="B50" s="501" t="n"/>
      <c r="C50" s="501" t="n"/>
      <c r="D50" s="501" t="n"/>
      <c r="E50" s="501" t="n"/>
      <c r="F50" s="501" t="n"/>
      <c r="G50" s="501" t="n"/>
      <c r="H50" s="501" t="n"/>
      <c r="I50" s="501" t="n"/>
      <c r="J50" s="501" t="n"/>
      <c r="K50" s="501" t="n"/>
      <c r="L50" s="501" t="n"/>
      <c r="M50" s="501" t="n"/>
      <c r="N50" s="493">
        <f>SUM(B50:M50)</f>
        <v/>
      </c>
      <c r="O50">
        <f>COUNT(B50:M50)</f>
        <v/>
      </c>
    </row>
    <row r="51">
      <c r="A51" t="inlineStr">
        <is>
          <t>FY2021</t>
        </is>
      </c>
      <c r="B51" s="501" t="n">
        <v>7146360.959999998</v>
      </c>
      <c r="C51" s="501" t="n">
        <v>7281393.77</v>
      </c>
      <c r="D51" s="501" t="n">
        <v>7248543.660000001</v>
      </c>
      <c r="E51" s="501" t="n">
        <v>7518815.639999997</v>
      </c>
      <c r="F51" s="501" t="n">
        <v>7420317.67</v>
      </c>
      <c r="G51" s="501" t="n">
        <v>7243889.27</v>
      </c>
      <c r="H51" s="501" t="n">
        <v>7482071.749999999</v>
      </c>
      <c r="I51" s="501" t="n">
        <v>7665688.419999998</v>
      </c>
      <c r="J51" s="501" t="n">
        <v>8522722.27</v>
      </c>
      <c r="K51" s="501" t="n">
        <v>8031657.279999997</v>
      </c>
      <c r="L51" s="501" t="n">
        <v>7456546.919999998</v>
      </c>
      <c r="M51" s="501" t="n">
        <v>8302058.73</v>
      </c>
      <c r="N51" s="493">
        <f>SUM(B51:M51)</f>
        <v/>
      </c>
      <c r="O51">
        <f>COUNT(B51:M51)</f>
        <v/>
      </c>
    </row>
    <row r="52">
      <c r="A52" t="inlineStr">
        <is>
          <t>FY2022</t>
        </is>
      </c>
      <c r="B52" s="501" t="n">
        <v>8151709.020000001</v>
      </c>
      <c r="C52" s="501" t="n">
        <v>8417757.5</v>
      </c>
      <c r="D52" s="501" t="n">
        <v>8718916.450000003</v>
      </c>
      <c r="E52" s="501" t="n">
        <v>8748697.430000002</v>
      </c>
      <c r="F52" s="501" t="n">
        <v>9191570.42</v>
      </c>
      <c r="G52" s="501" t="n">
        <v>8908858.720000003</v>
      </c>
      <c r="H52" s="501" t="n">
        <v>9389721.360000003</v>
      </c>
      <c r="I52" s="501" t="n">
        <v>9448249.089999998</v>
      </c>
      <c r="J52" s="501" t="n">
        <v>10222229.88</v>
      </c>
      <c r="K52" s="501" t="n">
        <v>9613482.73</v>
      </c>
      <c r="L52" s="501" t="n">
        <v>9421116.770000001</v>
      </c>
      <c r="M52" s="501" t="n">
        <v>10444944.05</v>
      </c>
      <c r="N52" s="493">
        <f>SUM(B52:M52)</f>
        <v/>
      </c>
      <c r="O52">
        <f>COUNT(B52:M52)</f>
        <v/>
      </c>
    </row>
    <row r="53">
      <c r="A53" t="inlineStr">
        <is>
          <t>FY2023</t>
        </is>
      </c>
      <c r="B53" s="501" t="n">
        <v>9818242.65</v>
      </c>
      <c r="C53" s="501" t="n">
        <v>10457743.78</v>
      </c>
      <c r="D53" s="501" t="n">
        <v>10364098.76</v>
      </c>
      <c r="E53" s="501" t="n">
        <v>10023730.64</v>
      </c>
      <c r="F53" s="501" t="n">
        <v>10099736.9</v>
      </c>
      <c r="G53" s="501" t="n">
        <v>9731536.100000001</v>
      </c>
      <c r="H53" s="501" t="n">
        <v>10155597.55</v>
      </c>
      <c r="I53" s="501" t="n">
        <v>10173107.35</v>
      </c>
      <c r="J53" s="501" t="n">
        <v>10600369.33</v>
      </c>
      <c r="K53" s="501" t="n">
        <v>10815757.35</v>
      </c>
      <c r="L53" s="501" t="n">
        <v>10376643.91</v>
      </c>
      <c r="M53" s="501" t="n">
        <v>10578850.32</v>
      </c>
      <c r="N53" s="493">
        <f>SUM(B53:M53)</f>
        <v/>
      </c>
      <c r="O53">
        <f>COUNT(B53:M53)</f>
        <v/>
      </c>
    </row>
    <row r="54">
      <c r="A54" t="inlineStr">
        <is>
          <t>FY2024</t>
        </is>
      </c>
      <c r="B54" s="501" t="n">
        <v>10907255.15</v>
      </c>
      <c r="C54" s="501" t="n">
        <v>11130975.71</v>
      </c>
      <c r="D54" s="501" t="n">
        <v>10413257.27</v>
      </c>
      <c r="E54" s="501" t="n">
        <v>11162678.55</v>
      </c>
      <c r="F54" s="501" t="n">
        <v>11005887.76</v>
      </c>
      <c r="G54" s="501" t="n">
        <v>10792938.67</v>
      </c>
      <c r="H54" s="501" t="n">
        <v>11334935.8</v>
      </c>
      <c r="I54" s="501" t="n">
        <v>10922946.61</v>
      </c>
      <c r="J54" s="501" t="n">
        <v>11812905.2</v>
      </c>
      <c r="K54" s="501" t="n">
        <v>11190880.43</v>
      </c>
      <c r="L54" s="501" t="n">
        <v>11000517.38</v>
      </c>
      <c r="M54" s="501" t="n">
        <v>11226077.24000001</v>
      </c>
      <c r="N54" s="493">
        <f>SUM(B54:M54)</f>
        <v/>
      </c>
      <c r="O54">
        <f>COUNT(B54:M54)</f>
        <v/>
      </c>
    </row>
    <row r="55">
      <c r="A55" t="inlineStr">
        <is>
          <t>FY2025</t>
        </is>
      </c>
      <c r="B55" s="501" t="n">
        <v>11676378.73</v>
      </c>
      <c r="C55" s="501" t="n">
        <v>11624341.93</v>
      </c>
      <c r="D55" s="501" t="n">
        <v>11100491.37</v>
      </c>
      <c r="E55" s="501" t="n">
        <v>11574458.79</v>
      </c>
      <c r="F55" s="501" t="n">
        <v>11146720.97</v>
      </c>
      <c r="G55" s="501" t="n">
        <v>12480846.82999999</v>
      </c>
      <c r="H55" s="501" t="n">
        <v>11063589.84</v>
      </c>
      <c r="I55" s="501" t="n">
        <v>11071213.72</v>
      </c>
      <c r="J55" s="501" t="n">
        <v>12616525.51999999</v>
      </c>
      <c r="K55" s="501" t="n">
        <v>12347691.5</v>
      </c>
      <c r="L55" s="501" t="n">
        <v>11586746.65</v>
      </c>
      <c r="M55" s="501" t="n">
        <v>13055840.17</v>
      </c>
      <c r="N55" s="493">
        <f>SUM(B55:M55)</f>
        <v/>
      </c>
      <c r="O55">
        <f>COUNT(B55:M55)</f>
        <v/>
      </c>
    </row>
    <row r="56">
      <c r="A56" t="inlineStr">
        <is>
          <t>FY2026</t>
        </is>
      </c>
      <c r="B56" s="530">
        <f>IFERROR(HLOOKUP("2026년 4월",원본_RAW!$H$4:$BK$20,MATCH("ARBCCBDU_GP",원본_RAW!$A$4:$A$20,0),FALSE),"")</f>
        <v/>
      </c>
      <c r="C56" s="530">
        <f>IFERROR(HLOOKUP("2026년 5월",원본_RAW!$H$4:$BK$20,MATCH("ARBCCBDU_GP",원본_RAW!$A$4:$A$20,0),FALSE),"")</f>
        <v/>
      </c>
      <c r="D56" s="530">
        <f>IFERROR(HLOOKUP("2026년 6월",원본_RAW!$H$4:$BK$20,MATCH("ARBCCBDU_GP",원본_RAW!$A$4:$A$20,0),FALSE),"")</f>
        <v/>
      </c>
      <c r="E56" s="530">
        <f>IFERROR(HLOOKUP("2026년 7월",원본_RAW!$H$4:$BK$20,MATCH("ARBCCBDU_GP",원본_RAW!$A$4:$A$20,0),FALSE),"")</f>
        <v/>
      </c>
      <c r="F56" s="530">
        <f>IFERROR(HLOOKUP("2026년 8월",원본_RAW!$H$4:$BK$20,MATCH("ARBCCBDU_GP",원본_RAW!$A$4:$A$20,0),FALSE),"")</f>
        <v/>
      </c>
      <c r="G56" s="530">
        <f>IFERROR(HLOOKUP("2026년 9월",원본_RAW!$H$4:$BK$20,MATCH("ARBCCBDU_GP",원본_RAW!$A$4:$A$20,0),FALSE),"")</f>
        <v/>
      </c>
      <c r="H56" s="530">
        <f>IFERROR(HLOOKUP("2026년 10월",원본_RAW!$H$4:$BK$20,MATCH("ARBCCBDU_GP",원본_RAW!$A$4:$A$20,0),FALSE),"")</f>
        <v/>
      </c>
      <c r="I56" s="530">
        <f>IFERROR(HLOOKUP("2026년 11월",원본_RAW!$H$4:$BK$20,MATCH("ARBCCBDU_GP",원본_RAW!$A$4:$A$20,0),FALSE),"")</f>
        <v/>
      </c>
      <c r="J56" s="530">
        <f>IFERROR(HLOOKUP("2026년 12월",원본_RAW!$H$4:$BK$20,MATCH("ARBCCBDU_GP",원본_RAW!$A$4:$A$20,0),FALSE),"")</f>
        <v/>
      </c>
      <c r="K56" s="530">
        <f>IFERROR(HLOOKUP("2027년 1월",원본_RAW!$H$4:$BK$20,MATCH("ARBCCBDU_GP",원본_RAW!$A$4:$A$20,0),FALSE),"")</f>
        <v/>
      </c>
      <c r="L56" s="530">
        <f>IFERROR(HLOOKUP("2027년 2월",원본_RAW!$H$4:$BK$20,MATCH("ARBCCBDU_GP",원본_RAW!$A$4:$A$20,0),FALSE),"")</f>
        <v/>
      </c>
      <c r="M56" s="530">
        <f>IFERROR(HLOOKUP("2027년 3월",원본_RAW!$H$4:$BK$20,MATCH("ARBCCBDU_GP",원본_RAW!$A$4:$A$20,0),FALSE),"")</f>
        <v/>
      </c>
      <c r="N56" s="493">
        <f>SUM(B56:M56)</f>
        <v/>
      </c>
      <c r="O56">
        <f>COUNT(B56:M56)</f>
        <v/>
      </c>
    </row>
    <row r="57">
      <c r="A57" t="inlineStr">
        <is>
          <t>FY2027</t>
        </is>
      </c>
      <c r="B57" s="530">
        <f>IFERROR(HLOOKUP("2027년 4월",원본_RAW!$H$4:$BK$20,MATCH("ARBCCBDU_GP",원본_RAW!$A$4:$A$20,0),FALSE),"")</f>
        <v/>
      </c>
      <c r="C57" s="530">
        <f>IFERROR(HLOOKUP("2027년 5월",원본_RAW!$H$4:$BK$20,MATCH("ARBCCBDU_GP",원본_RAW!$A$4:$A$20,0),FALSE),"")</f>
        <v/>
      </c>
      <c r="D57" s="530">
        <f>IFERROR(HLOOKUP("2027년 6월",원본_RAW!$H$4:$BK$20,MATCH("ARBCCBDU_GP",원본_RAW!$A$4:$A$20,0),FALSE),"")</f>
        <v/>
      </c>
      <c r="E57" s="530">
        <f>IFERROR(HLOOKUP("2027년 7월",원본_RAW!$H$4:$BK$20,MATCH("ARBCCBDU_GP",원본_RAW!$A$4:$A$20,0),FALSE),"")</f>
        <v/>
      </c>
      <c r="F57" s="530">
        <f>IFERROR(HLOOKUP("2027년 8월",원본_RAW!$H$4:$BK$20,MATCH("ARBCCBDU_GP",원본_RAW!$A$4:$A$20,0),FALSE),"")</f>
        <v/>
      </c>
      <c r="G57" s="530">
        <f>IFERROR(HLOOKUP("2027년 9월",원본_RAW!$H$4:$BK$20,MATCH("ARBCCBDU_GP",원본_RAW!$A$4:$A$20,0),FALSE),"")</f>
        <v/>
      </c>
      <c r="H57" s="530">
        <f>IFERROR(HLOOKUP("2027년 10월",원본_RAW!$H$4:$BK$20,MATCH("ARBCCBDU_GP",원본_RAW!$A$4:$A$20,0),FALSE),"")</f>
        <v/>
      </c>
      <c r="I57" s="530">
        <f>IFERROR(HLOOKUP("2027년 11월",원본_RAW!$H$4:$BK$20,MATCH("ARBCCBDU_GP",원본_RAW!$A$4:$A$20,0),FALSE),"")</f>
        <v/>
      </c>
      <c r="J57" s="530">
        <f>IFERROR(HLOOKUP("2027년 12월",원본_RAW!$H$4:$BK$20,MATCH("ARBCCBDU_GP",원본_RAW!$A$4:$A$20,0),FALSE),"")</f>
        <v/>
      </c>
      <c r="K57" s="530">
        <f>IFERROR(HLOOKUP("2028년 1월",원본_RAW!$H$4:$BK$20,MATCH("ARBCCBDU_GP",원본_RAW!$A$4:$A$20,0),FALSE),"")</f>
        <v/>
      </c>
      <c r="L57" s="530">
        <f>IFERROR(HLOOKUP("2028년 2월",원본_RAW!$H$4:$BK$20,MATCH("ARBCCBDU_GP",원본_RAW!$A$4:$A$20,0),FALSE),"")</f>
        <v/>
      </c>
      <c r="M57" s="530">
        <f>IFERROR(HLOOKUP("2028년 3월",원본_RAW!$H$4:$BK$20,MATCH("ARBCCBDU_GP",원본_RAW!$A$4:$A$20,0),FALSE),"")</f>
        <v/>
      </c>
      <c r="N57" s="493">
        <f>SUM(B57:M57)</f>
        <v/>
      </c>
      <c r="O57">
        <f>COUNT(B57:M57)</f>
        <v/>
      </c>
    </row>
    <row r="58">
      <c r="A58" t="inlineStr">
        <is>
          <t>FY2028</t>
        </is>
      </c>
      <c r="B58" s="530">
        <f>IFERROR(HLOOKUP("2028년 4월",원본_RAW!$H$4:$BK$20,MATCH("ARBCCBDU_GP",원본_RAW!$A$4:$A$20,0),FALSE),"")</f>
        <v/>
      </c>
      <c r="C58" s="530">
        <f>IFERROR(HLOOKUP("2028년 5월",원본_RAW!$H$4:$BK$20,MATCH("ARBCCBDU_GP",원본_RAW!$A$4:$A$20,0),FALSE),"")</f>
        <v/>
      </c>
      <c r="D58" s="530">
        <f>IFERROR(HLOOKUP("2028년 6월",원본_RAW!$H$4:$BK$20,MATCH("ARBCCBDU_GP",원본_RAW!$A$4:$A$20,0),FALSE),"")</f>
        <v/>
      </c>
      <c r="E58" s="530">
        <f>IFERROR(HLOOKUP("2028년 7월",원본_RAW!$H$4:$BK$20,MATCH("ARBCCBDU_GP",원본_RAW!$A$4:$A$20,0),FALSE),"")</f>
        <v/>
      </c>
      <c r="F58" s="530">
        <f>IFERROR(HLOOKUP("2028년 8월",원본_RAW!$H$4:$BK$20,MATCH("ARBCCBDU_GP",원본_RAW!$A$4:$A$20,0),FALSE),"")</f>
        <v/>
      </c>
      <c r="G58" s="530">
        <f>IFERROR(HLOOKUP("2028년 9월",원본_RAW!$H$4:$BK$20,MATCH("ARBCCBDU_GP",원본_RAW!$A$4:$A$20,0),FALSE),"")</f>
        <v/>
      </c>
      <c r="H58" s="530">
        <f>IFERROR(HLOOKUP("2028년 10월",원본_RAW!$H$4:$BK$20,MATCH("ARBCCBDU_GP",원본_RAW!$A$4:$A$20,0),FALSE),"")</f>
        <v/>
      </c>
      <c r="I58" s="530">
        <f>IFERROR(HLOOKUP("2028년 11월",원본_RAW!$H$4:$BK$20,MATCH("ARBCCBDU_GP",원본_RAW!$A$4:$A$20,0),FALSE),"")</f>
        <v/>
      </c>
      <c r="J58" s="530">
        <f>IFERROR(HLOOKUP("2028년 12월",원본_RAW!$H$4:$BK$20,MATCH("ARBCCBDU_GP",원본_RAW!$A$4:$A$20,0),FALSE),"")</f>
        <v/>
      </c>
      <c r="K58" s="530">
        <f>IFERROR(HLOOKUP("2029년 1월",원본_RAW!$H$4:$BK$20,MATCH("ARBCCBDU_GP",원본_RAW!$A$4:$A$20,0),FALSE),"")</f>
        <v/>
      </c>
      <c r="L58" s="530">
        <f>IFERROR(HLOOKUP("2029년 2월",원본_RAW!$H$4:$BK$20,MATCH("ARBCCBDU_GP",원본_RAW!$A$4:$A$20,0),FALSE),"")</f>
        <v/>
      </c>
      <c r="M58" s="530">
        <f>IFERROR(HLOOKUP("2029년 3월",원본_RAW!$H$4:$BK$20,MATCH("ARBCCBDU_GP",원본_RAW!$A$4:$A$20,0),FALSE),"")</f>
        <v/>
      </c>
      <c r="N58" s="493">
        <f>SUM(B58:M58)</f>
        <v/>
      </c>
      <c r="O58">
        <f>COUNT(B58:M58)</f>
        <v/>
      </c>
    </row>
    <row r="59">
      <c r="A59" t="inlineStr">
        <is>
          <t>FY2029</t>
        </is>
      </c>
      <c r="B59" s="530">
        <f>IFERROR(HLOOKUP("2029년 4월",원본_RAW!$H$4:$BK$20,MATCH("ARBCCBDU_GP",원본_RAW!$A$4:$A$20,0),FALSE),"")</f>
        <v/>
      </c>
      <c r="C59" s="530">
        <f>IFERROR(HLOOKUP("2029년 5월",원본_RAW!$H$4:$BK$20,MATCH("ARBCCBDU_GP",원본_RAW!$A$4:$A$20,0),FALSE),"")</f>
        <v/>
      </c>
      <c r="D59" s="530">
        <f>IFERROR(HLOOKUP("2029년 6월",원본_RAW!$H$4:$BK$20,MATCH("ARBCCBDU_GP",원본_RAW!$A$4:$A$20,0),FALSE),"")</f>
        <v/>
      </c>
      <c r="E59" s="530">
        <f>IFERROR(HLOOKUP("2029년 7월",원본_RAW!$H$4:$BK$20,MATCH("ARBCCBDU_GP",원본_RAW!$A$4:$A$20,0),FALSE),"")</f>
        <v/>
      </c>
      <c r="F59" s="530">
        <f>IFERROR(HLOOKUP("2029년 8월",원본_RAW!$H$4:$BK$20,MATCH("ARBCCBDU_GP",원본_RAW!$A$4:$A$20,0),FALSE),"")</f>
        <v/>
      </c>
      <c r="G59" s="530">
        <f>IFERROR(HLOOKUP("2029년 9월",원본_RAW!$H$4:$BK$20,MATCH("ARBCCBDU_GP",원본_RAW!$A$4:$A$20,0),FALSE),"")</f>
        <v/>
      </c>
      <c r="H59" s="530">
        <f>IFERROR(HLOOKUP("2029년 10월",원본_RAW!$H$4:$BK$20,MATCH("ARBCCBDU_GP",원본_RAW!$A$4:$A$20,0),FALSE),"")</f>
        <v/>
      </c>
      <c r="I59" s="530">
        <f>IFERROR(HLOOKUP("2029년 11월",원본_RAW!$H$4:$BK$20,MATCH("ARBCCBDU_GP",원본_RAW!$A$4:$A$20,0),FALSE),"")</f>
        <v/>
      </c>
      <c r="J59" s="530">
        <f>IFERROR(HLOOKUP("2029년 12월",원본_RAW!$H$4:$BK$20,MATCH("ARBCCBDU_GP",원본_RAW!$A$4:$A$20,0),FALSE),"")</f>
        <v/>
      </c>
      <c r="K59" s="530">
        <f>IFERROR(HLOOKUP("2030년 1월",원본_RAW!$H$4:$BK$20,MATCH("ARBCCBDU_GP",원본_RAW!$A$4:$A$20,0),FALSE),"")</f>
        <v/>
      </c>
      <c r="L59" s="530">
        <f>IFERROR(HLOOKUP("2030년 2월",원본_RAW!$H$4:$BK$20,MATCH("ARBCCBDU_GP",원본_RAW!$A$4:$A$20,0),FALSE),"")</f>
        <v/>
      </c>
      <c r="M59" s="530">
        <f>IFERROR(HLOOKUP("2030년 3월",원본_RAW!$H$4:$BK$20,MATCH("ARBCCBDU_GP",원본_RAW!$A$4:$A$20,0),FALSE),"")</f>
        <v/>
      </c>
      <c r="N59" s="493">
        <f>SUM(B59:M59)</f>
        <v/>
      </c>
      <c r="O59">
        <f>COUNT(B59:M59)</f>
        <v/>
      </c>
    </row>
    <row r="60">
      <c r="A60" t="inlineStr">
        <is>
          <t>FY2030</t>
        </is>
      </c>
      <c r="B60" s="530">
        <f>IFERROR(HLOOKUP("2030년 4월",원본_RAW!$H$4:$BK$20,MATCH("ARBCCBDU_GP",원본_RAW!$A$4:$A$20,0),FALSE),"")</f>
        <v/>
      </c>
      <c r="C60" s="530">
        <f>IFERROR(HLOOKUP("2030년 5월",원본_RAW!$H$4:$BK$20,MATCH("ARBCCBDU_GP",원본_RAW!$A$4:$A$20,0),FALSE),"")</f>
        <v/>
      </c>
      <c r="D60" s="530">
        <f>IFERROR(HLOOKUP("2030년 6월",원본_RAW!$H$4:$BK$20,MATCH("ARBCCBDU_GP",원본_RAW!$A$4:$A$20,0),FALSE),"")</f>
        <v/>
      </c>
      <c r="E60" s="530">
        <f>IFERROR(HLOOKUP("2030년 7월",원본_RAW!$H$4:$BK$20,MATCH("ARBCCBDU_GP",원본_RAW!$A$4:$A$20,0),FALSE),"")</f>
        <v/>
      </c>
      <c r="F60" s="530">
        <f>IFERROR(HLOOKUP("2030년 8월",원본_RAW!$H$4:$BK$20,MATCH("ARBCCBDU_GP",원본_RAW!$A$4:$A$20,0),FALSE),"")</f>
        <v/>
      </c>
      <c r="G60" s="530">
        <f>IFERROR(HLOOKUP("2030년 9월",원본_RAW!$H$4:$BK$20,MATCH("ARBCCBDU_GP",원본_RAW!$A$4:$A$20,0),FALSE),"")</f>
        <v/>
      </c>
      <c r="H60" s="530">
        <f>IFERROR(HLOOKUP("2030년 10월",원본_RAW!$H$4:$BK$20,MATCH("ARBCCBDU_GP",원본_RAW!$A$4:$A$20,0),FALSE),"")</f>
        <v/>
      </c>
      <c r="I60" s="530">
        <f>IFERROR(HLOOKUP("2030년 11월",원본_RAW!$H$4:$BK$20,MATCH("ARBCCBDU_GP",원본_RAW!$A$4:$A$20,0),FALSE),"")</f>
        <v/>
      </c>
      <c r="J60" s="530">
        <f>IFERROR(HLOOKUP("2030년 12월",원본_RAW!$H$4:$BK$20,MATCH("ARBCCBDU_GP",원본_RAW!$A$4:$A$20,0),FALSE),"")</f>
        <v/>
      </c>
      <c r="K60" s="530">
        <f>IFERROR(HLOOKUP("2031년 1월",원본_RAW!$H$4:$BK$20,MATCH("ARBCCBDU_GP",원본_RAW!$A$4:$A$20,0),FALSE),"")</f>
        <v/>
      </c>
      <c r="L60" s="530">
        <f>IFERROR(HLOOKUP("2031년 2월",원본_RAW!$H$4:$BK$20,MATCH("ARBCCBDU_GP",원본_RAW!$A$4:$A$20,0),FALSE),"")</f>
        <v/>
      </c>
      <c r="M60" s="530">
        <f>IFERROR(HLOOKUP("2031년 3월",원본_RAW!$H$4:$BK$20,MATCH("ARBCCBDU_GP",원본_RAW!$A$4:$A$20,0),FALSE),"")</f>
        <v/>
      </c>
      <c r="N60" s="493">
        <f>SUM(B60:M60)</f>
        <v/>
      </c>
      <c r="O60">
        <f>COUNT(B60:M60)</f>
        <v/>
      </c>
    </row>
    <row r="62">
      <c r="A62" s="527" t="inlineStr">
        <is>
          <t>■ C. Olmesartan+Amlodipine+HCTZ 성분 처방량 (DOT)</t>
        </is>
      </c>
    </row>
    <row r="63">
      <c r="A63" s="528" t="inlineStr">
        <is>
          <t>[HP] FY ＼ 월</t>
        </is>
      </c>
      <c r="B63" s="529" t="inlineStr">
        <is>
          <t>4월</t>
        </is>
      </c>
      <c r="C63" s="529" t="inlineStr">
        <is>
          <t>5월</t>
        </is>
      </c>
      <c r="D63" s="529" t="inlineStr">
        <is>
          <t>6월</t>
        </is>
      </c>
      <c r="E63" s="529" t="inlineStr">
        <is>
          <t>7월</t>
        </is>
      </c>
      <c r="F63" s="529" t="inlineStr">
        <is>
          <t>8월</t>
        </is>
      </c>
      <c r="G63" s="529" t="inlineStr">
        <is>
          <t>9월</t>
        </is>
      </c>
      <c r="H63" s="529" t="inlineStr">
        <is>
          <t>10월</t>
        </is>
      </c>
      <c r="I63" s="529" t="inlineStr">
        <is>
          <t>11월</t>
        </is>
      </c>
      <c r="J63" s="529" t="inlineStr">
        <is>
          <t>12월</t>
        </is>
      </c>
      <c r="K63" s="529" t="inlineStr">
        <is>
          <t>1월</t>
        </is>
      </c>
      <c r="L63" s="529" t="inlineStr">
        <is>
          <t>2월</t>
        </is>
      </c>
      <c r="M63" s="529" t="inlineStr">
        <is>
          <t>3월</t>
        </is>
      </c>
      <c r="N63" s="528" t="inlineStr">
        <is>
          <t>FY 합계</t>
        </is>
      </c>
      <c r="O63" s="528" t="inlineStr">
        <is>
          <t>실측월수</t>
        </is>
      </c>
    </row>
    <row r="64">
      <c r="A64" t="inlineStr">
        <is>
          <t>FY2018</t>
        </is>
      </c>
      <c r="B64" s="501" t="n"/>
      <c r="C64" s="501" t="n"/>
      <c r="D64" s="501" t="n"/>
      <c r="E64" s="501" t="n"/>
      <c r="F64" s="501" t="n"/>
      <c r="G64" s="501" t="n"/>
      <c r="H64" s="501" t="n"/>
      <c r="I64" s="501" t="n"/>
      <c r="J64" s="501" t="n"/>
      <c r="K64" s="501" t="n"/>
      <c r="L64" s="501" t="n"/>
      <c r="M64" s="501" t="n"/>
      <c r="N64" s="493">
        <f>SUM(B64:M64)</f>
        <v/>
      </c>
      <c r="O64">
        <f>COUNT(B64:M64)</f>
        <v/>
      </c>
    </row>
    <row r="65">
      <c r="A65" t="inlineStr">
        <is>
          <t>FY2019</t>
        </is>
      </c>
      <c r="B65" s="501" t="n"/>
      <c r="C65" s="501" t="n"/>
      <c r="D65" s="501" t="n"/>
      <c r="E65" s="501" t="n"/>
      <c r="F65" s="501" t="n"/>
      <c r="G65" s="501" t="n"/>
      <c r="H65" s="501" t="n"/>
      <c r="I65" s="501" t="n"/>
      <c r="J65" s="501" t="n"/>
      <c r="K65" s="501" t="n"/>
      <c r="L65" s="501" t="n"/>
      <c r="M65" s="501" t="n"/>
      <c r="N65" s="493">
        <f>SUM(B65:M65)</f>
        <v/>
      </c>
      <c r="O65">
        <f>COUNT(B65:M65)</f>
        <v/>
      </c>
    </row>
    <row r="66">
      <c r="A66" t="inlineStr">
        <is>
          <t>FY2020</t>
        </is>
      </c>
      <c r="B66" s="501" t="n"/>
      <c r="C66" s="501" t="n"/>
      <c r="D66" s="501" t="n"/>
      <c r="E66" s="501" t="n"/>
      <c r="F66" s="501" t="n"/>
      <c r="G66" s="501" t="n"/>
      <c r="H66" s="501" t="n"/>
      <c r="I66" s="501" t="n"/>
      <c r="J66" s="501" t="n"/>
      <c r="K66" s="501" t="n"/>
      <c r="L66" s="501" t="n"/>
      <c r="M66" s="501" t="n"/>
      <c r="N66" s="493">
        <f>SUM(B66:M66)</f>
        <v/>
      </c>
      <c r="O66">
        <f>COUNT(B66:M66)</f>
        <v/>
      </c>
    </row>
    <row r="67">
      <c r="A67" t="inlineStr">
        <is>
          <t>FY2021</t>
        </is>
      </c>
      <c r="B67" s="501" t="n">
        <v>1562451.18</v>
      </c>
      <c r="C67" s="501" t="n">
        <v>1474824.78</v>
      </c>
      <c r="D67" s="501" t="n">
        <v>1616458.72</v>
      </c>
      <c r="E67" s="501" t="n">
        <v>1678551.59</v>
      </c>
      <c r="F67" s="501" t="n">
        <v>1600641.29</v>
      </c>
      <c r="G67" s="501" t="n">
        <v>1569864.24</v>
      </c>
      <c r="H67" s="501" t="n">
        <v>1610129.4</v>
      </c>
      <c r="I67" s="501" t="n">
        <v>1792200.66</v>
      </c>
      <c r="J67" s="501" t="n">
        <v>1858644.45</v>
      </c>
      <c r="K67" s="501" t="n">
        <v>1641938.87</v>
      </c>
      <c r="L67" s="501" t="n">
        <v>1529259.83</v>
      </c>
      <c r="M67" s="501" t="n">
        <v>1849322.93</v>
      </c>
      <c r="N67" s="493">
        <f>SUM(B67:M67)</f>
        <v/>
      </c>
      <c r="O67">
        <f>COUNT(B67:M67)</f>
        <v/>
      </c>
    </row>
    <row r="68">
      <c r="A68" t="inlineStr">
        <is>
          <t>FY2022</t>
        </is>
      </c>
      <c r="B68" s="501" t="n">
        <v>1749289.26</v>
      </c>
      <c r="C68" s="501" t="n">
        <v>1808963.1</v>
      </c>
      <c r="D68" s="501" t="n">
        <v>1727686.56</v>
      </c>
      <c r="E68" s="501" t="n">
        <v>1768957.33</v>
      </c>
      <c r="F68" s="501" t="n">
        <v>1830516.44</v>
      </c>
      <c r="G68" s="501" t="n">
        <v>1831304.19</v>
      </c>
      <c r="H68" s="501" t="n">
        <v>1682017.11</v>
      </c>
      <c r="I68" s="501" t="n">
        <v>1885028.04</v>
      </c>
      <c r="J68" s="501" t="n">
        <v>1955454.27</v>
      </c>
      <c r="K68" s="501" t="n">
        <v>1784822.77</v>
      </c>
      <c r="L68" s="501" t="n">
        <v>1719579.9</v>
      </c>
      <c r="M68" s="501" t="n">
        <v>1928204.08</v>
      </c>
      <c r="N68" s="493">
        <f>SUM(B68:M68)</f>
        <v/>
      </c>
      <c r="O68">
        <f>COUNT(B68:M68)</f>
        <v/>
      </c>
    </row>
    <row r="69">
      <c r="A69" t="inlineStr">
        <is>
          <t>FY2023</t>
        </is>
      </c>
      <c r="B69" s="501" t="n">
        <v>1896683.19</v>
      </c>
      <c r="C69" s="501" t="n">
        <v>1939792.38</v>
      </c>
      <c r="D69" s="501" t="n">
        <v>1844483.43</v>
      </c>
      <c r="E69" s="501" t="n">
        <v>1794761.75</v>
      </c>
      <c r="F69" s="501" t="n">
        <v>1860003.64</v>
      </c>
      <c r="G69" s="501" t="n">
        <v>1710809.62</v>
      </c>
      <c r="H69" s="501" t="n">
        <v>1884330.07</v>
      </c>
      <c r="I69" s="501" t="n">
        <v>1925056.53</v>
      </c>
      <c r="J69" s="501" t="n">
        <v>1903668.14</v>
      </c>
      <c r="K69" s="501" t="n">
        <v>1942146.13</v>
      </c>
      <c r="L69" s="501" t="n">
        <v>1753852.53</v>
      </c>
      <c r="M69" s="501" t="n">
        <v>1938751.52</v>
      </c>
      <c r="N69" s="493">
        <f>SUM(B69:M69)</f>
        <v/>
      </c>
      <c r="O69">
        <f>COUNT(B69:M69)</f>
        <v/>
      </c>
    </row>
    <row r="70">
      <c r="A70" t="inlineStr">
        <is>
          <t>FY2024</t>
        </is>
      </c>
      <c r="B70" s="501" t="n">
        <v>1964847.59</v>
      </c>
      <c r="C70" s="501" t="n">
        <v>1879427.41</v>
      </c>
      <c r="D70" s="501" t="n">
        <v>1731118.32</v>
      </c>
      <c r="E70" s="501" t="n">
        <v>2082384.9</v>
      </c>
      <c r="F70" s="501" t="n">
        <v>1837414.95</v>
      </c>
      <c r="G70" s="501" t="n">
        <v>1814333.7</v>
      </c>
      <c r="H70" s="501" t="n">
        <v>1910062.73</v>
      </c>
      <c r="I70" s="501" t="n">
        <v>1943276.89</v>
      </c>
      <c r="J70" s="501" t="n">
        <v>2024540.86</v>
      </c>
      <c r="K70" s="501" t="n">
        <v>1778446.120000001</v>
      </c>
      <c r="L70" s="501" t="n">
        <v>1843156.22</v>
      </c>
      <c r="M70" s="501" t="n">
        <v>1847567.29</v>
      </c>
      <c r="N70" s="493">
        <f>SUM(B70:M70)</f>
        <v/>
      </c>
      <c r="O70">
        <f>COUNT(B70:M70)</f>
        <v/>
      </c>
    </row>
    <row r="71">
      <c r="A71" t="inlineStr">
        <is>
          <t>FY2025</t>
        </is>
      </c>
      <c r="B71" s="501" t="n">
        <v>2008862.6</v>
      </c>
      <c r="C71" s="501" t="n">
        <v>1707057.74</v>
      </c>
      <c r="D71" s="501" t="n">
        <v>1889161.72</v>
      </c>
      <c r="E71" s="501" t="n">
        <v>1965611.64</v>
      </c>
      <c r="F71" s="501" t="n">
        <v>1661859.87</v>
      </c>
      <c r="G71" s="501" t="n">
        <v>1947216.98</v>
      </c>
      <c r="H71" s="501" t="n">
        <v>1767111.85</v>
      </c>
      <c r="I71" s="501" t="n">
        <v>1751881.66</v>
      </c>
      <c r="J71" s="501" t="n">
        <v>2051941.25</v>
      </c>
      <c r="K71" s="501" t="n">
        <v>1883990</v>
      </c>
      <c r="L71" s="501" t="n">
        <v>1647209.08</v>
      </c>
      <c r="M71" s="501" t="n">
        <v>1987721.56</v>
      </c>
      <c r="N71" s="493">
        <f>SUM(B71:M71)</f>
        <v/>
      </c>
      <c r="O71">
        <f>COUNT(B71:M71)</f>
        <v/>
      </c>
    </row>
    <row r="72">
      <c r="A72" t="inlineStr">
        <is>
          <t>FY2026</t>
        </is>
      </c>
      <c r="B72" s="530">
        <f>IFERROR(HLOOKUP("2026년 4월",원본_RAW!$H$4:$BK$20,MATCH("OLM3_HP",원본_RAW!$A$4:$A$20,0),FALSE),"")</f>
        <v/>
      </c>
      <c r="C72" s="530">
        <f>IFERROR(HLOOKUP("2026년 5월",원본_RAW!$H$4:$BK$20,MATCH("OLM3_HP",원본_RAW!$A$4:$A$20,0),FALSE),"")</f>
        <v/>
      </c>
      <c r="D72" s="530">
        <f>IFERROR(HLOOKUP("2026년 6월",원본_RAW!$H$4:$BK$20,MATCH("OLM3_HP",원본_RAW!$A$4:$A$20,0),FALSE),"")</f>
        <v/>
      </c>
      <c r="E72" s="530">
        <f>IFERROR(HLOOKUP("2026년 7월",원본_RAW!$H$4:$BK$20,MATCH("OLM3_HP",원본_RAW!$A$4:$A$20,0),FALSE),"")</f>
        <v/>
      </c>
      <c r="F72" s="530">
        <f>IFERROR(HLOOKUP("2026년 8월",원본_RAW!$H$4:$BK$20,MATCH("OLM3_HP",원본_RAW!$A$4:$A$20,0),FALSE),"")</f>
        <v/>
      </c>
      <c r="G72" s="530">
        <f>IFERROR(HLOOKUP("2026년 9월",원본_RAW!$H$4:$BK$20,MATCH("OLM3_HP",원본_RAW!$A$4:$A$20,0),FALSE),"")</f>
        <v/>
      </c>
      <c r="H72" s="530">
        <f>IFERROR(HLOOKUP("2026년 10월",원본_RAW!$H$4:$BK$20,MATCH("OLM3_HP",원본_RAW!$A$4:$A$20,0),FALSE),"")</f>
        <v/>
      </c>
      <c r="I72" s="530">
        <f>IFERROR(HLOOKUP("2026년 11월",원본_RAW!$H$4:$BK$20,MATCH("OLM3_HP",원본_RAW!$A$4:$A$20,0),FALSE),"")</f>
        <v/>
      </c>
      <c r="J72" s="530">
        <f>IFERROR(HLOOKUP("2026년 12월",원본_RAW!$H$4:$BK$20,MATCH("OLM3_HP",원본_RAW!$A$4:$A$20,0),FALSE),"")</f>
        <v/>
      </c>
      <c r="K72" s="530">
        <f>IFERROR(HLOOKUP("2027년 1월",원본_RAW!$H$4:$BK$20,MATCH("OLM3_HP",원본_RAW!$A$4:$A$20,0),FALSE),"")</f>
        <v/>
      </c>
      <c r="L72" s="530">
        <f>IFERROR(HLOOKUP("2027년 2월",원본_RAW!$H$4:$BK$20,MATCH("OLM3_HP",원본_RAW!$A$4:$A$20,0),FALSE),"")</f>
        <v/>
      </c>
      <c r="M72" s="530">
        <f>IFERROR(HLOOKUP("2027년 3월",원본_RAW!$H$4:$BK$20,MATCH("OLM3_HP",원본_RAW!$A$4:$A$20,0),FALSE),"")</f>
        <v/>
      </c>
      <c r="N72" s="493">
        <f>SUM(B72:M72)</f>
        <v/>
      </c>
      <c r="O72">
        <f>COUNT(B72:M72)</f>
        <v/>
      </c>
    </row>
    <row r="73">
      <c r="A73" t="inlineStr">
        <is>
          <t>FY2027</t>
        </is>
      </c>
      <c r="B73" s="530">
        <f>IFERROR(HLOOKUP("2027년 4월",원본_RAW!$H$4:$BK$20,MATCH("OLM3_HP",원본_RAW!$A$4:$A$20,0),FALSE),"")</f>
        <v/>
      </c>
      <c r="C73" s="530">
        <f>IFERROR(HLOOKUP("2027년 5월",원본_RAW!$H$4:$BK$20,MATCH("OLM3_HP",원본_RAW!$A$4:$A$20,0),FALSE),"")</f>
        <v/>
      </c>
      <c r="D73" s="530">
        <f>IFERROR(HLOOKUP("2027년 6월",원본_RAW!$H$4:$BK$20,MATCH("OLM3_HP",원본_RAW!$A$4:$A$20,0),FALSE),"")</f>
        <v/>
      </c>
      <c r="E73" s="530">
        <f>IFERROR(HLOOKUP("2027년 7월",원본_RAW!$H$4:$BK$20,MATCH("OLM3_HP",원본_RAW!$A$4:$A$20,0),FALSE),"")</f>
        <v/>
      </c>
      <c r="F73" s="530">
        <f>IFERROR(HLOOKUP("2027년 8월",원본_RAW!$H$4:$BK$20,MATCH("OLM3_HP",원본_RAW!$A$4:$A$20,0),FALSE),"")</f>
        <v/>
      </c>
      <c r="G73" s="530">
        <f>IFERROR(HLOOKUP("2027년 9월",원본_RAW!$H$4:$BK$20,MATCH("OLM3_HP",원본_RAW!$A$4:$A$20,0),FALSE),"")</f>
        <v/>
      </c>
      <c r="H73" s="530">
        <f>IFERROR(HLOOKUP("2027년 10월",원본_RAW!$H$4:$BK$20,MATCH("OLM3_HP",원본_RAW!$A$4:$A$20,0),FALSE),"")</f>
        <v/>
      </c>
      <c r="I73" s="530">
        <f>IFERROR(HLOOKUP("2027년 11월",원본_RAW!$H$4:$BK$20,MATCH("OLM3_HP",원본_RAW!$A$4:$A$20,0),FALSE),"")</f>
        <v/>
      </c>
      <c r="J73" s="530">
        <f>IFERROR(HLOOKUP("2027년 12월",원본_RAW!$H$4:$BK$20,MATCH("OLM3_HP",원본_RAW!$A$4:$A$20,0),FALSE),"")</f>
        <v/>
      </c>
      <c r="K73" s="530">
        <f>IFERROR(HLOOKUP("2028년 1월",원본_RAW!$H$4:$BK$20,MATCH("OLM3_HP",원본_RAW!$A$4:$A$20,0),FALSE),"")</f>
        <v/>
      </c>
      <c r="L73" s="530">
        <f>IFERROR(HLOOKUP("2028년 2월",원본_RAW!$H$4:$BK$20,MATCH("OLM3_HP",원본_RAW!$A$4:$A$20,0),FALSE),"")</f>
        <v/>
      </c>
      <c r="M73" s="530">
        <f>IFERROR(HLOOKUP("2028년 3월",원본_RAW!$H$4:$BK$20,MATCH("OLM3_HP",원본_RAW!$A$4:$A$20,0),FALSE),"")</f>
        <v/>
      </c>
      <c r="N73" s="493">
        <f>SUM(B73:M73)</f>
        <v/>
      </c>
      <c r="O73">
        <f>COUNT(B73:M73)</f>
        <v/>
      </c>
    </row>
    <row r="74">
      <c r="A74" t="inlineStr">
        <is>
          <t>FY2028</t>
        </is>
      </c>
      <c r="B74" s="530">
        <f>IFERROR(HLOOKUP("2028년 4월",원본_RAW!$H$4:$BK$20,MATCH("OLM3_HP",원본_RAW!$A$4:$A$20,0),FALSE),"")</f>
        <v/>
      </c>
      <c r="C74" s="530">
        <f>IFERROR(HLOOKUP("2028년 5월",원본_RAW!$H$4:$BK$20,MATCH("OLM3_HP",원본_RAW!$A$4:$A$20,0),FALSE),"")</f>
        <v/>
      </c>
      <c r="D74" s="530">
        <f>IFERROR(HLOOKUP("2028년 6월",원본_RAW!$H$4:$BK$20,MATCH("OLM3_HP",원본_RAW!$A$4:$A$20,0),FALSE),"")</f>
        <v/>
      </c>
      <c r="E74" s="530">
        <f>IFERROR(HLOOKUP("2028년 7월",원본_RAW!$H$4:$BK$20,MATCH("OLM3_HP",원본_RAW!$A$4:$A$20,0),FALSE),"")</f>
        <v/>
      </c>
      <c r="F74" s="530">
        <f>IFERROR(HLOOKUP("2028년 8월",원본_RAW!$H$4:$BK$20,MATCH("OLM3_HP",원본_RAW!$A$4:$A$20,0),FALSE),"")</f>
        <v/>
      </c>
      <c r="G74" s="530">
        <f>IFERROR(HLOOKUP("2028년 9월",원본_RAW!$H$4:$BK$20,MATCH("OLM3_HP",원본_RAW!$A$4:$A$20,0),FALSE),"")</f>
        <v/>
      </c>
      <c r="H74" s="530">
        <f>IFERROR(HLOOKUP("2028년 10월",원본_RAW!$H$4:$BK$20,MATCH("OLM3_HP",원본_RAW!$A$4:$A$20,0),FALSE),"")</f>
        <v/>
      </c>
      <c r="I74" s="530">
        <f>IFERROR(HLOOKUP("2028년 11월",원본_RAW!$H$4:$BK$20,MATCH("OLM3_HP",원본_RAW!$A$4:$A$20,0),FALSE),"")</f>
        <v/>
      </c>
      <c r="J74" s="530">
        <f>IFERROR(HLOOKUP("2028년 12월",원본_RAW!$H$4:$BK$20,MATCH("OLM3_HP",원본_RAW!$A$4:$A$20,0),FALSE),"")</f>
        <v/>
      </c>
      <c r="K74" s="530">
        <f>IFERROR(HLOOKUP("2029년 1월",원본_RAW!$H$4:$BK$20,MATCH("OLM3_HP",원본_RAW!$A$4:$A$20,0),FALSE),"")</f>
        <v/>
      </c>
      <c r="L74" s="530">
        <f>IFERROR(HLOOKUP("2029년 2월",원본_RAW!$H$4:$BK$20,MATCH("OLM3_HP",원본_RAW!$A$4:$A$20,0),FALSE),"")</f>
        <v/>
      </c>
      <c r="M74" s="530">
        <f>IFERROR(HLOOKUP("2029년 3월",원본_RAW!$H$4:$BK$20,MATCH("OLM3_HP",원본_RAW!$A$4:$A$20,0),FALSE),"")</f>
        <v/>
      </c>
      <c r="N74" s="493">
        <f>SUM(B74:M74)</f>
        <v/>
      </c>
      <c r="O74">
        <f>COUNT(B74:M74)</f>
        <v/>
      </c>
    </row>
    <row r="75">
      <c r="A75" t="inlineStr">
        <is>
          <t>FY2029</t>
        </is>
      </c>
      <c r="B75" s="530">
        <f>IFERROR(HLOOKUP("2029년 4월",원본_RAW!$H$4:$BK$20,MATCH("OLM3_HP",원본_RAW!$A$4:$A$20,0),FALSE),"")</f>
        <v/>
      </c>
      <c r="C75" s="530">
        <f>IFERROR(HLOOKUP("2029년 5월",원본_RAW!$H$4:$BK$20,MATCH("OLM3_HP",원본_RAW!$A$4:$A$20,0),FALSE),"")</f>
        <v/>
      </c>
      <c r="D75" s="530">
        <f>IFERROR(HLOOKUP("2029년 6월",원본_RAW!$H$4:$BK$20,MATCH("OLM3_HP",원본_RAW!$A$4:$A$20,0),FALSE),"")</f>
        <v/>
      </c>
      <c r="E75" s="530">
        <f>IFERROR(HLOOKUP("2029년 7월",원본_RAW!$H$4:$BK$20,MATCH("OLM3_HP",원본_RAW!$A$4:$A$20,0),FALSE),"")</f>
        <v/>
      </c>
      <c r="F75" s="530">
        <f>IFERROR(HLOOKUP("2029년 8월",원본_RAW!$H$4:$BK$20,MATCH("OLM3_HP",원본_RAW!$A$4:$A$20,0),FALSE),"")</f>
        <v/>
      </c>
      <c r="G75" s="530">
        <f>IFERROR(HLOOKUP("2029년 9월",원본_RAW!$H$4:$BK$20,MATCH("OLM3_HP",원본_RAW!$A$4:$A$20,0),FALSE),"")</f>
        <v/>
      </c>
      <c r="H75" s="530">
        <f>IFERROR(HLOOKUP("2029년 10월",원본_RAW!$H$4:$BK$20,MATCH("OLM3_HP",원본_RAW!$A$4:$A$20,0),FALSE),"")</f>
        <v/>
      </c>
      <c r="I75" s="530">
        <f>IFERROR(HLOOKUP("2029년 11월",원본_RAW!$H$4:$BK$20,MATCH("OLM3_HP",원본_RAW!$A$4:$A$20,0),FALSE),"")</f>
        <v/>
      </c>
      <c r="J75" s="530">
        <f>IFERROR(HLOOKUP("2029년 12월",원본_RAW!$H$4:$BK$20,MATCH("OLM3_HP",원본_RAW!$A$4:$A$20,0),FALSE),"")</f>
        <v/>
      </c>
      <c r="K75" s="530">
        <f>IFERROR(HLOOKUP("2030년 1월",원본_RAW!$H$4:$BK$20,MATCH("OLM3_HP",원본_RAW!$A$4:$A$20,0),FALSE),"")</f>
        <v/>
      </c>
      <c r="L75" s="530">
        <f>IFERROR(HLOOKUP("2030년 2월",원본_RAW!$H$4:$BK$20,MATCH("OLM3_HP",원본_RAW!$A$4:$A$20,0),FALSE),"")</f>
        <v/>
      </c>
      <c r="M75" s="530">
        <f>IFERROR(HLOOKUP("2030년 3월",원본_RAW!$H$4:$BK$20,MATCH("OLM3_HP",원본_RAW!$A$4:$A$20,0),FALSE),"")</f>
        <v/>
      </c>
      <c r="N75" s="493">
        <f>SUM(B75:M75)</f>
        <v/>
      </c>
      <c r="O75">
        <f>COUNT(B75:M75)</f>
        <v/>
      </c>
    </row>
    <row r="76">
      <c r="A76" t="inlineStr">
        <is>
          <t>FY2030</t>
        </is>
      </c>
      <c r="B76" s="530">
        <f>IFERROR(HLOOKUP("2030년 4월",원본_RAW!$H$4:$BK$20,MATCH("OLM3_HP",원본_RAW!$A$4:$A$20,0),FALSE),"")</f>
        <v/>
      </c>
      <c r="C76" s="530">
        <f>IFERROR(HLOOKUP("2030년 5월",원본_RAW!$H$4:$BK$20,MATCH("OLM3_HP",원본_RAW!$A$4:$A$20,0),FALSE),"")</f>
        <v/>
      </c>
      <c r="D76" s="530">
        <f>IFERROR(HLOOKUP("2030년 6월",원본_RAW!$H$4:$BK$20,MATCH("OLM3_HP",원본_RAW!$A$4:$A$20,0),FALSE),"")</f>
        <v/>
      </c>
      <c r="E76" s="530">
        <f>IFERROR(HLOOKUP("2030년 7월",원본_RAW!$H$4:$BK$20,MATCH("OLM3_HP",원본_RAW!$A$4:$A$20,0),FALSE),"")</f>
        <v/>
      </c>
      <c r="F76" s="530">
        <f>IFERROR(HLOOKUP("2030년 8월",원본_RAW!$H$4:$BK$20,MATCH("OLM3_HP",원본_RAW!$A$4:$A$20,0),FALSE),"")</f>
        <v/>
      </c>
      <c r="G76" s="530">
        <f>IFERROR(HLOOKUP("2030년 9월",원본_RAW!$H$4:$BK$20,MATCH("OLM3_HP",원본_RAW!$A$4:$A$20,0),FALSE),"")</f>
        <v/>
      </c>
      <c r="H76" s="530">
        <f>IFERROR(HLOOKUP("2030년 10월",원본_RAW!$H$4:$BK$20,MATCH("OLM3_HP",원본_RAW!$A$4:$A$20,0),FALSE),"")</f>
        <v/>
      </c>
      <c r="I76" s="530">
        <f>IFERROR(HLOOKUP("2030년 11월",원본_RAW!$H$4:$BK$20,MATCH("OLM3_HP",원본_RAW!$A$4:$A$20,0),FALSE),"")</f>
        <v/>
      </c>
      <c r="J76" s="530">
        <f>IFERROR(HLOOKUP("2030년 12월",원본_RAW!$H$4:$BK$20,MATCH("OLM3_HP",원본_RAW!$A$4:$A$20,0),FALSE),"")</f>
        <v/>
      </c>
      <c r="K76" s="530">
        <f>IFERROR(HLOOKUP("2031년 1월",원본_RAW!$H$4:$BK$20,MATCH("OLM3_HP",원본_RAW!$A$4:$A$20,0),FALSE),"")</f>
        <v/>
      </c>
      <c r="L76" s="530">
        <f>IFERROR(HLOOKUP("2031년 2월",원본_RAW!$H$4:$BK$20,MATCH("OLM3_HP",원본_RAW!$A$4:$A$20,0),FALSE),"")</f>
        <v/>
      </c>
      <c r="M76" s="530">
        <f>IFERROR(HLOOKUP("2031년 3월",원본_RAW!$H$4:$BK$20,MATCH("OLM3_HP",원본_RAW!$A$4:$A$20,0),FALSE),"")</f>
        <v/>
      </c>
      <c r="N76" s="493">
        <f>SUM(B76:M76)</f>
        <v/>
      </c>
      <c r="O76">
        <f>COUNT(B76:M76)</f>
        <v/>
      </c>
    </row>
    <row r="78">
      <c r="A78" s="528" t="inlineStr">
        <is>
          <t>[GP] FY ＼ 월</t>
        </is>
      </c>
      <c r="B78" s="529" t="inlineStr">
        <is>
          <t>4월</t>
        </is>
      </c>
      <c r="C78" s="529" t="inlineStr">
        <is>
          <t>5월</t>
        </is>
      </c>
      <c r="D78" s="529" t="inlineStr">
        <is>
          <t>6월</t>
        </is>
      </c>
      <c r="E78" s="529" t="inlineStr">
        <is>
          <t>7월</t>
        </is>
      </c>
      <c r="F78" s="529" t="inlineStr">
        <is>
          <t>8월</t>
        </is>
      </c>
      <c r="G78" s="529" t="inlineStr">
        <is>
          <t>9월</t>
        </is>
      </c>
      <c r="H78" s="529" t="inlineStr">
        <is>
          <t>10월</t>
        </is>
      </c>
      <c r="I78" s="529" t="inlineStr">
        <is>
          <t>11월</t>
        </is>
      </c>
      <c r="J78" s="529" t="inlineStr">
        <is>
          <t>12월</t>
        </is>
      </c>
      <c r="K78" s="529" t="inlineStr">
        <is>
          <t>1월</t>
        </is>
      </c>
      <c r="L78" s="529" t="inlineStr">
        <is>
          <t>2월</t>
        </is>
      </c>
      <c r="M78" s="529" t="inlineStr">
        <is>
          <t>3월</t>
        </is>
      </c>
      <c r="N78" s="528" t="inlineStr">
        <is>
          <t>FY 합계</t>
        </is>
      </c>
      <c r="O78" s="528" t="inlineStr">
        <is>
          <t>실측월수</t>
        </is>
      </c>
    </row>
    <row r="79">
      <c r="A79" t="inlineStr">
        <is>
          <t>FY2018</t>
        </is>
      </c>
      <c r="B79" s="501" t="n"/>
      <c r="C79" s="501" t="n"/>
      <c r="D79" s="501" t="n"/>
      <c r="E79" s="501" t="n"/>
      <c r="F79" s="501" t="n"/>
      <c r="G79" s="501" t="n"/>
      <c r="H79" s="501" t="n"/>
      <c r="I79" s="501" t="n"/>
      <c r="J79" s="501" t="n"/>
      <c r="K79" s="501" t="n"/>
      <c r="L79" s="501" t="n"/>
      <c r="M79" s="501" t="n"/>
      <c r="N79" s="493">
        <f>SUM(B79:M79)</f>
        <v/>
      </c>
      <c r="O79">
        <f>COUNT(B79:M79)</f>
        <v/>
      </c>
    </row>
    <row r="80">
      <c r="A80" t="inlineStr">
        <is>
          <t>FY2019</t>
        </is>
      </c>
      <c r="B80" s="501" t="n"/>
      <c r="C80" s="501" t="n"/>
      <c r="D80" s="501" t="n"/>
      <c r="E80" s="501" t="n"/>
      <c r="F80" s="501" t="n"/>
      <c r="G80" s="501" t="n"/>
      <c r="H80" s="501" t="n"/>
      <c r="I80" s="501" t="n"/>
      <c r="J80" s="501" t="n"/>
      <c r="K80" s="501" t="n"/>
      <c r="L80" s="501" t="n"/>
      <c r="M80" s="501" t="n"/>
      <c r="N80" s="493">
        <f>SUM(B80:M80)</f>
        <v/>
      </c>
      <c r="O80">
        <f>COUNT(B80:M80)</f>
        <v/>
      </c>
    </row>
    <row r="81">
      <c r="A81" t="inlineStr">
        <is>
          <t>FY2020</t>
        </is>
      </c>
      <c r="B81" s="501" t="n"/>
      <c r="C81" s="501" t="n"/>
      <c r="D81" s="501" t="n"/>
      <c r="E81" s="501" t="n"/>
      <c r="F81" s="501" t="n"/>
      <c r="G81" s="501" t="n"/>
      <c r="H81" s="501" t="n"/>
      <c r="I81" s="501" t="n"/>
      <c r="J81" s="501" t="n"/>
      <c r="K81" s="501" t="n"/>
      <c r="L81" s="501" t="n"/>
      <c r="M81" s="501" t="n"/>
      <c r="N81" s="493">
        <f>SUM(B81:M81)</f>
        <v/>
      </c>
      <c r="O81">
        <f>COUNT(B81:M81)</f>
        <v/>
      </c>
    </row>
    <row r="82">
      <c r="A82" t="inlineStr">
        <is>
          <t>FY2021</t>
        </is>
      </c>
      <c r="B82" s="501" t="n">
        <v>3257309.579999998</v>
      </c>
      <c r="C82" s="501" t="n">
        <v>3300059.559999999</v>
      </c>
      <c r="D82" s="501" t="n">
        <v>3274363.64</v>
      </c>
      <c r="E82" s="501" t="n">
        <v>3420105.01</v>
      </c>
      <c r="F82" s="501" t="n">
        <v>3417541.599999998</v>
      </c>
      <c r="G82" s="501" t="n">
        <v>3321483.520000001</v>
      </c>
      <c r="H82" s="501" t="n">
        <v>3431153.789999999</v>
      </c>
      <c r="I82" s="501" t="n">
        <v>3521990.229999999</v>
      </c>
      <c r="J82" s="501" t="n">
        <v>4019039.760000001</v>
      </c>
      <c r="K82" s="501" t="n">
        <v>3789317.599999999</v>
      </c>
      <c r="L82" s="501" t="n">
        <v>3565684.059999999</v>
      </c>
      <c r="M82" s="501" t="n">
        <v>3983292.009999999</v>
      </c>
      <c r="N82" s="493">
        <f>SUM(B82:M82)</f>
        <v/>
      </c>
      <c r="O82">
        <f>COUNT(B82:M82)</f>
        <v/>
      </c>
    </row>
    <row r="83">
      <c r="A83" t="inlineStr">
        <is>
          <t>FY2022</t>
        </is>
      </c>
      <c r="B83" s="501" t="n">
        <v>3906211.54</v>
      </c>
      <c r="C83" s="501" t="n">
        <v>4065883.03</v>
      </c>
      <c r="D83" s="501" t="n">
        <v>4016807.480000002</v>
      </c>
      <c r="E83" s="501" t="n">
        <v>3954241.799999999</v>
      </c>
      <c r="F83" s="501" t="n">
        <v>4103424.8</v>
      </c>
      <c r="G83" s="501" t="n">
        <v>3982710.57</v>
      </c>
      <c r="H83" s="501" t="n">
        <v>4172325.660000002</v>
      </c>
      <c r="I83" s="501" t="n">
        <v>4134575.9</v>
      </c>
      <c r="J83" s="501" t="n">
        <v>4432404.510000002</v>
      </c>
      <c r="K83" s="501" t="n">
        <v>4219685.18</v>
      </c>
      <c r="L83" s="501" t="n">
        <v>4082368.569999999</v>
      </c>
      <c r="M83" s="501" t="n">
        <v>4625461.58</v>
      </c>
      <c r="N83" s="493">
        <f>SUM(B83:M83)</f>
        <v/>
      </c>
      <c r="O83">
        <f>COUNT(B83:M83)</f>
        <v/>
      </c>
    </row>
    <row r="84">
      <c r="A84" t="inlineStr">
        <is>
          <t>FY2023</t>
        </is>
      </c>
      <c r="B84" s="501" t="n">
        <v>4272866.630000002</v>
      </c>
      <c r="C84" s="501" t="n">
        <v>4644462.219999998</v>
      </c>
      <c r="D84" s="501" t="n">
        <v>4576852.95</v>
      </c>
      <c r="E84" s="501" t="n">
        <v>4490700.220000001</v>
      </c>
      <c r="F84" s="501" t="n">
        <v>4431643.459999999</v>
      </c>
      <c r="G84" s="501" t="n">
        <v>4321638.050000001</v>
      </c>
      <c r="H84" s="501" t="n">
        <v>4510470.469999999</v>
      </c>
      <c r="I84" s="501" t="n">
        <v>4542981.899999999</v>
      </c>
      <c r="J84" s="501" t="n">
        <v>4753222.319999999</v>
      </c>
      <c r="K84" s="501" t="n">
        <v>4904766.660000002</v>
      </c>
      <c r="L84" s="501" t="n">
        <v>4691921.559999999</v>
      </c>
      <c r="M84" s="501" t="n">
        <v>4753783.890000002</v>
      </c>
      <c r="N84" s="493">
        <f>SUM(B84:M84)</f>
        <v/>
      </c>
      <c r="O84">
        <f>COUNT(B84:M84)</f>
        <v/>
      </c>
    </row>
    <row r="85">
      <c r="A85" t="inlineStr">
        <is>
          <t>FY2024</t>
        </is>
      </c>
      <c r="B85" s="501" t="n">
        <v>4965250.260000004</v>
      </c>
      <c r="C85" s="501" t="n">
        <v>5019197.969999999</v>
      </c>
      <c r="D85" s="501" t="n">
        <v>4770163.279999997</v>
      </c>
      <c r="E85" s="501" t="n">
        <v>5104799.130000001</v>
      </c>
      <c r="F85" s="501" t="n">
        <v>5003392.05</v>
      </c>
      <c r="G85" s="501" t="n">
        <v>4927091.559999997</v>
      </c>
      <c r="H85" s="501" t="n">
        <v>5199470.870000003</v>
      </c>
      <c r="I85" s="501" t="n">
        <v>4980186.160000001</v>
      </c>
      <c r="J85" s="501" t="n">
        <v>5434322.310000002</v>
      </c>
      <c r="K85" s="501" t="n">
        <v>5168056.759999999</v>
      </c>
      <c r="L85" s="501" t="n">
        <v>4974244.050000002</v>
      </c>
      <c r="M85" s="501" t="n">
        <v>5223136.21</v>
      </c>
      <c r="N85" s="493">
        <f>SUM(B85:M85)</f>
        <v/>
      </c>
      <c r="O85">
        <f>COUNT(B85:M85)</f>
        <v/>
      </c>
    </row>
    <row r="86">
      <c r="A86" t="inlineStr">
        <is>
          <t>FY2025</t>
        </is>
      </c>
      <c r="B86" s="501" t="n">
        <v>5368905.729999998</v>
      </c>
      <c r="C86" s="501" t="n">
        <v>5398892.039999997</v>
      </c>
      <c r="D86" s="501" t="n">
        <v>5141172.029999999</v>
      </c>
      <c r="E86" s="501" t="n">
        <v>5292832.170000002</v>
      </c>
      <c r="F86" s="501" t="n">
        <v>5097138.649999999</v>
      </c>
      <c r="G86" s="501" t="n">
        <v>5748730.340000003</v>
      </c>
      <c r="H86" s="501" t="n">
        <v>5122507.049999999</v>
      </c>
      <c r="I86" s="501" t="n">
        <v>5014648.040000001</v>
      </c>
      <c r="J86" s="501" t="n">
        <v>5726948.069999999</v>
      </c>
      <c r="K86" s="501" t="n">
        <v>5562578.139999998</v>
      </c>
      <c r="L86" s="501" t="n">
        <v>5094912.48</v>
      </c>
      <c r="M86" s="501" t="n">
        <v>5763725.749999999</v>
      </c>
      <c r="N86" s="493">
        <f>SUM(B86:M86)</f>
        <v/>
      </c>
      <c r="O86">
        <f>COUNT(B86:M86)</f>
        <v/>
      </c>
    </row>
    <row r="87">
      <c r="A87" t="inlineStr">
        <is>
          <t>FY2026</t>
        </is>
      </c>
      <c r="B87" s="530">
        <f>IFERROR(HLOOKUP("2026년 4월",원본_RAW!$H$4:$BK$20,MATCH("OLM3_GP",원본_RAW!$A$4:$A$20,0),FALSE),"")</f>
        <v/>
      </c>
      <c r="C87" s="530">
        <f>IFERROR(HLOOKUP("2026년 5월",원본_RAW!$H$4:$BK$20,MATCH("OLM3_GP",원본_RAW!$A$4:$A$20,0),FALSE),"")</f>
        <v/>
      </c>
      <c r="D87" s="530">
        <f>IFERROR(HLOOKUP("2026년 6월",원본_RAW!$H$4:$BK$20,MATCH("OLM3_GP",원본_RAW!$A$4:$A$20,0),FALSE),"")</f>
        <v/>
      </c>
      <c r="E87" s="530">
        <f>IFERROR(HLOOKUP("2026년 7월",원본_RAW!$H$4:$BK$20,MATCH("OLM3_GP",원본_RAW!$A$4:$A$20,0),FALSE),"")</f>
        <v/>
      </c>
      <c r="F87" s="530">
        <f>IFERROR(HLOOKUP("2026년 8월",원본_RAW!$H$4:$BK$20,MATCH("OLM3_GP",원본_RAW!$A$4:$A$20,0),FALSE),"")</f>
        <v/>
      </c>
      <c r="G87" s="530">
        <f>IFERROR(HLOOKUP("2026년 9월",원본_RAW!$H$4:$BK$20,MATCH("OLM3_GP",원본_RAW!$A$4:$A$20,0),FALSE),"")</f>
        <v/>
      </c>
      <c r="H87" s="530">
        <f>IFERROR(HLOOKUP("2026년 10월",원본_RAW!$H$4:$BK$20,MATCH("OLM3_GP",원본_RAW!$A$4:$A$20,0),FALSE),"")</f>
        <v/>
      </c>
      <c r="I87" s="530">
        <f>IFERROR(HLOOKUP("2026년 11월",원본_RAW!$H$4:$BK$20,MATCH("OLM3_GP",원본_RAW!$A$4:$A$20,0),FALSE),"")</f>
        <v/>
      </c>
      <c r="J87" s="530">
        <f>IFERROR(HLOOKUP("2026년 12월",원본_RAW!$H$4:$BK$20,MATCH("OLM3_GP",원본_RAW!$A$4:$A$20,0),FALSE),"")</f>
        <v/>
      </c>
      <c r="K87" s="530">
        <f>IFERROR(HLOOKUP("2027년 1월",원본_RAW!$H$4:$BK$20,MATCH("OLM3_GP",원본_RAW!$A$4:$A$20,0),FALSE),"")</f>
        <v/>
      </c>
      <c r="L87" s="530">
        <f>IFERROR(HLOOKUP("2027년 2월",원본_RAW!$H$4:$BK$20,MATCH("OLM3_GP",원본_RAW!$A$4:$A$20,0),FALSE),"")</f>
        <v/>
      </c>
      <c r="M87" s="530">
        <f>IFERROR(HLOOKUP("2027년 3월",원본_RAW!$H$4:$BK$20,MATCH("OLM3_GP",원본_RAW!$A$4:$A$20,0),FALSE),"")</f>
        <v/>
      </c>
      <c r="N87" s="493">
        <f>SUM(B87:M87)</f>
        <v/>
      </c>
      <c r="O87">
        <f>COUNT(B87:M87)</f>
        <v/>
      </c>
    </row>
    <row r="88">
      <c r="A88" t="inlineStr">
        <is>
          <t>FY2027</t>
        </is>
      </c>
      <c r="B88" s="530">
        <f>IFERROR(HLOOKUP("2027년 4월",원본_RAW!$H$4:$BK$20,MATCH("OLM3_GP",원본_RAW!$A$4:$A$20,0),FALSE),"")</f>
        <v/>
      </c>
      <c r="C88" s="530">
        <f>IFERROR(HLOOKUP("2027년 5월",원본_RAW!$H$4:$BK$20,MATCH("OLM3_GP",원본_RAW!$A$4:$A$20,0),FALSE),"")</f>
        <v/>
      </c>
      <c r="D88" s="530">
        <f>IFERROR(HLOOKUP("2027년 6월",원본_RAW!$H$4:$BK$20,MATCH("OLM3_GP",원본_RAW!$A$4:$A$20,0),FALSE),"")</f>
        <v/>
      </c>
      <c r="E88" s="530">
        <f>IFERROR(HLOOKUP("2027년 7월",원본_RAW!$H$4:$BK$20,MATCH("OLM3_GP",원본_RAW!$A$4:$A$20,0),FALSE),"")</f>
        <v/>
      </c>
      <c r="F88" s="530">
        <f>IFERROR(HLOOKUP("2027년 8월",원본_RAW!$H$4:$BK$20,MATCH("OLM3_GP",원본_RAW!$A$4:$A$20,0),FALSE),"")</f>
        <v/>
      </c>
      <c r="G88" s="530">
        <f>IFERROR(HLOOKUP("2027년 9월",원본_RAW!$H$4:$BK$20,MATCH("OLM3_GP",원본_RAW!$A$4:$A$20,0),FALSE),"")</f>
        <v/>
      </c>
      <c r="H88" s="530">
        <f>IFERROR(HLOOKUP("2027년 10월",원본_RAW!$H$4:$BK$20,MATCH("OLM3_GP",원본_RAW!$A$4:$A$20,0),FALSE),"")</f>
        <v/>
      </c>
      <c r="I88" s="530">
        <f>IFERROR(HLOOKUP("2027년 11월",원본_RAW!$H$4:$BK$20,MATCH("OLM3_GP",원본_RAW!$A$4:$A$20,0),FALSE),"")</f>
        <v/>
      </c>
      <c r="J88" s="530">
        <f>IFERROR(HLOOKUP("2027년 12월",원본_RAW!$H$4:$BK$20,MATCH("OLM3_GP",원본_RAW!$A$4:$A$20,0),FALSE),"")</f>
        <v/>
      </c>
      <c r="K88" s="530">
        <f>IFERROR(HLOOKUP("2028년 1월",원본_RAW!$H$4:$BK$20,MATCH("OLM3_GP",원본_RAW!$A$4:$A$20,0),FALSE),"")</f>
        <v/>
      </c>
      <c r="L88" s="530">
        <f>IFERROR(HLOOKUP("2028년 2월",원본_RAW!$H$4:$BK$20,MATCH("OLM3_GP",원본_RAW!$A$4:$A$20,0),FALSE),"")</f>
        <v/>
      </c>
      <c r="M88" s="530">
        <f>IFERROR(HLOOKUP("2028년 3월",원본_RAW!$H$4:$BK$20,MATCH("OLM3_GP",원본_RAW!$A$4:$A$20,0),FALSE),"")</f>
        <v/>
      </c>
      <c r="N88" s="493">
        <f>SUM(B88:M88)</f>
        <v/>
      </c>
      <c r="O88">
        <f>COUNT(B88:M88)</f>
        <v/>
      </c>
    </row>
    <row r="89">
      <c r="A89" t="inlineStr">
        <is>
          <t>FY2028</t>
        </is>
      </c>
      <c r="B89" s="530">
        <f>IFERROR(HLOOKUP("2028년 4월",원본_RAW!$H$4:$BK$20,MATCH("OLM3_GP",원본_RAW!$A$4:$A$20,0),FALSE),"")</f>
        <v/>
      </c>
      <c r="C89" s="530">
        <f>IFERROR(HLOOKUP("2028년 5월",원본_RAW!$H$4:$BK$20,MATCH("OLM3_GP",원본_RAW!$A$4:$A$20,0),FALSE),"")</f>
        <v/>
      </c>
      <c r="D89" s="530">
        <f>IFERROR(HLOOKUP("2028년 6월",원본_RAW!$H$4:$BK$20,MATCH("OLM3_GP",원본_RAW!$A$4:$A$20,0),FALSE),"")</f>
        <v/>
      </c>
      <c r="E89" s="530">
        <f>IFERROR(HLOOKUP("2028년 7월",원본_RAW!$H$4:$BK$20,MATCH("OLM3_GP",원본_RAW!$A$4:$A$20,0),FALSE),"")</f>
        <v/>
      </c>
      <c r="F89" s="530">
        <f>IFERROR(HLOOKUP("2028년 8월",원본_RAW!$H$4:$BK$20,MATCH("OLM3_GP",원본_RAW!$A$4:$A$20,0),FALSE),"")</f>
        <v/>
      </c>
      <c r="G89" s="530">
        <f>IFERROR(HLOOKUP("2028년 9월",원본_RAW!$H$4:$BK$20,MATCH("OLM3_GP",원본_RAW!$A$4:$A$20,0),FALSE),"")</f>
        <v/>
      </c>
      <c r="H89" s="530">
        <f>IFERROR(HLOOKUP("2028년 10월",원본_RAW!$H$4:$BK$20,MATCH("OLM3_GP",원본_RAW!$A$4:$A$20,0),FALSE),"")</f>
        <v/>
      </c>
      <c r="I89" s="530">
        <f>IFERROR(HLOOKUP("2028년 11월",원본_RAW!$H$4:$BK$20,MATCH("OLM3_GP",원본_RAW!$A$4:$A$20,0),FALSE),"")</f>
        <v/>
      </c>
      <c r="J89" s="530">
        <f>IFERROR(HLOOKUP("2028년 12월",원본_RAW!$H$4:$BK$20,MATCH("OLM3_GP",원본_RAW!$A$4:$A$20,0),FALSE),"")</f>
        <v/>
      </c>
      <c r="K89" s="530">
        <f>IFERROR(HLOOKUP("2029년 1월",원본_RAW!$H$4:$BK$20,MATCH("OLM3_GP",원본_RAW!$A$4:$A$20,0),FALSE),"")</f>
        <v/>
      </c>
      <c r="L89" s="530">
        <f>IFERROR(HLOOKUP("2029년 2월",원본_RAW!$H$4:$BK$20,MATCH("OLM3_GP",원본_RAW!$A$4:$A$20,0),FALSE),"")</f>
        <v/>
      </c>
      <c r="M89" s="530">
        <f>IFERROR(HLOOKUP("2029년 3월",원본_RAW!$H$4:$BK$20,MATCH("OLM3_GP",원본_RAW!$A$4:$A$20,0),FALSE),"")</f>
        <v/>
      </c>
      <c r="N89" s="493">
        <f>SUM(B89:M89)</f>
        <v/>
      </c>
      <c r="O89">
        <f>COUNT(B89:M89)</f>
        <v/>
      </c>
    </row>
    <row r="90">
      <c r="A90" t="inlineStr">
        <is>
          <t>FY2029</t>
        </is>
      </c>
      <c r="B90" s="530">
        <f>IFERROR(HLOOKUP("2029년 4월",원본_RAW!$H$4:$BK$20,MATCH("OLM3_GP",원본_RAW!$A$4:$A$20,0),FALSE),"")</f>
        <v/>
      </c>
      <c r="C90" s="530">
        <f>IFERROR(HLOOKUP("2029년 5월",원본_RAW!$H$4:$BK$20,MATCH("OLM3_GP",원본_RAW!$A$4:$A$20,0),FALSE),"")</f>
        <v/>
      </c>
      <c r="D90" s="530">
        <f>IFERROR(HLOOKUP("2029년 6월",원본_RAW!$H$4:$BK$20,MATCH("OLM3_GP",원본_RAW!$A$4:$A$20,0),FALSE),"")</f>
        <v/>
      </c>
      <c r="E90" s="530">
        <f>IFERROR(HLOOKUP("2029년 7월",원본_RAW!$H$4:$BK$20,MATCH("OLM3_GP",원본_RAW!$A$4:$A$20,0),FALSE),"")</f>
        <v/>
      </c>
      <c r="F90" s="530">
        <f>IFERROR(HLOOKUP("2029년 8월",원본_RAW!$H$4:$BK$20,MATCH("OLM3_GP",원본_RAW!$A$4:$A$20,0),FALSE),"")</f>
        <v/>
      </c>
      <c r="G90" s="530">
        <f>IFERROR(HLOOKUP("2029년 9월",원본_RAW!$H$4:$BK$20,MATCH("OLM3_GP",원본_RAW!$A$4:$A$20,0),FALSE),"")</f>
        <v/>
      </c>
      <c r="H90" s="530">
        <f>IFERROR(HLOOKUP("2029년 10월",원본_RAW!$H$4:$BK$20,MATCH("OLM3_GP",원본_RAW!$A$4:$A$20,0),FALSE),"")</f>
        <v/>
      </c>
      <c r="I90" s="530">
        <f>IFERROR(HLOOKUP("2029년 11월",원본_RAW!$H$4:$BK$20,MATCH("OLM3_GP",원본_RAW!$A$4:$A$20,0),FALSE),"")</f>
        <v/>
      </c>
      <c r="J90" s="530">
        <f>IFERROR(HLOOKUP("2029년 12월",원본_RAW!$H$4:$BK$20,MATCH("OLM3_GP",원본_RAW!$A$4:$A$20,0),FALSE),"")</f>
        <v/>
      </c>
      <c r="K90" s="530">
        <f>IFERROR(HLOOKUP("2030년 1월",원본_RAW!$H$4:$BK$20,MATCH("OLM3_GP",원본_RAW!$A$4:$A$20,0),FALSE),"")</f>
        <v/>
      </c>
      <c r="L90" s="530">
        <f>IFERROR(HLOOKUP("2030년 2월",원본_RAW!$H$4:$BK$20,MATCH("OLM3_GP",원본_RAW!$A$4:$A$20,0),FALSE),"")</f>
        <v/>
      </c>
      <c r="M90" s="530">
        <f>IFERROR(HLOOKUP("2030년 3월",원본_RAW!$H$4:$BK$20,MATCH("OLM3_GP",원본_RAW!$A$4:$A$20,0),FALSE),"")</f>
        <v/>
      </c>
      <c r="N90" s="493">
        <f>SUM(B90:M90)</f>
        <v/>
      </c>
      <c r="O90">
        <f>COUNT(B90:M90)</f>
        <v/>
      </c>
    </row>
    <row r="91">
      <c r="A91" t="inlineStr">
        <is>
          <t>FY2030</t>
        </is>
      </c>
      <c r="B91" s="530">
        <f>IFERROR(HLOOKUP("2030년 4월",원본_RAW!$H$4:$BK$20,MATCH("OLM3_GP",원본_RAW!$A$4:$A$20,0),FALSE),"")</f>
        <v/>
      </c>
      <c r="C91" s="530">
        <f>IFERROR(HLOOKUP("2030년 5월",원본_RAW!$H$4:$BK$20,MATCH("OLM3_GP",원본_RAW!$A$4:$A$20,0),FALSE),"")</f>
        <v/>
      </c>
      <c r="D91" s="530">
        <f>IFERROR(HLOOKUP("2030년 6월",원본_RAW!$H$4:$BK$20,MATCH("OLM3_GP",원본_RAW!$A$4:$A$20,0),FALSE),"")</f>
        <v/>
      </c>
      <c r="E91" s="530">
        <f>IFERROR(HLOOKUP("2030년 7월",원본_RAW!$H$4:$BK$20,MATCH("OLM3_GP",원본_RAW!$A$4:$A$20,0),FALSE),"")</f>
        <v/>
      </c>
      <c r="F91" s="530">
        <f>IFERROR(HLOOKUP("2030년 8월",원본_RAW!$H$4:$BK$20,MATCH("OLM3_GP",원본_RAW!$A$4:$A$20,0),FALSE),"")</f>
        <v/>
      </c>
      <c r="G91" s="530">
        <f>IFERROR(HLOOKUP("2030년 9월",원본_RAW!$H$4:$BK$20,MATCH("OLM3_GP",원본_RAW!$A$4:$A$20,0),FALSE),"")</f>
        <v/>
      </c>
      <c r="H91" s="530">
        <f>IFERROR(HLOOKUP("2030년 10월",원본_RAW!$H$4:$BK$20,MATCH("OLM3_GP",원본_RAW!$A$4:$A$20,0),FALSE),"")</f>
        <v/>
      </c>
      <c r="I91" s="530">
        <f>IFERROR(HLOOKUP("2030년 11월",원본_RAW!$H$4:$BK$20,MATCH("OLM3_GP",원본_RAW!$A$4:$A$20,0),FALSE),"")</f>
        <v/>
      </c>
      <c r="J91" s="530">
        <f>IFERROR(HLOOKUP("2030년 12월",원본_RAW!$H$4:$BK$20,MATCH("OLM3_GP",원본_RAW!$A$4:$A$20,0),FALSE),"")</f>
        <v/>
      </c>
      <c r="K91" s="530">
        <f>IFERROR(HLOOKUP("2031년 1월",원본_RAW!$H$4:$BK$20,MATCH("OLM3_GP",원본_RAW!$A$4:$A$20,0),FALSE),"")</f>
        <v/>
      </c>
      <c r="L91" s="530">
        <f>IFERROR(HLOOKUP("2031년 2월",원본_RAW!$H$4:$BK$20,MATCH("OLM3_GP",원본_RAW!$A$4:$A$20,0),FALSE),"")</f>
        <v/>
      </c>
      <c r="M91" s="530">
        <f>IFERROR(HLOOKUP("2031년 3월",원본_RAW!$H$4:$BK$20,MATCH("OLM3_GP",원본_RAW!$A$4:$A$20,0),FALSE),"")</f>
        <v/>
      </c>
      <c r="N91" s="493">
        <f>SUM(B91:M91)</f>
        <v/>
      </c>
      <c r="O91">
        <f>COUNT(B91:M91)</f>
        <v/>
      </c>
    </row>
    <row r="93">
      <c r="A93" s="527" t="inlineStr">
        <is>
          <t>■ D. 세비카HCT 오리지널 처방량 (DOT)</t>
        </is>
      </c>
    </row>
    <row r="94">
      <c r="A94" s="528" t="inlineStr">
        <is>
          <t>[HP] FY ＼ 월</t>
        </is>
      </c>
      <c r="B94" s="529" t="inlineStr">
        <is>
          <t>4월</t>
        </is>
      </c>
      <c r="C94" s="529" t="inlineStr">
        <is>
          <t>5월</t>
        </is>
      </c>
      <c r="D94" s="529" t="inlineStr">
        <is>
          <t>6월</t>
        </is>
      </c>
      <c r="E94" s="529" t="inlineStr">
        <is>
          <t>7월</t>
        </is>
      </c>
      <c r="F94" s="529" t="inlineStr">
        <is>
          <t>8월</t>
        </is>
      </c>
      <c r="G94" s="529" t="inlineStr">
        <is>
          <t>9월</t>
        </is>
      </c>
      <c r="H94" s="529" t="inlineStr">
        <is>
          <t>10월</t>
        </is>
      </c>
      <c r="I94" s="529" t="inlineStr">
        <is>
          <t>11월</t>
        </is>
      </c>
      <c r="J94" s="529" t="inlineStr">
        <is>
          <t>12월</t>
        </is>
      </c>
      <c r="K94" s="529" t="inlineStr">
        <is>
          <t>1월</t>
        </is>
      </c>
      <c r="L94" s="529" t="inlineStr">
        <is>
          <t>2월</t>
        </is>
      </c>
      <c r="M94" s="529" t="inlineStr">
        <is>
          <t>3월</t>
        </is>
      </c>
      <c r="N94" s="528" t="inlineStr">
        <is>
          <t>FY 합계</t>
        </is>
      </c>
      <c r="O94" s="528" t="inlineStr">
        <is>
          <t>실측월수</t>
        </is>
      </c>
    </row>
    <row r="95">
      <c r="A95" t="inlineStr">
        <is>
          <t>FY2018</t>
        </is>
      </c>
      <c r="B95" s="501" t="n"/>
      <c r="C95" s="501" t="n"/>
      <c r="D95" s="501" t="n"/>
      <c r="E95" s="501" t="n"/>
      <c r="F95" s="501" t="n"/>
      <c r="G95" s="501" t="n"/>
      <c r="H95" s="501" t="n"/>
      <c r="I95" s="501" t="n"/>
      <c r="J95" s="501" t="n"/>
      <c r="K95" s="501" t="n"/>
      <c r="L95" s="501" t="n"/>
      <c r="M95" s="501" t="n"/>
      <c r="N95" s="493">
        <f>SUM(B95:M95)</f>
        <v/>
      </c>
      <c r="O95">
        <f>COUNT(B95:M95)</f>
        <v/>
      </c>
    </row>
    <row r="96">
      <c r="A96" t="inlineStr">
        <is>
          <t>FY2019</t>
        </is>
      </c>
      <c r="B96" s="501" t="n"/>
      <c r="C96" s="501" t="n"/>
      <c r="D96" s="501" t="n"/>
      <c r="E96" s="501" t="n"/>
      <c r="F96" s="501" t="n"/>
      <c r="G96" s="501" t="n"/>
      <c r="H96" s="501" t="n"/>
      <c r="I96" s="501" t="n"/>
      <c r="J96" s="501" t="n"/>
      <c r="K96" s="501" t="n"/>
      <c r="L96" s="501" t="n"/>
      <c r="M96" s="501" t="n"/>
      <c r="N96" s="493">
        <f>SUM(B96:M96)</f>
        <v/>
      </c>
      <c r="O96">
        <f>COUNT(B96:M96)</f>
        <v/>
      </c>
    </row>
    <row r="97">
      <c r="A97" t="inlineStr">
        <is>
          <t>FY2020</t>
        </is>
      </c>
      <c r="B97" s="501" t="n"/>
      <c r="C97" s="501" t="n"/>
      <c r="D97" s="501" t="n"/>
      <c r="E97" s="501" t="n"/>
      <c r="F97" s="501" t="n"/>
      <c r="G97" s="501" t="n"/>
      <c r="H97" s="501" t="n"/>
      <c r="I97" s="501" t="n"/>
      <c r="J97" s="501" t="n"/>
      <c r="K97" s="501" t="n"/>
      <c r="L97" s="501" t="n"/>
      <c r="M97" s="501" t="n"/>
      <c r="N97" s="493">
        <f>SUM(B97:M97)</f>
        <v/>
      </c>
      <c r="O97">
        <f>COUNT(B97:M97)</f>
        <v/>
      </c>
    </row>
    <row r="98">
      <c r="A98" t="inlineStr">
        <is>
          <t>FY2021</t>
        </is>
      </c>
      <c r="B98" s="501" t="n">
        <v>1531182.82</v>
      </c>
      <c r="C98" s="501" t="n">
        <v>1448090.96</v>
      </c>
      <c r="D98" s="501" t="n">
        <v>1582742.13</v>
      </c>
      <c r="E98" s="501" t="n">
        <v>1636592.05</v>
      </c>
      <c r="F98" s="501" t="n">
        <v>1574455</v>
      </c>
      <c r="G98" s="501" t="n">
        <v>1531739.88</v>
      </c>
      <c r="H98" s="501" t="n">
        <v>1574768.54</v>
      </c>
      <c r="I98" s="501" t="n">
        <v>1756666.44</v>
      </c>
      <c r="J98" s="501" t="n">
        <v>1823453.01</v>
      </c>
      <c r="K98" s="501" t="n">
        <v>1606714.93</v>
      </c>
      <c r="L98" s="501" t="n">
        <v>1498857.46</v>
      </c>
      <c r="M98" s="501" t="n">
        <v>1812207.39</v>
      </c>
      <c r="N98" s="493">
        <f>SUM(B98:M98)</f>
        <v/>
      </c>
      <c r="O98">
        <f>COUNT(B98:M98)</f>
        <v/>
      </c>
    </row>
    <row r="99">
      <c r="A99" t="inlineStr">
        <is>
          <t>FY2022</t>
        </is>
      </c>
      <c r="B99" s="501" t="n">
        <v>1701610.11</v>
      </c>
      <c r="C99" s="501" t="n">
        <v>1763019.73</v>
      </c>
      <c r="D99" s="501" t="n">
        <v>1683106.72</v>
      </c>
      <c r="E99" s="501" t="n">
        <v>1724806.86</v>
      </c>
      <c r="F99" s="501" t="n">
        <v>1788339.12</v>
      </c>
      <c r="G99" s="501" t="n">
        <v>1784471.06</v>
      </c>
      <c r="H99" s="501" t="n">
        <v>1644464.66</v>
      </c>
      <c r="I99" s="501" t="n">
        <v>1847050.71</v>
      </c>
      <c r="J99" s="501" t="n">
        <v>1906296.71</v>
      </c>
      <c r="K99" s="501" t="n">
        <v>1725259.5</v>
      </c>
      <c r="L99" s="501" t="n">
        <v>1679771.09</v>
      </c>
      <c r="M99" s="501" t="n">
        <v>1877810.12</v>
      </c>
      <c r="N99" s="493">
        <f>SUM(B99:M99)</f>
        <v/>
      </c>
      <c r="O99">
        <f>COUNT(B99:M99)</f>
        <v/>
      </c>
    </row>
    <row r="100">
      <c r="A100" t="inlineStr">
        <is>
          <t>FY2023</t>
        </is>
      </c>
      <c r="B100" s="501" t="n">
        <v>1835535.86</v>
      </c>
      <c r="C100" s="501" t="n">
        <v>1880972.76</v>
      </c>
      <c r="D100" s="501" t="n">
        <v>1792372.15</v>
      </c>
      <c r="E100" s="501" t="n">
        <v>1727472.61</v>
      </c>
      <c r="F100" s="501" t="n">
        <v>1810754.7</v>
      </c>
      <c r="G100" s="501" t="n">
        <v>1660182.76</v>
      </c>
      <c r="H100" s="501" t="n">
        <v>1830182.93</v>
      </c>
      <c r="I100" s="501" t="n">
        <v>1867664.58</v>
      </c>
      <c r="J100" s="501" t="n">
        <v>1852232.69</v>
      </c>
      <c r="K100" s="501" t="n">
        <v>1883903.16</v>
      </c>
      <c r="L100" s="501" t="n">
        <v>1698691.53</v>
      </c>
      <c r="M100" s="501" t="n">
        <v>1860749.54</v>
      </c>
      <c r="N100" s="493">
        <f>SUM(B100:M100)</f>
        <v/>
      </c>
      <c r="O100">
        <f>COUNT(B100:M100)</f>
        <v/>
      </c>
    </row>
    <row r="101">
      <c r="A101" t="inlineStr">
        <is>
          <t>FY2024</t>
        </is>
      </c>
      <c r="B101" s="501" t="n">
        <v>1885056.28</v>
      </c>
      <c r="C101" s="501" t="n">
        <v>1802165.72</v>
      </c>
      <c r="D101" s="501" t="n">
        <v>1654015.72</v>
      </c>
      <c r="E101" s="501" t="n">
        <v>2003057.34</v>
      </c>
      <c r="F101" s="501" t="n">
        <v>1769964.1</v>
      </c>
      <c r="G101" s="501" t="n">
        <v>1730138.5</v>
      </c>
      <c r="H101" s="501" t="n">
        <v>1830135.86</v>
      </c>
      <c r="I101" s="501" t="n">
        <v>1874700.64</v>
      </c>
      <c r="J101" s="501" t="n">
        <v>1936898.9</v>
      </c>
      <c r="K101" s="501" t="n">
        <v>1703449.56</v>
      </c>
      <c r="L101" s="501" t="n">
        <v>1763376.06</v>
      </c>
      <c r="M101" s="501" t="n">
        <v>1764971.24</v>
      </c>
      <c r="N101" s="493">
        <f>SUM(B101:M101)</f>
        <v/>
      </c>
      <c r="O101">
        <f>COUNT(B101:M101)</f>
        <v/>
      </c>
    </row>
    <row r="102">
      <c r="A102" t="inlineStr">
        <is>
          <t>FY2025</t>
        </is>
      </c>
      <c r="B102" s="501" t="n">
        <v>1914311.53</v>
      </c>
      <c r="C102" s="501" t="n">
        <v>1633537.95</v>
      </c>
      <c r="D102" s="501" t="n">
        <v>1809767.92</v>
      </c>
      <c r="E102" s="501" t="n">
        <v>1878562.7</v>
      </c>
      <c r="F102" s="501" t="n">
        <v>1590746.07</v>
      </c>
      <c r="G102" s="501" t="n">
        <v>1859224.4</v>
      </c>
      <c r="H102" s="501" t="n">
        <v>1679739.74</v>
      </c>
      <c r="I102" s="501" t="n">
        <v>1650418.55</v>
      </c>
      <c r="J102" s="501" t="n">
        <v>1958047.94</v>
      </c>
      <c r="K102" s="501" t="n">
        <v>1805790.47</v>
      </c>
      <c r="L102" s="501" t="n">
        <v>1565630.38</v>
      </c>
      <c r="M102" s="501" t="n">
        <v>1870259.29</v>
      </c>
      <c r="N102" s="493">
        <f>SUM(B102:M102)</f>
        <v/>
      </c>
      <c r="O102">
        <f>COUNT(B102:M102)</f>
        <v/>
      </c>
    </row>
    <row r="103">
      <c r="A103" t="inlineStr">
        <is>
          <t>FY2026</t>
        </is>
      </c>
      <c r="B103" s="530">
        <f>IFERROR(HLOOKUP("2026년 4월",원본_RAW!$H$4:$BK$20,MATCH("SVKHCT_HP",원본_RAW!$A$4:$A$20,0),FALSE),"")</f>
        <v/>
      </c>
      <c r="C103" s="530">
        <f>IFERROR(HLOOKUP("2026년 5월",원본_RAW!$H$4:$BK$20,MATCH("SVKHCT_HP",원본_RAW!$A$4:$A$20,0),FALSE),"")</f>
        <v/>
      </c>
      <c r="D103" s="530">
        <f>IFERROR(HLOOKUP("2026년 6월",원본_RAW!$H$4:$BK$20,MATCH("SVKHCT_HP",원본_RAW!$A$4:$A$20,0),FALSE),"")</f>
        <v/>
      </c>
      <c r="E103" s="530">
        <f>IFERROR(HLOOKUP("2026년 7월",원본_RAW!$H$4:$BK$20,MATCH("SVKHCT_HP",원본_RAW!$A$4:$A$20,0),FALSE),"")</f>
        <v/>
      </c>
      <c r="F103" s="530">
        <f>IFERROR(HLOOKUP("2026년 8월",원본_RAW!$H$4:$BK$20,MATCH("SVKHCT_HP",원본_RAW!$A$4:$A$20,0),FALSE),"")</f>
        <v/>
      </c>
      <c r="G103" s="530">
        <f>IFERROR(HLOOKUP("2026년 9월",원본_RAW!$H$4:$BK$20,MATCH("SVKHCT_HP",원본_RAW!$A$4:$A$20,0),FALSE),"")</f>
        <v/>
      </c>
      <c r="H103" s="530">
        <f>IFERROR(HLOOKUP("2026년 10월",원본_RAW!$H$4:$BK$20,MATCH("SVKHCT_HP",원본_RAW!$A$4:$A$20,0),FALSE),"")</f>
        <v/>
      </c>
      <c r="I103" s="530">
        <f>IFERROR(HLOOKUP("2026년 11월",원본_RAW!$H$4:$BK$20,MATCH("SVKHCT_HP",원본_RAW!$A$4:$A$20,0),FALSE),"")</f>
        <v/>
      </c>
      <c r="J103" s="530">
        <f>IFERROR(HLOOKUP("2026년 12월",원본_RAW!$H$4:$BK$20,MATCH("SVKHCT_HP",원본_RAW!$A$4:$A$20,0),FALSE),"")</f>
        <v/>
      </c>
      <c r="K103" s="530">
        <f>IFERROR(HLOOKUP("2027년 1월",원본_RAW!$H$4:$BK$20,MATCH("SVKHCT_HP",원본_RAW!$A$4:$A$20,0),FALSE),"")</f>
        <v/>
      </c>
      <c r="L103" s="530">
        <f>IFERROR(HLOOKUP("2027년 2월",원본_RAW!$H$4:$BK$20,MATCH("SVKHCT_HP",원본_RAW!$A$4:$A$20,0),FALSE),"")</f>
        <v/>
      </c>
      <c r="M103" s="530">
        <f>IFERROR(HLOOKUP("2027년 3월",원본_RAW!$H$4:$BK$20,MATCH("SVKHCT_HP",원본_RAW!$A$4:$A$20,0),FALSE),"")</f>
        <v/>
      </c>
      <c r="N103" s="493">
        <f>SUM(B103:M103)</f>
        <v/>
      </c>
      <c r="O103">
        <f>COUNT(B103:M103)</f>
        <v/>
      </c>
    </row>
    <row r="104">
      <c r="A104" t="inlineStr">
        <is>
          <t>FY2027</t>
        </is>
      </c>
      <c r="B104" s="530">
        <f>IFERROR(HLOOKUP("2027년 4월",원본_RAW!$H$4:$BK$20,MATCH("SVKHCT_HP",원본_RAW!$A$4:$A$20,0),FALSE),"")</f>
        <v/>
      </c>
      <c r="C104" s="530">
        <f>IFERROR(HLOOKUP("2027년 5월",원본_RAW!$H$4:$BK$20,MATCH("SVKHCT_HP",원본_RAW!$A$4:$A$20,0),FALSE),"")</f>
        <v/>
      </c>
      <c r="D104" s="530">
        <f>IFERROR(HLOOKUP("2027년 6월",원본_RAW!$H$4:$BK$20,MATCH("SVKHCT_HP",원본_RAW!$A$4:$A$20,0),FALSE),"")</f>
        <v/>
      </c>
      <c r="E104" s="530">
        <f>IFERROR(HLOOKUP("2027년 7월",원본_RAW!$H$4:$BK$20,MATCH("SVKHCT_HP",원본_RAW!$A$4:$A$20,0),FALSE),"")</f>
        <v/>
      </c>
      <c r="F104" s="530">
        <f>IFERROR(HLOOKUP("2027년 8월",원본_RAW!$H$4:$BK$20,MATCH("SVKHCT_HP",원본_RAW!$A$4:$A$20,0),FALSE),"")</f>
        <v/>
      </c>
      <c r="G104" s="530">
        <f>IFERROR(HLOOKUP("2027년 9월",원본_RAW!$H$4:$BK$20,MATCH("SVKHCT_HP",원본_RAW!$A$4:$A$20,0),FALSE),"")</f>
        <v/>
      </c>
      <c r="H104" s="530">
        <f>IFERROR(HLOOKUP("2027년 10월",원본_RAW!$H$4:$BK$20,MATCH("SVKHCT_HP",원본_RAW!$A$4:$A$20,0),FALSE),"")</f>
        <v/>
      </c>
      <c r="I104" s="530">
        <f>IFERROR(HLOOKUP("2027년 11월",원본_RAW!$H$4:$BK$20,MATCH("SVKHCT_HP",원본_RAW!$A$4:$A$20,0),FALSE),"")</f>
        <v/>
      </c>
      <c r="J104" s="530">
        <f>IFERROR(HLOOKUP("2027년 12월",원본_RAW!$H$4:$BK$20,MATCH("SVKHCT_HP",원본_RAW!$A$4:$A$20,0),FALSE),"")</f>
        <v/>
      </c>
      <c r="K104" s="530">
        <f>IFERROR(HLOOKUP("2028년 1월",원본_RAW!$H$4:$BK$20,MATCH("SVKHCT_HP",원본_RAW!$A$4:$A$20,0),FALSE),"")</f>
        <v/>
      </c>
      <c r="L104" s="530">
        <f>IFERROR(HLOOKUP("2028년 2월",원본_RAW!$H$4:$BK$20,MATCH("SVKHCT_HP",원본_RAW!$A$4:$A$20,0),FALSE),"")</f>
        <v/>
      </c>
      <c r="M104" s="530">
        <f>IFERROR(HLOOKUP("2028년 3월",원본_RAW!$H$4:$BK$20,MATCH("SVKHCT_HP",원본_RAW!$A$4:$A$20,0),FALSE),"")</f>
        <v/>
      </c>
      <c r="N104" s="493">
        <f>SUM(B104:M104)</f>
        <v/>
      </c>
      <c r="O104">
        <f>COUNT(B104:M104)</f>
        <v/>
      </c>
    </row>
    <row r="105">
      <c r="A105" t="inlineStr">
        <is>
          <t>FY2028</t>
        </is>
      </c>
      <c r="B105" s="530">
        <f>IFERROR(HLOOKUP("2028년 4월",원본_RAW!$H$4:$BK$20,MATCH("SVKHCT_HP",원본_RAW!$A$4:$A$20,0),FALSE),"")</f>
        <v/>
      </c>
      <c r="C105" s="530">
        <f>IFERROR(HLOOKUP("2028년 5월",원본_RAW!$H$4:$BK$20,MATCH("SVKHCT_HP",원본_RAW!$A$4:$A$20,0),FALSE),"")</f>
        <v/>
      </c>
      <c r="D105" s="530">
        <f>IFERROR(HLOOKUP("2028년 6월",원본_RAW!$H$4:$BK$20,MATCH("SVKHCT_HP",원본_RAW!$A$4:$A$20,0),FALSE),"")</f>
        <v/>
      </c>
      <c r="E105" s="530">
        <f>IFERROR(HLOOKUP("2028년 7월",원본_RAW!$H$4:$BK$20,MATCH("SVKHCT_HP",원본_RAW!$A$4:$A$20,0),FALSE),"")</f>
        <v/>
      </c>
      <c r="F105" s="530">
        <f>IFERROR(HLOOKUP("2028년 8월",원본_RAW!$H$4:$BK$20,MATCH("SVKHCT_HP",원본_RAW!$A$4:$A$20,0),FALSE),"")</f>
        <v/>
      </c>
      <c r="G105" s="530">
        <f>IFERROR(HLOOKUP("2028년 9월",원본_RAW!$H$4:$BK$20,MATCH("SVKHCT_HP",원본_RAW!$A$4:$A$20,0),FALSE),"")</f>
        <v/>
      </c>
      <c r="H105" s="530">
        <f>IFERROR(HLOOKUP("2028년 10월",원본_RAW!$H$4:$BK$20,MATCH("SVKHCT_HP",원본_RAW!$A$4:$A$20,0),FALSE),"")</f>
        <v/>
      </c>
      <c r="I105" s="530">
        <f>IFERROR(HLOOKUP("2028년 11월",원본_RAW!$H$4:$BK$20,MATCH("SVKHCT_HP",원본_RAW!$A$4:$A$20,0),FALSE),"")</f>
        <v/>
      </c>
      <c r="J105" s="530">
        <f>IFERROR(HLOOKUP("2028년 12월",원본_RAW!$H$4:$BK$20,MATCH("SVKHCT_HP",원본_RAW!$A$4:$A$20,0),FALSE),"")</f>
        <v/>
      </c>
      <c r="K105" s="530">
        <f>IFERROR(HLOOKUP("2029년 1월",원본_RAW!$H$4:$BK$20,MATCH("SVKHCT_HP",원본_RAW!$A$4:$A$20,0),FALSE),"")</f>
        <v/>
      </c>
      <c r="L105" s="530">
        <f>IFERROR(HLOOKUP("2029년 2월",원본_RAW!$H$4:$BK$20,MATCH("SVKHCT_HP",원본_RAW!$A$4:$A$20,0),FALSE),"")</f>
        <v/>
      </c>
      <c r="M105" s="530">
        <f>IFERROR(HLOOKUP("2029년 3월",원본_RAW!$H$4:$BK$20,MATCH("SVKHCT_HP",원본_RAW!$A$4:$A$20,0),FALSE),"")</f>
        <v/>
      </c>
      <c r="N105" s="493">
        <f>SUM(B105:M105)</f>
        <v/>
      </c>
      <c r="O105">
        <f>COUNT(B105:M105)</f>
        <v/>
      </c>
    </row>
    <row r="106">
      <c r="A106" t="inlineStr">
        <is>
          <t>FY2029</t>
        </is>
      </c>
      <c r="B106" s="530">
        <f>IFERROR(HLOOKUP("2029년 4월",원본_RAW!$H$4:$BK$20,MATCH("SVKHCT_HP",원본_RAW!$A$4:$A$20,0),FALSE),"")</f>
        <v/>
      </c>
      <c r="C106" s="530">
        <f>IFERROR(HLOOKUP("2029년 5월",원본_RAW!$H$4:$BK$20,MATCH("SVKHCT_HP",원본_RAW!$A$4:$A$20,0),FALSE),"")</f>
        <v/>
      </c>
      <c r="D106" s="530">
        <f>IFERROR(HLOOKUP("2029년 6월",원본_RAW!$H$4:$BK$20,MATCH("SVKHCT_HP",원본_RAW!$A$4:$A$20,0),FALSE),"")</f>
        <v/>
      </c>
      <c r="E106" s="530">
        <f>IFERROR(HLOOKUP("2029년 7월",원본_RAW!$H$4:$BK$20,MATCH("SVKHCT_HP",원본_RAW!$A$4:$A$20,0),FALSE),"")</f>
        <v/>
      </c>
      <c r="F106" s="530">
        <f>IFERROR(HLOOKUP("2029년 8월",원본_RAW!$H$4:$BK$20,MATCH("SVKHCT_HP",원본_RAW!$A$4:$A$20,0),FALSE),"")</f>
        <v/>
      </c>
      <c r="G106" s="530">
        <f>IFERROR(HLOOKUP("2029년 9월",원본_RAW!$H$4:$BK$20,MATCH("SVKHCT_HP",원본_RAW!$A$4:$A$20,0),FALSE),"")</f>
        <v/>
      </c>
      <c r="H106" s="530">
        <f>IFERROR(HLOOKUP("2029년 10월",원본_RAW!$H$4:$BK$20,MATCH("SVKHCT_HP",원본_RAW!$A$4:$A$20,0),FALSE),"")</f>
        <v/>
      </c>
      <c r="I106" s="530">
        <f>IFERROR(HLOOKUP("2029년 11월",원본_RAW!$H$4:$BK$20,MATCH("SVKHCT_HP",원본_RAW!$A$4:$A$20,0),FALSE),"")</f>
        <v/>
      </c>
      <c r="J106" s="530">
        <f>IFERROR(HLOOKUP("2029년 12월",원본_RAW!$H$4:$BK$20,MATCH("SVKHCT_HP",원본_RAW!$A$4:$A$20,0),FALSE),"")</f>
        <v/>
      </c>
      <c r="K106" s="530">
        <f>IFERROR(HLOOKUP("2030년 1월",원본_RAW!$H$4:$BK$20,MATCH("SVKHCT_HP",원본_RAW!$A$4:$A$20,0),FALSE),"")</f>
        <v/>
      </c>
      <c r="L106" s="530">
        <f>IFERROR(HLOOKUP("2030년 2월",원본_RAW!$H$4:$BK$20,MATCH("SVKHCT_HP",원본_RAW!$A$4:$A$20,0),FALSE),"")</f>
        <v/>
      </c>
      <c r="M106" s="530">
        <f>IFERROR(HLOOKUP("2030년 3월",원본_RAW!$H$4:$BK$20,MATCH("SVKHCT_HP",원본_RAW!$A$4:$A$20,0),FALSE),"")</f>
        <v/>
      </c>
      <c r="N106" s="493">
        <f>SUM(B106:M106)</f>
        <v/>
      </c>
      <c r="O106">
        <f>COUNT(B106:M106)</f>
        <v/>
      </c>
    </row>
    <row r="107">
      <c r="A107" t="inlineStr">
        <is>
          <t>FY2030</t>
        </is>
      </c>
      <c r="B107" s="530">
        <f>IFERROR(HLOOKUP("2030년 4월",원본_RAW!$H$4:$BK$20,MATCH("SVKHCT_HP",원본_RAW!$A$4:$A$20,0),FALSE),"")</f>
        <v/>
      </c>
      <c r="C107" s="530">
        <f>IFERROR(HLOOKUP("2030년 5월",원본_RAW!$H$4:$BK$20,MATCH("SVKHCT_HP",원본_RAW!$A$4:$A$20,0),FALSE),"")</f>
        <v/>
      </c>
      <c r="D107" s="530">
        <f>IFERROR(HLOOKUP("2030년 6월",원본_RAW!$H$4:$BK$20,MATCH("SVKHCT_HP",원본_RAW!$A$4:$A$20,0),FALSE),"")</f>
        <v/>
      </c>
      <c r="E107" s="530">
        <f>IFERROR(HLOOKUP("2030년 7월",원본_RAW!$H$4:$BK$20,MATCH("SVKHCT_HP",원본_RAW!$A$4:$A$20,0),FALSE),"")</f>
        <v/>
      </c>
      <c r="F107" s="530">
        <f>IFERROR(HLOOKUP("2030년 8월",원본_RAW!$H$4:$BK$20,MATCH("SVKHCT_HP",원본_RAW!$A$4:$A$20,0),FALSE),"")</f>
        <v/>
      </c>
      <c r="G107" s="530">
        <f>IFERROR(HLOOKUP("2030년 9월",원본_RAW!$H$4:$BK$20,MATCH("SVKHCT_HP",원본_RAW!$A$4:$A$20,0),FALSE),"")</f>
        <v/>
      </c>
      <c r="H107" s="530">
        <f>IFERROR(HLOOKUP("2030년 10월",원본_RAW!$H$4:$BK$20,MATCH("SVKHCT_HP",원본_RAW!$A$4:$A$20,0),FALSE),"")</f>
        <v/>
      </c>
      <c r="I107" s="530">
        <f>IFERROR(HLOOKUP("2030년 11월",원본_RAW!$H$4:$BK$20,MATCH("SVKHCT_HP",원본_RAW!$A$4:$A$20,0),FALSE),"")</f>
        <v/>
      </c>
      <c r="J107" s="530">
        <f>IFERROR(HLOOKUP("2030년 12월",원본_RAW!$H$4:$BK$20,MATCH("SVKHCT_HP",원본_RAW!$A$4:$A$20,0),FALSE),"")</f>
        <v/>
      </c>
      <c r="K107" s="530">
        <f>IFERROR(HLOOKUP("2031년 1월",원본_RAW!$H$4:$BK$20,MATCH("SVKHCT_HP",원본_RAW!$A$4:$A$20,0),FALSE),"")</f>
        <v/>
      </c>
      <c r="L107" s="530">
        <f>IFERROR(HLOOKUP("2031년 2월",원본_RAW!$H$4:$BK$20,MATCH("SVKHCT_HP",원본_RAW!$A$4:$A$20,0),FALSE),"")</f>
        <v/>
      </c>
      <c r="M107" s="530">
        <f>IFERROR(HLOOKUP("2031년 3월",원본_RAW!$H$4:$BK$20,MATCH("SVKHCT_HP",원본_RAW!$A$4:$A$20,0),FALSE),"")</f>
        <v/>
      </c>
      <c r="N107" s="493">
        <f>SUM(B107:M107)</f>
        <v/>
      </c>
      <c r="O107">
        <f>COUNT(B107:M107)</f>
        <v/>
      </c>
    </row>
    <row r="109">
      <c r="A109" s="528" t="inlineStr">
        <is>
          <t>[GP] FY ＼ 월</t>
        </is>
      </c>
      <c r="B109" s="529" t="inlineStr">
        <is>
          <t>4월</t>
        </is>
      </c>
      <c r="C109" s="529" t="inlineStr">
        <is>
          <t>5월</t>
        </is>
      </c>
      <c r="D109" s="529" t="inlineStr">
        <is>
          <t>6월</t>
        </is>
      </c>
      <c r="E109" s="529" t="inlineStr">
        <is>
          <t>7월</t>
        </is>
      </c>
      <c r="F109" s="529" t="inlineStr">
        <is>
          <t>8월</t>
        </is>
      </c>
      <c r="G109" s="529" t="inlineStr">
        <is>
          <t>9월</t>
        </is>
      </c>
      <c r="H109" s="529" t="inlineStr">
        <is>
          <t>10월</t>
        </is>
      </c>
      <c r="I109" s="529" t="inlineStr">
        <is>
          <t>11월</t>
        </is>
      </c>
      <c r="J109" s="529" t="inlineStr">
        <is>
          <t>12월</t>
        </is>
      </c>
      <c r="K109" s="529" t="inlineStr">
        <is>
          <t>1월</t>
        </is>
      </c>
      <c r="L109" s="529" t="inlineStr">
        <is>
          <t>2월</t>
        </is>
      </c>
      <c r="M109" s="529" t="inlineStr">
        <is>
          <t>3월</t>
        </is>
      </c>
      <c r="N109" s="528" t="inlineStr">
        <is>
          <t>FY 합계</t>
        </is>
      </c>
      <c r="O109" s="528" t="inlineStr">
        <is>
          <t>실측월수</t>
        </is>
      </c>
    </row>
    <row r="110">
      <c r="A110" t="inlineStr">
        <is>
          <t>FY2018</t>
        </is>
      </c>
      <c r="B110" s="501" t="n"/>
      <c r="C110" s="501" t="n"/>
      <c r="D110" s="501" t="n"/>
      <c r="E110" s="501" t="n"/>
      <c r="F110" s="501" t="n"/>
      <c r="G110" s="501" t="n"/>
      <c r="H110" s="501" t="n"/>
      <c r="I110" s="501" t="n"/>
      <c r="J110" s="501" t="n"/>
      <c r="K110" s="501" t="n"/>
      <c r="L110" s="501" t="n"/>
      <c r="M110" s="501" t="n"/>
      <c r="N110" s="493">
        <f>SUM(B110:M110)</f>
        <v/>
      </c>
      <c r="O110">
        <f>COUNT(B110:M110)</f>
        <v/>
      </c>
    </row>
    <row r="111">
      <c r="A111" t="inlineStr">
        <is>
          <t>FY2019</t>
        </is>
      </c>
      <c r="B111" s="501" t="n"/>
      <c r="C111" s="501" t="n"/>
      <c r="D111" s="501" t="n"/>
      <c r="E111" s="501" t="n"/>
      <c r="F111" s="501" t="n"/>
      <c r="G111" s="501" t="n"/>
      <c r="H111" s="501" t="n"/>
      <c r="I111" s="501" t="n"/>
      <c r="J111" s="501" t="n"/>
      <c r="K111" s="501" t="n"/>
      <c r="L111" s="501" t="n"/>
      <c r="M111" s="501" t="n"/>
      <c r="N111" s="493">
        <f>SUM(B111:M111)</f>
        <v/>
      </c>
      <c r="O111">
        <f>COUNT(B111:M111)</f>
        <v/>
      </c>
    </row>
    <row r="112">
      <c r="A112" t="inlineStr">
        <is>
          <t>FY2020</t>
        </is>
      </c>
      <c r="B112" s="501" t="n"/>
      <c r="C112" s="501" t="n"/>
      <c r="D112" s="501" t="n"/>
      <c r="E112" s="501" t="n"/>
      <c r="F112" s="501" t="n"/>
      <c r="G112" s="501" t="n"/>
      <c r="H112" s="501" t="n"/>
      <c r="I112" s="501" t="n"/>
      <c r="J112" s="501" t="n"/>
      <c r="K112" s="501" t="n"/>
      <c r="L112" s="501" t="n"/>
      <c r="M112" s="501" t="n"/>
      <c r="N112" s="493">
        <f>SUM(B112:M112)</f>
        <v/>
      </c>
      <c r="O112">
        <f>COUNT(B112:M112)</f>
        <v/>
      </c>
    </row>
    <row r="113">
      <c r="A113" t="inlineStr">
        <is>
          <t>FY2021</t>
        </is>
      </c>
      <c r="B113" s="501" t="n">
        <v>2297557.91</v>
      </c>
      <c r="C113" s="501" t="n">
        <v>2337631.55</v>
      </c>
      <c r="D113" s="501" t="n">
        <v>2278924.17</v>
      </c>
      <c r="E113" s="501" t="n">
        <v>2381374.58</v>
      </c>
      <c r="F113" s="501" t="n">
        <v>2371087.22</v>
      </c>
      <c r="G113" s="501" t="n">
        <v>2292138.41</v>
      </c>
      <c r="H113" s="501" t="n">
        <v>2361099.959999999</v>
      </c>
      <c r="I113" s="501" t="n">
        <v>2379896.75</v>
      </c>
      <c r="J113" s="501" t="n">
        <v>2689947.26</v>
      </c>
      <c r="K113" s="501" t="n">
        <v>2502757.85</v>
      </c>
      <c r="L113" s="501" t="n">
        <v>2329583.33</v>
      </c>
      <c r="M113" s="501" t="n">
        <v>2606457.76</v>
      </c>
      <c r="N113" s="493">
        <f>SUM(B113:M113)</f>
        <v/>
      </c>
      <c r="O113">
        <f>COUNT(B113:M113)</f>
        <v/>
      </c>
    </row>
    <row r="114">
      <c r="A114" t="inlineStr">
        <is>
          <t>FY2022</t>
        </is>
      </c>
      <c r="B114" s="501" t="n">
        <v>2523549.41</v>
      </c>
      <c r="C114" s="501" t="n">
        <v>2663587.94</v>
      </c>
      <c r="D114" s="501" t="n">
        <v>2603896.600000001</v>
      </c>
      <c r="E114" s="501" t="n">
        <v>2559873.5</v>
      </c>
      <c r="F114" s="501" t="n">
        <v>2651505.1</v>
      </c>
      <c r="G114" s="501" t="n">
        <v>2530041.62</v>
      </c>
      <c r="H114" s="501" t="n">
        <v>2655368.7</v>
      </c>
      <c r="I114" s="501" t="n">
        <v>2615588.9</v>
      </c>
      <c r="J114" s="501" t="n">
        <v>2791383.89</v>
      </c>
      <c r="K114" s="501" t="n">
        <v>2602519.15</v>
      </c>
      <c r="L114" s="501" t="n">
        <v>2502149.93</v>
      </c>
      <c r="M114" s="501" t="n">
        <v>2821844.64</v>
      </c>
      <c r="N114" s="493">
        <f>SUM(B114:M114)</f>
        <v/>
      </c>
      <c r="O114">
        <f>COUNT(B114:M114)</f>
        <v/>
      </c>
    </row>
    <row r="115">
      <c r="A115" t="inlineStr">
        <is>
          <t>FY2023</t>
        </is>
      </c>
      <c r="B115" s="501" t="n">
        <v>2571894.19</v>
      </c>
      <c r="C115" s="501" t="n">
        <v>2799999.54</v>
      </c>
      <c r="D115" s="501" t="n">
        <v>2741419.86</v>
      </c>
      <c r="E115" s="501" t="n">
        <v>2716399.220000001</v>
      </c>
      <c r="F115" s="501" t="n">
        <v>2696403.97</v>
      </c>
      <c r="G115" s="501" t="n">
        <v>2627042.86</v>
      </c>
      <c r="H115" s="501" t="n">
        <v>2729434.91</v>
      </c>
      <c r="I115" s="501" t="n">
        <v>2738125.34</v>
      </c>
      <c r="J115" s="501" t="n">
        <v>2822010.65</v>
      </c>
      <c r="K115" s="501" t="n">
        <v>2946747.87</v>
      </c>
      <c r="L115" s="501" t="n">
        <v>2722641.41</v>
      </c>
      <c r="M115" s="501" t="n">
        <v>2752826.9</v>
      </c>
      <c r="N115" s="493">
        <f>SUM(B115:M115)</f>
        <v/>
      </c>
      <c r="O115">
        <f>COUNT(B115:M115)</f>
        <v/>
      </c>
    </row>
    <row r="116">
      <c r="A116" t="inlineStr">
        <is>
          <t>FY2024</t>
        </is>
      </c>
      <c r="B116" s="501" t="n">
        <v>2843106.73</v>
      </c>
      <c r="C116" s="501" t="n">
        <v>2869262.84</v>
      </c>
      <c r="D116" s="501" t="n">
        <v>2728768.37</v>
      </c>
      <c r="E116" s="501" t="n">
        <v>2949627.61</v>
      </c>
      <c r="F116" s="501" t="n">
        <v>2807177.850000001</v>
      </c>
      <c r="G116" s="501" t="n">
        <v>2783079.76</v>
      </c>
      <c r="H116" s="501" t="n">
        <v>2879802.87</v>
      </c>
      <c r="I116" s="501" t="n">
        <v>2794589.19</v>
      </c>
      <c r="J116" s="501" t="n">
        <v>2988494.34</v>
      </c>
      <c r="K116" s="501" t="n">
        <v>2847576.04</v>
      </c>
      <c r="L116" s="501" t="n">
        <v>2763898.81</v>
      </c>
      <c r="M116" s="501" t="n">
        <v>2857693.39</v>
      </c>
      <c r="N116" s="493">
        <f>SUM(B116:M116)</f>
        <v/>
      </c>
      <c r="O116">
        <f>COUNT(B116:M116)</f>
        <v/>
      </c>
    </row>
    <row r="117">
      <c r="A117" t="inlineStr">
        <is>
          <t>FY2025</t>
        </is>
      </c>
      <c r="B117" s="501" t="n">
        <v>2879500.01</v>
      </c>
      <c r="C117" s="501" t="n">
        <v>2918737.19</v>
      </c>
      <c r="D117" s="501" t="n">
        <v>2731210.77</v>
      </c>
      <c r="E117" s="501" t="n">
        <v>2771823.2</v>
      </c>
      <c r="F117" s="501" t="n">
        <v>2657798.32</v>
      </c>
      <c r="G117" s="501" t="n">
        <v>3014169.62</v>
      </c>
      <c r="H117" s="501" t="n">
        <v>2654548.7</v>
      </c>
      <c r="I117" s="501" t="n">
        <v>2649048.34</v>
      </c>
      <c r="J117" s="501" t="n">
        <v>2986754.48</v>
      </c>
      <c r="K117" s="501" t="n">
        <v>2872856.27</v>
      </c>
      <c r="L117" s="501" t="n">
        <v>2607998.010000001</v>
      </c>
      <c r="M117" s="501" t="n">
        <v>2919041.81</v>
      </c>
      <c r="N117" s="493">
        <f>SUM(B117:M117)</f>
        <v/>
      </c>
      <c r="O117">
        <f>COUNT(B117:M117)</f>
        <v/>
      </c>
    </row>
    <row r="118">
      <c r="A118" t="inlineStr">
        <is>
          <t>FY2026</t>
        </is>
      </c>
      <c r="B118" s="530">
        <f>IFERROR(HLOOKUP("2026년 4월",원본_RAW!$H$4:$BK$20,MATCH("SVKHCT_GP",원본_RAW!$A$4:$A$20,0),FALSE),"")</f>
        <v/>
      </c>
      <c r="C118" s="530">
        <f>IFERROR(HLOOKUP("2026년 5월",원본_RAW!$H$4:$BK$20,MATCH("SVKHCT_GP",원본_RAW!$A$4:$A$20,0),FALSE),"")</f>
        <v/>
      </c>
      <c r="D118" s="530">
        <f>IFERROR(HLOOKUP("2026년 6월",원본_RAW!$H$4:$BK$20,MATCH("SVKHCT_GP",원본_RAW!$A$4:$A$20,0),FALSE),"")</f>
        <v/>
      </c>
      <c r="E118" s="530">
        <f>IFERROR(HLOOKUP("2026년 7월",원본_RAW!$H$4:$BK$20,MATCH("SVKHCT_GP",원본_RAW!$A$4:$A$20,0),FALSE),"")</f>
        <v/>
      </c>
      <c r="F118" s="530">
        <f>IFERROR(HLOOKUP("2026년 8월",원본_RAW!$H$4:$BK$20,MATCH("SVKHCT_GP",원본_RAW!$A$4:$A$20,0),FALSE),"")</f>
        <v/>
      </c>
      <c r="G118" s="530">
        <f>IFERROR(HLOOKUP("2026년 9월",원본_RAW!$H$4:$BK$20,MATCH("SVKHCT_GP",원본_RAW!$A$4:$A$20,0),FALSE),"")</f>
        <v/>
      </c>
      <c r="H118" s="530">
        <f>IFERROR(HLOOKUP("2026년 10월",원본_RAW!$H$4:$BK$20,MATCH("SVKHCT_GP",원본_RAW!$A$4:$A$20,0),FALSE),"")</f>
        <v/>
      </c>
      <c r="I118" s="530">
        <f>IFERROR(HLOOKUP("2026년 11월",원본_RAW!$H$4:$BK$20,MATCH("SVKHCT_GP",원본_RAW!$A$4:$A$20,0),FALSE),"")</f>
        <v/>
      </c>
      <c r="J118" s="530">
        <f>IFERROR(HLOOKUP("2026년 12월",원본_RAW!$H$4:$BK$20,MATCH("SVKHCT_GP",원본_RAW!$A$4:$A$20,0),FALSE),"")</f>
        <v/>
      </c>
      <c r="K118" s="530">
        <f>IFERROR(HLOOKUP("2027년 1월",원본_RAW!$H$4:$BK$20,MATCH("SVKHCT_GP",원본_RAW!$A$4:$A$20,0),FALSE),"")</f>
        <v/>
      </c>
      <c r="L118" s="530">
        <f>IFERROR(HLOOKUP("2027년 2월",원본_RAW!$H$4:$BK$20,MATCH("SVKHCT_GP",원본_RAW!$A$4:$A$20,0),FALSE),"")</f>
        <v/>
      </c>
      <c r="M118" s="530">
        <f>IFERROR(HLOOKUP("2027년 3월",원본_RAW!$H$4:$BK$20,MATCH("SVKHCT_GP",원본_RAW!$A$4:$A$20,0),FALSE),"")</f>
        <v/>
      </c>
      <c r="N118" s="493">
        <f>SUM(B118:M118)</f>
        <v/>
      </c>
      <c r="O118">
        <f>COUNT(B118:M118)</f>
        <v/>
      </c>
    </row>
    <row r="119">
      <c r="A119" t="inlineStr">
        <is>
          <t>FY2027</t>
        </is>
      </c>
      <c r="B119" s="530">
        <f>IFERROR(HLOOKUP("2027년 4월",원본_RAW!$H$4:$BK$20,MATCH("SVKHCT_GP",원본_RAW!$A$4:$A$20,0),FALSE),"")</f>
        <v/>
      </c>
      <c r="C119" s="530">
        <f>IFERROR(HLOOKUP("2027년 5월",원본_RAW!$H$4:$BK$20,MATCH("SVKHCT_GP",원본_RAW!$A$4:$A$20,0),FALSE),"")</f>
        <v/>
      </c>
      <c r="D119" s="530">
        <f>IFERROR(HLOOKUP("2027년 6월",원본_RAW!$H$4:$BK$20,MATCH("SVKHCT_GP",원본_RAW!$A$4:$A$20,0),FALSE),"")</f>
        <v/>
      </c>
      <c r="E119" s="530">
        <f>IFERROR(HLOOKUP("2027년 7월",원본_RAW!$H$4:$BK$20,MATCH("SVKHCT_GP",원본_RAW!$A$4:$A$20,0),FALSE),"")</f>
        <v/>
      </c>
      <c r="F119" s="530">
        <f>IFERROR(HLOOKUP("2027년 8월",원본_RAW!$H$4:$BK$20,MATCH("SVKHCT_GP",원본_RAW!$A$4:$A$20,0),FALSE),"")</f>
        <v/>
      </c>
      <c r="G119" s="530">
        <f>IFERROR(HLOOKUP("2027년 9월",원본_RAW!$H$4:$BK$20,MATCH("SVKHCT_GP",원본_RAW!$A$4:$A$20,0),FALSE),"")</f>
        <v/>
      </c>
      <c r="H119" s="530">
        <f>IFERROR(HLOOKUP("2027년 10월",원본_RAW!$H$4:$BK$20,MATCH("SVKHCT_GP",원본_RAW!$A$4:$A$20,0),FALSE),"")</f>
        <v/>
      </c>
      <c r="I119" s="530">
        <f>IFERROR(HLOOKUP("2027년 11월",원본_RAW!$H$4:$BK$20,MATCH("SVKHCT_GP",원본_RAW!$A$4:$A$20,0),FALSE),"")</f>
        <v/>
      </c>
      <c r="J119" s="530">
        <f>IFERROR(HLOOKUP("2027년 12월",원본_RAW!$H$4:$BK$20,MATCH("SVKHCT_GP",원본_RAW!$A$4:$A$20,0),FALSE),"")</f>
        <v/>
      </c>
      <c r="K119" s="530">
        <f>IFERROR(HLOOKUP("2028년 1월",원본_RAW!$H$4:$BK$20,MATCH("SVKHCT_GP",원본_RAW!$A$4:$A$20,0),FALSE),"")</f>
        <v/>
      </c>
      <c r="L119" s="530">
        <f>IFERROR(HLOOKUP("2028년 2월",원본_RAW!$H$4:$BK$20,MATCH("SVKHCT_GP",원본_RAW!$A$4:$A$20,0),FALSE),"")</f>
        <v/>
      </c>
      <c r="M119" s="530">
        <f>IFERROR(HLOOKUP("2028년 3월",원본_RAW!$H$4:$BK$20,MATCH("SVKHCT_GP",원본_RAW!$A$4:$A$20,0),FALSE),"")</f>
        <v/>
      </c>
      <c r="N119" s="493">
        <f>SUM(B119:M119)</f>
        <v/>
      </c>
      <c r="O119">
        <f>COUNT(B119:M119)</f>
        <v/>
      </c>
    </row>
    <row r="120">
      <c r="A120" t="inlineStr">
        <is>
          <t>FY2028</t>
        </is>
      </c>
      <c r="B120" s="530">
        <f>IFERROR(HLOOKUP("2028년 4월",원본_RAW!$H$4:$BK$20,MATCH("SVKHCT_GP",원본_RAW!$A$4:$A$20,0),FALSE),"")</f>
        <v/>
      </c>
      <c r="C120" s="530">
        <f>IFERROR(HLOOKUP("2028년 5월",원본_RAW!$H$4:$BK$20,MATCH("SVKHCT_GP",원본_RAW!$A$4:$A$20,0),FALSE),"")</f>
        <v/>
      </c>
      <c r="D120" s="530">
        <f>IFERROR(HLOOKUP("2028년 6월",원본_RAW!$H$4:$BK$20,MATCH("SVKHCT_GP",원본_RAW!$A$4:$A$20,0),FALSE),"")</f>
        <v/>
      </c>
      <c r="E120" s="530">
        <f>IFERROR(HLOOKUP("2028년 7월",원본_RAW!$H$4:$BK$20,MATCH("SVKHCT_GP",원본_RAW!$A$4:$A$20,0),FALSE),"")</f>
        <v/>
      </c>
      <c r="F120" s="530">
        <f>IFERROR(HLOOKUP("2028년 8월",원본_RAW!$H$4:$BK$20,MATCH("SVKHCT_GP",원본_RAW!$A$4:$A$20,0),FALSE),"")</f>
        <v/>
      </c>
      <c r="G120" s="530">
        <f>IFERROR(HLOOKUP("2028년 9월",원본_RAW!$H$4:$BK$20,MATCH("SVKHCT_GP",원본_RAW!$A$4:$A$20,0),FALSE),"")</f>
        <v/>
      </c>
      <c r="H120" s="530">
        <f>IFERROR(HLOOKUP("2028년 10월",원본_RAW!$H$4:$BK$20,MATCH("SVKHCT_GP",원본_RAW!$A$4:$A$20,0),FALSE),"")</f>
        <v/>
      </c>
      <c r="I120" s="530">
        <f>IFERROR(HLOOKUP("2028년 11월",원본_RAW!$H$4:$BK$20,MATCH("SVKHCT_GP",원본_RAW!$A$4:$A$20,0),FALSE),"")</f>
        <v/>
      </c>
      <c r="J120" s="530">
        <f>IFERROR(HLOOKUP("2028년 12월",원본_RAW!$H$4:$BK$20,MATCH("SVKHCT_GP",원본_RAW!$A$4:$A$20,0),FALSE),"")</f>
        <v/>
      </c>
      <c r="K120" s="530">
        <f>IFERROR(HLOOKUP("2029년 1월",원본_RAW!$H$4:$BK$20,MATCH("SVKHCT_GP",원본_RAW!$A$4:$A$20,0),FALSE),"")</f>
        <v/>
      </c>
      <c r="L120" s="530">
        <f>IFERROR(HLOOKUP("2029년 2월",원본_RAW!$H$4:$BK$20,MATCH("SVKHCT_GP",원본_RAW!$A$4:$A$20,0),FALSE),"")</f>
        <v/>
      </c>
      <c r="M120" s="530">
        <f>IFERROR(HLOOKUP("2029년 3월",원본_RAW!$H$4:$BK$20,MATCH("SVKHCT_GP",원본_RAW!$A$4:$A$20,0),FALSE),"")</f>
        <v/>
      </c>
      <c r="N120" s="493">
        <f>SUM(B120:M120)</f>
        <v/>
      </c>
      <c r="O120">
        <f>COUNT(B120:M120)</f>
        <v/>
      </c>
    </row>
    <row r="121">
      <c r="A121" t="inlineStr">
        <is>
          <t>FY2029</t>
        </is>
      </c>
      <c r="B121" s="530">
        <f>IFERROR(HLOOKUP("2029년 4월",원본_RAW!$H$4:$BK$20,MATCH("SVKHCT_GP",원본_RAW!$A$4:$A$20,0),FALSE),"")</f>
        <v/>
      </c>
      <c r="C121" s="530">
        <f>IFERROR(HLOOKUP("2029년 5월",원본_RAW!$H$4:$BK$20,MATCH("SVKHCT_GP",원본_RAW!$A$4:$A$20,0),FALSE),"")</f>
        <v/>
      </c>
      <c r="D121" s="530">
        <f>IFERROR(HLOOKUP("2029년 6월",원본_RAW!$H$4:$BK$20,MATCH("SVKHCT_GP",원본_RAW!$A$4:$A$20,0),FALSE),"")</f>
        <v/>
      </c>
      <c r="E121" s="530">
        <f>IFERROR(HLOOKUP("2029년 7월",원본_RAW!$H$4:$BK$20,MATCH("SVKHCT_GP",원본_RAW!$A$4:$A$20,0),FALSE),"")</f>
        <v/>
      </c>
      <c r="F121" s="530">
        <f>IFERROR(HLOOKUP("2029년 8월",원본_RAW!$H$4:$BK$20,MATCH("SVKHCT_GP",원본_RAW!$A$4:$A$20,0),FALSE),"")</f>
        <v/>
      </c>
      <c r="G121" s="530">
        <f>IFERROR(HLOOKUP("2029년 9월",원본_RAW!$H$4:$BK$20,MATCH("SVKHCT_GP",원본_RAW!$A$4:$A$20,0),FALSE),"")</f>
        <v/>
      </c>
      <c r="H121" s="530">
        <f>IFERROR(HLOOKUP("2029년 10월",원본_RAW!$H$4:$BK$20,MATCH("SVKHCT_GP",원본_RAW!$A$4:$A$20,0),FALSE),"")</f>
        <v/>
      </c>
      <c r="I121" s="530">
        <f>IFERROR(HLOOKUP("2029년 11월",원본_RAW!$H$4:$BK$20,MATCH("SVKHCT_GP",원본_RAW!$A$4:$A$20,0),FALSE),"")</f>
        <v/>
      </c>
      <c r="J121" s="530">
        <f>IFERROR(HLOOKUP("2029년 12월",원본_RAW!$H$4:$BK$20,MATCH("SVKHCT_GP",원본_RAW!$A$4:$A$20,0),FALSE),"")</f>
        <v/>
      </c>
      <c r="K121" s="530">
        <f>IFERROR(HLOOKUP("2030년 1월",원본_RAW!$H$4:$BK$20,MATCH("SVKHCT_GP",원본_RAW!$A$4:$A$20,0),FALSE),"")</f>
        <v/>
      </c>
      <c r="L121" s="530">
        <f>IFERROR(HLOOKUP("2030년 2월",원본_RAW!$H$4:$BK$20,MATCH("SVKHCT_GP",원본_RAW!$A$4:$A$20,0),FALSE),"")</f>
        <v/>
      </c>
      <c r="M121" s="530">
        <f>IFERROR(HLOOKUP("2030년 3월",원본_RAW!$H$4:$BK$20,MATCH("SVKHCT_GP",원본_RAW!$A$4:$A$20,0),FALSE),"")</f>
        <v/>
      </c>
      <c r="N121" s="493">
        <f>SUM(B121:M121)</f>
        <v/>
      </c>
      <c r="O121">
        <f>COUNT(B121:M121)</f>
        <v/>
      </c>
    </row>
    <row r="122">
      <c r="A122" t="inlineStr">
        <is>
          <t>FY2030</t>
        </is>
      </c>
      <c r="B122" s="530">
        <f>IFERROR(HLOOKUP("2030년 4월",원본_RAW!$H$4:$BK$20,MATCH("SVKHCT_GP",원본_RAW!$A$4:$A$20,0),FALSE),"")</f>
        <v/>
      </c>
      <c r="C122" s="530">
        <f>IFERROR(HLOOKUP("2030년 5월",원본_RAW!$H$4:$BK$20,MATCH("SVKHCT_GP",원본_RAW!$A$4:$A$20,0),FALSE),"")</f>
        <v/>
      </c>
      <c r="D122" s="530">
        <f>IFERROR(HLOOKUP("2030년 6월",원본_RAW!$H$4:$BK$20,MATCH("SVKHCT_GP",원본_RAW!$A$4:$A$20,0),FALSE),"")</f>
        <v/>
      </c>
      <c r="E122" s="530">
        <f>IFERROR(HLOOKUP("2030년 7월",원본_RAW!$H$4:$BK$20,MATCH("SVKHCT_GP",원본_RAW!$A$4:$A$20,0),FALSE),"")</f>
        <v/>
      </c>
      <c r="F122" s="530">
        <f>IFERROR(HLOOKUP("2030년 8월",원본_RAW!$H$4:$BK$20,MATCH("SVKHCT_GP",원본_RAW!$A$4:$A$20,0),FALSE),"")</f>
        <v/>
      </c>
      <c r="G122" s="530">
        <f>IFERROR(HLOOKUP("2030년 9월",원본_RAW!$H$4:$BK$20,MATCH("SVKHCT_GP",원본_RAW!$A$4:$A$20,0),FALSE),"")</f>
        <v/>
      </c>
      <c r="H122" s="530">
        <f>IFERROR(HLOOKUP("2030년 10월",원본_RAW!$H$4:$BK$20,MATCH("SVKHCT_GP",원본_RAW!$A$4:$A$20,0),FALSE),"")</f>
        <v/>
      </c>
      <c r="I122" s="530">
        <f>IFERROR(HLOOKUP("2030년 11월",원본_RAW!$H$4:$BK$20,MATCH("SVKHCT_GP",원본_RAW!$A$4:$A$20,0),FALSE),"")</f>
        <v/>
      </c>
      <c r="J122" s="530">
        <f>IFERROR(HLOOKUP("2030년 12월",원본_RAW!$H$4:$BK$20,MATCH("SVKHCT_GP",원본_RAW!$A$4:$A$20,0),FALSE),"")</f>
        <v/>
      </c>
      <c r="K122" s="530">
        <f>IFERROR(HLOOKUP("2031년 1월",원본_RAW!$H$4:$BK$20,MATCH("SVKHCT_GP",원본_RAW!$A$4:$A$20,0),FALSE),"")</f>
        <v/>
      </c>
      <c r="L122" s="530">
        <f>IFERROR(HLOOKUP("2031년 2월",원본_RAW!$H$4:$BK$20,MATCH("SVKHCT_GP",원본_RAW!$A$4:$A$20,0),FALSE),"")</f>
        <v/>
      </c>
      <c r="M122" s="530">
        <f>IFERROR(HLOOKUP("2031년 3월",원본_RAW!$H$4:$BK$20,MATCH("SVKHCT_GP",원본_RAW!$A$4:$A$20,0),FALSE),"")</f>
        <v/>
      </c>
      <c r="N122" s="493">
        <f>SUM(B122:M122)</f>
        <v/>
      </c>
      <c r="O122">
        <f>COUNT(B122:M122)</f>
        <v/>
      </c>
    </row>
    <row r="124">
      <c r="A124" s="527" t="inlineStr">
        <is>
          <t>■ E. 세비카HCT 오리지널 조제액 (원)  — 별도 금액 파일 붙여넣기 시 사용 (원본_RAW 헬퍼 AMT_HP/AMT_GP)</t>
        </is>
      </c>
    </row>
    <row r="125">
      <c r="A125" s="528" t="inlineStr">
        <is>
          <t>[HP] FY ＼ 월</t>
        </is>
      </c>
      <c r="B125" s="529" t="inlineStr">
        <is>
          <t>4월</t>
        </is>
      </c>
      <c r="C125" s="529" t="inlineStr">
        <is>
          <t>5월</t>
        </is>
      </c>
      <c r="D125" s="529" t="inlineStr">
        <is>
          <t>6월</t>
        </is>
      </c>
      <c r="E125" s="529" t="inlineStr">
        <is>
          <t>7월</t>
        </is>
      </c>
      <c r="F125" s="529" t="inlineStr">
        <is>
          <t>8월</t>
        </is>
      </c>
      <c r="G125" s="529" t="inlineStr">
        <is>
          <t>9월</t>
        </is>
      </c>
      <c r="H125" s="529" t="inlineStr">
        <is>
          <t>10월</t>
        </is>
      </c>
      <c r="I125" s="529" t="inlineStr">
        <is>
          <t>11월</t>
        </is>
      </c>
      <c r="J125" s="529" t="inlineStr">
        <is>
          <t>12월</t>
        </is>
      </c>
      <c r="K125" s="529" t="inlineStr">
        <is>
          <t>1월</t>
        </is>
      </c>
      <c r="L125" s="529" t="inlineStr">
        <is>
          <t>2월</t>
        </is>
      </c>
      <c r="M125" s="529" t="inlineStr">
        <is>
          <t>3월</t>
        </is>
      </c>
      <c r="N125" s="528" t="inlineStr">
        <is>
          <t>FY 합계</t>
        </is>
      </c>
      <c r="O125" s="528" t="inlineStr">
        <is>
          <t>실측월수</t>
        </is>
      </c>
    </row>
    <row r="126">
      <c r="A126" t="inlineStr">
        <is>
          <t>FY2018</t>
        </is>
      </c>
      <c r="B126" s="501" t="n"/>
      <c r="C126" s="501" t="n"/>
      <c r="D126" s="501" t="n"/>
      <c r="E126" s="501" t="n"/>
      <c r="F126" s="501" t="n"/>
      <c r="G126" s="501" t="n"/>
      <c r="H126" s="501" t="n"/>
      <c r="I126" s="501" t="n"/>
      <c r="J126" s="501" t="n"/>
      <c r="K126" s="501" t="n"/>
      <c r="L126" s="501" t="n"/>
      <c r="M126" s="501" t="n"/>
      <c r="N126" s="493">
        <f>SUM(B126:M126)</f>
        <v/>
      </c>
      <c r="O126">
        <f>COUNT(B126:M126)</f>
        <v/>
      </c>
    </row>
    <row r="127">
      <c r="A127" t="inlineStr">
        <is>
          <t>FY2019</t>
        </is>
      </c>
      <c r="B127" s="501" t="n"/>
      <c r="C127" s="501" t="n"/>
      <c r="D127" s="501" t="n"/>
      <c r="E127" s="501" t="n"/>
      <c r="F127" s="501" t="n"/>
      <c r="G127" s="501" t="n"/>
      <c r="H127" s="501" t="n"/>
      <c r="I127" s="501" t="n"/>
      <c r="J127" s="501" t="n"/>
      <c r="K127" s="501" t="n"/>
      <c r="L127" s="501" t="n"/>
      <c r="M127" s="501" t="n"/>
      <c r="N127" s="493">
        <f>SUM(B127:M127)</f>
        <v/>
      </c>
      <c r="O127">
        <f>COUNT(B127:M127)</f>
        <v/>
      </c>
    </row>
    <row r="128">
      <c r="A128" t="inlineStr">
        <is>
          <t>FY2020</t>
        </is>
      </c>
      <c r="B128" s="501" t="n"/>
      <c r="C128" s="501" t="n"/>
      <c r="D128" s="501" t="n"/>
      <c r="E128" s="501" t="n"/>
      <c r="F128" s="501" t="n"/>
      <c r="G128" s="501" t="n"/>
      <c r="H128" s="501" t="n"/>
      <c r="I128" s="501" t="n"/>
      <c r="J128" s="501" t="n"/>
      <c r="K128" s="501" t="n"/>
      <c r="L128" s="501" t="n"/>
      <c r="M128" s="501" t="n"/>
      <c r="N128" s="493">
        <f>SUM(B128:M128)</f>
        <v/>
      </c>
      <c r="O128">
        <f>COUNT(B128:M128)</f>
        <v/>
      </c>
    </row>
    <row r="129">
      <c r="A129" t="inlineStr">
        <is>
          <t>FY2021</t>
        </is>
      </c>
      <c r="B129" s="501" t="n"/>
      <c r="C129" s="501" t="n"/>
      <c r="D129" s="501" t="n"/>
      <c r="E129" s="501" t="n"/>
      <c r="F129" s="501" t="n"/>
      <c r="G129" s="501" t="n"/>
      <c r="H129" s="501" t="n"/>
      <c r="I129" s="501" t="n"/>
      <c r="J129" s="501" t="n"/>
      <c r="K129" s="501" t="n"/>
      <c r="L129" s="501" t="n"/>
      <c r="M129" s="501" t="n"/>
      <c r="N129" s="493">
        <f>SUM(B129:M129)</f>
        <v/>
      </c>
      <c r="O129">
        <f>COUNT(B129:M129)</f>
        <v/>
      </c>
    </row>
    <row r="130">
      <c r="A130" t="inlineStr">
        <is>
          <t>FY2022</t>
        </is>
      </c>
      <c r="B130" s="501" t="n"/>
      <c r="C130" s="501" t="n"/>
      <c r="D130" s="501" t="n"/>
      <c r="E130" s="501" t="n"/>
      <c r="F130" s="501" t="n"/>
      <c r="G130" s="501" t="n"/>
      <c r="H130" s="501" t="n"/>
      <c r="I130" s="501" t="n"/>
      <c r="J130" s="501" t="n"/>
      <c r="K130" s="501" t="n"/>
      <c r="L130" s="501" t="n"/>
      <c r="M130" s="501" t="n"/>
      <c r="N130" s="493">
        <f>SUM(B130:M130)</f>
        <v/>
      </c>
      <c r="O130">
        <f>COUNT(B130:M130)</f>
        <v/>
      </c>
    </row>
    <row r="131">
      <c r="A131" t="inlineStr">
        <is>
          <t>FY2023</t>
        </is>
      </c>
      <c r="B131" s="501" t="n"/>
      <c r="C131" s="501" t="n"/>
      <c r="D131" s="501" t="n"/>
      <c r="E131" s="501" t="n"/>
      <c r="F131" s="501" t="n"/>
      <c r="G131" s="501" t="n"/>
      <c r="H131" s="501" t="n"/>
      <c r="I131" s="501" t="n"/>
      <c r="J131" s="501" t="n"/>
      <c r="K131" s="501" t="n"/>
      <c r="L131" s="501" t="n"/>
      <c r="M131" s="501" t="n"/>
      <c r="N131" s="493">
        <f>SUM(B131:M131)</f>
        <v/>
      </c>
      <c r="O131">
        <f>COUNT(B131:M131)</f>
        <v/>
      </c>
    </row>
    <row r="132">
      <c r="A132" t="inlineStr">
        <is>
          <t>FY2024</t>
        </is>
      </c>
      <c r="B132" s="501" t="n"/>
      <c r="C132" s="501" t="n"/>
      <c r="D132" s="501" t="n"/>
      <c r="E132" s="501" t="n"/>
      <c r="F132" s="501" t="n"/>
      <c r="G132" s="501" t="n"/>
      <c r="H132" s="501" t="n"/>
      <c r="I132" s="501" t="n"/>
      <c r="J132" s="501" t="n"/>
      <c r="K132" s="501" t="n"/>
      <c r="L132" s="501" t="n"/>
      <c r="M132" s="501" t="n"/>
      <c r="N132" s="493">
        <f>SUM(B132:M132)</f>
        <v/>
      </c>
      <c r="O132">
        <f>COUNT(B132:M132)</f>
        <v/>
      </c>
    </row>
    <row r="133">
      <c r="A133" t="inlineStr">
        <is>
          <t>FY2025</t>
        </is>
      </c>
      <c r="B133" s="501" t="n"/>
      <c r="C133" s="501" t="n"/>
      <c r="D133" s="501" t="n"/>
      <c r="E133" s="501" t="n"/>
      <c r="F133" s="501" t="n"/>
      <c r="G133" s="501" t="n"/>
      <c r="H133" s="501" t="n"/>
      <c r="I133" s="501" t="n"/>
      <c r="J133" s="501" t="n"/>
      <c r="K133" s="501" t="n"/>
      <c r="L133" s="501" t="n"/>
      <c r="M133" s="501" t="n"/>
      <c r="N133" s="493">
        <f>SUM(B133:M133)</f>
        <v/>
      </c>
      <c r="O133">
        <f>COUNT(B133:M133)</f>
        <v/>
      </c>
    </row>
    <row r="134">
      <c r="A134" t="inlineStr">
        <is>
          <t>FY2026</t>
        </is>
      </c>
      <c r="B134" s="530">
        <f>IFERROR(HLOOKUP("2026년 4월",원본_RAW!$H$4:$BK$20,MATCH("AMT_HP",원본_RAW!$A$4:$A$20,0),FALSE),"")</f>
        <v/>
      </c>
      <c r="C134" s="530">
        <f>IFERROR(HLOOKUP("2026년 5월",원본_RAW!$H$4:$BK$20,MATCH("AMT_HP",원본_RAW!$A$4:$A$20,0),FALSE),"")</f>
        <v/>
      </c>
      <c r="D134" s="530">
        <f>IFERROR(HLOOKUP("2026년 6월",원본_RAW!$H$4:$BK$20,MATCH("AMT_HP",원본_RAW!$A$4:$A$20,0),FALSE),"")</f>
        <v/>
      </c>
      <c r="E134" s="530">
        <f>IFERROR(HLOOKUP("2026년 7월",원본_RAW!$H$4:$BK$20,MATCH("AMT_HP",원본_RAW!$A$4:$A$20,0),FALSE),"")</f>
        <v/>
      </c>
      <c r="F134" s="530">
        <f>IFERROR(HLOOKUP("2026년 8월",원본_RAW!$H$4:$BK$20,MATCH("AMT_HP",원본_RAW!$A$4:$A$20,0),FALSE),"")</f>
        <v/>
      </c>
      <c r="G134" s="530">
        <f>IFERROR(HLOOKUP("2026년 9월",원본_RAW!$H$4:$BK$20,MATCH("AMT_HP",원본_RAW!$A$4:$A$20,0),FALSE),"")</f>
        <v/>
      </c>
      <c r="H134" s="530">
        <f>IFERROR(HLOOKUP("2026년 10월",원본_RAW!$H$4:$BK$20,MATCH("AMT_HP",원본_RAW!$A$4:$A$20,0),FALSE),"")</f>
        <v/>
      </c>
      <c r="I134" s="530">
        <f>IFERROR(HLOOKUP("2026년 11월",원본_RAW!$H$4:$BK$20,MATCH("AMT_HP",원본_RAW!$A$4:$A$20,0),FALSE),"")</f>
        <v/>
      </c>
      <c r="J134" s="530">
        <f>IFERROR(HLOOKUP("2026년 12월",원본_RAW!$H$4:$BK$20,MATCH("AMT_HP",원본_RAW!$A$4:$A$20,0),FALSE),"")</f>
        <v/>
      </c>
      <c r="K134" s="530">
        <f>IFERROR(HLOOKUP("2027년 1월",원본_RAW!$H$4:$BK$20,MATCH("AMT_HP",원본_RAW!$A$4:$A$20,0),FALSE),"")</f>
        <v/>
      </c>
      <c r="L134" s="530">
        <f>IFERROR(HLOOKUP("2027년 2월",원본_RAW!$H$4:$BK$20,MATCH("AMT_HP",원본_RAW!$A$4:$A$20,0),FALSE),"")</f>
        <v/>
      </c>
      <c r="M134" s="530">
        <f>IFERROR(HLOOKUP("2027년 3월",원본_RAW!$H$4:$BK$20,MATCH("AMT_HP",원본_RAW!$A$4:$A$20,0),FALSE),"")</f>
        <v/>
      </c>
      <c r="N134" s="493">
        <f>SUM(B134:M134)</f>
        <v/>
      </c>
      <c r="O134">
        <f>COUNT(B134:M134)</f>
        <v/>
      </c>
    </row>
    <row r="135">
      <c r="A135" t="inlineStr">
        <is>
          <t>FY2027</t>
        </is>
      </c>
      <c r="B135" s="530">
        <f>IFERROR(HLOOKUP("2027년 4월",원본_RAW!$H$4:$BK$20,MATCH("AMT_HP",원본_RAW!$A$4:$A$20,0),FALSE),"")</f>
        <v/>
      </c>
      <c r="C135" s="530">
        <f>IFERROR(HLOOKUP("2027년 5월",원본_RAW!$H$4:$BK$20,MATCH("AMT_HP",원본_RAW!$A$4:$A$20,0),FALSE),"")</f>
        <v/>
      </c>
      <c r="D135" s="530">
        <f>IFERROR(HLOOKUP("2027년 6월",원본_RAW!$H$4:$BK$20,MATCH("AMT_HP",원본_RAW!$A$4:$A$20,0),FALSE),"")</f>
        <v/>
      </c>
      <c r="E135" s="530">
        <f>IFERROR(HLOOKUP("2027년 7월",원본_RAW!$H$4:$BK$20,MATCH("AMT_HP",원본_RAW!$A$4:$A$20,0),FALSE),"")</f>
        <v/>
      </c>
      <c r="F135" s="530">
        <f>IFERROR(HLOOKUP("2027년 8월",원본_RAW!$H$4:$BK$20,MATCH("AMT_HP",원본_RAW!$A$4:$A$20,0),FALSE),"")</f>
        <v/>
      </c>
      <c r="G135" s="530">
        <f>IFERROR(HLOOKUP("2027년 9월",원본_RAW!$H$4:$BK$20,MATCH("AMT_HP",원본_RAW!$A$4:$A$20,0),FALSE),"")</f>
        <v/>
      </c>
      <c r="H135" s="530">
        <f>IFERROR(HLOOKUP("2027년 10월",원본_RAW!$H$4:$BK$20,MATCH("AMT_HP",원본_RAW!$A$4:$A$20,0),FALSE),"")</f>
        <v/>
      </c>
      <c r="I135" s="530">
        <f>IFERROR(HLOOKUP("2027년 11월",원본_RAW!$H$4:$BK$20,MATCH("AMT_HP",원본_RAW!$A$4:$A$20,0),FALSE),"")</f>
        <v/>
      </c>
      <c r="J135" s="530">
        <f>IFERROR(HLOOKUP("2027년 12월",원본_RAW!$H$4:$BK$20,MATCH("AMT_HP",원본_RAW!$A$4:$A$20,0),FALSE),"")</f>
        <v/>
      </c>
      <c r="K135" s="530">
        <f>IFERROR(HLOOKUP("2028년 1월",원본_RAW!$H$4:$BK$20,MATCH("AMT_HP",원본_RAW!$A$4:$A$20,0),FALSE),"")</f>
        <v/>
      </c>
      <c r="L135" s="530">
        <f>IFERROR(HLOOKUP("2028년 2월",원본_RAW!$H$4:$BK$20,MATCH("AMT_HP",원본_RAW!$A$4:$A$20,0),FALSE),"")</f>
        <v/>
      </c>
      <c r="M135" s="530">
        <f>IFERROR(HLOOKUP("2028년 3월",원본_RAW!$H$4:$BK$20,MATCH("AMT_HP",원본_RAW!$A$4:$A$20,0),FALSE),"")</f>
        <v/>
      </c>
      <c r="N135" s="493">
        <f>SUM(B135:M135)</f>
        <v/>
      </c>
      <c r="O135">
        <f>COUNT(B135:M135)</f>
        <v/>
      </c>
    </row>
    <row r="136">
      <c r="A136" t="inlineStr">
        <is>
          <t>FY2028</t>
        </is>
      </c>
      <c r="B136" s="530">
        <f>IFERROR(HLOOKUP("2028년 4월",원본_RAW!$H$4:$BK$20,MATCH("AMT_HP",원본_RAW!$A$4:$A$20,0),FALSE),"")</f>
        <v/>
      </c>
      <c r="C136" s="530">
        <f>IFERROR(HLOOKUP("2028년 5월",원본_RAW!$H$4:$BK$20,MATCH("AMT_HP",원본_RAW!$A$4:$A$20,0),FALSE),"")</f>
        <v/>
      </c>
      <c r="D136" s="530">
        <f>IFERROR(HLOOKUP("2028년 6월",원본_RAW!$H$4:$BK$20,MATCH("AMT_HP",원본_RAW!$A$4:$A$20,0),FALSE),"")</f>
        <v/>
      </c>
      <c r="E136" s="530">
        <f>IFERROR(HLOOKUP("2028년 7월",원본_RAW!$H$4:$BK$20,MATCH("AMT_HP",원본_RAW!$A$4:$A$20,0),FALSE),"")</f>
        <v/>
      </c>
      <c r="F136" s="530">
        <f>IFERROR(HLOOKUP("2028년 8월",원본_RAW!$H$4:$BK$20,MATCH("AMT_HP",원본_RAW!$A$4:$A$20,0),FALSE),"")</f>
        <v/>
      </c>
      <c r="G136" s="530">
        <f>IFERROR(HLOOKUP("2028년 9월",원본_RAW!$H$4:$BK$20,MATCH("AMT_HP",원본_RAW!$A$4:$A$20,0),FALSE),"")</f>
        <v/>
      </c>
      <c r="H136" s="530">
        <f>IFERROR(HLOOKUP("2028년 10월",원본_RAW!$H$4:$BK$20,MATCH("AMT_HP",원본_RAW!$A$4:$A$20,0),FALSE),"")</f>
        <v/>
      </c>
      <c r="I136" s="530">
        <f>IFERROR(HLOOKUP("2028년 11월",원본_RAW!$H$4:$BK$20,MATCH("AMT_HP",원본_RAW!$A$4:$A$20,0),FALSE),"")</f>
        <v/>
      </c>
      <c r="J136" s="530">
        <f>IFERROR(HLOOKUP("2028년 12월",원본_RAW!$H$4:$BK$20,MATCH("AMT_HP",원본_RAW!$A$4:$A$20,0),FALSE),"")</f>
        <v/>
      </c>
      <c r="K136" s="530">
        <f>IFERROR(HLOOKUP("2029년 1월",원본_RAW!$H$4:$BK$20,MATCH("AMT_HP",원본_RAW!$A$4:$A$20,0),FALSE),"")</f>
        <v/>
      </c>
      <c r="L136" s="530">
        <f>IFERROR(HLOOKUP("2029년 2월",원본_RAW!$H$4:$BK$20,MATCH("AMT_HP",원본_RAW!$A$4:$A$20,0),FALSE),"")</f>
        <v/>
      </c>
      <c r="M136" s="530">
        <f>IFERROR(HLOOKUP("2029년 3월",원본_RAW!$H$4:$BK$20,MATCH("AMT_HP",원본_RAW!$A$4:$A$20,0),FALSE),"")</f>
        <v/>
      </c>
      <c r="N136" s="493">
        <f>SUM(B136:M136)</f>
        <v/>
      </c>
      <c r="O136">
        <f>COUNT(B136:M136)</f>
        <v/>
      </c>
    </row>
    <row r="137">
      <c r="A137" t="inlineStr">
        <is>
          <t>FY2029</t>
        </is>
      </c>
      <c r="B137" s="530">
        <f>IFERROR(HLOOKUP("2029년 4월",원본_RAW!$H$4:$BK$20,MATCH("AMT_HP",원본_RAW!$A$4:$A$20,0),FALSE),"")</f>
        <v/>
      </c>
      <c r="C137" s="530">
        <f>IFERROR(HLOOKUP("2029년 5월",원본_RAW!$H$4:$BK$20,MATCH("AMT_HP",원본_RAW!$A$4:$A$20,0),FALSE),"")</f>
        <v/>
      </c>
      <c r="D137" s="530">
        <f>IFERROR(HLOOKUP("2029년 6월",원본_RAW!$H$4:$BK$20,MATCH("AMT_HP",원본_RAW!$A$4:$A$20,0),FALSE),"")</f>
        <v/>
      </c>
      <c r="E137" s="530">
        <f>IFERROR(HLOOKUP("2029년 7월",원본_RAW!$H$4:$BK$20,MATCH("AMT_HP",원본_RAW!$A$4:$A$20,0),FALSE),"")</f>
        <v/>
      </c>
      <c r="F137" s="530">
        <f>IFERROR(HLOOKUP("2029년 8월",원본_RAW!$H$4:$BK$20,MATCH("AMT_HP",원본_RAW!$A$4:$A$20,0),FALSE),"")</f>
        <v/>
      </c>
      <c r="G137" s="530">
        <f>IFERROR(HLOOKUP("2029년 9월",원본_RAW!$H$4:$BK$20,MATCH("AMT_HP",원본_RAW!$A$4:$A$20,0),FALSE),"")</f>
        <v/>
      </c>
      <c r="H137" s="530">
        <f>IFERROR(HLOOKUP("2029년 10월",원본_RAW!$H$4:$BK$20,MATCH("AMT_HP",원본_RAW!$A$4:$A$20,0),FALSE),"")</f>
        <v/>
      </c>
      <c r="I137" s="530">
        <f>IFERROR(HLOOKUP("2029년 11월",원본_RAW!$H$4:$BK$20,MATCH("AMT_HP",원본_RAW!$A$4:$A$20,0),FALSE),"")</f>
        <v/>
      </c>
      <c r="J137" s="530">
        <f>IFERROR(HLOOKUP("2029년 12월",원본_RAW!$H$4:$BK$20,MATCH("AMT_HP",원본_RAW!$A$4:$A$20,0),FALSE),"")</f>
        <v/>
      </c>
      <c r="K137" s="530">
        <f>IFERROR(HLOOKUP("2030년 1월",원본_RAW!$H$4:$BK$20,MATCH("AMT_HP",원본_RAW!$A$4:$A$20,0),FALSE),"")</f>
        <v/>
      </c>
      <c r="L137" s="530">
        <f>IFERROR(HLOOKUP("2030년 2월",원본_RAW!$H$4:$BK$20,MATCH("AMT_HP",원본_RAW!$A$4:$A$20,0),FALSE),"")</f>
        <v/>
      </c>
      <c r="M137" s="530">
        <f>IFERROR(HLOOKUP("2030년 3월",원본_RAW!$H$4:$BK$20,MATCH("AMT_HP",원본_RAW!$A$4:$A$20,0),FALSE),"")</f>
        <v/>
      </c>
      <c r="N137" s="493">
        <f>SUM(B137:M137)</f>
        <v/>
      </c>
      <c r="O137">
        <f>COUNT(B137:M137)</f>
        <v/>
      </c>
    </row>
    <row r="138">
      <c r="A138" t="inlineStr">
        <is>
          <t>FY2030</t>
        </is>
      </c>
      <c r="B138" s="530">
        <f>IFERROR(HLOOKUP("2030년 4월",원본_RAW!$H$4:$BK$20,MATCH("AMT_HP",원본_RAW!$A$4:$A$20,0),FALSE),"")</f>
        <v/>
      </c>
      <c r="C138" s="530">
        <f>IFERROR(HLOOKUP("2030년 5월",원본_RAW!$H$4:$BK$20,MATCH("AMT_HP",원본_RAW!$A$4:$A$20,0),FALSE),"")</f>
        <v/>
      </c>
      <c r="D138" s="530">
        <f>IFERROR(HLOOKUP("2030년 6월",원본_RAW!$H$4:$BK$20,MATCH("AMT_HP",원본_RAW!$A$4:$A$20,0),FALSE),"")</f>
        <v/>
      </c>
      <c r="E138" s="530">
        <f>IFERROR(HLOOKUP("2030년 7월",원본_RAW!$H$4:$BK$20,MATCH("AMT_HP",원본_RAW!$A$4:$A$20,0),FALSE),"")</f>
        <v/>
      </c>
      <c r="F138" s="530">
        <f>IFERROR(HLOOKUP("2030년 8월",원본_RAW!$H$4:$BK$20,MATCH("AMT_HP",원본_RAW!$A$4:$A$20,0),FALSE),"")</f>
        <v/>
      </c>
      <c r="G138" s="530">
        <f>IFERROR(HLOOKUP("2030년 9월",원본_RAW!$H$4:$BK$20,MATCH("AMT_HP",원본_RAW!$A$4:$A$20,0),FALSE),"")</f>
        <v/>
      </c>
      <c r="H138" s="530">
        <f>IFERROR(HLOOKUP("2030년 10월",원본_RAW!$H$4:$BK$20,MATCH("AMT_HP",원본_RAW!$A$4:$A$20,0),FALSE),"")</f>
        <v/>
      </c>
      <c r="I138" s="530">
        <f>IFERROR(HLOOKUP("2030년 11월",원본_RAW!$H$4:$BK$20,MATCH("AMT_HP",원본_RAW!$A$4:$A$20,0),FALSE),"")</f>
        <v/>
      </c>
      <c r="J138" s="530">
        <f>IFERROR(HLOOKUP("2030년 12월",원본_RAW!$H$4:$BK$20,MATCH("AMT_HP",원본_RAW!$A$4:$A$20,0),FALSE),"")</f>
        <v/>
      </c>
      <c r="K138" s="530">
        <f>IFERROR(HLOOKUP("2031년 1월",원본_RAW!$H$4:$BK$20,MATCH("AMT_HP",원본_RAW!$A$4:$A$20,0),FALSE),"")</f>
        <v/>
      </c>
      <c r="L138" s="530">
        <f>IFERROR(HLOOKUP("2031년 2월",원본_RAW!$H$4:$BK$20,MATCH("AMT_HP",원본_RAW!$A$4:$A$20,0),FALSE),"")</f>
        <v/>
      </c>
      <c r="M138" s="530">
        <f>IFERROR(HLOOKUP("2031년 3월",원본_RAW!$H$4:$BK$20,MATCH("AMT_HP",원본_RAW!$A$4:$A$20,0),FALSE),"")</f>
        <v/>
      </c>
      <c r="N138" s="493">
        <f>SUM(B138:M138)</f>
        <v/>
      </c>
      <c r="O138">
        <f>COUNT(B138:M138)</f>
        <v/>
      </c>
    </row>
    <row r="140">
      <c r="A140" s="528" t="inlineStr">
        <is>
          <t>[GP] FY ＼ 월</t>
        </is>
      </c>
      <c r="B140" s="529" t="inlineStr">
        <is>
          <t>4월</t>
        </is>
      </c>
      <c r="C140" s="529" t="inlineStr">
        <is>
          <t>5월</t>
        </is>
      </c>
      <c r="D140" s="529" t="inlineStr">
        <is>
          <t>6월</t>
        </is>
      </c>
      <c r="E140" s="529" t="inlineStr">
        <is>
          <t>7월</t>
        </is>
      </c>
      <c r="F140" s="529" t="inlineStr">
        <is>
          <t>8월</t>
        </is>
      </c>
      <c r="G140" s="529" t="inlineStr">
        <is>
          <t>9월</t>
        </is>
      </c>
      <c r="H140" s="529" t="inlineStr">
        <is>
          <t>10월</t>
        </is>
      </c>
      <c r="I140" s="529" t="inlineStr">
        <is>
          <t>11월</t>
        </is>
      </c>
      <c r="J140" s="529" t="inlineStr">
        <is>
          <t>12월</t>
        </is>
      </c>
      <c r="K140" s="529" t="inlineStr">
        <is>
          <t>1월</t>
        </is>
      </c>
      <c r="L140" s="529" t="inlineStr">
        <is>
          <t>2월</t>
        </is>
      </c>
      <c r="M140" s="529" t="inlineStr">
        <is>
          <t>3월</t>
        </is>
      </c>
      <c r="N140" s="528" t="inlineStr">
        <is>
          <t>FY 합계</t>
        </is>
      </c>
      <c r="O140" s="528" t="inlineStr">
        <is>
          <t>실측월수</t>
        </is>
      </c>
    </row>
    <row r="141">
      <c r="A141" t="inlineStr">
        <is>
          <t>FY2018</t>
        </is>
      </c>
      <c r="B141" s="501" t="n"/>
      <c r="C141" s="501" t="n"/>
      <c r="D141" s="501" t="n"/>
      <c r="E141" s="501" t="n"/>
      <c r="F141" s="501" t="n"/>
      <c r="G141" s="501" t="n"/>
      <c r="H141" s="501" t="n"/>
      <c r="I141" s="501" t="n"/>
      <c r="J141" s="501" t="n"/>
      <c r="K141" s="501" t="n"/>
      <c r="L141" s="501" t="n"/>
      <c r="M141" s="501" t="n"/>
      <c r="N141" s="493">
        <f>SUM(B141:M141)</f>
        <v/>
      </c>
      <c r="O141">
        <f>COUNT(B141:M141)</f>
        <v/>
      </c>
    </row>
    <row r="142">
      <c r="A142" t="inlineStr">
        <is>
          <t>FY2019</t>
        </is>
      </c>
      <c r="B142" s="501" t="n"/>
      <c r="C142" s="501" t="n"/>
      <c r="D142" s="501" t="n"/>
      <c r="E142" s="501" t="n"/>
      <c r="F142" s="501" t="n"/>
      <c r="G142" s="501" t="n"/>
      <c r="H142" s="501" t="n"/>
      <c r="I142" s="501" t="n"/>
      <c r="J142" s="501" t="n"/>
      <c r="K142" s="501" t="n"/>
      <c r="L142" s="501" t="n"/>
      <c r="M142" s="501" t="n"/>
      <c r="N142" s="493">
        <f>SUM(B142:M142)</f>
        <v/>
      </c>
      <c r="O142">
        <f>COUNT(B142:M142)</f>
        <v/>
      </c>
    </row>
    <row r="143">
      <c r="A143" t="inlineStr">
        <is>
          <t>FY2020</t>
        </is>
      </c>
      <c r="B143" s="501" t="n"/>
      <c r="C143" s="501" t="n"/>
      <c r="D143" s="501" t="n"/>
      <c r="E143" s="501" t="n"/>
      <c r="F143" s="501" t="n"/>
      <c r="G143" s="501" t="n"/>
      <c r="H143" s="501" t="n"/>
      <c r="I143" s="501" t="n"/>
      <c r="J143" s="501" t="n"/>
      <c r="K143" s="501" t="n"/>
      <c r="L143" s="501" t="n"/>
      <c r="M143" s="501" t="n"/>
      <c r="N143" s="493">
        <f>SUM(B143:M143)</f>
        <v/>
      </c>
      <c r="O143">
        <f>COUNT(B143:M143)</f>
        <v/>
      </c>
    </row>
    <row r="144">
      <c r="A144" t="inlineStr">
        <is>
          <t>FY2021</t>
        </is>
      </c>
      <c r="B144" s="501" t="n"/>
      <c r="C144" s="501" t="n"/>
      <c r="D144" s="501" t="n"/>
      <c r="E144" s="501" t="n"/>
      <c r="F144" s="501" t="n"/>
      <c r="G144" s="501" t="n"/>
      <c r="H144" s="501" t="n"/>
      <c r="I144" s="501" t="n"/>
      <c r="J144" s="501" t="n"/>
      <c r="K144" s="501" t="n"/>
      <c r="L144" s="501" t="n"/>
      <c r="M144" s="501" t="n"/>
      <c r="N144" s="493">
        <f>SUM(B144:M144)</f>
        <v/>
      </c>
      <c r="O144">
        <f>COUNT(B144:M144)</f>
        <v/>
      </c>
    </row>
    <row r="145">
      <c r="A145" t="inlineStr">
        <is>
          <t>FY2022</t>
        </is>
      </c>
      <c r="B145" s="501" t="n"/>
      <c r="C145" s="501" t="n"/>
      <c r="D145" s="501" t="n"/>
      <c r="E145" s="501" t="n"/>
      <c r="F145" s="501" t="n"/>
      <c r="G145" s="501" t="n"/>
      <c r="H145" s="501" t="n"/>
      <c r="I145" s="501" t="n"/>
      <c r="J145" s="501" t="n"/>
      <c r="K145" s="501" t="n"/>
      <c r="L145" s="501" t="n"/>
      <c r="M145" s="501" t="n"/>
      <c r="N145" s="493">
        <f>SUM(B145:M145)</f>
        <v/>
      </c>
      <c r="O145">
        <f>COUNT(B145:M145)</f>
        <v/>
      </c>
    </row>
    <row r="146">
      <c r="A146" t="inlineStr">
        <is>
          <t>FY2023</t>
        </is>
      </c>
      <c r="B146" s="501" t="n"/>
      <c r="C146" s="501" t="n"/>
      <c r="D146" s="501" t="n"/>
      <c r="E146" s="501" t="n"/>
      <c r="F146" s="501" t="n"/>
      <c r="G146" s="501" t="n"/>
      <c r="H146" s="501" t="n"/>
      <c r="I146" s="501" t="n"/>
      <c r="J146" s="501" t="n"/>
      <c r="K146" s="501" t="n"/>
      <c r="L146" s="501" t="n"/>
      <c r="M146" s="501" t="n"/>
      <c r="N146" s="493">
        <f>SUM(B146:M146)</f>
        <v/>
      </c>
      <c r="O146">
        <f>COUNT(B146:M146)</f>
        <v/>
      </c>
    </row>
    <row r="147">
      <c r="A147" t="inlineStr">
        <is>
          <t>FY2024</t>
        </is>
      </c>
      <c r="B147" s="501" t="n"/>
      <c r="C147" s="501" t="n"/>
      <c r="D147" s="501" t="n"/>
      <c r="E147" s="501" t="n"/>
      <c r="F147" s="501" t="n"/>
      <c r="G147" s="501" t="n"/>
      <c r="H147" s="501" t="n"/>
      <c r="I147" s="501" t="n"/>
      <c r="J147" s="501" t="n"/>
      <c r="K147" s="501" t="n"/>
      <c r="L147" s="501" t="n"/>
      <c r="M147" s="501" t="n"/>
      <c r="N147" s="493">
        <f>SUM(B147:M147)</f>
        <v/>
      </c>
      <c r="O147">
        <f>COUNT(B147:M147)</f>
        <v/>
      </c>
    </row>
    <row r="148">
      <c r="A148" t="inlineStr">
        <is>
          <t>FY2025</t>
        </is>
      </c>
      <c r="B148" s="501" t="n"/>
      <c r="C148" s="501" t="n"/>
      <c r="D148" s="501" t="n"/>
      <c r="E148" s="501" t="n"/>
      <c r="F148" s="501" t="n"/>
      <c r="G148" s="501" t="n"/>
      <c r="H148" s="501" t="n"/>
      <c r="I148" s="501" t="n"/>
      <c r="J148" s="501" t="n"/>
      <c r="K148" s="501" t="n"/>
      <c r="L148" s="501" t="n"/>
      <c r="M148" s="501" t="n"/>
      <c r="N148" s="493">
        <f>SUM(B148:M148)</f>
        <v/>
      </c>
      <c r="O148">
        <f>COUNT(B148:M148)</f>
        <v/>
      </c>
    </row>
    <row r="149">
      <c r="A149" t="inlineStr">
        <is>
          <t>FY2026</t>
        </is>
      </c>
      <c r="B149" s="530">
        <f>IFERROR(HLOOKUP("2026년 4월",원본_RAW!$H$4:$BK$20,MATCH("AMT_GP",원본_RAW!$A$4:$A$20,0),FALSE),"")</f>
        <v/>
      </c>
      <c r="C149" s="530">
        <f>IFERROR(HLOOKUP("2026년 5월",원본_RAW!$H$4:$BK$20,MATCH("AMT_GP",원본_RAW!$A$4:$A$20,0),FALSE),"")</f>
        <v/>
      </c>
      <c r="D149" s="530">
        <f>IFERROR(HLOOKUP("2026년 6월",원본_RAW!$H$4:$BK$20,MATCH("AMT_GP",원본_RAW!$A$4:$A$20,0),FALSE),"")</f>
        <v/>
      </c>
      <c r="E149" s="530">
        <f>IFERROR(HLOOKUP("2026년 7월",원본_RAW!$H$4:$BK$20,MATCH("AMT_GP",원본_RAW!$A$4:$A$20,0),FALSE),"")</f>
        <v/>
      </c>
      <c r="F149" s="530">
        <f>IFERROR(HLOOKUP("2026년 8월",원본_RAW!$H$4:$BK$20,MATCH("AMT_GP",원본_RAW!$A$4:$A$20,0),FALSE),"")</f>
        <v/>
      </c>
      <c r="G149" s="530">
        <f>IFERROR(HLOOKUP("2026년 9월",원본_RAW!$H$4:$BK$20,MATCH("AMT_GP",원본_RAW!$A$4:$A$20,0),FALSE),"")</f>
        <v/>
      </c>
      <c r="H149" s="530">
        <f>IFERROR(HLOOKUP("2026년 10월",원본_RAW!$H$4:$BK$20,MATCH("AMT_GP",원본_RAW!$A$4:$A$20,0),FALSE),"")</f>
        <v/>
      </c>
      <c r="I149" s="530">
        <f>IFERROR(HLOOKUP("2026년 11월",원본_RAW!$H$4:$BK$20,MATCH("AMT_GP",원본_RAW!$A$4:$A$20,0),FALSE),"")</f>
        <v/>
      </c>
      <c r="J149" s="530">
        <f>IFERROR(HLOOKUP("2026년 12월",원본_RAW!$H$4:$BK$20,MATCH("AMT_GP",원본_RAW!$A$4:$A$20,0),FALSE),"")</f>
        <v/>
      </c>
      <c r="K149" s="530">
        <f>IFERROR(HLOOKUP("2027년 1월",원본_RAW!$H$4:$BK$20,MATCH("AMT_GP",원본_RAW!$A$4:$A$20,0),FALSE),"")</f>
        <v/>
      </c>
      <c r="L149" s="530">
        <f>IFERROR(HLOOKUP("2027년 2월",원본_RAW!$H$4:$BK$20,MATCH("AMT_GP",원본_RAW!$A$4:$A$20,0),FALSE),"")</f>
        <v/>
      </c>
      <c r="M149" s="530">
        <f>IFERROR(HLOOKUP("2027년 3월",원본_RAW!$H$4:$BK$20,MATCH("AMT_GP",원본_RAW!$A$4:$A$20,0),FALSE),"")</f>
        <v/>
      </c>
      <c r="N149" s="493">
        <f>SUM(B149:M149)</f>
        <v/>
      </c>
      <c r="O149">
        <f>COUNT(B149:M149)</f>
        <v/>
      </c>
    </row>
    <row r="150">
      <c r="A150" t="inlineStr">
        <is>
          <t>FY2027</t>
        </is>
      </c>
      <c r="B150" s="530">
        <f>IFERROR(HLOOKUP("2027년 4월",원본_RAW!$H$4:$BK$20,MATCH("AMT_GP",원본_RAW!$A$4:$A$20,0),FALSE),"")</f>
        <v/>
      </c>
      <c r="C150" s="530">
        <f>IFERROR(HLOOKUP("2027년 5월",원본_RAW!$H$4:$BK$20,MATCH("AMT_GP",원본_RAW!$A$4:$A$20,0),FALSE),"")</f>
        <v/>
      </c>
      <c r="D150" s="530">
        <f>IFERROR(HLOOKUP("2027년 6월",원본_RAW!$H$4:$BK$20,MATCH("AMT_GP",원본_RAW!$A$4:$A$20,0),FALSE),"")</f>
        <v/>
      </c>
      <c r="E150" s="530">
        <f>IFERROR(HLOOKUP("2027년 7월",원본_RAW!$H$4:$BK$20,MATCH("AMT_GP",원본_RAW!$A$4:$A$20,0),FALSE),"")</f>
        <v/>
      </c>
      <c r="F150" s="530">
        <f>IFERROR(HLOOKUP("2027년 8월",원본_RAW!$H$4:$BK$20,MATCH("AMT_GP",원본_RAW!$A$4:$A$20,0),FALSE),"")</f>
        <v/>
      </c>
      <c r="G150" s="530">
        <f>IFERROR(HLOOKUP("2027년 9월",원본_RAW!$H$4:$BK$20,MATCH("AMT_GP",원본_RAW!$A$4:$A$20,0),FALSE),"")</f>
        <v/>
      </c>
      <c r="H150" s="530">
        <f>IFERROR(HLOOKUP("2027년 10월",원본_RAW!$H$4:$BK$20,MATCH("AMT_GP",원본_RAW!$A$4:$A$20,0),FALSE),"")</f>
        <v/>
      </c>
      <c r="I150" s="530">
        <f>IFERROR(HLOOKUP("2027년 11월",원본_RAW!$H$4:$BK$20,MATCH("AMT_GP",원본_RAW!$A$4:$A$20,0),FALSE),"")</f>
        <v/>
      </c>
      <c r="J150" s="530">
        <f>IFERROR(HLOOKUP("2027년 12월",원본_RAW!$H$4:$BK$20,MATCH("AMT_GP",원본_RAW!$A$4:$A$20,0),FALSE),"")</f>
        <v/>
      </c>
      <c r="K150" s="530">
        <f>IFERROR(HLOOKUP("2028년 1월",원본_RAW!$H$4:$BK$20,MATCH("AMT_GP",원본_RAW!$A$4:$A$20,0),FALSE),"")</f>
        <v/>
      </c>
      <c r="L150" s="530">
        <f>IFERROR(HLOOKUP("2028년 2월",원본_RAW!$H$4:$BK$20,MATCH("AMT_GP",원본_RAW!$A$4:$A$20,0),FALSE),"")</f>
        <v/>
      </c>
      <c r="M150" s="530">
        <f>IFERROR(HLOOKUP("2028년 3월",원본_RAW!$H$4:$BK$20,MATCH("AMT_GP",원본_RAW!$A$4:$A$20,0),FALSE),"")</f>
        <v/>
      </c>
      <c r="N150" s="493">
        <f>SUM(B150:M150)</f>
        <v/>
      </c>
      <c r="O150">
        <f>COUNT(B150:M150)</f>
        <v/>
      </c>
    </row>
    <row r="151">
      <c r="A151" t="inlineStr">
        <is>
          <t>FY2028</t>
        </is>
      </c>
      <c r="B151" s="530">
        <f>IFERROR(HLOOKUP("2028년 4월",원본_RAW!$H$4:$BK$20,MATCH("AMT_GP",원본_RAW!$A$4:$A$20,0),FALSE),"")</f>
        <v/>
      </c>
      <c r="C151" s="530">
        <f>IFERROR(HLOOKUP("2028년 5월",원본_RAW!$H$4:$BK$20,MATCH("AMT_GP",원본_RAW!$A$4:$A$20,0),FALSE),"")</f>
        <v/>
      </c>
      <c r="D151" s="530">
        <f>IFERROR(HLOOKUP("2028년 6월",원본_RAW!$H$4:$BK$20,MATCH("AMT_GP",원본_RAW!$A$4:$A$20,0),FALSE),"")</f>
        <v/>
      </c>
      <c r="E151" s="530">
        <f>IFERROR(HLOOKUP("2028년 7월",원본_RAW!$H$4:$BK$20,MATCH("AMT_GP",원본_RAW!$A$4:$A$20,0),FALSE),"")</f>
        <v/>
      </c>
      <c r="F151" s="530">
        <f>IFERROR(HLOOKUP("2028년 8월",원본_RAW!$H$4:$BK$20,MATCH("AMT_GP",원본_RAW!$A$4:$A$20,0),FALSE),"")</f>
        <v/>
      </c>
      <c r="G151" s="530">
        <f>IFERROR(HLOOKUP("2028년 9월",원본_RAW!$H$4:$BK$20,MATCH("AMT_GP",원본_RAW!$A$4:$A$20,0),FALSE),"")</f>
        <v/>
      </c>
      <c r="H151" s="530">
        <f>IFERROR(HLOOKUP("2028년 10월",원본_RAW!$H$4:$BK$20,MATCH("AMT_GP",원본_RAW!$A$4:$A$20,0),FALSE),"")</f>
        <v/>
      </c>
      <c r="I151" s="530">
        <f>IFERROR(HLOOKUP("2028년 11월",원본_RAW!$H$4:$BK$20,MATCH("AMT_GP",원본_RAW!$A$4:$A$20,0),FALSE),"")</f>
        <v/>
      </c>
      <c r="J151" s="530">
        <f>IFERROR(HLOOKUP("2028년 12월",원본_RAW!$H$4:$BK$20,MATCH("AMT_GP",원본_RAW!$A$4:$A$20,0),FALSE),"")</f>
        <v/>
      </c>
      <c r="K151" s="530">
        <f>IFERROR(HLOOKUP("2029년 1월",원본_RAW!$H$4:$BK$20,MATCH("AMT_GP",원본_RAW!$A$4:$A$20,0),FALSE),"")</f>
        <v/>
      </c>
      <c r="L151" s="530">
        <f>IFERROR(HLOOKUP("2029년 2월",원본_RAW!$H$4:$BK$20,MATCH("AMT_GP",원본_RAW!$A$4:$A$20,0),FALSE),"")</f>
        <v/>
      </c>
      <c r="M151" s="530">
        <f>IFERROR(HLOOKUP("2029년 3월",원본_RAW!$H$4:$BK$20,MATCH("AMT_GP",원본_RAW!$A$4:$A$20,0),FALSE),"")</f>
        <v/>
      </c>
      <c r="N151" s="493">
        <f>SUM(B151:M151)</f>
        <v/>
      </c>
      <c r="O151">
        <f>COUNT(B151:M151)</f>
        <v/>
      </c>
    </row>
    <row r="152">
      <c r="A152" t="inlineStr">
        <is>
          <t>FY2029</t>
        </is>
      </c>
      <c r="B152" s="530">
        <f>IFERROR(HLOOKUP("2029년 4월",원본_RAW!$H$4:$BK$20,MATCH("AMT_GP",원본_RAW!$A$4:$A$20,0),FALSE),"")</f>
        <v/>
      </c>
      <c r="C152" s="530">
        <f>IFERROR(HLOOKUP("2029년 5월",원본_RAW!$H$4:$BK$20,MATCH("AMT_GP",원본_RAW!$A$4:$A$20,0),FALSE),"")</f>
        <v/>
      </c>
      <c r="D152" s="530">
        <f>IFERROR(HLOOKUP("2029년 6월",원본_RAW!$H$4:$BK$20,MATCH("AMT_GP",원본_RAW!$A$4:$A$20,0),FALSE),"")</f>
        <v/>
      </c>
      <c r="E152" s="530">
        <f>IFERROR(HLOOKUP("2029년 7월",원본_RAW!$H$4:$BK$20,MATCH("AMT_GP",원본_RAW!$A$4:$A$20,0),FALSE),"")</f>
        <v/>
      </c>
      <c r="F152" s="530">
        <f>IFERROR(HLOOKUP("2029년 8월",원본_RAW!$H$4:$BK$20,MATCH("AMT_GP",원본_RAW!$A$4:$A$20,0),FALSE),"")</f>
        <v/>
      </c>
      <c r="G152" s="530">
        <f>IFERROR(HLOOKUP("2029년 9월",원본_RAW!$H$4:$BK$20,MATCH("AMT_GP",원본_RAW!$A$4:$A$20,0),FALSE),"")</f>
        <v/>
      </c>
      <c r="H152" s="530">
        <f>IFERROR(HLOOKUP("2029년 10월",원본_RAW!$H$4:$BK$20,MATCH("AMT_GP",원본_RAW!$A$4:$A$20,0),FALSE),"")</f>
        <v/>
      </c>
      <c r="I152" s="530">
        <f>IFERROR(HLOOKUP("2029년 11월",원본_RAW!$H$4:$BK$20,MATCH("AMT_GP",원본_RAW!$A$4:$A$20,0),FALSE),"")</f>
        <v/>
      </c>
      <c r="J152" s="530">
        <f>IFERROR(HLOOKUP("2029년 12월",원본_RAW!$H$4:$BK$20,MATCH("AMT_GP",원본_RAW!$A$4:$A$20,0),FALSE),"")</f>
        <v/>
      </c>
      <c r="K152" s="530">
        <f>IFERROR(HLOOKUP("2030년 1월",원본_RAW!$H$4:$BK$20,MATCH("AMT_GP",원본_RAW!$A$4:$A$20,0),FALSE),"")</f>
        <v/>
      </c>
      <c r="L152" s="530">
        <f>IFERROR(HLOOKUP("2030년 2월",원본_RAW!$H$4:$BK$20,MATCH("AMT_GP",원본_RAW!$A$4:$A$20,0),FALSE),"")</f>
        <v/>
      </c>
      <c r="M152" s="530">
        <f>IFERROR(HLOOKUP("2030년 3월",원본_RAW!$H$4:$BK$20,MATCH("AMT_GP",원본_RAW!$A$4:$A$20,0),FALSE),"")</f>
        <v/>
      </c>
      <c r="N152" s="493">
        <f>SUM(B152:M152)</f>
        <v/>
      </c>
      <c r="O152">
        <f>COUNT(B152:M152)</f>
        <v/>
      </c>
    </row>
    <row r="153">
      <c r="A153" t="inlineStr">
        <is>
          <t>FY2030</t>
        </is>
      </c>
      <c r="B153" s="530">
        <f>IFERROR(HLOOKUP("2030년 4월",원본_RAW!$H$4:$BK$20,MATCH("AMT_GP",원본_RAW!$A$4:$A$20,0),FALSE),"")</f>
        <v/>
      </c>
      <c r="C153" s="530">
        <f>IFERROR(HLOOKUP("2030년 5월",원본_RAW!$H$4:$BK$20,MATCH("AMT_GP",원본_RAW!$A$4:$A$20,0),FALSE),"")</f>
        <v/>
      </c>
      <c r="D153" s="530">
        <f>IFERROR(HLOOKUP("2030년 6월",원본_RAW!$H$4:$BK$20,MATCH("AMT_GP",원본_RAW!$A$4:$A$20,0),FALSE),"")</f>
        <v/>
      </c>
      <c r="E153" s="530">
        <f>IFERROR(HLOOKUP("2030년 7월",원본_RAW!$H$4:$BK$20,MATCH("AMT_GP",원본_RAW!$A$4:$A$20,0),FALSE),"")</f>
        <v/>
      </c>
      <c r="F153" s="530">
        <f>IFERROR(HLOOKUP("2030년 8월",원본_RAW!$H$4:$BK$20,MATCH("AMT_GP",원본_RAW!$A$4:$A$20,0),FALSE),"")</f>
        <v/>
      </c>
      <c r="G153" s="530">
        <f>IFERROR(HLOOKUP("2030년 9월",원본_RAW!$H$4:$BK$20,MATCH("AMT_GP",원본_RAW!$A$4:$A$20,0),FALSE),"")</f>
        <v/>
      </c>
      <c r="H153" s="530">
        <f>IFERROR(HLOOKUP("2030년 10월",원본_RAW!$H$4:$BK$20,MATCH("AMT_GP",원본_RAW!$A$4:$A$20,0),FALSE),"")</f>
        <v/>
      </c>
      <c r="I153" s="530">
        <f>IFERROR(HLOOKUP("2030년 11월",원본_RAW!$H$4:$BK$20,MATCH("AMT_GP",원본_RAW!$A$4:$A$20,0),FALSE),"")</f>
        <v/>
      </c>
      <c r="J153" s="530">
        <f>IFERROR(HLOOKUP("2030년 12월",원본_RAW!$H$4:$BK$20,MATCH("AMT_GP",원본_RAW!$A$4:$A$20,0),FALSE),"")</f>
        <v/>
      </c>
      <c r="K153" s="530">
        <f>IFERROR(HLOOKUP("2031년 1월",원본_RAW!$H$4:$BK$20,MATCH("AMT_GP",원본_RAW!$A$4:$A$20,0),FALSE),"")</f>
        <v/>
      </c>
      <c r="L153" s="530">
        <f>IFERROR(HLOOKUP("2031년 2월",원본_RAW!$H$4:$BK$20,MATCH("AMT_GP",원본_RAW!$A$4:$A$20,0),FALSE),"")</f>
        <v/>
      </c>
      <c r="M153" s="530">
        <f>IFERROR(HLOOKUP("2031년 3월",원본_RAW!$H$4:$BK$20,MATCH("AMT_GP",원본_RAW!$A$4:$A$20,0),FALSE),"")</f>
        <v/>
      </c>
      <c r="N153" s="493">
        <f>SUM(B153:M153)</f>
        <v/>
      </c>
      <c r="O153">
        <f>COUNT(B153:M153)</f>
        <v/>
      </c>
    </row>
    <row r="155">
      <c r="A155" s="527" t="inlineStr">
        <is>
          <t>■ F. 파생지표 (수식 — 위 A~E에서 자동 계산. 여기는 수정하지 마십시오)</t>
        </is>
      </c>
    </row>
    <row r="156">
      <c r="A156" s="528" t="inlineStr">
        <is>
          <t>HP 채널 비중 (ARB+CCB+DU 복합제)</t>
        </is>
      </c>
      <c r="B156" s="529" t="inlineStr">
        <is>
          <t>4월</t>
        </is>
      </c>
      <c r="C156" s="529" t="inlineStr">
        <is>
          <t>5월</t>
        </is>
      </c>
      <c r="D156" s="529" t="inlineStr">
        <is>
          <t>6월</t>
        </is>
      </c>
      <c r="E156" s="529" t="inlineStr">
        <is>
          <t>7월</t>
        </is>
      </c>
      <c r="F156" s="529" t="inlineStr">
        <is>
          <t>8월</t>
        </is>
      </c>
      <c r="G156" s="529" t="inlineStr">
        <is>
          <t>9월</t>
        </is>
      </c>
      <c r="H156" s="529" t="inlineStr">
        <is>
          <t>10월</t>
        </is>
      </c>
      <c r="I156" s="529" t="inlineStr">
        <is>
          <t>11월</t>
        </is>
      </c>
      <c r="J156" s="529" t="inlineStr">
        <is>
          <t>12월</t>
        </is>
      </c>
      <c r="K156" s="529" t="inlineStr">
        <is>
          <t>1월</t>
        </is>
      </c>
      <c r="L156" s="529" t="inlineStr">
        <is>
          <t>2월</t>
        </is>
      </c>
      <c r="M156" s="529" t="inlineStr">
        <is>
          <t>3월</t>
        </is>
      </c>
      <c r="N156" s="528" t="inlineStr">
        <is>
          <t>FY 합계 기준</t>
        </is>
      </c>
    </row>
    <row r="157">
      <c r="A157" t="inlineStr">
        <is>
          <t>FY2018</t>
        </is>
      </c>
      <c r="B157" s="508">
        <f>IFERROR(B33/(B33+B48),"")</f>
        <v/>
      </c>
      <c r="C157" s="508">
        <f>IFERROR(C33/(C33+C48),"")</f>
        <v/>
      </c>
      <c r="D157" s="508">
        <f>IFERROR(D33/(D33+D48),"")</f>
        <v/>
      </c>
      <c r="E157" s="508">
        <f>IFERROR(E33/(E33+E48),"")</f>
        <v/>
      </c>
      <c r="F157" s="508">
        <f>IFERROR(F33/(F33+F48),"")</f>
        <v/>
      </c>
      <c r="G157" s="508">
        <f>IFERROR(G33/(G33+G48),"")</f>
        <v/>
      </c>
      <c r="H157" s="508">
        <f>IFERROR(H33/(H33+H48),"")</f>
        <v/>
      </c>
      <c r="I157" s="508">
        <f>IFERROR(I33/(I33+I48),"")</f>
        <v/>
      </c>
      <c r="J157" s="508">
        <f>IFERROR(J33/(J33+J48),"")</f>
        <v/>
      </c>
      <c r="K157" s="508">
        <f>IFERROR(K33/(K33+K48),"")</f>
        <v/>
      </c>
      <c r="L157" s="508">
        <f>IFERROR(L33/(L33+L48),"")</f>
        <v/>
      </c>
      <c r="M157" s="508">
        <f>IFERROR(M33/(M33+M48),"")</f>
        <v/>
      </c>
      <c r="N157" s="508">
        <f>IFERROR(N33/(N33+N48),"")</f>
        <v/>
      </c>
    </row>
    <row r="158">
      <c r="A158" t="inlineStr">
        <is>
          <t>FY2019</t>
        </is>
      </c>
      <c r="B158" s="508">
        <f>IFERROR(B34/(B34+B49),"")</f>
        <v/>
      </c>
      <c r="C158" s="508">
        <f>IFERROR(C34/(C34+C49),"")</f>
        <v/>
      </c>
      <c r="D158" s="508">
        <f>IFERROR(D34/(D34+D49),"")</f>
        <v/>
      </c>
      <c r="E158" s="508">
        <f>IFERROR(E34/(E34+E49),"")</f>
        <v/>
      </c>
      <c r="F158" s="508">
        <f>IFERROR(F34/(F34+F49),"")</f>
        <v/>
      </c>
      <c r="G158" s="508">
        <f>IFERROR(G34/(G34+G49),"")</f>
        <v/>
      </c>
      <c r="H158" s="508">
        <f>IFERROR(H34/(H34+H49),"")</f>
        <v/>
      </c>
      <c r="I158" s="508">
        <f>IFERROR(I34/(I34+I49),"")</f>
        <v/>
      </c>
      <c r="J158" s="508">
        <f>IFERROR(J34/(J34+J49),"")</f>
        <v/>
      </c>
      <c r="K158" s="508">
        <f>IFERROR(K34/(K34+K49),"")</f>
        <v/>
      </c>
      <c r="L158" s="508">
        <f>IFERROR(L34/(L34+L49),"")</f>
        <v/>
      </c>
      <c r="M158" s="508">
        <f>IFERROR(M34/(M34+M49),"")</f>
        <v/>
      </c>
      <c r="N158" s="508">
        <f>IFERROR(N34/(N34+N49),"")</f>
        <v/>
      </c>
    </row>
    <row r="159">
      <c r="A159" t="inlineStr">
        <is>
          <t>FY2020</t>
        </is>
      </c>
      <c r="B159" s="508">
        <f>IFERROR(B35/(B35+B50),"")</f>
        <v/>
      </c>
      <c r="C159" s="508">
        <f>IFERROR(C35/(C35+C50),"")</f>
        <v/>
      </c>
      <c r="D159" s="508">
        <f>IFERROR(D35/(D35+D50),"")</f>
        <v/>
      </c>
      <c r="E159" s="508">
        <f>IFERROR(E35/(E35+E50),"")</f>
        <v/>
      </c>
      <c r="F159" s="508">
        <f>IFERROR(F35/(F35+F50),"")</f>
        <v/>
      </c>
      <c r="G159" s="508">
        <f>IFERROR(G35/(G35+G50),"")</f>
        <v/>
      </c>
      <c r="H159" s="508">
        <f>IFERROR(H35/(H35+H50),"")</f>
        <v/>
      </c>
      <c r="I159" s="508">
        <f>IFERROR(I35/(I35+I50),"")</f>
        <v/>
      </c>
      <c r="J159" s="508">
        <f>IFERROR(J35/(J35+J50),"")</f>
        <v/>
      </c>
      <c r="K159" s="508">
        <f>IFERROR(K35/(K35+K50),"")</f>
        <v/>
      </c>
      <c r="L159" s="508">
        <f>IFERROR(L35/(L35+L50),"")</f>
        <v/>
      </c>
      <c r="M159" s="508">
        <f>IFERROR(M35/(M35+M50),"")</f>
        <v/>
      </c>
      <c r="N159" s="508">
        <f>IFERROR(N35/(N35+N50),"")</f>
        <v/>
      </c>
    </row>
    <row r="160">
      <c r="A160" t="inlineStr">
        <is>
          <t>FY2021</t>
        </is>
      </c>
      <c r="B160" s="508">
        <f>IFERROR(B36/(B36+B51),"")</f>
        <v/>
      </c>
      <c r="C160" s="508">
        <f>IFERROR(C36/(C36+C51),"")</f>
        <v/>
      </c>
      <c r="D160" s="508">
        <f>IFERROR(D36/(D36+D51),"")</f>
        <v/>
      </c>
      <c r="E160" s="508">
        <f>IFERROR(E36/(E36+E51),"")</f>
        <v/>
      </c>
      <c r="F160" s="508">
        <f>IFERROR(F36/(F36+F51),"")</f>
        <v/>
      </c>
      <c r="G160" s="508">
        <f>IFERROR(G36/(G36+G51),"")</f>
        <v/>
      </c>
      <c r="H160" s="508">
        <f>IFERROR(H36/(H36+H51),"")</f>
        <v/>
      </c>
      <c r="I160" s="508">
        <f>IFERROR(I36/(I36+I51),"")</f>
        <v/>
      </c>
      <c r="J160" s="508">
        <f>IFERROR(J36/(J36+J51),"")</f>
        <v/>
      </c>
      <c r="K160" s="508">
        <f>IFERROR(K36/(K36+K51),"")</f>
        <v/>
      </c>
      <c r="L160" s="508">
        <f>IFERROR(L36/(L36+L51),"")</f>
        <v/>
      </c>
      <c r="M160" s="508">
        <f>IFERROR(M36/(M36+M51),"")</f>
        <v/>
      </c>
      <c r="N160" s="508">
        <f>IFERROR(N36/(N36+N51),"")</f>
        <v/>
      </c>
    </row>
    <row r="161">
      <c r="A161" t="inlineStr">
        <is>
          <t>FY2022</t>
        </is>
      </c>
      <c r="B161" s="508">
        <f>IFERROR(B37/(B37+B52),"")</f>
        <v/>
      </c>
      <c r="C161" s="508">
        <f>IFERROR(C37/(C37+C52),"")</f>
        <v/>
      </c>
      <c r="D161" s="508">
        <f>IFERROR(D37/(D37+D52),"")</f>
        <v/>
      </c>
      <c r="E161" s="508">
        <f>IFERROR(E37/(E37+E52),"")</f>
        <v/>
      </c>
      <c r="F161" s="508">
        <f>IFERROR(F37/(F37+F52),"")</f>
        <v/>
      </c>
      <c r="G161" s="508">
        <f>IFERROR(G37/(G37+G52),"")</f>
        <v/>
      </c>
      <c r="H161" s="508">
        <f>IFERROR(H37/(H37+H52),"")</f>
        <v/>
      </c>
      <c r="I161" s="508">
        <f>IFERROR(I37/(I37+I52),"")</f>
        <v/>
      </c>
      <c r="J161" s="508">
        <f>IFERROR(J37/(J37+J52),"")</f>
        <v/>
      </c>
      <c r="K161" s="508">
        <f>IFERROR(K37/(K37+K52),"")</f>
        <v/>
      </c>
      <c r="L161" s="508">
        <f>IFERROR(L37/(L37+L52),"")</f>
        <v/>
      </c>
      <c r="M161" s="508">
        <f>IFERROR(M37/(M37+M52),"")</f>
        <v/>
      </c>
      <c r="N161" s="508">
        <f>IFERROR(N37/(N37+N52),"")</f>
        <v/>
      </c>
    </row>
    <row r="162">
      <c r="A162" t="inlineStr">
        <is>
          <t>FY2023</t>
        </is>
      </c>
      <c r="B162" s="508">
        <f>IFERROR(B38/(B38+B53),"")</f>
        <v/>
      </c>
      <c r="C162" s="508">
        <f>IFERROR(C38/(C38+C53),"")</f>
        <v/>
      </c>
      <c r="D162" s="508">
        <f>IFERROR(D38/(D38+D53),"")</f>
        <v/>
      </c>
      <c r="E162" s="508">
        <f>IFERROR(E38/(E38+E53),"")</f>
        <v/>
      </c>
      <c r="F162" s="508">
        <f>IFERROR(F38/(F38+F53),"")</f>
        <v/>
      </c>
      <c r="G162" s="508">
        <f>IFERROR(G38/(G38+G53),"")</f>
        <v/>
      </c>
      <c r="H162" s="508">
        <f>IFERROR(H38/(H38+H53),"")</f>
        <v/>
      </c>
      <c r="I162" s="508">
        <f>IFERROR(I38/(I38+I53),"")</f>
        <v/>
      </c>
      <c r="J162" s="508">
        <f>IFERROR(J38/(J38+J53),"")</f>
        <v/>
      </c>
      <c r="K162" s="508">
        <f>IFERROR(K38/(K38+K53),"")</f>
        <v/>
      </c>
      <c r="L162" s="508">
        <f>IFERROR(L38/(L38+L53),"")</f>
        <v/>
      </c>
      <c r="M162" s="508">
        <f>IFERROR(M38/(M38+M53),"")</f>
        <v/>
      </c>
      <c r="N162" s="508">
        <f>IFERROR(N38/(N38+N53),"")</f>
        <v/>
      </c>
    </row>
    <row r="163">
      <c r="A163" t="inlineStr">
        <is>
          <t>FY2024</t>
        </is>
      </c>
      <c r="B163" s="508">
        <f>IFERROR(B39/(B39+B54),"")</f>
        <v/>
      </c>
      <c r="C163" s="508">
        <f>IFERROR(C39/(C39+C54),"")</f>
        <v/>
      </c>
      <c r="D163" s="508">
        <f>IFERROR(D39/(D39+D54),"")</f>
        <v/>
      </c>
      <c r="E163" s="508">
        <f>IFERROR(E39/(E39+E54),"")</f>
        <v/>
      </c>
      <c r="F163" s="508">
        <f>IFERROR(F39/(F39+F54),"")</f>
        <v/>
      </c>
      <c r="G163" s="508">
        <f>IFERROR(G39/(G39+G54),"")</f>
        <v/>
      </c>
      <c r="H163" s="508">
        <f>IFERROR(H39/(H39+H54),"")</f>
        <v/>
      </c>
      <c r="I163" s="508">
        <f>IFERROR(I39/(I39+I54),"")</f>
        <v/>
      </c>
      <c r="J163" s="508">
        <f>IFERROR(J39/(J39+J54),"")</f>
        <v/>
      </c>
      <c r="K163" s="508">
        <f>IFERROR(K39/(K39+K54),"")</f>
        <v/>
      </c>
      <c r="L163" s="508">
        <f>IFERROR(L39/(L39+L54),"")</f>
        <v/>
      </c>
      <c r="M163" s="508">
        <f>IFERROR(M39/(M39+M54),"")</f>
        <v/>
      </c>
      <c r="N163" s="508">
        <f>IFERROR(N39/(N39+N54),"")</f>
        <v/>
      </c>
    </row>
    <row r="164">
      <c r="A164" t="inlineStr">
        <is>
          <t>FY2025</t>
        </is>
      </c>
      <c r="B164" s="508">
        <f>IFERROR(B40/(B40+B55),"")</f>
        <v/>
      </c>
      <c r="C164" s="508">
        <f>IFERROR(C40/(C40+C55),"")</f>
        <v/>
      </c>
      <c r="D164" s="508">
        <f>IFERROR(D40/(D40+D55),"")</f>
        <v/>
      </c>
      <c r="E164" s="508">
        <f>IFERROR(E40/(E40+E55),"")</f>
        <v/>
      </c>
      <c r="F164" s="508">
        <f>IFERROR(F40/(F40+F55),"")</f>
        <v/>
      </c>
      <c r="G164" s="508">
        <f>IFERROR(G40/(G40+G55),"")</f>
        <v/>
      </c>
      <c r="H164" s="508">
        <f>IFERROR(H40/(H40+H55),"")</f>
        <v/>
      </c>
      <c r="I164" s="508">
        <f>IFERROR(I40/(I40+I55),"")</f>
        <v/>
      </c>
      <c r="J164" s="508">
        <f>IFERROR(J40/(J40+J55),"")</f>
        <v/>
      </c>
      <c r="K164" s="508">
        <f>IFERROR(K40/(K40+K55),"")</f>
        <v/>
      </c>
      <c r="L164" s="508">
        <f>IFERROR(L40/(L40+L55),"")</f>
        <v/>
      </c>
      <c r="M164" s="508">
        <f>IFERROR(M40/(M40+M55),"")</f>
        <v/>
      </c>
      <c r="N164" s="508">
        <f>IFERROR(N40/(N40+N55),"")</f>
        <v/>
      </c>
    </row>
    <row r="165">
      <c r="A165" t="inlineStr">
        <is>
          <t>FY2026</t>
        </is>
      </c>
      <c r="B165" s="508">
        <f>IFERROR(B41/(B41+B56),"")</f>
        <v/>
      </c>
      <c r="C165" s="508">
        <f>IFERROR(C41/(C41+C56),"")</f>
        <v/>
      </c>
      <c r="D165" s="508">
        <f>IFERROR(D41/(D41+D56),"")</f>
        <v/>
      </c>
      <c r="E165" s="508">
        <f>IFERROR(E41/(E41+E56),"")</f>
        <v/>
      </c>
      <c r="F165" s="508">
        <f>IFERROR(F41/(F41+F56),"")</f>
        <v/>
      </c>
      <c r="G165" s="508">
        <f>IFERROR(G41/(G41+G56),"")</f>
        <v/>
      </c>
      <c r="H165" s="508">
        <f>IFERROR(H41/(H41+H56),"")</f>
        <v/>
      </c>
      <c r="I165" s="508">
        <f>IFERROR(I41/(I41+I56),"")</f>
        <v/>
      </c>
      <c r="J165" s="508">
        <f>IFERROR(J41/(J41+J56),"")</f>
        <v/>
      </c>
      <c r="K165" s="508">
        <f>IFERROR(K41/(K41+K56),"")</f>
        <v/>
      </c>
      <c r="L165" s="508">
        <f>IFERROR(L41/(L41+L56),"")</f>
        <v/>
      </c>
      <c r="M165" s="508">
        <f>IFERROR(M41/(M41+M56),"")</f>
        <v/>
      </c>
      <c r="N165" s="508">
        <f>IFERROR(N41/(N41+N56),"")</f>
        <v/>
      </c>
    </row>
    <row r="166">
      <c r="A166" t="inlineStr">
        <is>
          <t>FY2027</t>
        </is>
      </c>
      <c r="B166" s="508">
        <f>IFERROR(B42/(B42+B57),"")</f>
        <v/>
      </c>
      <c r="C166" s="508">
        <f>IFERROR(C42/(C42+C57),"")</f>
        <v/>
      </c>
      <c r="D166" s="508">
        <f>IFERROR(D42/(D42+D57),"")</f>
        <v/>
      </c>
      <c r="E166" s="508">
        <f>IFERROR(E42/(E42+E57),"")</f>
        <v/>
      </c>
      <c r="F166" s="508">
        <f>IFERROR(F42/(F42+F57),"")</f>
        <v/>
      </c>
      <c r="G166" s="508">
        <f>IFERROR(G42/(G42+G57),"")</f>
        <v/>
      </c>
      <c r="H166" s="508">
        <f>IFERROR(H42/(H42+H57),"")</f>
        <v/>
      </c>
      <c r="I166" s="508">
        <f>IFERROR(I42/(I42+I57),"")</f>
        <v/>
      </c>
      <c r="J166" s="508">
        <f>IFERROR(J42/(J42+J57),"")</f>
        <v/>
      </c>
      <c r="K166" s="508">
        <f>IFERROR(K42/(K42+K57),"")</f>
        <v/>
      </c>
      <c r="L166" s="508">
        <f>IFERROR(L42/(L42+L57),"")</f>
        <v/>
      </c>
      <c r="M166" s="508">
        <f>IFERROR(M42/(M42+M57),"")</f>
        <v/>
      </c>
      <c r="N166" s="508">
        <f>IFERROR(N42/(N42+N57),"")</f>
        <v/>
      </c>
    </row>
    <row r="167">
      <c r="A167" t="inlineStr">
        <is>
          <t>FY2028</t>
        </is>
      </c>
      <c r="B167" s="508">
        <f>IFERROR(B43/(B43+B58),"")</f>
        <v/>
      </c>
      <c r="C167" s="508">
        <f>IFERROR(C43/(C43+C58),"")</f>
        <v/>
      </c>
      <c r="D167" s="508">
        <f>IFERROR(D43/(D43+D58),"")</f>
        <v/>
      </c>
      <c r="E167" s="508">
        <f>IFERROR(E43/(E43+E58),"")</f>
        <v/>
      </c>
      <c r="F167" s="508">
        <f>IFERROR(F43/(F43+F58),"")</f>
        <v/>
      </c>
      <c r="G167" s="508">
        <f>IFERROR(G43/(G43+G58),"")</f>
        <v/>
      </c>
      <c r="H167" s="508">
        <f>IFERROR(H43/(H43+H58),"")</f>
        <v/>
      </c>
      <c r="I167" s="508">
        <f>IFERROR(I43/(I43+I58),"")</f>
        <v/>
      </c>
      <c r="J167" s="508">
        <f>IFERROR(J43/(J43+J58),"")</f>
        <v/>
      </c>
      <c r="K167" s="508">
        <f>IFERROR(K43/(K43+K58),"")</f>
        <v/>
      </c>
      <c r="L167" s="508">
        <f>IFERROR(L43/(L43+L58),"")</f>
        <v/>
      </c>
      <c r="M167" s="508">
        <f>IFERROR(M43/(M43+M58),"")</f>
        <v/>
      </c>
      <c r="N167" s="508">
        <f>IFERROR(N43/(N43+N58),"")</f>
        <v/>
      </c>
    </row>
    <row r="168">
      <c r="A168" t="inlineStr">
        <is>
          <t>FY2029</t>
        </is>
      </c>
      <c r="B168" s="508">
        <f>IFERROR(B44/(B44+B59),"")</f>
        <v/>
      </c>
      <c r="C168" s="508">
        <f>IFERROR(C44/(C44+C59),"")</f>
        <v/>
      </c>
      <c r="D168" s="508">
        <f>IFERROR(D44/(D44+D59),"")</f>
        <v/>
      </c>
      <c r="E168" s="508">
        <f>IFERROR(E44/(E44+E59),"")</f>
        <v/>
      </c>
      <c r="F168" s="508">
        <f>IFERROR(F44/(F44+F59),"")</f>
        <v/>
      </c>
      <c r="G168" s="508">
        <f>IFERROR(G44/(G44+G59),"")</f>
        <v/>
      </c>
      <c r="H168" s="508">
        <f>IFERROR(H44/(H44+H59),"")</f>
        <v/>
      </c>
      <c r="I168" s="508">
        <f>IFERROR(I44/(I44+I59),"")</f>
        <v/>
      </c>
      <c r="J168" s="508">
        <f>IFERROR(J44/(J44+J59),"")</f>
        <v/>
      </c>
      <c r="K168" s="508">
        <f>IFERROR(K44/(K44+K59),"")</f>
        <v/>
      </c>
      <c r="L168" s="508">
        <f>IFERROR(L44/(L44+L59),"")</f>
        <v/>
      </c>
      <c r="M168" s="508">
        <f>IFERROR(M44/(M44+M59),"")</f>
        <v/>
      </c>
      <c r="N168" s="508">
        <f>IFERROR(N44/(N44+N59),"")</f>
        <v/>
      </c>
    </row>
    <row r="169">
      <c r="A169" t="inlineStr">
        <is>
          <t>FY2030</t>
        </is>
      </c>
      <c r="B169" s="508">
        <f>IFERROR(B45/(B45+B60),"")</f>
        <v/>
      </c>
      <c r="C169" s="508">
        <f>IFERROR(C45/(C45+C60),"")</f>
        <v/>
      </c>
      <c r="D169" s="508">
        <f>IFERROR(D45/(D45+D60),"")</f>
        <v/>
      </c>
      <c r="E169" s="508">
        <f>IFERROR(E45/(E45+E60),"")</f>
        <v/>
      </c>
      <c r="F169" s="508">
        <f>IFERROR(F45/(F45+F60),"")</f>
        <v/>
      </c>
      <c r="G169" s="508">
        <f>IFERROR(G45/(G45+G60),"")</f>
        <v/>
      </c>
      <c r="H169" s="508">
        <f>IFERROR(H45/(H45+H60),"")</f>
        <v/>
      </c>
      <c r="I169" s="508">
        <f>IFERROR(I45/(I45+I60),"")</f>
        <v/>
      </c>
      <c r="J169" s="508">
        <f>IFERROR(J45/(J45+J60),"")</f>
        <v/>
      </c>
      <c r="K169" s="508">
        <f>IFERROR(K45/(K45+K60),"")</f>
        <v/>
      </c>
      <c r="L169" s="508">
        <f>IFERROR(L45/(L45+L60),"")</f>
        <v/>
      </c>
      <c r="M169" s="508">
        <f>IFERROR(M45/(M45+M60),"")</f>
        <v/>
      </c>
      <c r="N169" s="508">
        <f>IFERROR(N45/(N45+N60),"")</f>
        <v/>
      </c>
    </row>
    <row r="170">
      <c r="A170" s="528" t="inlineStr">
        <is>
          <t>Olmesartan 3제 성분 MS (HP)</t>
        </is>
      </c>
      <c r="B170" s="529" t="inlineStr">
        <is>
          <t>4월</t>
        </is>
      </c>
      <c r="C170" s="529" t="inlineStr">
        <is>
          <t>5월</t>
        </is>
      </c>
      <c r="D170" s="529" t="inlineStr">
        <is>
          <t>6월</t>
        </is>
      </c>
      <c r="E170" s="529" t="inlineStr">
        <is>
          <t>7월</t>
        </is>
      </c>
      <c r="F170" s="529" t="inlineStr">
        <is>
          <t>8월</t>
        </is>
      </c>
      <c r="G170" s="529" t="inlineStr">
        <is>
          <t>9월</t>
        </is>
      </c>
      <c r="H170" s="529" t="inlineStr">
        <is>
          <t>10월</t>
        </is>
      </c>
      <c r="I170" s="529" t="inlineStr">
        <is>
          <t>11월</t>
        </is>
      </c>
      <c r="J170" s="529" t="inlineStr">
        <is>
          <t>12월</t>
        </is>
      </c>
      <c r="K170" s="529" t="inlineStr">
        <is>
          <t>1월</t>
        </is>
      </c>
      <c r="L170" s="529" t="inlineStr">
        <is>
          <t>2월</t>
        </is>
      </c>
      <c r="M170" s="529" t="inlineStr">
        <is>
          <t>3월</t>
        </is>
      </c>
      <c r="N170" s="528" t="inlineStr">
        <is>
          <t>FY 합계 기준</t>
        </is>
      </c>
    </row>
    <row r="171">
      <c r="A171" t="inlineStr">
        <is>
          <t>FY2018</t>
        </is>
      </c>
      <c r="B171" s="508">
        <f>IFERROR(B64/B33,"")</f>
        <v/>
      </c>
      <c r="C171" s="508">
        <f>IFERROR(C64/C33,"")</f>
        <v/>
      </c>
      <c r="D171" s="508">
        <f>IFERROR(D64/D33,"")</f>
        <v/>
      </c>
      <c r="E171" s="508">
        <f>IFERROR(E64/E33,"")</f>
        <v/>
      </c>
      <c r="F171" s="508">
        <f>IFERROR(F64/F33,"")</f>
        <v/>
      </c>
      <c r="G171" s="508">
        <f>IFERROR(G64/G33,"")</f>
        <v/>
      </c>
      <c r="H171" s="508">
        <f>IFERROR(H64/H33,"")</f>
        <v/>
      </c>
      <c r="I171" s="508">
        <f>IFERROR(I64/I33,"")</f>
        <v/>
      </c>
      <c r="J171" s="508">
        <f>IFERROR(J64/J33,"")</f>
        <v/>
      </c>
      <c r="K171" s="508">
        <f>IFERROR(K64/K33,"")</f>
        <v/>
      </c>
      <c r="L171" s="508">
        <f>IFERROR(L64/L33,"")</f>
        <v/>
      </c>
      <c r="M171" s="508">
        <f>IFERROR(M64/M33,"")</f>
        <v/>
      </c>
      <c r="N171" s="508">
        <f>IFERROR(N64/N33,"")</f>
        <v/>
      </c>
    </row>
    <row r="172">
      <c r="A172" t="inlineStr">
        <is>
          <t>FY2019</t>
        </is>
      </c>
      <c r="B172" s="508">
        <f>IFERROR(B65/B34,"")</f>
        <v/>
      </c>
      <c r="C172" s="508">
        <f>IFERROR(C65/C34,"")</f>
        <v/>
      </c>
      <c r="D172" s="508">
        <f>IFERROR(D65/D34,"")</f>
        <v/>
      </c>
      <c r="E172" s="508">
        <f>IFERROR(E65/E34,"")</f>
        <v/>
      </c>
      <c r="F172" s="508">
        <f>IFERROR(F65/F34,"")</f>
        <v/>
      </c>
      <c r="G172" s="508">
        <f>IFERROR(G65/G34,"")</f>
        <v/>
      </c>
      <c r="H172" s="508">
        <f>IFERROR(H65/H34,"")</f>
        <v/>
      </c>
      <c r="I172" s="508">
        <f>IFERROR(I65/I34,"")</f>
        <v/>
      </c>
      <c r="J172" s="508">
        <f>IFERROR(J65/J34,"")</f>
        <v/>
      </c>
      <c r="K172" s="508">
        <f>IFERROR(K65/K34,"")</f>
        <v/>
      </c>
      <c r="L172" s="508">
        <f>IFERROR(L65/L34,"")</f>
        <v/>
      </c>
      <c r="M172" s="508">
        <f>IFERROR(M65/M34,"")</f>
        <v/>
      </c>
      <c r="N172" s="508">
        <f>IFERROR(N65/N34,"")</f>
        <v/>
      </c>
    </row>
    <row r="173">
      <c r="A173" t="inlineStr">
        <is>
          <t>FY2020</t>
        </is>
      </c>
      <c r="B173" s="508">
        <f>IFERROR(B66/B35,"")</f>
        <v/>
      </c>
      <c r="C173" s="508">
        <f>IFERROR(C66/C35,"")</f>
        <v/>
      </c>
      <c r="D173" s="508">
        <f>IFERROR(D66/D35,"")</f>
        <v/>
      </c>
      <c r="E173" s="508">
        <f>IFERROR(E66/E35,"")</f>
        <v/>
      </c>
      <c r="F173" s="508">
        <f>IFERROR(F66/F35,"")</f>
        <v/>
      </c>
      <c r="G173" s="508">
        <f>IFERROR(G66/G35,"")</f>
        <v/>
      </c>
      <c r="H173" s="508">
        <f>IFERROR(H66/H35,"")</f>
        <v/>
      </c>
      <c r="I173" s="508">
        <f>IFERROR(I66/I35,"")</f>
        <v/>
      </c>
      <c r="J173" s="508">
        <f>IFERROR(J66/J35,"")</f>
        <v/>
      </c>
      <c r="K173" s="508">
        <f>IFERROR(K66/K35,"")</f>
        <v/>
      </c>
      <c r="L173" s="508">
        <f>IFERROR(L66/L35,"")</f>
        <v/>
      </c>
      <c r="M173" s="508">
        <f>IFERROR(M66/M35,"")</f>
        <v/>
      </c>
      <c r="N173" s="508">
        <f>IFERROR(N66/N35,"")</f>
        <v/>
      </c>
    </row>
    <row r="174">
      <c r="A174" t="inlineStr">
        <is>
          <t>FY2021</t>
        </is>
      </c>
      <c r="B174" s="508">
        <f>IFERROR(B67/B36,"")</f>
        <v/>
      </c>
      <c r="C174" s="508">
        <f>IFERROR(C67/C36,"")</f>
        <v/>
      </c>
      <c r="D174" s="508">
        <f>IFERROR(D67/D36,"")</f>
        <v/>
      </c>
      <c r="E174" s="508">
        <f>IFERROR(E67/E36,"")</f>
        <v/>
      </c>
      <c r="F174" s="508">
        <f>IFERROR(F67/F36,"")</f>
        <v/>
      </c>
      <c r="G174" s="508">
        <f>IFERROR(G67/G36,"")</f>
        <v/>
      </c>
      <c r="H174" s="508">
        <f>IFERROR(H67/H36,"")</f>
        <v/>
      </c>
      <c r="I174" s="508">
        <f>IFERROR(I67/I36,"")</f>
        <v/>
      </c>
      <c r="J174" s="508">
        <f>IFERROR(J67/J36,"")</f>
        <v/>
      </c>
      <c r="K174" s="508">
        <f>IFERROR(K67/K36,"")</f>
        <v/>
      </c>
      <c r="L174" s="508">
        <f>IFERROR(L67/L36,"")</f>
        <v/>
      </c>
      <c r="M174" s="508">
        <f>IFERROR(M67/M36,"")</f>
        <v/>
      </c>
      <c r="N174" s="508">
        <f>IFERROR(N67/N36,"")</f>
        <v/>
      </c>
    </row>
    <row r="175">
      <c r="A175" t="inlineStr">
        <is>
          <t>FY2022</t>
        </is>
      </c>
      <c r="B175" s="508">
        <f>IFERROR(B68/B37,"")</f>
        <v/>
      </c>
      <c r="C175" s="508">
        <f>IFERROR(C68/C37,"")</f>
        <v/>
      </c>
      <c r="D175" s="508">
        <f>IFERROR(D68/D37,"")</f>
        <v/>
      </c>
      <c r="E175" s="508">
        <f>IFERROR(E68/E37,"")</f>
        <v/>
      </c>
      <c r="F175" s="508">
        <f>IFERROR(F68/F37,"")</f>
        <v/>
      </c>
      <c r="G175" s="508">
        <f>IFERROR(G68/G37,"")</f>
        <v/>
      </c>
      <c r="H175" s="508">
        <f>IFERROR(H68/H37,"")</f>
        <v/>
      </c>
      <c r="I175" s="508">
        <f>IFERROR(I68/I37,"")</f>
        <v/>
      </c>
      <c r="J175" s="508">
        <f>IFERROR(J68/J37,"")</f>
        <v/>
      </c>
      <c r="K175" s="508">
        <f>IFERROR(K68/K37,"")</f>
        <v/>
      </c>
      <c r="L175" s="508">
        <f>IFERROR(L68/L37,"")</f>
        <v/>
      </c>
      <c r="M175" s="508">
        <f>IFERROR(M68/M37,"")</f>
        <v/>
      </c>
      <c r="N175" s="508">
        <f>IFERROR(N68/N37,"")</f>
        <v/>
      </c>
    </row>
    <row r="176">
      <c r="A176" t="inlineStr">
        <is>
          <t>FY2023</t>
        </is>
      </c>
      <c r="B176" s="508">
        <f>IFERROR(B69/B38,"")</f>
        <v/>
      </c>
      <c r="C176" s="508">
        <f>IFERROR(C69/C38,"")</f>
        <v/>
      </c>
      <c r="D176" s="508">
        <f>IFERROR(D69/D38,"")</f>
        <v/>
      </c>
      <c r="E176" s="508">
        <f>IFERROR(E69/E38,"")</f>
        <v/>
      </c>
      <c r="F176" s="508">
        <f>IFERROR(F69/F38,"")</f>
        <v/>
      </c>
      <c r="G176" s="508">
        <f>IFERROR(G69/G38,"")</f>
        <v/>
      </c>
      <c r="H176" s="508">
        <f>IFERROR(H69/H38,"")</f>
        <v/>
      </c>
      <c r="I176" s="508">
        <f>IFERROR(I69/I38,"")</f>
        <v/>
      </c>
      <c r="J176" s="508">
        <f>IFERROR(J69/J38,"")</f>
        <v/>
      </c>
      <c r="K176" s="508">
        <f>IFERROR(K69/K38,"")</f>
        <v/>
      </c>
      <c r="L176" s="508">
        <f>IFERROR(L69/L38,"")</f>
        <v/>
      </c>
      <c r="M176" s="508">
        <f>IFERROR(M69/M38,"")</f>
        <v/>
      </c>
      <c r="N176" s="508">
        <f>IFERROR(N69/N38,"")</f>
        <v/>
      </c>
    </row>
    <row r="177">
      <c r="A177" t="inlineStr">
        <is>
          <t>FY2024</t>
        </is>
      </c>
      <c r="B177" s="508">
        <f>IFERROR(B70/B39,"")</f>
        <v/>
      </c>
      <c r="C177" s="508">
        <f>IFERROR(C70/C39,"")</f>
        <v/>
      </c>
      <c r="D177" s="508">
        <f>IFERROR(D70/D39,"")</f>
        <v/>
      </c>
      <c r="E177" s="508">
        <f>IFERROR(E70/E39,"")</f>
        <v/>
      </c>
      <c r="F177" s="508">
        <f>IFERROR(F70/F39,"")</f>
        <v/>
      </c>
      <c r="G177" s="508">
        <f>IFERROR(G70/G39,"")</f>
        <v/>
      </c>
      <c r="H177" s="508">
        <f>IFERROR(H70/H39,"")</f>
        <v/>
      </c>
      <c r="I177" s="508">
        <f>IFERROR(I70/I39,"")</f>
        <v/>
      </c>
      <c r="J177" s="508">
        <f>IFERROR(J70/J39,"")</f>
        <v/>
      </c>
      <c r="K177" s="508">
        <f>IFERROR(K70/K39,"")</f>
        <v/>
      </c>
      <c r="L177" s="508">
        <f>IFERROR(L70/L39,"")</f>
        <v/>
      </c>
      <c r="M177" s="508">
        <f>IFERROR(M70/M39,"")</f>
        <v/>
      </c>
      <c r="N177" s="508">
        <f>IFERROR(N70/N39,"")</f>
        <v/>
      </c>
    </row>
    <row r="178">
      <c r="A178" t="inlineStr">
        <is>
          <t>FY2025</t>
        </is>
      </c>
      <c r="B178" s="508">
        <f>IFERROR(B71/B40,"")</f>
        <v/>
      </c>
      <c r="C178" s="508">
        <f>IFERROR(C71/C40,"")</f>
        <v/>
      </c>
      <c r="D178" s="508">
        <f>IFERROR(D71/D40,"")</f>
        <v/>
      </c>
      <c r="E178" s="508">
        <f>IFERROR(E71/E40,"")</f>
        <v/>
      </c>
      <c r="F178" s="508">
        <f>IFERROR(F71/F40,"")</f>
        <v/>
      </c>
      <c r="G178" s="508">
        <f>IFERROR(G71/G40,"")</f>
        <v/>
      </c>
      <c r="H178" s="508">
        <f>IFERROR(H71/H40,"")</f>
        <v/>
      </c>
      <c r="I178" s="508">
        <f>IFERROR(I71/I40,"")</f>
        <v/>
      </c>
      <c r="J178" s="508">
        <f>IFERROR(J71/J40,"")</f>
        <v/>
      </c>
      <c r="K178" s="508">
        <f>IFERROR(K71/K40,"")</f>
        <v/>
      </c>
      <c r="L178" s="508">
        <f>IFERROR(L71/L40,"")</f>
        <v/>
      </c>
      <c r="M178" s="508">
        <f>IFERROR(M71/M40,"")</f>
        <v/>
      </c>
      <c r="N178" s="508">
        <f>IFERROR(N71/N40,"")</f>
        <v/>
      </c>
    </row>
    <row r="179">
      <c r="A179" t="inlineStr">
        <is>
          <t>FY2026</t>
        </is>
      </c>
      <c r="B179" s="508">
        <f>IFERROR(B72/B41,"")</f>
        <v/>
      </c>
      <c r="C179" s="508">
        <f>IFERROR(C72/C41,"")</f>
        <v/>
      </c>
      <c r="D179" s="508">
        <f>IFERROR(D72/D41,"")</f>
        <v/>
      </c>
      <c r="E179" s="508">
        <f>IFERROR(E72/E41,"")</f>
        <v/>
      </c>
      <c r="F179" s="508">
        <f>IFERROR(F72/F41,"")</f>
        <v/>
      </c>
      <c r="G179" s="508">
        <f>IFERROR(G72/G41,"")</f>
        <v/>
      </c>
      <c r="H179" s="508">
        <f>IFERROR(H72/H41,"")</f>
        <v/>
      </c>
      <c r="I179" s="508">
        <f>IFERROR(I72/I41,"")</f>
        <v/>
      </c>
      <c r="J179" s="508">
        <f>IFERROR(J72/J41,"")</f>
        <v/>
      </c>
      <c r="K179" s="508">
        <f>IFERROR(K72/K41,"")</f>
        <v/>
      </c>
      <c r="L179" s="508">
        <f>IFERROR(L72/L41,"")</f>
        <v/>
      </c>
      <c r="M179" s="508">
        <f>IFERROR(M72/M41,"")</f>
        <v/>
      </c>
      <c r="N179" s="508">
        <f>IFERROR(N72/N41,"")</f>
        <v/>
      </c>
    </row>
    <row r="180">
      <c r="A180" t="inlineStr">
        <is>
          <t>FY2027</t>
        </is>
      </c>
      <c r="B180" s="508">
        <f>IFERROR(B73/B42,"")</f>
        <v/>
      </c>
      <c r="C180" s="508">
        <f>IFERROR(C73/C42,"")</f>
        <v/>
      </c>
      <c r="D180" s="508">
        <f>IFERROR(D73/D42,"")</f>
        <v/>
      </c>
      <c r="E180" s="508">
        <f>IFERROR(E73/E42,"")</f>
        <v/>
      </c>
      <c r="F180" s="508">
        <f>IFERROR(F73/F42,"")</f>
        <v/>
      </c>
      <c r="G180" s="508">
        <f>IFERROR(G73/G42,"")</f>
        <v/>
      </c>
      <c r="H180" s="508">
        <f>IFERROR(H73/H42,"")</f>
        <v/>
      </c>
      <c r="I180" s="508">
        <f>IFERROR(I73/I42,"")</f>
        <v/>
      </c>
      <c r="J180" s="508">
        <f>IFERROR(J73/J42,"")</f>
        <v/>
      </c>
      <c r="K180" s="508">
        <f>IFERROR(K73/K42,"")</f>
        <v/>
      </c>
      <c r="L180" s="508">
        <f>IFERROR(L73/L42,"")</f>
        <v/>
      </c>
      <c r="M180" s="508">
        <f>IFERROR(M73/M42,"")</f>
        <v/>
      </c>
      <c r="N180" s="508">
        <f>IFERROR(N73/N42,"")</f>
        <v/>
      </c>
    </row>
    <row r="181">
      <c r="A181" t="inlineStr">
        <is>
          <t>FY2028</t>
        </is>
      </c>
      <c r="B181" s="508">
        <f>IFERROR(B74/B43,"")</f>
        <v/>
      </c>
      <c r="C181" s="508">
        <f>IFERROR(C74/C43,"")</f>
        <v/>
      </c>
      <c r="D181" s="508">
        <f>IFERROR(D74/D43,"")</f>
        <v/>
      </c>
      <c r="E181" s="508">
        <f>IFERROR(E74/E43,"")</f>
        <v/>
      </c>
      <c r="F181" s="508">
        <f>IFERROR(F74/F43,"")</f>
        <v/>
      </c>
      <c r="G181" s="508">
        <f>IFERROR(G74/G43,"")</f>
        <v/>
      </c>
      <c r="H181" s="508">
        <f>IFERROR(H74/H43,"")</f>
        <v/>
      </c>
      <c r="I181" s="508">
        <f>IFERROR(I74/I43,"")</f>
        <v/>
      </c>
      <c r="J181" s="508">
        <f>IFERROR(J74/J43,"")</f>
        <v/>
      </c>
      <c r="K181" s="508">
        <f>IFERROR(K74/K43,"")</f>
        <v/>
      </c>
      <c r="L181" s="508">
        <f>IFERROR(L74/L43,"")</f>
        <v/>
      </c>
      <c r="M181" s="508">
        <f>IFERROR(M74/M43,"")</f>
        <v/>
      </c>
      <c r="N181" s="508">
        <f>IFERROR(N74/N43,"")</f>
        <v/>
      </c>
    </row>
    <row r="182">
      <c r="A182" t="inlineStr">
        <is>
          <t>FY2029</t>
        </is>
      </c>
      <c r="B182" s="508">
        <f>IFERROR(B75/B44,"")</f>
        <v/>
      </c>
      <c r="C182" s="508">
        <f>IFERROR(C75/C44,"")</f>
        <v/>
      </c>
      <c r="D182" s="508">
        <f>IFERROR(D75/D44,"")</f>
        <v/>
      </c>
      <c r="E182" s="508">
        <f>IFERROR(E75/E44,"")</f>
        <v/>
      </c>
      <c r="F182" s="508">
        <f>IFERROR(F75/F44,"")</f>
        <v/>
      </c>
      <c r="G182" s="508">
        <f>IFERROR(G75/G44,"")</f>
        <v/>
      </c>
      <c r="H182" s="508">
        <f>IFERROR(H75/H44,"")</f>
        <v/>
      </c>
      <c r="I182" s="508">
        <f>IFERROR(I75/I44,"")</f>
        <v/>
      </c>
      <c r="J182" s="508">
        <f>IFERROR(J75/J44,"")</f>
        <v/>
      </c>
      <c r="K182" s="508">
        <f>IFERROR(K75/K44,"")</f>
        <v/>
      </c>
      <c r="L182" s="508">
        <f>IFERROR(L75/L44,"")</f>
        <v/>
      </c>
      <c r="M182" s="508">
        <f>IFERROR(M75/M44,"")</f>
        <v/>
      </c>
      <c r="N182" s="508">
        <f>IFERROR(N75/N44,"")</f>
        <v/>
      </c>
    </row>
    <row r="183">
      <c r="A183" t="inlineStr">
        <is>
          <t>FY2030</t>
        </is>
      </c>
      <c r="B183" s="508">
        <f>IFERROR(B76/B45,"")</f>
        <v/>
      </c>
      <c r="C183" s="508">
        <f>IFERROR(C76/C45,"")</f>
        <v/>
      </c>
      <c r="D183" s="508">
        <f>IFERROR(D76/D45,"")</f>
        <v/>
      </c>
      <c r="E183" s="508">
        <f>IFERROR(E76/E45,"")</f>
        <v/>
      </c>
      <c r="F183" s="508">
        <f>IFERROR(F76/F45,"")</f>
        <v/>
      </c>
      <c r="G183" s="508">
        <f>IFERROR(G76/G45,"")</f>
        <v/>
      </c>
      <c r="H183" s="508">
        <f>IFERROR(H76/H45,"")</f>
        <v/>
      </c>
      <c r="I183" s="508">
        <f>IFERROR(I76/I45,"")</f>
        <v/>
      </c>
      <c r="J183" s="508">
        <f>IFERROR(J76/J45,"")</f>
        <v/>
      </c>
      <c r="K183" s="508">
        <f>IFERROR(K76/K45,"")</f>
        <v/>
      </c>
      <c r="L183" s="508">
        <f>IFERROR(L76/L45,"")</f>
        <v/>
      </c>
      <c r="M183" s="508">
        <f>IFERROR(M76/M45,"")</f>
        <v/>
      </c>
      <c r="N183" s="508">
        <f>IFERROR(N76/N45,"")</f>
        <v/>
      </c>
    </row>
    <row r="184">
      <c r="A184" s="528" t="inlineStr">
        <is>
          <t>Olmesartan 3제 성분 MS (GP)</t>
        </is>
      </c>
      <c r="B184" s="529" t="inlineStr">
        <is>
          <t>4월</t>
        </is>
      </c>
      <c r="C184" s="529" t="inlineStr">
        <is>
          <t>5월</t>
        </is>
      </c>
      <c r="D184" s="529" t="inlineStr">
        <is>
          <t>6월</t>
        </is>
      </c>
      <c r="E184" s="529" t="inlineStr">
        <is>
          <t>7월</t>
        </is>
      </c>
      <c r="F184" s="529" t="inlineStr">
        <is>
          <t>8월</t>
        </is>
      </c>
      <c r="G184" s="529" t="inlineStr">
        <is>
          <t>9월</t>
        </is>
      </c>
      <c r="H184" s="529" t="inlineStr">
        <is>
          <t>10월</t>
        </is>
      </c>
      <c r="I184" s="529" t="inlineStr">
        <is>
          <t>11월</t>
        </is>
      </c>
      <c r="J184" s="529" t="inlineStr">
        <is>
          <t>12월</t>
        </is>
      </c>
      <c r="K184" s="529" t="inlineStr">
        <is>
          <t>1월</t>
        </is>
      </c>
      <c r="L184" s="529" t="inlineStr">
        <is>
          <t>2월</t>
        </is>
      </c>
      <c r="M184" s="529" t="inlineStr">
        <is>
          <t>3월</t>
        </is>
      </c>
      <c r="N184" s="528" t="inlineStr">
        <is>
          <t>FY 합계 기준</t>
        </is>
      </c>
    </row>
    <row r="185">
      <c r="A185" t="inlineStr">
        <is>
          <t>FY2018</t>
        </is>
      </c>
      <c r="B185" s="508">
        <f>IFERROR(B79/B48,"")</f>
        <v/>
      </c>
      <c r="C185" s="508">
        <f>IFERROR(C79/C48,"")</f>
        <v/>
      </c>
      <c r="D185" s="508">
        <f>IFERROR(D79/D48,"")</f>
        <v/>
      </c>
      <c r="E185" s="508">
        <f>IFERROR(E79/E48,"")</f>
        <v/>
      </c>
      <c r="F185" s="508">
        <f>IFERROR(F79/F48,"")</f>
        <v/>
      </c>
      <c r="G185" s="508">
        <f>IFERROR(G79/G48,"")</f>
        <v/>
      </c>
      <c r="H185" s="508">
        <f>IFERROR(H79/H48,"")</f>
        <v/>
      </c>
      <c r="I185" s="508">
        <f>IFERROR(I79/I48,"")</f>
        <v/>
      </c>
      <c r="J185" s="508">
        <f>IFERROR(J79/J48,"")</f>
        <v/>
      </c>
      <c r="K185" s="508">
        <f>IFERROR(K79/K48,"")</f>
        <v/>
      </c>
      <c r="L185" s="508">
        <f>IFERROR(L79/L48,"")</f>
        <v/>
      </c>
      <c r="M185" s="508">
        <f>IFERROR(M79/M48,"")</f>
        <v/>
      </c>
      <c r="N185" s="508">
        <f>IFERROR(N79/N48,"")</f>
        <v/>
      </c>
    </row>
    <row r="186">
      <c r="A186" t="inlineStr">
        <is>
          <t>FY2019</t>
        </is>
      </c>
      <c r="B186" s="508">
        <f>IFERROR(B80/B49,"")</f>
        <v/>
      </c>
      <c r="C186" s="508">
        <f>IFERROR(C80/C49,"")</f>
        <v/>
      </c>
      <c r="D186" s="508">
        <f>IFERROR(D80/D49,"")</f>
        <v/>
      </c>
      <c r="E186" s="508">
        <f>IFERROR(E80/E49,"")</f>
        <v/>
      </c>
      <c r="F186" s="508">
        <f>IFERROR(F80/F49,"")</f>
        <v/>
      </c>
      <c r="G186" s="508">
        <f>IFERROR(G80/G49,"")</f>
        <v/>
      </c>
      <c r="H186" s="508">
        <f>IFERROR(H80/H49,"")</f>
        <v/>
      </c>
      <c r="I186" s="508">
        <f>IFERROR(I80/I49,"")</f>
        <v/>
      </c>
      <c r="J186" s="508">
        <f>IFERROR(J80/J49,"")</f>
        <v/>
      </c>
      <c r="K186" s="508">
        <f>IFERROR(K80/K49,"")</f>
        <v/>
      </c>
      <c r="L186" s="508">
        <f>IFERROR(L80/L49,"")</f>
        <v/>
      </c>
      <c r="M186" s="508">
        <f>IFERROR(M80/M49,"")</f>
        <v/>
      </c>
      <c r="N186" s="508">
        <f>IFERROR(N80/N49,"")</f>
        <v/>
      </c>
    </row>
    <row r="187">
      <c r="A187" t="inlineStr">
        <is>
          <t>FY2020</t>
        </is>
      </c>
      <c r="B187" s="508">
        <f>IFERROR(B81/B50,"")</f>
        <v/>
      </c>
      <c r="C187" s="508">
        <f>IFERROR(C81/C50,"")</f>
        <v/>
      </c>
      <c r="D187" s="508">
        <f>IFERROR(D81/D50,"")</f>
        <v/>
      </c>
      <c r="E187" s="508">
        <f>IFERROR(E81/E50,"")</f>
        <v/>
      </c>
      <c r="F187" s="508">
        <f>IFERROR(F81/F50,"")</f>
        <v/>
      </c>
      <c r="G187" s="508">
        <f>IFERROR(G81/G50,"")</f>
        <v/>
      </c>
      <c r="H187" s="508">
        <f>IFERROR(H81/H50,"")</f>
        <v/>
      </c>
      <c r="I187" s="508">
        <f>IFERROR(I81/I50,"")</f>
        <v/>
      </c>
      <c r="J187" s="508">
        <f>IFERROR(J81/J50,"")</f>
        <v/>
      </c>
      <c r="K187" s="508">
        <f>IFERROR(K81/K50,"")</f>
        <v/>
      </c>
      <c r="L187" s="508">
        <f>IFERROR(L81/L50,"")</f>
        <v/>
      </c>
      <c r="M187" s="508">
        <f>IFERROR(M81/M50,"")</f>
        <v/>
      </c>
      <c r="N187" s="508">
        <f>IFERROR(N81/N50,"")</f>
        <v/>
      </c>
    </row>
    <row r="188">
      <c r="A188" t="inlineStr">
        <is>
          <t>FY2021</t>
        </is>
      </c>
      <c r="B188" s="508">
        <f>IFERROR(B82/B51,"")</f>
        <v/>
      </c>
      <c r="C188" s="508">
        <f>IFERROR(C82/C51,"")</f>
        <v/>
      </c>
      <c r="D188" s="508">
        <f>IFERROR(D82/D51,"")</f>
        <v/>
      </c>
      <c r="E188" s="508">
        <f>IFERROR(E82/E51,"")</f>
        <v/>
      </c>
      <c r="F188" s="508">
        <f>IFERROR(F82/F51,"")</f>
        <v/>
      </c>
      <c r="G188" s="508">
        <f>IFERROR(G82/G51,"")</f>
        <v/>
      </c>
      <c r="H188" s="508">
        <f>IFERROR(H82/H51,"")</f>
        <v/>
      </c>
      <c r="I188" s="508">
        <f>IFERROR(I82/I51,"")</f>
        <v/>
      </c>
      <c r="J188" s="508">
        <f>IFERROR(J82/J51,"")</f>
        <v/>
      </c>
      <c r="K188" s="508">
        <f>IFERROR(K82/K51,"")</f>
        <v/>
      </c>
      <c r="L188" s="508">
        <f>IFERROR(L82/L51,"")</f>
        <v/>
      </c>
      <c r="M188" s="508">
        <f>IFERROR(M82/M51,"")</f>
        <v/>
      </c>
      <c r="N188" s="508">
        <f>IFERROR(N82/N51,"")</f>
        <v/>
      </c>
    </row>
    <row r="189">
      <c r="A189" t="inlineStr">
        <is>
          <t>FY2022</t>
        </is>
      </c>
      <c r="B189" s="508">
        <f>IFERROR(B83/B52,"")</f>
        <v/>
      </c>
      <c r="C189" s="508">
        <f>IFERROR(C83/C52,"")</f>
        <v/>
      </c>
      <c r="D189" s="508">
        <f>IFERROR(D83/D52,"")</f>
        <v/>
      </c>
      <c r="E189" s="508">
        <f>IFERROR(E83/E52,"")</f>
        <v/>
      </c>
      <c r="F189" s="508">
        <f>IFERROR(F83/F52,"")</f>
        <v/>
      </c>
      <c r="G189" s="508">
        <f>IFERROR(G83/G52,"")</f>
        <v/>
      </c>
      <c r="H189" s="508">
        <f>IFERROR(H83/H52,"")</f>
        <v/>
      </c>
      <c r="I189" s="508">
        <f>IFERROR(I83/I52,"")</f>
        <v/>
      </c>
      <c r="J189" s="508">
        <f>IFERROR(J83/J52,"")</f>
        <v/>
      </c>
      <c r="K189" s="508">
        <f>IFERROR(K83/K52,"")</f>
        <v/>
      </c>
      <c r="L189" s="508">
        <f>IFERROR(L83/L52,"")</f>
        <v/>
      </c>
      <c r="M189" s="508">
        <f>IFERROR(M83/M52,"")</f>
        <v/>
      </c>
      <c r="N189" s="508">
        <f>IFERROR(N83/N52,"")</f>
        <v/>
      </c>
    </row>
    <row r="190">
      <c r="A190" t="inlineStr">
        <is>
          <t>FY2023</t>
        </is>
      </c>
      <c r="B190" s="508">
        <f>IFERROR(B84/B53,"")</f>
        <v/>
      </c>
      <c r="C190" s="508">
        <f>IFERROR(C84/C53,"")</f>
        <v/>
      </c>
      <c r="D190" s="508">
        <f>IFERROR(D84/D53,"")</f>
        <v/>
      </c>
      <c r="E190" s="508">
        <f>IFERROR(E84/E53,"")</f>
        <v/>
      </c>
      <c r="F190" s="508">
        <f>IFERROR(F84/F53,"")</f>
        <v/>
      </c>
      <c r="G190" s="508">
        <f>IFERROR(G84/G53,"")</f>
        <v/>
      </c>
      <c r="H190" s="508">
        <f>IFERROR(H84/H53,"")</f>
        <v/>
      </c>
      <c r="I190" s="508">
        <f>IFERROR(I84/I53,"")</f>
        <v/>
      </c>
      <c r="J190" s="508">
        <f>IFERROR(J84/J53,"")</f>
        <v/>
      </c>
      <c r="K190" s="508">
        <f>IFERROR(K84/K53,"")</f>
        <v/>
      </c>
      <c r="L190" s="508">
        <f>IFERROR(L84/L53,"")</f>
        <v/>
      </c>
      <c r="M190" s="508">
        <f>IFERROR(M84/M53,"")</f>
        <v/>
      </c>
      <c r="N190" s="508">
        <f>IFERROR(N84/N53,"")</f>
        <v/>
      </c>
    </row>
    <row r="191">
      <c r="A191" t="inlineStr">
        <is>
          <t>FY2024</t>
        </is>
      </c>
      <c r="B191" s="508">
        <f>IFERROR(B85/B54,"")</f>
        <v/>
      </c>
      <c r="C191" s="508">
        <f>IFERROR(C85/C54,"")</f>
        <v/>
      </c>
      <c r="D191" s="508">
        <f>IFERROR(D85/D54,"")</f>
        <v/>
      </c>
      <c r="E191" s="508">
        <f>IFERROR(E85/E54,"")</f>
        <v/>
      </c>
      <c r="F191" s="508">
        <f>IFERROR(F85/F54,"")</f>
        <v/>
      </c>
      <c r="G191" s="508">
        <f>IFERROR(G85/G54,"")</f>
        <v/>
      </c>
      <c r="H191" s="508">
        <f>IFERROR(H85/H54,"")</f>
        <v/>
      </c>
      <c r="I191" s="508">
        <f>IFERROR(I85/I54,"")</f>
        <v/>
      </c>
      <c r="J191" s="508">
        <f>IFERROR(J85/J54,"")</f>
        <v/>
      </c>
      <c r="K191" s="508">
        <f>IFERROR(K85/K54,"")</f>
        <v/>
      </c>
      <c r="L191" s="508">
        <f>IFERROR(L85/L54,"")</f>
        <v/>
      </c>
      <c r="M191" s="508">
        <f>IFERROR(M85/M54,"")</f>
        <v/>
      </c>
      <c r="N191" s="508">
        <f>IFERROR(N85/N54,"")</f>
        <v/>
      </c>
    </row>
    <row r="192">
      <c r="A192" t="inlineStr">
        <is>
          <t>FY2025</t>
        </is>
      </c>
      <c r="B192" s="508">
        <f>IFERROR(B86/B55,"")</f>
        <v/>
      </c>
      <c r="C192" s="508">
        <f>IFERROR(C86/C55,"")</f>
        <v/>
      </c>
      <c r="D192" s="508">
        <f>IFERROR(D86/D55,"")</f>
        <v/>
      </c>
      <c r="E192" s="508">
        <f>IFERROR(E86/E55,"")</f>
        <v/>
      </c>
      <c r="F192" s="508">
        <f>IFERROR(F86/F55,"")</f>
        <v/>
      </c>
      <c r="G192" s="508">
        <f>IFERROR(G86/G55,"")</f>
        <v/>
      </c>
      <c r="H192" s="508">
        <f>IFERROR(H86/H55,"")</f>
        <v/>
      </c>
      <c r="I192" s="508">
        <f>IFERROR(I86/I55,"")</f>
        <v/>
      </c>
      <c r="J192" s="508">
        <f>IFERROR(J86/J55,"")</f>
        <v/>
      </c>
      <c r="K192" s="508">
        <f>IFERROR(K86/K55,"")</f>
        <v/>
      </c>
      <c r="L192" s="508">
        <f>IFERROR(L86/L55,"")</f>
        <v/>
      </c>
      <c r="M192" s="508">
        <f>IFERROR(M86/M55,"")</f>
        <v/>
      </c>
      <c r="N192" s="508">
        <f>IFERROR(N86/N55,"")</f>
        <v/>
      </c>
    </row>
    <row r="193">
      <c r="A193" t="inlineStr">
        <is>
          <t>FY2026</t>
        </is>
      </c>
      <c r="B193" s="508">
        <f>IFERROR(B87/B56,"")</f>
        <v/>
      </c>
      <c r="C193" s="508">
        <f>IFERROR(C87/C56,"")</f>
        <v/>
      </c>
      <c r="D193" s="508">
        <f>IFERROR(D87/D56,"")</f>
        <v/>
      </c>
      <c r="E193" s="508">
        <f>IFERROR(E87/E56,"")</f>
        <v/>
      </c>
      <c r="F193" s="508">
        <f>IFERROR(F87/F56,"")</f>
        <v/>
      </c>
      <c r="G193" s="508">
        <f>IFERROR(G87/G56,"")</f>
        <v/>
      </c>
      <c r="H193" s="508">
        <f>IFERROR(H87/H56,"")</f>
        <v/>
      </c>
      <c r="I193" s="508">
        <f>IFERROR(I87/I56,"")</f>
        <v/>
      </c>
      <c r="J193" s="508">
        <f>IFERROR(J87/J56,"")</f>
        <v/>
      </c>
      <c r="K193" s="508">
        <f>IFERROR(K87/K56,"")</f>
        <v/>
      </c>
      <c r="L193" s="508">
        <f>IFERROR(L87/L56,"")</f>
        <v/>
      </c>
      <c r="M193" s="508">
        <f>IFERROR(M87/M56,"")</f>
        <v/>
      </c>
      <c r="N193" s="508">
        <f>IFERROR(N87/N56,"")</f>
        <v/>
      </c>
    </row>
    <row r="194">
      <c r="A194" t="inlineStr">
        <is>
          <t>FY2027</t>
        </is>
      </c>
      <c r="B194" s="508">
        <f>IFERROR(B88/B57,"")</f>
        <v/>
      </c>
      <c r="C194" s="508">
        <f>IFERROR(C88/C57,"")</f>
        <v/>
      </c>
      <c r="D194" s="508">
        <f>IFERROR(D88/D57,"")</f>
        <v/>
      </c>
      <c r="E194" s="508">
        <f>IFERROR(E88/E57,"")</f>
        <v/>
      </c>
      <c r="F194" s="508">
        <f>IFERROR(F88/F57,"")</f>
        <v/>
      </c>
      <c r="G194" s="508">
        <f>IFERROR(G88/G57,"")</f>
        <v/>
      </c>
      <c r="H194" s="508">
        <f>IFERROR(H88/H57,"")</f>
        <v/>
      </c>
      <c r="I194" s="508">
        <f>IFERROR(I88/I57,"")</f>
        <v/>
      </c>
      <c r="J194" s="508">
        <f>IFERROR(J88/J57,"")</f>
        <v/>
      </c>
      <c r="K194" s="508">
        <f>IFERROR(K88/K57,"")</f>
        <v/>
      </c>
      <c r="L194" s="508">
        <f>IFERROR(L88/L57,"")</f>
        <v/>
      </c>
      <c r="M194" s="508">
        <f>IFERROR(M88/M57,"")</f>
        <v/>
      </c>
      <c r="N194" s="508">
        <f>IFERROR(N88/N57,"")</f>
        <v/>
      </c>
    </row>
    <row r="195">
      <c r="A195" t="inlineStr">
        <is>
          <t>FY2028</t>
        </is>
      </c>
      <c r="B195" s="508">
        <f>IFERROR(B89/B58,"")</f>
        <v/>
      </c>
      <c r="C195" s="508">
        <f>IFERROR(C89/C58,"")</f>
        <v/>
      </c>
      <c r="D195" s="508">
        <f>IFERROR(D89/D58,"")</f>
        <v/>
      </c>
      <c r="E195" s="508">
        <f>IFERROR(E89/E58,"")</f>
        <v/>
      </c>
      <c r="F195" s="508">
        <f>IFERROR(F89/F58,"")</f>
        <v/>
      </c>
      <c r="G195" s="508">
        <f>IFERROR(G89/G58,"")</f>
        <v/>
      </c>
      <c r="H195" s="508">
        <f>IFERROR(H89/H58,"")</f>
        <v/>
      </c>
      <c r="I195" s="508">
        <f>IFERROR(I89/I58,"")</f>
        <v/>
      </c>
      <c r="J195" s="508">
        <f>IFERROR(J89/J58,"")</f>
        <v/>
      </c>
      <c r="K195" s="508">
        <f>IFERROR(K89/K58,"")</f>
        <v/>
      </c>
      <c r="L195" s="508">
        <f>IFERROR(L89/L58,"")</f>
        <v/>
      </c>
      <c r="M195" s="508">
        <f>IFERROR(M89/M58,"")</f>
        <v/>
      </c>
      <c r="N195" s="508">
        <f>IFERROR(N89/N58,"")</f>
        <v/>
      </c>
    </row>
    <row r="196">
      <c r="A196" t="inlineStr">
        <is>
          <t>FY2029</t>
        </is>
      </c>
      <c r="B196" s="508">
        <f>IFERROR(B90/B59,"")</f>
        <v/>
      </c>
      <c r="C196" s="508">
        <f>IFERROR(C90/C59,"")</f>
        <v/>
      </c>
      <c r="D196" s="508">
        <f>IFERROR(D90/D59,"")</f>
        <v/>
      </c>
      <c r="E196" s="508">
        <f>IFERROR(E90/E59,"")</f>
        <v/>
      </c>
      <c r="F196" s="508">
        <f>IFERROR(F90/F59,"")</f>
        <v/>
      </c>
      <c r="G196" s="508">
        <f>IFERROR(G90/G59,"")</f>
        <v/>
      </c>
      <c r="H196" s="508">
        <f>IFERROR(H90/H59,"")</f>
        <v/>
      </c>
      <c r="I196" s="508">
        <f>IFERROR(I90/I59,"")</f>
        <v/>
      </c>
      <c r="J196" s="508">
        <f>IFERROR(J90/J59,"")</f>
        <v/>
      </c>
      <c r="K196" s="508">
        <f>IFERROR(K90/K59,"")</f>
        <v/>
      </c>
      <c r="L196" s="508">
        <f>IFERROR(L90/L59,"")</f>
        <v/>
      </c>
      <c r="M196" s="508">
        <f>IFERROR(M90/M59,"")</f>
        <v/>
      </c>
      <c r="N196" s="508">
        <f>IFERROR(N90/N59,"")</f>
        <v/>
      </c>
    </row>
    <row r="197">
      <c r="A197" t="inlineStr">
        <is>
          <t>FY2030</t>
        </is>
      </c>
      <c r="B197" s="508">
        <f>IFERROR(B91/B60,"")</f>
        <v/>
      </c>
      <c r="C197" s="508">
        <f>IFERROR(C91/C60,"")</f>
        <v/>
      </c>
      <c r="D197" s="508">
        <f>IFERROR(D91/D60,"")</f>
        <v/>
      </c>
      <c r="E197" s="508">
        <f>IFERROR(E91/E60,"")</f>
        <v/>
      </c>
      <c r="F197" s="508">
        <f>IFERROR(F91/F60,"")</f>
        <v/>
      </c>
      <c r="G197" s="508">
        <f>IFERROR(G91/G60,"")</f>
        <v/>
      </c>
      <c r="H197" s="508">
        <f>IFERROR(H91/H60,"")</f>
        <v/>
      </c>
      <c r="I197" s="508">
        <f>IFERROR(I91/I60,"")</f>
        <v/>
      </c>
      <c r="J197" s="508">
        <f>IFERROR(J91/J60,"")</f>
        <v/>
      </c>
      <c r="K197" s="508">
        <f>IFERROR(K91/K60,"")</f>
        <v/>
      </c>
      <c r="L197" s="508">
        <f>IFERROR(L91/L60,"")</f>
        <v/>
      </c>
      <c r="M197" s="508">
        <f>IFERROR(M91/M60,"")</f>
        <v/>
      </c>
      <c r="N197" s="508">
        <f>IFERROR(N91/N60,"")</f>
        <v/>
      </c>
    </row>
    <row r="198">
      <c r="A198" s="528" t="inlineStr">
        <is>
          <t>성분 내 Original 비율 (HP)  ★GenPen 감시</t>
        </is>
      </c>
      <c r="B198" s="529" t="inlineStr">
        <is>
          <t>4월</t>
        </is>
      </c>
      <c r="C198" s="529" t="inlineStr">
        <is>
          <t>5월</t>
        </is>
      </c>
      <c r="D198" s="529" t="inlineStr">
        <is>
          <t>6월</t>
        </is>
      </c>
      <c r="E198" s="529" t="inlineStr">
        <is>
          <t>7월</t>
        </is>
      </c>
      <c r="F198" s="529" t="inlineStr">
        <is>
          <t>8월</t>
        </is>
      </c>
      <c r="G198" s="529" t="inlineStr">
        <is>
          <t>9월</t>
        </is>
      </c>
      <c r="H198" s="529" t="inlineStr">
        <is>
          <t>10월</t>
        </is>
      </c>
      <c r="I198" s="529" t="inlineStr">
        <is>
          <t>11월</t>
        </is>
      </c>
      <c r="J198" s="529" t="inlineStr">
        <is>
          <t>12월</t>
        </is>
      </c>
      <c r="K198" s="529" t="inlineStr">
        <is>
          <t>1월</t>
        </is>
      </c>
      <c r="L198" s="529" t="inlineStr">
        <is>
          <t>2월</t>
        </is>
      </c>
      <c r="M198" s="529" t="inlineStr">
        <is>
          <t>3월</t>
        </is>
      </c>
      <c r="N198" s="528" t="inlineStr">
        <is>
          <t>FY 합계 기준</t>
        </is>
      </c>
    </row>
    <row r="199">
      <c r="A199" t="inlineStr">
        <is>
          <t>FY2018</t>
        </is>
      </c>
      <c r="B199" s="508">
        <f>IFERROR(B95/B64,"")</f>
        <v/>
      </c>
      <c r="C199" s="508">
        <f>IFERROR(C95/C64,"")</f>
        <v/>
      </c>
      <c r="D199" s="508">
        <f>IFERROR(D95/D64,"")</f>
        <v/>
      </c>
      <c r="E199" s="508">
        <f>IFERROR(E95/E64,"")</f>
        <v/>
      </c>
      <c r="F199" s="508">
        <f>IFERROR(F95/F64,"")</f>
        <v/>
      </c>
      <c r="G199" s="508">
        <f>IFERROR(G95/G64,"")</f>
        <v/>
      </c>
      <c r="H199" s="508">
        <f>IFERROR(H95/H64,"")</f>
        <v/>
      </c>
      <c r="I199" s="508">
        <f>IFERROR(I95/I64,"")</f>
        <v/>
      </c>
      <c r="J199" s="508">
        <f>IFERROR(J95/J64,"")</f>
        <v/>
      </c>
      <c r="K199" s="508">
        <f>IFERROR(K95/K64,"")</f>
        <v/>
      </c>
      <c r="L199" s="508">
        <f>IFERROR(L95/L64,"")</f>
        <v/>
      </c>
      <c r="M199" s="508">
        <f>IFERROR(M95/M64,"")</f>
        <v/>
      </c>
      <c r="N199" s="508">
        <f>IFERROR(N95/N64,"")</f>
        <v/>
      </c>
    </row>
    <row r="200">
      <c r="A200" t="inlineStr">
        <is>
          <t>FY2019</t>
        </is>
      </c>
      <c r="B200" s="508">
        <f>IFERROR(B96/B65,"")</f>
        <v/>
      </c>
      <c r="C200" s="508">
        <f>IFERROR(C96/C65,"")</f>
        <v/>
      </c>
      <c r="D200" s="508">
        <f>IFERROR(D96/D65,"")</f>
        <v/>
      </c>
      <c r="E200" s="508">
        <f>IFERROR(E96/E65,"")</f>
        <v/>
      </c>
      <c r="F200" s="508">
        <f>IFERROR(F96/F65,"")</f>
        <v/>
      </c>
      <c r="G200" s="508">
        <f>IFERROR(G96/G65,"")</f>
        <v/>
      </c>
      <c r="H200" s="508">
        <f>IFERROR(H96/H65,"")</f>
        <v/>
      </c>
      <c r="I200" s="508">
        <f>IFERROR(I96/I65,"")</f>
        <v/>
      </c>
      <c r="J200" s="508">
        <f>IFERROR(J96/J65,"")</f>
        <v/>
      </c>
      <c r="K200" s="508">
        <f>IFERROR(K96/K65,"")</f>
        <v/>
      </c>
      <c r="L200" s="508">
        <f>IFERROR(L96/L65,"")</f>
        <v/>
      </c>
      <c r="M200" s="508">
        <f>IFERROR(M96/M65,"")</f>
        <v/>
      </c>
      <c r="N200" s="508">
        <f>IFERROR(N96/N65,"")</f>
        <v/>
      </c>
    </row>
    <row r="201">
      <c r="A201" t="inlineStr">
        <is>
          <t>FY2020</t>
        </is>
      </c>
      <c r="B201" s="508">
        <f>IFERROR(B97/B66,"")</f>
        <v/>
      </c>
      <c r="C201" s="508">
        <f>IFERROR(C97/C66,"")</f>
        <v/>
      </c>
      <c r="D201" s="508">
        <f>IFERROR(D97/D66,"")</f>
        <v/>
      </c>
      <c r="E201" s="508">
        <f>IFERROR(E97/E66,"")</f>
        <v/>
      </c>
      <c r="F201" s="508">
        <f>IFERROR(F97/F66,"")</f>
        <v/>
      </c>
      <c r="G201" s="508">
        <f>IFERROR(G97/G66,"")</f>
        <v/>
      </c>
      <c r="H201" s="508">
        <f>IFERROR(H97/H66,"")</f>
        <v/>
      </c>
      <c r="I201" s="508">
        <f>IFERROR(I97/I66,"")</f>
        <v/>
      </c>
      <c r="J201" s="508">
        <f>IFERROR(J97/J66,"")</f>
        <v/>
      </c>
      <c r="K201" s="508">
        <f>IFERROR(K97/K66,"")</f>
        <v/>
      </c>
      <c r="L201" s="508">
        <f>IFERROR(L97/L66,"")</f>
        <v/>
      </c>
      <c r="M201" s="508">
        <f>IFERROR(M97/M66,"")</f>
        <v/>
      </c>
      <c r="N201" s="508">
        <f>IFERROR(N97/N66,"")</f>
        <v/>
      </c>
    </row>
    <row r="202">
      <c r="A202" t="inlineStr">
        <is>
          <t>FY2021</t>
        </is>
      </c>
      <c r="B202" s="508">
        <f>IFERROR(B98/B67,"")</f>
        <v/>
      </c>
      <c r="C202" s="508">
        <f>IFERROR(C98/C67,"")</f>
        <v/>
      </c>
      <c r="D202" s="508">
        <f>IFERROR(D98/D67,"")</f>
        <v/>
      </c>
      <c r="E202" s="508">
        <f>IFERROR(E98/E67,"")</f>
        <v/>
      </c>
      <c r="F202" s="508">
        <f>IFERROR(F98/F67,"")</f>
        <v/>
      </c>
      <c r="G202" s="508">
        <f>IFERROR(G98/G67,"")</f>
        <v/>
      </c>
      <c r="H202" s="508">
        <f>IFERROR(H98/H67,"")</f>
        <v/>
      </c>
      <c r="I202" s="508">
        <f>IFERROR(I98/I67,"")</f>
        <v/>
      </c>
      <c r="J202" s="508">
        <f>IFERROR(J98/J67,"")</f>
        <v/>
      </c>
      <c r="K202" s="508">
        <f>IFERROR(K98/K67,"")</f>
        <v/>
      </c>
      <c r="L202" s="508">
        <f>IFERROR(L98/L67,"")</f>
        <v/>
      </c>
      <c r="M202" s="508">
        <f>IFERROR(M98/M67,"")</f>
        <v/>
      </c>
      <c r="N202" s="508">
        <f>IFERROR(N98/N67,"")</f>
        <v/>
      </c>
    </row>
    <row r="203">
      <c r="A203" t="inlineStr">
        <is>
          <t>FY2022</t>
        </is>
      </c>
      <c r="B203" s="508">
        <f>IFERROR(B99/B68,"")</f>
        <v/>
      </c>
      <c r="C203" s="508">
        <f>IFERROR(C99/C68,"")</f>
        <v/>
      </c>
      <c r="D203" s="508">
        <f>IFERROR(D99/D68,"")</f>
        <v/>
      </c>
      <c r="E203" s="508">
        <f>IFERROR(E99/E68,"")</f>
        <v/>
      </c>
      <c r="F203" s="508">
        <f>IFERROR(F99/F68,"")</f>
        <v/>
      </c>
      <c r="G203" s="508">
        <f>IFERROR(G99/G68,"")</f>
        <v/>
      </c>
      <c r="H203" s="508">
        <f>IFERROR(H99/H68,"")</f>
        <v/>
      </c>
      <c r="I203" s="508">
        <f>IFERROR(I99/I68,"")</f>
        <v/>
      </c>
      <c r="J203" s="508">
        <f>IFERROR(J99/J68,"")</f>
        <v/>
      </c>
      <c r="K203" s="508">
        <f>IFERROR(K99/K68,"")</f>
        <v/>
      </c>
      <c r="L203" s="508">
        <f>IFERROR(L99/L68,"")</f>
        <v/>
      </c>
      <c r="M203" s="508">
        <f>IFERROR(M99/M68,"")</f>
        <v/>
      </c>
      <c r="N203" s="508">
        <f>IFERROR(N99/N68,"")</f>
        <v/>
      </c>
    </row>
    <row r="204">
      <c r="A204" t="inlineStr">
        <is>
          <t>FY2023</t>
        </is>
      </c>
      <c r="B204" s="508">
        <f>IFERROR(B100/B69,"")</f>
        <v/>
      </c>
      <c r="C204" s="508">
        <f>IFERROR(C100/C69,"")</f>
        <v/>
      </c>
      <c r="D204" s="508">
        <f>IFERROR(D100/D69,"")</f>
        <v/>
      </c>
      <c r="E204" s="508">
        <f>IFERROR(E100/E69,"")</f>
        <v/>
      </c>
      <c r="F204" s="508">
        <f>IFERROR(F100/F69,"")</f>
        <v/>
      </c>
      <c r="G204" s="508">
        <f>IFERROR(G100/G69,"")</f>
        <v/>
      </c>
      <c r="H204" s="508">
        <f>IFERROR(H100/H69,"")</f>
        <v/>
      </c>
      <c r="I204" s="508">
        <f>IFERROR(I100/I69,"")</f>
        <v/>
      </c>
      <c r="J204" s="508">
        <f>IFERROR(J100/J69,"")</f>
        <v/>
      </c>
      <c r="K204" s="508">
        <f>IFERROR(K100/K69,"")</f>
        <v/>
      </c>
      <c r="L204" s="508">
        <f>IFERROR(L100/L69,"")</f>
        <v/>
      </c>
      <c r="M204" s="508">
        <f>IFERROR(M100/M69,"")</f>
        <v/>
      </c>
      <c r="N204" s="508">
        <f>IFERROR(N100/N69,"")</f>
        <v/>
      </c>
    </row>
    <row r="205">
      <c r="A205" t="inlineStr">
        <is>
          <t>FY2024</t>
        </is>
      </c>
      <c r="B205" s="508">
        <f>IFERROR(B101/B70,"")</f>
        <v/>
      </c>
      <c r="C205" s="508">
        <f>IFERROR(C101/C70,"")</f>
        <v/>
      </c>
      <c r="D205" s="508">
        <f>IFERROR(D101/D70,"")</f>
        <v/>
      </c>
      <c r="E205" s="508">
        <f>IFERROR(E101/E70,"")</f>
        <v/>
      </c>
      <c r="F205" s="508">
        <f>IFERROR(F101/F70,"")</f>
        <v/>
      </c>
      <c r="G205" s="508">
        <f>IFERROR(G101/G70,"")</f>
        <v/>
      </c>
      <c r="H205" s="508">
        <f>IFERROR(H101/H70,"")</f>
        <v/>
      </c>
      <c r="I205" s="508">
        <f>IFERROR(I101/I70,"")</f>
        <v/>
      </c>
      <c r="J205" s="508">
        <f>IFERROR(J101/J70,"")</f>
        <v/>
      </c>
      <c r="K205" s="508">
        <f>IFERROR(K101/K70,"")</f>
        <v/>
      </c>
      <c r="L205" s="508">
        <f>IFERROR(L101/L70,"")</f>
        <v/>
      </c>
      <c r="M205" s="508">
        <f>IFERROR(M101/M70,"")</f>
        <v/>
      </c>
      <c r="N205" s="508">
        <f>IFERROR(N101/N70,"")</f>
        <v/>
      </c>
    </row>
    <row r="206">
      <c r="A206" t="inlineStr">
        <is>
          <t>FY2025</t>
        </is>
      </c>
      <c r="B206" s="508">
        <f>IFERROR(B102/B71,"")</f>
        <v/>
      </c>
      <c r="C206" s="508">
        <f>IFERROR(C102/C71,"")</f>
        <v/>
      </c>
      <c r="D206" s="508">
        <f>IFERROR(D102/D71,"")</f>
        <v/>
      </c>
      <c r="E206" s="508">
        <f>IFERROR(E102/E71,"")</f>
        <v/>
      </c>
      <c r="F206" s="508">
        <f>IFERROR(F102/F71,"")</f>
        <v/>
      </c>
      <c r="G206" s="508">
        <f>IFERROR(G102/G71,"")</f>
        <v/>
      </c>
      <c r="H206" s="508">
        <f>IFERROR(H102/H71,"")</f>
        <v/>
      </c>
      <c r="I206" s="508">
        <f>IFERROR(I102/I71,"")</f>
        <v/>
      </c>
      <c r="J206" s="508">
        <f>IFERROR(J102/J71,"")</f>
        <v/>
      </c>
      <c r="K206" s="508">
        <f>IFERROR(K102/K71,"")</f>
        <v/>
      </c>
      <c r="L206" s="508">
        <f>IFERROR(L102/L71,"")</f>
        <v/>
      </c>
      <c r="M206" s="508">
        <f>IFERROR(M102/M71,"")</f>
        <v/>
      </c>
      <c r="N206" s="508">
        <f>IFERROR(N102/N71,"")</f>
        <v/>
      </c>
    </row>
    <row r="207">
      <c r="A207" t="inlineStr">
        <is>
          <t>FY2026</t>
        </is>
      </c>
      <c r="B207" s="508">
        <f>IFERROR(B103/B72,"")</f>
        <v/>
      </c>
      <c r="C207" s="508">
        <f>IFERROR(C103/C72,"")</f>
        <v/>
      </c>
      <c r="D207" s="508">
        <f>IFERROR(D103/D72,"")</f>
        <v/>
      </c>
      <c r="E207" s="508">
        <f>IFERROR(E103/E72,"")</f>
        <v/>
      </c>
      <c r="F207" s="508">
        <f>IFERROR(F103/F72,"")</f>
        <v/>
      </c>
      <c r="G207" s="508">
        <f>IFERROR(G103/G72,"")</f>
        <v/>
      </c>
      <c r="H207" s="508">
        <f>IFERROR(H103/H72,"")</f>
        <v/>
      </c>
      <c r="I207" s="508">
        <f>IFERROR(I103/I72,"")</f>
        <v/>
      </c>
      <c r="J207" s="508">
        <f>IFERROR(J103/J72,"")</f>
        <v/>
      </c>
      <c r="K207" s="508">
        <f>IFERROR(K103/K72,"")</f>
        <v/>
      </c>
      <c r="L207" s="508">
        <f>IFERROR(L103/L72,"")</f>
        <v/>
      </c>
      <c r="M207" s="508">
        <f>IFERROR(M103/M72,"")</f>
        <v/>
      </c>
      <c r="N207" s="508">
        <f>IFERROR(N103/N72,"")</f>
        <v/>
      </c>
    </row>
    <row r="208">
      <c r="A208" t="inlineStr">
        <is>
          <t>FY2027</t>
        </is>
      </c>
      <c r="B208" s="508">
        <f>IFERROR(B104/B73,"")</f>
        <v/>
      </c>
      <c r="C208" s="508">
        <f>IFERROR(C104/C73,"")</f>
        <v/>
      </c>
      <c r="D208" s="508">
        <f>IFERROR(D104/D73,"")</f>
        <v/>
      </c>
      <c r="E208" s="508">
        <f>IFERROR(E104/E73,"")</f>
        <v/>
      </c>
      <c r="F208" s="508">
        <f>IFERROR(F104/F73,"")</f>
        <v/>
      </c>
      <c r="G208" s="508">
        <f>IFERROR(G104/G73,"")</f>
        <v/>
      </c>
      <c r="H208" s="508">
        <f>IFERROR(H104/H73,"")</f>
        <v/>
      </c>
      <c r="I208" s="508">
        <f>IFERROR(I104/I73,"")</f>
        <v/>
      </c>
      <c r="J208" s="508">
        <f>IFERROR(J104/J73,"")</f>
        <v/>
      </c>
      <c r="K208" s="508">
        <f>IFERROR(K104/K73,"")</f>
        <v/>
      </c>
      <c r="L208" s="508">
        <f>IFERROR(L104/L73,"")</f>
        <v/>
      </c>
      <c r="M208" s="508">
        <f>IFERROR(M104/M73,"")</f>
        <v/>
      </c>
      <c r="N208" s="508">
        <f>IFERROR(N104/N73,"")</f>
        <v/>
      </c>
    </row>
    <row r="209">
      <c r="A209" t="inlineStr">
        <is>
          <t>FY2028</t>
        </is>
      </c>
      <c r="B209" s="508">
        <f>IFERROR(B105/B74,"")</f>
        <v/>
      </c>
      <c r="C209" s="508">
        <f>IFERROR(C105/C74,"")</f>
        <v/>
      </c>
      <c r="D209" s="508">
        <f>IFERROR(D105/D74,"")</f>
        <v/>
      </c>
      <c r="E209" s="508">
        <f>IFERROR(E105/E74,"")</f>
        <v/>
      </c>
      <c r="F209" s="508">
        <f>IFERROR(F105/F74,"")</f>
        <v/>
      </c>
      <c r="G209" s="508">
        <f>IFERROR(G105/G74,"")</f>
        <v/>
      </c>
      <c r="H209" s="508">
        <f>IFERROR(H105/H74,"")</f>
        <v/>
      </c>
      <c r="I209" s="508">
        <f>IFERROR(I105/I74,"")</f>
        <v/>
      </c>
      <c r="J209" s="508">
        <f>IFERROR(J105/J74,"")</f>
        <v/>
      </c>
      <c r="K209" s="508">
        <f>IFERROR(K105/K74,"")</f>
        <v/>
      </c>
      <c r="L209" s="508">
        <f>IFERROR(L105/L74,"")</f>
        <v/>
      </c>
      <c r="M209" s="508">
        <f>IFERROR(M105/M74,"")</f>
        <v/>
      </c>
      <c r="N209" s="508">
        <f>IFERROR(N105/N74,"")</f>
        <v/>
      </c>
    </row>
    <row r="210">
      <c r="A210" t="inlineStr">
        <is>
          <t>FY2029</t>
        </is>
      </c>
      <c r="B210" s="508">
        <f>IFERROR(B106/B75,"")</f>
        <v/>
      </c>
      <c r="C210" s="508">
        <f>IFERROR(C106/C75,"")</f>
        <v/>
      </c>
      <c r="D210" s="508">
        <f>IFERROR(D106/D75,"")</f>
        <v/>
      </c>
      <c r="E210" s="508">
        <f>IFERROR(E106/E75,"")</f>
        <v/>
      </c>
      <c r="F210" s="508">
        <f>IFERROR(F106/F75,"")</f>
        <v/>
      </c>
      <c r="G210" s="508">
        <f>IFERROR(G106/G75,"")</f>
        <v/>
      </c>
      <c r="H210" s="508">
        <f>IFERROR(H106/H75,"")</f>
        <v/>
      </c>
      <c r="I210" s="508">
        <f>IFERROR(I106/I75,"")</f>
        <v/>
      </c>
      <c r="J210" s="508">
        <f>IFERROR(J106/J75,"")</f>
        <v/>
      </c>
      <c r="K210" s="508">
        <f>IFERROR(K106/K75,"")</f>
        <v/>
      </c>
      <c r="L210" s="508">
        <f>IFERROR(L106/L75,"")</f>
        <v/>
      </c>
      <c r="M210" s="508">
        <f>IFERROR(M106/M75,"")</f>
        <v/>
      </c>
      <c r="N210" s="508">
        <f>IFERROR(N106/N75,"")</f>
        <v/>
      </c>
    </row>
    <row r="211">
      <c r="A211" t="inlineStr">
        <is>
          <t>FY2030</t>
        </is>
      </c>
      <c r="B211" s="508">
        <f>IFERROR(B107/B76,"")</f>
        <v/>
      </c>
      <c r="C211" s="508">
        <f>IFERROR(C107/C76,"")</f>
        <v/>
      </c>
      <c r="D211" s="508">
        <f>IFERROR(D107/D76,"")</f>
        <v/>
      </c>
      <c r="E211" s="508">
        <f>IFERROR(E107/E76,"")</f>
        <v/>
      </c>
      <c r="F211" s="508">
        <f>IFERROR(F107/F76,"")</f>
        <v/>
      </c>
      <c r="G211" s="508">
        <f>IFERROR(G107/G76,"")</f>
        <v/>
      </c>
      <c r="H211" s="508">
        <f>IFERROR(H107/H76,"")</f>
        <v/>
      </c>
      <c r="I211" s="508">
        <f>IFERROR(I107/I76,"")</f>
        <v/>
      </c>
      <c r="J211" s="508">
        <f>IFERROR(J107/J76,"")</f>
        <v/>
      </c>
      <c r="K211" s="508">
        <f>IFERROR(K107/K76,"")</f>
        <v/>
      </c>
      <c r="L211" s="508">
        <f>IFERROR(L107/L76,"")</f>
        <v/>
      </c>
      <c r="M211" s="508">
        <f>IFERROR(M107/M76,"")</f>
        <v/>
      </c>
      <c r="N211" s="508">
        <f>IFERROR(N107/N76,"")</f>
        <v/>
      </c>
    </row>
    <row r="212">
      <c r="A212" s="528" t="inlineStr">
        <is>
          <t>성분 내 Original 비율 (GP)  ★GenPen 감시</t>
        </is>
      </c>
      <c r="B212" s="529" t="inlineStr">
        <is>
          <t>4월</t>
        </is>
      </c>
      <c r="C212" s="529" t="inlineStr">
        <is>
          <t>5월</t>
        </is>
      </c>
      <c r="D212" s="529" t="inlineStr">
        <is>
          <t>6월</t>
        </is>
      </c>
      <c r="E212" s="529" t="inlineStr">
        <is>
          <t>7월</t>
        </is>
      </c>
      <c r="F212" s="529" t="inlineStr">
        <is>
          <t>8월</t>
        </is>
      </c>
      <c r="G212" s="529" t="inlineStr">
        <is>
          <t>9월</t>
        </is>
      </c>
      <c r="H212" s="529" t="inlineStr">
        <is>
          <t>10월</t>
        </is>
      </c>
      <c r="I212" s="529" t="inlineStr">
        <is>
          <t>11월</t>
        </is>
      </c>
      <c r="J212" s="529" t="inlineStr">
        <is>
          <t>12월</t>
        </is>
      </c>
      <c r="K212" s="529" t="inlineStr">
        <is>
          <t>1월</t>
        </is>
      </c>
      <c r="L212" s="529" t="inlineStr">
        <is>
          <t>2월</t>
        </is>
      </c>
      <c r="M212" s="529" t="inlineStr">
        <is>
          <t>3월</t>
        </is>
      </c>
      <c r="N212" s="528" t="inlineStr">
        <is>
          <t>FY 합계 기준</t>
        </is>
      </c>
    </row>
    <row r="213">
      <c r="A213" t="inlineStr">
        <is>
          <t>FY2018</t>
        </is>
      </c>
      <c r="B213" s="508">
        <f>IFERROR(B110/B79,"")</f>
        <v/>
      </c>
      <c r="C213" s="508">
        <f>IFERROR(C110/C79,"")</f>
        <v/>
      </c>
      <c r="D213" s="508">
        <f>IFERROR(D110/D79,"")</f>
        <v/>
      </c>
      <c r="E213" s="508">
        <f>IFERROR(E110/E79,"")</f>
        <v/>
      </c>
      <c r="F213" s="508">
        <f>IFERROR(F110/F79,"")</f>
        <v/>
      </c>
      <c r="G213" s="508">
        <f>IFERROR(G110/G79,"")</f>
        <v/>
      </c>
      <c r="H213" s="508">
        <f>IFERROR(H110/H79,"")</f>
        <v/>
      </c>
      <c r="I213" s="508">
        <f>IFERROR(I110/I79,"")</f>
        <v/>
      </c>
      <c r="J213" s="508">
        <f>IFERROR(J110/J79,"")</f>
        <v/>
      </c>
      <c r="K213" s="508">
        <f>IFERROR(K110/K79,"")</f>
        <v/>
      </c>
      <c r="L213" s="508">
        <f>IFERROR(L110/L79,"")</f>
        <v/>
      </c>
      <c r="M213" s="508">
        <f>IFERROR(M110/M79,"")</f>
        <v/>
      </c>
      <c r="N213" s="508">
        <f>IFERROR(N110/N79,"")</f>
        <v/>
      </c>
    </row>
    <row r="214">
      <c r="A214" t="inlineStr">
        <is>
          <t>FY2019</t>
        </is>
      </c>
      <c r="B214" s="508">
        <f>IFERROR(B111/B80,"")</f>
        <v/>
      </c>
      <c r="C214" s="508">
        <f>IFERROR(C111/C80,"")</f>
        <v/>
      </c>
      <c r="D214" s="508">
        <f>IFERROR(D111/D80,"")</f>
        <v/>
      </c>
      <c r="E214" s="508">
        <f>IFERROR(E111/E80,"")</f>
        <v/>
      </c>
      <c r="F214" s="508">
        <f>IFERROR(F111/F80,"")</f>
        <v/>
      </c>
      <c r="G214" s="508">
        <f>IFERROR(G111/G80,"")</f>
        <v/>
      </c>
      <c r="H214" s="508">
        <f>IFERROR(H111/H80,"")</f>
        <v/>
      </c>
      <c r="I214" s="508">
        <f>IFERROR(I111/I80,"")</f>
        <v/>
      </c>
      <c r="J214" s="508">
        <f>IFERROR(J111/J80,"")</f>
        <v/>
      </c>
      <c r="K214" s="508">
        <f>IFERROR(K111/K80,"")</f>
        <v/>
      </c>
      <c r="L214" s="508">
        <f>IFERROR(L111/L80,"")</f>
        <v/>
      </c>
      <c r="M214" s="508">
        <f>IFERROR(M111/M80,"")</f>
        <v/>
      </c>
      <c r="N214" s="508">
        <f>IFERROR(N111/N80,"")</f>
        <v/>
      </c>
    </row>
    <row r="215">
      <c r="A215" t="inlineStr">
        <is>
          <t>FY2020</t>
        </is>
      </c>
      <c r="B215" s="508">
        <f>IFERROR(B112/B81,"")</f>
        <v/>
      </c>
      <c r="C215" s="508">
        <f>IFERROR(C112/C81,"")</f>
        <v/>
      </c>
      <c r="D215" s="508">
        <f>IFERROR(D112/D81,"")</f>
        <v/>
      </c>
      <c r="E215" s="508">
        <f>IFERROR(E112/E81,"")</f>
        <v/>
      </c>
      <c r="F215" s="508">
        <f>IFERROR(F112/F81,"")</f>
        <v/>
      </c>
      <c r="G215" s="508">
        <f>IFERROR(G112/G81,"")</f>
        <v/>
      </c>
      <c r="H215" s="508">
        <f>IFERROR(H112/H81,"")</f>
        <v/>
      </c>
      <c r="I215" s="508">
        <f>IFERROR(I112/I81,"")</f>
        <v/>
      </c>
      <c r="J215" s="508">
        <f>IFERROR(J112/J81,"")</f>
        <v/>
      </c>
      <c r="K215" s="508">
        <f>IFERROR(K112/K81,"")</f>
        <v/>
      </c>
      <c r="L215" s="508">
        <f>IFERROR(L112/L81,"")</f>
        <v/>
      </c>
      <c r="M215" s="508">
        <f>IFERROR(M112/M81,"")</f>
        <v/>
      </c>
      <c r="N215" s="508">
        <f>IFERROR(N112/N81,"")</f>
        <v/>
      </c>
    </row>
    <row r="216">
      <c r="A216" t="inlineStr">
        <is>
          <t>FY2021</t>
        </is>
      </c>
      <c r="B216" s="508">
        <f>IFERROR(B113/B82,"")</f>
        <v/>
      </c>
      <c r="C216" s="508">
        <f>IFERROR(C113/C82,"")</f>
        <v/>
      </c>
      <c r="D216" s="508">
        <f>IFERROR(D113/D82,"")</f>
        <v/>
      </c>
      <c r="E216" s="508">
        <f>IFERROR(E113/E82,"")</f>
        <v/>
      </c>
      <c r="F216" s="508">
        <f>IFERROR(F113/F82,"")</f>
        <v/>
      </c>
      <c r="G216" s="508">
        <f>IFERROR(G113/G82,"")</f>
        <v/>
      </c>
      <c r="H216" s="508">
        <f>IFERROR(H113/H82,"")</f>
        <v/>
      </c>
      <c r="I216" s="508">
        <f>IFERROR(I113/I82,"")</f>
        <v/>
      </c>
      <c r="J216" s="508">
        <f>IFERROR(J113/J82,"")</f>
        <v/>
      </c>
      <c r="K216" s="508">
        <f>IFERROR(K113/K82,"")</f>
        <v/>
      </c>
      <c r="L216" s="508">
        <f>IFERROR(L113/L82,"")</f>
        <v/>
      </c>
      <c r="M216" s="508">
        <f>IFERROR(M113/M82,"")</f>
        <v/>
      </c>
      <c r="N216" s="508">
        <f>IFERROR(N113/N82,"")</f>
        <v/>
      </c>
    </row>
    <row r="217">
      <c r="A217" t="inlineStr">
        <is>
          <t>FY2022</t>
        </is>
      </c>
      <c r="B217" s="508">
        <f>IFERROR(B114/B83,"")</f>
        <v/>
      </c>
      <c r="C217" s="508">
        <f>IFERROR(C114/C83,"")</f>
        <v/>
      </c>
      <c r="D217" s="508">
        <f>IFERROR(D114/D83,"")</f>
        <v/>
      </c>
      <c r="E217" s="508">
        <f>IFERROR(E114/E83,"")</f>
        <v/>
      </c>
      <c r="F217" s="508">
        <f>IFERROR(F114/F83,"")</f>
        <v/>
      </c>
      <c r="G217" s="508">
        <f>IFERROR(G114/G83,"")</f>
        <v/>
      </c>
      <c r="H217" s="508">
        <f>IFERROR(H114/H83,"")</f>
        <v/>
      </c>
      <c r="I217" s="508">
        <f>IFERROR(I114/I83,"")</f>
        <v/>
      </c>
      <c r="J217" s="508">
        <f>IFERROR(J114/J83,"")</f>
        <v/>
      </c>
      <c r="K217" s="508">
        <f>IFERROR(K114/K83,"")</f>
        <v/>
      </c>
      <c r="L217" s="508">
        <f>IFERROR(L114/L83,"")</f>
        <v/>
      </c>
      <c r="M217" s="508">
        <f>IFERROR(M114/M83,"")</f>
        <v/>
      </c>
      <c r="N217" s="508">
        <f>IFERROR(N114/N83,"")</f>
        <v/>
      </c>
    </row>
    <row r="218">
      <c r="A218" t="inlineStr">
        <is>
          <t>FY2023</t>
        </is>
      </c>
      <c r="B218" s="508">
        <f>IFERROR(B115/B84,"")</f>
        <v/>
      </c>
      <c r="C218" s="508">
        <f>IFERROR(C115/C84,"")</f>
        <v/>
      </c>
      <c r="D218" s="508">
        <f>IFERROR(D115/D84,"")</f>
        <v/>
      </c>
      <c r="E218" s="508">
        <f>IFERROR(E115/E84,"")</f>
        <v/>
      </c>
      <c r="F218" s="508">
        <f>IFERROR(F115/F84,"")</f>
        <v/>
      </c>
      <c r="G218" s="508">
        <f>IFERROR(G115/G84,"")</f>
        <v/>
      </c>
      <c r="H218" s="508">
        <f>IFERROR(H115/H84,"")</f>
        <v/>
      </c>
      <c r="I218" s="508">
        <f>IFERROR(I115/I84,"")</f>
        <v/>
      </c>
      <c r="J218" s="508">
        <f>IFERROR(J115/J84,"")</f>
        <v/>
      </c>
      <c r="K218" s="508">
        <f>IFERROR(K115/K84,"")</f>
        <v/>
      </c>
      <c r="L218" s="508">
        <f>IFERROR(L115/L84,"")</f>
        <v/>
      </c>
      <c r="M218" s="508">
        <f>IFERROR(M115/M84,"")</f>
        <v/>
      </c>
      <c r="N218" s="508">
        <f>IFERROR(N115/N84,"")</f>
        <v/>
      </c>
    </row>
    <row r="219">
      <c r="A219" t="inlineStr">
        <is>
          <t>FY2024</t>
        </is>
      </c>
      <c r="B219" s="508">
        <f>IFERROR(B116/B85,"")</f>
        <v/>
      </c>
      <c r="C219" s="508">
        <f>IFERROR(C116/C85,"")</f>
        <v/>
      </c>
      <c r="D219" s="508">
        <f>IFERROR(D116/D85,"")</f>
        <v/>
      </c>
      <c r="E219" s="508">
        <f>IFERROR(E116/E85,"")</f>
        <v/>
      </c>
      <c r="F219" s="508">
        <f>IFERROR(F116/F85,"")</f>
        <v/>
      </c>
      <c r="G219" s="508">
        <f>IFERROR(G116/G85,"")</f>
        <v/>
      </c>
      <c r="H219" s="508">
        <f>IFERROR(H116/H85,"")</f>
        <v/>
      </c>
      <c r="I219" s="508">
        <f>IFERROR(I116/I85,"")</f>
        <v/>
      </c>
      <c r="J219" s="508">
        <f>IFERROR(J116/J85,"")</f>
        <v/>
      </c>
      <c r="K219" s="508">
        <f>IFERROR(K116/K85,"")</f>
        <v/>
      </c>
      <c r="L219" s="508">
        <f>IFERROR(L116/L85,"")</f>
        <v/>
      </c>
      <c r="M219" s="508">
        <f>IFERROR(M116/M85,"")</f>
        <v/>
      </c>
      <c r="N219" s="508">
        <f>IFERROR(N116/N85,"")</f>
        <v/>
      </c>
    </row>
    <row r="220">
      <c r="A220" t="inlineStr">
        <is>
          <t>FY2025</t>
        </is>
      </c>
      <c r="B220" s="508">
        <f>IFERROR(B117/B86,"")</f>
        <v/>
      </c>
      <c r="C220" s="508">
        <f>IFERROR(C117/C86,"")</f>
        <v/>
      </c>
      <c r="D220" s="508">
        <f>IFERROR(D117/D86,"")</f>
        <v/>
      </c>
      <c r="E220" s="508">
        <f>IFERROR(E117/E86,"")</f>
        <v/>
      </c>
      <c r="F220" s="508">
        <f>IFERROR(F117/F86,"")</f>
        <v/>
      </c>
      <c r="G220" s="508">
        <f>IFERROR(G117/G86,"")</f>
        <v/>
      </c>
      <c r="H220" s="508">
        <f>IFERROR(H117/H86,"")</f>
        <v/>
      </c>
      <c r="I220" s="508">
        <f>IFERROR(I117/I86,"")</f>
        <v/>
      </c>
      <c r="J220" s="508">
        <f>IFERROR(J117/J86,"")</f>
        <v/>
      </c>
      <c r="K220" s="508">
        <f>IFERROR(K117/K86,"")</f>
        <v/>
      </c>
      <c r="L220" s="508">
        <f>IFERROR(L117/L86,"")</f>
        <v/>
      </c>
      <c r="M220" s="508">
        <f>IFERROR(M117/M86,"")</f>
        <v/>
      </c>
      <c r="N220" s="508">
        <f>IFERROR(N117/N86,"")</f>
        <v/>
      </c>
    </row>
    <row r="221">
      <c r="A221" t="inlineStr">
        <is>
          <t>FY2026</t>
        </is>
      </c>
      <c r="B221" s="508">
        <f>IFERROR(B118/B87,"")</f>
        <v/>
      </c>
      <c r="C221" s="508">
        <f>IFERROR(C118/C87,"")</f>
        <v/>
      </c>
      <c r="D221" s="508">
        <f>IFERROR(D118/D87,"")</f>
        <v/>
      </c>
      <c r="E221" s="508">
        <f>IFERROR(E118/E87,"")</f>
        <v/>
      </c>
      <c r="F221" s="508">
        <f>IFERROR(F118/F87,"")</f>
        <v/>
      </c>
      <c r="G221" s="508">
        <f>IFERROR(G118/G87,"")</f>
        <v/>
      </c>
      <c r="H221" s="508">
        <f>IFERROR(H118/H87,"")</f>
        <v/>
      </c>
      <c r="I221" s="508">
        <f>IFERROR(I118/I87,"")</f>
        <v/>
      </c>
      <c r="J221" s="508">
        <f>IFERROR(J118/J87,"")</f>
        <v/>
      </c>
      <c r="K221" s="508">
        <f>IFERROR(K118/K87,"")</f>
        <v/>
      </c>
      <c r="L221" s="508">
        <f>IFERROR(L118/L87,"")</f>
        <v/>
      </c>
      <c r="M221" s="508">
        <f>IFERROR(M118/M87,"")</f>
        <v/>
      </c>
      <c r="N221" s="508">
        <f>IFERROR(N118/N87,"")</f>
        <v/>
      </c>
    </row>
    <row r="222">
      <c r="A222" t="inlineStr">
        <is>
          <t>FY2027</t>
        </is>
      </c>
      <c r="B222" s="508">
        <f>IFERROR(B119/B88,"")</f>
        <v/>
      </c>
      <c r="C222" s="508">
        <f>IFERROR(C119/C88,"")</f>
        <v/>
      </c>
      <c r="D222" s="508">
        <f>IFERROR(D119/D88,"")</f>
        <v/>
      </c>
      <c r="E222" s="508">
        <f>IFERROR(E119/E88,"")</f>
        <v/>
      </c>
      <c r="F222" s="508">
        <f>IFERROR(F119/F88,"")</f>
        <v/>
      </c>
      <c r="G222" s="508">
        <f>IFERROR(G119/G88,"")</f>
        <v/>
      </c>
      <c r="H222" s="508">
        <f>IFERROR(H119/H88,"")</f>
        <v/>
      </c>
      <c r="I222" s="508">
        <f>IFERROR(I119/I88,"")</f>
        <v/>
      </c>
      <c r="J222" s="508">
        <f>IFERROR(J119/J88,"")</f>
        <v/>
      </c>
      <c r="K222" s="508">
        <f>IFERROR(K119/K88,"")</f>
        <v/>
      </c>
      <c r="L222" s="508">
        <f>IFERROR(L119/L88,"")</f>
        <v/>
      </c>
      <c r="M222" s="508">
        <f>IFERROR(M119/M88,"")</f>
        <v/>
      </c>
      <c r="N222" s="508">
        <f>IFERROR(N119/N88,"")</f>
        <v/>
      </c>
    </row>
    <row r="223">
      <c r="A223" t="inlineStr">
        <is>
          <t>FY2028</t>
        </is>
      </c>
      <c r="B223" s="508">
        <f>IFERROR(B120/B89,"")</f>
        <v/>
      </c>
      <c r="C223" s="508">
        <f>IFERROR(C120/C89,"")</f>
        <v/>
      </c>
      <c r="D223" s="508">
        <f>IFERROR(D120/D89,"")</f>
        <v/>
      </c>
      <c r="E223" s="508">
        <f>IFERROR(E120/E89,"")</f>
        <v/>
      </c>
      <c r="F223" s="508">
        <f>IFERROR(F120/F89,"")</f>
        <v/>
      </c>
      <c r="G223" s="508">
        <f>IFERROR(G120/G89,"")</f>
        <v/>
      </c>
      <c r="H223" s="508">
        <f>IFERROR(H120/H89,"")</f>
        <v/>
      </c>
      <c r="I223" s="508">
        <f>IFERROR(I120/I89,"")</f>
        <v/>
      </c>
      <c r="J223" s="508">
        <f>IFERROR(J120/J89,"")</f>
        <v/>
      </c>
      <c r="K223" s="508">
        <f>IFERROR(K120/K89,"")</f>
        <v/>
      </c>
      <c r="L223" s="508">
        <f>IFERROR(L120/L89,"")</f>
        <v/>
      </c>
      <c r="M223" s="508">
        <f>IFERROR(M120/M89,"")</f>
        <v/>
      </c>
      <c r="N223" s="508">
        <f>IFERROR(N120/N89,"")</f>
        <v/>
      </c>
    </row>
    <row r="224">
      <c r="A224" t="inlineStr">
        <is>
          <t>FY2029</t>
        </is>
      </c>
      <c r="B224" s="508">
        <f>IFERROR(B121/B90,"")</f>
        <v/>
      </c>
      <c r="C224" s="508">
        <f>IFERROR(C121/C90,"")</f>
        <v/>
      </c>
      <c r="D224" s="508">
        <f>IFERROR(D121/D90,"")</f>
        <v/>
      </c>
      <c r="E224" s="508">
        <f>IFERROR(E121/E90,"")</f>
        <v/>
      </c>
      <c r="F224" s="508">
        <f>IFERROR(F121/F90,"")</f>
        <v/>
      </c>
      <c r="G224" s="508">
        <f>IFERROR(G121/G90,"")</f>
        <v/>
      </c>
      <c r="H224" s="508">
        <f>IFERROR(H121/H90,"")</f>
        <v/>
      </c>
      <c r="I224" s="508">
        <f>IFERROR(I121/I90,"")</f>
        <v/>
      </c>
      <c r="J224" s="508">
        <f>IFERROR(J121/J90,"")</f>
        <v/>
      </c>
      <c r="K224" s="508">
        <f>IFERROR(K121/K90,"")</f>
        <v/>
      </c>
      <c r="L224" s="508">
        <f>IFERROR(L121/L90,"")</f>
        <v/>
      </c>
      <c r="M224" s="508">
        <f>IFERROR(M121/M90,"")</f>
        <v/>
      </c>
      <c r="N224" s="508">
        <f>IFERROR(N121/N90,"")</f>
        <v/>
      </c>
    </row>
    <row r="225">
      <c r="A225" t="inlineStr">
        <is>
          <t>FY2030</t>
        </is>
      </c>
      <c r="B225" s="508">
        <f>IFERROR(B122/B91,"")</f>
        <v/>
      </c>
      <c r="C225" s="508">
        <f>IFERROR(C122/C91,"")</f>
        <v/>
      </c>
      <c r="D225" s="508">
        <f>IFERROR(D122/D91,"")</f>
        <v/>
      </c>
      <c r="E225" s="508">
        <f>IFERROR(E122/E91,"")</f>
        <v/>
      </c>
      <c r="F225" s="508">
        <f>IFERROR(F122/F91,"")</f>
        <v/>
      </c>
      <c r="G225" s="508">
        <f>IFERROR(G122/G91,"")</f>
        <v/>
      </c>
      <c r="H225" s="508">
        <f>IFERROR(H122/H91,"")</f>
        <v/>
      </c>
      <c r="I225" s="508">
        <f>IFERROR(I122/I91,"")</f>
        <v/>
      </c>
      <c r="J225" s="508">
        <f>IFERROR(J122/J91,"")</f>
        <v/>
      </c>
      <c r="K225" s="508">
        <f>IFERROR(K122/K91,"")</f>
        <v/>
      </c>
      <c r="L225" s="508">
        <f>IFERROR(L122/L91,"")</f>
        <v/>
      </c>
      <c r="M225" s="508">
        <f>IFERROR(M122/M91,"")</f>
        <v/>
      </c>
      <c r="N225" s="508">
        <f>IFERROR(N122/N91,"")</f>
        <v/>
      </c>
    </row>
    <row r="226">
      <c r="A226" s="528" t="inlineStr">
        <is>
          <t>세비카HCT 실효단가 (HP, 원/DOT)</t>
        </is>
      </c>
      <c r="B226" s="529" t="inlineStr">
        <is>
          <t>4월</t>
        </is>
      </c>
      <c r="C226" s="529" t="inlineStr">
        <is>
          <t>5월</t>
        </is>
      </c>
      <c r="D226" s="529" t="inlineStr">
        <is>
          <t>6월</t>
        </is>
      </c>
      <c r="E226" s="529" t="inlineStr">
        <is>
          <t>7월</t>
        </is>
      </c>
      <c r="F226" s="529" t="inlineStr">
        <is>
          <t>8월</t>
        </is>
      </c>
      <c r="G226" s="529" t="inlineStr">
        <is>
          <t>9월</t>
        </is>
      </c>
      <c r="H226" s="529" t="inlineStr">
        <is>
          <t>10월</t>
        </is>
      </c>
      <c r="I226" s="529" t="inlineStr">
        <is>
          <t>11월</t>
        </is>
      </c>
      <c r="J226" s="529" t="inlineStr">
        <is>
          <t>12월</t>
        </is>
      </c>
      <c r="K226" s="529" t="inlineStr">
        <is>
          <t>1월</t>
        </is>
      </c>
      <c r="L226" s="529" t="inlineStr">
        <is>
          <t>2월</t>
        </is>
      </c>
      <c r="M226" s="529" t="inlineStr">
        <is>
          <t>3월</t>
        </is>
      </c>
      <c r="N226" s="528" t="inlineStr">
        <is>
          <t>FY 합계 기준</t>
        </is>
      </c>
    </row>
    <row r="227">
      <c r="A227" t="inlineStr">
        <is>
          <t>FY2018</t>
        </is>
      </c>
      <c r="B227" s="519">
        <f>IFERROR(B126/B95,"")</f>
        <v/>
      </c>
      <c r="C227" s="519">
        <f>IFERROR(C126/C95,"")</f>
        <v/>
      </c>
      <c r="D227" s="519">
        <f>IFERROR(D126/D95,"")</f>
        <v/>
      </c>
      <c r="E227" s="519">
        <f>IFERROR(E126/E95,"")</f>
        <v/>
      </c>
      <c r="F227" s="519">
        <f>IFERROR(F126/F95,"")</f>
        <v/>
      </c>
      <c r="G227" s="519">
        <f>IFERROR(G126/G95,"")</f>
        <v/>
      </c>
      <c r="H227" s="519">
        <f>IFERROR(H126/H95,"")</f>
        <v/>
      </c>
      <c r="I227" s="519">
        <f>IFERROR(I126/I95,"")</f>
        <v/>
      </c>
      <c r="J227" s="519">
        <f>IFERROR(J126/J95,"")</f>
        <v/>
      </c>
      <c r="K227" s="519">
        <f>IFERROR(K126/K95,"")</f>
        <v/>
      </c>
      <c r="L227" s="519">
        <f>IFERROR(L126/L95,"")</f>
        <v/>
      </c>
      <c r="M227" s="519">
        <f>IFERROR(M126/M95,"")</f>
        <v/>
      </c>
      <c r="N227" s="519">
        <f>IFERROR(N126/N95,"")</f>
        <v/>
      </c>
    </row>
    <row r="228">
      <c r="A228" t="inlineStr">
        <is>
          <t>FY2019</t>
        </is>
      </c>
      <c r="B228" s="519">
        <f>IFERROR(B127/B96,"")</f>
        <v/>
      </c>
      <c r="C228" s="519">
        <f>IFERROR(C127/C96,"")</f>
        <v/>
      </c>
      <c r="D228" s="519">
        <f>IFERROR(D127/D96,"")</f>
        <v/>
      </c>
      <c r="E228" s="519">
        <f>IFERROR(E127/E96,"")</f>
        <v/>
      </c>
      <c r="F228" s="519">
        <f>IFERROR(F127/F96,"")</f>
        <v/>
      </c>
      <c r="G228" s="519">
        <f>IFERROR(G127/G96,"")</f>
        <v/>
      </c>
      <c r="H228" s="519">
        <f>IFERROR(H127/H96,"")</f>
        <v/>
      </c>
      <c r="I228" s="519">
        <f>IFERROR(I127/I96,"")</f>
        <v/>
      </c>
      <c r="J228" s="519">
        <f>IFERROR(J127/J96,"")</f>
        <v/>
      </c>
      <c r="K228" s="519">
        <f>IFERROR(K127/K96,"")</f>
        <v/>
      </c>
      <c r="L228" s="519">
        <f>IFERROR(L127/L96,"")</f>
        <v/>
      </c>
      <c r="M228" s="519">
        <f>IFERROR(M127/M96,"")</f>
        <v/>
      </c>
      <c r="N228" s="519">
        <f>IFERROR(N127/N96,"")</f>
        <v/>
      </c>
    </row>
    <row r="229">
      <c r="A229" t="inlineStr">
        <is>
          <t>FY2020</t>
        </is>
      </c>
      <c r="B229" s="519">
        <f>IFERROR(B128/B97,"")</f>
        <v/>
      </c>
      <c r="C229" s="519">
        <f>IFERROR(C128/C97,"")</f>
        <v/>
      </c>
      <c r="D229" s="519">
        <f>IFERROR(D128/D97,"")</f>
        <v/>
      </c>
      <c r="E229" s="519">
        <f>IFERROR(E128/E97,"")</f>
        <v/>
      </c>
      <c r="F229" s="519">
        <f>IFERROR(F128/F97,"")</f>
        <v/>
      </c>
      <c r="G229" s="519">
        <f>IFERROR(G128/G97,"")</f>
        <v/>
      </c>
      <c r="H229" s="519">
        <f>IFERROR(H128/H97,"")</f>
        <v/>
      </c>
      <c r="I229" s="519">
        <f>IFERROR(I128/I97,"")</f>
        <v/>
      </c>
      <c r="J229" s="519">
        <f>IFERROR(J128/J97,"")</f>
        <v/>
      </c>
      <c r="K229" s="519">
        <f>IFERROR(K128/K97,"")</f>
        <v/>
      </c>
      <c r="L229" s="519">
        <f>IFERROR(L128/L97,"")</f>
        <v/>
      </c>
      <c r="M229" s="519">
        <f>IFERROR(M128/M97,"")</f>
        <v/>
      </c>
      <c r="N229" s="519">
        <f>IFERROR(N128/N97,"")</f>
        <v/>
      </c>
    </row>
    <row r="230">
      <c r="A230" t="inlineStr">
        <is>
          <t>FY2021</t>
        </is>
      </c>
      <c r="B230" s="519">
        <f>IFERROR(B129/B98,"")</f>
        <v/>
      </c>
      <c r="C230" s="519">
        <f>IFERROR(C129/C98,"")</f>
        <v/>
      </c>
      <c r="D230" s="519">
        <f>IFERROR(D129/D98,"")</f>
        <v/>
      </c>
      <c r="E230" s="519">
        <f>IFERROR(E129/E98,"")</f>
        <v/>
      </c>
      <c r="F230" s="519">
        <f>IFERROR(F129/F98,"")</f>
        <v/>
      </c>
      <c r="G230" s="519">
        <f>IFERROR(G129/G98,"")</f>
        <v/>
      </c>
      <c r="H230" s="519">
        <f>IFERROR(H129/H98,"")</f>
        <v/>
      </c>
      <c r="I230" s="519">
        <f>IFERROR(I129/I98,"")</f>
        <v/>
      </c>
      <c r="J230" s="519">
        <f>IFERROR(J129/J98,"")</f>
        <v/>
      </c>
      <c r="K230" s="519">
        <f>IFERROR(K129/K98,"")</f>
        <v/>
      </c>
      <c r="L230" s="519">
        <f>IFERROR(L129/L98,"")</f>
        <v/>
      </c>
      <c r="M230" s="519">
        <f>IFERROR(M129/M98,"")</f>
        <v/>
      </c>
      <c r="N230" s="519">
        <f>IFERROR(N129/N98,"")</f>
        <v/>
      </c>
    </row>
    <row r="231">
      <c r="A231" t="inlineStr">
        <is>
          <t>FY2022</t>
        </is>
      </c>
      <c r="B231" s="519">
        <f>IFERROR(B130/B99,"")</f>
        <v/>
      </c>
      <c r="C231" s="519">
        <f>IFERROR(C130/C99,"")</f>
        <v/>
      </c>
      <c r="D231" s="519">
        <f>IFERROR(D130/D99,"")</f>
        <v/>
      </c>
      <c r="E231" s="519">
        <f>IFERROR(E130/E99,"")</f>
        <v/>
      </c>
      <c r="F231" s="519">
        <f>IFERROR(F130/F99,"")</f>
        <v/>
      </c>
      <c r="G231" s="519">
        <f>IFERROR(G130/G99,"")</f>
        <v/>
      </c>
      <c r="H231" s="519">
        <f>IFERROR(H130/H99,"")</f>
        <v/>
      </c>
      <c r="I231" s="519">
        <f>IFERROR(I130/I99,"")</f>
        <v/>
      </c>
      <c r="J231" s="519">
        <f>IFERROR(J130/J99,"")</f>
        <v/>
      </c>
      <c r="K231" s="519">
        <f>IFERROR(K130/K99,"")</f>
        <v/>
      </c>
      <c r="L231" s="519">
        <f>IFERROR(L130/L99,"")</f>
        <v/>
      </c>
      <c r="M231" s="519">
        <f>IFERROR(M130/M99,"")</f>
        <v/>
      </c>
      <c r="N231" s="519">
        <f>IFERROR(N130/N99,"")</f>
        <v/>
      </c>
    </row>
    <row r="232">
      <c r="A232" t="inlineStr">
        <is>
          <t>FY2023</t>
        </is>
      </c>
      <c r="B232" s="519">
        <f>IFERROR(B131/B100,"")</f>
        <v/>
      </c>
      <c r="C232" s="519">
        <f>IFERROR(C131/C100,"")</f>
        <v/>
      </c>
      <c r="D232" s="519">
        <f>IFERROR(D131/D100,"")</f>
        <v/>
      </c>
      <c r="E232" s="519">
        <f>IFERROR(E131/E100,"")</f>
        <v/>
      </c>
      <c r="F232" s="519">
        <f>IFERROR(F131/F100,"")</f>
        <v/>
      </c>
      <c r="G232" s="519">
        <f>IFERROR(G131/G100,"")</f>
        <v/>
      </c>
      <c r="H232" s="519">
        <f>IFERROR(H131/H100,"")</f>
        <v/>
      </c>
      <c r="I232" s="519">
        <f>IFERROR(I131/I100,"")</f>
        <v/>
      </c>
      <c r="J232" s="519">
        <f>IFERROR(J131/J100,"")</f>
        <v/>
      </c>
      <c r="K232" s="519">
        <f>IFERROR(K131/K100,"")</f>
        <v/>
      </c>
      <c r="L232" s="519">
        <f>IFERROR(L131/L100,"")</f>
        <v/>
      </c>
      <c r="M232" s="519">
        <f>IFERROR(M131/M100,"")</f>
        <v/>
      </c>
      <c r="N232" s="519">
        <f>IFERROR(N131/N100,"")</f>
        <v/>
      </c>
    </row>
    <row r="233">
      <c r="A233" t="inlineStr">
        <is>
          <t>FY2024</t>
        </is>
      </c>
      <c r="B233" s="519">
        <f>IFERROR(B132/B101,"")</f>
        <v/>
      </c>
      <c r="C233" s="519">
        <f>IFERROR(C132/C101,"")</f>
        <v/>
      </c>
      <c r="D233" s="519">
        <f>IFERROR(D132/D101,"")</f>
        <v/>
      </c>
      <c r="E233" s="519">
        <f>IFERROR(E132/E101,"")</f>
        <v/>
      </c>
      <c r="F233" s="519">
        <f>IFERROR(F132/F101,"")</f>
        <v/>
      </c>
      <c r="G233" s="519">
        <f>IFERROR(G132/G101,"")</f>
        <v/>
      </c>
      <c r="H233" s="519">
        <f>IFERROR(H132/H101,"")</f>
        <v/>
      </c>
      <c r="I233" s="519">
        <f>IFERROR(I132/I101,"")</f>
        <v/>
      </c>
      <c r="J233" s="519">
        <f>IFERROR(J132/J101,"")</f>
        <v/>
      </c>
      <c r="K233" s="519">
        <f>IFERROR(K132/K101,"")</f>
        <v/>
      </c>
      <c r="L233" s="519">
        <f>IFERROR(L132/L101,"")</f>
        <v/>
      </c>
      <c r="M233" s="519">
        <f>IFERROR(M132/M101,"")</f>
        <v/>
      </c>
      <c r="N233" s="519">
        <f>IFERROR(N132/N101,"")</f>
        <v/>
      </c>
    </row>
    <row r="234">
      <c r="A234" t="inlineStr">
        <is>
          <t>FY2025</t>
        </is>
      </c>
      <c r="B234" s="519">
        <f>IFERROR(B133/B102,"")</f>
        <v/>
      </c>
      <c r="C234" s="519">
        <f>IFERROR(C133/C102,"")</f>
        <v/>
      </c>
      <c r="D234" s="519">
        <f>IFERROR(D133/D102,"")</f>
        <v/>
      </c>
      <c r="E234" s="519">
        <f>IFERROR(E133/E102,"")</f>
        <v/>
      </c>
      <c r="F234" s="519">
        <f>IFERROR(F133/F102,"")</f>
        <v/>
      </c>
      <c r="G234" s="519">
        <f>IFERROR(G133/G102,"")</f>
        <v/>
      </c>
      <c r="H234" s="519">
        <f>IFERROR(H133/H102,"")</f>
        <v/>
      </c>
      <c r="I234" s="519">
        <f>IFERROR(I133/I102,"")</f>
        <v/>
      </c>
      <c r="J234" s="519">
        <f>IFERROR(J133/J102,"")</f>
        <v/>
      </c>
      <c r="K234" s="519">
        <f>IFERROR(K133/K102,"")</f>
        <v/>
      </c>
      <c r="L234" s="519">
        <f>IFERROR(L133/L102,"")</f>
        <v/>
      </c>
      <c r="M234" s="519">
        <f>IFERROR(M133/M102,"")</f>
        <v/>
      </c>
      <c r="N234" s="519">
        <f>IFERROR(N133/N102,"")</f>
        <v/>
      </c>
    </row>
    <row r="235">
      <c r="A235" t="inlineStr">
        <is>
          <t>FY2026</t>
        </is>
      </c>
      <c r="B235" s="519">
        <f>IFERROR(B134/B103,"")</f>
        <v/>
      </c>
      <c r="C235" s="519">
        <f>IFERROR(C134/C103,"")</f>
        <v/>
      </c>
      <c r="D235" s="519">
        <f>IFERROR(D134/D103,"")</f>
        <v/>
      </c>
      <c r="E235" s="519">
        <f>IFERROR(E134/E103,"")</f>
        <v/>
      </c>
      <c r="F235" s="519">
        <f>IFERROR(F134/F103,"")</f>
        <v/>
      </c>
      <c r="G235" s="519">
        <f>IFERROR(G134/G103,"")</f>
        <v/>
      </c>
      <c r="H235" s="519">
        <f>IFERROR(H134/H103,"")</f>
        <v/>
      </c>
      <c r="I235" s="519">
        <f>IFERROR(I134/I103,"")</f>
        <v/>
      </c>
      <c r="J235" s="519">
        <f>IFERROR(J134/J103,"")</f>
        <v/>
      </c>
      <c r="K235" s="519">
        <f>IFERROR(K134/K103,"")</f>
        <v/>
      </c>
      <c r="L235" s="519">
        <f>IFERROR(L134/L103,"")</f>
        <v/>
      </c>
      <c r="M235" s="519">
        <f>IFERROR(M134/M103,"")</f>
        <v/>
      </c>
      <c r="N235" s="519">
        <f>IFERROR(N134/N103,"")</f>
        <v/>
      </c>
    </row>
    <row r="236">
      <c r="A236" t="inlineStr">
        <is>
          <t>FY2027</t>
        </is>
      </c>
      <c r="B236" s="519">
        <f>IFERROR(B135/B104,"")</f>
        <v/>
      </c>
      <c r="C236" s="519">
        <f>IFERROR(C135/C104,"")</f>
        <v/>
      </c>
      <c r="D236" s="519">
        <f>IFERROR(D135/D104,"")</f>
        <v/>
      </c>
      <c r="E236" s="519">
        <f>IFERROR(E135/E104,"")</f>
        <v/>
      </c>
      <c r="F236" s="519">
        <f>IFERROR(F135/F104,"")</f>
        <v/>
      </c>
      <c r="G236" s="519">
        <f>IFERROR(G135/G104,"")</f>
        <v/>
      </c>
      <c r="H236" s="519">
        <f>IFERROR(H135/H104,"")</f>
        <v/>
      </c>
      <c r="I236" s="519">
        <f>IFERROR(I135/I104,"")</f>
        <v/>
      </c>
      <c r="J236" s="519">
        <f>IFERROR(J135/J104,"")</f>
        <v/>
      </c>
      <c r="K236" s="519">
        <f>IFERROR(K135/K104,"")</f>
        <v/>
      </c>
      <c r="L236" s="519">
        <f>IFERROR(L135/L104,"")</f>
        <v/>
      </c>
      <c r="M236" s="519">
        <f>IFERROR(M135/M104,"")</f>
        <v/>
      </c>
      <c r="N236" s="519">
        <f>IFERROR(N135/N104,"")</f>
        <v/>
      </c>
    </row>
    <row r="237">
      <c r="A237" t="inlineStr">
        <is>
          <t>FY2028</t>
        </is>
      </c>
      <c r="B237" s="519">
        <f>IFERROR(B136/B105,"")</f>
        <v/>
      </c>
      <c r="C237" s="519">
        <f>IFERROR(C136/C105,"")</f>
        <v/>
      </c>
      <c r="D237" s="519">
        <f>IFERROR(D136/D105,"")</f>
        <v/>
      </c>
      <c r="E237" s="519">
        <f>IFERROR(E136/E105,"")</f>
        <v/>
      </c>
      <c r="F237" s="519">
        <f>IFERROR(F136/F105,"")</f>
        <v/>
      </c>
      <c r="G237" s="519">
        <f>IFERROR(G136/G105,"")</f>
        <v/>
      </c>
      <c r="H237" s="519">
        <f>IFERROR(H136/H105,"")</f>
        <v/>
      </c>
      <c r="I237" s="519">
        <f>IFERROR(I136/I105,"")</f>
        <v/>
      </c>
      <c r="J237" s="519">
        <f>IFERROR(J136/J105,"")</f>
        <v/>
      </c>
      <c r="K237" s="519">
        <f>IFERROR(K136/K105,"")</f>
        <v/>
      </c>
      <c r="L237" s="519">
        <f>IFERROR(L136/L105,"")</f>
        <v/>
      </c>
      <c r="M237" s="519">
        <f>IFERROR(M136/M105,"")</f>
        <v/>
      </c>
      <c r="N237" s="519">
        <f>IFERROR(N136/N105,"")</f>
        <v/>
      </c>
    </row>
    <row r="238">
      <c r="A238" t="inlineStr">
        <is>
          <t>FY2029</t>
        </is>
      </c>
      <c r="B238" s="519">
        <f>IFERROR(B137/B106,"")</f>
        <v/>
      </c>
      <c r="C238" s="519">
        <f>IFERROR(C137/C106,"")</f>
        <v/>
      </c>
      <c r="D238" s="519">
        <f>IFERROR(D137/D106,"")</f>
        <v/>
      </c>
      <c r="E238" s="519">
        <f>IFERROR(E137/E106,"")</f>
        <v/>
      </c>
      <c r="F238" s="519">
        <f>IFERROR(F137/F106,"")</f>
        <v/>
      </c>
      <c r="G238" s="519">
        <f>IFERROR(G137/G106,"")</f>
        <v/>
      </c>
      <c r="H238" s="519">
        <f>IFERROR(H137/H106,"")</f>
        <v/>
      </c>
      <c r="I238" s="519">
        <f>IFERROR(I137/I106,"")</f>
        <v/>
      </c>
      <c r="J238" s="519">
        <f>IFERROR(J137/J106,"")</f>
        <v/>
      </c>
      <c r="K238" s="519">
        <f>IFERROR(K137/K106,"")</f>
        <v/>
      </c>
      <c r="L238" s="519">
        <f>IFERROR(L137/L106,"")</f>
        <v/>
      </c>
      <c r="M238" s="519">
        <f>IFERROR(M137/M106,"")</f>
        <v/>
      </c>
      <c r="N238" s="519">
        <f>IFERROR(N137/N106,"")</f>
        <v/>
      </c>
    </row>
    <row r="239">
      <c r="A239" t="inlineStr">
        <is>
          <t>FY2030</t>
        </is>
      </c>
      <c r="B239" s="519">
        <f>IFERROR(B138/B107,"")</f>
        <v/>
      </c>
      <c r="C239" s="519">
        <f>IFERROR(C138/C107,"")</f>
        <v/>
      </c>
      <c r="D239" s="519">
        <f>IFERROR(D138/D107,"")</f>
        <v/>
      </c>
      <c r="E239" s="519">
        <f>IFERROR(E138/E107,"")</f>
        <v/>
      </c>
      <c r="F239" s="519">
        <f>IFERROR(F138/F107,"")</f>
        <v/>
      </c>
      <c r="G239" s="519">
        <f>IFERROR(G138/G107,"")</f>
        <v/>
      </c>
      <c r="H239" s="519">
        <f>IFERROR(H138/H107,"")</f>
        <v/>
      </c>
      <c r="I239" s="519">
        <f>IFERROR(I138/I107,"")</f>
        <v/>
      </c>
      <c r="J239" s="519">
        <f>IFERROR(J138/J107,"")</f>
        <v/>
      </c>
      <c r="K239" s="519">
        <f>IFERROR(K138/K107,"")</f>
        <v/>
      </c>
      <c r="L239" s="519">
        <f>IFERROR(L138/L107,"")</f>
        <v/>
      </c>
      <c r="M239" s="519">
        <f>IFERROR(M138/M107,"")</f>
        <v/>
      </c>
      <c r="N239" s="519">
        <f>IFERROR(N138/N107,"")</f>
        <v/>
      </c>
    </row>
    <row r="240">
      <c r="A240" s="528" t="inlineStr">
        <is>
          <t>세비카HCT 실효단가 (GP, 원/DOT)</t>
        </is>
      </c>
      <c r="B240" s="529" t="inlineStr">
        <is>
          <t>4월</t>
        </is>
      </c>
      <c r="C240" s="529" t="inlineStr">
        <is>
          <t>5월</t>
        </is>
      </c>
      <c r="D240" s="529" t="inlineStr">
        <is>
          <t>6월</t>
        </is>
      </c>
      <c r="E240" s="529" t="inlineStr">
        <is>
          <t>7월</t>
        </is>
      </c>
      <c r="F240" s="529" t="inlineStr">
        <is>
          <t>8월</t>
        </is>
      </c>
      <c r="G240" s="529" t="inlineStr">
        <is>
          <t>9월</t>
        </is>
      </c>
      <c r="H240" s="529" t="inlineStr">
        <is>
          <t>10월</t>
        </is>
      </c>
      <c r="I240" s="529" t="inlineStr">
        <is>
          <t>11월</t>
        </is>
      </c>
      <c r="J240" s="529" t="inlineStr">
        <is>
          <t>12월</t>
        </is>
      </c>
      <c r="K240" s="529" t="inlineStr">
        <is>
          <t>1월</t>
        </is>
      </c>
      <c r="L240" s="529" t="inlineStr">
        <is>
          <t>2월</t>
        </is>
      </c>
      <c r="M240" s="529" t="inlineStr">
        <is>
          <t>3월</t>
        </is>
      </c>
      <c r="N240" s="528" t="inlineStr">
        <is>
          <t>FY 합계 기준</t>
        </is>
      </c>
    </row>
    <row r="241">
      <c r="A241" t="inlineStr">
        <is>
          <t>FY2018</t>
        </is>
      </c>
      <c r="B241" s="519">
        <f>IFERROR(B141/B110,"")</f>
        <v/>
      </c>
      <c r="C241" s="519">
        <f>IFERROR(C141/C110,"")</f>
        <v/>
      </c>
      <c r="D241" s="519">
        <f>IFERROR(D141/D110,"")</f>
        <v/>
      </c>
      <c r="E241" s="519">
        <f>IFERROR(E141/E110,"")</f>
        <v/>
      </c>
      <c r="F241" s="519">
        <f>IFERROR(F141/F110,"")</f>
        <v/>
      </c>
      <c r="G241" s="519">
        <f>IFERROR(G141/G110,"")</f>
        <v/>
      </c>
      <c r="H241" s="519">
        <f>IFERROR(H141/H110,"")</f>
        <v/>
      </c>
      <c r="I241" s="519">
        <f>IFERROR(I141/I110,"")</f>
        <v/>
      </c>
      <c r="J241" s="519">
        <f>IFERROR(J141/J110,"")</f>
        <v/>
      </c>
      <c r="K241" s="519">
        <f>IFERROR(K141/K110,"")</f>
        <v/>
      </c>
      <c r="L241" s="519">
        <f>IFERROR(L141/L110,"")</f>
        <v/>
      </c>
      <c r="M241" s="519">
        <f>IFERROR(M141/M110,"")</f>
        <v/>
      </c>
      <c r="N241" s="519">
        <f>IFERROR(N141/N110,"")</f>
        <v/>
      </c>
    </row>
    <row r="242">
      <c r="A242" t="inlineStr">
        <is>
          <t>FY2019</t>
        </is>
      </c>
      <c r="B242" s="519">
        <f>IFERROR(B142/B111,"")</f>
        <v/>
      </c>
      <c r="C242" s="519">
        <f>IFERROR(C142/C111,"")</f>
        <v/>
      </c>
      <c r="D242" s="519">
        <f>IFERROR(D142/D111,"")</f>
        <v/>
      </c>
      <c r="E242" s="519">
        <f>IFERROR(E142/E111,"")</f>
        <v/>
      </c>
      <c r="F242" s="519">
        <f>IFERROR(F142/F111,"")</f>
        <v/>
      </c>
      <c r="G242" s="519">
        <f>IFERROR(G142/G111,"")</f>
        <v/>
      </c>
      <c r="H242" s="519">
        <f>IFERROR(H142/H111,"")</f>
        <v/>
      </c>
      <c r="I242" s="519">
        <f>IFERROR(I142/I111,"")</f>
        <v/>
      </c>
      <c r="J242" s="519">
        <f>IFERROR(J142/J111,"")</f>
        <v/>
      </c>
      <c r="K242" s="519">
        <f>IFERROR(K142/K111,"")</f>
        <v/>
      </c>
      <c r="L242" s="519">
        <f>IFERROR(L142/L111,"")</f>
        <v/>
      </c>
      <c r="M242" s="519">
        <f>IFERROR(M142/M111,"")</f>
        <v/>
      </c>
      <c r="N242" s="519">
        <f>IFERROR(N142/N111,"")</f>
        <v/>
      </c>
    </row>
    <row r="243">
      <c r="A243" t="inlineStr">
        <is>
          <t>FY2020</t>
        </is>
      </c>
      <c r="B243" s="519">
        <f>IFERROR(B143/B112,"")</f>
        <v/>
      </c>
      <c r="C243" s="519">
        <f>IFERROR(C143/C112,"")</f>
        <v/>
      </c>
      <c r="D243" s="519">
        <f>IFERROR(D143/D112,"")</f>
        <v/>
      </c>
      <c r="E243" s="519">
        <f>IFERROR(E143/E112,"")</f>
        <v/>
      </c>
      <c r="F243" s="519">
        <f>IFERROR(F143/F112,"")</f>
        <v/>
      </c>
      <c r="G243" s="519">
        <f>IFERROR(G143/G112,"")</f>
        <v/>
      </c>
      <c r="H243" s="519">
        <f>IFERROR(H143/H112,"")</f>
        <v/>
      </c>
      <c r="I243" s="519">
        <f>IFERROR(I143/I112,"")</f>
        <v/>
      </c>
      <c r="J243" s="519">
        <f>IFERROR(J143/J112,"")</f>
        <v/>
      </c>
      <c r="K243" s="519">
        <f>IFERROR(K143/K112,"")</f>
        <v/>
      </c>
      <c r="L243" s="519">
        <f>IFERROR(L143/L112,"")</f>
        <v/>
      </c>
      <c r="M243" s="519">
        <f>IFERROR(M143/M112,"")</f>
        <v/>
      </c>
      <c r="N243" s="519">
        <f>IFERROR(N143/N112,"")</f>
        <v/>
      </c>
    </row>
    <row r="244">
      <c r="A244" t="inlineStr">
        <is>
          <t>FY2021</t>
        </is>
      </c>
      <c r="B244" s="519">
        <f>IFERROR(B144/B113,"")</f>
        <v/>
      </c>
      <c r="C244" s="519">
        <f>IFERROR(C144/C113,"")</f>
        <v/>
      </c>
      <c r="D244" s="519">
        <f>IFERROR(D144/D113,"")</f>
        <v/>
      </c>
      <c r="E244" s="519">
        <f>IFERROR(E144/E113,"")</f>
        <v/>
      </c>
      <c r="F244" s="519">
        <f>IFERROR(F144/F113,"")</f>
        <v/>
      </c>
      <c r="G244" s="519">
        <f>IFERROR(G144/G113,"")</f>
        <v/>
      </c>
      <c r="H244" s="519">
        <f>IFERROR(H144/H113,"")</f>
        <v/>
      </c>
      <c r="I244" s="519">
        <f>IFERROR(I144/I113,"")</f>
        <v/>
      </c>
      <c r="J244" s="519">
        <f>IFERROR(J144/J113,"")</f>
        <v/>
      </c>
      <c r="K244" s="519">
        <f>IFERROR(K144/K113,"")</f>
        <v/>
      </c>
      <c r="L244" s="519">
        <f>IFERROR(L144/L113,"")</f>
        <v/>
      </c>
      <c r="M244" s="519">
        <f>IFERROR(M144/M113,"")</f>
        <v/>
      </c>
      <c r="N244" s="519">
        <f>IFERROR(N144/N113,"")</f>
        <v/>
      </c>
    </row>
    <row r="245">
      <c r="A245" t="inlineStr">
        <is>
          <t>FY2022</t>
        </is>
      </c>
      <c r="B245" s="519">
        <f>IFERROR(B145/B114,"")</f>
        <v/>
      </c>
      <c r="C245" s="519">
        <f>IFERROR(C145/C114,"")</f>
        <v/>
      </c>
      <c r="D245" s="519">
        <f>IFERROR(D145/D114,"")</f>
        <v/>
      </c>
      <c r="E245" s="519">
        <f>IFERROR(E145/E114,"")</f>
        <v/>
      </c>
      <c r="F245" s="519">
        <f>IFERROR(F145/F114,"")</f>
        <v/>
      </c>
      <c r="G245" s="519">
        <f>IFERROR(G145/G114,"")</f>
        <v/>
      </c>
      <c r="H245" s="519">
        <f>IFERROR(H145/H114,"")</f>
        <v/>
      </c>
      <c r="I245" s="519">
        <f>IFERROR(I145/I114,"")</f>
        <v/>
      </c>
      <c r="J245" s="519">
        <f>IFERROR(J145/J114,"")</f>
        <v/>
      </c>
      <c r="K245" s="519">
        <f>IFERROR(K145/K114,"")</f>
        <v/>
      </c>
      <c r="L245" s="519">
        <f>IFERROR(L145/L114,"")</f>
        <v/>
      </c>
      <c r="M245" s="519">
        <f>IFERROR(M145/M114,"")</f>
        <v/>
      </c>
      <c r="N245" s="519">
        <f>IFERROR(N145/N114,"")</f>
        <v/>
      </c>
    </row>
    <row r="246">
      <c r="A246" t="inlineStr">
        <is>
          <t>FY2023</t>
        </is>
      </c>
      <c r="B246" s="519">
        <f>IFERROR(B146/B115,"")</f>
        <v/>
      </c>
      <c r="C246" s="519">
        <f>IFERROR(C146/C115,"")</f>
        <v/>
      </c>
      <c r="D246" s="519">
        <f>IFERROR(D146/D115,"")</f>
        <v/>
      </c>
      <c r="E246" s="519">
        <f>IFERROR(E146/E115,"")</f>
        <v/>
      </c>
      <c r="F246" s="519">
        <f>IFERROR(F146/F115,"")</f>
        <v/>
      </c>
      <c r="G246" s="519">
        <f>IFERROR(G146/G115,"")</f>
        <v/>
      </c>
      <c r="H246" s="519">
        <f>IFERROR(H146/H115,"")</f>
        <v/>
      </c>
      <c r="I246" s="519">
        <f>IFERROR(I146/I115,"")</f>
        <v/>
      </c>
      <c r="J246" s="519">
        <f>IFERROR(J146/J115,"")</f>
        <v/>
      </c>
      <c r="K246" s="519">
        <f>IFERROR(K146/K115,"")</f>
        <v/>
      </c>
      <c r="L246" s="519">
        <f>IFERROR(L146/L115,"")</f>
        <v/>
      </c>
      <c r="M246" s="519">
        <f>IFERROR(M146/M115,"")</f>
        <v/>
      </c>
      <c r="N246" s="519">
        <f>IFERROR(N146/N115,"")</f>
        <v/>
      </c>
    </row>
    <row r="247">
      <c r="A247" t="inlineStr">
        <is>
          <t>FY2024</t>
        </is>
      </c>
      <c r="B247" s="519">
        <f>IFERROR(B147/B116,"")</f>
        <v/>
      </c>
      <c r="C247" s="519">
        <f>IFERROR(C147/C116,"")</f>
        <v/>
      </c>
      <c r="D247" s="519">
        <f>IFERROR(D147/D116,"")</f>
        <v/>
      </c>
      <c r="E247" s="519">
        <f>IFERROR(E147/E116,"")</f>
        <v/>
      </c>
      <c r="F247" s="519">
        <f>IFERROR(F147/F116,"")</f>
        <v/>
      </c>
      <c r="G247" s="519">
        <f>IFERROR(G147/G116,"")</f>
        <v/>
      </c>
      <c r="H247" s="519">
        <f>IFERROR(H147/H116,"")</f>
        <v/>
      </c>
      <c r="I247" s="519">
        <f>IFERROR(I147/I116,"")</f>
        <v/>
      </c>
      <c r="J247" s="519">
        <f>IFERROR(J147/J116,"")</f>
        <v/>
      </c>
      <c r="K247" s="519">
        <f>IFERROR(K147/K116,"")</f>
        <v/>
      </c>
      <c r="L247" s="519">
        <f>IFERROR(L147/L116,"")</f>
        <v/>
      </c>
      <c r="M247" s="519">
        <f>IFERROR(M147/M116,"")</f>
        <v/>
      </c>
      <c r="N247" s="519">
        <f>IFERROR(N147/N116,"")</f>
        <v/>
      </c>
    </row>
    <row r="248">
      <c r="A248" t="inlineStr">
        <is>
          <t>FY2025</t>
        </is>
      </c>
      <c r="B248" s="519">
        <f>IFERROR(B148/B117,"")</f>
        <v/>
      </c>
      <c r="C248" s="519">
        <f>IFERROR(C148/C117,"")</f>
        <v/>
      </c>
      <c r="D248" s="519">
        <f>IFERROR(D148/D117,"")</f>
        <v/>
      </c>
      <c r="E248" s="519">
        <f>IFERROR(E148/E117,"")</f>
        <v/>
      </c>
      <c r="F248" s="519">
        <f>IFERROR(F148/F117,"")</f>
        <v/>
      </c>
      <c r="G248" s="519">
        <f>IFERROR(G148/G117,"")</f>
        <v/>
      </c>
      <c r="H248" s="519">
        <f>IFERROR(H148/H117,"")</f>
        <v/>
      </c>
      <c r="I248" s="519">
        <f>IFERROR(I148/I117,"")</f>
        <v/>
      </c>
      <c r="J248" s="519">
        <f>IFERROR(J148/J117,"")</f>
        <v/>
      </c>
      <c r="K248" s="519">
        <f>IFERROR(K148/K117,"")</f>
        <v/>
      </c>
      <c r="L248" s="519">
        <f>IFERROR(L148/L117,"")</f>
        <v/>
      </c>
      <c r="M248" s="519">
        <f>IFERROR(M148/M117,"")</f>
        <v/>
      </c>
      <c r="N248" s="519">
        <f>IFERROR(N148/N117,"")</f>
        <v/>
      </c>
    </row>
    <row r="249">
      <c r="A249" t="inlineStr">
        <is>
          <t>FY2026</t>
        </is>
      </c>
      <c r="B249" s="519">
        <f>IFERROR(B149/B118,"")</f>
        <v/>
      </c>
      <c r="C249" s="519">
        <f>IFERROR(C149/C118,"")</f>
        <v/>
      </c>
      <c r="D249" s="519">
        <f>IFERROR(D149/D118,"")</f>
        <v/>
      </c>
      <c r="E249" s="519">
        <f>IFERROR(E149/E118,"")</f>
        <v/>
      </c>
      <c r="F249" s="519">
        <f>IFERROR(F149/F118,"")</f>
        <v/>
      </c>
      <c r="G249" s="519">
        <f>IFERROR(G149/G118,"")</f>
        <v/>
      </c>
      <c r="H249" s="519">
        <f>IFERROR(H149/H118,"")</f>
        <v/>
      </c>
      <c r="I249" s="519">
        <f>IFERROR(I149/I118,"")</f>
        <v/>
      </c>
      <c r="J249" s="519">
        <f>IFERROR(J149/J118,"")</f>
        <v/>
      </c>
      <c r="K249" s="519">
        <f>IFERROR(K149/K118,"")</f>
        <v/>
      </c>
      <c r="L249" s="519">
        <f>IFERROR(L149/L118,"")</f>
        <v/>
      </c>
      <c r="M249" s="519">
        <f>IFERROR(M149/M118,"")</f>
        <v/>
      </c>
      <c r="N249" s="519">
        <f>IFERROR(N149/N118,"")</f>
        <v/>
      </c>
    </row>
    <row r="250">
      <c r="A250" t="inlineStr">
        <is>
          <t>FY2027</t>
        </is>
      </c>
      <c r="B250" s="519">
        <f>IFERROR(B150/B119,"")</f>
        <v/>
      </c>
      <c r="C250" s="519">
        <f>IFERROR(C150/C119,"")</f>
        <v/>
      </c>
      <c r="D250" s="519">
        <f>IFERROR(D150/D119,"")</f>
        <v/>
      </c>
      <c r="E250" s="519">
        <f>IFERROR(E150/E119,"")</f>
        <v/>
      </c>
      <c r="F250" s="519">
        <f>IFERROR(F150/F119,"")</f>
        <v/>
      </c>
      <c r="G250" s="519">
        <f>IFERROR(G150/G119,"")</f>
        <v/>
      </c>
      <c r="H250" s="519">
        <f>IFERROR(H150/H119,"")</f>
        <v/>
      </c>
      <c r="I250" s="519">
        <f>IFERROR(I150/I119,"")</f>
        <v/>
      </c>
      <c r="J250" s="519">
        <f>IFERROR(J150/J119,"")</f>
        <v/>
      </c>
      <c r="K250" s="519">
        <f>IFERROR(K150/K119,"")</f>
        <v/>
      </c>
      <c r="L250" s="519">
        <f>IFERROR(L150/L119,"")</f>
        <v/>
      </c>
      <c r="M250" s="519">
        <f>IFERROR(M150/M119,"")</f>
        <v/>
      </c>
      <c r="N250" s="519">
        <f>IFERROR(N150/N119,"")</f>
        <v/>
      </c>
    </row>
    <row r="251">
      <c r="A251" t="inlineStr">
        <is>
          <t>FY2028</t>
        </is>
      </c>
      <c r="B251" s="519">
        <f>IFERROR(B151/B120,"")</f>
        <v/>
      </c>
      <c r="C251" s="519">
        <f>IFERROR(C151/C120,"")</f>
        <v/>
      </c>
      <c r="D251" s="519">
        <f>IFERROR(D151/D120,"")</f>
        <v/>
      </c>
      <c r="E251" s="519">
        <f>IFERROR(E151/E120,"")</f>
        <v/>
      </c>
      <c r="F251" s="519">
        <f>IFERROR(F151/F120,"")</f>
        <v/>
      </c>
      <c r="G251" s="519">
        <f>IFERROR(G151/G120,"")</f>
        <v/>
      </c>
      <c r="H251" s="519">
        <f>IFERROR(H151/H120,"")</f>
        <v/>
      </c>
      <c r="I251" s="519">
        <f>IFERROR(I151/I120,"")</f>
        <v/>
      </c>
      <c r="J251" s="519">
        <f>IFERROR(J151/J120,"")</f>
        <v/>
      </c>
      <c r="K251" s="519">
        <f>IFERROR(K151/K120,"")</f>
        <v/>
      </c>
      <c r="L251" s="519">
        <f>IFERROR(L151/L120,"")</f>
        <v/>
      </c>
      <c r="M251" s="519">
        <f>IFERROR(M151/M120,"")</f>
        <v/>
      </c>
      <c r="N251" s="519">
        <f>IFERROR(N151/N120,"")</f>
        <v/>
      </c>
    </row>
    <row r="252">
      <c r="A252" t="inlineStr">
        <is>
          <t>FY2029</t>
        </is>
      </c>
      <c r="B252" s="519">
        <f>IFERROR(B152/B121,"")</f>
        <v/>
      </c>
      <c r="C252" s="519">
        <f>IFERROR(C152/C121,"")</f>
        <v/>
      </c>
      <c r="D252" s="519">
        <f>IFERROR(D152/D121,"")</f>
        <v/>
      </c>
      <c r="E252" s="519">
        <f>IFERROR(E152/E121,"")</f>
        <v/>
      </c>
      <c r="F252" s="519">
        <f>IFERROR(F152/F121,"")</f>
        <v/>
      </c>
      <c r="G252" s="519">
        <f>IFERROR(G152/G121,"")</f>
        <v/>
      </c>
      <c r="H252" s="519">
        <f>IFERROR(H152/H121,"")</f>
        <v/>
      </c>
      <c r="I252" s="519">
        <f>IFERROR(I152/I121,"")</f>
        <v/>
      </c>
      <c r="J252" s="519">
        <f>IFERROR(J152/J121,"")</f>
        <v/>
      </c>
      <c r="K252" s="519">
        <f>IFERROR(K152/K121,"")</f>
        <v/>
      </c>
      <c r="L252" s="519">
        <f>IFERROR(L152/L121,"")</f>
        <v/>
      </c>
      <c r="M252" s="519">
        <f>IFERROR(M152/M121,"")</f>
        <v/>
      </c>
      <c r="N252" s="519">
        <f>IFERROR(N152/N121,"")</f>
        <v/>
      </c>
    </row>
    <row r="253">
      <c r="A253" t="inlineStr">
        <is>
          <t>FY2030</t>
        </is>
      </c>
      <c r="B253" s="519">
        <f>IFERROR(B153/B122,"")</f>
        <v/>
      </c>
      <c r="C253" s="519">
        <f>IFERROR(C153/C122,"")</f>
        <v/>
      </c>
      <c r="D253" s="519">
        <f>IFERROR(D153/D122,"")</f>
        <v/>
      </c>
      <c r="E253" s="519">
        <f>IFERROR(E153/E122,"")</f>
        <v/>
      </c>
      <c r="F253" s="519">
        <f>IFERROR(F153/F122,"")</f>
        <v/>
      </c>
      <c r="G253" s="519">
        <f>IFERROR(G153/G122,"")</f>
        <v/>
      </c>
      <c r="H253" s="519">
        <f>IFERROR(H153/H122,"")</f>
        <v/>
      </c>
      <c r="I253" s="519">
        <f>IFERROR(I153/I122,"")</f>
        <v/>
      </c>
      <c r="J253" s="519">
        <f>IFERROR(J153/J122,"")</f>
        <v/>
      </c>
      <c r="K253" s="519">
        <f>IFERROR(K153/K122,"")</f>
        <v/>
      </c>
      <c r="L253" s="519">
        <f>IFERROR(L153/L122,"")</f>
        <v/>
      </c>
      <c r="M253" s="519">
        <f>IFERROR(M153/M122,"")</f>
        <v/>
      </c>
      <c r="N253" s="519">
        <f>IFERROR(N153/N122,"")</f>
        <v/>
      </c>
    </row>
    <row r="254">
      <c r="A254" s="531" t="inlineStr">
        <is>
          <t>※ 실효단가 = 조제액 ÷ 처방량. 모델의 단가(시장매출수량 T당 615.6원)와는 기준이 달라 수준이 다릅니다. 약가 변동이 실제로 반영되는지 감시하는 용도입니다.</t>
        </is>
      </c>
    </row>
    <row r="256">
      <c r="A256" s="527" t="inlineStr">
        <is>
          <t>■ G. ARB+CCB+DU 복합제 시장 처방량 Total (HP+GP, 수식) + 월별 롤링 성장률</t>
        </is>
      </c>
    </row>
    <row r="257">
      <c r="A257" s="528" t="inlineStr">
        <is>
          <t>[Total] FY ＼ 월</t>
        </is>
      </c>
      <c r="B257" s="529" t="inlineStr">
        <is>
          <t>4월</t>
        </is>
      </c>
      <c r="C257" s="529" t="inlineStr">
        <is>
          <t>5월</t>
        </is>
      </c>
      <c r="D257" s="529" t="inlineStr">
        <is>
          <t>6월</t>
        </is>
      </c>
      <c r="E257" s="529" t="inlineStr">
        <is>
          <t>7월</t>
        </is>
      </c>
      <c r="F257" s="529" t="inlineStr">
        <is>
          <t>8월</t>
        </is>
      </c>
      <c r="G257" s="529" t="inlineStr">
        <is>
          <t>9월</t>
        </is>
      </c>
      <c r="H257" s="529" t="inlineStr">
        <is>
          <t>10월</t>
        </is>
      </c>
      <c r="I257" s="529" t="inlineStr">
        <is>
          <t>11월</t>
        </is>
      </c>
      <c r="J257" s="529" t="inlineStr">
        <is>
          <t>12월</t>
        </is>
      </c>
      <c r="K257" s="529" t="inlineStr">
        <is>
          <t>1월</t>
        </is>
      </c>
      <c r="L257" s="529" t="inlineStr">
        <is>
          <t>2월</t>
        </is>
      </c>
      <c r="M257" s="529" t="inlineStr">
        <is>
          <t>3월</t>
        </is>
      </c>
      <c r="N257" s="528" t="inlineStr">
        <is>
          <t>FY 합계</t>
        </is>
      </c>
      <c r="O257" s="528" t="inlineStr">
        <is>
          <t>실측월수</t>
        </is>
      </c>
      <c r="P257" s="528" t="inlineStr">
        <is>
          <t>전년동기YTD</t>
        </is>
      </c>
      <c r="Q257" s="528" t="inlineStr">
        <is>
          <t>YTD YoY</t>
        </is>
      </c>
      <c r="R257" s="528" t="inlineStr">
        <is>
          <t>장기평균prior</t>
        </is>
      </c>
      <c r="S257" s="528" t="inlineStr">
        <is>
          <t>가중치w</t>
        </is>
      </c>
      <c r="T257" s="528" t="inlineStr">
        <is>
          <t>최종성장률</t>
        </is>
      </c>
      <c r="U257" s="528" t="inlineStr">
        <is>
          <t>연환산처방량</t>
        </is>
      </c>
    </row>
    <row r="258">
      <c r="A258" t="inlineStr">
        <is>
          <t>FY2018</t>
        </is>
      </c>
      <c r="B258" s="493">
        <f>IF(COUNT(B33,B48)=0,"",SUM(B33,B48))</f>
        <v/>
      </c>
      <c r="C258" s="493">
        <f>IF(COUNT(C33,C48)=0,"",SUM(C33,C48))</f>
        <v/>
      </c>
      <c r="D258" s="493">
        <f>IF(COUNT(D33,D48)=0,"",SUM(D33,D48))</f>
        <v/>
      </c>
      <c r="E258" s="493">
        <f>IF(COUNT(E33,E48)=0,"",SUM(E33,E48))</f>
        <v/>
      </c>
      <c r="F258" s="493">
        <f>IF(COUNT(F33,F48)=0,"",SUM(F33,F48))</f>
        <v/>
      </c>
      <c r="G258" s="493">
        <f>IF(COUNT(G33,G48)=0,"",SUM(G33,G48))</f>
        <v/>
      </c>
      <c r="H258" s="493">
        <f>IF(COUNT(H33,H48)=0,"",SUM(H33,H48))</f>
        <v/>
      </c>
      <c r="I258" s="493">
        <f>IF(COUNT(I33,I48)=0,"",SUM(I33,I48))</f>
        <v/>
      </c>
      <c r="J258" s="493">
        <f>IF(COUNT(J33,J48)=0,"",SUM(J33,J48))</f>
        <v/>
      </c>
      <c r="K258" s="493">
        <f>IF(COUNT(K33,K48)=0,"",SUM(K33,K48))</f>
        <v/>
      </c>
      <c r="L258" s="493">
        <f>IF(COUNT(L33,L48)=0,"",SUM(L33,L48))</f>
        <v/>
      </c>
      <c r="M258" s="493">
        <f>IF(COUNT(M33,M48)=0,"",SUM(M33,M48))</f>
        <v/>
      </c>
      <c r="N258" s="493">
        <f>SUM(B258:M258)</f>
        <v/>
      </c>
      <c r="O258">
        <f>COUNT(B258:M258)</f>
        <v/>
      </c>
    </row>
    <row r="259">
      <c r="A259" t="inlineStr">
        <is>
          <t>FY2019</t>
        </is>
      </c>
      <c r="B259" s="493">
        <f>IF(COUNT(B34,B49)=0,"",SUM(B34,B49))</f>
        <v/>
      </c>
      <c r="C259" s="493">
        <f>IF(COUNT(C34,C49)=0,"",SUM(C34,C49))</f>
        <v/>
      </c>
      <c r="D259" s="493">
        <f>IF(COUNT(D34,D49)=0,"",SUM(D34,D49))</f>
        <v/>
      </c>
      <c r="E259" s="493">
        <f>IF(COUNT(E34,E49)=0,"",SUM(E34,E49))</f>
        <v/>
      </c>
      <c r="F259" s="493">
        <f>IF(COUNT(F34,F49)=0,"",SUM(F34,F49))</f>
        <v/>
      </c>
      <c r="G259" s="493">
        <f>IF(COUNT(G34,G49)=0,"",SUM(G34,G49))</f>
        <v/>
      </c>
      <c r="H259" s="493">
        <f>IF(COUNT(H34,H49)=0,"",SUM(H34,H49))</f>
        <v/>
      </c>
      <c r="I259" s="493">
        <f>IF(COUNT(I34,I49)=0,"",SUM(I34,I49))</f>
        <v/>
      </c>
      <c r="J259" s="493">
        <f>IF(COUNT(J34,J49)=0,"",SUM(J34,J49))</f>
        <v/>
      </c>
      <c r="K259" s="493">
        <f>IF(COUNT(K34,K49)=0,"",SUM(K34,K49))</f>
        <v/>
      </c>
      <c r="L259" s="493">
        <f>IF(COUNT(L34,L49)=0,"",SUM(L34,L49))</f>
        <v/>
      </c>
      <c r="M259" s="493">
        <f>IF(COUNT(M34,M49)=0,"",SUM(M34,M49))</f>
        <v/>
      </c>
      <c r="N259" s="493">
        <f>SUM(B259:M259)</f>
        <v/>
      </c>
      <c r="O259">
        <f>COUNT(B259:M259)</f>
        <v/>
      </c>
      <c r="P259" s="493">
        <f>IF(O259=0,0,SUM($B$258:INDEX($B$258:$M$258,O259)))</f>
        <v/>
      </c>
      <c r="Q259" s="401">
        <f>IF(OR(O259=0,P259=0),"",N259/P259-1)</f>
        <v/>
      </c>
    </row>
    <row r="260">
      <c r="A260" t="inlineStr">
        <is>
          <t>FY2020</t>
        </is>
      </c>
      <c r="B260" s="493">
        <f>IF(COUNT(B35,B50)=0,"",SUM(B35,B50))</f>
        <v/>
      </c>
      <c r="C260" s="493">
        <f>IF(COUNT(C35,C50)=0,"",SUM(C35,C50))</f>
        <v/>
      </c>
      <c r="D260" s="493">
        <f>IF(COUNT(D35,D50)=0,"",SUM(D35,D50))</f>
        <v/>
      </c>
      <c r="E260" s="493">
        <f>IF(COUNT(E35,E50)=0,"",SUM(E35,E50))</f>
        <v/>
      </c>
      <c r="F260" s="493">
        <f>IF(COUNT(F35,F50)=0,"",SUM(F35,F50))</f>
        <v/>
      </c>
      <c r="G260" s="493">
        <f>IF(COUNT(G35,G50)=0,"",SUM(G35,G50))</f>
        <v/>
      </c>
      <c r="H260" s="493">
        <f>IF(COUNT(H35,H50)=0,"",SUM(H35,H50))</f>
        <v/>
      </c>
      <c r="I260" s="493">
        <f>IF(COUNT(I35,I50)=0,"",SUM(I35,I50))</f>
        <v/>
      </c>
      <c r="J260" s="493">
        <f>IF(COUNT(J35,J50)=0,"",SUM(J35,J50))</f>
        <v/>
      </c>
      <c r="K260" s="493">
        <f>IF(COUNT(K35,K50)=0,"",SUM(K35,K50))</f>
        <v/>
      </c>
      <c r="L260" s="493">
        <f>IF(COUNT(L35,L50)=0,"",SUM(L35,L50))</f>
        <v/>
      </c>
      <c r="M260" s="493">
        <f>IF(COUNT(M35,M50)=0,"",SUM(M35,M50))</f>
        <v/>
      </c>
      <c r="N260" s="493">
        <f>SUM(B260:M260)</f>
        <v/>
      </c>
      <c r="O260">
        <f>COUNT(B260:M260)</f>
        <v/>
      </c>
      <c r="P260" s="493">
        <f>IF(O260=0,0,SUM($B$259:INDEX($B$259:$M$259,O260)))</f>
        <v/>
      </c>
      <c r="Q260" s="401">
        <f>IF(OR(O260=0,P260=0),"",N260/P260-1)</f>
        <v/>
      </c>
    </row>
    <row r="261">
      <c r="A261" t="inlineStr">
        <is>
          <t>FY2021</t>
        </is>
      </c>
      <c r="B261" s="493">
        <f>IF(COUNT(B36,B51)=0,"",SUM(B36,B51))</f>
        <v/>
      </c>
      <c r="C261" s="493">
        <f>IF(COUNT(C36,C51)=0,"",SUM(C36,C51))</f>
        <v/>
      </c>
      <c r="D261" s="493">
        <f>IF(COUNT(D36,D51)=0,"",SUM(D36,D51))</f>
        <v/>
      </c>
      <c r="E261" s="493">
        <f>IF(COUNT(E36,E51)=0,"",SUM(E36,E51))</f>
        <v/>
      </c>
      <c r="F261" s="493">
        <f>IF(COUNT(F36,F51)=0,"",SUM(F36,F51))</f>
        <v/>
      </c>
      <c r="G261" s="493">
        <f>IF(COUNT(G36,G51)=0,"",SUM(G36,G51))</f>
        <v/>
      </c>
      <c r="H261" s="493">
        <f>IF(COUNT(H36,H51)=0,"",SUM(H36,H51))</f>
        <v/>
      </c>
      <c r="I261" s="493">
        <f>IF(COUNT(I36,I51)=0,"",SUM(I36,I51))</f>
        <v/>
      </c>
      <c r="J261" s="493">
        <f>IF(COUNT(J36,J51)=0,"",SUM(J36,J51))</f>
        <v/>
      </c>
      <c r="K261" s="493">
        <f>IF(COUNT(K36,K51)=0,"",SUM(K36,K51))</f>
        <v/>
      </c>
      <c r="L261" s="493">
        <f>IF(COUNT(L36,L51)=0,"",SUM(L36,L51))</f>
        <v/>
      </c>
      <c r="M261" s="493">
        <f>IF(COUNT(M36,M51)=0,"",SUM(M36,M51))</f>
        <v/>
      </c>
      <c r="N261" s="493">
        <f>SUM(B261:M261)</f>
        <v/>
      </c>
      <c r="O261">
        <f>COUNT(B261:M261)</f>
        <v/>
      </c>
      <c r="P261" s="493">
        <f>IF(O261=0,0,SUM($B$260:INDEX($B$260:$M$260,O261)))</f>
        <v/>
      </c>
      <c r="Q261" s="401">
        <f>IF(OR(O261=0,P261=0),"",N261/P261-1)</f>
        <v/>
      </c>
    </row>
    <row r="262">
      <c r="A262" t="inlineStr">
        <is>
          <t>FY2022</t>
        </is>
      </c>
      <c r="B262" s="493">
        <f>IF(COUNT(B37,B52)=0,"",SUM(B37,B52))</f>
        <v/>
      </c>
      <c r="C262" s="493">
        <f>IF(COUNT(C37,C52)=0,"",SUM(C37,C52))</f>
        <v/>
      </c>
      <c r="D262" s="493">
        <f>IF(COUNT(D37,D52)=0,"",SUM(D37,D52))</f>
        <v/>
      </c>
      <c r="E262" s="493">
        <f>IF(COUNT(E37,E52)=0,"",SUM(E37,E52))</f>
        <v/>
      </c>
      <c r="F262" s="493">
        <f>IF(COUNT(F37,F52)=0,"",SUM(F37,F52))</f>
        <v/>
      </c>
      <c r="G262" s="493">
        <f>IF(COUNT(G37,G52)=0,"",SUM(G37,G52))</f>
        <v/>
      </c>
      <c r="H262" s="493">
        <f>IF(COUNT(H37,H52)=0,"",SUM(H37,H52))</f>
        <v/>
      </c>
      <c r="I262" s="493">
        <f>IF(COUNT(I37,I52)=0,"",SUM(I37,I52))</f>
        <v/>
      </c>
      <c r="J262" s="493">
        <f>IF(COUNT(J37,J52)=0,"",SUM(J37,J52))</f>
        <v/>
      </c>
      <c r="K262" s="493">
        <f>IF(COUNT(K37,K52)=0,"",SUM(K37,K52))</f>
        <v/>
      </c>
      <c r="L262" s="493">
        <f>IF(COUNT(L37,L52)=0,"",SUM(L37,L52))</f>
        <v/>
      </c>
      <c r="M262" s="493">
        <f>IF(COUNT(M37,M52)=0,"",SUM(M37,M52))</f>
        <v/>
      </c>
      <c r="N262" s="493">
        <f>SUM(B262:M262)</f>
        <v/>
      </c>
      <c r="O262">
        <f>COUNT(B262:M262)</f>
        <v/>
      </c>
      <c r="P262" s="493">
        <f>IF(O262=0,0,SUM($B$261:INDEX($B$261:$M$261,O262)))</f>
        <v/>
      </c>
      <c r="Q262" s="401">
        <f>IF(OR(O262=0,P262=0),"",N262/P262-1)</f>
        <v/>
      </c>
    </row>
    <row r="263">
      <c r="A263" t="inlineStr">
        <is>
          <t>FY2023</t>
        </is>
      </c>
      <c r="B263" s="493">
        <f>IF(COUNT(B38,B53)=0,"",SUM(B38,B53))</f>
        <v/>
      </c>
      <c r="C263" s="493">
        <f>IF(COUNT(C38,C53)=0,"",SUM(C38,C53))</f>
        <v/>
      </c>
      <c r="D263" s="493">
        <f>IF(COUNT(D38,D53)=0,"",SUM(D38,D53))</f>
        <v/>
      </c>
      <c r="E263" s="493">
        <f>IF(COUNT(E38,E53)=0,"",SUM(E38,E53))</f>
        <v/>
      </c>
      <c r="F263" s="493">
        <f>IF(COUNT(F38,F53)=0,"",SUM(F38,F53))</f>
        <v/>
      </c>
      <c r="G263" s="493">
        <f>IF(COUNT(G38,G53)=0,"",SUM(G38,G53))</f>
        <v/>
      </c>
      <c r="H263" s="493">
        <f>IF(COUNT(H38,H53)=0,"",SUM(H38,H53))</f>
        <v/>
      </c>
      <c r="I263" s="493">
        <f>IF(COUNT(I38,I53)=0,"",SUM(I38,I53))</f>
        <v/>
      </c>
      <c r="J263" s="493">
        <f>IF(COUNT(J38,J53)=0,"",SUM(J38,J53))</f>
        <v/>
      </c>
      <c r="K263" s="493">
        <f>IF(COUNT(K38,K53)=0,"",SUM(K38,K53))</f>
        <v/>
      </c>
      <c r="L263" s="493">
        <f>IF(COUNT(L38,L53)=0,"",SUM(L38,L53))</f>
        <v/>
      </c>
      <c r="M263" s="493">
        <f>IF(COUNT(M38,M53)=0,"",SUM(M38,M53))</f>
        <v/>
      </c>
      <c r="N263" s="493">
        <f>SUM(B263:M263)</f>
        <v/>
      </c>
      <c r="O263">
        <f>COUNT(B263:M263)</f>
        <v/>
      </c>
      <c r="P263" s="493">
        <f>IF(O263=0,0,SUM($B$262:INDEX($B$262:$M$262,O263)))</f>
        <v/>
      </c>
      <c r="Q263" s="401">
        <f>IF(OR(O263=0,P263=0),"",N263/P263-1)</f>
        <v/>
      </c>
    </row>
    <row r="264">
      <c r="A264" t="inlineStr">
        <is>
          <t>FY2024</t>
        </is>
      </c>
      <c r="B264" s="493">
        <f>IF(COUNT(B39,B54)=0,"",SUM(B39,B54))</f>
        <v/>
      </c>
      <c r="C264" s="493">
        <f>IF(COUNT(C39,C54)=0,"",SUM(C39,C54))</f>
        <v/>
      </c>
      <c r="D264" s="493">
        <f>IF(COUNT(D39,D54)=0,"",SUM(D39,D54))</f>
        <v/>
      </c>
      <c r="E264" s="493">
        <f>IF(COUNT(E39,E54)=0,"",SUM(E39,E54))</f>
        <v/>
      </c>
      <c r="F264" s="493">
        <f>IF(COUNT(F39,F54)=0,"",SUM(F39,F54))</f>
        <v/>
      </c>
      <c r="G264" s="493">
        <f>IF(COUNT(G39,G54)=0,"",SUM(G39,G54))</f>
        <v/>
      </c>
      <c r="H264" s="493">
        <f>IF(COUNT(H39,H54)=0,"",SUM(H39,H54))</f>
        <v/>
      </c>
      <c r="I264" s="493">
        <f>IF(COUNT(I39,I54)=0,"",SUM(I39,I54))</f>
        <v/>
      </c>
      <c r="J264" s="493">
        <f>IF(COUNT(J39,J54)=0,"",SUM(J39,J54))</f>
        <v/>
      </c>
      <c r="K264" s="493">
        <f>IF(COUNT(K39,K54)=0,"",SUM(K39,K54))</f>
        <v/>
      </c>
      <c r="L264" s="493">
        <f>IF(COUNT(L39,L54)=0,"",SUM(L39,L54))</f>
        <v/>
      </c>
      <c r="M264" s="493">
        <f>IF(COUNT(M39,M54)=0,"",SUM(M39,M54))</f>
        <v/>
      </c>
      <c r="N264" s="493">
        <f>SUM(B264:M264)</f>
        <v/>
      </c>
      <c r="O264">
        <f>COUNT(B264:M264)</f>
        <v/>
      </c>
      <c r="P264" s="493">
        <f>IF(O264=0,0,SUM($B$263:INDEX($B$263:$M$263,O264)))</f>
        <v/>
      </c>
      <c r="Q264" s="401">
        <f>IF(OR(O264=0,P264=0),"",N264/P264-1)</f>
        <v/>
      </c>
    </row>
    <row r="265">
      <c r="A265" t="inlineStr">
        <is>
          <t>FY2025</t>
        </is>
      </c>
      <c r="B265" s="493">
        <f>IF(COUNT(B40,B55)=0,"",SUM(B40,B55))</f>
        <v/>
      </c>
      <c r="C265" s="493">
        <f>IF(COUNT(C40,C55)=0,"",SUM(C40,C55))</f>
        <v/>
      </c>
      <c r="D265" s="493">
        <f>IF(COUNT(D40,D55)=0,"",SUM(D40,D55))</f>
        <v/>
      </c>
      <c r="E265" s="493">
        <f>IF(COUNT(E40,E55)=0,"",SUM(E40,E55))</f>
        <v/>
      </c>
      <c r="F265" s="493">
        <f>IF(COUNT(F40,F55)=0,"",SUM(F40,F55))</f>
        <v/>
      </c>
      <c r="G265" s="493">
        <f>IF(COUNT(G40,G55)=0,"",SUM(G40,G55))</f>
        <v/>
      </c>
      <c r="H265" s="493">
        <f>IF(COUNT(H40,H55)=0,"",SUM(H40,H55))</f>
        <v/>
      </c>
      <c r="I265" s="493">
        <f>IF(COUNT(I40,I55)=0,"",SUM(I40,I55))</f>
        <v/>
      </c>
      <c r="J265" s="493">
        <f>IF(COUNT(J40,J55)=0,"",SUM(J40,J55))</f>
        <v/>
      </c>
      <c r="K265" s="493">
        <f>IF(COUNT(K40,K55)=0,"",SUM(K40,K55))</f>
        <v/>
      </c>
      <c r="L265" s="493">
        <f>IF(COUNT(L40,L55)=0,"",SUM(L40,L55))</f>
        <v/>
      </c>
      <c r="M265" s="493">
        <f>IF(COUNT(M40,M55)=0,"",SUM(M40,M55))</f>
        <v/>
      </c>
      <c r="N265" s="493">
        <f>SUM(B265:M265)</f>
        <v/>
      </c>
      <c r="O265">
        <f>COUNT(B265:M265)</f>
        <v/>
      </c>
      <c r="P265" s="493">
        <f>IF(O265=0,0,SUM($B$264:INDEX($B$264:$M$264,O265)))</f>
        <v/>
      </c>
      <c r="Q265" s="401">
        <f>IF(OR(O265=0,P265=0),"",N265/P265-1)</f>
        <v/>
      </c>
    </row>
    <row r="266">
      <c r="A266" t="inlineStr">
        <is>
          <t>FY2026</t>
        </is>
      </c>
      <c r="B266" s="493">
        <f>IF(COUNT(B41,B56)=0,"",SUM(B41,B56))</f>
        <v/>
      </c>
      <c r="C266" s="493">
        <f>IF(COUNT(C41,C56)=0,"",SUM(C41,C56))</f>
        <v/>
      </c>
      <c r="D266" s="493">
        <f>IF(COUNT(D41,D56)=0,"",SUM(D41,D56))</f>
        <v/>
      </c>
      <c r="E266" s="493">
        <f>IF(COUNT(E41,E56)=0,"",SUM(E41,E56))</f>
        <v/>
      </c>
      <c r="F266" s="493">
        <f>IF(COUNT(F41,F56)=0,"",SUM(F41,F56))</f>
        <v/>
      </c>
      <c r="G266" s="493">
        <f>IF(COUNT(G41,G56)=0,"",SUM(G41,G56))</f>
        <v/>
      </c>
      <c r="H266" s="493">
        <f>IF(COUNT(H41,H56)=0,"",SUM(H41,H56))</f>
        <v/>
      </c>
      <c r="I266" s="493">
        <f>IF(COUNT(I41,I56)=0,"",SUM(I41,I56))</f>
        <v/>
      </c>
      <c r="J266" s="493">
        <f>IF(COUNT(J41,J56)=0,"",SUM(J41,J56))</f>
        <v/>
      </c>
      <c r="K266" s="493">
        <f>IF(COUNT(K41,K56)=0,"",SUM(K41,K56))</f>
        <v/>
      </c>
      <c r="L266" s="493">
        <f>IF(COUNT(L41,L56)=0,"",SUM(L41,L56))</f>
        <v/>
      </c>
      <c r="M266" s="493">
        <f>IF(COUNT(M41,M56)=0,"",SUM(M41,M56))</f>
        <v/>
      </c>
      <c r="N266" s="493">
        <f>SUM(B266:M266)</f>
        <v/>
      </c>
      <c r="O266">
        <f>COUNT(B266:M266)</f>
        <v/>
      </c>
      <c r="P266" s="493">
        <f>IF(O266=0,0,SUM($B$265:INDEX($B$265:$M$265,O266)))</f>
        <v/>
      </c>
      <c r="Q266" s="401">
        <f>IF(OR(O266=0,P266=0),"",N266/P266-1)</f>
        <v/>
      </c>
      <c r="R266" s="401">
        <f>AVERAGE('근거_ARB+CCB+DU복합제처방량'!H15/'근거_ARB+CCB+DU복합제처방량'!G15-1,'근거_ARB+CCB+DU복합제처방량'!I15/'근거_ARB+CCB+DU복합제처방량'!H15-1,'근거_ARB+CCB+DU복합제처방량'!J15/'근거_ARB+CCB+DU복합제처방량'!I15-1)</f>
        <v/>
      </c>
      <c r="S266" s="532">
        <f>IF(O266=0,"",IF(O266=1,0.3,IF(O266=2,0.7,0.9)))</f>
        <v/>
      </c>
      <c r="T266" s="401">
        <f>IF(O266=0,"",S266*Q266+(1-S266)*R266)</f>
        <v/>
      </c>
      <c r="U266" s="493">
        <f>IF(O266=0,"",'근거_ARB+CCB+DU복합제처방량'!I15*(1+T266))</f>
        <v/>
      </c>
    </row>
    <row r="267">
      <c r="A267" t="inlineStr">
        <is>
          <t>FY2027</t>
        </is>
      </c>
      <c r="B267" s="493">
        <f>IF(COUNT(B42,B57)=0,"",SUM(B42,B57))</f>
        <v/>
      </c>
      <c r="C267" s="493">
        <f>IF(COUNT(C42,C57)=0,"",SUM(C42,C57))</f>
        <v/>
      </c>
      <c r="D267" s="493">
        <f>IF(COUNT(D42,D57)=0,"",SUM(D42,D57))</f>
        <v/>
      </c>
      <c r="E267" s="493">
        <f>IF(COUNT(E42,E57)=0,"",SUM(E42,E57))</f>
        <v/>
      </c>
      <c r="F267" s="493">
        <f>IF(COUNT(F42,F57)=0,"",SUM(F42,F57))</f>
        <v/>
      </c>
      <c r="G267" s="493">
        <f>IF(COUNT(G42,G57)=0,"",SUM(G42,G57))</f>
        <v/>
      </c>
      <c r="H267" s="493">
        <f>IF(COUNT(H42,H57)=0,"",SUM(H42,H57))</f>
        <v/>
      </c>
      <c r="I267" s="493">
        <f>IF(COUNT(I42,I57)=0,"",SUM(I42,I57))</f>
        <v/>
      </c>
      <c r="J267" s="493">
        <f>IF(COUNT(J42,J57)=0,"",SUM(J42,J57))</f>
        <v/>
      </c>
      <c r="K267" s="493">
        <f>IF(COUNT(K42,K57)=0,"",SUM(K42,K57))</f>
        <v/>
      </c>
      <c r="L267" s="493">
        <f>IF(COUNT(L42,L57)=0,"",SUM(L42,L57))</f>
        <v/>
      </c>
      <c r="M267" s="493">
        <f>IF(COUNT(M42,M57)=0,"",SUM(M42,M57))</f>
        <v/>
      </c>
      <c r="N267" s="493">
        <f>SUM(B267:M267)</f>
        <v/>
      </c>
      <c r="O267">
        <f>COUNT(B267:M267)</f>
        <v/>
      </c>
      <c r="P267" s="493">
        <f>IF(O267=0,0,SUM($B$266:INDEX($B$266:$M$266,O267)))</f>
        <v/>
      </c>
      <c r="Q267" s="401">
        <f>IF(OR(O267=0,P267=0),"",N267/P267-1)</f>
        <v/>
      </c>
      <c r="R267" s="401">
        <f>AVERAGE('근거_ARB+CCB+DU복합제처방량'!I15/'근거_ARB+CCB+DU복합제처방량'!H15-1,'근거_ARB+CCB+DU복합제처방량'!J15/'근거_ARB+CCB+DU복합제처방량'!I15-1,'근거_ARB+CCB+DU복합제처방량'!K15/'근거_ARB+CCB+DU복합제처방량'!J15-1)</f>
        <v/>
      </c>
      <c r="S267" s="532">
        <f>IF(O267=0,"",IF(O267=1,0.3,IF(O267=2,0.7,0.9)))</f>
        <v/>
      </c>
      <c r="T267" s="401">
        <f>IF(O267=0,"",S267*Q267+(1-S267)*R267)</f>
        <v/>
      </c>
      <c r="U267" s="493">
        <f>IF(O267=0,"",'근거_ARB+CCB+DU복합제처방량'!J15*(1+T267))</f>
        <v/>
      </c>
    </row>
    <row r="268">
      <c r="A268" t="inlineStr">
        <is>
          <t>FY2028</t>
        </is>
      </c>
      <c r="B268" s="493">
        <f>IF(COUNT(B43,B58)=0,"",SUM(B43,B58))</f>
        <v/>
      </c>
      <c r="C268" s="493">
        <f>IF(COUNT(C43,C58)=0,"",SUM(C43,C58))</f>
        <v/>
      </c>
      <c r="D268" s="493">
        <f>IF(COUNT(D43,D58)=0,"",SUM(D43,D58))</f>
        <v/>
      </c>
      <c r="E268" s="493">
        <f>IF(COUNT(E43,E58)=0,"",SUM(E43,E58))</f>
        <v/>
      </c>
      <c r="F268" s="493">
        <f>IF(COUNT(F43,F58)=0,"",SUM(F43,F58))</f>
        <v/>
      </c>
      <c r="G268" s="493">
        <f>IF(COUNT(G43,G58)=0,"",SUM(G43,G58))</f>
        <v/>
      </c>
      <c r="H268" s="493">
        <f>IF(COUNT(H43,H58)=0,"",SUM(H43,H58))</f>
        <v/>
      </c>
      <c r="I268" s="493">
        <f>IF(COUNT(I43,I58)=0,"",SUM(I43,I58))</f>
        <v/>
      </c>
      <c r="J268" s="493">
        <f>IF(COUNT(J43,J58)=0,"",SUM(J43,J58))</f>
        <v/>
      </c>
      <c r="K268" s="493">
        <f>IF(COUNT(K43,K58)=0,"",SUM(K43,K58))</f>
        <v/>
      </c>
      <c r="L268" s="493">
        <f>IF(COUNT(L43,L58)=0,"",SUM(L43,L58))</f>
        <v/>
      </c>
      <c r="M268" s="493">
        <f>IF(COUNT(M43,M58)=0,"",SUM(M43,M58))</f>
        <v/>
      </c>
      <c r="N268" s="493">
        <f>SUM(B268:M268)</f>
        <v/>
      </c>
      <c r="O268">
        <f>COUNT(B268:M268)</f>
        <v/>
      </c>
      <c r="P268" s="493">
        <f>IF(O268=0,0,SUM($B$267:INDEX($B$267:$M$267,O268)))</f>
        <v/>
      </c>
      <c r="Q268" s="401">
        <f>IF(OR(O268=0,P268=0),"",N268/P268-1)</f>
        <v/>
      </c>
      <c r="R268" s="401">
        <f>AVERAGE('근거_ARB+CCB+DU복합제처방량'!J15/'근거_ARB+CCB+DU복합제처방량'!I15-1,'근거_ARB+CCB+DU복합제처방량'!K15/'근거_ARB+CCB+DU복합제처방량'!J15-1,'근거_ARB+CCB+DU복합제처방량'!L15/'근거_ARB+CCB+DU복합제처방량'!K15-1)</f>
        <v/>
      </c>
      <c r="S268" s="532">
        <f>IF(O268=0,"",IF(O268=1,0.3,IF(O268=2,0.7,0.9)))</f>
        <v/>
      </c>
      <c r="T268" s="401">
        <f>IF(O268=0,"",S268*Q268+(1-S268)*R268)</f>
        <v/>
      </c>
      <c r="U268" s="493">
        <f>IF(O268=0,"",'근거_ARB+CCB+DU복합제처방량'!K15*(1+T268))</f>
        <v/>
      </c>
    </row>
    <row r="269">
      <c r="A269" t="inlineStr">
        <is>
          <t>FY2029</t>
        </is>
      </c>
      <c r="B269" s="493">
        <f>IF(COUNT(B44,B59)=0,"",SUM(B44,B59))</f>
        <v/>
      </c>
      <c r="C269" s="493">
        <f>IF(COUNT(C44,C59)=0,"",SUM(C44,C59))</f>
        <v/>
      </c>
      <c r="D269" s="493">
        <f>IF(COUNT(D44,D59)=0,"",SUM(D44,D59))</f>
        <v/>
      </c>
      <c r="E269" s="493">
        <f>IF(COUNT(E44,E59)=0,"",SUM(E44,E59))</f>
        <v/>
      </c>
      <c r="F269" s="493">
        <f>IF(COUNT(F44,F59)=0,"",SUM(F44,F59))</f>
        <v/>
      </c>
      <c r="G269" s="493">
        <f>IF(COUNT(G44,G59)=0,"",SUM(G44,G59))</f>
        <v/>
      </c>
      <c r="H269" s="493">
        <f>IF(COUNT(H44,H59)=0,"",SUM(H44,H59))</f>
        <v/>
      </c>
      <c r="I269" s="493">
        <f>IF(COUNT(I44,I59)=0,"",SUM(I44,I59))</f>
        <v/>
      </c>
      <c r="J269" s="493">
        <f>IF(COUNT(J44,J59)=0,"",SUM(J44,J59))</f>
        <v/>
      </c>
      <c r="K269" s="493">
        <f>IF(COUNT(K44,K59)=0,"",SUM(K44,K59))</f>
        <v/>
      </c>
      <c r="L269" s="493">
        <f>IF(COUNT(L44,L59)=0,"",SUM(L44,L59))</f>
        <v/>
      </c>
      <c r="M269" s="493">
        <f>IF(COUNT(M44,M59)=0,"",SUM(M44,M59))</f>
        <v/>
      </c>
      <c r="N269" s="493">
        <f>SUM(B269:M269)</f>
        <v/>
      </c>
      <c r="O269">
        <f>COUNT(B269:M269)</f>
        <v/>
      </c>
      <c r="P269" s="493">
        <f>IF(O269=0,0,SUM($B$268:INDEX($B$268:$M$268,O269)))</f>
        <v/>
      </c>
      <c r="Q269" s="401">
        <f>IF(OR(O269=0,P269=0),"",N269/P269-1)</f>
        <v/>
      </c>
      <c r="R269" s="401">
        <f>AVERAGE('근거_ARB+CCB+DU복합제처방량'!K15/'근거_ARB+CCB+DU복합제처방량'!J15-1,'근거_ARB+CCB+DU복합제처방량'!L15/'근거_ARB+CCB+DU복합제처방량'!K15-1,'근거_ARB+CCB+DU복합제처방량'!M15/'근거_ARB+CCB+DU복합제처방량'!L15-1)</f>
        <v/>
      </c>
      <c r="S269" s="532">
        <f>IF(O269=0,"",IF(O269=1,0.3,IF(O269=2,0.7,0.9)))</f>
        <v/>
      </c>
      <c r="T269" s="401">
        <f>IF(O269=0,"",S269*Q269+(1-S269)*R269)</f>
        <v/>
      </c>
      <c r="U269" s="493">
        <f>IF(O269=0,"",'근거_ARB+CCB+DU복합제처방량'!L15*(1+T269))</f>
        <v/>
      </c>
    </row>
    <row r="270">
      <c r="A270" t="inlineStr">
        <is>
          <t>FY2030</t>
        </is>
      </c>
      <c r="B270" s="493">
        <f>IF(COUNT(B45,B60)=0,"",SUM(B45,B60))</f>
        <v/>
      </c>
      <c r="C270" s="493">
        <f>IF(COUNT(C45,C60)=0,"",SUM(C45,C60))</f>
        <v/>
      </c>
      <c r="D270" s="493">
        <f>IF(COUNT(D45,D60)=0,"",SUM(D45,D60))</f>
        <v/>
      </c>
      <c r="E270" s="493">
        <f>IF(COUNT(E45,E60)=0,"",SUM(E45,E60))</f>
        <v/>
      </c>
      <c r="F270" s="493">
        <f>IF(COUNT(F45,F60)=0,"",SUM(F45,F60))</f>
        <v/>
      </c>
      <c r="G270" s="493">
        <f>IF(COUNT(G45,G60)=0,"",SUM(G45,G60))</f>
        <v/>
      </c>
      <c r="H270" s="493">
        <f>IF(COUNT(H45,H60)=0,"",SUM(H45,H60))</f>
        <v/>
      </c>
      <c r="I270" s="493">
        <f>IF(COUNT(I45,I60)=0,"",SUM(I45,I60))</f>
        <v/>
      </c>
      <c r="J270" s="493">
        <f>IF(COUNT(J45,J60)=0,"",SUM(J45,J60))</f>
        <v/>
      </c>
      <c r="K270" s="493">
        <f>IF(COUNT(K45,K60)=0,"",SUM(K45,K60))</f>
        <v/>
      </c>
      <c r="L270" s="493">
        <f>IF(COUNT(L45,L60)=0,"",SUM(L45,L60))</f>
        <v/>
      </c>
      <c r="M270" s="493">
        <f>IF(COUNT(M45,M60)=0,"",SUM(M45,M60))</f>
        <v/>
      </c>
      <c r="N270" s="493">
        <f>SUM(B270:M270)</f>
        <v/>
      </c>
      <c r="O270">
        <f>COUNT(B270:M270)</f>
        <v/>
      </c>
      <c r="P270" s="493">
        <f>IF(O270=0,0,SUM($B$269:INDEX($B$269:$M$269,O270)))</f>
        <v/>
      </c>
      <c r="Q270" s="401">
        <f>IF(OR(O270=0,P270=0),"",N270/P270-1)</f>
        <v/>
      </c>
      <c r="R270" s="401">
        <f>AVERAGE('근거_ARB+CCB+DU복합제처방량'!L15/'근거_ARB+CCB+DU복합제처방량'!K15-1,'근거_ARB+CCB+DU복합제처방량'!M15/'근거_ARB+CCB+DU복합제처방량'!L15-1,'근거_ARB+CCB+DU복합제처방량'!N15/'근거_ARB+CCB+DU복합제처방량'!M15-1)</f>
        <v/>
      </c>
      <c r="S270" s="532">
        <f>IF(O270=0,"",IF(O270=1,0.3,IF(O270=2,0.7,0.9)))</f>
        <v/>
      </c>
      <c r="T270" s="401">
        <f>IF(O270=0,"",S270*Q270+(1-S270)*R270)</f>
        <v/>
      </c>
      <c r="U270" s="493">
        <f>IF(O270=0,"",'근거_ARB+CCB+DU복합제처방량'!M15*(1+T270))</f>
        <v/>
      </c>
    </row>
    <row r="272">
      <c r="A272" s="531" t="inlineStr">
        <is>
          <t>※ 연환산처방량(U열)은 참고 지표 — 모델의 복합제 처방량은 근거_ARB+CCB+DU복합제처방량 S-curve로 산출되며, 월별 실측이 쌓이면 이 값과의 괴리를 모니터링_월별에서 감시합니다.</t>
        </is>
      </c>
    </row>
    <row r="274">
      <c r="A274" s="527" t="inlineStr">
        <is>
          <t>■ H. 입력 정합 체크 — HP/GP 한쪽만 입력된 칸 수 (0이 정상)</t>
        </is>
      </c>
    </row>
    <row r="275">
      <c r="A275" t="inlineStr">
        <is>
          <t xml:space="preserve">  ARB+CCB+DU</t>
        </is>
      </c>
      <c r="B275">
        <f>SUMPRODUCT((ISNUMBER(B33:M45)&lt;&gt;ISNUMBER(B48:M60))*1)</f>
        <v/>
      </c>
    </row>
    <row r="276">
      <c r="A276" t="inlineStr">
        <is>
          <t xml:space="preserve">  Olmesartan 3제</t>
        </is>
      </c>
      <c r="B276">
        <f>SUMPRODUCT((ISNUMBER(B64:M76)&lt;&gt;ISNUMBER(B79:M91))*1)</f>
        <v/>
      </c>
    </row>
    <row r="277">
      <c r="A277" t="inlineStr">
        <is>
          <t xml:space="preserve">  세비카HCT</t>
        </is>
      </c>
      <c r="B277">
        <f>SUMPRODUCT((ISNUMBER(B95:M107)&lt;&gt;ISNUMBER(B110:M122))*1)</f>
        <v/>
      </c>
    </row>
    <row r="278">
      <c r="A278" t="inlineStr">
        <is>
          <t xml:space="preserve">  조제액</t>
        </is>
      </c>
      <c r="B278">
        <f>SUMPRODUCT((ISNUMBER(B126:M138)&lt;&gt;ISNUMBER(B141:M153))*1)</f>
        <v/>
      </c>
    </row>
    <row r="280">
      <c r="A280" s="527" t="inlineStr">
        <is>
          <t>■ I. 분기 집계 (FY2021Q1~FY2030Q4, 3개월 완결 분기만 표시) — 근거_SVK HCT처방량 [부록] 분기 원자료·HP:GP 분기실측·FY26 1분기 열이 여기에 연동</t>
        </is>
      </c>
    </row>
    <row r="281">
      <c r="A281" s="528" t="inlineStr">
        <is>
          <t>항목 / FY분기 ▶</t>
        </is>
      </c>
      <c r="B281" s="529" t="inlineStr">
        <is>
          <t>FY2021Q1</t>
        </is>
      </c>
      <c r="C281" s="529" t="inlineStr">
        <is>
          <t>FY2021Q2</t>
        </is>
      </c>
      <c r="D281" s="529" t="inlineStr">
        <is>
          <t>FY2021Q3</t>
        </is>
      </c>
      <c r="E281" s="529" t="inlineStr">
        <is>
          <t>FY2021Q4</t>
        </is>
      </c>
      <c r="F281" s="529" t="inlineStr">
        <is>
          <t>FY2022Q1</t>
        </is>
      </c>
      <c r="G281" s="529" t="inlineStr">
        <is>
          <t>FY2022Q2</t>
        </is>
      </c>
      <c r="H281" s="529" t="inlineStr">
        <is>
          <t>FY2022Q3</t>
        </is>
      </c>
      <c r="I281" s="529" t="inlineStr">
        <is>
          <t>FY2022Q4</t>
        </is>
      </c>
      <c r="J281" s="529" t="inlineStr">
        <is>
          <t>FY2023Q1</t>
        </is>
      </c>
      <c r="K281" s="529" t="inlineStr">
        <is>
          <t>FY2023Q2</t>
        </is>
      </c>
      <c r="L281" s="529" t="inlineStr">
        <is>
          <t>FY2023Q3</t>
        </is>
      </c>
      <c r="M281" s="529" t="inlineStr">
        <is>
          <t>FY2023Q4</t>
        </is>
      </c>
      <c r="N281" s="529" t="inlineStr">
        <is>
          <t>FY2024Q1</t>
        </is>
      </c>
      <c r="O281" s="529" t="inlineStr">
        <is>
          <t>FY2024Q2</t>
        </is>
      </c>
      <c r="P281" s="529" t="inlineStr">
        <is>
          <t>FY2024Q3</t>
        </is>
      </c>
      <c r="Q281" s="529" t="inlineStr">
        <is>
          <t>FY2024Q4</t>
        </is>
      </c>
      <c r="R281" s="529" t="inlineStr">
        <is>
          <t>FY2025Q1</t>
        </is>
      </c>
      <c r="S281" s="529" t="inlineStr">
        <is>
          <t>FY2025Q2</t>
        </is>
      </c>
      <c r="T281" s="529" t="inlineStr">
        <is>
          <t>FY2025Q3</t>
        </is>
      </c>
      <c r="U281" s="529" t="inlineStr">
        <is>
          <t>FY2025Q4</t>
        </is>
      </c>
      <c r="V281" s="529" t="inlineStr">
        <is>
          <t>FY2026Q1</t>
        </is>
      </c>
      <c r="W281" s="529" t="inlineStr">
        <is>
          <t>FY2026Q2</t>
        </is>
      </c>
      <c r="X281" s="529" t="inlineStr">
        <is>
          <t>FY2026Q3</t>
        </is>
      </c>
      <c r="Y281" s="529" t="inlineStr">
        <is>
          <t>FY2026Q4</t>
        </is>
      </c>
      <c r="Z281" s="529" t="inlineStr">
        <is>
          <t>FY2027Q1</t>
        </is>
      </c>
      <c r="AA281" s="529" t="inlineStr">
        <is>
          <t>FY2027Q2</t>
        </is>
      </c>
      <c r="AB281" s="529" t="inlineStr">
        <is>
          <t>FY2027Q3</t>
        </is>
      </c>
      <c r="AC281" s="529" t="inlineStr">
        <is>
          <t>FY2027Q4</t>
        </is>
      </c>
      <c r="AD281" s="529" t="inlineStr">
        <is>
          <t>FY2028Q1</t>
        </is>
      </c>
      <c r="AE281" s="529" t="inlineStr">
        <is>
          <t>FY2028Q2</t>
        </is>
      </c>
      <c r="AF281" s="529" t="inlineStr">
        <is>
          <t>FY2028Q3</t>
        </is>
      </c>
      <c r="AG281" s="529" t="inlineStr">
        <is>
          <t>FY2028Q4</t>
        </is>
      </c>
      <c r="AH281" s="529" t="inlineStr">
        <is>
          <t>FY2029Q1</t>
        </is>
      </c>
      <c r="AI281" s="529" t="inlineStr">
        <is>
          <t>FY2029Q2</t>
        </is>
      </c>
      <c r="AJ281" s="529" t="inlineStr">
        <is>
          <t>FY2029Q3</t>
        </is>
      </c>
      <c r="AK281" s="529" t="inlineStr">
        <is>
          <t>FY2029Q4</t>
        </is>
      </c>
      <c r="AL281" s="529" t="inlineStr">
        <is>
          <t>FY2030Q1</t>
        </is>
      </c>
      <c r="AM281" s="529" t="inlineStr">
        <is>
          <t>FY2030Q2</t>
        </is>
      </c>
      <c r="AN281" s="529" t="inlineStr">
        <is>
          <t>FY2030Q3</t>
        </is>
      </c>
      <c r="AO281" s="529" t="inlineStr">
        <is>
          <t>FY2030Q4</t>
        </is>
      </c>
    </row>
    <row r="282">
      <c r="A282" t="inlineStr">
        <is>
          <t xml:space="preserve">  ARB Total (분기 합계)</t>
        </is>
      </c>
      <c r="B282" s="493">
        <f>IF(COUNT(B20:D20)&lt;3,"",SUM(B20:D20))</f>
        <v/>
      </c>
      <c r="C282" s="493">
        <f>IF(COUNT(E20:G20)&lt;3,"",SUM(E20:G20))</f>
        <v/>
      </c>
      <c r="D282" s="493">
        <f>IF(COUNT(H20:J20)&lt;3,"",SUM(H20:J20))</f>
        <v/>
      </c>
      <c r="E282" s="493">
        <f>IF(COUNT(K20:M20)&lt;3,"",SUM(K20:M20))</f>
        <v/>
      </c>
      <c r="F282" s="493">
        <f>IF(COUNT(B21:D21)&lt;3,"",SUM(B21:D21))</f>
        <v/>
      </c>
      <c r="G282" s="493">
        <f>IF(COUNT(E21:G21)&lt;3,"",SUM(E21:G21))</f>
        <v/>
      </c>
      <c r="H282" s="493">
        <f>IF(COUNT(H21:J21)&lt;3,"",SUM(H21:J21))</f>
        <v/>
      </c>
      <c r="I282" s="493">
        <f>IF(COUNT(K21:M21)&lt;3,"",SUM(K21:M21))</f>
        <v/>
      </c>
      <c r="J282" s="493">
        <f>IF(COUNT(B22:D22)&lt;3,"",SUM(B22:D22))</f>
        <v/>
      </c>
      <c r="K282" s="493">
        <f>IF(COUNT(E22:G22)&lt;3,"",SUM(E22:G22))</f>
        <v/>
      </c>
      <c r="L282" s="493">
        <f>IF(COUNT(H22:J22)&lt;3,"",SUM(H22:J22))</f>
        <v/>
      </c>
      <c r="M282" s="493">
        <f>IF(COUNT(K22:M22)&lt;3,"",SUM(K22:M22))</f>
        <v/>
      </c>
      <c r="N282" s="493">
        <f>IF(COUNT(B23:D23)&lt;3,"",SUM(B23:D23))</f>
        <v/>
      </c>
      <c r="O282" s="493">
        <f>IF(COUNT(E23:G23)&lt;3,"",SUM(E23:G23))</f>
        <v/>
      </c>
      <c r="P282" s="493">
        <f>IF(COUNT(H23:J23)&lt;3,"",SUM(H23:J23))</f>
        <v/>
      </c>
      <c r="Q282" s="493">
        <f>IF(COUNT(K23:M23)&lt;3,"",SUM(K23:M23))</f>
        <v/>
      </c>
      <c r="R282" s="493">
        <f>IF(COUNT(B24:D24)&lt;3,"",SUM(B24:D24))</f>
        <v/>
      </c>
      <c r="S282" s="493">
        <f>IF(COUNT(E24:G24)&lt;3,"",SUM(E24:G24))</f>
        <v/>
      </c>
      <c r="T282" s="493">
        <f>IF(COUNT(H24:J24)&lt;3,"",SUM(H24:J24))</f>
        <v/>
      </c>
      <c r="U282" s="493">
        <f>IF(COUNT(K24:M24)&lt;3,"",SUM(K24:M24))</f>
        <v/>
      </c>
      <c r="V282" s="493">
        <f>IF(COUNT(B25:D25)&lt;3,"",SUM(B25:D25))</f>
        <v/>
      </c>
      <c r="W282" s="493">
        <f>IF(COUNT(E25:G25)&lt;3,"",SUM(E25:G25))</f>
        <v/>
      </c>
      <c r="X282" s="493">
        <f>IF(COUNT(H25:J25)&lt;3,"",SUM(H25:J25))</f>
        <v/>
      </c>
      <c r="Y282" s="493">
        <f>IF(COUNT(K25:M25)&lt;3,"",SUM(K25:M25))</f>
        <v/>
      </c>
      <c r="Z282" s="493">
        <f>IF(COUNT(B26:D26)&lt;3,"",SUM(B26:D26))</f>
        <v/>
      </c>
      <c r="AA282" s="493">
        <f>IF(COUNT(E26:G26)&lt;3,"",SUM(E26:G26))</f>
        <v/>
      </c>
      <c r="AB282" s="493">
        <f>IF(COUNT(H26:J26)&lt;3,"",SUM(H26:J26))</f>
        <v/>
      </c>
      <c r="AC282" s="493">
        <f>IF(COUNT(K26:M26)&lt;3,"",SUM(K26:M26))</f>
        <v/>
      </c>
      <c r="AD282" s="493">
        <f>IF(COUNT(B27:D27)&lt;3,"",SUM(B27:D27))</f>
        <v/>
      </c>
      <c r="AE282" s="493">
        <f>IF(COUNT(E27:G27)&lt;3,"",SUM(E27:G27))</f>
        <v/>
      </c>
      <c r="AF282" s="493">
        <f>IF(COUNT(H27:J27)&lt;3,"",SUM(H27:J27))</f>
        <v/>
      </c>
      <c r="AG282" s="493">
        <f>IF(COUNT(K27:M27)&lt;3,"",SUM(K27:M27))</f>
        <v/>
      </c>
      <c r="AH282" s="493">
        <f>IF(COUNT(B28:D28)&lt;3,"",SUM(B28:D28))</f>
        <v/>
      </c>
      <c r="AI282" s="493">
        <f>IF(COUNT(E28:G28)&lt;3,"",SUM(E28:G28))</f>
        <v/>
      </c>
      <c r="AJ282" s="493">
        <f>IF(COUNT(H28:J28)&lt;3,"",SUM(H28:J28))</f>
        <v/>
      </c>
      <c r="AK282" s="493">
        <f>IF(COUNT(K28:M28)&lt;3,"",SUM(K28:M28))</f>
        <v/>
      </c>
      <c r="AL282" s="493">
        <f>IF(COUNT(B29:D29)&lt;3,"",SUM(B29:D29))</f>
        <v/>
      </c>
      <c r="AM282" s="493">
        <f>IF(COUNT(E29:G29)&lt;3,"",SUM(E29:G29))</f>
        <v/>
      </c>
      <c r="AN282" s="493">
        <f>IF(COUNT(H29:J29)&lt;3,"",SUM(H29:J29))</f>
        <v/>
      </c>
      <c r="AO282" s="493">
        <f>IF(COUNT(K29:M29)&lt;3,"",SUM(K29:M29))</f>
        <v/>
      </c>
    </row>
    <row r="283">
      <c r="A283" t="inlineStr">
        <is>
          <t xml:space="preserve">  ARB+CCB+DU HP (분기 합계)</t>
        </is>
      </c>
      <c r="B283" s="493">
        <f>IF(COUNT(B36:D36)&lt;3,"",SUM(B36:D36))</f>
        <v/>
      </c>
      <c r="C283" s="493">
        <f>IF(COUNT(E36:G36)&lt;3,"",SUM(E36:G36))</f>
        <v/>
      </c>
      <c r="D283" s="493">
        <f>IF(COUNT(H36:J36)&lt;3,"",SUM(H36:J36))</f>
        <v/>
      </c>
      <c r="E283" s="493">
        <f>IF(COUNT(K36:M36)&lt;3,"",SUM(K36:M36))</f>
        <v/>
      </c>
      <c r="F283" s="493">
        <f>IF(COUNT(B37:D37)&lt;3,"",SUM(B37:D37))</f>
        <v/>
      </c>
      <c r="G283" s="493">
        <f>IF(COUNT(E37:G37)&lt;3,"",SUM(E37:G37))</f>
        <v/>
      </c>
      <c r="H283" s="493">
        <f>IF(COUNT(H37:J37)&lt;3,"",SUM(H37:J37))</f>
        <v/>
      </c>
      <c r="I283" s="493">
        <f>IF(COUNT(K37:M37)&lt;3,"",SUM(K37:M37))</f>
        <v/>
      </c>
      <c r="J283" s="493">
        <f>IF(COUNT(B38:D38)&lt;3,"",SUM(B38:D38))</f>
        <v/>
      </c>
      <c r="K283" s="493">
        <f>IF(COUNT(E38:G38)&lt;3,"",SUM(E38:G38))</f>
        <v/>
      </c>
      <c r="L283" s="493">
        <f>IF(COUNT(H38:J38)&lt;3,"",SUM(H38:J38))</f>
        <v/>
      </c>
      <c r="M283" s="493">
        <f>IF(COUNT(K38:M38)&lt;3,"",SUM(K38:M38))</f>
        <v/>
      </c>
      <c r="N283" s="493">
        <f>IF(COUNT(B39:D39)&lt;3,"",SUM(B39:D39))</f>
        <v/>
      </c>
      <c r="O283" s="493">
        <f>IF(COUNT(E39:G39)&lt;3,"",SUM(E39:G39))</f>
        <v/>
      </c>
      <c r="P283" s="493">
        <f>IF(COUNT(H39:J39)&lt;3,"",SUM(H39:J39))</f>
        <v/>
      </c>
      <c r="Q283" s="493">
        <f>IF(COUNT(K39:M39)&lt;3,"",SUM(K39:M39))</f>
        <v/>
      </c>
      <c r="R283" s="493">
        <f>IF(COUNT(B40:D40)&lt;3,"",SUM(B40:D40))</f>
        <v/>
      </c>
      <c r="S283" s="493">
        <f>IF(COUNT(E40:G40)&lt;3,"",SUM(E40:G40))</f>
        <v/>
      </c>
      <c r="T283" s="493">
        <f>IF(COUNT(H40:J40)&lt;3,"",SUM(H40:J40))</f>
        <v/>
      </c>
      <c r="U283" s="493">
        <f>IF(COUNT(K40:M40)&lt;3,"",SUM(K40:M40))</f>
        <v/>
      </c>
      <c r="V283" s="493">
        <f>IF(COUNT(B41:D41)&lt;3,"",SUM(B41:D41))</f>
        <v/>
      </c>
      <c r="W283" s="493">
        <f>IF(COUNT(E41:G41)&lt;3,"",SUM(E41:G41))</f>
        <v/>
      </c>
      <c r="X283" s="493">
        <f>IF(COUNT(H41:J41)&lt;3,"",SUM(H41:J41))</f>
        <v/>
      </c>
      <c r="Y283" s="493">
        <f>IF(COUNT(K41:M41)&lt;3,"",SUM(K41:M41))</f>
        <v/>
      </c>
      <c r="Z283" s="493">
        <f>IF(COUNT(B42:D42)&lt;3,"",SUM(B42:D42))</f>
        <v/>
      </c>
      <c r="AA283" s="493">
        <f>IF(COUNT(E42:G42)&lt;3,"",SUM(E42:G42))</f>
        <v/>
      </c>
      <c r="AB283" s="493">
        <f>IF(COUNT(H42:J42)&lt;3,"",SUM(H42:J42))</f>
        <v/>
      </c>
      <c r="AC283" s="493">
        <f>IF(COUNT(K42:M42)&lt;3,"",SUM(K42:M42))</f>
        <v/>
      </c>
      <c r="AD283" s="493">
        <f>IF(COUNT(B43:D43)&lt;3,"",SUM(B43:D43))</f>
        <v/>
      </c>
      <c r="AE283" s="493">
        <f>IF(COUNT(E43:G43)&lt;3,"",SUM(E43:G43))</f>
        <v/>
      </c>
      <c r="AF283" s="493">
        <f>IF(COUNT(H43:J43)&lt;3,"",SUM(H43:J43))</f>
        <v/>
      </c>
      <c r="AG283" s="493">
        <f>IF(COUNT(K43:M43)&lt;3,"",SUM(K43:M43))</f>
        <v/>
      </c>
      <c r="AH283" s="493">
        <f>IF(COUNT(B44:D44)&lt;3,"",SUM(B44:D44))</f>
        <v/>
      </c>
      <c r="AI283" s="493">
        <f>IF(COUNT(E44:G44)&lt;3,"",SUM(E44:G44))</f>
        <v/>
      </c>
      <c r="AJ283" s="493">
        <f>IF(COUNT(H44:J44)&lt;3,"",SUM(H44:J44))</f>
        <v/>
      </c>
      <c r="AK283" s="493">
        <f>IF(COUNT(K44:M44)&lt;3,"",SUM(K44:M44))</f>
        <v/>
      </c>
      <c r="AL283" s="493">
        <f>IF(COUNT(B45:D45)&lt;3,"",SUM(B45:D45))</f>
        <v/>
      </c>
      <c r="AM283" s="493">
        <f>IF(COUNT(E45:G45)&lt;3,"",SUM(E45:G45))</f>
        <v/>
      </c>
      <c r="AN283" s="493">
        <f>IF(COUNT(H45:J45)&lt;3,"",SUM(H45:J45))</f>
        <v/>
      </c>
      <c r="AO283" s="493">
        <f>IF(COUNT(K45:M45)&lt;3,"",SUM(K45:M45))</f>
        <v/>
      </c>
    </row>
    <row r="284">
      <c r="A284" t="inlineStr">
        <is>
          <t xml:space="preserve">  ARB+CCB+DU GP (분기 합계)</t>
        </is>
      </c>
      <c r="B284" s="493">
        <f>IF(COUNT(B51:D51)&lt;3,"",SUM(B51:D51))</f>
        <v/>
      </c>
      <c r="C284" s="493">
        <f>IF(COUNT(E51:G51)&lt;3,"",SUM(E51:G51))</f>
        <v/>
      </c>
      <c r="D284" s="493">
        <f>IF(COUNT(H51:J51)&lt;3,"",SUM(H51:J51))</f>
        <v/>
      </c>
      <c r="E284" s="493">
        <f>IF(COUNT(K51:M51)&lt;3,"",SUM(K51:M51))</f>
        <v/>
      </c>
      <c r="F284" s="493">
        <f>IF(COUNT(B52:D52)&lt;3,"",SUM(B52:D52))</f>
        <v/>
      </c>
      <c r="G284" s="493">
        <f>IF(COUNT(E52:G52)&lt;3,"",SUM(E52:G52))</f>
        <v/>
      </c>
      <c r="H284" s="493">
        <f>IF(COUNT(H52:J52)&lt;3,"",SUM(H52:J52))</f>
        <v/>
      </c>
      <c r="I284" s="493">
        <f>IF(COUNT(K52:M52)&lt;3,"",SUM(K52:M52))</f>
        <v/>
      </c>
      <c r="J284" s="493">
        <f>IF(COUNT(B53:D53)&lt;3,"",SUM(B53:D53))</f>
        <v/>
      </c>
      <c r="K284" s="493">
        <f>IF(COUNT(E53:G53)&lt;3,"",SUM(E53:G53))</f>
        <v/>
      </c>
      <c r="L284" s="493">
        <f>IF(COUNT(H53:J53)&lt;3,"",SUM(H53:J53))</f>
        <v/>
      </c>
      <c r="M284" s="493">
        <f>IF(COUNT(K53:M53)&lt;3,"",SUM(K53:M53))</f>
        <v/>
      </c>
      <c r="N284" s="493">
        <f>IF(COUNT(B54:D54)&lt;3,"",SUM(B54:D54))</f>
        <v/>
      </c>
      <c r="O284" s="493">
        <f>IF(COUNT(E54:G54)&lt;3,"",SUM(E54:G54))</f>
        <v/>
      </c>
      <c r="P284" s="493">
        <f>IF(COUNT(H54:J54)&lt;3,"",SUM(H54:J54))</f>
        <v/>
      </c>
      <c r="Q284" s="493">
        <f>IF(COUNT(K54:M54)&lt;3,"",SUM(K54:M54))</f>
        <v/>
      </c>
      <c r="R284" s="493">
        <f>IF(COUNT(B55:D55)&lt;3,"",SUM(B55:D55))</f>
        <v/>
      </c>
      <c r="S284" s="493">
        <f>IF(COUNT(E55:G55)&lt;3,"",SUM(E55:G55))</f>
        <v/>
      </c>
      <c r="T284" s="493">
        <f>IF(COUNT(H55:J55)&lt;3,"",SUM(H55:J55))</f>
        <v/>
      </c>
      <c r="U284" s="493">
        <f>IF(COUNT(K55:M55)&lt;3,"",SUM(K55:M55))</f>
        <v/>
      </c>
      <c r="V284" s="493">
        <f>IF(COUNT(B56:D56)&lt;3,"",SUM(B56:D56))</f>
        <v/>
      </c>
      <c r="W284" s="493">
        <f>IF(COUNT(E56:G56)&lt;3,"",SUM(E56:G56))</f>
        <v/>
      </c>
      <c r="X284" s="493">
        <f>IF(COUNT(H56:J56)&lt;3,"",SUM(H56:J56))</f>
        <v/>
      </c>
      <c r="Y284" s="493">
        <f>IF(COUNT(K56:M56)&lt;3,"",SUM(K56:M56))</f>
        <v/>
      </c>
      <c r="Z284" s="493">
        <f>IF(COUNT(B57:D57)&lt;3,"",SUM(B57:D57))</f>
        <v/>
      </c>
      <c r="AA284" s="493">
        <f>IF(COUNT(E57:G57)&lt;3,"",SUM(E57:G57))</f>
        <v/>
      </c>
      <c r="AB284" s="493">
        <f>IF(COUNT(H57:J57)&lt;3,"",SUM(H57:J57))</f>
        <v/>
      </c>
      <c r="AC284" s="493">
        <f>IF(COUNT(K57:M57)&lt;3,"",SUM(K57:M57))</f>
        <v/>
      </c>
      <c r="AD284" s="493">
        <f>IF(COUNT(B58:D58)&lt;3,"",SUM(B58:D58))</f>
        <v/>
      </c>
      <c r="AE284" s="493">
        <f>IF(COUNT(E58:G58)&lt;3,"",SUM(E58:G58))</f>
        <v/>
      </c>
      <c r="AF284" s="493">
        <f>IF(COUNT(H58:J58)&lt;3,"",SUM(H58:J58))</f>
        <v/>
      </c>
      <c r="AG284" s="493">
        <f>IF(COUNT(K58:M58)&lt;3,"",SUM(K58:M58))</f>
        <v/>
      </c>
      <c r="AH284" s="493">
        <f>IF(COUNT(B59:D59)&lt;3,"",SUM(B59:D59))</f>
        <v/>
      </c>
      <c r="AI284" s="493">
        <f>IF(COUNT(E59:G59)&lt;3,"",SUM(E59:G59))</f>
        <v/>
      </c>
      <c r="AJ284" s="493">
        <f>IF(COUNT(H59:J59)&lt;3,"",SUM(H59:J59))</f>
        <v/>
      </c>
      <c r="AK284" s="493">
        <f>IF(COUNT(K59:M59)&lt;3,"",SUM(K59:M59))</f>
        <v/>
      </c>
      <c r="AL284" s="493">
        <f>IF(COUNT(B60:D60)&lt;3,"",SUM(B60:D60))</f>
        <v/>
      </c>
      <c r="AM284" s="493">
        <f>IF(COUNT(E60:G60)&lt;3,"",SUM(E60:G60))</f>
        <v/>
      </c>
      <c r="AN284" s="493">
        <f>IF(COUNT(H60:J60)&lt;3,"",SUM(H60:J60))</f>
        <v/>
      </c>
      <c r="AO284" s="493">
        <f>IF(COUNT(K60:M60)&lt;3,"",SUM(K60:M60))</f>
        <v/>
      </c>
    </row>
    <row r="285">
      <c r="A285" t="inlineStr">
        <is>
          <t xml:space="preserve">  Olmesartan 3제 HP (분기 합계)</t>
        </is>
      </c>
      <c r="B285" s="493">
        <f>IF(COUNT(B67:D67)&lt;3,"",SUM(B67:D67))</f>
        <v/>
      </c>
      <c r="C285" s="493">
        <f>IF(COUNT(E67:G67)&lt;3,"",SUM(E67:G67))</f>
        <v/>
      </c>
      <c r="D285" s="493">
        <f>IF(COUNT(H67:J67)&lt;3,"",SUM(H67:J67))</f>
        <v/>
      </c>
      <c r="E285" s="493">
        <f>IF(COUNT(K67:M67)&lt;3,"",SUM(K67:M67))</f>
        <v/>
      </c>
      <c r="F285" s="493">
        <f>IF(COUNT(B68:D68)&lt;3,"",SUM(B68:D68))</f>
        <v/>
      </c>
      <c r="G285" s="493">
        <f>IF(COUNT(E68:G68)&lt;3,"",SUM(E68:G68))</f>
        <v/>
      </c>
      <c r="H285" s="493">
        <f>IF(COUNT(H68:J68)&lt;3,"",SUM(H68:J68))</f>
        <v/>
      </c>
      <c r="I285" s="493">
        <f>IF(COUNT(K68:M68)&lt;3,"",SUM(K68:M68))</f>
        <v/>
      </c>
      <c r="J285" s="493">
        <f>IF(COUNT(B69:D69)&lt;3,"",SUM(B69:D69))</f>
        <v/>
      </c>
      <c r="K285" s="493">
        <f>IF(COUNT(E69:G69)&lt;3,"",SUM(E69:G69))</f>
        <v/>
      </c>
      <c r="L285" s="493">
        <f>IF(COUNT(H69:J69)&lt;3,"",SUM(H69:J69))</f>
        <v/>
      </c>
      <c r="M285" s="493">
        <f>IF(COUNT(K69:M69)&lt;3,"",SUM(K69:M69))</f>
        <v/>
      </c>
      <c r="N285" s="493">
        <f>IF(COUNT(B70:D70)&lt;3,"",SUM(B70:D70))</f>
        <v/>
      </c>
      <c r="O285" s="493">
        <f>IF(COUNT(E70:G70)&lt;3,"",SUM(E70:G70))</f>
        <v/>
      </c>
      <c r="P285" s="493">
        <f>IF(COUNT(H70:J70)&lt;3,"",SUM(H70:J70))</f>
        <v/>
      </c>
      <c r="Q285" s="493">
        <f>IF(COUNT(K70:M70)&lt;3,"",SUM(K70:M70))</f>
        <v/>
      </c>
      <c r="R285" s="493">
        <f>IF(COUNT(B71:D71)&lt;3,"",SUM(B71:D71))</f>
        <v/>
      </c>
      <c r="S285" s="493">
        <f>IF(COUNT(E71:G71)&lt;3,"",SUM(E71:G71))</f>
        <v/>
      </c>
      <c r="T285" s="493">
        <f>IF(COUNT(H71:J71)&lt;3,"",SUM(H71:J71))</f>
        <v/>
      </c>
      <c r="U285" s="493">
        <f>IF(COUNT(K71:M71)&lt;3,"",SUM(K71:M71))</f>
        <v/>
      </c>
      <c r="V285" s="493">
        <f>IF(COUNT(B72:D72)&lt;3,"",SUM(B72:D72))</f>
        <v/>
      </c>
      <c r="W285" s="493">
        <f>IF(COUNT(E72:G72)&lt;3,"",SUM(E72:G72))</f>
        <v/>
      </c>
      <c r="X285" s="493">
        <f>IF(COUNT(H72:J72)&lt;3,"",SUM(H72:J72))</f>
        <v/>
      </c>
      <c r="Y285" s="493">
        <f>IF(COUNT(K72:M72)&lt;3,"",SUM(K72:M72))</f>
        <v/>
      </c>
      <c r="Z285" s="493">
        <f>IF(COUNT(B73:D73)&lt;3,"",SUM(B73:D73))</f>
        <v/>
      </c>
      <c r="AA285" s="493">
        <f>IF(COUNT(E73:G73)&lt;3,"",SUM(E73:G73))</f>
        <v/>
      </c>
      <c r="AB285" s="493">
        <f>IF(COUNT(H73:J73)&lt;3,"",SUM(H73:J73))</f>
        <v/>
      </c>
      <c r="AC285" s="493">
        <f>IF(COUNT(K73:M73)&lt;3,"",SUM(K73:M73))</f>
        <v/>
      </c>
      <c r="AD285" s="493">
        <f>IF(COUNT(B74:D74)&lt;3,"",SUM(B74:D74))</f>
        <v/>
      </c>
      <c r="AE285" s="493">
        <f>IF(COUNT(E74:G74)&lt;3,"",SUM(E74:G74))</f>
        <v/>
      </c>
      <c r="AF285" s="493">
        <f>IF(COUNT(H74:J74)&lt;3,"",SUM(H74:J74))</f>
        <v/>
      </c>
      <c r="AG285" s="493">
        <f>IF(COUNT(K74:M74)&lt;3,"",SUM(K74:M74))</f>
        <v/>
      </c>
      <c r="AH285" s="493">
        <f>IF(COUNT(B75:D75)&lt;3,"",SUM(B75:D75))</f>
        <v/>
      </c>
      <c r="AI285" s="493">
        <f>IF(COUNT(E75:G75)&lt;3,"",SUM(E75:G75))</f>
        <v/>
      </c>
      <c r="AJ285" s="493">
        <f>IF(COUNT(H75:J75)&lt;3,"",SUM(H75:J75))</f>
        <v/>
      </c>
      <c r="AK285" s="493">
        <f>IF(COUNT(K75:M75)&lt;3,"",SUM(K75:M75))</f>
        <v/>
      </c>
      <c r="AL285" s="493">
        <f>IF(COUNT(B76:D76)&lt;3,"",SUM(B76:D76))</f>
        <v/>
      </c>
      <c r="AM285" s="493">
        <f>IF(COUNT(E76:G76)&lt;3,"",SUM(E76:G76))</f>
        <v/>
      </c>
      <c r="AN285" s="493">
        <f>IF(COUNT(H76:J76)&lt;3,"",SUM(H76:J76))</f>
        <v/>
      </c>
      <c r="AO285" s="493">
        <f>IF(COUNT(K76:M76)&lt;3,"",SUM(K76:M76))</f>
        <v/>
      </c>
    </row>
    <row r="286">
      <c r="A286" t="inlineStr">
        <is>
          <t xml:space="preserve">  Olmesartan 3제 GP (분기 합계)</t>
        </is>
      </c>
      <c r="B286" s="493">
        <f>IF(COUNT(B82:D82)&lt;3,"",SUM(B82:D82))</f>
        <v/>
      </c>
      <c r="C286" s="493">
        <f>IF(COUNT(E82:G82)&lt;3,"",SUM(E82:G82))</f>
        <v/>
      </c>
      <c r="D286" s="493">
        <f>IF(COUNT(H82:J82)&lt;3,"",SUM(H82:J82))</f>
        <v/>
      </c>
      <c r="E286" s="493">
        <f>IF(COUNT(K82:M82)&lt;3,"",SUM(K82:M82))</f>
        <v/>
      </c>
      <c r="F286" s="493">
        <f>IF(COUNT(B83:D83)&lt;3,"",SUM(B83:D83))</f>
        <v/>
      </c>
      <c r="G286" s="493">
        <f>IF(COUNT(E83:G83)&lt;3,"",SUM(E83:G83))</f>
        <v/>
      </c>
      <c r="H286" s="493">
        <f>IF(COUNT(H83:J83)&lt;3,"",SUM(H83:J83))</f>
        <v/>
      </c>
      <c r="I286" s="493">
        <f>IF(COUNT(K83:M83)&lt;3,"",SUM(K83:M83))</f>
        <v/>
      </c>
      <c r="J286" s="493">
        <f>IF(COUNT(B84:D84)&lt;3,"",SUM(B84:D84))</f>
        <v/>
      </c>
      <c r="K286" s="493">
        <f>IF(COUNT(E84:G84)&lt;3,"",SUM(E84:G84))</f>
        <v/>
      </c>
      <c r="L286" s="493">
        <f>IF(COUNT(H84:J84)&lt;3,"",SUM(H84:J84))</f>
        <v/>
      </c>
      <c r="M286" s="493">
        <f>IF(COUNT(K84:M84)&lt;3,"",SUM(K84:M84))</f>
        <v/>
      </c>
      <c r="N286" s="493">
        <f>IF(COUNT(B85:D85)&lt;3,"",SUM(B85:D85))</f>
        <v/>
      </c>
      <c r="O286" s="493">
        <f>IF(COUNT(E85:G85)&lt;3,"",SUM(E85:G85))</f>
        <v/>
      </c>
      <c r="P286" s="493">
        <f>IF(COUNT(H85:J85)&lt;3,"",SUM(H85:J85))</f>
        <v/>
      </c>
      <c r="Q286" s="493">
        <f>IF(COUNT(K85:M85)&lt;3,"",SUM(K85:M85))</f>
        <v/>
      </c>
      <c r="R286" s="493">
        <f>IF(COUNT(B86:D86)&lt;3,"",SUM(B86:D86))</f>
        <v/>
      </c>
      <c r="S286" s="493">
        <f>IF(COUNT(E86:G86)&lt;3,"",SUM(E86:G86))</f>
        <v/>
      </c>
      <c r="T286" s="493">
        <f>IF(COUNT(H86:J86)&lt;3,"",SUM(H86:J86))</f>
        <v/>
      </c>
      <c r="U286" s="493">
        <f>IF(COUNT(K86:M86)&lt;3,"",SUM(K86:M86))</f>
        <v/>
      </c>
      <c r="V286" s="493">
        <f>IF(COUNT(B87:D87)&lt;3,"",SUM(B87:D87))</f>
        <v/>
      </c>
      <c r="W286" s="493">
        <f>IF(COUNT(E87:G87)&lt;3,"",SUM(E87:G87))</f>
        <v/>
      </c>
      <c r="X286" s="493">
        <f>IF(COUNT(H87:J87)&lt;3,"",SUM(H87:J87))</f>
        <v/>
      </c>
      <c r="Y286" s="493">
        <f>IF(COUNT(K87:M87)&lt;3,"",SUM(K87:M87))</f>
        <v/>
      </c>
      <c r="Z286" s="493">
        <f>IF(COUNT(B88:D88)&lt;3,"",SUM(B88:D88))</f>
        <v/>
      </c>
      <c r="AA286" s="493">
        <f>IF(COUNT(E88:G88)&lt;3,"",SUM(E88:G88))</f>
        <v/>
      </c>
      <c r="AB286" s="493">
        <f>IF(COUNT(H88:J88)&lt;3,"",SUM(H88:J88))</f>
        <v/>
      </c>
      <c r="AC286" s="493">
        <f>IF(COUNT(K88:M88)&lt;3,"",SUM(K88:M88))</f>
        <v/>
      </c>
      <c r="AD286" s="493">
        <f>IF(COUNT(B89:D89)&lt;3,"",SUM(B89:D89))</f>
        <v/>
      </c>
      <c r="AE286" s="493">
        <f>IF(COUNT(E89:G89)&lt;3,"",SUM(E89:G89))</f>
        <v/>
      </c>
      <c r="AF286" s="493">
        <f>IF(COUNT(H89:J89)&lt;3,"",SUM(H89:J89))</f>
        <v/>
      </c>
      <c r="AG286" s="493">
        <f>IF(COUNT(K89:M89)&lt;3,"",SUM(K89:M89))</f>
        <v/>
      </c>
      <c r="AH286" s="493">
        <f>IF(COUNT(B90:D90)&lt;3,"",SUM(B90:D90))</f>
        <v/>
      </c>
      <c r="AI286" s="493">
        <f>IF(COUNT(E90:G90)&lt;3,"",SUM(E90:G90))</f>
        <v/>
      </c>
      <c r="AJ286" s="493">
        <f>IF(COUNT(H90:J90)&lt;3,"",SUM(H90:J90))</f>
        <v/>
      </c>
      <c r="AK286" s="493">
        <f>IF(COUNT(K90:M90)&lt;3,"",SUM(K90:M90))</f>
        <v/>
      </c>
      <c r="AL286" s="493">
        <f>IF(COUNT(B91:D91)&lt;3,"",SUM(B91:D91))</f>
        <v/>
      </c>
      <c r="AM286" s="493">
        <f>IF(COUNT(E91:G91)&lt;3,"",SUM(E91:G91))</f>
        <v/>
      </c>
      <c r="AN286" s="493">
        <f>IF(COUNT(H91:J91)&lt;3,"",SUM(H91:J91))</f>
        <v/>
      </c>
      <c r="AO286" s="493">
        <f>IF(COUNT(K91:M91)&lt;3,"",SUM(K91:M91))</f>
        <v/>
      </c>
    </row>
    <row r="287">
      <c r="A287" t="inlineStr">
        <is>
          <t xml:space="preserve">  세비카HCT HP (분기 합계)</t>
        </is>
      </c>
      <c r="B287" s="493">
        <f>IF(COUNT(B98:D98)&lt;3,"",SUM(B98:D98))</f>
        <v/>
      </c>
      <c r="C287" s="493">
        <f>IF(COUNT(E98:G98)&lt;3,"",SUM(E98:G98))</f>
        <v/>
      </c>
      <c r="D287" s="493">
        <f>IF(COUNT(H98:J98)&lt;3,"",SUM(H98:J98))</f>
        <v/>
      </c>
      <c r="E287" s="493">
        <f>IF(COUNT(K98:M98)&lt;3,"",SUM(K98:M98))</f>
        <v/>
      </c>
      <c r="F287" s="493">
        <f>IF(COUNT(B99:D99)&lt;3,"",SUM(B99:D99))</f>
        <v/>
      </c>
      <c r="G287" s="493">
        <f>IF(COUNT(E99:G99)&lt;3,"",SUM(E99:G99))</f>
        <v/>
      </c>
      <c r="H287" s="493">
        <f>IF(COUNT(H99:J99)&lt;3,"",SUM(H99:J99))</f>
        <v/>
      </c>
      <c r="I287" s="493">
        <f>IF(COUNT(K99:M99)&lt;3,"",SUM(K99:M99))</f>
        <v/>
      </c>
      <c r="J287" s="493">
        <f>IF(COUNT(B100:D100)&lt;3,"",SUM(B100:D100))</f>
        <v/>
      </c>
      <c r="K287" s="493">
        <f>IF(COUNT(E100:G100)&lt;3,"",SUM(E100:G100))</f>
        <v/>
      </c>
      <c r="L287" s="493">
        <f>IF(COUNT(H100:J100)&lt;3,"",SUM(H100:J100))</f>
        <v/>
      </c>
      <c r="M287" s="493">
        <f>IF(COUNT(K100:M100)&lt;3,"",SUM(K100:M100))</f>
        <v/>
      </c>
      <c r="N287" s="493">
        <f>IF(COUNT(B101:D101)&lt;3,"",SUM(B101:D101))</f>
        <v/>
      </c>
      <c r="O287" s="493">
        <f>IF(COUNT(E101:G101)&lt;3,"",SUM(E101:G101))</f>
        <v/>
      </c>
      <c r="P287" s="493">
        <f>IF(COUNT(H101:J101)&lt;3,"",SUM(H101:J101))</f>
        <v/>
      </c>
      <c r="Q287" s="493">
        <f>IF(COUNT(K101:M101)&lt;3,"",SUM(K101:M101))</f>
        <v/>
      </c>
      <c r="R287" s="493">
        <f>IF(COUNT(B102:D102)&lt;3,"",SUM(B102:D102))</f>
        <v/>
      </c>
      <c r="S287" s="493">
        <f>IF(COUNT(E102:G102)&lt;3,"",SUM(E102:G102))</f>
        <v/>
      </c>
      <c r="T287" s="493">
        <f>IF(COUNT(H102:J102)&lt;3,"",SUM(H102:J102))</f>
        <v/>
      </c>
      <c r="U287" s="493">
        <f>IF(COUNT(K102:M102)&lt;3,"",SUM(K102:M102))</f>
        <v/>
      </c>
      <c r="V287" s="493">
        <f>IF(COUNT(B103:D103)&lt;3,"",SUM(B103:D103))</f>
        <v/>
      </c>
      <c r="W287" s="493">
        <f>IF(COUNT(E103:G103)&lt;3,"",SUM(E103:G103))</f>
        <v/>
      </c>
      <c r="X287" s="493">
        <f>IF(COUNT(H103:J103)&lt;3,"",SUM(H103:J103))</f>
        <v/>
      </c>
      <c r="Y287" s="493">
        <f>IF(COUNT(K103:M103)&lt;3,"",SUM(K103:M103))</f>
        <v/>
      </c>
      <c r="Z287" s="493">
        <f>IF(COUNT(B104:D104)&lt;3,"",SUM(B104:D104))</f>
        <v/>
      </c>
      <c r="AA287" s="493">
        <f>IF(COUNT(E104:G104)&lt;3,"",SUM(E104:G104))</f>
        <v/>
      </c>
      <c r="AB287" s="493">
        <f>IF(COUNT(H104:J104)&lt;3,"",SUM(H104:J104))</f>
        <v/>
      </c>
      <c r="AC287" s="493">
        <f>IF(COUNT(K104:M104)&lt;3,"",SUM(K104:M104))</f>
        <v/>
      </c>
      <c r="AD287" s="493">
        <f>IF(COUNT(B105:D105)&lt;3,"",SUM(B105:D105))</f>
        <v/>
      </c>
      <c r="AE287" s="493">
        <f>IF(COUNT(E105:G105)&lt;3,"",SUM(E105:G105))</f>
        <v/>
      </c>
      <c r="AF287" s="493">
        <f>IF(COUNT(H105:J105)&lt;3,"",SUM(H105:J105))</f>
        <v/>
      </c>
      <c r="AG287" s="493">
        <f>IF(COUNT(K105:M105)&lt;3,"",SUM(K105:M105))</f>
        <v/>
      </c>
      <c r="AH287" s="493">
        <f>IF(COUNT(B106:D106)&lt;3,"",SUM(B106:D106))</f>
        <v/>
      </c>
      <c r="AI287" s="493">
        <f>IF(COUNT(E106:G106)&lt;3,"",SUM(E106:G106))</f>
        <v/>
      </c>
      <c r="AJ287" s="493">
        <f>IF(COUNT(H106:J106)&lt;3,"",SUM(H106:J106))</f>
        <v/>
      </c>
      <c r="AK287" s="493">
        <f>IF(COUNT(K106:M106)&lt;3,"",SUM(K106:M106))</f>
        <v/>
      </c>
      <c r="AL287" s="493">
        <f>IF(COUNT(B107:D107)&lt;3,"",SUM(B107:D107))</f>
        <v/>
      </c>
      <c r="AM287" s="493">
        <f>IF(COUNT(E107:G107)&lt;3,"",SUM(E107:G107))</f>
        <v/>
      </c>
      <c r="AN287" s="493">
        <f>IF(COUNT(H107:J107)&lt;3,"",SUM(H107:J107))</f>
        <v/>
      </c>
      <c r="AO287" s="493">
        <f>IF(COUNT(K107:M107)&lt;3,"",SUM(K107:M107))</f>
        <v/>
      </c>
    </row>
    <row r="288">
      <c r="A288" t="inlineStr">
        <is>
          <t xml:space="preserve">  세비카HCT GP (분기 합계)</t>
        </is>
      </c>
      <c r="B288" s="493">
        <f>IF(COUNT(B113:D113)&lt;3,"",SUM(B113:D113))</f>
        <v/>
      </c>
      <c r="C288" s="493">
        <f>IF(COUNT(E113:G113)&lt;3,"",SUM(E113:G113))</f>
        <v/>
      </c>
      <c r="D288" s="493">
        <f>IF(COUNT(H113:J113)&lt;3,"",SUM(H113:J113))</f>
        <v/>
      </c>
      <c r="E288" s="493">
        <f>IF(COUNT(K113:M113)&lt;3,"",SUM(K113:M113))</f>
        <v/>
      </c>
      <c r="F288" s="493">
        <f>IF(COUNT(B114:D114)&lt;3,"",SUM(B114:D114))</f>
        <v/>
      </c>
      <c r="G288" s="493">
        <f>IF(COUNT(E114:G114)&lt;3,"",SUM(E114:G114))</f>
        <v/>
      </c>
      <c r="H288" s="493">
        <f>IF(COUNT(H114:J114)&lt;3,"",SUM(H114:J114))</f>
        <v/>
      </c>
      <c r="I288" s="493">
        <f>IF(COUNT(K114:M114)&lt;3,"",SUM(K114:M114))</f>
        <v/>
      </c>
      <c r="J288" s="493">
        <f>IF(COUNT(B115:D115)&lt;3,"",SUM(B115:D115))</f>
        <v/>
      </c>
      <c r="K288" s="493">
        <f>IF(COUNT(E115:G115)&lt;3,"",SUM(E115:G115))</f>
        <v/>
      </c>
      <c r="L288" s="493">
        <f>IF(COUNT(H115:J115)&lt;3,"",SUM(H115:J115))</f>
        <v/>
      </c>
      <c r="M288" s="493">
        <f>IF(COUNT(K115:M115)&lt;3,"",SUM(K115:M115))</f>
        <v/>
      </c>
      <c r="N288" s="493">
        <f>IF(COUNT(B116:D116)&lt;3,"",SUM(B116:D116))</f>
        <v/>
      </c>
      <c r="O288" s="493">
        <f>IF(COUNT(E116:G116)&lt;3,"",SUM(E116:G116))</f>
        <v/>
      </c>
      <c r="P288" s="493">
        <f>IF(COUNT(H116:J116)&lt;3,"",SUM(H116:J116))</f>
        <v/>
      </c>
      <c r="Q288" s="493">
        <f>IF(COUNT(K116:M116)&lt;3,"",SUM(K116:M116))</f>
        <v/>
      </c>
      <c r="R288" s="493">
        <f>IF(COUNT(B117:D117)&lt;3,"",SUM(B117:D117))</f>
        <v/>
      </c>
      <c r="S288" s="493">
        <f>IF(COUNT(E117:G117)&lt;3,"",SUM(E117:G117))</f>
        <v/>
      </c>
      <c r="T288" s="493">
        <f>IF(COUNT(H117:J117)&lt;3,"",SUM(H117:J117))</f>
        <v/>
      </c>
      <c r="U288" s="493">
        <f>IF(COUNT(K117:M117)&lt;3,"",SUM(K117:M117))</f>
        <v/>
      </c>
      <c r="V288" s="493">
        <f>IF(COUNT(B118:D118)&lt;3,"",SUM(B118:D118))</f>
        <v/>
      </c>
      <c r="W288" s="493">
        <f>IF(COUNT(E118:G118)&lt;3,"",SUM(E118:G118))</f>
        <v/>
      </c>
      <c r="X288" s="493">
        <f>IF(COUNT(H118:J118)&lt;3,"",SUM(H118:J118))</f>
        <v/>
      </c>
      <c r="Y288" s="493">
        <f>IF(COUNT(K118:M118)&lt;3,"",SUM(K118:M118))</f>
        <v/>
      </c>
      <c r="Z288" s="493">
        <f>IF(COUNT(B119:D119)&lt;3,"",SUM(B119:D119))</f>
        <v/>
      </c>
      <c r="AA288" s="493">
        <f>IF(COUNT(E119:G119)&lt;3,"",SUM(E119:G119))</f>
        <v/>
      </c>
      <c r="AB288" s="493">
        <f>IF(COUNT(H119:J119)&lt;3,"",SUM(H119:J119))</f>
        <v/>
      </c>
      <c r="AC288" s="493">
        <f>IF(COUNT(K119:M119)&lt;3,"",SUM(K119:M119))</f>
        <v/>
      </c>
      <c r="AD288" s="493">
        <f>IF(COUNT(B120:D120)&lt;3,"",SUM(B120:D120))</f>
        <v/>
      </c>
      <c r="AE288" s="493">
        <f>IF(COUNT(E120:G120)&lt;3,"",SUM(E120:G120))</f>
        <v/>
      </c>
      <c r="AF288" s="493">
        <f>IF(COUNT(H120:J120)&lt;3,"",SUM(H120:J120))</f>
        <v/>
      </c>
      <c r="AG288" s="493">
        <f>IF(COUNT(K120:M120)&lt;3,"",SUM(K120:M120))</f>
        <v/>
      </c>
      <c r="AH288" s="493">
        <f>IF(COUNT(B121:D121)&lt;3,"",SUM(B121:D121))</f>
        <v/>
      </c>
      <c r="AI288" s="493">
        <f>IF(COUNT(E121:G121)&lt;3,"",SUM(E121:G121))</f>
        <v/>
      </c>
      <c r="AJ288" s="493">
        <f>IF(COUNT(H121:J121)&lt;3,"",SUM(H121:J121))</f>
        <v/>
      </c>
      <c r="AK288" s="493">
        <f>IF(COUNT(K121:M121)&lt;3,"",SUM(K121:M121))</f>
        <v/>
      </c>
      <c r="AL288" s="493">
        <f>IF(COUNT(B122:D122)&lt;3,"",SUM(B122:D122))</f>
        <v/>
      </c>
      <c r="AM288" s="493">
        <f>IF(COUNT(E122:G122)&lt;3,"",SUM(E122:G122))</f>
        <v/>
      </c>
      <c r="AN288" s="493">
        <f>IF(COUNT(H122:J122)&lt;3,"",SUM(H122:J122))</f>
        <v/>
      </c>
      <c r="AO288" s="493">
        <f>IF(COUNT(K122:M122)&lt;3,"",SUM(K122:M122))</f>
        <v/>
      </c>
    </row>
    <row r="289">
      <c r="A289" s="459" t="inlineStr">
        <is>
          <t xml:space="preserve">  HP:GP 비율(HP)</t>
        </is>
      </c>
      <c r="B289" s="508">
        <f>IFERROR(IF(OR(B283="",B283=""),"",B283/(B283+B284)),"")</f>
        <v/>
      </c>
      <c r="C289" s="508">
        <f>IFERROR(IF(OR(C283="",C283=""),"",C283/(C283+C284)),"")</f>
        <v/>
      </c>
      <c r="D289" s="508">
        <f>IFERROR(IF(OR(D283="",D283=""),"",D283/(D283+D284)),"")</f>
        <v/>
      </c>
      <c r="E289" s="508">
        <f>IFERROR(IF(OR(E283="",E283=""),"",E283/(E283+E284)),"")</f>
        <v/>
      </c>
      <c r="F289" s="508">
        <f>IFERROR(IF(OR(F283="",F283=""),"",F283/(F283+F284)),"")</f>
        <v/>
      </c>
      <c r="G289" s="508">
        <f>IFERROR(IF(OR(G283="",G283=""),"",G283/(G283+G284)),"")</f>
        <v/>
      </c>
      <c r="H289" s="508">
        <f>IFERROR(IF(OR(H283="",H283=""),"",H283/(H283+H284)),"")</f>
        <v/>
      </c>
      <c r="I289" s="508">
        <f>IFERROR(IF(OR(I283="",I283=""),"",I283/(I283+I284)),"")</f>
        <v/>
      </c>
      <c r="J289" s="508">
        <f>IFERROR(IF(OR(J283="",J283=""),"",J283/(J283+J284)),"")</f>
        <v/>
      </c>
      <c r="K289" s="508">
        <f>IFERROR(IF(OR(K283="",K283=""),"",K283/(K283+K284)),"")</f>
        <v/>
      </c>
      <c r="L289" s="508">
        <f>IFERROR(IF(OR(L283="",L283=""),"",L283/(L283+L284)),"")</f>
        <v/>
      </c>
      <c r="M289" s="508">
        <f>IFERROR(IF(OR(M283="",M283=""),"",M283/(M283+M284)),"")</f>
        <v/>
      </c>
      <c r="N289" s="508">
        <f>IFERROR(IF(OR(N283="",N283=""),"",N283/(N283+N284)),"")</f>
        <v/>
      </c>
      <c r="O289" s="508">
        <f>IFERROR(IF(OR(O283="",O283=""),"",O283/(O283+O284)),"")</f>
        <v/>
      </c>
      <c r="P289" s="508">
        <f>IFERROR(IF(OR(P283="",P283=""),"",P283/(P283+P284)),"")</f>
        <v/>
      </c>
      <c r="Q289" s="508">
        <f>IFERROR(IF(OR(Q283="",Q283=""),"",Q283/(Q283+Q284)),"")</f>
        <v/>
      </c>
      <c r="R289" s="508">
        <f>IFERROR(IF(OR(R283="",R283=""),"",R283/(R283+R284)),"")</f>
        <v/>
      </c>
      <c r="S289" s="508">
        <f>IFERROR(IF(OR(S283="",S283=""),"",S283/(S283+S284)),"")</f>
        <v/>
      </c>
      <c r="T289" s="508">
        <f>IFERROR(IF(OR(T283="",T283=""),"",T283/(T283+T284)),"")</f>
        <v/>
      </c>
      <c r="U289" s="508">
        <f>IFERROR(IF(OR(U283="",U283=""),"",U283/(U283+U284)),"")</f>
        <v/>
      </c>
      <c r="V289" s="508">
        <f>IFERROR(IF(OR(V283="",V283=""),"",V283/(V283+V284)),"")</f>
        <v/>
      </c>
      <c r="W289" s="508">
        <f>IFERROR(IF(OR(W283="",W283=""),"",W283/(W283+W284)),"")</f>
        <v/>
      </c>
      <c r="X289" s="508">
        <f>IFERROR(IF(OR(X283="",X283=""),"",X283/(X283+X284)),"")</f>
        <v/>
      </c>
      <c r="Y289" s="508">
        <f>IFERROR(IF(OR(Y283="",Y283=""),"",Y283/(Y283+Y284)),"")</f>
        <v/>
      </c>
      <c r="Z289" s="508">
        <f>IFERROR(IF(OR(Z283="",Z283=""),"",Z283/(Z283+Z284)),"")</f>
        <v/>
      </c>
      <c r="AA289" s="508">
        <f>IFERROR(IF(OR(AA283="",AA283=""),"",AA283/(AA283+AA284)),"")</f>
        <v/>
      </c>
      <c r="AB289" s="508">
        <f>IFERROR(IF(OR(AB283="",AB283=""),"",AB283/(AB283+AB284)),"")</f>
        <v/>
      </c>
      <c r="AC289" s="508">
        <f>IFERROR(IF(OR(AC283="",AC283=""),"",AC283/(AC283+AC284)),"")</f>
        <v/>
      </c>
      <c r="AD289" s="508">
        <f>IFERROR(IF(OR(AD283="",AD283=""),"",AD283/(AD283+AD284)),"")</f>
        <v/>
      </c>
      <c r="AE289" s="508">
        <f>IFERROR(IF(OR(AE283="",AE283=""),"",AE283/(AE283+AE284)),"")</f>
        <v/>
      </c>
      <c r="AF289" s="508">
        <f>IFERROR(IF(OR(AF283="",AF283=""),"",AF283/(AF283+AF284)),"")</f>
        <v/>
      </c>
      <c r="AG289" s="508">
        <f>IFERROR(IF(OR(AG283="",AG283=""),"",AG283/(AG283+AG284)),"")</f>
        <v/>
      </c>
      <c r="AH289" s="508">
        <f>IFERROR(IF(OR(AH283="",AH283=""),"",AH283/(AH283+AH284)),"")</f>
        <v/>
      </c>
      <c r="AI289" s="508">
        <f>IFERROR(IF(OR(AI283="",AI283=""),"",AI283/(AI283+AI284)),"")</f>
        <v/>
      </c>
      <c r="AJ289" s="508">
        <f>IFERROR(IF(OR(AJ283="",AJ283=""),"",AJ283/(AJ283+AJ284)),"")</f>
        <v/>
      </c>
      <c r="AK289" s="508">
        <f>IFERROR(IF(OR(AK283="",AK283=""),"",AK283/(AK283+AK284)),"")</f>
        <v/>
      </c>
      <c r="AL289" s="508">
        <f>IFERROR(IF(OR(AL283="",AL283=""),"",AL283/(AL283+AL284)),"")</f>
        <v/>
      </c>
      <c r="AM289" s="508">
        <f>IFERROR(IF(OR(AM283="",AM283=""),"",AM283/(AM283+AM284)),"")</f>
        <v/>
      </c>
      <c r="AN289" s="508">
        <f>IFERROR(IF(OR(AN283="",AN283=""),"",AN283/(AN283+AN284)),"")</f>
        <v/>
      </c>
      <c r="AO289" s="508">
        <f>IFERROR(IF(OR(AO283="",AO283=""),"",AO283/(AO283+AO284)),"")</f>
        <v/>
      </c>
    </row>
    <row r="290">
      <c r="A290" s="459" t="inlineStr">
        <is>
          <t xml:space="preserve">  Olmesartan MS (HP)</t>
        </is>
      </c>
      <c r="B290" s="508">
        <f>IFERROR(IF(OR(B285="",B283=""),"",B285/(B283)),"")</f>
        <v/>
      </c>
      <c r="C290" s="508">
        <f>IFERROR(IF(OR(C285="",C283=""),"",C285/(C283)),"")</f>
        <v/>
      </c>
      <c r="D290" s="508">
        <f>IFERROR(IF(OR(D285="",D283=""),"",D285/(D283)),"")</f>
        <v/>
      </c>
      <c r="E290" s="508">
        <f>IFERROR(IF(OR(E285="",E283=""),"",E285/(E283)),"")</f>
        <v/>
      </c>
      <c r="F290" s="508">
        <f>IFERROR(IF(OR(F285="",F283=""),"",F285/(F283)),"")</f>
        <v/>
      </c>
      <c r="G290" s="508">
        <f>IFERROR(IF(OR(G285="",G283=""),"",G285/(G283)),"")</f>
        <v/>
      </c>
      <c r="H290" s="508">
        <f>IFERROR(IF(OR(H285="",H283=""),"",H285/(H283)),"")</f>
        <v/>
      </c>
      <c r="I290" s="508">
        <f>IFERROR(IF(OR(I285="",I283=""),"",I285/(I283)),"")</f>
        <v/>
      </c>
      <c r="J290" s="508">
        <f>IFERROR(IF(OR(J285="",J283=""),"",J285/(J283)),"")</f>
        <v/>
      </c>
      <c r="K290" s="508">
        <f>IFERROR(IF(OR(K285="",K283=""),"",K285/(K283)),"")</f>
        <v/>
      </c>
      <c r="L290" s="508">
        <f>IFERROR(IF(OR(L285="",L283=""),"",L285/(L283)),"")</f>
        <v/>
      </c>
      <c r="M290" s="508">
        <f>IFERROR(IF(OR(M285="",M283=""),"",M285/(M283)),"")</f>
        <v/>
      </c>
      <c r="N290" s="508">
        <f>IFERROR(IF(OR(N285="",N283=""),"",N285/(N283)),"")</f>
        <v/>
      </c>
      <c r="O290" s="508">
        <f>IFERROR(IF(OR(O285="",O283=""),"",O285/(O283)),"")</f>
        <v/>
      </c>
      <c r="P290" s="508">
        <f>IFERROR(IF(OR(P285="",P283=""),"",P285/(P283)),"")</f>
        <v/>
      </c>
      <c r="Q290" s="508">
        <f>IFERROR(IF(OR(Q285="",Q283=""),"",Q285/(Q283)),"")</f>
        <v/>
      </c>
      <c r="R290" s="508">
        <f>IFERROR(IF(OR(R285="",R283=""),"",R285/(R283)),"")</f>
        <v/>
      </c>
      <c r="S290" s="508">
        <f>IFERROR(IF(OR(S285="",S283=""),"",S285/(S283)),"")</f>
        <v/>
      </c>
      <c r="T290" s="508">
        <f>IFERROR(IF(OR(T285="",T283=""),"",T285/(T283)),"")</f>
        <v/>
      </c>
      <c r="U290" s="508">
        <f>IFERROR(IF(OR(U285="",U283=""),"",U285/(U283)),"")</f>
        <v/>
      </c>
      <c r="V290" s="508">
        <f>IFERROR(IF(OR(V285="",V283=""),"",V285/(V283)),"")</f>
        <v/>
      </c>
      <c r="W290" s="508">
        <f>IFERROR(IF(OR(W285="",W283=""),"",W285/(W283)),"")</f>
        <v/>
      </c>
      <c r="X290" s="508">
        <f>IFERROR(IF(OR(X285="",X283=""),"",X285/(X283)),"")</f>
        <v/>
      </c>
      <c r="Y290" s="508">
        <f>IFERROR(IF(OR(Y285="",Y283=""),"",Y285/(Y283)),"")</f>
        <v/>
      </c>
      <c r="Z290" s="508">
        <f>IFERROR(IF(OR(Z285="",Z283=""),"",Z285/(Z283)),"")</f>
        <v/>
      </c>
      <c r="AA290" s="508">
        <f>IFERROR(IF(OR(AA285="",AA283=""),"",AA285/(AA283)),"")</f>
        <v/>
      </c>
      <c r="AB290" s="508">
        <f>IFERROR(IF(OR(AB285="",AB283=""),"",AB285/(AB283)),"")</f>
        <v/>
      </c>
      <c r="AC290" s="508">
        <f>IFERROR(IF(OR(AC285="",AC283=""),"",AC285/(AC283)),"")</f>
        <v/>
      </c>
      <c r="AD290" s="508">
        <f>IFERROR(IF(OR(AD285="",AD283=""),"",AD285/(AD283)),"")</f>
        <v/>
      </c>
      <c r="AE290" s="508">
        <f>IFERROR(IF(OR(AE285="",AE283=""),"",AE285/(AE283)),"")</f>
        <v/>
      </c>
      <c r="AF290" s="508">
        <f>IFERROR(IF(OR(AF285="",AF283=""),"",AF285/(AF283)),"")</f>
        <v/>
      </c>
      <c r="AG290" s="508">
        <f>IFERROR(IF(OR(AG285="",AG283=""),"",AG285/(AG283)),"")</f>
        <v/>
      </c>
      <c r="AH290" s="508">
        <f>IFERROR(IF(OR(AH285="",AH283=""),"",AH285/(AH283)),"")</f>
        <v/>
      </c>
      <c r="AI290" s="508">
        <f>IFERROR(IF(OR(AI285="",AI283=""),"",AI285/(AI283)),"")</f>
        <v/>
      </c>
      <c r="AJ290" s="508">
        <f>IFERROR(IF(OR(AJ285="",AJ283=""),"",AJ285/(AJ283)),"")</f>
        <v/>
      </c>
      <c r="AK290" s="508">
        <f>IFERROR(IF(OR(AK285="",AK283=""),"",AK285/(AK283)),"")</f>
        <v/>
      </c>
      <c r="AL290" s="508">
        <f>IFERROR(IF(OR(AL285="",AL283=""),"",AL285/(AL283)),"")</f>
        <v/>
      </c>
      <c r="AM290" s="508">
        <f>IFERROR(IF(OR(AM285="",AM283=""),"",AM285/(AM283)),"")</f>
        <v/>
      </c>
      <c r="AN290" s="508">
        <f>IFERROR(IF(OR(AN285="",AN283=""),"",AN285/(AN283)),"")</f>
        <v/>
      </c>
      <c r="AO290" s="508">
        <f>IFERROR(IF(OR(AO285="",AO283=""),"",AO285/(AO283)),"")</f>
        <v/>
      </c>
    </row>
    <row r="291">
      <c r="A291" s="459" t="inlineStr">
        <is>
          <t xml:space="preserve">  Original 비율 (HP)</t>
        </is>
      </c>
      <c r="B291" s="508">
        <f>IFERROR(IF(OR(B287="",B285=""),"",B287/(B285)),"")</f>
        <v/>
      </c>
      <c r="C291" s="508">
        <f>IFERROR(IF(OR(C287="",C285=""),"",C287/(C285)),"")</f>
        <v/>
      </c>
      <c r="D291" s="508">
        <f>IFERROR(IF(OR(D287="",D285=""),"",D287/(D285)),"")</f>
        <v/>
      </c>
      <c r="E291" s="508">
        <f>IFERROR(IF(OR(E287="",E285=""),"",E287/(E285)),"")</f>
        <v/>
      </c>
      <c r="F291" s="508">
        <f>IFERROR(IF(OR(F287="",F285=""),"",F287/(F285)),"")</f>
        <v/>
      </c>
      <c r="G291" s="508">
        <f>IFERROR(IF(OR(G287="",G285=""),"",G287/(G285)),"")</f>
        <v/>
      </c>
      <c r="H291" s="508">
        <f>IFERROR(IF(OR(H287="",H285=""),"",H287/(H285)),"")</f>
        <v/>
      </c>
      <c r="I291" s="508">
        <f>IFERROR(IF(OR(I287="",I285=""),"",I287/(I285)),"")</f>
        <v/>
      </c>
      <c r="J291" s="508">
        <f>IFERROR(IF(OR(J287="",J285=""),"",J287/(J285)),"")</f>
        <v/>
      </c>
      <c r="K291" s="508">
        <f>IFERROR(IF(OR(K287="",K285=""),"",K287/(K285)),"")</f>
        <v/>
      </c>
      <c r="L291" s="508">
        <f>IFERROR(IF(OR(L287="",L285=""),"",L287/(L285)),"")</f>
        <v/>
      </c>
      <c r="M291" s="508">
        <f>IFERROR(IF(OR(M287="",M285=""),"",M287/(M285)),"")</f>
        <v/>
      </c>
      <c r="N291" s="508">
        <f>IFERROR(IF(OR(N287="",N285=""),"",N287/(N285)),"")</f>
        <v/>
      </c>
      <c r="O291" s="508">
        <f>IFERROR(IF(OR(O287="",O285=""),"",O287/(O285)),"")</f>
        <v/>
      </c>
      <c r="P291" s="508">
        <f>IFERROR(IF(OR(P287="",P285=""),"",P287/(P285)),"")</f>
        <v/>
      </c>
      <c r="Q291" s="508">
        <f>IFERROR(IF(OR(Q287="",Q285=""),"",Q287/(Q285)),"")</f>
        <v/>
      </c>
      <c r="R291" s="508">
        <f>IFERROR(IF(OR(R287="",R285=""),"",R287/(R285)),"")</f>
        <v/>
      </c>
      <c r="S291" s="508">
        <f>IFERROR(IF(OR(S287="",S285=""),"",S287/(S285)),"")</f>
        <v/>
      </c>
      <c r="T291" s="508">
        <f>IFERROR(IF(OR(T287="",T285=""),"",T287/(T285)),"")</f>
        <v/>
      </c>
      <c r="U291" s="508">
        <f>IFERROR(IF(OR(U287="",U285=""),"",U287/(U285)),"")</f>
        <v/>
      </c>
      <c r="V291" s="508">
        <f>IFERROR(IF(OR(V287="",V285=""),"",V287/(V285)),"")</f>
        <v/>
      </c>
      <c r="W291" s="508">
        <f>IFERROR(IF(OR(W287="",W285=""),"",W287/(W285)),"")</f>
        <v/>
      </c>
      <c r="X291" s="508">
        <f>IFERROR(IF(OR(X287="",X285=""),"",X287/(X285)),"")</f>
        <v/>
      </c>
      <c r="Y291" s="508">
        <f>IFERROR(IF(OR(Y287="",Y285=""),"",Y287/(Y285)),"")</f>
        <v/>
      </c>
      <c r="Z291" s="508">
        <f>IFERROR(IF(OR(Z287="",Z285=""),"",Z287/(Z285)),"")</f>
        <v/>
      </c>
      <c r="AA291" s="508">
        <f>IFERROR(IF(OR(AA287="",AA285=""),"",AA287/(AA285)),"")</f>
        <v/>
      </c>
      <c r="AB291" s="508">
        <f>IFERROR(IF(OR(AB287="",AB285=""),"",AB287/(AB285)),"")</f>
        <v/>
      </c>
      <c r="AC291" s="508">
        <f>IFERROR(IF(OR(AC287="",AC285=""),"",AC287/(AC285)),"")</f>
        <v/>
      </c>
      <c r="AD291" s="508">
        <f>IFERROR(IF(OR(AD287="",AD285=""),"",AD287/(AD285)),"")</f>
        <v/>
      </c>
      <c r="AE291" s="508">
        <f>IFERROR(IF(OR(AE287="",AE285=""),"",AE287/(AE285)),"")</f>
        <v/>
      </c>
      <c r="AF291" s="508">
        <f>IFERROR(IF(OR(AF287="",AF285=""),"",AF287/(AF285)),"")</f>
        <v/>
      </c>
      <c r="AG291" s="508">
        <f>IFERROR(IF(OR(AG287="",AG285=""),"",AG287/(AG285)),"")</f>
        <v/>
      </c>
      <c r="AH291" s="508">
        <f>IFERROR(IF(OR(AH287="",AH285=""),"",AH287/(AH285)),"")</f>
        <v/>
      </c>
      <c r="AI291" s="508">
        <f>IFERROR(IF(OR(AI287="",AI285=""),"",AI287/(AI285)),"")</f>
        <v/>
      </c>
      <c r="AJ291" s="508">
        <f>IFERROR(IF(OR(AJ287="",AJ285=""),"",AJ287/(AJ285)),"")</f>
        <v/>
      </c>
      <c r="AK291" s="508">
        <f>IFERROR(IF(OR(AK287="",AK285=""),"",AK287/(AK285)),"")</f>
        <v/>
      </c>
      <c r="AL291" s="508">
        <f>IFERROR(IF(OR(AL287="",AL285=""),"",AL287/(AL285)),"")</f>
        <v/>
      </c>
      <c r="AM291" s="508">
        <f>IFERROR(IF(OR(AM287="",AM285=""),"",AM287/(AM285)),"")</f>
        <v/>
      </c>
      <c r="AN291" s="508">
        <f>IFERROR(IF(OR(AN287="",AN285=""),"",AN287/(AN285)),"")</f>
        <v/>
      </c>
      <c r="AO291" s="508">
        <f>IFERROR(IF(OR(AO287="",AO285=""),"",AO287/(AO285)),"")</f>
        <v/>
      </c>
    </row>
    <row r="292">
      <c r="A292" s="459" t="inlineStr">
        <is>
          <t xml:space="preserve">  Olmesartan MS (GP)</t>
        </is>
      </c>
      <c r="B292" s="508">
        <f>IFERROR(IF(OR(B286="",B284=""),"",B286/(B284)),"")</f>
        <v/>
      </c>
      <c r="C292" s="508">
        <f>IFERROR(IF(OR(C286="",C284=""),"",C286/(C284)),"")</f>
        <v/>
      </c>
      <c r="D292" s="508">
        <f>IFERROR(IF(OR(D286="",D284=""),"",D286/(D284)),"")</f>
        <v/>
      </c>
      <c r="E292" s="508">
        <f>IFERROR(IF(OR(E286="",E284=""),"",E286/(E284)),"")</f>
        <v/>
      </c>
      <c r="F292" s="508">
        <f>IFERROR(IF(OR(F286="",F284=""),"",F286/(F284)),"")</f>
        <v/>
      </c>
      <c r="G292" s="508">
        <f>IFERROR(IF(OR(G286="",G284=""),"",G286/(G284)),"")</f>
        <v/>
      </c>
      <c r="H292" s="508">
        <f>IFERROR(IF(OR(H286="",H284=""),"",H286/(H284)),"")</f>
        <v/>
      </c>
      <c r="I292" s="508">
        <f>IFERROR(IF(OR(I286="",I284=""),"",I286/(I284)),"")</f>
        <v/>
      </c>
      <c r="J292" s="508">
        <f>IFERROR(IF(OR(J286="",J284=""),"",J286/(J284)),"")</f>
        <v/>
      </c>
      <c r="K292" s="508">
        <f>IFERROR(IF(OR(K286="",K284=""),"",K286/(K284)),"")</f>
        <v/>
      </c>
      <c r="L292" s="508">
        <f>IFERROR(IF(OR(L286="",L284=""),"",L286/(L284)),"")</f>
        <v/>
      </c>
      <c r="M292" s="508">
        <f>IFERROR(IF(OR(M286="",M284=""),"",M286/(M284)),"")</f>
        <v/>
      </c>
      <c r="N292" s="508">
        <f>IFERROR(IF(OR(N286="",N284=""),"",N286/(N284)),"")</f>
        <v/>
      </c>
      <c r="O292" s="508">
        <f>IFERROR(IF(OR(O286="",O284=""),"",O286/(O284)),"")</f>
        <v/>
      </c>
      <c r="P292" s="508">
        <f>IFERROR(IF(OR(P286="",P284=""),"",P286/(P284)),"")</f>
        <v/>
      </c>
      <c r="Q292" s="508">
        <f>IFERROR(IF(OR(Q286="",Q284=""),"",Q286/(Q284)),"")</f>
        <v/>
      </c>
      <c r="R292" s="508">
        <f>IFERROR(IF(OR(R286="",R284=""),"",R286/(R284)),"")</f>
        <v/>
      </c>
      <c r="S292" s="508">
        <f>IFERROR(IF(OR(S286="",S284=""),"",S286/(S284)),"")</f>
        <v/>
      </c>
      <c r="T292" s="508">
        <f>IFERROR(IF(OR(T286="",T284=""),"",T286/(T284)),"")</f>
        <v/>
      </c>
      <c r="U292" s="508">
        <f>IFERROR(IF(OR(U286="",U284=""),"",U286/(U284)),"")</f>
        <v/>
      </c>
      <c r="V292" s="508">
        <f>IFERROR(IF(OR(V286="",V284=""),"",V286/(V284)),"")</f>
        <v/>
      </c>
      <c r="W292" s="508">
        <f>IFERROR(IF(OR(W286="",W284=""),"",W286/(W284)),"")</f>
        <v/>
      </c>
      <c r="X292" s="508">
        <f>IFERROR(IF(OR(X286="",X284=""),"",X286/(X284)),"")</f>
        <v/>
      </c>
      <c r="Y292" s="508">
        <f>IFERROR(IF(OR(Y286="",Y284=""),"",Y286/(Y284)),"")</f>
        <v/>
      </c>
      <c r="Z292" s="508">
        <f>IFERROR(IF(OR(Z286="",Z284=""),"",Z286/(Z284)),"")</f>
        <v/>
      </c>
      <c r="AA292" s="508">
        <f>IFERROR(IF(OR(AA286="",AA284=""),"",AA286/(AA284)),"")</f>
        <v/>
      </c>
      <c r="AB292" s="508">
        <f>IFERROR(IF(OR(AB286="",AB284=""),"",AB286/(AB284)),"")</f>
        <v/>
      </c>
      <c r="AC292" s="508">
        <f>IFERROR(IF(OR(AC286="",AC284=""),"",AC286/(AC284)),"")</f>
        <v/>
      </c>
      <c r="AD292" s="508">
        <f>IFERROR(IF(OR(AD286="",AD284=""),"",AD286/(AD284)),"")</f>
        <v/>
      </c>
      <c r="AE292" s="508">
        <f>IFERROR(IF(OR(AE286="",AE284=""),"",AE286/(AE284)),"")</f>
        <v/>
      </c>
      <c r="AF292" s="508">
        <f>IFERROR(IF(OR(AF286="",AF284=""),"",AF286/(AF284)),"")</f>
        <v/>
      </c>
      <c r="AG292" s="508">
        <f>IFERROR(IF(OR(AG286="",AG284=""),"",AG286/(AG284)),"")</f>
        <v/>
      </c>
      <c r="AH292" s="508">
        <f>IFERROR(IF(OR(AH286="",AH284=""),"",AH286/(AH284)),"")</f>
        <v/>
      </c>
      <c r="AI292" s="508">
        <f>IFERROR(IF(OR(AI286="",AI284=""),"",AI286/(AI284)),"")</f>
        <v/>
      </c>
      <c r="AJ292" s="508">
        <f>IFERROR(IF(OR(AJ286="",AJ284=""),"",AJ286/(AJ284)),"")</f>
        <v/>
      </c>
      <c r="AK292" s="508">
        <f>IFERROR(IF(OR(AK286="",AK284=""),"",AK286/(AK284)),"")</f>
        <v/>
      </c>
      <c r="AL292" s="508">
        <f>IFERROR(IF(OR(AL286="",AL284=""),"",AL286/(AL284)),"")</f>
        <v/>
      </c>
      <c r="AM292" s="508">
        <f>IFERROR(IF(OR(AM286="",AM284=""),"",AM286/(AM284)),"")</f>
        <v/>
      </c>
      <c r="AN292" s="508">
        <f>IFERROR(IF(OR(AN286="",AN284=""),"",AN286/(AN284)),"")</f>
        <v/>
      </c>
      <c r="AO292" s="508">
        <f>IFERROR(IF(OR(AO286="",AO284=""),"",AO286/(AO284)),"")</f>
        <v/>
      </c>
    </row>
    <row r="293">
      <c r="A293" s="459" t="inlineStr">
        <is>
          <t xml:space="preserve">  Original 비율 (GP)</t>
        </is>
      </c>
      <c r="B293" s="508">
        <f>IFERROR(IF(OR(B288="",B286=""),"",B288/(B286)),"")</f>
        <v/>
      </c>
      <c r="C293" s="508">
        <f>IFERROR(IF(OR(C288="",C286=""),"",C288/(C286)),"")</f>
        <v/>
      </c>
      <c r="D293" s="508">
        <f>IFERROR(IF(OR(D288="",D286=""),"",D288/(D286)),"")</f>
        <v/>
      </c>
      <c r="E293" s="508">
        <f>IFERROR(IF(OR(E288="",E286=""),"",E288/(E286)),"")</f>
        <v/>
      </c>
      <c r="F293" s="508">
        <f>IFERROR(IF(OR(F288="",F286=""),"",F288/(F286)),"")</f>
        <v/>
      </c>
      <c r="G293" s="508">
        <f>IFERROR(IF(OR(G288="",G286=""),"",G288/(G286)),"")</f>
        <v/>
      </c>
      <c r="H293" s="508">
        <f>IFERROR(IF(OR(H288="",H286=""),"",H288/(H286)),"")</f>
        <v/>
      </c>
      <c r="I293" s="508">
        <f>IFERROR(IF(OR(I288="",I286=""),"",I288/(I286)),"")</f>
        <v/>
      </c>
      <c r="J293" s="508">
        <f>IFERROR(IF(OR(J288="",J286=""),"",J288/(J286)),"")</f>
        <v/>
      </c>
      <c r="K293" s="508">
        <f>IFERROR(IF(OR(K288="",K286=""),"",K288/(K286)),"")</f>
        <v/>
      </c>
      <c r="L293" s="508">
        <f>IFERROR(IF(OR(L288="",L286=""),"",L288/(L286)),"")</f>
        <v/>
      </c>
      <c r="M293" s="508">
        <f>IFERROR(IF(OR(M288="",M286=""),"",M288/(M286)),"")</f>
        <v/>
      </c>
      <c r="N293" s="508">
        <f>IFERROR(IF(OR(N288="",N286=""),"",N288/(N286)),"")</f>
        <v/>
      </c>
      <c r="O293" s="508">
        <f>IFERROR(IF(OR(O288="",O286=""),"",O288/(O286)),"")</f>
        <v/>
      </c>
      <c r="P293" s="508">
        <f>IFERROR(IF(OR(P288="",P286=""),"",P288/(P286)),"")</f>
        <v/>
      </c>
      <c r="Q293" s="508">
        <f>IFERROR(IF(OR(Q288="",Q286=""),"",Q288/(Q286)),"")</f>
        <v/>
      </c>
      <c r="R293" s="508">
        <f>IFERROR(IF(OR(R288="",R286=""),"",R288/(R286)),"")</f>
        <v/>
      </c>
      <c r="S293" s="508">
        <f>IFERROR(IF(OR(S288="",S286=""),"",S288/(S286)),"")</f>
        <v/>
      </c>
      <c r="T293" s="508">
        <f>IFERROR(IF(OR(T288="",T286=""),"",T288/(T286)),"")</f>
        <v/>
      </c>
      <c r="U293" s="508">
        <f>IFERROR(IF(OR(U288="",U286=""),"",U288/(U286)),"")</f>
        <v/>
      </c>
      <c r="V293" s="508">
        <f>IFERROR(IF(OR(V288="",V286=""),"",V288/(V286)),"")</f>
        <v/>
      </c>
      <c r="W293" s="508">
        <f>IFERROR(IF(OR(W288="",W286=""),"",W288/(W286)),"")</f>
        <v/>
      </c>
      <c r="X293" s="508">
        <f>IFERROR(IF(OR(X288="",X286=""),"",X288/(X286)),"")</f>
        <v/>
      </c>
      <c r="Y293" s="508">
        <f>IFERROR(IF(OR(Y288="",Y286=""),"",Y288/(Y286)),"")</f>
        <v/>
      </c>
      <c r="Z293" s="508">
        <f>IFERROR(IF(OR(Z288="",Z286=""),"",Z288/(Z286)),"")</f>
        <v/>
      </c>
      <c r="AA293" s="508">
        <f>IFERROR(IF(OR(AA288="",AA286=""),"",AA288/(AA286)),"")</f>
        <v/>
      </c>
      <c r="AB293" s="508">
        <f>IFERROR(IF(OR(AB288="",AB286=""),"",AB288/(AB286)),"")</f>
        <v/>
      </c>
      <c r="AC293" s="508">
        <f>IFERROR(IF(OR(AC288="",AC286=""),"",AC288/(AC286)),"")</f>
        <v/>
      </c>
      <c r="AD293" s="508">
        <f>IFERROR(IF(OR(AD288="",AD286=""),"",AD288/(AD286)),"")</f>
        <v/>
      </c>
      <c r="AE293" s="508">
        <f>IFERROR(IF(OR(AE288="",AE286=""),"",AE288/(AE286)),"")</f>
        <v/>
      </c>
      <c r="AF293" s="508">
        <f>IFERROR(IF(OR(AF288="",AF286=""),"",AF288/(AF286)),"")</f>
        <v/>
      </c>
      <c r="AG293" s="508">
        <f>IFERROR(IF(OR(AG288="",AG286=""),"",AG288/(AG286)),"")</f>
        <v/>
      </c>
      <c r="AH293" s="508">
        <f>IFERROR(IF(OR(AH288="",AH286=""),"",AH288/(AH286)),"")</f>
        <v/>
      </c>
      <c r="AI293" s="508">
        <f>IFERROR(IF(OR(AI288="",AI286=""),"",AI288/(AI286)),"")</f>
        <v/>
      </c>
      <c r="AJ293" s="508">
        <f>IFERROR(IF(OR(AJ288="",AJ286=""),"",AJ288/(AJ286)),"")</f>
        <v/>
      </c>
      <c r="AK293" s="508">
        <f>IFERROR(IF(OR(AK288="",AK286=""),"",AK288/(AK286)),"")</f>
        <v/>
      </c>
      <c r="AL293" s="508">
        <f>IFERROR(IF(OR(AL288="",AL286=""),"",AL288/(AL286)),"")</f>
        <v/>
      </c>
      <c r="AM293" s="508">
        <f>IFERROR(IF(OR(AM288="",AM286=""),"",AM288/(AM286)),"")</f>
        <v/>
      </c>
      <c r="AN293" s="508">
        <f>IFERROR(IF(OR(AN288="",AN286=""),"",AN288/(AN286)),"")</f>
        <v/>
      </c>
      <c r="AO293" s="508">
        <f>IFERROR(IF(OR(AO288="",AO286=""),"",AO288/(AO286)),"")</f>
        <v/>
      </c>
    </row>
    <row r="295">
      <c r="A295" s="531" t="inlineStr">
        <is>
          <t>※ 분기 = FY 4~6월(Q1)·7~9월(Q2)·10~12월(Q3)·1~3월(Q4). 3개월 실측이 모두 채워진 분기만 값이 나오며, 새 분기가 완결되면 근거_SVK HCT처방량 [부록] 49행 라벨에 분기를 추가하면 회귀 구간이 자동 확장됩니다.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9AA0A8"/>
    <outlinePr summaryBelow="1" summaryRight="1"/>
    <pageSetUpPr/>
  </sheetPr>
  <dimension ref="A2:R58"/>
  <sheetViews>
    <sheetView showGridLines="0" tabSelected="0" workbookViewId="0">
      <selection activeCell="A1" sqref="A1"/>
    </sheetView>
  </sheetViews>
  <sheetFormatPr baseColWidth="8" defaultRowHeight="15"/>
  <cols>
    <col width="30" customWidth="1" style="9" min="1" max="1"/>
    <col width="12" customWidth="1" style="9" min="2" max="2"/>
    <col width="14" customWidth="1" style="9" min="3" max="3"/>
    <col width="12" customWidth="1" style="9" min="4" max="4"/>
    <col width="10" customWidth="1" style="9" min="5" max="5"/>
    <col width="12" customWidth="1" style="9" min="6" max="6"/>
    <col width="10" customWidth="1" style="9" min="7" max="7"/>
    <col width="10" customWidth="1" style="9" min="8" max="8"/>
    <col width="9" customWidth="1" style="9" min="9" max="9"/>
    <col width="8" customWidth="1" style="9" min="10" max="10"/>
    <col width="12" customWidth="1" style="9" min="11" max="11"/>
    <col width="10" customWidth="1" style="9" min="12" max="12"/>
    <col width="10" customWidth="1" style="9" min="13" max="13"/>
    <col width="9" customWidth="1" style="9" min="14" max="14"/>
    <col width="8" customWidth="1" style="9" min="15" max="15"/>
    <col width="10" customWidth="1" style="9" min="16" max="16"/>
    <col width="10" customWidth="1" style="9" min="17" max="17"/>
    <col width="10" customWidth="1" style="9" min="18" max="18"/>
  </cols>
  <sheetData>
    <row r="2">
      <c r="A2" s="496" t="inlineStr">
        <is>
          <t>모니터링_월별 — 벤치마크 이탈 감시</t>
        </is>
      </c>
    </row>
    <row r="3">
      <c r="A3" s="490" t="inlineStr">
        <is>
          <t>예측을 갱신하는 시트가 아닙니다. 월별 실측이 예측(벤치마크)에서 벗어났는지 판정합니다. 경보가 뜰 때만 예측 가정을 손댑니다</t>
        </is>
      </c>
    </row>
    <row r="5">
      <c r="A5" s="459" t="inlineStr">
        <is>
          <t>■ 파라미터</t>
        </is>
      </c>
    </row>
    <row r="6">
      <c r="A6" t="inlineStr">
        <is>
          <t xml:space="preserve">  제네릭 진입 관측 기준월 (yyyymm)</t>
        </is>
      </c>
      <c r="B6" s="533" t="n">
        <v>201904</v>
      </c>
      <c r="C6" s="473" t="inlineStr">
        <is>
          <t>성분 내 Original 비율 회귀의 기준. 실제 등재월과 다르면 이 칸만 고치면 국면 판정이 이동합니다.</t>
        </is>
      </c>
    </row>
    <row r="7">
      <c r="A7" t="inlineStr">
        <is>
          <t xml:space="preserve">  HP  slope (Original %p/년)</t>
        </is>
      </c>
      <c r="B7" s="534">
        <f>'근거_SVK HCT처방량'!E37</f>
        <v/>
      </c>
      <c r="C7" s="473" t="inlineStr">
        <is>
          <t>직접 선형회귀 기울기 (근거_SVK HCT처방량 ■파라미터 37행, 자동 연동)</t>
        </is>
      </c>
    </row>
    <row r="8">
      <c r="A8" t="inlineStr">
        <is>
          <t xml:space="preserve">  HP  intercept</t>
        </is>
      </c>
      <c r="B8" s="534">
        <f>'근거_SVK HCT처방량'!F37</f>
        <v/>
      </c>
      <c r="C8" s="473" t="inlineStr"/>
    </row>
    <row r="9">
      <c r="A9" t="inlineStr">
        <is>
          <t xml:space="preserve">  HP  anchor</t>
        </is>
      </c>
      <c r="B9" s="534">
        <f>'근거_SVK HCT처방량'!G37</f>
        <v/>
      </c>
      <c r="C9" s="473" t="inlineStr"/>
    </row>
    <row r="10">
      <c r="A10" t="inlineStr">
        <is>
          <t xml:space="preserve">  HP  SE (표준오차)</t>
        </is>
      </c>
      <c r="B10" s="535" t="n">
        <v>0.0035</v>
      </c>
      <c r="C10" s="473" t="inlineStr">
        <is>
          <t>±0.35%p (분기 실측 잔차 표준편차)</t>
        </is>
      </c>
    </row>
    <row r="11">
      <c r="A11" t="inlineStr">
        <is>
          <t xml:space="preserve">  GP  slope (로짓/년)</t>
        </is>
      </c>
      <c r="B11" s="534">
        <f>'근거_SVK HCT처방량'!E39</f>
        <v/>
      </c>
      <c r="C11" s="473" t="inlineStr">
        <is>
          <t>로짓 변환 회귀 기울기 (39행, 자동 연동)</t>
        </is>
      </c>
    </row>
    <row r="12">
      <c r="A12" t="inlineStr">
        <is>
          <t xml:space="preserve">  GP  intercept</t>
        </is>
      </c>
      <c r="B12" s="534">
        <f>'근거_SVK HCT처방량'!F39</f>
        <v/>
      </c>
      <c r="C12" s="473" t="inlineStr"/>
    </row>
    <row r="13">
      <c r="A13" t="inlineStr">
        <is>
          <t xml:space="preserve">  GP  anchor</t>
        </is>
      </c>
      <c r="B13" s="534">
        <f>'근거_SVK HCT처방량'!G39</f>
        <v/>
      </c>
      <c r="C13" s="473" t="inlineStr"/>
    </row>
    <row r="14">
      <c r="A14" t="inlineStr">
        <is>
          <t xml:space="preserve">  GP  SE</t>
        </is>
      </c>
      <c r="B14" s="535" t="n">
        <v>0.0046</v>
      </c>
      <c r="C14" s="473" t="inlineStr">
        <is>
          <t>±0.46%p (분기 실측 잔차 표준편차)</t>
        </is>
      </c>
    </row>
    <row r="15">
      <c r="A15" t="inlineStr">
        <is>
          <t xml:space="preserve">  경보 임계 (SE 배수)</t>
        </is>
      </c>
      <c r="B15" s="533" t="n">
        <v>2</v>
      </c>
      <c r="C15" s="473" t="inlineStr">
        <is>
          <t>이탈폭이 이 배수를 넘고</t>
        </is>
      </c>
    </row>
    <row r="16">
      <c r="A16" t="inlineStr">
        <is>
          <t xml:space="preserve">  경보 연속 개월</t>
        </is>
      </c>
      <c r="B16" s="533" t="n">
        <v>2</v>
      </c>
      <c r="C16" s="473" t="inlineStr">
        <is>
          <t>연속 이 개월 이상이면 경보</t>
        </is>
      </c>
    </row>
    <row r="19">
      <c r="A19" s="459" t="inlineStr">
        <is>
          <t>■ 월별 감시표</t>
        </is>
      </c>
    </row>
    <row r="20">
      <c r="A20" s="536" t="inlineStr">
        <is>
          <t>연월</t>
        </is>
      </c>
      <c r="B20" s="536" t="inlineStr">
        <is>
          <t>국면</t>
        </is>
      </c>
      <c r="C20" s="536" t="inlineStr">
        <is>
          <t>ARB+CCB+DU 시장량</t>
        </is>
      </c>
      <c r="D20" s="536" t="inlineStr">
        <is>
          <t>3M 롤링</t>
        </is>
      </c>
      <c r="E20" s="536" t="inlineStr">
        <is>
          <t>YoY</t>
        </is>
      </c>
      <c r="F20" s="536" t="inlineStr">
        <is>
          <t>Orig비율 HP</t>
        </is>
      </c>
      <c r="G20" s="536" t="inlineStr">
        <is>
          <t>3M 롤링</t>
        </is>
      </c>
      <c r="H20" s="536" t="inlineStr">
        <is>
          <t>벤치마크</t>
        </is>
      </c>
      <c r="I20" s="536" t="inlineStr">
        <is>
          <t>이탈(%p)</t>
        </is>
      </c>
      <c r="J20" s="536" t="inlineStr">
        <is>
          <t>신호</t>
        </is>
      </c>
      <c r="K20" s="536" t="inlineStr">
        <is>
          <t>Orig비율 GP</t>
        </is>
      </c>
      <c r="L20" s="536" t="inlineStr">
        <is>
          <t>3M 롤링</t>
        </is>
      </c>
      <c r="M20" s="536" t="inlineStr">
        <is>
          <t>벤치마크</t>
        </is>
      </c>
      <c r="N20" s="536" t="inlineStr">
        <is>
          <t>이탈(%p)</t>
        </is>
      </c>
      <c r="O20" s="536" t="inlineStr">
        <is>
          <t>신호</t>
        </is>
      </c>
      <c r="P20" s="536" t="inlineStr">
        <is>
          <t>OlmMS HP</t>
        </is>
      </c>
      <c r="Q20" s="536" t="inlineStr">
        <is>
          <t>OlmMS GP</t>
        </is>
      </c>
      <c r="R20" s="536" t="inlineStr">
        <is>
          <t>세비카HCT단가 HP</t>
        </is>
      </c>
    </row>
    <row r="21">
      <c r="A21" t="inlineStr">
        <is>
          <t>2025-04</t>
        </is>
      </c>
      <c r="B21">
        <f>IF(202504&lt;$B$6,"진입전",IF(202504&lt;$B$6+600,"전환기","안정기"))</f>
        <v/>
      </c>
      <c r="C21" s="493">
        <f>IFERROR(IF(원본_월별!B265="","",원본_월별!B265),"")</f>
        <v/>
      </c>
      <c r="D21" s="493" t="inlineStr"/>
      <c r="E21" s="401">
        <f>IFERROR(IF(OR(C21="",원본_월별!B264=""),"",C21/원본_월별!B264-1),"")</f>
        <v/>
      </c>
      <c r="F21" s="401">
        <f>IFERROR(IF(원본_월별!B206="","",원본_월별!B206),"")</f>
        <v/>
      </c>
      <c r="G21" s="401" t="inlineStr"/>
      <c r="H21" s="401">
        <f>($B$7*2025.0000+$B$8+$B$9)/100</f>
        <v/>
      </c>
      <c r="I21" s="537">
        <f>IF(G21="","",G21-H21)</f>
        <v/>
      </c>
      <c r="J21">
        <f>IF(I21="","",IF(ABS(I21)&gt;$B$16*$B$10,IF(IF(ISNUMBER(I20),ABS(I20)&gt;$B$16*$B$10,FALSE),"경보","주의"),"정상"))</f>
        <v/>
      </c>
      <c r="K21" s="401">
        <f>IFERROR(IF(원본_월별!B220="","",원본_월별!B220),"")</f>
        <v/>
      </c>
      <c r="L21" s="401" t="inlineStr"/>
      <c r="M21" s="401">
        <f>EXP($B$11*2025.0000+$B$12+$B$13)/(1+EXP($B$11*2025.0000+$B$12+$B$13))</f>
        <v/>
      </c>
      <c r="N21" s="537">
        <f>IF(L21="","",L21-M21)</f>
        <v/>
      </c>
      <c r="O21">
        <f>IF(N21="","",IF(ABS(N21)&gt;$B$16*$B$14,IF(IF(ISNUMBER(N20),ABS(N20)&gt;$B$16*$B$14,FALSE),"경보","주의"),"정상"))</f>
        <v/>
      </c>
      <c r="P21" s="401">
        <f>IFERROR(IF(원본_월별!B178="","",원본_월별!B178),"")</f>
        <v/>
      </c>
      <c r="Q21" s="401">
        <f>IFERROR(IF(원본_월별!B192="","",원본_월별!B192),"")</f>
        <v/>
      </c>
      <c r="R21" s="519">
        <f>IFERROR(IF(원본_월별!B234="","",원본_월별!B234),"")</f>
        <v/>
      </c>
    </row>
    <row r="22">
      <c r="A22" t="inlineStr">
        <is>
          <t>2025-05</t>
        </is>
      </c>
      <c r="B22">
        <f>IF(202505&lt;$B$6,"진입전",IF(202505&lt;$B$6+600,"전환기","안정기"))</f>
        <v/>
      </c>
      <c r="C22" s="493">
        <f>IFERROR(IF(원본_월별!C265="","",원본_월별!C265),"")</f>
        <v/>
      </c>
      <c r="D22" s="493" t="inlineStr"/>
      <c r="E22" s="401">
        <f>IFERROR(IF(OR(C22="",원본_월별!C264=""),"",C22/원본_월별!C264-1),"")</f>
        <v/>
      </c>
      <c r="F22" s="401">
        <f>IFERROR(IF(원본_월별!C206="","",원본_월별!C206),"")</f>
        <v/>
      </c>
      <c r="G22" s="401" t="inlineStr"/>
      <c r="H22" s="401">
        <f>($B$7*2025.0833+$B$8+$B$9)/100</f>
        <v/>
      </c>
      <c r="I22" s="537">
        <f>IF(G22="","",G22-H22)</f>
        <v/>
      </c>
      <c r="J22">
        <f>IF(I22="","",IF(ABS(I22)&gt;$B$16*$B$10,IF(IF(ISNUMBER(I21),ABS(I21)&gt;$B$16*$B$10,FALSE),"경보","주의"),"정상"))</f>
        <v/>
      </c>
      <c r="K22" s="401">
        <f>IFERROR(IF(원본_월별!C220="","",원본_월별!C220),"")</f>
        <v/>
      </c>
      <c r="L22" s="401" t="inlineStr"/>
      <c r="M22" s="401">
        <f>EXP($B$11*2025.0833+$B$12+$B$13)/(1+EXP($B$11*2025.0833+$B$12+$B$13))</f>
        <v/>
      </c>
      <c r="N22" s="537">
        <f>IF(L22="","",L22-M22)</f>
        <v/>
      </c>
      <c r="O22">
        <f>IF(N22="","",IF(ABS(N22)&gt;$B$16*$B$14,IF(IF(ISNUMBER(N21),ABS(N21)&gt;$B$16*$B$14,FALSE),"경보","주의"),"정상"))</f>
        <v/>
      </c>
      <c r="P22" s="401">
        <f>IFERROR(IF(원본_월별!C178="","",원본_월별!C178),"")</f>
        <v/>
      </c>
      <c r="Q22" s="401">
        <f>IFERROR(IF(원본_월별!C192="","",원본_월별!C192),"")</f>
        <v/>
      </c>
      <c r="R22" s="519">
        <f>IFERROR(IF(원본_월별!C234="","",원본_월별!C234),"")</f>
        <v/>
      </c>
    </row>
    <row r="23">
      <c r="A23" t="inlineStr">
        <is>
          <t>2025-06</t>
        </is>
      </c>
      <c r="B23">
        <f>IF(202506&lt;$B$6,"진입전",IF(202506&lt;$B$6+600,"전환기","안정기"))</f>
        <v/>
      </c>
      <c r="C23" s="493">
        <f>IFERROR(IF(원본_월별!D265="","",원본_월별!D265),"")</f>
        <v/>
      </c>
      <c r="D23" s="493">
        <f>IF(COUNT(C21:C23)&lt;3,"",AVERAGE(C21:C23))</f>
        <v/>
      </c>
      <c r="E23" s="401">
        <f>IFERROR(IF(OR(C23="",원본_월별!D264=""),"",C23/원본_월별!D264-1),"")</f>
        <v/>
      </c>
      <c r="F23" s="401">
        <f>IFERROR(IF(원본_월별!D206="","",원본_월별!D206),"")</f>
        <v/>
      </c>
      <c r="G23" s="401">
        <f>IF(COUNT(F21:F23)&lt;3,"",AVERAGE(F21:F23))</f>
        <v/>
      </c>
      <c r="H23" s="401">
        <f>($B$7*2025.1667+$B$8+$B$9)/100</f>
        <v/>
      </c>
      <c r="I23" s="537">
        <f>IF(G23="","",G23-H23)</f>
        <v/>
      </c>
      <c r="J23">
        <f>IF(I23="","",IF(ABS(I23)&gt;$B$16*$B$10,IF(IF(ISNUMBER(I22),ABS(I22)&gt;$B$16*$B$10,FALSE),"경보","주의"),"정상"))</f>
        <v/>
      </c>
      <c r="K23" s="401">
        <f>IFERROR(IF(원본_월별!D220="","",원본_월별!D220),"")</f>
        <v/>
      </c>
      <c r="L23" s="401">
        <f>IF(COUNT(K21:K23)&lt;3,"",AVERAGE(K21:K23))</f>
        <v/>
      </c>
      <c r="M23" s="401">
        <f>EXP($B$11*2025.1667+$B$12+$B$13)/(1+EXP($B$11*2025.1667+$B$12+$B$13))</f>
        <v/>
      </c>
      <c r="N23" s="537">
        <f>IF(L23="","",L23-M23)</f>
        <v/>
      </c>
      <c r="O23">
        <f>IF(N23="","",IF(ABS(N23)&gt;$B$16*$B$14,IF(IF(ISNUMBER(N22),ABS(N22)&gt;$B$16*$B$14,FALSE),"경보","주의"),"정상"))</f>
        <v/>
      </c>
      <c r="P23" s="401">
        <f>IFERROR(IF(원본_월별!D178="","",원본_월별!D178),"")</f>
        <v/>
      </c>
      <c r="Q23" s="401">
        <f>IFERROR(IF(원본_월별!D192="","",원본_월별!D192),"")</f>
        <v/>
      </c>
      <c r="R23" s="519">
        <f>IFERROR(IF(원본_월별!D234="","",원본_월별!D234),"")</f>
        <v/>
      </c>
    </row>
    <row r="24">
      <c r="A24" t="inlineStr">
        <is>
          <t>2025-07</t>
        </is>
      </c>
      <c r="B24">
        <f>IF(202507&lt;$B$6,"진입전",IF(202507&lt;$B$6+600,"전환기","안정기"))</f>
        <v/>
      </c>
      <c r="C24" s="493">
        <f>IFERROR(IF(원본_월별!E265="","",원본_월별!E265),"")</f>
        <v/>
      </c>
      <c r="D24" s="493">
        <f>IF(COUNT(C22:C24)&lt;3,"",AVERAGE(C22:C24))</f>
        <v/>
      </c>
      <c r="E24" s="401">
        <f>IFERROR(IF(OR(C24="",원본_월별!E264=""),"",C24/원본_월별!E264-1),"")</f>
        <v/>
      </c>
      <c r="F24" s="401">
        <f>IFERROR(IF(원본_월별!E206="","",원본_월별!E206),"")</f>
        <v/>
      </c>
      <c r="G24" s="401">
        <f>IF(COUNT(F22:F24)&lt;3,"",AVERAGE(F22:F24))</f>
        <v/>
      </c>
      <c r="H24" s="401">
        <f>($B$7*2025.2500+$B$8+$B$9)/100</f>
        <v/>
      </c>
      <c r="I24" s="537">
        <f>IF(G24="","",G24-H24)</f>
        <v/>
      </c>
      <c r="J24">
        <f>IF(I24="","",IF(ABS(I24)&gt;$B$16*$B$10,IF(IF(ISNUMBER(I23),ABS(I23)&gt;$B$16*$B$10,FALSE),"경보","주의"),"정상"))</f>
        <v/>
      </c>
      <c r="K24" s="401">
        <f>IFERROR(IF(원본_월별!E220="","",원본_월별!E220),"")</f>
        <v/>
      </c>
      <c r="L24" s="401">
        <f>IF(COUNT(K22:K24)&lt;3,"",AVERAGE(K22:K24))</f>
        <v/>
      </c>
      <c r="M24" s="401">
        <f>EXP($B$11*2025.2500+$B$12+$B$13)/(1+EXP($B$11*2025.2500+$B$12+$B$13))</f>
        <v/>
      </c>
      <c r="N24" s="537">
        <f>IF(L24="","",L24-M24)</f>
        <v/>
      </c>
      <c r="O24">
        <f>IF(N24="","",IF(ABS(N24)&gt;$B$16*$B$14,IF(IF(ISNUMBER(N23),ABS(N23)&gt;$B$16*$B$14,FALSE),"경보","주의"),"정상"))</f>
        <v/>
      </c>
      <c r="P24" s="401">
        <f>IFERROR(IF(원본_월별!E178="","",원본_월별!E178),"")</f>
        <v/>
      </c>
      <c r="Q24" s="401">
        <f>IFERROR(IF(원본_월별!E192="","",원본_월별!E192),"")</f>
        <v/>
      </c>
      <c r="R24" s="519">
        <f>IFERROR(IF(원본_월별!E234="","",원본_월별!E234),"")</f>
        <v/>
      </c>
    </row>
    <row r="25">
      <c r="A25" t="inlineStr">
        <is>
          <t>2025-08</t>
        </is>
      </c>
      <c r="B25">
        <f>IF(202508&lt;$B$6,"진입전",IF(202508&lt;$B$6+600,"전환기","안정기"))</f>
        <v/>
      </c>
      <c r="C25" s="493">
        <f>IFERROR(IF(원본_월별!F265="","",원본_월별!F265),"")</f>
        <v/>
      </c>
      <c r="D25" s="493">
        <f>IF(COUNT(C23:C25)&lt;3,"",AVERAGE(C23:C25))</f>
        <v/>
      </c>
      <c r="E25" s="401">
        <f>IFERROR(IF(OR(C25="",원본_월별!F264=""),"",C25/원본_월별!F264-1),"")</f>
        <v/>
      </c>
      <c r="F25" s="401">
        <f>IFERROR(IF(원본_월별!F206="","",원본_월별!F206),"")</f>
        <v/>
      </c>
      <c r="G25" s="401">
        <f>IF(COUNT(F23:F25)&lt;3,"",AVERAGE(F23:F25))</f>
        <v/>
      </c>
      <c r="H25" s="401">
        <f>($B$7*2025.3333+$B$8+$B$9)/100</f>
        <v/>
      </c>
      <c r="I25" s="537">
        <f>IF(G25="","",G25-H25)</f>
        <v/>
      </c>
      <c r="J25">
        <f>IF(I25="","",IF(ABS(I25)&gt;$B$16*$B$10,IF(IF(ISNUMBER(I24),ABS(I24)&gt;$B$16*$B$10,FALSE),"경보","주의"),"정상"))</f>
        <v/>
      </c>
      <c r="K25" s="401">
        <f>IFERROR(IF(원본_월별!F220="","",원본_월별!F220),"")</f>
        <v/>
      </c>
      <c r="L25" s="401">
        <f>IF(COUNT(K23:K25)&lt;3,"",AVERAGE(K23:K25))</f>
        <v/>
      </c>
      <c r="M25" s="401">
        <f>EXP($B$11*2025.3333+$B$12+$B$13)/(1+EXP($B$11*2025.3333+$B$12+$B$13))</f>
        <v/>
      </c>
      <c r="N25" s="537">
        <f>IF(L25="","",L25-M25)</f>
        <v/>
      </c>
      <c r="O25">
        <f>IF(N25="","",IF(ABS(N25)&gt;$B$16*$B$14,IF(IF(ISNUMBER(N24),ABS(N24)&gt;$B$16*$B$14,FALSE),"경보","주의"),"정상"))</f>
        <v/>
      </c>
      <c r="P25" s="401">
        <f>IFERROR(IF(원본_월별!F178="","",원본_월별!F178),"")</f>
        <v/>
      </c>
      <c r="Q25" s="401">
        <f>IFERROR(IF(원본_월별!F192="","",원본_월별!F192),"")</f>
        <v/>
      </c>
      <c r="R25" s="519">
        <f>IFERROR(IF(원본_월별!F234="","",원본_월별!F234),"")</f>
        <v/>
      </c>
    </row>
    <row r="26">
      <c r="A26" t="inlineStr">
        <is>
          <t>2025-09</t>
        </is>
      </c>
      <c r="B26">
        <f>IF(202509&lt;$B$6,"진입전",IF(202509&lt;$B$6+600,"전환기","안정기"))</f>
        <v/>
      </c>
      <c r="C26" s="493">
        <f>IFERROR(IF(원본_월별!G265="","",원본_월별!G265),"")</f>
        <v/>
      </c>
      <c r="D26" s="493">
        <f>IF(COUNT(C24:C26)&lt;3,"",AVERAGE(C24:C26))</f>
        <v/>
      </c>
      <c r="E26" s="401">
        <f>IFERROR(IF(OR(C26="",원본_월별!G264=""),"",C26/원본_월별!G264-1),"")</f>
        <v/>
      </c>
      <c r="F26" s="401">
        <f>IFERROR(IF(원본_월별!G206="","",원본_월별!G206),"")</f>
        <v/>
      </c>
      <c r="G26" s="401">
        <f>IF(COUNT(F24:F26)&lt;3,"",AVERAGE(F24:F26))</f>
        <v/>
      </c>
      <c r="H26" s="401">
        <f>($B$7*2025.4167+$B$8+$B$9)/100</f>
        <v/>
      </c>
      <c r="I26" s="537">
        <f>IF(G26="","",G26-H26)</f>
        <v/>
      </c>
      <c r="J26">
        <f>IF(I26="","",IF(ABS(I26)&gt;$B$16*$B$10,IF(IF(ISNUMBER(I25),ABS(I25)&gt;$B$16*$B$10,FALSE),"경보","주의"),"정상"))</f>
        <v/>
      </c>
      <c r="K26" s="401">
        <f>IFERROR(IF(원본_월별!G220="","",원본_월별!G220),"")</f>
        <v/>
      </c>
      <c r="L26" s="401">
        <f>IF(COUNT(K24:K26)&lt;3,"",AVERAGE(K24:K26))</f>
        <v/>
      </c>
      <c r="M26" s="401">
        <f>EXP($B$11*2025.4167+$B$12+$B$13)/(1+EXP($B$11*2025.4167+$B$12+$B$13))</f>
        <v/>
      </c>
      <c r="N26" s="537">
        <f>IF(L26="","",L26-M26)</f>
        <v/>
      </c>
      <c r="O26">
        <f>IF(N26="","",IF(ABS(N26)&gt;$B$16*$B$14,IF(IF(ISNUMBER(N25),ABS(N25)&gt;$B$16*$B$14,FALSE),"경보","주의"),"정상"))</f>
        <v/>
      </c>
      <c r="P26" s="401">
        <f>IFERROR(IF(원본_월별!G178="","",원본_월별!G178),"")</f>
        <v/>
      </c>
      <c r="Q26" s="401">
        <f>IFERROR(IF(원본_월별!G192="","",원본_월별!G192),"")</f>
        <v/>
      </c>
      <c r="R26" s="519">
        <f>IFERROR(IF(원본_월별!G234="","",원본_월별!G234),"")</f>
        <v/>
      </c>
    </row>
    <row r="27">
      <c r="A27" t="inlineStr">
        <is>
          <t>2025-10</t>
        </is>
      </c>
      <c r="B27">
        <f>IF(202510&lt;$B$6,"진입전",IF(202510&lt;$B$6+600,"전환기","안정기"))</f>
        <v/>
      </c>
      <c r="C27" s="493">
        <f>IFERROR(IF(원본_월별!H265="","",원본_월별!H265),"")</f>
        <v/>
      </c>
      <c r="D27" s="493">
        <f>IF(COUNT(C25:C27)&lt;3,"",AVERAGE(C25:C27))</f>
        <v/>
      </c>
      <c r="E27" s="401">
        <f>IFERROR(IF(OR(C27="",원본_월별!H264=""),"",C27/원본_월별!H264-1),"")</f>
        <v/>
      </c>
      <c r="F27" s="401">
        <f>IFERROR(IF(원본_월별!H206="","",원본_월별!H206),"")</f>
        <v/>
      </c>
      <c r="G27" s="401">
        <f>IF(COUNT(F25:F27)&lt;3,"",AVERAGE(F25:F27))</f>
        <v/>
      </c>
      <c r="H27" s="401">
        <f>($B$7*2025.5000+$B$8+$B$9)/100</f>
        <v/>
      </c>
      <c r="I27" s="537">
        <f>IF(G27="","",G27-H27)</f>
        <v/>
      </c>
      <c r="J27">
        <f>IF(I27="","",IF(ABS(I27)&gt;$B$16*$B$10,IF(IF(ISNUMBER(I26),ABS(I26)&gt;$B$16*$B$10,FALSE),"경보","주의"),"정상"))</f>
        <v/>
      </c>
      <c r="K27" s="401">
        <f>IFERROR(IF(원본_월별!H220="","",원본_월별!H220),"")</f>
        <v/>
      </c>
      <c r="L27" s="401">
        <f>IF(COUNT(K25:K27)&lt;3,"",AVERAGE(K25:K27))</f>
        <v/>
      </c>
      <c r="M27" s="401">
        <f>EXP($B$11*2025.5000+$B$12+$B$13)/(1+EXP($B$11*2025.5000+$B$12+$B$13))</f>
        <v/>
      </c>
      <c r="N27" s="537">
        <f>IF(L27="","",L27-M27)</f>
        <v/>
      </c>
      <c r="O27">
        <f>IF(N27="","",IF(ABS(N27)&gt;$B$16*$B$14,IF(IF(ISNUMBER(N26),ABS(N26)&gt;$B$16*$B$14,FALSE),"경보","주의"),"정상"))</f>
        <v/>
      </c>
      <c r="P27" s="401">
        <f>IFERROR(IF(원본_월별!H178="","",원본_월별!H178),"")</f>
        <v/>
      </c>
      <c r="Q27" s="401">
        <f>IFERROR(IF(원본_월별!H192="","",원본_월별!H192),"")</f>
        <v/>
      </c>
      <c r="R27" s="519">
        <f>IFERROR(IF(원본_월별!H234="","",원본_월별!H234),"")</f>
        <v/>
      </c>
    </row>
    <row r="28">
      <c r="A28" t="inlineStr">
        <is>
          <t>2025-11</t>
        </is>
      </c>
      <c r="B28">
        <f>IF(202511&lt;$B$6,"진입전",IF(202511&lt;$B$6+600,"전환기","안정기"))</f>
        <v/>
      </c>
      <c r="C28" s="493">
        <f>IFERROR(IF(원본_월별!I265="","",원본_월별!I265),"")</f>
        <v/>
      </c>
      <c r="D28" s="493">
        <f>IF(COUNT(C26:C28)&lt;3,"",AVERAGE(C26:C28))</f>
        <v/>
      </c>
      <c r="E28" s="401">
        <f>IFERROR(IF(OR(C28="",원본_월별!I264=""),"",C28/원본_월별!I264-1),"")</f>
        <v/>
      </c>
      <c r="F28" s="401">
        <f>IFERROR(IF(원본_월별!I206="","",원본_월별!I206),"")</f>
        <v/>
      </c>
      <c r="G28" s="401">
        <f>IF(COUNT(F26:F28)&lt;3,"",AVERAGE(F26:F28))</f>
        <v/>
      </c>
      <c r="H28" s="401">
        <f>($B$7*2025.5833+$B$8+$B$9)/100</f>
        <v/>
      </c>
      <c r="I28" s="537">
        <f>IF(G28="","",G28-H28)</f>
        <v/>
      </c>
      <c r="J28">
        <f>IF(I28="","",IF(ABS(I28)&gt;$B$16*$B$10,IF(IF(ISNUMBER(I27),ABS(I27)&gt;$B$16*$B$10,FALSE),"경보","주의"),"정상"))</f>
        <v/>
      </c>
      <c r="K28" s="401">
        <f>IFERROR(IF(원본_월별!I220="","",원본_월별!I220),"")</f>
        <v/>
      </c>
      <c r="L28" s="401">
        <f>IF(COUNT(K26:K28)&lt;3,"",AVERAGE(K26:K28))</f>
        <v/>
      </c>
      <c r="M28" s="401">
        <f>EXP($B$11*2025.5833+$B$12+$B$13)/(1+EXP($B$11*2025.5833+$B$12+$B$13))</f>
        <v/>
      </c>
      <c r="N28" s="537">
        <f>IF(L28="","",L28-M28)</f>
        <v/>
      </c>
      <c r="O28">
        <f>IF(N28="","",IF(ABS(N28)&gt;$B$16*$B$14,IF(IF(ISNUMBER(N27),ABS(N27)&gt;$B$16*$B$14,FALSE),"경보","주의"),"정상"))</f>
        <v/>
      </c>
      <c r="P28" s="401">
        <f>IFERROR(IF(원본_월별!I178="","",원본_월별!I178),"")</f>
        <v/>
      </c>
      <c r="Q28" s="401">
        <f>IFERROR(IF(원본_월별!I192="","",원본_월별!I192),"")</f>
        <v/>
      </c>
      <c r="R28" s="519">
        <f>IFERROR(IF(원본_월별!I234="","",원본_월별!I234),"")</f>
        <v/>
      </c>
    </row>
    <row r="29">
      <c r="A29" t="inlineStr">
        <is>
          <t>2025-12</t>
        </is>
      </c>
      <c r="B29">
        <f>IF(202512&lt;$B$6,"진입전",IF(202512&lt;$B$6+600,"전환기","안정기"))</f>
        <v/>
      </c>
      <c r="C29" s="493">
        <f>IFERROR(IF(원본_월별!J265="","",원본_월별!J265),"")</f>
        <v/>
      </c>
      <c r="D29" s="493">
        <f>IF(COUNT(C27:C29)&lt;3,"",AVERAGE(C27:C29))</f>
        <v/>
      </c>
      <c r="E29" s="401">
        <f>IFERROR(IF(OR(C29="",원본_월별!J264=""),"",C29/원본_월별!J264-1),"")</f>
        <v/>
      </c>
      <c r="F29" s="401">
        <f>IFERROR(IF(원본_월별!J206="","",원본_월별!J206),"")</f>
        <v/>
      </c>
      <c r="G29" s="401">
        <f>IF(COUNT(F27:F29)&lt;3,"",AVERAGE(F27:F29))</f>
        <v/>
      </c>
      <c r="H29" s="401">
        <f>($B$7*2025.6667+$B$8+$B$9)/100</f>
        <v/>
      </c>
      <c r="I29" s="537">
        <f>IF(G29="","",G29-H29)</f>
        <v/>
      </c>
      <c r="J29">
        <f>IF(I29="","",IF(ABS(I29)&gt;$B$16*$B$10,IF(IF(ISNUMBER(I28),ABS(I28)&gt;$B$16*$B$10,FALSE),"경보","주의"),"정상"))</f>
        <v/>
      </c>
      <c r="K29" s="401">
        <f>IFERROR(IF(원본_월별!J220="","",원본_월별!J220),"")</f>
        <v/>
      </c>
      <c r="L29" s="401">
        <f>IF(COUNT(K27:K29)&lt;3,"",AVERAGE(K27:K29))</f>
        <v/>
      </c>
      <c r="M29" s="401">
        <f>EXP($B$11*2025.6667+$B$12+$B$13)/(1+EXP($B$11*2025.6667+$B$12+$B$13))</f>
        <v/>
      </c>
      <c r="N29" s="537">
        <f>IF(L29="","",L29-M29)</f>
        <v/>
      </c>
      <c r="O29">
        <f>IF(N29="","",IF(ABS(N29)&gt;$B$16*$B$14,IF(IF(ISNUMBER(N28),ABS(N28)&gt;$B$16*$B$14,FALSE),"경보","주의"),"정상"))</f>
        <v/>
      </c>
      <c r="P29" s="401">
        <f>IFERROR(IF(원본_월별!J178="","",원본_월별!J178),"")</f>
        <v/>
      </c>
      <c r="Q29" s="401">
        <f>IFERROR(IF(원본_월별!J192="","",원본_월별!J192),"")</f>
        <v/>
      </c>
      <c r="R29" s="519">
        <f>IFERROR(IF(원본_월별!J234="","",원본_월별!J234),"")</f>
        <v/>
      </c>
    </row>
    <row r="30">
      <c r="A30" t="inlineStr">
        <is>
          <t>2026-01</t>
        </is>
      </c>
      <c r="B30">
        <f>IF(202601&lt;$B$6,"진입전",IF(202601&lt;$B$6+600,"전환기","안정기"))</f>
        <v/>
      </c>
      <c r="C30" s="493">
        <f>IFERROR(IF(원본_월별!K265="","",원본_월별!K265),"")</f>
        <v/>
      </c>
      <c r="D30" s="493">
        <f>IF(COUNT(C28:C30)&lt;3,"",AVERAGE(C28:C30))</f>
        <v/>
      </c>
      <c r="E30" s="401">
        <f>IFERROR(IF(OR(C30="",원본_월별!K264=""),"",C30/원본_월별!K264-1),"")</f>
        <v/>
      </c>
      <c r="F30" s="401">
        <f>IFERROR(IF(원본_월별!K206="","",원본_월별!K206),"")</f>
        <v/>
      </c>
      <c r="G30" s="401">
        <f>IF(COUNT(F28:F30)&lt;3,"",AVERAGE(F28:F30))</f>
        <v/>
      </c>
      <c r="H30" s="401">
        <f>($B$7*2025.7500+$B$8+$B$9)/100</f>
        <v/>
      </c>
      <c r="I30" s="537">
        <f>IF(G30="","",G30-H30)</f>
        <v/>
      </c>
      <c r="J30">
        <f>IF(I30="","",IF(ABS(I30)&gt;$B$16*$B$10,IF(IF(ISNUMBER(I29),ABS(I29)&gt;$B$16*$B$10,FALSE),"경보","주의"),"정상"))</f>
        <v/>
      </c>
      <c r="K30" s="401">
        <f>IFERROR(IF(원본_월별!K220="","",원본_월별!K220),"")</f>
        <v/>
      </c>
      <c r="L30" s="401">
        <f>IF(COUNT(K28:K30)&lt;3,"",AVERAGE(K28:K30))</f>
        <v/>
      </c>
      <c r="M30" s="401">
        <f>EXP($B$11*2025.7500+$B$12+$B$13)/(1+EXP($B$11*2025.7500+$B$12+$B$13))</f>
        <v/>
      </c>
      <c r="N30" s="537">
        <f>IF(L30="","",L30-M30)</f>
        <v/>
      </c>
      <c r="O30">
        <f>IF(N30="","",IF(ABS(N30)&gt;$B$16*$B$14,IF(IF(ISNUMBER(N29),ABS(N29)&gt;$B$16*$B$14,FALSE),"경보","주의"),"정상"))</f>
        <v/>
      </c>
      <c r="P30" s="401">
        <f>IFERROR(IF(원본_월별!K178="","",원본_월별!K178),"")</f>
        <v/>
      </c>
      <c r="Q30" s="401">
        <f>IFERROR(IF(원본_월별!K192="","",원본_월별!K192),"")</f>
        <v/>
      </c>
      <c r="R30" s="519">
        <f>IFERROR(IF(원본_월별!K234="","",원본_월별!K234),"")</f>
        <v/>
      </c>
    </row>
    <row r="31">
      <c r="A31" t="inlineStr">
        <is>
          <t>2026-02</t>
        </is>
      </c>
      <c r="B31">
        <f>IF(202602&lt;$B$6,"진입전",IF(202602&lt;$B$6+600,"전환기","안정기"))</f>
        <v/>
      </c>
      <c r="C31" s="493">
        <f>IFERROR(IF(원본_월별!L265="","",원본_월별!L265),"")</f>
        <v/>
      </c>
      <c r="D31" s="493">
        <f>IF(COUNT(C29:C31)&lt;3,"",AVERAGE(C29:C31))</f>
        <v/>
      </c>
      <c r="E31" s="401">
        <f>IFERROR(IF(OR(C31="",원본_월별!L264=""),"",C31/원본_월별!L264-1),"")</f>
        <v/>
      </c>
      <c r="F31" s="401">
        <f>IFERROR(IF(원본_월별!L206="","",원본_월별!L206),"")</f>
        <v/>
      </c>
      <c r="G31" s="401">
        <f>IF(COUNT(F29:F31)&lt;3,"",AVERAGE(F29:F31))</f>
        <v/>
      </c>
      <c r="H31" s="401">
        <f>($B$7*2025.8333+$B$8+$B$9)/100</f>
        <v/>
      </c>
      <c r="I31" s="537">
        <f>IF(G31="","",G31-H31)</f>
        <v/>
      </c>
      <c r="J31">
        <f>IF(I31="","",IF(ABS(I31)&gt;$B$16*$B$10,IF(IF(ISNUMBER(I30),ABS(I30)&gt;$B$16*$B$10,FALSE),"경보","주의"),"정상"))</f>
        <v/>
      </c>
      <c r="K31" s="401">
        <f>IFERROR(IF(원본_월별!L220="","",원본_월별!L220),"")</f>
        <v/>
      </c>
      <c r="L31" s="401">
        <f>IF(COUNT(K29:K31)&lt;3,"",AVERAGE(K29:K31))</f>
        <v/>
      </c>
      <c r="M31" s="401">
        <f>EXP($B$11*2025.8333+$B$12+$B$13)/(1+EXP($B$11*2025.8333+$B$12+$B$13))</f>
        <v/>
      </c>
      <c r="N31" s="537">
        <f>IF(L31="","",L31-M31)</f>
        <v/>
      </c>
      <c r="O31">
        <f>IF(N31="","",IF(ABS(N31)&gt;$B$16*$B$14,IF(IF(ISNUMBER(N30),ABS(N30)&gt;$B$16*$B$14,FALSE),"경보","주의"),"정상"))</f>
        <v/>
      </c>
      <c r="P31" s="401">
        <f>IFERROR(IF(원본_월별!L178="","",원본_월별!L178),"")</f>
        <v/>
      </c>
      <c r="Q31" s="401">
        <f>IFERROR(IF(원본_월별!L192="","",원본_월별!L192),"")</f>
        <v/>
      </c>
      <c r="R31" s="519">
        <f>IFERROR(IF(원본_월별!L234="","",원본_월별!L234),"")</f>
        <v/>
      </c>
    </row>
    <row r="32">
      <c r="A32" t="inlineStr">
        <is>
          <t>2026-03</t>
        </is>
      </c>
      <c r="B32">
        <f>IF(202603&lt;$B$6,"진입전",IF(202603&lt;$B$6+600,"전환기","안정기"))</f>
        <v/>
      </c>
      <c r="C32" s="493">
        <f>IFERROR(IF(원본_월별!M265="","",원본_월별!M265),"")</f>
        <v/>
      </c>
      <c r="D32" s="493">
        <f>IF(COUNT(C30:C32)&lt;3,"",AVERAGE(C30:C32))</f>
        <v/>
      </c>
      <c r="E32" s="401">
        <f>IFERROR(IF(OR(C32="",원본_월별!M264=""),"",C32/원본_월별!M264-1),"")</f>
        <v/>
      </c>
      <c r="F32" s="401">
        <f>IFERROR(IF(원본_월별!M206="","",원본_월별!M206),"")</f>
        <v/>
      </c>
      <c r="G32" s="401">
        <f>IF(COUNT(F30:F32)&lt;3,"",AVERAGE(F30:F32))</f>
        <v/>
      </c>
      <c r="H32" s="401">
        <f>($B$7*2025.9167+$B$8+$B$9)/100</f>
        <v/>
      </c>
      <c r="I32" s="537">
        <f>IF(G32="","",G32-H32)</f>
        <v/>
      </c>
      <c r="J32">
        <f>IF(I32="","",IF(ABS(I32)&gt;$B$16*$B$10,IF(IF(ISNUMBER(I31),ABS(I31)&gt;$B$16*$B$10,FALSE),"경보","주의"),"정상"))</f>
        <v/>
      </c>
      <c r="K32" s="401">
        <f>IFERROR(IF(원본_월별!M220="","",원본_월별!M220),"")</f>
        <v/>
      </c>
      <c r="L32" s="401">
        <f>IF(COUNT(K30:K32)&lt;3,"",AVERAGE(K30:K32))</f>
        <v/>
      </c>
      <c r="M32" s="401">
        <f>EXP($B$11*2025.9167+$B$12+$B$13)/(1+EXP($B$11*2025.9167+$B$12+$B$13))</f>
        <v/>
      </c>
      <c r="N32" s="537">
        <f>IF(L32="","",L32-M32)</f>
        <v/>
      </c>
      <c r="O32">
        <f>IF(N32="","",IF(ABS(N32)&gt;$B$16*$B$14,IF(IF(ISNUMBER(N31),ABS(N31)&gt;$B$16*$B$14,FALSE),"경보","주의"),"정상"))</f>
        <v/>
      </c>
      <c r="P32" s="401">
        <f>IFERROR(IF(원본_월별!M178="","",원본_월별!M178),"")</f>
        <v/>
      </c>
      <c r="Q32" s="401">
        <f>IFERROR(IF(원본_월별!M192="","",원본_월별!M192),"")</f>
        <v/>
      </c>
      <c r="R32" s="519">
        <f>IFERROR(IF(원본_월별!M234="","",원본_월별!M234),"")</f>
        <v/>
      </c>
    </row>
    <row r="33">
      <c r="A33" t="inlineStr">
        <is>
          <t>2026-04</t>
        </is>
      </c>
      <c r="B33">
        <f>IF(202604&lt;$B$6,"진입전",IF(202604&lt;$B$6+600,"전환기","안정기"))</f>
        <v/>
      </c>
      <c r="C33" s="493">
        <f>IFERROR(IF(원본_월별!B266="","",원본_월별!B266),"")</f>
        <v/>
      </c>
      <c r="D33" s="493">
        <f>IF(COUNT(C31:C33)&lt;3,"",AVERAGE(C31:C33))</f>
        <v/>
      </c>
      <c r="E33" s="401">
        <f>IFERROR(IF(OR(C33="",원본_월별!B265=""),"",C33/원본_월별!B265-1),"")</f>
        <v/>
      </c>
      <c r="F33" s="401">
        <f>IFERROR(IF(원본_월별!B207="","",원본_월별!B207),"")</f>
        <v/>
      </c>
      <c r="G33" s="401">
        <f>IF(COUNT(F31:F33)&lt;3,"",AVERAGE(F31:F33))</f>
        <v/>
      </c>
      <c r="H33" s="401">
        <f>($B$7*2026.0000+$B$8+$B$9)/100</f>
        <v/>
      </c>
      <c r="I33" s="537">
        <f>IF(G33="","",G33-H33)</f>
        <v/>
      </c>
      <c r="J33">
        <f>IF(I33="","",IF(ABS(I33)&gt;$B$16*$B$10,IF(IF(ISNUMBER(I32),ABS(I32)&gt;$B$16*$B$10,FALSE),"경보","주의"),"정상"))</f>
        <v/>
      </c>
      <c r="K33" s="401">
        <f>IFERROR(IF(원본_월별!B221="","",원본_월별!B221),"")</f>
        <v/>
      </c>
      <c r="L33" s="401">
        <f>IF(COUNT(K31:K33)&lt;3,"",AVERAGE(K31:K33))</f>
        <v/>
      </c>
      <c r="M33" s="401">
        <f>EXP($B$11*2026.0000+$B$12+$B$13)/(1+EXP($B$11*2026.0000+$B$12+$B$13))</f>
        <v/>
      </c>
      <c r="N33" s="537">
        <f>IF(L33="","",L33-M33)</f>
        <v/>
      </c>
      <c r="O33">
        <f>IF(N33="","",IF(ABS(N33)&gt;$B$16*$B$14,IF(IF(ISNUMBER(N32),ABS(N32)&gt;$B$16*$B$14,FALSE),"경보","주의"),"정상"))</f>
        <v/>
      </c>
      <c r="P33" s="401">
        <f>IFERROR(IF(원본_월별!B179="","",원본_월별!B179),"")</f>
        <v/>
      </c>
      <c r="Q33" s="401">
        <f>IFERROR(IF(원본_월별!B193="","",원본_월별!B193),"")</f>
        <v/>
      </c>
      <c r="R33" s="519">
        <f>IFERROR(IF(원본_월별!B235="","",원본_월별!B235),"")</f>
        <v/>
      </c>
    </row>
    <row r="34">
      <c r="A34" t="inlineStr">
        <is>
          <t>2026-05</t>
        </is>
      </c>
      <c r="B34">
        <f>IF(202605&lt;$B$6,"진입전",IF(202605&lt;$B$6+600,"전환기","안정기"))</f>
        <v/>
      </c>
      <c r="C34" s="493">
        <f>IFERROR(IF(원본_월별!C266="","",원본_월별!C266),"")</f>
        <v/>
      </c>
      <c r="D34" s="493">
        <f>IF(COUNT(C32:C34)&lt;3,"",AVERAGE(C32:C34))</f>
        <v/>
      </c>
      <c r="E34" s="401">
        <f>IFERROR(IF(OR(C34="",원본_월별!C265=""),"",C34/원본_월별!C265-1),"")</f>
        <v/>
      </c>
      <c r="F34" s="401">
        <f>IFERROR(IF(원본_월별!C207="","",원본_월별!C207),"")</f>
        <v/>
      </c>
      <c r="G34" s="401">
        <f>IF(COUNT(F32:F34)&lt;3,"",AVERAGE(F32:F34))</f>
        <v/>
      </c>
      <c r="H34" s="401">
        <f>($B$7*2026.0833+$B$8+$B$9)/100</f>
        <v/>
      </c>
      <c r="I34" s="537">
        <f>IF(G34="","",G34-H34)</f>
        <v/>
      </c>
      <c r="J34">
        <f>IF(I34="","",IF(ABS(I34)&gt;$B$16*$B$10,IF(IF(ISNUMBER(I33),ABS(I33)&gt;$B$16*$B$10,FALSE),"경보","주의"),"정상"))</f>
        <v/>
      </c>
      <c r="K34" s="401">
        <f>IFERROR(IF(원본_월별!C221="","",원본_월별!C221),"")</f>
        <v/>
      </c>
      <c r="L34" s="401">
        <f>IF(COUNT(K32:K34)&lt;3,"",AVERAGE(K32:K34))</f>
        <v/>
      </c>
      <c r="M34" s="401">
        <f>EXP($B$11*2026.0833+$B$12+$B$13)/(1+EXP($B$11*2026.0833+$B$12+$B$13))</f>
        <v/>
      </c>
      <c r="N34" s="537">
        <f>IF(L34="","",L34-M34)</f>
        <v/>
      </c>
      <c r="O34">
        <f>IF(N34="","",IF(ABS(N34)&gt;$B$16*$B$14,IF(IF(ISNUMBER(N33),ABS(N33)&gt;$B$16*$B$14,FALSE),"경보","주의"),"정상"))</f>
        <v/>
      </c>
      <c r="P34" s="401">
        <f>IFERROR(IF(원본_월별!C179="","",원본_월별!C179),"")</f>
        <v/>
      </c>
      <c r="Q34" s="401">
        <f>IFERROR(IF(원본_월별!C193="","",원본_월별!C193),"")</f>
        <v/>
      </c>
      <c r="R34" s="519">
        <f>IFERROR(IF(원본_월별!C235="","",원본_월별!C235),"")</f>
        <v/>
      </c>
    </row>
    <row r="35">
      <c r="A35" t="inlineStr">
        <is>
          <t>2026-06</t>
        </is>
      </c>
      <c r="B35">
        <f>IF(202606&lt;$B$6,"진입전",IF(202606&lt;$B$6+600,"전환기","안정기"))</f>
        <v/>
      </c>
      <c r="C35" s="493">
        <f>IFERROR(IF(원본_월별!D266="","",원본_월별!D266),"")</f>
        <v/>
      </c>
      <c r="D35" s="493">
        <f>IF(COUNT(C33:C35)&lt;3,"",AVERAGE(C33:C35))</f>
        <v/>
      </c>
      <c r="E35" s="401">
        <f>IFERROR(IF(OR(C35="",원본_월별!D265=""),"",C35/원본_월별!D265-1),"")</f>
        <v/>
      </c>
      <c r="F35" s="401">
        <f>IFERROR(IF(원본_월별!D207="","",원본_월별!D207),"")</f>
        <v/>
      </c>
      <c r="G35" s="401">
        <f>IF(COUNT(F33:F35)&lt;3,"",AVERAGE(F33:F35))</f>
        <v/>
      </c>
      <c r="H35" s="401">
        <f>($B$7*2026.1667+$B$8+$B$9)/100</f>
        <v/>
      </c>
      <c r="I35" s="537">
        <f>IF(G35="","",G35-H35)</f>
        <v/>
      </c>
      <c r="J35">
        <f>IF(I35="","",IF(ABS(I35)&gt;$B$16*$B$10,IF(IF(ISNUMBER(I34),ABS(I34)&gt;$B$16*$B$10,FALSE),"경보","주의"),"정상"))</f>
        <v/>
      </c>
      <c r="K35" s="401">
        <f>IFERROR(IF(원본_월별!D221="","",원본_월별!D221),"")</f>
        <v/>
      </c>
      <c r="L35" s="401">
        <f>IF(COUNT(K33:K35)&lt;3,"",AVERAGE(K33:K35))</f>
        <v/>
      </c>
      <c r="M35" s="401">
        <f>EXP($B$11*2026.1667+$B$12+$B$13)/(1+EXP($B$11*2026.1667+$B$12+$B$13))</f>
        <v/>
      </c>
      <c r="N35" s="537">
        <f>IF(L35="","",L35-M35)</f>
        <v/>
      </c>
      <c r="O35">
        <f>IF(N35="","",IF(ABS(N35)&gt;$B$16*$B$14,IF(IF(ISNUMBER(N34),ABS(N34)&gt;$B$16*$B$14,FALSE),"경보","주의"),"정상"))</f>
        <v/>
      </c>
      <c r="P35" s="401">
        <f>IFERROR(IF(원본_월별!D179="","",원본_월별!D179),"")</f>
        <v/>
      </c>
      <c r="Q35" s="401">
        <f>IFERROR(IF(원본_월별!D193="","",원본_월별!D193),"")</f>
        <v/>
      </c>
      <c r="R35" s="519">
        <f>IFERROR(IF(원본_월별!D235="","",원본_월별!D235),"")</f>
        <v/>
      </c>
    </row>
    <row r="36">
      <c r="A36" t="inlineStr">
        <is>
          <t>2026-07</t>
        </is>
      </c>
      <c r="B36">
        <f>IF(202607&lt;$B$6,"진입전",IF(202607&lt;$B$6+600,"전환기","안정기"))</f>
        <v/>
      </c>
      <c r="C36" s="493">
        <f>IFERROR(IF(원본_월별!E266="","",원본_월별!E266),"")</f>
        <v/>
      </c>
      <c r="D36" s="493">
        <f>IF(COUNT(C34:C36)&lt;3,"",AVERAGE(C34:C36))</f>
        <v/>
      </c>
      <c r="E36" s="401">
        <f>IFERROR(IF(OR(C36="",원본_월별!E265=""),"",C36/원본_월별!E265-1),"")</f>
        <v/>
      </c>
      <c r="F36" s="401">
        <f>IFERROR(IF(원본_월별!E207="","",원본_월별!E207),"")</f>
        <v/>
      </c>
      <c r="G36" s="401">
        <f>IF(COUNT(F34:F36)&lt;3,"",AVERAGE(F34:F36))</f>
        <v/>
      </c>
      <c r="H36" s="401">
        <f>($B$7*2026.2500+$B$8+$B$9)/100</f>
        <v/>
      </c>
      <c r="I36" s="537">
        <f>IF(G36="","",G36-H36)</f>
        <v/>
      </c>
      <c r="J36">
        <f>IF(I36="","",IF(ABS(I36)&gt;$B$16*$B$10,IF(IF(ISNUMBER(I35),ABS(I35)&gt;$B$16*$B$10,FALSE),"경보","주의"),"정상"))</f>
        <v/>
      </c>
      <c r="K36" s="401">
        <f>IFERROR(IF(원본_월별!E221="","",원본_월별!E221),"")</f>
        <v/>
      </c>
      <c r="L36" s="401">
        <f>IF(COUNT(K34:K36)&lt;3,"",AVERAGE(K34:K36))</f>
        <v/>
      </c>
      <c r="M36" s="401">
        <f>EXP($B$11*2026.2500+$B$12+$B$13)/(1+EXP($B$11*2026.2500+$B$12+$B$13))</f>
        <v/>
      </c>
      <c r="N36" s="537">
        <f>IF(L36="","",L36-M36)</f>
        <v/>
      </c>
      <c r="O36">
        <f>IF(N36="","",IF(ABS(N36)&gt;$B$16*$B$14,IF(IF(ISNUMBER(N35),ABS(N35)&gt;$B$16*$B$14,FALSE),"경보","주의"),"정상"))</f>
        <v/>
      </c>
      <c r="P36" s="401">
        <f>IFERROR(IF(원본_월별!E179="","",원본_월별!E179),"")</f>
        <v/>
      </c>
      <c r="Q36" s="401">
        <f>IFERROR(IF(원본_월별!E193="","",원본_월별!E193),"")</f>
        <v/>
      </c>
      <c r="R36" s="519">
        <f>IFERROR(IF(원본_월별!E235="","",원본_월별!E235),"")</f>
        <v/>
      </c>
    </row>
    <row r="37">
      <c r="A37" t="inlineStr">
        <is>
          <t>2026-08</t>
        </is>
      </c>
      <c r="B37">
        <f>IF(202608&lt;$B$6,"진입전",IF(202608&lt;$B$6+600,"전환기","안정기"))</f>
        <v/>
      </c>
      <c r="C37" s="493">
        <f>IFERROR(IF(원본_월별!F266="","",원본_월별!F266),"")</f>
        <v/>
      </c>
      <c r="D37" s="493">
        <f>IF(COUNT(C35:C37)&lt;3,"",AVERAGE(C35:C37))</f>
        <v/>
      </c>
      <c r="E37" s="401">
        <f>IFERROR(IF(OR(C37="",원본_월별!F265=""),"",C37/원본_월별!F265-1),"")</f>
        <v/>
      </c>
      <c r="F37" s="401">
        <f>IFERROR(IF(원본_월별!F207="","",원본_월별!F207),"")</f>
        <v/>
      </c>
      <c r="G37" s="401">
        <f>IF(COUNT(F35:F37)&lt;3,"",AVERAGE(F35:F37))</f>
        <v/>
      </c>
      <c r="H37" s="401">
        <f>($B$7*2026.3333+$B$8+$B$9)/100</f>
        <v/>
      </c>
      <c r="I37" s="537">
        <f>IF(G37="","",G37-H37)</f>
        <v/>
      </c>
      <c r="J37">
        <f>IF(I37="","",IF(ABS(I37)&gt;$B$16*$B$10,IF(IF(ISNUMBER(I36),ABS(I36)&gt;$B$16*$B$10,FALSE),"경보","주의"),"정상"))</f>
        <v/>
      </c>
      <c r="K37" s="401">
        <f>IFERROR(IF(원본_월별!F221="","",원본_월별!F221),"")</f>
        <v/>
      </c>
      <c r="L37" s="401">
        <f>IF(COUNT(K35:K37)&lt;3,"",AVERAGE(K35:K37))</f>
        <v/>
      </c>
      <c r="M37" s="401">
        <f>EXP($B$11*2026.3333+$B$12+$B$13)/(1+EXP($B$11*2026.3333+$B$12+$B$13))</f>
        <v/>
      </c>
      <c r="N37" s="537">
        <f>IF(L37="","",L37-M37)</f>
        <v/>
      </c>
      <c r="O37">
        <f>IF(N37="","",IF(ABS(N37)&gt;$B$16*$B$14,IF(IF(ISNUMBER(N36),ABS(N36)&gt;$B$16*$B$14,FALSE),"경보","주의"),"정상"))</f>
        <v/>
      </c>
      <c r="P37" s="401">
        <f>IFERROR(IF(원본_월별!F179="","",원본_월별!F179),"")</f>
        <v/>
      </c>
      <c r="Q37" s="401">
        <f>IFERROR(IF(원본_월별!F193="","",원본_월별!F193),"")</f>
        <v/>
      </c>
      <c r="R37" s="519">
        <f>IFERROR(IF(원본_월별!F235="","",원본_월별!F235),"")</f>
        <v/>
      </c>
    </row>
    <row r="38">
      <c r="A38" t="inlineStr">
        <is>
          <t>2026-09</t>
        </is>
      </c>
      <c r="B38">
        <f>IF(202609&lt;$B$6,"진입전",IF(202609&lt;$B$6+600,"전환기","안정기"))</f>
        <v/>
      </c>
      <c r="C38" s="493">
        <f>IFERROR(IF(원본_월별!G266="","",원본_월별!G266),"")</f>
        <v/>
      </c>
      <c r="D38" s="493">
        <f>IF(COUNT(C36:C38)&lt;3,"",AVERAGE(C36:C38))</f>
        <v/>
      </c>
      <c r="E38" s="401">
        <f>IFERROR(IF(OR(C38="",원본_월별!G265=""),"",C38/원본_월별!G265-1),"")</f>
        <v/>
      </c>
      <c r="F38" s="401">
        <f>IFERROR(IF(원본_월별!G207="","",원본_월별!G207),"")</f>
        <v/>
      </c>
      <c r="G38" s="401">
        <f>IF(COUNT(F36:F38)&lt;3,"",AVERAGE(F36:F38))</f>
        <v/>
      </c>
      <c r="H38" s="401">
        <f>($B$7*2026.4167+$B$8+$B$9)/100</f>
        <v/>
      </c>
      <c r="I38" s="537">
        <f>IF(G38="","",G38-H38)</f>
        <v/>
      </c>
      <c r="J38">
        <f>IF(I38="","",IF(ABS(I38)&gt;$B$16*$B$10,IF(IF(ISNUMBER(I37),ABS(I37)&gt;$B$16*$B$10,FALSE),"경보","주의"),"정상"))</f>
        <v/>
      </c>
      <c r="K38" s="401">
        <f>IFERROR(IF(원본_월별!G221="","",원본_월별!G221),"")</f>
        <v/>
      </c>
      <c r="L38" s="401">
        <f>IF(COUNT(K36:K38)&lt;3,"",AVERAGE(K36:K38))</f>
        <v/>
      </c>
      <c r="M38" s="401">
        <f>EXP($B$11*2026.4167+$B$12+$B$13)/(1+EXP($B$11*2026.4167+$B$12+$B$13))</f>
        <v/>
      </c>
      <c r="N38" s="537">
        <f>IF(L38="","",L38-M38)</f>
        <v/>
      </c>
      <c r="O38">
        <f>IF(N38="","",IF(ABS(N38)&gt;$B$16*$B$14,IF(IF(ISNUMBER(N37),ABS(N37)&gt;$B$16*$B$14,FALSE),"경보","주의"),"정상"))</f>
        <v/>
      </c>
      <c r="P38" s="401">
        <f>IFERROR(IF(원본_월별!G179="","",원본_월별!G179),"")</f>
        <v/>
      </c>
      <c r="Q38" s="401">
        <f>IFERROR(IF(원본_월별!G193="","",원본_월별!G193),"")</f>
        <v/>
      </c>
      <c r="R38" s="519">
        <f>IFERROR(IF(원본_월별!G235="","",원본_월별!G235),"")</f>
        <v/>
      </c>
    </row>
    <row r="39">
      <c r="A39" t="inlineStr">
        <is>
          <t>2026-10</t>
        </is>
      </c>
      <c r="B39">
        <f>IF(202610&lt;$B$6,"진입전",IF(202610&lt;$B$6+600,"전환기","안정기"))</f>
        <v/>
      </c>
      <c r="C39" s="493">
        <f>IFERROR(IF(원본_월별!H266="","",원본_월별!H266),"")</f>
        <v/>
      </c>
      <c r="D39" s="493">
        <f>IF(COUNT(C37:C39)&lt;3,"",AVERAGE(C37:C39))</f>
        <v/>
      </c>
      <c r="E39" s="401">
        <f>IFERROR(IF(OR(C39="",원본_월별!H265=""),"",C39/원본_월별!H265-1),"")</f>
        <v/>
      </c>
      <c r="F39" s="401">
        <f>IFERROR(IF(원본_월별!H207="","",원본_월별!H207),"")</f>
        <v/>
      </c>
      <c r="G39" s="401">
        <f>IF(COUNT(F37:F39)&lt;3,"",AVERAGE(F37:F39))</f>
        <v/>
      </c>
      <c r="H39" s="401">
        <f>($B$7*2026.5000+$B$8+$B$9)/100</f>
        <v/>
      </c>
      <c r="I39" s="537">
        <f>IF(G39="","",G39-H39)</f>
        <v/>
      </c>
      <c r="J39">
        <f>IF(I39="","",IF(ABS(I39)&gt;$B$16*$B$10,IF(IF(ISNUMBER(I38),ABS(I38)&gt;$B$16*$B$10,FALSE),"경보","주의"),"정상"))</f>
        <v/>
      </c>
      <c r="K39" s="401">
        <f>IFERROR(IF(원본_월별!H221="","",원본_월별!H221),"")</f>
        <v/>
      </c>
      <c r="L39" s="401">
        <f>IF(COUNT(K37:K39)&lt;3,"",AVERAGE(K37:K39))</f>
        <v/>
      </c>
      <c r="M39" s="401">
        <f>EXP($B$11*2026.5000+$B$12+$B$13)/(1+EXP($B$11*2026.5000+$B$12+$B$13))</f>
        <v/>
      </c>
      <c r="N39" s="537">
        <f>IF(L39="","",L39-M39)</f>
        <v/>
      </c>
      <c r="O39">
        <f>IF(N39="","",IF(ABS(N39)&gt;$B$16*$B$14,IF(IF(ISNUMBER(N38),ABS(N38)&gt;$B$16*$B$14,FALSE),"경보","주의"),"정상"))</f>
        <v/>
      </c>
      <c r="P39" s="401">
        <f>IFERROR(IF(원본_월별!H179="","",원본_월별!H179),"")</f>
        <v/>
      </c>
      <c r="Q39" s="401">
        <f>IFERROR(IF(원본_월별!H193="","",원본_월별!H193),"")</f>
        <v/>
      </c>
      <c r="R39" s="519">
        <f>IFERROR(IF(원본_월별!H235="","",원본_월별!H235),"")</f>
        <v/>
      </c>
    </row>
    <row r="40">
      <c r="A40" t="inlineStr">
        <is>
          <t>2026-11</t>
        </is>
      </c>
      <c r="B40">
        <f>IF(202611&lt;$B$6,"진입전",IF(202611&lt;$B$6+600,"전환기","안정기"))</f>
        <v/>
      </c>
      <c r="C40" s="493">
        <f>IFERROR(IF(원본_월별!I266="","",원본_월별!I266),"")</f>
        <v/>
      </c>
      <c r="D40" s="493">
        <f>IF(COUNT(C38:C40)&lt;3,"",AVERAGE(C38:C40))</f>
        <v/>
      </c>
      <c r="E40" s="401">
        <f>IFERROR(IF(OR(C40="",원본_월별!I265=""),"",C40/원본_월별!I265-1),"")</f>
        <v/>
      </c>
      <c r="F40" s="401">
        <f>IFERROR(IF(원본_월별!I207="","",원본_월별!I207),"")</f>
        <v/>
      </c>
      <c r="G40" s="401">
        <f>IF(COUNT(F38:F40)&lt;3,"",AVERAGE(F38:F40))</f>
        <v/>
      </c>
      <c r="H40" s="401">
        <f>($B$7*2026.5833+$B$8+$B$9)/100</f>
        <v/>
      </c>
      <c r="I40" s="537">
        <f>IF(G40="","",G40-H40)</f>
        <v/>
      </c>
      <c r="J40">
        <f>IF(I40="","",IF(ABS(I40)&gt;$B$16*$B$10,IF(IF(ISNUMBER(I39),ABS(I39)&gt;$B$16*$B$10,FALSE),"경보","주의"),"정상"))</f>
        <v/>
      </c>
      <c r="K40" s="401">
        <f>IFERROR(IF(원본_월별!I221="","",원본_월별!I221),"")</f>
        <v/>
      </c>
      <c r="L40" s="401">
        <f>IF(COUNT(K38:K40)&lt;3,"",AVERAGE(K38:K40))</f>
        <v/>
      </c>
      <c r="M40" s="401">
        <f>EXP($B$11*2026.5833+$B$12+$B$13)/(1+EXP($B$11*2026.5833+$B$12+$B$13))</f>
        <v/>
      </c>
      <c r="N40" s="537">
        <f>IF(L40="","",L40-M40)</f>
        <v/>
      </c>
      <c r="O40">
        <f>IF(N40="","",IF(ABS(N40)&gt;$B$16*$B$14,IF(IF(ISNUMBER(N39),ABS(N39)&gt;$B$16*$B$14,FALSE),"경보","주의"),"정상"))</f>
        <v/>
      </c>
      <c r="P40" s="401">
        <f>IFERROR(IF(원본_월별!I179="","",원본_월별!I179),"")</f>
        <v/>
      </c>
      <c r="Q40" s="401">
        <f>IFERROR(IF(원본_월별!I193="","",원본_월별!I193),"")</f>
        <v/>
      </c>
      <c r="R40" s="519">
        <f>IFERROR(IF(원본_월별!I235="","",원본_월별!I235),"")</f>
        <v/>
      </c>
    </row>
    <row r="41">
      <c r="A41" t="inlineStr">
        <is>
          <t>2026-12</t>
        </is>
      </c>
      <c r="B41">
        <f>IF(202612&lt;$B$6,"진입전",IF(202612&lt;$B$6+600,"전환기","안정기"))</f>
        <v/>
      </c>
      <c r="C41" s="493">
        <f>IFERROR(IF(원본_월별!J266="","",원본_월별!J266),"")</f>
        <v/>
      </c>
      <c r="D41" s="493">
        <f>IF(COUNT(C39:C41)&lt;3,"",AVERAGE(C39:C41))</f>
        <v/>
      </c>
      <c r="E41" s="401">
        <f>IFERROR(IF(OR(C41="",원본_월별!J265=""),"",C41/원본_월별!J265-1),"")</f>
        <v/>
      </c>
      <c r="F41" s="401">
        <f>IFERROR(IF(원본_월별!J207="","",원본_월별!J207),"")</f>
        <v/>
      </c>
      <c r="G41" s="401">
        <f>IF(COUNT(F39:F41)&lt;3,"",AVERAGE(F39:F41))</f>
        <v/>
      </c>
      <c r="H41" s="401">
        <f>($B$7*2026.6667+$B$8+$B$9)/100</f>
        <v/>
      </c>
      <c r="I41" s="537">
        <f>IF(G41="","",G41-H41)</f>
        <v/>
      </c>
      <c r="J41">
        <f>IF(I41="","",IF(ABS(I41)&gt;$B$16*$B$10,IF(IF(ISNUMBER(I40),ABS(I40)&gt;$B$16*$B$10,FALSE),"경보","주의"),"정상"))</f>
        <v/>
      </c>
      <c r="K41" s="401">
        <f>IFERROR(IF(원본_월별!J221="","",원본_월별!J221),"")</f>
        <v/>
      </c>
      <c r="L41" s="401">
        <f>IF(COUNT(K39:K41)&lt;3,"",AVERAGE(K39:K41))</f>
        <v/>
      </c>
      <c r="M41" s="401">
        <f>EXP($B$11*2026.6667+$B$12+$B$13)/(1+EXP($B$11*2026.6667+$B$12+$B$13))</f>
        <v/>
      </c>
      <c r="N41" s="537">
        <f>IF(L41="","",L41-M41)</f>
        <v/>
      </c>
      <c r="O41">
        <f>IF(N41="","",IF(ABS(N41)&gt;$B$16*$B$14,IF(IF(ISNUMBER(N40),ABS(N40)&gt;$B$16*$B$14,FALSE),"경보","주의"),"정상"))</f>
        <v/>
      </c>
      <c r="P41" s="401">
        <f>IFERROR(IF(원본_월별!J179="","",원본_월별!J179),"")</f>
        <v/>
      </c>
      <c r="Q41" s="401">
        <f>IFERROR(IF(원본_월별!J193="","",원본_월별!J193),"")</f>
        <v/>
      </c>
      <c r="R41" s="519">
        <f>IFERROR(IF(원본_월별!J235="","",원본_월별!J235),"")</f>
        <v/>
      </c>
    </row>
    <row r="42">
      <c r="A42" t="inlineStr">
        <is>
          <t>2027-01</t>
        </is>
      </c>
      <c r="B42">
        <f>IF(202701&lt;$B$6,"진입전",IF(202701&lt;$B$6+600,"전환기","안정기"))</f>
        <v/>
      </c>
      <c r="C42" s="493">
        <f>IFERROR(IF(원본_월별!K266="","",원본_월별!K266),"")</f>
        <v/>
      </c>
      <c r="D42" s="493">
        <f>IF(COUNT(C40:C42)&lt;3,"",AVERAGE(C40:C42))</f>
        <v/>
      </c>
      <c r="E42" s="401">
        <f>IFERROR(IF(OR(C42="",원본_월별!K265=""),"",C42/원본_월별!K265-1),"")</f>
        <v/>
      </c>
      <c r="F42" s="401">
        <f>IFERROR(IF(원본_월별!K207="","",원본_월별!K207),"")</f>
        <v/>
      </c>
      <c r="G42" s="401">
        <f>IF(COUNT(F40:F42)&lt;3,"",AVERAGE(F40:F42))</f>
        <v/>
      </c>
      <c r="H42" s="401">
        <f>($B$7*2026.7500+$B$8+$B$9)/100</f>
        <v/>
      </c>
      <c r="I42" s="537">
        <f>IF(G42="","",G42-H42)</f>
        <v/>
      </c>
      <c r="J42">
        <f>IF(I42="","",IF(ABS(I42)&gt;$B$16*$B$10,IF(IF(ISNUMBER(I41),ABS(I41)&gt;$B$16*$B$10,FALSE),"경보","주의"),"정상"))</f>
        <v/>
      </c>
      <c r="K42" s="401">
        <f>IFERROR(IF(원본_월별!K221="","",원본_월별!K221),"")</f>
        <v/>
      </c>
      <c r="L42" s="401">
        <f>IF(COUNT(K40:K42)&lt;3,"",AVERAGE(K40:K42))</f>
        <v/>
      </c>
      <c r="M42" s="401">
        <f>EXP($B$11*2026.7500+$B$12+$B$13)/(1+EXP($B$11*2026.7500+$B$12+$B$13))</f>
        <v/>
      </c>
      <c r="N42" s="537">
        <f>IF(L42="","",L42-M42)</f>
        <v/>
      </c>
      <c r="O42">
        <f>IF(N42="","",IF(ABS(N42)&gt;$B$16*$B$14,IF(IF(ISNUMBER(N41),ABS(N41)&gt;$B$16*$B$14,FALSE),"경보","주의"),"정상"))</f>
        <v/>
      </c>
      <c r="P42" s="401">
        <f>IFERROR(IF(원본_월별!K179="","",원본_월별!K179),"")</f>
        <v/>
      </c>
      <c r="Q42" s="401">
        <f>IFERROR(IF(원본_월별!K193="","",원본_월별!K193),"")</f>
        <v/>
      </c>
      <c r="R42" s="519">
        <f>IFERROR(IF(원본_월별!K235="","",원본_월별!K235),"")</f>
        <v/>
      </c>
    </row>
    <row r="43">
      <c r="A43" t="inlineStr">
        <is>
          <t>2027-02</t>
        </is>
      </c>
      <c r="B43">
        <f>IF(202702&lt;$B$6,"진입전",IF(202702&lt;$B$6+600,"전환기","안정기"))</f>
        <v/>
      </c>
      <c r="C43" s="493">
        <f>IFERROR(IF(원본_월별!L266="","",원본_월별!L266),"")</f>
        <v/>
      </c>
      <c r="D43" s="493">
        <f>IF(COUNT(C41:C43)&lt;3,"",AVERAGE(C41:C43))</f>
        <v/>
      </c>
      <c r="E43" s="401">
        <f>IFERROR(IF(OR(C43="",원본_월별!L265=""),"",C43/원본_월별!L265-1),"")</f>
        <v/>
      </c>
      <c r="F43" s="401">
        <f>IFERROR(IF(원본_월별!L207="","",원본_월별!L207),"")</f>
        <v/>
      </c>
      <c r="G43" s="401">
        <f>IF(COUNT(F41:F43)&lt;3,"",AVERAGE(F41:F43))</f>
        <v/>
      </c>
      <c r="H43" s="401">
        <f>($B$7*2026.8333+$B$8+$B$9)/100</f>
        <v/>
      </c>
      <c r="I43" s="537">
        <f>IF(G43="","",G43-H43)</f>
        <v/>
      </c>
      <c r="J43">
        <f>IF(I43="","",IF(ABS(I43)&gt;$B$16*$B$10,IF(IF(ISNUMBER(I42),ABS(I42)&gt;$B$16*$B$10,FALSE),"경보","주의"),"정상"))</f>
        <v/>
      </c>
      <c r="K43" s="401">
        <f>IFERROR(IF(원본_월별!L221="","",원본_월별!L221),"")</f>
        <v/>
      </c>
      <c r="L43" s="401">
        <f>IF(COUNT(K41:K43)&lt;3,"",AVERAGE(K41:K43))</f>
        <v/>
      </c>
      <c r="M43" s="401">
        <f>EXP($B$11*2026.8333+$B$12+$B$13)/(1+EXP($B$11*2026.8333+$B$12+$B$13))</f>
        <v/>
      </c>
      <c r="N43" s="537">
        <f>IF(L43="","",L43-M43)</f>
        <v/>
      </c>
      <c r="O43">
        <f>IF(N43="","",IF(ABS(N43)&gt;$B$16*$B$14,IF(IF(ISNUMBER(N42),ABS(N42)&gt;$B$16*$B$14,FALSE),"경보","주의"),"정상"))</f>
        <v/>
      </c>
      <c r="P43" s="401">
        <f>IFERROR(IF(원본_월별!L179="","",원본_월별!L179),"")</f>
        <v/>
      </c>
      <c r="Q43" s="401">
        <f>IFERROR(IF(원본_월별!L193="","",원본_월별!L193),"")</f>
        <v/>
      </c>
      <c r="R43" s="519">
        <f>IFERROR(IF(원본_월별!L235="","",원본_월별!L235),"")</f>
        <v/>
      </c>
    </row>
    <row r="44">
      <c r="A44" t="inlineStr">
        <is>
          <t>2027-03</t>
        </is>
      </c>
      <c r="B44">
        <f>IF(202703&lt;$B$6,"진입전",IF(202703&lt;$B$6+600,"전환기","안정기"))</f>
        <v/>
      </c>
      <c r="C44" s="493">
        <f>IFERROR(IF(원본_월별!M266="","",원본_월별!M266),"")</f>
        <v/>
      </c>
      <c r="D44" s="493">
        <f>IF(COUNT(C42:C44)&lt;3,"",AVERAGE(C42:C44))</f>
        <v/>
      </c>
      <c r="E44" s="401">
        <f>IFERROR(IF(OR(C44="",원본_월별!M265=""),"",C44/원본_월별!M265-1),"")</f>
        <v/>
      </c>
      <c r="F44" s="401">
        <f>IFERROR(IF(원본_월별!M207="","",원본_월별!M207),"")</f>
        <v/>
      </c>
      <c r="G44" s="401">
        <f>IF(COUNT(F42:F44)&lt;3,"",AVERAGE(F42:F44))</f>
        <v/>
      </c>
      <c r="H44" s="401">
        <f>($B$7*2026.9167+$B$8+$B$9)/100</f>
        <v/>
      </c>
      <c r="I44" s="537">
        <f>IF(G44="","",G44-H44)</f>
        <v/>
      </c>
      <c r="J44">
        <f>IF(I44="","",IF(ABS(I44)&gt;$B$16*$B$10,IF(IF(ISNUMBER(I43),ABS(I43)&gt;$B$16*$B$10,FALSE),"경보","주의"),"정상"))</f>
        <v/>
      </c>
      <c r="K44" s="401">
        <f>IFERROR(IF(원본_월별!M221="","",원본_월별!M221),"")</f>
        <v/>
      </c>
      <c r="L44" s="401">
        <f>IF(COUNT(K42:K44)&lt;3,"",AVERAGE(K42:K44))</f>
        <v/>
      </c>
      <c r="M44" s="401">
        <f>EXP($B$11*2026.9167+$B$12+$B$13)/(1+EXP($B$11*2026.9167+$B$12+$B$13))</f>
        <v/>
      </c>
      <c r="N44" s="537">
        <f>IF(L44="","",L44-M44)</f>
        <v/>
      </c>
      <c r="O44">
        <f>IF(N44="","",IF(ABS(N44)&gt;$B$16*$B$14,IF(IF(ISNUMBER(N43),ABS(N43)&gt;$B$16*$B$14,FALSE),"경보","주의"),"정상"))</f>
        <v/>
      </c>
      <c r="P44" s="401">
        <f>IFERROR(IF(원본_월별!M179="","",원본_월별!M179),"")</f>
        <v/>
      </c>
      <c r="Q44" s="401">
        <f>IFERROR(IF(원본_월별!M193="","",원본_월별!M193),"")</f>
        <v/>
      </c>
      <c r="R44" s="519">
        <f>IFERROR(IF(원본_월별!M235="","",원본_월별!M235),"")</f>
        <v/>
      </c>
    </row>
    <row r="46">
      <c r="A46" s="459" t="inlineStr">
        <is>
          <t>※ 읽는 법</t>
        </is>
      </c>
    </row>
    <row r="47">
      <c r="A47" s="490" t="inlineStr">
        <is>
          <t xml:space="preserve">  · 벤치마크 = 근거_SVK HCT처방량 ■파라미터의 Original 비율 회귀(HP 직접선형, GP 로짓)를 월 단위 t로 평가한 값. 3M 롤링 실측과 비교합니다.</t>
        </is>
      </c>
    </row>
    <row r="48">
      <c r="A48" s="490" t="inlineStr">
        <is>
          <t xml:space="preserve">  · 신호 = |이탈| &gt; 임계배수 × SE 이면 '주의', 직전 월도 초과하면 '경보'. 단월 이탈은 노이즈일 수 있어 2개월 연속을 요구합니다.</t>
        </is>
      </c>
    </row>
    <row r="49">
      <c r="A49" s="490" t="inlineStr">
        <is>
          <t xml:space="preserve">  · 경보가 뜨면 예측 가정(Original 비율 회귀 구간·기울기)을 재검토합니다. 평상시에는 예측을 건드리지 않습니다.</t>
        </is>
      </c>
    </row>
    <row r="50">
      <c r="A50" s="490" t="inlineStr">
        <is>
          <t xml:space="preserve">  · 국면 — 진입전 / 전환기(진입 후 6개월: 회귀 정지, 관측만) / 안정기: 3M 롤링 + 회귀 정상 운영 (세비카HCT는 이미 안정기)</t>
        </is>
      </c>
    </row>
    <row r="51">
      <c r="A51" s="490" t="inlineStr">
        <is>
          <t xml:space="preserve">  · 기준월(B6)을 바꾸면 국면 판정이 이동합니다. 회귀 파라미터는 근거_SVK HCT처방량에서 자동 연동되므로 여기서는 수정하지 마십시오.</t>
        </is>
      </c>
    </row>
    <row r="53">
      <c r="A53" s="459" t="inlineStr">
        <is>
          <t>■ 부록 — FY2027 Budget 분기 배분 (ARB 시장 FY2023~25 분기 실측 비중 적용)</t>
        </is>
      </c>
    </row>
    <row r="54">
      <c r="A54" s="513" t="inlineStr">
        <is>
          <t>구분</t>
        </is>
      </c>
      <c r="B54" s="513" t="inlineStr">
        <is>
          <t>Q1 (4~6월)</t>
        </is>
      </c>
      <c r="C54" s="513" t="inlineStr">
        <is>
          <t>Q2 (7~9월)</t>
        </is>
      </c>
      <c r="D54" s="513" t="inlineStr">
        <is>
          <t>Q3 (10~12월)</t>
        </is>
      </c>
      <c r="E54" s="513" t="inlineStr">
        <is>
          <t>Q4 (1~3월)</t>
        </is>
      </c>
    </row>
    <row r="55">
      <c r="A55" t="inlineStr">
        <is>
          <t>배분 비중</t>
        </is>
      </c>
      <c r="B55" s="401">
        <f>SUM(근거_ARB처방량!Z5:Z7)/SUM(근거_ARB처방량!$Z$5:$AC$7)</f>
        <v/>
      </c>
      <c r="C55" s="401">
        <f>SUM(근거_ARB처방량!AA5:AA7)/SUM(근거_ARB처방량!$Z$5:$AC$7)</f>
        <v/>
      </c>
      <c r="D55" s="401">
        <f>SUM(근거_ARB처방량!AB5:AB7)/SUM(근거_ARB처방량!$Z$5:$AC$7)</f>
        <v/>
      </c>
      <c r="E55" s="401">
        <f>SUM(근거_ARB처방량!AC5:AC7)/SUM(근거_ARB처방량!$Z$5:$AC$7)</f>
        <v/>
      </c>
    </row>
    <row r="56">
      <c r="A56" t="inlineStr">
        <is>
          <t>Realistic 금액 (Model Base, 백만원)</t>
        </is>
      </c>
      <c r="B56" s="493">
        <f>근거_매출!K32*B55</f>
        <v/>
      </c>
      <c r="C56" s="493">
        <f>근거_매출!K32*C55</f>
        <v/>
      </c>
      <c r="D56" s="493">
        <f>근거_매출!K32*D55</f>
        <v/>
      </c>
      <c r="E56" s="493">
        <f>근거_매출!K32*E55</f>
        <v/>
      </c>
    </row>
    <row r="57">
      <c r="A57" t="inlineStr">
        <is>
          <t>Budget 라인 금액 (MKT Base, 백만원)</t>
        </is>
      </c>
      <c r="B57" s="493">
        <f>IF(근거_매출!$J$12="","",근거_매출!K34*B55)</f>
        <v/>
      </c>
      <c r="C57" s="493">
        <f>IF(근거_매출!$J$12="","",근거_매출!K34*C55)</f>
        <v/>
      </c>
      <c r="D57" s="493">
        <f>IF(근거_매출!$J$12="","",근거_매출!K34*D55)</f>
        <v/>
      </c>
      <c r="E57" s="493">
        <f>IF(근거_매출!$J$12="","",근거_매출!K34*E55)</f>
        <v/>
      </c>
    </row>
    <row r="58">
      <c r="A58" s="490" t="inlineStr">
        <is>
          <t>※ 분기 비중은 ARB 전체 시장의 계절성(FY23~25 평균) — 분기 실적 평가 기준선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9AA0A8"/>
    <outlinePr summaryBelow="1" summaryRight="1"/>
    <pageSetUpPr/>
  </sheetPr>
  <dimension ref="A1:BW4534"/>
  <sheetViews>
    <sheetView showGridLines="0" tabSelected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30" customWidth="1" style="9" min="1" max="1"/>
    <col width="12" customWidth="1" style="9" min="2" max="2"/>
    <col width="14" customWidth="1" style="9" min="3" max="3"/>
    <col width="12" customWidth="1" style="9" min="4" max="4"/>
    <col width="34" customWidth="1" style="9" min="5" max="5"/>
    <col width="14" customWidth="1" style="9" min="6" max="6"/>
    <col width="10" customWidth="1" style="9" min="7" max="7"/>
    <col width="12" customWidth="1" style="9" min="8" max="8"/>
    <col width="12" customWidth="1" style="9" min="9" max="9"/>
    <col width="12" customWidth="1" style="9" min="10" max="10"/>
    <col width="12" customWidth="1" style="9" min="11" max="11"/>
    <col width="12" customWidth="1" style="9" min="12" max="12"/>
    <col width="12" customWidth="1" style="9" min="13" max="13"/>
    <col width="12" customWidth="1" style="9" min="14" max="14"/>
    <col width="12" customWidth="1" style="9" min="15" max="15"/>
    <col width="12" customWidth="1" style="9" min="16" max="16"/>
    <col width="12" customWidth="1" style="9" min="17" max="17"/>
    <col width="12" customWidth="1" style="9" min="18" max="18"/>
    <col width="12" customWidth="1" style="9" min="19" max="19"/>
    <col width="12" customWidth="1" style="9" min="20" max="20"/>
    <col width="12" customWidth="1" style="9" min="21" max="21"/>
    <col width="12" customWidth="1" style="9" min="22" max="22"/>
    <col width="12" customWidth="1" style="9" min="23" max="23"/>
    <col width="12" customWidth="1" style="9" min="24" max="24"/>
    <col width="12" customWidth="1" style="9" min="25" max="25"/>
    <col width="12" customWidth="1" style="9" min="26" max="26"/>
    <col width="12" customWidth="1" style="9" min="27" max="27"/>
    <col width="12" customWidth="1" style="9" min="28" max="28"/>
    <col width="12" customWidth="1" style="9" min="29" max="29"/>
    <col width="12" customWidth="1" style="9" min="30" max="30"/>
    <col width="12" customWidth="1" style="9" min="31" max="31"/>
    <col width="12" customWidth="1" style="9" min="32" max="32"/>
    <col width="12" customWidth="1" style="9" min="33" max="33"/>
    <col width="12" customWidth="1" style="9" min="34" max="34"/>
    <col width="12" customWidth="1" style="9" min="35" max="35"/>
    <col width="12" customWidth="1" style="9" min="36" max="36"/>
    <col width="12" customWidth="1" style="9" min="37" max="37"/>
    <col width="12" customWidth="1" style="9" min="38" max="38"/>
    <col width="12" customWidth="1" style="9" min="39" max="39"/>
    <col width="12" customWidth="1" style="9" min="40" max="40"/>
    <col width="12" customWidth="1" style="9" min="41" max="41"/>
    <col width="12" customWidth="1" style="9" min="42" max="42"/>
    <col width="12" customWidth="1" style="9" min="43" max="43"/>
    <col width="12" customWidth="1" style="9" min="44" max="44"/>
    <col width="12" customWidth="1" style="9" min="45" max="45"/>
    <col width="12" customWidth="1" style="9" min="46" max="46"/>
    <col width="12" customWidth="1" style="9" min="47" max="47"/>
    <col width="12" customWidth="1" style="9" min="48" max="48"/>
    <col width="12" customWidth="1" style="9" min="49" max="49"/>
    <col width="12" customWidth="1" style="9" min="50" max="50"/>
    <col width="12" customWidth="1" style="9" min="51" max="51"/>
    <col width="12" customWidth="1" style="9" min="52" max="52"/>
    <col width="12" customWidth="1" style="9" min="53" max="53"/>
    <col width="12" customWidth="1" style="9" min="54" max="54"/>
    <col width="12" customWidth="1" style="9" min="55" max="55"/>
    <col width="12" customWidth="1" style="9" min="56" max="56"/>
    <col width="12" customWidth="1" style="9" min="57" max="57"/>
    <col width="12" customWidth="1" style="9" min="58" max="58"/>
    <col width="12" customWidth="1" style="9" min="59" max="59"/>
    <col width="12" customWidth="1" style="9" min="60" max="60"/>
    <col width="12" customWidth="1" style="9" min="61" max="61"/>
    <col width="12" customWidth="1" style="9" min="62" max="62"/>
    <col width="12" customWidth="1" style="9" min="63" max="63"/>
  </cols>
  <sheetData>
    <row r="1">
      <c r="A1" s="496" t="inlineStr">
        <is>
          <t>원본_RAW — UBIST 파일 붙여넣기 영역 (매달 1회)</t>
        </is>
      </c>
    </row>
    <row r="2">
      <c r="A2" s="490" t="inlineStr">
        <is>
          <t>사용법: 매달 UBIST 다운로드 파일(Udata_SVK_..._처방_조제.xlsx)의 데이터 시트 전체(A1부터)를 아래 A21에 값으로 붙여넣습니다. 열 구성은 ATC / 제조사 / 제품 / 제조사 / 성분 / 종별 / Generic / 월별 처방량(H열~) 을 가정합니다.</t>
        </is>
      </c>
    </row>
    <row r="3">
      <c r="A3" s="490" t="inlineStr">
        <is>
          <t>집계 규칙: HP=상급종합+종합 / GP=병원+의원+보건소+기타. ARB Total=C9D9(사쿠비트릴·발사르탄) 제외 전 행. ARB+CCB+DU=C9D3 중 이뇨제(HCTZ·chlorthalidone·indapamide) 포함 + 트루셋(무조건 3제), 아모프렐은 mono 취급(제외). 성분="olmesartan"+"amlodipine"+"hydrochlorothiazide" 동시 포함, 세비카HCT=성분 &amp; Original.</t>
        </is>
      </c>
    </row>
    <row r="4">
      <c r="A4" s="528" t="inlineStr">
        <is>
          <t>헬퍼 ▶ 월 (5~20행은 수식 영역 — 값을 직접 입력하지 마십시오)</t>
        </is>
      </c>
      <c r="H4" s="528" t="inlineStr">
        <is>
          <t>2026년 4월</t>
        </is>
      </c>
      <c r="I4" s="528" t="inlineStr">
        <is>
          <t>2026년 5월</t>
        </is>
      </c>
      <c r="J4" s="528" t="inlineStr">
        <is>
          <t>2026년 6월</t>
        </is>
      </c>
      <c r="K4" s="528" t="inlineStr">
        <is>
          <t>2026년 7월</t>
        </is>
      </c>
      <c r="L4" s="528" t="inlineStr">
        <is>
          <t>2026년 8월</t>
        </is>
      </c>
      <c r="M4" s="528" t="inlineStr">
        <is>
          <t>2026년 9월</t>
        </is>
      </c>
      <c r="N4" s="528" t="inlineStr">
        <is>
          <t>2026년 10월</t>
        </is>
      </c>
      <c r="O4" s="528" t="inlineStr">
        <is>
          <t>2026년 11월</t>
        </is>
      </c>
      <c r="P4" s="528" t="inlineStr">
        <is>
          <t>2026년 12월</t>
        </is>
      </c>
      <c r="Q4" s="528" t="inlineStr">
        <is>
          <t>2027년 1월</t>
        </is>
      </c>
      <c r="R4" s="528" t="inlineStr">
        <is>
          <t>2027년 2월</t>
        </is>
      </c>
      <c r="S4" s="528" t="inlineStr">
        <is>
          <t>2027년 3월</t>
        </is>
      </c>
      <c r="T4" s="528" t="inlineStr">
        <is>
          <t>2027년 4월</t>
        </is>
      </c>
      <c r="U4" s="528" t="inlineStr">
        <is>
          <t>2027년 5월</t>
        </is>
      </c>
      <c r="V4" s="528" t="inlineStr">
        <is>
          <t>2027년 6월</t>
        </is>
      </c>
      <c r="W4" s="528" t="inlineStr">
        <is>
          <t>2027년 7월</t>
        </is>
      </c>
      <c r="X4" s="528" t="inlineStr">
        <is>
          <t>2027년 8월</t>
        </is>
      </c>
      <c r="Y4" s="528" t="inlineStr">
        <is>
          <t>2027년 9월</t>
        </is>
      </c>
      <c r="Z4" s="528" t="inlineStr">
        <is>
          <t>2027년 10월</t>
        </is>
      </c>
      <c r="AA4" s="528" t="inlineStr">
        <is>
          <t>2027년 11월</t>
        </is>
      </c>
      <c r="AB4" s="528" t="inlineStr">
        <is>
          <t>2027년 12월</t>
        </is>
      </c>
      <c r="AC4" s="528" t="inlineStr">
        <is>
          <t>2028년 1월</t>
        </is>
      </c>
      <c r="AD4" s="528" t="inlineStr">
        <is>
          <t>2028년 2월</t>
        </is>
      </c>
      <c r="AE4" s="528" t="inlineStr">
        <is>
          <t>2028년 3월</t>
        </is>
      </c>
      <c r="AF4" s="528" t="inlineStr">
        <is>
          <t>2028년 4월</t>
        </is>
      </c>
      <c r="AG4" s="528" t="inlineStr">
        <is>
          <t>2028년 5월</t>
        </is>
      </c>
      <c r="AH4" s="528" t="inlineStr">
        <is>
          <t>2028년 6월</t>
        </is>
      </c>
      <c r="AI4" s="528" t="inlineStr">
        <is>
          <t>2028년 7월</t>
        </is>
      </c>
      <c r="AJ4" s="528" t="inlineStr">
        <is>
          <t>2028년 8월</t>
        </is>
      </c>
      <c r="AK4" s="528" t="inlineStr">
        <is>
          <t>2028년 9월</t>
        </is>
      </c>
      <c r="AL4" s="528" t="inlineStr">
        <is>
          <t>2028년 10월</t>
        </is>
      </c>
      <c r="AM4" s="528" t="inlineStr">
        <is>
          <t>2028년 11월</t>
        </is>
      </c>
      <c r="AN4" s="528" t="inlineStr">
        <is>
          <t>2028년 12월</t>
        </is>
      </c>
      <c r="AO4" s="528" t="inlineStr">
        <is>
          <t>2029년 1월</t>
        </is>
      </c>
      <c r="AP4" s="528" t="inlineStr">
        <is>
          <t>2029년 2월</t>
        </is>
      </c>
      <c r="AQ4" s="528" t="inlineStr">
        <is>
          <t>2029년 3월</t>
        </is>
      </c>
      <c r="AR4" s="528" t="inlineStr">
        <is>
          <t>2029년 4월</t>
        </is>
      </c>
      <c r="AS4" s="528" t="inlineStr">
        <is>
          <t>2029년 5월</t>
        </is>
      </c>
      <c r="AT4" s="528" t="inlineStr">
        <is>
          <t>2029년 6월</t>
        </is>
      </c>
      <c r="AU4" s="528" t="inlineStr">
        <is>
          <t>2029년 7월</t>
        </is>
      </c>
      <c r="AV4" s="528" t="inlineStr">
        <is>
          <t>2029년 8월</t>
        </is>
      </c>
      <c r="AW4" s="528" t="inlineStr">
        <is>
          <t>2029년 9월</t>
        </is>
      </c>
      <c r="AX4" s="528" t="inlineStr">
        <is>
          <t>2029년 10월</t>
        </is>
      </c>
      <c r="AY4" s="528" t="inlineStr">
        <is>
          <t>2029년 11월</t>
        </is>
      </c>
      <c r="AZ4" s="528" t="inlineStr">
        <is>
          <t>2029년 12월</t>
        </is>
      </c>
      <c r="BA4" s="528" t="inlineStr">
        <is>
          <t>2030년 1월</t>
        </is>
      </c>
      <c r="BB4" s="528" t="inlineStr">
        <is>
          <t>2030년 2월</t>
        </is>
      </c>
      <c r="BC4" s="528" t="inlineStr">
        <is>
          <t>2030년 3월</t>
        </is>
      </c>
      <c r="BD4" s="528" t="inlineStr">
        <is>
          <t>2030년 4월</t>
        </is>
      </c>
      <c r="BE4" s="528" t="inlineStr">
        <is>
          <t>2030년 5월</t>
        </is>
      </c>
      <c r="BF4" s="528" t="inlineStr">
        <is>
          <t>2030년 6월</t>
        </is>
      </c>
      <c r="BG4" s="528" t="inlineStr">
        <is>
          <t>2030년 7월</t>
        </is>
      </c>
      <c r="BH4" s="528" t="inlineStr">
        <is>
          <t>2030년 8월</t>
        </is>
      </c>
      <c r="BI4" s="528" t="inlineStr">
        <is>
          <t>2030년 9월</t>
        </is>
      </c>
      <c r="BJ4" s="528" t="inlineStr">
        <is>
          <t>2030년 10월</t>
        </is>
      </c>
      <c r="BK4" s="528" t="inlineStr">
        <is>
          <t>2030년 11월</t>
        </is>
      </c>
    </row>
    <row r="5">
      <c r="A5" s="476" t="inlineStr">
        <is>
          <t>ARB_TOTAL</t>
        </is>
      </c>
      <c r="H5" s="493">
        <f>IFERROR(IF(SUMPRODUCT(N(ISNUMBER(INDEX($H$23:$CZ$6000,0,MATCH(H$4,$H$22:$CZ$22,0)))))=0,"",SUMPRODUCT((LEFT($A$23:$A$6000,6)&lt;&gt;"[C9D9]")*INDEX($H$23:$CZ$6000,0,MATCH(H$4,$H$22:$CZ$22,0)))),"")</f>
        <v/>
      </c>
      <c r="I5" s="493">
        <f>IFERROR(IF(SUMPRODUCT(N(ISNUMBER(INDEX($H$23:$CZ$6000,0,MATCH(I$4,$H$22:$CZ$22,0)))))=0,"",SUMPRODUCT((LEFT($A$23:$A$6000,6)&lt;&gt;"[C9D9]")*INDEX($H$23:$CZ$6000,0,MATCH(I$4,$H$22:$CZ$22,0)))),"")</f>
        <v/>
      </c>
      <c r="J5" s="493">
        <f>IFERROR(IF(SUMPRODUCT(N(ISNUMBER(INDEX($H$23:$CZ$6000,0,MATCH(J$4,$H$22:$CZ$22,0)))))=0,"",SUMPRODUCT((LEFT($A$23:$A$6000,6)&lt;&gt;"[C9D9]")*INDEX($H$23:$CZ$6000,0,MATCH(J$4,$H$22:$CZ$22,0)))),"")</f>
        <v/>
      </c>
      <c r="K5" s="493">
        <f>IFERROR(IF(SUMPRODUCT(N(ISNUMBER(INDEX($H$23:$CZ$6000,0,MATCH(K$4,$H$22:$CZ$22,0)))))=0,"",SUMPRODUCT((LEFT($A$23:$A$6000,6)&lt;&gt;"[C9D9]")*INDEX($H$23:$CZ$6000,0,MATCH(K$4,$H$22:$CZ$22,0)))),"")</f>
        <v/>
      </c>
      <c r="L5" s="493">
        <f>IFERROR(IF(SUMPRODUCT(N(ISNUMBER(INDEX($H$23:$CZ$6000,0,MATCH(L$4,$H$22:$CZ$22,0)))))=0,"",SUMPRODUCT((LEFT($A$23:$A$6000,6)&lt;&gt;"[C9D9]")*INDEX($H$23:$CZ$6000,0,MATCH(L$4,$H$22:$CZ$22,0)))),"")</f>
        <v/>
      </c>
      <c r="M5" s="493">
        <f>IFERROR(IF(SUMPRODUCT(N(ISNUMBER(INDEX($H$23:$CZ$6000,0,MATCH(M$4,$H$22:$CZ$22,0)))))=0,"",SUMPRODUCT((LEFT($A$23:$A$6000,6)&lt;&gt;"[C9D9]")*INDEX($H$23:$CZ$6000,0,MATCH(M$4,$H$22:$CZ$22,0)))),"")</f>
        <v/>
      </c>
      <c r="N5" s="493">
        <f>IFERROR(IF(SUMPRODUCT(N(ISNUMBER(INDEX($H$23:$CZ$6000,0,MATCH(N$4,$H$22:$CZ$22,0)))))=0,"",SUMPRODUCT((LEFT($A$23:$A$6000,6)&lt;&gt;"[C9D9]")*INDEX($H$23:$CZ$6000,0,MATCH(N$4,$H$22:$CZ$22,0)))),"")</f>
        <v/>
      </c>
      <c r="O5" s="493">
        <f>IFERROR(IF(SUMPRODUCT(N(ISNUMBER(INDEX($H$23:$CZ$6000,0,MATCH(O$4,$H$22:$CZ$22,0)))))=0,"",SUMPRODUCT((LEFT($A$23:$A$6000,6)&lt;&gt;"[C9D9]")*INDEX($H$23:$CZ$6000,0,MATCH(O$4,$H$22:$CZ$22,0)))),"")</f>
        <v/>
      </c>
      <c r="P5" s="493">
        <f>IFERROR(IF(SUMPRODUCT(N(ISNUMBER(INDEX($H$23:$CZ$6000,0,MATCH(P$4,$H$22:$CZ$22,0)))))=0,"",SUMPRODUCT((LEFT($A$23:$A$6000,6)&lt;&gt;"[C9D9]")*INDEX($H$23:$CZ$6000,0,MATCH(P$4,$H$22:$CZ$22,0)))),"")</f>
        <v/>
      </c>
      <c r="Q5" s="493">
        <f>IFERROR(IF(SUMPRODUCT(N(ISNUMBER(INDEX($H$23:$CZ$6000,0,MATCH(Q$4,$H$22:$CZ$22,0)))))=0,"",SUMPRODUCT((LEFT($A$23:$A$6000,6)&lt;&gt;"[C9D9]")*INDEX($H$23:$CZ$6000,0,MATCH(Q$4,$H$22:$CZ$22,0)))),"")</f>
        <v/>
      </c>
      <c r="R5" s="493">
        <f>IFERROR(IF(SUMPRODUCT(N(ISNUMBER(INDEX($H$23:$CZ$6000,0,MATCH(R$4,$H$22:$CZ$22,0)))))=0,"",SUMPRODUCT((LEFT($A$23:$A$6000,6)&lt;&gt;"[C9D9]")*INDEX($H$23:$CZ$6000,0,MATCH(R$4,$H$22:$CZ$22,0)))),"")</f>
        <v/>
      </c>
      <c r="S5" s="493">
        <f>IFERROR(IF(SUMPRODUCT(N(ISNUMBER(INDEX($H$23:$CZ$6000,0,MATCH(S$4,$H$22:$CZ$22,0)))))=0,"",SUMPRODUCT((LEFT($A$23:$A$6000,6)&lt;&gt;"[C9D9]")*INDEX($H$23:$CZ$6000,0,MATCH(S$4,$H$22:$CZ$22,0)))),"")</f>
        <v/>
      </c>
      <c r="T5" s="493">
        <f>IFERROR(IF(SUMPRODUCT(N(ISNUMBER(INDEX($H$23:$CZ$6000,0,MATCH(T$4,$H$22:$CZ$22,0)))))=0,"",SUMPRODUCT((LEFT($A$23:$A$6000,6)&lt;&gt;"[C9D9]")*INDEX($H$23:$CZ$6000,0,MATCH(T$4,$H$22:$CZ$22,0)))),"")</f>
        <v/>
      </c>
      <c r="U5" s="493">
        <f>IFERROR(IF(SUMPRODUCT(N(ISNUMBER(INDEX($H$23:$CZ$6000,0,MATCH(U$4,$H$22:$CZ$22,0)))))=0,"",SUMPRODUCT((LEFT($A$23:$A$6000,6)&lt;&gt;"[C9D9]")*INDEX($H$23:$CZ$6000,0,MATCH(U$4,$H$22:$CZ$22,0)))),"")</f>
        <v/>
      </c>
      <c r="V5" s="493">
        <f>IFERROR(IF(SUMPRODUCT(N(ISNUMBER(INDEX($H$23:$CZ$6000,0,MATCH(V$4,$H$22:$CZ$22,0)))))=0,"",SUMPRODUCT((LEFT($A$23:$A$6000,6)&lt;&gt;"[C9D9]")*INDEX($H$23:$CZ$6000,0,MATCH(V$4,$H$22:$CZ$22,0)))),"")</f>
        <v/>
      </c>
      <c r="W5" s="493">
        <f>IFERROR(IF(SUMPRODUCT(N(ISNUMBER(INDEX($H$23:$CZ$6000,0,MATCH(W$4,$H$22:$CZ$22,0)))))=0,"",SUMPRODUCT((LEFT($A$23:$A$6000,6)&lt;&gt;"[C9D9]")*INDEX($H$23:$CZ$6000,0,MATCH(W$4,$H$22:$CZ$22,0)))),"")</f>
        <v/>
      </c>
      <c r="X5" s="493">
        <f>IFERROR(IF(SUMPRODUCT(N(ISNUMBER(INDEX($H$23:$CZ$6000,0,MATCH(X$4,$H$22:$CZ$22,0)))))=0,"",SUMPRODUCT((LEFT($A$23:$A$6000,6)&lt;&gt;"[C9D9]")*INDEX($H$23:$CZ$6000,0,MATCH(X$4,$H$22:$CZ$22,0)))),"")</f>
        <v/>
      </c>
      <c r="Y5" s="493">
        <f>IFERROR(IF(SUMPRODUCT(N(ISNUMBER(INDEX($H$23:$CZ$6000,0,MATCH(Y$4,$H$22:$CZ$22,0)))))=0,"",SUMPRODUCT((LEFT($A$23:$A$6000,6)&lt;&gt;"[C9D9]")*INDEX($H$23:$CZ$6000,0,MATCH(Y$4,$H$22:$CZ$22,0)))),"")</f>
        <v/>
      </c>
      <c r="Z5" s="493">
        <f>IFERROR(IF(SUMPRODUCT(N(ISNUMBER(INDEX($H$23:$CZ$6000,0,MATCH(Z$4,$H$22:$CZ$22,0)))))=0,"",SUMPRODUCT((LEFT($A$23:$A$6000,6)&lt;&gt;"[C9D9]")*INDEX($H$23:$CZ$6000,0,MATCH(Z$4,$H$22:$CZ$22,0)))),"")</f>
        <v/>
      </c>
      <c r="AA5" s="493">
        <f>IFERROR(IF(SUMPRODUCT(N(ISNUMBER(INDEX($H$23:$CZ$6000,0,MATCH(AA$4,$H$22:$CZ$22,0)))))=0,"",SUMPRODUCT((LEFT($A$23:$A$6000,6)&lt;&gt;"[C9D9]")*INDEX($H$23:$CZ$6000,0,MATCH(AA$4,$H$22:$CZ$22,0)))),"")</f>
        <v/>
      </c>
      <c r="AB5" s="493">
        <f>IFERROR(IF(SUMPRODUCT(N(ISNUMBER(INDEX($H$23:$CZ$6000,0,MATCH(AB$4,$H$22:$CZ$22,0)))))=0,"",SUMPRODUCT((LEFT($A$23:$A$6000,6)&lt;&gt;"[C9D9]")*INDEX($H$23:$CZ$6000,0,MATCH(AB$4,$H$22:$CZ$22,0)))),"")</f>
        <v/>
      </c>
      <c r="AC5" s="493">
        <f>IFERROR(IF(SUMPRODUCT(N(ISNUMBER(INDEX($H$23:$CZ$6000,0,MATCH(AC$4,$H$22:$CZ$22,0)))))=0,"",SUMPRODUCT((LEFT($A$23:$A$6000,6)&lt;&gt;"[C9D9]")*INDEX($H$23:$CZ$6000,0,MATCH(AC$4,$H$22:$CZ$22,0)))),"")</f>
        <v/>
      </c>
      <c r="AD5" s="493">
        <f>IFERROR(IF(SUMPRODUCT(N(ISNUMBER(INDEX($H$23:$CZ$6000,0,MATCH(AD$4,$H$22:$CZ$22,0)))))=0,"",SUMPRODUCT((LEFT($A$23:$A$6000,6)&lt;&gt;"[C9D9]")*INDEX($H$23:$CZ$6000,0,MATCH(AD$4,$H$22:$CZ$22,0)))),"")</f>
        <v/>
      </c>
      <c r="AE5" s="493">
        <f>IFERROR(IF(SUMPRODUCT(N(ISNUMBER(INDEX($H$23:$CZ$6000,0,MATCH(AE$4,$H$22:$CZ$22,0)))))=0,"",SUMPRODUCT((LEFT($A$23:$A$6000,6)&lt;&gt;"[C9D9]")*INDEX($H$23:$CZ$6000,0,MATCH(AE$4,$H$22:$CZ$22,0)))),"")</f>
        <v/>
      </c>
      <c r="AF5" s="493">
        <f>IFERROR(IF(SUMPRODUCT(N(ISNUMBER(INDEX($H$23:$CZ$6000,0,MATCH(AF$4,$H$22:$CZ$22,0)))))=0,"",SUMPRODUCT((LEFT($A$23:$A$6000,6)&lt;&gt;"[C9D9]")*INDEX($H$23:$CZ$6000,0,MATCH(AF$4,$H$22:$CZ$22,0)))),"")</f>
        <v/>
      </c>
      <c r="AG5" s="493">
        <f>IFERROR(IF(SUMPRODUCT(N(ISNUMBER(INDEX($H$23:$CZ$6000,0,MATCH(AG$4,$H$22:$CZ$22,0)))))=0,"",SUMPRODUCT((LEFT($A$23:$A$6000,6)&lt;&gt;"[C9D9]")*INDEX($H$23:$CZ$6000,0,MATCH(AG$4,$H$22:$CZ$22,0)))),"")</f>
        <v/>
      </c>
      <c r="AH5" s="493">
        <f>IFERROR(IF(SUMPRODUCT(N(ISNUMBER(INDEX($H$23:$CZ$6000,0,MATCH(AH$4,$H$22:$CZ$22,0)))))=0,"",SUMPRODUCT((LEFT($A$23:$A$6000,6)&lt;&gt;"[C9D9]")*INDEX($H$23:$CZ$6000,0,MATCH(AH$4,$H$22:$CZ$22,0)))),"")</f>
        <v/>
      </c>
      <c r="AI5" s="493">
        <f>IFERROR(IF(SUMPRODUCT(N(ISNUMBER(INDEX($H$23:$CZ$6000,0,MATCH(AI$4,$H$22:$CZ$22,0)))))=0,"",SUMPRODUCT((LEFT($A$23:$A$6000,6)&lt;&gt;"[C9D9]")*INDEX($H$23:$CZ$6000,0,MATCH(AI$4,$H$22:$CZ$22,0)))),"")</f>
        <v/>
      </c>
      <c r="AJ5" s="493">
        <f>IFERROR(IF(SUMPRODUCT(N(ISNUMBER(INDEX($H$23:$CZ$6000,0,MATCH(AJ$4,$H$22:$CZ$22,0)))))=0,"",SUMPRODUCT((LEFT($A$23:$A$6000,6)&lt;&gt;"[C9D9]")*INDEX($H$23:$CZ$6000,0,MATCH(AJ$4,$H$22:$CZ$22,0)))),"")</f>
        <v/>
      </c>
      <c r="AK5" s="493">
        <f>IFERROR(IF(SUMPRODUCT(N(ISNUMBER(INDEX($H$23:$CZ$6000,0,MATCH(AK$4,$H$22:$CZ$22,0)))))=0,"",SUMPRODUCT((LEFT($A$23:$A$6000,6)&lt;&gt;"[C9D9]")*INDEX($H$23:$CZ$6000,0,MATCH(AK$4,$H$22:$CZ$22,0)))),"")</f>
        <v/>
      </c>
      <c r="AL5" s="493">
        <f>IFERROR(IF(SUMPRODUCT(N(ISNUMBER(INDEX($H$23:$CZ$6000,0,MATCH(AL$4,$H$22:$CZ$22,0)))))=0,"",SUMPRODUCT((LEFT($A$23:$A$6000,6)&lt;&gt;"[C9D9]")*INDEX($H$23:$CZ$6000,0,MATCH(AL$4,$H$22:$CZ$22,0)))),"")</f>
        <v/>
      </c>
      <c r="AM5" s="493">
        <f>IFERROR(IF(SUMPRODUCT(N(ISNUMBER(INDEX($H$23:$CZ$6000,0,MATCH(AM$4,$H$22:$CZ$22,0)))))=0,"",SUMPRODUCT((LEFT($A$23:$A$6000,6)&lt;&gt;"[C9D9]")*INDEX($H$23:$CZ$6000,0,MATCH(AM$4,$H$22:$CZ$22,0)))),"")</f>
        <v/>
      </c>
      <c r="AN5" s="493">
        <f>IFERROR(IF(SUMPRODUCT(N(ISNUMBER(INDEX($H$23:$CZ$6000,0,MATCH(AN$4,$H$22:$CZ$22,0)))))=0,"",SUMPRODUCT((LEFT($A$23:$A$6000,6)&lt;&gt;"[C9D9]")*INDEX($H$23:$CZ$6000,0,MATCH(AN$4,$H$22:$CZ$22,0)))),"")</f>
        <v/>
      </c>
      <c r="AO5" s="493">
        <f>IFERROR(IF(SUMPRODUCT(N(ISNUMBER(INDEX($H$23:$CZ$6000,0,MATCH(AO$4,$H$22:$CZ$22,0)))))=0,"",SUMPRODUCT((LEFT($A$23:$A$6000,6)&lt;&gt;"[C9D9]")*INDEX($H$23:$CZ$6000,0,MATCH(AO$4,$H$22:$CZ$22,0)))),"")</f>
        <v/>
      </c>
      <c r="AP5" s="493">
        <f>IFERROR(IF(SUMPRODUCT(N(ISNUMBER(INDEX($H$23:$CZ$6000,0,MATCH(AP$4,$H$22:$CZ$22,0)))))=0,"",SUMPRODUCT((LEFT($A$23:$A$6000,6)&lt;&gt;"[C9D9]")*INDEX($H$23:$CZ$6000,0,MATCH(AP$4,$H$22:$CZ$22,0)))),"")</f>
        <v/>
      </c>
      <c r="AQ5" s="493">
        <f>IFERROR(IF(SUMPRODUCT(N(ISNUMBER(INDEX($H$23:$CZ$6000,0,MATCH(AQ$4,$H$22:$CZ$22,0)))))=0,"",SUMPRODUCT((LEFT($A$23:$A$6000,6)&lt;&gt;"[C9D9]")*INDEX($H$23:$CZ$6000,0,MATCH(AQ$4,$H$22:$CZ$22,0)))),"")</f>
        <v/>
      </c>
      <c r="AR5" s="493">
        <f>IFERROR(IF(SUMPRODUCT(N(ISNUMBER(INDEX($H$23:$CZ$6000,0,MATCH(AR$4,$H$22:$CZ$22,0)))))=0,"",SUMPRODUCT((LEFT($A$23:$A$6000,6)&lt;&gt;"[C9D9]")*INDEX($H$23:$CZ$6000,0,MATCH(AR$4,$H$22:$CZ$22,0)))),"")</f>
        <v/>
      </c>
      <c r="AS5" s="493">
        <f>IFERROR(IF(SUMPRODUCT(N(ISNUMBER(INDEX($H$23:$CZ$6000,0,MATCH(AS$4,$H$22:$CZ$22,0)))))=0,"",SUMPRODUCT((LEFT($A$23:$A$6000,6)&lt;&gt;"[C9D9]")*INDEX($H$23:$CZ$6000,0,MATCH(AS$4,$H$22:$CZ$22,0)))),"")</f>
        <v/>
      </c>
      <c r="AT5" s="493">
        <f>IFERROR(IF(SUMPRODUCT(N(ISNUMBER(INDEX($H$23:$CZ$6000,0,MATCH(AT$4,$H$22:$CZ$22,0)))))=0,"",SUMPRODUCT((LEFT($A$23:$A$6000,6)&lt;&gt;"[C9D9]")*INDEX($H$23:$CZ$6000,0,MATCH(AT$4,$H$22:$CZ$22,0)))),"")</f>
        <v/>
      </c>
      <c r="AU5" s="493">
        <f>IFERROR(IF(SUMPRODUCT(N(ISNUMBER(INDEX($H$23:$CZ$6000,0,MATCH(AU$4,$H$22:$CZ$22,0)))))=0,"",SUMPRODUCT((LEFT($A$23:$A$6000,6)&lt;&gt;"[C9D9]")*INDEX($H$23:$CZ$6000,0,MATCH(AU$4,$H$22:$CZ$22,0)))),"")</f>
        <v/>
      </c>
      <c r="AV5" s="493">
        <f>IFERROR(IF(SUMPRODUCT(N(ISNUMBER(INDEX($H$23:$CZ$6000,0,MATCH(AV$4,$H$22:$CZ$22,0)))))=0,"",SUMPRODUCT((LEFT($A$23:$A$6000,6)&lt;&gt;"[C9D9]")*INDEX($H$23:$CZ$6000,0,MATCH(AV$4,$H$22:$CZ$22,0)))),"")</f>
        <v/>
      </c>
      <c r="AW5" s="493">
        <f>IFERROR(IF(SUMPRODUCT(N(ISNUMBER(INDEX($H$23:$CZ$6000,0,MATCH(AW$4,$H$22:$CZ$22,0)))))=0,"",SUMPRODUCT((LEFT($A$23:$A$6000,6)&lt;&gt;"[C9D9]")*INDEX($H$23:$CZ$6000,0,MATCH(AW$4,$H$22:$CZ$22,0)))),"")</f>
        <v/>
      </c>
      <c r="AX5" s="493">
        <f>IFERROR(IF(SUMPRODUCT(N(ISNUMBER(INDEX($H$23:$CZ$6000,0,MATCH(AX$4,$H$22:$CZ$22,0)))))=0,"",SUMPRODUCT((LEFT($A$23:$A$6000,6)&lt;&gt;"[C9D9]")*INDEX($H$23:$CZ$6000,0,MATCH(AX$4,$H$22:$CZ$22,0)))),"")</f>
        <v/>
      </c>
      <c r="AY5" s="493">
        <f>IFERROR(IF(SUMPRODUCT(N(ISNUMBER(INDEX($H$23:$CZ$6000,0,MATCH(AY$4,$H$22:$CZ$22,0)))))=0,"",SUMPRODUCT((LEFT($A$23:$A$6000,6)&lt;&gt;"[C9D9]")*INDEX($H$23:$CZ$6000,0,MATCH(AY$4,$H$22:$CZ$22,0)))),"")</f>
        <v/>
      </c>
      <c r="AZ5" s="493">
        <f>IFERROR(IF(SUMPRODUCT(N(ISNUMBER(INDEX($H$23:$CZ$6000,0,MATCH(AZ$4,$H$22:$CZ$22,0)))))=0,"",SUMPRODUCT((LEFT($A$23:$A$6000,6)&lt;&gt;"[C9D9]")*INDEX($H$23:$CZ$6000,0,MATCH(AZ$4,$H$22:$CZ$22,0)))),"")</f>
        <v/>
      </c>
      <c r="BA5" s="493">
        <f>IFERROR(IF(SUMPRODUCT(N(ISNUMBER(INDEX($H$23:$CZ$6000,0,MATCH(BA$4,$H$22:$CZ$22,0)))))=0,"",SUMPRODUCT((LEFT($A$23:$A$6000,6)&lt;&gt;"[C9D9]")*INDEX($H$23:$CZ$6000,0,MATCH(BA$4,$H$22:$CZ$22,0)))),"")</f>
        <v/>
      </c>
      <c r="BB5" s="493">
        <f>IFERROR(IF(SUMPRODUCT(N(ISNUMBER(INDEX($H$23:$CZ$6000,0,MATCH(BB$4,$H$22:$CZ$22,0)))))=0,"",SUMPRODUCT((LEFT($A$23:$A$6000,6)&lt;&gt;"[C9D9]")*INDEX($H$23:$CZ$6000,0,MATCH(BB$4,$H$22:$CZ$22,0)))),"")</f>
        <v/>
      </c>
      <c r="BC5" s="493">
        <f>IFERROR(IF(SUMPRODUCT(N(ISNUMBER(INDEX($H$23:$CZ$6000,0,MATCH(BC$4,$H$22:$CZ$22,0)))))=0,"",SUMPRODUCT((LEFT($A$23:$A$6000,6)&lt;&gt;"[C9D9]")*INDEX($H$23:$CZ$6000,0,MATCH(BC$4,$H$22:$CZ$22,0)))),"")</f>
        <v/>
      </c>
      <c r="BD5" s="493">
        <f>IFERROR(IF(SUMPRODUCT(N(ISNUMBER(INDEX($H$23:$CZ$6000,0,MATCH(BD$4,$H$22:$CZ$22,0)))))=0,"",SUMPRODUCT((LEFT($A$23:$A$6000,6)&lt;&gt;"[C9D9]")*INDEX($H$23:$CZ$6000,0,MATCH(BD$4,$H$22:$CZ$22,0)))),"")</f>
        <v/>
      </c>
      <c r="BE5" s="493">
        <f>IFERROR(IF(SUMPRODUCT(N(ISNUMBER(INDEX($H$23:$CZ$6000,0,MATCH(BE$4,$H$22:$CZ$22,0)))))=0,"",SUMPRODUCT((LEFT($A$23:$A$6000,6)&lt;&gt;"[C9D9]")*INDEX($H$23:$CZ$6000,0,MATCH(BE$4,$H$22:$CZ$22,0)))),"")</f>
        <v/>
      </c>
      <c r="BF5" s="493">
        <f>IFERROR(IF(SUMPRODUCT(N(ISNUMBER(INDEX($H$23:$CZ$6000,0,MATCH(BF$4,$H$22:$CZ$22,0)))))=0,"",SUMPRODUCT((LEFT($A$23:$A$6000,6)&lt;&gt;"[C9D9]")*INDEX($H$23:$CZ$6000,0,MATCH(BF$4,$H$22:$CZ$22,0)))),"")</f>
        <v/>
      </c>
      <c r="BG5" s="493">
        <f>IFERROR(IF(SUMPRODUCT(N(ISNUMBER(INDEX($H$23:$CZ$6000,0,MATCH(BG$4,$H$22:$CZ$22,0)))))=0,"",SUMPRODUCT((LEFT($A$23:$A$6000,6)&lt;&gt;"[C9D9]")*INDEX($H$23:$CZ$6000,0,MATCH(BG$4,$H$22:$CZ$22,0)))),"")</f>
        <v/>
      </c>
      <c r="BH5" s="493">
        <f>IFERROR(IF(SUMPRODUCT(N(ISNUMBER(INDEX($H$23:$CZ$6000,0,MATCH(BH$4,$H$22:$CZ$22,0)))))=0,"",SUMPRODUCT((LEFT($A$23:$A$6000,6)&lt;&gt;"[C9D9]")*INDEX($H$23:$CZ$6000,0,MATCH(BH$4,$H$22:$CZ$22,0)))),"")</f>
        <v/>
      </c>
      <c r="BI5" s="493">
        <f>IFERROR(IF(SUMPRODUCT(N(ISNUMBER(INDEX($H$23:$CZ$6000,0,MATCH(BI$4,$H$22:$CZ$22,0)))))=0,"",SUMPRODUCT((LEFT($A$23:$A$6000,6)&lt;&gt;"[C9D9]")*INDEX($H$23:$CZ$6000,0,MATCH(BI$4,$H$22:$CZ$22,0)))),"")</f>
        <v/>
      </c>
      <c r="BJ5" s="493">
        <f>IFERROR(IF(SUMPRODUCT(N(ISNUMBER(INDEX($H$23:$CZ$6000,0,MATCH(BJ$4,$H$22:$CZ$22,0)))))=0,"",SUMPRODUCT((LEFT($A$23:$A$6000,6)&lt;&gt;"[C9D9]")*INDEX($H$23:$CZ$6000,0,MATCH(BJ$4,$H$22:$CZ$22,0)))),"")</f>
        <v/>
      </c>
      <c r="BK5" s="493">
        <f>IFERROR(IF(SUMPRODUCT(N(ISNUMBER(INDEX($H$23:$CZ$6000,0,MATCH(BK$4,$H$22:$CZ$22,0)))))=0,"",SUMPRODUCT((LEFT($A$23:$A$6000,6)&lt;&gt;"[C9D9]")*INDEX($H$23:$CZ$6000,0,MATCH(BK$4,$H$22:$CZ$22,0)))),"")</f>
        <v/>
      </c>
    </row>
    <row r="6">
      <c r="A6" s="476" t="inlineStr">
        <is>
          <t>ARB_HP</t>
        </is>
      </c>
      <c r="H6" s="493">
        <f>IFERROR(IF(SUMPRODUCT(N(ISNUMBER(INDEX($H$23:$CZ$6000,0,MATCH(H$4,$H$22:$CZ$22,0)))))=0,"",SUMPRODUCT((LEFT($A$23:$A$6000,6)&lt;&gt;"[C9D9]")*(($F$23:$F$6000="상급종합병원")+($F$23:$F$6000="종합병원"))*INDEX($H$23:$CZ$6000,0,MATCH(H$4,$H$22:$CZ$22,0)))),"")</f>
        <v/>
      </c>
      <c r="I6" s="493">
        <f>IFERROR(IF(SUMPRODUCT(N(ISNUMBER(INDEX($H$23:$CZ$6000,0,MATCH(I$4,$H$22:$CZ$22,0)))))=0,"",SUMPRODUCT((LEFT($A$23:$A$6000,6)&lt;&gt;"[C9D9]")*(($F$23:$F$6000="상급종합병원")+($F$23:$F$6000="종합병원"))*INDEX($H$23:$CZ$6000,0,MATCH(I$4,$H$22:$CZ$22,0)))),"")</f>
        <v/>
      </c>
      <c r="J6" s="493">
        <f>IFERROR(IF(SUMPRODUCT(N(ISNUMBER(INDEX($H$23:$CZ$6000,0,MATCH(J$4,$H$22:$CZ$22,0)))))=0,"",SUMPRODUCT((LEFT($A$23:$A$6000,6)&lt;&gt;"[C9D9]")*(($F$23:$F$6000="상급종합병원")+($F$23:$F$6000="종합병원"))*INDEX($H$23:$CZ$6000,0,MATCH(J$4,$H$22:$CZ$22,0)))),"")</f>
        <v/>
      </c>
      <c r="K6" s="493">
        <f>IFERROR(IF(SUMPRODUCT(N(ISNUMBER(INDEX($H$23:$CZ$6000,0,MATCH(K$4,$H$22:$CZ$22,0)))))=0,"",SUMPRODUCT((LEFT($A$23:$A$6000,6)&lt;&gt;"[C9D9]")*(($F$23:$F$6000="상급종합병원")+($F$23:$F$6000="종합병원"))*INDEX($H$23:$CZ$6000,0,MATCH(K$4,$H$22:$CZ$22,0)))),"")</f>
        <v/>
      </c>
      <c r="L6" s="493">
        <f>IFERROR(IF(SUMPRODUCT(N(ISNUMBER(INDEX($H$23:$CZ$6000,0,MATCH(L$4,$H$22:$CZ$22,0)))))=0,"",SUMPRODUCT((LEFT($A$23:$A$6000,6)&lt;&gt;"[C9D9]")*(($F$23:$F$6000="상급종합병원")+($F$23:$F$6000="종합병원"))*INDEX($H$23:$CZ$6000,0,MATCH(L$4,$H$22:$CZ$22,0)))),"")</f>
        <v/>
      </c>
      <c r="M6" s="493">
        <f>IFERROR(IF(SUMPRODUCT(N(ISNUMBER(INDEX($H$23:$CZ$6000,0,MATCH(M$4,$H$22:$CZ$22,0)))))=0,"",SUMPRODUCT((LEFT($A$23:$A$6000,6)&lt;&gt;"[C9D9]")*(($F$23:$F$6000="상급종합병원")+($F$23:$F$6000="종합병원"))*INDEX($H$23:$CZ$6000,0,MATCH(M$4,$H$22:$CZ$22,0)))),"")</f>
        <v/>
      </c>
      <c r="N6" s="493">
        <f>IFERROR(IF(SUMPRODUCT(N(ISNUMBER(INDEX($H$23:$CZ$6000,0,MATCH(N$4,$H$22:$CZ$22,0)))))=0,"",SUMPRODUCT((LEFT($A$23:$A$6000,6)&lt;&gt;"[C9D9]")*(($F$23:$F$6000="상급종합병원")+($F$23:$F$6000="종합병원"))*INDEX($H$23:$CZ$6000,0,MATCH(N$4,$H$22:$CZ$22,0)))),"")</f>
        <v/>
      </c>
      <c r="O6" s="493">
        <f>IFERROR(IF(SUMPRODUCT(N(ISNUMBER(INDEX($H$23:$CZ$6000,0,MATCH(O$4,$H$22:$CZ$22,0)))))=0,"",SUMPRODUCT((LEFT($A$23:$A$6000,6)&lt;&gt;"[C9D9]")*(($F$23:$F$6000="상급종합병원")+($F$23:$F$6000="종합병원"))*INDEX($H$23:$CZ$6000,0,MATCH(O$4,$H$22:$CZ$22,0)))),"")</f>
        <v/>
      </c>
      <c r="P6" s="493">
        <f>IFERROR(IF(SUMPRODUCT(N(ISNUMBER(INDEX($H$23:$CZ$6000,0,MATCH(P$4,$H$22:$CZ$22,0)))))=0,"",SUMPRODUCT((LEFT($A$23:$A$6000,6)&lt;&gt;"[C9D9]")*(($F$23:$F$6000="상급종합병원")+($F$23:$F$6000="종합병원"))*INDEX($H$23:$CZ$6000,0,MATCH(P$4,$H$22:$CZ$22,0)))),"")</f>
        <v/>
      </c>
      <c r="Q6" s="493">
        <f>IFERROR(IF(SUMPRODUCT(N(ISNUMBER(INDEX($H$23:$CZ$6000,0,MATCH(Q$4,$H$22:$CZ$22,0)))))=0,"",SUMPRODUCT((LEFT($A$23:$A$6000,6)&lt;&gt;"[C9D9]")*(($F$23:$F$6000="상급종합병원")+($F$23:$F$6000="종합병원"))*INDEX($H$23:$CZ$6000,0,MATCH(Q$4,$H$22:$CZ$22,0)))),"")</f>
        <v/>
      </c>
      <c r="R6" s="493">
        <f>IFERROR(IF(SUMPRODUCT(N(ISNUMBER(INDEX($H$23:$CZ$6000,0,MATCH(R$4,$H$22:$CZ$22,0)))))=0,"",SUMPRODUCT((LEFT($A$23:$A$6000,6)&lt;&gt;"[C9D9]")*(($F$23:$F$6000="상급종합병원")+($F$23:$F$6000="종합병원"))*INDEX($H$23:$CZ$6000,0,MATCH(R$4,$H$22:$CZ$22,0)))),"")</f>
        <v/>
      </c>
      <c r="S6" s="493">
        <f>IFERROR(IF(SUMPRODUCT(N(ISNUMBER(INDEX($H$23:$CZ$6000,0,MATCH(S$4,$H$22:$CZ$22,0)))))=0,"",SUMPRODUCT((LEFT($A$23:$A$6000,6)&lt;&gt;"[C9D9]")*(($F$23:$F$6000="상급종합병원")+($F$23:$F$6000="종합병원"))*INDEX($H$23:$CZ$6000,0,MATCH(S$4,$H$22:$CZ$22,0)))),"")</f>
        <v/>
      </c>
      <c r="T6" s="493">
        <f>IFERROR(IF(SUMPRODUCT(N(ISNUMBER(INDEX($H$23:$CZ$6000,0,MATCH(T$4,$H$22:$CZ$22,0)))))=0,"",SUMPRODUCT((LEFT($A$23:$A$6000,6)&lt;&gt;"[C9D9]")*(($F$23:$F$6000="상급종합병원")+($F$23:$F$6000="종합병원"))*INDEX($H$23:$CZ$6000,0,MATCH(T$4,$H$22:$CZ$22,0)))),"")</f>
        <v/>
      </c>
      <c r="U6" s="493">
        <f>IFERROR(IF(SUMPRODUCT(N(ISNUMBER(INDEX($H$23:$CZ$6000,0,MATCH(U$4,$H$22:$CZ$22,0)))))=0,"",SUMPRODUCT((LEFT($A$23:$A$6000,6)&lt;&gt;"[C9D9]")*(($F$23:$F$6000="상급종합병원")+($F$23:$F$6000="종합병원"))*INDEX($H$23:$CZ$6000,0,MATCH(U$4,$H$22:$CZ$22,0)))),"")</f>
        <v/>
      </c>
      <c r="V6" s="493">
        <f>IFERROR(IF(SUMPRODUCT(N(ISNUMBER(INDEX($H$23:$CZ$6000,0,MATCH(V$4,$H$22:$CZ$22,0)))))=0,"",SUMPRODUCT((LEFT($A$23:$A$6000,6)&lt;&gt;"[C9D9]")*(($F$23:$F$6000="상급종합병원")+($F$23:$F$6000="종합병원"))*INDEX($H$23:$CZ$6000,0,MATCH(V$4,$H$22:$CZ$22,0)))),"")</f>
        <v/>
      </c>
      <c r="W6" s="493">
        <f>IFERROR(IF(SUMPRODUCT(N(ISNUMBER(INDEX($H$23:$CZ$6000,0,MATCH(W$4,$H$22:$CZ$22,0)))))=0,"",SUMPRODUCT((LEFT($A$23:$A$6000,6)&lt;&gt;"[C9D9]")*(($F$23:$F$6000="상급종합병원")+($F$23:$F$6000="종합병원"))*INDEX($H$23:$CZ$6000,0,MATCH(W$4,$H$22:$CZ$22,0)))),"")</f>
        <v/>
      </c>
      <c r="X6" s="493">
        <f>IFERROR(IF(SUMPRODUCT(N(ISNUMBER(INDEX($H$23:$CZ$6000,0,MATCH(X$4,$H$22:$CZ$22,0)))))=0,"",SUMPRODUCT((LEFT($A$23:$A$6000,6)&lt;&gt;"[C9D9]")*(($F$23:$F$6000="상급종합병원")+($F$23:$F$6000="종합병원"))*INDEX($H$23:$CZ$6000,0,MATCH(X$4,$H$22:$CZ$22,0)))),"")</f>
        <v/>
      </c>
      <c r="Y6" s="493">
        <f>IFERROR(IF(SUMPRODUCT(N(ISNUMBER(INDEX($H$23:$CZ$6000,0,MATCH(Y$4,$H$22:$CZ$22,0)))))=0,"",SUMPRODUCT((LEFT($A$23:$A$6000,6)&lt;&gt;"[C9D9]")*(($F$23:$F$6000="상급종합병원")+($F$23:$F$6000="종합병원"))*INDEX($H$23:$CZ$6000,0,MATCH(Y$4,$H$22:$CZ$22,0)))),"")</f>
        <v/>
      </c>
      <c r="Z6" s="493">
        <f>IFERROR(IF(SUMPRODUCT(N(ISNUMBER(INDEX($H$23:$CZ$6000,0,MATCH(Z$4,$H$22:$CZ$22,0)))))=0,"",SUMPRODUCT((LEFT($A$23:$A$6000,6)&lt;&gt;"[C9D9]")*(($F$23:$F$6000="상급종합병원")+($F$23:$F$6000="종합병원"))*INDEX($H$23:$CZ$6000,0,MATCH(Z$4,$H$22:$CZ$22,0)))),"")</f>
        <v/>
      </c>
      <c r="AA6" s="493">
        <f>IFERROR(IF(SUMPRODUCT(N(ISNUMBER(INDEX($H$23:$CZ$6000,0,MATCH(AA$4,$H$22:$CZ$22,0)))))=0,"",SUMPRODUCT((LEFT($A$23:$A$6000,6)&lt;&gt;"[C9D9]")*(($F$23:$F$6000="상급종합병원")+($F$23:$F$6000="종합병원"))*INDEX($H$23:$CZ$6000,0,MATCH(AA$4,$H$22:$CZ$22,0)))),"")</f>
        <v/>
      </c>
      <c r="AB6" s="493">
        <f>IFERROR(IF(SUMPRODUCT(N(ISNUMBER(INDEX($H$23:$CZ$6000,0,MATCH(AB$4,$H$22:$CZ$22,0)))))=0,"",SUMPRODUCT((LEFT($A$23:$A$6000,6)&lt;&gt;"[C9D9]")*(($F$23:$F$6000="상급종합병원")+($F$23:$F$6000="종합병원"))*INDEX($H$23:$CZ$6000,0,MATCH(AB$4,$H$22:$CZ$22,0)))),"")</f>
        <v/>
      </c>
      <c r="AC6" s="493">
        <f>IFERROR(IF(SUMPRODUCT(N(ISNUMBER(INDEX($H$23:$CZ$6000,0,MATCH(AC$4,$H$22:$CZ$22,0)))))=0,"",SUMPRODUCT((LEFT($A$23:$A$6000,6)&lt;&gt;"[C9D9]")*(($F$23:$F$6000="상급종합병원")+($F$23:$F$6000="종합병원"))*INDEX($H$23:$CZ$6000,0,MATCH(AC$4,$H$22:$CZ$22,0)))),"")</f>
        <v/>
      </c>
      <c r="AD6" s="493">
        <f>IFERROR(IF(SUMPRODUCT(N(ISNUMBER(INDEX($H$23:$CZ$6000,0,MATCH(AD$4,$H$22:$CZ$22,0)))))=0,"",SUMPRODUCT((LEFT($A$23:$A$6000,6)&lt;&gt;"[C9D9]")*(($F$23:$F$6000="상급종합병원")+($F$23:$F$6000="종합병원"))*INDEX($H$23:$CZ$6000,0,MATCH(AD$4,$H$22:$CZ$22,0)))),"")</f>
        <v/>
      </c>
      <c r="AE6" s="493">
        <f>IFERROR(IF(SUMPRODUCT(N(ISNUMBER(INDEX($H$23:$CZ$6000,0,MATCH(AE$4,$H$22:$CZ$22,0)))))=0,"",SUMPRODUCT((LEFT($A$23:$A$6000,6)&lt;&gt;"[C9D9]")*(($F$23:$F$6000="상급종합병원")+($F$23:$F$6000="종합병원"))*INDEX($H$23:$CZ$6000,0,MATCH(AE$4,$H$22:$CZ$22,0)))),"")</f>
        <v/>
      </c>
      <c r="AF6" s="493">
        <f>IFERROR(IF(SUMPRODUCT(N(ISNUMBER(INDEX($H$23:$CZ$6000,0,MATCH(AF$4,$H$22:$CZ$22,0)))))=0,"",SUMPRODUCT((LEFT($A$23:$A$6000,6)&lt;&gt;"[C9D9]")*(($F$23:$F$6000="상급종합병원")+($F$23:$F$6000="종합병원"))*INDEX($H$23:$CZ$6000,0,MATCH(AF$4,$H$22:$CZ$22,0)))),"")</f>
        <v/>
      </c>
      <c r="AG6" s="493">
        <f>IFERROR(IF(SUMPRODUCT(N(ISNUMBER(INDEX($H$23:$CZ$6000,0,MATCH(AG$4,$H$22:$CZ$22,0)))))=0,"",SUMPRODUCT((LEFT($A$23:$A$6000,6)&lt;&gt;"[C9D9]")*(($F$23:$F$6000="상급종합병원")+($F$23:$F$6000="종합병원"))*INDEX($H$23:$CZ$6000,0,MATCH(AG$4,$H$22:$CZ$22,0)))),"")</f>
        <v/>
      </c>
      <c r="AH6" s="493">
        <f>IFERROR(IF(SUMPRODUCT(N(ISNUMBER(INDEX($H$23:$CZ$6000,0,MATCH(AH$4,$H$22:$CZ$22,0)))))=0,"",SUMPRODUCT((LEFT($A$23:$A$6000,6)&lt;&gt;"[C9D9]")*(($F$23:$F$6000="상급종합병원")+($F$23:$F$6000="종합병원"))*INDEX($H$23:$CZ$6000,0,MATCH(AH$4,$H$22:$CZ$22,0)))),"")</f>
        <v/>
      </c>
      <c r="AI6" s="493">
        <f>IFERROR(IF(SUMPRODUCT(N(ISNUMBER(INDEX($H$23:$CZ$6000,0,MATCH(AI$4,$H$22:$CZ$22,0)))))=0,"",SUMPRODUCT((LEFT($A$23:$A$6000,6)&lt;&gt;"[C9D9]")*(($F$23:$F$6000="상급종합병원")+($F$23:$F$6000="종합병원"))*INDEX($H$23:$CZ$6000,0,MATCH(AI$4,$H$22:$CZ$22,0)))),"")</f>
        <v/>
      </c>
      <c r="AJ6" s="493">
        <f>IFERROR(IF(SUMPRODUCT(N(ISNUMBER(INDEX($H$23:$CZ$6000,0,MATCH(AJ$4,$H$22:$CZ$22,0)))))=0,"",SUMPRODUCT((LEFT($A$23:$A$6000,6)&lt;&gt;"[C9D9]")*(($F$23:$F$6000="상급종합병원")+($F$23:$F$6000="종합병원"))*INDEX($H$23:$CZ$6000,0,MATCH(AJ$4,$H$22:$CZ$22,0)))),"")</f>
        <v/>
      </c>
      <c r="AK6" s="493">
        <f>IFERROR(IF(SUMPRODUCT(N(ISNUMBER(INDEX($H$23:$CZ$6000,0,MATCH(AK$4,$H$22:$CZ$22,0)))))=0,"",SUMPRODUCT((LEFT($A$23:$A$6000,6)&lt;&gt;"[C9D9]")*(($F$23:$F$6000="상급종합병원")+($F$23:$F$6000="종합병원"))*INDEX($H$23:$CZ$6000,0,MATCH(AK$4,$H$22:$CZ$22,0)))),"")</f>
        <v/>
      </c>
      <c r="AL6" s="493">
        <f>IFERROR(IF(SUMPRODUCT(N(ISNUMBER(INDEX($H$23:$CZ$6000,0,MATCH(AL$4,$H$22:$CZ$22,0)))))=0,"",SUMPRODUCT((LEFT($A$23:$A$6000,6)&lt;&gt;"[C9D9]")*(($F$23:$F$6000="상급종합병원")+($F$23:$F$6000="종합병원"))*INDEX($H$23:$CZ$6000,0,MATCH(AL$4,$H$22:$CZ$22,0)))),"")</f>
        <v/>
      </c>
      <c r="AM6" s="493">
        <f>IFERROR(IF(SUMPRODUCT(N(ISNUMBER(INDEX($H$23:$CZ$6000,0,MATCH(AM$4,$H$22:$CZ$22,0)))))=0,"",SUMPRODUCT((LEFT($A$23:$A$6000,6)&lt;&gt;"[C9D9]")*(($F$23:$F$6000="상급종합병원")+($F$23:$F$6000="종합병원"))*INDEX($H$23:$CZ$6000,0,MATCH(AM$4,$H$22:$CZ$22,0)))),"")</f>
        <v/>
      </c>
      <c r="AN6" s="493">
        <f>IFERROR(IF(SUMPRODUCT(N(ISNUMBER(INDEX($H$23:$CZ$6000,0,MATCH(AN$4,$H$22:$CZ$22,0)))))=0,"",SUMPRODUCT((LEFT($A$23:$A$6000,6)&lt;&gt;"[C9D9]")*(($F$23:$F$6000="상급종합병원")+($F$23:$F$6000="종합병원"))*INDEX($H$23:$CZ$6000,0,MATCH(AN$4,$H$22:$CZ$22,0)))),"")</f>
        <v/>
      </c>
      <c r="AO6" s="493">
        <f>IFERROR(IF(SUMPRODUCT(N(ISNUMBER(INDEX($H$23:$CZ$6000,0,MATCH(AO$4,$H$22:$CZ$22,0)))))=0,"",SUMPRODUCT((LEFT($A$23:$A$6000,6)&lt;&gt;"[C9D9]")*(($F$23:$F$6000="상급종합병원")+($F$23:$F$6000="종합병원"))*INDEX($H$23:$CZ$6000,0,MATCH(AO$4,$H$22:$CZ$22,0)))),"")</f>
        <v/>
      </c>
      <c r="AP6" s="493">
        <f>IFERROR(IF(SUMPRODUCT(N(ISNUMBER(INDEX($H$23:$CZ$6000,0,MATCH(AP$4,$H$22:$CZ$22,0)))))=0,"",SUMPRODUCT((LEFT($A$23:$A$6000,6)&lt;&gt;"[C9D9]")*(($F$23:$F$6000="상급종합병원")+($F$23:$F$6000="종합병원"))*INDEX($H$23:$CZ$6000,0,MATCH(AP$4,$H$22:$CZ$22,0)))),"")</f>
        <v/>
      </c>
      <c r="AQ6" s="493">
        <f>IFERROR(IF(SUMPRODUCT(N(ISNUMBER(INDEX($H$23:$CZ$6000,0,MATCH(AQ$4,$H$22:$CZ$22,0)))))=0,"",SUMPRODUCT((LEFT($A$23:$A$6000,6)&lt;&gt;"[C9D9]")*(($F$23:$F$6000="상급종합병원")+($F$23:$F$6000="종합병원"))*INDEX($H$23:$CZ$6000,0,MATCH(AQ$4,$H$22:$CZ$22,0)))),"")</f>
        <v/>
      </c>
      <c r="AR6" s="493">
        <f>IFERROR(IF(SUMPRODUCT(N(ISNUMBER(INDEX($H$23:$CZ$6000,0,MATCH(AR$4,$H$22:$CZ$22,0)))))=0,"",SUMPRODUCT((LEFT($A$23:$A$6000,6)&lt;&gt;"[C9D9]")*(($F$23:$F$6000="상급종합병원")+($F$23:$F$6000="종합병원"))*INDEX($H$23:$CZ$6000,0,MATCH(AR$4,$H$22:$CZ$22,0)))),"")</f>
        <v/>
      </c>
      <c r="AS6" s="493">
        <f>IFERROR(IF(SUMPRODUCT(N(ISNUMBER(INDEX($H$23:$CZ$6000,0,MATCH(AS$4,$H$22:$CZ$22,0)))))=0,"",SUMPRODUCT((LEFT($A$23:$A$6000,6)&lt;&gt;"[C9D9]")*(($F$23:$F$6000="상급종합병원")+($F$23:$F$6000="종합병원"))*INDEX($H$23:$CZ$6000,0,MATCH(AS$4,$H$22:$CZ$22,0)))),"")</f>
        <v/>
      </c>
      <c r="AT6" s="493">
        <f>IFERROR(IF(SUMPRODUCT(N(ISNUMBER(INDEX($H$23:$CZ$6000,0,MATCH(AT$4,$H$22:$CZ$22,0)))))=0,"",SUMPRODUCT((LEFT($A$23:$A$6000,6)&lt;&gt;"[C9D9]")*(($F$23:$F$6000="상급종합병원")+($F$23:$F$6000="종합병원"))*INDEX($H$23:$CZ$6000,0,MATCH(AT$4,$H$22:$CZ$22,0)))),"")</f>
        <v/>
      </c>
      <c r="AU6" s="493">
        <f>IFERROR(IF(SUMPRODUCT(N(ISNUMBER(INDEX($H$23:$CZ$6000,0,MATCH(AU$4,$H$22:$CZ$22,0)))))=0,"",SUMPRODUCT((LEFT($A$23:$A$6000,6)&lt;&gt;"[C9D9]")*(($F$23:$F$6000="상급종합병원")+($F$23:$F$6000="종합병원"))*INDEX($H$23:$CZ$6000,0,MATCH(AU$4,$H$22:$CZ$22,0)))),"")</f>
        <v/>
      </c>
      <c r="AV6" s="493">
        <f>IFERROR(IF(SUMPRODUCT(N(ISNUMBER(INDEX($H$23:$CZ$6000,0,MATCH(AV$4,$H$22:$CZ$22,0)))))=0,"",SUMPRODUCT((LEFT($A$23:$A$6000,6)&lt;&gt;"[C9D9]")*(($F$23:$F$6000="상급종합병원")+($F$23:$F$6000="종합병원"))*INDEX($H$23:$CZ$6000,0,MATCH(AV$4,$H$22:$CZ$22,0)))),"")</f>
        <v/>
      </c>
      <c r="AW6" s="493">
        <f>IFERROR(IF(SUMPRODUCT(N(ISNUMBER(INDEX($H$23:$CZ$6000,0,MATCH(AW$4,$H$22:$CZ$22,0)))))=0,"",SUMPRODUCT((LEFT($A$23:$A$6000,6)&lt;&gt;"[C9D9]")*(($F$23:$F$6000="상급종합병원")+($F$23:$F$6000="종합병원"))*INDEX($H$23:$CZ$6000,0,MATCH(AW$4,$H$22:$CZ$22,0)))),"")</f>
        <v/>
      </c>
      <c r="AX6" s="493">
        <f>IFERROR(IF(SUMPRODUCT(N(ISNUMBER(INDEX($H$23:$CZ$6000,0,MATCH(AX$4,$H$22:$CZ$22,0)))))=0,"",SUMPRODUCT((LEFT($A$23:$A$6000,6)&lt;&gt;"[C9D9]")*(($F$23:$F$6000="상급종합병원")+($F$23:$F$6000="종합병원"))*INDEX($H$23:$CZ$6000,0,MATCH(AX$4,$H$22:$CZ$22,0)))),"")</f>
        <v/>
      </c>
      <c r="AY6" s="493">
        <f>IFERROR(IF(SUMPRODUCT(N(ISNUMBER(INDEX($H$23:$CZ$6000,0,MATCH(AY$4,$H$22:$CZ$22,0)))))=0,"",SUMPRODUCT((LEFT($A$23:$A$6000,6)&lt;&gt;"[C9D9]")*(($F$23:$F$6000="상급종합병원")+($F$23:$F$6000="종합병원"))*INDEX($H$23:$CZ$6000,0,MATCH(AY$4,$H$22:$CZ$22,0)))),"")</f>
        <v/>
      </c>
      <c r="AZ6" s="493">
        <f>IFERROR(IF(SUMPRODUCT(N(ISNUMBER(INDEX($H$23:$CZ$6000,0,MATCH(AZ$4,$H$22:$CZ$22,0)))))=0,"",SUMPRODUCT((LEFT($A$23:$A$6000,6)&lt;&gt;"[C9D9]")*(($F$23:$F$6000="상급종합병원")+($F$23:$F$6000="종합병원"))*INDEX($H$23:$CZ$6000,0,MATCH(AZ$4,$H$22:$CZ$22,0)))),"")</f>
        <v/>
      </c>
      <c r="BA6" s="493">
        <f>IFERROR(IF(SUMPRODUCT(N(ISNUMBER(INDEX($H$23:$CZ$6000,0,MATCH(BA$4,$H$22:$CZ$22,0)))))=0,"",SUMPRODUCT((LEFT($A$23:$A$6000,6)&lt;&gt;"[C9D9]")*(($F$23:$F$6000="상급종합병원")+($F$23:$F$6000="종합병원"))*INDEX($H$23:$CZ$6000,0,MATCH(BA$4,$H$22:$CZ$22,0)))),"")</f>
        <v/>
      </c>
      <c r="BB6" s="493">
        <f>IFERROR(IF(SUMPRODUCT(N(ISNUMBER(INDEX($H$23:$CZ$6000,0,MATCH(BB$4,$H$22:$CZ$22,0)))))=0,"",SUMPRODUCT((LEFT($A$23:$A$6000,6)&lt;&gt;"[C9D9]")*(($F$23:$F$6000="상급종합병원")+($F$23:$F$6000="종합병원"))*INDEX($H$23:$CZ$6000,0,MATCH(BB$4,$H$22:$CZ$22,0)))),"")</f>
        <v/>
      </c>
      <c r="BC6" s="493">
        <f>IFERROR(IF(SUMPRODUCT(N(ISNUMBER(INDEX($H$23:$CZ$6000,0,MATCH(BC$4,$H$22:$CZ$22,0)))))=0,"",SUMPRODUCT((LEFT($A$23:$A$6000,6)&lt;&gt;"[C9D9]")*(($F$23:$F$6000="상급종합병원")+($F$23:$F$6000="종합병원"))*INDEX($H$23:$CZ$6000,0,MATCH(BC$4,$H$22:$CZ$22,0)))),"")</f>
        <v/>
      </c>
      <c r="BD6" s="493">
        <f>IFERROR(IF(SUMPRODUCT(N(ISNUMBER(INDEX($H$23:$CZ$6000,0,MATCH(BD$4,$H$22:$CZ$22,0)))))=0,"",SUMPRODUCT((LEFT($A$23:$A$6000,6)&lt;&gt;"[C9D9]")*(($F$23:$F$6000="상급종합병원")+($F$23:$F$6000="종합병원"))*INDEX($H$23:$CZ$6000,0,MATCH(BD$4,$H$22:$CZ$22,0)))),"")</f>
        <v/>
      </c>
      <c r="BE6" s="493">
        <f>IFERROR(IF(SUMPRODUCT(N(ISNUMBER(INDEX($H$23:$CZ$6000,0,MATCH(BE$4,$H$22:$CZ$22,0)))))=0,"",SUMPRODUCT((LEFT($A$23:$A$6000,6)&lt;&gt;"[C9D9]")*(($F$23:$F$6000="상급종합병원")+($F$23:$F$6000="종합병원"))*INDEX($H$23:$CZ$6000,0,MATCH(BE$4,$H$22:$CZ$22,0)))),"")</f>
        <v/>
      </c>
      <c r="BF6" s="493">
        <f>IFERROR(IF(SUMPRODUCT(N(ISNUMBER(INDEX($H$23:$CZ$6000,0,MATCH(BF$4,$H$22:$CZ$22,0)))))=0,"",SUMPRODUCT((LEFT($A$23:$A$6000,6)&lt;&gt;"[C9D9]")*(($F$23:$F$6000="상급종합병원")+($F$23:$F$6000="종합병원"))*INDEX($H$23:$CZ$6000,0,MATCH(BF$4,$H$22:$CZ$22,0)))),"")</f>
        <v/>
      </c>
      <c r="BG6" s="493">
        <f>IFERROR(IF(SUMPRODUCT(N(ISNUMBER(INDEX($H$23:$CZ$6000,0,MATCH(BG$4,$H$22:$CZ$22,0)))))=0,"",SUMPRODUCT((LEFT($A$23:$A$6000,6)&lt;&gt;"[C9D9]")*(($F$23:$F$6000="상급종합병원")+($F$23:$F$6000="종합병원"))*INDEX($H$23:$CZ$6000,0,MATCH(BG$4,$H$22:$CZ$22,0)))),"")</f>
        <v/>
      </c>
      <c r="BH6" s="493">
        <f>IFERROR(IF(SUMPRODUCT(N(ISNUMBER(INDEX($H$23:$CZ$6000,0,MATCH(BH$4,$H$22:$CZ$22,0)))))=0,"",SUMPRODUCT((LEFT($A$23:$A$6000,6)&lt;&gt;"[C9D9]")*(($F$23:$F$6000="상급종합병원")+($F$23:$F$6000="종합병원"))*INDEX($H$23:$CZ$6000,0,MATCH(BH$4,$H$22:$CZ$22,0)))),"")</f>
        <v/>
      </c>
      <c r="BI6" s="493">
        <f>IFERROR(IF(SUMPRODUCT(N(ISNUMBER(INDEX($H$23:$CZ$6000,0,MATCH(BI$4,$H$22:$CZ$22,0)))))=0,"",SUMPRODUCT((LEFT($A$23:$A$6000,6)&lt;&gt;"[C9D9]")*(($F$23:$F$6000="상급종합병원")+($F$23:$F$6000="종합병원"))*INDEX($H$23:$CZ$6000,0,MATCH(BI$4,$H$22:$CZ$22,0)))),"")</f>
        <v/>
      </c>
      <c r="BJ6" s="493">
        <f>IFERROR(IF(SUMPRODUCT(N(ISNUMBER(INDEX($H$23:$CZ$6000,0,MATCH(BJ$4,$H$22:$CZ$22,0)))))=0,"",SUMPRODUCT((LEFT($A$23:$A$6000,6)&lt;&gt;"[C9D9]")*(($F$23:$F$6000="상급종합병원")+($F$23:$F$6000="종합병원"))*INDEX($H$23:$CZ$6000,0,MATCH(BJ$4,$H$22:$CZ$22,0)))),"")</f>
        <v/>
      </c>
      <c r="BK6" s="493">
        <f>IFERROR(IF(SUMPRODUCT(N(ISNUMBER(INDEX($H$23:$CZ$6000,0,MATCH(BK$4,$H$22:$CZ$22,0)))))=0,"",SUMPRODUCT((LEFT($A$23:$A$6000,6)&lt;&gt;"[C9D9]")*(($F$23:$F$6000="상급종합병원")+($F$23:$F$6000="종합병원"))*INDEX($H$23:$CZ$6000,0,MATCH(BK$4,$H$22:$CZ$22,0)))),"")</f>
        <v/>
      </c>
    </row>
    <row r="7">
      <c r="A7" s="476" t="inlineStr">
        <is>
          <t>ARB_GP</t>
        </is>
      </c>
      <c r="H7" s="493">
        <f>IFERROR(IF(SUMPRODUCT(N(ISNUMBER(INDEX($H$23:$CZ$6000,0,MATCH(H$4,$H$22:$CZ$22,0)))))=0,"",SUMPRODUCT((LEFT($A$23:$A$6000,6)&lt;&gt;"[C9D9]")*(($F$23:$F$6000="병원")+($F$23:$F$6000="의원")+($F$23:$F$6000="보건소")+($F$23:$F$6000="기타(치과의원, 치과병원 등)"))*INDEX($H$23:$CZ$6000,0,MATCH(H$4,$H$22:$CZ$22,0)))),"")</f>
        <v/>
      </c>
      <c r="I7" s="493">
        <f>IFERROR(IF(SUMPRODUCT(N(ISNUMBER(INDEX($H$23:$CZ$6000,0,MATCH(I$4,$H$22:$CZ$22,0)))))=0,"",SUMPRODUCT((LEFT($A$23:$A$6000,6)&lt;&gt;"[C9D9]")*(($F$23:$F$6000="병원")+($F$23:$F$6000="의원")+($F$23:$F$6000="보건소")+($F$23:$F$6000="기타(치과의원, 치과병원 등)"))*INDEX($H$23:$CZ$6000,0,MATCH(I$4,$H$22:$CZ$22,0)))),"")</f>
        <v/>
      </c>
      <c r="J7" s="493">
        <f>IFERROR(IF(SUMPRODUCT(N(ISNUMBER(INDEX($H$23:$CZ$6000,0,MATCH(J$4,$H$22:$CZ$22,0)))))=0,"",SUMPRODUCT((LEFT($A$23:$A$6000,6)&lt;&gt;"[C9D9]")*(($F$23:$F$6000="병원")+($F$23:$F$6000="의원")+($F$23:$F$6000="보건소")+($F$23:$F$6000="기타(치과의원, 치과병원 등)"))*INDEX($H$23:$CZ$6000,0,MATCH(J$4,$H$22:$CZ$22,0)))),"")</f>
        <v/>
      </c>
      <c r="K7" s="493">
        <f>IFERROR(IF(SUMPRODUCT(N(ISNUMBER(INDEX($H$23:$CZ$6000,0,MATCH(K$4,$H$22:$CZ$22,0)))))=0,"",SUMPRODUCT((LEFT($A$23:$A$6000,6)&lt;&gt;"[C9D9]")*(($F$23:$F$6000="병원")+($F$23:$F$6000="의원")+($F$23:$F$6000="보건소")+($F$23:$F$6000="기타(치과의원, 치과병원 등)"))*INDEX($H$23:$CZ$6000,0,MATCH(K$4,$H$22:$CZ$22,0)))),"")</f>
        <v/>
      </c>
      <c r="L7" s="493">
        <f>IFERROR(IF(SUMPRODUCT(N(ISNUMBER(INDEX($H$23:$CZ$6000,0,MATCH(L$4,$H$22:$CZ$22,0)))))=0,"",SUMPRODUCT((LEFT($A$23:$A$6000,6)&lt;&gt;"[C9D9]")*(($F$23:$F$6000="병원")+($F$23:$F$6000="의원")+($F$23:$F$6000="보건소")+($F$23:$F$6000="기타(치과의원, 치과병원 등)"))*INDEX($H$23:$CZ$6000,0,MATCH(L$4,$H$22:$CZ$22,0)))),"")</f>
        <v/>
      </c>
      <c r="M7" s="493">
        <f>IFERROR(IF(SUMPRODUCT(N(ISNUMBER(INDEX($H$23:$CZ$6000,0,MATCH(M$4,$H$22:$CZ$22,0)))))=0,"",SUMPRODUCT((LEFT($A$23:$A$6000,6)&lt;&gt;"[C9D9]")*(($F$23:$F$6000="병원")+($F$23:$F$6000="의원")+($F$23:$F$6000="보건소")+($F$23:$F$6000="기타(치과의원, 치과병원 등)"))*INDEX($H$23:$CZ$6000,0,MATCH(M$4,$H$22:$CZ$22,0)))),"")</f>
        <v/>
      </c>
      <c r="N7" s="493">
        <f>IFERROR(IF(SUMPRODUCT(N(ISNUMBER(INDEX($H$23:$CZ$6000,0,MATCH(N$4,$H$22:$CZ$22,0)))))=0,"",SUMPRODUCT((LEFT($A$23:$A$6000,6)&lt;&gt;"[C9D9]")*(($F$23:$F$6000="병원")+($F$23:$F$6000="의원")+($F$23:$F$6000="보건소")+($F$23:$F$6000="기타(치과의원, 치과병원 등)"))*INDEX($H$23:$CZ$6000,0,MATCH(N$4,$H$22:$CZ$22,0)))),"")</f>
        <v/>
      </c>
      <c r="O7" s="493">
        <f>IFERROR(IF(SUMPRODUCT(N(ISNUMBER(INDEX($H$23:$CZ$6000,0,MATCH(O$4,$H$22:$CZ$22,0)))))=0,"",SUMPRODUCT((LEFT($A$23:$A$6000,6)&lt;&gt;"[C9D9]")*(($F$23:$F$6000="병원")+($F$23:$F$6000="의원")+($F$23:$F$6000="보건소")+($F$23:$F$6000="기타(치과의원, 치과병원 등)"))*INDEX($H$23:$CZ$6000,0,MATCH(O$4,$H$22:$CZ$22,0)))),"")</f>
        <v/>
      </c>
      <c r="P7" s="493">
        <f>IFERROR(IF(SUMPRODUCT(N(ISNUMBER(INDEX($H$23:$CZ$6000,0,MATCH(P$4,$H$22:$CZ$22,0)))))=0,"",SUMPRODUCT((LEFT($A$23:$A$6000,6)&lt;&gt;"[C9D9]")*(($F$23:$F$6000="병원")+($F$23:$F$6000="의원")+($F$23:$F$6000="보건소")+($F$23:$F$6000="기타(치과의원, 치과병원 등)"))*INDEX($H$23:$CZ$6000,0,MATCH(P$4,$H$22:$CZ$22,0)))),"")</f>
        <v/>
      </c>
      <c r="Q7" s="493">
        <f>IFERROR(IF(SUMPRODUCT(N(ISNUMBER(INDEX($H$23:$CZ$6000,0,MATCH(Q$4,$H$22:$CZ$22,0)))))=0,"",SUMPRODUCT((LEFT($A$23:$A$6000,6)&lt;&gt;"[C9D9]")*(($F$23:$F$6000="병원")+($F$23:$F$6000="의원")+($F$23:$F$6000="보건소")+($F$23:$F$6000="기타(치과의원, 치과병원 등)"))*INDEX($H$23:$CZ$6000,0,MATCH(Q$4,$H$22:$CZ$22,0)))),"")</f>
        <v/>
      </c>
      <c r="R7" s="493">
        <f>IFERROR(IF(SUMPRODUCT(N(ISNUMBER(INDEX($H$23:$CZ$6000,0,MATCH(R$4,$H$22:$CZ$22,0)))))=0,"",SUMPRODUCT((LEFT($A$23:$A$6000,6)&lt;&gt;"[C9D9]")*(($F$23:$F$6000="병원")+($F$23:$F$6000="의원")+($F$23:$F$6000="보건소")+($F$23:$F$6000="기타(치과의원, 치과병원 등)"))*INDEX($H$23:$CZ$6000,0,MATCH(R$4,$H$22:$CZ$22,0)))),"")</f>
        <v/>
      </c>
      <c r="S7" s="493">
        <f>IFERROR(IF(SUMPRODUCT(N(ISNUMBER(INDEX($H$23:$CZ$6000,0,MATCH(S$4,$H$22:$CZ$22,0)))))=0,"",SUMPRODUCT((LEFT($A$23:$A$6000,6)&lt;&gt;"[C9D9]")*(($F$23:$F$6000="병원")+($F$23:$F$6000="의원")+($F$23:$F$6000="보건소")+($F$23:$F$6000="기타(치과의원, 치과병원 등)"))*INDEX($H$23:$CZ$6000,0,MATCH(S$4,$H$22:$CZ$22,0)))),"")</f>
        <v/>
      </c>
      <c r="T7" s="493">
        <f>IFERROR(IF(SUMPRODUCT(N(ISNUMBER(INDEX($H$23:$CZ$6000,0,MATCH(T$4,$H$22:$CZ$22,0)))))=0,"",SUMPRODUCT((LEFT($A$23:$A$6000,6)&lt;&gt;"[C9D9]")*(($F$23:$F$6000="병원")+($F$23:$F$6000="의원")+($F$23:$F$6000="보건소")+($F$23:$F$6000="기타(치과의원, 치과병원 등)"))*INDEX($H$23:$CZ$6000,0,MATCH(T$4,$H$22:$CZ$22,0)))),"")</f>
        <v/>
      </c>
      <c r="U7" s="493">
        <f>IFERROR(IF(SUMPRODUCT(N(ISNUMBER(INDEX($H$23:$CZ$6000,0,MATCH(U$4,$H$22:$CZ$22,0)))))=0,"",SUMPRODUCT((LEFT($A$23:$A$6000,6)&lt;&gt;"[C9D9]")*(($F$23:$F$6000="병원")+($F$23:$F$6000="의원")+($F$23:$F$6000="보건소")+($F$23:$F$6000="기타(치과의원, 치과병원 등)"))*INDEX($H$23:$CZ$6000,0,MATCH(U$4,$H$22:$CZ$22,0)))),"")</f>
        <v/>
      </c>
      <c r="V7" s="493">
        <f>IFERROR(IF(SUMPRODUCT(N(ISNUMBER(INDEX($H$23:$CZ$6000,0,MATCH(V$4,$H$22:$CZ$22,0)))))=0,"",SUMPRODUCT((LEFT($A$23:$A$6000,6)&lt;&gt;"[C9D9]")*(($F$23:$F$6000="병원")+($F$23:$F$6000="의원")+($F$23:$F$6000="보건소")+($F$23:$F$6000="기타(치과의원, 치과병원 등)"))*INDEX($H$23:$CZ$6000,0,MATCH(V$4,$H$22:$CZ$22,0)))),"")</f>
        <v/>
      </c>
      <c r="W7" s="493">
        <f>IFERROR(IF(SUMPRODUCT(N(ISNUMBER(INDEX($H$23:$CZ$6000,0,MATCH(W$4,$H$22:$CZ$22,0)))))=0,"",SUMPRODUCT((LEFT($A$23:$A$6000,6)&lt;&gt;"[C9D9]")*(($F$23:$F$6000="병원")+($F$23:$F$6000="의원")+($F$23:$F$6000="보건소")+($F$23:$F$6000="기타(치과의원, 치과병원 등)"))*INDEX($H$23:$CZ$6000,0,MATCH(W$4,$H$22:$CZ$22,0)))),"")</f>
        <v/>
      </c>
      <c r="X7" s="493">
        <f>IFERROR(IF(SUMPRODUCT(N(ISNUMBER(INDEX($H$23:$CZ$6000,0,MATCH(X$4,$H$22:$CZ$22,0)))))=0,"",SUMPRODUCT((LEFT($A$23:$A$6000,6)&lt;&gt;"[C9D9]")*(($F$23:$F$6000="병원")+($F$23:$F$6000="의원")+($F$23:$F$6000="보건소")+($F$23:$F$6000="기타(치과의원, 치과병원 등)"))*INDEX($H$23:$CZ$6000,0,MATCH(X$4,$H$22:$CZ$22,0)))),"")</f>
        <v/>
      </c>
      <c r="Y7" s="493">
        <f>IFERROR(IF(SUMPRODUCT(N(ISNUMBER(INDEX($H$23:$CZ$6000,0,MATCH(Y$4,$H$22:$CZ$22,0)))))=0,"",SUMPRODUCT((LEFT($A$23:$A$6000,6)&lt;&gt;"[C9D9]")*(($F$23:$F$6000="병원")+($F$23:$F$6000="의원")+($F$23:$F$6000="보건소")+($F$23:$F$6000="기타(치과의원, 치과병원 등)"))*INDEX($H$23:$CZ$6000,0,MATCH(Y$4,$H$22:$CZ$22,0)))),"")</f>
        <v/>
      </c>
      <c r="Z7" s="493">
        <f>IFERROR(IF(SUMPRODUCT(N(ISNUMBER(INDEX($H$23:$CZ$6000,0,MATCH(Z$4,$H$22:$CZ$22,0)))))=0,"",SUMPRODUCT((LEFT($A$23:$A$6000,6)&lt;&gt;"[C9D9]")*(($F$23:$F$6000="병원")+($F$23:$F$6000="의원")+($F$23:$F$6000="보건소")+($F$23:$F$6000="기타(치과의원, 치과병원 등)"))*INDEX($H$23:$CZ$6000,0,MATCH(Z$4,$H$22:$CZ$22,0)))),"")</f>
        <v/>
      </c>
      <c r="AA7" s="493">
        <f>IFERROR(IF(SUMPRODUCT(N(ISNUMBER(INDEX($H$23:$CZ$6000,0,MATCH(AA$4,$H$22:$CZ$22,0)))))=0,"",SUMPRODUCT((LEFT($A$23:$A$6000,6)&lt;&gt;"[C9D9]")*(($F$23:$F$6000="병원")+($F$23:$F$6000="의원")+($F$23:$F$6000="보건소")+($F$23:$F$6000="기타(치과의원, 치과병원 등)"))*INDEX($H$23:$CZ$6000,0,MATCH(AA$4,$H$22:$CZ$22,0)))),"")</f>
        <v/>
      </c>
      <c r="AB7" s="493">
        <f>IFERROR(IF(SUMPRODUCT(N(ISNUMBER(INDEX($H$23:$CZ$6000,0,MATCH(AB$4,$H$22:$CZ$22,0)))))=0,"",SUMPRODUCT((LEFT($A$23:$A$6000,6)&lt;&gt;"[C9D9]")*(($F$23:$F$6000="병원")+($F$23:$F$6000="의원")+($F$23:$F$6000="보건소")+($F$23:$F$6000="기타(치과의원, 치과병원 등)"))*INDEX($H$23:$CZ$6000,0,MATCH(AB$4,$H$22:$CZ$22,0)))),"")</f>
        <v/>
      </c>
      <c r="AC7" s="493">
        <f>IFERROR(IF(SUMPRODUCT(N(ISNUMBER(INDEX($H$23:$CZ$6000,0,MATCH(AC$4,$H$22:$CZ$22,0)))))=0,"",SUMPRODUCT((LEFT($A$23:$A$6000,6)&lt;&gt;"[C9D9]")*(($F$23:$F$6000="병원")+($F$23:$F$6000="의원")+($F$23:$F$6000="보건소")+($F$23:$F$6000="기타(치과의원, 치과병원 등)"))*INDEX($H$23:$CZ$6000,0,MATCH(AC$4,$H$22:$CZ$22,0)))),"")</f>
        <v/>
      </c>
      <c r="AD7" s="493">
        <f>IFERROR(IF(SUMPRODUCT(N(ISNUMBER(INDEX($H$23:$CZ$6000,0,MATCH(AD$4,$H$22:$CZ$22,0)))))=0,"",SUMPRODUCT((LEFT($A$23:$A$6000,6)&lt;&gt;"[C9D9]")*(($F$23:$F$6000="병원")+($F$23:$F$6000="의원")+($F$23:$F$6000="보건소")+($F$23:$F$6000="기타(치과의원, 치과병원 등)"))*INDEX($H$23:$CZ$6000,0,MATCH(AD$4,$H$22:$CZ$22,0)))),"")</f>
        <v/>
      </c>
      <c r="AE7" s="493">
        <f>IFERROR(IF(SUMPRODUCT(N(ISNUMBER(INDEX($H$23:$CZ$6000,0,MATCH(AE$4,$H$22:$CZ$22,0)))))=0,"",SUMPRODUCT((LEFT($A$23:$A$6000,6)&lt;&gt;"[C9D9]")*(($F$23:$F$6000="병원")+($F$23:$F$6000="의원")+($F$23:$F$6000="보건소")+($F$23:$F$6000="기타(치과의원, 치과병원 등)"))*INDEX($H$23:$CZ$6000,0,MATCH(AE$4,$H$22:$CZ$22,0)))),"")</f>
        <v/>
      </c>
      <c r="AF7" s="493">
        <f>IFERROR(IF(SUMPRODUCT(N(ISNUMBER(INDEX($H$23:$CZ$6000,0,MATCH(AF$4,$H$22:$CZ$22,0)))))=0,"",SUMPRODUCT((LEFT($A$23:$A$6000,6)&lt;&gt;"[C9D9]")*(($F$23:$F$6000="병원")+($F$23:$F$6000="의원")+($F$23:$F$6000="보건소")+($F$23:$F$6000="기타(치과의원, 치과병원 등)"))*INDEX($H$23:$CZ$6000,0,MATCH(AF$4,$H$22:$CZ$22,0)))),"")</f>
        <v/>
      </c>
      <c r="AG7" s="493">
        <f>IFERROR(IF(SUMPRODUCT(N(ISNUMBER(INDEX($H$23:$CZ$6000,0,MATCH(AG$4,$H$22:$CZ$22,0)))))=0,"",SUMPRODUCT((LEFT($A$23:$A$6000,6)&lt;&gt;"[C9D9]")*(($F$23:$F$6000="병원")+($F$23:$F$6000="의원")+($F$23:$F$6000="보건소")+($F$23:$F$6000="기타(치과의원, 치과병원 등)"))*INDEX($H$23:$CZ$6000,0,MATCH(AG$4,$H$22:$CZ$22,0)))),"")</f>
        <v/>
      </c>
      <c r="AH7" s="493">
        <f>IFERROR(IF(SUMPRODUCT(N(ISNUMBER(INDEX($H$23:$CZ$6000,0,MATCH(AH$4,$H$22:$CZ$22,0)))))=0,"",SUMPRODUCT((LEFT($A$23:$A$6000,6)&lt;&gt;"[C9D9]")*(($F$23:$F$6000="병원")+($F$23:$F$6000="의원")+($F$23:$F$6000="보건소")+($F$23:$F$6000="기타(치과의원, 치과병원 등)"))*INDEX($H$23:$CZ$6000,0,MATCH(AH$4,$H$22:$CZ$22,0)))),"")</f>
        <v/>
      </c>
      <c r="AI7" s="493">
        <f>IFERROR(IF(SUMPRODUCT(N(ISNUMBER(INDEX($H$23:$CZ$6000,0,MATCH(AI$4,$H$22:$CZ$22,0)))))=0,"",SUMPRODUCT((LEFT($A$23:$A$6000,6)&lt;&gt;"[C9D9]")*(($F$23:$F$6000="병원")+($F$23:$F$6000="의원")+($F$23:$F$6000="보건소")+($F$23:$F$6000="기타(치과의원, 치과병원 등)"))*INDEX($H$23:$CZ$6000,0,MATCH(AI$4,$H$22:$CZ$22,0)))),"")</f>
        <v/>
      </c>
      <c r="AJ7" s="493">
        <f>IFERROR(IF(SUMPRODUCT(N(ISNUMBER(INDEX($H$23:$CZ$6000,0,MATCH(AJ$4,$H$22:$CZ$22,0)))))=0,"",SUMPRODUCT((LEFT($A$23:$A$6000,6)&lt;&gt;"[C9D9]")*(($F$23:$F$6000="병원")+($F$23:$F$6000="의원")+($F$23:$F$6000="보건소")+($F$23:$F$6000="기타(치과의원, 치과병원 등)"))*INDEX($H$23:$CZ$6000,0,MATCH(AJ$4,$H$22:$CZ$22,0)))),"")</f>
        <v/>
      </c>
      <c r="AK7" s="493">
        <f>IFERROR(IF(SUMPRODUCT(N(ISNUMBER(INDEX($H$23:$CZ$6000,0,MATCH(AK$4,$H$22:$CZ$22,0)))))=0,"",SUMPRODUCT((LEFT($A$23:$A$6000,6)&lt;&gt;"[C9D9]")*(($F$23:$F$6000="병원")+($F$23:$F$6000="의원")+($F$23:$F$6000="보건소")+($F$23:$F$6000="기타(치과의원, 치과병원 등)"))*INDEX($H$23:$CZ$6000,0,MATCH(AK$4,$H$22:$CZ$22,0)))),"")</f>
        <v/>
      </c>
      <c r="AL7" s="493">
        <f>IFERROR(IF(SUMPRODUCT(N(ISNUMBER(INDEX($H$23:$CZ$6000,0,MATCH(AL$4,$H$22:$CZ$22,0)))))=0,"",SUMPRODUCT((LEFT($A$23:$A$6000,6)&lt;&gt;"[C9D9]")*(($F$23:$F$6000="병원")+($F$23:$F$6000="의원")+($F$23:$F$6000="보건소")+($F$23:$F$6000="기타(치과의원, 치과병원 등)"))*INDEX($H$23:$CZ$6000,0,MATCH(AL$4,$H$22:$CZ$22,0)))),"")</f>
        <v/>
      </c>
      <c r="AM7" s="493">
        <f>IFERROR(IF(SUMPRODUCT(N(ISNUMBER(INDEX($H$23:$CZ$6000,0,MATCH(AM$4,$H$22:$CZ$22,0)))))=0,"",SUMPRODUCT((LEFT($A$23:$A$6000,6)&lt;&gt;"[C9D9]")*(($F$23:$F$6000="병원")+($F$23:$F$6000="의원")+($F$23:$F$6000="보건소")+($F$23:$F$6000="기타(치과의원, 치과병원 등)"))*INDEX($H$23:$CZ$6000,0,MATCH(AM$4,$H$22:$CZ$22,0)))),"")</f>
        <v/>
      </c>
      <c r="AN7" s="493">
        <f>IFERROR(IF(SUMPRODUCT(N(ISNUMBER(INDEX($H$23:$CZ$6000,0,MATCH(AN$4,$H$22:$CZ$22,0)))))=0,"",SUMPRODUCT((LEFT($A$23:$A$6000,6)&lt;&gt;"[C9D9]")*(($F$23:$F$6000="병원")+($F$23:$F$6000="의원")+($F$23:$F$6000="보건소")+($F$23:$F$6000="기타(치과의원, 치과병원 등)"))*INDEX($H$23:$CZ$6000,0,MATCH(AN$4,$H$22:$CZ$22,0)))),"")</f>
        <v/>
      </c>
      <c r="AO7" s="493">
        <f>IFERROR(IF(SUMPRODUCT(N(ISNUMBER(INDEX($H$23:$CZ$6000,0,MATCH(AO$4,$H$22:$CZ$22,0)))))=0,"",SUMPRODUCT((LEFT($A$23:$A$6000,6)&lt;&gt;"[C9D9]")*(($F$23:$F$6000="병원")+($F$23:$F$6000="의원")+($F$23:$F$6000="보건소")+($F$23:$F$6000="기타(치과의원, 치과병원 등)"))*INDEX($H$23:$CZ$6000,0,MATCH(AO$4,$H$22:$CZ$22,0)))),"")</f>
        <v/>
      </c>
      <c r="AP7" s="493">
        <f>IFERROR(IF(SUMPRODUCT(N(ISNUMBER(INDEX($H$23:$CZ$6000,0,MATCH(AP$4,$H$22:$CZ$22,0)))))=0,"",SUMPRODUCT((LEFT($A$23:$A$6000,6)&lt;&gt;"[C9D9]")*(($F$23:$F$6000="병원")+($F$23:$F$6000="의원")+($F$23:$F$6000="보건소")+($F$23:$F$6000="기타(치과의원, 치과병원 등)"))*INDEX($H$23:$CZ$6000,0,MATCH(AP$4,$H$22:$CZ$22,0)))),"")</f>
        <v/>
      </c>
      <c r="AQ7" s="493">
        <f>IFERROR(IF(SUMPRODUCT(N(ISNUMBER(INDEX($H$23:$CZ$6000,0,MATCH(AQ$4,$H$22:$CZ$22,0)))))=0,"",SUMPRODUCT((LEFT($A$23:$A$6000,6)&lt;&gt;"[C9D9]")*(($F$23:$F$6000="병원")+($F$23:$F$6000="의원")+($F$23:$F$6000="보건소")+($F$23:$F$6000="기타(치과의원, 치과병원 등)"))*INDEX($H$23:$CZ$6000,0,MATCH(AQ$4,$H$22:$CZ$22,0)))),"")</f>
        <v/>
      </c>
      <c r="AR7" s="493">
        <f>IFERROR(IF(SUMPRODUCT(N(ISNUMBER(INDEX($H$23:$CZ$6000,0,MATCH(AR$4,$H$22:$CZ$22,0)))))=0,"",SUMPRODUCT((LEFT($A$23:$A$6000,6)&lt;&gt;"[C9D9]")*(($F$23:$F$6000="병원")+($F$23:$F$6000="의원")+($F$23:$F$6000="보건소")+($F$23:$F$6000="기타(치과의원, 치과병원 등)"))*INDEX($H$23:$CZ$6000,0,MATCH(AR$4,$H$22:$CZ$22,0)))),"")</f>
        <v/>
      </c>
      <c r="AS7" s="493">
        <f>IFERROR(IF(SUMPRODUCT(N(ISNUMBER(INDEX($H$23:$CZ$6000,0,MATCH(AS$4,$H$22:$CZ$22,0)))))=0,"",SUMPRODUCT((LEFT($A$23:$A$6000,6)&lt;&gt;"[C9D9]")*(($F$23:$F$6000="병원")+($F$23:$F$6000="의원")+($F$23:$F$6000="보건소")+($F$23:$F$6000="기타(치과의원, 치과병원 등)"))*INDEX($H$23:$CZ$6000,0,MATCH(AS$4,$H$22:$CZ$22,0)))),"")</f>
        <v/>
      </c>
      <c r="AT7" s="493">
        <f>IFERROR(IF(SUMPRODUCT(N(ISNUMBER(INDEX($H$23:$CZ$6000,0,MATCH(AT$4,$H$22:$CZ$22,0)))))=0,"",SUMPRODUCT((LEFT($A$23:$A$6000,6)&lt;&gt;"[C9D9]")*(($F$23:$F$6000="병원")+($F$23:$F$6000="의원")+($F$23:$F$6000="보건소")+($F$23:$F$6000="기타(치과의원, 치과병원 등)"))*INDEX($H$23:$CZ$6000,0,MATCH(AT$4,$H$22:$CZ$22,0)))),"")</f>
        <v/>
      </c>
      <c r="AU7" s="493">
        <f>IFERROR(IF(SUMPRODUCT(N(ISNUMBER(INDEX($H$23:$CZ$6000,0,MATCH(AU$4,$H$22:$CZ$22,0)))))=0,"",SUMPRODUCT((LEFT($A$23:$A$6000,6)&lt;&gt;"[C9D9]")*(($F$23:$F$6000="병원")+($F$23:$F$6000="의원")+($F$23:$F$6000="보건소")+($F$23:$F$6000="기타(치과의원, 치과병원 등)"))*INDEX($H$23:$CZ$6000,0,MATCH(AU$4,$H$22:$CZ$22,0)))),"")</f>
        <v/>
      </c>
      <c r="AV7" s="493">
        <f>IFERROR(IF(SUMPRODUCT(N(ISNUMBER(INDEX($H$23:$CZ$6000,0,MATCH(AV$4,$H$22:$CZ$22,0)))))=0,"",SUMPRODUCT((LEFT($A$23:$A$6000,6)&lt;&gt;"[C9D9]")*(($F$23:$F$6000="병원")+($F$23:$F$6000="의원")+($F$23:$F$6000="보건소")+($F$23:$F$6000="기타(치과의원, 치과병원 등)"))*INDEX($H$23:$CZ$6000,0,MATCH(AV$4,$H$22:$CZ$22,0)))),"")</f>
        <v/>
      </c>
      <c r="AW7" s="493">
        <f>IFERROR(IF(SUMPRODUCT(N(ISNUMBER(INDEX($H$23:$CZ$6000,0,MATCH(AW$4,$H$22:$CZ$22,0)))))=0,"",SUMPRODUCT((LEFT($A$23:$A$6000,6)&lt;&gt;"[C9D9]")*(($F$23:$F$6000="병원")+($F$23:$F$6000="의원")+($F$23:$F$6000="보건소")+($F$23:$F$6000="기타(치과의원, 치과병원 등)"))*INDEX($H$23:$CZ$6000,0,MATCH(AW$4,$H$22:$CZ$22,0)))),"")</f>
        <v/>
      </c>
      <c r="AX7" s="493">
        <f>IFERROR(IF(SUMPRODUCT(N(ISNUMBER(INDEX($H$23:$CZ$6000,0,MATCH(AX$4,$H$22:$CZ$22,0)))))=0,"",SUMPRODUCT((LEFT($A$23:$A$6000,6)&lt;&gt;"[C9D9]")*(($F$23:$F$6000="병원")+($F$23:$F$6000="의원")+($F$23:$F$6000="보건소")+($F$23:$F$6000="기타(치과의원, 치과병원 등)"))*INDEX($H$23:$CZ$6000,0,MATCH(AX$4,$H$22:$CZ$22,0)))),"")</f>
        <v/>
      </c>
      <c r="AY7" s="493">
        <f>IFERROR(IF(SUMPRODUCT(N(ISNUMBER(INDEX($H$23:$CZ$6000,0,MATCH(AY$4,$H$22:$CZ$22,0)))))=0,"",SUMPRODUCT((LEFT($A$23:$A$6000,6)&lt;&gt;"[C9D9]")*(($F$23:$F$6000="병원")+($F$23:$F$6000="의원")+($F$23:$F$6000="보건소")+($F$23:$F$6000="기타(치과의원, 치과병원 등)"))*INDEX($H$23:$CZ$6000,0,MATCH(AY$4,$H$22:$CZ$22,0)))),"")</f>
        <v/>
      </c>
      <c r="AZ7" s="493">
        <f>IFERROR(IF(SUMPRODUCT(N(ISNUMBER(INDEX($H$23:$CZ$6000,0,MATCH(AZ$4,$H$22:$CZ$22,0)))))=0,"",SUMPRODUCT((LEFT($A$23:$A$6000,6)&lt;&gt;"[C9D9]")*(($F$23:$F$6000="병원")+($F$23:$F$6000="의원")+($F$23:$F$6000="보건소")+($F$23:$F$6000="기타(치과의원, 치과병원 등)"))*INDEX($H$23:$CZ$6000,0,MATCH(AZ$4,$H$22:$CZ$22,0)))),"")</f>
        <v/>
      </c>
      <c r="BA7" s="493">
        <f>IFERROR(IF(SUMPRODUCT(N(ISNUMBER(INDEX($H$23:$CZ$6000,0,MATCH(BA$4,$H$22:$CZ$22,0)))))=0,"",SUMPRODUCT((LEFT($A$23:$A$6000,6)&lt;&gt;"[C9D9]")*(($F$23:$F$6000="병원")+($F$23:$F$6000="의원")+($F$23:$F$6000="보건소")+($F$23:$F$6000="기타(치과의원, 치과병원 등)"))*INDEX($H$23:$CZ$6000,0,MATCH(BA$4,$H$22:$CZ$22,0)))),"")</f>
        <v/>
      </c>
      <c r="BB7" s="493">
        <f>IFERROR(IF(SUMPRODUCT(N(ISNUMBER(INDEX($H$23:$CZ$6000,0,MATCH(BB$4,$H$22:$CZ$22,0)))))=0,"",SUMPRODUCT((LEFT($A$23:$A$6000,6)&lt;&gt;"[C9D9]")*(($F$23:$F$6000="병원")+($F$23:$F$6000="의원")+($F$23:$F$6000="보건소")+($F$23:$F$6000="기타(치과의원, 치과병원 등)"))*INDEX($H$23:$CZ$6000,0,MATCH(BB$4,$H$22:$CZ$22,0)))),"")</f>
        <v/>
      </c>
      <c r="BC7" s="493">
        <f>IFERROR(IF(SUMPRODUCT(N(ISNUMBER(INDEX($H$23:$CZ$6000,0,MATCH(BC$4,$H$22:$CZ$22,0)))))=0,"",SUMPRODUCT((LEFT($A$23:$A$6000,6)&lt;&gt;"[C9D9]")*(($F$23:$F$6000="병원")+($F$23:$F$6000="의원")+($F$23:$F$6000="보건소")+($F$23:$F$6000="기타(치과의원, 치과병원 등)"))*INDEX($H$23:$CZ$6000,0,MATCH(BC$4,$H$22:$CZ$22,0)))),"")</f>
        <v/>
      </c>
      <c r="BD7" s="493">
        <f>IFERROR(IF(SUMPRODUCT(N(ISNUMBER(INDEX($H$23:$CZ$6000,0,MATCH(BD$4,$H$22:$CZ$22,0)))))=0,"",SUMPRODUCT((LEFT($A$23:$A$6000,6)&lt;&gt;"[C9D9]")*(($F$23:$F$6000="병원")+($F$23:$F$6000="의원")+($F$23:$F$6000="보건소")+($F$23:$F$6000="기타(치과의원, 치과병원 등)"))*INDEX($H$23:$CZ$6000,0,MATCH(BD$4,$H$22:$CZ$22,0)))),"")</f>
        <v/>
      </c>
      <c r="BE7" s="493">
        <f>IFERROR(IF(SUMPRODUCT(N(ISNUMBER(INDEX($H$23:$CZ$6000,0,MATCH(BE$4,$H$22:$CZ$22,0)))))=0,"",SUMPRODUCT((LEFT($A$23:$A$6000,6)&lt;&gt;"[C9D9]")*(($F$23:$F$6000="병원")+($F$23:$F$6000="의원")+($F$23:$F$6000="보건소")+($F$23:$F$6000="기타(치과의원, 치과병원 등)"))*INDEX($H$23:$CZ$6000,0,MATCH(BE$4,$H$22:$CZ$22,0)))),"")</f>
        <v/>
      </c>
      <c r="BF7" s="493">
        <f>IFERROR(IF(SUMPRODUCT(N(ISNUMBER(INDEX($H$23:$CZ$6000,0,MATCH(BF$4,$H$22:$CZ$22,0)))))=0,"",SUMPRODUCT((LEFT($A$23:$A$6000,6)&lt;&gt;"[C9D9]")*(($F$23:$F$6000="병원")+($F$23:$F$6000="의원")+($F$23:$F$6000="보건소")+($F$23:$F$6000="기타(치과의원, 치과병원 등)"))*INDEX($H$23:$CZ$6000,0,MATCH(BF$4,$H$22:$CZ$22,0)))),"")</f>
        <v/>
      </c>
      <c r="BG7" s="493">
        <f>IFERROR(IF(SUMPRODUCT(N(ISNUMBER(INDEX($H$23:$CZ$6000,0,MATCH(BG$4,$H$22:$CZ$22,0)))))=0,"",SUMPRODUCT((LEFT($A$23:$A$6000,6)&lt;&gt;"[C9D9]")*(($F$23:$F$6000="병원")+($F$23:$F$6000="의원")+($F$23:$F$6000="보건소")+($F$23:$F$6000="기타(치과의원, 치과병원 등)"))*INDEX($H$23:$CZ$6000,0,MATCH(BG$4,$H$22:$CZ$22,0)))),"")</f>
        <v/>
      </c>
      <c r="BH7" s="493">
        <f>IFERROR(IF(SUMPRODUCT(N(ISNUMBER(INDEX($H$23:$CZ$6000,0,MATCH(BH$4,$H$22:$CZ$22,0)))))=0,"",SUMPRODUCT((LEFT($A$23:$A$6000,6)&lt;&gt;"[C9D9]")*(($F$23:$F$6000="병원")+($F$23:$F$6000="의원")+($F$23:$F$6000="보건소")+($F$23:$F$6000="기타(치과의원, 치과병원 등)"))*INDEX($H$23:$CZ$6000,0,MATCH(BH$4,$H$22:$CZ$22,0)))),"")</f>
        <v/>
      </c>
      <c r="BI7" s="493">
        <f>IFERROR(IF(SUMPRODUCT(N(ISNUMBER(INDEX($H$23:$CZ$6000,0,MATCH(BI$4,$H$22:$CZ$22,0)))))=0,"",SUMPRODUCT((LEFT($A$23:$A$6000,6)&lt;&gt;"[C9D9]")*(($F$23:$F$6000="병원")+($F$23:$F$6000="의원")+($F$23:$F$6000="보건소")+($F$23:$F$6000="기타(치과의원, 치과병원 등)"))*INDEX($H$23:$CZ$6000,0,MATCH(BI$4,$H$22:$CZ$22,0)))),"")</f>
        <v/>
      </c>
      <c r="BJ7" s="493">
        <f>IFERROR(IF(SUMPRODUCT(N(ISNUMBER(INDEX($H$23:$CZ$6000,0,MATCH(BJ$4,$H$22:$CZ$22,0)))))=0,"",SUMPRODUCT((LEFT($A$23:$A$6000,6)&lt;&gt;"[C9D9]")*(($F$23:$F$6000="병원")+($F$23:$F$6000="의원")+($F$23:$F$6000="보건소")+($F$23:$F$6000="기타(치과의원, 치과병원 등)"))*INDEX($H$23:$CZ$6000,0,MATCH(BJ$4,$H$22:$CZ$22,0)))),"")</f>
        <v/>
      </c>
      <c r="BK7" s="493">
        <f>IFERROR(IF(SUMPRODUCT(N(ISNUMBER(INDEX($H$23:$CZ$6000,0,MATCH(BK$4,$H$22:$CZ$22,0)))))=0,"",SUMPRODUCT((LEFT($A$23:$A$6000,6)&lt;&gt;"[C9D9]")*(($F$23:$F$6000="병원")+($F$23:$F$6000="의원")+($F$23:$F$6000="보건소")+($F$23:$F$6000="기타(치과의원, 치과병원 등)"))*INDEX($H$23:$CZ$6000,0,MATCH(BK$4,$H$22:$CZ$22,0)))),"")</f>
        <v/>
      </c>
    </row>
    <row r="8">
      <c r="A8" s="476" t="inlineStr">
        <is>
          <t>ARBCCBDU_HP</t>
        </is>
      </c>
      <c r="H8" s="493">
        <f>IFERROR(IF(SUMPRODUCT(N(ISNUMBER(INDEX($H$23:$CZ$6000,0,MATCH(H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H$4,$H$22:$CZ$22,0)))),"")</f>
        <v/>
      </c>
      <c r="I8" s="493">
        <f>IFERROR(IF(SUMPRODUCT(N(ISNUMBER(INDEX($H$23:$CZ$6000,0,MATCH(I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I$4,$H$22:$CZ$22,0)))),"")</f>
        <v/>
      </c>
      <c r="J8" s="493">
        <f>IFERROR(IF(SUMPRODUCT(N(ISNUMBER(INDEX($H$23:$CZ$6000,0,MATCH(J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J$4,$H$22:$CZ$22,0)))),"")</f>
        <v/>
      </c>
      <c r="K8" s="493">
        <f>IFERROR(IF(SUMPRODUCT(N(ISNUMBER(INDEX($H$23:$CZ$6000,0,MATCH(K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K$4,$H$22:$CZ$22,0)))),"")</f>
        <v/>
      </c>
      <c r="L8" s="493">
        <f>IFERROR(IF(SUMPRODUCT(N(ISNUMBER(INDEX($H$23:$CZ$6000,0,MATCH(L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L$4,$H$22:$CZ$22,0)))),"")</f>
        <v/>
      </c>
      <c r="M8" s="493">
        <f>IFERROR(IF(SUMPRODUCT(N(ISNUMBER(INDEX($H$23:$CZ$6000,0,MATCH(M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M$4,$H$22:$CZ$22,0)))),"")</f>
        <v/>
      </c>
      <c r="N8" s="493">
        <f>IFERROR(IF(SUMPRODUCT(N(ISNUMBER(INDEX($H$23:$CZ$6000,0,MATCH(N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N$4,$H$22:$CZ$22,0)))),"")</f>
        <v/>
      </c>
      <c r="O8" s="493">
        <f>IFERROR(IF(SUMPRODUCT(N(ISNUMBER(INDEX($H$23:$CZ$6000,0,MATCH(O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O$4,$H$22:$CZ$22,0)))),"")</f>
        <v/>
      </c>
      <c r="P8" s="493">
        <f>IFERROR(IF(SUMPRODUCT(N(ISNUMBER(INDEX($H$23:$CZ$6000,0,MATCH(P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P$4,$H$22:$CZ$22,0)))),"")</f>
        <v/>
      </c>
      <c r="Q8" s="493">
        <f>IFERROR(IF(SUMPRODUCT(N(ISNUMBER(INDEX($H$23:$CZ$6000,0,MATCH(Q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Q$4,$H$22:$CZ$22,0)))),"")</f>
        <v/>
      </c>
      <c r="R8" s="493">
        <f>IFERROR(IF(SUMPRODUCT(N(ISNUMBER(INDEX($H$23:$CZ$6000,0,MATCH(R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R$4,$H$22:$CZ$22,0)))),"")</f>
        <v/>
      </c>
      <c r="S8" s="493">
        <f>IFERROR(IF(SUMPRODUCT(N(ISNUMBER(INDEX($H$23:$CZ$6000,0,MATCH(S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S$4,$H$22:$CZ$22,0)))),"")</f>
        <v/>
      </c>
      <c r="T8" s="493">
        <f>IFERROR(IF(SUMPRODUCT(N(ISNUMBER(INDEX($H$23:$CZ$6000,0,MATCH(T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T$4,$H$22:$CZ$22,0)))),"")</f>
        <v/>
      </c>
      <c r="U8" s="493">
        <f>IFERROR(IF(SUMPRODUCT(N(ISNUMBER(INDEX($H$23:$CZ$6000,0,MATCH(U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U$4,$H$22:$CZ$22,0)))),"")</f>
        <v/>
      </c>
      <c r="V8" s="493">
        <f>IFERROR(IF(SUMPRODUCT(N(ISNUMBER(INDEX($H$23:$CZ$6000,0,MATCH(V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V$4,$H$22:$CZ$22,0)))),"")</f>
        <v/>
      </c>
      <c r="W8" s="493">
        <f>IFERROR(IF(SUMPRODUCT(N(ISNUMBER(INDEX($H$23:$CZ$6000,0,MATCH(W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W$4,$H$22:$CZ$22,0)))),"")</f>
        <v/>
      </c>
      <c r="X8" s="493">
        <f>IFERROR(IF(SUMPRODUCT(N(ISNUMBER(INDEX($H$23:$CZ$6000,0,MATCH(X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X$4,$H$22:$CZ$22,0)))),"")</f>
        <v/>
      </c>
      <c r="Y8" s="493">
        <f>IFERROR(IF(SUMPRODUCT(N(ISNUMBER(INDEX($H$23:$CZ$6000,0,MATCH(Y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Y$4,$H$22:$CZ$22,0)))),"")</f>
        <v/>
      </c>
      <c r="Z8" s="493">
        <f>IFERROR(IF(SUMPRODUCT(N(ISNUMBER(INDEX($H$23:$CZ$6000,0,MATCH(Z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Z$4,$H$22:$CZ$22,0)))),"")</f>
        <v/>
      </c>
      <c r="AA8" s="493">
        <f>IFERROR(IF(SUMPRODUCT(N(ISNUMBER(INDEX($H$23:$CZ$6000,0,MATCH(AA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A$4,$H$22:$CZ$22,0)))),"")</f>
        <v/>
      </c>
      <c r="AB8" s="493">
        <f>IFERROR(IF(SUMPRODUCT(N(ISNUMBER(INDEX($H$23:$CZ$6000,0,MATCH(AB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B$4,$H$22:$CZ$22,0)))),"")</f>
        <v/>
      </c>
      <c r="AC8" s="493">
        <f>IFERROR(IF(SUMPRODUCT(N(ISNUMBER(INDEX($H$23:$CZ$6000,0,MATCH(AC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C$4,$H$22:$CZ$22,0)))),"")</f>
        <v/>
      </c>
      <c r="AD8" s="493">
        <f>IFERROR(IF(SUMPRODUCT(N(ISNUMBER(INDEX($H$23:$CZ$6000,0,MATCH(AD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D$4,$H$22:$CZ$22,0)))),"")</f>
        <v/>
      </c>
      <c r="AE8" s="493">
        <f>IFERROR(IF(SUMPRODUCT(N(ISNUMBER(INDEX($H$23:$CZ$6000,0,MATCH(AE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E$4,$H$22:$CZ$22,0)))),"")</f>
        <v/>
      </c>
      <c r="AF8" s="493">
        <f>IFERROR(IF(SUMPRODUCT(N(ISNUMBER(INDEX($H$23:$CZ$6000,0,MATCH(AF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F$4,$H$22:$CZ$22,0)))),"")</f>
        <v/>
      </c>
      <c r="AG8" s="493">
        <f>IFERROR(IF(SUMPRODUCT(N(ISNUMBER(INDEX($H$23:$CZ$6000,0,MATCH(AG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G$4,$H$22:$CZ$22,0)))),"")</f>
        <v/>
      </c>
      <c r="AH8" s="493">
        <f>IFERROR(IF(SUMPRODUCT(N(ISNUMBER(INDEX($H$23:$CZ$6000,0,MATCH(AH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H$4,$H$22:$CZ$22,0)))),"")</f>
        <v/>
      </c>
      <c r="AI8" s="493">
        <f>IFERROR(IF(SUMPRODUCT(N(ISNUMBER(INDEX($H$23:$CZ$6000,0,MATCH(AI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I$4,$H$22:$CZ$22,0)))),"")</f>
        <v/>
      </c>
      <c r="AJ8" s="493">
        <f>IFERROR(IF(SUMPRODUCT(N(ISNUMBER(INDEX($H$23:$CZ$6000,0,MATCH(AJ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J$4,$H$22:$CZ$22,0)))),"")</f>
        <v/>
      </c>
      <c r="AK8" s="493">
        <f>IFERROR(IF(SUMPRODUCT(N(ISNUMBER(INDEX($H$23:$CZ$6000,0,MATCH(AK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K$4,$H$22:$CZ$22,0)))),"")</f>
        <v/>
      </c>
      <c r="AL8" s="493">
        <f>IFERROR(IF(SUMPRODUCT(N(ISNUMBER(INDEX($H$23:$CZ$6000,0,MATCH(AL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L$4,$H$22:$CZ$22,0)))),"")</f>
        <v/>
      </c>
      <c r="AM8" s="493">
        <f>IFERROR(IF(SUMPRODUCT(N(ISNUMBER(INDEX($H$23:$CZ$6000,0,MATCH(AM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M$4,$H$22:$CZ$22,0)))),"")</f>
        <v/>
      </c>
      <c r="AN8" s="493">
        <f>IFERROR(IF(SUMPRODUCT(N(ISNUMBER(INDEX($H$23:$CZ$6000,0,MATCH(AN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N$4,$H$22:$CZ$22,0)))),"")</f>
        <v/>
      </c>
      <c r="AO8" s="493">
        <f>IFERROR(IF(SUMPRODUCT(N(ISNUMBER(INDEX($H$23:$CZ$6000,0,MATCH(AO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O$4,$H$22:$CZ$22,0)))),"")</f>
        <v/>
      </c>
      <c r="AP8" s="493">
        <f>IFERROR(IF(SUMPRODUCT(N(ISNUMBER(INDEX($H$23:$CZ$6000,0,MATCH(AP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P$4,$H$22:$CZ$22,0)))),"")</f>
        <v/>
      </c>
      <c r="AQ8" s="493">
        <f>IFERROR(IF(SUMPRODUCT(N(ISNUMBER(INDEX($H$23:$CZ$6000,0,MATCH(AQ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Q$4,$H$22:$CZ$22,0)))),"")</f>
        <v/>
      </c>
      <c r="AR8" s="493">
        <f>IFERROR(IF(SUMPRODUCT(N(ISNUMBER(INDEX($H$23:$CZ$6000,0,MATCH(AR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R$4,$H$22:$CZ$22,0)))),"")</f>
        <v/>
      </c>
      <c r="AS8" s="493">
        <f>IFERROR(IF(SUMPRODUCT(N(ISNUMBER(INDEX($H$23:$CZ$6000,0,MATCH(AS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S$4,$H$22:$CZ$22,0)))),"")</f>
        <v/>
      </c>
      <c r="AT8" s="493">
        <f>IFERROR(IF(SUMPRODUCT(N(ISNUMBER(INDEX($H$23:$CZ$6000,0,MATCH(AT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T$4,$H$22:$CZ$22,0)))),"")</f>
        <v/>
      </c>
      <c r="AU8" s="493">
        <f>IFERROR(IF(SUMPRODUCT(N(ISNUMBER(INDEX($H$23:$CZ$6000,0,MATCH(AU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U$4,$H$22:$CZ$22,0)))),"")</f>
        <v/>
      </c>
      <c r="AV8" s="493">
        <f>IFERROR(IF(SUMPRODUCT(N(ISNUMBER(INDEX($H$23:$CZ$6000,0,MATCH(AV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V$4,$H$22:$CZ$22,0)))),"")</f>
        <v/>
      </c>
      <c r="AW8" s="493">
        <f>IFERROR(IF(SUMPRODUCT(N(ISNUMBER(INDEX($H$23:$CZ$6000,0,MATCH(AW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W$4,$H$22:$CZ$22,0)))),"")</f>
        <v/>
      </c>
      <c r="AX8" s="493">
        <f>IFERROR(IF(SUMPRODUCT(N(ISNUMBER(INDEX($H$23:$CZ$6000,0,MATCH(AX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X$4,$H$22:$CZ$22,0)))),"")</f>
        <v/>
      </c>
      <c r="AY8" s="493">
        <f>IFERROR(IF(SUMPRODUCT(N(ISNUMBER(INDEX($H$23:$CZ$6000,0,MATCH(AY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Y$4,$H$22:$CZ$22,0)))),"")</f>
        <v/>
      </c>
      <c r="AZ8" s="493">
        <f>IFERROR(IF(SUMPRODUCT(N(ISNUMBER(INDEX($H$23:$CZ$6000,0,MATCH(AZ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Z$4,$H$22:$CZ$22,0)))),"")</f>
        <v/>
      </c>
      <c r="BA8" s="493">
        <f>IFERROR(IF(SUMPRODUCT(N(ISNUMBER(INDEX($H$23:$CZ$6000,0,MATCH(BA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BA$4,$H$22:$CZ$22,0)))),"")</f>
        <v/>
      </c>
      <c r="BB8" s="493">
        <f>IFERROR(IF(SUMPRODUCT(N(ISNUMBER(INDEX($H$23:$CZ$6000,0,MATCH(BB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BB$4,$H$22:$CZ$22,0)))),"")</f>
        <v/>
      </c>
      <c r="BC8" s="493">
        <f>IFERROR(IF(SUMPRODUCT(N(ISNUMBER(INDEX($H$23:$CZ$6000,0,MATCH(BC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BC$4,$H$22:$CZ$22,0)))),"")</f>
        <v/>
      </c>
      <c r="BD8" s="493">
        <f>IFERROR(IF(SUMPRODUCT(N(ISNUMBER(INDEX($H$23:$CZ$6000,0,MATCH(BD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BD$4,$H$22:$CZ$22,0)))),"")</f>
        <v/>
      </c>
      <c r="BE8" s="493">
        <f>IFERROR(IF(SUMPRODUCT(N(ISNUMBER(INDEX($H$23:$CZ$6000,0,MATCH(BE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BE$4,$H$22:$CZ$22,0)))),"")</f>
        <v/>
      </c>
      <c r="BF8" s="493">
        <f>IFERROR(IF(SUMPRODUCT(N(ISNUMBER(INDEX($H$23:$CZ$6000,0,MATCH(BF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BF$4,$H$22:$CZ$22,0)))),"")</f>
        <v/>
      </c>
      <c r="BG8" s="493">
        <f>IFERROR(IF(SUMPRODUCT(N(ISNUMBER(INDEX($H$23:$CZ$6000,0,MATCH(BG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BG$4,$H$22:$CZ$22,0)))),"")</f>
        <v/>
      </c>
      <c r="BH8" s="493">
        <f>IFERROR(IF(SUMPRODUCT(N(ISNUMBER(INDEX($H$23:$CZ$6000,0,MATCH(BH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BH$4,$H$22:$CZ$22,0)))),"")</f>
        <v/>
      </c>
      <c r="BI8" s="493">
        <f>IFERROR(IF(SUMPRODUCT(N(ISNUMBER(INDEX($H$23:$CZ$6000,0,MATCH(BI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BI$4,$H$22:$CZ$22,0)))),"")</f>
        <v/>
      </c>
      <c r="BJ8" s="493">
        <f>IFERROR(IF(SUMPRODUCT(N(ISNUMBER(INDEX($H$23:$CZ$6000,0,MATCH(BJ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BJ$4,$H$22:$CZ$22,0)))),"")</f>
        <v/>
      </c>
      <c r="BK8" s="493">
        <f>IFERROR(IF(SUMPRODUCT(N(ISNUMBER(INDEX($H$23:$CZ$6000,0,MATCH(BK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BK$4,$H$22:$CZ$22,0)))),"")</f>
        <v/>
      </c>
    </row>
    <row r="9">
      <c r="A9" s="476" t="inlineStr">
        <is>
          <t>ARBCCBDU_GP</t>
        </is>
      </c>
      <c r="H9" s="493">
        <f>IFERROR(IF(SUMPRODUCT(N(ISNUMBER(INDEX($H$23:$CZ$6000,0,MATCH(H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등)"))*INDEX($H$23:$CZ$6000,0,MATCH(H$4,$H$22:$CZ$22,0)))),"")</f>
        <v/>
      </c>
      <c r="I9" s="493">
        <f>IFERROR(IF(SUMPRODUCT(N(ISNUMBER(INDEX($H$23:$CZ$6000,0,MATCH(I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등)"))*INDEX($H$23:$CZ$6000,0,MATCH(I$4,$H$22:$CZ$22,0)))),"")</f>
        <v/>
      </c>
      <c r="J9" s="493">
        <f>IFERROR(IF(SUMPRODUCT(N(ISNUMBER(INDEX($H$23:$CZ$6000,0,MATCH(J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등)"))*INDEX($H$23:$CZ$6000,0,MATCH(J$4,$H$22:$CZ$22,0)))),"")</f>
        <v/>
      </c>
      <c r="K9" s="493">
        <f>IFERROR(IF(SUMPRODUCT(N(ISNUMBER(INDEX($H$23:$CZ$6000,0,MATCH(K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등)"))*INDEX($H$23:$CZ$6000,0,MATCH(K$4,$H$22:$CZ$22,0)))),"")</f>
        <v/>
      </c>
      <c r="L9" s="493">
        <f>IFERROR(IF(SUMPRODUCT(N(ISNUMBER(INDEX($H$23:$CZ$6000,0,MATCH(L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등)"))*INDEX($H$23:$CZ$6000,0,MATCH(L$4,$H$22:$CZ$22,0)))),"")</f>
        <v/>
      </c>
      <c r="M9" s="493">
        <f>IFERROR(IF(SUMPRODUCT(N(ISNUMBER(INDEX($H$23:$CZ$6000,0,MATCH(M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등)"))*INDEX($H$23:$CZ$6000,0,MATCH(M$4,$H$22:$CZ$22,0)))),"")</f>
        <v/>
      </c>
      <c r="N9" s="493">
        <f>IFERROR(IF(SUMPRODUCT(N(ISNUMBER(INDEX($H$23:$CZ$6000,0,MATCH(N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등)"))*INDEX($H$23:$CZ$6000,0,MATCH(N$4,$H$22:$CZ$22,0)))),"")</f>
        <v/>
      </c>
      <c r="O9" s="493">
        <f>IFERROR(IF(SUMPRODUCT(N(ISNUMBER(INDEX($H$23:$CZ$6000,0,MATCH(O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등)"))*INDEX($H$23:$CZ$6000,0,MATCH(O$4,$H$22:$CZ$22,0)))),"")</f>
        <v/>
      </c>
      <c r="P9" s="493">
        <f>IFERROR(IF(SUMPRODUCT(N(ISNUMBER(INDEX($H$23:$CZ$6000,0,MATCH(P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등)"))*INDEX($H$23:$CZ$6000,0,MATCH(P$4,$H$22:$CZ$22,0)))),"")</f>
        <v/>
      </c>
      <c r="Q9" s="493">
        <f>IFERROR(IF(SUMPRODUCT(N(ISNUMBER(INDEX($H$23:$CZ$6000,0,MATCH(Q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등)"))*INDEX($H$23:$CZ$6000,0,MATCH(Q$4,$H$22:$CZ$22,0)))),"")</f>
        <v/>
      </c>
      <c r="R9" s="493">
        <f>IFERROR(IF(SUMPRODUCT(N(ISNUMBER(INDEX($H$23:$CZ$6000,0,MATCH(R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등)"))*INDEX($H$23:$CZ$6000,0,MATCH(R$4,$H$22:$CZ$22,0)))),"")</f>
        <v/>
      </c>
      <c r="S9" s="493">
        <f>IFERROR(IF(SUMPRODUCT(N(ISNUMBER(INDEX($H$23:$CZ$6000,0,MATCH(S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등)"))*INDEX($H$23:$CZ$6000,0,MATCH(S$4,$H$22:$CZ$22,0)))),"")</f>
        <v/>
      </c>
      <c r="T9" s="493">
        <f>IFERROR(IF(SUMPRODUCT(N(ISNUMBER(INDEX($H$23:$CZ$6000,0,MATCH(T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등)"))*INDEX($H$23:$CZ$6000,0,MATCH(T$4,$H$22:$CZ$22,0)))),"")</f>
        <v/>
      </c>
      <c r="U9" s="493">
        <f>IFERROR(IF(SUMPRODUCT(N(ISNUMBER(INDEX($H$23:$CZ$6000,0,MATCH(U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등)"))*INDEX($H$23:$CZ$6000,0,MATCH(U$4,$H$22:$CZ$22,0)))),"")</f>
        <v/>
      </c>
      <c r="V9" s="493">
        <f>IFERROR(IF(SUMPRODUCT(N(ISNUMBER(INDEX($H$23:$CZ$6000,0,MATCH(V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등)"))*INDEX($H$23:$CZ$6000,0,MATCH(V$4,$H$22:$CZ$22,0)))),"")</f>
        <v/>
      </c>
      <c r="W9" s="493">
        <f>IFERROR(IF(SUMPRODUCT(N(ISNUMBER(INDEX($H$23:$CZ$6000,0,MATCH(W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등)"))*INDEX($H$23:$CZ$6000,0,MATCH(W$4,$H$22:$CZ$22,0)))),"")</f>
        <v/>
      </c>
      <c r="X9" s="493">
        <f>IFERROR(IF(SUMPRODUCT(N(ISNUMBER(INDEX($H$23:$CZ$6000,0,MATCH(X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등)"))*INDEX($H$23:$CZ$6000,0,MATCH(X$4,$H$22:$CZ$22,0)))),"")</f>
        <v/>
      </c>
      <c r="Y9" s="493">
        <f>IFERROR(IF(SUMPRODUCT(N(ISNUMBER(INDEX($H$23:$CZ$6000,0,MATCH(Y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등)"))*INDEX($H$23:$CZ$6000,0,MATCH(Y$4,$H$22:$CZ$22,0)))),"")</f>
        <v/>
      </c>
      <c r="Z9" s="493">
        <f>IFERROR(IF(SUMPRODUCT(N(ISNUMBER(INDEX($H$23:$CZ$6000,0,MATCH(Z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등)"))*INDEX($H$23:$CZ$6000,0,MATCH(Z$4,$H$22:$CZ$22,0)))),"")</f>
        <v/>
      </c>
      <c r="AA9" s="493">
        <f>IFERROR(IF(SUMPRODUCT(N(ISNUMBER(INDEX($H$23:$CZ$6000,0,MATCH(AA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등)"))*INDEX($H$23:$CZ$6000,0,MATCH(AA$4,$H$22:$CZ$22,0)))),"")</f>
        <v/>
      </c>
      <c r="AB9" s="493">
        <f>IFERROR(IF(SUMPRODUCT(N(ISNUMBER(INDEX($H$23:$CZ$6000,0,MATCH(AB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등)"))*INDEX($H$23:$CZ$6000,0,MATCH(AB$4,$H$22:$CZ$22,0)))),"")</f>
        <v/>
      </c>
      <c r="AC9" s="493">
        <f>IFERROR(IF(SUMPRODUCT(N(ISNUMBER(INDEX($H$23:$CZ$6000,0,MATCH(AC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등)"))*INDEX($H$23:$CZ$6000,0,MATCH(AC$4,$H$22:$CZ$22,0)))),"")</f>
        <v/>
      </c>
      <c r="AD9" s="493">
        <f>IFERROR(IF(SUMPRODUCT(N(ISNUMBER(INDEX($H$23:$CZ$6000,0,MATCH(AD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등)"))*INDEX($H$23:$CZ$6000,0,MATCH(AD$4,$H$22:$CZ$22,0)))),"")</f>
        <v/>
      </c>
      <c r="AE9" s="493">
        <f>IFERROR(IF(SUMPRODUCT(N(ISNUMBER(INDEX($H$23:$CZ$6000,0,MATCH(AE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등)"))*INDEX($H$23:$CZ$6000,0,MATCH(AE$4,$H$22:$CZ$22,0)))),"")</f>
        <v/>
      </c>
      <c r="AF9" s="493">
        <f>IFERROR(IF(SUMPRODUCT(N(ISNUMBER(INDEX($H$23:$CZ$6000,0,MATCH(AF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등)"))*INDEX($H$23:$CZ$6000,0,MATCH(AF$4,$H$22:$CZ$22,0)))),"")</f>
        <v/>
      </c>
      <c r="AG9" s="493">
        <f>IFERROR(IF(SUMPRODUCT(N(ISNUMBER(INDEX($H$23:$CZ$6000,0,MATCH(AG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등)"))*INDEX($H$23:$CZ$6000,0,MATCH(AG$4,$H$22:$CZ$22,0)))),"")</f>
        <v/>
      </c>
      <c r="AH9" s="493">
        <f>IFERROR(IF(SUMPRODUCT(N(ISNUMBER(INDEX($H$23:$CZ$6000,0,MATCH(AH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등)"))*INDEX($H$23:$CZ$6000,0,MATCH(AH$4,$H$22:$CZ$22,0)))),"")</f>
        <v/>
      </c>
      <c r="AI9" s="493">
        <f>IFERROR(IF(SUMPRODUCT(N(ISNUMBER(INDEX($H$23:$CZ$6000,0,MATCH(AI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등)"))*INDEX($H$23:$CZ$6000,0,MATCH(AI$4,$H$22:$CZ$22,0)))),"")</f>
        <v/>
      </c>
      <c r="AJ9" s="493">
        <f>IFERROR(IF(SUMPRODUCT(N(ISNUMBER(INDEX($H$23:$CZ$6000,0,MATCH(AJ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등)"))*INDEX($H$23:$CZ$6000,0,MATCH(AJ$4,$H$22:$CZ$22,0)))),"")</f>
        <v/>
      </c>
      <c r="AK9" s="493">
        <f>IFERROR(IF(SUMPRODUCT(N(ISNUMBER(INDEX($H$23:$CZ$6000,0,MATCH(AK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등)"))*INDEX($H$23:$CZ$6000,0,MATCH(AK$4,$H$22:$CZ$22,0)))),"")</f>
        <v/>
      </c>
      <c r="AL9" s="493">
        <f>IFERROR(IF(SUMPRODUCT(N(ISNUMBER(INDEX($H$23:$CZ$6000,0,MATCH(AL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등)"))*INDEX($H$23:$CZ$6000,0,MATCH(AL$4,$H$22:$CZ$22,0)))),"")</f>
        <v/>
      </c>
      <c r="AM9" s="493">
        <f>IFERROR(IF(SUMPRODUCT(N(ISNUMBER(INDEX($H$23:$CZ$6000,0,MATCH(AM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등)"))*INDEX($H$23:$CZ$6000,0,MATCH(AM$4,$H$22:$CZ$22,0)))),"")</f>
        <v/>
      </c>
      <c r="AN9" s="493">
        <f>IFERROR(IF(SUMPRODUCT(N(ISNUMBER(INDEX($H$23:$CZ$6000,0,MATCH(AN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등)"))*INDEX($H$23:$CZ$6000,0,MATCH(AN$4,$H$22:$CZ$22,0)))),"")</f>
        <v/>
      </c>
      <c r="AO9" s="493">
        <f>IFERROR(IF(SUMPRODUCT(N(ISNUMBER(INDEX($H$23:$CZ$6000,0,MATCH(AO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등)"))*INDEX($H$23:$CZ$6000,0,MATCH(AO$4,$H$22:$CZ$22,0)))),"")</f>
        <v/>
      </c>
      <c r="AP9" s="493">
        <f>IFERROR(IF(SUMPRODUCT(N(ISNUMBER(INDEX($H$23:$CZ$6000,0,MATCH(AP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등)"))*INDEX($H$23:$CZ$6000,0,MATCH(AP$4,$H$22:$CZ$22,0)))),"")</f>
        <v/>
      </c>
      <c r="AQ9" s="493">
        <f>IFERROR(IF(SUMPRODUCT(N(ISNUMBER(INDEX($H$23:$CZ$6000,0,MATCH(AQ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등)"))*INDEX($H$23:$CZ$6000,0,MATCH(AQ$4,$H$22:$CZ$22,0)))),"")</f>
        <v/>
      </c>
      <c r="AR9" s="493">
        <f>IFERROR(IF(SUMPRODUCT(N(ISNUMBER(INDEX($H$23:$CZ$6000,0,MATCH(AR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등)"))*INDEX($H$23:$CZ$6000,0,MATCH(AR$4,$H$22:$CZ$22,0)))),"")</f>
        <v/>
      </c>
      <c r="AS9" s="493">
        <f>IFERROR(IF(SUMPRODUCT(N(ISNUMBER(INDEX($H$23:$CZ$6000,0,MATCH(AS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등)"))*INDEX($H$23:$CZ$6000,0,MATCH(AS$4,$H$22:$CZ$22,0)))),"")</f>
        <v/>
      </c>
      <c r="AT9" s="493">
        <f>IFERROR(IF(SUMPRODUCT(N(ISNUMBER(INDEX($H$23:$CZ$6000,0,MATCH(AT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등)"))*INDEX($H$23:$CZ$6000,0,MATCH(AT$4,$H$22:$CZ$22,0)))),"")</f>
        <v/>
      </c>
      <c r="AU9" s="493">
        <f>IFERROR(IF(SUMPRODUCT(N(ISNUMBER(INDEX($H$23:$CZ$6000,0,MATCH(AU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등)"))*INDEX($H$23:$CZ$6000,0,MATCH(AU$4,$H$22:$CZ$22,0)))),"")</f>
        <v/>
      </c>
      <c r="AV9" s="493">
        <f>IFERROR(IF(SUMPRODUCT(N(ISNUMBER(INDEX($H$23:$CZ$6000,0,MATCH(AV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등)"))*INDEX($H$23:$CZ$6000,0,MATCH(AV$4,$H$22:$CZ$22,0)))),"")</f>
        <v/>
      </c>
      <c r="AW9" s="493">
        <f>IFERROR(IF(SUMPRODUCT(N(ISNUMBER(INDEX($H$23:$CZ$6000,0,MATCH(AW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등)"))*INDEX($H$23:$CZ$6000,0,MATCH(AW$4,$H$22:$CZ$22,0)))),"")</f>
        <v/>
      </c>
      <c r="AX9" s="493">
        <f>IFERROR(IF(SUMPRODUCT(N(ISNUMBER(INDEX($H$23:$CZ$6000,0,MATCH(AX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등)"))*INDEX($H$23:$CZ$6000,0,MATCH(AX$4,$H$22:$CZ$22,0)))),"")</f>
        <v/>
      </c>
      <c r="AY9" s="493">
        <f>IFERROR(IF(SUMPRODUCT(N(ISNUMBER(INDEX($H$23:$CZ$6000,0,MATCH(AY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등)"))*INDEX($H$23:$CZ$6000,0,MATCH(AY$4,$H$22:$CZ$22,0)))),"")</f>
        <v/>
      </c>
      <c r="AZ9" s="493">
        <f>IFERROR(IF(SUMPRODUCT(N(ISNUMBER(INDEX($H$23:$CZ$6000,0,MATCH(AZ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등)"))*INDEX($H$23:$CZ$6000,0,MATCH(AZ$4,$H$22:$CZ$22,0)))),"")</f>
        <v/>
      </c>
      <c r="BA9" s="493">
        <f>IFERROR(IF(SUMPRODUCT(N(ISNUMBER(INDEX($H$23:$CZ$6000,0,MATCH(BA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등)"))*INDEX($H$23:$CZ$6000,0,MATCH(BA$4,$H$22:$CZ$22,0)))),"")</f>
        <v/>
      </c>
      <c r="BB9" s="493">
        <f>IFERROR(IF(SUMPRODUCT(N(ISNUMBER(INDEX($H$23:$CZ$6000,0,MATCH(BB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등)"))*INDEX($H$23:$CZ$6000,0,MATCH(BB$4,$H$22:$CZ$22,0)))),"")</f>
        <v/>
      </c>
      <c r="BC9" s="493">
        <f>IFERROR(IF(SUMPRODUCT(N(ISNUMBER(INDEX($H$23:$CZ$6000,0,MATCH(BC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등)"))*INDEX($H$23:$CZ$6000,0,MATCH(BC$4,$H$22:$CZ$22,0)))),"")</f>
        <v/>
      </c>
      <c r="BD9" s="493">
        <f>IFERROR(IF(SUMPRODUCT(N(ISNUMBER(INDEX($H$23:$CZ$6000,0,MATCH(BD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등)"))*INDEX($H$23:$CZ$6000,0,MATCH(BD$4,$H$22:$CZ$22,0)))),"")</f>
        <v/>
      </c>
      <c r="BE9" s="493">
        <f>IFERROR(IF(SUMPRODUCT(N(ISNUMBER(INDEX($H$23:$CZ$6000,0,MATCH(BE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등)"))*INDEX($H$23:$CZ$6000,0,MATCH(BE$4,$H$22:$CZ$22,0)))),"")</f>
        <v/>
      </c>
      <c r="BF9" s="493">
        <f>IFERROR(IF(SUMPRODUCT(N(ISNUMBER(INDEX($H$23:$CZ$6000,0,MATCH(BF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등)"))*INDEX($H$23:$CZ$6000,0,MATCH(BF$4,$H$22:$CZ$22,0)))),"")</f>
        <v/>
      </c>
      <c r="BG9" s="493">
        <f>IFERROR(IF(SUMPRODUCT(N(ISNUMBER(INDEX($H$23:$CZ$6000,0,MATCH(BG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등)"))*INDEX($H$23:$CZ$6000,0,MATCH(BG$4,$H$22:$CZ$22,0)))),"")</f>
        <v/>
      </c>
      <c r="BH9" s="493">
        <f>IFERROR(IF(SUMPRODUCT(N(ISNUMBER(INDEX($H$23:$CZ$6000,0,MATCH(BH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등)"))*INDEX($H$23:$CZ$6000,0,MATCH(BH$4,$H$22:$CZ$22,0)))),"")</f>
        <v/>
      </c>
      <c r="BI9" s="493">
        <f>IFERROR(IF(SUMPRODUCT(N(ISNUMBER(INDEX($H$23:$CZ$6000,0,MATCH(BI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등)"))*INDEX($H$23:$CZ$6000,0,MATCH(BI$4,$H$22:$CZ$22,0)))),"")</f>
        <v/>
      </c>
      <c r="BJ9" s="493">
        <f>IFERROR(IF(SUMPRODUCT(N(ISNUMBER(INDEX($H$23:$CZ$6000,0,MATCH(BJ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등)"))*INDEX($H$23:$CZ$6000,0,MATCH(BJ$4,$H$22:$CZ$22,0)))),"")</f>
        <v/>
      </c>
      <c r="BK9" s="493">
        <f>IFERROR(IF(SUMPRODUCT(N(ISNUMBER(INDEX($H$23:$CZ$6000,0,MATCH(BK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등)"))*INDEX($H$23:$CZ$6000,0,MATCH(BK$4,$H$22:$CZ$22,0)))),"")</f>
        <v/>
      </c>
    </row>
    <row r="10">
      <c r="A10" s="476" t="inlineStr">
        <is>
          <t>OLM3_HP</t>
        </is>
      </c>
      <c r="H10" s="493">
        <f>IFERROR(IF(SUMPRODUCT(N(ISNUMBER(INDEX($H$23:$CZ$6000,0,MATCH(H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H$4,$H$22:$CZ$22,0)))),"")</f>
        <v/>
      </c>
      <c r="I10" s="493">
        <f>IFERROR(IF(SUMPRODUCT(N(ISNUMBER(INDEX($H$23:$CZ$6000,0,MATCH(I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I$4,$H$22:$CZ$22,0)))),"")</f>
        <v/>
      </c>
      <c r="J10" s="493">
        <f>IFERROR(IF(SUMPRODUCT(N(ISNUMBER(INDEX($H$23:$CZ$6000,0,MATCH(J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J$4,$H$22:$CZ$22,0)))),"")</f>
        <v/>
      </c>
      <c r="K10" s="493">
        <f>IFERROR(IF(SUMPRODUCT(N(ISNUMBER(INDEX($H$23:$CZ$6000,0,MATCH(K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K$4,$H$22:$CZ$22,0)))),"")</f>
        <v/>
      </c>
      <c r="L10" s="493">
        <f>IFERROR(IF(SUMPRODUCT(N(ISNUMBER(INDEX($H$23:$CZ$6000,0,MATCH(L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L$4,$H$22:$CZ$22,0)))),"")</f>
        <v/>
      </c>
      <c r="M10" s="493">
        <f>IFERROR(IF(SUMPRODUCT(N(ISNUMBER(INDEX($H$23:$CZ$6000,0,MATCH(M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M$4,$H$22:$CZ$22,0)))),"")</f>
        <v/>
      </c>
      <c r="N10" s="493">
        <f>IFERROR(IF(SUMPRODUCT(N(ISNUMBER(INDEX($H$23:$CZ$6000,0,MATCH(N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N$4,$H$22:$CZ$22,0)))),"")</f>
        <v/>
      </c>
      <c r="O10" s="493">
        <f>IFERROR(IF(SUMPRODUCT(N(ISNUMBER(INDEX($H$23:$CZ$6000,0,MATCH(O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O$4,$H$22:$CZ$22,0)))),"")</f>
        <v/>
      </c>
      <c r="P10" s="493">
        <f>IFERROR(IF(SUMPRODUCT(N(ISNUMBER(INDEX($H$23:$CZ$6000,0,MATCH(P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P$4,$H$22:$CZ$22,0)))),"")</f>
        <v/>
      </c>
      <c r="Q10" s="493">
        <f>IFERROR(IF(SUMPRODUCT(N(ISNUMBER(INDEX($H$23:$CZ$6000,0,MATCH(Q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Q$4,$H$22:$CZ$22,0)))),"")</f>
        <v/>
      </c>
      <c r="R10" s="493">
        <f>IFERROR(IF(SUMPRODUCT(N(ISNUMBER(INDEX($H$23:$CZ$6000,0,MATCH(R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R$4,$H$22:$CZ$22,0)))),"")</f>
        <v/>
      </c>
      <c r="S10" s="493">
        <f>IFERROR(IF(SUMPRODUCT(N(ISNUMBER(INDEX($H$23:$CZ$6000,0,MATCH(S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S$4,$H$22:$CZ$22,0)))),"")</f>
        <v/>
      </c>
      <c r="T10" s="493">
        <f>IFERROR(IF(SUMPRODUCT(N(ISNUMBER(INDEX($H$23:$CZ$6000,0,MATCH(T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T$4,$H$22:$CZ$22,0)))),"")</f>
        <v/>
      </c>
      <c r="U10" s="493">
        <f>IFERROR(IF(SUMPRODUCT(N(ISNUMBER(INDEX($H$23:$CZ$6000,0,MATCH(U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U$4,$H$22:$CZ$22,0)))),"")</f>
        <v/>
      </c>
      <c r="V10" s="493">
        <f>IFERROR(IF(SUMPRODUCT(N(ISNUMBER(INDEX($H$23:$CZ$6000,0,MATCH(V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V$4,$H$22:$CZ$22,0)))),"")</f>
        <v/>
      </c>
      <c r="W10" s="493">
        <f>IFERROR(IF(SUMPRODUCT(N(ISNUMBER(INDEX($H$23:$CZ$6000,0,MATCH(W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W$4,$H$22:$CZ$22,0)))),"")</f>
        <v/>
      </c>
      <c r="X10" s="493">
        <f>IFERROR(IF(SUMPRODUCT(N(ISNUMBER(INDEX($H$23:$CZ$6000,0,MATCH(X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X$4,$H$22:$CZ$22,0)))),"")</f>
        <v/>
      </c>
      <c r="Y10" s="493">
        <f>IFERROR(IF(SUMPRODUCT(N(ISNUMBER(INDEX($H$23:$CZ$6000,0,MATCH(Y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Y$4,$H$22:$CZ$22,0)))),"")</f>
        <v/>
      </c>
      <c r="Z10" s="493">
        <f>IFERROR(IF(SUMPRODUCT(N(ISNUMBER(INDEX($H$23:$CZ$6000,0,MATCH(Z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Z$4,$H$22:$CZ$22,0)))),"")</f>
        <v/>
      </c>
      <c r="AA10" s="493">
        <f>IFERROR(IF(SUMPRODUCT(N(ISNUMBER(INDEX($H$23:$CZ$6000,0,MATCH(AA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A$4,$H$22:$CZ$22,0)))),"")</f>
        <v/>
      </c>
      <c r="AB10" s="493">
        <f>IFERROR(IF(SUMPRODUCT(N(ISNUMBER(INDEX($H$23:$CZ$6000,0,MATCH(AB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B$4,$H$22:$CZ$22,0)))),"")</f>
        <v/>
      </c>
      <c r="AC10" s="493">
        <f>IFERROR(IF(SUMPRODUCT(N(ISNUMBER(INDEX($H$23:$CZ$6000,0,MATCH(AC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C$4,$H$22:$CZ$22,0)))),"")</f>
        <v/>
      </c>
      <c r="AD10" s="493">
        <f>IFERROR(IF(SUMPRODUCT(N(ISNUMBER(INDEX($H$23:$CZ$6000,0,MATCH(AD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D$4,$H$22:$CZ$22,0)))),"")</f>
        <v/>
      </c>
      <c r="AE10" s="493">
        <f>IFERROR(IF(SUMPRODUCT(N(ISNUMBER(INDEX($H$23:$CZ$6000,0,MATCH(AE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E$4,$H$22:$CZ$22,0)))),"")</f>
        <v/>
      </c>
      <c r="AF10" s="493">
        <f>IFERROR(IF(SUMPRODUCT(N(ISNUMBER(INDEX($H$23:$CZ$6000,0,MATCH(AF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F$4,$H$22:$CZ$22,0)))),"")</f>
        <v/>
      </c>
      <c r="AG10" s="493">
        <f>IFERROR(IF(SUMPRODUCT(N(ISNUMBER(INDEX($H$23:$CZ$6000,0,MATCH(AG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G$4,$H$22:$CZ$22,0)))),"")</f>
        <v/>
      </c>
      <c r="AH10" s="493">
        <f>IFERROR(IF(SUMPRODUCT(N(ISNUMBER(INDEX($H$23:$CZ$6000,0,MATCH(AH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H$4,$H$22:$CZ$22,0)))),"")</f>
        <v/>
      </c>
      <c r="AI10" s="493">
        <f>IFERROR(IF(SUMPRODUCT(N(ISNUMBER(INDEX($H$23:$CZ$6000,0,MATCH(AI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I$4,$H$22:$CZ$22,0)))),"")</f>
        <v/>
      </c>
      <c r="AJ10" s="493">
        <f>IFERROR(IF(SUMPRODUCT(N(ISNUMBER(INDEX($H$23:$CZ$6000,0,MATCH(AJ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J$4,$H$22:$CZ$22,0)))),"")</f>
        <v/>
      </c>
      <c r="AK10" s="493">
        <f>IFERROR(IF(SUMPRODUCT(N(ISNUMBER(INDEX($H$23:$CZ$6000,0,MATCH(AK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K$4,$H$22:$CZ$22,0)))),"")</f>
        <v/>
      </c>
      <c r="AL10" s="493">
        <f>IFERROR(IF(SUMPRODUCT(N(ISNUMBER(INDEX($H$23:$CZ$6000,0,MATCH(AL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L$4,$H$22:$CZ$22,0)))),"")</f>
        <v/>
      </c>
      <c r="AM10" s="493">
        <f>IFERROR(IF(SUMPRODUCT(N(ISNUMBER(INDEX($H$23:$CZ$6000,0,MATCH(AM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M$4,$H$22:$CZ$22,0)))),"")</f>
        <v/>
      </c>
      <c r="AN10" s="493">
        <f>IFERROR(IF(SUMPRODUCT(N(ISNUMBER(INDEX($H$23:$CZ$6000,0,MATCH(AN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N$4,$H$22:$CZ$22,0)))),"")</f>
        <v/>
      </c>
      <c r="AO10" s="493">
        <f>IFERROR(IF(SUMPRODUCT(N(ISNUMBER(INDEX($H$23:$CZ$6000,0,MATCH(AO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O$4,$H$22:$CZ$22,0)))),"")</f>
        <v/>
      </c>
      <c r="AP10" s="493">
        <f>IFERROR(IF(SUMPRODUCT(N(ISNUMBER(INDEX($H$23:$CZ$6000,0,MATCH(AP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P$4,$H$22:$CZ$22,0)))),"")</f>
        <v/>
      </c>
      <c r="AQ10" s="493">
        <f>IFERROR(IF(SUMPRODUCT(N(ISNUMBER(INDEX($H$23:$CZ$6000,0,MATCH(AQ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Q$4,$H$22:$CZ$22,0)))),"")</f>
        <v/>
      </c>
      <c r="AR10" s="493">
        <f>IFERROR(IF(SUMPRODUCT(N(ISNUMBER(INDEX($H$23:$CZ$6000,0,MATCH(AR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R$4,$H$22:$CZ$22,0)))),"")</f>
        <v/>
      </c>
      <c r="AS10" s="493">
        <f>IFERROR(IF(SUMPRODUCT(N(ISNUMBER(INDEX($H$23:$CZ$6000,0,MATCH(AS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S$4,$H$22:$CZ$22,0)))),"")</f>
        <v/>
      </c>
      <c r="AT10" s="493">
        <f>IFERROR(IF(SUMPRODUCT(N(ISNUMBER(INDEX($H$23:$CZ$6000,0,MATCH(AT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T$4,$H$22:$CZ$22,0)))),"")</f>
        <v/>
      </c>
      <c r="AU10" s="493">
        <f>IFERROR(IF(SUMPRODUCT(N(ISNUMBER(INDEX($H$23:$CZ$6000,0,MATCH(AU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U$4,$H$22:$CZ$22,0)))),"")</f>
        <v/>
      </c>
      <c r="AV10" s="493">
        <f>IFERROR(IF(SUMPRODUCT(N(ISNUMBER(INDEX($H$23:$CZ$6000,0,MATCH(AV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V$4,$H$22:$CZ$22,0)))),"")</f>
        <v/>
      </c>
      <c r="AW10" s="493">
        <f>IFERROR(IF(SUMPRODUCT(N(ISNUMBER(INDEX($H$23:$CZ$6000,0,MATCH(AW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W$4,$H$22:$CZ$22,0)))),"")</f>
        <v/>
      </c>
      <c r="AX10" s="493">
        <f>IFERROR(IF(SUMPRODUCT(N(ISNUMBER(INDEX($H$23:$CZ$6000,0,MATCH(AX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X$4,$H$22:$CZ$22,0)))),"")</f>
        <v/>
      </c>
      <c r="AY10" s="493">
        <f>IFERROR(IF(SUMPRODUCT(N(ISNUMBER(INDEX($H$23:$CZ$6000,0,MATCH(AY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Y$4,$H$22:$CZ$22,0)))),"")</f>
        <v/>
      </c>
      <c r="AZ10" s="493">
        <f>IFERROR(IF(SUMPRODUCT(N(ISNUMBER(INDEX($H$23:$CZ$6000,0,MATCH(AZ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Z$4,$H$22:$CZ$22,0)))),"")</f>
        <v/>
      </c>
      <c r="BA10" s="493">
        <f>IFERROR(IF(SUMPRODUCT(N(ISNUMBER(INDEX($H$23:$CZ$6000,0,MATCH(BA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BA$4,$H$22:$CZ$22,0)))),"")</f>
        <v/>
      </c>
      <c r="BB10" s="493">
        <f>IFERROR(IF(SUMPRODUCT(N(ISNUMBER(INDEX($H$23:$CZ$6000,0,MATCH(BB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BB$4,$H$22:$CZ$22,0)))),"")</f>
        <v/>
      </c>
      <c r="BC10" s="493">
        <f>IFERROR(IF(SUMPRODUCT(N(ISNUMBER(INDEX($H$23:$CZ$6000,0,MATCH(BC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BC$4,$H$22:$CZ$22,0)))),"")</f>
        <v/>
      </c>
      <c r="BD10" s="493">
        <f>IFERROR(IF(SUMPRODUCT(N(ISNUMBER(INDEX($H$23:$CZ$6000,0,MATCH(BD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BD$4,$H$22:$CZ$22,0)))),"")</f>
        <v/>
      </c>
      <c r="BE10" s="493">
        <f>IFERROR(IF(SUMPRODUCT(N(ISNUMBER(INDEX($H$23:$CZ$6000,0,MATCH(BE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BE$4,$H$22:$CZ$22,0)))),"")</f>
        <v/>
      </c>
      <c r="BF10" s="493">
        <f>IFERROR(IF(SUMPRODUCT(N(ISNUMBER(INDEX($H$23:$CZ$6000,0,MATCH(BF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BF$4,$H$22:$CZ$22,0)))),"")</f>
        <v/>
      </c>
      <c r="BG10" s="493">
        <f>IFERROR(IF(SUMPRODUCT(N(ISNUMBER(INDEX($H$23:$CZ$6000,0,MATCH(BG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BG$4,$H$22:$CZ$22,0)))),"")</f>
        <v/>
      </c>
      <c r="BH10" s="493">
        <f>IFERROR(IF(SUMPRODUCT(N(ISNUMBER(INDEX($H$23:$CZ$6000,0,MATCH(BH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BH$4,$H$22:$CZ$22,0)))),"")</f>
        <v/>
      </c>
      <c r="BI10" s="493">
        <f>IFERROR(IF(SUMPRODUCT(N(ISNUMBER(INDEX($H$23:$CZ$6000,0,MATCH(BI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BI$4,$H$22:$CZ$22,0)))),"")</f>
        <v/>
      </c>
      <c r="BJ10" s="493">
        <f>IFERROR(IF(SUMPRODUCT(N(ISNUMBER(INDEX($H$23:$CZ$6000,0,MATCH(BJ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BJ$4,$H$22:$CZ$22,0)))),"")</f>
        <v/>
      </c>
      <c r="BK10" s="493">
        <f>IFERROR(IF(SUMPRODUCT(N(ISNUMBER(INDEX($H$23:$CZ$6000,0,MATCH(BK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BK$4,$H$22:$CZ$22,0)))),"")</f>
        <v/>
      </c>
    </row>
    <row r="11">
      <c r="A11" s="476" t="inlineStr">
        <is>
          <t>OLM3_GP</t>
        </is>
      </c>
      <c r="H11" s="493">
        <f>IFERROR(IF(SUMPRODUCT(N(ISNUMBER(INDEX($H$23:$CZ$6000,0,MATCH(H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등)"))*INDEX($H$23:$CZ$6000,0,MATCH(H$4,$H$22:$CZ$22,0)))),"")</f>
        <v/>
      </c>
      <c r="I11" s="493">
        <f>IFERROR(IF(SUMPRODUCT(N(ISNUMBER(INDEX($H$23:$CZ$6000,0,MATCH(I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등)"))*INDEX($H$23:$CZ$6000,0,MATCH(I$4,$H$22:$CZ$22,0)))),"")</f>
        <v/>
      </c>
      <c r="J11" s="493">
        <f>IFERROR(IF(SUMPRODUCT(N(ISNUMBER(INDEX($H$23:$CZ$6000,0,MATCH(J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등)"))*INDEX($H$23:$CZ$6000,0,MATCH(J$4,$H$22:$CZ$22,0)))),"")</f>
        <v/>
      </c>
      <c r="K11" s="493">
        <f>IFERROR(IF(SUMPRODUCT(N(ISNUMBER(INDEX($H$23:$CZ$6000,0,MATCH(K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등)"))*INDEX($H$23:$CZ$6000,0,MATCH(K$4,$H$22:$CZ$22,0)))),"")</f>
        <v/>
      </c>
      <c r="L11" s="493">
        <f>IFERROR(IF(SUMPRODUCT(N(ISNUMBER(INDEX($H$23:$CZ$6000,0,MATCH(L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등)"))*INDEX($H$23:$CZ$6000,0,MATCH(L$4,$H$22:$CZ$22,0)))),"")</f>
        <v/>
      </c>
      <c r="M11" s="493">
        <f>IFERROR(IF(SUMPRODUCT(N(ISNUMBER(INDEX($H$23:$CZ$6000,0,MATCH(M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등)"))*INDEX($H$23:$CZ$6000,0,MATCH(M$4,$H$22:$CZ$22,0)))),"")</f>
        <v/>
      </c>
      <c r="N11" s="493">
        <f>IFERROR(IF(SUMPRODUCT(N(ISNUMBER(INDEX($H$23:$CZ$6000,0,MATCH(N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등)"))*INDEX($H$23:$CZ$6000,0,MATCH(N$4,$H$22:$CZ$22,0)))),"")</f>
        <v/>
      </c>
      <c r="O11" s="493">
        <f>IFERROR(IF(SUMPRODUCT(N(ISNUMBER(INDEX($H$23:$CZ$6000,0,MATCH(O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등)"))*INDEX($H$23:$CZ$6000,0,MATCH(O$4,$H$22:$CZ$22,0)))),"")</f>
        <v/>
      </c>
      <c r="P11" s="493">
        <f>IFERROR(IF(SUMPRODUCT(N(ISNUMBER(INDEX($H$23:$CZ$6000,0,MATCH(P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등)"))*INDEX($H$23:$CZ$6000,0,MATCH(P$4,$H$22:$CZ$22,0)))),"")</f>
        <v/>
      </c>
      <c r="Q11" s="493">
        <f>IFERROR(IF(SUMPRODUCT(N(ISNUMBER(INDEX($H$23:$CZ$6000,0,MATCH(Q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등)"))*INDEX($H$23:$CZ$6000,0,MATCH(Q$4,$H$22:$CZ$22,0)))),"")</f>
        <v/>
      </c>
      <c r="R11" s="493">
        <f>IFERROR(IF(SUMPRODUCT(N(ISNUMBER(INDEX($H$23:$CZ$6000,0,MATCH(R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등)"))*INDEX($H$23:$CZ$6000,0,MATCH(R$4,$H$22:$CZ$22,0)))),"")</f>
        <v/>
      </c>
      <c r="S11" s="493">
        <f>IFERROR(IF(SUMPRODUCT(N(ISNUMBER(INDEX($H$23:$CZ$6000,0,MATCH(S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등)"))*INDEX($H$23:$CZ$6000,0,MATCH(S$4,$H$22:$CZ$22,0)))),"")</f>
        <v/>
      </c>
      <c r="T11" s="493">
        <f>IFERROR(IF(SUMPRODUCT(N(ISNUMBER(INDEX($H$23:$CZ$6000,0,MATCH(T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등)"))*INDEX($H$23:$CZ$6000,0,MATCH(T$4,$H$22:$CZ$22,0)))),"")</f>
        <v/>
      </c>
      <c r="U11" s="493">
        <f>IFERROR(IF(SUMPRODUCT(N(ISNUMBER(INDEX($H$23:$CZ$6000,0,MATCH(U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등)"))*INDEX($H$23:$CZ$6000,0,MATCH(U$4,$H$22:$CZ$22,0)))),"")</f>
        <v/>
      </c>
      <c r="V11" s="493">
        <f>IFERROR(IF(SUMPRODUCT(N(ISNUMBER(INDEX($H$23:$CZ$6000,0,MATCH(V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등)"))*INDEX($H$23:$CZ$6000,0,MATCH(V$4,$H$22:$CZ$22,0)))),"")</f>
        <v/>
      </c>
      <c r="W11" s="493">
        <f>IFERROR(IF(SUMPRODUCT(N(ISNUMBER(INDEX($H$23:$CZ$6000,0,MATCH(W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등)"))*INDEX($H$23:$CZ$6000,0,MATCH(W$4,$H$22:$CZ$22,0)))),"")</f>
        <v/>
      </c>
      <c r="X11" s="493">
        <f>IFERROR(IF(SUMPRODUCT(N(ISNUMBER(INDEX($H$23:$CZ$6000,0,MATCH(X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등)"))*INDEX($H$23:$CZ$6000,0,MATCH(X$4,$H$22:$CZ$22,0)))),"")</f>
        <v/>
      </c>
      <c r="Y11" s="493">
        <f>IFERROR(IF(SUMPRODUCT(N(ISNUMBER(INDEX($H$23:$CZ$6000,0,MATCH(Y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등)"))*INDEX($H$23:$CZ$6000,0,MATCH(Y$4,$H$22:$CZ$22,0)))),"")</f>
        <v/>
      </c>
      <c r="Z11" s="493">
        <f>IFERROR(IF(SUMPRODUCT(N(ISNUMBER(INDEX($H$23:$CZ$6000,0,MATCH(Z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등)"))*INDEX($H$23:$CZ$6000,0,MATCH(Z$4,$H$22:$CZ$22,0)))),"")</f>
        <v/>
      </c>
      <c r="AA11" s="493">
        <f>IFERROR(IF(SUMPRODUCT(N(ISNUMBER(INDEX($H$23:$CZ$6000,0,MATCH(AA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등)"))*INDEX($H$23:$CZ$6000,0,MATCH(AA$4,$H$22:$CZ$22,0)))),"")</f>
        <v/>
      </c>
      <c r="AB11" s="493">
        <f>IFERROR(IF(SUMPRODUCT(N(ISNUMBER(INDEX($H$23:$CZ$6000,0,MATCH(AB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등)"))*INDEX($H$23:$CZ$6000,0,MATCH(AB$4,$H$22:$CZ$22,0)))),"")</f>
        <v/>
      </c>
      <c r="AC11" s="493">
        <f>IFERROR(IF(SUMPRODUCT(N(ISNUMBER(INDEX($H$23:$CZ$6000,0,MATCH(AC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등)"))*INDEX($H$23:$CZ$6000,0,MATCH(AC$4,$H$22:$CZ$22,0)))),"")</f>
        <v/>
      </c>
      <c r="AD11" s="493">
        <f>IFERROR(IF(SUMPRODUCT(N(ISNUMBER(INDEX($H$23:$CZ$6000,0,MATCH(AD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등)"))*INDEX($H$23:$CZ$6000,0,MATCH(AD$4,$H$22:$CZ$22,0)))),"")</f>
        <v/>
      </c>
      <c r="AE11" s="493">
        <f>IFERROR(IF(SUMPRODUCT(N(ISNUMBER(INDEX($H$23:$CZ$6000,0,MATCH(AE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등)"))*INDEX($H$23:$CZ$6000,0,MATCH(AE$4,$H$22:$CZ$22,0)))),"")</f>
        <v/>
      </c>
      <c r="AF11" s="493">
        <f>IFERROR(IF(SUMPRODUCT(N(ISNUMBER(INDEX($H$23:$CZ$6000,0,MATCH(AF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등)"))*INDEX($H$23:$CZ$6000,0,MATCH(AF$4,$H$22:$CZ$22,0)))),"")</f>
        <v/>
      </c>
      <c r="AG11" s="493">
        <f>IFERROR(IF(SUMPRODUCT(N(ISNUMBER(INDEX($H$23:$CZ$6000,0,MATCH(AG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등)"))*INDEX($H$23:$CZ$6000,0,MATCH(AG$4,$H$22:$CZ$22,0)))),"")</f>
        <v/>
      </c>
      <c r="AH11" s="493">
        <f>IFERROR(IF(SUMPRODUCT(N(ISNUMBER(INDEX($H$23:$CZ$6000,0,MATCH(AH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등)"))*INDEX($H$23:$CZ$6000,0,MATCH(AH$4,$H$22:$CZ$22,0)))),"")</f>
        <v/>
      </c>
      <c r="AI11" s="493">
        <f>IFERROR(IF(SUMPRODUCT(N(ISNUMBER(INDEX($H$23:$CZ$6000,0,MATCH(AI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등)"))*INDEX($H$23:$CZ$6000,0,MATCH(AI$4,$H$22:$CZ$22,0)))),"")</f>
        <v/>
      </c>
      <c r="AJ11" s="493">
        <f>IFERROR(IF(SUMPRODUCT(N(ISNUMBER(INDEX($H$23:$CZ$6000,0,MATCH(AJ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등)"))*INDEX($H$23:$CZ$6000,0,MATCH(AJ$4,$H$22:$CZ$22,0)))),"")</f>
        <v/>
      </c>
      <c r="AK11" s="493">
        <f>IFERROR(IF(SUMPRODUCT(N(ISNUMBER(INDEX($H$23:$CZ$6000,0,MATCH(AK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등)"))*INDEX($H$23:$CZ$6000,0,MATCH(AK$4,$H$22:$CZ$22,0)))),"")</f>
        <v/>
      </c>
      <c r="AL11" s="493">
        <f>IFERROR(IF(SUMPRODUCT(N(ISNUMBER(INDEX($H$23:$CZ$6000,0,MATCH(AL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등)"))*INDEX($H$23:$CZ$6000,0,MATCH(AL$4,$H$22:$CZ$22,0)))),"")</f>
        <v/>
      </c>
      <c r="AM11" s="493">
        <f>IFERROR(IF(SUMPRODUCT(N(ISNUMBER(INDEX($H$23:$CZ$6000,0,MATCH(AM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등)"))*INDEX($H$23:$CZ$6000,0,MATCH(AM$4,$H$22:$CZ$22,0)))),"")</f>
        <v/>
      </c>
      <c r="AN11" s="493">
        <f>IFERROR(IF(SUMPRODUCT(N(ISNUMBER(INDEX($H$23:$CZ$6000,0,MATCH(AN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등)"))*INDEX($H$23:$CZ$6000,0,MATCH(AN$4,$H$22:$CZ$22,0)))),"")</f>
        <v/>
      </c>
      <c r="AO11" s="493">
        <f>IFERROR(IF(SUMPRODUCT(N(ISNUMBER(INDEX($H$23:$CZ$6000,0,MATCH(AO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등)"))*INDEX($H$23:$CZ$6000,0,MATCH(AO$4,$H$22:$CZ$22,0)))),"")</f>
        <v/>
      </c>
      <c r="AP11" s="493">
        <f>IFERROR(IF(SUMPRODUCT(N(ISNUMBER(INDEX($H$23:$CZ$6000,0,MATCH(AP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등)"))*INDEX($H$23:$CZ$6000,0,MATCH(AP$4,$H$22:$CZ$22,0)))),"")</f>
        <v/>
      </c>
      <c r="AQ11" s="493">
        <f>IFERROR(IF(SUMPRODUCT(N(ISNUMBER(INDEX($H$23:$CZ$6000,0,MATCH(AQ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등)"))*INDEX($H$23:$CZ$6000,0,MATCH(AQ$4,$H$22:$CZ$22,0)))),"")</f>
        <v/>
      </c>
      <c r="AR11" s="493">
        <f>IFERROR(IF(SUMPRODUCT(N(ISNUMBER(INDEX($H$23:$CZ$6000,0,MATCH(AR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등)"))*INDEX($H$23:$CZ$6000,0,MATCH(AR$4,$H$22:$CZ$22,0)))),"")</f>
        <v/>
      </c>
      <c r="AS11" s="493">
        <f>IFERROR(IF(SUMPRODUCT(N(ISNUMBER(INDEX($H$23:$CZ$6000,0,MATCH(AS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등)"))*INDEX($H$23:$CZ$6000,0,MATCH(AS$4,$H$22:$CZ$22,0)))),"")</f>
        <v/>
      </c>
      <c r="AT11" s="493">
        <f>IFERROR(IF(SUMPRODUCT(N(ISNUMBER(INDEX($H$23:$CZ$6000,0,MATCH(AT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등)"))*INDEX($H$23:$CZ$6000,0,MATCH(AT$4,$H$22:$CZ$22,0)))),"")</f>
        <v/>
      </c>
      <c r="AU11" s="493">
        <f>IFERROR(IF(SUMPRODUCT(N(ISNUMBER(INDEX($H$23:$CZ$6000,0,MATCH(AU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등)"))*INDEX($H$23:$CZ$6000,0,MATCH(AU$4,$H$22:$CZ$22,0)))),"")</f>
        <v/>
      </c>
      <c r="AV11" s="493">
        <f>IFERROR(IF(SUMPRODUCT(N(ISNUMBER(INDEX($H$23:$CZ$6000,0,MATCH(AV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등)"))*INDEX($H$23:$CZ$6000,0,MATCH(AV$4,$H$22:$CZ$22,0)))),"")</f>
        <v/>
      </c>
      <c r="AW11" s="493">
        <f>IFERROR(IF(SUMPRODUCT(N(ISNUMBER(INDEX($H$23:$CZ$6000,0,MATCH(AW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등)"))*INDEX($H$23:$CZ$6000,0,MATCH(AW$4,$H$22:$CZ$22,0)))),"")</f>
        <v/>
      </c>
      <c r="AX11" s="493">
        <f>IFERROR(IF(SUMPRODUCT(N(ISNUMBER(INDEX($H$23:$CZ$6000,0,MATCH(AX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등)"))*INDEX($H$23:$CZ$6000,0,MATCH(AX$4,$H$22:$CZ$22,0)))),"")</f>
        <v/>
      </c>
      <c r="AY11" s="493">
        <f>IFERROR(IF(SUMPRODUCT(N(ISNUMBER(INDEX($H$23:$CZ$6000,0,MATCH(AY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등)"))*INDEX($H$23:$CZ$6000,0,MATCH(AY$4,$H$22:$CZ$22,0)))),"")</f>
        <v/>
      </c>
      <c r="AZ11" s="493">
        <f>IFERROR(IF(SUMPRODUCT(N(ISNUMBER(INDEX($H$23:$CZ$6000,0,MATCH(AZ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등)"))*INDEX($H$23:$CZ$6000,0,MATCH(AZ$4,$H$22:$CZ$22,0)))),"")</f>
        <v/>
      </c>
      <c r="BA11" s="493">
        <f>IFERROR(IF(SUMPRODUCT(N(ISNUMBER(INDEX($H$23:$CZ$6000,0,MATCH(BA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등)"))*INDEX($H$23:$CZ$6000,0,MATCH(BA$4,$H$22:$CZ$22,0)))),"")</f>
        <v/>
      </c>
      <c r="BB11" s="493">
        <f>IFERROR(IF(SUMPRODUCT(N(ISNUMBER(INDEX($H$23:$CZ$6000,0,MATCH(BB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등)"))*INDEX($H$23:$CZ$6000,0,MATCH(BB$4,$H$22:$CZ$22,0)))),"")</f>
        <v/>
      </c>
      <c r="BC11" s="493">
        <f>IFERROR(IF(SUMPRODUCT(N(ISNUMBER(INDEX($H$23:$CZ$6000,0,MATCH(BC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등)"))*INDEX($H$23:$CZ$6000,0,MATCH(BC$4,$H$22:$CZ$22,0)))),"")</f>
        <v/>
      </c>
      <c r="BD11" s="493">
        <f>IFERROR(IF(SUMPRODUCT(N(ISNUMBER(INDEX($H$23:$CZ$6000,0,MATCH(BD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등)"))*INDEX($H$23:$CZ$6000,0,MATCH(BD$4,$H$22:$CZ$22,0)))),"")</f>
        <v/>
      </c>
      <c r="BE11" s="493">
        <f>IFERROR(IF(SUMPRODUCT(N(ISNUMBER(INDEX($H$23:$CZ$6000,0,MATCH(BE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등)"))*INDEX($H$23:$CZ$6000,0,MATCH(BE$4,$H$22:$CZ$22,0)))),"")</f>
        <v/>
      </c>
      <c r="BF11" s="493">
        <f>IFERROR(IF(SUMPRODUCT(N(ISNUMBER(INDEX($H$23:$CZ$6000,0,MATCH(BF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등)"))*INDEX($H$23:$CZ$6000,0,MATCH(BF$4,$H$22:$CZ$22,0)))),"")</f>
        <v/>
      </c>
      <c r="BG11" s="493">
        <f>IFERROR(IF(SUMPRODUCT(N(ISNUMBER(INDEX($H$23:$CZ$6000,0,MATCH(BG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등)"))*INDEX($H$23:$CZ$6000,0,MATCH(BG$4,$H$22:$CZ$22,0)))),"")</f>
        <v/>
      </c>
      <c r="BH11" s="493">
        <f>IFERROR(IF(SUMPRODUCT(N(ISNUMBER(INDEX($H$23:$CZ$6000,0,MATCH(BH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등)"))*INDEX($H$23:$CZ$6000,0,MATCH(BH$4,$H$22:$CZ$22,0)))),"")</f>
        <v/>
      </c>
      <c r="BI11" s="493">
        <f>IFERROR(IF(SUMPRODUCT(N(ISNUMBER(INDEX($H$23:$CZ$6000,0,MATCH(BI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등)"))*INDEX($H$23:$CZ$6000,0,MATCH(BI$4,$H$22:$CZ$22,0)))),"")</f>
        <v/>
      </c>
      <c r="BJ11" s="493">
        <f>IFERROR(IF(SUMPRODUCT(N(ISNUMBER(INDEX($H$23:$CZ$6000,0,MATCH(BJ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등)"))*INDEX($H$23:$CZ$6000,0,MATCH(BJ$4,$H$22:$CZ$22,0)))),"")</f>
        <v/>
      </c>
      <c r="BK11" s="493">
        <f>IFERROR(IF(SUMPRODUCT(N(ISNUMBER(INDEX($H$23:$CZ$6000,0,MATCH(BK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등)"))*INDEX($H$23:$CZ$6000,0,MATCH(BK$4,$H$22:$CZ$22,0)))),"")</f>
        <v/>
      </c>
    </row>
    <row r="12">
      <c r="A12" s="476" t="inlineStr">
        <is>
          <t>SVKHCT_HP</t>
        </is>
      </c>
      <c r="H12" s="493">
        <f>IFERROR(IF(SUMPRODUCT(N(ISNUMBER(INDEX($H$23:$CZ$6000,0,MATCH(H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H$4,$H$22:$CZ$22,0)))),"")</f>
        <v/>
      </c>
      <c r="I12" s="493">
        <f>IFERROR(IF(SUMPRODUCT(N(ISNUMBER(INDEX($H$23:$CZ$6000,0,MATCH(I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I$4,$H$22:$CZ$22,0)))),"")</f>
        <v/>
      </c>
      <c r="J12" s="493">
        <f>IFERROR(IF(SUMPRODUCT(N(ISNUMBER(INDEX($H$23:$CZ$6000,0,MATCH(J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J$4,$H$22:$CZ$22,0)))),"")</f>
        <v/>
      </c>
      <c r="K12" s="493">
        <f>IFERROR(IF(SUMPRODUCT(N(ISNUMBER(INDEX($H$23:$CZ$6000,0,MATCH(K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K$4,$H$22:$CZ$22,0)))),"")</f>
        <v/>
      </c>
      <c r="L12" s="493">
        <f>IFERROR(IF(SUMPRODUCT(N(ISNUMBER(INDEX($H$23:$CZ$6000,0,MATCH(L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L$4,$H$22:$CZ$22,0)))),"")</f>
        <v/>
      </c>
      <c r="M12" s="493">
        <f>IFERROR(IF(SUMPRODUCT(N(ISNUMBER(INDEX($H$23:$CZ$6000,0,MATCH(M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M$4,$H$22:$CZ$22,0)))),"")</f>
        <v/>
      </c>
      <c r="N12" s="493">
        <f>IFERROR(IF(SUMPRODUCT(N(ISNUMBER(INDEX($H$23:$CZ$6000,0,MATCH(N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N$4,$H$22:$CZ$22,0)))),"")</f>
        <v/>
      </c>
      <c r="O12" s="493">
        <f>IFERROR(IF(SUMPRODUCT(N(ISNUMBER(INDEX($H$23:$CZ$6000,0,MATCH(O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O$4,$H$22:$CZ$22,0)))),"")</f>
        <v/>
      </c>
      <c r="P12" s="493">
        <f>IFERROR(IF(SUMPRODUCT(N(ISNUMBER(INDEX($H$23:$CZ$6000,0,MATCH(P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P$4,$H$22:$CZ$22,0)))),"")</f>
        <v/>
      </c>
      <c r="Q12" s="493">
        <f>IFERROR(IF(SUMPRODUCT(N(ISNUMBER(INDEX($H$23:$CZ$6000,0,MATCH(Q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Q$4,$H$22:$CZ$22,0)))),"")</f>
        <v/>
      </c>
      <c r="R12" s="493">
        <f>IFERROR(IF(SUMPRODUCT(N(ISNUMBER(INDEX($H$23:$CZ$6000,0,MATCH(R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R$4,$H$22:$CZ$22,0)))),"")</f>
        <v/>
      </c>
      <c r="S12" s="493">
        <f>IFERROR(IF(SUMPRODUCT(N(ISNUMBER(INDEX($H$23:$CZ$6000,0,MATCH(S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S$4,$H$22:$CZ$22,0)))),"")</f>
        <v/>
      </c>
      <c r="T12" s="493">
        <f>IFERROR(IF(SUMPRODUCT(N(ISNUMBER(INDEX($H$23:$CZ$6000,0,MATCH(T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T$4,$H$22:$CZ$22,0)))),"")</f>
        <v/>
      </c>
      <c r="U12" s="493">
        <f>IFERROR(IF(SUMPRODUCT(N(ISNUMBER(INDEX($H$23:$CZ$6000,0,MATCH(U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U$4,$H$22:$CZ$22,0)))),"")</f>
        <v/>
      </c>
      <c r="V12" s="493">
        <f>IFERROR(IF(SUMPRODUCT(N(ISNUMBER(INDEX($H$23:$CZ$6000,0,MATCH(V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V$4,$H$22:$CZ$22,0)))),"")</f>
        <v/>
      </c>
      <c r="W12" s="493">
        <f>IFERROR(IF(SUMPRODUCT(N(ISNUMBER(INDEX($H$23:$CZ$6000,0,MATCH(W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W$4,$H$22:$CZ$22,0)))),"")</f>
        <v/>
      </c>
      <c r="X12" s="493">
        <f>IFERROR(IF(SUMPRODUCT(N(ISNUMBER(INDEX($H$23:$CZ$6000,0,MATCH(X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X$4,$H$22:$CZ$22,0)))),"")</f>
        <v/>
      </c>
      <c r="Y12" s="493">
        <f>IFERROR(IF(SUMPRODUCT(N(ISNUMBER(INDEX($H$23:$CZ$6000,0,MATCH(Y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Y$4,$H$22:$CZ$22,0)))),"")</f>
        <v/>
      </c>
      <c r="Z12" s="493">
        <f>IFERROR(IF(SUMPRODUCT(N(ISNUMBER(INDEX($H$23:$CZ$6000,0,MATCH(Z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Z$4,$H$22:$CZ$22,0)))),"")</f>
        <v/>
      </c>
      <c r="AA12" s="493">
        <f>IFERROR(IF(SUMPRODUCT(N(ISNUMBER(INDEX($H$23:$CZ$6000,0,MATCH(AA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A$4,$H$22:$CZ$22,0)))),"")</f>
        <v/>
      </c>
      <c r="AB12" s="493">
        <f>IFERROR(IF(SUMPRODUCT(N(ISNUMBER(INDEX($H$23:$CZ$6000,0,MATCH(AB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B$4,$H$22:$CZ$22,0)))),"")</f>
        <v/>
      </c>
      <c r="AC12" s="493">
        <f>IFERROR(IF(SUMPRODUCT(N(ISNUMBER(INDEX($H$23:$CZ$6000,0,MATCH(AC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C$4,$H$22:$CZ$22,0)))),"")</f>
        <v/>
      </c>
      <c r="AD12" s="493">
        <f>IFERROR(IF(SUMPRODUCT(N(ISNUMBER(INDEX($H$23:$CZ$6000,0,MATCH(AD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D$4,$H$22:$CZ$22,0)))),"")</f>
        <v/>
      </c>
      <c r="AE12" s="493">
        <f>IFERROR(IF(SUMPRODUCT(N(ISNUMBER(INDEX($H$23:$CZ$6000,0,MATCH(AE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E$4,$H$22:$CZ$22,0)))),"")</f>
        <v/>
      </c>
      <c r="AF12" s="493">
        <f>IFERROR(IF(SUMPRODUCT(N(ISNUMBER(INDEX($H$23:$CZ$6000,0,MATCH(AF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F$4,$H$22:$CZ$22,0)))),"")</f>
        <v/>
      </c>
      <c r="AG12" s="493">
        <f>IFERROR(IF(SUMPRODUCT(N(ISNUMBER(INDEX($H$23:$CZ$6000,0,MATCH(AG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G$4,$H$22:$CZ$22,0)))),"")</f>
        <v/>
      </c>
      <c r="AH12" s="493">
        <f>IFERROR(IF(SUMPRODUCT(N(ISNUMBER(INDEX($H$23:$CZ$6000,0,MATCH(AH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H$4,$H$22:$CZ$22,0)))),"")</f>
        <v/>
      </c>
      <c r="AI12" s="493">
        <f>IFERROR(IF(SUMPRODUCT(N(ISNUMBER(INDEX($H$23:$CZ$6000,0,MATCH(AI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I$4,$H$22:$CZ$22,0)))),"")</f>
        <v/>
      </c>
      <c r="AJ12" s="493">
        <f>IFERROR(IF(SUMPRODUCT(N(ISNUMBER(INDEX($H$23:$CZ$6000,0,MATCH(AJ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J$4,$H$22:$CZ$22,0)))),"")</f>
        <v/>
      </c>
      <c r="AK12" s="493">
        <f>IFERROR(IF(SUMPRODUCT(N(ISNUMBER(INDEX($H$23:$CZ$6000,0,MATCH(AK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K$4,$H$22:$CZ$22,0)))),"")</f>
        <v/>
      </c>
      <c r="AL12" s="493">
        <f>IFERROR(IF(SUMPRODUCT(N(ISNUMBER(INDEX($H$23:$CZ$6000,0,MATCH(AL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L$4,$H$22:$CZ$22,0)))),"")</f>
        <v/>
      </c>
      <c r="AM12" s="493">
        <f>IFERROR(IF(SUMPRODUCT(N(ISNUMBER(INDEX($H$23:$CZ$6000,0,MATCH(AM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M$4,$H$22:$CZ$22,0)))),"")</f>
        <v/>
      </c>
      <c r="AN12" s="493">
        <f>IFERROR(IF(SUMPRODUCT(N(ISNUMBER(INDEX($H$23:$CZ$6000,0,MATCH(AN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N$4,$H$22:$CZ$22,0)))),"")</f>
        <v/>
      </c>
      <c r="AO12" s="493">
        <f>IFERROR(IF(SUMPRODUCT(N(ISNUMBER(INDEX($H$23:$CZ$6000,0,MATCH(AO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O$4,$H$22:$CZ$22,0)))),"")</f>
        <v/>
      </c>
      <c r="AP12" s="493">
        <f>IFERROR(IF(SUMPRODUCT(N(ISNUMBER(INDEX($H$23:$CZ$6000,0,MATCH(AP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P$4,$H$22:$CZ$22,0)))),"")</f>
        <v/>
      </c>
      <c r="AQ12" s="493">
        <f>IFERROR(IF(SUMPRODUCT(N(ISNUMBER(INDEX($H$23:$CZ$6000,0,MATCH(AQ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Q$4,$H$22:$CZ$22,0)))),"")</f>
        <v/>
      </c>
      <c r="AR12" s="493">
        <f>IFERROR(IF(SUMPRODUCT(N(ISNUMBER(INDEX($H$23:$CZ$6000,0,MATCH(AR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R$4,$H$22:$CZ$22,0)))),"")</f>
        <v/>
      </c>
      <c r="AS12" s="493">
        <f>IFERROR(IF(SUMPRODUCT(N(ISNUMBER(INDEX($H$23:$CZ$6000,0,MATCH(AS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S$4,$H$22:$CZ$22,0)))),"")</f>
        <v/>
      </c>
      <c r="AT12" s="493">
        <f>IFERROR(IF(SUMPRODUCT(N(ISNUMBER(INDEX($H$23:$CZ$6000,0,MATCH(AT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T$4,$H$22:$CZ$22,0)))),"")</f>
        <v/>
      </c>
      <c r="AU12" s="493">
        <f>IFERROR(IF(SUMPRODUCT(N(ISNUMBER(INDEX($H$23:$CZ$6000,0,MATCH(AU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U$4,$H$22:$CZ$22,0)))),"")</f>
        <v/>
      </c>
      <c r="AV12" s="493">
        <f>IFERROR(IF(SUMPRODUCT(N(ISNUMBER(INDEX($H$23:$CZ$6000,0,MATCH(AV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V$4,$H$22:$CZ$22,0)))),"")</f>
        <v/>
      </c>
      <c r="AW12" s="493">
        <f>IFERROR(IF(SUMPRODUCT(N(ISNUMBER(INDEX($H$23:$CZ$6000,0,MATCH(AW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W$4,$H$22:$CZ$22,0)))),"")</f>
        <v/>
      </c>
      <c r="AX12" s="493">
        <f>IFERROR(IF(SUMPRODUCT(N(ISNUMBER(INDEX($H$23:$CZ$6000,0,MATCH(AX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X$4,$H$22:$CZ$22,0)))),"")</f>
        <v/>
      </c>
      <c r="AY12" s="493">
        <f>IFERROR(IF(SUMPRODUCT(N(ISNUMBER(INDEX($H$23:$CZ$6000,0,MATCH(AY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Y$4,$H$22:$CZ$22,0)))),"")</f>
        <v/>
      </c>
      <c r="AZ12" s="493">
        <f>IFERROR(IF(SUMPRODUCT(N(ISNUMBER(INDEX($H$23:$CZ$6000,0,MATCH(AZ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Z$4,$H$22:$CZ$22,0)))),"")</f>
        <v/>
      </c>
      <c r="BA12" s="493">
        <f>IFERROR(IF(SUMPRODUCT(N(ISNUMBER(INDEX($H$23:$CZ$6000,0,MATCH(BA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BA$4,$H$22:$CZ$22,0)))),"")</f>
        <v/>
      </c>
      <c r="BB12" s="493">
        <f>IFERROR(IF(SUMPRODUCT(N(ISNUMBER(INDEX($H$23:$CZ$6000,0,MATCH(BB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BB$4,$H$22:$CZ$22,0)))),"")</f>
        <v/>
      </c>
      <c r="BC12" s="493">
        <f>IFERROR(IF(SUMPRODUCT(N(ISNUMBER(INDEX($H$23:$CZ$6000,0,MATCH(BC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BC$4,$H$22:$CZ$22,0)))),"")</f>
        <v/>
      </c>
      <c r="BD12" s="493">
        <f>IFERROR(IF(SUMPRODUCT(N(ISNUMBER(INDEX($H$23:$CZ$6000,0,MATCH(BD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BD$4,$H$22:$CZ$22,0)))),"")</f>
        <v/>
      </c>
      <c r="BE12" s="493">
        <f>IFERROR(IF(SUMPRODUCT(N(ISNUMBER(INDEX($H$23:$CZ$6000,0,MATCH(BE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BE$4,$H$22:$CZ$22,0)))),"")</f>
        <v/>
      </c>
      <c r="BF12" s="493">
        <f>IFERROR(IF(SUMPRODUCT(N(ISNUMBER(INDEX($H$23:$CZ$6000,0,MATCH(BF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BF$4,$H$22:$CZ$22,0)))),"")</f>
        <v/>
      </c>
      <c r="BG12" s="493">
        <f>IFERROR(IF(SUMPRODUCT(N(ISNUMBER(INDEX($H$23:$CZ$6000,0,MATCH(BG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BG$4,$H$22:$CZ$22,0)))),"")</f>
        <v/>
      </c>
      <c r="BH12" s="493">
        <f>IFERROR(IF(SUMPRODUCT(N(ISNUMBER(INDEX($H$23:$CZ$6000,0,MATCH(BH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BH$4,$H$22:$CZ$22,0)))),"")</f>
        <v/>
      </c>
      <c r="BI12" s="493">
        <f>IFERROR(IF(SUMPRODUCT(N(ISNUMBER(INDEX($H$23:$CZ$6000,0,MATCH(BI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BI$4,$H$22:$CZ$22,0)))),"")</f>
        <v/>
      </c>
      <c r="BJ12" s="493">
        <f>IFERROR(IF(SUMPRODUCT(N(ISNUMBER(INDEX($H$23:$CZ$6000,0,MATCH(BJ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BJ$4,$H$22:$CZ$22,0)))),"")</f>
        <v/>
      </c>
      <c r="BK12" s="493">
        <f>IFERROR(IF(SUMPRODUCT(N(ISNUMBER(INDEX($H$23:$CZ$6000,0,MATCH(BK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BK$4,$H$22:$CZ$22,0)))),"")</f>
        <v/>
      </c>
    </row>
    <row r="13">
      <c r="A13" s="476" t="inlineStr">
        <is>
          <t>SVKHCT_GP</t>
        </is>
      </c>
      <c r="H13" s="493">
        <f>IFERROR(IF(SUMPRODUCT(N(ISNUMBER(INDEX($H$23:$CZ$6000,0,MATCH(H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등)"))*INDEX($H$23:$CZ$6000,0,MATCH(H$4,$H$22:$CZ$22,0)))),"")</f>
        <v/>
      </c>
      <c r="I13" s="493">
        <f>IFERROR(IF(SUMPRODUCT(N(ISNUMBER(INDEX($H$23:$CZ$6000,0,MATCH(I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등)"))*INDEX($H$23:$CZ$6000,0,MATCH(I$4,$H$22:$CZ$22,0)))),"")</f>
        <v/>
      </c>
      <c r="J13" s="493">
        <f>IFERROR(IF(SUMPRODUCT(N(ISNUMBER(INDEX($H$23:$CZ$6000,0,MATCH(J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등)"))*INDEX($H$23:$CZ$6000,0,MATCH(J$4,$H$22:$CZ$22,0)))),"")</f>
        <v/>
      </c>
      <c r="K13" s="493">
        <f>IFERROR(IF(SUMPRODUCT(N(ISNUMBER(INDEX($H$23:$CZ$6000,0,MATCH(K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등)"))*INDEX($H$23:$CZ$6000,0,MATCH(K$4,$H$22:$CZ$22,0)))),"")</f>
        <v/>
      </c>
      <c r="L13" s="493">
        <f>IFERROR(IF(SUMPRODUCT(N(ISNUMBER(INDEX($H$23:$CZ$6000,0,MATCH(L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등)"))*INDEX($H$23:$CZ$6000,0,MATCH(L$4,$H$22:$CZ$22,0)))),"")</f>
        <v/>
      </c>
      <c r="M13" s="493">
        <f>IFERROR(IF(SUMPRODUCT(N(ISNUMBER(INDEX($H$23:$CZ$6000,0,MATCH(M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등)"))*INDEX($H$23:$CZ$6000,0,MATCH(M$4,$H$22:$CZ$22,0)))),"")</f>
        <v/>
      </c>
      <c r="N13" s="493">
        <f>IFERROR(IF(SUMPRODUCT(N(ISNUMBER(INDEX($H$23:$CZ$6000,0,MATCH(N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등)"))*INDEX($H$23:$CZ$6000,0,MATCH(N$4,$H$22:$CZ$22,0)))),"")</f>
        <v/>
      </c>
      <c r="O13" s="493">
        <f>IFERROR(IF(SUMPRODUCT(N(ISNUMBER(INDEX($H$23:$CZ$6000,0,MATCH(O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등)"))*INDEX($H$23:$CZ$6000,0,MATCH(O$4,$H$22:$CZ$22,0)))),"")</f>
        <v/>
      </c>
      <c r="P13" s="493">
        <f>IFERROR(IF(SUMPRODUCT(N(ISNUMBER(INDEX($H$23:$CZ$6000,0,MATCH(P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등)"))*INDEX($H$23:$CZ$6000,0,MATCH(P$4,$H$22:$CZ$22,0)))),"")</f>
        <v/>
      </c>
      <c r="Q13" s="493">
        <f>IFERROR(IF(SUMPRODUCT(N(ISNUMBER(INDEX($H$23:$CZ$6000,0,MATCH(Q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등)"))*INDEX($H$23:$CZ$6000,0,MATCH(Q$4,$H$22:$CZ$22,0)))),"")</f>
        <v/>
      </c>
      <c r="R13" s="493">
        <f>IFERROR(IF(SUMPRODUCT(N(ISNUMBER(INDEX($H$23:$CZ$6000,0,MATCH(R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등)"))*INDEX($H$23:$CZ$6000,0,MATCH(R$4,$H$22:$CZ$22,0)))),"")</f>
        <v/>
      </c>
      <c r="S13" s="493">
        <f>IFERROR(IF(SUMPRODUCT(N(ISNUMBER(INDEX($H$23:$CZ$6000,0,MATCH(S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등)"))*INDEX($H$23:$CZ$6000,0,MATCH(S$4,$H$22:$CZ$22,0)))),"")</f>
        <v/>
      </c>
      <c r="T13" s="493">
        <f>IFERROR(IF(SUMPRODUCT(N(ISNUMBER(INDEX($H$23:$CZ$6000,0,MATCH(T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등)"))*INDEX($H$23:$CZ$6000,0,MATCH(T$4,$H$22:$CZ$22,0)))),"")</f>
        <v/>
      </c>
      <c r="U13" s="493">
        <f>IFERROR(IF(SUMPRODUCT(N(ISNUMBER(INDEX($H$23:$CZ$6000,0,MATCH(U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등)"))*INDEX($H$23:$CZ$6000,0,MATCH(U$4,$H$22:$CZ$22,0)))),"")</f>
        <v/>
      </c>
      <c r="V13" s="493">
        <f>IFERROR(IF(SUMPRODUCT(N(ISNUMBER(INDEX($H$23:$CZ$6000,0,MATCH(V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등)"))*INDEX($H$23:$CZ$6000,0,MATCH(V$4,$H$22:$CZ$22,0)))),"")</f>
        <v/>
      </c>
      <c r="W13" s="493">
        <f>IFERROR(IF(SUMPRODUCT(N(ISNUMBER(INDEX($H$23:$CZ$6000,0,MATCH(W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등)"))*INDEX($H$23:$CZ$6000,0,MATCH(W$4,$H$22:$CZ$22,0)))),"")</f>
        <v/>
      </c>
      <c r="X13" s="493">
        <f>IFERROR(IF(SUMPRODUCT(N(ISNUMBER(INDEX($H$23:$CZ$6000,0,MATCH(X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등)"))*INDEX($H$23:$CZ$6000,0,MATCH(X$4,$H$22:$CZ$22,0)))),"")</f>
        <v/>
      </c>
      <c r="Y13" s="493">
        <f>IFERROR(IF(SUMPRODUCT(N(ISNUMBER(INDEX($H$23:$CZ$6000,0,MATCH(Y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등)"))*INDEX($H$23:$CZ$6000,0,MATCH(Y$4,$H$22:$CZ$22,0)))),"")</f>
        <v/>
      </c>
      <c r="Z13" s="493">
        <f>IFERROR(IF(SUMPRODUCT(N(ISNUMBER(INDEX($H$23:$CZ$6000,0,MATCH(Z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등)"))*INDEX($H$23:$CZ$6000,0,MATCH(Z$4,$H$22:$CZ$22,0)))),"")</f>
        <v/>
      </c>
      <c r="AA13" s="493">
        <f>IFERROR(IF(SUMPRODUCT(N(ISNUMBER(INDEX($H$23:$CZ$6000,0,MATCH(AA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등)"))*INDEX($H$23:$CZ$6000,0,MATCH(AA$4,$H$22:$CZ$22,0)))),"")</f>
        <v/>
      </c>
      <c r="AB13" s="493">
        <f>IFERROR(IF(SUMPRODUCT(N(ISNUMBER(INDEX($H$23:$CZ$6000,0,MATCH(AB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등)"))*INDEX($H$23:$CZ$6000,0,MATCH(AB$4,$H$22:$CZ$22,0)))),"")</f>
        <v/>
      </c>
      <c r="AC13" s="493">
        <f>IFERROR(IF(SUMPRODUCT(N(ISNUMBER(INDEX($H$23:$CZ$6000,0,MATCH(AC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등)"))*INDEX($H$23:$CZ$6000,0,MATCH(AC$4,$H$22:$CZ$22,0)))),"")</f>
        <v/>
      </c>
      <c r="AD13" s="493">
        <f>IFERROR(IF(SUMPRODUCT(N(ISNUMBER(INDEX($H$23:$CZ$6000,0,MATCH(AD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등)"))*INDEX($H$23:$CZ$6000,0,MATCH(AD$4,$H$22:$CZ$22,0)))),"")</f>
        <v/>
      </c>
      <c r="AE13" s="493">
        <f>IFERROR(IF(SUMPRODUCT(N(ISNUMBER(INDEX($H$23:$CZ$6000,0,MATCH(AE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등)"))*INDEX($H$23:$CZ$6000,0,MATCH(AE$4,$H$22:$CZ$22,0)))),"")</f>
        <v/>
      </c>
      <c r="AF13" s="493">
        <f>IFERROR(IF(SUMPRODUCT(N(ISNUMBER(INDEX($H$23:$CZ$6000,0,MATCH(AF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등)"))*INDEX($H$23:$CZ$6000,0,MATCH(AF$4,$H$22:$CZ$22,0)))),"")</f>
        <v/>
      </c>
      <c r="AG13" s="493">
        <f>IFERROR(IF(SUMPRODUCT(N(ISNUMBER(INDEX($H$23:$CZ$6000,0,MATCH(AG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등)"))*INDEX($H$23:$CZ$6000,0,MATCH(AG$4,$H$22:$CZ$22,0)))),"")</f>
        <v/>
      </c>
      <c r="AH13" s="493">
        <f>IFERROR(IF(SUMPRODUCT(N(ISNUMBER(INDEX($H$23:$CZ$6000,0,MATCH(AH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등)"))*INDEX($H$23:$CZ$6000,0,MATCH(AH$4,$H$22:$CZ$22,0)))),"")</f>
        <v/>
      </c>
      <c r="AI13" s="493">
        <f>IFERROR(IF(SUMPRODUCT(N(ISNUMBER(INDEX($H$23:$CZ$6000,0,MATCH(AI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등)"))*INDEX($H$23:$CZ$6000,0,MATCH(AI$4,$H$22:$CZ$22,0)))),"")</f>
        <v/>
      </c>
      <c r="AJ13" s="493">
        <f>IFERROR(IF(SUMPRODUCT(N(ISNUMBER(INDEX($H$23:$CZ$6000,0,MATCH(AJ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등)"))*INDEX($H$23:$CZ$6000,0,MATCH(AJ$4,$H$22:$CZ$22,0)))),"")</f>
        <v/>
      </c>
      <c r="AK13" s="493">
        <f>IFERROR(IF(SUMPRODUCT(N(ISNUMBER(INDEX($H$23:$CZ$6000,0,MATCH(AK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등)"))*INDEX($H$23:$CZ$6000,0,MATCH(AK$4,$H$22:$CZ$22,0)))),"")</f>
        <v/>
      </c>
      <c r="AL13" s="493">
        <f>IFERROR(IF(SUMPRODUCT(N(ISNUMBER(INDEX($H$23:$CZ$6000,0,MATCH(AL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등)"))*INDEX($H$23:$CZ$6000,0,MATCH(AL$4,$H$22:$CZ$22,0)))),"")</f>
        <v/>
      </c>
      <c r="AM13" s="493">
        <f>IFERROR(IF(SUMPRODUCT(N(ISNUMBER(INDEX($H$23:$CZ$6000,0,MATCH(AM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등)"))*INDEX($H$23:$CZ$6000,0,MATCH(AM$4,$H$22:$CZ$22,0)))),"")</f>
        <v/>
      </c>
      <c r="AN13" s="493">
        <f>IFERROR(IF(SUMPRODUCT(N(ISNUMBER(INDEX($H$23:$CZ$6000,0,MATCH(AN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등)"))*INDEX($H$23:$CZ$6000,0,MATCH(AN$4,$H$22:$CZ$22,0)))),"")</f>
        <v/>
      </c>
      <c r="AO13" s="493">
        <f>IFERROR(IF(SUMPRODUCT(N(ISNUMBER(INDEX($H$23:$CZ$6000,0,MATCH(AO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등)"))*INDEX($H$23:$CZ$6000,0,MATCH(AO$4,$H$22:$CZ$22,0)))),"")</f>
        <v/>
      </c>
      <c r="AP13" s="493">
        <f>IFERROR(IF(SUMPRODUCT(N(ISNUMBER(INDEX($H$23:$CZ$6000,0,MATCH(AP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등)"))*INDEX($H$23:$CZ$6000,0,MATCH(AP$4,$H$22:$CZ$22,0)))),"")</f>
        <v/>
      </c>
      <c r="AQ13" s="493">
        <f>IFERROR(IF(SUMPRODUCT(N(ISNUMBER(INDEX($H$23:$CZ$6000,0,MATCH(AQ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등)"))*INDEX($H$23:$CZ$6000,0,MATCH(AQ$4,$H$22:$CZ$22,0)))),"")</f>
        <v/>
      </c>
      <c r="AR13" s="493">
        <f>IFERROR(IF(SUMPRODUCT(N(ISNUMBER(INDEX($H$23:$CZ$6000,0,MATCH(AR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등)"))*INDEX($H$23:$CZ$6000,0,MATCH(AR$4,$H$22:$CZ$22,0)))),"")</f>
        <v/>
      </c>
      <c r="AS13" s="493">
        <f>IFERROR(IF(SUMPRODUCT(N(ISNUMBER(INDEX($H$23:$CZ$6000,0,MATCH(AS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등)"))*INDEX($H$23:$CZ$6000,0,MATCH(AS$4,$H$22:$CZ$22,0)))),"")</f>
        <v/>
      </c>
      <c r="AT13" s="493">
        <f>IFERROR(IF(SUMPRODUCT(N(ISNUMBER(INDEX($H$23:$CZ$6000,0,MATCH(AT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등)"))*INDEX($H$23:$CZ$6000,0,MATCH(AT$4,$H$22:$CZ$22,0)))),"")</f>
        <v/>
      </c>
      <c r="AU13" s="493">
        <f>IFERROR(IF(SUMPRODUCT(N(ISNUMBER(INDEX($H$23:$CZ$6000,0,MATCH(AU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등)"))*INDEX($H$23:$CZ$6000,0,MATCH(AU$4,$H$22:$CZ$22,0)))),"")</f>
        <v/>
      </c>
      <c r="AV13" s="493">
        <f>IFERROR(IF(SUMPRODUCT(N(ISNUMBER(INDEX($H$23:$CZ$6000,0,MATCH(AV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등)"))*INDEX($H$23:$CZ$6000,0,MATCH(AV$4,$H$22:$CZ$22,0)))),"")</f>
        <v/>
      </c>
      <c r="AW13" s="493">
        <f>IFERROR(IF(SUMPRODUCT(N(ISNUMBER(INDEX($H$23:$CZ$6000,0,MATCH(AW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등)"))*INDEX($H$23:$CZ$6000,0,MATCH(AW$4,$H$22:$CZ$22,0)))),"")</f>
        <v/>
      </c>
      <c r="AX13" s="493">
        <f>IFERROR(IF(SUMPRODUCT(N(ISNUMBER(INDEX($H$23:$CZ$6000,0,MATCH(AX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등)"))*INDEX($H$23:$CZ$6000,0,MATCH(AX$4,$H$22:$CZ$22,0)))),"")</f>
        <v/>
      </c>
      <c r="AY13" s="493">
        <f>IFERROR(IF(SUMPRODUCT(N(ISNUMBER(INDEX($H$23:$CZ$6000,0,MATCH(AY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등)"))*INDEX($H$23:$CZ$6000,0,MATCH(AY$4,$H$22:$CZ$22,0)))),"")</f>
        <v/>
      </c>
      <c r="AZ13" s="493">
        <f>IFERROR(IF(SUMPRODUCT(N(ISNUMBER(INDEX($H$23:$CZ$6000,0,MATCH(AZ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등)"))*INDEX($H$23:$CZ$6000,0,MATCH(AZ$4,$H$22:$CZ$22,0)))),"")</f>
        <v/>
      </c>
      <c r="BA13" s="493">
        <f>IFERROR(IF(SUMPRODUCT(N(ISNUMBER(INDEX($H$23:$CZ$6000,0,MATCH(BA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등)"))*INDEX($H$23:$CZ$6000,0,MATCH(BA$4,$H$22:$CZ$22,0)))),"")</f>
        <v/>
      </c>
      <c r="BB13" s="493">
        <f>IFERROR(IF(SUMPRODUCT(N(ISNUMBER(INDEX($H$23:$CZ$6000,0,MATCH(BB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등)"))*INDEX($H$23:$CZ$6000,0,MATCH(BB$4,$H$22:$CZ$22,0)))),"")</f>
        <v/>
      </c>
      <c r="BC13" s="493">
        <f>IFERROR(IF(SUMPRODUCT(N(ISNUMBER(INDEX($H$23:$CZ$6000,0,MATCH(BC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등)"))*INDEX($H$23:$CZ$6000,0,MATCH(BC$4,$H$22:$CZ$22,0)))),"")</f>
        <v/>
      </c>
      <c r="BD13" s="493">
        <f>IFERROR(IF(SUMPRODUCT(N(ISNUMBER(INDEX($H$23:$CZ$6000,0,MATCH(BD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등)"))*INDEX($H$23:$CZ$6000,0,MATCH(BD$4,$H$22:$CZ$22,0)))),"")</f>
        <v/>
      </c>
      <c r="BE13" s="493">
        <f>IFERROR(IF(SUMPRODUCT(N(ISNUMBER(INDEX($H$23:$CZ$6000,0,MATCH(BE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등)"))*INDEX($H$23:$CZ$6000,0,MATCH(BE$4,$H$22:$CZ$22,0)))),"")</f>
        <v/>
      </c>
      <c r="BF13" s="493">
        <f>IFERROR(IF(SUMPRODUCT(N(ISNUMBER(INDEX($H$23:$CZ$6000,0,MATCH(BF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등)"))*INDEX($H$23:$CZ$6000,0,MATCH(BF$4,$H$22:$CZ$22,0)))),"")</f>
        <v/>
      </c>
      <c r="BG13" s="493">
        <f>IFERROR(IF(SUMPRODUCT(N(ISNUMBER(INDEX($H$23:$CZ$6000,0,MATCH(BG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등)"))*INDEX($H$23:$CZ$6000,0,MATCH(BG$4,$H$22:$CZ$22,0)))),"")</f>
        <v/>
      </c>
      <c r="BH13" s="493">
        <f>IFERROR(IF(SUMPRODUCT(N(ISNUMBER(INDEX($H$23:$CZ$6000,0,MATCH(BH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등)"))*INDEX($H$23:$CZ$6000,0,MATCH(BH$4,$H$22:$CZ$22,0)))),"")</f>
        <v/>
      </c>
      <c r="BI13" s="493">
        <f>IFERROR(IF(SUMPRODUCT(N(ISNUMBER(INDEX($H$23:$CZ$6000,0,MATCH(BI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등)"))*INDEX($H$23:$CZ$6000,0,MATCH(BI$4,$H$22:$CZ$22,0)))),"")</f>
        <v/>
      </c>
      <c r="BJ13" s="493">
        <f>IFERROR(IF(SUMPRODUCT(N(ISNUMBER(INDEX($H$23:$CZ$6000,0,MATCH(BJ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등)"))*INDEX($H$23:$CZ$6000,0,MATCH(BJ$4,$H$22:$CZ$22,0)))),"")</f>
        <v/>
      </c>
      <c r="BK13" s="493">
        <f>IFERROR(IF(SUMPRODUCT(N(ISNUMBER(INDEX($H$23:$CZ$6000,0,MATCH(BK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등)"))*INDEX($H$23:$CZ$6000,0,MATCH(BK$4,$H$22:$CZ$22,0)))),"")</f>
        <v/>
      </c>
    </row>
    <row r="14">
      <c r="A14" s="476" t="inlineStr">
        <is>
          <t>AMT_HP</t>
        </is>
      </c>
      <c r="H14" s="493" t="inlineStr"/>
      <c r="I14" s="493" t="inlineStr"/>
      <c r="J14" s="493" t="inlineStr"/>
      <c r="K14" s="493" t="inlineStr"/>
      <c r="L14" s="493" t="inlineStr"/>
      <c r="M14" s="493" t="inlineStr"/>
      <c r="N14" s="493" t="inlineStr"/>
      <c r="O14" s="493" t="inlineStr"/>
      <c r="P14" s="493" t="inlineStr"/>
      <c r="Q14" s="493" t="inlineStr"/>
      <c r="R14" s="493" t="inlineStr"/>
      <c r="S14" s="493" t="inlineStr"/>
      <c r="T14" s="493" t="inlineStr"/>
      <c r="U14" s="493" t="inlineStr"/>
      <c r="V14" s="493" t="inlineStr"/>
      <c r="W14" s="493" t="inlineStr"/>
      <c r="X14" s="493" t="inlineStr"/>
      <c r="Y14" s="493" t="inlineStr"/>
      <c r="Z14" s="493" t="inlineStr"/>
      <c r="AA14" s="493" t="inlineStr"/>
      <c r="AB14" s="493" t="inlineStr"/>
      <c r="AC14" s="493" t="inlineStr"/>
      <c r="AD14" s="493" t="inlineStr"/>
      <c r="AE14" s="493" t="inlineStr"/>
      <c r="AF14" s="493" t="inlineStr"/>
      <c r="AG14" s="493" t="inlineStr"/>
      <c r="AH14" s="493" t="inlineStr"/>
      <c r="AI14" s="493" t="inlineStr"/>
      <c r="AJ14" s="493" t="inlineStr"/>
      <c r="AK14" s="493" t="inlineStr"/>
      <c r="AL14" s="493" t="inlineStr"/>
      <c r="AM14" s="493" t="inlineStr"/>
      <c r="AN14" s="493" t="inlineStr"/>
      <c r="AO14" s="493" t="inlineStr"/>
      <c r="AP14" s="493" t="inlineStr"/>
      <c r="AQ14" s="493" t="inlineStr"/>
      <c r="AR14" s="493" t="inlineStr"/>
      <c r="AS14" s="493" t="inlineStr"/>
      <c r="AT14" s="493" t="inlineStr"/>
      <c r="AU14" s="493" t="inlineStr"/>
      <c r="AV14" s="493" t="inlineStr"/>
      <c r="AW14" s="493" t="inlineStr"/>
      <c r="AX14" s="493" t="inlineStr"/>
      <c r="AY14" s="493" t="inlineStr"/>
      <c r="AZ14" s="493" t="inlineStr"/>
      <c r="BA14" s="493" t="inlineStr"/>
      <c r="BB14" s="493" t="inlineStr"/>
      <c r="BC14" s="493" t="inlineStr"/>
      <c r="BD14" s="493" t="inlineStr"/>
      <c r="BE14" s="493" t="inlineStr"/>
      <c r="BF14" s="493" t="inlineStr"/>
      <c r="BG14" s="493" t="inlineStr"/>
      <c r="BH14" s="493" t="inlineStr"/>
      <c r="BI14" s="493" t="inlineStr"/>
      <c r="BJ14" s="493" t="inlineStr"/>
      <c r="BK14" s="493" t="inlineStr"/>
    </row>
    <row r="15">
      <c r="A15" s="476" t="inlineStr">
        <is>
          <t>AMT_GP</t>
        </is>
      </c>
      <c r="H15" s="493" t="inlineStr"/>
      <c r="I15" s="493" t="inlineStr"/>
      <c r="J15" s="493" t="inlineStr"/>
      <c r="K15" s="493" t="inlineStr"/>
      <c r="L15" s="493" t="inlineStr"/>
      <c r="M15" s="493" t="inlineStr"/>
      <c r="N15" s="493" t="inlineStr"/>
      <c r="O15" s="493" t="inlineStr"/>
      <c r="P15" s="493" t="inlineStr"/>
      <c r="Q15" s="493" t="inlineStr"/>
      <c r="R15" s="493" t="inlineStr"/>
      <c r="S15" s="493" t="inlineStr"/>
      <c r="T15" s="493" t="inlineStr"/>
      <c r="U15" s="493" t="inlineStr"/>
      <c r="V15" s="493" t="inlineStr"/>
      <c r="W15" s="493" t="inlineStr"/>
      <c r="X15" s="493" t="inlineStr"/>
      <c r="Y15" s="493" t="inlineStr"/>
      <c r="Z15" s="493" t="inlineStr"/>
      <c r="AA15" s="493" t="inlineStr"/>
      <c r="AB15" s="493" t="inlineStr"/>
      <c r="AC15" s="493" t="inlineStr"/>
      <c r="AD15" s="493" t="inlineStr"/>
      <c r="AE15" s="493" t="inlineStr"/>
      <c r="AF15" s="493" t="inlineStr"/>
      <c r="AG15" s="493" t="inlineStr"/>
      <c r="AH15" s="493" t="inlineStr"/>
      <c r="AI15" s="493" t="inlineStr"/>
      <c r="AJ15" s="493" t="inlineStr"/>
      <c r="AK15" s="493" t="inlineStr"/>
      <c r="AL15" s="493" t="inlineStr"/>
      <c r="AM15" s="493" t="inlineStr"/>
      <c r="AN15" s="493" t="inlineStr"/>
      <c r="AO15" s="493" t="inlineStr"/>
      <c r="AP15" s="493" t="inlineStr"/>
      <c r="AQ15" s="493" t="inlineStr"/>
      <c r="AR15" s="493" t="inlineStr"/>
      <c r="AS15" s="493" t="inlineStr"/>
      <c r="AT15" s="493" t="inlineStr"/>
      <c r="AU15" s="493" t="inlineStr"/>
      <c r="AV15" s="493" t="inlineStr"/>
      <c r="AW15" s="493" t="inlineStr"/>
      <c r="AX15" s="493" t="inlineStr"/>
      <c r="AY15" s="493" t="inlineStr"/>
      <c r="AZ15" s="493" t="inlineStr"/>
      <c r="BA15" s="493" t="inlineStr"/>
      <c r="BB15" s="493" t="inlineStr"/>
      <c r="BC15" s="493" t="inlineStr"/>
      <c r="BD15" s="493" t="inlineStr"/>
      <c r="BE15" s="493" t="inlineStr"/>
      <c r="BF15" s="493" t="inlineStr"/>
      <c r="BG15" s="493" t="inlineStr"/>
      <c r="BH15" s="493" t="inlineStr"/>
      <c r="BI15" s="493" t="inlineStr"/>
      <c r="BJ15" s="493" t="inlineStr"/>
      <c r="BK15" s="493" t="inlineStr"/>
    </row>
    <row r="16">
      <c r="A16" s="473" t="inlineStr">
        <is>
          <t xml:space="preserve">  (AMT_HP/AMT_GP 는 금액 파일을 별도 시트에 붙여넣은 뒤 수동 연결 — 현재 미사용)</t>
        </is>
      </c>
    </row>
    <row r="20">
      <c r="A20" s="528" t="inlineStr">
        <is>
          <t>▼ 아래(A21)에 UBIST 데이터 시트 전체를 값 붙여넣기 ▼</t>
        </is>
      </c>
    </row>
    <row r="21">
      <c r="A21" s="490" t="n"/>
      <c r="B21" s="490" t="n"/>
      <c r="C21" s="490" t="n"/>
      <c r="D21" s="490" t="n"/>
      <c r="E21" s="490" t="n"/>
      <c r="F21" s="490" t="n"/>
      <c r="G21" s="490" t="n"/>
      <c r="H21" s="490" t="inlineStr">
        <is>
          <t>처방량_P</t>
        </is>
      </c>
      <c r="I21" s="490" t="inlineStr">
        <is>
          <t>처방량_P</t>
        </is>
      </c>
      <c r="J21" s="490" t="inlineStr">
        <is>
          <t>처방량_P</t>
        </is>
      </c>
      <c r="K21" s="490" t="inlineStr">
        <is>
          <t>처방량_P</t>
        </is>
      </c>
      <c r="L21" s="490" t="inlineStr">
        <is>
          <t>처방량_P</t>
        </is>
      </c>
      <c r="M21" s="490" t="inlineStr">
        <is>
          <t>처방량_P</t>
        </is>
      </c>
      <c r="N21" s="490" t="inlineStr">
        <is>
          <t>처방량_P</t>
        </is>
      </c>
      <c r="O21" s="490" t="inlineStr">
        <is>
          <t>처방량_P</t>
        </is>
      </c>
      <c r="P21" s="490" t="inlineStr">
        <is>
          <t>처방량_P</t>
        </is>
      </c>
      <c r="Q21" s="490" t="inlineStr">
        <is>
          <t>처방량_P</t>
        </is>
      </c>
      <c r="R21" s="490" t="inlineStr">
        <is>
          <t>처방량_P</t>
        </is>
      </c>
      <c r="S21" s="490" t="inlineStr">
        <is>
          <t>처방량_P</t>
        </is>
      </c>
      <c r="T21" s="490" t="inlineStr">
        <is>
          <t>처방량_P</t>
        </is>
      </c>
      <c r="U21" s="490" t="inlineStr">
        <is>
          <t>처방량_P</t>
        </is>
      </c>
      <c r="V21" s="490" t="inlineStr">
        <is>
          <t>처방량_P</t>
        </is>
      </c>
      <c r="W21" s="490" t="inlineStr">
        <is>
          <t>처방량_P</t>
        </is>
      </c>
      <c r="X21" s="490" t="inlineStr">
        <is>
          <t>처방량_P</t>
        </is>
      </c>
      <c r="Y21" s="490" t="inlineStr">
        <is>
          <t>처방량_P</t>
        </is>
      </c>
      <c r="Z21" s="490" t="inlineStr">
        <is>
          <t>처방량_P</t>
        </is>
      </c>
      <c r="AA21" s="490" t="inlineStr">
        <is>
          <t>처방량_P</t>
        </is>
      </c>
      <c r="AB21" s="490" t="inlineStr">
        <is>
          <t>처방량_P</t>
        </is>
      </c>
      <c r="AC21" s="490" t="inlineStr">
        <is>
          <t>처방량_P</t>
        </is>
      </c>
      <c r="AD21" s="490" t="inlineStr">
        <is>
          <t>처방량_P</t>
        </is>
      </c>
      <c r="AE21" s="490" t="inlineStr">
        <is>
          <t>처방량_P</t>
        </is>
      </c>
      <c r="AF21" s="490" t="inlineStr">
        <is>
          <t>처방량_P</t>
        </is>
      </c>
      <c r="AG21" s="490" t="inlineStr">
        <is>
          <t>처방량_P</t>
        </is>
      </c>
      <c r="AH21" s="490" t="inlineStr">
        <is>
          <t>처방량_P</t>
        </is>
      </c>
      <c r="AI21" s="490" t="inlineStr">
        <is>
          <t>처방량_P</t>
        </is>
      </c>
      <c r="AJ21" s="490" t="inlineStr">
        <is>
          <t>처방량_P</t>
        </is>
      </c>
      <c r="AK21" s="490" t="inlineStr">
        <is>
          <t>처방량_P</t>
        </is>
      </c>
      <c r="AL21" s="490" t="inlineStr">
        <is>
          <t>처방량_P</t>
        </is>
      </c>
      <c r="AM21" s="490" t="inlineStr">
        <is>
          <t>처방량_P</t>
        </is>
      </c>
      <c r="AN21" s="490" t="inlineStr">
        <is>
          <t>처방량_P</t>
        </is>
      </c>
      <c r="AO21" s="490" t="inlineStr">
        <is>
          <t>처방량_P</t>
        </is>
      </c>
      <c r="AP21" s="490" t="inlineStr">
        <is>
          <t>처방량_P</t>
        </is>
      </c>
      <c r="AQ21" s="490" t="inlineStr">
        <is>
          <t>처방량_P</t>
        </is>
      </c>
      <c r="AR21" s="490" t="inlineStr">
        <is>
          <t>처방량_P</t>
        </is>
      </c>
      <c r="AS21" s="490" t="inlineStr">
        <is>
          <t>처방량_P</t>
        </is>
      </c>
      <c r="AT21" s="490" t="inlineStr">
        <is>
          <t>처방량_P</t>
        </is>
      </c>
      <c r="AU21" s="490" t="inlineStr">
        <is>
          <t>처방량_P</t>
        </is>
      </c>
      <c r="AV21" s="490" t="inlineStr">
        <is>
          <t>처방량_P</t>
        </is>
      </c>
      <c r="AW21" s="490" t="inlineStr">
        <is>
          <t>처방량_P</t>
        </is>
      </c>
      <c r="AX21" s="490" t="inlineStr">
        <is>
          <t>처방량_P</t>
        </is>
      </c>
      <c r="AY21" s="490" t="inlineStr">
        <is>
          <t>처방량_P</t>
        </is>
      </c>
      <c r="AZ21" s="490" t="inlineStr">
        <is>
          <t>처방량_P</t>
        </is>
      </c>
      <c r="BA21" s="490" t="inlineStr">
        <is>
          <t>처방량_P</t>
        </is>
      </c>
      <c r="BB21" s="490" t="inlineStr">
        <is>
          <t>처방량_P</t>
        </is>
      </c>
      <c r="BC21" s="490" t="inlineStr">
        <is>
          <t>처방량_P</t>
        </is>
      </c>
      <c r="BD21" s="490" t="inlineStr">
        <is>
          <t>처방량_P</t>
        </is>
      </c>
      <c r="BE21" s="490" t="inlineStr">
        <is>
          <t>처방량_P</t>
        </is>
      </c>
      <c r="BF21" s="490" t="inlineStr">
        <is>
          <t>처방량_P</t>
        </is>
      </c>
      <c r="BG21" s="490" t="inlineStr">
        <is>
          <t>처방량_P</t>
        </is>
      </c>
      <c r="BH21" s="490" t="inlineStr">
        <is>
          <t>처방량_P</t>
        </is>
      </c>
      <c r="BI21" s="490" t="inlineStr">
        <is>
          <t>처방량_P</t>
        </is>
      </c>
      <c r="BJ21" s="490" t="inlineStr">
        <is>
          <t>처방량_P</t>
        </is>
      </c>
      <c r="BK21" s="490" t="inlineStr">
        <is>
          <t>처방량_P</t>
        </is>
      </c>
      <c r="BL21" s="490" t="inlineStr">
        <is>
          <t>처방량_P</t>
        </is>
      </c>
      <c r="BM21" s="490" t="inlineStr">
        <is>
          <t>처방량_P</t>
        </is>
      </c>
      <c r="BN21" s="490" t="inlineStr">
        <is>
          <t>처방량_P</t>
        </is>
      </c>
      <c r="BO21" s="490" t="inlineStr">
        <is>
          <t>처방량_P</t>
        </is>
      </c>
      <c r="BP21" s="490" t="inlineStr">
        <is>
          <t>처방량_P</t>
        </is>
      </c>
      <c r="BQ21" s="490" t="inlineStr">
        <is>
          <t>처방량_P</t>
        </is>
      </c>
      <c r="BR21" s="490" t="inlineStr">
        <is>
          <t>처방량_P</t>
        </is>
      </c>
      <c r="BS21" s="490" t="inlineStr">
        <is>
          <t>처방량_P</t>
        </is>
      </c>
      <c r="BT21" s="490" t="inlineStr">
        <is>
          <t>처방량_P</t>
        </is>
      </c>
      <c r="BU21" s="490" t="inlineStr">
        <is>
          <t>처방량_P</t>
        </is>
      </c>
      <c r="BV21" s="490" t="inlineStr">
        <is>
          <t>처방량_P</t>
        </is>
      </c>
      <c r="BW21" s="490" t="inlineStr">
        <is>
          <t>처방량_P</t>
        </is>
      </c>
    </row>
    <row r="22">
      <c r="A22" s="492" t="inlineStr">
        <is>
          <t>ATC</t>
        </is>
      </c>
      <c r="B22" s="492" t="inlineStr">
        <is>
          <t>제조사</t>
        </is>
      </c>
      <c r="C22" s="492" t="inlineStr">
        <is>
          <t>제품</t>
        </is>
      </c>
      <c r="D22" s="492" t="inlineStr">
        <is>
          <t>제조사</t>
        </is>
      </c>
      <c r="E22" s="492" t="inlineStr">
        <is>
          <t>성분</t>
        </is>
      </c>
      <c r="F22" s="492" t="inlineStr">
        <is>
          <t>종별</t>
        </is>
      </c>
      <c r="G22" s="492" t="inlineStr">
        <is>
          <t>Generic</t>
        </is>
      </c>
      <c r="H22" s="492" t="inlineStr">
        <is>
          <t>2021년 1월</t>
        </is>
      </c>
      <c r="I22" s="492" t="inlineStr">
        <is>
          <t>2021년 2월</t>
        </is>
      </c>
      <c r="J22" s="492" t="inlineStr">
        <is>
          <t>2021년 3월</t>
        </is>
      </c>
      <c r="K22" s="492" t="inlineStr">
        <is>
          <t>2021년 4월</t>
        </is>
      </c>
      <c r="L22" s="492" t="inlineStr">
        <is>
          <t>2021년 5월</t>
        </is>
      </c>
      <c r="M22" s="492" t="inlineStr">
        <is>
          <t>2021년 6월</t>
        </is>
      </c>
      <c r="N22" s="492" t="inlineStr">
        <is>
          <t>2021년 7월</t>
        </is>
      </c>
      <c r="O22" s="492" t="inlineStr">
        <is>
          <t>2021년 8월</t>
        </is>
      </c>
      <c r="P22" s="492" t="inlineStr">
        <is>
          <t>2021년 9월</t>
        </is>
      </c>
      <c r="Q22" s="492" t="inlineStr">
        <is>
          <t>2021년 10월</t>
        </is>
      </c>
      <c r="R22" s="492" t="inlineStr">
        <is>
          <t>2021년 11월</t>
        </is>
      </c>
      <c r="S22" s="492" t="inlineStr">
        <is>
          <t>2021년 12월</t>
        </is>
      </c>
      <c r="T22" s="492" t="inlineStr">
        <is>
          <t>2022년 1월</t>
        </is>
      </c>
      <c r="U22" s="492" t="inlineStr">
        <is>
          <t>2022년 2월</t>
        </is>
      </c>
      <c r="V22" s="492" t="inlineStr">
        <is>
          <t>2022년 3월</t>
        </is>
      </c>
      <c r="W22" s="492" t="inlineStr">
        <is>
          <t>2022년 4월</t>
        </is>
      </c>
      <c r="X22" s="492" t="inlineStr">
        <is>
          <t>2022년 5월</t>
        </is>
      </c>
      <c r="Y22" s="492" t="inlineStr">
        <is>
          <t>2022년 6월</t>
        </is>
      </c>
      <c r="Z22" s="492" t="inlineStr">
        <is>
          <t>2022년 7월</t>
        </is>
      </c>
      <c r="AA22" s="492" t="inlineStr">
        <is>
          <t>2022년 8월</t>
        </is>
      </c>
      <c r="AB22" s="492" t="inlineStr">
        <is>
          <t>2022년 9월</t>
        </is>
      </c>
      <c r="AC22" s="492" t="inlineStr">
        <is>
          <t>2022년 10월</t>
        </is>
      </c>
      <c r="AD22" s="492" t="inlineStr">
        <is>
          <t>2022년 11월</t>
        </is>
      </c>
      <c r="AE22" s="492" t="inlineStr">
        <is>
          <t>2022년 12월</t>
        </is>
      </c>
      <c r="AF22" s="492" t="inlineStr">
        <is>
          <t>2023년 1월</t>
        </is>
      </c>
      <c r="AG22" s="492" t="inlineStr">
        <is>
          <t>2023년 2월</t>
        </is>
      </c>
      <c r="AH22" s="492" t="inlineStr">
        <is>
          <t>2023년 3월</t>
        </is>
      </c>
      <c r="AI22" s="492" t="inlineStr">
        <is>
          <t>2023년 4월</t>
        </is>
      </c>
      <c r="AJ22" s="492" t="inlineStr">
        <is>
          <t>2023년 5월</t>
        </is>
      </c>
      <c r="AK22" s="492" t="inlineStr">
        <is>
          <t>2023년 6월</t>
        </is>
      </c>
      <c r="AL22" s="492" t="inlineStr">
        <is>
          <t>2023년 7월</t>
        </is>
      </c>
      <c r="AM22" s="492" t="inlineStr">
        <is>
          <t>2023년 8월</t>
        </is>
      </c>
      <c r="AN22" s="492" t="inlineStr">
        <is>
          <t>2023년 9월</t>
        </is>
      </c>
      <c r="AO22" s="492" t="inlineStr">
        <is>
          <t>2023년 10월</t>
        </is>
      </c>
      <c r="AP22" s="492" t="inlineStr">
        <is>
          <t>2023년 11월</t>
        </is>
      </c>
      <c r="AQ22" s="492" t="inlineStr">
        <is>
          <t>2023년 12월</t>
        </is>
      </c>
      <c r="AR22" s="492" t="inlineStr">
        <is>
          <t>2024년 1월</t>
        </is>
      </c>
      <c r="AS22" s="492" t="inlineStr">
        <is>
          <t>2024년 2월</t>
        </is>
      </c>
      <c r="AT22" s="492" t="inlineStr">
        <is>
          <t>2024년 3월</t>
        </is>
      </c>
      <c r="AU22" s="492" t="inlineStr">
        <is>
          <t>2024년 4월</t>
        </is>
      </c>
      <c r="AV22" s="492" t="inlineStr">
        <is>
          <t>2024년 5월</t>
        </is>
      </c>
      <c r="AW22" s="492" t="inlineStr">
        <is>
          <t>2024년 6월</t>
        </is>
      </c>
      <c r="AX22" s="492" t="inlineStr">
        <is>
          <t>2024년 7월</t>
        </is>
      </c>
      <c r="AY22" s="492" t="inlineStr">
        <is>
          <t>2024년 8월</t>
        </is>
      </c>
      <c r="AZ22" s="492" t="inlineStr">
        <is>
          <t>2024년 9월</t>
        </is>
      </c>
      <c r="BA22" s="492" t="inlineStr">
        <is>
          <t>2024년 10월</t>
        </is>
      </c>
      <c r="BB22" s="492" t="inlineStr">
        <is>
          <t>2024년 11월</t>
        </is>
      </c>
      <c r="BC22" s="492" t="inlineStr">
        <is>
          <t>2024년 12월</t>
        </is>
      </c>
      <c r="BD22" s="492" t="inlineStr">
        <is>
          <t>2025년 1월</t>
        </is>
      </c>
      <c r="BE22" s="492" t="inlineStr">
        <is>
          <t>2025년 2월</t>
        </is>
      </c>
      <c r="BF22" s="492" t="inlineStr">
        <is>
          <t>2025년 3월</t>
        </is>
      </c>
      <c r="BG22" s="492" t="inlineStr">
        <is>
          <t>2025년 4월</t>
        </is>
      </c>
      <c r="BH22" s="492" t="inlineStr">
        <is>
          <t>2025년 5월</t>
        </is>
      </c>
      <c r="BI22" s="492" t="inlineStr">
        <is>
          <t>2025년 6월</t>
        </is>
      </c>
      <c r="BJ22" s="492" t="inlineStr">
        <is>
          <t>2025년 7월</t>
        </is>
      </c>
      <c r="BK22" s="492" t="inlineStr">
        <is>
          <t>2025년 8월</t>
        </is>
      </c>
      <c r="BL22" s="492" t="inlineStr">
        <is>
          <t>2025년 9월</t>
        </is>
      </c>
      <c r="BM22" s="492" t="inlineStr">
        <is>
          <t>2025년 10월</t>
        </is>
      </c>
      <c r="BN22" s="492" t="inlineStr">
        <is>
          <t>2025년 11월</t>
        </is>
      </c>
      <c r="BO22" s="492" t="inlineStr">
        <is>
          <t>2025년 12월</t>
        </is>
      </c>
      <c r="BP22" s="492" t="inlineStr">
        <is>
          <t>2026년 1월</t>
        </is>
      </c>
      <c r="BQ22" s="492" t="inlineStr">
        <is>
          <t>2026년 2월</t>
        </is>
      </c>
      <c r="BR22" s="492" t="inlineStr">
        <is>
          <t>2026년 3월</t>
        </is>
      </c>
      <c r="BS22" s="492" t="inlineStr">
        <is>
          <t>2026년 4월</t>
        </is>
      </c>
      <c r="BT22" s="492" t="inlineStr">
        <is>
          <t>2026년 5월</t>
        </is>
      </c>
      <c r="BU22" s="492" t="inlineStr">
        <is>
          <t>2026년 6월</t>
        </is>
      </c>
      <c r="BV22" s="492" t="inlineStr">
        <is>
          <t>2026년 7월</t>
        </is>
      </c>
      <c r="BW22" s="492" t="inlineStr">
        <is>
          <t>2026년 8월</t>
        </is>
      </c>
    </row>
    <row r="23">
      <c r="A23" t="inlineStr">
        <is>
          <t>[C11A1] 심혈관 질환 다중요법 목적의 복합제제 (단일 투약 형태)</t>
        </is>
      </c>
      <c r="B23" t="inlineStr">
        <is>
          <t>건일바이오팜</t>
        </is>
      </c>
      <c r="C23" t="inlineStr">
        <is>
          <t>건일바이오팜 아토노바</t>
        </is>
      </c>
      <c r="D23" t="inlineStr">
        <is>
          <t>건일바이오팜</t>
        </is>
      </c>
      <c r="E23" t="inlineStr">
        <is>
          <t>amlodipine besylate,  atorvastatin calcium</t>
        </is>
      </c>
      <c r="F23" t="inlineStr">
        <is>
          <t>종합병원</t>
        </is>
      </c>
      <c r="G23" t="inlineStr">
        <is>
          <t>Generic</t>
        </is>
      </c>
      <c r="H23" s="493" t="n">
        <v>0</v>
      </c>
      <c r="I23" s="493" t="n">
        <v>0</v>
      </c>
      <c r="J23" s="493" t="n">
        <v>0</v>
      </c>
      <c r="K23" s="493" t="n">
        <v>0</v>
      </c>
      <c r="L23" s="493" t="n">
        <v>0</v>
      </c>
      <c r="M23" s="493" t="n">
        <v>0</v>
      </c>
      <c r="N23" s="493" t="n">
        <v>0</v>
      </c>
      <c r="O23" s="493" t="n">
        <v>0</v>
      </c>
      <c r="P23" s="493" t="n">
        <v>0</v>
      </c>
      <c r="Q23" s="493" t="n">
        <v>0</v>
      </c>
      <c r="R23" s="493" t="n">
        <v>0</v>
      </c>
      <c r="S23" s="493" t="n">
        <v>0</v>
      </c>
      <c r="T23" s="493" t="n">
        <v>0</v>
      </c>
      <c r="U23" s="493" t="n">
        <v>0</v>
      </c>
      <c r="V23" s="493" t="n">
        <v>0</v>
      </c>
      <c r="W23" s="493" t="n">
        <v>0</v>
      </c>
      <c r="X23" s="493" t="n">
        <v>0</v>
      </c>
      <c r="Y23" s="493" t="n">
        <v>0</v>
      </c>
      <c r="Z23" s="493" t="n">
        <v>0</v>
      </c>
      <c r="AA23" s="493" t="n">
        <v>0</v>
      </c>
      <c r="AB23" s="493" t="n">
        <v>0</v>
      </c>
      <c r="AC23" s="493" t="n">
        <v>0</v>
      </c>
      <c r="AD23" s="493" t="n">
        <v>0</v>
      </c>
      <c r="AE23" s="493" t="n">
        <v>0</v>
      </c>
      <c r="AF23" s="493" t="n">
        <v>0</v>
      </c>
      <c r="AG23" s="493" t="n">
        <v>0</v>
      </c>
      <c r="AH23" s="493" t="n">
        <v>0</v>
      </c>
      <c r="AI23" s="493" t="n">
        <v>0</v>
      </c>
      <c r="AJ23" s="493" t="n">
        <v>0</v>
      </c>
      <c r="AK23" s="493" t="n">
        <v>0</v>
      </c>
      <c r="AL23" s="493" t="n">
        <v>0</v>
      </c>
      <c r="AM23" s="493" t="n">
        <v>0</v>
      </c>
      <c r="AN23" s="493" t="n">
        <v>0</v>
      </c>
      <c r="AO23" s="493" t="n">
        <v>0</v>
      </c>
      <c r="AP23" s="493" t="n">
        <v>0</v>
      </c>
      <c r="AQ23" s="493" t="n">
        <v>0</v>
      </c>
      <c r="AR23" s="493" t="n">
        <v>0</v>
      </c>
      <c r="AS23" s="493" t="n">
        <v>0</v>
      </c>
      <c r="AT23" s="493" t="n">
        <v>0</v>
      </c>
      <c r="AU23" s="493" t="n">
        <v>0</v>
      </c>
      <c r="AV23" s="493" t="n">
        <v>0</v>
      </c>
      <c r="AW23" s="493" t="n">
        <v>0</v>
      </c>
      <c r="AX23" s="493" t="n">
        <v>0</v>
      </c>
      <c r="AY23" s="493" t="n">
        <v>0</v>
      </c>
      <c r="AZ23" s="493" t="n">
        <v>0</v>
      </c>
      <c r="BA23" s="493" t="n">
        <v>0</v>
      </c>
      <c r="BB23" s="493" t="n">
        <v>250.2</v>
      </c>
      <c r="BC23" s="493" t="n">
        <v>382.8</v>
      </c>
      <c r="BD23" s="493" t="n">
        <v>125.1</v>
      </c>
      <c r="BE23" s="493" t="n">
        <v>83.40000000000001</v>
      </c>
      <c r="BF23" s="493" t="n">
        <v>225</v>
      </c>
      <c r="BG23" s="493" t="n">
        <v>87.59999999999999</v>
      </c>
      <c r="BH23" s="493" t="n">
        <v>165.6</v>
      </c>
      <c r="BI23" s="493" t="n">
        <v>199.5</v>
      </c>
      <c r="BJ23" s="493" t="n">
        <v>79.8</v>
      </c>
      <c r="BK23" s="493" t="n">
        <v>151.2</v>
      </c>
      <c r="BL23" s="493" t="n">
        <v>0</v>
      </c>
      <c r="BM23" s="493" t="n">
        <v>0</v>
      </c>
      <c r="BN23" s="493" t="n">
        <v>0</v>
      </c>
      <c r="BO23" s="493" t="n">
        <v>0</v>
      </c>
      <c r="BP23" s="493" t="n">
        <v>0</v>
      </c>
      <c r="BQ23" s="493" t="n">
        <v>0</v>
      </c>
      <c r="BR23" s="493" t="n">
        <v>0</v>
      </c>
      <c r="BS23" s="493" t="n">
        <v>0</v>
      </c>
      <c r="BT23" s="493" t="n">
        <v>0</v>
      </c>
      <c r="BU23" s="493" t="n">
        <v>0</v>
      </c>
      <c r="BV23" s="493" t="n">
        <v>0</v>
      </c>
      <c r="BW23" s="493" t="n">
        <v>0</v>
      </c>
    </row>
    <row r="24">
      <c r="A24" t="inlineStr">
        <is>
          <t>[C11A1] 심혈관 질환 다중요법 목적의 복합제제 (단일 투약 형태)</t>
        </is>
      </c>
      <c r="B24" t="inlineStr">
        <is>
          <t>건일바이오팜</t>
        </is>
      </c>
      <c r="C24" t="inlineStr">
        <is>
          <t>건일바이오팜 아토노바</t>
        </is>
      </c>
      <c r="D24" t="inlineStr">
        <is>
          <t>건일바이오팜</t>
        </is>
      </c>
      <c r="E24" t="inlineStr">
        <is>
          <t>amlodipine besylate,  atorvastatin calcium</t>
        </is>
      </c>
      <c r="F24" t="inlineStr">
        <is>
          <t>병원</t>
        </is>
      </c>
      <c r="G24" t="inlineStr">
        <is>
          <t>Generic</t>
        </is>
      </c>
      <c r="H24" s="493" t="n">
        <v>0</v>
      </c>
      <c r="I24" s="493" t="n">
        <v>0</v>
      </c>
      <c r="J24" s="493" t="n">
        <v>0</v>
      </c>
      <c r="K24" s="493" t="n">
        <v>0</v>
      </c>
      <c r="L24" s="493" t="n">
        <v>0</v>
      </c>
      <c r="M24" s="493" t="n">
        <v>0</v>
      </c>
      <c r="N24" s="493" t="n">
        <v>0</v>
      </c>
      <c r="O24" s="493" t="n">
        <v>0</v>
      </c>
      <c r="P24" s="493" t="n">
        <v>0</v>
      </c>
      <c r="Q24" s="493" t="n">
        <v>0</v>
      </c>
      <c r="R24" s="493" t="n">
        <v>0</v>
      </c>
      <c r="S24" s="493" t="n">
        <v>0</v>
      </c>
      <c r="T24" s="493" t="n">
        <v>0</v>
      </c>
      <c r="U24" s="493" t="n">
        <v>0</v>
      </c>
      <c r="V24" s="493" t="n">
        <v>0</v>
      </c>
      <c r="W24" s="493" t="n">
        <v>0</v>
      </c>
      <c r="X24" s="493" t="n">
        <v>0</v>
      </c>
      <c r="Y24" s="493" t="n">
        <v>0</v>
      </c>
      <c r="Z24" s="493" t="n">
        <v>0</v>
      </c>
      <c r="AA24" s="493" t="n">
        <v>0</v>
      </c>
      <c r="AB24" s="493" t="n">
        <v>0</v>
      </c>
      <c r="AC24" s="493" t="n">
        <v>0</v>
      </c>
      <c r="AD24" s="493" t="n">
        <v>0</v>
      </c>
      <c r="AE24" s="493" t="n">
        <v>0</v>
      </c>
      <c r="AF24" s="493" t="n">
        <v>0</v>
      </c>
      <c r="AG24" s="493" t="n">
        <v>0</v>
      </c>
      <c r="AH24" s="493" t="n">
        <v>0</v>
      </c>
      <c r="AI24" s="493" t="n">
        <v>0</v>
      </c>
      <c r="AJ24" s="493" t="n">
        <v>0</v>
      </c>
      <c r="AK24" s="493" t="n">
        <v>0</v>
      </c>
      <c r="AL24" s="493" t="n">
        <v>0</v>
      </c>
      <c r="AM24" s="493" t="n">
        <v>0</v>
      </c>
      <c r="AN24" s="493" t="n">
        <v>0</v>
      </c>
      <c r="AO24" s="493" t="n">
        <v>0</v>
      </c>
      <c r="AP24" s="493" t="n">
        <v>0</v>
      </c>
      <c r="AQ24" s="493" t="n">
        <v>0</v>
      </c>
      <c r="AR24" s="493" t="n">
        <v>0</v>
      </c>
      <c r="AS24" s="493" t="n">
        <v>0</v>
      </c>
      <c r="AT24" s="493" t="n">
        <v>0</v>
      </c>
      <c r="AU24" s="493" t="n">
        <v>0</v>
      </c>
      <c r="AV24" s="493" t="n">
        <v>0</v>
      </c>
      <c r="AW24" s="493" t="n">
        <v>0</v>
      </c>
      <c r="AX24" s="493" t="n">
        <v>0</v>
      </c>
      <c r="AY24" s="493" t="n">
        <v>1629</v>
      </c>
      <c r="AZ24" s="493" t="n">
        <v>2172.58</v>
      </c>
      <c r="BA24" s="493" t="n">
        <v>7155.9</v>
      </c>
      <c r="BB24" s="493" t="n">
        <v>4219.92</v>
      </c>
      <c r="BC24" s="493" t="n">
        <v>2883.6</v>
      </c>
      <c r="BD24" s="493" t="n">
        <v>4164.2</v>
      </c>
      <c r="BE24" s="493" t="n">
        <v>2892.75</v>
      </c>
      <c r="BF24" s="493" t="n">
        <v>3751.22</v>
      </c>
      <c r="BG24" s="493" t="n">
        <v>5043</v>
      </c>
      <c r="BH24" s="493" t="n">
        <v>4822.8</v>
      </c>
      <c r="BI24" s="493" t="n">
        <v>3936</v>
      </c>
      <c r="BJ24" s="493" t="n">
        <v>4803.6</v>
      </c>
      <c r="BK24" s="493" t="n">
        <v>3983.1</v>
      </c>
      <c r="BL24" s="493" t="n">
        <v>6337.8</v>
      </c>
      <c r="BM24" s="493" t="n">
        <v>3481.8</v>
      </c>
      <c r="BN24" s="493" t="n">
        <v>940.5</v>
      </c>
      <c r="BO24" s="493" t="n">
        <v>1199.4</v>
      </c>
      <c r="BP24" s="493" t="n">
        <v>304.2</v>
      </c>
      <c r="BQ24" s="493" t="n">
        <v>1240.2</v>
      </c>
      <c r="BR24" s="493" t="n">
        <v>1395.9</v>
      </c>
      <c r="BS24" s="493" t="n">
        <v>201</v>
      </c>
      <c r="BT24" s="493" t="n">
        <v>2399.6</v>
      </c>
      <c r="BU24" s="493" t="n">
        <v>1137.15</v>
      </c>
      <c r="BV24" s="493" t="n">
        <v>971.7</v>
      </c>
      <c r="BW24" s="493" t="n">
        <v>2232.9</v>
      </c>
    </row>
    <row r="25">
      <c r="A25" t="inlineStr">
        <is>
          <t>[C11A1] 심혈관 질환 다중요법 목적의 복합제제 (단일 투약 형태)</t>
        </is>
      </c>
      <c r="B25" t="inlineStr">
        <is>
          <t>건일바이오팜</t>
        </is>
      </c>
      <c r="C25" t="inlineStr">
        <is>
          <t>건일바이오팜 아토노바</t>
        </is>
      </c>
      <c r="D25" t="inlineStr">
        <is>
          <t>건일바이오팜</t>
        </is>
      </c>
      <c r="E25" t="inlineStr">
        <is>
          <t>amlodipine besylate,  atorvastatin calcium</t>
        </is>
      </c>
      <c r="F25" t="inlineStr">
        <is>
          <t>의원</t>
        </is>
      </c>
      <c r="G25" t="inlineStr">
        <is>
          <t>Generic</t>
        </is>
      </c>
      <c r="H25" s="493" t="n">
        <v>0</v>
      </c>
      <c r="I25" s="493" t="n">
        <v>0</v>
      </c>
      <c r="J25" s="493" t="n">
        <v>0</v>
      </c>
      <c r="K25" s="493" t="n">
        <v>0</v>
      </c>
      <c r="L25" s="493" t="n">
        <v>0</v>
      </c>
      <c r="M25" s="493" t="n">
        <v>0</v>
      </c>
      <c r="N25" s="493" t="n">
        <v>0</v>
      </c>
      <c r="O25" s="493" t="n">
        <v>0</v>
      </c>
      <c r="P25" s="493" t="n">
        <v>0</v>
      </c>
      <c r="Q25" s="493" t="n">
        <v>0</v>
      </c>
      <c r="R25" s="493" t="n">
        <v>0</v>
      </c>
      <c r="S25" s="493" t="n">
        <v>0</v>
      </c>
      <c r="T25" s="493" t="n">
        <v>0</v>
      </c>
      <c r="U25" s="493" t="n">
        <v>0</v>
      </c>
      <c r="V25" s="493" t="n">
        <v>0</v>
      </c>
      <c r="W25" s="493" t="n">
        <v>0</v>
      </c>
      <c r="X25" s="493" t="n">
        <v>0</v>
      </c>
      <c r="Y25" s="493" t="n">
        <v>0</v>
      </c>
      <c r="Z25" s="493" t="n">
        <v>0</v>
      </c>
      <c r="AA25" s="493" t="n">
        <v>0</v>
      </c>
      <c r="AB25" s="493" t="n">
        <v>0</v>
      </c>
      <c r="AC25" s="493" t="n">
        <v>0</v>
      </c>
      <c r="AD25" s="493" t="n">
        <v>0</v>
      </c>
      <c r="AE25" s="493" t="n">
        <v>0</v>
      </c>
      <c r="AF25" s="493" t="n">
        <v>0</v>
      </c>
      <c r="AG25" s="493" t="n">
        <v>0</v>
      </c>
      <c r="AH25" s="493" t="n">
        <v>0</v>
      </c>
      <c r="AI25" s="493" t="n">
        <v>0</v>
      </c>
      <c r="AJ25" s="493" t="n">
        <v>0</v>
      </c>
      <c r="AK25" s="493" t="n">
        <v>0</v>
      </c>
      <c r="AL25" s="493" t="n">
        <v>0</v>
      </c>
      <c r="AM25" s="493" t="n">
        <v>0</v>
      </c>
      <c r="AN25" s="493" t="n">
        <v>0</v>
      </c>
      <c r="AO25" s="493" t="n">
        <v>0</v>
      </c>
      <c r="AP25" s="493" t="n">
        <v>0</v>
      </c>
      <c r="AQ25" s="493" t="n">
        <v>0</v>
      </c>
      <c r="AR25" s="493" t="n">
        <v>0</v>
      </c>
      <c r="AS25" s="493" t="n">
        <v>0</v>
      </c>
      <c r="AT25" s="493" t="n">
        <v>0</v>
      </c>
      <c r="AU25" s="493" t="n">
        <v>1800</v>
      </c>
      <c r="AV25" s="493" t="n">
        <v>1800</v>
      </c>
      <c r="AW25" s="493" t="n">
        <v>1651.2</v>
      </c>
      <c r="AX25" s="493" t="n">
        <v>1858</v>
      </c>
      <c r="AY25" s="493" t="n">
        <v>2040</v>
      </c>
      <c r="AZ25" s="493" t="n">
        <v>2275.2</v>
      </c>
      <c r="BA25" s="493" t="n">
        <v>1800</v>
      </c>
      <c r="BB25" s="493" t="n">
        <v>1897.05</v>
      </c>
      <c r="BC25" s="493" t="n">
        <v>2411.65</v>
      </c>
      <c r="BD25" s="493" t="n">
        <v>2806.5</v>
      </c>
      <c r="BE25" s="493" t="n">
        <v>2698.8</v>
      </c>
      <c r="BF25" s="493" t="n">
        <v>3651.3</v>
      </c>
      <c r="BG25" s="493" t="n">
        <v>3299.4</v>
      </c>
      <c r="BH25" s="493" t="n">
        <v>3494.7</v>
      </c>
      <c r="BI25" s="493" t="n">
        <v>4334.28</v>
      </c>
      <c r="BJ25" s="493" t="n">
        <v>10153.26</v>
      </c>
      <c r="BK25" s="493" t="n">
        <v>7844.11</v>
      </c>
      <c r="BL25" s="493" t="n">
        <v>12936.89</v>
      </c>
      <c r="BM25" s="493" t="n">
        <v>14554.36</v>
      </c>
      <c r="BN25" s="493" t="n">
        <v>11018.18</v>
      </c>
      <c r="BO25" s="493" t="n">
        <v>16166.34</v>
      </c>
      <c r="BP25" s="493" t="n">
        <v>16795.61</v>
      </c>
      <c r="BQ25" s="493" t="n">
        <v>14381.52</v>
      </c>
      <c r="BR25" s="493" t="n">
        <v>21118.69</v>
      </c>
      <c r="BS25" s="493" t="n">
        <v>20192.04</v>
      </c>
      <c r="BT25" s="493" t="n">
        <v>17966.03</v>
      </c>
      <c r="BU25" s="493" t="n">
        <v>17156.46</v>
      </c>
      <c r="BV25" s="493" t="n">
        <v>28087.4</v>
      </c>
      <c r="BW25" s="493" t="n">
        <v>19204.1</v>
      </c>
    </row>
    <row r="26">
      <c r="A26" t="inlineStr">
        <is>
          <t>[C11A1] 심혈관 질환 다중요법 목적의 복합제제 (단일 투약 형태)</t>
        </is>
      </c>
      <c r="B26" t="inlineStr">
        <is>
          <t>건일바이오팜</t>
        </is>
      </c>
      <c r="C26" t="inlineStr">
        <is>
          <t>건일바이오팜 아토노바</t>
        </is>
      </c>
      <c r="D26" t="inlineStr">
        <is>
          <t>건일바이오팜</t>
        </is>
      </c>
      <c r="E26" t="inlineStr">
        <is>
          <t>amlodipine besylate,  atorvastatin calcium</t>
        </is>
      </c>
      <c r="F26" t="inlineStr">
        <is>
          <t>보건소</t>
        </is>
      </c>
      <c r="G26" t="inlineStr">
        <is>
          <t>Generic</t>
        </is>
      </c>
      <c r="H26" s="493" t="n">
        <v>0</v>
      </c>
      <c r="I26" s="493" t="n">
        <v>0</v>
      </c>
      <c r="J26" s="493" t="n">
        <v>0</v>
      </c>
      <c r="K26" s="493" t="n">
        <v>0</v>
      </c>
      <c r="L26" s="493" t="n">
        <v>0</v>
      </c>
      <c r="M26" s="493" t="n">
        <v>0</v>
      </c>
      <c r="N26" s="493" t="n">
        <v>0</v>
      </c>
      <c r="O26" s="493" t="n">
        <v>0</v>
      </c>
      <c r="P26" s="493" t="n">
        <v>0</v>
      </c>
      <c r="Q26" s="493" t="n">
        <v>0</v>
      </c>
      <c r="R26" s="493" t="n">
        <v>0</v>
      </c>
      <c r="S26" s="493" t="n">
        <v>0</v>
      </c>
      <c r="T26" s="493" t="n">
        <v>0</v>
      </c>
      <c r="U26" s="493" t="n">
        <v>0</v>
      </c>
      <c r="V26" s="493" t="n">
        <v>0</v>
      </c>
      <c r="W26" s="493" t="n">
        <v>0</v>
      </c>
      <c r="X26" s="493" t="n">
        <v>0</v>
      </c>
      <c r="Y26" s="493" t="n">
        <v>0</v>
      </c>
      <c r="Z26" s="493" t="n">
        <v>0</v>
      </c>
      <c r="AA26" s="493" t="n">
        <v>0</v>
      </c>
      <c r="AB26" s="493" t="n">
        <v>0</v>
      </c>
      <c r="AC26" s="493" t="n">
        <v>0</v>
      </c>
      <c r="AD26" s="493" t="n">
        <v>0</v>
      </c>
      <c r="AE26" s="493" t="n">
        <v>0</v>
      </c>
      <c r="AF26" s="493" t="n">
        <v>0</v>
      </c>
      <c r="AG26" s="493" t="n">
        <v>0</v>
      </c>
      <c r="AH26" s="493" t="n">
        <v>0</v>
      </c>
      <c r="AI26" s="493" t="n">
        <v>0</v>
      </c>
      <c r="AJ26" s="493" t="n">
        <v>0</v>
      </c>
      <c r="AK26" s="493" t="n">
        <v>0</v>
      </c>
      <c r="AL26" s="493" t="n">
        <v>0</v>
      </c>
      <c r="AM26" s="493" t="n">
        <v>0</v>
      </c>
      <c r="AN26" s="493" t="n">
        <v>0</v>
      </c>
      <c r="AO26" s="493" t="n">
        <v>0</v>
      </c>
      <c r="AP26" s="493" t="n">
        <v>0</v>
      </c>
      <c r="AQ26" s="493" t="n">
        <v>0</v>
      </c>
      <c r="AR26" s="493" t="n">
        <v>0</v>
      </c>
      <c r="AS26" s="493" t="n">
        <v>0</v>
      </c>
      <c r="AT26" s="493" t="n">
        <v>0</v>
      </c>
      <c r="AU26" s="493" t="n">
        <v>0</v>
      </c>
      <c r="AV26" s="493" t="n">
        <v>0</v>
      </c>
      <c r="AW26" s="493" t="n">
        <v>0</v>
      </c>
      <c r="AX26" s="493" t="n">
        <v>0</v>
      </c>
      <c r="AY26" s="493" t="n">
        <v>0</v>
      </c>
      <c r="AZ26" s="493" t="n">
        <v>0</v>
      </c>
      <c r="BA26" s="493" t="n">
        <v>0</v>
      </c>
      <c r="BB26" s="493" t="n">
        <v>0</v>
      </c>
      <c r="BC26" s="493" t="n">
        <v>0</v>
      </c>
      <c r="BD26" s="493" t="n">
        <v>0</v>
      </c>
      <c r="BE26" s="493" t="n">
        <v>0</v>
      </c>
      <c r="BF26" s="493" t="n">
        <v>0</v>
      </c>
      <c r="BG26" s="493" t="n">
        <v>0</v>
      </c>
      <c r="BH26" s="493" t="n">
        <v>1382.4</v>
      </c>
      <c r="BI26" s="493" t="n">
        <v>946.2</v>
      </c>
      <c r="BJ26" s="493" t="n">
        <v>2713.5</v>
      </c>
      <c r="BK26" s="493" t="n">
        <v>5751.9</v>
      </c>
      <c r="BL26" s="493" t="n">
        <v>2091.6</v>
      </c>
      <c r="BM26" s="493" t="n">
        <v>9246</v>
      </c>
      <c r="BN26" s="493" t="n">
        <v>0</v>
      </c>
      <c r="BO26" s="493" t="n">
        <v>2376</v>
      </c>
      <c r="BP26" s="493" t="n">
        <v>4519.8</v>
      </c>
      <c r="BQ26" s="493" t="n">
        <v>4094.4</v>
      </c>
      <c r="BR26" s="493" t="n">
        <v>4195.2</v>
      </c>
      <c r="BS26" s="493" t="n">
        <v>2680.2</v>
      </c>
      <c r="BT26" s="493" t="n">
        <v>4132.5</v>
      </c>
      <c r="BU26" s="493" t="n">
        <v>1262.4</v>
      </c>
      <c r="BV26" s="493" t="n">
        <v>3265.5</v>
      </c>
      <c r="BW26" s="493" t="n">
        <v>5160</v>
      </c>
    </row>
    <row r="27">
      <c r="A27" t="inlineStr">
        <is>
          <t>[C11A1] 심혈관 질환 다중요법 목적의 복합제제 (단일 투약 형태)</t>
        </is>
      </c>
      <c r="B27" t="inlineStr">
        <is>
          <t>건일바이오팜</t>
        </is>
      </c>
      <c r="C27" t="inlineStr">
        <is>
          <t>로수칸데</t>
        </is>
      </c>
      <c r="D27" t="inlineStr">
        <is>
          <t>건일바이오팜</t>
        </is>
      </c>
      <c r="E27" t="inlineStr">
        <is>
          <t>candesartan cilexetil,  rosuvastatin calcium  ( as rosuvastatin)</t>
        </is>
      </c>
      <c r="F27" t="inlineStr">
        <is>
          <t>종합병원</t>
        </is>
      </c>
      <c r="G27" t="inlineStr">
        <is>
          <t>Generic</t>
        </is>
      </c>
      <c r="H27" s="493" t="n">
        <v>0</v>
      </c>
      <c r="I27" s="493" t="n">
        <v>0</v>
      </c>
      <c r="J27" s="493" t="n">
        <v>0</v>
      </c>
      <c r="K27" s="493" t="n">
        <v>0</v>
      </c>
      <c r="L27" s="493" t="n">
        <v>0</v>
      </c>
      <c r="M27" s="493" t="n">
        <v>0</v>
      </c>
      <c r="N27" s="493" t="n">
        <v>0</v>
      </c>
      <c r="O27" s="493" t="n">
        <v>0</v>
      </c>
      <c r="P27" s="493" t="n">
        <v>0</v>
      </c>
      <c r="Q27" s="493" t="n">
        <v>0</v>
      </c>
      <c r="R27" s="493" t="n">
        <v>0</v>
      </c>
      <c r="S27" s="493" t="n">
        <v>0</v>
      </c>
      <c r="T27" s="493" t="n">
        <v>0</v>
      </c>
      <c r="U27" s="493" t="n">
        <v>0</v>
      </c>
      <c r="V27" s="493" t="n">
        <v>0</v>
      </c>
      <c r="W27" s="493" t="n">
        <v>0</v>
      </c>
      <c r="X27" s="493" t="n">
        <v>0</v>
      </c>
      <c r="Y27" s="493" t="n">
        <v>0</v>
      </c>
      <c r="Z27" s="493" t="n">
        <v>0</v>
      </c>
      <c r="AA27" s="493" t="n">
        <v>0</v>
      </c>
      <c r="AB27" s="493" t="n">
        <v>0</v>
      </c>
      <c r="AC27" s="493" t="n">
        <v>0</v>
      </c>
      <c r="AD27" s="493" t="n">
        <v>0</v>
      </c>
      <c r="AE27" s="493" t="n">
        <v>0</v>
      </c>
      <c r="AF27" s="493" t="n">
        <v>0</v>
      </c>
      <c r="AG27" s="493" t="n">
        <v>0</v>
      </c>
      <c r="AH27" s="493" t="n">
        <v>0</v>
      </c>
      <c r="AI27" s="493" t="n">
        <v>0</v>
      </c>
      <c r="AJ27" s="493" t="n">
        <v>0</v>
      </c>
      <c r="AK27" s="493" t="n">
        <v>0</v>
      </c>
      <c r="AL27" s="493" t="n">
        <v>0</v>
      </c>
      <c r="AM27" s="493" t="n">
        <v>0</v>
      </c>
      <c r="AN27" s="493" t="n">
        <v>0</v>
      </c>
      <c r="AO27" s="493" t="n">
        <v>0</v>
      </c>
      <c r="AP27" s="493" t="n">
        <v>0</v>
      </c>
      <c r="AQ27" s="493" t="n">
        <v>0</v>
      </c>
      <c r="AR27" s="493" t="n">
        <v>0</v>
      </c>
      <c r="AS27" s="493" t="n">
        <v>0</v>
      </c>
      <c r="AT27" s="493" t="n">
        <v>0</v>
      </c>
      <c r="AU27" s="493" t="n">
        <v>2043</v>
      </c>
      <c r="AV27" s="493" t="n">
        <v>4438.5</v>
      </c>
      <c r="AW27" s="493" t="n">
        <v>5044.8</v>
      </c>
      <c r="AX27" s="493" t="n">
        <v>5540.4</v>
      </c>
      <c r="AY27" s="493" t="n">
        <v>6362.1</v>
      </c>
      <c r="AZ27" s="493" t="n">
        <v>1680</v>
      </c>
      <c r="BA27" s="493" t="n">
        <v>4800</v>
      </c>
      <c r="BB27" s="493" t="n">
        <v>3112.1</v>
      </c>
      <c r="BC27" s="493" t="n">
        <v>2407.2</v>
      </c>
      <c r="BD27" s="493" t="n">
        <v>4046.72</v>
      </c>
      <c r="BE27" s="493" t="n">
        <v>3242.4</v>
      </c>
      <c r="BF27" s="493" t="n">
        <v>1072</v>
      </c>
      <c r="BG27" s="493" t="n">
        <v>718.8</v>
      </c>
      <c r="BH27" s="493" t="n">
        <v>0</v>
      </c>
      <c r="BI27" s="493" t="n">
        <v>0</v>
      </c>
      <c r="BJ27" s="493" t="n">
        <v>3336.62</v>
      </c>
      <c r="BK27" s="493" t="n">
        <v>8928.98</v>
      </c>
      <c r="BL27" s="493" t="n">
        <v>4390.44</v>
      </c>
      <c r="BM27" s="493" t="n">
        <v>3054.28</v>
      </c>
      <c r="BN27" s="493" t="n">
        <v>5149.52</v>
      </c>
      <c r="BO27" s="493" t="n">
        <v>4642.26</v>
      </c>
      <c r="BP27" s="493" t="n">
        <v>4805.01</v>
      </c>
      <c r="BQ27" s="493" t="n">
        <v>4099.83</v>
      </c>
      <c r="BR27" s="493" t="n">
        <v>4231.36</v>
      </c>
      <c r="BS27" s="493" t="n">
        <v>6481.94</v>
      </c>
      <c r="BT27" s="493" t="n">
        <v>7051.84</v>
      </c>
      <c r="BU27" s="493" t="n">
        <v>5151.45</v>
      </c>
      <c r="BV27" s="493" t="n">
        <v>3799.47</v>
      </c>
      <c r="BW27" s="493" t="n">
        <v>5947.31</v>
      </c>
    </row>
    <row r="28">
      <c r="A28" t="inlineStr">
        <is>
          <t>[C11A1] 심혈관 질환 다중요법 목적의 복합제제 (단일 투약 형태)</t>
        </is>
      </c>
      <c r="B28" t="inlineStr">
        <is>
          <t>건일바이오팜</t>
        </is>
      </c>
      <c r="C28" t="inlineStr">
        <is>
          <t>로수칸데</t>
        </is>
      </c>
      <c r="D28" t="inlineStr">
        <is>
          <t>건일바이오팜</t>
        </is>
      </c>
      <c r="E28" t="inlineStr">
        <is>
          <t>candesartan cilexetil,  rosuvastatin calcium  ( as rosuvastatin)</t>
        </is>
      </c>
      <c r="F28" t="inlineStr">
        <is>
          <t>병원</t>
        </is>
      </c>
      <c r="G28" t="inlineStr">
        <is>
          <t>Generic</t>
        </is>
      </c>
      <c r="H28" s="493" t="n">
        <v>0</v>
      </c>
      <c r="I28" s="493" t="n">
        <v>0</v>
      </c>
      <c r="J28" s="493" t="n">
        <v>0</v>
      </c>
      <c r="K28" s="493" t="n">
        <v>0</v>
      </c>
      <c r="L28" s="493" t="n">
        <v>0</v>
      </c>
      <c r="M28" s="493" t="n">
        <v>0</v>
      </c>
      <c r="N28" s="493" t="n">
        <v>0</v>
      </c>
      <c r="O28" s="493" t="n">
        <v>0</v>
      </c>
      <c r="P28" s="493" t="n">
        <v>0</v>
      </c>
      <c r="Q28" s="493" t="n">
        <v>0</v>
      </c>
      <c r="R28" s="493" t="n">
        <v>0</v>
      </c>
      <c r="S28" s="493" t="n">
        <v>0</v>
      </c>
      <c r="T28" s="493" t="n">
        <v>0</v>
      </c>
      <c r="U28" s="493" t="n">
        <v>0</v>
      </c>
      <c r="V28" s="493" t="n">
        <v>0</v>
      </c>
      <c r="W28" s="493" t="n">
        <v>0</v>
      </c>
      <c r="X28" s="493" t="n">
        <v>0</v>
      </c>
      <c r="Y28" s="493" t="n">
        <v>0</v>
      </c>
      <c r="Z28" s="493" t="n">
        <v>0</v>
      </c>
      <c r="AA28" s="493" t="n">
        <v>0</v>
      </c>
      <c r="AB28" s="493" t="n">
        <v>0</v>
      </c>
      <c r="AC28" s="493" t="n">
        <v>0</v>
      </c>
      <c r="AD28" s="493" t="n">
        <v>0</v>
      </c>
      <c r="AE28" s="493" t="n">
        <v>0</v>
      </c>
      <c r="AF28" s="493" t="n">
        <v>0</v>
      </c>
      <c r="AG28" s="493" t="n">
        <v>0</v>
      </c>
      <c r="AH28" s="493" t="n">
        <v>0</v>
      </c>
      <c r="AI28" s="493" t="n">
        <v>0</v>
      </c>
      <c r="AJ28" s="493" t="n">
        <v>0</v>
      </c>
      <c r="AK28" s="493" t="n">
        <v>0</v>
      </c>
      <c r="AL28" s="493" t="n">
        <v>0</v>
      </c>
      <c r="AM28" s="493" t="n">
        <v>0</v>
      </c>
      <c r="AN28" s="493" t="n">
        <v>0</v>
      </c>
      <c r="AO28" s="493" t="n">
        <v>0</v>
      </c>
      <c r="AP28" s="493" t="n">
        <v>0</v>
      </c>
      <c r="AQ28" s="493" t="n">
        <v>0</v>
      </c>
      <c r="AR28" s="493" t="n">
        <v>0</v>
      </c>
      <c r="AS28" s="493" t="n">
        <v>0</v>
      </c>
      <c r="AT28" s="493" t="n">
        <v>1656.32</v>
      </c>
      <c r="AU28" s="493" t="n">
        <v>1521.22</v>
      </c>
      <c r="AV28" s="493" t="n">
        <v>1328.4</v>
      </c>
      <c r="AW28" s="493" t="n">
        <v>1456.5</v>
      </c>
      <c r="AX28" s="493" t="n">
        <v>1111.5</v>
      </c>
      <c r="AY28" s="493" t="n">
        <v>1557</v>
      </c>
      <c r="AZ28" s="493" t="n">
        <v>1123.93</v>
      </c>
      <c r="BA28" s="493" t="n">
        <v>1344.75</v>
      </c>
      <c r="BB28" s="493" t="n">
        <v>1672.79</v>
      </c>
      <c r="BC28" s="493" t="n">
        <v>1608.3</v>
      </c>
      <c r="BD28" s="493" t="n">
        <v>1628.7</v>
      </c>
      <c r="BE28" s="493" t="n">
        <v>732.9</v>
      </c>
      <c r="BF28" s="493" t="n">
        <v>1645.5</v>
      </c>
      <c r="BG28" s="493" t="n">
        <v>59.4</v>
      </c>
      <c r="BH28" s="493" t="n">
        <v>1432.65</v>
      </c>
      <c r="BI28" s="493" t="n">
        <v>425.15</v>
      </c>
      <c r="BJ28" s="493" t="n">
        <v>1198.35</v>
      </c>
      <c r="BK28" s="493" t="n">
        <v>1477.33</v>
      </c>
      <c r="BL28" s="493" t="n">
        <v>2554.34</v>
      </c>
      <c r="BM28" s="493" t="n">
        <v>783.9</v>
      </c>
      <c r="BN28" s="493" t="n">
        <v>82.2</v>
      </c>
      <c r="BO28" s="493" t="n">
        <v>507.3</v>
      </c>
      <c r="BP28" s="493" t="n">
        <v>3785.52</v>
      </c>
      <c r="BQ28" s="493" t="n">
        <v>5545.08</v>
      </c>
      <c r="BR28" s="493" t="n">
        <v>5339.5</v>
      </c>
      <c r="BS28" s="493" t="n">
        <v>7829.7</v>
      </c>
      <c r="BT28" s="493" t="n">
        <v>11631.84</v>
      </c>
      <c r="BU28" s="493" t="n">
        <v>5938.52</v>
      </c>
      <c r="BV28" s="493" t="n">
        <v>5987.76</v>
      </c>
      <c r="BW28" s="493" t="n">
        <v>8675.059999999999</v>
      </c>
    </row>
    <row r="29">
      <c r="A29" t="inlineStr">
        <is>
          <t>[C11A1] 심혈관 질환 다중요법 목적의 복합제제 (단일 투약 형태)</t>
        </is>
      </c>
      <c r="B29" t="inlineStr">
        <is>
          <t>건일바이오팜</t>
        </is>
      </c>
      <c r="C29" t="inlineStr">
        <is>
          <t>로수칸데</t>
        </is>
      </c>
      <c r="D29" t="inlineStr">
        <is>
          <t>건일바이오팜</t>
        </is>
      </c>
      <c r="E29" t="inlineStr">
        <is>
          <t>candesartan cilexetil,  rosuvastatin calcium  ( as rosuvastatin)</t>
        </is>
      </c>
      <c r="F29" t="inlineStr">
        <is>
          <t>의원</t>
        </is>
      </c>
      <c r="G29" t="inlineStr">
        <is>
          <t>Generic</t>
        </is>
      </c>
      <c r="H29" s="493" t="n">
        <v>0</v>
      </c>
      <c r="I29" s="493" t="n">
        <v>0</v>
      </c>
      <c r="J29" s="493" t="n">
        <v>0</v>
      </c>
      <c r="K29" s="493" t="n">
        <v>0</v>
      </c>
      <c r="L29" s="493" t="n">
        <v>0</v>
      </c>
      <c r="M29" s="493" t="n">
        <v>0</v>
      </c>
      <c r="N29" s="493" t="n">
        <v>0</v>
      </c>
      <c r="O29" s="493" t="n">
        <v>0</v>
      </c>
      <c r="P29" s="493" t="n">
        <v>0</v>
      </c>
      <c r="Q29" s="493" t="n">
        <v>0</v>
      </c>
      <c r="R29" s="493" t="n">
        <v>0</v>
      </c>
      <c r="S29" s="493" t="n">
        <v>0</v>
      </c>
      <c r="T29" s="493" t="n">
        <v>0</v>
      </c>
      <c r="U29" s="493" t="n">
        <v>0</v>
      </c>
      <c r="V29" s="493" t="n">
        <v>0</v>
      </c>
      <c r="W29" s="493" t="n">
        <v>0</v>
      </c>
      <c r="X29" s="493" t="n">
        <v>0</v>
      </c>
      <c r="Y29" s="493" t="n">
        <v>0</v>
      </c>
      <c r="Z29" s="493" t="n">
        <v>0</v>
      </c>
      <c r="AA29" s="493" t="n">
        <v>0</v>
      </c>
      <c r="AB29" s="493" t="n">
        <v>0</v>
      </c>
      <c r="AC29" s="493" t="n">
        <v>0</v>
      </c>
      <c r="AD29" s="493" t="n">
        <v>0</v>
      </c>
      <c r="AE29" s="493" t="n">
        <v>0</v>
      </c>
      <c r="AF29" s="493" t="n">
        <v>0</v>
      </c>
      <c r="AG29" s="493" t="n">
        <v>0</v>
      </c>
      <c r="AH29" s="493" t="n">
        <v>0</v>
      </c>
      <c r="AI29" s="493" t="n">
        <v>0</v>
      </c>
      <c r="AJ29" s="493" t="n">
        <v>0</v>
      </c>
      <c r="AK29" s="493" t="n">
        <v>0</v>
      </c>
      <c r="AL29" s="493" t="n">
        <v>0</v>
      </c>
      <c r="AM29" s="493" t="n">
        <v>0</v>
      </c>
      <c r="AN29" s="493" t="n">
        <v>0</v>
      </c>
      <c r="AO29" s="493" t="n">
        <v>0</v>
      </c>
      <c r="AP29" s="493" t="n">
        <v>0</v>
      </c>
      <c r="AQ29" s="493" t="n">
        <v>0</v>
      </c>
      <c r="AR29" s="493" t="n">
        <v>3638.2</v>
      </c>
      <c r="AS29" s="493" t="n">
        <v>3994</v>
      </c>
      <c r="AT29" s="493" t="n">
        <v>2373.2</v>
      </c>
      <c r="AU29" s="493" t="n">
        <v>4599.81</v>
      </c>
      <c r="AV29" s="493" t="n">
        <v>5740.57</v>
      </c>
      <c r="AW29" s="493" t="n">
        <v>8227.83</v>
      </c>
      <c r="AX29" s="493" t="n">
        <v>8353.620000000001</v>
      </c>
      <c r="AY29" s="493" t="n">
        <v>7762.24</v>
      </c>
      <c r="AZ29" s="493" t="n">
        <v>6153.24</v>
      </c>
      <c r="BA29" s="493" t="n">
        <v>9758.440000000001</v>
      </c>
      <c r="BB29" s="493" t="n">
        <v>5661.72</v>
      </c>
      <c r="BC29" s="493" t="n">
        <v>8997.290000000001</v>
      </c>
      <c r="BD29" s="493" t="n">
        <v>10283.94</v>
      </c>
      <c r="BE29" s="493" t="n">
        <v>9261.52</v>
      </c>
      <c r="BF29" s="493" t="n">
        <v>6921.82</v>
      </c>
      <c r="BG29" s="493" t="n">
        <v>6655.12</v>
      </c>
      <c r="BH29" s="493" t="n">
        <v>11942.09</v>
      </c>
      <c r="BI29" s="493" t="n">
        <v>16732.8</v>
      </c>
      <c r="BJ29" s="493" t="n">
        <v>19065.49</v>
      </c>
      <c r="BK29" s="493" t="n">
        <v>19204.88</v>
      </c>
      <c r="BL29" s="493" t="n">
        <v>18530.11</v>
      </c>
      <c r="BM29" s="493" t="n">
        <v>19437.51</v>
      </c>
      <c r="BN29" s="493" t="n">
        <v>12891.17</v>
      </c>
      <c r="BO29" s="493" t="n">
        <v>26511.55</v>
      </c>
      <c r="BP29" s="493" t="n">
        <v>24552.44</v>
      </c>
      <c r="BQ29" s="493" t="n">
        <v>22906.76</v>
      </c>
      <c r="BR29" s="493" t="n">
        <v>27488.68</v>
      </c>
      <c r="BS29" s="493" t="n">
        <v>28336.91</v>
      </c>
      <c r="BT29" s="493" t="n">
        <v>25126.23</v>
      </c>
      <c r="BU29" s="493" t="n">
        <v>23859.3</v>
      </c>
      <c r="BV29" s="493" t="n">
        <v>31942.2</v>
      </c>
      <c r="BW29" s="493" t="n">
        <v>27361.06</v>
      </c>
    </row>
    <row r="30">
      <c r="A30" t="inlineStr">
        <is>
          <t>[C11A1] 심혈관 질환 다중요법 목적의 복합제제 (단일 투약 형태)</t>
        </is>
      </c>
      <c r="B30" t="inlineStr">
        <is>
          <t>경동제약</t>
        </is>
      </c>
      <c r="C30" t="inlineStr">
        <is>
          <t>로토디핀</t>
        </is>
      </c>
      <c r="D30" t="inlineStr">
        <is>
          <t>경동제약</t>
        </is>
      </c>
      <c r="E30" t="inlineStr">
        <is>
          <t>amlodipine besylate  ( as amlodipine),  rosuvastatin calcium  ( as rosuvastatin)</t>
        </is>
      </c>
      <c r="F30" t="inlineStr">
        <is>
          <t>병원</t>
        </is>
      </c>
      <c r="G30" t="inlineStr">
        <is>
          <t>Generic</t>
        </is>
      </c>
      <c r="H30" s="493" t="n">
        <v>0</v>
      </c>
      <c r="I30" s="493" t="n">
        <v>0</v>
      </c>
      <c r="J30" s="493" t="n">
        <v>0</v>
      </c>
      <c r="K30" s="493" t="n">
        <v>0</v>
      </c>
      <c r="L30" s="493" t="n">
        <v>0</v>
      </c>
      <c r="M30" s="493" t="n">
        <v>0</v>
      </c>
      <c r="N30" s="493" t="n">
        <v>0</v>
      </c>
      <c r="O30" s="493" t="n">
        <v>0</v>
      </c>
      <c r="P30" s="493" t="n">
        <v>0</v>
      </c>
      <c r="Q30" s="493" t="n">
        <v>0</v>
      </c>
      <c r="R30" s="493" t="n">
        <v>0</v>
      </c>
      <c r="S30" s="493" t="n">
        <v>0</v>
      </c>
      <c r="T30" s="493" t="n">
        <v>0</v>
      </c>
      <c r="U30" s="493" t="n">
        <v>0</v>
      </c>
      <c r="V30" s="493" t="n">
        <v>0</v>
      </c>
      <c r="W30" s="493" t="n">
        <v>0</v>
      </c>
      <c r="X30" s="493" t="n">
        <v>0</v>
      </c>
      <c r="Y30" s="493" t="n">
        <v>0</v>
      </c>
      <c r="Z30" s="493" t="n">
        <v>0</v>
      </c>
      <c r="AA30" s="493" t="n">
        <v>0</v>
      </c>
      <c r="AB30" s="493" t="n">
        <v>0</v>
      </c>
      <c r="AC30" s="493" t="n">
        <v>0</v>
      </c>
      <c r="AD30" s="493" t="n">
        <v>0</v>
      </c>
      <c r="AE30" s="493" t="n">
        <v>0</v>
      </c>
      <c r="AF30" s="493" t="n">
        <v>0</v>
      </c>
      <c r="AG30" s="493" t="n">
        <v>0</v>
      </c>
      <c r="AH30" s="493" t="n">
        <v>0</v>
      </c>
      <c r="AI30" s="493" t="n">
        <v>0</v>
      </c>
      <c r="AJ30" s="493" t="n">
        <v>0</v>
      </c>
      <c r="AK30" s="493" t="n">
        <v>0</v>
      </c>
      <c r="AL30" s="493" t="n">
        <v>0</v>
      </c>
      <c r="AM30" s="493" t="n">
        <v>0</v>
      </c>
      <c r="AN30" s="493" t="n">
        <v>0</v>
      </c>
      <c r="AO30" s="493" t="n">
        <v>0</v>
      </c>
      <c r="AP30" s="493" t="n">
        <v>0</v>
      </c>
      <c r="AQ30" s="493" t="n">
        <v>0</v>
      </c>
      <c r="AR30" s="493" t="n">
        <v>0</v>
      </c>
      <c r="AS30" s="493" t="n">
        <v>0</v>
      </c>
      <c r="AT30" s="493" t="n">
        <v>0</v>
      </c>
      <c r="AU30" s="493" t="n">
        <v>0</v>
      </c>
      <c r="AV30" s="493" t="n">
        <v>0</v>
      </c>
      <c r="AW30" s="493" t="n">
        <v>0</v>
      </c>
      <c r="AX30" s="493" t="n">
        <v>0</v>
      </c>
      <c r="AY30" s="493" t="n">
        <v>0</v>
      </c>
      <c r="AZ30" s="493" t="n">
        <v>0</v>
      </c>
      <c r="BA30" s="493" t="n">
        <v>0</v>
      </c>
      <c r="BB30" s="493" t="n">
        <v>0</v>
      </c>
      <c r="BC30" s="493" t="n">
        <v>0</v>
      </c>
      <c r="BD30" s="493" t="n">
        <v>0</v>
      </c>
      <c r="BE30" s="493" t="n">
        <v>0</v>
      </c>
      <c r="BF30" s="493" t="n">
        <v>0</v>
      </c>
      <c r="BG30" s="493" t="n">
        <v>0</v>
      </c>
      <c r="BH30" s="493" t="n">
        <v>0</v>
      </c>
      <c r="BI30" s="493" t="n">
        <v>0</v>
      </c>
      <c r="BJ30" s="493" t="n">
        <v>0</v>
      </c>
      <c r="BK30" s="493" t="n">
        <v>0</v>
      </c>
      <c r="BL30" s="493" t="n">
        <v>0</v>
      </c>
      <c r="BM30" s="493" t="n">
        <v>0</v>
      </c>
      <c r="BN30" s="493" t="n">
        <v>900.6</v>
      </c>
      <c r="BO30" s="493" t="n">
        <v>1117.44</v>
      </c>
      <c r="BP30" s="493" t="n">
        <v>664.16</v>
      </c>
      <c r="BQ30" s="493" t="n">
        <v>869.5</v>
      </c>
      <c r="BR30" s="493" t="n">
        <v>823.48</v>
      </c>
      <c r="BS30" s="493" t="n">
        <v>808.1799999999999</v>
      </c>
      <c r="BT30" s="493" t="n">
        <v>516.0599999999999</v>
      </c>
      <c r="BU30" s="493" t="n">
        <v>641.71</v>
      </c>
      <c r="BV30" s="493" t="n">
        <v>691.39</v>
      </c>
      <c r="BW30" s="493" t="n">
        <v>906.37</v>
      </c>
    </row>
    <row r="31">
      <c r="A31" t="inlineStr">
        <is>
          <t>[C11A1] 심혈관 질환 다중요법 목적의 복합제제 (단일 투약 형태)</t>
        </is>
      </c>
      <c r="B31" t="inlineStr">
        <is>
          <t>경동제약</t>
        </is>
      </c>
      <c r="C31" t="inlineStr">
        <is>
          <t>로토디핀</t>
        </is>
      </c>
      <c r="D31" t="inlineStr">
        <is>
          <t>경동제약</t>
        </is>
      </c>
      <c r="E31" t="inlineStr">
        <is>
          <t>amlodipine besylate  ( as amlodipine),  rosuvastatin calcium  ( as rosuvastatin)</t>
        </is>
      </c>
      <c r="F31" t="inlineStr">
        <is>
          <t>의원</t>
        </is>
      </c>
      <c r="G31" t="inlineStr">
        <is>
          <t>Generic</t>
        </is>
      </c>
      <c r="H31" s="493" t="n">
        <v>0</v>
      </c>
      <c r="I31" s="493" t="n">
        <v>0</v>
      </c>
      <c r="J31" s="493" t="n">
        <v>0</v>
      </c>
      <c r="K31" s="493" t="n">
        <v>0</v>
      </c>
      <c r="L31" s="493" t="n">
        <v>0</v>
      </c>
      <c r="M31" s="493" t="n">
        <v>0</v>
      </c>
      <c r="N31" s="493" t="n">
        <v>0</v>
      </c>
      <c r="O31" s="493" t="n">
        <v>0</v>
      </c>
      <c r="P31" s="493" t="n">
        <v>0</v>
      </c>
      <c r="Q31" s="493" t="n">
        <v>0</v>
      </c>
      <c r="R31" s="493" t="n">
        <v>0</v>
      </c>
      <c r="S31" s="493" t="n">
        <v>0</v>
      </c>
      <c r="T31" s="493" t="n">
        <v>0</v>
      </c>
      <c r="U31" s="493" t="n">
        <v>0</v>
      </c>
      <c r="V31" s="493" t="n">
        <v>0</v>
      </c>
      <c r="W31" s="493" t="n">
        <v>0</v>
      </c>
      <c r="X31" s="493" t="n">
        <v>0</v>
      </c>
      <c r="Y31" s="493" t="n">
        <v>0</v>
      </c>
      <c r="Z31" s="493" t="n">
        <v>0</v>
      </c>
      <c r="AA31" s="493" t="n">
        <v>0</v>
      </c>
      <c r="AB31" s="493" t="n">
        <v>0</v>
      </c>
      <c r="AC31" s="493" t="n">
        <v>0</v>
      </c>
      <c r="AD31" s="493" t="n">
        <v>0</v>
      </c>
      <c r="AE31" s="493" t="n">
        <v>0</v>
      </c>
      <c r="AF31" s="493" t="n">
        <v>0</v>
      </c>
      <c r="AG31" s="493" t="n">
        <v>0</v>
      </c>
      <c r="AH31" s="493" t="n">
        <v>0</v>
      </c>
      <c r="AI31" s="493" t="n">
        <v>0</v>
      </c>
      <c r="AJ31" s="493" t="n">
        <v>0</v>
      </c>
      <c r="AK31" s="493" t="n">
        <v>0</v>
      </c>
      <c r="AL31" s="493" t="n">
        <v>0</v>
      </c>
      <c r="AM31" s="493" t="n">
        <v>0</v>
      </c>
      <c r="AN31" s="493" t="n">
        <v>0</v>
      </c>
      <c r="AO31" s="493" t="n">
        <v>0</v>
      </c>
      <c r="AP31" s="493" t="n">
        <v>0</v>
      </c>
      <c r="AQ31" s="493" t="n">
        <v>0</v>
      </c>
      <c r="AR31" s="493" t="n">
        <v>0</v>
      </c>
      <c r="AS31" s="493" t="n">
        <v>0</v>
      </c>
      <c r="AT31" s="493" t="n">
        <v>0</v>
      </c>
      <c r="AU31" s="493" t="n">
        <v>0</v>
      </c>
      <c r="AV31" s="493" t="n">
        <v>0</v>
      </c>
      <c r="AW31" s="493" t="n">
        <v>0</v>
      </c>
      <c r="AX31" s="493" t="n">
        <v>0</v>
      </c>
      <c r="AY31" s="493" t="n">
        <v>0</v>
      </c>
      <c r="AZ31" s="493" t="n">
        <v>0</v>
      </c>
      <c r="BA31" s="493" t="n">
        <v>0</v>
      </c>
      <c r="BB31" s="493" t="n">
        <v>0</v>
      </c>
      <c r="BC31" s="493" t="n">
        <v>0</v>
      </c>
      <c r="BD31" s="493" t="n">
        <v>0</v>
      </c>
      <c r="BE31" s="493" t="n">
        <v>0</v>
      </c>
      <c r="BF31" s="493" t="n">
        <v>0</v>
      </c>
      <c r="BG31" s="493" t="n">
        <v>0</v>
      </c>
      <c r="BH31" s="493" t="n">
        <v>0</v>
      </c>
      <c r="BI31" s="493" t="n">
        <v>0</v>
      </c>
      <c r="BJ31" s="493" t="n">
        <v>0</v>
      </c>
      <c r="BK31" s="493" t="n">
        <v>3668.7</v>
      </c>
      <c r="BL31" s="493" t="n">
        <v>5210.7</v>
      </c>
      <c r="BM31" s="493" t="n">
        <v>4993.5</v>
      </c>
      <c r="BN31" s="493" t="n">
        <v>4709.1</v>
      </c>
      <c r="BO31" s="493" t="n">
        <v>6033.1</v>
      </c>
      <c r="BP31" s="493" t="n">
        <v>10084.8</v>
      </c>
      <c r="BQ31" s="493" t="n">
        <v>9385.5</v>
      </c>
      <c r="BR31" s="493" t="n">
        <v>11742.6</v>
      </c>
      <c r="BS31" s="493" t="n">
        <v>12240.6</v>
      </c>
      <c r="BT31" s="493" t="n">
        <v>11491.16</v>
      </c>
      <c r="BU31" s="493" t="n">
        <v>10933.5</v>
      </c>
      <c r="BV31" s="493" t="n">
        <v>13190.5</v>
      </c>
      <c r="BW31" s="493" t="n">
        <v>10982.75</v>
      </c>
    </row>
    <row r="32">
      <c r="A32" t="inlineStr">
        <is>
          <t>[C11A1] 심혈관 질환 다중요법 목적의 복합제제 (단일 투약 형태)</t>
        </is>
      </c>
      <c r="B32" t="inlineStr">
        <is>
          <t>경동제약</t>
        </is>
      </c>
      <c r="C32" t="inlineStr">
        <is>
          <t>발트리오</t>
        </is>
      </c>
      <c r="D32" t="inlineStr">
        <is>
          <t>경동제약</t>
        </is>
      </c>
      <c r="E32" t="inlineStr">
        <is>
          <t>amlodipine besylate  ( as amlodipine),  rosuvastatin calcium  ( as rosuvastatin),  valsartan</t>
        </is>
      </c>
      <c r="F32" t="inlineStr">
        <is>
          <t>상급종합병원</t>
        </is>
      </c>
      <c r="G32" t="inlineStr">
        <is>
          <t>Generic</t>
        </is>
      </c>
      <c r="H32" s="493" t="n">
        <v>0</v>
      </c>
      <c r="I32" s="493" t="n">
        <v>0</v>
      </c>
      <c r="J32" s="493" t="n">
        <v>0</v>
      </c>
      <c r="K32" s="493" t="n">
        <v>0</v>
      </c>
      <c r="L32" s="493" t="n">
        <v>0</v>
      </c>
      <c r="M32" s="493" t="n">
        <v>0</v>
      </c>
      <c r="N32" s="493" t="n">
        <v>0</v>
      </c>
      <c r="O32" s="493" t="n">
        <v>0</v>
      </c>
      <c r="P32" s="493" t="n">
        <v>0</v>
      </c>
      <c r="Q32" s="493" t="n">
        <v>0</v>
      </c>
      <c r="R32" s="493" t="n">
        <v>0</v>
      </c>
      <c r="S32" s="493" t="n">
        <v>0</v>
      </c>
      <c r="T32" s="493" t="n">
        <v>363.3</v>
      </c>
      <c r="U32" s="493" t="n">
        <v>0</v>
      </c>
      <c r="V32" s="493" t="n">
        <v>0</v>
      </c>
      <c r="W32" s="493" t="n">
        <v>0</v>
      </c>
      <c r="X32" s="493" t="n">
        <v>0</v>
      </c>
      <c r="Y32" s="493" t="n">
        <v>0</v>
      </c>
      <c r="Z32" s="493" t="n">
        <v>0</v>
      </c>
      <c r="AA32" s="493" t="n">
        <v>0</v>
      </c>
      <c r="AB32" s="493" t="n">
        <v>0</v>
      </c>
      <c r="AC32" s="493" t="n">
        <v>0</v>
      </c>
      <c r="AD32" s="493" t="n">
        <v>0</v>
      </c>
      <c r="AE32" s="493" t="n">
        <v>0</v>
      </c>
      <c r="AF32" s="493" t="n">
        <v>0</v>
      </c>
      <c r="AG32" s="493" t="n">
        <v>0</v>
      </c>
      <c r="AH32" s="493" t="n">
        <v>0</v>
      </c>
      <c r="AI32" s="493" t="n">
        <v>0</v>
      </c>
      <c r="AJ32" s="493" t="n">
        <v>0</v>
      </c>
      <c r="AK32" s="493" t="n">
        <v>0</v>
      </c>
      <c r="AL32" s="493" t="n">
        <v>0</v>
      </c>
      <c r="AM32" s="493" t="n">
        <v>0</v>
      </c>
      <c r="AN32" s="493" t="n">
        <v>0</v>
      </c>
      <c r="AO32" s="493" t="n">
        <v>0</v>
      </c>
      <c r="AP32" s="493" t="n">
        <v>0</v>
      </c>
      <c r="AQ32" s="493" t="n">
        <v>0</v>
      </c>
      <c r="AR32" s="493" t="n">
        <v>0</v>
      </c>
      <c r="AS32" s="493" t="n">
        <v>0</v>
      </c>
      <c r="AT32" s="493" t="n">
        <v>0</v>
      </c>
      <c r="AU32" s="493" t="n">
        <v>0</v>
      </c>
      <c r="AV32" s="493" t="n">
        <v>0</v>
      </c>
      <c r="AW32" s="493" t="n">
        <v>0</v>
      </c>
      <c r="AX32" s="493" t="n">
        <v>0</v>
      </c>
      <c r="AY32" s="493" t="n">
        <v>0</v>
      </c>
      <c r="AZ32" s="493" t="n">
        <v>0</v>
      </c>
      <c r="BA32" s="493" t="n">
        <v>0</v>
      </c>
      <c r="BB32" s="493" t="n">
        <v>2271.06</v>
      </c>
      <c r="BC32" s="493" t="n">
        <v>0</v>
      </c>
      <c r="BD32" s="493" t="n">
        <v>0</v>
      </c>
      <c r="BE32" s="493" t="n">
        <v>0</v>
      </c>
      <c r="BF32" s="493" t="n">
        <v>0</v>
      </c>
      <c r="BG32" s="493" t="n">
        <v>0</v>
      </c>
      <c r="BH32" s="493" t="n">
        <v>2440.5</v>
      </c>
      <c r="BI32" s="493" t="n">
        <v>0</v>
      </c>
      <c r="BJ32" s="493" t="n">
        <v>0</v>
      </c>
      <c r="BK32" s="493" t="n">
        <v>0</v>
      </c>
      <c r="BL32" s="493" t="n">
        <v>0</v>
      </c>
      <c r="BM32" s="493" t="n">
        <v>0</v>
      </c>
      <c r="BN32" s="493" t="n">
        <v>0</v>
      </c>
      <c r="BO32" s="493" t="n">
        <v>0</v>
      </c>
      <c r="BP32" s="493" t="n">
        <v>0</v>
      </c>
      <c r="BQ32" s="493" t="n">
        <v>0</v>
      </c>
      <c r="BR32" s="493" t="n">
        <v>0</v>
      </c>
      <c r="BS32" s="493" t="n">
        <v>0</v>
      </c>
      <c r="BT32" s="493" t="n">
        <v>0</v>
      </c>
      <c r="BU32" s="493" t="n">
        <v>0</v>
      </c>
      <c r="BV32" s="493" t="n">
        <v>0</v>
      </c>
      <c r="BW32" s="493" t="n">
        <v>0</v>
      </c>
    </row>
    <row r="33">
      <c r="A33" t="inlineStr">
        <is>
          <t>[C11A1] 심혈관 질환 다중요법 목적의 복합제제 (단일 투약 형태)</t>
        </is>
      </c>
      <c r="B33" t="inlineStr">
        <is>
          <t>경동제약</t>
        </is>
      </c>
      <c r="C33" t="inlineStr">
        <is>
          <t>발트리오</t>
        </is>
      </c>
      <c r="D33" t="inlineStr">
        <is>
          <t>경동제약</t>
        </is>
      </c>
      <c r="E33" t="inlineStr">
        <is>
          <t>amlodipine besylate  ( as amlodipine),  rosuvastatin calcium  ( as rosuvastatin),  valsartan</t>
        </is>
      </c>
      <c r="F33" t="inlineStr">
        <is>
          <t>종합병원</t>
        </is>
      </c>
      <c r="G33" t="inlineStr">
        <is>
          <t>Generic</t>
        </is>
      </c>
      <c r="H33" s="493" t="n">
        <v>66.59999999999999</v>
      </c>
      <c r="I33" s="493" t="n">
        <v>185.1</v>
      </c>
      <c r="J33" s="493" t="n">
        <v>182.07</v>
      </c>
      <c r="K33" s="493" t="n">
        <v>989.9299999999999</v>
      </c>
      <c r="L33" s="493" t="n">
        <v>482.85</v>
      </c>
      <c r="M33" s="493" t="n">
        <v>811.28</v>
      </c>
      <c r="N33" s="493" t="n">
        <v>1483.5</v>
      </c>
      <c r="O33" s="493" t="n">
        <v>2204.3</v>
      </c>
      <c r="P33" s="493" t="n">
        <v>13528.2</v>
      </c>
      <c r="Q33" s="493" t="n">
        <v>19556.42</v>
      </c>
      <c r="R33" s="493" t="n">
        <v>22499.9</v>
      </c>
      <c r="S33" s="493" t="n">
        <v>18953.7</v>
      </c>
      <c r="T33" s="493" t="n">
        <v>12952.25</v>
      </c>
      <c r="U33" s="493" t="n">
        <v>28888.7</v>
      </c>
      <c r="V33" s="493" t="n">
        <v>17140.92</v>
      </c>
      <c r="W33" s="493" t="n">
        <v>16436.5</v>
      </c>
      <c r="X33" s="493" t="n">
        <v>28412.2</v>
      </c>
      <c r="Y33" s="493" t="n">
        <v>17938.8</v>
      </c>
      <c r="Z33" s="493" t="n">
        <v>14591.9</v>
      </c>
      <c r="AA33" s="493" t="n">
        <v>30658.06</v>
      </c>
      <c r="AB33" s="493" t="n">
        <v>19084.2</v>
      </c>
      <c r="AC33" s="493" t="n">
        <v>19106.4</v>
      </c>
      <c r="AD33" s="493" t="n">
        <v>24431.92</v>
      </c>
      <c r="AE33" s="493" t="n">
        <v>22521.1</v>
      </c>
      <c r="AF33" s="493" t="n">
        <v>17154.62</v>
      </c>
      <c r="AG33" s="493" t="n">
        <v>20343.1</v>
      </c>
      <c r="AH33" s="493" t="n">
        <v>23658.46</v>
      </c>
      <c r="AI33" s="493" t="n">
        <v>12995.36</v>
      </c>
      <c r="AJ33" s="493" t="n">
        <v>20284.4</v>
      </c>
      <c r="AK33" s="493" t="n">
        <v>21121.94</v>
      </c>
      <c r="AL33" s="493" t="n">
        <v>15992.16</v>
      </c>
      <c r="AM33" s="493" t="n">
        <v>14533.64</v>
      </c>
      <c r="AN33" s="493" t="n">
        <v>16862.74</v>
      </c>
      <c r="AO33" s="493" t="n">
        <v>9368.299999999999</v>
      </c>
      <c r="AP33" s="493" t="n">
        <v>16056.8</v>
      </c>
      <c r="AQ33" s="493" t="n">
        <v>22257.1</v>
      </c>
      <c r="AR33" s="493" t="n">
        <v>18664.2</v>
      </c>
      <c r="AS33" s="493" t="n">
        <v>8590.52</v>
      </c>
      <c r="AT33" s="493" t="n">
        <v>15694.85</v>
      </c>
      <c r="AU33" s="493" t="n">
        <v>11746.57</v>
      </c>
      <c r="AV33" s="493" t="n">
        <v>13138.42</v>
      </c>
      <c r="AW33" s="493" t="n">
        <v>15687.7</v>
      </c>
      <c r="AX33" s="493" t="n">
        <v>8480.120000000001</v>
      </c>
      <c r="AY33" s="493" t="n">
        <v>7495.41</v>
      </c>
      <c r="AZ33" s="493" t="n">
        <v>15674.14</v>
      </c>
      <c r="BA33" s="493" t="n">
        <v>11691.76</v>
      </c>
      <c r="BB33" s="493" t="n">
        <v>8889.299999999999</v>
      </c>
      <c r="BC33" s="493" t="n">
        <v>14070.96</v>
      </c>
      <c r="BD33" s="493" t="n">
        <v>9928.799999999999</v>
      </c>
      <c r="BE33" s="493" t="n">
        <v>8660.9</v>
      </c>
      <c r="BF33" s="493" t="n">
        <v>14542.64</v>
      </c>
      <c r="BG33" s="493" t="n">
        <v>12384.92</v>
      </c>
      <c r="BH33" s="493" t="n">
        <v>9539.469999999999</v>
      </c>
      <c r="BI33" s="493" t="n">
        <v>15393.66</v>
      </c>
      <c r="BJ33" s="493" t="n">
        <v>19975.25</v>
      </c>
      <c r="BK33" s="493" t="n">
        <v>12804.88</v>
      </c>
      <c r="BL33" s="493" t="n">
        <v>14835.97</v>
      </c>
      <c r="BM33" s="493" t="n">
        <v>14214.96</v>
      </c>
      <c r="BN33" s="493" t="n">
        <v>13587.93</v>
      </c>
      <c r="BO33" s="493" t="n">
        <v>24223.86</v>
      </c>
      <c r="BP33" s="493" t="n">
        <v>6263.1</v>
      </c>
      <c r="BQ33" s="493" t="n">
        <v>12719.78</v>
      </c>
      <c r="BR33" s="493" t="n">
        <v>17660.12</v>
      </c>
      <c r="BS33" s="493" t="n">
        <v>19808.14</v>
      </c>
      <c r="BT33" s="493" t="n">
        <v>24768.07</v>
      </c>
      <c r="BU33" s="493" t="n">
        <v>12235.78</v>
      </c>
      <c r="BV33" s="493" t="n">
        <v>11998.2</v>
      </c>
      <c r="BW33" s="493" t="n">
        <v>10304.97</v>
      </c>
    </row>
    <row r="34">
      <c r="A34" t="inlineStr">
        <is>
          <t>[C11A1] 심혈관 질환 다중요법 목적의 복합제제 (단일 투약 형태)</t>
        </is>
      </c>
      <c r="B34" t="inlineStr">
        <is>
          <t>경동제약</t>
        </is>
      </c>
      <c r="C34" t="inlineStr">
        <is>
          <t>발트리오</t>
        </is>
      </c>
      <c r="D34" t="inlineStr">
        <is>
          <t>경동제약</t>
        </is>
      </c>
      <c r="E34" t="inlineStr">
        <is>
          <t>amlodipine besylate  ( as amlodipine),  rosuvastatin calcium  ( as rosuvastatin),  valsartan</t>
        </is>
      </c>
      <c r="F34" t="inlineStr">
        <is>
          <t>병원</t>
        </is>
      </c>
      <c r="G34" t="inlineStr">
        <is>
          <t>Generic</t>
        </is>
      </c>
      <c r="H34" s="493" t="n">
        <v>4080.3</v>
      </c>
      <c r="I34" s="493" t="n">
        <v>3678.2</v>
      </c>
      <c r="J34" s="493" t="n">
        <v>6252.11</v>
      </c>
      <c r="K34" s="493" t="n">
        <v>6966.31</v>
      </c>
      <c r="L34" s="493" t="n">
        <v>6443.3</v>
      </c>
      <c r="M34" s="493" t="n">
        <v>6986.25</v>
      </c>
      <c r="N34" s="493" t="n">
        <v>6325.15</v>
      </c>
      <c r="O34" s="493" t="n">
        <v>10241.22</v>
      </c>
      <c r="P34" s="493" t="n">
        <v>6246.84</v>
      </c>
      <c r="Q34" s="493" t="n">
        <v>9514.16</v>
      </c>
      <c r="R34" s="493" t="n">
        <v>6609.7</v>
      </c>
      <c r="S34" s="493" t="n">
        <v>9362.299999999999</v>
      </c>
      <c r="T34" s="493" t="n">
        <v>7853.37</v>
      </c>
      <c r="U34" s="493" t="n">
        <v>11169.2</v>
      </c>
      <c r="V34" s="493" t="n">
        <v>8280.780000000001</v>
      </c>
      <c r="W34" s="493" t="n">
        <v>8668.299999999999</v>
      </c>
      <c r="X34" s="493" t="n">
        <v>4730.9</v>
      </c>
      <c r="Y34" s="493" t="n">
        <v>10563.3</v>
      </c>
      <c r="Z34" s="493" t="n">
        <v>6672.3</v>
      </c>
      <c r="AA34" s="493" t="n">
        <v>7683.17</v>
      </c>
      <c r="AB34" s="493" t="n">
        <v>8400.6</v>
      </c>
      <c r="AC34" s="493" t="n">
        <v>10819.14</v>
      </c>
      <c r="AD34" s="493" t="n">
        <v>4773.8</v>
      </c>
      <c r="AE34" s="493" t="n">
        <v>10264.32</v>
      </c>
      <c r="AF34" s="493" t="n">
        <v>5469.89</v>
      </c>
      <c r="AG34" s="493" t="n">
        <v>7056.02</v>
      </c>
      <c r="AH34" s="493" t="n">
        <v>7876.6</v>
      </c>
      <c r="AI34" s="493" t="n">
        <v>7194.02</v>
      </c>
      <c r="AJ34" s="493" t="n">
        <v>8011.93</v>
      </c>
      <c r="AK34" s="493" t="n">
        <v>6674.48</v>
      </c>
      <c r="AL34" s="493" t="n">
        <v>11696.4</v>
      </c>
      <c r="AM34" s="493" t="n">
        <v>8508.9</v>
      </c>
      <c r="AN34" s="493" t="n">
        <v>8077.2</v>
      </c>
      <c r="AO34" s="493" t="n">
        <v>5236.2</v>
      </c>
      <c r="AP34" s="493" t="n">
        <v>11383.2</v>
      </c>
      <c r="AQ34" s="493" t="n">
        <v>7905.6</v>
      </c>
      <c r="AR34" s="493" t="n">
        <v>6695.9</v>
      </c>
      <c r="AS34" s="493" t="n">
        <v>6495.48</v>
      </c>
      <c r="AT34" s="493" t="n">
        <v>8769.700000000001</v>
      </c>
      <c r="AU34" s="493" t="n">
        <v>8471.07</v>
      </c>
      <c r="AV34" s="493" t="n">
        <v>9461.73</v>
      </c>
      <c r="AW34" s="493" t="n">
        <v>7272.16</v>
      </c>
      <c r="AX34" s="493" t="n">
        <v>9575.219999999999</v>
      </c>
      <c r="AY34" s="493" t="n">
        <v>7981.08</v>
      </c>
      <c r="AZ34" s="493" t="n">
        <v>8958.4</v>
      </c>
      <c r="BA34" s="493" t="n">
        <v>7744.75</v>
      </c>
      <c r="BB34" s="493" t="n">
        <v>6342.93</v>
      </c>
      <c r="BC34" s="493" t="n">
        <v>8264.42</v>
      </c>
      <c r="BD34" s="493" t="n">
        <v>8475.16</v>
      </c>
      <c r="BE34" s="493" t="n">
        <v>7889.31</v>
      </c>
      <c r="BF34" s="493" t="n">
        <v>6971.9</v>
      </c>
      <c r="BG34" s="493" t="n">
        <v>9122.67</v>
      </c>
      <c r="BH34" s="493" t="n">
        <v>8629.98</v>
      </c>
      <c r="BI34" s="493" t="n">
        <v>7136.02</v>
      </c>
      <c r="BJ34" s="493" t="n">
        <v>6897.64</v>
      </c>
      <c r="BK34" s="493" t="n">
        <v>8203.82</v>
      </c>
      <c r="BL34" s="493" t="n">
        <v>5253.22</v>
      </c>
      <c r="BM34" s="493" t="n">
        <v>5463.74</v>
      </c>
      <c r="BN34" s="493" t="n">
        <v>5470.32</v>
      </c>
      <c r="BO34" s="493" t="n">
        <v>7721.29</v>
      </c>
      <c r="BP34" s="493" t="n">
        <v>5814.32</v>
      </c>
      <c r="BQ34" s="493" t="n">
        <v>7082.5</v>
      </c>
      <c r="BR34" s="493" t="n">
        <v>3607.84</v>
      </c>
      <c r="BS34" s="493" t="n">
        <v>6217.06</v>
      </c>
      <c r="BT34" s="493" t="n">
        <v>5966.18</v>
      </c>
      <c r="BU34" s="493" t="n">
        <v>4717.6</v>
      </c>
      <c r="BV34" s="493" t="n">
        <v>5344.94</v>
      </c>
      <c r="BW34" s="493" t="n">
        <v>8482.040000000001</v>
      </c>
    </row>
    <row r="35">
      <c r="A35" t="inlineStr">
        <is>
          <t>[C11A1] 심혈관 질환 다중요법 목적의 복합제제 (단일 투약 형태)</t>
        </is>
      </c>
      <c r="B35" t="inlineStr">
        <is>
          <t>경동제약</t>
        </is>
      </c>
      <c r="C35" t="inlineStr">
        <is>
          <t>발트리오</t>
        </is>
      </c>
      <c r="D35" t="inlineStr">
        <is>
          <t>경동제약</t>
        </is>
      </c>
      <c r="E35" t="inlineStr">
        <is>
          <t>amlodipine besylate  ( as amlodipine),  rosuvastatin calcium  ( as rosuvastatin),  valsartan</t>
        </is>
      </c>
      <c r="F35" t="inlineStr">
        <is>
          <t>의원</t>
        </is>
      </c>
      <c r="G35" t="inlineStr">
        <is>
          <t>Generic</t>
        </is>
      </c>
      <c r="H35" s="493" t="n">
        <v>42235.12</v>
      </c>
      <c r="I35" s="493" t="n">
        <v>72587.25</v>
      </c>
      <c r="J35" s="493" t="n">
        <v>81705.63</v>
      </c>
      <c r="K35" s="493" t="n">
        <v>91246.56</v>
      </c>
      <c r="L35" s="493" t="n">
        <v>94618.91</v>
      </c>
      <c r="M35" s="493" t="n">
        <v>93231.59</v>
      </c>
      <c r="N35" s="493" t="n">
        <v>111251.15</v>
      </c>
      <c r="O35" s="493" t="n">
        <v>96585.42999999999</v>
      </c>
      <c r="P35" s="493" t="n">
        <v>95113.34</v>
      </c>
      <c r="Q35" s="493" t="n">
        <v>90865.17999999999</v>
      </c>
      <c r="R35" s="493" t="n">
        <v>99250.03</v>
      </c>
      <c r="S35" s="493" t="n">
        <v>92612.8</v>
      </c>
      <c r="T35" s="493" t="n">
        <v>89495.77</v>
      </c>
      <c r="U35" s="493" t="n">
        <v>85092.63</v>
      </c>
      <c r="V35" s="493" t="n">
        <v>98255.21000000001</v>
      </c>
      <c r="W35" s="493" t="n">
        <v>84176.09</v>
      </c>
      <c r="X35" s="493" t="n">
        <v>95412.49000000001</v>
      </c>
      <c r="Y35" s="493" t="n">
        <v>82128.42999999999</v>
      </c>
      <c r="Z35" s="493" t="n">
        <v>90803.91</v>
      </c>
      <c r="AA35" s="493" t="n">
        <v>89123.98</v>
      </c>
      <c r="AB35" s="493" t="n">
        <v>74570.25999999999</v>
      </c>
      <c r="AC35" s="493" t="n">
        <v>94522.17999999999</v>
      </c>
      <c r="AD35" s="493" t="n">
        <v>73466.95</v>
      </c>
      <c r="AE35" s="493" t="n">
        <v>82261.82000000001</v>
      </c>
      <c r="AF35" s="493" t="n">
        <v>75000.42</v>
      </c>
      <c r="AG35" s="493" t="n">
        <v>67576.07000000001</v>
      </c>
      <c r="AH35" s="493" t="n">
        <v>67674.06</v>
      </c>
      <c r="AI35" s="493" t="n">
        <v>74487.99000000001</v>
      </c>
      <c r="AJ35" s="493" t="n">
        <v>70650.69</v>
      </c>
      <c r="AK35" s="493" t="n">
        <v>74946.11</v>
      </c>
      <c r="AL35" s="493" t="n">
        <v>67810.92999999999</v>
      </c>
      <c r="AM35" s="493" t="n">
        <v>75575.60000000001</v>
      </c>
      <c r="AN35" s="493" t="n">
        <v>64089.33</v>
      </c>
      <c r="AO35" s="493" t="n">
        <v>72196.37</v>
      </c>
      <c r="AP35" s="493" t="n">
        <v>72356.64999999999</v>
      </c>
      <c r="AQ35" s="493" t="n">
        <v>84135.17</v>
      </c>
      <c r="AR35" s="493" t="n">
        <v>76762.32000000001</v>
      </c>
      <c r="AS35" s="493" t="n">
        <v>98235.25999999999</v>
      </c>
      <c r="AT35" s="493" t="n">
        <v>77939.27</v>
      </c>
      <c r="AU35" s="493" t="n">
        <v>93561.48</v>
      </c>
      <c r="AV35" s="493" t="n">
        <v>88837.38</v>
      </c>
      <c r="AW35" s="493" t="n">
        <v>90320.83</v>
      </c>
      <c r="AX35" s="493" t="n">
        <v>90044.13</v>
      </c>
      <c r="AY35" s="493" t="n">
        <v>96815.08</v>
      </c>
      <c r="AZ35" s="493" t="n">
        <v>91852.08</v>
      </c>
      <c r="BA35" s="493" t="n">
        <v>103293.94</v>
      </c>
      <c r="BB35" s="493" t="n">
        <v>94563.37</v>
      </c>
      <c r="BC35" s="493" t="n">
        <v>97237.03999999999</v>
      </c>
      <c r="BD35" s="493" t="n">
        <v>94592.73</v>
      </c>
      <c r="BE35" s="493" t="n">
        <v>96011.17</v>
      </c>
      <c r="BF35" s="493" t="n">
        <v>94870.52</v>
      </c>
      <c r="BG35" s="493" t="n">
        <v>99554.74000000001</v>
      </c>
      <c r="BH35" s="493" t="n">
        <v>102379.12</v>
      </c>
      <c r="BI35" s="493" t="n">
        <v>100753.32</v>
      </c>
      <c r="BJ35" s="493" t="n">
        <v>96398.03</v>
      </c>
      <c r="BK35" s="493" t="n">
        <v>92579.13</v>
      </c>
      <c r="BL35" s="493" t="n">
        <v>109730.14</v>
      </c>
      <c r="BM35" s="493" t="n">
        <v>90302.69</v>
      </c>
      <c r="BN35" s="493" t="n">
        <v>90845.55</v>
      </c>
      <c r="BO35" s="493" t="n">
        <v>87824.39</v>
      </c>
      <c r="BP35" s="493" t="n">
        <v>97574.16</v>
      </c>
      <c r="BQ35" s="493" t="n">
        <v>85212.58</v>
      </c>
      <c r="BR35" s="493" t="n">
        <v>93030.89999999999</v>
      </c>
      <c r="BS35" s="493" t="n">
        <v>97220.08</v>
      </c>
      <c r="BT35" s="493" t="n">
        <v>88512.34</v>
      </c>
      <c r="BU35" s="493" t="n">
        <v>92525.17</v>
      </c>
      <c r="BV35" s="493" t="n">
        <v>102197.34</v>
      </c>
      <c r="BW35" s="493" t="n">
        <v>83810.39999999999</v>
      </c>
    </row>
    <row r="36">
      <c r="A36" t="inlineStr">
        <is>
          <t>[C11A1] 심혈관 질환 다중요법 목적의 복합제제 (단일 투약 형태)</t>
        </is>
      </c>
      <c r="B36" t="inlineStr">
        <is>
          <t>경동제약</t>
        </is>
      </c>
      <c r="C36" t="inlineStr">
        <is>
          <t>발트리오</t>
        </is>
      </c>
      <c r="D36" t="inlineStr">
        <is>
          <t>경동제약</t>
        </is>
      </c>
      <c r="E36" t="inlineStr">
        <is>
          <t>amlodipine besylate  ( as amlodipine),  rosuvastatin calcium  ( as rosuvastatin),  valsartan</t>
        </is>
      </c>
      <c r="F36" t="inlineStr">
        <is>
          <t>보건소</t>
        </is>
      </c>
      <c r="G36" t="inlineStr">
        <is>
          <t>Generic</t>
        </is>
      </c>
      <c r="H36" s="493" t="n">
        <v>294</v>
      </c>
      <c r="I36" s="493" t="n">
        <v>0</v>
      </c>
      <c r="J36" s="493" t="n">
        <v>1016.1</v>
      </c>
      <c r="K36" s="493" t="n">
        <v>0</v>
      </c>
      <c r="L36" s="493" t="n">
        <v>0</v>
      </c>
      <c r="M36" s="493" t="n">
        <v>419.4</v>
      </c>
      <c r="N36" s="493" t="n">
        <v>976.5</v>
      </c>
      <c r="O36" s="493" t="n">
        <v>0</v>
      </c>
      <c r="P36" s="493" t="n">
        <v>0</v>
      </c>
      <c r="Q36" s="493" t="n">
        <v>644.4</v>
      </c>
      <c r="R36" s="493" t="n">
        <v>0</v>
      </c>
      <c r="S36" s="493" t="n">
        <v>0</v>
      </c>
      <c r="T36" s="493" t="n">
        <v>682.2</v>
      </c>
      <c r="U36" s="493" t="n">
        <v>0</v>
      </c>
      <c r="V36" s="493" t="n">
        <v>0</v>
      </c>
      <c r="W36" s="493" t="n">
        <v>657.9</v>
      </c>
      <c r="X36" s="493" t="n">
        <v>0</v>
      </c>
      <c r="Y36" s="493" t="n">
        <v>0</v>
      </c>
      <c r="Z36" s="493" t="n">
        <v>521.1</v>
      </c>
      <c r="AA36" s="493" t="n">
        <v>0</v>
      </c>
      <c r="AB36" s="493" t="n">
        <v>0</v>
      </c>
      <c r="AC36" s="493" t="n">
        <v>0</v>
      </c>
      <c r="AD36" s="493" t="n">
        <v>478.8</v>
      </c>
      <c r="AE36" s="493" t="n">
        <v>0</v>
      </c>
      <c r="AF36" s="493" t="n">
        <v>0</v>
      </c>
      <c r="AG36" s="493" t="n">
        <v>597.6</v>
      </c>
      <c r="AH36" s="493" t="n">
        <v>0</v>
      </c>
      <c r="AI36" s="493" t="n">
        <v>0</v>
      </c>
      <c r="AJ36" s="493" t="n">
        <v>449.1</v>
      </c>
      <c r="AK36" s="493" t="n">
        <v>432.9</v>
      </c>
      <c r="AL36" s="493" t="n">
        <v>452.7</v>
      </c>
      <c r="AM36" s="493" t="n">
        <v>0</v>
      </c>
      <c r="AN36" s="493" t="n">
        <v>256.2</v>
      </c>
      <c r="AO36" s="493" t="n">
        <v>527.4</v>
      </c>
      <c r="AP36" s="493" t="n">
        <v>0</v>
      </c>
      <c r="AQ36" s="493" t="n">
        <v>294.3</v>
      </c>
      <c r="AR36" s="493" t="n">
        <v>0</v>
      </c>
      <c r="AS36" s="493" t="n">
        <v>0</v>
      </c>
      <c r="AT36" s="493" t="n">
        <v>306</v>
      </c>
      <c r="AU36" s="493" t="n">
        <v>0</v>
      </c>
      <c r="AV36" s="493" t="n">
        <v>0</v>
      </c>
      <c r="AW36" s="493" t="n">
        <v>0</v>
      </c>
      <c r="AX36" s="493" t="n">
        <v>441.9</v>
      </c>
      <c r="AY36" s="493" t="n">
        <v>0</v>
      </c>
      <c r="AZ36" s="493" t="n">
        <v>0</v>
      </c>
      <c r="BA36" s="493" t="n">
        <v>0</v>
      </c>
      <c r="BB36" s="493" t="n">
        <v>0</v>
      </c>
      <c r="BC36" s="493" t="n">
        <v>0</v>
      </c>
      <c r="BD36" s="493" t="n">
        <v>396.04</v>
      </c>
      <c r="BE36" s="493" t="n">
        <v>1046.7</v>
      </c>
      <c r="BF36" s="493" t="n">
        <v>0</v>
      </c>
      <c r="BG36" s="493" t="n">
        <v>580.5</v>
      </c>
      <c r="BH36" s="493" t="n">
        <v>1044</v>
      </c>
      <c r="BI36" s="493" t="n">
        <v>0</v>
      </c>
      <c r="BJ36" s="493" t="n">
        <v>0</v>
      </c>
      <c r="BK36" s="493" t="n">
        <v>1051.2</v>
      </c>
      <c r="BL36" s="493" t="n">
        <v>344.7</v>
      </c>
      <c r="BM36" s="493" t="n">
        <v>0</v>
      </c>
      <c r="BN36" s="493" t="n">
        <v>1004.4</v>
      </c>
      <c r="BO36" s="493" t="n">
        <v>324.9</v>
      </c>
      <c r="BP36" s="493" t="n">
        <v>0</v>
      </c>
      <c r="BQ36" s="493" t="n">
        <v>1057.5</v>
      </c>
      <c r="BR36" s="493" t="n">
        <v>450.9</v>
      </c>
      <c r="BS36" s="493" t="n">
        <v>0</v>
      </c>
      <c r="BT36" s="493" t="n">
        <v>1104.6</v>
      </c>
      <c r="BU36" s="493" t="n">
        <v>0</v>
      </c>
      <c r="BV36" s="493" t="n">
        <v>457.8</v>
      </c>
      <c r="BW36" s="493" t="n">
        <v>879.3</v>
      </c>
    </row>
    <row r="37">
      <c r="A37" t="inlineStr">
        <is>
          <t>[C11A1] 심혈관 질환 다중요법 목적의 복합제제 (단일 투약 형태)</t>
        </is>
      </c>
      <c r="B37" t="inlineStr">
        <is>
          <t>경동제약</t>
        </is>
      </c>
      <c r="C37" t="inlineStr">
        <is>
          <t>발트리오</t>
        </is>
      </c>
      <c r="D37" t="inlineStr">
        <is>
          <t>경동제약</t>
        </is>
      </c>
      <c r="E37" t="inlineStr">
        <is>
          <t>amlodipine besylate  ( as amlodipine),  rosuvastatin calcium  ( as rosuvastatin),  valsartan</t>
        </is>
      </c>
      <c r="F37" t="inlineStr">
        <is>
          <t>기타(치과의원, 치과병원 등)</t>
        </is>
      </c>
      <c r="G37" t="inlineStr">
        <is>
          <t>Generic</t>
        </is>
      </c>
      <c r="H37" s="493" t="n">
        <v>0</v>
      </c>
      <c r="I37" s="493" t="n">
        <v>0</v>
      </c>
      <c r="J37" s="493" t="n">
        <v>0</v>
      </c>
      <c r="K37" s="493" t="n">
        <v>104.16</v>
      </c>
      <c r="L37" s="493" t="n">
        <v>0</v>
      </c>
      <c r="M37" s="493" t="n">
        <v>0</v>
      </c>
      <c r="N37" s="493" t="n">
        <v>0</v>
      </c>
      <c r="O37" s="493" t="n">
        <v>0</v>
      </c>
      <c r="P37" s="493" t="n">
        <v>0</v>
      </c>
      <c r="Q37" s="493" t="n">
        <v>0</v>
      </c>
      <c r="R37" s="493" t="n">
        <v>0</v>
      </c>
      <c r="S37" s="493" t="n">
        <v>0</v>
      </c>
      <c r="T37" s="493" t="n">
        <v>0</v>
      </c>
      <c r="U37" s="493" t="n">
        <v>0</v>
      </c>
      <c r="V37" s="493" t="n">
        <v>0</v>
      </c>
      <c r="W37" s="493" t="n">
        <v>0</v>
      </c>
      <c r="X37" s="493" t="n">
        <v>0</v>
      </c>
      <c r="Y37" s="493" t="n">
        <v>0</v>
      </c>
      <c r="Z37" s="493" t="n">
        <v>0</v>
      </c>
      <c r="AA37" s="493" t="n">
        <v>0</v>
      </c>
      <c r="AB37" s="493" t="n">
        <v>0</v>
      </c>
      <c r="AC37" s="493" t="n">
        <v>0</v>
      </c>
      <c r="AD37" s="493" t="n">
        <v>0</v>
      </c>
      <c r="AE37" s="493" t="n">
        <v>0</v>
      </c>
      <c r="AF37" s="493" t="n">
        <v>0</v>
      </c>
      <c r="AG37" s="493" t="n">
        <v>0</v>
      </c>
      <c r="AH37" s="493" t="n">
        <v>0</v>
      </c>
      <c r="AI37" s="493" t="n">
        <v>0</v>
      </c>
      <c r="AJ37" s="493" t="n">
        <v>0</v>
      </c>
      <c r="AK37" s="493" t="n">
        <v>0</v>
      </c>
      <c r="AL37" s="493" t="n">
        <v>0</v>
      </c>
      <c r="AM37" s="493" t="n">
        <v>0</v>
      </c>
      <c r="AN37" s="493" t="n">
        <v>0</v>
      </c>
      <c r="AO37" s="493" t="n">
        <v>0</v>
      </c>
      <c r="AP37" s="493" t="n">
        <v>0</v>
      </c>
      <c r="AQ37" s="493" t="n">
        <v>0</v>
      </c>
      <c r="AR37" s="493" t="n">
        <v>0</v>
      </c>
      <c r="AS37" s="493" t="n">
        <v>0</v>
      </c>
      <c r="AT37" s="493" t="n">
        <v>0</v>
      </c>
      <c r="AU37" s="493" t="n">
        <v>0</v>
      </c>
      <c r="AV37" s="493" t="n">
        <v>0</v>
      </c>
      <c r="AW37" s="493" t="n">
        <v>0</v>
      </c>
      <c r="AX37" s="493" t="n">
        <v>0</v>
      </c>
      <c r="AY37" s="493" t="n">
        <v>0</v>
      </c>
      <c r="AZ37" s="493" t="n">
        <v>0</v>
      </c>
      <c r="BA37" s="493" t="n">
        <v>0</v>
      </c>
      <c r="BB37" s="493" t="n">
        <v>0</v>
      </c>
      <c r="BC37" s="493" t="n">
        <v>0</v>
      </c>
      <c r="BD37" s="493" t="n">
        <v>0</v>
      </c>
      <c r="BE37" s="493" t="n">
        <v>0</v>
      </c>
      <c r="BF37" s="493" t="n">
        <v>0</v>
      </c>
      <c r="BG37" s="493" t="n">
        <v>0</v>
      </c>
      <c r="BH37" s="493" t="n">
        <v>0</v>
      </c>
      <c r="BI37" s="493" t="n">
        <v>0</v>
      </c>
      <c r="BJ37" s="493" t="n">
        <v>0</v>
      </c>
      <c r="BK37" s="493" t="n">
        <v>0</v>
      </c>
      <c r="BL37" s="493" t="n">
        <v>0</v>
      </c>
      <c r="BM37" s="493" t="n">
        <v>0</v>
      </c>
      <c r="BN37" s="493" t="n">
        <v>0</v>
      </c>
      <c r="BO37" s="493" t="n">
        <v>0</v>
      </c>
      <c r="BP37" s="493" t="n">
        <v>0</v>
      </c>
      <c r="BQ37" s="493" t="n">
        <v>0</v>
      </c>
      <c r="BR37" s="493" t="n">
        <v>0</v>
      </c>
      <c r="BS37" s="493" t="n">
        <v>0</v>
      </c>
      <c r="BT37" s="493" t="n">
        <v>0</v>
      </c>
      <c r="BU37" s="493" t="n">
        <v>0</v>
      </c>
      <c r="BV37" s="493" t="n">
        <v>0</v>
      </c>
      <c r="BW37" s="493" t="n">
        <v>0</v>
      </c>
    </row>
    <row r="38">
      <c r="A38" t="inlineStr">
        <is>
          <t>[C11A1] 심혈관 질환 다중요법 목적의 복합제제 (단일 투약 형태)</t>
        </is>
      </c>
      <c r="B38" t="inlineStr">
        <is>
          <t>경동제약</t>
        </is>
      </c>
      <c r="C38" t="inlineStr">
        <is>
          <t>아토디핀</t>
        </is>
      </c>
      <c r="D38" t="inlineStr">
        <is>
          <t>경동제약</t>
        </is>
      </c>
      <c r="E38" t="inlineStr">
        <is>
          <t>amlodipine besylate,  atorvastatin calcium</t>
        </is>
      </c>
      <c r="F38" t="inlineStr">
        <is>
          <t>상급종합병원</t>
        </is>
      </c>
      <c r="G38" t="inlineStr">
        <is>
          <t>Generic</t>
        </is>
      </c>
      <c r="H38" s="493" t="n">
        <v>0</v>
      </c>
      <c r="I38" s="493" t="n">
        <v>0</v>
      </c>
      <c r="J38" s="493" t="n">
        <v>0</v>
      </c>
      <c r="K38" s="493" t="n">
        <v>0</v>
      </c>
      <c r="L38" s="493" t="n">
        <v>0</v>
      </c>
      <c r="M38" s="493" t="n">
        <v>0</v>
      </c>
      <c r="N38" s="493" t="n">
        <v>0</v>
      </c>
      <c r="O38" s="493" t="n">
        <v>0</v>
      </c>
      <c r="P38" s="493" t="n">
        <v>0</v>
      </c>
      <c r="Q38" s="493" t="n">
        <v>0</v>
      </c>
      <c r="R38" s="493" t="n">
        <v>0</v>
      </c>
      <c r="S38" s="493" t="n">
        <v>0</v>
      </c>
      <c r="T38" s="493" t="n">
        <v>0</v>
      </c>
      <c r="U38" s="493" t="n">
        <v>0</v>
      </c>
      <c r="V38" s="493" t="n">
        <v>0</v>
      </c>
      <c r="W38" s="493" t="n">
        <v>0</v>
      </c>
      <c r="X38" s="493" t="n">
        <v>0</v>
      </c>
      <c r="Y38" s="493" t="n">
        <v>0</v>
      </c>
      <c r="Z38" s="493" t="n">
        <v>0</v>
      </c>
      <c r="AA38" s="493" t="n">
        <v>0</v>
      </c>
      <c r="AB38" s="493" t="n">
        <v>0</v>
      </c>
      <c r="AC38" s="493" t="n">
        <v>0</v>
      </c>
      <c r="AD38" s="493" t="n">
        <v>0</v>
      </c>
      <c r="AE38" s="493" t="n">
        <v>0</v>
      </c>
      <c r="AF38" s="493" t="n">
        <v>0</v>
      </c>
      <c r="AG38" s="493" t="n">
        <v>0</v>
      </c>
      <c r="AH38" s="493" t="n">
        <v>0</v>
      </c>
      <c r="AI38" s="493" t="n">
        <v>0</v>
      </c>
      <c r="AJ38" s="493" t="n">
        <v>0</v>
      </c>
      <c r="AK38" s="493" t="n">
        <v>0</v>
      </c>
      <c r="AL38" s="493" t="n">
        <v>0</v>
      </c>
      <c r="AM38" s="493" t="n">
        <v>0</v>
      </c>
      <c r="AN38" s="493" t="n">
        <v>0</v>
      </c>
      <c r="AO38" s="493" t="n">
        <v>0</v>
      </c>
      <c r="AP38" s="493" t="n">
        <v>0</v>
      </c>
      <c r="AQ38" s="493" t="n">
        <v>0</v>
      </c>
      <c r="AR38" s="493" t="n">
        <v>0</v>
      </c>
      <c r="AS38" s="493" t="n">
        <v>0</v>
      </c>
      <c r="AT38" s="493" t="n">
        <v>0</v>
      </c>
      <c r="AU38" s="493" t="n">
        <v>0</v>
      </c>
      <c r="AV38" s="493" t="n">
        <v>0</v>
      </c>
      <c r="AW38" s="493" t="n">
        <v>0</v>
      </c>
      <c r="AX38" s="493" t="n">
        <v>0</v>
      </c>
      <c r="AY38" s="493" t="n">
        <v>563.4</v>
      </c>
      <c r="AZ38" s="493" t="n">
        <v>0</v>
      </c>
      <c r="BA38" s="493" t="n">
        <v>0</v>
      </c>
      <c r="BB38" s="493" t="n">
        <v>0</v>
      </c>
      <c r="BC38" s="493" t="n">
        <v>0</v>
      </c>
      <c r="BD38" s="493" t="n">
        <v>0</v>
      </c>
      <c r="BE38" s="493" t="n">
        <v>0</v>
      </c>
      <c r="BF38" s="493" t="n">
        <v>0</v>
      </c>
      <c r="BG38" s="493" t="n">
        <v>0</v>
      </c>
      <c r="BH38" s="493" t="n">
        <v>0</v>
      </c>
      <c r="BI38" s="493" t="n">
        <v>0</v>
      </c>
      <c r="BJ38" s="493" t="n">
        <v>0</v>
      </c>
      <c r="BK38" s="493" t="n">
        <v>0</v>
      </c>
      <c r="BL38" s="493" t="n">
        <v>0</v>
      </c>
      <c r="BM38" s="493" t="n">
        <v>0</v>
      </c>
      <c r="BN38" s="493" t="n">
        <v>0</v>
      </c>
      <c r="BO38" s="493" t="n">
        <v>0</v>
      </c>
      <c r="BP38" s="493" t="n">
        <v>0</v>
      </c>
      <c r="BQ38" s="493" t="n">
        <v>0</v>
      </c>
      <c r="BR38" s="493" t="n">
        <v>0</v>
      </c>
      <c r="BS38" s="493" t="n">
        <v>0</v>
      </c>
      <c r="BT38" s="493" t="n">
        <v>0</v>
      </c>
      <c r="BU38" s="493" t="n">
        <v>0</v>
      </c>
      <c r="BV38" s="493" t="n">
        <v>0</v>
      </c>
      <c r="BW38" s="493" t="n">
        <v>0</v>
      </c>
    </row>
    <row r="39">
      <c r="A39" t="inlineStr">
        <is>
          <t>[C11A1] 심혈관 질환 다중요법 목적의 복합제제 (단일 투약 형태)</t>
        </is>
      </c>
      <c r="B39" t="inlineStr">
        <is>
          <t>경동제약</t>
        </is>
      </c>
      <c r="C39" t="inlineStr">
        <is>
          <t>아토디핀</t>
        </is>
      </c>
      <c r="D39" t="inlineStr">
        <is>
          <t>경동제약</t>
        </is>
      </c>
      <c r="E39" t="inlineStr">
        <is>
          <t>amlodipine besylate,  atorvastatin calcium</t>
        </is>
      </c>
      <c r="F39" t="inlineStr">
        <is>
          <t>종합병원</t>
        </is>
      </c>
      <c r="G39" t="inlineStr">
        <is>
          <t>Generic</t>
        </is>
      </c>
      <c r="H39" s="493" t="n">
        <v>718.2</v>
      </c>
      <c r="I39" s="493" t="n">
        <v>0</v>
      </c>
      <c r="J39" s="493" t="n">
        <v>0</v>
      </c>
      <c r="K39" s="493" t="n">
        <v>1080.9</v>
      </c>
      <c r="L39" s="493" t="n">
        <v>0</v>
      </c>
      <c r="M39" s="493" t="n">
        <v>0</v>
      </c>
      <c r="N39" s="493" t="n">
        <v>480</v>
      </c>
      <c r="O39" s="493" t="n">
        <v>0</v>
      </c>
      <c r="P39" s="493" t="n">
        <v>359.1</v>
      </c>
      <c r="Q39" s="493" t="n">
        <v>0</v>
      </c>
      <c r="R39" s="493" t="n">
        <v>0</v>
      </c>
      <c r="S39" s="493" t="n">
        <v>0</v>
      </c>
      <c r="T39" s="493" t="n">
        <v>720</v>
      </c>
      <c r="U39" s="493" t="n">
        <v>0</v>
      </c>
      <c r="V39" s="493" t="n">
        <v>0</v>
      </c>
      <c r="W39" s="493" t="n">
        <v>1436.4</v>
      </c>
      <c r="X39" s="493" t="n">
        <v>0</v>
      </c>
      <c r="Y39" s="493" t="n">
        <v>0</v>
      </c>
      <c r="Z39" s="493" t="n">
        <v>3598.2</v>
      </c>
      <c r="AA39" s="493" t="n">
        <v>0</v>
      </c>
      <c r="AB39" s="493" t="n">
        <v>0</v>
      </c>
      <c r="AC39" s="493" t="n">
        <v>1441.8</v>
      </c>
      <c r="AD39" s="493" t="n">
        <v>0</v>
      </c>
      <c r="AE39" s="493" t="n">
        <v>360</v>
      </c>
      <c r="AF39" s="493" t="n">
        <v>720</v>
      </c>
      <c r="AG39" s="493" t="n">
        <v>0</v>
      </c>
      <c r="AH39" s="493" t="n">
        <v>1088.1</v>
      </c>
      <c r="AI39" s="493" t="n">
        <v>720</v>
      </c>
      <c r="AJ39" s="493" t="n">
        <v>0</v>
      </c>
      <c r="AK39" s="493" t="n">
        <v>2279.7</v>
      </c>
      <c r="AL39" s="493" t="n">
        <v>0</v>
      </c>
      <c r="AM39" s="493" t="n">
        <v>0</v>
      </c>
      <c r="AN39" s="493" t="n">
        <v>0</v>
      </c>
      <c r="AO39" s="493" t="n">
        <v>720</v>
      </c>
      <c r="AP39" s="493" t="n">
        <v>0</v>
      </c>
      <c r="AQ39" s="493" t="n">
        <v>0</v>
      </c>
      <c r="AR39" s="493" t="n">
        <v>0</v>
      </c>
      <c r="AS39" s="493" t="n">
        <v>0</v>
      </c>
      <c r="AT39" s="493" t="n">
        <v>0</v>
      </c>
      <c r="AU39" s="493" t="n">
        <v>0</v>
      </c>
      <c r="AV39" s="493" t="n">
        <v>0</v>
      </c>
      <c r="AW39" s="493" t="n">
        <v>0</v>
      </c>
      <c r="AX39" s="493" t="n">
        <v>0</v>
      </c>
      <c r="AY39" s="493" t="n">
        <v>0</v>
      </c>
      <c r="AZ39" s="493" t="n">
        <v>0</v>
      </c>
      <c r="BA39" s="493" t="n">
        <v>0</v>
      </c>
      <c r="BB39" s="493" t="n">
        <v>1452.6</v>
      </c>
      <c r="BC39" s="493" t="n">
        <v>0</v>
      </c>
      <c r="BD39" s="493" t="n">
        <v>0</v>
      </c>
      <c r="BE39" s="493" t="n">
        <v>0</v>
      </c>
      <c r="BF39" s="493" t="n">
        <v>0</v>
      </c>
      <c r="BG39" s="493" t="n">
        <v>0</v>
      </c>
      <c r="BH39" s="493" t="n">
        <v>0</v>
      </c>
      <c r="BI39" s="493" t="n">
        <v>0</v>
      </c>
      <c r="BJ39" s="493" t="n">
        <v>0</v>
      </c>
      <c r="BK39" s="493" t="n">
        <v>0</v>
      </c>
      <c r="BL39" s="493" t="n">
        <v>0</v>
      </c>
      <c r="BM39" s="493" t="n">
        <v>0</v>
      </c>
      <c r="BN39" s="493" t="n">
        <v>726.3</v>
      </c>
      <c r="BO39" s="493" t="n">
        <v>0</v>
      </c>
      <c r="BP39" s="493" t="n">
        <v>0</v>
      </c>
      <c r="BQ39" s="493" t="n">
        <v>0</v>
      </c>
      <c r="BR39" s="493" t="n">
        <v>0</v>
      </c>
      <c r="BS39" s="493" t="n">
        <v>0</v>
      </c>
      <c r="BT39" s="493" t="n">
        <v>0</v>
      </c>
      <c r="BU39" s="493" t="n">
        <v>0</v>
      </c>
      <c r="BV39" s="493" t="n">
        <v>0</v>
      </c>
      <c r="BW39" s="493" t="n">
        <v>0</v>
      </c>
    </row>
    <row r="40">
      <c r="A40" t="inlineStr">
        <is>
          <t>[C11A1] 심혈관 질환 다중요법 목적의 복합제제 (단일 투약 형태)</t>
        </is>
      </c>
      <c r="B40" t="inlineStr">
        <is>
          <t>경동제약</t>
        </is>
      </c>
      <c r="C40" t="inlineStr">
        <is>
          <t>아토디핀</t>
        </is>
      </c>
      <c r="D40" t="inlineStr">
        <is>
          <t>경동제약</t>
        </is>
      </c>
      <c r="E40" t="inlineStr">
        <is>
          <t>amlodipine besylate,  atorvastatin calcium</t>
        </is>
      </c>
      <c r="F40" t="inlineStr">
        <is>
          <t>병원</t>
        </is>
      </c>
      <c r="G40" t="inlineStr">
        <is>
          <t>Generic</t>
        </is>
      </c>
      <c r="H40" s="493" t="n">
        <v>0</v>
      </c>
      <c r="I40" s="493" t="n">
        <v>0</v>
      </c>
      <c r="J40" s="493" t="n">
        <v>0</v>
      </c>
      <c r="K40" s="493" t="n">
        <v>0</v>
      </c>
      <c r="L40" s="493" t="n">
        <v>0</v>
      </c>
      <c r="M40" s="493" t="n">
        <v>0</v>
      </c>
      <c r="N40" s="493" t="n">
        <v>0</v>
      </c>
      <c r="O40" s="493" t="n">
        <v>0</v>
      </c>
      <c r="P40" s="493" t="n">
        <v>0</v>
      </c>
      <c r="Q40" s="493" t="n">
        <v>0</v>
      </c>
      <c r="R40" s="493" t="n">
        <v>0</v>
      </c>
      <c r="S40" s="493" t="n">
        <v>0</v>
      </c>
      <c r="T40" s="493" t="n">
        <v>0</v>
      </c>
      <c r="U40" s="493" t="n">
        <v>0</v>
      </c>
      <c r="V40" s="493" t="n">
        <v>0</v>
      </c>
      <c r="W40" s="493" t="n">
        <v>101.7</v>
      </c>
      <c r="X40" s="493" t="n">
        <v>0</v>
      </c>
      <c r="Y40" s="493" t="n">
        <v>0</v>
      </c>
      <c r="Z40" s="493" t="n">
        <v>0</v>
      </c>
      <c r="AA40" s="493" t="n">
        <v>0</v>
      </c>
      <c r="AB40" s="493" t="n">
        <v>0</v>
      </c>
      <c r="AC40" s="493" t="n">
        <v>0</v>
      </c>
      <c r="AD40" s="493" t="n">
        <v>0</v>
      </c>
      <c r="AE40" s="493" t="n">
        <v>0</v>
      </c>
      <c r="AF40" s="493" t="n">
        <v>0</v>
      </c>
      <c r="AG40" s="493" t="n">
        <v>0</v>
      </c>
      <c r="AH40" s="493" t="n">
        <v>0</v>
      </c>
      <c r="AI40" s="493" t="n">
        <v>120</v>
      </c>
      <c r="AJ40" s="493" t="n">
        <v>0</v>
      </c>
      <c r="AK40" s="493" t="n">
        <v>0</v>
      </c>
      <c r="AL40" s="493" t="n">
        <v>0</v>
      </c>
      <c r="AM40" s="493" t="n">
        <v>0</v>
      </c>
      <c r="AN40" s="493" t="n">
        <v>0</v>
      </c>
      <c r="AO40" s="493" t="n">
        <v>0</v>
      </c>
      <c r="AP40" s="493" t="n">
        <v>0</v>
      </c>
      <c r="AQ40" s="493" t="n">
        <v>0</v>
      </c>
      <c r="AR40" s="493" t="n">
        <v>0</v>
      </c>
      <c r="AS40" s="493" t="n">
        <v>55.86</v>
      </c>
      <c r="AT40" s="493" t="n">
        <v>1256</v>
      </c>
      <c r="AU40" s="493" t="n">
        <v>1417.17</v>
      </c>
      <c r="AV40" s="493" t="n">
        <v>1028.14</v>
      </c>
      <c r="AW40" s="493" t="n">
        <v>400.14</v>
      </c>
      <c r="AX40" s="493" t="n">
        <v>837.89</v>
      </c>
      <c r="AY40" s="493" t="n">
        <v>743.55</v>
      </c>
      <c r="AZ40" s="493" t="n">
        <v>1078.65</v>
      </c>
      <c r="BA40" s="493" t="n">
        <v>1374.97</v>
      </c>
      <c r="BB40" s="493" t="n">
        <v>1636.94</v>
      </c>
      <c r="BC40" s="493" t="n">
        <v>1461.4</v>
      </c>
      <c r="BD40" s="493" t="n">
        <v>2187.43</v>
      </c>
      <c r="BE40" s="493" t="n">
        <v>1481.9</v>
      </c>
      <c r="BF40" s="493" t="n">
        <v>2855.71</v>
      </c>
      <c r="BG40" s="493" t="n">
        <v>2729.21</v>
      </c>
      <c r="BH40" s="493" t="n">
        <v>2363.24</v>
      </c>
      <c r="BI40" s="493" t="n">
        <v>2062.29</v>
      </c>
      <c r="BJ40" s="493" t="n">
        <v>2582.23</v>
      </c>
      <c r="BK40" s="493" t="n">
        <v>2786.94</v>
      </c>
      <c r="BL40" s="493" t="n">
        <v>2789.56</v>
      </c>
      <c r="BM40" s="493" t="n">
        <v>2752.76</v>
      </c>
      <c r="BN40" s="493" t="n">
        <v>3203.55</v>
      </c>
      <c r="BO40" s="493" t="n">
        <v>3494.25</v>
      </c>
      <c r="BP40" s="493" t="n">
        <v>5289.35</v>
      </c>
      <c r="BQ40" s="493" t="n">
        <v>3186.32</v>
      </c>
      <c r="BR40" s="493" t="n">
        <v>3265.06</v>
      </c>
      <c r="BS40" s="493" t="n">
        <v>2706.49</v>
      </c>
      <c r="BT40" s="493" t="n">
        <v>2153.97</v>
      </c>
      <c r="BU40" s="493" t="n">
        <v>3987.24</v>
      </c>
      <c r="BV40" s="493" t="n">
        <v>2839.55</v>
      </c>
      <c r="BW40" s="493" t="n">
        <v>2889.79</v>
      </c>
    </row>
    <row r="41">
      <c r="A41" t="inlineStr">
        <is>
          <t>[C11A1] 심혈관 질환 다중요법 목적의 복합제제 (단일 투약 형태)</t>
        </is>
      </c>
      <c r="B41" t="inlineStr">
        <is>
          <t>경동제약</t>
        </is>
      </c>
      <c r="C41" t="inlineStr">
        <is>
          <t>아토디핀</t>
        </is>
      </c>
      <c r="D41" t="inlineStr">
        <is>
          <t>경동제약</t>
        </is>
      </c>
      <c r="E41" t="inlineStr">
        <is>
          <t>amlodipine besylate,  atorvastatin calcium</t>
        </is>
      </c>
      <c r="F41" t="inlineStr">
        <is>
          <t>의원</t>
        </is>
      </c>
      <c r="G41" t="inlineStr">
        <is>
          <t>Generic</t>
        </is>
      </c>
      <c r="H41" s="493" t="n">
        <v>104044.39</v>
      </c>
      <c r="I41" s="493" t="n">
        <v>113487.92</v>
      </c>
      <c r="J41" s="493" t="n">
        <v>127434.7</v>
      </c>
      <c r="K41" s="493" t="n">
        <v>116288.23</v>
      </c>
      <c r="L41" s="493" t="n">
        <v>109149.58</v>
      </c>
      <c r="M41" s="493" t="n">
        <v>117806.53</v>
      </c>
      <c r="N41" s="493" t="n">
        <v>119239</v>
      </c>
      <c r="O41" s="493" t="n">
        <v>112009.17</v>
      </c>
      <c r="P41" s="493" t="n">
        <v>107070.37</v>
      </c>
      <c r="Q41" s="493" t="n">
        <v>114578.76</v>
      </c>
      <c r="R41" s="493" t="n">
        <v>120192.53</v>
      </c>
      <c r="S41" s="493" t="n">
        <v>116152.74</v>
      </c>
      <c r="T41" s="493" t="n">
        <v>114563.67</v>
      </c>
      <c r="U41" s="493" t="n">
        <v>102894.62</v>
      </c>
      <c r="V41" s="493" t="n">
        <v>105997.24</v>
      </c>
      <c r="W41" s="493" t="n">
        <v>110057.3</v>
      </c>
      <c r="X41" s="493" t="n">
        <v>119378.59</v>
      </c>
      <c r="Y41" s="493" t="n">
        <v>105783.75</v>
      </c>
      <c r="Z41" s="493" t="n">
        <v>121500.62</v>
      </c>
      <c r="AA41" s="493" t="n">
        <v>108666.87</v>
      </c>
      <c r="AB41" s="493" t="n">
        <v>107310.42</v>
      </c>
      <c r="AC41" s="493" t="n">
        <v>123652.63</v>
      </c>
      <c r="AD41" s="493" t="n">
        <v>105754.58</v>
      </c>
      <c r="AE41" s="493" t="n">
        <v>113145.75</v>
      </c>
      <c r="AF41" s="493" t="n">
        <v>108733.17</v>
      </c>
      <c r="AG41" s="493" t="n">
        <v>110646.44</v>
      </c>
      <c r="AH41" s="493" t="n">
        <v>105954.69</v>
      </c>
      <c r="AI41" s="493" t="n">
        <v>105116.11</v>
      </c>
      <c r="AJ41" s="493" t="n">
        <v>123313.72</v>
      </c>
      <c r="AK41" s="493" t="n">
        <v>103940.94</v>
      </c>
      <c r="AL41" s="493" t="n">
        <v>103465.41</v>
      </c>
      <c r="AM41" s="493" t="n">
        <v>90913.62</v>
      </c>
      <c r="AN41" s="493" t="n">
        <v>105679.65</v>
      </c>
      <c r="AO41" s="493" t="n">
        <v>99185.57000000001</v>
      </c>
      <c r="AP41" s="493" t="n">
        <v>96773.52</v>
      </c>
      <c r="AQ41" s="493" t="n">
        <v>98953.08</v>
      </c>
      <c r="AR41" s="493" t="n">
        <v>96597.36</v>
      </c>
      <c r="AS41" s="493" t="n">
        <v>103566.49</v>
      </c>
      <c r="AT41" s="493" t="n">
        <v>78633.95</v>
      </c>
      <c r="AU41" s="493" t="n">
        <v>91408.31</v>
      </c>
      <c r="AV41" s="493" t="n">
        <v>97856.06</v>
      </c>
      <c r="AW41" s="493" t="n">
        <v>84979.66</v>
      </c>
      <c r="AX41" s="493" t="n">
        <v>96065.56</v>
      </c>
      <c r="AY41" s="493" t="n">
        <v>101468.88</v>
      </c>
      <c r="AZ41" s="493" t="n">
        <v>105059.61</v>
      </c>
      <c r="BA41" s="493" t="n">
        <v>108464.61</v>
      </c>
      <c r="BB41" s="493" t="n">
        <v>99979.13</v>
      </c>
      <c r="BC41" s="493" t="n">
        <v>112781.63</v>
      </c>
      <c r="BD41" s="493" t="n">
        <v>93348.14</v>
      </c>
      <c r="BE41" s="493" t="n">
        <v>96074.03</v>
      </c>
      <c r="BF41" s="493" t="n">
        <v>90688.73</v>
      </c>
      <c r="BG41" s="493" t="n">
        <v>91841.42</v>
      </c>
      <c r="BH41" s="493" t="n">
        <v>90771.39</v>
      </c>
      <c r="BI41" s="493" t="n">
        <v>95340.17999999999</v>
      </c>
      <c r="BJ41" s="493" t="n">
        <v>63946.68</v>
      </c>
      <c r="BK41" s="493" t="n">
        <v>78803.71000000001</v>
      </c>
      <c r="BL41" s="493" t="n">
        <v>110100</v>
      </c>
      <c r="BM41" s="493" t="n">
        <v>77040.13</v>
      </c>
      <c r="BN41" s="493" t="n">
        <v>88031.50999999999</v>
      </c>
      <c r="BO41" s="493" t="n">
        <v>93803.19</v>
      </c>
      <c r="BP41" s="493" t="n">
        <v>99953.16</v>
      </c>
      <c r="BQ41" s="493" t="n">
        <v>91119.22</v>
      </c>
      <c r="BR41" s="493" t="n">
        <v>98378.60000000001</v>
      </c>
      <c r="BS41" s="493" t="n">
        <v>94948.61</v>
      </c>
      <c r="BT41" s="493" t="n">
        <v>99615.47</v>
      </c>
      <c r="BU41" s="493" t="n">
        <v>94940.98</v>
      </c>
      <c r="BV41" s="493" t="n">
        <v>105692.08</v>
      </c>
      <c r="BW41" s="493" t="n">
        <v>90493.02</v>
      </c>
    </row>
    <row r="42">
      <c r="A42" t="inlineStr">
        <is>
          <t>[C11A1] 심혈관 질환 다중요법 목적의 복합제제 (단일 투약 형태)</t>
        </is>
      </c>
      <c r="B42" t="inlineStr">
        <is>
          <t>경동제약</t>
        </is>
      </c>
      <c r="C42" t="inlineStr">
        <is>
          <t>아토디핀</t>
        </is>
      </c>
      <c r="D42" t="inlineStr">
        <is>
          <t>경동제약</t>
        </is>
      </c>
      <c r="E42" t="inlineStr">
        <is>
          <t>amlodipine besylate,  atorvastatin calcium</t>
        </is>
      </c>
      <c r="F42" t="inlineStr">
        <is>
          <t>보건소</t>
        </is>
      </c>
      <c r="G42" t="inlineStr">
        <is>
          <t>Generic</t>
        </is>
      </c>
      <c r="H42" s="493" t="n">
        <v>1079.7</v>
      </c>
      <c r="I42" s="493" t="n">
        <v>320.1</v>
      </c>
      <c r="J42" s="493" t="n">
        <v>1118.4</v>
      </c>
      <c r="K42" s="493" t="n">
        <v>1506.3</v>
      </c>
      <c r="L42" s="493" t="n">
        <v>315.6</v>
      </c>
      <c r="M42" s="493" t="n">
        <v>1115.1</v>
      </c>
      <c r="N42" s="493" t="n">
        <v>635.1</v>
      </c>
      <c r="O42" s="493" t="n">
        <v>146.7</v>
      </c>
      <c r="P42" s="493" t="n">
        <v>393</v>
      </c>
      <c r="Q42" s="493" t="n">
        <v>0</v>
      </c>
      <c r="R42" s="493" t="n">
        <v>368.4</v>
      </c>
      <c r="S42" s="493" t="n">
        <v>351.3</v>
      </c>
      <c r="T42" s="493" t="n">
        <v>277.2</v>
      </c>
      <c r="U42" s="493" t="n">
        <v>313.2</v>
      </c>
      <c r="V42" s="493" t="n">
        <v>993.6</v>
      </c>
      <c r="W42" s="493" t="n">
        <v>364.8</v>
      </c>
      <c r="X42" s="493" t="n">
        <v>236.4</v>
      </c>
      <c r="Y42" s="493" t="n">
        <v>264.6</v>
      </c>
      <c r="Z42" s="493" t="n">
        <v>4.8</v>
      </c>
      <c r="AA42" s="493" t="n">
        <v>263.4</v>
      </c>
      <c r="AB42" s="493" t="n">
        <v>0</v>
      </c>
      <c r="AC42" s="493" t="n">
        <v>348.6</v>
      </c>
      <c r="AD42" s="493" t="n">
        <v>294</v>
      </c>
      <c r="AE42" s="493" t="n">
        <v>330.3</v>
      </c>
      <c r="AF42" s="493" t="n">
        <v>0</v>
      </c>
      <c r="AG42" s="493" t="n">
        <v>1168.2</v>
      </c>
      <c r="AH42" s="493" t="n">
        <v>582.6</v>
      </c>
      <c r="AI42" s="493" t="n">
        <v>1.2</v>
      </c>
      <c r="AJ42" s="493" t="n">
        <v>1437.7</v>
      </c>
      <c r="AK42" s="493" t="n">
        <v>1200.6</v>
      </c>
      <c r="AL42" s="493" t="n">
        <v>4260.6</v>
      </c>
      <c r="AM42" s="493" t="n">
        <v>1.2</v>
      </c>
      <c r="AN42" s="493" t="n">
        <v>759.6</v>
      </c>
      <c r="AO42" s="493" t="n">
        <v>1.2</v>
      </c>
      <c r="AP42" s="493" t="n">
        <v>694.2</v>
      </c>
      <c r="AQ42" s="493" t="n">
        <v>1.2</v>
      </c>
      <c r="AR42" s="493" t="n">
        <v>1096.2</v>
      </c>
      <c r="AS42" s="493" t="n">
        <v>0.9</v>
      </c>
      <c r="AT42" s="493" t="n">
        <v>1578</v>
      </c>
      <c r="AU42" s="493" t="n">
        <v>0.9</v>
      </c>
      <c r="AV42" s="493" t="n">
        <v>718.8</v>
      </c>
      <c r="AW42" s="493" t="n">
        <v>363</v>
      </c>
      <c r="AX42" s="493" t="n">
        <v>0</v>
      </c>
      <c r="AY42" s="493" t="n">
        <v>1140.6</v>
      </c>
      <c r="AZ42" s="493" t="n">
        <v>0</v>
      </c>
      <c r="BA42" s="493" t="n">
        <v>1389.9</v>
      </c>
      <c r="BB42" s="493" t="n">
        <v>0</v>
      </c>
      <c r="BC42" s="493" t="n">
        <v>773.1</v>
      </c>
      <c r="BD42" s="493" t="n">
        <v>896.4</v>
      </c>
      <c r="BE42" s="493" t="n">
        <v>590.4</v>
      </c>
      <c r="BF42" s="493" t="n">
        <v>1028.7</v>
      </c>
      <c r="BG42" s="493" t="n">
        <v>429.3</v>
      </c>
      <c r="BH42" s="493" t="n">
        <v>597</v>
      </c>
      <c r="BI42" s="493" t="n">
        <v>9</v>
      </c>
      <c r="BJ42" s="493" t="n">
        <v>0.9</v>
      </c>
      <c r="BK42" s="493" t="n">
        <v>673.5</v>
      </c>
      <c r="BL42" s="493" t="n">
        <v>29.7</v>
      </c>
      <c r="BM42" s="493" t="n">
        <v>900</v>
      </c>
      <c r="BN42" s="493" t="n">
        <v>0</v>
      </c>
      <c r="BO42" s="493" t="n">
        <v>775.2</v>
      </c>
      <c r="BP42" s="493" t="n">
        <v>0</v>
      </c>
      <c r="BQ42" s="493" t="n">
        <v>4.8</v>
      </c>
      <c r="BR42" s="493" t="n">
        <v>791.4</v>
      </c>
      <c r="BS42" s="493" t="n">
        <v>1.2</v>
      </c>
      <c r="BT42" s="493" t="n">
        <v>958.2</v>
      </c>
      <c r="BU42" s="493" t="n">
        <v>4.8</v>
      </c>
      <c r="BV42" s="493" t="n">
        <v>0.6</v>
      </c>
      <c r="BW42" s="493" t="n">
        <v>508.5</v>
      </c>
    </row>
    <row r="43">
      <c r="A43" t="inlineStr">
        <is>
          <t>[C11A1] 심혈관 질환 다중요법 목적의 복합제제 (단일 투약 형태)</t>
        </is>
      </c>
      <c r="B43" t="inlineStr">
        <is>
          <t>경동제약</t>
        </is>
      </c>
      <c r="C43" t="inlineStr">
        <is>
          <t>아토디핀</t>
        </is>
      </c>
      <c r="D43" t="inlineStr">
        <is>
          <t>경동제약</t>
        </is>
      </c>
      <c r="E43" t="inlineStr">
        <is>
          <t>amlodipine besylate,  atorvastatin calcium</t>
        </is>
      </c>
      <c r="F43" t="inlineStr">
        <is>
          <t>기타(치과의원, 치과병원 등)</t>
        </is>
      </c>
      <c r="G43" t="inlineStr">
        <is>
          <t>Generic</t>
        </is>
      </c>
      <c r="H43" s="493" t="n">
        <v>0</v>
      </c>
      <c r="I43" s="493" t="n">
        <v>0</v>
      </c>
      <c r="J43" s="493" t="n">
        <v>0</v>
      </c>
      <c r="K43" s="493" t="n">
        <v>0</v>
      </c>
      <c r="L43" s="493" t="n">
        <v>0</v>
      </c>
      <c r="M43" s="493" t="n">
        <v>0</v>
      </c>
      <c r="N43" s="493" t="n">
        <v>0</v>
      </c>
      <c r="O43" s="493" t="n">
        <v>0</v>
      </c>
      <c r="P43" s="493" t="n">
        <v>0</v>
      </c>
      <c r="Q43" s="493" t="n">
        <v>0</v>
      </c>
      <c r="R43" s="493" t="n">
        <v>0</v>
      </c>
      <c r="S43" s="493" t="n">
        <v>0</v>
      </c>
      <c r="T43" s="493" t="n">
        <v>0</v>
      </c>
      <c r="U43" s="493" t="n">
        <v>0</v>
      </c>
      <c r="V43" s="493" t="n">
        <v>0</v>
      </c>
      <c r="W43" s="493" t="n">
        <v>0</v>
      </c>
      <c r="X43" s="493" t="n">
        <v>0</v>
      </c>
      <c r="Y43" s="493" t="n">
        <v>0</v>
      </c>
      <c r="Z43" s="493" t="n">
        <v>0</v>
      </c>
      <c r="AA43" s="493" t="n">
        <v>0</v>
      </c>
      <c r="AB43" s="493" t="n">
        <v>0</v>
      </c>
      <c r="AC43" s="493" t="n">
        <v>0</v>
      </c>
      <c r="AD43" s="493" t="n">
        <v>0</v>
      </c>
      <c r="AE43" s="493" t="n">
        <v>0</v>
      </c>
      <c r="AF43" s="493" t="n">
        <v>0</v>
      </c>
      <c r="AG43" s="493" t="n">
        <v>0</v>
      </c>
      <c r="AH43" s="493" t="n">
        <v>0</v>
      </c>
      <c r="AI43" s="493" t="n">
        <v>0</v>
      </c>
      <c r="AJ43" s="493" t="n">
        <v>0</v>
      </c>
      <c r="AK43" s="493" t="n">
        <v>0</v>
      </c>
      <c r="AL43" s="493" t="n">
        <v>0</v>
      </c>
      <c r="AM43" s="493" t="n">
        <v>0</v>
      </c>
      <c r="AN43" s="493" t="n">
        <v>0</v>
      </c>
      <c r="AO43" s="493" t="n">
        <v>0</v>
      </c>
      <c r="AP43" s="493" t="n">
        <v>0</v>
      </c>
      <c r="AQ43" s="493" t="n">
        <v>0</v>
      </c>
      <c r="AR43" s="493" t="n">
        <v>0</v>
      </c>
      <c r="AS43" s="493" t="n">
        <v>0</v>
      </c>
      <c r="AT43" s="493" t="n">
        <v>0</v>
      </c>
      <c r="AU43" s="493" t="n">
        <v>0</v>
      </c>
      <c r="AV43" s="493" t="n">
        <v>0</v>
      </c>
      <c r="AW43" s="493" t="n">
        <v>0</v>
      </c>
      <c r="AX43" s="493" t="n">
        <v>0</v>
      </c>
      <c r="AY43" s="493" t="n">
        <v>0</v>
      </c>
      <c r="AZ43" s="493" t="n">
        <v>0</v>
      </c>
      <c r="BA43" s="493" t="n">
        <v>0</v>
      </c>
      <c r="BB43" s="493" t="n">
        <v>0</v>
      </c>
      <c r="BC43" s="493" t="n">
        <v>0</v>
      </c>
      <c r="BD43" s="493" t="n">
        <v>0</v>
      </c>
      <c r="BE43" s="493" t="n">
        <v>0</v>
      </c>
      <c r="BF43" s="493" t="n">
        <v>0</v>
      </c>
      <c r="BG43" s="493" t="n">
        <v>176.4</v>
      </c>
      <c r="BH43" s="493" t="n">
        <v>0</v>
      </c>
      <c r="BI43" s="493" t="n">
        <v>0</v>
      </c>
      <c r="BJ43" s="493" t="n">
        <v>0</v>
      </c>
      <c r="BK43" s="493" t="n">
        <v>0</v>
      </c>
      <c r="BL43" s="493" t="n">
        <v>0</v>
      </c>
      <c r="BM43" s="493" t="n">
        <v>0</v>
      </c>
      <c r="BN43" s="493" t="n">
        <v>0</v>
      </c>
      <c r="BO43" s="493" t="n">
        <v>0</v>
      </c>
      <c r="BP43" s="493" t="n">
        <v>0</v>
      </c>
      <c r="BQ43" s="493" t="n">
        <v>0</v>
      </c>
      <c r="BR43" s="493" t="n">
        <v>0</v>
      </c>
      <c r="BS43" s="493" t="n">
        <v>0</v>
      </c>
      <c r="BT43" s="493" t="n">
        <v>0</v>
      </c>
      <c r="BU43" s="493" t="n">
        <v>0</v>
      </c>
      <c r="BV43" s="493" t="n">
        <v>0</v>
      </c>
      <c r="BW43" s="493" t="n">
        <v>0</v>
      </c>
    </row>
    <row r="44">
      <c r="A44" t="inlineStr">
        <is>
          <t>[C11A1] 심혈관 질환 다중요법 목적의 복합제제 (단일 투약 형태)</t>
        </is>
      </c>
      <c r="B44" t="inlineStr">
        <is>
          <t>녹십자</t>
        </is>
      </c>
      <c r="C44" t="inlineStr">
        <is>
          <t>로제텔</t>
        </is>
      </c>
      <c r="D44" t="inlineStr">
        <is>
          <t>녹십자</t>
        </is>
      </c>
      <c r="E44" t="inlineStr">
        <is>
          <t>ezetimibe,  rosuvastatin calcium  ( as rosuvastatin),  telmisartan</t>
        </is>
      </c>
      <c r="F44" t="inlineStr">
        <is>
          <t>상급종합병원</t>
        </is>
      </c>
      <c r="G44" t="inlineStr">
        <is>
          <t>Generic</t>
        </is>
      </c>
      <c r="H44" s="493" t="n">
        <v>0</v>
      </c>
      <c r="I44" s="493" t="n">
        <v>0</v>
      </c>
      <c r="J44" s="493" t="n">
        <v>0</v>
      </c>
      <c r="K44" s="493" t="n">
        <v>0</v>
      </c>
      <c r="L44" s="493" t="n">
        <v>0</v>
      </c>
      <c r="M44" s="493" t="n">
        <v>0</v>
      </c>
      <c r="N44" s="493" t="n">
        <v>0</v>
      </c>
      <c r="O44" s="493" t="n">
        <v>0</v>
      </c>
      <c r="P44" s="493" t="n">
        <v>0</v>
      </c>
      <c r="Q44" s="493" t="n">
        <v>0</v>
      </c>
      <c r="R44" s="493" t="n">
        <v>0</v>
      </c>
      <c r="S44" s="493" t="n">
        <v>0</v>
      </c>
      <c r="T44" s="493" t="n">
        <v>0</v>
      </c>
      <c r="U44" s="493" t="n">
        <v>0</v>
      </c>
      <c r="V44" s="493" t="n">
        <v>0</v>
      </c>
      <c r="W44" s="493" t="n">
        <v>0</v>
      </c>
      <c r="X44" s="493" t="n">
        <v>0</v>
      </c>
      <c r="Y44" s="493" t="n">
        <v>0</v>
      </c>
      <c r="Z44" s="493" t="n">
        <v>0</v>
      </c>
      <c r="AA44" s="493" t="n">
        <v>0</v>
      </c>
      <c r="AB44" s="493" t="n">
        <v>0</v>
      </c>
      <c r="AC44" s="493" t="n">
        <v>0</v>
      </c>
      <c r="AD44" s="493" t="n">
        <v>2959.2</v>
      </c>
      <c r="AE44" s="493" t="n">
        <v>1263</v>
      </c>
      <c r="AF44" s="493" t="n">
        <v>3768.92</v>
      </c>
      <c r="AG44" s="493" t="n">
        <v>2438.4</v>
      </c>
      <c r="AH44" s="493" t="n">
        <v>3071.34</v>
      </c>
      <c r="AI44" s="493" t="n">
        <v>11493.05</v>
      </c>
      <c r="AJ44" s="493" t="n">
        <v>9375.75</v>
      </c>
      <c r="AK44" s="493" t="n">
        <v>12968.12</v>
      </c>
      <c r="AL44" s="493" t="n">
        <v>39469.53</v>
      </c>
      <c r="AM44" s="493" t="n">
        <v>49939.76</v>
      </c>
      <c r="AN44" s="493" t="n">
        <v>59425.05</v>
      </c>
      <c r="AO44" s="493" t="n">
        <v>53022.38</v>
      </c>
      <c r="AP44" s="493" t="n">
        <v>41930.5</v>
      </c>
      <c r="AQ44" s="493" t="n">
        <v>60940.04</v>
      </c>
      <c r="AR44" s="493" t="n">
        <v>58905.82</v>
      </c>
      <c r="AS44" s="493" t="n">
        <v>83175.73</v>
      </c>
      <c r="AT44" s="493" t="n">
        <v>127334.33</v>
      </c>
      <c r="AU44" s="493" t="n">
        <v>91282.48</v>
      </c>
      <c r="AV44" s="493" t="n">
        <v>111665.63</v>
      </c>
      <c r="AW44" s="493" t="n">
        <v>112176.06</v>
      </c>
      <c r="AX44" s="493" t="n">
        <v>115361.76</v>
      </c>
      <c r="AY44" s="493" t="n">
        <v>124390.81</v>
      </c>
      <c r="AZ44" s="493" t="n">
        <v>131483</v>
      </c>
      <c r="BA44" s="493" t="n">
        <v>141708.9</v>
      </c>
      <c r="BB44" s="493" t="n">
        <v>113970.42</v>
      </c>
      <c r="BC44" s="493" t="n">
        <v>118956.25</v>
      </c>
      <c r="BD44" s="493" t="n">
        <v>141114.9</v>
      </c>
      <c r="BE44" s="493" t="n">
        <v>124954.71</v>
      </c>
      <c r="BF44" s="493" t="n">
        <v>140270.74</v>
      </c>
      <c r="BG44" s="493" t="n">
        <v>166271.72</v>
      </c>
      <c r="BH44" s="493" t="n">
        <v>133448.1</v>
      </c>
      <c r="BI44" s="493" t="n">
        <v>125396.9</v>
      </c>
      <c r="BJ44" s="493" t="n">
        <v>129587.08</v>
      </c>
      <c r="BK44" s="493" t="n">
        <v>124521</v>
      </c>
      <c r="BL44" s="493" t="n">
        <v>136075.77</v>
      </c>
      <c r="BM44" s="493" t="n">
        <v>139858.7</v>
      </c>
      <c r="BN44" s="493" t="n">
        <v>136551.23</v>
      </c>
      <c r="BO44" s="493" t="n">
        <v>121411.49</v>
      </c>
      <c r="BP44" s="493" t="n">
        <v>121355.17</v>
      </c>
      <c r="BQ44" s="493" t="n">
        <v>112953.04</v>
      </c>
      <c r="BR44" s="493" t="n">
        <v>136694.38</v>
      </c>
      <c r="BS44" s="493" t="n">
        <v>146657.99</v>
      </c>
      <c r="BT44" s="493" t="n">
        <v>109205.04</v>
      </c>
      <c r="BU44" s="493" t="n">
        <v>105051.67</v>
      </c>
      <c r="BV44" s="493" t="n">
        <v>112240.35</v>
      </c>
      <c r="BW44" s="493" t="n">
        <v>134577.3</v>
      </c>
    </row>
    <row r="45">
      <c r="A45" t="inlineStr">
        <is>
          <t>[C11A1] 심혈관 질환 다중요법 목적의 복합제제 (단일 투약 형태)</t>
        </is>
      </c>
      <c r="B45" t="inlineStr">
        <is>
          <t>녹십자</t>
        </is>
      </c>
      <c r="C45" t="inlineStr">
        <is>
          <t>로제텔</t>
        </is>
      </c>
      <c r="D45" t="inlineStr">
        <is>
          <t>녹십자</t>
        </is>
      </c>
      <c r="E45" t="inlineStr">
        <is>
          <t>ezetimibe,  rosuvastatin calcium  ( as rosuvastatin),  telmisartan</t>
        </is>
      </c>
      <c r="F45" t="inlineStr">
        <is>
          <t>종합병원</t>
        </is>
      </c>
      <c r="G45" t="inlineStr">
        <is>
          <t>Generic</t>
        </is>
      </c>
      <c r="H45" s="493" t="n">
        <v>0</v>
      </c>
      <c r="I45" s="493" t="n">
        <v>0</v>
      </c>
      <c r="J45" s="493" t="n">
        <v>0</v>
      </c>
      <c r="K45" s="493" t="n">
        <v>0</v>
      </c>
      <c r="L45" s="493" t="n">
        <v>0</v>
      </c>
      <c r="M45" s="493" t="n">
        <v>0</v>
      </c>
      <c r="N45" s="493" t="n">
        <v>0</v>
      </c>
      <c r="O45" s="493" t="n">
        <v>0</v>
      </c>
      <c r="P45" s="493" t="n">
        <v>0</v>
      </c>
      <c r="Q45" s="493" t="n">
        <v>0</v>
      </c>
      <c r="R45" s="493" t="n">
        <v>0</v>
      </c>
      <c r="S45" s="493" t="n">
        <v>0</v>
      </c>
      <c r="T45" s="493" t="n">
        <v>0</v>
      </c>
      <c r="U45" s="493" t="n">
        <v>0</v>
      </c>
      <c r="V45" s="493" t="n">
        <v>0</v>
      </c>
      <c r="W45" s="493" t="n">
        <v>0</v>
      </c>
      <c r="X45" s="493" t="n">
        <v>1271.7</v>
      </c>
      <c r="Y45" s="493" t="n">
        <v>1313.36</v>
      </c>
      <c r="Z45" s="493" t="n">
        <v>1467.02</v>
      </c>
      <c r="AA45" s="493" t="n">
        <v>2963.62</v>
      </c>
      <c r="AB45" s="493" t="n">
        <v>10462.53</v>
      </c>
      <c r="AC45" s="493" t="n">
        <v>5498.7</v>
      </c>
      <c r="AD45" s="493" t="n">
        <v>3784.22</v>
      </c>
      <c r="AE45" s="493" t="n">
        <v>6239.85</v>
      </c>
      <c r="AF45" s="493" t="n">
        <v>4092.3</v>
      </c>
      <c r="AG45" s="493" t="n">
        <v>6230.13</v>
      </c>
      <c r="AH45" s="493" t="n">
        <v>10031.32</v>
      </c>
      <c r="AI45" s="493" t="n">
        <v>11765.27</v>
      </c>
      <c r="AJ45" s="493" t="n">
        <v>14420.11</v>
      </c>
      <c r="AK45" s="493" t="n">
        <v>18280.93</v>
      </c>
      <c r="AL45" s="493" t="n">
        <v>18821.94</v>
      </c>
      <c r="AM45" s="493" t="n">
        <v>29614.16</v>
      </c>
      <c r="AN45" s="493" t="n">
        <v>20982.17</v>
      </c>
      <c r="AO45" s="493" t="n">
        <v>40231.35</v>
      </c>
      <c r="AP45" s="493" t="n">
        <v>42694.27</v>
      </c>
      <c r="AQ45" s="493" t="n">
        <v>33722.2</v>
      </c>
      <c r="AR45" s="493" t="n">
        <v>28982.97</v>
      </c>
      <c r="AS45" s="493" t="n">
        <v>29850.69</v>
      </c>
      <c r="AT45" s="493" t="n">
        <v>31269.87</v>
      </c>
      <c r="AU45" s="493" t="n">
        <v>39140.83</v>
      </c>
      <c r="AV45" s="493" t="n">
        <v>39781.46</v>
      </c>
      <c r="AW45" s="493" t="n">
        <v>26575.84</v>
      </c>
      <c r="AX45" s="493" t="n">
        <v>35577.7</v>
      </c>
      <c r="AY45" s="493" t="n">
        <v>45006.98</v>
      </c>
      <c r="AZ45" s="493" t="n">
        <v>44395.44</v>
      </c>
      <c r="BA45" s="493" t="n">
        <v>40134.91</v>
      </c>
      <c r="BB45" s="493" t="n">
        <v>43353.07</v>
      </c>
      <c r="BC45" s="493" t="n">
        <v>45987.11</v>
      </c>
      <c r="BD45" s="493" t="n">
        <v>50183.11</v>
      </c>
      <c r="BE45" s="493" t="n">
        <v>65348.44</v>
      </c>
      <c r="BF45" s="493" t="n">
        <v>34234.05</v>
      </c>
      <c r="BG45" s="493" t="n">
        <v>65759.82000000001</v>
      </c>
      <c r="BH45" s="493" t="n">
        <v>55324.32</v>
      </c>
      <c r="BI45" s="493" t="n">
        <v>49372.26</v>
      </c>
      <c r="BJ45" s="493" t="n">
        <v>54478.1</v>
      </c>
      <c r="BK45" s="493" t="n">
        <v>62330.32</v>
      </c>
      <c r="BL45" s="493" t="n">
        <v>83457.22</v>
      </c>
      <c r="BM45" s="493" t="n">
        <v>56899.11</v>
      </c>
      <c r="BN45" s="493" t="n">
        <v>58436.09</v>
      </c>
      <c r="BO45" s="493" t="n">
        <v>55681.37</v>
      </c>
      <c r="BP45" s="493" t="n">
        <v>44683.24</v>
      </c>
      <c r="BQ45" s="493" t="n">
        <v>52667.36</v>
      </c>
      <c r="BR45" s="493" t="n">
        <v>66076.47</v>
      </c>
      <c r="BS45" s="493" t="n">
        <v>67675.32000000001</v>
      </c>
      <c r="BT45" s="493" t="n">
        <v>78429.74000000001</v>
      </c>
      <c r="BU45" s="493" t="n">
        <v>57072.43</v>
      </c>
      <c r="BV45" s="493" t="n">
        <v>61475.65</v>
      </c>
      <c r="BW45" s="493" t="n">
        <v>70099.17</v>
      </c>
    </row>
    <row r="46">
      <c r="A46" t="inlineStr">
        <is>
          <t>[C11A1] 심혈관 질환 다중요법 목적의 복합제제 (단일 투약 형태)</t>
        </is>
      </c>
      <c r="B46" t="inlineStr">
        <is>
          <t>녹십자</t>
        </is>
      </c>
      <c r="C46" t="inlineStr">
        <is>
          <t>로제텔</t>
        </is>
      </c>
      <c r="D46" t="inlineStr">
        <is>
          <t>녹십자</t>
        </is>
      </c>
      <c r="E46" t="inlineStr">
        <is>
          <t>ezetimibe,  rosuvastatin calcium  ( as rosuvastatin),  telmisartan</t>
        </is>
      </c>
      <c r="F46" t="inlineStr">
        <is>
          <t>병원</t>
        </is>
      </c>
      <c r="G46" t="inlineStr">
        <is>
          <t>Generic</t>
        </is>
      </c>
      <c r="H46" s="493" t="n">
        <v>0</v>
      </c>
      <c r="I46" s="493" t="n">
        <v>0</v>
      </c>
      <c r="J46" s="493" t="n">
        <v>0</v>
      </c>
      <c r="K46" s="493" t="n">
        <v>0</v>
      </c>
      <c r="L46" s="493" t="n">
        <v>0</v>
      </c>
      <c r="M46" s="493" t="n">
        <v>0</v>
      </c>
      <c r="N46" s="493" t="n">
        <v>0</v>
      </c>
      <c r="O46" s="493" t="n">
        <v>0</v>
      </c>
      <c r="P46" s="493" t="n">
        <v>0</v>
      </c>
      <c r="Q46" s="493" t="n">
        <v>0</v>
      </c>
      <c r="R46" s="493" t="n">
        <v>0</v>
      </c>
      <c r="S46" s="493" t="n">
        <v>0</v>
      </c>
      <c r="T46" s="493" t="n">
        <v>0</v>
      </c>
      <c r="U46" s="493" t="n">
        <v>0</v>
      </c>
      <c r="V46" s="493" t="n">
        <v>0</v>
      </c>
      <c r="W46" s="493" t="n">
        <v>0</v>
      </c>
      <c r="X46" s="493" t="n">
        <v>1637.3</v>
      </c>
      <c r="Y46" s="493" t="n">
        <v>2023.84</v>
      </c>
      <c r="Z46" s="493" t="n">
        <v>4035.77</v>
      </c>
      <c r="AA46" s="493" t="n">
        <v>6414.19</v>
      </c>
      <c r="AB46" s="493" t="n">
        <v>3293</v>
      </c>
      <c r="AC46" s="493" t="n">
        <v>7030.62</v>
      </c>
      <c r="AD46" s="493" t="n">
        <v>4303.1</v>
      </c>
      <c r="AE46" s="493" t="n">
        <v>10639.3</v>
      </c>
      <c r="AF46" s="493" t="n">
        <v>4276.58</v>
      </c>
      <c r="AG46" s="493" t="n">
        <v>7974.05</v>
      </c>
      <c r="AH46" s="493" t="n">
        <v>7159.13</v>
      </c>
      <c r="AI46" s="493" t="n">
        <v>7324.66</v>
      </c>
      <c r="AJ46" s="493" t="n">
        <v>7029.9</v>
      </c>
      <c r="AK46" s="493" t="n">
        <v>9284.26</v>
      </c>
      <c r="AL46" s="493" t="n">
        <v>12790.71</v>
      </c>
      <c r="AM46" s="493" t="n">
        <v>12012.28</v>
      </c>
      <c r="AN46" s="493" t="n">
        <v>8847.809999999999</v>
      </c>
      <c r="AO46" s="493" t="n">
        <v>11487.66</v>
      </c>
      <c r="AP46" s="493" t="n">
        <v>14476.88</v>
      </c>
      <c r="AQ46" s="493" t="n">
        <v>7636</v>
      </c>
      <c r="AR46" s="493" t="n">
        <v>14374.02</v>
      </c>
      <c r="AS46" s="493" t="n">
        <v>13901.74</v>
      </c>
      <c r="AT46" s="493" t="n">
        <v>11537.1</v>
      </c>
      <c r="AU46" s="493" t="n">
        <v>14128.98</v>
      </c>
      <c r="AV46" s="493" t="n">
        <v>19174.96</v>
      </c>
      <c r="AW46" s="493" t="n">
        <v>10482.17</v>
      </c>
      <c r="AX46" s="493" t="n">
        <v>11626.62</v>
      </c>
      <c r="AY46" s="493" t="n">
        <v>11725.43</v>
      </c>
      <c r="AZ46" s="493" t="n">
        <v>14461.48</v>
      </c>
      <c r="BA46" s="493" t="n">
        <v>15665.14</v>
      </c>
      <c r="BB46" s="493" t="n">
        <v>14818.59</v>
      </c>
      <c r="BC46" s="493" t="n">
        <v>12816.78</v>
      </c>
      <c r="BD46" s="493" t="n">
        <v>15640.71</v>
      </c>
      <c r="BE46" s="493" t="n">
        <v>13752.6</v>
      </c>
      <c r="BF46" s="493" t="n">
        <v>9129.42</v>
      </c>
      <c r="BG46" s="493" t="n">
        <v>17191.71</v>
      </c>
      <c r="BH46" s="493" t="n">
        <v>13513.87</v>
      </c>
      <c r="BI46" s="493" t="n">
        <v>12751.57</v>
      </c>
      <c r="BJ46" s="493" t="n">
        <v>12382.07</v>
      </c>
      <c r="BK46" s="493" t="n">
        <v>16902.41</v>
      </c>
      <c r="BL46" s="493" t="n">
        <v>10194.08</v>
      </c>
      <c r="BM46" s="493" t="n">
        <v>17592.4</v>
      </c>
      <c r="BN46" s="493" t="n">
        <v>12464.76</v>
      </c>
      <c r="BO46" s="493" t="n">
        <v>10971.27</v>
      </c>
      <c r="BP46" s="493" t="n">
        <v>12344.28</v>
      </c>
      <c r="BQ46" s="493" t="n">
        <v>12650.36</v>
      </c>
      <c r="BR46" s="493" t="n">
        <v>13214.74</v>
      </c>
      <c r="BS46" s="493" t="n">
        <v>18445.22</v>
      </c>
      <c r="BT46" s="493" t="n">
        <v>17244.22</v>
      </c>
      <c r="BU46" s="493" t="n">
        <v>16504.71</v>
      </c>
      <c r="BV46" s="493" t="n">
        <v>15301.86</v>
      </c>
      <c r="BW46" s="493" t="n">
        <v>13811.05</v>
      </c>
    </row>
    <row r="47">
      <c r="A47" t="inlineStr">
        <is>
          <t>[C11A1] 심혈관 질환 다중요법 목적의 복합제제 (단일 투약 형태)</t>
        </is>
      </c>
      <c r="B47" t="inlineStr">
        <is>
          <t>녹십자</t>
        </is>
      </c>
      <c r="C47" t="inlineStr">
        <is>
          <t>로제텔</t>
        </is>
      </c>
      <c r="D47" t="inlineStr">
        <is>
          <t>녹십자</t>
        </is>
      </c>
      <c r="E47" t="inlineStr">
        <is>
          <t>ezetimibe,  rosuvastatin calcium  ( as rosuvastatin),  telmisartan</t>
        </is>
      </c>
      <c r="F47" t="inlineStr">
        <is>
          <t>의원</t>
        </is>
      </c>
      <c r="G47" t="inlineStr">
        <is>
          <t>Generic</t>
        </is>
      </c>
      <c r="H47" s="493" t="n">
        <v>0</v>
      </c>
      <c r="I47" s="493" t="n">
        <v>0</v>
      </c>
      <c r="J47" s="493" t="n">
        <v>0</v>
      </c>
      <c r="K47" s="493" t="n">
        <v>0</v>
      </c>
      <c r="L47" s="493" t="n">
        <v>0</v>
      </c>
      <c r="M47" s="493" t="n">
        <v>0</v>
      </c>
      <c r="N47" s="493" t="n">
        <v>0</v>
      </c>
      <c r="O47" s="493" t="n">
        <v>0</v>
      </c>
      <c r="P47" s="493" t="n">
        <v>0</v>
      </c>
      <c r="Q47" s="493" t="n">
        <v>0</v>
      </c>
      <c r="R47" s="493" t="n">
        <v>0</v>
      </c>
      <c r="S47" s="493" t="n">
        <v>0</v>
      </c>
      <c r="T47" s="493" t="n">
        <v>0</v>
      </c>
      <c r="U47" s="493" t="n">
        <v>0</v>
      </c>
      <c r="V47" s="493" t="n">
        <v>0</v>
      </c>
      <c r="W47" s="493" t="n">
        <v>0</v>
      </c>
      <c r="X47" s="493" t="n">
        <v>20800.71</v>
      </c>
      <c r="Y47" s="493" t="n">
        <v>36113.33</v>
      </c>
      <c r="Z47" s="493" t="n">
        <v>48208.32</v>
      </c>
      <c r="AA47" s="493" t="n">
        <v>52979.5</v>
      </c>
      <c r="AB47" s="493" t="n">
        <v>62450.86</v>
      </c>
      <c r="AC47" s="493" t="n">
        <v>63752.93</v>
      </c>
      <c r="AD47" s="493" t="n">
        <v>58624.22</v>
      </c>
      <c r="AE47" s="493" t="n">
        <v>68298.77</v>
      </c>
      <c r="AF47" s="493" t="n">
        <v>55754.48</v>
      </c>
      <c r="AG47" s="493" t="n">
        <v>56613.31</v>
      </c>
      <c r="AH47" s="493" t="n">
        <v>62935.76</v>
      </c>
      <c r="AI47" s="493" t="n">
        <v>58218.68</v>
      </c>
      <c r="AJ47" s="493" t="n">
        <v>63519.38</v>
      </c>
      <c r="AK47" s="493" t="n">
        <v>68380.72</v>
      </c>
      <c r="AL47" s="493" t="n">
        <v>59756.66</v>
      </c>
      <c r="AM47" s="493" t="n">
        <v>64212.15</v>
      </c>
      <c r="AN47" s="493" t="n">
        <v>67803.96000000001</v>
      </c>
      <c r="AO47" s="493" t="n">
        <v>62165.16</v>
      </c>
      <c r="AP47" s="493" t="n">
        <v>66294.00999999999</v>
      </c>
      <c r="AQ47" s="493" t="n">
        <v>72569.39999999999</v>
      </c>
      <c r="AR47" s="493" t="n">
        <v>67583.98</v>
      </c>
      <c r="AS47" s="493" t="n">
        <v>66008.00999999999</v>
      </c>
      <c r="AT47" s="493" t="n">
        <v>67969.84</v>
      </c>
      <c r="AU47" s="493" t="n">
        <v>70112.91</v>
      </c>
      <c r="AV47" s="493" t="n">
        <v>69954.05</v>
      </c>
      <c r="AW47" s="493" t="n">
        <v>68446.95</v>
      </c>
      <c r="AX47" s="493" t="n">
        <v>69672.92</v>
      </c>
      <c r="AY47" s="493" t="n">
        <v>68928.39999999999</v>
      </c>
      <c r="AZ47" s="493" t="n">
        <v>70378.38</v>
      </c>
      <c r="BA47" s="493" t="n">
        <v>73547.2</v>
      </c>
      <c r="BB47" s="493" t="n">
        <v>70521.56</v>
      </c>
      <c r="BC47" s="493" t="n">
        <v>80079.25999999999</v>
      </c>
      <c r="BD47" s="493" t="n">
        <v>63854.16</v>
      </c>
      <c r="BE47" s="493" t="n">
        <v>77336.12</v>
      </c>
      <c r="BF47" s="493" t="n">
        <v>65352.07</v>
      </c>
      <c r="BG47" s="493" t="n">
        <v>71603.73</v>
      </c>
      <c r="BH47" s="493" t="n">
        <v>68791.41</v>
      </c>
      <c r="BI47" s="493" t="n">
        <v>69310.39999999999</v>
      </c>
      <c r="BJ47" s="493" t="n">
        <v>64498.21</v>
      </c>
      <c r="BK47" s="493" t="n">
        <v>65407.01</v>
      </c>
      <c r="BL47" s="493" t="n">
        <v>75378.62</v>
      </c>
      <c r="BM47" s="493" t="n">
        <v>66064.69</v>
      </c>
      <c r="BN47" s="493" t="n">
        <v>55186.37</v>
      </c>
      <c r="BO47" s="493" t="n">
        <v>68921.71000000001</v>
      </c>
      <c r="BP47" s="493" t="n">
        <v>66200.14</v>
      </c>
      <c r="BQ47" s="493" t="n">
        <v>56135</v>
      </c>
      <c r="BR47" s="493" t="n">
        <v>70168.32000000001</v>
      </c>
      <c r="BS47" s="493" t="n">
        <v>62173.3</v>
      </c>
      <c r="BT47" s="493" t="n">
        <v>63330.28</v>
      </c>
      <c r="BU47" s="493" t="n">
        <v>62373.65</v>
      </c>
      <c r="BV47" s="493" t="n">
        <v>60118.6</v>
      </c>
      <c r="BW47" s="493" t="n">
        <v>68832.78</v>
      </c>
    </row>
    <row r="48">
      <c r="A48" t="inlineStr">
        <is>
          <t>[C11A1] 심혈관 질환 다중요법 목적의 복합제제 (단일 투약 형태)</t>
        </is>
      </c>
      <c r="B48" t="inlineStr">
        <is>
          <t>녹십자</t>
        </is>
      </c>
      <c r="C48" t="inlineStr">
        <is>
          <t>로제텔</t>
        </is>
      </c>
      <c r="D48" t="inlineStr">
        <is>
          <t>녹십자</t>
        </is>
      </c>
      <c r="E48" t="inlineStr">
        <is>
          <t>ezetimibe,  rosuvastatin calcium  ( as rosuvastatin),  telmisartan</t>
        </is>
      </c>
      <c r="F48" t="inlineStr">
        <is>
          <t>보건소</t>
        </is>
      </c>
      <c r="G48" t="inlineStr">
        <is>
          <t>Generic</t>
        </is>
      </c>
      <c r="H48" s="493" t="n">
        <v>0</v>
      </c>
      <c r="I48" s="493" t="n">
        <v>0</v>
      </c>
      <c r="J48" s="493" t="n">
        <v>0</v>
      </c>
      <c r="K48" s="493" t="n">
        <v>0</v>
      </c>
      <c r="L48" s="493" t="n">
        <v>0</v>
      </c>
      <c r="M48" s="493" t="n">
        <v>0</v>
      </c>
      <c r="N48" s="493" t="n">
        <v>0</v>
      </c>
      <c r="O48" s="493" t="n">
        <v>0</v>
      </c>
      <c r="P48" s="493" t="n">
        <v>0</v>
      </c>
      <c r="Q48" s="493" t="n">
        <v>0</v>
      </c>
      <c r="R48" s="493" t="n">
        <v>0</v>
      </c>
      <c r="S48" s="493" t="n">
        <v>0</v>
      </c>
      <c r="T48" s="493" t="n">
        <v>0</v>
      </c>
      <c r="U48" s="493" t="n">
        <v>0</v>
      </c>
      <c r="V48" s="493" t="n">
        <v>0</v>
      </c>
      <c r="W48" s="493" t="n">
        <v>0</v>
      </c>
      <c r="X48" s="493" t="n">
        <v>0</v>
      </c>
      <c r="Y48" s="493" t="n">
        <v>0</v>
      </c>
      <c r="Z48" s="493" t="n">
        <v>0</v>
      </c>
      <c r="AA48" s="493" t="n">
        <v>0</v>
      </c>
      <c r="AB48" s="493" t="n">
        <v>0</v>
      </c>
      <c r="AC48" s="493" t="n">
        <v>0</v>
      </c>
      <c r="AD48" s="493" t="n">
        <v>0</v>
      </c>
      <c r="AE48" s="493" t="n">
        <v>0</v>
      </c>
      <c r="AF48" s="493" t="n">
        <v>0</v>
      </c>
      <c r="AG48" s="493" t="n">
        <v>0</v>
      </c>
      <c r="AH48" s="493" t="n">
        <v>0</v>
      </c>
      <c r="AI48" s="493" t="n">
        <v>0</v>
      </c>
      <c r="AJ48" s="493" t="n">
        <v>0</v>
      </c>
      <c r="AK48" s="493" t="n">
        <v>0</v>
      </c>
      <c r="AL48" s="493" t="n">
        <v>0</v>
      </c>
      <c r="AM48" s="493" t="n">
        <v>0</v>
      </c>
      <c r="AN48" s="493" t="n">
        <v>0</v>
      </c>
      <c r="AO48" s="493" t="n">
        <v>0</v>
      </c>
      <c r="AP48" s="493" t="n">
        <v>0</v>
      </c>
      <c r="AQ48" s="493" t="n">
        <v>506.1</v>
      </c>
      <c r="AR48" s="493" t="n">
        <v>1204.2</v>
      </c>
      <c r="AS48" s="493" t="n">
        <v>66.3</v>
      </c>
      <c r="AT48" s="493" t="n">
        <v>1610.7</v>
      </c>
      <c r="AU48" s="493" t="n">
        <v>0</v>
      </c>
      <c r="AV48" s="493" t="n">
        <v>961.8</v>
      </c>
      <c r="AW48" s="493" t="n">
        <v>0</v>
      </c>
      <c r="AX48" s="493" t="n">
        <v>0</v>
      </c>
      <c r="AY48" s="493" t="n">
        <v>0</v>
      </c>
      <c r="AZ48" s="493" t="n">
        <v>0</v>
      </c>
      <c r="BA48" s="493" t="n">
        <v>340.8</v>
      </c>
      <c r="BB48" s="493" t="n">
        <v>0</v>
      </c>
      <c r="BC48" s="493" t="n">
        <v>0</v>
      </c>
      <c r="BD48" s="493" t="n">
        <v>0</v>
      </c>
      <c r="BE48" s="493" t="n">
        <v>17.1</v>
      </c>
      <c r="BF48" s="493" t="n">
        <v>0</v>
      </c>
      <c r="BG48" s="493" t="n">
        <v>424.8</v>
      </c>
      <c r="BH48" s="493" t="n">
        <v>33.6</v>
      </c>
      <c r="BI48" s="493" t="n">
        <v>0</v>
      </c>
      <c r="BJ48" s="493" t="n">
        <v>31.8</v>
      </c>
      <c r="BK48" s="493" t="n">
        <v>1105.5</v>
      </c>
      <c r="BL48" s="493" t="n">
        <v>31.8</v>
      </c>
      <c r="BM48" s="493" t="n">
        <v>209.1</v>
      </c>
      <c r="BN48" s="493" t="n">
        <v>549.3</v>
      </c>
      <c r="BO48" s="493" t="n">
        <v>0</v>
      </c>
      <c r="BP48" s="493" t="n">
        <v>0</v>
      </c>
      <c r="BQ48" s="493" t="n">
        <v>569.7</v>
      </c>
      <c r="BR48" s="493" t="n">
        <v>0</v>
      </c>
      <c r="BS48" s="493" t="n">
        <v>538.2</v>
      </c>
      <c r="BT48" s="493" t="n">
        <v>0</v>
      </c>
      <c r="BU48" s="493" t="n">
        <v>427.2</v>
      </c>
      <c r="BV48" s="493" t="n">
        <v>0</v>
      </c>
      <c r="BW48" s="493" t="n">
        <v>0</v>
      </c>
    </row>
    <row r="49">
      <c r="A49" t="inlineStr">
        <is>
          <t>[C11A1] 심혈관 질환 다중요법 목적의 복합제제 (단일 투약 형태)</t>
        </is>
      </c>
      <c r="B49" t="inlineStr">
        <is>
          <t>녹십자</t>
        </is>
      </c>
      <c r="C49" t="inlineStr">
        <is>
          <t>로제텔</t>
        </is>
      </c>
      <c r="D49" t="inlineStr">
        <is>
          <t>녹십자</t>
        </is>
      </c>
      <c r="E49" t="inlineStr">
        <is>
          <t>ezetimibe,  rosuvastatin calcium  ( as rosuvastatin),  telmisartan</t>
        </is>
      </c>
      <c r="F49" t="inlineStr">
        <is>
          <t>기타(치과의원, 치과병원 등)</t>
        </is>
      </c>
      <c r="G49" t="inlineStr">
        <is>
          <t>Generic</t>
        </is>
      </c>
      <c r="H49" s="493" t="n">
        <v>0</v>
      </c>
      <c r="I49" s="493" t="n">
        <v>0</v>
      </c>
      <c r="J49" s="493" t="n">
        <v>0</v>
      </c>
      <c r="K49" s="493" t="n">
        <v>0</v>
      </c>
      <c r="L49" s="493" t="n">
        <v>0</v>
      </c>
      <c r="M49" s="493" t="n">
        <v>0</v>
      </c>
      <c r="N49" s="493" t="n">
        <v>0</v>
      </c>
      <c r="O49" s="493" t="n">
        <v>0</v>
      </c>
      <c r="P49" s="493" t="n">
        <v>0</v>
      </c>
      <c r="Q49" s="493" t="n">
        <v>0</v>
      </c>
      <c r="R49" s="493" t="n">
        <v>0</v>
      </c>
      <c r="S49" s="493" t="n">
        <v>0</v>
      </c>
      <c r="T49" s="493" t="n">
        <v>0</v>
      </c>
      <c r="U49" s="493" t="n">
        <v>0</v>
      </c>
      <c r="V49" s="493" t="n">
        <v>0</v>
      </c>
      <c r="W49" s="493" t="n">
        <v>0</v>
      </c>
      <c r="X49" s="493" t="n">
        <v>0</v>
      </c>
      <c r="Y49" s="493" t="n">
        <v>0</v>
      </c>
      <c r="Z49" s="493" t="n">
        <v>0</v>
      </c>
      <c r="AA49" s="493" t="n">
        <v>0</v>
      </c>
      <c r="AB49" s="493" t="n">
        <v>0</v>
      </c>
      <c r="AC49" s="493" t="n">
        <v>419.4</v>
      </c>
      <c r="AD49" s="493" t="n">
        <v>0</v>
      </c>
      <c r="AE49" s="493" t="n">
        <v>0</v>
      </c>
      <c r="AF49" s="493" t="n">
        <v>0</v>
      </c>
      <c r="AG49" s="493" t="n">
        <v>0</v>
      </c>
      <c r="AH49" s="493" t="n">
        <v>0</v>
      </c>
      <c r="AI49" s="493" t="n">
        <v>0</v>
      </c>
      <c r="AJ49" s="493" t="n">
        <v>0</v>
      </c>
      <c r="AK49" s="493" t="n">
        <v>0</v>
      </c>
      <c r="AL49" s="493" t="n">
        <v>0</v>
      </c>
      <c r="AM49" s="493" t="n">
        <v>0</v>
      </c>
      <c r="AN49" s="493" t="n">
        <v>0</v>
      </c>
      <c r="AO49" s="493" t="n">
        <v>0</v>
      </c>
      <c r="AP49" s="493" t="n">
        <v>0</v>
      </c>
      <c r="AQ49" s="493" t="n">
        <v>0</v>
      </c>
      <c r="AR49" s="493" t="n">
        <v>0</v>
      </c>
      <c r="AS49" s="493" t="n">
        <v>0</v>
      </c>
      <c r="AT49" s="493" t="n">
        <v>0</v>
      </c>
      <c r="AU49" s="493" t="n">
        <v>0</v>
      </c>
      <c r="AV49" s="493" t="n">
        <v>0</v>
      </c>
      <c r="AW49" s="493" t="n">
        <v>0</v>
      </c>
      <c r="AX49" s="493" t="n">
        <v>0</v>
      </c>
      <c r="AY49" s="493" t="n">
        <v>0</v>
      </c>
      <c r="AZ49" s="493" t="n">
        <v>0</v>
      </c>
      <c r="BA49" s="493" t="n">
        <v>0</v>
      </c>
      <c r="BB49" s="493" t="n">
        <v>0</v>
      </c>
      <c r="BC49" s="493" t="n">
        <v>0</v>
      </c>
      <c r="BD49" s="493" t="n">
        <v>0</v>
      </c>
      <c r="BE49" s="493" t="n">
        <v>0</v>
      </c>
      <c r="BF49" s="493" t="n">
        <v>0</v>
      </c>
      <c r="BG49" s="493" t="n">
        <v>0</v>
      </c>
      <c r="BH49" s="493" t="n">
        <v>0</v>
      </c>
      <c r="BI49" s="493" t="n">
        <v>0</v>
      </c>
      <c r="BJ49" s="493" t="n">
        <v>0</v>
      </c>
      <c r="BK49" s="493" t="n">
        <v>0</v>
      </c>
      <c r="BL49" s="493" t="n">
        <v>0</v>
      </c>
      <c r="BM49" s="493" t="n">
        <v>0</v>
      </c>
      <c r="BN49" s="493" t="n">
        <v>0</v>
      </c>
      <c r="BO49" s="493" t="n">
        <v>0</v>
      </c>
      <c r="BP49" s="493" t="n">
        <v>0</v>
      </c>
      <c r="BQ49" s="493" t="n">
        <v>0</v>
      </c>
      <c r="BR49" s="493" t="n">
        <v>0</v>
      </c>
      <c r="BS49" s="493" t="n">
        <v>0</v>
      </c>
      <c r="BT49" s="493" t="n">
        <v>0</v>
      </c>
      <c r="BU49" s="493" t="n">
        <v>0</v>
      </c>
      <c r="BV49" s="493" t="n">
        <v>0</v>
      </c>
      <c r="BW49" s="493" t="n">
        <v>0</v>
      </c>
    </row>
    <row r="50">
      <c r="A50" t="inlineStr">
        <is>
          <t>[C11A1] 심혈관 질환 다중요법 목적의 복합제제 (단일 투약 형태)</t>
        </is>
      </c>
      <c r="B50" t="inlineStr">
        <is>
          <t>녹십자</t>
        </is>
      </c>
      <c r="C50" t="inlineStr">
        <is>
          <t>로제텔핀</t>
        </is>
      </c>
      <c r="D50" t="inlineStr">
        <is>
          <t>녹십자</t>
        </is>
      </c>
      <c r="E50" t="inlineStr">
        <is>
          <t>amlodipine besylate  ( as amlodipine),  ezetimibe (micronized),  rosuvastatin calcium  ( as rosuvastatin),  telmisartan</t>
        </is>
      </c>
      <c r="F50" t="inlineStr">
        <is>
          <t>상급종합병원</t>
        </is>
      </c>
      <c r="G50" t="inlineStr">
        <is>
          <t>Generic</t>
        </is>
      </c>
      <c r="H50" s="493" t="n">
        <v>0</v>
      </c>
      <c r="I50" s="493" t="n">
        <v>0</v>
      </c>
      <c r="J50" s="493" t="n">
        <v>0</v>
      </c>
      <c r="K50" s="493" t="n">
        <v>0</v>
      </c>
      <c r="L50" s="493" t="n">
        <v>0</v>
      </c>
      <c r="M50" s="493" t="n">
        <v>0</v>
      </c>
      <c r="N50" s="493" t="n">
        <v>0</v>
      </c>
      <c r="O50" s="493" t="n">
        <v>0</v>
      </c>
      <c r="P50" s="493" t="n">
        <v>0</v>
      </c>
      <c r="Q50" s="493" t="n">
        <v>0</v>
      </c>
      <c r="R50" s="493" t="n">
        <v>0</v>
      </c>
      <c r="S50" s="493" t="n">
        <v>0</v>
      </c>
      <c r="T50" s="493" t="n">
        <v>0</v>
      </c>
      <c r="U50" s="493" t="n">
        <v>0</v>
      </c>
      <c r="V50" s="493" t="n">
        <v>0</v>
      </c>
      <c r="W50" s="493" t="n">
        <v>0</v>
      </c>
      <c r="X50" s="493" t="n">
        <v>0</v>
      </c>
      <c r="Y50" s="493" t="n">
        <v>0</v>
      </c>
      <c r="Z50" s="493" t="n">
        <v>0</v>
      </c>
      <c r="AA50" s="493" t="n">
        <v>0</v>
      </c>
      <c r="AB50" s="493" t="n">
        <v>0</v>
      </c>
      <c r="AC50" s="493" t="n">
        <v>0</v>
      </c>
      <c r="AD50" s="493" t="n">
        <v>0</v>
      </c>
      <c r="AE50" s="493" t="n">
        <v>0</v>
      </c>
      <c r="AF50" s="493" t="n">
        <v>0</v>
      </c>
      <c r="AG50" s="493" t="n">
        <v>0</v>
      </c>
      <c r="AH50" s="493" t="n">
        <v>0</v>
      </c>
      <c r="AI50" s="493" t="n">
        <v>0</v>
      </c>
      <c r="AJ50" s="493" t="n">
        <v>3981.6</v>
      </c>
      <c r="AK50" s="493" t="n">
        <v>1709</v>
      </c>
      <c r="AL50" s="493" t="n">
        <v>0</v>
      </c>
      <c r="AM50" s="493" t="n">
        <v>18197.36</v>
      </c>
      <c r="AN50" s="493" t="n">
        <v>11261.06</v>
      </c>
      <c r="AO50" s="493" t="n">
        <v>10874.46</v>
      </c>
      <c r="AP50" s="493" t="n">
        <v>14279.5</v>
      </c>
      <c r="AQ50" s="493" t="n">
        <v>19599.68</v>
      </c>
      <c r="AR50" s="493" t="n">
        <v>19985.29</v>
      </c>
      <c r="AS50" s="493" t="n">
        <v>13738.19</v>
      </c>
      <c r="AT50" s="493" t="n">
        <v>35957.35</v>
      </c>
      <c r="AU50" s="493" t="n">
        <v>22942.95</v>
      </c>
      <c r="AV50" s="493" t="n">
        <v>25203.32</v>
      </c>
      <c r="AW50" s="493" t="n">
        <v>16695.53</v>
      </c>
      <c r="AX50" s="493" t="n">
        <v>42278.37</v>
      </c>
      <c r="AY50" s="493" t="n">
        <v>17511.46</v>
      </c>
      <c r="AZ50" s="493" t="n">
        <v>26704.44</v>
      </c>
      <c r="BA50" s="493" t="n">
        <v>35136.47</v>
      </c>
      <c r="BB50" s="493" t="n">
        <v>39548.05</v>
      </c>
      <c r="BC50" s="493" t="n">
        <v>15787.04</v>
      </c>
      <c r="BD50" s="493" t="n">
        <v>41572.2</v>
      </c>
      <c r="BE50" s="493" t="n">
        <v>35290.4</v>
      </c>
      <c r="BF50" s="493" t="n">
        <v>42237.52</v>
      </c>
      <c r="BG50" s="493" t="n">
        <v>42947.22</v>
      </c>
      <c r="BH50" s="493" t="n">
        <v>35221.43</v>
      </c>
      <c r="BI50" s="493" t="n">
        <v>56020.95</v>
      </c>
      <c r="BJ50" s="493" t="n">
        <v>59410.27</v>
      </c>
      <c r="BK50" s="493" t="n">
        <v>41720.48</v>
      </c>
      <c r="BL50" s="493" t="n">
        <v>55933.63</v>
      </c>
      <c r="BM50" s="493" t="n">
        <v>68442.77</v>
      </c>
      <c r="BN50" s="493" t="n">
        <v>67702.57000000001</v>
      </c>
      <c r="BO50" s="493" t="n">
        <v>104250.21</v>
      </c>
      <c r="BP50" s="493" t="n">
        <v>65099.49</v>
      </c>
      <c r="BQ50" s="493" t="n">
        <v>45894.96</v>
      </c>
      <c r="BR50" s="493" t="n">
        <v>86822.17</v>
      </c>
      <c r="BS50" s="493" t="n">
        <v>118992.3</v>
      </c>
      <c r="BT50" s="493" t="n">
        <v>94619.25</v>
      </c>
      <c r="BU50" s="493" t="n">
        <v>108655.27</v>
      </c>
      <c r="BV50" s="493" t="n">
        <v>100354.32</v>
      </c>
      <c r="BW50" s="493" t="n">
        <v>66174.16</v>
      </c>
    </row>
    <row r="51">
      <c r="A51" t="inlineStr">
        <is>
          <t>[C11A1] 심혈관 질환 다중요법 목적의 복합제제 (단일 투약 형태)</t>
        </is>
      </c>
      <c r="B51" t="inlineStr">
        <is>
          <t>녹십자</t>
        </is>
      </c>
      <c r="C51" t="inlineStr">
        <is>
          <t>로제텔핀</t>
        </is>
      </c>
      <c r="D51" t="inlineStr">
        <is>
          <t>녹십자</t>
        </is>
      </c>
      <c r="E51" t="inlineStr">
        <is>
          <t>amlodipine besylate  ( as amlodipine),  ezetimibe (micronized),  rosuvastatin calcium  ( as rosuvastatin),  telmisartan</t>
        </is>
      </c>
      <c r="F51" t="inlineStr">
        <is>
          <t>종합병원</t>
        </is>
      </c>
      <c r="G51" t="inlineStr">
        <is>
          <t>Generic</t>
        </is>
      </c>
      <c r="H51" s="493" t="n">
        <v>0</v>
      </c>
      <c r="I51" s="493" t="n">
        <v>0</v>
      </c>
      <c r="J51" s="493" t="n">
        <v>0</v>
      </c>
      <c r="K51" s="493" t="n">
        <v>0</v>
      </c>
      <c r="L51" s="493" t="n">
        <v>0</v>
      </c>
      <c r="M51" s="493" t="n">
        <v>0</v>
      </c>
      <c r="N51" s="493" t="n">
        <v>0</v>
      </c>
      <c r="O51" s="493" t="n">
        <v>0</v>
      </c>
      <c r="P51" s="493" t="n">
        <v>0</v>
      </c>
      <c r="Q51" s="493" t="n">
        <v>0</v>
      </c>
      <c r="R51" s="493" t="n">
        <v>0</v>
      </c>
      <c r="S51" s="493" t="n">
        <v>0</v>
      </c>
      <c r="T51" s="493" t="n">
        <v>0</v>
      </c>
      <c r="U51" s="493" t="n">
        <v>0</v>
      </c>
      <c r="V51" s="493" t="n">
        <v>0</v>
      </c>
      <c r="W51" s="493" t="n">
        <v>0</v>
      </c>
      <c r="X51" s="493" t="n">
        <v>0</v>
      </c>
      <c r="Y51" s="493" t="n">
        <v>0</v>
      </c>
      <c r="Z51" s="493" t="n">
        <v>0</v>
      </c>
      <c r="AA51" s="493" t="n">
        <v>0</v>
      </c>
      <c r="AB51" s="493" t="n">
        <v>0</v>
      </c>
      <c r="AC51" s="493" t="n">
        <v>0</v>
      </c>
      <c r="AD51" s="493" t="n">
        <v>833.4</v>
      </c>
      <c r="AE51" s="493" t="n">
        <v>52.8</v>
      </c>
      <c r="AF51" s="493" t="n">
        <v>664.8</v>
      </c>
      <c r="AG51" s="493" t="n">
        <v>635.7</v>
      </c>
      <c r="AH51" s="493" t="n">
        <v>5568.03</v>
      </c>
      <c r="AI51" s="493" t="n">
        <v>2046.3</v>
      </c>
      <c r="AJ51" s="493" t="n">
        <v>8444.389999999999</v>
      </c>
      <c r="AK51" s="493" t="n">
        <v>5922</v>
      </c>
      <c r="AL51" s="493" t="n">
        <v>6735.46</v>
      </c>
      <c r="AM51" s="493" t="n">
        <v>9277.16</v>
      </c>
      <c r="AN51" s="493" t="n">
        <v>11898.94</v>
      </c>
      <c r="AO51" s="493" t="n">
        <v>10912.51</v>
      </c>
      <c r="AP51" s="493" t="n">
        <v>23645.61</v>
      </c>
      <c r="AQ51" s="493" t="n">
        <v>17545.94</v>
      </c>
      <c r="AR51" s="493" t="n">
        <v>13695.27</v>
      </c>
      <c r="AS51" s="493" t="n">
        <v>14175.67</v>
      </c>
      <c r="AT51" s="493" t="n">
        <v>11450.22</v>
      </c>
      <c r="AU51" s="493" t="n">
        <v>24351.57</v>
      </c>
      <c r="AV51" s="493" t="n">
        <v>25055.02</v>
      </c>
      <c r="AW51" s="493" t="n">
        <v>26862.17</v>
      </c>
      <c r="AX51" s="493" t="n">
        <v>25083.01</v>
      </c>
      <c r="AY51" s="493" t="n">
        <v>33310.95</v>
      </c>
      <c r="AZ51" s="493" t="n">
        <v>25618.95</v>
      </c>
      <c r="BA51" s="493" t="n">
        <v>38615.27</v>
      </c>
      <c r="BB51" s="493" t="n">
        <v>38416.27</v>
      </c>
      <c r="BC51" s="493" t="n">
        <v>34990.82</v>
      </c>
      <c r="BD51" s="493" t="n">
        <v>36988.62</v>
      </c>
      <c r="BE51" s="493" t="n">
        <v>37342.14</v>
      </c>
      <c r="BF51" s="493" t="n">
        <v>42936.93</v>
      </c>
      <c r="BG51" s="493" t="n">
        <v>45308.66</v>
      </c>
      <c r="BH51" s="493" t="n">
        <v>50302.73</v>
      </c>
      <c r="BI51" s="493" t="n">
        <v>57060.52</v>
      </c>
      <c r="BJ51" s="493" t="n">
        <v>62337.66</v>
      </c>
      <c r="BK51" s="493" t="n">
        <v>52073.54</v>
      </c>
      <c r="BL51" s="493" t="n">
        <v>72740.87</v>
      </c>
      <c r="BM51" s="493" t="n">
        <v>55884.85</v>
      </c>
      <c r="BN51" s="493" t="n">
        <v>63532.77</v>
      </c>
      <c r="BO51" s="493" t="n">
        <v>59575.42</v>
      </c>
      <c r="BP51" s="493" t="n">
        <v>71435.28999999999</v>
      </c>
      <c r="BQ51" s="493" t="n">
        <v>62311.31</v>
      </c>
      <c r="BR51" s="493" t="n">
        <v>64227.34</v>
      </c>
      <c r="BS51" s="493" t="n">
        <v>86686.46000000001</v>
      </c>
      <c r="BT51" s="493" t="n">
        <v>70834.96000000001</v>
      </c>
      <c r="BU51" s="493" t="n">
        <v>70406.45</v>
      </c>
      <c r="BV51" s="493" t="n">
        <v>79367.94</v>
      </c>
      <c r="BW51" s="493" t="n">
        <v>89728.57000000001</v>
      </c>
    </row>
    <row r="52">
      <c r="A52" t="inlineStr">
        <is>
          <t>[C11A1] 심혈관 질환 다중요법 목적의 복합제제 (단일 투약 형태)</t>
        </is>
      </c>
      <c r="B52" t="inlineStr">
        <is>
          <t>녹십자</t>
        </is>
      </c>
      <c r="C52" t="inlineStr">
        <is>
          <t>로제텔핀</t>
        </is>
      </c>
      <c r="D52" t="inlineStr">
        <is>
          <t>녹십자</t>
        </is>
      </c>
      <c r="E52" t="inlineStr">
        <is>
          <t>amlodipine besylate  ( as amlodipine),  ezetimibe (micronized),  rosuvastatin calcium  ( as rosuvastatin),  telmisartan</t>
        </is>
      </c>
      <c r="F52" t="inlineStr">
        <is>
          <t>병원</t>
        </is>
      </c>
      <c r="G52" t="inlineStr">
        <is>
          <t>Generic</t>
        </is>
      </c>
      <c r="H52" s="493" t="n">
        <v>0</v>
      </c>
      <c r="I52" s="493" t="n">
        <v>0</v>
      </c>
      <c r="J52" s="493" t="n">
        <v>0</v>
      </c>
      <c r="K52" s="493" t="n">
        <v>0</v>
      </c>
      <c r="L52" s="493" t="n">
        <v>0</v>
      </c>
      <c r="M52" s="493" t="n">
        <v>0</v>
      </c>
      <c r="N52" s="493" t="n">
        <v>0</v>
      </c>
      <c r="O52" s="493" t="n">
        <v>0</v>
      </c>
      <c r="P52" s="493" t="n">
        <v>0</v>
      </c>
      <c r="Q52" s="493" t="n">
        <v>0</v>
      </c>
      <c r="R52" s="493" t="n">
        <v>0</v>
      </c>
      <c r="S52" s="493" t="n">
        <v>0</v>
      </c>
      <c r="T52" s="493" t="n">
        <v>0</v>
      </c>
      <c r="U52" s="493" t="n">
        <v>0</v>
      </c>
      <c r="V52" s="493" t="n">
        <v>0</v>
      </c>
      <c r="W52" s="493" t="n">
        <v>0</v>
      </c>
      <c r="X52" s="493" t="n">
        <v>0</v>
      </c>
      <c r="Y52" s="493" t="n">
        <v>0</v>
      </c>
      <c r="Z52" s="493" t="n">
        <v>0</v>
      </c>
      <c r="AA52" s="493" t="n">
        <v>0</v>
      </c>
      <c r="AB52" s="493" t="n">
        <v>0</v>
      </c>
      <c r="AC52" s="493" t="n">
        <v>0</v>
      </c>
      <c r="AD52" s="493" t="n">
        <v>3104</v>
      </c>
      <c r="AE52" s="493" t="n">
        <v>5838.69</v>
      </c>
      <c r="AF52" s="493" t="n">
        <v>3275.2</v>
      </c>
      <c r="AG52" s="493" t="n">
        <v>6627.35</v>
      </c>
      <c r="AH52" s="493" t="n">
        <v>3728.88</v>
      </c>
      <c r="AI52" s="493" t="n">
        <v>7432</v>
      </c>
      <c r="AJ52" s="493" t="n">
        <v>11372.48</v>
      </c>
      <c r="AK52" s="493" t="n">
        <v>14477.2</v>
      </c>
      <c r="AL52" s="493" t="n">
        <v>14815.12</v>
      </c>
      <c r="AM52" s="493" t="n">
        <v>12943.29</v>
      </c>
      <c r="AN52" s="493" t="n">
        <v>11084.3</v>
      </c>
      <c r="AO52" s="493" t="n">
        <v>12524.1</v>
      </c>
      <c r="AP52" s="493" t="n">
        <v>12658.66</v>
      </c>
      <c r="AQ52" s="493" t="n">
        <v>12317.4</v>
      </c>
      <c r="AR52" s="493" t="n">
        <v>19779.6</v>
      </c>
      <c r="AS52" s="493" t="n">
        <v>14716.69</v>
      </c>
      <c r="AT52" s="493" t="n">
        <v>14182.62</v>
      </c>
      <c r="AU52" s="493" t="n">
        <v>24253.3</v>
      </c>
      <c r="AV52" s="493" t="n">
        <v>13879.8</v>
      </c>
      <c r="AW52" s="493" t="n">
        <v>19321</v>
      </c>
      <c r="AX52" s="493" t="n">
        <v>19348.33</v>
      </c>
      <c r="AY52" s="493" t="n">
        <v>13932.95</v>
      </c>
      <c r="AZ52" s="493" t="n">
        <v>13297.15</v>
      </c>
      <c r="BA52" s="493" t="n">
        <v>20563.01</v>
      </c>
      <c r="BB52" s="493" t="n">
        <v>20430.96</v>
      </c>
      <c r="BC52" s="493" t="n">
        <v>14763.06</v>
      </c>
      <c r="BD52" s="493" t="n">
        <v>14672.43</v>
      </c>
      <c r="BE52" s="493" t="n">
        <v>16307.4</v>
      </c>
      <c r="BF52" s="493" t="n">
        <v>17753.44</v>
      </c>
      <c r="BG52" s="493" t="n">
        <v>13359.33</v>
      </c>
      <c r="BH52" s="493" t="n">
        <v>18324.41</v>
      </c>
      <c r="BI52" s="493" t="n">
        <v>10485.31</v>
      </c>
      <c r="BJ52" s="493" t="n">
        <v>16783.42</v>
      </c>
      <c r="BK52" s="493" t="n">
        <v>20241.95</v>
      </c>
      <c r="BL52" s="493" t="n">
        <v>13935.96</v>
      </c>
      <c r="BM52" s="493" t="n">
        <v>13875.42</v>
      </c>
      <c r="BN52" s="493" t="n">
        <v>19156.74</v>
      </c>
      <c r="BO52" s="493" t="n">
        <v>14727.14</v>
      </c>
      <c r="BP52" s="493" t="n">
        <v>15556.3</v>
      </c>
      <c r="BQ52" s="493" t="n">
        <v>17469.1</v>
      </c>
      <c r="BR52" s="493" t="n">
        <v>9203.860000000001</v>
      </c>
      <c r="BS52" s="493" t="n">
        <v>17260.65</v>
      </c>
      <c r="BT52" s="493" t="n">
        <v>16545.33</v>
      </c>
      <c r="BU52" s="493" t="n">
        <v>16159.2</v>
      </c>
      <c r="BV52" s="493" t="n">
        <v>15646.5</v>
      </c>
      <c r="BW52" s="493" t="n">
        <v>23286.44</v>
      </c>
    </row>
    <row r="53">
      <c r="A53" t="inlineStr">
        <is>
          <t>[C11A1] 심혈관 질환 다중요법 목적의 복합제제 (단일 투약 형태)</t>
        </is>
      </c>
      <c r="B53" t="inlineStr">
        <is>
          <t>녹십자</t>
        </is>
      </c>
      <c r="C53" t="inlineStr">
        <is>
          <t>로제텔핀</t>
        </is>
      </c>
      <c r="D53" t="inlineStr">
        <is>
          <t>녹십자</t>
        </is>
      </c>
      <c r="E53" t="inlineStr">
        <is>
          <t>amlodipine besylate  ( as amlodipine),  ezetimibe (micronized),  rosuvastatin calcium  ( as rosuvastatin),  telmisartan</t>
        </is>
      </c>
      <c r="F53" t="inlineStr">
        <is>
          <t>의원</t>
        </is>
      </c>
      <c r="G53" t="inlineStr">
        <is>
          <t>Generic</t>
        </is>
      </c>
      <c r="H53" s="493" t="n">
        <v>0</v>
      </c>
      <c r="I53" s="493" t="n">
        <v>0</v>
      </c>
      <c r="J53" s="493" t="n">
        <v>0</v>
      </c>
      <c r="K53" s="493" t="n">
        <v>0</v>
      </c>
      <c r="L53" s="493" t="n">
        <v>0</v>
      </c>
      <c r="M53" s="493" t="n">
        <v>0</v>
      </c>
      <c r="N53" s="493" t="n">
        <v>0</v>
      </c>
      <c r="O53" s="493" t="n">
        <v>0</v>
      </c>
      <c r="P53" s="493" t="n">
        <v>0</v>
      </c>
      <c r="Q53" s="493" t="n">
        <v>0</v>
      </c>
      <c r="R53" s="493" t="n">
        <v>0</v>
      </c>
      <c r="S53" s="493" t="n">
        <v>0</v>
      </c>
      <c r="T53" s="493" t="n">
        <v>0</v>
      </c>
      <c r="U53" s="493" t="n">
        <v>0</v>
      </c>
      <c r="V53" s="493" t="n">
        <v>0</v>
      </c>
      <c r="W53" s="493" t="n">
        <v>0</v>
      </c>
      <c r="X53" s="493" t="n">
        <v>0</v>
      </c>
      <c r="Y53" s="493" t="n">
        <v>0</v>
      </c>
      <c r="Z53" s="493" t="n">
        <v>0</v>
      </c>
      <c r="AA53" s="493" t="n">
        <v>0</v>
      </c>
      <c r="AB53" s="493" t="n">
        <v>0</v>
      </c>
      <c r="AC53" s="493" t="n">
        <v>0</v>
      </c>
      <c r="AD53" s="493" t="n">
        <v>19311.35</v>
      </c>
      <c r="AE53" s="493" t="n">
        <v>22001.07</v>
      </c>
      <c r="AF53" s="493" t="n">
        <v>23523.48</v>
      </c>
      <c r="AG53" s="493" t="n">
        <v>30272.82</v>
      </c>
      <c r="AH53" s="493" t="n">
        <v>34941.44</v>
      </c>
      <c r="AI53" s="493" t="n">
        <v>38082.13</v>
      </c>
      <c r="AJ53" s="493" t="n">
        <v>42412.43</v>
      </c>
      <c r="AK53" s="493" t="n">
        <v>42938.21</v>
      </c>
      <c r="AL53" s="493" t="n">
        <v>37768.04</v>
      </c>
      <c r="AM53" s="493" t="n">
        <v>42814.33</v>
      </c>
      <c r="AN53" s="493" t="n">
        <v>42768.3</v>
      </c>
      <c r="AO53" s="493" t="n">
        <v>43120.35</v>
      </c>
      <c r="AP53" s="493" t="n">
        <v>41890.79</v>
      </c>
      <c r="AQ53" s="493" t="n">
        <v>48691.86</v>
      </c>
      <c r="AR53" s="493" t="n">
        <v>52951.78</v>
      </c>
      <c r="AS53" s="493" t="n">
        <v>47886.44</v>
      </c>
      <c r="AT53" s="493" t="n">
        <v>44885.07</v>
      </c>
      <c r="AU53" s="493" t="n">
        <v>50428.89</v>
      </c>
      <c r="AV53" s="493" t="n">
        <v>46635.05</v>
      </c>
      <c r="AW53" s="493" t="n">
        <v>48570.83</v>
      </c>
      <c r="AX53" s="493" t="n">
        <v>43423.53</v>
      </c>
      <c r="AY53" s="493" t="n">
        <v>52638.22</v>
      </c>
      <c r="AZ53" s="493" t="n">
        <v>51707.28</v>
      </c>
      <c r="BA53" s="493" t="n">
        <v>58330.49</v>
      </c>
      <c r="BB53" s="493" t="n">
        <v>52354.83</v>
      </c>
      <c r="BC53" s="493" t="n">
        <v>56013.85</v>
      </c>
      <c r="BD53" s="493" t="n">
        <v>53194.89</v>
      </c>
      <c r="BE53" s="493" t="n">
        <v>63515.3</v>
      </c>
      <c r="BF53" s="493" t="n">
        <v>62909.05</v>
      </c>
      <c r="BG53" s="493" t="n">
        <v>61094.43</v>
      </c>
      <c r="BH53" s="493" t="n">
        <v>71827.96000000001</v>
      </c>
      <c r="BI53" s="493" t="n">
        <v>59434.65</v>
      </c>
      <c r="BJ53" s="493" t="n">
        <v>63088.75</v>
      </c>
      <c r="BK53" s="493" t="n">
        <v>65462.34</v>
      </c>
      <c r="BL53" s="493" t="n">
        <v>70598.81</v>
      </c>
      <c r="BM53" s="493" t="n">
        <v>64675.05</v>
      </c>
      <c r="BN53" s="493" t="n">
        <v>65822.28</v>
      </c>
      <c r="BO53" s="493" t="n">
        <v>68533.14</v>
      </c>
      <c r="BP53" s="493" t="n">
        <v>73270.66</v>
      </c>
      <c r="BQ53" s="493" t="n">
        <v>59912.6</v>
      </c>
      <c r="BR53" s="493" t="n">
        <v>70586.42999999999</v>
      </c>
      <c r="BS53" s="493" t="n">
        <v>60790.32</v>
      </c>
      <c r="BT53" s="493" t="n">
        <v>59225.09</v>
      </c>
      <c r="BU53" s="493" t="n">
        <v>61512.52</v>
      </c>
      <c r="BV53" s="493" t="n">
        <v>68177.22</v>
      </c>
      <c r="BW53" s="493" t="n">
        <v>63699.85</v>
      </c>
    </row>
    <row r="54">
      <c r="A54" t="inlineStr">
        <is>
          <t>[C11A1] 심혈관 질환 다중요법 목적의 복합제제 (단일 투약 형태)</t>
        </is>
      </c>
      <c r="B54" t="inlineStr">
        <is>
          <t>녹십자</t>
        </is>
      </c>
      <c r="C54" t="inlineStr">
        <is>
          <t>로제텔핀</t>
        </is>
      </c>
      <c r="D54" t="inlineStr">
        <is>
          <t>녹십자</t>
        </is>
      </c>
      <c r="E54" t="inlineStr">
        <is>
          <t>amlodipine besylate  ( as amlodipine),  ezetimibe (micronized),  rosuvastatin calcium  ( as rosuvastatin),  telmisartan</t>
        </is>
      </c>
      <c r="F54" t="inlineStr">
        <is>
          <t>보건소</t>
        </is>
      </c>
      <c r="G54" t="inlineStr">
        <is>
          <t>Generic</t>
        </is>
      </c>
      <c r="H54" s="493" t="n">
        <v>0</v>
      </c>
      <c r="I54" s="493" t="n">
        <v>0</v>
      </c>
      <c r="J54" s="493" t="n">
        <v>0</v>
      </c>
      <c r="K54" s="493" t="n">
        <v>0</v>
      </c>
      <c r="L54" s="493" t="n">
        <v>0</v>
      </c>
      <c r="M54" s="493" t="n">
        <v>0</v>
      </c>
      <c r="N54" s="493" t="n">
        <v>0</v>
      </c>
      <c r="O54" s="493" t="n">
        <v>0</v>
      </c>
      <c r="P54" s="493" t="n">
        <v>0</v>
      </c>
      <c r="Q54" s="493" t="n">
        <v>0</v>
      </c>
      <c r="R54" s="493" t="n">
        <v>0</v>
      </c>
      <c r="S54" s="493" t="n">
        <v>0</v>
      </c>
      <c r="T54" s="493" t="n">
        <v>0</v>
      </c>
      <c r="U54" s="493" t="n">
        <v>0</v>
      </c>
      <c r="V54" s="493" t="n">
        <v>0</v>
      </c>
      <c r="W54" s="493" t="n">
        <v>0</v>
      </c>
      <c r="X54" s="493" t="n">
        <v>0</v>
      </c>
      <c r="Y54" s="493" t="n">
        <v>0</v>
      </c>
      <c r="Z54" s="493" t="n">
        <v>0</v>
      </c>
      <c r="AA54" s="493" t="n">
        <v>0</v>
      </c>
      <c r="AB54" s="493" t="n">
        <v>0</v>
      </c>
      <c r="AC54" s="493" t="n">
        <v>0</v>
      </c>
      <c r="AD54" s="493" t="n">
        <v>0</v>
      </c>
      <c r="AE54" s="493" t="n">
        <v>0</v>
      </c>
      <c r="AF54" s="493" t="n">
        <v>0</v>
      </c>
      <c r="AG54" s="493" t="n">
        <v>0</v>
      </c>
      <c r="AH54" s="493" t="n">
        <v>0</v>
      </c>
      <c r="AI54" s="493" t="n">
        <v>0</v>
      </c>
      <c r="AJ54" s="493" t="n">
        <v>0</v>
      </c>
      <c r="AK54" s="493" t="n">
        <v>248.7</v>
      </c>
      <c r="AL54" s="493" t="n">
        <v>565.2</v>
      </c>
      <c r="AM54" s="493" t="n">
        <v>0</v>
      </c>
      <c r="AN54" s="493" t="n">
        <v>0</v>
      </c>
      <c r="AO54" s="493" t="n">
        <v>551.4</v>
      </c>
      <c r="AP54" s="493" t="n">
        <v>0</v>
      </c>
      <c r="AQ54" s="493" t="n">
        <v>652.5</v>
      </c>
      <c r="AR54" s="493" t="n">
        <v>0</v>
      </c>
      <c r="AS54" s="493" t="n">
        <v>0</v>
      </c>
      <c r="AT54" s="493" t="n">
        <v>902.7</v>
      </c>
      <c r="AU54" s="493" t="n">
        <v>0</v>
      </c>
      <c r="AV54" s="493" t="n">
        <v>0</v>
      </c>
      <c r="AW54" s="493" t="n">
        <v>0</v>
      </c>
      <c r="AX54" s="493" t="n">
        <v>0</v>
      </c>
      <c r="AY54" s="493" t="n">
        <v>0</v>
      </c>
      <c r="AZ54" s="493" t="n">
        <v>0</v>
      </c>
      <c r="BA54" s="493" t="n">
        <v>0</v>
      </c>
      <c r="BB54" s="493" t="n">
        <v>0</v>
      </c>
      <c r="BC54" s="493" t="n">
        <v>0</v>
      </c>
      <c r="BD54" s="493" t="n">
        <v>0</v>
      </c>
      <c r="BE54" s="493" t="n">
        <v>0</v>
      </c>
      <c r="BF54" s="493" t="n">
        <v>0</v>
      </c>
      <c r="BG54" s="493" t="n">
        <v>0</v>
      </c>
      <c r="BH54" s="493" t="n">
        <v>0</v>
      </c>
      <c r="BI54" s="493" t="n">
        <v>0</v>
      </c>
      <c r="BJ54" s="493" t="n">
        <v>0</v>
      </c>
      <c r="BK54" s="493" t="n">
        <v>792</v>
      </c>
      <c r="BL54" s="493" t="n">
        <v>0</v>
      </c>
      <c r="BM54" s="493" t="n">
        <v>0</v>
      </c>
      <c r="BN54" s="493" t="n">
        <v>0</v>
      </c>
      <c r="BO54" s="493" t="n">
        <v>0</v>
      </c>
      <c r="BP54" s="493" t="n">
        <v>147</v>
      </c>
      <c r="BQ54" s="493" t="n">
        <v>0</v>
      </c>
      <c r="BR54" s="493" t="n">
        <v>78.59999999999999</v>
      </c>
      <c r="BS54" s="493" t="n">
        <v>0</v>
      </c>
      <c r="BT54" s="493" t="n">
        <v>195.3</v>
      </c>
      <c r="BU54" s="493" t="n">
        <v>0</v>
      </c>
      <c r="BV54" s="493" t="n">
        <v>83.40000000000001</v>
      </c>
      <c r="BW54" s="493" t="n">
        <v>105.3</v>
      </c>
    </row>
    <row r="55">
      <c r="A55" t="inlineStr">
        <is>
          <t>[C11A1] 심혈관 질환 다중요법 목적의 복합제제 (단일 투약 형태)</t>
        </is>
      </c>
      <c r="B55" t="inlineStr">
        <is>
          <t>녹십자</t>
        </is>
      </c>
      <c r="C55" t="inlineStr">
        <is>
          <t>로제텔핀</t>
        </is>
      </c>
      <c r="D55" t="inlineStr">
        <is>
          <t>녹십자</t>
        </is>
      </c>
      <c r="E55" t="inlineStr">
        <is>
          <t>amlodipine besylate  ( as amlodipine),  ezetimibe (micronized),  rosuvastatin calcium  ( as rosuvastatin),  telmisartan</t>
        </is>
      </c>
      <c r="F55" t="inlineStr">
        <is>
          <t>기타(치과의원, 치과병원 등)</t>
        </is>
      </c>
      <c r="G55" t="inlineStr">
        <is>
          <t>Generic</t>
        </is>
      </c>
      <c r="H55" s="493" t="n">
        <v>0</v>
      </c>
      <c r="I55" s="493" t="n">
        <v>0</v>
      </c>
      <c r="J55" s="493" t="n">
        <v>0</v>
      </c>
      <c r="K55" s="493" t="n">
        <v>0</v>
      </c>
      <c r="L55" s="493" t="n">
        <v>0</v>
      </c>
      <c r="M55" s="493" t="n">
        <v>0</v>
      </c>
      <c r="N55" s="493" t="n">
        <v>0</v>
      </c>
      <c r="O55" s="493" t="n">
        <v>0</v>
      </c>
      <c r="P55" s="493" t="n">
        <v>0</v>
      </c>
      <c r="Q55" s="493" t="n">
        <v>0</v>
      </c>
      <c r="R55" s="493" t="n">
        <v>0</v>
      </c>
      <c r="S55" s="493" t="n">
        <v>0</v>
      </c>
      <c r="T55" s="493" t="n">
        <v>0</v>
      </c>
      <c r="U55" s="493" t="n">
        <v>0</v>
      </c>
      <c r="V55" s="493" t="n">
        <v>0</v>
      </c>
      <c r="W55" s="493" t="n">
        <v>0</v>
      </c>
      <c r="X55" s="493" t="n">
        <v>0</v>
      </c>
      <c r="Y55" s="493" t="n">
        <v>0</v>
      </c>
      <c r="Z55" s="493" t="n">
        <v>0</v>
      </c>
      <c r="AA55" s="493" t="n">
        <v>0</v>
      </c>
      <c r="AB55" s="493" t="n">
        <v>0</v>
      </c>
      <c r="AC55" s="493" t="n">
        <v>0</v>
      </c>
      <c r="AD55" s="493" t="n">
        <v>0</v>
      </c>
      <c r="AE55" s="493" t="n">
        <v>0</v>
      </c>
      <c r="AF55" s="493" t="n">
        <v>0</v>
      </c>
      <c r="AG55" s="493" t="n">
        <v>0</v>
      </c>
      <c r="AH55" s="493" t="n">
        <v>0</v>
      </c>
      <c r="AI55" s="493" t="n">
        <v>0</v>
      </c>
      <c r="AJ55" s="493" t="n">
        <v>0</v>
      </c>
      <c r="AK55" s="493" t="n">
        <v>0</v>
      </c>
      <c r="AL55" s="493" t="n">
        <v>0</v>
      </c>
      <c r="AM55" s="493" t="n">
        <v>0</v>
      </c>
      <c r="AN55" s="493" t="n">
        <v>0</v>
      </c>
      <c r="AO55" s="493" t="n">
        <v>0</v>
      </c>
      <c r="AP55" s="493" t="n">
        <v>0</v>
      </c>
      <c r="AQ55" s="493" t="n">
        <v>0</v>
      </c>
      <c r="AR55" s="493" t="n">
        <v>0</v>
      </c>
      <c r="AS55" s="493" t="n">
        <v>0</v>
      </c>
      <c r="AT55" s="493" t="n">
        <v>0</v>
      </c>
      <c r="AU55" s="493" t="n">
        <v>0</v>
      </c>
      <c r="AV55" s="493" t="n">
        <v>0</v>
      </c>
      <c r="AW55" s="493" t="n">
        <v>0</v>
      </c>
      <c r="AX55" s="493" t="n">
        <v>0</v>
      </c>
      <c r="AY55" s="493" t="n">
        <v>0</v>
      </c>
      <c r="AZ55" s="493" t="n">
        <v>0</v>
      </c>
      <c r="BA55" s="493" t="n">
        <v>0</v>
      </c>
      <c r="BB55" s="493" t="n">
        <v>0</v>
      </c>
      <c r="BC55" s="493" t="n">
        <v>0</v>
      </c>
      <c r="BD55" s="493" t="n">
        <v>0</v>
      </c>
      <c r="BE55" s="493" t="n">
        <v>289.8</v>
      </c>
      <c r="BF55" s="493" t="n">
        <v>0</v>
      </c>
      <c r="BG55" s="493" t="n">
        <v>0</v>
      </c>
      <c r="BH55" s="493" t="n">
        <v>0</v>
      </c>
      <c r="BI55" s="493" t="n">
        <v>0</v>
      </c>
      <c r="BJ55" s="493" t="n">
        <v>0</v>
      </c>
      <c r="BK55" s="493" t="n">
        <v>0</v>
      </c>
      <c r="BL55" s="493" t="n">
        <v>102.9</v>
      </c>
      <c r="BM55" s="493" t="n">
        <v>0</v>
      </c>
      <c r="BN55" s="493" t="n">
        <v>0</v>
      </c>
      <c r="BO55" s="493" t="n">
        <v>0</v>
      </c>
      <c r="BP55" s="493" t="n">
        <v>0</v>
      </c>
      <c r="BQ55" s="493" t="n">
        <v>0</v>
      </c>
      <c r="BR55" s="493" t="n">
        <v>0</v>
      </c>
      <c r="BS55" s="493" t="n">
        <v>0</v>
      </c>
      <c r="BT55" s="493" t="n">
        <v>0</v>
      </c>
      <c r="BU55" s="493" t="n">
        <v>0</v>
      </c>
      <c r="BV55" s="493" t="n">
        <v>0</v>
      </c>
      <c r="BW55" s="493" t="n">
        <v>0</v>
      </c>
    </row>
    <row r="56">
      <c r="A56" t="inlineStr">
        <is>
          <t>[C11A1] 심혈관 질환 다중요법 목적의 복합제제 (단일 투약 형태)</t>
        </is>
      </c>
      <c r="B56" t="inlineStr">
        <is>
          <t>녹십자</t>
        </is>
      </c>
      <c r="C56" t="inlineStr">
        <is>
          <t>로타칸</t>
        </is>
      </c>
      <c r="D56" t="inlineStr">
        <is>
          <t>녹십자</t>
        </is>
      </c>
      <c r="E56" t="inlineStr">
        <is>
          <t>candesartan cilexetil,  rosuvastatin calcium  ( as rosuvastatin)</t>
        </is>
      </c>
      <c r="F56" t="inlineStr">
        <is>
          <t>상급종합병원</t>
        </is>
      </c>
      <c r="G56" t="inlineStr">
        <is>
          <t>Original</t>
        </is>
      </c>
      <c r="H56" s="493" t="n">
        <v>112541.33</v>
      </c>
      <c r="I56" s="493" t="n">
        <v>99199.77</v>
      </c>
      <c r="J56" s="493" t="n">
        <v>137206.63</v>
      </c>
      <c r="K56" s="493" t="n">
        <v>157441.33</v>
      </c>
      <c r="L56" s="493" t="n">
        <v>109777.07</v>
      </c>
      <c r="M56" s="493" t="n">
        <v>153139.26</v>
      </c>
      <c r="N56" s="493" t="n">
        <v>157858.22</v>
      </c>
      <c r="O56" s="493" t="n">
        <v>161312.88</v>
      </c>
      <c r="P56" s="493" t="n">
        <v>143252.26</v>
      </c>
      <c r="Q56" s="493" t="n">
        <v>171417.37</v>
      </c>
      <c r="R56" s="493" t="n">
        <v>141829.81</v>
      </c>
      <c r="S56" s="493" t="n">
        <v>160773.07</v>
      </c>
      <c r="T56" s="493" t="n">
        <v>176013</v>
      </c>
      <c r="U56" s="493" t="n">
        <v>136248.22</v>
      </c>
      <c r="V56" s="493" t="n">
        <v>179120.99</v>
      </c>
      <c r="W56" s="493" t="n">
        <v>184159.07</v>
      </c>
      <c r="X56" s="493" t="n">
        <v>119651.93</v>
      </c>
      <c r="Y56" s="493" t="n">
        <v>143811.64</v>
      </c>
      <c r="Z56" s="493" t="n">
        <v>177405.99</v>
      </c>
      <c r="AA56" s="493" t="n">
        <v>145418.13</v>
      </c>
      <c r="AB56" s="493" t="n">
        <v>157942.47</v>
      </c>
      <c r="AC56" s="493" t="n">
        <v>135746.41</v>
      </c>
      <c r="AD56" s="493" t="n">
        <v>169323.01</v>
      </c>
      <c r="AE56" s="493" t="n">
        <v>185301.04</v>
      </c>
      <c r="AF56" s="493" t="n">
        <v>118123.42</v>
      </c>
      <c r="AG56" s="493" t="n">
        <v>137668.25</v>
      </c>
      <c r="AH56" s="493" t="n">
        <v>178491.53</v>
      </c>
      <c r="AI56" s="493" t="n">
        <v>165257.11</v>
      </c>
      <c r="AJ56" s="493" t="n">
        <v>137308.25</v>
      </c>
      <c r="AK56" s="493" t="n">
        <v>134671.2</v>
      </c>
      <c r="AL56" s="493" t="n">
        <v>157711.37</v>
      </c>
      <c r="AM56" s="493" t="n">
        <v>168488.03</v>
      </c>
      <c r="AN56" s="493" t="n">
        <v>149826.6</v>
      </c>
      <c r="AO56" s="493" t="n">
        <v>152888.16</v>
      </c>
      <c r="AP56" s="493" t="n">
        <v>155053.9</v>
      </c>
      <c r="AQ56" s="493" t="n">
        <v>187999.7</v>
      </c>
      <c r="AR56" s="493" t="n">
        <v>150838.38</v>
      </c>
      <c r="AS56" s="493" t="n">
        <v>143905.3</v>
      </c>
      <c r="AT56" s="493" t="n">
        <v>172427</v>
      </c>
      <c r="AU56" s="493" t="n">
        <v>188687.87</v>
      </c>
      <c r="AV56" s="493" t="n">
        <v>166865.48</v>
      </c>
      <c r="AW56" s="493" t="n">
        <v>171420.64</v>
      </c>
      <c r="AX56" s="493" t="n">
        <v>183000.22</v>
      </c>
      <c r="AY56" s="493" t="n">
        <v>143894.14</v>
      </c>
      <c r="AZ56" s="493" t="n">
        <v>135633.86</v>
      </c>
      <c r="BA56" s="493" t="n">
        <v>133236.28</v>
      </c>
      <c r="BB56" s="493" t="n">
        <v>158902.81</v>
      </c>
      <c r="BC56" s="493" t="n">
        <v>193943.77</v>
      </c>
      <c r="BD56" s="493" t="n">
        <v>148097.62</v>
      </c>
      <c r="BE56" s="493" t="n">
        <v>135747.53</v>
      </c>
      <c r="BF56" s="493" t="n">
        <v>159161.66</v>
      </c>
      <c r="BG56" s="493" t="n">
        <v>168686.81</v>
      </c>
      <c r="BH56" s="493" t="n">
        <v>109284.12</v>
      </c>
      <c r="BI56" s="493" t="n">
        <v>162707.92</v>
      </c>
      <c r="BJ56" s="493" t="n">
        <v>144293.41</v>
      </c>
      <c r="BK56" s="493" t="n">
        <v>107965.17</v>
      </c>
      <c r="BL56" s="493" t="n">
        <v>105775.94</v>
      </c>
      <c r="BM56" s="493" t="n">
        <v>131262.08</v>
      </c>
      <c r="BN56" s="493" t="n">
        <v>117327.6</v>
      </c>
      <c r="BO56" s="493" t="n">
        <v>134891.51</v>
      </c>
      <c r="BP56" s="493" t="n">
        <v>102999.46</v>
      </c>
      <c r="BQ56" s="493" t="n">
        <v>77569.69</v>
      </c>
      <c r="BR56" s="493" t="n">
        <v>130701.82</v>
      </c>
      <c r="BS56" s="493" t="n">
        <v>132995.55</v>
      </c>
      <c r="BT56" s="493" t="n">
        <v>92501.25</v>
      </c>
      <c r="BU56" s="493" t="n">
        <v>132505.31</v>
      </c>
      <c r="BV56" s="493" t="n">
        <v>138102.59</v>
      </c>
      <c r="BW56" s="493" t="n">
        <v>109913.03</v>
      </c>
    </row>
    <row r="57">
      <c r="A57" t="inlineStr">
        <is>
          <t>[C11A1] 심혈관 질환 다중요법 목적의 복합제제 (단일 투약 형태)</t>
        </is>
      </c>
      <c r="B57" t="inlineStr">
        <is>
          <t>녹십자</t>
        </is>
      </c>
      <c r="C57" t="inlineStr">
        <is>
          <t>로타칸</t>
        </is>
      </c>
      <c r="D57" t="inlineStr">
        <is>
          <t>녹십자</t>
        </is>
      </c>
      <c r="E57" t="inlineStr">
        <is>
          <t>candesartan cilexetil,  rosuvastatin calcium  ( as rosuvastatin)</t>
        </is>
      </c>
      <c r="F57" t="inlineStr">
        <is>
          <t>종합병원</t>
        </is>
      </c>
      <c r="G57" t="inlineStr">
        <is>
          <t>Original</t>
        </is>
      </c>
      <c r="H57" s="493" t="n">
        <v>60649.07</v>
      </c>
      <c r="I57" s="493" t="n">
        <v>55968.94</v>
      </c>
      <c r="J57" s="493" t="n">
        <v>65581.11</v>
      </c>
      <c r="K57" s="493" t="n">
        <v>66723.64999999999</v>
      </c>
      <c r="L57" s="493" t="n">
        <v>60842.79</v>
      </c>
      <c r="M57" s="493" t="n">
        <v>70090.98</v>
      </c>
      <c r="N57" s="493" t="n">
        <v>79287.16</v>
      </c>
      <c r="O57" s="493" t="n">
        <v>77437.78</v>
      </c>
      <c r="P57" s="493" t="n">
        <v>79018.81</v>
      </c>
      <c r="Q57" s="493" t="n">
        <v>85664.96000000001</v>
      </c>
      <c r="R57" s="493" t="n">
        <v>87539.14999999999</v>
      </c>
      <c r="S57" s="493" t="n">
        <v>88889.32000000001</v>
      </c>
      <c r="T57" s="493" t="n">
        <v>83564</v>
      </c>
      <c r="U57" s="493" t="n">
        <v>82250.5</v>
      </c>
      <c r="V57" s="493" t="n">
        <v>82690.25</v>
      </c>
      <c r="W57" s="493" t="n">
        <v>75465.5</v>
      </c>
      <c r="X57" s="493" t="n">
        <v>74238.96000000001</v>
      </c>
      <c r="Y57" s="493" t="n">
        <v>85630.35000000001</v>
      </c>
      <c r="Z57" s="493" t="n">
        <v>81155.62</v>
      </c>
      <c r="AA57" s="493" t="n">
        <v>100843.67</v>
      </c>
      <c r="AB57" s="493" t="n">
        <v>90859.8</v>
      </c>
      <c r="AC57" s="493" t="n">
        <v>95381.33</v>
      </c>
      <c r="AD57" s="493" t="n">
        <v>87445.85000000001</v>
      </c>
      <c r="AE57" s="493" t="n">
        <v>104093.49</v>
      </c>
      <c r="AF57" s="493" t="n">
        <v>85912.32000000001</v>
      </c>
      <c r="AG57" s="493" t="n">
        <v>94168.8</v>
      </c>
      <c r="AH57" s="493" t="n">
        <v>109062.02</v>
      </c>
      <c r="AI57" s="493" t="n">
        <v>77863.89999999999</v>
      </c>
      <c r="AJ57" s="493" t="n">
        <v>100193.81</v>
      </c>
      <c r="AK57" s="493" t="n">
        <v>85954.97</v>
      </c>
      <c r="AL57" s="493" t="n">
        <v>91958.27</v>
      </c>
      <c r="AM57" s="493" t="n">
        <v>97372.38</v>
      </c>
      <c r="AN57" s="493" t="n">
        <v>87599.14999999999</v>
      </c>
      <c r="AO57" s="493" t="n">
        <v>109537.75</v>
      </c>
      <c r="AP57" s="493" t="n">
        <v>99748.08</v>
      </c>
      <c r="AQ57" s="493" t="n">
        <v>76197.28</v>
      </c>
      <c r="AR57" s="493" t="n">
        <v>90887.84</v>
      </c>
      <c r="AS57" s="493" t="n">
        <v>113685.99</v>
      </c>
      <c r="AT57" s="493" t="n">
        <v>91252.42999999999</v>
      </c>
      <c r="AU57" s="493" t="n">
        <v>119322.71</v>
      </c>
      <c r="AV57" s="493" t="n">
        <v>97526.63</v>
      </c>
      <c r="AW57" s="493" t="n">
        <v>82670.32000000001</v>
      </c>
      <c r="AX57" s="493" t="n">
        <v>114373.61</v>
      </c>
      <c r="AY57" s="493" t="n">
        <v>119319.59</v>
      </c>
      <c r="AZ57" s="493" t="n">
        <v>103742.89</v>
      </c>
      <c r="BA57" s="493" t="n">
        <v>131441.93</v>
      </c>
      <c r="BB57" s="493" t="n">
        <v>94048.22</v>
      </c>
      <c r="BC57" s="493" t="n">
        <v>113321.7</v>
      </c>
      <c r="BD57" s="493" t="n">
        <v>98054.81</v>
      </c>
      <c r="BE57" s="493" t="n">
        <v>97137.21000000001</v>
      </c>
      <c r="BF57" s="493" t="n">
        <v>112913.81</v>
      </c>
      <c r="BG57" s="493" t="n">
        <v>131425.22</v>
      </c>
      <c r="BH57" s="493" t="n">
        <v>102174.2</v>
      </c>
      <c r="BI57" s="493" t="n">
        <v>88147.06</v>
      </c>
      <c r="BJ57" s="493" t="n">
        <v>90480.39</v>
      </c>
      <c r="BK57" s="493" t="n">
        <v>79960.03999999999</v>
      </c>
      <c r="BL57" s="493" t="n">
        <v>86062.74000000001</v>
      </c>
      <c r="BM57" s="493" t="n">
        <v>88421.74000000001</v>
      </c>
      <c r="BN57" s="493" t="n">
        <v>69126.10000000001</v>
      </c>
      <c r="BO57" s="493" t="n">
        <v>86543.63</v>
      </c>
      <c r="BP57" s="493" t="n">
        <v>74876.74000000001</v>
      </c>
      <c r="BQ57" s="493" t="n">
        <v>58739.28</v>
      </c>
      <c r="BR57" s="493" t="n">
        <v>80431.59</v>
      </c>
      <c r="BS57" s="493" t="n">
        <v>83670.73</v>
      </c>
      <c r="BT57" s="493" t="n">
        <v>55443.32</v>
      </c>
      <c r="BU57" s="493" t="n">
        <v>62685.76</v>
      </c>
      <c r="BV57" s="493" t="n">
        <v>85917.17999999999</v>
      </c>
      <c r="BW57" s="493" t="n">
        <v>72211.08</v>
      </c>
    </row>
    <row r="58">
      <c r="A58" t="inlineStr">
        <is>
          <t>[C11A1] 심혈관 질환 다중요법 목적의 복합제제 (단일 투약 형태)</t>
        </is>
      </c>
      <c r="B58" t="inlineStr">
        <is>
          <t>녹십자</t>
        </is>
      </c>
      <c r="C58" t="inlineStr">
        <is>
          <t>로타칸</t>
        </is>
      </c>
      <c r="D58" t="inlineStr">
        <is>
          <t>녹십자</t>
        </is>
      </c>
      <c r="E58" t="inlineStr">
        <is>
          <t>candesartan cilexetil,  rosuvastatin calcium  ( as rosuvastatin)</t>
        </is>
      </c>
      <c r="F58" t="inlineStr">
        <is>
          <t>병원</t>
        </is>
      </c>
      <c r="G58" t="inlineStr">
        <is>
          <t>Original</t>
        </is>
      </c>
      <c r="H58" s="493" t="n">
        <v>23333.5</v>
      </c>
      <c r="I58" s="493" t="n">
        <v>16252.41</v>
      </c>
      <c r="J58" s="493" t="n">
        <v>18694.18</v>
      </c>
      <c r="K58" s="493" t="n">
        <v>21717.77</v>
      </c>
      <c r="L58" s="493" t="n">
        <v>25410.91</v>
      </c>
      <c r="M58" s="493" t="n">
        <v>16175.8</v>
      </c>
      <c r="N58" s="493" t="n">
        <v>22542.3</v>
      </c>
      <c r="O58" s="493" t="n">
        <v>14952.45</v>
      </c>
      <c r="P58" s="493" t="n">
        <v>21162.95</v>
      </c>
      <c r="Q58" s="493" t="n">
        <v>15808.8</v>
      </c>
      <c r="R58" s="493" t="n">
        <v>22202.65</v>
      </c>
      <c r="S58" s="493" t="n">
        <v>13826.1</v>
      </c>
      <c r="T58" s="493" t="n">
        <v>19315.1</v>
      </c>
      <c r="U58" s="493" t="n">
        <v>18716.08</v>
      </c>
      <c r="V58" s="493" t="n">
        <v>16922.3</v>
      </c>
      <c r="W58" s="493" t="n">
        <v>15239.15</v>
      </c>
      <c r="X58" s="493" t="n">
        <v>20323.2</v>
      </c>
      <c r="Y58" s="493" t="n">
        <v>11686.9</v>
      </c>
      <c r="Z58" s="493" t="n">
        <v>18805.08</v>
      </c>
      <c r="AA58" s="493" t="n">
        <v>14443.58</v>
      </c>
      <c r="AB58" s="493" t="n">
        <v>14131.2</v>
      </c>
      <c r="AC58" s="493" t="n">
        <v>18282.6</v>
      </c>
      <c r="AD58" s="493" t="n">
        <v>13646.4</v>
      </c>
      <c r="AE58" s="493" t="n">
        <v>11742.9</v>
      </c>
      <c r="AF58" s="493" t="n">
        <v>21499.5</v>
      </c>
      <c r="AG58" s="493" t="n">
        <v>10669.32</v>
      </c>
      <c r="AH58" s="493" t="n">
        <v>15350.67</v>
      </c>
      <c r="AI58" s="493" t="n">
        <v>14361.34</v>
      </c>
      <c r="AJ58" s="493" t="n">
        <v>13434.12</v>
      </c>
      <c r="AK58" s="493" t="n">
        <v>18782.36</v>
      </c>
      <c r="AL58" s="493" t="n">
        <v>16078.38</v>
      </c>
      <c r="AM58" s="493" t="n">
        <v>16082.52</v>
      </c>
      <c r="AN58" s="493" t="n">
        <v>18172.95</v>
      </c>
      <c r="AO58" s="493" t="n">
        <v>16326.7</v>
      </c>
      <c r="AP58" s="493" t="n">
        <v>11862.16</v>
      </c>
      <c r="AQ58" s="493" t="n">
        <v>21322.87</v>
      </c>
      <c r="AR58" s="493" t="n">
        <v>11207.39</v>
      </c>
      <c r="AS58" s="493" t="n">
        <v>15671.68</v>
      </c>
      <c r="AT58" s="493" t="n">
        <v>8660.24</v>
      </c>
      <c r="AU58" s="493" t="n">
        <v>16722.7</v>
      </c>
      <c r="AV58" s="493" t="n">
        <v>16381.18</v>
      </c>
      <c r="AW58" s="493" t="n">
        <v>9709.200000000001</v>
      </c>
      <c r="AX58" s="493" t="n">
        <v>9286.200000000001</v>
      </c>
      <c r="AY58" s="493" t="n">
        <v>14761</v>
      </c>
      <c r="AZ58" s="493" t="n">
        <v>11132.9</v>
      </c>
      <c r="BA58" s="493" t="n">
        <v>17577.42</v>
      </c>
      <c r="BB58" s="493" t="n">
        <v>8715</v>
      </c>
      <c r="BC58" s="493" t="n">
        <v>16143.9</v>
      </c>
      <c r="BD58" s="493" t="n">
        <v>12687.75</v>
      </c>
      <c r="BE58" s="493" t="n">
        <v>10155.6</v>
      </c>
      <c r="BF58" s="493" t="n">
        <v>12843.11</v>
      </c>
      <c r="BG58" s="493" t="n">
        <v>18200.9</v>
      </c>
      <c r="BH58" s="493" t="n">
        <v>15394.8</v>
      </c>
      <c r="BI58" s="493" t="n">
        <v>10707.42</v>
      </c>
      <c r="BJ58" s="493" t="n">
        <v>12444.44</v>
      </c>
      <c r="BK58" s="493" t="n">
        <v>13852.2</v>
      </c>
      <c r="BL58" s="493" t="n">
        <v>14396.78</v>
      </c>
      <c r="BM58" s="493" t="n">
        <v>13699.2</v>
      </c>
      <c r="BN58" s="493" t="n">
        <v>14895.45</v>
      </c>
      <c r="BO58" s="493" t="n">
        <v>16656.61</v>
      </c>
      <c r="BP58" s="493" t="n">
        <v>5531.14</v>
      </c>
      <c r="BQ58" s="493" t="n">
        <v>9125.25</v>
      </c>
      <c r="BR58" s="493" t="n">
        <v>11838.3</v>
      </c>
      <c r="BS58" s="493" t="n">
        <v>15522.6</v>
      </c>
      <c r="BT58" s="493" t="n">
        <v>7531.46</v>
      </c>
      <c r="BU58" s="493" t="n">
        <v>17465.1</v>
      </c>
      <c r="BV58" s="493" t="n">
        <v>10067.4</v>
      </c>
      <c r="BW58" s="493" t="n">
        <v>13428.1</v>
      </c>
    </row>
    <row r="59">
      <c r="A59" t="inlineStr">
        <is>
          <t>[C11A1] 심혈관 질환 다중요법 목적의 복합제제 (단일 투약 형태)</t>
        </is>
      </c>
      <c r="B59" t="inlineStr">
        <is>
          <t>녹십자</t>
        </is>
      </c>
      <c r="C59" t="inlineStr">
        <is>
          <t>로타칸</t>
        </is>
      </c>
      <c r="D59" t="inlineStr">
        <is>
          <t>녹십자</t>
        </is>
      </c>
      <c r="E59" t="inlineStr">
        <is>
          <t>candesartan cilexetil,  rosuvastatin calcium  ( as rosuvastatin)</t>
        </is>
      </c>
      <c r="F59" t="inlineStr">
        <is>
          <t>의원</t>
        </is>
      </c>
      <c r="G59" t="inlineStr">
        <is>
          <t>Original</t>
        </is>
      </c>
      <c r="H59" s="493" t="n">
        <v>196869.75</v>
      </c>
      <c r="I59" s="493" t="n">
        <v>190603.5</v>
      </c>
      <c r="J59" s="493" t="n">
        <v>221823.57</v>
      </c>
      <c r="K59" s="493" t="n">
        <v>216012.21</v>
      </c>
      <c r="L59" s="493" t="n">
        <v>223715.63</v>
      </c>
      <c r="M59" s="493" t="n">
        <v>240370.03</v>
      </c>
      <c r="N59" s="493" t="n">
        <v>229860.32</v>
      </c>
      <c r="O59" s="493" t="n">
        <v>252882.44</v>
      </c>
      <c r="P59" s="493" t="n">
        <v>237492.22</v>
      </c>
      <c r="Q59" s="493" t="n">
        <v>239731.63</v>
      </c>
      <c r="R59" s="493" t="n">
        <v>248164.95</v>
      </c>
      <c r="S59" s="493" t="n">
        <v>265937.25</v>
      </c>
      <c r="T59" s="493" t="n">
        <v>238230.59</v>
      </c>
      <c r="U59" s="493" t="n">
        <v>224027.84</v>
      </c>
      <c r="V59" s="493" t="n">
        <v>253250.75</v>
      </c>
      <c r="W59" s="493" t="n">
        <v>234515.7</v>
      </c>
      <c r="X59" s="493" t="n">
        <v>244924.85</v>
      </c>
      <c r="Y59" s="493" t="n">
        <v>252888.07</v>
      </c>
      <c r="Z59" s="493" t="n">
        <v>233909.99</v>
      </c>
      <c r="AA59" s="493" t="n">
        <v>254150.97</v>
      </c>
      <c r="AB59" s="493" t="n">
        <v>262041.63</v>
      </c>
      <c r="AC59" s="493" t="n">
        <v>255449.31</v>
      </c>
      <c r="AD59" s="493" t="n">
        <v>239860.05</v>
      </c>
      <c r="AE59" s="493" t="n">
        <v>265699.27</v>
      </c>
      <c r="AF59" s="493" t="n">
        <v>236956.6</v>
      </c>
      <c r="AG59" s="493" t="n">
        <v>243941.61</v>
      </c>
      <c r="AH59" s="493" t="n">
        <v>266856.1</v>
      </c>
      <c r="AI59" s="493" t="n">
        <v>250941.79</v>
      </c>
      <c r="AJ59" s="493" t="n">
        <v>254639.98</v>
      </c>
      <c r="AK59" s="493" t="n">
        <v>255475.37</v>
      </c>
      <c r="AL59" s="493" t="n">
        <v>250108.6</v>
      </c>
      <c r="AM59" s="493" t="n">
        <v>249704.79</v>
      </c>
      <c r="AN59" s="493" t="n">
        <v>247973.57</v>
      </c>
      <c r="AO59" s="493" t="n">
        <v>259476.07</v>
      </c>
      <c r="AP59" s="493" t="n">
        <v>243046.93</v>
      </c>
      <c r="AQ59" s="493" t="n">
        <v>242805.68</v>
      </c>
      <c r="AR59" s="493" t="n">
        <v>253170.99</v>
      </c>
      <c r="AS59" s="493" t="n">
        <v>238852.92</v>
      </c>
      <c r="AT59" s="493" t="n">
        <v>237286.39</v>
      </c>
      <c r="AU59" s="493" t="n">
        <v>241201.81</v>
      </c>
      <c r="AV59" s="493" t="n">
        <v>239593.83</v>
      </c>
      <c r="AW59" s="493" t="n">
        <v>230340.49</v>
      </c>
      <c r="AX59" s="493" t="n">
        <v>234859.96</v>
      </c>
      <c r="AY59" s="493" t="n">
        <v>234204.94</v>
      </c>
      <c r="AZ59" s="493" t="n">
        <v>226663.54</v>
      </c>
      <c r="BA59" s="493" t="n">
        <v>241767.75</v>
      </c>
      <c r="BB59" s="493" t="n">
        <v>218908.43</v>
      </c>
      <c r="BC59" s="493" t="n">
        <v>249461.41</v>
      </c>
      <c r="BD59" s="493" t="n">
        <v>206713.97</v>
      </c>
      <c r="BE59" s="493" t="n">
        <v>213288.01</v>
      </c>
      <c r="BF59" s="493" t="n">
        <v>213553.11</v>
      </c>
      <c r="BG59" s="493" t="n">
        <v>200936.08</v>
      </c>
      <c r="BH59" s="493" t="n">
        <v>211098.15</v>
      </c>
      <c r="BI59" s="493" t="n">
        <v>191845.32</v>
      </c>
      <c r="BJ59" s="493" t="n">
        <v>196514.8</v>
      </c>
      <c r="BK59" s="493" t="n">
        <v>191764.58</v>
      </c>
      <c r="BL59" s="493" t="n">
        <v>239625.9</v>
      </c>
      <c r="BM59" s="493" t="n">
        <v>181631.59</v>
      </c>
      <c r="BN59" s="493" t="n">
        <v>191995.29</v>
      </c>
      <c r="BO59" s="493" t="n">
        <v>199632.78</v>
      </c>
      <c r="BP59" s="493" t="n">
        <v>195789.26</v>
      </c>
      <c r="BQ59" s="493" t="n">
        <v>169069.47</v>
      </c>
      <c r="BR59" s="493" t="n">
        <v>196050.09</v>
      </c>
      <c r="BS59" s="493" t="n">
        <v>186173.87</v>
      </c>
      <c r="BT59" s="493" t="n">
        <v>171780.63</v>
      </c>
      <c r="BU59" s="493" t="n">
        <v>184405.52</v>
      </c>
      <c r="BV59" s="493" t="n">
        <v>188845.81</v>
      </c>
      <c r="BW59" s="493" t="n">
        <v>174999.33</v>
      </c>
    </row>
    <row r="60">
      <c r="A60" t="inlineStr">
        <is>
          <t>[C11A1] 심혈관 질환 다중요법 목적의 복합제제 (단일 투약 형태)</t>
        </is>
      </c>
      <c r="B60" t="inlineStr">
        <is>
          <t>녹십자</t>
        </is>
      </c>
      <c r="C60" t="inlineStr">
        <is>
          <t>로타칸</t>
        </is>
      </c>
      <c r="D60" t="inlineStr">
        <is>
          <t>녹십자</t>
        </is>
      </c>
      <c r="E60" t="inlineStr">
        <is>
          <t>candesartan cilexetil,  rosuvastatin calcium  ( as rosuvastatin)</t>
        </is>
      </c>
      <c r="F60" t="inlineStr">
        <is>
          <t>보건소</t>
        </is>
      </c>
      <c r="G60" t="inlineStr">
        <is>
          <t>Original</t>
        </is>
      </c>
      <c r="H60" s="493" t="n">
        <v>280.2</v>
      </c>
      <c r="I60" s="493" t="n">
        <v>839.7</v>
      </c>
      <c r="J60" s="493" t="n">
        <v>2275.2</v>
      </c>
      <c r="K60" s="493" t="n">
        <v>253.8</v>
      </c>
      <c r="L60" s="493" t="n">
        <v>1043.1</v>
      </c>
      <c r="M60" s="493" t="n">
        <v>1166.4</v>
      </c>
      <c r="N60" s="493" t="n">
        <v>240.9</v>
      </c>
      <c r="O60" s="493" t="n">
        <v>1252.8</v>
      </c>
      <c r="P60" s="493" t="n">
        <v>954</v>
      </c>
      <c r="Q60" s="493" t="n">
        <v>90.59999999999999</v>
      </c>
      <c r="R60" s="493" t="n">
        <v>105.9</v>
      </c>
      <c r="S60" s="493" t="n">
        <v>2656.8</v>
      </c>
      <c r="T60" s="493" t="n">
        <v>792</v>
      </c>
      <c r="U60" s="493" t="n">
        <v>81.90000000000001</v>
      </c>
      <c r="V60" s="493" t="n">
        <v>1159.2</v>
      </c>
      <c r="W60" s="493" t="n">
        <v>1661.7</v>
      </c>
      <c r="X60" s="493" t="n">
        <v>1020.6</v>
      </c>
      <c r="Y60" s="493" t="n">
        <v>101.7</v>
      </c>
      <c r="Z60" s="493" t="n">
        <v>755.1</v>
      </c>
      <c r="AA60" s="493" t="n">
        <v>452.1</v>
      </c>
      <c r="AB60" s="493" t="n">
        <v>3111</v>
      </c>
      <c r="AC60" s="493" t="n">
        <v>487.5</v>
      </c>
      <c r="AD60" s="493" t="n">
        <v>722.7</v>
      </c>
      <c r="AE60" s="493" t="n">
        <v>170.4</v>
      </c>
      <c r="AF60" s="493" t="n">
        <v>427.8</v>
      </c>
      <c r="AG60" s="493" t="n">
        <v>646.8</v>
      </c>
      <c r="AH60" s="493" t="n">
        <v>116.7</v>
      </c>
      <c r="AI60" s="493" t="n">
        <v>624.9</v>
      </c>
      <c r="AJ60" s="493" t="n">
        <v>429.9</v>
      </c>
      <c r="AK60" s="493" t="n">
        <v>166.2</v>
      </c>
      <c r="AL60" s="493" t="n">
        <v>3107.7</v>
      </c>
      <c r="AM60" s="493" t="n">
        <v>729.3</v>
      </c>
      <c r="AN60" s="493" t="n">
        <v>1019.1</v>
      </c>
      <c r="AO60" s="493" t="n">
        <v>658.2</v>
      </c>
      <c r="AP60" s="493" t="n">
        <v>1087.2</v>
      </c>
      <c r="AQ60" s="493" t="n">
        <v>374.1</v>
      </c>
      <c r="AR60" s="493" t="n">
        <v>1528.5</v>
      </c>
      <c r="AS60" s="493" t="n">
        <v>79.8</v>
      </c>
      <c r="AT60" s="493" t="n">
        <v>1167.3</v>
      </c>
      <c r="AU60" s="493" t="n">
        <v>145.8</v>
      </c>
      <c r="AV60" s="493" t="n">
        <v>560.4</v>
      </c>
      <c r="AW60" s="493" t="n">
        <v>315</v>
      </c>
      <c r="AX60" s="493" t="n">
        <v>1045.2</v>
      </c>
      <c r="AY60" s="493" t="n">
        <v>890.4</v>
      </c>
      <c r="AZ60" s="493" t="n">
        <v>667.8</v>
      </c>
      <c r="BA60" s="493" t="n">
        <v>44.59</v>
      </c>
      <c r="BB60" s="493" t="n">
        <v>654.74</v>
      </c>
      <c r="BC60" s="493" t="n">
        <v>279</v>
      </c>
      <c r="BD60" s="493" t="n">
        <v>358.8</v>
      </c>
      <c r="BE60" s="493" t="n">
        <v>765.9</v>
      </c>
      <c r="BF60" s="493" t="n">
        <v>375</v>
      </c>
      <c r="BG60" s="493" t="n">
        <v>652</v>
      </c>
      <c r="BH60" s="493" t="n">
        <v>428.26</v>
      </c>
      <c r="BI60" s="493" t="n">
        <v>124.8</v>
      </c>
      <c r="BJ60" s="493" t="n">
        <v>633.74</v>
      </c>
      <c r="BK60" s="493" t="n">
        <v>651.9</v>
      </c>
      <c r="BL60" s="493" t="n">
        <v>9776.85</v>
      </c>
      <c r="BM60" s="493" t="n">
        <v>653.4</v>
      </c>
      <c r="BN60" s="493" t="n">
        <v>1362.3</v>
      </c>
      <c r="BO60" s="493" t="n">
        <v>3260.4</v>
      </c>
      <c r="BP60" s="493" t="n">
        <v>518.4</v>
      </c>
      <c r="BQ60" s="493" t="n">
        <v>1464</v>
      </c>
      <c r="BR60" s="493" t="n">
        <v>981.6</v>
      </c>
      <c r="BS60" s="493" t="n">
        <v>1257.3</v>
      </c>
      <c r="BT60" s="493" t="n">
        <v>868.5</v>
      </c>
      <c r="BU60" s="493" t="n">
        <v>464.4</v>
      </c>
      <c r="BV60" s="493" t="n">
        <v>1135.8</v>
      </c>
      <c r="BW60" s="493" t="n">
        <v>496.84</v>
      </c>
    </row>
    <row r="61">
      <c r="A61" t="inlineStr">
        <is>
          <t>[C11A1] 심혈관 질환 다중요법 목적의 복합제제 (단일 투약 형태)</t>
        </is>
      </c>
      <c r="B61" t="inlineStr">
        <is>
          <t>녹십자</t>
        </is>
      </c>
      <c r="C61" t="inlineStr">
        <is>
          <t>로타칸</t>
        </is>
      </c>
      <c r="D61" t="inlineStr">
        <is>
          <t>녹십자</t>
        </is>
      </c>
      <c r="E61" t="inlineStr">
        <is>
          <t>candesartan cilexetil,  rosuvastatin calcium  ( as rosuvastatin)</t>
        </is>
      </c>
      <c r="F61" t="inlineStr">
        <is>
          <t>기타(치과의원, 치과병원 등)</t>
        </is>
      </c>
      <c r="G61" t="inlineStr">
        <is>
          <t>Original</t>
        </is>
      </c>
      <c r="H61" s="493" t="n">
        <v>0</v>
      </c>
      <c r="I61" s="493" t="n">
        <v>0</v>
      </c>
      <c r="J61" s="493" t="n">
        <v>0</v>
      </c>
      <c r="K61" s="493" t="n">
        <v>636.9</v>
      </c>
      <c r="L61" s="493" t="n">
        <v>237.6</v>
      </c>
      <c r="M61" s="493" t="n">
        <v>350.4</v>
      </c>
      <c r="N61" s="493" t="n">
        <v>0</v>
      </c>
      <c r="O61" s="493" t="n">
        <v>329.4</v>
      </c>
      <c r="P61" s="493" t="n">
        <v>0</v>
      </c>
      <c r="Q61" s="493" t="n">
        <v>369</v>
      </c>
      <c r="R61" s="493" t="n">
        <v>0</v>
      </c>
      <c r="S61" s="493" t="n">
        <v>63.14</v>
      </c>
      <c r="T61" s="493" t="n">
        <v>65.09999999999999</v>
      </c>
      <c r="U61" s="493" t="n">
        <v>214.2</v>
      </c>
      <c r="V61" s="493" t="n">
        <v>382.2</v>
      </c>
      <c r="W61" s="493" t="n">
        <v>0</v>
      </c>
      <c r="X61" s="493" t="n">
        <v>0</v>
      </c>
      <c r="Y61" s="493" t="n">
        <v>0</v>
      </c>
      <c r="Z61" s="493" t="n">
        <v>0</v>
      </c>
      <c r="AA61" s="493" t="n">
        <v>0</v>
      </c>
      <c r="AB61" s="493" t="n">
        <v>0</v>
      </c>
      <c r="AC61" s="493" t="n">
        <v>0</v>
      </c>
      <c r="AD61" s="493" t="n">
        <v>0</v>
      </c>
      <c r="AE61" s="493" t="n">
        <v>0</v>
      </c>
      <c r="AF61" s="493" t="n">
        <v>0</v>
      </c>
      <c r="AG61" s="493" t="n">
        <v>0</v>
      </c>
      <c r="AH61" s="493" t="n">
        <v>0</v>
      </c>
      <c r="AI61" s="493" t="n">
        <v>0</v>
      </c>
      <c r="AJ61" s="493" t="n">
        <v>0</v>
      </c>
      <c r="AK61" s="493" t="n">
        <v>0</v>
      </c>
      <c r="AL61" s="493" t="n">
        <v>0</v>
      </c>
      <c r="AM61" s="493" t="n">
        <v>0</v>
      </c>
      <c r="AN61" s="493" t="n">
        <v>0</v>
      </c>
      <c r="AO61" s="493" t="n">
        <v>0</v>
      </c>
      <c r="AP61" s="493" t="n">
        <v>0</v>
      </c>
      <c r="AQ61" s="493" t="n">
        <v>0</v>
      </c>
      <c r="AR61" s="493" t="n">
        <v>0</v>
      </c>
      <c r="AS61" s="493" t="n">
        <v>0</v>
      </c>
      <c r="AT61" s="493" t="n">
        <v>0</v>
      </c>
      <c r="AU61" s="493" t="n">
        <v>0</v>
      </c>
      <c r="AV61" s="493" t="n">
        <v>0</v>
      </c>
      <c r="AW61" s="493" t="n">
        <v>0</v>
      </c>
      <c r="AX61" s="493" t="n">
        <v>0</v>
      </c>
      <c r="AY61" s="493" t="n">
        <v>0</v>
      </c>
      <c r="AZ61" s="493" t="n">
        <v>0</v>
      </c>
      <c r="BA61" s="493" t="n">
        <v>0</v>
      </c>
      <c r="BB61" s="493" t="n">
        <v>0</v>
      </c>
      <c r="BC61" s="493" t="n">
        <v>0</v>
      </c>
      <c r="BD61" s="493" t="n">
        <v>0</v>
      </c>
      <c r="BE61" s="493" t="n">
        <v>0</v>
      </c>
      <c r="BF61" s="493" t="n">
        <v>0</v>
      </c>
      <c r="BG61" s="493" t="n">
        <v>0</v>
      </c>
      <c r="BH61" s="493" t="n">
        <v>0</v>
      </c>
      <c r="BI61" s="493" t="n">
        <v>0</v>
      </c>
      <c r="BJ61" s="493" t="n">
        <v>0</v>
      </c>
      <c r="BK61" s="493" t="n">
        <v>0</v>
      </c>
      <c r="BL61" s="493" t="n">
        <v>0</v>
      </c>
      <c r="BM61" s="493" t="n">
        <v>0</v>
      </c>
      <c r="BN61" s="493" t="n">
        <v>0</v>
      </c>
      <c r="BO61" s="493" t="n">
        <v>0</v>
      </c>
      <c r="BP61" s="493" t="n">
        <v>0</v>
      </c>
      <c r="BQ61" s="493" t="n">
        <v>0</v>
      </c>
      <c r="BR61" s="493" t="n">
        <v>0</v>
      </c>
      <c r="BS61" s="493" t="n">
        <v>0</v>
      </c>
      <c r="BT61" s="493" t="n">
        <v>0</v>
      </c>
      <c r="BU61" s="493" t="n">
        <v>0</v>
      </c>
      <c r="BV61" s="493" t="n">
        <v>0</v>
      </c>
      <c r="BW61" s="493" t="n">
        <v>0</v>
      </c>
    </row>
    <row r="62">
      <c r="A62" t="inlineStr">
        <is>
          <t>[C11A1] 심혈관 질환 다중요법 목적의 복합제제 (단일 투약 형태)</t>
        </is>
      </c>
      <c r="B62" t="inlineStr">
        <is>
          <t>대웅바이오</t>
        </is>
      </c>
      <c r="C62" t="inlineStr">
        <is>
          <t>브이포지알</t>
        </is>
      </c>
      <c r="D62" t="inlineStr">
        <is>
          <t>대웅바이오</t>
        </is>
      </c>
      <c r="E62" t="inlineStr">
        <is>
          <t>amlodipine besylate  ( as amlodipine),  rosuvastatin calcium  ( as rosuvastatin),  valsartan</t>
        </is>
      </c>
      <c r="F62" t="inlineStr">
        <is>
          <t>상급종합병원</t>
        </is>
      </c>
      <c r="G62" t="inlineStr">
        <is>
          <t>Generic</t>
        </is>
      </c>
      <c r="H62" s="493" t="n">
        <v>0</v>
      </c>
      <c r="I62" s="493" t="n">
        <v>0</v>
      </c>
      <c r="J62" s="493" t="n">
        <v>0</v>
      </c>
      <c r="K62" s="493" t="n">
        <v>0</v>
      </c>
      <c r="L62" s="493" t="n">
        <v>0</v>
      </c>
      <c r="M62" s="493" t="n">
        <v>0</v>
      </c>
      <c r="N62" s="493" t="n">
        <v>0</v>
      </c>
      <c r="O62" s="493" t="n">
        <v>0</v>
      </c>
      <c r="P62" s="493" t="n">
        <v>0</v>
      </c>
      <c r="Q62" s="493" t="n">
        <v>0</v>
      </c>
      <c r="R62" s="493" t="n">
        <v>0</v>
      </c>
      <c r="S62" s="493" t="n">
        <v>0</v>
      </c>
      <c r="T62" s="493" t="n">
        <v>0</v>
      </c>
      <c r="U62" s="493" t="n">
        <v>0</v>
      </c>
      <c r="V62" s="493" t="n">
        <v>0</v>
      </c>
      <c r="W62" s="493" t="n">
        <v>0</v>
      </c>
      <c r="X62" s="493" t="n">
        <v>0</v>
      </c>
      <c r="Y62" s="493" t="n">
        <v>0</v>
      </c>
      <c r="Z62" s="493" t="n">
        <v>0</v>
      </c>
      <c r="AA62" s="493" t="n">
        <v>0</v>
      </c>
      <c r="AB62" s="493" t="n">
        <v>0</v>
      </c>
      <c r="AC62" s="493" t="n">
        <v>0</v>
      </c>
      <c r="AD62" s="493" t="n">
        <v>0</v>
      </c>
      <c r="AE62" s="493" t="n">
        <v>0</v>
      </c>
      <c r="AF62" s="493" t="n">
        <v>1984.4</v>
      </c>
      <c r="AG62" s="493" t="n">
        <v>329</v>
      </c>
      <c r="AH62" s="493" t="n">
        <v>0</v>
      </c>
      <c r="AI62" s="493" t="n">
        <v>1098.02</v>
      </c>
      <c r="AJ62" s="493" t="n">
        <v>1852.8</v>
      </c>
      <c r="AK62" s="493" t="n">
        <v>2146.2</v>
      </c>
      <c r="AL62" s="493" t="n">
        <v>0</v>
      </c>
      <c r="AM62" s="493" t="n">
        <v>0</v>
      </c>
      <c r="AN62" s="493" t="n">
        <v>1570.84</v>
      </c>
      <c r="AO62" s="493" t="n">
        <v>1288</v>
      </c>
      <c r="AP62" s="493" t="n">
        <v>1254.4</v>
      </c>
      <c r="AQ62" s="493" t="n">
        <v>355.74</v>
      </c>
      <c r="AR62" s="493" t="n">
        <v>858.0599999999999</v>
      </c>
      <c r="AS62" s="493" t="n">
        <v>1818.88</v>
      </c>
      <c r="AT62" s="493" t="n">
        <v>2278.24</v>
      </c>
      <c r="AU62" s="493" t="n">
        <v>999.1799999999999</v>
      </c>
      <c r="AV62" s="493" t="n">
        <v>1135.05</v>
      </c>
      <c r="AW62" s="493" t="n">
        <v>1546.3</v>
      </c>
      <c r="AX62" s="493" t="n">
        <v>2508</v>
      </c>
      <c r="AY62" s="493" t="n">
        <v>1809.3</v>
      </c>
      <c r="AZ62" s="493" t="n">
        <v>1701.3</v>
      </c>
      <c r="BA62" s="493" t="n">
        <v>930.9</v>
      </c>
      <c r="BB62" s="493" t="n">
        <v>2257.92</v>
      </c>
      <c r="BC62" s="493" t="n">
        <v>2895.06</v>
      </c>
      <c r="BD62" s="493" t="n">
        <v>1412</v>
      </c>
      <c r="BE62" s="493" t="n">
        <v>1516.13</v>
      </c>
      <c r="BF62" s="493" t="n">
        <v>1172.08</v>
      </c>
      <c r="BG62" s="493" t="n">
        <v>1232</v>
      </c>
      <c r="BH62" s="493" t="n">
        <v>1681.44</v>
      </c>
      <c r="BI62" s="493" t="n">
        <v>1152.27</v>
      </c>
      <c r="BJ62" s="493" t="n">
        <v>1586.41</v>
      </c>
      <c r="BK62" s="493" t="n">
        <v>2577.12</v>
      </c>
      <c r="BL62" s="493" t="n">
        <v>1186.64</v>
      </c>
      <c r="BM62" s="493" t="n">
        <v>1083.6</v>
      </c>
      <c r="BN62" s="493" t="n">
        <v>998.76</v>
      </c>
      <c r="BO62" s="493" t="n">
        <v>1435</v>
      </c>
      <c r="BP62" s="493" t="n">
        <v>1816.2</v>
      </c>
      <c r="BQ62" s="493" t="n">
        <v>816.96</v>
      </c>
      <c r="BR62" s="493" t="n">
        <v>937.4400000000001</v>
      </c>
      <c r="BS62" s="493" t="n">
        <v>975.24</v>
      </c>
      <c r="BT62" s="493" t="n">
        <v>1513.8</v>
      </c>
      <c r="BU62" s="493" t="n">
        <v>734.72</v>
      </c>
      <c r="BV62" s="493" t="n">
        <v>1170.78</v>
      </c>
      <c r="BW62" s="493" t="n">
        <v>850.5</v>
      </c>
    </row>
    <row r="63">
      <c r="A63" t="inlineStr">
        <is>
          <t>[C11A1] 심혈관 질환 다중요법 목적의 복합제제 (단일 투약 형태)</t>
        </is>
      </c>
      <c r="B63" t="inlineStr">
        <is>
          <t>대웅바이오</t>
        </is>
      </c>
      <c r="C63" t="inlineStr">
        <is>
          <t>브이포지알</t>
        </is>
      </c>
      <c r="D63" t="inlineStr">
        <is>
          <t>대웅바이오</t>
        </is>
      </c>
      <c r="E63" t="inlineStr">
        <is>
          <t>amlodipine besylate  ( as amlodipine),  rosuvastatin calcium  ( as rosuvastatin),  valsartan</t>
        </is>
      </c>
      <c r="F63" t="inlineStr">
        <is>
          <t>종합병원</t>
        </is>
      </c>
      <c r="G63" t="inlineStr">
        <is>
          <t>Generic</t>
        </is>
      </c>
      <c r="H63" s="493" t="n">
        <v>0</v>
      </c>
      <c r="I63" s="493" t="n">
        <v>0</v>
      </c>
      <c r="J63" s="493" t="n">
        <v>0</v>
      </c>
      <c r="K63" s="493" t="n">
        <v>0</v>
      </c>
      <c r="L63" s="493" t="n">
        <v>0</v>
      </c>
      <c r="M63" s="493" t="n">
        <v>0</v>
      </c>
      <c r="N63" s="493" t="n">
        <v>0</v>
      </c>
      <c r="O63" s="493" t="n">
        <v>0</v>
      </c>
      <c r="P63" s="493" t="n">
        <v>0</v>
      </c>
      <c r="Q63" s="493" t="n">
        <v>0</v>
      </c>
      <c r="R63" s="493" t="n">
        <v>0</v>
      </c>
      <c r="S63" s="493" t="n">
        <v>0</v>
      </c>
      <c r="T63" s="493" t="n">
        <v>0</v>
      </c>
      <c r="U63" s="493" t="n">
        <v>0</v>
      </c>
      <c r="V63" s="493" t="n">
        <v>0</v>
      </c>
      <c r="W63" s="493" t="n">
        <v>0</v>
      </c>
      <c r="X63" s="493" t="n">
        <v>0</v>
      </c>
      <c r="Y63" s="493" t="n">
        <v>0</v>
      </c>
      <c r="Z63" s="493" t="n">
        <v>0</v>
      </c>
      <c r="AA63" s="493" t="n">
        <v>0</v>
      </c>
      <c r="AB63" s="493" t="n">
        <v>0</v>
      </c>
      <c r="AC63" s="493" t="n">
        <v>0</v>
      </c>
      <c r="AD63" s="493" t="n">
        <v>0</v>
      </c>
      <c r="AE63" s="493" t="n">
        <v>0</v>
      </c>
      <c r="AF63" s="493" t="n">
        <v>0</v>
      </c>
      <c r="AG63" s="493" t="n">
        <v>0</v>
      </c>
      <c r="AH63" s="493" t="n">
        <v>0</v>
      </c>
      <c r="AI63" s="493" t="n">
        <v>4016.13</v>
      </c>
      <c r="AJ63" s="493" t="n">
        <v>8569.23</v>
      </c>
      <c r="AK63" s="493" t="n">
        <v>16941.58</v>
      </c>
      <c r="AL63" s="493" t="n">
        <v>13336.75</v>
      </c>
      <c r="AM63" s="493" t="n">
        <v>10264.3</v>
      </c>
      <c r="AN63" s="493" t="n">
        <v>11608.07</v>
      </c>
      <c r="AO63" s="493" t="n">
        <v>15676.99</v>
      </c>
      <c r="AP63" s="493" t="n">
        <v>10371.51</v>
      </c>
      <c r="AQ63" s="493" t="n">
        <v>11363.24</v>
      </c>
      <c r="AR63" s="493" t="n">
        <v>21473.47</v>
      </c>
      <c r="AS63" s="493" t="n">
        <v>13345.06</v>
      </c>
      <c r="AT63" s="493" t="n">
        <v>14932.75</v>
      </c>
      <c r="AU63" s="493" t="n">
        <v>18793.7</v>
      </c>
      <c r="AV63" s="493" t="n">
        <v>17960.24</v>
      </c>
      <c r="AW63" s="493" t="n">
        <v>12192.14</v>
      </c>
      <c r="AX63" s="493" t="n">
        <v>31226.79</v>
      </c>
      <c r="AY63" s="493" t="n">
        <v>18064.4</v>
      </c>
      <c r="AZ63" s="493" t="n">
        <v>24607.8</v>
      </c>
      <c r="BA63" s="493" t="n">
        <v>33280.5</v>
      </c>
      <c r="BB63" s="493" t="n">
        <v>28100.66</v>
      </c>
      <c r="BC63" s="493" t="n">
        <v>32465.53</v>
      </c>
      <c r="BD63" s="493" t="n">
        <v>55866.21</v>
      </c>
      <c r="BE63" s="493" t="n">
        <v>56129.06</v>
      </c>
      <c r="BF63" s="493" t="n">
        <v>58665.25</v>
      </c>
      <c r="BG63" s="493" t="n">
        <v>68753.25</v>
      </c>
      <c r="BH63" s="493" t="n">
        <v>44041.64</v>
      </c>
      <c r="BI63" s="493" t="n">
        <v>37690.87</v>
      </c>
      <c r="BJ63" s="493" t="n">
        <v>66716.49000000001</v>
      </c>
      <c r="BK63" s="493" t="n">
        <v>48876.18</v>
      </c>
      <c r="BL63" s="493" t="n">
        <v>55601.58</v>
      </c>
      <c r="BM63" s="493" t="n">
        <v>53794.76</v>
      </c>
      <c r="BN63" s="493" t="n">
        <v>52070.22</v>
      </c>
      <c r="BO63" s="493" t="n">
        <v>46962.44</v>
      </c>
      <c r="BP63" s="493" t="n">
        <v>69706.78</v>
      </c>
      <c r="BQ63" s="493" t="n">
        <v>55021.22</v>
      </c>
      <c r="BR63" s="493" t="n">
        <v>66800.36</v>
      </c>
      <c r="BS63" s="493" t="n">
        <v>63619.7</v>
      </c>
      <c r="BT63" s="493" t="n">
        <v>44936.36</v>
      </c>
      <c r="BU63" s="493" t="n">
        <v>45951.2</v>
      </c>
      <c r="BV63" s="493" t="n">
        <v>57577.7</v>
      </c>
      <c r="BW63" s="493" t="n">
        <v>42884.44</v>
      </c>
    </row>
    <row r="64">
      <c r="A64" t="inlineStr">
        <is>
          <t>[C11A1] 심혈관 질환 다중요법 목적의 복합제제 (단일 투약 형태)</t>
        </is>
      </c>
      <c r="B64" t="inlineStr">
        <is>
          <t>대웅바이오</t>
        </is>
      </c>
      <c r="C64" t="inlineStr">
        <is>
          <t>브이포지알</t>
        </is>
      </c>
      <c r="D64" t="inlineStr">
        <is>
          <t>대웅바이오</t>
        </is>
      </c>
      <c r="E64" t="inlineStr">
        <is>
          <t>amlodipine besylate  ( as amlodipine),  rosuvastatin calcium  ( as rosuvastatin),  valsartan</t>
        </is>
      </c>
      <c r="F64" t="inlineStr">
        <is>
          <t>병원</t>
        </is>
      </c>
      <c r="G64" t="inlineStr">
        <is>
          <t>Generic</t>
        </is>
      </c>
      <c r="H64" s="493" t="n">
        <v>0</v>
      </c>
      <c r="I64" s="493" t="n">
        <v>0</v>
      </c>
      <c r="J64" s="493" t="n">
        <v>0</v>
      </c>
      <c r="K64" s="493" t="n">
        <v>0</v>
      </c>
      <c r="L64" s="493" t="n">
        <v>0</v>
      </c>
      <c r="M64" s="493" t="n">
        <v>0</v>
      </c>
      <c r="N64" s="493" t="n">
        <v>0</v>
      </c>
      <c r="O64" s="493" t="n">
        <v>0</v>
      </c>
      <c r="P64" s="493" t="n">
        <v>0</v>
      </c>
      <c r="Q64" s="493" t="n">
        <v>0</v>
      </c>
      <c r="R64" s="493" t="n">
        <v>0</v>
      </c>
      <c r="S64" s="493" t="n">
        <v>0</v>
      </c>
      <c r="T64" s="493" t="n">
        <v>0</v>
      </c>
      <c r="U64" s="493" t="n">
        <v>0</v>
      </c>
      <c r="V64" s="493" t="n">
        <v>0</v>
      </c>
      <c r="W64" s="493" t="n">
        <v>0</v>
      </c>
      <c r="X64" s="493" t="n">
        <v>0</v>
      </c>
      <c r="Y64" s="493" t="n">
        <v>0</v>
      </c>
      <c r="Z64" s="493" t="n">
        <v>0</v>
      </c>
      <c r="AA64" s="493" t="n">
        <v>0</v>
      </c>
      <c r="AB64" s="493" t="n">
        <v>0</v>
      </c>
      <c r="AC64" s="493" t="n">
        <v>0</v>
      </c>
      <c r="AD64" s="493" t="n">
        <v>0</v>
      </c>
      <c r="AE64" s="493" t="n">
        <v>2065.26</v>
      </c>
      <c r="AF64" s="493" t="n">
        <v>4520.7</v>
      </c>
      <c r="AG64" s="493" t="n">
        <v>2940.1</v>
      </c>
      <c r="AH64" s="493" t="n">
        <v>3959.82</v>
      </c>
      <c r="AI64" s="493" t="n">
        <v>5488.13</v>
      </c>
      <c r="AJ64" s="493" t="n">
        <v>4275.64</v>
      </c>
      <c r="AK64" s="493" t="n">
        <v>5177.1</v>
      </c>
      <c r="AL64" s="493" t="n">
        <v>5961.71</v>
      </c>
      <c r="AM64" s="493" t="n">
        <v>3549.65</v>
      </c>
      <c r="AN64" s="493" t="n">
        <v>4895.26</v>
      </c>
      <c r="AO64" s="493" t="n">
        <v>4475.4</v>
      </c>
      <c r="AP64" s="493" t="n">
        <v>7111.53</v>
      </c>
      <c r="AQ64" s="493" t="n">
        <v>3979.3</v>
      </c>
      <c r="AR64" s="493" t="n">
        <v>4667.71</v>
      </c>
      <c r="AS64" s="493" t="n">
        <v>4560.2</v>
      </c>
      <c r="AT64" s="493" t="n">
        <v>6208.15</v>
      </c>
      <c r="AU64" s="493" t="n">
        <v>6485.14</v>
      </c>
      <c r="AV64" s="493" t="n">
        <v>8814.629999999999</v>
      </c>
      <c r="AW64" s="493" t="n">
        <v>6997.62</v>
      </c>
      <c r="AX64" s="493" t="n">
        <v>6612.91</v>
      </c>
      <c r="AY64" s="493" t="n">
        <v>6060.75</v>
      </c>
      <c r="AZ64" s="493" t="n">
        <v>3096</v>
      </c>
      <c r="BA64" s="493" t="n">
        <v>3617.4</v>
      </c>
      <c r="BB64" s="493" t="n">
        <v>3456.6</v>
      </c>
      <c r="BC64" s="493" t="n">
        <v>2335.2</v>
      </c>
      <c r="BD64" s="493" t="n">
        <v>2683.05</v>
      </c>
      <c r="BE64" s="493" t="n">
        <v>3216.6</v>
      </c>
      <c r="BF64" s="493" t="n">
        <v>3184.2</v>
      </c>
      <c r="BG64" s="493" t="n">
        <v>2981.4</v>
      </c>
      <c r="BH64" s="493" t="n">
        <v>7878.45</v>
      </c>
      <c r="BI64" s="493" t="n">
        <v>5848.3</v>
      </c>
      <c r="BJ64" s="493" t="n">
        <v>8616</v>
      </c>
      <c r="BK64" s="493" t="n">
        <v>6432.1</v>
      </c>
      <c r="BL64" s="493" t="n">
        <v>5913</v>
      </c>
      <c r="BM64" s="493" t="n">
        <v>1655.1</v>
      </c>
      <c r="BN64" s="493" t="n">
        <v>240.6</v>
      </c>
      <c r="BO64" s="493" t="n">
        <v>1080.6</v>
      </c>
      <c r="BP64" s="493" t="n">
        <v>296.4</v>
      </c>
      <c r="BQ64" s="493" t="n">
        <v>1960.8</v>
      </c>
      <c r="BR64" s="493" t="n">
        <v>1019.7</v>
      </c>
      <c r="BS64" s="493" t="n">
        <v>657.6</v>
      </c>
      <c r="BT64" s="493" t="n">
        <v>1426.8</v>
      </c>
      <c r="BU64" s="493" t="n">
        <v>2348.4</v>
      </c>
      <c r="BV64" s="493" t="n">
        <v>1380.6</v>
      </c>
      <c r="BW64" s="493" t="n">
        <v>1513.8</v>
      </c>
    </row>
    <row r="65">
      <c r="A65" t="inlineStr">
        <is>
          <t>[C11A1] 심혈관 질환 다중요법 목적의 복합제제 (단일 투약 형태)</t>
        </is>
      </c>
      <c r="B65" t="inlineStr">
        <is>
          <t>대웅바이오</t>
        </is>
      </c>
      <c r="C65" t="inlineStr">
        <is>
          <t>브이포지알</t>
        </is>
      </c>
      <c r="D65" t="inlineStr">
        <is>
          <t>대웅바이오</t>
        </is>
      </c>
      <c r="E65" t="inlineStr">
        <is>
          <t>amlodipine besylate  ( as amlodipine),  rosuvastatin calcium  ( as rosuvastatin),  valsartan</t>
        </is>
      </c>
      <c r="F65" t="inlineStr">
        <is>
          <t>의원</t>
        </is>
      </c>
      <c r="G65" t="inlineStr">
        <is>
          <t>Generic</t>
        </is>
      </c>
      <c r="H65" s="493" t="n">
        <v>0</v>
      </c>
      <c r="I65" s="493" t="n">
        <v>0</v>
      </c>
      <c r="J65" s="493" t="n">
        <v>0</v>
      </c>
      <c r="K65" s="493" t="n">
        <v>0</v>
      </c>
      <c r="L65" s="493" t="n">
        <v>0</v>
      </c>
      <c r="M65" s="493" t="n">
        <v>0</v>
      </c>
      <c r="N65" s="493" t="n">
        <v>0</v>
      </c>
      <c r="O65" s="493" t="n">
        <v>0</v>
      </c>
      <c r="P65" s="493" t="n">
        <v>0</v>
      </c>
      <c r="Q65" s="493" t="n">
        <v>0</v>
      </c>
      <c r="R65" s="493" t="n">
        <v>0</v>
      </c>
      <c r="S65" s="493" t="n">
        <v>0</v>
      </c>
      <c r="T65" s="493" t="n">
        <v>0</v>
      </c>
      <c r="U65" s="493" t="n">
        <v>0</v>
      </c>
      <c r="V65" s="493" t="n">
        <v>0</v>
      </c>
      <c r="W65" s="493" t="n">
        <v>0</v>
      </c>
      <c r="X65" s="493" t="n">
        <v>0</v>
      </c>
      <c r="Y65" s="493" t="n">
        <v>0</v>
      </c>
      <c r="Z65" s="493" t="n">
        <v>0</v>
      </c>
      <c r="AA65" s="493" t="n">
        <v>0</v>
      </c>
      <c r="AB65" s="493" t="n">
        <v>0</v>
      </c>
      <c r="AC65" s="493" t="n">
        <v>0</v>
      </c>
      <c r="AD65" s="493" t="n">
        <v>0</v>
      </c>
      <c r="AE65" s="493" t="n">
        <v>360</v>
      </c>
      <c r="AF65" s="493" t="n">
        <v>1011</v>
      </c>
      <c r="AG65" s="493" t="n">
        <v>33688</v>
      </c>
      <c r="AH65" s="493" t="n">
        <v>48815.8</v>
      </c>
      <c r="AI65" s="493" t="n">
        <v>69209.39999999999</v>
      </c>
      <c r="AJ65" s="493" t="n">
        <v>70173.03999999999</v>
      </c>
      <c r="AK65" s="493" t="n">
        <v>74680.2</v>
      </c>
      <c r="AL65" s="493" t="n">
        <v>74518.89999999999</v>
      </c>
      <c r="AM65" s="493" t="n">
        <v>69753.35000000001</v>
      </c>
      <c r="AN65" s="493" t="n">
        <v>67651.39999999999</v>
      </c>
      <c r="AO65" s="493" t="n">
        <v>76045.60000000001</v>
      </c>
      <c r="AP65" s="493" t="n">
        <v>69552.39999999999</v>
      </c>
      <c r="AQ65" s="493" t="n">
        <v>77511.39999999999</v>
      </c>
      <c r="AR65" s="493" t="n">
        <v>63869.5</v>
      </c>
      <c r="AS65" s="493" t="n">
        <v>73433.8</v>
      </c>
      <c r="AT65" s="493" t="n">
        <v>77611.10000000001</v>
      </c>
      <c r="AU65" s="493" t="n">
        <v>92050.39999999999</v>
      </c>
      <c r="AV65" s="493" t="n">
        <v>89104.2</v>
      </c>
      <c r="AW65" s="493" t="n">
        <v>79963.2</v>
      </c>
      <c r="AX65" s="493" t="n">
        <v>89334.10000000001</v>
      </c>
      <c r="AY65" s="493" t="n">
        <v>83131.2</v>
      </c>
      <c r="AZ65" s="493" t="n">
        <v>84686.7</v>
      </c>
      <c r="BA65" s="493" t="n">
        <v>90531.48</v>
      </c>
      <c r="BB65" s="493" t="n">
        <v>75214.38</v>
      </c>
      <c r="BC65" s="493" t="n">
        <v>82699</v>
      </c>
      <c r="BD65" s="493" t="n">
        <v>75156.8</v>
      </c>
      <c r="BE65" s="493" t="n">
        <v>89996.2</v>
      </c>
      <c r="BF65" s="493" t="n">
        <v>96719.69</v>
      </c>
      <c r="BG65" s="493" t="n">
        <v>98105.57000000001</v>
      </c>
      <c r="BH65" s="493" t="n">
        <v>109457.14</v>
      </c>
      <c r="BI65" s="493" t="n">
        <v>92280.64999999999</v>
      </c>
      <c r="BJ65" s="493" t="n">
        <v>108068.8</v>
      </c>
      <c r="BK65" s="493" t="n">
        <v>107918.63</v>
      </c>
      <c r="BL65" s="493" t="n">
        <v>110435.93</v>
      </c>
      <c r="BM65" s="493" t="n">
        <v>101232.44</v>
      </c>
      <c r="BN65" s="493" t="n">
        <v>90120.25</v>
      </c>
      <c r="BO65" s="493" t="n">
        <v>99537.73</v>
      </c>
      <c r="BP65" s="493" t="n">
        <v>90552.72</v>
      </c>
      <c r="BQ65" s="493" t="n">
        <v>85965.21000000001</v>
      </c>
      <c r="BR65" s="493" t="n">
        <v>94376.07000000001</v>
      </c>
      <c r="BS65" s="493" t="n">
        <v>95405.25999999999</v>
      </c>
      <c r="BT65" s="493" t="n">
        <v>79904.13</v>
      </c>
      <c r="BU65" s="493" t="n">
        <v>89606.27</v>
      </c>
      <c r="BV65" s="493" t="n">
        <v>99537.2</v>
      </c>
      <c r="BW65" s="493" t="n">
        <v>95851.83</v>
      </c>
    </row>
    <row r="66">
      <c r="A66" t="inlineStr">
        <is>
          <t>[C11A1] 심혈관 질환 다중요법 목적의 복합제제 (단일 투약 형태)</t>
        </is>
      </c>
      <c r="B66" t="inlineStr">
        <is>
          <t>대웅바이오</t>
        </is>
      </c>
      <c r="C66" t="inlineStr">
        <is>
          <t>브이포지알</t>
        </is>
      </c>
      <c r="D66" t="inlineStr">
        <is>
          <t>대웅바이오</t>
        </is>
      </c>
      <c r="E66" t="inlineStr">
        <is>
          <t>amlodipine besylate  ( as amlodipine),  rosuvastatin calcium  ( as rosuvastatin),  valsartan</t>
        </is>
      </c>
      <c r="F66" t="inlineStr">
        <is>
          <t>보건소</t>
        </is>
      </c>
      <c r="G66" t="inlineStr">
        <is>
          <t>Generic</t>
        </is>
      </c>
      <c r="H66" s="493" t="n">
        <v>0</v>
      </c>
      <c r="I66" s="493" t="n">
        <v>0</v>
      </c>
      <c r="J66" s="493" t="n">
        <v>0</v>
      </c>
      <c r="K66" s="493" t="n">
        <v>0</v>
      </c>
      <c r="L66" s="493" t="n">
        <v>0</v>
      </c>
      <c r="M66" s="493" t="n">
        <v>0</v>
      </c>
      <c r="N66" s="493" t="n">
        <v>0</v>
      </c>
      <c r="O66" s="493" t="n">
        <v>0</v>
      </c>
      <c r="P66" s="493" t="n">
        <v>0</v>
      </c>
      <c r="Q66" s="493" t="n">
        <v>0</v>
      </c>
      <c r="R66" s="493" t="n">
        <v>0</v>
      </c>
      <c r="S66" s="493" t="n">
        <v>0</v>
      </c>
      <c r="T66" s="493" t="n">
        <v>0</v>
      </c>
      <c r="U66" s="493" t="n">
        <v>0</v>
      </c>
      <c r="V66" s="493" t="n">
        <v>0</v>
      </c>
      <c r="W66" s="493" t="n">
        <v>0</v>
      </c>
      <c r="X66" s="493" t="n">
        <v>0</v>
      </c>
      <c r="Y66" s="493" t="n">
        <v>0</v>
      </c>
      <c r="Z66" s="493" t="n">
        <v>0</v>
      </c>
      <c r="AA66" s="493" t="n">
        <v>0</v>
      </c>
      <c r="AB66" s="493" t="n">
        <v>0</v>
      </c>
      <c r="AC66" s="493" t="n">
        <v>0</v>
      </c>
      <c r="AD66" s="493" t="n">
        <v>0</v>
      </c>
      <c r="AE66" s="493" t="n">
        <v>0</v>
      </c>
      <c r="AF66" s="493" t="n">
        <v>0</v>
      </c>
      <c r="AG66" s="493" t="n">
        <v>0</v>
      </c>
      <c r="AH66" s="493" t="n">
        <v>0</v>
      </c>
      <c r="AI66" s="493" t="n">
        <v>0</v>
      </c>
      <c r="AJ66" s="493" t="n">
        <v>0</v>
      </c>
      <c r="AK66" s="493" t="n">
        <v>0</v>
      </c>
      <c r="AL66" s="493" t="n">
        <v>0</v>
      </c>
      <c r="AM66" s="493" t="n">
        <v>172.5</v>
      </c>
      <c r="AN66" s="493" t="n">
        <v>63.6</v>
      </c>
      <c r="AO66" s="493" t="n">
        <v>163.2</v>
      </c>
      <c r="AP66" s="493" t="n">
        <v>87.3</v>
      </c>
      <c r="AQ66" s="493" t="n">
        <v>171</v>
      </c>
      <c r="AR66" s="493" t="n">
        <v>33</v>
      </c>
      <c r="AS66" s="493" t="n">
        <v>297</v>
      </c>
      <c r="AT66" s="493" t="n">
        <v>0</v>
      </c>
      <c r="AU66" s="493" t="n">
        <v>121.2</v>
      </c>
      <c r="AV66" s="493" t="n">
        <v>85.5</v>
      </c>
      <c r="AW66" s="493" t="n">
        <v>168</v>
      </c>
      <c r="AX66" s="493" t="n">
        <v>221.4</v>
      </c>
      <c r="AY66" s="493" t="n">
        <v>1455.9</v>
      </c>
      <c r="AZ66" s="493" t="n">
        <v>116.4</v>
      </c>
      <c r="BA66" s="493" t="n">
        <v>0</v>
      </c>
      <c r="BB66" s="493" t="n">
        <v>1617.6</v>
      </c>
      <c r="BC66" s="493" t="n">
        <v>279</v>
      </c>
      <c r="BD66" s="493" t="n">
        <v>67.8</v>
      </c>
      <c r="BE66" s="493" t="n">
        <v>981</v>
      </c>
      <c r="BF66" s="493" t="n">
        <v>32.7</v>
      </c>
      <c r="BG66" s="493" t="n">
        <v>0</v>
      </c>
      <c r="BH66" s="493" t="n">
        <v>1114.8</v>
      </c>
      <c r="BI66" s="493" t="n">
        <v>0</v>
      </c>
      <c r="BJ66" s="493" t="n">
        <v>354</v>
      </c>
      <c r="BK66" s="493" t="n">
        <v>718.2</v>
      </c>
      <c r="BL66" s="493" t="n">
        <v>279</v>
      </c>
      <c r="BM66" s="493" t="n">
        <v>72</v>
      </c>
      <c r="BN66" s="493" t="n">
        <v>1593.9</v>
      </c>
      <c r="BO66" s="493" t="n">
        <v>218.4</v>
      </c>
      <c r="BP66" s="493" t="n">
        <v>0</v>
      </c>
      <c r="BQ66" s="493" t="n">
        <v>750.9</v>
      </c>
      <c r="BR66" s="493" t="n">
        <v>0</v>
      </c>
      <c r="BS66" s="493" t="n">
        <v>428.4</v>
      </c>
      <c r="BT66" s="493" t="n">
        <v>811.8</v>
      </c>
      <c r="BU66" s="493" t="n">
        <v>0</v>
      </c>
      <c r="BV66" s="493" t="n">
        <v>981</v>
      </c>
      <c r="BW66" s="493" t="n">
        <v>0</v>
      </c>
    </row>
    <row r="67">
      <c r="A67" t="inlineStr">
        <is>
          <t>[C11A1] 심혈관 질환 다중요법 목적의 복합제제 (단일 투약 형태)</t>
        </is>
      </c>
      <c r="B67" t="inlineStr">
        <is>
          <t>대웅바이오</t>
        </is>
      </c>
      <c r="C67" t="inlineStr">
        <is>
          <t>아토바디핀</t>
        </is>
      </c>
      <c r="D67" t="inlineStr">
        <is>
          <t>대웅바이오</t>
        </is>
      </c>
      <c r="E67" t="inlineStr">
        <is>
          <t>amlodipine besylate,  atorvastatin calcium</t>
        </is>
      </c>
      <c r="F67" t="inlineStr">
        <is>
          <t>종합병원</t>
        </is>
      </c>
      <c r="G67" t="inlineStr">
        <is>
          <t>Generic</t>
        </is>
      </c>
      <c r="H67" s="493" t="n">
        <v>4214.46</v>
      </c>
      <c r="I67" s="493" t="n">
        <v>2286.5</v>
      </c>
      <c r="J67" s="493" t="n">
        <v>2957.9</v>
      </c>
      <c r="K67" s="493" t="n">
        <v>5012.46</v>
      </c>
      <c r="L67" s="493" t="n">
        <v>2838.15</v>
      </c>
      <c r="M67" s="493" t="n">
        <v>1729.55</v>
      </c>
      <c r="N67" s="493" t="n">
        <v>553.6</v>
      </c>
      <c r="O67" s="493" t="n">
        <v>8847.879999999999</v>
      </c>
      <c r="P67" s="493" t="n">
        <v>1673.35</v>
      </c>
      <c r="Q67" s="493" t="n">
        <v>2730.4</v>
      </c>
      <c r="R67" s="493" t="n">
        <v>5106.15</v>
      </c>
      <c r="S67" s="493" t="n">
        <v>4911.8</v>
      </c>
      <c r="T67" s="493" t="n">
        <v>5989.75</v>
      </c>
      <c r="U67" s="493" t="n">
        <v>4688.75</v>
      </c>
      <c r="V67" s="493" t="n">
        <v>4618.34</v>
      </c>
      <c r="W67" s="493" t="n">
        <v>6604.13</v>
      </c>
      <c r="X67" s="493" t="n">
        <v>3413.9</v>
      </c>
      <c r="Y67" s="493" t="n">
        <v>5410.91</v>
      </c>
      <c r="Z67" s="493" t="n">
        <v>6850.5</v>
      </c>
      <c r="AA67" s="493" t="n">
        <v>4539.7</v>
      </c>
      <c r="AB67" s="493" t="n">
        <v>2368.06</v>
      </c>
      <c r="AC67" s="493" t="n">
        <v>2358</v>
      </c>
      <c r="AD67" s="493" t="n">
        <v>6753.56</v>
      </c>
      <c r="AE67" s="493" t="n">
        <v>3319.37</v>
      </c>
      <c r="AF67" s="493" t="n">
        <v>1819.4</v>
      </c>
      <c r="AG67" s="493" t="n">
        <v>2311.62</v>
      </c>
      <c r="AH67" s="493" t="n">
        <v>6307.47</v>
      </c>
      <c r="AI67" s="493" t="n">
        <v>2258.7</v>
      </c>
      <c r="AJ67" s="493" t="n">
        <v>2255.5</v>
      </c>
      <c r="AK67" s="493" t="n">
        <v>1842.92</v>
      </c>
      <c r="AL67" s="493" t="n">
        <v>3343.2</v>
      </c>
      <c r="AM67" s="493" t="n">
        <v>4549.9</v>
      </c>
      <c r="AN67" s="493" t="n">
        <v>4431.42</v>
      </c>
      <c r="AO67" s="493" t="n">
        <v>2622.3</v>
      </c>
      <c r="AP67" s="493" t="n">
        <v>5412.21</v>
      </c>
      <c r="AQ67" s="493" t="n">
        <v>2694.8</v>
      </c>
      <c r="AR67" s="493" t="n">
        <v>2191.2</v>
      </c>
      <c r="AS67" s="493" t="n">
        <v>2474.5</v>
      </c>
      <c r="AT67" s="493" t="n">
        <v>6942.12</v>
      </c>
      <c r="AU67" s="493" t="n">
        <v>3454.35</v>
      </c>
      <c r="AV67" s="493" t="n">
        <v>8531.01</v>
      </c>
      <c r="AW67" s="493" t="n">
        <v>5517.8</v>
      </c>
      <c r="AX67" s="493" t="n">
        <v>4105.08</v>
      </c>
      <c r="AY67" s="493" t="n">
        <v>4673.9</v>
      </c>
      <c r="AZ67" s="493" t="n">
        <v>5067.9</v>
      </c>
      <c r="BA67" s="493" t="n">
        <v>851.9</v>
      </c>
      <c r="BB67" s="493" t="n">
        <v>6208.38</v>
      </c>
      <c r="BC67" s="493" t="n">
        <v>7024.84</v>
      </c>
      <c r="BD67" s="493" t="n">
        <v>3853</v>
      </c>
      <c r="BE67" s="493" t="n">
        <v>6237.7</v>
      </c>
      <c r="BF67" s="493" t="n">
        <v>3129.7</v>
      </c>
      <c r="BG67" s="493" t="n">
        <v>4174.8</v>
      </c>
      <c r="BH67" s="493" t="n">
        <v>4343.67</v>
      </c>
      <c r="BI67" s="493" t="n">
        <v>5410.9</v>
      </c>
      <c r="BJ67" s="493" t="n">
        <v>2713.69</v>
      </c>
      <c r="BK67" s="493" t="n">
        <v>4675.12</v>
      </c>
      <c r="BL67" s="493" t="n">
        <v>3749.89</v>
      </c>
      <c r="BM67" s="493" t="n">
        <v>3138.04</v>
      </c>
      <c r="BN67" s="493" t="n">
        <v>5295.13</v>
      </c>
      <c r="BO67" s="493" t="n">
        <v>5490.8</v>
      </c>
      <c r="BP67" s="493" t="n">
        <v>2131.56</v>
      </c>
      <c r="BQ67" s="493" t="n">
        <v>3389.4</v>
      </c>
      <c r="BR67" s="493" t="n">
        <v>5035.41</v>
      </c>
      <c r="BS67" s="493" t="n">
        <v>3676.4</v>
      </c>
      <c r="BT67" s="493" t="n">
        <v>1974.6</v>
      </c>
      <c r="BU67" s="493" t="n">
        <v>2167.45</v>
      </c>
      <c r="BV67" s="493" t="n">
        <v>2287.5</v>
      </c>
      <c r="BW67" s="493" t="n">
        <v>4201.95</v>
      </c>
    </row>
    <row r="68">
      <c r="A68" t="inlineStr">
        <is>
          <t>[C11A1] 심혈관 질환 다중요법 목적의 복합제제 (단일 투약 형태)</t>
        </is>
      </c>
      <c r="B68" t="inlineStr">
        <is>
          <t>대웅바이오</t>
        </is>
      </c>
      <c r="C68" t="inlineStr">
        <is>
          <t>아토바디핀</t>
        </is>
      </c>
      <c r="D68" t="inlineStr">
        <is>
          <t>대웅바이오</t>
        </is>
      </c>
      <c r="E68" t="inlineStr">
        <is>
          <t>amlodipine besylate,  atorvastatin calcium</t>
        </is>
      </c>
      <c r="F68" t="inlineStr">
        <is>
          <t>병원</t>
        </is>
      </c>
      <c r="G68" t="inlineStr">
        <is>
          <t>Generic</t>
        </is>
      </c>
      <c r="H68" s="493" t="n">
        <v>8540.9</v>
      </c>
      <c r="I68" s="493" t="n">
        <v>8129.22</v>
      </c>
      <c r="J68" s="493" t="n">
        <v>7544.65</v>
      </c>
      <c r="K68" s="493" t="n">
        <v>7825.87</v>
      </c>
      <c r="L68" s="493" t="n">
        <v>7205.2</v>
      </c>
      <c r="M68" s="493" t="n">
        <v>6154.3</v>
      </c>
      <c r="N68" s="493" t="n">
        <v>7687.33</v>
      </c>
      <c r="O68" s="493" t="n">
        <v>9459.25</v>
      </c>
      <c r="P68" s="493" t="n">
        <v>5927.71</v>
      </c>
      <c r="Q68" s="493" t="n">
        <v>2660</v>
      </c>
      <c r="R68" s="493" t="n">
        <v>2776.15</v>
      </c>
      <c r="S68" s="493" t="n">
        <v>780</v>
      </c>
      <c r="T68" s="493" t="n">
        <v>3320.99</v>
      </c>
      <c r="U68" s="493" t="n">
        <v>439.7</v>
      </c>
      <c r="V68" s="493" t="n">
        <v>1791.35</v>
      </c>
      <c r="W68" s="493" t="n">
        <v>1589.86</v>
      </c>
      <c r="X68" s="493" t="n">
        <v>880</v>
      </c>
      <c r="Y68" s="493" t="n">
        <v>320.3</v>
      </c>
      <c r="Z68" s="493" t="n">
        <v>1300.96</v>
      </c>
      <c r="AA68" s="493" t="n">
        <v>2080</v>
      </c>
      <c r="AB68" s="493" t="n">
        <v>1046.4</v>
      </c>
      <c r="AC68" s="493" t="n">
        <v>900.08</v>
      </c>
      <c r="AD68" s="493" t="n">
        <v>320</v>
      </c>
      <c r="AE68" s="493" t="n">
        <v>2032.9</v>
      </c>
      <c r="AF68" s="493" t="n">
        <v>494.8</v>
      </c>
      <c r="AG68" s="493" t="n">
        <v>400</v>
      </c>
      <c r="AH68" s="493" t="n">
        <v>1128</v>
      </c>
      <c r="AI68" s="493" t="n">
        <v>200</v>
      </c>
      <c r="AJ68" s="493" t="n">
        <v>800.5</v>
      </c>
      <c r="AK68" s="493" t="n">
        <v>1019.22</v>
      </c>
      <c r="AL68" s="493" t="n">
        <v>0</v>
      </c>
      <c r="AM68" s="493" t="n">
        <v>840</v>
      </c>
      <c r="AN68" s="493" t="n">
        <v>2143.16</v>
      </c>
      <c r="AO68" s="493" t="n">
        <v>500.3</v>
      </c>
      <c r="AP68" s="493" t="n">
        <v>640</v>
      </c>
      <c r="AQ68" s="493" t="n">
        <v>3154.64</v>
      </c>
      <c r="AR68" s="493" t="n">
        <v>0</v>
      </c>
      <c r="AS68" s="493" t="n">
        <v>2142.3</v>
      </c>
      <c r="AT68" s="493" t="n">
        <v>857.4</v>
      </c>
      <c r="AU68" s="493" t="n">
        <v>444</v>
      </c>
      <c r="AV68" s="493" t="n">
        <v>1490.13</v>
      </c>
      <c r="AW68" s="493" t="n">
        <v>703.63</v>
      </c>
      <c r="AX68" s="493" t="n">
        <v>0</v>
      </c>
      <c r="AY68" s="493" t="n">
        <v>1589.34</v>
      </c>
      <c r="AZ68" s="493" t="n">
        <v>1462.5</v>
      </c>
      <c r="BA68" s="493" t="n">
        <v>366.3</v>
      </c>
      <c r="BB68" s="493" t="n">
        <v>1025.64</v>
      </c>
      <c r="BC68" s="493" t="n">
        <v>1078.2</v>
      </c>
      <c r="BD68" s="493" t="n">
        <v>1041.66</v>
      </c>
      <c r="BE68" s="493" t="n">
        <v>0</v>
      </c>
      <c r="BF68" s="493" t="n">
        <v>1093.5</v>
      </c>
      <c r="BG68" s="493" t="n">
        <v>1734.78</v>
      </c>
      <c r="BH68" s="493" t="n">
        <v>1088.1</v>
      </c>
      <c r="BI68" s="493" t="n">
        <v>2162.7</v>
      </c>
      <c r="BJ68" s="493" t="n">
        <v>1237.92</v>
      </c>
      <c r="BK68" s="493" t="n">
        <v>735.3</v>
      </c>
      <c r="BL68" s="493" t="n">
        <v>1454.4</v>
      </c>
      <c r="BM68" s="493" t="n">
        <v>1061.34</v>
      </c>
      <c r="BN68" s="493" t="n">
        <v>1811.7</v>
      </c>
      <c r="BO68" s="493" t="n">
        <v>691.2</v>
      </c>
      <c r="BP68" s="493" t="n">
        <v>672.84</v>
      </c>
      <c r="BQ68" s="493" t="n">
        <v>360</v>
      </c>
      <c r="BR68" s="493" t="n">
        <v>1198.8</v>
      </c>
      <c r="BS68" s="493" t="n">
        <v>682.92</v>
      </c>
      <c r="BT68" s="493" t="n">
        <v>726.3</v>
      </c>
      <c r="BU68" s="493" t="n">
        <v>1803.78</v>
      </c>
      <c r="BV68" s="493" t="n">
        <v>0</v>
      </c>
      <c r="BW68" s="493" t="n">
        <v>368.1</v>
      </c>
    </row>
    <row r="69">
      <c r="A69" t="inlineStr">
        <is>
          <t>[C11A1] 심혈관 질환 다중요법 목적의 복합제제 (단일 투약 형태)</t>
        </is>
      </c>
      <c r="B69" t="inlineStr">
        <is>
          <t>대웅바이오</t>
        </is>
      </c>
      <c r="C69" t="inlineStr">
        <is>
          <t>아토바디핀</t>
        </is>
      </c>
      <c r="D69" t="inlineStr">
        <is>
          <t>대웅바이오</t>
        </is>
      </c>
      <c r="E69" t="inlineStr">
        <is>
          <t>amlodipine besylate,  atorvastatin calcium</t>
        </is>
      </c>
      <c r="F69" t="inlineStr">
        <is>
          <t>의원</t>
        </is>
      </c>
      <c r="G69" t="inlineStr">
        <is>
          <t>Generic</t>
        </is>
      </c>
      <c r="H69" s="493" t="n">
        <v>27296.9</v>
      </c>
      <c r="I69" s="493" t="n">
        <v>25183.4</v>
      </c>
      <c r="J69" s="493" t="n">
        <v>30589.7</v>
      </c>
      <c r="K69" s="493" t="n">
        <v>27903.89</v>
      </c>
      <c r="L69" s="493" t="n">
        <v>25819.4</v>
      </c>
      <c r="M69" s="493" t="n">
        <v>33919.5</v>
      </c>
      <c r="N69" s="493" t="n">
        <v>18908.25</v>
      </c>
      <c r="O69" s="493" t="n">
        <v>22421.5</v>
      </c>
      <c r="P69" s="493" t="n">
        <v>25256.05</v>
      </c>
      <c r="Q69" s="493" t="n">
        <v>37776.25</v>
      </c>
      <c r="R69" s="493" t="n">
        <v>46579.85</v>
      </c>
      <c r="S69" s="493" t="n">
        <v>46588.98</v>
      </c>
      <c r="T69" s="493" t="n">
        <v>38126.5</v>
      </c>
      <c r="U69" s="493" t="n">
        <v>38470.8</v>
      </c>
      <c r="V69" s="493" t="n">
        <v>47277.07</v>
      </c>
      <c r="W69" s="493" t="n">
        <v>41220.5</v>
      </c>
      <c r="X69" s="493" t="n">
        <v>42559.73</v>
      </c>
      <c r="Y69" s="493" t="n">
        <v>37864.51</v>
      </c>
      <c r="Z69" s="493" t="n">
        <v>43510.8</v>
      </c>
      <c r="AA69" s="493" t="n">
        <v>39592.17</v>
      </c>
      <c r="AB69" s="493" t="n">
        <v>40971.05</v>
      </c>
      <c r="AC69" s="493" t="n">
        <v>39560.51</v>
      </c>
      <c r="AD69" s="493" t="n">
        <v>37204.31</v>
      </c>
      <c r="AE69" s="493" t="n">
        <v>37230.25</v>
      </c>
      <c r="AF69" s="493" t="n">
        <v>41362.15</v>
      </c>
      <c r="AG69" s="493" t="n">
        <v>38894.04</v>
      </c>
      <c r="AH69" s="493" t="n">
        <v>45992.8</v>
      </c>
      <c r="AI69" s="493" t="n">
        <v>38270.58</v>
      </c>
      <c r="AJ69" s="493" t="n">
        <v>42497.75</v>
      </c>
      <c r="AK69" s="493" t="n">
        <v>44325.2</v>
      </c>
      <c r="AL69" s="493" t="n">
        <v>38556.2</v>
      </c>
      <c r="AM69" s="493" t="n">
        <v>43331.06</v>
      </c>
      <c r="AN69" s="493" t="n">
        <v>38544.08</v>
      </c>
      <c r="AO69" s="493" t="n">
        <v>41932.38</v>
      </c>
      <c r="AP69" s="493" t="n">
        <v>38932.04</v>
      </c>
      <c r="AQ69" s="493" t="n">
        <v>40287.19</v>
      </c>
      <c r="AR69" s="493" t="n">
        <v>45499.09</v>
      </c>
      <c r="AS69" s="493" t="n">
        <v>32939.63</v>
      </c>
      <c r="AT69" s="493" t="n">
        <v>41815.45</v>
      </c>
      <c r="AU69" s="493" t="n">
        <v>35273.08</v>
      </c>
      <c r="AV69" s="493" t="n">
        <v>44128.05</v>
      </c>
      <c r="AW69" s="493" t="n">
        <v>35651.06</v>
      </c>
      <c r="AX69" s="493" t="n">
        <v>42532.89</v>
      </c>
      <c r="AY69" s="493" t="n">
        <v>40350.61</v>
      </c>
      <c r="AZ69" s="493" t="n">
        <v>42056.97</v>
      </c>
      <c r="BA69" s="493" t="n">
        <v>42222.14</v>
      </c>
      <c r="BB69" s="493" t="n">
        <v>39463.21</v>
      </c>
      <c r="BC69" s="493" t="n">
        <v>43857.87</v>
      </c>
      <c r="BD69" s="493" t="n">
        <v>35476.84</v>
      </c>
      <c r="BE69" s="493" t="n">
        <v>47194.44</v>
      </c>
      <c r="BF69" s="493" t="n">
        <v>41405.77</v>
      </c>
      <c r="BG69" s="493" t="n">
        <v>40030.8</v>
      </c>
      <c r="BH69" s="493" t="n">
        <v>44352.49</v>
      </c>
      <c r="BI69" s="493" t="n">
        <v>44164.99</v>
      </c>
      <c r="BJ69" s="493" t="n">
        <v>41696.84</v>
      </c>
      <c r="BK69" s="493" t="n">
        <v>44186.77</v>
      </c>
      <c r="BL69" s="493" t="n">
        <v>47484.47</v>
      </c>
      <c r="BM69" s="493" t="n">
        <v>46427.96</v>
      </c>
      <c r="BN69" s="493" t="n">
        <v>27290.71</v>
      </c>
      <c r="BO69" s="493" t="n">
        <v>49170.5</v>
      </c>
      <c r="BP69" s="493" t="n">
        <v>38367.53</v>
      </c>
      <c r="BQ69" s="493" t="n">
        <v>39314.86</v>
      </c>
      <c r="BR69" s="493" t="n">
        <v>42366.83</v>
      </c>
      <c r="BS69" s="493" t="n">
        <v>44090.34</v>
      </c>
      <c r="BT69" s="493" t="n">
        <v>36371.31</v>
      </c>
      <c r="BU69" s="493" t="n">
        <v>47176.65</v>
      </c>
      <c r="BV69" s="493" t="n">
        <v>41727.76</v>
      </c>
      <c r="BW69" s="493" t="n">
        <v>40540.95</v>
      </c>
    </row>
    <row r="70">
      <c r="A70" t="inlineStr">
        <is>
          <t>[C11A1] 심혈관 질환 다중요법 목적의 복합제제 (단일 투약 형태)</t>
        </is>
      </c>
      <c r="B70" t="inlineStr">
        <is>
          <t>대웅바이오</t>
        </is>
      </c>
      <c r="C70" t="inlineStr">
        <is>
          <t>아토바디핀</t>
        </is>
      </c>
      <c r="D70" t="inlineStr">
        <is>
          <t>대웅바이오</t>
        </is>
      </c>
      <c r="E70" t="inlineStr">
        <is>
          <t>amlodipine besylate,  atorvastatin calcium</t>
        </is>
      </c>
      <c r="F70" t="inlineStr">
        <is>
          <t>보건소</t>
        </is>
      </c>
      <c r="G70" t="inlineStr">
        <is>
          <t>Generic</t>
        </is>
      </c>
      <c r="H70" s="493" t="n">
        <v>632.7</v>
      </c>
      <c r="I70" s="493" t="n">
        <v>173.31</v>
      </c>
      <c r="J70" s="493" t="n">
        <v>845.4</v>
      </c>
      <c r="K70" s="493" t="n">
        <v>900</v>
      </c>
      <c r="L70" s="493" t="n">
        <v>459</v>
      </c>
      <c r="M70" s="493" t="n">
        <v>881.23</v>
      </c>
      <c r="N70" s="493" t="n">
        <v>529.2</v>
      </c>
      <c r="O70" s="493" t="n">
        <v>615.6</v>
      </c>
      <c r="P70" s="493" t="n">
        <v>453.3</v>
      </c>
      <c r="Q70" s="493" t="n">
        <v>659.7</v>
      </c>
      <c r="R70" s="493" t="n">
        <v>397.2</v>
      </c>
      <c r="S70" s="493" t="n">
        <v>300.9</v>
      </c>
      <c r="T70" s="493" t="n">
        <v>829.5</v>
      </c>
      <c r="U70" s="493" t="n">
        <v>288.9</v>
      </c>
      <c r="V70" s="493" t="n">
        <v>431.1</v>
      </c>
      <c r="W70" s="493" t="n">
        <v>282.9</v>
      </c>
      <c r="X70" s="493" t="n">
        <v>536.4</v>
      </c>
      <c r="Y70" s="493" t="n">
        <v>525.6</v>
      </c>
      <c r="Z70" s="493" t="n">
        <v>483.6</v>
      </c>
      <c r="AA70" s="493" t="n">
        <v>526.5</v>
      </c>
      <c r="AB70" s="493" t="n">
        <v>285</v>
      </c>
      <c r="AC70" s="493" t="n">
        <v>746.7</v>
      </c>
      <c r="AD70" s="493" t="n">
        <v>512.7</v>
      </c>
      <c r="AE70" s="493" t="n">
        <v>416.7</v>
      </c>
      <c r="AF70" s="493" t="n">
        <v>425.7</v>
      </c>
      <c r="AG70" s="493" t="n">
        <v>806.85</v>
      </c>
      <c r="AH70" s="493" t="n">
        <v>369</v>
      </c>
      <c r="AI70" s="493" t="n">
        <v>412.5</v>
      </c>
      <c r="AJ70" s="493" t="n">
        <v>885.9</v>
      </c>
      <c r="AK70" s="493" t="n">
        <v>427.2</v>
      </c>
      <c r="AL70" s="493" t="n">
        <v>306.9</v>
      </c>
      <c r="AM70" s="493" t="n">
        <v>576.7</v>
      </c>
      <c r="AN70" s="493" t="n">
        <v>189.76</v>
      </c>
      <c r="AO70" s="493" t="n">
        <v>229.5</v>
      </c>
      <c r="AP70" s="493" t="n">
        <v>423.6</v>
      </c>
      <c r="AQ70" s="493" t="n">
        <v>201</v>
      </c>
      <c r="AR70" s="493" t="n">
        <v>1809</v>
      </c>
      <c r="AS70" s="493" t="n">
        <v>456.3</v>
      </c>
      <c r="AT70" s="493" t="n">
        <v>153.3</v>
      </c>
      <c r="AU70" s="493" t="n">
        <v>183</v>
      </c>
      <c r="AV70" s="493" t="n">
        <v>528.9</v>
      </c>
      <c r="AW70" s="493" t="n">
        <v>1264.5</v>
      </c>
      <c r="AX70" s="493" t="n">
        <v>162.3</v>
      </c>
      <c r="AY70" s="493" t="n">
        <v>370.8</v>
      </c>
      <c r="AZ70" s="493" t="n">
        <v>40.2</v>
      </c>
      <c r="BA70" s="493" t="n">
        <v>131.4</v>
      </c>
      <c r="BB70" s="493" t="n">
        <v>419.4</v>
      </c>
      <c r="BC70" s="493" t="n">
        <v>0</v>
      </c>
      <c r="BD70" s="493" t="n">
        <v>126.3</v>
      </c>
      <c r="BE70" s="493" t="n">
        <v>479.7</v>
      </c>
      <c r="BF70" s="493" t="n">
        <v>0</v>
      </c>
      <c r="BG70" s="493" t="n">
        <v>59.4</v>
      </c>
      <c r="BH70" s="493" t="n">
        <v>196.2</v>
      </c>
      <c r="BI70" s="493" t="n">
        <v>286.5</v>
      </c>
      <c r="BJ70" s="493" t="n">
        <v>0</v>
      </c>
      <c r="BK70" s="493" t="n">
        <v>170.1</v>
      </c>
      <c r="BL70" s="493" t="n">
        <v>328.5</v>
      </c>
      <c r="BM70" s="493" t="n">
        <v>344.7</v>
      </c>
      <c r="BN70" s="493" t="n">
        <v>178.2</v>
      </c>
      <c r="BO70" s="493" t="n">
        <v>460.5</v>
      </c>
      <c r="BP70" s="493" t="n">
        <v>0</v>
      </c>
      <c r="BQ70" s="493" t="n">
        <v>363.6</v>
      </c>
      <c r="BR70" s="493" t="n">
        <v>81.90000000000001</v>
      </c>
      <c r="BS70" s="493" t="n">
        <v>506.4</v>
      </c>
      <c r="BT70" s="493" t="n">
        <v>52.2</v>
      </c>
      <c r="BU70" s="493" t="n">
        <v>357.3</v>
      </c>
      <c r="BV70" s="493" t="n">
        <v>0</v>
      </c>
      <c r="BW70" s="493" t="n">
        <v>53.1</v>
      </c>
    </row>
    <row r="71">
      <c r="A71" t="inlineStr">
        <is>
          <t>[C11A1] 심혈관 질환 다중요법 목적의 복합제제 (단일 투약 형태)</t>
        </is>
      </c>
      <c r="B71" t="inlineStr">
        <is>
          <t>대웅바이오</t>
        </is>
      </c>
      <c r="C71" t="inlineStr">
        <is>
          <t>칸데칸 듀오</t>
        </is>
      </c>
      <c r="D71" t="inlineStr">
        <is>
          <t>대웅바이오</t>
        </is>
      </c>
      <c r="E71" t="inlineStr">
        <is>
          <t>candesartan cilexetil,  rosuvastatin calcium  ( as rosuvastatin)</t>
        </is>
      </c>
      <c r="F71" t="inlineStr">
        <is>
          <t>상급종합병원</t>
        </is>
      </c>
      <c r="G71" t="inlineStr">
        <is>
          <t>Generic</t>
        </is>
      </c>
      <c r="H71" s="493" t="n">
        <v>0</v>
      </c>
      <c r="I71" s="493" t="n">
        <v>0</v>
      </c>
      <c r="J71" s="493" t="n">
        <v>0</v>
      </c>
      <c r="K71" s="493" t="n">
        <v>0</v>
      </c>
      <c r="L71" s="493" t="n">
        <v>0</v>
      </c>
      <c r="M71" s="493" t="n">
        <v>0</v>
      </c>
      <c r="N71" s="493" t="n">
        <v>0</v>
      </c>
      <c r="O71" s="493" t="n">
        <v>0</v>
      </c>
      <c r="P71" s="493" t="n">
        <v>0</v>
      </c>
      <c r="Q71" s="493" t="n">
        <v>0</v>
      </c>
      <c r="R71" s="493" t="n">
        <v>0</v>
      </c>
      <c r="S71" s="493" t="n">
        <v>0</v>
      </c>
      <c r="T71" s="493" t="n">
        <v>0</v>
      </c>
      <c r="U71" s="493" t="n">
        <v>0</v>
      </c>
      <c r="V71" s="493" t="n">
        <v>0</v>
      </c>
      <c r="W71" s="493" t="n">
        <v>0</v>
      </c>
      <c r="X71" s="493" t="n">
        <v>0</v>
      </c>
      <c r="Y71" s="493" t="n">
        <v>0</v>
      </c>
      <c r="Z71" s="493" t="n">
        <v>0</v>
      </c>
      <c r="AA71" s="493" t="n">
        <v>0</v>
      </c>
      <c r="AB71" s="493" t="n">
        <v>2121.88</v>
      </c>
      <c r="AC71" s="493" t="n">
        <v>1883.14</v>
      </c>
      <c r="AD71" s="493" t="n">
        <v>7185.96</v>
      </c>
      <c r="AE71" s="493" t="n">
        <v>4260.77</v>
      </c>
      <c r="AF71" s="493" t="n">
        <v>9410.01</v>
      </c>
      <c r="AG71" s="493" t="n">
        <v>10363.83</v>
      </c>
      <c r="AH71" s="493" t="n">
        <v>11171.51</v>
      </c>
      <c r="AI71" s="493" t="n">
        <v>8518.5</v>
      </c>
      <c r="AJ71" s="493" t="n">
        <v>11083.08</v>
      </c>
      <c r="AK71" s="493" t="n">
        <v>6309.2</v>
      </c>
      <c r="AL71" s="493" t="n">
        <v>16462.13</v>
      </c>
      <c r="AM71" s="493" t="n">
        <v>22515.33</v>
      </c>
      <c r="AN71" s="493" t="n">
        <v>20797.85</v>
      </c>
      <c r="AO71" s="493" t="n">
        <v>25559.32</v>
      </c>
      <c r="AP71" s="493" t="n">
        <v>22465.55</v>
      </c>
      <c r="AQ71" s="493" t="n">
        <v>19740</v>
      </c>
      <c r="AR71" s="493" t="n">
        <v>21720.82</v>
      </c>
      <c r="AS71" s="493" t="n">
        <v>25088.97</v>
      </c>
      <c r="AT71" s="493" t="n">
        <v>31313.67</v>
      </c>
      <c r="AU71" s="493" t="n">
        <v>46148.34</v>
      </c>
      <c r="AV71" s="493" t="n">
        <v>30686.09</v>
      </c>
      <c r="AW71" s="493" t="n">
        <v>16365.13</v>
      </c>
      <c r="AX71" s="493" t="n">
        <v>32027.03</v>
      </c>
      <c r="AY71" s="493" t="n">
        <v>31657.25</v>
      </c>
      <c r="AZ71" s="493" t="n">
        <v>33359.59</v>
      </c>
      <c r="BA71" s="493" t="n">
        <v>33633.79</v>
      </c>
      <c r="BB71" s="493" t="n">
        <v>26568.46</v>
      </c>
      <c r="BC71" s="493" t="n">
        <v>24593.41</v>
      </c>
      <c r="BD71" s="493" t="n">
        <v>25499.09</v>
      </c>
      <c r="BE71" s="493" t="n">
        <v>39246.42</v>
      </c>
      <c r="BF71" s="493" t="n">
        <v>30405.4</v>
      </c>
      <c r="BG71" s="493" t="n">
        <v>43974.27</v>
      </c>
      <c r="BH71" s="493" t="n">
        <v>31991.85</v>
      </c>
      <c r="BI71" s="493" t="n">
        <v>22793.58</v>
      </c>
      <c r="BJ71" s="493" t="n">
        <v>27758.43</v>
      </c>
      <c r="BK71" s="493" t="n">
        <v>25165.09</v>
      </c>
      <c r="BL71" s="493" t="n">
        <v>28061.68</v>
      </c>
      <c r="BM71" s="493" t="n">
        <v>27476.45</v>
      </c>
      <c r="BN71" s="493" t="n">
        <v>25908.89</v>
      </c>
      <c r="BO71" s="493" t="n">
        <v>28969.26</v>
      </c>
      <c r="BP71" s="493" t="n">
        <v>22978.67</v>
      </c>
      <c r="BQ71" s="493" t="n">
        <v>17605.55</v>
      </c>
      <c r="BR71" s="493" t="n">
        <v>21193.6</v>
      </c>
      <c r="BS71" s="493" t="n">
        <v>30340.44</v>
      </c>
      <c r="BT71" s="493" t="n">
        <v>20312.02</v>
      </c>
      <c r="BU71" s="493" t="n">
        <v>21421.9</v>
      </c>
      <c r="BV71" s="493" t="n">
        <v>18445.76</v>
      </c>
      <c r="BW71" s="493" t="n">
        <v>24692.01</v>
      </c>
    </row>
    <row r="72">
      <c r="A72" t="inlineStr">
        <is>
          <t>[C11A1] 심혈관 질환 다중요법 목적의 복합제제 (단일 투약 형태)</t>
        </is>
      </c>
      <c r="B72" t="inlineStr">
        <is>
          <t>대웅바이오</t>
        </is>
      </c>
      <c r="C72" t="inlineStr">
        <is>
          <t>칸데칸 듀오</t>
        </is>
      </c>
      <c r="D72" t="inlineStr">
        <is>
          <t>대웅바이오</t>
        </is>
      </c>
      <c r="E72" t="inlineStr">
        <is>
          <t>candesartan cilexetil,  rosuvastatin calcium  ( as rosuvastatin)</t>
        </is>
      </c>
      <c r="F72" t="inlineStr">
        <is>
          <t>종합병원</t>
        </is>
      </c>
      <c r="G72" t="inlineStr">
        <is>
          <t>Generic</t>
        </is>
      </c>
      <c r="H72" s="493" t="n">
        <v>0</v>
      </c>
      <c r="I72" s="493" t="n">
        <v>0</v>
      </c>
      <c r="J72" s="493" t="n">
        <v>0</v>
      </c>
      <c r="K72" s="493" t="n">
        <v>0</v>
      </c>
      <c r="L72" s="493" t="n">
        <v>0</v>
      </c>
      <c r="M72" s="493" t="n">
        <v>0</v>
      </c>
      <c r="N72" s="493" t="n">
        <v>0</v>
      </c>
      <c r="O72" s="493" t="n">
        <v>0</v>
      </c>
      <c r="P72" s="493" t="n">
        <v>0</v>
      </c>
      <c r="Q72" s="493" t="n">
        <v>0</v>
      </c>
      <c r="R72" s="493" t="n">
        <v>0</v>
      </c>
      <c r="S72" s="493" t="n">
        <v>0</v>
      </c>
      <c r="T72" s="493" t="n">
        <v>0</v>
      </c>
      <c r="U72" s="493" t="n">
        <v>0</v>
      </c>
      <c r="V72" s="493" t="n">
        <v>0</v>
      </c>
      <c r="W72" s="493" t="n">
        <v>0</v>
      </c>
      <c r="X72" s="493" t="n">
        <v>4329.56</v>
      </c>
      <c r="Y72" s="493" t="n">
        <v>18191.39</v>
      </c>
      <c r="Z72" s="493" t="n">
        <v>14177.62</v>
      </c>
      <c r="AA72" s="493" t="n">
        <v>6499.12</v>
      </c>
      <c r="AB72" s="493" t="n">
        <v>18338.17</v>
      </c>
      <c r="AC72" s="493" t="n">
        <v>17824.25</v>
      </c>
      <c r="AD72" s="493" t="n">
        <v>19789.66</v>
      </c>
      <c r="AE72" s="493" t="n">
        <v>25152.88</v>
      </c>
      <c r="AF72" s="493" t="n">
        <v>24246.1</v>
      </c>
      <c r="AG72" s="493" t="n">
        <v>11919.7</v>
      </c>
      <c r="AH72" s="493" t="n">
        <v>34803.43</v>
      </c>
      <c r="AI72" s="493" t="n">
        <v>16084.53</v>
      </c>
      <c r="AJ72" s="493" t="n">
        <v>29464.84</v>
      </c>
      <c r="AK72" s="493" t="n">
        <v>26854.68</v>
      </c>
      <c r="AL72" s="493" t="n">
        <v>23672.2</v>
      </c>
      <c r="AM72" s="493" t="n">
        <v>17953.08</v>
      </c>
      <c r="AN72" s="493" t="n">
        <v>23788.3</v>
      </c>
      <c r="AO72" s="493" t="n">
        <v>22276.87</v>
      </c>
      <c r="AP72" s="493" t="n">
        <v>27296.06</v>
      </c>
      <c r="AQ72" s="493" t="n">
        <v>22047.58</v>
      </c>
      <c r="AR72" s="493" t="n">
        <v>17315.27</v>
      </c>
      <c r="AS72" s="493" t="n">
        <v>18201.91</v>
      </c>
      <c r="AT72" s="493" t="n">
        <v>12771.19</v>
      </c>
      <c r="AU72" s="493" t="n">
        <v>19053.34</v>
      </c>
      <c r="AV72" s="493" t="n">
        <v>15895.51</v>
      </c>
      <c r="AW72" s="493" t="n">
        <v>15012.11</v>
      </c>
      <c r="AX72" s="493" t="n">
        <v>11294.39</v>
      </c>
      <c r="AY72" s="493" t="n">
        <v>18863.7</v>
      </c>
      <c r="AZ72" s="493" t="n">
        <v>17372.77</v>
      </c>
      <c r="BA72" s="493" t="n">
        <v>16347.75</v>
      </c>
      <c r="BB72" s="493" t="n">
        <v>21975.6</v>
      </c>
      <c r="BC72" s="493" t="n">
        <v>20921.2</v>
      </c>
      <c r="BD72" s="493" t="n">
        <v>15434.08</v>
      </c>
      <c r="BE72" s="493" t="n">
        <v>22437.14</v>
      </c>
      <c r="BF72" s="493" t="n">
        <v>17809.65</v>
      </c>
      <c r="BG72" s="493" t="n">
        <v>16372.09</v>
      </c>
      <c r="BH72" s="493" t="n">
        <v>19131.52</v>
      </c>
      <c r="BI72" s="493" t="n">
        <v>16687.25</v>
      </c>
      <c r="BJ72" s="493" t="n">
        <v>17112.03</v>
      </c>
      <c r="BK72" s="493" t="n">
        <v>18422.02</v>
      </c>
      <c r="BL72" s="493" t="n">
        <v>23985.82</v>
      </c>
      <c r="BM72" s="493" t="n">
        <v>17229.05</v>
      </c>
      <c r="BN72" s="493" t="n">
        <v>18996.61</v>
      </c>
      <c r="BO72" s="493" t="n">
        <v>20277.47</v>
      </c>
      <c r="BP72" s="493" t="n">
        <v>22255.64</v>
      </c>
      <c r="BQ72" s="493" t="n">
        <v>14888.81</v>
      </c>
      <c r="BR72" s="493" t="n">
        <v>20975.09</v>
      </c>
      <c r="BS72" s="493" t="n">
        <v>18236.29</v>
      </c>
      <c r="BT72" s="493" t="n">
        <v>21270</v>
      </c>
      <c r="BU72" s="493" t="n">
        <v>24612.67</v>
      </c>
      <c r="BV72" s="493" t="n">
        <v>19699.05</v>
      </c>
      <c r="BW72" s="493" t="n">
        <v>23636.51</v>
      </c>
    </row>
    <row r="73">
      <c r="A73" t="inlineStr">
        <is>
          <t>[C11A1] 심혈관 질환 다중요법 목적의 복합제제 (단일 투약 형태)</t>
        </is>
      </c>
      <c r="B73" t="inlineStr">
        <is>
          <t>대웅바이오</t>
        </is>
      </c>
      <c r="C73" t="inlineStr">
        <is>
          <t>칸데칸 듀오</t>
        </is>
      </c>
      <c r="D73" t="inlineStr">
        <is>
          <t>대웅바이오</t>
        </is>
      </c>
      <c r="E73" t="inlineStr">
        <is>
          <t>candesartan cilexetil,  rosuvastatin calcium  ( as rosuvastatin)</t>
        </is>
      </c>
      <c r="F73" t="inlineStr">
        <is>
          <t>병원</t>
        </is>
      </c>
      <c r="G73" t="inlineStr">
        <is>
          <t>Generic</t>
        </is>
      </c>
      <c r="H73" s="493" t="n">
        <v>0</v>
      </c>
      <c r="I73" s="493" t="n">
        <v>0</v>
      </c>
      <c r="J73" s="493" t="n">
        <v>0</v>
      </c>
      <c r="K73" s="493" t="n">
        <v>0</v>
      </c>
      <c r="L73" s="493" t="n">
        <v>0</v>
      </c>
      <c r="M73" s="493" t="n">
        <v>0</v>
      </c>
      <c r="N73" s="493" t="n">
        <v>0</v>
      </c>
      <c r="O73" s="493" t="n">
        <v>0</v>
      </c>
      <c r="P73" s="493" t="n">
        <v>0</v>
      </c>
      <c r="Q73" s="493" t="n">
        <v>0</v>
      </c>
      <c r="R73" s="493" t="n">
        <v>0</v>
      </c>
      <c r="S73" s="493" t="n">
        <v>0</v>
      </c>
      <c r="T73" s="493" t="n">
        <v>0</v>
      </c>
      <c r="U73" s="493" t="n">
        <v>0</v>
      </c>
      <c r="V73" s="493" t="n">
        <v>0</v>
      </c>
      <c r="W73" s="493" t="n">
        <v>0</v>
      </c>
      <c r="X73" s="493" t="n">
        <v>1707.9</v>
      </c>
      <c r="Y73" s="493" t="n">
        <v>3225.3</v>
      </c>
      <c r="Z73" s="493" t="n">
        <v>2470.75</v>
      </c>
      <c r="AA73" s="493" t="n">
        <v>2014.1</v>
      </c>
      <c r="AB73" s="493" t="n">
        <v>3280.8</v>
      </c>
      <c r="AC73" s="493" t="n">
        <v>5056.6</v>
      </c>
      <c r="AD73" s="493" t="n">
        <v>6694.58</v>
      </c>
      <c r="AE73" s="493" t="n">
        <v>2595.3</v>
      </c>
      <c r="AF73" s="493" t="n">
        <v>4605.3</v>
      </c>
      <c r="AG73" s="493" t="n">
        <v>1644.3</v>
      </c>
      <c r="AH73" s="493" t="n">
        <v>1992.9</v>
      </c>
      <c r="AI73" s="493" t="n">
        <v>2550.9</v>
      </c>
      <c r="AJ73" s="493" t="n">
        <v>2766.9</v>
      </c>
      <c r="AK73" s="493" t="n">
        <v>1098.3</v>
      </c>
      <c r="AL73" s="493" t="n">
        <v>2514.3</v>
      </c>
      <c r="AM73" s="493" t="n">
        <v>2791.35</v>
      </c>
      <c r="AN73" s="493" t="n">
        <v>1398.12</v>
      </c>
      <c r="AO73" s="493" t="n">
        <v>3033</v>
      </c>
      <c r="AP73" s="493" t="n">
        <v>3007.8</v>
      </c>
      <c r="AQ73" s="493" t="n">
        <v>1886</v>
      </c>
      <c r="AR73" s="493" t="n">
        <v>2736.6</v>
      </c>
      <c r="AS73" s="493" t="n">
        <v>3240.28</v>
      </c>
      <c r="AT73" s="493" t="n">
        <v>1846</v>
      </c>
      <c r="AU73" s="493" t="n">
        <v>2409.52</v>
      </c>
      <c r="AV73" s="493" t="n">
        <v>3518.9</v>
      </c>
      <c r="AW73" s="493" t="n">
        <v>1172.54</v>
      </c>
      <c r="AX73" s="493" t="n">
        <v>2185.7</v>
      </c>
      <c r="AY73" s="493" t="n">
        <v>3201.38</v>
      </c>
      <c r="AZ73" s="493" t="n">
        <v>1906.5</v>
      </c>
      <c r="BA73" s="493" t="n">
        <v>2076.84</v>
      </c>
      <c r="BB73" s="493" t="n">
        <v>1908.9</v>
      </c>
      <c r="BC73" s="493" t="n">
        <v>3977.35</v>
      </c>
      <c r="BD73" s="493" t="n">
        <v>1052.9</v>
      </c>
      <c r="BE73" s="493" t="n">
        <v>3467.6</v>
      </c>
      <c r="BF73" s="493" t="n">
        <v>2498.12</v>
      </c>
      <c r="BG73" s="493" t="n">
        <v>3240.96</v>
      </c>
      <c r="BH73" s="493" t="n">
        <v>1909.54</v>
      </c>
      <c r="BI73" s="493" t="n">
        <v>2997.84</v>
      </c>
      <c r="BJ73" s="493" t="n">
        <v>3068.18</v>
      </c>
      <c r="BK73" s="493" t="n">
        <v>5900.3</v>
      </c>
      <c r="BL73" s="493" t="n">
        <v>5095.86</v>
      </c>
      <c r="BM73" s="493" t="n">
        <v>8019.94</v>
      </c>
      <c r="BN73" s="493" t="n">
        <v>7017.32</v>
      </c>
      <c r="BO73" s="493" t="n">
        <v>10076.44</v>
      </c>
      <c r="BP73" s="493" t="n">
        <v>4243.72</v>
      </c>
      <c r="BQ73" s="493" t="n">
        <v>3880.36</v>
      </c>
      <c r="BR73" s="493" t="n">
        <v>2916.86</v>
      </c>
      <c r="BS73" s="493" t="n">
        <v>3004.16</v>
      </c>
      <c r="BT73" s="493" t="n">
        <v>2071.3</v>
      </c>
      <c r="BU73" s="493" t="n">
        <v>2644.3</v>
      </c>
      <c r="BV73" s="493" t="n">
        <v>2355.76</v>
      </c>
      <c r="BW73" s="493" t="n">
        <v>1496.77</v>
      </c>
    </row>
    <row r="74">
      <c r="A74" t="inlineStr">
        <is>
          <t>[C11A1] 심혈관 질환 다중요법 목적의 복합제제 (단일 투약 형태)</t>
        </is>
      </c>
      <c r="B74" t="inlineStr">
        <is>
          <t>대웅바이오</t>
        </is>
      </c>
      <c r="C74" t="inlineStr">
        <is>
          <t>칸데칸 듀오</t>
        </is>
      </c>
      <c r="D74" t="inlineStr">
        <is>
          <t>대웅바이오</t>
        </is>
      </c>
      <c r="E74" t="inlineStr">
        <is>
          <t>candesartan cilexetil,  rosuvastatin calcium  ( as rosuvastatin)</t>
        </is>
      </c>
      <c r="F74" t="inlineStr">
        <is>
          <t>의원</t>
        </is>
      </c>
      <c r="G74" t="inlineStr">
        <is>
          <t>Generic</t>
        </is>
      </c>
      <c r="H74" s="493" t="n">
        <v>0</v>
      </c>
      <c r="I74" s="493" t="n">
        <v>0</v>
      </c>
      <c r="J74" s="493" t="n">
        <v>0</v>
      </c>
      <c r="K74" s="493" t="n">
        <v>0</v>
      </c>
      <c r="L74" s="493" t="n">
        <v>0</v>
      </c>
      <c r="M74" s="493" t="n">
        <v>0</v>
      </c>
      <c r="N74" s="493" t="n">
        <v>0</v>
      </c>
      <c r="O74" s="493" t="n">
        <v>0</v>
      </c>
      <c r="P74" s="493" t="n">
        <v>0</v>
      </c>
      <c r="Q74" s="493" t="n">
        <v>0</v>
      </c>
      <c r="R74" s="493" t="n">
        <v>0</v>
      </c>
      <c r="S74" s="493" t="n">
        <v>0</v>
      </c>
      <c r="T74" s="493" t="n">
        <v>0</v>
      </c>
      <c r="U74" s="493" t="n">
        <v>0</v>
      </c>
      <c r="V74" s="493" t="n">
        <v>0</v>
      </c>
      <c r="W74" s="493" t="n">
        <v>0</v>
      </c>
      <c r="X74" s="493" t="n">
        <v>1819.87</v>
      </c>
      <c r="Y74" s="493" t="n">
        <v>4081.7</v>
      </c>
      <c r="Z74" s="493" t="n">
        <v>4932.65</v>
      </c>
      <c r="AA74" s="493" t="n">
        <v>5839.3</v>
      </c>
      <c r="AB74" s="493" t="n">
        <v>5223.9</v>
      </c>
      <c r="AC74" s="493" t="n">
        <v>4885.56</v>
      </c>
      <c r="AD74" s="493" t="n">
        <v>6901.4</v>
      </c>
      <c r="AE74" s="493" t="n">
        <v>6174.34</v>
      </c>
      <c r="AF74" s="493" t="n">
        <v>6996.94</v>
      </c>
      <c r="AG74" s="493" t="n">
        <v>6451.74</v>
      </c>
      <c r="AH74" s="493" t="n">
        <v>7328.08</v>
      </c>
      <c r="AI74" s="493" t="n">
        <v>8823.42</v>
      </c>
      <c r="AJ74" s="493" t="n">
        <v>6905.8</v>
      </c>
      <c r="AK74" s="493" t="n">
        <v>7503.4</v>
      </c>
      <c r="AL74" s="493" t="n">
        <v>7431.9</v>
      </c>
      <c r="AM74" s="493" t="n">
        <v>9861.799999999999</v>
      </c>
      <c r="AN74" s="493" t="n">
        <v>7592.84</v>
      </c>
      <c r="AO74" s="493" t="n">
        <v>8708.6</v>
      </c>
      <c r="AP74" s="493" t="n">
        <v>8577.049999999999</v>
      </c>
      <c r="AQ74" s="493" t="n">
        <v>8120.9</v>
      </c>
      <c r="AR74" s="493" t="n">
        <v>8254.200000000001</v>
      </c>
      <c r="AS74" s="493" t="n">
        <v>8255.76</v>
      </c>
      <c r="AT74" s="493" t="n">
        <v>7623.26</v>
      </c>
      <c r="AU74" s="493" t="n">
        <v>10258.36</v>
      </c>
      <c r="AV74" s="493" t="n">
        <v>9859.68</v>
      </c>
      <c r="AW74" s="493" t="n">
        <v>6911.5</v>
      </c>
      <c r="AX74" s="493" t="n">
        <v>12330.5</v>
      </c>
      <c r="AY74" s="493" t="n">
        <v>12410.44</v>
      </c>
      <c r="AZ74" s="493" t="n">
        <v>9834.299999999999</v>
      </c>
      <c r="BA74" s="493" t="n">
        <v>9833.610000000001</v>
      </c>
      <c r="BB74" s="493" t="n">
        <v>8467.219999999999</v>
      </c>
      <c r="BC74" s="493" t="n">
        <v>10679.49</v>
      </c>
      <c r="BD74" s="493" t="n">
        <v>12247.14</v>
      </c>
      <c r="BE74" s="493" t="n">
        <v>11404.49</v>
      </c>
      <c r="BF74" s="493" t="n">
        <v>13678.21</v>
      </c>
      <c r="BG74" s="493" t="n">
        <v>15687.1</v>
      </c>
      <c r="BH74" s="493" t="n">
        <v>13010.18</v>
      </c>
      <c r="BI74" s="493" t="n">
        <v>13295.19</v>
      </c>
      <c r="BJ74" s="493" t="n">
        <v>18109.23</v>
      </c>
      <c r="BK74" s="493" t="n">
        <v>11251.54</v>
      </c>
      <c r="BL74" s="493" t="n">
        <v>14708.06</v>
      </c>
      <c r="BM74" s="493" t="n">
        <v>14723.7</v>
      </c>
      <c r="BN74" s="493" t="n">
        <v>13949.47</v>
      </c>
      <c r="BO74" s="493" t="n">
        <v>13907.81</v>
      </c>
      <c r="BP74" s="493" t="n">
        <v>12289.48</v>
      </c>
      <c r="BQ74" s="493" t="n">
        <v>12033.84</v>
      </c>
      <c r="BR74" s="493" t="n">
        <v>13419.62</v>
      </c>
      <c r="BS74" s="493" t="n">
        <v>12772.61</v>
      </c>
      <c r="BT74" s="493" t="n">
        <v>14981.9</v>
      </c>
      <c r="BU74" s="493" t="n">
        <v>10877.73</v>
      </c>
      <c r="BV74" s="493" t="n">
        <v>15508.19</v>
      </c>
      <c r="BW74" s="493" t="n">
        <v>13101.62</v>
      </c>
    </row>
    <row r="75">
      <c r="A75" t="inlineStr">
        <is>
          <t>[C11A1] 심혈관 질환 다중요법 목적의 복합제제 (단일 투약 형태)</t>
        </is>
      </c>
      <c r="B75" t="inlineStr">
        <is>
          <t>대웅바이오</t>
        </is>
      </c>
      <c r="C75" t="inlineStr">
        <is>
          <t>칸데칸 듀오</t>
        </is>
      </c>
      <c r="D75" t="inlineStr">
        <is>
          <t>대웅바이오</t>
        </is>
      </c>
      <c r="E75" t="inlineStr">
        <is>
          <t>candesartan cilexetil,  rosuvastatin calcium  ( as rosuvastatin)</t>
        </is>
      </c>
      <c r="F75" t="inlineStr">
        <is>
          <t>보건소</t>
        </is>
      </c>
      <c r="G75" t="inlineStr">
        <is>
          <t>Generic</t>
        </is>
      </c>
      <c r="H75" s="493" t="n">
        <v>0</v>
      </c>
      <c r="I75" s="493" t="n">
        <v>0</v>
      </c>
      <c r="J75" s="493" t="n">
        <v>0</v>
      </c>
      <c r="K75" s="493" t="n">
        <v>0</v>
      </c>
      <c r="L75" s="493" t="n">
        <v>0</v>
      </c>
      <c r="M75" s="493" t="n">
        <v>0</v>
      </c>
      <c r="N75" s="493" t="n">
        <v>0</v>
      </c>
      <c r="O75" s="493" t="n">
        <v>0</v>
      </c>
      <c r="P75" s="493" t="n">
        <v>0</v>
      </c>
      <c r="Q75" s="493" t="n">
        <v>0</v>
      </c>
      <c r="R75" s="493" t="n">
        <v>0</v>
      </c>
      <c r="S75" s="493" t="n">
        <v>0</v>
      </c>
      <c r="T75" s="493" t="n">
        <v>0</v>
      </c>
      <c r="U75" s="493" t="n">
        <v>0</v>
      </c>
      <c r="V75" s="493" t="n">
        <v>0</v>
      </c>
      <c r="W75" s="493" t="n">
        <v>0</v>
      </c>
      <c r="X75" s="493" t="n">
        <v>0</v>
      </c>
      <c r="Y75" s="493" t="n">
        <v>0</v>
      </c>
      <c r="Z75" s="493" t="n">
        <v>0</v>
      </c>
      <c r="AA75" s="493" t="n">
        <v>0</v>
      </c>
      <c r="AB75" s="493" t="n">
        <v>0</v>
      </c>
      <c r="AC75" s="493" t="n">
        <v>231.3</v>
      </c>
      <c r="AD75" s="493" t="n">
        <v>0</v>
      </c>
      <c r="AE75" s="493" t="n">
        <v>258.3</v>
      </c>
      <c r="AF75" s="493" t="n">
        <v>0</v>
      </c>
      <c r="AG75" s="493" t="n">
        <v>0</v>
      </c>
      <c r="AH75" s="493" t="n">
        <v>205.2</v>
      </c>
      <c r="AI75" s="493" t="n">
        <v>0</v>
      </c>
      <c r="AJ75" s="493" t="n">
        <v>0</v>
      </c>
      <c r="AK75" s="493" t="n">
        <v>0</v>
      </c>
      <c r="AL75" s="493" t="n">
        <v>227.7</v>
      </c>
      <c r="AM75" s="493" t="n">
        <v>103.5</v>
      </c>
      <c r="AN75" s="493" t="n">
        <v>279</v>
      </c>
      <c r="AO75" s="493" t="n">
        <v>81.59999999999999</v>
      </c>
      <c r="AP75" s="493" t="n">
        <v>58.2</v>
      </c>
      <c r="AQ75" s="493" t="n">
        <v>270</v>
      </c>
      <c r="AR75" s="493" t="n">
        <v>0</v>
      </c>
      <c r="AS75" s="493" t="n">
        <v>59.4</v>
      </c>
      <c r="AT75" s="493" t="n">
        <v>292.5</v>
      </c>
      <c r="AU75" s="493" t="n">
        <v>60.6</v>
      </c>
      <c r="AV75" s="493" t="n">
        <v>0</v>
      </c>
      <c r="AW75" s="493" t="n">
        <v>0</v>
      </c>
      <c r="AX75" s="493" t="n">
        <v>400.5</v>
      </c>
      <c r="AY75" s="493" t="n">
        <v>0</v>
      </c>
      <c r="AZ75" s="493" t="n">
        <v>0</v>
      </c>
      <c r="BA75" s="493" t="n">
        <v>397.8</v>
      </c>
      <c r="BB75" s="493" t="n">
        <v>0</v>
      </c>
      <c r="BC75" s="493" t="n">
        <v>0</v>
      </c>
      <c r="BD75" s="493" t="n">
        <v>0</v>
      </c>
      <c r="BE75" s="493" t="n">
        <v>0</v>
      </c>
      <c r="BF75" s="493" t="n">
        <v>380.7</v>
      </c>
      <c r="BG75" s="493" t="n">
        <v>0</v>
      </c>
      <c r="BH75" s="493" t="n">
        <v>0</v>
      </c>
      <c r="BI75" s="493" t="n">
        <v>0</v>
      </c>
      <c r="BJ75" s="493" t="n">
        <v>0</v>
      </c>
      <c r="BK75" s="493" t="n">
        <v>0</v>
      </c>
      <c r="BL75" s="493" t="n">
        <v>0</v>
      </c>
      <c r="BM75" s="493" t="n">
        <v>0</v>
      </c>
      <c r="BN75" s="493" t="n">
        <v>0</v>
      </c>
      <c r="BO75" s="493" t="n">
        <v>0</v>
      </c>
      <c r="BP75" s="493" t="n">
        <v>0</v>
      </c>
      <c r="BQ75" s="493" t="n">
        <v>0</v>
      </c>
      <c r="BR75" s="493" t="n">
        <v>0</v>
      </c>
      <c r="BS75" s="493" t="n">
        <v>0</v>
      </c>
      <c r="BT75" s="493" t="n">
        <v>0</v>
      </c>
      <c r="BU75" s="493" t="n">
        <v>0</v>
      </c>
      <c r="BV75" s="493" t="n">
        <v>0</v>
      </c>
      <c r="BW75" s="493" t="n">
        <v>0</v>
      </c>
    </row>
    <row r="76">
      <c r="A76" t="inlineStr">
        <is>
          <t>[C11A1] 심혈관 질환 다중요법 목적의 복합제제 (단일 투약 형태)</t>
        </is>
      </c>
      <c r="B76" t="inlineStr">
        <is>
          <t>대웅바이오</t>
        </is>
      </c>
      <c r="C76" t="inlineStr">
        <is>
          <t>칸데칸 듀오</t>
        </is>
      </c>
      <c r="D76" t="inlineStr">
        <is>
          <t>대웅바이오</t>
        </is>
      </c>
      <c r="E76" t="inlineStr">
        <is>
          <t>candesartan cilexetil,  rosuvastatin calcium  ( as rosuvastatin)</t>
        </is>
      </c>
      <c r="F76" t="inlineStr">
        <is>
          <t>기타(치과의원, 치과병원 등)</t>
        </is>
      </c>
      <c r="G76" t="inlineStr">
        <is>
          <t>Generic</t>
        </is>
      </c>
      <c r="H76" s="493" t="n">
        <v>0</v>
      </c>
      <c r="I76" s="493" t="n">
        <v>0</v>
      </c>
      <c r="J76" s="493" t="n">
        <v>0</v>
      </c>
      <c r="K76" s="493" t="n">
        <v>0</v>
      </c>
      <c r="L76" s="493" t="n">
        <v>0</v>
      </c>
      <c r="M76" s="493" t="n">
        <v>0</v>
      </c>
      <c r="N76" s="493" t="n">
        <v>0</v>
      </c>
      <c r="O76" s="493" t="n">
        <v>0</v>
      </c>
      <c r="P76" s="493" t="n">
        <v>0</v>
      </c>
      <c r="Q76" s="493" t="n">
        <v>0</v>
      </c>
      <c r="R76" s="493" t="n">
        <v>0</v>
      </c>
      <c r="S76" s="493" t="n">
        <v>0</v>
      </c>
      <c r="T76" s="493" t="n">
        <v>0</v>
      </c>
      <c r="U76" s="493" t="n">
        <v>0</v>
      </c>
      <c r="V76" s="493" t="n">
        <v>0</v>
      </c>
      <c r="W76" s="493" t="n">
        <v>0</v>
      </c>
      <c r="X76" s="493" t="n">
        <v>0</v>
      </c>
      <c r="Y76" s="493" t="n">
        <v>0</v>
      </c>
      <c r="Z76" s="493" t="n">
        <v>0</v>
      </c>
      <c r="AA76" s="493" t="n">
        <v>0</v>
      </c>
      <c r="AB76" s="493" t="n">
        <v>0</v>
      </c>
      <c r="AC76" s="493" t="n">
        <v>0</v>
      </c>
      <c r="AD76" s="493" t="n">
        <v>0</v>
      </c>
      <c r="AE76" s="493" t="n">
        <v>0</v>
      </c>
      <c r="AF76" s="493" t="n">
        <v>0</v>
      </c>
      <c r="AG76" s="493" t="n">
        <v>0</v>
      </c>
      <c r="AH76" s="493" t="n">
        <v>0</v>
      </c>
      <c r="AI76" s="493" t="n">
        <v>0</v>
      </c>
      <c r="AJ76" s="493" t="n">
        <v>0</v>
      </c>
      <c r="AK76" s="493" t="n">
        <v>0</v>
      </c>
      <c r="AL76" s="493" t="n">
        <v>0</v>
      </c>
      <c r="AM76" s="493" t="n">
        <v>0</v>
      </c>
      <c r="AN76" s="493" t="n">
        <v>0</v>
      </c>
      <c r="AO76" s="493" t="n">
        <v>0</v>
      </c>
      <c r="AP76" s="493" t="n">
        <v>282</v>
      </c>
      <c r="AQ76" s="493" t="n">
        <v>0</v>
      </c>
      <c r="AR76" s="493" t="n">
        <v>294.6</v>
      </c>
      <c r="AS76" s="493" t="n">
        <v>0</v>
      </c>
      <c r="AT76" s="493" t="n">
        <v>303.6</v>
      </c>
      <c r="AU76" s="493" t="n">
        <v>0</v>
      </c>
      <c r="AV76" s="493" t="n">
        <v>318</v>
      </c>
      <c r="AW76" s="493" t="n">
        <v>0</v>
      </c>
      <c r="AX76" s="493" t="n">
        <v>53.8</v>
      </c>
      <c r="AY76" s="493" t="n">
        <v>0</v>
      </c>
      <c r="AZ76" s="493" t="n">
        <v>0</v>
      </c>
      <c r="BA76" s="493" t="n">
        <v>28.98</v>
      </c>
      <c r="BB76" s="493" t="n">
        <v>119.4</v>
      </c>
      <c r="BC76" s="493" t="n">
        <v>119.4</v>
      </c>
      <c r="BD76" s="493" t="n">
        <v>121.8</v>
      </c>
      <c r="BE76" s="493" t="n">
        <v>398.7</v>
      </c>
      <c r="BF76" s="493" t="n">
        <v>0</v>
      </c>
      <c r="BG76" s="493" t="n">
        <v>0</v>
      </c>
      <c r="BH76" s="493" t="n">
        <v>409.5</v>
      </c>
      <c r="BI76" s="493" t="n">
        <v>0</v>
      </c>
      <c r="BJ76" s="493" t="n">
        <v>0</v>
      </c>
      <c r="BK76" s="493" t="n">
        <v>0</v>
      </c>
      <c r="BL76" s="493" t="n">
        <v>324.9</v>
      </c>
      <c r="BM76" s="493" t="n">
        <v>0</v>
      </c>
      <c r="BN76" s="493" t="n">
        <v>0</v>
      </c>
      <c r="BO76" s="493" t="n">
        <v>0</v>
      </c>
      <c r="BP76" s="493" t="n">
        <v>0</v>
      </c>
      <c r="BQ76" s="493" t="n">
        <v>0</v>
      </c>
      <c r="BR76" s="493" t="n">
        <v>0</v>
      </c>
      <c r="BS76" s="493" t="n">
        <v>0</v>
      </c>
      <c r="BT76" s="493" t="n">
        <v>0</v>
      </c>
      <c r="BU76" s="493" t="n">
        <v>0</v>
      </c>
      <c r="BV76" s="493" t="n">
        <v>0</v>
      </c>
      <c r="BW76" s="493" t="n">
        <v>0</v>
      </c>
    </row>
    <row r="77">
      <c r="A77" t="inlineStr">
        <is>
          <t>[C11A1] 심혈관 질환 다중요법 목적의 복합제제 (단일 투약 형태)</t>
        </is>
      </c>
      <c r="B77" t="inlineStr">
        <is>
          <t>대웅제약</t>
        </is>
      </c>
      <c r="C77" t="inlineStr">
        <is>
          <t>올로맥스</t>
        </is>
      </c>
      <c r="D77" t="inlineStr">
        <is>
          <t>대웅제약</t>
        </is>
      </c>
      <c r="E77" t="inlineStr">
        <is>
          <t>amlodipine besylate  ( as amlodipine),  olmesartan medoxomil,  rosuvastatin calcium  ( as rosuvastatin)</t>
        </is>
      </c>
      <c r="F77" t="inlineStr">
        <is>
          <t>상급종합병원</t>
        </is>
      </c>
      <c r="G77" t="inlineStr">
        <is>
          <t>Original</t>
        </is>
      </c>
      <c r="H77" s="493" t="n">
        <v>177654.8</v>
      </c>
      <c r="I77" s="493" t="n">
        <v>164740.38</v>
      </c>
      <c r="J77" s="493" t="n">
        <v>241624.25</v>
      </c>
      <c r="K77" s="493" t="n">
        <v>248627.17</v>
      </c>
      <c r="L77" s="493" t="n">
        <v>213424.6</v>
      </c>
      <c r="M77" s="493" t="n">
        <v>298935.25</v>
      </c>
      <c r="N77" s="493" t="n">
        <v>234154.95</v>
      </c>
      <c r="O77" s="493" t="n">
        <v>196238.24</v>
      </c>
      <c r="P77" s="493" t="n">
        <v>273085.72</v>
      </c>
      <c r="Q77" s="493" t="n">
        <v>236135.36</v>
      </c>
      <c r="R77" s="493" t="n">
        <v>235565.1</v>
      </c>
      <c r="S77" s="493" t="n">
        <v>296507.03</v>
      </c>
      <c r="T77" s="493" t="n">
        <v>239827.33</v>
      </c>
      <c r="U77" s="493" t="n">
        <v>236115.99</v>
      </c>
      <c r="V77" s="493" t="n">
        <v>256764.39</v>
      </c>
      <c r="W77" s="493" t="n">
        <v>260451.57</v>
      </c>
      <c r="X77" s="493" t="n">
        <v>236057.55</v>
      </c>
      <c r="Y77" s="493" t="n">
        <v>264144.96</v>
      </c>
      <c r="Z77" s="493" t="n">
        <v>215626.09</v>
      </c>
      <c r="AA77" s="493" t="n">
        <v>243619.54</v>
      </c>
      <c r="AB77" s="493" t="n">
        <v>313948.83</v>
      </c>
      <c r="AC77" s="493" t="n">
        <v>196235.18</v>
      </c>
      <c r="AD77" s="493" t="n">
        <v>202462.47</v>
      </c>
      <c r="AE77" s="493" t="n">
        <v>263025.97</v>
      </c>
      <c r="AF77" s="493" t="n">
        <v>232316.04</v>
      </c>
      <c r="AG77" s="493" t="n">
        <v>235957.46</v>
      </c>
      <c r="AH77" s="493" t="n">
        <v>263777.35</v>
      </c>
      <c r="AI77" s="493" t="n">
        <v>238860.13</v>
      </c>
      <c r="AJ77" s="493" t="n">
        <v>206307.89</v>
      </c>
      <c r="AK77" s="493" t="n">
        <v>261113.34</v>
      </c>
      <c r="AL77" s="493" t="n">
        <v>255777.91</v>
      </c>
      <c r="AM77" s="493" t="n">
        <v>178807.65</v>
      </c>
      <c r="AN77" s="493" t="n">
        <v>213504.97</v>
      </c>
      <c r="AO77" s="493" t="n">
        <v>213233.79</v>
      </c>
      <c r="AP77" s="493" t="n">
        <v>243353.94</v>
      </c>
      <c r="AQ77" s="493" t="n">
        <v>199261.24</v>
      </c>
      <c r="AR77" s="493" t="n">
        <v>179100.52</v>
      </c>
      <c r="AS77" s="493" t="n">
        <v>209399.86</v>
      </c>
      <c r="AT77" s="493" t="n">
        <v>204415.81</v>
      </c>
      <c r="AU77" s="493" t="n">
        <v>210289.68</v>
      </c>
      <c r="AV77" s="493" t="n">
        <v>197382.14</v>
      </c>
      <c r="AW77" s="493" t="n">
        <v>189600.38</v>
      </c>
      <c r="AX77" s="493" t="n">
        <v>236917.63</v>
      </c>
      <c r="AY77" s="493" t="n">
        <v>194579.8</v>
      </c>
      <c r="AZ77" s="493" t="n">
        <v>174290.83</v>
      </c>
      <c r="BA77" s="493" t="n">
        <v>235607.2</v>
      </c>
      <c r="BB77" s="493" t="n">
        <v>207304.87</v>
      </c>
      <c r="BC77" s="493" t="n">
        <v>197445.33</v>
      </c>
      <c r="BD77" s="493" t="n">
        <v>188525.21</v>
      </c>
      <c r="BE77" s="493" t="n">
        <v>166723.58</v>
      </c>
      <c r="BF77" s="493" t="n">
        <v>164445.06</v>
      </c>
      <c r="BG77" s="493" t="n">
        <v>209766.75</v>
      </c>
      <c r="BH77" s="493" t="n">
        <v>202860.29</v>
      </c>
      <c r="BI77" s="493" t="n">
        <v>137332.39</v>
      </c>
      <c r="BJ77" s="493" t="n">
        <v>168660.38</v>
      </c>
      <c r="BK77" s="493" t="n">
        <v>116523</v>
      </c>
      <c r="BL77" s="493" t="n">
        <v>174712.47</v>
      </c>
      <c r="BM77" s="493" t="n">
        <v>166150.46</v>
      </c>
      <c r="BN77" s="493" t="n">
        <v>112564</v>
      </c>
      <c r="BO77" s="493" t="n">
        <v>164833.52</v>
      </c>
      <c r="BP77" s="493" t="n">
        <v>143370.08</v>
      </c>
      <c r="BQ77" s="493" t="n">
        <v>103433.94</v>
      </c>
      <c r="BR77" s="493" t="n">
        <v>139100.67</v>
      </c>
      <c r="BS77" s="493" t="n">
        <v>130162.9</v>
      </c>
      <c r="BT77" s="493" t="n">
        <v>145642.86</v>
      </c>
      <c r="BU77" s="493" t="n">
        <v>126872.17</v>
      </c>
      <c r="BV77" s="493" t="n">
        <v>134607.1</v>
      </c>
      <c r="BW77" s="493" t="n">
        <v>88974.13</v>
      </c>
    </row>
    <row r="78">
      <c r="A78" t="inlineStr">
        <is>
          <t>[C11A1] 심혈관 질환 다중요법 목적의 복합제제 (단일 투약 형태)</t>
        </is>
      </c>
      <c r="B78" t="inlineStr">
        <is>
          <t>대웅제약</t>
        </is>
      </c>
      <c r="C78" t="inlineStr">
        <is>
          <t>올로맥스</t>
        </is>
      </c>
      <c r="D78" t="inlineStr">
        <is>
          <t>대웅제약</t>
        </is>
      </c>
      <c r="E78" t="inlineStr">
        <is>
          <t>amlodipine besylate  ( as amlodipine),  olmesartan medoxomil,  rosuvastatin calcium  ( as rosuvastatin)</t>
        </is>
      </c>
      <c r="F78" t="inlineStr">
        <is>
          <t>종합병원</t>
        </is>
      </c>
      <c r="G78" t="inlineStr">
        <is>
          <t>Original</t>
        </is>
      </c>
      <c r="H78" s="493" t="n">
        <v>81300.72</v>
      </c>
      <c r="I78" s="493" t="n">
        <v>93948.96000000001</v>
      </c>
      <c r="J78" s="493" t="n">
        <v>116234.43</v>
      </c>
      <c r="K78" s="493" t="n">
        <v>108565.49</v>
      </c>
      <c r="L78" s="493" t="n">
        <v>116885.15</v>
      </c>
      <c r="M78" s="493" t="n">
        <v>147623.32</v>
      </c>
      <c r="N78" s="493" t="n">
        <v>135855.06</v>
      </c>
      <c r="O78" s="493" t="n">
        <v>135972.03</v>
      </c>
      <c r="P78" s="493" t="n">
        <v>127483.9</v>
      </c>
      <c r="Q78" s="493" t="n">
        <v>130862.85</v>
      </c>
      <c r="R78" s="493" t="n">
        <v>177291.61</v>
      </c>
      <c r="S78" s="493" t="n">
        <v>141694.73</v>
      </c>
      <c r="T78" s="493" t="n">
        <v>158113.5</v>
      </c>
      <c r="U78" s="493" t="n">
        <v>125958</v>
      </c>
      <c r="V78" s="493" t="n">
        <v>138594.41</v>
      </c>
      <c r="W78" s="493" t="n">
        <v>121003.99</v>
      </c>
      <c r="X78" s="493" t="n">
        <v>145061.63</v>
      </c>
      <c r="Y78" s="493" t="n">
        <v>116535.58</v>
      </c>
      <c r="Z78" s="493" t="n">
        <v>147108.01</v>
      </c>
      <c r="AA78" s="493" t="n">
        <v>150560.86</v>
      </c>
      <c r="AB78" s="493" t="n">
        <v>139272.77</v>
      </c>
      <c r="AC78" s="493" t="n">
        <v>137192.74</v>
      </c>
      <c r="AD78" s="493" t="n">
        <v>134574.01</v>
      </c>
      <c r="AE78" s="493" t="n">
        <v>121844.48</v>
      </c>
      <c r="AF78" s="493" t="n">
        <v>172076.68</v>
      </c>
      <c r="AG78" s="493" t="n">
        <v>134047.87</v>
      </c>
      <c r="AH78" s="493" t="n">
        <v>130139.67</v>
      </c>
      <c r="AI78" s="493" t="n">
        <v>145821.52</v>
      </c>
      <c r="AJ78" s="493" t="n">
        <v>140292.96</v>
      </c>
      <c r="AK78" s="493" t="n">
        <v>106066.56</v>
      </c>
      <c r="AL78" s="493" t="n">
        <v>150415.59</v>
      </c>
      <c r="AM78" s="493" t="n">
        <v>145606.75</v>
      </c>
      <c r="AN78" s="493" t="n">
        <v>120375.59</v>
      </c>
      <c r="AO78" s="493" t="n">
        <v>149196.98</v>
      </c>
      <c r="AP78" s="493" t="n">
        <v>174783.03</v>
      </c>
      <c r="AQ78" s="493" t="n">
        <v>126190.45</v>
      </c>
      <c r="AR78" s="493" t="n">
        <v>158278.62</v>
      </c>
      <c r="AS78" s="493" t="n">
        <v>125963.16</v>
      </c>
      <c r="AT78" s="493" t="n">
        <v>138098.54</v>
      </c>
      <c r="AU78" s="493" t="n">
        <v>113398.9</v>
      </c>
      <c r="AV78" s="493" t="n">
        <v>126993.78</v>
      </c>
      <c r="AW78" s="493" t="n">
        <v>120624.71</v>
      </c>
      <c r="AX78" s="493" t="n">
        <v>128300.12</v>
      </c>
      <c r="AY78" s="493" t="n">
        <v>118516.69</v>
      </c>
      <c r="AZ78" s="493" t="n">
        <v>114319.32</v>
      </c>
      <c r="BA78" s="493" t="n">
        <v>111504.28</v>
      </c>
      <c r="BB78" s="493" t="n">
        <v>119377.57</v>
      </c>
      <c r="BC78" s="493" t="n">
        <v>124909.86</v>
      </c>
      <c r="BD78" s="493" t="n">
        <v>99820.78</v>
      </c>
      <c r="BE78" s="493" t="n">
        <v>99405.17999999999</v>
      </c>
      <c r="BF78" s="493" t="n">
        <v>111276.52</v>
      </c>
      <c r="BG78" s="493" t="n">
        <v>111271.2</v>
      </c>
      <c r="BH78" s="493" t="n">
        <v>86991.99000000001</v>
      </c>
      <c r="BI78" s="493" t="n">
        <v>100609.77</v>
      </c>
      <c r="BJ78" s="493" t="n">
        <v>104901.55</v>
      </c>
      <c r="BK78" s="493" t="n">
        <v>81285.77</v>
      </c>
      <c r="BL78" s="493" t="n">
        <v>100558.61</v>
      </c>
      <c r="BM78" s="493" t="n">
        <v>82574.98</v>
      </c>
      <c r="BN78" s="493" t="n">
        <v>87456.25</v>
      </c>
      <c r="BO78" s="493" t="n">
        <v>93774.47</v>
      </c>
      <c r="BP78" s="493" t="n">
        <v>89497.12</v>
      </c>
      <c r="BQ78" s="493" t="n">
        <v>66439.98</v>
      </c>
      <c r="BR78" s="493" t="n">
        <v>102586.73</v>
      </c>
      <c r="BS78" s="493" t="n">
        <v>97585.53</v>
      </c>
      <c r="BT78" s="493" t="n">
        <v>76184.61</v>
      </c>
      <c r="BU78" s="493" t="n">
        <v>79752.05</v>
      </c>
      <c r="BV78" s="493" t="n">
        <v>91253.94</v>
      </c>
      <c r="BW78" s="493" t="n">
        <v>62732.67</v>
      </c>
    </row>
    <row r="79">
      <c r="A79" t="inlineStr">
        <is>
          <t>[C11A1] 심혈관 질환 다중요법 목적의 복합제제 (단일 투약 형태)</t>
        </is>
      </c>
      <c r="B79" t="inlineStr">
        <is>
          <t>대웅제약</t>
        </is>
      </c>
      <c r="C79" t="inlineStr">
        <is>
          <t>올로맥스</t>
        </is>
      </c>
      <c r="D79" t="inlineStr">
        <is>
          <t>대웅제약</t>
        </is>
      </c>
      <c r="E79" t="inlineStr">
        <is>
          <t>amlodipine besylate  ( as amlodipine),  olmesartan medoxomil,  rosuvastatin calcium  ( as rosuvastatin)</t>
        </is>
      </c>
      <c r="F79" t="inlineStr">
        <is>
          <t>병원</t>
        </is>
      </c>
      <c r="G79" t="inlineStr">
        <is>
          <t>Original</t>
        </is>
      </c>
      <c r="H79" s="493" t="n">
        <v>7543.65</v>
      </c>
      <c r="I79" s="493" t="n">
        <v>7103.73</v>
      </c>
      <c r="J79" s="493" t="n">
        <v>8162.37</v>
      </c>
      <c r="K79" s="493" t="n">
        <v>11604.19</v>
      </c>
      <c r="L79" s="493" t="n">
        <v>10884.9</v>
      </c>
      <c r="M79" s="493" t="n">
        <v>14913.8</v>
      </c>
      <c r="N79" s="493" t="n">
        <v>9646.700000000001</v>
      </c>
      <c r="O79" s="493" t="n">
        <v>9805.219999999999</v>
      </c>
      <c r="P79" s="493" t="n">
        <v>13107.2</v>
      </c>
      <c r="Q79" s="493" t="n">
        <v>9084.17</v>
      </c>
      <c r="R79" s="493" t="n">
        <v>8974</v>
      </c>
      <c r="S79" s="493" t="n">
        <v>11141.78</v>
      </c>
      <c r="T79" s="493" t="n">
        <v>7459.2</v>
      </c>
      <c r="U79" s="493" t="n">
        <v>8756.83</v>
      </c>
      <c r="V79" s="493" t="n">
        <v>8527.1</v>
      </c>
      <c r="W79" s="493" t="n">
        <v>9697.85</v>
      </c>
      <c r="X79" s="493" t="n">
        <v>11569.9</v>
      </c>
      <c r="Y79" s="493" t="n">
        <v>12708.77</v>
      </c>
      <c r="Z79" s="493" t="n">
        <v>9343</v>
      </c>
      <c r="AA79" s="493" t="n">
        <v>11124.8</v>
      </c>
      <c r="AB79" s="493" t="n">
        <v>10123.3</v>
      </c>
      <c r="AC79" s="493" t="n">
        <v>10585.1</v>
      </c>
      <c r="AD79" s="493" t="n">
        <v>12438</v>
      </c>
      <c r="AE79" s="493" t="n">
        <v>11759.6</v>
      </c>
      <c r="AF79" s="493" t="n">
        <v>12904.4</v>
      </c>
      <c r="AG79" s="493" t="n">
        <v>12712.7</v>
      </c>
      <c r="AH79" s="493" t="n">
        <v>8170.2</v>
      </c>
      <c r="AI79" s="493" t="n">
        <v>9278.950000000001</v>
      </c>
      <c r="AJ79" s="493" t="n">
        <v>14822.1</v>
      </c>
      <c r="AK79" s="493" t="n">
        <v>9684.6</v>
      </c>
      <c r="AL79" s="493" t="n">
        <v>11975.1</v>
      </c>
      <c r="AM79" s="493" t="n">
        <v>18791.9</v>
      </c>
      <c r="AN79" s="493" t="n">
        <v>11226.95</v>
      </c>
      <c r="AO79" s="493" t="n">
        <v>10098.6</v>
      </c>
      <c r="AP79" s="493" t="n">
        <v>14780.2</v>
      </c>
      <c r="AQ79" s="493" t="n">
        <v>14947.05</v>
      </c>
      <c r="AR79" s="493" t="n">
        <v>16323.05</v>
      </c>
      <c r="AS79" s="493" t="n">
        <v>13370.4</v>
      </c>
      <c r="AT79" s="493" t="n">
        <v>13809.5</v>
      </c>
      <c r="AU79" s="493" t="n">
        <v>11974.8</v>
      </c>
      <c r="AV79" s="493" t="n">
        <v>13121.1</v>
      </c>
      <c r="AW79" s="493" t="n">
        <v>8450.469999999999</v>
      </c>
      <c r="AX79" s="493" t="n">
        <v>10894.46</v>
      </c>
      <c r="AY79" s="493" t="n">
        <v>12364.4</v>
      </c>
      <c r="AZ79" s="493" t="n">
        <v>11167.27</v>
      </c>
      <c r="BA79" s="493" t="n">
        <v>11363.45</v>
      </c>
      <c r="BB79" s="493" t="n">
        <v>11129.25</v>
      </c>
      <c r="BC79" s="493" t="n">
        <v>12256.37</v>
      </c>
      <c r="BD79" s="493" t="n">
        <v>11479.95</v>
      </c>
      <c r="BE79" s="493" t="n">
        <v>7335.1</v>
      </c>
      <c r="BF79" s="493" t="n">
        <v>11618.7</v>
      </c>
      <c r="BG79" s="493" t="n">
        <v>5964.54</v>
      </c>
      <c r="BH79" s="493" t="n">
        <v>16339.77</v>
      </c>
      <c r="BI79" s="493" t="n">
        <v>9680.16</v>
      </c>
      <c r="BJ79" s="493" t="n">
        <v>6034.98</v>
      </c>
      <c r="BK79" s="493" t="n">
        <v>7406.5</v>
      </c>
      <c r="BL79" s="493" t="n">
        <v>10909.11</v>
      </c>
      <c r="BM79" s="493" t="n">
        <v>5253.74</v>
      </c>
      <c r="BN79" s="493" t="n">
        <v>5976.53</v>
      </c>
      <c r="BO79" s="493" t="n">
        <v>8997.309999999999</v>
      </c>
      <c r="BP79" s="493" t="n">
        <v>9568.200000000001</v>
      </c>
      <c r="BQ79" s="493" t="n">
        <v>7363.1</v>
      </c>
      <c r="BR79" s="493" t="n">
        <v>12885.88</v>
      </c>
      <c r="BS79" s="493" t="n">
        <v>8838.18</v>
      </c>
      <c r="BT79" s="493" t="n">
        <v>7271.09</v>
      </c>
      <c r="BU79" s="493" t="n">
        <v>10389.13</v>
      </c>
      <c r="BV79" s="493" t="n">
        <v>9493.83</v>
      </c>
      <c r="BW79" s="493" t="n">
        <v>9273.84</v>
      </c>
    </row>
    <row r="80">
      <c r="A80" t="inlineStr">
        <is>
          <t>[C11A1] 심혈관 질환 다중요법 목적의 복합제제 (단일 투약 형태)</t>
        </is>
      </c>
      <c r="B80" t="inlineStr">
        <is>
          <t>대웅제약</t>
        </is>
      </c>
      <c r="C80" t="inlineStr">
        <is>
          <t>올로맥스</t>
        </is>
      </c>
      <c r="D80" t="inlineStr">
        <is>
          <t>대웅제약</t>
        </is>
      </c>
      <c r="E80" t="inlineStr">
        <is>
          <t>amlodipine besylate  ( as amlodipine),  olmesartan medoxomil,  rosuvastatin calcium  ( as rosuvastatin)</t>
        </is>
      </c>
      <c r="F80" t="inlineStr">
        <is>
          <t>의원</t>
        </is>
      </c>
      <c r="G80" t="inlineStr">
        <is>
          <t>Original</t>
        </is>
      </c>
      <c r="H80" s="493" t="n">
        <v>191996.29</v>
      </c>
      <c r="I80" s="493" t="n">
        <v>176452.23</v>
      </c>
      <c r="J80" s="493" t="n">
        <v>238999.63</v>
      </c>
      <c r="K80" s="493" t="n">
        <v>249799.94</v>
      </c>
      <c r="L80" s="493" t="n">
        <v>270035.26</v>
      </c>
      <c r="M80" s="493" t="n">
        <v>255695.67</v>
      </c>
      <c r="N80" s="493" t="n">
        <v>281519.88</v>
      </c>
      <c r="O80" s="493" t="n">
        <v>278840.89</v>
      </c>
      <c r="P80" s="493" t="n">
        <v>251187.07</v>
      </c>
      <c r="Q80" s="493" t="n">
        <v>279776.29</v>
      </c>
      <c r="R80" s="493" t="n">
        <v>260085.9</v>
      </c>
      <c r="S80" s="493" t="n">
        <v>287229.69</v>
      </c>
      <c r="T80" s="493" t="n">
        <v>273975.15</v>
      </c>
      <c r="U80" s="493" t="n">
        <v>256740.16</v>
      </c>
      <c r="V80" s="493" t="n">
        <v>279069.01</v>
      </c>
      <c r="W80" s="493" t="n">
        <v>260475.63</v>
      </c>
      <c r="X80" s="493" t="n">
        <v>271595.84</v>
      </c>
      <c r="Y80" s="493" t="n">
        <v>258941.76</v>
      </c>
      <c r="Z80" s="493" t="n">
        <v>269060.54</v>
      </c>
      <c r="AA80" s="493" t="n">
        <v>253744.11</v>
      </c>
      <c r="AB80" s="493" t="n">
        <v>256653.65</v>
      </c>
      <c r="AC80" s="493" t="n">
        <v>270517.48</v>
      </c>
      <c r="AD80" s="493" t="n">
        <v>251421.09</v>
      </c>
      <c r="AE80" s="493" t="n">
        <v>273292.51</v>
      </c>
      <c r="AF80" s="493" t="n">
        <v>260967.91</v>
      </c>
      <c r="AG80" s="493" t="n">
        <v>256415.1</v>
      </c>
      <c r="AH80" s="493" t="n">
        <v>261316.51</v>
      </c>
      <c r="AI80" s="493" t="n">
        <v>245864.33</v>
      </c>
      <c r="AJ80" s="493" t="n">
        <v>272493.31</v>
      </c>
      <c r="AK80" s="493" t="n">
        <v>252361.77</v>
      </c>
      <c r="AL80" s="493" t="n">
        <v>253333.3</v>
      </c>
      <c r="AM80" s="493" t="n">
        <v>258869.68</v>
      </c>
      <c r="AN80" s="493" t="n">
        <v>244053.17</v>
      </c>
      <c r="AO80" s="493" t="n">
        <v>262567.86</v>
      </c>
      <c r="AP80" s="493" t="n">
        <v>250577.69</v>
      </c>
      <c r="AQ80" s="493" t="n">
        <v>253454.9</v>
      </c>
      <c r="AR80" s="493" t="n">
        <v>258675.53</v>
      </c>
      <c r="AS80" s="493" t="n">
        <v>236308.88</v>
      </c>
      <c r="AT80" s="493" t="n">
        <v>232569.33</v>
      </c>
      <c r="AU80" s="493" t="n">
        <v>258456.64</v>
      </c>
      <c r="AV80" s="493" t="n">
        <v>265367.23</v>
      </c>
      <c r="AW80" s="493" t="n">
        <v>216070.62</v>
      </c>
      <c r="AX80" s="493" t="n">
        <v>253245.01</v>
      </c>
      <c r="AY80" s="493" t="n">
        <v>244909.58</v>
      </c>
      <c r="AZ80" s="493" t="n">
        <v>252060.1</v>
      </c>
      <c r="BA80" s="493" t="n">
        <v>241483.09</v>
      </c>
      <c r="BB80" s="493" t="n">
        <v>246044.03</v>
      </c>
      <c r="BC80" s="493" t="n">
        <v>238081.81</v>
      </c>
      <c r="BD80" s="493" t="n">
        <v>223074.59</v>
      </c>
      <c r="BE80" s="493" t="n">
        <v>235876.33</v>
      </c>
      <c r="BF80" s="493" t="n">
        <v>225445.37</v>
      </c>
      <c r="BG80" s="493" t="n">
        <v>229935.07</v>
      </c>
      <c r="BH80" s="493" t="n">
        <v>247006.52</v>
      </c>
      <c r="BI80" s="493" t="n">
        <v>229692.1</v>
      </c>
      <c r="BJ80" s="493" t="n">
        <v>246131.74</v>
      </c>
      <c r="BK80" s="493" t="n">
        <v>218425.47</v>
      </c>
      <c r="BL80" s="493" t="n">
        <v>247685.45</v>
      </c>
      <c r="BM80" s="493" t="n">
        <v>235265.24</v>
      </c>
      <c r="BN80" s="493" t="n">
        <v>213109.09</v>
      </c>
      <c r="BO80" s="493" t="n">
        <v>229365.96</v>
      </c>
      <c r="BP80" s="493" t="n">
        <v>212961.54</v>
      </c>
      <c r="BQ80" s="493" t="n">
        <v>206863.33</v>
      </c>
      <c r="BR80" s="493" t="n">
        <v>213494.71</v>
      </c>
      <c r="BS80" s="493" t="n">
        <v>216286.44</v>
      </c>
      <c r="BT80" s="493" t="n">
        <v>200218.01</v>
      </c>
      <c r="BU80" s="493" t="n">
        <v>210061.55</v>
      </c>
      <c r="BV80" s="493" t="n">
        <v>220520.85</v>
      </c>
      <c r="BW80" s="493" t="n">
        <v>206587.31</v>
      </c>
    </row>
    <row r="81">
      <c r="A81" t="inlineStr">
        <is>
          <t>[C11A1] 심혈관 질환 다중요법 목적의 복합제제 (단일 투약 형태)</t>
        </is>
      </c>
      <c r="B81" t="inlineStr">
        <is>
          <t>대웅제약</t>
        </is>
      </c>
      <c r="C81" t="inlineStr">
        <is>
          <t>올로맥스</t>
        </is>
      </c>
      <c r="D81" t="inlineStr">
        <is>
          <t>대웅제약</t>
        </is>
      </c>
      <c r="E81" t="inlineStr">
        <is>
          <t>amlodipine besylate  ( as amlodipine),  olmesartan medoxomil,  rosuvastatin calcium  ( as rosuvastatin)</t>
        </is>
      </c>
      <c r="F81" t="inlineStr">
        <is>
          <t>보건소</t>
        </is>
      </c>
      <c r="G81" t="inlineStr">
        <is>
          <t>Original</t>
        </is>
      </c>
      <c r="H81" s="493" t="n">
        <v>171</v>
      </c>
      <c r="I81" s="493" t="n">
        <v>210</v>
      </c>
      <c r="J81" s="493" t="n">
        <v>0</v>
      </c>
      <c r="K81" s="493" t="n">
        <v>6591.3</v>
      </c>
      <c r="L81" s="493" t="n">
        <v>8.1</v>
      </c>
      <c r="M81" s="493" t="n">
        <v>1932.9</v>
      </c>
      <c r="N81" s="493" t="n">
        <v>400.2</v>
      </c>
      <c r="O81" s="493" t="n">
        <v>11.7</v>
      </c>
      <c r="P81" s="493" t="n">
        <v>324.9</v>
      </c>
      <c r="Q81" s="493" t="n">
        <v>831.6</v>
      </c>
      <c r="R81" s="493" t="n">
        <v>91.2</v>
      </c>
      <c r="S81" s="493" t="n">
        <v>223.5</v>
      </c>
      <c r="T81" s="493" t="n">
        <v>466.2</v>
      </c>
      <c r="U81" s="493" t="n">
        <v>357.9</v>
      </c>
      <c r="V81" s="493" t="n">
        <v>0</v>
      </c>
      <c r="W81" s="493" t="n">
        <v>532.5</v>
      </c>
      <c r="X81" s="493" t="n">
        <v>0</v>
      </c>
      <c r="Y81" s="493" t="n">
        <v>216</v>
      </c>
      <c r="Z81" s="493" t="n">
        <v>752.4</v>
      </c>
      <c r="AA81" s="493" t="n">
        <v>388.2</v>
      </c>
      <c r="AB81" s="493" t="n">
        <v>22.2</v>
      </c>
      <c r="AC81" s="493" t="n">
        <v>352.2</v>
      </c>
      <c r="AD81" s="493" t="n">
        <v>294.6</v>
      </c>
      <c r="AE81" s="493" t="n">
        <v>0</v>
      </c>
      <c r="AF81" s="493" t="n">
        <v>109.2</v>
      </c>
      <c r="AG81" s="493" t="n">
        <v>241.2</v>
      </c>
      <c r="AH81" s="493" t="n">
        <v>846.3</v>
      </c>
      <c r="AI81" s="493" t="n">
        <v>0</v>
      </c>
      <c r="AJ81" s="493" t="n">
        <v>56.28</v>
      </c>
      <c r="AK81" s="493" t="n">
        <v>113.4</v>
      </c>
      <c r="AL81" s="493" t="n">
        <v>0</v>
      </c>
      <c r="AM81" s="493" t="n">
        <v>815.7</v>
      </c>
      <c r="AN81" s="493" t="n">
        <v>0</v>
      </c>
      <c r="AO81" s="493" t="n">
        <v>0</v>
      </c>
      <c r="AP81" s="493" t="n">
        <v>348.3</v>
      </c>
      <c r="AQ81" s="493" t="n">
        <v>0</v>
      </c>
      <c r="AR81" s="493" t="n">
        <v>0</v>
      </c>
      <c r="AS81" s="493" t="n">
        <v>240.3</v>
      </c>
      <c r="AT81" s="493" t="n">
        <v>84.59999999999999</v>
      </c>
      <c r="AU81" s="493" t="n">
        <v>162.6</v>
      </c>
      <c r="AV81" s="493" t="n">
        <v>197.6</v>
      </c>
      <c r="AW81" s="493" t="n">
        <v>490.5</v>
      </c>
      <c r="AX81" s="493" t="n">
        <v>166.8</v>
      </c>
      <c r="AY81" s="493" t="n">
        <v>1476</v>
      </c>
      <c r="AZ81" s="493" t="n">
        <v>298.8</v>
      </c>
      <c r="BA81" s="493" t="n">
        <v>1004.4</v>
      </c>
      <c r="BB81" s="493" t="n">
        <v>651</v>
      </c>
      <c r="BC81" s="493" t="n">
        <v>1269</v>
      </c>
      <c r="BD81" s="493" t="n">
        <v>1185.6</v>
      </c>
      <c r="BE81" s="493" t="n">
        <v>0</v>
      </c>
      <c r="BF81" s="493" t="n">
        <v>1971.9</v>
      </c>
      <c r="BG81" s="493" t="n">
        <v>139.8</v>
      </c>
      <c r="BH81" s="493" t="n">
        <v>0</v>
      </c>
      <c r="BI81" s="493" t="n">
        <v>257.1</v>
      </c>
      <c r="BJ81" s="493" t="n">
        <v>181.5</v>
      </c>
      <c r="BK81" s="493" t="n">
        <v>276.6</v>
      </c>
      <c r="BL81" s="493" t="n">
        <v>740.7</v>
      </c>
      <c r="BM81" s="493" t="n">
        <v>119.4</v>
      </c>
      <c r="BN81" s="493" t="n">
        <v>2057.4</v>
      </c>
      <c r="BO81" s="493" t="n">
        <v>434.1</v>
      </c>
      <c r="BP81" s="493" t="n">
        <v>528</v>
      </c>
      <c r="BQ81" s="493" t="n">
        <v>83.40000000000001</v>
      </c>
      <c r="BR81" s="493" t="n">
        <v>325.5</v>
      </c>
      <c r="BS81" s="493" t="n">
        <v>708</v>
      </c>
      <c r="BT81" s="493" t="n">
        <v>74.40000000000001</v>
      </c>
      <c r="BU81" s="493" t="n">
        <v>533.4</v>
      </c>
      <c r="BV81" s="493" t="n">
        <v>358.2</v>
      </c>
      <c r="BW81" s="493" t="n">
        <v>225</v>
      </c>
    </row>
    <row r="82">
      <c r="A82" t="inlineStr">
        <is>
          <t>[C11A1] 심혈관 질환 다중요법 목적의 복합제제 (단일 투약 형태)</t>
        </is>
      </c>
      <c r="B82" t="inlineStr">
        <is>
          <t>대웅제약</t>
        </is>
      </c>
      <c r="C82" t="inlineStr">
        <is>
          <t>올로맥스</t>
        </is>
      </c>
      <c r="D82" t="inlineStr">
        <is>
          <t>대웅제약</t>
        </is>
      </c>
      <c r="E82" t="inlineStr">
        <is>
          <t>amlodipine besylate  ( as amlodipine),  olmesartan medoxomil,  rosuvastatin calcium  ( as rosuvastatin)</t>
        </is>
      </c>
      <c r="F82" t="inlineStr">
        <is>
          <t>기타(치과의원, 치과병원 등)</t>
        </is>
      </c>
      <c r="G82" t="inlineStr">
        <is>
          <t>Original</t>
        </is>
      </c>
      <c r="H82" s="493" t="n">
        <v>0</v>
      </c>
      <c r="I82" s="493" t="n">
        <v>0</v>
      </c>
      <c r="J82" s="493" t="n">
        <v>45.6</v>
      </c>
      <c r="K82" s="493" t="n">
        <v>93.3</v>
      </c>
      <c r="L82" s="493" t="n">
        <v>35.4</v>
      </c>
      <c r="M82" s="493" t="n">
        <v>105.3</v>
      </c>
      <c r="N82" s="493" t="n">
        <v>0</v>
      </c>
      <c r="O82" s="493" t="n">
        <v>0</v>
      </c>
      <c r="P82" s="493" t="n">
        <v>0</v>
      </c>
      <c r="Q82" s="493" t="n">
        <v>0</v>
      </c>
      <c r="R82" s="493" t="n">
        <v>0</v>
      </c>
      <c r="S82" s="493" t="n">
        <v>0</v>
      </c>
      <c r="T82" s="493" t="n">
        <v>0</v>
      </c>
      <c r="U82" s="493" t="n">
        <v>0</v>
      </c>
      <c r="V82" s="493" t="n">
        <v>211.8</v>
      </c>
      <c r="W82" s="493" t="n">
        <v>0</v>
      </c>
      <c r="X82" s="493" t="n">
        <v>220.2</v>
      </c>
      <c r="Y82" s="493" t="n">
        <v>0</v>
      </c>
      <c r="Z82" s="493" t="n">
        <v>237</v>
      </c>
      <c r="AA82" s="493" t="n">
        <v>0</v>
      </c>
      <c r="AB82" s="493" t="n">
        <v>0</v>
      </c>
      <c r="AC82" s="493" t="n">
        <v>0</v>
      </c>
      <c r="AD82" s="493" t="n">
        <v>412.05</v>
      </c>
      <c r="AE82" s="493" t="n">
        <v>112.2</v>
      </c>
      <c r="AF82" s="493" t="n">
        <v>119.7</v>
      </c>
      <c r="AG82" s="493" t="n">
        <v>669.9</v>
      </c>
      <c r="AH82" s="493" t="n">
        <v>0</v>
      </c>
      <c r="AI82" s="493" t="n">
        <v>0</v>
      </c>
      <c r="AJ82" s="493" t="n">
        <v>0</v>
      </c>
      <c r="AK82" s="493" t="n">
        <v>594.9</v>
      </c>
      <c r="AL82" s="493" t="n">
        <v>0</v>
      </c>
      <c r="AM82" s="493" t="n">
        <v>136.5</v>
      </c>
      <c r="AN82" s="493" t="n">
        <v>1460.05</v>
      </c>
      <c r="AO82" s="493" t="n">
        <v>0</v>
      </c>
      <c r="AP82" s="493" t="n">
        <v>145.25</v>
      </c>
      <c r="AQ82" s="493" t="n">
        <v>649.8</v>
      </c>
      <c r="AR82" s="493" t="n">
        <v>129.15</v>
      </c>
      <c r="AS82" s="493" t="n">
        <v>0</v>
      </c>
      <c r="AT82" s="493" t="n">
        <v>746.1</v>
      </c>
      <c r="AU82" s="493" t="n">
        <v>138.6</v>
      </c>
      <c r="AV82" s="493" t="n">
        <v>0</v>
      </c>
      <c r="AW82" s="493" t="n">
        <v>612.65</v>
      </c>
      <c r="AX82" s="493" t="n">
        <v>127.75</v>
      </c>
      <c r="AY82" s="493" t="n">
        <v>0</v>
      </c>
      <c r="AZ82" s="493" t="n">
        <v>501.3</v>
      </c>
      <c r="BA82" s="493" t="n">
        <v>0</v>
      </c>
      <c r="BB82" s="493" t="n">
        <v>0</v>
      </c>
      <c r="BC82" s="493" t="n">
        <v>606.6</v>
      </c>
      <c r="BD82" s="493" t="n">
        <v>0</v>
      </c>
      <c r="BE82" s="493" t="n">
        <v>0</v>
      </c>
      <c r="BF82" s="493" t="n">
        <v>373.5</v>
      </c>
      <c r="BG82" s="493" t="n">
        <v>0</v>
      </c>
      <c r="BH82" s="493" t="n">
        <v>0</v>
      </c>
      <c r="BI82" s="493" t="n">
        <v>0</v>
      </c>
      <c r="BJ82" s="493" t="n">
        <v>0</v>
      </c>
      <c r="BK82" s="493" t="n">
        <v>0</v>
      </c>
      <c r="BL82" s="493" t="n">
        <v>0</v>
      </c>
      <c r="BM82" s="493" t="n">
        <v>0</v>
      </c>
      <c r="BN82" s="493" t="n">
        <v>0</v>
      </c>
      <c r="BO82" s="493" t="n">
        <v>0</v>
      </c>
      <c r="BP82" s="493" t="n">
        <v>0</v>
      </c>
      <c r="BQ82" s="493" t="n">
        <v>0</v>
      </c>
      <c r="BR82" s="493" t="n">
        <v>0</v>
      </c>
      <c r="BS82" s="493" t="n">
        <v>0</v>
      </c>
      <c r="BT82" s="493" t="n">
        <v>0</v>
      </c>
      <c r="BU82" s="493" t="n">
        <v>0</v>
      </c>
      <c r="BV82" s="493" t="n">
        <v>0</v>
      </c>
      <c r="BW82" s="493" t="n">
        <v>0</v>
      </c>
    </row>
    <row r="83">
      <c r="A83" t="inlineStr">
        <is>
          <t>[C11A1] 심혈관 질환 다중요법 목적의 복합제제 (단일 투약 형태)</t>
        </is>
      </c>
      <c r="B83" t="inlineStr">
        <is>
          <t>대웅제약</t>
        </is>
      </c>
      <c r="C83" t="inlineStr">
        <is>
          <t>올로스타</t>
        </is>
      </c>
      <c r="D83" t="inlineStr">
        <is>
          <t>대웅제약</t>
        </is>
      </c>
      <c r="E83" t="inlineStr">
        <is>
          <t>olmesartan medoxomil,  rosuvastatin calcium  ( as rosuvastatin)</t>
        </is>
      </c>
      <c r="F83" t="inlineStr">
        <is>
          <t>상급종합병원</t>
        </is>
      </c>
      <c r="G83" t="inlineStr">
        <is>
          <t>Original</t>
        </is>
      </c>
      <c r="H83" s="493" t="n">
        <v>335591.71</v>
      </c>
      <c r="I83" s="493" t="n">
        <v>338150.88</v>
      </c>
      <c r="J83" s="493" t="n">
        <v>410585.55</v>
      </c>
      <c r="K83" s="493" t="n">
        <v>331909.65</v>
      </c>
      <c r="L83" s="493" t="n">
        <v>320048.08</v>
      </c>
      <c r="M83" s="493" t="n">
        <v>374470.01</v>
      </c>
      <c r="N83" s="493" t="n">
        <v>376680.02</v>
      </c>
      <c r="O83" s="493" t="n">
        <v>297686.89</v>
      </c>
      <c r="P83" s="493" t="n">
        <v>344734.7</v>
      </c>
      <c r="Q83" s="493" t="n">
        <v>338523.98</v>
      </c>
      <c r="R83" s="493" t="n">
        <v>315596.44</v>
      </c>
      <c r="S83" s="493" t="n">
        <v>336659.93</v>
      </c>
      <c r="T83" s="493" t="n">
        <v>405890.07</v>
      </c>
      <c r="U83" s="493" t="n">
        <v>214101.33</v>
      </c>
      <c r="V83" s="493" t="n">
        <v>362778.95</v>
      </c>
      <c r="W83" s="493" t="n">
        <v>366251.85</v>
      </c>
      <c r="X83" s="493" t="n">
        <v>311726.05</v>
      </c>
      <c r="Y83" s="493" t="n">
        <v>355509.42</v>
      </c>
      <c r="Z83" s="493" t="n">
        <v>323765.31</v>
      </c>
      <c r="AA83" s="493" t="n">
        <v>364926.91</v>
      </c>
      <c r="AB83" s="493" t="n">
        <v>288662.05</v>
      </c>
      <c r="AC83" s="493" t="n">
        <v>329524.86</v>
      </c>
      <c r="AD83" s="493" t="n">
        <v>355423.65</v>
      </c>
      <c r="AE83" s="493" t="n">
        <v>377730.94</v>
      </c>
      <c r="AF83" s="493" t="n">
        <v>284761.26</v>
      </c>
      <c r="AG83" s="493" t="n">
        <v>324155.73</v>
      </c>
      <c r="AH83" s="493" t="n">
        <v>353535.89</v>
      </c>
      <c r="AI83" s="493" t="n">
        <v>402225.47</v>
      </c>
      <c r="AJ83" s="493" t="n">
        <v>300850.35</v>
      </c>
      <c r="AK83" s="493" t="n">
        <v>294932.87</v>
      </c>
      <c r="AL83" s="493" t="n">
        <v>331805.78</v>
      </c>
      <c r="AM83" s="493" t="n">
        <v>366355.23</v>
      </c>
      <c r="AN83" s="493" t="n">
        <v>300786.86</v>
      </c>
      <c r="AO83" s="493" t="n">
        <v>340311.55</v>
      </c>
      <c r="AP83" s="493" t="n">
        <v>295457.42</v>
      </c>
      <c r="AQ83" s="493" t="n">
        <v>373578.45</v>
      </c>
      <c r="AR83" s="493" t="n">
        <v>344843</v>
      </c>
      <c r="AS83" s="493" t="n">
        <v>243285.49</v>
      </c>
      <c r="AT83" s="493" t="n">
        <v>278413.88</v>
      </c>
      <c r="AU83" s="493" t="n">
        <v>277467.33</v>
      </c>
      <c r="AV83" s="493" t="n">
        <v>267980.8</v>
      </c>
      <c r="AW83" s="493" t="n">
        <v>237042.24</v>
      </c>
      <c r="AX83" s="493" t="n">
        <v>251843.03</v>
      </c>
      <c r="AY83" s="493" t="n">
        <v>299529.41</v>
      </c>
      <c r="AZ83" s="493" t="n">
        <v>233933.17</v>
      </c>
      <c r="BA83" s="493" t="n">
        <v>293579.79</v>
      </c>
      <c r="BB83" s="493" t="n">
        <v>242309.61</v>
      </c>
      <c r="BC83" s="493" t="n">
        <v>330038.1</v>
      </c>
      <c r="BD83" s="493" t="n">
        <v>262366.31</v>
      </c>
      <c r="BE83" s="493" t="n">
        <v>194782.97</v>
      </c>
      <c r="BF83" s="493" t="n">
        <v>178254.65</v>
      </c>
      <c r="BG83" s="493" t="n">
        <v>256280.51</v>
      </c>
      <c r="BH83" s="493" t="n">
        <v>263190.04</v>
      </c>
      <c r="BI83" s="493" t="n">
        <v>192521.14</v>
      </c>
      <c r="BJ83" s="493" t="n">
        <v>221163.55</v>
      </c>
      <c r="BK83" s="493" t="n">
        <v>198568.27</v>
      </c>
      <c r="BL83" s="493" t="n">
        <v>208970.49</v>
      </c>
      <c r="BM83" s="493" t="n">
        <v>191778.11</v>
      </c>
      <c r="BN83" s="493" t="n">
        <v>222394.94</v>
      </c>
      <c r="BO83" s="493" t="n">
        <v>212813.93</v>
      </c>
      <c r="BP83" s="493" t="n">
        <v>191331.57</v>
      </c>
      <c r="BQ83" s="493" t="n">
        <v>147546.53</v>
      </c>
      <c r="BR83" s="493" t="n">
        <v>162343.68</v>
      </c>
      <c r="BS83" s="493" t="n">
        <v>202080.45</v>
      </c>
      <c r="BT83" s="493" t="n">
        <v>182741.65</v>
      </c>
      <c r="BU83" s="493" t="n">
        <v>172870.57</v>
      </c>
      <c r="BV83" s="493" t="n">
        <v>222422.5</v>
      </c>
      <c r="BW83" s="493" t="n">
        <v>178952.64</v>
      </c>
    </row>
    <row r="84">
      <c r="A84" t="inlineStr">
        <is>
          <t>[C11A1] 심혈관 질환 다중요법 목적의 복합제제 (단일 투약 형태)</t>
        </is>
      </c>
      <c r="B84" t="inlineStr">
        <is>
          <t>대웅제약</t>
        </is>
      </c>
      <c r="C84" t="inlineStr">
        <is>
          <t>올로스타</t>
        </is>
      </c>
      <c r="D84" t="inlineStr">
        <is>
          <t>대웅제약</t>
        </is>
      </c>
      <c r="E84" t="inlineStr">
        <is>
          <t>olmesartan medoxomil,  rosuvastatin calcium  ( as rosuvastatin)</t>
        </is>
      </c>
      <c r="F84" t="inlineStr">
        <is>
          <t>종합병원</t>
        </is>
      </c>
      <c r="G84" t="inlineStr">
        <is>
          <t>Original</t>
        </is>
      </c>
      <c r="H84" s="493" t="n">
        <v>273071.93</v>
      </c>
      <c r="I84" s="493" t="n">
        <v>299785.22</v>
      </c>
      <c r="J84" s="493" t="n">
        <v>305518.87</v>
      </c>
      <c r="K84" s="493" t="n">
        <v>282982.46</v>
      </c>
      <c r="L84" s="493" t="n">
        <v>287386.74</v>
      </c>
      <c r="M84" s="493" t="n">
        <v>298435.63</v>
      </c>
      <c r="N84" s="493" t="n">
        <v>313536.85</v>
      </c>
      <c r="O84" s="493" t="n">
        <v>312196.7</v>
      </c>
      <c r="P84" s="493" t="n">
        <v>280814.36</v>
      </c>
      <c r="Q84" s="493" t="n">
        <v>277075.73</v>
      </c>
      <c r="R84" s="493" t="n">
        <v>317726.96</v>
      </c>
      <c r="S84" s="493" t="n">
        <v>269314.57</v>
      </c>
      <c r="T84" s="493" t="n">
        <v>306985.15</v>
      </c>
      <c r="U84" s="493" t="n">
        <v>227935.8</v>
      </c>
      <c r="V84" s="493" t="n">
        <v>332666.93</v>
      </c>
      <c r="W84" s="493" t="n">
        <v>280871.63</v>
      </c>
      <c r="X84" s="493" t="n">
        <v>289299.35</v>
      </c>
      <c r="Y84" s="493" t="n">
        <v>268506.35</v>
      </c>
      <c r="Z84" s="493" t="n">
        <v>300696.78</v>
      </c>
      <c r="AA84" s="493" t="n">
        <v>278706.49</v>
      </c>
      <c r="AB84" s="493" t="n">
        <v>268496.12</v>
      </c>
      <c r="AC84" s="493" t="n">
        <v>268684.85</v>
      </c>
      <c r="AD84" s="493" t="n">
        <v>292854.65</v>
      </c>
      <c r="AE84" s="493" t="n">
        <v>294420.05</v>
      </c>
      <c r="AF84" s="493" t="n">
        <v>256949.47</v>
      </c>
      <c r="AG84" s="493" t="n">
        <v>264085.27</v>
      </c>
      <c r="AH84" s="493" t="n">
        <v>302940.79</v>
      </c>
      <c r="AI84" s="493" t="n">
        <v>251408.57</v>
      </c>
      <c r="AJ84" s="493" t="n">
        <v>242592.99</v>
      </c>
      <c r="AK84" s="493" t="n">
        <v>291937.81</v>
      </c>
      <c r="AL84" s="493" t="n">
        <v>260128.71</v>
      </c>
      <c r="AM84" s="493" t="n">
        <v>258838.19</v>
      </c>
      <c r="AN84" s="493" t="n">
        <v>265781.27</v>
      </c>
      <c r="AO84" s="493" t="n">
        <v>267355.35</v>
      </c>
      <c r="AP84" s="493" t="n">
        <v>264422.49</v>
      </c>
      <c r="AQ84" s="493" t="n">
        <v>267731.54</v>
      </c>
      <c r="AR84" s="493" t="n">
        <v>265801.27</v>
      </c>
      <c r="AS84" s="493" t="n">
        <v>250865.35</v>
      </c>
      <c r="AT84" s="493" t="n">
        <v>271663</v>
      </c>
      <c r="AU84" s="493" t="n">
        <v>253338.14</v>
      </c>
      <c r="AV84" s="493" t="n">
        <v>212832.05</v>
      </c>
      <c r="AW84" s="493" t="n">
        <v>230656.54</v>
      </c>
      <c r="AX84" s="493" t="n">
        <v>265900.42</v>
      </c>
      <c r="AY84" s="493" t="n">
        <v>219003.34</v>
      </c>
      <c r="AZ84" s="493" t="n">
        <v>218800.97</v>
      </c>
      <c r="BA84" s="493" t="n">
        <v>222827.49</v>
      </c>
      <c r="BB84" s="493" t="n">
        <v>266162.67</v>
      </c>
      <c r="BC84" s="493" t="n">
        <v>220938.26</v>
      </c>
      <c r="BD84" s="493" t="n">
        <v>232088.24</v>
      </c>
      <c r="BE84" s="493" t="n">
        <v>228169.23</v>
      </c>
      <c r="BF84" s="493" t="n">
        <v>236479.53</v>
      </c>
      <c r="BG84" s="493" t="n">
        <v>229011.73</v>
      </c>
      <c r="BH84" s="493" t="n">
        <v>224018.7</v>
      </c>
      <c r="BI84" s="493" t="n">
        <v>212980.31</v>
      </c>
      <c r="BJ84" s="493" t="n">
        <v>246842.5</v>
      </c>
      <c r="BK84" s="493" t="n">
        <v>195796.72</v>
      </c>
      <c r="BL84" s="493" t="n">
        <v>223564.66</v>
      </c>
      <c r="BM84" s="493" t="n">
        <v>180851.62</v>
      </c>
      <c r="BN84" s="493" t="n">
        <v>201688.09</v>
      </c>
      <c r="BO84" s="493" t="n">
        <v>209329.21</v>
      </c>
      <c r="BP84" s="493" t="n">
        <v>182949.1</v>
      </c>
      <c r="BQ84" s="493" t="n">
        <v>183849.36</v>
      </c>
      <c r="BR84" s="493" t="n">
        <v>212251.47</v>
      </c>
      <c r="BS84" s="493" t="n">
        <v>196639.98</v>
      </c>
      <c r="BT84" s="493" t="n">
        <v>188827.05</v>
      </c>
      <c r="BU84" s="493" t="n">
        <v>193849.02</v>
      </c>
      <c r="BV84" s="493" t="n">
        <v>192184.81</v>
      </c>
      <c r="BW84" s="493" t="n">
        <v>184466.13</v>
      </c>
    </row>
    <row r="85">
      <c r="A85" t="inlineStr">
        <is>
          <t>[C11A1] 심혈관 질환 다중요법 목적의 복합제제 (단일 투약 형태)</t>
        </is>
      </c>
      <c r="B85" t="inlineStr">
        <is>
          <t>대웅제약</t>
        </is>
      </c>
      <c r="C85" t="inlineStr">
        <is>
          <t>올로스타</t>
        </is>
      </c>
      <c r="D85" t="inlineStr">
        <is>
          <t>대웅제약</t>
        </is>
      </c>
      <c r="E85" t="inlineStr">
        <is>
          <t>olmesartan medoxomil,  rosuvastatin calcium  ( as rosuvastatin)</t>
        </is>
      </c>
      <c r="F85" t="inlineStr">
        <is>
          <t>병원</t>
        </is>
      </c>
      <c r="G85" t="inlineStr">
        <is>
          <t>Original</t>
        </is>
      </c>
      <c r="H85" s="493" t="n">
        <v>31147.09</v>
      </c>
      <c r="I85" s="493" t="n">
        <v>28456.15</v>
      </c>
      <c r="J85" s="493" t="n">
        <v>34388.67</v>
      </c>
      <c r="K85" s="493" t="n">
        <v>31068.25</v>
      </c>
      <c r="L85" s="493" t="n">
        <v>27643.4</v>
      </c>
      <c r="M85" s="493" t="n">
        <v>27928.12</v>
      </c>
      <c r="N85" s="493" t="n">
        <v>29048.14</v>
      </c>
      <c r="O85" s="493" t="n">
        <v>24221.51</v>
      </c>
      <c r="P85" s="493" t="n">
        <v>26291.94</v>
      </c>
      <c r="Q85" s="493" t="n">
        <v>27084.93</v>
      </c>
      <c r="R85" s="493" t="n">
        <v>23065.3</v>
      </c>
      <c r="S85" s="493" t="n">
        <v>29918.74</v>
      </c>
      <c r="T85" s="493" t="n">
        <v>24771.49</v>
      </c>
      <c r="U85" s="493" t="n">
        <v>21441.78</v>
      </c>
      <c r="V85" s="493" t="n">
        <v>27354.8</v>
      </c>
      <c r="W85" s="493" t="n">
        <v>26656.9</v>
      </c>
      <c r="X85" s="493" t="n">
        <v>22647.35</v>
      </c>
      <c r="Y85" s="493" t="n">
        <v>26927.46</v>
      </c>
      <c r="Z85" s="493" t="n">
        <v>24388.25</v>
      </c>
      <c r="AA85" s="493" t="n">
        <v>20601.19</v>
      </c>
      <c r="AB85" s="493" t="n">
        <v>21995.34</v>
      </c>
      <c r="AC85" s="493" t="n">
        <v>19794.04</v>
      </c>
      <c r="AD85" s="493" t="n">
        <v>20187.52</v>
      </c>
      <c r="AE85" s="493" t="n">
        <v>26548.57</v>
      </c>
      <c r="AF85" s="493" t="n">
        <v>22785.95</v>
      </c>
      <c r="AG85" s="493" t="n">
        <v>19293.15</v>
      </c>
      <c r="AH85" s="493" t="n">
        <v>29349.48</v>
      </c>
      <c r="AI85" s="493" t="n">
        <v>20001.84</v>
      </c>
      <c r="AJ85" s="493" t="n">
        <v>29405.14</v>
      </c>
      <c r="AK85" s="493" t="n">
        <v>23943.48</v>
      </c>
      <c r="AL85" s="493" t="n">
        <v>25185.28</v>
      </c>
      <c r="AM85" s="493" t="n">
        <v>18248.86</v>
      </c>
      <c r="AN85" s="493" t="n">
        <v>20502.6</v>
      </c>
      <c r="AO85" s="493" t="n">
        <v>22157.88</v>
      </c>
      <c r="AP85" s="493" t="n">
        <v>17837.38</v>
      </c>
      <c r="AQ85" s="493" t="n">
        <v>18246</v>
      </c>
      <c r="AR85" s="493" t="n">
        <v>18326.65</v>
      </c>
      <c r="AS85" s="493" t="n">
        <v>19645.2</v>
      </c>
      <c r="AT85" s="493" t="n">
        <v>18794.4</v>
      </c>
      <c r="AU85" s="493" t="n">
        <v>16464.74</v>
      </c>
      <c r="AV85" s="493" t="n">
        <v>16066.78</v>
      </c>
      <c r="AW85" s="493" t="n">
        <v>15194.99</v>
      </c>
      <c r="AX85" s="493" t="n">
        <v>22047.59</v>
      </c>
      <c r="AY85" s="493" t="n">
        <v>18815.98</v>
      </c>
      <c r="AZ85" s="493" t="n">
        <v>17705.16</v>
      </c>
      <c r="BA85" s="493" t="n">
        <v>23584.1</v>
      </c>
      <c r="BB85" s="493" t="n">
        <v>15925.43</v>
      </c>
      <c r="BC85" s="493" t="n">
        <v>20281.97</v>
      </c>
      <c r="BD85" s="493" t="n">
        <v>15066.05</v>
      </c>
      <c r="BE85" s="493" t="n">
        <v>19057.14</v>
      </c>
      <c r="BF85" s="493" t="n">
        <v>21986.69</v>
      </c>
      <c r="BG85" s="493" t="n">
        <v>20512.24</v>
      </c>
      <c r="BH85" s="493" t="n">
        <v>15884.3</v>
      </c>
      <c r="BI85" s="493" t="n">
        <v>20996.57</v>
      </c>
      <c r="BJ85" s="493" t="n">
        <v>18743.39</v>
      </c>
      <c r="BK85" s="493" t="n">
        <v>17303.82</v>
      </c>
      <c r="BL85" s="493" t="n">
        <v>18741.03</v>
      </c>
      <c r="BM85" s="493" t="n">
        <v>16948</v>
      </c>
      <c r="BN85" s="493" t="n">
        <v>14485.05</v>
      </c>
      <c r="BO85" s="493" t="n">
        <v>16699.6</v>
      </c>
      <c r="BP85" s="493" t="n">
        <v>11735.79</v>
      </c>
      <c r="BQ85" s="493" t="n">
        <v>14803.03</v>
      </c>
      <c r="BR85" s="493" t="n">
        <v>14941.5</v>
      </c>
      <c r="BS85" s="493" t="n">
        <v>11657.43</v>
      </c>
      <c r="BT85" s="493" t="n">
        <v>17329.92</v>
      </c>
      <c r="BU85" s="493" t="n">
        <v>13534.44</v>
      </c>
      <c r="BV85" s="493" t="n">
        <v>14195.43</v>
      </c>
      <c r="BW85" s="493" t="n">
        <v>17264.22</v>
      </c>
    </row>
    <row r="86">
      <c r="A86" t="inlineStr">
        <is>
          <t>[C11A1] 심혈관 질환 다중요법 목적의 복합제제 (단일 투약 형태)</t>
        </is>
      </c>
      <c r="B86" t="inlineStr">
        <is>
          <t>대웅제약</t>
        </is>
      </c>
      <c r="C86" t="inlineStr">
        <is>
          <t>올로스타</t>
        </is>
      </c>
      <c r="D86" t="inlineStr">
        <is>
          <t>대웅제약</t>
        </is>
      </c>
      <c r="E86" t="inlineStr">
        <is>
          <t>olmesartan medoxomil,  rosuvastatin calcium  ( as rosuvastatin)</t>
        </is>
      </c>
      <c r="F86" t="inlineStr">
        <is>
          <t>의원</t>
        </is>
      </c>
      <c r="G86" t="inlineStr">
        <is>
          <t>Original</t>
        </is>
      </c>
      <c r="H86" s="493" t="n">
        <v>312985.8</v>
      </c>
      <c r="I86" s="493" t="n">
        <v>296028.06</v>
      </c>
      <c r="J86" s="493" t="n">
        <v>346867.15</v>
      </c>
      <c r="K86" s="493" t="n">
        <v>322373.79</v>
      </c>
      <c r="L86" s="493" t="n">
        <v>315938.42</v>
      </c>
      <c r="M86" s="493" t="n">
        <v>320020.39</v>
      </c>
      <c r="N86" s="493" t="n">
        <v>322398.91</v>
      </c>
      <c r="O86" s="493" t="n">
        <v>338084.83</v>
      </c>
      <c r="P86" s="493" t="n">
        <v>301344.67</v>
      </c>
      <c r="Q86" s="493" t="n">
        <v>326553.15</v>
      </c>
      <c r="R86" s="493" t="n">
        <v>333616.41</v>
      </c>
      <c r="S86" s="493" t="n">
        <v>326994.25</v>
      </c>
      <c r="T86" s="493" t="n">
        <v>308789.96</v>
      </c>
      <c r="U86" s="493" t="n">
        <v>297043.29</v>
      </c>
      <c r="V86" s="493" t="n">
        <v>307588.43</v>
      </c>
      <c r="W86" s="493" t="n">
        <v>302572.63</v>
      </c>
      <c r="X86" s="493" t="n">
        <v>308197.67</v>
      </c>
      <c r="Y86" s="493" t="n">
        <v>306709.62</v>
      </c>
      <c r="Z86" s="493" t="n">
        <v>292446.76</v>
      </c>
      <c r="AA86" s="493" t="n">
        <v>317942.09</v>
      </c>
      <c r="AB86" s="493" t="n">
        <v>289398.49</v>
      </c>
      <c r="AC86" s="493" t="n">
        <v>299565.87</v>
      </c>
      <c r="AD86" s="493" t="n">
        <v>311145.11</v>
      </c>
      <c r="AE86" s="493" t="n">
        <v>308639.89</v>
      </c>
      <c r="AF86" s="493" t="n">
        <v>290325.4</v>
      </c>
      <c r="AG86" s="493" t="n">
        <v>275460.74</v>
      </c>
      <c r="AH86" s="493" t="n">
        <v>296942.15</v>
      </c>
      <c r="AI86" s="493" t="n">
        <v>265470.79</v>
      </c>
      <c r="AJ86" s="493" t="n">
        <v>299968.42</v>
      </c>
      <c r="AK86" s="493" t="n">
        <v>297033.11</v>
      </c>
      <c r="AL86" s="493" t="n">
        <v>282247.45</v>
      </c>
      <c r="AM86" s="493" t="n">
        <v>288715.27</v>
      </c>
      <c r="AN86" s="493" t="n">
        <v>272280.02</v>
      </c>
      <c r="AO86" s="493" t="n">
        <v>292424.59</v>
      </c>
      <c r="AP86" s="493" t="n">
        <v>283511.54</v>
      </c>
      <c r="AQ86" s="493" t="n">
        <v>287272.64</v>
      </c>
      <c r="AR86" s="493" t="n">
        <v>297351.11</v>
      </c>
      <c r="AS86" s="493" t="n">
        <v>286758.98</v>
      </c>
      <c r="AT86" s="493" t="n">
        <v>270131.74</v>
      </c>
      <c r="AU86" s="493" t="n">
        <v>296205</v>
      </c>
      <c r="AV86" s="493" t="n">
        <v>301109.34</v>
      </c>
      <c r="AW86" s="493" t="n">
        <v>263708.67</v>
      </c>
      <c r="AX86" s="493" t="n">
        <v>290196.75</v>
      </c>
      <c r="AY86" s="493" t="n">
        <v>295389.22</v>
      </c>
      <c r="AZ86" s="493" t="n">
        <v>267289.94</v>
      </c>
      <c r="BA86" s="493" t="n">
        <v>304924.87</v>
      </c>
      <c r="BB86" s="493" t="n">
        <v>272611.44</v>
      </c>
      <c r="BC86" s="493" t="n">
        <v>301659.87</v>
      </c>
      <c r="BD86" s="493" t="n">
        <v>257043.8</v>
      </c>
      <c r="BE86" s="493" t="n">
        <v>284014.79</v>
      </c>
      <c r="BF86" s="493" t="n">
        <v>283581.48</v>
      </c>
      <c r="BG86" s="493" t="n">
        <v>262873</v>
      </c>
      <c r="BH86" s="493" t="n">
        <v>274576.73</v>
      </c>
      <c r="BI86" s="493" t="n">
        <v>271374.03</v>
      </c>
      <c r="BJ86" s="493" t="n">
        <v>276254.08</v>
      </c>
      <c r="BK86" s="493" t="n">
        <v>256427.08</v>
      </c>
      <c r="BL86" s="493" t="n">
        <v>287479.56</v>
      </c>
      <c r="BM86" s="493" t="n">
        <v>252962.29</v>
      </c>
      <c r="BN86" s="493" t="n">
        <v>250988.13</v>
      </c>
      <c r="BO86" s="493" t="n">
        <v>269526.69</v>
      </c>
      <c r="BP86" s="493" t="n">
        <v>249917.94</v>
      </c>
      <c r="BQ86" s="493" t="n">
        <v>219222.16</v>
      </c>
      <c r="BR86" s="493" t="n">
        <v>245348.37</v>
      </c>
      <c r="BS86" s="493" t="n">
        <v>239782.9</v>
      </c>
      <c r="BT86" s="493" t="n">
        <v>227992.54</v>
      </c>
      <c r="BU86" s="493" t="n">
        <v>241760.92</v>
      </c>
      <c r="BV86" s="493" t="n">
        <v>260348.4</v>
      </c>
      <c r="BW86" s="493" t="n">
        <v>248995.7</v>
      </c>
    </row>
    <row r="87">
      <c r="A87" t="inlineStr">
        <is>
          <t>[C11A1] 심혈관 질환 다중요법 목적의 복합제제 (단일 투약 형태)</t>
        </is>
      </c>
      <c r="B87" t="inlineStr">
        <is>
          <t>대웅제약</t>
        </is>
      </c>
      <c r="C87" t="inlineStr">
        <is>
          <t>올로스타</t>
        </is>
      </c>
      <c r="D87" t="inlineStr">
        <is>
          <t>대웅제약</t>
        </is>
      </c>
      <c r="E87" t="inlineStr">
        <is>
          <t>olmesartan medoxomil,  rosuvastatin calcium  ( as rosuvastatin)</t>
        </is>
      </c>
      <c r="F87" t="inlineStr">
        <is>
          <t>보건소</t>
        </is>
      </c>
      <c r="G87" t="inlineStr">
        <is>
          <t>Original</t>
        </is>
      </c>
      <c r="H87" s="493" t="n">
        <v>337.2</v>
      </c>
      <c r="I87" s="493" t="n">
        <v>6057</v>
      </c>
      <c r="J87" s="493" t="n">
        <v>1231.9</v>
      </c>
      <c r="K87" s="493" t="n">
        <v>1671.9</v>
      </c>
      <c r="L87" s="493" t="n">
        <v>970.2</v>
      </c>
      <c r="M87" s="493" t="n">
        <v>502.2</v>
      </c>
      <c r="N87" s="493" t="n">
        <v>1193.4</v>
      </c>
      <c r="O87" s="493" t="n">
        <v>1380.6</v>
      </c>
      <c r="P87" s="493" t="n">
        <v>0</v>
      </c>
      <c r="Q87" s="493" t="n">
        <v>643.2</v>
      </c>
      <c r="R87" s="493" t="n">
        <v>1063.64</v>
      </c>
      <c r="S87" s="493" t="n">
        <v>758.4</v>
      </c>
      <c r="T87" s="493" t="n">
        <v>762.8200000000001</v>
      </c>
      <c r="U87" s="493" t="n">
        <v>442.5</v>
      </c>
      <c r="V87" s="493" t="n">
        <v>876.3</v>
      </c>
      <c r="W87" s="493" t="n">
        <v>597.3</v>
      </c>
      <c r="X87" s="493" t="n">
        <v>926.1</v>
      </c>
      <c r="Y87" s="493" t="n">
        <v>494.69</v>
      </c>
      <c r="Z87" s="493" t="n">
        <v>513.3</v>
      </c>
      <c r="AA87" s="493" t="n">
        <v>5144.28</v>
      </c>
      <c r="AB87" s="493" t="n">
        <v>0</v>
      </c>
      <c r="AC87" s="493" t="n">
        <v>894.27</v>
      </c>
      <c r="AD87" s="493" t="n">
        <v>6013.5</v>
      </c>
      <c r="AE87" s="493" t="n">
        <v>839.4</v>
      </c>
      <c r="AF87" s="493" t="n">
        <v>2445.6</v>
      </c>
      <c r="AG87" s="493" t="n">
        <v>8354.1</v>
      </c>
      <c r="AH87" s="493" t="n">
        <v>1002.9</v>
      </c>
      <c r="AI87" s="493" t="n">
        <v>6807.66</v>
      </c>
      <c r="AJ87" s="493" t="n">
        <v>2090.75</v>
      </c>
      <c r="AK87" s="493" t="n">
        <v>2974.8</v>
      </c>
      <c r="AL87" s="493" t="n">
        <v>1254.9</v>
      </c>
      <c r="AM87" s="493" t="n">
        <v>1456.05</v>
      </c>
      <c r="AN87" s="493" t="n">
        <v>2882.4</v>
      </c>
      <c r="AO87" s="493" t="n">
        <v>768.45</v>
      </c>
      <c r="AP87" s="493" t="n">
        <v>1225.6</v>
      </c>
      <c r="AQ87" s="493" t="n">
        <v>1592.7</v>
      </c>
      <c r="AR87" s="493" t="n">
        <v>1771.2</v>
      </c>
      <c r="AS87" s="493" t="n">
        <v>1736.4</v>
      </c>
      <c r="AT87" s="493" t="n">
        <v>849.6</v>
      </c>
      <c r="AU87" s="493" t="n">
        <v>1934.1</v>
      </c>
      <c r="AV87" s="493" t="n">
        <v>707.4</v>
      </c>
      <c r="AW87" s="493" t="n">
        <v>312</v>
      </c>
      <c r="AX87" s="493" t="n">
        <v>6319.5</v>
      </c>
      <c r="AY87" s="493" t="n">
        <v>3649.2</v>
      </c>
      <c r="AZ87" s="493" t="n">
        <v>301.95</v>
      </c>
      <c r="BA87" s="493" t="n">
        <v>2024.4</v>
      </c>
      <c r="BB87" s="493" t="n">
        <v>7137</v>
      </c>
      <c r="BC87" s="493" t="n">
        <v>1541.7</v>
      </c>
      <c r="BD87" s="493" t="n">
        <v>471.3</v>
      </c>
      <c r="BE87" s="493" t="n">
        <v>4115.55</v>
      </c>
      <c r="BF87" s="493" t="n">
        <v>5016.6</v>
      </c>
      <c r="BG87" s="493" t="n">
        <v>1148.4</v>
      </c>
      <c r="BH87" s="493" t="n">
        <v>3119.4</v>
      </c>
      <c r="BI87" s="493" t="n">
        <v>6398.7</v>
      </c>
      <c r="BJ87" s="493" t="n">
        <v>1173.3</v>
      </c>
      <c r="BK87" s="493" t="n">
        <v>202.2</v>
      </c>
      <c r="BL87" s="493" t="n">
        <v>7999.8</v>
      </c>
      <c r="BM87" s="493" t="n">
        <v>31.2</v>
      </c>
      <c r="BN87" s="493" t="n">
        <v>2744.39</v>
      </c>
      <c r="BO87" s="493" t="n">
        <v>898.8</v>
      </c>
      <c r="BP87" s="493" t="n">
        <v>7017.75</v>
      </c>
      <c r="BQ87" s="493" t="n">
        <v>2333.1</v>
      </c>
      <c r="BR87" s="493" t="n">
        <v>964.8</v>
      </c>
      <c r="BS87" s="493" t="n">
        <v>1153.8</v>
      </c>
      <c r="BT87" s="493" t="n">
        <v>3818.7</v>
      </c>
      <c r="BU87" s="493" t="n">
        <v>5214</v>
      </c>
      <c r="BV87" s="493" t="n">
        <v>966.6</v>
      </c>
      <c r="BW87" s="493" t="n">
        <v>1240.5</v>
      </c>
    </row>
    <row r="88">
      <c r="A88" t="inlineStr">
        <is>
          <t>[C11A1] 심혈관 질환 다중요법 목적의 복합제제 (단일 투약 형태)</t>
        </is>
      </c>
      <c r="B88" t="inlineStr">
        <is>
          <t>대웅제약</t>
        </is>
      </c>
      <c r="C88" t="inlineStr">
        <is>
          <t>올로스타</t>
        </is>
      </c>
      <c r="D88" t="inlineStr">
        <is>
          <t>대웅제약</t>
        </is>
      </c>
      <c r="E88" t="inlineStr">
        <is>
          <t>olmesartan medoxomil,  rosuvastatin calcium  ( as rosuvastatin)</t>
        </is>
      </c>
      <c r="F88" t="inlineStr">
        <is>
          <t>기타(치과의원, 치과병원 등)</t>
        </is>
      </c>
      <c r="G88" t="inlineStr">
        <is>
          <t>Original</t>
        </is>
      </c>
      <c r="H88" s="493" t="n">
        <v>0</v>
      </c>
      <c r="I88" s="493" t="n">
        <v>0</v>
      </c>
      <c r="J88" s="493" t="n">
        <v>0</v>
      </c>
      <c r="K88" s="493" t="n">
        <v>0</v>
      </c>
      <c r="L88" s="493" t="n">
        <v>0</v>
      </c>
      <c r="M88" s="493" t="n">
        <v>0</v>
      </c>
      <c r="N88" s="493" t="n">
        <v>0</v>
      </c>
      <c r="O88" s="493" t="n">
        <v>0</v>
      </c>
      <c r="P88" s="493" t="n">
        <v>0</v>
      </c>
      <c r="Q88" s="493" t="n">
        <v>0</v>
      </c>
      <c r="R88" s="493" t="n">
        <v>0</v>
      </c>
      <c r="S88" s="493" t="n">
        <v>367.2</v>
      </c>
      <c r="T88" s="493" t="n">
        <v>0</v>
      </c>
      <c r="U88" s="493" t="n">
        <v>0</v>
      </c>
      <c r="V88" s="493" t="n">
        <v>0</v>
      </c>
      <c r="W88" s="493" t="n">
        <v>0</v>
      </c>
      <c r="X88" s="493" t="n">
        <v>0</v>
      </c>
      <c r="Y88" s="493" t="n">
        <v>0</v>
      </c>
      <c r="Z88" s="493" t="n">
        <v>0</v>
      </c>
      <c r="AA88" s="493" t="n">
        <v>0</v>
      </c>
      <c r="AB88" s="493" t="n">
        <v>0</v>
      </c>
      <c r="AC88" s="493" t="n">
        <v>0</v>
      </c>
      <c r="AD88" s="493" t="n">
        <v>0</v>
      </c>
      <c r="AE88" s="493" t="n">
        <v>0</v>
      </c>
      <c r="AF88" s="493" t="n">
        <v>0</v>
      </c>
      <c r="AG88" s="493" t="n">
        <v>0</v>
      </c>
      <c r="AH88" s="493" t="n">
        <v>0</v>
      </c>
      <c r="AI88" s="493" t="n">
        <v>0</v>
      </c>
      <c r="AJ88" s="493" t="n">
        <v>0</v>
      </c>
      <c r="AK88" s="493" t="n">
        <v>0</v>
      </c>
      <c r="AL88" s="493" t="n">
        <v>0</v>
      </c>
      <c r="AM88" s="493" t="n">
        <v>66.59999999999999</v>
      </c>
      <c r="AN88" s="493" t="n">
        <v>135.6</v>
      </c>
      <c r="AO88" s="493" t="n">
        <v>0</v>
      </c>
      <c r="AP88" s="493" t="n">
        <v>0</v>
      </c>
      <c r="AQ88" s="493" t="n">
        <v>0</v>
      </c>
      <c r="AR88" s="493" t="n">
        <v>0</v>
      </c>
      <c r="AS88" s="493" t="n">
        <v>0</v>
      </c>
      <c r="AT88" s="493" t="n">
        <v>59.4</v>
      </c>
      <c r="AU88" s="493" t="n">
        <v>0</v>
      </c>
      <c r="AV88" s="493" t="n">
        <v>0</v>
      </c>
      <c r="AW88" s="493" t="n">
        <v>0</v>
      </c>
      <c r="AX88" s="493" t="n">
        <v>0</v>
      </c>
      <c r="AY88" s="493" t="n">
        <v>0</v>
      </c>
      <c r="AZ88" s="493" t="n">
        <v>0</v>
      </c>
      <c r="BA88" s="493" t="n">
        <v>0</v>
      </c>
      <c r="BB88" s="493" t="n">
        <v>0</v>
      </c>
      <c r="BC88" s="493" t="n">
        <v>0</v>
      </c>
      <c r="BD88" s="493" t="n">
        <v>0</v>
      </c>
      <c r="BE88" s="493" t="n">
        <v>0</v>
      </c>
      <c r="BF88" s="493" t="n">
        <v>0</v>
      </c>
      <c r="BG88" s="493" t="n">
        <v>0</v>
      </c>
      <c r="BH88" s="493" t="n">
        <v>0</v>
      </c>
      <c r="BI88" s="493" t="n">
        <v>0</v>
      </c>
      <c r="BJ88" s="493" t="n">
        <v>1245.05</v>
      </c>
      <c r="BK88" s="493" t="n">
        <v>0</v>
      </c>
      <c r="BL88" s="493" t="n">
        <v>192</v>
      </c>
      <c r="BM88" s="493" t="n">
        <v>0</v>
      </c>
      <c r="BN88" s="493" t="n">
        <v>190.8</v>
      </c>
      <c r="BO88" s="493" t="n">
        <v>0</v>
      </c>
      <c r="BP88" s="493" t="n">
        <v>1136.6</v>
      </c>
      <c r="BQ88" s="493" t="n">
        <v>0</v>
      </c>
      <c r="BR88" s="493" t="n">
        <v>0</v>
      </c>
      <c r="BS88" s="493" t="n">
        <v>290.7</v>
      </c>
      <c r="BT88" s="493" t="n">
        <v>0</v>
      </c>
      <c r="BU88" s="493" t="n">
        <v>290.7</v>
      </c>
      <c r="BV88" s="493" t="n">
        <v>297.9</v>
      </c>
      <c r="BW88" s="493" t="n">
        <v>1428.2</v>
      </c>
    </row>
    <row r="89">
      <c r="A89" t="inlineStr">
        <is>
          <t>[C11A1] 심혈관 질환 다중요법 목적의 복합제제 (단일 투약 형태)</t>
        </is>
      </c>
      <c r="B89" t="inlineStr">
        <is>
          <t>대원제약</t>
        </is>
      </c>
      <c r="C89" t="inlineStr">
        <is>
          <t>코듀원</t>
        </is>
      </c>
      <c r="D89" t="inlineStr">
        <is>
          <t>대원제약</t>
        </is>
      </c>
      <c r="E89" t="inlineStr">
        <is>
          <t>amlodipine besylate,  atorvastatin calcium</t>
        </is>
      </c>
      <c r="F89" t="inlineStr">
        <is>
          <t>상급종합병원</t>
        </is>
      </c>
      <c r="G89" t="inlineStr">
        <is>
          <t>Generic</t>
        </is>
      </c>
      <c r="H89" s="493" t="n">
        <v>0</v>
      </c>
      <c r="I89" s="493" t="n">
        <v>0</v>
      </c>
      <c r="J89" s="493" t="n">
        <v>0</v>
      </c>
      <c r="K89" s="493" t="n">
        <v>0</v>
      </c>
      <c r="L89" s="493" t="n">
        <v>0</v>
      </c>
      <c r="M89" s="493" t="n">
        <v>0</v>
      </c>
      <c r="N89" s="493" t="n">
        <v>0</v>
      </c>
      <c r="O89" s="493" t="n">
        <v>0</v>
      </c>
      <c r="P89" s="493" t="n">
        <v>0</v>
      </c>
      <c r="Q89" s="493" t="n">
        <v>0</v>
      </c>
      <c r="R89" s="493" t="n">
        <v>0</v>
      </c>
      <c r="S89" s="493" t="n">
        <v>0</v>
      </c>
      <c r="T89" s="493" t="n">
        <v>0</v>
      </c>
      <c r="U89" s="493" t="n">
        <v>0</v>
      </c>
      <c r="V89" s="493" t="n">
        <v>0</v>
      </c>
      <c r="W89" s="493" t="n">
        <v>0</v>
      </c>
      <c r="X89" s="493" t="n">
        <v>0</v>
      </c>
      <c r="Y89" s="493" t="n">
        <v>0</v>
      </c>
      <c r="Z89" s="493" t="n">
        <v>0</v>
      </c>
      <c r="AA89" s="493" t="n">
        <v>0</v>
      </c>
      <c r="AB89" s="493" t="n">
        <v>0</v>
      </c>
      <c r="AC89" s="493" t="n">
        <v>0</v>
      </c>
      <c r="AD89" s="493" t="n">
        <v>0</v>
      </c>
      <c r="AE89" s="493" t="n">
        <v>0</v>
      </c>
      <c r="AF89" s="493" t="n">
        <v>0</v>
      </c>
      <c r="AG89" s="493" t="n">
        <v>0</v>
      </c>
      <c r="AH89" s="493" t="n">
        <v>0</v>
      </c>
      <c r="AI89" s="493" t="n">
        <v>0</v>
      </c>
      <c r="AJ89" s="493" t="n">
        <v>0</v>
      </c>
      <c r="AK89" s="493" t="n">
        <v>0</v>
      </c>
      <c r="AL89" s="493" t="n">
        <v>0</v>
      </c>
      <c r="AM89" s="493" t="n">
        <v>0</v>
      </c>
      <c r="AN89" s="493" t="n">
        <v>0</v>
      </c>
      <c r="AO89" s="493" t="n">
        <v>0</v>
      </c>
      <c r="AP89" s="493" t="n">
        <v>0</v>
      </c>
      <c r="AQ89" s="493" t="n">
        <v>0</v>
      </c>
      <c r="AR89" s="493" t="n">
        <v>0</v>
      </c>
      <c r="AS89" s="493" t="n">
        <v>0</v>
      </c>
      <c r="AT89" s="493" t="n">
        <v>0</v>
      </c>
      <c r="AU89" s="493" t="n">
        <v>0</v>
      </c>
      <c r="AV89" s="493" t="n">
        <v>0</v>
      </c>
      <c r="AW89" s="493" t="n">
        <v>0</v>
      </c>
      <c r="AX89" s="493" t="n">
        <v>0</v>
      </c>
      <c r="AY89" s="493" t="n">
        <v>0</v>
      </c>
      <c r="AZ89" s="493" t="n">
        <v>0</v>
      </c>
      <c r="BA89" s="493" t="n">
        <v>0</v>
      </c>
      <c r="BB89" s="493" t="n">
        <v>0</v>
      </c>
      <c r="BC89" s="493" t="n">
        <v>656</v>
      </c>
      <c r="BD89" s="493" t="n">
        <v>0</v>
      </c>
      <c r="BE89" s="493" t="n">
        <v>0</v>
      </c>
      <c r="BF89" s="493" t="n">
        <v>0</v>
      </c>
      <c r="BG89" s="493" t="n">
        <v>0</v>
      </c>
      <c r="BH89" s="493" t="n">
        <v>0</v>
      </c>
      <c r="BI89" s="493" t="n">
        <v>0</v>
      </c>
      <c r="BJ89" s="493" t="n">
        <v>0</v>
      </c>
      <c r="BK89" s="493" t="n">
        <v>0</v>
      </c>
      <c r="BL89" s="493" t="n">
        <v>0</v>
      </c>
      <c r="BM89" s="493" t="n">
        <v>0</v>
      </c>
      <c r="BN89" s="493" t="n">
        <v>0</v>
      </c>
      <c r="BO89" s="493" t="n">
        <v>0</v>
      </c>
      <c r="BP89" s="493" t="n">
        <v>0</v>
      </c>
      <c r="BQ89" s="493" t="n">
        <v>0</v>
      </c>
      <c r="BR89" s="493" t="n">
        <v>0</v>
      </c>
      <c r="BS89" s="493" t="n">
        <v>0</v>
      </c>
      <c r="BT89" s="493" t="n">
        <v>0</v>
      </c>
      <c r="BU89" s="493" t="n">
        <v>0</v>
      </c>
      <c r="BV89" s="493" t="n">
        <v>0</v>
      </c>
      <c r="BW89" s="493" t="n">
        <v>0</v>
      </c>
    </row>
    <row r="90">
      <c r="A90" t="inlineStr">
        <is>
          <t>[C11A1] 심혈관 질환 다중요법 목적의 복합제제 (단일 투약 형태)</t>
        </is>
      </c>
      <c r="B90" t="inlineStr">
        <is>
          <t>대원제약</t>
        </is>
      </c>
      <c r="C90" t="inlineStr">
        <is>
          <t>코듀원</t>
        </is>
      </c>
      <c r="D90" t="inlineStr">
        <is>
          <t>대원제약</t>
        </is>
      </c>
      <c r="E90" t="inlineStr">
        <is>
          <t>amlodipine besylate,  atorvastatin calcium</t>
        </is>
      </c>
      <c r="F90" t="inlineStr">
        <is>
          <t>종합병원</t>
        </is>
      </c>
      <c r="G90" t="inlineStr">
        <is>
          <t>Generic</t>
        </is>
      </c>
      <c r="H90" s="493" t="n">
        <v>1440.9</v>
      </c>
      <c r="I90" s="493" t="n">
        <v>0</v>
      </c>
      <c r="J90" s="493" t="n">
        <v>1440</v>
      </c>
      <c r="K90" s="493" t="n">
        <v>1443.6</v>
      </c>
      <c r="L90" s="493" t="n">
        <v>0</v>
      </c>
      <c r="M90" s="493" t="n">
        <v>0</v>
      </c>
      <c r="N90" s="493" t="n">
        <v>0</v>
      </c>
      <c r="O90" s="493" t="n">
        <v>360.9</v>
      </c>
      <c r="P90" s="493" t="n">
        <v>0</v>
      </c>
      <c r="Q90" s="493" t="n">
        <v>2161.8</v>
      </c>
      <c r="R90" s="493" t="n">
        <v>1081.8</v>
      </c>
      <c r="S90" s="493" t="n">
        <v>0</v>
      </c>
      <c r="T90" s="493" t="n">
        <v>1800.9</v>
      </c>
      <c r="U90" s="493" t="n">
        <v>0</v>
      </c>
      <c r="V90" s="493" t="n">
        <v>0</v>
      </c>
      <c r="W90" s="493" t="n">
        <v>2157.6</v>
      </c>
      <c r="X90" s="493" t="n">
        <v>0</v>
      </c>
      <c r="Y90" s="493" t="n">
        <v>0</v>
      </c>
      <c r="Z90" s="493" t="n">
        <v>540.45</v>
      </c>
      <c r="AA90" s="493" t="n">
        <v>0</v>
      </c>
      <c r="AB90" s="493" t="n">
        <v>0</v>
      </c>
      <c r="AC90" s="493" t="n">
        <v>2524.5</v>
      </c>
      <c r="AD90" s="493" t="n">
        <v>0</v>
      </c>
      <c r="AE90" s="493" t="n">
        <v>0</v>
      </c>
      <c r="AF90" s="493" t="n">
        <v>723.6</v>
      </c>
      <c r="AG90" s="493" t="n">
        <v>0</v>
      </c>
      <c r="AH90" s="493" t="n">
        <v>0</v>
      </c>
      <c r="AI90" s="493" t="n">
        <v>2654.4</v>
      </c>
      <c r="AJ90" s="493" t="n">
        <v>0</v>
      </c>
      <c r="AK90" s="493" t="n">
        <v>0</v>
      </c>
      <c r="AL90" s="493" t="n">
        <v>360</v>
      </c>
      <c r="AM90" s="493" t="n">
        <v>0</v>
      </c>
      <c r="AN90" s="493" t="n">
        <v>0</v>
      </c>
      <c r="AO90" s="493" t="n">
        <v>3373.8</v>
      </c>
      <c r="AP90" s="493" t="n">
        <v>0</v>
      </c>
      <c r="AQ90" s="493" t="n">
        <v>0</v>
      </c>
      <c r="AR90" s="493" t="n">
        <v>729</v>
      </c>
      <c r="AS90" s="493" t="n">
        <v>0</v>
      </c>
      <c r="AT90" s="493" t="n">
        <v>0</v>
      </c>
      <c r="AU90" s="493" t="n">
        <v>2542.5</v>
      </c>
      <c r="AV90" s="493" t="n">
        <v>721.8</v>
      </c>
      <c r="AW90" s="493" t="n">
        <v>0</v>
      </c>
      <c r="AX90" s="493" t="n">
        <v>1454.4</v>
      </c>
      <c r="AY90" s="493" t="n">
        <v>2169</v>
      </c>
      <c r="AZ90" s="493" t="n">
        <v>0</v>
      </c>
      <c r="BA90" s="493" t="n">
        <v>2923.2</v>
      </c>
      <c r="BB90" s="493" t="n">
        <v>0</v>
      </c>
      <c r="BC90" s="493" t="n">
        <v>0</v>
      </c>
      <c r="BD90" s="493" t="n">
        <v>0</v>
      </c>
      <c r="BE90" s="493" t="n">
        <v>0</v>
      </c>
      <c r="BF90" s="493" t="n">
        <v>1465.2</v>
      </c>
      <c r="BG90" s="493" t="n">
        <v>0</v>
      </c>
      <c r="BH90" s="493" t="n">
        <v>0</v>
      </c>
      <c r="BI90" s="493" t="n">
        <v>0</v>
      </c>
      <c r="BJ90" s="493" t="n">
        <v>0</v>
      </c>
      <c r="BK90" s="493" t="n">
        <v>0</v>
      </c>
      <c r="BL90" s="493" t="n">
        <v>731.7</v>
      </c>
      <c r="BM90" s="493" t="n">
        <v>732.6</v>
      </c>
      <c r="BN90" s="493" t="n">
        <v>0</v>
      </c>
      <c r="BO90" s="493" t="n">
        <v>0</v>
      </c>
      <c r="BP90" s="493" t="n">
        <v>361.8</v>
      </c>
      <c r="BQ90" s="493" t="n">
        <v>0</v>
      </c>
      <c r="BR90" s="493" t="n">
        <v>0</v>
      </c>
      <c r="BS90" s="493" t="n">
        <v>730.8</v>
      </c>
      <c r="BT90" s="493" t="n">
        <v>0</v>
      </c>
      <c r="BU90" s="493" t="n">
        <v>0</v>
      </c>
      <c r="BV90" s="493" t="n">
        <v>0</v>
      </c>
      <c r="BW90" s="493" t="n">
        <v>0</v>
      </c>
    </row>
    <row r="91">
      <c r="A91" t="inlineStr">
        <is>
          <t>[C11A1] 심혈관 질환 다중요법 목적의 복합제제 (단일 투약 형태)</t>
        </is>
      </c>
      <c r="B91" t="inlineStr">
        <is>
          <t>대원제약</t>
        </is>
      </c>
      <c r="C91" t="inlineStr">
        <is>
          <t>코듀원</t>
        </is>
      </c>
      <c r="D91" t="inlineStr">
        <is>
          <t>대원제약</t>
        </is>
      </c>
      <c r="E91" t="inlineStr">
        <is>
          <t>amlodipine besylate,  atorvastatin calcium</t>
        </is>
      </c>
      <c r="F91" t="inlineStr">
        <is>
          <t>병원</t>
        </is>
      </c>
      <c r="G91" t="inlineStr">
        <is>
          <t>Generic</t>
        </is>
      </c>
      <c r="H91" s="493" t="n">
        <v>2886.3</v>
      </c>
      <c r="I91" s="493" t="n">
        <v>447.6</v>
      </c>
      <c r="J91" s="493" t="n">
        <v>203.7</v>
      </c>
      <c r="K91" s="493" t="n">
        <v>3297.6</v>
      </c>
      <c r="L91" s="493" t="n">
        <v>439.8</v>
      </c>
      <c r="M91" s="493" t="n">
        <v>324.3</v>
      </c>
      <c r="N91" s="493" t="n">
        <v>2565</v>
      </c>
      <c r="O91" s="493" t="n">
        <v>438</v>
      </c>
      <c r="P91" s="493" t="n">
        <v>194.4</v>
      </c>
      <c r="Q91" s="493" t="n">
        <v>1923.3</v>
      </c>
      <c r="R91" s="493" t="n">
        <v>797.7</v>
      </c>
      <c r="S91" s="493" t="n">
        <v>198.9</v>
      </c>
      <c r="T91" s="493" t="n">
        <v>1773.3</v>
      </c>
      <c r="U91" s="493" t="n">
        <v>438.6</v>
      </c>
      <c r="V91" s="493" t="n">
        <v>0</v>
      </c>
      <c r="W91" s="493" t="n">
        <v>2089.2</v>
      </c>
      <c r="X91" s="493" t="n">
        <v>0</v>
      </c>
      <c r="Y91" s="493" t="n">
        <v>321</v>
      </c>
      <c r="Z91" s="493" t="n">
        <v>2244.9</v>
      </c>
      <c r="AA91" s="493" t="n">
        <v>81.59999999999999</v>
      </c>
      <c r="AB91" s="493" t="n">
        <v>204.3</v>
      </c>
      <c r="AC91" s="493" t="n">
        <v>2145.9</v>
      </c>
      <c r="AD91" s="493" t="n">
        <v>329.4</v>
      </c>
      <c r="AE91" s="493" t="n">
        <v>208.5</v>
      </c>
      <c r="AF91" s="493" t="n">
        <v>812.4</v>
      </c>
      <c r="AG91" s="493" t="n">
        <v>201.6</v>
      </c>
      <c r="AH91" s="493" t="n">
        <v>202.8</v>
      </c>
      <c r="AI91" s="493" t="n">
        <v>1195.8</v>
      </c>
      <c r="AJ91" s="493" t="n">
        <v>202.8</v>
      </c>
      <c r="AK91" s="493" t="n">
        <v>325.5</v>
      </c>
      <c r="AL91" s="493" t="n">
        <v>1675.8</v>
      </c>
      <c r="AM91" s="493" t="n">
        <v>0</v>
      </c>
      <c r="AN91" s="493" t="n">
        <v>207.9</v>
      </c>
      <c r="AO91" s="493" t="n">
        <v>1941.6</v>
      </c>
      <c r="AP91" s="493" t="n">
        <v>94.8</v>
      </c>
      <c r="AQ91" s="493" t="n">
        <v>327</v>
      </c>
      <c r="AR91" s="493" t="n">
        <v>1954.2</v>
      </c>
      <c r="AS91" s="493" t="n">
        <v>213.6</v>
      </c>
      <c r="AT91" s="493" t="n">
        <v>327.3</v>
      </c>
      <c r="AU91" s="493" t="n">
        <v>1575.3</v>
      </c>
      <c r="AV91" s="493" t="n">
        <v>332.7</v>
      </c>
      <c r="AW91" s="493" t="n">
        <v>344.7</v>
      </c>
      <c r="AX91" s="493" t="n">
        <v>1321.2</v>
      </c>
      <c r="AY91" s="493" t="n">
        <v>99.59999999999999</v>
      </c>
      <c r="AZ91" s="493" t="n">
        <v>349.2</v>
      </c>
      <c r="BA91" s="493" t="n">
        <v>878.7</v>
      </c>
      <c r="BB91" s="493" t="n">
        <v>0</v>
      </c>
      <c r="BC91" s="493" t="n">
        <v>342</v>
      </c>
      <c r="BD91" s="493" t="n">
        <v>1827.6</v>
      </c>
      <c r="BE91" s="493" t="n">
        <v>224.1</v>
      </c>
      <c r="BF91" s="493" t="n">
        <v>227.1</v>
      </c>
      <c r="BG91" s="493" t="n">
        <v>1342.8</v>
      </c>
      <c r="BH91" s="493" t="n">
        <v>104.1</v>
      </c>
      <c r="BI91" s="493" t="n">
        <v>220.8</v>
      </c>
      <c r="BJ91" s="493" t="n">
        <v>1412.4</v>
      </c>
      <c r="BK91" s="493" t="n">
        <v>0</v>
      </c>
      <c r="BL91" s="493" t="n">
        <v>0</v>
      </c>
      <c r="BM91" s="493" t="n">
        <v>0</v>
      </c>
      <c r="BN91" s="493" t="n">
        <v>0</v>
      </c>
      <c r="BO91" s="493" t="n">
        <v>0</v>
      </c>
      <c r="BP91" s="493" t="n">
        <v>0</v>
      </c>
      <c r="BQ91" s="493" t="n">
        <v>0</v>
      </c>
      <c r="BR91" s="493" t="n">
        <v>0</v>
      </c>
      <c r="BS91" s="493" t="n">
        <v>0</v>
      </c>
      <c r="BT91" s="493" t="n">
        <v>0</v>
      </c>
      <c r="BU91" s="493" t="n">
        <v>0</v>
      </c>
      <c r="BV91" s="493" t="n">
        <v>0</v>
      </c>
      <c r="BW91" s="493" t="n">
        <v>0</v>
      </c>
    </row>
    <row r="92">
      <c r="A92" t="inlineStr">
        <is>
          <t>[C11A1] 심혈관 질환 다중요법 목적의 복합제제 (단일 투약 형태)</t>
        </is>
      </c>
      <c r="B92" t="inlineStr">
        <is>
          <t>대원제약</t>
        </is>
      </c>
      <c r="C92" t="inlineStr">
        <is>
          <t>코듀원</t>
        </is>
      </c>
      <c r="D92" t="inlineStr">
        <is>
          <t>대원제약</t>
        </is>
      </c>
      <c r="E92" t="inlineStr">
        <is>
          <t>amlodipine besylate,  atorvastatin calcium</t>
        </is>
      </c>
      <c r="F92" t="inlineStr">
        <is>
          <t>의원</t>
        </is>
      </c>
      <c r="G92" t="inlineStr">
        <is>
          <t>Generic</t>
        </is>
      </c>
      <c r="H92" s="493" t="n">
        <v>19807.7</v>
      </c>
      <c r="I92" s="493" t="n">
        <v>59442.98</v>
      </c>
      <c r="J92" s="493" t="n">
        <v>63711.11</v>
      </c>
      <c r="K92" s="493" t="n">
        <v>64451.61</v>
      </c>
      <c r="L92" s="493" t="n">
        <v>53395.15</v>
      </c>
      <c r="M92" s="493" t="n">
        <v>58859.26</v>
      </c>
      <c r="N92" s="493" t="n">
        <v>57343.4</v>
      </c>
      <c r="O92" s="493" t="n">
        <v>53714.92</v>
      </c>
      <c r="P92" s="493" t="n">
        <v>48102.42</v>
      </c>
      <c r="Q92" s="493" t="n">
        <v>54413.6</v>
      </c>
      <c r="R92" s="493" t="n">
        <v>55531.22</v>
      </c>
      <c r="S92" s="493" t="n">
        <v>52968.48</v>
      </c>
      <c r="T92" s="493" t="n">
        <v>47796.23</v>
      </c>
      <c r="U92" s="493" t="n">
        <v>53559.84</v>
      </c>
      <c r="V92" s="493" t="n">
        <v>48384.15</v>
      </c>
      <c r="W92" s="493" t="n">
        <v>47798.22</v>
      </c>
      <c r="X92" s="493" t="n">
        <v>50011.24</v>
      </c>
      <c r="Y92" s="493" t="n">
        <v>44070.07</v>
      </c>
      <c r="Z92" s="493" t="n">
        <v>49577.97</v>
      </c>
      <c r="AA92" s="493" t="n">
        <v>57092.47</v>
      </c>
      <c r="AB92" s="493" t="n">
        <v>41245.75</v>
      </c>
      <c r="AC92" s="493" t="n">
        <v>57115.27</v>
      </c>
      <c r="AD92" s="493" t="n">
        <v>50656.46</v>
      </c>
      <c r="AE92" s="493" t="n">
        <v>56435.09</v>
      </c>
      <c r="AF92" s="493" t="n">
        <v>43148.95</v>
      </c>
      <c r="AG92" s="493" t="n">
        <v>48375.12</v>
      </c>
      <c r="AH92" s="493" t="n">
        <v>45831.14</v>
      </c>
      <c r="AI92" s="493" t="n">
        <v>41957.84</v>
      </c>
      <c r="AJ92" s="493" t="n">
        <v>49316.34</v>
      </c>
      <c r="AK92" s="493" t="n">
        <v>17868.89</v>
      </c>
      <c r="AL92" s="493" t="n">
        <v>52841.87</v>
      </c>
      <c r="AM92" s="493" t="n">
        <v>47533.77</v>
      </c>
      <c r="AN92" s="493" t="n">
        <v>40551.05</v>
      </c>
      <c r="AO92" s="493" t="n">
        <v>47415.23</v>
      </c>
      <c r="AP92" s="493" t="n">
        <v>43992.74</v>
      </c>
      <c r="AQ92" s="493" t="n">
        <v>47894.72</v>
      </c>
      <c r="AR92" s="493" t="n">
        <v>45349.34</v>
      </c>
      <c r="AS92" s="493" t="n">
        <v>41428.64</v>
      </c>
      <c r="AT92" s="493" t="n">
        <v>43811.26</v>
      </c>
      <c r="AU92" s="493" t="n">
        <v>46900.99</v>
      </c>
      <c r="AV92" s="493" t="n">
        <v>39340.55</v>
      </c>
      <c r="AW92" s="493" t="n">
        <v>43186.4</v>
      </c>
      <c r="AX92" s="493" t="n">
        <v>44367.45</v>
      </c>
      <c r="AY92" s="493" t="n">
        <v>48457.01</v>
      </c>
      <c r="AZ92" s="493" t="n">
        <v>37608.68</v>
      </c>
      <c r="BA92" s="493" t="n">
        <v>53059.73</v>
      </c>
      <c r="BB92" s="493" t="n">
        <v>36288.62</v>
      </c>
      <c r="BC92" s="493" t="n">
        <v>48475.5</v>
      </c>
      <c r="BD92" s="493" t="n">
        <v>43032.83</v>
      </c>
      <c r="BE92" s="493" t="n">
        <v>42225.88</v>
      </c>
      <c r="BF92" s="493" t="n">
        <v>34408.6</v>
      </c>
      <c r="BG92" s="493" t="n">
        <v>45365.32</v>
      </c>
      <c r="BH92" s="493" t="n">
        <v>51895.89</v>
      </c>
      <c r="BI92" s="493" t="n">
        <v>41825.76</v>
      </c>
      <c r="BJ92" s="493" t="n">
        <v>44767.29</v>
      </c>
      <c r="BK92" s="493" t="n">
        <v>39710.1</v>
      </c>
      <c r="BL92" s="493" t="n">
        <v>37335.14</v>
      </c>
      <c r="BM92" s="493" t="n">
        <v>36524.5</v>
      </c>
      <c r="BN92" s="493" t="n">
        <v>34715.75</v>
      </c>
      <c r="BO92" s="493" t="n">
        <v>29792.76</v>
      </c>
      <c r="BP92" s="493" t="n">
        <v>34101.55</v>
      </c>
      <c r="BQ92" s="493" t="n">
        <v>29795.73</v>
      </c>
      <c r="BR92" s="493" t="n">
        <v>31460.75</v>
      </c>
      <c r="BS92" s="493" t="n">
        <v>31840.55</v>
      </c>
      <c r="BT92" s="493" t="n">
        <v>29762.9</v>
      </c>
      <c r="BU92" s="493" t="n">
        <v>28580.26</v>
      </c>
      <c r="BV92" s="493" t="n">
        <v>28408.25</v>
      </c>
      <c r="BW92" s="493" t="n">
        <v>28260.76</v>
      </c>
    </row>
    <row r="93">
      <c r="A93" t="inlineStr">
        <is>
          <t>[C11A1] 심혈관 질환 다중요법 목적의 복합제제 (단일 투약 형태)</t>
        </is>
      </c>
      <c r="B93" t="inlineStr">
        <is>
          <t>대원제약</t>
        </is>
      </c>
      <c r="C93" t="inlineStr">
        <is>
          <t>코듀원</t>
        </is>
      </c>
      <c r="D93" t="inlineStr">
        <is>
          <t>대원제약</t>
        </is>
      </c>
      <c r="E93" t="inlineStr">
        <is>
          <t>amlodipine besylate,  atorvastatin calcium</t>
        </is>
      </c>
      <c r="F93" t="inlineStr">
        <is>
          <t>보건소</t>
        </is>
      </c>
      <c r="G93" t="inlineStr">
        <is>
          <t>Generic</t>
        </is>
      </c>
      <c r="H93" s="493" t="n">
        <v>876</v>
      </c>
      <c r="I93" s="493" t="n">
        <v>993</v>
      </c>
      <c r="J93" s="493" t="n">
        <v>334.2</v>
      </c>
      <c r="K93" s="493" t="n">
        <v>1707.3</v>
      </c>
      <c r="L93" s="493" t="n">
        <v>491.4</v>
      </c>
      <c r="M93" s="493" t="n">
        <v>379.8</v>
      </c>
      <c r="N93" s="493" t="n">
        <v>955.5</v>
      </c>
      <c r="O93" s="493" t="n">
        <v>0</v>
      </c>
      <c r="P93" s="493" t="n">
        <v>0</v>
      </c>
      <c r="Q93" s="493" t="n">
        <v>0</v>
      </c>
      <c r="R93" s="493" t="n">
        <v>0</v>
      </c>
      <c r="S93" s="493" t="n">
        <v>0</v>
      </c>
      <c r="T93" s="493" t="n">
        <v>0</v>
      </c>
      <c r="U93" s="493" t="n">
        <v>0</v>
      </c>
      <c r="V93" s="493" t="n">
        <v>0</v>
      </c>
      <c r="W93" s="493" t="n">
        <v>0</v>
      </c>
      <c r="X93" s="493" t="n">
        <v>0</v>
      </c>
      <c r="Y93" s="493" t="n">
        <v>0</v>
      </c>
      <c r="Z93" s="493" t="n">
        <v>0</v>
      </c>
      <c r="AA93" s="493" t="n">
        <v>0</v>
      </c>
      <c r="AB93" s="493" t="n">
        <v>0</v>
      </c>
      <c r="AC93" s="493" t="n">
        <v>0</v>
      </c>
      <c r="AD93" s="493" t="n">
        <v>0</v>
      </c>
      <c r="AE93" s="493" t="n">
        <v>0</v>
      </c>
      <c r="AF93" s="493" t="n">
        <v>0</v>
      </c>
      <c r="AG93" s="493" t="n">
        <v>0</v>
      </c>
      <c r="AH93" s="493" t="n">
        <v>0</v>
      </c>
      <c r="AI93" s="493" t="n">
        <v>0</v>
      </c>
      <c r="AJ93" s="493" t="n">
        <v>0</v>
      </c>
      <c r="AK93" s="493" t="n">
        <v>0</v>
      </c>
      <c r="AL93" s="493" t="n">
        <v>0</v>
      </c>
      <c r="AM93" s="493" t="n">
        <v>0</v>
      </c>
      <c r="AN93" s="493" t="n">
        <v>0</v>
      </c>
      <c r="AO93" s="493" t="n">
        <v>0</v>
      </c>
      <c r="AP93" s="493" t="n">
        <v>0</v>
      </c>
      <c r="AQ93" s="493" t="n">
        <v>0</v>
      </c>
      <c r="AR93" s="493" t="n">
        <v>0</v>
      </c>
      <c r="AS93" s="493" t="n">
        <v>0</v>
      </c>
      <c r="AT93" s="493" t="n">
        <v>0</v>
      </c>
      <c r="AU93" s="493" t="n">
        <v>0</v>
      </c>
      <c r="AV93" s="493" t="n">
        <v>0</v>
      </c>
      <c r="AW93" s="493" t="n">
        <v>0</v>
      </c>
      <c r="AX93" s="493" t="n">
        <v>0</v>
      </c>
      <c r="AY93" s="493" t="n">
        <v>0</v>
      </c>
      <c r="AZ93" s="493" t="n">
        <v>0</v>
      </c>
      <c r="BA93" s="493" t="n">
        <v>0</v>
      </c>
      <c r="BB93" s="493" t="n">
        <v>0</v>
      </c>
      <c r="BC93" s="493" t="n">
        <v>0</v>
      </c>
      <c r="BD93" s="493" t="n">
        <v>0</v>
      </c>
      <c r="BE93" s="493" t="n">
        <v>0</v>
      </c>
      <c r="BF93" s="493" t="n">
        <v>0</v>
      </c>
      <c r="BG93" s="493" t="n">
        <v>0</v>
      </c>
      <c r="BH93" s="493" t="n">
        <v>0</v>
      </c>
      <c r="BI93" s="493" t="n">
        <v>2.7</v>
      </c>
      <c r="BJ93" s="493" t="n">
        <v>0</v>
      </c>
      <c r="BK93" s="493" t="n">
        <v>0</v>
      </c>
      <c r="BL93" s="493" t="n">
        <v>2.7</v>
      </c>
      <c r="BM93" s="493" t="n">
        <v>0</v>
      </c>
      <c r="BN93" s="493" t="n">
        <v>0</v>
      </c>
      <c r="BO93" s="493" t="n">
        <v>1.8</v>
      </c>
      <c r="BP93" s="493" t="n">
        <v>0</v>
      </c>
      <c r="BQ93" s="493" t="n">
        <v>0</v>
      </c>
      <c r="BR93" s="493" t="n">
        <v>1.8</v>
      </c>
      <c r="BS93" s="493" t="n">
        <v>0</v>
      </c>
      <c r="BT93" s="493" t="n">
        <v>0</v>
      </c>
      <c r="BU93" s="493" t="n">
        <v>1.8</v>
      </c>
      <c r="BV93" s="493" t="n">
        <v>0</v>
      </c>
      <c r="BW93" s="493" t="n">
        <v>0</v>
      </c>
    </row>
    <row r="94">
      <c r="A94" t="inlineStr">
        <is>
          <t>[C11A1] 심혈관 질환 다중요법 목적의 복합제제 (단일 투약 형태)</t>
        </is>
      </c>
      <c r="B94" t="inlineStr">
        <is>
          <t>대원제약</t>
        </is>
      </c>
      <c r="C94" t="inlineStr">
        <is>
          <t>트리인원</t>
        </is>
      </c>
      <c r="D94" t="inlineStr">
        <is>
          <t>대원제약</t>
        </is>
      </c>
      <c r="E94" t="inlineStr">
        <is>
          <t>amlodipine besylate  ( as amlodipine),  rosuvastatin calcium  ( as rosuvastatin),  telmisartan</t>
        </is>
      </c>
      <c r="F94" t="inlineStr">
        <is>
          <t>상급종합병원</t>
        </is>
      </c>
      <c r="G94" t="inlineStr">
        <is>
          <t>Generic</t>
        </is>
      </c>
      <c r="H94" s="493" t="n">
        <v>0</v>
      </c>
      <c r="I94" s="493" t="n">
        <v>0</v>
      </c>
      <c r="J94" s="493" t="n">
        <v>0</v>
      </c>
      <c r="K94" s="493" t="n">
        <v>0</v>
      </c>
      <c r="L94" s="493" t="n">
        <v>0</v>
      </c>
      <c r="M94" s="493" t="n">
        <v>0</v>
      </c>
      <c r="N94" s="493" t="n">
        <v>0</v>
      </c>
      <c r="O94" s="493" t="n">
        <v>0</v>
      </c>
      <c r="P94" s="493" t="n">
        <v>0</v>
      </c>
      <c r="Q94" s="493" t="n">
        <v>0</v>
      </c>
      <c r="R94" s="493" t="n">
        <v>1935.6</v>
      </c>
      <c r="S94" s="493" t="n">
        <v>0</v>
      </c>
      <c r="T94" s="493" t="n">
        <v>0</v>
      </c>
      <c r="U94" s="493" t="n">
        <v>0</v>
      </c>
      <c r="V94" s="493" t="n">
        <v>6763</v>
      </c>
      <c r="W94" s="493" t="n">
        <v>0</v>
      </c>
      <c r="X94" s="493" t="n">
        <v>0</v>
      </c>
      <c r="Y94" s="493" t="n">
        <v>0</v>
      </c>
      <c r="Z94" s="493" t="n">
        <v>0</v>
      </c>
      <c r="AA94" s="493" t="n">
        <v>0</v>
      </c>
      <c r="AB94" s="493" t="n">
        <v>0</v>
      </c>
      <c r="AC94" s="493" t="n">
        <v>0</v>
      </c>
      <c r="AD94" s="493" t="n">
        <v>0</v>
      </c>
      <c r="AE94" s="493" t="n">
        <v>0</v>
      </c>
      <c r="AF94" s="493" t="n">
        <v>0</v>
      </c>
      <c r="AG94" s="493" t="n">
        <v>0</v>
      </c>
      <c r="AH94" s="493" t="n">
        <v>0</v>
      </c>
      <c r="AI94" s="493" t="n">
        <v>0</v>
      </c>
      <c r="AJ94" s="493" t="n">
        <v>0</v>
      </c>
      <c r="AK94" s="493" t="n">
        <v>0</v>
      </c>
      <c r="AL94" s="493" t="n">
        <v>0</v>
      </c>
      <c r="AM94" s="493" t="n">
        <v>0</v>
      </c>
      <c r="AN94" s="493" t="n">
        <v>1171</v>
      </c>
      <c r="AO94" s="493" t="n">
        <v>0</v>
      </c>
      <c r="AP94" s="493" t="n">
        <v>0</v>
      </c>
      <c r="AQ94" s="493" t="n">
        <v>2707.8</v>
      </c>
      <c r="AR94" s="493" t="n">
        <v>569.8</v>
      </c>
      <c r="AS94" s="493" t="n">
        <v>0</v>
      </c>
      <c r="AT94" s="493" t="n">
        <v>1366.8</v>
      </c>
      <c r="AU94" s="493" t="n">
        <v>0</v>
      </c>
      <c r="AV94" s="493" t="n">
        <v>301.56</v>
      </c>
      <c r="AW94" s="493" t="n">
        <v>4010.4</v>
      </c>
      <c r="AX94" s="493" t="n">
        <v>0</v>
      </c>
      <c r="AY94" s="493" t="n">
        <v>2093.4</v>
      </c>
      <c r="AZ94" s="493" t="n">
        <v>0</v>
      </c>
      <c r="BA94" s="493" t="n">
        <v>0</v>
      </c>
      <c r="BB94" s="493" t="n">
        <v>0</v>
      </c>
      <c r="BC94" s="493" t="n">
        <v>4752</v>
      </c>
      <c r="BD94" s="493" t="n">
        <v>1798.8</v>
      </c>
      <c r="BE94" s="493" t="n">
        <v>0</v>
      </c>
      <c r="BF94" s="493" t="n">
        <v>0</v>
      </c>
      <c r="BG94" s="493" t="n">
        <v>924</v>
      </c>
      <c r="BH94" s="493" t="n">
        <v>0</v>
      </c>
      <c r="BI94" s="493" t="n">
        <v>0</v>
      </c>
      <c r="BJ94" s="493" t="n">
        <v>2201.4</v>
      </c>
      <c r="BK94" s="493" t="n">
        <v>3027.45</v>
      </c>
      <c r="BL94" s="493" t="n">
        <v>0</v>
      </c>
      <c r="BM94" s="493" t="n">
        <v>1673</v>
      </c>
      <c r="BN94" s="493" t="n">
        <v>633.3</v>
      </c>
      <c r="BO94" s="493" t="n">
        <v>638.55</v>
      </c>
      <c r="BP94" s="493" t="n">
        <v>4539</v>
      </c>
      <c r="BQ94" s="493" t="n">
        <v>1207</v>
      </c>
      <c r="BR94" s="493" t="n">
        <v>0</v>
      </c>
      <c r="BS94" s="493" t="n">
        <v>1635</v>
      </c>
      <c r="BT94" s="493" t="n">
        <v>0</v>
      </c>
      <c r="BU94" s="493" t="n">
        <v>1342.8</v>
      </c>
      <c r="BV94" s="493" t="n">
        <v>1540.8</v>
      </c>
      <c r="BW94" s="493" t="n">
        <v>2176.2</v>
      </c>
    </row>
    <row r="95">
      <c r="A95" t="inlineStr">
        <is>
          <t>[C11A1] 심혈관 질환 다중요법 목적의 복합제제 (단일 투약 형태)</t>
        </is>
      </c>
      <c r="B95" t="inlineStr">
        <is>
          <t>대원제약</t>
        </is>
      </c>
      <c r="C95" t="inlineStr">
        <is>
          <t>트리인원</t>
        </is>
      </c>
      <c r="D95" t="inlineStr">
        <is>
          <t>대원제약</t>
        </is>
      </c>
      <c r="E95" t="inlineStr">
        <is>
          <t>amlodipine besylate  ( as amlodipine),  rosuvastatin calcium  ( as rosuvastatin),  telmisartan</t>
        </is>
      </c>
      <c r="F95" t="inlineStr">
        <is>
          <t>종합병원</t>
        </is>
      </c>
      <c r="G95" t="inlineStr">
        <is>
          <t>Generic</t>
        </is>
      </c>
      <c r="H95" s="493" t="n">
        <v>58501.53</v>
      </c>
      <c r="I95" s="493" t="n">
        <v>48553.92</v>
      </c>
      <c r="J95" s="493" t="n">
        <v>56897.39</v>
      </c>
      <c r="K95" s="493" t="n">
        <v>45357.97</v>
      </c>
      <c r="L95" s="493" t="n">
        <v>45425.5</v>
      </c>
      <c r="M95" s="493" t="n">
        <v>43899.72</v>
      </c>
      <c r="N95" s="493" t="n">
        <v>39137.2</v>
      </c>
      <c r="O95" s="493" t="n">
        <v>41848.49</v>
      </c>
      <c r="P95" s="493" t="n">
        <v>38264.97</v>
      </c>
      <c r="Q95" s="493" t="n">
        <v>36151.7</v>
      </c>
      <c r="R95" s="493" t="n">
        <v>37039.21</v>
      </c>
      <c r="S95" s="493" t="n">
        <v>40006.93</v>
      </c>
      <c r="T95" s="493" t="n">
        <v>46155.6</v>
      </c>
      <c r="U95" s="493" t="n">
        <v>38025.24</v>
      </c>
      <c r="V95" s="493" t="n">
        <v>47076.95</v>
      </c>
      <c r="W95" s="493" t="n">
        <v>41427.47</v>
      </c>
      <c r="X95" s="493" t="n">
        <v>50722.85</v>
      </c>
      <c r="Y95" s="493" t="n">
        <v>33680.03</v>
      </c>
      <c r="Z95" s="493" t="n">
        <v>46611.84</v>
      </c>
      <c r="AA95" s="493" t="n">
        <v>35273.85</v>
      </c>
      <c r="AB95" s="493" t="n">
        <v>47520.66</v>
      </c>
      <c r="AC95" s="493" t="n">
        <v>28709.1</v>
      </c>
      <c r="AD95" s="493" t="n">
        <v>52876.36</v>
      </c>
      <c r="AE95" s="493" t="n">
        <v>48002.39</v>
      </c>
      <c r="AF95" s="493" t="n">
        <v>38571.37</v>
      </c>
      <c r="AG95" s="493" t="n">
        <v>36815.84</v>
      </c>
      <c r="AH95" s="493" t="n">
        <v>50697.57</v>
      </c>
      <c r="AI95" s="493" t="n">
        <v>42697.27</v>
      </c>
      <c r="AJ95" s="493" t="n">
        <v>36462.9</v>
      </c>
      <c r="AK95" s="493" t="n">
        <v>41008.46</v>
      </c>
      <c r="AL95" s="493" t="n">
        <v>46139.15</v>
      </c>
      <c r="AM95" s="493" t="n">
        <v>44983.46</v>
      </c>
      <c r="AN95" s="493" t="n">
        <v>34737.7</v>
      </c>
      <c r="AO95" s="493" t="n">
        <v>45345.85</v>
      </c>
      <c r="AP95" s="493" t="n">
        <v>42352.4</v>
      </c>
      <c r="AQ95" s="493" t="n">
        <v>40389.45</v>
      </c>
      <c r="AR95" s="493" t="n">
        <v>42627.29</v>
      </c>
      <c r="AS95" s="493" t="n">
        <v>36488.82</v>
      </c>
      <c r="AT95" s="493" t="n">
        <v>38776.16</v>
      </c>
      <c r="AU95" s="493" t="n">
        <v>44177.63</v>
      </c>
      <c r="AV95" s="493" t="n">
        <v>55020.39</v>
      </c>
      <c r="AW95" s="493" t="n">
        <v>36927.51</v>
      </c>
      <c r="AX95" s="493" t="n">
        <v>44706.69</v>
      </c>
      <c r="AY95" s="493" t="n">
        <v>44992.01</v>
      </c>
      <c r="AZ95" s="493" t="n">
        <v>36625.66</v>
      </c>
      <c r="BA95" s="493" t="n">
        <v>37996.34</v>
      </c>
      <c r="BB95" s="493" t="n">
        <v>45128.74</v>
      </c>
      <c r="BC95" s="493" t="n">
        <v>69289.37</v>
      </c>
      <c r="BD95" s="493" t="n">
        <v>56215.4</v>
      </c>
      <c r="BE95" s="493" t="n">
        <v>42361.87</v>
      </c>
      <c r="BF95" s="493" t="n">
        <v>36099.55</v>
      </c>
      <c r="BG95" s="493" t="n">
        <v>50216.17</v>
      </c>
      <c r="BH95" s="493" t="n">
        <v>53083.66</v>
      </c>
      <c r="BI95" s="493" t="n">
        <v>36899.25</v>
      </c>
      <c r="BJ95" s="493" t="n">
        <v>47925.22</v>
      </c>
      <c r="BK95" s="493" t="n">
        <v>37902.89</v>
      </c>
      <c r="BL95" s="493" t="n">
        <v>44188.23</v>
      </c>
      <c r="BM95" s="493" t="n">
        <v>53854.63</v>
      </c>
      <c r="BN95" s="493" t="n">
        <v>35393.76</v>
      </c>
      <c r="BO95" s="493" t="n">
        <v>39970.14</v>
      </c>
      <c r="BP95" s="493" t="n">
        <v>50249.9</v>
      </c>
      <c r="BQ95" s="493" t="n">
        <v>39235.45</v>
      </c>
      <c r="BR95" s="493" t="n">
        <v>28279.17</v>
      </c>
      <c r="BS95" s="493" t="n">
        <v>58672.46</v>
      </c>
      <c r="BT95" s="493" t="n">
        <v>41392.62</v>
      </c>
      <c r="BU95" s="493" t="n">
        <v>45499.75</v>
      </c>
      <c r="BV95" s="493" t="n">
        <v>39954.95</v>
      </c>
      <c r="BW95" s="493" t="n">
        <v>32754.57</v>
      </c>
    </row>
    <row r="96">
      <c r="A96" t="inlineStr">
        <is>
          <t>[C11A1] 심혈관 질환 다중요법 목적의 복합제제 (단일 투약 형태)</t>
        </is>
      </c>
      <c r="B96" t="inlineStr">
        <is>
          <t>대원제약</t>
        </is>
      </c>
      <c r="C96" t="inlineStr">
        <is>
          <t>트리인원</t>
        </is>
      </c>
      <c r="D96" t="inlineStr">
        <is>
          <t>대원제약</t>
        </is>
      </c>
      <c r="E96" t="inlineStr">
        <is>
          <t>amlodipine besylate  ( as amlodipine),  rosuvastatin calcium  ( as rosuvastatin),  telmisartan</t>
        </is>
      </c>
      <c r="F96" t="inlineStr">
        <is>
          <t>병원</t>
        </is>
      </c>
      <c r="G96" t="inlineStr">
        <is>
          <t>Generic</t>
        </is>
      </c>
      <c r="H96" s="493" t="n">
        <v>4930.85</v>
      </c>
      <c r="I96" s="493" t="n">
        <v>9350.110000000001</v>
      </c>
      <c r="J96" s="493" t="n">
        <v>10095.44</v>
      </c>
      <c r="K96" s="493" t="n">
        <v>5429.56</v>
      </c>
      <c r="L96" s="493" t="n">
        <v>10170.44</v>
      </c>
      <c r="M96" s="493" t="n">
        <v>7515.64</v>
      </c>
      <c r="N96" s="493" t="n">
        <v>11368.52</v>
      </c>
      <c r="O96" s="493" t="n">
        <v>8777.370000000001</v>
      </c>
      <c r="P96" s="493" t="n">
        <v>9219.17</v>
      </c>
      <c r="Q96" s="493" t="n">
        <v>11202.89</v>
      </c>
      <c r="R96" s="493" t="n">
        <v>12897.16</v>
      </c>
      <c r="S96" s="493" t="n">
        <v>10274.92</v>
      </c>
      <c r="T96" s="493" t="n">
        <v>11908.38</v>
      </c>
      <c r="U96" s="493" t="n">
        <v>10442.97</v>
      </c>
      <c r="V96" s="493" t="n">
        <v>12480.52</v>
      </c>
      <c r="W96" s="493" t="n">
        <v>8412.280000000001</v>
      </c>
      <c r="X96" s="493" t="n">
        <v>8995.540000000001</v>
      </c>
      <c r="Y96" s="493" t="n">
        <v>8023.5</v>
      </c>
      <c r="Z96" s="493" t="n">
        <v>7465.54</v>
      </c>
      <c r="AA96" s="493" t="n">
        <v>13028.3</v>
      </c>
      <c r="AB96" s="493" t="n">
        <v>10830.7</v>
      </c>
      <c r="AC96" s="493" t="n">
        <v>14069.7</v>
      </c>
      <c r="AD96" s="493" t="n">
        <v>11840.7</v>
      </c>
      <c r="AE96" s="493" t="n">
        <v>9432.549999999999</v>
      </c>
      <c r="AF96" s="493" t="n">
        <v>6153.18</v>
      </c>
      <c r="AG96" s="493" t="n">
        <v>8033.9</v>
      </c>
      <c r="AH96" s="493" t="n">
        <v>7576.2</v>
      </c>
      <c r="AI96" s="493" t="n">
        <v>7417.65</v>
      </c>
      <c r="AJ96" s="493" t="n">
        <v>7138.15</v>
      </c>
      <c r="AK96" s="493" t="n">
        <v>5550.8</v>
      </c>
      <c r="AL96" s="493" t="n">
        <v>6810.3</v>
      </c>
      <c r="AM96" s="493" t="n">
        <v>4782.75</v>
      </c>
      <c r="AN96" s="493" t="n">
        <v>8551.15</v>
      </c>
      <c r="AO96" s="493" t="n">
        <v>4911.3</v>
      </c>
      <c r="AP96" s="493" t="n">
        <v>8141.88</v>
      </c>
      <c r="AQ96" s="493" t="n">
        <v>5462.3</v>
      </c>
      <c r="AR96" s="493" t="n">
        <v>10492.7</v>
      </c>
      <c r="AS96" s="493" t="n">
        <v>4690.34</v>
      </c>
      <c r="AT96" s="493" t="n">
        <v>8071.8</v>
      </c>
      <c r="AU96" s="493" t="n">
        <v>7467.95</v>
      </c>
      <c r="AV96" s="493" t="n">
        <v>6696.3</v>
      </c>
      <c r="AW96" s="493" t="n">
        <v>6867.26</v>
      </c>
      <c r="AX96" s="493" t="n">
        <v>6992.5</v>
      </c>
      <c r="AY96" s="493" t="n">
        <v>8178.9</v>
      </c>
      <c r="AZ96" s="493" t="n">
        <v>3919.2</v>
      </c>
      <c r="BA96" s="493" t="n">
        <v>5288.1</v>
      </c>
      <c r="BB96" s="493" t="n">
        <v>4398.9</v>
      </c>
      <c r="BC96" s="493" t="n">
        <v>4728</v>
      </c>
      <c r="BD96" s="493" t="n">
        <v>4264.8</v>
      </c>
      <c r="BE96" s="493" t="n">
        <v>3294.9</v>
      </c>
      <c r="BF96" s="493" t="n">
        <v>6610.8</v>
      </c>
      <c r="BG96" s="493" t="n">
        <v>4173.9</v>
      </c>
      <c r="BH96" s="493" t="n">
        <v>8737.5</v>
      </c>
      <c r="BI96" s="493" t="n">
        <v>4100.1</v>
      </c>
      <c r="BJ96" s="493" t="n">
        <v>6460.2</v>
      </c>
      <c r="BK96" s="493" t="n">
        <v>7963.2</v>
      </c>
      <c r="BL96" s="493" t="n">
        <v>10710.6</v>
      </c>
      <c r="BM96" s="493" t="n">
        <v>6783.3</v>
      </c>
      <c r="BN96" s="493" t="n">
        <v>9008.4</v>
      </c>
      <c r="BO96" s="493" t="n">
        <v>7590.3</v>
      </c>
      <c r="BP96" s="493" t="n">
        <v>7049.4</v>
      </c>
      <c r="BQ96" s="493" t="n">
        <v>7720.5</v>
      </c>
      <c r="BR96" s="493" t="n">
        <v>5043.3</v>
      </c>
      <c r="BS96" s="493" t="n">
        <v>11368.5</v>
      </c>
      <c r="BT96" s="493" t="n">
        <v>7438.2</v>
      </c>
      <c r="BU96" s="493" t="n">
        <v>7770</v>
      </c>
      <c r="BV96" s="493" t="n">
        <v>8906.1</v>
      </c>
      <c r="BW96" s="493" t="n">
        <v>8350.5</v>
      </c>
    </row>
    <row r="97">
      <c r="A97" t="inlineStr">
        <is>
          <t>[C11A1] 심혈관 질환 다중요법 목적의 복합제제 (단일 투약 형태)</t>
        </is>
      </c>
      <c r="B97" t="inlineStr">
        <is>
          <t>대원제약</t>
        </is>
      </c>
      <c r="C97" t="inlineStr">
        <is>
          <t>트리인원</t>
        </is>
      </c>
      <c r="D97" t="inlineStr">
        <is>
          <t>대원제약</t>
        </is>
      </c>
      <c r="E97" t="inlineStr">
        <is>
          <t>amlodipine besylate  ( as amlodipine),  rosuvastatin calcium  ( as rosuvastatin),  telmisartan</t>
        </is>
      </c>
      <c r="F97" t="inlineStr">
        <is>
          <t>의원</t>
        </is>
      </c>
      <c r="G97" t="inlineStr">
        <is>
          <t>Generic</t>
        </is>
      </c>
      <c r="H97" s="493" t="n">
        <v>73091.35000000001</v>
      </c>
      <c r="I97" s="493" t="n">
        <v>85753.52</v>
      </c>
      <c r="J97" s="493" t="n">
        <v>91981.25</v>
      </c>
      <c r="K97" s="493" t="n">
        <v>87995.50999999999</v>
      </c>
      <c r="L97" s="493" t="n">
        <v>105721.22</v>
      </c>
      <c r="M97" s="493" t="n">
        <v>98439.07000000001</v>
      </c>
      <c r="N97" s="493" t="n">
        <v>107367.24</v>
      </c>
      <c r="O97" s="493" t="n">
        <v>101618.71</v>
      </c>
      <c r="P97" s="493" t="n">
        <v>101603.57</v>
      </c>
      <c r="Q97" s="493" t="n">
        <v>107945.36</v>
      </c>
      <c r="R97" s="493" t="n">
        <v>115765.91</v>
      </c>
      <c r="S97" s="493" t="n">
        <v>125656.64</v>
      </c>
      <c r="T97" s="493" t="n">
        <v>107093.83</v>
      </c>
      <c r="U97" s="493" t="n">
        <v>104961.43</v>
      </c>
      <c r="V97" s="493" t="n">
        <v>101012.08</v>
      </c>
      <c r="W97" s="493" t="n">
        <v>107663.56</v>
      </c>
      <c r="X97" s="493" t="n">
        <v>118587.88</v>
      </c>
      <c r="Y97" s="493" t="n">
        <v>108687.3</v>
      </c>
      <c r="Z97" s="493" t="n">
        <v>116996.73</v>
      </c>
      <c r="AA97" s="493" t="n">
        <v>121125.34</v>
      </c>
      <c r="AB97" s="493" t="n">
        <v>107996.22</v>
      </c>
      <c r="AC97" s="493" t="n">
        <v>127434.06</v>
      </c>
      <c r="AD97" s="493" t="n">
        <v>122035.01</v>
      </c>
      <c r="AE97" s="493" t="n">
        <v>136472.82</v>
      </c>
      <c r="AF97" s="493" t="n">
        <v>135575.11</v>
      </c>
      <c r="AG97" s="493" t="n">
        <v>119309.86</v>
      </c>
      <c r="AH97" s="493" t="n">
        <v>123743.8</v>
      </c>
      <c r="AI97" s="493" t="n">
        <v>118628.95</v>
      </c>
      <c r="AJ97" s="493" t="n">
        <v>129650.9</v>
      </c>
      <c r="AK97" s="493" t="n">
        <v>118449.93</v>
      </c>
      <c r="AL97" s="493" t="n">
        <v>121918.14</v>
      </c>
      <c r="AM97" s="493" t="n">
        <v>130866.03</v>
      </c>
      <c r="AN97" s="493" t="n">
        <v>116290.34</v>
      </c>
      <c r="AO97" s="493" t="n">
        <v>132091.55</v>
      </c>
      <c r="AP97" s="493" t="n">
        <v>136375.04</v>
      </c>
      <c r="AQ97" s="493" t="n">
        <v>128807.08</v>
      </c>
      <c r="AR97" s="493" t="n">
        <v>135649.99</v>
      </c>
      <c r="AS97" s="493" t="n">
        <v>119905.72</v>
      </c>
      <c r="AT97" s="493" t="n">
        <v>126565.72</v>
      </c>
      <c r="AU97" s="493" t="n">
        <v>127438.52</v>
      </c>
      <c r="AV97" s="493" t="n">
        <v>126371.52</v>
      </c>
      <c r="AW97" s="493" t="n">
        <v>114478.12</v>
      </c>
      <c r="AX97" s="493" t="n">
        <v>119699.37</v>
      </c>
      <c r="AY97" s="493" t="n">
        <v>127771.65</v>
      </c>
      <c r="AZ97" s="493" t="n">
        <v>132251.12</v>
      </c>
      <c r="BA97" s="493" t="n">
        <v>145969.19</v>
      </c>
      <c r="BB97" s="493" t="n">
        <v>128968.52</v>
      </c>
      <c r="BC97" s="493" t="n">
        <v>142755.59</v>
      </c>
      <c r="BD97" s="493" t="n">
        <v>128554.4</v>
      </c>
      <c r="BE97" s="493" t="n">
        <v>95900.81</v>
      </c>
      <c r="BF97" s="493" t="n">
        <v>109304.32</v>
      </c>
      <c r="BG97" s="493" t="n">
        <v>86936.55</v>
      </c>
      <c r="BH97" s="493" t="n">
        <v>91917.08</v>
      </c>
      <c r="BI97" s="493" t="n">
        <v>109424.03</v>
      </c>
      <c r="BJ97" s="493" t="n">
        <v>109953.79</v>
      </c>
      <c r="BK97" s="493" t="n">
        <v>113135.32</v>
      </c>
      <c r="BL97" s="493" t="n">
        <v>134865.65</v>
      </c>
      <c r="BM97" s="493" t="n">
        <v>108293.58</v>
      </c>
      <c r="BN97" s="493" t="n">
        <v>107056.6</v>
      </c>
      <c r="BO97" s="493" t="n">
        <v>113857.43</v>
      </c>
      <c r="BP97" s="493" t="n">
        <v>117442.59</v>
      </c>
      <c r="BQ97" s="493" t="n">
        <v>106474.84</v>
      </c>
      <c r="BR97" s="493" t="n">
        <v>129717.96</v>
      </c>
      <c r="BS97" s="493" t="n">
        <v>116390.91</v>
      </c>
      <c r="BT97" s="493" t="n">
        <v>114114.25</v>
      </c>
      <c r="BU97" s="493" t="n">
        <v>105332.35</v>
      </c>
      <c r="BV97" s="493" t="n">
        <v>122499.76</v>
      </c>
      <c r="BW97" s="493" t="n">
        <v>100177.22</v>
      </c>
    </row>
    <row r="98">
      <c r="A98" t="inlineStr">
        <is>
          <t>[C11A1] 심혈관 질환 다중요법 목적의 복합제제 (단일 투약 형태)</t>
        </is>
      </c>
      <c r="B98" t="inlineStr">
        <is>
          <t>대원제약</t>
        </is>
      </c>
      <c r="C98" t="inlineStr">
        <is>
          <t>트리인원</t>
        </is>
      </c>
      <c r="D98" t="inlineStr">
        <is>
          <t>대원제약</t>
        </is>
      </c>
      <c r="E98" t="inlineStr">
        <is>
          <t>amlodipine besylate  ( as amlodipine),  rosuvastatin calcium  ( as rosuvastatin),  telmisartan</t>
        </is>
      </c>
      <c r="F98" t="inlineStr">
        <is>
          <t>보건소</t>
        </is>
      </c>
      <c r="G98" t="inlineStr">
        <is>
          <t>Generic</t>
        </is>
      </c>
      <c r="H98" s="493" t="n">
        <v>0</v>
      </c>
      <c r="I98" s="493" t="n">
        <v>107.1</v>
      </c>
      <c r="J98" s="493" t="n">
        <v>241.2</v>
      </c>
      <c r="K98" s="493" t="n">
        <v>0</v>
      </c>
      <c r="L98" s="493" t="n">
        <v>105.3</v>
      </c>
      <c r="M98" s="493" t="n">
        <v>5.4</v>
      </c>
      <c r="N98" s="493" t="n">
        <v>6</v>
      </c>
      <c r="O98" s="493" t="n">
        <v>207.6</v>
      </c>
      <c r="P98" s="493" t="n">
        <v>9</v>
      </c>
      <c r="Q98" s="493" t="n">
        <v>162</v>
      </c>
      <c r="R98" s="493" t="n">
        <v>158.1</v>
      </c>
      <c r="S98" s="493" t="n">
        <v>0</v>
      </c>
      <c r="T98" s="493" t="n">
        <v>167.4</v>
      </c>
      <c r="U98" s="493" t="n">
        <v>6.6</v>
      </c>
      <c r="V98" s="493" t="n">
        <v>0</v>
      </c>
      <c r="W98" s="493" t="n">
        <v>140.4</v>
      </c>
      <c r="X98" s="493" t="n">
        <v>0</v>
      </c>
      <c r="Y98" s="493" t="n">
        <v>6</v>
      </c>
      <c r="Z98" s="493" t="n">
        <v>130.5</v>
      </c>
      <c r="AA98" s="493" t="n">
        <v>6.6</v>
      </c>
      <c r="AB98" s="493" t="n">
        <v>1899.9</v>
      </c>
      <c r="AC98" s="493" t="n">
        <v>3.6</v>
      </c>
      <c r="AD98" s="493" t="n">
        <v>0</v>
      </c>
      <c r="AE98" s="493" t="n">
        <v>2035.8</v>
      </c>
      <c r="AF98" s="493" t="n">
        <v>177</v>
      </c>
      <c r="AG98" s="493" t="n">
        <v>1.8</v>
      </c>
      <c r="AH98" s="493" t="n">
        <v>194.4</v>
      </c>
      <c r="AI98" s="493" t="n">
        <v>859.8</v>
      </c>
      <c r="AJ98" s="493" t="n">
        <v>104.8</v>
      </c>
      <c r="AK98" s="493" t="n">
        <v>134.4</v>
      </c>
      <c r="AL98" s="493" t="n">
        <v>0</v>
      </c>
      <c r="AM98" s="493" t="n">
        <v>1530.3</v>
      </c>
      <c r="AN98" s="493" t="n">
        <v>125.1</v>
      </c>
      <c r="AO98" s="493" t="n">
        <v>1387.2</v>
      </c>
      <c r="AP98" s="493" t="n">
        <v>0</v>
      </c>
      <c r="AQ98" s="493" t="n">
        <v>431.4</v>
      </c>
      <c r="AR98" s="493" t="n">
        <v>0</v>
      </c>
      <c r="AS98" s="493" t="n">
        <v>1043.7</v>
      </c>
      <c r="AT98" s="493" t="n">
        <v>759.6</v>
      </c>
      <c r="AU98" s="493" t="n">
        <v>264.3</v>
      </c>
      <c r="AV98" s="493" t="n">
        <v>466.8</v>
      </c>
      <c r="AW98" s="493" t="n">
        <v>232.8</v>
      </c>
      <c r="AX98" s="493" t="n">
        <v>895.2</v>
      </c>
      <c r="AY98" s="493" t="n">
        <v>0</v>
      </c>
      <c r="AZ98" s="493" t="n">
        <v>0</v>
      </c>
      <c r="BA98" s="493" t="n">
        <v>1391.1</v>
      </c>
      <c r="BB98" s="493" t="n">
        <v>0</v>
      </c>
      <c r="BC98" s="493" t="n">
        <v>1213.2</v>
      </c>
      <c r="BD98" s="493" t="n">
        <v>387.9</v>
      </c>
      <c r="BE98" s="493" t="n">
        <v>2400</v>
      </c>
      <c r="BF98" s="493" t="n">
        <v>0</v>
      </c>
      <c r="BG98" s="493" t="n">
        <v>0</v>
      </c>
      <c r="BH98" s="493" t="n">
        <v>518.4</v>
      </c>
      <c r="BI98" s="493" t="n">
        <v>0</v>
      </c>
      <c r="BJ98" s="493" t="n">
        <v>573.6</v>
      </c>
      <c r="BK98" s="493" t="n">
        <v>424.8</v>
      </c>
      <c r="BL98" s="493" t="n">
        <v>525</v>
      </c>
      <c r="BM98" s="493" t="n">
        <v>0</v>
      </c>
      <c r="BN98" s="493" t="n">
        <v>334.8</v>
      </c>
      <c r="BO98" s="493" t="n">
        <v>0</v>
      </c>
      <c r="BP98" s="493" t="n">
        <v>559.8</v>
      </c>
      <c r="BQ98" s="493" t="n">
        <v>323.1</v>
      </c>
      <c r="BR98" s="493" t="n">
        <v>625.2</v>
      </c>
      <c r="BS98" s="493" t="n">
        <v>0</v>
      </c>
      <c r="BT98" s="493" t="n">
        <v>589.5</v>
      </c>
      <c r="BU98" s="493" t="n">
        <v>0</v>
      </c>
      <c r="BV98" s="493" t="n">
        <v>0</v>
      </c>
      <c r="BW98" s="493" t="n">
        <v>1134.6</v>
      </c>
    </row>
    <row r="99">
      <c r="A99" t="inlineStr">
        <is>
          <t>[C11A1] 심혈관 질환 다중요법 목적의 복합제제 (단일 투약 형태)</t>
        </is>
      </c>
      <c r="B99" t="inlineStr">
        <is>
          <t>대한뉴팜</t>
        </is>
      </c>
      <c r="C99" t="inlineStr">
        <is>
          <t>아바트리</t>
        </is>
      </c>
      <c r="D99" t="inlineStr">
        <is>
          <t>대한뉴팜</t>
        </is>
      </c>
      <c r="E99" t="inlineStr">
        <is>
          <t>amlodipine besylate  ( as amlodipine),  atorvastatin calcium hydrate  ( as atorvastatin),  valsartan</t>
        </is>
      </c>
      <c r="F99" t="inlineStr">
        <is>
          <t>상급종합병원</t>
        </is>
      </c>
      <c r="G99" t="inlineStr">
        <is>
          <t>Generic</t>
        </is>
      </c>
      <c r="H99" s="493" t="n">
        <v>0</v>
      </c>
      <c r="I99" s="493" t="n">
        <v>0</v>
      </c>
      <c r="J99" s="493" t="n">
        <v>0</v>
      </c>
      <c r="K99" s="493" t="n">
        <v>0</v>
      </c>
      <c r="L99" s="493" t="n">
        <v>0</v>
      </c>
      <c r="M99" s="493" t="n">
        <v>9620</v>
      </c>
      <c r="N99" s="493" t="n">
        <v>7260</v>
      </c>
      <c r="O99" s="493" t="n">
        <v>6600</v>
      </c>
      <c r="P99" s="493" t="n">
        <v>2220</v>
      </c>
      <c r="Q99" s="493" t="n">
        <v>0</v>
      </c>
      <c r="R99" s="493" t="n">
        <v>2280</v>
      </c>
      <c r="S99" s="493" t="n">
        <v>7776</v>
      </c>
      <c r="T99" s="493" t="n">
        <v>10720</v>
      </c>
      <c r="U99" s="493" t="n">
        <v>10280</v>
      </c>
      <c r="V99" s="493" t="n">
        <v>10612</v>
      </c>
      <c r="W99" s="493" t="n">
        <v>6720</v>
      </c>
      <c r="X99" s="493" t="n">
        <v>2280</v>
      </c>
      <c r="Y99" s="493" t="n">
        <v>7560</v>
      </c>
      <c r="Z99" s="493" t="n">
        <v>6600</v>
      </c>
      <c r="AA99" s="493" t="n">
        <v>8940</v>
      </c>
      <c r="AB99" s="493" t="n">
        <v>8864.1</v>
      </c>
      <c r="AC99" s="493" t="n">
        <v>11989.25</v>
      </c>
      <c r="AD99" s="493" t="n">
        <v>9124.200000000001</v>
      </c>
      <c r="AE99" s="493" t="n">
        <v>10642.88</v>
      </c>
      <c r="AF99" s="493" t="n">
        <v>25276.2</v>
      </c>
      <c r="AG99" s="493" t="n">
        <v>13134.75</v>
      </c>
      <c r="AH99" s="493" t="n">
        <v>12092.48</v>
      </c>
      <c r="AI99" s="493" t="n">
        <v>58408.82</v>
      </c>
      <c r="AJ99" s="493" t="n">
        <v>25953</v>
      </c>
      <c r="AK99" s="493" t="n">
        <v>19046</v>
      </c>
      <c r="AL99" s="493" t="n">
        <v>35036.6</v>
      </c>
      <c r="AM99" s="493" t="n">
        <v>24202.2</v>
      </c>
      <c r="AN99" s="493" t="n">
        <v>20897.8</v>
      </c>
      <c r="AO99" s="493" t="n">
        <v>18457.6</v>
      </c>
      <c r="AP99" s="493" t="n">
        <v>19380.48</v>
      </c>
      <c r="AQ99" s="493" t="n">
        <v>26247.25</v>
      </c>
      <c r="AR99" s="493" t="n">
        <v>26684.5</v>
      </c>
      <c r="AS99" s="493" t="n">
        <v>21357.5</v>
      </c>
      <c r="AT99" s="493" t="n">
        <v>26210.2</v>
      </c>
      <c r="AU99" s="493" t="n">
        <v>16627.72</v>
      </c>
      <c r="AV99" s="493" t="n">
        <v>24012.43</v>
      </c>
      <c r="AW99" s="493" t="n">
        <v>15516.23</v>
      </c>
      <c r="AX99" s="493" t="n">
        <v>26340.3</v>
      </c>
      <c r="AY99" s="493" t="n">
        <v>38534.18</v>
      </c>
      <c r="AZ99" s="493" t="n">
        <v>17016.01</v>
      </c>
      <c r="BA99" s="493" t="n">
        <v>15976.18</v>
      </c>
      <c r="BB99" s="493" t="n">
        <v>25520.83</v>
      </c>
      <c r="BC99" s="493" t="n">
        <v>22655.7</v>
      </c>
      <c r="BD99" s="493" t="n">
        <v>21544.14</v>
      </c>
      <c r="BE99" s="493" t="n">
        <v>24265.8</v>
      </c>
      <c r="BF99" s="493" t="n">
        <v>30232.54</v>
      </c>
      <c r="BG99" s="493" t="n">
        <v>25317.9</v>
      </c>
      <c r="BH99" s="493" t="n">
        <v>6882.8</v>
      </c>
      <c r="BI99" s="493" t="n">
        <v>31107.17</v>
      </c>
      <c r="BJ99" s="493" t="n">
        <v>37800.87</v>
      </c>
      <c r="BK99" s="493" t="n">
        <v>17480.18</v>
      </c>
      <c r="BL99" s="493" t="n">
        <v>34073.85</v>
      </c>
      <c r="BM99" s="493" t="n">
        <v>20055.41</v>
      </c>
      <c r="BN99" s="493" t="n">
        <v>18451.46</v>
      </c>
      <c r="BO99" s="493" t="n">
        <v>15088.22</v>
      </c>
      <c r="BP99" s="493" t="n">
        <v>27966.15</v>
      </c>
      <c r="BQ99" s="493" t="n">
        <v>20287.1</v>
      </c>
      <c r="BR99" s="493" t="n">
        <v>21890.83</v>
      </c>
      <c r="BS99" s="493" t="n">
        <v>33781.65</v>
      </c>
      <c r="BT99" s="493" t="n">
        <v>17371.88</v>
      </c>
      <c r="BU99" s="493" t="n">
        <v>17148.81</v>
      </c>
      <c r="BV99" s="493" t="n">
        <v>28465.08</v>
      </c>
      <c r="BW99" s="493" t="n">
        <v>31436.78</v>
      </c>
    </row>
    <row r="100">
      <c r="A100" t="inlineStr">
        <is>
          <t>[C11A1] 심혈관 질환 다중요법 목적의 복합제제 (단일 투약 형태)</t>
        </is>
      </c>
      <c r="B100" t="inlineStr">
        <is>
          <t>대한뉴팜</t>
        </is>
      </c>
      <c r="C100" t="inlineStr">
        <is>
          <t>아바트리</t>
        </is>
      </c>
      <c r="D100" t="inlineStr">
        <is>
          <t>대한뉴팜</t>
        </is>
      </c>
      <c r="E100" t="inlineStr">
        <is>
          <t>amlodipine besylate  ( as amlodipine),  atorvastatin calcium hydrate  ( as atorvastatin),  valsartan</t>
        </is>
      </c>
      <c r="F100" t="inlineStr">
        <is>
          <t>종합병원</t>
        </is>
      </c>
      <c r="G100" t="inlineStr">
        <is>
          <t>Generic</t>
        </is>
      </c>
      <c r="H100" s="493" t="n">
        <v>0</v>
      </c>
      <c r="I100" s="493" t="n">
        <v>0</v>
      </c>
      <c r="J100" s="493" t="n">
        <v>0</v>
      </c>
      <c r="K100" s="493" t="n">
        <v>271.8</v>
      </c>
      <c r="L100" s="493" t="n">
        <v>0</v>
      </c>
      <c r="M100" s="493" t="n">
        <v>0</v>
      </c>
      <c r="N100" s="493" t="n">
        <v>0</v>
      </c>
      <c r="O100" s="493" t="n">
        <v>168</v>
      </c>
      <c r="P100" s="493" t="n">
        <v>0</v>
      </c>
      <c r="Q100" s="493" t="n">
        <v>625.5</v>
      </c>
      <c r="R100" s="493" t="n">
        <v>0</v>
      </c>
      <c r="S100" s="493" t="n">
        <v>0</v>
      </c>
      <c r="T100" s="493" t="n">
        <v>985.5</v>
      </c>
      <c r="U100" s="493" t="n">
        <v>0</v>
      </c>
      <c r="V100" s="493" t="n">
        <v>0</v>
      </c>
      <c r="W100" s="493" t="n">
        <v>413.4</v>
      </c>
      <c r="X100" s="493" t="n">
        <v>2357.85</v>
      </c>
      <c r="Y100" s="493" t="n">
        <v>1095</v>
      </c>
      <c r="Z100" s="493" t="n">
        <v>1353.6</v>
      </c>
      <c r="AA100" s="493" t="n">
        <v>2445</v>
      </c>
      <c r="AB100" s="493" t="n">
        <v>3676.18</v>
      </c>
      <c r="AC100" s="493" t="n">
        <v>962.4</v>
      </c>
      <c r="AD100" s="493" t="n">
        <v>1860.24</v>
      </c>
      <c r="AE100" s="493" t="n">
        <v>1860.06</v>
      </c>
      <c r="AF100" s="493" t="n">
        <v>6599.7</v>
      </c>
      <c r="AG100" s="493" t="n">
        <v>979.14</v>
      </c>
      <c r="AH100" s="493" t="n">
        <v>9256.23</v>
      </c>
      <c r="AI100" s="493" t="n">
        <v>4093.66</v>
      </c>
      <c r="AJ100" s="493" t="n">
        <v>8123</v>
      </c>
      <c r="AK100" s="493" t="n">
        <v>10372.65</v>
      </c>
      <c r="AL100" s="493" t="n">
        <v>7604.62</v>
      </c>
      <c r="AM100" s="493" t="n">
        <v>5396.69</v>
      </c>
      <c r="AN100" s="493" t="n">
        <v>5867.82</v>
      </c>
      <c r="AO100" s="493" t="n">
        <v>6358.32</v>
      </c>
      <c r="AP100" s="493" t="n">
        <v>3005.46</v>
      </c>
      <c r="AQ100" s="493" t="n">
        <v>3451.93</v>
      </c>
      <c r="AR100" s="493" t="n">
        <v>8608.09</v>
      </c>
      <c r="AS100" s="493" t="n">
        <v>1623.37</v>
      </c>
      <c r="AT100" s="493" t="n">
        <v>7441.25</v>
      </c>
      <c r="AU100" s="493" t="n">
        <v>9137.42</v>
      </c>
      <c r="AV100" s="493" t="n">
        <v>7242.94</v>
      </c>
      <c r="AW100" s="493" t="n">
        <v>10585.53</v>
      </c>
      <c r="AX100" s="493" t="n">
        <v>5434.25</v>
      </c>
      <c r="AY100" s="493" t="n">
        <v>10238.43</v>
      </c>
      <c r="AZ100" s="493" t="n">
        <v>6263.73</v>
      </c>
      <c r="BA100" s="493" t="n">
        <v>7334.78</v>
      </c>
      <c r="BB100" s="493" t="n">
        <v>5693.42</v>
      </c>
      <c r="BC100" s="493" t="n">
        <v>5861.77</v>
      </c>
      <c r="BD100" s="493" t="n">
        <v>10722.98</v>
      </c>
      <c r="BE100" s="493" t="n">
        <v>9383.98</v>
      </c>
      <c r="BF100" s="493" t="n">
        <v>5056.65</v>
      </c>
      <c r="BG100" s="493" t="n">
        <v>13071.22</v>
      </c>
      <c r="BH100" s="493" t="n">
        <v>6815.61</v>
      </c>
      <c r="BI100" s="493" t="n">
        <v>3912.36</v>
      </c>
      <c r="BJ100" s="493" t="n">
        <v>5072.66</v>
      </c>
      <c r="BK100" s="493" t="n">
        <v>2214.3</v>
      </c>
      <c r="BL100" s="493" t="n">
        <v>4941.47</v>
      </c>
      <c r="BM100" s="493" t="n">
        <v>3481.2</v>
      </c>
      <c r="BN100" s="493" t="n">
        <v>4439.42</v>
      </c>
      <c r="BO100" s="493" t="n">
        <v>7148.9</v>
      </c>
      <c r="BP100" s="493" t="n">
        <v>2798.01</v>
      </c>
      <c r="BQ100" s="493" t="n">
        <v>2596.3</v>
      </c>
      <c r="BR100" s="493" t="n">
        <v>5793.34</v>
      </c>
      <c r="BS100" s="493" t="n">
        <v>6124.62</v>
      </c>
      <c r="BT100" s="493" t="n">
        <v>3566.5</v>
      </c>
      <c r="BU100" s="493" t="n">
        <v>2243.58</v>
      </c>
      <c r="BV100" s="493" t="n">
        <v>5500.15</v>
      </c>
      <c r="BW100" s="493" t="n">
        <v>2095.77</v>
      </c>
    </row>
    <row r="101">
      <c r="A101" t="inlineStr">
        <is>
          <t>[C11A1] 심혈관 질환 다중요법 목적의 복합제제 (단일 투약 형태)</t>
        </is>
      </c>
      <c r="B101" t="inlineStr">
        <is>
          <t>대한뉴팜</t>
        </is>
      </c>
      <c r="C101" t="inlineStr">
        <is>
          <t>아바트리</t>
        </is>
      </c>
      <c r="D101" t="inlineStr">
        <is>
          <t>대한뉴팜</t>
        </is>
      </c>
      <c r="E101" t="inlineStr">
        <is>
          <t>amlodipine besylate  ( as amlodipine),  atorvastatin calcium hydrate  ( as atorvastatin),  valsartan</t>
        </is>
      </c>
      <c r="F101" t="inlineStr">
        <is>
          <t>병원</t>
        </is>
      </c>
      <c r="G101" t="inlineStr">
        <is>
          <t>Generic</t>
        </is>
      </c>
      <c r="H101" s="493" t="n">
        <v>0</v>
      </c>
      <c r="I101" s="493" t="n">
        <v>0</v>
      </c>
      <c r="J101" s="493" t="n">
        <v>120</v>
      </c>
      <c r="K101" s="493" t="n">
        <v>136.8</v>
      </c>
      <c r="L101" s="493" t="n">
        <v>496.5</v>
      </c>
      <c r="M101" s="493" t="n">
        <v>256.5</v>
      </c>
      <c r="N101" s="493" t="n">
        <v>497.1</v>
      </c>
      <c r="O101" s="493" t="n">
        <v>669.3</v>
      </c>
      <c r="P101" s="493" t="n">
        <v>246.7</v>
      </c>
      <c r="Q101" s="493" t="n">
        <v>809.74</v>
      </c>
      <c r="R101" s="493" t="n">
        <v>326.7</v>
      </c>
      <c r="S101" s="493" t="n">
        <v>257.56</v>
      </c>
      <c r="T101" s="493" t="n">
        <v>213</v>
      </c>
      <c r="U101" s="493" t="n">
        <v>256.8</v>
      </c>
      <c r="V101" s="493" t="n">
        <v>306.3</v>
      </c>
      <c r="W101" s="493" t="n">
        <v>15.9</v>
      </c>
      <c r="X101" s="493" t="n">
        <v>151.8</v>
      </c>
      <c r="Y101" s="493" t="n">
        <v>645.9</v>
      </c>
      <c r="Z101" s="493" t="n">
        <v>15.9</v>
      </c>
      <c r="AA101" s="493" t="n">
        <v>405</v>
      </c>
      <c r="AB101" s="493" t="n">
        <v>15.9</v>
      </c>
      <c r="AC101" s="493" t="n">
        <v>47.7</v>
      </c>
      <c r="AD101" s="493" t="n">
        <v>257.4</v>
      </c>
      <c r="AE101" s="493" t="n">
        <v>774.6</v>
      </c>
      <c r="AF101" s="493" t="n">
        <v>1221.6</v>
      </c>
      <c r="AG101" s="493" t="n">
        <v>1846.8</v>
      </c>
      <c r="AH101" s="493" t="n">
        <v>1455.9</v>
      </c>
      <c r="AI101" s="493" t="n">
        <v>758.7</v>
      </c>
      <c r="AJ101" s="493" t="n">
        <v>599.4</v>
      </c>
      <c r="AK101" s="493" t="n">
        <v>1200</v>
      </c>
      <c r="AL101" s="493" t="n">
        <v>240.6</v>
      </c>
      <c r="AM101" s="493" t="n">
        <v>717</v>
      </c>
      <c r="AN101" s="493" t="n">
        <v>241.8</v>
      </c>
      <c r="AO101" s="493" t="n">
        <v>1840.5</v>
      </c>
      <c r="AP101" s="493" t="n">
        <v>480</v>
      </c>
      <c r="AQ101" s="493" t="n">
        <v>852.9</v>
      </c>
      <c r="AR101" s="493" t="n">
        <v>601.5</v>
      </c>
      <c r="AS101" s="493" t="n">
        <v>0</v>
      </c>
      <c r="AT101" s="493" t="n">
        <v>501.6</v>
      </c>
      <c r="AU101" s="493" t="n">
        <v>0</v>
      </c>
      <c r="AV101" s="493" t="n">
        <v>951.48</v>
      </c>
      <c r="AW101" s="493" t="n">
        <v>1019.82</v>
      </c>
      <c r="AX101" s="493" t="n">
        <v>2317.46</v>
      </c>
      <c r="AY101" s="493" t="n">
        <v>1715.88</v>
      </c>
      <c r="AZ101" s="493" t="n">
        <v>1704</v>
      </c>
      <c r="BA101" s="493" t="n">
        <v>1354.5</v>
      </c>
      <c r="BB101" s="493" t="n">
        <v>1111.5</v>
      </c>
      <c r="BC101" s="493" t="n">
        <v>967.2</v>
      </c>
      <c r="BD101" s="493" t="n">
        <v>723.6</v>
      </c>
      <c r="BE101" s="493" t="n">
        <v>2427.9</v>
      </c>
      <c r="BF101" s="493" t="n">
        <v>542.04</v>
      </c>
      <c r="BG101" s="493" t="n">
        <v>1668.9</v>
      </c>
      <c r="BH101" s="493" t="n">
        <v>1183.8</v>
      </c>
      <c r="BI101" s="493" t="n">
        <v>1194.9</v>
      </c>
      <c r="BJ101" s="493" t="n">
        <v>922.8</v>
      </c>
      <c r="BK101" s="493" t="n">
        <v>1047.6</v>
      </c>
      <c r="BL101" s="493" t="n">
        <v>458.7</v>
      </c>
      <c r="BM101" s="493" t="n">
        <v>492.6</v>
      </c>
      <c r="BN101" s="493" t="n">
        <v>0</v>
      </c>
      <c r="BO101" s="493" t="n">
        <v>0</v>
      </c>
      <c r="BP101" s="493" t="n">
        <v>0</v>
      </c>
      <c r="BQ101" s="493" t="n">
        <v>0</v>
      </c>
      <c r="BR101" s="493" t="n">
        <v>0</v>
      </c>
      <c r="BS101" s="493" t="n">
        <v>0</v>
      </c>
      <c r="BT101" s="493" t="n">
        <v>0</v>
      </c>
      <c r="BU101" s="493" t="n">
        <v>243.95</v>
      </c>
      <c r="BV101" s="493" t="n">
        <v>106.4</v>
      </c>
      <c r="BW101" s="493" t="n">
        <v>87.59999999999999</v>
      </c>
    </row>
    <row r="102">
      <c r="A102" t="inlineStr">
        <is>
          <t>[C11A1] 심혈관 질환 다중요법 목적의 복합제제 (단일 투약 형태)</t>
        </is>
      </c>
      <c r="B102" t="inlineStr">
        <is>
          <t>대한뉴팜</t>
        </is>
      </c>
      <c r="C102" t="inlineStr">
        <is>
          <t>아바트리</t>
        </is>
      </c>
      <c r="D102" t="inlineStr">
        <is>
          <t>대한뉴팜</t>
        </is>
      </c>
      <c r="E102" t="inlineStr">
        <is>
          <t>amlodipine besylate  ( as amlodipine),  atorvastatin calcium hydrate  ( as atorvastatin),  valsartan</t>
        </is>
      </c>
      <c r="F102" t="inlineStr">
        <is>
          <t>의원</t>
        </is>
      </c>
      <c r="G102" t="inlineStr">
        <is>
          <t>Generic</t>
        </is>
      </c>
      <c r="H102" s="493" t="n">
        <v>0</v>
      </c>
      <c r="I102" s="493" t="n">
        <v>0</v>
      </c>
      <c r="J102" s="493" t="n">
        <v>2581.3</v>
      </c>
      <c r="K102" s="493" t="n">
        <v>2127.6</v>
      </c>
      <c r="L102" s="493" t="n">
        <v>3223.2</v>
      </c>
      <c r="M102" s="493" t="n">
        <v>3187.4</v>
      </c>
      <c r="N102" s="493" t="n">
        <v>3812.9</v>
      </c>
      <c r="O102" s="493" t="n">
        <v>3199.7</v>
      </c>
      <c r="P102" s="493" t="n">
        <v>4963.8</v>
      </c>
      <c r="Q102" s="493" t="n">
        <v>3545.9</v>
      </c>
      <c r="R102" s="493" t="n">
        <v>3426.6</v>
      </c>
      <c r="S102" s="493" t="n">
        <v>5287.1</v>
      </c>
      <c r="T102" s="493" t="n">
        <v>5319.7</v>
      </c>
      <c r="U102" s="493" t="n">
        <v>4784.8</v>
      </c>
      <c r="V102" s="493" t="n">
        <v>3249.9</v>
      </c>
      <c r="W102" s="493" t="n">
        <v>5052.5</v>
      </c>
      <c r="X102" s="493" t="n">
        <v>5095.35</v>
      </c>
      <c r="Y102" s="493" t="n">
        <v>4052.55</v>
      </c>
      <c r="Z102" s="493" t="n">
        <v>5306.3</v>
      </c>
      <c r="AA102" s="493" t="n">
        <v>4140.7</v>
      </c>
      <c r="AB102" s="493" t="n">
        <v>5337.5</v>
      </c>
      <c r="AC102" s="493" t="n">
        <v>3079</v>
      </c>
      <c r="AD102" s="493" t="n">
        <v>7290.6</v>
      </c>
      <c r="AE102" s="493" t="n">
        <v>3923.7</v>
      </c>
      <c r="AF102" s="493" t="n">
        <v>8476.6</v>
      </c>
      <c r="AG102" s="493" t="n">
        <v>6550.6</v>
      </c>
      <c r="AH102" s="493" t="n">
        <v>8431</v>
      </c>
      <c r="AI102" s="493" t="n">
        <v>7732.6</v>
      </c>
      <c r="AJ102" s="493" t="n">
        <v>13986</v>
      </c>
      <c r="AK102" s="493" t="n">
        <v>13047.3</v>
      </c>
      <c r="AL102" s="493" t="n">
        <v>13140.3</v>
      </c>
      <c r="AM102" s="493" t="n">
        <v>14482.2</v>
      </c>
      <c r="AN102" s="493" t="n">
        <v>13982.7</v>
      </c>
      <c r="AO102" s="493" t="n">
        <v>15123</v>
      </c>
      <c r="AP102" s="493" t="n">
        <v>11741.6</v>
      </c>
      <c r="AQ102" s="493" t="n">
        <v>14688.17</v>
      </c>
      <c r="AR102" s="493" t="n">
        <v>14682.1</v>
      </c>
      <c r="AS102" s="493" t="n">
        <v>14726</v>
      </c>
      <c r="AT102" s="493" t="n">
        <v>13163.8</v>
      </c>
      <c r="AU102" s="493" t="n">
        <v>14893.8</v>
      </c>
      <c r="AV102" s="493" t="n">
        <v>15524.8</v>
      </c>
      <c r="AW102" s="493" t="n">
        <v>12245.3</v>
      </c>
      <c r="AX102" s="493" t="n">
        <v>13952.8</v>
      </c>
      <c r="AY102" s="493" t="n">
        <v>17038.64</v>
      </c>
      <c r="AZ102" s="493" t="n">
        <v>12071.4</v>
      </c>
      <c r="BA102" s="493" t="n">
        <v>12601.3</v>
      </c>
      <c r="BB102" s="493" t="n">
        <v>13776</v>
      </c>
      <c r="BC102" s="493" t="n">
        <v>12304.5</v>
      </c>
      <c r="BD102" s="493" t="n">
        <v>17101.05</v>
      </c>
      <c r="BE102" s="493" t="n">
        <v>22993.8</v>
      </c>
      <c r="BF102" s="493" t="n">
        <v>24540.8</v>
      </c>
      <c r="BG102" s="493" t="n">
        <v>25902.14</v>
      </c>
      <c r="BH102" s="493" t="n">
        <v>30346.42</v>
      </c>
      <c r="BI102" s="493" t="n">
        <v>23375.6</v>
      </c>
      <c r="BJ102" s="493" t="n">
        <v>35656.54</v>
      </c>
      <c r="BK102" s="493" t="n">
        <v>31543.92</v>
      </c>
      <c r="BL102" s="493" t="n">
        <v>30100.22</v>
      </c>
      <c r="BM102" s="493" t="n">
        <v>30114.14</v>
      </c>
      <c r="BN102" s="493" t="n">
        <v>30644.56</v>
      </c>
      <c r="BO102" s="493" t="n">
        <v>29854.02</v>
      </c>
      <c r="BP102" s="493" t="n">
        <v>39482.46</v>
      </c>
      <c r="BQ102" s="493" t="n">
        <v>26387.91</v>
      </c>
      <c r="BR102" s="493" t="n">
        <v>37914.21</v>
      </c>
      <c r="BS102" s="493" t="n">
        <v>39218.97</v>
      </c>
      <c r="BT102" s="493" t="n">
        <v>39240.59</v>
      </c>
      <c r="BU102" s="493" t="n">
        <v>31834.98</v>
      </c>
      <c r="BV102" s="493" t="n">
        <v>45924.29</v>
      </c>
      <c r="BW102" s="493" t="n">
        <v>35317.81</v>
      </c>
    </row>
    <row r="103">
      <c r="A103" t="inlineStr">
        <is>
          <t>[C11A1] 심혈관 질환 다중요법 목적의 복합제제 (단일 투약 형태)</t>
        </is>
      </c>
      <c r="B103" t="inlineStr">
        <is>
          <t>대한뉴팜</t>
        </is>
      </c>
      <c r="C103" t="inlineStr">
        <is>
          <t>아바트리</t>
        </is>
      </c>
      <c r="D103" t="inlineStr">
        <is>
          <t>대한뉴팜</t>
        </is>
      </c>
      <c r="E103" t="inlineStr">
        <is>
          <t>amlodipine besylate  ( as amlodipine),  atorvastatin calcium hydrate  ( as atorvastatin),  valsartan</t>
        </is>
      </c>
      <c r="F103" t="inlineStr">
        <is>
          <t>보건소</t>
        </is>
      </c>
      <c r="G103" t="inlineStr">
        <is>
          <t>Generic</t>
        </is>
      </c>
      <c r="H103" s="493" t="n">
        <v>0</v>
      </c>
      <c r="I103" s="493" t="n">
        <v>0</v>
      </c>
      <c r="J103" s="493" t="n">
        <v>0</v>
      </c>
      <c r="K103" s="493" t="n">
        <v>0</v>
      </c>
      <c r="L103" s="493" t="n">
        <v>0</v>
      </c>
      <c r="M103" s="493" t="n">
        <v>0</v>
      </c>
      <c r="N103" s="493" t="n">
        <v>0</v>
      </c>
      <c r="O103" s="493" t="n">
        <v>0</v>
      </c>
      <c r="P103" s="493" t="n">
        <v>0</v>
      </c>
      <c r="Q103" s="493" t="n">
        <v>0</v>
      </c>
      <c r="R103" s="493" t="n">
        <v>0</v>
      </c>
      <c r="S103" s="493" t="n">
        <v>0</v>
      </c>
      <c r="T103" s="493" t="n">
        <v>0</v>
      </c>
      <c r="U103" s="493" t="n">
        <v>0</v>
      </c>
      <c r="V103" s="493" t="n">
        <v>0</v>
      </c>
      <c r="W103" s="493" t="n">
        <v>0</v>
      </c>
      <c r="X103" s="493" t="n">
        <v>0</v>
      </c>
      <c r="Y103" s="493" t="n">
        <v>0</v>
      </c>
      <c r="Z103" s="493" t="n">
        <v>0</v>
      </c>
      <c r="AA103" s="493" t="n">
        <v>0</v>
      </c>
      <c r="AB103" s="493" t="n">
        <v>0</v>
      </c>
      <c r="AC103" s="493" t="n">
        <v>0</v>
      </c>
      <c r="AD103" s="493" t="n">
        <v>0</v>
      </c>
      <c r="AE103" s="493" t="n">
        <v>0</v>
      </c>
      <c r="AF103" s="493" t="n">
        <v>0</v>
      </c>
      <c r="AG103" s="493" t="n">
        <v>0</v>
      </c>
      <c r="AH103" s="493" t="n">
        <v>0</v>
      </c>
      <c r="AI103" s="493" t="n">
        <v>0</v>
      </c>
      <c r="AJ103" s="493" t="n">
        <v>0</v>
      </c>
      <c r="AK103" s="493" t="n">
        <v>0</v>
      </c>
      <c r="AL103" s="493" t="n">
        <v>0</v>
      </c>
      <c r="AM103" s="493" t="n">
        <v>0</v>
      </c>
      <c r="AN103" s="493" t="n">
        <v>0</v>
      </c>
      <c r="AO103" s="493" t="n">
        <v>543</v>
      </c>
      <c r="AP103" s="493" t="n">
        <v>0</v>
      </c>
      <c r="AQ103" s="493" t="n">
        <v>315</v>
      </c>
      <c r="AR103" s="493" t="n">
        <v>237.6</v>
      </c>
      <c r="AS103" s="493" t="n">
        <v>0</v>
      </c>
      <c r="AT103" s="493" t="n">
        <v>0</v>
      </c>
      <c r="AU103" s="493" t="n">
        <v>174.9</v>
      </c>
      <c r="AV103" s="493" t="n">
        <v>114.24</v>
      </c>
      <c r="AW103" s="493" t="n">
        <v>0</v>
      </c>
      <c r="AX103" s="493" t="n">
        <v>537.3</v>
      </c>
      <c r="AY103" s="493" t="n">
        <v>0</v>
      </c>
      <c r="AZ103" s="493" t="n">
        <v>0</v>
      </c>
      <c r="BA103" s="493" t="n">
        <v>0</v>
      </c>
      <c r="BB103" s="493" t="n">
        <v>1554.3</v>
      </c>
      <c r="BC103" s="493" t="n">
        <v>0</v>
      </c>
      <c r="BD103" s="493" t="n">
        <v>0</v>
      </c>
      <c r="BE103" s="493" t="n">
        <v>0</v>
      </c>
      <c r="BF103" s="493" t="n">
        <v>2030.4</v>
      </c>
      <c r="BG103" s="493" t="n">
        <v>0</v>
      </c>
      <c r="BH103" s="493" t="n">
        <v>0</v>
      </c>
      <c r="BI103" s="493" t="n">
        <v>0</v>
      </c>
      <c r="BJ103" s="493" t="n">
        <v>0</v>
      </c>
      <c r="BK103" s="493" t="n">
        <v>0</v>
      </c>
      <c r="BL103" s="493" t="n">
        <v>0</v>
      </c>
      <c r="BM103" s="493" t="n">
        <v>0</v>
      </c>
      <c r="BN103" s="493" t="n">
        <v>0</v>
      </c>
      <c r="BO103" s="493" t="n">
        <v>0</v>
      </c>
      <c r="BP103" s="493" t="n">
        <v>0</v>
      </c>
      <c r="BQ103" s="493" t="n">
        <v>0</v>
      </c>
      <c r="BR103" s="493" t="n">
        <v>0</v>
      </c>
      <c r="BS103" s="493" t="n">
        <v>0</v>
      </c>
      <c r="BT103" s="493" t="n">
        <v>0</v>
      </c>
      <c r="BU103" s="493" t="n">
        <v>0</v>
      </c>
      <c r="BV103" s="493" t="n">
        <v>0</v>
      </c>
      <c r="BW103" s="493" t="n">
        <v>0</v>
      </c>
    </row>
    <row r="104">
      <c r="A104" t="inlineStr">
        <is>
          <t>[C11A1] 심혈관 질환 다중요법 목적의 복합제제 (단일 투약 형태)</t>
        </is>
      </c>
      <c r="B104" t="inlineStr">
        <is>
          <t>대한뉴팜</t>
        </is>
      </c>
      <c r="C104" t="inlineStr">
        <is>
          <t>올로듀엣</t>
        </is>
      </c>
      <c r="D104" t="inlineStr">
        <is>
          <t>대한뉴팜</t>
        </is>
      </c>
      <c r="E104" t="inlineStr">
        <is>
          <t>olmesartan medoxomil,  rosuvastatin calcium  ( as rosuvastatin)</t>
        </is>
      </c>
      <c r="F104" t="inlineStr">
        <is>
          <t>병원</t>
        </is>
      </c>
      <c r="G104" t="inlineStr">
        <is>
          <t>Generic</t>
        </is>
      </c>
      <c r="H104" s="493" t="n">
        <v>0</v>
      </c>
      <c r="I104" s="493" t="n">
        <v>0</v>
      </c>
      <c r="J104" s="493" t="n">
        <v>262.08</v>
      </c>
      <c r="K104" s="493" t="n">
        <v>230.72</v>
      </c>
      <c r="L104" s="493" t="n">
        <v>0</v>
      </c>
      <c r="M104" s="493" t="n">
        <v>0</v>
      </c>
      <c r="N104" s="493" t="n">
        <v>0</v>
      </c>
      <c r="O104" s="493" t="n">
        <v>0</v>
      </c>
      <c r="P104" s="493" t="n">
        <v>0</v>
      </c>
      <c r="Q104" s="493" t="n">
        <v>0</v>
      </c>
      <c r="R104" s="493" t="n">
        <v>0</v>
      </c>
      <c r="S104" s="493" t="n">
        <v>0</v>
      </c>
      <c r="T104" s="493" t="n">
        <v>0</v>
      </c>
      <c r="U104" s="493" t="n">
        <v>0</v>
      </c>
      <c r="V104" s="493" t="n">
        <v>0</v>
      </c>
      <c r="W104" s="493" t="n">
        <v>0</v>
      </c>
      <c r="X104" s="493" t="n">
        <v>0</v>
      </c>
      <c r="Y104" s="493" t="n">
        <v>0</v>
      </c>
      <c r="Z104" s="493" t="n">
        <v>0</v>
      </c>
      <c r="AA104" s="493" t="n">
        <v>0</v>
      </c>
      <c r="AB104" s="493" t="n">
        <v>0</v>
      </c>
      <c r="AC104" s="493" t="n">
        <v>0</v>
      </c>
      <c r="AD104" s="493" t="n">
        <v>0</v>
      </c>
      <c r="AE104" s="493" t="n">
        <v>0</v>
      </c>
      <c r="AF104" s="493" t="n">
        <v>0</v>
      </c>
      <c r="AG104" s="493" t="n">
        <v>0</v>
      </c>
      <c r="AH104" s="493" t="n">
        <v>0</v>
      </c>
      <c r="AI104" s="493" t="n">
        <v>0</v>
      </c>
      <c r="AJ104" s="493" t="n">
        <v>0</v>
      </c>
      <c r="AK104" s="493" t="n">
        <v>0</v>
      </c>
      <c r="AL104" s="493" t="n">
        <v>0</v>
      </c>
      <c r="AM104" s="493" t="n">
        <v>0</v>
      </c>
      <c r="AN104" s="493" t="n">
        <v>0</v>
      </c>
      <c r="AO104" s="493" t="n">
        <v>0</v>
      </c>
      <c r="AP104" s="493" t="n">
        <v>0</v>
      </c>
      <c r="AQ104" s="493" t="n">
        <v>0</v>
      </c>
      <c r="AR104" s="493" t="n">
        <v>0</v>
      </c>
      <c r="AS104" s="493" t="n">
        <v>0</v>
      </c>
      <c r="AT104" s="493" t="n">
        <v>0</v>
      </c>
      <c r="AU104" s="493" t="n">
        <v>0</v>
      </c>
      <c r="AV104" s="493" t="n">
        <v>0</v>
      </c>
      <c r="AW104" s="493" t="n">
        <v>0</v>
      </c>
      <c r="AX104" s="493" t="n">
        <v>0</v>
      </c>
      <c r="AY104" s="493" t="n">
        <v>0</v>
      </c>
      <c r="AZ104" s="493" t="n">
        <v>0</v>
      </c>
      <c r="BA104" s="493" t="n">
        <v>0</v>
      </c>
      <c r="BB104" s="493" t="n">
        <v>0</v>
      </c>
      <c r="BC104" s="493" t="n">
        <v>0</v>
      </c>
      <c r="BD104" s="493" t="n">
        <v>0</v>
      </c>
      <c r="BE104" s="493" t="n">
        <v>0</v>
      </c>
      <c r="BF104" s="493" t="n">
        <v>0</v>
      </c>
      <c r="BG104" s="493" t="n">
        <v>0</v>
      </c>
      <c r="BH104" s="493" t="n">
        <v>0</v>
      </c>
      <c r="BI104" s="493" t="n">
        <v>0</v>
      </c>
      <c r="BJ104" s="493" t="n">
        <v>0</v>
      </c>
      <c r="BK104" s="493" t="n">
        <v>0</v>
      </c>
      <c r="BL104" s="493" t="n">
        <v>0</v>
      </c>
      <c r="BM104" s="493" t="n">
        <v>0</v>
      </c>
      <c r="BN104" s="493" t="n">
        <v>0</v>
      </c>
      <c r="BO104" s="493" t="n">
        <v>0</v>
      </c>
      <c r="BP104" s="493" t="n">
        <v>0</v>
      </c>
      <c r="BQ104" s="493" t="n">
        <v>0</v>
      </c>
      <c r="BR104" s="493" t="n">
        <v>0</v>
      </c>
      <c r="BS104" s="493" t="n">
        <v>0</v>
      </c>
      <c r="BT104" s="493" t="n">
        <v>0</v>
      </c>
      <c r="BU104" s="493" t="n">
        <v>0</v>
      </c>
      <c r="BV104" s="493" t="n">
        <v>0</v>
      </c>
      <c r="BW104" s="493" t="n">
        <v>0</v>
      </c>
    </row>
    <row r="105">
      <c r="A105" t="inlineStr">
        <is>
          <t>[C11A1] 심혈관 질환 다중요법 목적의 복합제제 (단일 투약 형태)</t>
        </is>
      </c>
      <c r="B105" t="inlineStr">
        <is>
          <t>대한뉴팜</t>
        </is>
      </c>
      <c r="C105" t="inlineStr">
        <is>
          <t>올로듀엣</t>
        </is>
      </c>
      <c r="D105" t="inlineStr">
        <is>
          <t>대한뉴팜</t>
        </is>
      </c>
      <c r="E105" t="inlineStr">
        <is>
          <t>olmesartan medoxomil,  rosuvastatin calcium  ( as rosuvastatin)</t>
        </is>
      </c>
      <c r="F105" t="inlineStr">
        <is>
          <t>의원</t>
        </is>
      </c>
      <c r="G105" t="inlineStr">
        <is>
          <t>Generic</t>
        </is>
      </c>
      <c r="H105" s="493" t="n">
        <v>0</v>
      </c>
      <c r="I105" s="493" t="n">
        <v>0</v>
      </c>
      <c r="J105" s="493" t="n">
        <v>327.9</v>
      </c>
      <c r="K105" s="493" t="n">
        <v>1206.9</v>
      </c>
      <c r="L105" s="493" t="n">
        <v>0</v>
      </c>
      <c r="M105" s="493" t="n">
        <v>0</v>
      </c>
      <c r="N105" s="493" t="n">
        <v>0</v>
      </c>
      <c r="O105" s="493" t="n">
        <v>0</v>
      </c>
      <c r="P105" s="493" t="n">
        <v>0</v>
      </c>
      <c r="Q105" s="493" t="n">
        <v>0</v>
      </c>
      <c r="R105" s="493" t="n">
        <v>0</v>
      </c>
      <c r="S105" s="493" t="n">
        <v>0</v>
      </c>
      <c r="T105" s="493" t="n">
        <v>0</v>
      </c>
      <c r="U105" s="493" t="n">
        <v>0</v>
      </c>
      <c r="V105" s="493" t="n">
        <v>0</v>
      </c>
      <c r="W105" s="493" t="n">
        <v>0</v>
      </c>
      <c r="X105" s="493" t="n">
        <v>0</v>
      </c>
      <c r="Y105" s="493" t="n">
        <v>0</v>
      </c>
      <c r="Z105" s="493" t="n">
        <v>0</v>
      </c>
      <c r="AA105" s="493" t="n">
        <v>0</v>
      </c>
      <c r="AB105" s="493" t="n">
        <v>0</v>
      </c>
      <c r="AC105" s="493" t="n">
        <v>0</v>
      </c>
      <c r="AD105" s="493" t="n">
        <v>0</v>
      </c>
      <c r="AE105" s="493" t="n">
        <v>0</v>
      </c>
      <c r="AF105" s="493" t="n">
        <v>0</v>
      </c>
      <c r="AG105" s="493" t="n">
        <v>0</v>
      </c>
      <c r="AH105" s="493" t="n">
        <v>0</v>
      </c>
      <c r="AI105" s="493" t="n">
        <v>0</v>
      </c>
      <c r="AJ105" s="493" t="n">
        <v>0</v>
      </c>
      <c r="AK105" s="493" t="n">
        <v>0</v>
      </c>
      <c r="AL105" s="493" t="n">
        <v>0</v>
      </c>
      <c r="AM105" s="493" t="n">
        <v>0</v>
      </c>
      <c r="AN105" s="493" t="n">
        <v>0</v>
      </c>
      <c r="AO105" s="493" t="n">
        <v>0</v>
      </c>
      <c r="AP105" s="493" t="n">
        <v>0</v>
      </c>
      <c r="AQ105" s="493" t="n">
        <v>0</v>
      </c>
      <c r="AR105" s="493" t="n">
        <v>0</v>
      </c>
      <c r="AS105" s="493" t="n">
        <v>0</v>
      </c>
      <c r="AT105" s="493" t="n">
        <v>0</v>
      </c>
      <c r="AU105" s="493" t="n">
        <v>0</v>
      </c>
      <c r="AV105" s="493" t="n">
        <v>0</v>
      </c>
      <c r="AW105" s="493" t="n">
        <v>0</v>
      </c>
      <c r="AX105" s="493" t="n">
        <v>0</v>
      </c>
      <c r="AY105" s="493" t="n">
        <v>0</v>
      </c>
      <c r="AZ105" s="493" t="n">
        <v>0</v>
      </c>
      <c r="BA105" s="493" t="n">
        <v>0</v>
      </c>
      <c r="BB105" s="493" t="n">
        <v>0</v>
      </c>
      <c r="BC105" s="493" t="n">
        <v>0</v>
      </c>
      <c r="BD105" s="493" t="n">
        <v>0</v>
      </c>
      <c r="BE105" s="493" t="n">
        <v>0</v>
      </c>
      <c r="BF105" s="493" t="n">
        <v>0</v>
      </c>
      <c r="BG105" s="493" t="n">
        <v>0</v>
      </c>
      <c r="BH105" s="493" t="n">
        <v>0</v>
      </c>
      <c r="BI105" s="493" t="n">
        <v>0</v>
      </c>
      <c r="BJ105" s="493" t="n">
        <v>0</v>
      </c>
      <c r="BK105" s="493" t="n">
        <v>0</v>
      </c>
      <c r="BL105" s="493" t="n">
        <v>0</v>
      </c>
      <c r="BM105" s="493" t="n">
        <v>0</v>
      </c>
      <c r="BN105" s="493" t="n">
        <v>0</v>
      </c>
      <c r="BO105" s="493" t="n">
        <v>0</v>
      </c>
      <c r="BP105" s="493" t="n">
        <v>0</v>
      </c>
      <c r="BQ105" s="493" t="n">
        <v>0</v>
      </c>
      <c r="BR105" s="493" t="n">
        <v>0</v>
      </c>
      <c r="BS105" s="493" t="n">
        <v>0</v>
      </c>
      <c r="BT105" s="493" t="n">
        <v>0</v>
      </c>
      <c r="BU105" s="493" t="n">
        <v>0</v>
      </c>
      <c r="BV105" s="493" t="n">
        <v>0</v>
      </c>
      <c r="BW105" s="493" t="n">
        <v>0</v>
      </c>
    </row>
    <row r="106">
      <c r="A106" t="inlineStr">
        <is>
          <t>[C11A1] 심혈관 질환 다중요법 목적의 복합제제 (단일 투약 형태)</t>
        </is>
      </c>
      <c r="B106" t="inlineStr">
        <is>
          <t>대화제약</t>
        </is>
      </c>
      <c r="C106" t="inlineStr">
        <is>
          <t>텔로스틴</t>
        </is>
      </c>
      <c r="D106" t="inlineStr">
        <is>
          <t>대화제약</t>
        </is>
      </c>
      <c r="E106" t="inlineStr">
        <is>
          <t>rosuvastatin calcium  ( as rosuvastatin),  telmisartan</t>
        </is>
      </c>
      <c r="F106" t="inlineStr">
        <is>
          <t>병원</t>
        </is>
      </c>
      <c r="G106" t="inlineStr">
        <is>
          <t>Generic</t>
        </is>
      </c>
      <c r="H106" s="493" t="n">
        <v>0</v>
      </c>
      <c r="I106" s="493" t="n">
        <v>0</v>
      </c>
      <c r="J106" s="493" t="n">
        <v>0</v>
      </c>
      <c r="K106" s="493" t="n">
        <v>0</v>
      </c>
      <c r="L106" s="493" t="n">
        <v>0</v>
      </c>
      <c r="M106" s="493" t="n">
        <v>0</v>
      </c>
      <c r="N106" s="493" t="n">
        <v>0</v>
      </c>
      <c r="O106" s="493" t="n">
        <v>0</v>
      </c>
      <c r="P106" s="493" t="n">
        <v>0</v>
      </c>
      <c r="Q106" s="493" t="n">
        <v>0</v>
      </c>
      <c r="R106" s="493" t="n">
        <v>0</v>
      </c>
      <c r="S106" s="493" t="n">
        <v>0</v>
      </c>
      <c r="T106" s="493" t="n">
        <v>0</v>
      </c>
      <c r="U106" s="493" t="n">
        <v>0</v>
      </c>
      <c r="V106" s="493" t="n">
        <v>0</v>
      </c>
      <c r="W106" s="493" t="n">
        <v>0</v>
      </c>
      <c r="X106" s="493" t="n">
        <v>0</v>
      </c>
      <c r="Y106" s="493" t="n">
        <v>0</v>
      </c>
      <c r="Z106" s="493" t="n">
        <v>0</v>
      </c>
      <c r="AA106" s="493" t="n">
        <v>0</v>
      </c>
      <c r="AB106" s="493" t="n">
        <v>0</v>
      </c>
      <c r="AC106" s="493" t="n">
        <v>0</v>
      </c>
      <c r="AD106" s="493" t="n">
        <v>0</v>
      </c>
      <c r="AE106" s="493" t="n">
        <v>0</v>
      </c>
      <c r="AF106" s="493" t="n">
        <v>0</v>
      </c>
      <c r="AG106" s="493" t="n">
        <v>0</v>
      </c>
      <c r="AH106" s="493" t="n">
        <v>0</v>
      </c>
      <c r="AI106" s="493" t="n">
        <v>0</v>
      </c>
      <c r="AJ106" s="493" t="n">
        <v>492</v>
      </c>
      <c r="AK106" s="493" t="n">
        <v>0</v>
      </c>
      <c r="AL106" s="493" t="n">
        <v>0</v>
      </c>
      <c r="AM106" s="493" t="n">
        <v>0</v>
      </c>
      <c r="AN106" s="493" t="n">
        <v>0</v>
      </c>
      <c r="AO106" s="493" t="n">
        <v>0</v>
      </c>
      <c r="AP106" s="493" t="n">
        <v>0</v>
      </c>
      <c r="AQ106" s="493" t="n">
        <v>0</v>
      </c>
      <c r="AR106" s="493" t="n">
        <v>0</v>
      </c>
      <c r="AS106" s="493" t="n">
        <v>0</v>
      </c>
      <c r="AT106" s="493" t="n">
        <v>0</v>
      </c>
      <c r="AU106" s="493" t="n">
        <v>0</v>
      </c>
      <c r="AV106" s="493" t="n">
        <v>0</v>
      </c>
      <c r="AW106" s="493" t="n">
        <v>0</v>
      </c>
      <c r="AX106" s="493" t="n">
        <v>0</v>
      </c>
      <c r="AY106" s="493" t="n">
        <v>0</v>
      </c>
      <c r="AZ106" s="493" t="n">
        <v>0</v>
      </c>
      <c r="BA106" s="493" t="n">
        <v>0</v>
      </c>
      <c r="BB106" s="493" t="n">
        <v>0</v>
      </c>
      <c r="BC106" s="493" t="n">
        <v>0</v>
      </c>
      <c r="BD106" s="493" t="n">
        <v>0</v>
      </c>
      <c r="BE106" s="493" t="n">
        <v>0</v>
      </c>
      <c r="BF106" s="493" t="n">
        <v>0</v>
      </c>
      <c r="BG106" s="493" t="n">
        <v>0</v>
      </c>
      <c r="BH106" s="493" t="n">
        <v>0</v>
      </c>
      <c r="BI106" s="493" t="n">
        <v>0</v>
      </c>
      <c r="BJ106" s="493" t="n">
        <v>0</v>
      </c>
      <c r="BK106" s="493" t="n">
        <v>0</v>
      </c>
      <c r="BL106" s="493" t="n">
        <v>0</v>
      </c>
      <c r="BM106" s="493" t="n">
        <v>0</v>
      </c>
      <c r="BN106" s="493" t="n">
        <v>0</v>
      </c>
      <c r="BO106" s="493" t="n">
        <v>0</v>
      </c>
      <c r="BP106" s="493" t="n">
        <v>0</v>
      </c>
      <c r="BQ106" s="493" t="n">
        <v>0</v>
      </c>
      <c r="BR106" s="493" t="n">
        <v>0</v>
      </c>
      <c r="BS106" s="493" t="n">
        <v>0</v>
      </c>
      <c r="BT106" s="493" t="n">
        <v>0</v>
      </c>
      <c r="BU106" s="493" t="n">
        <v>0</v>
      </c>
      <c r="BV106" s="493" t="n">
        <v>0</v>
      </c>
      <c r="BW106" s="493" t="n">
        <v>0</v>
      </c>
    </row>
    <row r="107">
      <c r="A107" t="inlineStr">
        <is>
          <t>[C11A1] 심혈관 질환 다중요법 목적의 복합제제 (단일 투약 형태)</t>
        </is>
      </c>
      <c r="B107" t="inlineStr">
        <is>
          <t>대화제약</t>
        </is>
      </c>
      <c r="C107" t="inlineStr">
        <is>
          <t>텔로스틴</t>
        </is>
      </c>
      <c r="D107" t="inlineStr">
        <is>
          <t>대화제약</t>
        </is>
      </c>
      <c r="E107" t="inlineStr">
        <is>
          <t>rosuvastatin calcium  ( as rosuvastatin),  telmisartan</t>
        </is>
      </c>
      <c r="F107" t="inlineStr">
        <is>
          <t>의원</t>
        </is>
      </c>
      <c r="G107" t="inlineStr">
        <is>
          <t>Generic</t>
        </is>
      </c>
      <c r="H107" s="493" t="n">
        <v>0</v>
      </c>
      <c r="I107" s="493" t="n">
        <v>0</v>
      </c>
      <c r="J107" s="493" t="n">
        <v>0</v>
      </c>
      <c r="K107" s="493" t="n">
        <v>0</v>
      </c>
      <c r="L107" s="493" t="n">
        <v>0</v>
      </c>
      <c r="M107" s="493" t="n">
        <v>0</v>
      </c>
      <c r="N107" s="493" t="n">
        <v>0</v>
      </c>
      <c r="O107" s="493" t="n">
        <v>0</v>
      </c>
      <c r="P107" s="493" t="n">
        <v>0</v>
      </c>
      <c r="Q107" s="493" t="n">
        <v>0</v>
      </c>
      <c r="R107" s="493" t="n">
        <v>0</v>
      </c>
      <c r="S107" s="493" t="n">
        <v>0</v>
      </c>
      <c r="T107" s="493" t="n">
        <v>0</v>
      </c>
      <c r="U107" s="493" t="n">
        <v>0</v>
      </c>
      <c r="V107" s="493" t="n">
        <v>0</v>
      </c>
      <c r="W107" s="493" t="n">
        <v>0</v>
      </c>
      <c r="X107" s="493" t="n">
        <v>0</v>
      </c>
      <c r="Y107" s="493" t="n">
        <v>0</v>
      </c>
      <c r="Z107" s="493" t="n">
        <v>0</v>
      </c>
      <c r="AA107" s="493" t="n">
        <v>0</v>
      </c>
      <c r="AB107" s="493" t="n">
        <v>0</v>
      </c>
      <c r="AC107" s="493" t="n">
        <v>0</v>
      </c>
      <c r="AD107" s="493" t="n">
        <v>0</v>
      </c>
      <c r="AE107" s="493" t="n">
        <v>0</v>
      </c>
      <c r="AF107" s="493" t="n">
        <v>0</v>
      </c>
      <c r="AG107" s="493" t="n">
        <v>0</v>
      </c>
      <c r="AH107" s="493" t="n">
        <v>0</v>
      </c>
      <c r="AI107" s="493" t="n">
        <v>0</v>
      </c>
      <c r="AJ107" s="493" t="n">
        <v>1225.4</v>
      </c>
      <c r="AK107" s="493" t="n">
        <v>1338.4</v>
      </c>
      <c r="AL107" s="493" t="n">
        <v>876.17</v>
      </c>
      <c r="AM107" s="493" t="n">
        <v>1191.6</v>
      </c>
      <c r="AN107" s="493" t="n">
        <v>0</v>
      </c>
      <c r="AO107" s="493" t="n">
        <v>0</v>
      </c>
      <c r="AP107" s="493" t="n">
        <v>0</v>
      </c>
      <c r="AQ107" s="493" t="n">
        <v>1139.02</v>
      </c>
      <c r="AR107" s="493" t="n">
        <v>0</v>
      </c>
      <c r="AS107" s="493" t="n">
        <v>0</v>
      </c>
      <c r="AT107" s="493" t="n">
        <v>0</v>
      </c>
      <c r="AU107" s="493" t="n">
        <v>0</v>
      </c>
      <c r="AV107" s="493" t="n">
        <v>1569.34</v>
      </c>
      <c r="AW107" s="493" t="n">
        <v>0</v>
      </c>
      <c r="AX107" s="493" t="n">
        <v>1951.53</v>
      </c>
      <c r="AY107" s="493" t="n">
        <v>4388.45</v>
      </c>
      <c r="AZ107" s="493" t="n">
        <v>2816.4</v>
      </c>
      <c r="BA107" s="493" t="n">
        <v>6874.96</v>
      </c>
      <c r="BB107" s="493" t="n">
        <v>1919.74</v>
      </c>
      <c r="BC107" s="493" t="n">
        <v>3230.5</v>
      </c>
      <c r="BD107" s="493" t="n">
        <v>0</v>
      </c>
      <c r="BE107" s="493" t="n">
        <v>0</v>
      </c>
      <c r="BF107" s="493" t="n">
        <v>0</v>
      </c>
      <c r="BG107" s="493" t="n">
        <v>0</v>
      </c>
      <c r="BH107" s="493" t="n">
        <v>0</v>
      </c>
      <c r="BI107" s="493" t="n">
        <v>0</v>
      </c>
      <c r="BJ107" s="493" t="n">
        <v>0</v>
      </c>
      <c r="BK107" s="493" t="n">
        <v>0</v>
      </c>
      <c r="BL107" s="493" t="n">
        <v>0</v>
      </c>
      <c r="BM107" s="493" t="n">
        <v>0</v>
      </c>
      <c r="BN107" s="493" t="n">
        <v>0</v>
      </c>
      <c r="BO107" s="493" t="n">
        <v>0</v>
      </c>
      <c r="BP107" s="493" t="n">
        <v>0</v>
      </c>
      <c r="BQ107" s="493" t="n">
        <v>0</v>
      </c>
      <c r="BR107" s="493" t="n">
        <v>0</v>
      </c>
      <c r="BS107" s="493" t="n">
        <v>0</v>
      </c>
      <c r="BT107" s="493" t="n">
        <v>0</v>
      </c>
      <c r="BU107" s="493" t="n">
        <v>0</v>
      </c>
      <c r="BV107" s="493" t="n">
        <v>0</v>
      </c>
      <c r="BW107" s="493" t="n">
        <v>0</v>
      </c>
    </row>
    <row r="108">
      <c r="A108" t="inlineStr">
        <is>
          <t>[C11A1] 심혈관 질환 다중요법 목적의 복합제제 (단일 투약 형태)</t>
        </is>
      </c>
      <c r="B108" t="inlineStr">
        <is>
          <t>동광제약</t>
        </is>
      </c>
      <c r="C108" t="inlineStr">
        <is>
          <t>브이알</t>
        </is>
      </c>
      <c r="D108" t="inlineStr">
        <is>
          <t>동광제약</t>
        </is>
      </c>
      <c r="E108" t="inlineStr">
        <is>
          <t>rosuvastatin calcium  ( as rosuvastatin),  valsartan</t>
        </is>
      </c>
      <c r="F108" t="inlineStr">
        <is>
          <t>상급종합병원</t>
        </is>
      </c>
      <c r="G108" t="inlineStr">
        <is>
          <t>Generic</t>
        </is>
      </c>
      <c r="H108" s="493" t="n">
        <v>0</v>
      </c>
      <c r="I108" s="493" t="n">
        <v>0</v>
      </c>
      <c r="J108" s="493" t="n">
        <v>0</v>
      </c>
      <c r="K108" s="493" t="n">
        <v>0</v>
      </c>
      <c r="L108" s="493" t="n">
        <v>0</v>
      </c>
      <c r="M108" s="493" t="n">
        <v>0</v>
      </c>
      <c r="N108" s="493" t="n">
        <v>0</v>
      </c>
      <c r="O108" s="493" t="n">
        <v>0</v>
      </c>
      <c r="P108" s="493" t="n">
        <v>0</v>
      </c>
      <c r="Q108" s="493" t="n">
        <v>0</v>
      </c>
      <c r="R108" s="493" t="n">
        <v>0</v>
      </c>
      <c r="S108" s="493" t="n">
        <v>0</v>
      </c>
      <c r="T108" s="493" t="n">
        <v>0</v>
      </c>
      <c r="U108" s="493" t="n">
        <v>0</v>
      </c>
      <c r="V108" s="493" t="n">
        <v>0</v>
      </c>
      <c r="W108" s="493" t="n">
        <v>0</v>
      </c>
      <c r="X108" s="493" t="n">
        <v>0</v>
      </c>
      <c r="Y108" s="493" t="n">
        <v>0</v>
      </c>
      <c r="Z108" s="493" t="n">
        <v>0</v>
      </c>
      <c r="AA108" s="493" t="n">
        <v>0</v>
      </c>
      <c r="AB108" s="493" t="n">
        <v>0</v>
      </c>
      <c r="AC108" s="493" t="n">
        <v>0</v>
      </c>
      <c r="AD108" s="493" t="n">
        <v>0</v>
      </c>
      <c r="AE108" s="493" t="n">
        <v>0</v>
      </c>
      <c r="AF108" s="493" t="n">
        <v>0</v>
      </c>
      <c r="AG108" s="493" t="n">
        <v>0</v>
      </c>
      <c r="AH108" s="493" t="n">
        <v>0</v>
      </c>
      <c r="AI108" s="493" t="n">
        <v>0</v>
      </c>
      <c r="AJ108" s="493" t="n">
        <v>5530.56</v>
      </c>
      <c r="AK108" s="493" t="n">
        <v>2939.4</v>
      </c>
      <c r="AL108" s="493" t="n">
        <v>4544.4</v>
      </c>
      <c r="AM108" s="493" t="n">
        <v>0</v>
      </c>
      <c r="AN108" s="493" t="n">
        <v>3710.7</v>
      </c>
      <c r="AO108" s="493" t="n">
        <v>0</v>
      </c>
      <c r="AP108" s="493" t="n">
        <v>11105.22</v>
      </c>
      <c r="AQ108" s="493" t="n">
        <v>6042.32</v>
      </c>
      <c r="AR108" s="493" t="n">
        <v>10166.45</v>
      </c>
      <c r="AS108" s="493" t="n">
        <v>2028.8</v>
      </c>
      <c r="AT108" s="493" t="n">
        <v>18490.44</v>
      </c>
      <c r="AU108" s="493" t="n">
        <v>16094.44</v>
      </c>
      <c r="AV108" s="493" t="n">
        <v>14058.71</v>
      </c>
      <c r="AW108" s="493" t="n">
        <v>13353.7</v>
      </c>
      <c r="AX108" s="493" t="n">
        <v>11073.97</v>
      </c>
      <c r="AY108" s="493" t="n">
        <v>10603.64</v>
      </c>
      <c r="AZ108" s="493" t="n">
        <v>17179.12</v>
      </c>
      <c r="BA108" s="493" t="n">
        <v>10956.05</v>
      </c>
      <c r="BB108" s="493" t="n">
        <v>8924.809999999999</v>
      </c>
      <c r="BC108" s="493" t="n">
        <v>1621</v>
      </c>
      <c r="BD108" s="493" t="n">
        <v>3248.5</v>
      </c>
      <c r="BE108" s="493" t="n">
        <v>724.96</v>
      </c>
      <c r="BF108" s="493" t="n">
        <v>1753.1</v>
      </c>
      <c r="BG108" s="493" t="n">
        <v>194.58</v>
      </c>
      <c r="BH108" s="493" t="n">
        <v>0</v>
      </c>
      <c r="BI108" s="493" t="n">
        <v>0</v>
      </c>
      <c r="BJ108" s="493" t="n">
        <v>0</v>
      </c>
      <c r="BK108" s="493" t="n">
        <v>82.28</v>
      </c>
      <c r="BL108" s="493" t="n">
        <v>0</v>
      </c>
      <c r="BM108" s="493" t="n">
        <v>0</v>
      </c>
      <c r="BN108" s="493" t="n">
        <v>0</v>
      </c>
      <c r="BO108" s="493" t="n">
        <v>0</v>
      </c>
      <c r="BP108" s="493" t="n">
        <v>0</v>
      </c>
      <c r="BQ108" s="493" t="n">
        <v>0</v>
      </c>
      <c r="BR108" s="493" t="n">
        <v>0</v>
      </c>
      <c r="BS108" s="493" t="n">
        <v>0</v>
      </c>
      <c r="BT108" s="493" t="n">
        <v>0</v>
      </c>
      <c r="BU108" s="493" t="n">
        <v>0</v>
      </c>
      <c r="BV108" s="493" t="n">
        <v>0</v>
      </c>
      <c r="BW108" s="493" t="n">
        <v>0</v>
      </c>
    </row>
    <row r="109">
      <c r="A109" t="inlineStr">
        <is>
          <t>[C11A1] 심혈관 질환 다중요법 목적의 복합제제 (단일 투약 형태)</t>
        </is>
      </c>
      <c r="B109" t="inlineStr">
        <is>
          <t>동광제약</t>
        </is>
      </c>
      <c r="C109" t="inlineStr">
        <is>
          <t>브이알</t>
        </is>
      </c>
      <c r="D109" t="inlineStr">
        <is>
          <t>동광제약</t>
        </is>
      </c>
      <c r="E109" t="inlineStr">
        <is>
          <t>rosuvastatin calcium  ( as rosuvastatin),  valsartan</t>
        </is>
      </c>
      <c r="F109" t="inlineStr">
        <is>
          <t>종합병원</t>
        </is>
      </c>
      <c r="G109" t="inlineStr">
        <is>
          <t>Generic</t>
        </is>
      </c>
      <c r="H109" s="493" t="n">
        <v>0</v>
      </c>
      <c r="I109" s="493" t="n">
        <v>0</v>
      </c>
      <c r="J109" s="493" t="n">
        <v>480.6</v>
      </c>
      <c r="K109" s="493" t="n">
        <v>570.6</v>
      </c>
      <c r="L109" s="493" t="n">
        <v>960</v>
      </c>
      <c r="M109" s="493" t="n">
        <v>0</v>
      </c>
      <c r="N109" s="493" t="n">
        <v>480</v>
      </c>
      <c r="O109" s="493" t="n">
        <v>0</v>
      </c>
      <c r="P109" s="493" t="n">
        <v>480</v>
      </c>
      <c r="Q109" s="493" t="n">
        <v>0</v>
      </c>
      <c r="R109" s="493" t="n">
        <v>0</v>
      </c>
      <c r="S109" s="493" t="n">
        <v>729.6</v>
      </c>
      <c r="T109" s="493" t="n">
        <v>481.2</v>
      </c>
      <c r="U109" s="493" t="n">
        <v>0</v>
      </c>
      <c r="V109" s="493" t="n">
        <v>0</v>
      </c>
      <c r="W109" s="493" t="n">
        <v>0</v>
      </c>
      <c r="X109" s="493" t="n">
        <v>4784.1</v>
      </c>
      <c r="Y109" s="493" t="n">
        <v>12629.84</v>
      </c>
      <c r="Z109" s="493" t="n">
        <v>11760.05</v>
      </c>
      <c r="AA109" s="493" t="n">
        <v>12523.41</v>
      </c>
      <c r="AB109" s="493" t="n">
        <v>8418.049999999999</v>
      </c>
      <c r="AC109" s="493" t="n">
        <v>9879.950000000001</v>
      </c>
      <c r="AD109" s="493" t="n">
        <v>13992.05</v>
      </c>
      <c r="AE109" s="493" t="n">
        <v>4956.9</v>
      </c>
      <c r="AF109" s="493" t="n">
        <v>10022.25</v>
      </c>
      <c r="AG109" s="493" t="n">
        <v>6553.15</v>
      </c>
      <c r="AH109" s="493" t="n">
        <v>7213.5</v>
      </c>
      <c r="AI109" s="493" t="n">
        <v>13912.05</v>
      </c>
      <c r="AJ109" s="493" t="n">
        <v>16392.9</v>
      </c>
      <c r="AK109" s="493" t="n">
        <v>6872.25</v>
      </c>
      <c r="AL109" s="493" t="n">
        <v>19622.4</v>
      </c>
      <c r="AM109" s="493" t="n">
        <v>8868</v>
      </c>
      <c r="AN109" s="493" t="n">
        <v>9755.549999999999</v>
      </c>
      <c r="AO109" s="493" t="n">
        <v>30259.52</v>
      </c>
      <c r="AP109" s="493" t="n">
        <v>20692.68</v>
      </c>
      <c r="AQ109" s="493" t="n">
        <v>11583.7</v>
      </c>
      <c r="AR109" s="493" t="n">
        <v>32254.88</v>
      </c>
      <c r="AS109" s="493" t="n">
        <v>21273.63</v>
      </c>
      <c r="AT109" s="493" t="n">
        <v>17795.45</v>
      </c>
      <c r="AU109" s="493" t="n">
        <v>25028.9</v>
      </c>
      <c r="AV109" s="493" t="n">
        <v>24739.9</v>
      </c>
      <c r="AW109" s="493" t="n">
        <v>10509.3</v>
      </c>
      <c r="AX109" s="493" t="n">
        <v>21980.55</v>
      </c>
      <c r="AY109" s="493" t="n">
        <v>26204.1</v>
      </c>
      <c r="AZ109" s="493" t="n">
        <v>14337.75</v>
      </c>
      <c r="BA109" s="493" t="n">
        <v>24616.59</v>
      </c>
      <c r="BB109" s="493" t="n">
        <v>35689.75</v>
      </c>
      <c r="BC109" s="493" t="n">
        <v>27560.25</v>
      </c>
      <c r="BD109" s="493" t="n">
        <v>24224.15</v>
      </c>
      <c r="BE109" s="493" t="n">
        <v>29001.51</v>
      </c>
      <c r="BF109" s="493" t="n">
        <v>21623.7</v>
      </c>
      <c r="BG109" s="493" t="n">
        <v>26240.7</v>
      </c>
      <c r="BH109" s="493" t="n">
        <v>27593.2</v>
      </c>
      <c r="BI109" s="493" t="n">
        <v>28143.27</v>
      </c>
      <c r="BJ109" s="493" t="n">
        <v>30856.6</v>
      </c>
      <c r="BK109" s="493" t="n">
        <v>29516.29</v>
      </c>
      <c r="BL109" s="493" t="n">
        <v>31279.3</v>
      </c>
      <c r="BM109" s="493" t="n">
        <v>25587.85</v>
      </c>
      <c r="BN109" s="493" t="n">
        <v>26120.19</v>
      </c>
      <c r="BO109" s="493" t="n">
        <v>23301.75</v>
      </c>
      <c r="BP109" s="493" t="n">
        <v>21222.1</v>
      </c>
      <c r="BQ109" s="493" t="n">
        <v>12947.75</v>
      </c>
      <c r="BR109" s="493" t="n">
        <v>26062.3</v>
      </c>
      <c r="BS109" s="493" t="n">
        <v>28472.35</v>
      </c>
      <c r="BT109" s="493" t="n">
        <v>18872.45</v>
      </c>
      <c r="BU109" s="493" t="n">
        <v>22690.9</v>
      </c>
      <c r="BV109" s="493" t="n">
        <v>24456.75</v>
      </c>
      <c r="BW109" s="493" t="n">
        <v>18895.05</v>
      </c>
    </row>
    <row r="110">
      <c r="A110" t="inlineStr">
        <is>
          <t>[C11A1] 심혈관 질환 다중요법 목적의 복합제제 (단일 투약 형태)</t>
        </is>
      </c>
      <c r="B110" t="inlineStr">
        <is>
          <t>동광제약</t>
        </is>
      </c>
      <c r="C110" t="inlineStr">
        <is>
          <t>브이알</t>
        </is>
      </c>
      <c r="D110" t="inlineStr">
        <is>
          <t>동광제약</t>
        </is>
      </c>
      <c r="E110" t="inlineStr">
        <is>
          <t>rosuvastatin calcium  ( as rosuvastatin),  valsartan</t>
        </is>
      </c>
      <c r="F110" t="inlineStr">
        <is>
          <t>병원</t>
        </is>
      </c>
      <c r="G110" t="inlineStr">
        <is>
          <t>Generic</t>
        </is>
      </c>
      <c r="H110" s="493" t="n">
        <v>0</v>
      </c>
      <c r="I110" s="493" t="n">
        <v>0</v>
      </c>
      <c r="J110" s="493" t="n">
        <v>0</v>
      </c>
      <c r="K110" s="493" t="n">
        <v>0</v>
      </c>
      <c r="L110" s="493" t="n">
        <v>0</v>
      </c>
      <c r="M110" s="493" t="n">
        <v>0</v>
      </c>
      <c r="N110" s="493" t="n">
        <v>0</v>
      </c>
      <c r="O110" s="493" t="n">
        <v>0</v>
      </c>
      <c r="P110" s="493" t="n">
        <v>0</v>
      </c>
      <c r="Q110" s="493" t="n">
        <v>0</v>
      </c>
      <c r="R110" s="493" t="n">
        <v>0</v>
      </c>
      <c r="S110" s="493" t="n">
        <v>0</v>
      </c>
      <c r="T110" s="493" t="n">
        <v>0</v>
      </c>
      <c r="U110" s="493" t="n">
        <v>0</v>
      </c>
      <c r="V110" s="493" t="n">
        <v>0</v>
      </c>
      <c r="W110" s="493" t="n">
        <v>0</v>
      </c>
      <c r="X110" s="493" t="n">
        <v>0</v>
      </c>
      <c r="Y110" s="493" t="n">
        <v>0</v>
      </c>
      <c r="Z110" s="493" t="n">
        <v>0</v>
      </c>
      <c r="AA110" s="493" t="n">
        <v>0</v>
      </c>
      <c r="AB110" s="493" t="n">
        <v>0</v>
      </c>
      <c r="AC110" s="493" t="n">
        <v>0</v>
      </c>
      <c r="AD110" s="493" t="n">
        <v>0</v>
      </c>
      <c r="AE110" s="493" t="n">
        <v>0</v>
      </c>
      <c r="AF110" s="493" t="n">
        <v>0</v>
      </c>
      <c r="AG110" s="493" t="n">
        <v>0</v>
      </c>
      <c r="AH110" s="493" t="n">
        <v>0</v>
      </c>
      <c r="AI110" s="493" t="n">
        <v>0</v>
      </c>
      <c r="AJ110" s="493" t="n">
        <v>0</v>
      </c>
      <c r="AK110" s="493" t="n">
        <v>0</v>
      </c>
      <c r="AL110" s="493" t="n">
        <v>243.6</v>
      </c>
      <c r="AM110" s="493" t="n">
        <v>0</v>
      </c>
      <c r="AN110" s="493" t="n">
        <v>0</v>
      </c>
      <c r="AO110" s="493" t="n">
        <v>0</v>
      </c>
      <c r="AP110" s="493" t="n">
        <v>0</v>
      </c>
      <c r="AQ110" s="493" t="n">
        <v>0</v>
      </c>
      <c r="AR110" s="493" t="n">
        <v>0</v>
      </c>
      <c r="AS110" s="493" t="n">
        <v>0</v>
      </c>
      <c r="AT110" s="493" t="n">
        <v>0</v>
      </c>
      <c r="AU110" s="493" t="n">
        <v>0</v>
      </c>
      <c r="AV110" s="493" t="n">
        <v>0</v>
      </c>
      <c r="AW110" s="493" t="n">
        <v>0</v>
      </c>
      <c r="AX110" s="493" t="n">
        <v>25.06</v>
      </c>
      <c r="AY110" s="493" t="n">
        <v>1127.4</v>
      </c>
      <c r="AZ110" s="493" t="n">
        <v>282.74</v>
      </c>
      <c r="BA110" s="493" t="n">
        <v>1166.2</v>
      </c>
      <c r="BB110" s="493" t="n">
        <v>107.8</v>
      </c>
      <c r="BC110" s="493" t="n">
        <v>405.78</v>
      </c>
      <c r="BD110" s="493" t="n">
        <v>36.12</v>
      </c>
      <c r="BE110" s="493" t="n">
        <v>988.97</v>
      </c>
      <c r="BF110" s="493" t="n">
        <v>707.6799999999999</v>
      </c>
      <c r="BG110" s="493" t="n">
        <v>891.8</v>
      </c>
      <c r="BH110" s="493" t="n">
        <v>707</v>
      </c>
      <c r="BI110" s="493" t="n">
        <v>1046.9</v>
      </c>
      <c r="BJ110" s="493" t="n">
        <v>743.48</v>
      </c>
      <c r="BK110" s="493" t="n">
        <v>341.88</v>
      </c>
      <c r="BL110" s="493" t="n">
        <v>1736.74</v>
      </c>
      <c r="BM110" s="493" t="n">
        <v>270.46</v>
      </c>
      <c r="BN110" s="493" t="n">
        <v>354.06</v>
      </c>
      <c r="BO110" s="493" t="n">
        <v>227.92</v>
      </c>
      <c r="BP110" s="493" t="n">
        <v>798.53</v>
      </c>
      <c r="BQ110" s="493" t="n">
        <v>467.92</v>
      </c>
      <c r="BR110" s="493" t="n">
        <v>77.56</v>
      </c>
      <c r="BS110" s="493" t="n">
        <v>1098.3</v>
      </c>
      <c r="BT110" s="493" t="n">
        <v>187.88</v>
      </c>
      <c r="BU110" s="493" t="n">
        <v>281.8</v>
      </c>
      <c r="BV110" s="493" t="n">
        <v>756.3200000000001</v>
      </c>
      <c r="BW110" s="493" t="n">
        <v>275.22</v>
      </c>
    </row>
    <row r="111">
      <c r="A111" t="inlineStr">
        <is>
          <t>[C11A1] 심혈관 질환 다중요법 목적의 복합제제 (단일 투약 형태)</t>
        </is>
      </c>
      <c r="B111" t="inlineStr">
        <is>
          <t>동광제약</t>
        </is>
      </c>
      <c r="C111" t="inlineStr">
        <is>
          <t>브이알</t>
        </is>
      </c>
      <c r="D111" t="inlineStr">
        <is>
          <t>동광제약</t>
        </is>
      </c>
      <c r="E111" t="inlineStr">
        <is>
          <t>rosuvastatin calcium  ( as rosuvastatin),  valsartan</t>
        </is>
      </c>
      <c r="F111" t="inlineStr">
        <is>
          <t>의원</t>
        </is>
      </c>
      <c r="G111" t="inlineStr">
        <is>
          <t>Generic</t>
        </is>
      </c>
      <c r="H111" s="493" t="n">
        <v>38591.11</v>
      </c>
      <c r="I111" s="493" t="n">
        <v>38033.36</v>
      </c>
      <c r="J111" s="493" t="n">
        <v>39480.44</v>
      </c>
      <c r="K111" s="493" t="n">
        <v>38686.5</v>
      </c>
      <c r="L111" s="493" t="n">
        <v>40051.7</v>
      </c>
      <c r="M111" s="493" t="n">
        <v>34071.6</v>
      </c>
      <c r="N111" s="493" t="n">
        <v>38011.89</v>
      </c>
      <c r="O111" s="493" t="n">
        <v>31003.84</v>
      </c>
      <c r="P111" s="493" t="n">
        <v>38205.26</v>
      </c>
      <c r="Q111" s="493" t="n">
        <v>40160.98</v>
      </c>
      <c r="R111" s="493" t="n">
        <v>39472.56</v>
      </c>
      <c r="S111" s="493" t="n">
        <v>43600.87</v>
      </c>
      <c r="T111" s="493" t="n">
        <v>44481.88</v>
      </c>
      <c r="U111" s="493" t="n">
        <v>35250.81</v>
      </c>
      <c r="V111" s="493" t="n">
        <v>45196.67</v>
      </c>
      <c r="W111" s="493" t="n">
        <v>39405.99</v>
      </c>
      <c r="X111" s="493" t="n">
        <v>42748.08</v>
      </c>
      <c r="Y111" s="493" t="n">
        <v>37040.38</v>
      </c>
      <c r="Z111" s="493" t="n">
        <v>44165.06</v>
      </c>
      <c r="AA111" s="493" t="n">
        <v>38639.26</v>
      </c>
      <c r="AB111" s="493" t="n">
        <v>43292.63</v>
      </c>
      <c r="AC111" s="493" t="n">
        <v>40827.58</v>
      </c>
      <c r="AD111" s="493" t="n">
        <v>43759.26</v>
      </c>
      <c r="AE111" s="493" t="n">
        <v>42870.27</v>
      </c>
      <c r="AF111" s="493" t="n">
        <v>52159.75</v>
      </c>
      <c r="AG111" s="493" t="n">
        <v>30319.96</v>
      </c>
      <c r="AH111" s="493" t="n">
        <v>39537.32</v>
      </c>
      <c r="AI111" s="493" t="n">
        <v>42376.96</v>
      </c>
      <c r="AJ111" s="493" t="n">
        <v>41453</v>
      </c>
      <c r="AK111" s="493" t="n">
        <v>48978.9</v>
      </c>
      <c r="AL111" s="493" t="n">
        <v>46011.18</v>
      </c>
      <c r="AM111" s="493" t="n">
        <v>47838.72</v>
      </c>
      <c r="AN111" s="493" t="n">
        <v>47029.77</v>
      </c>
      <c r="AO111" s="493" t="n">
        <v>48648.04</v>
      </c>
      <c r="AP111" s="493" t="n">
        <v>51037.46</v>
      </c>
      <c r="AQ111" s="493" t="n">
        <v>49787.72</v>
      </c>
      <c r="AR111" s="493" t="n">
        <v>49526.58</v>
      </c>
      <c r="AS111" s="493" t="n">
        <v>48663.16</v>
      </c>
      <c r="AT111" s="493" t="n">
        <v>51525.5</v>
      </c>
      <c r="AU111" s="493" t="n">
        <v>50675.1</v>
      </c>
      <c r="AV111" s="493" t="n">
        <v>47026.72</v>
      </c>
      <c r="AW111" s="493" t="n">
        <v>48523.47</v>
      </c>
      <c r="AX111" s="493" t="n">
        <v>59817.93</v>
      </c>
      <c r="AY111" s="493" t="n">
        <v>52500.18</v>
      </c>
      <c r="AZ111" s="493" t="n">
        <v>48975.66</v>
      </c>
      <c r="BA111" s="493" t="n">
        <v>56292.37</v>
      </c>
      <c r="BB111" s="493" t="n">
        <v>57000.9</v>
      </c>
      <c r="BC111" s="493" t="n">
        <v>52150.89</v>
      </c>
      <c r="BD111" s="493" t="n">
        <v>50681.13</v>
      </c>
      <c r="BE111" s="493" t="n">
        <v>56836.64</v>
      </c>
      <c r="BF111" s="493" t="n">
        <v>46332.66</v>
      </c>
      <c r="BG111" s="493" t="n">
        <v>50241.76</v>
      </c>
      <c r="BH111" s="493" t="n">
        <v>57236.7</v>
      </c>
      <c r="BI111" s="493" t="n">
        <v>45626.87</v>
      </c>
      <c r="BJ111" s="493" t="n">
        <v>46187.15</v>
      </c>
      <c r="BK111" s="493" t="n">
        <v>48949.77</v>
      </c>
      <c r="BL111" s="493" t="n">
        <v>63646.02</v>
      </c>
      <c r="BM111" s="493" t="n">
        <v>45090.11</v>
      </c>
      <c r="BN111" s="493" t="n">
        <v>46928.66</v>
      </c>
      <c r="BO111" s="493" t="n">
        <v>46499.04</v>
      </c>
      <c r="BP111" s="493" t="n">
        <v>38963.6</v>
      </c>
      <c r="BQ111" s="493" t="n">
        <v>35678.75</v>
      </c>
      <c r="BR111" s="493" t="n">
        <v>44121.34</v>
      </c>
      <c r="BS111" s="493" t="n">
        <v>36278.87</v>
      </c>
      <c r="BT111" s="493" t="n">
        <v>43185.08</v>
      </c>
      <c r="BU111" s="493" t="n">
        <v>36544.47</v>
      </c>
      <c r="BV111" s="493" t="n">
        <v>39964.42</v>
      </c>
      <c r="BW111" s="493" t="n">
        <v>39229.1</v>
      </c>
    </row>
    <row r="112">
      <c r="A112" t="inlineStr">
        <is>
          <t>[C11A1] 심혈관 질환 다중요법 목적의 복합제제 (단일 투약 형태)</t>
        </is>
      </c>
      <c r="B112" t="inlineStr">
        <is>
          <t>동광제약</t>
        </is>
      </c>
      <c r="C112" t="inlineStr">
        <is>
          <t>브이알</t>
        </is>
      </c>
      <c r="D112" t="inlineStr">
        <is>
          <t>동광제약</t>
        </is>
      </c>
      <c r="E112" t="inlineStr">
        <is>
          <t>rosuvastatin calcium  ( as rosuvastatin),  valsartan</t>
        </is>
      </c>
      <c r="F112" t="inlineStr">
        <is>
          <t>보건소</t>
        </is>
      </c>
      <c r="G112" t="inlineStr">
        <is>
          <t>Generic</t>
        </is>
      </c>
      <c r="H112" s="493" t="n">
        <v>0</v>
      </c>
      <c r="I112" s="493" t="n">
        <v>0</v>
      </c>
      <c r="J112" s="493" t="n">
        <v>0</v>
      </c>
      <c r="K112" s="493" t="n">
        <v>0</v>
      </c>
      <c r="L112" s="493" t="n">
        <v>0</v>
      </c>
      <c r="M112" s="493" t="n">
        <v>0</v>
      </c>
      <c r="N112" s="493" t="n">
        <v>0</v>
      </c>
      <c r="O112" s="493" t="n">
        <v>0</v>
      </c>
      <c r="P112" s="493" t="n">
        <v>0</v>
      </c>
      <c r="Q112" s="493" t="n">
        <v>0</v>
      </c>
      <c r="R112" s="493" t="n">
        <v>0</v>
      </c>
      <c r="S112" s="493" t="n">
        <v>0</v>
      </c>
      <c r="T112" s="493" t="n">
        <v>0</v>
      </c>
      <c r="U112" s="493" t="n">
        <v>0</v>
      </c>
      <c r="V112" s="493" t="n">
        <v>0</v>
      </c>
      <c r="W112" s="493" t="n">
        <v>0</v>
      </c>
      <c r="X112" s="493" t="n">
        <v>0</v>
      </c>
      <c r="Y112" s="493" t="n">
        <v>0</v>
      </c>
      <c r="Z112" s="493" t="n">
        <v>0</v>
      </c>
      <c r="AA112" s="493" t="n">
        <v>0</v>
      </c>
      <c r="AB112" s="493" t="n">
        <v>0</v>
      </c>
      <c r="AC112" s="493" t="n">
        <v>0</v>
      </c>
      <c r="AD112" s="493" t="n">
        <v>0</v>
      </c>
      <c r="AE112" s="493" t="n">
        <v>0</v>
      </c>
      <c r="AF112" s="493" t="n">
        <v>0</v>
      </c>
      <c r="AG112" s="493" t="n">
        <v>0</v>
      </c>
      <c r="AH112" s="493" t="n">
        <v>0</v>
      </c>
      <c r="AI112" s="493" t="n">
        <v>0</v>
      </c>
      <c r="AJ112" s="493" t="n">
        <v>0</v>
      </c>
      <c r="AK112" s="493" t="n">
        <v>0</v>
      </c>
      <c r="AL112" s="493" t="n">
        <v>0</v>
      </c>
      <c r="AM112" s="493" t="n">
        <v>0</v>
      </c>
      <c r="AN112" s="493" t="n">
        <v>0</v>
      </c>
      <c r="AO112" s="493" t="n">
        <v>0</v>
      </c>
      <c r="AP112" s="493" t="n">
        <v>0</v>
      </c>
      <c r="AQ112" s="493" t="n">
        <v>0</v>
      </c>
      <c r="AR112" s="493" t="n">
        <v>0</v>
      </c>
      <c r="AS112" s="493" t="n">
        <v>0</v>
      </c>
      <c r="AT112" s="493" t="n">
        <v>0</v>
      </c>
      <c r="AU112" s="493" t="n">
        <v>0</v>
      </c>
      <c r="AV112" s="493" t="n">
        <v>0</v>
      </c>
      <c r="AW112" s="493" t="n">
        <v>0</v>
      </c>
      <c r="AX112" s="493" t="n">
        <v>0</v>
      </c>
      <c r="AY112" s="493" t="n">
        <v>0</v>
      </c>
      <c r="AZ112" s="493" t="n">
        <v>0</v>
      </c>
      <c r="BA112" s="493" t="n">
        <v>0</v>
      </c>
      <c r="BB112" s="493" t="n">
        <v>0</v>
      </c>
      <c r="BC112" s="493" t="n">
        <v>0</v>
      </c>
      <c r="BD112" s="493" t="n">
        <v>0</v>
      </c>
      <c r="BE112" s="493" t="n">
        <v>0</v>
      </c>
      <c r="BF112" s="493" t="n">
        <v>0</v>
      </c>
      <c r="BG112" s="493" t="n">
        <v>0</v>
      </c>
      <c r="BH112" s="493" t="n">
        <v>0</v>
      </c>
      <c r="BI112" s="493" t="n">
        <v>0</v>
      </c>
      <c r="BJ112" s="493" t="n">
        <v>0</v>
      </c>
      <c r="BK112" s="493" t="n">
        <v>0</v>
      </c>
      <c r="BL112" s="493" t="n">
        <v>0</v>
      </c>
      <c r="BM112" s="493" t="n">
        <v>0</v>
      </c>
      <c r="BN112" s="493" t="n">
        <v>0</v>
      </c>
      <c r="BO112" s="493" t="n">
        <v>0</v>
      </c>
      <c r="BP112" s="493" t="n">
        <v>0</v>
      </c>
      <c r="BQ112" s="493" t="n">
        <v>0</v>
      </c>
      <c r="BR112" s="493" t="n">
        <v>0</v>
      </c>
      <c r="BS112" s="493" t="n">
        <v>0</v>
      </c>
      <c r="BT112" s="493" t="n">
        <v>44.4</v>
      </c>
      <c r="BU112" s="493" t="n">
        <v>0</v>
      </c>
      <c r="BV112" s="493" t="n">
        <v>0</v>
      </c>
      <c r="BW112" s="493" t="n">
        <v>718.8</v>
      </c>
    </row>
    <row r="113">
      <c r="A113" t="inlineStr">
        <is>
          <t>[C11A1] 심혈관 질환 다중요법 목적의 복합제제 (단일 투약 형태)</t>
        </is>
      </c>
      <c r="B113" t="inlineStr">
        <is>
          <t>동구 바이오</t>
        </is>
      </c>
      <c r="C113" t="inlineStr">
        <is>
          <t>아발탄 에이 플러스</t>
        </is>
      </c>
      <c r="D113" t="inlineStr">
        <is>
          <t>동구 바이오</t>
        </is>
      </c>
      <c r="E113" t="inlineStr">
        <is>
          <t>amlodipine besylate  ( as amlodipine),  atorvastatin calcium hydrate  ( as atorvastatin),  valsartan</t>
        </is>
      </c>
      <c r="F113" t="inlineStr">
        <is>
          <t>상급종합병원</t>
        </is>
      </c>
      <c r="G113" t="inlineStr">
        <is>
          <t>Generic</t>
        </is>
      </c>
      <c r="H113" s="493" t="n">
        <v>0</v>
      </c>
      <c r="I113" s="493" t="n">
        <v>0</v>
      </c>
      <c r="J113" s="493" t="n">
        <v>0</v>
      </c>
      <c r="K113" s="493" t="n">
        <v>0</v>
      </c>
      <c r="L113" s="493" t="n">
        <v>0</v>
      </c>
      <c r="M113" s="493" t="n">
        <v>0</v>
      </c>
      <c r="N113" s="493" t="n">
        <v>0</v>
      </c>
      <c r="O113" s="493" t="n">
        <v>0</v>
      </c>
      <c r="P113" s="493" t="n">
        <v>0</v>
      </c>
      <c r="Q113" s="493" t="n">
        <v>0</v>
      </c>
      <c r="R113" s="493" t="n">
        <v>0</v>
      </c>
      <c r="S113" s="493" t="n">
        <v>0</v>
      </c>
      <c r="T113" s="493" t="n">
        <v>0</v>
      </c>
      <c r="U113" s="493" t="n">
        <v>0</v>
      </c>
      <c r="V113" s="493" t="n">
        <v>0</v>
      </c>
      <c r="W113" s="493" t="n">
        <v>0</v>
      </c>
      <c r="X113" s="493" t="n">
        <v>0</v>
      </c>
      <c r="Y113" s="493" t="n">
        <v>0</v>
      </c>
      <c r="Z113" s="493" t="n">
        <v>0</v>
      </c>
      <c r="AA113" s="493" t="n">
        <v>120.3</v>
      </c>
      <c r="AB113" s="493" t="n">
        <v>1511.52</v>
      </c>
      <c r="AC113" s="493" t="n">
        <v>2885.4</v>
      </c>
      <c r="AD113" s="493" t="n">
        <v>1979.6</v>
      </c>
      <c r="AE113" s="493" t="n">
        <v>2402.25</v>
      </c>
      <c r="AF113" s="493" t="n">
        <v>4086.89</v>
      </c>
      <c r="AG113" s="493" t="n">
        <v>1697.06</v>
      </c>
      <c r="AH113" s="493" t="n">
        <v>1312.52</v>
      </c>
      <c r="AI113" s="493" t="n">
        <v>6686.06</v>
      </c>
      <c r="AJ113" s="493" t="n">
        <v>3439.08</v>
      </c>
      <c r="AK113" s="493" t="n">
        <v>763.8</v>
      </c>
      <c r="AL113" s="493" t="n">
        <v>5401</v>
      </c>
      <c r="AM113" s="493" t="n">
        <v>3460.98</v>
      </c>
      <c r="AN113" s="493" t="n">
        <v>8062</v>
      </c>
      <c r="AO113" s="493" t="n">
        <v>6600.2</v>
      </c>
      <c r="AP113" s="493" t="n">
        <v>8139.18</v>
      </c>
      <c r="AQ113" s="493" t="n">
        <v>2659.6</v>
      </c>
      <c r="AR113" s="493" t="n">
        <v>3351.11</v>
      </c>
      <c r="AS113" s="493" t="n">
        <v>6757.66</v>
      </c>
      <c r="AT113" s="493" t="n">
        <v>2343.96</v>
      </c>
      <c r="AU113" s="493" t="n">
        <v>5584.66</v>
      </c>
      <c r="AV113" s="493" t="n">
        <v>10889.96</v>
      </c>
      <c r="AW113" s="493" t="n">
        <v>8290.16</v>
      </c>
      <c r="AX113" s="493" t="n">
        <v>3046.5</v>
      </c>
      <c r="AY113" s="493" t="n">
        <v>6755</v>
      </c>
      <c r="AZ113" s="493" t="n">
        <v>4803.84</v>
      </c>
      <c r="BA113" s="493" t="n">
        <v>7631.76</v>
      </c>
      <c r="BB113" s="493" t="n">
        <v>8130.42</v>
      </c>
      <c r="BC113" s="493" t="n">
        <v>6549.26</v>
      </c>
      <c r="BD113" s="493" t="n">
        <v>4144.14</v>
      </c>
      <c r="BE113" s="493" t="n">
        <v>3047.4</v>
      </c>
      <c r="BF113" s="493" t="n">
        <v>8358.719999999999</v>
      </c>
      <c r="BG113" s="493" t="n">
        <v>6210</v>
      </c>
      <c r="BH113" s="493" t="n">
        <v>13821.69</v>
      </c>
      <c r="BI113" s="493" t="n">
        <v>7904.24</v>
      </c>
      <c r="BJ113" s="493" t="n">
        <v>4053.16</v>
      </c>
      <c r="BK113" s="493" t="n">
        <v>2175.79</v>
      </c>
      <c r="BL113" s="493" t="n">
        <v>13182.54</v>
      </c>
      <c r="BM113" s="493" t="n">
        <v>8228.32</v>
      </c>
      <c r="BN113" s="493" t="n">
        <v>6005.82</v>
      </c>
      <c r="BO113" s="493" t="n">
        <v>7567.65</v>
      </c>
      <c r="BP113" s="493" t="n">
        <v>5408.64</v>
      </c>
      <c r="BQ113" s="493" t="n">
        <v>5235.18</v>
      </c>
      <c r="BR113" s="493" t="n">
        <v>8690.309999999999</v>
      </c>
      <c r="BS113" s="493" t="n">
        <v>8682.709999999999</v>
      </c>
      <c r="BT113" s="493" t="n">
        <v>3492.84</v>
      </c>
      <c r="BU113" s="493" t="n">
        <v>6885.77</v>
      </c>
      <c r="BV113" s="493" t="n">
        <v>10011.42</v>
      </c>
      <c r="BW113" s="493" t="n">
        <v>7570.52</v>
      </c>
    </row>
    <row r="114">
      <c r="A114" t="inlineStr">
        <is>
          <t>[C11A1] 심혈관 질환 다중요법 목적의 복합제제 (단일 투약 형태)</t>
        </is>
      </c>
      <c r="B114" t="inlineStr">
        <is>
          <t>동구 바이오</t>
        </is>
      </c>
      <c r="C114" t="inlineStr">
        <is>
          <t>아발탄 에이 플러스</t>
        </is>
      </c>
      <c r="D114" t="inlineStr">
        <is>
          <t>동구 바이오</t>
        </is>
      </c>
      <c r="E114" t="inlineStr">
        <is>
          <t>amlodipine besylate  ( as amlodipine),  atorvastatin calcium hydrate  ( as atorvastatin),  valsartan</t>
        </is>
      </c>
      <c r="F114" t="inlineStr">
        <is>
          <t>종합병원</t>
        </is>
      </c>
      <c r="G114" t="inlineStr">
        <is>
          <t>Generic</t>
        </is>
      </c>
      <c r="H114" s="493" t="n">
        <v>0</v>
      </c>
      <c r="I114" s="493" t="n">
        <v>352.8</v>
      </c>
      <c r="J114" s="493" t="n">
        <v>1128.6</v>
      </c>
      <c r="K114" s="493" t="n">
        <v>4122.89</v>
      </c>
      <c r="L114" s="493" t="n">
        <v>3368.68</v>
      </c>
      <c r="M114" s="493" t="n">
        <v>1994.63</v>
      </c>
      <c r="N114" s="493" t="n">
        <v>4989.87</v>
      </c>
      <c r="O114" s="493" t="n">
        <v>2265.6</v>
      </c>
      <c r="P114" s="493" t="n">
        <v>5940.26</v>
      </c>
      <c r="Q114" s="493" t="n">
        <v>1689.92</v>
      </c>
      <c r="R114" s="493" t="n">
        <v>4106.1</v>
      </c>
      <c r="S114" s="493" t="n">
        <v>3648.54</v>
      </c>
      <c r="T114" s="493" t="n">
        <v>2195.88</v>
      </c>
      <c r="U114" s="493" t="n">
        <v>4740.47</v>
      </c>
      <c r="V114" s="493" t="n">
        <v>12658.26</v>
      </c>
      <c r="W114" s="493" t="n">
        <v>7986.99</v>
      </c>
      <c r="X114" s="493" t="n">
        <v>11579.65</v>
      </c>
      <c r="Y114" s="493" t="n">
        <v>11525.72</v>
      </c>
      <c r="Z114" s="493" t="n">
        <v>12588.5</v>
      </c>
      <c r="AA114" s="493" t="n">
        <v>20064.3</v>
      </c>
      <c r="AB114" s="493" t="n">
        <v>19019.59</v>
      </c>
      <c r="AC114" s="493" t="n">
        <v>11907</v>
      </c>
      <c r="AD114" s="493" t="n">
        <v>31938.5</v>
      </c>
      <c r="AE114" s="493" t="n">
        <v>20790.37</v>
      </c>
      <c r="AF114" s="493" t="n">
        <v>25868.48</v>
      </c>
      <c r="AG114" s="493" t="n">
        <v>21788.96</v>
      </c>
      <c r="AH114" s="493" t="n">
        <v>28299.6</v>
      </c>
      <c r="AI114" s="493" t="n">
        <v>15745.85</v>
      </c>
      <c r="AJ114" s="493" t="n">
        <v>23318.49</v>
      </c>
      <c r="AK114" s="493" t="n">
        <v>22992.29</v>
      </c>
      <c r="AL114" s="493" t="n">
        <v>18360.35</v>
      </c>
      <c r="AM114" s="493" t="n">
        <v>25813.34</v>
      </c>
      <c r="AN114" s="493" t="n">
        <v>22464.01</v>
      </c>
      <c r="AO114" s="493" t="n">
        <v>18971.89</v>
      </c>
      <c r="AP114" s="493" t="n">
        <v>18809.9</v>
      </c>
      <c r="AQ114" s="493" t="n">
        <v>25948.73</v>
      </c>
      <c r="AR114" s="493" t="n">
        <v>21496.57</v>
      </c>
      <c r="AS114" s="493" t="n">
        <v>39355.62</v>
      </c>
      <c r="AT114" s="493" t="n">
        <v>45775.82</v>
      </c>
      <c r="AU114" s="493" t="n">
        <v>44219.74</v>
      </c>
      <c r="AV114" s="493" t="n">
        <v>47753.12</v>
      </c>
      <c r="AW114" s="493" t="n">
        <v>33163.64</v>
      </c>
      <c r="AX114" s="493" t="n">
        <v>62626.38</v>
      </c>
      <c r="AY114" s="493" t="n">
        <v>49927.1</v>
      </c>
      <c r="AZ114" s="493" t="n">
        <v>46256.48</v>
      </c>
      <c r="BA114" s="493" t="n">
        <v>43820.73</v>
      </c>
      <c r="BB114" s="493" t="n">
        <v>51489.76</v>
      </c>
      <c r="BC114" s="493" t="n">
        <v>49344.32</v>
      </c>
      <c r="BD114" s="493" t="n">
        <v>28547.68</v>
      </c>
      <c r="BE114" s="493" t="n">
        <v>21191.52</v>
      </c>
      <c r="BF114" s="493" t="n">
        <v>12152.28</v>
      </c>
      <c r="BG114" s="493" t="n">
        <v>24771.78</v>
      </c>
      <c r="BH114" s="493" t="n">
        <v>27617.86</v>
      </c>
      <c r="BI114" s="493" t="n">
        <v>24316.97</v>
      </c>
      <c r="BJ114" s="493" t="n">
        <v>22940.83</v>
      </c>
      <c r="BK114" s="493" t="n">
        <v>43234.09</v>
      </c>
      <c r="BL114" s="493" t="n">
        <v>24857.96</v>
      </c>
      <c r="BM114" s="493" t="n">
        <v>25749.95</v>
      </c>
      <c r="BN114" s="493" t="n">
        <v>30533.86</v>
      </c>
      <c r="BO114" s="493" t="n">
        <v>28142.07</v>
      </c>
      <c r="BP114" s="493" t="n">
        <v>25910.84</v>
      </c>
      <c r="BQ114" s="493" t="n">
        <v>36011.55</v>
      </c>
      <c r="BR114" s="493" t="n">
        <v>30221.92</v>
      </c>
      <c r="BS114" s="493" t="n">
        <v>37362.81</v>
      </c>
      <c r="BT114" s="493" t="n">
        <v>31762.06</v>
      </c>
      <c r="BU114" s="493" t="n">
        <v>32202.75</v>
      </c>
      <c r="BV114" s="493" t="n">
        <v>30599.05</v>
      </c>
      <c r="BW114" s="493" t="n">
        <v>33880.06</v>
      </c>
    </row>
    <row r="115">
      <c r="A115" t="inlineStr">
        <is>
          <t>[C11A1] 심혈관 질환 다중요법 목적의 복합제제 (단일 투약 형태)</t>
        </is>
      </c>
      <c r="B115" t="inlineStr">
        <is>
          <t>동구 바이오</t>
        </is>
      </c>
      <c r="C115" t="inlineStr">
        <is>
          <t>아발탄 에이 플러스</t>
        </is>
      </c>
      <c r="D115" t="inlineStr">
        <is>
          <t>동구 바이오</t>
        </is>
      </c>
      <c r="E115" t="inlineStr">
        <is>
          <t>amlodipine besylate  ( as amlodipine),  atorvastatin calcium hydrate  ( as atorvastatin),  valsartan</t>
        </is>
      </c>
      <c r="F115" t="inlineStr">
        <is>
          <t>병원</t>
        </is>
      </c>
      <c r="G115" t="inlineStr">
        <is>
          <t>Generic</t>
        </is>
      </c>
      <c r="H115" s="493" t="n">
        <v>0</v>
      </c>
      <c r="I115" s="493" t="n">
        <v>0</v>
      </c>
      <c r="J115" s="493" t="n">
        <v>0</v>
      </c>
      <c r="K115" s="493" t="n">
        <v>0</v>
      </c>
      <c r="L115" s="493" t="n">
        <v>0</v>
      </c>
      <c r="M115" s="493" t="n">
        <v>0</v>
      </c>
      <c r="N115" s="493" t="n">
        <v>47.96</v>
      </c>
      <c r="O115" s="493" t="n">
        <v>66.59999999999999</v>
      </c>
      <c r="P115" s="493" t="n">
        <v>136.2</v>
      </c>
      <c r="Q115" s="493" t="n">
        <v>69.59999999999999</v>
      </c>
      <c r="R115" s="493" t="n">
        <v>69.59999999999999</v>
      </c>
      <c r="S115" s="493" t="n">
        <v>143.4</v>
      </c>
      <c r="T115" s="493" t="n">
        <v>0</v>
      </c>
      <c r="U115" s="493" t="n">
        <v>42.56</v>
      </c>
      <c r="V115" s="493" t="n">
        <v>63.9</v>
      </c>
      <c r="W115" s="493" t="n">
        <v>59.4</v>
      </c>
      <c r="X115" s="493" t="n">
        <v>180.6</v>
      </c>
      <c r="Y115" s="493" t="n">
        <v>64.2</v>
      </c>
      <c r="Z115" s="493" t="n">
        <v>61.8</v>
      </c>
      <c r="AA115" s="493" t="n">
        <v>60.9</v>
      </c>
      <c r="AB115" s="493" t="n">
        <v>60.9</v>
      </c>
      <c r="AC115" s="493" t="n">
        <v>63.3</v>
      </c>
      <c r="AD115" s="493" t="n">
        <v>0</v>
      </c>
      <c r="AE115" s="493" t="n">
        <v>0</v>
      </c>
      <c r="AF115" s="493" t="n">
        <v>289.7</v>
      </c>
      <c r="AG115" s="493" t="n">
        <v>0</v>
      </c>
      <c r="AH115" s="493" t="n">
        <v>0</v>
      </c>
      <c r="AI115" s="493" t="n">
        <v>0</v>
      </c>
      <c r="AJ115" s="493" t="n">
        <v>0</v>
      </c>
      <c r="AK115" s="493" t="n">
        <v>0</v>
      </c>
      <c r="AL115" s="493" t="n">
        <v>0</v>
      </c>
      <c r="AM115" s="493" t="n">
        <v>0</v>
      </c>
      <c r="AN115" s="493" t="n">
        <v>0</v>
      </c>
      <c r="AO115" s="493" t="n">
        <v>604.2</v>
      </c>
      <c r="AP115" s="493" t="n">
        <v>480</v>
      </c>
      <c r="AQ115" s="493" t="n">
        <v>0</v>
      </c>
      <c r="AR115" s="493" t="n">
        <v>0</v>
      </c>
      <c r="AS115" s="493" t="n">
        <v>0</v>
      </c>
      <c r="AT115" s="493" t="n">
        <v>480</v>
      </c>
      <c r="AU115" s="493" t="n">
        <v>0</v>
      </c>
      <c r="AV115" s="493" t="n">
        <v>0</v>
      </c>
      <c r="AW115" s="493" t="n">
        <v>0</v>
      </c>
      <c r="AX115" s="493" t="n">
        <v>0</v>
      </c>
      <c r="AY115" s="493" t="n">
        <v>138</v>
      </c>
      <c r="AZ115" s="493" t="n">
        <v>87.3</v>
      </c>
      <c r="BA115" s="493" t="n">
        <v>84.90000000000001</v>
      </c>
      <c r="BB115" s="493" t="n">
        <v>0</v>
      </c>
      <c r="BC115" s="493" t="n">
        <v>87</v>
      </c>
      <c r="BD115" s="493" t="n">
        <v>348.64</v>
      </c>
      <c r="BE115" s="493" t="n">
        <v>174.3</v>
      </c>
      <c r="BF115" s="493" t="n">
        <v>328.2</v>
      </c>
      <c r="BG115" s="493" t="n">
        <v>100.8</v>
      </c>
      <c r="BH115" s="493" t="n">
        <v>426.9</v>
      </c>
      <c r="BI115" s="493" t="n">
        <v>235.5</v>
      </c>
      <c r="BJ115" s="493" t="n">
        <v>270.3</v>
      </c>
      <c r="BK115" s="493" t="n">
        <v>673.5</v>
      </c>
      <c r="BL115" s="493" t="n">
        <v>299.4</v>
      </c>
      <c r="BM115" s="493" t="n">
        <v>402.9</v>
      </c>
      <c r="BN115" s="493" t="n">
        <v>1145.4</v>
      </c>
      <c r="BO115" s="493" t="n">
        <v>104.1</v>
      </c>
      <c r="BP115" s="493" t="n">
        <v>133.6</v>
      </c>
      <c r="BQ115" s="493" t="n">
        <v>368.7</v>
      </c>
      <c r="BR115" s="493" t="n">
        <v>225.3</v>
      </c>
      <c r="BS115" s="493" t="n">
        <v>91.8</v>
      </c>
      <c r="BT115" s="493" t="n">
        <v>642.6</v>
      </c>
      <c r="BU115" s="493" t="n">
        <v>686.7</v>
      </c>
      <c r="BV115" s="493" t="n">
        <v>2307.9</v>
      </c>
      <c r="BW115" s="493" t="n">
        <v>462.9</v>
      </c>
    </row>
    <row r="116">
      <c r="A116" t="inlineStr">
        <is>
          <t>[C11A1] 심혈관 질환 다중요법 목적의 복합제제 (단일 투약 형태)</t>
        </is>
      </c>
      <c r="B116" t="inlineStr">
        <is>
          <t>동구 바이오</t>
        </is>
      </c>
      <c r="C116" t="inlineStr">
        <is>
          <t>아발탄 에이 플러스</t>
        </is>
      </c>
      <c r="D116" t="inlineStr">
        <is>
          <t>동구 바이오</t>
        </is>
      </c>
      <c r="E116" t="inlineStr">
        <is>
          <t>amlodipine besylate  ( as amlodipine),  atorvastatin calcium hydrate  ( as atorvastatin),  valsartan</t>
        </is>
      </c>
      <c r="F116" t="inlineStr">
        <is>
          <t>의원</t>
        </is>
      </c>
      <c r="G116" t="inlineStr">
        <is>
          <t>Generic</t>
        </is>
      </c>
      <c r="H116" s="493" t="n">
        <v>0</v>
      </c>
      <c r="I116" s="493" t="n">
        <v>4717.2</v>
      </c>
      <c r="J116" s="493" t="n">
        <v>11587.88</v>
      </c>
      <c r="K116" s="493" t="n">
        <v>14421.6</v>
      </c>
      <c r="L116" s="493" t="n">
        <v>10893.7</v>
      </c>
      <c r="M116" s="493" t="n">
        <v>15036.1</v>
      </c>
      <c r="N116" s="493" t="n">
        <v>15507.48</v>
      </c>
      <c r="O116" s="493" t="n">
        <v>13556.5</v>
      </c>
      <c r="P116" s="493" t="n">
        <v>15013.3</v>
      </c>
      <c r="Q116" s="493" t="n">
        <v>23525</v>
      </c>
      <c r="R116" s="493" t="n">
        <v>20580</v>
      </c>
      <c r="S116" s="493" t="n">
        <v>20578.9</v>
      </c>
      <c r="T116" s="493" t="n">
        <v>22921.1</v>
      </c>
      <c r="U116" s="493" t="n">
        <v>21471.9</v>
      </c>
      <c r="V116" s="493" t="n">
        <v>20808.5</v>
      </c>
      <c r="W116" s="493" t="n">
        <v>22457.85</v>
      </c>
      <c r="X116" s="493" t="n">
        <v>28353.1</v>
      </c>
      <c r="Y116" s="493" t="n">
        <v>18228.78</v>
      </c>
      <c r="Z116" s="493" t="n">
        <v>20963.2</v>
      </c>
      <c r="AA116" s="493" t="n">
        <v>20994.5</v>
      </c>
      <c r="AB116" s="493" t="n">
        <v>20517.25</v>
      </c>
      <c r="AC116" s="493" t="n">
        <v>25121.85</v>
      </c>
      <c r="AD116" s="493" t="n">
        <v>22554.8</v>
      </c>
      <c r="AE116" s="493" t="n">
        <v>31624.8</v>
      </c>
      <c r="AF116" s="493" t="n">
        <v>24168.5</v>
      </c>
      <c r="AG116" s="493" t="n">
        <v>28594.7</v>
      </c>
      <c r="AH116" s="493" t="n">
        <v>28698.6</v>
      </c>
      <c r="AI116" s="493" t="n">
        <v>32242.5</v>
      </c>
      <c r="AJ116" s="493" t="n">
        <v>23031</v>
      </c>
      <c r="AK116" s="493" t="n">
        <v>24690.65</v>
      </c>
      <c r="AL116" s="493" t="n">
        <v>23692.1</v>
      </c>
      <c r="AM116" s="493" t="n">
        <v>23518.3</v>
      </c>
      <c r="AN116" s="493" t="n">
        <v>26714.5</v>
      </c>
      <c r="AO116" s="493" t="n">
        <v>28890.7</v>
      </c>
      <c r="AP116" s="493" t="n">
        <v>22341</v>
      </c>
      <c r="AQ116" s="493" t="n">
        <v>35653.02</v>
      </c>
      <c r="AR116" s="493" t="n">
        <v>18275.18</v>
      </c>
      <c r="AS116" s="493" t="n">
        <v>27299.5</v>
      </c>
      <c r="AT116" s="493" t="n">
        <v>23736.5</v>
      </c>
      <c r="AU116" s="493" t="n">
        <v>19063.3</v>
      </c>
      <c r="AV116" s="493" t="n">
        <v>32856.35</v>
      </c>
      <c r="AW116" s="493" t="n">
        <v>22668.9</v>
      </c>
      <c r="AX116" s="493" t="n">
        <v>26397.02</v>
      </c>
      <c r="AY116" s="493" t="n">
        <v>24299.24</v>
      </c>
      <c r="AZ116" s="493" t="n">
        <v>26368.25</v>
      </c>
      <c r="BA116" s="493" t="n">
        <v>24300.05</v>
      </c>
      <c r="BB116" s="493" t="n">
        <v>23956.49</v>
      </c>
      <c r="BC116" s="493" t="n">
        <v>25646.86</v>
      </c>
      <c r="BD116" s="493" t="n">
        <v>22397.86</v>
      </c>
      <c r="BE116" s="493" t="n">
        <v>14150.93</v>
      </c>
      <c r="BF116" s="493" t="n">
        <v>9001.42</v>
      </c>
      <c r="BG116" s="493" t="n">
        <v>13596.2</v>
      </c>
      <c r="BH116" s="493" t="n">
        <v>12968.35</v>
      </c>
      <c r="BI116" s="493" t="n">
        <v>14896.04</v>
      </c>
      <c r="BJ116" s="493" t="n">
        <v>11939.85</v>
      </c>
      <c r="BK116" s="493" t="n">
        <v>13576.63</v>
      </c>
      <c r="BL116" s="493" t="n">
        <v>24523.27</v>
      </c>
      <c r="BM116" s="493" t="n">
        <v>18095.78</v>
      </c>
      <c r="BN116" s="493" t="n">
        <v>15957.4</v>
      </c>
      <c r="BO116" s="493" t="n">
        <v>21989.9</v>
      </c>
      <c r="BP116" s="493" t="n">
        <v>22418.1</v>
      </c>
      <c r="BQ116" s="493" t="n">
        <v>16501.48</v>
      </c>
      <c r="BR116" s="493" t="n">
        <v>23141.66</v>
      </c>
      <c r="BS116" s="493" t="n">
        <v>19677.32</v>
      </c>
      <c r="BT116" s="493" t="n">
        <v>27112.29</v>
      </c>
      <c r="BU116" s="493" t="n">
        <v>20963.9</v>
      </c>
      <c r="BV116" s="493" t="n">
        <v>26391.6</v>
      </c>
      <c r="BW116" s="493" t="n">
        <v>20616.96</v>
      </c>
    </row>
    <row r="117">
      <c r="A117" t="inlineStr">
        <is>
          <t>[C11A1] 심혈관 질환 다중요법 목적의 복합제제 (단일 투약 형태)</t>
        </is>
      </c>
      <c r="B117" t="inlineStr">
        <is>
          <t>동구 바이오</t>
        </is>
      </c>
      <c r="C117" t="inlineStr">
        <is>
          <t>아발탄 에이 플러스</t>
        </is>
      </c>
      <c r="D117" t="inlineStr">
        <is>
          <t>동구 바이오</t>
        </is>
      </c>
      <c r="E117" t="inlineStr">
        <is>
          <t>amlodipine besylate  ( as amlodipine),  atorvastatin calcium hydrate  ( as atorvastatin),  valsartan</t>
        </is>
      </c>
      <c r="F117" t="inlineStr">
        <is>
          <t>보건소</t>
        </is>
      </c>
      <c r="G117" t="inlineStr">
        <is>
          <t>Generic</t>
        </is>
      </c>
      <c r="H117" s="493" t="n">
        <v>0</v>
      </c>
      <c r="I117" s="493" t="n">
        <v>0</v>
      </c>
      <c r="J117" s="493" t="n">
        <v>0</v>
      </c>
      <c r="K117" s="493" t="n">
        <v>0</v>
      </c>
      <c r="L117" s="493" t="n">
        <v>0</v>
      </c>
      <c r="M117" s="493" t="n">
        <v>0</v>
      </c>
      <c r="N117" s="493" t="n">
        <v>0</v>
      </c>
      <c r="O117" s="493" t="n">
        <v>0</v>
      </c>
      <c r="P117" s="493" t="n">
        <v>0</v>
      </c>
      <c r="Q117" s="493" t="n">
        <v>0</v>
      </c>
      <c r="R117" s="493" t="n">
        <v>0</v>
      </c>
      <c r="S117" s="493" t="n">
        <v>0</v>
      </c>
      <c r="T117" s="493" t="n">
        <v>0</v>
      </c>
      <c r="U117" s="493" t="n">
        <v>0</v>
      </c>
      <c r="V117" s="493" t="n">
        <v>29.7</v>
      </c>
      <c r="W117" s="493" t="n">
        <v>59.4</v>
      </c>
      <c r="X117" s="493" t="n">
        <v>0</v>
      </c>
      <c r="Y117" s="493" t="n">
        <v>31.8</v>
      </c>
      <c r="Z117" s="493" t="n">
        <v>0</v>
      </c>
      <c r="AA117" s="493" t="n">
        <v>29.4</v>
      </c>
      <c r="AB117" s="493" t="n">
        <v>0</v>
      </c>
      <c r="AC117" s="493" t="n">
        <v>5.04</v>
      </c>
      <c r="AD117" s="493" t="n">
        <v>0</v>
      </c>
      <c r="AE117" s="493" t="n">
        <v>0</v>
      </c>
      <c r="AF117" s="493" t="n">
        <v>0</v>
      </c>
      <c r="AG117" s="493" t="n">
        <v>1837.8</v>
      </c>
      <c r="AH117" s="493" t="n">
        <v>1049.4</v>
      </c>
      <c r="AI117" s="493" t="n">
        <v>709.8</v>
      </c>
      <c r="AJ117" s="493" t="n">
        <v>299.1</v>
      </c>
      <c r="AK117" s="493" t="n">
        <v>939.6</v>
      </c>
      <c r="AL117" s="493" t="n">
        <v>685.2</v>
      </c>
      <c r="AM117" s="493" t="n">
        <v>715.8</v>
      </c>
      <c r="AN117" s="493" t="n">
        <v>921</v>
      </c>
      <c r="AO117" s="493" t="n">
        <v>724.8</v>
      </c>
      <c r="AP117" s="493" t="n">
        <v>540</v>
      </c>
      <c r="AQ117" s="493" t="n">
        <v>679.2</v>
      </c>
      <c r="AR117" s="493" t="n">
        <v>547.8</v>
      </c>
      <c r="AS117" s="493" t="n">
        <v>498</v>
      </c>
      <c r="AT117" s="493" t="n">
        <v>406.8</v>
      </c>
      <c r="AU117" s="493" t="n">
        <v>369.6</v>
      </c>
      <c r="AV117" s="493" t="n">
        <v>772.8</v>
      </c>
      <c r="AW117" s="493" t="n">
        <v>0</v>
      </c>
      <c r="AX117" s="493" t="n">
        <v>205.8</v>
      </c>
      <c r="AY117" s="493" t="n">
        <v>0</v>
      </c>
      <c r="AZ117" s="493" t="n">
        <v>1622.1</v>
      </c>
      <c r="BA117" s="493" t="n">
        <v>1363.8</v>
      </c>
      <c r="BB117" s="493" t="n">
        <v>0</v>
      </c>
      <c r="BC117" s="493" t="n">
        <v>3606.6</v>
      </c>
      <c r="BD117" s="493" t="n">
        <v>0</v>
      </c>
      <c r="BE117" s="493" t="n">
        <v>0</v>
      </c>
      <c r="BF117" s="493" t="n">
        <v>1772.1</v>
      </c>
      <c r="BG117" s="493" t="n">
        <v>0</v>
      </c>
      <c r="BH117" s="493" t="n">
        <v>253.2</v>
      </c>
      <c r="BI117" s="493" t="n">
        <v>0</v>
      </c>
      <c r="BJ117" s="493" t="n">
        <v>217.2</v>
      </c>
      <c r="BK117" s="493" t="n">
        <v>0</v>
      </c>
      <c r="BL117" s="493" t="n">
        <v>190.8</v>
      </c>
      <c r="BM117" s="493" t="n">
        <v>0</v>
      </c>
      <c r="BN117" s="493" t="n">
        <v>169.8</v>
      </c>
      <c r="BO117" s="493" t="n">
        <v>0</v>
      </c>
      <c r="BP117" s="493" t="n">
        <v>167.4</v>
      </c>
      <c r="BQ117" s="493" t="n">
        <v>0</v>
      </c>
      <c r="BR117" s="493" t="n">
        <v>235.8</v>
      </c>
      <c r="BS117" s="493" t="n">
        <v>0</v>
      </c>
      <c r="BT117" s="493" t="n">
        <v>0</v>
      </c>
      <c r="BU117" s="493" t="n">
        <v>0</v>
      </c>
      <c r="BV117" s="493" t="n">
        <v>0</v>
      </c>
      <c r="BW117" s="493" t="n">
        <v>0</v>
      </c>
    </row>
    <row r="118">
      <c r="A118" t="inlineStr">
        <is>
          <t>[C11A1] 심혈관 질환 다중요법 목적의 복합제제 (단일 투약 형태)</t>
        </is>
      </c>
      <c r="B118" t="inlineStr">
        <is>
          <t>동구 바이오</t>
        </is>
      </c>
      <c r="C118" t="inlineStr">
        <is>
          <t>올메스탄 듀오</t>
        </is>
      </c>
      <c r="D118" t="inlineStr">
        <is>
          <t>동구 바이오</t>
        </is>
      </c>
      <c r="E118" t="inlineStr">
        <is>
          <t>olmesartan medoxomil,  rosuvastatin calcium  ( as rosuvastatin)</t>
        </is>
      </c>
      <c r="F118" t="inlineStr">
        <is>
          <t>종합병원</t>
        </is>
      </c>
      <c r="G118" t="inlineStr">
        <is>
          <t>Generic</t>
        </is>
      </c>
      <c r="H118" s="493" t="n">
        <v>0</v>
      </c>
      <c r="I118" s="493" t="n">
        <v>0</v>
      </c>
      <c r="J118" s="493" t="n">
        <v>6971.15</v>
      </c>
      <c r="K118" s="493" t="n">
        <v>10519.12</v>
      </c>
      <c r="L118" s="493" t="n">
        <v>8930.299999999999</v>
      </c>
      <c r="M118" s="493" t="n">
        <v>7865.04</v>
      </c>
      <c r="N118" s="493" t="n">
        <v>8590.209999999999</v>
      </c>
      <c r="O118" s="493" t="n">
        <v>9870.809999999999</v>
      </c>
      <c r="P118" s="493" t="n">
        <v>9296</v>
      </c>
      <c r="Q118" s="493" t="n">
        <v>8196.4</v>
      </c>
      <c r="R118" s="493" t="n">
        <v>8391</v>
      </c>
      <c r="S118" s="493" t="n">
        <v>7687.79</v>
      </c>
      <c r="T118" s="493" t="n">
        <v>7614.69</v>
      </c>
      <c r="U118" s="493" t="n">
        <v>5980.36</v>
      </c>
      <c r="V118" s="493" t="n">
        <v>5407.47</v>
      </c>
      <c r="W118" s="493" t="n">
        <v>7507.14</v>
      </c>
      <c r="X118" s="493" t="n">
        <v>2633.51</v>
      </c>
      <c r="Y118" s="493" t="n">
        <v>0</v>
      </c>
      <c r="Z118" s="493" t="n">
        <v>0</v>
      </c>
      <c r="AA118" s="493" t="n">
        <v>0</v>
      </c>
      <c r="AB118" s="493" t="n">
        <v>0</v>
      </c>
      <c r="AC118" s="493" t="n">
        <v>0</v>
      </c>
      <c r="AD118" s="493" t="n">
        <v>0</v>
      </c>
      <c r="AE118" s="493" t="n">
        <v>0</v>
      </c>
      <c r="AF118" s="493" t="n">
        <v>0</v>
      </c>
      <c r="AG118" s="493" t="n">
        <v>0</v>
      </c>
      <c r="AH118" s="493" t="n">
        <v>0</v>
      </c>
      <c r="AI118" s="493" t="n">
        <v>0</v>
      </c>
      <c r="AJ118" s="493" t="n">
        <v>0</v>
      </c>
      <c r="AK118" s="493" t="n">
        <v>0</v>
      </c>
      <c r="AL118" s="493" t="n">
        <v>0</v>
      </c>
      <c r="AM118" s="493" t="n">
        <v>0</v>
      </c>
      <c r="AN118" s="493" t="n">
        <v>0</v>
      </c>
      <c r="AO118" s="493" t="n">
        <v>0</v>
      </c>
      <c r="AP118" s="493" t="n">
        <v>0</v>
      </c>
      <c r="AQ118" s="493" t="n">
        <v>0</v>
      </c>
      <c r="AR118" s="493" t="n">
        <v>0</v>
      </c>
      <c r="AS118" s="493" t="n">
        <v>0</v>
      </c>
      <c r="AT118" s="493" t="n">
        <v>0</v>
      </c>
      <c r="AU118" s="493" t="n">
        <v>0</v>
      </c>
      <c r="AV118" s="493" t="n">
        <v>0</v>
      </c>
      <c r="AW118" s="493" t="n">
        <v>0</v>
      </c>
      <c r="AX118" s="493" t="n">
        <v>0</v>
      </c>
      <c r="AY118" s="493" t="n">
        <v>0</v>
      </c>
      <c r="AZ118" s="493" t="n">
        <v>0</v>
      </c>
      <c r="BA118" s="493" t="n">
        <v>0</v>
      </c>
      <c r="BB118" s="493" t="n">
        <v>0</v>
      </c>
      <c r="BC118" s="493" t="n">
        <v>0</v>
      </c>
      <c r="BD118" s="493" t="n">
        <v>0</v>
      </c>
      <c r="BE118" s="493" t="n">
        <v>0</v>
      </c>
      <c r="BF118" s="493" t="n">
        <v>0</v>
      </c>
      <c r="BG118" s="493" t="n">
        <v>0</v>
      </c>
      <c r="BH118" s="493" t="n">
        <v>0</v>
      </c>
      <c r="BI118" s="493" t="n">
        <v>0</v>
      </c>
      <c r="BJ118" s="493" t="n">
        <v>0</v>
      </c>
      <c r="BK118" s="493" t="n">
        <v>0</v>
      </c>
      <c r="BL118" s="493" t="n">
        <v>0</v>
      </c>
      <c r="BM118" s="493" t="n">
        <v>0</v>
      </c>
      <c r="BN118" s="493" t="n">
        <v>0</v>
      </c>
      <c r="BO118" s="493" t="n">
        <v>0</v>
      </c>
      <c r="BP118" s="493" t="n">
        <v>0</v>
      </c>
      <c r="BQ118" s="493" t="n">
        <v>0</v>
      </c>
      <c r="BR118" s="493" t="n">
        <v>0</v>
      </c>
      <c r="BS118" s="493" t="n">
        <v>0</v>
      </c>
      <c r="BT118" s="493" t="n">
        <v>0</v>
      </c>
      <c r="BU118" s="493" t="n">
        <v>0</v>
      </c>
      <c r="BV118" s="493" t="n">
        <v>0</v>
      </c>
      <c r="BW118" s="493" t="n">
        <v>0</v>
      </c>
    </row>
    <row r="119">
      <c r="A119" t="inlineStr">
        <is>
          <t>[C11A1] 심혈관 질환 다중요법 목적의 복합제제 (단일 투약 형태)</t>
        </is>
      </c>
      <c r="B119" t="inlineStr">
        <is>
          <t>동구 바이오</t>
        </is>
      </c>
      <c r="C119" t="inlineStr">
        <is>
          <t>올메스탄 듀오</t>
        </is>
      </c>
      <c r="D119" t="inlineStr">
        <is>
          <t>동구 바이오</t>
        </is>
      </c>
      <c r="E119" t="inlineStr">
        <is>
          <t>olmesartan medoxomil,  rosuvastatin calcium  ( as rosuvastatin)</t>
        </is>
      </c>
      <c r="F119" t="inlineStr">
        <is>
          <t>의원</t>
        </is>
      </c>
      <c r="G119" t="inlineStr">
        <is>
          <t>Generic</t>
        </is>
      </c>
      <c r="H119" s="493" t="n">
        <v>0</v>
      </c>
      <c r="I119" s="493" t="n">
        <v>0</v>
      </c>
      <c r="J119" s="493" t="n">
        <v>2040</v>
      </c>
      <c r="K119" s="493" t="n">
        <v>1256</v>
      </c>
      <c r="L119" s="493" t="n">
        <v>1920</v>
      </c>
      <c r="M119" s="493" t="n">
        <v>2520</v>
      </c>
      <c r="N119" s="493" t="n">
        <v>1680</v>
      </c>
      <c r="O119" s="493" t="n">
        <v>2514</v>
      </c>
      <c r="P119" s="493" t="n">
        <v>1440</v>
      </c>
      <c r="Q119" s="493" t="n">
        <v>1640</v>
      </c>
      <c r="R119" s="493" t="n">
        <v>2040</v>
      </c>
      <c r="S119" s="493" t="n">
        <v>1672.8</v>
      </c>
      <c r="T119" s="493" t="n">
        <v>1551.9</v>
      </c>
      <c r="U119" s="493" t="n">
        <v>1902.3</v>
      </c>
      <c r="V119" s="493" t="n">
        <v>2743.2</v>
      </c>
      <c r="W119" s="493" t="n">
        <v>1773</v>
      </c>
      <c r="X119" s="493" t="n">
        <v>0</v>
      </c>
      <c r="Y119" s="493" t="n">
        <v>0</v>
      </c>
      <c r="Z119" s="493" t="n">
        <v>0</v>
      </c>
      <c r="AA119" s="493" t="n">
        <v>0</v>
      </c>
      <c r="AB119" s="493" t="n">
        <v>0</v>
      </c>
      <c r="AC119" s="493" t="n">
        <v>0</v>
      </c>
      <c r="AD119" s="493" t="n">
        <v>0</v>
      </c>
      <c r="AE119" s="493" t="n">
        <v>0</v>
      </c>
      <c r="AF119" s="493" t="n">
        <v>0</v>
      </c>
      <c r="AG119" s="493" t="n">
        <v>0</v>
      </c>
      <c r="AH119" s="493" t="n">
        <v>0</v>
      </c>
      <c r="AI119" s="493" t="n">
        <v>0</v>
      </c>
      <c r="AJ119" s="493" t="n">
        <v>0</v>
      </c>
      <c r="AK119" s="493" t="n">
        <v>0</v>
      </c>
      <c r="AL119" s="493" t="n">
        <v>0</v>
      </c>
      <c r="AM119" s="493" t="n">
        <v>0</v>
      </c>
      <c r="AN119" s="493" t="n">
        <v>0</v>
      </c>
      <c r="AO119" s="493" t="n">
        <v>0</v>
      </c>
      <c r="AP119" s="493" t="n">
        <v>0</v>
      </c>
      <c r="AQ119" s="493" t="n">
        <v>0</v>
      </c>
      <c r="AR119" s="493" t="n">
        <v>0</v>
      </c>
      <c r="AS119" s="493" t="n">
        <v>0</v>
      </c>
      <c r="AT119" s="493" t="n">
        <v>0</v>
      </c>
      <c r="AU119" s="493" t="n">
        <v>0</v>
      </c>
      <c r="AV119" s="493" t="n">
        <v>0</v>
      </c>
      <c r="AW119" s="493" t="n">
        <v>0</v>
      </c>
      <c r="AX119" s="493" t="n">
        <v>0</v>
      </c>
      <c r="AY119" s="493" t="n">
        <v>0</v>
      </c>
      <c r="AZ119" s="493" t="n">
        <v>0</v>
      </c>
      <c r="BA119" s="493" t="n">
        <v>0</v>
      </c>
      <c r="BB119" s="493" t="n">
        <v>0</v>
      </c>
      <c r="BC119" s="493" t="n">
        <v>0</v>
      </c>
      <c r="BD119" s="493" t="n">
        <v>0</v>
      </c>
      <c r="BE119" s="493" t="n">
        <v>0</v>
      </c>
      <c r="BF119" s="493" t="n">
        <v>0</v>
      </c>
      <c r="BG119" s="493" t="n">
        <v>0</v>
      </c>
      <c r="BH119" s="493" t="n">
        <v>0</v>
      </c>
      <c r="BI119" s="493" t="n">
        <v>0</v>
      </c>
      <c r="BJ119" s="493" t="n">
        <v>0</v>
      </c>
      <c r="BK119" s="493" t="n">
        <v>0</v>
      </c>
      <c r="BL119" s="493" t="n">
        <v>0</v>
      </c>
      <c r="BM119" s="493" t="n">
        <v>0</v>
      </c>
      <c r="BN119" s="493" t="n">
        <v>0</v>
      </c>
      <c r="BO119" s="493" t="n">
        <v>0</v>
      </c>
      <c r="BP119" s="493" t="n">
        <v>0</v>
      </c>
      <c r="BQ119" s="493" t="n">
        <v>0</v>
      </c>
      <c r="BR119" s="493" t="n">
        <v>0</v>
      </c>
      <c r="BS119" s="493" t="n">
        <v>0</v>
      </c>
      <c r="BT119" s="493" t="n">
        <v>0</v>
      </c>
      <c r="BU119" s="493" t="n">
        <v>0</v>
      </c>
      <c r="BV119" s="493" t="n">
        <v>0</v>
      </c>
      <c r="BW119" s="493" t="n">
        <v>0</v>
      </c>
    </row>
    <row r="120">
      <c r="A120" t="inlineStr">
        <is>
          <t>[C11A1] 심혈관 질환 다중요법 목적의 복합제제 (단일 투약 형태)</t>
        </is>
      </c>
      <c r="B120" t="inlineStr">
        <is>
          <t>동구 바이오</t>
        </is>
      </c>
      <c r="C120" t="inlineStr">
        <is>
          <t>카듀스틴</t>
        </is>
      </c>
      <c r="D120" t="inlineStr">
        <is>
          <t>동구 바이오</t>
        </is>
      </c>
      <c r="E120" t="inlineStr">
        <is>
          <t>amlodipine besylate,  atorvastatin calcium</t>
        </is>
      </c>
      <c r="F120" t="inlineStr">
        <is>
          <t>종합병원</t>
        </is>
      </c>
      <c r="G120" t="inlineStr">
        <is>
          <t>Generic</t>
        </is>
      </c>
      <c r="H120" s="493" t="n">
        <v>0</v>
      </c>
      <c r="I120" s="493" t="n">
        <v>0</v>
      </c>
      <c r="J120" s="493" t="n">
        <v>0</v>
      </c>
      <c r="K120" s="493" t="n">
        <v>0</v>
      </c>
      <c r="L120" s="493" t="n">
        <v>0</v>
      </c>
      <c r="M120" s="493" t="n">
        <v>0</v>
      </c>
      <c r="N120" s="493" t="n">
        <v>0</v>
      </c>
      <c r="O120" s="493" t="n">
        <v>0</v>
      </c>
      <c r="P120" s="493" t="n">
        <v>0</v>
      </c>
      <c r="Q120" s="493" t="n">
        <v>0</v>
      </c>
      <c r="R120" s="493" t="n">
        <v>120.3</v>
      </c>
      <c r="S120" s="493" t="n">
        <v>0</v>
      </c>
      <c r="T120" s="493" t="n">
        <v>0</v>
      </c>
      <c r="U120" s="493" t="n">
        <v>0</v>
      </c>
      <c r="V120" s="493" t="n">
        <v>0</v>
      </c>
      <c r="W120" s="493" t="n">
        <v>0</v>
      </c>
      <c r="X120" s="493" t="n">
        <v>0</v>
      </c>
      <c r="Y120" s="493" t="n">
        <v>0</v>
      </c>
      <c r="Z120" s="493" t="n">
        <v>0</v>
      </c>
      <c r="AA120" s="493" t="n">
        <v>0</v>
      </c>
      <c r="AB120" s="493" t="n">
        <v>0</v>
      </c>
      <c r="AC120" s="493" t="n">
        <v>0</v>
      </c>
      <c r="AD120" s="493" t="n">
        <v>0</v>
      </c>
      <c r="AE120" s="493" t="n">
        <v>0</v>
      </c>
      <c r="AF120" s="493" t="n">
        <v>0</v>
      </c>
      <c r="AG120" s="493" t="n">
        <v>0</v>
      </c>
      <c r="AH120" s="493" t="n">
        <v>0</v>
      </c>
      <c r="AI120" s="493" t="n">
        <v>0</v>
      </c>
      <c r="AJ120" s="493" t="n">
        <v>0</v>
      </c>
      <c r="AK120" s="493" t="n">
        <v>0</v>
      </c>
      <c r="AL120" s="493" t="n">
        <v>0</v>
      </c>
      <c r="AM120" s="493" t="n">
        <v>0</v>
      </c>
      <c r="AN120" s="493" t="n">
        <v>0</v>
      </c>
      <c r="AO120" s="493" t="n">
        <v>0</v>
      </c>
      <c r="AP120" s="493" t="n">
        <v>0</v>
      </c>
      <c r="AQ120" s="493" t="n">
        <v>0</v>
      </c>
      <c r="AR120" s="493" t="n">
        <v>0</v>
      </c>
      <c r="AS120" s="493" t="n">
        <v>0</v>
      </c>
      <c r="AT120" s="493" t="n">
        <v>0</v>
      </c>
      <c r="AU120" s="493" t="n">
        <v>0</v>
      </c>
      <c r="AV120" s="493" t="n">
        <v>0</v>
      </c>
      <c r="AW120" s="493" t="n">
        <v>0</v>
      </c>
      <c r="AX120" s="493" t="n">
        <v>0</v>
      </c>
      <c r="AY120" s="493" t="n">
        <v>0</v>
      </c>
      <c r="AZ120" s="493" t="n">
        <v>0</v>
      </c>
      <c r="BA120" s="493" t="n">
        <v>0</v>
      </c>
      <c r="BB120" s="493" t="n">
        <v>0</v>
      </c>
      <c r="BC120" s="493" t="n">
        <v>0</v>
      </c>
      <c r="BD120" s="493" t="n">
        <v>0</v>
      </c>
      <c r="BE120" s="493" t="n">
        <v>0</v>
      </c>
      <c r="BF120" s="493" t="n">
        <v>0</v>
      </c>
      <c r="BG120" s="493" t="n">
        <v>0</v>
      </c>
      <c r="BH120" s="493" t="n">
        <v>0</v>
      </c>
      <c r="BI120" s="493" t="n">
        <v>0</v>
      </c>
      <c r="BJ120" s="493" t="n">
        <v>0</v>
      </c>
      <c r="BK120" s="493" t="n">
        <v>0</v>
      </c>
      <c r="BL120" s="493" t="n">
        <v>0</v>
      </c>
      <c r="BM120" s="493" t="n">
        <v>0</v>
      </c>
      <c r="BN120" s="493" t="n">
        <v>0</v>
      </c>
      <c r="BO120" s="493" t="n">
        <v>0</v>
      </c>
      <c r="BP120" s="493" t="n">
        <v>0</v>
      </c>
      <c r="BQ120" s="493" t="n">
        <v>0</v>
      </c>
      <c r="BR120" s="493" t="n">
        <v>0</v>
      </c>
      <c r="BS120" s="493" t="n">
        <v>0</v>
      </c>
      <c r="BT120" s="493" t="n">
        <v>0</v>
      </c>
      <c r="BU120" s="493" t="n">
        <v>0</v>
      </c>
      <c r="BV120" s="493" t="n">
        <v>0</v>
      </c>
      <c r="BW120" s="493" t="n">
        <v>0</v>
      </c>
    </row>
    <row r="121">
      <c r="A121" t="inlineStr">
        <is>
          <t>[C11A1] 심혈관 질환 다중요법 목적의 복합제제 (단일 투약 형태)</t>
        </is>
      </c>
      <c r="B121" t="inlineStr">
        <is>
          <t>동구 바이오</t>
        </is>
      </c>
      <c r="C121" t="inlineStr">
        <is>
          <t>카듀스틴</t>
        </is>
      </c>
      <c r="D121" t="inlineStr">
        <is>
          <t>동구 바이오</t>
        </is>
      </c>
      <c r="E121" t="inlineStr">
        <is>
          <t>amlodipine besylate,  atorvastatin calcium</t>
        </is>
      </c>
      <c r="F121" t="inlineStr">
        <is>
          <t>병원</t>
        </is>
      </c>
      <c r="G121" t="inlineStr">
        <is>
          <t>Generic</t>
        </is>
      </c>
      <c r="H121" s="493" t="n">
        <v>0</v>
      </c>
      <c r="I121" s="493" t="n">
        <v>0</v>
      </c>
      <c r="J121" s="493" t="n">
        <v>0</v>
      </c>
      <c r="K121" s="493" t="n">
        <v>0</v>
      </c>
      <c r="L121" s="493" t="n">
        <v>0</v>
      </c>
      <c r="M121" s="493" t="n">
        <v>0</v>
      </c>
      <c r="N121" s="493" t="n">
        <v>0</v>
      </c>
      <c r="O121" s="493" t="n">
        <v>0</v>
      </c>
      <c r="P121" s="493" t="n">
        <v>0</v>
      </c>
      <c r="Q121" s="493" t="n">
        <v>0</v>
      </c>
      <c r="R121" s="493" t="n">
        <v>0</v>
      </c>
      <c r="S121" s="493" t="n">
        <v>0</v>
      </c>
      <c r="T121" s="493" t="n">
        <v>0</v>
      </c>
      <c r="U121" s="493" t="n">
        <v>0</v>
      </c>
      <c r="V121" s="493" t="n">
        <v>0</v>
      </c>
      <c r="W121" s="493" t="n">
        <v>0</v>
      </c>
      <c r="X121" s="493" t="n">
        <v>0</v>
      </c>
      <c r="Y121" s="493" t="n">
        <v>0</v>
      </c>
      <c r="Z121" s="493" t="n">
        <v>360</v>
      </c>
      <c r="AA121" s="493" t="n">
        <v>719.4</v>
      </c>
      <c r="AB121" s="493" t="n">
        <v>359.7</v>
      </c>
      <c r="AC121" s="493" t="n">
        <v>120</v>
      </c>
      <c r="AD121" s="493" t="n">
        <v>600</v>
      </c>
      <c r="AE121" s="493" t="n">
        <v>606</v>
      </c>
      <c r="AF121" s="493" t="n">
        <v>846.6</v>
      </c>
      <c r="AG121" s="493" t="n">
        <v>603.3</v>
      </c>
      <c r="AH121" s="493" t="n">
        <v>243.3</v>
      </c>
      <c r="AI121" s="493" t="n">
        <v>597.9</v>
      </c>
      <c r="AJ121" s="493" t="n">
        <v>239.7</v>
      </c>
      <c r="AK121" s="493" t="n">
        <v>360</v>
      </c>
      <c r="AL121" s="493" t="n">
        <v>239.7</v>
      </c>
      <c r="AM121" s="493" t="n">
        <v>240</v>
      </c>
      <c r="AN121" s="493" t="n">
        <v>601.8</v>
      </c>
      <c r="AO121" s="493" t="n">
        <v>361.8</v>
      </c>
      <c r="AP121" s="493" t="n">
        <v>120</v>
      </c>
      <c r="AQ121" s="493" t="n">
        <v>490.5</v>
      </c>
      <c r="AR121" s="493" t="n">
        <v>242.1</v>
      </c>
      <c r="AS121" s="493" t="n">
        <v>604.2</v>
      </c>
      <c r="AT121" s="493" t="n">
        <v>482.4</v>
      </c>
      <c r="AU121" s="493" t="n">
        <v>602.1</v>
      </c>
      <c r="AV121" s="493" t="n">
        <v>479.7</v>
      </c>
      <c r="AW121" s="493" t="n">
        <v>604.2</v>
      </c>
      <c r="AX121" s="493" t="n">
        <v>359.7</v>
      </c>
      <c r="AY121" s="493" t="n">
        <v>410.4</v>
      </c>
      <c r="AZ121" s="493" t="n">
        <v>1006.2</v>
      </c>
      <c r="BA121" s="493" t="n">
        <v>1004.7</v>
      </c>
      <c r="BB121" s="493" t="n">
        <v>766.2</v>
      </c>
      <c r="BC121" s="493" t="n">
        <v>527.7</v>
      </c>
      <c r="BD121" s="493" t="n">
        <v>885.6</v>
      </c>
      <c r="BE121" s="493" t="n">
        <v>528</v>
      </c>
      <c r="BF121" s="493" t="n">
        <v>1132.2</v>
      </c>
      <c r="BG121" s="493" t="n">
        <v>289.8</v>
      </c>
      <c r="BH121" s="493" t="n">
        <v>646</v>
      </c>
      <c r="BI121" s="493" t="n">
        <v>903</v>
      </c>
      <c r="BJ121" s="493" t="n">
        <v>901.2</v>
      </c>
      <c r="BK121" s="493" t="n">
        <v>661.2</v>
      </c>
      <c r="BL121" s="493" t="n">
        <v>549.6</v>
      </c>
      <c r="BM121" s="493" t="n">
        <v>1275.6</v>
      </c>
      <c r="BN121" s="493" t="n">
        <v>294.6</v>
      </c>
      <c r="BO121" s="493" t="n">
        <v>1761.9</v>
      </c>
      <c r="BP121" s="493" t="n">
        <v>418.5</v>
      </c>
      <c r="BQ121" s="493" t="n">
        <v>414.3</v>
      </c>
      <c r="BR121" s="493" t="n">
        <v>798.9</v>
      </c>
      <c r="BS121" s="493" t="n">
        <v>753</v>
      </c>
      <c r="BT121" s="493" t="n">
        <v>495.6</v>
      </c>
      <c r="BU121" s="493" t="n">
        <v>122.7</v>
      </c>
      <c r="BV121" s="493" t="n">
        <v>0</v>
      </c>
      <c r="BW121" s="493" t="n">
        <v>1133.1</v>
      </c>
    </row>
    <row r="122">
      <c r="A122" t="inlineStr">
        <is>
          <t>[C11A1] 심혈관 질환 다중요법 목적의 복합제제 (단일 투약 형태)</t>
        </is>
      </c>
      <c r="B122" t="inlineStr">
        <is>
          <t>동구 바이오</t>
        </is>
      </c>
      <c r="C122" t="inlineStr">
        <is>
          <t>카듀스틴</t>
        </is>
      </c>
      <c r="D122" t="inlineStr">
        <is>
          <t>동구 바이오</t>
        </is>
      </c>
      <c r="E122" t="inlineStr">
        <is>
          <t>amlodipine besylate,  atorvastatin calcium</t>
        </is>
      </c>
      <c r="F122" t="inlineStr">
        <is>
          <t>의원</t>
        </is>
      </c>
      <c r="G122" t="inlineStr">
        <is>
          <t>Generic</t>
        </is>
      </c>
      <c r="H122" s="493" t="n">
        <v>15920.5</v>
      </c>
      <c r="I122" s="493" t="n">
        <v>15773.6</v>
      </c>
      <c r="J122" s="493" t="n">
        <v>14598.65</v>
      </c>
      <c r="K122" s="493" t="n">
        <v>18669.5</v>
      </c>
      <c r="L122" s="493" t="n">
        <v>14506.1</v>
      </c>
      <c r="M122" s="493" t="n">
        <v>21804.7</v>
      </c>
      <c r="N122" s="493" t="n">
        <v>16901</v>
      </c>
      <c r="O122" s="493" t="n">
        <v>16860.5</v>
      </c>
      <c r="P122" s="493" t="n">
        <v>13791</v>
      </c>
      <c r="Q122" s="493" t="n">
        <v>20029.5</v>
      </c>
      <c r="R122" s="493" t="n">
        <v>15518.7</v>
      </c>
      <c r="S122" s="493" t="n">
        <v>22249.5</v>
      </c>
      <c r="T122" s="493" t="n">
        <v>14522.4</v>
      </c>
      <c r="U122" s="493" t="n">
        <v>16875.8</v>
      </c>
      <c r="V122" s="493" t="n">
        <v>14607.9</v>
      </c>
      <c r="W122" s="493" t="n">
        <v>16338.8</v>
      </c>
      <c r="X122" s="493" t="n">
        <v>21979.5</v>
      </c>
      <c r="Y122" s="493" t="n">
        <v>24303.4</v>
      </c>
      <c r="Z122" s="493" t="n">
        <v>24804.2</v>
      </c>
      <c r="AA122" s="493" t="n">
        <v>25241.4</v>
      </c>
      <c r="AB122" s="493" t="n">
        <v>26120</v>
      </c>
      <c r="AC122" s="493" t="n">
        <v>27613.8</v>
      </c>
      <c r="AD122" s="493" t="n">
        <v>22175.3</v>
      </c>
      <c r="AE122" s="493" t="n">
        <v>22139.4</v>
      </c>
      <c r="AF122" s="493" t="n">
        <v>21850.4</v>
      </c>
      <c r="AG122" s="493" t="n">
        <v>18042.3</v>
      </c>
      <c r="AH122" s="493" t="n">
        <v>8131.6</v>
      </c>
      <c r="AI122" s="493" t="n">
        <v>3958.2</v>
      </c>
      <c r="AJ122" s="493" t="n">
        <v>3873</v>
      </c>
      <c r="AK122" s="493" t="n">
        <v>3106.2</v>
      </c>
      <c r="AL122" s="493" t="n">
        <v>5070.53</v>
      </c>
      <c r="AM122" s="493" t="n">
        <v>2409.6</v>
      </c>
      <c r="AN122" s="493" t="n">
        <v>3826.2</v>
      </c>
      <c r="AO122" s="493" t="n">
        <v>4786.5</v>
      </c>
      <c r="AP122" s="493" t="n">
        <v>3543.9</v>
      </c>
      <c r="AQ122" s="493" t="n">
        <v>3222.6</v>
      </c>
      <c r="AR122" s="493" t="n">
        <v>4870.2</v>
      </c>
      <c r="AS122" s="493" t="n">
        <v>3651.6</v>
      </c>
      <c r="AT122" s="493" t="n">
        <v>2412.7</v>
      </c>
      <c r="AU122" s="493" t="n">
        <v>3782.1</v>
      </c>
      <c r="AV122" s="493" t="n">
        <v>3430.1</v>
      </c>
      <c r="AW122" s="493" t="n">
        <v>4021.4</v>
      </c>
      <c r="AX122" s="493" t="n">
        <v>5507.7</v>
      </c>
      <c r="AY122" s="493" t="n">
        <v>3221.5</v>
      </c>
      <c r="AZ122" s="493" t="n">
        <v>4219.8</v>
      </c>
      <c r="BA122" s="493" t="n">
        <v>3254.32</v>
      </c>
      <c r="BB122" s="493" t="n">
        <v>3073.6</v>
      </c>
      <c r="BC122" s="493" t="n">
        <v>3718.98</v>
      </c>
      <c r="BD122" s="493" t="n">
        <v>3484.7</v>
      </c>
      <c r="BE122" s="493" t="n">
        <v>2231.6</v>
      </c>
      <c r="BF122" s="493" t="n">
        <v>2176.98</v>
      </c>
      <c r="BG122" s="493" t="n">
        <v>3017.9</v>
      </c>
      <c r="BH122" s="493" t="n">
        <v>2291.7</v>
      </c>
      <c r="BI122" s="493" t="n">
        <v>2403.7</v>
      </c>
      <c r="BJ122" s="493" t="n">
        <v>3845.58</v>
      </c>
      <c r="BK122" s="493" t="n">
        <v>1916.1</v>
      </c>
      <c r="BL122" s="493" t="n">
        <v>3850.57</v>
      </c>
      <c r="BM122" s="493" t="n">
        <v>2635.52</v>
      </c>
      <c r="BN122" s="493" t="n">
        <v>3175.72</v>
      </c>
      <c r="BO122" s="493" t="n">
        <v>3421.4</v>
      </c>
      <c r="BP122" s="493" t="n">
        <v>2569.3</v>
      </c>
      <c r="BQ122" s="493" t="n">
        <v>2803.88</v>
      </c>
      <c r="BR122" s="493" t="n">
        <v>3175.4</v>
      </c>
      <c r="BS122" s="493" t="n">
        <v>4239.24</v>
      </c>
      <c r="BT122" s="493" t="n">
        <v>3046.24</v>
      </c>
      <c r="BU122" s="493" t="n">
        <v>4235.91</v>
      </c>
      <c r="BV122" s="493" t="n">
        <v>4420.9</v>
      </c>
      <c r="BW122" s="493" t="n">
        <v>3845.08</v>
      </c>
    </row>
    <row r="123">
      <c r="A123" t="inlineStr">
        <is>
          <t>[C11A1] 심혈관 질환 다중요법 목적의 복합제제 (단일 투약 형태)</t>
        </is>
      </c>
      <c r="B123" t="inlineStr">
        <is>
          <t>동구 바이오</t>
        </is>
      </c>
      <c r="C123" t="inlineStr">
        <is>
          <t>카듀스틴</t>
        </is>
      </c>
      <c r="D123" t="inlineStr">
        <is>
          <t>동구 바이오</t>
        </is>
      </c>
      <c r="E123" t="inlineStr">
        <is>
          <t>amlodipine besylate,  atorvastatin calcium</t>
        </is>
      </c>
      <c r="F123" t="inlineStr">
        <is>
          <t>보건소</t>
        </is>
      </c>
      <c r="G123" t="inlineStr">
        <is>
          <t>Generic</t>
        </is>
      </c>
      <c r="H123" s="493" t="n">
        <v>0</v>
      </c>
      <c r="I123" s="493" t="n">
        <v>2246.4</v>
      </c>
      <c r="J123" s="493" t="n">
        <v>0</v>
      </c>
      <c r="K123" s="493" t="n">
        <v>0</v>
      </c>
      <c r="L123" s="493" t="n">
        <v>0</v>
      </c>
      <c r="M123" s="493" t="n">
        <v>2535.6</v>
      </c>
      <c r="N123" s="493" t="n">
        <v>0</v>
      </c>
      <c r="O123" s="493" t="n">
        <v>0</v>
      </c>
      <c r="P123" s="493" t="n">
        <v>0</v>
      </c>
      <c r="Q123" s="493" t="n">
        <v>0</v>
      </c>
      <c r="R123" s="493" t="n">
        <v>0</v>
      </c>
      <c r="S123" s="493" t="n">
        <v>0</v>
      </c>
      <c r="T123" s="493" t="n">
        <v>0</v>
      </c>
      <c r="U123" s="493" t="n">
        <v>0</v>
      </c>
      <c r="V123" s="493" t="n">
        <v>0</v>
      </c>
      <c r="W123" s="493" t="n">
        <v>2740.5</v>
      </c>
      <c r="X123" s="493" t="n">
        <v>0</v>
      </c>
      <c r="Y123" s="493" t="n">
        <v>0</v>
      </c>
      <c r="Z123" s="493" t="n">
        <v>0</v>
      </c>
      <c r="AA123" s="493" t="n">
        <v>2693.7</v>
      </c>
      <c r="AB123" s="493" t="n">
        <v>0</v>
      </c>
      <c r="AC123" s="493" t="n">
        <v>0</v>
      </c>
      <c r="AD123" s="493" t="n">
        <v>0</v>
      </c>
      <c r="AE123" s="493" t="n">
        <v>0</v>
      </c>
      <c r="AF123" s="493" t="n">
        <v>0</v>
      </c>
      <c r="AG123" s="493" t="n">
        <v>0</v>
      </c>
      <c r="AH123" s="493" t="n">
        <v>787.05</v>
      </c>
      <c r="AI123" s="493" t="n">
        <v>1774.5</v>
      </c>
      <c r="AJ123" s="493" t="n">
        <v>897.3</v>
      </c>
      <c r="AK123" s="493" t="n">
        <v>626.4</v>
      </c>
      <c r="AL123" s="493" t="n">
        <v>2569.5</v>
      </c>
      <c r="AM123" s="493" t="n">
        <v>3936.9</v>
      </c>
      <c r="AN123" s="493" t="n">
        <v>0</v>
      </c>
      <c r="AO123" s="493" t="n">
        <v>1087.2</v>
      </c>
      <c r="AP123" s="493" t="n">
        <v>0</v>
      </c>
      <c r="AQ123" s="493" t="n">
        <v>0</v>
      </c>
      <c r="AR123" s="493" t="n">
        <v>821.7</v>
      </c>
      <c r="AS123" s="493" t="n">
        <v>0</v>
      </c>
      <c r="AT123" s="493" t="n">
        <v>0</v>
      </c>
      <c r="AU123" s="493" t="n">
        <v>0</v>
      </c>
      <c r="AV123" s="493" t="n">
        <v>0</v>
      </c>
      <c r="AW123" s="493" t="n">
        <v>0</v>
      </c>
      <c r="AX123" s="493" t="n">
        <v>0</v>
      </c>
      <c r="AY123" s="493" t="n">
        <v>0</v>
      </c>
      <c r="AZ123" s="493" t="n">
        <v>0</v>
      </c>
      <c r="BA123" s="493" t="n">
        <v>0</v>
      </c>
      <c r="BB123" s="493" t="n">
        <v>0</v>
      </c>
      <c r="BC123" s="493" t="n">
        <v>0</v>
      </c>
      <c r="BD123" s="493" t="n">
        <v>0</v>
      </c>
      <c r="BE123" s="493" t="n">
        <v>0</v>
      </c>
      <c r="BF123" s="493" t="n">
        <v>0</v>
      </c>
      <c r="BG123" s="493" t="n">
        <v>0</v>
      </c>
      <c r="BH123" s="493" t="n">
        <v>0</v>
      </c>
      <c r="BI123" s="493" t="n">
        <v>0</v>
      </c>
      <c r="BJ123" s="493" t="n">
        <v>0</v>
      </c>
      <c r="BK123" s="493" t="n">
        <v>0</v>
      </c>
      <c r="BL123" s="493" t="n">
        <v>0</v>
      </c>
      <c r="BM123" s="493" t="n">
        <v>0</v>
      </c>
      <c r="BN123" s="493" t="n">
        <v>0</v>
      </c>
      <c r="BO123" s="493" t="n">
        <v>0</v>
      </c>
      <c r="BP123" s="493" t="n">
        <v>0</v>
      </c>
      <c r="BQ123" s="493" t="n">
        <v>0</v>
      </c>
      <c r="BR123" s="493" t="n">
        <v>0</v>
      </c>
      <c r="BS123" s="493" t="n">
        <v>0</v>
      </c>
      <c r="BT123" s="493" t="n">
        <v>0</v>
      </c>
      <c r="BU123" s="493" t="n">
        <v>0</v>
      </c>
      <c r="BV123" s="493" t="n">
        <v>0</v>
      </c>
      <c r="BW123" s="493" t="n">
        <v>0</v>
      </c>
    </row>
    <row r="124">
      <c r="A124" t="inlineStr">
        <is>
          <t>[C11A1] 심혈관 질환 다중요법 목적의 복합제제 (단일 투약 형태)</t>
        </is>
      </c>
      <c r="B124" t="inlineStr">
        <is>
          <t>동성제약</t>
        </is>
      </c>
      <c r="C124" t="inlineStr">
        <is>
          <t>카로디엣</t>
        </is>
      </c>
      <c r="D124" t="inlineStr">
        <is>
          <t>동성제약</t>
        </is>
      </c>
      <c r="E124" t="inlineStr">
        <is>
          <t>amlodipine besylate,  atorvastatin calcium</t>
        </is>
      </c>
      <c r="F124" t="inlineStr">
        <is>
          <t>종합병원</t>
        </is>
      </c>
      <c r="G124" t="inlineStr">
        <is>
          <t>Generic</t>
        </is>
      </c>
      <c r="H124" s="493" t="n">
        <v>0</v>
      </c>
      <c r="I124" s="493" t="n">
        <v>0</v>
      </c>
      <c r="J124" s="493" t="n">
        <v>0</v>
      </c>
      <c r="K124" s="493" t="n">
        <v>0</v>
      </c>
      <c r="L124" s="493" t="n">
        <v>0</v>
      </c>
      <c r="M124" s="493" t="n">
        <v>0</v>
      </c>
      <c r="N124" s="493" t="n">
        <v>0</v>
      </c>
      <c r="O124" s="493" t="n">
        <v>0</v>
      </c>
      <c r="P124" s="493" t="n">
        <v>0</v>
      </c>
      <c r="Q124" s="493" t="n">
        <v>0</v>
      </c>
      <c r="R124" s="493" t="n">
        <v>0</v>
      </c>
      <c r="S124" s="493" t="n">
        <v>0</v>
      </c>
      <c r="T124" s="493" t="n">
        <v>0</v>
      </c>
      <c r="U124" s="493" t="n">
        <v>0</v>
      </c>
      <c r="V124" s="493" t="n">
        <v>0</v>
      </c>
      <c r="W124" s="493" t="n">
        <v>0</v>
      </c>
      <c r="X124" s="493" t="n">
        <v>0</v>
      </c>
      <c r="Y124" s="493" t="n">
        <v>0</v>
      </c>
      <c r="Z124" s="493" t="n">
        <v>0</v>
      </c>
      <c r="AA124" s="493" t="n">
        <v>0</v>
      </c>
      <c r="AB124" s="493" t="n">
        <v>0</v>
      </c>
      <c r="AC124" s="493" t="n">
        <v>0</v>
      </c>
      <c r="AD124" s="493" t="n">
        <v>0</v>
      </c>
      <c r="AE124" s="493" t="n">
        <v>0</v>
      </c>
      <c r="AF124" s="493" t="n">
        <v>0</v>
      </c>
      <c r="AG124" s="493" t="n">
        <v>0</v>
      </c>
      <c r="AH124" s="493" t="n">
        <v>0</v>
      </c>
      <c r="AI124" s="493" t="n">
        <v>0</v>
      </c>
      <c r="AJ124" s="493" t="n">
        <v>0</v>
      </c>
      <c r="AK124" s="493" t="n">
        <v>0</v>
      </c>
      <c r="AL124" s="493" t="n">
        <v>0</v>
      </c>
      <c r="AM124" s="493" t="n">
        <v>0</v>
      </c>
      <c r="AN124" s="493" t="n">
        <v>0</v>
      </c>
      <c r="AO124" s="493" t="n">
        <v>0</v>
      </c>
      <c r="AP124" s="493" t="n">
        <v>0</v>
      </c>
      <c r="AQ124" s="493" t="n">
        <v>0</v>
      </c>
      <c r="AR124" s="493" t="n">
        <v>0</v>
      </c>
      <c r="AS124" s="493" t="n">
        <v>0</v>
      </c>
      <c r="AT124" s="493" t="n">
        <v>0</v>
      </c>
      <c r="AU124" s="493" t="n">
        <v>0</v>
      </c>
      <c r="AV124" s="493" t="n">
        <v>0</v>
      </c>
      <c r="AW124" s="493" t="n">
        <v>0</v>
      </c>
      <c r="AX124" s="493" t="n">
        <v>0</v>
      </c>
      <c r="AY124" s="493" t="n">
        <v>0</v>
      </c>
      <c r="AZ124" s="493" t="n">
        <v>0</v>
      </c>
      <c r="BA124" s="493" t="n">
        <v>0</v>
      </c>
      <c r="BB124" s="493" t="n">
        <v>0</v>
      </c>
      <c r="BC124" s="493" t="n">
        <v>0</v>
      </c>
      <c r="BD124" s="493" t="n">
        <v>0</v>
      </c>
      <c r="BE124" s="493" t="n">
        <v>0</v>
      </c>
      <c r="BF124" s="493" t="n">
        <v>0</v>
      </c>
      <c r="BG124" s="493" t="n">
        <v>0</v>
      </c>
      <c r="BH124" s="493" t="n">
        <v>0</v>
      </c>
      <c r="BI124" s="493" t="n">
        <v>0</v>
      </c>
      <c r="BJ124" s="493" t="n">
        <v>0</v>
      </c>
      <c r="BK124" s="493" t="n">
        <v>0</v>
      </c>
      <c r="BL124" s="493" t="n">
        <v>0</v>
      </c>
      <c r="BM124" s="493" t="n">
        <v>0</v>
      </c>
      <c r="BN124" s="493" t="n">
        <v>0</v>
      </c>
      <c r="BO124" s="493" t="n">
        <v>0</v>
      </c>
      <c r="BP124" s="493" t="n">
        <v>0</v>
      </c>
      <c r="BQ124" s="493" t="n">
        <v>0</v>
      </c>
      <c r="BR124" s="493" t="n">
        <v>0</v>
      </c>
      <c r="BS124" s="493" t="n">
        <v>0</v>
      </c>
      <c r="BT124" s="493" t="n">
        <v>0</v>
      </c>
      <c r="BU124" s="493" t="n">
        <v>0</v>
      </c>
      <c r="BV124" s="493" t="n">
        <v>0</v>
      </c>
      <c r="BW124" s="493" t="n">
        <v>1095.3</v>
      </c>
    </row>
    <row r="125">
      <c r="A125" t="inlineStr">
        <is>
          <t>[C11A1] 심혈관 질환 다중요법 목적의 복합제제 (단일 투약 형태)</t>
        </is>
      </c>
      <c r="B125" t="inlineStr">
        <is>
          <t>동성제약</t>
        </is>
      </c>
      <c r="C125" t="inlineStr">
        <is>
          <t>카로디엣</t>
        </is>
      </c>
      <c r="D125" t="inlineStr">
        <is>
          <t>동성제약</t>
        </is>
      </c>
      <c r="E125" t="inlineStr">
        <is>
          <t>amlodipine besylate,  atorvastatin calcium</t>
        </is>
      </c>
      <c r="F125" t="inlineStr">
        <is>
          <t>병원</t>
        </is>
      </c>
      <c r="G125" t="inlineStr">
        <is>
          <t>Generic</t>
        </is>
      </c>
      <c r="H125" s="493" t="n">
        <v>2468.08</v>
      </c>
      <c r="I125" s="493" t="n">
        <v>2086.3</v>
      </c>
      <c r="J125" s="493" t="n">
        <v>3401.39</v>
      </c>
      <c r="K125" s="493" t="n">
        <v>4696.54</v>
      </c>
      <c r="L125" s="493" t="n">
        <v>915.8</v>
      </c>
      <c r="M125" s="493" t="n">
        <v>5315.86</v>
      </c>
      <c r="N125" s="493" t="n">
        <v>3359.62</v>
      </c>
      <c r="O125" s="493" t="n">
        <v>1383</v>
      </c>
      <c r="P125" s="493" t="n">
        <v>1623</v>
      </c>
      <c r="Q125" s="493" t="n">
        <v>3754.78</v>
      </c>
      <c r="R125" s="493" t="n">
        <v>2413.2</v>
      </c>
      <c r="S125" s="493" t="n">
        <v>3545.28</v>
      </c>
      <c r="T125" s="493" t="n">
        <v>3800.2</v>
      </c>
      <c r="U125" s="493" t="n">
        <v>1259.4</v>
      </c>
      <c r="V125" s="493" t="n">
        <v>4064.1</v>
      </c>
      <c r="W125" s="493" t="n">
        <v>3150</v>
      </c>
      <c r="X125" s="493" t="n">
        <v>1476</v>
      </c>
      <c r="Y125" s="493" t="n">
        <v>3949.2</v>
      </c>
      <c r="Z125" s="493" t="n">
        <v>2277.3</v>
      </c>
      <c r="AA125" s="493" t="n">
        <v>3578.25</v>
      </c>
      <c r="AB125" s="493" t="n">
        <v>3519.6</v>
      </c>
      <c r="AC125" s="493" t="n">
        <v>897.6</v>
      </c>
      <c r="AD125" s="493" t="n">
        <v>1404.3</v>
      </c>
      <c r="AE125" s="493" t="n">
        <v>3565.5</v>
      </c>
      <c r="AF125" s="493" t="n">
        <v>4404</v>
      </c>
      <c r="AG125" s="493" t="n">
        <v>1845</v>
      </c>
      <c r="AH125" s="493" t="n">
        <v>7121</v>
      </c>
      <c r="AI125" s="493" t="n">
        <v>3138</v>
      </c>
      <c r="AJ125" s="493" t="n">
        <v>4481.7</v>
      </c>
      <c r="AK125" s="493" t="n">
        <v>4626</v>
      </c>
      <c r="AL125" s="493" t="n">
        <v>3418.64</v>
      </c>
      <c r="AM125" s="493" t="n">
        <v>3540.9</v>
      </c>
      <c r="AN125" s="493" t="n">
        <v>7443.88</v>
      </c>
      <c r="AO125" s="493" t="n">
        <v>2808</v>
      </c>
      <c r="AP125" s="493" t="n">
        <v>3257.54</v>
      </c>
      <c r="AQ125" s="493" t="n">
        <v>5427.47</v>
      </c>
      <c r="AR125" s="493" t="n">
        <v>4992.84</v>
      </c>
      <c r="AS125" s="493" t="n">
        <v>2542.5</v>
      </c>
      <c r="AT125" s="493" t="n">
        <v>6284.9</v>
      </c>
      <c r="AU125" s="493" t="n">
        <v>5385.58</v>
      </c>
      <c r="AV125" s="493" t="n">
        <v>2906.74</v>
      </c>
      <c r="AW125" s="493" t="n">
        <v>4716.58</v>
      </c>
      <c r="AX125" s="493" t="n">
        <v>2515.2</v>
      </c>
      <c r="AY125" s="493" t="n">
        <v>2946</v>
      </c>
      <c r="AZ125" s="493" t="n">
        <v>10082.12</v>
      </c>
      <c r="BA125" s="493" t="n">
        <v>3854.7</v>
      </c>
      <c r="BB125" s="493" t="n">
        <v>4550.08</v>
      </c>
      <c r="BC125" s="493" t="n">
        <v>10979.1</v>
      </c>
      <c r="BD125" s="493" t="n">
        <v>3808.26</v>
      </c>
      <c r="BE125" s="493" t="n">
        <v>4633.98</v>
      </c>
      <c r="BF125" s="493" t="n">
        <v>4173.6</v>
      </c>
      <c r="BG125" s="493" t="n">
        <v>6168.34</v>
      </c>
      <c r="BH125" s="493" t="n">
        <v>3211.56</v>
      </c>
      <c r="BI125" s="493" t="n">
        <v>2469.76</v>
      </c>
      <c r="BJ125" s="493" t="n">
        <v>2039.26</v>
      </c>
      <c r="BK125" s="493" t="n">
        <v>3549.82</v>
      </c>
      <c r="BL125" s="493" t="n">
        <v>3395.75</v>
      </c>
      <c r="BM125" s="493" t="n">
        <v>2335.5</v>
      </c>
      <c r="BN125" s="493" t="n">
        <v>2177.9</v>
      </c>
      <c r="BO125" s="493" t="n">
        <v>7177.2</v>
      </c>
      <c r="BP125" s="493" t="n">
        <v>2577.6</v>
      </c>
      <c r="BQ125" s="493" t="n">
        <v>1213.2</v>
      </c>
      <c r="BR125" s="493" t="n">
        <v>4886.95</v>
      </c>
      <c r="BS125" s="493" t="n">
        <v>2967.6</v>
      </c>
      <c r="BT125" s="493" t="n">
        <v>4048.76</v>
      </c>
      <c r="BU125" s="493" t="n">
        <v>6151.2</v>
      </c>
      <c r="BV125" s="493" t="n">
        <v>6443.64</v>
      </c>
      <c r="BW125" s="493" t="n">
        <v>4154.3</v>
      </c>
    </row>
    <row r="126">
      <c r="A126" t="inlineStr">
        <is>
          <t>[C11A1] 심혈관 질환 다중요법 목적의 복합제제 (단일 투약 형태)</t>
        </is>
      </c>
      <c r="B126" t="inlineStr">
        <is>
          <t>동성제약</t>
        </is>
      </c>
      <c r="C126" t="inlineStr">
        <is>
          <t>카로디엣</t>
        </is>
      </c>
      <c r="D126" t="inlineStr">
        <is>
          <t>동성제약</t>
        </is>
      </c>
      <c r="E126" t="inlineStr">
        <is>
          <t>amlodipine besylate,  atorvastatin calcium</t>
        </is>
      </c>
      <c r="F126" t="inlineStr">
        <is>
          <t>의원</t>
        </is>
      </c>
      <c r="G126" t="inlineStr">
        <is>
          <t>Generic</t>
        </is>
      </c>
      <c r="H126" s="493" t="n">
        <v>13142.66</v>
      </c>
      <c r="I126" s="493" t="n">
        <v>10945.8</v>
      </c>
      <c r="J126" s="493" t="n">
        <v>13832.8</v>
      </c>
      <c r="K126" s="493" t="n">
        <v>15310.4</v>
      </c>
      <c r="L126" s="493" t="n">
        <v>11748</v>
      </c>
      <c r="M126" s="493" t="n">
        <v>14506.15</v>
      </c>
      <c r="N126" s="493" t="n">
        <v>14883.55</v>
      </c>
      <c r="O126" s="493" t="n">
        <v>16622.1</v>
      </c>
      <c r="P126" s="493" t="n">
        <v>10937.1</v>
      </c>
      <c r="Q126" s="493" t="n">
        <v>14903.7</v>
      </c>
      <c r="R126" s="493" t="n">
        <v>13124.85</v>
      </c>
      <c r="S126" s="493" t="n">
        <v>15142.35</v>
      </c>
      <c r="T126" s="493" t="n">
        <v>10607.4</v>
      </c>
      <c r="U126" s="493" t="n">
        <v>14187.9</v>
      </c>
      <c r="V126" s="493" t="n">
        <v>12080.1</v>
      </c>
      <c r="W126" s="493" t="n">
        <v>15309.55</v>
      </c>
      <c r="X126" s="493" t="n">
        <v>11650.5</v>
      </c>
      <c r="Y126" s="493" t="n">
        <v>13887.36</v>
      </c>
      <c r="Z126" s="493" t="n">
        <v>13628.05</v>
      </c>
      <c r="AA126" s="493" t="n">
        <v>11733.9</v>
      </c>
      <c r="AB126" s="493" t="n">
        <v>13752.35</v>
      </c>
      <c r="AC126" s="493" t="n">
        <v>12444.65</v>
      </c>
      <c r="AD126" s="493" t="n">
        <v>11983.7</v>
      </c>
      <c r="AE126" s="493" t="n">
        <v>12672.4</v>
      </c>
      <c r="AF126" s="493" t="n">
        <v>15087.7</v>
      </c>
      <c r="AG126" s="493" t="n">
        <v>13854.5</v>
      </c>
      <c r="AH126" s="493" t="n">
        <v>16725.6</v>
      </c>
      <c r="AI126" s="493" t="n">
        <v>13914.9</v>
      </c>
      <c r="AJ126" s="493" t="n">
        <v>16017.82</v>
      </c>
      <c r="AK126" s="493" t="n">
        <v>16448.15</v>
      </c>
      <c r="AL126" s="493" t="n">
        <v>15523.2</v>
      </c>
      <c r="AM126" s="493" t="n">
        <v>15477.8</v>
      </c>
      <c r="AN126" s="493" t="n">
        <v>16542.95</v>
      </c>
      <c r="AO126" s="493" t="n">
        <v>16097.6</v>
      </c>
      <c r="AP126" s="493" t="n">
        <v>15088.4</v>
      </c>
      <c r="AQ126" s="493" t="n">
        <v>16139.85</v>
      </c>
      <c r="AR126" s="493" t="n">
        <v>17778.1</v>
      </c>
      <c r="AS126" s="493" t="n">
        <v>15413.25</v>
      </c>
      <c r="AT126" s="493" t="n">
        <v>13589.1</v>
      </c>
      <c r="AU126" s="493" t="n">
        <v>17965.4</v>
      </c>
      <c r="AV126" s="493" t="n">
        <v>11554.7</v>
      </c>
      <c r="AW126" s="493" t="n">
        <v>13697.6</v>
      </c>
      <c r="AX126" s="493" t="n">
        <v>13163.45</v>
      </c>
      <c r="AY126" s="493" t="n">
        <v>15780.65</v>
      </c>
      <c r="AZ126" s="493" t="n">
        <v>11296.6</v>
      </c>
      <c r="BA126" s="493" t="n">
        <v>14026.95</v>
      </c>
      <c r="BB126" s="493" t="n">
        <v>13701.3</v>
      </c>
      <c r="BC126" s="493" t="n">
        <v>12624.8</v>
      </c>
      <c r="BD126" s="493" t="n">
        <v>10701.6</v>
      </c>
      <c r="BE126" s="493" t="n">
        <v>14622.7</v>
      </c>
      <c r="BF126" s="493" t="n">
        <v>9391.58</v>
      </c>
      <c r="BG126" s="493" t="n">
        <v>13354.08</v>
      </c>
      <c r="BH126" s="493" t="n">
        <v>12161.28</v>
      </c>
      <c r="BI126" s="493" t="n">
        <v>11060.76</v>
      </c>
      <c r="BJ126" s="493" t="n">
        <v>10764.12</v>
      </c>
      <c r="BK126" s="493" t="n">
        <v>11090.26</v>
      </c>
      <c r="BL126" s="493" t="n">
        <v>10062.66</v>
      </c>
      <c r="BM126" s="493" t="n">
        <v>8656.42</v>
      </c>
      <c r="BN126" s="493" t="n">
        <v>8201.84</v>
      </c>
      <c r="BO126" s="493" t="n">
        <v>10868.2</v>
      </c>
      <c r="BP126" s="493" t="n">
        <v>5518.7</v>
      </c>
      <c r="BQ126" s="493" t="n">
        <v>7496.23</v>
      </c>
      <c r="BR126" s="493" t="n">
        <v>7789.47</v>
      </c>
      <c r="BS126" s="493" t="n">
        <v>6646.46</v>
      </c>
      <c r="BT126" s="493" t="n">
        <v>6670.08</v>
      </c>
      <c r="BU126" s="493" t="n">
        <v>6659.22</v>
      </c>
      <c r="BV126" s="493" t="n">
        <v>5952.36</v>
      </c>
      <c r="BW126" s="493" t="n">
        <v>8639.75</v>
      </c>
    </row>
    <row r="127">
      <c r="A127" t="inlineStr">
        <is>
          <t>[C11A1] 심혈관 질환 다중요법 목적의 복합제제 (단일 투약 형태)</t>
        </is>
      </c>
      <c r="B127" t="inlineStr">
        <is>
          <t>동성제약</t>
        </is>
      </c>
      <c r="C127" t="inlineStr">
        <is>
          <t>카로디엣</t>
        </is>
      </c>
      <c r="D127" t="inlineStr">
        <is>
          <t>동성제약</t>
        </is>
      </c>
      <c r="E127" t="inlineStr">
        <is>
          <t>amlodipine besylate,  atorvastatin calcium</t>
        </is>
      </c>
      <c r="F127" t="inlineStr">
        <is>
          <t>보건소</t>
        </is>
      </c>
      <c r="G127" t="inlineStr">
        <is>
          <t>Generic</t>
        </is>
      </c>
      <c r="H127" s="493" t="n">
        <v>100.8</v>
      </c>
      <c r="I127" s="493" t="n">
        <v>0</v>
      </c>
      <c r="J127" s="493" t="n">
        <v>145.8</v>
      </c>
      <c r="K127" s="493" t="n">
        <v>0</v>
      </c>
      <c r="L127" s="493" t="n">
        <v>0</v>
      </c>
      <c r="M127" s="493" t="n">
        <v>0</v>
      </c>
      <c r="N127" s="493" t="n">
        <v>249</v>
      </c>
      <c r="O127" s="493" t="n">
        <v>0</v>
      </c>
      <c r="P127" s="493" t="n">
        <v>0</v>
      </c>
      <c r="Q127" s="493" t="n">
        <v>92.40000000000001</v>
      </c>
      <c r="R127" s="493" t="n">
        <v>188.4</v>
      </c>
      <c r="S127" s="493" t="n">
        <v>315</v>
      </c>
      <c r="T127" s="493" t="n">
        <v>244.5</v>
      </c>
      <c r="U127" s="493" t="n">
        <v>77.40000000000001</v>
      </c>
      <c r="V127" s="493" t="n">
        <v>0</v>
      </c>
      <c r="W127" s="493" t="n">
        <v>0</v>
      </c>
      <c r="X127" s="493" t="n">
        <v>425.7</v>
      </c>
      <c r="Y127" s="493" t="n">
        <v>0</v>
      </c>
      <c r="Z127" s="493" t="n">
        <v>213</v>
      </c>
      <c r="AA127" s="493" t="n">
        <v>91.8</v>
      </c>
      <c r="AB127" s="493" t="n">
        <v>0</v>
      </c>
      <c r="AC127" s="493" t="n">
        <v>175.2</v>
      </c>
      <c r="AD127" s="493" t="n">
        <v>384</v>
      </c>
      <c r="AE127" s="493" t="n">
        <v>0</v>
      </c>
      <c r="AF127" s="493" t="n">
        <v>192</v>
      </c>
      <c r="AG127" s="493" t="n">
        <v>159</v>
      </c>
      <c r="AH127" s="493" t="n">
        <v>186</v>
      </c>
      <c r="AI127" s="493" t="n">
        <v>282.6</v>
      </c>
      <c r="AJ127" s="493" t="n">
        <v>187.2</v>
      </c>
      <c r="AK127" s="493" t="n">
        <v>144</v>
      </c>
      <c r="AL127" s="493" t="n">
        <v>207.6</v>
      </c>
      <c r="AM127" s="493" t="n">
        <v>134.1</v>
      </c>
      <c r="AN127" s="493" t="n">
        <v>402.3</v>
      </c>
      <c r="AO127" s="493" t="n">
        <v>259.2</v>
      </c>
      <c r="AP127" s="493" t="n">
        <v>177.6</v>
      </c>
      <c r="AQ127" s="493" t="n">
        <v>123.3</v>
      </c>
      <c r="AR127" s="493" t="n">
        <v>178.8</v>
      </c>
      <c r="AS127" s="493" t="n">
        <v>217.8</v>
      </c>
      <c r="AT127" s="493" t="n">
        <v>226.5</v>
      </c>
      <c r="AU127" s="493" t="n">
        <v>282.6</v>
      </c>
      <c r="AV127" s="493" t="n">
        <v>1119.6</v>
      </c>
      <c r="AW127" s="493" t="n">
        <v>1654.2</v>
      </c>
      <c r="AX127" s="493" t="n">
        <v>4175.4</v>
      </c>
      <c r="AY127" s="493" t="n">
        <v>2018.7</v>
      </c>
      <c r="AZ127" s="493" t="n">
        <v>355.2</v>
      </c>
      <c r="BA127" s="493" t="n">
        <v>5427</v>
      </c>
      <c r="BB127" s="493" t="n">
        <v>3436.5</v>
      </c>
      <c r="BC127" s="493" t="n">
        <v>2664</v>
      </c>
      <c r="BD127" s="493" t="n">
        <v>2287.8</v>
      </c>
      <c r="BE127" s="493" t="n">
        <v>5763.6</v>
      </c>
      <c r="BF127" s="493" t="n">
        <v>219</v>
      </c>
      <c r="BG127" s="493" t="n">
        <v>4422</v>
      </c>
      <c r="BH127" s="493" t="n">
        <v>2367.9</v>
      </c>
      <c r="BI127" s="493" t="n">
        <v>1584.9</v>
      </c>
      <c r="BJ127" s="493" t="n">
        <v>259.2</v>
      </c>
      <c r="BK127" s="493" t="n">
        <v>1908.9</v>
      </c>
      <c r="BL127" s="493" t="n">
        <v>0</v>
      </c>
      <c r="BM127" s="493" t="n">
        <v>184.5</v>
      </c>
      <c r="BN127" s="493" t="n">
        <v>2110.5</v>
      </c>
      <c r="BO127" s="493" t="n">
        <v>216</v>
      </c>
      <c r="BP127" s="493" t="n">
        <v>0</v>
      </c>
      <c r="BQ127" s="493" t="n">
        <v>1802.1</v>
      </c>
      <c r="BR127" s="493" t="n">
        <v>0</v>
      </c>
      <c r="BS127" s="493" t="n">
        <v>0</v>
      </c>
      <c r="BT127" s="493" t="n">
        <v>2704.2</v>
      </c>
      <c r="BU127" s="493" t="n">
        <v>35.1</v>
      </c>
      <c r="BV127" s="493" t="n">
        <v>95.40000000000001</v>
      </c>
      <c r="BW127" s="493" t="n">
        <v>93.59999999999999</v>
      </c>
    </row>
    <row r="128">
      <c r="A128" t="inlineStr">
        <is>
          <t>[C11A1] 심혈관 질환 다중요법 목적의 복합제제 (단일 투약 형태)</t>
        </is>
      </c>
      <c r="B128" t="inlineStr">
        <is>
          <t>동성제약</t>
        </is>
      </c>
      <c r="C128" t="inlineStr">
        <is>
          <t>카로디엣</t>
        </is>
      </c>
      <c r="D128" t="inlineStr">
        <is>
          <t>동성제약</t>
        </is>
      </c>
      <c r="E128" t="inlineStr">
        <is>
          <t>amlodipine besylate,  atorvastatin calcium</t>
        </is>
      </c>
      <c r="F128" t="inlineStr">
        <is>
          <t>기타(치과의원, 치과병원 등)</t>
        </is>
      </c>
      <c r="G128" t="inlineStr">
        <is>
          <t>Generic</t>
        </is>
      </c>
      <c r="H128" s="493" t="n">
        <v>0</v>
      </c>
      <c r="I128" s="493" t="n">
        <v>0</v>
      </c>
      <c r="J128" s="493" t="n">
        <v>0</v>
      </c>
      <c r="K128" s="493" t="n">
        <v>0</v>
      </c>
      <c r="L128" s="493" t="n">
        <v>0</v>
      </c>
      <c r="M128" s="493" t="n">
        <v>0</v>
      </c>
      <c r="N128" s="493" t="n">
        <v>0</v>
      </c>
      <c r="O128" s="493" t="n">
        <v>175.5</v>
      </c>
      <c r="P128" s="493" t="n">
        <v>0</v>
      </c>
      <c r="Q128" s="493" t="n">
        <v>199.8</v>
      </c>
      <c r="R128" s="493" t="n">
        <v>0</v>
      </c>
      <c r="S128" s="493" t="n">
        <v>0</v>
      </c>
      <c r="T128" s="493" t="n">
        <v>0</v>
      </c>
      <c r="U128" s="493" t="n">
        <v>0</v>
      </c>
      <c r="V128" s="493" t="n">
        <v>0</v>
      </c>
      <c r="W128" s="493" t="n">
        <v>0</v>
      </c>
      <c r="X128" s="493" t="n">
        <v>0</v>
      </c>
      <c r="Y128" s="493" t="n">
        <v>0</v>
      </c>
      <c r="Z128" s="493" t="n">
        <v>0</v>
      </c>
      <c r="AA128" s="493" t="n">
        <v>0</v>
      </c>
      <c r="AB128" s="493" t="n">
        <v>0</v>
      </c>
      <c r="AC128" s="493" t="n">
        <v>0</v>
      </c>
      <c r="AD128" s="493" t="n">
        <v>0</v>
      </c>
      <c r="AE128" s="493" t="n">
        <v>0</v>
      </c>
      <c r="AF128" s="493" t="n">
        <v>0</v>
      </c>
      <c r="AG128" s="493" t="n">
        <v>0</v>
      </c>
      <c r="AH128" s="493" t="n">
        <v>0</v>
      </c>
      <c r="AI128" s="493" t="n">
        <v>0</v>
      </c>
      <c r="AJ128" s="493" t="n">
        <v>0</v>
      </c>
      <c r="AK128" s="493" t="n">
        <v>0</v>
      </c>
      <c r="AL128" s="493" t="n">
        <v>0</v>
      </c>
      <c r="AM128" s="493" t="n">
        <v>0</v>
      </c>
      <c r="AN128" s="493" t="n">
        <v>0</v>
      </c>
      <c r="AO128" s="493" t="n">
        <v>0</v>
      </c>
      <c r="AP128" s="493" t="n">
        <v>0</v>
      </c>
      <c r="AQ128" s="493" t="n">
        <v>0</v>
      </c>
      <c r="AR128" s="493" t="n">
        <v>0</v>
      </c>
      <c r="AS128" s="493" t="n">
        <v>0</v>
      </c>
      <c r="AT128" s="493" t="n">
        <v>0</v>
      </c>
      <c r="AU128" s="493" t="n">
        <v>0</v>
      </c>
      <c r="AV128" s="493" t="n">
        <v>0</v>
      </c>
      <c r="AW128" s="493" t="n">
        <v>0</v>
      </c>
      <c r="AX128" s="493" t="n">
        <v>0</v>
      </c>
      <c r="AY128" s="493" t="n">
        <v>0</v>
      </c>
      <c r="AZ128" s="493" t="n">
        <v>0</v>
      </c>
      <c r="BA128" s="493" t="n">
        <v>0</v>
      </c>
      <c r="BB128" s="493" t="n">
        <v>0</v>
      </c>
      <c r="BC128" s="493" t="n">
        <v>0</v>
      </c>
      <c r="BD128" s="493" t="n">
        <v>0</v>
      </c>
      <c r="BE128" s="493" t="n">
        <v>0</v>
      </c>
      <c r="BF128" s="493" t="n">
        <v>0</v>
      </c>
      <c r="BG128" s="493" t="n">
        <v>0</v>
      </c>
      <c r="BH128" s="493" t="n">
        <v>0</v>
      </c>
      <c r="BI128" s="493" t="n">
        <v>0</v>
      </c>
      <c r="BJ128" s="493" t="n">
        <v>0</v>
      </c>
      <c r="BK128" s="493" t="n">
        <v>0</v>
      </c>
      <c r="BL128" s="493" t="n">
        <v>0</v>
      </c>
      <c r="BM128" s="493" t="n">
        <v>0</v>
      </c>
      <c r="BN128" s="493" t="n">
        <v>0</v>
      </c>
      <c r="BO128" s="493" t="n">
        <v>0</v>
      </c>
      <c r="BP128" s="493" t="n">
        <v>0</v>
      </c>
      <c r="BQ128" s="493" t="n">
        <v>0</v>
      </c>
      <c r="BR128" s="493" t="n">
        <v>0</v>
      </c>
      <c r="BS128" s="493" t="n">
        <v>0</v>
      </c>
      <c r="BT128" s="493" t="n">
        <v>0</v>
      </c>
      <c r="BU128" s="493" t="n">
        <v>0</v>
      </c>
      <c r="BV128" s="493" t="n">
        <v>0</v>
      </c>
      <c r="BW128" s="493" t="n">
        <v>0</v>
      </c>
    </row>
    <row r="129">
      <c r="A129" t="inlineStr">
        <is>
          <t>[C11A1] 심혈관 질환 다중요법 목적의 복합제제 (단일 투약 형태)</t>
        </is>
      </c>
      <c r="B129" t="inlineStr">
        <is>
          <t>동아에스티</t>
        </is>
      </c>
      <c r="C129" t="inlineStr">
        <is>
          <t>투게논</t>
        </is>
      </c>
      <c r="D129" t="inlineStr">
        <is>
          <t>동아에스티</t>
        </is>
      </c>
      <c r="E129" t="inlineStr">
        <is>
          <t>candesartan cilexetil,  rosuvastatin calcium  ( as rosuvastatin)</t>
        </is>
      </c>
      <c r="F129" t="inlineStr">
        <is>
          <t>상급종합병원</t>
        </is>
      </c>
      <c r="G129" t="inlineStr">
        <is>
          <t>Generic</t>
        </is>
      </c>
      <c r="H129" s="493" t="n">
        <v>2161.48</v>
      </c>
      <c r="I129" s="493" t="n">
        <v>2899.56</v>
      </c>
      <c r="J129" s="493" t="n">
        <v>8319</v>
      </c>
      <c r="K129" s="493" t="n">
        <v>11748.91</v>
      </c>
      <c r="L129" s="493" t="n">
        <v>0</v>
      </c>
      <c r="M129" s="493" t="n">
        <v>0</v>
      </c>
      <c r="N129" s="493" t="n">
        <v>1935.6</v>
      </c>
      <c r="O129" s="493" t="n">
        <v>518.4</v>
      </c>
      <c r="P129" s="493" t="n">
        <v>5780.05</v>
      </c>
      <c r="Q129" s="493" t="n">
        <v>7958.78</v>
      </c>
      <c r="R129" s="493" t="n">
        <v>5439.28</v>
      </c>
      <c r="S129" s="493" t="n">
        <v>1312.2</v>
      </c>
      <c r="T129" s="493" t="n">
        <v>795.6</v>
      </c>
      <c r="U129" s="493" t="n">
        <v>3512.54</v>
      </c>
      <c r="V129" s="493" t="n">
        <v>5528.68</v>
      </c>
      <c r="W129" s="493" t="n">
        <v>6214.66</v>
      </c>
      <c r="X129" s="493" t="n">
        <v>3330.88</v>
      </c>
      <c r="Y129" s="493" t="n">
        <v>0</v>
      </c>
      <c r="Z129" s="493" t="n">
        <v>1460.4</v>
      </c>
      <c r="AA129" s="493" t="n">
        <v>0</v>
      </c>
      <c r="AB129" s="493" t="n">
        <v>2579.92</v>
      </c>
      <c r="AC129" s="493" t="n">
        <v>2213.12</v>
      </c>
      <c r="AD129" s="493" t="n">
        <v>1492.8</v>
      </c>
      <c r="AE129" s="493" t="n">
        <v>528.64</v>
      </c>
      <c r="AF129" s="493" t="n">
        <v>2524.24</v>
      </c>
      <c r="AG129" s="493" t="n">
        <v>0</v>
      </c>
      <c r="AH129" s="493" t="n">
        <v>0</v>
      </c>
      <c r="AI129" s="493" t="n">
        <v>2826.68</v>
      </c>
      <c r="AJ129" s="493" t="n">
        <v>0</v>
      </c>
      <c r="AK129" s="493" t="n">
        <v>0</v>
      </c>
      <c r="AL129" s="493" t="n">
        <v>0</v>
      </c>
      <c r="AM129" s="493" t="n">
        <v>0</v>
      </c>
      <c r="AN129" s="493" t="n">
        <v>0</v>
      </c>
      <c r="AO129" s="493" t="n">
        <v>0</v>
      </c>
      <c r="AP129" s="493" t="n">
        <v>4054.72</v>
      </c>
      <c r="AQ129" s="493" t="n">
        <v>0</v>
      </c>
      <c r="AR129" s="493" t="n">
        <v>0</v>
      </c>
      <c r="AS129" s="493" t="n">
        <v>0</v>
      </c>
      <c r="AT129" s="493" t="n">
        <v>0</v>
      </c>
      <c r="AU129" s="493" t="n">
        <v>0</v>
      </c>
      <c r="AV129" s="493" t="n">
        <v>1533.6</v>
      </c>
      <c r="AW129" s="493" t="n">
        <v>0</v>
      </c>
      <c r="AX129" s="493" t="n">
        <v>441</v>
      </c>
      <c r="AY129" s="493" t="n">
        <v>0</v>
      </c>
      <c r="AZ129" s="493" t="n">
        <v>0</v>
      </c>
      <c r="BA129" s="493" t="n">
        <v>0</v>
      </c>
      <c r="BB129" s="493" t="n">
        <v>0</v>
      </c>
      <c r="BC129" s="493" t="n">
        <v>0</v>
      </c>
      <c r="BD129" s="493" t="n">
        <v>0</v>
      </c>
      <c r="BE129" s="493" t="n">
        <v>0</v>
      </c>
      <c r="BF129" s="493" t="n">
        <v>0</v>
      </c>
      <c r="BG129" s="493" t="n">
        <v>0</v>
      </c>
      <c r="BH129" s="493" t="n">
        <v>0</v>
      </c>
      <c r="BI129" s="493" t="n">
        <v>0</v>
      </c>
      <c r="BJ129" s="493" t="n">
        <v>0</v>
      </c>
      <c r="BK129" s="493" t="n">
        <v>0</v>
      </c>
      <c r="BL129" s="493" t="n">
        <v>0</v>
      </c>
      <c r="BM129" s="493" t="n">
        <v>0</v>
      </c>
      <c r="BN129" s="493" t="n">
        <v>0</v>
      </c>
      <c r="BO129" s="493" t="n">
        <v>0</v>
      </c>
      <c r="BP129" s="493" t="n">
        <v>0</v>
      </c>
      <c r="BQ129" s="493" t="n">
        <v>0</v>
      </c>
      <c r="BR129" s="493" t="n">
        <v>0</v>
      </c>
      <c r="BS129" s="493" t="n">
        <v>0</v>
      </c>
      <c r="BT129" s="493" t="n">
        <v>0</v>
      </c>
      <c r="BU129" s="493" t="n">
        <v>0</v>
      </c>
      <c r="BV129" s="493" t="n">
        <v>0</v>
      </c>
      <c r="BW129" s="493" t="n">
        <v>0</v>
      </c>
    </row>
    <row r="130">
      <c r="A130" t="inlineStr">
        <is>
          <t>[C11A1] 심혈관 질환 다중요법 목적의 복합제제 (단일 투약 형태)</t>
        </is>
      </c>
      <c r="B130" t="inlineStr">
        <is>
          <t>동아에스티</t>
        </is>
      </c>
      <c r="C130" t="inlineStr">
        <is>
          <t>투게논</t>
        </is>
      </c>
      <c r="D130" t="inlineStr">
        <is>
          <t>동아에스티</t>
        </is>
      </c>
      <c r="E130" t="inlineStr">
        <is>
          <t>candesartan cilexetil,  rosuvastatin calcium  ( as rosuvastatin)</t>
        </is>
      </c>
      <c r="F130" t="inlineStr">
        <is>
          <t>종합병원</t>
        </is>
      </c>
      <c r="G130" t="inlineStr">
        <is>
          <t>Generic</t>
        </is>
      </c>
      <c r="H130" s="493" t="n">
        <v>1789.26</v>
      </c>
      <c r="I130" s="493" t="n">
        <v>6133.63</v>
      </c>
      <c r="J130" s="493" t="n">
        <v>4886.99</v>
      </c>
      <c r="K130" s="493" t="n">
        <v>5461.86</v>
      </c>
      <c r="L130" s="493" t="n">
        <v>0</v>
      </c>
      <c r="M130" s="493" t="n">
        <v>5134.56</v>
      </c>
      <c r="N130" s="493" t="n">
        <v>4449.34</v>
      </c>
      <c r="O130" s="493" t="n">
        <v>2782.76</v>
      </c>
      <c r="P130" s="493" t="n">
        <v>977.55</v>
      </c>
      <c r="Q130" s="493" t="n">
        <v>2360.55</v>
      </c>
      <c r="R130" s="493" t="n">
        <v>6395.69</v>
      </c>
      <c r="S130" s="493" t="n">
        <v>2670.81</v>
      </c>
      <c r="T130" s="493" t="n">
        <v>8514.6</v>
      </c>
      <c r="U130" s="493" t="n">
        <v>2738.56</v>
      </c>
      <c r="V130" s="493" t="n">
        <v>1246.07</v>
      </c>
      <c r="W130" s="493" t="n">
        <v>1919.52</v>
      </c>
      <c r="X130" s="493" t="n">
        <v>4331.71</v>
      </c>
      <c r="Y130" s="493" t="n">
        <v>579.39</v>
      </c>
      <c r="Z130" s="493" t="n">
        <v>2591.94</v>
      </c>
      <c r="AA130" s="493" t="n">
        <v>0</v>
      </c>
      <c r="AB130" s="493" t="n">
        <v>3576.88</v>
      </c>
      <c r="AC130" s="493" t="n">
        <v>2284.98</v>
      </c>
      <c r="AD130" s="493" t="n">
        <v>240.6</v>
      </c>
      <c r="AE130" s="493" t="n">
        <v>1367.24</v>
      </c>
      <c r="AF130" s="493" t="n">
        <v>1869.82</v>
      </c>
      <c r="AG130" s="493" t="n">
        <v>0</v>
      </c>
      <c r="AH130" s="493" t="n">
        <v>715.8</v>
      </c>
      <c r="AI130" s="493" t="n">
        <v>2011.87</v>
      </c>
      <c r="AJ130" s="493" t="n">
        <v>0</v>
      </c>
      <c r="AK130" s="493" t="n">
        <v>0</v>
      </c>
      <c r="AL130" s="493" t="n">
        <v>0</v>
      </c>
      <c r="AM130" s="493" t="n">
        <v>0</v>
      </c>
      <c r="AN130" s="493" t="n">
        <v>0</v>
      </c>
      <c r="AO130" s="493" t="n">
        <v>0</v>
      </c>
      <c r="AP130" s="493" t="n">
        <v>1279.4</v>
      </c>
      <c r="AQ130" s="493" t="n">
        <v>0</v>
      </c>
      <c r="AR130" s="493" t="n">
        <v>0</v>
      </c>
      <c r="AS130" s="493" t="n">
        <v>0</v>
      </c>
      <c r="AT130" s="493" t="n">
        <v>0</v>
      </c>
      <c r="AU130" s="493" t="n">
        <v>0</v>
      </c>
      <c r="AV130" s="493" t="n">
        <v>1226.75</v>
      </c>
      <c r="AW130" s="493" t="n">
        <v>0</v>
      </c>
      <c r="AX130" s="493" t="n">
        <v>3825.3</v>
      </c>
      <c r="AY130" s="493" t="n">
        <v>0</v>
      </c>
      <c r="AZ130" s="493" t="n">
        <v>0</v>
      </c>
      <c r="BA130" s="493" t="n">
        <v>0</v>
      </c>
      <c r="BB130" s="493" t="n">
        <v>0</v>
      </c>
      <c r="BC130" s="493" t="n">
        <v>0</v>
      </c>
      <c r="BD130" s="493" t="n">
        <v>0</v>
      </c>
      <c r="BE130" s="493" t="n">
        <v>0</v>
      </c>
      <c r="BF130" s="493" t="n">
        <v>0</v>
      </c>
      <c r="BG130" s="493" t="n">
        <v>0</v>
      </c>
      <c r="BH130" s="493" t="n">
        <v>0</v>
      </c>
      <c r="BI130" s="493" t="n">
        <v>0</v>
      </c>
      <c r="BJ130" s="493" t="n">
        <v>0</v>
      </c>
      <c r="BK130" s="493" t="n">
        <v>0</v>
      </c>
      <c r="BL130" s="493" t="n">
        <v>0</v>
      </c>
      <c r="BM130" s="493" t="n">
        <v>0</v>
      </c>
      <c r="BN130" s="493" t="n">
        <v>0</v>
      </c>
      <c r="BO130" s="493" t="n">
        <v>0</v>
      </c>
      <c r="BP130" s="493" t="n">
        <v>0</v>
      </c>
      <c r="BQ130" s="493" t="n">
        <v>0</v>
      </c>
      <c r="BR130" s="493" t="n">
        <v>0</v>
      </c>
      <c r="BS130" s="493" t="n">
        <v>0</v>
      </c>
      <c r="BT130" s="493" t="n">
        <v>0</v>
      </c>
      <c r="BU130" s="493" t="n">
        <v>0</v>
      </c>
      <c r="BV130" s="493" t="n">
        <v>0</v>
      </c>
      <c r="BW130" s="493" t="n">
        <v>0</v>
      </c>
    </row>
    <row r="131">
      <c r="A131" t="inlineStr">
        <is>
          <t>[C11A1] 심혈관 질환 다중요법 목적의 복합제제 (단일 투약 형태)</t>
        </is>
      </c>
      <c r="B131" t="inlineStr">
        <is>
          <t>동아에스티</t>
        </is>
      </c>
      <c r="C131" t="inlineStr">
        <is>
          <t>투게논</t>
        </is>
      </c>
      <c r="D131" t="inlineStr">
        <is>
          <t>동아에스티</t>
        </is>
      </c>
      <c r="E131" t="inlineStr">
        <is>
          <t>candesartan cilexetil,  rosuvastatin calcium  ( as rosuvastatin)</t>
        </is>
      </c>
      <c r="F131" t="inlineStr">
        <is>
          <t>병원</t>
        </is>
      </c>
      <c r="G131" t="inlineStr">
        <is>
          <t>Generic</t>
        </is>
      </c>
      <c r="H131" s="493" t="n">
        <v>240</v>
      </c>
      <c r="I131" s="493" t="n">
        <v>440.4</v>
      </c>
      <c r="J131" s="493" t="n">
        <v>1300.5</v>
      </c>
      <c r="K131" s="493" t="n">
        <v>202.8</v>
      </c>
      <c r="L131" s="493" t="n">
        <v>0</v>
      </c>
      <c r="M131" s="493" t="n">
        <v>940.8</v>
      </c>
      <c r="N131" s="493" t="n">
        <v>0</v>
      </c>
      <c r="O131" s="493" t="n">
        <v>0</v>
      </c>
      <c r="P131" s="493" t="n">
        <v>1440.9</v>
      </c>
      <c r="Q131" s="493" t="n">
        <v>272.4</v>
      </c>
      <c r="R131" s="493" t="n">
        <v>0</v>
      </c>
      <c r="S131" s="493" t="n">
        <v>0</v>
      </c>
      <c r="T131" s="493" t="n">
        <v>0</v>
      </c>
      <c r="U131" s="493" t="n">
        <v>0</v>
      </c>
      <c r="V131" s="493" t="n">
        <v>0</v>
      </c>
      <c r="W131" s="493" t="n">
        <v>0</v>
      </c>
      <c r="X131" s="493" t="n">
        <v>0</v>
      </c>
      <c r="Y131" s="493" t="n">
        <v>0</v>
      </c>
      <c r="Z131" s="493" t="n">
        <v>0</v>
      </c>
      <c r="AA131" s="493" t="n">
        <v>0</v>
      </c>
      <c r="AB131" s="493" t="n">
        <v>0</v>
      </c>
      <c r="AC131" s="493" t="n">
        <v>0</v>
      </c>
      <c r="AD131" s="493" t="n">
        <v>0</v>
      </c>
      <c r="AE131" s="493" t="n">
        <v>720</v>
      </c>
      <c r="AF131" s="493" t="n">
        <v>0</v>
      </c>
      <c r="AG131" s="493" t="n">
        <v>0</v>
      </c>
      <c r="AH131" s="493" t="n">
        <v>0</v>
      </c>
      <c r="AI131" s="493" t="n">
        <v>720</v>
      </c>
      <c r="AJ131" s="493" t="n">
        <v>0</v>
      </c>
      <c r="AK131" s="493" t="n">
        <v>0</v>
      </c>
      <c r="AL131" s="493" t="n">
        <v>0</v>
      </c>
      <c r="AM131" s="493" t="n">
        <v>0</v>
      </c>
      <c r="AN131" s="493" t="n">
        <v>0</v>
      </c>
      <c r="AO131" s="493" t="n">
        <v>0</v>
      </c>
      <c r="AP131" s="493" t="n">
        <v>0</v>
      </c>
      <c r="AQ131" s="493" t="n">
        <v>0</v>
      </c>
      <c r="AR131" s="493" t="n">
        <v>0</v>
      </c>
      <c r="AS131" s="493" t="n">
        <v>0</v>
      </c>
      <c r="AT131" s="493" t="n">
        <v>0</v>
      </c>
      <c r="AU131" s="493" t="n">
        <v>0</v>
      </c>
      <c r="AV131" s="493" t="n">
        <v>0</v>
      </c>
      <c r="AW131" s="493" t="n">
        <v>0</v>
      </c>
      <c r="AX131" s="493" t="n">
        <v>730.8</v>
      </c>
      <c r="AY131" s="493" t="n">
        <v>0</v>
      </c>
      <c r="AZ131" s="493" t="n">
        <v>0</v>
      </c>
      <c r="BA131" s="493" t="n">
        <v>0</v>
      </c>
      <c r="BB131" s="493" t="n">
        <v>0</v>
      </c>
      <c r="BC131" s="493" t="n">
        <v>0</v>
      </c>
      <c r="BD131" s="493" t="n">
        <v>0</v>
      </c>
      <c r="BE131" s="493" t="n">
        <v>0</v>
      </c>
      <c r="BF131" s="493" t="n">
        <v>0</v>
      </c>
      <c r="BG131" s="493" t="n">
        <v>0</v>
      </c>
      <c r="BH131" s="493" t="n">
        <v>0</v>
      </c>
      <c r="BI131" s="493" t="n">
        <v>0</v>
      </c>
      <c r="BJ131" s="493" t="n">
        <v>0</v>
      </c>
      <c r="BK131" s="493" t="n">
        <v>0</v>
      </c>
      <c r="BL131" s="493" t="n">
        <v>0</v>
      </c>
      <c r="BM131" s="493" t="n">
        <v>0</v>
      </c>
      <c r="BN131" s="493" t="n">
        <v>0</v>
      </c>
      <c r="BO131" s="493" t="n">
        <v>0</v>
      </c>
      <c r="BP131" s="493" t="n">
        <v>0</v>
      </c>
      <c r="BQ131" s="493" t="n">
        <v>0</v>
      </c>
      <c r="BR131" s="493" t="n">
        <v>0</v>
      </c>
      <c r="BS131" s="493" t="n">
        <v>0</v>
      </c>
      <c r="BT131" s="493" t="n">
        <v>0</v>
      </c>
      <c r="BU131" s="493" t="n">
        <v>0</v>
      </c>
      <c r="BV131" s="493" t="n">
        <v>0</v>
      </c>
      <c r="BW131" s="493" t="n">
        <v>0</v>
      </c>
    </row>
    <row r="132">
      <c r="A132" t="inlineStr">
        <is>
          <t>[C11A1] 심혈관 질환 다중요법 목적의 복합제제 (단일 투약 형태)</t>
        </is>
      </c>
      <c r="B132" t="inlineStr">
        <is>
          <t>동아에스티</t>
        </is>
      </c>
      <c r="C132" t="inlineStr">
        <is>
          <t>투게논</t>
        </is>
      </c>
      <c r="D132" t="inlineStr">
        <is>
          <t>동아에스티</t>
        </is>
      </c>
      <c r="E132" t="inlineStr">
        <is>
          <t>candesartan cilexetil,  rosuvastatin calcium  ( as rosuvastatin)</t>
        </is>
      </c>
      <c r="F132" t="inlineStr">
        <is>
          <t>의원</t>
        </is>
      </c>
      <c r="G132" t="inlineStr">
        <is>
          <t>Generic</t>
        </is>
      </c>
      <c r="H132" s="493" t="n">
        <v>2060.4</v>
      </c>
      <c r="I132" s="493" t="n">
        <v>3323.88</v>
      </c>
      <c r="J132" s="493" t="n">
        <v>4051.76</v>
      </c>
      <c r="K132" s="493" t="n">
        <v>3011.86</v>
      </c>
      <c r="L132" s="493" t="n">
        <v>2236.76</v>
      </c>
      <c r="M132" s="493" t="n">
        <v>3111</v>
      </c>
      <c r="N132" s="493" t="n">
        <v>3586.92</v>
      </c>
      <c r="O132" s="493" t="n">
        <v>1954.6</v>
      </c>
      <c r="P132" s="493" t="n">
        <v>3527.46</v>
      </c>
      <c r="Q132" s="493" t="n">
        <v>4054.26</v>
      </c>
      <c r="R132" s="493" t="n">
        <v>5150.5</v>
      </c>
      <c r="S132" s="493" t="n">
        <v>4279.14</v>
      </c>
      <c r="T132" s="493" t="n">
        <v>5318.24</v>
      </c>
      <c r="U132" s="493" t="n">
        <v>3728.44</v>
      </c>
      <c r="V132" s="493" t="n">
        <v>5001.82</v>
      </c>
      <c r="W132" s="493" t="n">
        <v>2677.52</v>
      </c>
      <c r="X132" s="493" t="n">
        <v>5526.16</v>
      </c>
      <c r="Y132" s="493" t="n">
        <v>5079.76</v>
      </c>
      <c r="Z132" s="493" t="n">
        <v>4174.5</v>
      </c>
      <c r="AA132" s="493" t="n">
        <v>0</v>
      </c>
      <c r="AB132" s="493" t="n">
        <v>3790.66</v>
      </c>
      <c r="AC132" s="493" t="n">
        <v>1527.6</v>
      </c>
      <c r="AD132" s="493" t="n">
        <v>1897.5</v>
      </c>
      <c r="AE132" s="493" t="n">
        <v>2365.8</v>
      </c>
      <c r="AF132" s="493" t="n">
        <v>2625</v>
      </c>
      <c r="AG132" s="493" t="n">
        <v>0</v>
      </c>
      <c r="AH132" s="493" t="n">
        <v>2397.9</v>
      </c>
      <c r="AI132" s="493" t="n">
        <v>960</v>
      </c>
      <c r="AJ132" s="493" t="n">
        <v>0</v>
      </c>
      <c r="AK132" s="493" t="n">
        <v>0</v>
      </c>
      <c r="AL132" s="493" t="n">
        <v>0</v>
      </c>
      <c r="AM132" s="493" t="n">
        <v>0</v>
      </c>
      <c r="AN132" s="493" t="n">
        <v>0</v>
      </c>
      <c r="AO132" s="493" t="n">
        <v>0</v>
      </c>
      <c r="AP132" s="493" t="n">
        <v>3066</v>
      </c>
      <c r="AQ132" s="493" t="n">
        <v>0</v>
      </c>
      <c r="AR132" s="493" t="n">
        <v>0</v>
      </c>
      <c r="AS132" s="493" t="n">
        <v>0</v>
      </c>
      <c r="AT132" s="493" t="n">
        <v>0</v>
      </c>
      <c r="AU132" s="493" t="n">
        <v>0</v>
      </c>
      <c r="AV132" s="493" t="n">
        <v>2399.4</v>
      </c>
      <c r="AW132" s="493" t="n">
        <v>0</v>
      </c>
      <c r="AX132" s="493" t="n">
        <v>1311</v>
      </c>
      <c r="AY132" s="493" t="n">
        <v>0</v>
      </c>
      <c r="AZ132" s="493" t="n">
        <v>0</v>
      </c>
      <c r="BA132" s="493" t="n">
        <v>0</v>
      </c>
      <c r="BB132" s="493" t="n">
        <v>0</v>
      </c>
      <c r="BC132" s="493" t="n">
        <v>0</v>
      </c>
      <c r="BD132" s="493" t="n">
        <v>0</v>
      </c>
      <c r="BE132" s="493" t="n">
        <v>0</v>
      </c>
      <c r="BF132" s="493" t="n">
        <v>0</v>
      </c>
      <c r="BG132" s="493" t="n">
        <v>0</v>
      </c>
      <c r="BH132" s="493" t="n">
        <v>0</v>
      </c>
      <c r="BI132" s="493" t="n">
        <v>0</v>
      </c>
      <c r="BJ132" s="493" t="n">
        <v>0</v>
      </c>
      <c r="BK132" s="493" t="n">
        <v>0</v>
      </c>
      <c r="BL132" s="493" t="n">
        <v>0</v>
      </c>
      <c r="BM132" s="493" t="n">
        <v>0</v>
      </c>
      <c r="BN132" s="493" t="n">
        <v>0</v>
      </c>
      <c r="BO132" s="493" t="n">
        <v>0</v>
      </c>
      <c r="BP132" s="493" t="n">
        <v>0</v>
      </c>
      <c r="BQ132" s="493" t="n">
        <v>0</v>
      </c>
      <c r="BR132" s="493" t="n">
        <v>0</v>
      </c>
      <c r="BS132" s="493" t="n">
        <v>0</v>
      </c>
      <c r="BT132" s="493" t="n">
        <v>0</v>
      </c>
      <c r="BU132" s="493" t="n">
        <v>0</v>
      </c>
      <c r="BV132" s="493" t="n">
        <v>0</v>
      </c>
      <c r="BW132" s="493" t="n">
        <v>0</v>
      </c>
    </row>
    <row r="133">
      <c r="A133" t="inlineStr">
        <is>
          <t>[C11A1] 심혈관 질환 다중요법 목적의 복합제제 (단일 투약 형태)</t>
        </is>
      </c>
      <c r="B133" t="inlineStr">
        <is>
          <t>메디카코리아</t>
        </is>
      </c>
      <c r="C133" t="inlineStr">
        <is>
          <t>로바르탄</t>
        </is>
      </c>
      <c r="D133" t="inlineStr">
        <is>
          <t>메디카코리아</t>
        </is>
      </c>
      <c r="E133" t="inlineStr">
        <is>
          <t>rosuvastatin calcium  ( as rosuvastatin),  valsartan</t>
        </is>
      </c>
      <c r="F133" t="inlineStr">
        <is>
          <t>상급종합병원</t>
        </is>
      </c>
      <c r="G133" t="inlineStr">
        <is>
          <t>Generic</t>
        </is>
      </c>
      <c r="H133" s="493" t="n">
        <v>0</v>
      </c>
      <c r="I133" s="493" t="n">
        <v>0</v>
      </c>
      <c r="J133" s="493" t="n">
        <v>0</v>
      </c>
      <c r="K133" s="493" t="n">
        <v>3859.5</v>
      </c>
      <c r="L133" s="493" t="n">
        <v>0</v>
      </c>
      <c r="M133" s="493" t="n">
        <v>0</v>
      </c>
      <c r="N133" s="493" t="n">
        <v>0</v>
      </c>
      <c r="O133" s="493" t="n">
        <v>2174.4</v>
      </c>
      <c r="P133" s="493" t="n">
        <v>0</v>
      </c>
      <c r="Q133" s="493" t="n">
        <v>0</v>
      </c>
      <c r="R133" s="493" t="n">
        <v>0</v>
      </c>
      <c r="S133" s="493" t="n">
        <v>0</v>
      </c>
      <c r="T133" s="493" t="n">
        <v>0</v>
      </c>
      <c r="U133" s="493" t="n">
        <v>0</v>
      </c>
      <c r="V133" s="493" t="n">
        <v>0</v>
      </c>
      <c r="W133" s="493" t="n">
        <v>0</v>
      </c>
      <c r="X133" s="493" t="n">
        <v>0</v>
      </c>
      <c r="Y133" s="493" t="n">
        <v>0</v>
      </c>
      <c r="Z133" s="493" t="n">
        <v>0</v>
      </c>
      <c r="AA133" s="493" t="n">
        <v>0</v>
      </c>
      <c r="AB133" s="493" t="n">
        <v>0</v>
      </c>
      <c r="AC133" s="493" t="n">
        <v>0</v>
      </c>
      <c r="AD133" s="493" t="n">
        <v>1266.3</v>
      </c>
      <c r="AE133" s="493" t="n">
        <v>1824</v>
      </c>
      <c r="AF133" s="493" t="n">
        <v>1207.5</v>
      </c>
      <c r="AG133" s="493" t="n">
        <v>0</v>
      </c>
      <c r="AH133" s="493" t="n">
        <v>2926.8</v>
      </c>
      <c r="AI133" s="493" t="n">
        <v>0</v>
      </c>
      <c r="AJ133" s="493" t="n">
        <v>0</v>
      </c>
      <c r="AK133" s="493" t="n">
        <v>1816.5</v>
      </c>
      <c r="AL133" s="493" t="n">
        <v>0</v>
      </c>
      <c r="AM133" s="493" t="n">
        <v>0</v>
      </c>
      <c r="AN133" s="493" t="n">
        <v>3999.6</v>
      </c>
      <c r="AO133" s="493" t="n">
        <v>0</v>
      </c>
      <c r="AP133" s="493" t="n">
        <v>3509.3</v>
      </c>
      <c r="AQ133" s="493" t="n">
        <v>0</v>
      </c>
      <c r="AR133" s="493" t="n">
        <v>0</v>
      </c>
      <c r="AS133" s="493" t="n">
        <v>0</v>
      </c>
      <c r="AT133" s="493" t="n">
        <v>2224.8</v>
      </c>
      <c r="AU133" s="493" t="n">
        <v>750.6</v>
      </c>
      <c r="AV133" s="493" t="n">
        <v>0</v>
      </c>
      <c r="AW133" s="493" t="n">
        <v>0</v>
      </c>
      <c r="AX133" s="493" t="n">
        <v>748.8</v>
      </c>
      <c r="AY133" s="493" t="n">
        <v>1524.6</v>
      </c>
      <c r="AZ133" s="493" t="n">
        <v>0</v>
      </c>
      <c r="BA133" s="493" t="n">
        <v>1795.8</v>
      </c>
      <c r="BB133" s="493" t="n">
        <v>0</v>
      </c>
      <c r="BC133" s="493" t="n">
        <v>0</v>
      </c>
      <c r="BD133" s="493" t="n">
        <v>0</v>
      </c>
      <c r="BE133" s="493" t="n">
        <v>575.4</v>
      </c>
      <c r="BF133" s="493" t="n">
        <v>609</v>
      </c>
      <c r="BG133" s="493" t="n">
        <v>3099.6</v>
      </c>
      <c r="BH133" s="493" t="n">
        <v>0</v>
      </c>
      <c r="BI133" s="493" t="n">
        <v>0</v>
      </c>
      <c r="BJ133" s="493" t="n">
        <v>0</v>
      </c>
      <c r="BK133" s="493" t="n">
        <v>0</v>
      </c>
      <c r="BL133" s="493" t="n">
        <v>0</v>
      </c>
      <c r="BM133" s="493" t="n">
        <v>0</v>
      </c>
      <c r="BN133" s="493" t="n">
        <v>0</v>
      </c>
      <c r="BO133" s="493" t="n">
        <v>0</v>
      </c>
      <c r="BP133" s="493" t="n">
        <v>0</v>
      </c>
      <c r="BQ133" s="493" t="n">
        <v>0</v>
      </c>
      <c r="BR133" s="493" t="n">
        <v>0</v>
      </c>
      <c r="BS133" s="493" t="n">
        <v>0</v>
      </c>
      <c r="BT133" s="493" t="n">
        <v>0</v>
      </c>
      <c r="BU133" s="493" t="n">
        <v>0</v>
      </c>
      <c r="BV133" s="493" t="n">
        <v>0</v>
      </c>
      <c r="BW133" s="493" t="n">
        <v>0</v>
      </c>
    </row>
    <row r="134">
      <c r="A134" t="inlineStr">
        <is>
          <t>[C11A1] 심혈관 질환 다중요법 목적의 복합제제 (단일 투약 형태)</t>
        </is>
      </c>
      <c r="B134" t="inlineStr">
        <is>
          <t>메디카코리아</t>
        </is>
      </c>
      <c r="C134" t="inlineStr">
        <is>
          <t>로바르탄</t>
        </is>
      </c>
      <c r="D134" t="inlineStr">
        <is>
          <t>메디카코리아</t>
        </is>
      </c>
      <c r="E134" t="inlineStr">
        <is>
          <t>rosuvastatin calcium  ( as rosuvastatin),  valsartan</t>
        </is>
      </c>
      <c r="F134" t="inlineStr">
        <is>
          <t>병원</t>
        </is>
      </c>
      <c r="G134" t="inlineStr">
        <is>
          <t>Generic</t>
        </is>
      </c>
      <c r="H134" s="493" t="n">
        <v>0</v>
      </c>
      <c r="I134" s="493" t="n">
        <v>0</v>
      </c>
      <c r="J134" s="493" t="n">
        <v>0</v>
      </c>
      <c r="K134" s="493" t="n">
        <v>0</v>
      </c>
      <c r="L134" s="493" t="n">
        <v>0</v>
      </c>
      <c r="M134" s="493" t="n">
        <v>0</v>
      </c>
      <c r="N134" s="493" t="n">
        <v>0</v>
      </c>
      <c r="O134" s="493" t="n">
        <v>0</v>
      </c>
      <c r="P134" s="493" t="n">
        <v>0</v>
      </c>
      <c r="Q134" s="493" t="n">
        <v>0</v>
      </c>
      <c r="R134" s="493" t="n">
        <v>0</v>
      </c>
      <c r="S134" s="493" t="n">
        <v>0</v>
      </c>
      <c r="T134" s="493" t="n">
        <v>0</v>
      </c>
      <c r="U134" s="493" t="n">
        <v>0</v>
      </c>
      <c r="V134" s="493" t="n">
        <v>0</v>
      </c>
      <c r="W134" s="493" t="n">
        <v>0</v>
      </c>
      <c r="X134" s="493" t="n">
        <v>0</v>
      </c>
      <c r="Y134" s="493" t="n">
        <v>0</v>
      </c>
      <c r="Z134" s="493" t="n">
        <v>0</v>
      </c>
      <c r="AA134" s="493" t="n">
        <v>0</v>
      </c>
      <c r="AB134" s="493" t="n">
        <v>0</v>
      </c>
      <c r="AC134" s="493" t="n">
        <v>0</v>
      </c>
      <c r="AD134" s="493" t="n">
        <v>0</v>
      </c>
      <c r="AE134" s="493" t="n">
        <v>0</v>
      </c>
      <c r="AF134" s="493" t="n">
        <v>0</v>
      </c>
      <c r="AG134" s="493" t="n">
        <v>0</v>
      </c>
      <c r="AH134" s="493" t="n">
        <v>0</v>
      </c>
      <c r="AI134" s="493" t="n">
        <v>0</v>
      </c>
      <c r="AJ134" s="493" t="n">
        <v>0</v>
      </c>
      <c r="AK134" s="493" t="n">
        <v>0</v>
      </c>
      <c r="AL134" s="493" t="n">
        <v>0</v>
      </c>
      <c r="AM134" s="493" t="n">
        <v>0</v>
      </c>
      <c r="AN134" s="493" t="n">
        <v>0</v>
      </c>
      <c r="AO134" s="493" t="n">
        <v>0</v>
      </c>
      <c r="AP134" s="493" t="n">
        <v>0</v>
      </c>
      <c r="AQ134" s="493" t="n">
        <v>0</v>
      </c>
      <c r="AR134" s="493" t="n">
        <v>0</v>
      </c>
      <c r="AS134" s="493" t="n">
        <v>0</v>
      </c>
      <c r="AT134" s="493" t="n">
        <v>0</v>
      </c>
      <c r="AU134" s="493" t="n">
        <v>0</v>
      </c>
      <c r="AV134" s="493" t="n">
        <v>1103.4</v>
      </c>
      <c r="AW134" s="493" t="n">
        <v>0</v>
      </c>
      <c r="AX134" s="493" t="n">
        <v>0</v>
      </c>
      <c r="AY134" s="493" t="n">
        <v>0</v>
      </c>
      <c r="AZ134" s="493" t="n">
        <v>0</v>
      </c>
      <c r="BA134" s="493" t="n">
        <v>0</v>
      </c>
      <c r="BB134" s="493" t="n">
        <v>0</v>
      </c>
      <c r="BC134" s="493" t="n">
        <v>0</v>
      </c>
      <c r="BD134" s="493" t="n">
        <v>0</v>
      </c>
      <c r="BE134" s="493" t="n">
        <v>0</v>
      </c>
      <c r="BF134" s="493" t="n">
        <v>0</v>
      </c>
      <c r="BG134" s="493" t="n">
        <v>0</v>
      </c>
      <c r="BH134" s="493" t="n">
        <v>0</v>
      </c>
      <c r="BI134" s="493" t="n">
        <v>0</v>
      </c>
      <c r="BJ134" s="493" t="n">
        <v>0</v>
      </c>
      <c r="BK134" s="493" t="n">
        <v>0</v>
      </c>
      <c r="BL134" s="493" t="n">
        <v>0</v>
      </c>
      <c r="BM134" s="493" t="n">
        <v>0</v>
      </c>
      <c r="BN134" s="493" t="n">
        <v>0</v>
      </c>
      <c r="BO134" s="493" t="n">
        <v>0</v>
      </c>
      <c r="BP134" s="493" t="n">
        <v>0</v>
      </c>
      <c r="BQ134" s="493" t="n">
        <v>0</v>
      </c>
      <c r="BR134" s="493" t="n">
        <v>0</v>
      </c>
      <c r="BS134" s="493" t="n">
        <v>0</v>
      </c>
      <c r="BT134" s="493" t="n">
        <v>0</v>
      </c>
      <c r="BU134" s="493" t="n">
        <v>0</v>
      </c>
      <c r="BV134" s="493" t="n">
        <v>0</v>
      </c>
      <c r="BW134" s="493" t="n">
        <v>0</v>
      </c>
    </row>
    <row r="135">
      <c r="A135" t="inlineStr">
        <is>
          <t>[C11A1] 심혈관 질환 다중요법 목적의 복합제제 (단일 투약 형태)</t>
        </is>
      </c>
      <c r="B135" t="inlineStr">
        <is>
          <t>메디카코리아</t>
        </is>
      </c>
      <c r="C135" t="inlineStr">
        <is>
          <t>로바르탄</t>
        </is>
      </c>
      <c r="D135" t="inlineStr">
        <is>
          <t>메디카코리아</t>
        </is>
      </c>
      <c r="E135" t="inlineStr">
        <is>
          <t>rosuvastatin calcium  ( as rosuvastatin),  valsartan</t>
        </is>
      </c>
      <c r="F135" t="inlineStr">
        <is>
          <t>의원</t>
        </is>
      </c>
      <c r="G135" t="inlineStr">
        <is>
          <t>Generic</t>
        </is>
      </c>
      <c r="H135" s="493" t="n">
        <v>0</v>
      </c>
      <c r="I135" s="493" t="n">
        <v>0</v>
      </c>
      <c r="J135" s="493" t="n">
        <v>4000</v>
      </c>
      <c r="K135" s="493" t="n">
        <v>5276</v>
      </c>
      <c r="L135" s="493" t="n">
        <v>5320</v>
      </c>
      <c r="M135" s="493" t="n">
        <v>4472</v>
      </c>
      <c r="N135" s="493" t="n">
        <v>5632</v>
      </c>
      <c r="O135" s="493" t="n">
        <v>6060</v>
      </c>
      <c r="P135" s="493" t="n">
        <v>0</v>
      </c>
      <c r="Q135" s="493" t="n">
        <v>0</v>
      </c>
      <c r="R135" s="493" t="n">
        <v>0</v>
      </c>
      <c r="S135" s="493" t="n">
        <v>0</v>
      </c>
      <c r="T135" s="493" t="n">
        <v>0</v>
      </c>
      <c r="U135" s="493" t="n">
        <v>0</v>
      </c>
      <c r="V135" s="493" t="n">
        <v>0</v>
      </c>
      <c r="W135" s="493" t="n">
        <v>0</v>
      </c>
      <c r="X135" s="493" t="n">
        <v>0</v>
      </c>
      <c r="Y135" s="493" t="n">
        <v>0</v>
      </c>
      <c r="Z135" s="493" t="n">
        <v>0</v>
      </c>
      <c r="AA135" s="493" t="n">
        <v>0</v>
      </c>
      <c r="AB135" s="493" t="n">
        <v>0</v>
      </c>
      <c r="AC135" s="493" t="n">
        <v>0</v>
      </c>
      <c r="AD135" s="493" t="n">
        <v>3020</v>
      </c>
      <c r="AE135" s="493" t="n">
        <v>3312</v>
      </c>
      <c r="AF135" s="493" t="n">
        <v>5644</v>
      </c>
      <c r="AG135" s="493" t="n">
        <v>7416</v>
      </c>
      <c r="AH135" s="493" t="n">
        <v>5524</v>
      </c>
      <c r="AI135" s="493" t="n">
        <v>6828</v>
      </c>
      <c r="AJ135" s="493" t="n">
        <v>7586.7</v>
      </c>
      <c r="AK135" s="493" t="n">
        <v>7920.3</v>
      </c>
      <c r="AL135" s="493" t="n">
        <v>9960</v>
      </c>
      <c r="AM135" s="493" t="n">
        <v>9740.700000000001</v>
      </c>
      <c r="AN135" s="493" t="n">
        <v>10490.4</v>
      </c>
      <c r="AO135" s="493" t="n">
        <v>9940.1</v>
      </c>
      <c r="AP135" s="493" t="n">
        <v>6119.4</v>
      </c>
      <c r="AQ135" s="493" t="n">
        <v>11040.9</v>
      </c>
      <c r="AR135" s="493" t="n">
        <v>10320</v>
      </c>
      <c r="AS135" s="493" t="n">
        <v>8520</v>
      </c>
      <c r="AT135" s="493" t="n">
        <v>13200.9</v>
      </c>
      <c r="AU135" s="493" t="n">
        <v>9768</v>
      </c>
      <c r="AV135" s="493" t="n">
        <v>13400.76</v>
      </c>
      <c r="AW135" s="493" t="n">
        <v>9120</v>
      </c>
      <c r="AX135" s="493" t="n">
        <v>12160</v>
      </c>
      <c r="AY135" s="493" t="n">
        <v>9656.9</v>
      </c>
      <c r="AZ135" s="493" t="n">
        <v>10638.96</v>
      </c>
      <c r="BA135" s="493" t="n">
        <v>10266</v>
      </c>
      <c r="BB135" s="493" t="n">
        <v>9359.1</v>
      </c>
      <c r="BC135" s="493" t="n">
        <v>10080.6</v>
      </c>
      <c r="BD135" s="493" t="n">
        <v>6777.75</v>
      </c>
      <c r="BE135" s="493" t="n">
        <v>10324.5</v>
      </c>
      <c r="BF135" s="493" t="n">
        <v>6137.36</v>
      </c>
      <c r="BG135" s="493" t="n">
        <v>9538.139999999999</v>
      </c>
      <c r="BH135" s="493" t="n">
        <v>8861.75</v>
      </c>
      <c r="BI135" s="493" t="n">
        <v>7906.5</v>
      </c>
      <c r="BJ135" s="493" t="n">
        <v>4694.76</v>
      </c>
      <c r="BK135" s="493" t="n">
        <v>8515.15</v>
      </c>
      <c r="BL135" s="493" t="n">
        <v>7983.78</v>
      </c>
      <c r="BM135" s="493" t="n">
        <v>8620.879999999999</v>
      </c>
      <c r="BN135" s="493" t="n">
        <v>7680.15</v>
      </c>
      <c r="BO135" s="493" t="n">
        <v>10669.2</v>
      </c>
      <c r="BP135" s="493" t="n">
        <v>6426.5</v>
      </c>
      <c r="BQ135" s="493" t="n">
        <v>3538</v>
      </c>
      <c r="BR135" s="493" t="n">
        <v>0</v>
      </c>
      <c r="BS135" s="493" t="n">
        <v>0</v>
      </c>
      <c r="BT135" s="493" t="n">
        <v>0</v>
      </c>
      <c r="BU135" s="493" t="n">
        <v>0</v>
      </c>
      <c r="BV135" s="493" t="n">
        <v>0</v>
      </c>
      <c r="BW135" s="493" t="n">
        <v>0</v>
      </c>
    </row>
    <row r="136">
      <c r="A136" t="inlineStr">
        <is>
          <t>[C11A1] 심혈관 질환 다중요법 목적의 복합제제 (단일 투약 형태)</t>
        </is>
      </c>
      <c r="B136" t="inlineStr">
        <is>
          <t>메디카코리아</t>
        </is>
      </c>
      <c r="C136" t="inlineStr">
        <is>
          <t>로바르탄</t>
        </is>
      </c>
      <c r="D136" t="inlineStr">
        <is>
          <t>메디카코리아</t>
        </is>
      </c>
      <c r="E136" t="inlineStr">
        <is>
          <t>rosuvastatin calcium  ( as rosuvastatin),  valsartan</t>
        </is>
      </c>
      <c r="F136" t="inlineStr">
        <is>
          <t>보건소</t>
        </is>
      </c>
      <c r="G136" t="inlineStr">
        <is>
          <t>Generic</t>
        </is>
      </c>
      <c r="H136" s="493" t="n">
        <v>0</v>
      </c>
      <c r="I136" s="493" t="n">
        <v>0</v>
      </c>
      <c r="J136" s="493" t="n">
        <v>0</v>
      </c>
      <c r="K136" s="493" t="n">
        <v>0</v>
      </c>
      <c r="L136" s="493" t="n">
        <v>0</v>
      </c>
      <c r="M136" s="493" t="n">
        <v>0</v>
      </c>
      <c r="N136" s="493" t="n">
        <v>0</v>
      </c>
      <c r="O136" s="493" t="n">
        <v>0</v>
      </c>
      <c r="P136" s="493" t="n">
        <v>0</v>
      </c>
      <c r="Q136" s="493" t="n">
        <v>0</v>
      </c>
      <c r="R136" s="493" t="n">
        <v>0</v>
      </c>
      <c r="S136" s="493" t="n">
        <v>0</v>
      </c>
      <c r="T136" s="493" t="n">
        <v>0</v>
      </c>
      <c r="U136" s="493" t="n">
        <v>0</v>
      </c>
      <c r="V136" s="493" t="n">
        <v>0</v>
      </c>
      <c r="W136" s="493" t="n">
        <v>0</v>
      </c>
      <c r="X136" s="493" t="n">
        <v>0</v>
      </c>
      <c r="Y136" s="493" t="n">
        <v>0</v>
      </c>
      <c r="Z136" s="493" t="n">
        <v>0</v>
      </c>
      <c r="AA136" s="493" t="n">
        <v>0</v>
      </c>
      <c r="AB136" s="493" t="n">
        <v>0</v>
      </c>
      <c r="AC136" s="493" t="n">
        <v>0</v>
      </c>
      <c r="AD136" s="493" t="n">
        <v>0</v>
      </c>
      <c r="AE136" s="493" t="n">
        <v>0</v>
      </c>
      <c r="AF136" s="493" t="n">
        <v>0</v>
      </c>
      <c r="AG136" s="493" t="n">
        <v>0</v>
      </c>
      <c r="AH136" s="493" t="n">
        <v>0</v>
      </c>
      <c r="AI136" s="493" t="n">
        <v>0</v>
      </c>
      <c r="AJ136" s="493" t="n">
        <v>0</v>
      </c>
      <c r="AK136" s="493" t="n">
        <v>0</v>
      </c>
      <c r="AL136" s="493" t="n">
        <v>0</v>
      </c>
      <c r="AM136" s="493" t="n">
        <v>0</v>
      </c>
      <c r="AN136" s="493" t="n">
        <v>0</v>
      </c>
      <c r="AO136" s="493" t="n">
        <v>0</v>
      </c>
      <c r="AP136" s="493" t="n">
        <v>0</v>
      </c>
      <c r="AQ136" s="493" t="n">
        <v>0</v>
      </c>
      <c r="AR136" s="493" t="n">
        <v>0</v>
      </c>
      <c r="AS136" s="493" t="n">
        <v>0</v>
      </c>
      <c r="AT136" s="493" t="n">
        <v>0</v>
      </c>
      <c r="AU136" s="493" t="n">
        <v>0</v>
      </c>
      <c r="AV136" s="493" t="n">
        <v>0</v>
      </c>
      <c r="AW136" s="493" t="n">
        <v>0</v>
      </c>
      <c r="AX136" s="493" t="n">
        <v>0</v>
      </c>
      <c r="AY136" s="493" t="n">
        <v>0</v>
      </c>
      <c r="AZ136" s="493" t="n">
        <v>0</v>
      </c>
      <c r="BA136" s="493" t="n">
        <v>0</v>
      </c>
      <c r="BB136" s="493" t="n">
        <v>0</v>
      </c>
      <c r="BC136" s="493" t="n">
        <v>0</v>
      </c>
      <c r="BD136" s="493" t="n">
        <v>0</v>
      </c>
      <c r="BE136" s="493" t="n">
        <v>0</v>
      </c>
      <c r="BF136" s="493" t="n">
        <v>0</v>
      </c>
      <c r="BG136" s="493" t="n">
        <v>0</v>
      </c>
      <c r="BH136" s="493" t="n">
        <v>0</v>
      </c>
      <c r="BI136" s="493" t="n">
        <v>0</v>
      </c>
      <c r="BJ136" s="493" t="n">
        <v>0</v>
      </c>
      <c r="BK136" s="493" t="n">
        <v>0</v>
      </c>
      <c r="BL136" s="493" t="n">
        <v>29.7</v>
      </c>
      <c r="BM136" s="493" t="n">
        <v>0</v>
      </c>
      <c r="BN136" s="493" t="n">
        <v>0</v>
      </c>
      <c r="BO136" s="493" t="n">
        <v>28.8</v>
      </c>
      <c r="BP136" s="493" t="n">
        <v>0</v>
      </c>
      <c r="BQ136" s="493" t="n">
        <v>0</v>
      </c>
      <c r="BR136" s="493" t="n">
        <v>0</v>
      </c>
      <c r="BS136" s="493" t="n">
        <v>0</v>
      </c>
      <c r="BT136" s="493" t="n">
        <v>0</v>
      </c>
      <c r="BU136" s="493" t="n">
        <v>0</v>
      </c>
      <c r="BV136" s="493" t="n">
        <v>0</v>
      </c>
      <c r="BW136" s="493" t="n">
        <v>0</v>
      </c>
    </row>
    <row r="137">
      <c r="A137" t="inlineStr">
        <is>
          <t>[C11A1] 심혈관 질환 다중요법 목적의 복합제제 (단일 투약 형태)</t>
        </is>
      </c>
      <c r="B137" t="inlineStr">
        <is>
          <t>메디카코리아</t>
        </is>
      </c>
      <c r="C137" t="inlineStr">
        <is>
          <t>아토암로</t>
        </is>
      </c>
      <c r="D137" t="inlineStr">
        <is>
          <t>메디카코리아</t>
        </is>
      </c>
      <c r="E137" t="inlineStr">
        <is>
          <t>amlodipine besylate,  atorvastatin calcium</t>
        </is>
      </c>
      <c r="F137" t="inlineStr">
        <is>
          <t>종합병원</t>
        </is>
      </c>
      <c r="G137" t="inlineStr">
        <is>
          <t>Generic</t>
        </is>
      </c>
      <c r="H137" s="493" t="n">
        <v>0</v>
      </c>
      <c r="I137" s="493" t="n">
        <v>0</v>
      </c>
      <c r="J137" s="493" t="n">
        <v>0</v>
      </c>
      <c r="K137" s="493" t="n">
        <v>0</v>
      </c>
      <c r="L137" s="493" t="n">
        <v>0</v>
      </c>
      <c r="M137" s="493" t="n">
        <v>0</v>
      </c>
      <c r="N137" s="493" t="n">
        <v>0</v>
      </c>
      <c r="O137" s="493" t="n">
        <v>0</v>
      </c>
      <c r="P137" s="493" t="n">
        <v>0</v>
      </c>
      <c r="Q137" s="493" t="n">
        <v>0</v>
      </c>
      <c r="R137" s="493" t="n">
        <v>0</v>
      </c>
      <c r="S137" s="493" t="n">
        <v>0</v>
      </c>
      <c r="T137" s="493" t="n">
        <v>0</v>
      </c>
      <c r="U137" s="493" t="n">
        <v>0</v>
      </c>
      <c r="V137" s="493" t="n">
        <v>0</v>
      </c>
      <c r="W137" s="493" t="n">
        <v>0</v>
      </c>
      <c r="X137" s="493" t="n">
        <v>0</v>
      </c>
      <c r="Y137" s="493" t="n">
        <v>0</v>
      </c>
      <c r="Z137" s="493" t="n">
        <v>12114</v>
      </c>
      <c r="AA137" s="493" t="n">
        <v>18125.4</v>
      </c>
      <c r="AB137" s="493" t="n">
        <v>9613.200000000001</v>
      </c>
      <c r="AC137" s="493" t="n">
        <v>9167.23</v>
      </c>
      <c r="AD137" s="493" t="n">
        <v>17112</v>
      </c>
      <c r="AE137" s="493" t="n">
        <v>9522</v>
      </c>
      <c r="AF137" s="493" t="n">
        <v>13211.6</v>
      </c>
      <c r="AG137" s="493" t="n">
        <v>12742.5</v>
      </c>
      <c r="AH137" s="493" t="n">
        <v>8173.5</v>
      </c>
      <c r="AI137" s="493" t="n">
        <v>3007.8</v>
      </c>
      <c r="AJ137" s="493" t="n">
        <v>0</v>
      </c>
      <c r="AK137" s="493" t="n">
        <v>0</v>
      </c>
      <c r="AL137" s="493" t="n">
        <v>0</v>
      </c>
      <c r="AM137" s="493" t="n">
        <v>0</v>
      </c>
      <c r="AN137" s="493" t="n">
        <v>0</v>
      </c>
      <c r="AO137" s="493" t="n">
        <v>0</v>
      </c>
      <c r="AP137" s="493" t="n">
        <v>0</v>
      </c>
      <c r="AQ137" s="493" t="n">
        <v>0</v>
      </c>
      <c r="AR137" s="493" t="n">
        <v>0</v>
      </c>
      <c r="AS137" s="493" t="n">
        <v>0</v>
      </c>
      <c r="AT137" s="493" t="n">
        <v>0</v>
      </c>
      <c r="AU137" s="493" t="n">
        <v>0</v>
      </c>
      <c r="AV137" s="493" t="n">
        <v>0</v>
      </c>
      <c r="AW137" s="493" t="n">
        <v>0</v>
      </c>
      <c r="AX137" s="493" t="n">
        <v>0</v>
      </c>
      <c r="AY137" s="493" t="n">
        <v>0</v>
      </c>
      <c r="AZ137" s="493" t="n">
        <v>0</v>
      </c>
      <c r="BA137" s="493" t="n">
        <v>0</v>
      </c>
      <c r="BB137" s="493" t="n">
        <v>0</v>
      </c>
      <c r="BC137" s="493" t="n">
        <v>0</v>
      </c>
      <c r="BD137" s="493" t="n">
        <v>0</v>
      </c>
      <c r="BE137" s="493" t="n">
        <v>0</v>
      </c>
      <c r="BF137" s="493" t="n">
        <v>0</v>
      </c>
      <c r="BG137" s="493" t="n">
        <v>0</v>
      </c>
      <c r="BH137" s="493" t="n">
        <v>0</v>
      </c>
      <c r="BI137" s="493" t="n">
        <v>0</v>
      </c>
      <c r="BJ137" s="493" t="n">
        <v>0</v>
      </c>
      <c r="BK137" s="493" t="n">
        <v>0</v>
      </c>
      <c r="BL137" s="493" t="n">
        <v>0</v>
      </c>
      <c r="BM137" s="493" t="n">
        <v>0</v>
      </c>
      <c r="BN137" s="493" t="n">
        <v>0</v>
      </c>
      <c r="BO137" s="493" t="n">
        <v>0</v>
      </c>
      <c r="BP137" s="493" t="n">
        <v>0</v>
      </c>
      <c r="BQ137" s="493" t="n">
        <v>0</v>
      </c>
      <c r="BR137" s="493" t="n">
        <v>0</v>
      </c>
      <c r="BS137" s="493" t="n">
        <v>0</v>
      </c>
      <c r="BT137" s="493" t="n">
        <v>0</v>
      </c>
      <c r="BU137" s="493" t="n">
        <v>0</v>
      </c>
      <c r="BV137" s="493" t="n">
        <v>0</v>
      </c>
      <c r="BW137" s="493" t="n">
        <v>0</v>
      </c>
    </row>
    <row r="138">
      <c r="A138" t="inlineStr">
        <is>
          <t>[C11A1] 심혈관 질환 다중요법 목적의 복합제제 (단일 투약 형태)</t>
        </is>
      </c>
      <c r="B138" t="inlineStr">
        <is>
          <t>메디카코리아</t>
        </is>
      </c>
      <c r="C138" t="inlineStr">
        <is>
          <t>아토암로</t>
        </is>
      </c>
      <c r="D138" t="inlineStr">
        <is>
          <t>메디카코리아</t>
        </is>
      </c>
      <c r="E138" t="inlineStr">
        <is>
          <t>amlodipine besylate,  atorvastatin calcium</t>
        </is>
      </c>
      <c r="F138" t="inlineStr">
        <is>
          <t>병원</t>
        </is>
      </c>
      <c r="G138" t="inlineStr">
        <is>
          <t>Generic</t>
        </is>
      </c>
      <c r="H138" s="493" t="n">
        <v>0</v>
      </c>
      <c r="I138" s="493" t="n">
        <v>0</v>
      </c>
      <c r="J138" s="493" t="n">
        <v>10.8</v>
      </c>
      <c r="K138" s="493" t="n">
        <v>0</v>
      </c>
      <c r="L138" s="493" t="n">
        <v>250.8</v>
      </c>
      <c r="M138" s="493" t="n">
        <v>0</v>
      </c>
      <c r="N138" s="493" t="n">
        <v>252.6</v>
      </c>
      <c r="O138" s="493" t="n">
        <v>0</v>
      </c>
      <c r="P138" s="493" t="n">
        <v>12</v>
      </c>
      <c r="Q138" s="493" t="n">
        <v>0</v>
      </c>
      <c r="R138" s="493" t="n">
        <v>255</v>
      </c>
      <c r="S138" s="493" t="n">
        <v>0</v>
      </c>
      <c r="T138" s="493" t="n">
        <v>0</v>
      </c>
      <c r="U138" s="493" t="n">
        <v>0</v>
      </c>
      <c r="V138" s="493" t="n">
        <v>0</v>
      </c>
      <c r="W138" s="493" t="n">
        <v>0</v>
      </c>
      <c r="X138" s="493" t="n">
        <v>0</v>
      </c>
      <c r="Y138" s="493" t="n">
        <v>0</v>
      </c>
      <c r="Z138" s="493" t="n">
        <v>0</v>
      </c>
      <c r="AA138" s="493" t="n">
        <v>194.1</v>
      </c>
      <c r="AB138" s="493" t="n">
        <v>81.59999999999999</v>
      </c>
      <c r="AC138" s="493" t="n">
        <v>197.4</v>
      </c>
      <c r="AD138" s="493" t="n">
        <v>447.6</v>
      </c>
      <c r="AE138" s="493" t="n">
        <v>198.3</v>
      </c>
      <c r="AF138" s="493" t="n">
        <v>425.1</v>
      </c>
      <c r="AG138" s="493" t="n">
        <v>837.6</v>
      </c>
      <c r="AH138" s="493" t="n">
        <v>183.9</v>
      </c>
      <c r="AI138" s="493" t="n">
        <v>194.4</v>
      </c>
      <c r="AJ138" s="493" t="n">
        <v>0</v>
      </c>
      <c r="AK138" s="493" t="n">
        <v>0</v>
      </c>
      <c r="AL138" s="493" t="n">
        <v>0</v>
      </c>
      <c r="AM138" s="493" t="n">
        <v>0</v>
      </c>
      <c r="AN138" s="493" t="n">
        <v>0</v>
      </c>
      <c r="AO138" s="493" t="n">
        <v>0</v>
      </c>
      <c r="AP138" s="493" t="n">
        <v>0</v>
      </c>
      <c r="AQ138" s="493" t="n">
        <v>0</v>
      </c>
      <c r="AR138" s="493" t="n">
        <v>0</v>
      </c>
      <c r="AS138" s="493" t="n">
        <v>0</v>
      </c>
      <c r="AT138" s="493" t="n">
        <v>0</v>
      </c>
      <c r="AU138" s="493" t="n">
        <v>0</v>
      </c>
      <c r="AV138" s="493" t="n">
        <v>0</v>
      </c>
      <c r="AW138" s="493" t="n">
        <v>0</v>
      </c>
      <c r="AX138" s="493" t="n">
        <v>0</v>
      </c>
      <c r="AY138" s="493" t="n">
        <v>0</v>
      </c>
      <c r="AZ138" s="493" t="n">
        <v>0</v>
      </c>
      <c r="BA138" s="493" t="n">
        <v>0</v>
      </c>
      <c r="BB138" s="493" t="n">
        <v>0</v>
      </c>
      <c r="BC138" s="493" t="n">
        <v>0</v>
      </c>
      <c r="BD138" s="493" t="n">
        <v>0</v>
      </c>
      <c r="BE138" s="493" t="n">
        <v>0</v>
      </c>
      <c r="BF138" s="493" t="n">
        <v>0</v>
      </c>
      <c r="BG138" s="493" t="n">
        <v>0</v>
      </c>
      <c r="BH138" s="493" t="n">
        <v>0</v>
      </c>
      <c r="BI138" s="493" t="n">
        <v>0</v>
      </c>
      <c r="BJ138" s="493" t="n">
        <v>0</v>
      </c>
      <c r="BK138" s="493" t="n">
        <v>0</v>
      </c>
      <c r="BL138" s="493" t="n">
        <v>0</v>
      </c>
      <c r="BM138" s="493" t="n">
        <v>0</v>
      </c>
      <c r="BN138" s="493" t="n">
        <v>0</v>
      </c>
      <c r="BO138" s="493" t="n">
        <v>0</v>
      </c>
      <c r="BP138" s="493" t="n">
        <v>0</v>
      </c>
      <c r="BQ138" s="493" t="n">
        <v>0</v>
      </c>
      <c r="BR138" s="493" t="n">
        <v>0</v>
      </c>
      <c r="BS138" s="493" t="n">
        <v>0</v>
      </c>
      <c r="BT138" s="493" t="n">
        <v>0</v>
      </c>
      <c r="BU138" s="493" t="n">
        <v>0</v>
      </c>
      <c r="BV138" s="493" t="n">
        <v>0</v>
      </c>
      <c r="BW138" s="493" t="n">
        <v>0</v>
      </c>
    </row>
    <row r="139">
      <c r="A139" t="inlineStr">
        <is>
          <t>[C11A1] 심혈관 질환 다중요법 목적의 복합제제 (단일 투약 형태)</t>
        </is>
      </c>
      <c r="B139" t="inlineStr">
        <is>
          <t>메디카코리아</t>
        </is>
      </c>
      <c r="C139" t="inlineStr">
        <is>
          <t>아토암로</t>
        </is>
      </c>
      <c r="D139" t="inlineStr">
        <is>
          <t>메디카코리아</t>
        </is>
      </c>
      <c r="E139" t="inlineStr">
        <is>
          <t>amlodipine besylate,  atorvastatin calcium</t>
        </is>
      </c>
      <c r="F139" t="inlineStr">
        <is>
          <t>의원</t>
        </is>
      </c>
      <c r="G139" t="inlineStr">
        <is>
          <t>Generic</t>
        </is>
      </c>
      <c r="H139" s="493" t="n">
        <v>0</v>
      </c>
      <c r="I139" s="493" t="n">
        <v>0</v>
      </c>
      <c r="J139" s="493" t="n">
        <v>2586.47</v>
      </c>
      <c r="K139" s="493" t="n">
        <v>3797.52</v>
      </c>
      <c r="L139" s="493" t="n">
        <v>2184</v>
      </c>
      <c r="M139" s="493" t="n">
        <v>0</v>
      </c>
      <c r="N139" s="493" t="n">
        <v>4311.6</v>
      </c>
      <c r="O139" s="493" t="n">
        <v>0</v>
      </c>
      <c r="P139" s="493" t="n">
        <v>2925.6</v>
      </c>
      <c r="Q139" s="493" t="n">
        <v>0</v>
      </c>
      <c r="R139" s="493" t="n">
        <v>2842.52</v>
      </c>
      <c r="S139" s="493" t="n">
        <v>2622.6</v>
      </c>
      <c r="T139" s="493" t="n">
        <v>0</v>
      </c>
      <c r="U139" s="493" t="n">
        <v>0</v>
      </c>
      <c r="V139" s="493" t="n">
        <v>0</v>
      </c>
      <c r="W139" s="493" t="n">
        <v>1690.57</v>
      </c>
      <c r="X139" s="493" t="n">
        <v>0</v>
      </c>
      <c r="Y139" s="493" t="n">
        <v>0</v>
      </c>
      <c r="Z139" s="493" t="n">
        <v>3400.15</v>
      </c>
      <c r="AA139" s="493" t="n">
        <v>2591.2</v>
      </c>
      <c r="AB139" s="493" t="n">
        <v>2280</v>
      </c>
      <c r="AC139" s="493" t="n">
        <v>1968</v>
      </c>
      <c r="AD139" s="493" t="n">
        <v>3307.5</v>
      </c>
      <c r="AE139" s="493" t="n">
        <v>3558</v>
      </c>
      <c r="AF139" s="493" t="n">
        <v>4016.4</v>
      </c>
      <c r="AG139" s="493" t="n">
        <v>528</v>
      </c>
      <c r="AH139" s="493" t="n">
        <v>1851.42</v>
      </c>
      <c r="AI139" s="493" t="n">
        <v>1321.2</v>
      </c>
      <c r="AJ139" s="493" t="n">
        <v>0</v>
      </c>
      <c r="AK139" s="493" t="n">
        <v>0</v>
      </c>
      <c r="AL139" s="493" t="n">
        <v>0</v>
      </c>
      <c r="AM139" s="493" t="n">
        <v>0</v>
      </c>
      <c r="AN139" s="493" t="n">
        <v>0</v>
      </c>
      <c r="AO139" s="493" t="n">
        <v>0</v>
      </c>
      <c r="AP139" s="493" t="n">
        <v>0</v>
      </c>
      <c r="AQ139" s="493" t="n">
        <v>0</v>
      </c>
      <c r="AR139" s="493" t="n">
        <v>0</v>
      </c>
      <c r="AS139" s="493" t="n">
        <v>0</v>
      </c>
      <c r="AT139" s="493" t="n">
        <v>0</v>
      </c>
      <c r="AU139" s="493" t="n">
        <v>0</v>
      </c>
      <c r="AV139" s="493" t="n">
        <v>0</v>
      </c>
      <c r="AW139" s="493" t="n">
        <v>0</v>
      </c>
      <c r="AX139" s="493" t="n">
        <v>0</v>
      </c>
      <c r="AY139" s="493" t="n">
        <v>0</v>
      </c>
      <c r="AZ139" s="493" t="n">
        <v>0</v>
      </c>
      <c r="BA139" s="493" t="n">
        <v>0</v>
      </c>
      <c r="BB139" s="493" t="n">
        <v>0</v>
      </c>
      <c r="BC139" s="493" t="n">
        <v>0</v>
      </c>
      <c r="BD139" s="493" t="n">
        <v>0</v>
      </c>
      <c r="BE139" s="493" t="n">
        <v>0</v>
      </c>
      <c r="BF139" s="493" t="n">
        <v>0</v>
      </c>
      <c r="BG139" s="493" t="n">
        <v>0</v>
      </c>
      <c r="BH139" s="493" t="n">
        <v>0</v>
      </c>
      <c r="BI139" s="493" t="n">
        <v>0</v>
      </c>
      <c r="BJ139" s="493" t="n">
        <v>0</v>
      </c>
      <c r="BK139" s="493" t="n">
        <v>0</v>
      </c>
      <c r="BL139" s="493" t="n">
        <v>0</v>
      </c>
      <c r="BM139" s="493" t="n">
        <v>0</v>
      </c>
      <c r="BN139" s="493" t="n">
        <v>0</v>
      </c>
      <c r="BO139" s="493" t="n">
        <v>0</v>
      </c>
      <c r="BP139" s="493" t="n">
        <v>0</v>
      </c>
      <c r="BQ139" s="493" t="n">
        <v>0</v>
      </c>
      <c r="BR139" s="493" t="n">
        <v>0</v>
      </c>
      <c r="BS139" s="493" t="n">
        <v>0</v>
      </c>
      <c r="BT139" s="493" t="n">
        <v>0</v>
      </c>
      <c r="BU139" s="493" t="n">
        <v>0</v>
      </c>
      <c r="BV139" s="493" t="n">
        <v>0</v>
      </c>
      <c r="BW139" s="493" t="n">
        <v>0</v>
      </c>
    </row>
    <row r="140">
      <c r="A140" t="inlineStr">
        <is>
          <t>[C11A1] 심혈관 질환 다중요법 목적의 복합제제 (단일 투약 형태)</t>
        </is>
      </c>
      <c r="B140" t="inlineStr">
        <is>
          <t>명문제약</t>
        </is>
      </c>
      <c r="C140" t="inlineStr">
        <is>
          <t>발사로브</t>
        </is>
      </c>
      <c r="D140" t="inlineStr">
        <is>
          <t>명문제약</t>
        </is>
      </c>
      <c r="E140" t="inlineStr">
        <is>
          <t>rosuvastatin calcium  ( as rosuvastatin),  valsartan</t>
        </is>
      </c>
      <c r="F140" t="inlineStr">
        <is>
          <t>상급종합병원</t>
        </is>
      </c>
      <c r="G140" t="inlineStr">
        <is>
          <t>Generic</t>
        </is>
      </c>
      <c r="H140" s="493" t="n">
        <v>0</v>
      </c>
      <c r="I140" s="493" t="n">
        <v>0</v>
      </c>
      <c r="J140" s="493" t="n">
        <v>0</v>
      </c>
      <c r="K140" s="493" t="n">
        <v>0</v>
      </c>
      <c r="L140" s="493" t="n">
        <v>0</v>
      </c>
      <c r="M140" s="493" t="n">
        <v>831.6</v>
      </c>
      <c r="N140" s="493" t="n">
        <v>567.21</v>
      </c>
      <c r="O140" s="493" t="n">
        <v>1053.36</v>
      </c>
      <c r="P140" s="493" t="n">
        <v>0</v>
      </c>
      <c r="Q140" s="493" t="n">
        <v>0</v>
      </c>
      <c r="R140" s="493" t="n">
        <v>0</v>
      </c>
      <c r="S140" s="493" t="n">
        <v>0</v>
      </c>
      <c r="T140" s="493" t="n">
        <v>0</v>
      </c>
      <c r="U140" s="493" t="n">
        <v>0</v>
      </c>
      <c r="V140" s="493" t="n">
        <v>0</v>
      </c>
      <c r="W140" s="493" t="n">
        <v>0</v>
      </c>
      <c r="X140" s="493" t="n">
        <v>0</v>
      </c>
      <c r="Y140" s="493" t="n">
        <v>0</v>
      </c>
      <c r="Z140" s="493" t="n">
        <v>0</v>
      </c>
      <c r="AA140" s="493" t="n">
        <v>0</v>
      </c>
      <c r="AB140" s="493" t="n">
        <v>0</v>
      </c>
      <c r="AC140" s="493" t="n">
        <v>0</v>
      </c>
      <c r="AD140" s="493" t="n">
        <v>0</v>
      </c>
      <c r="AE140" s="493" t="n">
        <v>0</v>
      </c>
      <c r="AF140" s="493" t="n">
        <v>0</v>
      </c>
      <c r="AG140" s="493" t="n">
        <v>0</v>
      </c>
      <c r="AH140" s="493" t="n">
        <v>0</v>
      </c>
      <c r="AI140" s="493" t="n">
        <v>0</v>
      </c>
      <c r="AJ140" s="493" t="n">
        <v>0</v>
      </c>
      <c r="AK140" s="493" t="n">
        <v>0</v>
      </c>
      <c r="AL140" s="493" t="n">
        <v>0</v>
      </c>
      <c r="AM140" s="493" t="n">
        <v>0</v>
      </c>
      <c r="AN140" s="493" t="n">
        <v>0</v>
      </c>
      <c r="AO140" s="493" t="n">
        <v>978.2</v>
      </c>
      <c r="AP140" s="493" t="n">
        <v>2169.3</v>
      </c>
      <c r="AQ140" s="493" t="n">
        <v>2062.74</v>
      </c>
      <c r="AR140" s="493" t="n">
        <v>1258.92</v>
      </c>
      <c r="AS140" s="493" t="n">
        <v>2823.17</v>
      </c>
      <c r="AT140" s="493" t="n">
        <v>5294.29</v>
      </c>
      <c r="AU140" s="493" t="n">
        <v>6127.21</v>
      </c>
      <c r="AV140" s="493" t="n">
        <v>1563</v>
      </c>
      <c r="AW140" s="493" t="n">
        <v>3277.32</v>
      </c>
      <c r="AX140" s="493" t="n">
        <v>332.4</v>
      </c>
      <c r="AY140" s="493" t="n">
        <v>4182.94</v>
      </c>
      <c r="AZ140" s="493" t="n">
        <v>3975.05</v>
      </c>
      <c r="BA140" s="493" t="n">
        <v>1604.45</v>
      </c>
      <c r="BB140" s="493" t="n">
        <v>2896.91</v>
      </c>
      <c r="BC140" s="493" t="n">
        <v>1437.06</v>
      </c>
      <c r="BD140" s="493" t="n">
        <v>2027.88</v>
      </c>
      <c r="BE140" s="493" t="n">
        <v>254.8</v>
      </c>
      <c r="BF140" s="493" t="n">
        <v>350.4</v>
      </c>
      <c r="BG140" s="493" t="n">
        <v>0</v>
      </c>
      <c r="BH140" s="493" t="n">
        <v>695.49</v>
      </c>
      <c r="BI140" s="493" t="n">
        <v>0</v>
      </c>
      <c r="BJ140" s="493" t="n">
        <v>847.2</v>
      </c>
      <c r="BK140" s="493" t="n">
        <v>0</v>
      </c>
      <c r="BL140" s="493" t="n">
        <v>2936.07</v>
      </c>
      <c r="BM140" s="493" t="n">
        <v>1672.8</v>
      </c>
      <c r="BN140" s="493" t="n">
        <v>1071.63</v>
      </c>
      <c r="BO140" s="493" t="n">
        <v>0</v>
      </c>
      <c r="BP140" s="493" t="n">
        <v>3229.78</v>
      </c>
      <c r="BQ140" s="493" t="n">
        <v>0</v>
      </c>
      <c r="BR140" s="493" t="n">
        <v>1096.65</v>
      </c>
      <c r="BS140" s="493" t="n">
        <v>4894.44</v>
      </c>
      <c r="BT140" s="493" t="n">
        <v>710.7</v>
      </c>
      <c r="BU140" s="493" t="n">
        <v>1552.36</v>
      </c>
      <c r="BV140" s="493" t="n">
        <v>2215.19</v>
      </c>
      <c r="BW140" s="493" t="n">
        <v>2549.2</v>
      </c>
    </row>
    <row r="141">
      <c r="A141" t="inlineStr">
        <is>
          <t>[C11A1] 심혈관 질환 다중요법 목적의 복합제제 (단일 투약 형태)</t>
        </is>
      </c>
      <c r="B141" t="inlineStr">
        <is>
          <t>명문제약</t>
        </is>
      </c>
      <c r="C141" t="inlineStr">
        <is>
          <t>발사로브</t>
        </is>
      </c>
      <c r="D141" t="inlineStr">
        <is>
          <t>명문제약</t>
        </is>
      </c>
      <c r="E141" t="inlineStr">
        <is>
          <t>rosuvastatin calcium  ( as rosuvastatin),  valsartan</t>
        </is>
      </c>
      <c r="F141" t="inlineStr">
        <is>
          <t>종합병원</t>
        </is>
      </c>
      <c r="G141" t="inlineStr">
        <is>
          <t>Generic</t>
        </is>
      </c>
      <c r="H141" s="493" t="n">
        <v>0</v>
      </c>
      <c r="I141" s="493" t="n">
        <v>0</v>
      </c>
      <c r="J141" s="493" t="n">
        <v>0</v>
      </c>
      <c r="K141" s="493" t="n">
        <v>0</v>
      </c>
      <c r="L141" s="493" t="n">
        <v>0</v>
      </c>
      <c r="M141" s="493" t="n">
        <v>10163.2</v>
      </c>
      <c r="N141" s="493" t="n">
        <v>3618.2</v>
      </c>
      <c r="O141" s="493" t="n">
        <v>8410.5</v>
      </c>
      <c r="P141" s="493" t="n">
        <v>0</v>
      </c>
      <c r="Q141" s="493" t="n">
        <v>0</v>
      </c>
      <c r="R141" s="493" t="n">
        <v>0</v>
      </c>
      <c r="S141" s="493" t="n">
        <v>0</v>
      </c>
      <c r="T141" s="493" t="n">
        <v>0</v>
      </c>
      <c r="U141" s="493" t="n">
        <v>0</v>
      </c>
      <c r="V141" s="493" t="n">
        <v>0</v>
      </c>
      <c r="W141" s="493" t="n">
        <v>0</v>
      </c>
      <c r="X141" s="493" t="n">
        <v>0</v>
      </c>
      <c r="Y141" s="493" t="n">
        <v>0</v>
      </c>
      <c r="Z141" s="493" t="n">
        <v>0</v>
      </c>
      <c r="AA141" s="493" t="n">
        <v>0</v>
      </c>
      <c r="AB141" s="493" t="n">
        <v>0</v>
      </c>
      <c r="AC141" s="493" t="n">
        <v>0</v>
      </c>
      <c r="AD141" s="493" t="n">
        <v>0</v>
      </c>
      <c r="AE141" s="493" t="n">
        <v>3664.57</v>
      </c>
      <c r="AF141" s="493" t="n">
        <v>0</v>
      </c>
      <c r="AG141" s="493" t="n">
        <v>0</v>
      </c>
      <c r="AH141" s="493" t="n">
        <v>3711.89</v>
      </c>
      <c r="AI141" s="493" t="n">
        <v>0</v>
      </c>
      <c r="AJ141" s="493" t="n">
        <v>0</v>
      </c>
      <c r="AK141" s="493" t="n">
        <v>3939.6</v>
      </c>
      <c r="AL141" s="493" t="n">
        <v>0</v>
      </c>
      <c r="AM141" s="493" t="n">
        <v>0</v>
      </c>
      <c r="AN141" s="493" t="n">
        <v>6986.64</v>
      </c>
      <c r="AO141" s="493" t="n">
        <v>0</v>
      </c>
      <c r="AP141" s="493" t="n">
        <v>0</v>
      </c>
      <c r="AQ141" s="493" t="n">
        <v>0</v>
      </c>
      <c r="AR141" s="493" t="n">
        <v>0</v>
      </c>
      <c r="AS141" s="493" t="n">
        <v>0</v>
      </c>
      <c r="AT141" s="493" t="n">
        <v>5342.16</v>
      </c>
      <c r="AU141" s="493" t="n">
        <v>18149.25</v>
      </c>
      <c r="AV141" s="493" t="n">
        <v>11286.7</v>
      </c>
      <c r="AW141" s="493" t="n">
        <v>16087.12</v>
      </c>
      <c r="AX141" s="493" t="n">
        <v>11835.64</v>
      </c>
      <c r="AY141" s="493" t="n">
        <v>3780</v>
      </c>
      <c r="AZ141" s="493" t="n">
        <v>18392.16</v>
      </c>
      <c r="BA141" s="493" t="n">
        <v>13614.25</v>
      </c>
      <c r="BB141" s="493" t="n">
        <v>15114.86</v>
      </c>
      <c r="BC141" s="493" t="n">
        <v>11910.65</v>
      </c>
      <c r="BD141" s="493" t="n">
        <v>10281.6</v>
      </c>
      <c r="BE141" s="493" t="n">
        <v>0</v>
      </c>
      <c r="BF141" s="493" t="n">
        <v>2877.42</v>
      </c>
      <c r="BG141" s="493" t="n">
        <v>0</v>
      </c>
      <c r="BH141" s="493" t="n">
        <v>0</v>
      </c>
      <c r="BI141" s="493" t="n">
        <v>0</v>
      </c>
      <c r="BJ141" s="493" t="n">
        <v>8867.700000000001</v>
      </c>
      <c r="BK141" s="493" t="n">
        <v>4861.59</v>
      </c>
      <c r="BL141" s="493" t="n">
        <v>13717.34</v>
      </c>
      <c r="BM141" s="493" t="n">
        <v>3723.72</v>
      </c>
      <c r="BN141" s="493" t="n">
        <v>16743.44</v>
      </c>
      <c r="BO141" s="493" t="n">
        <v>0</v>
      </c>
      <c r="BP141" s="493" t="n">
        <v>8019.97</v>
      </c>
      <c r="BQ141" s="493" t="n">
        <v>11725.15</v>
      </c>
      <c r="BR141" s="493" t="n">
        <v>18525.15</v>
      </c>
      <c r="BS141" s="493" t="n">
        <v>13864.36</v>
      </c>
      <c r="BT141" s="493" t="n">
        <v>3192.27</v>
      </c>
      <c r="BU141" s="493" t="n">
        <v>16353.68</v>
      </c>
      <c r="BV141" s="493" t="n">
        <v>28719.43</v>
      </c>
      <c r="BW141" s="493" t="n">
        <v>8679.52</v>
      </c>
    </row>
    <row r="142">
      <c r="A142" t="inlineStr">
        <is>
          <t>[C11A1] 심혈관 질환 다중요법 목적의 복합제제 (단일 투약 형태)</t>
        </is>
      </c>
      <c r="B142" t="inlineStr">
        <is>
          <t>명문제약</t>
        </is>
      </c>
      <c r="C142" t="inlineStr">
        <is>
          <t>발사로브</t>
        </is>
      </c>
      <c r="D142" t="inlineStr">
        <is>
          <t>명문제약</t>
        </is>
      </c>
      <c r="E142" t="inlineStr">
        <is>
          <t>rosuvastatin calcium  ( as rosuvastatin),  valsartan</t>
        </is>
      </c>
      <c r="F142" t="inlineStr">
        <is>
          <t>병원</t>
        </is>
      </c>
      <c r="G142" t="inlineStr">
        <is>
          <t>Generic</t>
        </is>
      </c>
      <c r="H142" s="493" t="n">
        <v>0</v>
      </c>
      <c r="I142" s="493" t="n">
        <v>0</v>
      </c>
      <c r="J142" s="493" t="n">
        <v>0</v>
      </c>
      <c r="K142" s="493" t="n">
        <v>0</v>
      </c>
      <c r="L142" s="493" t="n">
        <v>0</v>
      </c>
      <c r="M142" s="493" t="n">
        <v>0</v>
      </c>
      <c r="N142" s="493" t="n">
        <v>0</v>
      </c>
      <c r="O142" s="493" t="n">
        <v>0</v>
      </c>
      <c r="P142" s="493" t="n">
        <v>0</v>
      </c>
      <c r="Q142" s="493" t="n">
        <v>0</v>
      </c>
      <c r="R142" s="493" t="n">
        <v>0</v>
      </c>
      <c r="S142" s="493" t="n">
        <v>0</v>
      </c>
      <c r="T142" s="493" t="n">
        <v>0</v>
      </c>
      <c r="U142" s="493" t="n">
        <v>0</v>
      </c>
      <c r="V142" s="493" t="n">
        <v>0</v>
      </c>
      <c r="W142" s="493" t="n">
        <v>0</v>
      </c>
      <c r="X142" s="493" t="n">
        <v>0</v>
      </c>
      <c r="Y142" s="493" t="n">
        <v>0</v>
      </c>
      <c r="Z142" s="493" t="n">
        <v>0</v>
      </c>
      <c r="AA142" s="493" t="n">
        <v>0</v>
      </c>
      <c r="AB142" s="493" t="n">
        <v>0</v>
      </c>
      <c r="AC142" s="493" t="n">
        <v>0</v>
      </c>
      <c r="AD142" s="493" t="n">
        <v>0</v>
      </c>
      <c r="AE142" s="493" t="n">
        <v>0</v>
      </c>
      <c r="AF142" s="493" t="n">
        <v>0</v>
      </c>
      <c r="AG142" s="493" t="n">
        <v>0</v>
      </c>
      <c r="AH142" s="493" t="n">
        <v>0</v>
      </c>
      <c r="AI142" s="493" t="n">
        <v>0</v>
      </c>
      <c r="AJ142" s="493" t="n">
        <v>0</v>
      </c>
      <c r="AK142" s="493" t="n">
        <v>0</v>
      </c>
      <c r="AL142" s="493" t="n">
        <v>0</v>
      </c>
      <c r="AM142" s="493" t="n">
        <v>0</v>
      </c>
      <c r="AN142" s="493" t="n">
        <v>0</v>
      </c>
      <c r="AO142" s="493" t="n">
        <v>0</v>
      </c>
      <c r="AP142" s="493" t="n">
        <v>0</v>
      </c>
      <c r="AQ142" s="493" t="n">
        <v>0</v>
      </c>
      <c r="AR142" s="493" t="n">
        <v>0</v>
      </c>
      <c r="AS142" s="493" t="n">
        <v>0</v>
      </c>
      <c r="AT142" s="493" t="n">
        <v>0</v>
      </c>
      <c r="AU142" s="493" t="n">
        <v>0</v>
      </c>
      <c r="AV142" s="493" t="n">
        <v>0</v>
      </c>
      <c r="AW142" s="493" t="n">
        <v>0</v>
      </c>
      <c r="AX142" s="493" t="n">
        <v>150.3</v>
      </c>
      <c r="AY142" s="493" t="n">
        <v>49</v>
      </c>
      <c r="AZ142" s="493" t="n">
        <v>163.52</v>
      </c>
      <c r="BA142" s="493" t="n">
        <v>110.2</v>
      </c>
      <c r="BB142" s="493" t="n">
        <v>287.28</v>
      </c>
      <c r="BC142" s="493" t="n">
        <v>163.52</v>
      </c>
      <c r="BD142" s="493" t="n">
        <v>1080.76</v>
      </c>
      <c r="BE142" s="493" t="n">
        <v>61.8</v>
      </c>
      <c r="BF142" s="493" t="n">
        <v>118.8</v>
      </c>
      <c r="BG142" s="493" t="n">
        <v>0</v>
      </c>
      <c r="BH142" s="493" t="n">
        <v>0</v>
      </c>
      <c r="BI142" s="493" t="n">
        <v>0</v>
      </c>
      <c r="BJ142" s="493" t="n">
        <v>525.6</v>
      </c>
      <c r="BK142" s="493" t="n">
        <v>0</v>
      </c>
      <c r="BL142" s="493" t="n">
        <v>203.63</v>
      </c>
      <c r="BM142" s="493" t="n">
        <v>88.04000000000001</v>
      </c>
      <c r="BN142" s="493" t="n">
        <v>231.88</v>
      </c>
      <c r="BO142" s="493" t="n">
        <v>0</v>
      </c>
      <c r="BP142" s="493" t="n">
        <v>237.77</v>
      </c>
      <c r="BQ142" s="493" t="n">
        <v>0</v>
      </c>
      <c r="BR142" s="493" t="n">
        <v>0</v>
      </c>
      <c r="BS142" s="493" t="n">
        <v>0</v>
      </c>
      <c r="BT142" s="493" t="n">
        <v>0</v>
      </c>
      <c r="BU142" s="493" t="n">
        <v>0</v>
      </c>
      <c r="BV142" s="493" t="n">
        <v>0</v>
      </c>
      <c r="BW142" s="493" t="n">
        <v>0</v>
      </c>
    </row>
    <row r="143">
      <c r="A143" t="inlineStr">
        <is>
          <t>[C11A1] 심혈관 질환 다중요법 목적의 복합제제 (단일 투약 형태)</t>
        </is>
      </c>
      <c r="B143" t="inlineStr">
        <is>
          <t>명문제약</t>
        </is>
      </c>
      <c r="C143" t="inlineStr">
        <is>
          <t>발사로브</t>
        </is>
      </c>
      <c r="D143" t="inlineStr">
        <is>
          <t>명문제약</t>
        </is>
      </c>
      <c r="E143" t="inlineStr">
        <is>
          <t>rosuvastatin calcium  ( as rosuvastatin),  valsartan</t>
        </is>
      </c>
      <c r="F143" t="inlineStr">
        <is>
          <t>의원</t>
        </is>
      </c>
      <c r="G143" t="inlineStr">
        <is>
          <t>Generic</t>
        </is>
      </c>
      <c r="H143" s="493" t="n">
        <v>0</v>
      </c>
      <c r="I143" s="493" t="n">
        <v>0</v>
      </c>
      <c r="J143" s="493" t="n">
        <v>0</v>
      </c>
      <c r="K143" s="493" t="n">
        <v>0</v>
      </c>
      <c r="L143" s="493" t="n">
        <v>0</v>
      </c>
      <c r="M143" s="493" t="n">
        <v>512</v>
      </c>
      <c r="N143" s="493" t="n">
        <v>120</v>
      </c>
      <c r="O143" s="493" t="n">
        <v>123.69</v>
      </c>
      <c r="P143" s="493" t="n">
        <v>0</v>
      </c>
      <c r="Q143" s="493" t="n">
        <v>0</v>
      </c>
      <c r="R143" s="493" t="n">
        <v>0</v>
      </c>
      <c r="S143" s="493" t="n">
        <v>0</v>
      </c>
      <c r="T143" s="493" t="n">
        <v>0</v>
      </c>
      <c r="U143" s="493" t="n">
        <v>0</v>
      </c>
      <c r="V143" s="493" t="n">
        <v>0</v>
      </c>
      <c r="W143" s="493" t="n">
        <v>0</v>
      </c>
      <c r="X143" s="493" t="n">
        <v>0</v>
      </c>
      <c r="Y143" s="493" t="n">
        <v>0</v>
      </c>
      <c r="Z143" s="493" t="n">
        <v>0</v>
      </c>
      <c r="AA143" s="493" t="n">
        <v>1929.9</v>
      </c>
      <c r="AB143" s="493" t="n">
        <v>1776.6</v>
      </c>
      <c r="AC143" s="493" t="n">
        <v>2058</v>
      </c>
      <c r="AD143" s="493" t="n">
        <v>0</v>
      </c>
      <c r="AE143" s="493" t="n">
        <v>2946</v>
      </c>
      <c r="AF143" s="493" t="n">
        <v>0</v>
      </c>
      <c r="AG143" s="493" t="n">
        <v>0</v>
      </c>
      <c r="AH143" s="493" t="n">
        <v>2612.7</v>
      </c>
      <c r="AI143" s="493" t="n">
        <v>2179.5</v>
      </c>
      <c r="AJ143" s="493" t="n">
        <v>7475.64</v>
      </c>
      <c r="AK143" s="493" t="n">
        <v>5447.92</v>
      </c>
      <c r="AL143" s="493" t="n">
        <v>7962.98</v>
      </c>
      <c r="AM143" s="493" t="n">
        <v>7091.62</v>
      </c>
      <c r="AN143" s="493" t="n">
        <v>6546.82</v>
      </c>
      <c r="AO143" s="493" t="n">
        <v>6962.6</v>
      </c>
      <c r="AP143" s="493" t="n">
        <v>8794.82</v>
      </c>
      <c r="AQ143" s="493" t="n">
        <v>5701.4</v>
      </c>
      <c r="AR143" s="493" t="n">
        <v>5635.73</v>
      </c>
      <c r="AS143" s="493" t="n">
        <v>10409.08</v>
      </c>
      <c r="AT143" s="493" t="n">
        <v>7237.85</v>
      </c>
      <c r="AU143" s="493" t="n">
        <v>7203.45</v>
      </c>
      <c r="AV143" s="493" t="n">
        <v>8557.4</v>
      </c>
      <c r="AW143" s="493" t="n">
        <v>5617.59</v>
      </c>
      <c r="AX143" s="493" t="n">
        <v>6461.46</v>
      </c>
      <c r="AY143" s="493" t="n">
        <v>10343.46</v>
      </c>
      <c r="AZ143" s="493" t="n">
        <v>6533.16</v>
      </c>
      <c r="BA143" s="493" t="n">
        <v>9341.4</v>
      </c>
      <c r="BB143" s="493" t="n">
        <v>9677.02</v>
      </c>
      <c r="BC143" s="493" t="n">
        <v>8622.65</v>
      </c>
      <c r="BD143" s="493" t="n">
        <v>8011.96</v>
      </c>
      <c r="BE143" s="493" t="n">
        <v>7209.1</v>
      </c>
      <c r="BF143" s="493" t="n">
        <v>3301.1</v>
      </c>
      <c r="BG143" s="493" t="n">
        <v>0</v>
      </c>
      <c r="BH143" s="493" t="n">
        <v>1656.84</v>
      </c>
      <c r="BI143" s="493" t="n">
        <v>0</v>
      </c>
      <c r="BJ143" s="493" t="n">
        <v>4697.04</v>
      </c>
      <c r="BK143" s="493" t="n">
        <v>5201.23</v>
      </c>
      <c r="BL143" s="493" t="n">
        <v>6915.8</v>
      </c>
      <c r="BM143" s="493" t="n">
        <v>840.9</v>
      </c>
      <c r="BN143" s="493" t="n">
        <v>4798.1</v>
      </c>
      <c r="BO143" s="493" t="n">
        <v>0</v>
      </c>
      <c r="BP143" s="493" t="n">
        <v>357</v>
      </c>
      <c r="BQ143" s="493" t="n">
        <v>3806</v>
      </c>
      <c r="BR143" s="493" t="n">
        <v>8219.469999999999</v>
      </c>
      <c r="BS143" s="493" t="n">
        <v>8690.700000000001</v>
      </c>
      <c r="BT143" s="493" t="n">
        <v>9374.82</v>
      </c>
      <c r="BU143" s="493" t="n">
        <v>8887.200000000001</v>
      </c>
      <c r="BV143" s="493" t="n">
        <v>8784.85</v>
      </c>
      <c r="BW143" s="493" t="n">
        <v>8188.5</v>
      </c>
    </row>
    <row r="144">
      <c r="A144" t="inlineStr">
        <is>
          <t>[C11A1] 심혈관 질환 다중요법 목적의 복합제제 (단일 투약 형태)</t>
        </is>
      </c>
      <c r="B144" t="inlineStr">
        <is>
          <t>명문제약</t>
        </is>
      </c>
      <c r="C144" t="inlineStr">
        <is>
          <t>텔미로브</t>
        </is>
      </c>
      <c r="D144" t="inlineStr">
        <is>
          <t>명문제약</t>
        </is>
      </c>
      <c r="E144" t="inlineStr">
        <is>
          <t>rosuvastatin calcium  ( as rosuvastatin),  telmisartan</t>
        </is>
      </c>
      <c r="F144" t="inlineStr">
        <is>
          <t>종합병원</t>
        </is>
      </c>
      <c r="G144" t="inlineStr">
        <is>
          <t>Generic</t>
        </is>
      </c>
      <c r="H144" s="493" t="n">
        <v>0</v>
      </c>
      <c r="I144" s="493" t="n">
        <v>0</v>
      </c>
      <c r="J144" s="493" t="n">
        <v>0</v>
      </c>
      <c r="K144" s="493" t="n">
        <v>0</v>
      </c>
      <c r="L144" s="493" t="n">
        <v>0</v>
      </c>
      <c r="M144" s="493" t="n">
        <v>0</v>
      </c>
      <c r="N144" s="493" t="n">
        <v>0</v>
      </c>
      <c r="O144" s="493" t="n">
        <v>0</v>
      </c>
      <c r="P144" s="493" t="n">
        <v>0</v>
      </c>
      <c r="Q144" s="493" t="n">
        <v>0</v>
      </c>
      <c r="R144" s="493" t="n">
        <v>0</v>
      </c>
      <c r="S144" s="493" t="n">
        <v>0</v>
      </c>
      <c r="T144" s="493" t="n">
        <v>0</v>
      </c>
      <c r="U144" s="493" t="n">
        <v>0</v>
      </c>
      <c r="V144" s="493" t="n">
        <v>0</v>
      </c>
      <c r="W144" s="493" t="n">
        <v>0</v>
      </c>
      <c r="X144" s="493" t="n">
        <v>0</v>
      </c>
      <c r="Y144" s="493" t="n">
        <v>0</v>
      </c>
      <c r="Z144" s="493" t="n">
        <v>0</v>
      </c>
      <c r="AA144" s="493" t="n">
        <v>0</v>
      </c>
      <c r="AB144" s="493" t="n">
        <v>0</v>
      </c>
      <c r="AC144" s="493" t="n">
        <v>0</v>
      </c>
      <c r="AD144" s="493" t="n">
        <v>0</v>
      </c>
      <c r="AE144" s="493" t="n">
        <v>0</v>
      </c>
      <c r="AF144" s="493" t="n">
        <v>0</v>
      </c>
      <c r="AG144" s="493" t="n">
        <v>0</v>
      </c>
      <c r="AH144" s="493" t="n">
        <v>0</v>
      </c>
      <c r="AI144" s="493" t="n">
        <v>0</v>
      </c>
      <c r="AJ144" s="493" t="n">
        <v>0</v>
      </c>
      <c r="AK144" s="493" t="n">
        <v>0</v>
      </c>
      <c r="AL144" s="493" t="n">
        <v>144.9</v>
      </c>
      <c r="AM144" s="493" t="n">
        <v>0</v>
      </c>
      <c r="AN144" s="493" t="n">
        <v>0</v>
      </c>
      <c r="AO144" s="493" t="n">
        <v>0</v>
      </c>
      <c r="AP144" s="493" t="n">
        <v>3475.8</v>
      </c>
      <c r="AQ144" s="493" t="n">
        <v>0</v>
      </c>
      <c r="AR144" s="493" t="n">
        <v>0</v>
      </c>
      <c r="AS144" s="493" t="n">
        <v>837.9</v>
      </c>
      <c r="AT144" s="493" t="n">
        <v>0</v>
      </c>
      <c r="AU144" s="493" t="n">
        <v>0</v>
      </c>
      <c r="AV144" s="493" t="n">
        <v>1156.5</v>
      </c>
      <c r="AW144" s="493" t="n">
        <v>0</v>
      </c>
      <c r="AX144" s="493" t="n">
        <v>0</v>
      </c>
      <c r="AY144" s="493" t="n">
        <v>796.5</v>
      </c>
      <c r="AZ144" s="493" t="n">
        <v>360.75</v>
      </c>
      <c r="BA144" s="493" t="n">
        <v>480</v>
      </c>
      <c r="BB144" s="493" t="n">
        <v>0</v>
      </c>
      <c r="BC144" s="493" t="n">
        <v>0</v>
      </c>
      <c r="BD144" s="493" t="n">
        <v>285.6</v>
      </c>
      <c r="BE144" s="493" t="n">
        <v>0</v>
      </c>
      <c r="BF144" s="493" t="n">
        <v>0</v>
      </c>
      <c r="BG144" s="493" t="n">
        <v>78</v>
      </c>
      <c r="BH144" s="493" t="n">
        <v>0</v>
      </c>
      <c r="BI144" s="493" t="n">
        <v>0</v>
      </c>
      <c r="BJ144" s="493" t="n">
        <v>900</v>
      </c>
      <c r="BK144" s="493" t="n">
        <v>766.3</v>
      </c>
      <c r="BL144" s="493" t="n">
        <v>145.2</v>
      </c>
      <c r="BM144" s="493" t="n">
        <v>241.5</v>
      </c>
      <c r="BN144" s="493" t="n">
        <v>2666.2</v>
      </c>
      <c r="BO144" s="493" t="n">
        <v>0</v>
      </c>
      <c r="BP144" s="493" t="n">
        <v>572</v>
      </c>
      <c r="BQ144" s="493" t="n">
        <v>0</v>
      </c>
      <c r="BR144" s="493" t="n">
        <v>883.66</v>
      </c>
      <c r="BS144" s="493" t="n">
        <v>448.8</v>
      </c>
      <c r="BT144" s="493" t="n">
        <v>1934.7</v>
      </c>
      <c r="BU144" s="493" t="n">
        <v>1126.9</v>
      </c>
      <c r="BV144" s="493" t="n">
        <v>1635.2</v>
      </c>
      <c r="BW144" s="493" t="n">
        <v>2845.6</v>
      </c>
    </row>
    <row r="145">
      <c r="A145" t="inlineStr">
        <is>
          <t>[C11A1] 심혈관 질환 다중요법 목적의 복합제제 (단일 투약 형태)</t>
        </is>
      </c>
      <c r="B145" t="inlineStr">
        <is>
          <t>명문제약</t>
        </is>
      </c>
      <c r="C145" t="inlineStr">
        <is>
          <t>텔미로브</t>
        </is>
      </c>
      <c r="D145" t="inlineStr">
        <is>
          <t>명문제약</t>
        </is>
      </c>
      <c r="E145" t="inlineStr">
        <is>
          <t>rosuvastatin calcium  ( as rosuvastatin),  telmisartan</t>
        </is>
      </c>
      <c r="F145" t="inlineStr">
        <is>
          <t>병원</t>
        </is>
      </c>
      <c r="G145" t="inlineStr">
        <is>
          <t>Generic</t>
        </is>
      </c>
      <c r="H145" s="493" t="n">
        <v>0</v>
      </c>
      <c r="I145" s="493" t="n">
        <v>0</v>
      </c>
      <c r="J145" s="493" t="n">
        <v>0</v>
      </c>
      <c r="K145" s="493" t="n">
        <v>0</v>
      </c>
      <c r="L145" s="493" t="n">
        <v>0</v>
      </c>
      <c r="M145" s="493" t="n">
        <v>0</v>
      </c>
      <c r="N145" s="493" t="n">
        <v>0</v>
      </c>
      <c r="O145" s="493" t="n">
        <v>0</v>
      </c>
      <c r="P145" s="493" t="n">
        <v>0</v>
      </c>
      <c r="Q145" s="493" t="n">
        <v>0</v>
      </c>
      <c r="R145" s="493" t="n">
        <v>0</v>
      </c>
      <c r="S145" s="493" t="n">
        <v>0</v>
      </c>
      <c r="T145" s="493" t="n">
        <v>0</v>
      </c>
      <c r="U145" s="493" t="n">
        <v>0</v>
      </c>
      <c r="V145" s="493" t="n">
        <v>0</v>
      </c>
      <c r="W145" s="493" t="n">
        <v>0</v>
      </c>
      <c r="X145" s="493" t="n">
        <v>0</v>
      </c>
      <c r="Y145" s="493" t="n">
        <v>0</v>
      </c>
      <c r="Z145" s="493" t="n">
        <v>0</v>
      </c>
      <c r="AA145" s="493" t="n">
        <v>0</v>
      </c>
      <c r="AB145" s="493" t="n">
        <v>0</v>
      </c>
      <c r="AC145" s="493" t="n">
        <v>5497.92</v>
      </c>
      <c r="AD145" s="493" t="n">
        <v>6019.93</v>
      </c>
      <c r="AE145" s="493" t="n">
        <v>5471.84</v>
      </c>
      <c r="AF145" s="493" t="n">
        <v>4107.72</v>
      </c>
      <c r="AG145" s="493" t="n">
        <v>4746.71</v>
      </c>
      <c r="AH145" s="493" t="n">
        <v>5580.74</v>
      </c>
      <c r="AI145" s="493" t="n">
        <v>3553.84</v>
      </c>
      <c r="AJ145" s="493" t="n">
        <v>3266.35</v>
      </c>
      <c r="AK145" s="493" t="n">
        <v>4558.7</v>
      </c>
      <c r="AL145" s="493" t="n">
        <v>5036.64</v>
      </c>
      <c r="AM145" s="493" t="n">
        <v>3176.7</v>
      </c>
      <c r="AN145" s="493" t="n">
        <v>3277.76</v>
      </c>
      <c r="AO145" s="493" t="n">
        <v>3231.3</v>
      </c>
      <c r="AP145" s="493" t="n">
        <v>2431.56</v>
      </c>
      <c r="AQ145" s="493" t="n">
        <v>3428.1</v>
      </c>
      <c r="AR145" s="493" t="n">
        <v>2534.4</v>
      </c>
      <c r="AS145" s="493" t="n">
        <v>2456</v>
      </c>
      <c r="AT145" s="493" t="n">
        <v>1938.6</v>
      </c>
      <c r="AU145" s="493" t="n">
        <v>2367.9</v>
      </c>
      <c r="AV145" s="493" t="n">
        <v>2449.2</v>
      </c>
      <c r="AW145" s="493" t="n">
        <v>3756.6</v>
      </c>
      <c r="AX145" s="493" t="n">
        <v>2648.4</v>
      </c>
      <c r="AY145" s="493" t="n">
        <v>2882</v>
      </c>
      <c r="AZ145" s="493" t="n">
        <v>3233.7</v>
      </c>
      <c r="BA145" s="493" t="n">
        <v>2806.29</v>
      </c>
      <c r="BB145" s="493" t="n">
        <v>3464.1</v>
      </c>
      <c r="BC145" s="493" t="n">
        <v>3582</v>
      </c>
      <c r="BD145" s="493" t="n">
        <v>285.3</v>
      </c>
      <c r="BE145" s="493" t="n">
        <v>243.6</v>
      </c>
      <c r="BF145" s="493" t="n">
        <v>760.74</v>
      </c>
      <c r="BG145" s="493" t="n">
        <v>1703.6</v>
      </c>
      <c r="BH145" s="493" t="n">
        <v>1887.34</v>
      </c>
      <c r="BI145" s="493" t="n">
        <v>3265.05</v>
      </c>
      <c r="BJ145" s="493" t="n">
        <v>2339.52</v>
      </c>
      <c r="BK145" s="493" t="n">
        <v>1580.32</v>
      </c>
      <c r="BL145" s="493" t="n">
        <v>660.75</v>
      </c>
      <c r="BM145" s="493" t="n">
        <v>2798.02</v>
      </c>
      <c r="BN145" s="493" t="n">
        <v>1102.1</v>
      </c>
      <c r="BO145" s="493" t="n">
        <v>1458.9</v>
      </c>
      <c r="BP145" s="493" t="n">
        <v>1922.1</v>
      </c>
      <c r="BQ145" s="493" t="n">
        <v>840</v>
      </c>
      <c r="BR145" s="493" t="n">
        <v>2338.2</v>
      </c>
      <c r="BS145" s="493" t="n">
        <v>1101.77</v>
      </c>
      <c r="BT145" s="493" t="n">
        <v>361.5</v>
      </c>
      <c r="BU145" s="493" t="n">
        <v>2048.1</v>
      </c>
      <c r="BV145" s="493" t="n">
        <v>284.1</v>
      </c>
      <c r="BW145" s="493" t="n">
        <v>1685.7</v>
      </c>
    </row>
    <row r="146">
      <c r="A146" t="inlineStr">
        <is>
          <t>[C11A1] 심혈관 질환 다중요법 목적의 복합제제 (단일 투약 형태)</t>
        </is>
      </c>
      <c r="B146" t="inlineStr">
        <is>
          <t>명문제약</t>
        </is>
      </c>
      <c r="C146" t="inlineStr">
        <is>
          <t>텔미로브</t>
        </is>
      </c>
      <c r="D146" t="inlineStr">
        <is>
          <t>명문제약</t>
        </is>
      </c>
      <c r="E146" t="inlineStr">
        <is>
          <t>rosuvastatin calcium  ( as rosuvastatin),  telmisartan</t>
        </is>
      </c>
      <c r="F146" t="inlineStr">
        <is>
          <t>의원</t>
        </is>
      </c>
      <c r="G146" t="inlineStr">
        <is>
          <t>Generic</t>
        </is>
      </c>
      <c r="H146" s="493" t="n">
        <v>5640</v>
      </c>
      <c r="I146" s="493" t="n">
        <v>2740.5</v>
      </c>
      <c r="J146" s="493" t="n">
        <v>3672.6</v>
      </c>
      <c r="K146" s="493" t="n">
        <v>6322.8</v>
      </c>
      <c r="L146" s="493" t="n">
        <v>7059.6</v>
      </c>
      <c r="M146" s="493" t="n">
        <v>5620.5</v>
      </c>
      <c r="N146" s="493" t="n">
        <v>7584.6</v>
      </c>
      <c r="O146" s="493" t="n">
        <v>9977.700000000001</v>
      </c>
      <c r="P146" s="493" t="n">
        <v>8075</v>
      </c>
      <c r="Q146" s="493" t="n">
        <v>7875.84</v>
      </c>
      <c r="R146" s="493" t="n">
        <v>12376.1</v>
      </c>
      <c r="S146" s="493" t="n">
        <v>15268.4</v>
      </c>
      <c r="T146" s="493" t="n">
        <v>15530.8</v>
      </c>
      <c r="U146" s="493" t="n">
        <v>14617.85</v>
      </c>
      <c r="V146" s="493" t="n">
        <v>13445.6</v>
      </c>
      <c r="W146" s="493" t="n">
        <v>11169.4</v>
      </c>
      <c r="X146" s="493" t="n">
        <v>10930</v>
      </c>
      <c r="Y146" s="493" t="n">
        <v>9274.1</v>
      </c>
      <c r="Z146" s="493" t="n">
        <v>15215.4</v>
      </c>
      <c r="AA146" s="493" t="n">
        <v>10652.7</v>
      </c>
      <c r="AB146" s="493" t="n">
        <v>17960.15</v>
      </c>
      <c r="AC146" s="493" t="n">
        <v>10836</v>
      </c>
      <c r="AD146" s="493" t="n">
        <v>19938</v>
      </c>
      <c r="AE146" s="493" t="n">
        <v>16851.1</v>
      </c>
      <c r="AF146" s="493" t="n">
        <v>13863.9</v>
      </c>
      <c r="AG146" s="493" t="n">
        <v>10697</v>
      </c>
      <c r="AH146" s="493" t="n">
        <v>14548.75</v>
      </c>
      <c r="AI146" s="493" t="n">
        <v>11940.4</v>
      </c>
      <c r="AJ146" s="493" t="n">
        <v>11848.5</v>
      </c>
      <c r="AK146" s="493" t="n">
        <v>11613.2</v>
      </c>
      <c r="AL146" s="493" t="n">
        <v>10549.6</v>
      </c>
      <c r="AM146" s="493" t="n">
        <v>11057.9</v>
      </c>
      <c r="AN146" s="493" t="n">
        <v>11093.25</v>
      </c>
      <c r="AO146" s="493" t="n">
        <v>8823.42</v>
      </c>
      <c r="AP146" s="493" t="n">
        <v>17502.67</v>
      </c>
      <c r="AQ146" s="493" t="n">
        <v>13949.16</v>
      </c>
      <c r="AR146" s="493" t="n">
        <v>11506.28</v>
      </c>
      <c r="AS146" s="493" t="n">
        <v>17969.7</v>
      </c>
      <c r="AT146" s="493" t="n">
        <v>15271.54</v>
      </c>
      <c r="AU146" s="493" t="n">
        <v>22603</v>
      </c>
      <c r="AV146" s="493" t="n">
        <v>39803.85</v>
      </c>
      <c r="AW146" s="493" t="n">
        <v>31723.35</v>
      </c>
      <c r="AX146" s="493" t="n">
        <v>41698.35</v>
      </c>
      <c r="AY146" s="493" t="n">
        <v>50690.59</v>
      </c>
      <c r="AZ146" s="493" t="n">
        <v>57593.95</v>
      </c>
      <c r="BA146" s="493" t="n">
        <v>51563.17</v>
      </c>
      <c r="BB146" s="493" t="n">
        <v>59657.41</v>
      </c>
      <c r="BC146" s="493" t="n">
        <v>60038.65</v>
      </c>
      <c r="BD146" s="493" t="n">
        <v>55549.07</v>
      </c>
      <c r="BE146" s="493" t="n">
        <v>30278.2</v>
      </c>
      <c r="BF146" s="493" t="n">
        <v>30885.29</v>
      </c>
      <c r="BG146" s="493" t="n">
        <v>31701.38</v>
      </c>
      <c r="BH146" s="493" t="n">
        <v>49189.64</v>
      </c>
      <c r="BI146" s="493" t="n">
        <v>55882.07</v>
      </c>
      <c r="BJ146" s="493" t="n">
        <v>49243.05</v>
      </c>
      <c r="BK146" s="493" t="n">
        <v>56670.1</v>
      </c>
      <c r="BL146" s="493" t="n">
        <v>55310.5</v>
      </c>
      <c r="BM146" s="493" t="n">
        <v>55712.49</v>
      </c>
      <c r="BN146" s="493" t="n">
        <v>62684.38</v>
      </c>
      <c r="BO146" s="493" t="n">
        <v>58601.65</v>
      </c>
      <c r="BP146" s="493" t="n">
        <v>46915.14</v>
      </c>
      <c r="BQ146" s="493" t="n">
        <v>44199.71</v>
      </c>
      <c r="BR146" s="493" t="n">
        <v>53443.94</v>
      </c>
      <c r="BS146" s="493" t="n">
        <v>49165.42</v>
      </c>
      <c r="BT146" s="493" t="n">
        <v>42763.3</v>
      </c>
      <c r="BU146" s="493" t="n">
        <v>59021.04</v>
      </c>
      <c r="BV146" s="493" t="n">
        <v>50316.63</v>
      </c>
      <c r="BW146" s="493" t="n">
        <v>44784.13</v>
      </c>
    </row>
    <row r="147">
      <c r="A147" t="inlineStr">
        <is>
          <t>[C11A1] 심혈관 질환 다중요법 목적의 복합제제 (단일 투약 형태)</t>
        </is>
      </c>
      <c r="B147" t="inlineStr">
        <is>
          <t>명문제약</t>
        </is>
      </c>
      <c r="C147" t="inlineStr">
        <is>
          <t>텔미로브</t>
        </is>
      </c>
      <c r="D147" t="inlineStr">
        <is>
          <t>명문제약</t>
        </is>
      </c>
      <c r="E147" t="inlineStr">
        <is>
          <t>rosuvastatin calcium  ( as rosuvastatin),  telmisartan</t>
        </is>
      </c>
      <c r="F147" t="inlineStr">
        <is>
          <t>보건소</t>
        </is>
      </c>
      <c r="G147" t="inlineStr">
        <is>
          <t>Generic</t>
        </is>
      </c>
      <c r="H147" s="493" t="n">
        <v>0</v>
      </c>
      <c r="I147" s="493" t="n">
        <v>0</v>
      </c>
      <c r="J147" s="493" t="n">
        <v>0</v>
      </c>
      <c r="K147" s="493" t="n">
        <v>0</v>
      </c>
      <c r="L147" s="493" t="n">
        <v>0</v>
      </c>
      <c r="M147" s="493" t="n">
        <v>0</v>
      </c>
      <c r="N147" s="493" t="n">
        <v>0</v>
      </c>
      <c r="O147" s="493" t="n">
        <v>0</v>
      </c>
      <c r="P147" s="493" t="n">
        <v>0</v>
      </c>
      <c r="Q147" s="493" t="n">
        <v>0</v>
      </c>
      <c r="R147" s="493" t="n">
        <v>0</v>
      </c>
      <c r="S147" s="493" t="n">
        <v>0</v>
      </c>
      <c r="T147" s="493" t="n">
        <v>0</v>
      </c>
      <c r="U147" s="493" t="n">
        <v>0</v>
      </c>
      <c r="V147" s="493" t="n">
        <v>0</v>
      </c>
      <c r="W147" s="493" t="n">
        <v>0</v>
      </c>
      <c r="X147" s="493" t="n">
        <v>0</v>
      </c>
      <c r="Y147" s="493" t="n">
        <v>0</v>
      </c>
      <c r="Z147" s="493" t="n">
        <v>0</v>
      </c>
      <c r="AA147" s="493" t="n">
        <v>0</v>
      </c>
      <c r="AB147" s="493" t="n">
        <v>0</v>
      </c>
      <c r="AC147" s="493" t="n">
        <v>0</v>
      </c>
      <c r="AD147" s="493" t="n">
        <v>0</v>
      </c>
      <c r="AE147" s="493" t="n">
        <v>0</v>
      </c>
      <c r="AF147" s="493" t="n">
        <v>0</v>
      </c>
      <c r="AG147" s="493" t="n">
        <v>0</v>
      </c>
      <c r="AH147" s="493" t="n">
        <v>0</v>
      </c>
      <c r="AI147" s="493" t="n">
        <v>229.8</v>
      </c>
      <c r="AJ147" s="493" t="n">
        <v>0</v>
      </c>
      <c r="AK147" s="493" t="n">
        <v>265.2</v>
      </c>
      <c r="AL147" s="493" t="n">
        <v>0</v>
      </c>
      <c r="AM147" s="493" t="n">
        <v>288.6</v>
      </c>
      <c r="AN147" s="493" t="n">
        <v>0</v>
      </c>
      <c r="AO147" s="493" t="n">
        <v>219.6</v>
      </c>
      <c r="AP147" s="493" t="n">
        <v>0</v>
      </c>
      <c r="AQ147" s="493" t="n">
        <v>296.4</v>
      </c>
      <c r="AR147" s="493" t="n">
        <v>164.4</v>
      </c>
      <c r="AS147" s="493" t="n">
        <v>164.4</v>
      </c>
      <c r="AT147" s="493" t="n">
        <v>160.8</v>
      </c>
      <c r="AU147" s="493" t="n">
        <v>150.6</v>
      </c>
      <c r="AV147" s="493" t="n">
        <v>159</v>
      </c>
      <c r="AW147" s="493" t="n">
        <v>178.8</v>
      </c>
      <c r="AX147" s="493" t="n">
        <v>97.5</v>
      </c>
      <c r="AY147" s="493" t="n">
        <v>517.5</v>
      </c>
      <c r="AZ147" s="493" t="n">
        <v>0</v>
      </c>
      <c r="BA147" s="493" t="n">
        <v>219</v>
      </c>
      <c r="BB147" s="493" t="n">
        <v>216.9</v>
      </c>
      <c r="BC147" s="493" t="n">
        <v>157.8</v>
      </c>
      <c r="BD147" s="493" t="n">
        <v>0</v>
      </c>
      <c r="BE147" s="493" t="n">
        <v>427.5</v>
      </c>
      <c r="BF147" s="493" t="n">
        <v>0</v>
      </c>
      <c r="BG147" s="493" t="n">
        <v>376.5</v>
      </c>
      <c r="BH147" s="493" t="n">
        <v>0</v>
      </c>
      <c r="BI147" s="493" t="n">
        <v>160.2</v>
      </c>
      <c r="BJ147" s="493" t="n">
        <v>0</v>
      </c>
      <c r="BK147" s="493" t="n">
        <v>150</v>
      </c>
      <c r="BL147" s="493" t="n">
        <v>166.2</v>
      </c>
      <c r="BM147" s="493" t="n">
        <v>0</v>
      </c>
      <c r="BN147" s="493" t="n">
        <v>0</v>
      </c>
      <c r="BO147" s="493" t="n">
        <v>147</v>
      </c>
      <c r="BP147" s="493" t="n">
        <v>0</v>
      </c>
      <c r="BQ147" s="493" t="n">
        <v>513.9</v>
      </c>
      <c r="BR147" s="493" t="n">
        <v>0</v>
      </c>
      <c r="BS147" s="493" t="n">
        <v>150.6</v>
      </c>
      <c r="BT147" s="493" t="n">
        <v>380.7</v>
      </c>
      <c r="BU147" s="493" t="n">
        <v>159</v>
      </c>
      <c r="BV147" s="493" t="n">
        <v>0</v>
      </c>
      <c r="BW147" s="493" t="n">
        <v>0</v>
      </c>
    </row>
    <row r="148">
      <c r="A148" t="inlineStr">
        <is>
          <t>[C11A1] 심혈관 질환 다중요법 목적의 복합제제 (단일 투약 형태)</t>
        </is>
      </c>
      <c r="B148" t="inlineStr">
        <is>
          <t>명문제약</t>
        </is>
      </c>
      <c r="C148" t="inlineStr">
        <is>
          <t>텔미원스플러스</t>
        </is>
      </c>
      <c r="D148" t="inlineStr">
        <is>
          <t>명문제약</t>
        </is>
      </c>
      <c r="E148" t="inlineStr">
        <is>
          <t>amlodipine besylate  ( as amlodipine),  rosuvastatin calcium  ( as rosuvastatin),  telmisartan</t>
        </is>
      </c>
      <c r="F148" t="inlineStr">
        <is>
          <t>상급종합병원</t>
        </is>
      </c>
      <c r="G148" t="inlineStr">
        <is>
          <t>Generic</t>
        </is>
      </c>
      <c r="H148" s="493" t="n">
        <v>0</v>
      </c>
      <c r="I148" s="493" t="n">
        <v>0</v>
      </c>
      <c r="J148" s="493" t="n">
        <v>0</v>
      </c>
      <c r="K148" s="493" t="n">
        <v>0</v>
      </c>
      <c r="L148" s="493" t="n">
        <v>0</v>
      </c>
      <c r="M148" s="493" t="n">
        <v>0</v>
      </c>
      <c r="N148" s="493" t="n">
        <v>0</v>
      </c>
      <c r="O148" s="493" t="n">
        <v>0</v>
      </c>
      <c r="P148" s="493" t="n">
        <v>0</v>
      </c>
      <c r="Q148" s="493" t="n">
        <v>0</v>
      </c>
      <c r="R148" s="493" t="n">
        <v>0</v>
      </c>
      <c r="S148" s="493" t="n">
        <v>0</v>
      </c>
      <c r="T148" s="493" t="n">
        <v>0</v>
      </c>
      <c r="U148" s="493" t="n">
        <v>0</v>
      </c>
      <c r="V148" s="493" t="n">
        <v>0</v>
      </c>
      <c r="W148" s="493" t="n">
        <v>0</v>
      </c>
      <c r="X148" s="493" t="n">
        <v>0</v>
      </c>
      <c r="Y148" s="493" t="n">
        <v>0</v>
      </c>
      <c r="Z148" s="493" t="n">
        <v>0</v>
      </c>
      <c r="AA148" s="493" t="n">
        <v>0</v>
      </c>
      <c r="AB148" s="493" t="n">
        <v>0</v>
      </c>
      <c r="AC148" s="493" t="n">
        <v>0</v>
      </c>
      <c r="AD148" s="493" t="n">
        <v>0</v>
      </c>
      <c r="AE148" s="493" t="n">
        <v>0</v>
      </c>
      <c r="AF148" s="493" t="n">
        <v>0</v>
      </c>
      <c r="AG148" s="493" t="n">
        <v>0</v>
      </c>
      <c r="AH148" s="493" t="n">
        <v>0</v>
      </c>
      <c r="AI148" s="493" t="n">
        <v>0</v>
      </c>
      <c r="AJ148" s="493" t="n">
        <v>0</v>
      </c>
      <c r="AK148" s="493" t="n">
        <v>0</v>
      </c>
      <c r="AL148" s="493" t="n">
        <v>0</v>
      </c>
      <c r="AM148" s="493" t="n">
        <v>0</v>
      </c>
      <c r="AN148" s="493" t="n">
        <v>0</v>
      </c>
      <c r="AO148" s="493" t="n">
        <v>0</v>
      </c>
      <c r="AP148" s="493" t="n">
        <v>0</v>
      </c>
      <c r="AQ148" s="493" t="n">
        <v>0</v>
      </c>
      <c r="AR148" s="493" t="n">
        <v>0</v>
      </c>
      <c r="AS148" s="493" t="n">
        <v>0</v>
      </c>
      <c r="AT148" s="493" t="n">
        <v>0</v>
      </c>
      <c r="AU148" s="493" t="n">
        <v>0</v>
      </c>
      <c r="AV148" s="493" t="n">
        <v>0</v>
      </c>
      <c r="AW148" s="493" t="n">
        <v>0</v>
      </c>
      <c r="AX148" s="493" t="n">
        <v>0</v>
      </c>
      <c r="AY148" s="493" t="n">
        <v>0</v>
      </c>
      <c r="AZ148" s="493" t="n">
        <v>0</v>
      </c>
      <c r="BA148" s="493" t="n">
        <v>0</v>
      </c>
      <c r="BB148" s="493" t="n">
        <v>0</v>
      </c>
      <c r="BC148" s="493" t="n">
        <v>0</v>
      </c>
      <c r="BD148" s="493" t="n">
        <v>0</v>
      </c>
      <c r="BE148" s="493" t="n">
        <v>0</v>
      </c>
      <c r="BF148" s="493" t="n">
        <v>0</v>
      </c>
      <c r="BG148" s="493" t="n">
        <v>2730.42</v>
      </c>
      <c r="BH148" s="493" t="n">
        <v>0</v>
      </c>
      <c r="BI148" s="493" t="n">
        <v>3141</v>
      </c>
      <c r="BJ148" s="493" t="n">
        <v>0</v>
      </c>
      <c r="BK148" s="493" t="n">
        <v>0</v>
      </c>
      <c r="BL148" s="493" t="n">
        <v>0</v>
      </c>
      <c r="BM148" s="493" t="n">
        <v>0</v>
      </c>
      <c r="BN148" s="493" t="n">
        <v>0</v>
      </c>
      <c r="BO148" s="493" t="n">
        <v>3052.8</v>
      </c>
      <c r="BP148" s="493" t="n">
        <v>0</v>
      </c>
      <c r="BQ148" s="493" t="n">
        <v>0</v>
      </c>
      <c r="BR148" s="493" t="n">
        <v>0</v>
      </c>
      <c r="BS148" s="493" t="n">
        <v>3313.8</v>
      </c>
      <c r="BT148" s="493" t="n">
        <v>0</v>
      </c>
      <c r="BU148" s="493" t="n">
        <v>3817.8</v>
      </c>
      <c r="BV148" s="493" t="n">
        <v>0</v>
      </c>
      <c r="BW148" s="493" t="n">
        <v>0</v>
      </c>
    </row>
    <row r="149">
      <c r="A149" t="inlineStr">
        <is>
          <t>[C11A1] 심혈관 질환 다중요법 목적의 복합제제 (단일 투약 형태)</t>
        </is>
      </c>
      <c r="B149" t="inlineStr">
        <is>
          <t>명문제약</t>
        </is>
      </c>
      <c r="C149" t="inlineStr">
        <is>
          <t>텔미원스플러스</t>
        </is>
      </c>
      <c r="D149" t="inlineStr">
        <is>
          <t>명문제약</t>
        </is>
      </c>
      <c r="E149" t="inlineStr">
        <is>
          <t>amlodipine besylate  ( as amlodipine),  rosuvastatin calcium  ( as rosuvastatin),  telmisartan</t>
        </is>
      </c>
      <c r="F149" t="inlineStr">
        <is>
          <t>병원</t>
        </is>
      </c>
      <c r="G149" t="inlineStr">
        <is>
          <t>Generic</t>
        </is>
      </c>
      <c r="H149" s="493" t="n">
        <v>0</v>
      </c>
      <c r="I149" s="493" t="n">
        <v>0</v>
      </c>
      <c r="J149" s="493" t="n">
        <v>0</v>
      </c>
      <c r="K149" s="493" t="n">
        <v>0</v>
      </c>
      <c r="L149" s="493" t="n">
        <v>0</v>
      </c>
      <c r="M149" s="493" t="n">
        <v>0</v>
      </c>
      <c r="N149" s="493" t="n">
        <v>0</v>
      </c>
      <c r="O149" s="493" t="n">
        <v>0</v>
      </c>
      <c r="P149" s="493" t="n">
        <v>0</v>
      </c>
      <c r="Q149" s="493" t="n">
        <v>0</v>
      </c>
      <c r="R149" s="493" t="n">
        <v>0</v>
      </c>
      <c r="S149" s="493" t="n">
        <v>0</v>
      </c>
      <c r="T149" s="493" t="n">
        <v>0</v>
      </c>
      <c r="U149" s="493" t="n">
        <v>0</v>
      </c>
      <c r="V149" s="493" t="n">
        <v>0</v>
      </c>
      <c r="W149" s="493" t="n">
        <v>0</v>
      </c>
      <c r="X149" s="493" t="n">
        <v>0</v>
      </c>
      <c r="Y149" s="493" t="n">
        <v>0</v>
      </c>
      <c r="Z149" s="493" t="n">
        <v>0</v>
      </c>
      <c r="AA149" s="493" t="n">
        <v>0</v>
      </c>
      <c r="AB149" s="493" t="n">
        <v>0</v>
      </c>
      <c r="AC149" s="493" t="n">
        <v>239.4</v>
      </c>
      <c r="AD149" s="493" t="n">
        <v>0</v>
      </c>
      <c r="AE149" s="493" t="n">
        <v>0</v>
      </c>
      <c r="AF149" s="493" t="n">
        <v>0</v>
      </c>
      <c r="AG149" s="493" t="n">
        <v>0</v>
      </c>
      <c r="AH149" s="493" t="n">
        <v>0</v>
      </c>
      <c r="AI149" s="493" t="n">
        <v>0</v>
      </c>
      <c r="AJ149" s="493" t="n">
        <v>0</v>
      </c>
      <c r="AK149" s="493" t="n">
        <v>0</v>
      </c>
      <c r="AL149" s="493" t="n">
        <v>0</v>
      </c>
      <c r="AM149" s="493" t="n">
        <v>0</v>
      </c>
      <c r="AN149" s="493" t="n">
        <v>0</v>
      </c>
      <c r="AO149" s="493" t="n">
        <v>0</v>
      </c>
      <c r="AP149" s="493" t="n">
        <v>0</v>
      </c>
      <c r="AQ149" s="493" t="n">
        <v>0</v>
      </c>
      <c r="AR149" s="493" t="n">
        <v>0</v>
      </c>
      <c r="AS149" s="493" t="n">
        <v>0</v>
      </c>
      <c r="AT149" s="493" t="n">
        <v>0</v>
      </c>
      <c r="AU149" s="493" t="n">
        <v>0</v>
      </c>
      <c r="AV149" s="493" t="n">
        <v>0</v>
      </c>
      <c r="AW149" s="493" t="n">
        <v>0</v>
      </c>
      <c r="AX149" s="493" t="n">
        <v>0</v>
      </c>
      <c r="AY149" s="493" t="n">
        <v>0</v>
      </c>
      <c r="AZ149" s="493" t="n">
        <v>109.8</v>
      </c>
      <c r="BA149" s="493" t="n">
        <v>0</v>
      </c>
      <c r="BB149" s="493" t="n">
        <v>463.5</v>
      </c>
      <c r="BC149" s="493" t="n">
        <v>464</v>
      </c>
      <c r="BD149" s="493" t="n">
        <v>490.78</v>
      </c>
      <c r="BE149" s="493" t="n">
        <v>791.96</v>
      </c>
      <c r="BF149" s="493" t="n">
        <v>718.2</v>
      </c>
      <c r="BG149" s="493" t="n">
        <v>359.88</v>
      </c>
      <c r="BH149" s="493" t="n">
        <v>530.1</v>
      </c>
      <c r="BI149" s="493" t="n">
        <v>478.2</v>
      </c>
      <c r="BJ149" s="493" t="n">
        <v>1054.2</v>
      </c>
      <c r="BK149" s="493" t="n">
        <v>535.8</v>
      </c>
      <c r="BL149" s="493" t="n">
        <v>1671.5</v>
      </c>
      <c r="BM149" s="493" t="n">
        <v>815.1</v>
      </c>
      <c r="BN149" s="493" t="n">
        <v>0</v>
      </c>
      <c r="BO149" s="493" t="n">
        <v>0</v>
      </c>
      <c r="BP149" s="493" t="n">
        <v>0</v>
      </c>
      <c r="BQ149" s="493" t="n">
        <v>0</v>
      </c>
      <c r="BR149" s="493" t="n">
        <v>0</v>
      </c>
      <c r="BS149" s="493" t="n">
        <v>0</v>
      </c>
      <c r="BT149" s="493" t="n">
        <v>0</v>
      </c>
      <c r="BU149" s="493" t="n">
        <v>0</v>
      </c>
      <c r="BV149" s="493" t="n">
        <v>0</v>
      </c>
      <c r="BW149" s="493" t="n">
        <v>0</v>
      </c>
    </row>
    <row r="150">
      <c r="A150" t="inlineStr">
        <is>
          <t>[C11A1] 심혈관 질환 다중요법 목적의 복합제제 (단일 투약 형태)</t>
        </is>
      </c>
      <c r="B150" t="inlineStr">
        <is>
          <t>명문제약</t>
        </is>
      </c>
      <c r="C150" t="inlineStr">
        <is>
          <t>텔미원스플러스</t>
        </is>
      </c>
      <c r="D150" t="inlineStr">
        <is>
          <t>명문제약</t>
        </is>
      </c>
      <c r="E150" t="inlineStr">
        <is>
          <t>amlodipine besylate  ( as amlodipine),  rosuvastatin calcium  ( as rosuvastatin),  telmisartan</t>
        </is>
      </c>
      <c r="F150" t="inlineStr">
        <is>
          <t>의원</t>
        </is>
      </c>
      <c r="G150" t="inlineStr">
        <is>
          <t>Generic</t>
        </is>
      </c>
      <c r="H150" s="493" t="n">
        <v>9762.9</v>
      </c>
      <c r="I150" s="493" t="n">
        <v>7217.06</v>
      </c>
      <c r="J150" s="493" t="n">
        <v>14117.19</v>
      </c>
      <c r="K150" s="493" t="n">
        <v>8893.450000000001</v>
      </c>
      <c r="L150" s="493" t="n">
        <v>11251.52</v>
      </c>
      <c r="M150" s="493" t="n">
        <v>11308.35</v>
      </c>
      <c r="N150" s="493" t="n">
        <v>10258.18</v>
      </c>
      <c r="O150" s="493" t="n">
        <v>10857.15</v>
      </c>
      <c r="P150" s="493" t="n">
        <v>13117</v>
      </c>
      <c r="Q150" s="493" t="n">
        <v>11846.5</v>
      </c>
      <c r="R150" s="493" t="n">
        <v>11967.91</v>
      </c>
      <c r="S150" s="493" t="n">
        <v>11124</v>
      </c>
      <c r="T150" s="493" t="n">
        <v>12968</v>
      </c>
      <c r="U150" s="493" t="n">
        <v>10857.9</v>
      </c>
      <c r="V150" s="493" t="n">
        <v>15092.58</v>
      </c>
      <c r="W150" s="493" t="n">
        <v>14026.06</v>
      </c>
      <c r="X150" s="493" t="n">
        <v>13658.99</v>
      </c>
      <c r="Y150" s="493" t="n">
        <v>15278</v>
      </c>
      <c r="Z150" s="493" t="n">
        <v>12947.44</v>
      </c>
      <c r="AA150" s="493" t="n">
        <v>11750.08</v>
      </c>
      <c r="AB150" s="493" t="n">
        <v>6353.4</v>
      </c>
      <c r="AC150" s="493" t="n">
        <v>4991.5</v>
      </c>
      <c r="AD150" s="493" t="n">
        <v>0</v>
      </c>
      <c r="AE150" s="493" t="n">
        <v>0</v>
      </c>
      <c r="AF150" s="493" t="n">
        <v>0</v>
      </c>
      <c r="AG150" s="493" t="n">
        <v>0</v>
      </c>
      <c r="AH150" s="493" t="n">
        <v>0</v>
      </c>
      <c r="AI150" s="493" t="n">
        <v>0</v>
      </c>
      <c r="AJ150" s="493" t="n">
        <v>0</v>
      </c>
      <c r="AK150" s="493" t="n">
        <v>0</v>
      </c>
      <c r="AL150" s="493" t="n">
        <v>0</v>
      </c>
      <c r="AM150" s="493" t="n">
        <v>0</v>
      </c>
      <c r="AN150" s="493" t="n">
        <v>0</v>
      </c>
      <c r="AO150" s="493" t="n">
        <v>0</v>
      </c>
      <c r="AP150" s="493" t="n">
        <v>0</v>
      </c>
      <c r="AQ150" s="493" t="n">
        <v>0</v>
      </c>
      <c r="AR150" s="493" t="n">
        <v>0</v>
      </c>
      <c r="AS150" s="493" t="n">
        <v>0</v>
      </c>
      <c r="AT150" s="493" t="n">
        <v>0</v>
      </c>
      <c r="AU150" s="493" t="n">
        <v>0</v>
      </c>
      <c r="AV150" s="493" t="n">
        <v>0</v>
      </c>
      <c r="AW150" s="493" t="n">
        <v>0</v>
      </c>
      <c r="AX150" s="493" t="n">
        <v>0</v>
      </c>
      <c r="AY150" s="493" t="n">
        <v>1296</v>
      </c>
      <c r="AZ150" s="493" t="n">
        <v>2132.6</v>
      </c>
      <c r="BA150" s="493" t="n">
        <v>4809</v>
      </c>
      <c r="BB150" s="493" t="n">
        <v>11278.54</v>
      </c>
      <c r="BC150" s="493" t="n">
        <v>11807.58</v>
      </c>
      <c r="BD150" s="493" t="n">
        <v>10244.42</v>
      </c>
      <c r="BE150" s="493" t="n">
        <v>21391.14</v>
      </c>
      <c r="BF150" s="493" t="n">
        <v>15914.46</v>
      </c>
      <c r="BG150" s="493" t="n">
        <v>27163.94</v>
      </c>
      <c r="BH150" s="493" t="n">
        <v>29454.25</v>
      </c>
      <c r="BI150" s="493" t="n">
        <v>26107.58</v>
      </c>
      <c r="BJ150" s="493" t="n">
        <v>18878.42</v>
      </c>
      <c r="BK150" s="493" t="n">
        <v>29384.93</v>
      </c>
      <c r="BL150" s="493" t="n">
        <v>19541.26</v>
      </c>
      <c r="BM150" s="493" t="n">
        <v>23644.63</v>
      </c>
      <c r="BN150" s="493" t="n">
        <v>19437.54</v>
      </c>
      <c r="BO150" s="493" t="n">
        <v>17268.55</v>
      </c>
      <c r="BP150" s="493" t="n">
        <v>21077.57</v>
      </c>
      <c r="BQ150" s="493" t="n">
        <v>25856.51</v>
      </c>
      <c r="BR150" s="493" t="n">
        <v>29188.28</v>
      </c>
      <c r="BS150" s="493" t="n">
        <v>24224.31</v>
      </c>
      <c r="BT150" s="493" t="n">
        <v>30241.97</v>
      </c>
      <c r="BU150" s="493" t="n">
        <v>28927.47</v>
      </c>
      <c r="BV150" s="493" t="n">
        <v>25921</v>
      </c>
      <c r="BW150" s="493" t="n">
        <v>32163.37</v>
      </c>
    </row>
    <row r="151">
      <c r="A151" t="inlineStr">
        <is>
          <t>[C11A1] 심혈관 질환 다중요법 목적의 복합제제 (단일 투약 형태)</t>
        </is>
      </c>
      <c r="B151" t="inlineStr">
        <is>
          <t>명문제약</t>
        </is>
      </c>
      <c r="C151" t="inlineStr">
        <is>
          <t>텔미원스플러스</t>
        </is>
      </c>
      <c r="D151" t="inlineStr">
        <is>
          <t>명문제약</t>
        </is>
      </c>
      <c r="E151" t="inlineStr">
        <is>
          <t>amlodipine besylate  ( as amlodipine),  rosuvastatin calcium  ( as rosuvastatin),  telmisartan</t>
        </is>
      </c>
      <c r="F151" t="inlineStr">
        <is>
          <t>보건소</t>
        </is>
      </c>
      <c r="G151" t="inlineStr">
        <is>
          <t>Generic</t>
        </is>
      </c>
      <c r="H151" s="493" t="n">
        <v>0</v>
      </c>
      <c r="I151" s="493" t="n">
        <v>0</v>
      </c>
      <c r="J151" s="493" t="n">
        <v>0</v>
      </c>
      <c r="K151" s="493" t="n">
        <v>0</v>
      </c>
      <c r="L151" s="493" t="n">
        <v>0</v>
      </c>
      <c r="M151" s="493" t="n">
        <v>0</v>
      </c>
      <c r="N151" s="493" t="n">
        <v>0</v>
      </c>
      <c r="O151" s="493" t="n">
        <v>989.4</v>
      </c>
      <c r="P151" s="493" t="n">
        <v>0</v>
      </c>
      <c r="Q151" s="493" t="n">
        <v>0</v>
      </c>
      <c r="R151" s="493" t="n">
        <v>0</v>
      </c>
      <c r="S151" s="493" t="n">
        <v>0</v>
      </c>
      <c r="T151" s="493" t="n">
        <v>0</v>
      </c>
      <c r="U151" s="493" t="n">
        <v>0</v>
      </c>
      <c r="V151" s="493" t="n">
        <v>0</v>
      </c>
      <c r="W151" s="493" t="n">
        <v>0</v>
      </c>
      <c r="X151" s="493" t="n">
        <v>0</v>
      </c>
      <c r="Y151" s="493" t="n">
        <v>0</v>
      </c>
      <c r="Z151" s="493" t="n">
        <v>0</v>
      </c>
      <c r="AA151" s="493" t="n">
        <v>0</v>
      </c>
      <c r="AB151" s="493" t="n">
        <v>0</v>
      </c>
      <c r="AC151" s="493" t="n">
        <v>0</v>
      </c>
      <c r="AD151" s="493" t="n">
        <v>0</v>
      </c>
      <c r="AE151" s="493" t="n">
        <v>0</v>
      </c>
      <c r="AF151" s="493" t="n">
        <v>0</v>
      </c>
      <c r="AG151" s="493" t="n">
        <v>0</v>
      </c>
      <c r="AH151" s="493" t="n">
        <v>0</v>
      </c>
      <c r="AI151" s="493" t="n">
        <v>0</v>
      </c>
      <c r="AJ151" s="493" t="n">
        <v>0</v>
      </c>
      <c r="AK151" s="493" t="n">
        <v>0</v>
      </c>
      <c r="AL151" s="493" t="n">
        <v>0</v>
      </c>
      <c r="AM151" s="493" t="n">
        <v>0</v>
      </c>
      <c r="AN151" s="493" t="n">
        <v>0</v>
      </c>
      <c r="AO151" s="493" t="n">
        <v>0</v>
      </c>
      <c r="AP151" s="493" t="n">
        <v>0</v>
      </c>
      <c r="AQ151" s="493" t="n">
        <v>0</v>
      </c>
      <c r="AR151" s="493" t="n">
        <v>0</v>
      </c>
      <c r="AS151" s="493" t="n">
        <v>0</v>
      </c>
      <c r="AT151" s="493" t="n">
        <v>0</v>
      </c>
      <c r="AU151" s="493" t="n">
        <v>0</v>
      </c>
      <c r="AV151" s="493" t="n">
        <v>0</v>
      </c>
      <c r="AW151" s="493" t="n">
        <v>0</v>
      </c>
      <c r="AX151" s="493" t="n">
        <v>0</v>
      </c>
      <c r="AY151" s="493" t="n">
        <v>36</v>
      </c>
      <c r="AZ151" s="493" t="n">
        <v>0</v>
      </c>
      <c r="BA151" s="493" t="n">
        <v>0</v>
      </c>
      <c r="BB151" s="493" t="n">
        <v>27.9</v>
      </c>
      <c r="BC151" s="493" t="n">
        <v>0</v>
      </c>
      <c r="BD151" s="493" t="n">
        <v>0</v>
      </c>
      <c r="BE151" s="493" t="n">
        <v>199.2</v>
      </c>
      <c r="BF151" s="493" t="n">
        <v>28.8</v>
      </c>
      <c r="BG151" s="493" t="n">
        <v>0</v>
      </c>
      <c r="BH151" s="493" t="n">
        <v>0</v>
      </c>
      <c r="BI151" s="493" t="n">
        <v>0</v>
      </c>
      <c r="BJ151" s="493" t="n">
        <v>60.6</v>
      </c>
      <c r="BK151" s="493" t="n">
        <v>57.6</v>
      </c>
      <c r="BL151" s="493" t="n">
        <v>0</v>
      </c>
      <c r="BM151" s="493" t="n">
        <v>0</v>
      </c>
      <c r="BN151" s="493" t="n">
        <v>0</v>
      </c>
      <c r="BO151" s="493" t="n">
        <v>51.6</v>
      </c>
      <c r="BP151" s="493" t="n">
        <v>110.4</v>
      </c>
      <c r="BQ151" s="493" t="n">
        <v>0</v>
      </c>
      <c r="BR151" s="493" t="n">
        <v>0</v>
      </c>
      <c r="BS151" s="493" t="n">
        <v>0</v>
      </c>
      <c r="BT151" s="493" t="n">
        <v>0</v>
      </c>
      <c r="BU151" s="493" t="n">
        <v>46.2</v>
      </c>
      <c r="BV151" s="493" t="n">
        <v>0</v>
      </c>
      <c r="BW151" s="493" t="n">
        <v>0</v>
      </c>
    </row>
    <row r="152">
      <c r="A152" t="inlineStr">
        <is>
          <t>[C11A1] 심혈관 질환 다중요법 목적의 복합제제 (단일 투약 형태)</t>
        </is>
      </c>
      <c r="B152" t="inlineStr">
        <is>
          <t>명인제약</t>
        </is>
      </c>
      <c r="C152" t="inlineStr">
        <is>
          <t>투믹스</t>
        </is>
      </c>
      <c r="D152" t="inlineStr">
        <is>
          <t>명인제약</t>
        </is>
      </c>
      <c r="E152" t="inlineStr">
        <is>
          <t>amlodipine besylate,  atorvastatin calcium</t>
        </is>
      </c>
      <c r="F152" t="inlineStr">
        <is>
          <t>상급종합병원</t>
        </is>
      </c>
      <c r="G152" t="inlineStr">
        <is>
          <t>Generic</t>
        </is>
      </c>
      <c r="H152" s="493" t="n">
        <v>7770.28</v>
      </c>
      <c r="I152" s="493" t="n">
        <v>27732.2</v>
      </c>
      <c r="J152" s="493" t="n">
        <v>45646.96</v>
      </c>
      <c r="K152" s="493" t="n">
        <v>48472.3</v>
      </c>
      <c r="L152" s="493" t="n">
        <v>12768.05</v>
      </c>
      <c r="M152" s="493" t="n">
        <v>46941.25</v>
      </c>
      <c r="N152" s="493" t="n">
        <v>16586.49</v>
      </c>
      <c r="O152" s="493" t="n">
        <v>11278.3</v>
      </c>
      <c r="P152" s="493" t="n">
        <v>19755.68</v>
      </c>
      <c r="Q152" s="493" t="n">
        <v>15129.41</v>
      </c>
      <c r="R152" s="493" t="n">
        <v>5999.7</v>
      </c>
      <c r="S152" s="493" t="n">
        <v>24886.28</v>
      </c>
      <c r="T152" s="493" t="n">
        <v>11188.2</v>
      </c>
      <c r="U152" s="493" t="n">
        <v>8474.5</v>
      </c>
      <c r="V152" s="493" t="n">
        <v>18562.42</v>
      </c>
      <c r="W152" s="493" t="n">
        <v>11816.91</v>
      </c>
      <c r="X152" s="493" t="n">
        <v>8886.48</v>
      </c>
      <c r="Y152" s="493" t="n">
        <v>20473.57</v>
      </c>
      <c r="Z152" s="493" t="n">
        <v>9077.700000000001</v>
      </c>
      <c r="AA152" s="493" t="n">
        <v>7647.3</v>
      </c>
      <c r="AB152" s="493" t="n">
        <v>20551.39</v>
      </c>
      <c r="AC152" s="493" t="n">
        <v>13164</v>
      </c>
      <c r="AD152" s="493" t="n">
        <v>14566.7</v>
      </c>
      <c r="AE152" s="493" t="n">
        <v>11391.63</v>
      </c>
      <c r="AF152" s="493" t="n">
        <v>8311.65</v>
      </c>
      <c r="AG152" s="493" t="n">
        <v>16684.66</v>
      </c>
      <c r="AH152" s="493" t="n">
        <v>12931.85</v>
      </c>
      <c r="AI152" s="493" t="n">
        <v>11654.97</v>
      </c>
      <c r="AJ152" s="493" t="n">
        <v>24243.78</v>
      </c>
      <c r="AK152" s="493" t="n">
        <v>11090.12</v>
      </c>
      <c r="AL152" s="493" t="n">
        <v>15399.86</v>
      </c>
      <c r="AM152" s="493" t="n">
        <v>13489.03</v>
      </c>
      <c r="AN152" s="493" t="n">
        <v>5359.46</v>
      </c>
      <c r="AO152" s="493" t="n">
        <v>16209.44</v>
      </c>
      <c r="AP152" s="493" t="n">
        <v>18561.03</v>
      </c>
      <c r="AQ152" s="493" t="n">
        <v>13525.4</v>
      </c>
      <c r="AR152" s="493" t="n">
        <v>22437.6</v>
      </c>
      <c r="AS152" s="493" t="n">
        <v>4459.05</v>
      </c>
      <c r="AT152" s="493" t="n">
        <v>9320.4</v>
      </c>
      <c r="AU152" s="493" t="n">
        <v>23982.62</v>
      </c>
      <c r="AV152" s="493" t="n">
        <v>24320.4</v>
      </c>
      <c r="AW152" s="493" t="n">
        <v>17348.4</v>
      </c>
      <c r="AX152" s="493" t="n">
        <v>8231.48</v>
      </c>
      <c r="AY152" s="493" t="n">
        <v>13747.9</v>
      </c>
      <c r="AZ152" s="493" t="n">
        <v>3828</v>
      </c>
      <c r="BA152" s="493" t="n">
        <v>26363.25</v>
      </c>
      <c r="BB152" s="493" t="n">
        <v>19383.5</v>
      </c>
      <c r="BC152" s="493" t="n">
        <v>7270.78</v>
      </c>
      <c r="BD152" s="493" t="n">
        <v>9354.940000000001</v>
      </c>
      <c r="BE152" s="493" t="n">
        <v>15394.99</v>
      </c>
      <c r="BF152" s="493" t="n">
        <v>15650.22</v>
      </c>
      <c r="BG152" s="493" t="n">
        <v>6532.8</v>
      </c>
      <c r="BH152" s="493" t="n">
        <v>24099.8</v>
      </c>
      <c r="BI152" s="493" t="n">
        <v>10409.34</v>
      </c>
      <c r="BJ152" s="493" t="n">
        <v>17024.64</v>
      </c>
      <c r="BK152" s="493" t="n">
        <v>15249.98</v>
      </c>
      <c r="BL152" s="493" t="n">
        <v>13928.88</v>
      </c>
      <c r="BM152" s="493" t="n">
        <v>8016.35</v>
      </c>
      <c r="BN152" s="493" t="n">
        <v>11081.8</v>
      </c>
      <c r="BO152" s="493" t="n">
        <v>15344.58</v>
      </c>
      <c r="BP152" s="493" t="n">
        <v>15225.2</v>
      </c>
      <c r="BQ152" s="493" t="n">
        <v>11844.85</v>
      </c>
      <c r="BR152" s="493" t="n">
        <v>10953.46</v>
      </c>
      <c r="BS152" s="493" t="n">
        <v>5191.77</v>
      </c>
      <c r="BT152" s="493" t="n">
        <v>2480.62</v>
      </c>
      <c r="BU152" s="493" t="n">
        <v>12457.68</v>
      </c>
      <c r="BV152" s="493" t="n">
        <v>11964.64</v>
      </c>
      <c r="BW152" s="493" t="n">
        <v>8703.030000000001</v>
      </c>
    </row>
    <row r="153">
      <c r="A153" t="inlineStr">
        <is>
          <t>[C11A1] 심혈관 질환 다중요법 목적의 복합제제 (단일 투약 형태)</t>
        </is>
      </c>
      <c r="B153" t="inlineStr">
        <is>
          <t>명인제약</t>
        </is>
      </c>
      <c r="C153" t="inlineStr">
        <is>
          <t>투믹스</t>
        </is>
      </c>
      <c r="D153" t="inlineStr">
        <is>
          <t>명인제약</t>
        </is>
      </c>
      <c r="E153" t="inlineStr">
        <is>
          <t>amlodipine besylate,  atorvastatin calcium</t>
        </is>
      </c>
      <c r="F153" t="inlineStr">
        <is>
          <t>종합병원</t>
        </is>
      </c>
      <c r="G153" t="inlineStr">
        <is>
          <t>Generic</t>
        </is>
      </c>
      <c r="H153" s="493" t="n">
        <v>15247.14</v>
      </c>
      <c r="I153" s="493" t="n">
        <v>12114.78</v>
      </c>
      <c r="J153" s="493" t="n">
        <v>16978.03</v>
      </c>
      <c r="K153" s="493" t="n">
        <v>20874.45</v>
      </c>
      <c r="L153" s="493" t="n">
        <v>14434.22</v>
      </c>
      <c r="M153" s="493" t="n">
        <v>20711.66</v>
      </c>
      <c r="N153" s="493" t="n">
        <v>17991.19</v>
      </c>
      <c r="O153" s="493" t="n">
        <v>16961.64</v>
      </c>
      <c r="P153" s="493" t="n">
        <v>18591.49</v>
      </c>
      <c r="Q153" s="493" t="n">
        <v>18495.34</v>
      </c>
      <c r="R153" s="493" t="n">
        <v>19655.54</v>
      </c>
      <c r="S153" s="493" t="n">
        <v>20485.06</v>
      </c>
      <c r="T153" s="493" t="n">
        <v>20443.88</v>
      </c>
      <c r="U153" s="493" t="n">
        <v>19034.54</v>
      </c>
      <c r="V153" s="493" t="n">
        <v>23802.88</v>
      </c>
      <c r="W153" s="493" t="n">
        <v>21591.92</v>
      </c>
      <c r="X153" s="493" t="n">
        <v>19399.45</v>
      </c>
      <c r="Y153" s="493" t="n">
        <v>19842.61</v>
      </c>
      <c r="Z153" s="493" t="n">
        <v>25883.58</v>
      </c>
      <c r="AA153" s="493" t="n">
        <v>21233.61</v>
      </c>
      <c r="AB153" s="493" t="n">
        <v>21929.43</v>
      </c>
      <c r="AC153" s="493" t="n">
        <v>21145.69</v>
      </c>
      <c r="AD153" s="493" t="n">
        <v>24250.96</v>
      </c>
      <c r="AE153" s="493" t="n">
        <v>20908.86</v>
      </c>
      <c r="AF153" s="493" t="n">
        <v>23851.9</v>
      </c>
      <c r="AG153" s="493" t="n">
        <v>18118.38</v>
      </c>
      <c r="AH153" s="493" t="n">
        <v>24867.2</v>
      </c>
      <c r="AI153" s="493" t="n">
        <v>21868.19</v>
      </c>
      <c r="AJ153" s="493" t="n">
        <v>21787.72</v>
      </c>
      <c r="AK153" s="493" t="n">
        <v>22639.56</v>
      </c>
      <c r="AL153" s="493" t="n">
        <v>23669.3</v>
      </c>
      <c r="AM153" s="493" t="n">
        <v>22566.17</v>
      </c>
      <c r="AN153" s="493" t="n">
        <v>23051.75</v>
      </c>
      <c r="AO153" s="493" t="n">
        <v>23664.54</v>
      </c>
      <c r="AP153" s="493" t="n">
        <v>23967.37</v>
      </c>
      <c r="AQ153" s="493" t="n">
        <v>25044.8</v>
      </c>
      <c r="AR153" s="493" t="n">
        <v>25308.54</v>
      </c>
      <c r="AS153" s="493" t="n">
        <v>18491.56</v>
      </c>
      <c r="AT153" s="493" t="n">
        <v>19822.56</v>
      </c>
      <c r="AU153" s="493" t="n">
        <v>21593.7</v>
      </c>
      <c r="AV153" s="493" t="n">
        <v>17574.56</v>
      </c>
      <c r="AW153" s="493" t="n">
        <v>19580.71</v>
      </c>
      <c r="AX153" s="493" t="n">
        <v>22386.61</v>
      </c>
      <c r="AY153" s="493" t="n">
        <v>17791.58</v>
      </c>
      <c r="AZ153" s="493" t="n">
        <v>20444.96</v>
      </c>
      <c r="BA153" s="493" t="n">
        <v>24209.19</v>
      </c>
      <c r="BB153" s="493" t="n">
        <v>18592.27</v>
      </c>
      <c r="BC153" s="493" t="n">
        <v>21810.45</v>
      </c>
      <c r="BD153" s="493" t="n">
        <v>18770.88</v>
      </c>
      <c r="BE153" s="493" t="n">
        <v>20504.82</v>
      </c>
      <c r="BF153" s="493" t="n">
        <v>18452.44</v>
      </c>
      <c r="BG153" s="493" t="n">
        <v>19275.66</v>
      </c>
      <c r="BH153" s="493" t="n">
        <v>18185.96</v>
      </c>
      <c r="BI153" s="493" t="n">
        <v>21887.45</v>
      </c>
      <c r="BJ153" s="493" t="n">
        <v>21791.02</v>
      </c>
      <c r="BK153" s="493" t="n">
        <v>18035.85</v>
      </c>
      <c r="BL153" s="493" t="n">
        <v>24685.7</v>
      </c>
      <c r="BM153" s="493" t="n">
        <v>18643.72</v>
      </c>
      <c r="BN153" s="493" t="n">
        <v>20356.2</v>
      </c>
      <c r="BO153" s="493" t="n">
        <v>21069.03</v>
      </c>
      <c r="BP153" s="493" t="n">
        <v>17685.7</v>
      </c>
      <c r="BQ153" s="493" t="n">
        <v>18888.96</v>
      </c>
      <c r="BR153" s="493" t="n">
        <v>21223.4</v>
      </c>
      <c r="BS153" s="493" t="n">
        <v>21978.79</v>
      </c>
      <c r="BT153" s="493" t="n">
        <v>17018.14</v>
      </c>
      <c r="BU153" s="493" t="n">
        <v>22602.56</v>
      </c>
      <c r="BV153" s="493" t="n">
        <v>19972.35</v>
      </c>
      <c r="BW153" s="493" t="n">
        <v>19728.12</v>
      </c>
    </row>
    <row r="154">
      <c r="A154" t="inlineStr">
        <is>
          <t>[C11A1] 심혈관 질환 다중요법 목적의 복합제제 (단일 투약 형태)</t>
        </is>
      </c>
      <c r="B154" t="inlineStr">
        <is>
          <t>명인제약</t>
        </is>
      </c>
      <c r="C154" t="inlineStr">
        <is>
          <t>투믹스</t>
        </is>
      </c>
      <c r="D154" t="inlineStr">
        <is>
          <t>명인제약</t>
        </is>
      </c>
      <c r="E154" t="inlineStr">
        <is>
          <t>amlodipine besylate,  atorvastatin calcium</t>
        </is>
      </c>
      <c r="F154" t="inlineStr">
        <is>
          <t>병원</t>
        </is>
      </c>
      <c r="G154" t="inlineStr">
        <is>
          <t>Generic</t>
        </is>
      </c>
      <c r="H154" s="493" t="n">
        <v>432</v>
      </c>
      <c r="I154" s="493" t="n">
        <v>0</v>
      </c>
      <c r="J154" s="493" t="n">
        <v>395.1</v>
      </c>
      <c r="K154" s="493" t="n">
        <v>0</v>
      </c>
      <c r="L154" s="493" t="n">
        <v>5313.9</v>
      </c>
      <c r="M154" s="493" t="n">
        <v>620.6</v>
      </c>
      <c r="N154" s="493" t="n">
        <v>240</v>
      </c>
      <c r="O154" s="493" t="n">
        <v>1954.8</v>
      </c>
      <c r="P154" s="493" t="n">
        <v>3136.5</v>
      </c>
      <c r="Q154" s="493" t="n">
        <v>55.33</v>
      </c>
      <c r="R154" s="493" t="n">
        <v>561.49</v>
      </c>
      <c r="S154" s="493" t="n">
        <v>3578.4</v>
      </c>
      <c r="T154" s="493" t="n">
        <v>1144.5</v>
      </c>
      <c r="U154" s="493" t="n">
        <v>880.24</v>
      </c>
      <c r="V154" s="493" t="n">
        <v>3484.45</v>
      </c>
      <c r="W154" s="493" t="n">
        <v>1137.05</v>
      </c>
      <c r="X154" s="493" t="n">
        <v>1336.5</v>
      </c>
      <c r="Y154" s="493" t="n">
        <v>3450.4</v>
      </c>
      <c r="Z154" s="493" t="n">
        <v>851</v>
      </c>
      <c r="AA154" s="493" t="n">
        <v>704</v>
      </c>
      <c r="AB154" s="493" t="n">
        <v>2534.7</v>
      </c>
      <c r="AC154" s="493" t="n">
        <v>1215.3</v>
      </c>
      <c r="AD154" s="493" t="n">
        <v>376.5</v>
      </c>
      <c r="AE154" s="493" t="n">
        <v>3736.2</v>
      </c>
      <c r="AF154" s="493" t="n">
        <v>497.7</v>
      </c>
      <c r="AG154" s="493" t="n">
        <v>1272</v>
      </c>
      <c r="AH154" s="493" t="n">
        <v>2183.7</v>
      </c>
      <c r="AI154" s="493" t="n">
        <v>1934.1</v>
      </c>
      <c r="AJ154" s="493" t="n">
        <v>22.4</v>
      </c>
      <c r="AK154" s="493" t="n">
        <v>4224.8</v>
      </c>
      <c r="AL154" s="493" t="n">
        <v>379.8</v>
      </c>
      <c r="AM154" s="493" t="n">
        <v>503.45</v>
      </c>
      <c r="AN154" s="493" t="n">
        <v>1947.45</v>
      </c>
      <c r="AO154" s="493" t="n">
        <v>600</v>
      </c>
      <c r="AP154" s="493" t="n">
        <v>503.8</v>
      </c>
      <c r="AQ154" s="493" t="n">
        <v>3856.5</v>
      </c>
      <c r="AR154" s="493" t="n">
        <v>0</v>
      </c>
      <c r="AS154" s="493" t="n">
        <v>1920</v>
      </c>
      <c r="AT154" s="493" t="n">
        <v>0</v>
      </c>
      <c r="AU154" s="493" t="n">
        <v>2388</v>
      </c>
      <c r="AV154" s="493" t="n">
        <v>110.1</v>
      </c>
      <c r="AW154" s="493" t="n">
        <v>0</v>
      </c>
      <c r="AX154" s="493" t="n">
        <v>3291.3</v>
      </c>
      <c r="AY154" s="493" t="n">
        <v>0</v>
      </c>
      <c r="AZ154" s="493" t="n">
        <v>0</v>
      </c>
      <c r="BA154" s="493" t="n">
        <v>2571.3</v>
      </c>
      <c r="BB154" s="493" t="n">
        <v>0</v>
      </c>
      <c r="BC154" s="493" t="n">
        <v>0</v>
      </c>
      <c r="BD154" s="493" t="n">
        <v>2200.5</v>
      </c>
      <c r="BE154" s="493" t="n">
        <v>0</v>
      </c>
      <c r="BF154" s="493" t="n">
        <v>0</v>
      </c>
      <c r="BG154" s="493" t="n">
        <v>747</v>
      </c>
      <c r="BH154" s="493" t="n">
        <v>0</v>
      </c>
      <c r="BI154" s="493" t="n">
        <v>0</v>
      </c>
      <c r="BJ154" s="493" t="n">
        <v>0</v>
      </c>
      <c r="BK154" s="493" t="n">
        <v>1126.8</v>
      </c>
      <c r="BL154" s="493" t="n">
        <v>0</v>
      </c>
      <c r="BM154" s="493" t="n">
        <v>0</v>
      </c>
      <c r="BN154" s="493" t="n">
        <v>1452.6</v>
      </c>
      <c r="BO154" s="493" t="n">
        <v>363.3</v>
      </c>
      <c r="BP154" s="493" t="n">
        <v>360.9</v>
      </c>
      <c r="BQ154" s="493" t="n">
        <v>0</v>
      </c>
      <c r="BR154" s="493" t="n">
        <v>0</v>
      </c>
      <c r="BS154" s="493" t="n">
        <v>0</v>
      </c>
      <c r="BT154" s="493" t="n">
        <v>2588.4</v>
      </c>
      <c r="BU154" s="493" t="n">
        <v>275.1</v>
      </c>
      <c r="BV154" s="493" t="n">
        <v>0</v>
      </c>
      <c r="BW154" s="493" t="n">
        <v>1608.6</v>
      </c>
    </row>
    <row r="155">
      <c r="A155" t="inlineStr">
        <is>
          <t>[C11A1] 심혈관 질환 다중요법 목적의 복합제제 (단일 투약 형태)</t>
        </is>
      </c>
      <c r="B155" t="inlineStr">
        <is>
          <t>명인제약</t>
        </is>
      </c>
      <c r="C155" t="inlineStr">
        <is>
          <t>투믹스</t>
        </is>
      </c>
      <c r="D155" t="inlineStr">
        <is>
          <t>명인제약</t>
        </is>
      </c>
      <c r="E155" t="inlineStr">
        <is>
          <t>amlodipine besylate,  atorvastatin calcium</t>
        </is>
      </c>
      <c r="F155" t="inlineStr">
        <is>
          <t>의원</t>
        </is>
      </c>
      <c r="G155" t="inlineStr">
        <is>
          <t>Generic</t>
        </is>
      </c>
      <c r="H155" s="493" t="n">
        <v>18578.75</v>
      </c>
      <c r="I155" s="493" t="n">
        <v>17237.47</v>
      </c>
      <c r="J155" s="493" t="n">
        <v>18011.87</v>
      </c>
      <c r="K155" s="493" t="n">
        <v>14674.82</v>
      </c>
      <c r="L155" s="493" t="n">
        <v>17190.47</v>
      </c>
      <c r="M155" s="493" t="n">
        <v>14517.08</v>
      </c>
      <c r="N155" s="493" t="n">
        <v>18093.72</v>
      </c>
      <c r="O155" s="493" t="n">
        <v>15400.68</v>
      </c>
      <c r="P155" s="493" t="n">
        <v>15935.42</v>
      </c>
      <c r="Q155" s="493" t="n">
        <v>15277.15</v>
      </c>
      <c r="R155" s="493" t="n">
        <v>17592.09</v>
      </c>
      <c r="S155" s="493" t="n">
        <v>20083.35</v>
      </c>
      <c r="T155" s="493" t="n">
        <v>14993.16</v>
      </c>
      <c r="U155" s="493" t="n">
        <v>19849.49</v>
      </c>
      <c r="V155" s="493" t="n">
        <v>16085.16</v>
      </c>
      <c r="W155" s="493" t="n">
        <v>21714.3</v>
      </c>
      <c r="X155" s="493" t="n">
        <v>18715.24</v>
      </c>
      <c r="Y155" s="493" t="n">
        <v>15967.9</v>
      </c>
      <c r="Z155" s="493" t="n">
        <v>17986.61</v>
      </c>
      <c r="AA155" s="493" t="n">
        <v>18851.14</v>
      </c>
      <c r="AB155" s="493" t="n">
        <v>18835.14</v>
      </c>
      <c r="AC155" s="493" t="n">
        <v>24650.69</v>
      </c>
      <c r="AD155" s="493" t="n">
        <v>18974.44</v>
      </c>
      <c r="AE155" s="493" t="n">
        <v>23095.06</v>
      </c>
      <c r="AF155" s="493" t="n">
        <v>20442.28</v>
      </c>
      <c r="AG155" s="493" t="n">
        <v>19767.82</v>
      </c>
      <c r="AH155" s="493" t="n">
        <v>20651.84</v>
      </c>
      <c r="AI155" s="493" t="n">
        <v>17423.35</v>
      </c>
      <c r="AJ155" s="493" t="n">
        <v>17703.9</v>
      </c>
      <c r="AK155" s="493" t="n">
        <v>19131.36</v>
      </c>
      <c r="AL155" s="493" t="n">
        <v>17459.73</v>
      </c>
      <c r="AM155" s="493" t="n">
        <v>18657.09</v>
      </c>
      <c r="AN155" s="493" t="n">
        <v>19413.92</v>
      </c>
      <c r="AO155" s="493" t="n">
        <v>21472.88</v>
      </c>
      <c r="AP155" s="493" t="n">
        <v>16090.38</v>
      </c>
      <c r="AQ155" s="493" t="n">
        <v>16552.84</v>
      </c>
      <c r="AR155" s="493" t="n">
        <v>21640.37</v>
      </c>
      <c r="AS155" s="493" t="n">
        <v>34995.67</v>
      </c>
      <c r="AT155" s="493" t="n">
        <v>37242.38</v>
      </c>
      <c r="AU155" s="493" t="n">
        <v>42714.79</v>
      </c>
      <c r="AV155" s="493" t="n">
        <v>38210.71</v>
      </c>
      <c r="AW155" s="493" t="n">
        <v>34029.27</v>
      </c>
      <c r="AX155" s="493" t="n">
        <v>39932.43</v>
      </c>
      <c r="AY155" s="493" t="n">
        <v>40201.36</v>
      </c>
      <c r="AZ155" s="493" t="n">
        <v>38991.42</v>
      </c>
      <c r="BA155" s="493" t="n">
        <v>40459.08</v>
      </c>
      <c r="BB155" s="493" t="n">
        <v>36517.15</v>
      </c>
      <c r="BC155" s="493" t="n">
        <v>42041.12</v>
      </c>
      <c r="BD155" s="493" t="n">
        <v>36261.53</v>
      </c>
      <c r="BE155" s="493" t="n">
        <v>39356.2</v>
      </c>
      <c r="BF155" s="493" t="n">
        <v>35722.76</v>
      </c>
      <c r="BG155" s="493" t="n">
        <v>36567.52</v>
      </c>
      <c r="BH155" s="493" t="n">
        <v>35669.01</v>
      </c>
      <c r="BI155" s="493" t="n">
        <v>35788.2</v>
      </c>
      <c r="BJ155" s="493" t="n">
        <v>33555.83</v>
      </c>
      <c r="BK155" s="493" t="n">
        <v>33302.28</v>
      </c>
      <c r="BL155" s="493" t="n">
        <v>34962.06</v>
      </c>
      <c r="BM155" s="493" t="n">
        <v>28763.02</v>
      </c>
      <c r="BN155" s="493" t="n">
        <v>26619.17</v>
      </c>
      <c r="BO155" s="493" t="n">
        <v>37951.21</v>
      </c>
      <c r="BP155" s="493" t="n">
        <v>20465.2</v>
      </c>
      <c r="BQ155" s="493" t="n">
        <v>13872.61</v>
      </c>
      <c r="BR155" s="493" t="n">
        <v>11019.28</v>
      </c>
      <c r="BS155" s="493" t="n">
        <v>10031.16</v>
      </c>
      <c r="BT155" s="493" t="n">
        <v>9030.799999999999</v>
      </c>
      <c r="BU155" s="493" t="n">
        <v>7516.93</v>
      </c>
      <c r="BV155" s="493" t="n">
        <v>8668.93</v>
      </c>
      <c r="BW155" s="493" t="n">
        <v>9171.09</v>
      </c>
    </row>
    <row r="156">
      <c r="A156" t="inlineStr">
        <is>
          <t>[C11A1] 심혈관 질환 다중요법 목적의 복합제제 (단일 투약 형태)</t>
        </is>
      </c>
      <c r="B156" t="inlineStr">
        <is>
          <t>명인제약</t>
        </is>
      </c>
      <c r="C156" t="inlineStr">
        <is>
          <t>투믹스</t>
        </is>
      </c>
      <c r="D156" t="inlineStr">
        <is>
          <t>명인제약</t>
        </is>
      </c>
      <c r="E156" t="inlineStr">
        <is>
          <t>amlodipine besylate,  atorvastatin calcium</t>
        </is>
      </c>
      <c r="F156" t="inlineStr">
        <is>
          <t>보건소</t>
        </is>
      </c>
      <c r="G156" t="inlineStr">
        <is>
          <t>Generic</t>
        </is>
      </c>
      <c r="H156" s="493" t="n">
        <v>122.4</v>
      </c>
      <c r="I156" s="493" t="n">
        <v>125.4</v>
      </c>
      <c r="J156" s="493" t="n">
        <v>0</v>
      </c>
      <c r="K156" s="493" t="n">
        <v>0</v>
      </c>
      <c r="L156" s="493" t="n">
        <v>0</v>
      </c>
      <c r="M156" s="493" t="n">
        <v>31.5</v>
      </c>
      <c r="N156" s="493" t="n">
        <v>0</v>
      </c>
      <c r="O156" s="493" t="n">
        <v>0</v>
      </c>
      <c r="P156" s="493" t="n">
        <v>0</v>
      </c>
      <c r="Q156" s="493" t="n">
        <v>0</v>
      </c>
      <c r="R156" s="493" t="n">
        <v>0</v>
      </c>
      <c r="S156" s="493" t="n">
        <v>0</v>
      </c>
      <c r="T156" s="493" t="n">
        <v>0</v>
      </c>
      <c r="U156" s="493" t="n">
        <v>0</v>
      </c>
      <c r="V156" s="493" t="n">
        <v>0</v>
      </c>
      <c r="W156" s="493" t="n">
        <v>0</v>
      </c>
      <c r="X156" s="493" t="n">
        <v>0</v>
      </c>
      <c r="Y156" s="493" t="n">
        <v>0</v>
      </c>
      <c r="Z156" s="493" t="n">
        <v>0</v>
      </c>
      <c r="AA156" s="493" t="n">
        <v>0</v>
      </c>
      <c r="AB156" s="493" t="n">
        <v>0</v>
      </c>
      <c r="AC156" s="493" t="n">
        <v>0</v>
      </c>
      <c r="AD156" s="493" t="n">
        <v>0</v>
      </c>
      <c r="AE156" s="493" t="n">
        <v>0</v>
      </c>
      <c r="AF156" s="493" t="n">
        <v>0</v>
      </c>
      <c r="AG156" s="493" t="n">
        <v>0</v>
      </c>
      <c r="AH156" s="493" t="n">
        <v>0</v>
      </c>
      <c r="AI156" s="493" t="n">
        <v>0</v>
      </c>
      <c r="AJ156" s="493" t="n">
        <v>0</v>
      </c>
      <c r="AK156" s="493" t="n">
        <v>0</v>
      </c>
      <c r="AL156" s="493" t="n">
        <v>0</v>
      </c>
      <c r="AM156" s="493" t="n">
        <v>0</v>
      </c>
      <c r="AN156" s="493" t="n">
        <v>0</v>
      </c>
      <c r="AO156" s="493" t="n">
        <v>0</v>
      </c>
      <c r="AP156" s="493" t="n">
        <v>0</v>
      </c>
      <c r="AQ156" s="493" t="n">
        <v>0</v>
      </c>
      <c r="AR156" s="493" t="n">
        <v>0</v>
      </c>
      <c r="AS156" s="493" t="n">
        <v>0</v>
      </c>
      <c r="AT156" s="493" t="n">
        <v>0</v>
      </c>
      <c r="AU156" s="493" t="n">
        <v>0</v>
      </c>
      <c r="AV156" s="493" t="n">
        <v>0</v>
      </c>
      <c r="AW156" s="493" t="n">
        <v>0</v>
      </c>
      <c r="AX156" s="493" t="n">
        <v>0</v>
      </c>
      <c r="AY156" s="493" t="n">
        <v>0</v>
      </c>
      <c r="AZ156" s="493" t="n">
        <v>0</v>
      </c>
      <c r="BA156" s="493" t="n">
        <v>0</v>
      </c>
      <c r="BB156" s="493" t="n">
        <v>0</v>
      </c>
      <c r="BC156" s="493" t="n">
        <v>0</v>
      </c>
      <c r="BD156" s="493" t="n">
        <v>0</v>
      </c>
      <c r="BE156" s="493" t="n">
        <v>141.6</v>
      </c>
      <c r="BF156" s="493" t="n">
        <v>0</v>
      </c>
      <c r="BG156" s="493" t="n">
        <v>0</v>
      </c>
      <c r="BH156" s="493" t="n">
        <v>0</v>
      </c>
      <c r="BI156" s="493" t="n">
        <v>0</v>
      </c>
      <c r="BJ156" s="493" t="n">
        <v>0</v>
      </c>
      <c r="BK156" s="493" t="n">
        <v>0</v>
      </c>
      <c r="BL156" s="493" t="n">
        <v>0</v>
      </c>
      <c r="BM156" s="493" t="n">
        <v>0</v>
      </c>
      <c r="BN156" s="493" t="n">
        <v>0</v>
      </c>
      <c r="BO156" s="493" t="n">
        <v>0</v>
      </c>
      <c r="BP156" s="493" t="n">
        <v>0</v>
      </c>
      <c r="BQ156" s="493" t="n">
        <v>0</v>
      </c>
      <c r="BR156" s="493" t="n">
        <v>0</v>
      </c>
      <c r="BS156" s="493" t="n">
        <v>0</v>
      </c>
      <c r="BT156" s="493" t="n">
        <v>0</v>
      </c>
      <c r="BU156" s="493" t="n">
        <v>0</v>
      </c>
      <c r="BV156" s="493" t="n">
        <v>0</v>
      </c>
      <c r="BW156" s="493" t="n">
        <v>0</v>
      </c>
    </row>
    <row r="157">
      <c r="A157" t="inlineStr">
        <is>
          <t>[C11A1] 심혈관 질환 다중요법 목적의 복합제제 (단일 투약 형태)</t>
        </is>
      </c>
      <c r="B157" t="inlineStr">
        <is>
          <t>바이넥스</t>
        </is>
      </c>
      <c r="C157" t="inlineStr">
        <is>
          <t>티알 듀오</t>
        </is>
      </c>
      <c r="D157" t="inlineStr">
        <is>
          <t>바이넥스</t>
        </is>
      </c>
      <c r="E157" t="inlineStr">
        <is>
          <t>rosuvastatin calcium  ( as rosuvastatin),  telmisartan</t>
        </is>
      </c>
      <c r="F157" t="inlineStr">
        <is>
          <t>병원</t>
        </is>
      </c>
      <c r="G157" t="inlineStr">
        <is>
          <t>Generic</t>
        </is>
      </c>
      <c r="H157" s="493" t="n">
        <v>68.7</v>
      </c>
      <c r="I157" s="493" t="n">
        <v>0</v>
      </c>
      <c r="J157" s="493" t="n">
        <v>0</v>
      </c>
      <c r="K157" s="493" t="n">
        <v>0</v>
      </c>
      <c r="L157" s="493" t="n">
        <v>0</v>
      </c>
      <c r="M157" s="493" t="n">
        <v>0</v>
      </c>
      <c r="N157" s="493" t="n">
        <v>0</v>
      </c>
      <c r="O157" s="493" t="n">
        <v>0</v>
      </c>
      <c r="P157" s="493" t="n">
        <v>0</v>
      </c>
      <c r="Q157" s="493" t="n">
        <v>0</v>
      </c>
      <c r="R157" s="493" t="n">
        <v>0</v>
      </c>
      <c r="S157" s="493" t="n">
        <v>0</v>
      </c>
      <c r="T157" s="493" t="n">
        <v>0</v>
      </c>
      <c r="U157" s="493" t="n">
        <v>0</v>
      </c>
      <c r="V157" s="493" t="n">
        <v>0</v>
      </c>
      <c r="W157" s="493" t="n">
        <v>0</v>
      </c>
      <c r="X157" s="493" t="n">
        <v>0</v>
      </c>
      <c r="Y157" s="493" t="n">
        <v>0</v>
      </c>
      <c r="Z157" s="493" t="n">
        <v>0</v>
      </c>
      <c r="AA157" s="493" t="n">
        <v>0</v>
      </c>
      <c r="AB157" s="493" t="n">
        <v>0</v>
      </c>
      <c r="AC157" s="493" t="n">
        <v>0</v>
      </c>
      <c r="AD157" s="493" t="n">
        <v>0</v>
      </c>
      <c r="AE157" s="493" t="n">
        <v>0</v>
      </c>
      <c r="AF157" s="493" t="n">
        <v>0</v>
      </c>
      <c r="AG157" s="493" t="n">
        <v>0</v>
      </c>
      <c r="AH157" s="493" t="n">
        <v>0</v>
      </c>
      <c r="AI157" s="493" t="n">
        <v>0</v>
      </c>
      <c r="AJ157" s="493" t="n">
        <v>0</v>
      </c>
      <c r="AK157" s="493" t="n">
        <v>0</v>
      </c>
      <c r="AL157" s="493" t="n">
        <v>0</v>
      </c>
      <c r="AM157" s="493" t="n">
        <v>0</v>
      </c>
      <c r="AN157" s="493" t="n">
        <v>0</v>
      </c>
      <c r="AO157" s="493" t="n">
        <v>0</v>
      </c>
      <c r="AP157" s="493" t="n">
        <v>0</v>
      </c>
      <c r="AQ157" s="493" t="n">
        <v>0</v>
      </c>
      <c r="AR157" s="493" t="n">
        <v>0</v>
      </c>
      <c r="AS157" s="493" t="n">
        <v>0</v>
      </c>
      <c r="AT157" s="493" t="n">
        <v>0</v>
      </c>
      <c r="AU157" s="493" t="n">
        <v>0</v>
      </c>
      <c r="AV157" s="493" t="n">
        <v>0</v>
      </c>
      <c r="AW157" s="493" t="n">
        <v>0</v>
      </c>
      <c r="AX157" s="493" t="n">
        <v>0</v>
      </c>
      <c r="AY157" s="493" t="n">
        <v>0</v>
      </c>
      <c r="AZ157" s="493" t="n">
        <v>0</v>
      </c>
      <c r="BA157" s="493" t="n">
        <v>0</v>
      </c>
      <c r="BB157" s="493" t="n">
        <v>0</v>
      </c>
      <c r="BC157" s="493" t="n">
        <v>0</v>
      </c>
      <c r="BD157" s="493" t="n">
        <v>0</v>
      </c>
      <c r="BE157" s="493" t="n">
        <v>0</v>
      </c>
      <c r="BF157" s="493" t="n">
        <v>0</v>
      </c>
      <c r="BG157" s="493" t="n">
        <v>0</v>
      </c>
      <c r="BH157" s="493" t="n">
        <v>0</v>
      </c>
      <c r="BI157" s="493" t="n">
        <v>0</v>
      </c>
      <c r="BJ157" s="493" t="n">
        <v>0</v>
      </c>
      <c r="BK157" s="493" t="n">
        <v>0</v>
      </c>
      <c r="BL157" s="493" t="n">
        <v>0</v>
      </c>
      <c r="BM157" s="493" t="n">
        <v>0</v>
      </c>
      <c r="BN157" s="493" t="n">
        <v>0</v>
      </c>
      <c r="BO157" s="493" t="n">
        <v>0</v>
      </c>
      <c r="BP157" s="493" t="n">
        <v>0</v>
      </c>
      <c r="BQ157" s="493" t="n">
        <v>0</v>
      </c>
      <c r="BR157" s="493" t="n">
        <v>0</v>
      </c>
      <c r="BS157" s="493" t="n">
        <v>0</v>
      </c>
      <c r="BT157" s="493" t="n">
        <v>0</v>
      </c>
      <c r="BU157" s="493" t="n">
        <v>0</v>
      </c>
      <c r="BV157" s="493" t="n">
        <v>0</v>
      </c>
      <c r="BW157" s="493" t="n">
        <v>0</v>
      </c>
    </row>
    <row r="158">
      <c r="A158" t="inlineStr">
        <is>
          <t>[C11A1] 심혈관 질환 다중요법 목적의 복합제제 (단일 투약 형태)</t>
        </is>
      </c>
      <c r="B158" t="inlineStr">
        <is>
          <t>바이넥스</t>
        </is>
      </c>
      <c r="C158" t="inlineStr">
        <is>
          <t>티알 듀오</t>
        </is>
      </c>
      <c r="D158" t="inlineStr">
        <is>
          <t>바이넥스</t>
        </is>
      </c>
      <c r="E158" t="inlineStr">
        <is>
          <t>rosuvastatin calcium  ( as rosuvastatin),  telmisartan</t>
        </is>
      </c>
      <c r="F158" t="inlineStr">
        <is>
          <t>의원</t>
        </is>
      </c>
      <c r="G158" t="inlineStr">
        <is>
          <t>Generic</t>
        </is>
      </c>
      <c r="H158" s="493" t="n">
        <v>14086.76</v>
      </c>
      <c r="I158" s="493" t="n">
        <v>12805.66</v>
      </c>
      <c r="J158" s="493" t="n">
        <v>17909.02</v>
      </c>
      <c r="K158" s="493" t="n">
        <v>12389.8</v>
      </c>
      <c r="L158" s="493" t="n">
        <v>14346.63</v>
      </c>
      <c r="M158" s="493" t="n">
        <v>15979.05</v>
      </c>
      <c r="N158" s="493" t="n">
        <v>13943.2</v>
      </c>
      <c r="O158" s="493" t="n">
        <v>16758.4</v>
      </c>
      <c r="P158" s="493" t="n">
        <v>16746</v>
      </c>
      <c r="Q158" s="493" t="n">
        <v>3215.6</v>
      </c>
      <c r="R158" s="493" t="n">
        <v>0</v>
      </c>
      <c r="S158" s="493" t="n">
        <v>0</v>
      </c>
      <c r="T158" s="493" t="n">
        <v>0</v>
      </c>
      <c r="U158" s="493" t="n">
        <v>0</v>
      </c>
      <c r="V158" s="493" t="n">
        <v>0</v>
      </c>
      <c r="W158" s="493" t="n">
        <v>0</v>
      </c>
      <c r="X158" s="493" t="n">
        <v>0</v>
      </c>
      <c r="Y158" s="493" t="n">
        <v>0</v>
      </c>
      <c r="Z158" s="493" t="n">
        <v>0</v>
      </c>
      <c r="AA158" s="493" t="n">
        <v>0</v>
      </c>
      <c r="AB158" s="493" t="n">
        <v>0</v>
      </c>
      <c r="AC158" s="493" t="n">
        <v>0</v>
      </c>
      <c r="AD158" s="493" t="n">
        <v>0</v>
      </c>
      <c r="AE158" s="493" t="n">
        <v>0</v>
      </c>
      <c r="AF158" s="493" t="n">
        <v>0</v>
      </c>
      <c r="AG158" s="493" t="n">
        <v>0</v>
      </c>
      <c r="AH158" s="493" t="n">
        <v>0</v>
      </c>
      <c r="AI158" s="493" t="n">
        <v>0</v>
      </c>
      <c r="AJ158" s="493" t="n">
        <v>0</v>
      </c>
      <c r="AK158" s="493" t="n">
        <v>0</v>
      </c>
      <c r="AL158" s="493" t="n">
        <v>0</v>
      </c>
      <c r="AM158" s="493" t="n">
        <v>0</v>
      </c>
      <c r="AN158" s="493" t="n">
        <v>0</v>
      </c>
      <c r="AO158" s="493" t="n">
        <v>0</v>
      </c>
      <c r="AP158" s="493" t="n">
        <v>0</v>
      </c>
      <c r="AQ158" s="493" t="n">
        <v>0</v>
      </c>
      <c r="AR158" s="493" t="n">
        <v>0</v>
      </c>
      <c r="AS158" s="493" t="n">
        <v>0</v>
      </c>
      <c r="AT158" s="493" t="n">
        <v>0</v>
      </c>
      <c r="AU158" s="493" t="n">
        <v>0</v>
      </c>
      <c r="AV158" s="493" t="n">
        <v>0</v>
      </c>
      <c r="AW158" s="493" t="n">
        <v>0</v>
      </c>
      <c r="AX158" s="493" t="n">
        <v>0</v>
      </c>
      <c r="AY158" s="493" t="n">
        <v>0</v>
      </c>
      <c r="AZ158" s="493" t="n">
        <v>0</v>
      </c>
      <c r="BA158" s="493" t="n">
        <v>0</v>
      </c>
      <c r="BB158" s="493" t="n">
        <v>0</v>
      </c>
      <c r="BC158" s="493" t="n">
        <v>0</v>
      </c>
      <c r="BD158" s="493" t="n">
        <v>0</v>
      </c>
      <c r="BE158" s="493" t="n">
        <v>0</v>
      </c>
      <c r="BF158" s="493" t="n">
        <v>0</v>
      </c>
      <c r="BG158" s="493" t="n">
        <v>0</v>
      </c>
      <c r="BH158" s="493" t="n">
        <v>0</v>
      </c>
      <c r="BI158" s="493" t="n">
        <v>0</v>
      </c>
      <c r="BJ158" s="493" t="n">
        <v>0</v>
      </c>
      <c r="BK158" s="493" t="n">
        <v>0</v>
      </c>
      <c r="BL158" s="493" t="n">
        <v>0</v>
      </c>
      <c r="BM158" s="493" t="n">
        <v>0</v>
      </c>
      <c r="BN158" s="493" t="n">
        <v>0</v>
      </c>
      <c r="BO158" s="493" t="n">
        <v>0</v>
      </c>
      <c r="BP158" s="493" t="n">
        <v>0</v>
      </c>
      <c r="BQ158" s="493" t="n">
        <v>0</v>
      </c>
      <c r="BR158" s="493" t="n">
        <v>0</v>
      </c>
      <c r="BS158" s="493" t="n">
        <v>0</v>
      </c>
      <c r="BT158" s="493" t="n">
        <v>0</v>
      </c>
      <c r="BU158" s="493" t="n">
        <v>0</v>
      </c>
      <c r="BV158" s="493" t="n">
        <v>0</v>
      </c>
      <c r="BW158" s="493" t="n">
        <v>0</v>
      </c>
    </row>
    <row r="159">
      <c r="A159" t="inlineStr">
        <is>
          <t>[C11A1] 심혈관 질환 다중요법 목적의 복합제제 (단일 투약 형태)</t>
        </is>
      </c>
      <c r="B159" t="inlineStr">
        <is>
          <t>보령</t>
        </is>
      </c>
      <c r="C159" t="inlineStr">
        <is>
          <t>듀카로</t>
        </is>
      </c>
      <c r="D159" t="inlineStr">
        <is>
          <t>보령</t>
        </is>
      </c>
      <c r="E159" t="inlineStr">
        <is>
          <t>amlodipine besylate  ( as amlodipine),  fimasartan potassium trihydrate granule  ( as fimasartan),  rosuvastatin calcium (micronized)  ( as rosuvastatin)</t>
        </is>
      </c>
      <c r="F159" t="inlineStr">
        <is>
          <t>상급종합병원</t>
        </is>
      </c>
      <c r="G159" t="inlineStr">
        <is>
          <t>Original</t>
        </is>
      </c>
      <c r="H159" s="493" t="n">
        <v>58701.17</v>
      </c>
      <c r="I159" s="493" t="n">
        <v>122536.44</v>
      </c>
      <c r="J159" s="493" t="n">
        <v>114711.12</v>
      </c>
      <c r="K159" s="493" t="n">
        <v>114487.9</v>
      </c>
      <c r="L159" s="493" t="n">
        <v>115160.11</v>
      </c>
      <c r="M159" s="493" t="n">
        <v>140533.09</v>
      </c>
      <c r="N159" s="493" t="n">
        <v>146300.63</v>
      </c>
      <c r="O159" s="493" t="n">
        <v>141931.47</v>
      </c>
      <c r="P159" s="493" t="n">
        <v>95536.52</v>
      </c>
      <c r="Q159" s="493" t="n">
        <v>126457.89</v>
      </c>
      <c r="R159" s="493" t="n">
        <v>154406.91</v>
      </c>
      <c r="S159" s="493" t="n">
        <v>179747.14</v>
      </c>
      <c r="T159" s="493" t="n">
        <v>145255.26</v>
      </c>
      <c r="U159" s="493" t="n">
        <v>114936.13</v>
      </c>
      <c r="V159" s="493" t="n">
        <v>150563.43</v>
      </c>
      <c r="W159" s="493" t="n">
        <v>142635.74</v>
      </c>
      <c r="X159" s="493" t="n">
        <v>151989.4</v>
      </c>
      <c r="Y159" s="493" t="n">
        <v>174975.95</v>
      </c>
      <c r="Z159" s="493" t="n">
        <v>144918.03</v>
      </c>
      <c r="AA159" s="493" t="n">
        <v>155587.52</v>
      </c>
      <c r="AB159" s="493" t="n">
        <v>160795.44</v>
      </c>
      <c r="AC159" s="493" t="n">
        <v>152500.91</v>
      </c>
      <c r="AD159" s="493" t="n">
        <v>180453.89</v>
      </c>
      <c r="AE159" s="493" t="n">
        <v>157508.06</v>
      </c>
      <c r="AF159" s="493" t="n">
        <v>167605.7</v>
      </c>
      <c r="AG159" s="493" t="n">
        <v>203046.62</v>
      </c>
      <c r="AH159" s="493" t="n">
        <v>163813.9</v>
      </c>
      <c r="AI159" s="493" t="n">
        <v>224383.93</v>
      </c>
      <c r="AJ159" s="493" t="n">
        <v>190907.54</v>
      </c>
      <c r="AK159" s="493" t="n">
        <v>200458.64</v>
      </c>
      <c r="AL159" s="493" t="n">
        <v>162313.14</v>
      </c>
      <c r="AM159" s="493" t="n">
        <v>219311.32</v>
      </c>
      <c r="AN159" s="493" t="n">
        <v>178024.28</v>
      </c>
      <c r="AO159" s="493" t="n">
        <v>205893.15</v>
      </c>
      <c r="AP159" s="493" t="n">
        <v>165724.85</v>
      </c>
      <c r="AQ159" s="493" t="n">
        <v>171793.88</v>
      </c>
      <c r="AR159" s="493" t="n">
        <v>176010.61</v>
      </c>
      <c r="AS159" s="493" t="n">
        <v>159064.68</v>
      </c>
      <c r="AT159" s="493" t="n">
        <v>169628.18</v>
      </c>
      <c r="AU159" s="493" t="n">
        <v>212193.03</v>
      </c>
      <c r="AV159" s="493" t="n">
        <v>171236.39</v>
      </c>
      <c r="AW159" s="493" t="n">
        <v>170376.5</v>
      </c>
      <c r="AX159" s="493" t="n">
        <v>151535.87</v>
      </c>
      <c r="AY159" s="493" t="n">
        <v>144781.99</v>
      </c>
      <c r="AZ159" s="493" t="n">
        <v>168695.01</v>
      </c>
      <c r="BA159" s="493" t="n">
        <v>184806.71</v>
      </c>
      <c r="BB159" s="493" t="n">
        <v>168556.2</v>
      </c>
      <c r="BC159" s="493" t="n">
        <v>169045.39</v>
      </c>
      <c r="BD159" s="493" t="n">
        <v>182905.27</v>
      </c>
      <c r="BE159" s="493" t="n">
        <v>155010.35</v>
      </c>
      <c r="BF159" s="493" t="n">
        <v>166111.57</v>
      </c>
      <c r="BG159" s="493" t="n">
        <v>186940.97</v>
      </c>
      <c r="BH159" s="493" t="n">
        <v>155116.84</v>
      </c>
      <c r="BI159" s="493" t="n">
        <v>136412.33</v>
      </c>
      <c r="BJ159" s="493" t="n">
        <v>160062.75</v>
      </c>
      <c r="BK159" s="493" t="n">
        <v>111512.3</v>
      </c>
      <c r="BL159" s="493" t="n">
        <v>166722.4</v>
      </c>
      <c r="BM159" s="493" t="n">
        <v>138041.66</v>
      </c>
      <c r="BN159" s="493" t="n">
        <v>141230.31</v>
      </c>
      <c r="BO159" s="493" t="n">
        <v>133262.13</v>
      </c>
      <c r="BP159" s="493" t="n">
        <v>128420.07</v>
      </c>
      <c r="BQ159" s="493" t="n">
        <v>115215.34</v>
      </c>
      <c r="BR159" s="493" t="n">
        <v>161590.95</v>
      </c>
      <c r="BS159" s="493" t="n">
        <v>127829.53</v>
      </c>
      <c r="BT159" s="493" t="n">
        <v>114754.93</v>
      </c>
      <c r="BU159" s="493" t="n">
        <v>143052.56</v>
      </c>
      <c r="BV159" s="493" t="n">
        <v>113879.22</v>
      </c>
      <c r="BW159" s="493" t="n">
        <v>100055.76</v>
      </c>
    </row>
    <row r="160">
      <c r="A160" t="inlineStr">
        <is>
          <t>[C11A1] 심혈관 질환 다중요법 목적의 복합제제 (단일 투약 형태)</t>
        </is>
      </c>
      <c r="B160" t="inlineStr">
        <is>
          <t>보령</t>
        </is>
      </c>
      <c r="C160" t="inlineStr">
        <is>
          <t>듀카로</t>
        </is>
      </c>
      <c r="D160" t="inlineStr">
        <is>
          <t>보령</t>
        </is>
      </c>
      <c r="E160" t="inlineStr">
        <is>
          <t>amlodipine besylate  ( as amlodipine),  fimasartan potassium trihydrate granule  ( as fimasartan),  rosuvastatin calcium (micronized)  ( as rosuvastatin)</t>
        </is>
      </c>
      <c r="F160" t="inlineStr">
        <is>
          <t>종합병원</t>
        </is>
      </c>
      <c r="G160" t="inlineStr">
        <is>
          <t>Original</t>
        </is>
      </c>
      <c r="H160" s="493" t="n">
        <v>182499.83</v>
      </c>
      <c r="I160" s="493" t="n">
        <v>200423.82</v>
      </c>
      <c r="J160" s="493" t="n">
        <v>249499.13</v>
      </c>
      <c r="K160" s="493" t="n">
        <v>212768.01</v>
      </c>
      <c r="L160" s="493" t="n">
        <v>225084.55</v>
      </c>
      <c r="M160" s="493" t="n">
        <v>253794.23</v>
      </c>
      <c r="N160" s="493" t="n">
        <v>234616.9</v>
      </c>
      <c r="O160" s="493" t="n">
        <v>242374.52</v>
      </c>
      <c r="P160" s="493" t="n">
        <v>252248.45</v>
      </c>
      <c r="Q160" s="493" t="n">
        <v>253338.76</v>
      </c>
      <c r="R160" s="493" t="n">
        <v>243535.61</v>
      </c>
      <c r="S160" s="493" t="n">
        <v>319031.63</v>
      </c>
      <c r="T160" s="493" t="n">
        <v>269915.4</v>
      </c>
      <c r="U160" s="493" t="n">
        <v>306767.63</v>
      </c>
      <c r="V160" s="493" t="n">
        <v>325586.44</v>
      </c>
      <c r="W160" s="493" t="n">
        <v>350997.5</v>
      </c>
      <c r="X160" s="493" t="n">
        <v>327318.52</v>
      </c>
      <c r="Y160" s="493" t="n">
        <v>338177.84</v>
      </c>
      <c r="Z160" s="493" t="n">
        <v>318923.19</v>
      </c>
      <c r="AA160" s="493" t="n">
        <v>321644.81</v>
      </c>
      <c r="AB160" s="493" t="n">
        <v>347465.45</v>
      </c>
      <c r="AC160" s="493" t="n">
        <v>319333.92</v>
      </c>
      <c r="AD160" s="493" t="n">
        <v>315151.34</v>
      </c>
      <c r="AE160" s="493" t="n">
        <v>347085.33</v>
      </c>
      <c r="AF160" s="493" t="n">
        <v>324268.6</v>
      </c>
      <c r="AG160" s="493" t="n">
        <v>317980.32</v>
      </c>
      <c r="AH160" s="493" t="n">
        <v>338847.31</v>
      </c>
      <c r="AI160" s="493" t="n">
        <v>331426.04</v>
      </c>
      <c r="AJ160" s="493" t="n">
        <v>318664.99</v>
      </c>
      <c r="AK160" s="493" t="n">
        <v>345526.29</v>
      </c>
      <c r="AL160" s="493" t="n">
        <v>341200.24</v>
      </c>
      <c r="AM160" s="493" t="n">
        <v>302941.71</v>
      </c>
      <c r="AN160" s="493" t="n">
        <v>342440.26</v>
      </c>
      <c r="AO160" s="493" t="n">
        <v>340905.43</v>
      </c>
      <c r="AP160" s="493" t="n">
        <v>342980.59</v>
      </c>
      <c r="AQ160" s="493" t="n">
        <v>305017.7</v>
      </c>
      <c r="AR160" s="493" t="n">
        <v>337785.26</v>
      </c>
      <c r="AS160" s="493" t="n">
        <v>327322.52</v>
      </c>
      <c r="AT160" s="493" t="n">
        <v>320263.57</v>
      </c>
      <c r="AU160" s="493" t="n">
        <v>376841.29</v>
      </c>
      <c r="AV160" s="493" t="n">
        <v>329479.23</v>
      </c>
      <c r="AW160" s="493" t="n">
        <v>347622.06</v>
      </c>
      <c r="AX160" s="493" t="n">
        <v>346937.07</v>
      </c>
      <c r="AY160" s="493" t="n">
        <v>342861.38</v>
      </c>
      <c r="AZ160" s="493" t="n">
        <v>386492.85</v>
      </c>
      <c r="BA160" s="493" t="n">
        <v>419351.57</v>
      </c>
      <c r="BB160" s="493" t="n">
        <v>367463.19</v>
      </c>
      <c r="BC160" s="493" t="n">
        <v>376131.09</v>
      </c>
      <c r="BD160" s="493" t="n">
        <v>349862.52</v>
      </c>
      <c r="BE160" s="493" t="n">
        <v>366904.34</v>
      </c>
      <c r="BF160" s="493" t="n">
        <v>384533.4</v>
      </c>
      <c r="BG160" s="493" t="n">
        <v>392878.11</v>
      </c>
      <c r="BH160" s="493" t="n">
        <v>385584.83</v>
      </c>
      <c r="BI160" s="493" t="n">
        <v>360584.75</v>
      </c>
      <c r="BJ160" s="493" t="n">
        <v>403411.26</v>
      </c>
      <c r="BK160" s="493" t="n">
        <v>365693.67</v>
      </c>
      <c r="BL160" s="493" t="n">
        <v>444079.52</v>
      </c>
      <c r="BM160" s="493" t="n">
        <v>315438.55</v>
      </c>
      <c r="BN160" s="493" t="n">
        <v>362512.61</v>
      </c>
      <c r="BO160" s="493" t="n">
        <v>402219.46</v>
      </c>
      <c r="BP160" s="493" t="n">
        <v>334722.31</v>
      </c>
      <c r="BQ160" s="493" t="n">
        <v>313125.9</v>
      </c>
      <c r="BR160" s="493" t="n">
        <v>396835.72</v>
      </c>
      <c r="BS160" s="493" t="n">
        <v>397966.1</v>
      </c>
      <c r="BT160" s="493" t="n">
        <v>319562.38</v>
      </c>
      <c r="BU160" s="493" t="n">
        <v>344623.43</v>
      </c>
      <c r="BV160" s="493" t="n">
        <v>361758.62</v>
      </c>
      <c r="BW160" s="493" t="n">
        <v>334645.12</v>
      </c>
    </row>
    <row r="161">
      <c r="A161" t="inlineStr">
        <is>
          <t>[C11A1] 심혈관 질환 다중요법 목적의 복합제제 (단일 투약 형태)</t>
        </is>
      </c>
      <c r="B161" t="inlineStr">
        <is>
          <t>보령</t>
        </is>
      </c>
      <c r="C161" t="inlineStr">
        <is>
          <t>듀카로</t>
        </is>
      </c>
      <c r="D161" t="inlineStr">
        <is>
          <t>보령</t>
        </is>
      </c>
      <c r="E161" t="inlineStr">
        <is>
          <t>amlodipine besylate  ( as amlodipine),  fimasartan potassium trihydrate granule  ( as fimasartan),  rosuvastatin calcium (micronized)  ( as rosuvastatin)</t>
        </is>
      </c>
      <c r="F161" t="inlineStr">
        <is>
          <t>병원</t>
        </is>
      </c>
      <c r="G161" t="inlineStr">
        <is>
          <t>Original</t>
        </is>
      </c>
      <c r="H161" s="493" t="n">
        <v>72522.78999999999</v>
      </c>
      <c r="I161" s="493" t="n">
        <v>73105.37</v>
      </c>
      <c r="J161" s="493" t="n">
        <v>84000.2</v>
      </c>
      <c r="K161" s="493" t="n">
        <v>68005.48</v>
      </c>
      <c r="L161" s="493" t="n">
        <v>72706.52</v>
      </c>
      <c r="M161" s="493" t="n">
        <v>68320.86</v>
      </c>
      <c r="N161" s="493" t="n">
        <v>63498</v>
      </c>
      <c r="O161" s="493" t="n">
        <v>62399.88</v>
      </c>
      <c r="P161" s="493" t="n">
        <v>70854.83</v>
      </c>
      <c r="Q161" s="493" t="n">
        <v>57961.44</v>
      </c>
      <c r="R161" s="493" t="n">
        <v>63349.8</v>
      </c>
      <c r="S161" s="493" t="n">
        <v>74213.05</v>
      </c>
      <c r="T161" s="493" t="n">
        <v>63712.49</v>
      </c>
      <c r="U161" s="493" t="n">
        <v>61834.9</v>
      </c>
      <c r="V161" s="493" t="n">
        <v>61028.51</v>
      </c>
      <c r="W161" s="493" t="n">
        <v>60814.18</v>
      </c>
      <c r="X161" s="493" t="n">
        <v>56696.47</v>
      </c>
      <c r="Y161" s="493" t="n">
        <v>58809.65</v>
      </c>
      <c r="Z161" s="493" t="n">
        <v>58217.94</v>
      </c>
      <c r="AA161" s="493" t="n">
        <v>57326.07</v>
      </c>
      <c r="AB161" s="493" t="n">
        <v>55145.84</v>
      </c>
      <c r="AC161" s="493" t="n">
        <v>58247.16</v>
      </c>
      <c r="AD161" s="493" t="n">
        <v>51821.06</v>
      </c>
      <c r="AE161" s="493" t="n">
        <v>56446.27</v>
      </c>
      <c r="AF161" s="493" t="n">
        <v>52936.94</v>
      </c>
      <c r="AG161" s="493" t="n">
        <v>51183.09</v>
      </c>
      <c r="AH161" s="493" t="n">
        <v>56019.06</v>
      </c>
      <c r="AI161" s="493" t="n">
        <v>45501.05</v>
      </c>
      <c r="AJ161" s="493" t="n">
        <v>57088.07</v>
      </c>
      <c r="AK161" s="493" t="n">
        <v>56329.34</v>
      </c>
      <c r="AL161" s="493" t="n">
        <v>59575.91</v>
      </c>
      <c r="AM161" s="493" t="n">
        <v>59429.23</v>
      </c>
      <c r="AN161" s="493" t="n">
        <v>60688.03</v>
      </c>
      <c r="AO161" s="493" t="n">
        <v>51201</v>
      </c>
      <c r="AP161" s="493" t="n">
        <v>53192.69</v>
      </c>
      <c r="AQ161" s="493" t="n">
        <v>65721.60000000001</v>
      </c>
      <c r="AR161" s="493" t="n">
        <v>61598.43</v>
      </c>
      <c r="AS161" s="493" t="n">
        <v>45008.69</v>
      </c>
      <c r="AT161" s="493" t="n">
        <v>47960.77</v>
      </c>
      <c r="AU161" s="493" t="n">
        <v>54489.64</v>
      </c>
      <c r="AV161" s="493" t="n">
        <v>44051.14</v>
      </c>
      <c r="AW161" s="493" t="n">
        <v>56252</v>
      </c>
      <c r="AX161" s="493" t="n">
        <v>57640.42</v>
      </c>
      <c r="AY161" s="493" t="n">
        <v>45858.11</v>
      </c>
      <c r="AZ161" s="493" t="n">
        <v>36621.82</v>
      </c>
      <c r="BA161" s="493" t="n">
        <v>55282.28</v>
      </c>
      <c r="BB161" s="493" t="n">
        <v>39760.06</v>
      </c>
      <c r="BC161" s="493" t="n">
        <v>55325.79</v>
      </c>
      <c r="BD161" s="493" t="n">
        <v>42506.79</v>
      </c>
      <c r="BE161" s="493" t="n">
        <v>50632.38</v>
      </c>
      <c r="BF161" s="493" t="n">
        <v>43184.67</v>
      </c>
      <c r="BG161" s="493" t="n">
        <v>48981.89</v>
      </c>
      <c r="BH161" s="493" t="n">
        <v>44593.44</v>
      </c>
      <c r="BI161" s="493" t="n">
        <v>50405.48</v>
      </c>
      <c r="BJ161" s="493" t="n">
        <v>47183.1</v>
      </c>
      <c r="BK161" s="493" t="n">
        <v>41598.53</v>
      </c>
      <c r="BL161" s="493" t="n">
        <v>48674.97</v>
      </c>
      <c r="BM161" s="493" t="n">
        <v>43738.68</v>
      </c>
      <c r="BN161" s="493" t="n">
        <v>38360.8</v>
      </c>
      <c r="BO161" s="493" t="n">
        <v>37033.5</v>
      </c>
      <c r="BP161" s="493" t="n">
        <v>41038.07</v>
      </c>
      <c r="BQ161" s="493" t="n">
        <v>29115.16</v>
      </c>
      <c r="BR161" s="493" t="n">
        <v>51547.02</v>
      </c>
      <c r="BS161" s="493" t="n">
        <v>43308.55</v>
      </c>
      <c r="BT161" s="493" t="n">
        <v>33751.69</v>
      </c>
      <c r="BU161" s="493" t="n">
        <v>47898.93</v>
      </c>
      <c r="BV161" s="493" t="n">
        <v>42422.68</v>
      </c>
      <c r="BW161" s="493" t="n">
        <v>30765.63</v>
      </c>
    </row>
    <row r="162">
      <c r="A162" t="inlineStr">
        <is>
          <t>[C11A1] 심혈관 질환 다중요법 목적의 복합제제 (단일 투약 형태)</t>
        </is>
      </c>
      <c r="B162" t="inlineStr">
        <is>
          <t>보령</t>
        </is>
      </c>
      <c r="C162" t="inlineStr">
        <is>
          <t>듀카로</t>
        </is>
      </c>
      <c r="D162" t="inlineStr">
        <is>
          <t>보령</t>
        </is>
      </c>
      <c r="E162" t="inlineStr">
        <is>
          <t>amlodipine besylate  ( as amlodipine),  fimasartan potassium trihydrate granule  ( as fimasartan),  rosuvastatin calcium (micronized)  ( as rosuvastatin)</t>
        </is>
      </c>
      <c r="F162" t="inlineStr">
        <is>
          <t>의원</t>
        </is>
      </c>
      <c r="G162" t="inlineStr">
        <is>
          <t>Original</t>
        </is>
      </c>
      <c r="H162" s="493" t="n">
        <v>611256.8199999999</v>
      </c>
      <c r="I162" s="493" t="n">
        <v>599620.54</v>
      </c>
      <c r="J162" s="493" t="n">
        <v>672052.77</v>
      </c>
      <c r="K162" s="493" t="n">
        <v>674003.55</v>
      </c>
      <c r="L162" s="493" t="n">
        <v>650978.74</v>
      </c>
      <c r="M162" s="493" t="n">
        <v>671280.25</v>
      </c>
      <c r="N162" s="493" t="n">
        <v>708908.55</v>
      </c>
      <c r="O162" s="493" t="n">
        <v>705024.75</v>
      </c>
      <c r="P162" s="493" t="n">
        <v>659143.05</v>
      </c>
      <c r="Q162" s="493" t="n">
        <v>688619.3199999999</v>
      </c>
      <c r="R162" s="493" t="n">
        <v>686066.29</v>
      </c>
      <c r="S162" s="493" t="n">
        <v>744399.14</v>
      </c>
      <c r="T162" s="493" t="n">
        <v>709125.37</v>
      </c>
      <c r="U162" s="493" t="n">
        <v>646502.08</v>
      </c>
      <c r="V162" s="493" t="n">
        <v>682958.1</v>
      </c>
      <c r="W162" s="493" t="n">
        <v>699608.33</v>
      </c>
      <c r="X162" s="493" t="n">
        <v>685776.1</v>
      </c>
      <c r="Y162" s="493" t="n">
        <v>701105.49</v>
      </c>
      <c r="Z162" s="493" t="n">
        <v>677710.6</v>
      </c>
      <c r="AA162" s="493" t="n">
        <v>699485.66</v>
      </c>
      <c r="AB162" s="493" t="n">
        <v>652996.5</v>
      </c>
      <c r="AC162" s="493" t="n">
        <v>685300.62</v>
      </c>
      <c r="AD162" s="493" t="n">
        <v>666144.0699999999</v>
      </c>
      <c r="AE162" s="493" t="n">
        <v>713037.47</v>
      </c>
      <c r="AF162" s="493" t="n">
        <v>674280.42</v>
      </c>
      <c r="AG162" s="493" t="n">
        <v>647497.27</v>
      </c>
      <c r="AH162" s="493" t="n">
        <v>692494.34</v>
      </c>
      <c r="AI162" s="493" t="n">
        <v>636654.8100000001</v>
      </c>
      <c r="AJ162" s="493" t="n">
        <v>696533.12</v>
      </c>
      <c r="AK162" s="493" t="n">
        <v>688044.5699999999</v>
      </c>
      <c r="AL162" s="493" t="n">
        <v>645709.96</v>
      </c>
      <c r="AM162" s="493" t="n">
        <v>666346.11</v>
      </c>
      <c r="AN162" s="493" t="n">
        <v>635005.33</v>
      </c>
      <c r="AO162" s="493" t="n">
        <v>662838.2</v>
      </c>
      <c r="AP162" s="493" t="n">
        <v>666030.14</v>
      </c>
      <c r="AQ162" s="493" t="n">
        <v>662755.77</v>
      </c>
      <c r="AR162" s="493" t="n">
        <v>684154.41</v>
      </c>
      <c r="AS162" s="493" t="n">
        <v>641644.88</v>
      </c>
      <c r="AT162" s="493" t="n">
        <v>635483.22</v>
      </c>
      <c r="AU162" s="493" t="n">
        <v>655660.25</v>
      </c>
      <c r="AV162" s="493" t="n">
        <v>644790.24</v>
      </c>
      <c r="AW162" s="493" t="n">
        <v>600442.85</v>
      </c>
      <c r="AX162" s="493" t="n">
        <v>659322.84</v>
      </c>
      <c r="AY162" s="493" t="n">
        <v>639303.46</v>
      </c>
      <c r="AZ162" s="493" t="n">
        <v>616116.62</v>
      </c>
      <c r="BA162" s="493" t="n">
        <v>674975.08</v>
      </c>
      <c r="BB162" s="493" t="n">
        <v>624817.84</v>
      </c>
      <c r="BC162" s="493" t="n">
        <v>653529.95</v>
      </c>
      <c r="BD162" s="493" t="n">
        <v>620829.02</v>
      </c>
      <c r="BE162" s="493" t="n">
        <v>587371.84</v>
      </c>
      <c r="BF162" s="493" t="n">
        <v>612689.29</v>
      </c>
      <c r="BG162" s="493" t="n">
        <v>618980.13</v>
      </c>
      <c r="BH162" s="493" t="n">
        <v>626921.6</v>
      </c>
      <c r="BI162" s="493" t="n">
        <v>575498.86</v>
      </c>
      <c r="BJ162" s="493" t="n">
        <v>641930.72</v>
      </c>
      <c r="BK162" s="493" t="n">
        <v>585865.5699999999</v>
      </c>
      <c r="BL162" s="493" t="n">
        <v>657358.37</v>
      </c>
      <c r="BM162" s="493" t="n">
        <v>581802.45</v>
      </c>
      <c r="BN162" s="493" t="n">
        <v>546818.91</v>
      </c>
      <c r="BO162" s="493" t="n">
        <v>614501.6800000001</v>
      </c>
      <c r="BP162" s="493" t="n">
        <v>602134.88</v>
      </c>
      <c r="BQ162" s="493" t="n">
        <v>533726.7</v>
      </c>
      <c r="BR162" s="493" t="n">
        <v>588339.21</v>
      </c>
      <c r="BS162" s="493" t="n">
        <v>588265.59</v>
      </c>
      <c r="BT162" s="493" t="n">
        <v>547477.48</v>
      </c>
      <c r="BU162" s="493" t="n">
        <v>561582.21</v>
      </c>
      <c r="BV162" s="493" t="n">
        <v>586777.6800000001</v>
      </c>
      <c r="BW162" s="493" t="n">
        <v>554696.49</v>
      </c>
    </row>
    <row r="163">
      <c r="A163" t="inlineStr">
        <is>
          <t>[C11A1] 심혈관 질환 다중요법 목적의 복합제제 (단일 투약 형태)</t>
        </is>
      </c>
      <c r="B163" t="inlineStr">
        <is>
          <t>보령</t>
        </is>
      </c>
      <c r="C163" t="inlineStr">
        <is>
          <t>듀카로</t>
        </is>
      </c>
      <c r="D163" t="inlineStr">
        <is>
          <t>보령</t>
        </is>
      </c>
      <c r="E163" t="inlineStr">
        <is>
          <t>amlodipine besylate  ( as amlodipine),  fimasartan potassium trihydrate granule  ( as fimasartan),  rosuvastatin calcium (micronized)  ( as rosuvastatin)</t>
        </is>
      </c>
      <c r="F163" t="inlineStr">
        <is>
          <t>보건소</t>
        </is>
      </c>
      <c r="G163" t="inlineStr">
        <is>
          <t>Original</t>
        </is>
      </c>
      <c r="H163" s="493" t="n">
        <v>3411.96</v>
      </c>
      <c r="I163" s="493" t="n">
        <v>1615.2</v>
      </c>
      <c r="J163" s="493" t="n">
        <v>4259.63</v>
      </c>
      <c r="K163" s="493" t="n">
        <v>786.24</v>
      </c>
      <c r="L163" s="493" t="n">
        <v>3533.48</v>
      </c>
      <c r="M163" s="493" t="n">
        <v>14032.5</v>
      </c>
      <c r="N163" s="493" t="n">
        <v>4550.1</v>
      </c>
      <c r="O163" s="493" t="n">
        <v>2047.2</v>
      </c>
      <c r="P163" s="493" t="n">
        <v>16612.8</v>
      </c>
      <c r="Q163" s="493" t="n">
        <v>3638.9</v>
      </c>
      <c r="R163" s="493" t="n">
        <v>15820.5</v>
      </c>
      <c r="S163" s="493" t="n">
        <v>2164.46</v>
      </c>
      <c r="T163" s="493" t="n">
        <v>17666.7</v>
      </c>
      <c r="U163" s="493" t="n">
        <v>1173.6</v>
      </c>
      <c r="V163" s="493" t="n">
        <v>4360.2</v>
      </c>
      <c r="W163" s="493" t="n">
        <v>438.2</v>
      </c>
      <c r="X163" s="493" t="n">
        <v>941.4</v>
      </c>
      <c r="Y163" s="493" t="n">
        <v>7604.45</v>
      </c>
      <c r="Z163" s="493" t="n">
        <v>11615.7</v>
      </c>
      <c r="AA163" s="493" t="n">
        <v>10565.1</v>
      </c>
      <c r="AB163" s="493" t="n">
        <v>4233.6</v>
      </c>
      <c r="AC163" s="493" t="n">
        <v>6256.5</v>
      </c>
      <c r="AD163" s="493" t="n">
        <v>9315</v>
      </c>
      <c r="AE163" s="493" t="n">
        <v>11399.8</v>
      </c>
      <c r="AF163" s="493" t="n">
        <v>884.7</v>
      </c>
      <c r="AG163" s="493" t="n">
        <v>1562.7</v>
      </c>
      <c r="AH163" s="493" t="n">
        <v>11419.1</v>
      </c>
      <c r="AI163" s="493" t="n">
        <v>1123.5</v>
      </c>
      <c r="AJ163" s="493" t="n">
        <v>489.84</v>
      </c>
      <c r="AK163" s="493" t="n">
        <v>9886.200000000001</v>
      </c>
      <c r="AL163" s="493" t="n">
        <v>1537.5</v>
      </c>
      <c r="AM163" s="493" t="n">
        <v>2207.1</v>
      </c>
      <c r="AN163" s="493" t="n">
        <v>7712.4</v>
      </c>
      <c r="AO163" s="493" t="n">
        <v>3512.4</v>
      </c>
      <c r="AP163" s="493" t="n">
        <v>603</v>
      </c>
      <c r="AQ163" s="493" t="n">
        <v>11553</v>
      </c>
      <c r="AR163" s="493" t="n">
        <v>10977</v>
      </c>
      <c r="AS163" s="493" t="n">
        <v>2416.5</v>
      </c>
      <c r="AT163" s="493" t="n">
        <v>11534.9</v>
      </c>
      <c r="AU163" s="493" t="n">
        <v>2688.3</v>
      </c>
      <c r="AV163" s="493" t="n">
        <v>6879.68</v>
      </c>
      <c r="AW163" s="493" t="n">
        <v>9907.799999999999</v>
      </c>
      <c r="AX163" s="493" t="n">
        <v>6447.3</v>
      </c>
      <c r="AY163" s="493" t="n">
        <v>3895.2</v>
      </c>
      <c r="AZ163" s="493" t="n">
        <v>9027.9</v>
      </c>
      <c r="BA163" s="493" t="n">
        <v>4602.3</v>
      </c>
      <c r="BB163" s="493" t="n">
        <v>5017.8</v>
      </c>
      <c r="BC163" s="493" t="n">
        <v>1912.2</v>
      </c>
      <c r="BD163" s="493" t="n">
        <v>4431.6</v>
      </c>
      <c r="BE163" s="493" t="n">
        <v>3797.7</v>
      </c>
      <c r="BF163" s="493" t="n">
        <v>4813.65</v>
      </c>
      <c r="BG163" s="493" t="n">
        <v>3904.25</v>
      </c>
      <c r="BH163" s="493" t="n">
        <v>4693.16</v>
      </c>
      <c r="BI163" s="493" t="n">
        <v>3647.7</v>
      </c>
      <c r="BJ163" s="493" t="n">
        <v>6237.7</v>
      </c>
      <c r="BK163" s="493" t="n">
        <v>2034</v>
      </c>
      <c r="BL163" s="493" t="n">
        <v>3342.3</v>
      </c>
      <c r="BM163" s="493" t="n">
        <v>3449.7</v>
      </c>
      <c r="BN163" s="493" t="n">
        <v>4210.8</v>
      </c>
      <c r="BO163" s="493" t="n">
        <v>9019.200000000001</v>
      </c>
      <c r="BP163" s="493" t="n">
        <v>2338.2</v>
      </c>
      <c r="BQ163" s="493" t="n">
        <v>5311.5</v>
      </c>
      <c r="BR163" s="493" t="n">
        <v>2544</v>
      </c>
      <c r="BS163" s="493" t="n">
        <v>5702.4</v>
      </c>
      <c r="BT163" s="493" t="n">
        <v>4050.75</v>
      </c>
      <c r="BU163" s="493" t="n">
        <v>1369.2</v>
      </c>
      <c r="BV163" s="493" t="n">
        <v>3443.1</v>
      </c>
      <c r="BW163" s="493" t="n">
        <v>2524.8</v>
      </c>
    </row>
    <row r="164">
      <c r="A164" t="inlineStr">
        <is>
          <t>[C11A1] 심혈관 질환 다중요법 목적의 복합제제 (단일 투약 형태)</t>
        </is>
      </c>
      <c r="B164" t="inlineStr">
        <is>
          <t>보령</t>
        </is>
      </c>
      <c r="C164" t="inlineStr">
        <is>
          <t>듀카로</t>
        </is>
      </c>
      <c r="D164" t="inlineStr">
        <is>
          <t>보령</t>
        </is>
      </c>
      <c r="E164" t="inlineStr">
        <is>
          <t>amlodipine besylate  ( as amlodipine),  fimasartan potassium trihydrate granule  ( as fimasartan),  rosuvastatin calcium (micronized)  ( as rosuvastatin)</t>
        </is>
      </c>
      <c r="F164" t="inlineStr">
        <is>
          <t>기타(치과의원, 치과병원 등)</t>
        </is>
      </c>
      <c r="G164" t="inlineStr">
        <is>
          <t>Original</t>
        </is>
      </c>
      <c r="H164" s="493" t="n">
        <v>0</v>
      </c>
      <c r="I164" s="493" t="n">
        <v>0</v>
      </c>
      <c r="J164" s="493" t="n">
        <v>0</v>
      </c>
      <c r="K164" s="493" t="n">
        <v>0</v>
      </c>
      <c r="L164" s="493" t="n">
        <v>0</v>
      </c>
      <c r="M164" s="493" t="n">
        <v>0</v>
      </c>
      <c r="N164" s="493" t="n">
        <v>0</v>
      </c>
      <c r="O164" s="493" t="n">
        <v>0</v>
      </c>
      <c r="P164" s="493" t="n">
        <v>0</v>
      </c>
      <c r="Q164" s="493" t="n">
        <v>0</v>
      </c>
      <c r="R164" s="493" t="n">
        <v>0</v>
      </c>
      <c r="S164" s="493" t="n">
        <v>0</v>
      </c>
      <c r="T164" s="493" t="n">
        <v>0</v>
      </c>
      <c r="U164" s="493" t="n">
        <v>0</v>
      </c>
      <c r="V164" s="493" t="n">
        <v>0</v>
      </c>
      <c r="W164" s="493" t="n">
        <v>0</v>
      </c>
      <c r="X164" s="493" t="n">
        <v>0</v>
      </c>
      <c r="Y164" s="493" t="n">
        <v>242.7</v>
      </c>
      <c r="Z164" s="493" t="n">
        <v>0</v>
      </c>
      <c r="AA164" s="493" t="n">
        <v>0</v>
      </c>
      <c r="AB164" s="493" t="n">
        <v>429.3</v>
      </c>
      <c r="AC164" s="493" t="n">
        <v>0</v>
      </c>
      <c r="AD164" s="493" t="n">
        <v>225.6</v>
      </c>
      <c r="AE164" s="493" t="n">
        <v>0</v>
      </c>
      <c r="AF164" s="493" t="n">
        <v>0</v>
      </c>
      <c r="AG164" s="493" t="n">
        <v>0</v>
      </c>
      <c r="AH164" s="493" t="n">
        <v>0</v>
      </c>
      <c r="AI164" s="493" t="n">
        <v>0</v>
      </c>
      <c r="AJ164" s="493" t="n">
        <v>0</v>
      </c>
      <c r="AK164" s="493" t="n">
        <v>0</v>
      </c>
      <c r="AL164" s="493" t="n">
        <v>0</v>
      </c>
      <c r="AM164" s="493" t="n">
        <v>0</v>
      </c>
      <c r="AN164" s="493" t="n">
        <v>0</v>
      </c>
      <c r="AO164" s="493" t="n">
        <v>0</v>
      </c>
      <c r="AP164" s="493" t="n">
        <v>0</v>
      </c>
      <c r="AQ164" s="493" t="n">
        <v>0</v>
      </c>
      <c r="AR164" s="493" t="n">
        <v>153.6</v>
      </c>
      <c r="AS164" s="493" t="n">
        <v>0</v>
      </c>
      <c r="AT164" s="493" t="n">
        <v>142.2</v>
      </c>
      <c r="AU164" s="493" t="n">
        <v>146.4</v>
      </c>
      <c r="AV164" s="493" t="n">
        <v>0</v>
      </c>
      <c r="AW164" s="493" t="n">
        <v>154.2</v>
      </c>
      <c r="AX164" s="493" t="n">
        <v>0</v>
      </c>
      <c r="AY164" s="493" t="n">
        <v>0</v>
      </c>
      <c r="AZ164" s="493" t="n">
        <v>160.8</v>
      </c>
      <c r="BA164" s="493" t="n">
        <v>0</v>
      </c>
      <c r="BB164" s="493" t="n">
        <v>162</v>
      </c>
      <c r="BC164" s="493" t="n">
        <v>0</v>
      </c>
      <c r="BD164" s="493" t="n">
        <v>154.8</v>
      </c>
      <c r="BE164" s="493" t="n">
        <v>0</v>
      </c>
      <c r="BF164" s="493" t="n">
        <v>161.4</v>
      </c>
      <c r="BG164" s="493" t="n">
        <v>162.9</v>
      </c>
      <c r="BH164" s="493" t="n">
        <v>0</v>
      </c>
      <c r="BI164" s="493" t="n">
        <v>75.59999999999999</v>
      </c>
      <c r="BJ164" s="493" t="n">
        <v>173.7</v>
      </c>
      <c r="BK164" s="493" t="n">
        <v>0</v>
      </c>
      <c r="BL164" s="493" t="n">
        <v>0</v>
      </c>
      <c r="BM164" s="493" t="n">
        <v>1261.2</v>
      </c>
      <c r="BN164" s="493" t="n">
        <v>0</v>
      </c>
      <c r="BO164" s="493" t="n">
        <v>310.2</v>
      </c>
      <c r="BP164" s="493" t="n">
        <v>0</v>
      </c>
      <c r="BQ164" s="493" t="n">
        <v>0</v>
      </c>
      <c r="BR164" s="493" t="n">
        <v>0</v>
      </c>
      <c r="BS164" s="493" t="n">
        <v>118.8</v>
      </c>
      <c r="BT164" s="493" t="n">
        <v>0</v>
      </c>
      <c r="BU164" s="493" t="n">
        <v>0</v>
      </c>
      <c r="BV164" s="493" t="n">
        <v>606.6</v>
      </c>
      <c r="BW164" s="493" t="n">
        <v>0</v>
      </c>
    </row>
    <row r="165">
      <c r="A165" t="inlineStr">
        <is>
          <t>[C11A1] 심혈관 질환 다중요법 목적의 복합제제 (단일 투약 형태)</t>
        </is>
      </c>
      <c r="B165" t="inlineStr">
        <is>
          <t>보령</t>
        </is>
      </c>
      <c r="C165" t="inlineStr">
        <is>
          <t>아카브</t>
        </is>
      </c>
      <c r="D165" t="inlineStr">
        <is>
          <t>보령</t>
        </is>
      </c>
      <c r="E165" t="inlineStr">
        <is>
          <t>atorvastatin calcium trihydrate  ( as atorvastatin),  fimasartan potassium trihydrate granule  ( as fimasartan potassium)</t>
        </is>
      </c>
      <c r="F165" t="inlineStr">
        <is>
          <t>상급종합병원</t>
        </is>
      </c>
      <c r="G165" t="inlineStr">
        <is>
          <t>Original</t>
        </is>
      </c>
      <c r="H165" s="493" t="n">
        <v>2575.65</v>
      </c>
      <c r="I165" s="493" t="n">
        <v>3000</v>
      </c>
      <c r="J165" s="493" t="n">
        <v>448.56</v>
      </c>
      <c r="K165" s="493" t="n">
        <v>5580.6</v>
      </c>
      <c r="L165" s="493" t="n">
        <v>5088.23</v>
      </c>
      <c r="M165" s="493" t="n">
        <v>18210.62</v>
      </c>
      <c r="N165" s="493" t="n">
        <v>16188.59</v>
      </c>
      <c r="O165" s="493" t="n">
        <v>15245.09</v>
      </c>
      <c r="P165" s="493" t="n">
        <v>34976.04</v>
      </c>
      <c r="Q165" s="493" t="n">
        <v>43548.38</v>
      </c>
      <c r="R165" s="493" t="n">
        <v>40193.73</v>
      </c>
      <c r="S165" s="493" t="n">
        <v>84449.53</v>
      </c>
      <c r="T165" s="493" t="n">
        <v>51202.5</v>
      </c>
      <c r="U165" s="493" t="n">
        <v>73786.08</v>
      </c>
      <c r="V165" s="493" t="n">
        <v>94670.56</v>
      </c>
      <c r="W165" s="493" t="n">
        <v>79173.97</v>
      </c>
      <c r="X165" s="493" t="n">
        <v>88493.3</v>
      </c>
      <c r="Y165" s="493" t="n">
        <v>67621.16</v>
      </c>
      <c r="Z165" s="493" t="n">
        <v>109155.98</v>
      </c>
      <c r="AA165" s="493" t="n">
        <v>89740.31</v>
      </c>
      <c r="AB165" s="493" t="n">
        <v>80477.34</v>
      </c>
      <c r="AC165" s="493" t="n">
        <v>80289.25</v>
      </c>
      <c r="AD165" s="493" t="n">
        <v>94891.3</v>
      </c>
      <c r="AE165" s="493" t="n">
        <v>113089.15</v>
      </c>
      <c r="AF165" s="493" t="n">
        <v>98982.42999999999</v>
      </c>
      <c r="AG165" s="493" t="n">
        <v>77649.28999999999</v>
      </c>
      <c r="AH165" s="493" t="n">
        <v>115902.24</v>
      </c>
      <c r="AI165" s="493" t="n">
        <v>89856.42</v>
      </c>
      <c r="AJ165" s="493" t="n">
        <v>109004</v>
      </c>
      <c r="AK165" s="493" t="n">
        <v>96134.64999999999</v>
      </c>
      <c r="AL165" s="493" t="n">
        <v>77891.81</v>
      </c>
      <c r="AM165" s="493" t="n">
        <v>156467.24</v>
      </c>
      <c r="AN165" s="493" t="n">
        <v>136605.56</v>
      </c>
      <c r="AO165" s="493" t="n">
        <v>107885.2</v>
      </c>
      <c r="AP165" s="493" t="n">
        <v>93078.22</v>
      </c>
      <c r="AQ165" s="493" t="n">
        <v>129617.33</v>
      </c>
      <c r="AR165" s="493" t="n">
        <v>111178.92</v>
      </c>
      <c r="AS165" s="493" t="n">
        <v>133059.23</v>
      </c>
      <c r="AT165" s="493" t="n">
        <v>136085.93</v>
      </c>
      <c r="AU165" s="493" t="n">
        <v>116375.79</v>
      </c>
      <c r="AV165" s="493" t="n">
        <v>148225.54</v>
      </c>
      <c r="AW165" s="493" t="n">
        <v>152462.74</v>
      </c>
      <c r="AX165" s="493" t="n">
        <v>198217.41</v>
      </c>
      <c r="AY165" s="493" t="n">
        <v>148656.57</v>
      </c>
      <c r="AZ165" s="493" t="n">
        <v>164915.54</v>
      </c>
      <c r="BA165" s="493" t="n">
        <v>198885.4</v>
      </c>
      <c r="BB165" s="493" t="n">
        <v>160267.47</v>
      </c>
      <c r="BC165" s="493" t="n">
        <v>151688.06</v>
      </c>
      <c r="BD165" s="493" t="n">
        <v>212502.1</v>
      </c>
      <c r="BE165" s="493" t="n">
        <v>164232.79</v>
      </c>
      <c r="BF165" s="493" t="n">
        <v>152989.41</v>
      </c>
      <c r="BG165" s="493" t="n">
        <v>207209.51</v>
      </c>
      <c r="BH165" s="493" t="n">
        <v>135796.31</v>
      </c>
      <c r="BI165" s="493" t="n">
        <v>151914.78</v>
      </c>
      <c r="BJ165" s="493" t="n">
        <v>145714.9</v>
      </c>
      <c r="BK165" s="493" t="n">
        <v>154944.34</v>
      </c>
      <c r="BL165" s="493" t="n">
        <v>170808.79</v>
      </c>
      <c r="BM165" s="493" t="n">
        <v>103892.2</v>
      </c>
      <c r="BN165" s="493" t="n">
        <v>134408.06</v>
      </c>
      <c r="BO165" s="493" t="n">
        <v>131429.81</v>
      </c>
      <c r="BP165" s="493" t="n">
        <v>143559.71</v>
      </c>
      <c r="BQ165" s="493" t="n">
        <v>137364.65</v>
      </c>
      <c r="BR165" s="493" t="n">
        <v>124475.51</v>
      </c>
      <c r="BS165" s="493" t="n">
        <v>147981.56</v>
      </c>
      <c r="BT165" s="493" t="n">
        <v>137102.7</v>
      </c>
      <c r="BU165" s="493" t="n">
        <v>122063.64</v>
      </c>
      <c r="BV165" s="493" t="n">
        <v>110514.49</v>
      </c>
      <c r="BW165" s="493" t="n">
        <v>116230.41</v>
      </c>
    </row>
    <row r="166">
      <c r="A166" t="inlineStr">
        <is>
          <t>[C11A1] 심혈관 질환 다중요법 목적의 복합제제 (단일 투약 형태)</t>
        </is>
      </c>
      <c r="B166" t="inlineStr">
        <is>
          <t>보령</t>
        </is>
      </c>
      <c r="C166" t="inlineStr">
        <is>
          <t>아카브</t>
        </is>
      </c>
      <c r="D166" t="inlineStr">
        <is>
          <t>보령</t>
        </is>
      </c>
      <c r="E166" t="inlineStr">
        <is>
          <t>atorvastatin calcium trihydrate  ( as atorvastatin),  fimasartan potassium trihydrate granule  ( as fimasartan potassium)</t>
        </is>
      </c>
      <c r="F166" t="inlineStr">
        <is>
          <t>종합병원</t>
        </is>
      </c>
      <c r="G166" t="inlineStr">
        <is>
          <t>Original</t>
        </is>
      </c>
      <c r="H166" s="493" t="n">
        <v>29344.75</v>
      </c>
      <c r="I166" s="493" t="n">
        <v>23837.93</v>
      </c>
      <c r="J166" s="493" t="n">
        <v>65944.73</v>
      </c>
      <c r="K166" s="493" t="n">
        <v>104387.49</v>
      </c>
      <c r="L166" s="493" t="n">
        <v>95181.60000000001</v>
      </c>
      <c r="M166" s="493" t="n">
        <v>113140.07</v>
      </c>
      <c r="N166" s="493" t="n">
        <v>130712.82</v>
      </c>
      <c r="O166" s="493" t="n">
        <v>124634.79</v>
      </c>
      <c r="P166" s="493" t="n">
        <v>159105.43</v>
      </c>
      <c r="Q166" s="493" t="n">
        <v>160561.01</v>
      </c>
      <c r="R166" s="493" t="n">
        <v>155158.73</v>
      </c>
      <c r="S166" s="493" t="n">
        <v>187621.16</v>
      </c>
      <c r="T166" s="493" t="n">
        <v>181902.51</v>
      </c>
      <c r="U166" s="493" t="n">
        <v>157963.54</v>
      </c>
      <c r="V166" s="493" t="n">
        <v>183216.88</v>
      </c>
      <c r="W166" s="493" t="n">
        <v>143873.79</v>
      </c>
      <c r="X166" s="493" t="n">
        <v>158182.39</v>
      </c>
      <c r="Y166" s="493" t="n">
        <v>148077.41</v>
      </c>
      <c r="Z166" s="493" t="n">
        <v>166295.39</v>
      </c>
      <c r="AA166" s="493" t="n">
        <v>163337.67</v>
      </c>
      <c r="AB166" s="493" t="n">
        <v>166002.58</v>
      </c>
      <c r="AC166" s="493" t="n">
        <v>160081.87</v>
      </c>
      <c r="AD166" s="493" t="n">
        <v>171485.66</v>
      </c>
      <c r="AE166" s="493" t="n">
        <v>155758.35</v>
      </c>
      <c r="AF166" s="493" t="n">
        <v>175162.31</v>
      </c>
      <c r="AG166" s="493" t="n">
        <v>158003.07</v>
      </c>
      <c r="AH166" s="493" t="n">
        <v>162349.89</v>
      </c>
      <c r="AI166" s="493" t="n">
        <v>129439.48</v>
      </c>
      <c r="AJ166" s="493" t="n">
        <v>141526.06</v>
      </c>
      <c r="AK166" s="493" t="n">
        <v>146340.15</v>
      </c>
      <c r="AL166" s="493" t="n">
        <v>153814.31</v>
      </c>
      <c r="AM166" s="493" t="n">
        <v>145923.7</v>
      </c>
      <c r="AN166" s="493" t="n">
        <v>130955.16</v>
      </c>
      <c r="AO166" s="493" t="n">
        <v>125608.07</v>
      </c>
      <c r="AP166" s="493" t="n">
        <v>145988.46</v>
      </c>
      <c r="AQ166" s="493" t="n">
        <v>147573.7</v>
      </c>
      <c r="AR166" s="493" t="n">
        <v>153992.44</v>
      </c>
      <c r="AS166" s="493" t="n">
        <v>149099.2</v>
      </c>
      <c r="AT166" s="493" t="n">
        <v>157479.01</v>
      </c>
      <c r="AU166" s="493" t="n">
        <v>159043.5</v>
      </c>
      <c r="AV166" s="493" t="n">
        <v>158381.97</v>
      </c>
      <c r="AW166" s="493" t="n">
        <v>157503.95</v>
      </c>
      <c r="AX166" s="493" t="n">
        <v>172670.45</v>
      </c>
      <c r="AY166" s="493" t="n">
        <v>160055.72</v>
      </c>
      <c r="AZ166" s="493" t="n">
        <v>168935.82</v>
      </c>
      <c r="BA166" s="493" t="n">
        <v>198120.95</v>
      </c>
      <c r="BB166" s="493" t="n">
        <v>161607.23</v>
      </c>
      <c r="BC166" s="493" t="n">
        <v>178101.61</v>
      </c>
      <c r="BD166" s="493" t="n">
        <v>182782.4</v>
      </c>
      <c r="BE166" s="493" t="n">
        <v>189687.75</v>
      </c>
      <c r="BF166" s="493" t="n">
        <v>182690.91</v>
      </c>
      <c r="BG166" s="493" t="n">
        <v>192652.63</v>
      </c>
      <c r="BH166" s="493" t="n">
        <v>153669.74</v>
      </c>
      <c r="BI166" s="493" t="n">
        <v>148339.53</v>
      </c>
      <c r="BJ166" s="493" t="n">
        <v>188096.96</v>
      </c>
      <c r="BK166" s="493" t="n">
        <v>140210.68</v>
      </c>
      <c r="BL166" s="493" t="n">
        <v>183171.41</v>
      </c>
      <c r="BM166" s="493" t="n">
        <v>175283.32</v>
      </c>
      <c r="BN166" s="493" t="n">
        <v>156835.17</v>
      </c>
      <c r="BO166" s="493" t="n">
        <v>153848.12</v>
      </c>
      <c r="BP166" s="493" t="n">
        <v>167230</v>
      </c>
      <c r="BQ166" s="493" t="n">
        <v>142305.56</v>
      </c>
      <c r="BR166" s="493" t="n">
        <v>175320.64</v>
      </c>
      <c r="BS166" s="493" t="n">
        <v>169276.85</v>
      </c>
      <c r="BT166" s="493" t="n">
        <v>152368.94</v>
      </c>
      <c r="BU166" s="493" t="n">
        <v>161834.88</v>
      </c>
      <c r="BV166" s="493" t="n">
        <v>155017.48</v>
      </c>
      <c r="BW166" s="493" t="n">
        <v>124627.57</v>
      </c>
    </row>
    <row r="167">
      <c r="A167" t="inlineStr">
        <is>
          <t>[C11A1] 심혈관 질환 다중요법 목적의 복합제제 (단일 투약 형태)</t>
        </is>
      </c>
      <c r="B167" t="inlineStr">
        <is>
          <t>보령</t>
        </is>
      </c>
      <c r="C167" t="inlineStr">
        <is>
          <t>아카브</t>
        </is>
      </c>
      <c r="D167" t="inlineStr">
        <is>
          <t>보령</t>
        </is>
      </c>
      <c r="E167" t="inlineStr">
        <is>
          <t>atorvastatin calcium trihydrate  ( as atorvastatin),  fimasartan potassium trihydrate granule  ( as fimasartan potassium)</t>
        </is>
      </c>
      <c r="F167" t="inlineStr">
        <is>
          <t>병원</t>
        </is>
      </c>
      <c r="G167" t="inlineStr">
        <is>
          <t>Original</t>
        </is>
      </c>
      <c r="H167" s="493" t="n">
        <v>37445.61</v>
      </c>
      <c r="I167" s="493" t="n">
        <v>31705.01</v>
      </c>
      <c r="J167" s="493" t="n">
        <v>35898.12</v>
      </c>
      <c r="K167" s="493" t="n">
        <v>31302.63</v>
      </c>
      <c r="L167" s="493" t="n">
        <v>36286.25</v>
      </c>
      <c r="M167" s="493" t="n">
        <v>33760.26</v>
      </c>
      <c r="N167" s="493" t="n">
        <v>29576.67</v>
      </c>
      <c r="O167" s="493" t="n">
        <v>27865.63</v>
      </c>
      <c r="P167" s="493" t="n">
        <v>34571.09</v>
      </c>
      <c r="Q167" s="493" t="n">
        <v>30439.67</v>
      </c>
      <c r="R167" s="493" t="n">
        <v>28790.28</v>
      </c>
      <c r="S167" s="493" t="n">
        <v>32646.14</v>
      </c>
      <c r="T167" s="493" t="n">
        <v>30854.75</v>
      </c>
      <c r="U167" s="493" t="n">
        <v>26878.41</v>
      </c>
      <c r="V167" s="493" t="n">
        <v>23524.47</v>
      </c>
      <c r="W167" s="493" t="n">
        <v>26205.64</v>
      </c>
      <c r="X167" s="493" t="n">
        <v>25037.86</v>
      </c>
      <c r="Y167" s="493" t="n">
        <v>22579.6</v>
      </c>
      <c r="Z167" s="493" t="n">
        <v>24604.02</v>
      </c>
      <c r="AA167" s="493" t="n">
        <v>28752.28</v>
      </c>
      <c r="AB167" s="493" t="n">
        <v>26456.83</v>
      </c>
      <c r="AC167" s="493" t="n">
        <v>24234.66</v>
      </c>
      <c r="AD167" s="493" t="n">
        <v>24005.99</v>
      </c>
      <c r="AE167" s="493" t="n">
        <v>31990.96</v>
      </c>
      <c r="AF167" s="493" t="n">
        <v>28633.71</v>
      </c>
      <c r="AG167" s="493" t="n">
        <v>20287.25</v>
      </c>
      <c r="AH167" s="493" t="n">
        <v>23156.54</v>
      </c>
      <c r="AI167" s="493" t="n">
        <v>23664.72</v>
      </c>
      <c r="AJ167" s="493" t="n">
        <v>19376.3</v>
      </c>
      <c r="AK167" s="493" t="n">
        <v>21661.41</v>
      </c>
      <c r="AL167" s="493" t="n">
        <v>22443.5</v>
      </c>
      <c r="AM167" s="493" t="n">
        <v>24636.24</v>
      </c>
      <c r="AN167" s="493" t="n">
        <v>21923.7</v>
      </c>
      <c r="AO167" s="493" t="n">
        <v>21454.74</v>
      </c>
      <c r="AP167" s="493" t="n">
        <v>22515.2</v>
      </c>
      <c r="AQ167" s="493" t="n">
        <v>18774.07</v>
      </c>
      <c r="AR167" s="493" t="n">
        <v>21918.95</v>
      </c>
      <c r="AS167" s="493" t="n">
        <v>19919.46</v>
      </c>
      <c r="AT167" s="493" t="n">
        <v>18286.05</v>
      </c>
      <c r="AU167" s="493" t="n">
        <v>18705.11</v>
      </c>
      <c r="AV167" s="493" t="n">
        <v>17060.02</v>
      </c>
      <c r="AW167" s="493" t="n">
        <v>17403.1</v>
      </c>
      <c r="AX167" s="493" t="n">
        <v>15939.21</v>
      </c>
      <c r="AY167" s="493" t="n">
        <v>19910.23</v>
      </c>
      <c r="AZ167" s="493" t="n">
        <v>17614.2</v>
      </c>
      <c r="BA167" s="493" t="n">
        <v>22503.07</v>
      </c>
      <c r="BB167" s="493" t="n">
        <v>14148.91</v>
      </c>
      <c r="BC167" s="493" t="n">
        <v>15447.22</v>
      </c>
      <c r="BD167" s="493" t="n">
        <v>13605.2</v>
      </c>
      <c r="BE167" s="493" t="n">
        <v>12928.74</v>
      </c>
      <c r="BF167" s="493" t="n">
        <v>14119.11</v>
      </c>
      <c r="BG167" s="493" t="n">
        <v>17318.27</v>
      </c>
      <c r="BH167" s="493" t="n">
        <v>14542.28</v>
      </c>
      <c r="BI167" s="493" t="n">
        <v>10298.1</v>
      </c>
      <c r="BJ167" s="493" t="n">
        <v>17521.38</v>
      </c>
      <c r="BK167" s="493" t="n">
        <v>12210.47</v>
      </c>
      <c r="BL167" s="493" t="n">
        <v>18935.24</v>
      </c>
      <c r="BM167" s="493" t="n">
        <v>9924.059999999999</v>
      </c>
      <c r="BN167" s="493" t="n">
        <v>16142.62</v>
      </c>
      <c r="BO167" s="493" t="n">
        <v>14312.44</v>
      </c>
      <c r="BP167" s="493" t="n">
        <v>12327.09</v>
      </c>
      <c r="BQ167" s="493" t="n">
        <v>10543.06</v>
      </c>
      <c r="BR167" s="493" t="n">
        <v>14817.07</v>
      </c>
      <c r="BS167" s="493" t="n">
        <v>12407.15</v>
      </c>
      <c r="BT167" s="493" t="n">
        <v>14336.36</v>
      </c>
      <c r="BU167" s="493" t="n">
        <v>12077.15</v>
      </c>
      <c r="BV167" s="493" t="n">
        <v>10292</v>
      </c>
      <c r="BW167" s="493" t="n">
        <v>8841.690000000001</v>
      </c>
    </row>
    <row r="168">
      <c r="A168" t="inlineStr">
        <is>
          <t>[C11A1] 심혈관 질환 다중요법 목적의 복합제제 (단일 투약 형태)</t>
        </is>
      </c>
      <c r="B168" t="inlineStr">
        <is>
          <t>보령</t>
        </is>
      </c>
      <c r="C168" t="inlineStr">
        <is>
          <t>아카브</t>
        </is>
      </c>
      <c r="D168" t="inlineStr">
        <is>
          <t>보령</t>
        </is>
      </c>
      <c r="E168" t="inlineStr">
        <is>
          <t>atorvastatin calcium trihydrate  ( as atorvastatin),  fimasartan potassium trihydrate granule  ( as fimasartan potassium)</t>
        </is>
      </c>
      <c r="F168" t="inlineStr">
        <is>
          <t>의원</t>
        </is>
      </c>
      <c r="G168" t="inlineStr">
        <is>
          <t>Original</t>
        </is>
      </c>
      <c r="H168" s="493" t="n">
        <v>416763.1</v>
      </c>
      <c r="I168" s="493" t="n">
        <v>413676</v>
      </c>
      <c r="J168" s="493" t="n">
        <v>467484.53</v>
      </c>
      <c r="K168" s="493" t="n">
        <v>455229.13</v>
      </c>
      <c r="L168" s="493" t="n">
        <v>459604.75</v>
      </c>
      <c r="M168" s="493" t="n">
        <v>437042.03</v>
      </c>
      <c r="N168" s="493" t="n">
        <v>462035.35</v>
      </c>
      <c r="O168" s="493" t="n">
        <v>432279.03</v>
      </c>
      <c r="P168" s="493" t="n">
        <v>437167.72</v>
      </c>
      <c r="Q168" s="493" t="n">
        <v>421467.48</v>
      </c>
      <c r="R168" s="493" t="n">
        <v>435057.09</v>
      </c>
      <c r="S168" s="493" t="n">
        <v>463747.99</v>
      </c>
      <c r="T168" s="493" t="n">
        <v>427839.72</v>
      </c>
      <c r="U168" s="493" t="n">
        <v>386324.5</v>
      </c>
      <c r="V168" s="493" t="n">
        <v>425835.94</v>
      </c>
      <c r="W168" s="493" t="n">
        <v>408353.19</v>
      </c>
      <c r="X168" s="493" t="n">
        <v>410924.75</v>
      </c>
      <c r="Y168" s="493" t="n">
        <v>406903</v>
      </c>
      <c r="Z168" s="493" t="n">
        <v>395865.36</v>
      </c>
      <c r="AA168" s="493" t="n">
        <v>427513.48</v>
      </c>
      <c r="AB168" s="493" t="n">
        <v>401321.39</v>
      </c>
      <c r="AC168" s="493" t="n">
        <v>415011.92</v>
      </c>
      <c r="AD168" s="493" t="n">
        <v>409634.59</v>
      </c>
      <c r="AE168" s="493" t="n">
        <v>428899.02</v>
      </c>
      <c r="AF168" s="493" t="n">
        <v>379687.42</v>
      </c>
      <c r="AG168" s="493" t="n">
        <v>367801.9</v>
      </c>
      <c r="AH168" s="493" t="n">
        <v>382556.78</v>
      </c>
      <c r="AI168" s="493" t="n">
        <v>348282.65</v>
      </c>
      <c r="AJ168" s="493" t="n">
        <v>378297.14</v>
      </c>
      <c r="AK168" s="493" t="n">
        <v>371164.66</v>
      </c>
      <c r="AL168" s="493" t="n">
        <v>340509.83</v>
      </c>
      <c r="AM168" s="493" t="n">
        <v>347965.55</v>
      </c>
      <c r="AN168" s="493" t="n">
        <v>337790.27</v>
      </c>
      <c r="AO168" s="493" t="n">
        <v>345589.13</v>
      </c>
      <c r="AP168" s="493" t="n">
        <v>326521.12</v>
      </c>
      <c r="AQ168" s="493" t="n">
        <v>353556.16</v>
      </c>
      <c r="AR168" s="493" t="n">
        <v>342925.82</v>
      </c>
      <c r="AS168" s="493" t="n">
        <v>310507.04</v>
      </c>
      <c r="AT168" s="493" t="n">
        <v>318107.06</v>
      </c>
      <c r="AU168" s="493" t="n">
        <v>311862.1</v>
      </c>
      <c r="AV168" s="493" t="n">
        <v>322029.81</v>
      </c>
      <c r="AW168" s="493" t="n">
        <v>309578.9</v>
      </c>
      <c r="AX168" s="493" t="n">
        <v>322642.55</v>
      </c>
      <c r="AY168" s="493" t="n">
        <v>320710.78</v>
      </c>
      <c r="AZ168" s="493" t="n">
        <v>309807.18</v>
      </c>
      <c r="BA168" s="493" t="n">
        <v>330585.6</v>
      </c>
      <c r="BB168" s="493" t="n">
        <v>305049.8</v>
      </c>
      <c r="BC168" s="493" t="n">
        <v>322659.77</v>
      </c>
      <c r="BD168" s="493" t="n">
        <v>309598.18</v>
      </c>
      <c r="BE168" s="493" t="n">
        <v>286017.51</v>
      </c>
      <c r="BF168" s="493" t="n">
        <v>299294.74</v>
      </c>
      <c r="BG168" s="493" t="n">
        <v>285268.68</v>
      </c>
      <c r="BH168" s="493" t="n">
        <v>294446.31</v>
      </c>
      <c r="BI168" s="493" t="n">
        <v>276340.38</v>
      </c>
      <c r="BJ168" s="493" t="n">
        <v>302420.82</v>
      </c>
      <c r="BK168" s="493" t="n">
        <v>277127.85</v>
      </c>
      <c r="BL168" s="493" t="n">
        <v>323568.15</v>
      </c>
      <c r="BM168" s="493" t="n">
        <v>254368.57</v>
      </c>
      <c r="BN168" s="493" t="n">
        <v>264576.4</v>
      </c>
      <c r="BO168" s="493" t="n">
        <v>290062.64</v>
      </c>
      <c r="BP168" s="493" t="n">
        <v>277987.37</v>
      </c>
      <c r="BQ168" s="493" t="n">
        <v>241518.59</v>
      </c>
      <c r="BR168" s="493" t="n">
        <v>279647.08</v>
      </c>
      <c r="BS168" s="493" t="n">
        <v>256249.73</v>
      </c>
      <c r="BT168" s="493" t="n">
        <v>259004.46</v>
      </c>
      <c r="BU168" s="493" t="n">
        <v>264034.56</v>
      </c>
      <c r="BV168" s="493" t="n">
        <v>263626.3</v>
      </c>
      <c r="BW168" s="493" t="n">
        <v>256999.38</v>
      </c>
    </row>
    <row r="169">
      <c r="A169" t="inlineStr">
        <is>
          <t>[C11A1] 심혈관 질환 다중요법 목적의 복합제제 (단일 투약 형태)</t>
        </is>
      </c>
      <c r="B169" t="inlineStr">
        <is>
          <t>보령</t>
        </is>
      </c>
      <c r="C169" t="inlineStr">
        <is>
          <t>아카브</t>
        </is>
      </c>
      <c r="D169" t="inlineStr">
        <is>
          <t>보령</t>
        </is>
      </c>
      <c r="E169" t="inlineStr">
        <is>
          <t>atorvastatin calcium trihydrate  ( as atorvastatin),  fimasartan potassium trihydrate granule  ( as fimasartan potassium)</t>
        </is>
      </c>
      <c r="F169" t="inlineStr">
        <is>
          <t>보건소</t>
        </is>
      </c>
      <c r="G169" t="inlineStr">
        <is>
          <t>Original</t>
        </is>
      </c>
      <c r="H169" s="493" t="n">
        <v>1319.73</v>
      </c>
      <c r="I169" s="493" t="n">
        <v>170.4</v>
      </c>
      <c r="J169" s="493" t="n">
        <v>848.7</v>
      </c>
      <c r="K169" s="493" t="n">
        <v>1992.6</v>
      </c>
      <c r="L169" s="493" t="n">
        <v>277.9</v>
      </c>
      <c r="M169" s="493" t="n">
        <v>2856.4</v>
      </c>
      <c r="N169" s="493" t="n">
        <v>1247.92</v>
      </c>
      <c r="O169" s="493" t="n">
        <v>632.3</v>
      </c>
      <c r="P169" s="493" t="n">
        <v>2782.8</v>
      </c>
      <c r="Q169" s="493" t="n">
        <v>599.6</v>
      </c>
      <c r="R169" s="493" t="n">
        <v>2166.9</v>
      </c>
      <c r="S169" s="493" t="n">
        <v>381.28</v>
      </c>
      <c r="T169" s="493" t="n">
        <v>2589.3</v>
      </c>
      <c r="U169" s="493" t="n">
        <v>1781</v>
      </c>
      <c r="V169" s="493" t="n">
        <v>134.7</v>
      </c>
      <c r="W169" s="493" t="n">
        <v>1650.9</v>
      </c>
      <c r="X169" s="493" t="n">
        <v>306.3</v>
      </c>
      <c r="Y169" s="493" t="n">
        <v>1489.5</v>
      </c>
      <c r="Z169" s="493" t="n">
        <v>78</v>
      </c>
      <c r="AA169" s="493" t="n">
        <v>1891.2</v>
      </c>
      <c r="AB169" s="493" t="n">
        <v>50.07</v>
      </c>
      <c r="AC169" s="493" t="n">
        <v>3241.8</v>
      </c>
      <c r="AD169" s="493" t="n">
        <v>661.5</v>
      </c>
      <c r="AE169" s="493" t="n">
        <v>3040.8</v>
      </c>
      <c r="AF169" s="493" t="n">
        <v>212.1</v>
      </c>
      <c r="AG169" s="493" t="n">
        <v>2664.6</v>
      </c>
      <c r="AH169" s="493" t="n">
        <v>1812.9</v>
      </c>
      <c r="AI169" s="493" t="n">
        <v>2595.9</v>
      </c>
      <c r="AJ169" s="493" t="n">
        <v>1659.9</v>
      </c>
      <c r="AK169" s="493" t="n">
        <v>3808.8</v>
      </c>
      <c r="AL169" s="493" t="n">
        <v>1281.3</v>
      </c>
      <c r="AM169" s="493" t="n">
        <v>3074.4</v>
      </c>
      <c r="AN169" s="493" t="n">
        <v>2657.1</v>
      </c>
      <c r="AO169" s="493" t="n">
        <v>5837.4</v>
      </c>
      <c r="AP169" s="493" t="n">
        <v>901.03</v>
      </c>
      <c r="AQ169" s="493" t="n">
        <v>1491.6</v>
      </c>
      <c r="AR169" s="493" t="n">
        <v>7690.5</v>
      </c>
      <c r="AS169" s="493" t="n">
        <v>186.65</v>
      </c>
      <c r="AT169" s="493" t="n">
        <v>3892.5</v>
      </c>
      <c r="AU169" s="493" t="n">
        <v>785.7</v>
      </c>
      <c r="AV169" s="493" t="n">
        <v>1144.2</v>
      </c>
      <c r="AW169" s="493" t="n">
        <v>4413</v>
      </c>
      <c r="AX169" s="493" t="n">
        <v>843.3</v>
      </c>
      <c r="AY169" s="493" t="n">
        <v>3090.9</v>
      </c>
      <c r="AZ169" s="493" t="n">
        <v>208.2</v>
      </c>
      <c r="BA169" s="493" t="n">
        <v>113.4</v>
      </c>
      <c r="BB169" s="493" t="n">
        <v>837.9</v>
      </c>
      <c r="BC169" s="493" t="n">
        <v>690.9</v>
      </c>
      <c r="BD169" s="493" t="n">
        <v>806.55</v>
      </c>
      <c r="BE169" s="493" t="n">
        <v>1415.7</v>
      </c>
      <c r="BF169" s="493" t="n">
        <v>57</v>
      </c>
      <c r="BG169" s="493" t="n">
        <v>2219.4</v>
      </c>
      <c r="BH169" s="493" t="n">
        <v>86.7</v>
      </c>
      <c r="BI169" s="493" t="n">
        <v>82.5</v>
      </c>
      <c r="BJ169" s="493" t="n">
        <v>1524</v>
      </c>
      <c r="BK169" s="493" t="n">
        <v>539.1</v>
      </c>
      <c r="BL169" s="493" t="n">
        <v>1922.1</v>
      </c>
      <c r="BM169" s="493" t="n">
        <v>1287.6</v>
      </c>
      <c r="BN169" s="493" t="n">
        <v>1244.1</v>
      </c>
      <c r="BO169" s="493" t="n">
        <v>138.9</v>
      </c>
      <c r="BP169" s="493" t="n">
        <v>859.8</v>
      </c>
      <c r="BQ169" s="493" t="n">
        <v>1447.5</v>
      </c>
      <c r="BR169" s="493" t="n">
        <v>135</v>
      </c>
      <c r="BS169" s="493" t="n">
        <v>2828.7</v>
      </c>
      <c r="BT169" s="493" t="n">
        <v>136.2</v>
      </c>
      <c r="BU169" s="493" t="n">
        <v>163.8</v>
      </c>
      <c r="BV169" s="493" t="n">
        <v>2080.8</v>
      </c>
      <c r="BW169" s="493" t="n">
        <v>189.3</v>
      </c>
    </row>
    <row r="170">
      <c r="A170" t="inlineStr">
        <is>
          <t>[C11A1] 심혈관 질환 다중요법 목적의 복합제제 (단일 투약 형태)</t>
        </is>
      </c>
      <c r="B170" t="inlineStr">
        <is>
          <t>보령</t>
        </is>
      </c>
      <c r="C170" t="inlineStr">
        <is>
          <t>아카브</t>
        </is>
      </c>
      <c r="D170" t="inlineStr">
        <is>
          <t>보령</t>
        </is>
      </c>
      <c r="E170" t="inlineStr">
        <is>
          <t>atorvastatin calcium trihydrate  ( as atorvastatin),  fimasartan potassium trihydrate granule  ( as fimasartan potassium)</t>
        </is>
      </c>
      <c r="F170" t="inlineStr">
        <is>
          <t>기타(치과의원, 치과병원 등)</t>
        </is>
      </c>
      <c r="G170" t="inlineStr">
        <is>
          <t>Original</t>
        </is>
      </c>
      <c r="H170" s="493" t="n">
        <v>0</v>
      </c>
      <c r="I170" s="493" t="n">
        <v>0</v>
      </c>
      <c r="J170" s="493" t="n">
        <v>0</v>
      </c>
      <c r="K170" s="493" t="n">
        <v>0</v>
      </c>
      <c r="L170" s="493" t="n">
        <v>0</v>
      </c>
      <c r="M170" s="493" t="n">
        <v>0</v>
      </c>
      <c r="N170" s="493" t="n">
        <v>0</v>
      </c>
      <c r="O170" s="493" t="n">
        <v>158.1</v>
      </c>
      <c r="P170" s="493" t="n">
        <v>0</v>
      </c>
      <c r="Q170" s="493" t="n">
        <v>0</v>
      </c>
      <c r="R170" s="493" t="n">
        <v>0</v>
      </c>
      <c r="S170" s="493" t="n">
        <v>0</v>
      </c>
      <c r="T170" s="493" t="n">
        <v>0</v>
      </c>
      <c r="U170" s="493" t="n">
        <v>0</v>
      </c>
      <c r="V170" s="493" t="n">
        <v>0</v>
      </c>
      <c r="W170" s="493" t="n">
        <v>0</v>
      </c>
      <c r="X170" s="493" t="n">
        <v>0</v>
      </c>
      <c r="Y170" s="493" t="n">
        <v>0</v>
      </c>
      <c r="Z170" s="493" t="n">
        <v>0</v>
      </c>
      <c r="AA170" s="493" t="n">
        <v>0</v>
      </c>
      <c r="AB170" s="493" t="n">
        <v>0</v>
      </c>
      <c r="AC170" s="493" t="n">
        <v>0</v>
      </c>
      <c r="AD170" s="493" t="n">
        <v>0</v>
      </c>
      <c r="AE170" s="493" t="n">
        <v>0</v>
      </c>
      <c r="AF170" s="493" t="n">
        <v>0</v>
      </c>
      <c r="AG170" s="493" t="n">
        <v>0</v>
      </c>
      <c r="AH170" s="493" t="n">
        <v>0</v>
      </c>
      <c r="AI170" s="493" t="n">
        <v>0</v>
      </c>
      <c r="AJ170" s="493" t="n">
        <v>0</v>
      </c>
      <c r="AK170" s="493" t="n">
        <v>0</v>
      </c>
      <c r="AL170" s="493" t="n">
        <v>0</v>
      </c>
      <c r="AM170" s="493" t="n">
        <v>0</v>
      </c>
      <c r="AN170" s="493" t="n">
        <v>0</v>
      </c>
      <c r="AO170" s="493" t="n">
        <v>0</v>
      </c>
      <c r="AP170" s="493" t="n">
        <v>0</v>
      </c>
      <c r="AQ170" s="493" t="n">
        <v>0</v>
      </c>
      <c r="AR170" s="493" t="n">
        <v>0</v>
      </c>
      <c r="AS170" s="493" t="n">
        <v>0</v>
      </c>
      <c r="AT170" s="493" t="n">
        <v>93</v>
      </c>
      <c r="AU170" s="493" t="n">
        <v>456</v>
      </c>
      <c r="AV170" s="493" t="n">
        <v>283.5</v>
      </c>
      <c r="AW170" s="493" t="n">
        <v>192.6</v>
      </c>
      <c r="AX170" s="493" t="n">
        <v>195.46</v>
      </c>
      <c r="AY170" s="493" t="n">
        <v>274.5</v>
      </c>
      <c r="AZ170" s="493" t="n">
        <v>106.2</v>
      </c>
      <c r="BA170" s="493" t="n">
        <v>579.6</v>
      </c>
      <c r="BB170" s="493" t="n">
        <v>183.6</v>
      </c>
      <c r="BC170" s="493" t="n">
        <v>435</v>
      </c>
      <c r="BD170" s="493" t="n">
        <v>0</v>
      </c>
      <c r="BE170" s="493" t="n">
        <v>0</v>
      </c>
      <c r="BF170" s="493" t="n">
        <v>0</v>
      </c>
      <c r="BG170" s="493" t="n">
        <v>0</v>
      </c>
      <c r="BH170" s="493" t="n">
        <v>0</v>
      </c>
      <c r="BI170" s="493" t="n">
        <v>0</v>
      </c>
      <c r="BJ170" s="493" t="n">
        <v>0</v>
      </c>
      <c r="BK170" s="493" t="n">
        <v>0</v>
      </c>
      <c r="BL170" s="493" t="n">
        <v>0</v>
      </c>
      <c r="BM170" s="493" t="n">
        <v>0</v>
      </c>
      <c r="BN170" s="493" t="n">
        <v>0</v>
      </c>
      <c r="BO170" s="493" t="n">
        <v>0</v>
      </c>
      <c r="BP170" s="493" t="n">
        <v>0</v>
      </c>
      <c r="BQ170" s="493" t="n">
        <v>0</v>
      </c>
      <c r="BR170" s="493" t="n">
        <v>0</v>
      </c>
      <c r="BS170" s="493" t="n">
        <v>0</v>
      </c>
      <c r="BT170" s="493" t="n">
        <v>0</v>
      </c>
      <c r="BU170" s="493" t="n">
        <v>0</v>
      </c>
      <c r="BV170" s="493" t="n">
        <v>0</v>
      </c>
      <c r="BW170" s="493" t="n">
        <v>0</v>
      </c>
    </row>
    <row r="171">
      <c r="A171" t="inlineStr">
        <is>
          <t>[C11A1] 심혈관 질환 다중요법 목적의 복합제제 (단일 투약 형태)</t>
        </is>
      </c>
      <c r="B171" t="inlineStr">
        <is>
          <t>보령</t>
        </is>
      </c>
      <c r="C171" t="inlineStr">
        <is>
          <t>카나브젯</t>
        </is>
      </c>
      <c r="D171" t="inlineStr">
        <is>
          <t>보령</t>
        </is>
      </c>
      <c r="E171" t="inlineStr">
        <is>
          <t>atorvastatin calcium  ( as atorvastatin),  ezetimibe,  fimasartan potassium trihydrate  ( as fimasartan potassium)</t>
        </is>
      </c>
      <c r="F171" t="inlineStr">
        <is>
          <t>상급종합병원</t>
        </is>
      </c>
      <c r="G171" t="inlineStr">
        <is>
          <t>Original</t>
        </is>
      </c>
      <c r="H171" s="493" t="n">
        <v>0</v>
      </c>
      <c r="I171" s="493" t="n">
        <v>0</v>
      </c>
      <c r="J171" s="493" t="n">
        <v>0</v>
      </c>
      <c r="K171" s="493" t="n">
        <v>0</v>
      </c>
      <c r="L171" s="493" t="n">
        <v>0</v>
      </c>
      <c r="M171" s="493" t="n">
        <v>0</v>
      </c>
      <c r="N171" s="493" t="n">
        <v>0</v>
      </c>
      <c r="O171" s="493" t="n">
        <v>0</v>
      </c>
      <c r="P171" s="493" t="n">
        <v>0</v>
      </c>
      <c r="Q171" s="493" t="n">
        <v>0</v>
      </c>
      <c r="R171" s="493" t="n">
        <v>0</v>
      </c>
      <c r="S171" s="493" t="n">
        <v>0</v>
      </c>
      <c r="T171" s="493" t="n">
        <v>0</v>
      </c>
      <c r="U171" s="493" t="n">
        <v>0</v>
      </c>
      <c r="V171" s="493" t="n">
        <v>0</v>
      </c>
      <c r="W171" s="493" t="n">
        <v>0</v>
      </c>
      <c r="X171" s="493" t="n">
        <v>0</v>
      </c>
      <c r="Y171" s="493" t="n">
        <v>0</v>
      </c>
      <c r="Z171" s="493" t="n">
        <v>0</v>
      </c>
      <c r="AA171" s="493" t="n">
        <v>0</v>
      </c>
      <c r="AB171" s="493" t="n">
        <v>0</v>
      </c>
      <c r="AC171" s="493" t="n">
        <v>0</v>
      </c>
      <c r="AD171" s="493" t="n">
        <v>0</v>
      </c>
      <c r="AE171" s="493" t="n">
        <v>0</v>
      </c>
      <c r="AF171" s="493" t="n">
        <v>0</v>
      </c>
      <c r="AG171" s="493" t="n">
        <v>0</v>
      </c>
      <c r="AH171" s="493" t="n">
        <v>0</v>
      </c>
      <c r="AI171" s="493" t="n">
        <v>0</v>
      </c>
      <c r="AJ171" s="493" t="n">
        <v>0</v>
      </c>
      <c r="AK171" s="493" t="n">
        <v>0</v>
      </c>
      <c r="AL171" s="493" t="n">
        <v>0</v>
      </c>
      <c r="AM171" s="493" t="n">
        <v>0</v>
      </c>
      <c r="AN171" s="493" t="n">
        <v>0</v>
      </c>
      <c r="AO171" s="493" t="n">
        <v>0</v>
      </c>
      <c r="AP171" s="493" t="n">
        <v>0</v>
      </c>
      <c r="AQ171" s="493" t="n">
        <v>0</v>
      </c>
      <c r="AR171" s="493" t="n">
        <v>0</v>
      </c>
      <c r="AS171" s="493" t="n">
        <v>0</v>
      </c>
      <c r="AT171" s="493" t="n">
        <v>0</v>
      </c>
      <c r="AU171" s="493" t="n">
        <v>0</v>
      </c>
      <c r="AV171" s="493" t="n">
        <v>0</v>
      </c>
      <c r="AW171" s="493" t="n">
        <v>0</v>
      </c>
      <c r="AX171" s="493" t="n">
        <v>0</v>
      </c>
      <c r="AY171" s="493" t="n">
        <v>0</v>
      </c>
      <c r="AZ171" s="493" t="n">
        <v>0</v>
      </c>
      <c r="BA171" s="493" t="n">
        <v>0</v>
      </c>
      <c r="BB171" s="493" t="n">
        <v>0</v>
      </c>
      <c r="BC171" s="493" t="n">
        <v>0</v>
      </c>
      <c r="BD171" s="493" t="n">
        <v>0</v>
      </c>
      <c r="BE171" s="493" t="n">
        <v>0</v>
      </c>
      <c r="BF171" s="493" t="n">
        <v>0</v>
      </c>
      <c r="BG171" s="493" t="n">
        <v>0</v>
      </c>
      <c r="BH171" s="493" t="n">
        <v>0</v>
      </c>
      <c r="BI171" s="493" t="n">
        <v>0</v>
      </c>
      <c r="BJ171" s="493" t="n">
        <v>0</v>
      </c>
      <c r="BK171" s="493" t="n">
        <v>0</v>
      </c>
      <c r="BL171" s="493" t="n">
        <v>0</v>
      </c>
      <c r="BM171" s="493" t="n">
        <v>0</v>
      </c>
      <c r="BN171" s="493" t="n">
        <v>0</v>
      </c>
      <c r="BO171" s="493" t="n">
        <v>0</v>
      </c>
      <c r="BP171" s="493" t="n">
        <v>0</v>
      </c>
      <c r="BQ171" s="493" t="n">
        <v>0</v>
      </c>
      <c r="BR171" s="493" t="n">
        <v>0</v>
      </c>
      <c r="BS171" s="493" t="n">
        <v>0</v>
      </c>
      <c r="BT171" s="493" t="n">
        <v>0</v>
      </c>
      <c r="BU171" s="493" t="n">
        <v>0</v>
      </c>
      <c r="BV171" s="493" t="n">
        <v>0</v>
      </c>
      <c r="BW171" s="493" t="n">
        <v>5750.54</v>
      </c>
    </row>
    <row r="172">
      <c r="A172" t="inlineStr">
        <is>
          <t>[C11A1] 심혈관 질환 다중요법 목적의 복합제제 (단일 투약 형태)</t>
        </is>
      </c>
      <c r="B172" t="inlineStr">
        <is>
          <t>보령</t>
        </is>
      </c>
      <c r="C172" t="inlineStr">
        <is>
          <t>카나브젯</t>
        </is>
      </c>
      <c r="D172" t="inlineStr">
        <is>
          <t>보령</t>
        </is>
      </c>
      <c r="E172" t="inlineStr">
        <is>
          <t>atorvastatin calcium  ( as atorvastatin),  ezetimibe,  fimasartan potassium trihydrate  ( as fimasartan potassium)</t>
        </is>
      </c>
      <c r="F172" t="inlineStr">
        <is>
          <t>종합병원</t>
        </is>
      </c>
      <c r="G172" t="inlineStr">
        <is>
          <t>Original</t>
        </is>
      </c>
      <c r="H172" s="493" t="n">
        <v>0</v>
      </c>
      <c r="I172" s="493" t="n">
        <v>0</v>
      </c>
      <c r="J172" s="493" t="n">
        <v>0</v>
      </c>
      <c r="K172" s="493" t="n">
        <v>0</v>
      </c>
      <c r="L172" s="493" t="n">
        <v>0</v>
      </c>
      <c r="M172" s="493" t="n">
        <v>0</v>
      </c>
      <c r="N172" s="493" t="n">
        <v>0</v>
      </c>
      <c r="O172" s="493" t="n">
        <v>0</v>
      </c>
      <c r="P172" s="493" t="n">
        <v>0</v>
      </c>
      <c r="Q172" s="493" t="n">
        <v>0</v>
      </c>
      <c r="R172" s="493" t="n">
        <v>0</v>
      </c>
      <c r="S172" s="493" t="n">
        <v>0</v>
      </c>
      <c r="T172" s="493" t="n">
        <v>0</v>
      </c>
      <c r="U172" s="493" t="n">
        <v>0</v>
      </c>
      <c r="V172" s="493" t="n">
        <v>0</v>
      </c>
      <c r="W172" s="493" t="n">
        <v>0</v>
      </c>
      <c r="X172" s="493" t="n">
        <v>0</v>
      </c>
      <c r="Y172" s="493" t="n">
        <v>0</v>
      </c>
      <c r="Z172" s="493" t="n">
        <v>0</v>
      </c>
      <c r="AA172" s="493" t="n">
        <v>0</v>
      </c>
      <c r="AB172" s="493" t="n">
        <v>0</v>
      </c>
      <c r="AC172" s="493" t="n">
        <v>0</v>
      </c>
      <c r="AD172" s="493" t="n">
        <v>0</v>
      </c>
      <c r="AE172" s="493" t="n">
        <v>0</v>
      </c>
      <c r="AF172" s="493" t="n">
        <v>0</v>
      </c>
      <c r="AG172" s="493" t="n">
        <v>0</v>
      </c>
      <c r="AH172" s="493" t="n">
        <v>0</v>
      </c>
      <c r="AI172" s="493" t="n">
        <v>0</v>
      </c>
      <c r="AJ172" s="493" t="n">
        <v>0</v>
      </c>
      <c r="AK172" s="493" t="n">
        <v>0</v>
      </c>
      <c r="AL172" s="493" t="n">
        <v>0</v>
      </c>
      <c r="AM172" s="493" t="n">
        <v>0</v>
      </c>
      <c r="AN172" s="493" t="n">
        <v>0</v>
      </c>
      <c r="AO172" s="493" t="n">
        <v>0</v>
      </c>
      <c r="AP172" s="493" t="n">
        <v>0</v>
      </c>
      <c r="AQ172" s="493" t="n">
        <v>0</v>
      </c>
      <c r="AR172" s="493" t="n">
        <v>0</v>
      </c>
      <c r="AS172" s="493" t="n">
        <v>0</v>
      </c>
      <c r="AT172" s="493" t="n">
        <v>0</v>
      </c>
      <c r="AU172" s="493" t="n">
        <v>0</v>
      </c>
      <c r="AV172" s="493" t="n">
        <v>0</v>
      </c>
      <c r="AW172" s="493" t="n">
        <v>0</v>
      </c>
      <c r="AX172" s="493" t="n">
        <v>0</v>
      </c>
      <c r="AY172" s="493" t="n">
        <v>0</v>
      </c>
      <c r="AZ172" s="493" t="n">
        <v>0</v>
      </c>
      <c r="BA172" s="493" t="n">
        <v>0</v>
      </c>
      <c r="BB172" s="493" t="n">
        <v>0</v>
      </c>
      <c r="BC172" s="493" t="n">
        <v>0</v>
      </c>
      <c r="BD172" s="493" t="n">
        <v>0</v>
      </c>
      <c r="BE172" s="493" t="n">
        <v>0</v>
      </c>
      <c r="BF172" s="493" t="n">
        <v>0</v>
      </c>
      <c r="BG172" s="493" t="n">
        <v>0</v>
      </c>
      <c r="BH172" s="493" t="n">
        <v>0</v>
      </c>
      <c r="BI172" s="493" t="n">
        <v>0</v>
      </c>
      <c r="BJ172" s="493" t="n">
        <v>0</v>
      </c>
      <c r="BK172" s="493" t="n">
        <v>0</v>
      </c>
      <c r="BL172" s="493" t="n">
        <v>0</v>
      </c>
      <c r="BM172" s="493" t="n">
        <v>0</v>
      </c>
      <c r="BN172" s="493" t="n">
        <v>0</v>
      </c>
      <c r="BO172" s="493" t="n">
        <v>0</v>
      </c>
      <c r="BP172" s="493" t="n">
        <v>0</v>
      </c>
      <c r="BQ172" s="493" t="n">
        <v>0</v>
      </c>
      <c r="BR172" s="493" t="n">
        <v>0</v>
      </c>
      <c r="BS172" s="493" t="n">
        <v>0</v>
      </c>
      <c r="BT172" s="493" t="n">
        <v>0</v>
      </c>
      <c r="BU172" s="493" t="n">
        <v>25626.39</v>
      </c>
      <c r="BV172" s="493" t="n">
        <v>48612.55</v>
      </c>
      <c r="BW172" s="493" t="n">
        <v>88010.67</v>
      </c>
    </row>
    <row r="173">
      <c r="A173" t="inlineStr">
        <is>
          <t>[C11A1] 심혈관 질환 다중요법 목적의 복합제제 (단일 투약 형태)</t>
        </is>
      </c>
      <c r="B173" t="inlineStr">
        <is>
          <t>보령</t>
        </is>
      </c>
      <c r="C173" t="inlineStr">
        <is>
          <t>카나브젯</t>
        </is>
      </c>
      <c r="D173" t="inlineStr">
        <is>
          <t>보령</t>
        </is>
      </c>
      <c r="E173" t="inlineStr">
        <is>
          <t>atorvastatin calcium  ( as atorvastatin),  ezetimibe,  fimasartan potassium trihydrate  ( as fimasartan potassium)</t>
        </is>
      </c>
      <c r="F173" t="inlineStr">
        <is>
          <t>병원</t>
        </is>
      </c>
      <c r="G173" t="inlineStr">
        <is>
          <t>Original</t>
        </is>
      </c>
      <c r="H173" s="493" t="n">
        <v>0</v>
      </c>
      <c r="I173" s="493" t="n">
        <v>0</v>
      </c>
      <c r="J173" s="493" t="n">
        <v>0</v>
      </c>
      <c r="K173" s="493" t="n">
        <v>0</v>
      </c>
      <c r="L173" s="493" t="n">
        <v>0</v>
      </c>
      <c r="M173" s="493" t="n">
        <v>0</v>
      </c>
      <c r="N173" s="493" t="n">
        <v>0</v>
      </c>
      <c r="O173" s="493" t="n">
        <v>0</v>
      </c>
      <c r="P173" s="493" t="n">
        <v>0</v>
      </c>
      <c r="Q173" s="493" t="n">
        <v>0</v>
      </c>
      <c r="R173" s="493" t="n">
        <v>0</v>
      </c>
      <c r="S173" s="493" t="n">
        <v>0</v>
      </c>
      <c r="T173" s="493" t="n">
        <v>0</v>
      </c>
      <c r="U173" s="493" t="n">
        <v>0</v>
      </c>
      <c r="V173" s="493" t="n">
        <v>0</v>
      </c>
      <c r="W173" s="493" t="n">
        <v>0</v>
      </c>
      <c r="X173" s="493" t="n">
        <v>0</v>
      </c>
      <c r="Y173" s="493" t="n">
        <v>0</v>
      </c>
      <c r="Z173" s="493" t="n">
        <v>0</v>
      </c>
      <c r="AA173" s="493" t="n">
        <v>0</v>
      </c>
      <c r="AB173" s="493" t="n">
        <v>0</v>
      </c>
      <c r="AC173" s="493" t="n">
        <v>0</v>
      </c>
      <c r="AD173" s="493" t="n">
        <v>0</v>
      </c>
      <c r="AE173" s="493" t="n">
        <v>0</v>
      </c>
      <c r="AF173" s="493" t="n">
        <v>0</v>
      </c>
      <c r="AG173" s="493" t="n">
        <v>0</v>
      </c>
      <c r="AH173" s="493" t="n">
        <v>0</v>
      </c>
      <c r="AI173" s="493" t="n">
        <v>0</v>
      </c>
      <c r="AJ173" s="493" t="n">
        <v>0</v>
      </c>
      <c r="AK173" s="493" t="n">
        <v>0</v>
      </c>
      <c r="AL173" s="493" t="n">
        <v>0</v>
      </c>
      <c r="AM173" s="493" t="n">
        <v>0</v>
      </c>
      <c r="AN173" s="493" t="n">
        <v>0</v>
      </c>
      <c r="AO173" s="493" t="n">
        <v>0</v>
      </c>
      <c r="AP173" s="493" t="n">
        <v>0</v>
      </c>
      <c r="AQ173" s="493" t="n">
        <v>0</v>
      </c>
      <c r="AR173" s="493" t="n">
        <v>0</v>
      </c>
      <c r="AS173" s="493" t="n">
        <v>0</v>
      </c>
      <c r="AT173" s="493" t="n">
        <v>0</v>
      </c>
      <c r="AU173" s="493" t="n">
        <v>0</v>
      </c>
      <c r="AV173" s="493" t="n">
        <v>0</v>
      </c>
      <c r="AW173" s="493" t="n">
        <v>0</v>
      </c>
      <c r="AX173" s="493" t="n">
        <v>0</v>
      </c>
      <c r="AY173" s="493" t="n">
        <v>0</v>
      </c>
      <c r="AZ173" s="493" t="n">
        <v>0</v>
      </c>
      <c r="BA173" s="493" t="n">
        <v>0</v>
      </c>
      <c r="BB173" s="493" t="n">
        <v>0</v>
      </c>
      <c r="BC173" s="493" t="n">
        <v>0</v>
      </c>
      <c r="BD173" s="493" t="n">
        <v>0</v>
      </c>
      <c r="BE173" s="493" t="n">
        <v>0</v>
      </c>
      <c r="BF173" s="493" t="n">
        <v>0</v>
      </c>
      <c r="BG173" s="493" t="n">
        <v>0</v>
      </c>
      <c r="BH173" s="493" t="n">
        <v>0</v>
      </c>
      <c r="BI173" s="493" t="n">
        <v>0</v>
      </c>
      <c r="BJ173" s="493" t="n">
        <v>0</v>
      </c>
      <c r="BK173" s="493" t="n">
        <v>0</v>
      </c>
      <c r="BL173" s="493" t="n">
        <v>0</v>
      </c>
      <c r="BM173" s="493" t="n">
        <v>0</v>
      </c>
      <c r="BN173" s="493" t="n">
        <v>0</v>
      </c>
      <c r="BO173" s="493" t="n">
        <v>0</v>
      </c>
      <c r="BP173" s="493" t="n">
        <v>0</v>
      </c>
      <c r="BQ173" s="493" t="n">
        <v>0</v>
      </c>
      <c r="BR173" s="493" t="n">
        <v>0</v>
      </c>
      <c r="BS173" s="493" t="n">
        <v>0</v>
      </c>
      <c r="BT173" s="493" t="n">
        <v>0</v>
      </c>
      <c r="BU173" s="493" t="n">
        <v>11415.6</v>
      </c>
      <c r="BV173" s="493" t="n">
        <v>20079.74</v>
      </c>
      <c r="BW173" s="493" t="n">
        <v>28634.47</v>
      </c>
    </row>
    <row r="174">
      <c r="A174" t="inlineStr">
        <is>
          <t>[C11A1] 심혈관 질환 다중요법 목적의 복합제제 (단일 투약 형태)</t>
        </is>
      </c>
      <c r="B174" t="inlineStr">
        <is>
          <t>보령</t>
        </is>
      </c>
      <c r="C174" t="inlineStr">
        <is>
          <t>카나브젯</t>
        </is>
      </c>
      <c r="D174" t="inlineStr">
        <is>
          <t>보령</t>
        </is>
      </c>
      <c r="E174" t="inlineStr">
        <is>
          <t>atorvastatin calcium  ( as atorvastatin),  ezetimibe,  fimasartan potassium trihydrate  ( as fimasartan potassium)</t>
        </is>
      </c>
      <c r="F174" t="inlineStr">
        <is>
          <t>의원</t>
        </is>
      </c>
      <c r="G174" t="inlineStr">
        <is>
          <t>Original</t>
        </is>
      </c>
      <c r="H174" s="493" t="n">
        <v>0</v>
      </c>
      <c r="I174" s="493" t="n">
        <v>0</v>
      </c>
      <c r="J174" s="493" t="n">
        <v>0</v>
      </c>
      <c r="K174" s="493" t="n">
        <v>0</v>
      </c>
      <c r="L174" s="493" t="n">
        <v>0</v>
      </c>
      <c r="M174" s="493" t="n">
        <v>0</v>
      </c>
      <c r="N174" s="493" t="n">
        <v>0</v>
      </c>
      <c r="O174" s="493" t="n">
        <v>0</v>
      </c>
      <c r="P174" s="493" t="n">
        <v>0</v>
      </c>
      <c r="Q174" s="493" t="n">
        <v>0</v>
      </c>
      <c r="R174" s="493" t="n">
        <v>0</v>
      </c>
      <c r="S174" s="493" t="n">
        <v>0</v>
      </c>
      <c r="T174" s="493" t="n">
        <v>0</v>
      </c>
      <c r="U174" s="493" t="n">
        <v>0</v>
      </c>
      <c r="V174" s="493" t="n">
        <v>0</v>
      </c>
      <c r="W174" s="493" t="n">
        <v>0</v>
      </c>
      <c r="X174" s="493" t="n">
        <v>0</v>
      </c>
      <c r="Y174" s="493" t="n">
        <v>0</v>
      </c>
      <c r="Z174" s="493" t="n">
        <v>0</v>
      </c>
      <c r="AA174" s="493" t="n">
        <v>0</v>
      </c>
      <c r="AB174" s="493" t="n">
        <v>0</v>
      </c>
      <c r="AC174" s="493" t="n">
        <v>0</v>
      </c>
      <c r="AD174" s="493" t="n">
        <v>0</v>
      </c>
      <c r="AE174" s="493" t="n">
        <v>0</v>
      </c>
      <c r="AF174" s="493" t="n">
        <v>0</v>
      </c>
      <c r="AG174" s="493" t="n">
        <v>0</v>
      </c>
      <c r="AH174" s="493" t="n">
        <v>0</v>
      </c>
      <c r="AI174" s="493" t="n">
        <v>0</v>
      </c>
      <c r="AJ174" s="493" t="n">
        <v>0</v>
      </c>
      <c r="AK174" s="493" t="n">
        <v>0</v>
      </c>
      <c r="AL174" s="493" t="n">
        <v>0</v>
      </c>
      <c r="AM174" s="493" t="n">
        <v>0</v>
      </c>
      <c r="AN174" s="493" t="n">
        <v>0</v>
      </c>
      <c r="AO174" s="493" t="n">
        <v>0</v>
      </c>
      <c r="AP174" s="493" t="n">
        <v>0</v>
      </c>
      <c r="AQ174" s="493" t="n">
        <v>0</v>
      </c>
      <c r="AR174" s="493" t="n">
        <v>0</v>
      </c>
      <c r="AS174" s="493" t="n">
        <v>0</v>
      </c>
      <c r="AT174" s="493" t="n">
        <v>0</v>
      </c>
      <c r="AU174" s="493" t="n">
        <v>0</v>
      </c>
      <c r="AV174" s="493" t="n">
        <v>0</v>
      </c>
      <c r="AW174" s="493" t="n">
        <v>0</v>
      </c>
      <c r="AX174" s="493" t="n">
        <v>0</v>
      </c>
      <c r="AY174" s="493" t="n">
        <v>0</v>
      </c>
      <c r="AZ174" s="493" t="n">
        <v>0</v>
      </c>
      <c r="BA174" s="493" t="n">
        <v>0</v>
      </c>
      <c r="BB174" s="493" t="n">
        <v>0</v>
      </c>
      <c r="BC174" s="493" t="n">
        <v>0</v>
      </c>
      <c r="BD174" s="493" t="n">
        <v>0</v>
      </c>
      <c r="BE174" s="493" t="n">
        <v>0</v>
      </c>
      <c r="BF174" s="493" t="n">
        <v>0</v>
      </c>
      <c r="BG174" s="493" t="n">
        <v>0</v>
      </c>
      <c r="BH174" s="493" t="n">
        <v>0</v>
      </c>
      <c r="BI174" s="493" t="n">
        <v>0</v>
      </c>
      <c r="BJ174" s="493" t="n">
        <v>0</v>
      </c>
      <c r="BK174" s="493" t="n">
        <v>0</v>
      </c>
      <c r="BL174" s="493" t="n">
        <v>0</v>
      </c>
      <c r="BM174" s="493" t="n">
        <v>0</v>
      </c>
      <c r="BN174" s="493" t="n">
        <v>0</v>
      </c>
      <c r="BO174" s="493" t="n">
        <v>0</v>
      </c>
      <c r="BP174" s="493" t="n">
        <v>0</v>
      </c>
      <c r="BQ174" s="493" t="n">
        <v>0</v>
      </c>
      <c r="BR174" s="493" t="n">
        <v>0</v>
      </c>
      <c r="BS174" s="493" t="n">
        <v>0</v>
      </c>
      <c r="BT174" s="493" t="n">
        <v>790.0599999999999</v>
      </c>
      <c r="BU174" s="493" t="n">
        <v>269519.76</v>
      </c>
      <c r="BV174" s="493" t="n">
        <v>325784.78</v>
      </c>
      <c r="BW174" s="493" t="n">
        <v>369260.42</v>
      </c>
    </row>
    <row r="175">
      <c r="A175" t="inlineStr">
        <is>
          <t>[C11A1] 심혈관 질환 다중요법 목적의 복합제제 (단일 투약 형태)</t>
        </is>
      </c>
      <c r="B175" t="inlineStr">
        <is>
          <t>보령</t>
        </is>
      </c>
      <c r="C175" t="inlineStr">
        <is>
          <t>카나브젯</t>
        </is>
      </c>
      <c r="D175" t="inlineStr">
        <is>
          <t>보령</t>
        </is>
      </c>
      <c r="E175" t="inlineStr">
        <is>
          <t>atorvastatin calcium  ( as atorvastatin),  ezetimibe,  fimasartan potassium trihydrate  ( as fimasartan potassium)</t>
        </is>
      </c>
      <c r="F175" t="inlineStr">
        <is>
          <t>보건소</t>
        </is>
      </c>
      <c r="G175" t="inlineStr">
        <is>
          <t>Original</t>
        </is>
      </c>
      <c r="H175" s="493" t="n">
        <v>0</v>
      </c>
      <c r="I175" s="493" t="n">
        <v>0</v>
      </c>
      <c r="J175" s="493" t="n">
        <v>0</v>
      </c>
      <c r="K175" s="493" t="n">
        <v>0</v>
      </c>
      <c r="L175" s="493" t="n">
        <v>0</v>
      </c>
      <c r="M175" s="493" t="n">
        <v>0</v>
      </c>
      <c r="N175" s="493" t="n">
        <v>0</v>
      </c>
      <c r="O175" s="493" t="n">
        <v>0</v>
      </c>
      <c r="P175" s="493" t="n">
        <v>0</v>
      </c>
      <c r="Q175" s="493" t="n">
        <v>0</v>
      </c>
      <c r="R175" s="493" t="n">
        <v>0</v>
      </c>
      <c r="S175" s="493" t="n">
        <v>0</v>
      </c>
      <c r="T175" s="493" t="n">
        <v>0</v>
      </c>
      <c r="U175" s="493" t="n">
        <v>0</v>
      </c>
      <c r="V175" s="493" t="n">
        <v>0</v>
      </c>
      <c r="W175" s="493" t="n">
        <v>0</v>
      </c>
      <c r="X175" s="493" t="n">
        <v>0</v>
      </c>
      <c r="Y175" s="493" t="n">
        <v>0</v>
      </c>
      <c r="Z175" s="493" t="n">
        <v>0</v>
      </c>
      <c r="AA175" s="493" t="n">
        <v>0</v>
      </c>
      <c r="AB175" s="493" t="n">
        <v>0</v>
      </c>
      <c r="AC175" s="493" t="n">
        <v>0</v>
      </c>
      <c r="AD175" s="493" t="n">
        <v>0</v>
      </c>
      <c r="AE175" s="493" t="n">
        <v>0</v>
      </c>
      <c r="AF175" s="493" t="n">
        <v>0</v>
      </c>
      <c r="AG175" s="493" t="n">
        <v>0</v>
      </c>
      <c r="AH175" s="493" t="n">
        <v>0</v>
      </c>
      <c r="AI175" s="493" t="n">
        <v>0</v>
      </c>
      <c r="AJ175" s="493" t="n">
        <v>0</v>
      </c>
      <c r="AK175" s="493" t="n">
        <v>0</v>
      </c>
      <c r="AL175" s="493" t="n">
        <v>0</v>
      </c>
      <c r="AM175" s="493" t="n">
        <v>0</v>
      </c>
      <c r="AN175" s="493" t="n">
        <v>0</v>
      </c>
      <c r="AO175" s="493" t="n">
        <v>0</v>
      </c>
      <c r="AP175" s="493" t="n">
        <v>0</v>
      </c>
      <c r="AQ175" s="493" t="n">
        <v>0</v>
      </c>
      <c r="AR175" s="493" t="n">
        <v>0</v>
      </c>
      <c r="AS175" s="493" t="n">
        <v>0</v>
      </c>
      <c r="AT175" s="493" t="n">
        <v>0</v>
      </c>
      <c r="AU175" s="493" t="n">
        <v>0</v>
      </c>
      <c r="AV175" s="493" t="n">
        <v>0</v>
      </c>
      <c r="AW175" s="493" t="n">
        <v>0</v>
      </c>
      <c r="AX175" s="493" t="n">
        <v>0</v>
      </c>
      <c r="AY175" s="493" t="n">
        <v>0</v>
      </c>
      <c r="AZ175" s="493" t="n">
        <v>0</v>
      </c>
      <c r="BA175" s="493" t="n">
        <v>0</v>
      </c>
      <c r="BB175" s="493" t="n">
        <v>0</v>
      </c>
      <c r="BC175" s="493" t="n">
        <v>0</v>
      </c>
      <c r="BD175" s="493" t="n">
        <v>0</v>
      </c>
      <c r="BE175" s="493" t="n">
        <v>0</v>
      </c>
      <c r="BF175" s="493" t="n">
        <v>0</v>
      </c>
      <c r="BG175" s="493" t="n">
        <v>0</v>
      </c>
      <c r="BH175" s="493" t="n">
        <v>0</v>
      </c>
      <c r="BI175" s="493" t="n">
        <v>0</v>
      </c>
      <c r="BJ175" s="493" t="n">
        <v>0</v>
      </c>
      <c r="BK175" s="493" t="n">
        <v>0</v>
      </c>
      <c r="BL175" s="493" t="n">
        <v>0</v>
      </c>
      <c r="BM175" s="493" t="n">
        <v>0</v>
      </c>
      <c r="BN175" s="493" t="n">
        <v>0</v>
      </c>
      <c r="BO175" s="493" t="n">
        <v>0</v>
      </c>
      <c r="BP175" s="493" t="n">
        <v>0</v>
      </c>
      <c r="BQ175" s="493" t="n">
        <v>0</v>
      </c>
      <c r="BR175" s="493" t="n">
        <v>0</v>
      </c>
      <c r="BS175" s="493" t="n">
        <v>0</v>
      </c>
      <c r="BT175" s="493" t="n">
        <v>0</v>
      </c>
      <c r="BU175" s="493" t="n">
        <v>4401.9</v>
      </c>
      <c r="BV175" s="493" t="n">
        <v>1358.4</v>
      </c>
      <c r="BW175" s="493" t="n">
        <v>2255.4</v>
      </c>
    </row>
    <row r="176">
      <c r="A176" t="inlineStr">
        <is>
          <t>[C11A1] 심혈관 질환 다중요법 목적의 복합제제 (단일 투약 형태)</t>
        </is>
      </c>
      <c r="B176" t="inlineStr">
        <is>
          <t>보령</t>
        </is>
      </c>
      <c r="C176" t="inlineStr">
        <is>
          <t>투베로</t>
        </is>
      </c>
      <c r="D176" t="inlineStr">
        <is>
          <t>보령</t>
        </is>
      </c>
      <c r="E176" t="inlineStr">
        <is>
          <t>fimasartan potassium trihydrate granule  ( as fimasartan potassium),  rosuvastatin calcium  ( as rosuvastatin)</t>
        </is>
      </c>
      <c r="F176" t="inlineStr">
        <is>
          <t>상급종합병원</t>
        </is>
      </c>
      <c r="G176" t="inlineStr">
        <is>
          <t>Original</t>
        </is>
      </c>
      <c r="H176" s="493" t="n">
        <v>109363.44</v>
      </c>
      <c r="I176" s="493" t="n">
        <v>104727.51</v>
      </c>
      <c r="J176" s="493" t="n">
        <v>212285.37</v>
      </c>
      <c r="K176" s="493" t="n">
        <v>194938.27</v>
      </c>
      <c r="L176" s="493" t="n">
        <v>223053.98</v>
      </c>
      <c r="M176" s="493" t="n">
        <v>237613.16</v>
      </c>
      <c r="N176" s="493" t="n">
        <v>193840.88</v>
      </c>
      <c r="O176" s="493" t="n">
        <v>161731.63</v>
      </c>
      <c r="P176" s="493" t="n">
        <v>229349.14</v>
      </c>
      <c r="Q176" s="493" t="n">
        <v>206705.83</v>
      </c>
      <c r="R176" s="493" t="n">
        <v>220394.68</v>
      </c>
      <c r="S176" s="493" t="n">
        <v>226979.82</v>
      </c>
      <c r="T176" s="493" t="n">
        <v>197995.94</v>
      </c>
      <c r="U176" s="493" t="n">
        <v>173663</v>
      </c>
      <c r="V176" s="493" t="n">
        <v>234062.4</v>
      </c>
      <c r="W176" s="493" t="n">
        <v>228559.19</v>
      </c>
      <c r="X176" s="493" t="n">
        <v>221975.47</v>
      </c>
      <c r="Y176" s="493" t="n">
        <v>216654.42</v>
      </c>
      <c r="Z176" s="493" t="n">
        <v>216918.97</v>
      </c>
      <c r="AA176" s="493" t="n">
        <v>221895.59</v>
      </c>
      <c r="AB176" s="493" t="n">
        <v>190701.89</v>
      </c>
      <c r="AC176" s="493" t="n">
        <v>166458.56</v>
      </c>
      <c r="AD176" s="493" t="n">
        <v>241897.09</v>
      </c>
      <c r="AE176" s="493" t="n">
        <v>269893.03</v>
      </c>
      <c r="AF176" s="493" t="n">
        <v>219766.86</v>
      </c>
      <c r="AG176" s="493" t="n">
        <v>181916.89</v>
      </c>
      <c r="AH176" s="493" t="n">
        <v>192994.15</v>
      </c>
      <c r="AI176" s="493" t="n">
        <v>255227</v>
      </c>
      <c r="AJ176" s="493" t="n">
        <v>187152.82</v>
      </c>
      <c r="AK176" s="493" t="n">
        <v>237906.24</v>
      </c>
      <c r="AL176" s="493" t="n">
        <v>201912.86</v>
      </c>
      <c r="AM176" s="493" t="n">
        <v>254538.77</v>
      </c>
      <c r="AN176" s="493" t="n">
        <v>204774.6</v>
      </c>
      <c r="AO176" s="493" t="n">
        <v>185387.98</v>
      </c>
      <c r="AP176" s="493" t="n">
        <v>226391.46</v>
      </c>
      <c r="AQ176" s="493" t="n">
        <v>180532.79</v>
      </c>
      <c r="AR176" s="493" t="n">
        <v>248274.33</v>
      </c>
      <c r="AS176" s="493" t="n">
        <v>206518.07</v>
      </c>
      <c r="AT176" s="493" t="n">
        <v>245273.94</v>
      </c>
      <c r="AU176" s="493" t="n">
        <v>284029.59</v>
      </c>
      <c r="AV176" s="493" t="n">
        <v>231174.03</v>
      </c>
      <c r="AW176" s="493" t="n">
        <v>259727.8</v>
      </c>
      <c r="AX176" s="493" t="n">
        <v>258441.33</v>
      </c>
      <c r="AY176" s="493" t="n">
        <v>251361.1</v>
      </c>
      <c r="AZ176" s="493" t="n">
        <v>229351.88</v>
      </c>
      <c r="BA176" s="493" t="n">
        <v>245939.51</v>
      </c>
      <c r="BB176" s="493" t="n">
        <v>249863.61</v>
      </c>
      <c r="BC176" s="493" t="n">
        <v>204238.16</v>
      </c>
      <c r="BD176" s="493" t="n">
        <v>181553.4</v>
      </c>
      <c r="BE176" s="493" t="n">
        <v>170250.28</v>
      </c>
      <c r="BF176" s="493" t="n">
        <v>160207.37</v>
      </c>
      <c r="BG176" s="493" t="n">
        <v>230931.96</v>
      </c>
      <c r="BH176" s="493" t="n">
        <v>211112.15</v>
      </c>
      <c r="BI176" s="493" t="n">
        <v>152253.32</v>
      </c>
      <c r="BJ176" s="493" t="n">
        <v>191299.59</v>
      </c>
      <c r="BK176" s="493" t="n">
        <v>147424.76</v>
      </c>
      <c r="BL176" s="493" t="n">
        <v>171299.23</v>
      </c>
      <c r="BM176" s="493" t="n">
        <v>161300.31</v>
      </c>
      <c r="BN176" s="493" t="n">
        <v>182425.39</v>
      </c>
      <c r="BO176" s="493" t="n">
        <v>170856.05</v>
      </c>
      <c r="BP176" s="493" t="n">
        <v>137779.27</v>
      </c>
      <c r="BQ176" s="493" t="n">
        <v>98458.98</v>
      </c>
      <c r="BR176" s="493" t="n">
        <v>165947.33</v>
      </c>
      <c r="BS176" s="493" t="n">
        <v>159050.1</v>
      </c>
      <c r="BT176" s="493" t="n">
        <v>133853.76</v>
      </c>
      <c r="BU176" s="493" t="n">
        <v>142087.51</v>
      </c>
      <c r="BV176" s="493" t="n">
        <v>175591.16</v>
      </c>
      <c r="BW176" s="493" t="n">
        <v>130128.6</v>
      </c>
    </row>
    <row r="177">
      <c r="A177" t="inlineStr">
        <is>
          <t>[C11A1] 심혈관 질환 다중요법 목적의 복합제제 (단일 투약 형태)</t>
        </is>
      </c>
      <c r="B177" t="inlineStr">
        <is>
          <t>보령</t>
        </is>
      </c>
      <c r="C177" t="inlineStr">
        <is>
          <t>투베로</t>
        </is>
      </c>
      <c r="D177" t="inlineStr">
        <is>
          <t>보령</t>
        </is>
      </c>
      <c r="E177" t="inlineStr">
        <is>
          <t>fimasartan potassium trihydrate granule  ( as fimasartan potassium),  rosuvastatin calcium  ( as rosuvastatin)</t>
        </is>
      </c>
      <c r="F177" t="inlineStr">
        <is>
          <t>종합병원</t>
        </is>
      </c>
      <c r="G177" t="inlineStr">
        <is>
          <t>Original</t>
        </is>
      </c>
      <c r="H177" s="493" t="n">
        <v>137060.79</v>
      </c>
      <c r="I177" s="493" t="n">
        <v>144017.37</v>
      </c>
      <c r="J177" s="493" t="n">
        <v>217794.84</v>
      </c>
      <c r="K177" s="493" t="n">
        <v>162436.72</v>
      </c>
      <c r="L177" s="493" t="n">
        <v>185832.41</v>
      </c>
      <c r="M177" s="493" t="n">
        <v>199936.03</v>
      </c>
      <c r="N177" s="493" t="n">
        <v>186377.97</v>
      </c>
      <c r="O177" s="493" t="n">
        <v>207689.46</v>
      </c>
      <c r="P177" s="493" t="n">
        <v>185337.45</v>
      </c>
      <c r="Q177" s="493" t="n">
        <v>179603.65</v>
      </c>
      <c r="R177" s="493" t="n">
        <v>181800.61</v>
      </c>
      <c r="S177" s="493" t="n">
        <v>214017.75</v>
      </c>
      <c r="T177" s="493" t="n">
        <v>181678.68</v>
      </c>
      <c r="U177" s="493" t="n">
        <v>184965.39</v>
      </c>
      <c r="V177" s="493" t="n">
        <v>196297.2</v>
      </c>
      <c r="W177" s="493" t="n">
        <v>182800.66</v>
      </c>
      <c r="X177" s="493" t="n">
        <v>180417.7</v>
      </c>
      <c r="Y177" s="493" t="n">
        <v>171702.86</v>
      </c>
      <c r="Z177" s="493" t="n">
        <v>204614.5</v>
      </c>
      <c r="AA177" s="493" t="n">
        <v>197516.13</v>
      </c>
      <c r="AB177" s="493" t="n">
        <v>210419.09</v>
      </c>
      <c r="AC177" s="493" t="n">
        <v>173235.39</v>
      </c>
      <c r="AD177" s="493" t="n">
        <v>186936.42</v>
      </c>
      <c r="AE177" s="493" t="n">
        <v>193482.57</v>
      </c>
      <c r="AF177" s="493" t="n">
        <v>205674.6</v>
      </c>
      <c r="AG177" s="493" t="n">
        <v>199527.94</v>
      </c>
      <c r="AH177" s="493" t="n">
        <v>206943.08</v>
      </c>
      <c r="AI177" s="493" t="n">
        <v>191906.86</v>
      </c>
      <c r="AJ177" s="493" t="n">
        <v>197156.06</v>
      </c>
      <c r="AK177" s="493" t="n">
        <v>195367.52</v>
      </c>
      <c r="AL177" s="493" t="n">
        <v>184485.71</v>
      </c>
      <c r="AM177" s="493" t="n">
        <v>234751.94</v>
      </c>
      <c r="AN177" s="493" t="n">
        <v>187731.42</v>
      </c>
      <c r="AO177" s="493" t="n">
        <v>227659.75</v>
      </c>
      <c r="AP177" s="493" t="n">
        <v>208187.57</v>
      </c>
      <c r="AQ177" s="493" t="n">
        <v>212567.84</v>
      </c>
      <c r="AR177" s="493" t="n">
        <v>179925.87</v>
      </c>
      <c r="AS177" s="493" t="n">
        <v>206662.28</v>
      </c>
      <c r="AT177" s="493" t="n">
        <v>198600.62</v>
      </c>
      <c r="AU177" s="493" t="n">
        <v>210927.18</v>
      </c>
      <c r="AV177" s="493" t="n">
        <v>216881.17</v>
      </c>
      <c r="AW177" s="493" t="n">
        <v>187991</v>
      </c>
      <c r="AX177" s="493" t="n">
        <v>213082.46</v>
      </c>
      <c r="AY177" s="493" t="n">
        <v>239647.42</v>
      </c>
      <c r="AZ177" s="493" t="n">
        <v>224149.15</v>
      </c>
      <c r="BA177" s="493" t="n">
        <v>253505.44</v>
      </c>
      <c r="BB177" s="493" t="n">
        <v>221213.15</v>
      </c>
      <c r="BC177" s="493" t="n">
        <v>198618.85</v>
      </c>
      <c r="BD177" s="493" t="n">
        <v>161460.7</v>
      </c>
      <c r="BE177" s="493" t="n">
        <v>183863.54</v>
      </c>
      <c r="BF177" s="493" t="n">
        <v>197801.53</v>
      </c>
      <c r="BG177" s="493" t="n">
        <v>160194.52</v>
      </c>
      <c r="BH177" s="493" t="n">
        <v>154859.12</v>
      </c>
      <c r="BI177" s="493" t="n">
        <v>177552.4</v>
      </c>
      <c r="BJ177" s="493" t="n">
        <v>165939.45</v>
      </c>
      <c r="BK177" s="493" t="n">
        <v>161805.23</v>
      </c>
      <c r="BL177" s="493" t="n">
        <v>202412.77</v>
      </c>
      <c r="BM177" s="493" t="n">
        <v>149645.56</v>
      </c>
      <c r="BN177" s="493" t="n">
        <v>138972.83</v>
      </c>
      <c r="BO177" s="493" t="n">
        <v>165265.98</v>
      </c>
      <c r="BP177" s="493" t="n">
        <v>153020.57</v>
      </c>
      <c r="BQ177" s="493" t="n">
        <v>135956.24</v>
      </c>
      <c r="BR177" s="493" t="n">
        <v>171926.56</v>
      </c>
      <c r="BS177" s="493" t="n">
        <v>153575.91</v>
      </c>
      <c r="BT177" s="493" t="n">
        <v>141245.63</v>
      </c>
      <c r="BU177" s="493" t="n">
        <v>134075.38</v>
      </c>
      <c r="BV177" s="493" t="n">
        <v>141686.15</v>
      </c>
      <c r="BW177" s="493" t="n">
        <v>131892.18</v>
      </c>
    </row>
    <row r="178">
      <c r="A178" t="inlineStr">
        <is>
          <t>[C11A1] 심혈관 질환 다중요법 목적의 복합제제 (단일 투약 형태)</t>
        </is>
      </c>
      <c r="B178" t="inlineStr">
        <is>
          <t>보령</t>
        </is>
      </c>
      <c r="C178" t="inlineStr">
        <is>
          <t>투베로</t>
        </is>
      </c>
      <c r="D178" t="inlineStr">
        <is>
          <t>보령</t>
        </is>
      </c>
      <c r="E178" t="inlineStr">
        <is>
          <t>fimasartan potassium trihydrate granule  ( as fimasartan potassium),  rosuvastatin calcium  ( as rosuvastatin)</t>
        </is>
      </c>
      <c r="F178" t="inlineStr">
        <is>
          <t>병원</t>
        </is>
      </c>
      <c r="G178" t="inlineStr">
        <is>
          <t>Original</t>
        </is>
      </c>
      <c r="H178" s="493" t="n">
        <v>17580.9</v>
      </c>
      <c r="I178" s="493" t="n">
        <v>10720.73</v>
      </c>
      <c r="J178" s="493" t="n">
        <v>17351.53</v>
      </c>
      <c r="K178" s="493" t="n">
        <v>21064.42</v>
      </c>
      <c r="L178" s="493" t="n">
        <v>17881.78</v>
      </c>
      <c r="M178" s="493" t="n">
        <v>21384.04</v>
      </c>
      <c r="N178" s="493" t="n">
        <v>19263.77</v>
      </c>
      <c r="O178" s="493" t="n">
        <v>18750.83</v>
      </c>
      <c r="P178" s="493" t="n">
        <v>19971</v>
      </c>
      <c r="Q178" s="493" t="n">
        <v>18973.39</v>
      </c>
      <c r="R178" s="493" t="n">
        <v>23440.68</v>
      </c>
      <c r="S178" s="493" t="n">
        <v>25151.01</v>
      </c>
      <c r="T178" s="493" t="n">
        <v>22568.38</v>
      </c>
      <c r="U178" s="493" t="n">
        <v>24953.3</v>
      </c>
      <c r="V178" s="493" t="n">
        <v>24205.81</v>
      </c>
      <c r="W178" s="493" t="n">
        <v>16583.15</v>
      </c>
      <c r="X178" s="493" t="n">
        <v>24194.38</v>
      </c>
      <c r="Y178" s="493" t="n">
        <v>19337.96</v>
      </c>
      <c r="Z178" s="493" t="n">
        <v>25426.06</v>
      </c>
      <c r="AA178" s="493" t="n">
        <v>25288.02</v>
      </c>
      <c r="AB178" s="493" t="n">
        <v>19960.72</v>
      </c>
      <c r="AC178" s="493" t="n">
        <v>22979.1</v>
      </c>
      <c r="AD178" s="493" t="n">
        <v>30539.22</v>
      </c>
      <c r="AE178" s="493" t="n">
        <v>28991.59</v>
      </c>
      <c r="AF178" s="493" t="n">
        <v>22517.33</v>
      </c>
      <c r="AG178" s="493" t="n">
        <v>23913.41</v>
      </c>
      <c r="AH178" s="493" t="n">
        <v>21561.99</v>
      </c>
      <c r="AI178" s="493" t="n">
        <v>20264.58</v>
      </c>
      <c r="AJ178" s="493" t="n">
        <v>26394.38</v>
      </c>
      <c r="AK178" s="493" t="n">
        <v>36405.2</v>
      </c>
      <c r="AL178" s="493" t="n">
        <v>25394.79</v>
      </c>
      <c r="AM178" s="493" t="n">
        <v>32817.55</v>
      </c>
      <c r="AN178" s="493" t="n">
        <v>26858.52</v>
      </c>
      <c r="AO178" s="493" t="n">
        <v>18967.96</v>
      </c>
      <c r="AP178" s="493" t="n">
        <v>25106.92</v>
      </c>
      <c r="AQ178" s="493" t="n">
        <v>21753.97</v>
      </c>
      <c r="AR178" s="493" t="n">
        <v>20650.82</v>
      </c>
      <c r="AS178" s="493" t="n">
        <v>15819.66</v>
      </c>
      <c r="AT178" s="493" t="n">
        <v>21160.44</v>
      </c>
      <c r="AU178" s="493" t="n">
        <v>17904.38</v>
      </c>
      <c r="AV178" s="493" t="n">
        <v>17378.36</v>
      </c>
      <c r="AW178" s="493" t="n">
        <v>18660.95</v>
      </c>
      <c r="AX178" s="493" t="n">
        <v>12435.57</v>
      </c>
      <c r="AY178" s="493" t="n">
        <v>16277.61</v>
      </c>
      <c r="AZ178" s="493" t="n">
        <v>20935.21</v>
      </c>
      <c r="BA178" s="493" t="n">
        <v>22265.05</v>
      </c>
      <c r="BB178" s="493" t="n">
        <v>15981.48</v>
      </c>
      <c r="BC178" s="493" t="n">
        <v>18182.86</v>
      </c>
      <c r="BD178" s="493" t="n">
        <v>14510.74</v>
      </c>
      <c r="BE178" s="493" t="n">
        <v>17071.43</v>
      </c>
      <c r="BF178" s="493" t="n">
        <v>14320.62</v>
      </c>
      <c r="BG178" s="493" t="n">
        <v>11913.42</v>
      </c>
      <c r="BH178" s="493" t="n">
        <v>16809.83</v>
      </c>
      <c r="BI178" s="493" t="n">
        <v>17222.02</v>
      </c>
      <c r="BJ178" s="493" t="n">
        <v>13246.34</v>
      </c>
      <c r="BK178" s="493" t="n">
        <v>13135.3</v>
      </c>
      <c r="BL178" s="493" t="n">
        <v>12793.49</v>
      </c>
      <c r="BM178" s="493" t="n">
        <v>12917.53</v>
      </c>
      <c r="BN178" s="493" t="n">
        <v>9355.879999999999</v>
      </c>
      <c r="BO178" s="493" t="n">
        <v>11495.24</v>
      </c>
      <c r="BP178" s="493" t="n">
        <v>15642.43</v>
      </c>
      <c r="BQ178" s="493" t="n">
        <v>7257.27</v>
      </c>
      <c r="BR178" s="493" t="n">
        <v>15223.52</v>
      </c>
      <c r="BS178" s="493" t="n">
        <v>14873.43</v>
      </c>
      <c r="BT178" s="493" t="n">
        <v>8540.440000000001</v>
      </c>
      <c r="BU178" s="493" t="n">
        <v>12542.75</v>
      </c>
      <c r="BV178" s="493" t="n">
        <v>16267.95</v>
      </c>
      <c r="BW178" s="493" t="n">
        <v>13209.22</v>
      </c>
    </row>
    <row r="179">
      <c r="A179" t="inlineStr">
        <is>
          <t>[C11A1] 심혈관 질환 다중요법 목적의 복합제제 (단일 투약 형태)</t>
        </is>
      </c>
      <c r="B179" t="inlineStr">
        <is>
          <t>보령</t>
        </is>
      </c>
      <c r="C179" t="inlineStr">
        <is>
          <t>투베로</t>
        </is>
      </c>
      <c r="D179" t="inlineStr">
        <is>
          <t>보령</t>
        </is>
      </c>
      <c r="E179" t="inlineStr">
        <is>
          <t>fimasartan potassium trihydrate granule  ( as fimasartan potassium),  rosuvastatin calcium  ( as rosuvastatin)</t>
        </is>
      </c>
      <c r="F179" t="inlineStr">
        <is>
          <t>의원</t>
        </is>
      </c>
      <c r="G179" t="inlineStr">
        <is>
          <t>Original</t>
        </is>
      </c>
      <c r="H179" s="493" t="n">
        <v>234023.01</v>
      </c>
      <c r="I179" s="493" t="n">
        <v>209590.58</v>
      </c>
      <c r="J179" s="493" t="n">
        <v>242115.87</v>
      </c>
      <c r="K179" s="493" t="n">
        <v>236229.04</v>
      </c>
      <c r="L179" s="493" t="n">
        <v>257583.76</v>
      </c>
      <c r="M179" s="493" t="n">
        <v>225419.65</v>
      </c>
      <c r="N179" s="493" t="n">
        <v>288096.1</v>
      </c>
      <c r="O179" s="493" t="n">
        <v>261565.51</v>
      </c>
      <c r="P179" s="493" t="n">
        <v>269473.59</v>
      </c>
      <c r="Q179" s="493" t="n">
        <v>256360.64</v>
      </c>
      <c r="R179" s="493" t="n">
        <v>290629.19</v>
      </c>
      <c r="S179" s="493" t="n">
        <v>289821.68</v>
      </c>
      <c r="T179" s="493" t="n">
        <v>282622.06</v>
      </c>
      <c r="U179" s="493" t="n">
        <v>251048.34</v>
      </c>
      <c r="V179" s="493" t="n">
        <v>273538.67</v>
      </c>
      <c r="W179" s="493" t="n">
        <v>282173.08</v>
      </c>
      <c r="X179" s="493" t="n">
        <v>268366.92</v>
      </c>
      <c r="Y179" s="493" t="n">
        <v>293814.83</v>
      </c>
      <c r="Z179" s="493" t="n">
        <v>292128.58</v>
      </c>
      <c r="AA179" s="493" t="n">
        <v>320056.22</v>
      </c>
      <c r="AB179" s="493" t="n">
        <v>297663.62</v>
      </c>
      <c r="AC179" s="493" t="n">
        <v>308035.5</v>
      </c>
      <c r="AD179" s="493" t="n">
        <v>295143.04</v>
      </c>
      <c r="AE179" s="493" t="n">
        <v>322671.09</v>
      </c>
      <c r="AF179" s="493" t="n">
        <v>286101.48</v>
      </c>
      <c r="AG179" s="493" t="n">
        <v>285207.98</v>
      </c>
      <c r="AH179" s="493" t="n">
        <v>306222.43</v>
      </c>
      <c r="AI179" s="493" t="n">
        <v>285469.2</v>
      </c>
      <c r="AJ179" s="493" t="n">
        <v>325192.01</v>
      </c>
      <c r="AK179" s="493" t="n">
        <v>311945.87</v>
      </c>
      <c r="AL179" s="493" t="n">
        <v>311649.06</v>
      </c>
      <c r="AM179" s="493" t="n">
        <v>311742.51</v>
      </c>
      <c r="AN179" s="493" t="n">
        <v>295513.8</v>
      </c>
      <c r="AO179" s="493" t="n">
        <v>311413.62</v>
      </c>
      <c r="AP179" s="493" t="n">
        <v>320740.18</v>
      </c>
      <c r="AQ179" s="493" t="n">
        <v>305379.85</v>
      </c>
      <c r="AR179" s="493" t="n">
        <v>328158.05</v>
      </c>
      <c r="AS179" s="493" t="n">
        <v>309172.43</v>
      </c>
      <c r="AT179" s="493" t="n">
        <v>299421.96</v>
      </c>
      <c r="AU179" s="493" t="n">
        <v>311111.52</v>
      </c>
      <c r="AV179" s="493" t="n">
        <v>330544.76</v>
      </c>
      <c r="AW179" s="493" t="n">
        <v>305831.1</v>
      </c>
      <c r="AX179" s="493" t="n">
        <v>315661.6</v>
      </c>
      <c r="AY179" s="493" t="n">
        <v>331174.75</v>
      </c>
      <c r="AZ179" s="493" t="n">
        <v>318062.23</v>
      </c>
      <c r="BA179" s="493" t="n">
        <v>323704.67</v>
      </c>
      <c r="BB179" s="493" t="n">
        <v>293259.24</v>
      </c>
      <c r="BC179" s="493" t="n">
        <v>320336.41</v>
      </c>
      <c r="BD179" s="493" t="n">
        <v>286979.36</v>
      </c>
      <c r="BE179" s="493" t="n">
        <v>294097.17</v>
      </c>
      <c r="BF179" s="493" t="n">
        <v>278553.75</v>
      </c>
      <c r="BG179" s="493" t="n">
        <v>285298.73</v>
      </c>
      <c r="BH179" s="493" t="n">
        <v>302586.86</v>
      </c>
      <c r="BI179" s="493" t="n">
        <v>263545.09</v>
      </c>
      <c r="BJ179" s="493" t="n">
        <v>297726.2</v>
      </c>
      <c r="BK179" s="493" t="n">
        <v>286822.42</v>
      </c>
      <c r="BL179" s="493" t="n">
        <v>309226.26</v>
      </c>
      <c r="BM179" s="493" t="n">
        <v>272888.61</v>
      </c>
      <c r="BN179" s="493" t="n">
        <v>266857.43</v>
      </c>
      <c r="BO179" s="493" t="n">
        <v>292950.19</v>
      </c>
      <c r="BP179" s="493" t="n">
        <v>255257.95</v>
      </c>
      <c r="BQ179" s="493" t="n">
        <v>256202.68</v>
      </c>
      <c r="BR179" s="493" t="n">
        <v>269205.03</v>
      </c>
      <c r="BS179" s="493" t="n">
        <v>260283.73</v>
      </c>
      <c r="BT179" s="493" t="n">
        <v>255278.09</v>
      </c>
      <c r="BU179" s="493" t="n">
        <v>250055.12</v>
      </c>
      <c r="BV179" s="493" t="n">
        <v>261882.36</v>
      </c>
      <c r="BW179" s="493" t="n">
        <v>244947.44</v>
      </c>
    </row>
    <row r="180">
      <c r="A180" t="inlineStr">
        <is>
          <t>[C11A1] 심혈관 질환 다중요법 목적의 복합제제 (단일 투약 형태)</t>
        </is>
      </c>
      <c r="B180" t="inlineStr">
        <is>
          <t>보령</t>
        </is>
      </c>
      <c r="C180" t="inlineStr">
        <is>
          <t>투베로</t>
        </is>
      </c>
      <c r="D180" t="inlineStr">
        <is>
          <t>보령</t>
        </is>
      </c>
      <c r="E180" t="inlineStr">
        <is>
          <t>fimasartan potassium trihydrate granule  ( as fimasartan potassium),  rosuvastatin calcium  ( as rosuvastatin)</t>
        </is>
      </c>
      <c r="F180" t="inlineStr">
        <is>
          <t>보건소</t>
        </is>
      </c>
      <c r="G180" t="inlineStr">
        <is>
          <t>Original</t>
        </is>
      </c>
      <c r="H180" s="493" t="n">
        <v>66</v>
      </c>
      <c r="I180" s="493" t="n">
        <v>1774.8</v>
      </c>
      <c r="J180" s="493" t="n">
        <v>3341.91</v>
      </c>
      <c r="K180" s="493" t="n">
        <v>1696.95</v>
      </c>
      <c r="L180" s="493" t="n">
        <v>42</v>
      </c>
      <c r="M180" s="493" t="n">
        <v>2849.7</v>
      </c>
      <c r="N180" s="493" t="n">
        <v>3300.3</v>
      </c>
      <c r="O180" s="493" t="n">
        <v>912.6</v>
      </c>
      <c r="P180" s="493" t="n">
        <v>1716</v>
      </c>
      <c r="Q180" s="493" t="n">
        <v>3334.2</v>
      </c>
      <c r="R180" s="493" t="n">
        <v>45.6</v>
      </c>
      <c r="S180" s="493" t="n">
        <v>2026.5</v>
      </c>
      <c r="T180" s="493" t="n">
        <v>1238.7</v>
      </c>
      <c r="U180" s="493" t="n">
        <v>1452.6</v>
      </c>
      <c r="V180" s="493" t="n">
        <v>3285.6</v>
      </c>
      <c r="W180" s="493" t="n">
        <v>0</v>
      </c>
      <c r="X180" s="493" t="n">
        <v>2769</v>
      </c>
      <c r="Y180" s="493" t="n">
        <v>96</v>
      </c>
      <c r="Z180" s="493" t="n">
        <v>2511.6</v>
      </c>
      <c r="AA180" s="493" t="n">
        <v>2683.8</v>
      </c>
      <c r="AB180" s="493" t="n">
        <v>2635.2</v>
      </c>
      <c r="AC180" s="493" t="n">
        <v>2830.2</v>
      </c>
      <c r="AD180" s="493" t="n">
        <v>2427.3</v>
      </c>
      <c r="AE180" s="493" t="n">
        <v>3672</v>
      </c>
      <c r="AF180" s="493" t="n">
        <v>2232.6</v>
      </c>
      <c r="AG180" s="493" t="n">
        <v>3348</v>
      </c>
      <c r="AH180" s="493" t="n">
        <v>1970.7</v>
      </c>
      <c r="AI180" s="493" t="n">
        <v>1975.8</v>
      </c>
      <c r="AJ180" s="493" t="n">
        <v>501.3</v>
      </c>
      <c r="AK180" s="493" t="n">
        <v>3298.2</v>
      </c>
      <c r="AL180" s="493" t="n">
        <v>1281.18</v>
      </c>
      <c r="AM180" s="493" t="n">
        <v>2288.7</v>
      </c>
      <c r="AN180" s="493" t="n">
        <v>829.5</v>
      </c>
      <c r="AO180" s="493" t="n">
        <v>1550.1</v>
      </c>
      <c r="AP180" s="493" t="n">
        <v>384.6</v>
      </c>
      <c r="AQ180" s="493" t="n">
        <v>98.09999999999999</v>
      </c>
      <c r="AR180" s="493" t="n">
        <v>2095.8</v>
      </c>
      <c r="AS180" s="493" t="n">
        <v>1251.15</v>
      </c>
      <c r="AT180" s="493" t="n">
        <v>96</v>
      </c>
      <c r="AU180" s="493" t="n">
        <v>2782.8</v>
      </c>
      <c r="AV180" s="493" t="n">
        <v>931.8</v>
      </c>
      <c r="AW180" s="493" t="n">
        <v>1669.8</v>
      </c>
      <c r="AX180" s="493" t="n">
        <v>1441.5</v>
      </c>
      <c r="AY180" s="493" t="n">
        <v>1450.5</v>
      </c>
      <c r="AZ180" s="493" t="n">
        <v>926.5</v>
      </c>
      <c r="BA180" s="493" t="n">
        <v>1347.9</v>
      </c>
      <c r="BB180" s="493" t="n">
        <v>2676.4</v>
      </c>
      <c r="BC180" s="493" t="n">
        <v>3978.3</v>
      </c>
      <c r="BD180" s="493" t="n">
        <v>1487.85</v>
      </c>
      <c r="BE180" s="493" t="n">
        <v>480.3</v>
      </c>
      <c r="BF180" s="493" t="n">
        <v>1112.7</v>
      </c>
      <c r="BG180" s="493" t="n">
        <v>1242.9</v>
      </c>
      <c r="BH180" s="493" t="n">
        <v>6078.9</v>
      </c>
      <c r="BI180" s="493" t="n">
        <v>1483.2</v>
      </c>
      <c r="BJ180" s="493" t="n">
        <v>356.1</v>
      </c>
      <c r="BK180" s="493" t="n">
        <v>2397</v>
      </c>
      <c r="BL180" s="493" t="n">
        <v>2413.2</v>
      </c>
      <c r="BM180" s="493" t="n">
        <v>3874.2</v>
      </c>
      <c r="BN180" s="493" t="n">
        <v>2651.4</v>
      </c>
      <c r="BO180" s="493" t="n">
        <v>1727.7</v>
      </c>
      <c r="BP180" s="493" t="n">
        <v>8231.700000000001</v>
      </c>
      <c r="BQ180" s="493" t="n">
        <v>1088.4</v>
      </c>
      <c r="BR180" s="493" t="n">
        <v>2311.2</v>
      </c>
      <c r="BS180" s="493" t="n">
        <v>5120.3</v>
      </c>
      <c r="BT180" s="493" t="n">
        <v>2752.8</v>
      </c>
      <c r="BU180" s="493" t="n">
        <v>3168</v>
      </c>
      <c r="BV180" s="493" t="n">
        <v>3112.9</v>
      </c>
      <c r="BW180" s="493" t="n">
        <v>6505.4</v>
      </c>
    </row>
    <row r="181">
      <c r="A181" t="inlineStr">
        <is>
          <t>[C11A1] 심혈관 질환 다중요법 목적의 복합제제 (단일 투약 형태)</t>
        </is>
      </c>
      <c r="B181" t="inlineStr">
        <is>
          <t>보령</t>
        </is>
      </c>
      <c r="C181" t="inlineStr">
        <is>
          <t>투베로</t>
        </is>
      </c>
      <c r="D181" t="inlineStr">
        <is>
          <t>보령</t>
        </is>
      </c>
      <c r="E181" t="inlineStr">
        <is>
          <t>fimasartan potassium trihydrate granule  ( as fimasartan potassium),  rosuvastatin calcium  ( as rosuvastatin)</t>
        </is>
      </c>
      <c r="F181" t="inlineStr">
        <is>
          <t>기타(치과의원, 치과병원 등)</t>
        </is>
      </c>
      <c r="G181" t="inlineStr">
        <is>
          <t>Original</t>
        </is>
      </c>
      <c r="H181" s="493" t="n">
        <v>357.3</v>
      </c>
      <c r="I181" s="493" t="n">
        <v>0</v>
      </c>
      <c r="J181" s="493" t="n">
        <v>0</v>
      </c>
      <c r="K181" s="493" t="n">
        <v>0</v>
      </c>
      <c r="L181" s="493" t="n">
        <v>0</v>
      </c>
      <c r="M181" s="493" t="n">
        <v>0</v>
      </c>
      <c r="N181" s="493" t="n">
        <v>0</v>
      </c>
      <c r="O181" s="493" t="n">
        <v>0</v>
      </c>
      <c r="P181" s="493" t="n">
        <v>0</v>
      </c>
      <c r="Q181" s="493" t="n">
        <v>0</v>
      </c>
      <c r="R181" s="493" t="n">
        <v>0</v>
      </c>
      <c r="S181" s="493" t="n">
        <v>0</v>
      </c>
      <c r="T181" s="493" t="n">
        <v>258.3</v>
      </c>
      <c r="U181" s="493" t="n">
        <v>0</v>
      </c>
      <c r="V181" s="493" t="n">
        <v>792</v>
      </c>
      <c r="W181" s="493" t="n">
        <v>0</v>
      </c>
      <c r="X181" s="493" t="n">
        <v>0</v>
      </c>
      <c r="Y181" s="493" t="n">
        <v>494.4</v>
      </c>
      <c r="Z181" s="493" t="n">
        <v>483.6</v>
      </c>
      <c r="AA181" s="493" t="n">
        <v>0</v>
      </c>
      <c r="AB181" s="493" t="n">
        <v>0</v>
      </c>
      <c r="AC181" s="493" t="n">
        <v>0</v>
      </c>
      <c r="AD181" s="493" t="n">
        <v>370.8</v>
      </c>
      <c r="AE181" s="493" t="n">
        <v>0</v>
      </c>
      <c r="AF181" s="493" t="n">
        <v>0</v>
      </c>
      <c r="AG181" s="493" t="n">
        <v>189.9</v>
      </c>
      <c r="AH181" s="493" t="n">
        <v>0</v>
      </c>
      <c r="AI181" s="493" t="n">
        <v>0</v>
      </c>
      <c r="AJ181" s="493" t="n">
        <v>0</v>
      </c>
      <c r="AK181" s="493" t="n">
        <v>0</v>
      </c>
      <c r="AL181" s="493" t="n">
        <v>411</v>
      </c>
      <c r="AM181" s="493" t="n">
        <v>0</v>
      </c>
      <c r="AN181" s="493" t="n">
        <v>195.3</v>
      </c>
      <c r="AO181" s="493" t="n">
        <v>253.2</v>
      </c>
      <c r="AP181" s="493" t="n">
        <v>957.9</v>
      </c>
      <c r="AQ181" s="493" t="n">
        <v>0</v>
      </c>
      <c r="AR181" s="493" t="n">
        <v>199.2</v>
      </c>
      <c r="AS181" s="493" t="n">
        <v>598.5</v>
      </c>
      <c r="AT181" s="493" t="n">
        <v>0</v>
      </c>
      <c r="AU181" s="493" t="n">
        <v>0</v>
      </c>
      <c r="AV181" s="493" t="n">
        <v>3752.84</v>
      </c>
      <c r="AW181" s="493" t="n">
        <v>298.2</v>
      </c>
      <c r="AX181" s="493" t="n">
        <v>0</v>
      </c>
      <c r="AY181" s="493" t="n">
        <v>271.2</v>
      </c>
      <c r="AZ181" s="493" t="n">
        <v>0</v>
      </c>
      <c r="BA181" s="493" t="n">
        <v>0</v>
      </c>
      <c r="BB181" s="493" t="n">
        <v>0</v>
      </c>
      <c r="BC181" s="493" t="n">
        <v>0</v>
      </c>
      <c r="BD181" s="493" t="n">
        <v>0</v>
      </c>
      <c r="BE181" s="493" t="n">
        <v>0</v>
      </c>
      <c r="BF181" s="493" t="n">
        <v>0</v>
      </c>
      <c r="BG181" s="493" t="n">
        <v>0</v>
      </c>
      <c r="BH181" s="493" t="n">
        <v>0</v>
      </c>
      <c r="BI181" s="493" t="n">
        <v>0</v>
      </c>
      <c r="BJ181" s="493" t="n">
        <v>0</v>
      </c>
      <c r="BK181" s="493" t="n">
        <v>0</v>
      </c>
      <c r="BL181" s="493" t="n">
        <v>0</v>
      </c>
      <c r="BM181" s="493" t="n">
        <v>0</v>
      </c>
      <c r="BN181" s="493" t="n">
        <v>0</v>
      </c>
      <c r="BO181" s="493" t="n">
        <v>0</v>
      </c>
      <c r="BP181" s="493" t="n">
        <v>117</v>
      </c>
      <c r="BQ181" s="493" t="n">
        <v>0</v>
      </c>
      <c r="BR181" s="493" t="n">
        <v>0</v>
      </c>
      <c r="BS181" s="493" t="n">
        <v>0</v>
      </c>
      <c r="BT181" s="493" t="n">
        <v>0</v>
      </c>
      <c r="BU181" s="493" t="n">
        <v>0</v>
      </c>
      <c r="BV181" s="493" t="n">
        <v>631.8</v>
      </c>
      <c r="BW181" s="493" t="n">
        <v>0</v>
      </c>
    </row>
    <row r="182">
      <c r="A182" t="inlineStr">
        <is>
          <t>[C11A1] 심혈관 질환 다중요법 목적의 복합제제 (단일 투약 형태)</t>
        </is>
      </c>
      <c r="B182" t="inlineStr">
        <is>
          <t>비보존제약</t>
        </is>
      </c>
      <c r="C182" t="inlineStr">
        <is>
          <t>암바스타</t>
        </is>
      </c>
      <c r="D182" t="inlineStr">
        <is>
          <t>비보존제약</t>
        </is>
      </c>
      <c r="E182" t="inlineStr">
        <is>
          <t>amlodipine besylate,  atorvastatin calcium</t>
        </is>
      </c>
      <c r="F182" t="inlineStr">
        <is>
          <t>병원</t>
        </is>
      </c>
      <c r="G182" t="inlineStr">
        <is>
          <t>Generic</t>
        </is>
      </c>
      <c r="H182" s="493" t="n">
        <v>0</v>
      </c>
      <c r="I182" s="493" t="n">
        <v>0</v>
      </c>
      <c r="J182" s="493" t="n">
        <v>0</v>
      </c>
      <c r="K182" s="493" t="n">
        <v>0</v>
      </c>
      <c r="L182" s="493" t="n">
        <v>0</v>
      </c>
      <c r="M182" s="493" t="n">
        <v>0</v>
      </c>
      <c r="N182" s="493" t="n">
        <v>0</v>
      </c>
      <c r="O182" s="493" t="n">
        <v>0</v>
      </c>
      <c r="P182" s="493" t="n">
        <v>0</v>
      </c>
      <c r="Q182" s="493" t="n">
        <v>0</v>
      </c>
      <c r="R182" s="493" t="n">
        <v>0</v>
      </c>
      <c r="S182" s="493" t="n">
        <v>0</v>
      </c>
      <c r="T182" s="493" t="n">
        <v>0</v>
      </c>
      <c r="U182" s="493" t="n">
        <v>0</v>
      </c>
      <c r="V182" s="493" t="n">
        <v>0</v>
      </c>
      <c r="W182" s="493" t="n">
        <v>0</v>
      </c>
      <c r="X182" s="493" t="n">
        <v>0</v>
      </c>
      <c r="Y182" s="493" t="n">
        <v>0</v>
      </c>
      <c r="Z182" s="493" t="n">
        <v>0</v>
      </c>
      <c r="AA182" s="493" t="n">
        <v>0</v>
      </c>
      <c r="AB182" s="493" t="n">
        <v>0</v>
      </c>
      <c r="AC182" s="493" t="n">
        <v>0</v>
      </c>
      <c r="AD182" s="493" t="n">
        <v>0</v>
      </c>
      <c r="AE182" s="493" t="n">
        <v>0</v>
      </c>
      <c r="AF182" s="493" t="n">
        <v>0</v>
      </c>
      <c r="AG182" s="493" t="n">
        <v>0</v>
      </c>
      <c r="AH182" s="493" t="n">
        <v>0</v>
      </c>
      <c r="AI182" s="493" t="n">
        <v>0</v>
      </c>
      <c r="AJ182" s="493" t="n">
        <v>0</v>
      </c>
      <c r="AK182" s="493" t="n">
        <v>0</v>
      </c>
      <c r="AL182" s="493" t="n">
        <v>0</v>
      </c>
      <c r="AM182" s="493" t="n">
        <v>0</v>
      </c>
      <c r="AN182" s="493" t="n">
        <v>0</v>
      </c>
      <c r="AO182" s="493" t="n">
        <v>0</v>
      </c>
      <c r="AP182" s="493" t="n">
        <v>0</v>
      </c>
      <c r="AQ182" s="493" t="n">
        <v>0</v>
      </c>
      <c r="AR182" s="493" t="n">
        <v>0</v>
      </c>
      <c r="AS182" s="493" t="n">
        <v>0</v>
      </c>
      <c r="AT182" s="493" t="n">
        <v>0</v>
      </c>
      <c r="AU182" s="493" t="n">
        <v>0</v>
      </c>
      <c r="AV182" s="493" t="n">
        <v>0</v>
      </c>
      <c r="AW182" s="493" t="n">
        <v>0</v>
      </c>
      <c r="AX182" s="493" t="n">
        <v>0</v>
      </c>
      <c r="AY182" s="493" t="n">
        <v>0</v>
      </c>
      <c r="AZ182" s="493" t="n">
        <v>0</v>
      </c>
      <c r="BA182" s="493" t="n">
        <v>0</v>
      </c>
      <c r="BB182" s="493" t="n">
        <v>0</v>
      </c>
      <c r="BC182" s="493" t="n">
        <v>0</v>
      </c>
      <c r="BD182" s="493" t="n">
        <v>0</v>
      </c>
      <c r="BE182" s="493" t="n">
        <v>0</v>
      </c>
      <c r="BF182" s="493" t="n">
        <v>0</v>
      </c>
      <c r="BG182" s="493" t="n">
        <v>0</v>
      </c>
      <c r="BH182" s="493" t="n">
        <v>0</v>
      </c>
      <c r="BI182" s="493" t="n">
        <v>172.86</v>
      </c>
      <c r="BJ182" s="493" t="n">
        <v>111.72</v>
      </c>
      <c r="BK182" s="493" t="n">
        <v>152</v>
      </c>
      <c r="BL182" s="493" t="n">
        <v>150.86</v>
      </c>
      <c r="BM182" s="493" t="n">
        <v>0</v>
      </c>
      <c r="BN182" s="493" t="n">
        <v>240.9</v>
      </c>
      <c r="BO182" s="493" t="n">
        <v>124.31</v>
      </c>
      <c r="BP182" s="493" t="n">
        <v>124.31</v>
      </c>
      <c r="BQ182" s="493" t="n">
        <v>112</v>
      </c>
      <c r="BR182" s="493" t="n">
        <v>216.54</v>
      </c>
      <c r="BS182" s="493" t="n">
        <v>112</v>
      </c>
      <c r="BT182" s="493" t="n">
        <v>0</v>
      </c>
      <c r="BU182" s="493" t="n">
        <v>0</v>
      </c>
      <c r="BV182" s="493" t="n">
        <v>0</v>
      </c>
      <c r="BW182" s="493" t="n">
        <v>0</v>
      </c>
    </row>
    <row r="183">
      <c r="A183" t="inlineStr">
        <is>
          <t>[C11A1] 심혈관 질환 다중요법 목적의 복합제제 (단일 투약 형태)</t>
        </is>
      </c>
      <c r="B183" t="inlineStr">
        <is>
          <t>비보존제약</t>
        </is>
      </c>
      <c r="C183" t="inlineStr">
        <is>
          <t>암바스타</t>
        </is>
      </c>
      <c r="D183" t="inlineStr">
        <is>
          <t>비보존제약</t>
        </is>
      </c>
      <c r="E183" t="inlineStr">
        <is>
          <t>amlodipine besylate,  atorvastatin calcium</t>
        </is>
      </c>
      <c r="F183" t="inlineStr">
        <is>
          <t>의원</t>
        </is>
      </c>
      <c r="G183" t="inlineStr">
        <is>
          <t>Generic</t>
        </is>
      </c>
      <c r="H183" s="493" t="n">
        <v>34795.7</v>
      </c>
      <c r="I183" s="493" t="n">
        <v>40920.6</v>
      </c>
      <c r="J183" s="493" t="n">
        <v>38353.56</v>
      </c>
      <c r="K183" s="493" t="n">
        <v>39223.58</v>
      </c>
      <c r="L183" s="493" t="n">
        <v>38574.86</v>
      </c>
      <c r="M183" s="493" t="n">
        <v>40184.3</v>
      </c>
      <c r="N183" s="493" t="n">
        <v>38957.38</v>
      </c>
      <c r="O183" s="493" t="n">
        <v>39719.91</v>
      </c>
      <c r="P183" s="493" t="n">
        <v>34076.8</v>
      </c>
      <c r="Q183" s="493" t="n">
        <v>40442.95</v>
      </c>
      <c r="R183" s="493" t="n">
        <v>34553.25</v>
      </c>
      <c r="S183" s="493" t="n">
        <v>52806.6</v>
      </c>
      <c r="T183" s="493" t="n">
        <v>35645.24</v>
      </c>
      <c r="U183" s="493" t="n">
        <v>37273.58</v>
      </c>
      <c r="V183" s="493" t="n">
        <v>33501.51</v>
      </c>
      <c r="W183" s="493" t="n">
        <v>36705.76</v>
      </c>
      <c r="X183" s="493" t="n">
        <v>46555.1</v>
      </c>
      <c r="Y183" s="493" t="n">
        <v>46438.95</v>
      </c>
      <c r="Z183" s="493" t="n">
        <v>37640</v>
      </c>
      <c r="AA183" s="493" t="n">
        <v>39734.9</v>
      </c>
      <c r="AB183" s="493" t="n">
        <v>45558.1</v>
      </c>
      <c r="AC183" s="493" t="n">
        <v>41454.8</v>
      </c>
      <c r="AD183" s="493" t="n">
        <v>40638.46</v>
      </c>
      <c r="AE183" s="493" t="n">
        <v>39134</v>
      </c>
      <c r="AF183" s="493" t="n">
        <v>41253.9</v>
      </c>
      <c r="AG183" s="493" t="n">
        <v>39603.8</v>
      </c>
      <c r="AH183" s="493" t="n">
        <v>42314.47</v>
      </c>
      <c r="AI183" s="493" t="n">
        <v>31913.14</v>
      </c>
      <c r="AJ183" s="493" t="n">
        <v>40071.34</v>
      </c>
      <c r="AK183" s="493" t="n">
        <v>41080.2</v>
      </c>
      <c r="AL183" s="493" t="n">
        <v>41416.68</v>
      </c>
      <c r="AM183" s="493" t="n">
        <v>43452.18</v>
      </c>
      <c r="AN183" s="493" t="n">
        <v>38711.1</v>
      </c>
      <c r="AO183" s="493" t="n">
        <v>42141.5</v>
      </c>
      <c r="AP183" s="493" t="n">
        <v>35092.3</v>
      </c>
      <c r="AQ183" s="493" t="n">
        <v>38138.06</v>
      </c>
      <c r="AR183" s="493" t="n">
        <v>43238.63</v>
      </c>
      <c r="AS183" s="493" t="n">
        <v>37369.92</v>
      </c>
      <c r="AT183" s="493" t="n">
        <v>42917.4</v>
      </c>
      <c r="AU183" s="493" t="n">
        <v>44810.81</v>
      </c>
      <c r="AV183" s="493" t="n">
        <v>33103.55</v>
      </c>
      <c r="AW183" s="493" t="n">
        <v>44997.68</v>
      </c>
      <c r="AX183" s="493" t="n">
        <v>40438.6</v>
      </c>
      <c r="AY183" s="493" t="n">
        <v>35211.56</v>
      </c>
      <c r="AZ183" s="493" t="n">
        <v>36078.06</v>
      </c>
      <c r="BA183" s="493" t="n">
        <v>41378.54</v>
      </c>
      <c r="BB183" s="493" t="n">
        <v>30652.82</v>
      </c>
      <c r="BC183" s="493" t="n">
        <v>43471.14</v>
      </c>
      <c r="BD183" s="493" t="n">
        <v>38091.92</v>
      </c>
      <c r="BE183" s="493" t="n">
        <v>28827.25</v>
      </c>
      <c r="BF183" s="493" t="n">
        <v>33124.7</v>
      </c>
      <c r="BG183" s="493" t="n">
        <v>37799</v>
      </c>
      <c r="BH183" s="493" t="n">
        <v>29240.62</v>
      </c>
      <c r="BI183" s="493" t="n">
        <v>34641.59</v>
      </c>
      <c r="BJ183" s="493" t="n">
        <v>33515.98</v>
      </c>
      <c r="BK183" s="493" t="n">
        <v>32443.91</v>
      </c>
      <c r="BL183" s="493" t="n">
        <v>35598.07</v>
      </c>
      <c r="BM183" s="493" t="n">
        <v>35322.63</v>
      </c>
      <c r="BN183" s="493" t="n">
        <v>25421.65</v>
      </c>
      <c r="BO183" s="493" t="n">
        <v>25707.7</v>
      </c>
      <c r="BP183" s="493" t="n">
        <v>28348.9</v>
      </c>
      <c r="BQ183" s="493" t="n">
        <v>10222.65</v>
      </c>
      <c r="BR183" s="493" t="n">
        <v>2286.3</v>
      </c>
      <c r="BS183" s="493" t="n">
        <v>1865.9</v>
      </c>
      <c r="BT183" s="493" t="n">
        <v>2067.1</v>
      </c>
      <c r="BU183" s="493" t="n">
        <v>3077.8</v>
      </c>
      <c r="BV183" s="493" t="n">
        <v>3058.78</v>
      </c>
      <c r="BW183" s="493" t="n">
        <v>3613.8</v>
      </c>
    </row>
    <row r="184">
      <c r="A184" t="inlineStr">
        <is>
          <t>[C11A1] 심혈관 질환 다중요법 목적의 복합제제 (단일 투약 형태)</t>
        </is>
      </c>
      <c r="B184" t="inlineStr">
        <is>
          <t>비보존제약</t>
        </is>
      </c>
      <c r="C184" t="inlineStr">
        <is>
          <t>암바스타</t>
        </is>
      </c>
      <c r="D184" t="inlineStr">
        <is>
          <t>비보존제약</t>
        </is>
      </c>
      <c r="E184" t="inlineStr">
        <is>
          <t>amlodipine besylate,  atorvastatin calcium</t>
        </is>
      </c>
      <c r="F184" t="inlineStr">
        <is>
          <t>보건소</t>
        </is>
      </c>
      <c r="G184" t="inlineStr">
        <is>
          <t>Generic</t>
        </is>
      </c>
      <c r="H184" s="493" t="n">
        <v>0</v>
      </c>
      <c r="I184" s="493" t="n">
        <v>594.9</v>
      </c>
      <c r="J184" s="493" t="n">
        <v>0</v>
      </c>
      <c r="K184" s="493" t="n">
        <v>0</v>
      </c>
      <c r="L184" s="493" t="n">
        <v>633.6</v>
      </c>
      <c r="M184" s="493" t="n">
        <v>0</v>
      </c>
      <c r="N184" s="493" t="n">
        <v>0</v>
      </c>
      <c r="O184" s="493" t="n">
        <v>0</v>
      </c>
      <c r="P184" s="493" t="n">
        <v>837.9</v>
      </c>
      <c r="Q184" s="493" t="n">
        <v>0</v>
      </c>
      <c r="R184" s="493" t="n">
        <v>0</v>
      </c>
      <c r="S184" s="493" t="n">
        <v>0</v>
      </c>
      <c r="T184" s="493" t="n">
        <v>0</v>
      </c>
      <c r="U184" s="493" t="n">
        <v>0</v>
      </c>
      <c r="V184" s="493" t="n">
        <v>0</v>
      </c>
      <c r="W184" s="493" t="n">
        <v>0</v>
      </c>
      <c r="X184" s="493" t="n">
        <v>0</v>
      </c>
      <c r="Y184" s="493" t="n">
        <v>0</v>
      </c>
      <c r="Z184" s="493" t="n">
        <v>0</v>
      </c>
      <c r="AA184" s="493" t="n">
        <v>0</v>
      </c>
      <c r="AB184" s="493" t="n">
        <v>0</v>
      </c>
      <c r="AC184" s="493" t="n">
        <v>0</v>
      </c>
      <c r="AD184" s="493" t="n">
        <v>0</v>
      </c>
      <c r="AE184" s="493" t="n">
        <v>0</v>
      </c>
      <c r="AF184" s="493" t="n">
        <v>0</v>
      </c>
      <c r="AG184" s="493" t="n">
        <v>0</v>
      </c>
      <c r="AH184" s="493" t="n">
        <v>0</v>
      </c>
      <c r="AI184" s="493" t="n">
        <v>0</v>
      </c>
      <c r="AJ184" s="493" t="n">
        <v>0</v>
      </c>
      <c r="AK184" s="493" t="n">
        <v>0</v>
      </c>
      <c r="AL184" s="493" t="n">
        <v>0</v>
      </c>
      <c r="AM184" s="493" t="n">
        <v>0</v>
      </c>
      <c r="AN184" s="493" t="n">
        <v>0</v>
      </c>
      <c r="AO184" s="493" t="n">
        <v>0</v>
      </c>
      <c r="AP184" s="493" t="n">
        <v>0</v>
      </c>
      <c r="AQ184" s="493" t="n">
        <v>0</v>
      </c>
      <c r="AR184" s="493" t="n">
        <v>0</v>
      </c>
      <c r="AS184" s="493" t="n">
        <v>0</v>
      </c>
      <c r="AT184" s="493" t="n">
        <v>0</v>
      </c>
      <c r="AU184" s="493" t="n">
        <v>0</v>
      </c>
      <c r="AV184" s="493" t="n">
        <v>0</v>
      </c>
      <c r="AW184" s="493" t="n">
        <v>0</v>
      </c>
      <c r="AX184" s="493" t="n">
        <v>0</v>
      </c>
      <c r="AY184" s="493" t="n">
        <v>0</v>
      </c>
      <c r="AZ184" s="493" t="n">
        <v>0</v>
      </c>
      <c r="BA184" s="493" t="n">
        <v>0</v>
      </c>
      <c r="BB184" s="493" t="n">
        <v>0</v>
      </c>
      <c r="BC184" s="493" t="n">
        <v>0</v>
      </c>
      <c r="BD184" s="493" t="n">
        <v>0</v>
      </c>
      <c r="BE184" s="493" t="n">
        <v>0</v>
      </c>
      <c r="BF184" s="493" t="n">
        <v>0</v>
      </c>
      <c r="BG184" s="493" t="n">
        <v>0</v>
      </c>
      <c r="BH184" s="493" t="n">
        <v>0</v>
      </c>
      <c r="BI184" s="493" t="n">
        <v>0</v>
      </c>
      <c r="BJ184" s="493" t="n">
        <v>0</v>
      </c>
      <c r="BK184" s="493" t="n">
        <v>0</v>
      </c>
      <c r="BL184" s="493" t="n">
        <v>0</v>
      </c>
      <c r="BM184" s="493" t="n">
        <v>0</v>
      </c>
      <c r="BN184" s="493" t="n">
        <v>0</v>
      </c>
      <c r="BO184" s="493" t="n">
        <v>0</v>
      </c>
      <c r="BP184" s="493" t="n">
        <v>0</v>
      </c>
      <c r="BQ184" s="493" t="n">
        <v>0</v>
      </c>
      <c r="BR184" s="493" t="n">
        <v>0</v>
      </c>
      <c r="BS184" s="493" t="n">
        <v>0</v>
      </c>
      <c r="BT184" s="493" t="n">
        <v>0</v>
      </c>
      <c r="BU184" s="493" t="n">
        <v>0</v>
      </c>
      <c r="BV184" s="493" t="n">
        <v>0</v>
      </c>
      <c r="BW184" s="493" t="n">
        <v>0</v>
      </c>
    </row>
    <row r="185">
      <c r="A185" t="inlineStr">
        <is>
          <t>[C11A1] 심혈관 질환 다중요법 목적의 복합제제 (단일 투약 형태)</t>
        </is>
      </c>
      <c r="B185" t="inlineStr">
        <is>
          <t>비씨월드</t>
        </is>
      </c>
      <c r="C185" t="inlineStr">
        <is>
          <t>듀오맥스</t>
        </is>
      </c>
      <c r="D185" t="inlineStr">
        <is>
          <t>비씨월드</t>
        </is>
      </c>
      <c r="E185" t="inlineStr">
        <is>
          <t>amlodipine besylate,  atorvastatin calcium</t>
        </is>
      </c>
      <c r="F185" t="inlineStr">
        <is>
          <t>종합병원</t>
        </is>
      </c>
      <c r="G185" t="inlineStr">
        <is>
          <t>Generic</t>
        </is>
      </c>
      <c r="H185" s="493" t="n">
        <v>1053.42</v>
      </c>
      <c r="I185" s="493" t="n">
        <v>2037.36</v>
      </c>
      <c r="J185" s="493" t="n">
        <v>3818.4</v>
      </c>
      <c r="K185" s="493" t="n">
        <v>796.34</v>
      </c>
      <c r="L185" s="493" t="n">
        <v>2324.1</v>
      </c>
      <c r="M185" s="493" t="n">
        <v>3249.6</v>
      </c>
      <c r="N185" s="493" t="n">
        <v>2572</v>
      </c>
      <c r="O185" s="493" t="n">
        <v>0</v>
      </c>
      <c r="P185" s="493" t="n">
        <v>1863.9</v>
      </c>
      <c r="Q185" s="493" t="n">
        <v>2680.9</v>
      </c>
      <c r="R185" s="493" t="n">
        <v>0</v>
      </c>
      <c r="S185" s="493" t="n">
        <v>0</v>
      </c>
      <c r="T185" s="493" t="n">
        <v>1938.66</v>
      </c>
      <c r="U185" s="493" t="n">
        <v>1890.12</v>
      </c>
      <c r="V185" s="493" t="n">
        <v>1764.08</v>
      </c>
      <c r="W185" s="493" t="n">
        <v>3198.87</v>
      </c>
      <c r="X185" s="493" t="n">
        <v>3434.61</v>
      </c>
      <c r="Y185" s="493" t="n">
        <v>2827.35</v>
      </c>
      <c r="Z185" s="493" t="n">
        <v>1479.48</v>
      </c>
      <c r="AA185" s="493" t="n">
        <v>1547.3</v>
      </c>
      <c r="AB185" s="493" t="n">
        <v>1515.23</v>
      </c>
      <c r="AC185" s="493" t="n">
        <v>1488</v>
      </c>
      <c r="AD185" s="493" t="n">
        <v>1400.16</v>
      </c>
      <c r="AE185" s="493" t="n">
        <v>2942.44</v>
      </c>
      <c r="AF185" s="493" t="n">
        <v>4960.1</v>
      </c>
      <c r="AG185" s="493" t="n">
        <v>3930.75</v>
      </c>
      <c r="AH185" s="493" t="n">
        <v>6252.72</v>
      </c>
      <c r="AI185" s="493" t="n">
        <v>3753.83</v>
      </c>
      <c r="AJ185" s="493" t="n">
        <v>3467.62</v>
      </c>
      <c r="AK185" s="493" t="n">
        <v>4067.68</v>
      </c>
      <c r="AL185" s="493" t="n">
        <v>7530.51</v>
      </c>
      <c r="AM185" s="493" t="n">
        <v>4590.95</v>
      </c>
      <c r="AN185" s="493" t="n">
        <v>3744.21</v>
      </c>
      <c r="AO185" s="493" t="n">
        <v>4319.04</v>
      </c>
      <c r="AP185" s="493" t="n">
        <v>4281.18</v>
      </c>
      <c r="AQ185" s="493" t="n">
        <v>6939.9</v>
      </c>
      <c r="AR185" s="493" t="n">
        <v>3508.66</v>
      </c>
      <c r="AS185" s="493" t="n">
        <v>5150.01</v>
      </c>
      <c r="AT185" s="493" t="n">
        <v>3290.55</v>
      </c>
      <c r="AU185" s="493" t="n">
        <v>3625.37</v>
      </c>
      <c r="AV185" s="493" t="n">
        <v>2320.82</v>
      </c>
      <c r="AW185" s="493" t="n">
        <v>4190.32</v>
      </c>
      <c r="AX185" s="493" t="n">
        <v>4784.66</v>
      </c>
      <c r="AY185" s="493" t="n">
        <v>2523.52</v>
      </c>
      <c r="AZ185" s="493" t="n">
        <v>3113.27</v>
      </c>
      <c r="BA185" s="493" t="n">
        <v>6108.82</v>
      </c>
      <c r="BB185" s="493" t="n">
        <v>962.72</v>
      </c>
      <c r="BC185" s="493" t="n">
        <v>3355.45</v>
      </c>
      <c r="BD185" s="493" t="n">
        <v>6609.58</v>
      </c>
      <c r="BE185" s="493" t="n">
        <v>1909.11</v>
      </c>
      <c r="BF185" s="493" t="n">
        <v>3350.34</v>
      </c>
      <c r="BG185" s="493" t="n">
        <v>4757.23</v>
      </c>
      <c r="BH185" s="493" t="n">
        <v>137.02</v>
      </c>
      <c r="BI185" s="493" t="n">
        <v>1204.44</v>
      </c>
      <c r="BJ185" s="493" t="n">
        <v>2040.94</v>
      </c>
      <c r="BK185" s="493" t="n">
        <v>4939.77</v>
      </c>
      <c r="BL185" s="493" t="n">
        <v>3410.76</v>
      </c>
      <c r="BM185" s="493" t="n">
        <v>4710.4</v>
      </c>
      <c r="BN185" s="493" t="n">
        <v>2151.26</v>
      </c>
      <c r="BO185" s="493" t="n">
        <v>2961.7</v>
      </c>
      <c r="BP185" s="493" t="n">
        <v>2605.05</v>
      </c>
      <c r="BQ185" s="493" t="n">
        <v>3710.3</v>
      </c>
      <c r="BR185" s="493" t="n">
        <v>1827.5</v>
      </c>
      <c r="BS185" s="493" t="n">
        <v>2059.8</v>
      </c>
      <c r="BT185" s="493" t="n">
        <v>1266.8</v>
      </c>
      <c r="BU185" s="493" t="n">
        <v>2588.1</v>
      </c>
      <c r="BV185" s="493" t="n">
        <v>2510.16</v>
      </c>
      <c r="BW185" s="493" t="n">
        <v>5779.44</v>
      </c>
    </row>
    <row r="186">
      <c r="A186" t="inlineStr">
        <is>
          <t>[C11A1] 심혈관 질환 다중요법 목적의 복합제제 (단일 투약 형태)</t>
        </is>
      </c>
      <c r="B186" t="inlineStr">
        <is>
          <t>비씨월드</t>
        </is>
      </c>
      <c r="C186" t="inlineStr">
        <is>
          <t>듀오맥스</t>
        </is>
      </c>
      <c r="D186" t="inlineStr">
        <is>
          <t>비씨월드</t>
        </is>
      </c>
      <c r="E186" t="inlineStr">
        <is>
          <t>amlodipine besylate,  atorvastatin calcium</t>
        </is>
      </c>
      <c r="F186" t="inlineStr">
        <is>
          <t>병원</t>
        </is>
      </c>
      <c r="G186" t="inlineStr">
        <is>
          <t>Generic</t>
        </is>
      </c>
      <c r="H186" s="493" t="n">
        <v>312</v>
      </c>
      <c r="I186" s="493" t="n">
        <v>0</v>
      </c>
      <c r="J186" s="493" t="n">
        <v>309.6</v>
      </c>
      <c r="K186" s="493" t="n">
        <v>0</v>
      </c>
      <c r="L186" s="493" t="n">
        <v>547.8</v>
      </c>
      <c r="M186" s="493" t="n">
        <v>0</v>
      </c>
      <c r="N186" s="493" t="n">
        <v>1075.8</v>
      </c>
      <c r="O186" s="493" t="n">
        <v>0</v>
      </c>
      <c r="P186" s="493" t="n">
        <v>574.35</v>
      </c>
      <c r="Q186" s="493" t="n">
        <v>27</v>
      </c>
      <c r="R186" s="493" t="n">
        <v>0</v>
      </c>
      <c r="S186" s="493" t="n">
        <v>0</v>
      </c>
      <c r="T186" s="493" t="n">
        <v>540.6</v>
      </c>
      <c r="U186" s="493" t="n">
        <v>0</v>
      </c>
      <c r="V186" s="493" t="n">
        <v>783.6</v>
      </c>
      <c r="W186" s="493" t="n">
        <v>0</v>
      </c>
      <c r="X186" s="493" t="n">
        <v>0</v>
      </c>
      <c r="Y186" s="493" t="n">
        <v>0</v>
      </c>
      <c r="Z186" s="493" t="n">
        <v>0</v>
      </c>
      <c r="AA186" s="493" t="n">
        <v>0</v>
      </c>
      <c r="AB186" s="493" t="n">
        <v>0</v>
      </c>
      <c r="AC186" s="493" t="n">
        <v>0</v>
      </c>
      <c r="AD186" s="493" t="n">
        <v>0</v>
      </c>
      <c r="AE186" s="493" t="n">
        <v>0</v>
      </c>
      <c r="AF186" s="493" t="n">
        <v>0</v>
      </c>
      <c r="AG186" s="493" t="n">
        <v>0</v>
      </c>
      <c r="AH186" s="493" t="n">
        <v>0</v>
      </c>
      <c r="AI186" s="493" t="n">
        <v>0</v>
      </c>
      <c r="AJ186" s="493" t="n">
        <v>0</v>
      </c>
      <c r="AK186" s="493" t="n">
        <v>0</v>
      </c>
      <c r="AL186" s="493" t="n">
        <v>0</v>
      </c>
      <c r="AM186" s="493" t="n">
        <v>0</v>
      </c>
      <c r="AN186" s="493" t="n">
        <v>0</v>
      </c>
      <c r="AO186" s="493" t="n">
        <v>0</v>
      </c>
      <c r="AP186" s="493" t="n">
        <v>0</v>
      </c>
      <c r="AQ186" s="493" t="n">
        <v>0</v>
      </c>
      <c r="AR186" s="493" t="n">
        <v>0</v>
      </c>
      <c r="AS186" s="493" t="n">
        <v>0</v>
      </c>
      <c r="AT186" s="493" t="n">
        <v>0</v>
      </c>
      <c r="AU186" s="493" t="n">
        <v>0</v>
      </c>
      <c r="AV186" s="493" t="n">
        <v>0</v>
      </c>
      <c r="AW186" s="493" t="n">
        <v>0</v>
      </c>
      <c r="AX186" s="493" t="n">
        <v>0</v>
      </c>
      <c r="AY186" s="493" t="n">
        <v>0</v>
      </c>
      <c r="AZ186" s="493" t="n">
        <v>0</v>
      </c>
      <c r="BA186" s="493" t="n">
        <v>0</v>
      </c>
      <c r="BB186" s="493" t="n">
        <v>0</v>
      </c>
      <c r="BC186" s="493" t="n">
        <v>0</v>
      </c>
      <c r="BD186" s="493" t="n">
        <v>0</v>
      </c>
      <c r="BE186" s="493" t="n">
        <v>0</v>
      </c>
      <c r="BF186" s="493" t="n">
        <v>0</v>
      </c>
      <c r="BG186" s="493" t="n">
        <v>0</v>
      </c>
      <c r="BH186" s="493" t="n">
        <v>0</v>
      </c>
      <c r="BI186" s="493" t="n">
        <v>0</v>
      </c>
      <c r="BJ186" s="493" t="n">
        <v>0</v>
      </c>
      <c r="BK186" s="493" t="n">
        <v>0</v>
      </c>
      <c r="BL186" s="493" t="n">
        <v>0</v>
      </c>
      <c r="BM186" s="493" t="n">
        <v>0</v>
      </c>
      <c r="BN186" s="493" t="n">
        <v>0</v>
      </c>
      <c r="BO186" s="493" t="n">
        <v>0</v>
      </c>
      <c r="BP186" s="493" t="n">
        <v>0</v>
      </c>
      <c r="BQ186" s="493" t="n">
        <v>0</v>
      </c>
      <c r="BR186" s="493" t="n">
        <v>0</v>
      </c>
      <c r="BS186" s="493" t="n">
        <v>0</v>
      </c>
      <c r="BT186" s="493" t="n">
        <v>0</v>
      </c>
      <c r="BU186" s="493" t="n">
        <v>0</v>
      </c>
      <c r="BV186" s="493" t="n">
        <v>0</v>
      </c>
      <c r="BW186" s="493" t="n">
        <v>0</v>
      </c>
    </row>
    <row r="187">
      <c r="A187" t="inlineStr">
        <is>
          <t>[C11A1] 심혈관 질환 다중요법 목적의 복합제제 (단일 투약 형태)</t>
        </is>
      </c>
      <c r="B187" t="inlineStr">
        <is>
          <t>비씨월드</t>
        </is>
      </c>
      <c r="C187" t="inlineStr">
        <is>
          <t>듀오맥스</t>
        </is>
      </c>
      <c r="D187" t="inlineStr">
        <is>
          <t>비씨월드</t>
        </is>
      </c>
      <c r="E187" t="inlineStr">
        <is>
          <t>amlodipine besylate,  atorvastatin calcium</t>
        </is>
      </c>
      <c r="F187" t="inlineStr">
        <is>
          <t>의원</t>
        </is>
      </c>
      <c r="G187" t="inlineStr">
        <is>
          <t>Generic</t>
        </is>
      </c>
      <c r="H187" s="493" t="n">
        <v>781.4</v>
      </c>
      <c r="I187" s="493" t="n">
        <v>322.68</v>
      </c>
      <c r="J187" s="493" t="n">
        <v>623.6</v>
      </c>
      <c r="K187" s="493" t="n">
        <v>834.4</v>
      </c>
      <c r="L187" s="493" t="n">
        <v>651.78</v>
      </c>
      <c r="M187" s="493" t="n">
        <v>645.52</v>
      </c>
      <c r="N187" s="493" t="n">
        <v>972.9</v>
      </c>
      <c r="O187" s="493" t="n">
        <v>0</v>
      </c>
      <c r="P187" s="493" t="n">
        <v>751.2</v>
      </c>
      <c r="Q187" s="493" t="n">
        <v>472.76</v>
      </c>
      <c r="R187" s="493" t="n">
        <v>0</v>
      </c>
      <c r="S187" s="493" t="n">
        <v>0</v>
      </c>
      <c r="T187" s="493" t="n">
        <v>802.8</v>
      </c>
      <c r="U187" s="493" t="n">
        <v>519.6</v>
      </c>
      <c r="V187" s="493" t="n">
        <v>625.8</v>
      </c>
      <c r="W187" s="493" t="n">
        <v>3825.3</v>
      </c>
      <c r="X187" s="493" t="n">
        <v>15405.3</v>
      </c>
      <c r="Y187" s="493" t="n">
        <v>13001.4</v>
      </c>
      <c r="Z187" s="493" t="n">
        <v>11484.6</v>
      </c>
      <c r="AA187" s="493" t="n">
        <v>13195.05</v>
      </c>
      <c r="AB187" s="493" t="n">
        <v>14086.2</v>
      </c>
      <c r="AC187" s="493" t="n">
        <v>14396.7</v>
      </c>
      <c r="AD187" s="493" t="n">
        <v>11672.1</v>
      </c>
      <c r="AE187" s="493" t="n">
        <v>11616.28</v>
      </c>
      <c r="AF187" s="493" t="n">
        <v>19095</v>
      </c>
      <c r="AG187" s="493" t="n">
        <v>11060.7</v>
      </c>
      <c r="AH187" s="493" t="n">
        <v>15154.13</v>
      </c>
      <c r="AI187" s="493" t="n">
        <v>14276.7</v>
      </c>
      <c r="AJ187" s="493" t="n">
        <v>12810.8</v>
      </c>
      <c r="AK187" s="493" t="n">
        <v>10932</v>
      </c>
      <c r="AL187" s="493" t="n">
        <v>15102.61</v>
      </c>
      <c r="AM187" s="493" t="n">
        <v>10951.05</v>
      </c>
      <c r="AN187" s="493" t="n">
        <v>14399.75</v>
      </c>
      <c r="AO187" s="493" t="n">
        <v>17084.55</v>
      </c>
      <c r="AP187" s="493" t="n">
        <v>10112.25</v>
      </c>
      <c r="AQ187" s="493" t="n">
        <v>14515.8</v>
      </c>
      <c r="AR187" s="493" t="n">
        <v>20452.65</v>
      </c>
      <c r="AS187" s="493" t="n">
        <v>11576.4</v>
      </c>
      <c r="AT187" s="493" t="n">
        <v>16365.8</v>
      </c>
      <c r="AU187" s="493" t="n">
        <v>16861.05</v>
      </c>
      <c r="AV187" s="493" t="n">
        <v>14026.8</v>
      </c>
      <c r="AW187" s="493" t="n">
        <v>13683</v>
      </c>
      <c r="AX187" s="493" t="n">
        <v>19171.2</v>
      </c>
      <c r="AY187" s="493" t="n">
        <v>16797.1</v>
      </c>
      <c r="AZ187" s="493" t="n">
        <v>11352.6</v>
      </c>
      <c r="BA187" s="493" t="n">
        <v>18664.1</v>
      </c>
      <c r="BB187" s="493" t="n">
        <v>15175.65</v>
      </c>
      <c r="BC187" s="493" t="n">
        <v>12679</v>
      </c>
      <c r="BD187" s="493" t="n">
        <v>16846.3</v>
      </c>
      <c r="BE187" s="493" t="n">
        <v>13122</v>
      </c>
      <c r="BF187" s="493" t="n">
        <v>13670.1</v>
      </c>
      <c r="BG187" s="493" t="n">
        <v>14326.5</v>
      </c>
      <c r="BH187" s="493" t="n">
        <v>14932.1</v>
      </c>
      <c r="BI187" s="493" t="n">
        <v>10587.9</v>
      </c>
      <c r="BJ187" s="493" t="n">
        <v>14791.2</v>
      </c>
      <c r="BK187" s="493" t="n">
        <v>14754.3</v>
      </c>
      <c r="BL187" s="493" t="n">
        <v>10662</v>
      </c>
      <c r="BM187" s="493" t="n">
        <v>14439.2</v>
      </c>
      <c r="BN187" s="493" t="n">
        <v>14377.05</v>
      </c>
      <c r="BO187" s="493" t="n">
        <v>7717.5</v>
      </c>
      <c r="BP187" s="493" t="n">
        <v>13931.1</v>
      </c>
      <c r="BQ187" s="493" t="n">
        <v>9009.5</v>
      </c>
      <c r="BR187" s="493" t="n">
        <v>12398.8</v>
      </c>
      <c r="BS187" s="493" t="n">
        <v>13177.3</v>
      </c>
      <c r="BT187" s="493" t="n">
        <v>14979</v>
      </c>
      <c r="BU187" s="493" t="n">
        <v>9218.6</v>
      </c>
      <c r="BV187" s="493" t="n">
        <v>13617.6</v>
      </c>
      <c r="BW187" s="493" t="n">
        <v>9180.1</v>
      </c>
    </row>
    <row r="188">
      <c r="A188" t="inlineStr">
        <is>
          <t>[C11A1] 심혈관 질환 다중요법 목적의 복합제제 (단일 투약 형태)</t>
        </is>
      </c>
      <c r="B188" t="inlineStr">
        <is>
          <t>비아트리스</t>
        </is>
      </c>
      <c r="C188" t="inlineStr">
        <is>
          <t>카듀엣</t>
        </is>
      </c>
      <c r="D188" t="inlineStr">
        <is>
          <t>비아트리스</t>
        </is>
      </c>
      <c r="E188" t="inlineStr">
        <is>
          <t>amlodipine besylate,  atorvastatin calcium</t>
        </is>
      </c>
      <c r="F188" t="inlineStr">
        <is>
          <t>상급종합병원</t>
        </is>
      </c>
      <c r="G188" t="inlineStr">
        <is>
          <t>Original</t>
        </is>
      </c>
      <c r="H188" s="493" t="n">
        <v>802400.61</v>
      </c>
      <c r="I188" s="493" t="n">
        <v>819705.75</v>
      </c>
      <c r="J188" s="493" t="n">
        <v>896177.9</v>
      </c>
      <c r="K188" s="493" t="n">
        <v>846660.95</v>
      </c>
      <c r="L188" s="493" t="n">
        <v>907460.98</v>
      </c>
      <c r="M188" s="493" t="n">
        <v>964789.29</v>
      </c>
      <c r="N188" s="493" t="n">
        <v>795846.23</v>
      </c>
      <c r="O188" s="493" t="n">
        <v>817848.51</v>
      </c>
      <c r="P188" s="493" t="n">
        <v>874937.16</v>
      </c>
      <c r="Q188" s="493" t="n">
        <v>762038.49</v>
      </c>
      <c r="R188" s="493" t="n">
        <v>925737.21</v>
      </c>
      <c r="S188" s="493" t="n">
        <v>926768.66</v>
      </c>
      <c r="T188" s="493" t="n">
        <v>855230.48</v>
      </c>
      <c r="U188" s="493" t="n">
        <v>789027.74</v>
      </c>
      <c r="V188" s="493" t="n">
        <v>895014.48</v>
      </c>
      <c r="W188" s="493" t="n">
        <v>783316.41</v>
      </c>
      <c r="X188" s="493" t="n">
        <v>829118.74</v>
      </c>
      <c r="Y188" s="493" t="n">
        <v>793275.47</v>
      </c>
      <c r="Z188" s="493" t="n">
        <v>807479.3100000001</v>
      </c>
      <c r="AA188" s="493" t="n">
        <v>799866.9300000001</v>
      </c>
      <c r="AB188" s="493" t="n">
        <v>780949.78</v>
      </c>
      <c r="AC188" s="493" t="n">
        <v>761862.6899999999</v>
      </c>
      <c r="AD188" s="493" t="n">
        <v>878841.58</v>
      </c>
      <c r="AE188" s="493" t="n">
        <v>815496.09</v>
      </c>
      <c r="AF188" s="493" t="n">
        <v>764005.98</v>
      </c>
      <c r="AG188" s="493" t="n">
        <v>690878.41</v>
      </c>
      <c r="AH188" s="493" t="n">
        <v>803983.4</v>
      </c>
      <c r="AI188" s="493" t="n">
        <v>658271.8100000001</v>
      </c>
      <c r="AJ188" s="493" t="n">
        <v>730141.99</v>
      </c>
      <c r="AK188" s="493" t="n">
        <v>715297.61</v>
      </c>
      <c r="AL188" s="493" t="n">
        <v>719385.27</v>
      </c>
      <c r="AM188" s="493" t="n">
        <v>719338.53</v>
      </c>
      <c r="AN188" s="493" t="n">
        <v>669591.85</v>
      </c>
      <c r="AO188" s="493" t="n">
        <v>760783.3199999999</v>
      </c>
      <c r="AP188" s="493" t="n">
        <v>731423.27</v>
      </c>
      <c r="AQ188" s="493" t="n">
        <v>787008.09</v>
      </c>
      <c r="AR188" s="493" t="n">
        <v>820334.01</v>
      </c>
      <c r="AS188" s="493" t="n">
        <v>683775.45</v>
      </c>
      <c r="AT188" s="493" t="n">
        <v>790103.67</v>
      </c>
      <c r="AU188" s="493" t="n">
        <v>700050.1800000001</v>
      </c>
      <c r="AV188" s="493" t="n">
        <v>645770.0600000001</v>
      </c>
      <c r="AW188" s="493" t="n">
        <v>662626.23</v>
      </c>
      <c r="AX188" s="493" t="n">
        <v>723961.3199999999</v>
      </c>
      <c r="AY188" s="493" t="n">
        <v>670545.04</v>
      </c>
      <c r="AZ188" s="493" t="n">
        <v>665154.49</v>
      </c>
      <c r="BA188" s="493" t="n">
        <v>679139.25</v>
      </c>
      <c r="BB188" s="493" t="n">
        <v>676445.72</v>
      </c>
      <c r="BC188" s="493" t="n">
        <v>748190.36</v>
      </c>
      <c r="BD188" s="493" t="n">
        <v>654090.04</v>
      </c>
      <c r="BE188" s="493" t="n">
        <v>576570.92</v>
      </c>
      <c r="BF188" s="493" t="n">
        <v>653341.33</v>
      </c>
      <c r="BG188" s="493" t="n">
        <v>692485.53</v>
      </c>
      <c r="BH188" s="493" t="n">
        <v>557855.23</v>
      </c>
      <c r="BI188" s="493" t="n">
        <v>516361.11</v>
      </c>
      <c r="BJ188" s="493" t="n">
        <v>647229.67</v>
      </c>
      <c r="BK188" s="493" t="n">
        <v>520007.66</v>
      </c>
      <c r="BL188" s="493" t="n">
        <v>649871.52</v>
      </c>
      <c r="BM188" s="493" t="n">
        <v>544300.84</v>
      </c>
      <c r="BN188" s="493" t="n">
        <v>530806.29</v>
      </c>
      <c r="BO188" s="493" t="n">
        <v>583533.97</v>
      </c>
      <c r="BP188" s="493" t="n">
        <v>548142.16</v>
      </c>
      <c r="BQ188" s="493" t="n">
        <v>446892.01</v>
      </c>
      <c r="BR188" s="493" t="n">
        <v>553083.47</v>
      </c>
      <c r="BS188" s="493" t="n">
        <v>512100.67</v>
      </c>
      <c r="BT188" s="493" t="n">
        <v>438460.76</v>
      </c>
      <c r="BU188" s="493" t="n">
        <v>471807.18</v>
      </c>
      <c r="BV188" s="493" t="n">
        <v>586413.8100000001</v>
      </c>
      <c r="BW188" s="493" t="n">
        <v>441292.88</v>
      </c>
    </row>
    <row r="189">
      <c r="A189" t="inlineStr">
        <is>
          <t>[C11A1] 심혈관 질환 다중요법 목적의 복합제제 (단일 투약 형태)</t>
        </is>
      </c>
      <c r="B189" t="inlineStr">
        <is>
          <t>비아트리스</t>
        </is>
      </c>
      <c r="C189" t="inlineStr">
        <is>
          <t>카듀엣</t>
        </is>
      </c>
      <c r="D189" t="inlineStr">
        <is>
          <t>비아트리스</t>
        </is>
      </c>
      <c r="E189" t="inlineStr">
        <is>
          <t>amlodipine besylate,  atorvastatin calcium</t>
        </is>
      </c>
      <c r="F189" t="inlineStr">
        <is>
          <t>종합병원</t>
        </is>
      </c>
      <c r="G189" t="inlineStr">
        <is>
          <t>Original</t>
        </is>
      </c>
      <c r="H189" s="493" t="n">
        <v>544974.4399999999</v>
      </c>
      <c r="I189" s="493" t="n">
        <v>493122.58</v>
      </c>
      <c r="J189" s="493" t="n">
        <v>654939.97</v>
      </c>
      <c r="K189" s="493" t="n">
        <v>577595.84</v>
      </c>
      <c r="L189" s="493" t="n">
        <v>559362.9300000001</v>
      </c>
      <c r="M189" s="493" t="n">
        <v>554074.48</v>
      </c>
      <c r="N189" s="493" t="n">
        <v>588272.97</v>
      </c>
      <c r="O189" s="493" t="n">
        <v>570728.9399999999</v>
      </c>
      <c r="P189" s="493" t="n">
        <v>537784.42</v>
      </c>
      <c r="Q189" s="493" t="n">
        <v>536343.3</v>
      </c>
      <c r="R189" s="493" t="n">
        <v>581011.24</v>
      </c>
      <c r="S189" s="493" t="n">
        <v>590612.0600000001</v>
      </c>
      <c r="T189" s="493" t="n">
        <v>528948.23</v>
      </c>
      <c r="U189" s="493" t="n">
        <v>539591.38</v>
      </c>
      <c r="V189" s="493" t="n">
        <v>544408.47</v>
      </c>
      <c r="W189" s="493" t="n">
        <v>558871.14</v>
      </c>
      <c r="X189" s="493" t="n">
        <v>574120.6800000001</v>
      </c>
      <c r="Y189" s="493" t="n">
        <v>521294.57</v>
      </c>
      <c r="Z189" s="493" t="n">
        <v>507950.35</v>
      </c>
      <c r="AA189" s="493" t="n">
        <v>582509.75</v>
      </c>
      <c r="AB189" s="493" t="n">
        <v>515917.31</v>
      </c>
      <c r="AC189" s="493" t="n">
        <v>499921.23</v>
      </c>
      <c r="AD189" s="493" t="n">
        <v>590505.33</v>
      </c>
      <c r="AE189" s="493" t="n">
        <v>488573.18</v>
      </c>
      <c r="AF189" s="493" t="n">
        <v>513761.43</v>
      </c>
      <c r="AG189" s="493" t="n">
        <v>511538.47</v>
      </c>
      <c r="AH189" s="493" t="n">
        <v>522115.36</v>
      </c>
      <c r="AI189" s="493" t="n">
        <v>483502.36</v>
      </c>
      <c r="AJ189" s="493" t="n">
        <v>553189.5600000001</v>
      </c>
      <c r="AK189" s="493" t="n">
        <v>504371.44</v>
      </c>
      <c r="AL189" s="493" t="n">
        <v>511831.26</v>
      </c>
      <c r="AM189" s="493" t="n">
        <v>533206.76</v>
      </c>
      <c r="AN189" s="493" t="n">
        <v>474057.68</v>
      </c>
      <c r="AO189" s="493" t="n">
        <v>494303.1</v>
      </c>
      <c r="AP189" s="493" t="n">
        <v>484976.73</v>
      </c>
      <c r="AQ189" s="493" t="n">
        <v>496486.25</v>
      </c>
      <c r="AR189" s="493" t="n">
        <v>518534.38</v>
      </c>
      <c r="AS189" s="493" t="n">
        <v>491337.14</v>
      </c>
      <c r="AT189" s="493" t="n">
        <v>430275.29</v>
      </c>
      <c r="AU189" s="493" t="n">
        <v>442874.39</v>
      </c>
      <c r="AV189" s="493" t="n">
        <v>446968.31</v>
      </c>
      <c r="AW189" s="493" t="n">
        <v>405674.56</v>
      </c>
      <c r="AX189" s="493" t="n">
        <v>496285.73</v>
      </c>
      <c r="AY189" s="493" t="n">
        <v>465599.01</v>
      </c>
      <c r="AZ189" s="493" t="n">
        <v>409981.29</v>
      </c>
      <c r="BA189" s="493" t="n">
        <v>471677.26</v>
      </c>
      <c r="BB189" s="493" t="n">
        <v>421806.65</v>
      </c>
      <c r="BC189" s="493" t="n">
        <v>460555.77</v>
      </c>
      <c r="BD189" s="493" t="n">
        <v>357347.49</v>
      </c>
      <c r="BE189" s="493" t="n">
        <v>415467.04</v>
      </c>
      <c r="BF189" s="493" t="n">
        <v>439097.57</v>
      </c>
      <c r="BG189" s="493" t="n">
        <v>377995.12</v>
      </c>
      <c r="BH189" s="493" t="n">
        <v>392370.54</v>
      </c>
      <c r="BI189" s="493" t="n">
        <v>418311.95</v>
      </c>
      <c r="BJ189" s="493" t="n">
        <v>420383.67</v>
      </c>
      <c r="BK189" s="493" t="n">
        <v>366581.08</v>
      </c>
      <c r="BL189" s="493" t="n">
        <v>409944.42</v>
      </c>
      <c r="BM189" s="493" t="n">
        <v>371310.18</v>
      </c>
      <c r="BN189" s="493" t="n">
        <v>339036.75</v>
      </c>
      <c r="BO189" s="493" t="n">
        <v>391725.74</v>
      </c>
      <c r="BP189" s="493" t="n">
        <v>361406.87</v>
      </c>
      <c r="BQ189" s="493" t="n">
        <v>334180.74</v>
      </c>
      <c r="BR189" s="493" t="n">
        <v>384458.85</v>
      </c>
      <c r="BS189" s="493" t="n">
        <v>307639.79</v>
      </c>
      <c r="BT189" s="493" t="n">
        <v>299570.09</v>
      </c>
      <c r="BU189" s="493" t="n">
        <v>353785.36</v>
      </c>
      <c r="BV189" s="493" t="n">
        <v>365736.26</v>
      </c>
      <c r="BW189" s="493" t="n">
        <v>294721.16</v>
      </c>
    </row>
    <row r="190">
      <c r="A190" t="inlineStr">
        <is>
          <t>[C11A1] 심혈관 질환 다중요법 목적의 복합제제 (단일 투약 형태)</t>
        </is>
      </c>
      <c r="B190" t="inlineStr">
        <is>
          <t>비아트리스</t>
        </is>
      </c>
      <c r="C190" t="inlineStr">
        <is>
          <t>카듀엣</t>
        </is>
      </c>
      <c r="D190" t="inlineStr">
        <is>
          <t>비아트리스</t>
        </is>
      </c>
      <c r="E190" t="inlineStr">
        <is>
          <t>amlodipine besylate,  atorvastatin calcium</t>
        </is>
      </c>
      <c r="F190" t="inlineStr">
        <is>
          <t>병원</t>
        </is>
      </c>
      <c r="G190" t="inlineStr">
        <is>
          <t>Original</t>
        </is>
      </c>
      <c r="H190" s="493" t="n">
        <v>73367.48</v>
      </c>
      <c r="I190" s="493" t="n">
        <v>66419.32000000001</v>
      </c>
      <c r="J190" s="493" t="n">
        <v>78609.64</v>
      </c>
      <c r="K190" s="493" t="n">
        <v>81540.96000000001</v>
      </c>
      <c r="L190" s="493" t="n">
        <v>76085.32000000001</v>
      </c>
      <c r="M190" s="493" t="n">
        <v>79992.09</v>
      </c>
      <c r="N190" s="493" t="n">
        <v>76508.12</v>
      </c>
      <c r="O190" s="493" t="n">
        <v>76746.23</v>
      </c>
      <c r="P190" s="493" t="n">
        <v>80303.83</v>
      </c>
      <c r="Q190" s="493" t="n">
        <v>88123.8</v>
      </c>
      <c r="R190" s="493" t="n">
        <v>73795.44</v>
      </c>
      <c r="S190" s="493" t="n">
        <v>76925.81</v>
      </c>
      <c r="T190" s="493" t="n">
        <v>74569.53</v>
      </c>
      <c r="U190" s="493" t="n">
        <v>60729.66</v>
      </c>
      <c r="V190" s="493" t="n">
        <v>73714.75</v>
      </c>
      <c r="W190" s="493" t="n">
        <v>70062.13</v>
      </c>
      <c r="X190" s="493" t="n">
        <v>69749.28999999999</v>
      </c>
      <c r="Y190" s="493" t="n">
        <v>75149.17999999999</v>
      </c>
      <c r="Z190" s="493" t="n">
        <v>64978.11</v>
      </c>
      <c r="AA190" s="493" t="n">
        <v>63557.03</v>
      </c>
      <c r="AB190" s="493" t="n">
        <v>75521.98</v>
      </c>
      <c r="AC190" s="493" t="n">
        <v>69077.89</v>
      </c>
      <c r="AD190" s="493" t="n">
        <v>77065.23</v>
      </c>
      <c r="AE190" s="493" t="n">
        <v>67215.95</v>
      </c>
      <c r="AF190" s="493" t="n">
        <v>65424.45</v>
      </c>
      <c r="AG190" s="493" t="n">
        <v>62930.24</v>
      </c>
      <c r="AH190" s="493" t="n">
        <v>78796.12</v>
      </c>
      <c r="AI190" s="493" t="n">
        <v>60925.54</v>
      </c>
      <c r="AJ190" s="493" t="n">
        <v>71635.47</v>
      </c>
      <c r="AK190" s="493" t="n">
        <v>78828.66</v>
      </c>
      <c r="AL190" s="493" t="n">
        <v>78012.98</v>
      </c>
      <c r="AM190" s="493" t="n">
        <v>76865.53999999999</v>
      </c>
      <c r="AN190" s="493" t="n">
        <v>73255.5</v>
      </c>
      <c r="AO190" s="493" t="n">
        <v>72372.86</v>
      </c>
      <c r="AP190" s="493" t="n">
        <v>79869.83</v>
      </c>
      <c r="AQ190" s="493" t="n">
        <v>72967.73</v>
      </c>
      <c r="AR190" s="493" t="n">
        <v>78836.03999999999</v>
      </c>
      <c r="AS190" s="493" t="n">
        <v>68744.92999999999</v>
      </c>
      <c r="AT190" s="493" t="n">
        <v>70766.31</v>
      </c>
      <c r="AU190" s="493" t="n">
        <v>62320.06</v>
      </c>
      <c r="AV190" s="493" t="n">
        <v>77460.67999999999</v>
      </c>
      <c r="AW190" s="493" t="n">
        <v>65899.69</v>
      </c>
      <c r="AX190" s="493" t="n">
        <v>66542.95</v>
      </c>
      <c r="AY190" s="493" t="n">
        <v>61315.7</v>
      </c>
      <c r="AZ190" s="493" t="n">
        <v>64964.99</v>
      </c>
      <c r="BA190" s="493" t="n">
        <v>69792.96000000001</v>
      </c>
      <c r="BB190" s="493" t="n">
        <v>51090.58</v>
      </c>
      <c r="BC190" s="493" t="n">
        <v>68369.39</v>
      </c>
      <c r="BD190" s="493" t="n">
        <v>58777.74</v>
      </c>
      <c r="BE190" s="493" t="n">
        <v>63626.94</v>
      </c>
      <c r="BF190" s="493" t="n">
        <v>63918.43</v>
      </c>
      <c r="BG190" s="493" t="n">
        <v>53369.82</v>
      </c>
      <c r="BH190" s="493" t="n">
        <v>56743.18</v>
      </c>
      <c r="BI190" s="493" t="n">
        <v>55265.4</v>
      </c>
      <c r="BJ190" s="493" t="n">
        <v>56774.92</v>
      </c>
      <c r="BK190" s="493" t="n">
        <v>49524.12</v>
      </c>
      <c r="BL190" s="493" t="n">
        <v>66049.14</v>
      </c>
      <c r="BM190" s="493" t="n">
        <v>57858.86</v>
      </c>
      <c r="BN190" s="493" t="n">
        <v>42399.96</v>
      </c>
      <c r="BO190" s="493" t="n">
        <v>55652.58</v>
      </c>
      <c r="BP190" s="493" t="n">
        <v>56614.29</v>
      </c>
      <c r="BQ190" s="493" t="n">
        <v>46734.73</v>
      </c>
      <c r="BR190" s="493" t="n">
        <v>63202.05</v>
      </c>
      <c r="BS190" s="493" t="n">
        <v>65625.78</v>
      </c>
      <c r="BT190" s="493" t="n">
        <v>53095.99</v>
      </c>
      <c r="BU190" s="493" t="n">
        <v>50776.43</v>
      </c>
      <c r="BV190" s="493" t="n">
        <v>71906.50999999999</v>
      </c>
      <c r="BW190" s="493" t="n">
        <v>46778.37</v>
      </c>
    </row>
    <row r="191">
      <c r="A191" t="inlineStr">
        <is>
          <t>[C11A1] 심혈관 질환 다중요법 목적의 복합제제 (단일 투약 형태)</t>
        </is>
      </c>
      <c r="B191" t="inlineStr">
        <is>
          <t>비아트리스</t>
        </is>
      </c>
      <c r="C191" t="inlineStr">
        <is>
          <t>카듀엣</t>
        </is>
      </c>
      <c r="D191" t="inlineStr">
        <is>
          <t>비아트리스</t>
        </is>
      </c>
      <c r="E191" t="inlineStr">
        <is>
          <t>amlodipine besylate,  atorvastatin calcium</t>
        </is>
      </c>
      <c r="F191" t="inlineStr">
        <is>
          <t>의원</t>
        </is>
      </c>
      <c r="G191" t="inlineStr">
        <is>
          <t>Original</t>
        </is>
      </c>
      <c r="H191" s="493" t="n">
        <v>786241.61</v>
      </c>
      <c r="I191" s="493" t="n">
        <v>771436.97</v>
      </c>
      <c r="J191" s="493" t="n">
        <v>872429.33</v>
      </c>
      <c r="K191" s="493" t="n">
        <v>840552.66</v>
      </c>
      <c r="L191" s="493" t="n">
        <v>820306.8100000001</v>
      </c>
      <c r="M191" s="493" t="n">
        <v>862629.6</v>
      </c>
      <c r="N191" s="493" t="n">
        <v>851333.29</v>
      </c>
      <c r="O191" s="493" t="n">
        <v>842358.98</v>
      </c>
      <c r="P191" s="493" t="n">
        <v>815496.71</v>
      </c>
      <c r="Q191" s="493" t="n">
        <v>877283.86</v>
      </c>
      <c r="R191" s="493" t="n">
        <v>850786.27</v>
      </c>
      <c r="S191" s="493" t="n">
        <v>930480.71</v>
      </c>
      <c r="T191" s="493" t="n">
        <v>821541.17</v>
      </c>
      <c r="U191" s="493" t="n">
        <v>780811.1899999999</v>
      </c>
      <c r="V191" s="493" t="n">
        <v>863623.4300000001</v>
      </c>
      <c r="W191" s="493" t="n">
        <v>826541.73</v>
      </c>
      <c r="X191" s="493" t="n">
        <v>839646.22</v>
      </c>
      <c r="Y191" s="493" t="n">
        <v>859438.45</v>
      </c>
      <c r="Z191" s="493" t="n">
        <v>812476.6800000001</v>
      </c>
      <c r="AA191" s="493" t="n">
        <v>871166.85</v>
      </c>
      <c r="AB191" s="493" t="n">
        <v>813229.72</v>
      </c>
      <c r="AC191" s="493" t="n">
        <v>862878.27</v>
      </c>
      <c r="AD191" s="493" t="n">
        <v>836455.55</v>
      </c>
      <c r="AE191" s="493" t="n">
        <v>926045.2</v>
      </c>
      <c r="AF191" s="493" t="n">
        <v>796334.11</v>
      </c>
      <c r="AG191" s="493" t="n">
        <v>813930.42</v>
      </c>
      <c r="AH191" s="493" t="n">
        <v>846954.6</v>
      </c>
      <c r="AI191" s="493" t="n">
        <v>812309.39</v>
      </c>
      <c r="AJ191" s="493" t="n">
        <v>828974.12</v>
      </c>
      <c r="AK191" s="493" t="n">
        <v>864074.59</v>
      </c>
      <c r="AL191" s="493" t="n">
        <v>790189.76</v>
      </c>
      <c r="AM191" s="493" t="n">
        <v>835806.53</v>
      </c>
      <c r="AN191" s="493" t="n">
        <v>788588.58</v>
      </c>
      <c r="AO191" s="493" t="n">
        <v>838547.98</v>
      </c>
      <c r="AP191" s="493" t="n">
        <v>797880.0600000001</v>
      </c>
      <c r="AQ191" s="493" t="n">
        <v>826065.3</v>
      </c>
      <c r="AR191" s="493" t="n">
        <v>848784.04</v>
      </c>
      <c r="AS191" s="493" t="n">
        <v>761505.04</v>
      </c>
      <c r="AT191" s="493" t="n">
        <v>764605.88</v>
      </c>
      <c r="AU191" s="493" t="n">
        <v>798729.5</v>
      </c>
      <c r="AV191" s="493" t="n">
        <v>803826.35</v>
      </c>
      <c r="AW191" s="493" t="n">
        <v>762247.8199999999</v>
      </c>
      <c r="AX191" s="493" t="n">
        <v>817268.67</v>
      </c>
      <c r="AY191" s="493" t="n">
        <v>795368.74</v>
      </c>
      <c r="AZ191" s="493" t="n">
        <v>791583.25</v>
      </c>
      <c r="BA191" s="493" t="n">
        <v>829194.6899999999</v>
      </c>
      <c r="BB191" s="493" t="n">
        <v>764025.8100000001</v>
      </c>
      <c r="BC191" s="493" t="n">
        <v>848607.6800000001</v>
      </c>
      <c r="BD191" s="493" t="n">
        <v>758144.52</v>
      </c>
      <c r="BE191" s="493" t="n">
        <v>776145.09</v>
      </c>
      <c r="BF191" s="493" t="n">
        <v>764894.16</v>
      </c>
      <c r="BG191" s="493" t="n">
        <v>777764.99</v>
      </c>
      <c r="BH191" s="493" t="n">
        <v>755386.89</v>
      </c>
      <c r="BI191" s="493" t="n">
        <v>754610.4300000001</v>
      </c>
      <c r="BJ191" s="493" t="n">
        <v>763071.84</v>
      </c>
      <c r="BK191" s="493" t="n">
        <v>746331.75</v>
      </c>
      <c r="BL191" s="493" t="n">
        <v>879881.8199999999</v>
      </c>
      <c r="BM191" s="493" t="n">
        <v>728782.3100000001</v>
      </c>
      <c r="BN191" s="493" t="n">
        <v>727905.52</v>
      </c>
      <c r="BO191" s="493" t="n">
        <v>791423.29</v>
      </c>
      <c r="BP191" s="493" t="n">
        <v>770800.09</v>
      </c>
      <c r="BQ191" s="493" t="n">
        <v>692231.12</v>
      </c>
      <c r="BR191" s="493" t="n">
        <v>754136.98</v>
      </c>
      <c r="BS191" s="493" t="n">
        <v>736058.3100000001</v>
      </c>
      <c r="BT191" s="493" t="n">
        <v>703389.28</v>
      </c>
      <c r="BU191" s="493" t="n">
        <v>742794.7</v>
      </c>
      <c r="BV191" s="493" t="n">
        <v>780525.22</v>
      </c>
      <c r="BW191" s="493" t="n">
        <v>767486.23</v>
      </c>
    </row>
    <row r="192">
      <c r="A192" t="inlineStr">
        <is>
          <t>[C11A1] 심혈관 질환 다중요법 목적의 복합제제 (단일 투약 형태)</t>
        </is>
      </c>
      <c r="B192" t="inlineStr">
        <is>
          <t>비아트리스</t>
        </is>
      </c>
      <c r="C192" t="inlineStr">
        <is>
          <t>카듀엣</t>
        </is>
      </c>
      <c r="D192" t="inlineStr">
        <is>
          <t>비아트리스</t>
        </is>
      </c>
      <c r="E192" t="inlineStr">
        <is>
          <t>amlodipine besylate,  atorvastatin calcium</t>
        </is>
      </c>
      <c r="F192" t="inlineStr">
        <is>
          <t>보건소</t>
        </is>
      </c>
      <c r="G192" t="inlineStr">
        <is>
          <t>Original</t>
        </is>
      </c>
      <c r="H192" s="493" t="n">
        <v>22154.85</v>
      </c>
      <c r="I192" s="493" t="n">
        <v>10245.45</v>
      </c>
      <c r="J192" s="493" t="n">
        <v>14309.1</v>
      </c>
      <c r="K192" s="493" t="n">
        <v>14082.2</v>
      </c>
      <c r="L192" s="493" t="n">
        <v>10824.3</v>
      </c>
      <c r="M192" s="493" t="n">
        <v>13287.9</v>
      </c>
      <c r="N192" s="493" t="n">
        <v>16540.2</v>
      </c>
      <c r="O192" s="493" t="n">
        <v>23070</v>
      </c>
      <c r="P192" s="493" t="n">
        <v>9938.07</v>
      </c>
      <c r="Q192" s="493" t="n">
        <v>12708.6</v>
      </c>
      <c r="R192" s="493" t="n">
        <v>26367.1</v>
      </c>
      <c r="S192" s="493" t="n">
        <v>6894.6</v>
      </c>
      <c r="T192" s="493" t="n">
        <v>13107</v>
      </c>
      <c r="U192" s="493" t="n">
        <v>7126.7</v>
      </c>
      <c r="V192" s="493" t="n">
        <v>11254.38</v>
      </c>
      <c r="W192" s="493" t="n">
        <v>23765.99</v>
      </c>
      <c r="X192" s="493" t="n">
        <v>17202.06</v>
      </c>
      <c r="Y192" s="493" t="n">
        <v>27780.49</v>
      </c>
      <c r="Z192" s="493" t="n">
        <v>4640.58</v>
      </c>
      <c r="AA192" s="493" t="n">
        <v>20368.96</v>
      </c>
      <c r="AB192" s="493" t="n">
        <v>12619.58</v>
      </c>
      <c r="AC192" s="493" t="n">
        <v>16419.66</v>
      </c>
      <c r="AD192" s="493" t="n">
        <v>24053.57</v>
      </c>
      <c r="AE192" s="493" t="n">
        <v>21924.05</v>
      </c>
      <c r="AF192" s="493" t="n">
        <v>4621.8</v>
      </c>
      <c r="AG192" s="493" t="n">
        <v>21696.6</v>
      </c>
      <c r="AH192" s="493" t="n">
        <v>16363.8</v>
      </c>
      <c r="AI192" s="493" t="n">
        <v>20361.75</v>
      </c>
      <c r="AJ192" s="493" t="n">
        <v>14403.9</v>
      </c>
      <c r="AK192" s="493" t="n">
        <v>21305.7</v>
      </c>
      <c r="AL192" s="493" t="n">
        <v>18162.2</v>
      </c>
      <c r="AM192" s="493" t="n">
        <v>14489.02</v>
      </c>
      <c r="AN192" s="493" t="n">
        <v>13100.25</v>
      </c>
      <c r="AO192" s="493" t="n">
        <v>19779.1</v>
      </c>
      <c r="AP192" s="493" t="n">
        <v>10253.3</v>
      </c>
      <c r="AQ192" s="493" t="n">
        <v>12707.4</v>
      </c>
      <c r="AR192" s="493" t="n">
        <v>15284.7</v>
      </c>
      <c r="AS192" s="493" t="n">
        <v>12108.45</v>
      </c>
      <c r="AT192" s="493" t="n">
        <v>11857.2</v>
      </c>
      <c r="AU192" s="493" t="n">
        <v>14191</v>
      </c>
      <c r="AV192" s="493" t="n">
        <v>19983.9</v>
      </c>
      <c r="AW192" s="493" t="n">
        <v>12777</v>
      </c>
      <c r="AX192" s="493" t="n">
        <v>19816.9</v>
      </c>
      <c r="AY192" s="493" t="n">
        <v>14418.3</v>
      </c>
      <c r="AZ192" s="493" t="n">
        <v>20701.5</v>
      </c>
      <c r="BA192" s="493" t="n">
        <v>19383.66</v>
      </c>
      <c r="BB192" s="493" t="n">
        <v>20530.2</v>
      </c>
      <c r="BC192" s="493" t="n">
        <v>10827.3</v>
      </c>
      <c r="BD192" s="493" t="n">
        <v>16886.36</v>
      </c>
      <c r="BE192" s="493" t="n">
        <v>18895.2</v>
      </c>
      <c r="BF192" s="493" t="n">
        <v>15215.7</v>
      </c>
      <c r="BG192" s="493" t="n">
        <v>18585.44</v>
      </c>
      <c r="BH192" s="493" t="n">
        <v>25026.3</v>
      </c>
      <c r="BI192" s="493" t="n">
        <v>17198.1</v>
      </c>
      <c r="BJ192" s="493" t="n">
        <v>22046.88</v>
      </c>
      <c r="BK192" s="493" t="n">
        <v>21017.2</v>
      </c>
      <c r="BL192" s="493" t="n">
        <v>18309.18</v>
      </c>
      <c r="BM192" s="493" t="n">
        <v>19679.1</v>
      </c>
      <c r="BN192" s="493" t="n">
        <v>12494.7</v>
      </c>
      <c r="BO192" s="493" t="n">
        <v>19586.7</v>
      </c>
      <c r="BP192" s="493" t="n">
        <v>12790.8</v>
      </c>
      <c r="BQ192" s="493" t="n">
        <v>22054.8</v>
      </c>
      <c r="BR192" s="493" t="n">
        <v>12440.75</v>
      </c>
      <c r="BS192" s="493" t="n">
        <v>14015.2</v>
      </c>
      <c r="BT192" s="493" t="n">
        <v>17945.8</v>
      </c>
      <c r="BU192" s="493" t="n">
        <v>16527.46</v>
      </c>
      <c r="BV192" s="493" t="n">
        <v>9722.469999999999</v>
      </c>
      <c r="BW192" s="493" t="n">
        <v>28762.2</v>
      </c>
    </row>
    <row r="193">
      <c r="A193" t="inlineStr">
        <is>
          <t>[C11A1] 심혈관 질환 다중요법 목적의 복합제제 (단일 투약 형태)</t>
        </is>
      </c>
      <c r="B193" t="inlineStr">
        <is>
          <t>비아트리스</t>
        </is>
      </c>
      <c r="C193" t="inlineStr">
        <is>
          <t>카듀엣</t>
        </is>
      </c>
      <c r="D193" t="inlineStr">
        <is>
          <t>비아트리스</t>
        </is>
      </c>
      <c r="E193" t="inlineStr">
        <is>
          <t>amlodipine besylate,  atorvastatin calcium</t>
        </is>
      </c>
      <c r="F193" t="inlineStr">
        <is>
          <t>기타(치과의원, 치과병원 등)</t>
        </is>
      </c>
      <c r="G193" t="inlineStr">
        <is>
          <t>Original</t>
        </is>
      </c>
      <c r="H193" s="493" t="n">
        <v>359.4</v>
      </c>
      <c r="I193" s="493" t="n">
        <v>205.8</v>
      </c>
      <c r="J193" s="493" t="n">
        <v>695.7</v>
      </c>
      <c r="K193" s="493" t="n">
        <v>212.1</v>
      </c>
      <c r="L193" s="493" t="n">
        <v>214.8</v>
      </c>
      <c r="M193" s="493" t="n">
        <v>318.3</v>
      </c>
      <c r="N193" s="493" t="n">
        <v>235.2</v>
      </c>
      <c r="O193" s="493" t="n">
        <v>295.82</v>
      </c>
      <c r="P193" s="493" t="n">
        <v>486.5</v>
      </c>
      <c r="Q193" s="493" t="n">
        <v>99</v>
      </c>
      <c r="R193" s="493" t="n">
        <v>1310</v>
      </c>
      <c r="S193" s="493" t="n">
        <v>1030.2</v>
      </c>
      <c r="T193" s="493" t="n">
        <v>195.6</v>
      </c>
      <c r="U193" s="493" t="n">
        <v>1167.6</v>
      </c>
      <c r="V193" s="493" t="n">
        <v>290.7</v>
      </c>
      <c r="W193" s="493" t="n">
        <v>675.3</v>
      </c>
      <c r="X193" s="493" t="n">
        <v>60.6</v>
      </c>
      <c r="Y193" s="493" t="n">
        <v>582.6</v>
      </c>
      <c r="Z193" s="493" t="n">
        <v>294.23</v>
      </c>
      <c r="AA193" s="493" t="n">
        <v>278.4</v>
      </c>
      <c r="AB193" s="493" t="n">
        <v>552.9</v>
      </c>
      <c r="AC193" s="493" t="n">
        <v>306.6</v>
      </c>
      <c r="AD193" s="493" t="n">
        <v>270.6</v>
      </c>
      <c r="AE193" s="493" t="n">
        <v>460.5</v>
      </c>
      <c r="AF193" s="493" t="n">
        <v>11.4</v>
      </c>
      <c r="AG193" s="493" t="n">
        <v>292.5</v>
      </c>
      <c r="AH193" s="493" t="n">
        <v>506.1</v>
      </c>
      <c r="AI193" s="493" t="n">
        <v>0</v>
      </c>
      <c r="AJ193" s="493" t="n">
        <v>0</v>
      </c>
      <c r="AK193" s="493" t="n">
        <v>291.6</v>
      </c>
      <c r="AL193" s="493" t="n">
        <v>373.5</v>
      </c>
      <c r="AM193" s="493" t="n">
        <v>0</v>
      </c>
      <c r="AN193" s="493" t="n">
        <v>298.8</v>
      </c>
      <c r="AO193" s="493" t="n">
        <v>0</v>
      </c>
      <c r="AP193" s="493" t="n">
        <v>0</v>
      </c>
      <c r="AQ193" s="493" t="n">
        <v>526.5</v>
      </c>
      <c r="AR193" s="493" t="n">
        <v>0</v>
      </c>
      <c r="AS193" s="493" t="n">
        <v>0</v>
      </c>
      <c r="AT193" s="493" t="n">
        <v>179.1</v>
      </c>
      <c r="AU193" s="493" t="n">
        <v>0</v>
      </c>
      <c r="AV193" s="493" t="n">
        <v>0</v>
      </c>
      <c r="AW193" s="493" t="n">
        <v>201.9</v>
      </c>
      <c r="AX193" s="493" t="n">
        <v>0</v>
      </c>
      <c r="AY193" s="493" t="n">
        <v>43.77</v>
      </c>
      <c r="AZ193" s="493" t="n">
        <v>147.6</v>
      </c>
      <c r="BA193" s="493" t="n">
        <v>0</v>
      </c>
      <c r="BB193" s="493" t="n">
        <v>0</v>
      </c>
      <c r="BC193" s="493" t="n">
        <v>161.1</v>
      </c>
      <c r="BD193" s="493" t="n">
        <v>0</v>
      </c>
      <c r="BE193" s="493" t="n">
        <v>466.2</v>
      </c>
      <c r="BF193" s="493" t="n">
        <v>160.2</v>
      </c>
      <c r="BG193" s="493" t="n">
        <v>0</v>
      </c>
      <c r="BH193" s="493" t="n">
        <v>0</v>
      </c>
      <c r="BI193" s="493" t="n">
        <v>362.7</v>
      </c>
      <c r="BJ193" s="493" t="n">
        <v>0</v>
      </c>
      <c r="BK193" s="493" t="n">
        <v>0</v>
      </c>
      <c r="BL193" s="493" t="n">
        <v>93</v>
      </c>
      <c r="BM193" s="493" t="n">
        <v>0</v>
      </c>
      <c r="BN193" s="493" t="n">
        <v>46.8</v>
      </c>
      <c r="BO193" s="493" t="n">
        <v>0</v>
      </c>
      <c r="BP193" s="493" t="n">
        <v>0</v>
      </c>
      <c r="BQ193" s="493" t="n">
        <v>0</v>
      </c>
      <c r="BR193" s="493" t="n">
        <v>0</v>
      </c>
      <c r="BS193" s="493" t="n">
        <v>0</v>
      </c>
      <c r="BT193" s="493" t="n">
        <v>0</v>
      </c>
      <c r="BU193" s="493" t="n">
        <v>0</v>
      </c>
      <c r="BV193" s="493" t="n">
        <v>0</v>
      </c>
      <c r="BW193" s="493" t="n">
        <v>190.8</v>
      </c>
    </row>
    <row r="194">
      <c r="A194" t="inlineStr">
        <is>
          <t>[C11A1] 심혈관 질환 다중요법 목적의 복합제제 (단일 투약 형태)</t>
        </is>
      </c>
      <c r="B194" t="inlineStr">
        <is>
          <t>삼진제약</t>
        </is>
      </c>
      <c r="C194" t="inlineStr">
        <is>
          <t>뉴스타틴 티에스</t>
        </is>
      </c>
      <c r="D194" t="inlineStr">
        <is>
          <t>삼진제약</t>
        </is>
      </c>
      <c r="E194" t="inlineStr">
        <is>
          <t>amlodipine besylate  ( as amlodipine),  rosuvastatin calcium  ( as rosuvastatin),  telmisartan</t>
        </is>
      </c>
      <c r="F194" t="inlineStr">
        <is>
          <t>상급종합병원</t>
        </is>
      </c>
      <c r="G194" t="inlineStr">
        <is>
          <t>Generic</t>
        </is>
      </c>
      <c r="H194" s="493" t="n">
        <v>11176.27</v>
      </c>
      <c r="I194" s="493" t="n">
        <v>5955.64</v>
      </c>
      <c r="J194" s="493" t="n">
        <v>15781.06</v>
      </c>
      <c r="K194" s="493" t="n">
        <v>13243.9</v>
      </c>
      <c r="L194" s="493" t="n">
        <v>13451.07</v>
      </c>
      <c r="M194" s="493" t="n">
        <v>10697.24</v>
      </c>
      <c r="N194" s="493" t="n">
        <v>4545.66</v>
      </c>
      <c r="O194" s="493" t="n">
        <v>8055.83</v>
      </c>
      <c r="P194" s="493" t="n">
        <v>20433.06</v>
      </c>
      <c r="Q194" s="493" t="n">
        <v>22355.94</v>
      </c>
      <c r="R194" s="493" t="n">
        <v>7430.79</v>
      </c>
      <c r="S194" s="493" t="n">
        <v>9295.4</v>
      </c>
      <c r="T194" s="493" t="n">
        <v>11937.73</v>
      </c>
      <c r="U194" s="493" t="n">
        <v>11523.07</v>
      </c>
      <c r="V194" s="493" t="n">
        <v>20132.46</v>
      </c>
      <c r="W194" s="493" t="n">
        <v>18005.77</v>
      </c>
      <c r="X194" s="493" t="n">
        <v>16420.54</v>
      </c>
      <c r="Y194" s="493" t="n">
        <v>14808.52</v>
      </c>
      <c r="Z194" s="493" t="n">
        <v>3677.74</v>
      </c>
      <c r="AA194" s="493" t="n">
        <v>5318.1</v>
      </c>
      <c r="AB194" s="493" t="n">
        <v>156.52</v>
      </c>
      <c r="AC194" s="493" t="n">
        <v>0</v>
      </c>
      <c r="AD194" s="493" t="n">
        <v>0</v>
      </c>
      <c r="AE194" s="493" t="n">
        <v>0</v>
      </c>
      <c r="AF194" s="493" t="n">
        <v>0</v>
      </c>
      <c r="AG194" s="493" t="n">
        <v>0</v>
      </c>
      <c r="AH194" s="493" t="n">
        <v>0</v>
      </c>
      <c r="AI194" s="493" t="n">
        <v>0</v>
      </c>
      <c r="AJ194" s="493" t="n">
        <v>4339.9</v>
      </c>
      <c r="AK194" s="493" t="n">
        <v>0</v>
      </c>
      <c r="AL194" s="493" t="n">
        <v>0</v>
      </c>
      <c r="AM194" s="493" t="n">
        <v>11055.6</v>
      </c>
      <c r="AN194" s="493" t="n">
        <v>0</v>
      </c>
      <c r="AO194" s="493" t="n">
        <v>0</v>
      </c>
      <c r="AP194" s="493" t="n">
        <v>0</v>
      </c>
      <c r="AQ194" s="493" t="n">
        <v>0</v>
      </c>
      <c r="AR194" s="493" t="n">
        <v>0</v>
      </c>
      <c r="AS194" s="493" t="n">
        <v>0</v>
      </c>
      <c r="AT194" s="493" t="n">
        <v>0</v>
      </c>
      <c r="AU194" s="493" t="n">
        <v>0</v>
      </c>
      <c r="AV194" s="493" t="n">
        <v>0</v>
      </c>
      <c r="AW194" s="493" t="n">
        <v>0</v>
      </c>
      <c r="AX194" s="493" t="n">
        <v>0</v>
      </c>
      <c r="AY194" s="493" t="n">
        <v>0</v>
      </c>
      <c r="AZ194" s="493" t="n">
        <v>0</v>
      </c>
      <c r="BA194" s="493" t="n">
        <v>0</v>
      </c>
      <c r="BB194" s="493" t="n">
        <v>0</v>
      </c>
      <c r="BC194" s="493" t="n">
        <v>0</v>
      </c>
      <c r="BD194" s="493" t="n">
        <v>0</v>
      </c>
      <c r="BE194" s="493" t="n">
        <v>0</v>
      </c>
      <c r="BF194" s="493" t="n">
        <v>0</v>
      </c>
      <c r="BG194" s="493" t="n">
        <v>0</v>
      </c>
      <c r="BH194" s="493" t="n">
        <v>0</v>
      </c>
      <c r="BI194" s="493" t="n">
        <v>0</v>
      </c>
      <c r="BJ194" s="493" t="n">
        <v>0</v>
      </c>
      <c r="BK194" s="493" t="n">
        <v>0</v>
      </c>
      <c r="BL194" s="493" t="n">
        <v>0</v>
      </c>
      <c r="BM194" s="493" t="n">
        <v>0</v>
      </c>
      <c r="BN194" s="493" t="n">
        <v>0</v>
      </c>
      <c r="BO194" s="493" t="n">
        <v>0</v>
      </c>
      <c r="BP194" s="493" t="n">
        <v>0</v>
      </c>
      <c r="BQ194" s="493" t="n">
        <v>0</v>
      </c>
      <c r="BR194" s="493" t="n">
        <v>0</v>
      </c>
      <c r="BS194" s="493" t="n">
        <v>0</v>
      </c>
      <c r="BT194" s="493" t="n">
        <v>0</v>
      </c>
      <c r="BU194" s="493" t="n">
        <v>0</v>
      </c>
      <c r="BV194" s="493" t="n">
        <v>0</v>
      </c>
      <c r="BW194" s="493" t="n">
        <v>0</v>
      </c>
    </row>
    <row r="195">
      <c r="A195" t="inlineStr">
        <is>
          <t>[C11A1] 심혈관 질환 다중요법 목적의 복합제제 (단일 투약 형태)</t>
        </is>
      </c>
      <c r="B195" t="inlineStr">
        <is>
          <t>삼진제약</t>
        </is>
      </c>
      <c r="C195" t="inlineStr">
        <is>
          <t>뉴스타틴 티에스</t>
        </is>
      </c>
      <c r="D195" t="inlineStr">
        <is>
          <t>삼진제약</t>
        </is>
      </c>
      <c r="E195" t="inlineStr">
        <is>
          <t>amlodipine besylate  ( as amlodipine),  rosuvastatin calcium  ( as rosuvastatin),  telmisartan</t>
        </is>
      </c>
      <c r="F195" t="inlineStr">
        <is>
          <t>종합병원</t>
        </is>
      </c>
      <c r="G195" t="inlineStr">
        <is>
          <t>Generic</t>
        </is>
      </c>
      <c r="H195" s="493" t="n">
        <v>10253.96</v>
      </c>
      <c r="I195" s="493" t="n">
        <v>10927.22</v>
      </c>
      <c r="J195" s="493" t="n">
        <v>12743.99</v>
      </c>
      <c r="K195" s="493" t="n">
        <v>11376.83</v>
      </c>
      <c r="L195" s="493" t="n">
        <v>12887.78</v>
      </c>
      <c r="M195" s="493" t="n">
        <v>11526.06</v>
      </c>
      <c r="N195" s="493" t="n">
        <v>11252.34</v>
      </c>
      <c r="O195" s="493" t="n">
        <v>17908.24</v>
      </c>
      <c r="P195" s="493" t="n">
        <v>18983.07</v>
      </c>
      <c r="Q195" s="493" t="n">
        <v>14741.51</v>
      </c>
      <c r="R195" s="493" t="n">
        <v>12669.61</v>
      </c>
      <c r="S195" s="493" t="n">
        <v>20001.02</v>
      </c>
      <c r="T195" s="493" t="n">
        <v>21348.36</v>
      </c>
      <c r="U195" s="493" t="n">
        <v>10331.78</v>
      </c>
      <c r="V195" s="493" t="n">
        <v>20092.34</v>
      </c>
      <c r="W195" s="493" t="n">
        <v>16603.15</v>
      </c>
      <c r="X195" s="493" t="n">
        <v>16162.76</v>
      </c>
      <c r="Y195" s="493" t="n">
        <v>8185.46</v>
      </c>
      <c r="Z195" s="493" t="n">
        <v>1703.8</v>
      </c>
      <c r="AA195" s="493" t="n">
        <v>88.8</v>
      </c>
      <c r="AB195" s="493" t="n">
        <v>197.2</v>
      </c>
      <c r="AC195" s="493" t="n">
        <v>0</v>
      </c>
      <c r="AD195" s="493" t="n">
        <v>0</v>
      </c>
      <c r="AE195" s="493" t="n">
        <v>0</v>
      </c>
      <c r="AF195" s="493" t="n">
        <v>0</v>
      </c>
      <c r="AG195" s="493" t="n">
        <v>0</v>
      </c>
      <c r="AH195" s="493" t="n">
        <v>0</v>
      </c>
      <c r="AI195" s="493" t="n">
        <v>0</v>
      </c>
      <c r="AJ195" s="493" t="n">
        <v>721.8</v>
      </c>
      <c r="AK195" s="493" t="n">
        <v>0</v>
      </c>
      <c r="AL195" s="493" t="n">
        <v>0</v>
      </c>
      <c r="AM195" s="493" t="n">
        <v>1203.6</v>
      </c>
      <c r="AN195" s="493" t="n">
        <v>0</v>
      </c>
      <c r="AO195" s="493" t="n">
        <v>0</v>
      </c>
      <c r="AP195" s="493" t="n">
        <v>0</v>
      </c>
      <c r="AQ195" s="493" t="n">
        <v>0</v>
      </c>
      <c r="AR195" s="493" t="n">
        <v>0</v>
      </c>
      <c r="AS195" s="493" t="n">
        <v>0</v>
      </c>
      <c r="AT195" s="493" t="n">
        <v>0</v>
      </c>
      <c r="AU195" s="493" t="n">
        <v>0</v>
      </c>
      <c r="AV195" s="493" t="n">
        <v>0</v>
      </c>
      <c r="AW195" s="493" t="n">
        <v>0</v>
      </c>
      <c r="AX195" s="493" t="n">
        <v>0</v>
      </c>
      <c r="AY195" s="493" t="n">
        <v>0</v>
      </c>
      <c r="AZ195" s="493" t="n">
        <v>0</v>
      </c>
      <c r="BA195" s="493" t="n">
        <v>0</v>
      </c>
      <c r="BB195" s="493" t="n">
        <v>0</v>
      </c>
      <c r="BC195" s="493" t="n">
        <v>0</v>
      </c>
      <c r="BD195" s="493" t="n">
        <v>0</v>
      </c>
      <c r="BE195" s="493" t="n">
        <v>0</v>
      </c>
      <c r="BF195" s="493" t="n">
        <v>0</v>
      </c>
      <c r="BG195" s="493" t="n">
        <v>0</v>
      </c>
      <c r="BH195" s="493" t="n">
        <v>0</v>
      </c>
      <c r="BI195" s="493" t="n">
        <v>0</v>
      </c>
      <c r="BJ195" s="493" t="n">
        <v>0</v>
      </c>
      <c r="BK195" s="493" t="n">
        <v>0</v>
      </c>
      <c r="BL195" s="493" t="n">
        <v>0</v>
      </c>
      <c r="BM195" s="493" t="n">
        <v>0</v>
      </c>
      <c r="BN195" s="493" t="n">
        <v>0</v>
      </c>
      <c r="BO195" s="493" t="n">
        <v>0</v>
      </c>
      <c r="BP195" s="493" t="n">
        <v>0</v>
      </c>
      <c r="BQ195" s="493" t="n">
        <v>0</v>
      </c>
      <c r="BR195" s="493" t="n">
        <v>0</v>
      </c>
      <c r="BS195" s="493" t="n">
        <v>0</v>
      </c>
      <c r="BT195" s="493" t="n">
        <v>0</v>
      </c>
      <c r="BU195" s="493" t="n">
        <v>0</v>
      </c>
      <c r="BV195" s="493" t="n">
        <v>0</v>
      </c>
      <c r="BW195" s="493" t="n">
        <v>0</v>
      </c>
    </row>
    <row r="196">
      <c r="A196" t="inlineStr">
        <is>
          <t>[C11A1] 심혈관 질환 다중요법 목적의 복합제제 (단일 투약 형태)</t>
        </is>
      </c>
      <c r="B196" t="inlineStr">
        <is>
          <t>삼진제약</t>
        </is>
      </c>
      <c r="C196" t="inlineStr">
        <is>
          <t>뉴스타틴 티에스</t>
        </is>
      </c>
      <c r="D196" t="inlineStr">
        <is>
          <t>삼진제약</t>
        </is>
      </c>
      <c r="E196" t="inlineStr">
        <is>
          <t>amlodipine besylate  ( as amlodipine),  rosuvastatin calcium  ( as rosuvastatin),  telmisartan</t>
        </is>
      </c>
      <c r="F196" t="inlineStr">
        <is>
          <t>병원</t>
        </is>
      </c>
      <c r="G196" t="inlineStr">
        <is>
          <t>Generic</t>
        </is>
      </c>
      <c r="H196" s="493" t="n">
        <v>5972.4</v>
      </c>
      <c r="I196" s="493" t="n">
        <v>3199.2</v>
      </c>
      <c r="J196" s="493" t="n">
        <v>4779.9</v>
      </c>
      <c r="K196" s="493" t="n">
        <v>4624.16</v>
      </c>
      <c r="L196" s="493" t="n">
        <v>4214.56</v>
      </c>
      <c r="M196" s="493" t="n">
        <v>5558.2</v>
      </c>
      <c r="N196" s="493" t="n">
        <v>4254.25</v>
      </c>
      <c r="O196" s="493" t="n">
        <v>4155</v>
      </c>
      <c r="P196" s="493" t="n">
        <v>3440.4</v>
      </c>
      <c r="Q196" s="493" t="n">
        <v>4019.4</v>
      </c>
      <c r="R196" s="493" t="n">
        <v>5615.1</v>
      </c>
      <c r="S196" s="493" t="n">
        <v>3343.5</v>
      </c>
      <c r="T196" s="493" t="n">
        <v>3351.31</v>
      </c>
      <c r="U196" s="493" t="n">
        <v>4103.4</v>
      </c>
      <c r="V196" s="493" t="n">
        <v>4340.4</v>
      </c>
      <c r="W196" s="493" t="n">
        <v>2718</v>
      </c>
      <c r="X196" s="493" t="n">
        <v>4836.9</v>
      </c>
      <c r="Y196" s="493" t="n">
        <v>2708.4</v>
      </c>
      <c r="Z196" s="493" t="n">
        <v>1512</v>
      </c>
      <c r="AA196" s="493" t="n">
        <v>687</v>
      </c>
      <c r="AB196" s="493" t="n">
        <v>124.8</v>
      </c>
      <c r="AC196" s="493" t="n">
        <v>0</v>
      </c>
      <c r="AD196" s="493" t="n">
        <v>0</v>
      </c>
      <c r="AE196" s="493" t="n">
        <v>0</v>
      </c>
      <c r="AF196" s="493" t="n">
        <v>0</v>
      </c>
      <c r="AG196" s="493" t="n">
        <v>0</v>
      </c>
      <c r="AH196" s="493" t="n">
        <v>0</v>
      </c>
      <c r="AI196" s="493" t="n">
        <v>0</v>
      </c>
      <c r="AJ196" s="493" t="n">
        <v>0</v>
      </c>
      <c r="AK196" s="493" t="n">
        <v>0</v>
      </c>
      <c r="AL196" s="493" t="n">
        <v>0</v>
      </c>
      <c r="AM196" s="493" t="n">
        <v>0</v>
      </c>
      <c r="AN196" s="493" t="n">
        <v>0</v>
      </c>
      <c r="AO196" s="493" t="n">
        <v>0</v>
      </c>
      <c r="AP196" s="493" t="n">
        <v>0</v>
      </c>
      <c r="AQ196" s="493" t="n">
        <v>0</v>
      </c>
      <c r="AR196" s="493" t="n">
        <v>0</v>
      </c>
      <c r="AS196" s="493" t="n">
        <v>0</v>
      </c>
      <c r="AT196" s="493" t="n">
        <v>0</v>
      </c>
      <c r="AU196" s="493" t="n">
        <v>0</v>
      </c>
      <c r="AV196" s="493" t="n">
        <v>0</v>
      </c>
      <c r="AW196" s="493" t="n">
        <v>0</v>
      </c>
      <c r="AX196" s="493" t="n">
        <v>0</v>
      </c>
      <c r="AY196" s="493" t="n">
        <v>0</v>
      </c>
      <c r="AZ196" s="493" t="n">
        <v>0</v>
      </c>
      <c r="BA196" s="493" t="n">
        <v>0</v>
      </c>
      <c r="BB196" s="493" t="n">
        <v>0</v>
      </c>
      <c r="BC196" s="493" t="n">
        <v>0</v>
      </c>
      <c r="BD196" s="493" t="n">
        <v>0</v>
      </c>
      <c r="BE196" s="493" t="n">
        <v>0</v>
      </c>
      <c r="BF196" s="493" t="n">
        <v>0</v>
      </c>
      <c r="BG196" s="493" t="n">
        <v>0</v>
      </c>
      <c r="BH196" s="493" t="n">
        <v>0</v>
      </c>
      <c r="BI196" s="493" t="n">
        <v>0</v>
      </c>
      <c r="BJ196" s="493" t="n">
        <v>0</v>
      </c>
      <c r="BK196" s="493" t="n">
        <v>0</v>
      </c>
      <c r="BL196" s="493" t="n">
        <v>0</v>
      </c>
      <c r="BM196" s="493" t="n">
        <v>0</v>
      </c>
      <c r="BN196" s="493" t="n">
        <v>0</v>
      </c>
      <c r="BO196" s="493" t="n">
        <v>0</v>
      </c>
      <c r="BP196" s="493" t="n">
        <v>0</v>
      </c>
      <c r="BQ196" s="493" t="n">
        <v>0</v>
      </c>
      <c r="BR196" s="493" t="n">
        <v>0</v>
      </c>
      <c r="BS196" s="493" t="n">
        <v>0</v>
      </c>
      <c r="BT196" s="493" t="n">
        <v>0</v>
      </c>
      <c r="BU196" s="493" t="n">
        <v>0</v>
      </c>
      <c r="BV196" s="493" t="n">
        <v>0</v>
      </c>
      <c r="BW196" s="493" t="n">
        <v>0</v>
      </c>
    </row>
    <row r="197">
      <c r="A197" t="inlineStr">
        <is>
          <t>[C11A1] 심혈관 질환 다중요법 목적의 복합제제 (단일 투약 형태)</t>
        </is>
      </c>
      <c r="B197" t="inlineStr">
        <is>
          <t>삼진제약</t>
        </is>
      </c>
      <c r="C197" t="inlineStr">
        <is>
          <t>뉴스타틴 티에스</t>
        </is>
      </c>
      <c r="D197" t="inlineStr">
        <is>
          <t>삼진제약</t>
        </is>
      </c>
      <c r="E197" t="inlineStr">
        <is>
          <t>amlodipine besylate  ( as amlodipine),  rosuvastatin calcium  ( as rosuvastatin),  telmisartan</t>
        </is>
      </c>
      <c r="F197" t="inlineStr">
        <is>
          <t>의원</t>
        </is>
      </c>
      <c r="G197" t="inlineStr">
        <is>
          <t>Generic</t>
        </is>
      </c>
      <c r="H197" s="493" t="n">
        <v>22386.87</v>
      </c>
      <c r="I197" s="493" t="n">
        <v>25906.98</v>
      </c>
      <c r="J197" s="493" t="n">
        <v>29642.52</v>
      </c>
      <c r="K197" s="493" t="n">
        <v>26467.2</v>
      </c>
      <c r="L197" s="493" t="n">
        <v>24619.44</v>
      </c>
      <c r="M197" s="493" t="n">
        <v>28085.94</v>
      </c>
      <c r="N197" s="493" t="n">
        <v>29211.6</v>
      </c>
      <c r="O197" s="493" t="n">
        <v>30177.66</v>
      </c>
      <c r="P197" s="493" t="n">
        <v>27787.96</v>
      </c>
      <c r="Q197" s="493" t="n">
        <v>27059.26</v>
      </c>
      <c r="R197" s="493" t="n">
        <v>30031.2</v>
      </c>
      <c r="S197" s="493" t="n">
        <v>25360.98</v>
      </c>
      <c r="T197" s="493" t="n">
        <v>29826.9</v>
      </c>
      <c r="U197" s="493" t="n">
        <v>27178.79</v>
      </c>
      <c r="V197" s="493" t="n">
        <v>32004.45</v>
      </c>
      <c r="W197" s="493" t="n">
        <v>32680.58</v>
      </c>
      <c r="X197" s="493" t="n">
        <v>33055.24</v>
      </c>
      <c r="Y197" s="493" t="n">
        <v>23294.08</v>
      </c>
      <c r="Z197" s="493" t="n">
        <v>16314.44</v>
      </c>
      <c r="AA197" s="493" t="n">
        <v>3794.36</v>
      </c>
      <c r="AB197" s="493" t="n">
        <v>1392.6</v>
      </c>
      <c r="AC197" s="493" t="n">
        <v>0</v>
      </c>
      <c r="AD197" s="493" t="n">
        <v>0</v>
      </c>
      <c r="AE197" s="493" t="n">
        <v>0</v>
      </c>
      <c r="AF197" s="493" t="n">
        <v>0</v>
      </c>
      <c r="AG197" s="493" t="n">
        <v>0</v>
      </c>
      <c r="AH197" s="493" t="n">
        <v>0</v>
      </c>
      <c r="AI197" s="493" t="n">
        <v>0</v>
      </c>
      <c r="AJ197" s="493" t="n">
        <v>1218.48</v>
      </c>
      <c r="AK197" s="493" t="n">
        <v>0</v>
      </c>
      <c r="AL197" s="493" t="n">
        <v>0</v>
      </c>
      <c r="AM197" s="493" t="n">
        <v>726.72</v>
      </c>
      <c r="AN197" s="493" t="n">
        <v>0</v>
      </c>
      <c r="AO197" s="493" t="n">
        <v>0</v>
      </c>
      <c r="AP197" s="493" t="n">
        <v>0</v>
      </c>
      <c r="AQ197" s="493" t="n">
        <v>0</v>
      </c>
      <c r="AR197" s="493" t="n">
        <v>0</v>
      </c>
      <c r="AS197" s="493" t="n">
        <v>0</v>
      </c>
      <c r="AT197" s="493" t="n">
        <v>0</v>
      </c>
      <c r="AU197" s="493" t="n">
        <v>0</v>
      </c>
      <c r="AV197" s="493" t="n">
        <v>0</v>
      </c>
      <c r="AW197" s="493" t="n">
        <v>0</v>
      </c>
      <c r="AX197" s="493" t="n">
        <v>0</v>
      </c>
      <c r="AY197" s="493" t="n">
        <v>0</v>
      </c>
      <c r="AZ197" s="493" t="n">
        <v>0</v>
      </c>
      <c r="BA197" s="493" t="n">
        <v>0</v>
      </c>
      <c r="BB197" s="493" t="n">
        <v>0</v>
      </c>
      <c r="BC197" s="493" t="n">
        <v>0</v>
      </c>
      <c r="BD197" s="493" t="n">
        <v>0</v>
      </c>
      <c r="BE197" s="493" t="n">
        <v>0</v>
      </c>
      <c r="BF197" s="493" t="n">
        <v>0</v>
      </c>
      <c r="BG197" s="493" t="n">
        <v>0</v>
      </c>
      <c r="BH197" s="493" t="n">
        <v>0</v>
      </c>
      <c r="BI197" s="493" t="n">
        <v>0</v>
      </c>
      <c r="BJ197" s="493" t="n">
        <v>0</v>
      </c>
      <c r="BK197" s="493" t="n">
        <v>0</v>
      </c>
      <c r="BL197" s="493" t="n">
        <v>0</v>
      </c>
      <c r="BM197" s="493" t="n">
        <v>0</v>
      </c>
      <c r="BN197" s="493" t="n">
        <v>0</v>
      </c>
      <c r="BO197" s="493" t="n">
        <v>0</v>
      </c>
      <c r="BP197" s="493" t="n">
        <v>0</v>
      </c>
      <c r="BQ197" s="493" t="n">
        <v>0</v>
      </c>
      <c r="BR197" s="493" t="n">
        <v>0</v>
      </c>
      <c r="BS197" s="493" t="n">
        <v>0</v>
      </c>
      <c r="BT197" s="493" t="n">
        <v>0</v>
      </c>
      <c r="BU197" s="493" t="n">
        <v>0</v>
      </c>
      <c r="BV197" s="493" t="n">
        <v>0</v>
      </c>
      <c r="BW197" s="493" t="n">
        <v>0</v>
      </c>
    </row>
    <row r="198">
      <c r="A198" t="inlineStr">
        <is>
          <t>[C11A1] 심혈관 질환 다중요법 목적의 복합제제 (단일 투약 형태)</t>
        </is>
      </c>
      <c r="B198" t="inlineStr">
        <is>
          <t>삼진제약</t>
        </is>
      </c>
      <c r="C198" t="inlineStr">
        <is>
          <t>듀스틴</t>
        </is>
      </c>
      <c r="D198" t="inlineStr">
        <is>
          <t>삼진제약</t>
        </is>
      </c>
      <c r="E198" t="inlineStr">
        <is>
          <t>amlodipine besylate,  atorvastatin calcium</t>
        </is>
      </c>
      <c r="F198" t="inlineStr">
        <is>
          <t>상급종합병원</t>
        </is>
      </c>
      <c r="G198" t="inlineStr">
        <is>
          <t>Generic</t>
        </is>
      </c>
      <c r="H198" s="493" t="n">
        <v>17254.65</v>
      </c>
      <c r="I198" s="493" t="n">
        <v>9247</v>
      </c>
      <c r="J198" s="493" t="n">
        <v>21221.28</v>
      </c>
      <c r="K198" s="493" t="n">
        <v>4497.1</v>
      </c>
      <c r="L198" s="493" t="n">
        <v>16678.95</v>
      </c>
      <c r="M198" s="493" t="n">
        <v>15456.88</v>
      </c>
      <c r="N198" s="493" t="n">
        <v>16133.42</v>
      </c>
      <c r="O198" s="493" t="n">
        <v>7316.6</v>
      </c>
      <c r="P198" s="493" t="n">
        <v>22253.65</v>
      </c>
      <c r="Q198" s="493" t="n">
        <v>5313.3</v>
      </c>
      <c r="R198" s="493" t="n">
        <v>12418.65</v>
      </c>
      <c r="S198" s="493" t="n">
        <v>30344.3</v>
      </c>
      <c r="T198" s="493" t="n">
        <v>13524.8</v>
      </c>
      <c r="U198" s="493" t="n">
        <v>5644.88</v>
      </c>
      <c r="V198" s="493" t="n">
        <v>9855.639999999999</v>
      </c>
      <c r="W198" s="493" t="n">
        <v>15890.2</v>
      </c>
      <c r="X198" s="493" t="n">
        <v>19512.8</v>
      </c>
      <c r="Y198" s="493" t="n">
        <v>17931.98</v>
      </c>
      <c r="Z198" s="493" t="n">
        <v>9401.1</v>
      </c>
      <c r="AA198" s="493" t="n">
        <v>8346</v>
      </c>
      <c r="AB198" s="493" t="n">
        <v>11166.93</v>
      </c>
      <c r="AC198" s="493" t="n">
        <v>15011.38</v>
      </c>
      <c r="AD198" s="493" t="n">
        <v>23847.84</v>
      </c>
      <c r="AE198" s="493" t="n">
        <v>6273.5</v>
      </c>
      <c r="AF198" s="493" t="n">
        <v>19913.06</v>
      </c>
      <c r="AG198" s="493" t="n">
        <v>8093.95</v>
      </c>
      <c r="AH198" s="493" t="n">
        <v>16764.36</v>
      </c>
      <c r="AI198" s="493" t="n">
        <v>7073</v>
      </c>
      <c r="AJ198" s="493" t="n">
        <v>25534.11</v>
      </c>
      <c r="AK198" s="493" t="n">
        <v>7395</v>
      </c>
      <c r="AL198" s="493" t="n">
        <v>16842.06</v>
      </c>
      <c r="AM198" s="493" t="n">
        <v>12465.16</v>
      </c>
      <c r="AN198" s="493" t="n">
        <v>5452.9</v>
      </c>
      <c r="AO198" s="493" t="n">
        <v>4168.9</v>
      </c>
      <c r="AP198" s="493" t="n">
        <v>33159.79</v>
      </c>
      <c r="AQ198" s="493" t="n">
        <v>0</v>
      </c>
      <c r="AR198" s="493" t="n">
        <v>5274.64</v>
      </c>
      <c r="AS198" s="493" t="n">
        <v>15082</v>
      </c>
      <c r="AT198" s="493" t="n">
        <v>7015.05</v>
      </c>
      <c r="AU198" s="493" t="n">
        <v>11515.3</v>
      </c>
      <c r="AV198" s="493" t="n">
        <v>5069.5</v>
      </c>
      <c r="AW198" s="493" t="n">
        <v>15013.96</v>
      </c>
      <c r="AX198" s="493" t="n">
        <v>6036.75</v>
      </c>
      <c r="AY198" s="493" t="n">
        <v>3587.3</v>
      </c>
      <c r="AZ198" s="493" t="n">
        <v>7410.8</v>
      </c>
      <c r="BA198" s="493" t="n">
        <v>1712.05</v>
      </c>
      <c r="BB198" s="493" t="n">
        <v>13047.8</v>
      </c>
      <c r="BC198" s="493" t="n">
        <v>12963.04</v>
      </c>
      <c r="BD198" s="493" t="n">
        <v>14102.9</v>
      </c>
      <c r="BE198" s="493" t="n">
        <v>5615.6</v>
      </c>
      <c r="BF198" s="493" t="n">
        <v>4850.4</v>
      </c>
      <c r="BG198" s="493" t="n">
        <v>4014.4</v>
      </c>
      <c r="BH198" s="493" t="n">
        <v>1482.4</v>
      </c>
      <c r="BI198" s="493" t="n">
        <v>10748.84</v>
      </c>
      <c r="BJ198" s="493" t="n">
        <v>13604.82</v>
      </c>
      <c r="BK198" s="493" t="n">
        <v>11782.58</v>
      </c>
      <c r="BL198" s="493" t="n">
        <v>3494</v>
      </c>
      <c r="BM198" s="493" t="n">
        <v>5103.52</v>
      </c>
      <c r="BN198" s="493" t="n">
        <v>8075.98</v>
      </c>
      <c r="BO198" s="493" t="n">
        <v>4285.5</v>
      </c>
      <c r="BP198" s="493" t="n">
        <v>7402.69</v>
      </c>
      <c r="BQ198" s="493" t="n">
        <v>1677.81</v>
      </c>
      <c r="BR198" s="493" t="n">
        <v>1899</v>
      </c>
      <c r="BS198" s="493" t="n">
        <v>7696.98</v>
      </c>
      <c r="BT198" s="493" t="n">
        <v>10302.23</v>
      </c>
      <c r="BU198" s="493" t="n">
        <v>4706.48</v>
      </c>
      <c r="BV198" s="493" t="n">
        <v>7527.13</v>
      </c>
      <c r="BW198" s="493" t="n">
        <v>3867.05</v>
      </c>
    </row>
    <row r="199">
      <c r="A199" t="inlineStr">
        <is>
          <t>[C11A1] 심혈관 질환 다중요법 목적의 복합제제 (단일 투약 형태)</t>
        </is>
      </c>
      <c r="B199" t="inlineStr">
        <is>
          <t>삼진제약</t>
        </is>
      </c>
      <c r="C199" t="inlineStr">
        <is>
          <t>듀스틴</t>
        </is>
      </c>
      <c r="D199" t="inlineStr">
        <is>
          <t>삼진제약</t>
        </is>
      </c>
      <c r="E199" t="inlineStr">
        <is>
          <t>amlodipine besylate,  atorvastatin calcium</t>
        </is>
      </c>
      <c r="F199" t="inlineStr">
        <is>
          <t>종합병원</t>
        </is>
      </c>
      <c r="G199" t="inlineStr">
        <is>
          <t>Generic</t>
        </is>
      </c>
      <c r="H199" s="493" t="n">
        <v>9323.4</v>
      </c>
      <c r="I199" s="493" t="n">
        <v>9350.84</v>
      </c>
      <c r="J199" s="493" t="n">
        <v>17706.3</v>
      </c>
      <c r="K199" s="493" t="n">
        <v>10258.55</v>
      </c>
      <c r="L199" s="493" t="n">
        <v>11106.93</v>
      </c>
      <c r="M199" s="493" t="n">
        <v>13197.03</v>
      </c>
      <c r="N199" s="493" t="n">
        <v>15114.9</v>
      </c>
      <c r="O199" s="493" t="n">
        <v>7663.76</v>
      </c>
      <c r="P199" s="493" t="n">
        <v>18176.89</v>
      </c>
      <c r="Q199" s="493" t="n">
        <v>14189.56</v>
      </c>
      <c r="R199" s="493" t="n">
        <v>14029.23</v>
      </c>
      <c r="S199" s="493" t="n">
        <v>20087.94</v>
      </c>
      <c r="T199" s="493" t="n">
        <v>13290.67</v>
      </c>
      <c r="U199" s="493" t="n">
        <v>9064.049999999999</v>
      </c>
      <c r="V199" s="493" t="n">
        <v>19216.08</v>
      </c>
      <c r="W199" s="493" t="n">
        <v>9204.540000000001</v>
      </c>
      <c r="X199" s="493" t="n">
        <v>11557.85</v>
      </c>
      <c r="Y199" s="493" t="n">
        <v>15362.45</v>
      </c>
      <c r="Z199" s="493" t="n">
        <v>8708.120000000001</v>
      </c>
      <c r="AA199" s="493" t="n">
        <v>11392.42</v>
      </c>
      <c r="AB199" s="493" t="n">
        <v>18992.24</v>
      </c>
      <c r="AC199" s="493" t="n">
        <v>9084.450000000001</v>
      </c>
      <c r="AD199" s="493" t="n">
        <v>11772.52</v>
      </c>
      <c r="AE199" s="493" t="n">
        <v>11475.05</v>
      </c>
      <c r="AF199" s="493" t="n">
        <v>11576.89</v>
      </c>
      <c r="AG199" s="493" t="n">
        <v>11217.25</v>
      </c>
      <c r="AH199" s="493" t="n">
        <v>12465.1</v>
      </c>
      <c r="AI199" s="493" t="n">
        <v>11666.6</v>
      </c>
      <c r="AJ199" s="493" t="n">
        <v>14395.28</v>
      </c>
      <c r="AK199" s="493" t="n">
        <v>14773.35</v>
      </c>
      <c r="AL199" s="493" t="n">
        <v>15237.08</v>
      </c>
      <c r="AM199" s="493" t="n">
        <v>14314.92</v>
      </c>
      <c r="AN199" s="493" t="n">
        <v>19461.42</v>
      </c>
      <c r="AO199" s="493" t="n">
        <v>17586.01</v>
      </c>
      <c r="AP199" s="493" t="n">
        <v>14035.69</v>
      </c>
      <c r="AQ199" s="493" t="n">
        <v>17527.12</v>
      </c>
      <c r="AR199" s="493" t="n">
        <v>18333.78</v>
      </c>
      <c r="AS199" s="493" t="n">
        <v>14503.24</v>
      </c>
      <c r="AT199" s="493" t="n">
        <v>11865.81</v>
      </c>
      <c r="AU199" s="493" t="n">
        <v>18173.78</v>
      </c>
      <c r="AV199" s="493" t="n">
        <v>14846.83</v>
      </c>
      <c r="AW199" s="493" t="n">
        <v>11989.86</v>
      </c>
      <c r="AX199" s="493" t="n">
        <v>14240.79</v>
      </c>
      <c r="AY199" s="493" t="n">
        <v>12258.69</v>
      </c>
      <c r="AZ199" s="493" t="n">
        <v>18064.26</v>
      </c>
      <c r="BA199" s="493" t="n">
        <v>21648.91</v>
      </c>
      <c r="BB199" s="493" t="n">
        <v>17416.37</v>
      </c>
      <c r="BC199" s="493" t="n">
        <v>18966.25</v>
      </c>
      <c r="BD199" s="493" t="n">
        <v>16712.36</v>
      </c>
      <c r="BE199" s="493" t="n">
        <v>13401.31</v>
      </c>
      <c r="BF199" s="493" t="n">
        <v>18187.67</v>
      </c>
      <c r="BG199" s="493" t="n">
        <v>16633.25</v>
      </c>
      <c r="BH199" s="493" t="n">
        <v>15836.77</v>
      </c>
      <c r="BI199" s="493" t="n">
        <v>17319</v>
      </c>
      <c r="BJ199" s="493" t="n">
        <v>20336.53</v>
      </c>
      <c r="BK199" s="493" t="n">
        <v>12168.15</v>
      </c>
      <c r="BL199" s="493" t="n">
        <v>19393.92</v>
      </c>
      <c r="BM199" s="493" t="n">
        <v>13741.47</v>
      </c>
      <c r="BN199" s="493" t="n">
        <v>10775.86</v>
      </c>
      <c r="BO199" s="493" t="n">
        <v>23881.13</v>
      </c>
      <c r="BP199" s="493" t="n">
        <v>14948.5</v>
      </c>
      <c r="BQ199" s="493" t="n">
        <v>9633.82</v>
      </c>
      <c r="BR199" s="493" t="n">
        <v>16571.73</v>
      </c>
      <c r="BS199" s="493" t="n">
        <v>17071.15</v>
      </c>
      <c r="BT199" s="493" t="n">
        <v>18078.18</v>
      </c>
      <c r="BU199" s="493" t="n">
        <v>20549.45</v>
      </c>
      <c r="BV199" s="493" t="n">
        <v>33125.2</v>
      </c>
      <c r="BW199" s="493" t="n">
        <v>30322.2</v>
      </c>
    </row>
    <row r="200">
      <c r="A200" t="inlineStr">
        <is>
          <t>[C11A1] 심혈관 질환 다중요법 목적의 복합제제 (단일 투약 형태)</t>
        </is>
      </c>
      <c r="B200" t="inlineStr">
        <is>
          <t>삼진제약</t>
        </is>
      </c>
      <c r="C200" t="inlineStr">
        <is>
          <t>듀스틴</t>
        </is>
      </c>
      <c r="D200" t="inlineStr">
        <is>
          <t>삼진제약</t>
        </is>
      </c>
      <c r="E200" t="inlineStr">
        <is>
          <t>amlodipine besylate,  atorvastatin calcium</t>
        </is>
      </c>
      <c r="F200" t="inlineStr">
        <is>
          <t>병원</t>
        </is>
      </c>
      <c r="G200" t="inlineStr">
        <is>
          <t>Generic</t>
        </is>
      </c>
      <c r="H200" s="493" t="n">
        <v>1450.7</v>
      </c>
      <c r="I200" s="493" t="n">
        <v>983.2</v>
      </c>
      <c r="J200" s="493" t="n">
        <v>3519.5</v>
      </c>
      <c r="K200" s="493" t="n">
        <v>1496.4</v>
      </c>
      <c r="L200" s="493" t="n">
        <v>5565.56</v>
      </c>
      <c r="M200" s="493" t="n">
        <v>3294.62</v>
      </c>
      <c r="N200" s="493" t="n">
        <v>3907.75</v>
      </c>
      <c r="O200" s="493" t="n">
        <v>4905.24</v>
      </c>
      <c r="P200" s="493" t="n">
        <v>6288.56</v>
      </c>
      <c r="Q200" s="493" t="n">
        <v>2833.3</v>
      </c>
      <c r="R200" s="493" t="n">
        <v>4932.6</v>
      </c>
      <c r="S200" s="493" t="n">
        <v>6147.41</v>
      </c>
      <c r="T200" s="493" t="n">
        <v>7515</v>
      </c>
      <c r="U200" s="493" t="n">
        <v>2658.98</v>
      </c>
      <c r="V200" s="493" t="n">
        <v>8681.280000000001</v>
      </c>
      <c r="W200" s="493" t="n">
        <v>7352.94</v>
      </c>
      <c r="X200" s="493" t="n">
        <v>4888.42</v>
      </c>
      <c r="Y200" s="493" t="n">
        <v>7375.67</v>
      </c>
      <c r="Z200" s="493" t="n">
        <v>6492.49</v>
      </c>
      <c r="AA200" s="493" t="n">
        <v>1996.75</v>
      </c>
      <c r="AB200" s="493" t="n">
        <v>8940.08</v>
      </c>
      <c r="AC200" s="493" t="n">
        <v>6209.46</v>
      </c>
      <c r="AD200" s="493" t="n">
        <v>9177.459999999999</v>
      </c>
      <c r="AE200" s="493" t="n">
        <v>2832.44</v>
      </c>
      <c r="AF200" s="493" t="n">
        <v>7162.49</v>
      </c>
      <c r="AG200" s="493" t="n">
        <v>1673.6</v>
      </c>
      <c r="AH200" s="493" t="n">
        <v>4160.9</v>
      </c>
      <c r="AI200" s="493" t="n">
        <v>3883.18</v>
      </c>
      <c r="AJ200" s="493" t="n">
        <v>651.36</v>
      </c>
      <c r="AK200" s="493" t="n">
        <v>929.7</v>
      </c>
      <c r="AL200" s="493" t="n">
        <v>813.9</v>
      </c>
      <c r="AM200" s="493" t="n">
        <v>735</v>
      </c>
      <c r="AN200" s="493" t="n">
        <v>370.5</v>
      </c>
      <c r="AO200" s="493" t="n">
        <v>855.9</v>
      </c>
      <c r="AP200" s="493" t="n">
        <v>991.2</v>
      </c>
      <c r="AQ200" s="493" t="n">
        <v>617.7</v>
      </c>
      <c r="AR200" s="493" t="n">
        <v>277.8</v>
      </c>
      <c r="AS200" s="493" t="n">
        <v>734.7</v>
      </c>
      <c r="AT200" s="493" t="n">
        <v>366.6</v>
      </c>
      <c r="AU200" s="493" t="n">
        <v>442.5</v>
      </c>
      <c r="AV200" s="493" t="n">
        <v>631.8</v>
      </c>
      <c r="AW200" s="493" t="n">
        <v>635.7</v>
      </c>
      <c r="AX200" s="493" t="n">
        <v>931.8</v>
      </c>
      <c r="AY200" s="493" t="n">
        <v>391.2</v>
      </c>
      <c r="AZ200" s="493" t="n">
        <v>240</v>
      </c>
      <c r="BA200" s="493" t="n">
        <v>0</v>
      </c>
      <c r="BB200" s="493" t="n">
        <v>341.1</v>
      </c>
      <c r="BC200" s="493" t="n">
        <v>0</v>
      </c>
      <c r="BD200" s="493" t="n">
        <v>489</v>
      </c>
      <c r="BE200" s="493" t="n">
        <v>0</v>
      </c>
      <c r="BF200" s="493" t="n">
        <v>0</v>
      </c>
      <c r="BG200" s="493" t="n">
        <v>559.2</v>
      </c>
      <c r="BH200" s="493" t="n">
        <v>483.6</v>
      </c>
      <c r="BI200" s="493" t="n">
        <v>0</v>
      </c>
      <c r="BJ200" s="493" t="n">
        <v>0</v>
      </c>
      <c r="BK200" s="493" t="n">
        <v>0</v>
      </c>
      <c r="BL200" s="493" t="n">
        <v>0</v>
      </c>
      <c r="BM200" s="493" t="n">
        <v>0</v>
      </c>
      <c r="BN200" s="493" t="n">
        <v>0</v>
      </c>
      <c r="BO200" s="493" t="n">
        <v>0</v>
      </c>
      <c r="BP200" s="493" t="n">
        <v>0</v>
      </c>
      <c r="BQ200" s="493" t="n">
        <v>0</v>
      </c>
      <c r="BR200" s="493" t="n">
        <v>0</v>
      </c>
      <c r="BS200" s="493" t="n">
        <v>0</v>
      </c>
      <c r="BT200" s="493" t="n">
        <v>465.3</v>
      </c>
      <c r="BU200" s="493" t="n">
        <v>0</v>
      </c>
      <c r="BV200" s="493" t="n">
        <v>0</v>
      </c>
      <c r="BW200" s="493" t="n">
        <v>113.4</v>
      </c>
    </row>
    <row r="201">
      <c r="A201" t="inlineStr">
        <is>
          <t>[C11A1] 심혈관 질환 다중요법 목적의 복합제제 (단일 투약 형태)</t>
        </is>
      </c>
      <c r="B201" t="inlineStr">
        <is>
          <t>삼진제약</t>
        </is>
      </c>
      <c r="C201" t="inlineStr">
        <is>
          <t>듀스틴</t>
        </is>
      </c>
      <c r="D201" t="inlineStr">
        <is>
          <t>삼진제약</t>
        </is>
      </c>
      <c r="E201" t="inlineStr">
        <is>
          <t>amlodipine besylate,  atorvastatin calcium</t>
        </is>
      </c>
      <c r="F201" t="inlineStr">
        <is>
          <t>의원</t>
        </is>
      </c>
      <c r="G201" t="inlineStr">
        <is>
          <t>Generic</t>
        </is>
      </c>
      <c r="H201" s="493" t="n">
        <v>79232.63</v>
      </c>
      <c r="I201" s="493" t="n">
        <v>63529.06</v>
      </c>
      <c r="J201" s="493" t="n">
        <v>82385.17</v>
      </c>
      <c r="K201" s="493" t="n">
        <v>75694.31</v>
      </c>
      <c r="L201" s="493" t="n">
        <v>73748.14999999999</v>
      </c>
      <c r="M201" s="493" t="n">
        <v>77935.22</v>
      </c>
      <c r="N201" s="493" t="n">
        <v>107648.19</v>
      </c>
      <c r="O201" s="493" t="n">
        <v>105726.07</v>
      </c>
      <c r="P201" s="493" t="n">
        <v>99542.72</v>
      </c>
      <c r="Q201" s="493" t="n">
        <v>103177.74</v>
      </c>
      <c r="R201" s="493" t="n">
        <v>98980.85000000001</v>
      </c>
      <c r="S201" s="493" t="n">
        <v>110958.54</v>
      </c>
      <c r="T201" s="493" t="n">
        <v>107177.61</v>
      </c>
      <c r="U201" s="493" t="n">
        <v>89669.64</v>
      </c>
      <c r="V201" s="493" t="n">
        <v>100305.33</v>
      </c>
      <c r="W201" s="493" t="n">
        <v>92252.75999999999</v>
      </c>
      <c r="X201" s="493" t="n">
        <v>102486.66</v>
      </c>
      <c r="Y201" s="493" t="n">
        <v>98916.39</v>
      </c>
      <c r="Z201" s="493" t="n">
        <v>100845.27</v>
      </c>
      <c r="AA201" s="493" t="n">
        <v>96117.49000000001</v>
      </c>
      <c r="AB201" s="493" t="n">
        <v>103510.94</v>
      </c>
      <c r="AC201" s="493" t="n">
        <v>98908.72</v>
      </c>
      <c r="AD201" s="493" t="n">
        <v>91889.45</v>
      </c>
      <c r="AE201" s="493" t="n">
        <v>100376.05</v>
      </c>
      <c r="AF201" s="493" t="n">
        <v>98572.17999999999</v>
      </c>
      <c r="AG201" s="493" t="n">
        <v>93473.84</v>
      </c>
      <c r="AH201" s="493" t="n">
        <v>92940.41</v>
      </c>
      <c r="AI201" s="493" t="n">
        <v>89944.72</v>
      </c>
      <c r="AJ201" s="493" t="n">
        <v>94289.66</v>
      </c>
      <c r="AK201" s="493" t="n">
        <v>98759.39999999999</v>
      </c>
      <c r="AL201" s="493" t="n">
        <v>89240.66</v>
      </c>
      <c r="AM201" s="493" t="n">
        <v>88244.73</v>
      </c>
      <c r="AN201" s="493" t="n">
        <v>87428.5</v>
      </c>
      <c r="AO201" s="493" t="n">
        <v>88017.03</v>
      </c>
      <c r="AP201" s="493" t="n">
        <v>82544.25</v>
      </c>
      <c r="AQ201" s="493" t="n">
        <v>86982.7</v>
      </c>
      <c r="AR201" s="493" t="n">
        <v>76644.84</v>
      </c>
      <c r="AS201" s="493" t="n">
        <v>76494.39</v>
      </c>
      <c r="AT201" s="493" t="n">
        <v>74965.53999999999</v>
      </c>
      <c r="AU201" s="493" t="n">
        <v>76426.14999999999</v>
      </c>
      <c r="AV201" s="493" t="n">
        <v>73812.21000000001</v>
      </c>
      <c r="AW201" s="493" t="n">
        <v>74364.78</v>
      </c>
      <c r="AX201" s="493" t="n">
        <v>69432.36</v>
      </c>
      <c r="AY201" s="493" t="n">
        <v>77046.16</v>
      </c>
      <c r="AZ201" s="493" t="n">
        <v>74535.86</v>
      </c>
      <c r="BA201" s="493" t="n">
        <v>73949.64999999999</v>
      </c>
      <c r="BB201" s="493" t="n">
        <v>63766.93</v>
      </c>
      <c r="BC201" s="493" t="n">
        <v>78564.23</v>
      </c>
      <c r="BD201" s="493" t="n">
        <v>70931.7</v>
      </c>
      <c r="BE201" s="493" t="n">
        <v>61206.6</v>
      </c>
      <c r="BF201" s="493" t="n">
        <v>68874.06</v>
      </c>
      <c r="BG201" s="493" t="n">
        <v>63302.12</v>
      </c>
      <c r="BH201" s="493" t="n">
        <v>65980.88</v>
      </c>
      <c r="BI201" s="493" t="n">
        <v>64141.58</v>
      </c>
      <c r="BJ201" s="493" t="n">
        <v>67747.62</v>
      </c>
      <c r="BK201" s="493" t="n">
        <v>61520.33</v>
      </c>
      <c r="BL201" s="493" t="n">
        <v>75404.44</v>
      </c>
      <c r="BM201" s="493" t="n">
        <v>60704.63</v>
      </c>
      <c r="BN201" s="493" t="n">
        <v>57962.84</v>
      </c>
      <c r="BO201" s="493" t="n">
        <v>59595.63</v>
      </c>
      <c r="BP201" s="493" t="n">
        <v>49821.5</v>
      </c>
      <c r="BQ201" s="493" t="n">
        <v>47002.75</v>
      </c>
      <c r="BR201" s="493" t="n">
        <v>50648.73</v>
      </c>
      <c r="BS201" s="493" t="n">
        <v>58681.38</v>
      </c>
      <c r="BT201" s="493" t="n">
        <v>44686.98</v>
      </c>
      <c r="BU201" s="493" t="n">
        <v>56558.37</v>
      </c>
      <c r="BV201" s="493" t="n">
        <v>51902.09</v>
      </c>
      <c r="BW201" s="493" t="n">
        <v>50264.64</v>
      </c>
    </row>
    <row r="202">
      <c r="A202" t="inlineStr">
        <is>
          <t>[C11A1] 심혈관 질환 다중요법 목적의 복합제제 (단일 투약 형태)</t>
        </is>
      </c>
      <c r="B202" t="inlineStr">
        <is>
          <t>삼진제약</t>
        </is>
      </c>
      <c r="C202" t="inlineStr">
        <is>
          <t>듀스틴</t>
        </is>
      </c>
      <c r="D202" t="inlineStr">
        <is>
          <t>삼진제약</t>
        </is>
      </c>
      <c r="E202" t="inlineStr">
        <is>
          <t>amlodipine besylate,  atorvastatin calcium</t>
        </is>
      </c>
      <c r="F202" t="inlineStr">
        <is>
          <t>보건소</t>
        </is>
      </c>
      <c r="G202" t="inlineStr">
        <is>
          <t>Generic</t>
        </is>
      </c>
      <c r="H202" s="493" t="n">
        <v>1035</v>
      </c>
      <c r="I202" s="493" t="n">
        <v>0</v>
      </c>
      <c r="J202" s="493" t="n">
        <v>81</v>
      </c>
      <c r="K202" s="493" t="n">
        <v>663.3</v>
      </c>
      <c r="L202" s="493" t="n">
        <v>58.2</v>
      </c>
      <c r="M202" s="493" t="n">
        <v>0</v>
      </c>
      <c r="N202" s="493" t="n">
        <v>964.8</v>
      </c>
      <c r="O202" s="493" t="n">
        <v>163.8</v>
      </c>
      <c r="P202" s="493" t="n">
        <v>0</v>
      </c>
      <c r="Q202" s="493" t="n">
        <v>374.4</v>
      </c>
      <c r="R202" s="493" t="n">
        <v>581.4</v>
      </c>
      <c r="S202" s="493" t="n">
        <v>0</v>
      </c>
      <c r="T202" s="493" t="n">
        <v>888.3</v>
      </c>
      <c r="U202" s="493" t="n">
        <v>0</v>
      </c>
      <c r="V202" s="493" t="n">
        <v>0</v>
      </c>
      <c r="W202" s="493" t="n">
        <v>74.7</v>
      </c>
      <c r="X202" s="493" t="n">
        <v>481.5</v>
      </c>
      <c r="Y202" s="493" t="n">
        <v>0</v>
      </c>
      <c r="Z202" s="493" t="n">
        <v>71.09999999999999</v>
      </c>
      <c r="AA202" s="493" t="n">
        <v>424.44</v>
      </c>
      <c r="AB202" s="493" t="n">
        <v>0</v>
      </c>
      <c r="AC202" s="493" t="n">
        <v>48</v>
      </c>
      <c r="AD202" s="493" t="n">
        <v>586.8</v>
      </c>
      <c r="AE202" s="493" t="n">
        <v>51</v>
      </c>
      <c r="AF202" s="493" t="n">
        <v>0</v>
      </c>
      <c r="AG202" s="493" t="n">
        <v>207</v>
      </c>
      <c r="AH202" s="493" t="n">
        <v>841.8</v>
      </c>
      <c r="AI202" s="493" t="n">
        <v>49.2</v>
      </c>
      <c r="AJ202" s="493" t="n">
        <v>3104.1</v>
      </c>
      <c r="AK202" s="493" t="n">
        <v>48</v>
      </c>
      <c r="AL202" s="493" t="n">
        <v>3954</v>
      </c>
      <c r="AM202" s="493" t="n">
        <v>29.1</v>
      </c>
      <c r="AN202" s="493" t="n">
        <v>45</v>
      </c>
      <c r="AO202" s="493" t="n">
        <v>0</v>
      </c>
      <c r="AP202" s="493" t="n">
        <v>54</v>
      </c>
      <c r="AQ202" s="493" t="n">
        <v>0</v>
      </c>
      <c r="AR202" s="493" t="n">
        <v>103.2</v>
      </c>
      <c r="AS202" s="493" t="n">
        <v>0</v>
      </c>
      <c r="AT202" s="493" t="n">
        <v>119.4</v>
      </c>
      <c r="AU202" s="493" t="n">
        <v>0</v>
      </c>
      <c r="AV202" s="493" t="n">
        <v>124.8</v>
      </c>
      <c r="AW202" s="493" t="n">
        <v>0</v>
      </c>
      <c r="AX202" s="493" t="n">
        <v>178.88</v>
      </c>
      <c r="AY202" s="493" t="n">
        <v>0</v>
      </c>
      <c r="AZ202" s="493" t="n">
        <v>141</v>
      </c>
      <c r="BA202" s="493" t="n">
        <v>1038.6</v>
      </c>
      <c r="BB202" s="493" t="n">
        <v>319.8</v>
      </c>
      <c r="BC202" s="493" t="n">
        <v>0</v>
      </c>
      <c r="BD202" s="493" t="n">
        <v>1029.3</v>
      </c>
      <c r="BE202" s="493" t="n">
        <v>260.1</v>
      </c>
      <c r="BF202" s="493" t="n">
        <v>982.5</v>
      </c>
      <c r="BG202" s="493" t="n">
        <v>975.6</v>
      </c>
      <c r="BH202" s="493" t="n">
        <v>173.4</v>
      </c>
      <c r="BI202" s="493" t="n">
        <v>306.9</v>
      </c>
      <c r="BJ202" s="493" t="n">
        <v>414</v>
      </c>
      <c r="BK202" s="493" t="n">
        <v>0</v>
      </c>
      <c r="BL202" s="493" t="n">
        <v>495.6</v>
      </c>
      <c r="BM202" s="493" t="n">
        <v>1386.9</v>
      </c>
      <c r="BN202" s="493" t="n">
        <v>0</v>
      </c>
      <c r="BO202" s="493" t="n">
        <v>361.8</v>
      </c>
      <c r="BP202" s="493" t="n">
        <v>466.5</v>
      </c>
      <c r="BQ202" s="493" t="n">
        <v>159</v>
      </c>
      <c r="BR202" s="493" t="n">
        <v>746.1</v>
      </c>
      <c r="BS202" s="493" t="n">
        <v>476.48</v>
      </c>
      <c r="BT202" s="493" t="n">
        <v>136.2</v>
      </c>
      <c r="BU202" s="493" t="n">
        <v>338.4</v>
      </c>
      <c r="BV202" s="493" t="n">
        <v>402.3</v>
      </c>
      <c r="BW202" s="493" t="n">
        <v>0</v>
      </c>
    </row>
    <row r="203">
      <c r="A203" t="inlineStr">
        <is>
          <t>[C11A1] 심혈관 질환 다중요법 목적의 복합제제 (단일 투약 형태)</t>
        </is>
      </c>
      <c r="B203" t="inlineStr">
        <is>
          <t>삼천당</t>
        </is>
      </c>
      <c r="C203" t="inlineStr">
        <is>
          <t>로스텔</t>
        </is>
      </c>
      <c r="D203" t="inlineStr">
        <is>
          <t>삼천당</t>
        </is>
      </c>
      <c r="E203" t="inlineStr">
        <is>
          <t>rosuvastatin calcium  ( as rosuvastatin),  telmisartan</t>
        </is>
      </c>
      <c r="F203" t="inlineStr">
        <is>
          <t>상급종합병원</t>
        </is>
      </c>
      <c r="G203" t="inlineStr">
        <is>
          <t>Generic</t>
        </is>
      </c>
      <c r="H203" s="493" t="n">
        <v>0</v>
      </c>
      <c r="I203" s="493" t="n">
        <v>0</v>
      </c>
      <c r="J203" s="493" t="n">
        <v>0</v>
      </c>
      <c r="K203" s="493" t="n">
        <v>0</v>
      </c>
      <c r="L203" s="493" t="n">
        <v>0</v>
      </c>
      <c r="M203" s="493" t="n">
        <v>0</v>
      </c>
      <c r="N203" s="493" t="n">
        <v>0</v>
      </c>
      <c r="O203" s="493" t="n">
        <v>0</v>
      </c>
      <c r="P203" s="493" t="n">
        <v>0</v>
      </c>
      <c r="Q203" s="493" t="n">
        <v>0</v>
      </c>
      <c r="R203" s="493" t="n">
        <v>0</v>
      </c>
      <c r="S203" s="493" t="n">
        <v>0</v>
      </c>
      <c r="T203" s="493" t="n">
        <v>0</v>
      </c>
      <c r="U203" s="493" t="n">
        <v>0</v>
      </c>
      <c r="V203" s="493" t="n">
        <v>0</v>
      </c>
      <c r="W203" s="493" t="n">
        <v>0</v>
      </c>
      <c r="X203" s="493" t="n">
        <v>0</v>
      </c>
      <c r="Y203" s="493" t="n">
        <v>0</v>
      </c>
      <c r="Z203" s="493" t="n">
        <v>0</v>
      </c>
      <c r="AA203" s="493" t="n">
        <v>0</v>
      </c>
      <c r="AB203" s="493" t="n">
        <v>0</v>
      </c>
      <c r="AC203" s="493" t="n">
        <v>0</v>
      </c>
      <c r="AD203" s="493" t="n">
        <v>0</v>
      </c>
      <c r="AE203" s="493" t="n">
        <v>0</v>
      </c>
      <c r="AF203" s="493" t="n">
        <v>0</v>
      </c>
      <c r="AG203" s="493" t="n">
        <v>0</v>
      </c>
      <c r="AH203" s="493" t="n">
        <v>0</v>
      </c>
      <c r="AI203" s="493" t="n">
        <v>0</v>
      </c>
      <c r="AJ203" s="493" t="n">
        <v>0</v>
      </c>
      <c r="AK203" s="493" t="n">
        <v>0</v>
      </c>
      <c r="AL203" s="493" t="n">
        <v>0</v>
      </c>
      <c r="AM203" s="493" t="n">
        <v>0</v>
      </c>
      <c r="AN203" s="493" t="n">
        <v>0</v>
      </c>
      <c r="AO203" s="493" t="n">
        <v>0</v>
      </c>
      <c r="AP203" s="493" t="n">
        <v>0</v>
      </c>
      <c r="AQ203" s="493" t="n">
        <v>0</v>
      </c>
      <c r="AR203" s="493" t="n">
        <v>0</v>
      </c>
      <c r="AS203" s="493" t="n">
        <v>0</v>
      </c>
      <c r="AT203" s="493" t="n">
        <v>0</v>
      </c>
      <c r="AU203" s="493" t="n">
        <v>0</v>
      </c>
      <c r="AV203" s="493" t="n">
        <v>0</v>
      </c>
      <c r="AW203" s="493" t="n">
        <v>0</v>
      </c>
      <c r="AX203" s="493" t="n">
        <v>0</v>
      </c>
      <c r="AY203" s="493" t="n">
        <v>0</v>
      </c>
      <c r="AZ203" s="493" t="n">
        <v>0</v>
      </c>
      <c r="BA203" s="493" t="n">
        <v>0</v>
      </c>
      <c r="BB203" s="493" t="n">
        <v>0</v>
      </c>
      <c r="BC203" s="493" t="n">
        <v>0</v>
      </c>
      <c r="BD203" s="493" t="n">
        <v>0</v>
      </c>
      <c r="BE203" s="493" t="n">
        <v>0</v>
      </c>
      <c r="BF203" s="493" t="n">
        <v>358.2</v>
      </c>
      <c r="BG203" s="493" t="n">
        <v>0</v>
      </c>
      <c r="BH203" s="493" t="n">
        <v>0</v>
      </c>
      <c r="BI203" s="493" t="n">
        <v>0</v>
      </c>
      <c r="BJ203" s="493" t="n">
        <v>0</v>
      </c>
      <c r="BK203" s="493" t="n">
        <v>0</v>
      </c>
      <c r="BL203" s="493" t="n">
        <v>0</v>
      </c>
      <c r="BM203" s="493" t="n">
        <v>0</v>
      </c>
      <c r="BN203" s="493" t="n">
        <v>0</v>
      </c>
      <c r="BO203" s="493" t="n">
        <v>0</v>
      </c>
      <c r="BP203" s="493" t="n">
        <v>0</v>
      </c>
      <c r="BQ203" s="493" t="n">
        <v>0</v>
      </c>
      <c r="BR203" s="493" t="n">
        <v>0</v>
      </c>
      <c r="BS203" s="493" t="n">
        <v>0</v>
      </c>
      <c r="BT203" s="493" t="n">
        <v>0</v>
      </c>
      <c r="BU203" s="493" t="n">
        <v>0</v>
      </c>
      <c r="BV203" s="493" t="n">
        <v>0</v>
      </c>
      <c r="BW203" s="493" t="n">
        <v>0</v>
      </c>
    </row>
    <row r="204">
      <c r="A204" t="inlineStr">
        <is>
          <t>[C11A1] 심혈관 질환 다중요법 목적의 복합제제 (단일 투약 형태)</t>
        </is>
      </c>
      <c r="B204" t="inlineStr">
        <is>
          <t>삼천당</t>
        </is>
      </c>
      <c r="C204" t="inlineStr">
        <is>
          <t>로스텔</t>
        </is>
      </c>
      <c r="D204" t="inlineStr">
        <is>
          <t>삼천당</t>
        </is>
      </c>
      <c r="E204" t="inlineStr">
        <is>
          <t>rosuvastatin calcium  ( as rosuvastatin),  telmisartan</t>
        </is>
      </c>
      <c r="F204" t="inlineStr">
        <is>
          <t>종합병원</t>
        </is>
      </c>
      <c r="G204" t="inlineStr">
        <is>
          <t>Generic</t>
        </is>
      </c>
      <c r="H204" s="493" t="n">
        <v>0</v>
      </c>
      <c r="I204" s="493" t="n">
        <v>72</v>
      </c>
      <c r="J204" s="493" t="n">
        <v>97.2</v>
      </c>
      <c r="K204" s="493" t="n">
        <v>0</v>
      </c>
      <c r="L204" s="493" t="n">
        <v>91.2</v>
      </c>
      <c r="M204" s="493" t="n">
        <v>0</v>
      </c>
      <c r="N204" s="493" t="n">
        <v>88.8</v>
      </c>
      <c r="O204" s="493" t="n">
        <v>0</v>
      </c>
      <c r="P204" s="493" t="n">
        <v>575.4</v>
      </c>
      <c r="Q204" s="493" t="n">
        <v>0</v>
      </c>
      <c r="R204" s="493" t="n">
        <v>862.2</v>
      </c>
      <c r="S204" s="493" t="n">
        <v>0</v>
      </c>
      <c r="T204" s="493" t="n">
        <v>0</v>
      </c>
      <c r="U204" s="493" t="n">
        <v>0</v>
      </c>
      <c r="V204" s="493" t="n">
        <v>0</v>
      </c>
      <c r="W204" s="493" t="n">
        <v>0</v>
      </c>
      <c r="X204" s="493" t="n">
        <v>0</v>
      </c>
      <c r="Y204" s="493" t="n">
        <v>0</v>
      </c>
      <c r="Z204" s="493" t="n">
        <v>0</v>
      </c>
      <c r="AA204" s="493" t="n">
        <v>0</v>
      </c>
      <c r="AB204" s="493" t="n">
        <v>0</v>
      </c>
      <c r="AC204" s="493" t="n">
        <v>0</v>
      </c>
      <c r="AD204" s="493" t="n">
        <v>0</v>
      </c>
      <c r="AE204" s="493" t="n">
        <v>0</v>
      </c>
      <c r="AF204" s="493" t="n">
        <v>0</v>
      </c>
      <c r="AG204" s="493" t="n">
        <v>0</v>
      </c>
      <c r="AH204" s="493" t="n">
        <v>0</v>
      </c>
      <c r="AI204" s="493" t="n">
        <v>0</v>
      </c>
      <c r="AJ204" s="493" t="n">
        <v>0</v>
      </c>
      <c r="AK204" s="493" t="n">
        <v>0</v>
      </c>
      <c r="AL204" s="493" t="n">
        <v>0</v>
      </c>
      <c r="AM204" s="493" t="n">
        <v>0</v>
      </c>
      <c r="AN204" s="493" t="n">
        <v>0</v>
      </c>
      <c r="AO204" s="493" t="n">
        <v>0</v>
      </c>
      <c r="AP204" s="493" t="n">
        <v>0</v>
      </c>
      <c r="AQ204" s="493" t="n">
        <v>0</v>
      </c>
      <c r="AR204" s="493" t="n">
        <v>0</v>
      </c>
      <c r="AS204" s="493" t="n">
        <v>0</v>
      </c>
      <c r="AT204" s="493" t="n">
        <v>0</v>
      </c>
      <c r="AU204" s="493" t="n">
        <v>0</v>
      </c>
      <c r="AV204" s="493" t="n">
        <v>0</v>
      </c>
      <c r="AW204" s="493" t="n">
        <v>0</v>
      </c>
      <c r="AX204" s="493" t="n">
        <v>0</v>
      </c>
      <c r="AY204" s="493" t="n">
        <v>0</v>
      </c>
      <c r="AZ204" s="493" t="n">
        <v>0</v>
      </c>
      <c r="BA204" s="493" t="n">
        <v>0</v>
      </c>
      <c r="BB204" s="493" t="n">
        <v>0</v>
      </c>
      <c r="BC204" s="493" t="n">
        <v>0</v>
      </c>
      <c r="BD204" s="493" t="n">
        <v>0</v>
      </c>
      <c r="BE204" s="493" t="n">
        <v>0</v>
      </c>
      <c r="BF204" s="493" t="n">
        <v>0</v>
      </c>
      <c r="BG204" s="493" t="n">
        <v>0</v>
      </c>
      <c r="BH204" s="493" t="n">
        <v>0</v>
      </c>
      <c r="BI204" s="493" t="n">
        <v>0</v>
      </c>
      <c r="BJ204" s="493" t="n">
        <v>0</v>
      </c>
      <c r="BK204" s="493" t="n">
        <v>0</v>
      </c>
      <c r="BL204" s="493" t="n">
        <v>0</v>
      </c>
      <c r="BM204" s="493" t="n">
        <v>0</v>
      </c>
      <c r="BN204" s="493" t="n">
        <v>0</v>
      </c>
      <c r="BO204" s="493" t="n">
        <v>0</v>
      </c>
      <c r="BP204" s="493" t="n">
        <v>0</v>
      </c>
      <c r="BQ204" s="493" t="n">
        <v>0</v>
      </c>
      <c r="BR204" s="493" t="n">
        <v>0</v>
      </c>
      <c r="BS204" s="493" t="n">
        <v>0</v>
      </c>
      <c r="BT204" s="493" t="n">
        <v>0</v>
      </c>
      <c r="BU204" s="493" t="n">
        <v>0</v>
      </c>
      <c r="BV204" s="493" t="n">
        <v>0</v>
      </c>
      <c r="BW204" s="493" t="n">
        <v>0</v>
      </c>
    </row>
    <row r="205">
      <c r="A205" t="inlineStr">
        <is>
          <t>[C11A1] 심혈관 질환 다중요법 목적의 복합제제 (단일 투약 형태)</t>
        </is>
      </c>
      <c r="B205" t="inlineStr">
        <is>
          <t>삼천당</t>
        </is>
      </c>
      <c r="C205" t="inlineStr">
        <is>
          <t>로스텔</t>
        </is>
      </c>
      <c r="D205" t="inlineStr">
        <is>
          <t>삼천당</t>
        </is>
      </c>
      <c r="E205" t="inlineStr">
        <is>
          <t>rosuvastatin calcium  ( as rosuvastatin),  telmisartan</t>
        </is>
      </c>
      <c r="F205" t="inlineStr">
        <is>
          <t>병원</t>
        </is>
      </c>
      <c r="G205" t="inlineStr">
        <is>
          <t>Generic</t>
        </is>
      </c>
      <c r="H205" s="493" t="n">
        <v>0</v>
      </c>
      <c r="I205" s="493" t="n">
        <v>1200</v>
      </c>
      <c r="J205" s="493" t="n">
        <v>0</v>
      </c>
      <c r="K205" s="493" t="n">
        <v>240</v>
      </c>
      <c r="L205" s="493" t="n">
        <v>0</v>
      </c>
      <c r="M205" s="493" t="n">
        <v>480</v>
      </c>
      <c r="N205" s="493" t="n">
        <v>0</v>
      </c>
      <c r="O205" s="493" t="n">
        <v>0</v>
      </c>
      <c r="P205" s="493" t="n">
        <v>0</v>
      </c>
      <c r="Q205" s="493" t="n">
        <v>0</v>
      </c>
      <c r="R205" s="493" t="n">
        <v>670.6</v>
      </c>
      <c r="S205" s="493" t="n">
        <v>2510.23</v>
      </c>
      <c r="T205" s="493" t="n">
        <v>1799.94</v>
      </c>
      <c r="U205" s="493" t="n">
        <v>2077.64</v>
      </c>
      <c r="V205" s="493" t="n">
        <v>2438.2</v>
      </c>
      <c r="W205" s="493" t="n">
        <v>1575.58</v>
      </c>
      <c r="X205" s="493" t="n">
        <v>2348.12</v>
      </c>
      <c r="Y205" s="493" t="n">
        <v>1492.61</v>
      </c>
      <c r="Z205" s="493" t="n">
        <v>2094.96</v>
      </c>
      <c r="AA205" s="493" t="n">
        <v>2429.6</v>
      </c>
      <c r="AB205" s="493" t="n">
        <v>2745.52</v>
      </c>
      <c r="AC205" s="493" t="n">
        <v>1422</v>
      </c>
      <c r="AD205" s="493" t="n">
        <v>1470.72</v>
      </c>
      <c r="AE205" s="493" t="n">
        <v>1836.55</v>
      </c>
      <c r="AF205" s="493" t="n">
        <v>586.47</v>
      </c>
      <c r="AG205" s="493" t="n">
        <v>1300.6</v>
      </c>
      <c r="AH205" s="493" t="n">
        <v>1593.77</v>
      </c>
      <c r="AI205" s="493" t="n">
        <v>1298.2</v>
      </c>
      <c r="AJ205" s="493" t="n">
        <v>1591.18</v>
      </c>
      <c r="AK205" s="493" t="n">
        <v>2247.66</v>
      </c>
      <c r="AL205" s="493" t="n">
        <v>1283.28</v>
      </c>
      <c r="AM205" s="493" t="n">
        <v>1308</v>
      </c>
      <c r="AN205" s="493" t="n">
        <v>1966.34</v>
      </c>
      <c r="AO205" s="493" t="n">
        <v>1225.2</v>
      </c>
      <c r="AP205" s="493" t="n">
        <v>1815.28</v>
      </c>
      <c r="AQ205" s="493" t="n">
        <v>972.71</v>
      </c>
      <c r="AR205" s="493" t="n">
        <v>1290.88</v>
      </c>
      <c r="AS205" s="493" t="n">
        <v>657.88</v>
      </c>
      <c r="AT205" s="493" t="n">
        <v>1349.18</v>
      </c>
      <c r="AU205" s="493" t="n">
        <v>972</v>
      </c>
      <c r="AV205" s="493" t="n">
        <v>677.7</v>
      </c>
      <c r="AW205" s="493" t="n">
        <v>634.2</v>
      </c>
      <c r="AX205" s="493" t="n">
        <v>1478.1</v>
      </c>
      <c r="AY205" s="493" t="n">
        <v>1066.67</v>
      </c>
      <c r="AZ205" s="493" t="n">
        <v>610.4</v>
      </c>
      <c r="BA205" s="493" t="n">
        <v>2405.1</v>
      </c>
      <c r="BB205" s="493" t="n">
        <v>869.58</v>
      </c>
      <c r="BC205" s="493" t="n">
        <v>793.8</v>
      </c>
      <c r="BD205" s="493" t="n">
        <v>525.12</v>
      </c>
      <c r="BE205" s="493" t="n">
        <v>315.9</v>
      </c>
      <c r="BF205" s="493" t="n">
        <v>186.28</v>
      </c>
      <c r="BG205" s="493" t="n">
        <v>683.1</v>
      </c>
      <c r="BH205" s="493" t="n">
        <v>258</v>
      </c>
      <c r="BI205" s="493" t="n">
        <v>548.4</v>
      </c>
      <c r="BJ205" s="493" t="n">
        <v>255.18</v>
      </c>
      <c r="BK205" s="493" t="n">
        <v>1153.8</v>
      </c>
      <c r="BL205" s="493" t="n">
        <v>600.4</v>
      </c>
      <c r="BM205" s="493" t="n">
        <v>825.76</v>
      </c>
      <c r="BN205" s="493" t="n">
        <v>470.7</v>
      </c>
      <c r="BO205" s="493" t="n">
        <v>611.84</v>
      </c>
      <c r="BP205" s="493" t="n">
        <v>72</v>
      </c>
      <c r="BQ205" s="493" t="n">
        <v>867.24</v>
      </c>
      <c r="BR205" s="493" t="n">
        <v>302.4</v>
      </c>
      <c r="BS205" s="493" t="n">
        <v>91.84</v>
      </c>
      <c r="BT205" s="493" t="n">
        <v>254.1</v>
      </c>
      <c r="BU205" s="493" t="n">
        <v>532.72</v>
      </c>
      <c r="BV205" s="493" t="n">
        <v>267.76</v>
      </c>
      <c r="BW205" s="493" t="n">
        <v>131.4</v>
      </c>
    </row>
    <row r="206">
      <c r="A206" t="inlineStr">
        <is>
          <t>[C11A1] 심혈관 질환 다중요법 목적의 복합제제 (단일 투약 형태)</t>
        </is>
      </c>
      <c r="B206" t="inlineStr">
        <is>
          <t>삼천당</t>
        </is>
      </c>
      <c r="C206" t="inlineStr">
        <is>
          <t>로스텔</t>
        </is>
      </c>
      <c r="D206" t="inlineStr">
        <is>
          <t>삼천당</t>
        </is>
      </c>
      <c r="E206" t="inlineStr">
        <is>
          <t>rosuvastatin calcium  ( as rosuvastatin),  telmisartan</t>
        </is>
      </c>
      <c r="F206" t="inlineStr">
        <is>
          <t>의원</t>
        </is>
      </c>
      <c r="G206" t="inlineStr">
        <is>
          <t>Generic</t>
        </is>
      </c>
      <c r="H206" s="493" t="n">
        <v>67292.7</v>
      </c>
      <c r="I206" s="493" t="n">
        <v>63738.05</v>
      </c>
      <c r="J206" s="493" t="n">
        <v>71654.78999999999</v>
      </c>
      <c r="K206" s="493" t="n">
        <v>62376.6</v>
      </c>
      <c r="L206" s="493" t="n">
        <v>69577.52</v>
      </c>
      <c r="M206" s="493" t="n">
        <v>64411.13</v>
      </c>
      <c r="N206" s="493" t="n">
        <v>70016.95</v>
      </c>
      <c r="O206" s="493" t="n">
        <v>71299.37</v>
      </c>
      <c r="P206" s="493" t="n">
        <v>71095.14999999999</v>
      </c>
      <c r="Q206" s="493" t="n">
        <v>60147.2</v>
      </c>
      <c r="R206" s="493" t="n">
        <v>71770.39999999999</v>
      </c>
      <c r="S206" s="493" t="n">
        <v>79755.88</v>
      </c>
      <c r="T206" s="493" t="n">
        <v>63621.76</v>
      </c>
      <c r="U206" s="493" t="n">
        <v>66064.87</v>
      </c>
      <c r="V206" s="493" t="n">
        <v>67490.75</v>
      </c>
      <c r="W206" s="493" t="n">
        <v>58272.52</v>
      </c>
      <c r="X206" s="493" t="n">
        <v>69794.75999999999</v>
      </c>
      <c r="Y206" s="493" t="n">
        <v>66959.84</v>
      </c>
      <c r="Z206" s="493" t="n">
        <v>63504.47</v>
      </c>
      <c r="AA206" s="493" t="n">
        <v>76100.32000000001</v>
      </c>
      <c r="AB206" s="493" t="n">
        <v>70086.10000000001</v>
      </c>
      <c r="AC206" s="493" t="n">
        <v>77773.2</v>
      </c>
      <c r="AD206" s="493" t="n">
        <v>71804.85000000001</v>
      </c>
      <c r="AE206" s="493" t="n">
        <v>74816.89999999999</v>
      </c>
      <c r="AF206" s="493" t="n">
        <v>77125.85000000001</v>
      </c>
      <c r="AG206" s="493" t="n">
        <v>63549.35</v>
      </c>
      <c r="AH206" s="493" t="n">
        <v>76343.05</v>
      </c>
      <c r="AI206" s="493" t="n">
        <v>67441.87</v>
      </c>
      <c r="AJ206" s="493" t="n">
        <v>60580.5</v>
      </c>
      <c r="AK206" s="493" t="n">
        <v>80552</v>
      </c>
      <c r="AL206" s="493" t="n">
        <v>67928.08</v>
      </c>
      <c r="AM206" s="493" t="n">
        <v>70753.89</v>
      </c>
      <c r="AN206" s="493" t="n">
        <v>67283.82000000001</v>
      </c>
      <c r="AO206" s="493" t="n">
        <v>67317.28999999999</v>
      </c>
      <c r="AP206" s="493" t="n">
        <v>64487.11</v>
      </c>
      <c r="AQ206" s="493" t="n">
        <v>71548.5</v>
      </c>
      <c r="AR206" s="493" t="n">
        <v>67450.3</v>
      </c>
      <c r="AS206" s="493" t="n">
        <v>63524.4</v>
      </c>
      <c r="AT206" s="493" t="n">
        <v>64258.4</v>
      </c>
      <c r="AU206" s="493" t="n">
        <v>62524.6</v>
      </c>
      <c r="AV206" s="493" t="n">
        <v>70009.3</v>
      </c>
      <c r="AW206" s="493" t="n">
        <v>61692.02</v>
      </c>
      <c r="AX206" s="493" t="n">
        <v>63533.27</v>
      </c>
      <c r="AY206" s="493" t="n">
        <v>63940.3</v>
      </c>
      <c r="AZ206" s="493" t="n">
        <v>69592</v>
      </c>
      <c r="BA206" s="493" t="n">
        <v>63836.04</v>
      </c>
      <c r="BB206" s="493" t="n">
        <v>65575.17999999999</v>
      </c>
      <c r="BC206" s="493" t="n">
        <v>71552.66</v>
      </c>
      <c r="BD206" s="493" t="n">
        <v>60368.5</v>
      </c>
      <c r="BE206" s="493" t="n">
        <v>59385.75</v>
      </c>
      <c r="BF206" s="493" t="n">
        <v>65899.74000000001</v>
      </c>
      <c r="BG206" s="493" t="n">
        <v>60458.51</v>
      </c>
      <c r="BH206" s="493" t="n">
        <v>63374.76</v>
      </c>
      <c r="BI206" s="493" t="n">
        <v>60184.04</v>
      </c>
      <c r="BJ206" s="493" t="n">
        <v>70247.19</v>
      </c>
      <c r="BK206" s="493" t="n">
        <v>55839.2</v>
      </c>
      <c r="BL206" s="493" t="n">
        <v>73750.71000000001</v>
      </c>
      <c r="BM206" s="493" t="n">
        <v>58363.08</v>
      </c>
      <c r="BN206" s="493" t="n">
        <v>53370.74</v>
      </c>
      <c r="BO206" s="493" t="n">
        <v>61545.36</v>
      </c>
      <c r="BP206" s="493" t="n">
        <v>58326.35</v>
      </c>
      <c r="BQ206" s="493" t="n">
        <v>56505.99</v>
      </c>
      <c r="BR206" s="493" t="n">
        <v>61266.32</v>
      </c>
      <c r="BS206" s="493" t="n">
        <v>63651.35</v>
      </c>
      <c r="BT206" s="493" t="n">
        <v>59835.42</v>
      </c>
      <c r="BU206" s="493" t="n">
        <v>60187.47</v>
      </c>
      <c r="BV206" s="493" t="n">
        <v>68475.67999999999</v>
      </c>
      <c r="BW206" s="493" t="n">
        <v>55838.29</v>
      </c>
    </row>
    <row r="207">
      <c r="A207" t="inlineStr">
        <is>
          <t>[C11A1] 심혈관 질환 다중요법 목적의 복합제제 (단일 투약 형태)</t>
        </is>
      </c>
      <c r="B207" t="inlineStr">
        <is>
          <t>삼천당</t>
        </is>
      </c>
      <c r="C207" t="inlineStr">
        <is>
          <t>로스텔</t>
        </is>
      </c>
      <c r="D207" t="inlineStr">
        <is>
          <t>삼천당</t>
        </is>
      </c>
      <c r="E207" t="inlineStr">
        <is>
          <t>rosuvastatin calcium  ( as rosuvastatin),  telmisartan</t>
        </is>
      </c>
      <c r="F207" t="inlineStr">
        <is>
          <t>보건소</t>
        </is>
      </c>
      <c r="G207" t="inlineStr">
        <is>
          <t>Generic</t>
        </is>
      </c>
      <c r="H207" s="493" t="n">
        <v>0</v>
      </c>
      <c r="I207" s="493" t="n">
        <v>0</v>
      </c>
      <c r="J207" s="493" t="n">
        <v>0</v>
      </c>
      <c r="K207" s="493" t="n">
        <v>0</v>
      </c>
      <c r="L207" s="493" t="n">
        <v>0</v>
      </c>
      <c r="M207" s="493" t="n">
        <v>0</v>
      </c>
      <c r="N207" s="493" t="n">
        <v>0</v>
      </c>
      <c r="O207" s="493" t="n">
        <v>0</v>
      </c>
      <c r="P207" s="493" t="n">
        <v>0</v>
      </c>
      <c r="Q207" s="493" t="n">
        <v>0</v>
      </c>
      <c r="R207" s="493" t="n">
        <v>0</v>
      </c>
      <c r="S207" s="493" t="n">
        <v>0</v>
      </c>
      <c r="T207" s="493" t="n">
        <v>0</v>
      </c>
      <c r="U207" s="493" t="n">
        <v>0</v>
      </c>
      <c r="V207" s="493" t="n">
        <v>0</v>
      </c>
      <c r="W207" s="493" t="n">
        <v>0</v>
      </c>
      <c r="X207" s="493" t="n">
        <v>0</v>
      </c>
      <c r="Y207" s="493" t="n">
        <v>0</v>
      </c>
      <c r="Z207" s="493" t="n">
        <v>0</v>
      </c>
      <c r="AA207" s="493" t="n">
        <v>0</v>
      </c>
      <c r="AB207" s="493" t="n">
        <v>0</v>
      </c>
      <c r="AC207" s="493" t="n">
        <v>0</v>
      </c>
      <c r="AD207" s="493" t="n">
        <v>0</v>
      </c>
      <c r="AE207" s="493" t="n">
        <v>0</v>
      </c>
      <c r="AF207" s="493" t="n">
        <v>0</v>
      </c>
      <c r="AG207" s="493" t="n">
        <v>0</v>
      </c>
      <c r="AH207" s="493" t="n">
        <v>0</v>
      </c>
      <c r="AI207" s="493" t="n">
        <v>0</v>
      </c>
      <c r="AJ207" s="493" t="n">
        <v>0</v>
      </c>
      <c r="AK207" s="493" t="n">
        <v>195.6</v>
      </c>
      <c r="AL207" s="493" t="n">
        <v>0</v>
      </c>
      <c r="AM207" s="493" t="n">
        <v>356.4</v>
      </c>
      <c r="AN207" s="493" t="n">
        <v>273.6</v>
      </c>
      <c r="AO207" s="493" t="n">
        <v>0</v>
      </c>
      <c r="AP207" s="493" t="n">
        <v>228</v>
      </c>
      <c r="AQ207" s="493" t="n">
        <v>0</v>
      </c>
      <c r="AR207" s="493" t="n">
        <v>295.2</v>
      </c>
      <c r="AS207" s="493" t="n">
        <v>0</v>
      </c>
      <c r="AT207" s="493" t="n">
        <v>274.2</v>
      </c>
      <c r="AU207" s="493" t="n">
        <v>0</v>
      </c>
      <c r="AV207" s="493" t="n">
        <v>235.8</v>
      </c>
      <c r="AW207" s="493" t="n">
        <v>0</v>
      </c>
      <c r="AX207" s="493" t="n">
        <v>264.6</v>
      </c>
      <c r="AY207" s="493" t="n">
        <v>0</v>
      </c>
      <c r="AZ207" s="493" t="n">
        <v>367.2</v>
      </c>
      <c r="BA207" s="493" t="n">
        <v>0</v>
      </c>
      <c r="BB207" s="493" t="n">
        <v>263.4</v>
      </c>
      <c r="BC207" s="493" t="n">
        <v>0</v>
      </c>
      <c r="BD207" s="493" t="n">
        <v>256.8</v>
      </c>
      <c r="BE207" s="493" t="n">
        <v>0</v>
      </c>
      <c r="BF207" s="493" t="n">
        <v>273.6</v>
      </c>
      <c r="BG207" s="493" t="n">
        <v>0</v>
      </c>
      <c r="BH207" s="493" t="n">
        <v>319.2</v>
      </c>
      <c r="BI207" s="493" t="n">
        <v>0</v>
      </c>
      <c r="BJ207" s="493" t="n">
        <v>342</v>
      </c>
      <c r="BK207" s="493" t="n">
        <v>0</v>
      </c>
      <c r="BL207" s="493" t="n">
        <v>315</v>
      </c>
      <c r="BM207" s="493" t="n">
        <v>0</v>
      </c>
      <c r="BN207" s="493" t="n">
        <v>288.6</v>
      </c>
      <c r="BO207" s="493" t="n">
        <v>0</v>
      </c>
      <c r="BP207" s="493" t="n">
        <v>150.3</v>
      </c>
      <c r="BQ207" s="493" t="n">
        <v>0</v>
      </c>
      <c r="BR207" s="493" t="n">
        <v>0</v>
      </c>
      <c r="BS207" s="493" t="n">
        <v>0</v>
      </c>
      <c r="BT207" s="493" t="n">
        <v>0</v>
      </c>
      <c r="BU207" s="493" t="n">
        <v>0</v>
      </c>
      <c r="BV207" s="493" t="n">
        <v>0</v>
      </c>
      <c r="BW207" s="493" t="n">
        <v>0</v>
      </c>
    </row>
    <row r="208">
      <c r="A208" t="inlineStr">
        <is>
          <t>[C11A1] 심혈관 질환 다중요법 목적의 복합제제 (단일 투약 형태)</t>
        </is>
      </c>
      <c r="B208" t="inlineStr">
        <is>
          <t>삼천당</t>
        </is>
      </c>
      <c r="C208" t="inlineStr">
        <is>
          <t>비듀엣</t>
        </is>
      </c>
      <c r="D208" t="inlineStr">
        <is>
          <t>삼천당</t>
        </is>
      </c>
      <c r="E208" t="inlineStr">
        <is>
          <t>amlodipine besylate,  atorvastatin calcium</t>
        </is>
      </c>
      <c r="F208" t="inlineStr">
        <is>
          <t>상급종합병원</t>
        </is>
      </c>
      <c r="G208" t="inlineStr">
        <is>
          <t>Generic</t>
        </is>
      </c>
      <c r="H208" s="493" t="n">
        <v>0</v>
      </c>
      <c r="I208" s="493" t="n">
        <v>0</v>
      </c>
      <c r="J208" s="493" t="n">
        <v>0</v>
      </c>
      <c r="K208" s="493" t="n">
        <v>0</v>
      </c>
      <c r="L208" s="493" t="n">
        <v>0</v>
      </c>
      <c r="M208" s="493" t="n">
        <v>0</v>
      </c>
      <c r="N208" s="493" t="n">
        <v>0</v>
      </c>
      <c r="O208" s="493" t="n">
        <v>0</v>
      </c>
      <c r="P208" s="493" t="n">
        <v>0</v>
      </c>
      <c r="Q208" s="493" t="n">
        <v>0</v>
      </c>
      <c r="R208" s="493" t="n">
        <v>0</v>
      </c>
      <c r="S208" s="493" t="n">
        <v>2220</v>
      </c>
      <c r="T208" s="493" t="n">
        <v>0</v>
      </c>
      <c r="U208" s="493" t="n">
        <v>0</v>
      </c>
      <c r="V208" s="493" t="n">
        <v>0</v>
      </c>
      <c r="W208" s="493" t="n">
        <v>0</v>
      </c>
      <c r="X208" s="493" t="n">
        <v>0</v>
      </c>
      <c r="Y208" s="493" t="n">
        <v>0</v>
      </c>
      <c r="Z208" s="493" t="n">
        <v>0</v>
      </c>
      <c r="AA208" s="493" t="n">
        <v>0</v>
      </c>
      <c r="AB208" s="493" t="n">
        <v>0</v>
      </c>
      <c r="AC208" s="493" t="n">
        <v>0</v>
      </c>
      <c r="AD208" s="493" t="n">
        <v>0</v>
      </c>
      <c r="AE208" s="493" t="n">
        <v>0</v>
      </c>
      <c r="AF208" s="493" t="n">
        <v>0</v>
      </c>
      <c r="AG208" s="493" t="n">
        <v>0</v>
      </c>
      <c r="AH208" s="493" t="n">
        <v>0</v>
      </c>
      <c r="AI208" s="493" t="n">
        <v>0</v>
      </c>
      <c r="AJ208" s="493" t="n">
        <v>0</v>
      </c>
      <c r="AK208" s="493" t="n">
        <v>0</v>
      </c>
      <c r="AL208" s="493" t="n">
        <v>0</v>
      </c>
      <c r="AM208" s="493" t="n">
        <v>0</v>
      </c>
      <c r="AN208" s="493" t="n">
        <v>0</v>
      </c>
      <c r="AO208" s="493" t="n">
        <v>0</v>
      </c>
      <c r="AP208" s="493" t="n">
        <v>0</v>
      </c>
      <c r="AQ208" s="493" t="n">
        <v>0</v>
      </c>
      <c r="AR208" s="493" t="n">
        <v>0</v>
      </c>
      <c r="AS208" s="493" t="n">
        <v>0</v>
      </c>
      <c r="AT208" s="493" t="n">
        <v>0</v>
      </c>
      <c r="AU208" s="493" t="n">
        <v>0</v>
      </c>
      <c r="AV208" s="493" t="n">
        <v>0</v>
      </c>
      <c r="AW208" s="493" t="n">
        <v>0</v>
      </c>
      <c r="AX208" s="493" t="n">
        <v>0</v>
      </c>
      <c r="AY208" s="493" t="n">
        <v>0</v>
      </c>
      <c r="AZ208" s="493" t="n">
        <v>0</v>
      </c>
      <c r="BA208" s="493" t="n">
        <v>0</v>
      </c>
      <c r="BB208" s="493" t="n">
        <v>0</v>
      </c>
      <c r="BC208" s="493" t="n">
        <v>0</v>
      </c>
      <c r="BD208" s="493" t="n">
        <v>0</v>
      </c>
      <c r="BE208" s="493" t="n">
        <v>0</v>
      </c>
      <c r="BF208" s="493" t="n">
        <v>0</v>
      </c>
      <c r="BG208" s="493" t="n">
        <v>0</v>
      </c>
      <c r="BH208" s="493" t="n">
        <v>0</v>
      </c>
      <c r="BI208" s="493" t="n">
        <v>0</v>
      </c>
      <c r="BJ208" s="493" t="n">
        <v>0</v>
      </c>
      <c r="BK208" s="493" t="n">
        <v>0</v>
      </c>
      <c r="BL208" s="493" t="n">
        <v>0</v>
      </c>
      <c r="BM208" s="493" t="n">
        <v>0</v>
      </c>
      <c r="BN208" s="493" t="n">
        <v>0</v>
      </c>
      <c r="BO208" s="493" t="n">
        <v>0</v>
      </c>
      <c r="BP208" s="493" t="n">
        <v>0</v>
      </c>
      <c r="BQ208" s="493" t="n">
        <v>0</v>
      </c>
      <c r="BR208" s="493" t="n">
        <v>0</v>
      </c>
      <c r="BS208" s="493" t="n">
        <v>0</v>
      </c>
      <c r="BT208" s="493" t="n">
        <v>0</v>
      </c>
      <c r="BU208" s="493" t="n">
        <v>0</v>
      </c>
      <c r="BV208" s="493" t="n">
        <v>0</v>
      </c>
      <c r="BW208" s="493" t="n">
        <v>0</v>
      </c>
    </row>
    <row r="209">
      <c r="A209" t="inlineStr">
        <is>
          <t>[C11A1] 심혈관 질환 다중요법 목적의 복합제제 (단일 투약 형태)</t>
        </is>
      </c>
      <c r="B209" t="inlineStr">
        <is>
          <t>삼천당</t>
        </is>
      </c>
      <c r="C209" t="inlineStr">
        <is>
          <t>비듀엣</t>
        </is>
      </c>
      <c r="D209" t="inlineStr">
        <is>
          <t>삼천당</t>
        </is>
      </c>
      <c r="E209" t="inlineStr">
        <is>
          <t>amlodipine besylate,  atorvastatin calcium</t>
        </is>
      </c>
      <c r="F209" t="inlineStr">
        <is>
          <t>종합병원</t>
        </is>
      </c>
      <c r="G209" t="inlineStr">
        <is>
          <t>Generic</t>
        </is>
      </c>
      <c r="H209" s="493" t="n">
        <v>240</v>
      </c>
      <c r="I209" s="493" t="n">
        <v>0</v>
      </c>
      <c r="J209" s="493" t="n">
        <v>240</v>
      </c>
      <c r="K209" s="493" t="n">
        <v>0</v>
      </c>
      <c r="L209" s="493" t="n">
        <v>240</v>
      </c>
      <c r="M209" s="493" t="n">
        <v>240</v>
      </c>
      <c r="N209" s="493" t="n">
        <v>0</v>
      </c>
      <c r="O209" s="493" t="n">
        <v>0</v>
      </c>
      <c r="P209" s="493" t="n">
        <v>240</v>
      </c>
      <c r="Q209" s="493" t="n">
        <v>0</v>
      </c>
      <c r="R209" s="493" t="n">
        <v>0</v>
      </c>
      <c r="S209" s="493" t="n">
        <v>240</v>
      </c>
      <c r="T209" s="493" t="n">
        <v>0</v>
      </c>
      <c r="U209" s="493" t="n">
        <v>0</v>
      </c>
      <c r="V209" s="493" t="n">
        <v>360</v>
      </c>
      <c r="W209" s="493" t="n">
        <v>0</v>
      </c>
      <c r="X209" s="493" t="n">
        <v>0</v>
      </c>
      <c r="Y209" s="493" t="n">
        <v>360</v>
      </c>
      <c r="Z209" s="493" t="n">
        <v>0</v>
      </c>
      <c r="AA209" s="493" t="n">
        <v>0</v>
      </c>
      <c r="AB209" s="493" t="n">
        <v>360</v>
      </c>
      <c r="AC209" s="493" t="n">
        <v>0</v>
      </c>
      <c r="AD209" s="493" t="n">
        <v>0</v>
      </c>
      <c r="AE209" s="493" t="n">
        <v>0</v>
      </c>
      <c r="AF209" s="493" t="n">
        <v>360.9</v>
      </c>
      <c r="AG209" s="493" t="n">
        <v>0</v>
      </c>
      <c r="AH209" s="493" t="n">
        <v>363.6</v>
      </c>
      <c r="AI209" s="493" t="n">
        <v>0</v>
      </c>
      <c r="AJ209" s="493" t="n">
        <v>0</v>
      </c>
      <c r="AK209" s="493" t="n">
        <v>362.7</v>
      </c>
      <c r="AL209" s="493" t="n">
        <v>0</v>
      </c>
      <c r="AM209" s="493" t="n">
        <v>0</v>
      </c>
      <c r="AN209" s="493" t="n">
        <v>360.9</v>
      </c>
      <c r="AO209" s="493" t="n">
        <v>0</v>
      </c>
      <c r="AP209" s="493" t="n">
        <v>0</v>
      </c>
      <c r="AQ209" s="493" t="n">
        <v>360</v>
      </c>
      <c r="AR209" s="493" t="n">
        <v>0</v>
      </c>
      <c r="AS209" s="493" t="n">
        <v>0</v>
      </c>
      <c r="AT209" s="493" t="n">
        <v>182.7</v>
      </c>
      <c r="AU209" s="493" t="n">
        <v>0</v>
      </c>
      <c r="AV209" s="493" t="n">
        <v>0</v>
      </c>
      <c r="AW209" s="493" t="n">
        <v>189</v>
      </c>
      <c r="AX209" s="493" t="n">
        <v>0</v>
      </c>
      <c r="AY209" s="493" t="n">
        <v>0</v>
      </c>
      <c r="AZ209" s="493" t="n">
        <v>160.2</v>
      </c>
      <c r="BA209" s="493" t="n">
        <v>0</v>
      </c>
      <c r="BB209" s="493" t="n">
        <v>0</v>
      </c>
      <c r="BC209" s="493" t="n">
        <v>167.4</v>
      </c>
      <c r="BD209" s="493" t="n">
        <v>0</v>
      </c>
      <c r="BE209" s="493" t="n">
        <v>0</v>
      </c>
      <c r="BF209" s="493" t="n">
        <v>105.6</v>
      </c>
      <c r="BG209" s="493" t="n">
        <v>0</v>
      </c>
      <c r="BH209" s="493" t="n">
        <v>0</v>
      </c>
      <c r="BI209" s="493" t="n">
        <v>106.8</v>
      </c>
      <c r="BJ209" s="493" t="n">
        <v>0</v>
      </c>
      <c r="BK209" s="493" t="n">
        <v>0</v>
      </c>
      <c r="BL209" s="493" t="n">
        <v>143.1</v>
      </c>
      <c r="BM209" s="493" t="n">
        <v>0</v>
      </c>
      <c r="BN209" s="493" t="n">
        <v>0</v>
      </c>
      <c r="BO209" s="493" t="n">
        <v>141.3</v>
      </c>
      <c r="BP209" s="493" t="n">
        <v>0</v>
      </c>
      <c r="BQ209" s="493" t="n">
        <v>0</v>
      </c>
      <c r="BR209" s="493" t="n">
        <v>145.8</v>
      </c>
      <c r="BS209" s="493" t="n">
        <v>0</v>
      </c>
      <c r="BT209" s="493" t="n">
        <v>0</v>
      </c>
      <c r="BU209" s="493" t="n">
        <v>165.6</v>
      </c>
      <c r="BV209" s="493" t="n">
        <v>0</v>
      </c>
      <c r="BW209" s="493" t="n">
        <v>0</v>
      </c>
    </row>
    <row r="210">
      <c r="A210" t="inlineStr">
        <is>
          <t>[C11A1] 심혈관 질환 다중요법 목적의 복합제제 (단일 투약 형태)</t>
        </is>
      </c>
      <c r="B210" t="inlineStr">
        <is>
          <t>삼천당</t>
        </is>
      </c>
      <c r="C210" t="inlineStr">
        <is>
          <t>비듀엣</t>
        </is>
      </c>
      <c r="D210" t="inlineStr">
        <is>
          <t>삼천당</t>
        </is>
      </c>
      <c r="E210" t="inlineStr">
        <is>
          <t>amlodipine besylate,  atorvastatin calcium</t>
        </is>
      </c>
      <c r="F210" t="inlineStr">
        <is>
          <t>병원</t>
        </is>
      </c>
      <c r="G210" t="inlineStr">
        <is>
          <t>Generic</t>
        </is>
      </c>
      <c r="H210" s="493" t="n">
        <v>0</v>
      </c>
      <c r="I210" s="493" t="n">
        <v>0</v>
      </c>
      <c r="J210" s="493" t="n">
        <v>0</v>
      </c>
      <c r="K210" s="493" t="n">
        <v>0</v>
      </c>
      <c r="L210" s="493" t="n">
        <v>0</v>
      </c>
      <c r="M210" s="493" t="n">
        <v>0</v>
      </c>
      <c r="N210" s="493" t="n">
        <v>0</v>
      </c>
      <c r="O210" s="493" t="n">
        <v>0</v>
      </c>
      <c r="P210" s="493" t="n">
        <v>0</v>
      </c>
      <c r="Q210" s="493" t="n">
        <v>0</v>
      </c>
      <c r="R210" s="493" t="n">
        <v>0</v>
      </c>
      <c r="S210" s="493" t="n">
        <v>0</v>
      </c>
      <c r="T210" s="493" t="n">
        <v>0</v>
      </c>
      <c r="U210" s="493" t="n">
        <v>0</v>
      </c>
      <c r="V210" s="493" t="n">
        <v>0</v>
      </c>
      <c r="W210" s="493" t="n">
        <v>0</v>
      </c>
      <c r="X210" s="493" t="n">
        <v>0</v>
      </c>
      <c r="Y210" s="493" t="n">
        <v>0</v>
      </c>
      <c r="Z210" s="493" t="n">
        <v>0</v>
      </c>
      <c r="AA210" s="493" t="n">
        <v>0</v>
      </c>
      <c r="AB210" s="493" t="n">
        <v>0</v>
      </c>
      <c r="AC210" s="493" t="n">
        <v>0</v>
      </c>
      <c r="AD210" s="493" t="n">
        <v>0</v>
      </c>
      <c r="AE210" s="493" t="n">
        <v>0</v>
      </c>
      <c r="AF210" s="493" t="n">
        <v>0</v>
      </c>
      <c r="AG210" s="493" t="n">
        <v>0</v>
      </c>
      <c r="AH210" s="493" t="n">
        <v>0</v>
      </c>
      <c r="AI210" s="493" t="n">
        <v>0</v>
      </c>
      <c r="AJ210" s="493" t="n">
        <v>0</v>
      </c>
      <c r="AK210" s="493" t="n">
        <v>0</v>
      </c>
      <c r="AL210" s="493" t="n">
        <v>0</v>
      </c>
      <c r="AM210" s="493" t="n">
        <v>0</v>
      </c>
      <c r="AN210" s="493" t="n">
        <v>0</v>
      </c>
      <c r="AO210" s="493" t="n">
        <v>0</v>
      </c>
      <c r="AP210" s="493" t="n">
        <v>0</v>
      </c>
      <c r="AQ210" s="493" t="n">
        <v>0</v>
      </c>
      <c r="AR210" s="493" t="n">
        <v>0</v>
      </c>
      <c r="AS210" s="493" t="n">
        <v>0</v>
      </c>
      <c r="AT210" s="493" t="n">
        <v>0</v>
      </c>
      <c r="AU210" s="493" t="n">
        <v>175.8</v>
      </c>
      <c r="AV210" s="493" t="n">
        <v>57</v>
      </c>
      <c r="AW210" s="493" t="n">
        <v>0</v>
      </c>
      <c r="AX210" s="493" t="n">
        <v>0</v>
      </c>
      <c r="AY210" s="493" t="n">
        <v>0</v>
      </c>
      <c r="AZ210" s="493" t="n">
        <v>0</v>
      </c>
      <c r="BA210" s="493" t="n">
        <v>0</v>
      </c>
      <c r="BB210" s="493" t="n">
        <v>0</v>
      </c>
      <c r="BC210" s="493" t="n">
        <v>0</v>
      </c>
      <c r="BD210" s="493" t="n">
        <v>0</v>
      </c>
      <c r="BE210" s="493" t="n">
        <v>0</v>
      </c>
      <c r="BF210" s="493" t="n">
        <v>0</v>
      </c>
      <c r="BG210" s="493" t="n">
        <v>0</v>
      </c>
      <c r="BH210" s="493" t="n">
        <v>0</v>
      </c>
      <c r="BI210" s="493" t="n">
        <v>0</v>
      </c>
      <c r="BJ210" s="493" t="n">
        <v>0</v>
      </c>
      <c r="BK210" s="493" t="n">
        <v>0</v>
      </c>
      <c r="BL210" s="493" t="n">
        <v>0</v>
      </c>
      <c r="BM210" s="493" t="n">
        <v>0</v>
      </c>
      <c r="BN210" s="493" t="n">
        <v>0</v>
      </c>
      <c r="BO210" s="493" t="n">
        <v>0</v>
      </c>
      <c r="BP210" s="493" t="n">
        <v>0</v>
      </c>
      <c r="BQ210" s="493" t="n">
        <v>0</v>
      </c>
      <c r="BR210" s="493" t="n">
        <v>0</v>
      </c>
      <c r="BS210" s="493" t="n">
        <v>0</v>
      </c>
      <c r="BT210" s="493" t="n">
        <v>0</v>
      </c>
      <c r="BU210" s="493" t="n">
        <v>0</v>
      </c>
      <c r="BV210" s="493" t="n">
        <v>0</v>
      </c>
      <c r="BW210" s="493" t="n">
        <v>0</v>
      </c>
    </row>
    <row r="211">
      <c r="A211" t="inlineStr">
        <is>
          <t>[C11A1] 심혈관 질환 다중요법 목적의 복합제제 (단일 투약 형태)</t>
        </is>
      </c>
      <c r="B211" t="inlineStr">
        <is>
          <t>삼천당</t>
        </is>
      </c>
      <c r="C211" t="inlineStr">
        <is>
          <t>비듀엣</t>
        </is>
      </c>
      <c r="D211" t="inlineStr">
        <is>
          <t>삼천당</t>
        </is>
      </c>
      <c r="E211" t="inlineStr">
        <is>
          <t>amlodipine besylate,  atorvastatin calcium</t>
        </is>
      </c>
      <c r="F211" t="inlineStr">
        <is>
          <t>의원</t>
        </is>
      </c>
      <c r="G211" t="inlineStr">
        <is>
          <t>Generic</t>
        </is>
      </c>
      <c r="H211" s="493" t="n">
        <v>20773.41</v>
      </c>
      <c r="I211" s="493" t="n">
        <v>21354.59</v>
      </c>
      <c r="J211" s="493" t="n">
        <v>23354.26</v>
      </c>
      <c r="K211" s="493" t="n">
        <v>24144.41</v>
      </c>
      <c r="L211" s="493" t="n">
        <v>25732.25</v>
      </c>
      <c r="M211" s="493" t="n">
        <v>20171.88</v>
      </c>
      <c r="N211" s="493" t="n">
        <v>24084.68</v>
      </c>
      <c r="O211" s="493" t="n">
        <v>21283.41</v>
      </c>
      <c r="P211" s="493" t="n">
        <v>25551.81</v>
      </c>
      <c r="Q211" s="493" t="n">
        <v>21429.29</v>
      </c>
      <c r="R211" s="493" t="n">
        <v>31049.4</v>
      </c>
      <c r="S211" s="493" t="n">
        <v>21319.96</v>
      </c>
      <c r="T211" s="493" t="n">
        <v>17079.98</v>
      </c>
      <c r="U211" s="493" t="n">
        <v>22817.45</v>
      </c>
      <c r="V211" s="493" t="n">
        <v>20820.77</v>
      </c>
      <c r="W211" s="493" t="n">
        <v>21544.2</v>
      </c>
      <c r="X211" s="493" t="n">
        <v>20948</v>
      </c>
      <c r="Y211" s="493" t="n">
        <v>22822.3</v>
      </c>
      <c r="Z211" s="493" t="n">
        <v>19405.32</v>
      </c>
      <c r="AA211" s="493" t="n">
        <v>23078.4</v>
      </c>
      <c r="AB211" s="493" t="n">
        <v>18852.31</v>
      </c>
      <c r="AC211" s="493" t="n">
        <v>20250.54</v>
      </c>
      <c r="AD211" s="493" t="n">
        <v>19284.1</v>
      </c>
      <c r="AE211" s="493" t="n">
        <v>22057.1</v>
      </c>
      <c r="AF211" s="493" t="n">
        <v>19107.51</v>
      </c>
      <c r="AG211" s="493" t="n">
        <v>17996.49</v>
      </c>
      <c r="AH211" s="493" t="n">
        <v>19647.8</v>
      </c>
      <c r="AI211" s="493" t="n">
        <v>16909</v>
      </c>
      <c r="AJ211" s="493" t="n">
        <v>19909.98</v>
      </c>
      <c r="AK211" s="493" t="n">
        <v>17765.24</v>
      </c>
      <c r="AL211" s="493" t="n">
        <v>17568.66</v>
      </c>
      <c r="AM211" s="493" t="n">
        <v>17646.94</v>
      </c>
      <c r="AN211" s="493" t="n">
        <v>17463.75</v>
      </c>
      <c r="AO211" s="493" t="n">
        <v>19125.31</v>
      </c>
      <c r="AP211" s="493" t="n">
        <v>15762.07</v>
      </c>
      <c r="AQ211" s="493" t="n">
        <v>21282.18</v>
      </c>
      <c r="AR211" s="493" t="n">
        <v>15393.55</v>
      </c>
      <c r="AS211" s="493" t="n">
        <v>18346.2</v>
      </c>
      <c r="AT211" s="493" t="n">
        <v>16345.42</v>
      </c>
      <c r="AU211" s="493" t="n">
        <v>18518.52</v>
      </c>
      <c r="AV211" s="493" t="n">
        <v>15948.55</v>
      </c>
      <c r="AW211" s="493" t="n">
        <v>13548.6</v>
      </c>
      <c r="AX211" s="493" t="n">
        <v>16848.85</v>
      </c>
      <c r="AY211" s="493" t="n">
        <v>13789.23</v>
      </c>
      <c r="AZ211" s="493" t="n">
        <v>15520.9</v>
      </c>
      <c r="BA211" s="493" t="n">
        <v>14619.54</v>
      </c>
      <c r="BB211" s="493" t="n">
        <v>14077.14</v>
      </c>
      <c r="BC211" s="493" t="n">
        <v>18625.19</v>
      </c>
      <c r="BD211" s="493" t="n">
        <v>15223.18</v>
      </c>
      <c r="BE211" s="493" t="n">
        <v>23734.51</v>
      </c>
      <c r="BF211" s="493" t="n">
        <v>25569.84</v>
      </c>
      <c r="BG211" s="493" t="n">
        <v>33588.36</v>
      </c>
      <c r="BH211" s="493" t="n">
        <v>18631.88</v>
      </c>
      <c r="BI211" s="493" t="n">
        <v>17383.44</v>
      </c>
      <c r="BJ211" s="493" t="n">
        <v>27321.9</v>
      </c>
      <c r="BK211" s="493" t="n">
        <v>19260.27</v>
      </c>
      <c r="BL211" s="493" t="n">
        <v>28116.77</v>
      </c>
      <c r="BM211" s="493" t="n">
        <v>19264.46</v>
      </c>
      <c r="BN211" s="493" t="n">
        <v>22627.5</v>
      </c>
      <c r="BO211" s="493" t="n">
        <v>24251.61</v>
      </c>
      <c r="BP211" s="493" t="n">
        <v>20853.74</v>
      </c>
      <c r="BQ211" s="493" t="n">
        <v>19826.18</v>
      </c>
      <c r="BR211" s="493" t="n">
        <v>24502.06</v>
      </c>
      <c r="BS211" s="493" t="n">
        <v>20912.46</v>
      </c>
      <c r="BT211" s="493" t="n">
        <v>24279.58</v>
      </c>
      <c r="BU211" s="493" t="n">
        <v>21350.64</v>
      </c>
      <c r="BV211" s="493" t="n">
        <v>14032.86</v>
      </c>
      <c r="BW211" s="493" t="n">
        <v>19056.66</v>
      </c>
    </row>
    <row r="212">
      <c r="A212" t="inlineStr">
        <is>
          <t>[C11A1] 심혈관 질환 다중요법 목적의 복합제제 (단일 투약 형태)</t>
        </is>
      </c>
      <c r="B212" t="inlineStr">
        <is>
          <t>삼천당</t>
        </is>
      </c>
      <c r="C212" t="inlineStr">
        <is>
          <t>비듀엣</t>
        </is>
      </c>
      <c r="D212" t="inlineStr">
        <is>
          <t>삼천당</t>
        </is>
      </c>
      <c r="E212" t="inlineStr">
        <is>
          <t>amlodipine besylate,  atorvastatin calcium</t>
        </is>
      </c>
      <c r="F212" t="inlineStr">
        <is>
          <t>보건소</t>
        </is>
      </c>
      <c r="G212" t="inlineStr">
        <is>
          <t>Generic</t>
        </is>
      </c>
      <c r="H212" s="493" t="n">
        <v>82.8</v>
      </c>
      <c r="I212" s="493" t="n">
        <v>0</v>
      </c>
      <c r="J212" s="493" t="n">
        <v>133.2</v>
      </c>
      <c r="K212" s="493" t="n">
        <v>0</v>
      </c>
      <c r="L212" s="493" t="n">
        <v>0</v>
      </c>
      <c r="M212" s="493" t="n">
        <v>136.8</v>
      </c>
      <c r="N212" s="493" t="n">
        <v>0</v>
      </c>
      <c r="O212" s="493" t="n">
        <v>0</v>
      </c>
      <c r="P212" s="493" t="n">
        <v>134.1</v>
      </c>
      <c r="Q212" s="493" t="n">
        <v>0</v>
      </c>
      <c r="R212" s="493" t="n">
        <v>0</v>
      </c>
      <c r="S212" s="493" t="n">
        <v>108.9</v>
      </c>
      <c r="T212" s="493" t="n">
        <v>0</v>
      </c>
      <c r="U212" s="493" t="n">
        <v>0</v>
      </c>
      <c r="V212" s="493" t="n">
        <v>0</v>
      </c>
      <c r="W212" s="493" t="n">
        <v>0</v>
      </c>
      <c r="X212" s="493" t="n">
        <v>0</v>
      </c>
      <c r="Y212" s="493" t="n">
        <v>0</v>
      </c>
      <c r="Z212" s="493" t="n">
        <v>0</v>
      </c>
      <c r="AA212" s="493" t="n">
        <v>0</v>
      </c>
      <c r="AB212" s="493" t="n">
        <v>0</v>
      </c>
      <c r="AC212" s="493" t="n">
        <v>5.04</v>
      </c>
      <c r="AD212" s="493" t="n">
        <v>0</v>
      </c>
      <c r="AE212" s="493" t="n">
        <v>0</v>
      </c>
      <c r="AF212" s="493" t="n">
        <v>0</v>
      </c>
      <c r="AG212" s="493" t="n">
        <v>0</v>
      </c>
      <c r="AH212" s="493" t="n">
        <v>0</v>
      </c>
      <c r="AI212" s="493" t="n">
        <v>0</v>
      </c>
      <c r="AJ212" s="493" t="n">
        <v>0</v>
      </c>
      <c r="AK212" s="493" t="n">
        <v>0</v>
      </c>
      <c r="AL212" s="493" t="n">
        <v>0</v>
      </c>
      <c r="AM212" s="493" t="n">
        <v>0</v>
      </c>
      <c r="AN212" s="493" t="n">
        <v>0</v>
      </c>
      <c r="AO212" s="493" t="n">
        <v>0</v>
      </c>
      <c r="AP212" s="493" t="n">
        <v>0</v>
      </c>
      <c r="AQ212" s="493" t="n">
        <v>0</v>
      </c>
      <c r="AR212" s="493" t="n">
        <v>0</v>
      </c>
      <c r="AS212" s="493" t="n">
        <v>0</v>
      </c>
      <c r="AT212" s="493" t="n">
        <v>0</v>
      </c>
      <c r="AU212" s="493" t="n">
        <v>0</v>
      </c>
      <c r="AV212" s="493" t="n">
        <v>0</v>
      </c>
      <c r="AW212" s="493" t="n">
        <v>0</v>
      </c>
      <c r="AX212" s="493" t="n">
        <v>0</v>
      </c>
      <c r="AY212" s="493" t="n">
        <v>0</v>
      </c>
      <c r="AZ212" s="493" t="n">
        <v>0</v>
      </c>
      <c r="BA212" s="493" t="n">
        <v>0</v>
      </c>
      <c r="BB212" s="493" t="n">
        <v>0</v>
      </c>
      <c r="BC212" s="493" t="n">
        <v>0</v>
      </c>
      <c r="BD212" s="493" t="n">
        <v>0</v>
      </c>
      <c r="BE212" s="493" t="n">
        <v>0</v>
      </c>
      <c r="BF212" s="493" t="n">
        <v>0</v>
      </c>
      <c r="BG212" s="493" t="n">
        <v>0</v>
      </c>
      <c r="BH212" s="493" t="n">
        <v>0</v>
      </c>
      <c r="BI212" s="493" t="n">
        <v>2.7</v>
      </c>
      <c r="BJ212" s="493" t="n">
        <v>0</v>
      </c>
      <c r="BK212" s="493" t="n">
        <v>0</v>
      </c>
      <c r="BL212" s="493" t="n">
        <v>2.7</v>
      </c>
      <c r="BM212" s="493" t="n">
        <v>0</v>
      </c>
      <c r="BN212" s="493" t="n">
        <v>0</v>
      </c>
      <c r="BO212" s="493" t="n">
        <v>0.2</v>
      </c>
      <c r="BP212" s="493" t="n">
        <v>0</v>
      </c>
      <c r="BQ212" s="493" t="n">
        <v>0</v>
      </c>
      <c r="BR212" s="493" t="n">
        <v>0</v>
      </c>
      <c r="BS212" s="493" t="n">
        <v>0</v>
      </c>
      <c r="BT212" s="493" t="n">
        <v>0</v>
      </c>
      <c r="BU212" s="493" t="n">
        <v>0</v>
      </c>
      <c r="BV212" s="493" t="n">
        <v>0</v>
      </c>
      <c r="BW212" s="493" t="n">
        <v>0</v>
      </c>
    </row>
    <row r="213">
      <c r="A213" t="inlineStr">
        <is>
          <t>[C11A1] 심혈관 질환 다중요법 목적의 복합제제 (단일 투약 형태)</t>
        </is>
      </c>
      <c r="B213" t="inlineStr">
        <is>
          <t>삼천당</t>
        </is>
      </c>
      <c r="C213" t="inlineStr">
        <is>
          <t>암로반 플러스</t>
        </is>
      </c>
      <c r="D213" t="inlineStr">
        <is>
          <t>삼천당</t>
        </is>
      </c>
      <c r="E213" t="inlineStr">
        <is>
          <t>amlodipine besylate  ( as amlodipine),  rosuvastatin calcium  ( as rosuvastatin),  valsartan</t>
        </is>
      </c>
      <c r="F213" t="inlineStr">
        <is>
          <t>의원</t>
        </is>
      </c>
      <c r="G213" t="inlineStr">
        <is>
          <t>Generic</t>
        </is>
      </c>
      <c r="H213" s="493" t="n">
        <v>0</v>
      </c>
      <c r="I213" s="493" t="n">
        <v>0</v>
      </c>
      <c r="J213" s="493" t="n">
        <v>0</v>
      </c>
      <c r="K213" s="493" t="n">
        <v>0</v>
      </c>
      <c r="L213" s="493" t="n">
        <v>0</v>
      </c>
      <c r="M213" s="493" t="n">
        <v>0</v>
      </c>
      <c r="N213" s="493" t="n">
        <v>0</v>
      </c>
      <c r="O213" s="493" t="n">
        <v>0</v>
      </c>
      <c r="P213" s="493" t="n">
        <v>0</v>
      </c>
      <c r="Q213" s="493" t="n">
        <v>0</v>
      </c>
      <c r="R213" s="493" t="n">
        <v>0</v>
      </c>
      <c r="S213" s="493" t="n">
        <v>0</v>
      </c>
      <c r="T213" s="493" t="n">
        <v>0</v>
      </c>
      <c r="U213" s="493" t="n">
        <v>0</v>
      </c>
      <c r="V213" s="493" t="n">
        <v>0</v>
      </c>
      <c r="W213" s="493" t="n">
        <v>0</v>
      </c>
      <c r="X213" s="493" t="n">
        <v>0</v>
      </c>
      <c r="Y213" s="493" t="n">
        <v>3438.1</v>
      </c>
      <c r="Z213" s="493" t="n">
        <v>7617.22</v>
      </c>
      <c r="AA213" s="493" t="n">
        <v>11361</v>
      </c>
      <c r="AB213" s="493" t="n">
        <v>9827.700000000001</v>
      </c>
      <c r="AC213" s="493" t="n">
        <v>10759.8</v>
      </c>
      <c r="AD213" s="493" t="n">
        <v>9743.200000000001</v>
      </c>
      <c r="AE213" s="493" t="n">
        <v>14109.55</v>
      </c>
      <c r="AF213" s="493" t="n">
        <v>11836.9</v>
      </c>
      <c r="AG213" s="493" t="n">
        <v>13129.1</v>
      </c>
      <c r="AH213" s="493" t="n">
        <v>14198.2</v>
      </c>
      <c r="AI213" s="493" t="n">
        <v>11072.5</v>
      </c>
      <c r="AJ213" s="493" t="n">
        <v>9582.700000000001</v>
      </c>
      <c r="AK213" s="493" t="n">
        <v>14747.6</v>
      </c>
      <c r="AL213" s="493" t="n">
        <v>9914</v>
      </c>
      <c r="AM213" s="493" t="n">
        <v>11177.3</v>
      </c>
      <c r="AN213" s="493" t="n">
        <v>10492.4</v>
      </c>
      <c r="AO213" s="493" t="n">
        <v>14891.4</v>
      </c>
      <c r="AP213" s="493" t="n">
        <v>10032</v>
      </c>
      <c r="AQ213" s="493" t="n">
        <v>11198.7</v>
      </c>
      <c r="AR213" s="493" t="n">
        <v>10475.5</v>
      </c>
      <c r="AS213" s="493" t="n">
        <v>8651.1</v>
      </c>
      <c r="AT213" s="493" t="n">
        <v>10190.7</v>
      </c>
      <c r="AU213" s="493" t="n">
        <v>10320.21</v>
      </c>
      <c r="AV213" s="493" t="n">
        <v>9170.1</v>
      </c>
      <c r="AW213" s="493" t="n">
        <v>10018.6</v>
      </c>
      <c r="AX213" s="493" t="n">
        <v>8252.049999999999</v>
      </c>
      <c r="AY213" s="493" t="n">
        <v>9933.299999999999</v>
      </c>
      <c r="AZ213" s="493" t="n">
        <v>9370.450000000001</v>
      </c>
      <c r="BA213" s="493" t="n">
        <v>9429.6</v>
      </c>
      <c r="BB213" s="493" t="n">
        <v>8845.5</v>
      </c>
      <c r="BC213" s="493" t="n">
        <v>11821.85</v>
      </c>
      <c r="BD213" s="493" t="n">
        <v>6702.75</v>
      </c>
      <c r="BE213" s="493" t="n">
        <v>10797.7</v>
      </c>
      <c r="BF213" s="493" t="n">
        <v>6715.97</v>
      </c>
      <c r="BG213" s="493" t="n">
        <v>0</v>
      </c>
      <c r="BH213" s="493" t="n">
        <v>0</v>
      </c>
      <c r="BI213" s="493" t="n">
        <v>0</v>
      </c>
      <c r="BJ213" s="493" t="n">
        <v>0</v>
      </c>
      <c r="BK213" s="493" t="n">
        <v>0</v>
      </c>
      <c r="BL213" s="493" t="n">
        <v>0</v>
      </c>
      <c r="BM213" s="493" t="n">
        <v>0</v>
      </c>
      <c r="BN213" s="493" t="n">
        <v>0</v>
      </c>
      <c r="BO213" s="493" t="n">
        <v>0</v>
      </c>
      <c r="BP213" s="493" t="n">
        <v>0</v>
      </c>
      <c r="BQ213" s="493" t="n">
        <v>0</v>
      </c>
      <c r="BR213" s="493" t="n">
        <v>0</v>
      </c>
      <c r="BS213" s="493" t="n">
        <v>0</v>
      </c>
      <c r="BT213" s="493" t="n">
        <v>0</v>
      </c>
      <c r="BU213" s="493" t="n">
        <v>0</v>
      </c>
      <c r="BV213" s="493" t="n">
        <v>0</v>
      </c>
      <c r="BW213" s="493" t="n">
        <v>0</v>
      </c>
    </row>
    <row r="214">
      <c r="A214" t="inlineStr">
        <is>
          <t>[C11A1] 심혈관 질환 다중요법 목적의 복합제제 (단일 투약 형태)</t>
        </is>
      </c>
      <c r="B214" t="inlineStr">
        <is>
          <t>서울제약</t>
        </is>
      </c>
      <c r="C214" t="inlineStr">
        <is>
          <t>듀타딘</t>
        </is>
      </c>
      <c r="D214" t="inlineStr">
        <is>
          <t>서울제약</t>
        </is>
      </c>
      <c r="E214" t="inlineStr">
        <is>
          <t>amlodipine besylate,  atorvastatin calcium</t>
        </is>
      </c>
      <c r="F214" t="inlineStr">
        <is>
          <t>병원</t>
        </is>
      </c>
      <c r="G214" t="inlineStr">
        <is>
          <t>Generic</t>
        </is>
      </c>
      <c r="H214" s="493" t="n">
        <v>0</v>
      </c>
      <c r="I214" s="493" t="n">
        <v>0</v>
      </c>
      <c r="J214" s="493" t="n">
        <v>0</v>
      </c>
      <c r="K214" s="493" t="n">
        <v>0</v>
      </c>
      <c r="L214" s="493" t="n">
        <v>0</v>
      </c>
      <c r="M214" s="493" t="n">
        <v>0</v>
      </c>
      <c r="N214" s="493" t="n">
        <v>0</v>
      </c>
      <c r="O214" s="493" t="n">
        <v>0</v>
      </c>
      <c r="P214" s="493" t="n">
        <v>0</v>
      </c>
      <c r="Q214" s="493" t="n">
        <v>0</v>
      </c>
      <c r="R214" s="493" t="n">
        <v>0</v>
      </c>
      <c r="S214" s="493" t="n">
        <v>0</v>
      </c>
      <c r="T214" s="493" t="n">
        <v>0</v>
      </c>
      <c r="U214" s="493" t="n">
        <v>0</v>
      </c>
      <c r="V214" s="493" t="n">
        <v>0</v>
      </c>
      <c r="W214" s="493" t="n">
        <v>0</v>
      </c>
      <c r="X214" s="493" t="n">
        <v>0</v>
      </c>
      <c r="Y214" s="493" t="n">
        <v>0</v>
      </c>
      <c r="Z214" s="493" t="n">
        <v>89.09999999999999</v>
      </c>
      <c r="AA214" s="493" t="n">
        <v>415.8</v>
      </c>
      <c r="AB214" s="493" t="n">
        <v>0</v>
      </c>
      <c r="AC214" s="493" t="n">
        <v>187.8</v>
      </c>
      <c r="AD214" s="493" t="n">
        <v>0</v>
      </c>
      <c r="AE214" s="493" t="n">
        <v>0</v>
      </c>
      <c r="AF214" s="493" t="n">
        <v>0</v>
      </c>
      <c r="AG214" s="493" t="n">
        <v>0</v>
      </c>
      <c r="AH214" s="493" t="n">
        <v>0</v>
      </c>
      <c r="AI214" s="493" t="n">
        <v>0</v>
      </c>
      <c r="AJ214" s="493" t="n">
        <v>0</v>
      </c>
      <c r="AK214" s="493" t="n">
        <v>361.5</v>
      </c>
      <c r="AL214" s="493" t="n">
        <v>0</v>
      </c>
      <c r="AM214" s="493" t="n">
        <v>0</v>
      </c>
      <c r="AN214" s="493" t="n">
        <v>0</v>
      </c>
      <c r="AO214" s="493" t="n">
        <v>0</v>
      </c>
      <c r="AP214" s="493" t="n">
        <v>0</v>
      </c>
      <c r="AQ214" s="493" t="n">
        <v>0</v>
      </c>
      <c r="AR214" s="493" t="n">
        <v>0</v>
      </c>
      <c r="AS214" s="493" t="n">
        <v>0</v>
      </c>
      <c r="AT214" s="493" t="n">
        <v>0</v>
      </c>
      <c r="AU214" s="493" t="n">
        <v>0</v>
      </c>
      <c r="AV214" s="493" t="n">
        <v>0</v>
      </c>
      <c r="AW214" s="493" t="n">
        <v>0</v>
      </c>
      <c r="AX214" s="493" t="n">
        <v>0</v>
      </c>
      <c r="AY214" s="493" t="n">
        <v>0</v>
      </c>
      <c r="AZ214" s="493" t="n">
        <v>0</v>
      </c>
      <c r="BA214" s="493" t="n">
        <v>0</v>
      </c>
      <c r="BB214" s="493" t="n">
        <v>0</v>
      </c>
      <c r="BC214" s="493" t="n">
        <v>0</v>
      </c>
      <c r="BD214" s="493" t="n">
        <v>0</v>
      </c>
      <c r="BE214" s="493" t="n">
        <v>0</v>
      </c>
      <c r="BF214" s="493" t="n">
        <v>0</v>
      </c>
      <c r="BG214" s="493" t="n">
        <v>0</v>
      </c>
      <c r="BH214" s="493" t="n">
        <v>0</v>
      </c>
      <c r="BI214" s="493" t="n">
        <v>0</v>
      </c>
      <c r="BJ214" s="493" t="n">
        <v>0</v>
      </c>
      <c r="BK214" s="493" t="n">
        <v>0</v>
      </c>
      <c r="BL214" s="493" t="n">
        <v>234.6</v>
      </c>
      <c r="BM214" s="493" t="n">
        <v>0</v>
      </c>
      <c r="BN214" s="493" t="n">
        <v>0</v>
      </c>
      <c r="BO214" s="493" t="n">
        <v>0</v>
      </c>
      <c r="BP214" s="493" t="n">
        <v>0</v>
      </c>
      <c r="BQ214" s="493" t="n">
        <v>0</v>
      </c>
      <c r="BR214" s="493" t="n">
        <v>0</v>
      </c>
      <c r="BS214" s="493" t="n">
        <v>0</v>
      </c>
      <c r="BT214" s="493" t="n">
        <v>1119.6</v>
      </c>
      <c r="BU214" s="493" t="n">
        <v>487.8</v>
      </c>
      <c r="BV214" s="493" t="n">
        <v>0</v>
      </c>
      <c r="BW214" s="493" t="n">
        <v>1843.2</v>
      </c>
    </row>
    <row r="215">
      <c r="A215" t="inlineStr">
        <is>
          <t>[C11A1] 심혈관 질환 다중요법 목적의 복합제제 (단일 투약 형태)</t>
        </is>
      </c>
      <c r="B215" t="inlineStr">
        <is>
          <t>서울제약</t>
        </is>
      </c>
      <c r="C215" t="inlineStr">
        <is>
          <t>듀타딘</t>
        </is>
      </c>
      <c r="D215" t="inlineStr">
        <is>
          <t>서울제약</t>
        </is>
      </c>
      <c r="E215" t="inlineStr">
        <is>
          <t>amlodipine besylate,  atorvastatin calcium</t>
        </is>
      </c>
      <c r="F215" t="inlineStr">
        <is>
          <t>의원</t>
        </is>
      </c>
      <c r="G215" t="inlineStr">
        <is>
          <t>Generic</t>
        </is>
      </c>
      <c r="H215" s="493" t="n">
        <v>12768.19</v>
      </c>
      <c r="I215" s="493" t="n">
        <v>18709.98</v>
      </c>
      <c r="J215" s="493" t="n">
        <v>26346.62</v>
      </c>
      <c r="K215" s="493" t="n">
        <v>27417.4</v>
      </c>
      <c r="L215" s="493" t="n">
        <v>29676.23</v>
      </c>
      <c r="M215" s="493" t="n">
        <v>28477.7</v>
      </c>
      <c r="N215" s="493" t="n">
        <v>25864.97</v>
      </c>
      <c r="O215" s="493" t="n">
        <v>25878.18</v>
      </c>
      <c r="P215" s="493" t="n">
        <v>23825.43</v>
      </c>
      <c r="Q215" s="493" t="n">
        <v>24493</v>
      </c>
      <c r="R215" s="493" t="n">
        <v>25642</v>
      </c>
      <c r="S215" s="493" t="n">
        <v>26534.52</v>
      </c>
      <c r="T215" s="493" t="n">
        <v>21581.44</v>
      </c>
      <c r="U215" s="493" t="n">
        <v>22887.94</v>
      </c>
      <c r="V215" s="493" t="n">
        <v>21124.71</v>
      </c>
      <c r="W215" s="493" t="n">
        <v>17973.13</v>
      </c>
      <c r="X215" s="493" t="n">
        <v>23755.81</v>
      </c>
      <c r="Y215" s="493" t="n">
        <v>19954.32</v>
      </c>
      <c r="Z215" s="493" t="n">
        <v>25401.9</v>
      </c>
      <c r="AA215" s="493" t="n">
        <v>18294.7</v>
      </c>
      <c r="AB215" s="493" t="n">
        <v>24319.3</v>
      </c>
      <c r="AC215" s="493" t="n">
        <v>20516.56</v>
      </c>
      <c r="AD215" s="493" t="n">
        <v>20501.9</v>
      </c>
      <c r="AE215" s="493" t="n">
        <v>25342.04</v>
      </c>
      <c r="AF215" s="493" t="n">
        <v>20488.06</v>
      </c>
      <c r="AG215" s="493" t="n">
        <v>17170.28</v>
      </c>
      <c r="AH215" s="493" t="n">
        <v>22295.34</v>
      </c>
      <c r="AI215" s="493" t="n">
        <v>19194.26</v>
      </c>
      <c r="AJ215" s="493" t="n">
        <v>21961.92</v>
      </c>
      <c r="AK215" s="493" t="n">
        <v>21428.22</v>
      </c>
      <c r="AL215" s="493" t="n">
        <v>21659.66</v>
      </c>
      <c r="AM215" s="493" t="n">
        <v>15839.15</v>
      </c>
      <c r="AN215" s="493" t="n">
        <v>19047.02</v>
      </c>
      <c r="AO215" s="493" t="n">
        <v>14921.46</v>
      </c>
      <c r="AP215" s="493" t="n">
        <v>19868.62</v>
      </c>
      <c r="AQ215" s="493" t="n">
        <v>20836.2</v>
      </c>
      <c r="AR215" s="493" t="n">
        <v>16957.75</v>
      </c>
      <c r="AS215" s="493" t="n">
        <v>12179.82</v>
      </c>
      <c r="AT215" s="493" t="n">
        <v>17732</v>
      </c>
      <c r="AU215" s="493" t="n">
        <v>13685.9</v>
      </c>
      <c r="AV215" s="493" t="n">
        <v>15164.1</v>
      </c>
      <c r="AW215" s="493" t="n">
        <v>13053.9</v>
      </c>
      <c r="AX215" s="493" t="n">
        <v>16853.9</v>
      </c>
      <c r="AY215" s="493" t="n">
        <v>16494.3</v>
      </c>
      <c r="AZ215" s="493" t="n">
        <v>12509.1</v>
      </c>
      <c r="BA215" s="493" t="n">
        <v>19081.5</v>
      </c>
      <c r="BB215" s="493" t="n">
        <v>13227.4</v>
      </c>
      <c r="BC215" s="493" t="n">
        <v>17885.1</v>
      </c>
      <c r="BD215" s="493" t="n">
        <v>15293.4</v>
      </c>
      <c r="BE215" s="493" t="n">
        <v>15209.7</v>
      </c>
      <c r="BF215" s="493" t="n">
        <v>13377.6</v>
      </c>
      <c r="BG215" s="493" t="n">
        <v>19225.3</v>
      </c>
      <c r="BH215" s="493" t="n">
        <v>11939</v>
      </c>
      <c r="BI215" s="493" t="n">
        <v>16263.9</v>
      </c>
      <c r="BJ215" s="493" t="n">
        <v>14074.7</v>
      </c>
      <c r="BK215" s="493" t="n">
        <v>19168.9</v>
      </c>
      <c r="BL215" s="493" t="n">
        <v>14777.31</v>
      </c>
      <c r="BM215" s="493" t="n">
        <v>15647.6</v>
      </c>
      <c r="BN215" s="493" t="n">
        <v>13710.3</v>
      </c>
      <c r="BO215" s="493" t="n">
        <v>17039.7</v>
      </c>
      <c r="BP215" s="493" t="n">
        <v>18029.1</v>
      </c>
      <c r="BQ215" s="493" t="n">
        <v>17143.2</v>
      </c>
      <c r="BR215" s="493" t="n">
        <v>15280.75</v>
      </c>
      <c r="BS215" s="493" t="n">
        <v>20316.6</v>
      </c>
      <c r="BT215" s="493" t="n">
        <v>13743.61</v>
      </c>
      <c r="BU215" s="493" t="n">
        <v>19939.06</v>
      </c>
      <c r="BV215" s="493" t="n">
        <v>16430.11</v>
      </c>
      <c r="BW215" s="493" t="n">
        <v>16368.19</v>
      </c>
    </row>
    <row r="216">
      <c r="A216" t="inlineStr">
        <is>
          <t>[C11A1] 심혈관 질환 다중요법 목적의 복합제제 (단일 투약 형태)</t>
        </is>
      </c>
      <c r="B216" t="inlineStr">
        <is>
          <t>서울제약</t>
        </is>
      </c>
      <c r="C216" t="inlineStr">
        <is>
          <t>듀타딘</t>
        </is>
      </c>
      <c r="D216" t="inlineStr">
        <is>
          <t>서울제약</t>
        </is>
      </c>
      <c r="E216" t="inlineStr">
        <is>
          <t>amlodipine besylate,  atorvastatin calcium</t>
        </is>
      </c>
      <c r="F216" t="inlineStr">
        <is>
          <t>보건소</t>
        </is>
      </c>
      <c r="G216" t="inlineStr">
        <is>
          <t>Generic</t>
        </is>
      </c>
      <c r="H216" s="493" t="n">
        <v>0</v>
      </c>
      <c r="I216" s="493" t="n">
        <v>0</v>
      </c>
      <c r="J216" s="493" t="n">
        <v>0</v>
      </c>
      <c r="K216" s="493" t="n">
        <v>0</v>
      </c>
      <c r="L216" s="493" t="n">
        <v>0</v>
      </c>
      <c r="M216" s="493" t="n">
        <v>0</v>
      </c>
      <c r="N216" s="493" t="n">
        <v>0</v>
      </c>
      <c r="O216" s="493" t="n">
        <v>0</v>
      </c>
      <c r="P216" s="493" t="n">
        <v>0</v>
      </c>
      <c r="Q216" s="493" t="n">
        <v>0</v>
      </c>
      <c r="R216" s="493" t="n">
        <v>0</v>
      </c>
      <c r="S216" s="493" t="n">
        <v>0</v>
      </c>
      <c r="T216" s="493" t="n">
        <v>0</v>
      </c>
      <c r="U216" s="493" t="n">
        <v>0</v>
      </c>
      <c r="V216" s="493" t="n">
        <v>0</v>
      </c>
      <c r="W216" s="493" t="n">
        <v>0</v>
      </c>
      <c r="X216" s="493" t="n">
        <v>0</v>
      </c>
      <c r="Y216" s="493" t="n">
        <v>0</v>
      </c>
      <c r="Z216" s="493" t="n">
        <v>0</v>
      </c>
      <c r="AA216" s="493" t="n">
        <v>0</v>
      </c>
      <c r="AB216" s="493" t="n">
        <v>0</v>
      </c>
      <c r="AC216" s="493" t="n">
        <v>0</v>
      </c>
      <c r="AD216" s="493" t="n">
        <v>0</v>
      </c>
      <c r="AE216" s="493" t="n">
        <v>0</v>
      </c>
      <c r="AF216" s="493" t="n">
        <v>0</v>
      </c>
      <c r="AG216" s="493" t="n">
        <v>0</v>
      </c>
      <c r="AH216" s="493" t="n">
        <v>0</v>
      </c>
      <c r="AI216" s="493" t="n">
        <v>0</v>
      </c>
      <c r="AJ216" s="493" t="n">
        <v>277.2</v>
      </c>
      <c r="AK216" s="493" t="n">
        <v>0</v>
      </c>
      <c r="AL216" s="493" t="n">
        <v>0</v>
      </c>
      <c r="AM216" s="493" t="n">
        <v>0</v>
      </c>
      <c r="AN216" s="493" t="n">
        <v>0</v>
      </c>
      <c r="AO216" s="493" t="n">
        <v>0</v>
      </c>
      <c r="AP216" s="493" t="n">
        <v>0</v>
      </c>
      <c r="AQ216" s="493" t="n">
        <v>0</v>
      </c>
      <c r="AR216" s="493" t="n">
        <v>0</v>
      </c>
      <c r="AS216" s="493" t="n">
        <v>0</v>
      </c>
      <c r="AT216" s="493" t="n">
        <v>0</v>
      </c>
      <c r="AU216" s="493" t="n">
        <v>0</v>
      </c>
      <c r="AV216" s="493" t="n">
        <v>0</v>
      </c>
      <c r="AW216" s="493" t="n">
        <v>0</v>
      </c>
      <c r="AX216" s="493" t="n">
        <v>742.8</v>
      </c>
      <c r="AY216" s="493" t="n">
        <v>0</v>
      </c>
      <c r="AZ216" s="493" t="n">
        <v>0</v>
      </c>
      <c r="BA216" s="493" t="n">
        <v>0</v>
      </c>
      <c r="BB216" s="493" t="n">
        <v>0</v>
      </c>
      <c r="BC216" s="493" t="n">
        <v>0</v>
      </c>
      <c r="BD216" s="493" t="n">
        <v>0</v>
      </c>
      <c r="BE216" s="493" t="n">
        <v>0</v>
      </c>
      <c r="BF216" s="493" t="n">
        <v>0</v>
      </c>
      <c r="BG216" s="493" t="n">
        <v>0</v>
      </c>
      <c r="BH216" s="493" t="n">
        <v>0</v>
      </c>
      <c r="BI216" s="493" t="n">
        <v>0</v>
      </c>
      <c r="BJ216" s="493" t="n">
        <v>0</v>
      </c>
      <c r="BK216" s="493" t="n">
        <v>0</v>
      </c>
      <c r="BL216" s="493" t="n">
        <v>0</v>
      </c>
      <c r="BM216" s="493" t="n">
        <v>0</v>
      </c>
      <c r="BN216" s="493" t="n">
        <v>0</v>
      </c>
      <c r="BO216" s="493" t="n">
        <v>1062</v>
      </c>
      <c r="BP216" s="493" t="n">
        <v>0</v>
      </c>
      <c r="BQ216" s="493" t="n">
        <v>0</v>
      </c>
      <c r="BR216" s="493" t="n">
        <v>1107.9</v>
      </c>
      <c r="BS216" s="493" t="n">
        <v>0</v>
      </c>
      <c r="BT216" s="493" t="n">
        <v>0</v>
      </c>
      <c r="BU216" s="493" t="n">
        <v>0</v>
      </c>
      <c r="BV216" s="493" t="n">
        <v>1093.5</v>
      </c>
      <c r="BW216" s="493" t="n">
        <v>0</v>
      </c>
    </row>
    <row r="217">
      <c r="A217" t="inlineStr">
        <is>
          <t>[C11A1] 심혈관 질환 다중요법 목적의 복합제제 (단일 투약 형태)</t>
        </is>
      </c>
      <c r="B217" t="inlineStr">
        <is>
          <t>셀트리온제약</t>
        </is>
      </c>
      <c r="C217" t="inlineStr">
        <is>
          <t>듀오스타</t>
        </is>
      </c>
      <c r="D217" t="inlineStr">
        <is>
          <t>셀트리온제약</t>
        </is>
      </c>
      <c r="E217" t="inlineStr">
        <is>
          <t>rosuvastatin calcium  ( as rosuvastatin),  telmisartan</t>
        </is>
      </c>
      <c r="F217" t="inlineStr">
        <is>
          <t>상급종합병원</t>
        </is>
      </c>
      <c r="G217" t="inlineStr">
        <is>
          <t>Generic</t>
        </is>
      </c>
      <c r="H217" s="493" t="n">
        <v>0</v>
      </c>
      <c r="I217" s="493" t="n">
        <v>0</v>
      </c>
      <c r="J217" s="493" t="n">
        <v>0</v>
      </c>
      <c r="K217" s="493" t="n">
        <v>0</v>
      </c>
      <c r="L217" s="493" t="n">
        <v>0</v>
      </c>
      <c r="M217" s="493" t="n">
        <v>0</v>
      </c>
      <c r="N217" s="493" t="n">
        <v>0</v>
      </c>
      <c r="O217" s="493" t="n">
        <v>0</v>
      </c>
      <c r="P217" s="493" t="n">
        <v>0</v>
      </c>
      <c r="Q217" s="493" t="n">
        <v>0</v>
      </c>
      <c r="R217" s="493" t="n">
        <v>0</v>
      </c>
      <c r="S217" s="493" t="n">
        <v>0</v>
      </c>
      <c r="T217" s="493" t="n">
        <v>0</v>
      </c>
      <c r="U217" s="493" t="n">
        <v>0</v>
      </c>
      <c r="V217" s="493" t="n">
        <v>3060</v>
      </c>
      <c r="W217" s="493" t="n">
        <v>4476</v>
      </c>
      <c r="X217" s="493" t="n">
        <v>7272</v>
      </c>
      <c r="Y217" s="493" t="n">
        <v>15676</v>
      </c>
      <c r="Z217" s="493" t="n">
        <v>7404</v>
      </c>
      <c r="AA217" s="493" t="n">
        <v>3545.46</v>
      </c>
      <c r="AB217" s="493" t="n">
        <v>5776.74</v>
      </c>
      <c r="AC217" s="493" t="n">
        <v>8190.72</v>
      </c>
      <c r="AD217" s="493" t="n">
        <v>3359.1</v>
      </c>
      <c r="AE217" s="493" t="n">
        <v>2652.3</v>
      </c>
      <c r="AF217" s="493" t="n">
        <v>7206.14</v>
      </c>
      <c r="AG217" s="493" t="n">
        <v>7126.98</v>
      </c>
      <c r="AH217" s="493" t="n">
        <v>13835.12</v>
      </c>
      <c r="AI217" s="493" t="n">
        <v>3442.05</v>
      </c>
      <c r="AJ217" s="493" t="n">
        <v>11418.71</v>
      </c>
      <c r="AK217" s="493" t="n">
        <v>5431.32</v>
      </c>
      <c r="AL217" s="493" t="n">
        <v>447.3</v>
      </c>
      <c r="AM217" s="493" t="n">
        <v>14118.13</v>
      </c>
      <c r="AN217" s="493" t="n">
        <v>8222.83</v>
      </c>
      <c r="AO217" s="493" t="n">
        <v>7119.04</v>
      </c>
      <c r="AP217" s="493" t="n">
        <v>5800.96</v>
      </c>
      <c r="AQ217" s="493" t="n">
        <v>6436.5</v>
      </c>
      <c r="AR217" s="493" t="n">
        <v>3265</v>
      </c>
      <c r="AS217" s="493" t="n">
        <v>7483.99</v>
      </c>
      <c r="AT217" s="493" t="n">
        <v>6376.31</v>
      </c>
      <c r="AU217" s="493" t="n">
        <v>794.5599999999999</v>
      </c>
      <c r="AV217" s="493" t="n">
        <v>3776.5</v>
      </c>
      <c r="AW217" s="493" t="n">
        <v>2620.32</v>
      </c>
      <c r="AX217" s="493" t="n">
        <v>2713.2</v>
      </c>
      <c r="AY217" s="493" t="n">
        <v>5801.7</v>
      </c>
      <c r="AZ217" s="493" t="n">
        <v>4932.18</v>
      </c>
      <c r="BA217" s="493" t="n">
        <v>2604</v>
      </c>
      <c r="BB217" s="493" t="n">
        <v>4834.2</v>
      </c>
      <c r="BC217" s="493" t="n">
        <v>7206.32</v>
      </c>
      <c r="BD217" s="493" t="n">
        <v>5594.7</v>
      </c>
      <c r="BE217" s="493" t="n">
        <v>6851</v>
      </c>
      <c r="BF217" s="493" t="n">
        <v>9872.24</v>
      </c>
      <c r="BG217" s="493" t="n">
        <v>3211.78</v>
      </c>
      <c r="BH217" s="493" t="n">
        <v>4603.26</v>
      </c>
      <c r="BI217" s="493" t="n">
        <v>6314.4</v>
      </c>
      <c r="BJ217" s="493" t="n">
        <v>8647.879999999999</v>
      </c>
      <c r="BK217" s="493" t="n">
        <v>7204.56</v>
      </c>
      <c r="BL217" s="493" t="n">
        <v>7649.2</v>
      </c>
      <c r="BM217" s="493" t="n">
        <v>3518.71</v>
      </c>
      <c r="BN217" s="493" t="n">
        <v>11742.85</v>
      </c>
      <c r="BO217" s="493" t="n">
        <v>9527.41</v>
      </c>
      <c r="BP217" s="493" t="n">
        <v>9463.83</v>
      </c>
      <c r="BQ217" s="493" t="n">
        <v>2537.65</v>
      </c>
      <c r="BR217" s="493" t="n">
        <v>8250.450000000001</v>
      </c>
      <c r="BS217" s="493" t="n">
        <v>10530.36</v>
      </c>
      <c r="BT217" s="493" t="n">
        <v>7973.76</v>
      </c>
      <c r="BU217" s="493" t="n">
        <v>7561.9</v>
      </c>
      <c r="BV217" s="493" t="n">
        <v>8299.200000000001</v>
      </c>
      <c r="BW217" s="493" t="n">
        <v>4625</v>
      </c>
    </row>
    <row r="218">
      <c r="A218" t="inlineStr">
        <is>
          <t>[C11A1] 심혈관 질환 다중요법 목적의 복합제제 (단일 투약 형태)</t>
        </is>
      </c>
      <c r="B218" t="inlineStr">
        <is>
          <t>셀트리온제약</t>
        </is>
      </c>
      <c r="C218" t="inlineStr">
        <is>
          <t>듀오스타</t>
        </is>
      </c>
      <c r="D218" t="inlineStr">
        <is>
          <t>셀트리온제약</t>
        </is>
      </c>
      <c r="E218" t="inlineStr">
        <is>
          <t>rosuvastatin calcium  ( as rosuvastatin),  telmisartan</t>
        </is>
      </c>
      <c r="F218" t="inlineStr">
        <is>
          <t>종합병원</t>
        </is>
      </c>
      <c r="G218" t="inlineStr">
        <is>
          <t>Generic</t>
        </is>
      </c>
      <c r="H218" s="493" t="n">
        <v>0</v>
      </c>
      <c r="I218" s="493" t="n">
        <v>0</v>
      </c>
      <c r="J218" s="493" t="n">
        <v>0</v>
      </c>
      <c r="K218" s="493" t="n">
        <v>729.9</v>
      </c>
      <c r="L218" s="493" t="n">
        <v>0</v>
      </c>
      <c r="M218" s="493" t="n">
        <v>539.5</v>
      </c>
      <c r="N218" s="493" t="n">
        <v>0</v>
      </c>
      <c r="O218" s="493" t="n">
        <v>370.8</v>
      </c>
      <c r="P218" s="493" t="n">
        <v>0</v>
      </c>
      <c r="Q218" s="493" t="n">
        <v>1705.2</v>
      </c>
      <c r="R218" s="493" t="n">
        <v>0</v>
      </c>
      <c r="S218" s="493" t="n">
        <v>0</v>
      </c>
      <c r="T218" s="493" t="n">
        <v>729</v>
      </c>
      <c r="U218" s="493" t="n">
        <v>0</v>
      </c>
      <c r="V218" s="493" t="n">
        <v>0</v>
      </c>
      <c r="W218" s="493" t="n">
        <v>0</v>
      </c>
      <c r="X218" s="493" t="n">
        <v>365.4</v>
      </c>
      <c r="Y218" s="493" t="n">
        <v>0</v>
      </c>
      <c r="Z218" s="493" t="n">
        <v>0</v>
      </c>
      <c r="AA218" s="493" t="n">
        <v>0</v>
      </c>
      <c r="AB218" s="493" t="n">
        <v>774.9</v>
      </c>
      <c r="AC218" s="493" t="n">
        <v>0</v>
      </c>
      <c r="AD218" s="493" t="n">
        <v>0</v>
      </c>
      <c r="AE218" s="493" t="n">
        <v>360</v>
      </c>
      <c r="AF218" s="493" t="n">
        <v>0</v>
      </c>
      <c r="AG218" s="493" t="n">
        <v>0</v>
      </c>
      <c r="AH218" s="493" t="n">
        <v>1171.8</v>
      </c>
      <c r="AI218" s="493" t="n">
        <v>524.4</v>
      </c>
      <c r="AJ218" s="493" t="n">
        <v>0</v>
      </c>
      <c r="AK218" s="493" t="n">
        <v>736.2</v>
      </c>
      <c r="AL218" s="493" t="n">
        <v>0</v>
      </c>
      <c r="AM218" s="493" t="n">
        <v>800.1</v>
      </c>
      <c r="AN218" s="493" t="n">
        <v>623</v>
      </c>
      <c r="AO218" s="493" t="n">
        <v>0</v>
      </c>
      <c r="AP218" s="493" t="n">
        <v>384.3</v>
      </c>
      <c r="AQ218" s="493" t="n">
        <v>0</v>
      </c>
      <c r="AR218" s="493" t="n">
        <v>1215.2</v>
      </c>
      <c r="AS218" s="493" t="n">
        <v>372.6</v>
      </c>
      <c r="AT218" s="493" t="n">
        <v>0</v>
      </c>
      <c r="AU218" s="493" t="n">
        <v>0</v>
      </c>
      <c r="AV218" s="493" t="n">
        <v>536.22</v>
      </c>
      <c r="AW218" s="493" t="n">
        <v>1237.05</v>
      </c>
      <c r="AX218" s="493" t="n">
        <v>531</v>
      </c>
      <c r="AY218" s="493" t="n">
        <v>207.6</v>
      </c>
      <c r="AZ218" s="493" t="n">
        <v>0</v>
      </c>
      <c r="BA218" s="493" t="n">
        <v>1174.6</v>
      </c>
      <c r="BB218" s="493" t="n">
        <v>777.6</v>
      </c>
      <c r="BC218" s="493" t="n">
        <v>0</v>
      </c>
      <c r="BD218" s="493" t="n">
        <v>148</v>
      </c>
      <c r="BE218" s="493" t="n">
        <v>2061.8</v>
      </c>
      <c r="BF218" s="493" t="n">
        <v>2917.23</v>
      </c>
      <c r="BG218" s="493" t="n">
        <v>2084.3</v>
      </c>
      <c r="BH218" s="493" t="n">
        <v>2942.04</v>
      </c>
      <c r="BI218" s="493" t="n">
        <v>1083</v>
      </c>
      <c r="BJ218" s="493" t="n">
        <v>5546.9</v>
      </c>
      <c r="BK218" s="493" t="n">
        <v>5466.1</v>
      </c>
      <c r="BL218" s="493" t="n">
        <v>3650.8</v>
      </c>
      <c r="BM218" s="493" t="n">
        <v>1199.95</v>
      </c>
      <c r="BN218" s="493" t="n">
        <v>4659.84</v>
      </c>
      <c r="BO218" s="493" t="n">
        <v>7198.56</v>
      </c>
      <c r="BP218" s="493" t="n">
        <v>3179</v>
      </c>
      <c r="BQ218" s="493" t="n">
        <v>2869.84</v>
      </c>
      <c r="BR218" s="493" t="n">
        <v>4241.1</v>
      </c>
      <c r="BS218" s="493" t="n">
        <v>4386</v>
      </c>
      <c r="BT218" s="493" t="n">
        <v>3126.85</v>
      </c>
      <c r="BU218" s="493" t="n">
        <v>4133.05</v>
      </c>
      <c r="BV218" s="493" t="n">
        <v>3401.1</v>
      </c>
      <c r="BW218" s="493" t="n">
        <v>6032.2</v>
      </c>
    </row>
    <row r="219">
      <c r="A219" t="inlineStr">
        <is>
          <t>[C11A1] 심혈관 질환 다중요법 목적의 복합제제 (단일 투약 형태)</t>
        </is>
      </c>
      <c r="B219" t="inlineStr">
        <is>
          <t>셀트리온제약</t>
        </is>
      </c>
      <c r="C219" t="inlineStr">
        <is>
          <t>듀오스타</t>
        </is>
      </c>
      <c r="D219" t="inlineStr">
        <is>
          <t>셀트리온제약</t>
        </is>
      </c>
      <c r="E219" t="inlineStr">
        <is>
          <t>rosuvastatin calcium  ( as rosuvastatin),  telmisartan</t>
        </is>
      </c>
      <c r="F219" t="inlineStr">
        <is>
          <t>병원</t>
        </is>
      </c>
      <c r="G219" t="inlineStr">
        <is>
          <t>Generic</t>
        </is>
      </c>
      <c r="H219" s="493" t="n">
        <v>1263.22</v>
      </c>
      <c r="I219" s="493" t="n">
        <v>311.4</v>
      </c>
      <c r="J219" s="493" t="n">
        <v>850.8200000000001</v>
      </c>
      <c r="K219" s="493" t="n">
        <v>1182</v>
      </c>
      <c r="L219" s="493" t="n">
        <v>489.3</v>
      </c>
      <c r="M219" s="493" t="n">
        <v>1151.1</v>
      </c>
      <c r="N219" s="493" t="n">
        <v>329.6</v>
      </c>
      <c r="O219" s="493" t="n">
        <v>768.3099999999999</v>
      </c>
      <c r="P219" s="493" t="n">
        <v>629.05</v>
      </c>
      <c r="Q219" s="493" t="n">
        <v>1316.45</v>
      </c>
      <c r="R219" s="493" t="n">
        <v>331.8</v>
      </c>
      <c r="S219" s="493" t="n">
        <v>1084.5</v>
      </c>
      <c r="T219" s="493" t="n">
        <v>968.7</v>
      </c>
      <c r="U219" s="493" t="n">
        <v>1107.28</v>
      </c>
      <c r="V219" s="493" t="n">
        <v>1335.6</v>
      </c>
      <c r="W219" s="493" t="n">
        <v>1283.34</v>
      </c>
      <c r="X219" s="493" t="n">
        <v>662.48</v>
      </c>
      <c r="Y219" s="493" t="n">
        <v>1512</v>
      </c>
      <c r="Z219" s="493" t="n">
        <v>550.8</v>
      </c>
      <c r="AA219" s="493" t="n">
        <v>852.9</v>
      </c>
      <c r="AB219" s="493" t="n">
        <v>1428.9</v>
      </c>
      <c r="AC219" s="493" t="n">
        <v>1576.5</v>
      </c>
      <c r="AD219" s="493" t="n">
        <v>704.1</v>
      </c>
      <c r="AE219" s="493" t="n">
        <v>1654.3</v>
      </c>
      <c r="AF219" s="493" t="n">
        <v>499.2</v>
      </c>
      <c r="AG219" s="493" t="n">
        <v>1635.9</v>
      </c>
      <c r="AH219" s="493" t="n">
        <v>522.9</v>
      </c>
      <c r="AI219" s="493" t="n">
        <v>680.4</v>
      </c>
      <c r="AJ219" s="493" t="n">
        <v>1407.7</v>
      </c>
      <c r="AK219" s="493" t="n">
        <v>793.6</v>
      </c>
      <c r="AL219" s="493" t="n">
        <v>575.4</v>
      </c>
      <c r="AM219" s="493" t="n">
        <v>483.6</v>
      </c>
      <c r="AN219" s="493" t="n">
        <v>1474.3</v>
      </c>
      <c r="AO219" s="493" t="n">
        <v>708.8</v>
      </c>
      <c r="AP219" s="493" t="n">
        <v>689.8</v>
      </c>
      <c r="AQ219" s="493" t="n">
        <v>1331.4</v>
      </c>
      <c r="AR219" s="493" t="n">
        <v>480</v>
      </c>
      <c r="AS219" s="493" t="n">
        <v>546.8</v>
      </c>
      <c r="AT219" s="493" t="n">
        <v>1753.8</v>
      </c>
      <c r="AU219" s="493" t="n">
        <v>360.6</v>
      </c>
      <c r="AV219" s="493" t="n">
        <v>88.2</v>
      </c>
      <c r="AW219" s="493" t="n">
        <v>175.2</v>
      </c>
      <c r="AX219" s="493" t="n">
        <v>0</v>
      </c>
      <c r="AY219" s="493" t="n">
        <v>328.2</v>
      </c>
      <c r="AZ219" s="493" t="n">
        <v>0</v>
      </c>
      <c r="BA219" s="493" t="n">
        <v>172.8</v>
      </c>
      <c r="BB219" s="493" t="n">
        <v>0</v>
      </c>
      <c r="BC219" s="493" t="n">
        <v>391.2</v>
      </c>
      <c r="BD219" s="493" t="n">
        <v>1604.1</v>
      </c>
      <c r="BE219" s="493" t="n">
        <v>381.6</v>
      </c>
      <c r="BF219" s="493" t="n">
        <v>0</v>
      </c>
      <c r="BG219" s="493" t="n">
        <v>479.4</v>
      </c>
      <c r="BH219" s="493" t="n">
        <v>0</v>
      </c>
      <c r="BI219" s="493" t="n">
        <v>547.2</v>
      </c>
      <c r="BJ219" s="493" t="n">
        <v>0</v>
      </c>
      <c r="BK219" s="493" t="n">
        <v>65.40000000000001</v>
      </c>
      <c r="BL219" s="493" t="n">
        <v>0</v>
      </c>
      <c r="BM219" s="493" t="n">
        <v>72.59999999999999</v>
      </c>
      <c r="BN219" s="493" t="n">
        <v>0</v>
      </c>
      <c r="BO219" s="493" t="n">
        <v>313.2</v>
      </c>
      <c r="BP219" s="493" t="n">
        <v>40.5</v>
      </c>
      <c r="BQ219" s="493" t="n">
        <v>112.2</v>
      </c>
      <c r="BR219" s="493" t="n">
        <v>0</v>
      </c>
      <c r="BS219" s="493" t="n">
        <v>73.8</v>
      </c>
      <c r="BT219" s="493" t="n">
        <v>0</v>
      </c>
      <c r="BU219" s="493" t="n">
        <v>191.1</v>
      </c>
      <c r="BV219" s="493" t="n">
        <v>0</v>
      </c>
      <c r="BW219" s="493" t="n">
        <v>918</v>
      </c>
    </row>
    <row r="220">
      <c r="A220" t="inlineStr">
        <is>
          <t>[C11A1] 심혈관 질환 다중요법 목적의 복합제제 (단일 투약 형태)</t>
        </is>
      </c>
      <c r="B220" t="inlineStr">
        <is>
          <t>셀트리온제약</t>
        </is>
      </c>
      <c r="C220" t="inlineStr">
        <is>
          <t>듀오스타</t>
        </is>
      </c>
      <c r="D220" t="inlineStr">
        <is>
          <t>셀트리온제약</t>
        </is>
      </c>
      <c r="E220" t="inlineStr">
        <is>
          <t>rosuvastatin calcium  ( as rosuvastatin),  telmisartan</t>
        </is>
      </c>
      <c r="F220" t="inlineStr">
        <is>
          <t>의원</t>
        </is>
      </c>
      <c r="G220" t="inlineStr">
        <is>
          <t>Generic</t>
        </is>
      </c>
      <c r="H220" s="493" t="n">
        <v>18785.55</v>
      </c>
      <c r="I220" s="493" t="n">
        <v>11116.82</v>
      </c>
      <c r="J220" s="493" t="n">
        <v>23133.44</v>
      </c>
      <c r="K220" s="493" t="n">
        <v>18690.76</v>
      </c>
      <c r="L220" s="493" t="n">
        <v>19642.85</v>
      </c>
      <c r="M220" s="493" t="n">
        <v>20924.84</v>
      </c>
      <c r="N220" s="493" t="n">
        <v>26487.95</v>
      </c>
      <c r="O220" s="493" t="n">
        <v>28423.32</v>
      </c>
      <c r="P220" s="493" t="n">
        <v>31438.48</v>
      </c>
      <c r="Q220" s="493" t="n">
        <v>39733.4</v>
      </c>
      <c r="R220" s="493" t="n">
        <v>33326.6</v>
      </c>
      <c r="S220" s="493" t="n">
        <v>44163.43</v>
      </c>
      <c r="T220" s="493" t="n">
        <v>37465.1</v>
      </c>
      <c r="U220" s="493" t="n">
        <v>31660.2</v>
      </c>
      <c r="V220" s="493" t="n">
        <v>40996.73</v>
      </c>
      <c r="W220" s="493" t="n">
        <v>36998.55</v>
      </c>
      <c r="X220" s="493" t="n">
        <v>39577.7</v>
      </c>
      <c r="Y220" s="493" t="n">
        <v>36357.89</v>
      </c>
      <c r="Z220" s="493" t="n">
        <v>41344.53</v>
      </c>
      <c r="AA220" s="493" t="n">
        <v>40346.7</v>
      </c>
      <c r="AB220" s="493" t="n">
        <v>39130.8</v>
      </c>
      <c r="AC220" s="493" t="n">
        <v>37476.4</v>
      </c>
      <c r="AD220" s="493" t="n">
        <v>42386.66</v>
      </c>
      <c r="AE220" s="493" t="n">
        <v>46067.2</v>
      </c>
      <c r="AF220" s="493" t="n">
        <v>37605.8</v>
      </c>
      <c r="AG220" s="493" t="n">
        <v>31557.9</v>
      </c>
      <c r="AH220" s="493" t="n">
        <v>39785.2</v>
      </c>
      <c r="AI220" s="493" t="n">
        <v>35135.5</v>
      </c>
      <c r="AJ220" s="493" t="n">
        <v>47073.64</v>
      </c>
      <c r="AK220" s="493" t="n">
        <v>33032.19</v>
      </c>
      <c r="AL220" s="493" t="n">
        <v>43693.02</v>
      </c>
      <c r="AM220" s="493" t="n">
        <v>48693.26</v>
      </c>
      <c r="AN220" s="493" t="n">
        <v>50519.01</v>
      </c>
      <c r="AO220" s="493" t="n">
        <v>48595.08</v>
      </c>
      <c r="AP220" s="493" t="n">
        <v>56803.45</v>
      </c>
      <c r="AQ220" s="493" t="n">
        <v>51144.77</v>
      </c>
      <c r="AR220" s="493" t="n">
        <v>61252.52</v>
      </c>
      <c r="AS220" s="493" t="n">
        <v>45106.97</v>
      </c>
      <c r="AT220" s="493" t="n">
        <v>46282.43</v>
      </c>
      <c r="AU220" s="493" t="n">
        <v>39611.98</v>
      </c>
      <c r="AV220" s="493" t="n">
        <v>41491.56</v>
      </c>
      <c r="AW220" s="493" t="n">
        <v>47745.04</v>
      </c>
      <c r="AX220" s="493" t="n">
        <v>42500.18</v>
      </c>
      <c r="AY220" s="493" t="n">
        <v>22797.73</v>
      </c>
      <c r="AZ220" s="493" t="n">
        <v>25419.02</v>
      </c>
      <c r="BA220" s="493" t="n">
        <v>32590.5</v>
      </c>
      <c r="BB220" s="493" t="n">
        <v>50921.77</v>
      </c>
      <c r="BC220" s="493" t="n">
        <v>57830.64</v>
      </c>
      <c r="BD220" s="493" t="n">
        <v>64231.68</v>
      </c>
      <c r="BE220" s="493" t="n">
        <v>57629.88</v>
      </c>
      <c r="BF220" s="493" t="n">
        <v>56514.55</v>
      </c>
      <c r="BG220" s="493" t="n">
        <v>48030.63</v>
      </c>
      <c r="BH220" s="493" t="n">
        <v>52387.93</v>
      </c>
      <c r="BI220" s="493" t="n">
        <v>52939.99</v>
      </c>
      <c r="BJ220" s="493" t="n">
        <v>52761.89</v>
      </c>
      <c r="BK220" s="493" t="n">
        <v>51286.18</v>
      </c>
      <c r="BL220" s="493" t="n">
        <v>56985.88</v>
      </c>
      <c r="BM220" s="493" t="n">
        <v>57706.95</v>
      </c>
      <c r="BN220" s="493" t="n">
        <v>47151.96</v>
      </c>
      <c r="BO220" s="493" t="n">
        <v>63502.18</v>
      </c>
      <c r="BP220" s="493" t="n">
        <v>55209.78</v>
      </c>
      <c r="BQ220" s="493" t="n">
        <v>52647.22</v>
      </c>
      <c r="BR220" s="493" t="n">
        <v>59359.81</v>
      </c>
      <c r="BS220" s="493" t="n">
        <v>59528.68</v>
      </c>
      <c r="BT220" s="493" t="n">
        <v>53475.28</v>
      </c>
      <c r="BU220" s="493" t="n">
        <v>57862.19</v>
      </c>
      <c r="BV220" s="493" t="n">
        <v>57335.54</v>
      </c>
      <c r="BW220" s="493" t="n">
        <v>61930.26</v>
      </c>
    </row>
    <row r="221">
      <c r="A221" t="inlineStr">
        <is>
          <t>[C11A1] 심혈관 질환 다중요법 목적의 복합제제 (단일 투약 형태)</t>
        </is>
      </c>
      <c r="B221" t="inlineStr">
        <is>
          <t>셀트리온제약</t>
        </is>
      </c>
      <c r="C221" t="inlineStr">
        <is>
          <t>듀오스타</t>
        </is>
      </c>
      <c r="D221" t="inlineStr">
        <is>
          <t>셀트리온제약</t>
        </is>
      </c>
      <c r="E221" t="inlineStr">
        <is>
          <t>rosuvastatin calcium  ( as rosuvastatin),  telmisartan</t>
        </is>
      </c>
      <c r="F221" t="inlineStr">
        <is>
          <t>보건소</t>
        </is>
      </c>
      <c r="G221" t="inlineStr">
        <is>
          <t>Generic</t>
        </is>
      </c>
      <c r="H221" s="493" t="n">
        <v>0</v>
      </c>
      <c r="I221" s="493" t="n">
        <v>0</v>
      </c>
      <c r="J221" s="493" t="n">
        <v>0</v>
      </c>
      <c r="K221" s="493" t="n">
        <v>0</v>
      </c>
      <c r="L221" s="493" t="n">
        <v>0</v>
      </c>
      <c r="M221" s="493" t="n">
        <v>0</v>
      </c>
      <c r="N221" s="493" t="n">
        <v>0</v>
      </c>
      <c r="O221" s="493" t="n">
        <v>61.8</v>
      </c>
      <c r="P221" s="493" t="n">
        <v>61.2</v>
      </c>
      <c r="Q221" s="493" t="n">
        <v>73.2</v>
      </c>
      <c r="R221" s="493" t="n">
        <v>60.6</v>
      </c>
      <c r="S221" s="493" t="n">
        <v>67.2</v>
      </c>
      <c r="T221" s="493" t="n">
        <v>60.6</v>
      </c>
      <c r="U221" s="493" t="n">
        <v>56.4</v>
      </c>
      <c r="V221" s="493" t="n">
        <v>0</v>
      </c>
      <c r="W221" s="493" t="n">
        <v>57.6</v>
      </c>
      <c r="X221" s="493" t="n">
        <v>150.3</v>
      </c>
      <c r="Y221" s="493" t="n">
        <v>290.1</v>
      </c>
      <c r="Z221" s="493" t="n">
        <v>204.3</v>
      </c>
      <c r="AA221" s="493" t="n">
        <v>51.6</v>
      </c>
      <c r="AB221" s="493" t="n">
        <v>207</v>
      </c>
      <c r="AC221" s="493" t="n">
        <v>51.6</v>
      </c>
      <c r="AD221" s="493" t="n">
        <v>204.6</v>
      </c>
      <c r="AE221" s="493" t="n">
        <v>258.07</v>
      </c>
      <c r="AF221" s="493" t="n">
        <v>116.4</v>
      </c>
      <c r="AG221" s="493" t="n">
        <v>225.6</v>
      </c>
      <c r="AH221" s="493" t="n">
        <v>244.51</v>
      </c>
      <c r="AI221" s="493" t="n">
        <v>136.8</v>
      </c>
      <c r="AJ221" s="493" t="n">
        <v>244.8</v>
      </c>
      <c r="AK221" s="493" t="n">
        <v>505.5</v>
      </c>
      <c r="AL221" s="493" t="n">
        <v>206.4</v>
      </c>
      <c r="AM221" s="493" t="n">
        <v>353.7</v>
      </c>
      <c r="AN221" s="493" t="n">
        <v>183.6</v>
      </c>
      <c r="AO221" s="493" t="n">
        <v>227.7</v>
      </c>
      <c r="AP221" s="493" t="n">
        <v>326.4</v>
      </c>
      <c r="AQ221" s="493" t="n">
        <v>114</v>
      </c>
      <c r="AR221" s="493" t="n">
        <v>0</v>
      </c>
      <c r="AS221" s="493" t="n">
        <v>343.8</v>
      </c>
      <c r="AT221" s="493" t="n">
        <v>305.7</v>
      </c>
      <c r="AU221" s="493" t="n">
        <v>94.2</v>
      </c>
      <c r="AV221" s="493" t="n">
        <v>413.4</v>
      </c>
      <c r="AW221" s="493" t="n">
        <v>0</v>
      </c>
      <c r="AX221" s="493" t="n">
        <v>0</v>
      </c>
      <c r="AY221" s="493" t="n">
        <v>396</v>
      </c>
      <c r="AZ221" s="493" t="n">
        <v>484.2</v>
      </c>
      <c r="BA221" s="493" t="n">
        <v>0</v>
      </c>
      <c r="BB221" s="493" t="n">
        <v>232.2</v>
      </c>
      <c r="BC221" s="493" t="n">
        <v>573.3</v>
      </c>
      <c r="BD221" s="493" t="n">
        <v>0</v>
      </c>
      <c r="BE221" s="493" t="n">
        <v>379.8</v>
      </c>
      <c r="BF221" s="493" t="n">
        <v>285.3</v>
      </c>
      <c r="BG221" s="493" t="n">
        <v>266.4</v>
      </c>
      <c r="BH221" s="493" t="n">
        <v>192.6</v>
      </c>
      <c r="BI221" s="493" t="n">
        <v>324.9</v>
      </c>
      <c r="BJ221" s="493" t="n">
        <v>329.4</v>
      </c>
      <c r="BK221" s="493" t="n">
        <v>0</v>
      </c>
      <c r="BL221" s="493" t="n">
        <v>624.6</v>
      </c>
      <c r="BM221" s="493" t="n">
        <v>408</v>
      </c>
      <c r="BN221" s="493" t="n">
        <v>72.90000000000001</v>
      </c>
      <c r="BO221" s="493" t="n">
        <v>739.2</v>
      </c>
      <c r="BP221" s="493" t="n">
        <v>687.6</v>
      </c>
      <c r="BQ221" s="493" t="n">
        <v>73.8</v>
      </c>
      <c r="BR221" s="493" t="n">
        <v>455.4</v>
      </c>
      <c r="BS221" s="493" t="n">
        <v>539.1</v>
      </c>
      <c r="BT221" s="493" t="n">
        <v>66.59999999999999</v>
      </c>
      <c r="BU221" s="493" t="n">
        <v>897.9</v>
      </c>
      <c r="BV221" s="493" t="n">
        <v>360</v>
      </c>
      <c r="BW221" s="493" t="n">
        <v>63</v>
      </c>
    </row>
    <row r="222">
      <c r="A222" t="inlineStr">
        <is>
          <t>[C11A1] 심혈관 질환 다중요법 목적의 복합제제 (단일 투약 형태)</t>
        </is>
      </c>
      <c r="B222" t="inlineStr">
        <is>
          <t>셀트리온제약</t>
        </is>
      </c>
      <c r="C222" t="inlineStr">
        <is>
          <t>듀오스타</t>
        </is>
      </c>
      <c r="D222" t="inlineStr">
        <is>
          <t>셀트리온제약</t>
        </is>
      </c>
      <c r="E222" t="inlineStr">
        <is>
          <t>rosuvastatin calcium  ( as rosuvastatin),  telmisartan</t>
        </is>
      </c>
      <c r="F222" t="inlineStr">
        <is>
          <t>기타(치과의원, 치과병원 등)</t>
        </is>
      </c>
      <c r="G222" t="inlineStr">
        <is>
          <t>Generic</t>
        </is>
      </c>
      <c r="H222" s="493" t="n">
        <v>0</v>
      </c>
      <c r="I222" s="493" t="n">
        <v>0</v>
      </c>
      <c r="J222" s="493" t="n">
        <v>0</v>
      </c>
      <c r="K222" s="493" t="n">
        <v>0</v>
      </c>
      <c r="L222" s="493" t="n">
        <v>0</v>
      </c>
      <c r="M222" s="493" t="n">
        <v>0</v>
      </c>
      <c r="N222" s="493" t="n">
        <v>0</v>
      </c>
      <c r="O222" s="493" t="n">
        <v>0</v>
      </c>
      <c r="P222" s="493" t="n">
        <v>0</v>
      </c>
      <c r="Q222" s="493" t="n">
        <v>0</v>
      </c>
      <c r="R222" s="493" t="n">
        <v>0</v>
      </c>
      <c r="S222" s="493" t="n">
        <v>0</v>
      </c>
      <c r="T222" s="493" t="n">
        <v>0</v>
      </c>
      <c r="U222" s="493" t="n">
        <v>243.6</v>
      </c>
      <c r="V222" s="493" t="n">
        <v>240</v>
      </c>
      <c r="W222" s="493" t="n">
        <v>0</v>
      </c>
      <c r="X222" s="493" t="n">
        <v>216.6</v>
      </c>
      <c r="Y222" s="493" t="n">
        <v>0</v>
      </c>
      <c r="Z222" s="493" t="n">
        <v>0</v>
      </c>
      <c r="AA222" s="493" t="n">
        <v>238.8</v>
      </c>
      <c r="AB222" s="493" t="n">
        <v>0</v>
      </c>
      <c r="AC222" s="493" t="n">
        <v>253.8</v>
      </c>
      <c r="AD222" s="493" t="n">
        <v>0</v>
      </c>
      <c r="AE222" s="493" t="n">
        <v>239.4</v>
      </c>
      <c r="AF222" s="493" t="n">
        <v>0</v>
      </c>
      <c r="AG222" s="493" t="n">
        <v>272.4</v>
      </c>
      <c r="AH222" s="493" t="n">
        <v>0</v>
      </c>
      <c r="AI222" s="493" t="n">
        <v>276.6</v>
      </c>
      <c r="AJ222" s="493" t="n">
        <v>0</v>
      </c>
      <c r="AK222" s="493" t="n">
        <v>253.8</v>
      </c>
      <c r="AL222" s="493" t="n">
        <v>0</v>
      </c>
      <c r="AM222" s="493" t="n">
        <v>282.6</v>
      </c>
      <c r="AN222" s="493" t="n">
        <v>0</v>
      </c>
      <c r="AO222" s="493" t="n">
        <v>248.4</v>
      </c>
      <c r="AP222" s="493" t="n">
        <v>0</v>
      </c>
      <c r="AQ222" s="493" t="n">
        <v>0</v>
      </c>
      <c r="AR222" s="493" t="n">
        <v>0</v>
      </c>
      <c r="AS222" s="493" t="n">
        <v>0</v>
      </c>
      <c r="AT222" s="493" t="n">
        <v>0</v>
      </c>
      <c r="AU222" s="493" t="n">
        <v>0</v>
      </c>
      <c r="AV222" s="493" t="n">
        <v>0</v>
      </c>
      <c r="AW222" s="493" t="n">
        <v>0</v>
      </c>
      <c r="AX222" s="493" t="n">
        <v>0</v>
      </c>
      <c r="AY222" s="493" t="n">
        <v>0</v>
      </c>
      <c r="AZ222" s="493" t="n">
        <v>0</v>
      </c>
      <c r="BA222" s="493" t="n">
        <v>0</v>
      </c>
      <c r="BB222" s="493" t="n">
        <v>0</v>
      </c>
      <c r="BC222" s="493" t="n">
        <v>0</v>
      </c>
      <c r="BD222" s="493" t="n">
        <v>0</v>
      </c>
      <c r="BE222" s="493" t="n">
        <v>0</v>
      </c>
      <c r="BF222" s="493" t="n">
        <v>0</v>
      </c>
      <c r="BG222" s="493" t="n">
        <v>0</v>
      </c>
      <c r="BH222" s="493" t="n">
        <v>0</v>
      </c>
      <c r="BI222" s="493" t="n">
        <v>0</v>
      </c>
      <c r="BJ222" s="493" t="n">
        <v>0</v>
      </c>
      <c r="BK222" s="493" t="n">
        <v>0</v>
      </c>
      <c r="BL222" s="493" t="n">
        <v>0</v>
      </c>
      <c r="BM222" s="493" t="n">
        <v>0</v>
      </c>
      <c r="BN222" s="493" t="n">
        <v>0</v>
      </c>
      <c r="BO222" s="493" t="n">
        <v>0</v>
      </c>
      <c r="BP222" s="493" t="n">
        <v>0</v>
      </c>
      <c r="BQ222" s="493" t="n">
        <v>0</v>
      </c>
      <c r="BR222" s="493" t="n">
        <v>0</v>
      </c>
      <c r="BS222" s="493" t="n">
        <v>0</v>
      </c>
      <c r="BT222" s="493" t="n">
        <v>0</v>
      </c>
      <c r="BU222" s="493" t="n">
        <v>0</v>
      </c>
      <c r="BV222" s="493" t="n">
        <v>0</v>
      </c>
      <c r="BW222" s="493" t="n">
        <v>0</v>
      </c>
    </row>
    <row r="223">
      <c r="A223" t="inlineStr">
        <is>
          <t>[C11A1] 심혈관 질환 다중요법 목적의 복합제제 (단일 투약 형태)</t>
        </is>
      </c>
      <c r="B223" t="inlineStr">
        <is>
          <t>셀트리온제약</t>
        </is>
      </c>
      <c r="C223" t="inlineStr">
        <is>
          <t>암로젯</t>
        </is>
      </c>
      <c r="D223" t="inlineStr">
        <is>
          <t>셀트리온제약</t>
        </is>
      </c>
      <c r="E223" t="inlineStr">
        <is>
          <t>amlodipine besylate  ( as amlodipine),  ezetimibe,  rosuvastatin calcium  ( as rosuvastatin)</t>
        </is>
      </c>
      <c r="F223" t="inlineStr">
        <is>
          <t>상급종합병원</t>
        </is>
      </c>
      <c r="G223" t="inlineStr">
        <is>
          <t>Original</t>
        </is>
      </c>
      <c r="H223" s="493" t="n">
        <v>0</v>
      </c>
      <c r="I223" s="493" t="n">
        <v>0</v>
      </c>
      <c r="J223" s="493" t="n">
        <v>0</v>
      </c>
      <c r="K223" s="493" t="n">
        <v>0</v>
      </c>
      <c r="L223" s="493" t="n">
        <v>0</v>
      </c>
      <c r="M223" s="493" t="n">
        <v>0</v>
      </c>
      <c r="N223" s="493" t="n">
        <v>0</v>
      </c>
      <c r="O223" s="493" t="n">
        <v>0</v>
      </c>
      <c r="P223" s="493" t="n">
        <v>0</v>
      </c>
      <c r="Q223" s="493" t="n">
        <v>0</v>
      </c>
      <c r="R223" s="493" t="n">
        <v>0</v>
      </c>
      <c r="S223" s="493" t="n">
        <v>0</v>
      </c>
      <c r="T223" s="493" t="n">
        <v>0</v>
      </c>
      <c r="U223" s="493" t="n">
        <v>0</v>
      </c>
      <c r="V223" s="493" t="n">
        <v>0</v>
      </c>
      <c r="W223" s="493" t="n">
        <v>0</v>
      </c>
      <c r="X223" s="493" t="n">
        <v>0</v>
      </c>
      <c r="Y223" s="493" t="n">
        <v>0</v>
      </c>
      <c r="Z223" s="493" t="n">
        <v>0</v>
      </c>
      <c r="AA223" s="493" t="n">
        <v>0</v>
      </c>
      <c r="AB223" s="493" t="n">
        <v>0</v>
      </c>
      <c r="AC223" s="493" t="n">
        <v>0</v>
      </c>
      <c r="AD223" s="493" t="n">
        <v>0</v>
      </c>
      <c r="AE223" s="493" t="n">
        <v>0</v>
      </c>
      <c r="AF223" s="493" t="n">
        <v>0</v>
      </c>
      <c r="AG223" s="493" t="n">
        <v>0</v>
      </c>
      <c r="AH223" s="493" t="n">
        <v>0</v>
      </c>
      <c r="AI223" s="493" t="n">
        <v>0</v>
      </c>
      <c r="AJ223" s="493" t="n">
        <v>0</v>
      </c>
      <c r="AK223" s="493" t="n">
        <v>0</v>
      </c>
      <c r="AL223" s="493" t="n">
        <v>0</v>
      </c>
      <c r="AM223" s="493" t="n">
        <v>0</v>
      </c>
      <c r="AN223" s="493" t="n">
        <v>0</v>
      </c>
      <c r="AO223" s="493" t="n">
        <v>0</v>
      </c>
      <c r="AP223" s="493" t="n">
        <v>0</v>
      </c>
      <c r="AQ223" s="493" t="n">
        <v>0</v>
      </c>
      <c r="AR223" s="493" t="n">
        <v>0</v>
      </c>
      <c r="AS223" s="493" t="n">
        <v>0</v>
      </c>
      <c r="AT223" s="493" t="n">
        <v>0</v>
      </c>
      <c r="AU223" s="493" t="n">
        <v>0</v>
      </c>
      <c r="AV223" s="493" t="n">
        <v>0</v>
      </c>
      <c r="AW223" s="493" t="n">
        <v>0</v>
      </c>
      <c r="AX223" s="493" t="n">
        <v>0</v>
      </c>
      <c r="AY223" s="493" t="n">
        <v>0</v>
      </c>
      <c r="AZ223" s="493" t="n">
        <v>0</v>
      </c>
      <c r="BA223" s="493" t="n">
        <v>0</v>
      </c>
      <c r="BB223" s="493" t="n">
        <v>0</v>
      </c>
      <c r="BC223" s="493" t="n">
        <v>0</v>
      </c>
      <c r="BD223" s="493" t="n">
        <v>0</v>
      </c>
      <c r="BE223" s="493" t="n">
        <v>0</v>
      </c>
      <c r="BF223" s="493" t="n">
        <v>0</v>
      </c>
      <c r="BG223" s="493" t="n">
        <v>0</v>
      </c>
      <c r="BH223" s="493" t="n">
        <v>0</v>
      </c>
      <c r="BI223" s="493" t="n">
        <v>0</v>
      </c>
      <c r="BJ223" s="493" t="n">
        <v>0</v>
      </c>
      <c r="BK223" s="493" t="n">
        <v>0</v>
      </c>
      <c r="BL223" s="493" t="n">
        <v>0</v>
      </c>
      <c r="BM223" s="493" t="n">
        <v>1082.5</v>
      </c>
      <c r="BN223" s="493" t="n">
        <v>2386.8</v>
      </c>
      <c r="BO223" s="493" t="n">
        <v>2207</v>
      </c>
      <c r="BP223" s="493" t="n">
        <v>0</v>
      </c>
      <c r="BQ223" s="493" t="n">
        <v>259.7</v>
      </c>
      <c r="BR223" s="493" t="n">
        <v>1413.9</v>
      </c>
      <c r="BS223" s="493" t="n">
        <v>8796.6</v>
      </c>
      <c r="BT223" s="493" t="n">
        <v>7482.5</v>
      </c>
      <c r="BU223" s="493" t="n">
        <v>5344.87</v>
      </c>
      <c r="BV223" s="493" t="n">
        <v>18951.16</v>
      </c>
      <c r="BW223" s="493" t="n">
        <v>9574.08</v>
      </c>
    </row>
    <row r="224">
      <c r="A224" t="inlineStr">
        <is>
          <t>[C11A1] 심혈관 질환 다중요법 목적의 복합제제 (단일 투약 형태)</t>
        </is>
      </c>
      <c r="B224" t="inlineStr">
        <is>
          <t>셀트리온제약</t>
        </is>
      </c>
      <c r="C224" t="inlineStr">
        <is>
          <t>암로젯</t>
        </is>
      </c>
      <c r="D224" t="inlineStr">
        <is>
          <t>셀트리온제약</t>
        </is>
      </c>
      <c r="E224" t="inlineStr">
        <is>
          <t>amlodipine besylate  ( as amlodipine),  ezetimibe,  rosuvastatin calcium  ( as rosuvastatin)</t>
        </is>
      </c>
      <c r="F224" t="inlineStr">
        <is>
          <t>종합병원</t>
        </is>
      </c>
      <c r="G224" t="inlineStr">
        <is>
          <t>Original</t>
        </is>
      </c>
      <c r="H224" s="493" t="n">
        <v>0</v>
      </c>
      <c r="I224" s="493" t="n">
        <v>0</v>
      </c>
      <c r="J224" s="493" t="n">
        <v>0</v>
      </c>
      <c r="K224" s="493" t="n">
        <v>0</v>
      </c>
      <c r="L224" s="493" t="n">
        <v>0</v>
      </c>
      <c r="M224" s="493" t="n">
        <v>0</v>
      </c>
      <c r="N224" s="493" t="n">
        <v>0</v>
      </c>
      <c r="O224" s="493" t="n">
        <v>0</v>
      </c>
      <c r="P224" s="493" t="n">
        <v>0</v>
      </c>
      <c r="Q224" s="493" t="n">
        <v>0</v>
      </c>
      <c r="R224" s="493" t="n">
        <v>0</v>
      </c>
      <c r="S224" s="493" t="n">
        <v>0</v>
      </c>
      <c r="T224" s="493" t="n">
        <v>0</v>
      </c>
      <c r="U224" s="493" t="n">
        <v>0</v>
      </c>
      <c r="V224" s="493" t="n">
        <v>0</v>
      </c>
      <c r="W224" s="493" t="n">
        <v>0</v>
      </c>
      <c r="X224" s="493" t="n">
        <v>0</v>
      </c>
      <c r="Y224" s="493" t="n">
        <v>0</v>
      </c>
      <c r="Z224" s="493" t="n">
        <v>0</v>
      </c>
      <c r="AA224" s="493" t="n">
        <v>0</v>
      </c>
      <c r="AB224" s="493" t="n">
        <v>0</v>
      </c>
      <c r="AC224" s="493" t="n">
        <v>0</v>
      </c>
      <c r="AD224" s="493" t="n">
        <v>0</v>
      </c>
      <c r="AE224" s="493" t="n">
        <v>0</v>
      </c>
      <c r="AF224" s="493" t="n">
        <v>0</v>
      </c>
      <c r="AG224" s="493" t="n">
        <v>0</v>
      </c>
      <c r="AH224" s="493" t="n">
        <v>0</v>
      </c>
      <c r="AI224" s="493" t="n">
        <v>0</v>
      </c>
      <c r="AJ224" s="493" t="n">
        <v>0</v>
      </c>
      <c r="AK224" s="493" t="n">
        <v>0</v>
      </c>
      <c r="AL224" s="493" t="n">
        <v>0</v>
      </c>
      <c r="AM224" s="493" t="n">
        <v>0</v>
      </c>
      <c r="AN224" s="493" t="n">
        <v>0</v>
      </c>
      <c r="AO224" s="493" t="n">
        <v>0</v>
      </c>
      <c r="AP224" s="493" t="n">
        <v>0</v>
      </c>
      <c r="AQ224" s="493" t="n">
        <v>0</v>
      </c>
      <c r="AR224" s="493" t="n">
        <v>0</v>
      </c>
      <c r="AS224" s="493" t="n">
        <v>0</v>
      </c>
      <c r="AT224" s="493" t="n">
        <v>0</v>
      </c>
      <c r="AU224" s="493" t="n">
        <v>0</v>
      </c>
      <c r="AV224" s="493" t="n">
        <v>0</v>
      </c>
      <c r="AW224" s="493" t="n">
        <v>0</v>
      </c>
      <c r="AX224" s="493" t="n">
        <v>0</v>
      </c>
      <c r="AY224" s="493" t="n">
        <v>0</v>
      </c>
      <c r="AZ224" s="493" t="n">
        <v>0</v>
      </c>
      <c r="BA224" s="493" t="n">
        <v>0</v>
      </c>
      <c r="BB224" s="493" t="n">
        <v>0</v>
      </c>
      <c r="BC224" s="493" t="n">
        <v>0</v>
      </c>
      <c r="BD224" s="493" t="n">
        <v>0</v>
      </c>
      <c r="BE224" s="493" t="n">
        <v>0</v>
      </c>
      <c r="BF224" s="493" t="n">
        <v>774.88</v>
      </c>
      <c r="BG224" s="493" t="n">
        <v>559.9299999999999</v>
      </c>
      <c r="BH224" s="493" t="n">
        <v>1538.2</v>
      </c>
      <c r="BI224" s="493" t="n">
        <v>1973.22</v>
      </c>
      <c r="BJ224" s="493" t="n">
        <v>2619.24</v>
      </c>
      <c r="BK224" s="493" t="n">
        <v>2856.66</v>
      </c>
      <c r="BL224" s="493" t="n">
        <v>5639.27</v>
      </c>
      <c r="BM224" s="493" t="n">
        <v>6000.03</v>
      </c>
      <c r="BN224" s="493" t="n">
        <v>5756.88</v>
      </c>
      <c r="BO224" s="493" t="n">
        <v>7307.39</v>
      </c>
      <c r="BP224" s="493" t="n">
        <v>6657.3</v>
      </c>
      <c r="BQ224" s="493" t="n">
        <v>23588.26</v>
      </c>
      <c r="BR224" s="493" t="n">
        <v>37788.81</v>
      </c>
      <c r="BS224" s="493" t="n">
        <v>52086.62</v>
      </c>
      <c r="BT224" s="493" t="n">
        <v>76284.97</v>
      </c>
      <c r="BU224" s="493" t="n">
        <v>81468.73</v>
      </c>
      <c r="BV224" s="493" t="n">
        <v>87583.92</v>
      </c>
      <c r="BW224" s="493" t="n">
        <v>109646.47</v>
      </c>
    </row>
    <row r="225">
      <c r="A225" t="inlineStr">
        <is>
          <t>[C11A1] 심혈관 질환 다중요법 목적의 복합제제 (단일 투약 형태)</t>
        </is>
      </c>
      <c r="B225" t="inlineStr">
        <is>
          <t>셀트리온제약</t>
        </is>
      </c>
      <c r="C225" t="inlineStr">
        <is>
          <t>암로젯</t>
        </is>
      </c>
      <c r="D225" t="inlineStr">
        <is>
          <t>셀트리온제약</t>
        </is>
      </c>
      <c r="E225" t="inlineStr">
        <is>
          <t>amlodipine besylate  ( as amlodipine),  ezetimibe,  rosuvastatin calcium  ( as rosuvastatin)</t>
        </is>
      </c>
      <c r="F225" t="inlineStr">
        <is>
          <t>병원</t>
        </is>
      </c>
      <c r="G225" t="inlineStr">
        <is>
          <t>Original</t>
        </is>
      </c>
      <c r="H225" s="493" t="n">
        <v>0</v>
      </c>
      <c r="I225" s="493" t="n">
        <v>0</v>
      </c>
      <c r="J225" s="493" t="n">
        <v>0</v>
      </c>
      <c r="K225" s="493" t="n">
        <v>0</v>
      </c>
      <c r="L225" s="493" t="n">
        <v>0</v>
      </c>
      <c r="M225" s="493" t="n">
        <v>0</v>
      </c>
      <c r="N225" s="493" t="n">
        <v>0</v>
      </c>
      <c r="O225" s="493" t="n">
        <v>0</v>
      </c>
      <c r="P225" s="493" t="n">
        <v>0</v>
      </c>
      <c r="Q225" s="493" t="n">
        <v>0</v>
      </c>
      <c r="R225" s="493" t="n">
        <v>0</v>
      </c>
      <c r="S225" s="493" t="n">
        <v>0</v>
      </c>
      <c r="T225" s="493" t="n">
        <v>0</v>
      </c>
      <c r="U225" s="493" t="n">
        <v>0</v>
      </c>
      <c r="V225" s="493" t="n">
        <v>0</v>
      </c>
      <c r="W225" s="493" t="n">
        <v>0</v>
      </c>
      <c r="X225" s="493" t="n">
        <v>0</v>
      </c>
      <c r="Y225" s="493" t="n">
        <v>0</v>
      </c>
      <c r="Z225" s="493" t="n">
        <v>0</v>
      </c>
      <c r="AA225" s="493" t="n">
        <v>0</v>
      </c>
      <c r="AB225" s="493" t="n">
        <v>0</v>
      </c>
      <c r="AC225" s="493" t="n">
        <v>0</v>
      </c>
      <c r="AD225" s="493" t="n">
        <v>0</v>
      </c>
      <c r="AE225" s="493" t="n">
        <v>0</v>
      </c>
      <c r="AF225" s="493" t="n">
        <v>0</v>
      </c>
      <c r="AG225" s="493" t="n">
        <v>0</v>
      </c>
      <c r="AH225" s="493" t="n">
        <v>0</v>
      </c>
      <c r="AI225" s="493" t="n">
        <v>0</v>
      </c>
      <c r="AJ225" s="493" t="n">
        <v>0</v>
      </c>
      <c r="AK225" s="493" t="n">
        <v>0</v>
      </c>
      <c r="AL225" s="493" t="n">
        <v>0</v>
      </c>
      <c r="AM225" s="493" t="n">
        <v>0</v>
      </c>
      <c r="AN225" s="493" t="n">
        <v>0</v>
      </c>
      <c r="AO225" s="493" t="n">
        <v>0</v>
      </c>
      <c r="AP225" s="493" t="n">
        <v>0</v>
      </c>
      <c r="AQ225" s="493" t="n">
        <v>0</v>
      </c>
      <c r="AR225" s="493" t="n">
        <v>0</v>
      </c>
      <c r="AS225" s="493" t="n">
        <v>0</v>
      </c>
      <c r="AT225" s="493" t="n">
        <v>0</v>
      </c>
      <c r="AU225" s="493" t="n">
        <v>0</v>
      </c>
      <c r="AV225" s="493" t="n">
        <v>0</v>
      </c>
      <c r="AW225" s="493" t="n">
        <v>0</v>
      </c>
      <c r="AX225" s="493" t="n">
        <v>0</v>
      </c>
      <c r="AY225" s="493" t="n">
        <v>0</v>
      </c>
      <c r="AZ225" s="493" t="n">
        <v>0</v>
      </c>
      <c r="BA225" s="493" t="n">
        <v>0</v>
      </c>
      <c r="BB225" s="493" t="n">
        <v>0</v>
      </c>
      <c r="BC225" s="493" t="n">
        <v>0</v>
      </c>
      <c r="BD225" s="493" t="n">
        <v>0</v>
      </c>
      <c r="BE225" s="493" t="n">
        <v>0</v>
      </c>
      <c r="BF225" s="493" t="n">
        <v>0</v>
      </c>
      <c r="BG225" s="493" t="n">
        <v>0</v>
      </c>
      <c r="BH225" s="493" t="n">
        <v>408.9</v>
      </c>
      <c r="BI225" s="493" t="n">
        <v>920.4</v>
      </c>
      <c r="BJ225" s="493" t="n">
        <v>1817</v>
      </c>
      <c r="BK225" s="493" t="n">
        <v>2059.63</v>
      </c>
      <c r="BL225" s="493" t="n">
        <v>820.13</v>
      </c>
      <c r="BM225" s="493" t="n">
        <v>1715.06</v>
      </c>
      <c r="BN225" s="493" t="n">
        <v>3942.52</v>
      </c>
      <c r="BO225" s="493" t="n">
        <v>2347.16</v>
      </c>
      <c r="BP225" s="493" t="n">
        <v>1280.34</v>
      </c>
      <c r="BQ225" s="493" t="n">
        <v>847.04</v>
      </c>
      <c r="BR225" s="493" t="n">
        <v>1581.22</v>
      </c>
      <c r="BS225" s="493" t="n">
        <v>898.63</v>
      </c>
      <c r="BT225" s="493" t="n">
        <v>1700.32</v>
      </c>
      <c r="BU225" s="493" t="n">
        <v>1429.5</v>
      </c>
      <c r="BV225" s="493" t="n">
        <v>402.48</v>
      </c>
      <c r="BW225" s="493" t="n">
        <v>862.5599999999999</v>
      </c>
    </row>
    <row r="226">
      <c r="A226" t="inlineStr">
        <is>
          <t>[C11A1] 심혈관 질환 다중요법 목적의 복합제제 (단일 투약 형태)</t>
        </is>
      </c>
      <c r="B226" t="inlineStr">
        <is>
          <t>셀트리온제약</t>
        </is>
      </c>
      <c r="C226" t="inlineStr">
        <is>
          <t>암로젯</t>
        </is>
      </c>
      <c r="D226" t="inlineStr">
        <is>
          <t>셀트리온제약</t>
        </is>
      </c>
      <c r="E226" t="inlineStr">
        <is>
          <t>amlodipine besylate  ( as amlodipine),  ezetimibe,  rosuvastatin calcium  ( as rosuvastatin)</t>
        </is>
      </c>
      <c r="F226" t="inlineStr">
        <is>
          <t>의원</t>
        </is>
      </c>
      <c r="G226" t="inlineStr">
        <is>
          <t>Original</t>
        </is>
      </c>
      <c r="H226" s="493" t="n">
        <v>0</v>
      </c>
      <c r="I226" s="493" t="n">
        <v>0</v>
      </c>
      <c r="J226" s="493" t="n">
        <v>0</v>
      </c>
      <c r="K226" s="493" t="n">
        <v>0</v>
      </c>
      <c r="L226" s="493" t="n">
        <v>0</v>
      </c>
      <c r="M226" s="493" t="n">
        <v>0</v>
      </c>
      <c r="N226" s="493" t="n">
        <v>0</v>
      </c>
      <c r="O226" s="493" t="n">
        <v>0</v>
      </c>
      <c r="P226" s="493" t="n">
        <v>0</v>
      </c>
      <c r="Q226" s="493" t="n">
        <v>0</v>
      </c>
      <c r="R226" s="493" t="n">
        <v>0</v>
      </c>
      <c r="S226" s="493" t="n">
        <v>0</v>
      </c>
      <c r="T226" s="493" t="n">
        <v>0</v>
      </c>
      <c r="U226" s="493" t="n">
        <v>0</v>
      </c>
      <c r="V226" s="493" t="n">
        <v>0</v>
      </c>
      <c r="W226" s="493" t="n">
        <v>0</v>
      </c>
      <c r="X226" s="493" t="n">
        <v>0</v>
      </c>
      <c r="Y226" s="493" t="n">
        <v>0</v>
      </c>
      <c r="Z226" s="493" t="n">
        <v>0</v>
      </c>
      <c r="AA226" s="493" t="n">
        <v>0</v>
      </c>
      <c r="AB226" s="493" t="n">
        <v>0</v>
      </c>
      <c r="AC226" s="493" t="n">
        <v>0</v>
      </c>
      <c r="AD226" s="493" t="n">
        <v>0</v>
      </c>
      <c r="AE226" s="493" t="n">
        <v>0</v>
      </c>
      <c r="AF226" s="493" t="n">
        <v>0</v>
      </c>
      <c r="AG226" s="493" t="n">
        <v>0</v>
      </c>
      <c r="AH226" s="493" t="n">
        <v>0</v>
      </c>
      <c r="AI226" s="493" t="n">
        <v>0</v>
      </c>
      <c r="AJ226" s="493" t="n">
        <v>0</v>
      </c>
      <c r="AK226" s="493" t="n">
        <v>0</v>
      </c>
      <c r="AL226" s="493" t="n">
        <v>0</v>
      </c>
      <c r="AM226" s="493" t="n">
        <v>0</v>
      </c>
      <c r="AN226" s="493" t="n">
        <v>0</v>
      </c>
      <c r="AO226" s="493" t="n">
        <v>0</v>
      </c>
      <c r="AP226" s="493" t="n">
        <v>0</v>
      </c>
      <c r="AQ226" s="493" t="n">
        <v>0</v>
      </c>
      <c r="AR226" s="493" t="n">
        <v>0</v>
      </c>
      <c r="AS226" s="493" t="n">
        <v>0</v>
      </c>
      <c r="AT226" s="493" t="n">
        <v>0</v>
      </c>
      <c r="AU226" s="493" t="n">
        <v>0</v>
      </c>
      <c r="AV226" s="493" t="n">
        <v>0</v>
      </c>
      <c r="AW226" s="493" t="n">
        <v>0</v>
      </c>
      <c r="AX226" s="493" t="n">
        <v>0</v>
      </c>
      <c r="AY226" s="493" t="n">
        <v>0</v>
      </c>
      <c r="AZ226" s="493" t="n">
        <v>0</v>
      </c>
      <c r="BA226" s="493" t="n">
        <v>0</v>
      </c>
      <c r="BB226" s="493" t="n">
        <v>0</v>
      </c>
      <c r="BC226" s="493" t="n">
        <v>0</v>
      </c>
      <c r="BD226" s="493" t="n">
        <v>0</v>
      </c>
      <c r="BE226" s="493" t="n">
        <v>56</v>
      </c>
      <c r="BF226" s="493" t="n">
        <v>2354.6</v>
      </c>
      <c r="BG226" s="493" t="n">
        <v>3685.71</v>
      </c>
      <c r="BH226" s="493" t="n">
        <v>6319.95</v>
      </c>
      <c r="BI226" s="493" t="n">
        <v>5364.36</v>
      </c>
      <c r="BJ226" s="493" t="n">
        <v>11037.98</v>
      </c>
      <c r="BK226" s="493" t="n">
        <v>9167.32</v>
      </c>
      <c r="BL226" s="493" t="n">
        <v>10687.96</v>
      </c>
      <c r="BM226" s="493" t="n">
        <v>10860.98</v>
      </c>
      <c r="BN226" s="493" t="n">
        <v>12410.94</v>
      </c>
      <c r="BO226" s="493" t="n">
        <v>11977.73</v>
      </c>
      <c r="BP226" s="493" t="n">
        <v>10277.83</v>
      </c>
      <c r="BQ226" s="493" t="n">
        <v>12092.25</v>
      </c>
      <c r="BR226" s="493" t="n">
        <v>12246.77</v>
      </c>
      <c r="BS226" s="493" t="n">
        <v>11644.6</v>
      </c>
      <c r="BT226" s="493" t="n">
        <v>14214.03</v>
      </c>
      <c r="BU226" s="493" t="n">
        <v>13297.45</v>
      </c>
      <c r="BV226" s="493" t="n">
        <v>16364.46</v>
      </c>
      <c r="BW226" s="493" t="n">
        <v>11916.93</v>
      </c>
    </row>
    <row r="227">
      <c r="A227" t="inlineStr">
        <is>
          <t>[C11A1] 심혈관 질환 다중요법 목적의 복합제제 (단일 투약 형태)</t>
        </is>
      </c>
      <c r="B227" t="inlineStr">
        <is>
          <t>셀트리온제약</t>
        </is>
      </c>
      <c r="C227" t="inlineStr">
        <is>
          <t>암로젯</t>
        </is>
      </c>
      <c r="D227" t="inlineStr">
        <is>
          <t>셀트리온제약</t>
        </is>
      </c>
      <c r="E227" t="inlineStr">
        <is>
          <t>amlodipine besylate  ( as amlodipine),  ezetimibe,  rosuvastatin calcium  ( as rosuvastatin)</t>
        </is>
      </c>
      <c r="F227" t="inlineStr">
        <is>
          <t>보건소</t>
        </is>
      </c>
      <c r="G227" t="inlineStr">
        <is>
          <t>Original</t>
        </is>
      </c>
      <c r="H227" s="493" t="n">
        <v>0</v>
      </c>
      <c r="I227" s="493" t="n">
        <v>0</v>
      </c>
      <c r="J227" s="493" t="n">
        <v>0</v>
      </c>
      <c r="K227" s="493" t="n">
        <v>0</v>
      </c>
      <c r="L227" s="493" t="n">
        <v>0</v>
      </c>
      <c r="M227" s="493" t="n">
        <v>0</v>
      </c>
      <c r="N227" s="493" t="n">
        <v>0</v>
      </c>
      <c r="O227" s="493" t="n">
        <v>0</v>
      </c>
      <c r="P227" s="493" t="n">
        <v>0</v>
      </c>
      <c r="Q227" s="493" t="n">
        <v>0</v>
      </c>
      <c r="R227" s="493" t="n">
        <v>0</v>
      </c>
      <c r="S227" s="493" t="n">
        <v>0</v>
      </c>
      <c r="T227" s="493" t="n">
        <v>0</v>
      </c>
      <c r="U227" s="493" t="n">
        <v>0</v>
      </c>
      <c r="V227" s="493" t="n">
        <v>0</v>
      </c>
      <c r="W227" s="493" t="n">
        <v>0</v>
      </c>
      <c r="X227" s="493" t="n">
        <v>0</v>
      </c>
      <c r="Y227" s="493" t="n">
        <v>0</v>
      </c>
      <c r="Z227" s="493" t="n">
        <v>0</v>
      </c>
      <c r="AA227" s="493" t="n">
        <v>0</v>
      </c>
      <c r="AB227" s="493" t="n">
        <v>0</v>
      </c>
      <c r="AC227" s="493" t="n">
        <v>0</v>
      </c>
      <c r="AD227" s="493" t="n">
        <v>0</v>
      </c>
      <c r="AE227" s="493" t="n">
        <v>0</v>
      </c>
      <c r="AF227" s="493" t="n">
        <v>0</v>
      </c>
      <c r="AG227" s="493" t="n">
        <v>0</v>
      </c>
      <c r="AH227" s="493" t="n">
        <v>0</v>
      </c>
      <c r="AI227" s="493" t="n">
        <v>0</v>
      </c>
      <c r="AJ227" s="493" t="n">
        <v>0</v>
      </c>
      <c r="AK227" s="493" t="n">
        <v>0</v>
      </c>
      <c r="AL227" s="493" t="n">
        <v>0</v>
      </c>
      <c r="AM227" s="493" t="n">
        <v>0</v>
      </c>
      <c r="AN227" s="493" t="n">
        <v>0</v>
      </c>
      <c r="AO227" s="493" t="n">
        <v>0</v>
      </c>
      <c r="AP227" s="493" t="n">
        <v>0</v>
      </c>
      <c r="AQ227" s="493" t="n">
        <v>0</v>
      </c>
      <c r="AR227" s="493" t="n">
        <v>0</v>
      </c>
      <c r="AS227" s="493" t="n">
        <v>0</v>
      </c>
      <c r="AT227" s="493" t="n">
        <v>0</v>
      </c>
      <c r="AU227" s="493" t="n">
        <v>0</v>
      </c>
      <c r="AV227" s="493" t="n">
        <v>0</v>
      </c>
      <c r="AW227" s="493" t="n">
        <v>0</v>
      </c>
      <c r="AX227" s="493" t="n">
        <v>0</v>
      </c>
      <c r="AY227" s="493" t="n">
        <v>0</v>
      </c>
      <c r="AZ227" s="493" t="n">
        <v>0</v>
      </c>
      <c r="BA227" s="493" t="n">
        <v>0</v>
      </c>
      <c r="BB227" s="493" t="n">
        <v>0</v>
      </c>
      <c r="BC227" s="493" t="n">
        <v>0</v>
      </c>
      <c r="BD227" s="493" t="n">
        <v>0</v>
      </c>
      <c r="BE227" s="493" t="n">
        <v>0</v>
      </c>
      <c r="BF227" s="493" t="n">
        <v>0</v>
      </c>
      <c r="BG227" s="493" t="n">
        <v>0</v>
      </c>
      <c r="BH227" s="493" t="n">
        <v>0</v>
      </c>
      <c r="BI227" s="493" t="n">
        <v>0</v>
      </c>
      <c r="BJ227" s="493" t="n">
        <v>0</v>
      </c>
      <c r="BK227" s="493" t="n">
        <v>1123.2</v>
      </c>
      <c r="BL227" s="493" t="n">
        <v>0</v>
      </c>
      <c r="BM227" s="493" t="n">
        <v>0</v>
      </c>
      <c r="BN227" s="493" t="n">
        <v>0</v>
      </c>
      <c r="BO227" s="493" t="n">
        <v>0</v>
      </c>
      <c r="BP227" s="493" t="n">
        <v>0</v>
      </c>
      <c r="BQ227" s="493" t="n">
        <v>0</v>
      </c>
      <c r="BR227" s="493" t="n">
        <v>0</v>
      </c>
      <c r="BS227" s="493" t="n">
        <v>0</v>
      </c>
      <c r="BT227" s="493" t="n">
        <v>0</v>
      </c>
      <c r="BU227" s="493" t="n">
        <v>0</v>
      </c>
      <c r="BV227" s="493" t="n">
        <v>0</v>
      </c>
      <c r="BW227" s="493" t="n">
        <v>0.6</v>
      </c>
    </row>
    <row r="228">
      <c r="A228" t="inlineStr">
        <is>
          <t>[C11A1] 심혈관 질환 다중요법 목적의 복합제제 (단일 투약 형태)</t>
        </is>
      </c>
      <c r="B228" t="inlineStr">
        <is>
          <t>셀트리온제약</t>
        </is>
      </c>
      <c r="C228" t="inlineStr">
        <is>
          <t>암로젯</t>
        </is>
      </c>
      <c r="D228" t="inlineStr">
        <is>
          <t>셀트리온제약</t>
        </is>
      </c>
      <c r="E228" t="inlineStr">
        <is>
          <t>amlodipine besylate  ( as amlodipine),  ezetimibe,  rosuvastatin calcium  ( as rosuvastatin)</t>
        </is>
      </c>
      <c r="F228" t="inlineStr">
        <is>
          <t>기타(치과의원, 치과병원 등)</t>
        </is>
      </c>
      <c r="G228" t="inlineStr">
        <is>
          <t>Original</t>
        </is>
      </c>
      <c r="H228" s="493" t="n">
        <v>0</v>
      </c>
      <c r="I228" s="493" t="n">
        <v>0</v>
      </c>
      <c r="J228" s="493" t="n">
        <v>0</v>
      </c>
      <c r="K228" s="493" t="n">
        <v>0</v>
      </c>
      <c r="L228" s="493" t="n">
        <v>0</v>
      </c>
      <c r="M228" s="493" t="n">
        <v>0</v>
      </c>
      <c r="N228" s="493" t="n">
        <v>0</v>
      </c>
      <c r="O228" s="493" t="n">
        <v>0</v>
      </c>
      <c r="P228" s="493" t="n">
        <v>0</v>
      </c>
      <c r="Q228" s="493" t="n">
        <v>0</v>
      </c>
      <c r="R228" s="493" t="n">
        <v>0</v>
      </c>
      <c r="S228" s="493" t="n">
        <v>0</v>
      </c>
      <c r="T228" s="493" t="n">
        <v>0</v>
      </c>
      <c r="U228" s="493" t="n">
        <v>0</v>
      </c>
      <c r="V228" s="493" t="n">
        <v>0</v>
      </c>
      <c r="W228" s="493" t="n">
        <v>0</v>
      </c>
      <c r="X228" s="493" t="n">
        <v>0</v>
      </c>
      <c r="Y228" s="493" t="n">
        <v>0</v>
      </c>
      <c r="Z228" s="493" t="n">
        <v>0</v>
      </c>
      <c r="AA228" s="493" t="n">
        <v>0</v>
      </c>
      <c r="AB228" s="493" t="n">
        <v>0</v>
      </c>
      <c r="AC228" s="493" t="n">
        <v>0</v>
      </c>
      <c r="AD228" s="493" t="n">
        <v>0</v>
      </c>
      <c r="AE228" s="493" t="n">
        <v>0</v>
      </c>
      <c r="AF228" s="493" t="n">
        <v>0</v>
      </c>
      <c r="AG228" s="493" t="n">
        <v>0</v>
      </c>
      <c r="AH228" s="493" t="n">
        <v>0</v>
      </c>
      <c r="AI228" s="493" t="n">
        <v>0</v>
      </c>
      <c r="AJ228" s="493" t="n">
        <v>0</v>
      </c>
      <c r="AK228" s="493" t="n">
        <v>0</v>
      </c>
      <c r="AL228" s="493" t="n">
        <v>0</v>
      </c>
      <c r="AM228" s="493" t="n">
        <v>0</v>
      </c>
      <c r="AN228" s="493" t="n">
        <v>0</v>
      </c>
      <c r="AO228" s="493" t="n">
        <v>0</v>
      </c>
      <c r="AP228" s="493" t="n">
        <v>0</v>
      </c>
      <c r="AQ228" s="493" t="n">
        <v>0</v>
      </c>
      <c r="AR228" s="493" t="n">
        <v>0</v>
      </c>
      <c r="AS228" s="493" t="n">
        <v>0</v>
      </c>
      <c r="AT228" s="493" t="n">
        <v>0</v>
      </c>
      <c r="AU228" s="493" t="n">
        <v>0</v>
      </c>
      <c r="AV228" s="493" t="n">
        <v>0</v>
      </c>
      <c r="AW228" s="493" t="n">
        <v>0</v>
      </c>
      <c r="AX228" s="493" t="n">
        <v>0</v>
      </c>
      <c r="AY228" s="493" t="n">
        <v>0</v>
      </c>
      <c r="AZ228" s="493" t="n">
        <v>0</v>
      </c>
      <c r="BA228" s="493" t="n">
        <v>0</v>
      </c>
      <c r="BB228" s="493" t="n">
        <v>0</v>
      </c>
      <c r="BC228" s="493" t="n">
        <v>0</v>
      </c>
      <c r="BD228" s="493" t="n">
        <v>0</v>
      </c>
      <c r="BE228" s="493" t="n">
        <v>0</v>
      </c>
      <c r="BF228" s="493" t="n">
        <v>0</v>
      </c>
      <c r="BG228" s="493" t="n">
        <v>0</v>
      </c>
      <c r="BH228" s="493" t="n">
        <v>0</v>
      </c>
      <c r="BI228" s="493" t="n">
        <v>0</v>
      </c>
      <c r="BJ228" s="493" t="n">
        <v>114</v>
      </c>
      <c r="BK228" s="493" t="n">
        <v>220.2</v>
      </c>
      <c r="BL228" s="493" t="n">
        <v>0</v>
      </c>
      <c r="BM228" s="493" t="n">
        <v>0</v>
      </c>
      <c r="BN228" s="493" t="n">
        <v>0</v>
      </c>
      <c r="BO228" s="493" t="n">
        <v>0</v>
      </c>
      <c r="BP228" s="493" t="n">
        <v>0</v>
      </c>
      <c r="BQ228" s="493" t="n">
        <v>121.6</v>
      </c>
      <c r="BR228" s="493" t="n">
        <v>91.2</v>
      </c>
      <c r="BS228" s="493" t="n">
        <v>97.5</v>
      </c>
      <c r="BT228" s="493" t="n">
        <v>0</v>
      </c>
      <c r="BU228" s="493" t="n">
        <v>159.6</v>
      </c>
      <c r="BV228" s="493" t="n">
        <v>0</v>
      </c>
      <c r="BW228" s="493" t="n">
        <v>175.8</v>
      </c>
    </row>
    <row r="229">
      <c r="A229" t="inlineStr">
        <is>
          <t>[C11A1] 심혈관 질환 다중요법 목적의 복합제제 (단일 투약 형태)</t>
        </is>
      </c>
      <c r="B229" t="inlineStr">
        <is>
          <t>셀트리온제약</t>
        </is>
      </c>
      <c r="C229" t="inlineStr">
        <is>
          <t>카디엔</t>
        </is>
      </c>
      <c r="D229" t="inlineStr">
        <is>
          <t>셀트리온제약</t>
        </is>
      </c>
      <c r="E229" t="inlineStr">
        <is>
          <t>amlodipine besylate,  atorvastatin calcium</t>
        </is>
      </c>
      <c r="F229" t="inlineStr">
        <is>
          <t>상급종합병원</t>
        </is>
      </c>
      <c r="G229" t="inlineStr">
        <is>
          <t>Generic</t>
        </is>
      </c>
      <c r="H229" s="493" t="n">
        <v>0</v>
      </c>
      <c r="I229" s="493" t="n">
        <v>0</v>
      </c>
      <c r="J229" s="493" t="n">
        <v>0</v>
      </c>
      <c r="K229" s="493" t="n">
        <v>0</v>
      </c>
      <c r="L229" s="493" t="n">
        <v>361.8</v>
      </c>
      <c r="M229" s="493" t="n">
        <v>0</v>
      </c>
      <c r="N229" s="493" t="n">
        <v>0</v>
      </c>
      <c r="O229" s="493" t="n">
        <v>0</v>
      </c>
      <c r="P229" s="493" t="n">
        <v>1812</v>
      </c>
      <c r="Q229" s="493" t="n">
        <v>225.4</v>
      </c>
      <c r="R229" s="493" t="n">
        <v>0</v>
      </c>
      <c r="S229" s="493" t="n">
        <v>0</v>
      </c>
      <c r="T229" s="493" t="n">
        <v>555</v>
      </c>
      <c r="U229" s="493" t="n">
        <v>3719.87</v>
      </c>
      <c r="V229" s="493" t="n">
        <v>7363.9</v>
      </c>
      <c r="W229" s="493" t="n">
        <v>6066.89</v>
      </c>
      <c r="X229" s="493" t="n">
        <v>3290.23</v>
      </c>
      <c r="Y229" s="493" t="n">
        <v>3546.06</v>
      </c>
      <c r="Z229" s="493" t="n">
        <v>5831.64</v>
      </c>
      <c r="AA229" s="493" t="n">
        <v>7208.5</v>
      </c>
      <c r="AB229" s="493" t="n">
        <v>7976</v>
      </c>
      <c r="AC229" s="493" t="n">
        <v>4733.3</v>
      </c>
      <c r="AD229" s="493" t="n">
        <v>7152.99</v>
      </c>
      <c r="AE229" s="493" t="n">
        <v>5113.03</v>
      </c>
      <c r="AF229" s="493" t="n">
        <v>8997.200000000001</v>
      </c>
      <c r="AG229" s="493" t="n">
        <v>6672.15</v>
      </c>
      <c r="AH229" s="493" t="n">
        <v>8308.16</v>
      </c>
      <c r="AI229" s="493" t="n">
        <v>6786.3</v>
      </c>
      <c r="AJ229" s="493" t="n">
        <v>3675.8</v>
      </c>
      <c r="AK229" s="493" t="n">
        <v>2236.81</v>
      </c>
      <c r="AL229" s="493" t="n">
        <v>12088.26</v>
      </c>
      <c r="AM229" s="493" t="n">
        <v>13766.7</v>
      </c>
      <c r="AN229" s="493" t="n">
        <v>14883.68</v>
      </c>
      <c r="AO229" s="493" t="n">
        <v>2719.2</v>
      </c>
      <c r="AP229" s="493" t="n">
        <v>6031.98</v>
      </c>
      <c r="AQ229" s="493" t="n">
        <v>8176.86</v>
      </c>
      <c r="AR229" s="493" t="n">
        <v>7810.28</v>
      </c>
      <c r="AS229" s="493" t="n">
        <v>7630.08</v>
      </c>
      <c r="AT229" s="493" t="n">
        <v>8505.65</v>
      </c>
      <c r="AU229" s="493" t="n">
        <v>12952.5</v>
      </c>
      <c r="AV229" s="493" t="n">
        <v>3998.48</v>
      </c>
      <c r="AW229" s="493" t="n">
        <v>1513.3</v>
      </c>
      <c r="AX229" s="493" t="n">
        <v>5119.42</v>
      </c>
      <c r="AY229" s="493" t="n">
        <v>5396.72</v>
      </c>
      <c r="AZ229" s="493" t="n">
        <v>5185.8</v>
      </c>
      <c r="BA229" s="493" t="n">
        <v>4416.04</v>
      </c>
      <c r="BB229" s="493" t="n">
        <v>1574</v>
      </c>
      <c r="BC229" s="493" t="n">
        <v>2912.14</v>
      </c>
      <c r="BD229" s="493" t="n">
        <v>6403.15</v>
      </c>
      <c r="BE229" s="493" t="n">
        <v>7083.9</v>
      </c>
      <c r="BF229" s="493" t="n">
        <v>4050.84</v>
      </c>
      <c r="BG229" s="493" t="n">
        <v>2556.4</v>
      </c>
      <c r="BH229" s="493" t="n">
        <v>2477.15</v>
      </c>
      <c r="BI229" s="493" t="n">
        <v>7557.8</v>
      </c>
      <c r="BJ229" s="493" t="n">
        <v>3223.73</v>
      </c>
      <c r="BK229" s="493" t="n">
        <v>4757.4</v>
      </c>
      <c r="BL229" s="493" t="n">
        <v>3150.04</v>
      </c>
      <c r="BM229" s="493" t="n">
        <v>1742.65</v>
      </c>
      <c r="BN229" s="493" t="n">
        <v>4193.1</v>
      </c>
      <c r="BO229" s="493" t="n">
        <v>5012.14</v>
      </c>
      <c r="BP229" s="493" t="n">
        <v>4820.5</v>
      </c>
      <c r="BQ229" s="493" t="n">
        <v>3857.4</v>
      </c>
      <c r="BR229" s="493" t="n">
        <v>2357.7</v>
      </c>
      <c r="BS229" s="493" t="n">
        <v>2789.2</v>
      </c>
      <c r="BT229" s="493" t="n">
        <v>1562.4</v>
      </c>
      <c r="BU229" s="493" t="n">
        <v>2390.7</v>
      </c>
      <c r="BV229" s="493" t="n">
        <v>3273.44</v>
      </c>
      <c r="BW229" s="493" t="n">
        <v>8255.139999999999</v>
      </c>
    </row>
    <row r="230">
      <c r="A230" t="inlineStr">
        <is>
          <t>[C11A1] 심혈관 질환 다중요법 목적의 복합제제 (단일 투약 형태)</t>
        </is>
      </c>
      <c r="B230" t="inlineStr">
        <is>
          <t>셀트리온제약</t>
        </is>
      </c>
      <c r="C230" t="inlineStr">
        <is>
          <t>카디엔</t>
        </is>
      </c>
      <c r="D230" t="inlineStr">
        <is>
          <t>셀트리온제약</t>
        </is>
      </c>
      <c r="E230" t="inlineStr">
        <is>
          <t>amlodipine besylate,  atorvastatin calcium</t>
        </is>
      </c>
      <c r="F230" t="inlineStr">
        <is>
          <t>종합병원</t>
        </is>
      </c>
      <c r="G230" t="inlineStr">
        <is>
          <t>Generic</t>
        </is>
      </c>
      <c r="H230" s="493" t="n">
        <v>9025.01</v>
      </c>
      <c r="I230" s="493" t="n">
        <v>17131.1</v>
      </c>
      <c r="J230" s="493" t="n">
        <v>20781.83</v>
      </c>
      <c r="K230" s="493" t="n">
        <v>16823</v>
      </c>
      <c r="L230" s="493" t="n">
        <v>11283.24</v>
      </c>
      <c r="M230" s="493" t="n">
        <v>23209.84</v>
      </c>
      <c r="N230" s="493" t="n">
        <v>17657.25</v>
      </c>
      <c r="O230" s="493" t="n">
        <v>18809.16</v>
      </c>
      <c r="P230" s="493" t="n">
        <v>12869.3</v>
      </c>
      <c r="Q230" s="493" t="n">
        <v>15682.76</v>
      </c>
      <c r="R230" s="493" t="n">
        <v>22101.88</v>
      </c>
      <c r="S230" s="493" t="n">
        <v>19769.29</v>
      </c>
      <c r="T230" s="493" t="n">
        <v>18944.76</v>
      </c>
      <c r="U230" s="493" t="n">
        <v>16610.84</v>
      </c>
      <c r="V230" s="493" t="n">
        <v>29297.44</v>
      </c>
      <c r="W230" s="493" t="n">
        <v>16857.44</v>
      </c>
      <c r="X230" s="493" t="n">
        <v>16415.77</v>
      </c>
      <c r="Y230" s="493" t="n">
        <v>24232.28</v>
      </c>
      <c r="Z230" s="493" t="n">
        <v>22087.94</v>
      </c>
      <c r="AA230" s="493" t="n">
        <v>17205.95</v>
      </c>
      <c r="AB230" s="493" t="n">
        <v>22976.33</v>
      </c>
      <c r="AC230" s="493" t="n">
        <v>9364.120000000001</v>
      </c>
      <c r="AD230" s="493" t="n">
        <v>20557.36</v>
      </c>
      <c r="AE230" s="493" t="n">
        <v>21785.26</v>
      </c>
      <c r="AF230" s="493" t="n">
        <v>20990.05</v>
      </c>
      <c r="AG230" s="493" t="n">
        <v>22883.44</v>
      </c>
      <c r="AH230" s="493" t="n">
        <v>29932.02</v>
      </c>
      <c r="AI230" s="493" t="n">
        <v>15501.1</v>
      </c>
      <c r="AJ230" s="493" t="n">
        <v>20022.56</v>
      </c>
      <c r="AK230" s="493" t="n">
        <v>23054.23</v>
      </c>
      <c r="AL230" s="493" t="n">
        <v>19406.64</v>
      </c>
      <c r="AM230" s="493" t="n">
        <v>22024.86</v>
      </c>
      <c r="AN230" s="493" t="n">
        <v>15494.86</v>
      </c>
      <c r="AO230" s="493" t="n">
        <v>18664.76</v>
      </c>
      <c r="AP230" s="493" t="n">
        <v>16648.33</v>
      </c>
      <c r="AQ230" s="493" t="n">
        <v>19632.81</v>
      </c>
      <c r="AR230" s="493" t="n">
        <v>22835.59</v>
      </c>
      <c r="AS230" s="493" t="n">
        <v>20118.18</v>
      </c>
      <c r="AT230" s="493" t="n">
        <v>23250.17</v>
      </c>
      <c r="AU230" s="493" t="n">
        <v>18869.38</v>
      </c>
      <c r="AV230" s="493" t="n">
        <v>17475.36</v>
      </c>
      <c r="AW230" s="493" t="n">
        <v>19121.12</v>
      </c>
      <c r="AX230" s="493" t="n">
        <v>22064.16</v>
      </c>
      <c r="AY230" s="493" t="n">
        <v>17621.4</v>
      </c>
      <c r="AZ230" s="493" t="n">
        <v>15789.91</v>
      </c>
      <c r="BA230" s="493" t="n">
        <v>22270.28</v>
      </c>
      <c r="BB230" s="493" t="n">
        <v>20871.75</v>
      </c>
      <c r="BC230" s="493" t="n">
        <v>16832.05</v>
      </c>
      <c r="BD230" s="493" t="n">
        <v>13476.75</v>
      </c>
      <c r="BE230" s="493" t="n">
        <v>16342.84</v>
      </c>
      <c r="BF230" s="493" t="n">
        <v>20054.7</v>
      </c>
      <c r="BG230" s="493" t="n">
        <v>16860.7</v>
      </c>
      <c r="BH230" s="493" t="n">
        <v>19772.14</v>
      </c>
      <c r="BI230" s="493" t="n">
        <v>18534.26</v>
      </c>
      <c r="BJ230" s="493" t="n">
        <v>19636.81</v>
      </c>
      <c r="BK230" s="493" t="n">
        <v>14984.78</v>
      </c>
      <c r="BL230" s="493" t="n">
        <v>17718.7</v>
      </c>
      <c r="BM230" s="493" t="n">
        <v>16753.66</v>
      </c>
      <c r="BN230" s="493" t="n">
        <v>14307.73</v>
      </c>
      <c r="BO230" s="493" t="n">
        <v>27343.79</v>
      </c>
      <c r="BP230" s="493" t="n">
        <v>16317.9</v>
      </c>
      <c r="BQ230" s="493" t="n">
        <v>14367.92</v>
      </c>
      <c r="BR230" s="493" t="n">
        <v>14086.44</v>
      </c>
      <c r="BS230" s="493" t="n">
        <v>22136.09</v>
      </c>
      <c r="BT230" s="493" t="n">
        <v>15665.87</v>
      </c>
      <c r="BU230" s="493" t="n">
        <v>21206.69</v>
      </c>
      <c r="BV230" s="493" t="n">
        <v>14079.7</v>
      </c>
      <c r="BW230" s="493" t="n">
        <v>15247.86</v>
      </c>
    </row>
    <row r="231">
      <c r="A231" t="inlineStr">
        <is>
          <t>[C11A1] 심혈관 질환 다중요법 목적의 복합제제 (단일 투약 형태)</t>
        </is>
      </c>
      <c r="B231" t="inlineStr">
        <is>
          <t>셀트리온제약</t>
        </is>
      </c>
      <c r="C231" t="inlineStr">
        <is>
          <t>카디엔</t>
        </is>
      </c>
      <c r="D231" t="inlineStr">
        <is>
          <t>셀트리온제약</t>
        </is>
      </c>
      <c r="E231" t="inlineStr">
        <is>
          <t>amlodipine besylate,  atorvastatin calcium</t>
        </is>
      </c>
      <c r="F231" t="inlineStr">
        <is>
          <t>병원</t>
        </is>
      </c>
      <c r="G231" t="inlineStr">
        <is>
          <t>Generic</t>
        </is>
      </c>
      <c r="H231" s="493" t="n">
        <v>5791.22</v>
      </c>
      <c r="I231" s="493" t="n">
        <v>6317.4</v>
      </c>
      <c r="J231" s="493" t="n">
        <v>4892.1</v>
      </c>
      <c r="K231" s="493" t="n">
        <v>3822.58</v>
      </c>
      <c r="L231" s="493" t="n">
        <v>7854.75</v>
      </c>
      <c r="M231" s="493" t="n">
        <v>5314.38</v>
      </c>
      <c r="N231" s="493" t="n">
        <v>5031.89</v>
      </c>
      <c r="O231" s="493" t="n">
        <v>5798.19</v>
      </c>
      <c r="P231" s="493" t="n">
        <v>4058.4</v>
      </c>
      <c r="Q231" s="493" t="n">
        <v>5413.36</v>
      </c>
      <c r="R231" s="493" t="n">
        <v>6304.86</v>
      </c>
      <c r="S231" s="493" t="n">
        <v>3842.84</v>
      </c>
      <c r="T231" s="493" t="n">
        <v>8274.93</v>
      </c>
      <c r="U231" s="493" t="n">
        <v>4324.11</v>
      </c>
      <c r="V231" s="493" t="n">
        <v>4507.3</v>
      </c>
      <c r="W231" s="493" t="n">
        <v>4840.28</v>
      </c>
      <c r="X231" s="493" t="n">
        <v>5168.25</v>
      </c>
      <c r="Y231" s="493" t="n">
        <v>3289.98</v>
      </c>
      <c r="Z231" s="493" t="n">
        <v>5155.67</v>
      </c>
      <c r="AA231" s="493" t="n">
        <v>5078.05</v>
      </c>
      <c r="AB231" s="493" t="n">
        <v>5424.03</v>
      </c>
      <c r="AC231" s="493" t="n">
        <v>3650.92</v>
      </c>
      <c r="AD231" s="493" t="n">
        <v>3748.33</v>
      </c>
      <c r="AE231" s="493" t="n">
        <v>4480.62</v>
      </c>
      <c r="AF231" s="493" t="n">
        <v>5297.18</v>
      </c>
      <c r="AG231" s="493" t="n">
        <v>3556.1</v>
      </c>
      <c r="AH231" s="493" t="n">
        <v>4811.35</v>
      </c>
      <c r="AI231" s="493" t="n">
        <v>3036.9</v>
      </c>
      <c r="AJ231" s="493" t="n">
        <v>3356.95</v>
      </c>
      <c r="AK231" s="493" t="n">
        <v>4114.58</v>
      </c>
      <c r="AL231" s="493" t="n">
        <v>5046.62</v>
      </c>
      <c r="AM231" s="493" t="n">
        <v>3395.18</v>
      </c>
      <c r="AN231" s="493" t="n">
        <v>2382.9</v>
      </c>
      <c r="AO231" s="493" t="n">
        <v>5198.19</v>
      </c>
      <c r="AP231" s="493" t="n">
        <v>3995.4</v>
      </c>
      <c r="AQ231" s="493" t="n">
        <v>2961.9</v>
      </c>
      <c r="AR231" s="493" t="n">
        <v>3814.75</v>
      </c>
      <c r="AS231" s="493" t="n">
        <v>4035.6</v>
      </c>
      <c r="AT231" s="493" t="n">
        <v>2667.6</v>
      </c>
      <c r="AU231" s="493" t="n">
        <v>3679.8</v>
      </c>
      <c r="AV231" s="493" t="n">
        <v>4277.4</v>
      </c>
      <c r="AW231" s="493" t="n">
        <v>3983.4</v>
      </c>
      <c r="AX231" s="493" t="n">
        <v>5661.6</v>
      </c>
      <c r="AY231" s="493" t="n">
        <v>3243.9</v>
      </c>
      <c r="AZ231" s="493" t="n">
        <v>2901.6</v>
      </c>
      <c r="BA231" s="493" t="n">
        <v>2010.3</v>
      </c>
      <c r="BB231" s="493" t="n">
        <v>3564.6</v>
      </c>
      <c r="BC231" s="493" t="n">
        <v>2306.7</v>
      </c>
      <c r="BD231" s="493" t="n">
        <v>2851.2</v>
      </c>
      <c r="BE231" s="493" t="n">
        <v>3304.5</v>
      </c>
      <c r="BF231" s="493" t="n">
        <v>2918.7</v>
      </c>
      <c r="BG231" s="493" t="n">
        <v>2500.8</v>
      </c>
      <c r="BH231" s="493" t="n">
        <v>3495.51</v>
      </c>
      <c r="BI231" s="493" t="n">
        <v>1514.01</v>
      </c>
      <c r="BJ231" s="493" t="n">
        <v>3891.6</v>
      </c>
      <c r="BK231" s="493" t="n">
        <v>3757.1</v>
      </c>
      <c r="BL231" s="493" t="n">
        <v>4729.3</v>
      </c>
      <c r="BM231" s="493" t="n">
        <v>1456.5</v>
      </c>
      <c r="BN231" s="493" t="n">
        <v>5434.06</v>
      </c>
      <c r="BO231" s="493" t="n">
        <v>2588.4</v>
      </c>
      <c r="BP231" s="493" t="n">
        <v>4228.02</v>
      </c>
      <c r="BQ231" s="493" t="n">
        <v>2261.7</v>
      </c>
      <c r="BR231" s="493" t="n">
        <v>3214.2</v>
      </c>
      <c r="BS231" s="493" t="n">
        <v>2491.2</v>
      </c>
      <c r="BT231" s="493" t="n">
        <v>4988.4</v>
      </c>
      <c r="BU231" s="493" t="n">
        <v>2624.61</v>
      </c>
      <c r="BV231" s="493" t="n">
        <v>3957.19</v>
      </c>
      <c r="BW231" s="493" t="n">
        <v>3532.08</v>
      </c>
    </row>
    <row r="232">
      <c r="A232" t="inlineStr">
        <is>
          <t>[C11A1] 심혈관 질환 다중요법 목적의 복합제제 (단일 투약 형태)</t>
        </is>
      </c>
      <c r="B232" t="inlineStr">
        <is>
          <t>셀트리온제약</t>
        </is>
      </c>
      <c r="C232" t="inlineStr">
        <is>
          <t>카디엔</t>
        </is>
      </c>
      <c r="D232" t="inlineStr">
        <is>
          <t>셀트리온제약</t>
        </is>
      </c>
      <c r="E232" t="inlineStr">
        <is>
          <t>amlodipine besylate,  atorvastatin calcium</t>
        </is>
      </c>
      <c r="F232" t="inlineStr">
        <is>
          <t>의원</t>
        </is>
      </c>
      <c r="G232" t="inlineStr">
        <is>
          <t>Generic</t>
        </is>
      </c>
      <c r="H232" s="493" t="n">
        <v>85921.10000000001</v>
      </c>
      <c r="I232" s="493" t="n">
        <v>76567.75</v>
      </c>
      <c r="J232" s="493" t="n">
        <v>96794.49000000001</v>
      </c>
      <c r="K232" s="493" t="n">
        <v>86590.28999999999</v>
      </c>
      <c r="L232" s="493" t="n">
        <v>87659.39</v>
      </c>
      <c r="M232" s="493" t="n">
        <v>85416.3</v>
      </c>
      <c r="N232" s="493" t="n">
        <v>89254.85000000001</v>
      </c>
      <c r="O232" s="493" t="n">
        <v>81045.81</v>
      </c>
      <c r="P232" s="493" t="n">
        <v>84334.22</v>
      </c>
      <c r="Q232" s="493" t="n">
        <v>88333.19</v>
      </c>
      <c r="R232" s="493" t="n">
        <v>86004.33</v>
      </c>
      <c r="S232" s="493" t="n">
        <v>90021.03</v>
      </c>
      <c r="T232" s="493" t="n">
        <v>82499.02</v>
      </c>
      <c r="U232" s="493" t="n">
        <v>80247.67999999999</v>
      </c>
      <c r="V232" s="493" t="n">
        <v>80274.33</v>
      </c>
      <c r="W232" s="493" t="n">
        <v>88344.34</v>
      </c>
      <c r="X232" s="493" t="n">
        <v>91300.39</v>
      </c>
      <c r="Y232" s="493" t="n">
        <v>92822.84</v>
      </c>
      <c r="Z232" s="493" t="n">
        <v>101691.99</v>
      </c>
      <c r="AA232" s="493" t="n">
        <v>86998.64999999999</v>
      </c>
      <c r="AB232" s="493" t="n">
        <v>92557.17999999999</v>
      </c>
      <c r="AC232" s="493" t="n">
        <v>90559.97</v>
      </c>
      <c r="AD232" s="493" t="n">
        <v>89188.25999999999</v>
      </c>
      <c r="AE232" s="493" t="n">
        <v>105515.93</v>
      </c>
      <c r="AF232" s="493" t="n">
        <v>91996.66</v>
      </c>
      <c r="AG232" s="493" t="n">
        <v>94969.60000000001</v>
      </c>
      <c r="AH232" s="493" t="n">
        <v>92121.03999999999</v>
      </c>
      <c r="AI232" s="493" t="n">
        <v>92262.84</v>
      </c>
      <c r="AJ232" s="493" t="n">
        <v>93361.87</v>
      </c>
      <c r="AK232" s="493" t="n">
        <v>99995.81</v>
      </c>
      <c r="AL232" s="493" t="n">
        <v>92687.67999999999</v>
      </c>
      <c r="AM232" s="493" t="n">
        <v>90205.2</v>
      </c>
      <c r="AN232" s="493" t="n">
        <v>88252.64999999999</v>
      </c>
      <c r="AO232" s="493" t="n">
        <v>104164.39</v>
      </c>
      <c r="AP232" s="493" t="n">
        <v>106652.24</v>
      </c>
      <c r="AQ232" s="493" t="n">
        <v>102563.57</v>
      </c>
      <c r="AR232" s="493" t="n">
        <v>103044.89</v>
      </c>
      <c r="AS232" s="493" t="n">
        <v>100043.15</v>
      </c>
      <c r="AT232" s="493" t="n">
        <v>107049.34</v>
      </c>
      <c r="AU232" s="493" t="n">
        <v>97335.16</v>
      </c>
      <c r="AV232" s="493" t="n">
        <v>104504.13</v>
      </c>
      <c r="AW232" s="493" t="n">
        <v>97340.8</v>
      </c>
      <c r="AX232" s="493" t="n">
        <v>103642.8</v>
      </c>
      <c r="AY232" s="493" t="n">
        <v>105407.34</v>
      </c>
      <c r="AZ232" s="493" t="n">
        <v>96583.88</v>
      </c>
      <c r="BA232" s="493" t="n">
        <v>113097.57</v>
      </c>
      <c r="BB232" s="493" t="n">
        <v>109857.69</v>
      </c>
      <c r="BC232" s="493" t="n">
        <v>107196.86</v>
      </c>
      <c r="BD232" s="493" t="n">
        <v>107715.83</v>
      </c>
      <c r="BE232" s="493" t="n">
        <v>103558.29</v>
      </c>
      <c r="BF232" s="493" t="n">
        <v>116974.39</v>
      </c>
      <c r="BG232" s="493" t="n">
        <v>117913.15</v>
      </c>
      <c r="BH232" s="493" t="n">
        <v>112235.17</v>
      </c>
      <c r="BI232" s="493" t="n">
        <v>120486.24</v>
      </c>
      <c r="BJ232" s="493" t="n">
        <v>109822.55</v>
      </c>
      <c r="BK232" s="493" t="n">
        <v>114595.7</v>
      </c>
      <c r="BL232" s="493" t="n">
        <v>134976.88</v>
      </c>
      <c r="BM232" s="493" t="n">
        <v>116188.62</v>
      </c>
      <c r="BN232" s="493" t="n">
        <v>114588.03</v>
      </c>
      <c r="BO232" s="493" t="n">
        <v>131851.75</v>
      </c>
      <c r="BP232" s="493" t="n">
        <v>109037.72</v>
      </c>
      <c r="BQ232" s="493" t="n">
        <v>120809.13</v>
      </c>
      <c r="BR232" s="493" t="n">
        <v>159253.12</v>
      </c>
      <c r="BS232" s="493" t="n">
        <v>143199.33</v>
      </c>
      <c r="BT232" s="493" t="n">
        <v>141531.77</v>
      </c>
      <c r="BU232" s="493" t="n">
        <v>149272.01</v>
      </c>
      <c r="BV232" s="493" t="n">
        <v>150039.36</v>
      </c>
      <c r="BW232" s="493" t="n">
        <v>150905.23</v>
      </c>
    </row>
    <row r="233">
      <c r="A233" t="inlineStr">
        <is>
          <t>[C11A1] 심혈관 질환 다중요법 목적의 복합제제 (단일 투약 형태)</t>
        </is>
      </c>
      <c r="B233" t="inlineStr">
        <is>
          <t>셀트리온제약</t>
        </is>
      </c>
      <c r="C233" t="inlineStr">
        <is>
          <t>카디엔</t>
        </is>
      </c>
      <c r="D233" t="inlineStr">
        <is>
          <t>셀트리온제약</t>
        </is>
      </c>
      <c r="E233" t="inlineStr">
        <is>
          <t>amlodipine besylate,  atorvastatin calcium</t>
        </is>
      </c>
      <c r="F233" t="inlineStr">
        <is>
          <t>보건소</t>
        </is>
      </c>
      <c r="G233" t="inlineStr">
        <is>
          <t>Generic</t>
        </is>
      </c>
      <c r="H233" s="493" t="n">
        <v>262.8</v>
      </c>
      <c r="I233" s="493" t="n">
        <v>511.2</v>
      </c>
      <c r="J233" s="493" t="n">
        <v>512.4</v>
      </c>
      <c r="K233" s="493" t="n">
        <v>169.8</v>
      </c>
      <c r="L233" s="493" t="n">
        <v>1013.1</v>
      </c>
      <c r="M233" s="493" t="n">
        <v>291</v>
      </c>
      <c r="N233" s="493" t="n">
        <v>860.4</v>
      </c>
      <c r="O233" s="493" t="n">
        <v>334.8</v>
      </c>
      <c r="P233" s="493" t="n">
        <v>758.4</v>
      </c>
      <c r="Q233" s="493" t="n">
        <v>0</v>
      </c>
      <c r="R233" s="493" t="n">
        <v>160.2</v>
      </c>
      <c r="S233" s="493" t="n">
        <v>744</v>
      </c>
      <c r="T233" s="493" t="n">
        <v>353.06</v>
      </c>
      <c r="U233" s="493" t="n">
        <v>403.2</v>
      </c>
      <c r="V233" s="493" t="n">
        <v>860.4</v>
      </c>
      <c r="W233" s="493" t="n">
        <v>338.4</v>
      </c>
      <c r="X233" s="493" t="n">
        <v>558.6</v>
      </c>
      <c r="Y233" s="493" t="n">
        <v>1052.7</v>
      </c>
      <c r="Z233" s="493" t="n">
        <v>864.01</v>
      </c>
      <c r="AA233" s="493" t="n">
        <v>855.6</v>
      </c>
      <c r="AB233" s="493" t="n">
        <v>970.5</v>
      </c>
      <c r="AC233" s="493" t="n">
        <v>779.7</v>
      </c>
      <c r="AD233" s="493" t="n">
        <v>1137.3</v>
      </c>
      <c r="AE233" s="493" t="n">
        <v>722.4</v>
      </c>
      <c r="AF233" s="493" t="n">
        <v>712.5</v>
      </c>
      <c r="AG233" s="493" t="n">
        <v>1476</v>
      </c>
      <c r="AH233" s="493" t="n">
        <v>1100.4</v>
      </c>
      <c r="AI233" s="493" t="n">
        <v>524.7</v>
      </c>
      <c r="AJ233" s="493" t="n">
        <v>1776</v>
      </c>
      <c r="AK233" s="493" t="n">
        <v>1210.5</v>
      </c>
      <c r="AL233" s="493" t="n">
        <v>885.9</v>
      </c>
      <c r="AM233" s="493" t="n">
        <v>1337.7</v>
      </c>
      <c r="AN233" s="493" t="n">
        <v>1141.2</v>
      </c>
      <c r="AO233" s="493" t="n">
        <v>591.9</v>
      </c>
      <c r="AP233" s="493" t="n">
        <v>2225.4</v>
      </c>
      <c r="AQ233" s="493" t="n">
        <v>1066.5</v>
      </c>
      <c r="AR233" s="493" t="n">
        <v>525.6</v>
      </c>
      <c r="AS233" s="493" t="n">
        <v>435.6</v>
      </c>
      <c r="AT233" s="493" t="n">
        <v>895.8</v>
      </c>
      <c r="AU233" s="493" t="n">
        <v>687.6</v>
      </c>
      <c r="AV233" s="493" t="n">
        <v>2160.9</v>
      </c>
      <c r="AW233" s="493" t="n">
        <v>882.3</v>
      </c>
      <c r="AX233" s="493" t="n">
        <v>480</v>
      </c>
      <c r="AY233" s="493" t="n">
        <v>580.5</v>
      </c>
      <c r="AZ233" s="493" t="n">
        <v>782.7</v>
      </c>
      <c r="BA233" s="493" t="n">
        <v>545.4</v>
      </c>
      <c r="BB233" s="493" t="n">
        <v>557.1</v>
      </c>
      <c r="BC233" s="493" t="n">
        <v>920.4</v>
      </c>
      <c r="BD233" s="493" t="n">
        <v>593.7</v>
      </c>
      <c r="BE233" s="493" t="n">
        <v>653.7</v>
      </c>
      <c r="BF233" s="493" t="n">
        <v>626.1</v>
      </c>
      <c r="BG233" s="493" t="n">
        <v>807.9</v>
      </c>
      <c r="BH233" s="493" t="n">
        <v>1343.1</v>
      </c>
      <c r="BI233" s="493" t="n">
        <v>327.6</v>
      </c>
      <c r="BJ233" s="493" t="n">
        <v>1228.8</v>
      </c>
      <c r="BK233" s="493" t="n">
        <v>768</v>
      </c>
      <c r="BL233" s="493" t="n">
        <v>772.2</v>
      </c>
      <c r="BM233" s="493" t="n">
        <v>666</v>
      </c>
      <c r="BN233" s="493" t="n">
        <v>1087.2</v>
      </c>
      <c r="BO233" s="493" t="n">
        <v>888.3</v>
      </c>
      <c r="BP233" s="493" t="n">
        <v>1552.2</v>
      </c>
      <c r="BQ233" s="493" t="n">
        <v>512.1</v>
      </c>
      <c r="BR233" s="493" t="n">
        <v>1515.3</v>
      </c>
      <c r="BS233" s="493" t="n">
        <v>544.5</v>
      </c>
      <c r="BT233" s="493" t="n">
        <v>1221.9</v>
      </c>
      <c r="BU233" s="493" t="n">
        <v>711.3</v>
      </c>
      <c r="BV233" s="493" t="n">
        <v>966.9</v>
      </c>
      <c r="BW233" s="493" t="n">
        <v>769.5</v>
      </c>
    </row>
    <row r="234">
      <c r="A234" t="inlineStr">
        <is>
          <t>[C11A1] 심혈관 질환 다중요법 목적의 복합제제 (단일 투약 형태)</t>
        </is>
      </c>
      <c r="B234" t="inlineStr">
        <is>
          <t>셀트리온제약</t>
        </is>
      </c>
      <c r="C234" t="inlineStr">
        <is>
          <t>카디엔</t>
        </is>
      </c>
      <c r="D234" t="inlineStr">
        <is>
          <t>셀트리온제약</t>
        </is>
      </c>
      <c r="E234" t="inlineStr">
        <is>
          <t>amlodipine besylate,  atorvastatin calcium</t>
        </is>
      </c>
      <c r="F234" t="inlineStr">
        <is>
          <t>기타(치과의원, 치과병원 등)</t>
        </is>
      </c>
      <c r="G234" t="inlineStr">
        <is>
          <t>Generic</t>
        </is>
      </c>
      <c r="H234" s="493" t="n">
        <v>0</v>
      </c>
      <c r="I234" s="493" t="n">
        <v>0</v>
      </c>
      <c r="J234" s="493" t="n">
        <v>0</v>
      </c>
      <c r="K234" s="493" t="n">
        <v>0</v>
      </c>
      <c r="L234" s="493" t="n">
        <v>0</v>
      </c>
      <c r="M234" s="493" t="n">
        <v>0</v>
      </c>
      <c r="N234" s="493" t="n">
        <v>0</v>
      </c>
      <c r="O234" s="493" t="n">
        <v>0</v>
      </c>
      <c r="P234" s="493" t="n">
        <v>0</v>
      </c>
      <c r="Q234" s="493" t="n">
        <v>0</v>
      </c>
      <c r="R234" s="493" t="n">
        <v>0</v>
      </c>
      <c r="S234" s="493" t="n">
        <v>0</v>
      </c>
      <c r="T234" s="493" t="n">
        <v>0</v>
      </c>
      <c r="U234" s="493" t="n">
        <v>0</v>
      </c>
      <c r="V234" s="493" t="n">
        <v>0</v>
      </c>
      <c r="W234" s="493" t="n">
        <v>0</v>
      </c>
      <c r="X234" s="493" t="n">
        <v>0</v>
      </c>
      <c r="Y234" s="493" t="n">
        <v>0</v>
      </c>
      <c r="Z234" s="493" t="n">
        <v>0</v>
      </c>
      <c r="AA234" s="493" t="n">
        <v>0</v>
      </c>
      <c r="AB234" s="493" t="n">
        <v>0</v>
      </c>
      <c r="AC234" s="493" t="n">
        <v>0</v>
      </c>
      <c r="AD234" s="493" t="n">
        <v>0</v>
      </c>
      <c r="AE234" s="493" t="n">
        <v>0</v>
      </c>
      <c r="AF234" s="493" t="n">
        <v>0</v>
      </c>
      <c r="AG234" s="493" t="n">
        <v>0</v>
      </c>
      <c r="AH234" s="493" t="n">
        <v>0</v>
      </c>
      <c r="AI234" s="493" t="n">
        <v>0</v>
      </c>
      <c r="AJ234" s="493" t="n">
        <v>0</v>
      </c>
      <c r="AK234" s="493" t="n">
        <v>0</v>
      </c>
      <c r="AL234" s="493" t="n">
        <v>0</v>
      </c>
      <c r="AM234" s="493" t="n">
        <v>0</v>
      </c>
      <c r="AN234" s="493" t="n">
        <v>0</v>
      </c>
      <c r="AO234" s="493" t="n">
        <v>207</v>
      </c>
      <c r="AP234" s="493" t="n">
        <v>0</v>
      </c>
      <c r="AQ234" s="493" t="n">
        <v>0</v>
      </c>
      <c r="AR234" s="493" t="n">
        <v>0</v>
      </c>
      <c r="AS234" s="493" t="n">
        <v>0</v>
      </c>
      <c r="AT234" s="493" t="n">
        <v>0</v>
      </c>
      <c r="AU234" s="493" t="n">
        <v>0</v>
      </c>
      <c r="AV234" s="493" t="n">
        <v>0</v>
      </c>
      <c r="AW234" s="493" t="n">
        <v>0</v>
      </c>
      <c r="AX234" s="493" t="n">
        <v>0</v>
      </c>
      <c r="AY234" s="493" t="n">
        <v>0</v>
      </c>
      <c r="AZ234" s="493" t="n">
        <v>0</v>
      </c>
      <c r="BA234" s="493" t="n">
        <v>0</v>
      </c>
      <c r="BB234" s="493" t="n">
        <v>0</v>
      </c>
      <c r="BC234" s="493" t="n">
        <v>0</v>
      </c>
      <c r="BD234" s="493" t="n">
        <v>0</v>
      </c>
      <c r="BE234" s="493" t="n">
        <v>0</v>
      </c>
      <c r="BF234" s="493" t="n">
        <v>0</v>
      </c>
      <c r="BG234" s="493" t="n">
        <v>0</v>
      </c>
      <c r="BH234" s="493" t="n">
        <v>0</v>
      </c>
      <c r="BI234" s="493" t="n">
        <v>0</v>
      </c>
      <c r="BJ234" s="493" t="n">
        <v>0</v>
      </c>
      <c r="BK234" s="493" t="n">
        <v>0</v>
      </c>
      <c r="BL234" s="493" t="n">
        <v>0</v>
      </c>
      <c r="BM234" s="493" t="n">
        <v>0</v>
      </c>
      <c r="BN234" s="493" t="n">
        <v>0</v>
      </c>
      <c r="BO234" s="493" t="n">
        <v>0</v>
      </c>
      <c r="BP234" s="493" t="n">
        <v>0</v>
      </c>
      <c r="BQ234" s="493" t="n">
        <v>0</v>
      </c>
      <c r="BR234" s="493" t="n">
        <v>0</v>
      </c>
      <c r="BS234" s="493" t="n">
        <v>0</v>
      </c>
      <c r="BT234" s="493" t="n">
        <v>0</v>
      </c>
      <c r="BU234" s="493" t="n">
        <v>0</v>
      </c>
      <c r="BV234" s="493" t="n">
        <v>0</v>
      </c>
      <c r="BW234" s="493" t="n">
        <v>0</v>
      </c>
    </row>
    <row r="235">
      <c r="A235" t="inlineStr">
        <is>
          <t>[C11A1] 심혈관 질환 다중요법 목적의 복합제제 (단일 투약 형태)</t>
        </is>
      </c>
      <c r="B235" t="inlineStr">
        <is>
          <t>셀트리온제약</t>
        </is>
      </c>
      <c r="C235" t="inlineStr">
        <is>
          <t>트레블</t>
        </is>
      </c>
      <c r="D235" t="inlineStr">
        <is>
          <t>셀트리온제약</t>
        </is>
      </c>
      <c r="E235" t="inlineStr">
        <is>
          <t>amlodipine besylate  ( as amlodipine),  rosuvastatin calcium  ( as rosuvastatin),  telmisartan</t>
        </is>
      </c>
      <c r="F235" t="inlineStr">
        <is>
          <t>상급종합병원</t>
        </is>
      </c>
      <c r="G235" t="inlineStr">
        <is>
          <t>Generic</t>
        </is>
      </c>
      <c r="H235" s="493" t="n">
        <v>13243</v>
      </c>
      <c r="I235" s="493" t="n">
        <v>10516.5</v>
      </c>
      <c r="J235" s="493" t="n">
        <v>23180.63</v>
      </c>
      <c r="K235" s="493" t="n">
        <v>27656.37</v>
      </c>
      <c r="L235" s="493" t="n">
        <v>19936.05</v>
      </c>
      <c r="M235" s="493" t="n">
        <v>25665.6</v>
      </c>
      <c r="N235" s="493" t="n">
        <v>11892.96</v>
      </c>
      <c r="O235" s="493" t="n">
        <v>14398.4</v>
      </c>
      <c r="P235" s="493" t="n">
        <v>14499.4</v>
      </c>
      <c r="Q235" s="493" t="n">
        <v>6698.03</v>
      </c>
      <c r="R235" s="493" t="n">
        <v>8318.42</v>
      </c>
      <c r="S235" s="493" t="n">
        <v>16036</v>
      </c>
      <c r="T235" s="493" t="n">
        <v>9463.799999999999</v>
      </c>
      <c r="U235" s="493" t="n">
        <v>10406.6</v>
      </c>
      <c r="V235" s="493" t="n">
        <v>12298.64</v>
      </c>
      <c r="W235" s="493" t="n">
        <v>10005.05</v>
      </c>
      <c r="X235" s="493" t="n">
        <v>2121.4</v>
      </c>
      <c r="Y235" s="493" t="n">
        <v>22195.38</v>
      </c>
      <c r="Z235" s="493" t="n">
        <v>13814.9</v>
      </c>
      <c r="AA235" s="493" t="n">
        <v>0</v>
      </c>
      <c r="AB235" s="493" t="n">
        <v>11530.58</v>
      </c>
      <c r="AC235" s="493" t="n">
        <v>14236.74</v>
      </c>
      <c r="AD235" s="493" t="n">
        <v>12205.3</v>
      </c>
      <c r="AE235" s="493" t="n">
        <v>14276.42</v>
      </c>
      <c r="AF235" s="493" t="n">
        <v>10300</v>
      </c>
      <c r="AG235" s="493" t="n">
        <v>17676.09</v>
      </c>
      <c r="AH235" s="493" t="n">
        <v>10186.84</v>
      </c>
      <c r="AI235" s="493" t="n">
        <v>3761.2</v>
      </c>
      <c r="AJ235" s="493" t="n">
        <v>17249.87</v>
      </c>
      <c r="AK235" s="493" t="n">
        <v>11941.2</v>
      </c>
      <c r="AL235" s="493" t="n">
        <v>9194.4</v>
      </c>
      <c r="AM235" s="493" t="n">
        <v>14894.18</v>
      </c>
      <c r="AN235" s="493" t="n">
        <v>9499.040000000001</v>
      </c>
      <c r="AO235" s="493" t="n">
        <v>10997.56</v>
      </c>
      <c r="AP235" s="493" t="n">
        <v>14729.02</v>
      </c>
      <c r="AQ235" s="493" t="n">
        <v>11973.49</v>
      </c>
      <c r="AR235" s="493" t="n">
        <v>6009.05</v>
      </c>
      <c r="AS235" s="493" t="n">
        <v>5909.9</v>
      </c>
      <c r="AT235" s="493" t="n">
        <v>6498.59</v>
      </c>
      <c r="AU235" s="493" t="n">
        <v>10953.24</v>
      </c>
      <c r="AV235" s="493" t="n">
        <v>8812.299999999999</v>
      </c>
      <c r="AW235" s="493" t="n">
        <v>3873.06</v>
      </c>
      <c r="AX235" s="493" t="n">
        <v>6816</v>
      </c>
      <c r="AY235" s="493" t="n">
        <v>4330.7</v>
      </c>
      <c r="AZ235" s="493" t="n">
        <v>5211.1</v>
      </c>
      <c r="BA235" s="493" t="n">
        <v>6816.45</v>
      </c>
      <c r="BB235" s="493" t="n">
        <v>9675.1</v>
      </c>
      <c r="BC235" s="493" t="n">
        <v>5199.4</v>
      </c>
      <c r="BD235" s="493" t="n">
        <v>9376.940000000001</v>
      </c>
      <c r="BE235" s="493" t="n">
        <v>7866.7</v>
      </c>
      <c r="BF235" s="493" t="n">
        <v>5096.6</v>
      </c>
      <c r="BG235" s="493" t="n">
        <v>10566.12</v>
      </c>
      <c r="BH235" s="493" t="n">
        <v>6970.5</v>
      </c>
      <c r="BI235" s="493" t="n">
        <v>1948.6</v>
      </c>
      <c r="BJ235" s="493" t="n">
        <v>4399</v>
      </c>
      <c r="BK235" s="493" t="n">
        <v>4688.9</v>
      </c>
      <c r="BL235" s="493" t="n">
        <v>1922.8</v>
      </c>
      <c r="BM235" s="493" t="n">
        <v>10019.86</v>
      </c>
      <c r="BN235" s="493" t="n">
        <v>6838</v>
      </c>
      <c r="BO235" s="493" t="n">
        <v>3855.94</v>
      </c>
      <c r="BP235" s="493" t="n">
        <v>3476.5</v>
      </c>
      <c r="BQ235" s="493" t="n">
        <v>3762.36</v>
      </c>
      <c r="BR235" s="493" t="n">
        <v>3929.16</v>
      </c>
      <c r="BS235" s="493" t="n">
        <v>2466.7</v>
      </c>
      <c r="BT235" s="493" t="n">
        <v>11210.2</v>
      </c>
      <c r="BU235" s="493" t="n">
        <v>4346</v>
      </c>
      <c r="BV235" s="493" t="n">
        <v>4590.87</v>
      </c>
      <c r="BW235" s="493" t="n">
        <v>1916.53</v>
      </c>
    </row>
    <row r="236">
      <c r="A236" t="inlineStr">
        <is>
          <t>[C11A1] 심혈관 질환 다중요법 목적의 복합제제 (단일 투약 형태)</t>
        </is>
      </c>
      <c r="B236" t="inlineStr">
        <is>
          <t>셀트리온제약</t>
        </is>
      </c>
      <c r="C236" t="inlineStr">
        <is>
          <t>트레블</t>
        </is>
      </c>
      <c r="D236" t="inlineStr">
        <is>
          <t>셀트리온제약</t>
        </is>
      </c>
      <c r="E236" t="inlineStr">
        <is>
          <t>amlodipine besylate  ( as amlodipine),  rosuvastatin calcium  ( as rosuvastatin),  telmisartan</t>
        </is>
      </c>
      <c r="F236" t="inlineStr">
        <is>
          <t>종합병원</t>
        </is>
      </c>
      <c r="G236" t="inlineStr">
        <is>
          <t>Generic</t>
        </is>
      </c>
      <c r="H236" s="493" t="n">
        <v>14023.26</v>
      </c>
      <c r="I236" s="493" t="n">
        <v>16625.37</v>
      </c>
      <c r="J236" s="493" t="n">
        <v>20550.8</v>
      </c>
      <c r="K236" s="493" t="n">
        <v>17811.79</v>
      </c>
      <c r="L236" s="493" t="n">
        <v>19436.97</v>
      </c>
      <c r="M236" s="493" t="n">
        <v>21234.26</v>
      </c>
      <c r="N236" s="493" t="n">
        <v>14487.82</v>
      </c>
      <c r="O236" s="493" t="n">
        <v>27516.55</v>
      </c>
      <c r="P236" s="493" t="n">
        <v>12382.2</v>
      </c>
      <c r="Q236" s="493" t="n">
        <v>15384.66</v>
      </c>
      <c r="R236" s="493" t="n">
        <v>17505</v>
      </c>
      <c r="S236" s="493" t="n">
        <v>16122.42</v>
      </c>
      <c r="T236" s="493" t="n">
        <v>15179.52</v>
      </c>
      <c r="U236" s="493" t="n">
        <v>17740.44</v>
      </c>
      <c r="V236" s="493" t="n">
        <v>13977.85</v>
      </c>
      <c r="W236" s="493" t="n">
        <v>15977.66</v>
      </c>
      <c r="X236" s="493" t="n">
        <v>16377.73</v>
      </c>
      <c r="Y236" s="493" t="n">
        <v>13798.13</v>
      </c>
      <c r="Z236" s="493" t="n">
        <v>17224.58</v>
      </c>
      <c r="AA236" s="493" t="n">
        <v>19915.11</v>
      </c>
      <c r="AB236" s="493" t="n">
        <v>17005.75</v>
      </c>
      <c r="AC236" s="493" t="n">
        <v>19532.08</v>
      </c>
      <c r="AD236" s="493" t="n">
        <v>17625.76</v>
      </c>
      <c r="AE236" s="493" t="n">
        <v>16637.76</v>
      </c>
      <c r="AF236" s="493" t="n">
        <v>20692.3</v>
      </c>
      <c r="AG236" s="493" t="n">
        <v>12505.27</v>
      </c>
      <c r="AH236" s="493" t="n">
        <v>13434.45</v>
      </c>
      <c r="AI236" s="493" t="n">
        <v>16483.07</v>
      </c>
      <c r="AJ236" s="493" t="n">
        <v>14291.96</v>
      </c>
      <c r="AK236" s="493" t="n">
        <v>14183.27</v>
      </c>
      <c r="AL236" s="493" t="n">
        <v>17106.69</v>
      </c>
      <c r="AM236" s="493" t="n">
        <v>15028.67</v>
      </c>
      <c r="AN236" s="493" t="n">
        <v>16940.83</v>
      </c>
      <c r="AO236" s="493" t="n">
        <v>12960.17</v>
      </c>
      <c r="AP236" s="493" t="n">
        <v>17732.5</v>
      </c>
      <c r="AQ236" s="493" t="n">
        <v>18081.16</v>
      </c>
      <c r="AR236" s="493" t="n">
        <v>21342.53</v>
      </c>
      <c r="AS236" s="493" t="n">
        <v>10874</v>
      </c>
      <c r="AT236" s="493" t="n">
        <v>15364.23</v>
      </c>
      <c r="AU236" s="493" t="n">
        <v>15713.53</v>
      </c>
      <c r="AV236" s="493" t="n">
        <v>14656.73</v>
      </c>
      <c r="AW236" s="493" t="n">
        <v>13422.65</v>
      </c>
      <c r="AX236" s="493" t="n">
        <v>21376.25</v>
      </c>
      <c r="AY236" s="493" t="n">
        <v>12105.32</v>
      </c>
      <c r="AZ236" s="493" t="n">
        <v>16113.22</v>
      </c>
      <c r="BA236" s="493" t="n">
        <v>13447.04</v>
      </c>
      <c r="BB236" s="493" t="n">
        <v>13907.54</v>
      </c>
      <c r="BC236" s="493" t="n">
        <v>16527.88</v>
      </c>
      <c r="BD236" s="493" t="n">
        <v>28882.64</v>
      </c>
      <c r="BE236" s="493" t="n">
        <v>9182.809999999999</v>
      </c>
      <c r="BF236" s="493" t="n">
        <v>18827.54</v>
      </c>
      <c r="BG236" s="493" t="n">
        <v>15814.38</v>
      </c>
      <c r="BH236" s="493" t="n">
        <v>10440.75</v>
      </c>
      <c r="BI236" s="493" t="n">
        <v>17749.57</v>
      </c>
      <c r="BJ236" s="493" t="n">
        <v>15622.22</v>
      </c>
      <c r="BK236" s="493" t="n">
        <v>13693.58</v>
      </c>
      <c r="BL236" s="493" t="n">
        <v>12545.58</v>
      </c>
      <c r="BM236" s="493" t="n">
        <v>16237.9</v>
      </c>
      <c r="BN236" s="493" t="n">
        <v>16680.63</v>
      </c>
      <c r="BO236" s="493" t="n">
        <v>20085.34</v>
      </c>
      <c r="BP236" s="493" t="n">
        <v>11172.84</v>
      </c>
      <c r="BQ236" s="493" t="n">
        <v>9538.34</v>
      </c>
      <c r="BR236" s="493" t="n">
        <v>14900.37</v>
      </c>
      <c r="BS236" s="493" t="n">
        <v>17345.3</v>
      </c>
      <c r="BT236" s="493" t="n">
        <v>12892.21</v>
      </c>
      <c r="BU236" s="493" t="n">
        <v>14874.3</v>
      </c>
      <c r="BV236" s="493" t="n">
        <v>14860.28</v>
      </c>
      <c r="BW236" s="493" t="n">
        <v>10584.1</v>
      </c>
    </row>
    <row r="237">
      <c r="A237" t="inlineStr">
        <is>
          <t>[C11A1] 심혈관 질환 다중요법 목적의 복합제제 (단일 투약 형태)</t>
        </is>
      </c>
      <c r="B237" t="inlineStr">
        <is>
          <t>셀트리온제약</t>
        </is>
      </c>
      <c r="C237" t="inlineStr">
        <is>
          <t>트레블</t>
        </is>
      </c>
      <c r="D237" t="inlineStr">
        <is>
          <t>셀트리온제약</t>
        </is>
      </c>
      <c r="E237" t="inlineStr">
        <is>
          <t>amlodipine besylate  ( as amlodipine),  rosuvastatin calcium  ( as rosuvastatin),  telmisartan</t>
        </is>
      </c>
      <c r="F237" t="inlineStr">
        <is>
          <t>병원</t>
        </is>
      </c>
      <c r="G237" t="inlineStr">
        <is>
          <t>Generic</t>
        </is>
      </c>
      <c r="H237" s="493" t="n">
        <v>18399.02</v>
      </c>
      <c r="I237" s="493" t="n">
        <v>18609.99</v>
      </c>
      <c r="J237" s="493" t="n">
        <v>17532.35</v>
      </c>
      <c r="K237" s="493" t="n">
        <v>12553.5</v>
      </c>
      <c r="L237" s="493" t="n">
        <v>12808.08</v>
      </c>
      <c r="M237" s="493" t="n">
        <v>13096.34</v>
      </c>
      <c r="N237" s="493" t="n">
        <v>15780.9</v>
      </c>
      <c r="O237" s="493" t="n">
        <v>12465.89</v>
      </c>
      <c r="P237" s="493" t="n">
        <v>15969.99</v>
      </c>
      <c r="Q237" s="493" t="n">
        <v>11533.83</v>
      </c>
      <c r="R237" s="493" t="n">
        <v>11373.93</v>
      </c>
      <c r="S237" s="493" t="n">
        <v>13050.98</v>
      </c>
      <c r="T237" s="493" t="n">
        <v>11014.18</v>
      </c>
      <c r="U237" s="493" t="n">
        <v>11443.07</v>
      </c>
      <c r="V237" s="493" t="n">
        <v>16692.58</v>
      </c>
      <c r="W237" s="493" t="n">
        <v>7723.26</v>
      </c>
      <c r="X237" s="493" t="n">
        <v>12811.95</v>
      </c>
      <c r="Y237" s="493" t="n">
        <v>7328.47</v>
      </c>
      <c r="Z237" s="493" t="n">
        <v>13660.96</v>
      </c>
      <c r="AA237" s="493" t="n">
        <v>10214.15</v>
      </c>
      <c r="AB237" s="493" t="n">
        <v>13090.1</v>
      </c>
      <c r="AC237" s="493" t="n">
        <v>13357.22</v>
      </c>
      <c r="AD237" s="493" t="n">
        <v>14021.4</v>
      </c>
      <c r="AE237" s="493" t="n">
        <v>9454.85</v>
      </c>
      <c r="AF237" s="493" t="n">
        <v>12927.35</v>
      </c>
      <c r="AG237" s="493" t="n">
        <v>7188.45</v>
      </c>
      <c r="AH237" s="493" t="n">
        <v>13177.1</v>
      </c>
      <c r="AI237" s="493" t="n">
        <v>10469.3</v>
      </c>
      <c r="AJ237" s="493" t="n">
        <v>12879.4</v>
      </c>
      <c r="AK237" s="493" t="n">
        <v>8510.6</v>
      </c>
      <c r="AL237" s="493" t="n">
        <v>10326.51</v>
      </c>
      <c r="AM237" s="493" t="n">
        <v>7443.92</v>
      </c>
      <c r="AN237" s="493" t="n">
        <v>9543.200000000001</v>
      </c>
      <c r="AO237" s="493" t="n">
        <v>8673.389999999999</v>
      </c>
      <c r="AP237" s="493" t="n">
        <v>15479.42</v>
      </c>
      <c r="AQ237" s="493" t="n">
        <v>6971.36</v>
      </c>
      <c r="AR237" s="493" t="n">
        <v>14767.7</v>
      </c>
      <c r="AS237" s="493" t="n">
        <v>8460.5</v>
      </c>
      <c r="AT237" s="493" t="n">
        <v>10925.7</v>
      </c>
      <c r="AU237" s="493" t="n">
        <v>7408.05</v>
      </c>
      <c r="AV237" s="493" t="n">
        <v>10990.15</v>
      </c>
      <c r="AW237" s="493" t="n">
        <v>5639.64</v>
      </c>
      <c r="AX237" s="493" t="n">
        <v>12521.38</v>
      </c>
      <c r="AY237" s="493" t="n">
        <v>7465.96</v>
      </c>
      <c r="AZ237" s="493" t="n">
        <v>12801.22</v>
      </c>
      <c r="BA237" s="493" t="n">
        <v>13808.59</v>
      </c>
      <c r="BB237" s="493" t="n">
        <v>9772.08</v>
      </c>
      <c r="BC237" s="493" t="n">
        <v>8538.68</v>
      </c>
      <c r="BD237" s="493" t="n">
        <v>11141.44</v>
      </c>
      <c r="BE237" s="493" t="n">
        <v>9220.42</v>
      </c>
      <c r="BF237" s="493" t="n">
        <v>7360.1</v>
      </c>
      <c r="BG237" s="493" t="n">
        <v>9658.379999999999</v>
      </c>
      <c r="BH237" s="493" t="n">
        <v>5989.66</v>
      </c>
      <c r="BI237" s="493" t="n">
        <v>5023.34</v>
      </c>
      <c r="BJ237" s="493" t="n">
        <v>6435.78</v>
      </c>
      <c r="BK237" s="493" t="n">
        <v>5099.34</v>
      </c>
      <c r="BL237" s="493" t="n">
        <v>4279.8</v>
      </c>
      <c r="BM237" s="493" t="n">
        <v>5656.39</v>
      </c>
      <c r="BN237" s="493" t="n">
        <v>3888.9</v>
      </c>
      <c r="BO237" s="493" t="n">
        <v>4599.3</v>
      </c>
      <c r="BP237" s="493" t="n">
        <v>4598.4</v>
      </c>
      <c r="BQ237" s="493" t="n">
        <v>3006.4</v>
      </c>
      <c r="BR237" s="493" t="n">
        <v>6121.5</v>
      </c>
      <c r="BS237" s="493" t="n">
        <v>3208.8</v>
      </c>
      <c r="BT237" s="493" t="n">
        <v>3866.1</v>
      </c>
      <c r="BU237" s="493" t="n">
        <v>6343.8</v>
      </c>
      <c r="BV237" s="493" t="n">
        <v>2715.9</v>
      </c>
      <c r="BW237" s="493" t="n">
        <v>4444.1</v>
      </c>
    </row>
    <row r="238">
      <c r="A238" t="inlineStr">
        <is>
          <t>[C11A1] 심혈관 질환 다중요법 목적의 복합제제 (단일 투약 형태)</t>
        </is>
      </c>
      <c r="B238" t="inlineStr">
        <is>
          <t>셀트리온제약</t>
        </is>
      </c>
      <c r="C238" t="inlineStr">
        <is>
          <t>트레블</t>
        </is>
      </c>
      <c r="D238" t="inlineStr">
        <is>
          <t>셀트리온제약</t>
        </is>
      </c>
      <c r="E238" t="inlineStr">
        <is>
          <t>amlodipine besylate  ( as amlodipine),  rosuvastatin calcium  ( as rosuvastatin),  telmisartan</t>
        </is>
      </c>
      <c r="F238" t="inlineStr">
        <is>
          <t>의원</t>
        </is>
      </c>
      <c r="G238" t="inlineStr">
        <is>
          <t>Generic</t>
        </is>
      </c>
      <c r="H238" s="493" t="n">
        <v>48956.08</v>
      </c>
      <c r="I238" s="493" t="n">
        <v>41970.98</v>
      </c>
      <c r="J238" s="493" t="n">
        <v>41379.94</v>
      </c>
      <c r="K238" s="493" t="n">
        <v>44019.88</v>
      </c>
      <c r="L238" s="493" t="n">
        <v>35841.49</v>
      </c>
      <c r="M238" s="493" t="n">
        <v>43500.8</v>
      </c>
      <c r="N238" s="493" t="n">
        <v>45024.67</v>
      </c>
      <c r="O238" s="493" t="n">
        <v>41104.9</v>
      </c>
      <c r="P238" s="493" t="n">
        <v>37992.4</v>
      </c>
      <c r="Q238" s="493" t="n">
        <v>51336.09</v>
      </c>
      <c r="R238" s="493" t="n">
        <v>46420.46</v>
      </c>
      <c r="S238" s="493" t="n">
        <v>48211.91</v>
      </c>
      <c r="T238" s="493" t="n">
        <v>50131.3</v>
      </c>
      <c r="U238" s="493" t="n">
        <v>44213.08</v>
      </c>
      <c r="V238" s="493" t="n">
        <v>47019.65</v>
      </c>
      <c r="W238" s="493" t="n">
        <v>52240.34</v>
      </c>
      <c r="X238" s="493" t="n">
        <v>47628.03</v>
      </c>
      <c r="Y238" s="493" t="n">
        <v>50187.41</v>
      </c>
      <c r="Z238" s="493" t="n">
        <v>52176.08</v>
      </c>
      <c r="AA238" s="493" t="n">
        <v>54068.09</v>
      </c>
      <c r="AB238" s="493" t="n">
        <v>51926.58</v>
      </c>
      <c r="AC238" s="493" t="n">
        <v>62421.09</v>
      </c>
      <c r="AD238" s="493" t="n">
        <v>56397.9</v>
      </c>
      <c r="AE238" s="493" t="n">
        <v>73168.46000000001</v>
      </c>
      <c r="AF238" s="493" t="n">
        <v>63619.75</v>
      </c>
      <c r="AG238" s="493" t="n">
        <v>58753.98</v>
      </c>
      <c r="AH238" s="493" t="n">
        <v>60740.78</v>
      </c>
      <c r="AI238" s="493" t="n">
        <v>71661.28999999999</v>
      </c>
      <c r="AJ238" s="493" t="n">
        <v>65019.94</v>
      </c>
      <c r="AK238" s="493" t="n">
        <v>70070.81</v>
      </c>
      <c r="AL238" s="493" t="n">
        <v>76149.78999999999</v>
      </c>
      <c r="AM238" s="493" t="n">
        <v>70542.84</v>
      </c>
      <c r="AN238" s="493" t="n">
        <v>69676.47</v>
      </c>
      <c r="AO238" s="493" t="n">
        <v>74020.17</v>
      </c>
      <c r="AP238" s="493" t="n">
        <v>71355.28999999999</v>
      </c>
      <c r="AQ238" s="493" t="n">
        <v>71879.81</v>
      </c>
      <c r="AR238" s="493" t="n">
        <v>80119.57000000001</v>
      </c>
      <c r="AS238" s="493" t="n">
        <v>70774.31</v>
      </c>
      <c r="AT238" s="493" t="n">
        <v>73145.5</v>
      </c>
      <c r="AU238" s="493" t="n">
        <v>72900.82000000001</v>
      </c>
      <c r="AV238" s="493" t="n">
        <v>74677.28999999999</v>
      </c>
      <c r="AW238" s="493" t="n">
        <v>66177.21000000001</v>
      </c>
      <c r="AX238" s="493" t="n">
        <v>72475.42999999999</v>
      </c>
      <c r="AY238" s="493" t="n">
        <v>81164.74000000001</v>
      </c>
      <c r="AZ238" s="493" t="n">
        <v>67646.91</v>
      </c>
      <c r="BA238" s="493" t="n">
        <v>71340.14</v>
      </c>
      <c r="BB238" s="493" t="n">
        <v>58263.15</v>
      </c>
      <c r="BC238" s="493" t="n">
        <v>59635.5</v>
      </c>
      <c r="BD238" s="493" t="n">
        <v>65246.73</v>
      </c>
      <c r="BE238" s="493" t="n">
        <v>55164.42</v>
      </c>
      <c r="BF238" s="493" t="n">
        <v>59682.56</v>
      </c>
      <c r="BG238" s="493" t="n">
        <v>64561.77</v>
      </c>
      <c r="BH238" s="493" t="n">
        <v>66270.47</v>
      </c>
      <c r="BI238" s="493" t="n">
        <v>67592.64</v>
      </c>
      <c r="BJ238" s="493" t="n">
        <v>76864.72</v>
      </c>
      <c r="BK238" s="493" t="n">
        <v>68278.62</v>
      </c>
      <c r="BL238" s="493" t="n">
        <v>79831.57000000001</v>
      </c>
      <c r="BM238" s="493" t="n">
        <v>66873.17</v>
      </c>
      <c r="BN238" s="493" t="n">
        <v>66084.11</v>
      </c>
      <c r="BO238" s="493" t="n">
        <v>68535.73</v>
      </c>
      <c r="BP238" s="493" t="n">
        <v>68397.42</v>
      </c>
      <c r="BQ238" s="493" t="n">
        <v>57833.32</v>
      </c>
      <c r="BR238" s="493" t="n">
        <v>57489.66</v>
      </c>
      <c r="BS238" s="493" t="n">
        <v>60431.39</v>
      </c>
      <c r="BT238" s="493" t="n">
        <v>57507.44</v>
      </c>
      <c r="BU238" s="493" t="n">
        <v>61629.19</v>
      </c>
      <c r="BV238" s="493" t="n">
        <v>62766.2</v>
      </c>
      <c r="BW238" s="493" t="n">
        <v>58034.77</v>
      </c>
    </row>
    <row r="239">
      <c r="A239" t="inlineStr">
        <is>
          <t>[C11A1] 심혈관 질환 다중요법 목적의 복합제제 (단일 투약 형태)</t>
        </is>
      </c>
      <c r="B239" t="inlineStr">
        <is>
          <t>셀트리온제약</t>
        </is>
      </c>
      <c r="C239" t="inlineStr">
        <is>
          <t>트레블</t>
        </is>
      </c>
      <c r="D239" t="inlineStr">
        <is>
          <t>셀트리온제약</t>
        </is>
      </c>
      <c r="E239" t="inlineStr">
        <is>
          <t>amlodipine besylate  ( as amlodipine),  rosuvastatin calcium  ( as rosuvastatin),  telmisartan</t>
        </is>
      </c>
      <c r="F239" t="inlineStr">
        <is>
          <t>보건소</t>
        </is>
      </c>
      <c r="G239" t="inlineStr">
        <is>
          <t>Generic</t>
        </is>
      </c>
      <c r="H239" s="493" t="n">
        <v>202.8</v>
      </c>
      <c r="I239" s="493" t="n">
        <v>252.6</v>
      </c>
      <c r="J239" s="493" t="n">
        <v>590.4</v>
      </c>
      <c r="K239" s="493" t="n">
        <v>112.2</v>
      </c>
      <c r="L239" s="493" t="n">
        <v>0</v>
      </c>
      <c r="M239" s="493" t="n">
        <v>321.6</v>
      </c>
      <c r="N239" s="493" t="n">
        <v>106.5</v>
      </c>
      <c r="O239" s="493" t="n">
        <v>0</v>
      </c>
      <c r="P239" s="493" t="n">
        <v>37.8</v>
      </c>
      <c r="Q239" s="493" t="n">
        <v>0</v>
      </c>
      <c r="R239" s="493" t="n">
        <v>47.1</v>
      </c>
      <c r="S239" s="493" t="n">
        <v>45</v>
      </c>
      <c r="T239" s="493" t="n">
        <v>195.6</v>
      </c>
      <c r="U239" s="493" t="n">
        <v>361.8</v>
      </c>
      <c r="V239" s="493" t="n">
        <v>38.4</v>
      </c>
      <c r="W239" s="493" t="n">
        <v>178.8</v>
      </c>
      <c r="X239" s="493" t="n">
        <v>395.1</v>
      </c>
      <c r="Y239" s="493" t="n">
        <v>153.6</v>
      </c>
      <c r="Z239" s="493" t="n">
        <v>85.2</v>
      </c>
      <c r="AA239" s="493" t="n">
        <v>339.3</v>
      </c>
      <c r="AB239" s="493" t="n">
        <v>151.2</v>
      </c>
      <c r="AC239" s="493" t="n">
        <v>9094.200000000001</v>
      </c>
      <c r="AD239" s="493" t="n">
        <v>473.7</v>
      </c>
      <c r="AE239" s="493" t="n">
        <v>136.8</v>
      </c>
      <c r="AF239" s="493" t="n">
        <v>6876.3</v>
      </c>
      <c r="AG239" s="493" t="n">
        <v>877.2</v>
      </c>
      <c r="AH239" s="493" t="n">
        <v>186</v>
      </c>
      <c r="AI239" s="493" t="n">
        <v>12234.9</v>
      </c>
      <c r="AJ239" s="493" t="n">
        <v>297.9</v>
      </c>
      <c r="AK239" s="493" t="n">
        <v>96</v>
      </c>
      <c r="AL239" s="493" t="n">
        <v>1084.2</v>
      </c>
      <c r="AM239" s="493" t="n">
        <v>417.4</v>
      </c>
      <c r="AN239" s="493" t="n">
        <v>1539.3</v>
      </c>
      <c r="AO239" s="493" t="n">
        <v>1162.8</v>
      </c>
      <c r="AP239" s="493" t="n">
        <v>1405.2</v>
      </c>
      <c r="AQ239" s="493" t="n">
        <v>826.2</v>
      </c>
      <c r="AR239" s="493" t="n">
        <v>2745.6</v>
      </c>
      <c r="AS239" s="493" t="n">
        <v>817.5</v>
      </c>
      <c r="AT239" s="493" t="n">
        <v>1224</v>
      </c>
      <c r="AU239" s="493" t="n">
        <v>2035.5</v>
      </c>
      <c r="AV239" s="493" t="n">
        <v>797.4</v>
      </c>
      <c r="AW239" s="493" t="n">
        <v>934.2</v>
      </c>
      <c r="AX239" s="493" t="n">
        <v>1061.1</v>
      </c>
      <c r="AY239" s="493" t="n">
        <v>1197.6</v>
      </c>
      <c r="AZ239" s="493" t="n">
        <v>1587</v>
      </c>
      <c r="BA239" s="493" t="n">
        <v>1468.8</v>
      </c>
      <c r="BB239" s="493" t="n">
        <v>462.6</v>
      </c>
      <c r="BC239" s="493" t="n">
        <v>2629.65</v>
      </c>
      <c r="BD239" s="493" t="n">
        <v>1845</v>
      </c>
      <c r="BE239" s="493" t="n">
        <v>747.9</v>
      </c>
      <c r="BF239" s="493" t="n">
        <v>742.5</v>
      </c>
      <c r="BG239" s="493" t="n">
        <v>3195.9</v>
      </c>
      <c r="BH239" s="493" t="n">
        <v>772.2</v>
      </c>
      <c r="BI239" s="493" t="n">
        <v>567.9</v>
      </c>
      <c r="BJ239" s="493" t="n">
        <v>1320.05</v>
      </c>
      <c r="BK239" s="493" t="n">
        <v>597.6</v>
      </c>
      <c r="BL239" s="493" t="n">
        <v>1184.7</v>
      </c>
      <c r="BM239" s="493" t="n">
        <v>777.6</v>
      </c>
      <c r="BN239" s="493" t="n">
        <v>3703.8</v>
      </c>
      <c r="BO239" s="493" t="n">
        <v>827.1</v>
      </c>
      <c r="BP239" s="493" t="n">
        <v>1054.8</v>
      </c>
      <c r="BQ239" s="493" t="n">
        <v>364.8</v>
      </c>
      <c r="BR239" s="493" t="n">
        <v>387.9</v>
      </c>
      <c r="BS239" s="493" t="n">
        <v>1073.1</v>
      </c>
      <c r="BT239" s="493" t="n">
        <v>214.2</v>
      </c>
      <c r="BU239" s="493" t="n">
        <v>378</v>
      </c>
      <c r="BV239" s="493" t="n">
        <v>995.4</v>
      </c>
      <c r="BW239" s="493" t="n">
        <v>205.2</v>
      </c>
    </row>
    <row r="240">
      <c r="A240" t="inlineStr">
        <is>
          <t>[C11A1] 심혈관 질환 다중요법 목적의 복합제제 (단일 투약 형태)</t>
        </is>
      </c>
      <c r="B240" t="inlineStr">
        <is>
          <t>셀트리온제약</t>
        </is>
      </c>
      <c r="C240" t="inlineStr">
        <is>
          <t>트레블</t>
        </is>
      </c>
      <c r="D240" t="inlineStr">
        <is>
          <t>셀트리온제약</t>
        </is>
      </c>
      <c r="E240" t="inlineStr">
        <is>
          <t>amlodipine besylate  ( as amlodipine),  rosuvastatin calcium  ( as rosuvastatin),  telmisartan</t>
        </is>
      </c>
      <c r="F240" t="inlineStr">
        <is>
          <t>기타(치과의원, 치과병원 등)</t>
        </is>
      </c>
      <c r="G240" t="inlineStr">
        <is>
          <t>Generic</t>
        </is>
      </c>
      <c r="H240" s="493" t="n">
        <v>0</v>
      </c>
      <c r="I240" s="493" t="n">
        <v>0</v>
      </c>
      <c r="J240" s="493" t="n">
        <v>0</v>
      </c>
      <c r="K240" s="493" t="n">
        <v>0</v>
      </c>
      <c r="L240" s="493" t="n">
        <v>0</v>
      </c>
      <c r="M240" s="493" t="n">
        <v>0</v>
      </c>
      <c r="N240" s="493" t="n">
        <v>0</v>
      </c>
      <c r="O240" s="493" t="n">
        <v>0</v>
      </c>
      <c r="P240" s="493" t="n">
        <v>0</v>
      </c>
      <c r="Q240" s="493" t="n">
        <v>0</v>
      </c>
      <c r="R240" s="493" t="n">
        <v>0</v>
      </c>
      <c r="S240" s="493" t="n">
        <v>0</v>
      </c>
      <c r="T240" s="493" t="n">
        <v>0</v>
      </c>
      <c r="U240" s="493" t="n">
        <v>0</v>
      </c>
      <c r="V240" s="493" t="n">
        <v>0</v>
      </c>
      <c r="W240" s="493" t="n">
        <v>0</v>
      </c>
      <c r="X240" s="493" t="n">
        <v>0</v>
      </c>
      <c r="Y240" s="493" t="n">
        <v>0</v>
      </c>
      <c r="Z240" s="493" t="n">
        <v>0</v>
      </c>
      <c r="AA240" s="493" t="n">
        <v>0</v>
      </c>
      <c r="AB240" s="493" t="n">
        <v>0</v>
      </c>
      <c r="AC240" s="493" t="n">
        <v>0</v>
      </c>
      <c r="AD240" s="493" t="n">
        <v>0</v>
      </c>
      <c r="AE240" s="493" t="n">
        <v>0</v>
      </c>
      <c r="AF240" s="493" t="n">
        <v>0</v>
      </c>
      <c r="AG240" s="493" t="n">
        <v>0</v>
      </c>
      <c r="AH240" s="493" t="n">
        <v>0</v>
      </c>
      <c r="AI240" s="493" t="n">
        <v>0</v>
      </c>
      <c r="AJ240" s="493" t="n">
        <v>0</v>
      </c>
      <c r="AK240" s="493" t="n">
        <v>0</v>
      </c>
      <c r="AL240" s="493" t="n">
        <v>0</v>
      </c>
      <c r="AM240" s="493" t="n">
        <v>0</v>
      </c>
      <c r="AN240" s="493" t="n">
        <v>0</v>
      </c>
      <c r="AO240" s="493" t="n">
        <v>0</v>
      </c>
      <c r="AP240" s="493" t="n">
        <v>0</v>
      </c>
      <c r="AQ240" s="493" t="n">
        <v>0</v>
      </c>
      <c r="AR240" s="493" t="n">
        <v>0</v>
      </c>
      <c r="AS240" s="493" t="n">
        <v>0</v>
      </c>
      <c r="AT240" s="493" t="n">
        <v>0</v>
      </c>
      <c r="AU240" s="493" t="n">
        <v>0</v>
      </c>
      <c r="AV240" s="493" t="n">
        <v>0</v>
      </c>
      <c r="AW240" s="493" t="n">
        <v>325.2</v>
      </c>
      <c r="AX240" s="493" t="n">
        <v>0</v>
      </c>
      <c r="AY240" s="493" t="n">
        <v>465.3</v>
      </c>
      <c r="AZ240" s="493" t="n">
        <v>0</v>
      </c>
      <c r="BA240" s="493" t="n">
        <v>0</v>
      </c>
      <c r="BB240" s="493" t="n">
        <v>0</v>
      </c>
      <c r="BC240" s="493" t="n">
        <v>0</v>
      </c>
      <c r="BD240" s="493" t="n">
        <v>0</v>
      </c>
      <c r="BE240" s="493" t="n">
        <v>0</v>
      </c>
      <c r="BF240" s="493" t="n">
        <v>0</v>
      </c>
      <c r="BG240" s="493" t="n">
        <v>0</v>
      </c>
      <c r="BH240" s="493" t="n">
        <v>0</v>
      </c>
      <c r="BI240" s="493" t="n">
        <v>0</v>
      </c>
      <c r="BJ240" s="493" t="n">
        <v>0</v>
      </c>
      <c r="BK240" s="493" t="n">
        <v>0</v>
      </c>
      <c r="BL240" s="493" t="n">
        <v>0</v>
      </c>
      <c r="BM240" s="493" t="n">
        <v>0</v>
      </c>
      <c r="BN240" s="493" t="n">
        <v>0</v>
      </c>
      <c r="BO240" s="493" t="n">
        <v>0</v>
      </c>
      <c r="BP240" s="493" t="n">
        <v>0</v>
      </c>
      <c r="BQ240" s="493" t="n">
        <v>0</v>
      </c>
      <c r="BR240" s="493" t="n">
        <v>0</v>
      </c>
      <c r="BS240" s="493" t="n">
        <v>0</v>
      </c>
      <c r="BT240" s="493" t="n">
        <v>0</v>
      </c>
      <c r="BU240" s="493" t="n">
        <v>0</v>
      </c>
      <c r="BV240" s="493" t="n">
        <v>0</v>
      </c>
      <c r="BW240" s="493" t="n">
        <v>0</v>
      </c>
    </row>
    <row r="241">
      <c r="A241" t="inlineStr">
        <is>
          <t>[C11A1] 심혈관 질환 다중요법 목적의 복합제제 (단일 투약 형태)</t>
        </is>
      </c>
      <c r="B241" t="inlineStr">
        <is>
          <t>씨엠지제약</t>
        </is>
      </c>
      <c r="C241" t="inlineStr">
        <is>
          <t>아모르탄 알</t>
        </is>
      </c>
      <c r="D241" t="inlineStr">
        <is>
          <t>씨엠지제약</t>
        </is>
      </c>
      <c r="E241" t="inlineStr">
        <is>
          <t>amlodipine besylate  ( as amlodipine),  rosuvastatin calcium  ( as rosuvastatin),  valsartan</t>
        </is>
      </c>
      <c r="F241" t="inlineStr">
        <is>
          <t>종합병원</t>
        </is>
      </c>
      <c r="G241" t="inlineStr">
        <is>
          <t>Generic</t>
        </is>
      </c>
      <c r="H241" s="493" t="n">
        <v>0</v>
      </c>
      <c r="I241" s="493" t="n">
        <v>0</v>
      </c>
      <c r="J241" s="493" t="n">
        <v>0</v>
      </c>
      <c r="K241" s="493" t="n">
        <v>0</v>
      </c>
      <c r="L241" s="493" t="n">
        <v>0</v>
      </c>
      <c r="M241" s="493" t="n">
        <v>0</v>
      </c>
      <c r="N241" s="493" t="n">
        <v>0</v>
      </c>
      <c r="O241" s="493" t="n">
        <v>0</v>
      </c>
      <c r="P241" s="493" t="n">
        <v>0</v>
      </c>
      <c r="Q241" s="493" t="n">
        <v>0</v>
      </c>
      <c r="R241" s="493" t="n">
        <v>0</v>
      </c>
      <c r="S241" s="493" t="n">
        <v>0</v>
      </c>
      <c r="T241" s="493" t="n">
        <v>0</v>
      </c>
      <c r="U241" s="493" t="n">
        <v>0</v>
      </c>
      <c r="V241" s="493" t="n">
        <v>0</v>
      </c>
      <c r="W241" s="493" t="n">
        <v>0</v>
      </c>
      <c r="X241" s="493" t="n">
        <v>0</v>
      </c>
      <c r="Y241" s="493" t="n">
        <v>0</v>
      </c>
      <c r="Z241" s="493" t="n">
        <v>0</v>
      </c>
      <c r="AA241" s="493" t="n">
        <v>0</v>
      </c>
      <c r="AB241" s="493" t="n">
        <v>0</v>
      </c>
      <c r="AC241" s="493" t="n">
        <v>0</v>
      </c>
      <c r="AD241" s="493" t="n">
        <v>0</v>
      </c>
      <c r="AE241" s="493" t="n">
        <v>0</v>
      </c>
      <c r="AF241" s="493" t="n">
        <v>0</v>
      </c>
      <c r="AG241" s="493" t="n">
        <v>0</v>
      </c>
      <c r="AH241" s="493" t="n">
        <v>0</v>
      </c>
      <c r="AI241" s="493" t="n">
        <v>0</v>
      </c>
      <c r="AJ241" s="493" t="n">
        <v>0</v>
      </c>
      <c r="AK241" s="493" t="n">
        <v>0</v>
      </c>
      <c r="AL241" s="493" t="n">
        <v>0</v>
      </c>
      <c r="AM241" s="493" t="n">
        <v>0</v>
      </c>
      <c r="AN241" s="493" t="n">
        <v>179.7</v>
      </c>
      <c r="AO241" s="493" t="n">
        <v>558</v>
      </c>
      <c r="AP241" s="493" t="n">
        <v>159.3</v>
      </c>
      <c r="AQ241" s="493" t="n">
        <v>942</v>
      </c>
      <c r="AR241" s="493" t="n">
        <v>157.5</v>
      </c>
      <c r="AS241" s="493" t="n">
        <v>0</v>
      </c>
      <c r="AT241" s="493" t="n">
        <v>0</v>
      </c>
      <c r="AU241" s="493" t="n">
        <v>1480.08</v>
      </c>
      <c r="AV241" s="493" t="n">
        <v>0</v>
      </c>
      <c r="AW241" s="493" t="n">
        <v>510.72</v>
      </c>
      <c r="AX241" s="493" t="n">
        <v>1626.07</v>
      </c>
      <c r="AY241" s="493" t="n">
        <v>0</v>
      </c>
      <c r="AZ241" s="493" t="n">
        <v>0</v>
      </c>
      <c r="BA241" s="493" t="n">
        <v>171.08</v>
      </c>
      <c r="BB241" s="493" t="n">
        <v>2291</v>
      </c>
      <c r="BC241" s="493" t="n">
        <v>2626.41</v>
      </c>
      <c r="BD241" s="493" t="n">
        <v>216.16</v>
      </c>
      <c r="BE241" s="493" t="n">
        <v>1618.5</v>
      </c>
      <c r="BF241" s="493" t="n">
        <v>3442.34</v>
      </c>
      <c r="BG241" s="493" t="n">
        <v>2474.1</v>
      </c>
      <c r="BH241" s="493" t="n">
        <v>352.5</v>
      </c>
      <c r="BI241" s="493" t="n">
        <v>1384.04</v>
      </c>
      <c r="BJ241" s="493" t="n">
        <v>0</v>
      </c>
      <c r="BK241" s="493" t="n">
        <v>1208.7</v>
      </c>
      <c r="BL241" s="493" t="n">
        <v>0</v>
      </c>
      <c r="BM241" s="493" t="n">
        <v>0</v>
      </c>
      <c r="BN241" s="493" t="n">
        <v>1949.9</v>
      </c>
      <c r="BO241" s="493" t="n">
        <v>0</v>
      </c>
      <c r="BP241" s="493" t="n">
        <v>0</v>
      </c>
      <c r="BQ241" s="493" t="n">
        <v>0</v>
      </c>
      <c r="BR241" s="493" t="n">
        <v>1219.7</v>
      </c>
      <c r="BS241" s="493" t="n">
        <v>0</v>
      </c>
      <c r="BT241" s="493" t="n">
        <v>90.09</v>
      </c>
      <c r="BU241" s="493" t="n">
        <v>0</v>
      </c>
      <c r="BV241" s="493" t="n">
        <v>0</v>
      </c>
      <c r="BW241" s="493" t="n">
        <v>0</v>
      </c>
    </row>
    <row r="242">
      <c r="A242" t="inlineStr">
        <is>
          <t>[C11A1] 심혈관 질환 다중요법 목적의 복합제제 (단일 투약 형태)</t>
        </is>
      </c>
      <c r="B242" t="inlineStr">
        <is>
          <t>씨엠지제약</t>
        </is>
      </c>
      <c r="C242" t="inlineStr">
        <is>
          <t>아모르탄 알</t>
        </is>
      </c>
      <c r="D242" t="inlineStr">
        <is>
          <t>씨엠지제약</t>
        </is>
      </c>
      <c r="E242" t="inlineStr">
        <is>
          <t>amlodipine besylate  ( as amlodipine),  rosuvastatin calcium  ( as rosuvastatin),  valsartan</t>
        </is>
      </c>
      <c r="F242" t="inlineStr">
        <is>
          <t>병원</t>
        </is>
      </c>
      <c r="G242" t="inlineStr">
        <is>
          <t>Generic</t>
        </is>
      </c>
      <c r="H242" s="493" t="n">
        <v>0</v>
      </c>
      <c r="I242" s="493" t="n">
        <v>0</v>
      </c>
      <c r="J242" s="493" t="n">
        <v>0</v>
      </c>
      <c r="K242" s="493" t="n">
        <v>0</v>
      </c>
      <c r="L242" s="493" t="n">
        <v>0</v>
      </c>
      <c r="M242" s="493" t="n">
        <v>0</v>
      </c>
      <c r="N242" s="493" t="n">
        <v>0</v>
      </c>
      <c r="O242" s="493" t="n">
        <v>0</v>
      </c>
      <c r="P242" s="493" t="n">
        <v>0</v>
      </c>
      <c r="Q242" s="493" t="n">
        <v>0</v>
      </c>
      <c r="R242" s="493" t="n">
        <v>0</v>
      </c>
      <c r="S242" s="493" t="n">
        <v>0</v>
      </c>
      <c r="T242" s="493" t="n">
        <v>0</v>
      </c>
      <c r="U242" s="493" t="n">
        <v>0</v>
      </c>
      <c r="V242" s="493" t="n">
        <v>0</v>
      </c>
      <c r="W242" s="493" t="n">
        <v>0</v>
      </c>
      <c r="X242" s="493" t="n">
        <v>0</v>
      </c>
      <c r="Y242" s="493" t="n">
        <v>0</v>
      </c>
      <c r="Z242" s="493" t="n">
        <v>0</v>
      </c>
      <c r="AA242" s="493" t="n">
        <v>0</v>
      </c>
      <c r="AB242" s="493" t="n">
        <v>0</v>
      </c>
      <c r="AC242" s="493" t="n">
        <v>0</v>
      </c>
      <c r="AD242" s="493" t="n">
        <v>0</v>
      </c>
      <c r="AE242" s="493" t="n">
        <v>0</v>
      </c>
      <c r="AF242" s="493" t="n">
        <v>135</v>
      </c>
      <c r="AG242" s="493" t="n">
        <v>0</v>
      </c>
      <c r="AH242" s="493" t="n">
        <v>132</v>
      </c>
      <c r="AI242" s="493" t="n">
        <v>632.4</v>
      </c>
      <c r="AJ242" s="493" t="n">
        <v>261.6</v>
      </c>
      <c r="AK242" s="493" t="n">
        <v>1211.7</v>
      </c>
      <c r="AL242" s="493" t="n">
        <v>2855.1</v>
      </c>
      <c r="AM242" s="493" t="n">
        <v>3803.58</v>
      </c>
      <c r="AN242" s="493" t="n">
        <v>1449.6</v>
      </c>
      <c r="AO242" s="493" t="n">
        <v>1520.7</v>
      </c>
      <c r="AP242" s="493" t="n">
        <v>728.4</v>
      </c>
      <c r="AQ242" s="493" t="n">
        <v>3770.4</v>
      </c>
      <c r="AR242" s="493" t="n">
        <v>3709.5</v>
      </c>
      <c r="AS242" s="493" t="n">
        <v>3292.8</v>
      </c>
      <c r="AT242" s="493" t="n">
        <v>3313.5</v>
      </c>
      <c r="AU242" s="493" t="n">
        <v>895.8</v>
      </c>
      <c r="AV242" s="493" t="n">
        <v>6381.4</v>
      </c>
      <c r="AW242" s="493" t="n">
        <v>1637.7</v>
      </c>
      <c r="AX242" s="493" t="n">
        <v>5649.3</v>
      </c>
      <c r="AY242" s="493" t="n">
        <v>4930.92</v>
      </c>
      <c r="AZ242" s="493" t="n">
        <v>2997</v>
      </c>
      <c r="BA242" s="493" t="n">
        <v>2281.2</v>
      </c>
      <c r="BB242" s="493" t="n">
        <v>5228.4</v>
      </c>
      <c r="BC242" s="493" t="n">
        <v>5291.04</v>
      </c>
      <c r="BD242" s="493" t="n">
        <v>7302.35</v>
      </c>
      <c r="BE242" s="493" t="n">
        <v>8380.809999999999</v>
      </c>
      <c r="BF242" s="493" t="n">
        <v>6541.58</v>
      </c>
      <c r="BG242" s="493" t="n">
        <v>5123</v>
      </c>
      <c r="BH242" s="493" t="n">
        <v>3036.3</v>
      </c>
      <c r="BI242" s="493" t="n">
        <v>2216.1</v>
      </c>
      <c r="BJ242" s="493" t="n">
        <v>6133.65</v>
      </c>
      <c r="BK242" s="493" t="n">
        <v>2583.6</v>
      </c>
      <c r="BL242" s="493" t="n">
        <v>3891.3</v>
      </c>
      <c r="BM242" s="493" t="n">
        <v>6301.2</v>
      </c>
      <c r="BN242" s="493" t="n">
        <v>8360.9</v>
      </c>
      <c r="BO242" s="493" t="n">
        <v>6883.95</v>
      </c>
      <c r="BP242" s="493" t="n">
        <v>5510.7</v>
      </c>
      <c r="BQ242" s="493" t="n">
        <v>7186.2</v>
      </c>
      <c r="BR242" s="493" t="n">
        <v>6535.3</v>
      </c>
      <c r="BS242" s="493" t="n">
        <v>6082.6</v>
      </c>
      <c r="BT242" s="493" t="n">
        <v>6801.3</v>
      </c>
      <c r="BU242" s="493" t="n">
        <v>10370.15</v>
      </c>
      <c r="BV242" s="493" t="n">
        <v>8384.799999999999</v>
      </c>
      <c r="BW242" s="493" t="n">
        <v>9110.4</v>
      </c>
    </row>
    <row r="243">
      <c r="A243" t="inlineStr">
        <is>
          <t>[C11A1] 심혈관 질환 다중요법 목적의 복합제제 (단일 투약 형태)</t>
        </is>
      </c>
      <c r="B243" t="inlineStr">
        <is>
          <t>씨엠지제약</t>
        </is>
      </c>
      <c r="C243" t="inlineStr">
        <is>
          <t>아모르탄 알</t>
        </is>
      </c>
      <c r="D243" t="inlineStr">
        <is>
          <t>씨엠지제약</t>
        </is>
      </c>
      <c r="E243" t="inlineStr">
        <is>
          <t>amlodipine besylate  ( as amlodipine),  rosuvastatin calcium  ( as rosuvastatin),  valsartan</t>
        </is>
      </c>
      <c r="F243" t="inlineStr">
        <is>
          <t>의원</t>
        </is>
      </c>
      <c r="G243" t="inlineStr">
        <is>
          <t>Generic</t>
        </is>
      </c>
      <c r="H243" s="493" t="n">
        <v>0</v>
      </c>
      <c r="I243" s="493" t="n">
        <v>0</v>
      </c>
      <c r="J243" s="493" t="n">
        <v>0</v>
      </c>
      <c r="K243" s="493" t="n">
        <v>0</v>
      </c>
      <c r="L243" s="493" t="n">
        <v>0</v>
      </c>
      <c r="M243" s="493" t="n">
        <v>0</v>
      </c>
      <c r="N243" s="493" t="n">
        <v>0</v>
      </c>
      <c r="O243" s="493" t="n">
        <v>0</v>
      </c>
      <c r="P243" s="493" t="n">
        <v>0</v>
      </c>
      <c r="Q243" s="493" t="n">
        <v>0</v>
      </c>
      <c r="R243" s="493" t="n">
        <v>0</v>
      </c>
      <c r="S243" s="493" t="n">
        <v>0</v>
      </c>
      <c r="T243" s="493" t="n">
        <v>0</v>
      </c>
      <c r="U243" s="493" t="n">
        <v>0</v>
      </c>
      <c r="V243" s="493" t="n">
        <v>0</v>
      </c>
      <c r="W243" s="493" t="n">
        <v>0</v>
      </c>
      <c r="X243" s="493" t="n">
        <v>0</v>
      </c>
      <c r="Y243" s="493" t="n">
        <v>0</v>
      </c>
      <c r="Z243" s="493" t="n">
        <v>0</v>
      </c>
      <c r="AA243" s="493" t="n">
        <v>0</v>
      </c>
      <c r="AB243" s="493" t="n">
        <v>0</v>
      </c>
      <c r="AC243" s="493" t="n">
        <v>0</v>
      </c>
      <c r="AD243" s="493" t="n">
        <v>0</v>
      </c>
      <c r="AE243" s="493" t="n">
        <v>0</v>
      </c>
      <c r="AF243" s="493" t="n">
        <v>0</v>
      </c>
      <c r="AG243" s="493" t="n">
        <v>0</v>
      </c>
      <c r="AH243" s="493" t="n">
        <v>2400</v>
      </c>
      <c r="AI243" s="493" t="n">
        <v>1200</v>
      </c>
      <c r="AJ243" s="493" t="n">
        <v>2520</v>
      </c>
      <c r="AK243" s="493" t="n">
        <v>2160</v>
      </c>
      <c r="AL243" s="493" t="n">
        <v>3587.3</v>
      </c>
      <c r="AM243" s="493" t="n">
        <v>2535.3</v>
      </c>
      <c r="AN243" s="493" t="n">
        <v>3729.8</v>
      </c>
      <c r="AO243" s="493" t="n">
        <v>3497.5</v>
      </c>
      <c r="AP243" s="493" t="n">
        <v>3897.5</v>
      </c>
      <c r="AQ243" s="493" t="n">
        <v>3588.76</v>
      </c>
      <c r="AR243" s="493" t="n">
        <v>5666.1</v>
      </c>
      <c r="AS243" s="493" t="n">
        <v>5005.6</v>
      </c>
      <c r="AT243" s="493" t="n">
        <v>4988.8</v>
      </c>
      <c r="AU243" s="493" t="n">
        <v>6880</v>
      </c>
      <c r="AV243" s="493" t="n">
        <v>6001.3</v>
      </c>
      <c r="AW243" s="493" t="n">
        <v>7160.8</v>
      </c>
      <c r="AX243" s="493" t="n">
        <v>6346.68</v>
      </c>
      <c r="AY243" s="493" t="n">
        <v>9837.58</v>
      </c>
      <c r="AZ243" s="493" t="n">
        <v>9210.799999999999</v>
      </c>
      <c r="BA243" s="493" t="n">
        <v>8403.9</v>
      </c>
      <c r="BB243" s="493" t="n">
        <v>7072.5</v>
      </c>
      <c r="BC243" s="493" t="n">
        <v>9786</v>
      </c>
      <c r="BD243" s="493" t="n">
        <v>7544.88</v>
      </c>
      <c r="BE243" s="493" t="n">
        <v>7308.8</v>
      </c>
      <c r="BF243" s="493" t="n">
        <v>6161.77</v>
      </c>
      <c r="BG243" s="493" t="n">
        <v>5843.97</v>
      </c>
      <c r="BH243" s="493" t="n">
        <v>4697.4</v>
      </c>
      <c r="BI243" s="493" t="n">
        <v>4567.36</v>
      </c>
      <c r="BJ243" s="493" t="n">
        <v>4981.2</v>
      </c>
      <c r="BK243" s="493" t="n">
        <v>4568.7</v>
      </c>
      <c r="BL243" s="493" t="n">
        <v>6369.5</v>
      </c>
      <c r="BM243" s="493" t="n">
        <v>8773.799999999999</v>
      </c>
      <c r="BN243" s="493" t="n">
        <v>4461.3</v>
      </c>
      <c r="BO243" s="493" t="n">
        <v>6507.9</v>
      </c>
      <c r="BP243" s="493" t="n">
        <v>7208</v>
      </c>
      <c r="BQ243" s="493" t="n">
        <v>4130.74</v>
      </c>
      <c r="BR243" s="493" t="n">
        <v>7065.35</v>
      </c>
      <c r="BS243" s="493" t="n">
        <v>6558.68</v>
      </c>
      <c r="BT243" s="493" t="n">
        <v>6154.08</v>
      </c>
      <c r="BU243" s="493" t="n">
        <v>5980.8</v>
      </c>
      <c r="BV243" s="493" t="n">
        <v>6656.7</v>
      </c>
      <c r="BW243" s="493" t="n">
        <v>5952.9</v>
      </c>
    </row>
    <row r="244">
      <c r="A244" t="inlineStr">
        <is>
          <t>[C11A1] 심혈관 질환 다중요법 목적의 복합제제 (단일 투약 형태)</t>
        </is>
      </c>
      <c r="B244" t="inlineStr">
        <is>
          <t>씨엠지제약</t>
        </is>
      </c>
      <c r="C244" t="inlineStr">
        <is>
          <t>텔로 듀오</t>
        </is>
      </c>
      <c r="D244" t="inlineStr">
        <is>
          <t>씨엠지제약</t>
        </is>
      </c>
      <c r="E244" t="inlineStr">
        <is>
          <t>rosuvastatin calcium  ( as rosuvastatin),  telmisartan</t>
        </is>
      </c>
      <c r="F244" t="inlineStr">
        <is>
          <t>종합병원</t>
        </is>
      </c>
      <c r="G244" t="inlineStr">
        <is>
          <t>Generic</t>
        </is>
      </c>
      <c r="H244" s="493" t="n">
        <v>0</v>
      </c>
      <c r="I244" s="493" t="n">
        <v>0</v>
      </c>
      <c r="J244" s="493" t="n">
        <v>0</v>
      </c>
      <c r="K244" s="493" t="n">
        <v>0</v>
      </c>
      <c r="L244" s="493" t="n">
        <v>0</v>
      </c>
      <c r="M244" s="493" t="n">
        <v>0</v>
      </c>
      <c r="N244" s="493" t="n">
        <v>0</v>
      </c>
      <c r="O244" s="493" t="n">
        <v>0</v>
      </c>
      <c r="P244" s="493" t="n">
        <v>0</v>
      </c>
      <c r="Q244" s="493" t="n">
        <v>0</v>
      </c>
      <c r="R244" s="493" t="n">
        <v>0</v>
      </c>
      <c r="S244" s="493" t="n">
        <v>0</v>
      </c>
      <c r="T244" s="493" t="n">
        <v>0</v>
      </c>
      <c r="U244" s="493" t="n">
        <v>0</v>
      </c>
      <c r="V244" s="493" t="n">
        <v>112.21</v>
      </c>
      <c r="W244" s="493" t="n">
        <v>180</v>
      </c>
      <c r="X244" s="493" t="n">
        <v>1083.6</v>
      </c>
      <c r="Y244" s="493" t="n">
        <v>0</v>
      </c>
      <c r="Z244" s="493" t="n">
        <v>120.3</v>
      </c>
      <c r="AA244" s="493" t="n">
        <v>480</v>
      </c>
      <c r="AB244" s="493" t="n">
        <v>3003.3</v>
      </c>
      <c r="AC244" s="493" t="n">
        <v>1601.2</v>
      </c>
      <c r="AD244" s="493" t="n">
        <v>1080.6</v>
      </c>
      <c r="AE244" s="493" t="n">
        <v>5310</v>
      </c>
      <c r="AF244" s="493" t="n">
        <v>1560</v>
      </c>
      <c r="AG244" s="493" t="n">
        <v>2652.6</v>
      </c>
      <c r="AH244" s="493" t="n">
        <v>0</v>
      </c>
      <c r="AI244" s="493" t="n">
        <v>4328.4</v>
      </c>
      <c r="AJ244" s="493" t="n">
        <v>2187</v>
      </c>
      <c r="AK244" s="493" t="n">
        <v>1240.5</v>
      </c>
      <c r="AL244" s="493" t="n">
        <v>0</v>
      </c>
      <c r="AM244" s="493" t="n">
        <v>1811.7</v>
      </c>
      <c r="AN244" s="493" t="n">
        <v>0</v>
      </c>
      <c r="AO244" s="493" t="n">
        <v>3868.8</v>
      </c>
      <c r="AP244" s="493" t="n">
        <v>0</v>
      </c>
      <c r="AQ244" s="493" t="n">
        <v>1451.7</v>
      </c>
      <c r="AR244" s="493" t="n">
        <v>1077.3</v>
      </c>
      <c r="AS244" s="493" t="n">
        <v>2642.2</v>
      </c>
      <c r="AT244" s="493" t="n">
        <v>3596.1</v>
      </c>
      <c r="AU244" s="493" t="n">
        <v>3298.8</v>
      </c>
      <c r="AV244" s="493" t="n">
        <v>1498.5</v>
      </c>
      <c r="AW244" s="493" t="n">
        <v>3870.6</v>
      </c>
      <c r="AX244" s="493" t="n">
        <v>0</v>
      </c>
      <c r="AY244" s="493" t="n">
        <v>4242.6</v>
      </c>
      <c r="AZ244" s="493" t="n">
        <v>0</v>
      </c>
      <c r="BA244" s="493" t="n">
        <v>0</v>
      </c>
      <c r="BB244" s="493" t="n">
        <v>0</v>
      </c>
      <c r="BC244" s="493" t="n">
        <v>0</v>
      </c>
      <c r="BD244" s="493" t="n">
        <v>0</v>
      </c>
      <c r="BE244" s="493" t="n">
        <v>0</v>
      </c>
      <c r="BF244" s="493" t="n">
        <v>0</v>
      </c>
      <c r="BG244" s="493" t="n">
        <v>0</v>
      </c>
      <c r="BH244" s="493" t="n">
        <v>0</v>
      </c>
      <c r="BI244" s="493" t="n">
        <v>0</v>
      </c>
      <c r="BJ244" s="493" t="n">
        <v>0</v>
      </c>
      <c r="BK244" s="493" t="n">
        <v>0</v>
      </c>
      <c r="BL244" s="493" t="n">
        <v>0</v>
      </c>
      <c r="BM244" s="493" t="n">
        <v>720</v>
      </c>
      <c r="BN244" s="493" t="n">
        <v>0</v>
      </c>
      <c r="BO244" s="493" t="n">
        <v>0</v>
      </c>
      <c r="BP244" s="493" t="n">
        <v>0</v>
      </c>
      <c r="BQ244" s="493" t="n">
        <v>0</v>
      </c>
      <c r="BR244" s="493" t="n">
        <v>0</v>
      </c>
      <c r="BS244" s="493" t="n">
        <v>0</v>
      </c>
      <c r="BT244" s="493" t="n">
        <v>0</v>
      </c>
      <c r="BU244" s="493" t="n">
        <v>0</v>
      </c>
      <c r="BV244" s="493" t="n">
        <v>0</v>
      </c>
      <c r="BW244" s="493" t="n">
        <v>0</v>
      </c>
    </row>
    <row r="245">
      <c r="A245" t="inlineStr">
        <is>
          <t>[C11A1] 심혈관 질환 다중요법 목적의 복합제제 (단일 투약 형태)</t>
        </is>
      </c>
      <c r="B245" t="inlineStr">
        <is>
          <t>씨엠지제약</t>
        </is>
      </c>
      <c r="C245" t="inlineStr">
        <is>
          <t>텔로 듀오</t>
        </is>
      </c>
      <c r="D245" t="inlineStr">
        <is>
          <t>씨엠지제약</t>
        </is>
      </c>
      <c r="E245" t="inlineStr">
        <is>
          <t>rosuvastatin calcium  ( as rosuvastatin),  telmisartan</t>
        </is>
      </c>
      <c r="F245" t="inlineStr">
        <is>
          <t>병원</t>
        </is>
      </c>
      <c r="G245" t="inlineStr">
        <is>
          <t>Generic</t>
        </is>
      </c>
      <c r="H245" s="493" t="n">
        <v>3431.3</v>
      </c>
      <c r="I245" s="493" t="n">
        <v>7233.3</v>
      </c>
      <c r="J245" s="493" t="n">
        <v>9663.76</v>
      </c>
      <c r="K245" s="493" t="n">
        <v>6473.2</v>
      </c>
      <c r="L245" s="493" t="n">
        <v>9860.1</v>
      </c>
      <c r="M245" s="493" t="n">
        <v>8464.200000000001</v>
      </c>
      <c r="N245" s="493" t="n">
        <v>6375.36</v>
      </c>
      <c r="O245" s="493" t="n">
        <v>10517.55</v>
      </c>
      <c r="P245" s="493" t="n">
        <v>5171.4</v>
      </c>
      <c r="Q245" s="493" t="n">
        <v>8873.68</v>
      </c>
      <c r="R245" s="493" t="n">
        <v>7222.1</v>
      </c>
      <c r="S245" s="493" t="n">
        <v>6083.1</v>
      </c>
      <c r="T245" s="493" t="n">
        <v>4793.51</v>
      </c>
      <c r="U245" s="493" t="n">
        <v>6899.68</v>
      </c>
      <c r="V245" s="493" t="n">
        <v>6791.92</v>
      </c>
      <c r="W245" s="493" t="n">
        <v>5367.73</v>
      </c>
      <c r="X245" s="493" t="n">
        <v>5982.9</v>
      </c>
      <c r="Y245" s="493" t="n">
        <v>5704.1</v>
      </c>
      <c r="Z245" s="493" t="n">
        <v>5864.96</v>
      </c>
      <c r="AA245" s="493" t="n">
        <v>5740.65</v>
      </c>
      <c r="AB245" s="493" t="n">
        <v>4525.8</v>
      </c>
      <c r="AC245" s="493" t="n">
        <v>480</v>
      </c>
      <c r="AD245" s="493" t="n">
        <v>0</v>
      </c>
      <c r="AE245" s="493" t="n">
        <v>600</v>
      </c>
      <c r="AF245" s="493" t="n">
        <v>240</v>
      </c>
      <c r="AG245" s="493" t="n">
        <v>1200</v>
      </c>
      <c r="AH245" s="493" t="n">
        <v>1559.4</v>
      </c>
      <c r="AI245" s="493" t="n">
        <v>0</v>
      </c>
      <c r="AJ245" s="493" t="n">
        <v>600</v>
      </c>
      <c r="AK245" s="493" t="n">
        <v>0</v>
      </c>
      <c r="AL245" s="493" t="n">
        <v>240</v>
      </c>
      <c r="AM245" s="493" t="n">
        <v>360</v>
      </c>
      <c r="AN245" s="493" t="n">
        <v>2193.4</v>
      </c>
      <c r="AO245" s="493" t="n">
        <v>1876.49</v>
      </c>
      <c r="AP245" s="493" t="n">
        <v>1496</v>
      </c>
      <c r="AQ245" s="493" t="n">
        <v>2088</v>
      </c>
      <c r="AR245" s="493" t="n">
        <v>1975.16</v>
      </c>
      <c r="AS245" s="493" t="n">
        <v>1038.8</v>
      </c>
      <c r="AT245" s="493" t="n">
        <v>1624</v>
      </c>
      <c r="AU245" s="493" t="n">
        <v>2193.52</v>
      </c>
      <c r="AV245" s="493" t="n">
        <v>0</v>
      </c>
      <c r="AW245" s="493" t="n">
        <v>0</v>
      </c>
      <c r="AX245" s="493" t="n">
        <v>0</v>
      </c>
      <c r="AY245" s="493" t="n">
        <v>0</v>
      </c>
      <c r="AZ245" s="493" t="n">
        <v>0</v>
      </c>
      <c r="BA245" s="493" t="n">
        <v>0</v>
      </c>
      <c r="BB245" s="493" t="n">
        <v>0</v>
      </c>
      <c r="BC245" s="493" t="n">
        <v>0</v>
      </c>
      <c r="BD245" s="493" t="n">
        <v>0</v>
      </c>
      <c r="BE245" s="493" t="n">
        <v>0</v>
      </c>
      <c r="BF245" s="493" t="n">
        <v>0</v>
      </c>
      <c r="BG245" s="493" t="n">
        <v>0</v>
      </c>
      <c r="BH245" s="493" t="n">
        <v>0</v>
      </c>
      <c r="BI245" s="493" t="n">
        <v>0</v>
      </c>
      <c r="BJ245" s="493" t="n">
        <v>0</v>
      </c>
      <c r="BK245" s="493" t="n">
        <v>0</v>
      </c>
      <c r="BL245" s="493" t="n">
        <v>0</v>
      </c>
      <c r="BM245" s="493" t="n">
        <v>0</v>
      </c>
      <c r="BN245" s="493" t="n">
        <v>0</v>
      </c>
      <c r="BO245" s="493" t="n">
        <v>0</v>
      </c>
      <c r="BP245" s="493" t="n">
        <v>0</v>
      </c>
      <c r="BQ245" s="493" t="n">
        <v>0</v>
      </c>
      <c r="BR245" s="493" t="n">
        <v>0</v>
      </c>
      <c r="BS245" s="493" t="n">
        <v>0</v>
      </c>
      <c r="BT245" s="493" t="n">
        <v>0</v>
      </c>
      <c r="BU245" s="493" t="n">
        <v>0</v>
      </c>
      <c r="BV245" s="493" t="n">
        <v>0</v>
      </c>
      <c r="BW245" s="493" t="n">
        <v>0</v>
      </c>
    </row>
    <row r="246">
      <c r="A246" t="inlineStr">
        <is>
          <t>[C11A1] 심혈관 질환 다중요법 목적의 복합제제 (단일 투약 형태)</t>
        </is>
      </c>
      <c r="B246" t="inlineStr">
        <is>
          <t>씨엠지제약</t>
        </is>
      </c>
      <c r="C246" t="inlineStr">
        <is>
          <t>텔로 듀오</t>
        </is>
      </c>
      <c r="D246" t="inlineStr">
        <is>
          <t>씨엠지제약</t>
        </is>
      </c>
      <c r="E246" t="inlineStr">
        <is>
          <t>rosuvastatin calcium  ( as rosuvastatin),  telmisartan</t>
        </is>
      </c>
      <c r="F246" t="inlineStr">
        <is>
          <t>의원</t>
        </is>
      </c>
      <c r="G246" t="inlineStr">
        <is>
          <t>Generic</t>
        </is>
      </c>
      <c r="H246" s="493" t="n">
        <v>0</v>
      </c>
      <c r="I246" s="493" t="n">
        <v>0</v>
      </c>
      <c r="J246" s="493" t="n">
        <v>1192.2</v>
      </c>
      <c r="K246" s="493" t="n">
        <v>0</v>
      </c>
      <c r="L246" s="493" t="n">
        <v>240</v>
      </c>
      <c r="M246" s="493" t="n">
        <v>408</v>
      </c>
      <c r="N246" s="493" t="n">
        <v>586.6</v>
      </c>
      <c r="O246" s="493" t="n">
        <v>827.2</v>
      </c>
      <c r="P246" s="493" t="n">
        <v>839.1</v>
      </c>
      <c r="Q246" s="493" t="n">
        <v>824</v>
      </c>
      <c r="R246" s="493" t="n">
        <v>959.4</v>
      </c>
      <c r="S246" s="493" t="n">
        <v>1976</v>
      </c>
      <c r="T246" s="493" t="n">
        <v>2357.6</v>
      </c>
      <c r="U246" s="493" t="n">
        <v>2320.8</v>
      </c>
      <c r="V246" s="493" t="n">
        <v>2474.4</v>
      </c>
      <c r="W246" s="493" t="n">
        <v>1839.1</v>
      </c>
      <c r="X246" s="493" t="n">
        <v>3299.5</v>
      </c>
      <c r="Y246" s="493" t="n">
        <v>2872</v>
      </c>
      <c r="Z246" s="493" t="n">
        <v>2218.4</v>
      </c>
      <c r="AA246" s="493" t="n">
        <v>3859.9</v>
      </c>
      <c r="AB246" s="493" t="n">
        <v>2363.7</v>
      </c>
      <c r="AC246" s="493" t="n">
        <v>2384.5</v>
      </c>
      <c r="AD246" s="493" t="n">
        <v>2419.9</v>
      </c>
      <c r="AE246" s="493" t="n">
        <v>2157.7</v>
      </c>
      <c r="AF246" s="493" t="n">
        <v>2326.6</v>
      </c>
      <c r="AG246" s="493" t="n">
        <v>1750.4</v>
      </c>
      <c r="AH246" s="493" t="n">
        <v>2118.4</v>
      </c>
      <c r="AI246" s="493" t="n">
        <v>2273.4</v>
      </c>
      <c r="AJ246" s="493" t="n">
        <v>2006.3</v>
      </c>
      <c r="AK246" s="493" t="n">
        <v>2694.2</v>
      </c>
      <c r="AL246" s="493" t="n">
        <v>1956.5</v>
      </c>
      <c r="AM246" s="493" t="n">
        <v>2571.85</v>
      </c>
      <c r="AN246" s="493" t="n">
        <v>2853.6</v>
      </c>
      <c r="AO246" s="493" t="n">
        <v>3165.4</v>
      </c>
      <c r="AP246" s="493" t="n">
        <v>2687.8</v>
      </c>
      <c r="AQ246" s="493" t="n">
        <v>3069.52</v>
      </c>
      <c r="AR246" s="493" t="n">
        <v>3159</v>
      </c>
      <c r="AS246" s="493" t="n">
        <v>2731.5</v>
      </c>
      <c r="AT246" s="493" t="n">
        <v>3039.7</v>
      </c>
      <c r="AU246" s="493" t="n">
        <v>5729</v>
      </c>
      <c r="AV246" s="493" t="n">
        <v>5351.9</v>
      </c>
      <c r="AW246" s="493" t="n">
        <v>3459.4</v>
      </c>
      <c r="AX246" s="493" t="n">
        <v>0</v>
      </c>
      <c r="AY246" s="493" t="n">
        <v>2196.76</v>
      </c>
      <c r="AZ246" s="493" t="n">
        <v>0</v>
      </c>
      <c r="BA246" s="493" t="n">
        <v>0</v>
      </c>
      <c r="BB246" s="493" t="n">
        <v>0</v>
      </c>
      <c r="BC246" s="493" t="n">
        <v>0</v>
      </c>
      <c r="BD246" s="493" t="n">
        <v>0</v>
      </c>
      <c r="BE246" s="493" t="n">
        <v>0</v>
      </c>
      <c r="BF246" s="493" t="n">
        <v>0</v>
      </c>
      <c r="BG246" s="493" t="n">
        <v>0</v>
      </c>
      <c r="BH246" s="493" t="n">
        <v>0</v>
      </c>
      <c r="BI246" s="493" t="n">
        <v>1697.04</v>
      </c>
      <c r="BJ246" s="493" t="n">
        <v>0</v>
      </c>
      <c r="BK246" s="493" t="n">
        <v>1904.26</v>
      </c>
      <c r="BL246" s="493" t="n">
        <v>0</v>
      </c>
      <c r="BM246" s="493" t="n">
        <v>1525.89</v>
      </c>
      <c r="BN246" s="493" t="n">
        <v>1431.56</v>
      </c>
      <c r="BO246" s="493" t="n">
        <v>1251.8</v>
      </c>
      <c r="BP246" s="493" t="n">
        <v>1199.4</v>
      </c>
      <c r="BQ246" s="493" t="n">
        <v>0</v>
      </c>
      <c r="BR246" s="493" t="n">
        <v>0</v>
      </c>
      <c r="BS246" s="493" t="n">
        <v>0</v>
      </c>
      <c r="BT246" s="493" t="n">
        <v>0</v>
      </c>
      <c r="BU246" s="493" t="n">
        <v>0</v>
      </c>
      <c r="BV246" s="493" t="n">
        <v>0</v>
      </c>
      <c r="BW246" s="493" t="n">
        <v>0</v>
      </c>
    </row>
    <row r="247">
      <c r="A247" t="inlineStr">
        <is>
          <t>[C11A1] 심혈관 질환 다중요법 목적의 복합제제 (단일 투약 형태)</t>
        </is>
      </c>
      <c r="B247" t="inlineStr">
        <is>
          <t>아주약품</t>
        </is>
      </c>
      <c r="C247" t="inlineStr">
        <is>
          <t>올핀</t>
        </is>
      </c>
      <c r="D247" t="inlineStr">
        <is>
          <t>아주약품</t>
        </is>
      </c>
      <c r="E247" t="inlineStr">
        <is>
          <t>amlodipine besylate,  atorvastatin calcium</t>
        </is>
      </c>
      <c r="F247" t="inlineStr">
        <is>
          <t>상급종합병원</t>
        </is>
      </c>
      <c r="G247" t="inlineStr">
        <is>
          <t>Generic</t>
        </is>
      </c>
      <c r="H247" s="493" t="n">
        <v>19265.4</v>
      </c>
      <c r="I247" s="493" t="n">
        <v>10974.6</v>
      </c>
      <c r="J247" s="493" t="n">
        <v>12162.15</v>
      </c>
      <c r="K247" s="493" t="n">
        <v>20940.22</v>
      </c>
      <c r="L247" s="493" t="n">
        <v>8774.92</v>
      </c>
      <c r="M247" s="493" t="n">
        <v>19721.52</v>
      </c>
      <c r="N247" s="493" t="n">
        <v>10663.38</v>
      </c>
      <c r="O247" s="493" t="n">
        <v>7444.08</v>
      </c>
      <c r="P247" s="493" t="n">
        <v>0</v>
      </c>
      <c r="Q247" s="493" t="n">
        <v>22426.74</v>
      </c>
      <c r="R247" s="493" t="n">
        <v>5528.25</v>
      </c>
      <c r="S247" s="493" t="n">
        <v>6349.2</v>
      </c>
      <c r="T247" s="493" t="n">
        <v>11564.84</v>
      </c>
      <c r="U247" s="493" t="n">
        <v>19125.54</v>
      </c>
      <c r="V247" s="493" t="n">
        <v>0</v>
      </c>
      <c r="W247" s="493" t="n">
        <v>12325.32</v>
      </c>
      <c r="X247" s="493" t="n">
        <v>6364.8</v>
      </c>
      <c r="Y247" s="493" t="n">
        <v>18753.84</v>
      </c>
      <c r="Z247" s="493" t="n">
        <v>0</v>
      </c>
      <c r="AA247" s="493" t="n">
        <v>13594.56</v>
      </c>
      <c r="AB247" s="493" t="n">
        <v>20467.2</v>
      </c>
      <c r="AC247" s="493" t="n">
        <v>16152.64</v>
      </c>
      <c r="AD247" s="493" t="n">
        <v>0</v>
      </c>
      <c r="AE247" s="493" t="n">
        <v>13359.36</v>
      </c>
      <c r="AF247" s="493" t="n">
        <v>16399.95</v>
      </c>
      <c r="AG247" s="493" t="n">
        <v>17645.6</v>
      </c>
      <c r="AH247" s="493" t="n">
        <v>51542.61</v>
      </c>
      <c r="AI247" s="493" t="n">
        <v>35729.61</v>
      </c>
      <c r="AJ247" s="493" t="n">
        <v>0</v>
      </c>
      <c r="AK247" s="493" t="n">
        <v>11848.2</v>
      </c>
      <c r="AL247" s="493" t="n">
        <v>8308.440000000001</v>
      </c>
      <c r="AM247" s="493" t="n">
        <v>43341.48</v>
      </c>
      <c r="AN247" s="493" t="n">
        <v>34945.2</v>
      </c>
      <c r="AO247" s="493" t="n">
        <v>0</v>
      </c>
      <c r="AP247" s="493" t="n">
        <v>23275.98</v>
      </c>
      <c r="AQ247" s="493" t="n">
        <v>21558.04</v>
      </c>
      <c r="AR247" s="493" t="n">
        <v>0</v>
      </c>
      <c r="AS247" s="493" t="n">
        <v>0</v>
      </c>
      <c r="AT247" s="493" t="n">
        <v>2439.36</v>
      </c>
      <c r="AU247" s="493" t="n">
        <v>2760.8</v>
      </c>
      <c r="AV247" s="493" t="n">
        <v>0</v>
      </c>
      <c r="AW247" s="493" t="n">
        <v>0</v>
      </c>
      <c r="AX247" s="493" t="n">
        <v>5079.76</v>
      </c>
      <c r="AY247" s="493" t="n">
        <v>0</v>
      </c>
      <c r="AZ247" s="493" t="n">
        <v>0</v>
      </c>
      <c r="BA247" s="493" t="n">
        <v>0</v>
      </c>
      <c r="BB247" s="493" t="n">
        <v>2726.4</v>
      </c>
      <c r="BC247" s="493" t="n">
        <v>2961.4</v>
      </c>
      <c r="BD247" s="493" t="n">
        <v>0</v>
      </c>
      <c r="BE247" s="493" t="n">
        <v>0</v>
      </c>
      <c r="BF247" s="493" t="n">
        <v>2172</v>
      </c>
      <c r="BG247" s="493" t="n">
        <v>2340.8</v>
      </c>
      <c r="BH247" s="493" t="n">
        <v>0</v>
      </c>
      <c r="BI247" s="493" t="n">
        <v>0</v>
      </c>
      <c r="BJ247" s="493" t="n">
        <v>2252.98</v>
      </c>
      <c r="BK247" s="493" t="n">
        <v>0</v>
      </c>
      <c r="BL247" s="493" t="n">
        <v>0</v>
      </c>
      <c r="BM247" s="493" t="n">
        <v>0</v>
      </c>
      <c r="BN247" s="493" t="n">
        <v>0</v>
      </c>
      <c r="BO247" s="493" t="n">
        <v>0</v>
      </c>
      <c r="BP247" s="493" t="n">
        <v>0</v>
      </c>
      <c r="BQ247" s="493" t="n">
        <v>0</v>
      </c>
      <c r="BR247" s="493" t="n">
        <v>0</v>
      </c>
      <c r="BS247" s="493" t="n">
        <v>0</v>
      </c>
      <c r="BT247" s="493" t="n">
        <v>0</v>
      </c>
      <c r="BU247" s="493" t="n">
        <v>0</v>
      </c>
      <c r="BV247" s="493" t="n">
        <v>0</v>
      </c>
      <c r="BW247" s="493" t="n">
        <v>0</v>
      </c>
    </row>
    <row r="248">
      <c r="A248" t="inlineStr">
        <is>
          <t>[C11A1] 심혈관 질환 다중요법 목적의 복합제제 (단일 투약 형태)</t>
        </is>
      </c>
      <c r="B248" t="inlineStr">
        <is>
          <t>아주약품</t>
        </is>
      </c>
      <c r="C248" t="inlineStr">
        <is>
          <t>올핀</t>
        </is>
      </c>
      <c r="D248" t="inlineStr">
        <is>
          <t>아주약품</t>
        </is>
      </c>
      <c r="E248" t="inlineStr">
        <is>
          <t>amlodipine besylate,  atorvastatin calcium</t>
        </is>
      </c>
      <c r="F248" t="inlineStr">
        <is>
          <t>종합병원</t>
        </is>
      </c>
      <c r="G248" t="inlineStr">
        <is>
          <t>Generic</t>
        </is>
      </c>
      <c r="H248" s="493" t="n">
        <v>4623.12</v>
      </c>
      <c r="I248" s="493" t="n">
        <v>3543.08</v>
      </c>
      <c r="J248" s="493" t="n">
        <v>9323.74</v>
      </c>
      <c r="K248" s="493" t="n">
        <v>3817.93</v>
      </c>
      <c r="L248" s="493" t="n">
        <v>10284.28</v>
      </c>
      <c r="M248" s="493" t="n">
        <v>5506.61</v>
      </c>
      <c r="N248" s="493" t="n">
        <v>7173.1</v>
      </c>
      <c r="O248" s="493" t="n">
        <v>4382.45</v>
      </c>
      <c r="P248" s="493" t="n">
        <v>4791.72</v>
      </c>
      <c r="Q248" s="493" t="n">
        <v>5672.74</v>
      </c>
      <c r="R248" s="493" t="n">
        <v>8654.799999999999</v>
      </c>
      <c r="S248" s="493" t="n">
        <v>7042.58</v>
      </c>
      <c r="T248" s="493" t="n">
        <v>4557.3</v>
      </c>
      <c r="U248" s="493" t="n">
        <v>3745.98</v>
      </c>
      <c r="V248" s="493" t="n">
        <v>7780.9</v>
      </c>
      <c r="W248" s="493" t="n">
        <v>7208.45</v>
      </c>
      <c r="X248" s="493" t="n">
        <v>5324.86</v>
      </c>
      <c r="Y248" s="493" t="n">
        <v>3736.48</v>
      </c>
      <c r="Z248" s="493" t="n">
        <v>5079.3</v>
      </c>
      <c r="AA248" s="493" t="n">
        <v>7937.93</v>
      </c>
      <c r="AB248" s="493" t="n">
        <v>6174.33</v>
      </c>
      <c r="AC248" s="493" t="n">
        <v>6354.15</v>
      </c>
      <c r="AD248" s="493" t="n">
        <v>6206.95</v>
      </c>
      <c r="AE248" s="493" t="n">
        <v>7332.84</v>
      </c>
      <c r="AF248" s="493" t="n">
        <v>6203.03</v>
      </c>
      <c r="AG248" s="493" t="n">
        <v>5968.19</v>
      </c>
      <c r="AH248" s="493" t="n">
        <v>7934.97</v>
      </c>
      <c r="AI248" s="493" t="n">
        <v>11859.37</v>
      </c>
      <c r="AJ248" s="493" t="n">
        <v>19440.44</v>
      </c>
      <c r="AK248" s="493" t="n">
        <v>12209.34</v>
      </c>
      <c r="AL248" s="493" t="n">
        <v>21859.35</v>
      </c>
      <c r="AM248" s="493" t="n">
        <v>14267.15</v>
      </c>
      <c r="AN248" s="493" t="n">
        <v>15263.13</v>
      </c>
      <c r="AO248" s="493" t="n">
        <v>17347.26</v>
      </c>
      <c r="AP248" s="493" t="n">
        <v>17219.44</v>
      </c>
      <c r="AQ248" s="493" t="n">
        <v>9873.1</v>
      </c>
      <c r="AR248" s="493" t="n">
        <v>20386.8</v>
      </c>
      <c r="AS248" s="493" t="n">
        <v>21550.7</v>
      </c>
      <c r="AT248" s="493" t="n">
        <v>11574.4</v>
      </c>
      <c r="AU248" s="493" t="n">
        <v>21824.2</v>
      </c>
      <c r="AV248" s="493" t="n">
        <v>21508.71</v>
      </c>
      <c r="AW248" s="493" t="n">
        <v>12654.4</v>
      </c>
      <c r="AX248" s="493" t="n">
        <v>21590.95</v>
      </c>
      <c r="AY248" s="493" t="n">
        <v>25019.4</v>
      </c>
      <c r="AZ248" s="493" t="n">
        <v>20192.45</v>
      </c>
      <c r="BA248" s="493" t="n">
        <v>18344.73</v>
      </c>
      <c r="BB248" s="493" t="n">
        <v>25579.35</v>
      </c>
      <c r="BC248" s="493" t="n">
        <v>20556.55</v>
      </c>
      <c r="BD248" s="493" t="n">
        <v>17020.44</v>
      </c>
      <c r="BE248" s="493" t="n">
        <v>17755.24</v>
      </c>
      <c r="BF248" s="493" t="n">
        <v>25229.8</v>
      </c>
      <c r="BG248" s="493" t="n">
        <v>11666.05</v>
      </c>
      <c r="BH248" s="493" t="n">
        <v>18560.4</v>
      </c>
      <c r="BI248" s="493" t="n">
        <v>20861</v>
      </c>
      <c r="BJ248" s="493" t="n">
        <v>17066.02</v>
      </c>
      <c r="BK248" s="493" t="n">
        <v>28460.94</v>
      </c>
      <c r="BL248" s="493" t="n">
        <v>16004.27</v>
      </c>
      <c r="BM248" s="493" t="n">
        <v>18069.63</v>
      </c>
      <c r="BN248" s="493" t="n">
        <v>23872.25</v>
      </c>
      <c r="BO248" s="493" t="n">
        <v>13703.7</v>
      </c>
      <c r="BP248" s="493" t="n">
        <v>11646.73</v>
      </c>
      <c r="BQ248" s="493" t="n">
        <v>14010.86</v>
      </c>
      <c r="BR248" s="493" t="n">
        <v>18196.01</v>
      </c>
      <c r="BS248" s="493" t="n">
        <v>16427.52</v>
      </c>
      <c r="BT248" s="493" t="n">
        <v>20136.64</v>
      </c>
      <c r="BU248" s="493" t="n">
        <v>12395.23</v>
      </c>
      <c r="BV248" s="493" t="n">
        <v>15827.98</v>
      </c>
      <c r="BW248" s="493" t="n">
        <v>14631.08</v>
      </c>
    </row>
    <row r="249">
      <c r="A249" t="inlineStr">
        <is>
          <t>[C11A1] 심혈관 질환 다중요법 목적의 복합제제 (단일 투약 형태)</t>
        </is>
      </c>
      <c r="B249" t="inlineStr">
        <is>
          <t>아주약품</t>
        </is>
      </c>
      <c r="C249" t="inlineStr">
        <is>
          <t>올핀</t>
        </is>
      </c>
      <c r="D249" t="inlineStr">
        <is>
          <t>아주약품</t>
        </is>
      </c>
      <c r="E249" t="inlineStr">
        <is>
          <t>amlodipine besylate,  atorvastatin calcium</t>
        </is>
      </c>
      <c r="F249" t="inlineStr">
        <is>
          <t>병원</t>
        </is>
      </c>
      <c r="G249" t="inlineStr">
        <is>
          <t>Generic</t>
        </is>
      </c>
      <c r="H249" s="493" t="n">
        <v>114.3</v>
      </c>
      <c r="I249" s="493" t="n">
        <v>0</v>
      </c>
      <c r="J249" s="493" t="n">
        <v>102</v>
      </c>
      <c r="K249" s="493" t="n">
        <v>0</v>
      </c>
      <c r="L249" s="493" t="n">
        <v>0</v>
      </c>
      <c r="M249" s="493" t="n">
        <v>0</v>
      </c>
      <c r="N249" s="493" t="n">
        <v>0</v>
      </c>
      <c r="O249" s="493" t="n">
        <v>0</v>
      </c>
      <c r="P249" s="493" t="n">
        <v>0</v>
      </c>
      <c r="Q249" s="493" t="n">
        <v>0</v>
      </c>
      <c r="R249" s="493" t="n">
        <v>0</v>
      </c>
      <c r="S249" s="493" t="n">
        <v>0</v>
      </c>
      <c r="T249" s="493" t="n">
        <v>0</v>
      </c>
      <c r="U249" s="493" t="n">
        <v>0</v>
      </c>
      <c r="V249" s="493" t="n">
        <v>0</v>
      </c>
      <c r="W249" s="493" t="n">
        <v>240</v>
      </c>
      <c r="X249" s="493" t="n">
        <v>140</v>
      </c>
      <c r="Y249" s="493" t="n">
        <v>680</v>
      </c>
      <c r="Z249" s="493" t="n">
        <v>600</v>
      </c>
      <c r="AA249" s="493" t="n">
        <v>120</v>
      </c>
      <c r="AB249" s="493" t="n">
        <v>240</v>
      </c>
      <c r="AC249" s="493" t="n">
        <v>240</v>
      </c>
      <c r="AD249" s="493" t="n">
        <v>0</v>
      </c>
      <c r="AE249" s="493" t="n">
        <v>0</v>
      </c>
      <c r="AF249" s="493" t="n">
        <v>0</v>
      </c>
      <c r="AG249" s="493" t="n">
        <v>0</v>
      </c>
      <c r="AH249" s="493" t="n">
        <v>0</v>
      </c>
      <c r="AI249" s="493" t="n">
        <v>0</v>
      </c>
      <c r="AJ249" s="493" t="n">
        <v>0</v>
      </c>
      <c r="AK249" s="493" t="n">
        <v>0</v>
      </c>
      <c r="AL249" s="493" t="n">
        <v>0</v>
      </c>
      <c r="AM249" s="493" t="n">
        <v>0</v>
      </c>
      <c r="AN249" s="493" t="n">
        <v>0</v>
      </c>
      <c r="AO249" s="493" t="n">
        <v>0</v>
      </c>
      <c r="AP249" s="493" t="n">
        <v>0</v>
      </c>
      <c r="AQ249" s="493" t="n">
        <v>307.8</v>
      </c>
      <c r="AR249" s="493" t="n">
        <v>0</v>
      </c>
      <c r="AS249" s="493" t="n">
        <v>0</v>
      </c>
      <c r="AT249" s="493" t="n">
        <v>321.3</v>
      </c>
      <c r="AU249" s="493" t="n">
        <v>0</v>
      </c>
      <c r="AV249" s="493" t="n">
        <v>0</v>
      </c>
      <c r="AW249" s="493" t="n">
        <v>0</v>
      </c>
      <c r="AX249" s="493" t="n">
        <v>685.8</v>
      </c>
      <c r="AY249" s="493" t="n">
        <v>0</v>
      </c>
      <c r="AZ249" s="493" t="n">
        <v>0</v>
      </c>
      <c r="BA249" s="493" t="n">
        <v>21.9</v>
      </c>
      <c r="BB249" s="493" t="n">
        <v>1206.6</v>
      </c>
      <c r="BC249" s="493" t="n">
        <v>21</v>
      </c>
      <c r="BD249" s="493" t="n">
        <v>19.5</v>
      </c>
      <c r="BE249" s="493" t="n">
        <v>21.3</v>
      </c>
      <c r="BF249" s="493" t="n">
        <v>346.2</v>
      </c>
      <c r="BG249" s="493" t="n">
        <v>20.1</v>
      </c>
      <c r="BH249" s="493" t="n">
        <v>19.8</v>
      </c>
      <c r="BI249" s="493" t="n">
        <v>24.3</v>
      </c>
      <c r="BJ249" s="493" t="n">
        <v>393.3</v>
      </c>
      <c r="BK249" s="493" t="n">
        <v>145.8</v>
      </c>
      <c r="BL249" s="493" t="n">
        <v>23.4</v>
      </c>
      <c r="BM249" s="493" t="n">
        <v>79.09999999999999</v>
      </c>
      <c r="BN249" s="493" t="n">
        <v>162.3</v>
      </c>
      <c r="BO249" s="493" t="n">
        <v>590.4</v>
      </c>
      <c r="BP249" s="493" t="n">
        <v>0</v>
      </c>
      <c r="BQ249" s="493" t="n">
        <v>193.2</v>
      </c>
      <c r="BR249" s="493" t="n">
        <v>26.4</v>
      </c>
      <c r="BS249" s="493" t="n">
        <v>212.7</v>
      </c>
      <c r="BT249" s="493" t="n">
        <v>614.4</v>
      </c>
      <c r="BU249" s="493" t="n">
        <v>345.9</v>
      </c>
      <c r="BV249" s="493" t="n">
        <v>51.6</v>
      </c>
      <c r="BW249" s="493" t="n">
        <v>81.90000000000001</v>
      </c>
    </row>
    <row r="250">
      <c r="A250" t="inlineStr">
        <is>
          <t>[C11A1] 심혈관 질환 다중요법 목적의 복합제제 (단일 투약 형태)</t>
        </is>
      </c>
      <c r="B250" t="inlineStr">
        <is>
          <t>아주약품</t>
        </is>
      </c>
      <c r="C250" t="inlineStr">
        <is>
          <t>올핀</t>
        </is>
      </c>
      <c r="D250" t="inlineStr">
        <is>
          <t>아주약품</t>
        </is>
      </c>
      <c r="E250" t="inlineStr">
        <is>
          <t>amlodipine besylate,  atorvastatin calcium</t>
        </is>
      </c>
      <c r="F250" t="inlineStr">
        <is>
          <t>의원</t>
        </is>
      </c>
      <c r="G250" t="inlineStr">
        <is>
          <t>Generic</t>
        </is>
      </c>
      <c r="H250" s="493" t="n">
        <v>44282.3</v>
      </c>
      <c r="I250" s="493" t="n">
        <v>36720.4</v>
      </c>
      <c r="J250" s="493" t="n">
        <v>42320.04</v>
      </c>
      <c r="K250" s="493" t="n">
        <v>41684.91</v>
      </c>
      <c r="L250" s="493" t="n">
        <v>38630.11</v>
      </c>
      <c r="M250" s="493" t="n">
        <v>39795.35</v>
      </c>
      <c r="N250" s="493" t="n">
        <v>37404.28</v>
      </c>
      <c r="O250" s="493" t="n">
        <v>36413.27</v>
      </c>
      <c r="P250" s="493" t="n">
        <v>40664.91</v>
      </c>
      <c r="Q250" s="493" t="n">
        <v>37033.46</v>
      </c>
      <c r="R250" s="493" t="n">
        <v>37211.64</v>
      </c>
      <c r="S250" s="493" t="n">
        <v>41170.04</v>
      </c>
      <c r="T250" s="493" t="n">
        <v>38039.97</v>
      </c>
      <c r="U250" s="493" t="n">
        <v>40982.85</v>
      </c>
      <c r="V250" s="493" t="n">
        <v>38043.69</v>
      </c>
      <c r="W250" s="493" t="n">
        <v>37895.63</v>
      </c>
      <c r="X250" s="493" t="n">
        <v>36744.27</v>
      </c>
      <c r="Y250" s="493" t="n">
        <v>38399.76</v>
      </c>
      <c r="Z250" s="493" t="n">
        <v>37262.87</v>
      </c>
      <c r="AA250" s="493" t="n">
        <v>39522.62</v>
      </c>
      <c r="AB250" s="493" t="n">
        <v>37739.03</v>
      </c>
      <c r="AC250" s="493" t="n">
        <v>40738.66</v>
      </c>
      <c r="AD250" s="493" t="n">
        <v>39533.52</v>
      </c>
      <c r="AE250" s="493" t="n">
        <v>41938.7</v>
      </c>
      <c r="AF250" s="493" t="n">
        <v>45012.9</v>
      </c>
      <c r="AG250" s="493" t="n">
        <v>34357.85</v>
      </c>
      <c r="AH250" s="493" t="n">
        <v>42039</v>
      </c>
      <c r="AI250" s="493" t="n">
        <v>44260.97</v>
      </c>
      <c r="AJ250" s="493" t="n">
        <v>42636.64</v>
      </c>
      <c r="AK250" s="493" t="n">
        <v>44681.19</v>
      </c>
      <c r="AL250" s="493" t="n">
        <v>39540.79</v>
      </c>
      <c r="AM250" s="493" t="n">
        <v>41706.05</v>
      </c>
      <c r="AN250" s="493" t="n">
        <v>40956.24</v>
      </c>
      <c r="AO250" s="493" t="n">
        <v>43395.86</v>
      </c>
      <c r="AP250" s="493" t="n">
        <v>38707.98</v>
      </c>
      <c r="AQ250" s="493" t="n">
        <v>43254.76</v>
      </c>
      <c r="AR250" s="493" t="n">
        <v>48596.95</v>
      </c>
      <c r="AS250" s="493" t="n">
        <v>40821.23</v>
      </c>
      <c r="AT250" s="493" t="n">
        <v>44714.04</v>
      </c>
      <c r="AU250" s="493" t="n">
        <v>42787.41</v>
      </c>
      <c r="AV250" s="493" t="n">
        <v>43887.2</v>
      </c>
      <c r="AW250" s="493" t="n">
        <v>37899.47</v>
      </c>
      <c r="AX250" s="493" t="n">
        <v>44974.47</v>
      </c>
      <c r="AY250" s="493" t="n">
        <v>46900.31</v>
      </c>
      <c r="AZ250" s="493" t="n">
        <v>46562.87</v>
      </c>
      <c r="BA250" s="493" t="n">
        <v>47944.73</v>
      </c>
      <c r="BB250" s="493" t="n">
        <v>47107.57</v>
      </c>
      <c r="BC250" s="493" t="n">
        <v>46031.07</v>
      </c>
      <c r="BD250" s="493" t="n">
        <v>49973.64</v>
      </c>
      <c r="BE250" s="493" t="n">
        <v>47582.42</v>
      </c>
      <c r="BF250" s="493" t="n">
        <v>49183.54</v>
      </c>
      <c r="BG250" s="493" t="n">
        <v>43168.27</v>
      </c>
      <c r="BH250" s="493" t="n">
        <v>48353.49</v>
      </c>
      <c r="BI250" s="493" t="n">
        <v>48475.56</v>
      </c>
      <c r="BJ250" s="493" t="n">
        <v>49439.13</v>
      </c>
      <c r="BK250" s="493" t="n">
        <v>43549.54</v>
      </c>
      <c r="BL250" s="493" t="n">
        <v>56905.64</v>
      </c>
      <c r="BM250" s="493" t="n">
        <v>48957.07</v>
      </c>
      <c r="BN250" s="493" t="n">
        <v>43210.41</v>
      </c>
      <c r="BO250" s="493" t="n">
        <v>45264.84</v>
      </c>
      <c r="BP250" s="493" t="n">
        <v>45452.56</v>
      </c>
      <c r="BQ250" s="493" t="n">
        <v>41272.8</v>
      </c>
      <c r="BR250" s="493" t="n">
        <v>48689.99</v>
      </c>
      <c r="BS250" s="493" t="n">
        <v>45250.76</v>
      </c>
      <c r="BT250" s="493" t="n">
        <v>43824.7</v>
      </c>
      <c r="BU250" s="493" t="n">
        <v>46815.15</v>
      </c>
      <c r="BV250" s="493" t="n">
        <v>54873.92</v>
      </c>
      <c r="BW250" s="493" t="n">
        <v>42275.59</v>
      </c>
    </row>
    <row r="251">
      <c r="A251" t="inlineStr">
        <is>
          <t>[C11A1] 심혈관 질환 다중요법 목적의 복합제제 (단일 투약 형태)</t>
        </is>
      </c>
      <c r="B251" t="inlineStr">
        <is>
          <t>아주약품</t>
        </is>
      </c>
      <c r="C251" t="inlineStr">
        <is>
          <t>올핀</t>
        </is>
      </c>
      <c r="D251" t="inlineStr">
        <is>
          <t>아주약품</t>
        </is>
      </c>
      <c r="E251" t="inlineStr">
        <is>
          <t>amlodipine besylate,  atorvastatin calcium</t>
        </is>
      </c>
      <c r="F251" t="inlineStr">
        <is>
          <t>보건소</t>
        </is>
      </c>
      <c r="G251" t="inlineStr">
        <is>
          <t>Generic</t>
        </is>
      </c>
      <c r="H251" s="493" t="n">
        <v>325.8</v>
      </c>
      <c r="I251" s="493" t="n">
        <v>0</v>
      </c>
      <c r="J251" s="493" t="n">
        <v>0</v>
      </c>
      <c r="K251" s="493" t="n">
        <v>304.2</v>
      </c>
      <c r="L251" s="493" t="n">
        <v>94.8</v>
      </c>
      <c r="M251" s="493" t="n">
        <v>0</v>
      </c>
      <c r="N251" s="493" t="n">
        <v>311.4</v>
      </c>
      <c r="O251" s="493" t="n">
        <v>0</v>
      </c>
      <c r="P251" s="493" t="n">
        <v>0</v>
      </c>
      <c r="Q251" s="493" t="n">
        <v>268.2</v>
      </c>
      <c r="R251" s="493" t="n">
        <v>0</v>
      </c>
      <c r="S251" s="493" t="n">
        <v>0</v>
      </c>
      <c r="T251" s="493" t="n">
        <v>212.4</v>
      </c>
      <c r="U251" s="493" t="n">
        <v>0</v>
      </c>
      <c r="V251" s="493" t="n">
        <v>0</v>
      </c>
      <c r="W251" s="493" t="n">
        <v>219.6</v>
      </c>
      <c r="X251" s="493" t="n">
        <v>733.2</v>
      </c>
      <c r="Y251" s="493" t="n">
        <v>879.3</v>
      </c>
      <c r="Z251" s="493" t="n">
        <v>218.7</v>
      </c>
      <c r="AA251" s="493" t="n">
        <v>0</v>
      </c>
      <c r="AB251" s="493" t="n">
        <v>477</v>
      </c>
      <c r="AC251" s="493" t="n">
        <v>275.4</v>
      </c>
      <c r="AD251" s="493" t="n">
        <v>0</v>
      </c>
      <c r="AE251" s="493" t="n">
        <v>0</v>
      </c>
      <c r="AF251" s="493" t="n">
        <v>297</v>
      </c>
      <c r="AG251" s="493" t="n">
        <v>0</v>
      </c>
      <c r="AH251" s="493" t="n">
        <v>375.9</v>
      </c>
      <c r="AI251" s="493" t="n">
        <v>702.9</v>
      </c>
      <c r="AJ251" s="493" t="n">
        <v>0</v>
      </c>
      <c r="AK251" s="493" t="n">
        <v>0</v>
      </c>
      <c r="AL251" s="493" t="n">
        <v>306</v>
      </c>
      <c r="AM251" s="493" t="n">
        <v>0</v>
      </c>
      <c r="AN251" s="493" t="n">
        <v>543.6</v>
      </c>
      <c r="AO251" s="493" t="n">
        <v>300.6</v>
      </c>
      <c r="AP251" s="493" t="n">
        <v>0</v>
      </c>
      <c r="AQ251" s="493" t="n">
        <v>0</v>
      </c>
      <c r="AR251" s="493" t="n">
        <v>0</v>
      </c>
      <c r="AS251" s="493" t="n">
        <v>0</v>
      </c>
      <c r="AT251" s="493" t="n">
        <v>0</v>
      </c>
      <c r="AU251" s="493" t="n">
        <v>272.7</v>
      </c>
      <c r="AV251" s="493" t="n">
        <v>0</v>
      </c>
      <c r="AW251" s="493" t="n">
        <v>0</v>
      </c>
      <c r="AX251" s="493" t="n">
        <v>479.1</v>
      </c>
      <c r="AY251" s="493" t="n">
        <v>0</v>
      </c>
      <c r="AZ251" s="493" t="n">
        <v>516</v>
      </c>
      <c r="BA251" s="493" t="n">
        <v>0</v>
      </c>
      <c r="BB251" s="493" t="n">
        <v>259.8</v>
      </c>
      <c r="BC251" s="493" t="n">
        <v>0</v>
      </c>
      <c r="BD251" s="493" t="n">
        <v>0</v>
      </c>
      <c r="BE251" s="493" t="n">
        <v>236.7</v>
      </c>
      <c r="BF251" s="493" t="n">
        <v>0</v>
      </c>
      <c r="BG251" s="493" t="n">
        <v>0</v>
      </c>
      <c r="BH251" s="493" t="n">
        <v>574.2</v>
      </c>
      <c r="BI251" s="493" t="n">
        <v>0</v>
      </c>
      <c r="BJ251" s="493" t="n">
        <v>0</v>
      </c>
      <c r="BK251" s="493" t="n">
        <v>156.6</v>
      </c>
      <c r="BL251" s="493" t="n">
        <v>0</v>
      </c>
      <c r="BM251" s="493" t="n">
        <v>217.8</v>
      </c>
      <c r="BN251" s="493" t="n">
        <v>0</v>
      </c>
      <c r="BO251" s="493" t="n">
        <v>207.9</v>
      </c>
      <c r="BP251" s="493" t="n">
        <v>0</v>
      </c>
      <c r="BQ251" s="493" t="n">
        <v>216</v>
      </c>
      <c r="BR251" s="493" t="n">
        <v>135.9</v>
      </c>
      <c r="BS251" s="493" t="n">
        <v>0</v>
      </c>
      <c r="BT251" s="493" t="n">
        <v>96.3</v>
      </c>
      <c r="BU251" s="493" t="n">
        <v>176.4</v>
      </c>
      <c r="BV251" s="493" t="n">
        <v>0</v>
      </c>
      <c r="BW251" s="493" t="n">
        <v>291.6</v>
      </c>
    </row>
    <row r="252">
      <c r="A252" t="inlineStr">
        <is>
          <t>[C11A1] 심혈관 질환 다중요법 목적의 복합제제 (단일 투약 형태)</t>
        </is>
      </c>
      <c r="B252" t="inlineStr">
        <is>
          <t>알보젠코리아</t>
        </is>
      </c>
      <c r="C252" t="inlineStr">
        <is>
          <t>로칸 듀오</t>
        </is>
      </c>
      <c r="D252" t="inlineStr">
        <is>
          <t>알보젠코리아</t>
        </is>
      </c>
      <c r="E252" t="inlineStr">
        <is>
          <t>candesartan cilexetil,  rosuvastatin calcium  ( as rosuvastatin)</t>
        </is>
      </c>
      <c r="F252" t="inlineStr">
        <is>
          <t>상급종합병원</t>
        </is>
      </c>
      <c r="G252" t="inlineStr">
        <is>
          <t>Original</t>
        </is>
      </c>
      <c r="H252" s="493" t="n">
        <v>20725.86</v>
      </c>
      <c r="I252" s="493" t="n">
        <v>14924</v>
      </c>
      <c r="J252" s="493" t="n">
        <v>19023.53</v>
      </c>
      <c r="K252" s="493" t="n">
        <v>24532.53</v>
      </c>
      <c r="L252" s="493" t="n">
        <v>13507.71</v>
      </c>
      <c r="M252" s="493" t="n">
        <v>11657.24</v>
      </c>
      <c r="N252" s="493" t="n">
        <v>6038.41</v>
      </c>
      <c r="O252" s="493" t="n">
        <v>16193.36</v>
      </c>
      <c r="P252" s="493" t="n">
        <v>16796.64</v>
      </c>
      <c r="Q252" s="493" t="n">
        <v>13737.5</v>
      </c>
      <c r="R252" s="493" t="n">
        <v>12773.36</v>
      </c>
      <c r="S252" s="493" t="n">
        <v>13229.52</v>
      </c>
      <c r="T252" s="493" t="n">
        <v>9597</v>
      </c>
      <c r="U252" s="493" t="n">
        <v>11492.83</v>
      </c>
      <c r="V252" s="493" t="n">
        <v>5384.54</v>
      </c>
      <c r="W252" s="493" t="n">
        <v>11389.83</v>
      </c>
      <c r="X252" s="493" t="n">
        <v>19080.54</v>
      </c>
      <c r="Y252" s="493" t="n">
        <v>10322.3</v>
      </c>
      <c r="Z252" s="493" t="n">
        <v>8576.9</v>
      </c>
      <c r="AA252" s="493" t="n">
        <v>5400.56</v>
      </c>
      <c r="AB252" s="493" t="n">
        <v>16077.08</v>
      </c>
      <c r="AC252" s="493" t="n">
        <v>12505.4</v>
      </c>
      <c r="AD252" s="493" t="n">
        <v>12274.24</v>
      </c>
      <c r="AE252" s="493" t="n">
        <v>6740.41</v>
      </c>
      <c r="AF252" s="493" t="n">
        <v>12372.56</v>
      </c>
      <c r="AG252" s="493" t="n">
        <v>6631.9</v>
      </c>
      <c r="AH252" s="493" t="n">
        <v>13405.3</v>
      </c>
      <c r="AI252" s="493" t="n">
        <v>8264.120000000001</v>
      </c>
      <c r="AJ252" s="493" t="n">
        <v>18172.12</v>
      </c>
      <c r="AK252" s="493" t="n">
        <v>8405.25</v>
      </c>
      <c r="AL252" s="493" t="n">
        <v>7563.06</v>
      </c>
      <c r="AM252" s="493" t="n">
        <v>5920.09</v>
      </c>
      <c r="AN252" s="493" t="n">
        <v>9434.18</v>
      </c>
      <c r="AO252" s="493" t="n">
        <v>3558.35</v>
      </c>
      <c r="AP252" s="493" t="n">
        <v>15418.95</v>
      </c>
      <c r="AQ252" s="493" t="n">
        <v>7366.62</v>
      </c>
      <c r="AR252" s="493" t="n">
        <v>14288.14</v>
      </c>
      <c r="AS252" s="493" t="n">
        <v>4775.53</v>
      </c>
      <c r="AT252" s="493" t="n">
        <v>14751.88</v>
      </c>
      <c r="AU252" s="493" t="n">
        <v>13223.77</v>
      </c>
      <c r="AV252" s="493" t="n">
        <v>7580.98</v>
      </c>
      <c r="AW252" s="493" t="n">
        <v>10636.34</v>
      </c>
      <c r="AX252" s="493" t="n">
        <v>14106.36</v>
      </c>
      <c r="AY252" s="493" t="n">
        <v>6593.7</v>
      </c>
      <c r="AZ252" s="493" t="n">
        <v>4138.31</v>
      </c>
      <c r="BA252" s="493" t="n">
        <v>18322.16</v>
      </c>
      <c r="BB252" s="493" t="n">
        <v>11016.74</v>
      </c>
      <c r="BC252" s="493" t="n">
        <v>7374.3</v>
      </c>
      <c r="BD252" s="493" t="n">
        <v>9010.469999999999</v>
      </c>
      <c r="BE252" s="493" t="n">
        <v>9818.77</v>
      </c>
      <c r="BF252" s="493" t="n">
        <v>4481.92</v>
      </c>
      <c r="BG252" s="493" t="n">
        <v>11975.7</v>
      </c>
      <c r="BH252" s="493" t="n">
        <v>12129.96</v>
      </c>
      <c r="BI252" s="493" t="n">
        <v>12735.78</v>
      </c>
      <c r="BJ252" s="493" t="n">
        <v>5498.95</v>
      </c>
      <c r="BK252" s="493" t="n">
        <v>4781.25</v>
      </c>
      <c r="BL252" s="493" t="n">
        <v>12030</v>
      </c>
      <c r="BM252" s="493" t="n">
        <v>13282.71</v>
      </c>
      <c r="BN252" s="493" t="n">
        <v>3114.06</v>
      </c>
      <c r="BO252" s="493" t="n">
        <v>9100.379999999999</v>
      </c>
      <c r="BP252" s="493" t="n">
        <v>6410.49</v>
      </c>
      <c r="BQ252" s="493" t="n">
        <v>14583.44</v>
      </c>
      <c r="BR252" s="493" t="n">
        <v>4625.82</v>
      </c>
      <c r="BS252" s="493" t="n">
        <v>8404.66</v>
      </c>
      <c r="BT252" s="493" t="n">
        <v>5389.58</v>
      </c>
      <c r="BU252" s="493" t="n">
        <v>12780.28</v>
      </c>
      <c r="BV252" s="493" t="n">
        <v>9317.450000000001</v>
      </c>
      <c r="BW252" s="493" t="n">
        <v>3987.1</v>
      </c>
    </row>
    <row r="253">
      <c r="A253" t="inlineStr">
        <is>
          <t>[C11A1] 심혈관 질환 다중요법 목적의 복합제제 (단일 투약 형태)</t>
        </is>
      </c>
      <c r="B253" t="inlineStr">
        <is>
          <t>알보젠코리아</t>
        </is>
      </c>
      <c r="C253" t="inlineStr">
        <is>
          <t>로칸 듀오</t>
        </is>
      </c>
      <c r="D253" t="inlineStr">
        <is>
          <t>알보젠코리아</t>
        </is>
      </c>
      <c r="E253" t="inlineStr">
        <is>
          <t>candesartan cilexetil,  rosuvastatin calcium  ( as rosuvastatin)</t>
        </is>
      </c>
      <c r="F253" t="inlineStr">
        <is>
          <t>종합병원</t>
        </is>
      </c>
      <c r="G253" t="inlineStr">
        <is>
          <t>Original</t>
        </is>
      </c>
      <c r="H253" s="493" t="n">
        <v>65178.31</v>
      </c>
      <c r="I253" s="493" t="n">
        <v>77241.39999999999</v>
      </c>
      <c r="J253" s="493" t="n">
        <v>87324.50999999999</v>
      </c>
      <c r="K253" s="493" t="n">
        <v>83317.88</v>
      </c>
      <c r="L253" s="493" t="n">
        <v>81712.03999999999</v>
      </c>
      <c r="M253" s="493" t="n">
        <v>76654</v>
      </c>
      <c r="N253" s="493" t="n">
        <v>52868.93</v>
      </c>
      <c r="O253" s="493" t="n">
        <v>61645.66</v>
      </c>
      <c r="P253" s="493" t="n">
        <v>58995.39</v>
      </c>
      <c r="Q253" s="493" t="n">
        <v>63477.24</v>
      </c>
      <c r="R253" s="493" t="n">
        <v>70121.44</v>
      </c>
      <c r="S253" s="493" t="n">
        <v>62750.73</v>
      </c>
      <c r="T253" s="493" t="n">
        <v>59628.71</v>
      </c>
      <c r="U253" s="493" t="n">
        <v>48817.46</v>
      </c>
      <c r="V253" s="493" t="n">
        <v>75730.89</v>
      </c>
      <c r="W253" s="493" t="n">
        <v>58982.84</v>
      </c>
      <c r="X253" s="493" t="n">
        <v>59489.34</v>
      </c>
      <c r="Y253" s="493" t="n">
        <v>57657.95</v>
      </c>
      <c r="Z253" s="493" t="n">
        <v>58192.31</v>
      </c>
      <c r="AA253" s="493" t="n">
        <v>60950.05</v>
      </c>
      <c r="AB253" s="493" t="n">
        <v>68913.57000000001</v>
      </c>
      <c r="AC253" s="493" t="n">
        <v>59257.19</v>
      </c>
      <c r="AD253" s="493" t="n">
        <v>60585.21</v>
      </c>
      <c r="AE253" s="493" t="n">
        <v>58124.01</v>
      </c>
      <c r="AF253" s="493" t="n">
        <v>47614.06</v>
      </c>
      <c r="AG253" s="493" t="n">
        <v>53720.48</v>
      </c>
      <c r="AH253" s="493" t="n">
        <v>51635.39</v>
      </c>
      <c r="AI253" s="493" t="n">
        <v>47302.75</v>
      </c>
      <c r="AJ253" s="493" t="n">
        <v>46429.34</v>
      </c>
      <c r="AK253" s="493" t="n">
        <v>51430.45</v>
      </c>
      <c r="AL253" s="493" t="n">
        <v>47313.51</v>
      </c>
      <c r="AM253" s="493" t="n">
        <v>49015.57</v>
      </c>
      <c r="AN253" s="493" t="n">
        <v>40390.33</v>
      </c>
      <c r="AO253" s="493" t="n">
        <v>43427.86</v>
      </c>
      <c r="AP253" s="493" t="n">
        <v>51082.17</v>
      </c>
      <c r="AQ253" s="493" t="n">
        <v>37175.05</v>
      </c>
      <c r="AR253" s="493" t="n">
        <v>51313.47</v>
      </c>
      <c r="AS253" s="493" t="n">
        <v>47603.74</v>
      </c>
      <c r="AT253" s="493" t="n">
        <v>38258.03</v>
      </c>
      <c r="AU253" s="493" t="n">
        <v>54827.32</v>
      </c>
      <c r="AV253" s="493" t="n">
        <v>41863.78</v>
      </c>
      <c r="AW253" s="493" t="n">
        <v>38202.75</v>
      </c>
      <c r="AX253" s="493" t="n">
        <v>53353.03</v>
      </c>
      <c r="AY253" s="493" t="n">
        <v>48876.05</v>
      </c>
      <c r="AZ253" s="493" t="n">
        <v>40610.55</v>
      </c>
      <c r="BA253" s="493" t="n">
        <v>48378.02</v>
      </c>
      <c r="BB253" s="493" t="n">
        <v>39260.78</v>
      </c>
      <c r="BC253" s="493" t="n">
        <v>43958.61</v>
      </c>
      <c r="BD253" s="493" t="n">
        <v>43482.94</v>
      </c>
      <c r="BE253" s="493" t="n">
        <v>33867.91</v>
      </c>
      <c r="BF253" s="493" t="n">
        <v>33546.51</v>
      </c>
      <c r="BG253" s="493" t="n">
        <v>38174.96</v>
      </c>
      <c r="BH253" s="493" t="n">
        <v>40238.9</v>
      </c>
      <c r="BI253" s="493" t="n">
        <v>30479.62</v>
      </c>
      <c r="BJ253" s="493" t="n">
        <v>43214.61</v>
      </c>
      <c r="BK253" s="493" t="n">
        <v>37975.2</v>
      </c>
      <c r="BL253" s="493" t="n">
        <v>32895.28</v>
      </c>
      <c r="BM253" s="493" t="n">
        <v>35191.87</v>
      </c>
      <c r="BN253" s="493" t="n">
        <v>34007.41</v>
      </c>
      <c r="BO253" s="493" t="n">
        <v>30569.08</v>
      </c>
      <c r="BP253" s="493" t="n">
        <v>30405.7</v>
      </c>
      <c r="BQ253" s="493" t="n">
        <v>28759.66</v>
      </c>
      <c r="BR253" s="493" t="n">
        <v>32371.27</v>
      </c>
      <c r="BS253" s="493" t="n">
        <v>28976.28</v>
      </c>
      <c r="BT253" s="493" t="n">
        <v>36455.08</v>
      </c>
      <c r="BU253" s="493" t="n">
        <v>29224.32</v>
      </c>
      <c r="BV253" s="493" t="n">
        <v>30259.98</v>
      </c>
      <c r="BW253" s="493" t="n">
        <v>30854.99</v>
      </c>
    </row>
    <row r="254">
      <c r="A254" t="inlineStr">
        <is>
          <t>[C11A1] 심혈관 질환 다중요법 목적의 복합제제 (단일 투약 형태)</t>
        </is>
      </c>
      <c r="B254" t="inlineStr">
        <is>
          <t>알보젠코리아</t>
        </is>
      </c>
      <c r="C254" t="inlineStr">
        <is>
          <t>로칸 듀오</t>
        </is>
      </c>
      <c r="D254" t="inlineStr">
        <is>
          <t>알보젠코리아</t>
        </is>
      </c>
      <c r="E254" t="inlineStr">
        <is>
          <t>candesartan cilexetil,  rosuvastatin calcium  ( as rosuvastatin)</t>
        </is>
      </c>
      <c r="F254" t="inlineStr">
        <is>
          <t>병원</t>
        </is>
      </c>
      <c r="G254" t="inlineStr">
        <is>
          <t>Original</t>
        </is>
      </c>
      <c r="H254" s="493" t="n">
        <v>1094.7</v>
      </c>
      <c r="I254" s="493" t="n">
        <v>272.4</v>
      </c>
      <c r="J254" s="493" t="n">
        <v>449.1</v>
      </c>
      <c r="K254" s="493" t="n">
        <v>396.9</v>
      </c>
      <c r="L254" s="493" t="n">
        <v>399.9</v>
      </c>
      <c r="M254" s="493" t="n">
        <v>278.7</v>
      </c>
      <c r="N254" s="493" t="n">
        <v>1361.4</v>
      </c>
      <c r="O254" s="493" t="n">
        <v>210.6</v>
      </c>
      <c r="P254" s="493" t="n">
        <v>314.1</v>
      </c>
      <c r="Q254" s="493" t="n">
        <v>1044</v>
      </c>
      <c r="R254" s="493" t="n">
        <v>691.2</v>
      </c>
      <c r="S254" s="493" t="n">
        <v>40.8</v>
      </c>
      <c r="T254" s="493" t="n">
        <v>480</v>
      </c>
      <c r="U254" s="493" t="n">
        <v>382.5</v>
      </c>
      <c r="V254" s="493" t="n">
        <v>179.4</v>
      </c>
      <c r="W254" s="493" t="n">
        <v>401.1</v>
      </c>
      <c r="X254" s="493" t="n">
        <v>909.6</v>
      </c>
      <c r="Y254" s="493" t="n">
        <v>324</v>
      </c>
      <c r="Z254" s="493" t="n">
        <v>559.8</v>
      </c>
      <c r="AA254" s="493" t="n">
        <v>512.7</v>
      </c>
      <c r="AB254" s="493" t="n">
        <v>28.8</v>
      </c>
      <c r="AC254" s="493" t="n">
        <v>480</v>
      </c>
      <c r="AD254" s="493" t="n">
        <v>1077</v>
      </c>
      <c r="AE254" s="493" t="n">
        <v>0</v>
      </c>
      <c r="AF254" s="493" t="n">
        <v>293.1</v>
      </c>
      <c r="AG254" s="493" t="n">
        <v>0</v>
      </c>
      <c r="AH254" s="493" t="n">
        <v>719.4</v>
      </c>
      <c r="AI254" s="493" t="n">
        <v>0</v>
      </c>
      <c r="AJ254" s="493" t="n">
        <v>480</v>
      </c>
      <c r="AK254" s="493" t="n">
        <v>0</v>
      </c>
      <c r="AL254" s="493" t="n">
        <v>0</v>
      </c>
      <c r="AM254" s="493" t="n">
        <v>0</v>
      </c>
      <c r="AN254" s="493" t="n">
        <v>0</v>
      </c>
      <c r="AO254" s="493" t="n">
        <v>0</v>
      </c>
      <c r="AP254" s="493" t="n">
        <v>0</v>
      </c>
      <c r="AQ254" s="493" t="n">
        <v>0</v>
      </c>
      <c r="AR254" s="493" t="n">
        <v>0</v>
      </c>
      <c r="AS254" s="493" t="n">
        <v>0</v>
      </c>
      <c r="AT254" s="493" t="n">
        <v>0</v>
      </c>
      <c r="AU254" s="493" t="n">
        <v>0</v>
      </c>
      <c r="AV254" s="493" t="n">
        <v>480</v>
      </c>
      <c r="AW254" s="493" t="n">
        <v>0</v>
      </c>
      <c r="AX254" s="493" t="n">
        <v>241.2</v>
      </c>
      <c r="AY254" s="493" t="n">
        <v>0</v>
      </c>
      <c r="AZ254" s="493" t="n">
        <v>727.2</v>
      </c>
      <c r="BA254" s="493" t="n">
        <v>0</v>
      </c>
      <c r="BB254" s="493" t="n">
        <v>0</v>
      </c>
      <c r="BC254" s="493" t="n">
        <v>361.8</v>
      </c>
      <c r="BD254" s="493" t="n">
        <v>0</v>
      </c>
      <c r="BE254" s="493" t="n">
        <v>0</v>
      </c>
      <c r="BF254" s="493" t="n">
        <v>729</v>
      </c>
      <c r="BG254" s="493" t="n">
        <v>0</v>
      </c>
      <c r="BH254" s="493" t="n">
        <v>0</v>
      </c>
      <c r="BI254" s="493" t="n">
        <v>361.8</v>
      </c>
      <c r="BJ254" s="493" t="n">
        <v>0</v>
      </c>
      <c r="BK254" s="493" t="n">
        <v>851.1</v>
      </c>
      <c r="BL254" s="493" t="n">
        <v>0</v>
      </c>
      <c r="BM254" s="493" t="n">
        <v>0</v>
      </c>
      <c r="BN254" s="493" t="n">
        <v>365.4</v>
      </c>
      <c r="BO254" s="493" t="n">
        <v>0</v>
      </c>
      <c r="BP254" s="493" t="n">
        <v>0</v>
      </c>
      <c r="BQ254" s="493" t="n">
        <v>720</v>
      </c>
      <c r="BR254" s="493" t="n">
        <v>0</v>
      </c>
      <c r="BS254" s="493" t="n">
        <v>0</v>
      </c>
      <c r="BT254" s="493" t="n">
        <v>362.7</v>
      </c>
      <c r="BU254" s="493" t="n">
        <v>0</v>
      </c>
      <c r="BV254" s="493" t="n">
        <v>222</v>
      </c>
      <c r="BW254" s="493" t="n">
        <v>924.9</v>
      </c>
    </row>
    <row r="255">
      <c r="A255" t="inlineStr">
        <is>
          <t>[C11A1] 심혈관 질환 다중요법 목적의 복합제제 (단일 투약 형태)</t>
        </is>
      </c>
      <c r="B255" t="inlineStr">
        <is>
          <t>알보젠코리아</t>
        </is>
      </c>
      <c r="C255" t="inlineStr">
        <is>
          <t>로칸 듀오</t>
        </is>
      </c>
      <c r="D255" t="inlineStr">
        <is>
          <t>알보젠코리아</t>
        </is>
      </c>
      <c r="E255" t="inlineStr">
        <is>
          <t>candesartan cilexetil,  rosuvastatin calcium  ( as rosuvastatin)</t>
        </is>
      </c>
      <c r="F255" t="inlineStr">
        <is>
          <t>의원</t>
        </is>
      </c>
      <c r="G255" t="inlineStr">
        <is>
          <t>Original</t>
        </is>
      </c>
      <c r="H255" s="493" t="n">
        <v>24453.69</v>
      </c>
      <c r="I255" s="493" t="n">
        <v>26535.85</v>
      </c>
      <c r="J255" s="493" t="n">
        <v>31094.03</v>
      </c>
      <c r="K255" s="493" t="n">
        <v>25832.68</v>
      </c>
      <c r="L255" s="493" t="n">
        <v>26495.23</v>
      </c>
      <c r="M255" s="493" t="n">
        <v>26900.77</v>
      </c>
      <c r="N255" s="493" t="n">
        <v>24978.92</v>
      </c>
      <c r="O255" s="493" t="n">
        <v>25839.22</v>
      </c>
      <c r="P255" s="493" t="n">
        <v>27137.7</v>
      </c>
      <c r="Q255" s="493" t="n">
        <v>28445.01</v>
      </c>
      <c r="R255" s="493" t="n">
        <v>28339.12</v>
      </c>
      <c r="S255" s="493" t="n">
        <v>30013.19</v>
      </c>
      <c r="T255" s="493" t="n">
        <v>25679.92</v>
      </c>
      <c r="U255" s="493" t="n">
        <v>25325.31</v>
      </c>
      <c r="V255" s="493" t="n">
        <v>28256.4</v>
      </c>
      <c r="W255" s="493" t="n">
        <v>27961.77</v>
      </c>
      <c r="X255" s="493" t="n">
        <v>25944.59</v>
      </c>
      <c r="Y255" s="493" t="n">
        <v>28740.79</v>
      </c>
      <c r="Z255" s="493" t="n">
        <v>27918.16</v>
      </c>
      <c r="AA255" s="493" t="n">
        <v>28561.7</v>
      </c>
      <c r="AB255" s="493" t="n">
        <v>22804.6</v>
      </c>
      <c r="AC255" s="493" t="n">
        <v>28297.55</v>
      </c>
      <c r="AD255" s="493" t="n">
        <v>23325.88</v>
      </c>
      <c r="AE255" s="493" t="n">
        <v>28114.95</v>
      </c>
      <c r="AF255" s="493" t="n">
        <v>26964.2</v>
      </c>
      <c r="AG255" s="493" t="n">
        <v>27737.4</v>
      </c>
      <c r="AH255" s="493" t="n">
        <v>25553.71</v>
      </c>
      <c r="AI255" s="493" t="n">
        <v>24963.29</v>
      </c>
      <c r="AJ255" s="493" t="n">
        <v>24810.76</v>
      </c>
      <c r="AK255" s="493" t="n">
        <v>24361.9</v>
      </c>
      <c r="AL255" s="493" t="n">
        <v>23449.3</v>
      </c>
      <c r="AM255" s="493" t="n">
        <v>26758.26</v>
      </c>
      <c r="AN255" s="493" t="n">
        <v>21555.19</v>
      </c>
      <c r="AO255" s="493" t="n">
        <v>30775.6</v>
      </c>
      <c r="AP255" s="493" t="n">
        <v>23773.73</v>
      </c>
      <c r="AQ255" s="493" t="n">
        <v>24647.83</v>
      </c>
      <c r="AR255" s="493" t="n">
        <v>24226.86</v>
      </c>
      <c r="AS255" s="493" t="n">
        <v>26982.59</v>
      </c>
      <c r="AT255" s="493" t="n">
        <v>18367.03</v>
      </c>
      <c r="AU255" s="493" t="n">
        <v>25376.6</v>
      </c>
      <c r="AV255" s="493" t="n">
        <v>24389.82</v>
      </c>
      <c r="AW255" s="493" t="n">
        <v>22937.36</v>
      </c>
      <c r="AX255" s="493" t="n">
        <v>27391.59</v>
      </c>
      <c r="AY255" s="493" t="n">
        <v>27550.8</v>
      </c>
      <c r="AZ255" s="493" t="n">
        <v>25034.65</v>
      </c>
      <c r="BA255" s="493" t="n">
        <v>27966.44</v>
      </c>
      <c r="BB255" s="493" t="n">
        <v>23169.75</v>
      </c>
      <c r="BC255" s="493" t="n">
        <v>27896.59</v>
      </c>
      <c r="BD255" s="493" t="n">
        <v>23802.01</v>
      </c>
      <c r="BE255" s="493" t="n">
        <v>25416.79</v>
      </c>
      <c r="BF255" s="493" t="n">
        <v>21127.12</v>
      </c>
      <c r="BG255" s="493" t="n">
        <v>21154.98</v>
      </c>
      <c r="BH255" s="493" t="n">
        <v>21952.6</v>
      </c>
      <c r="BI255" s="493" t="n">
        <v>21293.48</v>
      </c>
      <c r="BJ255" s="493" t="n">
        <v>22936.84</v>
      </c>
      <c r="BK255" s="493" t="n">
        <v>22303.35</v>
      </c>
      <c r="BL255" s="493" t="n">
        <v>22303.59</v>
      </c>
      <c r="BM255" s="493" t="n">
        <v>20584.88</v>
      </c>
      <c r="BN255" s="493" t="n">
        <v>20680.45</v>
      </c>
      <c r="BO255" s="493" t="n">
        <v>23756.95</v>
      </c>
      <c r="BP255" s="493" t="n">
        <v>19481.5</v>
      </c>
      <c r="BQ255" s="493" t="n">
        <v>21616.85</v>
      </c>
      <c r="BR255" s="493" t="n">
        <v>21325.26</v>
      </c>
      <c r="BS255" s="493" t="n">
        <v>21051.05</v>
      </c>
      <c r="BT255" s="493" t="n">
        <v>23242.29</v>
      </c>
      <c r="BU255" s="493" t="n">
        <v>26264.54</v>
      </c>
      <c r="BV255" s="493" t="n">
        <v>21879.6</v>
      </c>
      <c r="BW255" s="493" t="n">
        <v>25625.1</v>
      </c>
    </row>
    <row r="256">
      <c r="A256" t="inlineStr">
        <is>
          <t>[C11A1] 심혈관 질환 다중요법 목적의 복합제제 (단일 투약 형태)</t>
        </is>
      </c>
      <c r="B256" t="inlineStr">
        <is>
          <t>알보젠코리아</t>
        </is>
      </c>
      <c r="C256" t="inlineStr">
        <is>
          <t>로칸 듀오</t>
        </is>
      </c>
      <c r="D256" t="inlineStr">
        <is>
          <t>알보젠코리아</t>
        </is>
      </c>
      <c r="E256" t="inlineStr">
        <is>
          <t>candesartan cilexetil,  rosuvastatin calcium  ( as rosuvastatin)</t>
        </is>
      </c>
      <c r="F256" t="inlineStr">
        <is>
          <t>보건소</t>
        </is>
      </c>
      <c r="G256" t="inlineStr">
        <is>
          <t>Original</t>
        </is>
      </c>
      <c r="H256" s="493" t="n">
        <v>0</v>
      </c>
      <c r="I256" s="493" t="n">
        <v>471</v>
      </c>
      <c r="J256" s="493" t="n">
        <v>123</v>
      </c>
      <c r="K256" s="493" t="n">
        <v>1368.9</v>
      </c>
      <c r="L256" s="493" t="n">
        <v>0</v>
      </c>
      <c r="M256" s="493" t="n">
        <v>0</v>
      </c>
      <c r="N256" s="493" t="n">
        <v>1581.3</v>
      </c>
      <c r="O256" s="493" t="n">
        <v>0</v>
      </c>
      <c r="P256" s="493" t="n">
        <v>153</v>
      </c>
      <c r="Q256" s="493" t="n">
        <v>1596.6</v>
      </c>
      <c r="R256" s="493" t="n">
        <v>345.6</v>
      </c>
      <c r="S256" s="493" t="n">
        <v>1409.4</v>
      </c>
      <c r="T256" s="493" t="n">
        <v>148.2</v>
      </c>
      <c r="U256" s="493" t="n">
        <v>317.7</v>
      </c>
      <c r="V256" s="493" t="n">
        <v>1074.6</v>
      </c>
      <c r="W256" s="493" t="n">
        <v>0</v>
      </c>
      <c r="X256" s="493" t="n">
        <v>0</v>
      </c>
      <c r="Y256" s="493" t="n">
        <v>1815.3</v>
      </c>
      <c r="Z256" s="493" t="n">
        <v>117.6</v>
      </c>
      <c r="AA256" s="493" t="n">
        <v>433.2</v>
      </c>
      <c r="AB256" s="493" t="n">
        <v>474</v>
      </c>
      <c r="AC256" s="493" t="n">
        <v>231.3</v>
      </c>
      <c r="AD256" s="493" t="n">
        <v>302.4</v>
      </c>
      <c r="AE256" s="493" t="n">
        <v>302.85</v>
      </c>
      <c r="AF256" s="493" t="n">
        <v>334.5</v>
      </c>
      <c r="AG256" s="493" t="n">
        <v>0</v>
      </c>
      <c r="AH256" s="493" t="n">
        <v>327.15</v>
      </c>
      <c r="AI256" s="493" t="n">
        <v>0</v>
      </c>
      <c r="AJ256" s="493" t="n">
        <v>0</v>
      </c>
      <c r="AK256" s="493" t="n">
        <v>982.35</v>
      </c>
      <c r="AL256" s="493" t="n">
        <v>0</v>
      </c>
      <c r="AM256" s="493" t="n">
        <v>0</v>
      </c>
      <c r="AN256" s="493" t="n">
        <v>0</v>
      </c>
      <c r="AO256" s="493" t="n">
        <v>176.4</v>
      </c>
      <c r="AP256" s="493" t="n">
        <v>0</v>
      </c>
      <c r="AQ256" s="493" t="n">
        <v>774.9</v>
      </c>
      <c r="AR256" s="493" t="n">
        <v>0</v>
      </c>
      <c r="AS256" s="493" t="n">
        <v>273.6</v>
      </c>
      <c r="AT256" s="493" t="n">
        <v>794.7</v>
      </c>
      <c r="AU256" s="493" t="n">
        <v>0</v>
      </c>
      <c r="AV256" s="493" t="n">
        <v>0</v>
      </c>
      <c r="AW256" s="493" t="n">
        <v>624.6</v>
      </c>
      <c r="AX256" s="493" t="n">
        <v>333.9</v>
      </c>
      <c r="AY256" s="493" t="n">
        <v>0</v>
      </c>
      <c r="AZ256" s="493" t="n">
        <v>1436.4</v>
      </c>
      <c r="BA256" s="493" t="n">
        <v>0</v>
      </c>
      <c r="BB256" s="493" t="n">
        <v>375.3</v>
      </c>
      <c r="BC256" s="493" t="n">
        <v>1291.5</v>
      </c>
      <c r="BD256" s="493" t="n">
        <v>0</v>
      </c>
      <c r="BE256" s="493" t="n">
        <v>5960.7</v>
      </c>
      <c r="BF256" s="493" t="n">
        <v>0</v>
      </c>
      <c r="BG256" s="493" t="n">
        <v>0</v>
      </c>
      <c r="BH256" s="493" t="n">
        <v>1568.7</v>
      </c>
      <c r="BI256" s="493" t="n">
        <v>0</v>
      </c>
      <c r="BJ256" s="493" t="n">
        <v>2077.2</v>
      </c>
      <c r="BK256" s="493" t="n">
        <v>297</v>
      </c>
      <c r="BL256" s="493" t="n">
        <v>0</v>
      </c>
      <c r="BM256" s="493" t="n">
        <v>1692.9</v>
      </c>
      <c r="BN256" s="493" t="n">
        <v>0</v>
      </c>
      <c r="BO256" s="493" t="n">
        <v>0</v>
      </c>
      <c r="BP256" s="493" t="n">
        <v>1674.9</v>
      </c>
      <c r="BQ256" s="493" t="n">
        <v>0</v>
      </c>
      <c r="BR256" s="493" t="n">
        <v>0</v>
      </c>
      <c r="BS256" s="493" t="n">
        <v>1327.5</v>
      </c>
      <c r="BT256" s="493" t="n">
        <v>0</v>
      </c>
      <c r="BU256" s="493" t="n">
        <v>0</v>
      </c>
      <c r="BV256" s="493" t="n">
        <v>1535.4</v>
      </c>
      <c r="BW256" s="493" t="n">
        <v>0</v>
      </c>
    </row>
    <row r="257">
      <c r="A257" t="inlineStr">
        <is>
          <t>[C11A1] 심혈관 질환 다중요법 목적의 복합제제 (단일 투약 형태)</t>
        </is>
      </c>
      <c r="B257" t="inlineStr">
        <is>
          <t>알보젠코리아</t>
        </is>
      </c>
      <c r="C257" t="inlineStr">
        <is>
          <t>로칸 듀오</t>
        </is>
      </c>
      <c r="D257" t="inlineStr">
        <is>
          <t>알보젠코리아</t>
        </is>
      </c>
      <c r="E257" t="inlineStr">
        <is>
          <t>candesartan cilexetil,  rosuvastatin calcium  ( as rosuvastatin)</t>
        </is>
      </c>
      <c r="F257" t="inlineStr">
        <is>
          <t>기타(치과의원, 치과병원 등)</t>
        </is>
      </c>
      <c r="G257" t="inlineStr">
        <is>
          <t>Original</t>
        </is>
      </c>
      <c r="H257" s="493" t="n">
        <v>0</v>
      </c>
      <c r="I257" s="493" t="n">
        <v>0</v>
      </c>
      <c r="J257" s="493" t="n">
        <v>0</v>
      </c>
      <c r="K257" s="493" t="n">
        <v>0</v>
      </c>
      <c r="L257" s="493" t="n">
        <v>0</v>
      </c>
      <c r="M257" s="493" t="n">
        <v>0</v>
      </c>
      <c r="N257" s="493" t="n">
        <v>0</v>
      </c>
      <c r="O257" s="493" t="n">
        <v>0</v>
      </c>
      <c r="P257" s="493" t="n">
        <v>370.5</v>
      </c>
      <c r="Q257" s="493" t="n">
        <v>0</v>
      </c>
      <c r="R257" s="493" t="n">
        <v>0</v>
      </c>
      <c r="S257" s="493" t="n">
        <v>0</v>
      </c>
      <c r="T257" s="493" t="n">
        <v>0</v>
      </c>
      <c r="U257" s="493" t="n">
        <v>0</v>
      </c>
      <c r="V257" s="493" t="n">
        <v>0</v>
      </c>
      <c r="W257" s="493" t="n">
        <v>0</v>
      </c>
      <c r="X257" s="493" t="n">
        <v>0</v>
      </c>
      <c r="Y257" s="493" t="n">
        <v>0</v>
      </c>
      <c r="Z257" s="493" t="n">
        <v>0</v>
      </c>
      <c r="AA257" s="493" t="n">
        <v>0</v>
      </c>
      <c r="AB257" s="493" t="n">
        <v>0</v>
      </c>
      <c r="AC257" s="493" t="n">
        <v>0</v>
      </c>
      <c r="AD257" s="493" t="n">
        <v>0</v>
      </c>
      <c r="AE257" s="493" t="n">
        <v>0</v>
      </c>
      <c r="AF257" s="493" t="n">
        <v>0</v>
      </c>
      <c r="AG257" s="493" t="n">
        <v>0</v>
      </c>
      <c r="AH257" s="493" t="n">
        <v>0</v>
      </c>
      <c r="AI257" s="493" t="n">
        <v>0</v>
      </c>
      <c r="AJ257" s="493" t="n">
        <v>0</v>
      </c>
      <c r="AK257" s="493" t="n">
        <v>0</v>
      </c>
      <c r="AL257" s="493" t="n">
        <v>0</v>
      </c>
      <c r="AM257" s="493" t="n">
        <v>0</v>
      </c>
      <c r="AN257" s="493" t="n">
        <v>0</v>
      </c>
      <c r="AO257" s="493" t="n">
        <v>0</v>
      </c>
      <c r="AP257" s="493" t="n">
        <v>0</v>
      </c>
      <c r="AQ257" s="493" t="n">
        <v>0</v>
      </c>
      <c r="AR257" s="493" t="n">
        <v>0</v>
      </c>
      <c r="AS257" s="493" t="n">
        <v>0</v>
      </c>
      <c r="AT257" s="493" t="n">
        <v>0</v>
      </c>
      <c r="AU257" s="493" t="n">
        <v>0</v>
      </c>
      <c r="AV257" s="493" t="n">
        <v>0</v>
      </c>
      <c r="AW257" s="493" t="n">
        <v>0</v>
      </c>
      <c r="AX257" s="493" t="n">
        <v>0</v>
      </c>
      <c r="AY257" s="493" t="n">
        <v>0</v>
      </c>
      <c r="AZ257" s="493" t="n">
        <v>0</v>
      </c>
      <c r="BA257" s="493" t="n">
        <v>0</v>
      </c>
      <c r="BB257" s="493" t="n">
        <v>0</v>
      </c>
      <c r="BC257" s="493" t="n">
        <v>0</v>
      </c>
      <c r="BD257" s="493" t="n">
        <v>0</v>
      </c>
      <c r="BE257" s="493" t="n">
        <v>0</v>
      </c>
      <c r="BF257" s="493" t="n">
        <v>0</v>
      </c>
      <c r="BG257" s="493" t="n">
        <v>0</v>
      </c>
      <c r="BH257" s="493" t="n">
        <v>0</v>
      </c>
      <c r="BI257" s="493" t="n">
        <v>0</v>
      </c>
      <c r="BJ257" s="493" t="n">
        <v>0</v>
      </c>
      <c r="BK257" s="493" t="n">
        <v>0</v>
      </c>
      <c r="BL257" s="493" t="n">
        <v>0</v>
      </c>
      <c r="BM257" s="493" t="n">
        <v>0</v>
      </c>
      <c r="BN257" s="493" t="n">
        <v>0</v>
      </c>
      <c r="BO257" s="493" t="n">
        <v>0</v>
      </c>
      <c r="BP257" s="493" t="n">
        <v>0</v>
      </c>
      <c r="BQ257" s="493" t="n">
        <v>0</v>
      </c>
      <c r="BR257" s="493" t="n">
        <v>0</v>
      </c>
      <c r="BS257" s="493" t="n">
        <v>0</v>
      </c>
      <c r="BT257" s="493" t="n">
        <v>0</v>
      </c>
      <c r="BU257" s="493" t="n">
        <v>0</v>
      </c>
      <c r="BV257" s="493" t="n">
        <v>0</v>
      </c>
      <c r="BW257" s="493" t="n">
        <v>0</v>
      </c>
    </row>
    <row r="258">
      <c r="A258" t="inlineStr">
        <is>
          <t>[C11A1] 심혈관 질환 다중요법 목적의 복합제제 (단일 투약 형태)</t>
        </is>
      </c>
      <c r="B258" t="inlineStr">
        <is>
          <t>에리슨제약</t>
        </is>
      </c>
      <c r="C258" t="inlineStr">
        <is>
          <t>네비로스타</t>
        </is>
      </c>
      <c r="D258" t="inlineStr">
        <is>
          <t>에리슨제약</t>
        </is>
      </c>
      <c r="E258" t="inlineStr">
        <is>
          <t>nebivolol hydrochloride  ( as nebivolol),  rosuvastatin calcium  ( as rosuvastatin)</t>
        </is>
      </c>
      <c r="F258" t="inlineStr">
        <is>
          <t>상급종합병원</t>
        </is>
      </c>
      <c r="G258" t="inlineStr">
        <is>
          <t>Original</t>
        </is>
      </c>
      <c r="H258" s="493" t="n">
        <v>275900.75</v>
      </c>
      <c r="I258" s="493" t="n">
        <v>205193.98</v>
      </c>
      <c r="J258" s="493" t="n">
        <v>259018.35</v>
      </c>
      <c r="K258" s="493" t="n">
        <v>253711.71</v>
      </c>
      <c r="L258" s="493" t="n">
        <v>268173.78</v>
      </c>
      <c r="M258" s="493" t="n">
        <v>378332.75</v>
      </c>
      <c r="N258" s="493" t="n">
        <v>408529.81</v>
      </c>
      <c r="O258" s="493" t="n">
        <v>399082.98</v>
      </c>
      <c r="P258" s="493" t="n">
        <v>365762.32</v>
      </c>
      <c r="Q258" s="493" t="n">
        <v>400764.66</v>
      </c>
      <c r="R258" s="493" t="n">
        <v>432222.48</v>
      </c>
      <c r="S258" s="493" t="n">
        <v>460094.69</v>
      </c>
      <c r="T258" s="493" t="n">
        <v>445538.13</v>
      </c>
      <c r="U258" s="493" t="n">
        <v>372157.59</v>
      </c>
      <c r="V258" s="493" t="n">
        <v>532308.27</v>
      </c>
      <c r="W258" s="493" t="n">
        <v>419321.15</v>
      </c>
      <c r="X258" s="493" t="n">
        <v>460536.1</v>
      </c>
      <c r="Y258" s="493" t="n">
        <v>477108.48</v>
      </c>
      <c r="Z258" s="493" t="n">
        <v>450568.72</v>
      </c>
      <c r="AA258" s="493" t="n">
        <v>451321.57</v>
      </c>
      <c r="AB258" s="493" t="n">
        <v>470570.2</v>
      </c>
      <c r="AC258" s="493" t="n">
        <v>412058.06</v>
      </c>
      <c r="AD258" s="493" t="n">
        <v>513162.74</v>
      </c>
      <c r="AE258" s="493" t="n">
        <v>633428.1899999999</v>
      </c>
      <c r="AF258" s="493" t="n">
        <v>546886.97</v>
      </c>
      <c r="AG258" s="493" t="n">
        <v>559673.88</v>
      </c>
      <c r="AH258" s="493" t="n">
        <v>542178.72</v>
      </c>
      <c r="AI258" s="493" t="n">
        <v>571813.48</v>
      </c>
      <c r="AJ258" s="493" t="n">
        <v>548682.49</v>
      </c>
      <c r="AK258" s="493" t="n">
        <v>675538.23</v>
      </c>
      <c r="AL258" s="493" t="n">
        <v>569683.9300000001</v>
      </c>
      <c r="AM258" s="493" t="n">
        <v>541297.8199999999</v>
      </c>
      <c r="AN258" s="493" t="n">
        <v>554138.54</v>
      </c>
      <c r="AO258" s="493" t="n">
        <v>537878.5600000001</v>
      </c>
      <c r="AP258" s="493" t="n">
        <v>613104.92</v>
      </c>
      <c r="AQ258" s="493" t="n">
        <v>737354.23</v>
      </c>
      <c r="AR258" s="493" t="n">
        <v>641774.22</v>
      </c>
      <c r="AS258" s="493" t="n">
        <v>657164.66</v>
      </c>
      <c r="AT258" s="493" t="n">
        <v>618925.27</v>
      </c>
      <c r="AU258" s="493" t="n">
        <v>657450.23</v>
      </c>
      <c r="AV258" s="493" t="n">
        <v>534711.29</v>
      </c>
      <c r="AW258" s="493" t="n">
        <v>631240.53</v>
      </c>
      <c r="AX258" s="493" t="n">
        <v>845615.3100000001</v>
      </c>
      <c r="AY258" s="493" t="n">
        <v>760420.59</v>
      </c>
      <c r="AZ258" s="493" t="n">
        <v>507667.59</v>
      </c>
      <c r="BA258" s="493" t="n">
        <v>524542.16</v>
      </c>
      <c r="BB258" s="493" t="n">
        <v>556436.51</v>
      </c>
      <c r="BC258" s="493" t="n">
        <v>636880.02</v>
      </c>
      <c r="BD258" s="493" t="n">
        <v>536589.47</v>
      </c>
      <c r="BE258" s="493" t="n">
        <v>536712.97</v>
      </c>
      <c r="BF258" s="493" t="n">
        <v>568515.51</v>
      </c>
      <c r="BG258" s="493" t="n">
        <v>570098.75</v>
      </c>
      <c r="BH258" s="493" t="n">
        <v>531253.65</v>
      </c>
      <c r="BI258" s="493" t="n">
        <v>505877.3</v>
      </c>
      <c r="BJ258" s="493" t="n">
        <v>546338.17</v>
      </c>
      <c r="BK258" s="493" t="n">
        <v>367439.15</v>
      </c>
      <c r="BL258" s="493" t="n">
        <v>507157.63</v>
      </c>
      <c r="BM258" s="493" t="n">
        <v>459491.12</v>
      </c>
      <c r="BN258" s="493" t="n">
        <v>504679.25</v>
      </c>
      <c r="BO258" s="493" t="n">
        <v>562812.78</v>
      </c>
      <c r="BP258" s="493" t="n">
        <v>504164.28</v>
      </c>
      <c r="BQ258" s="493" t="n">
        <v>359946.71</v>
      </c>
      <c r="BR258" s="493" t="n">
        <v>453813.68</v>
      </c>
      <c r="BS258" s="493" t="n">
        <v>555717.1899999999</v>
      </c>
      <c r="BT258" s="493" t="n">
        <v>398631.11</v>
      </c>
      <c r="BU258" s="493" t="n">
        <v>447583.66</v>
      </c>
      <c r="BV258" s="493" t="n">
        <v>434686.94</v>
      </c>
      <c r="BW258" s="493" t="n">
        <v>461419.54</v>
      </c>
    </row>
    <row r="259">
      <c r="A259" t="inlineStr">
        <is>
          <t>[C11A1] 심혈관 질환 다중요법 목적의 복합제제 (단일 투약 형태)</t>
        </is>
      </c>
      <c r="B259" t="inlineStr">
        <is>
          <t>에리슨제약</t>
        </is>
      </c>
      <c r="C259" t="inlineStr">
        <is>
          <t>네비로스타</t>
        </is>
      </c>
      <c r="D259" t="inlineStr">
        <is>
          <t>에리슨제약</t>
        </is>
      </c>
      <c r="E259" t="inlineStr">
        <is>
          <t>nebivolol hydrochloride  ( as nebivolol),  rosuvastatin calcium  ( as rosuvastatin)</t>
        </is>
      </c>
      <c r="F259" t="inlineStr">
        <is>
          <t>종합병원</t>
        </is>
      </c>
      <c r="G259" t="inlineStr">
        <is>
          <t>Original</t>
        </is>
      </c>
      <c r="H259" s="493" t="n">
        <v>26155.4</v>
      </c>
      <c r="I259" s="493" t="n">
        <v>28720.6</v>
      </c>
      <c r="J259" s="493" t="n">
        <v>48315.86</v>
      </c>
      <c r="K259" s="493" t="n">
        <v>43545.42</v>
      </c>
      <c r="L259" s="493" t="n">
        <v>30739.03</v>
      </c>
      <c r="M259" s="493" t="n">
        <v>41162.17</v>
      </c>
      <c r="N259" s="493" t="n">
        <v>41259.95</v>
      </c>
      <c r="O259" s="493" t="n">
        <v>55789.85</v>
      </c>
      <c r="P259" s="493" t="n">
        <v>48400.65</v>
      </c>
      <c r="Q259" s="493" t="n">
        <v>53480.25</v>
      </c>
      <c r="R259" s="493" t="n">
        <v>57994.67</v>
      </c>
      <c r="S259" s="493" t="n">
        <v>63288.3</v>
      </c>
      <c r="T259" s="493" t="n">
        <v>65995.19</v>
      </c>
      <c r="U259" s="493" t="n">
        <v>64761.28</v>
      </c>
      <c r="V259" s="493" t="n">
        <v>75137.11</v>
      </c>
      <c r="W259" s="493" t="n">
        <v>66590.64999999999</v>
      </c>
      <c r="X259" s="493" t="n">
        <v>66116.99000000001</v>
      </c>
      <c r="Y259" s="493" t="n">
        <v>71648.48</v>
      </c>
      <c r="Z259" s="493" t="n">
        <v>70213.3</v>
      </c>
      <c r="AA259" s="493" t="n">
        <v>76279.39</v>
      </c>
      <c r="AB259" s="493" t="n">
        <v>60704.18</v>
      </c>
      <c r="AC259" s="493" t="n">
        <v>95137.60000000001</v>
      </c>
      <c r="AD259" s="493" t="n">
        <v>82204.23</v>
      </c>
      <c r="AE259" s="493" t="n">
        <v>90647.78999999999</v>
      </c>
      <c r="AF259" s="493" t="n">
        <v>79905.3</v>
      </c>
      <c r="AG259" s="493" t="n">
        <v>87557.64</v>
      </c>
      <c r="AH259" s="493" t="n">
        <v>101797.54</v>
      </c>
      <c r="AI259" s="493" t="n">
        <v>115553.36</v>
      </c>
      <c r="AJ259" s="493" t="n">
        <v>101405.81</v>
      </c>
      <c r="AK259" s="493" t="n">
        <v>107845.12</v>
      </c>
      <c r="AL259" s="493" t="n">
        <v>121445.97</v>
      </c>
      <c r="AM259" s="493" t="n">
        <v>109246.4</v>
      </c>
      <c r="AN259" s="493" t="n">
        <v>101414.07</v>
      </c>
      <c r="AO259" s="493" t="n">
        <v>115042.7</v>
      </c>
      <c r="AP259" s="493" t="n">
        <v>101666.53</v>
      </c>
      <c r="AQ259" s="493" t="n">
        <v>113005.42</v>
      </c>
      <c r="AR259" s="493" t="n">
        <v>98816.97</v>
      </c>
      <c r="AS259" s="493" t="n">
        <v>103002.7</v>
      </c>
      <c r="AT259" s="493" t="n">
        <v>109125.29</v>
      </c>
      <c r="AU259" s="493" t="n">
        <v>121505.06</v>
      </c>
      <c r="AV259" s="493" t="n">
        <v>103241.98</v>
      </c>
      <c r="AW259" s="493" t="n">
        <v>105929.71</v>
      </c>
      <c r="AX259" s="493" t="n">
        <v>123541.79</v>
      </c>
      <c r="AY259" s="493" t="n">
        <v>129114.65</v>
      </c>
      <c r="AZ259" s="493" t="n">
        <v>121089.76</v>
      </c>
      <c r="BA259" s="493" t="n">
        <v>140902.97</v>
      </c>
      <c r="BB259" s="493" t="n">
        <v>117426.55</v>
      </c>
      <c r="BC259" s="493" t="n">
        <v>141877.4</v>
      </c>
      <c r="BD259" s="493" t="n">
        <v>131506.66</v>
      </c>
      <c r="BE259" s="493" t="n">
        <v>132649.29</v>
      </c>
      <c r="BF259" s="493" t="n">
        <v>137441.02</v>
      </c>
      <c r="BG259" s="493" t="n">
        <v>164256.96</v>
      </c>
      <c r="BH259" s="493" t="n">
        <v>128450.67</v>
      </c>
      <c r="BI259" s="493" t="n">
        <v>125199.2</v>
      </c>
      <c r="BJ259" s="493" t="n">
        <v>160256.9</v>
      </c>
      <c r="BK259" s="493" t="n">
        <v>145665.9</v>
      </c>
      <c r="BL259" s="493" t="n">
        <v>164676.7</v>
      </c>
      <c r="BM259" s="493" t="n">
        <v>160033.51</v>
      </c>
      <c r="BN259" s="493" t="n">
        <v>141922.64</v>
      </c>
      <c r="BO259" s="493" t="n">
        <v>156310.67</v>
      </c>
      <c r="BP259" s="493" t="n">
        <v>133807.21</v>
      </c>
      <c r="BQ259" s="493" t="n">
        <v>133966.85</v>
      </c>
      <c r="BR259" s="493" t="n">
        <v>183850.04</v>
      </c>
      <c r="BS259" s="493" t="n">
        <v>179231.24</v>
      </c>
      <c r="BT259" s="493" t="n">
        <v>139311.13</v>
      </c>
      <c r="BU259" s="493" t="n">
        <v>157307.06</v>
      </c>
      <c r="BV259" s="493" t="n">
        <v>172589.33</v>
      </c>
      <c r="BW259" s="493" t="n">
        <v>145109.62</v>
      </c>
    </row>
    <row r="260">
      <c r="A260" t="inlineStr">
        <is>
          <t>[C11A1] 심혈관 질환 다중요법 목적의 복합제제 (단일 투약 형태)</t>
        </is>
      </c>
      <c r="B260" t="inlineStr">
        <is>
          <t>에리슨제약</t>
        </is>
      </c>
      <c r="C260" t="inlineStr">
        <is>
          <t>네비로스타</t>
        </is>
      </c>
      <c r="D260" t="inlineStr">
        <is>
          <t>에리슨제약</t>
        </is>
      </c>
      <c r="E260" t="inlineStr">
        <is>
          <t>nebivolol hydrochloride  ( as nebivolol),  rosuvastatin calcium  ( as rosuvastatin)</t>
        </is>
      </c>
      <c r="F260" t="inlineStr">
        <is>
          <t>병원</t>
        </is>
      </c>
      <c r="G260" t="inlineStr">
        <is>
          <t>Original</t>
        </is>
      </c>
      <c r="H260" s="493" t="n">
        <v>0</v>
      </c>
      <c r="I260" s="493" t="n">
        <v>0</v>
      </c>
      <c r="J260" s="493" t="n">
        <v>0</v>
      </c>
      <c r="K260" s="493" t="n">
        <v>108</v>
      </c>
      <c r="L260" s="493" t="n">
        <v>0</v>
      </c>
      <c r="M260" s="493" t="n">
        <v>0</v>
      </c>
      <c r="N260" s="493" t="n">
        <v>106.2</v>
      </c>
      <c r="O260" s="493" t="n">
        <v>0</v>
      </c>
      <c r="P260" s="493" t="n">
        <v>0</v>
      </c>
      <c r="Q260" s="493" t="n">
        <v>343.8</v>
      </c>
      <c r="R260" s="493" t="n">
        <v>0</v>
      </c>
      <c r="S260" s="493" t="n">
        <v>1052.2</v>
      </c>
      <c r="T260" s="493" t="n">
        <v>0</v>
      </c>
      <c r="U260" s="493" t="n">
        <v>0</v>
      </c>
      <c r="V260" s="493" t="n">
        <v>0</v>
      </c>
      <c r="W260" s="493" t="n">
        <v>0</v>
      </c>
      <c r="X260" s="493" t="n">
        <v>363</v>
      </c>
      <c r="Y260" s="493" t="n">
        <v>0</v>
      </c>
      <c r="Z260" s="493" t="n">
        <v>127.2</v>
      </c>
      <c r="AA260" s="493" t="n">
        <v>0</v>
      </c>
      <c r="AB260" s="493" t="n">
        <v>129.6</v>
      </c>
      <c r="AC260" s="493" t="n">
        <v>0</v>
      </c>
      <c r="AD260" s="493" t="n">
        <v>130.2</v>
      </c>
      <c r="AE260" s="493" t="n">
        <v>359.55</v>
      </c>
      <c r="AF260" s="493" t="n">
        <v>2291.4</v>
      </c>
      <c r="AG260" s="493" t="n">
        <v>720</v>
      </c>
      <c r="AH260" s="493" t="n">
        <v>709.62</v>
      </c>
      <c r="AI260" s="493" t="n">
        <v>47.4</v>
      </c>
      <c r="AJ260" s="493" t="n">
        <v>366.6</v>
      </c>
      <c r="AK260" s="493" t="n">
        <v>0</v>
      </c>
      <c r="AL260" s="493" t="n">
        <v>130.2</v>
      </c>
      <c r="AM260" s="493" t="n">
        <v>795.46</v>
      </c>
      <c r="AN260" s="493" t="n">
        <v>231.3</v>
      </c>
      <c r="AO260" s="493" t="n">
        <v>333.3</v>
      </c>
      <c r="AP260" s="493" t="n">
        <v>342.6</v>
      </c>
      <c r="AQ260" s="493" t="n">
        <v>819.3</v>
      </c>
      <c r="AR260" s="493" t="n">
        <v>593.1</v>
      </c>
      <c r="AS260" s="493" t="n">
        <v>1281.1</v>
      </c>
      <c r="AT260" s="493" t="n">
        <v>603.6</v>
      </c>
      <c r="AU260" s="493" t="n">
        <v>444</v>
      </c>
      <c r="AV260" s="493" t="n">
        <v>1778.1</v>
      </c>
      <c r="AW260" s="493" t="n">
        <v>814.5</v>
      </c>
      <c r="AX260" s="493" t="n">
        <v>3130.2</v>
      </c>
      <c r="AY260" s="493" t="n">
        <v>1033.2</v>
      </c>
      <c r="AZ260" s="493" t="n">
        <v>2203.5</v>
      </c>
      <c r="BA260" s="493" t="n">
        <v>825.9</v>
      </c>
      <c r="BB260" s="493" t="n">
        <v>1342.65</v>
      </c>
      <c r="BC260" s="493" t="n">
        <v>3436.35</v>
      </c>
      <c r="BD260" s="493" t="n">
        <v>1350.6</v>
      </c>
      <c r="BE260" s="493" t="n">
        <v>1772.28</v>
      </c>
      <c r="BF260" s="493" t="n">
        <v>2212.65</v>
      </c>
      <c r="BG260" s="493" t="n">
        <v>763.2</v>
      </c>
      <c r="BH260" s="493" t="n">
        <v>937.5</v>
      </c>
      <c r="BI260" s="493" t="n">
        <v>2953.35</v>
      </c>
      <c r="BJ260" s="493" t="n">
        <v>443.4</v>
      </c>
      <c r="BK260" s="493" t="n">
        <v>914.4</v>
      </c>
      <c r="BL260" s="493" t="n">
        <v>3355.05</v>
      </c>
      <c r="BM260" s="493" t="n">
        <v>461.4</v>
      </c>
      <c r="BN260" s="493" t="n">
        <v>1425.9</v>
      </c>
      <c r="BO260" s="493" t="n">
        <v>3488.4</v>
      </c>
      <c r="BP260" s="493" t="n">
        <v>301.35</v>
      </c>
      <c r="BQ260" s="493" t="n">
        <v>1427.1</v>
      </c>
      <c r="BR260" s="493" t="n">
        <v>1146</v>
      </c>
      <c r="BS260" s="493" t="n">
        <v>1836.6</v>
      </c>
      <c r="BT260" s="493" t="n">
        <v>534.3</v>
      </c>
      <c r="BU260" s="493" t="n">
        <v>2482.56</v>
      </c>
      <c r="BV260" s="493" t="n">
        <v>2123.7</v>
      </c>
      <c r="BW260" s="493" t="n">
        <v>874.71</v>
      </c>
    </row>
    <row r="261">
      <c r="A261" t="inlineStr">
        <is>
          <t>[C11A1] 심혈관 질환 다중요법 목적의 복합제제 (단일 투약 형태)</t>
        </is>
      </c>
      <c r="B261" t="inlineStr">
        <is>
          <t>에리슨제약</t>
        </is>
      </c>
      <c r="C261" t="inlineStr">
        <is>
          <t>네비로스타</t>
        </is>
      </c>
      <c r="D261" t="inlineStr">
        <is>
          <t>에리슨제약</t>
        </is>
      </c>
      <c r="E261" t="inlineStr">
        <is>
          <t>nebivolol hydrochloride  ( as nebivolol),  rosuvastatin calcium  ( as rosuvastatin)</t>
        </is>
      </c>
      <c r="F261" t="inlineStr">
        <is>
          <t>의원</t>
        </is>
      </c>
      <c r="G261" t="inlineStr">
        <is>
          <t>Original</t>
        </is>
      </c>
      <c r="H261" s="493" t="n">
        <v>1575.5</v>
      </c>
      <c r="I261" s="493" t="n">
        <v>2885.8</v>
      </c>
      <c r="J261" s="493" t="n">
        <v>1883.48</v>
      </c>
      <c r="K261" s="493" t="n">
        <v>3987.9</v>
      </c>
      <c r="L261" s="493" t="n">
        <v>1242.9</v>
      </c>
      <c r="M261" s="493" t="n">
        <v>4821.6</v>
      </c>
      <c r="N261" s="493" t="n">
        <v>4494.4</v>
      </c>
      <c r="O261" s="493" t="n">
        <v>4508.56</v>
      </c>
      <c r="P261" s="493" t="n">
        <v>3723.7</v>
      </c>
      <c r="Q261" s="493" t="n">
        <v>5426.8</v>
      </c>
      <c r="R261" s="493" t="n">
        <v>4714.9</v>
      </c>
      <c r="S261" s="493" t="n">
        <v>8432.49</v>
      </c>
      <c r="T261" s="493" t="n">
        <v>11727.7</v>
      </c>
      <c r="U261" s="493" t="n">
        <v>8169.96</v>
      </c>
      <c r="V261" s="493" t="n">
        <v>11134.51</v>
      </c>
      <c r="W261" s="493" t="n">
        <v>11503.2</v>
      </c>
      <c r="X261" s="493" t="n">
        <v>12539.6</v>
      </c>
      <c r="Y261" s="493" t="n">
        <v>10449.27</v>
      </c>
      <c r="Z261" s="493" t="n">
        <v>11828.43</v>
      </c>
      <c r="AA261" s="493" t="n">
        <v>11976.04</v>
      </c>
      <c r="AB261" s="493" t="n">
        <v>9960.290000000001</v>
      </c>
      <c r="AC261" s="493" t="n">
        <v>17309.03</v>
      </c>
      <c r="AD261" s="493" t="n">
        <v>12324.38</v>
      </c>
      <c r="AE261" s="493" t="n">
        <v>12673.53</v>
      </c>
      <c r="AF261" s="493" t="n">
        <v>17999.71</v>
      </c>
      <c r="AG261" s="493" t="n">
        <v>14647.6</v>
      </c>
      <c r="AH261" s="493" t="n">
        <v>15720.6</v>
      </c>
      <c r="AI261" s="493" t="n">
        <v>18460.69</v>
      </c>
      <c r="AJ261" s="493" t="n">
        <v>60755.53</v>
      </c>
      <c r="AK261" s="493" t="n">
        <v>62503.21</v>
      </c>
      <c r="AL261" s="493" t="n">
        <v>62467.9</v>
      </c>
      <c r="AM261" s="493" t="n">
        <v>68125.98</v>
      </c>
      <c r="AN261" s="493" t="n">
        <v>54491.84</v>
      </c>
      <c r="AO261" s="493" t="n">
        <v>70687.52</v>
      </c>
      <c r="AP261" s="493" t="n">
        <v>57119.85</v>
      </c>
      <c r="AQ261" s="493" t="n">
        <v>70263.58</v>
      </c>
      <c r="AR261" s="493" t="n">
        <v>80202.42</v>
      </c>
      <c r="AS261" s="493" t="n">
        <v>55286.4</v>
      </c>
      <c r="AT261" s="493" t="n">
        <v>69364.09</v>
      </c>
      <c r="AU261" s="493" t="n">
        <v>68380.64</v>
      </c>
      <c r="AV261" s="493" t="n">
        <v>64819.93</v>
      </c>
      <c r="AW261" s="493" t="n">
        <v>25821.9</v>
      </c>
      <c r="AX261" s="493" t="n">
        <v>32950.6</v>
      </c>
      <c r="AY261" s="493" t="n">
        <v>27310.92</v>
      </c>
      <c r="AZ261" s="493" t="n">
        <v>28761.66</v>
      </c>
      <c r="BA261" s="493" t="n">
        <v>34256.58</v>
      </c>
      <c r="BB261" s="493" t="n">
        <v>35022.17</v>
      </c>
      <c r="BC261" s="493" t="n">
        <v>31792.97</v>
      </c>
      <c r="BD261" s="493" t="n">
        <v>34377.87</v>
      </c>
      <c r="BE261" s="493" t="n">
        <v>35851.24</v>
      </c>
      <c r="BF261" s="493" t="n">
        <v>38594.39</v>
      </c>
      <c r="BG261" s="493" t="n">
        <v>36844.21</v>
      </c>
      <c r="BH261" s="493" t="n">
        <v>39457.64</v>
      </c>
      <c r="BI261" s="493" t="n">
        <v>44606.72</v>
      </c>
      <c r="BJ261" s="493" t="n">
        <v>45430.47</v>
      </c>
      <c r="BK261" s="493" t="n">
        <v>39647.73</v>
      </c>
      <c r="BL261" s="493" t="n">
        <v>54271.63</v>
      </c>
      <c r="BM261" s="493" t="n">
        <v>38519.35</v>
      </c>
      <c r="BN261" s="493" t="n">
        <v>37813.72</v>
      </c>
      <c r="BO261" s="493" t="n">
        <v>52070.6</v>
      </c>
      <c r="BP261" s="493" t="n">
        <v>45269.34</v>
      </c>
      <c r="BQ261" s="493" t="n">
        <v>41697.19</v>
      </c>
      <c r="BR261" s="493" t="n">
        <v>49007.74</v>
      </c>
      <c r="BS261" s="493" t="n">
        <v>45656.69</v>
      </c>
      <c r="BT261" s="493" t="n">
        <v>37891.39</v>
      </c>
      <c r="BU261" s="493" t="n">
        <v>52196.8</v>
      </c>
      <c r="BV261" s="493" t="n">
        <v>53697.7</v>
      </c>
      <c r="BW261" s="493" t="n">
        <v>49158.32</v>
      </c>
    </row>
    <row r="262">
      <c r="A262" t="inlineStr">
        <is>
          <t>[C11A1] 심혈관 질환 다중요법 목적의 복합제제 (단일 투약 형태)</t>
        </is>
      </c>
      <c r="B262" t="inlineStr">
        <is>
          <t>에리슨제약</t>
        </is>
      </c>
      <c r="C262" t="inlineStr">
        <is>
          <t>네비로스타</t>
        </is>
      </c>
      <c r="D262" t="inlineStr">
        <is>
          <t>에리슨제약</t>
        </is>
      </c>
      <c r="E262" t="inlineStr">
        <is>
          <t>nebivolol hydrochloride  ( as nebivolol),  rosuvastatin calcium  ( as rosuvastatin)</t>
        </is>
      </c>
      <c r="F262" t="inlineStr">
        <is>
          <t>보건소</t>
        </is>
      </c>
      <c r="G262" t="inlineStr">
        <is>
          <t>Original</t>
        </is>
      </c>
      <c r="H262" s="493" t="n">
        <v>0</v>
      </c>
      <c r="I262" s="493" t="n">
        <v>0</v>
      </c>
      <c r="J262" s="493" t="n">
        <v>0</v>
      </c>
      <c r="K262" s="493" t="n">
        <v>0</v>
      </c>
      <c r="L262" s="493" t="n">
        <v>0</v>
      </c>
      <c r="M262" s="493" t="n">
        <v>0</v>
      </c>
      <c r="N262" s="493" t="n">
        <v>0</v>
      </c>
      <c r="O262" s="493" t="n">
        <v>122.7</v>
      </c>
      <c r="P262" s="493" t="n">
        <v>143.7</v>
      </c>
      <c r="Q262" s="493" t="n">
        <v>10.5</v>
      </c>
      <c r="R262" s="493" t="n">
        <v>11.1</v>
      </c>
      <c r="S262" s="493" t="n">
        <v>10.5</v>
      </c>
      <c r="T262" s="493" t="n">
        <v>20.4</v>
      </c>
      <c r="U262" s="493" t="n">
        <v>0</v>
      </c>
      <c r="V262" s="493" t="n">
        <v>27.9</v>
      </c>
      <c r="W262" s="493" t="n">
        <v>0</v>
      </c>
      <c r="X262" s="493" t="n">
        <v>0</v>
      </c>
      <c r="Y262" s="493" t="n">
        <v>25.2</v>
      </c>
      <c r="Z262" s="493" t="n">
        <v>0</v>
      </c>
      <c r="AA262" s="493" t="n">
        <v>0</v>
      </c>
      <c r="AB262" s="493" t="n">
        <v>26.1</v>
      </c>
      <c r="AC262" s="493" t="n">
        <v>0</v>
      </c>
      <c r="AD262" s="493" t="n">
        <v>132.6</v>
      </c>
      <c r="AE262" s="493" t="n">
        <v>15.6</v>
      </c>
      <c r="AF262" s="493" t="n">
        <v>12</v>
      </c>
      <c r="AG262" s="493" t="n">
        <v>0</v>
      </c>
      <c r="AH262" s="493" t="n">
        <v>12.6</v>
      </c>
      <c r="AI262" s="493" t="n">
        <v>162</v>
      </c>
      <c r="AJ262" s="493" t="n">
        <v>14.4</v>
      </c>
      <c r="AK262" s="493" t="n">
        <v>14.4</v>
      </c>
      <c r="AL262" s="493" t="n">
        <v>35.4</v>
      </c>
      <c r="AM262" s="493" t="n">
        <v>967.8</v>
      </c>
      <c r="AN262" s="493" t="n">
        <v>15</v>
      </c>
      <c r="AO262" s="493" t="n">
        <v>1.8</v>
      </c>
      <c r="AP262" s="493" t="n">
        <v>15.6</v>
      </c>
      <c r="AQ262" s="493" t="n">
        <v>837</v>
      </c>
      <c r="AR262" s="493" t="n">
        <v>160.2</v>
      </c>
      <c r="AS262" s="493" t="n">
        <v>600</v>
      </c>
      <c r="AT262" s="493" t="n">
        <v>29.4</v>
      </c>
      <c r="AU262" s="493" t="n">
        <v>90.90000000000001</v>
      </c>
      <c r="AV262" s="493" t="n">
        <v>28.8</v>
      </c>
      <c r="AW262" s="493" t="n">
        <v>0</v>
      </c>
      <c r="AX262" s="493" t="n">
        <v>99.90000000000001</v>
      </c>
      <c r="AY262" s="493" t="n">
        <v>624.6</v>
      </c>
      <c r="AZ262" s="493" t="n">
        <v>45.6</v>
      </c>
      <c r="BA262" s="493" t="n">
        <v>0</v>
      </c>
      <c r="BB262" s="493" t="n">
        <v>219.9</v>
      </c>
      <c r="BC262" s="493" t="n">
        <v>575.1</v>
      </c>
      <c r="BD262" s="493" t="n">
        <v>142.2</v>
      </c>
      <c r="BE262" s="493" t="n">
        <v>0</v>
      </c>
      <c r="BF262" s="493" t="n">
        <v>0</v>
      </c>
      <c r="BG262" s="493" t="n">
        <v>1356.6</v>
      </c>
      <c r="BH262" s="493" t="n">
        <v>33.6</v>
      </c>
      <c r="BI262" s="493" t="n">
        <v>0</v>
      </c>
      <c r="BJ262" s="493" t="n">
        <v>386</v>
      </c>
      <c r="BK262" s="493" t="n">
        <v>87.3</v>
      </c>
      <c r="BL262" s="493" t="n">
        <v>133.2</v>
      </c>
      <c r="BM262" s="493" t="n">
        <v>242.4</v>
      </c>
      <c r="BN262" s="493" t="n">
        <v>916.2</v>
      </c>
      <c r="BO262" s="493" t="n">
        <v>286.8</v>
      </c>
      <c r="BP262" s="493" t="n">
        <v>125.4</v>
      </c>
      <c r="BQ262" s="493" t="n">
        <v>241.5</v>
      </c>
      <c r="BR262" s="493" t="n">
        <v>218</v>
      </c>
      <c r="BS262" s="493" t="n">
        <v>348.3</v>
      </c>
      <c r="BT262" s="493" t="n">
        <v>1.8</v>
      </c>
      <c r="BU262" s="493" t="n">
        <v>350.1</v>
      </c>
      <c r="BV262" s="493" t="n">
        <v>242.7</v>
      </c>
      <c r="BW262" s="493" t="n">
        <v>22.2</v>
      </c>
    </row>
    <row r="263">
      <c r="A263" t="inlineStr">
        <is>
          <t>[C11A1] 심혈관 질환 다중요법 목적의 복합제제 (단일 투약 형태)</t>
        </is>
      </c>
      <c r="B263" t="inlineStr">
        <is>
          <t>에리슨제약</t>
        </is>
      </c>
      <c r="C263" t="inlineStr">
        <is>
          <t>네비로스타</t>
        </is>
      </c>
      <c r="D263" t="inlineStr">
        <is>
          <t>에리슨제약</t>
        </is>
      </c>
      <c r="E263" t="inlineStr">
        <is>
          <t>nebivolol hydrochloride  ( as nebivolol),  rosuvastatin calcium (micronized)  ( as rosuvastatin)</t>
        </is>
      </c>
      <c r="F263" t="inlineStr">
        <is>
          <t>상급종합병원</t>
        </is>
      </c>
      <c r="G263" t="inlineStr">
        <is>
          <t>Original</t>
        </is>
      </c>
      <c r="H263" s="493" t="n">
        <v>0</v>
      </c>
      <c r="I263" s="493" t="n">
        <v>0</v>
      </c>
      <c r="J263" s="493" t="n">
        <v>0</v>
      </c>
      <c r="K263" s="493" t="n">
        <v>0</v>
      </c>
      <c r="L263" s="493" t="n">
        <v>0</v>
      </c>
      <c r="M263" s="493" t="n">
        <v>0</v>
      </c>
      <c r="N263" s="493" t="n">
        <v>0</v>
      </c>
      <c r="O263" s="493" t="n">
        <v>0</v>
      </c>
      <c r="P263" s="493" t="n">
        <v>0</v>
      </c>
      <c r="Q263" s="493" t="n">
        <v>0</v>
      </c>
      <c r="R263" s="493" t="n">
        <v>0</v>
      </c>
      <c r="S263" s="493" t="n">
        <v>0</v>
      </c>
      <c r="T263" s="493" t="n">
        <v>0</v>
      </c>
      <c r="U263" s="493" t="n">
        <v>0</v>
      </c>
      <c r="V263" s="493" t="n">
        <v>0</v>
      </c>
      <c r="W263" s="493" t="n">
        <v>0</v>
      </c>
      <c r="X263" s="493" t="n">
        <v>0</v>
      </c>
      <c r="Y263" s="493" t="n">
        <v>0</v>
      </c>
      <c r="Z263" s="493" t="n">
        <v>0</v>
      </c>
      <c r="AA263" s="493" t="n">
        <v>0</v>
      </c>
      <c r="AB263" s="493" t="n">
        <v>0</v>
      </c>
      <c r="AC263" s="493" t="n">
        <v>0</v>
      </c>
      <c r="AD263" s="493" t="n">
        <v>0</v>
      </c>
      <c r="AE263" s="493" t="n">
        <v>0</v>
      </c>
      <c r="AF263" s="493" t="n">
        <v>0</v>
      </c>
      <c r="AG263" s="493" t="n">
        <v>0</v>
      </c>
      <c r="AH263" s="493" t="n">
        <v>0</v>
      </c>
      <c r="AI263" s="493" t="n">
        <v>0</v>
      </c>
      <c r="AJ263" s="493" t="n">
        <v>0</v>
      </c>
      <c r="AK263" s="493" t="n">
        <v>0</v>
      </c>
      <c r="AL263" s="493" t="n">
        <v>0</v>
      </c>
      <c r="AM263" s="493" t="n">
        <v>0</v>
      </c>
      <c r="AN263" s="493" t="n">
        <v>0</v>
      </c>
      <c r="AO263" s="493" t="n">
        <v>0</v>
      </c>
      <c r="AP263" s="493" t="n">
        <v>0</v>
      </c>
      <c r="AQ263" s="493" t="n">
        <v>0</v>
      </c>
      <c r="AR263" s="493" t="n">
        <v>0</v>
      </c>
      <c r="AS263" s="493" t="n">
        <v>0</v>
      </c>
      <c r="AT263" s="493" t="n">
        <v>0</v>
      </c>
      <c r="AU263" s="493" t="n">
        <v>0</v>
      </c>
      <c r="AV263" s="493" t="n">
        <v>10325.75</v>
      </c>
      <c r="AW263" s="493" t="n">
        <v>7429.68</v>
      </c>
      <c r="AX263" s="493" t="n">
        <v>5112.77</v>
      </c>
      <c r="AY263" s="493" t="n">
        <v>5490.85</v>
      </c>
      <c r="AZ263" s="493" t="n">
        <v>8502.870000000001</v>
      </c>
      <c r="BA263" s="493" t="n">
        <v>7405.6</v>
      </c>
      <c r="BB263" s="493" t="n">
        <v>7976.31</v>
      </c>
      <c r="BC263" s="493" t="n">
        <v>9843.02</v>
      </c>
      <c r="BD263" s="493" t="n">
        <v>8873.4</v>
      </c>
      <c r="BE263" s="493" t="n">
        <v>8262.059999999999</v>
      </c>
      <c r="BF263" s="493" t="n">
        <v>6006.36</v>
      </c>
      <c r="BG263" s="493" t="n">
        <v>13668.27</v>
      </c>
      <c r="BH263" s="493" t="n">
        <v>15189.19</v>
      </c>
      <c r="BI263" s="493" t="n">
        <v>19915.81</v>
      </c>
      <c r="BJ263" s="493" t="n">
        <v>11958.23</v>
      </c>
      <c r="BK263" s="493" t="n">
        <v>7479.55</v>
      </c>
      <c r="BL263" s="493" t="n">
        <v>16088.42</v>
      </c>
      <c r="BM263" s="493" t="n">
        <v>11474.86</v>
      </c>
      <c r="BN263" s="493" t="n">
        <v>11831.86</v>
      </c>
      <c r="BO263" s="493" t="n">
        <v>16767.1</v>
      </c>
      <c r="BP263" s="493" t="n">
        <v>9094.440000000001</v>
      </c>
      <c r="BQ263" s="493" t="n">
        <v>17408.94</v>
      </c>
      <c r="BR263" s="493" t="n">
        <v>12657.82</v>
      </c>
      <c r="BS263" s="493" t="n">
        <v>16852.64</v>
      </c>
      <c r="BT263" s="493" t="n">
        <v>9800.110000000001</v>
      </c>
      <c r="BU263" s="493" t="n">
        <v>16705.96</v>
      </c>
      <c r="BV263" s="493" t="n">
        <v>18104.86</v>
      </c>
      <c r="BW263" s="493" t="n">
        <v>19356.78</v>
      </c>
    </row>
    <row r="264">
      <c r="A264" t="inlineStr">
        <is>
          <t>[C11A1] 심혈관 질환 다중요법 목적의 복합제제 (단일 투약 형태)</t>
        </is>
      </c>
      <c r="B264" t="inlineStr">
        <is>
          <t>에리슨제약</t>
        </is>
      </c>
      <c r="C264" t="inlineStr">
        <is>
          <t>네비로스타</t>
        </is>
      </c>
      <c r="D264" t="inlineStr">
        <is>
          <t>에리슨제약</t>
        </is>
      </c>
      <c r="E264" t="inlineStr">
        <is>
          <t>nebivolol hydrochloride  ( as nebivolol),  rosuvastatin calcium (micronized)  ( as rosuvastatin)</t>
        </is>
      </c>
      <c r="F264" t="inlineStr">
        <is>
          <t>종합병원</t>
        </is>
      </c>
      <c r="G264" t="inlineStr">
        <is>
          <t>Original</t>
        </is>
      </c>
      <c r="H264" s="493" t="n">
        <v>0</v>
      </c>
      <c r="I264" s="493" t="n">
        <v>0</v>
      </c>
      <c r="J264" s="493" t="n">
        <v>0</v>
      </c>
      <c r="K264" s="493" t="n">
        <v>0</v>
      </c>
      <c r="L264" s="493" t="n">
        <v>0</v>
      </c>
      <c r="M264" s="493" t="n">
        <v>0</v>
      </c>
      <c r="N264" s="493" t="n">
        <v>0</v>
      </c>
      <c r="O264" s="493" t="n">
        <v>0</v>
      </c>
      <c r="P264" s="493" t="n">
        <v>0</v>
      </c>
      <c r="Q264" s="493" t="n">
        <v>0</v>
      </c>
      <c r="R264" s="493" t="n">
        <v>0</v>
      </c>
      <c r="S264" s="493" t="n">
        <v>0</v>
      </c>
      <c r="T264" s="493" t="n">
        <v>0</v>
      </c>
      <c r="U264" s="493" t="n">
        <v>0</v>
      </c>
      <c r="V264" s="493" t="n">
        <v>0</v>
      </c>
      <c r="W264" s="493" t="n">
        <v>0</v>
      </c>
      <c r="X264" s="493" t="n">
        <v>0</v>
      </c>
      <c r="Y264" s="493" t="n">
        <v>0</v>
      </c>
      <c r="Z264" s="493" t="n">
        <v>0</v>
      </c>
      <c r="AA264" s="493" t="n">
        <v>0</v>
      </c>
      <c r="AB264" s="493" t="n">
        <v>0</v>
      </c>
      <c r="AC264" s="493" t="n">
        <v>0</v>
      </c>
      <c r="AD264" s="493" t="n">
        <v>0</v>
      </c>
      <c r="AE264" s="493" t="n">
        <v>0</v>
      </c>
      <c r="AF264" s="493" t="n">
        <v>0</v>
      </c>
      <c r="AG264" s="493" t="n">
        <v>0</v>
      </c>
      <c r="AH264" s="493" t="n">
        <v>0</v>
      </c>
      <c r="AI264" s="493" t="n">
        <v>0</v>
      </c>
      <c r="AJ264" s="493" t="n">
        <v>0</v>
      </c>
      <c r="AK264" s="493" t="n">
        <v>0</v>
      </c>
      <c r="AL264" s="493" t="n">
        <v>0</v>
      </c>
      <c r="AM264" s="493" t="n">
        <v>0</v>
      </c>
      <c r="AN264" s="493" t="n">
        <v>0</v>
      </c>
      <c r="AO264" s="493" t="n">
        <v>0</v>
      </c>
      <c r="AP264" s="493" t="n">
        <v>0</v>
      </c>
      <c r="AQ264" s="493" t="n">
        <v>0</v>
      </c>
      <c r="AR264" s="493" t="n">
        <v>0</v>
      </c>
      <c r="AS264" s="493" t="n">
        <v>0</v>
      </c>
      <c r="AT264" s="493" t="n">
        <v>0</v>
      </c>
      <c r="AU264" s="493" t="n">
        <v>0</v>
      </c>
      <c r="AV264" s="493" t="n">
        <v>0</v>
      </c>
      <c r="AW264" s="493" t="n">
        <v>0</v>
      </c>
      <c r="AX264" s="493" t="n">
        <v>699.6</v>
      </c>
      <c r="AY264" s="493" t="n">
        <v>96.59999999999999</v>
      </c>
      <c r="AZ264" s="493" t="n">
        <v>82.8</v>
      </c>
      <c r="BA264" s="493" t="n">
        <v>839.6</v>
      </c>
      <c r="BB264" s="493" t="n">
        <v>845.45</v>
      </c>
      <c r="BC264" s="493" t="n">
        <v>5460.15</v>
      </c>
      <c r="BD264" s="493" t="n">
        <v>16570.44</v>
      </c>
      <c r="BE264" s="493" t="n">
        <v>1395.3</v>
      </c>
      <c r="BF264" s="493" t="n">
        <v>3994.48</v>
      </c>
      <c r="BG264" s="493" t="n">
        <v>2883.8</v>
      </c>
      <c r="BH264" s="493" t="n">
        <v>359.59</v>
      </c>
      <c r="BI264" s="493" t="n">
        <v>6412.63</v>
      </c>
      <c r="BJ264" s="493" t="n">
        <v>4449.6</v>
      </c>
      <c r="BK264" s="493" t="n">
        <v>2787.17</v>
      </c>
      <c r="BL264" s="493" t="n">
        <v>3848.5</v>
      </c>
      <c r="BM264" s="493" t="n">
        <v>2509.48</v>
      </c>
      <c r="BN264" s="493" t="n">
        <v>5142</v>
      </c>
      <c r="BO264" s="493" t="n">
        <v>1988.94</v>
      </c>
      <c r="BP264" s="493" t="n">
        <v>5216.64</v>
      </c>
      <c r="BQ264" s="493" t="n">
        <v>3156.9</v>
      </c>
      <c r="BR264" s="493" t="n">
        <v>5209.6</v>
      </c>
      <c r="BS264" s="493" t="n">
        <v>4415.1</v>
      </c>
      <c r="BT264" s="493" t="n">
        <v>3132.6</v>
      </c>
      <c r="BU264" s="493" t="n">
        <v>3802.5</v>
      </c>
      <c r="BV264" s="493" t="n">
        <v>9377.15</v>
      </c>
      <c r="BW264" s="493" t="n">
        <v>4020.6</v>
      </c>
    </row>
    <row r="265">
      <c r="A265" t="inlineStr">
        <is>
          <t>[C11A1] 심혈관 질환 다중요법 목적의 복합제제 (단일 투약 형태)</t>
        </is>
      </c>
      <c r="B265" t="inlineStr">
        <is>
          <t>에리슨제약</t>
        </is>
      </c>
      <c r="C265" t="inlineStr">
        <is>
          <t>네비로스타</t>
        </is>
      </c>
      <c r="D265" t="inlineStr">
        <is>
          <t>에리슨제약</t>
        </is>
      </c>
      <c r="E265" t="inlineStr">
        <is>
          <t>nebivolol hydrochloride  ( as nebivolol),  rosuvastatin calcium (micronized)  ( as rosuvastatin)</t>
        </is>
      </c>
      <c r="F265" t="inlineStr">
        <is>
          <t>병원</t>
        </is>
      </c>
      <c r="G265" t="inlineStr">
        <is>
          <t>Original</t>
        </is>
      </c>
      <c r="H265" s="493" t="n">
        <v>0</v>
      </c>
      <c r="I265" s="493" t="n">
        <v>0</v>
      </c>
      <c r="J265" s="493" t="n">
        <v>0</v>
      </c>
      <c r="K265" s="493" t="n">
        <v>0</v>
      </c>
      <c r="L265" s="493" t="n">
        <v>0</v>
      </c>
      <c r="M265" s="493" t="n">
        <v>0</v>
      </c>
      <c r="N265" s="493" t="n">
        <v>0</v>
      </c>
      <c r="O265" s="493" t="n">
        <v>0</v>
      </c>
      <c r="P265" s="493" t="n">
        <v>0</v>
      </c>
      <c r="Q265" s="493" t="n">
        <v>0</v>
      </c>
      <c r="R265" s="493" t="n">
        <v>0</v>
      </c>
      <c r="S265" s="493" t="n">
        <v>0</v>
      </c>
      <c r="T265" s="493" t="n">
        <v>0</v>
      </c>
      <c r="U265" s="493" t="n">
        <v>0</v>
      </c>
      <c r="V265" s="493" t="n">
        <v>0</v>
      </c>
      <c r="W265" s="493" t="n">
        <v>0</v>
      </c>
      <c r="X265" s="493" t="n">
        <v>0</v>
      </c>
      <c r="Y265" s="493" t="n">
        <v>0</v>
      </c>
      <c r="Z265" s="493" t="n">
        <v>0</v>
      </c>
      <c r="AA265" s="493" t="n">
        <v>0</v>
      </c>
      <c r="AB265" s="493" t="n">
        <v>0</v>
      </c>
      <c r="AC265" s="493" t="n">
        <v>0</v>
      </c>
      <c r="AD265" s="493" t="n">
        <v>0</v>
      </c>
      <c r="AE265" s="493" t="n">
        <v>0</v>
      </c>
      <c r="AF265" s="493" t="n">
        <v>0</v>
      </c>
      <c r="AG265" s="493" t="n">
        <v>0</v>
      </c>
      <c r="AH265" s="493" t="n">
        <v>0</v>
      </c>
      <c r="AI265" s="493" t="n">
        <v>0</v>
      </c>
      <c r="AJ265" s="493" t="n">
        <v>0</v>
      </c>
      <c r="AK265" s="493" t="n">
        <v>0</v>
      </c>
      <c r="AL265" s="493" t="n">
        <v>0</v>
      </c>
      <c r="AM265" s="493" t="n">
        <v>0</v>
      </c>
      <c r="AN265" s="493" t="n">
        <v>0</v>
      </c>
      <c r="AO265" s="493" t="n">
        <v>0</v>
      </c>
      <c r="AP265" s="493" t="n">
        <v>0</v>
      </c>
      <c r="AQ265" s="493" t="n">
        <v>0</v>
      </c>
      <c r="AR265" s="493" t="n">
        <v>0</v>
      </c>
      <c r="AS265" s="493" t="n">
        <v>0</v>
      </c>
      <c r="AT265" s="493" t="n">
        <v>0</v>
      </c>
      <c r="AU265" s="493" t="n">
        <v>0</v>
      </c>
      <c r="AV265" s="493" t="n">
        <v>0</v>
      </c>
      <c r="AW265" s="493" t="n">
        <v>0</v>
      </c>
      <c r="AX265" s="493" t="n">
        <v>58.2</v>
      </c>
      <c r="AY265" s="493" t="n">
        <v>0</v>
      </c>
      <c r="AZ265" s="493" t="n">
        <v>0</v>
      </c>
      <c r="BA265" s="493" t="n">
        <v>55.2</v>
      </c>
      <c r="BB265" s="493" t="n">
        <v>0</v>
      </c>
      <c r="BC265" s="493" t="n">
        <v>0</v>
      </c>
      <c r="BD265" s="493" t="n">
        <v>55.2</v>
      </c>
      <c r="BE265" s="493" t="n">
        <v>0</v>
      </c>
      <c r="BF265" s="493" t="n">
        <v>0</v>
      </c>
      <c r="BG265" s="493" t="n">
        <v>51</v>
      </c>
      <c r="BH265" s="493" t="n">
        <v>0</v>
      </c>
      <c r="BI265" s="493" t="n">
        <v>54.6</v>
      </c>
      <c r="BJ265" s="493" t="n">
        <v>0</v>
      </c>
      <c r="BK265" s="493" t="n">
        <v>53.4</v>
      </c>
      <c r="BL265" s="493" t="n">
        <v>0</v>
      </c>
      <c r="BM265" s="493" t="n">
        <v>0</v>
      </c>
      <c r="BN265" s="493" t="n">
        <v>777</v>
      </c>
      <c r="BO265" s="493" t="n">
        <v>56.4</v>
      </c>
      <c r="BP265" s="493" t="n">
        <v>0</v>
      </c>
      <c r="BQ265" s="493" t="n">
        <v>295.8</v>
      </c>
      <c r="BR265" s="493" t="n">
        <v>0</v>
      </c>
      <c r="BS265" s="493" t="n">
        <v>0</v>
      </c>
      <c r="BT265" s="493" t="n">
        <v>0</v>
      </c>
      <c r="BU265" s="493" t="n">
        <v>0</v>
      </c>
      <c r="BV265" s="493" t="n">
        <v>0</v>
      </c>
      <c r="BW265" s="493" t="n">
        <v>0</v>
      </c>
    </row>
    <row r="266">
      <c r="A266" t="inlineStr">
        <is>
          <t>[C11A1] 심혈관 질환 다중요법 목적의 복합제제 (단일 투약 형태)</t>
        </is>
      </c>
      <c r="B266" t="inlineStr">
        <is>
          <t>에리슨제약</t>
        </is>
      </c>
      <c r="C266" t="inlineStr">
        <is>
          <t>네비로스타</t>
        </is>
      </c>
      <c r="D266" t="inlineStr">
        <is>
          <t>에리슨제약</t>
        </is>
      </c>
      <c r="E266" t="inlineStr">
        <is>
          <t>nebivolol hydrochloride  ( as nebivolol),  rosuvastatin calcium (micronized)  ( as rosuvastatin)</t>
        </is>
      </c>
      <c r="F266" t="inlineStr">
        <is>
          <t>의원</t>
        </is>
      </c>
      <c r="G266" t="inlineStr">
        <is>
          <t>Original</t>
        </is>
      </c>
      <c r="H266" s="493" t="n">
        <v>0</v>
      </c>
      <c r="I266" s="493" t="n">
        <v>0</v>
      </c>
      <c r="J266" s="493" t="n">
        <v>0</v>
      </c>
      <c r="K266" s="493" t="n">
        <v>0</v>
      </c>
      <c r="L266" s="493" t="n">
        <v>0</v>
      </c>
      <c r="M266" s="493" t="n">
        <v>0</v>
      </c>
      <c r="N266" s="493" t="n">
        <v>0</v>
      </c>
      <c r="O266" s="493" t="n">
        <v>0</v>
      </c>
      <c r="P266" s="493" t="n">
        <v>0</v>
      </c>
      <c r="Q266" s="493" t="n">
        <v>0</v>
      </c>
      <c r="R266" s="493" t="n">
        <v>0</v>
      </c>
      <c r="S266" s="493" t="n">
        <v>0</v>
      </c>
      <c r="T266" s="493" t="n">
        <v>0</v>
      </c>
      <c r="U266" s="493" t="n">
        <v>0</v>
      </c>
      <c r="V266" s="493" t="n">
        <v>0</v>
      </c>
      <c r="W266" s="493" t="n">
        <v>0</v>
      </c>
      <c r="X266" s="493" t="n">
        <v>0</v>
      </c>
      <c r="Y266" s="493" t="n">
        <v>0</v>
      </c>
      <c r="Z266" s="493" t="n">
        <v>0</v>
      </c>
      <c r="AA266" s="493" t="n">
        <v>0</v>
      </c>
      <c r="AB266" s="493" t="n">
        <v>0</v>
      </c>
      <c r="AC266" s="493" t="n">
        <v>0</v>
      </c>
      <c r="AD266" s="493" t="n">
        <v>0</v>
      </c>
      <c r="AE266" s="493" t="n">
        <v>0</v>
      </c>
      <c r="AF266" s="493" t="n">
        <v>0</v>
      </c>
      <c r="AG266" s="493" t="n">
        <v>0</v>
      </c>
      <c r="AH266" s="493" t="n">
        <v>0</v>
      </c>
      <c r="AI266" s="493" t="n">
        <v>0</v>
      </c>
      <c r="AJ266" s="493" t="n">
        <v>0</v>
      </c>
      <c r="AK266" s="493" t="n">
        <v>0</v>
      </c>
      <c r="AL266" s="493" t="n">
        <v>0</v>
      </c>
      <c r="AM266" s="493" t="n">
        <v>0</v>
      </c>
      <c r="AN266" s="493" t="n">
        <v>0</v>
      </c>
      <c r="AO266" s="493" t="n">
        <v>0</v>
      </c>
      <c r="AP266" s="493" t="n">
        <v>0</v>
      </c>
      <c r="AQ266" s="493" t="n">
        <v>0</v>
      </c>
      <c r="AR266" s="493" t="n">
        <v>0</v>
      </c>
      <c r="AS266" s="493" t="n">
        <v>0</v>
      </c>
      <c r="AT266" s="493" t="n">
        <v>120</v>
      </c>
      <c r="AU266" s="493" t="n">
        <v>1020</v>
      </c>
      <c r="AV266" s="493" t="n">
        <v>478.8</v>
      </c>
      <c r="AW266" s="493" t="n">
        <v>0</v>
      </c>
      <c r="AX266" s="493" t="n">
        <v>0</v>
      </c>
      <c r="AY266" s="493" t="n">
        <v>0</v>
      </c>
      <c r="AZ266" s="493" t="n">
        <v>0</v>
      </c>
      <c r="BA266" s="493" t="n">
        <v>240</v>
      </c>
      <c r="BB266" s="493" t="n">
        <v>0</v>
      </c>
      <c r="BC266" s="493" t="n">
        <v>240.6</v>
      </c>
      <c r="BD266" s="493" t="n">
        <v>0</v>
      </c>
      <c r="BE266" s="493" t="n">
        <v>240.6</v>
      </c>
      <c r="BF266" s="493" t="n">
        <v>0</v>
      </c>
      <c r="BG266" s="493" t="n">
        <v>240.6</v>
      </c>
      <c r="BH266" s="493" t="n">
        <v>0</v>
      </c>
      <c r="BI266" s="493" t="n">
        <v>941.84</v>
      </c>
      <c r="BJ266" s="493" t="n">
        <v>240</v>
      </c>
      <c r="BK266" s="493" t="n">
        <v>1172.7</v>
      </c>
      <c r="BL266" s="493" t="n">
        <v>0</v>
      </c>
      <c r="BM266" s="493" t="n">
        <v>360.6</v>
      </c>
      <c r="BN266" s="493" t="n">
        <v>120</v>
      </c>
      <c r="BO266" s="493" t="n">
        <v>600</v>
      </c>
      <c r="BP266" s="493" t="n">
        <v>480.3</v>
      </c>
      <c r="BQ266" s="493" t="n">
        <v>840</v>
      </c>
      <c r="BR266" s="493" t="n">
        <v>424.2</v>
      </c>
      <c r="BS266" s="493" t="n">
        <v>978.6</v>
      </c>
      <c r="BT266" s="493" t="n">
        <v>326.1</v>
      </c>
      <c r="BU266" s="493" t="n">
        <v>1215</v>
      </c>
      <c r="BV266" s="493" t="n">
        <v>240</v>
      </c>
      <c r="BW266" s="493" t="n">
        <v>840.6</v>
      </c>
    </row>
    <row r="267">
      <c r="A267" t="inlineStr">
        <is>
          <t>[C11A1] 심혈관 질환 다중요법 목적의 복합제제 (단일 투약 형태)</t>
        </is>
      </c>
      <c r="B267" t="inlineStr">
        <is>
          <t>에리슨제약</t>
        </is>
      </c>
      <c r="C267" t="inlineStr">
        <is>
          <t>네비로스타</t>
        </is>
      </c>
      <c r="D267" t="inlineStr">
        <is>
          <t>에리슨제약</t>
        </is>
      </c>
      <c r="E267" t="inlineStr">
        <is>
          <t>nebivolol hydrochloride  ( as nebivolol),  rosuvastatin calcium (micronized)  ( as rosuvastatin)</t>
        </is>
      </c>
      <c r="F267" t="inlineStr">
        <is>
          <t>보건소</t>
        </is>
      </c>
      <c r="G267" t="inlineStr">
        <is>
          <t>Original</t>
        </is>
      </c>
      <c r="H267" s="493" t="n">
        <v>0</v>
      </c>
      <c r="I267" s="493" t="n">
        <v>0</v>
      </c>
      <c r="J267" s="493" t="n">
        <v>0</v>
      </c>
      <c r="K267" s="493" t="n">
        <v>0</v>
      </c>
      <c r="L267" s="493" t="n">
        <v>0</v>
      </c>
      <c r="M267" s="493" t="n">
        <v>0</v>
      </c>
      <c r="N267" s="493" t="n">
        <v>0</v>
      </c>
      <c r="O267" s="493" t="n">
        <v>0</v>
      </c>
      <c r="P267" s="493" t="n">
        <v>0</v>
      </c>
      <c r="Q267" s="493" t="n">
        <v>0</v>
      </c>
      <c r="R267" s="493" t="n">
        <v>0</v>
      </c>
      <c r="S267" s="493" t="n">
        <v>0</v>
      </c>
      <c r="T267" s="493" t="n">
        <v>0</v>
      </c>
      <c r="U267" s="493" t="n">
        <v>0</v>
      </c>
      <c r="V267" s="493" t="n">
        <v>0</v>
      </c>
      <c r="W267" s="493" t="n">
        <v>0</v>
      </c>
      <c r="X267" s="493" t="n">
        <v>0</v>
      </c>
      <c r="Y267" s="493" t="n">
        <v>0</v>
      </c>
      <c r="Z267" s="493" t="n">
        <v>0</v>
      </c>
      <c r="AA267" s="493" t="n">
        <v>0</v>
      </c>
      <c r="AB267" s="493" t="n">
        <v>0</v>
      </c>
      <c r="AC267" s="493" t="n">
        <v>0</v>
      </c>
      <c r="AD267" s="493" t="n">
        <v>0</v>
      </c>
      <c r="AE267" s="493" t="n">
        <v>0</v>
      </c>
      <c r="AF267" s="493" t="n">
        <v>0</v>
      </c>
      <c r="AG267" s="493" t="n">
        <v>0</v>
      </c>
      <c r="AH267" s="493" t="n">
        <v>0</v>
      </c>
      <c r="AI267" s="493" t="n">
        <v>0</v>
      </c>
      <c r="AJ267" s="493" t="n">
        <v>0</v>
      </c>
      <c r="AK267" s="493" t="n">
        <v>0</v>
      </c>
      <c r="AL267" s="493" t="n">
        <v>0</v>
      </c>
      <c r="AM267" s="493" t="n">
        <v>0</v>
      </c>
      <c r="AN267" s="493" t="n">
        <v>0</v>
      </c>
      <c r="AO267" s="493" t="n">
        <v>0</v>
      </c>
      <c r="AP267" s="493" t="n">
        <v>0</v>
      </c>
      <c r="AQ267" s="493" t="n">
        <v>0</v>
      </c>
      <c r="AR267" s="493" t="n">
        <v>0</v>
      </c>
      <c r="AS267" s="493" t="n">
        <v>0</v>
      </c>
      <c r="AT267" s="493" t="n">
        <v>0</v>
      </c>
      <c r="AU267" s="493" t="n">
        <v>0</v>
      </c>
      <c r="AV267" s="493" t="n">
        <v>0</v>
      </c>
      <c r="AW267" s="493" t="n">
        <v>0</v>
      </c>
      <c r="AX267" s="493" t="n">
        <v>0</v>
      </c>
      <c r="AY267" s="493" t="n">
        <v>0</v>
      </c>
      <c r="AZ267" s="493" t="n">
        <v>0</v>
      </c>
      <c r="BA267" s="493" t="n">
        <v>0</v>
      </c>
      <c r="BB267" s="493" t="n">
        <v>0</v>
      </c>
      <c r="BC267" s="493" t="n">
        <v>0</v>
      </c>
      <c r="BD267" s="493" t="n">
        <v>219.6</v>
      </c>
      <c r="BE267" s="493" t="n">
        <v>0</v>
      </c>
      <c r="BF267" s="493" t="n">
        <v>0</v>
      </c>
      <c r="BG267" s="493" t="n">
        <v>0</v>
      </c>
      <c r="BH267" s="493" t="n">
        <v>0</v>
      </c>
      <c r="BI267" s="493" t="n">
        <v>0</v>
      </c>
      <c r="BJ267" s="493" t="n">
        <v>0</v>
      </c>
      <c r="BK267" s="493" t="n">
        <v>0</v>
      </c>
      <c r="BL267" s="493" t="n">
        <v>0</v>
      </c>
      <c r="BM267" s="493" t="n">
        <v>0</v>
      </c>
      <c r="BN267" s="493" t="n">
        <v>0</v>
      </c>
      <c r="BO267" s="493" t="n">
        <v>0</v>
      </c>
      <c r="BP267" s="493" t="n">
        <v>190.8</v>
      </c>
      <c r="BQ267" s="493" t="n">
        <v>0</v>
      </c>
      <c r="BR267" s="493" t="n">
        <v>0</v>
      </c>
      <c r="BS267" s="493" t="n">
        <v>0</v>
      </c>
      <c r="BT267" s="493" t="n">
        <v>0</v>
      </c>
      <c r="BU267" s="493" t="n">
        <v>0</v>
      </c>
      <c r="BV267" s="493" t="n">
        <v>0</v>
      </c>
      <c r="BW267" s="493" t="n">
        <v>0</v>
      </c>
    </row>
    <row r="268">
      <c r="A268" t="inlineStr">
        <is>
          <t>[C11A1] 심혈관 질환 다중요법 목적의 복합제제 (단일 투약 형태)</t>
        </is>
      </c>
      <c r="B268" t="inlineStr">
        <is>
          <t>에이치엘비제약</t>
        </is>
      </c>
      <c r="C268" t="inlineStr">
        <is>
          <t>라듀엣</t>
        </is>
      </c>
      <c r="D268" t="inlineStr">
        <is>
          <t>에이치엘비제약</t>
        </is>
      </c>
      <c r="E268" t="inlineStr">
        <is>
          <t>amlodipine besylate,  atorvastatin calcium</t>
        </is>
      </c>
      <c r="F268" t="inlineStr">
        <is>
          <t>병원</t>
        </is>
      </c>
      <c r="G268" t="inlineStr">
        <is>
          <t>Generic</t>
        </is>
      </c>
      <c r="H268" s="493" t="n">
        <v>0</v>
      </c>
      <c r="I268" s="493" t="n">
        <v>0</v>
      </c>
      <c r="J268" s="493" t="n">
        <v>0</v>
      </c>
      <c r="K268" s="493" t="n">
        <v>0</v>
      </c>
      <c r="L268" s="493" t="n">
        <v>0</v>
      </c>
      <c r="M268" s="493" t="n">
        <v>0</v>
      </c>
      <c r="N268" s="493" t="n">
        <v>0</v>
      </c>
      <c r="O268" s="493" t="n">
        <v>0</v>
      </c>
      <c r="P268" s="493" t="n">
        <v>0</v>
      </c>
      <c r="Q268" s="493" t="n">
        <v>0</v>
      </c>
      <c r="R268" s="493" t="n">
        <v>0</v>
      </c>
      <c r="S268" s="493" t="n">
        <v>0</v>
      </c>
      <c r="T268" s="493" t="n">
        <v>0</v>
      </c>
      <c r="U268" s="493" t="n">
        <v>0</v>
      </c>
      <c r="V268" s="493" t="n">
        <v>0</v>
      </c>
      <c r="W268" s="493" t="n">
        <v>0</v>
      </c>
      <c r="X268" s="493" t="n">
        <v>0</v>
      </c>
      <c r="Y268" s="493" t="n">
        <v>0</v>
      </c>
      <c r="Z268" s="493" t="n">
        <v>0</v>
      </c>
      <c r="AA268" s="493" t="n">
        <v>0</v>
      </c>
      <c r="AB268" s="493" t="n">
        <v>0</v>
      </c>
      <c r="AC268" s="493" t="n">
        <v>0</v>
      </c>
      <c r="AD268" s="493" t="n">
        <v>0</v>
      </c>
      <c r="AE268" s="493" t="n">
        <v>0</v>
      </c>
      <c r="AF268" s="493" t="n">
        <v>240</v>
      </c>
      <c r="AG268" s="493" t="n">
        <v>239.4</v>
      </c>
      <c r="AH268" s="493" t="n">
        <v>600</v>
      </c>
      <c r="AI268" s="493" t="n">
        <v>0</v>
      </c>
      <c r="AJ268" s="493" t="n">
        <v>0</v>
      </c>
      <c r="AK268" s="493" t="n">
        <v>0</v>
      </c>
      <c r="AL268" s="493" t="n">
        <v>0</v>
      </c>
      <c r="AM268" s="493" t="n">
        <v>0</v>
      </c>
      <c r="AN268" s="493" t="n">
        <v>0</v>
      </c>
      <c r="AO268" s="493" t="n">
        <v>0</v>
      </c>
      <c r="AP268" s="493" t="n">
        <v>0</v>
      </c>
      <c r="AQ268" s="493" t="n">
        <v>0</v>
      </c>
      <c r="AR268" s="493" t="n">
        <v>359.7</v>
      </c>
      <c r="AS268" s="493" t="n">
        <v>360</v>
      </c>
      <c r="AT268" s="493" t="n">
        <v>1000</v>
      </c>
      <c r="AU268" s="493" t="n">
        <v>0</v>
      </c>
      <c r="AV268" s="493" t="n">
        <v>0</v>
      </c>
      <c r="AW268" s="493" t="n">
        <v>140</v>
      </c>
      <c r="AX268" s="493" t="n">
        <v>0</v>
      </c>
      <c r="AY268" s="493" t="n">
        <v>0</v>
      </c>
      <c r="AZ268" s="493" t="n">
        <v>0</v>
      </c>
      <c r="BA268" s="493" t="n">
        <v>0</v>
      </c>
      <c r="BB268" s="493" t="n">
        <v>0</v>
      </c>
      <c r="BC268" s="493" t="n">
        <v>0</v>
      </c>
      <c r="BD268" s="493" t="n">
        <v>0</v>
      </c>
      <c r="BE268" s="493" t="n">
        <v>0</v>
      </c>
      <c r="BF268" s="493" t="n">
        <v>0</v>
      </c>
      <c r="BG268" s="493" t="n">
        <v>0</v>
      </c>
      <c r="BH268" s="493" t="n">
        <v>0</v>
      </c>
      <c r="BI268" s="493" t="n">
        <v>0</v>
      </c>
      <c r="BJ268" s="493" t="n">
        <v>0</v>
      </c>
      <c r="BK268" s="493" t="n">
        <v>0</v>
      </c>
      <c r="BL268" s="493" t="n">
        <v>0</v>
      </c>
      <c r="BM268" s="493" t="n">
        <v>0</v>
      </c>
      <c r="BN268" s="493" t="n">
        <v>0</v>
      </c>
      <c r="BO268" s="493" t="n">
        <v>0</v>
      </c>
      <c r="BP268" s="493" t="n">
        <v>0</v>
      </c>
      <c r="BQ268" s="493" t="n">
        <v>0</v>
      </c>
      <c r="BR268" s="493" t="n">
        <v>0</v>
      </c>
      <c r="BS268" s="493" t="n">
        <v>0</v>
      </c>
      <c r="BT268" s="493" t="n">
        <v>0</v>
      </c>
      <c r="BU268" s="493" t="n">
        <v>0</v>
      </c>
      <c r="BV268" s="493" t="n">
        <v>0</v>
      </c>
      <c r="BW268" s="493" t="n">
        <v>0</v>
      </c>
    </row>
    <row r="269">
      <c r="A269" t="inlineStr">
        <is>
          <t>[C11A1] 심혈관 질환 다중요법 목적의 복합제제 (단일 투약 형태)</t>
        </is>
      </c>
      <c r="B269" t="inlineStr">
        <is>
          <t>에이치엘비제약</t>
        </is>
      </c>
      <c r="C269" t="inlineStr">
        <is>
          <t>라듀엣</t>
        </is>
      </c>
      <c r="D269" t="inlineStr">
        <is>
          <t>에이치엘비제약</t>
        </is>
      </c>
      <c r="E269" t="inlineStr">
        <is>
          <t>amlodipine besylate,  atorvastatin calcium</t>
        </is>
      </c>
      <c r="F269" t="inlineStr">
        <is>
          <t>의원</t>
        </is>
      </c>
      <c r="G269" t="inlineStr">
        <is>
          <t>Generic</t>
        </is>
      </c>
      <c r="H269" s="493" t="n">
        <v>0</v>
      </c>
      <c r="I269" s="493" t="n">
        <v>0</v>
      </c>
      <c r="J269" s="493" t="n">
        <v>0</v>
      </c>
      <c r="K269" s="493" t="n">
        <v>0</v>
      </c>
      <c r="L269" s="493" t="n">
        <v>0</v>
      </c>
      <c r="M269" s="493" t="n">
        <v>0</v>
      </c>
      <c r="N269" s="493" t="n">
        <v>0</v>
      </c>
      <c r="O269" s="493" t="n">
        <v>0</v>
      </c>
      <c r="P269" s="493" t="n">
        <v>0</v>
      </c>
      <c r="Q269" s="493" t="n">
        <v>0</v>
      </c>
      <c r="R269" s="493" t="n">
        <v>0</v>
      </c>
      <c r="S269" s="493" t="n">
        <v>0</v>
      </c>
      <c r="T269" s="493" t="n">
        <v>0</v>
      </c>
      <c r="U269" s="493" t="n">
        <v>0</v>
      </c>
      <c r="V269" s="493" t="n">
        <v>0</v>
      </c>
      <c r="W269" s="493" t="n">
        <v>0</v>
      </c>
      <c r="X269" s="493" t="n">
        <v>0</v>
      </c>
      <c r="Y269" s="493" t="n">
        <v>0</v>
      </c>
      <c r="Z269" s="493" t="n">
        <v>0</v>
      </c>
      <c r="AA269" s="493" t="n">
        <v>0</v>
      </c>
      <c r="AB269" s="493" t="n">
        <v>0</v>
      </c>
      <c r="AC269" s="493" t="n">
        <v>0</v>
      </c>
      <c r="AD269" s="493" t="n">
        <v>0</v>
      </c>
      <c r="AE269" s="493" t="n">
        <v>0</v>
      </c>
      <c r="AF269" s="493" t="n">
        <v>1422.7</v>
      </c>
      <c r="AG269" s="493" t="n">
        <v>1658.85</v>
      </c>
      <c r="AH269" s="493" t="n">
        <v>2776.4</v>
      </c>
      <c r="AI269" s="493" t="n">
        <v>1951.2</v>
      </c>
      <c r="AJ269" s="493" t="n">
        <v>3069</v>
      </c>
      <c r="AK269" s="493" t="n">
        <v>2406.6</v>
      </c>
      <c r="AL269" s="493" t="n">
        <v>2842.6</v>
      </c>
      <c r="AM269" s="493" t="n">
        <v>2914</v>
      </c>
      <c r="AN269" s="493" t="n">
        <v>3051.6</v>
      </c>
      <c r="AO269" s="493" t="n">
        <v>3162</v>
      </c>
      <c r="AP269" s="493" t="n">
        <v>2505.6</v>
      </c>
      <c r="AQ269" s="493" t="n">
        <v>3194.4</v>
      </c>
      <c r="AR269" s="493" t="n">
        <v>2429.7</v>
      </c>
      <c r="AS269" s="493" t="n">
        <v>2152.8</v>
      </c>
      <c r="AT269" s="493" t="n">
        <v>2516.6</v>
      </c>
      <c r="AU269" s="493" t="n">
        <v>0</v>
      </c>
      <c r="AV269" s="493" t="n">
        <v>0</v>
      </c>
      <c r="AW269" s="493" t="n">
        <v>1140</v>
      </c>
      <c r="AX269" s="493" t="n">
        <v>0</v>
      </c>
      <c r="AY269" s="493" t="n">
        <v>2451.7</v>
      </c>
      <c r="AZ269" s="493" t="n">
        <v>7822.5</v>
      </c>
      <c r="BA269" s="493" t="n">
        <v>6523.3</v>
      </c>
      <c r="BB269" s="493" t="n">
        <v>6599.32</v>
      </c>
      <c r="BC269" s="493" t="n">
        <v>4301.76</v>
      </c>
      <c r="BD269" s="493" t="n">
        <v>7514.43</v>
      </c>
      <c r="BE269" s="493" t="n">
        <v>5477.83</v>
      </c>
      <c r="BF269" s="493" t="n">
        <v>6541.52</v>
      </c>
      <c r="BG269" s="493" t="n">
        <v>8666.280000000001</v>
      </c>
      <c r="BH269" s="493" t="n">
        <v>7421.05</v>
      </c>
      <c r="BI269" s="493" t="n">
        <v>6510.81</v>
      </c>
      <c r="BJ269" s="493" t="n">
        <v>6214.33</v>
      </c>
      <c r="BK269" s="493" t="n">
        <v>8809.299999999999</v>
      </c>
      <c r="BL269" s="493" t="n">
        <v>5126.3</v>
      </c>
      <c r="BM269" s="493" t="n">
        <v>8839.379999999999</v>
      </c>
      <c r="BN269" s="493" t="n">
        <v>6901.78</v>
      </c>
      <c r="BO269" s="493" t="n">
        <v>7024.44</v>
      </c>
      <c r="BP269" s="493" t="n">
        <v>6861.31</v>
      </c>
      <c r="BQ269" s="493" t="n">
        <v>6887.15</v>
      </c>
      <c r="BR269" s="493" t="n">
        <v>6519.47</v>
      </c>
      <c r="BS269" s="493" t="n">
        <v>8369.68</v>
      </c>
      <c r="BT269" s="493" t="n">
        <v>6865.25</v>
      </c>
      <c r="BU269" s="493" t="n">
        <v>7303.09</v>
      </c>
      <c r="BV269" s="493" t="n">
        <v>8470.6</v>
      </c>
      <c r="BW269" s="493" t="n">
        <v>8252.860000000001</v>
      </c>
    </row>
    <row r="270">
      <c r="A270" t="inlineStr">
        <is>
          <t>[C11A1] 심혈관 질환 다중요법 목적의 복합제제 (단일 투약 형태)</t>
        </is>
      </c>
      <c r="B270" t="inlineStr">
        <is>
          <t>에이치엘비제약</t>
        </is>
      </c>
      <c r="C270" t="inlineStr">
        <is>
          <t>라듀엣</t>
        </is>
      </c>
      <c r="D270" t="inlineStr">
        <is>
          <t>에이치엘비제약</t>
        </is>
      </c>
      <c r="E270" t="inlineStr">
        <is>
          <t>amlodipine besylate,  atorvastatin calcium</t>
        </is>
      </c>
      <c r="F270" t="inlineStr">
        <is>
          <t>보건소</t>
        </is>
      </c>
      <c r="G270" t="inlineStr">
        <is>
          <t>Generic</t>
        </is>
      </c>
      <c r="H270" s="493" t="n">
        <v>0</v>
      </c>
      <c r="I270" s="493" t="n">
        <v>0</v>
      </c>
      <c r="J270" s="493" t="n">
        <v>0</v>
      </c>
      <c r="K270" s="493" t="n">
        <v>0</v>
      </c>
      <c r="L270" s="493" t="n">
        <v>0</v>
      </c>
      <c r="M270" s="493" t="n">
        <v>0</v>
      </c>
      <c r="N270" s="493" t="n">
        <v>0</v>
      </c>
      <c r="O270" s="493" t="n">
        <v>0</v>
      </c>
      <c r="P270" s="493" t="n">
        <v>0</v>
      </c>
      <c r="Q270" s="493" t="n">
        <v>0</v>
      </c>
      <c r="R270" s="493" t="n">
        <v>0</v>
      </c>
      <c r="S270" s="493" t="n">
        <v>0</v>
      </c>
      <c r="T270" s="493" t="n">
        <v>0</v>
      </c>
      <c r="U270" s="493" t="n">
        <v>0</v>
      </c>
      <c r="V270" s="493" t="n">
        <v>0</v>
      </c>
      <c r="W270" s="493" t="n">
        <v>0</v>
      </c>
      <c r="X270" s="493" t="n">
        <v>0</v>
      </c>
      <c r="Y270" s="493" t="n">
        <v>0</v>
      </c>
      <c r="Z270" s="493" t="n">
        <v>0</v>
      </c>
      <c r="AA270" s="493" t="n">
        <v>0</v>
      </c>
      <c r="AB270" s="493" t="n">
        <v>0</v>
      </c>
      <c r="AC270" s="493" t="n">
        <v>0</v>
      </c>
      <c r="AD270" s="493" t="n">
        <v>0</v>
      </c>
      <c r="AE270" s="493" t="n">
        <v>0</v>
      </c>
      <c r="AF270" s="493" t="n">
        <v>0</v>
      </c>
      <c r="AG270" s="493" t="n">
        <v>0</v>
      </c>
      <c r="AH270" s="493" t="n">
        <v>0</v>
      </c>
      <c r="AI270" s="493" t="n">
        <v>0</v>
      </c>
      <c r="AJ270" s="493" t="n">
        <v>0</v>
      </c>
      <c r="AK270" s="493" t="n">
        <v>436.5</v>
      </c>
      <c r="AL270" s="493" t="n">
        <v>0</v>
      </c>
      <c r="AM270" s="493" t="n">
        <v>0</v>
      </c>
      <c r="AN270" s="493" t="n">
        <v>406.8</v>
      </c>
      <c r="AO270" s="493" t="n">
        <v>0</v>
      </c>
      <c r="AP270" s="493" t="n">
        <v>0</v>
      </c>
      <c r="AQ270" s="493" t="n">
        <v>395.1</v>
      </c>
      <c r="AR270" s="493" t="n">
        <v>511.2</v>
      </c>
      <c r="AS270" s="493" t="n">
        <v>0</v>
      </c>
      <c r="AT270" s="493" t="n">
        <v>0</v>
      </c>
      <c r="AU270" s="493" t="n">
        <v>0</v>
      </c>
      <c r="AV270" s="493" t="n">
        <v>0</v>
      </c>
      <c r="AW270" s="493" t="n">
        <v>658.8</v>
      </c>
      <c r="AX270" s="493" t="n">
        <v>0</v>
      </c>
      <c r="AY270" s="493" t="n">
        <v>0</v>
      </c>
      <c r="AZ270" s="493" t="n">
        <v>0</v>
      </c>
      <c r="BA270" s="493" t="n">
        <v>575.1</v>
      </c>
      <c r="BB270" s="493" t="n">
        <v>0</v>
      </c>
      <c r="BC270" s="493" t="n">
        <v>903.6</v>
      </c>
      <c r="BD270" s="493" t="n">
        <v>0</v>
      </c>
      <c r="BE270" s="493" t="n">
        <v>0</v>
      </c>
      <c r="BF270" s="493" t="n">
        <v>335.7</v>
      </c>
      <c r="BG270" s="493" t="n">
        <v>79.2</v>
      </c>
      <c r="BH270" s="493" t="n">
        <v>0</v>
      </c>
      <c r="BI270" s="493" t="n">
        <v>486</v>
      </c>
      <c r="BJ270" s="493" t="n">
        <v>408.6</v>
      </c>
      <c r="BK270" s="493" t="n">
        <v>79.2</v>
      </c>
      <c r="BL270" s="493" t="n">
        <v>441</v>
      </c>
      <c r="BM270" s="493" t="n">
        <v>656.4</v>
      </c>
      <c r="BN270" s="493" t="n">
        <v>0</v>
      </c>
      <c r="BO270" s="493" t="n">
        <v>811.8</v>
      </c>
      <c r="BP270" s="493" t="n">
        <v>0</v>
      </c>
      <c r="BQ270" s="493" t="n">
        <v>0</v>
      </c>
      <c r="BR270" s="493" t="n">
        <v>471.6</v>
      </c>
      <c r="BS270" s="493" t="n">
        <v>0</v>
      </c>
      <c r="BT270" s="493" t="n">
        <v>0</v>
      </c>
      <c r="BU270" s="493" t="n">
        <v>490.5</v>
      </c>
      <c r="BV270" s="493" t="n">
        <v>0</v>
      </c>
      <c r="BW270" s="493" t="n">
        <v>0</v>
      </c>
    </row>
    <row r="271">
      <c r="A271" t="inlineStr">
        <is>
          <t>[C11A1] 심혈관 질환 다중요법 목적의 복합제제 (단일 투약 형태)</t>
        </is>
      </c>
      <c r="B271" t="inlineStr">
        <is>
          <t>에이치케이이노엔</t>
        </is>
      </c>
      <c r="C271" t="inlineStr">
        <is>
          <t>엑스원 알</t>
        </is>
      </c>
      <c r="D271" t="inlineStr">
        <is>
          <t>에이치케이이노엔</t>
        </is>
      </c>
      <c r="E271" t="inlineStr">
        <is>
          <t>amlodipine besylate  ( as amlodipine),  rosuvastatin calcium  ( as rosuvastatin),  valsartan</t>
        </is>
      </c>
      <c r="F271" t="inlineStr">
        <is>
          <t>상급종합병원</t>
        </is>
      </c>
      <c r="G271" t="inlineStr">
        <is>
          <t>Original</t>
        </is>
      </c>
      <c r="H271" s="493" t="n">
        <v>29386.79</v>
      </c>
      <c r="I271" s="493" t="n">
        <v>18450.17</v>
      </c>
      <c r="J271" s="493" t="n">
        <v>36749.46</v>
      </c>
      <c r="K271" s="493" t="n">
        <v>41091.69</v>
      </c>
      <c r="L271" s="493" t="n">
        <v>37699.76</v>
      </c>
      <c r="M271" s="493" t="n">
        <v>33719.61</v>
      </c>
      <c r="N271" s="493" t="n">
        <v>58975.69</v>
      </c>
      <c r="O271" s="493" t="n">
        <v>52360.78</v>
      </c>
      <c r="P271" s="493" t="n">
        <v>43548.13</v>
      </c>
      <c r="Q271" s="493" t="n">
        <v>28314.13</v>
      </c>
      <c r="R271" s="493" t="n">
        <v>77162.8</v>
      </c>
      <c r="S271" s="493" t="n">
        <v>71321.89</v>
      </c>
      <c r="T271" s="493" t="n">
        <v>59235.23</v>
      </c>
      <c r="U271" s="493" t="n">
        <v>52805.44</v>
      </c>
      <c r="V271" s="493" t="n">
        <v>58724.74</v>
      </c>
      <c r="W271" s="493" t="n">
        <v>75558.03999999999</v>
      </c>
      <c r="X271" s="493" t="n">
        <v>65080.75</v>
      </c>
      <c r="Y271" s="493" t="n">
        <v>81008.67999999999</v>
      </c>
      <c r="Z271" s="493" t="n">
        <v>65381.93</v>
      </c>
      <c r="AA271" s="493" t="n">
        <v>49914.61</v>
      </c>
      <c r="AB271" s="493" t="n">
        <v>72112.77</v>
      </c>
      <c r="AC271" s="493" t="n">
        <v>67997.3</v>
      </c>
      <c r="AD271" s="493" t="n">
        <v>61824.4</v>
      </c>
      <c r="AE271" s="493" t="n">
        <v>58149.59</v>
      </c>
      <c r="AF271" s="493" t="n">
        <v>54242.69</v>
      </c>
      <c r="AG271" s="493" t="n">
        <v>56990.19</v>
      </c>
      <c r="AH271" s="493" t="n">
        <v>50289.93</v>
      </c>
      <c r="AI271" s="493" t="n">
        <v>41436.37</v>
      </c>
      <c r="AJ271" s="493" t="n">
        <v>62986.82</v>
      </c>
      <c r="AK271" s="493" t="n">
        <v>57645.58</v>
      </c>
      <c r="AL271" s="493" t="n">
        <v>42196.46</v>
      </c>
      <c r="AM271" s="493" t="n">
        <v>89361.19</v>
      </c>
      <c r="AN271" s="493" t="n">
        <v>51052.29</v>
      </c>
      <c r="AO271" s="493" t="n">
        <v>43525.58</v>
      </c>
      <c r="AP271" s="493" t="n">
        <v>76281.07000000001</v>
      </c>
      <c r="AQ271" s="493" t="n">
        <v>49214.34</v>
      </c>
      <c r="AR271" s="493" t="n">
        <v>68742.02</v>
      </c>
      <c r="AS271" s="493" t="n">
        <v>56914.84</v>
      </c>
      <c r="AT271" s="493" t="n">
        <v>57251.98</v>
      </c>
      <c r="AU271" s="493" t="n">
        <v>68884.00999999999</v>
      </c>
      <c r="AV271" s="493" t="n">
        <v>66450.75999999999</v>
      </c>
      <c r="AW271" s="493" t="n">
        <v>43239.37</v>
      </c>
      <c r="AX271" s="493" t="n">
        <v>66191.61</v>
      </c>
      <c r="AY271" s="493" t="n">
        <v>46289.51</v>
      </c>
      <c r="AZ271" s="493" t="n">
        <v>36681.9</v>
      </c>
      <c r="BA271" s="493" t="n">
        <v>51749.77</v>
      </c>
      <c r="BB271" s="493" t="n">
        <v>44897.34</v>
      </c>
      <c r="BC271" s="493" t="n">
        <v>67118.41</v>
      </c>
      <c r="BD271" s="493" t="n">
        <v>48271.08</v>
      </c>
      <c r="BE271" s="493" t="n">
        <v>60350.61</v>
      </c>
      <c r="BF271" s="493" t="n">
        <v>50416.5</v>
      </c>
      <c r="BG271" s="493" t="n">
        <v>49244.35</v>
      </c>
      <c r="BH271" s="493" t="n">
        <v>21656.78</v>
      </c>
      <c r="BI271" s="493" t="n">
        <v>43720.67</v>
      </c>
      <c r="BJ271" s="493" t="n">
        <v>53056.15</v>
      </c>
      <c r="BK271" s="493" t="n">
        <v>38595.43</v>
      </c>
      <c r="BL271" s="493" t="n">
        <v>28649.09</v>
      </c>
      <c r="BM271" s="493" t="n">
        <v>42644.56</v>
      </c>
      <c r="BN271" s="493" t="n">
        <v>48676.84</v>
      </c>
      <c r="BO271" s="493" t="n">
        <v>30223.35</v>
      </c>
      <c r="BP271" s="493" t="n">
        <v>34629.28</v>
      </c>
      <c r="BQ271" s="493" t="n">
        <v>33055.99</v>
      </c>
      <c r="BR271" s="493" t="n">
        <v>41204.56</v>
      </c>
      <c r="BS271" s="493" t="n">
        <v>42831.25</v>
      </c>
      <c r="BT271" s="493" t="n">
        <v>26824.83</v>
      </c>
      <c r="BU271" s="493" t="n">
        <v>25525.2</v>
      </c>
      <c r="BV271" s="493" t="n">
        <v>36456.16</v>
      </c>
      <c r="BW271" s="493" t="n">
        <v>36510.7</v>
      </c>
    </row>
    <row r="272">
      <c r="A272" t="inlineStr">
        <is>
          <t>[C11A1] 심혈관 질환 다중요법 목적의 복합제제 (단일 투약 형태)</t>
        </is>
      </c>
      <c r="B272" t="inlineStr">
        <is>
          <t>에이치케이이노엔</t>
        </is>
      </c>
      <c r="C272" t="inlineStr">
        <is>
          <t>엑스원 알</t>
        </is>
      </c>
      <c r="D272" t="inlineStr">
        <is>
          <t>에이치케이이노엔</t>
        </is>
      </c>
      <c r="E272" t="inlineStr">
        <is>
          <t>amlodipine besylate  ( as amlodipine),  rosuvastatin calcium  ( as rosuvastatin),  valsartan</t>
        </is>
      </c>
      <c r="F272" t="inlineStr">
        <is>
          <t>종합병원</t>
        </is>
      </c>
      <c r="G272" t="inlineStr">
        <is>
          <t>Original</t>
        </is>
      </c>
      <c r="H272" s="493" t="n">
        <v>26598.67</v>
      </c>
      <c r="I272" s="493" t="n">
        <v>25341.44</v>
      </c>
      <c r="J272" s="493" t="n">
        <v>39041.65</v>
      </c>
      <c r="K272" s="493" t="n">
        <v>38646.9</v>
      </c>
      <c r="L272" s="493" t="n">
        <v>30179.85</v>
      </c>
      <c r="M272" s="493" t="n">
        <v>34898.83</v>
      </c>
      <c r="N272" s="493" t="n">
        <v>44540.75</v>
      </c>
      <c r="O272" s="493" t="n">
        <v>36571.74</v>
      </c>
      <c r="P272" s="493" t="n">
        <v>47347.91</v>
      </c>
      <c r="Q272" s="493" t="n">
        <v>45719.81</v>
      </c>
      <c r="R272" s="493" t="n">
        <v>47613.33</v>
      </c>
      <c r="S272" s="493" t="n">
        <v>39869.53</v>
      </c>
      <c r="T272" s="493" t="n">
        <v>44570.51</v>
      </c>
      <c r="U272" s="493" t="n">
        <v>35807.77</v>
      </c>
      <c r="V272" s="493" t="n">
        <v>44854.32</v>
      </c>
      <c r="W272" s="493" t="n">
        <v>47531.03</v>
      </c>
      <c r="X272" s="493" t="n">
        <v>43733.57</v>
      </c>
      <c r="Y272" s="493" t="n">
        <v>46107.04</v>
      </c>
      <c r="Z272" s="493" t="n">
        <v>40012.55</v>
      </c>
      <c r="AA272" s="493" t="n">
        <v>48460.61</v>
      </c>
      <c r="AB272" s="493" t="n">
        <v>42890.57</v>
      </c>
      <c r="AC272" s="493" t="n">
        <v>42560.84</v>
      </c>
      <c r="AD272" s="493" t="n">
        <v>50285.84</v>
      </c>
      <c r="AE272" s="493" t="n">
        <v>40474.26</v>
      </c>
      <c r="AF272" s="493" t="n">
        <v>39980.95</v>
      </c>
      <c r="AG272" s="493" t="n">
        <v>45807.52</v>
      </c>
      <c r="AH272" s="493" t="n">
        <v>40701.73</v>
      </c>
      <c r="AI272" s="493" t="n">
        <v>44617.02</v>
      </c>
      <c r="AJ272" s="493" t="n">
        <v>39607.86</v>
      </c>
      <c r="AK272" s="493" t="n">
        <v>38660.61</v>
      </c>
      <c r="AL272" s="493" t="n">
        <v>47279.49</v>
      </c>
      <c r="AM272" s="493" t="n">
        <v>51537.97</v>
      </c>
      <c r="AN272" s="493" t="n">
        <v>38599.44</v>
      </c>
      <c r="AO272" s="493" t="n">
        <v>48647.4</v>
      </c>
      <c r="AP272" s="493" t="n">
        <v>39389.9</v>
      </c>
      <c r="AQ272" s="493" t="n">
        <v>42594.21</v>
      </c>
      <c r="AR272" s="493" t="n">
        <v>50025.82</v>
      </c>
      <c r="AS272" s="493" t="n">
        <v>36937.98</v>
      </c>
      <c r="AT272" s="493" t="n">
        <v>47064.64</v>
      </c>
      <c r="AU272" s="493" t="n">
        <v>35360.14</v>
      </c>
      <c r="AV272" s="493" t="n">
        <v>32940.68</v>
      </c>
      <c r="AW272" s="493" t="n">
        <v>45772.7</v>
      </c>
      <c r="AX272" s="493" t="n">
        <v>48960.23</v>
      </c>
      <c r="AY272" s="493" t="n">
        <v>31830.08</v>
      </c>
      <c r="AZ272" s="493" t="n">
        <v>43761.41</v>
      </c>
      <c r="BA272" s="493" t="n">
        <v>46872.39</v>
      </c>
      <c r="BB272" s="493" t="n">
        <v>32500.15</v>
      </c>
      <c r="BC272" s="493" t="n">
        <v>45990.33</v>
      </c>
      <c r="BD272" s="493" t="n">
        <v>39003.57</v>
      </c>
      <c r="BE272" s="493" t="n">
        <v>40805.35</v>
      </c>
      <c r="BF272" s="493" t="n">
        <v>39854.25</v>
      </c>
      <c r="BG272" s="493" t="n">
        <v>40534.72</v>
      </c>
      <c r="BH272" s="493" t="n">
        <v>37362.99</v>
      </c>
      <c r="BI272" s="493" t="n">
        <v>42155.34</v>
      </c>
      <c r="BJ272" s="493" t="n">
        <v>40490.63</v>
      </c>
      <c r="BK272" s="493" t="n">
        <v>36429.92</v>
      </c>
      <c r="BL272" s="493" t="n">
        <v>48710.44</v>
      </c>
      <c r="BM272" s="493" t="n">
        <v>34140.87</v>
      </c>
      <c r="BN272" s="493" t="n">
        <v>31903.49</v>
      </c>
      <c r="BO272" s="493" t="n">
        <v>35095.47</v>
      </c>
      <c r="BP272" s="493" t="n">
        <v>33191.92</v>
      </c>
      <c r="BQ272" s="493" t="n">
        <v>24654.36</v>
      </c>
      <c r="BR272" s="493" t="n">
        <v>37403.62</v>
      </c>
      <c r="BS272" s="493" t="n">
        <v>32933.05</v>
      </c>
      <c r="BT272" s="493" t="n">
        <v>33792.79</v>
      </c>
      <c r="BU272" s="493" t="n">
        <v>30290.64</v>
      </c>
      <c r="BV272" s="493" t="n">
        <v>30124.37</v>
      </c>
      <c r="BW272" s="493" t="n">
        <v>29745.36</v>
      </c>
    </row>
    <row r="273">
      <c r="A273" t="inlineStr">
        <is>
          <t>[C11A1] 심혈관 질환 다중요법 목적의 복합제제 (단일 투약 형태)</t>
        </is>
      </c>
      <c r="B273" t="inlineStr">
        <is>
          <t>에이치케이이노엔</t>
        </is>
      </c>
      <c r="C273" t="inlineStr">
        <is>
          <t>엑스원 알</t>
        </is>
      </c>
      <c r="D273" t="inlineStr">
        <is>
          <t>에이치케이이노엔</t>
        </is>
      </c>
      <c r="E273" t="inlineStr">
        <is>
          <t>amlodipine besylate  ( as amlodipine),  rosuvastatin calcium  ( as rosuvastatin),  valsartan</t>
        </is>
      </c>
      <c r="F273" t="inlineStr">
        <is>
          <t>병원</t>
        </is>
      </c>
      <c r="G273" t="inlineStr">
        <is>
          <t>Original</t>
        </is>
      </c>
      <c r="H273" s="493" t="n">
        <v>10295.13</v>
      </c>
      <c r="I273" s="493" t="n">
        <v>8208.120000000001</v>
      </c>
      <c r="J273" s="493" t="n">
        <v>9498.75</v>
      </c>
      <c r="K273" s="493" t="n">
        <v>16432.58</v>
      </c>
      <c r="L273" s="493" t="n">
        <v>11037.79</v>
      </c>
      <c r="M273" s="493" t="n">
        <v>13511.22</v>
      </c>
      <c r="N273" s="493" t="n">
        <v>9368.25</v>
      </c>
      <c r="O273" s="493" t="n">
        <v>11748.98</v>
      </c>
      <c r="P273" s="493" t="n">
        <v>10102.36</v>
      </c>
      <c r="Q273" s="493" t="n">
        <v>12695.99</v>
      </c>
      <c r="R273" s="493" t="n">
        <v>13075.7</v>
      </c>
      <c r="S273" s="493" t="n">
        <v>16279.42</v>
      </c>
      <c r="T273" s="493" t="n">
        <v>15336.06</v>
      </c>
      <c r="U273" s="493" t="n">
        <v>18400.22</v>
      </c>
      <c r="V273" s="493" t="n">
        <v>20631.88</v>
      </c>
      <c r="W273" s="493" t="n">
        <v>17309.88</v>
      </c>
      <c r="X273" s="493" t="n">
        <v>21747.04</v>
      </c>
      <c r="Y273" s="493" t="n">
        <v>17519.23</v>
      </c>
      <c r="Z273" s="493" t="n">
        <v>17389.18</v>
      </c>
      <c r="AA273" s="493" t="n">
        <v>18952.66</v>
      </c>
      <c r="AB273" s="493" t="n">
        <v>16894.8</v>
      </c>
      <c r="AC273" s="493" t="n">
        <v>15673</v>
      </c>
      <c r="AD273" s="493" t="n">
        <v>20286.66</v>
      </c>
      <c r="AE273" s="493" t="n">
        <v>20019.54</v>
      </c>
      <c r="AF273" s="493" t="n">
        <v>15451.12</v>
      </c>
      <c r="AG273" s="493" t="n">
        <v>13663.68</v>
      </c>
      <c r="AH273" s="493" t="n">
        <v>16007.05</v>
      </c>
      <c r="AI273" s="493" t="n">
        <v>16905.17</v>
      </c>
      <c r="AJ273" s="493" t="n">
        <v>14435.1</v>
      </c>
      <c r="AK273" s="493" t="n">
        <v>13332.82</v>
      </c>
      <c r="AL273" s="493" t="n">
        <v>12410.67</v>
      </c>
      <c r="AM273" s="493" t="n">
        <v>13746.22</v>
      </c>
      <c r="AN273" s="493" t="n">
        <v>11751.55</v>
      </c>
      <c r="AO273" s="493" t="n">
        <v>13573.4</v>
      </c>
      <c r="AP273" s="493" t="n">
        <v>12278.16</v>
      </c>
      <c r="AQ273" s="493" t="n">
        <v>17047.5</v>
      </c>
      <c r="AR273" s="493" t="n">
        <v>15981.18</v>
      </c>
      <c r="AS273" s="493" t="n">
        <v>15263.07</v>
      </c>
      <c r="AT273" s="493" t="n">
        <v>17468.18</v>
      </c>
      <c r="AU273" s="493" t="n">
        <v>18946.09</v>
      </c>
      <c r="AV273" s="493" t="n">
        <v>15554.02</v>
      </c>
      <c r="AW273" s="493" t="n">
        <v>22929.56</v>
      </c>
      <c r="AX273" s="493" t="n">
        <v>14600.11</v>
      </c>
      <c r="AY273" s="493" t="n">
        <v>17682.37</v>
      </c>
      <c r="AZ273" s="493" t="n">
        <v>17454.09</v>
      </c>
      <c r="BA273" s="493" t="n">
        <v>17801.26</v>
      </c>
      <c r="BB273" s="493" t="n">
        <v>16192.74</v>
      </c>
      <c r="BC273" s="493" t="n">
        <v>18805.44</v>
      </c>
      <c r="BD273" s="493" t="n">
        <v>20588</v>
      </c>
      <c r="BE273" s="493" t="n">
        <v>13801.05</v>
      </c>
      <c r="BF273" s="493" t="n">
        <v>20809.56</v>
      </c>
      <c r="BG273" s="493" t="n">
        <v>23309.16</v>
      </c>
      <c r="BH273" s="493" t="n">
        <v>21953.22</v>
      </c>
      <c r="BI273" s="493" t="n">
        <v>19500.44</v>
      </c>
      <c r="BJ273" s="493" t="n">
        <v>25134.75</v>
      </c>
      <c r="BK273" s="493" t="n">
        <v>16583.01</v>
      </c>
      <c r="BL273" s="493" t="n">
        <v>22845.3</v>
      </c>
      <c r="BM273" s="493" t="n">
        <v>21546.33</v>
      </c>
      <c r="BN273" s="493" t="n">
        <v>14682.74</v>
      </c>
      <c r="BO273" s="493" t="n">
        <v>19414.8</v>
      </c>
      <c r="BP273" s="493" t="n">
        <v>16787.84</v>
      </c>
      <c r="BQ273" s="493" t="n">
        <v>13520.33</v>
      </c>
      <c r="BR273" s="493" t="n">
        <v>15323.51</v>
      </c>
      <c r="BS273" s="493" t="n">
        <v>21631.41</v>
      </c>
      <c r="BT273" s="493" t="n">
        <v>20650.69</v>
      </c>
      <c r="BU273" s="493" t="n">
        <v>15812.34</v>
      </c>
      <c r="BV273" s="493" t="n">
        <v>18385.18</v>
      </c>
      <c r="BW273" s="493" t="n">
        <v>17202.43</v>
      </c>
    </row>
    <row r="274">
      <c r="A274" t="inlineStr">
        <is>
          <t>[C11A1] 심혈관 질환 다중요법 목적의 복합제제 (단일 투약 형태)</t>
        </is>
      </c>
      <c r="B274" t="inlineStr">
        <is>
          <t>에이치케이이노엔</t>
        </is>
      </c>
      <c r="C274" t="inlineStr">
        <is>
          <t>엑스원 알</t>
        </is>
      </c>
      <c r="D274" t="inlineStr">
        <is>
          <t>에이치케이이노엔</t>
        </is>
      </c>
      <c r="E274" t="inlineStr">
        <is>
          <t>amlodipine besylate  ( as amlodipine),  rosuvastatin calcium  ( as rosuvastatin),  valsartan</t>
        </is>
      </c>
      <c r="F274" t="inlineStr">
        <is>
          <t>의원</t>
        </is>
      </c>
      <c r="G274" t="inlineStr">
        <is>
          <t>Original</t>
        </is>
      </c>
      <c r="H274" s="493" t="n">
        <v>57094.82</v>
      </c>
      <c r="I274" s="493" t="n">
        <v>54760.55</v>
      </c>
      <c r="J274" s="493" t="n">
        <v>66488.87</v>
      </c>
      <c r="K274" s="493" t="n">
        <v>66358.39999999999</v>
      </c>
      <c r="L274" s="493" t="n">
        <v>59490.93</v>
      </c>
      <c r="M274" s="493" t="n">
        <v>65239.2</v>
      </c>
      <c r="N274" s="493" t="n">
        <v>69456.33</v>
      </c>
      <c r="O274" s="493" t="n">
        <v>60889.16</v>
      </c>
      <c r="P274" s="493" t="n">
        <v>62598.81</v>
      </c>
      <c r="Q274" s="493" t="n">
        <v>57444.99</v>
      </c>
      <c r="R274" s="493" t="n">
        <v>68534.95</v>
      </c>
      <c r="S274" s="493" t="n">
        <v>68615.5</v>
      </c>
      <c r="T274" s="493" t="n">
        <v>64805.06</v>
      </c>
      <c r="U274" s="493" t="n">
        <v>59976.08</v>
      </c>
      <c r="V274" s="493" t="n">
        <v>67385.58</v>
      </c>
      <c r="W274" s="493" t="n">
        <v>62508.27</v>
      </c>
      <c r="X274" s="493" t="n">
        <v>76064.82000000001</v>
      </c>
      <c r="Y274" s="493" t="n">
        <v>65414.7</v>
      </c>
      <c r="Z274" s="493" t="n">
        <v>69952.44</v>
      </c>
      <c r="AA274" s="493" t="n">
        <v>80540.57000000001</v>
      </c>
      <c r="AB274" s="493" t="n">
        <v>69894.56</v>
      </c>
      <c r="AC274" s="493" t="n">
        <v>84658.03999999999</v>
      </c>
      <c r="AD274" s="493" t="n">
        <v>70564.39999999999</v>
      </c>
      <c r="AE274" s="493" t="n">
        <v>77512.17</v>
      </c>
      <c r="AF274" s="493" t="n">
        <v>77495.59</v>
      </c>
      <c r="AG274" s="493" t="n">
        <v>73889.64999999999</v>
      </c>
      <c r="AH274" s="493" t="n">
        <v>71345.5</v>
      </c>
      <c r="AI274" s="493" t="n">
        <v>80904.87</v>
      </c>
      <c r="AJ274" s="493" t="n">
        <v>73364.8</v>
      </c>
      <c r="AK274" s="493" t="n">
        <v>82053.53999999999</v>
      </c>
      <c r="AL274" s="493" t="n">
        <v>64010.58</v>
      </c>
      <c r="AM274" s="493" t="n">
        <v>84013.89</v>
      </c>
      <c r="AN274" s="493" t="n">
        <v>62153.13</v>
      </c>
      <c r="AO274" s="493" t="n">
        <v>76136.7</v>
      </c>
      <c r="AP274" s="493" t="n">
        <v>67708.36</v>
      </c>
      <c r="AQ274" s="493" t="n">
        <v>74985.67</v>
      </c>
      <c r="AR274" s="493" t="n">
        <v>67349.58</v>
      </c>
      <c r="AS274" s="493" t="n">
        <v>78318.27</v>
      </c>
      <c r="AT274" s="493" t="n">
        <v>68233.61</v>
      </c>
      <c r="AU274" s="493" t="n">
        <v>73887.72</v>
      </c>
      <c r="AV274" s="493" t="n">
        <v>70409.95</v>
      </c>
      <c r="AW274" s="493" t="n">
        <v>71103.52</v>
      </c>
      <c r="AX274" s="493" t="n">
        <v>68174.92999999999</v>
      </c>
      <c r="AY274" s="493" t="n">
        <v>75876.14</v>
      </c>
      <c r="AZ274" s="493" t="n">
        <v>76621.75</v>
      </c>
      <c r="BA274" s="493" t="n">
        <v>78959.53</v>
      </c>
      <c r="BB274" s="493" t="n">
        <v>75144</v>
      </c>
      <c r="BC274" s="493" t="n">
        <v>79790.14999999999</v>
      </c>
      <c r="BD274" s="493" t="n">
        <v>77690.72</v>
      </c>
      <c r="BE274" s="493" t="n">
        <v>79142.12</v>
      </c>
      <c r="BF274" s="493" t="n">
        <v>80554.48</v>
      </c>
      <c r="BG274" s="493" t="n">
        <v>91472.59</v>
      </c>
      <c r="BH274" s="493" t="n">
        <v>83952.36</v>
      </c>
      <c r="BI274" s="493" t="n">
        <v>76574.67999999999</v>
      </c>
      <c r="BJ274" s="493" t="n">
        <v>82523.77</v>
      </c>
      <c r="BK274" s="493" t="n">
        <v>80231.97</v>
      </c>
      <c r="BL274" s="493" t="n">
        <v>94187.44</v>
      </c>
      <c r="BM274" s="493" t="n">
        <v>80026.16</v>
      </c>
      <c r="BN274" s="493" t="n">
        <v>81685.34</v>
      </c>
      <c r="BO274" s="493" t="n">
        <v>88376.95</v>
      </c>
      <c r="BP274" s="493" t="n">
        <v>71177.56</v>
      </c>
      <c r="BQ274" s="493" t="n">
        <v>79191.03</v>
      </c>
      <c r="BR274" s="493" t="n">
        <v>87653.95</v>
      </c>
      <c r="BS274" s="493" t="n">
        <v>76337.7</v>
      </c>
      <c r="BT274" s="493" t="n">
        <v>89948.85000000001</v>
      </c>
      <c r="BU274" s="493" t="n">
        <v>76856.47</v>
      </c>
      <c r="BV274" s="493" t="n">
        <v>80527.37</v>
      </c>
      <c r="BW274" s="493" t="n">
        <v>101577.95</v>
      </c>
    </row>
    <row r="275">
      <c r="A275" t="inlineStr">
        <is>
          <t>[C11A1] 심혈관 질환 다중요법 목적의 복합제제 (단일 투약 형태)</t>
        </is>
      </c>
      <c r="B275" t="inlineStr">
        <is>
          <t>에이치케이이노엔</t>
        </is>
      </c>
      <c r="C275" t="inlineStr">
        <is>
          <t>엑스원 알</t>
        </is>
      </c>
      <c r="D275" t="inlineStr">
        <is>
          <t>에이치케이이노엔</t>
        </is>
      </c>
      <c r="E275" t="inlineStr">
        <is>
          <t>amlodipine besylate  ( as amlodipine),  rosuvastatin calcium  ( as rosuvastatin),  valsartan</t>
        </is>
      </c>
      <c r="F275" t="inlineStr">
        <is>
          <t>보건소</t>
        </is>
      </c>
      <c r="G275" t="inlineStr">
        <is>
          <t>Original</t>
        </is>
      </c>
      <c r="H275" s="493" t="n">
        <v>1402.5</v>
      </c>
      <c r="I275" s="493" t="n">
        <v>265.5</v>
      </c>
      <c r="J275" s="493" t="n">
        <v>938.4</v>
      </c>
      <c r="K275" s="493" t="n">
        <v>989.1</v>
      </c>
      <c r="L275" s="493" t="n">
        <v>383.4</v>
      </c>
      <c r="M275" s="493" t="n">
        <v>4677.6</v>
      </c>
      <c r="N275" s="493" t="n">
        <v>1456.2</v>
      </c>
      <c r="O275" s="493" t="n">
        <v>91.8</v>
      </c>
      <c r="P275" s="493" t="n">
        <v>3324.3</v>
      </c>
      <c r="Q275" s="493" t="n">
        <v>1732.5</v>
      </c>
      <c r="R275" s="493" t="n">
        <v>154.05</v>
      </c>
      <c r="S275" s="493" t="n">
        <v>286.2</v>
      </c>
      <c r="T275" s="493" t="n">
        <v>1563.3</v>
      </c>
      <c r="U275" s="493" t="n">
        <v>47.7</v>
      </c>
      <c r="V275" s="493" t="n">
        <v>440.1</v>
      </c>
      <c r="W275" s="493" t="n">
        <v>1556.1</v>
      </c>
      <c r="X275" s="493" t="n">
        <v>213.9</v>
      </c>
      <c r="Y275" s="493" t="n">
        <v>1509.75</v>
      </c>
      <c r="Z275" s="493" t="n">
        <v>307.8</v>
      </c>
      <c r="AA275" s="493" t="n">
        <v>0</v>
      </c>
      <c r="AB275" s="493" t="n">
        <v>141.3</v>
      </c>
      <c r="AC275" s="493" t="n">
        <v>1104.3</v>
      </c>
      <c r="AD275" s="493" t="n">
        <v>927.3</v>
      </c>
      <c r="AE275" s="493" t="n">
        <v>3480.3</v>
      </c>
      <c r="AF275" s="493" t="n">
        <v>1669.5</v>
      </c>
      <c r="AG275" s="493" t="n">
        <v>47.7</v>
      </c>
      <c r="AH275" s="493" t="n">
        <v>4521.6</v>
      </c>
      <c r="AI275" s="493" t="n">
        <v>1078.2</v>
      </c>
      <c r="AJ275" s="493" t="n">
        <v>388.5</v>
      </c>
      <c r="AK275" s="493" t="n">
        <v>2349.9</v>
      </c>
      <c r="AL275" s="493" t="n">
        <v>1005.3</v>
      </c>
      <c r="AM275" s="493" t="n">
        <v>498.6</v>
      </c>
      <c r="AN275" s="493" t="n">
        <v>5482.8</v>
      </c>
      <c r="AO275" s="493" t="n">
        <v>831.6</v>
      </c>
      <c r="AP275" s="493" t="n">
        <v>441.6</v>
      </c>
      <c r="AQ275" s="493" t="n">
        <v>1047</v>
      </c>
      <c r="AR275" s="493" t="n">
        <v>1407.3</v>
      </c>
      <c r="AS275" s="493" t="n">
        <v>1653.9</v>
      </c>
      <c r="AT275" s="493" t="n">
        <v>315.9</v>
      </c>
      <c r="AU275" s="493" t="n">
        <v>2329.8</v>
      </c>
      <c r="AV275" s="493" t="n">
        <v>316.8</v>
      </c>
      <c r="AW275" s="493" t="n">
        <v>304.2</v>
      </c>
      <c r="AX275" s="493" t="n">
        <v>2211</v>
      </c>
      <c r="AY275" s="493" t="n">
        <v>223.2</v>
      </c>
      <c r="AZ275" s="493" t="n">
        <v>0</v>
      </c>
      <c r="BA275" s="493" t="n">
        <v>49.8</v>
      </c>
      <c r="BB275" s="493" t="n">
        <v>714.3</v>
      </c>
      <c r="BC275" s="493" t="n">
        <v>2301.6</v>
      </c>
      <c r="BD275" s="493" t="n">
        <v>70.2</v>
      </c>
      <c r="BE275" s="493" t="n">
        <v>1654.2</v>
      </c>
      <c r="BF275" s="493" t="n">
        <v>1473</v>
      </c>
      <c r="BG275" s="493" t="n">
        <v>54.6</v>
      </c>
      <c r="BH275" s="493" t="n">
        <v>791.1</v>
      </c>
      <c r="BI275" s="493" t="n">
        <v>1403.1</v>
      </c>
      <c r="BJ275" s="493" t="n">
        <v>0</v>
      </c>
      <c r="BK275" s="493" t="n">
        <v>76.5</v>
      </c>
      <c r="BL275" s="493" t="n">
        <v>139.5</v>
      </c>
      <c r="BM275" s="493" t="n">
        <v>1453.5</v>
      </c>
      <c r="BN275" s="493" t="n">
        <v>91.8</v>
      </c>
      <c r="BO275" s="493" t="n">
        <v>1764</v>
      </c>
      <c r="BP275" s="493" t="n">
        <v>114.6</v>
      </c>
      <c r="BQ275" s="493" t="n">
        <v>1080.9</v>
      </c>
      <c r="BR275" s="493" t="n">
        <v>0</v>
      </c>
      <c r="BS275" s="493" t="n">
        <v>1707.3</v>
      </c>
      <c r="BT275" s="493" t="n">
        <v>119.7</v>
      </c>
      <c r="BU275" s="493" t="n">
        <v>0</v>
      </c>
      <c r="BV275" s="493" t="n">
        <v>1916.1</v>
      </c>
      <c r="BW275" s="493" t="n">
        <v>0</v>
      </c>
    </row>
    <row r="276">
      <c r="A276" t="inlineStr">
        <is>
          <t>[C11A1] 심혈관 질환 다중요법 목적의 복합제제 (단일 투약 형태)</t>
        </is>
      </c>
      <c r="B276" t="inlineStr">
        <is>
          <t>에이치케이이노엔</t>
        </is>
      </c>
      <c r="C276" t="inlineStr">
        <is>
          <t>엑스원 알</t>
        </is>
      </c>
      <c r="D276" t="inlineStr">
        <is>
          <t>에이치케이이노엔</t>
        </is>
      </c>
      <c r="E276" t="inlineStr">
        <is>
          <t>amlodipine besylate  ( as amlodipine),  rosuvastatin calcium  ( as rosuvastatin),  valsartan</t>
        </is>
      </c>
      <c r="F276" t="inlineStr">
        <is>
          <t>기타(치과의원, 치과병원 등)</t>
        </is>
      </c>
      <c r="G276" t="inlineStr">
        <is>
          <t>Original</t>
        </is>
      </c>
      <c r="H276" s="493" t="n">
        <v>0</v>
      </c>
      <c r="I276" s="493" t="n">
        <v>0</v>
      </c>
      <c r="J276" s="493" t="n">
        <v>0</v>
      </c>
      <c r="K276" s="493" t="n">
        <v>0</v>
      </c>
      <c r="L276" s="493" t="n">
        <v>0</v>
      </c>
      <c r="M276" s="493" t="n">
        <v>0</v>
      </c>
      <c r="N276" s="493" t="n">
        <v>0</v>
      </c>
      <c r="O276" s="493" t="n">
        <v>0</v>
      </c>
      <c r="P276" s="493" t="n">
        <v>0</v>
      </c>
      <c r="Q276" s="493" t="n">
        <v>0</v>
      </c>
      <c r="R276" s="493" t="n">
        <v>0</v>
      </c>
      <c r="S276" s="493" t="n">
        <v>0</v>
      </c>
      <c r="T276" s="493" t="n">
        <v>0</v>
      </c>
      <c r="U276" s="493" t="n">
        <v>0</v>
      </c>
      <c r="V276" s="493" t="n">
        <v>0</v>
      </c>
      <c r="W276" s="493" t="n">
        <v>0</v>
      </c>
      <c r="X276" s="493" t="n">
        <v>472</v>
      </c>
      <c r="Y276" s="493" t="n">
        <v>0</v>
      </c>
      <c r="Z276" s="493" t="n">
        <v>0</v>
      </c>
      <c r="AA276" s="493" t="n">
        <v>0</v>
      </c>
      <c r="AB276" s="493" t="n">
        <v>0</v>
      </c>
      <c r="AC276" s="493" t="n">
        <v>0</v>
      </c>
      <c r="AD276" s="493" t="n">
        <v>0</v>
      </c>
      <c r="AE276" s="493" t="n">
        <v>0</v>
      </c>
      <c r="AF276" s="493" t="n">
        <v>0</v>
      </c>
      <c r="AG276" s="493" t="n">
        <v>0</v>
      </c>
      <c r="AH276" s="493" t="n">
        <v>0</v>
      </c>
      <c r="AI276" s="493" t="n">
        <v>0</v>
      </c>
      <c r="AJ276" s="493" t="n">
        <v>0</v>
      </c>
      <c r="AK276" s="493" t="n">
        <v>198.3</v>
      </c>
      <c r="AL276" s="493" t="n">
        <v>0</v>
      </c>
      <c r="AM276" s="493" t="n">
        <v>0</v>
      </c>
      <c r="AN276" s="493" t="n">
        <v>0</v>
      </c>
      <c r="AO276" s="493" t="n">
        <v>0</v>
      </c>
      <c r="AP276" s="493" t="n">
        <v>0</v>
      </c>
      <c r="AQ276" s="493" t="n">
        <v>0</v>
      </c>
      <c r="AR276" s="493" t="n">
        <v>0</v>
      </c>
      <c r="AS276" s="493" t="n">
        <v>0</v>
      </c>
      <c r="AT276" s="493" t="n">
        <v>0</v>
      </c>
      <c r="AU276" s="493" t="n">
        <v>0</v>
      </c>
      <c r="AV276" s="493" t="n">
        <v>0</v>
      </c>
      <c r="AW276" s="493" t="n">
        <v>0</v>
      </c>
      <c r="AX276" s="493" t="n">
        <v>0</v>
      </c>
      <c r="AY276" s="493" t="n">
        <v>0</v>
      </c>
      <c r="AZ276" s="493" t="n">
        <v>0</v>
      </c>
      <c r="BA276" s="493" t="n">
        <v>0</v>
      </c>
      <c r="BB276" s="493" t="n">
        <v>0</v>
      </c>
      <c r="BC276" s="493" t="n">
        <v>0</v>
      </c>
      <c r="BD276" s="493" t="n">
        <v>0</v>
      </c>
      <c r="BE276" s="493" t="n">
        <v>0</v>
      </c>
      <c r="BF276" s="493" t="n">
        <v>0</v>
      </c>
      <c r="BG276" s="493" t="n">
        <v>0</v>
      </c>
      <c r="BH276" s="493" t="n">
        <v>0</v>
      </c>
      <c r="BI276" s="493" t="n">
        <v>0</v>
      </c>
      <c r="BJ276" s="493" t="n">
        <v>0</v>
      </c>
      <c r="BK276" s="493" t="n">
        <v>0</v>
      </c>
      <c r="BL276" s="493" t="n">
        <v>0</v>
      </c>
      <c r="BM276" s="493" t="n">
        <v>0</v>
      </c>
      <c r="BN276" s="493" t="n">
        <v>0</v>
      </c>
      <c r="BO276" s="493" t="n">
        <v>0</v>
      </c>
      <c r="BP276" s="493" t="n">
        <v>0</v>
      </c>
      <c r="BQ276" s="493" t="n">
        <v>0</v>
      </c>
      <c r="BR276" s="493" t="n">
        <v>0</v>
      </c>
      <c r="BS276" s="493" t="n">
        <v>0</v>
      </c>
      <c r="BT276" s="493" t="n">
        <v>0</v>
      </c>
      <c r="BU276" s="493" t="n">
        <v>0</v>
      </c>
      <c r="BV276" s="493" t="n">
        <v>0</v>
      </c>
      <c r="BW276" s="493" t="n">
        <v>0</v>
      </c>
    </row>
    <row r="277">
      <c r="A277" t="inlineStr">
        <is>
          <t>[C11A1] 심혈관 질환 다중요법 목적의 복합제제 (단일 투약 형태)</t>
        </is>
      </c>
      <c r="B277" t="inlineStr">
        <is>
          <t>에이치케이이노엔</t>
        </is>
      </c>
      <c r="C277" t="inlineStr">
        <is>
          <t>엑스원 에이</t>
        </is>
      </c>
      <c r="D277" t="inlineStr">
        <is>
          <t>에이치케이이노엔</t>
        </is>
      </c>
      <c r="E277" t="inlineStr">
        <is>
          <t>amlodipine besylate  ( as amlodipine),  atorvastatin calcium hydrate  ( as atorvastatin),  valsartan</t>
        </is>
      </c>
      <c r="F277" t="inlineStr">
        <is>
          <t>상급종합병원</t>
        </is>
      </c>
      <c r="G277" t="inlineStr">
        <is>
          <t>Original</t>
        </is>
      </c>
      <c r="H277" s="493" t="n">
        <v>0</v>
      </c>
      <c r="I277" s="493" t="n">
        <v>0</v>
      </c>
      <c r="J277" s="493" t="n">
        <v>0</v>
      </c>
      <c r="K277" s="493" t="n">
        <v>0</v>
      </c>
      <c r="L277" s="493" t="n">
        <v>0</v>
      </c>
      <c r="M277" s="493" t="n">
        <v>0</v>
      </c>
      <c r="N277" s="493" t="n">
        <v>183.96</v>
      </c>
      <c r="O277" s="493" t="n">
        <v>0</v>
      </c>
      <c r="P277" s="493" t="n">
        <v>150.52</v>
      </c>
      <c r="Q277" s="493" t="n">
        <v>4734.66</v>
      </c>
      <c r="R277" s="493" t="n">
        <v>3257.64</v>
      </c>
      <c r="S277" s="493" t="n">
        <v>12319.96</v>
      </c>
      <c r="T277" s="493" t="n">
        <v>21730.59</v>
      </c>
      <c r="U277" s="493" t="n">
        <v>4826.2</v>
      </c>
      <c r="V277" s="493" t="n">
        <v>19447.78</v>
      </c>
      <c r="W277" s="493" t="n">
        <v>19844.48</v>
      </c>
      <c r="X277" s="493" t="n">
        <v>13029.26</v>
      </c>
      <c r="Y277" s="493" t="n">
        <v>17868.35</v>
      </c>
      <c r="Z277" s="493" t="n">
        <v>25108.35</v>
      </c>
      <c r="AA277" s="493" t="n">
        <v>31079.61</v>
      </c>
      <c r="AB277" s="493" t="n">
        <v>26866.45</v>
      </c>
      <c r="AC277" s="493" t="n">
        <v>24628.7</v>
      </c>
      <c r="AD277" s="493" t="n">
        <v>39095.77</v>
      </c>
      <c r="AE277" s="493" t="n">
        <v>61680.85</v>
      </c>
      <c r="AF277" s="493" t="n">
        <v>36408.25</v>
      </c>
      <c r="AG277" s="493" t="n">
        <v>68954.66</v>
      </c>
      <c r="AH277" s="493" t="n">
        <v>31120.74</v>
      </c>
      <c r="AI277" s="493" t="n">
        <v>27008.8</v>
      </c>
      <c r="AJ277" s="493" t="n">
        <v>42381.27</v>
      </c>
      <c r="AK277" s="493" t="n">
        <v>33549.82</v>
      </c>
      <c r="AL277" s="493" t="n">
        <v>43173.17</v>
      </c>
      <c r="AM277" s="493" t="n">
        <v>38190.94</v>
      </c>
      <c r="AN277" s="493" t="n">
        <v>17179.89</v>
      </c>
      <c r="AO277" s="493" t="n">
        <v>20348.88</v>
      </c>
      <c r="AP277" s="493" t="n">
        <v>53426.24</v>
      </c>
      <c r="AQ277" s="493" t="n">
        <v>36694.58</v>
      </c>
      <c r="AR277" s="493" t="n">
        <v>24778.18</v>
      </c>
      <c r="AS277" s="493" t="n">
        <v>43932.15</v>
      </c>
      <c r="AT277" s="493" t="n">
        <v>46458.76</v>
      </c>
      <c r="AU277" s="493" t="n">
        <v>20053.74</v>
      </c>
      <c r="AV277" s="493" t="n">
        <v>47032.54</v>
      </c>
      <c r="AW277" s="493" t="n">
        <v>35711.74</v>
      </c>
      <c r="AX277" s="493" t="n">
        <v>43490.49</v>
      </c>
      <c r="AY277" s="493" t="n">
        <v>30815.3</v>
      </c>
      <c r="AZ277" s="493" t="n">
        <v>27157.98</v>
      </c>
      <c r="BA277" s="493" t="n">
        <v>14928.82</v>
      </c>
      <c r="BB277" s="493" t="n">
        <v>39695.52</v>
      </c>
      <c r="BC277" s="493" t="n">
        <v>29504.19</v>
      </c>
      <c r="BD277" s="493" t="n">
        <v>15915.26</v>
      </c>
      <c r="BE277" s="493" t="n">
        <v>31871.61</v>
      </c>
      <c r="BF277" s="493" t="n">
        <v>27242.91</v>
      </c>
      <c r="BG277" s="493" t="n">
        <v>16389.75</v>
      </c>
      <c r="BH277" s="493" t="n">
        <v>22830.49</v>
      </c>
      <c r="BI277" s="493" t="n">
        <v>21243.05</v>
      </c>
      <c r="BJ277" s="493" t="n">
        <v>12678.54</v>
      </c>
      <c r="BK277" s="493" t="n">
        <v>26882.84</v>
      </c>
      <c r="BL277" s="493" t="n">
        <v>36338.3</v>
      </c>
      <c r="BM277" s="493" t="n">
        <v>10318.09</v>
      </c>
      <c r="BN277" s="493" t="n">
        <v>20462.79</v>
      </c>
      <c r="BO277" s="493" t="n">
        <v>26628.95</v>
      </c>
      <c r="BP277" s="493" t="n">
        <v>27535.34</v>
      </c>
      <c r="BQ277" s="493" t="n">
        <v>24612.51</v>
      </c>
      <c r="BR277" s="493" t="n">
        <v>33079.5</v>
      </c>
      <c r="BS277" s="493" t="n">
        <v>24467.04</v>
      </c>
      <c r="BT277" s="493" t="n">
        <v>29322.36</v>
      </c>
      <c r="BU277" s="493" t="n">
        <v>20578.11</v>
      </c>
      <c r="BV277" s="493" t="n">
        <v>25629.28</v>
      </c>
      <c r="BW277" s="493" t="n">
        <v>13953.79</v>
      </c>
    </row>
    <row r="278">
      <c r="A278" t="inlineStr">
        <is>
          <t>[C11A1] 심혈관 질환 다중요법 목적의 복합제제 (단일 투약 형태)</t>
        </is>
      </c>
      <c r="B278" t="inlineStr">
        <is>
          <t>에이치케이이노엔</t>
        </is>
      </c>
      <c r="C278" t="inlineStr">
        <is>
          <t>엑스원 에이</t>
        </is>
      </c>
      <c r="D278" t="inlineStr">
        <is>
          <t>에이치케이이노엔</t>
        </is>
      </c>
      <c r="E278" t="inlineStr">
        <is>
          <t>amlodipine besylate  ( as amlodipine),  atorvastatin calcium hydrate  ( as atorvastatin),  valsartan</t>
        </is>
      </c>
      <c r="F278" t="inlineStr">
        <is>
          <t>종합병원</t>
        </is>
      </c>
      <c r="G278" t="inlineStr">
        <is>
          <t>Original</t>
        </is>
      </c>
      <c r="H278" s="493" t="n">
        <v>0</v>
      </c>
      <c r="I278" s="493" t="n">
        <v>46.2</v>
      </c>
      <c r="J278" s="493" t="n">
        <v>466.65</v>
      </c>
      <c r="K278" s="493" t="n">
        <v>69.08</v>
      </c>
      <c r="L278" s="493" t="n">
        <v>6002.7</v>
      </c>
      <c r="M278" s="493" t="n">
        <v>3952.97</v>
      </c>
      <c r="N278" s="493" t="n">
        <v>6679.05</v>
      </c>
      <c r="O278" s="493" t="n">
        <v>10416.22</v>
      </c>
      <c r="P278" s="493" t="n">
        <v>15505.38</v>
      </c>
      <c r="Q278" s="493" t="n">
        <v>12971.27</v>
      </c>
      <c r="R278" s="493" t="n">
        <v>15266.98</v>
      </c>
      <c r="S278" s="493" t="n">
        <v>23947.87</v>
      </c>
      <c r="T278" s="493" t="n">
        <v>15868.87</v>
      </c>
      <c r="U278" s="493" t="n">
        <v>24465.65</v>
      </c>
      <c r="V278" s="493" t="n">
        <v>24826.48</v>
      </c>
      <c r="W278" s="493" t="n">
        <v>25973.29</v>
      </c>
      <c r="X278" s="493" t="n">
        <v>34467.9</v>
      </c>
      <c r="Y278" s="493" t="n">
        <v>28989.4</v>
      </c>
      <c r="Z278" s="493" t="n">
        <v>36818.99</v>
      </c>
      <c r="AA278" s="493" t="n">
        <v>39205.97</v>
      </c>
      <c r="AB278" s="493" t="n">
        <v>35999.73</v>
      </c>
      <c r="AC278" s="493" t="n">
        <v>31178.03</v>
      </c>
      <c r="AD278" s="493" t="n">
        <v>38996.4</v>
      </c>
      <c r="AE278" s="493" t="n">
        <v>39945.63</v>
      </c>
      <c r="AF278" s="493" t="n">
        <v>38200.26</v>
      </c>
      <c r="AG278" s="493" t="n">
        <v>39151.4</v>
      </c>
      <c r="AH278" s="493" t="n">
        <v>39144.77</v>
      </c>
      <c r="AI278" s="493" t="n">
        <v>38104.05</v>
      </c>
      <c r="AJ278" s="493" t="n">
        <v>41557.48</v>
      </c>
      <c r="AK278" s="493" t="n">
        <v>41554.43</v>
      </c>
      <c r="AL278" s="493" t="n">
        <v>27476.69</v>
      </c>
      <c r="AM278" s="493" t="n">
        <v>36940.7</v>
      </c>
      <c r="AN278" s="493" t="n">
        <v>30778.37</v>
      </c>
      <c r="AO278" s="493" t="n">
        <v>33695.94</v>
      </c>
      <c r="AP278" s="493" t="n">
        <v>36384.6</v>
      </c>
      <c r="AQ278" s="493" t="n">
        <v>29971.45</v>
      </c>
      <c r="AR278" s="493" t="n">
        <v>33321.59</v>
      </c>
      <c r="AS278" s="493" t="n">
        <v>28613.5</v>
      </c>
      <c r="AT278" s="493" t="n">
        <v>32294.52</v>
      </c>
      <c r="AU278" s="493" t="n">
        <v>28404.5</v>
      </c>
      <c r="AV278" s="493" t="n">
        <v>23013.02</v>
      </c>
      <c r="AW278" s="493" t="n">
        <v>31668.39</v>
      </c>
      <c r="AX278" s="493" t="n">
        <v>33403.5</v>
      </c>
      <c r="AY278" s="493" t="n">
        <v>31053.18</v>
      </c>
      <c r="AZ278" s="493" t="n">
        <v>31103.25</v>
      </c>
      <c r="BA278" s="493" t="n">
        <v>36618.67</v>
      </c>
      <c r="BB278" s="493" t="n">
        <v>38603.99</v>
      </c>
      <c r="BC278" s="493" t="n">
        <v>41784.76</v>
      </c>
      <c r="BD278" s="493" t="n">
        <v>35031.37</v>
      </c>
      <c r="BE278" s="493" t="n">
        <v>34733.31</v>
      </c>
      <c r="BF278" s="493" t="n">
        <v>42149.27</v>
      </c>
      <c r="BG278" s="493" t="n">
        <v>46484.52</v>
      </c>
      <c r="BH278" s="493" t="n">
        <v>30078.46</v>
      </c>
      <c r="BI278" s="493" t="n">
        <v>32869.55</v>
      </c>
      <c r="BJ278" s="493" t="n">
        <v>38137.83</v>
      </c>
      <c r="BK278" s="493" t="n">
        <v>23971.71</v>
      </c>
      <c r="BL278" s="493" t="n">
        <v>38073.91</v>
      </c>
      <c r="BM278" s="493" t="n">
        <v>24833.07</v>
      </c>
      <c r="BN278" s="493" t="n">
        <v>29837.82</v>
      </c>
      <c r="BO278" s="493" t="n">
        <v>35989.73</v>
      </c>
      <c r="BP278" s="493" t="n">
        <v>20407.85</v>
      </c>
      <c r="BQ278" s="493" t="n">
        <v>25389.6</v>
      </c>
      <c r="BR278" s="493" t="n">
        <v>34646.45</v>
      </c>
      <c r="BS278" s="493" t="n">
        <v>27452.49</v>
      </c>
      <c r="BT278" s="493" t="n">
        <v>26424.46</v>
      </c>
      <c r="BU278" s="493" t="n">
        <v>29572.73</v>
      </c>
      <c r="BV278" s="493" t="n">
        <v>28962.76</v>
      </c>
      <c r="BW278" s="493" t="n">
        <v>22112.49</v>
      </c>
    </row>
    <row r="279">
      <c r="A279" t="inlineStr">
        <is>
          <t>[C11A1] 심혈관 질환 다중요법 목적의 복합제제 (단일 투약 형태)</t>
        </is>
      </c>
      <c r="B279" t="inlineStr">
        <is>
          <t>에이치케이이노엔</t>
        </is>
      </c>
      <c r="C279" t="inlineStr">
        <is>
          <t>엑스원 에이</t>
        </is>
      </c>
      <c r="D279" t="inlineStr">
        <is>
          <t>에이치케이이노엔</t>
        </is>
      </c>
      <c r="E279" t="inlineStr">
        <is>
          <t>amlodipine besylate  ( as amlodipine),  atorvastatin calcium hydrate  ( as atorvastatin),  valsartan</t>
        </is>
      </c>
      <c r="F279" t="inlineStr">
        <is>
          <t>병원</t>
        </is>
      </c>
      <c r="G279" t="inlineStr">
        <is>
          <t>Original</t>
        </is>
      </c>
      <c r="H279" s="493" t="n">
        <v>508.8</v>
      </c>
      <c r="I279" s="493" t="n">
        <v>306</v>
      </c>
      <c r="J279" s="493" t="n">
        <v>1058.7</v>
      </c>
      <c r="K279" s="493" t="n">
        <v>369.6</v>
      </c>
      <c r="L279" s="493" t="n">
        <v>687.6</v>
      </c>
      <c r="M279" s="493" t="n">
        <v>1519.2</v>
      </c>
      <c r="N279" s="493" t="n">
        <v>1405.8</v>
      </c>
      <c r="O279" s="493" t="n">
        <v>274.5</v>
      </c>
      <c r="P279" s="493" t="n">
        <v>960.71</v>
      </c>
      <c r="Q279" s="493" t="n">
        <v>1225.57</v>
      </c>
      <c r="R279" s="493" t="n">
        <v>1407.01</v>
      </c>
      <c r="S279" s="493" t="n">
        <v>1434.48</v>
      </c>
      <c r="T279" s="493" t="n">
        <v>1577.68</v>
      </c>
      <c r="U279" s="493" t="n">
        <v>1343.46</v>
      </c>
      <c r="V279" s="493" t="n">
        <v>1969.51</v>
      </c>
      <c r="W279" s="493" t="n">
        <v>2187.27</v>
      </c>
      <c r="X279" s="493" t="n">
        <v>2275.19</v>
      </c>
      <c r="Y279" s="493" t="n">
        <v>2669.65</v>
      </c>
      <c r="Z279" s="493" t="n">
        <v>2390.74</v>
      </c>
      <c r="AA279" s="493" t="n">
        <v>3205.45</v>
      </c>
      <c r="AB279" s="493" t="n">
        <v>1899.76</v>
      </c>
      <c r="AC279" s="493" t="n">
        <v>2941.98</v>
      </c>
      <c r="AD279" s="493" t="n">
        <v>2225.84</v>
      </c>
      <c r="AE279" s="493" t="n">
        <v>2711.77</v>
      </c>
      <c r="AF279" s="493" t="n">
        <v>1646.25</v>
      </c>
      <c r="AG279" s="493" t="n">
        <v>4361.19</v>
      </c>
      <c r="AH279" s="493" t="n">
        <v>3076.2</v>
      </c>
      <c r="AI279" s="493" t="n">
        <v>2258.94</v>
      </c>
      <c r="AJ279" s="493" t="n">
        <v>4420.2</v>
      </c>
      <c r="AK279" s="493" t="n">
        <v>2184.6</v>
      </c>
      <c r="AL279" s="493" t="n">
        <v>2691.6</v>
      </c>
      <c r="AM279" s="493" t="n">
        <v>2153.1</v>
      </c>
      <c r="AN279" s="493" t="n">
        <v>4721.4</v>
      </c>
      <c r="AO279" s="493" t="n">
        <v>3039.8</v>
      </c>
      <c r="AP279" s="493" t="n">
        <v>4486.2</v>
      </c>
      <c r="AQ279" s="493" t="n">
        <v>2283.9</v>
      </c>
      <c r="AR279" s="493" t="n">
        <v>2614.2</v>
      </c>
      <c r="AS279" s="493" t="n">
        <v>3198.6</v>
      </c>
      <c r="AT279" s="493" t="n">
        <v>1286.7</v>
      </c>
      <c r="AU279" s="493" t="n">
        <v>2485.15</v>
      </c>
      <c r="AV279" s="493" t="n">
        <v>1854.15</v>
      </c>
      <c r="AW279" s="493" t="n">
        <v>2660.25</v>
      </c>
      <c r="AX279" s="493" t="n">
        <v>951.9</v>
      </c>
      <c r="AY279" s="493" t="n">
        <v>1433.4</v>
      </c>
      <c r="AZ279" s="493" t="n">
        <v>929.55</v>
      </c>
      <c r="BA279" s="493" t="n">
        <v>618.8</v>
      </c>
      <c r="BB279" s="493" t="n">
        <v>2345.4</v>
      </c>
      <c r="BC279" s="493" t="n">
        <v>2446.5</v>
      </c>
      <c r="BD279" s="493" t="n">
        <v>372.3</v>
      </c>
      <c r="BE279" s="493" t="n">
        <v>769.8</v>
      </c>
      <c r="BF279" s="493" t="n">
        <v>390.6</v>
      </c>
      <c r="BG279" s="493" t="n">
        <v>4013.1</v>
      </c>
      <c r="BH279" s="493" t="n">
        <v>849.9</v>
      </c>
      <c r="BI279" s="493" t="n">
        <v>621.6</v>
      </c>
      <c r="BJ279" s="493" t="n">
        <v>1156.5</v>
      </c>
      <c r="BK279" s="493" t="n">
        <v>2351.7</v>
      </c>
      <c r="BL279" s="493" t="n">
        <v>850.5</v>
      </c>
      <c r="BM279" s="493" t="n">
        <v>572.7</v>
      </c>
      <c r="BN279" s="493" t="n">
        <v>1097.4</v>
      </c>
      <c r="BO279" s="493" t="n">
        <v>1920.9</v>
      </c>
      <c r="BP279" s="493" t="n">
        <v>491.1</v>
      </c>
      <c r="BQ279" s="493" t="n">
        <v>674.4</v>
      </c>
      <c r="BR279" s="493" t="n">
        <v>1558.9</v>
      </c>
      <c r="BS279" s="493" t="n">
        <v>1688.7</v>
      </c>
      <c r="BT279" s="493" t="n">
        <v>2007.3</v>
      </c>
      <c r="BU279" s="493" t="n">
        <v>1047.9</v>
      </c>
      <c r="BV279" s="493" t="n">
        <v>1906.2</v>
      </c>
      <c r="BW279" s="493" t="n">
        <v>864</v>
      </c>
    </row>
    <row r="280">
      <c r="A280" t="inlineStr">
        <is>
          <t>[C11A1] 심혈관 질환 다중요법 목적의 복합제제 (단일 투약 형태)</t>
        </is>
      </c>
      <c r="B280" t="inlineStr">
        <is>
          <t>에이치케이이노엔</t>
        </is>
      </c>
      <c r="C280" t="inlineStr">
        <is>
          <t>엑스원 에이</t>
        </is>
      </c>
      <c r="D280" t="inlineStr">
        <is>
          <t>에이치케이이노엔</t>
        </is>
      </c>
      <c r="E280" t="inlineStr">
        <is>
          <t>amlodipine besylate  ( as amlodipine),  atorvastatin calcium hydrate  ( as atorvastatin),  valsartan</t>
        </is>
      </c>
      <c r="F280" t="inlineStr">
        <is>
          <t>의원</t>
        </is>
      </c>
      <c r="G280" t="inlineStr">
        <is>
          <t>Original</t>
        </is>
      </c>
      <c r="H280" s="493" t="n">
        <v>12118.64</v>
      </c>
      <c r="I280" s="493" t="n">
        <v>25093.56</v>
      </c>
      <c r="J280" s="493" t="n">
        <v>29233.34</v>
      </c>
      <c r="K280" s="493" t="n">
        <v>38091.74</v>
      </c>
      <c r="L280" s="493" t="n">
        <v>34721.17</v>
      </c>
      <c r="M280" s="493" t="n">
        <v>37938.22</v>
      </c>
      <c r="N280" s="493" t="n">
        <v>33781.15</v>
      </c>
      <c r="O280" s="493" t="n">
        <v>46126.61</v>
      </c>
      <c r="P280" s="493" t="n">
        <v>34556.97</v>
      </c>
      <c r="Q280" s="493" t="n">
        <v>38891.43</v>
      </c>
      <c r="R280" s="493" t="n">
        <v>38737.32</v>
      </c>
      <c r="S280" s="493" t="n">
        <v>50908.87</v>
      </c>
      <c r="T280" s="493" t="n">
        <v>43695.09</v>
      </c>
      <c r="U280" s="493" t="n">
        <v>42689.76</v>
      </c>
      <c r="V280" s="493" t="n">
        <v>42599.65</v>
      </c>
      <c r="W280" s="493" t="n">
        <v>47285.04</v>
      </c>
      <c r="X280" s="493" t="n">
        <v>46966.28</v>
      </c>
      <c r="Y280" s="493" t="n">
        <v>46373.78</v>
      </c>
      <c r="Z280" s="493" t="n">
        <v>44434.87</v>
      </c>
      <c r="AA280" s="493" t="n">
        <v>52277.3</v>
      </c>
      <c r="AB280" s="493" t="n">
        <v>39861.68</v>
      </c>
      <c r="AC280" s="493" t="n">
        <v>41978.47</v>
      </c>
      <c r="AD280" s="493" t="n">
        <v>47177.52</v>
      </c>
      <c r="AE280" s="493" t="n">
        <v>43200.29</v>
      </c>
      <c r="AF280" s="493" t="n">
        <v>44571.52</v>
      </c>
      <c r="AG280" s="493" t="n">
        <v>42919.86</v>
      </c>
      <c r="AH280" s="493" t="n">
        <v>49445.67</v>
      </c>
      <c r="AI280" s="493" t="n">
        <v>42079.69</v>
      </c>
      <c r="AJ280" s="493" t="n">
        <v>50803.3</v>
      </c>
      <c r="AK280" s="493" t="n">
        <v>52597.1</v>
      </c>
      <c r="AL280" s="493" t="n">
        <v>42395.1</v>
      </c>
      <c r="AM280" s="493" t="n">
        <v>52037.88</v>
      </c>
      <c r="AN280" s="493" t="n">
        <v>51623.07</v>
      </c>
      <c r="AO280" s="493" t="n">
        <v>50070.46</v>
      </c>
      <c r="AP280" s="493" t="n">
        <v>49895.58</v>
      </c>
      <c r="AQ280" s="493" t="n">
        <v>52923.89</v>
      </c>
      <c r="AR280" s="493" t="n">
        <v>54798.94</v>
      </c>
      <c r="AS280" s="493" t="n">
        <v>48289.13</v>
      </c>
      <c r="AT280" s="493" t="n">
        <v>48779.89</v>
      </c>
      <c r="AU280" s="493" t="n">
        <v>52190.71</v>
      </c>
      <c r="AV280" s="493" t="n">
        <v>49898.9</v>
      </c>
      <c r="AW280" s="493" t="n">
        <v>46768.3</v>
      </c>
      <c r="AX280" s="493" t="n">
        <v>49484.25</v>
      </c>
      <c r="AY280" s="493" t="n">
        <v>52155.72</v>
      </c>
      <c r="AZ280" s="493" t="n">
        <v>50893.35</v>
      </c>
      <c r="BA280" s="493" t="n">
        <v>54582.37</v>
      </c>
      <c r="BB280" s="493" t="n">
        <v>50967.27</v>
      </c>
      <c r="BC280" s="493" t="n">
        <v>58418.84</v>
      </c>
      <c r="BD280" s="493" t="n">
        <v>48205.47</v>
      </c>
      <c r="BE280" s="493" t="n">
        <v>50723.79</v>
      </c>
      <c r="BF280" s="493" t="n">
        <v>49353.87</v>
      </c>
      <c r="BG280" s="493" t="n">
        <v>51102.88</v>
      </c>
      <c r="BH280" s="493" t="n">
        <v>44541.36</v>
      </c>
      <c r="BI280" s="493" t="n">
        <v>49809.77</v>
      </c>
      <c r="BJ280" s="493" t="n">
        <v>53263</v>
      </c>
      <c r="BK280" s="493" t="n">
        <v>50160.44</v>
      </c>
      <c r="BL280" s="493" t="n">
        <v>55540.85</v>
      </c>
      <c r="BM280" s="493" t="n">
        <v>53748.2</v>
      </c>
      <c r="BN280" s="493" t="n">
        <v>41650.56</v>
      </c>
      <c r="BO280" s="493" t="n">
        <v>52803.15</v>
      </c>
      <c r="BP280" s="493" t="n">
        <v>51599.62</v>
      </c>
      <c r="BQ280" s="493" t="n">
        <v>36864.75</v>
      </c>
      <c r="BR280" s="493" t="n">
        <v>48352.16</v>
      </c>
      <c r="BS280" s="493" t="n">
        <v>51965.69</v>
      </c>
      <c r="BT280" s="493" t="n">
        <v>45521.52</v>
      </c>
      <c r="BU280" s="493" t="n">
        <v>46469.74</v>
      </c>
      <c r="BV280" s="493" t="n">
        <v>46650.18</v>
      </c>
      <c r="BW280" s="493" t="n">
        <v>44696.64</v>
      </c>
    </row>
    <row r="281">
      <c r="A281" t="inlineStr">
        <is>
          <t>[C11A1] 심혈관 질환 다중요법 목적의 복합제제 (단일 투약 형태)</t>
        </is>
      </c>
      <c r="B281" t="inlineStr">
        <is>
          <t>에이치케이이노엔</t>
        </is>
      </c>
      <c r="C281" t="inlineStr">
        <is>
          <t>엑스원 에이</t>
        </is>
      </c>
      <c r="D281" t="inlineStr">
        <is>
          <t>에이치케이이노엔</t>
        </is>
      </c>
      <c r="E281" t="inlineStr">
        <is>
          <t>amlodipine besylate  ( as amlodipine),  atorvastatin calcium hydrate  ( as atorvastatin),  valsartan</t>
        </is>
      </c>
      <c r="F281" t="inlineStr">
        <is>
          <t>보건소</t>
        </is>
      </c>
      <c r="G281" t="inlineStr">
        <is>
          <t>Original</t>
        </is>
      </c>
      <c r="H281" s="493" t="n">
        <v>126</v>
      </c>
      <c r="I281" s="493" t="n">
        <v>2260.8</v>
      </c>
      <c r="J281" s="493" t="n">
        <v>539.7</v>
      </c>
      <c r="K281" s="493" t="n">
        <v>0</v>
      </c>
      <c r="L281" s="493" t="n">
        <v>240.6</v>
      </c>
      <c r="M281" s="493" t="n">
        <v>2466</v>
      </c>
      <c r="N281" s="493" t="n">
        <v>314.7</v>
      </c>
      <c r="O281" s="493" t="n">
        <v>2168.1</v>
      </c>
      <c r="P281" s="493" t="n">
        <v>187.8</v>
      </c>
      <c r="Q281" s="493" t="n">
        <v>67.5</v>
      </c>
      <c r="R281" s="493" t="n">
        <v>2491.5</v>
      </c>
      <c r="S281" s="493" t="n">
        <v>0</v>
      </c>
      <c r="T281" s="493" t="n">
        <v>513.9</v>
      </c>
      <c r="U281" s="493" t="n">
        <v>3180.3</v>
      </c>
      <c r="V281" s="493" t="n">
        <v>29.4</v>
      </c>
      <c r="W281" s="493" t="n">
        <v>591.3</v>
      </c>
      <c r="X281" s="493" t="n">
        <v>73.5</v>
      </c>
      <c r="Y281" s="493" t="n">
        <v>467.4</v>
      </c>
      <c r="Z281" s="493" t="n">
        <v>3326.4</v>
      </c>
      <c r="AA281" s="493" t="n">
        <v>52.2</v>
      </c>
      <c r="AB281" s="493" t="n">
        <v>804.6</v>
      </c>
      <c r="AC281" s="493" t="n">
        <v>4650.6</v>
      </c>
      <c r="AD281" s="493" t="n">
        <v>362.4</v>
      </c>
      <c r="AE281" s="493" t="n">
        <v>60.3</v>
      </c>
      <c r="AF281" s="493" t="n">
        <v>2454</v>
      </c>
      <c r="AG281" s="493" t="n">
        <v>300.3</v>
      </c>
      <c r="AH281" s="493" t="n">
        <v>77.76000000000001</v>
      </c>
      <c r="AI281" s="493" t="n">
        <v>2508.5</v>
      </c>
      <c r="AJ281" s="493" t="n">
        <v>1283.1</v>
      </c>
      <c r="AK281" s="493" t="n">
        <v>837</v>
      </c>
      <c r="AL281" s="493" t="n">
        <v>3150.9</v>
      </c>
      <c r="AM281" s="493" t="n">
        <v>1641.6</v>
      </c>
      <c r="AN281" s="493" t="n">
        <v>79.2</v>
      </c>
      <c r="AO281" s="493" t="n">
        <v>3863.7</v>
      </c>
      <c r="AP281" s="493" t="n">
        <v>0</v>
      </c>
      <c r="AQ281" s="493" t="n">
        <v>1867.2</v>
      </c>
      <c r="AR281" s="493" t="n">
        <v>3710.7</v>
      </c>
      <c r="AS281" s="493" t="n">
        <v>983.4</v>
      </c>
      <c r="AT281" s="493" t="n">
        <v>1147.2</v>
      </c>
      <c r="AU281" s="493" t="n">
        <v>3891.3</v>
      </c>
      <c r="AV281" s="493" t="n">
        <v>0</v>
      </c>
      <c r="AW281" s="493" t="n">
        <v>62.1</v>
      </c>
      <c r="AX281" s="493" t="n">
        <v>3741.3</v>
      </c>
      <c r="AY281" s="493" t="n">
        <v>0</v>
      </c>
      <c r="AZ281" s="493" t="n">
        <v>60.3</v>
      </c>
      <c r="BA281" s="493" t="n">
        <v>3690</v>
      </c>
      <c r="BB281" s="493" t="n">
        <v>0</v>
      </c>
      <c r="BC281" s="493" t="n">
        <v>72</v>
      </c>
      <c r="BD281" s="493" t="n">
        <v>4455.9</v>
      </c>
      <c r="BE281" s="493" t="n">
        <v>0</v>
      </c>
      <c r="BF281" s="493" t="n">
        <v>90.90000000000001</v>
      </c>
      <c r="BG281" s="493" t="n">
        <v>3537.9</v>
      </c>
      <c r="BH281" s="493" t="n">
        <v>568.8</v>
      </c>
      <c r="BI281" s="493" t="n">
        <v>989.1</v>
      </c>
      <c r="BJ281" s="493" t="n">
        <v>3825</v>
      </c>
      <c r="BK281" s="493" t="n">
        <v>566.1</v>
      </c>
      <c r="BL281" s="493" t="n">
        <v>89.09999999999999</v>
      </c>
      <c r="BM281" s="493" t="n">
        <v>2421.9</v>
      </c>
      <c r="BN281" s="493" t="n">
        <v>468</v>
      </c>
      <c r="BO281" s="493" t="n">
        <v>84.59999999999999</v>
      </c>
      <c r="BP281" s="493" t="n">
        <v>3798.9</v>
      </c>
      <c r="BQ281" s="493" t="n">
        <v>0</v>
      </c>
      <c r="BR281" s="493" t="n">
        <v>82.8</v>
      </c>
      <c r="BS281" s="493" t="n">
        <v>5127.3</v>
      </c>
      <c r="BT281" s="493" t="n">
        <v>0</v>
      </c>
      <c r="BU281" s="493" t="n">
        <v>88.2</v>
      </c>
      <c r="BV281" s="493" t="n">
        <v>2872.8</v>
      </c>
      <c r="BW281" s="493" t="n">
        <v>42</v>
      </c>
    </row>
    <row r="282">
      <c r="A282" t="inlineStr">
        <is>
          <t>[C11A1] 심혈관 질환 다중요법 목적의 복합제제 (단일 투약 형태)</t>
        </is>
      </c>
      <c r="B282" t="inlineStr">
        <is>
          <t>에이치케이이노엔</t>
        </is>
      </c>
      <c r="C282" t="inlineStr">
        <is>
          <t>엑스원 에이</t>
        </is>
      </c>
      <c r="D282" t="inlineStr">
        <is>
          <t>에이치케이이노엔</t>
        </is>
      </c>
      <c r="E282" t="inlineStr">
        <is>
          <t>amlodipine besylate  ( as amlodipine),  atorvastatin calcium hydrate  ( as atorvastatin),  valsartan</t>
        </is>
      </c>
      <c r="F282" t="inlineStr">
        <is>
          <t>기타(치과의원, 치과병원 등)</t>
        </is>
      </c>
      <c r="G282" t="inlineStr">
        <is>
          <t>Original</t>
        </is>
      </c>
      <c r="H282" s="493" t="n">
        <v>0</v>
      </c>
      <c r="I282" s="493" t="n">
        <v>0</v>
      </c>
      <c r="J282" s="493" t="n">
        <v>0</v>
      </c>
      <c r="K282" s="493" t="n">
        <v>0</v>
      </c>
      <c r="L282" s="493" t="n">
        <v>0</v>
      </c>
      <c r="M282" s="493" t="n">
        <v>0</v>
      </c>
      <c r="N282" s="493" t="n">
        <v>0</v>
      </c>
      <c r="O282" s="493" t="n">
        <v>0</v>
      </c>
      <c r="P282" s="493" t="n">
        <v>0</v>
      </c>
      <c r="Q282" s="493" t="n">
        <v>0</v>
      </c>
      <c r="R282" s="493" t="n">
        <v>0</v>
      </c>
      <c r="S282" s="493" t="n">
        <v>0</v>
      </c>
      <c r="T282" s="493" t="n">
        <v>0</v>
      </c>
      <c r="U282" s="493" t="n">
        <v>0</v>
      </c>
      <c r="V282" s="493" t="n">
        <v>0</v>
      </c>
      <c r="W282" s="493" t="n">
        <v>0</v>
      </c>
      <c r="X282" s="493" t="n">
        <v>0</v>
      </c>
      <c r="Y282" s="493" t="n">
        <v>0</v>
      </c>
      <c r="Z282" s="493" t="n">
        <v>0</v>
      </c>
      <c r="AA282" s="493" t="n">
        <v>0</v>
      </c>
      <c r="AB282" s="493" t="n">
        <v>0</v>
      </c>
      <c r="AC282" s="493" t="n">
        <v>0</v>
      </c>
      <c r="AD282" s="493" t="n">
        <v>0</v>
      </c>
      <c r="AE282" s="493" t="n">
        <v>0</v>
      </c>
      <c r="AF282" s="493" t="n">
        <v>0</v>
      </c>
      <c r="AG282" s="493" t="n">
        <v>0</v>
      </c>
      <c r="AH282" s="493" t="n">
        <v>0</v>
      </c>
      <c r="AI282" s="493" t="n">
        <v>0</v>
      </c>
      <c r="AJ282" s="493" t="n">
        <v>0</v>
      </c>
      <c r="AK282" s="493" t="n">
        <v>0</v>
      </c>
      <c r="AL282" s="493" t="n">
        <v>0</v>
      </c>
      <c r="AM282" s="493" t="n">
        <v>0</v>
      </c>
      <c r="AN282" s="493" t="n">
        <v>0</v>
      </c>
      <c r="AO282" s="493" t="n">
        <v>0</v>
      </c>
      <c r="AP282" s="493" t="n">
        <v>0</v>
      </c>
      <c r="AQ282" s="493" t="n">
        <v>0</v>
      </c>
      <c r="AR282" s="493" t="n">
        <v>0</v>
      </c>
      <c r="AS282" s="493" t="n">
        <v>0</v>
      </c>
      <c r="AT282" s="493" t="n">
        <v>0</v>
      </c>
      <c r="AU282" s="493" t="n">
        <v>0</v>
      </c>
      <c r="AV282" s="493" t="n">
        <v>0</v>
      </c>
      <c r="AW282" s="493" t="n">
        <v>0</v>
      </c>
      <c r="AX282" s="493" t="n">
        <v>0</v>
      </c>
      <c r="AY282" s="493" t="n">
        <v>0</v>
      </c>
      <c r="AZ282" s="493" t="n">
        <v>0</v>
      </c>
      <c r="BA282" s="493" t="n">
        <v>0</v>
      </c>
      <c r="BB282" s="493" t="n">
        <v>0</v>
      </c>
      <c r="BC282" s="493" t="n">
        <v>0</v>
      </c>
      <c r="BD282" s="493" t="n">
        <v>0</v>
      </c>
      <c r="BE282" s="493" t="n">
        <v>0</v>
      </c>
      <c r="BF282" s="493" t="n">
        <v>0</v>
      </c>
      <c r="BG282" s="493" t="n">
        <v>0</v>
      </c>
      <c r="BH282" s="493" t="n">
        <v>0</v>
      </c>
      <c r="BI282" s="493" t="n">
        <v>0</v>
      </c>
      <c r="BJ282" s="493" t="n">
        <v>0</v>
      </c>
      <c r="BK282" s="493" t="n">
        <v>0</v>
      </c>
      <c r="BL282" s="493" t="n">
        <v>0</v>
      </c>
      <c r="BM282" s="493" t="n">
        <v>0</v>
      </c>
      <c r="BN282" s="493" t="n">
        <v>0</v>
      </c>
      <c r="BO282" s="493" t="n">
        <v>0</v>
      </c>
      <c r="BP282" s="493" t="n">
        <v>0</v>
      </c>
      <c r="BQ282" s="493" t="n">
        <v>0</v>
      </c>
      <c r="BR282" s="493" t="n">
        <v>0</v>
      </c>
      <c r="BS282" s="493" t="n">
        <v>0</v>
      </c>
      <c r="BT282" s="493" t="n">
        <v>0</v>
      </c>
      <c r="BU282" s="493" t="n">
        <v>0</v>
      </c>
      <c r="BV282" s="493" t="n">
        <v>0</v>
      </c>
      <c r="BW282" s="493" t="n">
        <v>224.56</v>
      </c>
    </row>
    <row r="283">
      <c r="A283" t="inlineStr">
        <is>
          <t>[C11A1] 심혈관 질환 다중요법 목적의 복합제제 (단일 투약 형태)</t>
        </is>
      </c>
      <c r="B283" t="inlineStr">
        <is>
          <t>영진약품</t>
        </is>
      </c>
      <c r="C283" t="inlineStr">
        <is>
          <t>에이듀엣</t>
        </is>
      </c>
      <c r="D283" t="inlineStr">
        <is>
          <t>영진약품</t>
        </is>
      </c>
      <c r="E283" t="inlineStr">
        <is>
          <t>amlodipine besylate,  atorvastatin calcium</t>
        </is>
      </c>
      <c r="F283" t="inlineStr">
        <is>
          <t>종합병원</t>
        </is>
      </c>
      <c r="G283" t="inlineStr">
        <is>
          <t>Generic</t>
        </is>
      </c>
      <c r="H283" s="493" t="n">
        <v>4684.5</v>
      </c>
      <c r="I283" s="493" t="n">
        <v>3713.7</v>
      </c>
      <c r="J283" s="493" t="n">
        <v>4769.24</v>
      </c>
      <c r="K283" s="493" t="n">
        <v>2298.61</v>
      </c>
      <c r="L283" s="493" t="n">
        <v>7703.1</v>
      </c>
      <c r="M283" s="493" t="n">
        <v>2040.9</v>
      </c>
      <c r="N283" s="493" t="n">
        <v>2883.9</v>
      </c>
      <c r="O283" s="493" t="n">
        <v>4684.2</v>
      </c>
      <c r="P283" s="493" t="n">
        <v>2282.4</v>
      </c>
      <c r="Q283" s="493" t="n">
        <v>4312.9</v>
      </c>
      <c r="R283" s="493" t="n">
        <v>2282.4</v>
      </c>
      <c r="S283" s="493" t="n">
        <v>1200</v>
      </c>
      <c r="T283" s="493" t="n">
        <v>32.1</v>
      </c>
      <c r="U283" s="493" t="n">
        <v>0</v>
      </c>
      <c r="V283" s="493" t="n">
        <v>0</v>
      </c>
      <c r="W283" s="493" t="n">
        <v>0</v>
      </c>
      <c r="X283" s="493" t="n">
        <v>0</v>
      </c>
      <c r="Y283" s="493" t="n">
        <v>0</v>
      </c>
      <c r="Z283" s="493" t="n">
        <v>0</v>
      </c>
      <c r="AA283" s="493" t="n">
        <v>0</v>
      </c>
      <c r="AB283" s="493" t="n">
        <v>0</v>
      </c>
      <c r="AC283" s="493" t="n">
        <v>0</v>
      </c>
      <c r="AD283" s="493" t="n">
        <v>0</v>
      </c>
      <c r="AE283" s="493" t="n">
        <v>0</v>
      </c>
      <c r="AF283" s="493" t="n">
        <v>0</v>
      </c>
      <c r="AG283" s="493" t="n">
        <v>0</v>
      </c>
      <c r="AH283" s="493" t="n">
        <v>0</v>
      </c>
      <c r="AI283" s="493" t="n">
        <v>0</v>
      </c>
      <c r="AJ283" s="493" t="n">
        <v>0</v>
      </c>
      <c r="AK283" s="493" t="n">
        <v>0</v>
      </c>
      <c r="AL283" s="493" t="n">
        <v>0</v>
      </c>
      <c r="AM283" s="493" t="n">
        <v>0</v>
      </c>
      <c r="AN283" s="493" t="n">
        <v>0</v>
      </c>
      <c r="AO283" s="493" t="n">
        <v>0</v>
      </c>
      <c r="AP283" s="493" t="n">
        <v>0</v>
      </c>
      <c r="AQ283" s="493" t="n">
        <v>0</v>
      </c>
      <c r="AR283" s="493" t="n">
        <v>0</v>
      </c>
      <c r="AS283" s="493" t="n">
        <v>0</v>
      </c>
      <c r="AT283" s="493" t="n">
        <v>0</v>
      </c>
      <c r="AU283" s="493" t="n">
        <v>0</v>
      </c>
      <c r="AV283" s="493" t="n">
        <v>0</v>
      </c>
      <c r="AW283" s="493" t="n">
        <v>0</v>
      </c>
      <c r="AX283" s="493" t="n">
        <v>0</v>
      </c>
      <c r="AY283" s="493" t="n">
        <v>0</v>
      </c>
      <c r="AZ283" s="493" t="n">
        <v>0</v>
      </c>
      <c r="BA283" s="493" t="n">
        <v>0</v>
      </c>
      <c r="BB283" s="493" t="n">
        <v>0</v>
      </c>
      <c r="BC283" s="493" t="n">
        <v>0</v>
      </c>
      <c r="BD283" s="493" t="n">
        <v>0</v>
      </c>
      <c r="BE283" s="493" t="n">
        <v>0</v>
      </c>
      <c r="BF283" s="493" t="n">
        <v>0</v>
      </c>
      <c r="BG283" s="493" t="n">
        <v>0</v>
      </c>
      <c r="BH283" s="493" t="n">
        <v>0</v>
      </c>
      <c r="BI283" s="493" t="n">
        <v>0</v>
      </c>
      <c r="BJ283" s="493" t="n">
        <v>0</v>
      </c>
      <c r="BK283" s="493" t="n">
        <v>0</v>
      </c>
      <c r="BL283" s="493" t="n">
        <v>0</v>
      </c>
      <c r="BM283" s="493" t="n">
        <v>0</v>
      </c>
      <c r="BN283" s="493" t="n">
        <v>0</v>
      </c>
      <c r="BO283" s="493" t="n">
        <v>0</v>
      </c>
      <c r="BP283" s="493" t="n">
        <v>0</v>
      </c>
      <c r="BQ283" s="493" t="n">
        <v>0</v>
      </c>
      <c r="BR283" s="493" t="n">
        <v>0</v>
      </c>
      <c r="BS283" s="493" t="n">
        <v>0</v>
      </c>
      <c r="BT283" s="493" t="n">
        <v>0</v>
      </c>
      <c r="BU283" s="493" t="n">
        <v>0</v>
      </c>
      <c r="BV283" s="493" t="n">
        <v>0</v>
      </c>
      <c r="BW283" s="493" t="n">
        <v>0</v>
      </c>
    </row>
    <row r="284">
      <c r="A284" t="inlineStr">
        <is>
          <t>[C11A1] 심혈관 질환 다중요법 목적의 복합제제 (단일 투약 형태)</t>
        </is>
      </c>
      <c r="B284" t="inlineStr">
        <is>
          <t>영진약품</t>
        </is>
      </c>
      <c r="C284" t="inlineStr">
        <is>
          <t>에이듀엣</t>
        </is>
      </c>
      <c r="D284" t="inlineStr">
        <is>
          <t>영진약품</t>
        </is>
      </c>
      <c r="E284" t="inlineStr">
        <is>
          <t>amlodipine besylate,  atorvastatin calcium</t>
        </is>
      </c>
      <c r="F284" t="inlineStr">
        <is>
          <t>병원</t>
        </is>
      </c>
      <c r="G284" t="inlineStr">
        <is>
          <t>Generic</t>
        </is>
      </c>
      <c r="H284" s="493" t="n">
        <v>0</v>
      </c>
      <c r="I284" s="493" t="n">
        <v>0</v>
      </c>
      <c r="J284" s="493" t="n">
        <v>0</v>
      </c>
      <c r="K284" s="493" t="n">
        <v>0</v>
      </c>
      <c r="L284" s="493" t="n">
        <v>0</v>
      </c>
      <c r="M284" s="493" t="n">
        <v>120</v>
      </c>
      <c r="N284" s="493" t="n">
        <v>360</v>
      </c>
      <c r="O284" s="493" t="n">
        <v>360</v>
      </c>
      <c r="P284" s="493" t="n">
        <v>480</v>
      </c>
      <c r="Q284" s="493" t="n">
        <v>338.4</v>
      </c>
      <c r="R284" s="493" t="n">
        <v>740</v>
      </c>
      <c r="S284" s="493" t="n">
        <v>240</v>
      </c>
      <c r="T284" s="493" t="n">
        <v>1317.6</v>
      </c>
      <c r="U284" s="493" t="n">
        <v>0</v>
      </c>
      <c r="V284" s="493" t="n">
        <v>0</v>
      </c>
      <c r="W284" s="493" t="n">
        <v>0</v>
      </c>
      <c r="X284" s="493" t="n">
        <v>0</v>
      </c>
      <c r="Y284" s="493" t="n">
        <v>0</v>
      </c>
      <c r="Z284" s="493" t="n">
        <v>0</v>
      </c>
      <c r="AA284" s="493" t="n">
        <v>0</v>
      </c>
      <c r="AB284" s="493" t="n">
        <v>0</v>
      </c>
      <c r="AC284" s="493" t="n">
        <v>0</v>
      </c>
      <c r="AD284" s="493" t="n">
        <v>0</v>
      </c>
      <c r="AE284" s="493" t="n">
        <v>0</v>
      </c>
      <c r="AF284" s="493" t="n">
        <v>0</v>
      </c>
      <c r="AG284" s="493" t="n">
        <v>0</v>
      </c>
      <c r="AH284" s="493" t="n">
        <v>0</v>
      </c>
      <c r="AI284" s="493" t="n">
        <v>0</v>
      </c>
      <c r="AJ284" s="493" t="n">
        <v>0</v>
      </c>
      <c r="AK284" s="493" t="n">
        <v>0</v>
      </c>
      <c r="AL284" s="493" t="n">
        <v>0</v>
      </c>
      <c r="AM284" s="493" t="n">
        <v>0</v>
      </c>
      <c r="AN284" s="493" t="n">
        <v>0</v>
      </c>
      <c r="AO284" s="493" t="n">
        <v>0</v>
      </c>
      <c r="AP284" s="493" t="n">
        <v>0</v>
      </c>
      <c r="AQ284" s="493" t="n">
        <v>0</v>
      </c>
      <c r="AR284" s="493" t="n">
        <v>0</v>
      </c>
      <c r="AS284" s="493" t="n">
        <v>0</v>
      </c>
      <c r="AT284" s="493" t="n">
        <v>0</v>
      </c>
      <c r="AU284" s="493" t="n">
        <v>0</v>
      </c>
      <c r="AV284" s="493" t="n">
        <v>0</v>
      </c>
      <c r="AW284" s="493" t="n">
        <v>0</v>
      </c>
      <c r="AX284" s="493" t="n">
        <v>0</v>
      </c>
      <c r="AY284" s="493" t="n">
        <v>0</v>
      </c>
      <c r="AZ284" s="493" t="n">
        <v>0</v>
      </c>
      <c r="BA284" s="493" t="n">
        <v>0</v>
      </c>
      <c r="BB284" s="493" t="n">
        <v>0</v>
      </c>
      <c r="BC284" s="493" t="n">
        <v>0</v>
      </c>
      <c r="BD284" s="493" t="n">
        <v>0</v>
      </c>
      <c r="BE284" s="493" t="n">
        <v>0</v>
      </c>
      <c r="BF284" s="493" t="n">
        <v>0</v>
      </c>
      <c r="BG284" s="493" t="n">
        <v>0</v>
      </c>
      <c r="BH284" s="493" t="n">
        <v>0</v>
      </c>
      <c r="BI284" s="493" t="n">
        <v>0</v>
      </c>
      <c r="BJ284" s="493" t="n">
        <v>0</v>
      </c>
      <c r="BK284" s="493" t="n">
        <v>0</v>
      </c>
      <c r="BL284" s="493" t="n">
        <v>0</v>
      </c>
      <c r="BM284" s="493" t="n">
        <v>0</v>
      </c>
      <c r="BN284" s="493" t="n">
        <v>0</v>
      </c>
      <c r="BO284" s="493" t="n">
        <v>0</v>
      </c>
      <c r="BP284" s="493" t="n">
        <v>0</v>
      </c>
      <c r="BQ284" s="493" t="n">
        <v>0</v>
      </c>
      <c r="BR284" s="493" t="n">
        <v>0</v>
      </c>
      <c r="BS284" s="493" t="n">
        <v>0</v>
      </c>
      <c r="BT284" s="493" t="n">
        <v>0</v>
      </c>
      <c r="BU284" s="493" t="n">
        <v>0</v>
      </c>
      <c r="BV284" s="493" t="n">
        <v>0</v>
      </c>
      <c r="BW284" s="493" t="n">
        <v>0</v>
      </c>
    </row>
    <row r="285">
      <c r="A285" t="inlineStr">
        <is>
          <t>[C11A1] 심혈관 질환 다중요법 목적의 복합제제 (단일 투약 형태)</t>
        </is>
      </c>
      <c r="B285" t="inlineStr">
        <is>
          <t>영진약품</t>
        </is>
      </c>
      <c r="C285" t="inlineStr">
        <is>
          <t>에이듀엣</t>
        </is>
      </c>
      <c r="D285" t="inlineStr">
        <is>
          <t>영진약품</t>
        </is>
      </c>
      <c r="E285" t="inlineStr">
        <is>
          <t>amlodipine besylate,  atorvastatin calcium</t>
        </is>
      </c>
      <c r="F285" t="inlineStr">
        <is>
          <t>의원</t>
        </is>
      </c>
      <c r="G285" t="inlineStr">
        <is>
          <t>Generic</t>
        </is>
      </c>
      <c r="H285" s="493" t="n">
        <v>39874.7</v>
      </c>
      <c r="I285" s="493" t="n">
        <v>30651.2</v>
      </c>
      <c r="J285" s="493" t="n">
        <v>36567</v>
      </c>
      <c r="K285" s="493" t="n">
        <v>37661.9</v>
      </c>
      <c r="L285" s="493" t="n">
        <v>35270.5</v>
      </c>
      <c r="M285" s="493" t="n">
        <v>33661.5</v>
      </c>
      <c r="N285" s="493" t="n">
        <v>32069.2</v>
      </c>
      <c r="O285" s="493" t="n">
        <v>30773.1</v>
      </c>
      <c r="P285" s="493" t="n">
        <v>32640.7</v>
      </c>
      <c r="Q285" s="493" t="n">
        <v>12049.8</v>
      </c>
      <c r="R285" s="493" t="n">
        <v>3568.6</v>
      </c>
      <c r="S285" s="493" t="n">
        <v>1850.4</v>
      </c>
      <c r="T285" s="493" t="n">
        <v>2611.8</v>
      </c>
      <c r="U285" s="493" t="n">
        <v>0</v>
      </c>
      <c r="V285" s="493" t="n">
        <v>0</v>
      </c>
      <c r="W285" s="493" t="n">
        <v>0</v>
      </c>
      <c r="X285" s="493" t="n">
        <v>0</v>
      </c>
      <c r="Y285" s="493" t="n">
        <v>0</v>
      </c>
      <c r="Z285" s="493" t="n">
        <v>0</v>
      </c>
      <c r="AA285" s="493" t="n">
        <v>0</v>
      </c>
      <c r="AB285" s="493" t="n">
        <v>0</v>
      </c>
      <c r="AC285" s="493" t="n">
        <v>0</v>
      </c>
      <c r="AD285" s="493" t="n">
        <v>0</v>
      </c>
      <c r="AE285" s="493" t="n">
        <v>0</v>
      </c>
      <c r="AF285" s="493" t="n">
        <v>0</v>
      </c>
      <c r="AG285" s="493" t="n">
        <v>0</v>
      </c>
      <c r="AH285" s="493" t="n">
        <v>0</v>
      </c>
      <c r="AI285" s="493" t="n">
        <v>0</v>
      </c>
      <c r="AJ285" s="493" t="n">
        <v>0</v>
      </c>
      <c r="AK285" s="493" t="n">
        <v>0</v>
      </c>
      <c r="AL285" s="493" t="n">
        <v>0</v>
      </c>
      <c r="AM285" s="493" t="n">
        <v>0</v>
      </c>
      <c r="AN285" s="493" t="n">
        <v>0</v>
      </c>
      <c r="AO285" s="493" t="n">
        <v>0</v>
      </c>
      <c r="AP285" s="493" t="n">
        <v>0</v>
      </c>
      <c r="AQ285" s="493" t="n">
        <v>0</v>
      </c>
      <c r="AR285" s="493" t="n">
        <v>0</v>
      </c>
      <c r="AS285" s="493" t="n">
        <v>0</v>
      </c>
      <c r="AT285" s="493" t="n">
        <v>0</v>
      </c>
      <c r="AU285" s="493" t="n">
        <v>0</v>
      </c>
      <c r="AV285" s="493" t="n">
        <v>0</v>
      </c>
      <c r="AW285" s="493" t="n">
        <v>0</v>
      </c>
      <c r="AX285" s="493" t="n">
        <v>0</v>
      </c>
      <c r="AY285" s="493" t="n">
        <v>0</v>
      </c>
      <c r="AZ285" s="493" t="n">
        <v>0</v>
      </c>
      <c r="BA285" s="493" t="n">
        <v>0</v>
      </c>
      <c r="BB285" s="493" t="n">
        <v>0</v>
      </c>
      <c r="BC285" s="493" t="n">
        <v>0</v>
      </c>
      <c r="BD285" s="493" t="n">
        <v>0</v>
      </c>
      <c r="BE285" s="493" t="n">
        <v>0</v>
      </c>
      <c r="BF285" s="493" t="n">
        <v>0</v>
      </c>
      <c r="BG285" s="493" t="n">
        <v>0</v>
      </c>
      <c r="BH285" s="493" t="n">
        <v>0</v>
      </c>
      <c r="BI285" s="493" t="n">
        <v>0</v>
      </c>
      <c r="BJ285" s="493" t="n">
        <v>0</v>
      </c>
      <c r="BK285" s="493" t="n">
        <v>0</v>
      </c>
      <c r="BL285" s="493" t="n">
        <v>0</v>
      </c>
      <c r="BM285" s="493" t="n">
        <v>0</v>
      </c>
      <c r="BN285" s="493" t="n">
        <v>0</v>
      </c>
      <c r="BO285" s="493" t="n">
        <v>0</v>
      </c>
      <c r="BP285" s="493" t="n">
        <v>0</v>
      </c>
      <c r="BQ285" s="493" t="n">
        <v>0</v>
      </c>
      <c r="BR285" s="493" t="n">
        <v>0</v>
      </c>
      <c r="BS285" s="493" t="n">
        <v>0</v>
      </c>
      <c r="BT285" s="493" t="n">
        <v>0</v>
      </c>
      <c r="BU285" s="493" t="n">
        <v>0</v>
      </c>
      <c r="BV285" s="493" t="n">
        <v>0</v>
      </c>
      <c r="BW285" s="493" t="n">
        <v>0</v>
      </c>
    </row>
    <row r="286">
      <c r="A286" t="inlineStr">
        <is>
          <t>[C11A1] 심혈관 질환 다중요법 목적의 복합제제 (단일 투약 형태)</t>
        </is>
      </c>
      <c r="B286" t="inlineStr">
        <is>
          <t>영진약품</t>
        </is>
      </c>
      <c r="C286" t="inlineStr">
        <is>
          <t>텔미로수</t>
        </is>
      </c>
      <c r="D286" t="inlineStr">
        <is>
          <t>영진약품</t>
        </is>
      </c>
      <c r="E286" t="inlineStr">
        <is>
          <t>rosuvastatin calcium  ( as rosuvastatin),  telmisartan</t>
        </is>
      </c>
      <c r="F286" t="inlineStr">
        <is>
          <t>종합병원</t>
        </is>
      </c>
      <c r="G286" t="inlineStr">
        <is>
          <t>Generic</t>
        </is>
      </c>
      <c r="H286" s="493" t="n">
        <v>143.4</v>
      </c>
      <c r="I286" s="493" t="n">
        <v>0</v>
      </c>
      <c r="J286" s="493" t="n">
        <v>424.8</v>
      </c>
      <c r="K286" s="493" t="n">
        <v>327</v>
      </c>
      <c r="L286" s="493" t="n">
        <v>125.4</v>
      </c>
      <c r="M286" s="493" t="n">
        <v>0</v>
      </c>
      <c r="N286" s="493" t="n">
        <v>374.4</v>
      </c>
      <c r="O286" s="493" t="n">
        <v>0</v>
      </c>
      <c r="P286" s="493" t="n">
        <v>0</v>
      </c>
      <c r="Q286" s="493" t="n">
        <v>0</v>
      </c>
      <c r="R286" s="493" t="n">
        <v>0</v>
      </c>
      <c r="S286" s="493" t="n">
        <v>0</v>
      </c>
      <c r="T286" s="493" t="n">
        <v>0</v>
      </c>
      <c r="U286" s="493" t="n">
        <v>0</v>
      </c>
      <c r="V286" s="493" t="n">
        <v>0</v>
      </c>
      <c r="W286" s="493" t="n">
        <v>0</v>
      </c>
      <c r="X286" s="493" t="n">
        <v>0</v>
      </c>
      <c r="Y286" s="493" t="n">
        <v>0</v>
      </c>
      <c r="Z286" s="493" t="n">
        <v>0</v>
      </c>
      <c r="AA286" s="493" t="n">
        <v>0</v>
      </c>
      <c r="AB286" s="493" t="n">
        <v>0</v>
      </c>
      <c r="AC286" s="493" t="n">
        <v>0</v>
      </c>
      <c r="AD286" s="493" t="n">
        <v>0</v>
      </c>
      <c r="AE286" s="493" t="n">
        <v>0</v>
      </c>
      <c r="AF286" s="493" t="n">
        <v>0</v>
      </c>
      <c r="AG286" s="493" t="n">
        <v>0</v>
      </c>
      <c r="AH286" s="493" t="n">
        <v>0</v>
      </c>
      <c r="AI286" s="493" t="n">
        <v>0</v>
      </c>
      <c r="AJ286" s="493" t="n">
        <v>0</v>
      </c>
      <c r="AK286" s="493" t="n">
        <v>0</v>
      </c>
      <c r="AL286" s="493" t="n">
        <v>0</v>
      </c>
      <c r="AM286" s="493" t="n">
        <v>0</v>
      </c>
      <c r="AN286" s="493" t="n">
        <v>0</v>
      </c>
      <c r="AO286" s="493" t="n">
        <v>0</v>
      </c>
      <c r="AP286" s="493" t="n">
        <v>0</v>
      </c>
      <c r="AQ286" s="493" t="n">
        <v>0</v>
      </c>
      <c r="AR286" s="493" t="n">
        <v>0</v>
      </c>
      <c r="AS286" s="493" t="n">
        <v>0</v>
      </c>
      <c r="AT286" s="493" t="n">
        <v>0</v>
      </c>
      <c r="AU286" s="493" t="n">
        <v>0</v>
      </c>
      <c r="AV286" s="493" t="n">
        <v>0</v>
      </c>
      <c r="AW286" s="493" t="n">
        <v>0</v>
      </c>
      <c r="AX286" s="493" t="n">
        <v>0</v>
      </c>
      <c r="AY286" s="493" t="n">
        <v>0</v>
      </c>
      <c r="AZ286" s="493" t="n">
        <v>0</v>
      </c>
      <c r="BA286" s="493" t="n">
        <v>0</v>
      </c>
      <c r="BB286" s="493" t="n">
        <v>0</v>
      </c>
      <c r="BC286" s="493" t="n">
        <v>0</v>
      </c>
      <c r="BD286" s="493" t="n">
        <v>0</v>
      </c>
      <c r="BE286" s="493" t="n">
        <v>0</v>
      </c>
      <c r="BF286" s="493" t="n">
        <v>0</v>
      </c>
      <c r="BG286" s="493" t="n">
        <v>0</v>
      </c>
      <c r="BH286" s="493" t="n">
        <v>0</v>
      </c>
      <c r="BI286" s="493" t="n">
        <v>0</v>
      </c>
      <c r="BJ286" s="493" t="n">
        <v>0</v>
      </c>
      <c r="BK286" s="493" t="n">
        <v>0</v>
      </c>
      <c r="BL286" s="493" t="n">
        <v>0</v>
      </c>
      <c r="BM286" s="493" t="n">
        <v>0</v>
      </c>
      <c r="BN286" s="493" t="n">
        <v>0</v>
      </c>
      <c r="BO286" s="493" t="n">
        <v>0</v>
      </c>
      <c r="BP286" s="493" t="n">
        <v>0</v>
      </c>
      <c r="BQ286" s="493" t="n">
        <v>0</v>
      </c>
      <c r="BR286" s="493" t="n">
        <v>0</v>
      </c>
      <c r="BS286" s="493" t="n">
        <v>0</v>
      </c>
      <c r="BT286" s="493" t="n">
        <v>0</v>
      </c>
      <c r="BU286" s="493" t="n">
        <v>0</v>
      </c>
      <c r="BV286" s="493" t="n">
        <v>0</v>
      </c>
      <c r="BW286" s="493" t="n">
        <v>0</v>
      </c>
    </row>
    <row r="287">
      <c r="A287" t="inlineStr">
        <is>
          <t>[C11A1] 심혈관 질환 다중요법 목적의 복합제제 (단일 투약 형태)</t>
        </is>
      </c>
      <c r="B287" t="inlineStr">
        <is>
          <t>영진약품</t>
        </is>
      </c>
      <c r="C287" t="inlineStr">
        <is>
          <t>텔미로수</t>
        </is>
      </c>
      <c r="D287" t="inlineStr">
        <is>
          <t>영진약품</t>
        </is>
      </c>
      <c r="E287" t="inlineStr">
        <is>
          <t>rosuvastatin calcium  ( as rosuvastatin),  telmisartan</t>
        </is>
      </c>
      <c r="F287" t="inlineStr">
        <is>
          <t>병원</t>
        </is>
      </c>
      <c r="G287" t="inlineStr">
        <is>
          <t>Generic</t>
        </is>
      </c>
      <c r="H287" s="493" t="n">
        <v>0</v>
      </c>
      <c r="I287" s="493" t="n">
        <v>0</v>
      </c>
      <c r="J287" s="493" t="n">
        <v>0</v>
      </c>
      <c r="K287" s="493" t="n">
        <v>0</v>
      </c>
      <c r="L287" s="493" t="n">
        <v>4080</v>
      </c>
      <c r="M287" s="493" t="n">
        <v>1800</v>
      </c>
      <c r="N287" s="493" t="n">
        <v>1200</v>
      </c>
      <c r="O287" s="493" t="n">
        <v>0</v>
      </c>
      <c r="P287" s="493" t="n">
        <v>0</v>
      </c>
      <c r="Q287" s="493" t="n">
        <v>0</v>
      </c>
      <c r="R287" s="493" t="n">
        <v>0</v>
      </c>
      <c r="S287" s="493" t="n">
        <v>0</v>
      </c>
      <c r="T287" s="493" t="n">
        <v>0</v>
      </c>
      <c r="U287" s="493" t="n">
        <v>0</v>
      </c>
      <c r="V287" s="493" t="n">
        <v>0</v>
      </c>
      <c r="W287" s="493" t="n">
        <v>0</v>
      </c>
      <c r="X287" s="493" t="n">
        <v>0</v>
      </c>
      <c r="Y287" s="493" t="n">
        <v>0</v>
      </c>
      <c r="Z287" s="493" t="n">
        <v>0</v>
      </c>
      <c r="AA287" s="493" t="n">
        <v>0</v>
      </c>
      <c r="AB287" s="493" t="n">
        <v>0</v>
      </c>
      <c r="AC287" s="493" t="n">
        <v>0</v>
      </c>
      <c r="AD287" s="493" t="n">
        <v>0</v>
      </c>
      <c r="AE287" s="493" t="n">
        <v>0</v>
      </c>
      <c r="AF287" s="493" t="n">
        <v>0</v>
      </c>
      <c r="AG287" s="493" t="n">
        <v>0</v>
      </c>
      <c r="AH287" s="493" t="n">
        <v>0</v>
      </c>
      <c r="AI287" s="493" t="n">
        <v>0</v>
      </c>
      <c r="AJ287" s="493" t="n">
        <v>0</v>
      </c>
      <c r="AK287" s="493" t="n">
        <v>0</v>
      </c>
      <c r="AL287" s="493" t="n">
        <v>0</v>
      </c>
      <c r="AM287" s="493" t="n">
        <v>0</v>
      </c>
      <c r="AN287" s="493" t="n">
        <v>0</v>
      </c>
      <c r="AO287" s="493" t="n">
        <v>0</v>
      </c>
      <c r="AP287" s="493" t="n">
        <v>0</v>
      </c>
      <c r="AQ287" s="493" t="n">
        <v>0</v>
      </c>
      <c r="AR287" s="493" t="n">
        <v>0</v>
      </c>
      <c r="AS287" s="493" t="n">
        <v>0</v>
      </c>
      <c r="AT287" s="493" t="n">
        <v>0</v>
      </c>
      <c r="AU287" s="493" t="n">
        <v>0</v>
      </c>
      <c r="AV287" s="493" t="n">
        <v>0</v>
      </c>
      <c r="AW287" s="493" t="n">
        <v>0</v>
      </c>
      <c r="AX287" s="493" t="n">
        <v>0</v>
      </c>
      <c r="AY287" s="493" t="n">
        <v>0</v>
      </c>
      <c r="AZ287" s="493" t="n">
        <v>0</v>
      </c>
      <c r="BA287" s="493" t="n">
        <v>0</v>
      </c>
      <c r="BB287" s="493" t="n">
        <v>0</v>
      </c>
      <c r="BC287" s="493" t="n">
        <v>0</v>
      </c>
      <c r="BD287" s="493" t="n">
        <v>0</v>
      </c>
      <c r="BE287" s="493" t="n">
        <v>0</v>
      </c>
      <c r="BF287" s="493" t="n">
        <v>0</v>
      </c>
      <c r="BG287" s="493" t="n">
        <v>0</v>
      </c>
      <c r="BH287" s="493" t="n">
        <v>0</v>
      </c>
      <c r="BI287" s="493" t="n">
        <v>0</v>
      </c>
      <c r="BJ287" s="493" t="n">
        <v>0</v>
      </c>
      <c r="BK287" s="493" t="n">
        <v>0</v>
      </c>
      <c r="BL287" s="493" t="n">
        <v>0</v>
      </c>
      <c r="BM287" s="493" t="n">
        <v>0</v>
      </c>
      <c r="BN287" s="493" t="n">
        <v>0</v>
      </c>
      <c r="BO287" s="493" t="n">
        <v>0</v>
      </c>
      <c r="BP287" s="493" t="n">
        <v>0</v>
      </c>
      <c r="BQ287" s="493" t="n">
        <v>0</v>
      </c>
      <c r="BR287" s="493" t="n">
        <v>0</v>
      </c>
      <c r="BS287" s="493" t="n">
        <v>0</v>
      </c>
      <c r="BT287" s="493" t="n">
        <v>0</v>
      </c>
      <c r="BU287" s="493" t="n">
        <v>0</v>
      </c>
      <c r="BV287" s="493" t="n">
        <v>0</v>
      </c>
      <c r="BW287" s="493" t="n">
        <v>0</v>
      </c>
    </row>
    <row r="288">
      <c r="A288" t="inlineStr">
        <is>
          <t>[C11A1] 심혈관 질환 다중요법 목적의 복합제제 (단일 투약 형태)</t>
        </is>
      </c>
      <c r="B288" t="inlineStr">
        <is>
          <t>영진약품</t>
        </is>
      </c>
      <c r="C288" t="inlineStr">
        <is>
          <t>텔미로수</t>
        </is>
      </c>
      <c r="D288" t="inlineStr">
        <is>
          <t>영진약품</t>
        </is>
      </c>
      <c r="E288" t="inlineStr">
        <is>
          <t>rosuvastatin calcium  ( as rosuvastatin),  telmisartan</t>
        </is>
      </c>
      <c r="F288" t="inlineStr">
        <is>
          <t>의원</t>
        </is>
      </c>
      <c r="G288" t="inlineStr">
        <is>
          <t>Generic</t>
        </is>
      </c>
      <c r="H288" s="493" t="n">
        <v>1559.7</v>
      </c>
      <c r="I288" s="493" t="n">
        <v>0</v>
      </c>
      <c r="J288" s="493" t="n">
        <v>1872</v>
      </c>
      <c r="K288" s="493" t="n">
        <v>1507.8</v>
      </c>
      <c r="L288" s="493" t="n">
        <v>1194.08</v>
      </c>
      <c r="M288" s="493" t="n">
        <v>1279.2</v>
      </c>
      <c r="N288" s="493" t="n">
        <v>1351.2</v>
      </c>
      <c r="O288" s="493" t="n">
        <v>0</v>
      </c>
      <c r="P288" s="493" t="n">
        <v>0</v>
      </c>
      <c r="Q288" s="493" t="n">
        <v>0</v>
      </c>
      <c r="R288" s="493" t="n">
        <v>0</v>
      </c>
      <c r="S288" s="493" t="n">
        <v>0</v>
      </c>
      <c r="T288" s="493" t="n">
        <v>0</v>
      </c>
      <c r="U288" s="493" t="n">
        <v>0</v>
      </c>
      <c r="V288" s="493" t="n">
        <v>0</v>
      </c>
      <c r="W288" s="493" t="n">
        <v>0</v>
      </c>
      <c r="X288" s="493" t="n">
        <v>0</v>
      </c>
      <c r="Y288" s="493" t="n">
        <v>0</v>
      </c>
      <c r="Z288" s="493" t="n">
        <v>0</v>
      </c>
      <c r="AA288" s="493" t="n">
        <v>0</v>
      </c>
      <c r="AB288" s="493" t="n">
        <v>0</v>
      </c>
      <c r="AC288" s="493" t="n">
        <v>0</v>
      </c>
      <c r="AD288" s="493" t="n">
        <v>0</v>
      </c>
      <c r="AE288" s="493" t="n">
        <v>0</v>
      </c>
      <c r="AF288" s="493" t="n">
        <v>0</v>
      </c>
      <c r="AG288" s="493" t="n">
        <v>0</v>
      </c>
      <c r="AH288" s="493" t="n">
        <v>0</v>
      </c>
      <c r="AI288" s="493" t="n">
        <v>0</v>
      </c>
      <c r="AJ288" s="493" t="n">
        <v>0</v>
      </c>
      <c r="AK288" s="493" t="n">
        <v>0</v>
      </c>
      <c r="AL288" s="493" t="n">
        <v>0</v>
      </c>
      <c r="AM288" s="493" t="n">
        <v>0</v>
      </c>
      <c r="AN288" s="493" t="n">
        <v>0</v>
      </c>
      <c r="AO288" s="493" t="n">
        <v>0</v>
      </c>
      <c r="AP288" s="493" t="n">
        <v>0</v>
      </c>
      <c r="AQ288" s="493" t="n">
        <v>0</v>
      </c>
      <c r="AR288" s="493" t="n">
        <v>0</v>
      </c>
      <c r="AS288" s="493" t="n">
        <v>0</v>
      </c>
      <c r="AT288" s="493" t="n">
        <v>0</v>
      </c>
      <c r="AU288" s="493" t="n">
        <v>0</v>
      </c>
      <c r="AV288" s="493" t="n">
        <v>0</v>
      </c>
      <c r="AW288" s="493" t="n">
        <v>0</v>
      </c>
      <c r="AX288" s="493" t="n">
        <v>0</v>
      </c>
      <c r="AY288" s="493" t="n">
        <v>0</v>
      </c>
      <c r="AZ288" s="493" t="n">
        <v>0</v>
      </c>
      <c r="BA288" s="493" t="n">
        <v>0</v>
      </c>
      <c r="BB288" s="493" t="n">
        <v>0</v>
      </c>
      <c r="BC288" s="493" t="n">
        <v>0</v>
      </c>
      <c r="BD288" s="493" t="n">
        <v>0</v>
      </c>
      <c r="BE288" s="493" t="n">
        <v>0</v>
      </c>
      <c r="BF288" s="493" t="n">
        <v>0</v>
      </c>
      <c r="BG288" s="493" t="n">
        <v>0</v>
      </c>
      <c r="BH288" s="493" t="n">
        <v>0</v>
      </c>
      <c r="BI288" s="493" t="n">
        <v>0</v>
      </c>
      <c r="BJ288" s="493" t="n">
        <v>0</v>
      </c>
      <c r="BK288" s="493" t="n">
        <v>0</v>
      </c>
      <c r="BL288" s="493" t="n">
        <v>0</v>
      </c>
      <c r="BM288" s="493" t="n">
        <v>0</v>
      </c>
      <c r="BN288" s="493" t="n">
        <v>0</v>
      </c>
      <c r="BO288" s="493" t="n">
        <v>0</v>
      </c>
      <c r="BP288" s="493" t="n">
        <v>0</v>
      </c>
      <c r="BQ288" s="493" t="n">
        <v>0</v>
      </c>
      <c r="BR288" s="493" t="n">
        <v>0</v>
      </c>
      <c r="BS288" s="493" t="n">
        <v>0</v>
      </c>
      <c r="BT288" s="493" t="n">
        <v>0</v>
      </c>
      <c r="BU288" s="493" t="n">
        <v>0</v>
      </c>
      <c r="BV288" s="493" t="n">
        <v>0</v>
      </c>
      <c r="BW288" s="493" t="n">
        <v>0</v>
      </c>
    </row>
    <row r="289">
      <c r="A289" t="inlineStr">
        <is>
          <t>[C11A1] 심혈관 질환 다중요법 목적의 복합제제 (단일 투약 형태)</t>
        </is>
      </c>
      <c r="B289" t="inlineStr">
        <is>
          <t>영진약품</t>
        </is>
      </c>
      <c r="C289" t="inlineStr">
        <is>
          <t>텔미로수</t>
        </is>
      </c>
      <c r="D289" t="inlineStr">
        <is>
          <t>영진약품</t>
        </is>
      </c>
      <c r="E289" t="inlineStr">
        <is>
          <t>rosuvastatin calcium  ( as rosuvastatin),  telmisartan</t>
        </is>
      </c>
      <c r="F289" t="inlineStr">
        <is>
          <t>보건소</t>
        </is>
      </c>
      <c r="G289" t="inlineStr">
        <is>
          <t>Generic</t>
        </is>
      </c>
      <c r="H289" s="493" t="n">
        <v>0</v>
      </c>
      <c r="I289" s="493" t="n">
        <v>0</v>
      </c>
      <c r="J289" s="493" t="n">
        <v>0</v>
      </c>
      <c r="K289" s="493" t="n">
        <v>132.3</v>
      </c>
      <c r="L289" s="493" t="n">
        <v>0</v>
      </c>
      <c r="M289" s="493" t="n">
        <v>0</v>
      </c>
      <c r="N289" s="493" t="n">
        <v>0</v>
      </c>
      <c r="O289" s="493" t="n">
        <v>0</v>
      </c>
      <c r="P289" s="493" t="n">
        <v>0</v>
      </c>
      <c r="Q289" s="493" t="n">
        <v>0</v>
      </c>
      <c r="R289" s="493" t="n">
        <v>0</v>
      </c>
      <c r="S289" s="493" t="n">
        <v>0</v>
      </c>
      <c r="T289" s="493" t="n">
        <v>0</v>
      </c>
      <c r="U289" s="493" t="n">
        <v>0</v>
      </c>
      <c r="V289" s="493" t="n">
        <v>0</v>
      </c>
      <c r="W289" s="493" t="n">
        <v>0</v>
      </c>
      <c r="X289" s="493" t="n">
        <v>0</v>
      </c>
      <c r="Y289" s="493" t="n">
        <v>0</v>
      </c>
      <c r="Z289" s="493" t="n">
        <v>0</v>
      </c>
      <c r="AA289" s="493" t="n">
        <v>0</v>
      </c>
      <c r="AB289" s="493" t="n">
        <v>0</v>
      </c>
      <c r="AC289" s="493" t="n">
        <v>0</v>
      </c>
      <c r="AD289" s="493" t="n">
        <v>0</v>
      </c>
      <c r="AE289" s="493" t="n">
        <v>0</v>
      </c>
      <c r="AF289" s="493" t="n">
        <v>0</v>
      </c>
      <c r="AG289" s="493" t="n">
        <v>0</v>
      </c>
      <c r="AH289" s="493" t="n">
        <v>0</v>
      </c>
      <c r="AI289" s="493" t="n">
        <v>0</v>
      </c>
      <c r="AJ289" s="493" t="n">
        <v>0</v>
      </c>
      <c r="AK289" s="493" t="n">
        <v>0</v>
      </c>
      <c r="AL289" s="493" t="n">
        <v>0</v>
      </c>
      <c r="AM289" s="493" t="n">
        <v>0</v>
      </c>
      <c r="AN289" s="493" t="n">
        <v>0</v>
      </c>
      <c r="AO289" s="493" t="n">
        <v>0</v>
      </c>
      <c r="AP289" s="493" t="n">
        <v>0</v>
      </c>
      <c r="AQ289" s="493" t="n">
        <v>0</v>
      </c>
      <c r="AR289" s="493" t="n">
        <v>0</v>
      </c>
      <c r="AS289" s="493" t="n">
        <v>0</v>
      </c>
      <c r="AT289" s="493" t="n">
        <v>0</v>
      </c>
      <c r="AU289" s="493" t="n">
        <v>0</v>
      </c>
      <c r="AV289" s="493" t="n">
        <v>0</v>
      </c>
      <c r="AW289" s="493" t="n">
        <v>0</v>
      </c>
      <c r="AX289" s="493" t="n">
        <v>0</v>
      </c>
      <c r="AY289" s="493" t="n">
        <v>0</v>
      </c>
      <c r="AZ289" s="493" t="n">
        <v>0</v>
      </c>
      <c r="BA289" s="493" t="n">
        <v>0</v>
      </c>
      <c r="BB289" s="493" t="n">
        <v>0</v>
      </c>
      <c r="BC289" s="493" t="n">
        <v>0</v>
      </c>
      <c r="BD289" s="493" t="n">
        <v>0</v>
      </c>
      <c r="BE289" s="493" t="n">
        <v>0</v>
      </c>
      <c r="BF289" s="493" t="n">
        <v>0</v>
      </c>
      <c r="BG289" s="493" t="n">
        <v>0</v>
      </c>
      <c r="BH289" s="493" t="n">
        <v>0</v>
      </c>
      <c r="BI289" s="493" t="n">
        <v>0</v>
      </c>
      <c r="BJ289" s="493" t="n">
        <v>0</v>
      </c>
      <c r="BK289" s="493" t="n">
        <v>0</v>
      </c>
      <c r="BL289" s="493" t="n">
        <v>0</v>
      </c>
      <c r="BM289" s="493" t="n">
        <v>0</v>
      </c>
      <c r="BN289" s="493" t="n">
        <v>0</v>
      </c>
      <c r="BO289" s="493" t="n">
        <v>0</v>
      </c>
      <c r="BP289" s="493" t="n">
        <v>0</v>
      </c>
      <c r="BQ289" s="493" t="n">
        <v>0</v>
      </c>
      <c r="BR289" s="493" t="n">
        <v>0</v>
      </c>
      <c r="BS289" s="493" t="n">
        <v>0</v>
      </c>
      <c r="BT289" s="493" t="n">
        <v>0</v>
      </c>
      <c r="BU289" s="493" t="n">
        <v>0</v>
      </c>
      <c r="BV289" s="493" t="n">
        <v>0</v>
      </c>
      <c r="BW289" s="493" t="n">
        <v>0</v>
      </c>
    </row>
    <row r="290">
      <c r="A290" t="inlineStr">
        <is>
          <t>[C11A1] 심혈관 질환 다중요법 목적의 복합제제 (단일 투약 형태)</t>
        </is>
      </c>
      <c r="B290" t="inlineStr">
        <is>
          <t>오스틴</t>
        </is>
      </c>
      <c r="C290" t="inlineStr">
        <is>
          <t>노토바</t>
        </is>
      </c>
      <c r="D290" t="inlineStr">
        <is>
          <t>오스틴</t>
        </is>
      </c>
      <c r="E290" t="inlineStr">
        <is>
          <t>amlodipine besylate,  atorvastatin calcium</t>
        </is>
      </c>
      <c r="F290" t="inlineStr">
        <is>
          <t>종합병원</t>
        </is>
      </c>
      <c r="G290" t="inlineStr">
        <is>
          <t>Generic</t>
        </is>
      </c>
      <c r="H290" s="493" t="n">
        <v>0</v>
      </c>
      <c r="I290" s="493" t="n">
        <v>0</v>
      </c>
      <c r="J290" s="493" t="n">
        <v>0</v>
      </c>
      <c r="K290" s="493" t="n">
        <v>0</v>
      </c>
      <c r="L290" s="493" t="n">
        <v>0</v>
      </c>
      <c r="M290" s="493" t="n">
        <v>0</v>
      </c>
      <c r="N290" s="493" t="n">
        <v>0</v>
      </c>
      <c r="O290" s="493" t="n">
        <v>0</v>
      </c>
      <c r="P290" s="493" t="n">
        <v>0</v>
      </c>
      <c r="Q290" s="493" t="n">
        <v>0</v>
      </c>
      <c r="R290" s="493" t="n">
        <v>55.5</v>
      </c>
      <c r="S290" s="493" t="n">
        <v>0</v>
      </c>
      <c r="T290" s="493" t="n">
        <v>0</v>
      </c>
      <c r="U290" s="493" t="n">
        <v>0</v>
      </c>
      <c r="V290" s="493" t="n">
        <v>0</v>
      </c>
      <c r="W290" s="493" t="n">
        <v>0</v>
      </c>
      <c r="X290" s="493" t="n">
        <v>0</v>
      </c>
      <c r="Y290" s="493" t="n">
        <v>0</v>
      </c>
      <c r="Z290" s="493" t="n">
        <v>0</v>
      </c>
      <c r="AA290" s="493" t="n">
        <v>0</v>
      </c>
      <c r="AB290" s="493" t="n">
        <v>0</v>
      </c>
      <c r="AC290" s="493" t="n">
        <v>0</v>
      </c>
      <c r="AD290" s="493" t="n">
        <v>0</v>
      </c>
      <c r="AE290" s="493" t="n">
        <v>0</v>
      </c>
      <c r="AF290" s="493" t="n">
        <v>0</v>
      </c>
      <c r="AG290" s="493" t="n">
        <v>0</v>
      </c>
      <c r="AH290" s="493" t="n">
        <v>0</v>
      </c>
      <c r="AI290" s="493" t="n">
        <v>0</v>
      </c>
      <c r="AJ290" s="493" t="n">
        <v>0</v>
      </c>
      <c r="AK290" s="493" t="n">
        <v>0</v>
      </c>
      <c r="AL290" s="493" t="n">
        <v>0</v>
      </c>
      <c r="AM290" s="493" t="n">
        <v>0</v>
      </c>
      <c r="AN290" s="493" t="n">
        <v>0</v>
      </c>
      <c r="AO290" s="493" t="n">
        <v>0</v>
      </c>
      <c r="AP290" s="493" t="n">
        <v>0</v>
      </c>
      <c r="AQ290" s="493" t="n">
        <v>0</v>
      </c>
      <c r="AR290" s="493" t="n">
        <v>0</v>
      </c>
      <c r="AS290" s="493" t="n">
        <v>0</v>
      </c>
      <c r="AT290" s="493" t="n">
        <v>0</v>
      </c>
      <c r="AU290" s="493" t="n">
        <v>0</v>
      </c>
      <c r="AV290" s="493" t="n">
        <v>0</v>
      </c>
      <c r="AW290" s="493" t="n">
        <v>0</v>
      </c>
      <c r="AX290" s="493" t="n">
        <v>0</v>
      </c>
      <c r="AY290" s="493" t="n">
        <v>0</v>
      </c>
      <c r="AZ290" s="493" t="n">
        <v>0</v>
      </c>
      <c r="BA290" s="493" t="n">
        <v>0</v>
      </c>
      <c r="BB290" s="493" t="n">
        <v>0</v>
      </c>
      <c r="BC290" s="493" t="n">
        <v>0</v>
      </c>
      <c r="BD290" s="493" t="n">
        <v>0</v>
      </c>
      <c r="BE290" s="493" t="n">
        <v>0</v>
      </c>
      <c r="BF290" s="493" t="n">
        <v>0</v>
      </c>
      <c r="BG290" s="493" t="n">
        <v>0</v>
      </c>
      <c r="BH290" s="493" t="n">
        <v>0</v>
      </c>
      <c r="BI290" s="493" t="n">
        <v>0</v>
      </c>
      <c r="BJ290" s="493" t="n">
        <v>0</v>
      </c>
      <c r="BK290" s="493" t="n">
        <v>0</v>
      </c>
      <c r="BL290" s="493" t="n">
        <v>0</v>
      </c>
      <c r="BM290" s="493" t="n">
        <v>0</v>
      </c>
      <c r="BN290" s="493" t="n">
        <v>0</v>
      </c>
      <c r="BO290" s="493" t="n">
        <v>0</v>
      </c>
      <c r="BP290" s="493" t="n">
        <v>0</v>
      </c>
      <c r="BQ290" s="493" t="n">
        <v>0</v>
      </c>
      <c r="BR290" s="493" t="n">
        <v>0</v>
      </c>
      <c r="BS290" s="493" t="n">
        <v>0</v>
      </c>
      <c r="BT290" s="493" t="n">
        <v>0</v>
      </c>
      <c r="BU290" s="493" t="n">
        <v>0</v>
      </c>
      <c r="BV290" s="493" t="n">
        <v>0</v>
      </c>
      <c r="BW290" s="493" t="n">
        <v>0</v>
      </c>
    </row>
    <row r="291">
      <c r="A291" t="inlineStr">
        <is>
          <t>[C11A1] 심혈관 질환 다중요법 목적의 복합제제 (단일 투약 형태)</t>
        </is>
      </c>
      <c r="B291" t="inlineStr">
        <is>
          <t>오스틴</t>
        </is>
      </c>
      <c r="C291" t="inlineStr">
        <is>
          <t>노토바</t>
        </is>
      </c>
      <c r="D291" t="inlineStr">
        <is>
          <t>오스틴</t>
        </is>
      </c>
      <c r="E291" t="inlineStr">
        <is>
          <t>amlodipine besylate,  atorvastatin calcium</t>
        </is>
      </c>
      <c r="F291" t="inlineStr">
        <is>
          <t>병원</t>
        </is>
      </c>
      <c r="G291" t="inlineStr">
        <is>
          <t>Generic</t>
        </is>
      </c>
      <c r="H291" s="493" t="n">
        <v>616</v>
      </c>
      <c r="I291" s="493" t="n">
        <v>708</v>
      </c>
      <c r="J291" s="493" t="n">
        <v>1684</v>
      </c>
      <c r="K291" s="493" t="n">
        <v>2384.16</v>
      </c>
      <c r="L291" s="493" t="n">
        <v>2239.06</v>
      </c>
      <c r="M291" s="493" t="n">
        <v>1508</v>
      </c>
      <c r="N291" s="493" t="n">
        <v>1935.06</v>
      </c>
      <c r="O291" s="493" t="n">
        <v>2129.06</v>
      </c>
      <c r="P291" s="493" t="n">
        <v>2456.9</v>
      </c>
      <c r="Q291" s="493" t="n">
        <v>2213.2</v>
      </c>
      <c r="R291" s="493" t="n">
        <v>2198.56</v>
      </c>
      <c r="S291" s="493" t="n">
        <v>3211.5</v>
      </c>
      <c r="T291" s="493" t="n">
        <v>2122</v>
      </c>
      <c r="U291" s="493" t="n">
        <v>1330.6</v>
      </c>
      <c r="V291" s="493" t="n">
        <v>2152.96</v>
      </c>
      <c r="W291" s="493" t="n">
        <v>1961</v>
      </c>
      <c r="X291" s="493" t="n">
        <v>2006.5</v>
      </c>
      <c r="Y291" s="493" t="n">
        <v>1862.5</v>
      </c>
      <c r="Z291" s="493" t="n">
        <v>1302.8</v>
      </c>
      <c r="AA291" s="493" t="n">
        <v>1826.8</v>
      </c>
      <c r="AB291" s="493" t="n">
        <v>1436.6</v>
      </c>
      <c r="AC291" s="493" t="n">
        <v>1779.4</v>
      </c>
      <c r="AD291" s="493" t="n">
        <v>1915.66</v>
      </c>
      <c r="AE291" s="493" t="n">
        <v>2397</v>
      </c>
      <c r="AF291" s="493" t="n">
        <v>1067</v>
      </c>
      <c r="AG291" s="493" t="n">
        <v>2135.4</v>
      </c>
      <c r="AH291" s="493" t="n">
        <v>2054.59</v>
      </c>
      <c r="AI291" s="493" t="n">
        <v>2638.6</v>
      </c>
      <c r="AJ291" s="493" t="n">
        <v>1028</v>
      </c>
      <c r="AK291" s="493" t="n">
        <v>2833.2</v>
      </c>
      <c r="AL291" s="493" t="n">
        <v>1896.52</v>
      </c>
      <c r="AM291" s="493" t="n">
        <v>2323.32</v>
      </c>
      <c r="AN291" s="493" t="n">
        <v>1630.4</v>
      </c>
      <c r="AO291" s="493" t="n">
        <v>1162.2</v>
      </c>
      <c r="AP291" s="493" t="n">
        <v>1366.5</v>
      </c>
      <c r="AQ291" s="493" t="n">
        <v>1514.4</v>
      </c>
      <c r="AR291" s="493" t="n">
        <v>2735</v>
      </c>
      <c r="AS291" s="493" t="n">
        <v>2398.85</v>
      </c>
      <c r="AT291" s="493" t="n">
        <v>1031.8</v>
      </c>
      <c r="AU291" s="493" t="n">
        <v>1040.54</v>
      </c>
      <c r="AV291" s="493" t="n">
        <v>1974.2</v>
      </c>
      <c r="AW291" s="493" t="n">
        <v>1569.48</v>
      </c>
      <c r="AX291" s="493" t="n">
        <v>2337.8</v>
      </c>
      <c r="AY291" s="493" t="n">
        <v>838.7</v>
      </c>
      <c r="AZ291" s="493" t="n">
        <v>1239.01</v>
      </c>
      <c r="BA291" s="493" t="n">
        <v>940.59</v>
      </c>
      <c r="BB291" s="493" t="n">
        <v>799.62</v>
      </c>
      <c r="BC291" s="493" t="n">
        <v>653.72</v>
      </c>
      <c r="BD291" s="493" t="n">
        <v>2057.19</v>
      </c>
      <c r="BE291" s="493" t="n">
        <v>972.5599999999999</v>
      </c>
      <c r="BF291" s="493" t="n">
        <v>201.6</v>
      </c>
      <c r="BG291" s="493" t="n">
        <v>338.23</v>
      </c>
      <c r="BH291" s="493" t="n">
        <v>258.44</v>
      </c>
      <c r="BI291" s="493" t="n">
        <v>418.32</v>
      </c>
      <c r="BJ291" s="493" t="n">
        <v>254.79</v>
      </c>
      <c r="BK291" s="493" t="n">
        <v>186.9</v>
      </c>
      <c r="BL291" s="493" t="n">
        <v>246.12</v>
      </c>
      <c r="BM291" s="493" t="n">
        <v>136.64</v>
      </c>
      <c r="BN291" s="493" t="n">
        <v>0</v>
      </c>
      <c r="BO291" s="493" t="n">
        <v>0</v>
      </c>
      <c r="BP291" s="493" t="n">
        <v>0</v>
      </c>
      <c r="BQ291" s="493" t="n">
        <v>0</v>
      </c>
      <c r="BR291" s="493" t="n">
        <v>0</v>
      </c>
      <c r="BS291" s="493" t="n">
        <v>0</v>
      </c>
      <c r="BT291" s="493" t="n">
        <v>0</v>
      </c>
      <c r="BU291" s="493" t="n">
        <v>0</v>
      </c>
      <c r="BV291" s="493" t="n">
        <v>0</v>
      </c>
      <c r="BW291" s="493" t="n">
        <v>0</v>
      </c>
    </row>
    <row r="292">
      <c r="A292" t="inlineStr">
        <is>
          <t>[C11A1] 심혈관 질환 다중요법 목적의 복합제제 (단일 투약 형태)</t>
        </is>
      </c>
      <c r="B292" t="inlineStr">
        <is>
          <t>오스틴</t>
        </is>
      </c>
      <c r="C292" t="inlineStr">
        <is>
          <t>노토바</t>
        </is>
      </c>
      <c r="D292" t="inlineStr">
        <is>
          <t>오스틴</t>
        </is>
      </c>
      <c r="E292" t="inlineStr">
        <is>
          <t>amlodipine besylate,  atorvastatin calcium</t>
        </is>
      </c>
      <c r="F292" t="inlineStr">
        <is>
          <t>의원</t>
        </is>
      </c>
      <c r="G292" t="inlineStr">
        <is>
          <t>Generic</t>
        </is>
      </c>
      <c r="H292" s="493" t="n">
        <v>25049.55</v>
      </c>
      <c r="I292" s="493" t="n">
        <v>25323</v>
      </c>
      <c r="J292" s="493" t="n">
        <v>29604.48</v>
      </c>
      <c r="K292" s="493" t="n">
        <v>28332.11</v>
      </c>
      <c r="L292" s="493" t="n">
        <v>25231.28</v>
      </c>
      <c r="M292" s="493" t="n">
        <v>25272.53</v>
      </c>
      <c r="N292" s="493" t="n">
        <v>19400.21</v>
      </c>
      <c r="O292" s="493" t="n">
        <v>28867.4</v>
      </c>
      <c r="P292" s="493" t="n">
        <v>28068.34</v>
      </c>
      <c r="Q292" s="493" t="n">
        <v>21494.76</v>
      </c>
      <c r="R292" s="493" t="n">
        <v>19534.19</v>
      </c>
      <c r="S292" s="493" t="n">
        <v>25551.08</v>
      </c>
      <c r="T292" s="493" t="n">
        <v>21239.42</v>
      </c>
      <c r="U292" s="493" t="n">
        <v>17916.78</v>
      </c>
      <c r="V292" s="493" t="n">
        <v>21366.73</v>
      </c>
      <c r="W292" s="493" t="n">
        <v>22378.93</v>
      </c>
      <c r="X292" s="493" t="n">
        <v>19372.96</v>
      </c>
      <c r="Y292" s="493" t="n">
        <v>14597.19</v>
      </c>
      <c r="Z292" s="493" t="n">
        <v>11483.93</v>
      </c>
      <c r="AA292" s="493" t="n">
        <v>12046.72</v>
      </c>
      <c r="AB292" s="493" t="n">
        <v>9499.450000000001</v>
      </c>
      <c r="AC292" s="493" t="n">
        <v>11756.03</v>
      </c>
      <c r="AD292" s="493" t="n">
        <v>13171.33</v>
      </c>
      <c r="AE292" s="493" t="n">
        <v>14795.77</v>
      </c>
      <c r="AF292" s="493" t="n">
        <v>12385.13</v>
      </c>
      <c r="AG292" s="493" t="n">
        <v>12659.66</v>
      </c>
      <c r="AH292" s="493" t="n">
        <v>14292.7</v>
      </c>
      <c r="AI292" s="493" t="n">
        <v>14010.26</v>
      </c>
      <c r="AJ292" s="493" t="n">
        <v>13428.45</v>
      </c>
      <c r="AK292" s="493" t="n">
        <v>14038.39</v>
      </c>
      <c r="AL292" s="493" t="n">
        <v>14091.85</v>
      </c>
      <c r="AM292" s="493" t="n">
        <v>15765.63</v>
      </c>
      <c r="AN292" s="493" t="n">
        <v>12279.15</v>
      </c>
      <c r="AO292" s="493" t="n">
        <v>14783.89</v>
      </c>
      <c r="AP292" s="493" t="n">
        <v>11188.07</v>
      </c>
      <c r="AQ292" s="493" t="n">
        <v>14133.45</v>
      </c>
      <c r="AR292" s="493" t="n">
        <v>12310.5</v>
      </c>
      <c r="AS292" s="493" t="n">
        <v>11954.4</v>
      </c>
      <c r="AT292" s="493" t="n">
        <v>10834.17</v>
      </c>
      <c r="AU292" s="493" t="n">
        <v>10406.95</v>
      </c>
      <c r="AV292" s="493" t="n">
        <v>12601.46</v>
      </c>
      <c r="AW292" s="493" t="n">
        <v>9677</v>
      </c>
      <c r="AX292" s="493" t="n">
        <v>13457.51</v>
      </c>
      <c r="AY292" s="493" t="n">
        <v>10194.94</v>
      </c>
      <c r="AZ292" s="493" t="n">
        <v>10105.56</v>
      </c>
      <c r="BA292" s="493" t="n">
        <v>12009.28</v>
      </c>
      <c r="BB292" s="493" t="n">
        <v>13694.56</v>
      </c>
      <c r="BC292" s="493" t="n">
        <v>13359.43</v>
      </c>
      <c r="BD292" s="493" t="n">
        <v>11418.1</v>
      </c>
      <c r="BE292" s="493" t="n">
        <v>9284.65</v>
      </c>
      <c r="BF292" s="493" t="n">
        <v>10426.37</v>
      </c>
      <c r="BG292" s="493" t="n">
        <v>8729.76</v>
      </c>
      <c r="BH292" s="493" t="n">
        <v>10868.5</v>
      </c>
      <c r="BI292" s="493" t="n">
        <v>11596.64</v>
      </c>
      <c r="BJ292" s="493" t="n">
        <v>9227.16</v>
      </c>
      <c r="BK292" s="493" t="n">
        <v>9131.950000000001</v>
      </c>
      <c r="BL292" s="493" t="n">
        <v>8782.690000000001</v>
      </c>
      <c r="BM292" s="493" t="n">
        <v>10681.3</v>
      </c>
      <c r="BN292" s="493" t="n">
        <v>6613.04</v>
      </c>
      <c r="BO292" s="493" t="n">
        <v>7505.4</v>
      </c>
      <c r="BP292" s="493" t="n">
        <v>8847.58</v>
      </c>
      <c r="BQ292" s="493" t="n">
        <v>9365.1</v>
      </c>
      <c r="BR292" s="493" t="n">
        <v>6940.3</v>
      </c>
      <c r="BS292" s="493" t="n">
        <v>8879.01</v>
      </c>
      <c r="BT292" s="493" t="n">
        <v>28819.52</v>
      </c>
      <c r="BU292" s="493" t="n">
        <v>29516.1</v>
      </c>
      <c r="BV292" s="493" t="n">
        <v>29721.39</v>
      </c>
      <c r="BW292" s="493" t="n">
        <v>28987.05</v>
      </c>
    </row>
    <row r="293">
      <c r="A293" t="inlineStr">
        <is>
          <t>[C11A1] 심혈관 질환 다중요법 목적의 복합제제 (단일 투약 형태)</t>
        </is>
      </c>
      <c r="B293" t="inlineStr">
        <is>
          <t>오스틴</t>
        </is>
      </c>
      <c r="C293" t="inlineStr">
        <is>
          <t>노토바</t>
        </is>
      </c>
      <c r="D293" t="inlineStr">
        <is>
          <t>오스틴</t>
        </is>
      </c>
      <c r="E293" t="inlineStr">
        <is>
          <t>amlodipine besylate,  atorvastatin calcium</t>
        </is>
      </c>
      <c r="F293" t="inlineStr">
        <is>
          <t>보건소</t>
        </is>
      </c>
      <c r="G293" t="inlineStr">
        <is>
          <t>Generic</t>
        </is>
      </c>
      <c r="H293" s="493" t="n">
        <v>0</v>
      </c>
      <c r="I293" s="493" t="n">
        <v>0</v>
      </c>
      <c r="J293" s="493" t="n">
        <v>0</v>
      </c>
      <c r="K293" s="493" t="n">
        <v>0</v>
      </c>
      <c r="L293" s="493" t="n">
        <v>0</v>
      </c>
      <c r="M293" s="493" t="n">
        <v>0</v>
      </c>
      <c r="N293" s="493" t="n">
        <v>0</v>
      </c>
      <c r="O293" s="493" t="n">
        <v>0</v>
      </c>
      <c r="P293" s="493" t="n">
        <v>0</v>
      </c>
      <c r="Q293" s="493" t="n">
        <v>0</v>
      </c>
      <c r="R293" s="493" t="n">
        <v>0</v>
      </c>
      <c r="S293" s="493" t="n">
        <v>0</v>
      </c>
      <c r="T293" s="493" t="n">
        <v>0</v>
      </c>
      <c r="U293" s="493" t="n">
        <v>0</v>
      </c>
      <c r="V293" s="493" t="n">
        <v>0</v>
      </c>
      <c r="W293" s="493" t="n">
        <v>0</v>
      </c>
      <c r="X293" s="493" t="n">
        <v>0</v>
      </c>
      <c r="Y293" s="493" t="n">
        <v>0</v>
      </c>
      <c r="Z293" s="493" t="n">
        <v>0</v>
      </c>
      <c r="AA293" s="493" t="n">
        <v>0</v>
      </c>
      <c r="AB293" s="493" t="n">
        <v>0</v>
      </c>
      <c r="AC293" s="493" t="n">
        <v>0</v>
      </c>
      <c r="AD293" s="493" t="n">
        <v>0</v>
      </c>
      <c r="AE293" s="493" t="n">
        <v>0</v>
      </c>
      <c r="AF293" s="493" t="n">
        <v>0</v>
      </c>
      <c r="AG293" s="493" t="n">
        <v>0</v>
      </c>
      <c r="AH293" s="493" t="n">
        <v>0</v>
      </c>
      <c r="AI293" s="493" t="n">
        <v>354.9</v>
      </c>
      <c r="AJ293" s="493" t="n">
        <v>0</v>
      </c>
      <c r="AK293" s="493" t="n">
        <v>313.2</v>
      </c>
      <c r="AL293" s="493" t="n">
        <v>0</v>
      </c>
      <c r="AM293" s="493" t="n">
        <v>357.9</v>
      </c>
      <c r="AN293" s="493" t="n">
        <v>0</v>
      </c>
      <c r="AO293" s="493" t="n">
        <v>0</v>
      </c>
      <c r="AP293" s="493" t="n">
        <v>0</v>
      </c>
      <c r="AQ293" s="493" t="n">
        <v>0</v>
      </c>
      <c r="AR293" s="493" t="n">
        <v>0</v>
      </c>
      <c r="AS293" s="493" t="n">
        <v>0</v>
      </c>
      <c r="AT293" s="493" t="n">
        <v>0</v>
      </c>
      <c r="AU293" s="493" t="n">
        <v>0</v>
      </c>
      <c r="AV293" s="493" t="n">
        <v>0</v>
      </c>
      <c r="AW293" s="493" t="n">
        <v>0</v>
      </c>
      <c r="AX293" s="493" t="n">
        <v>0</v>
      </c>
      <c r="AY293" s="493" t="n">
        <v>0</v>
      </c>
      <c r="AZ293" s="493" t="n">
        <v>0</v>
      </c>
      <c r="BA293" s="493" t="n">
        <v>0</v>
      </c>
      <c r="BB293" s="493" t="n">
        <v>0</v>
      </c>
      <c r="BC293" s="493" t="n">
        <v>0</v>
      </c>
      <c r="BD293" s="493" t="n">
        <v>0</v>
      </c>
      <c r="BE293" s="493" t="n">
        <v>462.6</v>
      </c>
      <c r="BF293" s="493" t="n">
        <v>0</v>
      </c>
      <c r="BG293" s="493" t="n">
        <v>0</v>
      </c>
      <c r="BH293" s="493" t="n">
        <v>418.5</v>
      </c>
      <c r="BI293" s="493" t="n">
        <v>0</v>
      </c>
      <c r="BJ293" s="493" t="n">
        <v>567</v>
      </c>
      <c r="BK293" s="493" t="n">
        <v>0</v>
      </c>
      <c r="BL293" s="493" t="n">
        <v>0</v>
      </c>
      <c r="BM293" s="493" t="n">
        <v>665.1</v>
      </c>
      <c r="BN293" s="493" t="n">
        <v>0</v>
      </c>
      <c r="BO293" s="493" t="n">
        <v>0</v>
      </c>
      <c r="BP293" s="493" t="n">
        <v>394.2</v>
      </c>
      <c r="BQ293" s="493" t="n">
        <v>0</v>
      </c>
      <c r="BR293" s="493" t="n">
        <v>0</v>
      </c>
      <c r="BS293" s="493" t="n">
        <v>693</v>
      </c>
      <c r="BT293" s="493" t="n">
        <v>0</v>
      </c>
      <c r="BU293" s="493" t="n">
        <v>362.7</v>
      </c>
      <c r="BV293" s="493" t="n">
        <v>478.8</v>
      </c>
      <c r="BW293" s="493" t="n">
        <v>0</v>
      </c>
    </row>
    <row r="294">
      <c r="A294" t="inlineStr">
        <is>
          <t>[C11A1] 심혈관 질환 다중요법 목적의 복합제제 (단일 투약 형태)</t>
        </is>
      </c>
      <c r="B294" t="inlineStr">
        <is>
          <t>위더스제약</t>
        </is>
      </c>
      <c r="C294" t="inlineStr">
        <is>
          <t>듀로텔</t>
        </is>
      </c>
      <c r="D294" t="inlineStr">
        <is>
          <t>위더스제약</t>
        </is>
      </c>
      <c r="E294" t="inlineStr">
        <is>
          <t>rosuvastatin calcium  ( as rosuvastatin),  telmisartan</t>
        </is>
      </c>
      <c r="F294" t="inlineStr">
        <is>
          <t>상급종합병원</t>
        </is>
      </c>
      <c r="G294" t="inlineStr">
        <is>
          <t>Generic</t>
        </is>
      </c>
      <c r="H294" s="493" t="n">
        <v>0</v>
      </c>
      <c r="I294" s="493" t="n">
        <v>0</v>
      </c>
      <c r="J294" s="493" t="n">
        <v>0</v>
      </c>
      <c r="K294" s="493" t="n">
        <v>0</v>
      </c>
      <c r="L294" s="493" t="n">
        <v>0</v>
      </c>
      <c r="M294" s="493" t="n">
        <v>0</v>
      </c>
      <c r="N294" s="493" t="n">
        <v>0</v>
      </c>
      <c r="O294" s="493" t="n">
        <v>0</v>
      </c>
      <c r="P294" s="493" t="n">
        <v>0</v>
      </c>
      <c r="Q294" s="493" t="n">
        <v>0</v>
      </c>
      <c r="R294" s="493" t="n">
        <v>0</v>
      </c>
      <c r="S294" s="493" t="n">
        <v>0</v>
      </c>
      <c r="T294" s="493" t="n">
        <v>0</v>
      </c>
      <c r="U294" s="493" t="n">
        <v>0</v>
      </c>
      <c r="V294" s="493" t="n">
        <v>0</v>
      </c>
      <c r="W294" s="493" t="n">
        <v>0</v>
      </c>
      <c r="X294" s="493" t="n">
        <v>0</v>
      </c>
      <c r="Y294" s="493" t="n">
        <v>0</v>
      </c>
      <c r="Z294" s="493" t="n">
        <v>0</v>
      </c>
      <c r="AA294" s="493" t="n">
        <v>0</v>
      </c>
      <c r="AB294" s="493" t="n">
        <v>0</v>
      </c>
      <c r="AC294" s="493" t="n">
        <v>0</v>
      </c>
      <c r="AD294" s="493" t="n">
        <v>0</v>
      </c>
      <c r="AE294" s="493" t="n">
        <v>0</v>
      </c>
      <c r="AF294" s="493" t="n">
        <v>0</v>
      </c>
      <c r="AG294" s="493" t="n">
        <v>0</v>
      </c>
      <c r="AH294" s="493" t="n">
        <v>0</v>
      </c>
      <c r="AI294" s="493" t="n">
        <v>0</v>
      </c>
      <c r="AJ294" s="493" t="n">
        <v>0</v>
      </c>
      <c r="AK294" s="493" t="n">
        <v>0</v>
      </c>
      <c r="AL294" s="493" t="n">
        <v>0</v>
      </c>
      <c r="AM294" s="493" t="n">
        <v>0</v>
      </c>
      <c r="AN294" s="493" t="n">
        <v>0</v>
      </c>
      <c r="AO294" s="493" t="n">
        <v>0</v>
      </c>
      <c r="AP294" s="493" t="n">
        <v>0</v>
      </c>
      <c r="AQ294" s="493" t="n">
        <v>0</v>
      </c>
      <c r="AR294" s="493" t="n">
        <v>0</v>
      </c>
      <c r="AS294" s="493" t="n">
        <v>0</v>
      </c>
      <c r="AT294" s="493" t="n">
        <v>0</v>
      </c>
      <c r="AU294" s="493" t="n">
        <v>0</v>
      </c>
      <c r="AV294" s="493" t="n">
        <v>0</v>
      </c>
      <c r="AW294" s="493" t="n">
        <v>0</v>
      </c>
      <c r="AX294" s="493" t="n">
        <v>0</v>
      </c>
      <c r="AY294" s="493" t="n">
        <v>0</v>
      </c>
      <c r="AZ294" s="493" t="n">
        <v>0</v>
      </c>
      <c r="BA294" s="493" t="n">
        <v>0</v>
      </c>
      <c r="BB294" s="493" t="n">
        <v>0</v>
      </c>
      <c r="BC294" s="493" t="n">
        <v>0</v>
      </c>
      <c r="BD294" s="493" t="n">
        <v>0</v>
      </c>
      <c r="BE294" s="493" t="n">
        <v>869</v>
      </c>
      <c r="BF294" s="493" t="n">
        <v>0</v>
      </c>
      <c r="BG294" s="493" t="n">
        <v>0</v>
      </c>
      <c r="BH294" s="493" t="n">
        <v>0</v>
      </c>
      <c r="BI294" s="493" t="n">
        <v>0</v>
      </c>
      <c r="BJ294" s="493" t="n">
        <v>0</v>
      </c>
      <c r="BK294" s="493" t="n">
        <v>0</v>
      </c>
      <c r="BL294" s="493" t="n">
        <v>0</v>
      </c>
      <c r="BM294" s="493" t="n">
        <v>0</v>
      </c>
      <c r="BN294" s="493" t="n">
        <v>0</v>
      </c>
      <c r="BO294" s="493" t="n">
        <v>0</v>
      </c>
      <c r="BP294" s="493" t="n">
        <v>0</v>
      </c>
      <c r="BQ294" s="493" t="n">
        <v>0</v>
      </c>
      <c r="BR294" s="493" t="n">
        <v>0</v>
      </c>
      <c r="BS294" s="493" t="n">
        <v>0</v>
      </c>
      <c r="BT294" s="493" t="n">
        <v>0</v>
      </c>
      <c r="BU294" s="493" t="n">
        <v>0</v>
      </c>
      <c r="BV294" s="493" t="n">
        <v>0</v>
      </c>
      <c r="BW294" s="493" t="n">
        <v>0</v>
      </c>
    </row>
    <row r="295">
      <c r="A295" t="inlineStr">
        <is>
          <t>[C11A1] 심혈관 질환 다중요법 목적의 복합제제 (단일 투약 형태)</t>
        </is>
      </c>
      <c r="B295" t="inlineStr">
        <is>
          <t>위더스제약</t>
        </is>
      </c>
      <c r="C295" t="inlineStr">
        <is>
          <t>듀로텔</t>
        </is>
      </c>
      <c r="D295" t="inlineStr">
        <is>
          <t>위더스제약</t>
        </is>
      </c>
      <c r="E295" t="inlineStr">
        <is>
          <t>rosuvastatin calcium  ( as rosuvastatin),  telmisartan</t>
        </is>
      </c>
      <c r="F295" t="inlineStr">
        <is>
          <t>종합병원</t>
        </is>
      </c>
      <c r="G295" t="inlineStr">
        <is>
          <t>Generic</t>
        </is>
      </c>
      <c r="H295" s="493" t="n">
        <v>0</v>
      </c>
      <c r="I295" s="493" t="n">
        <v>0</v>
      </c>
      <c r="J295" s="493" t="n">
        <v>0</v>
      </c>
      <c r="K295" s="493" t="n">
        <v>0</v>
      </c>
      <c r="L295" s="493" t="n">
        <v>0</v>
      </c>
      <c r="M295" s="493" t="n">
        <v>0</v>
      </c>
      <c r="N295" s="493" t="n">
        <v>0</v>
      </c>
      <c r="O295" s="493" t="n">
        <v>0</v>
      </c>
      <c r="P295" s="493" t="n">
        <v>0</v>
      </c>
      <c r="Q295" s="493" t="n">
        <v>0</v>
      </c>
      <c r="R295" s="493" t="n">
        <v>1131.52</v>
      </c>
      <c r="S295" s="493" t="n">
        <v>2364.84</v>
      </c>
      <c r="T295" s="493" t="n">
        <v>5881.8</v>
      </c>
      <c r="U295" s="493" t="n">
        <v>2862</v>
      </c>
      <c r="V295" s="493" t="n">
        <v>2212.68</v>
      </c>
      <c r="W295" s="493" t="n">
        <v>2537.59</v>
      </c>
      <c r="X295" s="493" t="n">
        <v>2494.2</v>
      </c>
      <c r="Y295" s="493" t="n">
        <v>1669.6</v>
      </c>
      <c r="Z295" s="493" t="n">
        <v>2385.22</v>
      </c>
      <c r="AA295" s="493" t="n">
        <v>2027.82</v>
      </c>
      <c r="AB295" s="493" t="n">
        <v>1492.14</v>
      </c>
      <c r="AC295" s="493" t="n">
        <v>3197.94</v>
      </c>
      <c r="AD295" s="493" t="n">
        <v>1431.1</v>
      </c>
      <c r="AE295" s="493" t="n">
        <v>5556.97</v>
      </c>
      <c r="AF295" s="493" t="n">
        <v>4672.8</v>
      </c>
      <c r="AG295" s="493" t="n">
        <v>3005.7</v>
      </c>
      <c r="AH295" s="493" t="n">
        <v>3455.4</v>
      </c>
      <c r="AI295" s="493" t="n">
        <v>2568.9</v>
      </c>
      <c r="AJ295" s="493" t="n">
        <v>4539.3</v>
      </c>
      <c r="AK295" s="493" t="n">
        <v>2844.9</v>
      </c>
      <c r="AL295" s="493" t="n">
        <v>4077</v>
      </c>
      <c r="AM295" s="493" t="n">
        <v>3159</v>
      </c>
      <c r="AN295" s="493" t="n">
        <v>2190.6</v>
      </c>
      <c r="AO295" s="493" t="n">
        <v>2495.8</v>
      </c>
      <c r="AP295" s="493" t="n">
        <v>2760.6</v>
      </c>
      <c r="AQ295" s="493" t="n">
        <v>3727.49</v>
      </c>
      <c r="AR295" s="493" t="n">
        <v>2269.2</v>
      </c>
      <c r="AS295" s="493" t="n">
        <v>840.88</v>
      </c>
      <c r="AT295" s="493" t="n">
        <v>105</v>
      </c>
      <c r="AU295" s="493" t="n">
        <v>1529.1</v>
      </c>
      <c r="AV295" s="493" t="n">
        <v>2854.2</v>
      </c>
      <c r="AW295" s="493" t="n">
        <v>1890.9</v>
      </c>
      <c r="AX295" s="493" t="n">
        <v>5392.8</v>
      </c>
      <c r="AY295" s="493" t="n">
        <v>1582.8</v>
      </c>
      <c r="AZ295" s="493" t="n">
        <v>2174.4</v>
      </c>
      <c r="BA295" s="493" t="n">
        <v>4140.4</v>
      </c>
      <c r="BB295" s="493" t="n">
        <v>3538.9</v>
      </c>
      <c r="BC295" s="493" t="n">
        <v>2518.94</v>
      </c>
      <c r="BD295" s="493" t="n">
        <v>2932.9</v>
      </c>
      <c r="BE295" s="493" t="n">
        <v>2886</v>
      </c>
      <c r="BF295" s="493" t="n">
        <v>857.1</v>
      </c>
      <c r="BG295" s="493" t="n">
        <v>4503.72</v>
      </c>
      <c r="BH295" s="493" t="n">
        <v>2442.3</v>
      </c>
      <c r="BI295" s="493" t="n">
        <v>1944.6</v>
      </c>
      <c r="BJ295" s="493" t="n">
        <v>867.9</v>
      </c>
      <c r="BK295" s="493" t="n">
        <v>3182.4</v>
      </c>
      <c r="BL295" s="493" t="n">
        <v>636.6</v>
      </c>
      <c r="BM295" s="493" t="n">
        <v>1659.6</v>
      </c>
      <c r="BN295" s="493" t="n">
        <v>380.1</v>
      </c>
      <c r="BO295" s="493" t="n">
        <v>939.6</v>
      </c>
      <c r="BP295" s="493" t="n">
        <v>724</v>
      </c>
      <c r="BQ295" s="493" t="n">
        <v>755.1</v>
      </c>
      <c r="BR295" s="493" t="n">
        <v>1214.4</v>
      </c>
      <c r="BS295" s="493" t="n">
        <v>1924.05</v>
      </c>
      <c r="BT295" s="493" t="n">
        <v>925.2</v>
      </c>
      <c r="BU295" s="493" t="n">
        <v>499.5</v>
      </c>
      <c r="BV295" s="493" t="n">
        <v>1842</v>
      </c>
      <c r="BW295" s="493" t="n">
        <v>732.9</v>
      </c>
    </row>
    <row r="296">
      <c r="A296" t="inlineStr">
        <is>
          <t>[C11A1] 심혈관 질환 다중요법 목적의 복합제제 (단일 투약 형태)</t>
        </is>
      </c>
      <c r="B296" t="inlineStr">
        <is>
          <t>위더스제약</t>
        </is>
      </c>
      <c r="C296" t="inlineStr">
        <is>
          <t>듀로텔</t>
        </is>
      </c>
      <c r="D296" t="inlineStr">
        <is>
          <t>위더스제약</t>
        </is>
      </c>
      <c r="E296" t="inlineStr">
        <is>
          <t>rosuvastatin calcium  ( as rosuvastatin),  telmisartan</t>
        </is>
      </c>
      <c r="F296" t="inlineStr">
        <is>
          <t>병원</t>
        </is>
      </c>
      <c r="G296" t="inlineStr">
        <is>
          <t>Generic</t>
        </is>
      </c>
      <c r="H296" s="493" t="n">
        <v>0</v>
      </c>
      <c r="I296" s="493" t="n">
        <v>0</v>
      </c>
      <c r="J296" s="493" t="n">
        <v>0</v>
      </c>
      <c r="K296" s="493" t="n">
        <v>0</v>
      </c>
      <c r="L296" s="493" t="n">
        <v>0</v>
      </c>
      <c r="M296" s="493" t="n">
        <v>0</v>
      </c>
      <c r="N296" s="493" t="n">
        <v>0</v>
      </c>
      <c r="O296" s="493" t="n">
        <v>0</v>
      </c>
      <c r="P296" s="493" t="n">
        <v>0</v>
      </c>
      <c r="Q296" s="493" t="n">
        <v>0</v>
      </c>
      <c r="R296" s="493" t="n">
        <v>0</v>
      </c>
      <c r="S296" s="493" t="n">
        <v>0</v>
      </c>
      <c r="T296" s="493" t="n">
        <v>0</v>
      </c>
      <c r="U296" s="493" t="n">
        <v>0</v>
      </c>
      <c r="V296" s="493" t="n">
        <v>0</v>
      </c>
      <c r="W296" s="493" t="n">
        <v>0</v>
      </c>
      <c r="X296" s="493" t="n">
        <v>0</v>
      </c>
      <c r="Y296" s="493" t="n">
        <v>0</v>
      </c>
      <c r="Z296" s="493" t="n">
        <v>0</v>
      </c>
      <c r="AA296" s="493" t="n">
        <v>0</v>
      </c>
      <c r="AB296" s="493" t="n">
        <v>0</v>
      </c>
      <c r="AC296" s="493" t="n">
        <v>0</v>
      </c>
      <c r="AD296" s="493" t="n">
        <v>0</v>
      </c>
      <c r="AE296" s="493" t="n">
        <v>0</v>
      </c>
      <c r="AF296" s="493" t="n">
        <v>0</v>
      </c>
      <c r="AG296" s="493" t="n">
        <v>0</v>
      </c>
      <c r="AH296" s="493" t="n">
        <v>0</v>
      </c>
      <c r="AI296" s="493" t="n">
        <v>0</v>
      </c>
      <c r="AJ296" s="493" t="n">
        <v>0</v>
      </c>
      <c r="AK296" s="493" t="n">
        <v>0</v>
      </c>
      <c r="AL296" s="493" t="n">
        <v>0</v>
      </c>
      <c r="AM296" s="493" t="n">
        <v>0</v>
      </c>
      <c r="AN296" s="493" t="n">
        <v>0</v>
      </c>
      <c r="AO296" s="493" t="n">
        <v>0</v>
      </c>
      <c r="AP296" s="493" t="n">
        <v>0</v>
      </c>
      <c r="AQ296" s="493" t="n">
        <v>0</v>
      </c>
      <c r="AR296" s="493" t="n">
        <v>0</v>
      </c>
      <c r="AS296" s="493" t="n">
        <v>0</v>
      </c>
      <c r="AT296" s="493" t="n">
        <v>0</v>
      </c>
      <c r="AU296" s="493" t="n">
        <v>0</v>
      </c>
      <c r="AV296" s="493" t="n">
        <v>0</v>
      </c>
      <c r="AW296" s="493" t="n">
        <v>0</v>
      </c>
      <c r="AX296" s="493" t="n">
        <v>0</v>
      </c>
      <c r="AY296" s="493" t="n">
        <v>0</v>
      </c>
      <c r="AZ296" s="493" t="n">
        <v>0</v>
      </c>
      <c r="BA296" s="493" t="n">
        <v>792</v>
      </c>
      <c r="BB296" s="493" t="n">
        <v>0</v>
      </c>
      <c r="BC296" s="493" t="n">
        <v>865.4</v>
      </c>
      <c r="BD296" s="493" t="n">
        <v>1307.05</v>
      </c>
      <c r="BE296" s="493" t="n">
        <v>3320</v>
      </c>
      <c r="BF296" s="493" t="n">
        <v>3128.6</v>
      </c>
      <c r="BG296" s="493" t="n">
        <v>3778.45</v>
      </c>
      <c r="BH296" s="493" t="n">
        <v>4208.35</v>
      </c>
      <c r="BI296" s="493" t="n">
        <v>2780.2</v>
      </c>
      <c r="BJ296" s="493" t="n">
        <v>2761.8</v>
      </c>
      <c r="BK296" s="493" t="n">
        <v>1347.3</v>
      </c>
      <c r="BL296" s="493" t="n">
        <v>3453.9</v>
      </c>
      <c r="BM296" s="493" t="n">
        <v>1752.15</v>
      </c>
      <c r="BN296" s="493" t="n">
        <v>0</v>
      </c>
      <c r="BO296" s="493" t="n">
        <v>0</v>
      </c>
      <c r="BP296" s="493" t="n">
        <v>457.2</v>
      </c>
      <c r="BQ296" s="493" t="n">
        <v>0</v>
      </c>
      <c r="BR296" s="493" t="n">
        <v>0</v>
      </c>
      <c r="BS296" s="493" t="n">
        <v>0</v>
      </c>
      <c r="BT296" s="493" t="n">
        <v>0</v>
      </c>
      <c r="BU296" s="493" t="n">
        <v>0</v>
      </c>
      <c r="BV296" s="493" t="n">
        <v>0</v>
      </c>
      <c r="BW296" s="493" t="n">
        <v>0</v>
      </c>
    </row>
    <row r="297">
      <c r="A297" t="inlineStr">
        <is>
          <t>[C11A1] 심혈관 질환 다중요법 목적의 복합제제 (단일 투약 형태)</t>
        </is>
      </c>
      <c r="B297" t="inlineStr">
        <is>
          <t>위더스제약</t>
        </is>
      </c>
      <c r="C297" t="inlineStr">
        <is>
          <t>듀로텔</t>
        </is>
      </c>
      <c r="D297" t="inlineStr">
        <is>
          <t>위더스제약</t>
        </is>
      </c>
      <c r="E297" t="inlineStr">
        <is>
          <t>rosuvastatin calcium  ( as rosuvastatin),  telmisartan</t>
        </is>
      </c>
      <c r="F297" t="inlineStr">
        <is>
          <t>의원</t>
        </is>
      </c>
      <c r="G297" t="inlineStr">
        <is>
          <t>Generic</t>
        </is>
      </c>
      <c r="H297" s="493" t="n">
        <v>0</v>
      </c>
      <c r="I297" s="493" t="n">
        <v>0</v>
      </c>
      <c r="J297" s="493" t="n">
        <v>0</v>
      </c>
      <c r="K297" s="493" t="n">
        <v>0</v>
      </c>
      <c r="L297" s="493" t="n">
        <v>0</v>
      </c>
      <c r="M297" s="493" t="n">
        <v>0</v>
      </c>
      <c r="N297" s="493" t="n">
        <v>0</v>
      </c>
      <c r="O297" s="493" t="n">
        <v>0</v>
      </c>
      <c r="P297" s="493" t="n">
        <v>0</v>
      </c>
      <c r="Q297" s="493" t="n">
        <v>0</v>
      </c>
      <c r="R297" s="493" t="n">
        <v>720</v>
      </c>
      <c r="S297" s="493" t="n">
        <v>720.6</v>
      </c>
      <c r="T297" s="493" t="n">
        <v>900</v>
      </c>
      <c r="U297" s="493" t="n">
        <v>1300.3</v>
      </c>
      <c r="V297" s="493" t="n">
        <v>240</v>
      </c>
      <c r="W297" s="493" t="n">
        <v>1305.28</v>
      </c>
      <c r="X297" s="493" t="n">
        <v>240</v>
      </c>
      <c r="Y297" s="493" t="n">
        <v>1294.88</v>
      </c>
      <c r="Z297" s="493" t="n">
        <v>938.4</v>
      </c>
      <c r="AA297" s="493" t="n">
        <v>1171.12</v>
      </c>
      <c r="AB297" s="493" t="n">
        <v>1361.7</v>
      </c>
      <c r="AC297" s="493" t="n">
        <v>360</v>
      </c>
      <c r="AD297" s="493" t="n">
        <v>877.92</v>
      </c>
      <c r="AE297" s="493" t="n">
        <v>840</v>
      </c>
      <c r="AF297" s="493" t="n">
        <v>2160</v>
      </c>
      <c r="AG297" s="493" t="n">
        <v>2040</v>
      </c>
      <c r="AH297" s="493" t="n">
        <v>1920</v>
      </c>
      <c r="AI297" s="493" t="n">
        <v>1680</v>
      </c>
      <c r="AJ297" s="493" t="n">
        <v>3960</v>
      </c>
      <c r="AK297" s="493" t="n">
        <v>3240</v>
      </c>
      <c r="AL297" s="493" t="n">
        <v>2160.3</v>
      </c>
      <c r="AM297" s="493" t="n">
        <v>2642.1</v>
      </c>
      <c r="AN297" s="493" t="n">
        <v>5272.5</v>
      </c>
      <c r="AO297" s="493" t="n">
        <v>7280</v>
      </c>
      <c r="AP297" s="493" t="n">
        <v>9272</v>
      </c>
      <c r="AQ297" s="493" t="n">
        <v>6320.6</v>
      </c>
      <c r="AR297" s="493" t="n">
        <v>4200</v>
      </c>
      <c r="AS297" s="493" t="n">
        <v>3068</v>
      </c>
      <c r="AT297" s="493" t="n">
        <v>3480</v>
      </c>
      <c r="AU297" s="493" t="n">
        <v>5880</v>
      </c>
      <c r="AV297" s="493" t="n">
        <v>5334.6</v>
      </c>
      <c r="AW297" s="493" t="n">
        <v>6720</v>
      </c>
      <c r="AX297" s="493" t="n">
        <v>8774.4</v>
      </c>
      <c r="AY297" s="493" t="n">
        <v>8635.200000000001</v>
      </c>
      <c r="AZ297" s="493" t="n">
        <v>7205.4</v>
      </c>
      <c r="BA297" s="493" t="n">
        <v>12279</v>
      </c>
      <c r="BB297" s="493" t="n">
        <v>7255.2</v>
      </c>
      <c r="BC297" s="493" t="n">
        <v>9793.200000000001</v>
      </c>
      <c r="BD297" s="493" t="n">
        <v>8101.8</v>
      </c>
      <c r="BE297" s="493" t="n">
        <v>8424</v>
      </c>
      <c r="BF297" s="493" t="n">
        <v>7732.5</v>
      </c>
      <c r="BG297" s="493" t="n">
        <v>9271.5</v>
      </c>
      <c r="BH297" s="493" t="n">
        <v>8806.5</v>
      </c>
      <c r="BI297" s="493" t="n">
        <v>6260.13</v>
      </c>
      <c r="BJ297" s="493" t="n">
        <v>9026.4</v>
      </c>
      <c r="BK297" s="493" t="n">
        <v>5894.85</v>
      </c>
      <c r="BL297" s="493" t="n">
        <v>12589.2</v>
      </c>
      <c r="BM297" s="493" t="n">
        <v>7714.5</v>
      </c>
      <c r="BN297" s="493" t="n">
        <v>7892.4</v>
      </c>
      <c r="BO297" s="493" t="n">
        <v>11121.4</v>
      </c>
      <c r="BP297" s="493" t="n">
        <v>10872.3</v>
      </c>
      <c r="BQ297" s="493" t="n">
        <v>8640.6</v>
      </c>
      <c r="BR297" s="493" t="n">
        <v>13940.81</v>
      </c>
      <c r="BS297" s="493" t="n">
        <v>15536.52</v>
      </c>
      <c r="BT297" s="493" t="n">
        <v>18013.49</v>
      </c>
      <c r="BU297" s="493" t="n">
        <v>19353.3</v>
      </c>
      <c r="BV297" s="493" t="n">
        <v>16847.6</v>
      </c>
      <c r="BW297" s="493" t="n">
        <v>18144.35</v>
      </c>
    </row>
    <row r="298">
      <c r="A298" t="inlineStr">
        <is>
          <t>[C11A1] 심혈관 질환 다중요법 목적의 복합제제 (단일 투약 형태)</t>
        </is>
      </c>
      <c r="B298" t="inlineStr">
        <is>
          <t>위더스제약</t>
        </is>
      </c>
      <c r="C298" t="inlineStr">
        <is>
          <t>듀로텔</t>
        </is>
      </c>
      <c r="D298" t="inlineStr">
        <is>
          <t>위더스제약</t>
        </is>
      </c>
      <c r="E298" t="inlineStr">
        <is>
          <t>rosuvastatin calcium  ( as rosuvastatin),  telmisartan</t>
        </is>
      </c>
      <c r="F298" t="inlineStr">
        <is>
          <t>보건소</t>
        </is>
      </c>
      <c r="G298" t="inlineStr">
        <is>
          <t>Generic</t>
        </is>
      </c>
      <c r="H298" s="493" t="n">
        <v>0</v>
      </c>
      <c r="I298" s="493" t="n">
        <v>0</v>
      </c>
      <c r="J298" s="493" t="n">
        <v>0</v>
      </c>
      <c r="K298" s="493" t="n">
        <v>0</v>
      </c>
      <c r="L298" s="493" t="n">
        <v>0</v>
      </c>
      <c r="M298" s="493" t="n">
        <v>0</v>
      </c>
      <c r="N298" s="493" t="n">
        <v>0</v>
      </c>
      <c r="O298" s="493" t="n">
        <v>0</v>
      </c>
      <c r="P298" s="493" t="n">
        <v>0</v>
      </c>
      <c r="Q298" s="493" t="n">
        <v>0</v>
      </c>
      <c r="R298" s="493" t="n">
        <v>0</v>
      </c>
      <c r="S298" s="493" t="n">
        <v>0</v>
      </c>
      <c r="T298" s="493" t="n">
        <v>0</v>
      </c>
      <c r="U298" s="493" t="n">
        <v>0</v>
      </c>
      <c r="V298" s="493" t="n">
        <v>0</v>
      </c>
      <c r="W298" s="493" t="n">
        <v>0</v>
      </c>
      <c r="X298" s="493" t="n">
        <v>0</v>
      </c>
      <c r="Y298" s="493" t="n">
        <v>0</v>
      </c>
      <c r="Z298" s="493" t="n">
        <v>0</v>
      </c>
      <c r="AA298" s="493" t="n">
        <v>0</v>
      </c>
      <c r="AB298" s="493" t="n">
        <v>0</v>
      </c>
      <c r="AC298" s="493" t="n">
        <v>0</v>
      </c>
      <c r="AD298" s="493" t="n">
        <v>0</v>
      </c>
      <c r="AE298" s="493" t="n">
        <v>0</v>
      </c>
      <c r="AF298" s="493" t="n">
        <v>0</v>
      </c>
      <c r="AG298" s="493" t="n">
        <v>0</v>
      </c>
      <c r="AH298" s="493" t="n">
        <v>0</v>
      </c>
      <c r="AI298" s="493" t="n">
        <v>0</v>
      </c>
      <c r="AJ298" s="493" t="n">
        <v>0</v>
      </c>
      <c r="AK298" s="493" t="n">
        <v>0</v>
      </c>
      <c r="AL298" s="493" t="n">
        <v>0</v>
      </c>
      <c r="AM298" s="493" t="n">
        <v>0</v>
      </c>
      <c r="AN298" s="493" t="n">
        <v>0</v>
      </c>
      <c r="AO298" s="493" t="n">
        <v>0</v>
      </c>
      <c r="AP298" s="493" t="n">
        <v>0</v>
      </c>
      <c r="AQ298" s="493" t="n">
        <v>0</v>
      </c>
      <c r="AR298" s="493" t="n">
        <v>0</v>
      </c>
      <c r="AS298" s="493" t="n">
        <v>0</v>
      </c>
      <c r="AT298" s="493" t="n">
        <v>0</v>
      </c>
      <c r="AU298" s="493" t="n">
        <v>0</v>
      </c>
      <c r="AV298" s="493" t="n">
        <v>520.8</v>
      </c>
      <c r="AW298" s="493" t="n">
        <v>0</v>
      </c>
      <c r="AX298" s="493" t="n">
        <v>183</v>
      </c>
      <c r="AY298" s="493" t="n">
        <v>0</v>
      </c>
      <c r="AZ298" s="493" t="n">
        <v>0</v>
      </c>
      <c r="BA298" s="493" t="n">
        <v>0</v>
      </c>
      <c r="BB298" s="493" t="n">
        <v>0</v>
      </c>
      <c r="BC298" s="493" t="n">
        <v>0</v>
      </c>
      <c r="BD298" s="493" t="n">
        <v>0</v>
      </c>
      <c r="BE298" s="493" t="n">
        <v>0</v>
      </c>
      <c r="BF298" s="493" t="n">
        <v>0</v>
      </c>
      <c r="BG298" s="493" t="n">
        <v>0</v>
      </c>
      <c r="BH298" s="493" t="n">
        <v>0</v>
      </c>
      <c r="BI298" s="493" t="n">
        <v>0</v>
      </c>
      <c r="BJ298" s="493" t="n">
        <v>0</v>
      </c>
      <c r="BK298" s="493" t="n">
        <v>0</v>
      </c>
      <c r="BL298" s="493" t="n">
        <v>0</v>
      </c>
      <c r="BM298" s="493" t="n">
        <v>0</v>
      </c>
      <c r="BN298" s="493" t="n">
        <v>0</v>
      </c>
      <c r="BO298" s="493" t="n">
        <v>0</v>
      </c>
      <c r="BP298" s="493" t="n">
        <v>0</v>
      </c>
      <c r="BQ298" s="493" t="n">
        <v>0</v>
      </c>
      <c r="BR298" s="493" t="n">
        <v>0</v>
      </c>
      <c r="BS298" s="493" t="n">
        <v>0</v>
      </c>
      <c r="BT298" s="493" t="n">
        <v>0</v>
      </c>
      <c r="BU298" s="493" t="n">
        <v>0</v>
      </c>
      <c r="BV298" s="493" t="n">
        <v>0</v>
      </c>
      <c r="BW298" s="493" t="n">
        <v>0</v>
      </c>
    </row>
    <row r="299">
      <c r="A299" t="inlineStr">
        <is>
          <t>[C11A1] 심혈관 질환 다중요법 목적의 복합제제 (단일 투약 형태)</t>
        </is>
      </c>
      <c r="B299" t="inlineStr">
        <is>
          <t>위더스제약</t>
        </is>
      </c>
      <c r="C299" t="inlineStr">
        <is>
          <t>로바토</t>
        </is>
      </c>
      <c r="D299" t="inlineStr">
        <is>
          <t>위더스제약</t>
        </is>
      </c>
      <c r="E299" t="inlineStr">
        <is>
          <t>amlodipine besylate,  atorvastatin calcium</t>
        </is>
      </c>
      <c r="F299" t="inlineStr">
        <is>
          <t>종합병원</t>
        </is>
      </c>
      <c r="G299" t="inlineStr">
        <is>
          <t>Generic</t>
        </is>
      </c>
      <c r="H299" s="493" t="n">
        <v>2604.1</v>
      </c>
      <c r="I299" s="493" t="n">
        <v>532.2</v>
      </c>
      <c r="J299" s="493" t="n">
        <v>2792.4</v>
      </c>
      <c r="K299" s="493" t="n">
        <v>449.4</v>
      </c>
      <c r="L299" s="493" t="n">
        <v>1521</v>
      </c>
      <c r="M299" s="493" t="n">
        <v>779.4</v>
      </c>
      <c r="N299" s="493" t="n">
        <v>1212.3</v>
      </c>
      <c r="O299" s="493" t="n">
        <v>1642.2</v>
      </c>
      <c r="P299" s="493" t="n">
        <v>1232.7</v>
      </c>
      <c r="Q299" s="493" t="n">
        <v>655.4</v>
      </c>
      <c r="R299" s="493" t="n">
        <v>1020.3</v>
      </c>
      <c r="S299" s="493" t="n">
        <v>500</v>
      </c>
      <c r="T299" s="493" t="n">
        <v>660</v>
      </c>
      <c r="U299" s="493" t="n">
        <v>211.3</v>
      </c>
      <c r="V299" s="493" t="n">
        <v>291</v>
      </c>
      <c r="W299" s="493" t="n">
        <v>1250.1</v>
      </c>
      <c r="X299" s="493" t="n">
        <v>863.4</v>
      </c>
      <c r="Y299" s="493" t="n">
        <v>174.6</v>
      </c>
      <c r="Z299" s="493" t="n">
        <v>1698.3</v>
      </c>
      <c r="AA299" s="493" t="n">
        <v>185.1</v>
      </c>
      <c r="AB299" s="493" t="n">
        <v>1662.6</v>
      </c>
      <c r="AC299" s="493" t="n">
        <v>791.4</v>
      </c>
      <c r="AD299" s="493" t="n">
        <v>763.5</v>
      </c>
      <c r="AE299" s="493" t="n">
        <v>808</v>
      </c>
      <c r="AF299" s="493" t="n">
        <v>1233</v>
      </c>
      <c r="AG299" s="493" t="n">
        <v>647.7</v>
      </c>
      <c r="AH299" s="493" t="n">
        <v>709.65</v>
      </c>
      <c r="AI299" s="493" t="n">
        <v>608.4</v>
      </c>
      <c r="AJ299" s="493" t="n">
        <v>2584.1</v>
      </c>
      <c r="AK299" s="493" t="n">
        <v>258</v>
      </c>
      <c r="AL299" s="493" t="n">
        <v>614.2</v>
      </c>
      <c r="AM299" s="493" t="n">
        <v>915.2</v>
      </c>
      <c r="AN299" s="493" t="n">
        <v>357</v>
      </c>
      <c r="AO299" s="493" t="n">
        <v>150.3</v>
      </c>
      <c r="AP299" s="493" t="n">
        <v>2025</v>
      </c>
      <c r="AQ299" s="493" t="n">
        <v>1184.1</v>
      </c>
      <c r="AR299" s="493" t="n">
        <v>602.1</v>
      </c>
      <c r="AS299" s="493" t="n">
        <v>2280</v>
      </c>
      <c r="AT299" s="493" t="n">
        <v>354</v>
      </c>
      <c r="AU299" s="493" t="n">
        <v>163.8</v>
      </c>
      <c r="AV299" s="493" t="n">
        <v>1818.6</v>
      </c>
      <c r="AW299" s="493" t="n">
        <v>210</v>
      </c>
      <c r="AX299" s="493" t="n">
        <v>289.8</v>
      </c>
      <c r="AY299" s="493" t="n">
        <v>1389.3</v>
      </c>
      <c r="AZ299" s="493" t="n">
        <v>1245.9</v>
      </c>
      <c r="BA299" s="493" t="n">
        <v>252.2</v>
      </c>
      <c r="BB299" s="493" t="n">
        <v>327.6</v>
      </c>
      <c r="BC299" s="493" t="n">
        <v>1380.84</v>
      </c>
      <c r="BD299" s="493" t="n">
        <v>52.8</v>
      </c>
      <c r="BE299" s="493" t="n">
        <v>992.64</v>
      </c>
      <c r="BF299" s="493" t="n">
        <v>1004.08</v>
      </c>
      <c r="BG299" s="493" t="n">
        <v>560.4</v>
      </c>
      <c r="BH299" s="493" t="n">
        <v>259</v>
      </c>
      <c r="BI299" s="493" t="n">
        <v>1004.1</v>
      </c>
      <c r="BJ299" s="493" t="n">
        <v>57</v>
      </c>
      <c r="BK299" s="493" t="n">
        <v>320.4</v>
      </c>
      <c r="BL299" s="493" t="n">
        <v>621.3</v>
      </c>
      <c r="BM299" s="493" t="n">
        <v>672.3</v>
      </c>
      <c r="BN299" s="493" t="n">
        <v>582.6</v>
      </c>
      <c r="BO299" s="493" t="n">
        <v>156.6</v>
      </c>
      <c r="BP299" s="493" t="n">
        <v>434.4</v>
      </c>
      <c r="BQ299" s="493" t="n">
        <v>583.5</v>
      </c>
      <c r="BR299" s="493" t="n">
        <v>1094.4</v>
      </c>
      <c r="BS299" s="493" t="n">
        <v>863.7</v>
      </c>
      <c r="BT299" s="493" t="n">
        <v>106.2</v>
      </c>
      <c r="BU299" s="493" t="n">
        <v>943.8</v>
      </c>
      <c r="BV299" s="493" t="n">
        <v>588.8</v>
      </c>
      <c r="BW299" s="493" t="n">
        <v>375.6</v>
      </c>
    </row>
    <row r="300">
      <c r="A300" t="inlineStr">
        <is>
          <t>[C11A1] 심혈관 질환 다중요법 목적의 복합제제 (단일 투약 형태)</t>
        </is>
      </c>
      <c r="B300" t="inlineStr">
        <is>
          <t>위더스제약</t>
        </is>
      </c>
      <c r="C300" t="inlineStr">
        <is>
          <t>로바토</t>
        </is>
      </c>
      <c r="D300" t="inlineStr">
        <is>
          <t>위더스제약</t>
        </is>
      </c>
      <c r="E300" t="inlineStr">
        <is>
          <t>amlodipine besylate,  atorvastatin calcium</t>
        </is>
      </c>
      <c r="F300" t="inlineStr">
        <is>
          <t>병원</t>
        </is>
      </c>
      <c r="G300" t="inlineStr">
        <is>
          <t>Generic</t>
        </is>
      </c>
      <c r="H300" s="493" t="n">
        <v>1933.2</v>
      </c>
      <c r="I300" s="493" t="n">
        <v>3011.1</v>
      </c>
      <c r="J300" s="493" t="n">
        <v>2408.7</v>
      </c>
      <c r="K300" s="493" t="n">
        <v>1607.4</v>
      </c>
      <c r="L300" s="493" t="n">
        <v>1494.9</v>
      </c>
      <c r="M300" s="493" t="n">
        <v>1740.3</v>
      </c>
      <c r="N300" s="493" t="n">
        <v>1817.7</v>
      </c>
      <c r="O300" s="493" t="n">
        <v>836.4</v>
      </c>
      <c r="P300" s="493" t="n">
        <v>1746.3</v>
      </c>
      <c r="Q300" s="493" t="n">
        <v>1554.9</v>
      </c>
      <c r="R300" s="493" t="n">
        <v>669</v>
      </c>
      <c r="S300" s="493" t="n">
        <v>965.9</v>
      </c>
      <c r="T300" s="493" t="n">
        <v>2385.9</v>
      </c>
      <c r="U300" s="493" t="n">
        <v>180.3</v>
      </c>
      <c r="V300" s="493" t="n">
        <v>1181.7</v>
      </c>
      <c r="W300" s="493" t="n">
        <v>360.9</v>
      </c>
      <c r="X300" s="493" t="n">
        <v>564.14</v>
      </c>
      <c r="Y300" s="493" t="n">
        <v>1381.8</v>
      </c>
      <c r="Z300" s="493" t="n">
        <v>1260.6</v>
      </c>
      <c r="AA300" s="493" t="n">
        <v>289.8</v>
      </c>
      <c r="AB300" s="493" t="n">
        <v>1641.3</v>
      </c>
      <c r="AC300" s="493" t="n">
        <v>730.5</v>
      </c>
      <c r="AD300" s="493" t="n">
        <v>1164.9</v>
      </c>
      <c r="AE300" s="493" t="n">
        <v>1954.8</v>
      </c>
      <c r="AF300" s="493" t="n">
        <v>1079.4</v>
      </c>
      <c r="AG300" s="493" t="n">
        <v>298.8</v>
      </c>
      <c r="AH300" s="493" t="n">
        <v>480</v>
      </c>
      <c r="AI300" s="493" t="n">
        <v>654</v>
      </c>
      <c r="AJ300" s="493" t="n">
        <v>240</v>
      </c>
      <c r="AK300" s="493" t="n">
        <v>719.4</v>
      </c>
      <c r="AL300" s="493" t="n">
        <v>425.7</v>
      </c>
      <c r="AM300" s="493" t="n">
        <v>481.5</v>
      </c>
      <c r="AN300" s="493" t="n">
        <v>861.9</v>
      </c>
      <c r="AO300" s="493" t="n">
        <v>431.4</v>
      </c>
      <c r="AP300" s="493" t="n">
        <v>374.5</v>
      </c>
      <c r="AQ300" s="493" t="n">
        <v>303.06</v>
      </c>
      <c r="AR300" s="493" t="n">
        <v>368.51</v>
      </c>
      <c r="AS300" s="493" t="n">
        <v>646.4</v>
      </c>
      <c r="AT300" s="493" t="n">
        <v>1081.4</v>
      </c>
      <c r="AU300" s="493" t="n">
        <v>1187.4</v>
      </c>
      <c r="AV300" s="493" t="n">
        <v>485.8</v>
      </c>
      <c r="AW300" s="493" t="n">
        <v>734.62</v>
      </c>
      <c r="AX300" s="493" t="n">
        <v>657.16</v>
      </c>
      <c r="AY300" s="493" t="n">
        <v>372.1</v>
      </c>
      <c r="AZ300" s="493" t="n">
        <v>422.2</v>
      </c>
      <c r="BA300" s="493" t="n">
        <v>1069.48</v>
      </c>
      <c r="BB300" s="493" t="n">
        <v>678.66</v>
      </c>
      <c r="BC300" s="493" t="n">
        <v>375</v>
      </c>
      <c r="BD300" s="493" t="n">
        <v>815.4</v>
      </c>
      <c r="BE300" s="493" t="n">
        <v>128.1</v>
      </c>
      <c r="BF300" s="493" t="n">
        <v>671.28</v>
      </c>
      <c r="BG300" s="493" t="n">
        <v>2981.14</v>
      </c>
      <c r="BH300" s="493" t="n">
        <v>758.54</v>
      </c>
      <c r="BI300" s="493" t="n">
        <v>546.66</v>
      </c>
      <c r="BJ300" s="493" t="n">
        <v>12906.24</v>
      </c>
      <c r="BK300" s="493" t="n">
        <v>1533.86</v>
      </c>
      <c r="BL300" s="493" t="n">
        <v>1115.42</v>
      </c>
      <c r="BM300" s="493" t="n">
        <v>793.3200000000001</v>
      </c>
      <c r="BN300" s="493" t="n">
        <v>581.76</v>
      </c>
      <c r="BO300" s="493" t="n">
        <v>949.4400000000001</v>
      </c>
      <c r="BP300" s="493" t="n">
        <v>809.3200000000001</v>
      </c>
      <c r="BQ300" s="493" t="n">
        <v>923.4</v>
      </c>
      <c r="BR300" s="493" t="n">
        <v>724.5</v>
      </c>
      <c r="BS300" s="493" t="n">
        <v>2458.34</v>
      </c>
      <c r="BT300" s="493" t="n">
        <v>791.1</v>
      </c>
      <c r="BU300" s="493" t="n">
        <v>817.48</v>
      </c>
      <c r="BV300" s="493" t="n">
        <v>1722.6</v>
      </c>
      <c r="BW300" s="493" t="n">
        <v>1298.2</v>
      </c>
    </row>
    <row r="301">
      <c r="A301" t="inlineStr">
        <is>
          <t>[C11A1] 심혈관 질환 다중요법 목적의 복합제제 (단일 투약 형태)</t>
        </is>
      </c>
      <c r="B301" t="inlineStr">
        <is>
          <t>위더스제약</t>
        </is>
      </c>
      <c r="C301" t="inlineStr">
        <is>
          <t>로바토</t>
        </is>
      </c>
      <c r="D301" t="inlineStr">
        <is>
          <t>위더스제약</t>
        </is>
      </c>
      <c r="E301" t="inlineStr">
        <is>
          <t>amlodipine besylate,  atorvastatin calcium</t>
        </is>
      </c>
      <c r="F301" t="inlineStr">
        <is>
          <t>의원</t>
        </is>
      </c>
      <c r="G301" t="inlineStr">
        <is>
          <t>Generic</t>
        </is>
      </c>
      <c r="H301" s="493" t="n">
        <v>97828.13</v>
      </c>
      <c r="I301" s="493" t="n">
        <v>92976.66</v>
      </c>
      <c r="J301" s="493" t="n">
        <v>110909.08</v>
      </c>
      <c r="K301" s="493" t="n">
        <v>103120.47</v>
      </c>
      <c r="L301" s="493" t="n">
        <v>90435.22</v>
      </c>
      <c r="M301" s="493" t="n">
        <v>99873.24000000001</v>
      </c>
      <c r="N301" s="493" t="n">
        <v>95128.59</v>
      </c>
      <c r="O301" s="493" t="n">
        <v>94571.71000000001</v>
      </c>
      <c r="P301" s="493" t="n">
        <v>92291.12</v>
      </c>
      <c r="Q301" s="493" t="n">
        <v>89895.92</v>
      </c>
      <c r="R301" s="493" t="n">
        <v>93123.02</v>
      </c>
      <c r="S301" s="493" t="n">
        <v>99910.62</v>
      </c>
      <c r="T301" s="493" t="n">
        <v>91497.97</v>
      </c>
      <c r="U301" s="493" t="n">
        <v>87773.84</v>
      </c>
      <c r="V301" s="493" t="n">
        <v>95791.37</v>
      </c>
      <c r="W301" s="493" t="n">
        <v>89315.42</v>
      </c>
      <c r="X301" s="493" t="n">
        <v>91288.05</v>
      </c>
      <c r="Y301" s="493" t="n">
        <v>88566.64999999999</v>
      </c>
      <c r="Z301" s="493" t="n">
        <v>93757.21000000001</v>
      </c>
      <c r="AA301" s="493" t="n">
        <v>90528.32000000001</v>
      </c>
      <c r="AB301" s="493" t="n">
        <v>90677.88</v>
      </c>
      <c r="AC301" s="493" t="n">
        <v>95640.81</v>
      </c>
      <c r="AD301" s="493" t="n">
        <v>91777.06</v>
      </c>
      <c r="AE301" s="493" t="n">
        <v>100421.74</v>
      </c>
      <c r="AF301" s="493" t="n">
        <v>85222.56</v>
      </c>
      <c r="AG301" s="493" t="n">
        <v>89163.50999999999</v>
      </c>
      <c r="AH301" s="493" t="n">
        <v>112093.85</v>
      </c>
      <c r="AI301" s="493" t="n">
        <v>109093.83</v>
      </c>
      <c r="AJ301" s="493" t="n">
        <v>113667.03</v>
      </c>
      <c r="AK301" s="493" t="n">
        <v>113700.82</v>
      </c>
      <c r="AL301" s="493" t="n">
        <v>110080.26</v>
      </c>
      <c r="AM301" s="493" t="n">
        <v>118408.94</v>
      </c>
      <c r="AN301" s="493" t="n">
        <v>100497.36</v>
      </c>
      <c r="AO301" s="493" t="n">
        <v>117355.12</v>
      </c>
      <c r="AP301" s="493" t="n">
        <v>103216.87</v>
      </c>
      <c r="AQ301" s="493" t="n">
        <v>113434.61</v>
      </c>
      <c r="AR301" s="493" t="n">
        <v>102953.85</v>
      </c>
      <c r="AS301" s="493" t="n">
        <v>90212.19</v>
      </c>
      <c r="AT301" s="493" t="n">
        <v>83332.28</v>
      </c>
      <c r="AU301" s="493" t="n">
        <v>97825.92999999999</v>
      </c>
      <c r="AV301" s="493" t="n">
        <v>93378.75</v>
      </c>
      <c r="AW301" s="493" t="n">
        <v>85544.38</v>
      </c>
      <c r="AX301" s="493" t="n">
        <v>88362.67999999999</v>
      </c>
      <c r="AY301" s="493" t="n">
        <v>88905.25</v>
      </c>
      <c r="AZ301" s="493" t="n">
        <v>83664.34</v>
      </c>
      <c r="BA301" s="493" t="n">
        <v>98711.07000000001</v>
      </c>
      <c r="BB301" s="493" t="n">
        <v>88066.67999999999</v>
      </c>
      <c r="BC301" s="493" t="n">
        <v>93562.99000000001</v>
      </c>
      <c r="BD301" s="493" t="n">
        <v>88685.92</v>
      </c>
      <c r="BE301" s="493" t="n">
        <v>82141.25999999999</v>
      </c>
      <c r="BF301" s="493" t="n">
        <v>82354.87</v>
      </c>
      <c r="BG301" s="493" t="n">
        <v>86326.88</v>
      </c>
      <c r="BH301" s="493" t="n">
        <v>87589.23</v>
      </c>
      <c r="BI301" s="493" t="n">
        <v>85024.03</v>
      </c>
      <c r="BJ301" s="493" t="n">
        <v>87930.92999999999</v>
      </c>
      <c r="BK301" s="493" t="n">
        <v>83260.33</v>
      </c>
      <c r="BL301" s="493" t="n">
        <v>91495.61</v>
      </c>
      <c r="BM301" s="493" t="n">
        <v>83796.44</v>
      </c>
      <c r="BN301" s="493" t="n">
        <v>79399.09</v>
      </c>
      <c r="BO301" s="493" t="n">
        <v>98399.67999999999</v>
      </c>
      <c r="BP301" s="493" t="n">
        <v>97544.03</v>
      </c>
      <c r="BQ301" s="493" t="n">
        <v>95089.42999999999</v>
      </c>
      <c r="BR301" s="493" t="n">
        <v>103698.56</v>
      </c>
      <c r="BS301" s="493" t="n">
        <v>104457.06</v>
      </c>
      <c r="BT301" s="493" t="n">
        <v>104217.29</v>
      </c>
      <c r="BU301" s="493" t="n">
        <v>100667.96</v>
      </c>
      <c r="BV301" s="493" t="n">
        <v>115600.5</v>
      </c>
      <c r="BW301" s="493" t="n">
        <v>115161.46</v>
      </c>
    </row>
    <row r="302">
      <c r="A302" t="inlineStr">
        <is>
          <t>[C11A1] 심혈관 질환 다중요법 목적의 복합제제 (단일 투약 형태)</t>
        </is>
      </c>
      <c r="B302" t="inlineStr">
        <is>
          <t>위더스제약</t>
        </is>
      </c>
      <c r="C302" t="inlineStr">
        <is>
          <t>로바토</t>
        </is>
      </c>
      <c r="D302" t="inlineStr">
        <is>
          <t>위더스제약</t>
        </is>
      </c>
      <c r="E302" t="inlineStr">
        <is>
          <t>amlodipine besylate,  atorvastatin calcium</t>
        </is>
      </c>
      <c r="F302" t="inlineStr">
        <is>
          <t>보건소</t>
        </is>
      </c>
      <c r="G302" t="inlineStr">
        <is>
          <t>Generic</t>
        </is>
      </c>
      <c r="H302" s="493" t="n">
        <v>1554</v>
      </c>
      <c r="I302" s="493" t="n">
        <v>5944.2</v>
      </c>
      <c r="J302" s="493" t="n">
        <v>1683</v>
      </c>
      <c r="K302" s="493" t="n">
        <v>1487.7</v>
      </c>
      <c r="L302" s="493" t="n">
        <v>1445.25</v>
      </c>
      <c r="M302" s="493" t="n">
        <v>4966.5</v>
      </c>
      <c r="N302" s="493" t="n">
        <v>1274.4</v>
      </c>
      <c r="O302" s="493" t="n">
        <v>1231.95</v>
      </c>
      <c r="P302" s="493" t="n">
        <v>4172.7</v>
      </c>
      <c r="Q302" s="493" t="n">
        <v>1388.85</v>
      </c>
      <c r="R302" s="493" t="n">
        <v>1236</v>
      </c>
      <c r="S302" s="493" t="n">
        <v>1367.4</v>
      </c>
      <c r="T302" s="493" t="n">
        <v>1224.02</v>
      </c>
      <c r="U302" s="493" t="n">
        <v>3465</v>
      </c>
      <c r="V302" s="493" t="n">
        <v>1137.36</v>
      </c>
      <c r="W302" s="493" t="n">
        <v>1127.7</v>
      </c>
      <c r="X302" s="493" t="n">
        <v>1068.06</v>
      </c>
      <c r="Y302" s="493" t="n">
        <v>1069.2</v>
      </c>
      <c r="Z302" s="493" t="n">
        <v>4608.45</v>
      </c>
      <c r="AA302" s="493" t="n">
        <v>1162.35</v>
      </c>
      <c r="AB302" s="493" t="n">
        <v>1085.7</v>
      </c>
      <c r="AC302" s="493" t="n">
        <v>1152</v>
      </c>
      <c r="AD302" s="493" t="n">
        <v>3674.7</v>
      </c>
      <c r="AE302" s="493" t="n">
        <v>1127.25</v>
      </c>
      <c r="AF302" s="493" t="n">
        <v>893.25</v>
      </c>
      <c r="AG302" s="493" t="n">
        <v>2973.9</v>
      </c>
      <c r="AH302" s="493" t="n">
        <v>1174.8</v>
      </c>
      <c r="AI302" s="493" t="n">
        <v>1919.55</v>
      </c>
      <c r="AJ302" s="493" t="n">
        <v>2451.9</v>
      </c>
      <c r="AK302" s="493" t="n">
        <v>1019.25</v>
      </c>
      <c r="AL302" s="493" t="n">
        <v>2199.9</v>
      </c>
      <c r="AM302" s="493" t="n">
        <v>1058.4</v>
      </c>
      <c r="AN302" s="493" t="n">
        <v>3495.9</v>
      </c>
      <c r="AO302" s="493" t="n">
        <v>3960.15</v>
      </c>
      <c r="AP302" s="493" t="n">
        <v>4599.45</v>
      </c>
      <c r="AQ302" s="493" t="n">
        <v>3535.5</v>
      </c>
      <c r="AR302" s="493" t="n">
        <v>4225.8</v>
      </c>
      <c r="AS302" s="493" t="n">
        <v>2511</v>
      </c>
      <c r="AT302" s="493" t="n">
        <v>1751.85</v>
      </c>
      <c r="AU302" s="493" t="n">
        <v>4014.15</v>
      </c>
      <c r="AV302" s="493" t="n">
        <v>1287</v>
      </c>
      <c r="AW302" s="493" t="n">
        <v>756.9</v>
      </c>
      <c r="AX302" s="493" t="n">
        <v>3631.5</v>
      </c>
      <c r="AY302" s="493" t="n">
        <v>1126.5</v>
      </c>
      <c r="AZ302" s="493" t="n">
        <v>1161.6</v>
      </c>
      <c r="BA302" s="493" t="n">
        <v>1728</v>
      </c>
      <c r="BB302" s="493" t="n">
        <v>1173</v>
      </c>
      <c r="BC302" s="493" t="n">
        <v>1359.6</v>
      </c>
      <c r="BD302" s="493" t="n">
        <v>3334.8</v>
      </c>
      <c r="BE302" s="493" t="n">
        <v>1000.8</v>
      </c>
      <c r="BF302" s="493" t="n">
        <v>1052.25</v>
      </c>
      <c r="BG302" s="493" t="n">
        <v>1786.5</v>
      </c>
      <c r="BH302" s="493" t="n">
        <v>2481.6</v>
      </c>
      <c r="BI302" s="493" t="n">
        <v>1392</v>
      </c>
      <c r="BJ302" s="493" t="n">
        <v>2608.2</v>
      </c>
      <c r="BK302" s="493" t="n">
        <v>3274.8</v>
      </c>
      <c r="BL302" s="493" t="n">
        <v>2139.9</v>
      </c>
      <c r="BM302" s="493" t="n">
        <v>2182.35</v>
      </c>
      <c r="BN302" s="493" t="n">
        <v>3462.05</v>
      </c>
      <c r="BO302" s="493" t="n">
        <v>2765.85</v>
      </c>
      <c r="BP302" s="493" t="n">
        <v>1780.65</v>
      </c>
      <c r="BQ302" s="493" t="n">
        <v>2215.35</v>
      </c>
      <c r="BR302" s="493" t="n">
        <v>3617.7</v>
      </c>
      <c r="BS302" s="493" t="n">
        <v>2380.65</v>
      </c>
      <c r="BT302" s="493" t="n">
        <v>1375.5</v>
      </c>
      <c r="BU302" s="493" t="n">
        <v>1506</v>
      </c>
      <c r="BV302" s="493" t="n">
        <v>1185.6</v>
      </c>
      <c r="BW302" s="493" t="n">
        <v>1694.1</v>
      </c>
    </row>
    <row r="303">
      <c r="A303" t="inlineStr">
        <is>
          <t>[C11A1] 심혈관 질환 다중요법 목적의 복합제제 (단일 투약 형태)</t>
        </is>
      </c>
      <c r="B303" t="inlineStr">
        <is>
          <t>위더스제약</t>
        </is>
      </c>
      <c r="C303" t="inlineStr">
        <is>
          <t>로바토</t>
        </is>
      </c>
      <c r="D303" t="inlineStr">
        <is>
          <t>위더스제약</t>
        </is>
      </c>
      <c r="E303" t="inlineStr">
        <is>
          <t>amlodipine besylate,  atorvastatin calcium</t>
        </is>
      </c>
      <c r="F303" t="inlineStr">
        <is>
          <t>기타(치과의원, 치과병원 등)</t>
        </is>
      </c>
      <c r="G303" t="inlineStr">
        <is>
          <t>Generic</t>
        </is>
      </c>
      <c r="H303" s="493" t="n">
        <v>0</v>
      </c>
      <c r="I303" s="493" t="n">
        <v>0</v>
      </c>
      <c r="J303" s="493" t="n">
        <v>0</v>
      </c>
      <c r="K303" s="493" t="n">
        <v>0</v>
      </c>
      <c r="L303" s="493" t="n">
        <v>0</v>
      </c>
      <c r="M303" s="493" t="n">
        <v>0</v>
      </c>
      <c r="N303" s="493" t="n">
        <v>0</v>
      </c>
      <c r="O303" s="493" t="n">
        <v>0</v>
      </c>
      <c r="P303" s="493" t="n">
        <v>0</v>
      </c>
      <c r="Q303" s="493" t="n">
        <v>0</v>
      </c>
      <c r="R303" s="493" t="n">
        <v>0</v>
      </c>
      <c r="S303" s="493" t="n">
        <v>0</v>
      </c>
      <c r="T303" s="493" t="n">
        <v>0</v>
      </c>
      <c r="U303" s="493" t="n">
        <v>0</v>
      </c>
      <c r="V303" s="493" t="n">
        <v>0</v>
      </c>
      <c r="W303" s="493" t="n">
        <v>0</v>
      </c>
      <c r="X303" s="493" t="n">
        <v>0</v>
      </c>
      <c r="Y303" s="493" t="n">
        <v>0</v>
      </c>
      <c r="Z303" s="493" t="n">
        <v>0</v>
      </c>
      <c r="AA303" s="493" t="n">
        <v>0</v>
      </c>
      <c r="AB303" s="493" t="n">
        <v>0</v>
      </c>
      <c r="AC303" s="493" t="n">
        <v>0</v>
      </c>
      <c r="AD303" s="493" t="n">
        <v>0</v>
      </c>
      <c r="AE303" s="493" t="n">
        <v>0</v>
      </c>
      <c r="AF303" s="493" t="n">
        <v>0</v>
      </c>
      <c r="AG303" s="493" t="n">
        <v>0</v>
      </c>
      <c r="AH303" s="493" t="n">
        <v>0</v>
      </c>
      <c r="AI303" s="493" t="n">
        <v>0</v>
      </c>
      <c r="AJ303" s="493" t="n">
        <v>0</v>
      </c>
      <c r="AK303" s="493" t="n">
        <v>0</v>
      </c>
      <c r="AL303" s="493" t="n">
        <v>0</v>
      </c>
      <c r="AM303" s="493" t="n">
        <v>0</v>
      </c>
      <c r="AN303" s="493" t="n">
        <v>0</v>
      </c>
      <c r="AO303" s="493" t="n">
        <v>0</v>
      </c>
      <c r="AP303" s="493" t="n">
        <v>0</v>
      </c>
      <c r="AQ303" s="493" t="n">
        <v>0</v>
      </c>
      <c r="AR303" s="493" t="n">
        <v>0</v>
      </c>
      <c r="AS303" s="493" t="n">
        <v>0</v>
      </c>
      <c r="AT303" s="493" t="n">
        <v>0</v>
      </c>
      <c r="AU303" s="493" t="n">
        <v>0</v>
      </c>
      <c r="AV303" s="493" t="n">
        <v>0</v>
      </c>
      <c r="AW303" s="493" t="n">
        <v>0</v>
      </c>
      <c r="AX303" s="493" t="n">
        <v>0</v>
      </c>
      <c r="AY303" s="493" t="n">
        <v>0</v>
      </c>
      <c r="AZ303" s="493" t="n">
        <v>0</v>
      </c>
      <c r="BA303" s="493" t="n">
        <v>0</v>
      </c>
      <c r="BB303" s="493" t="n">
        <v>0</v>
      </c>
      <c r="BC303" s="493" t="n">
        <v>0</v>
      </c>
      <c r="BD303" s="493" t="n">
        <v>0</v>
      </c>
      <c r="BE303" s="493" t="n">
        <v>0</v>
      </c>
      <c r="BF303" s="493" t="n">
        <v>0</v>
      </c>
      <c r="BG303" s="493" t="n">
        <v>0</v>
      </c>
      <c r="BH303" s="493" t="n">
        <v>0</v>
      </c>
      <c r="BI303" s="493" t="n">
        <v>0</v>
      </c>
      <c r="BJ303" s="493" t="n">
        <v>0</v>
      </c>
      <c r="BK303" s="493" t="n">
        <v>0</v>
      </c>
      <c r="BL303" s="493" t="n">
        <v>0</v>
      </c>
      <c r="BM303" s="493" t="n">
        <v>0</v>
      </c>
      <c r="BN303" s="493" t="n">
        <v>0</v>
      </c>
      <c r="BO303" s="493" t="n">
        <v>0</v>
      </c>
      <c r="BP303" s="493" t="n">
        <v>0</v>
      </c>
      <c r="BQ303" s="493" t="n">
        <v>131.7</v>
      </c>
      <c r="BR303" s="493" t="n">
        <v>0</v>
      </c>
      <c r="BS303" s="493" t="n">
        <v>0</v>
      </c>
      <c r="BT303" s="493" t="n">
        <v>0</v>
      </c>
      <c r="BU303" s="493" t="n">
        <v>0</v>
      </c>
      <c r="BV303" s="493" t="n">
        <v>0</v>
      </c>
      <c r="BW303" s="493" t="n">
        <v>0</v>
      </c>
    </row>
    <row r="304">
      <c r="A304" t="inlineStr">
        <is>
          <t>[C11A1] 심혈관 질환 다중요법 목적의 복합제제 (단일 투약 형태)</t>
        </is>
      </c>
      <c r="B304" t="inlineStr">
        <is>
          <t>유나이티드</t>
        </is>
      </c>
      <c r="C304" t="inlineStr">
        <is>
          <t>뉴펙스 듀오</t>
        </is>
      </c>
      <c r="D304" t="inlineStr">
        <is>
          <t>유나이티드</t>
        </is>
      </c>
      <c r="E304" t="inlineStr">
        <is>
          <t>amlodipine besylate,  atorvastatin calcium</t>
        </is>
      </c>
      <c r="F304" t="inlineStr">
        <is>
          <t>종합병원</t>
        </is>
      </c>
      <c r="G304" t="inlineStr">
        <is>
          <t>Generic</t>
        </is>
      </c>
      <c r="H304" s="493" t="n">
        <v>2740.2</v>
      </c>
      <c r="I304" s="493" t="n">
        <v>3701.1</v>
      </c>
      <c r="J304" s="493" t="n">
        <v>5154.05</v>
      </c>
      <c r="K304" s="493" t="n">
        <v>5874.25</v>
      </c>
      <c r="L304" s="493" t="n">
        <v>1750.3</v>
      </c>
      <c r="M304" s="493" t="n">
        <v>4679.54</v>
      </c>
      <c r="N304" s="493" t="n">
        <v>1932.1</v>
      </c>
      <c r="O304" s="493" t="n">
        <v>5262.3</v>
      </c>
      <c r="P304" s="493" t="n">
        <v>5619.05</v>
      </c>
      <c r="Q304" s="493" t="n">
        <v>4657.5</v>
      </c>
      <c r="R304" s="493" t="n">
        <v>7342.35</v>
      </c>
      <c r="S304" s="493" t="n">
        <v>4678.31</v>
      </c>
      <c r="T304" s="493" t="n">
        <v>1720.2</v>
      </c>
      <c r="U304" s="493" t="n">
        <v>4364.6</v>
      </c>
      <c r="V304" s="493" t="n">
        <v>6537.22</v>
      </c>
      <c r="W304" s="493" t="n">
        <v>4630.2</v>
      </c>
      <c r="X304" s="493" t="n">
        <v>5246.5</v>
      </c>
      <c r="Y304" s="493" t="n">
        <v>5610.56</v>
      </c>
      <c r="Z304" s="493" t="n">
        <v>3007.2</v>
      </c>
      <c r="AA304" s="493" t="n">
        <v>0</v>
      </c>
      <c r="AB304" s="493" t="n">
        <v>372</v>
      </c>
      <c r="AC304" s="493" t="n">
        <v>739.8</v>
      </c>
      <c r="AD304" s="493" t="n">
        <v>0</v>
      </c>
      <c r="AE304" s="493" t="n">
        <v>379.44</v>
      </c>
      <c r="AF304" s="493" t="n">
        <v>0</v>
      </c>
      <c r="AG304" s="493" t="n">
        <v>0</v>
      </c>
      <c r="AH304" s="493" t="n">
        <v>372</v>
      </c>
      <c r="AI304" s="493" t="n">
        <v>383.4</v>
      </c>
      <c r="AJ304" s="493" t="n">
        <v>0</v>
      </c>
      <c r="AK304" s="493" t="n">
        <v>0</v>
      </c>
      <c r="AL304" s="493" t="n">
        <v>0</v>
      </c>
      <c r="AM304" s="493" t="n">
        <v>0</v>
      </c>
      <c r="AN304" s="493" t="n">
        <v>0</v>
      </c>
      <c r="AO304" s="493" t="n">
        <v>0</v>
      </c>
      <c r="AP304" s="493" t="n">
        <v>0</v>
      </c>
      <c r="AQ304" s="493" t="n">
        <v>0</v>
      </c>
      <c r="AR304" s="493" t="n">
        <v>0</v>
      </c>
      <c r="AS304" s="493" t="n">
        <v>0</v>
      </c>
      <c r="AT304" s="493" t="n">
        <v>0</v>
      </c>
      <c r="AU304" s="493" t="n">
        <v>0</v>
      </c>
      <c r="AV304" s="493" t="n">
        <v>0</v>
      </c>
      <c r="AW304" s="493" t="n">
        <v>0</v>
      </c>
      <c r="AX304" s="493" t="n">
        <v>0</v>
      </c>
      <c r="AY304" s="493" t="n">
        <v>0</v>
      </c>
      <c r="AZ304" s="493" t="n">
        <v>1203</v>
      </c>
      <c r="BA304" s="493" t="n">
        <v>0</v>
      </c>
      <c r="BB304" s="493" t="n">
        <v>0</v>
      </c>
      <c r="BC304" s="493" t="n">
        <v>0</v>
      </c>
      <c r="BD304" s="493" t="n">
        <v>0</v>
      </c>
      <c r="BE304" s="493" t="n">
        <v>0</v>
      </c>
      <c r="BF304" s="493" t="n">
        <v>0</v>
      </c>
      <c r="BG304" s="493" t="n">
        <v>0</v>
      </c>
      <c r="BH304" s="493" t="n">
        <v>0</v>
      </c>
      <c r="BI304" s="493" t="n">
        <v>0</v>
      </c>
      <c r="BJ304" s="493" t="n">
        <v>0</v>
      </c>
      <c r="BK304" s="493" t="n">
        <v>967.2</v>
      </c>
      <c r="BL304" s="493" t="n">
        <v>0</v>
      </c>
      <c r="BM304" s="493" t="n">
        <v>0</v>
      </c>
      <c r="BN304" s="493" t="n">
        <v>0</v>
      </c>
      <c r="BO304" s="493" t="n">
        <v>727.2</v>
      </c>
      <c r="BP304" s="493" t="n">
        <v>0</v>
      </c>
      <c r="BQ304" s="493" t="n">
        <v>0</v>
      </c>
      <c r="BR304" s="493" t="n">
        <v>0</v>
      </c>
      <c r="BS304" s="493" t="n">
        <v>0</v>
      </c>
      <c r="BT304" s="493" t="n">
        <v>0</v>
      </c>
      <c r="BU304" s="493" t="n">
        <v>1505.9</v>
      </c>
      <c r="BV304" s="493" t="n">
        <v>0</v>
      </c>
      <c r="BW304" s="493" t="n">
        <v>645.6</v>
      </c>
    </row>
    <row r="305">
      <c r="A305" t="inlineStr">
        <is>
          <t>[C11A1] 심혈관 질환 다중요법 목적의 복합제제 (단일 투약 형태)</t>
        </is>
      </c>
      <c r="B305" t="inlineStr">
        <is>
          <t>유나이티드</t>
        </is>
      </c>
      <c r="C305" t="inlineStr">
        <is>
          <t>뉴펙스 듀오</t>
        </is>
      </c>
      <c r="D305" t="inlineStr">
        <is>
          <t>유나이티드</t>
        </is>
      </c>
      <c r="E305" t="inlineStr">
        <is>
          <t>amlodipine besylate,  atorvastatin calcium</t>
        </is>
      </c>
      <c r="F305" t="inlineStr">
        <is>
          <t>병원</t>
        </is>
      </c>
      <c r="G305" t="inlineStr">
        <is>
          <t>Generic</t>
        </is>
      </c>
      <c r="H305" s="493" t="n">
        <v>515.4</v>
      </c>
      <c r="I305" s="493" t="n">
        <v>1163.1</v>
      </c>
      <c r="J305" s="493" t="n">
        <v>913.8</v>
      </c>
      <c r="K305" s="493" t="n">
        <v>841.2</v>
      </c>
      <c r="L305" s="493" t="n">
        <v>978.3</v>
      </c>
      <c r="M305" s="493" t="n">
        <v>891</v>
      </c>
      <c r="N305" s="493" t="n">
        <v>528</v>
      </c>
      <c r="O305" s="493" t="n">
        <v>563.1</v>
      </c>
      <c r="P305" s="493" t="n">
        <v>491.4</v>
      </c>
      <c r="Q305" s="493" t="n">
        <v>408.6</v>
      </c>
      <c r="R305" s="493" t="n">
        <v>948</v>
      </c>
      <c r="S305" s="493" t="n">
        <v>448.2</v>
      </c>
      <c r="T305" s="493" t="n">
        <v>607.2</v>
      </c>
      <c r="U305" s="493" t="n">
        <v>575.4</v>
      </c>
      <c r="V305" s="493" t="n">
        <v>886.8</v>
      </c>
      <c r="W305" s="493" t="n">
        <v>567.9</v>
      </c>
      <c r="X305" s="493" t="n">
        <v>692.4</v>
      </c>
      <c r="Y305" s="493" t="n">
        <v>1033.8</v>
      </c>
      <c r="Z305" s="493" t="n">
        <v>1778.1</v>
      </c>
      <c r="AA305" s="493" t="n">
        <v>552</v>
      </c>
      <c r="AB305" s="493" t="n">
        <v>1281</v>
      </c>
      <c r="AC305" s="493" t="n">
        <v>710.7</v>
      </c>
      <c r="AD305" s="493" t="n">
        <v>523.5</v>
      </c>
      <c r="AE305" s="493" t="n">
        <v>712.5</v>
      </c>
      <c r="AF305" s="493" t="n">
        <v>547.2</v>
      </c>
      <c r="AG305" s="493" t="n">
        <v>1484.7</v>
      </c>
      <c r="AH305" s="493" t="n">
        <v>189</v>
      </c>
      <c r="AI305" s="493" t="n">
        <v>532.5</v>
      </c>
      <c r="AJ305" s="493" t="n">
        <v>432</v>
      </c>
      <c r="AK305" s="493" t="n">
        <v>1059</v>
      </c>
      <c r="AL305" s="493" t="n">
        <v>67.5</v>
      </c>
      <c r="AM305" s="493" t="n">
        <v>485.1</v>
      </c>
      <c r="AN305" s="493" t="n">
        <v>1053</v>
      </c>
      <c r="AO305" s="493" t="n">
        <v>407.4</v>
      </c>
      <c r="AP305" s="493" t="n">
        <v>399.6</v>
      </c>
      <c r="AQ305" s="493" t="n">
        <v>563.1</v>
      </c>
      <c r="AR305" s="493" t="n">
        <v>356.4</v>
      </c>
      <c r="AS305" s="493" t="n">
        <v>436.8</v>
      </c>
      <c r="AT305" s="493" t="n">
        <v>541.2</v>
      </c>
      <c r="AU305" s="493" t="n">
        <v>579</v>
      </c>
      <c r="AV305" s="493" t="n">
        <v>178.2</v>
      </c>
      <c r="AW305" s="493" t="n">
        <v>547.8</v>
      </c>
      <c r="AX305" s="493" t="n">
        <v>418.2</v>
      </c>
      <c r="AY305" s="493" t="n">
        <v>1412.1</v>
      </c>
      <c r="AZ305" s="493" t="n">
        <v>291.3</v>
      </c>
      <c r="BA305" s="493" t="n">
        <v>303</v>
      </c>
      <c r="BB305" s="493" t="n">
        <v>723.6</v>
      </c>
      <c r="BC305" s="493" t="n">
        <v>653.7</v>
      </c>
      <c r="BD305" s="493" t="n">
        <v>402.9</v>
      </c>
      <c r="BE305" s="493" t="n">
        <v>548.4</v>
      </c>
      <c r="BF305" s="493" t="n">
        <v>188.1</v>
      </c>
      <c r="BG305" s="493" t="n">
        <v>541.5</v>
      </c>
      <c r="BH305" s="493" t="n">
        <v>177.3</v>
      </c>
      <c r="BI305" s="493" t="n">
        <v>1334.1</v>
      </c>
      <c r="BJ305" s="493" t="n">
        <v>251.13</v>
      </c>
      <c r="BK305" s="493" t="n">
        <v>418.9</v>
      </c>
      <c r="BL305" s="493" t="n">
        <v>140.7</v>
      </c>
      <c r="BM305" s="493" t="n">
        <v>758.64</v>
      </c>
      <c r="BN305" s="493" t="n">
        <v>553.15</v>
      </c>
      <c r="BO305" s="493" t="n">
        <v>847.5599999999999</v>
      </c>
      <c r="BP305" s="493" t="n">
        <v>438.4</v>
      </c>
      <c r="BQ305" s="493" t="n">
        <v>612.4</v>
      </c>
      <c r="BR305" s="493" t="n">
        <v>995.4400000000001</v>
      </c>
      <c r="BS305" s="493" t="n">
        <v>871.5599999999999</v>
      </c>
      <c r="BT305" s="493" t="n">
        <v>140.35</v>
      </c>
      <c r="BU305" s="493" t="n">
        <v>265.84</v>
      </c>
      <c r="BV305" s="493" t="n">
        <v>528.9400000000001</v>
      </c>
      <c r="BW305" s="493" t="n">
        <v>658.2</v>
      </c>
    </row>
    <row r="306">
      <c r="A306" t="inlineStr">
        <is>
          <t>[C11A1] 심혈관 질환 다중요법 목적의 복합제제 (단일 투약 형태)</t>
        </is>
      </c>
      <c r="B306" t="inlineStr">
        <is>
          <t>유나이티드</t>
        </is>
      </c>
      <c r="C306" t="inlineStr">
        <is>
          <t>뉴펙스 듀오</t>
        </is>
      </c>
      <c r="D306" t="inlineStr">
        <is>
          <t>유나이티드</t>
        </is>
      </c>
      <c r="E306" t="inlineStr">
        <is>
          <t>amlodipine besylate,  atorvastatin calcium</t>
        </is>
      </c>
      <c r="F306" t="inlineStr">
        <is>
          <t>의원</t>
        </is>
      </c>
      <c r="G306" t="inlineStr">
        <is>
          <t>Generic</t>
        </is>
      </c>
      <c r="H306" s="493" t="n">
        <v>20995.76</v>
      </c>
      <c r="I306" s="493" t="n">
        <v>15406.2</v>
      </c>
      <c r="J306" s="493" t="n">
        <v>18335.25</v>
      </c>
      <c r="K306" s="493" t="n">
        <v>15747.58</v>
      </c>
      <c r="L306" s="493" t="n">
        <v>18958.23</v>
      </c>
      <c r="M306" s="493" t="n">
        <v>19028.98</v>
      </c>
      <c r="N306" s="493" t="n">
        <v>34799.98</v>
      </c>
      <c r="O306" s="493" t="n">
        <v>30874.5</v>
      </c>
      <c r="P306" s="493" t="n">
        <v>30034.37</v>
      </c>
      <c r="Q306" s="493" t="n">
        <v>33984.27</v>
      </c>
      <c r="R306" s="493" t="n">
        <v>32072.57</v>
      </c>
      <c r="S306" s="493" t="n">
        <v>36936.88</v>
      </c>
      <c r="T306" s="493" t="n">
        <v>34633.62</v>
      </c>
      <c r="U306" s="493" t="n">
        <v>32873.02</v>
      </c>
      <c r="V306" s="493" t="n">
        <v>29886.24</v>
      </c>
      <c r="W306" s="493" t="n">
        <v>31660.58</v>
      </c>
      <c r="X306" s="493" t="n">
        <v>31961.19</v>
      </c>
      <c r="Y306" s="493" t="n">
        <v>33611.93</v>
      </c>
      <c r="Z306" s="493" t="n">
        <v>33042.7</v>
      </c>
      <c r="AA306" s="493" t="n">
        <v>34317.94</v>
      </c>
      <c r="AB306" s="493" t="n">
        <v>28485.43</v>
      </c>
      <c r="AC306" s="493" t="n">
        <v>31738.12</v>
      </c>
      <c r="AD306" s="493" t="n">
        <v>27500.08</v>
      </c>
      <c r="AE306" s="493" t="n">
        <v>31399.85</v>
      </c>
      <c r="AF306" s="493" t="n">
        <v>28387.02</v>
      </c>
      <c r="AG306" s="493" t="n">
        <v>30718.98</v>
      </c>
      <c r="AH306" s="493" t="n">
        <v>32182.95</v>
      </c>
      <c r="AI306" s="493" t="n">
        <v>30120.86</v>
      </c>
      <c r="AJ306" s="493" t="n">
        <v>32157.04</v>
      </c>
      <c r="AK306" s="493" t="n">
        <v>32801.3</v>
      </c>
      <c r="AL306" s="493" t="n">
        <v>31227.2</v>
      </c>
      <c r="AM306" s="493" t="n">
        <v>33704.24</v>
      </c>
      <c r="AN306" s="493" t="n">
        <v>32336.82</v>
      </c>
      <c r="AO306" s="493" t="n">
        <v>31059.24</v>
      </c>
      <c r="AP306" s="493" t="n">
        <v>33806.65</v>
      </c>
      <c r="AQ306" s="493" t="n">
        <v>30195.26</v>
      </c>
      <c r="AR306" s="493" t="n">
        <v>33948.92</v>
      </c>
      <c r="AS306" s="493" t="n">
        <v>31427.96</v>
      </c>
      <c r="AT306" s="493" t="n">
        <v>32490.54</v>
      </c>
      <c r="AU306" s="493" t="n">
        <v>29818.98</v>
      </c>
      <c r="AV306" s="493" t="n">
        <v>27562.78</v>
      </c>
      <c r="AW306" s="493" t="n">
        <v>29291.89</v>
      </c>
      <c r="AX306" s="493" t="n">
        <v>25082.2</v>
      </c>
      <c r="AY306" s="493" t="n">
        <v>32433.71</v>
      </c>
      <c r="AZ306" s="493" t="n">
        <v>23545.53</v>
      </c>
      <c r="BA306" s="493" t="n">
        <v>34209.53</v>
      </c>
      <c r="BB306" s="493" t="n">
        <v>22584.1</v>
      </c>
      <c r="BC306" s="493" t="n">
        <v>32376.22</v>
      </c>
      <c r="BD306" s="493" t="n">
        <v>23135.95</v>
      </c>
      <c r="BE306" s="493" t="n">
        <v>29069.38</v>
      </c>
      <c r="BF306" s="493" t="n">
        <v>19877.5</v>
      </c>
      <c r="BG306" s="493" t="n">
        <v>24079.19</v>
      </c>
      <c r="BH306" s="493" t="n">
        <v>21059.1</v>
      </c>
      <c r="BI306" s="493" t="n">
        <v>26531.53</v>
      </c>
      <c r="BJ306" s="493" t="n">
        <v>24089.79</v>
      </c>
      <c r="BK306" s="493" t="n">
        <v>19699.21</v>
      </c>
      <c r="BL306" s="493" t="n">
        <v>20153.97</v>
      </c>
      <c r="BM306" s="493" t="n">
        <v>20962.76</v>
      </c>
      <c r="BN306" s="493" t="n">
        <v>16754.43</v>
      </c>
      <c r="BO306" s="493" t="n">
        <v>23703.88</v>
      </c>
      <c r="BP306" s="493" t="n">
        <v>19583.63</v>
      </c>
      <c r="BQ306" s="493" t="n">
        <v>18569.22</v>
      </c>
      <c r="BR306" s="493" t="n">
        <v>21041.92</v>
      </c>
      <c r="BS306" s="493" t="n">
        <v>22174.81</v>
      </c>
      <c r="BT306" s="493" t="n">
        <v>13954.03</v>
      </c>
      <c r="BU306" s="493" t="n">
        <v>22169.24</v>
      </c>
      <c r="BV306" s="493" t="n">
        <v>14568.4</v>
      </c>
      <c r="BW306" s="493" t="n">
        <v>21334.67</v>
      </c>
    </row>
    <row r="307">
      <c r="A307" t="inlineStr">
        <is>
          <t>[C11A1] 심혈관 질환 다중요법 목적의 복합제제 (단일 투약 형태)</t>
        </is>
      </c>
      <c r="B307" t="inlineStr">
        <is>
          <t>유나이티드</t>
        </is>
      </c>
      <c r="C307" t="inlineStr">
        <is>
          <t>뉴펙스 듀오</t>
        </is>
      </c>
      <c r="D307" t="inlineStr">
        <is>
          <t>유나이티드</t>
        </is>
      </c>
      <c r="E307" t="inlineStr">
        <is>
          <t>amlodipine besylate,  atorvastatin calcium</t>
        </is>
      </c>
      <c r="F307" t="inlineStr">
        <is>
          <t>보건소</t>
        </is>
      </c>
      <c r="G307" t="inlineStr">
        <is>
          <t>Generic</t>
        </is>
      </c>
      <c r="H307" s="493" t="n">
        <v>738.9</v>
      </c>
      <c r="I307" s="493" t="n">
        <v>1033.8</v>
      </c>
      <c r="J307" s="493" t="n">
        <v>0</v>
      </c>
      <c r="K307" s="493" t="n">
        <v>710.1</v>
      </c>
      <c r="L307" s="493" t="n">
        <v>1211.4</v>
      </c>
      <c r="M307" s="493" t="n">
        <v>0</v>
      </c>
      <c r="N307" s="493" t="n">
        <v>1622.7</v>
      </c>
      <c r="O307" s="493" t="n">
        <v>968.4</v>
      </c>
      <c r="P307" s="493" t="n">
        <v>0</v>
      </c>
      <c r="Q307" s="493" t="n">
        <v>1978.2</v>
      </c>
      <c r="R307" s="493" t="n">
        <v>730.2</v>
      </c>
      <c r="S307" s="493" t="n">
        <v>0</v>
      </c>
      <c r="T307" s="493" t="n">
        <v>966.6</v>
      </c>
      <c r="U307" s="493" t="n">
        <v>0</v>
      </c>
      <c r="V307" s="493" t="n">
        <v>0</v>
      </c>
      <c r="W307" s="493" t="n">
        <v>1129.5</v>
      </c>
      <c r="X307" s="493" t="n">
        <v>0</v>
      </c>
      <c r="Y307" s="493" t="n">
        <v>0</v>
      </c>
      <c r="Z307" s="493" t="n">
        <v>920.7</v>
      </c>
      <c r="AA307" s="493" t="n">
        <v>0</v>
      </c>
      <c r="AB307" s="493" t="n">
        <v>0</v>
      </c>
      <c r="AC307" s="493" t="n">
        <v>703.8</v>
      </c>
      <c r="AD307" s="493" t="n">
        <v>0</v>
      </c>
      <c r="AE307" s="493" t="n">
        <v>0</v>
      </c>
      <c r="AF307" s="493" t="n">
        <v>1065</v>
      </c>
      <c r="AG307" s="493" t="n">
        <v>0</v>
      </c>
      <c r="AH307" s="493" t="n">
        <v>0</v>
      </c>
      <c r="AI307" s="493" t="n">
        <v>512.1</v>
      </c>
      <c r="AJ307" s="493" t="n">
        <v>151.5</v>
      </c>
      <c r="AK307" s="493" t="n">
        <v>0</v>
      </c>
      <c r="AL307" s="493" t="n">
        <v>0</v>
      </c>
      <c r="AM307" s="493" t="n">
        <v>0</v>
      </c>
      <c r="AN307" s="493" t="n">
        <v>0</v>
      </c>
      <c r="AO307" s="493" t="n">
        <v>0</v>
      </c>
      <c r="AP307" s="493" t="n">
        <v>0</v>
      </c>
      <c r="AQ307" s="493" t="n">
        <v>0</v>
      </c>
      <c r="AR307" s="493" t="n">
        <v>0</v>
      </c>
      <c r="AS307" s="493" t="n">
        <v>0</v>
      </c>
      <c r="AT307" s="493" t="n">
        <v>0</v>
      </c>
      <c r="AU307" s="493" t="n">
        <v>0</v>
      </c>
      <c r="AV307" s="493" t="n">
        <v>405.6</v>
      </c>
      <c r="AW307" s="493" t="n">
        <v>0</v>
      </c>
      <c r="AX307" s="493" t="n">
        <v>0</v>
      </c>
      <c r="AY307" s="493" t="n">
        <v>0</v>
      </c>
      <c r="AZ307" s="493" t="n">
        <v>0</v>
      </c>
      <c r="BA307" s="493" t="n">
        <v>0</v>
      </c>
      <c r="BB307" s="493" t="n">
        <v>0</v>
      </c>
      <c r="BC307" s="493" t="n">
        <v>0</v>
      </c>
      <c r="BD307" s="493" t="n">
        <v>0</v>
      </c>
      <c r="BE307" s="493" t="n">
        <v>0</v>
      </c>
      <c r="BF307" s="493" t="n">
        <v>0</v>
      </c>
      <c r="BG307" s="493" t="n">
        <v>0</v>
      </c>
      <c r="BH307" s="493" t="n">
        <v>0</v>
      </c>
      <c r="BI307" s="493" t="n">
        <v>0</v>
      </c>
      <c r="BJ307" s="493" t="n">
        <v>0</v>
      </c>
      <c r="BK307" s="493" t="n">
        <v>0</v>
      </c>
      <c r="BL307" s="493" t="n">
        <v>0</v>
      </c>
      <c r="BM307" s="493" t="n">
        <v>0</v>
      </c>
      <c r="BN307" s="493" t="n">
        <v>0</v>
      </c>
      <c r="BO307" s="493" t="n">
        <v>0</v>
      </c>
      <c r="BP307" s="493" t="n">
        <v>0</v>
      </c>
      <c r="BQ307" s="493" t="n">
        <v>0</v>
      </c>
      <c r="BR307" s="493" t="n">
        <v>0</v>
      </c>
      <c r="BS307" s="493" t="n">
        <v>0</v>
      </c>
      <c r="BT307" s="493" t="n">
        <v>0</v>
      </c>
      <c r="BU307" s="493" t="n">
        <v>0</v>
      </c>
      <c r="BV307" s="493" t="n">
        <v>0</v>
      </c>
      <c r="BW307" s="493" t="n">
        <v>0</v>
      </c>
    </row>
    <row r="308">
      <c r="A308" t="inlineStr">
        <is>
          <t>[C11A1] 심혈관 질환 다중요법 목적의 복합제제 (단일 투약 형태)</t>
        </is>
      </c>
      <c r="B308" t="inlineStr">
        <is>
          <t>유니메드</t>
        </is>
      </c>
      <c r="C308" t="inlineStr">
        <is>
          <t>텔로타틴</t>
        </is>
      </c>
      <c r="D308" t="inlineStr">
        <is>
          <t>유니메드</t>
        </is>
      </c>
      <c r="E308" t="inlineStr">
        <is>
          <t>amlodipine besylate  ( as amlodipine),  rosuvastatin calcium  ( as rosuvastatin),  telmisartan</t>
        </is>
      </c>
      <c r="F308" t="inlineStr">
        <is>
          <t>병원</t>
        </is>
      </c>
      <c r="G308" t="inlineStr">
        <is>
          <t>Generic</t>
        </is>
      </c>
      <c r="H308" s="493" t="n">
        <v>0</v>
      </c>
      <c r="I308" s="493" t="n">
        <v>0</v>
      </c>
      <c r="J308" s="493" t="n">
        <v>0</v>
      </c>
      <c r="K308" s="493" t="n">
        <v>0</v>
      </c>
      <c r="L308" s="493" t="n">
        <v>0</v>
      </c>
      <c r="M308" s="493" t="n">
        <v>0</v>
      </c>
      <c r="N308" s="493" t="n">
        <v>0</v>
      </c>
      <c r="O308" s="493" t="n">
        <v>0</v>
      </c>
      <c r="P308" s="493" t="n">
        <v>388.8</v>
      </c>
      <c r="Q308" s="493" t="n">
        <v>0</v>
      </c>
      <c r="R308" s="493" t="n">
        <v>636</v>
      </c>
      <c r="S308" s="493" t="n">
        <v>0</v>
      </c>
      <c r="T308" s="493" t="n">
        <v>643.8</v>
      </c>
      <c r="U308" s="493" t="n">
        <v>0</v>
      </c>
      <c r="V308" s="493" t="n">
        <v>874.8</v>
      </c>
      <c r="W308" s="493" t="n">
        <v>0</v>
      </c>
      <c r="X308" s="493" t="n">
        <v>873</v>
      </c>
      <c r="Y308" s="493" t="n">
        <v>0</v>
      </c>
      <c r="Z308" s="493" t="n">
        <v>881.4</v>
      </c>
      <c r="AA308" s="493" t="n">
        <v>0</v>
      </c>
      <c r="AB308" s="493" t="n">
        <v>888.6</v>
      </c>
      <c r="AC308" s="493" t="n">
        <v>0</v>
      </c>
      <c r="AD308" s="493" t="n">
        <v>0</v>
      </c>
      <c r="AE308" s="493" t="n">
        <v>0</v>
      </c>
      <c r="AF308" s="493" t="n">
        <v>0</v>
      </c>
      <c r="AG308" s="493" t="n">
        <v>0</v>
      </c>
      <c r="AH308" s="493" t="n">
        <v>0</v>
      </c>
      <c r="AI308" s="493" t="n">
        <v>0</v>
      </c>
      <c r="AJ308" s="493" t="n">
        <v>0</v>
      </c>
      <c r="AK308" s="493" t="n">
        <v>0</v>
      </c>
      <c r="AL308" s="493" t="n">
        <v>0</v>
      </c>
      <c r="AM308" s="493" t="n">
        <v>0</v>
      </c>
      <c r="AN308" s="493" t="n">
        <v>0</v>
      </c>
      <c r="AO308" s="493" t="n">
        <v>0</v>
      </c>
      <c r="AP308" s="493" t="n">
        <v>0</v>
      </c>
      <c r="AQ308" s="493" t="n">
        <v>0</v>
      </c>
      <c r="AR308" s="493" t="n">
        <v>0</v>
      </c>
      <c r="AS308" s="493" t="n">
        <v>0</v>
      </c>
      <c r="AT308" s="493" t="n">
        <v>0</v>
      </c>
      <c r="AU308" s="493" t="n">
        <v>0</v>
      </c>
      <c r="AV308" s="493" t="n">
        <v>0</v>
      </c>
      <c r="AW308" s="493" t="n">
        <v>0</v>
      </c>
      <c r="AX308" s="493" t="n">
        <v>0</v>
      </c>
      <c r="AY308" s="493" t="n">
        <v>0</v>
      </c>
      <c r="AZ308" s="493" t="n">
        <v>0</v>
      </c>
      <c r="BA308" s="493" t="n">
        <v>0</v>
      </c>
      <c r="BB308" s="493" t="n">
        <v>0</v>
      </c>
      <c r="BC308" s="493" t="n">
        <v>0</v>
      </c>
      <c r="BD308" s="493" t="n">
        <v>0</v>
      </c>
      <c r="BE308" s="493" t="n">
        <v>0</v>
      </c>
      <c r="BF308" s="493" t="n">
        <v>0</v>
      </c>
      <c r="BG308" s="493" t="n">
        <v>0</v>
      </c>
      <c r="BH308" s="493" t="n">
        <v>0</v>
      </c>
      <c r="BI308" s="493" t="n">
        <v>43.5</v>
      </c>
      <c r="BJ308" s="493" t="n">
        <v>167.4</v>
      </c>
      <c r="BK308" s="493" t="n">
        <v>48.6</v>
      </c>
      <c r="BL308" s="493" t="n">
        <v>48</v>
      </c>
      <c r="BM308" s="493" t="n">
        <v>0</v>
      </c>
      <c r="BN308" s="493" t="n">
        <v>170.7</v>
      </c>
      <c r="BO308" s="493" t="n">
        <v>0</v>
      </c>
      <c r="BP308" s="493" t="n">
        <v>0</v>
      </c>
      <c r="BQ308" s="493" t="n">
        <v>53.7</v>
      </c>
      <c r="BR308" s="493" t="n">
        <v>51.3</v>
      </c>
      <c r="BS308" s="493" t="n">
        <v>171.6</v>
      </c>
      <c r="BT308" s="493" t="n">
        <v>0</v>
      </c>
      <c r="BU308" s="493" t="n">
        <v>50.4</v>
      </c>
      <c r="BV308" s="493" t="n">
        <v>290.1</v>
      </c>
      <c r="BW308" s="493" t="n">
        <v>0</v>
      </c>
    </row>
    <row r="309">
      <c r="A309" t="inlineStr">
        <is>
          <t>[C11A1] 심혈관 질환 다중요법 목적의 복합제제 (단일 투약 형태)</t>
        </is>
      </c>
      <c r="B309" t="inlineStr">
        <is>
          <t>유니메드</t>
        </is>
      </c>
      <c r="C309" t="inlineStr">
        <is>
          <t>텔로타틴</t>
        </is>
      </c>
      <c r="D309" t="inlineStr">
        <is>
          <t>유니메드</t>
        </is>
      </c>
      <c r="E309" t="inlineStr">
        <is>
          <t>amlodipine besylate  ( as amlodipine),  rosuvastatin calcium  ( as rosuvastatin),  telmisartan</t>
        </is>
      </c>
      <c r="F309" t="inlineStr">
        <is>
          <t>의원</t>
        </is>
      </c>
      <c r="G309" t="inlineStr">
        <is>
          <t>Generic</t>
        </is>
      </c>
      <c r="H309" s="493" t="n">
        <v>5127.96</v>
      </c>
      <c r="I309" s="493" t="n">
        <v>2843.7</v>
      </c>
      <c r="J309" s="493" t="n">
        <v>4872.9</v>
      </c>
      <c r="K309" s="493" t="n">
        <v>7823.57</v>
      </c>
      <c r="L309" s="493" t="n">
        <v>8152.77</v>
      </c>
      <c r="M309" s="493" t="n">
        <v>5582.8</v>
      </c>
      <c r="N309" s="493" t="n">
        <v>8631.299999999999</v>
      </c>
      <c r="O309" s="493" t="n">
        <v>2704.9</v>
      </c>
      <c r="P309" s="493" t="n">
        <v>7461.3</v>
      </c>
      <c r="Q309" s="493" t="n">
        <v>5303.1</v>
      </c>
      <c r="R309" s="493" t="n">
        <v>6796.3</v>
      </c>
      <c r="S309" s="493" t="n">
        <v>9029.700000000001</v>
      </c>
      <c r="T309" s="493" t="n">
        <v>14502.5</v>
      </c>
      <c r="U309" s="493" t="n">
        <v>4729.1</v>
      </c>
      <c r="V309" s="493" t="n">
        <v>14741.72</v>
      </c>
      <c r="W309" s="493" t="n">
        <v>11192.95</v>
      </c>
      <c r="X309" s="493" t="n">
        <v>11444.98</v>
      </c>
      <c r="Y309" s="493" t="n">
        <v>8748.549999999999</v>
      </c>
      <c r="Z309" s="493" t="n">
        <v>11031.8</v>
      </c>
      <c r="AA309" s="493" t="n">
        <v>9051.360000000001</v>
      </c>
      <c r="AB309" s="493" t="n">
        <v>6064.3</v>
      </c>
      <c r="AC309" s="493" t="n">
        <v>6810</v>
      </c>
      <c r="AD309" s="493" t="n">
        <v>9376.9</v>
      </c>
      <c r="AE309" s="493" t="n">
        <v>17358.4</v>
      </c>
      <c r="AF309" s="493" t="n">
        <v>11529.1</v>
      </c>
      <c r="AG309" s="493" t="n">
        <v>10646.58</v>
      </c>
      <c r="AH309" s="493" t="n">
        <v>9394.1</v>
      </c>
      <c r="AI309" s="493" t="n">
        <v>7045.1</v>
      </c>
      <c r="AJ309" s="493" t="n">
        <v>6182</v>
      </c>
      <c r="AK309" s="493" t="n">
        <v>8547.700000000001</v>
      </c>
      <c r="AL309" s="493" t="n">
        <v>7849.3</v>
      </c>
      <c r="AM309" s="493" t="n">
        <v>7972.48</v>
      </c>
      <c r="AN309" s="493" t="n">
        <v>5600.6</v>
      </c>
      <c r="AO309" s="493" t="n">
        <v>7879.7</v>
      </c>
      <c r="AP309" s="493" t="n">
        <v>6230.5</v>
      </c>
      <c r="AQ309" s="493" t="n">
        <v>3745.8</v>
      </c>
      <c r="AR309" s="493" t="n">
        <v>6635</v>
      </c>
      <c r="AS309" s="493" t="n">
        <v>2925.3</v>
      </c>
      <c r="AT309" s="493" t="n">
        <v>1731.9</v>
      </c>
      <c r="AU309" s="493" t="n">
        <v>4043.7</v>
      </c>
      <c r="AV309" s="493" t="n">
        <v>1965.1</v>
      </c>
      <c r="AW309" s="493" t="n">
        <v>2567.4</v>
      </c>
      <c r="AX309" s="493" t="n">
        <v>0</v>
      </c>
      <c r="AY309" s="493" t="n">
        <v>2815.8</v>
      </c>
      <c r="AZ309" s="493" t="n">
        <v>0</v>
      </c>
      <c r="BA309" s="493" t="n">
        <v>6758.62</v>
      </c>
      <c r="BB309" s="493" t="n">
        <v>0</v>
      </c>
      <c r="BC309" s="493" t="n">
        <v>2819.4</v>
      </c>
      <c r="BD309" s="493" t="n">
        <v>2021.07</v>
      </c>
      <c r="BE309" s="493" t="n">
        <v>2815.5</v>
      </c>
      <c r="BF309" s="493" t="n">
        <v>2378.1</v>
      </c>
      <c r="BG309" s="493" t="n">
        <v>4075.5</v>
      </c>
      <c r="BH309" s="493" t="n">
        <v>2717.1</v>
      </c>
      <c r="BI309" s="493" t="n">
        <v>3158.4</v>
      </c>
      <c r="BJ309" s="493" t="n">
        <v>6248.4</v>
      </c>
      <c r="BK309" s="493" t="n">
        <v>2743.8</v>
      </c>
      <c r="BL309" s="493" t="n">
        <v>4289.1</v>
      </c>
      <c r="BM309" s="493" t="n">
        <v>5257.15</v>
      </c>
      <c r="BN309" s="493" t="n">
        <v>5496.3</v>
      </c>
      <c r="BO309" s="493" t="n">
        <v>0</v>
      </c>
      <c r="BP309" s="493" t="n">
        <v>7629.3</v>
      </c>
      <c r="BQ309" s="493" t="n">
        <v>4827.9</v>
      </c>
      <c r="BR309" s="493" t="n">
        <v>6117.3</v>
      </c>
      <c r="BS309" s="493" t="n">
        <v>6689.4</v>
      </c>
      <c r="BT309" s="493" t="n">
        <v>4083.1</v>
      </c>
      <c r="BU309" s="493" t="n">
        <v>6613.4</v>
      </c>
      <c r="BV309" s="493" t="n">
        <v>7788.7</v>
      </c>
      <c r="BW309" s="493" t="n">
        <v>6111.4</v>
      </c>
    </row>
    <row r="310">
      <c r="A310" t="inlineStr">
        <is>
          <t>[C11A1] 심혈관 질환 다중요법 목적의 복합제제 (단일 투약 형태)</t>
        </is>
      </c>
      <c r="B310" t="inlineStr">
        <is>
          <t>유니메드</t>
        </is>
      </c>
      <c r="C310" t="inlineStr">
        <is>
          <t>텔로타틴</t>
        </is>
      </c>
      <c r="D310" t="inlineStr">
        <is>
          <t>유니메드</t>
        </is>
      </c>
      <c r="E310" t="inlineStr">
        <is>
          <t>amlodipine besylate  ( as amlodipine),  rosuvastatin calcium  ( as rosuvastatin),  telmisartan</t>
        </is>
      </c>
      <c r="F310" t="inlineStr">
        <is>
          <t>보건소</t>
        </is>
      </c>
      <c r="G310" t="inlineStr">
        <is>
          <t>Generic</t>
        </is>
      </c>
      <c r="H310" s="493" t="n">
        <v>0</v>
      </c>
      <c r="I310" s="493" t="n">
        <v>0</v>
      </c>
      <c r="J310" s="493" t="n">
        <v>0</v>
      </c>
      <c r="K310" s="493" t="n">
        <v>0</v>
      </c>
      <c r="L310" s="493" t="n">
        <v>0</v>
      </c>
      <c r="M310" s="493" t="n">
        <v>0</v>
      </c>
      <c r="N310" s="493" t="n">
        <v>0</v>
      </c>
      <c r="O310" s="493" t="n">
        <v>0</v>
      </c>
      <c r="P310" s="493" t="n">
        <v>0</v>
      </c>
      <c r="Q310" s="493" t="n">
        <v>0</v>
      </c>
      <c r="R310" s="493" t="n">
        <v>0</v>
      </c>
      <c r="S310" s="493" t="n">
        <v>0</v>
      </c>
      <c r="T310" s="493" t="n">
        <v>0</v>
      </c>
      <c r="U310" s="493" t="n">
        <v>0</v>
      </c>
      <c r="V310" s="493" t="n">
        <v>0</v>
      </c>
      <c r="W310" s="493" t="n">
        <v>0</v>
      </c>
      <c r="X310" s="493" t="n">
        <v>0</v>
      </c>
      <c r="Y310" s="493" t="n">
        <v>0</v>
      </c>
      <c r="Z310" s="493" t="n">
        <v>0</v>
      </c>
      <c r="AA310" s="493" t="n">
        <v>0</v>
      </c>
      <c r="AB310" s="493" t="n">
        <v>0</v>
      </c>
      <c r="AC310" s="493" t="n">
        <v>0</v>
      </c>
      <c r="AD310" s="493" t="n">
        <v>0</v>
      </c>
      <c r="AE310" s="493" t="n">
        <v>203.4</v>
      </c>
      <c r="AF310" s="493" t="n">
        <v>0</v>
      </c>
      <c r="AG310" s="493" t="n">
        <v>0</v>
      </c>
      <c r="AH310" s="493" t="n">
        <v>376.5</v>
      </c>
      <c r="AI310" s="493" t="n">
        <v>0</v>
      </c>
      <c r="AJ310" s="493" t="n">
        <v>0</v>
      </c>
      <c r="AK310" s="493" t="n">
        <v>0</v>
      </c>
      <c r="AL310" s="493" t="n">
        <v>0</v>
      </c>
      <c r="AM310" s="493" t="n">
        <v>0</v>
      </c>
      <c r="AN310" s="493" t="n">
        <v>0</v>
      </c>
      <c r="AO310" s="493" t="n">
        <v>0</v>
      </c>
      <c r="AP310" s="493" t="n">
        <v>0</v>
      </c>
      <c r="AQ310" s="493" t="n">
        <v>0</v>
      </c>
      <c r="AR310" s="493" t="n">
        <v>0</v>
      </c>
      <c r="AS310" s="493" t="n">
        <v>0</v>
      </c>
      <c r="AT310" s="493" t="n">
        <v>0</v>
      </c>
      <c r="AU310" s="493" t="n">
        <v>0</v>
      </c>
      <c r="AV310" s="493" t="n">
        <v>0</v>
      </c>
      <c r="AW310" s="493" t="n">
        <v>0</v>
      </c>
      <c r="AX310" s="493" t="n">
        <v>0</v>
      </c>
      <c r="AY310" s="493" t="n">
        <v>0</v>
      </c>
      <c r="AZ310" s="493" t="n">
        <v>0</v>
      </c>
      <c r="BA310" s="493" t="n">
        <v>0</v>
      </c>
      <c r="BB310" s="493" t="n">
        <v>0</v>
      </c>
      <c r="BC310" s="493" t="n">
        <v>0</v>
      </c>
      <c r="BD310" s="493" t="n">
        <v>0</v>
      </c>
      <c r="BE310" s="493" t="n">
        <v>0</v>
      </c>
      <c r="BF310" s="493" t="n">
        <v>0</v>
      </c>
      <c r="BG310" s="493" t="n">
        <v>0</v>
      </c>
      <c r="BH310" s="493" t="n">
        <v>0</v>
      </c>
      <c r="BI310" s="493" t="n">
        <v>0</v>
      </c>
      <c r="BJ310" s="493" t="n">
        <v>0</v>
      </c>
      <c r="BK310" s="493" t="n">
        <v>0</v>
      </c>
      <c r="BL310" s="493" t="n">
        <v>0</v>
      </c>
      <c r="BM310" s="493" t="n">
        <v>0</v>
      </c>
      <c r="BN310" s="493" t="n">
        <v>0</v>
      </c>
      <c r="BO310" s="493" t="n">
        <v>0</v>
      </c>
      <c r="BP310" s="493" t="n">
        <v>0</v>
      </c>
      <c r="BQ310" s="493" t="n">
        <v>0</v>
      </c>
      <c r="BR310" s="493" t="n">
        <v>0</v>
      </c>
      <c r="BS310" s="493" t="n">
        <v>0</v>
      </c>
      <c r="BT310" s="493" t="n">
        <v>0</v>
      </c>
      <c r="BU310" s="493" t="n">
        <v>0</v>
      </c>
      <c r="BV310" s="493" t="n">
        <v>0</v>
      </c>
      <c r="BW310" s="493" t="n">
        <v>0</v>
      </c>
    </row>
    <row r="311">
      <c r="A311" t="inlineStr">
        <is>
          <t>[C11A1] 심혈관 질환 다중요법 목적의 복합제제 (단일 투약 형태)</t>
        </is>
      </c>
      <c r="B311" t="inlineStr">
        <is>
          <t>유한양행</t>
        </is>
      </c>
      <c r="C311" t="inlineStr">
        <is>
          <t>듀오웰</t>
        </is>
      </c>
      <c r="D311" t="inlineStr">
        <is>
          <t>유한양행</t>
        </is>
      </c>
      <c r="E311" t="inlineStr">
        <is>
          <t>rosuvastatin calcium  ( as rosuvastatin),  telmisartan</t>
        </is>
      </c>
      <c r="F311" t="inlineStr">
        <is>
          <t>상급종합병원</t>
        </is>
      </c>
      <c r="G311" t="inlineStr">
        <is>
          <t>Original</t>
        </is>
      </c>
      <c r="H311" s="493" t="n">
        <v>414312.09</v>
      </c>
      <c r="I311" s="493" t="n">
        <v>482543.83</v>
      </c>
      <c r="J311" s="493" t="n">
        <v>531366.8199999999</v>
      </c>
      <c r="K311" s="493" t="n">
        <v>471810.43</v>
      </c>
      <c r="L311" s="493" t="n">
        <v>419583.16</v>
      </c>
      <c r="M311" s="493" t="n">
        <v>528428.9</v>
      </c>
      <c r="N311" s="493" t="n">
        <v>509337.27</v>
      </c>
      <c r="O311" s="493" t="n">
        <v>473161.23</v>
      </c>
      <c r="P311" s="493" t="n">
        <v>429063.22</v>
      </c>
      <c r="Q311" s="493" t="n">
        <v>467080.91</v>
      </c>
      <c r="R311" s="493" t="n">
        <v>477723.35</v>
      </c>
      <c r="S311" s="493" t="n">
        <v>506681.8</v>
      </c>
      <c r="T311" s="493" t="n">
        <v>405577.64</v>
      </c>
      <c r="U311" s="493" t="n">
        <v>411822.16</v>
      </c>
      <c r="V311" s="493" t="n">
        <v>498272</v>
      </c>
      <c r="W311" s="493" t="n">
        <v>438520.7</v>
      </c>
      <c r="X311" s="493" t="n">
        <v>453067.41</v>
      </c>
      <c r="Y311" s="493" t="n">
        <v>436311.19</v>
      </c>
      <c r="Z311" s="493" t="n">
        <v>372748.57</v>
      </c>
      <c r="AA311" s="493" t="n">
        <v>396019.19</v>
      </c>
      <c r="AB311" s="493" t="n">
        <v>450048.22</v>
      </c>
      <c r="AC311" s="493" t="n">
        <v>478963.19</v>
      </c>
      <c r="AD311" s="493" t="n">
        <v>397803.5</v>
      </c>
      <c r="AE311" s="493" t="n">
        <v>451654.05</v>
      </c>
      <c r="AF311" s="493" t="n">
        <v>433030.07</v>
      </c>
      <c r="AG311" s="493" t="n">
        <v>356946.38</v>
      </c>
      <c r="AH311" s="493" t="n">
        <v>455550.39</v>
      </c>
      <c r="AI311" s="493" t="n">
        <v>390595.93</v>
      </c>
      <c r="AJ311" s="493" t="n">
        <v>427802.17</v>
      </c>
      <c r="AK311" s="493" t="n">
        <v>357035.65</v>
      </c>
      <c r="AL311" s="493" t="n">
        <v>380832.14</v>
      </c>
      <c r="AM311" s="493" t="n">
        <v>388496.14</v>
      </c>
      <c r="AN311" s="493" t="n">
        <v>386367.46</v>
      </c>
      <c r="AO311" s="493" t="n">
        <v>380242.95</v>
      </c>
      <c r="AP311" s="493" t="n">
        <v>356476.69</v>
      </c>
      <c r="AQ311" s="493" t="n">
        <v>407921.05</v>
      </c>
      <c r="AR311" s="493" t="n">
        <v>412300.6</v>
      </c>
      <c r="AS311" s="493" t="n">
        <v>317715.83</v>
      </c>
      <c r="AT311" s="493" t="n">
        <v>399341.81</v>
      </c>
      <c r="AU311" s="493" t="n">
        <v>417459.24</v>
      </c>
      <c r="AV311" s="493" t="n">
        <v>365907.85</v>
      </c>
      <c r="AW311" s="493" t="n">
        <v>350715.54</v>
      </c>
      <c r="AX311" s="493" t="n">
        <v>402818.74</v>
      </c>
      <c r="AY311" s="493" t="n">
        <v>341998.13</v>
      </c>
      <c r="AZ311" s="493" t="n">
        <v>368544.65</v>
      </c>
      <c r="BA311" s="493" t="n">
        <v>360712.48</v>
      </c>
      <c r="BB311" s="493" t="n">
        <v>337428.28</v>
      </c>
      <c r="BC311" s="493" t="n">
        <v>384180.4</v>
      </c>
      <c r="BD311" s="493" t="n">
        <v>381477.76</v>
      </c>
      <c r="BE311" s="493" t="n">
        <v>364874.83</v>
      </c>
      <c r="BF311" s="493" t="n">
        <v>339355.37</v>
      </c>
      <c r="BG311" s="493" t="n">
        <v>341893.38</v>
      </c>
      <c r="BH311" s="493" t="n">
        <v>277681.37</v>
      </c>
      <c r="BI311" s="493" t="n">
        <v>302929.55</v>
      </c>
      <c r="BJ311" s="493" t="n">
        <v>345049.26</v>
      </c>
      <c r="BK311" s="493" t="n">
        <v>339388.03</v>
      </c>
      <c r="BL311" s="493" t="n">
        <v>379580.57</v>
      </c>
      <c r="BM311" s="493" t="n">
        <v>260889.26</v>
      </c>
      <c r="BN311" s="493" t="n">
        <v>244396.78</v>
      </c>
      <c r="BO311" s="493" t="n">
        <v>344201.39</v>
      </c>
      <c r="BP311" s="493" t="n">
        <v>263282.64</v>
      </c>
      <c r="BQ311" s="493" t="n">
        <v>253200.26</v>
      </c>
      <c r="BR311" s="493" t="n">
        <v>288205.48</v>
      </c>
      <c r="BS311" s="493" t="n">
        <v>287669.05</v>
      </c>
      <c r="BT311" s="493" t="n">
        <v>210070.92</v>
      </c>
      <c r="BU311" s="493" t="n">
        <v>285295.49</v>
      </c>
      <c r="BV311" s="493" t="n">
        <v>291957.86</v>
      </c>
      <c r="BW311" s="493" t="n">
        <v>242887.91</v>
      </c>
    </row>
    <row r="312">
      <c r="A312" t="inlineStr">
        <is>
          <t>[C11A1] 심혈관 질환 다중요법 목적의 복합제제 (단일 투약 형태)</t>
        </is>
      </c>
      <c r="B312" t="inlineStr">
        <is>
          <t>유한양행</t>
        </is>
      </c>
      <c r="C312" t="inlineStr">
        <is>
          <t>듀오웰</t>
        </is>
      </c>
      <c r="D312" t="inlineStr">
        <is>
          <t>유한양행</t>
        </is>
      </c>
      <c r="E312" t="inlineStr">
        <is>
          <t>rosuvastatin calcium  ( as rosuvastatin),  telmisartan</t>
        </is>
      </c>
      <c r="F312" t="inlineStr">
        <is>
          <t>종합병원</t>
        </is>
      </c>
      <c r="G312" t="inlineStr">
        <is>
          <t>Original</t>
        </is>
      </c>
      <c r="H312" s="493" t="n">
        <v>392107.3</v>
      </c>
      <c r="I312" s="493" t="n">
        <v>376903.16</v>
      </c>
      <c r="J312" s="493" t="n">
        <v>469949.13</v>
      </c>
      <c r="K312" s="493" t="n">
        <v>446469.22</v>
      </c>
      <c r="L312" s="493" t="n">
        <v>386087.98</v>
      </c>
      <c r="M312" s="493" t="n">
        <v>431869.38</v>
      </c>
      <c r="N312" s="493" t="n">
        <v>390914.55</v>
      </c>
      <c r="O312" s="493" t="n">
        <v>411357.14</v>
      </c>
      <c r="P312" s="493" t="n">
        <v>390562.97</v>
      </c>
      <c r="Q312" s="493" t="n">
        <v>403090.84</v>
      </c>
      <c r="R312" s="493" t="n">
        <v>409541.8</v>
      </c>
      <c r="S312" s="493" t="n">
        <v>406762</v>
      </c>
      <c r="T312" s="493" t="n">
        <v>374805.85</v>
      </c>
      <c r="U312" s="493" t="n">
        <v>346384.05</v>
      </c>
      <c r="V312" s="493" t="n">
        <v>362296.16</v>
      </c>
      <c r="W312" s="493" t="n">
        <v>397531.52</v>
      </c>
      <c r="X312" s="493" t="n">
        <v>390734.43</v>
      </c>
      <c r="Y312" s="493" t="n">
        <v>350610.52</v>
      </c>
      <c r="Z312" s="493" t="n">
        <v>364394.04</v>
      </c>
      <c r="AA312" s="493" t="n">
        <v>368636.5</v>
      </c>
      <c r="AB312" s="493" t="n">
        <v>326613.22</v>
      </c>
      <c r="AC312" s="493" t="n">
        <v>318198.49</v>
      </c>
      <c r="AD312" s="493" t="n">
        <v>327955.95</v>
      </c>
      <c r="AE312" s="493" t="n">
        <v>334097.31</v>
      </c>
      <c r="AF312" s="493" t="n">
        <v>348785.03</v>
      </c>
      <c r="AG312" s="493" t="n">
        <v>283951.3</v>
      </c>
      <c r="AH312" s="493" t="n">
        <v>349494.87</v>
      </c>
      <c r="AI312" s="493" t="n">
        <v>309222.94</v>
      </c>
      <c r="AJ312" s="493" t="n">
        <v>340715.07</v>
      </c>
      <c r="AK312" s="493" t="n">
        <v>312114.65</v>
      </c>
      <c r="AL312" s="493" t="n">
        <v>318471.68</v>
      </c>
      <c r="AM312" s="493" t="n">
        <v>311496.47</v>
      </c>
      <c r="AN312" s="493" t="n">
        <v>266454.88</v>
      </c>
      <c r="AO312" s="493" t="n">
        <v>326722.93</v>
      </c>
      <c r="AP312" s="493" t="n">
        <v>301152.3</v>
      </c>
      <c r="AQ312" s="493" t="n">
        <v>314837.47</v>
      </c>
      <c r="AR312" s="493" t="n">
        <v>281130.73</v>
      </c>
      <c r="AS312" s="493" t="n">
        <v>235941.69</v>
      </c>
      <c r="AT312" s="493" t="n">
        <v>249044.48</v>
      </c>
      <c r="AU312" s="493" t="n">
        <v>240131.18</v>
      </c>
      <c r="AV312" s="493" t="n">
        <v>232218.47</v>
      </c>
      <c r="AW312" s="493" t="n">
        <v>226405.72</v>
      </c>
      <c r="AX312" s="493" t="n">
        <v>253163.37</v>
      </c>
      <c r="AY312" s="493" t="n">
        <v>230101.05</v>
      </c>
      <c r="AZ312" s="493" t="n">
        <v>228979.78</v>
      </c>
      <c r="BA312" s="493" t="n">
        <v>262059.95</v>
      </c>
      <c r="BB312" s="493" t="n">
        <v>208109.9</v>
      </c>
      <c r="BC312" s="493" t="n">
        <v>268489.82</v>
      </c>
      <c r="BD312" s="493" t="n">
        <v>222427.74</v>
      </c>
      <c r="BE312" s="493" t="n">
        <v>217415.99</v>
      </c>
      <c r="BF312" s="493" t="n">
        <v>256942.54</v>
      </c>
      <c r="BG312" s="493" t="n">
        <v>236396.91</v>
      </c>
      <c r="BH312" s="493" t="n">
        <v>170792.18</v>
      </c>
      <c r="BI312" s="493" t="n">
        <v>228585.2</v>
      </c>
      <c r="BJ312" s="493" t="n">
        <v>225311.33</v>
      </c>
      <c r="BK312" s="493" t="n">
        <v>208557.19</v>
      </c>
      <c r="BL312" s="493" t="n">
        <v>228757.24</v>
      </c>
      <c r="BM312" s="493" t="n">
        <v>219973.61</v>
      </c>
      <c r="BN312" s="493" t="n">
        <v>187224.23</v>
      </c>
      <c r="BO312" s="493" t="n">
        <v>241042.69</v>
      </c>
      <c r="BP312" s="493" t="n">
        <v>194916.1</v>
      </c>
      <c r="BQ312" s="493" t="n">
        <v>186505.56</v>
      </c>
      <c r="BR312" s="493" t="n">
        <v>217361.51</v>
      </c>
      <c r="BS312" s="493" t="n">
        <v>225586.55</v>
      </c>
      <c r="BT312" s="493" t="n">
        <v>186909.28</v>
      </c>
      <c r="BU312" s="493" t="n">
        <v>209056.85</v>
      </c>
      <c r="BV312" s="493" t="n">
        <v>216487.02</v>
      </c>
      <c r="BW312" s="493" t="n">
        <v>196677.72</v>
      </c>
    </row>
    <row r="313">
      <c r="A313" t="inlineStr">
        <is>
          <t>[C11A1] 심혈관 질환 다중요법 목적의 복합제제 (단일 투약 형태)</t>
        </is>
      </c>
      <c r="B313" t="inlineStr">
        <is>
          <t>유한양행</t>
        </is>
      </c>
      <c r="C313" t="inlineStr">
        <is>
          <t>듀오웰</t>
        </is>
      </c>
      <c r="D313" t="inlineStr">
        <is>
          <t>유한양행</t>
        </is>
      </c>
      <c r="E313" t="inlineStr">
        <is>
          <t>rosuvastatin calcium  ( as rosuvastatin),  telmisartan</t>
        </is>
      </c>
      <c r="F313" t="inlineStr">
        <is>
          <t>병원</t>
        </is>
      </c>
      <c r="G313" t="inlineStr">
        <is>
          <t>Original</t>
        </is>
      </c>
      <c r="H313" s="493" t="n">
        <v>92467.66</v>
      </c>
      <c r="I313" s="493" t="n">
        <v>94715.10000000001</v>
      </c>
      <c r="J313" s="493" t="n">
        <v>102475.32</v>
      </c>
      <c r="K313" s="493" t="n">
        <v>104870.57</v>
      </c>
      <c r="L313" s="493" t="n">
        <v>83437.11</v>
      </c>
      <c r="M313" s="493" t="n">
        <v>98569.11</v>
      </c>
      <c r="N313" s="493" t="n">
        <v>93036.33</v>
      </c>
      <c r="O313" s="493" t="n">
        <v>84474.32000000001</v>
      </c>
      <c r="P313" s="493" t="n">
        <v>82478.66</v>
      </c>
      <c r="Q313" s="493" t="n">
        <v>100921.24</v>
      </c>
      <c r="R313" s="493" t="n">
        <v>86781.08</v>
      </c>
      <c r="S313" s="493" t="n">
        <v>89622.83</v>
      </c>
      <c r="T313" s="493" t="n">
        <v>92612.99000000001</v>
      </c>
      <c r="U313" s="493" t="n">
        <v>80117.35000000001</v>
      </c>
      <c r="V313" s="493" t="n">
        <v>78487.72</v>
      </c>
      <c r="W313" s="493" t="n">
        <v>85702.77</v>
      </c>
      <c r="X313" s="493" t="n">
        <v>84139.16</v>
      </c>
      <c r="Y313" s="493" t="n">
        <v>84737.75</v>
      </c>
      <c r="Z313" s="493" t="n">
        <v>69464.42999999999</v>
      </c>
      <c r="AA313" s="493" t="n">
        <v>89983.85000000001</v>
      </c>
      <c r="AB313" s="493" t="n">
        <v>71679.55</v>
      </c>
      <c r="AC313" s="493" t="n">
        <v>80347.19</v>
      </c>
      <c r="AD313" s="493" t="n">
        <v>90353.89999999999</v>
      </c>
      <c r="AE313" s="493" t="n">
        <v>78261.92999999999</v>
      </c>
      <c r="AF313" s="493" t="n">
        <v>73286.94</v>
      </c>
      <c r="AG313" s="493" t="n">
        <v>60433.3</v>
      </c>
      <c r="AH313" s="493" t="n">
        <v>76579.78999999999</v>
      </c>
      <c r="AI313" s="493" t="n">
        <v>77192.39999999999</v>
      </c>
      <c r="AJ313" s="493" t="n">
        <v>73793</v>
      </c>
      <c r="AK313" s="493" t="n">
        <v>76429.05</v>
      </c>
      <c r="AL313" s="493" t="n">
        <v>75988.98</v>
      </c>
      <c r="AM313" s="493" t="n">
        <v>75907.57000000001</v>
      </c>
      <c r="AN313" s="493" t="n">
        <v>73119.57000000001</v>
      </c>
      <c r="AO313" s="493" t="n">
        <v>77908.89999999999</v>
      </c>
      <c r="AP313" s="493" t="n">
        <v>83887.67</v>
      </c>
      <c r="AQ313" s="493" t="n">
        <v>62435.52</v>
      </c>
      <c r="AR313" s="493" t="n">
        <v>76029.86</v>
      </c>
      <c r="AS313" s="493" t="n">
        <v>65809.89999999999</v>
      </c>
      <c r="AT313" s="493" t="n">
        <v>72970.32000000001</v>
      </c>
      <c r="AU313" s="493" t="n">
        <v>73237.56</v>
      </c>
      <c r="AV313" s="493" t="n">
        <v>75926.75999999999</v>
      </c>
      <c r="AW313" s="493" t="n">
        <v>73576.28999999999</v>
      </c>
      <c r="AX313" s="493" t="n">
        <v>82443.58</v>
      </c>
      <c r="AY313" s="493" t="n">
        <v>81220.10000000001</v>
      </c>
      <c r="AZ313" s="493" t="n">
        <v>73295.89</v>
      </c>
      <c r="BA313" s="493" t="n">
        <v>82346.03</v>
      </c>
      <c r="BB313" s="493" t="n">
        <v>67129.14</v>
      </c>
      <c r="BC313" s="493" t="n">
        <v>62166.56</v>
      </c>
      <c r="BD313" s="493" t="n">
        <v>72998.96000000001</v>
      </c>
      <c r="BE313" s="493" t="n">
        <v>66679.63</v>
      </c>
      <c r="BF313" s="493" t="n">
        <v>58423.53</v>
      </c>
      <c r="BG313" s="493" t="n">
        <v>78642.25999999999</v>
      </c>
      <c r="BH313" s="493" t="n">
        <v>55210.41</v>
      </c>
      <c r="BI313" s="493" t="n">
        <v>62318.6</v>
      </c>
      <c r="BJ313" s="493" t="n">
        <v>71577.73</v>
      </c>
      <c r="BK313" s="493" t="n">
        <v>63033.48</v>
      </c>
      <c r="BL313" s="493" t="n">
        <v>83619.10000000001</v>
      </c>
      <c r="BM313" s="493" t="n">
        <v>65572.17999999999</v>
      </c>
      <c r="BN313" s="493" t="n">
        <v>54960.28</v>
      </c>
      <c r="BO313" s="493" t="n">
        <v>67780.84</v>
      </c>
      <c r="BP313" s="493" t="n">
        <v>59842.75</v>
      </c>
      <c r="BQ313" s="493" t="n">
        <v>41258.77</v>
      </c>
      <c r="BR313" s="493" t="n">
        <v>66265.78</v>
      </c>
      <c r="BS313" s="493" t="n">
        <v>65389.03</v>
      </c>
      <c r="BT313" s="493" t="n">
        <v>54988.51</v>
      </c>
      <c r="BU313" s="493" t="n">
        <v>59648.38</v>
      </c>
      <c r="BV313" s="493" t="n">
        <v>63719.39</v>
      </c>
      <c r="BW313" s="493" t="n">
        <v>56659.41</v>
      </c>
    </row>
    <row r="314">
      <c r="A314" t="inlineStr">
        <is>
          <t>[C11A1] 심혈관 질환 다중요법 목적의 복합제제 (단일 투약 형태)</t>
        </is>
      </c>
      <c r="B314" t="inlineStr">
        <is>
          <t>유한양행</t>
        </is>
      </c>
      <c r="C314" t="inlineStr">
        <is>
          <t>듀오웰</t>
        </is>
      </c>
      <c r="D314" t="inlineStr">
        <is>
          <t>유한양행</t>
        </is>
      </c>
      <c r="E314" t="inlineStr">
        <is>
          <t>rosuvastatin calcium  ( as rosuvastatin),  telmisartan</t>
        </is>
      </c>
      <c r="F314" t="inlineStr">
        <is>
          <t>의원</t>
        </is>
      </c>
      <c r="G314" t="inlineStr">
        <is>
          <t>Original</t>
        </is>
      </c>
      <c r="H314" s="493" t="n">
        <v>689158.86</v>
      </c>
      <c r="I314" s="493" t="n">
        <v>659302.7</v>
      </c>
      <c r="J314" s="493" t="n">
        <v>754183.88</v>
      </c>
      <c r="K314" s="493" t="n">
        <v>715816.28</v>
      </c>
      <c r="L314" s="493" t="n">
        <v>715295.91</v>
      </c>
      <c r="M314" s="493" t="n">
        <v>720118.46</v>
      </c>
      <c r="N314" s="493" t="n">
        <v>738575.11</v>
      </c>
      <c r="O314" s="493" t="n">
        <v>711700.26</v>
      </c>
      <c r="P314" s="493" t="n">
        <v>699938.78</v>
      </c>
      <c r="Q314" s="493" t="n">
        <v>706193.01</v>
      </c>
      <c r="R314" s="493" t="n">
        <v>718637.23</v>
      </c>
      <c r="S314" s="493" t="n">
        <v>752897.21</v>
      </c>
      <c r="T314" s="493" t="n">
        <v>705454.12</v>
      </c>
      <c r="U314" s="493" t="n">
        <v>640714.75</v>
      </c>
      <c r="V314" s="493" t="n">
        <v>711478.71</v>
      </c>
      <c r="W314" s="493" t="n">
        <v>682592.87</v>
      </c>
      <c r="X314" s="493" t="n">
        <v>710616.45</v>
      </c>
      <c r="Y314" s="493" t="n">
        <v>702370.4</v>
      </c>
      <c r="Z314" s="493" t="n">
        <v>712706.28</v>
      </c>
      <c r="AA314" s="493" t="n">
        <v>705576.05</v>
      </c>
      <c r="AB314" s="493" t="n">
        <v>688061.98</v>
      </c>
      <c r="AC314" s="493" t="n">
        <v>692413.34</v>
      </c>
      <c r="AD314" s="493" t="n">
        <v>680906.35</v>
      </c>
      <c r="AE314" s="493" t="n">
        <v>710052.17</v>
      </c>
      <c r="AF314" s="493" t="n">
        <v>692138.6899999999</v>
      </c>
      <c r="AG314" s="493" t="n">
        <v>617262.36</v>
      </c>
      <c r="AH314" s="493" t="n">
        <v>687117.79</v>
      </c>
      <c r="AI314" s="493" t="n">
        <v>619827.73</v>
      </c>
      <c r="AJ314" s="493" t="n">
        <v>667266.64</v>
      </c>
      <c r="AK314" s="493" t="n">
        <v>660809.3</v>
      </c>
      <c r="AL314" s="493" t="n">
        <v>654411.12</v>
      </c>
      <c r="AM314" s="493" t="n">
        <v>639844.11</v>
      </c>
      <c r="AN314" s="493" t="n">
        <v>626012.72</v>
      </c>
      <c r="AO314" s="493" t="n">
        <v>670836.25</v>
      </c>
      <c r="AP314" s="493" t="n">
        <v>664880.51</v>
      </c>
      <c r="AQ314" s="493" t="n">
        <v>667633.48</v>
      </c>
      <c r="AR314" s="493" t="n">
        <v>676210.3100000001</v>
      </c>
      <c r="AS314" s="493" t="n">
        <v>616080.65</v>
      </c>
      <c r="AT314" s="493" t="n">
        <v>642890.84</v>
      </c>
      <c r="AU314" s="493" t="n">
        <v>637718.01</v>
      </c>
      <c r="AV314" s="493" t="n">
        <v>634565.67</v>
      </c>
      <c r="AW314" s="493" t="n">
        <v>615236.87</v>
      </c>
      <c r="AX314" s="493" t="n">
        <v>670708.78</v>
      </c>
      <c r="AY314" s="493" t="n">
        <v>636223.9399999999</v>
      </c>
      <c r="AZ314" s="493" t="n">
        <v>636275.25</v>
      </c>
      <c r="BA314" s="493" t="n">
        <v>670570.92</v>
      </c>
      <c r="BB314" s="493" t="n">
        <v>626495.75</v>
      </c>
      <c r="BC314" s="493" t="n">
        <v>665059.03</v>
      </c>
      <c r="BD314" s="493" t="n">
        <v>623433.89</v>
      </c>
      <c r="BE314" s="493" t="n">
        <v>598718.33</v>
      </c>
      <c r="BF314" s="493" t="n">
        <v>607969.4399999999</v>
      </c>
      <c r="BG314" s="493" t="n">
        <v>617513.79</v>
      </c>
      <c r="BH314" s="493" t="n">
        <v>619600.77</v>
      </c>
      <c r="BI314" s="493" t="n">
        <v>589650.25</v>
      </c>
      <c r="BJ314" s="493" t="n">
        <v>612679.4300000001</v>
      </c>
      <c r="BK314" s="493" t="n">
        <v>569372.13</v>
      </c>
      <c r="BL314" s="493" t="n">
        <v>658742.78</v>
      </c>
      <c r="BM314" s="493" t="n">
        <v>565934.03</v>
      </c>
      <c r="BN314" s="493" t="n">
        <v>561667.5600000001</v>
      </c>
      <c r="BO314" s="493" t="n">
        <v>620991.52</v>
      </c>
      <c r="BP314" s="493" t="n">
        <v>584629.92</v>
      </c>
      <c r="BQ314" s="493" t="n">
        <v>515342.01</v>
      </c>
      <c r="BR314" s="493" t="n">
        <v>587529.61</v>
      </c>
      <c r="BS314" s="493" t="n">
        <v>550039.64</v>
      </c>
      <c r="BT314" s="493" t="n">
        <v>552950.13</v>
      </c>
      <c r="BU314" s="493" t="n">
        <v>551025.17</v>
      </c>
      <c r="BV314" s="493" t="n">
        <v>592705.64</v>
      </c>
      <c r="BW314" s="493" t="n">
        <v>544015.9300000001</v>
      </c>
    </row>
    <row r="315">
      <c r="A315" t="inlineStr">
        <is>
          <t>[C11A1] 심혈관 질환 다중요법 목적의 복합제제 (단일 투약 형태)</t>
        </is>
      </c>
      <c r="B315" t="inlineStr">
        <is>
          <t>유한양행</t>
        </is>
      </c>
      <c r="C315" t="inlineStr">
        <is>
          <t>듀오웰</t>
        </is>
      </c>
      <c r="D315" t="inlineStr">
        <is>
          <t>유한양행</t>
        </is>
      </c>
      <c r="E315" t="inlineStr">
        <is>
          <t>rosuvastatin calcium  ( as rosuvastatin),  telmisartan</t>
        </is>
      </c>
      <c r="F315" t="inlineStr">
        <is>
          <t>보건소</t>
        </is>
      </c>
      <c r="G315" t="inlineStr">
        <is>
          <t>Original</t>
        </is>
      </c>
      <c r="H315" s="493" t="n">
        <v>3785.76</v>
      </c>
      <c r="I315" s="493" t="n">
        <v>4884.6</v>
      </c>
      <c r="J315" s="493" t="n">
        <v>5604.3</v>
      </c>
      <c r="K315" s="493" t="n">
        <v>5327.1</v>
      </c>
      <c r="L315" s="493" t="n">
        <v>6622.8</v>
      </c>
      <c r="M315" s="493" t="n">
        <v>5340.3</v>
      </c>
      <c r="N315" s="493" t="n">
        <v>6590.8</v>
      </c>
      <c r="O315" s="493" t="n">
        <v>6574.8</v>
      </c>
      <c r="P315" s="493" t="n">
        <v>5457.9</v>
      </c>
      <c r="Q315" s="493" t="n">
        <v>4103.19</v>
      </c>
      <c r="R315" s="493" t="n">
        <v>7807.23</v>
      </c>
      <c r="S315" s="493" t="n">
        <v>4005</v>
      </c>
      <c r="T315" s="493" t="n">
        <v>7176.84</v>
      </c>
      <c r="U315" s="493" t="n">
        <v>4695.71</v>
      </c>
      <c r="V315" s="493" t="n">
        <v>5586.9</v>
      </c>
      <c r="W315" s="493" t="n">
        <v>1957.5</v>
      </c>
      <c r="X315" s="493" t="n">
        <v>2116.2</v>
      </c>
      <c r="Y315" s="493" t="n">
        <v>5494.29</v>
      </c>
      <c r="Z315" s="493" t="n">
        <v>2965.5</v>
      </c>
      <c r="AA315" s="493" t="n">
        <v>2102.68</v>
      </c>
      <c r="AB315" s="493" t="n">
        <v>3516.6</v>
      </c>
      <c r="AC315" s="493" t="n">
        <v>3636.3</v>
      </c>
      <c r="AD315" s="493" t="n">
        <v>2398.2</v>
      </c>
      <c r="AE315" s="493" t="n">
        <v>3653.9</v>
      </c>
      <c r="AF315" s="493" t="n">
        <v>2551.88</v>
      </c>
      <c r="AG315" s="493" t="n">
        <v>1847.3</v>
      </c>
      <c r="AH315" s="493" t="n">
        <v>5632.8</v>
      </c>
      <c r="AI315" s="493" t="n">
        <v>2527.8</v>
      </c>
      <c r="AJ315" s="493" t="n">
        <v>2514.5</v>
      </c>
      <c r="AK315" s="493" t="n">
        <v>5697</v>
      </c>
      <c r="AL315" s="493" t="n">
        <v>4237.2</v>
      </c>
      <c r="AM315" s="493" t="n">
        <v>4184.4</v>
      </c>
      <c r="AN315" s="493" t="n">
        <v>5008.2</v>
      </c>
      <c r="AO315" s="493" t="n">
        <v>2396.4</v>
      </c>
      <c r="AP315" s="493" t="n">
        <v>5892.9</v>
      </c>
      <c r="AQ315" s="493" t="n">
        <v>5283.16</v>
      </c>
      <c r="AR315" s="493" t="n">
        <v>4408.2</v>
      </c>
      <c r="AS315" s="493" t="n">
        <v>2765.63</v>
      </c>
      <c r="AT315" s="493" t="n">
        <v>3016.5</v>
      </c>
      <c r="AU315" s="493" t="n">
        <v>3542.7</v>
      </c>
      <c r="AV315" s="493" t="n">
        <v>4248.6</v>
      </c>
      <c r="AW315" s="493" t="n">
        <v>4549.5</v>
      </c>
      <c r="AX315" s="493" t="n">
        <v>3969.6</v>
      </c>
      <c r="AY315" s="493" t="n">
        <v>6004.8</v>
      </c>
      <c r="AZ315" s="493" t="n">
        <v>697.8</v>
      </c>
      <c r="BA315" s="493" t="n">
        <v>4884</v>
      </c>
      <c r="BB315" s="493" t="n">
        <v>960</v>
      </c>
      <c r="BC315" s="493" t="n">
        <v>5802.6</v>
      </c>
      <c r="BD315" s="493" t="n">
        <v>335.4</v>
      </c>
      <c r="BE315" s="493" t="n">
        <v>5919.9</v>
      </c>
      <c r="BF315" s="493" t="n">
        <v>3582.9</v>
      </c>
      <c r="BG315" s="493" t="n">
        <v>3862.8</v>
      </c>
      <c r="BH315" s="493" t="n">
        <v>2228.1</v>
      </c>
      <c r="BI315" s="493" t="n">
        <v>5712.9</v>
      </c>
      <c r="BJ315" s="493" t="n">
        <v>1761</v>
      </c>
      <c r="BK315" s="493" t="n">
        <v>7645.2</v>
      </c>
      <c r="BL315" s="493" t="n">
        <v>9400.950000000001</v>
      </c>
      <c r="BM315" s="493" t="n">
        <v>9012.15</v>
      </c>
      <c r="BN315" s="493" t="n">
        <v>14637.9</v>
      </c>
      <c r="BO315" s="493" t="n">
        <v>4315.05</v>
      </c>
      <c r="BP315" s="493" t="n">
        <v>3147.6</v>
      </c>
      <c r="BQ315" s="493" t="n">
        <v>12006.6</v>
      </c>
      <c r="BR315" s="493" t="n">
        <v>2681.9</v>
      </c>
      <c r="BS315" s="493" t="n">
        <v>6326.4</v>
      </c>
      <c r="BT315" s="493" t="n">
        <v>4950</v>
      </c>
      <c r="BU315" s="493" t="n">
        <v>5282.1</v>
      </c>
      <c r="BV315" s="493" t="n">
        <v>3588</v>
      </c>
      <c r="BW315" s="493" t="n">
        <v>13912.2</v>
      </c>
    </row>
    <row r="316">
      <c r="A316" t="inlineStr">
        <is>
          <t>[C11A1] 심혈관 질환 다중요법 목적의 복합제제 (단일 투약 형태)</t>
        </is>
      </c>
      <c r="B316" t="inlineStr">
        <is>
          <t>유한양행</t>
        </is>
      </c>
      <c r="C316" t="inlineStr">
        <is>
          <t>듀오웰</t>
        </is>
      </c>
      <c r="D316" t="inlineStr">
        <is>
          <t>유한양행</t>
        </is>
      </c>
      <c r="E316" t="inlineStr">
        <is>
          <t>rosuvastatin calcium  ( as rosuvastatin),  telmisartan</t>
        </is>
      </c>
      <c r="F316" t="inlineStr">
        <is>
          <t>기타(치과의원, 치과병원 등)</t>
        </is>
      </c>
      <c r="G316" t="inlineStr">
        <is>
          <t>Original</t>
        </is>
      </c>
      <c r="H316" s="493" t="n">
        <v>25.38</v>
      </c>
      <c r="I316" s="493" t="n">
        <v>0</v>
      </c>
      <c r="J316" s="493" t="n">
        <v>0</v>
      </c>
      <c r="K316" s="493" t="n">
        <v>0</v>
      </c>
      <c r="L316" s="493" t="n">
        <v>0</v>
      </c>
      <c r="M316" s="493" t="n">
        <v>0</v>
      </c>
      <c r="N316" s="493" t="n">
        <v>21.77</v>
      </c>
      <c r="O316" s="493" t="n">
        <v>0</v>
      </c>
      <c r="P316" s="493" t="n">
        <v>0</v>
      </c>
      <c r="Q316" s="493" t="n">
        <v>127.2</v>
      </c>
      <c r="R316" s="493" t="n">
        <v>0</v>
      </c>
      <c r="S316" s="493" t="n">
        <v>369.3</v>
      </c>
      <c r="T316" s="493" t="n">
        <v>0</v>
      </c>
      <c r="U316" s="493" t="n">
        <v>280.8</v>
      </c>
      <c r="V316" s="493" t="n">
        <v>0</v>
      </c>
      <c r="W316" s="493" t="n">
        <v>241.2</v>
      </c>
      <c r="X316" s="493" t="n">
        <v>149.4</v>
      </c>
      <c r="Y316" s="493" t="n">
        <v>254.4</v>
      </c>
      <c r="Z316" s="493" t="n">
        <v>0</v>
      </c>
      <c r="AA316" s="493" t="n">
        <v>371.4</v>
      </c>
      <c r="AB316" s="493" t="n">
        <v>0</v>
      </c>
      <c r="AC316" s="493" t="n">
        <v>263.4</v>
      </c>
      <c r="AD316" s="493" t="n">
        <v>386.1</v>
      </c>
      <c r="AE316" s="493" t="n">
        <v>0</v>
      </c>
      <c r="AF316" s="493" t="n">
        <v>0</v>
      </c>
      <c r="AG316" s="493" t="n">
        <v>0</v>
      </c>
      <c r="AH316" s="493" t="n">
        <v>0</v>
      </c>
      <c r="AI316" s="493" t="n">
        <v>163.2</v>
      </c>
      <c r="AJ316" s="493" t="n">
        <v>106.2</v>
      </c>
      <c r="AK316" s="493" t="n">
        <v>0</v>
      </c>
      <c r="AL316" s="493" t="n">
        <v>0</v>
      </c>
      <c r="AM316" s="493" t="n">
        <v>0</v>
      </c>
      <c r="AN316" s="493" t="n">
        <v>0</v>
      </c>
      <c r="AO316" s="493" t="n">
        <v>0</v>
      </c>
      <c r="AP316" s="493" t="n">
        <v>0</v>
      </c>
      <c r="AQ316" s="493" t="n">
        <v>0</v>
      </c>
      <c r="AR316" s="493" t="n">
        <v>0</v>
      </c>
      <c r="AS316" s="493" t="n">
        <v>0</v>
      </c>
      <c r="AT316" s="493" t="n">
        <v>0</v>
      </c>
      <c r="AU316" s="493" t="n">
        <v>0</v>
      </c>
      <c r="AV316" s="493" t="n">
        <v>0</v>
      </c>
      <c r="AW316" s="493" t="n">
        <v>0</v>
      </c>
      <c r="AX316" s="493" t="n">
        <v>0</v>
      </c>
      <c r="AY316" s="493" t="n">
        <v>0</v>
      </c>
      <c r="AZ316" s="493" t="n">
        <v>0</v>
      </c>
      <c r="BA316" s="493" t="n">
        <v>0</v>
      </c>
      <c r="BB316" s="493" t="n">
        <v>0</v>
      </c>
      <c r="BC316" s="493" t="n">
        <v>0</v>
      </c>
      <c r="BD316" s="493" t="n">
        <v>0</v>
      </c>
      <c r="BE316" s="493" t="n">
        <v>0</v>
      </c>
      <c r="BF316" s="493" t="n">
        <v>172.2</v>
      </c>
      <c r="BG316" s="493" t="n">
        <v>534</v>
      </c>
      <c r="BH316" s="493" t="n">
        <v>0</v>
      </c>
      <c r="BI316" s="493" t="n">
        <v>0</v>
      </c>
      <c r="BJ316" s="493" t="n">
        <v>0</v>
      </c>
      <c r="BK316" s="493" t="n">
        <v>0</v>
      </c>
      <c r="BL316" s="493" t="n">
        <v>414.9</v>
      </c>
      <c r="BM316" s="493" t="n">
        <v>0</v>
      </c>
      <c r="BN316" s="493" t="n">
        <v>0</v>
      </c>
      <c r="BO316" s="493" t="n">
        <v>0</v>
      </c>
      <c r="BP316" s="493" t="n">
        <v>313.2</v>
      </c>
      <c r="BQ316" s="493" t="n">
        <v>0</v>
      </c>
      <c r="BR316" s="493" t="n">
        <v>0</v>
      </c>
      <c r="BS316" s="493" t="n">
        <v>194.7</v>
      </c>
      <c r="BT316" s="493" t="n">
        <v>256.8</v>
      </c>
      <c r="BU316" s="493" t="n">
        <v>642</v>
      </c>
      <c r="BV316" s="493" t="n">
        <v>444</v>
      </c>
      <c r="BW316" s="493" t="n">
        <v>513.9</v>
      </c>
    </row>
    <row r="317">
      <c r="A317" t="inlineStr">
        <is>
          <t>[C11A1] 심혈관 질환 다중요법 목적의 복합제제 (단일 투약 형태)</t>
        </is>
      </c>
      <c r="B317" t="inlineStr">
        <is>
          <t>유한양행</t>
        </is>
      </c>
      <c r="C317" t="inlineStr">
        <is>
          <t>듀오웰 에이</t>
        </is>
      </c>
      <c r="D317" t="inlineStr">
        <is>
          <t>유한양행</t>
        </is>
      </c>
      <c r="E317" t="inlineStr">
        <is>
          <t>amlodipine besylate  ( as amlodipine),  rosuvastatin calcium  ( as rosuvastatin),  telmisartan</t>
        </is>
      </c>
      <c r="F317" t="inlineStr">
        <is>
          <t>상급종합병원</t>
        </is>
      </c>
      <c r="G317" t="inlineStr">
        <is>
          <t>Generic</t>
        </is>
      </c>
      <c r="H317" s="493" t="n">
        <v>2903.58</v>
      </c>
      <c r="I317" s="493" t="n">
        <v>2707.41</v>
      </c>
      <c r="J317" s="493" t="n">
        <v>3288</v>
      </c>
      <c r="K317" s="493" t="n">
        <v>1324.6</v>
      </c>
      <c r="L317" s="493" t="n">
        <v>6269.86</v>
      </c>
      <c r="M317" s="493" t="n">
        <v>3071.12</v>
      </c>
      <c r="N317" s="493" t="n">
        <v>546.49</v>
      </c>
      <c r="O317" s="493" t="n">
        <v>6875.69</v>
      </c>
      <c r="P317" s="493" t="n">
        <v>2257.12</v>
      </c>
      <c r="Q317" s="493" t="n">
        <v>1626.12</v>
      </c>
      <c r="R317" s="493" t="n">
        <v>5839.92</v>
      </c>
      <c r="S317" s="493" t="n">
        <v>1363.17</v>
      </c>
      <c r="T317" s="493" t="n">
        <v>7164.26</v>
      </c>
      <c r="U317" s="493" t="n">
        <v>3278.14</v>
      </c>
      <c r="V317" s="493" t="n">
        <v>1391.18</v>
      </c>
      <c r="W317" s="493" t="n">
        <v>6089.45</v>
      </c>
      <c r="X317" s="493" t="n">
        <v>3930.7</v>
      </c>
      <c r="Y317" s="493" t="n">
        <v>1470</v>
      </c>
      <c r="Z317" s="493" t="n">
        <v>3001.02</v>
      </c>
      <c r="AA317" s="493" t="n">
        <v>1443.24</v>
      </c>
      <c r="AB317" s="493" t="n">
        <v>2133.12</v>
      </c>
      <c r="AC317" s="493" t="n">
        <v>6871.38</v>
      </c>
      <c r="AD317" s="493" t="n">
        <v>4992.16</v>
      </c>
      <c r="AE317" s="493" t="n">
        <v>3218.92</v>
      </c>
      <c r="AF317" s="493" t="n">
        <v>929.64</v>
      </c>
      <c r="AG317" s="493" t="n">
        <v>5436.02</v>
      </c>
      <c r="AH317" s="493" t="n">
        <v>3252.16</v>
      </c>
      <c r="AI317" s="493" t="n">
        <v>6573.65</v>
      </c>
      <c r="AJ317" s="493" t="n">
        <v>2911.28</v>
      </c>
      <c r="AK317" s="493" t="n">
        <v>2375.8</v>
      </c>
      <c r="AL317" s="493" t="n">
        <v>2021.39</v>
      </c>
      <c r="AM317" s="493" t="n">
        <v>4816.5</v>
      </c>
      <c r="AN317" s="493" t="n">
        <v>4608.73</v>
      </c>
      <c r="AO317" s="493" t="n">
        <v>7714.56</v>
      </c>
      <c r="AP317" s="493" t="n">
        <v>2825.75</v>
      </c>
      <c r="AQ317" s="493" t="n">
        <v>4444.37</v>
      </c>
      <c r="AR317" s="493" t="n">
        <v>6682.72</v>
      </c>
      <c r="AS317" s="493" t="n">
        <v>2481.3</v>
      </c>
      <c r="AT317" s="493" t="n">
        <v>2943.12</v>
      </c>
      <c r="AU317" s="493" t="n">
        <v>2725.42</v>
      </c>
      <c r="AV317" s="493" t="n">
        <v>5581.64</v>
      </c>
      <c r="AW317" s="493" t="n">
        <v>1641.6</v>
      </c>
      <c r="AX317" s="493" t="n">
        <v>4859.93</v>
      </c>
      <c r="AY317" s="493" t="n">
        <v>6694.48</v>
      </c>
      <c r="AZ317" s="493" t="n">
        <v>3448.2</v>
      </c>
      <c r="BA317" s="493" t="n">
        <v>3679.77</v>
      </c>
      <c r="BB317" s="493" t="n">
        <v>5150.47</v>
      </c>
      <c r="BC317" s="493" t="n">
        <v>6115.68</v>
      </c>
      <c r="BD317" s="493" t="n">
        <v>1397.52</v>
      </c>
      <c r="BE317" s="493" t="n">
        <v>3781.4</v>
      </c>
      <c r="BF317" s="493" t="n">
        <v>2397.6</v>
      </c>
      <c r="BG317" s="493" t="n">
        <v>6963.53</v>
      </c>
      <c r="BH317" s="493" t="n">
        <v>7414.64</v>
      </c>
      <c r="BI317" s="493" t="n">
        <v>2621.15</v>
      </c>
      <c r="BJ317" s="493" t="n">
        <v>3496.31</v>
      </c>
      <c r="BK317" s="493" t="n">
        <v>2268.6</v>
      </c>
      <c r="BL317" s="493" t="n">
        <v>5324.4</v>
      </c>
      <c r="BM317" s="493" t="n">
        <v>3591.24</v>
      </c>
      <c r="BN317" s="493" t="n">
        <v>5223.08</v>
      </c>
      <c r="BO317" s="493" t="n">
        <v>2976.05</v>
      </c>
      <c r="BP317" s="493" t="n">
        <v>2656.68</v>
      </c>
      <c r="BQ317" s="493" t="n">
        <v>1098.9</v>
      </c>
      <c r="BR317" s="493" t="n">
        <v>2585.3</v>
      </c>
      <c r="BS317" s="493" t="n">
        <v>3272.73</v>
      </c>
      <c r="BT317" s="493" t="n">
        <v>3530.88</v>
      </c>
      <c r="BU317" s="493" t="n">
        <v>4801.85</v>
      </c>
      <c r="BV317" s="493" t="n">
        <v>6057.75</v>
      </c>
      <c r="BW317" s="493" t="n">
        <v>2090.7</v>
      </c>
    </row>
    <row r="318">
      <c r="A318" t="inlineStr">
        <is>
          <t>[C11A1] 심혈관 질환 다중요법 목적의 복합제제 (단일 투약 형태)</t>
        </is>
      </c>
      <c r="B318" t="inlineStr">
        <is>
          <t>유한양행</t>
        </is>
      </c>
      <c r="C318" t="inlineStr">
        <is>
          <t>듀오웰 에이</t>
        </is>
      </c>
      <c r="D318" t="inlineStr">
        <is>
          <t>유한양행</t>
        </is>
      </c>
      <c r="E318" t="inlineStr">
        <is>
          <t>amlodipine besylate  ( as amlodipine),  rosuvastatin calcium  ( as rosuvastatin),  telmisartan</t>
        </is>
      </c>
      <c r="F318" t="inlineStr">
        <is>
          <t>종합병원</t>
        </is>
      </c>
      <c r="G318" t="inlineStr">
        <is>
          <t>Generic</t>
        </is>
      </c>
      <c r="H318" s="493" t="n">
        <v>4119.24</v>
      </c>
      <c r="I318" s="493" t="n">
        <v>2570.04</v>
      </c>
      <c r="J318" s="493" t="n">
        <v>14977.43</v>
      </c>
      <c r="K318" s="493" t="n">
        <v>4497.58</v>
      </c>
      <c r="L318" s="493" t="n">
        <v>2932.86</v>
      </c>
      <c r="M318" s="493" t="n">
        <v>5102</v>
      </c>
      <c r="N318" s="493" t="n">
        <v>4701.4</v>
      </c>
      <c r="O318" s="493" t="n">
        <v>6356.99</v>
      </c>
      <c r="P318" s="493" t="n">
        <v>5252.4</v>
      </c>
      <c r="Q318" s="493" t="n">
        <v>4180.98</v>
      </c>
      <c r="R318" s="493" t="n">
        <v>7386.51</v>
      </c>
      <c r="S318" s="493" t="n">
        <v>7360.76</v>
      </c>
      <c r="T318" s="493" t="n">
        <v>5308.74</v>
      </c>
      <c r="U318" s="493" t="n">
        <v>4686.05</v>
      </c>
      <c r="V318" s="493" t="n">
        <v>8633.68</v>
      </c>
      <c r="W318" s="493" t="n">
        <v>5648.09</v>
      </c>
      <c r="X318" s="493" t="n">
        <v>6083.76</v>
      </c>
      <c r="Y318" s="493" t="n">
        <v>8082.83</v>
      </c>
      <c r="Z318" s="493" t="n">
        <v>11938.03</v>
      </c>
      <c r="AA318" s="493" t="n">
        <v>17629.07</v>
      </c>
      <c r="AB318" s="493" t="n">
        <v>11363.14</v>
      </c>
      <c r="AC318" s="493" t="n">
        <v>12769.52</v>
      </c>
      <c r="AD318" s="493" t="n">
        <v>14128.52</v>
      </c>
      <c r="AE318" s="493" t="n">
        <v>18951.51</v>
      </c>
      <c r="AF318" s="493" t="n">
        <v>8582.309999999999</v>
      </c>
      <c r="AG318" s="493" t="n">
        <v>20556.75</v>
      </c>
      <c r="AH318" s="493" t="n">
        <v>23715.18</v>
      </c>
      <c r="AI318" s="493" t="n">
        <v>26793.25</v>
      </c>
      <c r="AJ318" s="493" t="n">
        <v>25478.5</v>
      </c>
      <c r="AK318" s="493" t="n">
        <v>43674.69</v>
      </c>
      <c r="AL318" s="493" t="n">
        <v>27871.7</v>
      </c>
      <c r="AM318" s="493" t="n">
        <v>32903.79</v>
      </c>
      <c r="AN318" s="493" t="n">
        <v>28672.23</v>
      </c>
      <c r="AO318" s="493" t="n">
        <v>35790.91</v>
      </c>
      <c r="AP318" s="493" t="n">
        <v>37438.5</v>
      </c>
      <c r="AQ318" s="493" t="n">
        <v>34349.97</v>
      </c>
      <c r="AR318" s="493" t="n">
        <v>30935.93</v>
      </c>
      <c r="AS318" s="493" t="n">
        <v>30498.3</v>
      </c>
      <c r="AT318" s="493" t="n">
        <v>35313.94</v>
      </c>
      <c r="AU318" s="493" t="n">
        <v>34649.25</v>
      </c>
      <c r="AV318" s="493" t="n">
        <v>32408.56</v>
      </c>
      <c r="AW318" s="493" t="n">
        <v>34453.79</v>
      </c>
      <c r="AX318" s="493" t="n">
        <v>42111.35</v>
      </c>
      <c r="AY318" s="493" t="n">
        <v>30505.76</v>
      </c>
      <c r="AZ318" s="493" t="n">
        <v>41843.14</v>
      </c>
      <c r="BA318" s="493" t="n">
        <v>38795.97</v>
      </c>
      <c r="BB318" s="493" t="n">
        <v>24783.88</v>
      </c>
      <c r="BC318" s="493" t="n">
        <v>36783.86</v>
      </c>
      <c r="BD318" s="493" t="n">
        <v>28848.7</v>
      </c>
      <c r="BE318" s="493" t="n">
        <v>31234.68</v>
      </c>
      <c r="BF318" s="493" t="n">
        <v>43716.05</v>
      </c>
      <c r="BG318" s="493" t="n">
        <v>37930.51</v>
      </c>
      <c r="BH318" s="493" t="n">
        <v>27108.58</v>
      </c>
      <c r="BI318" s="493" t="n">
        <v>40320.56</v>
      </c>
      <c r="BJ318" s="493" t="n">
        <v>29027.25</v>
      </c>
      <c r="BK318" s="493" t="n">
        <v>24713.7</v>
      </c>
      <c r="BL318" s="493" t="n">
        <v>40028.88</v>
      </c>
      <c r="BM318" s="493" t="n">
        <v>32945.14</v>
      </c>
      <c r="BN318" s="493" t="n">
        <v>24106.47</v>
      </c>
      <c r="BO318" s="493" t="n">
        <v>37642.79</v>
      </c>
      <c r="BP318" s="493" t="n">
        <v>22934.16</v>
      </c>
      <c r="BQ318" s="493" t="n">
        <v>29061.24</v>
      </c>
      <c r="BR318" s="493" t="n">
        <v>26366.59</v>
      </c>
      <c r="BS318" s="493" t="n">
        <v>30943.89</v>
      </c>
      <c r="BT318" s="493" t="n">
        <v>29571.54</v>
      </c>
      <c r="BU318" s="493" t="n">
        <v>43975.69</v>
      </c>
      <c r="BV318" s="493" t="n">
        <v>28753.58</v>
      </c>
      <c r="BW318" s="493" t="n">
        <v>31256.69</v>
      </c>
    </row>
    <row r="319">
      <c r="A319" t="inlineStr">
        <is>
          <t>[C11A1] 심혈관 질환 다중요법 목적의 복합제제 (단일 투약 형태)</t>
        </is>
      </c>
      <c r="B319" t="inlineStr">
        <is>
          <t>유한양행</t>
        </is>
      </c>
      <c r="C319" t="inlineStr">
        <is>
          <t>듀오웰 에이</t>
        </is>
      </c>
      <c r="D319" t="inlineStr">
        <is>
          <t>유한양행</t>
        </is>
      </c>
      <c r="E319" t="inlineStr">
        <is>
          <t>amlodipine besylate  ( as amlodipine),  rosuvastatin calcium  ( as rosuvastatin),  telmisartan</t>
        </is>
      </c>
      <c r="F319" t="inlineStr">
        <is>
          <t>병원</t>
        </is>
      </c>
      <c r="G319" t="inlineStr">
        <is>
          <t>Generic</t>
        </is>
      </c>
      <c r="H319" s="493" t="n">
        <v>33473</v>
      </c>
      <c r="I319" s="493" t="n">
        <v>26373.35</v>
      </c>
      <c r="J319" s="493" t="n">
        <v>29623.34</v>
      </c>
      <c r="K319" s="493" t="n">
        <v>26716.7</v>
      </c>
      <c r="L319" s="493" t="n">
        <v>30941.87</v>
      </c>
      <c r="M319" s="493" t="n">
        <v>27671.58</v>
      </c>
      <c r="N319" s="493" t="n">
        <v>28121.72</v>
      </c>
      <c r="O319" s="493" t="n">
        <v>28617.22</v>
      </c>
      <c r="P319" s="493" t="n">
        <v>24220.9</v>
      </c>
      <c r="Q319" s="493" t="n">
        <v>22647.5</v>
      </c>
      <c r="R319" s="493" t="n">
        <v>25943.93</v>
      </c>
      <c r="S319" s="493" t="n">
        <v>23198.93</v>
      </c>
      <c r="T319" s="493" t="n">
        <v>25357.55</v>
      </c>
      <c r="U319" s="493" t="n">
        <v>24897.98</v>
      </c>
      <c r="V319" s="493" t="n">
        <v>27907.4</v>
      </c>
      <c r="W319" s="493" t="n">
        <v>18192.5</v>
      </c>
      <c r="X319" s="493" t="n">
        <v>19971</v>
      </c>
      <c r="Y319" s="493" t="n">
        <v>24302.91</v>
      </c>
      <c r="Z319" s="493" t="n">
        <v>20437.7</v>
      </c>
      <c r="AA319" s="493" t="n">
        <v>23462.02</v>
      </c>
      <c r="AB319" s="493" t="n">
        <v>21715.18</v>
      </c>
      <c r="AC319" s="493" t="n">
        <v>21386.86</v>
      </c>
      <c r="AD319" s="493" t="n">
        <v>29288.59</v>
      </c>
      <c r="AE319" s="493" t="n">
        <v>22654.71</v>
      </c>
      <c r="AF319" s="493" t="n">
        <v>22164.69</v>
      </c>
      <c r="AG319" s="493" t="n">
        <v>29943.92</v>
      </c>
      <c r="AH319" s="493" t="n">
        <v>18831.66</v>
      </c>
      <c r="AI319" s="493" t="n">
        <v>22223.95</v>
      </c>
      <c r="AJ319" s="493" t="n">
        <v>21474.35</v>
      </c>
      <c r="AK319" s="493" t="n">
        <v>23962.8</v>
      </c>
      <c r="AL319" s="493" t="n">
        <v>26867.56</v>
      </c>
      <c r="AM319" s="493" t="n">
        <v>21560.38</v>
      </c>
      <c r="AN319" s="493" t="n">
        <v>23828.19</v>
      </c>
      <c r="AO319" s="493" t="n">
        <v>30971.29</v>
      </c>
      <c r="AP319" s="493" t="n">
        <v>22320.05</v>
      </c>
      <c r="AQ319" s="493" t="n">
        <v>25599.07</v>
      </c>
      <c r="AR319" s="493" t="n">
        <v>29139.11</v>
      </c>
      <c r="AS319" s="493" t="n">
        <v>25620.05</v>
      </c>
      <c r="AT319" s="493" t="n">
        <v>23812.97</v>
      </c>
      <c r="AU319" s="493" t="n">
        <v>25578.12</v>
      </c>
      <c r="AV319" s="493" t="n">
        <v>30679.1</v>
      </c>
      <c r="AW319" s="493" t="n">
        <v>22273.52</v>
      </c>
      <c r="AX319" s="493" t="n">
        <v>23901.58</v>
      </c>
      <c r="AY319" s="493" t="n">
        <v>20339.06</v>
      </c>
      <c r="AZ319" s="493" t="n">
        <v>25408.81</v>
      </c>
      <c r="BA319" s="493" t="n">
        <v>27672.12</v>
      </c>
      <c r="BB319" s="493" t="n">
        <v>19339.64</v>
      </c>
      <c r="BC319" s="493" t="n">
        <v>20027.23</v>
      </c>
      <c r="BD319" s="493" t="n">
        <v>26887.14</v>
      </c>
      <c r="BE319" s="493" t="n">
        <v>18946.24</v>
      </c>
      <c r="BF319" s="493" t="n">
        <v>18698.07</v>
      </c>
      <c r="BG319" s="493" t="n">
        <v>23821.52</v>
      </c>
      <c r="BH319" s="493" t="n">
        <v>21784.54</v>
      </c>
      <c r="BI319" s="493" t="n">
        <v>19815.22</v>
      </c>
      <c r="BJ319" s="493" t="n">
        <v>29265.33</v>
      </c>
      <c r="BK319" s="493" t="n">
        <v>28012.82</v>
      </c>
      <c r="BL319" s="493" t="n">
        <v>36684.93</v>
      </c>
      <c r="BM319" s="493" t="n">
        <v>36804.8</v>
      </c>
      <c r="BN319" s="493" t="n">
        <v>32626.47</v>
      </c>
      <c r="BO319" s="493" t="n">
        <v>30792.93</v>
      </c>
      <c r="BP319" s="493" t="n">
        <v>31962.29</v>
      </c>
      <c r="BQ319" s="493" t="n">
        <v>25790.22</v>
      </c>
      <c r="BR319" s="493" t="n">
        <v>37924.39</v>
      </c>
      <c r="BS319" s="493" t="n">
        <v>26905.19</v>
      </c>
      <c r="BT319" s="493" t="n">
        <v>33148.55</v>
      </c>
      <c r="BU319" s="493" t="n">
        <v>34954.39</v>
      </c>
      <c r="BV319" s="493" t="n">
        <v>38454.54</v>
      </c>
      <c r="BW319" s="493" t="n">
        <v>30804.18</v>
      </c>
    </row>
    <row r="320">
      <c r="A320" t="inlineStr">
        <is>
          <t>[C11A1] 심혈관 질환 다중요법 목적의 복합제제 (단일 투약 형태)</t>
        </is>
      </c>
      <c r="B320" t="inlineStr">
        <is>
          <t>유한양행</t>
        </is>
      </c>
      <c r="C320" t="inlineStr">
        <is>
          <t>듀오웰 에이</t>
        </is>
      </c>
      <c r="D320" t="inlineStr">
        <is>
          <t>유한양행</t>
        </is>
      </c>
      <c r="E320" t="inlineStr">
        <is>
          <t>amlodipine besylate  ( as amlodipine),  rosuvastatin calcium  ( as rosuvastatin),  telmisartan</t>
        </is>
      </c>
      <c r="F320" t="inlineStr">
        <is>
          <t>의원</t>
        </is>
      </c>
      <c r="G320" t="inlineStr">
        <is>
          <t>Generic</t>
        </is>
      </c>
      <c r="H320" s="493" t="n">
        <v>134731.33</v>
      </c>
      <c r="I320" s="493" t="n">
        <v>138919.06</v>
      </c>
      <c r="J320" s="493" t="n">
        <v>165345.45</v>
      </c>
      <c r="K320" s="493" t="n">
        <v>156418.53</v>
      </c>
      <c r="L320" s="493" t="n">
        <v>153480.14</v>
      </c>
      <c r="M320" s="493" t="n">
        <v>166254.89</v>
      </c>
      <c r="N320" s="493" t="n">
        <v>162214.72</v>
      </c>
      <c r="O320" s="493" t="n">
        <v>161032.65</v>
      </c>
      <c r="P320" s="493" t="n">
        <v>153029.73</v>
      </c>
      <c r="Q320" s="493" t="n">
        <v>157363.15</v>
      </c>
      <c r="R320" s="493" t="n">
        <v>162793.33</v>
      </c>
      <c r="S320" s="493" t="n">
        <v>184435.95</v>
      </c>
      <c r="T320" s="493" t="n">
        <v>163465.83</v>
      </c>
      <c r="U320" s="493" t="n">
        <v>161193.26</v>
      </c>
      <c r="V320" s="493" t="n">
        <v>187284.45</v>
      </c>
      <c r="W320" s="493" t="n">
        <v>157541.65</v>
      </c>
      <c r="X320" s="493" t="n">
        <v>174075.29</v>
      </c>
      <c r="Y320" s="493" t="n">
        <v>174513.92</v>
      </c>
      <c r="Z320" s="493" t="n">
        <v>169462.53</v>
      </c>
      <c r="AA320" s="493" t="n">
        <v>175186.28</v>
      </c>
      <c r="AB320" s="493" t="n">
        <v>173267.46</v>
      </c>
      <c r="AC320" s="493" t="n">
        <v>175469.73</v>
      </c>
      <c r="AD320" s="493" t="n">
        <v>189963.7</v>
      </c>
      <c r="AE320" s="493" t="n">
        <v>190852.54</v>
      </c>
      <c r="AF320" s="493" t="n">
        <v>175217.15</v>
      </c>
      <c r="AG320" s="493" t="n">
        <v>179335.12</v>
      </c>
      <c r="AH320" s="493" t="n">
        <v>185110.68</v>
      </c>
      <c r="AI320" s="493" t="n">
        <v>170409.71</v>
      </c>
      <c r="AJ320" s="493" t="n">
        <v>179723.29</v>
      </c>
      <c r="AK320" s="493" t="n">
        <v>179570.75</v>
      </c>
      <c r="AL320" s="493" t="n">
        <v>170036.22</v>
      </c>
      <c r="AM320" s="493" t="n">
        <v>171511.29</v>
      </c>
      <c r="AN320" s="493" t="n">
        <v>170719.05</v>
      </c>
      <c r="AO320" s="493" t="n">
        <v>184183.55</v>
      </c>
      <c r="AP320" s="493" t="n">
        <v>189363.31</v>
      </c>
      <c r="AQ320" s="493" t="n">
        <v>188617.32</v>
      </c>
      <c r="AR320" s="493" t="n">
        <v>195506.06</v>
      </c>
      <c r="AS320" s="493" t="n">
        <v>187478.47</v>
      </c>
      <c r="AT320" s="493" t="n">
        <v>203364.76</v>
      </c>
      <c r="AU320" s="493" t="n">
        <v>197975.91</v>
      </c>
      <c r="AV320" s="493" t="n">
        <v>239661.15</v>
      </c>
      <c r="AW320" s="493" t="n">
        <v>180204.77</v>
      </c>
      <c r="AX320" s="493" t="n">
        <v>199865.23</v>
      </c>
      <c r="AY320" s="493" t="n">
        <v>183053.09</v>
      </c>
      <c r="AZ320" s="493" t="n">
        <v>184339.89</v>
      </c>
      <c r="BA320" s="493" t="n">
        <v>200145.46</v>
      </c>
      <c r="BB320" s="493" t="n">
        <v>182643.05</v>
      </c>
      <c r="BC320" s="493" t="n">
        <v>198881.53</v>
      </c>
      <c r="BD320" s="493" t="n">
        <v>201348.24</v>
      </c>
      <c r="BE320" s="493" t="n">
        <v>189656.43</v>
      </c>
      <c r="BF320" s="493" t="n">
        <v>175762.76</v>
      </c>
      <c r="BG320" s="493" t="n">
        <v>190130.26</v>
      </c>
      <c r="BH320" s="493" t="n">
        <v>201100.88</v>
      </c>
      <c r="BI320" s="493" t="n">
        <v>182700.3</v>
      </c>
      <c r="BJ320" s="493" t="n">
        <v>196404.65</v>
      </c>
      <c r="BK320" s="493" t="n">
        <v>182569.32</v>
      </c>
      <c r="BL320" s="493" t="n">
        <v>203566.71</v>
      </c>
      <c r="BM320" s="493" t="n">
        <v>176180.57</v>
      </c>
      <c r="BN320" s="493" t="n">
        <v>177529.79</v>
      </c>
      <c r="BO320" s="493" t="n">
        <v>185815.1</v>
      </c>
      <c r="BP320" s="493" t="n">
        <v>187936.99</v>
      </c>
      <c r="BQ320" s="493" t="n">
        <v>159599.69</v>
      </c>
      <c r="BR320" s="493" t="n">
        <v>176627.24</v>
      </c>
      <c r="BS320" s="493" t="n">
        <v>170719.54</v>
      </c>
      <c r="BT320" s="493" t="n">
        <v>174955.09</v>
      </c>
      <c r="BU320" s="493" t="n">
        <v>182422.68</v>
      </c>
      <c r="BV320" s="493" t="n">
        <v>172934.95</v>
      </c>
      <c r="BW320" s="493" t="n">
        <v>176674.15</v>
      </c>
    </row>
    <row r="321">
      <c r="A321" t="inlineStr">
        <is>
          <t>[C11A1] 심혈관 질환 다중요법 목적의 복합제제 (단일 투약 형태)</t>
        </is>
      </c>
      <c r="B321" t="inlineStr">
        <is>
          <t>유한양행</t>
        </is>
      </c>
      <c r="C321" t="inlineStr">
        <is>
          <t>듀오웰 에이</t>
        </is>
      </c>
      <c r="D321" t="inlineStr">
        <is>
          <t>유한양행</t>
        </is>
      </c>
      <c r="E321" t="inlineStr">
        <is>
          <t>amlodipine besylate  ( as amlodipine),  rosuvastatin calcium  ( as rosuvastatin),  telmisartan</t>
        </is>
      </c>
      <c r="F321" t="inlineStr">
        <is>
          <t>보건소</t>
        </is>
      </c>
      <c r="G321" t="inlineStr">
        <is>
          <t>Generic</t>
        </is>
      </c>
      <c r="H321" s="493" t="n">
        <v>5554.8</v>
      </c>
      <c r="I321" s="493" t="n">
        <v>2132.1</v>
      </c>
      <c r="J321" s="493" t="n">
        <v>2218.2</v>
      </c>
      <c r="K321" s="493" t="n">
        <v>2510.7</v>
      </c>
      <c r="L321" s="493" t="n">
        <v>1590.9</v>
      </c>
      <c r="M321" s="493" t="n">
        <v>1842</v>
      </c>
      <c r="N321" s="493" t="n">
        <v>1710.6</v>
      </c>
      <c r="O321" s="493" t="n">
        <v>1943.1</v>
      </c>
      <c r="P321" s="493" t="n">
        <v>207</v>
      </c>
      <c r="Q321" s="493" t="n">
        <v>2890.5</v>
      </c>
      <c r="R321" s="493" t="n">
        <v>3034.2</v>
      </c>
      <c r="S321" s="493" t="n">
        <v>143.1</v>
      </c>
      <c r="T321" s="493" t="n">
        <v>1543.8</v>
      </c>
      <c r="U321" s="493" t="n">
        <v>11961.9</v>
      </c>
      <c r="V321" s="493" t="n">
        <v>4152.9</v>
      </c>
      <c r="W321" s="493" t="n">
        <v>285.3</v>
      </c>
      <c r="X321" s="493" t="n">
        <v>152.1</v>
      </c>
      <c r="Y321" s="493" t="n">
        <v>169.2</v>
      </c>
      <c r="Z321" s="493" t="n">
        <v>126.9</v>
      </c>
      <c r="AA321" s="493" t="n">
        <v>286.2</v>
      </c>
      <c r="AB321" s="493" t="n">
        <v>141.3</v>
      </c>
      <c r="AC321" s="493" t="n">
        <v>164.7</v>
      </c>
      <c r="AD321" s="493" t="n">
        <v>201.6</v>
      </c>
      <c r="AE321" s="493" t="n">
        <v>304.2</v>
      </c>
      <c r="AF321" s="493" t="n">
        <v>298.8</v>
      </c>
      <c r="AG321" s="493" t="n">
        <v>0</v>
      </c>
      <c r="AH321" s="493" t="n">
        <v>307.8</v>
      </c>
      <c r="AI321" s="493" t="n">
        <v>155</v>
      </c>
      <c r="AJ321" s="493" t="n">
        <v>239.7</v>
      </c>
      <c r="AK321" s="493" t="n">
        <v>372.76</v>
      </c>
      <c r="AL321" s="493" t="n">
        <v>76.2</v>
      </c>
      <c r="AM321" s="493" t="n">
        <v>508.2</v>
      </c>
      <c r="AN321" s="493" t="n">
        <v>405.9</v>
      </c>
      <c r="AO321" s="493" t="n">
        <v>364.2</v>
      </c>
      <c r="AP321" s="493" t="n">
        <v>147.6</v>
      </c>
      <c r="AQ321" s="493" t="n">
        <v>1096.4</v>
      </c>
      <c r="AR321" s="493" t="n">
        <v>208.2</v>
      </c>
      <c r="AS321" s="493" t="n">
        <v>415.9</v>
      </c>
      <c r="AT321" s="493" t="n">
        <v>1078.8</v>
      </c>
      <c r="AU321" s="493" t="n">
        <v>286.8</v>
      </c>
      <c r="AV321" s="493" t="n">
        <v>3461.4</v>
      </c>
      <c r="AW321" s="493" t="n">
        <v>1184.1</v>
      </c>
      <c r="AX321" s="493" t="n">
        <v>112.5</v>
      </c>
      <c r="AY321" s="493" t="n">
        <v>711</v>
      </c>
      <c r="AZ321" s="493" t="n">
        <v>2028.6</v>
      </c>
      <c r="BA321" s="493" t="n">
        <v>1274.4</v>
      </c>
      <c r="BB321" s="493" t="n">
        <v>852.9</v>
      </c>
      <c r="BC321" s="493" t="n">
        <v>1855.95</v>
      </c>
      <c r="BD321" s="493" t="n">
        <v>1271.4</v>
      </c>
      <c r="BE321" s="493" t="n">
        <v>2963.1</v>
      </c>
      <c r="BF321" s="493" t="n">
        <v>2672.7</v>
      </c>
      <c r="BG321" s="493" t="n">
        <v>3277.2</v>
      </c>
      <c r="BH321" s="493" t="n">
        <v>568.2</v>
      </c>
      <c r="BI321" s="493" t="n">
        <v>2196.6</v>
      </c>
      <c r="BJ321" s="493" t="n">
        <v>777.9</v>
      </c>
      <c r="BK321" s="493" t="n">
        <v>1950.6</v>
      </c>
      <c r="BL321" s="493" t="n">
        <v>1006.5</v>
      </c>
      <c r="BM321" s="493" t="n">
        <v>2292.6</v>
      </c>
      <c r="BN321" s="493" t="n">
        <v>486.9</v>
      </c>
      <c r="BO321" s="493" t="n">
        <v>4220.9</v>
      </c>
      <c r="BP321" s="493" t="n">
        <v>797.4</v>
      </c>
      <c r="BQ321" s="493" t="n">
        <v>1460.25</v>
      </c>
      <c r="BR321" s="493" t="n">
        <v>927.3</v>
      </c>
      <c r="BS321" s="493" t="n">
        <v>1485</v>
      </c>
      <c r="BT321" s="493" t="n">
        <v>1076.4</v>
      </c>
      <c r="BU321" s="493" t="n">
        <v>1499.4</v>
      </c>
      <c r="BV321" s="493" t="n">
        <v>664.8</v>
      </c>
      <c r="BW321" s="493" t="n">
        <v>2409.6</v>
      </c>
    </row>
    <row r="322">
      <c r="A322" t="inlineStr">
        <is>
          <t>[C11A1] 심혈관 질환 다중요법 목적의 복합제제 (단일 투약 형태)</t>
        </is>
      </c>
      <c r="B322" t="inlineStr">
        <is>
          <t>유한양행</t>
        </is>
      </c>
      <c r="C322" t="inlineStr">
        <is>
          <t>듀오웰 에이</t>
        </is>
      </c>
      <c r="D322" t="inlineStr">
        <is>
          <t>유한양행</t>
        </is>
      </c>
      <c r="E322" t="inlineStr">
        <is>
          <t>amlodipine besylate  ( as amlodipine),  rosuvastatin calcium  ( as rosuvastatin),  telmisartan</t>
        </is>
      </c>
      <c r="F322" t="inlineStr">
        <is>
          <t>기타(치과의원, 치과병원 등)</t>
        </is>
      </c>
      <c r="G322" t="inlineStr">
        <is>
          <t>Generic</t>
        </is>
      </c>
      <c r="H322" s="493" t="n">
        <v>0</v>
      </c>
      <c r="I322" s="493" t="n">
        <v>0</v>
      </c>
      <c r="J322" s="493" t="n">
        <v>0</v>
      </c>
      <c r="K322" s="493" t="n">
        <v>0</v>
      </c>
      <c r="L322" s="493" t="n">
        <v>0</v>
      </c>
      <c r="M322" s="493" t="n">
        <v>0</v>
      </c>
      <c r="N322" s="493" t="n">
        <v>0</v>
      </c>
      <c r="O322" s="493" t="n">
        <v>0</v>
      </c>
      <c r="P322" s="493" t="n">
        <v>0</v>
      </c>
      <c r="Q322" s="493" t="n">
        <v>0</v>
      </c>
      <c r="R322" s="493" t="n">
        <v>197.4</v>
      </c>
      <c r="S322" s="493" t="n">
        <v>0</v>
      </c>
      <c r="T322" s="493" t="n">
        <v>0</v>
      </c>
      <c r="U322" s="493" t="n">
        <v>0</v>
      </c>
      <c r="V322" s="493" t="n">
        <v>0</v>
      </c>
      <c r="W322" s="493" t="n">
        <v>0</v>
      </c>
      <c r="X322" s="493" t="n">
        <v>0</v>
      </c>
      <c r="Y322" s="493" t="n">
        <v>0</v>
      </c>
      <c r="Z322" s="493" t="n">
        <v>0</v>
      </c>
      <c r="AA322" s="493" t="n">
        <v>0</v>
      </c>
      <c r="AB322" s="493" t="n">
        <v>0</v>
      </c>
      <c r="AC322" s="493" t="n">
        <v>0</v>
      </c>
      <c r="AD322" s="493" t="n">
        <v>0</v>
      </c>
      <c r="AE322" s="493" t="n">
        <v>0</v>
      </c>
      <c r="AF322" s="493" t="n">
        <v>0</v>
      </c>
      <c r="AG322" s="493" t="n">
        <v>0</v>
      </c>
      <c r="AH322" s="493" t="n">
        <v>0</v>
      </c>
      <c r="AI322" s="493" t="n">
        <v>0</v>
      </c>
      <c r="AJ322" s="493" t="n">
        <v>0</v>
      </c>
      <c r="AK322" s="493" t="n">
        <v>0</v>
      </c>
      <c r="AL322" s="493" t="n">
        <v>0</v>
      </c>
      <c r="AM322" s="493" t="n">
        <v>0</v>
      </c>
      <c r="AN322" s="493" t="n">
        <v>0</v>
      </c>
      <c r="AO322" s="493" t="n">
        <v>110.4</v>
      </c>
      <c r="AP322" s="493" t="n">
        <v>0</v>
      </c>
      <c r="AQ322" s="493" t="n">
        <v>0</v>
      </c>
      <c r="AR322" s="493" t="n">
        <v>0</v>
      </c>
      <c r="AS322" s="493" t="n">
        <v>0</v>
      </c>
      <c r="AT322" s="493" t="n">
        <v>0</v>
      </c>
      <c r="AU322" s="493" t="n">
        <v>0</v>
      </c>
      <c r="AV322" s="493" t="n">
        <v>0</v>
      </c>
      <c r="AW322" s="493" t="n">
        <v>0</v>
      </c>
      <c r="AX322" s="493" t="n">
        <v>0</v>
      </c>
      <c r="AY322" s="493" t="n">
        <v>0</v>
      </c>
      <c r="AZ322" s="493" t="n">
        <v>0</v>
      </c>
      <c r="BA322" s="493" t="n">
        <v>0</v>
      </c>
      <c r="BB322" s="493" t="n">
        <v>0</v>
      </c>
      <c r="BC322" s="493" t="n">
        <v>0</v>
      </c>
      <c r="BD322" s="493" t="n">
        <v>0</v>
      </c>
      <c r="BE322" s="493" t="n">
        <v>0</v>
      </c>
      <c r="BF322" s="493" t="n">
        <v>0</v>
      </c>
      <c r="BG322" s="493" t="n">
        <v>0</v>
      </c>
      <c r="BH322" s="493" t="n">
        <v>0</v>
      </c>
      <c r="BI322" s="493" t="n">
        <v>0</v>
      </c>
      <c r="BJ322" s="493" t="n">
        <v>0</v>
      </c>
      <c r="BK322" s="493" t="n">
        <v>0</v>
      </c>
      <c r="BL322" s="493" t="n">
        <v>0</v>
      </c>
      <c r="BM322" s="493" t="n">
        <v>0</v>
      </c>
      <c r="BN322" s="493" t="n">
        <v>0</v>
      </c>
      <c r="BO322" s="493" t="n">
        <v>0</v>
      </c>
      <c r="BP322" s="493" t="n">
        <v>0</v>
      </c>
      <c r="BQ322" s="493" t="n">
        <v>0</v>
      </c>
      <c r="BR322" s="493" t="n">
        <v>0</v>
      </c>
      <c r="BS322" s="493" t="n">
        <v>0</v>
      </c>
      <c r="BT322" s="493" t="n">
        <v>0</v>
      </c>
      <c r="BU322" s="493" t="n">
        <v>0</v>
      </c>
      <c r="BV322" s="493" t="n">
        <v>0</v>
      </c>
      <c r="BW322" s="493" t="n">
        <v>171.3</v>
      </c>
    </row>
    <row r="323">
      <c r="A323" t="inlineStr">
        <is>
          <t>[C11A1] 심혈관 질환 다중요법 목적의 복합제제 (단일 투약 형태)</t>
        </is>
      </c>
      <c r="B323" t="inlineStr">
        <is>
          <t>유한양행</t>
        </is>
      </c>
      <c r="C323" t="inlineStr">
        <is>
          <t>듀오웰 플러스</t>
        </is>
      </c>
      <c r="D323" t="inlineStr">
        <is>
          <t>유한양행</t>
        </is>
      </c>
      <c r="E323" t="inlineStr">
        <is>
          <t>ezetimibe,  rosuvastatin calcium  ( as rosuvastatin),  telmisartan</t>
        </is>
      </c>
      <c r="F323" t="inlineStr">
        <is>
          <t>상급종합병원</t>
        </is>
      </c>
      <c r="G323" t="inlineStr">
        <is>
          <t>Original</t>
        </is>
      </c>
      <c r="H323" s="493" t="n">
        <v>0</v>
      </c>
      <c r="I323" s="493" t="n">
        <v>0</v>
      </c>
      <c r="J323" s="493" t="n">
        <v>0</v>
      </c>
      <c r="K323" s="493" t="n">
        <v>0</v>
      </c>
      <c r="L323" s="493" t="n">
        <v>0</v>
      </c>
      <c r="M323" s="493" t="n">
        <v>0</v>
      </c>
      <c r="N323" s="493" t="n">
        <v>0</v>
      </c>
      <c r="O323" s="493" t="n">
        <v>0</v>
      </c>
      <c r="P323" s="493" t="n">
        <v>0</v>
      </c>
      <c r="Q323" s="493" t="n">
        <v>0</v>
      </c>
      <c r="R323" s="493" t="n">
        <v>0</v>
      </c>
      <c r="S323" s="493" t="n">
        <v>0</v>
      </c>
      <c r="T323" s="493" t="n">
        <v>0</v>
      </c>
      <c r="U323" s="493" t="n">
        <v>0</v>
      </c>
      <c r="V323" s="493" t="n">
        <v>0</v>
      </c>
      <c r="W323" s="493" t="n">
        <v>0</v>
      </c>
      <c r="X323" s="493" t="n">
        <v>0</v>
      </c>
      <c r="Y323" s="493" t="n">
        <v>0</v>
      </c>
      <c r="Z323" s="493" t="n">
        <v>0</v>
      </c>
      <c r="AA323" s="493" t="n">
        <v>0</v>
      </c>
      <c r="AB323" s="493" t="n">
        <v>97.65000000000001</v>
      </c>
      <c r="AC323" s="493" t="n">
        <v>2063.44</v>
      </c>
      <c r="AD323" s="493" t="n">
        <v>8787.18</v>
      </c>
      <c r="AE323" s="493" t="n">
        <v>1979.55</v>
      </c>
      <c r="AF323" s="493" t="n">
        <v>1660.96</v>
      </c>
      <c r="AG323" s="493" t="n">
        <v>15180.4</v>
      </c>
      <c r="AH323" s="493" t="n">
        <v>24293.5</v>
      </c>
      <c r="AI323" s="493" t="n">
        <v>3366.74</v>
      </c>
      <c r="AJ323" s="493" t="n">
        <v>21565.81</v>
      </c>
      <c r="AK323" s="493" t="n">
        <v>33759.99</v>
      </c>
      <c r="AL323" s="493" t="n">
        <v>20865.34</v>
      </c>
      <c r="AM323" s="493" t="n">
        <v>53145.88</v>
      </c>
      <c r="AN323" s="493" t="n">
        <v>32655.04</v>
      </c>
      <c r="AO323" s="493" t="n">
        <v>28240.08</v>
      </c>
      <c r="AP323" s="493" t="n">
        <v>49778.94</v>
      </c>
      <c r="AQ323" s="493" t="n">
        <v>29108.02</v>
      </c>
      <c r="AR323" s="493" t="n">
        <v>61655.23</v>
      </c>
      <c r="AS323" s="493" t="n">
        <v>51317.44</v>
      </c>
      <c r="AT323" s="493" t="n">
        <v>50291.54</v>
      </c>
      <c r="AU323" s="493" t="n">
        <v>69232.88</v>
      </c>
      <c r="AV323" s="493" t="n">
        <v>55118.3</v>
      </c>
      <c r="AW323" s="493" t="n">
        <v>53546.96</v>
      </c>
      <c r="AX323" s="493" t="n">
        <v>78429.14999999999</v>
      </c>
      <c r="AY323" s="493" t="n">
        <v>61825.22</v>
      </c>
      <c r="AZ323" s="493" t="n">
        <v>58527.67</v>
      </c>
      <c r="BA323" s="493" t="n">
        <v>65741.62</v>
      </c>
      <c r="BB323" s="493" t="n">
        <v>64713.03</v>
      </c>
      <c r="BC323" s="493" t="n">
        <v>72023.35000000001</v>
      </c>
      <c r="BD323" s="493" t="n">
        <v>82104.37</v>
      </c>
      <c r="BE323" s="493" t="n">
        <v>66009.07000000001</v>
      </c>
      <c r="BF323" s="493" t="n">
        <v>60295.54</v>
      </c>
      <c r="BG323" s="493" t="n">
        <v>63233.52</v>
      </c>
      <c r="BH323" s="493" t="n">
        <v>49830.59</v>
      </c>
      <c r="BI323" s="493" t="n">
        <v>61105.12</v>
      </c>
      <c r="BJ323" s="493" t="n">
        <v>79295.94</v>
      </c>
      <c r="BK323" s="493" t="n">
        <v>60981.06</v>
      </c>
      <c r="BL323" s="493" t="n">
        <v>54999.03</v>
      </c>
      <c r="BM323" s="493" t="n">
        <v>53331.31</v>
      </c>
      <c r="BN323" s="493" t="n">
        <v>59700.14</v>
      </c>
      <c r="BO323" s="493" t="n">
        <v>57981.56</v>
      </c>
      <c r="BP323" s="493" t="n">
        <v>46166.82</v>
      </c>
      <c r="BQ323" s="493" t="n">
        <v>51581.77</v>
      </c>
      <c r="BR323" s="493" t="n">
        <v>77129.53999999999</v>
      </c>
      <c r="BS323" s="493" t="n">
        <v>52062.76</v>
      </c>
      <c r="BT323" s="493" t="n">
        <v>46117.84</v>
      </c>
      <c r="BU323" s="493" t="n">
        <v>61674.07</v>
      </c>
      <c r="BV323" s="493" t="n">
        <v>65146.21</v>
      </c>
      <c r="BW323" s="493" t="n">
        <v>56387.83</v>
      </c>
    </row>
    <row r="324">
      <c r="A324" t="inlineStr">
        <is>
          <t>[C11A1] 심혈관 질환 다중요법 목적의 복합제제 (단일 투약 형태)</t>
        </is>
      </c>
      <c r="B324" t="inlineStr">
        <is>
          <t>유한양행</t>
        </is>
      </c>
      <c r="C324" t="inlineStr">
        <is>
          <t>듀오웰 플러스</t>
        </is>
      </c>
      <c r="D324" t="inlineStr">
        <is>
          <t>유한양행</t>
        </is>
      </c>
      <c r="E324" t="inlineStr">
        <is>
          <t>ezetimibe,  rosuvastatin calcium  ( as rosuvastatin),  telmisartan</t>
        </is>
      </c>
      <c r="F324" t="inlineStr">
        <is>
          <t>종합병원</t>
        </is>
      </c>
      <c r="G324" t="inlineStr">
        <is>
          <t>Original</t>
        </is>
      </c>
      <c r="H324" s="493" t="n">
        <v>0</v>
      </c>
      <c r="I324" s="493" t="n">
        <v>0</v>
      </c>
      <c r="J324" s="493" t="n">
        <v>0</v>
      </c>
      <c r="K324" s="493" t="n">
        <v>0</v>
      </c>
      <c r="L324" s="493" t="n">
        <v>0</v>
      </c>
      <c r="M324" s="493" t="n">
        <v>0</v>
      </c>
      <c r="N324" s="493" t="n">
        <v>0</v>
      </c>
      <c r="O324" s="493" t="n">
        <v>0</v>
      </c>
      <c r="P324" s="493" t="n">
        <v>0</v>
      </c>
      <c r="Q324" s="493" t="n">
        <v>0</v>
      </c>
      <c r="R324" s="493" t="n">
        <v>0</v>
      </c>
      <c r="S324" s="493" t="n">
        <v>0</v>
      </c>
      <c r="T324" s="493" t="n">
        <v>0</v>
      </c>
      <c r="U324" s="493" t="n">
        <v>0</v>
      </c>
      <c r="V324" s="493" t="n">
        <v>0</v>
      </c>
      <c r="W324" s="493" t="n">
        <v>0</v>
      </c>
      <c r="X324" s="493" t="n">
        <v>0</v>
      </c>
      <c r="Y324" s="493" t="n">
        <v>1520.24</v>
      </c>
      <c r="Z324" s="493" t="n">
        <v>8369.74</v>
      </c>
      <c r="AA324" s="493" t="n">
        <v>15854.8</v>
      </c>
      <c r="AB324" s="493" t="n">
        <v>34514.37</v>
      </c>
      <c r="AC324" s="493" t="n">
        <v>30807.69</v>
      </c>
      <c r="AD324" s="493" t="n">
        <v>32778.7</v>
      </c>
      <c r="AE324" s="493" t="n">
        <v>32884.72</v>
      </c>
      <c r="AF324" s="493" t="n">
        <v>56855.21</v>
      </c>
      <c r="AG324" s="493" t="n">
        <v>52117.91</v>
      </c>
      <c r="AH324" s="493" t="n">
        <v>47749.76</v>
      </c>
      <c r="AI324" s="493" t="n">
        <v>50862.52</v>
      </c>
      <c r="AJ324" s="493" t="n">
        <v>46877.69</v>
      </c>
      <c r="AK324" s="493" t="n">
        <v>51147.52</v>
      </c>
      <c r="AL324" s="493" t="n">
        <v>73371.41</v>
      </c>
      <c r="AM324" s="493" t="n">
        <v>64417.39</v>
      </c>
      <c r="AN324" s="493" t="n">
        <v>54666.02</v>
      </c>
      <c r="AO324" s="493" t="n">
        <v>92078.53</v>
      </c>
      <c r="AP324" s="493" t="n">
        <v>90218.47</v>
      </c>
      <c r="AQ324" s="493" t="n">
        <v>63807.69</v>
      </c>
      <c r="AR324" s="493" t="n">
        <v>46018.29</v>
      </c>
      <c r="AS324" s="493" t="n">
        <v>53387.88</v>
      </c>
      <c r="AT324" s="493" t="n">
        <v>32393.85</v>
      </c>
      <c r="AU324" s="493" t="n">
        <v>43402.4</v>
      </c>
      <c r="AV324" s="493" t="n">
        <v>51987.63</v>
      </c>
      <c r="AW324" s="493" t="n">
        <v>43071.55</v>
      </c>
      <c r="AX324" s="493" t="n">
        <v>51506.68</v>
      </c>
      <c r="AY324" s="493" t="n">
        <v>46432.61</v>
      </c>
      <c r="AZ324" s="493" t="n">
        <v>39165.76</v>
      </c>
      <c r="BA324" s="493" t="n">
        <v>59359.86</v>
      </c>
      <c r="BB324" s="493" t="n">
        <v>47591.68</v>
      </c>
      <c r="BC324" s="493" t="n">
        <v>35332.31</v>
      </c>
      <c r="BD324" s="493" t="n">
        <v>47506.09</v>
      </c>
      <c r="BE324" s="493" t="n">
        <v>49503.52</v>
      </c>
      <c r="BF324" s="493" t="n">
        <v>36300.81</v>
      </c>
      <c r="BG324" s="493" t="n">
        <v>48508.73</v>
      </c>
      <c r="BH324" s="493" t="n">
        <v>41706.25</v>
      </c>
      <c r="BI324" s="493" t="n">
        <v>53805.54</v>
      </c>
      <c r="BJ324" s="493" t="n">
        <v>61530.81</v>
      </c>
      <c r="BK324" s="493" t="n">
        <v>52264.64</v>
      </c>
      <c r="BL324" s="493" t="n">
        <v>50463.62</v>
      </c>
      <c r="BM324" s="493" t="n">
        <v>52461.69</v>
      </c>
      <c r="BN324" s="493" t="n">
        <v>48974.84</v>
      </c>
      <c r="BO324" s="493" t="n">
        <v>46522.12</v>
      </c>
      <c r="BP324" s="493" t="n">
        <v>40883.84</v>
      </c>
      <c r="BQ324" s="493" t="n">
        <v>33541.22</v>
      </c>
      <c r="BR324" s="493" t="n">
        <v>49920.71</v>
      </c>
      <c r="BS324" s="493" t="n">
        <v>51331.92</v>
      </c>
      <c r="BT324" s="493" t="n">
        <v>32450.18</v>
      </c>
      <c r="BU324" s="493" t="n">
        <v>30806.67</v>
      </c>
      <c r="BV324" s="493" t="n">
        <v>45355.61</v>
      </c>
      <c r="BW324" s="493" t="n">
        <v>36099.54</v>
      </c>
    </row>
    <row r="325">
      <c r="A325" t="inlineStr">
        <is>
          <t>[C11A1] 심혈관 질환 다중요법 목적의 복합제제 (단일 투약 형태)</t>
        </is>
      </c>
      <c r="B325" t="inlineStr">
        <is>
          <t>유한양행</t>
        </is>
      </c>
      <c r="C325" t="inlineStr">
        <is>
          <t>듀오웰 플러스</t>
        </is>
      </c>
      <c r="D325" t="inlineStr">
        <is>
          <t>유한양행</t>
        </is>
      </c>
      <c r="E325" t="inlineStr">
        <is>
          <t>ezetimibe,  rosuvastatin calcium  ( as rosuvastatin),  telmisartan</t>
        </is>
      </c>
      <c r="F325" t="inlineStr">
        <is>
          <t>병원</t>
        </is>
      </c>
      <c r="G325" t="inlineStr">
        <is>
          <t>Original</t>
        </is>
      </c>
      <c r="H325" s="493" t="n">
        <v>0</v>
      </c>
      <c r="I325" s="493" t="n">
        <v>0</v>
      </c>
      <c r="J325" s="493" t="n">
        <v>0</v>
      </c>
      <c r="K325" s="493" t="n">
        <v>0</v>
      </c>
      <c r="L325" s="493" t="n">
        <v>0</v>
      </c>
      <c r="M325" s="493" t="n">
        <v>0</v>
      </c>
      <c r="N325" s="493" t="n">
        <v>0</v>
      </c>
      <c r="O325" s="493" t="n">
        <v>0</v>
      </c>
      <c r="P325" s="493" t="n">
        <v>0</v>
      </c>
      <c r="Q325" s="493" t="n">
        <v>0</v>
      </c>
      <c r="R325" s="493" t="n">
        <v>0</v>
      </c>
      <c r="S325" s="493" t="n">
        <v>0</v>
      </c>
      <c r="T325" s="493" t="n">
        <v>0</v>
      </c>
      <c r="U325" s="493" t="n">
        <v>0</v>
      </c>
      <c r="V325" s="493" t="n">
        <v>0</v>
      </c>
      <c r="W325" s="493" t="n">
        <v>0</v>
      </c>
      <c r="X325" s="493" t="n">
        <v>2439.1</v>
      </c>
      <c r="Y325" s="493" t="n">
        <v>2251.76</v>
      </c>
      <c r="Z325" s="493" t="n">
        <v>5924.8</v>
      </c>
      <c r="AA325" s="493" t="n">
        <v>6327.24</v>
      </c>
      <c r="AB325" s="493" t="n">
        <v>10244.1</v>
      </c>
      <c r="AC325" s="493" t="n">
        <v>12906.93</v>
      </c>
      <c r="AD325" s="493" t="n">
        <v>10691.8</v>
      </c>
      <c r="AE325" s="493" t="n">
        <v>10647.92</v>
      </c>
      <c r="AF325" s="493" t="n">
        <v>8102.5</v>
      </c>
      <c r="AG325" s="493" t="n">
        <v>11872.57</v>
      </c>
      <c r="AH325" s="493" t="n">
        <v>7597.91</v>
      </c>
      <c r="AI325" s="493" t="n">
        <v>9758.25</v>
      </c>
      <c r="AJ325" s="493" t="n">
        <v>13740.56</v>
      </c>
      <c r="AK325" s="493" t="n">
        <v>10829.5</v>
      </c>
      <c r="AL325" s="493" t="n">
        <v>8338</v>
      </c>
      <c r="AM325" s="493" t="n">
        <v>9780.15</v>
      </c>
      <c r="AN325" s="493" t="n">
        <v>13457.33</v>
      </c>
      <c r="AO325" s="493" t="n">
        <v>13818.85</v>
      </c>
      <c r="AP325" s="493" t="n">
        <v>12811.94</v>
      </c>
      <c r="AQ325" s="493" t="n">
        <v>11978.5</v>
      </c>
      <c r="AR325" s="493" t="n">
        <v>15760.56</v>
      </c>
      <c r="AS325" s="493" t="n">
        <v>8841.200000000001</v>
      </c>
      <c r="AT325" s="493" t="n">
        <v>19154.5</v>
      </c>
      <c r="AU325" s="493" t="n">
        <v>12098.9</v>
      </c>
      <c r="AV325" s="493" t="n">
        <v>15270.88</v>
      </c>
      <c r="AW325" s="493" t="n">
        <v>18608.52</v>
      </c>
      <c r="AX325" s="493" t="n">
        <v>21549.95</v>
      </c>
      <c r="AY325" s="493" t="n">
        <v>15560.02</v>
      </c>
      <c r="AZ325" s="493" t="n">
        <v>17314.94</v>
      </c>
      <c r="BA325" s="493" t="n">
        <v>19763.6</v>
      </c>
      <c r="BB325" s="493" t="n">
        <v>13521.94</v>
      </c>
      <c r="BC325" s="493" t="n">
        <v>17885.8</v>
      </c>
      <c r="BD325" s="493" t="n">
        <v>14361.86</v>
      </c>
      <c r="BE325" s="493" t="n">
        <v>12786.77</v>
      </c>
      <c r="BF325" s="493" t="n">
        <v>11721.57</v>
      </c>
      <c r="BG325" s="493" t="n">
        <v>15674.72</v>
      </c>
      <c r="BH325" s="493" t="n">
        <v>15939.26</v>
      </c>
      <c r="BI325" s="493" t="n">
        <v>14224.8</v>
      </c>
      <c r="BJ325" s="493" t="n">
        <v>15074.1</v>
      </c>
      <c r="BK325" s="493" t="n">
        <v>13910.35</v>
      </c>
      <c r="BL325" s="493" t="n">
        <v>11891.87</v>
      </c>
      <c r="BM325" s="493" t="n">
        <v>14676.46</v>
      </c>
      <c r="BN325" s="493" t="n">
        <v>10806.52</v>
      </c>
      <c r="BO325" s="493" t="n">
        <v>13220.56</v>
      </c>
      <c r="BP325" s="493" t="n">
        <v>11422.6</v>
      </c>
      <c r="BQ325" s="493" t="n">
        <v>6419.3</v>
      </c>
      <c r="BR325" s="493" t="n">
        <v>8664.5</v>
      </c>
      <c r="BS325" s="493" t="n">
        <v>10449.5</v>
      </c>
      <c r="BT325" s="493" t="n">
        <v>12744.6</v>
      </c>
      <c r="BU325" s="493" t="n">
        <v>11386.8</v>
      </c>
      <c r="BV325" s="493" t="n">
        <v>10782</v>
      </c>
      <c r="BW325" s="493" t="n">
        <v>9195.6</v>
      </c>
    </row>
    <row r="326">
      <c r="A326" t="inlineStr">
        <is>
          <t>[C11A1] 심혈관 질환 다중요법 목적의 복합제제 (단일 투약 형태)</t>
        </is>
      </c>
      <c r="B326" t="inlineStr">
        <is>
          <t>유한양행</t>
        </is>
      </c>
      <c r="C326" t="inlineStr">
        <is>
          <t>듀오웰 플러스</t>
        </is>
      </c>
      <c r="D326" t="inlineStr">
        <is>
          <t>유한양행</t>
        </is>
      </c>
      <c r="E326" t="inlineStr">
        <is>
          <t>ezetimibe,  rosuvastatin calcium  ( as rosuvastatin),  telmisartan</t>
        </is>
      </c>
      <c r="F326" t="inlineStr">
        <is>
          <t>의원</t>
        </is>
      </c>
      <c r="G326" t="inlineStr">
        <is>
          <t>Original</t>
        </is>
      </c>
      <c r="H326" s="493" t="n">
        <v>0</v>
      </c>
      <c r="I326" s="493" t="n">
        <v>0</v>
      </c>
      <c r="J326" s="493" t="n">
        <v>0</v>
      </c>
      <c r="K326" s="493" t="n">
        <v>0</v>
      </c>
      <c r="L326" s="493" t="n">
        <v>0</v>
      </c>
      <c r="M326" s="493" t="n">
        <v>0</v>
      </c>
      <c r="N326" s="493" t="n">
        <v>0</v>
      </c>
      <c r="O326" s="493" t="n">
        <v>0</v>
      </c>
      <c r="P326" s="493" t="n">
        <v>0</v>
      </c>
      <c r="Q326" s="493" t="n">
        <v>0</v>
      </c>
      <c r="R326" s="493" t="n">
        <v>0</v>
      </c>
      <c r="S326" s="493" t="n">
        <v>0</v>
      </c>
      <c r="T326" s="493" t="n">
        <v>0</v>
      </c>
      <c r="U326" s="493" t="n">
        <v>0</v>
      </c>
      <c r="V326" s="493" t="n">
        <v>0</v>
      </c>
      <c r="W326" s="493" t="n">
        <v>0</v>
      </c>
      <c r="X326" s="493" t="n">
        <v>28726.23</v>
      </c>
      <c r="Y326" s="493" t="n">
        <v>44982.94</v>
      </c>
      <c r="Z326" s="493" t="n">
        <v>59670.28</v>
      </c>
      <c r="AA326" s="493" t="n">
        <v>56751.56</v>
      </c>
      <c r="AB326" s="493" t="n">
        <v>63899.62</v>
      </c>
      <c r="AC326" s="493" t="n">
        <v>66032.32000000001</v>
      </c>
      <c r="AD326" s="493" t="n">
        <v>71477.75</v>
      </c>
      <c r="AE326" s="493" t="n">
        <v>70019.61</v>
      </c>
      <c r="AF326" s="493" t="n">
        <v>68447.34</v>
      </c>
      <c r="AG326" s="493" t="n">
        <v>63976.54</v>
      </c>
      <c r="AH326" s="493" t="n">
        <v>74446.92999999999</v>
      </c>
      <c r="AI326" s="493" t="n">
        <v>73630.78999999999</v>
      </c>
      <c r="AJ326" s="493" t="n">
        <v>65576.85000000001</v>
      </c>
      <c r="AK326" s="493" t="n">
        <v>66870.53</v>
      </c>
      <c r="AL326" s="493" t="n">
        <v>73902.42</v>
      </c>
      <c r="AM326" s="493" t="n">
        <v>58606.91</v>
      </c>
      <c r="AN326" s="493" t="n">
        <v>69834.99000000001</v>
      </c>
      <c r="AO326" s="493" t="n">
        <v>62362.8</v>
      </c>
      <c r="AP326" s="493" t="n">
        <v>59418.99</v>
      </c>
      <c r="AQ326" s="493" t="n">
        <v>63257.05</v>
      </c>
      <c r="AR326" s="493" t="n">
        <v>68391.5</v>
      </c>
      <c r="AS326" s="493" t="n">
        <v>55615.17</v>
      </c>
      <c r="AT326" s="493" t="n">
        <v>65783.13</v>
      </c>
      <c r="AU326" s="493" t="n">
        <v>66812.63</v>
      </c>
      <c r="AV326" s="493" t="n">
        <v>59406.37</v>
      </c>
      <c r="AW326" s="493" t="n">
        <v>64953.87</v>
      </c>
      <c r="AX326" s="493" t="n">
        <v>63253</v>
      </c>
      <c r="AY326" s="493" t="n">
        <v>62062.03</v>
      </c>
      <c r="AZ326" s="493" t="n">
        <v>55762.71</v>
      </c>
      <c r="BA326" s="493" t="n">
        <v>66927.7</v>
      </c>
      <c r="BB326" s="493" t="n">
        <v>61368.46</v>
      </c>
      <c r="BC326" s="493" t="n">
        <v>66702.73</v>
      </c>
      <c r="BD326" s="493" t="n">
        <v>62509.16</v>
      </c>
      <c r="BE326" s="493" t="n">
        <v>60037.35</v>
      </c>
      <c r="BF326" s="493" t="n">
        <v>54128.98</v>
      </c>
      <c r="BG326" s="493" t="n">
        <v>63115.21</v>
      </c>
      <c r="BH326" s="493" t="n">
        <v>55645.21</v>
      </c>
      <c r="BI326" s="493" t="n">
        <v>59520.76</v>
      </c>
      <c r="BJ326" s="493" t="n">
        <v>61320.28</v>
      </c>
      <c r="BK326" s="493" t="n">
        <v>62772.12</v>
      </c>
      <c r="BL326" s="493" t="n">
        <v>65975.25999999999</v>
      </c>
      <c r="BM326" s="493" t="n">
        <v>66954.12</v>
      </c>
      <c r="BN326" s="493" t="n">
        <v>47869.47</v>
      </c>
      <c r="BO326" s="493" t="n">
        <v>71740.7</v>
      </c>
      <c r="BP326" s="493" t="n">
        <v>55873.14</v>
      </c>
      <c r="BQ326" s="493" t="n">
        <v>58802.78</v>
      </c>
      <c r="BR326" s="493" t="n">
        <v>61242.39</v>
      </c>
      <c r="BS326" s="493" t="n">
        <v>61247.1</v>
      </c>
      <c r="BT326" s="493" t="n">
        <v>52988.63</v>
      </c>
      <c r="BU326" s="493" t="n">
        <v>63014.02</v>
      </c>
      <c r="BV326" s="493" t="n">
        <v>61656.48</v>
      </c>
      <c r="BW326" s="493" t="n">
        <v>64195.58</v>
      </c>
    </row>
    <row r="327">
      <c r="A327" t="inlineStr">
        <is>
          <t>[C11A1] 심혈관 질환 다중요법 목적의 복합제제 (단일 투약 형태)</t>
        </is>
      </c>
      <c r="B327" t="inlineStr">
        <is>
          <t>유한양행</t>
        </is>
      </c>
      <c r="C327" t="inlineStr">
        <is>
          <t>듀오웰 플러스</t>
        </is>
      </c>
      <c r="D327" t="inlineStr">
        <is>
          <t>유한양행</t>
        </is>
      </c>
      <c r="E327" t="inlineStr">
        <is>
          <t>ezetimibe,  rosuvastatin calcium  ( as rosuvastatin),  telmisartan</t>
        </is>
      </c>
      <c r="F327" t="inlineStr">
        <is>
          <t>보건소</t>
        </is>
      </c>
      <c r="G327" t="inlineStr">
        <is>
          <t>Original</t>
        </is>
      </c>
      <c r="H327" s="493" t="n">
        <v>0</v>
      </c>
      <c r="I327" s="493" t="n">
        <v>0</v>
      </c>
      <c r="J327" s="493" t="n">
        <v>0</v>
      </c>
      <c r="K327" s="493" t="n">
        <v>0</v>
      </c>
      <c r="L327" s="493" t="n">
        <v>0</v>
      </c>
      <c r="M327" s="493" t="n">
        <v>0</v>
      </c>
      <c r="N327" s="493" t="n">
        <v>0</v>
      </c>
      <c r="O327" s="493" t="n">
        <v>0</v>
      </c>
      <c r="P327" s="493" t="n">
        <v>0</v>
      </c>
      <c r="Q327" s="493" t="n">
        <v>0</v>
      </c>
      <c r="R327" s="493" t="n">
        <v>0</v>
      </c>
      <c r="S327" s="493" t="n">
        <v>0</v>
      </c>
      <c r="T327" s="493" t="n">
        <v>0</v>
      </c>
      <c r="U327" s="493" t="n">
        <v>0</v>
      </c>
      <c r="V327" s="493" t="n">
        <v>0</v>
      </c>
      <c r="W327" s="493" t="n">
        <v>0</v>
      </c>
      <c r="X327" s="493" t="n">
        <v>42.6</v>
      </c>
      <c r="Y327" s="493" t="n">
        <v>57.3</v>
      </c>
      <c r="Z327" s="493" t="n">
        <v>54.3</v>
      </c>
      <c r="AA327" s="493" t="n">
        <v>43.8</v>
      </c>
      <c r="AB327" s="493" t="n">
        <v>33.6</v>
      </c>
      <c r="AC327" s="493" t="n">
        <v>67.2</v>
      </c>
      <c r="AD327" s="493" t="n">
        <v>143.7</v>
      </c>
      <c r="AE327" s="493" t="n">
        <v>25.5</v>
      </c>
      <c r="AF327" s="493" t="n">
        <v>139.5</v>
      </c>
      <c r="AG327" s="493" t="n">
        <v>62.7</v>
      </c>
      <c r="AH327" s="493" t="n">
        <v>169.5</v>
      </c>
      <c r="AI327" s="493" t="n">
        <v>0</v>
      </c>
      <c r="AJ327" s="493" t="n">
        <v>136.8</v>
      </c>
      <c r="AK327" s="493" t="n">
        <v>0</v>
      </c>
      <c r="AL327" s="493" t="n">
        <v>70.8</v>
      </c>
      <c r="AM327" s="493" t="n">
        <v>5027.4</v>
      </c>
      <c r="AN327" s="493" t="n">
        <v>63.6</v>
      </c>
      <c r="AO327" s="493" t="n">
        <v>0</v>
      </c>
      <c r="AP327" s="493" t="n">
        <v>58.2</v>
      </c>
      <c r="AQ327" s="493" t="n">
        <v>6374.4</v>
      </c>
      <c r="AR327" s="493" t="n">
        <v>61.6</v>
      </c>
      <c r="AS327" s="493" t="n">
        <v>3417</v>
      </c>
      <c r="AT327" s="493" t="n">
        <v>0</v>
      </c>
      <c r="AU327" s="493" t="n">
        <v>2878.8</v>
      </c>
      <c r="AV327" s="493" t="n">
        <v>0</v>
      </c>
      <c r="AW327" s="493" t="n">
        <v>1025.7</v>
      </c>
      <c r="AX327" s="493" t="n">
        <v>66.59999999999999</v>
      </c>
      <c r="AY327" s="493" t="n">
        <v>65.40000000000001</v>
      </c>
      <c r="AZ327" s="493" t="n">
        <v>2171.7</v>
      </c>
      <c r="BA327" s="493" t="n">
        <v>0</v>
      </c>
      <c r="BB327" s="493" t="n">
        <v>0</v>
      </c>
      <c r="BC327" s="493" t="n">
        <v>0</v>
      </c>
      <c r="BD327" s="493" t="n">
        <v>0</v>
      </c>
      <c r="BE327" s="493" t="n">
        <v>1748.7</v>
      </c>
      <c r="BF327" s="493" t="n">
        <v>0</v>
      </c>
      <c r="BG327" s="493" t="n">
        <v>0</v>
      </c>
      <c r="BH327" s="493" t="n">
        <v>0</v>
      </c>
      <c r="BI327" s="493" t="n">
        <v>1035</v>
      </c>
      <c r="BJ327" s="493" t="n">
        <v>0</v>
      </c>
      <c r="BK327" s="493" t="n">
        <v>0</v>
      </c>
      <c r="BL327" s="493" t="n">
        <v>0</v>
      </c>
      <c r="BM327" s="493" t="n">
        <v>1030.5</v>
      </c>
      <c r="BN327" s="493" t="n">
        <v>0</v>
      </c>
      <c r="BO327" s="493" t="n">
        <v>0</v>
      </c>
      <c r="BP327" s="493" t="n">
        <v>0</v>
      </c>
      <c r="BQ327" s="493" t="n">
        <v>0</v>
      </c>
      <c r="BR327" s="493" t="n">
        <v>1309.5</v>
      </c>
      <c r="BS327" s="493" t="n">
        <v>40.5</v>
      </c>
      <c r="BT327" s="493" t="n">
        <v>142.2</v>
      </c>
      <c r="BU327" s="493" t="n">
        <v>0</v>
      </c>
      <c r="BV327" s="493" t="n">
        <v>849.6</v>
      </c>
      <c r="BW327" s="493" t="n">
        <v>0</v>
      </c>
    </row>
    <row r="328">
      <c r="A328" t="inlineStr">
        <is>
          <t>[C11A1] 심혈관 질환 다중요법 목적의 복합제제 (단일 투약 형태)</t>
        </is>
      </c>
      <c r="B328" t="inlineStr">
        <is>
          <t>유한양행</t>
        </is>
      </c>
      <c r="C328" t="inlineStr">
        <is>
          <t>로수암핀</t>
        </is>
      </c>
      <c r="D328" t="inlineStr">
        <is>
          <t>유한양행</t>
        </is>
      </c>
      <c r="E328" t="inlineStr">
        <is>
          <t>amlodipine besylate  ( as amlodipine),  rosuvastatin calcium  ( as rosuvastatin)</t>
        </is>
      </c>
      <c r="F328" t="inlineStr">
        <is>
          <t>상급종합병원</t>
        </is>
      </c>
      <c r="G328" t="inlineStr">
        <is>
          <t>Original</t>
        </is>
      </c>
      <c r="H328" s="493" t="n">
        <v>183419.74</v>
      </c>
      <c r="I328" s="493" t="n">
        <v>155675.91</v>
      </c>
      <c r="J328" s="493" t="n">
        <v>184953.68</v>
      </c>
      <c r="K328" s="493" t="n">
        <v>219907.14</v>
      </c>
      <c r="L328" s="493" t="n">
        <v>208808.15</v>
      </c>
      <c r="M328" s="493" t="n">
        <v>240185.67</v>
      </c>
      <c r="N328" s="493" t="n">
        <v>243907.17</v>
      </c>
      <c r="O328" s="493" t="n">
        <v>230343.69</v>
      </c>
      <c r="P328" s="493" t="n">
        <v>172384.72</v>
      </c>
      <c r="Q328" s="493" t="n">
        <v>266279.04</v>
      </c>
      <c r="R328" s="493" t="n">
        <v>303970.76</v>
      </c>
      <c r="S328" s="493" t="n">
        <v>247249.51</v>
      </c>
      <c r="T328" s="493" t="n">
        <v>260942.16</v>
      </c>
      <c r="U328" s="493" t="n">
        <v>267893.53</v>
      </c>
      <c r="V328" s="493" t="n">
        <v>236815.02</v>
      </c>
      <c r="W328" s="493" t="n">
        <v>215661.74</v>
      </c>
      <c r="X328" s="493" t="n">
        <v>285941.75</v>
      </c>
      <c r="Y328" s="493" t="n">
        <v>284472.43</v>
      </c>
      <c r="Z328" s="493" t="n">
        <v>194068.29</v>
      </c>
      <c r="AA328" s="493" t="n">
        <v>226517.77</v>
      </c>
      <c r="AB328" s="493" t="n">
        <v>226701.2</v>
      </c>
      <c r="AC328" s="493" t="n">
        <v>273737.85</v>
      </c>
      <c r="AD328" s="493" t="n">
        <v>291480.52</v>
      </c>
      <c r="AE328" s="493" t="n">
        <v>297658.48</v>
      </c>
      <c r="AF328" s="493" t="n">
        <v>281748.61</v>
      </c>
      <c r="AG328" s="493" t="n">
        <v>281025.87</v>
      </c>
      <c r="AH328" s="493" t="n">
        <v>229948.09</v>
      </c>
      <c r="AI328" s="493" t="n">
        <v>209269.55</v>
      </c>
      <c r="AJ328" s="493" t="n">
        <v>266711.13</v>
      </c>
      <c r="AK328" s="493" t="n">
        <v>282373.31</v>
      </c>
      <c r="AL328" s="493" t="n">
        <v>225382.87</v>
      </c>
      <c r="AM328" s="493" t="n">
        <v>177248.17</v>
      </c>
      <c r="AN328" s="493" t="n">
        <v>207574.39</v>
      </c>
      <c r="AO328" s="493" t="n">
        <v>276791.48</v>
      </c>
      <c r="AP328" s="493" t="n">
        <v>350731.37</v>
      </c>
      <c r="AQ328" s="493" t="n">
        <v>238301.3</v>
      </c>
      <c r="AR328" s="493" t="n">
        <v>290876.29</v>
      </c>
      <c r="AS328" s="493" t="n">
        <v>187359.87</v>
      </c>
      <c r="AT328" s="493" t="n">
        <v>177722.83</v>
      </c>
      <c r="AU328" s="493" t="n">
        <v>230525.88</v>
      </c>
      <c r="AV328" s="493" t="n">
        <v>184163.99</v>
      </c>
      <c r="AW328" s="493" t="n">
        <v>170728.73</v>
      </c>
      <c r="AX328" s="493" t="n">
        <v>253595.27</v>
      </c>
      <c r="AY328" s="493" t="n">
        <v>153352.11</v>
      </c>
      <c r="AZ328" s="493" t="n">
        <v>170686.59</v>
      </c>
      <c r="BA328" s="493" t="n">
        <v>189727.76</v>
      </c>
      <c r="BB328" s="493" t="n">
        <v>223319.77</v>
      </c>
      <c r="BC328" s="493" t="n">
        <v>174092.93</v>
      </c>
      <c r="BD328" s="493" t="n">
        <v>149123.63</v>
      </c>
      <c r="BE328" s="493" t="n">
        <v>169335.52</v>
      </c>
      <c r="BF328" s="493" t="n">
        <v>167843.72</v>
      </c>
      <c r="BG328" s="493" t="n">
        <v>167926.24</v>
      </c>
      <c r="BH328" s="493" t="n">
        <v>158982.65</v>
      </c>
      <c r="BI328" s="493" t="n">
        <v>166815.32</v>
      </c>
      <c r="BJ328" s="493" t="n">
        <v>137038.24</v>
      </c>
      <c r="BK328" s="493" t="n">
        <v>146298.04</v>
      </c>
      <c r="BL328" s="493" t="n">
        <v>132513.35</v>
      </c>
      <c r="BM328" s="493" t="n">
        <v>146930.43</v>
      </c>
      <c r="BN328" s="493" t="n">
        <v>151348.81</v>
      </c>
      <c r="BO328" s="493" t="n">
        <v>151376.39</v>
      </c>
      <c r="BP328" s="493" t="n">
        <v>121459.88</v>
      </c>
      <c r="BQ328" s="493" t="n">
        <v>99975.37</v>
      </c>
      <c r="BR328" s="493" t="n">
        <v>164731.35</v>
      </c>
      <c r="BS328" s="493" t="n">
        <v>108878.91</v>
      </c>
      <c r="BT328" s="493" t="n">
        <v>117375.79</v>
      </c>
      <c r="BU328" s="493" t="n">
        <v>133262.23</v>
      </c>
      <c r="BV328" s="493" t="n">
        <v>115861.37</v>
      </c>
      <c r="BW328" s="493" t="n">
        <v>120373.49</v>
      </c>
    </row>
    <row r="329">
      <c r="A329" t="inlineStr">
        <is>
          <t>[C11A1] 심혈관 질환 다중요법 목적의 복합제제 (단일 투약 형태)</t>
        </is>
      </c>
      <c r="B329" t="inlineStr">
        <is>
          <t>유한양행</t>
        </is>
      </c>
      <c r="C329" t="inlineStr">
        <is>
          <t>로수암핀</t>
        </is>
      </c>
      <c r="D329" t="inlineStr">
        <is>
          <t>유한양행</t>
        </is>
      </c>
      <c r="E329" t="inlineStr">
        <is>
          <t>amlodipine besylate  ( as amlodipine),  rosuvastatin calcium  ( as rosuvastatin)</t>
        </is>
      </c>
      <c r="F329" t="inlineStr">
        <is>
          <t>종합병원</t>
        </is>
      </c>
      <c r="G329" t="inlineStr">
        <is>
          <t>Original</t>
        </is>
      </c>
      <c r="H329" s="493" t="n">
        <v>68559.12</v>
      </c>
      <c r="I329" s="493" t="n">
        <v>86198.2</v>
      </c>
      <c r="J329" s="493" t="n">
        <v>93476.95</v>
      </c>
      <c r="K329" s="493" t="n">
        <v>118790.19</v>
      </c>
      <c r="L329" s="493" t="n">
        <v>99125.92</v>
      </c>
      <c r="M329" s="493" t="n">
        <v>127063.1</v>
      </c>
      <c r="N329" s="493" t="n">
        <v>127872.87</v>
      </c>
      <c r="O329" s="493" t="n">
        <v>121889</v>
      </c>
      <c r="P329" s="493" t="n">
        <v>130421.64</v>
      </c>
      <c r="Q329" s="493" t="n">
        <v>120478.24</v>
      </c>
      <c r="R329" s="493" t="n">
        <v>131356.98</v>
      </c>
      <c r="S329" s="493" t="n">
        <v>133868.47</v>
      </c>
      <c r="T329" s="493" t="n">
        <v>116544.2</v>
      </c>
      <c r="U329" s="493" t="n">
        <v>111738.22</v>
      </c>
      <c r="V329" s="493" t="n">
        <v>115204.94</v>
      </c>
      <c r="W329" s="493" t="n">
        <v>120050.52</v>
      </c>
      <c r="X329" s="493" t="n">
        <v>137755.36</v>
      </c>
      <c r="Y329" s="493" t="n">
        <v>128110.7</v>
      </c>
      <c r="Z329" s="493" t="n">
        <v>129083.92</v>
      </c>
      <c r="AA329" s="493" t="n">
        <v>131748.04</v>
      </c>
      <c r="AB329" s="493" t="n">
        <v>119202.18</v>
      </c>
      <c r="AC329" s="493" t="n">
        <v>130716.6</v>
      </c>
      <c r="AD329" s="493" t="n">
        <v>139639.31</v>
      </c>
      <c r="AE329" s="493" t="n">
        <v>136166.3</v>
      </c>
      <c r="AF329" s="493" t="n">
        <v>124414.76</v>
      </c>
      <c r="AG329" s="493" t="n">
        <v>126423.93</v>
      </c>
      <c r="AH329" s="493" t="n">
        <v>148568.01</v>
      </c>
      <c r="AI329" s="493" t="n">
        <v>122259.97</v>
      </c>
      <c r="AJ329" s="493" t="n">
        <v>125846.47</v>
      </c>
      <c r="AK329" s="493" t="n">
        <v>109777.2</v>
      </c>
      <c r="AL329" s="493" t="n">
        <v>122244.89</v>
      </c>
      <c r="AM329" s="493" t="n">
        <v>126130.65</v>
      </c>
      <c r="AN329" s="493" t="n">
        <v>120823.69</v>
      </c>
      <c r="AO329" s="493" t="n">
        <v>105604.36</v>
      </c>
      <c r="AP329" s="493" t="n">
        <v>124424.7</v>
      </c>
      <c r="AQ329" s="493" t="n">
        <v>114388.48</v>
      </c>
      <c r="AR329" s="493" t="n">
        <v>106879.34</v>
      </c>
      <c r="AS329" s="493" t="n">
        <v>104335.92</v>
      </c>
      <c r="AT329" s="493" t="n">
        <v>80111.67</v>
      </c>
      <c r="AU329" s="493" t="n">
        <v>127312.87</v>
      </c>
      <c r="AV329" s="493" t="n">
        <v>92883.69</v>
      </c>
      <c r="AW329" s="493" t="n">
        <v>100012.94</v>
      </c>
      <c r="AX329" s="493" t="n">
        <v>98067.64</v>
      </c>
      <c r="AY329" s="493" t="n">
        <v>115117.71</v>
      </c>
      <c r="AZ329" s="493" t="n">
        <v>93690.96000000001</v>
      </c>
      <c r="BA329" s="493" t="n">
        <v>99487.77</v>
      </c>
      <c r="BB329" s="493" t="n">
        <v>102710.16</v>
      </c>
      <c r="BC329" s="493" t="n">
        <v>120657.53</v>
      </c>
      <c r="BD329" s="493" t="n">
        <v>82743.28</v>
      </c>
      <c r="BE329" s="493" t="n">
        <v>101014.93</v>
      </c>
      <c r="BF329" s="493" t="n">
        <v>94416.95</v>
      </c>
      <c r="BG329" s="493" t="n">
        <v>93274.25999999999</v>
      </c>
      <c r="BH329" s="493" t="n">
        <v>86955.88</v>
      </c>
      <c r="BI329" s="493" t="n">
        <v>95669.45</v>
      </c>
      <c r="BJ329" s="493" t="n">
        <v>96849.88</v>
      </c>
      <c r="BK329" s="493" t="n">
        <v>91467.81</v>
      </c>
      <c r="BL329" s="493" t="n">
        <v>96945.53</v>
      </c>
      <c r="BM329" s="493" t="n">
        <v>86414.75999999999</v>
      </c>
      <c r="BN329" s="493" t="n">
        <v>76303.17</v>
      </c>
      <c r="BO329" s="493" t="n">
        <v>96722.39</v>
      </c>
      <c r="BP329" s="493" t="n">
        <v>76648.2</v>
      </c>
      <c r="BQ329" s="493" t="n">
        <v>80092.63</v>
      </c>
      <c r="BR329" s="493" t="n">
        <v>81698.83</v>
      </c>
      <c r="BS329" s="493" t="n">
        <v>72490.14999999999</v>
      </c>
      <c r="BT329" s="493" t="n">
        <v>77198.99000000001</v>
      </c>
      <c r="BU329" s="493" t="n">
        <v>87153.23</v>
      </c>
      <c r="BV329" s="493" t="n">
        <v>76925.7</v>
      </c>
      <c r="BW329" s="493" t="n">
        <v>78540</v>
      </c>
    </row>
    <row r="330">
      <c r="A330" t="inlineStr">
        <is>
          <t>[C11A1] 심혈관 질환 다중요법 목적의 복합제제 (단일 투약 형태)</t>
        </is>
      </c>
      <c r="B330" t="inlineStr">
        <is>
          <t>유한양행</t>
        </is>
      </c>
      <c r="C330" t="inlineStr">
        <is>
          <t>로수암핀</t>
        </is>
      </c>
      <c r="D330" t="inlineStr">
        <is>
          <t>유한양행</t>
        </is>
      </c>
      <c r="E330" t="inlineStr">
        <is>
          <t>amlodipine besylate  ( as amlodipine),  rosuvastatin calcium  ( as rosuvastatin)</t>
        </is>
      </c>
      <c r="F330" t="inlineStr">
        <is>
          <t>병원</t>
        </is>
      </c>
      <c r="G330" t="inlineStr">
        <is>
          <t>Original</t>
        </is>
      </c>
      <c r="H330" s="493" t="n">
        <v>43455.42</v>
      </c>
      <c r="I330" s="493" t="n">
        <v>37929.84</v>
      </c>
      <c r="J330" s="493" t="n">
        <v>39117.77</v>
      </c>
      <c r="K330" s="493" t="n">
        <v>38456.66</v>
      </c>
      <c r="L330" s="493" t="n">
        <v>38952</v>
      </c>
      <c r="M330" s="493" t="n">
        <v>37960.28</v>
      </c>
      <c r="N330" s="493" t="n">
        <v>38822.32</v>
      </c>
      <c r="O330" s="493" t="n">
        <v>38034.75</v>
      </c>
      <c r="P330" s="493" t="n">
        <v>32700.6</v>
      </c>
      <c r="Q330" s="493" t="n">
        <v>36187.55</v>
      </c>
      <c r="R330" s="493" t="n">
        <v>42216.04</v>
      </c>
      <c r="S330" s="493" t="n">
        <v>40070.06</v>
      </c>
      <c r="T330" s="493" t="n">
        <v>26707.18</v>
      </c>
      <c r="U330" s="493" t="n">
        <v>30358.5</v>
      </c>
      <c r="V330" s="493" t="n">
        <v>31953.85</v>
      </c>
      <c r="W330" s="493" t="n">
        <v>26188.27</v>
      </c>
      <c r="X330" s="493" t="n">
        <v>26242.21</v>
      </c>
      <c r="Y330" s="493" t="n">
        <v>31745.36</v>
      </c>
      <c r="Z330" s="493" t="n">
        <v>24041.5</v>
      </c>
      <c r="AA330" s="493" t="n">
        <v>34610.4</v>
      </c>
      <c r="AB330" s="493" t="n">
        <v>24955.54</v>
      </c>
      <c r="AC330" s="493" t="n">
        <v>30469.88</v>
      </c>
      <c r="AD330" s="493" t="n">
        <v>23681.48</v>
      </c>
      <c r="AE330" s="493" t="n">
        <v>27339.4</v>
      </c>
      <c r="AF330" s="493" t="n">
        <v>23215.97</v>
      </c>
      <c r="AG330" s="493" t="n">
        <v>24733.73</v>
      </c>
      <c r="AH330" s="493" t="n">
        <v>24948.27</v>
      </c>
      <c r="AI330" s="493" t="n">
        <v>25151.63</v>
      </c>
      <c r="AJ330" s="493" t="n">
        <v>32546.14</v>
      </c>
      <c r="AK330" s="493" t="n">
        <v>27173.72</v>
      </c>
      <c r="AL330" s="493" t="n">
        <v>21901.16</v>
      </c>
      <c r="AM330" s="493" t="n">
        <v>23050.32</v>
      </c>
      <c r="AN330" s="493" t="n">
        <v>27048.23</v>
      </c>
      <c r="AO330" s="493" t="n">
        <v>25137.41</v>
      </c>
      <c r="AP330" s="493" t="n">
        <v>23408.1</v>
      </c>
      <c r="AQ330" s="493" t="n">
        <v>21126.19</v>
      </c>
      <c r="AR330" s="493" t="n">
        <v>17087.34</v>
      </c>
      <c r="AS330" s="493" t="n">
        <v>31323.58</v>
      </c>
      <c r="AT330" s="493" t="n">
        <v>18939.88</v>
      </c>
      <c r="AU330" s="493" t="n">
        <v>22334.24</v>
      </c>
      <c r="AV330" s="493" t="n">
        <v>26203.75</v>
      </c>
      <c r="AW330" s="493" t="n">
        <v>20905.39</v>
      </c>
      <c r="AX330" s="493" t="n">
        <v>17741.93</v>
      </c>
      <c r="AY330" s="493" t="n">
        <v>20314.66</v>
      </c>
      <c r="AZ330" s="493" t="n">
        <v>20334.04</v>
      </c>
      <c r="BA330" s="493" t="n">
        <v>24161.16</v>
      </c>
      <c r="BB330" s="493" t="n">
        <v>15172.34</v>
      </c>
      <c r="BC330" s="493" t="n">
        <v>18492.06</v>
      </c>
      <c r="BD330" s="493" t="n">
        <v>15760.09</v>
      </c>
      <c r="BE330" s="493" t="n">
        <v>26080.23</v>
      </c>
      <c r="BF330" s="493" t="n">
        <v>14465.13</v>
      </c>
      <c r="BG330" s="493" t="n">
        <v>25361.79</v>
      </c>
      <c r="BH330" s="493" t="n">
        <v>16894.78</v>
      </c>
      <c r="BI330" s="493" t="n">
        <v>18131.44</v>
      </c>
      <c r="BJ330" s="493" t="n">
        <v>27635.35</v>
      </c>
      <c r="BK330" s="493" t="n">
        <v>29239.02</v>
      </c>
      <c r="BL330" s="493" t="n">
        <v>24606.51</v>
      </c>
      <c r="BM330" s="493" t="n">
        <v>36177.73</v>
      </c>
      <c r="BN330" s="493" t="n">
        <v>21982.33</v>
      </c>
      <c r="BO330" s="493" t="n">
        <v>26766.01</v>
      </c>
      <c r="BP330" s="493" t="n">
        <v>19611.31</v>
      </c>
      <c r="BQ330" s="493" t="n">
        <v>25291.66</v>
      </c>
      <c r="BR330" s="493" t="n">
        <v>20471.3</v>
      </c>
      <c r="BS330" s="493" t="n">
        <v>23984.16</v>
      </c>
      <c r="BT330" s="493" t="n">
        <v>29001.18</v>
      </c>
      <c r="BU330" s="493" t="n">
        <v>24852.03</v>
      </c>
      <c r="BV330" s="493" t="n">
        <v>24808.5</v>
      </c>
      <c r="BW330" s="493" t="n">
        <v>27869.59</v>
      </c>
    </row>
    <row r="331">
      <c r="A331" t="inlineStr">
        <is>
          <t>[C11A1] 심혈관 질환 다중요법 목적의 복합제제 (단일 투약 형태)</t>
        </is>
      </c>
      <c r="B331" t="inlineStr">
        <is>
          <t>유한양행</t>
        </is>
      </c>
      <c r="C331" t="inlineStr">
        <is>
          <t>로수암핀</t>
        </is>
      </c>
      <c r="D331" t="inlineStr">
        <is>
          <t>유한양행</t>
        </is>
      </c>
      <c r="E331" t="inlineStr">
        <is>
          <t>amlodipine besylate  ( as amlodipine),  rosuvastatin calcium  ( as rosuvastatin)</t>
        </is>
      </c>
      <c r="F331" t="inlineStr">
        <is>
          <t>의원</t>
        </is>
      </c>
      <c r="G331" t="inlineStr">
        <is>
          <t>Original</t>
        </is>
      </c>
      <c r="H331" s="493" t="n">
        <v>427774.41</v>
      </c>
      <c r="I331" s="493" t="n">
        <v>394426.35</v>
      </c>
      <c r="J331" s="493" t="n">
        <v>439252.03</v>
      </c>
      <c r="K331" s="493" t="n">
        <v>411697.35</v>
      </c>
      <c r="L331" s="493" t="n">
        <v>418292.14</v>
      </c>
      <c r="M331" s="493" t="n">
        <v>418852.11</v>
      </c>
      <c r="N331" s="493" t="n">
        <v>436077</v>
      </c>
      <c r="O331" s="493" t="n">
        <v>419760.78</v>
      </c>
      <c r="P331" s="493" t="n">
        <v>397970.41</v>
      </c>
      <c r="Q331" s="493" t="n">
        <v>407964.67</v>
      </c>
      <c r="R331" s="493" t="n">
        <v>414193.85</v>
      </c>
      <c r="S331" s="493" t="n">
        <v>441281.98</v>
      </c>
      <c r="T331" s="493" t="n">
        <v>392664.71</v>
      </c>
      <c r="U331" s="493" t="n">
        <v>373245.96</v>
      </c>
      <c r="V331" s="493" t="n">
        <v>393232.39</v>
      </c>
      <c r="W331" s="493" t="n">
        <v>396908.16</v>
      </c>
      <c r="X331" s="493" t="n">
        <v>402666.58</v>
      </c>
      <c r="Y331" s="493" t="n">
        <v>393809.76</v>
      </c>
      <c r="Z331" s="493" t="n">
        <v>391035.1</v>
      </c>
      <c r="AA331" s="493" t="n">
        <v>412703.85</v>
      </c>
      <c r="AB331" s="493" t="n">
        <v>384060.34</v>
      </c>
      <c r="AC331" s="493" t="n">
        <v>401062.81</v>
      </c>
      <c r="AD331" s="493" t="n">
        <v>392733.39</v>
      </c>
      <c r="AE331" s="493" t="n">
        <v>420109.7</v>
      </c>
      <c r="AF331" s="493" t="n">
        <v>380086.92</v>
      </c>
      <c r="AG331" s="493" t="n">
        <v>358487.2</v>
      </c>
      <c r="AH331" s="493" t="n">
        <v>411631.59</v>
      </c>
      <c r="AI331" s="493" t="n">
        <v>365466.04</v>
      </c>
      <c r="AJ331" s="493" t="n">
        <v>396540.76</v>
      </c>
      <c r="AK331" s="493" t="n">
        <v>414767.15</v>
      </c>
      <c r="AL331" s="493" t="n">
        <v>390024.31</v>
      </c>
      <c r="AM331" s="493" t="n">
        <v>422999.88</v>
      </c>
      <c r="AN331" s="493" t="n">
        <v>374160.97</v>
      </c>
      <c r="AO331" s="493" t="n">
        <v>390186.48</v>
      </c>
      <c r="AP331" s="493" t="n">
        <v>387411.16</v>
      </c>
      <c r="AQ331" s="493" t="n">
        <v>391782.73</v>
      </c>
      <c r="AR331" s="493" t="n">
        <v>392323.46</v>
      </c>
      <c r="AS331" s="493" t="n">
        <v>378936.22</v>
      </c>
      <c r="AT331" s="493" t="n">
        <v>368551.76</v>
      </c>
      <c r="AU331" s="493" t="n">
        <v>387438.56</v>
      </c>
      <c r="AV331" s="493" t="n">
        <v>396033.83</v>
      </c>
      <c r="AW331" s="493" t="n">
        <v>347721.1</v>
      </c>
      <c r="AX331" s="493" t="n">
        <v>394218.28</v>
      </c>
      <c r="AY331" s="493" t="n">
        <v>378747.66</v>
      </c>
      <c r="AZ331" s="493" t="n">
        <v>373925.37</v>
      </c>
      <c r="BA331" s="493" t="n">
        <v>385556.25</v>
      </c>
      <c r="BB331" s="493" t="n">
        <v>361036.68</v>
      </c>
      <c r="BC331" s="493" t="n">
        <v>379092.3</v>
      </c>
      <c r="BD331" s="493" t="n">
        <v>351050.96</v>
      </c>
      <c r="BE331" s="493" t="n">
        <v>344714.85</v>
      </c>
      <c r="BF331" s="493" t="n">
        <v>349474.44</v>
      </c>
      <c r="BG331" s="493" t="n">
        <v>360835.83</v>
      </c>
      <c r="BH331" s="493" t="n">
        <v>372587.87</v>
      </c>
      <c r="BI331" s="493" t="n">
        <v>356878.57</v>
      </c>
      <c r="BJ331" s="493" t="n">
        <v>374446.24</v>
      </c>
      <c r="BK331" s="493" t="n">
        <v>330941.47</v>
      </c>
      <c r="BL331" s="493" t="n">
        <v>400769.76</v>
      </c>
      <c r="BM331" s="493" t="n">
        <v>339081.28</v>
      </c>
      <c r="BN331" s="493" t="n">
        <v>334369.35</v>
      </c>
      <c r="BO331" s="493" t="n">
        <v>366355.12</v>
      </c>
      <c r="BP331" s="493" t="n">
        <v>339148.08</v>
      </c>
      <c r="BQ331" s="493" t="n">
        <v>307769.21</v>
      </c>
      <c r="BR331" s="493" t="n">
        <v>349676.63</v>
      </c>
      <c r="BS331" s="493" t="n">
        <v>330389.83</v>
      </c>
      <c r="BT331" s="493" t="n">
        <v>320520.22</v>
      </c>
      <c r="BU331" s="493" t="n">
        <v>332845.18</v>
      </c>
      <c r="BV331" s="493" t="n">
        <v>341095.69</v>
      </c>
      <c r="BW331" s="493" t="n">
        <v>323156.06</v>
      </c>
    </row>
    <row r="332">
      <c r="A332" t="inlineStr">
        <is>
          <t>[C11A1] 심혈관 질환 다중요법 목적의 복합제제 (단일 투약 형태)</t>
        </is>
      </c>
      <c r="B332" t="inlineStr">
        <is>
          <t>유한양행</t>
        </is>
      </c>
      <c r="C332" t="inlineStr">
        <is>
          <t>로수암핀</t>
        </is>
      </c>
      <c r="D332" t="inlineStr">
        <is>
          <t>유한양행</t>
        </is>
      </c>
      <c r="E332" t="inlineStr">
        <is>
          <t>amlodipine besylate  ( as amlodipine),  rosuvastatin calcium  ( as rosuvastatin)</t>
        </is>
      </c>
      <c r="F332" t="inlineStr">
        <is>
          <t>보건소</t>
        </is>
      </c>
      <c r="G332" t="inlineStr">
        <is>
          <t>Original</t>
        </is>
      </c>
      <c r="H332" s="493" t="n">
        <v>4413.3</v>
      </c>
      <c r="I332" s="493" t="n">
        <v>1890.6</v>
      </c>
      <c r="J332" s="493" t="n">
        <v>1260</v>
      </c>
      <c r="K332" s="493" t="n">
        <v>2886</v>
      </c>
      <c r="L332" s="493" t="n">
        <v>1777.2</v>
      </c>
      <c r="M332" s="493" t="n">
        <v>221.4</v>
      </c>
      <c r="N332" s="493" t="n">
        <v>2170.42</v>
      </c>
      <c r="O332" s="493" t="n">
        <v>526.2</v>
      </c>
      <c r="P332" s="493" t="n">
        <v>1378.2</v>
      </c>
      <c r="Q332" s="493" t="n">
        <v>1192.35</v>
      </c>
      <c r="R332" s="493" t="n">
        <v>1091.7</v>
      </c>
      <c r="S332" s="493" t="n">
        <v>988.2</v>
      </c>
      <c r="T332" s="493" t="n">
        <v>325.8</v>
      </c>
      <c r="U332" s="493" t="n">
        <v>1023</v>
      </c>
      <c r="V332" s="493" t="n">
        <v>927.6</v>
      </c>
      <c r="W332" s="493" t="n">
        <v>1027.2</v>
      </c>
      <c r="X332" s="493" t="n">
        <v>619.8</v>
      </c>
      <c r="Y332" s="493" t="n">
        <v>791.4</v>
      </c>
      <c r="Z332" s="493" t="n">
        <v>281.7</v>
      </c>
      <c r="AA332" s="493" t="n">
        <v>800.17</v>
      </c>
      <c r="AB332" s="493" t="n">
        <v>633.3</v>
      </c>
      <c r="AC332" s="493" t="n">
        <v>3365.8</v>
      </c>
      <c r="AD332" s="493" t="n">
        <v>1751.1</v>
      </c>
      <c r="AE332" s="493" t="n">
        <v>2851.8</v>
      </c>
      <c r="AF332" s="493" t="n">
        <v>756</v>
      </c>
      <c r="AG332" s="493" t="n">
        <v>4147.2</v>
      </c>
      <c r="AH332" s="493" t="n">
        <v>350.4</v>
      </c>
      <c r="AI332" s="493" t="n">
        <v>708.3</v>
      </c>
      <c r="AJ332" s="493" t="n">
        <v>3673.2</v>
      </c>
      <c r="AK332" s="493" t="n">
        <v>1864.2</v>
      </c>
      <c r="AL332" s="493" t="n">
        <v>6703.8</v>
      </c>
      <c r="AM332" s="493" t="n">
        <v>3039.26</v>
      </c>
      <c r="AN332" s="493" t="n">
        <v>5317.75</v>
      </c>
      <c r="AO332" s="493" t="n">
        <v>3716.44</v>
      </c>
      <c r="AP332" s="493" t="n">
        <v>1859.56</v>
      </c>
      <c r="AQ332" s="493" t="n">
        <v>2028.45</v>
      </c>
      <c r="AR332" s="493" t="n">
        <v>6679.2</v>
      </c>
      <c r="AS332" s="493" t="n">
        <v>3495</v>
      </c>
      <c r="AT332" s="493" t="n">
        <v>2829.6</v>
      </c>
      <c r="AU332" s="493" t="n">
        <v>3210</v>
      </c>
      <c r="AV332" s="493" t="n">
        <v>2463.3</v>
      </c>
      <c r="AW332" s="493" t="n">
        <v>2955.75</v>
      </c>
      <c r="AX332" s="493" t="n">
        <v>4438.65</v>
      </c>
      <c r="AY332" s="493" t="n">
        <v>5847.3</v>
      </c>
      <c r="AZ332" s="493" t="n">
        <v>2682.6</v>
      </c>
      <c r="BA332" s="493" t="n">
        <v>4516.8</v>
      </c>
      <c r="BB332" s="493" t="n">
        <v>3986.85</v>
      </c>
      <c r="BC332" s="493" t="n">
        <v>3174.15</v>
      </c>
      <c r="BD332" s="493" t="n">
        <v>2145</v>
      </c>
      <c r="BE332" s="493" t="n">
        <v>4965.9</v>
      </c>
      <c r="BF332" s="493" t="n">
        <v>1786.05</v>
      </c>
      <c r="BG332" s="493" t="n">
        <v>3630.6</v>
      </c>
      <c r="BH332" s="493" t="n">
        <v>6530.66</v>
      </c>
      <c r="BI332" s="493" t="n">
        <v>2282.4</v>
      </c>
      <c r="BJ332" s="493" t="n">
        <v>3100.5</v>
      </c>
      <c r="BK332" s="493" t="n">
        <v>2103.9</v>
      </c>
      <c r="BL332" s="493" t="n">
        <v>3157.2</v>
      </c>
      <c r="BM332" s="493" t="n">
        <v>3380.4</v>
      </c>
      <c r="BN332" s="493" t="n">
        <v>1343.1</v>
      </c>
      <c r="BO332" s="493" t="n">
        <v>3792.3</v>
      </c>
      <c r="BP332" s="493" t="n">
        <v>2136.9</v>
      </c>
      <c r="BQ332" s="493" t="n">
        <v>3545.25</v>
      </c>
      <c r="BR332" s="493" t="n">
        <v>4458.3</v>
      </c>
      <c r="BS332" s="493" t="n">
        <v>895.5</v>
      </c>
      <c r="BT332" s="493" t="n">
        <v>2465.85</v>
      </c>
      <c r="BU332" s="493" t="n">
        <v>2554.5</v>
      </c>
      <c r="BV332" s="493" t="n">
        <v>1563</v>
      </c>
      <c r="BW332" s="493" t="n">
        <v>2174.55</v>
      </c>
    </row>
    <row r="333">
      <c r="A333" t="inlineStr">
        <is>
          <t>[C11A1] 심혈관 질환 다중요법 목적의 복합제제 (단일 투약 형태)</t>
        </is>
      </c>
      <c r="B333" t="inlineStr">
        <is>
          <t>유한양행</t>
        </is>
      </c>
      <c r="C333" t="inlineStr">
        <is>
          <t>로수암핀</t>
        </is>
      </c>
      <c r="D333" t="inlineStr">
        <is>
          <t>유한양행</t>
        </is>
      </c>
      <c r="E333" t="inlineStr">
        <is>
          <t>amlodipine besylate  ( as amlodipine),  rosuvastatin calcium  ( as rosuvastatin)</t>
        </is>
      </c>
      <c r="F333" t="inlineStr">
        <is>
          <t>기타(치과의원, 치과병원 등)</t>
        </is>
      </c>
      <c r="G333" t="inlineStr">
        <is>
          <t>Original</t>
        </is>
      </c>
      <c r="H333" s="493" t="n">
        <v>0</v>
      </c>
      <c r="I333" s="493" t="n">
        <v>0</v>
      </c>
      <c r="J333" s="493" t="n">
        <v>0</v>
      </c>
      <c r="K333" s="493" t="n">
        <v>0</v>
      </c>
      <c r="L333" s="493" t="n">
        <v>0</v>
      </c>
      <c r="M333" s="493" t="n">
        <v>0</v>
      </c>
      <c r="N333" s="493" t="n">
        <v>631.8</v>
      </c>
      <c r="O333" s="493" t="n">
        <v>0</v>
      </c>
      <c r="P333" s="493" t="n">
        <v>0</v>
      </c>
      <c r="Q333" s="493" t="n">
        <v>0</v>
      </c>
      <c r="R333" s="493" t="n">
        <v>0</v>
      </c>
      <c r="S333" s="493" t="n">
        <v>0</v>
      </c>
      <c r="T333" s="493" t="n">
        <v>0</v>
      </c>
      <c r="U333" s="493" t="n">
        <v>0</v>
      </c>
      <c r="V333" s="493" t="n">
        <v>0</v>
      </c>
      <c r="W333" s="493" t="n">
        <v>0</v>
      </c>
      <c r="X333" s="493" t="n">
        <v>0</v>
      </c>
      <c r="Y333" s="493" t="n">
        <v>0</v>
      </c>
      <c r="Z333" s="493" t="n">
        <v>27.25</v>
      </c>
      <c r="AA333" s="493" t="n">
        <v>0</v>
      </c>
      <c r="AB333" s="493" t="n">
        <v>0</v>
      </c>
      <c r="AC333" s="493" t="n">
        <v>0</v>
      </c>
      <c r="AD333" s="493" t="n">
        <v>0</v>
      </c>
      <c r="AE333" s="493" t="n">
        <v>0</v>
      </c>
      <c r="AF333" s="493" t="n">
        <v>0</v>
      </c>
      <c r="AG333" s="493" t="n">
        <v>0</v>
      </c>
      <c r="AH333" s="493" t="n">
        <v>0</v>
      </c>
      <c r="AI333" s="493" t="n">
        <v>0</v>
      </c>
      <c r="AJ333" s="493" t="n">
        <v>0</v>
      </c>
      <c r="AK333" s="493" t="n">
        <v>0</v>
      </c>
      <c r="AL333" s="493" t="n">
        <v>0</v>
      </c>
      <c r="AM333" s="493" t="n">
        <v>0</v>
      </c>
      <c r="AN333" s="493" t="n">
        <v>0</v>
      </c>
      <c r="AO333" s="493" t="n">
        <v>0</v>
      </c>
      <c r="AP333" s="493" t="n">
        <v>0</v>
      </c>
      <c r="AQ333" s="493" t="n">
        <v>0</v>
      </c>
      <c r="AR333" s="493" t="n">
        <v>0</v>
      </c>
      <c r="AS333" s="493" t="n">
        <v>0</v>
      </c>
      <c r="AT333" s="493" t="n">
        <v>0</v>
      </c>
      <c r="AU333" s="493" t="n">
        <v>0</v>
      </c>
      <c r="AV333" s="493" t="n">
        <v>0</v>
      </c>
      <c r="AW333" s="493" t="n">
        <v>0</v>
      </c>
      <c r="AX333" s="493" t="n">
        <v>0</v>
      </c>
      <c r="AY333" s="493" t="n">
        <v>0</v>
      </c>
      <c r="AZ333" s="493" t="n">
        <v>535.8</v>
      </c>
      <c r="BA333" s="493" t="n">
        <v>0</v>
      </c>
      <c r="BB333" s="493" t="n">
        <v>560.4</v>
      </c>
      <c r="BC333" s="493" t="n">
        <v>0</v>
      </c>
      <c r="BD333" s="493" t="n">
        <v>592.8</v>
      </c>
      <c r="BE333" s="493" t="n">
        <v>0</v>
      </c>
      <c r="BF333" s="493" t="n">
        <v>764.1</v>
      </c>
      <c r="BG333" s="493" t="n">
        <v>0</v>
      </c>
      <c r="BH333" s="493" t="n">
        <v>0</v>
      </c>
      <c r="BI333" s="493" t="n">
        <v>763.2</v>
      </c>
      <c r="BJ333" s="493" t="n">
        <v>0</v>
      </c>
      <c r="BK333" s="493" t="n">
        <v>0</v>
      </c>
      <c r="BL333" s="493" t="n">
        <v>756</v>
      </c>
      <c r="BM333" s="493" t="n">
        <v>0</v>
      </c>
      <c r="BN333" s="493" t="n">
        <v>0</v>
      </c>
      <c r="BO333" s="493" t="n">
        <v>766.8</v>
      </c>
      <c r="BP333" s="493" t="n">
        <v>0</v>
      </c>
      <c r="BQ333" s="493" t="n">
        <v>0</v>
      </c>
      <c r="BR333" s="493" t="n">
        <v>703.8</v>
      </c>
      <c r="BS333" s="493" t="n">
        <v>0</v>
      </c>
      <c r="BT333" s="493" t="n">
        <v>0</v>
      </c>
      <c r="BU333" s="493" t="n">
        <v>0</v>
      </c>
      <c r="BV333" s="493" t="n">
        <v>1511.1</v>
      </c>
      <c r="BW333" s="493" t="n">
        <v>0</v>
      </c>
    </row>
    <row r="334">
      <c r="A334" t="inlineStr">
        <is>
          <t>[C11A1] 심혈관 질환 다중요법 목적의 복합제제 (단일 투약 형태)</t>
        </is>
      </c>
      <c r="B334" t="inlineStr">
        <is>
          <t>유한양행</t>
        </is>
      </c>
      <c r="C334" t="inlineStr">
        <is>
          <t>아토바미브 에이</t>
        </is>
      </c>
      <c r="D334" t="inlineStr">
        <is>
          <t>유한양행</t>
        </is>
      </c>
      <c r="E334" t="inlineStr">
        <is>
          <t>amlodipine besylate  ( as amlodipine),  atorvastatin calcium trihydrate  ( as atorvastatin),  ezetimibe (micronized)</t>
        </is>
      </c>
      <c r="F334" t="inlineStr">
        <is>
          <t>상급종합병원</t>
        </is>
      </c>
      <c r="G334" t="inlineStr">
        <is>
          <t>Generic</t>
        </is>
      </c>
      <c r="H334" s="493" t="n">
        <v>0</v>
      </c>
      <c r="I334" s="493" t="n">
        <v>0</v>
      </c>
      <c r="J334" s="493" t="n">
        <v>0</v>
      </c>
      <c r="K334" s="493" t="n">
        <v>0</v>
      </c>
      <c r="L334" s="493" t="n">
        <v>0</v>
      </c>
      <c r="M334" s="493" t="n">
        <v>0</v>
      </c>
      <c r="N334" s="493" t="n">
        <v>0</v>
      </c>
      <c r="O334" s="493" t="n">
        <v>0</v>
      </c>
      <c r="P334" s="493" t="n">
        <v>0</v>
      </c>
      <c r="Q334" s="493" t="n">
        <v>0</v>
      </c>
      <c r="R334" s="493" t="n">
        <v>0</v>
      </c>
      <c r="S334" s="493" t="n">
        <v>0</v>
      </c>
      <c r="T334" s="493" t="n">
        <v>0</v>
      </c>
      <c r="U334" s="493" t="n">
        <v>0</v>
      </c>
      <c r="V334" s="493" t="n">
        <v>0</v>
      </c>
      <c r="W334" s="493" t="n">
        <v>0</v>
      </c>
      <c r="X334" s="493" t="n">
        <v>0</v>
      </c>
      <c r="Y334" s="493" t="n">
        <v>0</v>
      </c>
      <c r="Z334" s="493" t="n">
        <v>0</v>
      </c>
      <c r="AA334" s="493" t="n">
        <v>0</v>
      </c>
      <c r="AB334" s="493" t="n">
        <v>0</v>
      </c>
      <c r="AC334" s="493" t="n">
        <v>0</v>
      </c>
      <c r="AD334" s="493" t="n">
        <v>0</v>
      </c>
      <c r="AE334" s="493" t="n">
        <v>0</v>
      </c>
      <c r="AF334" s="493" t="n">
        <v>0</v>
      </c>
      <c r="AG334" s="493" t="n">
        <v>0</v>
      </c>
      <c r="AH334" s="493" t="n">
        <v>0</v>
      </c>
      <c r="AI334" s="493" t="n">
        <v>0</v>
      </c>
      <c r="AJ334" s="493" t="n">
        <v>0</v>
      </c>
      <c r="AK334" s="493" t="n">
        <v>0</v>
      </c>
      <c r="AL334" s="493" t="n">
        <v>0</v>
      </c>
      <c r="AM334" s="493" t="n">
        <v>0</v>
      </c>
      <c r="AN334" s="493" t="n">
        <v>0</v>
      </c>
      <c r="AO334" s="493" t="n">
        <v>0</v>
      </c>
      <c r="AP334" s="493" t="n">
        <v>0</v>
      </c>
      <c r="AQ334" s="493" t="n">
        <v>0</v>
      </c>
      <c r="AR334" s="493" t="n">
        <v>0</v>
      </c>
      <c r="AS334" s="493" t="n">
        <v>0</v>
      </c>
      <c r="AT334" s="493" t="n">
        <v>0</v>
      </c>
      <c r="AU334" s="493" t="n">
        <v>0</v>
      </c>
      <c r="AV334" s="493" t="n">
        <v>0</v>
      </c>
      <c r="AW334" s="493" t="n">
        <v>0</v>
      </c>
      <c r="AX334" s="493" t="n">
        <v>0</v>
      </c>
      <c r="AY334" s="493" t="n">
        <v>0</v>
      </c>
      <c r="AZ334" s="493" t="n">
        <v>0</v>
      </c>
      <c r="BA334" s="493" t="n">
        <v>0</v>
      </c>
      <c r="BB334" s="493" t="n">
        <v>3079.5</v>
      </c>
      <c r="BC334" s="493" t="n">
        <v>7238.71</v>
      </c>
      <c r="BD334" s="493" t="n">
        <v>14578.12</v>
      </c>
      <c r="BE334" s="493" t="n">
        <v>15834.4</v>
      </c>
      <c r="BF334" s="493" t="n">
        <v>13872.35</v>
      </c>
      <c r="BG334" s="493" t="n">
        <v>15986.34</v>
      </c>
      <c r="BH334" s="493" t="n">
        <v>14159.53</v>
      </c>
      <c r="BI334" s="493" t="n">
        <v>26902.5</v>
      </c>
      <c r="BJ334" s="493" t="n">
        <v>20817.72</v>
      </c>
      <c r="BK334" s="493" t="n">
        <v>11107.75</v>
      </c>
      <c r="BL334" s="493" t="n">
        <v>17810.49</v>
      </c>
      <c r="BM334" s="493" t="n">
        <v>17109.95</v>
      </c>
      <c r="BN334" s="493" t="n">
        <v>27282.59</v>
      </c>
      <c r="BO334" s="493" t="n">
        <v>12540.15</v>
      </c>
      <c r="BP334" s="493" t="n">
        <v>30648.3</v>
      </c>
      <c r="BQ334" s="493" t="n">
        <v>39435.75</v>
      </c>
      <c r="BR334" s="493" t="n">
        <v>38912.16</v>
      </c>
      <c r="BS334" s="493" t="n">
        <v>38890.02</v>
      </c>
      <c r="BT334" s="493" t="n">
        <v>25419.83</v>
      </c>
      <c r="BU334" s="493" t="n">
        <v>31523.35</v>
      </c>
      <c r="BV334" s="493" t="n">
        <v>34782</v>
      </c>
      <c r="BW334" s="493" t="n">
        <v>26134.48</v>
      </c>
    </row>
    <row r="335">
      <c r="A335" t="inlineStr">
        <is>
          <t>[C11A1] 심혈관 질환 다중요법 목적의 복합제제 (단일 투약 형태)</t>
        </is>
      </c>
      <c r="B335" t="inlineStr">
        <is>
          <t>유한양행</t>
        </is>
      </c>
      <c r="C335" t="inlineStr">
        <is>
          <t>아토바미브 에이</t>
        </is>
      </c>
      <c r="D335" t="inlineStr">
        <is>
          <t>유한양행</t>
        </is>
      </c>
      <c r="E335" t="inlineStr">
        <is>
          <t>amlodipine besylate  ( as amlodipine),  atorvastatin calcium trihydrate  ( as atorvastatin),  ezetimibe (micronized)</t>
        </is>
      </c>
      <c r="F335" t="inlineStr">
        <is>
          <t>종합병원</t>
        </is>
      </c>
      <c r="G335" t="inlineStr">
        <is>
          <t>Generic</t>
        </is>
      </c>
      <c r="H335" s="493" t="n">
        <v>0</v>
      </c>
      <c r="I335" s="493" t="n">
        <v>0</v>
      </c>
      <c r="J335" s="493" t="n">
        <v>0</v>
      </c>
      <c r="K335" s="493" t="n">
        <v>0</v>
      </c>
      <c r="L335" s="493" t="n">
        <v>0</v>
      </c>
      <c r="M335" s="493" t="n">
        <v>0</v>
      </c>
      <c r="N335" s="493" t="n">
        <v>0</v>
      </c>
      <c r="O335" s="493" t="n">
        <v>0</v>
      </c>
      <c r="P335" s="493" t="n">
        <v>0</v>
      </c>
      <c r="Q335" s="493" t="n">
        <v>0</v>
      </c>
      <c r="R335" s="493" t="n">
        <v>0</v>
      </c>
      <c r="S335" s="493" t="n">
        <v>0</v>
      </c>
      <c r="T335" s="493" t="n">
        <v>0</v>
      </c>
      <c r="U335" s="493" t="n">
        <v>0</v>
      </c>
      <c r="V335" s="493" t="n">
        <v>0</v>
      </c>
      <c r="W335" s="493" t="n">
        <v>0</v>
      </c>
      <c r="X335" s="493" t="n">
        <v>0</v>
      </c>
      <c r="Y335" s="493" t="n">
        <v>0</v>
      </c>
      <c r="Z335" s="493" t="n">
        <v>0</v>
      </c>
      <c r="AA335" s="493" t="n">
        <v>0</v>
      </c>
      <c r="AB335" s="493" t="n">
        <v>0</v>
      </c>
      <c r="AC335" s="493" t="n">
        <v>0</v>
      </c>
      <c r="AD335" s="493" t="n">
        <v>0</v>
      </c>
      <c r="AE335" s="493" t="n">
        <v>0</v>
      </c>
      <c r="AF335" s="493" t="n">
        <v>0</v>
      </c>
      <c r="AG335" s="493" t="n">
        <v>0</v>
      </c>
      <c r="AH335" s="493" t="n">
        <v>0</v>
      </c>
      <c r="AI335" s="493" t="n">
        <v>0</v>
      </c>
      <c r="AJ335" s="493" t="n">
        <v>0</v>
      </c>
      <c r="AK335" s="493" t="n">
        <v>0</v>
      </c>
      <c r="AL335" s="493" t="n">
        <v>0</v>
      </c>
      <c r="AM335" s="493" t="n">
        <v>0</v>
      </c>
      <c r="AN335" s="493" t="n">
        <v>0</v>
      </c>
      <c r="AO335" s="493" t="n">
        <v>0</v>
      </c>
      <c r="AP335" s="493" t="n">
        <v>0</v>
      </c>
      <c r="AQ335" s="493" t="n">
        <v>0</v>
      </c>
      <c r="AR335" s="493" t="n">
        <v>0</v>
      </c>
      <c r="AS335" s="493" t="n">
        <v>0</v>
      </c>
      <c r="AT335" s="493" t="n">
        <v>0</v>
      </c>
      <c r="AU335" s="493" t="n">
        <v>0</v>
      </c>
      <c r="AV335" s="493" t="n">
        <v>0</v>
      </c>
      <c r="AW335" s="493" t="n">
        <v>0</v>
      </c>
      <c r="AX335" s="493" t="n">
        <v>0</v>
      </c>
      <c r="AY335" s="493" t="n">
        <v>0</v>
      </c>
      <c r="AZ335" s="493" t="n">
        <v>0</v>
      </c>
      <c r="BA335" s="493" t="n">
        <v>5848.6</v>
      </c>
      <c r="BB335" s="493" t="n">
        <v>18903.2</v>
      </c>
      <c r="BC335" s="493" t="n">
        <v>24459.61</v>
      </c>
      <c r="BD335" s="493" t="n">
        <v>37537.82</v>
      </c>
      <c r="BE335" s="493" t="n">
        <v>40054.01</v>
      </c>
      <c r="BF335" s="493" t="n">
        <v>38330.1</v>
      </c>
      <c r="BG335" s="493" t="n">
        <v>45305.51</v>
      </c>
      <c r="BH335" s="493" t="n">
        <v>47996.1</v>
      </c>
      <c r="BI335" s="493" t="n">
        <v>43466.24</v>
      </c>
      <c r="BJ335" s="493" t="n">
        <v>46852.4</v>
      </c>
      <c r="BK335" s="493" t="n">
        <v>37485.1</v>
      </c>
      <c r="BL335" s="493" t="n">
        <v>48734.67</v>
      </c>
      <c r="BM335" s="493" t="n">
        <v>45619.74</v>
      </c>
      <c r="BN335" s="493" t="n">
        <v>52842.93</v>
      </c>
      <c r="BO335" s="493" t="n">
        <v>59977.74</v>
      </c>
      <c r="BP335" s="493" t="n">
        <v>42838.49</v>
      </c>
      <c r="BQ335" s="493" t="n">
        <v>55840.08</v>
      </c>
      <c r="BR335" s="493" t="n">
        <v>65468.46</v>
      </c>
      <c r="BS335" s="493" t="n">
        <v>52842.72</v>
      </c>
      <c r="BT335" s="493" t="n">
        <v>65251.81</v>
      </c>
      <c r="BU335" s="493" t="n">
        <v>78497.13</v>
      </c>
      <c r="BV335" s="493" t="n">
        <v>58985.59</v>
      </c>
      <c r="BW335" s="493" t="n">
        <v>57660.42</v>
      </c>
    </row>
    <row r="336">
      <c r="A336" t="inlineStr">
        <is>
          <t>[C11A1] 심혈관 질환 다중요법 목적의 복합제제 (단일 투약 형태)</t>
        </is>
      </c>
      <c r="B336" t="inlineStr">
        <is>
          <t>유한양행</t>
        </is>
      </c>
      <c r="C336" t="inlineStr">
        <is>
          <t>아토바미브 에이</t>
        </is>
      </c>
      <c r="D336" t="inlineStr">
        <is>
          <t>유한양행</t>
        </is>
      </c>
      <c r="E336" t="inlineStr">
        <is>
          <t>amlodipine besylate  ( as amlodipine),  atorvastatin calcium trihydrate  ( as atorvastatin),  ezetimibe (micronized)</t>
        </is>
      </c>
      <c r="F336" t="inlineStr">
        <is>
          <t>병원</t>
        </is>
      </c>
      <c r="G336" t="inlineStr">
        <is>
          <t>Generic</t>
        </is>
      </c>
      <c r="H336" s="493" t="n">
        <v>0</v>
      </c>
      <c r="I336" s="493" t="n">
        <v>0</v>
      </c>
      <c r="J336" s="493" t="n">
        <v>0</v>
      </c>
      <c r="K336" s="493" t="n">
        <v>0</v>
      </c>
      <c r="L336" s="493" t="n">
        <v>0</v>
      </c>
      <c r="M336" s="493" t="n">
        <v>0</v>
      </c>
      <c r="N336" s="493" t="n">
        <v>0</v>
      </c>
      <c r="O336" s="493" t="n">
        <v>0</v>
      </c>
      <c r="P336" s="493" t="n">
        <v>0</v>
      </c>
      <c r="Q336" s="493" t="n">
        <v>0</v>
      </c>
      <c r="R336" s="493" t="n">
        <v>0</v>
      </c>
      <c r="S336" s="493" t="n">
        <v>0</v>
      </c>
      <c r="T336" s="493" t="n">
        <v>0</v>
      </c>
      <c r="U336" s="493" t="n">
        <v>0</v>
      </c>
      <c r="V336" s="493" t="n">
        <v>0</v>
      </c>
      <c r="W336" s="493" t="n">
        <v>0</v>
      </c>
      <c r="X336" s="493" t="n">
        <v>0</v>
      </c>
      <c r="Y336" s="493" t="n">
        <v>0</v>
      </c>
      <c r="Z336" s="493" t="n">
        <v>0</v>
      </c>
      <c r="AA336" s="493" t="n">
        <v>0</v>
      </c>
      <c r="AB336" s="493" t="n">
        <v>0</v>
      </c>
      <c r="AC336" s="493" t="n">
        <v>0</v>
      </c>
      <c r="AD336" s="493" t="n">
        <v>0</v>
      </c>
      <c r="AE336" s="493" t="n">
        <v>0</v>
      </c>
      <c r="AF336" s="493" t="n">
        <v>0</v>
      </c>
      <c r="AG336" s="493" t="n">
        <v>0</v>
      </c>
      <c r="AH336" s="493" t="n">
        <v>0</v>
      </c>
      <c r="AI336" s="493" t="n">
        <v>0</v>
      </c>
      <c r="AJ336" s="493" t="n">
        <v>0</v>
      </c>
      <c r="AK336" s="493" t="n">
        <v>0</v>
      </c>
      <c r="AL336" s="493" t="n">
        <v>0</v>
      </c>
      <c r="AM336" s="493" t="n">
        <v>0</v>
      </c>
      <c r="AN336" s="493" t="n">
        <v>0</v>
      </c>
      <c r="AO336" s="493" t="n">
        <v>0</v>
      </c>
      <c r="AP336" s="493" t="n">
        <v>0</v>
      </c>
      <c r="AQ336" s="493" t="n">
        <v>0</v>
      </c>
      <c r="AR336" s="493" t="n">
        <v>0</v>
      </c>
      <c r="AS336" s="493" t="n">
        <v>0</v>
      </c>
      <c r="AT336" s="493" t="n">
        <v>0</v>
      </c>
      <c r="AU336" s="493" t="n">
        <v>0</v>
      </c>
      <c r="AV336" s="493" t="n">
        <v>0</v>
      </c>
      <c r="AW336" s="493" t="n">
        <v>0</v>
      </c>
      <c r="AX336" s="493" t="n">
        <v>752</v>
      </c>
      <c r="AY336" s="493" t="n">
        <v>2875.16</v>
      </c>
      <c r="AZ336" s="493" t="n">
        <v>822.3</v>
      </c>
      <c r="BA336" s="493" t="n">
        <v>2174.1</v>
      </c>
      <c r="BB336" s="493" t="n">
        <v>1146</v>
      </c>
      <c r="BC336" s="493" t="n">
        <v>720.9</v>
      </c>
      <c r="BD336" s="493" t="n">
        <v>923.1</v>
      </c>
      <c r="BE336" s="493" t="n">
        <v>3413.1</v>
      </c>
      <c r="BF336" s="493" t="n">
        <v>822.45</v>
      </c>
      <c r="BG336" s="493" t="n">
        <v>3048.75</v>
      </c>
      <c r="BH336" s="493" t="n">
        <v>768.9</v>
      </c>
      <c r="BI336" s="493" t="n">
        <v>2884.8</v>
      </c>
      <c r="BJ336" s="493" t="n">
        <v>692.11</v>
      </c>
      <c r="BK336" s="493" t="n">
        <v>3335.4</v>
      </c>
      <c r="BL336" s="493" t="n">
        <v>4885.04</v>
      </c>
      <c r="BM336" s="493" t="n">
        <v>2413.8</v>
      </c>
      <c r="BN336" s="493" t="n">
        <v>584.14</v>
      </c>
      <c r="BO336" s="493" t="n">
        <v>3264.6</v>
      </c>
      <c r="BP336" s="493" t="n">
        <v>1830.9</v>
      </c>
      <c r="BQ336" s="493" t="n">
        <v>1063.5</v>
      </c>
      <c r="BR336" s="493" t="n">
        <v>2623.38</v>
      </c>
      <c r="BS336" s="493" t="n">
        <v>3458.4</v>
      </c>
      <c r="BT336" s="493" t="n">
        <v>491.4</v>
      </c>
      <c r="BU336" s="493" t="n">
        <v>2664.6</v>
      </c>
      <c r="BV336" s="493" t="n">
        <v>606.6</v>
      </c>
      <c r="BW336" s="493" t="n">
        <v>2954.1</v>
      </c>
    </row>
    <row r="337">
      <c r="A337" t="inlineStr">
        <is>
          <t>[C11A1] 심혈관 질환 다중요법 목적의 복합제제 (단일 투약 형태)</t>
        </is>
      </c>
      <c r="B337" t="inlineStr">
        <is>
          <t>유한양행</t>
        </is>
      </c>
      <c r="C337" t="inlineStr">
        <is>
          <t>아토바미브 에이</t>
        </is>
      </c>
      <c r="D337" t="inlineStr">
        <is>
          <t>유한양행</t>
        </is>
      </c>
      <c r="E337" t="inlineStr">
        <is>
          <t>amlodipine besylate  ( as amlodipine),  atorvastatin calcium trihydrate  ( as atorvastatin),  ezetimibe (micronized)</t>
        </is>
      </c>
      <c r="F337" t="inlineStr">
        <is>
          <t>의원</t>
        </is>
      </c>
      <c r="G337" t="inlineStr">
        <is>
          <t>Generic</t>
        </is>
      </c>
      <c r="H337" s="493" t="n">
        <v>0</v>
      </c>
      <c r="I337" s="493" t="n">
        <v>0</v>
      </c>
      <c r="J337" s="493" t="n">
        <v>0</v>
      </c>
      <c r="K337" s="493" t="n">
        <v>0</v>
      </c>
      <c r="L337" s="493" t="n">
        <v>0</v>
      </c>
      <c r="M337" s="493" t="n">
        <v>0</v>
      </c>
      <c r="N337" s="493" t="n">
        <v>0</v>
      </c>
      <c r="O337" s="493" t="n">
        <v>0</v>
      </c>
      <c r="P337" s="493" t="n">
        <v>0</v>
      </c>
      <c r="Q337" s="493" t="n">
        <v>0</v>
      </c>
      <c r="R337" s="493" t="n">
        <v>0</v>
      </c>
      <c r="S337" s="493" t="n">
        <v>0</v>
      </c>
      <c r="T337" s="493" t="n">
        <v>0</v>
      </c>
      <c r="U337" s="493" t="n">
        <v>0</v>
      </c>
      <c r="V337" s="493" t="n">
        <v>0</v>
      </c>
      <c r="W337" s="493" t="n">
        <v>0</v>
      </c>
      <c r="X337" s="493" t="n">
        <v>0</v>
      </c>
      <c r="Y337" s="493" t="n">
        <v>0</v>
      </c>
      <c r="Z337" s="493" t="n">
        <v>0</v>
      </c>
      <c r="AA337" s="493" t="n">
        <v>0</v>
      </c>
      <c r="AB337" s="493" t="n">
        <v>0</v>
      </c>
      <c r="AC337" s="493" t="n">
        <v>0</v>
      </c>
      <c r="AD337" s="493" t="n">
        <v>0</v>
      </c>
      <c r="AE337" s="493" t="n">
        <v>0</v>
      </c>
      <c r="AF337" s="493" t="n">
        <v>0</v>
      </c>
      <c r="AG337" s="493" t="n">
        <v>0</v>
      </c>
      <c r="AH337" s="493" t="n">
        <v>0</v>
      </c>
      <c r="AI337" s="493" t="n">
        <v>0</v>
      </c>
      <c r="AJ337" s="493" t="n">
        <v>0</v>
      </c>
      <c r="AK337" s="493" t="n">
        <v>0</v>
      </c>
      <c r="AL337" s="493" t="n">
        <v>0</v>
      </c>
      <c r="AM337" s="493" t="n">
        <v>0</v>
      </c>
      <c r="AN337" s="493" t="n">
        <v>0</v>
      </c>
      <c r="AO337" s="493" t="n">
        <v>0</v>
      </c>
      <c r="AP337" s="493" t="n">
        <v>0</v>
      </c>
      <c r="AQ337" s="493" t="n">
        <v>0</v>
      </c>
      <c r="AR337" s="493" t="n">
        <v>0</v>
      </c>
      <c r="AS337" s="493" t="n">
        <v>0</v>
      </c>
      <c r="AT337" s="493" t="n">
        <v>0</v>
      </c>
      <c r="AU337" s="493" t="n">
        <v>0</v>
      </c>
      <c r="AV337" s="493" t="n">
        <v>0</v>
      </c>
      <c r="AW337" s="493" t="n">
        <v>0</v>
      </c>
      <c r="AX337" s="493" t="n">
        <v>1798.7</v>
      </c>
      <c r="AY337" s="493" t="n">
        <v>4802.52</v>
      </c>
      <c r="AZ337" s="493" t="n">
        <v>3569.5</v>
      </c>
      <c r="BA337" s="493" t="n">
        <v>3842.1</v>
      </c>
      <c r="BB337" s="493" t="n">
        <v>5000.8</v>
      </c>
      <c r="BC337" s="493" t="n">
        <v>4605.9</v>
      </c>
      <c r="BD337" s="493" t="n">
        <v>5758.38</v>
      </c>
      <c r="BE337" s="493" t="n">
        <v>5153.4</v>
      </c>
      <c r="BF337" s="493" t="n">
        <v>5268.1</v>
      </c>
      <c r="BG337" s="493" t="n">
        <v>5367.9</v>
      </c>
      <c r="BH337" s="493" t="n">
        <v>5232.9</v>
      </c>
      <c r="BI337" s="493" t="n">
        <v>3680.85</v>
      </c>
      <c r="BJ337" s="493" t="n">
        <v>3938.5</v>
      </c>
      <c r="BK337" s="493" t="n">
        <v>3462.75</v>
      </c>
      <c r="BL337" s="493" t="n">
        <v>3631.35</v>
      </c>
      <c r="BM337" s="493" t="n">
        <v>4953.27</v>
      </c>
      <c r="BN337" s="493" t="n">
        <v>2768.4</v>
      </c>
      <c r="BO337" s="493" t="n">
        <v>4540.9</v>
      </c>
      <c r="BP337" s="493" t="n">
        <v>3823.1</v>
      </c>
      <c r="BQ337" s="493" t="n">
        <v>3349</v>
      </c>
      <c r="BR337" s="493" t="n">
        <v>6033.9</v>
      </c>
      <c r="BS337" s="493" t="n">
        <v>3360.81</v>
      </c>
      <c r="BT337" s="493" t="n">
        <v>3105.83</v>
      </c>
      <c r="BU337" s="493" t="n">
        <v>4524.6</v>
      </c>
      <c r="BV337" s="493" t="n">
        <v>4636.48</v>
      </c>
      <c r="BW337" s="493" t="n">
        <v>2722.5</v>
      </c>
    </row>
    <row r="338">
      <c r="A338" t="inlineStr">
        <is>
          <t>[C11A1] 심혈관 질환 다중요법 목적의 복합제제 (단일 투약 형태)</t>
        </is>
      </c>
      <c r="B338" t="inlineStr">
        <is>
          <t>유한양행</t>
        </is>
      </c>
      <c r="C338" t="inlineStr">
        <is>
          <t>아토바미브 에이</t>
        </is>
      </c>
      <c r="D338" t="inlineStr">
        <is>
          <t>유한양행</t>
        </is>
      </c>
      <c r="E338" t="inlineStr">
        <is>
          <t>amlodipine besylate  ( as amlodipine),  atorvastatin calcium trihydrate  ( as atorvastatin),  ezetimibe (micronized)</t>
        </is>
      </c>
      <c r="F338" t="inlineStr">
        <is>
          <t>보건소</t>
        </is>
      </c>
      <c r="G338" t="inlineStr">
        <is>
          <t>Generic</t>
        </is>
      </c>
      <c r="H338" s="493" t="n">
        <v>0</v>
      </c>
      <c r="I338" s="493" t="n">
        <v>0</v>
      </c>
      <c r="J338" s="493" t="n">
        <v>0</v>
      </c>
      <c r="K338" s="493" t="n">
        <v>0</v>
      </c>
      <c r="L338" s="493" t="n">
        <v>0</v>
      </c>
      <c r="M338" s="493" t="n">
        <v>0</v>
      </c>
      <c r="N338" s="493" t="n">
        <v>0</v>
      </c>
      <c r="O338" s="493" t="n">
        <v>0</v>
      </c>
      <c r="P338" s="493" t="n">
        <v>0</v>
      </c>
      <c r="Q338" s="493" t="n">
        <v>0</v>
      </c>
      <c r="R338" s="493" t="n">
        <v>0</v>
      </c>
      <c r="S338" s="493" t="n">
        <v>0</v>
      </c>
      <c r="T338" s="493" t="n">
        <v>0</v>
      </c>
      <c r="U338" s="493" t="n">
        <v>0</v>
      </c>
      <c r="V338" s="493" t="n">
        <v>0</v>
      </c>
      <c r="W338" s="493" t="n">
        <v>0</v>
      </c>
      <c r="X338" s="493" t="n">
        <v>0</v>
      </c>
      <c r="Y338" s="493" t="n">
        <v>0</v>
      </c>
      <c r="Z338" s="493" t="n">
        <v>0</v>
      </c>
      <c r="AA338" s="493" t="n">
        <v>0</v>
      </c>
      <c r="AB338" s="493" t="n">
        <v>0</v>
      </c>
      <c r="AC338" s="493" t="n">
        <v>0</v>
      </c>
      <c r="AD338" s="493" t="n">
        <v>0</v>
      </c>
      <c r="AE338" s="493" t="n">
        <v>0</v>
      </c>
      <c r="AF338" s="493" t="n">
        <v>0</v>
      </c>
      <c r="AG338" s="493" t="n">
        <v>0</v>
      </c>
      <c r="AH338" s="493" t="n">
        <v>0</v>
      </c>
      <c r="AI338" s="493" t="n">
        <v>0</v>
      </c>
      <c r="AJ338" s="493" t="n">
        <v>0</v>
      </c>
      <c r="AK338" s="493" t="n">
        <v>0</v>
      </c>
      <c r="AL338" s="493" t="n">
        <v>0</v>
      </c>
      <c r="AM338" s="493" t="n">
        <v>0</v>
      </c>
      <c r="AN338" s="493" t="n">
        <v>0</v>
      </c>
      <c r="AO338" s="493" t="n">
        <v>0</v>
      </c>
      <c r="AP338" s="493" t="n">
        <v>0</v>
      </c>
      <c r="AQ338" s="493" t="n">
        <v>0</v>
      </c>
      <c r="AR338" s="493" t="n">
        <v>0</v>
      </c>
      <c r="AS338" s="493" t="n">
        <v>0</v>
      </c>
      <c r="AT338" s="493" t="n">
        <v>0</v>
      </c>
      <c r="AU338" s="493" t="n">
        <v>0</v>
      </c>
      <c r="AV338" s="493" t="n">
        <v>0</v>
      </c>
      <c r="AW338" s="493" t="n">
        <v>0</v>
      </c>
      <c r="AX338" s="493" t="n">
        <v>0</v>
      </c>
      <c r="AY338" s="493" t="n">
        <v>0</v>
      </c>
      <c r="AZ338" s="493" t="n">
        <v>0</v>
      </c>
      <c r="BA338" s="493" t="n">
        <v>0</v>
      </c>
      <c r="BB338" s="493" t="n">
        <v>0</v>
      </c>
      <c r="BC338" s="493" t="n">
        <v>0</v>
      </c>
      <c r="BD338" s="493" t="n">
        <v>0</v>
      </c>
      <c r="BE338" s="493" t="n">
        <v>0</v>
      </c>
      <c r="BF338" s="493" t="n">
        <v>0</v>
      </c>
      <c r="BG338" s="493" t="n">
        <v>0</v>
      </c>
      <c r="BH338" s="493" t="n">
        <v>0</v>
      </c>
      <c r="BI338" s="493" t="n">
        <v>0</v>
      </c>
      <c r="BJ338" s="493" t="n">
        <v>0</v>
      </c>
      <c r="BK338" s="493" t="n">
        <v>88.2</v>
      </c>
      <c r="BL338" s="493" t="n">
        <v>193.8</v>
      </c>
      <c r="BM338" s="493" t="n">
        <v>0</v>
      </c>
      <c r="BN338" s="493" t="n">
        <v>166.2</v>
      </c>
      <c r="BO338" s="493" t="n">
        <v>0</v>
      </c>
      <c r="BP338" s="493" t="n">
        <v>127.2</v>
      </c>
      <c r="BQ338" s="493" t="n">
        <v>0</v>
      </c>
      <c r="BR338" s="493" t="n">
        <v>185.4</v>
      </c>
      <c r="BS338" s="493" t="n">
        <v>0</v>
      </c>
      <c r="BT338" s="493" t="n">
        <v>191.4</v>
      </c>
      <c r="BU338" s="493" t="n">
        <v>0</v>
      </c>
      <c r="BV338" s="493" t="n">
        <v>207.6</v>
      </c>
      <c r="BW338" s="493" t="n">
        <v>0</v>
      </c>
    </row>
    <row r="339">
      <c r="A339" t="inlineStr">
        <is>
          <t>[C11A1] 심혈관 질환 다중요법 목적의 복합제제 (단일 투약 형태)</t>
        </is>
      </c>
      <c r="B339" t="inlineStr">
        <is>
          <t>이든파마</t>
        </is>
      </c>
      <c r="C339" t="inlineStr">
        <is>
          <t>이듀엣</t>
        </is>
      </c>
      <c r="D339" t="inlineStr">
        <is>
          <t>이든파마</t>
        </is>
      </c>
      <c r="E339" t="inlineStr">
        <is>
          <t>amlodipine besylate,  atorvastatin calcium</t>
        </is>
      </c>
      <c r="F339" t="inlineStr">
        <is>
          <t>병원</t>
        </is>
      </c>
      <c r="G339" t="inlineStr">
        <is>
          <t>Generic</t>
        </is>
      </c>
      <c r="H339" s="493" t="n">
        <v>0</v>
      </c>
      <c r="I339" s="493" t="n">
        <v>0</v>
      </c>
      <c r="J339" s="493" t="n">
        <v>0</v>
      </c>
      <c r="K339" s="493" t="n">
        <v>0</v>
      </c>
      <c r="L339" s="493" t="n">
        <v>0</v>
      </c>
      <c r="M339" s="493" t="n">
        <v>0</v>
      </c>
      <c r="N339" s="493" t="n">
        <v>0</v>
      </c>
      <c r="O339" s="493" t="n">
        <v>0</v>
      </c>
      <c r="P339" s="493" t="n">
        <v>452.88</v>
      </c>
      <c r="Q339" s="493" t="n">
        <v>346.36</v>
      </c>
      <c r="R339" s="493" t="n">
        <v>1125.88</v>
      </c>
      <c r="S339" s="493" t="n">
        <v>699.4400000000001</v>
      </c>
      <c r="T339" s="493" t="n">
        <v>682.64</v>
      </c>
      <c r="U339" s="493" t="n">
        <v>1009.32</v>
      </c>
      <c r="V339" s="493" t="n">
        <v>414.4</v>
      </c>
      <c r="W339" s="493" t="n">
        <v>673.84</v>
      </c>
      <c r="X339" s="493" t="n">
        <v>1414.8</v>
      </c>
      <c r="Y339" s="493" t="n">
        <v>728.48</v>
      </c>
      <c r="Z339" s="493" t="n">
        <v>615.12</v>
      </c>
      <c r="AA339" s="493" t="n">
        <v>1238.56</v>
      </c>
      <c r="AB339" s="493" t="n">
        <v>433.36</v>
      </c>
      <c r="AC339" s="493" t="n">
        <v>353.08</v>
      </c>
      <c r="AD339" s="493" t="n">
        <v>1491.96</v>
      </c>
      <c r="AE339" s="493" t="n">
        <v>973.22</v>
      </c>
      <c r="AF339" s="493" t="n">
        <v>891.84</v>
      </c>
      <c r="AG339" s="493" t="n">
        <v>1557.24</v>
      </c>
      <c r="AH339" s="493" t="n">
        <v>836.6</v>
      </c>
      <c r="AI339" s="493" t="n">
        <v>596.5599999999999</v>
      </c>
      <c r="AJ339" s="493" t="n">
        <v>419.26</v>
      </c>
      <c r="AK339" s="493" t="n">
        <v>244.03</v>
      </c>
      <c r="AL339" s="493" t="n">
        <v>741.49</v>
      </c>
      <c r="AM339" s="493" t="n">
        <v>140.8</v>
      </c>
      <c r="AN339" s="493" t="n">
        <v>261.3</v>
      </c>
      <c r="AO339" s="493" t="n">
        <v>267.6</v>
      </c>
      <c r="AP339" s="493" t="n">
        <v>531.6</v>
      </c>
      <c r="AQ339" s="493" t="n">
        <v>97.2</v>
      </c>
      <c r="AR339" s="493" t="n">
        <v>747.6</v>
      </c>
      <c r="AS339" s="493" t="n">
        <v>48</v>
      </c>
      <c r="AT339" s="493" t="n">
        <v>530.1</v>
      </c>
      <c r="AU339" s="493" t="n">
        <v>262.2</v>
      </c>
      <c r="AV339" s="493" t="n">
        <v>615.3</v>
      </c>
      <c r="AW339" s="493" t="n">
        <v>494.1</v>
      </c>
      <c r="AX339" s="493" t="n">
        <v>255.9</v>
      </c>
      <c r="AY339" s="493" t="n">
        <v>44.4</v>
      </c>
      <c r="AZ339" s="493" t="n">
        <v>980.4</v>
      </c>
      <c r="BA339" s="493" t="n">
        <v>47.1</v>
      </c>
      <c r="BB339" s="493" t="n">
        <v>706.2</v>
      </c>
      <c r="BC339" s="493" t="n">
        <v>669.9</v>
      </c>
      <c r="BD339" s="493" t="n">
        <v>42</v>
      </c>
      <c r="BE339" s="493" t="n">
        <v>543.3</v>
      </c>
      <c r="BF339" s="493" t="n">
        <v>84</v>
      </c>
      <c r="BG339" s="493" t="n">
        <v>168</v>
      </c>
      <c r="BH339" s="493" t="n">
        <v>330.6</v>
      </c>
      <c r="BI339" s="493" t="n">
        <v>1134</v>
      </c>
      <c r="BJ339" s="493" t="n">
        <v>508.2</v>
      </c>
      <c r="BK339" s="493" t="n">
        <v>83.40000000000001</v>
      </c>
      <c r="BL339" s="493" t="n">
        <v>891</v>
      </c>
      <c r="BM339" s="493" t="n">
        <v>79.2</v>
      </c>
      <c r="BN339" s="493" t="n">
        <v>324.6</v>
      </c>
      <c r="BO339" s="493" t="n">
        <v>645.52</v>
      </c>
      <c r="BP339" s="493" t="n">
        <v>229.2</v>
      </c>
      <c r="BQ339" s="493" t="n">
        <v>0</v>
      </c>
      <c r="BR339" s="493" t="n">
        <v>658.8</v>
      </c>
      <c r="BS339" s="493" t="n">
        <v>992.4</v>
      </c>
      <c r="BT339" s="493" t="n">
        <v>645.6</v>
      </c>
      <c r="BU339" s="493" t="n">
        <v>859.8</v>
      </c>
      <c r="BV339" s="493" t="n">
        <v>127.8</v>
      </c>
      <c r="BW339" s="493" t="n">
        <v>125.1</v>
      </c>
    </row>
    <row r="340">
      <c r="A340" t="inlineStr">
        <is>
          <t>[C11A1] 심혈관 질환 다중요법 목적의 복합제제 (단일 투약 형태)</t>
        </is>
      </c>
      <c r="B340" t="inlineStr">
        <is>
          <t>이든파마</t>
        </is>
      </c>
      <c r="C340" t="inlineStr">
        <is>
          <t>이듀엣</t>
        </is>
      </c>
      <c r="D340" t="inlineStr">
        <is>
          <t>이든파마</t>
        </is>
      </c>
      <c r="E340" t="inlineStr">
        <is>
          <t>amlodipine besylate,  atorvastatin calcium</t>
        </is>
      </c>
      <c r="F340" t="inlineStr">
        <is>
          <t>의원</t>
        </is>
      </c>
      <c r="G340" t="inlineStr">
        <is>
          <t>Generic</t>
        </is>
      </c>
      <c r="H340" s="493" t="n">
        <v>0</v>
      </c>
      <c r="I340" s="493" t="n">
        <v>0</v>
      </c>
      <c r="J340" s="493" t="n">
        <v>1576.88</v>
      </c>
      <c r="K340" s="493" t="n">
        <v>0</v>
      </c>
      <c r="L340" s="493" t="n">
        <v>2350.8</v>
      </c>
      <c r="M340" s="493" t="n">
        <v>1751.2</v>
      </c>
      <c r="N340" s="493" t="n">
        <v>2753.1</v>
      </c>
      <c r="O340" s="493" t="n">
        <v>11979.5</v>
      </c>
      <c r="P340" s="493" t="n">
        <v>11272</v>
      </c>
      <c r="Q340" s="493" t="n">
        <v>13768.8</v>
      </c>
      <c r="R340" s="493" t="n">
        <v>12681.7</v>
      </c>
      <c r="S340" s="493" t="n">
        <v>11701.88</v>
      </c>
      <c r="T340" s="493" t="n">
        <v>14700.32</v>
      </c>
      <c r="U340" s="493" t="n">
        <v>9946.700000000001</v>
      </c>
      <c r="V340" s="493" t="n">
        <v>12990.8</v>
      </c>
      <c r="W340" s="493" t="n">
        <v>10341.3</v>
      </c>
      <c r="X340" s="493" t="n">
        <v>13479.14</v>
      </c>
      <c r="Y340" s="493" t="n">
        <v>14104.5</v>
      </c>
      <c r="Z340" s="493" t="n">
        <v>10121.28</v>
      </c>
      <c r="AA340" s="493" t="n">
        <v>14247.54</v>
      </c>
      <c r="AB340" s="493" t="n">
        <v>13811.94</v>
      </c>
      <c r="AC340" s="493" t="n">
        <v>14474.9</v>
      </c>
      <c r="AD340" s="493" t="n">
        <v>15727.21</v>
      </c>
      <c r="AE340" s="493" t="n">
        <v>15899.7</v>
      </c>
      <c r="AF340" s="493" t="n">
        <v>12756.09</v>
      </c>
      <c r="AG340" s="493" t="n">
        <v>13646.6</v>
      </c>
      <c r="AH340" s="493" t="n">
        <v>15788.6</v>
      </c>
      <c r="AI340" s="493" t="n">
        <v>10824.78</v>
      </c>
      <c r="AJ340" s="493" t="n">
        <v>13104.36</v>
      </c>
      <c r="AK340" s="493" t="n">
        <v>15948.55</v>
      </c>
      <c r="AL340" s="493" t="n">
        <v>14608.63</v>
      </c>
      <c r="AM340" s="493" t="n">
        <v>14616.56</v>
      </c>
      <c r="AN340" s="493" t="n">
        <v>13296.18</v>
      </c>
      <c r="AO340" s="493" t="n">
        <v>15613.38</v>
      </c>
      <c r="AP340" s="493" t="n">
        <v>13686.96</v>
      </c>
      <c r="AQ340" s="493" t="n">
        <v>18602.6</v>
      </c>
      <c r="AR340" s="493" t="n">
        <v>13212.06</v>
      </c>
      <c r="AS340" s="493" t="n">
        <v>15474</v>
      </c>
      <c r="AT340" s="493" t="n">
        <v>16217.54</v>
      </c>
      <c r="AU340" s="493" t="n">
        <v>21666.94</v>
      </c>
      <c r="AV340" s="493" t="n">
        <v>20188.32</v>
      </c>
      <c r="AW340" s="493" t="n">
        <v>16738.2</v>
      </c>
      <c r="AX340" s="493" t="n">
        <v>18080.3</v>
      </c>
      <c r="AY340" s="493" t="n">
        <v>18151.1</v>
      </c>
      <c r="AZ340" s="493" t="n">
        <v>15683.76</v>
      </c>
      <c r="BA340" s="493" t="n">
        <v>16847.82</v>
      </c>
      <c r="BB340" s="493" t="n">
        <v>12207.18</v>
      </c>
      <c r="BC340" s="493" t="n">
        <v>18541.38</v>
      </c>
      <c r="BD340" s="493" t="n">
        <v>15987.88</v>
      </c>
      <c r="BE340" s="493" t="n">
        <v>17246.54</v>
      </c>
      <c r="BF340" s="493" t="n">
        <v>13882.72</v>
      </c>
      <c r="BG340" s="493" t="n">
        <v>16741.4</v>
      </c>
      <c r="BH340" s="493" t="n">
        <v>15259.36</v>
      </c>
      <c r="BI340" s="493" t="n">
        <v>16376.04</v>
      </c>
      <c r="BJ340" s="493" t="n">
        <v>15564</v>
      </c>
      <c r="BK340" s="493" t="n">
        <v>14805.06</v>
      </c>
      <c r="BL340" s="493" t="n">
        <v>18575.02</v>
      </c>
      <c r="BM340" s="493" t="n">
        <v>17215.22</v>
      </c>
      <c r="BN340" s="493" t="n">
        <v>14415.12</v>
      </c>
      <c r="BO340" s="493" t="n">
        <v>13366.96</v>
      </c>
      <c r="BP340" s="493" t="n">
        <v>4854.6</v>
      </c>
      <c r="BQ340" s="493" t="n">
        <v>5069.7</v>
      </c>
      <c r="BR340" s="493" t="n">
        <v>8286</v>
      </c>
      <c r="BS340" s="493" t="n">
        <v>8560.559999999999</v>
      </c>
      <c r="BT340" s="493" t="n">
        <v>6133.92</v>
      </c>
      <c r="BU340" s="493" t="n">
        <v>10848</v>
      </c>
      <c r="BV340" s="493" t="n">
        <v>8146.44</v>
      </c>
      <c r="BW340" s="493" t="n">
        <v>7344.07</v>
      </c>
    </row>
    <row r="341">
      <c r="A341" t="inlineStr">
        <is>
          <t>[C11A1] 심혈관 질환 다중요법 목적의 복합제제 (단일 투약 형태)</t>
        </is>
      </c>
      <c r="B341" t="inlineStr">
        <is>
          <t>이든파마</t>
        </is>
      </c>
      <c r="C341" t="inlineStr">
        <is>
          <t>이듀엣</t>
        </is>
      </c>
      <c r="D341" t="inlineStr">
        <is>
          <t>이든파마</t>
        </is>
      </c>
      <c r="E341" t="inlineStr">
        <is>
          <t>amlodipine besylate,  atorvastatin calcium</t>
        </is>
      </c>
      <c r="F341" t="inlineStr">
        <is>
          <t>보건소</t>
        </is>
      </c>
      <c r="G341" t="inlineStr">
        <is>
          <t>Generic</t>
        </is>
      </c>
      <c r="H341" s="493" t="n">
        <v>0</v>
      </c>
      <c r="I341" s="493" t="n">
        <v>0</v>
      </c>
      <c r="J341" s="493" t="n">
        <v>0</v>
      </c>
      <c r="K341" s="493" t="n">
        <v>0</v>
      </c>
      <c r="L341" s="493" t="n">
        <v>0</v>
      </c>
      <c r="M341" s="493" t="n">
        <v>0</v>
      </c>
      <c r="N341" s="493" t="n">
        <v>0</v>
      </c>
      <c r="O341" s="493" t="n">
        <v>0</v>
      </c>
      <c r="P341" s="493" t="n">
        <v>0</v>
      </c>
      <c r="Q341" s="493" t="n">
        <v>0</v>
      </c>
      <c r="R341" s="493" t="n">
        <v>0</v>
      </c>
      <c r="S341" s="493" t="n">
        <v>0</v>
      </c>
      <c r="T341" s="493" t="n">
        <v>0</v>
      </c>
      <c r="U341" s="493" t="n">
        <v>0</v>
      </c>
      <c r="V341" s="493" t="n">
        <v>0</v>
      </c>
      <c r="W341" s="493" t="n">
        <v>0</v>
      </c>
      <c r="X341" s="493" t="n">
        <v>0</v>
      </c>
      <c r="Y341" s="493" t="n">
        <v>0</v>
      </c>
      <c r="Z341" s="493" t="n">
        <v>0</v>
      </c>
      <c r="AA341" s="493" t="n">
        <v>0</v>
      </c>
      <c r="AB341" s="493" t="n">
        <v>0</v>
      </c>
      <c r="AC341" s="493" t="n">
        <v>0</v>
      </c>
      <c r="AD341" s="493" t="n">
        <v>0</v>
      </c>
      <c r="AE341" s="493" t="n">
        <v>0</v>
      </c>
      <c r="AF341" s="493" t="n">
        <v>0</v>
      </c>
      <c r="AG341" s="493" t="n">
        <v>0</v>
      </c>
      <c r="AH341" s="493" t="n">
        <v>0</v>
      </c>
      <c r="AI341" s="493" t="n">
        <v>0</v>
      </c>
      <c r="AJ341" s="493" t="n">
        <v>0</v>
      </c>
      <c r="AK341" s="493" t="n">
        <v>0</v>
      </c>
      <c r="AL341" s="493" t="n">
        <v>0</v>
      </c>
      <c r="AM341" s="493" t="n">
        <v>0</v>
      </c>
      <c r="AN341" s="493" t="n">
        <v>0</v>
      </c>
      <c r="AO341" s="493" t="n">
        <v>0</v>
      </c>
      <c r="AP341" s="493" t="n">
        <v>117.9</v>
      </c>
      <c r="AQ341" s="493" t="n">
        <v>0</v>
      </c>
      <c r="AR341" s="493" t="n">
        <v>0</v>
      </c>
      <c r="AS341" s="493" t="n">
        <v>0</v>
      </c>
      <c r="AT341" s="493" t="n">
        <v>0</v>
      </c>
      <c r="AU341" s="493" t="n">
        <v>972</v>
      </c>
      <c r="AV341" s="493" t="n">
        <v>0</v>
      </c>
      <c r="AW341" s="493" t="n">
        <v>0</v>
      </c>
      <c r="AX341" s="493" t="n">
        <v>0</v>
      </c>
      <c r="AY341" s="493" t="n">
        <v>0</v>
      </c>
      <c r="AZ341" s="493" t="n">
        <v>2091.6</v>
      </c>
      <c r="BA341" s="493" t="n">
        <v>0</v>
      </c>
      <c r="BB341" s="493" t="n">
        <v>0</v>
      </c>
      <c r="BC341" s="493" t="n">
        <v>0</v>
      </c>
      <c r="BD341" s="493" t="n">
        <v>4224</v>
      </c>
      <c r="BE341" s="493" t="n">
        <v>0</v>
      </c>
      <c r="BF341" s="493" t="n">
        <v>0</v>
      </c>
      <c r="BG341" s="493" t="n">
        <v>0</v>
      </c>
      <c r="BH341" s="493" t="n">
        <v>0</v>
      </c>
      <c r="BI341" s="493" t="n">
        <v>0</v>
      </c>
      <c r="BJ341" s="493" t="n">
        <v>0</v>
      </c>
      <c r="BK341" s="493" t="n">
        <v>0</v>
      </c>
      <c r="BL341" s="493" t="n">
        <v>0</v>
      </c>
      <c r="BM341" s="493" t="n">
        <v>0</v>
      </c>
      <c r="BN341" s="493" t="n">
        <v>0</v>
      </c>
      <c r="BO341" s="493" t="n">
        <v>0</v>
      </c>
      <c r="BP341" s="493" t="n">
        <v>0</v>
      </c>
      <c r="BQ341" s="493" t="n">
        <v>0</v>
      </c>
      <c r="BR341" s="493" t="n">
        <v>0</v>
      </c>
      <c r="BS341" s="493" t="n">
        <v>0</v>
      </c>
      <c r="BT341" s="493" t="n">
        <v>0</v>
      </c>
      <c r="BU341" s="493" t="n">
        <v>0</v>
      </c>
      <c r="BV341" s="493" t="n">
        <v>0</v>
      </c>
      <c r="BW341" s="493" t="n">
        <v>0</v>
      </c>
    </row>
    <row r="342">
      <c r="A342" t="inlineStr">
        <is>
          <t>[C11A1] 심혈관 질환 다중요법 목적의 복합제제 (단일 투약 형태)</t>
        </is>
      </c>
      <c r="B342" t="inlineStr">
        <is>
          <t>이연제약</t>
        </is>
      </c>
      <c r="C342" t="inlineStr">
        <is>
          <t>미살탄 스타</t>
        </is>
      </c>
      <c r="D342" t="inlineStr">
        <is>
          <t>이연제약</t>
        </is>
      </c>
      <c r="E342" t="inlineStr">
        <is>
          <t>rosuvastatin calcium  ( as rosuvastatin),  telmisartan</t>
        </is>
      </c>
      <c r="F342" t="inlineStr">
        <is>
          <t>병원</t>
        </is>
      </c>
      <c r="G342" t="inlineStr">
        <is>
          <t>Generic</t>
        </is>
      </c>
      <c r="H342" s="493" t="n">
        <v>28</v>
      </c>
      <c r="I342" s="493" t="n">
        <v>0</v>
      </c>
      <c r="J342" s="493" t="n">
        <v>268</v>
      </c>
      <c r="K342" s="493" t="n">
        <v>1284</v>
      </c>
      <c r="L342" s="493" t="n">
        <v>240</v>
      </c>
      <c r="M342" s="493" t="n">
        <v>0</v>
      </c>
      <c r="N342" s="493" t="n">
        <v>360</v>
      </c>
      <c r="O342" s="493" t="n">
        <v>600</v>
      </c>
      <c r="P342" s="493" t="n">
        <v>1440</v>
      </c>
      <c r="Q342" s="493" t="n">
        <v>840</v>
      </c>
      <c r="R342" s="493" t="n">
        <v>599.4</v>
      </c>
      <c r="S342" s="493" t="n">
        <v>2040</v>
      </c>
      <c r="T342" s="493" t="n">
        <v>240</v>
      </c>
      <c r="U342" s="493" t="n">
        <v>204</v>
      </c>
      <c r="V342" s="493" t="n">
        <v>1260</v>
      </c>
      <c r="W342" s="493" t="n">
        <v>1800</v>
      </c>
      <c r="X342" s="493" t="n">
        <v>360</v>
      </c>
      <c r="Y342" s="493" t="n">
        <v>600</v>
      </c>
      <c r="Z342" s="493" t="n">
        <v>480</v>
      </c>
      <c r="AA342" s="493" t="n">
        <v>1804</v>
      </c>
      <c r="AB342" s="493" t="n">
        <v>488</v>
      </c>
      <c r="AC342" s="493" t="n">
        <v>248</v>
      </c>
      <c r="AD342" s="493" t="n">
        <v>736</v>
      </c>
      <c r="AE342" s="493" t="n">
        <v>124</v>
      </c>
      <c r="AF342" s="493" t="n">
        <v>728</v>
      </c>
      <c r="AG342" s="493" t="n">
        <v>496</v>
      </c>
      <c r="AH342" s="493" t="n">
        <v>372</v>
      </c>
      <c r="AI342" s="493" t="n">
        <v>497.24</v>
      </c>
      <c r="AJ342" s="493" t="n">
        <v>1456</v>
      </c>
      <c r="AK342" s="493" t="n">
        <v>251.1</v>
      </c>
      <c r="AL342" s="493" t="n">
        <v>248</v>
      </c>
      <c r="AM342" s="493" t="n">
        <v>372</v>
      </c>
      <c r="AN342" s="493" t="n">
        <v>496</v>
      </c>
      <c r="AO342" s="493" t="n">
        <v>124</v>
      </c>
      <c r="AP342" s="493" t="n">
        <v>248</v>
      </c>
      <c r="AQ342" s="493" t="n">
        <v>248</v>
      </c>
      <c r="AR342" s="493" t="n">
        <v>248</v>
      </c>
      <c r="AS342" s="493" t="n">
        <v>124</v>
      </c>
      <c r="AT342" s="493" t="n">
        <v>240</v>
      </c>
      <c r="AU342" s="493" t="n">
        <v>364.2</v>
      </c>
      <c r="AV342" s="493" t="n">
        <v>243.3</v>
      </c>
      <c r="AW342" s="493" t="n">
        <v>121.5</v>
      </c>
      <c r="AX342" s="493" t="n">
        <v>360</v>
      </c>
      <c r="AY342" s="493" t="n">
        <v>839.7</v>
      </c>
      <c r="AZ342" s="493" t="n">
        <v>360</v>
      </c>
      <c r="BA342" s="493" t="n">
        <v>119.7</v>
      </c>
      <c r="BB342" s="493" t="n">
        <v>360</v>
      </c>
      <c r="BC342" s="493" t="n">
        <v>240</v>
      </c>
      <c r="BD342" s="493" t="n">
        <v>242.4</v>
      </c>
      <c r="BE342" s="493" t="n">
        <v>248.4</v>
      </c>
      <c r="BF342" s="493" t="n">
        <v>365.4</v>
      </c>
      <c r="BG342" s="493" t="n">
        <v>242.4</v>
      </c>
      <c r="BH342" s="493" t="n">
        <v>366.9</v>
      </c>
      <c r="BI342" s="493" t="n">
        <v>243.6</v>
      </c>
      <c r="BJ342" s="493" t="n">
        <v>0</v>
      </c>
      <c r="BK342" s="493" t="n">
        <v>0</v>
      </c>
      <c r="BL342" s="493" t="n">
        <v>0</v>
      </c>
      <c r="BM342" s="493" t="n">
        <v>0</v>
      </c>
      <c r="BN342" s="493" t="n">
        <v>0</v>
      </c>
      <c r="BO342" s="493" t="n">
        <v>0</v>
      </c>
      <c r="BP342" s="493" t="n">
        <v>0</v>
      </c>
      <c r="BQ342" s="493" t="n">
        <v>0</v>
      </c>
      <c r="BR342" s="493" t="n">
        <v>0</v>
      </c>
      <c r="BS342" s="493" t="n">
        <v>0</v>
      </c>
      <c r="BT342" s="493" t="n">
        <v>0</v>
      </c>
      <c r="BU342" s="493" t="n">
        <v>0</v>
      </c>
      <c r="BV342" s="493" t="n">
        <v>0</v>
      </c>
      <c r="BW342" s="493" t="n">
        <v>0</v>
      </c>
    </row>
    <row r="343">
      <c r="A343" t="inlineStr">
        <is>
          <t>[C11A1] 심혈관 질환 다중요법 목적의 복합제제 (단일 투약 형태)</t>
        </is>
      </c>
      <c r="B343" t="inlineStr">
        <is>
          <t>이연제약</t>
        </is>
      </c>
      <c r="C343" t="inlineStr">
        <is>
          <t>미살탄 스타</t>
        </is>
      </c>
      <c r="D343" t="inlineStr">
        <is>
          <t>이연제약</t>
        </is>
      </c>
      <c r="E343" t="inlineStr">
        <is>
          <t>rosuvastatin calcium  ( as rosuvastatin),  telmisartan</t>
        </is>
      </c>
      <c r="F343" t="inlineStr">
        <is>
          <t>의원</t>
        </is>
      </c>
      <c r="G343" t="inlineStr">
        <is>
          <t>Generic</t>
        </is>
      </c>
      <c r="H343" s="493" t="n">
        <v>8177.9</v>
      </c>
      <c r="I343" s="493" t="n">
        <v>10311.8</v>
      </c>
      <c r="J343" s="493" t="n">
        <v>9218.549999999999</v>
      </c>
      <c r="K343" s="493" t="n">
        <v>11352.35</v>
      </c>
      <c r="L343" s="493" t="n">
        <v>9263.280000000001</v>
      </c>
      <c r="M343" s="493" t="n">
        <v>15163.52</v>
      </c>
      <c r="N343" s="493" t="n">
        <v>13085.96</v>
      </c>
      <c r="O343" s="493" t="n">
        <v>15482</v>
      </c>
      <c r="P343" s="493" t="n">
        <v>10744.28</v>
      </c>
      <c r="Q343" s="493" t="n">
        <v>15660.86</v>
      </c>
      <c r="R343" s="493" t="n">
        <v>17477.88</v>
      </c>
      <c r="S343" s="493" t="n">
        <v>21892.5</v>
      </c>
      <c r="T343" s="493" t="n">
        <v>18920.08</v>
      </c>
      <c r="U343" s="493" t="n">
        <v>21199.21</v>
      </c>
      <c r="V343" s="493" t="n">
        <v>24547.7</v>
      </c>
      <c r="W343" s="493" t="n">
        <v>26148.55</v>
      </c>
      <c r="X343" s="493" t="n">
        <v>24353.76</v>
      </c>
      <c r="Y343" s="493" t="n">
        <v>29456.35</v>
      </c>
      <c r="Z343" s="493" t="n">
        <v>22334.09</v>
      </c>
      <c r="AA343" s="493" t="n">
        <v>27833.66</v>
      </c>
      <c r="AB343" s="493" t="n">
        <v>24763.22</v>
      </c>
      <c r="AC343" s="493" t="n">
        <v>24998.27</v>
      </c>
      <c r="AD343" s="493" t="n">
        <v>31642.8</v>
      </c>
      <c r="AE343" s="493" t="n">
        <v>29101.56</v>
      </c>
      <c r="AF343" s="493" t="n">
        <v>26829.07</v>
      </c>
      <c r="AG343" s="493" t="n">
        <v>27795.64</v>
      </c>
      <c r="AH343" s="493" t="n">
        <v>27627.44</v>
      </c>
      <c r="AI343" s="493" t="n">
        <v>32646.52</v>
      </c>
      <c r="AJ343" s="493" t="n">
        <v>27430.58</v>
      </c>
      <c r="AK343" s="493" t="n">
        <v>31168.24</v>
      </c>
      <c r="AL343" s="493" t="n">
        <v>31392.02</v>
      </c>
      <c r="AM343" s="493" t="n">
        <v>27585.7</v>
      </c>
      <c r="AN343" s="493" t="n">
        <v>32245.67</v>
      </c>
      <c r="AO343" s="493" t="n">
        <v>29981.22</v>
      </c>
      <c r="AP343" s="493" t="n">
        <v>31406.76</v>
      </c>
      <c r="AQ343" s="493" t="n">
        <v>30934.56</v>
      </c>
      <c r="AR343" s="493" t="n">
        <v>25328.76</v>
      </c>
      <c r="AS343" s="493" t="n">
        <v>30939.25</v>
      </c>
      <c r="AT343" s="493" t="n">
        <v>31379.72</v>
      </c>
      <c r="AU343" s="493" t="n">
        <v>25404.75</v>
      </c>
      <c r="AV343" s="493" t="n">
        <v>33514.06</v>
      </c>
      <c r="AW343" s="493" t="n">
        <v>23133.65</v>
      </c>
      <c r="AX343" s="493" t="n">
        <v>32122.56</v>
      </c>
      <c r="AY343" s="493" t="n">
        <v>28109.04</v>
      </c>
      <c r="AZ343" s="493" t="n">
        <v>29210.82</v>
      </c>
      <c r="BA343" s="493" t="n">
        <v>26954.82</v>
      </c>
      <c r="BB343" s="493" t="n">
        <v>24936.86</v>
      </c>
      <c r="BC343" s="493" t="n">
        <v>25121.78</v>
      </c>
      <c r="BD343" s="493" t="n">
        <v>20462.46</v>
      </c>
      <c r="BE343" s="493" t="n">
        <v>20513.6</v>
      </c>
      <c r="BF343" s="493" t="n">
        <v>24321.32</v>
      </c>
      <c r="BG343" s="493" t="n">
        <v>16854.99</v>
      </c>
      <c r="BH343" s="493" t="n">
        <v>19206.58</v>
      </c>
      <c r="BI343" s="493" t="n">
        <v>27132.32</v>
      </c>
      <c r="BJ343" s="493" t="n">
        <v>22395.68</v>
      </c>
      <c r="BK343" s="493" t="n">
        <v>20165.95</v>
      </c>
      <c r="BL343" s="493" t="n">
        <v>27577.62</v>
      </c>
      <c r="BM343" s="493" t="n">
        <v>18641.12</v>
      </c>
      <c r="BN343" s="493" t="n">
        <v>19055.88</v>
      </c>
      <c r="BO343" s="493" t="n">
        <v>25163.3</v>
      </c>
      <c r="BP343" s="493" t="n">
        <v>18398.25</v>
      </c>
      <c r="BQ343" s="493" t="n">
        <v>16144.68</v>
      </c>
      <c r="BR343" s="493" t="n">
        <v>21641.98</v>
      </c>
      <c r="BS343" s="493" t="n">
        <v>20375.1</v>
      </c>
      <c r="BT343" s="493" t="n">
        <v>17859.4</v>
      </c>
      <c r="BU343" s="493" t="n">
        <v>21949.78</v>
      </c>
      <c r="BV343" s="493" t="n">
        <v>19598.81</v>
      </c>
      <c r="BW343" s="493" t="n">
        <v>20368.05</v>
      </c>
    </row>
    <row r="344">
      <c r="A344" t="inlineStr">
        <is>
          <t>[C11A1] 심혈관 질환 다중요법 목적의 복합제제 (단일 투약 형태)</t>
        </is>
      </c>
      <c r="B344" t="inlineStr">
        <is>
          <t>이연제약</t>
        </is>
      </c>
      <c r="C344" t="inlineStr">
        <is>
          <t>미살탄 스타</t>
        </is>
      </c>
      <c r="D344" t="inlineStr">
        <is>
          <t>이연제약</t>
        </is>
      </c>
      <c r="E344" t="inlineStr">
        <is>
          <t>rosuvastatin calcium  ( as rosuvastatin),  telmisartan</t>
        </is>
      </c>
      <c r="F344" t="inlineStr">
        <is>
          <t>보건소</t>
        </is>
      </c>
      <c r="G344" t="inlineStr">
        <is>
          <t>Generic</t>
        </is>
      </c>
      <c r="H344" s="493" t="n">
        <v>0</v>
      </c>
      <c r="I344" s="493" t="n">
        <v>0</v>
      </c>
      <c r="J344" s="493" t="n">
        <v>0</v>
      </c>
      <c r="K344" s="493" t="n">
        <v>0</v>
      </c>
      <c r="L344" s="493" t="n">
        <v>0</v>
      </c>
      <c r="M344" s="493" t="n">
        <v>0</v>
      </c>
      <c r="N344" s="493" t="n">
        <v>0</v>
      </c>
      <c r="O344" s="493" t="n">
        <v>0</v>
      </c>
      <c r="P344" s="493" t="n">
        <v>0</v>
      </c>
      <c r="Q344" s="493" t="n">
        <v>0</v>
      </c>
      <c r="R344" s="493" t="n">
        <v>0</v>
      </c>
      <c r="S344" s="493" t="n">
        <v>0</v>
      </c>
      <c r="T344" s="493" t="n">
        <v>0</v>
      </c>
      <c r="U344" s="493" t="n">
        <v>0</v>
      </c>
      <c r="V344" s="493" t="n">
        <v>0</v>
      </c>
      <c r="W344" s="493" t="n">
        <v>0</v>
      </c>
      <c r="X344" s="493" t="n">
        <v>0</v>
      </c>
      <c r="Y344" s="493" t="n">
        <v>0</v>
      </c>
      <c r="Z344" s="493" t="n">
        <v>0</v>
      </c>
      <c r="AA344" s="493" t="n">
        <v>0</v>
      </c>
      <c r="AB344" s="493" t="n">
        <v>0</v>
      </c>
      <c r="AC344" s="493" t="n">
        <v>0</v>
      </c>
      <c r="AD344" s="493" t="n">
        <v>0</v>
      </c>
      <c r="AE344" s="493" t="n">
        <v>0</v>
      </c>
      <c r="AF344" s="493" t="n">
        <v>0</v>
      </c>
      <c r="AG344" s="493" t="n">
        <v>0</v>
      </c>
      <c r="AH344" s="493" t="n">
        <v>0</v>
      </c>
      <c r="AI344" s="493" t="n">
        <v>0</v>
      </c>
      <c r="AJ344" s="493" t="n">
        <v>0</v>
      </c>
      <c r="AK344" s="493" t="n">
        <v>0</v>
      </c>
      <c r="AL344" s="493" t="n">
        <v>0</v>
      </c>
      <c r="AM344" s="493" t="n">
        <v>0</v>
      </c>
      <c r="AN344" s="493" t="n">
        <v>0</v>
      </c>
      <c r="AO344" s="493" t="n">
        <v>0</v>
      </c>
      <c r="AP344" s="493" t="n">
        <v>0</v>
      </c>
      <c r="AQ344" s="493" t="n">
        <v>0</v>
      </c>
      <c r="AR344" s="493" t="n">
        <v>0</v>
      </c>
      <c r="AS344" s="493" t="n">
        <v>0</v>
      </c>
      <c r="AT344" s="493" t="n">
        <v>0</v>
      </c>
      <c r="AU344" s="493" t="n">
        <v>0</v>
      </c>
      <c r="AV344" s="493" t="n">
        <v>0</v>
      </c>
      <c r="AW344" s="493" t="n">
        <v>0</v>
      </c>
      <c r="AX344" s="493" t="n">
        <v>0</v>
      </c>
      <c r="AY344" s="493" t="n">
        <v>0</v>
      </c>
      <c r="AZ344" s="493" t="n">
        <v>0</v>
      </c>
      <c r="BA344" s="493" t="n">
        <v>0</v>
      </c>
      <c r="BB344" s="493" t="n">
        <v>0</v>
      </c>
      <c r="BC344" s="493" t="n">
        <v>219</v>
      </c>
      <c r="BD344" s="493" t="n">
        <v>0</v>
      </c>
      <c r="BE344" s="493" t="n">
        <v>0</v>
      </c>
      <c r="BF344" s="493" t="n">
        <v>0</v>
      </c>
      <c r="BG344" s="493" t="n">
        <v>0</v>
      </c>
      <c r="BH344" s="493" t="n">
        <v>0</v>
      </c>
      <c r="BI344" s="493" t="n">
        <v>0</v>
      </c>
      <c r="BJ344" s="493" t="n">
        <v>0</v>
      </c>
      <c r="BK344" s="493" t="n">
        <v>0</v>
      </c>
      <c r="BL344" s="493" t="n">
        <v>0</v>
      </c>
      <c r="BM344" s="493" t="n">
        <v>0</v>
      </c>
      <c r="BN344" s="493" t="n">
        <v>0</v>
      </c>
      <c r="BO344" s="493" t="n">
        <v>0</v>
      </c>
      <c r="BP344" s="493" t="n">
        <v>0</v>
      </c>
      <c r="BQ344" s="493" t="n">
        <v>0</v>
      </c>
      <c r="BR344" s="493" t="n">
        <v>0</v>
      </c>
      <c r="BS344" s="493" t="n">
        <v>0</v>
      </c>
      <c r="BT344" s="493" t="n">
        <v>0</v>
      </c>
      <c r="BU344" s="493" t="n">
        <v>0</v>
      </c>
      <c r="BV344" s="493" t="n">
        <v>0</v>
      </c>
      <c r="BW344" s="493" t="n">
        <v>0</v>
      </c>
    </row>
    <row r="345">
      <c r="A345" t="inlineStr">
        <is>
          <t>[C11A1] 심혈관 질환 다중요법 목적의 복합제제 (단일 투약 형태)</t>
        </is>
      </c>
      <c r="B345" t="inlineStr">
        <is>
          <t>이연제약</t>
        </is>
      </c>
      <c r="C345" t="inlineStr">
        <is>
          <t>아듀오</t>
        </is>
      </c>
      <c r="D345" t="inlineStr">
        <is>
          <t>이연제약</t>
        </is>
      </c>
      <c r="E345" t="inlineStr">
        <is>
          <t>amlodipine besylate,  atorvastatin calcium</t>
        </is>
      </c>
      <c r="F345" t="inlineStr">
        <is>
          <t>병원</t>
        </is>
      </c>
      <c r="G345" t="inlineStr">
        <is>
          <t>Generic</t>
        </is>
      </c>
      <c r="H345" s="493" t="n">
        <v>534.6</v>
      </c>
      <c r="I345" s="493" t="n">
        <v>1052.4</v>
      </c>
      <c r="J345" s="493" t="n">
        <v>1215.3</v>
      </c>
      <c r="K345" s="493" t="n">
        <v>626.7</v>
      </c>
      <c r="L345" s="493" t="n">
        <v>1593.3</v>
      </c>
      <c r="M345" s="493" t="n">
        <v>1710.9</v>
      </c>
      <c r="N345" s="493" t="n">
        <v>744.6</v>
      </c>
      <c r="O345" s="493" t="n">
        <v>1375.2</v>
      </c>
      <c r="P345" s="493" t="n">
        <v>970.8</v>
      </c>
      <c r="Q345" s="493" t="n">
        <v>1102.5</v>
      </c>
      <c r="R345" s="493" t="n">
        <v>743.7</v>
      </c>
      <c r="S345" s="493" t="n">
        <v>639.6</v>
      </c>
      <c r="T345" s="493" t="n">
        <v>1800.6</v>
      </c>
      <c r="U345" s="493" t="n">
        <v>374.7</v>
      </c>
      <c r="V345" s="493" t="n">
        <v>1016.1</v>
      </c>
      <c r="W345" s="493" t="n">
        <v>855.3</v>
      </c>
      <c r="X345" s="493" t="n">
        <v>1521.9</v>
      </c>
      <c r="Y345" s="493" t="n">
        <v>755.7</v>
      </c>
      <c r="Z345" s="493" t="n">
        <v>1071</v>
      </c>
      <c r="AA345" s="493" t="n">
        <v>1590.8</v>
      </c>
      <c r="AB345" s="493" t="n">
        <v>2111.4</v>
      </c>
      <c r="AC345" s="493" t="n">
        <v>1758.3</v>
      </c>
      <c r="AD345" s="493" t="n">
        <v>2415.9</v>
      </c>
      <c r="AE345" s="493" t="n">
        <v>696.6</v>
      </c>
      <c r="AF345" s="493" t="n">
        <v>1065.6</v>
      </c>
      <c r="AG345" s="493" t="n">
        <v>1552.8</v>
      </c>
      <c r="AH345" s="493" t="n">
        <v>1971</v>
      </c>
      <c r="AI345" s="493" t="n">
        <v>1197</v>
      </c>
      <c r="AJ345" s="493" t="n">
        <v>2564.72</v>
      </c>
      <c r="AK345" s="493" t="n">
        <v>814.5</v>
      </c>
      <c r="AL345" s="493" t="n">
        <v>2132.4</v>
      </c>
      <c r="AM345" s="493" t="n">
        <v>1794.3</v>
      </c>
      <c r="AN345" s="493" t="n">
        <v>649.8</v>
      </c>
      <c r="AO345" s="493" t="n">
        <v>1512.3</v>
      </c>
      <c r="AP345" s="493" t="n">
        <v>1564.2</v>
      </c>
      <c r="AQ345" s="493" t="n">
        <v>1532.7</v>
      </c>
      <c r="AR345" s="493" t="n">
        <v>1207</v>
      </c>
      <c r="AS345" s="493" t="n">
        <v>1827</v>
      </c>
      <c r="AT345" s="493" t="n">
        <v>1123.8</v>
      </c>
      <c r="AU345" s="493" t="n">
        <v>1415.1</v>
      </c>
      <c r="AV345" s="493" t="n">
        <v>1225.5</v>
      </c>
      <c r="AW345" s="493" t="n">
        <v>1262.1</v>
      </c>
      <c r="AX345" s="493" t="n">
        <v>407.4</v>
      </c>
      <c r="AY345" s="493" t="n">
        <v>2017.5</v>
      </c>
      <c r="AZ345" s="493" t="n">
        <v>540.6</v>
      </c>
      <c r="BA345" s="493" t="n">
        <v>1900.2</v>
      </c>
      <c r="BB345" s="493" t="n">
        <v>900.6</v>
      </c>
      <c r="BC345" s="493" t="n">
        <v>1701</v>
      </c>
      <c r="BD345" s="493" t="n">
        <v>1041</v>
      </c>
      <c r="BE345" s="493" t="n">
        <v>990.6</v>
      </c>
      <c r="BF345" s="493" t="n">
        <v>394.8</v>
      </c>
      <c r="BG345" s="493" t="n">
        <v>1223.1</v>
      </c>
      <c r="BH345" s="493" t="n">
        <v>762.3</v>
      </c>
      <c r="BI345" s="493" t="n">
        <v>1173.3</v>
      </c>
      <c r="BJ345" s="493" t="n">
        <v>593.4</v>
      </c>
      <c r="BK345" s="493" t="n">
        <v>294.3</v>
      </c>
      <c r="BL345" s="493" t="n">
        <v>1201.8</v>
      </c>
      <c r="BM345" s="493" t="n">
        <v>175.2</v>
      </c>
      <c r="BN345" s="493" t="n">
        <v>421.8</v>
      </c>
      <c r="BO345" s="493" t="n">
        <v>449.7</v>
      </c>
      <c r="BP345" s="493" t="n">
        <v>637.5</v>
      </c>
      <c r="BQ345" s="493" t="n">
        <v>178.2</v>
      </c>
      <c r="BR345" s="493" t="n">
        <v>526.8</v>
      </c>
      <c r="BS345" s="493" t="n">
        <v>181.2</v>
      </c>
      <c r="BT345" s="493" t="n">
        <v>0</v>
      </c>
      <c r="BU345" s="493" t="n">
        <v>814.2</v>
      </c>
      <c r="BV345" s="493" t="n">
        <v>0</v>
      </c>
      <c r="BW345" s="493" t="n">
        <v>855</v>
      </c>
    </row>
    <row r="346">
      <c r="A346" t="inlineStr">
        <is>
          <t>[C11A1] 심혈관 질환 다중요법 목적의 복합제제 (단일 투약 형태)</t>
        </is>
      </c>
      <c r="B346" t="inlineStr">
        <is>
          <t>이연제약</t>
        </is>
      </c>
      <c r="C346" t="inlineStr">
        <is>
          <t>아듀오</t>
        </is>
      </c>
      <c r="D346" t="inlineStr">
        <is>
          <t>이연제약</t>
        </is>
      </c>
      <c r="E346" t="inlineStr">
        <is>
          <t>amlodipine besylate,  atorvastatin calcium</t>
        </is>
      </c>
      <c r="F346" t="inlineStr">
        <is>
          <t>의원</t>
        </is>
      </c>
      <c r="G346" t="inlineStr">
        <is>
          <t>Generic</t>
        </is>
      </c>
      <c r="H346" s="493" t="n">
        <v>22417.85</v>
      </c>
      <c r="I346" s="493" t="n">
        <v>22861.48</v>
      </c>
      <c r="J346" s="493" t="n">
        <v>24693.18</v>
      </c>
      <c r="K346" s="493" t="n">
        <v>19697.1</v>
      </c>
      <c r="L346" s="493" t="n">
        <v>19829.42</v>
      </c>
      <c r="M346" s="493" t="n">
        <v>22721.59</v>
      </c>
      <c r="N346" s="493" t="n">
        <v>20514.33</v>
      </c>
      <c r="O346" s="493" t="n">
        <v>21693.75</v>
      </c>
      <c r="P346" s="493" t="n">
        <v>21496.38</v>
      </c>
      <c r="Q346" s="493" t="n">
        <v>21245.65</v>
      </c>
      <c r="R346" s="493" t="n">
        <v>19242.08</v>
      </c>
      <c r="S346" s="493" t="n">
        <v>24007.08</v>
      </c>
      <c r="T346" s="493" t="n">
        <v>24553.68</v>
      </c>
      <c r="U346" s="493" t="n">
        <v>21454.05</v>
      </c>
      <c r="V346" s="493" t="n">
        <v>20861.1</v>
      </c>
      <c r="W346" s="493" t="n">
        <v>20452.84</v>
      </c>
      <c r="X346" s="493" t="n">
        <v>22810.41</v>
      </c>
      <c r="Y346" s="493" t="n">
        <v>20003.22</v>
      </c>
      <c r="Z346" s="493" t="n">
        <v>22577.9</v>
      </c>
      <c r="AA346" s="493" t="n">
        <v>19570.9</v>
      </c>
      <c r="AB346" s="493" t="n">
        <v>23240.46</v>
      </c>
      <c r="AC346" s="493" t="n">
        <v>21499.31</v>
      </c>
      <c r="AD346" s="493" t="n">
        <v>21550.37</v>
      </c>
      <c r="AE346" s="493" t="n">
        <v>23684.77</v>
      </c>
      <c r="AF346" s="493" t="n">
        <v>21415.25</v>
      </c>
      <c r="AG346" s="493" t="n">
        <v>21969.3</v>
      </c>
      <c r="AH346" s="493" t="n">
        <v>21739.86</v>
      </c>
      <c r="AI346" s="493" t="n">
        <v>19397.69</v>
      </c>
      <c r="AJ346" s="493" t="n">
        <v>22421.9</v>
      </c>
      <c r="AK346" s="493" t="n">
        <v>22811.33</v>
      </c>
      <c r="AL346" s="493" t="n">
        <v>24171.58</v>
      </c>
      <c r="AM346" s="493" t="n">
        <v>21710.22</v>
      </c>
      <c r="AN346" s="493" t="n">
        <v>26813.5</v>
      </c>
      <c r="AO346" s="493" t="n">
        <v>20402.02</v>
      </c>
      <c r="AP346" s="493" t="n">
        <v>24556.18</v>
      </c>
      <c r="AQ346" s="493" t="n">
        <v>22663.08</v>
      </c>
      <c r="AR346" s="493" t="n">
        <v>23350.81</v>
      </c>
      <c r="AS346" s="493" t="n">
        <v>21696.13</v>
      </c>
      <c r="AT346" s="493" t="n">
        <v>17937.25</v>
      </c>
      <c r="AU346" s="493" t="n">
        <v>21106.4</v>
      </c>
      <c r="AV346" s="493" t="n">
        <v>18608.18</v>
      </c>
      <c r="AW346" s="493" t="n">
        <v>18468.5</v>
      </c>
      <c r="AX346" s="493" t="n">
        <v>23626.38</v>
      </c>
      <c r="AY346" s="493" t="n">
        <v>19757.12</v>
      </c>
      <c r="AZ346" s="493" t="n">
        <v>11951.9</v>
      </c>
      <c r="BA346" s="493" t="n">
        <v>14977.72</v>
      </c>
      <c r="BB346" s="493" t="n">
        <v>15430.54</v>
      </c>
      <c r="BC346" s="493" t="n">
        <v>15614.35</v>
      </c>
      <c r="BD346" s="493" t="n">
        <v>13718.73</v>
      </c>
      <c r="BE346" s="493" t="n">
        <v>14307.77</v>
      </c>
      <c r="BF346" s="493" t="n">
        <v>13390.49</v>
      </c>
      <c r="BG346" s="493" t="n">
        <v>15179.82</v>
      </c>
      <c r="BH346" s="493" t="n">
        <v>13510.41</v>
      </c>
      <c r="BI346" s="493" t="n">
        <v>14226.12</v>
      </c>
      <c r="BJ346" s="493" t="n">
        <v>14249.64</v>
      </c>
      <c r="BK346" s="493" t="n">
        <v>12344.19</v>
      </c>
      <c r="BL346" s="493" t="n">
        <v>12778.49</v>
      </c>
      <c r="BM346" s="493" t="n">
        <v>7600.58</v>
      </c>
      <c r="BN346" s="493" t="n">
        <v>8070.26</v>
      </c>
      <c r="BO346" s="493" t="n">
        <v>8898.1</v>
      </c>
      <c r="BP346" s="493" t="n">
        <v>7448.6</v>
      </c>
      <c r="BQ346" s="493" t="n">
        <v>5684.2</v>
      </c>
      <c r="BR346" s="493" t="n">
        <v>7846.4</v>
      </c>
      <c r="BS346" s="493" t="n">
        <v>8098.4</v>
      </c>
      <c r="BT346" s="493" t="n">
        <v>8673.799999999999</v>
      </c>
      <c r="BU346" s="493" t="n">
        <v>7298.59</v>
      </c>
      <c r="BV346" s="493" t="n">
        <v>8181.9</v>
      </c>
      <c r="BW346" s="493" t="n">
        <v>6503.78</v>
      </c>
    </row>
    <row r="347">
      <c r="A347" t="inlineStr">
        <is>
          <t>[C11A1] 심혈관 질환 다중요법 목적의 복합제제 (단일 투약 형태)</t>
        </is>
      </c>
      <c r="B347" t="inlineStr">
        <is>
          <t>이연제약</t>
        </is>
      </c>
      <c r="C347" t="inlineStr">
        <is>
          <t>아듀오</t>
        </is>
      </c>
      <c r="D347" t="inlineStr">
        <is>
          <t>이연제약</t>
        </is>
      </c>
      <c r="E347" t="inlineStr">
        <is>
          <t>amlodipine besylate,  atorvastatin calcium</t>
        </is>
      </c>
      <c r="F347" t="inlineStr">
        <is>
          <t>보건소</t>
        </is>
      </c>
      <c r="G347" t="inlineStr">
        <is>
          <t>Generic</t>
        </is>
      </c>
      <c r="H347" s="493" t="n">
        <v>0</v>
      </c>
      <c r="I347" s="493" t="n">
        <v>964.2</v>
      </c>
      <c r="J347" s="493" t="n">
        <v>0</v>
      </c>
      <c r="K347" s="493" t="n">
        <v>0</v>
      </c>
      <c r="L347" s="493" t="n">
        <v>0</v>
      </c>
      <c r="M347" s="493" t="n">
        <v>0</v>
      </c>
      <c r="N347" s="493" t="n">
        <v>0</v>
      </c>
      <c r="O347" s="493" t="n">
        <v>841.2</v>
      </c>
      <c r="P347" s="493" t="n">
        <v>0</v>
      </c>
      <c r="Q347" s="493" t="n">
        <v>757.8</v>
      </c>
      <c r="R347" s="493" t="n">
        <v>0</v>
      </c>
      <c r="S347" s="493" t="n">
        <v>791.4</v>
      </c>
      <c r="T347" s="493" t="n">
        <v>0</v>
      </c>
      <c r="U347" s="493" t="n">
        <v>776.4</v>
      </c>
      <c r="V347" s="493" t="n">
        <v>0</v>
      </c>
      <c r="W347" s="493" t="n">
        <v>889.2</v>
      </c>
      <c r="X347" s="493" t="n">
        <v>0</v>
      </c>
      <c r="Y347" s="493" t="n">
        <v>910.8</v>
      </c>
      <c r="Z347" s="493" t="n">
        <v>0</v>
      </c>
      <c r="AA347" s="493" t="n">
        <v>816</v>
      </c>
      <c r="AB347" s="493" t="n">
        <v>0</v>
      </c>
      <c r="AC347" s="493" t="n">
        <v>871.8</v>
      </c>
      <c r="AD347" s="493" t="n">
        <v>0</v>
      </c>
      <c r="AE347" s="493" t="n">
        <v>0</v>
      </c>
      <c r="AF347" s="493" t="n">
        <v>742.2</v>
      </c>
      <c r="AG347" s="493" t="n">
        <v>0</v>
      </c>
      <c r="AH347" s="493" t="n">
        <v>966.6</v>
      </c>
      <c r="AI347" s="493" t="n">
        <v>0</v>
      </c>
      <c r="AJ347" s="493" t="n">
        <v>0.6</v>
      </c>
      <c r="AK347" s="493" t="n">
        <v>0.6</v>
      </c>
      <c r="AL347" s="493" t="n">
        <v>930.6</v>
      </c>
      <c r="AM347" s="493" t="n">
        <v>0</v>
      </c>
      <c r="AN347" s="493" t="n">
        <v>909</v>
      </c>
      <c r="AO347" s="493" t="n">
        <v>0</v>
      </c>
      <c r="AP347" s="493" t="n">
        <v>1020.6</v>
      </c>
      <c r="AQ347" s="493" t="n">
        <v>0</v>
      </c>
      <c r="AR347" s="493" t="n">
        <v>1.2</v>
      </c>
      <c r="AS347" s="493" t="n">
        <v>0</v>
      </c>
      <c r="AT347" s="493" t="n">
        <v>0.6</v>
      </c>
      <c r="AU347" s="493" t="n">
        <v>0</v>
      </c>
      <c r="AV347" s="493" t="n">
        <v>0.6</v>
      </c>
      <c r="AW347" s="493" t="n">
        <v>0</v>
      </c>
      <c r="AX347" s="493" t="n">
        <v>0</v>
      </c>
      <c r="AY347" s="493" t="n">
        <v>0</v>
      </c>
      <c r="AZ347" s="493" t="n">
        <v>0</v>
      </c>
      <c r="BA347" s="493" t="n">
        <v>0</v>
      </c>
      <c r="BB347" s="493" t="n">
        <v>0</v>
      </c>
      <c r="BC347" s="493" t="n">
        <v>0</v>
      </c>
      <c r="BD347" s="493" t="n">
        <v>0</v>
      </c>
      <c r="BE347" s="493" t="n">
        <v>0</v>
      </c>
      <c r="BF347" s="493" t="n">
        <v>0</v>
      </c>
      <c r="BG347" s="493" t="n">
        <v>0</v>
      </c>
      <c r="BH347" s="493" t="n">
        <v>0</v>
      </c>
      <c r="BI347" s="493" t="n">
        <v>0</v>
      </c>
      <c r="BJ347" s="493" t="n">
        <v>0</v>
      </c>
      <c r="BK347" s="493" t="n">
        <v>0</v>
      </c>
      <c r="BL347" s="493" t="n">
        <v>159.3</v>
      </c>
      <c r="BM347" s="493" t="n">
        <v>0</v>
      </c>
      <c r="BN347" s="493" t="n">
        <v>165.6</v>
      </c>
      <c r="BO347" s="493" t="n">
        <v>0</v>
      </c>
      <c r="BP347" s="493" t="n">
        <v>0</v>
      </c>
      <c r="BQ347" s="493" t="n">
        <v>0</v>
      </c>
      <c r="BR347" s="493" t="n">
        <v>173.7</v>
      </c>
      <c r="BS347" s="493" t="n">
        <v>0</v>
      </c>
      <c r="BT347" s="493" t="n">
        <v>0</v>
      </c>
      <c r="BU347" s="493" t="n">
        <v>153.9</v>
      </c>
      <c r="BV347" s="493" t="n">
        <v>0</v>
      </c>
      <c r="BW347" s="493" t="n">
        <v>181.8</v>
      </c>
    </row>
    <row r="348">
      <c r="A348" t="inlineStr">
        <is>
          <t>[C11A1] 심혈관 질환 다중요법 목적의 복합제제 (단일 투약 형태)</t>
        </is>
      </c>
      <c r="B348" t="inlineStr">
        <is>
          <t>일동제약</t>
        </is>
      </c>
      <c r="C348" t="inlineStr">
        <is>
          <t>텔로스톱</t>
        </is>
      </c>
      <c r="D348" t="inlineStr">
        <is>
          <t>일동제약</t>
        </is>
      </c>
      <c r="E348" t="inlineStr">
        <is>
          <t>rosuvastatin calcium  ( as rosuvastatin),  telmisartan</t>
        </is>
      </c>
      <c r="F348" t="inlineStr">
        <is>
          <t>상급종합병원</t>
        </is>
      </c>
      <c r="G348" t="inlineStr">
        <is>
          <t>Generic</t>
        </is>
      </c>
      <c r="H348" s="493" t="n">
        <v>114083.54</v>
      </c>
      <c r="I348" s="493" t="n">
        <v>83719.57000000001</v>
      </c>
      <c r="J348" s="493" t="n">
        <v>111603.65</v>
      </c>
      <c r="K348" s="493" t="n">
        <v>115615.8</v>
      </c>
      <c r="L348" s="493" t="n">
        <v>137194.25</v>
      </c>
      <c r="M348" s="493" t="n">
        <v>121535.97</v>
      </c>
      <c r="N348" s="493" t="n">
        <v>108922.95</v>
      </c>
      <c r="O348" s="493" t="n">
        <v>122603.81</v>
      </c>
      <c r="P348" s="493" t="n">
        <v>139065.32</v>
      </c>
      <c r="Q348" s="493" t="n">
        <v>103370.32</v>
      </c>
      <c r="R348" s="493" t="n">
        <v>144111.78</v>
      </c>
      <c r="S348" s="493" t="n">
        <v>116156.85</v>
      </c>
      <c r="T348" s="493" t="n">
        <v>124930.74</v>
      </c>
      <c r="U348" s="493" t="n">
        <v>93771.89999999999</v>
      </c>
      <c r="V348" s="493" t="n">
        <v>99923.2</v>
      </c>
      <c r="W348" s="493" t="n">
        <v>129168.37</v>
      </c>
      <c r="X348" s="493" t="n">
        <v>91137.42999999999</v>
      </c>
      <c r="Y348" s="493" t="n">
        <v>117652.82</v>
      </c>
      <c r="Z348" s="493" t="n">
        <v>85223.97</v>
      </c>
      <c r="AA348" s="493" t="n">
        <v>126838.3</v>
      </c>
      <c r="AB348" s="493" t="n">
        <v>93512.42999999999</v>
      </c>
      <c r="AC348" s="493" t="n">
        <v>97008.67</v>
      </c>
      <c r="AD348" s="493" t="n">
        <v>107277.42</v>
      </c>
      <c r="AE348" s="493" t="n">
        <v>93427.03999999999</v>
      </c>
      <c r="AF348" s="493" t="n">
        <v>110421.24</v>
      </c>
      <c r="AG348" s="493" t="n">
        <v>99414.97</v>
      </c>
      <c r="AH348" s="493" t="n">
        <v>127368.67</v>
      </c>
      <c r="AI348" s="493" t="n">
        <v>94723.60000000001</v>
      </c>
      <c r="AJ348" s="493" t="n">
        <v>63824.2</v>
      </c>
      <c r="AK348" s="493" t="n">
        <v>89690.2</v>
      </c>
      <c r="AL348" s="493" t="n">
        <v>125486.24</v>
      </c>
      <c r="AM348" s="493" t="n">
        <v>96527.92</v>
      </c>
      <c r="AN348" s="493" t="n">
        <v>59748.18</v>
      </c>
      <c r="AO348" s="493" t="n">
        <v>62816.24</v>
      </c>
      <c r="AP348" s="493" t="n">
        <v>90734.39</v>
      </c>
      <c r="AQ348" s="493" t="n">
        <v>73504.25999999999</v>
      </c>
      <c r="AR348" s="493" t="n">
        <v>77383.92999999999</v>
      </c>
      <c r="AS348" s="493" t="n">
        <v>51098.56</v>
      </c>
      <c r="AT348" s="493" t="n">
        <v>85360.39999999999</v>
      </c>
      <c r="AU348" s="493" t="n">
        <v>81448.27</v>
      </c>
      <c r="AV348" s="493" t="n">
        <v>80545.69</v>
      </c>
      <c r="AW348" s="493" t="n">
        <v>73582.89</v>
      </c>
      <c r="AX348" s="493" t="n">
        <v>78748.45</v>
      </c>
      <c r="AY348" s="493" t="n">
        <v>79265</v>
      </c>
      <c r="AZ348" s="493" t="n">
        <v>43720.18</v>
      </c>
      <c r="BA348" s="493" t="n">
        <v>79611.55</v>
      </c>
      <c r="BB348" s="493" t="n">
        <v>67680.56</v>
      </c>
      <c r="BC348" s="493" t="n">
        <v>73488.74000000001</v>
      </c>
      <c r="BD348" s="493" t="n">
        <v>70117.23</v>
      </c>
      <c r="BE348" s="493" t="n">
        <v>81268.16</v>
      </c>
      <c r="BF348" s="493" t="n">
        <v>74516.88</v>
      </c>
      <c r="BG348" s="493" t="n">
        <v>74888.57000000001</v>
      </c>
      <c r="BH348" s="493" t="n">
        <v>67829.8</v>
      </c>
      <c r="BI348" s="493" t="n">
        <v>66120.89</v>
      </c>
      <c r="BJ348" s="493" t="n">
        <v>64728.2</v>
      </c>
      <c r="BK348" s="493" t="n">
        <v>63293.98</v>
      </c>
      <c r="BL348" s="493" t="n">
        <v>43601.51</v>
      </c>
      <c r="BM348" s="493" t="n">
        <v>69988.22</v>
      </c>
      <c r="BN348" s="493" t="n">
        <v>50969.66</v>
      </c>
      <c r="BO348" s="493" t="n">
        <v>42193.29</v>
      </c>
      <c r="BP348" s="493" t="n">
        <v>50663.69</v>
      </c>
      <c r="BQ348" s="493" t="n">
        <v>51975.78</v>
      </c>
      <c r="BR348" s="493" t="n">
        <v>54988.59</v>
      </c>
      <c r="BS348" s="493" t="n">
        <v>42984.74</v>
      </c>
      <c r="BT348" s="493" t="n">
        <v>51136.37</v>
      </c>
      <c r="BU348" s="493" t="n">
        <v>43470.62</v>
      </c>
      <c r="BV348" s="493" t="n">
        <v>62204.11</v>
      </c>
      <c r="BW348" s="493" t="n">
        <v>28407.73</v>
      </c>
    </row>
    <row r="349">
      <c r="A349" t="inlineStr">
        <is>
          <t>[C11A1] 심혈관 질환 다중요법 목적의 복합제제 (단일 투약 형태)</t>
        </is>
      </c>
      <c r="B349" t="inlineStr">
        <is>
          <t>일동제약</t>
        </is>
      </c>
      <c r="C349" t="inlineStr">
        <is>
          <t>텔로스톱</t>
        </is>
      </c>
      <c r="D349" t="inlineStr">
        <is>
          <t>일동제약</t>
        </is>
      </c>
      <c r="E349" t="inlineStr">
        <is>
          <t>rosuvastatin calcium  ( as rosuvastatin),  telmisartan</t>
        </is>
      </c>
      <c r="F349" t="inlineStr">
        <is>
          <t>종합병원</t>
        </is>
      </c>
      <c r="G349" t="inlineStr">
        <is>
          <t>Generic</t>
        </is>
      </c>
      <c r="H349" s="493" t="n">
        <v>100886.65</v>
      </c>
      <c r="I349" s="493" t="n">
        <v>101908.85</v>
      </c>
      <c r="J349" s="493" t="n">
        <v>106931.43</v>
      </c>
      <c r="K349" s="493" t="n">
        <v>96524.84</v>
      </c>
      <c r="L349" s="493" t="n">
        <v>94756.67</v>
      </c>
      <c r="M349" s="493" t="n">
        <v>110968.68</v>
      </c>
      <c r="N349" s="493" t="n">
        <v>109768.07</v>
      </c>
      <c r="O349" s="493" t="n">
        <v>93672.82000000001</v>
      </c>
      <c r="P349" s="493" t="n">
        <v>95887.21000000001</v>
      </c>
      <c r="Q349" s="493" t="n">
        <v>87025.17</v>
      </c>
      <c r="R349" s="493" t="n">
        <v>88500.14999999999</v>
      </c>
      <c r="S349" s="493" t="n">
        <v>99044.63</v>
      </c>
      <c r="T349" s="493" t="n">
        <v>81444.50999999999</v>
      </c>
      <c r="U349" s="493" t="n">
        <v>81486.64999999999</v>
      </c>
      <c r="V349" s="493" t="n">
        <v>82974.75999999999</v>
      </c>
      <c r="W349" s="493" t="n">
        <v>80700.39</v>
      </c>
      <c r="X349" s="493" t="n">
        <v>79103.95</v>
      </c>
      <c r="Y349" s="493" t="n">
        <v>79682.28</v>
      </c>
      <c r="Z349" s="493" t="n">
        <v>82868.44</v>
      </c>
      <c r="AA349" s="493" t="n">
        <v>75426.36</v>
      </c>
      <c r="AB349" s="493" t="n">
        <v>70115.41</v>
      </c>
      <c r="AC349" s="493" t="n">
        <v>62036.44</v>
      </c>
      <c r="AD349" s="493" t="n">
        <v>69349.36</v>
      </c>
      <c r="AE349" s="493" t="n">
        <v>76988.97</v>
      </c>
      <c r="AF349" s="493" t="n">
        <v>55434.68</v>
      </c>
      <c r="AG349" s="493" t="n">
        <v>97756.91</v>
      </c>
      <c r="AH349" s="493" t="n">
        <v>78945.03</v>
      </c>
      <c r="AI349" s="493" t="n">
        <v>57596.49</v>
      </c>
      <c r="AJ349" s="493" t="n">
        <v>74545.64999999999</v>
      </c>
      <c r="AK349" s="493" t="n">
        <v>75825</v>
      </c>
      <c r="AL349" s="493" t="n">
        <v>57335.48</v>
      </c>
      <c r="AM349" s="493" t="n">
        <v>76607.81</v>
      </c>
      <c r="AN349" s="493" t="n">
        <v>59474.53</v>
      </c>
      <c r="AO349" s="493" t="n">
        <v>57631.21</v>
      </c>
      <c r="AP349" s="493" t="n">
        <v>80212.17999999999</v>
      </c>
      <c r="AQ349" s="493" t="n">
        <v>73558.85000000001</v>
      </c>
      <c r="AR349" s="493" t="n">
        <v>63150.8</v>
      </c>
      <c r="AS349" s="493" t="n">
        <v>49883.94</v>
      </c>
      <c r="AT349" s="493" t="n">
        <v>78583.21000000001</v>
      </c>
      <c r="AU349" s="493" t="n">
        <v>67920.96000000001</v>
      </c>
      <c r="AV349" s="493" t="n">
        <v>67570.42</v>
      </c>
      <c r="AW349" s="493" t="n">
        <v>77714.89999999999</v>
      </c>
      <c r="AX349" s="493" t="n">
        <v>55429.82</v>
      </c>
      <c r="AY349" s="493" t="n">
        <v>86303.64</v>
      </c>
      <c r="AZ349" s="493" t="n">
        <v>69649.91</v>
      </c>
      <c r="BA349" s="493" t="n">
        <v>76575.8</v>
      </c>
      <c r="BB349" s="493" t="n">
        <v>76795.21000000001</v>
      </c>
      <c r="BC349" s="493" t="n">
        <v>85948.41</v>
      </c>
      <c r="BD349" s="493" t="n">
        <v>71925.50999999999</v>
      </c>
      <c r="BE349" s="493" t="n">
        <v>84524.89999999999</v>
      </c>
      <c r="BF349" s="493" t="n">
        <v>71707.92999999999</v>
      </c>
      <c r="BG349" s="493" t="n">
        <v>81155.16</v>
      </c>
      <c r="BH349" s="493" t="n">
        <v>75693.17</v>
      </c>
      <c r="BI349" s="493" t="n">
        <v>72144.41</v>
      </c>
      <c r="BJ349" s="493" t="n">
        <v>75209.03</v>
      </c>
      <c r="BK349" s="493" t="n">
        <v>78506.17999999999</v>
      </c>
      <c r="BL349" s="493" t="n">
        <v>82171.69</v>
      </c>
      <c r="BM349" s="493" t="n">
        <v>63130.66</v>
      </c>
      <c r="BN349" s="493" t="n">
        <v>71322.99000000001</v>
      </c>
      <c r="BO349" s="493" t="n">
        <v>55847.46</v>
      </c>
      <c r="BP349" s="493" t="n">
        <v>54645.2</v>
      </c>
      <c r="BQ349" s="493" t="n">
        <v>53424.68</v>
      </c>
      <c r="BR349" s="493" t="n">
        <v>63122.8</v>
      </c>
      <c r="BS349" s="493" t="n">
        <v>54890.34</v>
      </c>
      <c r="BT349" s="493" t="n">
        <v>62366.61</v>
      </c>
      <c r="BU349" s="493" t="n">
        <v>62831.48</v>
      </c>
      <c r="BV349" s="493" t="n">
        <v>57613.17</v>
      </c>
      <c r="BW349" s="493" t="n">
        <v>51245.58</v>
      </c>
    </row>
    <row r="350">
      <c r="A350" t="inlineStr">
        <is>
          <t>[C11A1] 심혈관 질환 다중요법 목적의 복합제제 (단일 투약 형태)</t>
        </is>
      </c>
      <c r="B350" t="inlineStr">
        <is>
          <t>일동제약</t>
        </is>
      </c>
      <c r="C350" t="inlineStr">
        <is>
          <t>텔로스톱</t>
        </is>
      </c>
      <c r="D350" t="inlineStr">
        <is>
          <t>일동제약</t>
        </is>
      </c>
      <c r="E350" t="inlineStr">
        <is>
          <t>rosuvastatin calcium  ( as rosuvastatin),  telmisartan</t>
        </is>
      </c>
      <c r="F350" t="inlineStr">
        <is>
          <t>병원</t>
        </is>
      </c>
      <c r="G350" t="inlineStr">
        <is>
          <t>Generic</t>
        </is>
      </c>
      <c r="H350" s="493" t="n">
        <v>11494.14</v>
      </c>
      <c r="I350" s="493" t="n">
        <v>17247.01</v>
      </c>
      <c r="J350" s="493" t="n">
        <v>10800.47</v>
      </c>
      <c r="K350" s="493" t="n">
        <v>14168.15</v>
      </c>
      <c r="L350" s="493" t="n">
        <v>12014.09</v>
      </c>
      <c r="M350" s="493" t="n">
        <v>9714.370000000001</v>
      </c>
      <c r="N350" s="493" t="n">
        <v>12612.29</v>
      </c>
      <c r="O350" s="493" t="n">
        <v>17097.8</v>
      </c>
      <c r="P350" s="493" t="n">
        <v>12297.04</v>
      </c>
      <c r="Q350" s="493" t="n">
        <v>12244.88</v>
      </c>
      <c r="R350" s="493" t="n">
        <v>16412.51</v>
      </c>
      <c r="S350" s="493" t="n">
        <v>10281.94</v>
      </c>
      <c r="T350" s="493" t="n">
        <v>11833.45</v>
      </c>
      <c r="U350" s="493" t="n">
        <v>13384.06</v>
      </c>
      <c r="V350" s="493" t="n">
        <v>9402.700000000001</v>
      </c>
      <c r="W350" s="493" t="n">
        <v>13211.31</v>
      </c>
      <c r="X350" s="493" t="n">
        <v>12600.6</v>
      </c>
      <c r="Y350" s="493" t="n">
        <v>8753.889999999999</v>
      </c>
      <c r="Z350" s="493" t="n">
        <v>9512.280000000001</v>
      </c>
      <c r="AA350" s="493" t="n">
        <v>12791.1</v>
      </c>
      <c r="AB350" s="493" t="n">
        <v>10116.78</v>
      </c>
      <c r="AC350" s="493" t="n">
        <v>9668.620000000001</v>
      </c>
      <c r="AD350" s="493" t="n">
        <v>14777.44</v>
      </c>
      <c r="AE350" s="493" t="n">
        <v>11770.5</v>
      </c>
      <c r="AF350" s="493" t="n">
        <v>8976.639999999999</v>
      </c>
      <c r="AG350" s="493" t="n">
        <v>11539.79</v>
      </c>
      <c r="AH350" s="493" t="n">
        <v>9596.120000000001</v>
      </c>
      <c r="AI350" s="493" t="n">
        <v>8207.41</v>
      </c>
      <c r="AJ350" s="493" t="n">
        <v>13009.82</v>
      </c>
      <c r="AK350" s="493" t="n">
        <v>9397.6</v>
      </c>
      <c r="AL350" s="493" t="n">
        <v>12420.42</v>
      </c>
      <c r="AM350" s="493" t="n">
        <v>11497.14</v>
      </c>
      <c r="AN350" s="493" t="n">
        <v>12762.57</v>
      </c>
      <c r="AO350" s="493" t="n">
        <v>10124.82</v>
      </c>
      <c r="AP350" s="493" t="n">
        <v>14226.23</v>
      </c>
      <c r="AQ350" s="493" t="n">
        <v>9275.32</v>
      </c>
      <c r="AR350" s="493" t="n">
        <v>11410.08</v>
      </c>
      <c r="AS350" s="493" t="n">
        <v>13859.88</v>
      </c>
      <c r="AT350" s="493" t="n">
        <v>8107.21</v>
      </c>
      <c r="AU350" s="493" t="n">
        <v>13616.95</v>
      </c>
      <c r="AV350" s="493" t="n">
        <v>10385.02</v>
      </c>
      <c r="AW350" s="493" t="n">
        <v>10857</v>
      </c>
      <c r="AX350" s="493" t="n">
        <v>13547.97</v>
      </c>
      <c r="AY350" s="493" t="n">
        <v>9499</v>
      </c>
      <c r="AZ350" s="493" t="n">
        <v>8789.34</v>
      </c>
      <c r="BA350" s="493" t="n">
        <v>11436.34</v>
      </c>
      <c r="BB350" s="493" t="n">
        <v>10221.37</v>
      </c>
      <c r="BC350" s="493" t="n">
        <v>7293.42</v>
      </c>
      <c r="BD350" s="493" t="n">
        <v>11794.67</v>
      </c>
      <c r="BE350" s="493" t="n">
        <v>9938.940000000001</v>
      </c>
      <c r="BF350" s="493" t="n">
        <v>6730.51</v>
      </c>
      <c r="BG350" s="493" t="n">
        <v>12175.98</v>
      </c>
      <c r="BH350" s="493" t="n">
        <v>10958.54</v>
      </c>
      <c r="BI350" s="493" t="n">
        <v>8487.639999999999</v>
      </c>
      <c r="BJ350" s="493" t="n">
        <v>10152.98</v>
      </c>
      <c r="BK350" s="493" t="n">
        <v>13562.38</v>
      </c>
      <c r="BL350" s="493" t="n">
        <v>9113.76</v>
      </c>
      <c r="BM350" s="493" t="n">
        <v>16020</v>
      </c>
      <c r="BN350" s="493" t="n">
        <v>9828.879999999999</v>
      </c>
      <c r="BO350" s="493" t="n">
        <v>12909.19</v>
      </c>
      <c r="BP350" s="493" t="n">
        <v>8858.950000000001</v>
      </c>
      <c r="BQ350" s="493" t="n">
        <v>11320.58</v>
      </c>
      <c r="BR350" s="493" t="n">
        <v>13162.12</v>
      </c>
      <c r="BS350" s="493" t="n">
        <v>11068.66</v>
      </c>
      <c r="BT350" s="493" t="n">
        <v>13757.76</v>
      </c>
      <c r="BU350" s="493" t="n">
        <v>10590.38</v>
      </c>
      <c r="BV350" s="493" t="n">
        <v>9918.120000000001</v>
      </c>
      <c r="BW350" s="493" t="n">
        <v>9063.6</v>
      </c>
    </row>
    <row r="351">
      <c r="A351" t="inlineStr">
        <is>
          <t>[C11A1] 심혈관 질환 다중요법 목적의 복합제제 (단일 투약 형태)</t>
        </is>
      </c>
      <c r="B351" t="inlineStr">
        <is>
          <t>일동제약</t>
        </is>
      </c>
      <c r="C351" t="inlineStr">
        <is>
          <t>텔로스톱</t>
        </is>
      </c>
      <c r="D351" t="inlineStr">
        <is>
          <t>일동제약</t>
        </is>
      </c>
      <c r="E351" t="inlineStr">
        <is>
          <t>rosuvastatin calcium  ( as rosuvastatin),  telmisartan</t>
        </is>
      </c>
      <c r="F351" t="inlineStr">
        <is>
          <t>의원</t>
        </is>
      </c>
      <c r="G351" t="inlineStr">
        <is>
          <t>Generic</t>
        </is>
      </c>
      <c r="H351" s="493" t="n">
        <v>267201.43</v>
      </c>
      <c r="I351" s="493" t="n">
        <v>242412.17</v>
      </c>
      <c r="J351" s="493" t="n">
        <v>293920.91</v>
      </c>
      <c r="K351" s="493" t="n">
        <v>264773.2</v>
      </c>
      <c r="L351" s="493" t="n">
        <v>291237.55</v>
      </c>
      <c r="M351" s="493" t="n">
        <v>282475.17</v>
      </c>
      <c r="N351" s="493" t="n">
        <v>318378.88</v>
      </c>
      <c r="O351" s="493" t="n">
        <v>269284.57</v>
      </c>
      <c r="P351" s="493" t="n">
        <v>270372.69</v>
      </c>
      <c r="Q351" s="493" t="n">
        <v>262331.66</v>
      </c>
      <c r="R351" s="493" t="n">
        <v>276865.58</v>
      </c>
      <c r="S351" s="493" t="n">
        <v>290654.91</v>
      </c>
      <c r="T351" s="493" t="n">
        <v>275374.73</v>
      </c>
      <c r="U351" s="493" t="n">
        <v>246870.72</v>
      </c>
      <c r="V351" s="493" t="n">
        <v>281087.37</v>
      </c>
      <c r="W351" s="493" t="n">
        <v>259804.18</v>
      </c>
      <c r="X351" s="493" t="n">
        <v>273940.99</v>
      </c>
      <c r="Y351" s="493" t="n">
        <v>264339.97</v>
      </c>
      <c r="Z351" s="493" t="n">
        <v>283263.66</v>
      </c>
      <c r="AA351" s="493" t="n">
        <v>260790.65</v>
      </c>
      <c r="AB351" s="493" t="n">
        <v>265761.74</v>
      </c>
      <c r="AC351" s="493" t="n">
        <v>268390.6</v>
      </c>
      <c r="AD351" s="493" t="n">
        <v>271209.7</v>
      </c>
      <c r="AE351" s="493" t="n">
        <v>292172.11</v>
      </c>
      <c r="AF351" s="493" t="n">
        <v>272292.83</v>
      </c>
      <c r="AG351" s="493" t="n">
        <v>252685.4</v>
      </c>
      <c r="AH351" s="493" t="n">
        <v>289026.14</v>
      </c>
      <c r="AI351" s="493" t="n">
        <v>263427.44</v>
      </c>
      <c r="AJ351" s="493" t="n">
        <v>277477.69</v>
      </c>
      <c r="AK351" s="493" t="n">
        <v>275430.7</v>
      </c>
      <c r="AL351" s="493" t="n">
        <v>262280.75</v>
      </c>
      <c r="AM351" s="493" t="n">
        <v>273932.04</v>
      </c>
      <c r="AN351" s="493" t="n">
        <v>241426.1</v>
      </c>
      <c r="AO351" s="493" t="n">
        <v>264207.08</v>
      </c>
      <c r="AP351" s="493" t="n">
        <v>259344.34</v>
      </c>
      <c r="AQ351" s="493" t="n">
        <v>243606.42</v>
      </c>
      <c r="AR351" s="493" t="n">
        <v>263081.93</v>
      </c>
      <c r="AS351" s="493" t="n">
        <v>234579.04</v>
      </c>
      <c r="AT351" s="493" t="n">
        <v>238222.09</v>
      </c>
      <c r="AU351" s="493" t="n">
        <v>246360.31</v>
      </c>
      <c r="AV351" s="493" t="n">
        <v>260022.48</v>
      </c>
      <c r="AW351" s="493" t="n">
        <v>239559.64</v>
      </c>
      <c r="AX351" s="493" t="n">
        <v>248015.3</v>
      </c>
      <c r="AY351" s="493" t="n">
        <v>247065.23</v>
      </c>
      <c r="AZ351" s="493" t="n">
        <v>243368.29</v>
      </c>
      <c r="BA351" s="493" t="n">
        <v>246529.58</v>
      </c>
      <c r="BB351" s="493" t="n">
        <v>230889.48</v>
      </c>
      <c r="BC351" s="493" t="n">
        <v>249112.32</v>
      </c>
      <c r="BD351" s="493" t="n">
        <v>213305.45</v>
      </c>
      <c r="BE351" s="493" t="n">
        <v>238739.42</v>
      </c>
      <c r="BF351" s="493" t="n">
        <v>231938.8</v>
      </c>
      <c r="BG351" s="493" t="n">
        <v>233904.74</v>
      </c>
      <c r="BH351" s="493" t="n">
        <v>238357.99</v>
      </c>
      <c r="BI351" s="493" t="n">
        <v>208916.6</v>
      </c>
      <c r="BJ351" s="493" t="n">
        <v>225430.69</v>
      </c>
      <c r="BK351" s="493" t="n">
        <v>210985</v>
      </c>
      <c r="BL351" s="493" t="n">
        <v>251984.37</v>
      </c>
      <c r="BM351" s="493" t="n">
        <v>202618.71</v>
      </c>
      <c r="BN351" s="493" t="n">
        <v>201324.07</v>
      </c>
      <c r="BO351" s="493" t="n">
        <v>226586.15</v>
      </c>
      <c r="BP351" s="493" t="n">
        <v>222493.73</v>
      </c>
      <c r="BQ351" s="493" t="n">
        <v>192818.26</v>
      </c>
      <c r="BR351" s="493" t="n">
        <v>222898.92</v>
      </c>
      <c r="BS351" s="493" t="n">
        <v>207145.1</v>
      </c>
      <c r="BT351" s="493" t="n">
        <v>190593.78</v>
      </c>
      <c r="BU351" s="493" t="n">
        <v>201192.75</v>
      </c>
      <c r="BV351" s="493" t="n">
        <v>204295.78</v>
      </c>
      <c r="BW351" s="493" t="n">
        <v>191213.77</v>
      </c>
    </row>
    <row r="352">
      <c r="A352" t="inlineStr">
        <is>
          <t>[C11A1] 심혈관 질환 다중요법 목적의 복합제제 (단일 투약 형태)</t>
        </is>
      </c>
      <c r="B352" t="inlineStr">
        <is>
          <t>일동제약</t>
        </is>
      </c>
      <c r="C352" t="inlineStr">
        <is>
          <t>텔로스톱</t>
        </is>
      </c>
      <c r="D352" t="inlineStr">
        <is>
          <t>일동제약</t>
        </is>
      </c>
      <c r="E352" t="inlineStr">
        <is>
          <t>rosuvastatin calcium  ( as rosuvastatin),  telmisartan</t>
        </is>
      </c>
      <c r="F352" t="inlineStr">
        <is>
          <t>보건소</t>
        </is>
      </c>
      <c r="G352" t="inlineStr">
        <is>
          <t>Generic</t>
        </is>
      </c>
      <c r="H352" s="493" t="n">
        <v>1098</v>
      </c>
      <c r="I352" s="493" t="n">
        <v>857.7</v>
      </c>
      <c r="J352" s="493" t="n">
        <v>4256.4</v>
      </c>
      <c r="K352" s="493" t="n">
        <v>2480.4</v>
      </c>
      <c r="L352" s="493" t="n">
        <v>1093.2</v>
      </c>
      <c r="M352" s="493" t="n">
        <v>3083.1</v>
      </c>
      <c r="N352" s="493" t="n">
        <v>1960.8</v>
      </c>
      <c r="O352" s="493" t="n">
        <v>199.8</v>
      </c>
      <c r="P352" s="493" t="n">
        <v>3879.9</v>
      </c>
      <c r="Q352" s="493" t="n">
        <v>1690.2</v>
      </c>
      <c r="R352" s="493" t="n">
        <v>248.4</v>
      </c>
      <c r="S352" s="493" t="n">
        <v>4100.4</v>
      </c>
      <c r="T352" s="493" t="n">
        <v>2313</v>
      </c>
      <c r="U352" s="493" t="n">
        <v>3937.5</v>
      </c>
      <c r="V352" s="493" t="n">
        <v>99</v>
      </c>
      <c r="W352" s="493" t="n">
        <v>2432.4</v>
      </c>
      <c r="X352" s="493" t="n">
        <v>688.2</v>
      </c>
      <c r="Y352" s="493" t="n">
        <v>2219.4</v>
      </c>
      <c r="Z352" s="493" t="n">
        <v>2099.1</v>
      </c>
      <c r="AA352" s="493" t="n">
        <v>795.6</v>
      </c>
      <c r="AB352" s="493" t="n">
        <v>256.8</v>
      </c>
      <c r="AC352" s="493" t="n">
        <v>1526.4</v>
      </c>
      <c r="AD352" s="493" t="n">
        <v>310.5</v>
      </c>
      <c r="AE352" s="493" t="n">
        <v>2541.6</v>
      </c>
      <c r="AF352" s="493" t="n">
        <v>1689.3</v>
      </c>
      <c r="AG352" s="493" t="n">
        <v>44.4</v>
      </c>
      <c r="AH352" s="493" t="n">
        <v>362.7</v>
      </c>
      <c r="AI352" s="493" t="n">
        <v>3798.6</v>
      </c>
      <c r="AJ352" s="493" t="n">
        <v>245.4</v>
      </c>
      <c r="AK352" s="493" t="n">
        <v>266.4</v>
      </c>
      <c r="AL352" s="493" t="n">
        <v>3046.2</v>
      </c>
      <c r="AM352" s="493" t="n">
        <v>1789.3</v>
      </c>
      <c r="AN352" s="493" t="n">
        <v>1054.2</v>
      </c>
      <c r="AO352" s="493" t="n">
        <v>467.1</v>
      </c>
      <c r="AP352" s="493" t="n">
        <v>709.2</v>
      </c>
      <c r="AQ352" s="493" t="n">
        <v>2940.3</v>
      </c>
      <c r="AR352" s="493" t="n">
        <v>1970.7</v>
      </c>
      <c r="AS352" s="493" t="n">
        <v>590.1</v>
      </c>
      <c r="AT352" s="493" t="n">
        <v>624.6</v>
      </c>
      <c r="AU352" s="493" t="n">
        <v>2398.5</v>
      </c>
      <c r="AV352" s="493" t="n">
        <v>80.40000000000001</v>
      </c>
      <c r="AW352" s="493" t="n">
        <v>1273.8</v>
      </c>
      <c r="AX352" s="493" t="n">
        <v>3206.7</v>
      </c>
      <c r="AY352" s="493" t="n">
        <v>1187.4</v>
      </c>
      <c r="AZ352" s="493" t="n">
        <v>195.3</v>
      </c>
      <c r="BA352" s="493" t="n">
        <v>1672.2</v>
      </c>
      <c r="BB352" s="493" t="n">
        <v>89.09999999999999</v>
      </c>
      <c r="BC352" s="493" t="n">
        <v>984.9</v>
      </c>
      <c r="BD352" s="493" t="n">
        <v>732.6</v>
      </c>
      <c r="BE352" s="493" t="n">
        <v>2034.9</v>
      </c>
      <c r="BF352" s="493" t="n">
        <v>465</v>
      </c>
      <c r="BG352" s="493" t="n">
        <v>1699.8</v>
      </c>
      <c r="BH352" s="493" t="n">
        <v>1648.82</v>
      </c>
      <c r="BI352" s="493" t="n">
        <v>725.0599999999999</v>
      </c>
      <c r="BJ352" s="493" t="n">
        <v>897.24</v>
      </c>
      <c r="BK352" s="493" t="n">
        <v>1426.38</v>
      </c>
      <c r="BL352" s="493" t="n">
        <v>1895.2</v>
      </c>
      <c r="BM352" s="493" t="n">
        <v>1340.04</v>
      </c>
      <c r="BN352" s="493" t="n">
        <v>1249.6</v>
      </c>
      <c r="BO352" s="493" t="n">
        <v>461.16</v>
      </c>
      <c r="BP352" s="493" t="n">
        <v>1100.1</v>
      </c>
      <c r="BQ352" s="493" t="n">
        <v>682.5</v>
      </c>
      <c r="BR352" s="493" t="n">
        <v>799.2</v>
      </c>
      <c r="BS352" s="493" t="n">
        <v>703.8</v>
      </c>
      <c r="BT352" s="493" t="n">
        <v>544.8</v>
      </c>
      <c r="BU352" s="493" t="n">
        <v>810.3</v>
      </c>
      <c r="BV352" s="493" t="n">
        <v>803.4</v>
      </c>
      <c r="BW352" s="493" t="n">
        <v>59.4</v>
      </c>
    </row>
    <row r="353">
      <c r="A353" t="inlineStr">
        <is>
          <t>[C11A1] 심혈관 질환 다중요법 목적의 복합제제 (단일 투약 형태)</t>
        </is>
      </c>
      <c r="B353" t="inlineStr">
        <is>
          <t>일동제약</t>
        </is>
      </c>
      <c r="C353" t="inlineStr">
        <is>
          <t>텔로스톱</t>
        </is>
      </c>
      <c r="D353" t="inlineStr">
        <is>
          <t>일동제약</t>
        </is>
      </c>
      <c r="E353" t="inlineStr">
        <is>
          <t>rosuvastatin calcium  ( as rosuvastatin),  telmisartan</t>
        </is>
      </c>
      <c r="F353" t="inlineStr">
        <is>
          <t>기타(치과의원, 치과병원 등)</t>
        </is>
      </c>
      <c r="G353" t="inlineStr">
        <is>
          <t>Generic</t>
        </is>
      </c>
      <c r="H353" s="493" t="n">
        <v>0</v>
      </c>
      <c r="I353" s="493" t="n">
        <v>0</v>
      </c>
      <c r="J353" s="493" t="n">
        <v>0</v>
      </c>
      <c r="K353" s="493" t="n">
        <v>0</v>
      </c>
      <c r="L353" s="493" t="n">
        <v>0</v>
      </c>
      <c r="M353" s="493" t="n">
        <v>0</v>
      </c>
      <c r="N353" s="493" t="n">
        <v>0</v>
      </c>
      <c r="O353" s="493" t="n">
        <v>0</v>
      </c>
      <c r="P353" s="493" t="n">
        <v>0</v>
      </c>
      <c r="Q353" s="493" t="n">
        <v>0</v>
      </c>
      <c r="R353" s="493" t="n">
        <v>0</v>
      </c>
      <c r="S353" s="493" t="n">
        <v>0</v>
      </c>
      <c r="T353" s="493" t="n">
        <v>0</v>
      </c>
      <c r="U353" s="493" t="n">
        <v>173.4</v>
      </c>
      <c r="V353" s="493" t="n">
        <v>0</v>
      </c>
      <c r="W353" s="493" t="n">
        <v>0</v>
      </c>
      <c r="X353" s="493" t="n">
        <v>0</v>
      </c>
      <c r="Y353" s="493" t="n">
        <v>0</v>
      </c>
      <c r="Z353" s="493" t="n">
        <v>0</v>
      </c>
      <c r="AA353" s="493" t="n">
        <v>0</v>
      </c>
      <c r="AB353" s="493" t="n">
        <v>0</v>
      </c>
      <c r="AC353" s="493" t="n">
        <v>0</v>
      </c>
      <c r="AD353" s="493" t="n">
        <v>0</v>
      </c>
      <c r="AE353" s="493" t="n">
        <v>0</v>
      </c>
      <c r="AF353" s="493" t="n">
        <v>0</v>
      </c>
      <c r="AG353" s="493" t="n">
        <v>187.2</v>
      </c>
      <c r="AH353" s="493" t="n">
        <v>199.8</v>
      </c>
      <c r="AI353" s="493" t="n">
        <v>206.1</v>
      </c>
      <c r="AJ353" s="493" t="n">
        <v>205.8</v>
      </c>
      <c r="AK353" s="493" t="n">
        <v>396.6</v>
      </c>
      <c r="AL353" s="493" t="n">
        <v>0</v>
      </c>
      <c r="AM353" s="493" t="n">
        <v>0</v>
      </c>
      <c r="AN353" s="493" t="n">
        <v>0</v>
      </c>
      <c r="AO353" s="493" t="n">
        <v>0</v>
      </c>
      <c r="AP353" s="493" t="n">
        <v>0</v>
      </c>
      <c r="AQ353" s="493" t="n">
        <v>0</v>
      </c>
      <c r="AR353" s="493" t="n">
        <v>0</v>
      </c>
      <c r="AS353" s="493" t="n">
        <v>0</v>
      </c>
      <c r="AT353" s="493" t="n">
        <v>0</v>
      </c>
      <c r="AU353" s="493" t="n">
        <v>0</v>
      </c>
      <c r="AV353" s="493" t="n">
        <v>0</v>
      </c>
      <c r="AW353" s="493" t="n">
        <v>0</v>
      </c>
      <c r="AX353" s="493" t="n">
        <v>0</v>
      </c>
      <c r="AY353" s="493" t="n">
        <v>0</v>
      </c>
      <c r="AZ353" s="493" t="n">
        <v>0</v>
      </c>
      <c r="BA353" s="493" t="n">
        <v>0</v>
      </c>
      <c r="BB353" s="493" t="n">
        <v>0</v>
      </c>
      <c r="BC353" s="493" t="n">
        <v>0</v>
      </c>
      <c r="BD353" s="493" t="n">
        <v>0</v>
      </c>
      <c r="BE353" s="493" t="n">
        <v>0</v>
      </c>
      <c r="BF353" s="493" t="n">
        <v>0</v>
      </c>
      <c r="BG353" s="493" t="n">
        <v>0</v>
      </c>
      <c r="BH353" s="493" t="n">
        <v>0</v>
      </c>
      <c r="BI353" s="493" t="n">
        <v>0</v>
      </c>
      <c r="BJ353" s="493" t="n">
        <v>0</v>
      </c>
      <c r="BK353" s="493" t="n">
        <v>0</v>
      </c>
      <c r="BL353" s="493" t="n">
        <v>0</v>
      </c>
      <c r="BM353" s="493" t="n">
        <v>0</v>
      </c>
      <c r="BN353" s="493" t="n">
        <v>0</v>
      </c>
      <c r="BO353" s="493" t="n">
        <v>0</v>
      </c>
      <c r="BP353" s="493" t="n">
        <v>0</v>
      </c>
      <c r="BQ353" s="493" t="n">
        <v>0</v>
      </c>
      <c r="BR353" s="493" t="n">
        <v>0</v>
      </c>
      <c r="BS353" s="493" t="n">
        <v>0</v>
      </c>
      <c r="BT353" s="493" t="n">
        <v>0</v>
      </c>
      <c r="BU353" s="493" t="n">
        <v>0</v>
      </c>
      <c r="BV353" s="493" t="n">
        <v>0</v>
      </c>
      <c r="BW353" s="493" t="n">
        <v>0</v>
      </c>
    </row>
    <row r="354">
      <c r="A354" t="inlineStr">
        <is>
          <t>[C11A1] 심혈관 질환 다중요법 목적의 복합제제 (단일 투약 형태)</t>
        </is>
      </c>
      <c r="B354" t="inlineStr">
        <is>
          <t>일동제약</t>
        </is>
      </c>
      <c r="C354" t="inlineStr">
        <is>
          <t>텔로스톱 플러스</t>
        </is>
      </c>
      <c r="D354" t="inlineStr">
        <is>
          <t>일동제약</t>
        </is>
      </c>
      <c r="E354" t="inlineStr">
        <is>
          <t>amlodipine besylate  ( as amlodipine),  rosuvastatin calcium  ( as rosuvastatin),  telmisartan</t>
        </is>
      </c>
      <c r="F354" t="inlineStr">
        <is>
          <t>상급종합병원</t>
        </is>
      </c>
      <c r="G354" t="inlineStr">
        <is>
          <t>Original</t>
        </is>
      </c>
      <c r="H354" s="493" t="n">
        <v>38214.71</v>
      </c>
      <c r="I354" s="493" t="n">
        <v>84549.07000000001</v>
      </c>
      <c r="J354" s="493" t="n">
        <v>63782.72</v>
      </c>
      <c r="K354" s="493" t="n">
        <v>67032.12</v>
      </c>
      <c r="L354" s="493" t="n">
        <v>76435.91</v>
      </c>
      <c r="M354" s="493" t="n">
        <v>93023.06</v>
      </c>
      <c r="N354" s="493" t="n">
        <v>53392.9</v>
      </c>
      <c r="O354" s="493" t="n">
        <v>79711.16</v>
      </c>
      <c r="P354" s="493" t="n">
        <v>99125.21000000001</v>
      </c>
      <c r="Q354" s="493" t="n">
        <v>56823.01</v>
      </c>
      <c r="R354" s="493" t="n">
        <v>55940.87</v>
      </c>
      <c r="S354" s="493" t="n">
        <v>120451.71</v>
      </c>
      <c r="T354" s="493" t="n">
        <v>80724.91</v>
      </c>
      <c r="U354" s="493" t="n">
        <v>89762.31</v>
      </c>
      <c r="V354" s="493" t="n">
        <v>95483.09</v>
      </c>
      <c r="W354" s="493" t="n">
        <v>88541.00999999999</v>
      </c>
      <c r="X354" s="493" t="n">
        <v>74468.69</v>
      </c>
      <c r="Y354" s="493" t="n">
        <v>63747.11</v>
      </c>
      <c r="Z354" s="493" t="n">
        <v>81742.73</v>
      </c>
      <c r="AA354" s="493" t="n">
        <v>82039.36</v>
      </c>
      <c r="AB354" s="493" t="n">
        <v>88482.12</v>
      </c>
      <c r="AC354" s="493" t="n">
        <v>94401.61</v>
      </c>
      <c r="AD354" s="493" t="n">
        <v>65906.94</v>
      </c>
      <c r="AE354" s="493" t="n">
        <v>99207.89999999999</v>
      </c>
      <c r="AF354" s="493" t="n">
        <v>98505.10000000001</v>
      </c>
      <c r="AG354" s="493" t="n">
        <v>78169.03</v>
      </c>
      <c r="AH354" s="493" t="n">
        <v>114981.61</v>
      </c>
      <c r="AI354" s="493" t="n">
        <v>79906.63</v>
      </c>
      <c r="AJ354" s="493" t="n">
        <v>120524.24</v>
      </c>
      <c r="AK354" s="493" t="n">
        <v>80815.94</v>
      </c>
      <c r="AL354" s="493" t="n">
        <v>106323.13</v>
      </c>
      <c r="AM354" s="493" t="n">
        <v>65111.4</v>
      </c>
      <c r="AN354" s="493" t="n">
        <v>86164.05</v>
      </c>
      <c r="AO354" s="493" t="n">
        <v>90090.39999999999</v>
      </c>
      <c r="AP354" s="493" t="n">
        <v>68319.38</v>
      </c>
      <c r="AQ354" s="493" t="n">
        <v>67384.64</v>
      </c>
      <c r="AR354" s="493" t="n">
        <v>111724.01</v>
      </c>
      <c r="AS354" s="493" t="n">
        <v>66710.64999999999</v>
      </c>
      <c r="AT354" s="493" t="n">
        <v>95587.61</v>
      </c>
      <c r="AU354" s="493" t="n">
        <v>87161.53</v>
      </c>
      <c r="AV354" s="493" t="n">
        <v>67000.56</v>
      </c>
      <c r="AW354" s="493" t="n">
        <v>50689.17</v>
      </c>
      <c r="AX354" s="493" t="n">
        <v>104660.88</v>
      </c>
      <c r="AY354" s="493" t="n">
        <v>96709.07000000001</v>
      </c>
      <c r="AZ354" s="493" t="n">
        <v>71617.41</v>
      </c>
      <c r="BA354" s="493" t="n">
        <v>66475.46000000001</v>
      </c>
      <c r="BB354" s="493" t="n">
        <v>67315.35000000001</v>
      </c>
      <c r="BC354" s="493" t="n">
        <v>54312.59</v>
      </c>
      <c r="BD354" s="493" t="n">
        <v>88770.59</v>
      </c>
      <c r="BE354" s="493" t="n">
        <v>108427.89</v>
      </c>
      <c r="BF354" s="493" t="n">
        <v>88125.36</v>
      </c>
      <c r="BG354" s="493" t="n">
        <v>78390.8</v>
      </c>
      <c r="BH354" s="493" t="n">
        <v>93202.03</v>
      </c>
      <c r="BI354" s="493" t="n">
        <v>64747.46</v>
      </c>
      <c r="BJ354" s="493" t="n">
        <v>80563.28999999999</v>
      </c>
      <c r="BK354" s="493" t="n">
        <v>67289.11</v>
      </c>
      <c r="BL354" s="493" t="n">
        <v>89151.35000000001</v>
      </c>
      <c r="BM354" s="493" t="n">
        <v>54161.78</v>
      </c>
      <c r="BN354" s="493" t="n">
        <v>69902.39</v>
      </c>
      <c r="BO354" s="493" t="n">
        <v>67203.83</v>
      </c>
      <c r="BP354" s="493" t="n">
        <v>67479.28999999999</v>
      </c>
      <c r="BQ354" s="493" t="n">
        <v>55028.18</v>
      </c>
      <c r="BR354" s="493" t="n">
        <v>67767.31</v>
      </c>
      <c r="BS354" s="493" t="n">
        <v>73027.63</v>
      </c>
      <c r="BT354" s="493" t="n">
        <v>60059.5</v>
      </c>
      <c r="BU354" s="493" t="n">
        <v>60437.2</v>
      </c>
      <c r="BV354" s="493" t="n">
        <v>64409.16</v>
      </c>
      <c r="BW354" s="493" t="n">
        <v>59700.4</v>
      </c>
    </row>
    <row r="355">
      <c r="A355" t="inlineStr">
        <is>
          <t>[C11A1] 심혈관 질환 다중요법 목적의 복합제제 (단일 투약 형태)</t>
        </is>
      </c>
      <c r="B355" t="inlineStr">
        <is>
          <t>일동제약</t>
        </is>
      </c>
      <c r="C355" t="inlineStr">
        <is>
          <t>텔로스톱 플러스</t>
        </is>
      </c>
      <c r="D355" t="inlineStr">
        <is>
          <t>일동제약</t>
        </is>
      </c>
      <c r="E355" t="inlineStr">
        <is>
          <t>amlodipine besylate  ( as amlodipine),  rosuvastatin calcium  ( as rosuvastatin),  telmisartan</t>
        </is>
      </c>
      <c r="F355" t="inlineStr">
        <is>
          <t>종합병원</t>
        </is>
      </c>
      <c r="G355" t="inlineStr">
        <is>
          <t>Original</t>
        </is>
      </c>
      <c r="H355" s="493" t="n">
        <v>40883.28</v>
      </c>
      <c r="I355" s="493" t="n">
        <v>37812.38</v>
      </c>
      <c r="J355" s="493" t="n">
        <v>31794.93</v>
      </c>
      <c r="K355" s="493" t="n">
        <v>41919.52</v>
      </c>
      <c r="L355" s="493" t="n">
        <v>36662.55</v>
      </c>
      <c r="M355" s="493" t="n">
        <v>34943.15</v>
      </c>
      <c r="N355" s="493" t="n">
        <v>52574.79</v>
      </c>
      <c r="O355" s="493" t="n">
        <v>31163.69</v>
      </c>
      <c r="P355" s="493" t="n">
        <v>36261.26</v>
      </c>
      <c r="Q355" s="493" t="n">
        <v>33078.24</v>
      </c>
      <c r="R355" s="493" t="n">
        <v>41151.98</v>
      </c>
      <c r="S355" s="493" t="n">
        <v>31819.02</v>
      </c>
      <c r="T355" s="493" t="n">
        <v>35722.63</v>
      </c>
      <c r="U355" s="493" t="n">
        <v>30672.24</v>
      </c>
      <c r="V355" s="493" t="n">
        <v>38240.11</v>
      </c>
      <c r="W355" s="493" t="n">
        <v>32228.95</v>
      </c>
      <c r="X355" s="493" t="n">
        <v>28790.58</v>
      </c>
      <c r="Y355" s="493" t="n">
        <v>33801.39</v>
      </c>
      <c r="Z355" s="493" t="n">
        <v>40467.74</v>
      </c>
      <c r="AA355" s="493" t="n">
        <v>26335.88</v>
      </c>
      <c r="AB355" s="493" t="n">
        <v>38879.51</v>
      </c>
      <c r="AC355" s="493" t="n">
        <v>32948.33</v>
      </c>
      <c r="AD355" s="493" t="n">
        <v>43257.36</v>
      </c>
      <c r="AE355" s="493" t="n">
        <v>34773.23</v>
      </c>
      <c r="AF355" s="493" t="n">
        <v>40379.02</v>
      </c>
      <c r="AG355" s="493" t="n">
        <v>25817.99</v>
      </c>
      <c r="AH355" s="493" t="n">
        <v>41342.13</v>
      </c>
      <c r="AI355" s="493" t="n">
        <v>34958.31</v>
      </c>
      <c r="AJ355" s="493" t="n">
        <v>41496.12</v>
      </c>
      <c r="AK355" s="493" t="n">
        <v>27790.85</v>
      </c>
      <c r="AL355" s="493" t="n">
        <v>44358.61</v>
      </c>
      <c r="AM355" s="493" t="n">
        <v>26762.81</v>
      </c>
      <c r="AN355" s="493" t="n">
        <v>34200.08</v>
      </c>
      <c r="AO355" s="493" t="n">
        <v>31323.8</v>
      </c>
      <c r="AP355" s="493" t="n">
        <v>32460.96</v>
      </c>
      <c r="AQ355" s="493" t="n">
        <v>32821.87</v>
      </c>
      <c r="AR355" s="493" t="n">
        <v>39515.41</v>
      </c>
      <c r="AS355" s="493" t="n">
        <v>31678.14</v>
      </c>
      <c r="AT355" s="493" t="n">
        <v>38686.45</v>
      </c>
      <c r="AU355" s="493" t="n">
        <v>48202.37</v>
      </c>
      <c r="AV355" s="493" t="n">
        <v>45877.04</v>
      </c>
      <c r="AW355" s="493" t="n">
        <v>27774.26</v>
      </c>
      <c r="AX355" s="493" t="n">
        <v>39054.32</v>
      </c>
      <c r="AY355" s="493" t="n">
        <v>48991.07</v>
      </c>
      <c r="AZ355" s="493" t="n">
        <v>33580.38</v>
      </c>
      <c r="BA355" s="493" t="n">
        <v>48432.92</v>
      </c>
      <c r="BB355" s="493" t="n">
        <v>42132.89</v>
      </c>
      <c r="BC355" s="493" t="n">
        <v>40583.66</v>
      </c>
      <c r="BD355" s="493" t="n">
        <v>45454.69</v>
      </c>
      <c r="BE355" s="493" t="n">
        <v>52208.51</v>
      </c>
      <c r="BF355" s="493" t="n">
        <v>45151.35</v>
      </c>
      <c r="BG355" s="493" t="n">
        <v>43392.18</v>
      </c>
      <c r="BH355" s="493" t="n">
        <v>45303.85</v>
      </c>
      <c r="BI355" s="493" t="n">
        <v>34544.42</v>
      </c>
      <c r="BJ355" s="493" t="n">
        <v>34778.28</v>
      </c>
      <c r="BK355" s="493" t="n">
        <v>41978.89</v>
      </c>
      <c r="BL355" s="493" t="n">
        <v>48984.15</v>
      </c>
      <c r="BM355" s="493" t="n">
        <v>38212.22</v>
      </c>
      <c r="BN355" s="493" t="n">
        <v>33794.86</v>
      </c>
      <c r="BO355" s="493" t="n">
        <v>43068.78</v>
      </c>
      <c r="BP355" s="493" t="n">
        <v>27098.45</v>
      </c>
      <c r="BQ355" s="493" t="n">
        <v>31613.24</v>
      </c>
      <c r="BR355" s="493" t="n">
        <v>55202.06</v>
      </c>
      <c r="BS355" s="493" t="n">
        <v>38790.76</v>
      </c>
      <c r="BT355" s="493" t="n">
        <v>39201.07</v>
      </c>
      <c r="BU355" s="493" t="n">
        <v>33450.44</v>
      </c>
      <c r="BV355" s="493" t="n">
        <v>25669.69</v>
      </c>
      <c r="BW355" s="493" t="n">
        <v>27696.84</v>
      </c>
    </row>
    <row r="356">
      <c r="A356" t="inlineStr">
        <is>
          <t>[C11A1] 심혈관 질환 다중요법 목적의 복합제제 (단일 투약 형태)</t>
        </is>
      </c>
      <c r="B356" t="inlineStr">
        <is>
          <t>일동제약</t>
        </is>
      </c>
      <c r="C356" t="inlineStr">
        <is>
          <t>텔로스톱 플러스</t>
        </is>
      </c>
      <c r="D356" t="inlineStr">
        <is>
          <t>일동제약</t>
        </is>
      </c>
      <c r="E356" t="inlineStr">
        <is>
          <t>amlodipine besylate  ( as amlodipine),  rosuvastatin calcium  ( as rosuvastatin),  telmisartan</t>
        </is>
      </c>
      <c r="F356" t="inlineStr">
        <is>
          <t>병원</t>
        </is>
      </c>
      <c r="G356" t="inlineStr">
        <is>
          <t>Original</t>
        </is>
      </c>
      <c r="H356" s="493" t="n">
        <v>5280.54</v>
      </c>
      <c r="I356" s="493" t="n">
        <v>6716.71</v>
      </c>
      <c r="J356" s="493" t="n">
        <v>4607.1</v>
      </c>
      <c r="K356" s="493" t="n">
        <v>3001.8</v>
      </c>
      <c r="L356" s="493" t="n">
        <v>8530.9</v>
      </c>
      <c r="M356" s="493" t="n">
        <v>3111.3</v>
      </c>
      <c r="N356" s="493" t="n">
        <v>6331.5</v>
      </c>
      <c r="O356" s="493" t="n">
        <v>6586.2</v>
      </c>
      <c r="P356" s="493" t="n">
        <v>4608.6</v>
      </c>
      <c r="Q356" s="493" t="n">
        <v>4265.7</v>
      </c>
      <c r="R356" s="493" t="n">
        <v>6252.52</v>
      </c>
      <c r="S356" s="493" t="n">
        <v>4385.79</v>
      </c>
      <c r="T356" s="493" t="n">
        <v>6727.2</v>
      </c>
      <c r="U356" s="493" t="n">
        <v>4681.2</v>
      </c>
      <c r="V356" s="493" t="n">
        <v>4412.4</v>
      </c>
      <c r="W356" s="493" t="n">
        <v>3795</v>
      </c>
      <c r="X356" s="493" t="n">
        <v>3069</v>
      </c>
      <c r="Y356" s="493" t="n">
        <v>6469.7</v>
      </c>
      <c r="Z356" s="493" t="n">
        <v>4944.3</v>
      </c>
      <c r="AA356" s="493" t="n">
        <v>3805.2</v>
      </c>
      <c r="AB356" s="493" t="n">
        <v>2966.4</v>
      </c>
      <c r="AC356" s="493" t="n">
        <v>4636.1</v>
      </c>
      <c r="AD356" s="493" t="n">
        <v>2199.92</v>
      </c>
      <c r="AE356" s="493" t="n">
        <v>4910</v>
      </c>
      <c r="AF356" s="493" t="n">
        <v>4081.62</v>
      </c>
      <c r="AG356" s="493" t="n">
        <v>6096.85</v>
      </c>
      <c r="AH356" s="493" t="n">
        <v>5705.49</v>
      </c>
      <c r="AI356" s="493" t="n">
        <v>4845.65</v>
      </c>
      <c r="AJ356" s="493" t="n">
        <v>5598.48</v>
      </c>
      <c r="AK356" s="493" t="n">
        <v>4790.84</v>
      </c>
      <c r="AL356" s="493" t="n">
        <v>4155.24</v>
      </c>
      <c r="AM356" s="493" t="n">
        <v>4811.56</v>
      </c>
      <c r="AN356" s="493" t="n">
        <v>4718.56</v>
      </c>
      <c r="AO356" s="493" t="n">
        <v>3958.23</v>
      </c>
      <c r="AP356" s="493" t="n">
        <v>3892.08</v>
      </c>
      <c r="AQ356" s="493" t="n">
        <v>3137.82</v>
      </c>
      <c r="AR356" s="493" t="n">
        <v>6550.53</v>
      </c>
      <c r="AS356" s="493" t="n">
        <v>4088.82</v>
      </c>
      <c r="AT356" s="493" t="n">
        <v>4403.7</v>
      </c>
      <c r="AU356" s="493" t="n">
        <v>3915.14</v>
      </c>
      <c r="AV356" s="493" t="n">
        <v>3442.35</v>
      </c>
      <c r="AW356" s="493" t="n">
        <v>4325.47</v>
      </c>
      <c r="AX356" s="493" t="n">
        <v>2028.08</v>
      </c>
      <c r="AY356" s="493" t="n">
        <v>3494.54</v>
      </c>
      <c r="AZ356" s="493" t="n">
        <v>4549.92</v>
      </c>
      <c r="BA356" s="493" t="n">
        <v>2107.72</v>
      </c>
      <c r="BB356" s="493" t="n">
        <v>3520.2</v>
      </c>
      <c r="BC356" s="493" t="n">
        <v>5967.08</v>
      </c>
      <c r="BD356" s="493" t="n">
        <v>2718.35</v>
      </c>
      <c r="BE356" s="493" t="n">
        <v>6504.12</v>
      </c>
      <c r="BF356" s="493" t="n">
        <v>6325.5</v>
      </c>
      <c r="BG356" s="493" t="n">
        <v>6520.07</v>
      </c>
      <c r="BH356" s="493" t="n">
        <v>2902.58</v>
      </c>
      <c r="BI356" s="493" t="n">
        <v>3933.26</v>
      </c>
      <c r="BJ356" s="493" t="n">
        <v>11057.58</v>
      </c>
      <c r="BK356" s="493" t="n">
        <v>6871.72</v>
      </c>
      <c r="BL356" s="493" t="n">
        <v>4213.88</v>
      </c>
      <c r="BM356" s="493" t="n">
        <v>3898.82</v>
      </c>
      <c r="BN356" s="493" t="n">
        <v>2289.34</v>
      </c>
      <c r="BO356" s="493" t="n">
        <v>2104.78</v>
      </c>
      <c r="BP356" s="493" t="n">
        <v>2208.5</v>
      </c>
      <c r="BQ356" s="493" t="n">
        <v>1585.56</v>
      </c>
      <c r="BR356" s="493" t="n">
        <v>2799.12</v>
      </c>
      <c r="BS356" s="493" t="n">
        <v>2292.24</v>
      </c>
      <c r="BT356" s="493" t="n">
        <v>1640.16</v>
      </c>
      <c r="BU356" s="493" t="n">
        <v>5073</v>
      </c>
      <c r="BV356" s="493" t="n">
        <v>1793.18</v>
      </c>
      <c r="BW356" s="493" t="n">
        <v>2097.04</v>
      </c>
    </row>
    <row r="357">
      <c r="A357" t="inlineStr">
        <is>
          <t>[C11A1] 심혈관 질환 다중요법 목적의 복합제제 (단일 투약 형태)</t>
        </is>
      </c>
      <c r="B357" t="inlineStr">
        <is>
          <t>일동제약</t>
        </is>
      </c>
      <c r="C357" t="inlineStr">
        <is>
          <t>텔로스톱 플러스</t>
        </is>
      </c>
      <c r="D357" t="inlineStr">
        <is>
          <t>일동제약</t>
        </is>
      </c>
      <c r="E357" t="inlineStr">
        <is>
          <t>amlodipine besylate  ( as amlodipine),  rosuvastatin calcium  ( as rosuvastatin),  telmisartan</t>
        </is>
      </c>
      <c r="F357" t="inlineStr">
        <is>
          <t>의원</t>
        </is>
      </c>
      <c r="G357" t="inlineStr">
        <is>
          <t>Original</t>
        </is>
      </c>
      <c r="H357" s="493" t="n">
        <v>139443.74</v>
      </c>
      <c r="I357" s="493" t="n">
        <v>121336.54</v>
      </c>
      <c r="J357" s="493" t="n">
        <v>151778.24</v>
      </c>
      <c r="K357" s="493" t="n">
        <v>143718.09</v>
      </c>
      <c r="L357" s="493" t="n">
        <v>137553.45</v>
      </c>
      <c r="M357" s="493" t="n">
        <v>138891.85</v>
      </c>
      <c r="N357" s="493" t="n">
        <v>148552.65</v>
      </c>
      <c r="O357" s="493" t="n">
        <v>138677.99</v>
      </c>
      <c r="P357" s="493" t="n">
        <v>137513.6</v>
      </c>
      <c r="Q357" s="493" t="n">
        <v>141330.89</v>
      </c>
      <c r="R357" s="493" t="n">
        <v>145884.9</v>
      </c>
      <c r="S357" s="493" t="n">
        <v>146743.14</v>
      </c>
      <c r="T357" s="493" t="n">
        <v>149929.41</v>
      </c>
      <c r="U357" s="493" t="n">
        <v>129766.38</v>
      </c>
      <c r="V357" s="493" t="n">
        <v>143438.55</v>
      </c>
      <c r="W357" s="493" t="n">
        <v>132071.3</v>
      </c>
      <c r="X357" s="493" t="n">
        <v>148005.86</v>
      </c>
      <c r="Y357" s="493" t="n">
        <v>144197.83</v>
      </c>
      <c r="Z357" s="493" t="n">
        <v>151502.25</v>
      </c>
      <c r="AA357" s="493" t="n">
        <v>152271.68</v>
      </c>
      <c r="AB357" s="493" t="n">
        <v>144204.77</v>
      </c>
      <c r="AC357" s="493" t="n">
        <v>151045.19</v>
      </c>
      <c r="AD357" s="493" t="n">
        <v>147033.49</v>
      </c>
      <c r="AE357" s="493" t="n">
        <v>160856.93</v>
      </c>
      <c r="AF357" s="493" t="n">
        <v>138841.8</v>
      </c>
      <c r="AG357" s="493" t="n">
        <v>152966.24</v>
      </c>
      <c r="AH357" s="493" t="n">
        <v>155387.48</v>
      </c>
      <c r="AI357" s="493" t="n">
        <v>155683.54</v>
      </c>
      <c r="AJ357" s="493" t="n">
        <v>172680.47</v>
      </c>
      <c r="AK357" s="493" t="n">
        <v>163839.77</v>
      </c>
      <c r="AL357" s="493" t="n">
        <v>165005.96</v>
      </c>
      <c r="AM357" s="493" t="n">
        <v>169990.75</v>
      </c>
      <c r="AN357" s="493" t="n">
        <v>161393.83</v>
      </c>
      <c r="AO357" s="493" t="n">
        <v>157795.66</v>
      </c>
      <c r="AP357" s="493" t="n">
        <v>163493.81</v>
      </c>
      <c r="AQ357" s="493" t="n">
        <v>154389.38</v>
      </c>
      <c r="AR357" s="493" t="n">
        <v>175029.28</v>
      </c>
      <c r="AS357" s="493" t="n">
        <v>146139.71</v>
      </c>
      <c r="AT357" s="493" t="n">
        <v>155739.3</v>
      </c>
      <c r="AU357" s="493" t="n">
        <v>154860.02</v>
      </c>
      <c r="AV357" s="493" t="n">
        <v>166096.54</v>
      </c>
      <c r="AW357" s="493" t="n">
        <v>143683.97</v>
      </c>
      <c r="AX357" s="493" t="n">
        <v>169561.6</v>
      </c>
      <c r="AY357" s="493" t="n">
        <v>157769.68</v>
      </c>
      <c r="AZ357" s="493" t="n">
        <v>159986.62</v>
      </c>
      <c r="BA357" s="493" t="n">
        <v>149226.88</v>
      </c>
      <c r="BB357" s="493" t="n">
        <v>154452.56</v>
      </c>
      <c r="BC357" s="493" t="n">
        <v>166114.13</v>
      </c>
      <c r="BD357" s="493" t="n">
        <v>151178.12</v>
      </c>
      <c r="BE357" s="493" t="n">
        <v>159620.69</v>
      </c>
      <c r="BF357" s="493" t="n">
        <v>157323.64</v>
      </c>
      <c r="BG357" s="493" t="n">
        <v>156383.5</v>
      </c>
      <c r="BH357" s="493" t="n">
        <v>165901.49</v>
      </c>
      <c r="BI357" s="493" t="n">
        <v>153417.78</v>
      </c>
      <c r="BJ357" s="493" t="n">
        <v>158992.96</v>
      </c>
      <c r="BK357" s="493" t="n">
        <v>171486.83</v>
      </c>
      <c r="BL357" s="493" t="n">
        <v>184176.25</v>
      </c>
      <c r="BM357" s="493" t="n">
        <v>153391.86</v>
      </c>
      <c r="BN357" s="493" t="n">
        <v>147466.46</v>
      </c>
      <c r="BO357" s="493" t="n">
        <v>172645.06</v>
      </c>
      <c r="BP357" s="493" t="n">
        <v>141335.5</v>
      </c>
      <c r="BQ357" s="493" t="n">
        <v>141249.96</v>
      </c>
      <c r="BR357" s="493" t="n">
        <v>157416.45</v>
      </c>
      <c r="BS357" s="493" t="n">
        <v>148440.05</v>
      </c>
      <c r="BT357" s="493" t="n">
        <v>146350.72</v>
      </c>
      <c r="BU357" s="493" t="n">
        <v>150906.36</v>
      </c>
      <c r="BV357" s="493" t="n">
        <v>156000.92</v>
      </c>
      <c r="BW357" s="493" t="n">
        <v>156985.89</v>
      </c>
    </row>
    <row r="358">
      <c r="A358" t="inlineStr">
        <is>
          <t>[C11A1] 심혈관 질환 다중요법 목적의 복합제제 (단일 투약 형태)</t>
        </is>
      </c>
      <c r="B358" t="inlineStr">
        <is>
          <t>일동제약</t>
        </is>
      </c>
      <c r="C358" t="inlineStr">
        <is>
          <t>텔로스톱 플러스</t>
        </is>
      </c>
      <c r="D358" t="inlineStr">
        <is>
          <t>일동제약</t>
        </is>
      </c>
      <c r="E358" t="inlineStr">
        <is>
          <t>amlodipine besylate  ( as amlodipine),  rosuvastatin calcium  ( as rosuvastatin),  telmisartan</t>
        </is>
      </c>
      <c r="F358" t="inlineStr">
        <is>
          <t>보건소</t>
        </is>
      </c>
      <c r="G358" t="inlineStr">
        <is>
          <t>Original</t>
        </is>
      </c>
      <c r="H358" s="493" t="n">
        <v>200.97</v>
      </c>
      <c r="I358" s="493" t="n">
        <v>1405.5</v>
      </c>
      <c r="J358" s="493" t="n">
        <v>565.72</v>
      </c>
      <c r="K358" s="493" t="n">
        <v>1897.2</v>
      </c>
      <c r="L358" s="493" t="n">
        <v>1139.4</v>
      </c>
      <c r="M358" s="493" t="n">
        <v>346.48</v>
      </c>
      <c r="N358" s="493" t="n">
        <v>1651.2</v>
      </c>
      <c r="O358" s="493" t="n">
        <v>204.96</v>
      </c>
      <c r="P358" s="493" t="n">
        <v>1326.9</v>
      </c>
      <c r="Q358" s="493" t="n">
        <v>619.8</v>
      </c>
      <c r="R358" s="493" t="n">
        <v>1594.2</v>
      </c>
      <c r="S358" s="493" t="n">
        <v>210.6</v>
      </c>
      <c r="T358" s="493" t="n">
        <v>1305</v>
      </c>
      <c r="U358" s="493" t="n">
        <v>410.7</v>
      </c>
      <c r="V358" s="493" t="n">
        <v>315.9</v>
      </c>
      <c r="W358" s="493" t="n">
        <v>135</v>
      </c>
      <c r="X358" s="493" t="n">
        <v>0</v>
      </c>
      <c r="Y358" s="493" t="n">
        <v>0</v>
      </c>
      <c r="Z358" s="493" t="n">
        <v>670.2</v>
      </c>
      <c r="AA358" s="493" t="n">
        <v>273.6</v>
      </c>
      <c r="AB358" s="493" t="n">
        <v>0</v>
      </c>
      <c r="AC358" s="493" t="n">
        <v>0</v>
      </c>
      <c r="AD358" s="493" t="n">
        <v>0</v>
      </c>
      <c r="AE358" s="493" t="n">
        <v>377.1</v>
      </c>
      <c r="AF358" s="493" t="n">
        <v>0</v>
      </c>
      <c r="AG358" s="493" t="n">
        <v>258</v>
      </c>
      <c r="AH358" s="493" t="n">
        <v>102</v>
      </c>
      <c r="AI358" s="493" t="n">
        <v>477</v>
      </c>
      <c r="AJ358" s="493" t="n">
        <v>421.8</v>
      </c>
      <c r="AK358" s="493" t="n">
        <v>158.4</v>
      </c>
      <c r="AL358" s="493" t="n">
        <v>3944.1</v>
      </c>
      <c r="AM358" s="493" t="n">
        <v>0</v>
      </c>
      <c r="AN358" s="493" t="n">
        <v>332.1</v>
      </c>
      <c r="AO358" s="493" t="n">
        <v>820.5</v>
      </c>
      <c r="AP358" s="493" t="n">
        <v>0</v>
      </c>
      <c r="AQ358" s="493" t="n">
        <v>2009.1</v>
      </c>
      <c r="AR358" s="493" t="n">
        <v>14.7</v>
      </c>
      <c r="AS358" s="493" t="n">
        <v>196.8</v>
      </c>
      <c r="AT358" s="493" t="n">
        <v>0</v>
      </c>
      <c r="AU358" s="493" t="n">
        <v>3299.7</v>
      </c>
      <c r="AV358" s="493" t="n">
        <v>0</v>
      </c>
      <c r="AW358" s="493" t="n">
        <v>2394.6</v>
      </c>
      <c r="AX358" s="493" t="n">
        <v>627.3</v>
      </c>
      <c r="AY358" s="493" t="n">
        <v>186</v>
      </c>
      <c r="AZ358" s="493" t="n">
        <v>0</v>
      </c>
      <c r="BA358" s="493" t="n">
        <v>212.4</v>
      </c>
      <c r="BB358" s="493" t="n">
        <v>369</v>
      </c>
      <c r="BC358" s="493" t="n">
        <v>54.18</v>
      </c>
      <c r="BD358" s="493" t="n">
        <v>1486.8</v>
      </c>
      <c r="BE358" s="493" t="n">
        <v>1578.9</v>
      </c>
      <c r="BF358" s="493" t="n">
        <v>390.3</v>
      </c>
      <c r="BG358" s="493" t="n">
        <v>680.4</v>
      </c>
      <c r="BH358" s="493" t="n">
        <v>795.6</v>
      </c>
      <c r="BI358" s="493" t="n">
        <v>0</v>
      </c>
      <c r="BJ358" s="493" t="n">
        <v>1091.7</v>
      </c>
      <c r="BK358" s="493" t="n">
        <v>446.4</v>
      </c>
      <c r="BL358" s="493" t="n">
        <v>0</v>
      </c>
      <c r="BM358" s="493" t="n">
        <v>1416.6</v>
      </c>
      <c r="BN358" s="493" t="n">
        <v>0</v>
      </c>
      <c r="BO358" s="493" t="n">
        <v>496.8</v>
      </c>
      <c r="BP358" s="493" t="n">
        <v>1500.3</v>
      </c>
      <c r="BQ358" s="493" t="n">
        <v>0</v>
      </c>
      <c r="BR358" s="493" t="n">
        <v>0</v>
      </c>
      <c r="BS358" s="493" t="n">
        <v>1413.9</v>
      </c>
      <c r="BT358" s="493" t="n">
        <v>864.12</v>
      </c>
      <c r="BU358" s="493" t="n">
        <v>5181</v>
      </c>
      <c r="BV358" s="493" t="n">
        <v>495.9</v>
      </c>
      <c r="BW358" s="493" t="n">
        <v>2059.2</v>
      </c>
    </row>
    <row r="359">
      <c r="A359" t="inlineStr">
        <is>
          <t>[C11A1] 심혈관 질환 다중요법 목적의 복합제제 (단일 투약 형태)</t>
        </is>
      </c>
      <c r="B359" t="inlineStr">
        <is>
          <t>일동제약</t>
        </is>
      </c>
      <c r="C359" t="inlineStr">
        <is>
          <t>텔로스톱 플러스</t>
        </is>
      </c>
      <c r="D359" t="inlineStr">
        <is>
          <t>일동제약</t>
        </is>
      </c>
      <c r="E359" t="inlineStr">
        <is>
          <t>amlodipine besylate  ( as amlodipine),  rosuvastatin calcium  ( as rosuvastatin),  telmisartan</t>
        </is>
      </c>
      <c r="F359" t="inlineStr">
        <is>
          <t>기타(치과의원, 치과병원 등)</t>
        </is>
      </c>
      <c r="G359" t="inlineStr">
        <is>
          <t>Original</t>
        </is>
      </c>
      <c r="H359" s="493" t="n">
        <v>0</v>
      </c>
      <c r="I359" s="493" t="n">
        <v>0</v>
      </c>
      <c r="J359" s="493" t="n">
        <v>0</v>
      </c>
      <c r="K359" s="493" t="n">
        <v>0</v>
      </c>
      <c r="L359" s="493" t="n">
        <v>0</v>
      </c>
      <c r="M359" s="493" t="n">
        <v>0</v>
      </c>
      <c r="N359" s="493" t="n">
        <v>0</v>
      </c>
      <c r="O359" s="493" t="n">
        <v>0</v>
      </c>
      <c r="P359" s="493" t="n">
        <v>0</v>
      </c>
      <c r="Q359" s="493" t="n">
        <v>0</v>
      </c>
      <c r="R359" s="493" t="n">
        <v>0</v>
      </c>
      <c r="S359" s="493" t="n">
        <v>0</v>
      </c>
      <c r="T359" s="493" t="n">
        <v>0</v>
      </c>
      <c r="U359" s="493" t="n">
        <v>0</v>
      </c>
      <c r="V359" s="493" t="n">
        <v>0</v>
      </c>
      <c r="W359" s="493" t="n">
        <v>0</v>
      </c>
      <c r="X359" s="493" t="n">
        <v>0</v>
      </c>
      <c r="Y359" s="493" t="n">
        <v>0</v>
      </c>
      <c r="Z359" s="493" t="n">
        <v>0</v>
      </c>
      <c r="AA359" s="493" t="n">
        <v>0</v>
      </c>
      <c r="AB359" s="493" t="n">
        <v>0</v>
      </c>
      <c r="AC359" s="493" t="n">
        <v>0</v>
      </c>
      <c r="AD359" s="493" t="n">
        <v>0</v>
      </c>
      <c r="AE359" s="493" t="n">
        <v>0</v>
      </c>
      <c r="AF359" s="493" t="n">
        <v>0</v>
      </c>
      <c r="AG359" s="493" t="n">
        <v>0</v>
      </c>
      <c r="AH359" s="493" t="n">
        <v>0</v>
      </c>
      <c r="AI359" s="493" t="n">
        <v>0</v>
      </c>
      <c r="AJ359" s="493" t="n">
        <v>0</v>
      </c>
      <c r="AK359" s="493" t="n">
        <v>0</v>
      </c>
      <c r="AL359" s="493" t="n">
        <v>0</v>
      </c>
      <c r="AM359" s="493" t="n">
        <v>0</v>
      </c>
      <c r="AN359" s="493" t="n">
        <v>0</v>
      </c>
      <c r="AO359" s="493" t="n">
        <v>0</v>
      </c>
      <c r="AP359" s="493" t="n">
        <v>0</v>
      </c>
      <c r="AQ359" s="493" t="n">
        <v>0</v>
      </c>
      <c r="AR359" s="493" t="n">
        <v>0</v>
      </c>
      <c r="AS359" s="493" t="n">
        <v>0</v>
      </c>
      <c r="AT359" s="493" t="n">
        <v>0</v>
      </c>
      <c r="AU359" s="493" t="n">
        <v>0</v>
      </c>
      <c r="AV359" s="493" t="n">
        <v>0</v>
      </c>
      <c r="AW359" s="493" t="n">
        <v>0</v>
      </c>
      <c r="AX359" s="493" t="n">
        <v>0</v>
      </c>
      <c r="AY359" s="493" t="n">
        <v>0</v>
      </c>
      <c r="AZ359" s="493" t="n">
        <v>0</v>
      </c>
      <c r="BA359" s="493" t="n">
        <v>0</v>
      </c>
      <c r="BB359" s="493" t="n">
        <v>558.9</v>
      </c>
      <c r="BC359" s="493" t="n">
        <v>0</v>
      </c>
      <c r="BD359" s="493" t="n">
        <v>0</v>
      </c>
      <c r="BE359" s="493" t="n">
        <v>442.8</v>
      </c>
      <c r="BF359" s="493" t="n">
        <v>0</v>
      </c>
      <c r="BG359" s="493" t="n">
        <v>0</v>
      </c>
      <c r="BH359" s="493" t="n">
        <v>473.4</v>
      </c>
      <c r="BI359" s="493" t="n">
        <v>0</v>
      </c>
      <c r="BJ359" s="493" t="n">
        <v>0</v>
      </c>
      <c r="BK359" s="493" t="n">
        <v>440.1</v>
      </c>
      <c r="BL359" s="493" t="n">
        <v>0</v>
      </c>
      <c r="BM359" s="493" t="n">
        <v>0</v>
      </c>
      <c r="BN359" s="493" t="n">
        <v>420.3</v>
      </c>
      <c r="BO359" s="493" t="n">
        <v>0</v>
      </c>
      <c r="BP359" s="493" t="n">
        <v>0</v>
      </c>
      <c r="BQ359" s="493" t="n">
        <v>489.6</v>
      </c>
      <c r="BR359" s="493" t="n">
        <v>0</v>
      </c>
      <c r="BS359" s="493" t="n">
        <v>0</v>
      </c>
      <c r="BT359" s="493" t="n">
        <v>517.5</v>
      </c>
      <c r="BU359" s="493" t="n">
        <v>0</v>
      </c>
      <c r="BV359" s="493" t="n">
        <v>0</v>
      </c>
      <c r="BW359" s="493" t="n">
        <v>499.5</v>
      </c>
    </row>
    <row r="360">
      <c r="A360" t="inlineStr">
        <is>
          <t>[C11A1] 심혈관 질환 다중요법 목적의 복합제제 (단일 투약 형태)</t>
        </is>
      </c>
      <c r="B360" t="inlineStr">
        <is>
          <t>일양약품</t>
        </is>
      </c>
      <c r="C360" t="inlineStr">
        <is>
          <t>텔로다운</t>
        </is>
      </c>
      <c r="D360" t="inlineStr">
        <is>
          <t>일양약품</t>
        </is>
      </c>
      <c r="E360" t="inlineStr">
        <is>
          <t>rosuvastatin calcium  ( as rosuvastatin),  telmisartan</t>
        </is>
      </c>
      <c r="F360" t="inlineStr">
        <is>
          <t>종합병원</t>
        </is>
      </c>
      <c r="G360" t="inlineStr">
        <is>
          <t>Generic</t>
        </is>
      </c>
      <c r="H360" s="493" t="n">
        <v>3180.52</v>
      </c>
      <c r="I360" s="493" t="n">
        <v>2022.9</v>
      </c>
      <c r="J360" s="493" t="n">
        <v>3015</v>
      </c>
      <c r="K360" s="493" t="n">
        <v>3834.8</v>
      </c>
      <c r="L360" s="493" t="n">
        <v>2814.3</v>
      </c>
      <c r="M360" s="493" t="n">
        <v>1921.68</v>
      </c>
      <c r="N360" s="493" t="n">
        <v>2475.24</v>
      </c>
      <c r="O360" s="493" t="n">
        <v>1379.1</v>
      </c>
      <c r="P360" s="493" t="n">
        <v>1886.4</v>
      </c>
      <c r="Q360" s="493" t="n">
        <v>2780.4</v>
      </c>
      <c r="R360" s="493" t="n">
        <v>2922</v>
      </c>
      <c r="S360" s="493" t="n">
        <v>1280.1</v>
      </c>
      <c r="T360" s="493" t="n">
        <v>2551.5</v>
      </c>
      <c r="U360" s="493" t="n">
        <v>1224.68</v>
      </c>
      <c r="V360" s="493" t="n">
        <v>1585.66</v>
      </c>
      <c r="W360" s="493" t="n">
        <v>2988.43</v>
      </c>
      <c r="X360" s="493" t="n">
        <v>3826.85</v>
      </c>
      <c r="Y360" s="493" t="n">
        <v>4930.53</v>
      </c>
      <c r="Z360" s="493" t="n">
        <v>4018.6</v>
      </c>
      <c r="AA360" s="493" t="n">
        <v>6544.21</v>
      </c>
      <c r="AB360" s="493" t="n">
        <v>5446.99</v>
      </c>
      <c r="AC360" s="493" t="n">
        <v>6710</v>
      </c>
      <c r="AD360" s="493" t="n">
        <v>6707.4</v>
      </c>
      <c r="AE360" s="493" t="n">
        <v>8476.4</v>
      </c>
      <c r="AF360" s="493" t="n">
        <v>7406.8</v>
      </c>
      <c r="AG360" s="493" t="n">
        <v>7833.1</v>
      </c>
      <c r="AH360" s="493" t="n">
        <v>6969.99</v>
      </c>
      <c r="AI360" s="493" t="n">
        <v>6679.3</v>
      </c>
      <c r="AJ360" s="493" t="n">
        <v>8052.6</v>
      </c>
      <c r="AK360" s="493" t="n">
        <v>7861.77</v>
      </c>
      <c r="AL360" s="493" t="n">
        <v>5876.4</v>
      </c>
      <c r="AM360" s="493" t="n">
        <v>10411.2</v>
      </c>
      <c r="AN360" s="493" t="n">
        <v>7871.02</v>
      </c>
      <c r="AO360" s="493" t="n">
        <v>6658.89</v>
      </c>
      <c r="AP360" s="493" t="n">
        <v>9453.68</v>
      </c>
      <c r="AQ360" s="493" t="n">
        <v>9154.5</v>
      </c>
      <c r="AR360" s="493" t="n">
        <v>7331.7</v>
      </c>
      <c r="AS360" s="493" t="n">
        <v>10206.6</v>
      </c>
      <c r="AT360" s="493" t="n">
        <v>6663</v>
      </c>
      <c r="AU360" s="493" t="n">
        <v>9112.709999999999</v>
      </c>
      <c r="AV360" s="493" t="n">
        <v>5799.4</v>
      </c>
      <c r="AW360" s="493" t="n">
        <v>4917.5</v>
      </c>
      <c r="AX360" s="493" t="n">
        <v>7533.52</v>
      </c>
      <c r="AY360" s="493" t="n">
        <v>5184.64</v>
      </c>
      <c r="AZ360" s="493" t="n">
        <v>6177.4</v>
      </c>
      <c r="BA360" s="493" t="n">
        <v>5844.6</v>
      </c>
      <c r="BB360" s="493" t="n">
        <v>8557.65</v>
      </c>
      <c r="BC360" s="493" t="n">
        <v>4788</v>
      </c>
      <c r="BD360" s="493" t="n">
        <v>4266.22</v>
      </c>
      <c r="BE360" s="493" t="n">
        <v>5282.6</v>
      </c>
      <c r="BF360" s="493" t="n">
        <v>3583</v>
      </c>
      <c r="BG360" s="493" t="n">
        <v>5286.96</v>
      </c>
      <c r="BH360" s="493" t="n">
        <v>5462.45</v>
      </c>
      <c r="BI360" s="493" t="n">
        <v>3998.69</v>
      </c>
      <c r="BJ360" s="493" t="n">
        <v>4138.8</v>
      </c>
      <c r="BK360" s="493" t="n">
        <v>3637.72</v>
      </c>
      <c r="BL360" s="493" t="n">
        <v>6332.51</v>
      </c>
      <c r="BM360" s="493" t="n">
        <v>2892</v>
      </c>
      <c r="BN360" s="493" t="n">
        <v>5752.2</v>
      </c>
      <c r="BO360" s="493" t="n">
        <v>4434.45</v>
      </c>
      <c r="BP360" s="493" t="n">
        <v>3433.18</v>
      </c>
      <c r="BQ360" s="493" t="n">
        <v>4607.96</v>
      </c>
      <c r="BR360" s="493" t="n">
        <v>4688.77</v>
      </c>
      <c r="BS360" s="493" t="n">
        <v>3509.55</v>
      </c>
      <c r="BT360" s="493" t="n">
        <v>3671.1</v>
      </c>
      <c r="BU360" s="493" t="n">
        <v>4316.84</v>
      </c>
      <c r="BV360" s="493" t="n">
        <v>3446.79</v>
      </c>
      <c r="BW360" s="493" t="n">
        <v>5191.28</v>
      </c>
    </row>
    <row r="361">
      <c r="A361" t="inlineStr">
        <is>
          <t>[C11A1] 심혈관 질환 다중요법 목적의 복합제제 (단일 투약 형태)</t>
        </is>
      </c>
      <c r="B361" t="inlineStr">
        <is>
          <t>일양약품</t>
        </is>
      </c>
      <c r="C361" t="inlineStr">
        <is>
          <t>텔로다운</t>
        </is>
      </c>
      <c r="D361" t="inlineStr">
        <is>
          <t>일양약품</t>
        </is>
      </c>
      <c r="E361" t="inlineStr">
        <is>
          <t>rosuvastatin calcium  ( as rosuvastatin),  telmisartan</t>
        </is>
      </c>
      <c r="F361" t="inlineStr">
        <is>
          <t>병원</t>
        </is>
      </c>
      <c r="G361" t="inlineStr">
        <is>
          <t>Generic</t>
        </is>
      </c>
      <c r="H361" s="493" t="n">
        <v>5553.82</v>
      </c>
      <c r="I361" s="493" t="n">
        <v>8082.6</v>
      </c>
      <c r="J361" s="493" t="n">
        <v>5562.52</v>
      </c>
      <c r="K361" s="493" t="n">
        <v>5094.08</v>
      </c>
      <c r="L361" s="493" t="n">
        <v>7330.86</v>
      </c>
      <c r="M361" s="493" t="n">
        <v>4335.49</v>
      </c>
      <c r="N361" s="493" t="n">
        <v>6098.48</v>
      </c>
      <c r="O361" s="493" t="n">
        <v>3580.75</v>
      </c>
      <c r="P361" s="493" t="n">
        <v>6174.92</v>
      </c>
      <c r="Q361" s="493" t="n">
        <v>7356.66</v>
      </c>
      <c r="R361" s="493" t="n">
        <v>8703.02</v>
      </c>
      <c r="S361" s="493" t="n">
        <v>8202.469999999999</v>
      </c>
      <c r="T361" s="493" t="n">
        <v>8002.17</v>
      </c>
      <c r="U361" s="493" t="n">
        <v>7349.97</v>
      </c>
      <c r="V361" s="493" t="n">
        <v>8548.719999999999</v>
      </c>
      <c r="W361" s="493" t="n">
        <v>6703.89</v>
      </c>
      <c r="X361" s="493" t="n">
        <v>7748.3</v>
      </c>
      <c r="Y361" s="493" t="n">
        <v>7983.63</v>
      </c>
      <c r="Z361" s="493" t="n">
        <v>9044.559999999999</v>
      </c>
      <c r="AA361" s="493" t="n">
        <v>7377.01</v>
      </c>
      <c r="AB361" s="493" t="n">
        <v>4456.54</v>
      </c>
      <c r="AC361" s="493" t="n">
        <v>7031.7</v>
      </c>
      <c r="AD361" s="493" t="n">
        <v>6303.99</v>
      </c>
      <c r="AE361" s="493" t="n">
        <v>9027.99</v>
      </c>
      <c r="AF361" s="493" t="n">
        <v>6359.76</v>
      </c>
      <c r="AG361" s="493" t="n">
        <v>6189.65</v>
      </c>
      <c r="AH361" s="493" t="n">
        <v>6493.28</v>
      </c>
      <c r="AI361" s="493" t="n">
        <v>6961.2</v>
      </c>
      <c r="AJ361" s="493" t="n">
        <v>6391.12</v>
      </c>
      <c r="AK361" s="493" t="n">
        <v>3578.4</v>
      </c>
      <c r="AL361" s="493" t="n">
        <v>6948.7</v>
      </c>
      <c r="AM361" s="493" t="n">
        <v>3734.63</v>
      </c>
      <c r="AN361" s="493" t="n">
        <v>3070.48</v>
      </c>
      <c r="AO361" s="493" t="n">
        <v>5360</v>
      </c>
      <c r="AP361" s="493" t="n">
        <v>3912.84</v>
      </c>
      <c r="AQ361" s="493" t="n">
        <v>4189.44</v>
      </c>
      <c r="AR361" s="493" t="n">
        <v>3323.62</v>
      </c>
      <c r="AS361" s="493" t="n">
        <v>861</v>
      </c>
      <c r="AT361" s="493" t="n">
        <v>1026.72</v>
      </c>
      <c r="AU361" s="493" t="n">
        <v>1361.4</v>
      </c>
      <c r="AV361" s="493" t="n">
        <v>1749</v>
      </c>
      <c r="AW361" s="493" t="n">
        <v>1560.3</v>
      </c>
      <c r="AX361" s="493" t="n">
        <v>2677.3</v>
      </c>
      <c r="AY361" s="493" t="n">
        <v>1546.2</v>
      </c>
      <c r="AZ361" s="493" t="n">
        <v>3029.48</v>
      </c>
      <c r="BA361" s="493" t="n">
        <v>2737.5</v>
      </c>
      <c r="BB361" s="493" t="n">
        <v>2757.66</v>
      </c>
      <c r="BC361" s="493" t="n">
        <v>436.7</v>
      </c>
      <c r="BD361" s="493" t="n">
        <v>2697.1</v>
      </c>
      <c r="BE361" s="493" t="n">
        <v>130</v>
      </c>
      <c r="BF361" s="493" t="n">
        <v>2304.3</v>
      </c>
      <c r="BG361" s="493" t="n">
        <v>1504.5</v>
      </c>
      <c r="BH361" s="493" t="n">
        <v>1625.24</v>
      </c>
      <c r="BI361" s="493" t="n">
        <v>618.6</v>
      </c>
      <c r="BJ361" s="493" t="n">
        <v>2649.18</v>
      </c>
      <c r="BK361" s="493" t="n">
        <v>1287.93</v>
      </c>
      <c r="BL361" s="493" t="n">
        <v>1945.44</v>
      </c>
      <c r="BM361" s="493" t="n">
        <v>987.12</v>
      </c>
      <c r="BN361" s="493" t="n">
        <v>946.4400000000001</v>
      </c>
      <c r="BO361" s="493" t="n">
        <v>604.2</v>
      </c>
      <c r="BP361" s="493" t="n">
        <v>2136.7</v>
      </c>
      <c r="BQ361" s="493" t="n">
        <v>372.06</v>
      </c>
      <c r="BR361" s="493" t="n">
        <v>840.6</v>
      </c>
      <c r="BS361" s="493" t="n">
        <v>687.9</v>
      </c>
      <c r="BT361" s="493" t="n">
        <v>936.42</v>
      </c>
      <c r="BU361" s="493" t="n">
        <v>604.2</v>
      </c>
      <c r="BV361" s="493" t="n">
        <v>2036.7</v>
      </c>
      <c r="BW361" s="493" t="n">
        <v>378.6</v>
      </c>
    </row>
    <row r="362">
      <c r="A362" t="inlineStr">
        <is>
          <t>[C11A1] 심혈관 질환 다중요법 목적의 복합제제 (단일 투약 형태)</t>
        </is>
      </c>
      <c r="B362" t="inlineStr">
        <is>
          <t>일양약품</t>
        </is>
      </c>
      <c r="C362" t="inlineStr">
        <is>
          <t>텔로다운</t>
        </is>
      </c>
      <c r="D362" t="inlineStr">
        <is>
          <t>일양약품</t>
        </is>
      </c>
      <c r="E362" t="inlineStr">
        <is>
          <t>rosuvastatin calcium  ( as rosuvastatin),  telmisartan</t>
        </is>
      </c>
      <c r="F362" t="inlineStr">
        <is>
          <t>의원</t>
        </is>
      </c>
      <c r="G362" t="inlineStr">
        <is>
          <t>Generic</t>
        </is>
      </c>
      <c r="H362" s="493" t="n">
        <v>27335.49</v>
      </c>
      <c r="I362" s="493" t="n">
        <v>20422.06</v>
      </c>
      <c r="J362" s="493" t="n">
        <v>28339.93</v>
      </c>
      <c r="K362" s="493" t="n">
        <v>22416.91</v>
      </c>
      <c r="L362" s="493" t="n">
        <v>28173.27</v>
      </c>
      <c r="M362" s="493" t="n">
        <v>24937.1</v>
      </c>
      <c r="N362" s="493" t="n">
        <v>30992.87</v>
      </c>
      <c r="O362" s="493" t="n">
        <v>27707.82</v>
      </c>
      <c r="P362" s="493" t="n">
        <v>32811.69</v>
      </c>
      <c r="Q362" s="493" t="n">
        <v>18887.73</v>
      </c>
      <c r="R362" s="493" t="n">
        <v>19545.46</v>
      </c>
      <c r="S362" s="493" t="n">
        <v>22249.06</v>
      </c>
      <c r="T362" s="493" t="n">
        <v>18032</v>
      </c>
      <c r="U362" s="493" t="n">
        <v>15772.33</v>
      </c>
      <c r="V362" s="493" t="n">
        <v>19217</v>
      </c>
      <c r="W362" s="493" t="n">
        <v>14060.2</v>
      </c>
      <c r="X362" s="493" t="n">
        <v>19253.24</v>
      </c>
      <c r="Y362" s="493" t="n">
        <v>17625.35</v>
      </c>
      <c r="Z362" s="493" t="n">
        <v>16724.77</v>
      </c>
      <c r="AA362" s="493" t="n">
        <v>15915.54</v>
      </c>
      <c r="AB362" s="493" t="n">
        <v>18397.62</v>
      </c>
      <c r="AC362" s="493" t="n">
        <v>18947.52</v>
      </c>
      <c r="AD362" s="493" t="n">
        <v>18141.55</v>
      </c>
      <c r="AE362" s="493" t="n">
        <v>17462.79</v>
      </c>
      <c r="AF362" s="493" t="n">
        <v>18304.3</v>
      </c>
      <c r="AG362" s="493" t="n">
        <v>14864.04</v>
      </c>
      <c r="AH362" s="493" t="n">
        <v>18863.73</v>
      </c>
      <c r="AI362" s="493" t="n">
        <v>14076.48</v>
      </c>
      <c r="AJ362" s="493" t="n">
        <v>18402.33</v>
      </c>
      <c r="AK362" s="493" t="n">
        <v>16387.65</v>
      </c>
      <c r="AL362" s="493" t="n">
        <v>15826.5</v>
      </c>
      <c r="AM362" s="493" t="n">
        <v>12952.74</v>
      </c>
      <c r="AN362" s="493" t="n">
        <v>20251.21</v>
      </c>
      <c r="AO362" s="493" t="n">
        <v>17500.04</v>
      </c>
      <c r="AP362" s="493" t="n">
        <v>20683.22</v>
      </c>
      <c r="AQ362" s="493" t="n">
        <v>17251.29</v>
      </c>
      <c r="AR362" s="493" t="n">
        <v>16304.22</v>
      </c>
      <c r="AS362" s="493" t="n">
        <v>16111.37</v>
      </c>
      <c r="AT362" s="493" t="n">
        <v>15345.58</v>
      </c>
      <c r="AU362" s="493" t="n">
        <v>21441.81</v>
      </c>
      <c r="AV362" s="493" t="n">
        <v>15139.46</v>
      </c>
      <c r="AW362" s="493" t="n">
        <v>16868.72</v>
      </c>
      <c r="AX362" s="493" t="n">
        <v>15257.4</v>
      </c>
      <c r="AY362" s="493" t="n">
        <v>20340.04</v>
      </c>
      <c r="AZ362" s="493" t="n">
        <v>17550.35</v>
      </c>
      <c r="BA362" s="493" t="n">
        <v>18724.11</v>
      </c>
      <c r="BB362" s="493" t="n">
        <v>15105.54</v>
      </c>
      <c r="BC362" s="493" t="n">
        <v>13621.37</v>
      </c>
      <c r="BD362" s="493" t="n">
        <v>12522.58</v>
      </c>
      <c r="BE362" s="493" t="n">
        <v>11387.06</v>
      </c>
      <c r="BF362" s="493" t="n">
        <v>11792.69</v>
      </c>
      <c r="BG362" s="493" t="n">
        <v>11872.18</v>
      </c>
      <c r="BH362" s="493" t="n">
        <v>13698.75</v>
      </c>
      <c r="BI362" s="493" t="n">
        <v>12345.83</v>
      </c>
      <c r="BJ362" s="493" t="n">
        <v>15015.64</v>
      </c>
      <c r="BK362" s="493" t="n">
        <v>16669.68</v>
      </c>
      <c r="BL362" s="493" t="n">
        <v>19833.23</v>
      </c>
      <c r="BM362" s="493" t="n">
        <v>16845.06</v>
      </c>
      <c r="BN362" s="493" t="n">
        <v>11862.8</v>
      </c>
      <c r="BO362" s="493" t="n">
        <v>17723.51</v>
      </c>
      <c r="BP362" s="493" t="n">
        <v>14719.96</v>
      </c>
      <c r="BQ362" s="493" t="n">
        <v>15340.54</v>
      </c>
      <c r="BR362" s="493" t="n">
        <v>14698.1</v>
      </c>
      <c r="BS362" s="493" t="n">
        <v>11012.83</v>
      </c>
      <c r="BT362" s="493" t="n">
        <v>13348.72</v>
      </c>
      <c r="BU362" s="493" t="n">
        <v>12544.07</v>
      </c>
      <c r="BV362" s="493" t="n">
        <v>14367.84</v>
      </c>
      <c r="BW362" s="493" t="n">
        <v>9804.290000000001</v>
      </c>
    </row>
    <row r="363">
      <c r="A363" t="inlineStr">
        <is>
          <t>[C11A1] 심혈관 질환 다중요법 목적의 복합제제 (단일 투약 형태)</t>
        </is>
      </c>
      <c r="B363" t="inlineStr">
        <is>
          <t>일양약품</t>
        </is>
      </c>
      <c r="C363" t="inlineStr">
        <is>
          <t>텔로다운</t>
        </is>
      </c>
      <c r="D363" t="inlineStr">
        <is>
          <t>일양약품</t>
        </is>
      </c>
      <c r="E363" t="inlineStr">
        <is>
          <t>rosuvastatin calcium  ( as rosuvastatin),  telmisartan</t>
        </is>
      </c>
      <c r="F363" t="inlineStr">
        <is>
          <t>보건소</t>
        </is>
      </c>
      <c r="G363" t="inlineStr">
        <is>
          <t>Generic</t>
        </is>
      </c>
      <c r="H363" s="493" t="n">
        <v>1078.2</v>
      </c>
      <c r="I363" s="493" t="n">
        <v>372</v>
      </c>
      <c r="J363" s="493" t="n">
        <v>1846.2</v>
      </c>
      <c r="K363" s="493" t="n">
        <v>467.4</v>
      </c>
      <c r="L363" s="493" t="n">
        <v>1414.2</v>
      </c>
      <c r="M363" s="493" t="n">
        <v>487.2</v>
      </c>
      <c r="N363" s="493" t="n">
        <v>1406.4</v>
      </c>
      <c r="O363" s="493" t="n">
        <v>0</v>
      </c>
      <c r="P363" s="493" t="n">
        <v>1547.4</v>
      </c>
      <c r="Q363" s="493" t="n">
        <v>0</v>
      </c>
      <c r="R363" s="493" t="n">
        <v>1956</v>
      </c>
      <c r="S363" s="493" t="n">
        <v>0</v>
      </c>
      <c r="T363" s="493" t="n">
        <v>0</v>
      </c>
      <c r="U363" s="493" t="n">
        <v>1557.6</v>
      </c>
      <c r="V363" s="493" t="n">
        <v>0</v>
      </c>
      <c r="W363" s="493" t="n">
        <v>0</v>
      </c>
      <c r="X363" s="493" t="n">
        <v>1119.6</v>
      </c>
      <c r="Y363" s="493" t="n">
        <v>0</v>
      </c>
      <c r="Z363" s="493" t="n">
        <v>0</v>
      </c>
      <c r="AA363" s="493" t="n">
        <v>0</v>
      </c>
      <c r="AB363" s="493" t="n">
        <v>0</v>
      </c>
      <c r="AC363" s="493" t="n">
        <v>0</v>
      </c>
      <c r="AD363" s="493" t="n">
        <v>106.8</v>
      </c>
      <c r="AE363" s="493" t="n">
        <v>0</v>
      </c>
      <c r="AF363" s="493" t="n">
        <v>0</v>
      </c>
      <c r="AG363" s="493" t="n">
        <v>0</v>
      </c>
      <c r="AH363" s="493" t="n">
        <v>0</v>
      </c>
      <c r="AI363" s="493" t="n">
        <v>0</v>
      </c>
      <c r="AJ363" s="493" t="n">
        <v>0</v>
      </c>
      <c r="AK363" s="493" t="n">
        <v>0</v>
      </c>
      <c r="AL363" s="493" t="n">
        <v>0</v>
      </c>
      <c r="AM363" s="493" t="n">
        <v>0</v>
      </c>
      <c r="AN363" s="493" t="n">
        <v>0</v>
      </c>
      <c r="AO363" s="493" t="n">
        <v>0</v>
      </c>
      <c r="AP363" s="493" t="n">
        <v>0</v>
      </c>
      <c r="AQ363" s="493" t="n">
        <v>0</v>
      </c>
      <c r="AR363" s="493" t="n">
        <v>0</v>
      </c>
      <c r="AS363" s="493" t="n">
        <v>0</v>
      </c>
      <c r="AT363" s="493" t="n">
        <v>0</v>
      </c>
      <c r="AU363" s="493" t="n">
        <v>0</v>
      </c>
      <c r="AV363" s="493" t="n">
        <v>0</v>
      </c>
      <c r="AW363" s="493" t="n">
        <v>0</v>
      </c>
      <c r="AX363" s="493" t="n">
        <v>0</v>
      </c>
      <c r="AY363" s="493" t="n">
        <v>0</v>
      </c>
      <c r="AZ363" s="493" t="n">
        <v>0</v>
      </c>
      <c r="BA363" s="493" t="n">
        <v>0</v>
      </c>
      <c r="BB363" s="493" t="n">
        <v>0</v>
      </c>
      <c r="BC363" s="493" t="n">
        <v>0</v>
      </c>
      <c r="BD363" s="493" t="n">
        <v>0</v>
      </c>
      <c r="BE363" s="493" t="n">
        <v>0</v>
      </c>
      <c r="BF363" s="493" t="n">
        <v>0</v>
      </c>
      <c r="BG363" s="493" t="n">
        <v>0</v>
      </c>
      <c r="BH363" s="493" t="n">
        <v>0</v>
      </c>
      <c r="BI363" s="493" t="n">
        <v>0</v>
      </c>
      <c r="BJ363" s="493" t="n">
        <v>0</v>
      </c>
      <c r="BK363" s="493" t="n">
        <v>0</v>
      </c>
      <c r="BL363" s="493" t="n">
        <v>0</v>
      </c>
      <c r="BM363" s="493" t="n">
        <v>0</v>
      </c>
      <c r="BN363" s="493" t="n">
        <v>0</v>
      </c>
      <c r="BO363" s="493" t="n">
        <v>0</v>
      </c>
      <c r="BP363" s="493" t="n">
        <v>0</v>
      </c>
      <c r="BQ363" s="493" t="n">
        <v>0</v>
      </c>
      <c r="BR363" s="493" t="n">
        <v>0</v>
      </c>
      <c r="BS363" s="493" t="n">
        <v>0</v>
      </c>
      <c r="BT363" s="493" t="n">
        <v>0</v>
      </c>
      <c r="BU363" s="493" t="n">
        <v>0</v>
      </c>
      <c r="BV363" s="493" t="n">
        <v>0</v>
      </c>
      <c r="BW363" s="493" t="n">
        <v>0</v>
      </c>
    </row>
    <row r="364">
      <c r="A364" t="inlineStr">
        <is>
          <t>[C11A1] 심혈관 질환 다중요법 목적의 복합제제 (단일 투약 형태)</t>
        </is>
      </c>
      <c r="B364" t="inlineStr">
        <is>
          <t>제뉴원사이언스</t>
        </is>
      </c>
      <c r="C364" t="inlineStr">
        <is>
          <t>로바하이</t>
        </is>
      </c>
      <c r="D364" t="inlineStr">
        <is>
          <t>제뉴원사이언스</t>
        </is>
      </c>
      <c r="E364" t="inlineStr">
        <is>
          <t>rosuvastatin calcium  ( as rosuvastatin),  valsartan</t>
        </is>
      </c>
      <c r="F364" t="inlineStr">
        <is>
          <t>상급종합병원</t>
        </is>
      </c>
      <c r="G364" t="inlineStr">
        <is>
          <t>Generic</t>
        </is>
      </c>
      <c r="H364" s="493" t="n">
        <v>0</v>
      </c>
      <c r="I364" s="493" t="n">
        <v>0</v>
      </c>
      <c r="J364" s="493" t="n">
        <v>0</v>
      </c>
      <c r="K364" s="493" t="n">
        <v>0</v>
      </c>
      <c r="L364" s="493" t="n">
        <v>0</v>
      </c>
      <c r="M364" s="493" t="n">
        <v>0</v>
      </c>
      <c r="N364" s="493" t="n">
        <v>0</v>
      </c>
      <c r="O364" s="493" t="n">
        <v>0</v>
      </c>
      <c r="P364" s="493" t="n">
        <v>0</v>
      </c>
      <c r="Q364" s="493" t="n">
        <v>0</v>
      </c>
      <c r="R364" s="493" t="n">
        <v>0</v>
      </c>
      <c r="S364" s="493" t="n">
        <v>0</v>
      </c>
      <c r="T364" s="493" t="n">
        <v>0</v>
      </c>
      <c r="U364" s="493" t="n">
        <v>0</v>
      </c>
      <c r="V364" s="493" t="n">
        <v>0</v>
      </c>
      <c r="W364" s="493" t="n">
        <v>0</v>
      </c>
      <c r="X364" s="493" t="n">
        <v>0</v>
      </c>
      <c r="Y364" s="493" t="n">
        <v>0</v>
      </c>
      <c r="Z364" s="493" t="n">
        <v>0</v>
      </c>
      <c r="AA364" s="493" t="n">
        <v>0</v>
      </c>
      <c r="AB364" s="493" t="n">
        <v>0</v>
      </c>
      <c r="AC364" s="493" t="n">
        <v>0</v>
      </c>
      <c r="AD364" s="493" t="n">
        <v>0</v>
      </c>
      <c r="AE364" s="493" t="n">
        <v>0</v>
      </c>
      <c r="AF364" s="493" t="n">
        <v>0</v>
      </c>
      <c r="AG364" s="493" t="n">
        <v>0</v>
      </c>
      <c r="AH364" s="493" t="n">
        <v>0</v>
      </c>
      <c r="AI364" s="493" t="n">
        <v>0</v>
      </c>
      <c r="AJ364" s="493" t="n">
        <v>0</v>
      </c>
      <c r="AK364" s="493" t="n">
        <v>0</v>
      </c>
      <c r="AL364" s="493" t="n">
        <v>0</v>
      </c>
      <c r="AM364" s="493" t="n">
        <v>0</v>
      </c>
      <c r="AN364" s="493" t="n">
        <v>0</v>
      </c>
      <c r="AO364" s="493" t="n">
        <v>0</v>
      </c>
      <c r="AP364" s="493" t="n">
        <v>0</v>
      </c>
      <c r="AQ364" s="493" t="n">
        <v>0</v>
      </c>
      <c r="AR364" s="493" t="n">
        <v>0</v>
      </c>
      <c r="AS364" s="493" t="n">
        <v>0</v>
      </c>
      <c r="AT364" s="493" t="n">
        <v>0</v>
      </c>
      <c r="AU364" s="493" t="n">
        <v>0</v>
      </c>
      <c r="AV364" s="493" t="n">
        <v>0</v>
      </c>
      <c r="AW364" s="493" t="n">
        <v>0</v>
      </c>
      <c r="AX364" s="493" t="n">
        <v>0</v>
      </c>
      <c r="AY364" s="493" t="n">
        <v>0</v>
      </c>
      <c r="AZ364" s="493" t="n">
        <v>0</v>
      </c>
      <c r="BA364" s="493" t="n">
        <v>0</v>
      </c>
      <c r="BB364" s="493" t="n">
        <v>0</v>
      </c>
      <c r="BC364" s="493" t="n">
        <v>0</v>
      </c>
      <c r="BD364" s="493" t="n">
        <v>7176</v>
      </c>
      <c r="BE364" s="493" t="n">
        <v>9716.280000000001</v>
      </c>
      <c r="BF364" s="493" t="n">
        <v>9599.129999999999</v>
      </c>
      <c r="BG364" s="493" t="n">
        <v>5884.53</v>
      </c>
      <c r="BH364" s="493" t="n">
        <v>8925.07</v>
      </c>
      <c r="BI364" s="493" t="n">
        <v>7322.44</v>
      </c>
      <c r="BJ364" s="493" t="n">
        <v>11082.26</v>
      </c>
      <c r="BK364" s="493" t="n">
        <v>9604.459999999999</v>
      </c>
      <c r="BL364" s="493" t="n">
        <v>6759.52</v>
      </c>
      <c r="BM364" s="493" t="n">
        <v>7355.28</v>
      </c>
      <c r="BN364" s="493" t="n">
        <v>8337.139999999999</v>
      </c>
      <c r="BO364" s="493" t="n">
        <v>14305.99</v>
      </c>
      <c r="BP364" s="493" t="n">
        <v>8556</v>
      </c>
      <c r="BQ364" s="493" t="n">
        <v>5232.36</v>
      </c>
      <c r="BR364" s="493" t="n">
        <v>9651.42</v>
      </c>
      <c r="BS364" s="493" t="n">
        <v>6096.72</v>
      </c>
      <c r="BT364" s="493" t="n">
        <v>9846.08</v>
      </c>
      <c r="BU364" s="493" t="n">
        <v>7849.05</v>
      </c>
      <c r="BV364" s="493" t="n">
        <v>10356.32</v>
      </c>
      <c r="BW364" s="493" t="n">
        <v>7887.24</v>
      </c>
    </row>
    <row r="365">
      <c r="A365" t="inlineStr">
        <is>
          <t>[C11A1] 심혈관 질환 다중요법 목적의 복합제제 (단일 투약 형태)</t>
        </is>
      </c>
      <c r="B365" t="inlineStr">
        <is>
          <t>제뉴원사이언스</t>
        </is>
      </c>
      <c r="C365" t="inlineStr">
        <is>
          <t>로바하이</t>
        </is>
      </c>
      <c r="D365" t="inlineStr">
        <is>
          <t>제뉴원사이언스</t>
        </is>
      </c>
      <c r="E365" t="inlineStr">
        <is>
          <t>rosuvastatin calcium  ( as rosuvastatin),  valsartan</t>
        </is>
      </c>
      <c r="F365" t="inlineStr">
        <is>
          <t>종합병원</t>
        </is>
      </c>
      <c r="G365" t="inlineStr">
        <is>
          <t>Generic</t>
        </is>
      </c>
      <c r="H365" s="493" t="n">
        <v>0</v>
      </c>
      <c r="I365" s="493" t="n">
        <v>0</v>
      </c>
      <c r="J365" s="493" t="n">
        <v>0</v>
      </c>
      <c r="K365" s="493" t="n">
        <v>0</v>
      </c>
      <c r="L365" s="493" t="n">
        <v>0</v>
      </c>
      <c r="M365" s="493" t="n">
        <v>0</v>
      </c>
      <c r="N365" s="493" t="n">
        <v>0</v>
      </c>
      <c r="O365" s="493" t="n">
        <v>0</v>
      </c>
      <c r="P365" s="493" t="n">
        <v>0</v>
      </c>
      <c r="Q365" s="493" t="n">
        <v>0</v>
      </c>
      <c r="R365" s="493" t="n">
        <v>3868.18</v>
      </c>
      <c r="S365" s="493" t="n">
        <v>9730.299999999999</v>
      </c>
      <c r="T365" s="493" t="n">
        <v>11034.8</v>
      </c>
      <c r="U365" s="493" t="n">
        <v>2992.3</v>
      </c>
      <c r="V365" s="493" t="n">
        <v>13143.83</v>
      </c>
      <c r="W365" s="493" t="n">
        <v>12067.1</v>
      </c>
      <c r="X365" s="493" t="n">
        <v>9040.200000000001</v>
      </c>
      <c r="Y365" s="493" t="n">
        <v>7396.1</v>
      </c>
      <c r="Z365" s="493" t="n">
        <v>0</v>
      </c>
      <c r="AA365" s="493" t="n">
        <v>0</v>
      </c>
      <c r="AB365" s="493" t="n">
        <v>0</v>
      </c>
      <c r="AC365" s="493" t="n">
        <v>0</v>
      </c>
      <c r="AD365" s="493" t="n">
        <v>0</v>
      </c>
      <c r="AE365" s="493" t="n">
        <v>0</v>
      </c>
      <c r="AF365" s="493" t="n">
        <v>0</v>
      </c>
      <c r="AG365" s="493" t="n">
        <v>0</v>
      </c>
      <c r="AH365" s="493" t="n">
        <v>0</v>
      </c>
      <c r="AI365" s="493" t="n">
        <v>0</v>
      </c>
      <c r="AJ365" s="493" t="n">
        <v>0</v>
      </c>
      <c r="AK365" s="493" t="n">
        <v>0</v>
      </c>
      <c r="AL365" s="493" t="n">
        <v>0</v>
      </c>
      <c r="AM365" s="493" t="n">
        <v>0</v>
      </c>
      <c r="AN365" s="493" t="n">
        <v>0</v>
      </c>
      <c r="AO365" s="493" t="n">
        <v>0</v>
      </c>
      <c r="AP365" s="493" t="n">
        <v>0</v>
      </c>
      <c r="AQ365" s="493" t="n">
        <v>0</v>
      </c>
      <c r="AR365" s="493" t="n">
        <v>0</v>
      </c>
      <c r="AS365" s="493" t="n">
        <v>0</v>
      </c>
      <c r="AT365" s="493" t="n">
        <v>0</v>
      </c>
      <c r="AU365" s="493" t="n">
        <v>0</v>
      </c>
      <c r="AV365" s="493" t="n">
        <v>0</v>
      </c>
      <c r="AW365" s="493" t="n">
        <v>0</v>
      </c>
      <c r="AX365" s="493" t="n">
        <v>0</v>
      </c>
      <c r="AY365" s="493" t="n">
        <v>0</v>
      </c>
      <c r="AZ365" s="493" t="n">
        <v>0</v>
      </c>
      <c r="BA365" s="493" t="n">
        <v>0</v>
      </c>
      <c r="BB365" s="493" t="n">
        <v>500.4</v>
      </c>
      <c r="BC365" s="493" t="n">
        <v>0</v>
      </c>
      <c r="BD365" s="493" t="n">
        <v>112.14</v>
      </c>
      <c r="BE365" s="493" t="n">
        <v>1071</v>
      </c>
      <c r="BF365" s="493" t="n">
        <v>0</v>
      </c>
      <c r="BG365" s="493" t="n">
        <v>590.4</v>
      </c>
      <c r="BH365" s="493" t="n">
        <v>0</v>
      </c>
      <c r="BI365" s="493" t="n">
        <v>348</v>
      </c>
      <c r="BJ365" s="493" t="n">
        <v>0</v>
      </c>
      <c r="BK365" s="493" t="n">
        <v>834.6</v>
      </c>
      <c r="BL365" s="493" t="n">
        <v>0</v>
      </c>
      <c r="BM365" s="493" t="n">
        <v>1644.2</v>
      </c>
      <c r="BN365" s="493" t="n">
        <v>0</v>
      </c>
      <c r="BO365" s="493" t="n">
        <v>694.4</v>
      </c>
      <c r="BP365" s="493" t="n">
        <v>499.2</v>
      </c>
      <c r="BQ365" s="493" t="n">
        <v>409.5</v>
      </c>
      <c r="BR365" s="493" t="n">
        <v>0</v>
      </c>
      <c r="BS365" s="493" t="n">
        <v>0</v>
      </c>
      <c r="BT365" s="493" t="n">
        <v>0</v>
      </c>
      <c r="BU365" s="493" t="n">
        <v>0</v>
      </c>
      <c r="BV365" s="493" t="n">
        <v>996.1</v>
      </c>
      <c r="BW365" s="493" t="n">
        <v>0</v>
      </c>
    </row>
    <row r="366">
      <c r="A366" t="inlineStr">
        <is>
          <t>[C11A1] 심혈관 질환 다중요법 목적의 복합제제 (단일 투약 형태)</t>
        </is>
      </c>
      <c r="B366" t="inlineStr">
        <is>
          <t>제뉴원사이언스</t>
        </is>
      </c>
      <c r="C366" t="inlineStr">
        <is>
          <t>로바하이</t>
        </is>
      </c>
      <c r="D366" t="inlineStr">
        <is>
          <t>제뉴원사이언스</t>
        </is>
      </c>
      <c r="E366" t="inlineStr">
        <is>
          <t>rosuvastatin calcium  ( as rosuvastatin),  valsartan</t>
        </is>
      </c>
      <c r="F366" t="inlineStr">
        <is>
          <t>의원</t>
        </is>
      </c>
      <c r="G366" t="inlineStr">
        <is>
          <t>Generic</t>
        </is>
      </c>
      <c r="H366" s="493" t="n">
        <v>0</v>
      </c>
      <c r="I366" s="493" t="n">
        <v>0</v>
      </c>
      <c r="J366" s="493" t="n">
        <v>0</v>
      </c>
      <c r="K366" s="493" t="n">
        <v>0</v>
      </c>
      <c r="L366" s="493" t="n">
        <v>0</v>
      </c>
      <c r="M366" s="493" t="n">
        <v>0</v>
      </c>
      <c r="N366" s="493" t="n">
        <v>0</v>
      </c>
      <c r="O366" s="493" t="n">
        <v>0</v>
      </c>
      <c r="P366" s="493" t="n">
        <v>0</v>
      </c>
      <c r="Q366" s="493" t="n">
        <v>0</v>
      </c>
      <c r="R366" s="493" t="n">
        <v>0</v>
      </c>
      <c r="S366" s="493" t="n">
        <v>0</v>
      </c>
      <c r="T366" s="493" t="n">
        <v>0</v>
      </c>
      <c r="U366" s="493" t="n">
        <v>57</v>
      </c>
      <c r="V366" s="493" t="n">
        <v>0</v>
      </c>
      <c r="W366" s="493" t="n">
        <v>55.2</v>
      </c>
      <c r="X366" s="493" t="n">
        <v>54.9</v>
      </c>
      <c r="Y366" s="493" t="n">
        <v>352.8</v>
      </c>
      <c r="Z366" s="493" t="n">
        <v>0</v>
      </c>
      <c r="AA366" s="493" t="n">
        <v>0</v>
      </c>
      <c r="AB366" s="493" t="n">
        <v>0</v>
      </c>
      <c r="AC366" s="493" t="n">
        <v>0</v>
      </c>
      <c r="AD366" s="493" t="n">
        <v>0</v>
      </c>
      <c r="AE366" s="493" t="n">
        <v>0</v>
      </c>
      <c r="AF366" s="493" t="n">
        <v>0</v>
      </c>
      <c r="AG366" s="493" t="n">
        <v>0</v>
      </c>
      <c r="AH366" s="493" t="n">
        <v>0</v>
      </c>
      <c r="AI366" s="493" t="n">
        <v>0</v>
      </c>
      <c r="AJ366" s="493" t="n">
        <v>0</v>
      </c>
      <c r="AK366" s="493" t="n">
        <v>0</v>
      </c>
      <c r="AL366" s="493" t="n">
        <v>0</v>
      </c>
      <c r="AM366" s="493" t="n">
        <v>0</v>
      </c>
      <c r="AN366" s="493" t="n">
        <v>0</v>
      </c>
      <c r="AO366" s="493" t="n">
        <v>0</v>
      </c>
      <c r="AP366" s="493" t="n">
        <v>0</v>
      </c>
      <c r="AQ366" s="493" t="n">
        <v>0</v>
      </c>
      <c r="AR366" s="493" t="n">
        <v>0</v>
      </c>
      <c r="AS366" s="493" t="n">
        <v>0</v>
      </c>
      <c r="AT366" s="493" t="n">
        <v>0</v>
      </c>
      <c r="AU366" s="493" t="n">
        <v>0</v>
      </c>
      <c r="AV366" s="493" t="n">
        <v>0</v>
      </c>
      <c r="AW366" s="493" t="n">
        <v>0</v>
      </c>
      <c r="AX366" s="493" t="n">
        <v>0</v>
      </c>
      <c r="AY366" s="493" t="n">
        <v>0</v>
      </c>
      <c r="AZ366" s="493" t="n">
        <v>0</v>
      </c>
      <c r="BA366" s="493" t="n">
        <v>0</v>
      </c>
      <c r="BB366" s="493" t="n">
        <v>2133.6</v>
      </c>
      <c r="BC366" s="493" t="n">
        <v>0</v>
      </c>
      <c r="BD366" s="493" t="n">
        <v>2759</v>
      </c>
      <c r="BE366" s="493" t="n">
        <v>1691.2</v>
      </c>
      <c r="BF366" s="493" t="n">
        <v>10643.77</v>
      </c>
      <c r="BG366" s="493" t="n">
        <v>5498.34</v>
      </c>
      <c r="BH366" s="493" t="n">
        <v>9987.5</v>
      </c>
      <c r="BI366" s="493" t="n">
        <v>8994.16</v>
      </c>
      <c r="BJ366" s="493" t="n">
        <v>13858.55</v>
      </c>
      <c r="BK366" s="493" t="n">
        <v>11156.78</v>
      </c>
      <c r="BL366" s="493" t="n">
        <v>14160.85</v>
      </c>
      <c r="BM366" s="493" t="n">
        <v>19598.06</v>
      </c>
      <c r="BN366" s="493" t="n">
        <v>12003.74</v>
      </c>
      <c r="BO366" s="493" t="n">
        <v>12282.68</v>
      </c>
      <c r="BP366" s="493" t="n">
        <v>16802.15</v>
      </c>
      <c r="BQ366" s="493" t="n">
        <v>9969.42</v>
      </c>
      <c r="BR366" s="493" t="n">
        <v>11341.9</v>
      </c>
      <c r="BS366" s="493" t="n">
        <v>13246.71</v>
      </c>
      <c r="BT366" s="493" t="n">
        <v>5406.97</v>
      </c>
      <c r="BU366" s="493" t="n">
        <v>2309.9</v>
      </c>
      <c r="BV366" s="493" t="n">
        <v>4522.06</v>
      </c>
      <c r="BW366" s="493" t="n">
        <v>1593.58</v>
      </c>
    </row>
    <row r="367">
      <c r="A367" t="inlineStr">
        <is>
          <t>[C11A1] 심혈관 질환 다중요법 목적의 복합제제 (단일 투약 형태)</t>
        </is>
      </c>
      <c r="B367" t="inlineStr">
        <is>
          <t>제뉴원사이언스</t>
        </is>
      </c>
      <c r="C367" t="inlineStr">
        <is>
          <t>로바하이</t>
        </is>
      </c>
      <c r="D367" t="inlineStr">
        <is>
          <t>제뉴원사이언스</t>
        </is>
      </c>
      <c r="E367" t="inlineStr">
        <is>
          <t>rosuvastatin calcium  ( as rosuvastatin),  valsartan</t>
        </is>
      </c>
      <c r="F367" t="inlineStr">
        <is>
          <t>보건소</t>
        </is>
      </c>
      <c r="G367" t="inlineStr">
        <is>
          <t>Generic</t>
        </is>
      </c>
      <c r="H367" s="493" t="n">
        <v>0</v>
      </c>
      <c r="I367" s="493" t="n">
        <v>0</v>
      </c>
      <c r="J367" s="493" t="n">
        <v>0</v>
      </c>
      <c r="K367" s="493" t="n">
        <v>0</v>
      </c>
      <c r="L367" s="493" t="n">
        <v>0</v>
      </c>
      <c r="M367" s="493" t="n">
        <v>0</v>
      </c>
      <c r="N367" s="493" t="n">
        <v>0</v>
      </c>
      <c r="O367" s="493" t="n">
        <v>0</v>
      </c>
      <c r="P367" s="493" t="n">
        <v>0</v>
      </c>
      <c r="Q367" s="493" t="n">
        <v>0</v>
      </c>
      <c r="R367" s="493" t="n">
        <v>0</v>
      </c>
      <c r="S367" s="493" t="n">
        <v>0</v>
      </c>
      <c r="T367" s="493" t="n">
        <v>0</v>
      </c>
      <c r="U367" s="493" t="n">
        <v>0</v>
      </c>
      <c r="V367" s="493" t="n">
        <v>0</v>
      </c>
      <c r="W367" s="493" t="n">
        <v>0</v>
      </c>
      <c r="X367" s="493" t="n">
        <v>0</v>
      </c>
      <c r="Y367" s="493" t="n">
        <v>0</v>
      </c>
      <c r="Z367" s="493" t="n">
        <v>0</v>
      </c>
      <c r="AA367" s="493" t="n">
        <v>0</v>
      </c>
      <c r="AB367" s="493" t="n">
        <v>0</v>
      </c>
      <c r="AC367" s="493" t="n">
        <v>0</v>
      </c>
      <c r="AD367" s="493" t="n">
        <v>0</v>
      </c>
      <c r="AE367" s="493" t="n">
        <v>0</v>
      </c>
      <c r="AF367" s="493" t="n">
        <v>0</v>
      </c>
      <c r="AG367" s="493" t="n">
        <v>0</v>
      </c>
      <c r="AH367" s="493" t="n">
        <v>0</v>
      </c>
      <c r="AI367" s="493" t="n">
        <v>0</v>
      </c>
      <c r="AJ367" s="493" t="n">
        <v>0</v>
      </c>
      <c r="AK367" s="493" t="n">
        <v>0</v>
      </c>
      <c r="AL367" s="493" t="n">
        <v>0</v>
      </c>
      <c r="AM367" s="493" t="n">
        <v>0</v>
      </c>
      <c r="AN367" s="493" t="n">
        <v>0</v>
      </c>
      <c r="AO367" s="493" t="n">
        <v>0</v>
      </c>
      <c r="AP367" s="493" t="n">
        <v>0</v>
      </c>
      <c r="AQ367" s="493" t="n">
        <v>0</v>
      </c>
      <c r="AR367" s="493" t="n">
        <v>0</v>
      </c>
      <c r="AS367" s="493" t="n">
        <v>0</v>
      </c>
      <c r="AT367" s="493" t="n">
        <v>0</v>
      </c>
      <c r="AU367" s="493" t="n">
        <v>0</v>
      </c>
      <c r="AV367" s="493" t="n">
        <v>0</v>
      </c>
      <c r="AW367" s="493" t="n">
        <v>0</v>
      </c>
      <c r="AX367" s="493" t="n">
        <v>0</v>
      </c>
      <c r="AY367" s="493" t="n">
        <v>0</v>
      </c>
      <c r="AZ367" s="493" t="n">
        <v>0</v>
      </c>
      <c r="BA367" s="493" t="n">
        <v>0</v>
      </c>
      <c r="BB367" s="493" t="n">
        <v>2390.1</v>
      </c>
      <c r="BC367" s="493" t="n">
        <v>0</v>
      </c>
      <c r="BD367" s="493" t="n">
        <v>0</v>
      </c>
      <c r="BE367" s="493" t="n">
        <v>0</v>
      </c>
      <c r="BF367" s="493" t="n">
        <v>0</v>
      </c>
      <c r="BG367" s="493" t="n">
        <v>0</v>
      </c>
      <c r="BH367" s="493" t="n">
        <v>0</v>
      </c>
      <c r="BI367" s="493" t="n">
        <v>0</v>
      </c>
      <c r="BJ367" s="493" t="n">
        <v>803.04</v>
      </c>
      <c r="BK367" s="493" t="n">
        <v>3329.76</v>
      </c>
      <c r="BL367" s="493" t="n">
        <v>2086.2</v>
      </c>
      <c r="BM367" s="493" t="n">
        <v>0</v>
      </c>
      <c r="BN367" s="493" t="n">
        <v>3174</v>
      </c>
      <c r="BO367" s="493" t="n">
        <v>0</v>
      </c>
      <c r="BP367" s="493" t="n">
        <v>2773.8</v>
      </c>
      <c r="BQ367" s="493" t="n">
        <v>0</v>
      </c>
      <c r="BR367" s="493" t="n">
        <v>0</v>
      </c>
      <c r="BS367" s="493" t="n">
        <v>0</v>
      </c>
      <c r="BT367" s="493" t="n">
        <v>154.8</v>
      </c>
      <c r="BU367" s="493" t="n">
        <v>0</v>
      </c>
      <c r="BV367" s="493" t="n">
        <v>0</v>
      </c>
      <c r="BW367" s="493" t="n">
        <v>0</v>
      </c>
    </row>
    <row r="368">
      <c r="A368" t="inlineStr">
        <is>
          <t>[C11A1] 심혈관 질환 다중요법 목적의 복합제제 (단일 투약 형태)</t>
        </is>
      </c>
      <c r="B368" t="inlineStr">
        <is>
          <t>제뉴원사이언스</t>
        </is>
      </c>
      <c r="C368" t="inlineStr">
        <is>
          <t>아스퀘어</t>
        </is>
      </c>
      <c r="D368" t="inlineStr">
        <is>
          <t>제뉴원사이언스</t>
        </is>
      </c>
      <c r="E368" t="inlineStr">
        <is>
          <t>amlodipine besylate,  atorvastatin calcium</t>
        </is>
      </c>
      <c r="F368" t="inlineStr">
        <is>
          <t>종합병원</t>
        </is>
      </c>
      <c r="G368" t="inlineStr">
        <is>
          <t>Generic</t>
        </is>
      </c>
      <c r="H368" s="493" t="n">
        <v>241.2</v>
      </c>
      <c r="I368" s="493" t="n">
        <v>673.34</v>
      </c>
      <c r="J368" s="493" t="n">
        <v>1909.04</v>
      </c>
      <c r="K368" s="493" t="n">
        <v>1483.44</v>
      </c>
      <c r="L368" s="493" t="n">
        <v>4073.47</v>
      </c>
      <c r="M368" s="493" t="n">
        <v>3857.1</v>
      </c>
      <c r="N368" s="493" t="n">
        <v>5752.06</v>
      </c>
      <c r="O368" s="493" t="n">
        <v>4507.44</v>
      </c>
      <c r="P368" s="493" t="n">
        <v>2395.05</v>
      </c>
      <c r="Q368" s="493" t="n">
        <v>2848.66</v>
      </c>
      <c r="R368" s="493" t="n">
        <v>3767.11</v>
      </c>
      <c r="S368" s="493" t="n">
        <v>2519.14</v>
      </c>
      <c r="T368" s="493" t="n">
        <v>3944.46</v>
      </c>
      <c r="U368" s="493" t="n">
        <v>3224.02</v>
      </c>
      <c r="V368" s="493" t="n">
        <v>1652.27</v>
      </c>
      <c r="W368" s="493" t="n">
        <v>1560.6</v>
      </c>
      <c r="X368" s="493" t="n">
        <v>4040.52</v>
      </c>
      <c r="Y368" s="493" t="n">
        <v>4695.09</v>
      </c>
      <c r="Z368" s="493" t="n">
        <v>4549.46</v>
      </c>
      <c r="AA368" s="493" t="n">
        <v>2444.72</v>
      </c>
      <c r="AB368" s="493" t="n">
        <v>5229.28</v>
      </c>
      <c r="AC368" s="493" t="n">
        <v>5271.72</v>
      </c>
      <c r="AD368" s="493" t="n">
        <v>5251.48</v>
      </c>
      <c r="AE368" s="493" t="n">
        <v>3697.03</v>
      </c>
      <c r="AF368" s="493" t="n">
        <v>6222.72</v>
      </c>
      <c r="AG368" s="493" t="n">
        <v>2917.86</v>
      </c>
      <c r="AH368" s="493" t="n">
        <v>3693.78</v>
      </c>
      <c r="AI368" s="493" t="n">
        <v>4291.98</v>
      </c>
      <c r="AJ368" s="493" t="n">
        <v>2788.72</v>
      </c>
      <c r="AK368" s="493" t="n">
        <v>1503.72</v>
      </c>
      <c r="AL368" s="493" t="n">
        <v>3855.57</v>
      </c>
      <c r="AM368" s="493" t="n">
        <v>4484.37</v>
      </c>
      <c r="AN368" s="493" t="n">
        <v>3056.7</v>
      </c>
      <c r="AO368" s="493" t="n">
        <v>3308.1</v>
      </c>
      <c r="AP368" s="493" t="n">
        <v>3501.39</v>
      </c>
      <c r="AQ368" s="493" t="n">
        <v>1976.77</v>
      </c>
      <c r="AR368" s="493" t="n">
        <v>3412.23</v>
      </c>
      <c r="AS368" s="493" t="n">
        <v>1021.5</v>
      </c>
      <c r="AT368" s="493" t="n">
        <v>3691.7</v>
      </c>
      <c r="AU368" s="493" t="n">
        <v>2313.91</v>
      </c>
      <c r="AV368" s="493" t="n">
        <v>4079.69</v>
      </c>
      <c r="AW368" s="493" t="n">
        <v>2275.16</v>
      </c>
      <c r="AX368" s="493" t="n">
        <v>3677.76</v>
      </c>
      <c r="AY368" s="493" t="n">
        <v>1259.16</v>
      </c>
      <c r="AZ368" s="493" t="n">
        <v>5111.86</v>
      </c>
      <c r="BA368" s="493" t="n">
        <v>1910.85</v>
      </c>
      <c r="BB368" s="493" t="n">
        <v>4173.84</v>
      </c>
      <c r="BC368" s="493" t="n">
        <v>1938.9</v>
      </c>
      <c r="BD368" s="493" t="n">
        <v>3322.43</v>
      </c>
      <c r="BE368" s="493" t="n">
        <v>1498.21</v>
      </c>
      <c r="BF368" s="493" t="n">
        <v>1734.96</v>
      </c>
      <c r="BG368" s="493" t="n">
        <v>2499.38</v>
      </c>
      <c r="BH368" s="493" t="n">
        <v>2736.64</v>
      </c>
      <c r="BI368" s="493" t="n">
        <v>1285.76</v>
      </c>
      <c r="BJ368" s="493" t="n">
        <v>952</v>
      </c>
      <c r="BK368" s="493" t="n">
        <v>0</v>
      </c>
      <c r="BL368" s="493" t="n">
        <v>0</v>
      </c>
      <c r="BM368" s="493" t="n">
        <v>70.2</v>
      </c>
      <c r="BN368" s="493" t="n">
        <v>2600.4</v>
      </c>
      <c r="BO368" s="493" t="n">
        <v>1333.68</v>
      </c>
      <c r="BP368" s="493" t="n">
        <v>2212.06</v>
      </c>
      <c r="BQ368" s="493" t="n">
        <v>362.12</v>
      </c>
      <c r="BR368" s="493" t="n">
        <v>877.74</v>
      </c>
      <c r="BS368" s="493" t="n">
        <v>1102.92</v>
      </c>
      <c r="BT368" s="493" t="n">
        <v>2587.2</v>
      </c>
      <c r="BU368" s="493" t="n">
        <v>695.52</v>
      </c>
      <c r="BV368" s="493" t="n">
        <v>1292.94</v>
      </c>
      <c r="BW368" s="493" t="n">
        <v>3452.01</v>
      </c>
    </row>
    <row r="369">
      <c r="A369" t="inlineStr">
        <is>
          <t>[C11A1] 심혈관 질환 다중요법 목적의 복합제제 (단일 투약 형태)</t>
        </is>
      </c>
      <c r="B369" t="inlineStr">
        <is>
          <t>제뉴원사이언스</t>
        </is>
      </c>
      <c r="C369" t="inlineStr">
        <is>
          <t>아스퀘어</t>
        </is>
      </c>
      <c r="D369" t="inlineStr">
        <is>
          <t>제뉴원사이언스</t>
        </is>
      </c>
      <c r="E369" t="inlineStr">
        <is>
          <t>amlodipine besylate,  atorvastatin calcium</t>
        </is>
      </c>
      <c r="F369" t="inlineStr">
        <is>
          <t>병원</t>
        </is>
      </c>
      <c r="G369" t="inlineStr">
        <is>
          <t>Generic</t>
        </is>
      </c>
      <c r="H369" s="493" t="n">
        <v>7419.4</v>
      </c>
      <c r="I369" s="493" t="n">
        <v>852</v>
      </c>
      <c r="J369" s="493" t="n">
        <v>8160</v>
      </c>
      <c r="K369" s="493" t="n">
        <v>3684</v>
      </c>
      <c r="L369" s="493" t="n">
        <v>7247.6</v>
      </c>
      <c r="M369" s="493" t="n">
        <v>2182.8</v>
      </c>
      <c r="N369" s="493" t="n">
        <v>8443.799999999999</v>
      </c>
      <c r="O369" s="493" t="n">
        <v>1400</v>
      </c>
      <c r="P369" s="493" t="n">
        <v>8223.700000000001</v>
      </c>
      <c r="Q369" s="493" t="n">
        <v>720</v>
      </c>
      <c r="R369" s="493" t="n">
        <v>3120</v>
      </c>
      <c r="S369" s="493" t="n">
        <v>10203.4</v>
      </c>
      <c r="T369" s="493" t="n">
        <v>1600</v>
      </c>
      <c r="U369" s="493" t="n">
        <v>1567.4</v>
      </c>
      <c r="V369" s="493" t="n">
        <v>8383</v>
      </c>
      <c r="W369" s="493" t="n">
        <v>1208</v>
      </c>
      <c r="X369" s="493" t="n">
        <v>8328</v>
      </c>
      <c r="Y369" s="493" t="n">
        <v>1735.4</v>
      </c>
      <c r="Z369" s="493" t="n">
        <v>3280.91</v>
      </c>
      <c r="AA369" s="493" t="n">
        <v>8235.6</v>
      </c>
      <c r="AB369" s="493" t="n">
        <v>504</v>
      </c>
      <c r="AC369" s="493" t="n">
        <v>3340</v>
      </c>
      <c r="AD369" s="493" t="n">
        <v>9457.799999999999</v>
      </c>
      <c r="AE369" s="493" t="n">
        <v>1088.55</v>
      </c>
      <c r="AF369" s="493" t="n">
        <v>10686</v>
      </c>
      <c r="AG369" s="493" t="n">
        <v>1080</v>
      </c>
      <c r="AH369" s="493" t="n">
        <v>7199.35</v>
      </c>
      <c r="AI369" s="493" t="n">
        <v>2766.48</v>
      </c>
      <c r="AJ369" s="493" t="n">
        <v>7412.1</v>
      </c>
      <c r="AK369" s="493" t="n">
        <v>2076</v>
      </c>
      <c r="AL369" s="493" t="n">
        <v>0</v>
      </c>
      <c r="AM369" s="493" t="n">
        <v>13905.2</v>
      </c>
      <c r="AN369" s="493" t="n">
        <v>1564.05</v>
      </c>
      <c r="AO369" s="493" t="n">
        <v>10324.4</v>
      </c>
      <c r="AP369" s="493" t="n">
        <v>1932</v>
      </c>
      <c r="AQ369" s="493" t="n">
        <v>848</v>
      </c>
      <c r="AR369" s="493" t="n">
        <v>364</v>
      </c>
      <c r="AS369" s="493" t="n">
        <v>15370</v>
      </c>
      <c r="AT369" s="493" t="n">
        <v>720</v>
      </c>
      <c r="AU369" s="493" t="n">
        <v>14735</v>
      </c>
      <c r="AV369" s="493" t="n">
        <v>1316</v>
      </c>
      <c r="AW369" s="493" t="n">
        <v>13932.98</v>
      </c>
      <c r="AX369" s="493" t="n">
        <v>1553.08</v>
      </c>
      <c r="AY369" s="493" t="n">
        <v>1823.88</v>
      </c>
      <c r="AZ369" s="493" t="n">
        <v>756</v>
      </c>
      <c r="BA369" s="493" t="n">
        <v>1712.7</v>
      </c>
      <c r="BB369" s="493" t="n">
        <v>11116.8</v>
      </c>
      <c r="BC369" s="493" t="n">
        <v>3113.35</v>
      </c>
      <c r="BD369" s="493" t="n">
        <v>10459.5</v>
      </c>
      <c r="BE369" s="493" t="n">
        <v>972</v>
      </c>
      <c r="BF369" s="493" t="n">
        <v>12688.2</v>
      </c>
      <c r="BG369" s="493" t="n">
        <v>360.9</v>
      </c>
      <c r="BH369" s="493" t="n">
        <v>12162</v>
      </c>
      <c r="BI369" s="493" t="n">
        <v>984</v>
      </c>
      <c r="BJ369" s="493" t="n">
        <v>848.7</v>
      </c>
      <c r="BK369" s="493" t="n">
        <v>0</v>
      </c>
      <c r="BL369" s="493" t="n">
        <v>0</v>
      </c>
      <c r="BM369" s="493" t="n">
        <v>12821.1</v>
      </c>
      <c r="BN369" s="493" t="n">
        <v>0</v>
      </c>
      <c r="BO369" s="493" t="n">
        <v>0</v>
      </c>
      <c r="BP369" s="493" t="n">
        <v>4090.2</v>
      </c>
      <c r="BQ369" s="493" t="n">
        <v>0</v>
      </c>
      <c r="BR369" s="493" t="n">
        <v>4340.4</v>
      </c>
      <c r="BS369" s="493" t="n">
        <v>360.9</v>
      </c>
      <c r="BT369" s="493" t="n">
        <v>10269</v>
      </c>
      <c r="BU369" s="493" t="n">
        <v>0</v>
      </c>
      <c r="BV369" s="493" t="n">
        <v>4341.6</v>
      </c>
      <c r="BW369" s="493" t="n">
        <v>0</v>
      </c>
    </row>
    <row r="370">
      <c r="A370" t="inlineStr">
        <is>
          <t>[C11A1] 심혈관 질환 다중요법 목적의 복합제제 (단일 투약 형태)</t>
        </is>
      </c>
      <c r="B370" t="inlineStr">
        <is>
          <t>제뉴원사이언스</t>
        </is>
      </c>
      <c r="C370" t="inlineStr">
        <is>
          <t>아스퀘어</t>
        </is>
      </c>
      <c r="D370" t="inlineStr">
        <is>
          <t>제뉴원사이언스</t>
        </is>
      </c>
      <c r="E370" t="inlineStr">
        <is>
          <t>amlodipine besylate,  atorvastatin calcium</t>
        </is>
      </c>
      <c r="F370" t="inlineStr">
        <is>
          <t>의원</t>
        </is>
      </c>
      <c r="G370" t="inlineStr">
        <is>
          <t>Generic</t>
        </is>
      </c>
      <c r="H370" s="493" t="n">
        <v>36811.83</v>
      </c>
      <c r="I370" s="493" t="n">
        <v>31221.02</v>
      </c>
      <c r="J370" s="493" t="n">
        <v>36068.79</v>
      </c>
      <c r="K370" s="493" t="n">
        <v>37873.94</v>
      </c>
      <c r="L370" s="493" t="n">
        <v>31181.25</v>
      </c>
      <c r="M370" s="493" t="n">
        <v>30230.43</v>
      </c>
      <c r="N370" s="493" t="n">
        <v>26616.09</v>
      </c>
      <c r="O370" s="493" t="n">
        <v>29208.7</v>
      </c>
      <c r="P370" s="493" t="n">
        <v>31710.82</v>
      </c>
      <c r="Q370" s="493" t="n">
        <v>29454.4</v>
      </c>
      <c r="R370" s="493" t="n">
        <v>31257.28</v>
      </c>
      <c r="S370" s="493" t="n">
        <v>31541.25</v>
      </c>
      <c r="T370" s="493" t="n">
        <v>26161.46</v>
      </c>
      <c r="U370" s="493" t="n">
        <v>25361.5</v>
      </c>
      <c r="V370" s="493" t="n">
        <v>24207.78</v>
      </c>
      <c r="W370" s="493" t="n">
        <v>25093.2</v>
      </c>
      <c r="X370" s="493" t="n">
        <v>25300.52</v>
      </c>
      <c r="Y370" s="493" t="n">
        <v>25306.37</v>
      </c>
      <c r="Z370" s="493" t="n">
        <v>22178.45</v>
      </c>
      <c r="AA370" s="493" t="n">
        <v>27137.42</v>
      </c>
      <c r="AB370" s="493" t="n">
        <v>19491.85</v>
      </c>
      <c r="AC370" s="493" t="n">
        <v>27514.37</v>
      </c>
      <c r="AD370" s="493" t="n">
        <v>21908.99</v>
      </c>
      <c r="AE370" s="493" t="n">
        <v>24876.86</v>
      </c>
      <c r="AF370" s="493" t="n">
        <v>24316.94</v>
      </c>
      <c r="AG370" s="493" t="n">
        <v>20442.4</v>
      </c>
      <c r="AH370" s="493" t="n">
        <v>19768.8</v>
      </c>
      <c r="AI370" s="493" t="n">
        <v>19370.21</v>
      </c>
      <c r="AJ370" s="493" t="n">
        <v>21919.09</v>
      </c>
      <c r="AK370" s="493" t="n">
        <v>22287.46</v>
      </c>
      <c r="AL370" s="493" t="n">
        <v>17499.11</v>
      </c>
      <c r="AM370" s="493" t="n">
        <v>20298</v>
      </c>
      <c r="AN370" s="493" t="n">
        <v>17067.73</v>
      </c>
      <c r="AO370" s="493" t="n">
        <v>20382.69</v>
      </c>
      <c r="AP370" s="493" t="n">
        <v>17898.05</v>
      </c>
      <c r="AQ370" s="493" t="n">
        <v>23246.77</v>
      </c>
      <c r="AR370" s="493" t="n">
        <v>17548.18</v>
      </c>
      <c r="AS370" s="493" t="n">
        <v>18056.97</v>
      </c>
      <c r="AT370" s="493" t="n">
        <v>16390.75</v>
      </c>
      <c r="AU370" s="493" t="n">
        <v>20391.02</v>
      </c>
      <c r="AV370" s="493" t="n">
        <v>19179.54</v>
      </c>
      <c r="AW370" s="493" t="n">
        <v>18073.21</v>
      </c>
      <c r="AX370" s="493" t="n">
        <v>16816.18</v>
      </c>
      <c r="AY370" s="493" t="n">
        <v>22311.58</v>
      </c>
      <c r="AZ370" s="493" t="n">
        <v>16402.04</v>
      </c>
      <c r="BA370" s="493" t="n">
        <v>30336.17</v>
      </c>
      <c r="BB370" s="493" t="n">
        <v>20267.2</v>
      </c>
      <c r="BC370" s="493" t="n">
        <v>26482.36</v>
      </c>
      <c r="BD370" s="493" t="n">
        <v>17980</v>
      </c>
      <c r="BE370" s="493" t="n">
        <v>19672.49</v>
      </c>
      <c r="BF370" s="493" t="n">
        <v>20961.03</v>
      </c>
      <c r="BG370" s="493" t="n">
        <v>21869.34</v>
      </c>
      <c r="BH370" s="493" t="n">
        <v>17337.91</v>
      </c>
      <c r="BI370" s="493" t="n">
        <v>13618.5</v>
      </c>
      <c r="BJ370" s="493" t="n">
        <v>9301.889999999999</v>
      </c>
      <c r="BK370" s="493" t="n">
        <v>3505.34</v>
      </c>
      <c r="BL370" s="493" t="n">
        <v>5792.57</v>
      </c>
      <c r="BM370" s="493" t="n">
        <v>2670.82</v>
      </c>
      <c r="BN370" s="493" t="n">
        <v>7301.08</v>
      </c>
      <c r="BO370" s="493" t="n">
        <v>8052.71</v>
      </c>
      <c r="BP370" s="493" t="n">
        <v>9976.07</v>
      </c>
      <c r="BQ370" s="493" t="n">
        <v>7911.32</v>
      </c>
      <c r="BR370" s="493" t="n">
        <v>7561.48</v>
      </c>
      <c r="BS370" s="493" t="n">
        <v>11913.51</v>
      </c>
      <c r="BT370" s="493" t="n">
        <v>8543.23</v>
      </c>
      <c r="BU370" s="493" t="n">
        <v>9338.08</v>
      </c>
      <c r="BV370" s="493" t="n">
        <v>11844.02</v>
      </c>
      <c r="BW370" s="493" t="n">
        <v>10797.11</v>
      </c>
    </row>
    <row r="371">
      <c r="A371" t="inlineStr">
        <is>
          <t>[C11A1] 심혈관 질환 다중요법 목적의 복합제제 (단일 투약 형태)</t>
        </is>
      </c>
      <c r="B371" t="inlineStr">
        <is>
          <t>제뉴원사이언스</t>
        </is>
      </c>
      <c r="C371" t="inlineStr">
        <is>
          <t>아스퀘어</t>
        </is>
      </c>
      <c r="D371" t="inlineStr">
        <is>
          <t>제뉴원사이언스</t>
        </is>
      </c>
      <c r="E371" t="inlineStr">
        <is>
          <t>amlodipine besylate,  atorvastatin calcium</t>
        </is>
      </c>
      <c r="F371" t="inlineStr">
        <is>
          <t>보건소</t>
        </is>
      </c>
      <c r="G371" t="inlineStr">
        <is>
          <t>Generic</t>
        </is>
      </c>
      <c r="H371" s="493" t="n">
        <v>1399.98</v>
      </c>
      <c r="I371" s="493" t="n">
        <v>3499.8</v>
      </c>
      <c r="J371" s="493" t="n">
        <v>1947.15</v>
      </c>
      <c r="K371" s="493" t="n">
        <v>3665.97</v>
      </c>
      <c r="L371" s="493" t="n">
        <v>1429.95</v>
      </c>
      <c r="M371" s="493" t="n">
        <v>2714.36</v>
      </c>
      <c r="N371" s="493" t="n">
        <v>1725.9</v>
      </c>
      <c r="O371" s="493" t="n">
        <v>1753.2</v>
      </c>
      <c r="P371" s="493" t="n">
        <v>3026.7</v>
      </c>
      <c r="Q371" s="493" t="n">
        <v>2052.6</v>
      </c>
      <c r="R371" s="493" t="n">
        <v>1255.5</v>
      </c>
      <c r="S371" s="493" t="n">
        <v>2042.7</v>
      </c>
      <c r="T371" s="493" t="n">
        <v>6556.05</v>
      </c>
      <c r="U371" s="493" t="n">
        <v>7173.9</v>
      </c>
      <c r="V371" s="493" t="n">
        <v>10164.3</v>
      </c>
      <c r="W371" s="493" t="n">
        <v>3600.1</v>
      </c>
      <c r="X371" s="493" t="n">
        <v>1450.2</v>
      </c>
      <c r="Y371" s="493" t="n">
        <v>1343.4</v>
      </c>
      <c r="Z371" s="493" t="n">
        <v>1317.45</v>
      </c>
      <c r="AA371" s="493" t="n">
        <v>1748.25</v>
      </c>
      <c r="AB371" s="493" t="n">
        <v>2667.9</v>
      </c>
      <c r="AC371" s="493" t="n">
        <v>1572.4</v>
      </c>
      <c r="AD371" s="493" t="n">
        <v>1384.5</v>
      </c>
      <c r="AE371" s="493" t="n">
        <v>3323.85</v>
      </c>
      <c r="AF371" s="493" t="n">
        <v>1361.25</v>
      </c>
      <c r="AG371" s="493" t="n">
        <v>1533.3</v>
      </c>
      <c r="AH371" s="493" t="n">
        <v>1460.3</v>
      </c>
      <c r="AI371" s="493" t="n">
        <v>2784.6</v>
      </c>
      <c r="AJ371" s="493" t="n">
        <v>1745.85</v>
      </c>
      <c r="AK371" s="493" t="n">
        <v>1529.7</v>
      </c>
      <c r="AL371" s="493" t="n">
        <v>3762.9</v>
      </c>
      <c r="AM371" s="493" t="n">
        <v>885.9</v>
      </c>
      <c r="AN371" s="493" t="n">
        <v>1662</v>
      </c>
      <c r="AO371" s="493" t="n">
        <v>2098.26</v>
      </c>
      <c r="AP371" s="493" t="n">
        <v>1552.8</v>
      </c>
      <c r="AQ371" s="493" t="n">
        <v>919.8</v>
      </c>
      <c r="AR371" s="493" t="n">
        <v>1483.2</v>
      </c>
      <c r="AS371" s="493" t="n">
        <v>944.1</v>
      </c>
      <c r="AT371" s="493" t="n">
        <v>1707.6</v>
      </c>
      <c r="AU371" s="493" t="n">
        <v>620.1</v>
      </c>
      <c r="AV371" s="493" t="n">
        <v>1567.8</v>
      </c>
      <c r="AW371" s="493" t="n">
        <v>697.8</v>
      </c>
      <c r="AX371" s="493" t="n">
        <v>1606.8</v>
      </c>
      <c r="AY371" s="493" t="n">
        <v>733.5700000000001</v>
      </c>
      <c r="AZ371" s="493" t="n">
        <v>1984.5</v>
      </c>
      <c r="BA371" s="493" t="n">
        <v>1162.26</v>
      </c>
      <c r="BB371" s="493" t="n">
        <v>1261.2</v>
      </c>
      <c r="BC371" s="493" t="n">
        <v>1696.8</v>
      </c>
      <c r="BD371" s="493" t="n">
        <v>1491.3</v>
      </c>
      <c r="BE371" s="493" t="n">
        <v>1250.4</v>
      </c>
      <c r="BF371" s="493" t="n">
        <v>1513.2</v>
      </c>
      <c r="BG371" s="493" t="n">
        <v>1022.7</v>
      </c>
      <c r="BH371" s="493" t="n">
        <v>1002.6</v>
      </c>
      <c r="BI371" s="493" t="n">
        <v>140.4</v>
      </c>
      <c r="BJ371" s="493" t="n">
        <v>291.6</v>
      </c>
      <c r="BK371" s="493" t="n">
        <v>0</v>
      </c>
      <c r="BL371" s="493" t="n">
        <v>151.2</v>
      </c>
      <c r="BM371" s="493" t="n">
        <v>165.6</v>
      </c>
      <c r="BN371" s="493" t="n">
        <v>306</v>
      </c>
      <c r="BO371" s="493" t="n">
        <v>0</v>
      </c>
      <c r="BP371" s="493" t="n">
        <v>261</v>
      </c>
      <c r="BQ371" s="493" t="n">
        <v>0</v>
      </c>
      <c r="BR371" s="493" t="n">
        <v>0</v>
      </c>
      <c r="BS371" s="493" t="n">
        <v>101.4</v>
      </c>
      <c r="BT371" s="493" t="n">
        <v>0</v>
      </c>
      <c r="BU371" s="493" t="n">
        <v>396.9</v>
      </c>
      <c r="BV371" s="493" t="n">
        <v>0</v>
      </c>
      <c r="BW371" s="493" t="n">
        <v>327</v>
      </c>
    </row>
    <row r="372">
      <c r="A372" t="inlineStr">
        <is>
          <t>[C11A1] 심혈관 질환 다중요법 목적의 복합제제 (단일 투약 형태)</t>
        </is>
      </c>
      <c r="B372" t="inlineStr">
        <is>
          <t>제뉴원사이언스</t>
        </is>
      </c>
      <c r="C372" t="inlineStr">
        <is>
          <t>올르메틴</t>
        </is>
      </c>
      <c r="D372" t="inlineStr">
        <is>
          <t>제뉴원사이언스</t>
        </is>
      </c>
      <c r="E372" t="inlineStr">
        <is>
          <t>olmesartan medoxomil,  rosuvastatin calcium  ( as rosuvastatin)</t>
        </is>
      </c>
      <c r="F372" t="inlineStr">
        <is>
          <t>의원</t>
        </is>
      </c>
      <c r="G372" t="inlineStr">
        <is>
          <t>Generic</t>
        </is>
      </c>
      <c r="H372" s="493" t="n">
        <v>0</v>
      </c>
      <c r="I372" s="493" t="n">
        <v>0</v>
      </c>
      <c r="J372" s="493" t="n">
        <v>0</v>
      </c>
      <c r="K372" s="493" t="n">
        <v>0</v>
      </c>
      <c r="L372" s="493" t="n">
        <v>0</v>
      </c>
      <c r="M372" s="493" t="n">
        <v>0</v>
      </c>
      <c r="N372" s="493" t="n">
        <v>0</v>
      </c>
      <c r="O372" s="493" t="n">
        <v>2193.7</v>
      </c>
      <c r="P372" s="493" t="n">
        <v>1686.5</v>
      </c>
      <c r="Q372" s="493" t="n">
        <v>3288.6</v>
      </c>
      <c r="R372" s="493" t="n">
        <v>3440.35</v>
      </c>
      <c r="S372" s="493" t="n">
        <v>0</v>
      </c>
      <c r="T372" s="493" t="n">
        <v>0</v>
      </c>
      <c r="U372" s="493" t="n">
        <v>0</v>
      </c>
      <c r="V372" s="493" t="n">
        <v>2066.9</v>
      </c>
      <c r="W372" s="493" t="n">
        <v>2577.9</v>
      </c>
      <c r="X372" s="493" t="n">
        <v>2653.9</v>
      </c>
      <c r="Y372" s="493" t="n">
        <v>3620.04</v>
      </c>
      <c r="Z372" s="493" t="n">
        <v>3709.36</v>
      </c>
      <c r="AA372" s="493" t="n">
        <v>2859.6</v>
      </c>
      <c r="AB372" s="493" t="n">
        <v>3106.2</v>
      </c>
      <c r="AC372" s="493" t="n">
        <v>0</v>
      </c>
      <c r="AD372" s="493" t="n">
        <v>4171.8</v>
      </c>
      <c r="AE372" s="493" t="n">
        <v>2513.7</v>
      </c>
      <c r="AF372" s="493" t="n">
        <v>5730.64</v>
      </c>
      <c r="AG372" s="493" t="n">
        <v>5834.7</v>
      </c>
      <c r="AH372" s="493" t="n">
        <v>5214.35</v>
      </c>
      <c r="AI372" s="493" t="n">
        <v>6490.35</v>
      </c>
      <c r="AJ372" s="493" t="n">
        <v>5182.6</v>
      </c>
      <c r="AK372" s="493" t="n">
        <v>3102</v>
      </c>
      <c r="AL372" s="493" t="n">
        <v>2139.6</v>
      </c>
      <c r="AM372" s="493" t="n">
        <v>2452.2</v>
      </c>
      <c r="AN372" s="493" t="n">
        <v>3279.6</v>
      </c>
      <c r="AO372" s="493" t="n">
        <v>3761.4</v>
      </c>
      <c r="AP372" s="493" t="n">
        <v>4550.7</v>
      </c>
      <c r="AQ372" s="493" t="n">
        <v>3882.6</v>
      </c>
      <c r="AR372" s="493" t="n">
        <v>4723.2</v>
      </c>
      <c r="AS372" s="493" t="n">
        <v>3880</v>
      </c>
      <c r="AT372" s="493" t="n">
        <v>3520.8</v>
      </c>
      <c r="AU372" s="493" t="n">
        <v>4440</v>
      </c>
      <c r="AV372" s="493" t="n">
        <v>4922.1</v>
      </c>
      <c r="AW372" s="493" t="n">
        <v>3672</v>
      </c>
      <c r="AX372" s="493" t="n">
        <v>3589.2</v>
      </c>
      <c r="AY372" s="493" t="n">
        <v>3763.2</v>
      </c>
      <c r="AZ372" s="493" t="n">
        <v>4681.2</v>
      </c>
      <c r="BA372" s="493" t="n">
        <v>3917.2</v>
      </c>
      <c r="BB372" s="493" t="n">
        <v>3811.8</v>
      </c>
      <c r="BC372" s="493" t="n">
        <v>3997.8</v>
      </c>
      <c r="BD372" s="493" t="n">
        <v>4164.3</v>
      </c>
      <c r="BE372" s="493" t="n">
        <v>3253.5</v>
      </c>
      <c r="BF372" s="493" t="n">
        <v>2953.8</v>
      </c>
      <c r="BG372" s="493" t="n">
        <v>0</v>
      </c>
      <c r="BH372" s="493" t="n">
        <v>0</v>
      </c>
      <c r="BI372" s="493" t="n">
        <v>0</v>
      </c>
      <c r="BJ372" s="493" t="n">
        <v>0</v>
      </c>
      <c r="BK372" s="493" t="n">
        <v>0</v>
      </c>
      <c r="BL372" s="493" t="n">
        <v>0</v>
      </c>
      <c r="BM372" s="493" t="n">
        <v>0</v>
      </c>
      <c r="BN372" s="493" t="n">
        <v>0</v>
      </c>
      <c r="BO372" s="493" t="n">
        <v>0</v>
      </c>
      <c r="BP372" s="493" t="n">
        <v>0</v>
      </c>
      <c r="BQ372" s="493" t="n">
        <v>0</v>
      </c>
      <c r="BR372" s="493" t="n">
        <v>0</v>
      </c>
      <c r="BS372" s="493" t="n">
        <v>0</v>
      </c>
      <c r="BT372" s="493" t="n">
        <v>0</v>
      </c>
      <c r="BU372" s="493" t="n">
        <v>0</v>
      </c>
      <c r="BV372" s="493" t="n">
        <v>0</v>
      </c>
      <c r="BW372" s="493" t="n">
        <v>0</v>
      </c>
    </row>
    <row r="373">
      <c r="A373" t="inlineStr">
        <is>
          <t>[C11A1] 심혈관 질환 다중요법 목적의 복합제제 (단일 투약 형태)</t>
        </is>
      </c>
      <c r="B373" t="inlineStr">
        <is>
          <t>제뉴원사이언스</t>
        </is>
      </c>
      <c r="C373" t="inlineStr">
        <is>
          <t>하이포지 에이</t>
        </is>
      </c>
      <c r="D373" t="inlineStr">
        <is>
          <t>제뉴원사이언스</t>
        </is>
      </c>
      <c r="E373" t="inlineStr">
        <is>
          <t>amlodipine besylate  ( as amlodipine),  atorvastatin calcium hydrate  ( as atorvastatin),  valsartan</t>
        </is>
      </c>
      <c r="F373" t="inlineStr">
        <is>
          <t>종합병원</t>
        </is>
      </c>
      <c r="G373" t="inlineStr">
        <is>
          <t>Generic</t>
        </is>
      </c>
      <c r="H373" s="493" t="n">
        <v>0</v>
      </c>
      <c r="I373" s="493" t="n">
        <v>0</v>
      </c>
      <c r="J373" s="493" t="n">
        <v>0</v>
      </c>
      <c r="K373" s="493" t="n">
        <v>0</v>
      </c>
      <c r="L373" s="493" t="n">
        <v>0</v>
      </c>
      <c r="M373" s="493" t="n">
        <v>0</v>
      </c>
      <c r="N373" s="493" t="n">
        <v>0</v>
      </c>
      <c r="O373" s="493" t="n">
        <v>0</v>
      </c>
      <c r="P373" s="493" t="n">
        <v>0</v>
      </c>
      <c r="Q373" s="493" t="n">
        <v>0</v>
      </c>
      <c r="R373" s="493" t="n">
        <v>0</v>
      </c>
      <c r="S373" s="493" t="n">
        <v>0</v>
      </c>
      <c r="T373" s="493" t="n">
        <v>0</v>
      </c>
      <c r="U373" s="493" t="n">
        <v>0</v>
      </c>
      <c r="V373" s="493" t="n">
        <v>0</v>
      </c>
      <c r="W373" s="493" t="n">
        <v>0</v>
      </c>
      <c r="X373" s="493" t="n">
        <v>0</v>
      </c>
      <c r="Y373" s="493" t="n">
        <v>0</v>
      </c>
      <c r="Z373" s="493" t="n">
        <v>0</v>
      </c>
      <c r="AA373" s="493" t="n">
        <v>0</v>
      </c>
      <c r="AB373" s="493" t="n">
        <v>23.1</v>
      </c>
      <c r="AC373" s="493" t="n">
        <v>634.5</v>
      </c>
      <c r="AD373" s="493" t="n">
        <v>743.6</v>
      </c>
      <c r="AE373" s="493" t="n">
        <v>422.8</v>
      </c>
      <c r="AF373" s="493" t="n">
        <v>964.35</v>
      </c>
      <c r="AG373" s="493" t="n">
        <v>304.8</v>
      </c>
      <c r="AH373" s="493" t="n">
        <v>1233</v>
      </c>
      <c r="AI373" s="493" t="n">
        <v>357</v>
      </c>
      <c r="AJ373" s="493" t="n">
        <v>1597.2</v>
      </c>
      <c r="AK373" s="493" t="n">
        <v>1779.6</v>
      </c>
      <c r="AL373" s="493" t="n">
        <v>1510.2</v>
      </c>
      <c r="AM373" s="493" t="n">
        <v>933.9</v>
      </c>
      <c r="AN373" s="493" t="n">
        <v>908.4</v>
      </c>
      <c r="AO373" s="493" t="n">
        <v>644.92</v>
      </c>
      <c r="AP373" s="493" t="n">
        <v>2412</v>
      </c>
      <c r="AQ373" s="493" t="n">
        <v>930</v>
      </c>
      <c r="AR373" s="493" t="n">
        <v>1270.8</v>
      </c>
      <c r="AS373" s="493" t="n">
        <v>2738.4</v>
      </c>
      <c r="AT373" s="493" t="n">
        <v>972</v>
      </c>
      <c r="AU373" s="493" t="n">
        <v>1946.1</v>
      </c>
      <c r="AV373" s="493" t="n">
        <v>0</v>
      </c>
      <c r="AW373" s="493" t="n">
        <v>0</v>
      </c>
      <c r="AX373" s="493" t="n">
        <v>0</v>
      </c>
      <c r="AY373" s="493" t="n">
        <v>0</v>
      </c>
      <c r="AZ373" s="493" t="n">
        <v>0</v>
      </c>
      <c r="BA373" s="493" t="n">
        <v>0</v>
      </c>
      <c r="BB373" s="493" t="n">
        <v>0</v>
      </c>
      <c r="BC373" s="493" t="n">
        <v>0</v>
      </c>
      <c r="BD373" s="493" t="n">
        <v>0</v>
      </c>
      <c r="BE373" s="493" t="n">
        <v>0</v>
      </c>
      <c r="BF373" s="493" t="n">
        <v>0</v>
      </c>
      <c r="BG373" s="493" t="n">
        <v>0</v>
      </c>
      <c r="BH373" s="493" t="n">
        <v>0</v>
      </c>
      <c r="BI373" s="493" t="n">
        <v>0</v>
      </c>
      <c r="BJ373" s="493" t="n">
        <v>0</v>
      </c>
      <c r="BK373" s="493" t="n">
        <v>0</v>
      </c>
      <c r="BL373" s="493" t="n">
        <v>0</v>
      </c>
      <c r="BM373" s="493" t="n">
        <v>0</v>
      </c>
      <c r="BN373" s="493" t="n">
        <v>0</v>
      </c>
      <c r="BO373" s="493" t="n">
        <v>0</v>
      </c>
      <c r="BP373" s="493" t="n">
        <v>0</v>
      </c>
      <c r="BQ373" s="493" t="n">
        <v>0</v>
      </c>
      <c r="BR373" s="493" t="n">
        <v>0</v>
      </c>
      <c r="BS373" s="493" t="n">
        <v>0</v>
      </c>
      <c r="BT373" s="493" t="n">
        <v>0</v>
      </c>
      <c r="BU373" s="493" t="n">
        <v>0</v>
      </c>
      <c r="BV373" s="493" t="n">
        <v>0</v>
      </c>
      <c r="BW373" s="493" t="n">
        <v>0</v>
      </c>
    </row>
    <row r="374">
      <c r="A374" t="inlineStr">
        <is>
          <t>[C11A1] 심혈관 질환 다중요법 목적의 복합제제 (단일 투약 형태)</t>
        </is>
      </c>
      <c r="B374" t="inlineStr">
        <is>
          <t>제뉴원사이언스</t>
        </is>
      </c>
      <c r="C374" t="inlineStr">
        <is>
          <t>하이포지 에이</t>
        </is>
      </c>
      <c r="D374" t="inlineStr">
        <is>
          <t>제뉴원사이언스</t>
        </is>
      </c>
      <c r="E374" t="inlineStr">
        <is>
          <t>amlodipine besylate  ( as amlodipine),  atorvastatin calcium hydrate  ( as atorvastatin),  valsartan</t>
        </is>
      </c>
      <c r="F374" t="inlineStr">
        <is>
          <t>병원</t>
        </is>
      </c>
      <c r="G374" t="inlineStr">
        <is>
          <t>Generic</t>
        </is>
      </c>
      <c r="H374" s="493" t="n">
        <v>0</v>
      </c>
      <c r="I374" s="493" t="n">
        <v>0</v>
      </c>
      <c r="J374" s="493" t="n">
        <v>0</v>
      </c>
      <c r="K374" s="493" t="n">
        <v>0</v>
      </c>
      <c r="L374" s="493" t="n">
        <v>0</v>
      </c>
      <c r="M374" s="493" t="n">
        <v>0</v>
      </c>
      <c r="N374" s="493" t="n">
        <v>0</v>
      </c>
      <c r="O374" s="493" t="n">
        <v>0</v>
      </c>
      <c r="P374" s="493" t="n">
        <v>0</v>
      </c>
      <c r="Q374" s="493" t="n">
        <v>0</v>
      </c>
      <c r="R374" s="493" t="n">
        <v>0</v>
      </c>
      <c r="S374" s="493" t="n">
        <v>0</v>
      </c>
      <c r="T374" s="493" t="n">
        <v>0</v>
      </c>
      <c r="U374" s="493" t="n">
        <v>0</v>
      </c>
      <c r="V374" s="493" t="n">
        <v>0</v>
      </c>
      <c r="W374" s="493" t="n">
        <v>0</v>
      </c>
      <c r="X374" s="493" t="n">
        <v>0</v>
      </c>
      <c r="Y374" s="493" t="n">
        <v>0</v>
      </c>
      <c r="Z374" s="493" t="n">
        <v>0</v>
      </c>
      <c r="AA374" s="493" t="n">
        <v>0</v>
      </c>
      <c r="AB374" s="493" t="n">
        <v>0</v>
      </c>
      <c r="AC374" s="493" t="n">
        <v>0</v>
      </c>
      <c r="AD374" s="493" t="n">
        <v>294.93</v>
      </c>
      <c r="AE374" s="493" t="n">
        <v>436.2</v>
      </c>
      <c r="AF374" s="493" t="n">
        <v>958.3200000000001</v>
      </c>
      <c r="AG374" s="493" t="n">
        <v>414.16</v>
      </c>
      <c r="AH374" s="493" t="n">
        <v>1279.12</v>
      </c>
      <c r="AI374" s="493" t="n">
        <v>536.7</v>
      </c>
      <c r="AJ374" s="493" t="n">
        <v>2128.84</v>
      </c>
      <c r="AK374" s="493" t="n">
        <v>619.6</v>
      </c>
      <c r="AL374" s="493" t="n">
        <v>1783.76</v>
      </c>
      <c r="AM374" s="493" t="n">
        <v>496.06</v>
      </c>
      <c r="AN374" s="493" t="n">
        <v>831.5599999999999</v>
      </c>
      <c r="AO374" s="493" t="n">
        <v>282.8</v>
      </c>
      <c r="AP374" s="493" t="n">
        <v>1416.08</v>
      </c>
      <c r="AQ374" s="493" t="n">
        <v>947.1</v>
      </c>
      <c r="AR374" s="493" t="n">
        <v>1159.36</v>
      </c>
      <c r="AS374" s="493" t="n">
        <v>572.8</v>
      </c>
      <c r="AT374" s="493" t="n">
        <v>1051.72</v>
      </c>
      <c r="AU374" s="493" t="n">
        <v>498.42</v>
      </c>
      <c r="AV374" s="493" t="n">
        <v>424.08</v>
      </c>
      <c r="AW374" s="493" t="n">
        <v>0</v>
      </c>
      <c r="AX374" s="493" t="n">
        <v>0</v>
      </c>
      <c r="AY374" s="493" t="n">
        <v>0</v>
      </c>
      <c r="AZ374" s="493" t="n">
        <v>0</v>
      </c>
      <c r="BA374" s="493" t="n">
        <v>0</v>
      </c>
      <c r="BB374" s="493" t="n">
        <v>0</v>
      </c>
      <c r="BC374" s="493" t="n">
        <v>0</v>
      </c>
      <c r="BD374" s="493" t="n">
        <v>0</v>
      </c>
      <c r="BE374" s="493" t="n">
        <v>0</v>
      </c>
      <c r="BF374" s="493" t="n">
        <v>0</v>
      </c>
      <c r="BG374" s="493" t="n">
        <v>0</v>
      </c>
      <c r="BH374" s="493" t="n">
        <v>0</v>
      </c>
      <c r="BI374" s="493" t="n">
        <v>0</v>
      </c>
      <c r="BJ374" s="493" t="n">
        <v>0</v>
      </c>
      <c r="BK374" s="493" t="n">
        <v>0</v>
      </c>
      <c r="BL374" s="493" t="n">
        <v>0</v>
      </c>
      <c r="BM374" s="493" t="n">
        <v>0</v>
      </c>
      <c r="BN374" s="493" t="n">
        <v>0</v>
      </c>
      <c r="BO374" s="493" t="n">
        <v>0</v>
      </c>
      <c r="BP374" s="493" t="n">
        <v>0</v>
      </c>
      <c r="BQ374" s="493" t="n">
        <v>0</v>
      </c>
      <c r="BR374" s="493" t="n">
        <v>0</v>
      </c>
      <c r="BS374" s="493" t="n">
        <v>0</v>
      </c>
      <c r="BT374" s="493" t="n">
        <v>0</v>
      </c>
      <c r="BU374" s="493" t="n">
        <v>0</v>
      </c>
      <c r="BV374" s="493" t="n">
        <v>0</v>
      </c>
      <c r="BW374" s="493" t="n">
        <v>0</v>
      </c>
    </row>
    <row r="375">
      <c r="A375" t="inlineStr">
        <is>
          <t>[C11A1] 심혈관 질환 다중요법 목적의 복합제제 (단일 투약 형태)</t>
        </is>
      </c>
      <c r="B375" t="inlineStr">
        <is>
          <t>제뉴원사이언스</t>
        </is>
      </c>
      <c r="C375" t="inlineStr">
        <is>
          <t>하이포지 에이</t>
        </is>
      </c>
      <c r="D375" t="inlineStr">
        <is>
          <t>제뉴원사이언스</t>
        </is>
      </c>
      <c r="E375" t="inlineStr">
        <is>
          <t>amlodipine besylate  ( as amlodipine),  atorvastatin calcium hydrate  ( as atorvastatin),  valsartan</t>
        </is>
      </c>
      <c r="F375" t="inlineStr">
        <is>
          <t>의원</t>
        </is>
      </c>
      <c r="G375" t="inlineStr">
        <is>
          <t>Generic</t>
        </is>
      </c>
      <c r="H375" s="493" t="n">
        <v>0</v>
      </c>
      <c r="I375" s="493" t="n">
        <v>0</v>
      </c>
      <c r="J375" s="493" t="n">
        <v>0</v>
      </c>
      <c r="K375" s="493" t="n">
        <v>0</v>
      </c>
      <c r="L375" s="493" t="n">
        <v>0</v>
      </c>
      <c r="M375" s="493" t="n">
        <v>0</v>
      </c>
      <c r="N375" s="493" t="n">
        <v>0</v>
      </c>
      <c r="O375" s="493" t="n">
        <v>0</v>
      </c>
      <c r="P375" s="493" t="n">
        <v>0</v>
      </c>
      <c r="Q375" s="493" t="n">
        <v>0</v>
      </c>
      <c r="R375" s="493" t="n">
        <v>0</v>
      </c>
      <c r="S375" s="493" t="n">
        <v>0</v>
      </c>
      <c r="T375" s="493" t="n">
        <v>0</v>
      </c>
      <c r="U375" s="493" t="n">
        <v>0</v>
      </c>
      <c r="V375" s="493" t="n">
        <v>0</v>
      </c>
      <c r="W375" s="493" t="n">
        <v>0</v>
      </c>
      <c r="X375" s="493" t="n">
        <v>0</v>
      </c>
      <c r="Y375" s="493" t="n">
        <v>0</v>
      </c>
      <c r="Z375" s="493" t="n">
        <v>0</v>
      </c>
      <c r="AA375" s="493" t="n">
        <v>0</v>
      </c>
      <c r="AB375" s="493" t="n">
        <v>852</v>
      </c>
      <c r="AC375" s="493" t="n">
        <v>1169.55</v>
      </c>
      <c r="AD375" s="493" t="n">
        <v>1203.5</v>
      </c>
      <c r="AE375" s="493" t="n">
        <v>1577.4</v>
      </c>
      <c r="AF375" s="493" t="n">
        <v>2549.88</v>
      </c>
      <c r="AG375" s="493" t="n">
        <v>1952.34</v>
      </c>
      <c r="AH375" s="493" t="n">
        <v>2110.68</v>
      </c>
      <c r="AI375" s="493" t="n">
        <v>2313</v>
      </c>
      <c r="AJ375" s="493" t="n">
        <v>6252.72</v>
      </c>
      <c r="AK375" s="493" t="n">
        <v>10986.79</v>
      </c>
      <c r="AL375" s="493" t="n">
        <v>10027.62</v>
      </c>
      <c r="AM375" s="493" t="n">
        <v>9659.65</v>
      </c>
      <c r="AN375" s="493" t="n">
        <v>7453.36</v>
      </c>
      <c r="AO375" s="493" t="n">
        <v>10826.76</v>
      </c>
      <c r="AP375" s="493" t="n">
        <v>9200.33</v>
      </c>
      <c r="AQ375" s="493" t="n">
        <v>9943.719999999999</v>
      </c>
      <c r="AR375" s="493" t="n">
        <v>10153.92</v>
      </c>
      <c r="AS375" s="493" t="n">
        <v>9552.84</v>
      </c>
      <c r="AT375" s="493" t="n">
        <v>9505.08</v>
      </c>
      <c r="AU375" s="493" t="n">
        <v>4473.88</v>
      </c>
      <c r="AV375" s="493" t="n">
        <v>1809.34</v>
      </c>
      <c r="AW375" s="493" t="n">
        <v>0</v>
      </c>
      <c r="AX375" s="493" t="n">
        <v>1712.7</v>
      </c>
      <c r="AY375" s="493" t="n">
        <v>0</v>
      </c>
      <c r="AZ375" s="493" t="n">
        <v>1256.9</v>
      </c>
      <c r="BA375" s="493" t="n">
        <v>1997.7</v>
      </c>
      <c r="BB375" s="493" t="n">
        <v>1528.8</v>
      </c>
      <c r="BC375" s="493" t="n">
        <v>2442</v>
      </c>
      <c r="BD375" s="493" t="n">
        <v>1937.6</v>
      </c>
      <c r="BE375" s="493" t="n">
        <v>2328.7</v>
      </c>
      <c r="BF375" s="493" t="n">
        <v>3426.95</v>
      </c>
      <c r="BG375" s="493" t="n">
        <v>2528.8</v>
      </c>
      <c r="BH375" s="493" t="n">
        <v>6898.4</v>
      </c>
      <c r="BI375" s="493" t="n">
        <v>5135.35</v>
      </c>
      <c r="BJ375" s="493" t="n">
        <v>10053.1</v>
      </c>
      <c r="BK375" s="493" t="n">
        <v>8093.93</v>
      </c>
      <c r="BL375" s="493" t="n">
        <v>9431.75</v>
      </c>
      <c r="BM375" s="493" t="n">
        <v>5196.85</v>
      </c>
      <c r="BN375" s="493" t="n">
        <v>6841.2</v>
      </c>
      <c r="BO375" s="493" t="n">
        <v>9416.700000000001</v>
      </c>
      <c r="BP375" s="493" t="n">
        <v>8120</v>
      </c>
      <c r="BQ375" s="493" t="n">
        <v>5807.25</v>
      </c>
      <c r="BR375" s="493" t="n">
        <v>9795.6</v>
      </c>
      <c r="BS375" s="493" t="n">
        <v>6936.85</v>
      </c>
      <c r="BT375" s="493" t="n">
        <v>7025.75</v>
      </c>
      <c r="BU375" s="493" t="n">
        <v>7018.7</v>
      </c>
      <c r="BV375" s="493" t="n">
        <v>8310.65</v>
      </c>
      <c r="BW375" s="493" t="n">
        <v>8263.299999999999</v>
      </c>
    </row>
    <row r="376">
      <c r="A376" t="inlineStr">
        <is>
          <t>[C11A1] 심혈관 질환 다중요법 목적의 복합제제 (단일 투약 형태)</t>
        </is>
      </c>
      <c r="B376" t="inlineStr">
        <is>
          <t>제뉴파마</t>
        </is>
      </c>
      <c r="C376" t="inlineStr">
        <is>
          <t>텔로바틴</t>
        </is>
      </c>
      <c r="D376" t="inlineStr">
        <is>
          <t>제뉴파마</t>
        </is>
      </c>
      <c r="E376" t="inlineStr">
        <is>
          <t>rosuvastatin calcium  ( as rosuvastatin),  telmisartan</t>
        </is>
      </c>
      <c r="F376" t="inlineStr">
        <is>
          <t>상급종합병원</t>
        </is>
      </c>
      <c r="G376" t="inlineStr">
        <is>
          <t>Generic</t>
        </is>
      </c>
      <c r="H376" s="493" t="n">
        <v>0</v>
      </c>
      <c r="I376" s="493" t="n">
        <v>0</v>
      </c>
      <c r="J376" s="493" t="n">
        <v>0</v>
      </c>
      <c r="K376" s="493" t="n">
        <v>0</v>
      </c>
      <c r="L376" s="493" t="n">
        <v>0</v>
      </c>
      <c r="M376" s="493" t="n">
        <v>0</v>
      </c>
      <c r="N376" s="493" t="n">
        <v>0</v>
      </c>
      <c r="O376" s="493" t="n">
        <v>0</v>
      </c>
      <c r="P376" s="493" t="n">
        <v>0</v>
      </c>
      <c r="Q376" s="493" t="n">
        <v>0</v>
      </c>
      <c r="R376" s="493" t="n">
        <v>0</v>
      </c>
      <c r="S376" s="493" t="n">
        <v>0</v>
      </c>
      <c r="T376" s="493" t="n">
        <v>0</v>
      </c>
      <c r="U376" s="493" t="n">
        <v>0</v>
      </c>
      <c r="V376" s="493" t="n">
        <v>0</v>
      </c>
      <c r="W376" s="493" t="n">
        <v>0</v>
      </c>
      <c r="X376" s="493" t="n">
        <v>0</v>
      </c>
      <c r="Y376" s="493" t="n">
        <v>0</v>
      </c>
      <c r="Z376" s="493" t="n">
        <v>0</v>
      </c>
      <c r="AA376" s="493" t="n">
        <v>0</v>
      </c>
      <c r="AB376" s="493" t="n">
        <v>0</v>
      </c>
      <c r="AC376" s="493" t="n">
        <v>0</v>
      </c>
      <c r="AD376" s="493" t="n">
        <v>0</v>
      </c>
      <c r="AE376" s="493" t="n">
        <v>0</v>
      </c>
      <c r="AF376" s="493" t="n">
        <v>0</v>
      </c>
      <c r="AG376" s="493" t="n">
        <v>0</v>
      </c>
      <c r="AH376" s="493" t="n">
        <v>0</v>
      </c>
      <c r="AI376" s="493" t="n">
        <v>0</v>
      </c>
      <c r="AJ376" s="493" t="n">
        <v>0</v>
      </c>
      <c r="AK376" s="493" t="n">
        <v>0</v>
      </c>
      <c r="AL376" s="493" t="n">
        <v>0</v>
      </c>
      <c r="AM376" s="493" t="n">
        <v>0</v>
      </c>
      <c r="AN376" s="493" t="n">
        <v>0</v>
      </c>
      <c r="AO376" s="493" t="n">
        <v>0</v>
      </c>
      <c r="AP376" s="493" t="n">
        <v>0</v>
      </c>
      <c r="AQ376" s="493" t="n">
        <v>0</v>
      </c>
      <c r="AR376" s="493" t="n">
        <v>0</v>
      </c>
      <c r="AS376" s="493" t="n">
        <v>0</v>
      </c>
      <c r="AT376" s="493" t="n">
        <v>0</v>
      </c>
      <c r="AU376" s="493" t="n">
        <v>0</v>
      </c>
      <c r="AV376" s="493" t="n">
        <v>0</v>
      </c>
      <c r="AW376" s="493" t="n">
        <v>0</v>
      </c>
      <c r="AX376" s="493" t="n">
        <v>0</v>
      </c>
      <c r="AY376" s="493" t="n">
        <v>0</v>
      </c>
      <c r="AZ376" s="493" t="n">
        <v>0</v>
      </c>
      <c r="BA376" s="493" t="n">
        <v>0</v>
      </c>
      <c r="BB376" s="493" t="n">
        <v>0</v>
      </c>
      <c r="BC376" s="493" t="n">
        <v>0</v>
      </c>
      <c r="BD376" s="493" t="n">
        <v>0</v>
      </c>
      <c r="BE376" s="493" t="n">
        <v>0</v>
      </c>
      <c r="BF376" s="493" t="n">
        <v>0</v>
      </c>
      <c r="BG376" s="493" t="n">
        <v>0</v>
      </c>
      <c r="BH376" s="493" t="n">
        <v>1298.7</v>
      </c>
      <c r="BI376" s="493" t="n">
        <v>0</v>
      </c>
      <c r="BJ376" s="493" t="n">
        <v>0</v>
      </c>
      <c r="BK376" s="493" t="n">
        <v>880.2</v>
      </c>
      <c r="BL376" s="493" t="n">
        <v>0</v>
      </c>
      <c r="BM376" s="493" t="n">
        <v>0</v>
      </c>
      <c r="BN376" s="493" t="n">
        <v>826.2</v>
      </c>
      <c r="BO376" s="493" t="n">
        <v>0</v>
      </c>
      <c r="BP376" s="493" t="n">
        <v>0</v>
      </c>
      <c r="BQ376" s="493" t="n">
        <v>864</v>
      </c>
      <c r="BR376" s="493" t="n">
        <v>0</v>
      </c>
      <c r="BS376" s="493" t="n">
        <v>0</v>
      </c>
      <c r="BT376" s="493" t="n">
        <v>907.2</v>
      </c>
      <c r="BU376" s="493" t="n">
        <v>0</v>
      </c>
      <c r="BV376" s="493" t="n">
        <v>0</v>
      </c>
      <c r="BW376" s="493" t="n">
        <v>943.2</v>
      </c>
    </row>
    <row r="377">
      <c r="A377" t="inlineStr">
        <is>
          <t>[C11A1] 심혈관 질환 다중요법 목적의 복합제제 (단일 투약 형태)</t>
        </is>
      </c>
      <c r="B377" t="inlineStr">
        <is>
          <t>제뉴파마</t>
        </is>
      </c>
      <c r="C377" t="inlineStr">
        <is>
          <t>텔로바틴</t>
        </is>
      </c>
      <c r="D377" t="inlineStr">
        <is>
          <t>제뉴파마</t>
        </is>
      </c>
      <c r="E377" t="inlineStr">
        <is>
          <t>rosuvastatin calcium  ( as rosuvastatin),  telmisartan</t>
        </is>
      </c>
      <c r="F377" t="inlineStr">
        <is>
          <t>종합병원</t>
        </is>
      </c>
      <c r="G377" t="inlineStr">
        <is>
          <t>Generic</t>
        </is>
      </c>
      <c r="H377" s="493" t="n">
        <v>0</v>
      </c>
      <c r="I377" s="493" t="n">
        <v>0</v>
      </c>
      <c r="J377" s="493" t="n">
        <v>0</v>
      </c>
      <c r="K377" s="493" t="n">
        <v>0</v>
      </c>
      <c r="L377" s="493" t="n">
        <v>0</v>
      </c>
      <c r="M377" s="493" t="n">
        <v>0</v>
      </c>
      <c r="N377" s="493" t="n">
        <v>0</v>
      </c>
      <c r="O377" s="493" t="n">
        <v>0</v>
      </c>
      <c r="P377" s="493" t="n">
        <v>0</v>
      </c>
      <c r="Q377" s="493" t="n">
        <v>0</v>
      </c>
      <c r="R377" s="493" t="n">
        <v>0</v>
      </c>
      <c r="S377" s="493" t="n">
        <v>0</v>
      </c>
      <c r="T377" s="493" t="n">
        <v>0</v>
      </c>
      <c r="U377" s="493" t="n">
        <v>0</v>
      </c>
      <c r="V377" s="493" t="n">
        <v>0</v>
      </c>
      <c r="W377" s="493" t="n">
        <v>0</v>
      </c>
      <c r="X377" s="493" t="n">
        <v>0</v>
      </c>
      <c r="Y377" s="493" t="n">
        <v>0</v>
      </c>
      <c r="Z377" s="493" t="n">
        <v>0</v>
      </c>
      <c r="AA377" s="493" t="n">
        <v>0</v>
      </c>
      <c r="AB377" s="493" t="n">
        <v>0</v>
      </c>
      <c r="AC377" s="493" t="n">
        <v>0</v>
      </c>
      <c r="AD377" s="493" t="n">
        <v>0</v>
      </c>
      <c r="AE377" s="493" t="n">
        <v>0</v>
      </c>
      <c r="AF377" s="493" t="n">
        <v>0</v>
      </c>
      <c r="AG377" s="493" t="n">
        <v>0</v>
      </c>
      <c r="AH377" s="493" t="n">
        <v>0</v>
      </c>
      <c r="AI377" s="493" t="n">
        <v>0</v>
      </c>
      <c r="AJ377" s="493" t="n">
        <v>0</v>
      </c>
      <c r="AK377" s="493" t="n">
        <v>0</v>
      </c>
      <c r="AL377" s="493" t="n">
        <v>0</v>
      </c>
      <c r="AM377" s="493" t="n">
        <v>0</v>
      </c>
      <c r="AN377" s="493" t="n">
        <v>0</v>
      </c>
      <c r="AO377" s="493" t="n">
        <v>0</v>
      </c>
      <c r="AP377" s="493" t="n">
        <v>0</v>
      </c>
      <c r="AQ377" s="493" t="n">
        <v>0</v>
      </c>
      <c r="AR377" s="493" t="n">
        <v>0</v>
      </c>
      <c r="AS377" s="493" t="n">
        <v>0</v>
      </c>
      <c r="AT377" s="493" t="n">
        <v>0</v>
      </c>
      <c r="AU377" s="493" t="n">
        <v>0</v>
      </c>
      <c r="AV377" s="493" t="n">
        <v>0</v>
      </c>
      <c r="AW377" s="493" t="n">
        <v>0</v>
      </c>
      <c r="AX377" s="493" t="n">
        <v>0</v>
      </c>
      <c r="AY377" s="493" t="n">
        <v>0</v>
      </c>
      <c r="AZ377" s="493" t="n">
        <v>0</v>
      </c>
      <c r="BA377" s="493" t="n">
        <v>0</v>
      </c>
      <c r="BB377" s="493" t="n">
        <v>0</v>
      </c>
      <c r="BC377" s="493" t="n">
        <v>0</v>
      </c>
      <c r="BD377" s="493" t="n">
        <v>0</v>
      </c>
      <c r="BE377" s="493" t="n">
        <v>0</v>
      </c>
      <c r="BF377" s="493" t="n">
        <v>0</v>
      </c>
      <c r="BG377" s="493" t="n">
        <v>0</v>
      </c>
      <c r="BH377" s="493" t="n">
        <v>0</v>
      </c>
      <c r="BI377" s="493" t="n">
        <v>0</v>
      </c>
      <c r="BJ377" s="493" t="n">
        <v>0</v>
      </c>
      <c r="BK377" s="493" t="n">
        <v>0</v>
      </c>
      <c r="BL377" s="493" t="n">
        <v>0</v>
      </c>
      <c r="BM377" s="493" t="n">
        <v>0</v>
      </c>
      <c r="BN377" s="493" t="n">
        <v>0</v>
      </c>
      <c r="BO377" s="493" t="n">
        <v>0</v>
      </c>
      <c r="BP377" s="493" t="n">
        <v>0</v>
      </c>
      <c r="BQ377" s="493" t="n">
        <v>0</v>
      </c>
      <c r="BR377" s="493" t="n">
        <v>0</v>
      </c>
      <c r="BS377" s="493" t="n">
        <v>0</v>
      </c>
      <c r="BT377" s="493" t="n">
        <v>0</v>
      </c>
      <c r="BU377" s="493" t="n">
        <v>1133.37</v>
      </c>
      <c r="BV377" s="493" t="n">
        <v>994.95</v>
      </c>
      <c r="BW377" s="493" t="n">
        <v>1317.9</v>
      </c>
    </row>
    <row r="378">
      <c r="A378" t="inlineStr">
        <is>
          <t>[C11A1] 심혈관 질환 다중요법 목적의 복합제제 (단일 투약 형태)</t>
        </is>
      </c>
      <c r="B378" t="inlineStr">
        <is>
          <t>제뉴파마</t>
        </is>
      </c>
      <c r="C378" t="inlineStr">
        <is>
          <t>텔로바틴</t>
        </is>
      </c>
      <c r="D378" t="inlineStr">
        <is>
          <t>제뉴파마</t>
        </is>
      </c>
      <c r="E378" t="inlineStr">
        <is>
          <t>rosuvastatin calcium  ( as rosuvastatin),  telmisartan</t>
        </is>
      </c>
      <c r="F378" t="inlineStr">
        <is>
          <t>병원</t>
        </is>
      </c>
      <c r="G378" t="inlineStr">
        <is>
          <t>Generic</t>
        </is>
      </c>
      <c r="H378" s="493" t="n">
        <v>0</v>
      </c>
      <c r="I378" s="493" t="n">
        <v>0</v>
      </c>
      <c r="J378" s="493" t="n">
        <v>0</v>
      </c>
      <c r="K378" s="493" t="n">
        <v>0</v>
      </c>
      <c r="L378" s="493" t="n">
        <v>0</v>
      </c>
      <c r="M378" s="493" t="n">
        <v>0</v>
      </c>
      <c r="N378" s="493" t="n">
        <v>0</v>
      </c>
      <c r="O378" s="493" t="n">
        <v>0</v>
      </c>
      <c r="P378" s="493" t="n">
        <v>426</v>
      </c>
      <c r="Q378" s="493" t="n">
        <v>96.59999999999999</v>
      </c>
      <c r="R378" s="493" t="n">
        <v>1790.92</v>
      </c>
      <c r="S378" s="493" t="n">
        <v>0</v>
      </c>
      <c r="T378" s="493" t="n">
        <v>0</v>
      </c>
      <c r="U378" s="493" t="n">
        <v>0</v>
      </c>
      <c r="V378" s="493" t="n">
        <v>0</v>
      </c>
      <c r="W378" s="493" t="n">
        <v>0</v>
      </c>
      <c r="X378" s="493" t="n">
        <v>0</v>
      </c>
      <c r="Y378" s="493" t="n">
        <v>0</v>
      </c>
      <c r="Z378" s="493" t="n">
        <v>0</v>
      </c>
      <c r="AA378" s="493" t="n">
        <v>0</v>
      </c>
      <c r="AB378" s="493" t="n">
        <v>0</v>
      </c>
      <c r="AC378" s="493" t="n">
        <v>0</v>
      </c>
      <c r="AD378" s="493" t="n">
        <v>0</v>
      </c>
      <c r="AE378" s="493" t="n">
        <v>0</v>
      </c>
      <c r="AF378" s="493" t="n">
        <v>0</v>
      </c>
      <c r="AG378" s="493" t="n">
        <v>0</v>
      </c>
      <c r="AH378" s="493" t="n">
        <v>0</v>
      </c>
      <c r="AI378" s="493" t="n">
        <v>0</v>
      </c>
      <c r="AJ378" s="493" t="n">
        <v>0</v>
      </c>
      <c r="AK378" s="493" t="n">
        <v>0</v>
      </c>
      <c r="AL378" s="493" t="n">
        <v>0</v>
      </c>
      <c r="AM378" s="493" t="n">
        <v>0</v>
      </c>
      <c r="AN378" s="493" t="n">
        <v>0</v>
      </c>
      <c r="AO378" s="493" t="n">
        <v>0</v>
      </c>
      <c r="AP378" s="493" t="n">
        <v>0</v>
      </c>
      <c r="AQ378" s="493" t="n">
        <v>0</v>
      </c>
      <c r="AR378" s="493" t="n">
        <v>0</v>
      </c>
      <c r="AS378" s="493" t="n">
        <v>0</v>
      </c>
      <c r="AT378" s="493" t="n">
        <v>0</v>
      </c>
      <c r="AU378" s="493" t="n">
        <v>0</v>
      </c>
      <c r="AV378" s="493" t="n">
        <v>0</v>
      </c>
      <c r="AW378" s="493" t="n">
        <v>0</v>
      </c>
      <c r="AX378" s="493" t="n">
        <v>0</v>
      </c>
      <c r="AY378" s="493" t="n">
        <v>0</v>
      </c>
      <c r="AZ378" s="493" t="n">
        <v>0</v>
      </c>
      <c r="BA378" s="493" t="n">
        <v>0</v>
      </c>
      <c r="BB378" s="493" t="n">
        <v>0</v>
      </c>
      <c r="BC378" s="493" t="n">
        <v>0</v>
      </c>
      <c r="BD378" s="493" t="n">
        <v>0</v>
      </c>
      <c r="BE378" s="493" t="n">
        <v>0</v>
      </c>
      <c r="BF378" s="493" t="n">
        <v>0</v>
      </c>
      <c r="BG378" s="493" t="n">
        <v>0</v>
      </c>
      <c r="BH378" s="493" t="n">
        <v>0</v>
      </c>
      <c r="BI378" s="493" t="n">
        <v>0</v>
      </c>
      <c r="BJ378" s="493" t="n">
        <v>0</v>
      </c>
      <c r="BK378" s="493" t="n">
        <v>0</v>
      </c>
      <c r="BL378" s="493" t="n">
        <v>0</v>
      </c>
      <c r="BM378" s="493" t="n">
        <v>0</v>
      </c>
      <c r="BN378" s="493" t="n">
        <v>52.2</v>
      </c>
      <c r="BO378" s="493" t="n">
        <v>0</v>
      </c>
      <c r="BP378" s="493" t="n">
        <v>0</v>
      </c>
      <c r="BQ378" s="493" t="n">
        <v>0</v>
      </c>
      <c r="BR378" s="493" t="n">
        <v>0</v>
      </c>
      <c r="BS378" s="493" t="n">
        <v>0</v>
      </c>
      <c r="BT378" s="493" t="n">
        <v>0</v>
      </c>
      <c r="BU378" s="493" t="n">
        <v>0</v>
      </c>
      <c r="BV378" s="493" t="n">
        <v>1226.4</v>
      </c>
      <c r="BW378" s="493" t="n">
        <v>0</v>
      </c>
    </row>
    <row r="379">
      <c r="A379" t="inlineStr">
        <is>
          <t>[C11A1] 심혈관 질환 다중요법 목적의 복합제제 (단일 투약 형태)</t>
        </is>
      </c>
      <c r="B379" t="inlineStr">
        <is>
          <t>제뉴파마</t>
        </is>
      </c>
      <c r="C379" t="inlineStr">
        <is>
          <t>텔로바틴</t>
        </is>
      </c>
      <c r="D379" t="inlineStr">
        <is>
          <t>제뉴파마</t>
        </is>
      </c>
      <c r="E379" t="inlineStr">
        <is>
          <t>rosuvastatin calcium  ( as rosuvastatin),  telmisartan</t>
        </is>
      </c>
      <c r="F379" t="inlineStr">
        <is>
          <t>의원</t>
        </is>
      </c>
      <c r="G379" t="inlineStr">
        <is>
          <t>Generic</t>
        </is>
      </c>
      <c r="H379" s="493" t="n">
        <v>0</v>
      </c>
      <c r="I379" s="493" t="n">
        <v>0</v>
      </c>
      <c r="J379" s="493" t="n">
        <v>0</v>
      </c>
      <c r="K379" s="493" t="n">
        <v>0</v>
      </c>
      <c r="L379" s="493" t="n">
        <v>0</v>
      </c>
      <c r="M379" s="493" t="n">
        <v>0</v>
      </c>
      <c r="N379" s="493" t="n">
        <v>0</v>
      </c>
      <c r="O379" s="493" t="n">
        <v>0</v>
      </c>
      <c r="P379" s="493" t="n">
        <v>1001.28</v>
      </c>
      <c r="Q379" s="493" t="n">
        <v>1519.8</v>
      </c>
      <c r="R379" s="493" t="n">
        <v>1567.65</v>
      </c>
      <c r="S379" s="493" t="n">
        <v>2181.91</v>
      </c>
      <c r="T379" s="493" t="n">
        <v>2754.36</v>
      </c>
      <c r="U379" s="493" t="n">
        <v>2759.01</v>
      </c>
      <c r="V379" s="493" t="n">
        <v>1978.08</v>
      </c>
      <c r="W379" s="493" t="n">
        <v>2825.91</v>
      </c>
      <c r="X379" s="493" t="n">
        <v>6142.5</v>
      </c>
      <c r="Y379" s="493" t="n">
        <v>3105.12</v>
      </c>
      <c r="Z379" s="493" t="n">
        <v>3537.06</v>
      </c>
      <c r="AA379" s="493" t="n">
        <v>4270.32</v>
      </c>
      <c r="AB379" s="493" t="n">
        <v>6565.32</v>
      </c>
      <c r="AC379" s="493" t="n">
        <v>6355.07</v>
      </c>
      <c r="AD379" s="493" t="n">
        <v>7112.2</v>
      </c>
      <c r="AE379" s="493" t="n">
        <v>7740.6</v>
      </c>
      <c r="AF379" s="493" t="n">
        <v>11833.97</v>
      </c>
      <c r="AG379" s="493" t="n">
        <v>13616.68</v>
      </c>
      <c r="AH379" s="493" t="n">
        <v>17460.36</v>
      </c>
      <c r="AI379" s="493" t="n">
        <v>15217.02</v>
      </c>
      <c r="AJ379" s="493" t="n">
        <v>20775.03</v>
      </c>
      <c r="AK379" s="493" t="n">
        <v>17635.5</v>
      </c>
      <c r="AL379" s="493" t="n">
        <v>18555.1</v>
      </c>
      <c r="AM379" s="493" t="n">
        <v>16888.9</v>
      </c>
      <c r="AN379" s="493" t="n">
        <v>20207.26</v>
      </c>
      <c r="AO379" s="493" t="n">
        <v>19262.32</v>
      </c>
      <c r="AP379" s="493" t="n">
        <v>20494.08</v>
      </c>
      <c r="AQ379" s="493" t="n">
        <v>24057.58</v>
      </c>
      <c r="AR379" s="493" t="n">
        <v>21522.35</v>
      </c>
      <c r="AS379" s="493" t="n">
        <v>11695.8</v>
      </c>
      <c r="AT379" s="493" t="n">
        <v>10722.9</v>
      </c>
      <c r="AU379" s="493" t="n">
        <v>10175.7</v>
      </c>
      <c r="AV379" s="493" t="n">
        <v>10732</v>
      </c>
      <c r="AW379" s="493" t="n">
        <v>8080</v>
      </c>
      <c r="AX379" s="493" t="n">
        <v>14426.2</v>
      </c>
      <c r="AY379" s="493" t="n">
        <v>11393.1</v>
      </c>
      <c r="AZ379" s="493" t="n">
        <v>13083.95</v>
      </c>
      <c r="BA379" s="493" t="n">
        <v>15163.5</v>
      </c>
      <c r="BB379" s="493" t="n">
        <v>9466.4</v>
      </c>
      <c r="BC379" s="493" t="n">
        <v>15216.96</v>
      </c>
      <c r="BD379" s="493" t="n">
        <v>14757.95</v>
      </c>
      <c r="BE379" s="493" t="n">
        <v>23222.08</v>
      </c>
      <c r="BF379" s="493" t="n">
        <v>26802.42</v>
      </c>
      <c r="BG379" s="493" t="n">
        <v>36224.75</v>
      </c>
      <c r="BH379" s="493" t="n">
        <v>38205.64</v>
      </c>
      <c r="BI379" s="493" t="n">
        <v>39583.29</v>
      </c>
      <c r="BJ379" s="493" t="n">
        <v>39788.19</v>
      </c>
      <c r="BK379" s="493" t="n">
        <v>39965.33</v>
      </c>
      <c r="BL379" s="493" t="n">
        <v>41575.89</v>
      </c>
      <c r="BM379" s="493" t="n">
        <v>34607.86</v>
      </c>
      <c r="BN379" s="493" t="n">
        <v>22467.02</v>
      </c>
      <c r="BO379" s="493" t="n">
        <v>24579.85</v>
      </c>
      <c r="BP379" s="493" t="n">
        <v>22346.54</v>
      </c>
      <c r="BQ379" s="493" t="n">
        <v>22737.58</v>
      </c>
      <c r="BR379" s="493" t="n">
        <v>25475.55</v>
      </c>
      <c r="BS379" s="493" t="n">
        <v>23291.84</v>
      </c>
      <c r="BT379" s="493" t="n">
        <v>25126.4</v>
      </c>
      <c r="BU379" s="493" t="n">
        <v>22686.45</v>
      </c>
      <c r="BV379" s="493" t="n">
        <v>24970.62</v>
      </c>
      <c r="BW379" s="493" t="n">
        <v>16973.91</v>
      </c>
    </row>
    <row r="380">
      <c r="A380" t="inlineStr">
        <is>
          <t>[C11A1] 심혈관 질환 다중요법 목적의 복합제제 (단일 투약 형태)</t>
        </is>
      </c>
      <c r="B380" t="inlineStr">
        <is>
          <t>제뉴파마</t>
        </is>
      </c>
      <c r="C380" t="inlineStr">
        <is>
          <t>텔로바틴</t>
        </is>
      </c>
      <c r="D380" t="inlineStr">
        <is>
          <t>제뉴파마</t>
        </is>
      </c>
      <c r="E380" t="inlineStr">
        <is>
          <t>rosuvastatin calcium  ( as rosuvastatin),  telmisartan</t>
        </is>
      </c>
      <c r="F380" t="inlineStr">
        <is>
          <t>보건소</t>
        </is>
      </c>
      <c r="G380" t="inlineStr">
        <is>
          <t>Generic</t>
        </is>
      </c>
      <c r="H380" s="493" t="n">
        <v>0</v>
      </c>
      <c r="I380" s="493" t="n">
        <v>0</v>
      </c>
      <c r="J380" s="493" t="n">
        <v>0</v>
      </c>
      <c r="K380" s="493" t="n">
        <v>0</v>
      </c>
      <c r="L380" s="493" t="n">
        <v>0</v>
      </c>
      <c r="M380" s="493" t="n">
        <v>0</v>
      </c>
      <c r="N380" s="493" t="n">
        <v>0</v>
      </c>
      <c r="O380" s="493" t="n">
        <v>0</v>
      </c>
      <c r="P380" s="493" t="n">
        <v>0</v>
      </c>
      <c r="Q380" s="493" t="n">
        <v>0</v>
      </c>
      <c r="R380" s="493" t="n">
        <v>0</v>
      </c>
      <c r="S380" s="493" t="n">
        <v>0</v>
      </c>
      <c r="T380" s="493" t="n">
        <v>0</v>
      </c>
      <c r="U380" s="493" t="n">
        <v>0</v>
      </c>
      <c r="V380" s="493" t="n">
        <v>0</v>
      </c>
      <c r="W380" s="493" t="n">
        <v>0</v>
      </c>
      <c r="X380" s="493" t="n">
        <v>0</v>
      </c>
      <c r="Y380" s="493" t="n">
        <v>0</v>
      </c>
      <c r="Z380" s="493" t="n">
        <v>0</v>
      </c>
      <c r="AA380" s="493" t="n">
        <v>0</v>
      </c>
      <c r="AB380" s="493" t="n">
        <v>0</v>
      </c>
      <c r="AC380" s="493" t="n">
        <v>0</v>
      </c>
      <c r="AD380" s="493" t="n">
        <v>0</v>
      </c>
      <c r="AE380" s="493" t="n">
        <v>0</v>
      </c>
      <c r="AF380" s="493" t="n">
        <v>0</v>
      </c>
      <c r="AG380" s="493" t="n">
        <v>1135.5</v>
      </c>
      <c r="AH380" s="493" t="n">
        <v>0</v>
      </c>
      <c r="AI380" s="493" t="n">
        <v>0</v>
      </c>
      <c r="AJ380" s="493" t="n">
        <v>0</v>
      </c>
      <c r="AK380" s="493" t="n">
        <v>0</v>
      </c>
      <c r="AL380" s="493" t="n">
        <v>2463</v>
      </c>
      <c r="AM380" s="493" t="n">
        <v>0</v>
      </c>
      <c r="AN380" s="493" t="n">
        <v>0</v>
      </c>
      <c r="AO380" s="493" t="n">
        <v>0</v>
      </c>
      <c r="AP380" s="493" t="n">
        <v>0</v>
      </c>
      <c r="AQ380" s="493" t="n">
        <v>823.5</v>
      </c>
      <c r="AR380" s="493" t="n">
        <v>0</v>
      </c>
      <c r="AS380" s="493" t="n">
        <v>0</v>
      </c>
      <c r="AT380" s="493" t="n">
        <v>0</v>
      </c>
      <c r="AU380" s="493" t="n">
        <v>0</v>
      </c>
      <c r="AV380" s="493" t="n">
        <v>0</v>
      </c>
      <c r="AW380" s="493" t="n">
        <v>0</v>
      </c>
      <c r="AX380" s="493" t="n">
        <v>0</v>
      </c>
      <c r="AY380" s="493" t="n">
        <v>0</v>
      </c>
      <c r="AZ380" s="493" t="n">
        <v>0</v>
      </c>
      <c r="BA380" s="493" t="n">
        <v>0</v>
      </c>
      <c r="BB380" s="493" t="n">
        <v>0</v>
      </c>
      <c r="BC380" s="493" t="n">
        <v>0</v>
      </c>
      <c r="BD380" s="493" t="n">
        <v>0</v>
      </c>
      <c r="BE380" s="493" t="n">
        <v>0</v>
      </c>
      <c r="BF380" s="493" t="n">
        <v>0</v>
      </c>
      <c r="BG380" s="493" t="n">
        <v>0</v>
      </c>
      <c r="BH380" s="493" t="n">
        <v>0</v>
      </c>
      <c r="BI380" s="493" t="n">
        <v>0</v>
      </c>
      <c r="BJ380" s="493" t="n">
        <v>0</v>
      </c>
      <c r="BK380" s="493" t="n">
        <v>0</v>
      </c>
      <c r="BL380" s="493" t="n">
        <v>0</v>
      </c>
      <c r="BM380" s="493" t="n">
        <v>0</v>
      </c>
      <c r="BN380" s="493" t="n">
        <v>0</v>
      </c>
      <c r="BO380" s="493" t="n">
        <v>0</v>
      </c>
      <c r="BP380" s="493" t="n">
        <v>0</v>
      </c>
      <c r="BQ380" s="493" t="n">
        <v>0</v>
      </c>
      <c r="BR380" s="493" t="n">
        <v>0</v>
      </c>
      <c r="BS380" s="493" t="n">
        <v>0</v>
      </c>
      <c r="BT380" s="493" t="n">
        <v>0</v>
      </c>
      <c r="BU380" s="493" t="n">
        <v>0</v>
      </c>
      <c r="BV380" s="493" t="n">
        <v>0</v>
      </c>
      <c r="BW380" s="493" t="n">
        <v>0</v>
      </c>
    </row>
    <row r="381">
      <c r="A381" t="inlineStr">
        <is>
          <t>[C11A1] 심혈관 질환 다중요법 목적의 복합제제 (단일 투약 형태)</t>
        </is>
      </c>
      <c r="B381" t="inlineStr">
        <is>
          <t>제일약품</t>
        </is>
      </c>
      <c r="C381" t="inlineStr">
        <is>
          <t>텔미듀오 플러스</t>
        </is>
      </c>
      <c r="D381" t="inlineStr">
        <is>
          <t>제일약품</t>
        </is>
      </c>
      <c r="E381" t="inlineStr">
        <is>
          <t>amlodipine besylate  ( as amlodipine),  rosuvastatin calcium  ( as rosuvastatin),  telmisartan</t>
        </is>
      </c>
      <c r="F381" t="inlineStr">
        <is>
          <t>상급종합병원</t>
        </is>
      </c>
      <c r="G381" t="inlineStr">
        <is>
          <t>Original</t>
        </is>
      </c>
      <c r="H381" s="493" t="n">
        <v>12492.68</v>
      </c>
      <c r="I381" s="493" t="n">
        <v>17931.77</v>
      </c>
      <c r="J381" s="493" t="n">
        <v>13251.57</v>
      </c>
      <c r="K381" s="493" t="n">
        <v>15719.46</v>
      </c>
      <c r="L381" s="493" t="n">
        <v>21746.84</v>
      </c>
      <c r="M381" s="493" t="n">
        <v>14080.88</v>
      </c>
      <c r="N381" s="493" t="n">
        <v>18562.68</v>
      </c>
      <c r="O381" s="493" t="n">
        <v>15781.11</v>
      </c>
      <c r="P381" s="493" t="n">
        <v>17553.63</v>
      </c>
      <c r="Q381" s="493" t="n">
        <v>20034.25</v>
      </c>
      <c r="R381" s="493" t="n">
        <v>12388.83</v>
      </c>
      <c r="S381" s="493" t="n">
        <v>20249.74</v>
      </c>
      <c r="T381" s="493" t="n">
        <v>26339.37</v>
      </c>
      <c r="U381" s="493" t="n">
        <v>12675.74</v>
      </c>
      <c r="V381" s="493" t="n">
        <v>10526.5</v>
      </c>
      <c r="W381" s="493" t="n">
        <v>20397.34</v>
      </c>
      <c r="X381" s="493" t="n">
        <v>16652.88</v>
      </c>
      <c r="Y381" s="493" t="n">
        <v>14573.45</v>
      </c>
      <c r="Z381" s="493" t="n">
        <v>19635.48</v>
      </c>
      <c r="AA381" s="493" t="n">
        <v>16304.09</v>
      </c>
      <c r="AB381" s="493" t="n">
        <v>20819.95</v>
      </c>
      <c r="AC381" s="493" t="n">
        <v>22833.37</v>
      </c>
      <c r="AD381" s="493" t="n">
        <v>14507.6</v>
      </c>
      <c r="AE381" s="493" t="n">
        <v>25601.34</v>
      </c>
      <c r="AF381" s="493" t="n">
        <v>15351.75</v>
      </c>
      <c r="AG381" s="493" t="n">
        <v>20991.86</v>
      </c>
      <c r="AH381" s="493" t="n">
        <v>19867</v>
      </c>
      <c r="AI381" s="493" t="n">
        <v>30358.28</v>
      </c>
      <c r="AJ381" s="493" t="n">
        <v>35764</v>
      </c>
      <c r="AK381" s="493" t="n">
        <v>21823.91</v>
      </c>
      <c r="AL381" s="493" t="n">
        <v>34054.64</v>
      </c>
      <c r="AM381" s="493" t="n">
        <v>15215.22</v>
      </c>
      <c r="AN381" s="493" t="n">
        <v>23500.3</v>
      </c>
      <c r="AO381" s="493" t="n">
        <v>23113.36</v>
      </c>
      <c r="AP381" s="493" t="n">
        <v>16720.21</v>
      </c>
      <c r="AQ381" s="493" t="n">
        <v>20311.42</v>
      </c>
      <c r="AR381" s="493" t="n">
        <v>15689.33</v>
      </c>
      <c r="AS381" s="493" t="n">
        <v>22118.27</v>
      </c>
      <c r="AT381" s="493" t="n">
        <v>3908.61</v>
      </c>
      <c r="AU381" s="493" t="n">
        <v>26125.48</v>
      </c>
      <c r="AV381" s="493" t="n">
        <v>13931.17</v>
      </c>
      <c r="AW381" s="493" t="n">
        <v>18909.13</v>
      </c>
      <c r="AX381" s="493" t="n">
        <v>21405.7</v>
      </c>
      <c r="AY381" s="493" t="n">
        <v>31381.49</v>
      </c>
      <c r="AZ381" s="493" t="n">
        <v>9485.950000000001</v>
      </c>
      <c r="BA381" s="493" t="n">
        <v>7611.9</v>
      </c>
      <c r="BB381" s="493" t="n">
        <v>13125.36</v>
      </c>
      <c r="BC381" s="493" t="n">
        <v>14841.03</v>
      </c>
      <c r="BD381" s="493" t="n">
        <v>23207.41</v>
      </c>
      <c r="BE381" s="493" t="n">
        <v>8085.56</v>
      </c>
      <c r="BF381" s="493" t="n">
        <v>8158.2</v>
      </c>
      <c r="BG381" s="493" t="n">
        <v>12626.16</v>
      </c>
      <c r="BH381" s="493" t="n">
        <v>19496.11</v>
      </c>
      <c r="BI381" s="493" t="n">
        <v>22694.69</v>
      </c>
      <c r="BJ381" s="493" t="n">
        <v>25576.12</v>
      </c>
      <c r="BK381" s="493" t="n">
        <v>14713.8</v>
      </c>
      <c r="BL381" s="493" t="n">
        <v>14756.41</v>
      </c>
      <c r="BM381" s="493" t="n">
        <v>18155.54</v>
      </c>
      <c r="BN381" s="493" t="n">
        <v>13180.2</v>
      </c>
      <c r="BO381" s="493" t="n">
        <v>11725.97</v>
      </c>
      <c r="BP381" s="493" t="n">
        <v>17273.22</v>
      </c>
      <c r="BQ381" s="493" t="n">
        <v>5049.05</v>
      </c>
      <c r="BR381" s="493" t="n">
        <v>22582.06</v>
      </c>
      <c r="BS381" s="493" t="n">
        <v>11978.42</v>
      </c>
      <c r="BT381" s="493" t="n">
        <v>10222.06</v>
      </c>
      <c r="BU381" s="493" t="n">
        <v>9323.35</v>
      </c>
      <c r="BV381" s="493" t="n">
        <v>22079.35</v>
      </c>
      <c r="BW381" s="493" t="n">
        <v>3181</v>
      </c>
    </row>
    <row r="382">
      <c r="A382" t="inlineStr">
        <is>
          <t>[C11A1] 심혈관 질환 다중요법 목적의 복합제제 (단일 투약 형태)</t>
        </is>
      </c>
      <c r="B382" t="inlineStr">
        <is>
          <t>제일약품</t>
        </is>
      </c>
      <c r="C382" t="inlineStr">
        <is>
          <t>텔미듀오 플러스</t>
        </is>
      </c>
      <c r="D382" t="inlineStr">
        <is>
          <t>제일약품</t>
        </is>
      </c>
      <c r="E382" t="inlineStr">
        <is>
          <t>amlodipine besylate  ( as amlodipine),  rosuvastatin calcium  ( as rosuvastatin),  telmisartan</t>
        </is>
      </c>
      <c r="F382" t="inlineStr">
        <is>
          <t>종합병원</t>
        </is>
      </c>
      <c r="G382" t="inlineStr">
        <is>
          <t>Original</t>
        </is>
      </c>
      <c r="H382" s="493" t="n">
        <v>16806.57</v>
      </c>
      <c r="I382" s="493" t="n">
        <v>21309.12</v>
      </c>
      <c r="J382" s="493" t="n">
        <v>9415.469999999999</v>
      </c>
      <c r="K382" s="493" t="n">
        <v>16935.21</v>
      </c>
      <c r="L382" s="493" t="n">
        <v>24574.57</v>
      </c>
      <c r="M382" s="493" t="n">
        <v>6714.29</v>
      </c>
      <c r="N382" s="493" t="n">
        <v>27177.32</v>
      </c>
      <c r="O382" s="493" t="n">
        <v>22814.1</v>
      </c>
      <c r="P382" s="493" t="n">
        <v>25541.71</v>
      </c>
      <c r="Q382" s="493" t="n">
        <v>34200.44</v>
      </c>
      <c r="R382" s="493" t="n">
        <v>26832.03</v>
      </c>
      <c r="S382" s="493" t="n">
        <v>18953.6</v>
      </c>
      <c r="T382" s="493" t="n">
        <v>30554.95</v>
      </c>
      <c r="U382" s="493" t="n">
        <v>23465.35</v>
      </c>
      <c r="V382" s="493" t="n">
        <v>12329.31</v>
      </c>
      <c r="W382" s="493" t="n">
        <v>20038.96</v>
      </c>
      <c r="X382" s="493" t="n">
        <v>32287.8</v>
      </c>
      <c r="Y382" s="493" t="n">
        <v>16937.04</v>
      </c>
      <c r="Z382" s="493" t="n">
        <v>27324.93</v>
      </c>
      <c r="AA382" s="493" t="n">
        <v>24591.14</v>
      </c>
      <c r="AB382" s="493" t="n">
        <v>27088.08</v>
      </c>
      <c r="AC382" s="493" t="n">
        <v>30838.38</v>
      </c>
      <c r="AD382" s="493" t="n">
        <v>19183.41</v>
      </c>
      <c r="AE382" s="493" t="n">
        <v>22661.38</v>
      </c>
      <c r="AF382" s="493" t="n">
        <v>34371.78</v>
      </c>
      <c r="AG382" s="493" t="n">
        <v>13739.27</v>
      </c>
      <c r="AH382" s="493" t="n">
        <v>24572.95</v>
      </c>
      <c r="AI382" s="493" t="n">
        <v>19616.72</v>
      </c>
      <c r="AJ382" s="493" t="n">
        <v>29881.74</v>
      </c>
      <c r="AK382" s="493" t="n">
        <v>10061.38</v>
      </c>
      <c r="AL382" s="493" t="n">
        <v>15733.82</v>
      </c>
      <c r="AM382" s="493" t="n">
        <v>26209.12</v>
      </c>
      <c r="AN382" s="493" t="n">
        <v>32377.12</v>
      </c>
      <c r="AO382" s="493" t="n">
        <v>16761.29</v>
      </c>
      <c r="AP382" s="493" t="n">
        <v>18618.33</v>
      </c>
      <c r="AQ382" s="493" t="n">
        <v>12105.44</v>
      </c>
      <c r="AR382" s="493" t="n">
        <v>28569.23</v>
      </c>
      <c r="AS382" s="493" t="n">
        <v>23920.98</v>
      </c>
      <c r="AT382" s="493" t="n">
        <v>20087.9</v>
      </c>
      <c r="AU382" s="493" t="n">
        <v>22539.32</v>
      </c>
      <c r="AV382" s="493" t="n">
        <v>23879.53</v>
      </c>
      <c r="AW382" s="493" t="n">
        <v>19099.51</v>
      </c>
      <c r="AX382" s="493" t="n">
        <v>19712.84</v>
      </c>
      <c r="AY382" s="493" t="n">
        <v>23602.86</v>
      </c>
      <c r="AZ382" s="493" t="n">
        <v>20864.11</v>
      </c>
      <c r="BA382" s="493" t="n">
        <v>26758.48</v>
      </c>
      <c r="BB382" s="493" t="n">
        <v>24461.37</v>
      </c>
      <c r="BC382" s="493" t="n">
        <v>22487.22</v>
      </c>
      <c r="BD382" s="493" t="n">
        <v>21753.3</v>
      </c>
      <c r="BE382" s="493" t="n">
        <v>21178.72</v>
      </c>
      <c r="BF382" s="493" t="n">
        <v>19065.1</v>
      </c>
      <c r="BG382" s="493" t="n">
        <v>17604.32</v>
      </c>
      <c r="BH382" s="493" t="n">
        <v>23618.02</v>
      </c>
      <c r="BI382" s="493" t="n">
        <v>15988.7</v>
      </c>
      <c r="BJ382" s="493" t="n">
        <v>19270.62</v>
      </c>
      <c r="BK382" s="493" t="n">
        <v>19710.94</v>
      </c>
      <c r="BL382" s="493" t="n">
        <v>24961.28</v>
      </c>
      <c r="BM382" s="493" t="n">
        <v>25129.91</v>
      </c>
      <c r="BN382" s="493" t="n">
        <v>18753.04</v>
      </c>
      <c r="BO382" s="493" t="n">
        <v>21139.46</v>
      </c>
      <c r="BP382" s="493" t="n">
        <v>23152.66</v>
      </c>
      <c r="BQ382" s="493" t="n">
        <v>15262.37</v>
      </c>
      <c r="BR382" s="493" t="n">
        <v>24107.72</v>
      </c>
      <c r="BS382" s="493" t="n">
        <v>20463.47</v>
      </c>
      <c r="BT382" s="493" t="n">
        <v>19225.66</v>
      </c>
      <c r="BU382" s="493" t="n">
        <v>25288.35</v>
      </c>
      <c r="BV382" s="493" t="n">
        <v>23971.26</v>
      </c>
      <c r="BW382" s="493" t="n">
        <v>25489.34</v>
      </c>
    </row>
    <row r="383">
      <c r="A383" t="inlineStr">
        <is>
          <t>[C11A1] 심혈관 질환 다중요법 목적의 복합제제 (단일 투약 형태)</t>
        </is>
      </c>
      <c r="B383" t="inlineStr">
        <is>
          <t>제일약품</t>
        </is>
      </c>
      <c r="C383" t="inlineStr">
        <is>
          <t>텔미듀오 플러스</t>
        </is>
      </c>
      <c r="D383" t="inlineStr">
        <is>
          <t>제일약품</t>
        </is>
      </c>
      <c r="E383" t="inlineStr">
        <is>
          <t>amlodipine besylate  ( as amlodipine),  rosuvastatin calcium  ( as rosuvastatin),  telmisartan</t>
        </is>
      </c>
      <c r="F383" t="inlineStr">
        <is>
          <t>병원</t>
        </is>
      </c>
      <c r="G383" t="inlineStr">
        <is>
          <t>Original</t>
        </is>
      </c>
      <c r="H383" s="493" t="n">
        <v>11922.45</v>
      </c>
      <c r="I383" s="493" t="n">
        <v>7054.09</v>
      </c>
      <c r="J383" s="493" t="n">
        <v>10133.36</v>
      </c>
      <c r="K383" s="493" t="n">
        <v>5830.56</v>
      </c>
      <c r="L383" s="493" t="n">
        <v>7394.16</v>
      </c>
      <c r="M383" s="493" t="n">
        <v>6395.05</v>
      </c>
      <c r="N383" s="493" t="n">
        <v>5920.18</v>
      </c>
      <c r="O383" s="493" t="n">
        <v>7205.59</v>
      </c>
      <c r="P383" s="493" t="n">
        <v>6159.12</v>
      </c>
      <c r="Q383" s="493" t="n">
        <v>5414.27</v>
      </c>
      <c r="R383" s="493" t="n">
        <v>6274.88</v>
      </c>
      <c r="S383" s="493" t="n">
        <v>8884.360000000001</v>
      </c>
      <c r="T383" s="493" t="n">
        <v>5409.55</v>
      </c>
      <c r="U383" s="493" t="n">
        <v>3739.98</v>
      </c>
      <c r="V383" s="493" t="n">
        <v>2518.2</v>
      </c>
      <c r="W383" s="493" t="n">
        <v>1668.9</v>
      </c>
      <c r="X383" s="493" t="n">
        <v>3454.8</v>
      </c>
      <c r="Y383" s="493" t="n">
        <v>3063.9</v>
      </c>
      <c r="Z383" s="493" t="n">
        <v>3525.6</v>
      </c>
      <c r="AA383" s="493" t="n">
        <v>2366.1</v>
      </c>
      <c r="AB383" s="493" t="n">
        <v>2484.3</v>
      </c>
      <c r="AC383" s="493" t="n">
        <v>873.6</v>
      </c>
      <c r="AD383" s="493" t="n">
        <v>1938.9</v>
      </c>
      <c r="AE383" s="493" t="n">
        <v>2520</v>
      </c>
      <c r="AF383" s="493" t="n">
        <v>2279.1</v>
      </c>
      <c r="AG383" s="493" t="n">
        <v>2502.46</v>
      </c>
      <c r="AH383" s="493" t="n">
        <v>2483.47</v>
      </c>
      <c r="AI383" s="493" t="n">
        <v>5398.04</v>
      </c>
      <c r="AJ383" s="493" t="n">
        <v>5116.68</v>
      </c>
      <c r="AK383" s="493" t="n">
        <v>2525.7</v>
      </c>
      <c r="AL383" s="493" t="n">
        <v>2614.29</v>
      </c>
      <c r="AM383" s="493" t="n">
        <v>1957.36</v>
      </c>
      <c r="AN383" s="493" t="n">
        <v>3444.56</v>
      </c>
      <c r="AO383" s="493" t="n">
        <v>1490.8</v>
      </c>
      <c r="AP383" s="493" t="n">
        <v>4538.38</v>
      </c>
      <c r="AQ383" s="493" t="n">
        <v>4030.9</v>
      </c>
      <c r="AR383" s="493" t="n">
        <v>2760.36</v>
      </c>
      <c r="AS383" s="493" t="n">
        <v>1959.7</v>
      </c>
      <c r="AT383" s="493" t="n">
        <v>2374.72</v>
      </c>
      <c r="AU383" s="493" t="n">
        <v>1936.32</v>
      </c>
      <c r="AV383" s="493" t="n">
        <v>3121.08</v>
      </c>
      <c r="AW383" s="493" t="n">
        <v>1893.42</v>
      </c>
      <c r="AX383" s="493" t="n">
        <v>2251.5</v>
      </c>
      <c r="AY383" s="493" t="n">
        <v>1970.4</v>
      </c>
      <c r="AZ383" s="493" t="n">
        <v>1026</v>
      </c>
      <c r="BA383" s="493" t="n">
        <v>3017.1</v>
      </c>
      <c r="BB383" s="493" t="n">
        <v>2177.52</v>
      </c>
      <c r="BC383" s="493" t="n">
        <v>2061.6</v>
      </c>
      <c r="BD383" s="493" t="n">
        <v>1841.4</v>
      </c>
      <c r="BE383" s="493" t="n">
        <v>4659</v>
      </c>
      <c r="BF383" s="493" t="n">
        <v>1862.5</v>
      </c>
      <c r="BG383" s="493" t="n">
        <v>2984.7</v>
      </c>
      <c r="BH383" s="493" t="n">
        <v>2457.05</v>
      </c>
      <c r="BI383" s="493" t="n">
        <v>1953</v>
      </c>
      <c r="BJ383" s="493" t="n">
        <v>3380.3</v>
      </c>
      <c r="BK383" s="493" t="n">
        <v>2270.1</v>
      </c>
      <c r="BL383" s="493" t="n">
        <v>3010.5</v>
      </c>
      <c r="BM383" s="493" t="n">
        <v>1459.8</v>
      </c>
      <c r="BN383" s="493" t="n">
        <v>2217.6</v>
      </c>
      <c r="BO383" s="493" t="n">
        <v>1320.6</v>
      </c>
      <c r="BP383" s="493" t="n">
        <v>3340.5</v>
      </c>
      <c r="BQ383" s="493" t="n">
        <v>1950</v>
      </c>
      <c r="BR383" s="493" t="n">
        <v>3355.5</v>
      </c>
      <c r="BS383" s="493" t="n">
        <v>1500.3</v>
      </c>
      <c r="BT383" s="493" t="n">
        <v>2511.6</v>
      </c>
      <c r="BU383" s="493" t="n">
        <v>1496.1</v>
      </c>
      <c r="BV383" s="493" t="n">
        <v>2485.8</v>
      </c>
      <c r="BW383" s="493" t="n">
        <v>1729.5</v>
      </c>
    </row>
    <row r="384">
      <c r="A384" t="inlineStr">
        <is>
          <t>[C11A1] 심혈관 질환 다중요법 목적의 복합제제 (단일 투약 형태)</t>
        </is>
      </c>
      <c r="B384" t="inlineStr">
        <is>
          <t>제일약품</t>
        </is>
      </c>
      <c r="C384" t="inlineStr">
        <is>
          <t>텔미듀오 플러스</t>
        </is>
      </c>
      <c r="D384" t="inlineStr">
        <is>
          <t>제일약품</t>
        </is>
      </c>
      <c r="E384" t="inlineStr">
        <is>
          <t>amlodipine besylate  ( as amlodipine),  rosuvastatin calcium  ( as rosuvastatin),  telmisartan</t>
        </is>
      </c>
      <c r="F384" t="inlineStr">
        <is>
          <t>의원</t>
        </is>
      </c>
      <c r="G384" t="inlineStr">
        <is>
          <t>Original</t>
        </is>
      </c>
      <c r="H384" s="493" t="n">
        <v>46225.08</v>
      </c>
      <c r="I384" s="493" t="n">
        <v>41205.44</v>
      </c>
      <c r="J384" s="493" t="n">
        <v>46238.12</v>
      </c>
      <c r="K384" s="493" t="n">
        <v>54845.16</v>
      </c>
      <c r="L384" s="493" t="n">
        <v>54917.41</v>
      </c>
      <c r="M384" s="493" t="n">
        <v>58014.14</v>
      </c>
      <c r="N384" s="493" t="n">
        <v>56872.42</v>
      </c>
      <c r="O384" s="493" t="n">
        <v>51958.6</v>
      </c>
      <c r="P384" s="493" t="n">
        <v>57644.28</v>
      </c>
      <c r="Q384" s="493" t="n">
        <v>60429.06</v>
      </c>
      <c r="R384" s="493" t="n">
        <v>54740.74</v>
      </c>
      <c r="S384" s="493" t="n">
        <v>84014.89</v>
      </c>
      <c r="T384" s="493" t="n">
        <v>76349.39999999999</v>
      </c>
      <c r="U384" s="493" t="n">
        <v>78977.02</v>
      </c>
      <c r="V384" s="493" t="n">
        <v>64029.45</v>
      </c>
      <c r="W384" s="493" t="n">
        <v>81144.49000000001</v>
      </c>
      <c r="X384" s="493" t="n">
        <v>79638.14</v>
      </c>
      <c r="Y384" s="493" t="n">
        <v>78132.25</v>
      </c>
      <c r="Z384" s="493" t="n">
        <v>86398.03999999999</v>
      </c>
      <c r="AA384" s="493" t="n">
        <v>77688.41</v>
      </c>
      <c r="AB384" s="493" t="n">
        <v>83249.53</v>
      </c>
      <c r="AC384" s="493" t="n">
        <v>87054.28</v>
      </c>
      <c r="AD384" s="493" t="n">
        <v>83001</v>
      </c>
      <c r="AE384" s="493" t="n">
        <v>97464.91</v>
      </c>
      <c r="AF384" s="493" t="n">
        <v>84525.25</v>
      </c>
      <c r="AG384" s="493" t="n">
        <v>53043.94</v>
      </c>
      <c r="AH384" s="493" t="n">
        <v>29775.96</v>
      </c>
      <c r="AI384" s="493" t="n">
        <v>28603.3</v>
      </c>
      <c r="AJ384" s="493" t="n">
        <v>24043.6</v>
      </c>
      <c r="AK384" s="493" t="n">
        <v>30334.15</v>
      </c>
      <c r="AL384" s="493" t="n">
        <v>30536.76</v>
      </c>
      <c r="AM384" s="493" t="n">
        <v>38676.99</v>
      </c>
      <c r="AN384" s="493" t="n">
        <v>27304.84</v>
      </c>
      <c r="AO384" s="493" t="n">
        <v>37510.79</v>
      </c>
      <c r="AP384" s="493" t="n">
        <v>36754.55</v>
      </c>
      <c r="AQ384" s="493" t="n">
        <v>39701.64</v>
      </c>
      <c r="AR384" s="493" t="n">
        <v>30248.95</v>
      </c>
      <c r="AS384" s="493" t="n">
        <v>35669.61</v>
      </c>
      <c r="AT384" s="493" t="n">
        <v>33429.32</v>
      </c>
      <c r="AU384" s="493" t="n">
        <v>37555.92</v>
      </c>
      <c r="AV384" s="493" t="n">
        <v>32806.71</v>
      </c>
      <c r="AW384" s="493" t="n">
        <v>33901.19</v>
      </c>
      <c r="AX384" s="493" t="n">
        <v>33308.4</v>
      </c>
      <c r="AY384" s="493" t="n">
        <v>36809.06</v>
      </c>
      <c r="AZ384" s="493" t="n">
        <v>34221.4</v>
      </c>
      <c r="BA384" s="493" t="n">
        <v>40539.78</v>
      </c>
      <c r="BB384" s="493" t="n">
        <v>36208.33</v>
      </c>
      <c r="BC384" s="493" t="n">
        <v>40943.11</v>
      </c>
      <c r="BD384" s="493" t="n">
        <v>36744.29</v>
      </c>
      <c r="BE384" s="493" t="n">
        <v>42598.61</v>
      </c>
      <c r="BF384" s="493" t="n">
        <v>44646.09</v>
      </c>
      <c r="BG384" s="493" t="n">
        <v>53044.93</v>
      </c>
      <c r="BH384" s="493" t="n">
        <v>56137.23</v>
      </c>
      <c r="BI384" s="493" t="n">
        <v>55917.51</v>
      </c>
      <c r="BJ384" s="493" t="n">
        <v>53538.43</v>
      </c>
      <c r="BK384" s="493" t="n">
        <v>63458.36</v>
      </c>
      <c r="BL384" s="493" t="n">
        <v>62130.76</v>
      </c>
      <c r="BM384" s="493" t="n">
        <v>53257.83</v>
      </c>
      <c r="BN384" s="493" t="n">
        <v>46877.97</v>
      </c>
      <c r="BO384" s="493" t="n">
        <v>46505.69</v>
      </c>
      <c r="BP384" s="493" t="n">
        <v>42851.33</v>
      </c>
      <c r="BQ384" s="493" t="n">
        <v>40320.01</v>
      </c>
      <c r="BR384" s="493" t="n">
        <v>45568</v>
      </c>
      <c r="BS384" s="493" t="n">
        <v>42992.12</v>
      </c>
      <c r="BT384" s="493" t="n">
        <v>40764.42</v>
      </c>
      <c r="BU384" s="493" t="n">
        <v>43012.3</v>
      </c>
      <c r="BV384" s="493" t="n">
        <v>39330.37</v>
      </c>
      <c r="BW384" s="493" t="n">
        <v>43018.44</v>
      </c>
    </row>
    <row r="385">
      <c r="A385" t="inlineStr">
        <is>
          <t>[C11A1] 심혈관 질환 다중요법 목적의 복합제제 (단일 투약 형태)</t>
        </is>
      </c>
      <c r="B385" t="inlineStr">
        <is>
          <t>제일약품</t>
        </is>
      </c>
      <c r="C385" t="inlineStr">
        <is>
          <t>텔미듀오 플러스</t>
        </is>
      </c>
      <c r="D385" t="inlineStr">
        <is>
          <t>제일약품</t>
        </is>
      </c>
      <c r="E385" t="inlineStr">
        <is>
          <t>amlodipine besylate  ( as amlodipine),  rosuvastatin calcium  ( as rosuvastatin),  telmisartan</t>
        </is>
      </c>
      <c r="F385" t="inlineStr">
        <is>
          <t>보건소</t>
        </is>
      </c>
      <c r="G385" t="inlineStr">
        <is>
          <t>Original</t>
        </is>
      </c>
      <c r="H385" s="493" t="n">
        <v>4277.7</v>
      </c>
      <c r="I385" s="493" t="n">
        <v>444</v>
      </c>
      <c r="J385" s="493" t="n">
        <v>0</v>
      </c>
      <c r="K385" s="493" t="n">
        <v>3640.8</v>
      </c>
      <c r="L385" s="493" t="n">
        <v>0</v>
      </c>
      <c r="M385" s="493" t="n">
        <v>483</v>
      </c>
      <c r="N385" s="493" t="n">
        <v>2641.5</v>
      </c>
      <c r="O385" s="493" t="n">
        <v>0</v>
      </c>
      <c r="P385" s="493" t="n">
        <v>0</v>
      </c>
      <c r="Q385" s="493" t="n">
        <v>0</v>
      </c>
      <c r="R385" s="493" t="n">
        <v>1791.9</v>
      </c>
      <c r="S385" s="493" t="n">
        <v>0</v>
      </c>
      <c r="T385" s="493" t="n">
        <v>0</v>
      </c>
      <c r="U385" s="493" t="n">
        <v>0</v>
      </c>
      <c r="V385" s="493" t="n">
        <v>0</v>
      </c>
      <c r="W385" s="493" t="n">
        <v>6350.4</v>
      </c>
      <c r="X385" s="493" t="n">
        <v>0</v>
      </c>
      <c r="Y385" s="493" t="n">
        <v>0</v>
      </c>
      <c r="Z385" s="493" t="n">
        <v>3137.4</v>
      </c>
      <c r="AA385" s="493" t="n">
        <v>0</v>
      </c>
      <c r="AB385" s="493" t="n">
        <v>0</v>
      </c>
      <c r="AC385" s="493" t="n">
        <v>0</v>
      </c>
      <c r="AD385" s="493" t="n">
        <v>0</v>
      </c>
      <c r="AE385" s="493" t="n">
        <v>654.3</v>
      </c>
      <c r="AF385" s="493" t="n">
        <v>0</v>
      </c>
      <c r="AG385" s="493" t="n">
        <v>7753.5</v>
      </c>
      <c r="AH385" s="493" t="n">
        <v>0</v>
      </c>
      <c r="AI385" s="493" t="n">
        <v>0</v>
      </c>
      <c r="AJ385" s="493" t="n">
        <v>0</v>
      </c>
      <c r="AK385" s="493" t="n">
        <v>0</v>
      </c>
      <c r="AL385" s="493" t="n">
        <v>507.6</v>
      </c>
      <c r="AM385" s="493" t="n">
        <v>0</v>
      </c>
      <c r="AN385" s="493" t="n">
        <v>0</v>
      </c>
      <c r="AO385" s="493" t="n">
        <v>291.6</v>
      </c>
      <c r="AP385" s="493" t="n">
        <v>712.8</v>
      </c>
      <c r="AQ385" s="493" t="n">
        <v>0</v>
      </c>
      <c r="AR385" s="493" t="n">
        <v>0</v>
      </c>
      <c r="AS385" s="493" t="n">
        <v>499.2</v>
      </c>
      <c r="AT385" s="493" t="n">
        <v>0</v>
      </c>
      <c r="AU385" s="493" t="n">
        <v>0</v>
      </c>
      <c r="AV385" s="493" t="n">
        <v>0</v>
      </c>
      <c r="AW385" s="493" t="n">
        <v>0</v>
      </c>
      <c r="AX385" s="493" t="n">
        <v>1026.9</v>
      </c>
      <c r="AY385" s="493" t="n">
        <v>0</v>
      </c>
      <c r="AZ385" s="493" t="n">
        <v>0</v>
      </c>
      <c r="BA385" s="493" t="n">
        <v>5031</v>
      </c>
      <c r="BB385" s="493" t="n">
        <v>0</v>
      </c>
      <c r="BC385" s="493" t="n">
        <v>0</v>
      </c>
      <c r="BD385" s="493" t="n">
        <v>0</v>
      </c>
      <c r="BE385" s="493" t="n">
        <v>0</v>
      </c>
      <c r="BF385" s="493" t="n">
        <v>8845.200000000001</v>
      </c>
      <c r="BG385" s="493" t="n">
        <v>0</v>
      </c>
      <c r="BH385" s="493" t="n">
        <v>0</v>
      </c>
      <c r="BI385" s="493" t="n">
        <v>4.5</v>
      </c>
      <c r="BJ385" s="493" t="n">
        <v>0</v>
      </c>
      <c r="BK385" s="493" t="n">
        <v>1.8</v>
      </c>
      <c r="BL385" s="493" t="n">
        <v>2788.2</v>
      </c>
      <c r="BM385" s="493" t="n">
        <v>1.8</v>
      </c>
      <c r="BN385" s="493" t="n">
        <v>0</v>
      </c>
      <c r="BO385" s="493" t="n">
        <v>1.2</v>
      </c>
      <c r="BP385" s="493" t="n">
        <v>2075.4</v>
      </c>
      <c r="BQ385" s="493" t="n">
        <v>0</v>
      </c>
      <c r="BR385" s="493" t="n">
        <v>0</v>
      </c>
      <c r="BS385" s="493" t="n">
        <v>1786.8</v>
      </c>
      <c r="BT385" s="493" t="n">
        <v>0</v>
      </c>
      <c r="BU385" s="493" t="n">
        <v>0</v>
      </c>
      <c r="BV385" s="493" t="n">
        <v>0</v>
      </c>
      <c r="BW385" s="493" t="n">
        <v>0</v>
      </c>
    </row>
    <row r="386">
      <c r="A386" t="inlineStr">
        <is>
          <t>[C11A1] 심혈관 질환 다중요법 목적의 복합제제 (단일 투약 형태)</t>
        </is>
      </c>
      <c r="B386" t="inlineStr">
        <is>
          <t>제일약품</t>
        </is>
      </c>
      <c r="C386" t="inlineStr">
        <is>
          <t>텔미듀오 플러스</t>
        </is>
      </c>
      <c r="D386" t="inlineStr">
        <is>
          <t>제일약품</t>
        </is>
      </c>
      <c r="E386" t="inlineStr">
        <is>
          <t>amlodipine besylate  ( as amlodipine),  rosuvastatin calcium  ( as rosuvastatin),  telmisartan</t>
        </is>
      </c>
      <c r="F386" t="inlineStr">
        <is>
          <t>기타(치과의원, 치과병원 등)</t>
        </is>
      </c>
      <c r="G386" t="inlineStr">
        <is>
          <t>Original</t>
        </is>
      </c>
      <c r="H386" s="493" t="n">
        <v>0</v>
      </c>
      <c r="I386" s="493" t="n">
        <v>0</v>
      </c>
      <c r="J386" s="493" t="n">
        <v>649.8</v>
      </c>
      <c r="K386" s="493" t="n">
        <v>0</v>
      </c>
      <c r="L386" s="493" t="n">
        <v>0</v>
      </c>
      <c r="M386" s="493" t="n">
        <v>0</v>
      </c>
      <c r="N386" s="493" t="n">
        <v>450</v>
      </c>
      <c r="O386" s="493" t="n">
        <v>0</v>
      </c>
      <c r="P386" s="493" t="n">
        <v>0</v>
      </c>
      <c r="Q386" s="493" t="n">
        <v>505.8</v>
      </c>
      <c r="R386" s="493" t="n">
        <v>0</v>
      </c>
      <c r="S386" s="493" t="n">
        <v>0</v>
      </c>
      <c r="T386" s="493" t="n">
        <v>0</v>
      </c>
      <c r="U386" s="493" t="n">
        <v>0</v>
      </c>
      <c r="V386" s="493" t="n">
        <v>0</v>
      </c>
      <c r="W386" s="493" t="n">
        <v>0</v>
      </c>
      <c r="X386" s="493" t="n">
        <v>0</v>
      </c>
      <c r="Y386" s="493" t="n">
        <v>760.8</v>
      </c>
      <c r="Z386" s="493" t="n">
        <v>692.7</v>
      </c>
      <c r="AA386" s="493" t="n">
        <v>302.4</v>
      </c>
      <c r="AB386" s="493" t="n">
        <v>0</v>
      </c>
      <c r="AC386" s="493" t="n">
        <v>680.7</v>
      </c>
      <c r="AD386" s="493" t="n">
        <v>405.9</v>
      </c>
      <c r="AE386" s="493" t="n">
        <v>576</v>
      </c>
      <c r="AF386" s="493" t="n">
        <v>0</v>
      </c>
      <c r="AG386" s="493" t="n">
        <v>0</v>
      </c>
      <c r="AH386" s="493" t="n">
        <v>0</v>
      </c>
      <c r="AI386" s="493" t="n">
        <v>0</v>
      </c>
      <c r="AJ386" s="493" t="n">
        <v>0</v>
      </c>
      <c r="AK386" s="493" t="n">
        <v>0</v>
      </c>
      <c r="AL386" s="493" t="n">
        <v>523.8</v>
      </c>
      <c r="AM386" s="493" t="n">
        <v>0</v>
      </c>
      <c r="AN386" s="493" t="n">
        <v>0</v>
      </c>
      <c r="AO386" s="493" t="n">
        <v>0</v>
      </c>
      <c r="AP386" s="493" t="n">
        <v>0</v>
      </c>
      <c r="AQ386" s="493" t="n">
        <v>0</v>
      </c>
      <c r="AR386" s="493" t="n">
        <v>0</v>
      </c>
      <c r="AS386" s="493" t="n">
        <v>0</v>
      </c>
      <c r="AT386" s="493" t="n">
        <v>0</v>
      </c>
      <c r="AU386" s="493" t="n">
        <v>244.8</v>
      </c>
      <c r="AV386" s="493" t="n">
        <v>0</v>
      </c>
      <c r="AW386" s="493" t="n">
        <v>0</v>
      </c>
      <c r="AX386" s="493" t="n">
        <v>0</v>
      </c>
      <c r="AY386" s="493" t="n">
        <v>0</v>
      </c>
      <c r="AZ386" s="493" t="n">
        <v>0</v>
      </c>
      <c r="BA386" s="493" t="n">
        <v>0</v>
      </c>
      <c r="BB386" s="493" t="n">
        <v>0</v>
      </c>
      <c r="BC386" s="493" t="n">
        <v>0</v>
      </c>
      <c r="BD386" s="493" t="n">
        <v>0</v>
      </c>
      <c r="BE386" s="493" t="n">
        <v>0</v>
      </c>
      <c r="BF386" s="493" t="n">
        <v>0</v>
      </c>
      <c r="BG386" s="493" t="n">
        <v>0</v>
      </c>
      <c r="BH386" s="493" t="n">
        <v>0</v>
      </c>
      <c r="BI386" s="493" t="n">
        <v>0</v>
      </c>
      <c r="BJ386" s="493" t="n">
        <v>0</v>
      </c>
      <c r="BK386" s="493" t="n">
        <v>0</v>
      </c>
      <c r="BL386" s="493" t="n">
        <v>0</v>
      </c>
      <c r="BM386" s="493" t="n">
        <v>0</v>
      </c>
      <c r="BN386" s="493" t="n">
        <v>0</v>
      </c>
      <c r="BO386" s="493" t="n">
        <v>0</v>
      </c>
      <c r="BP386" s="493" t="n">
        <v>0</v>
      </c>
      <c r="BQ386" s="493" t="n">
        <v>0</v>
      </c>
      <c r="BR386" s="493" t="n">
        <v>0</v>
      </c>
      <c r="BS386" s="493" t="n">
        <v>0</v>
      </c>
      <c r="BT386" s="493" t="n">
        <v>0</v>
      </c>
      <c r="BU386" s="493" t="n">
        <v>0</v>
      </c>
      <c r="BV386" s="493" t="n">
        <v>0</v>
      </c>
      <c r="BW386" s="493" t="n">
        <v>0</v>
      </c>
    </row>
    <row r="387">
      <c r="A387" t="inlineStr">
        <is>
          <t>[C11A1] 심혈관 질환 다중요법 목적의 복합제제 (단일 투약 형태)</t>
        </is>
      </c>
      <c r="B387" t="inlineStr">
        <is>
          <t>제일약품</t>
        </is>
      </c>
      <c r="C387" t="inlineStr">
        <is>
          <t>텔미칸 큐</t>
        </is>
      </c>
      <c r="D387" t="inlineStr">
        <is>
          <t>제일약품</t>
        </is>
      </c>
      <c r="E387" t="inlineStr">
        <is>
          <t>amlodipine besylate  ( as amlodipine),  ezetimibe (micronized),  rosuvastatin calcium  ( as rosuvastatin),  telmisartan</t>
        </is>
      </c>
      <c r="F387" t="inlineStr">
        <is>
          <t>상급종합병원</t>
        </is>
      </c>
      <c r="G387" t="inlineStr">
        <is>
          <t>Generic</t>
        </is>
      </c>
      <c r="H387" s="493" t="n">
        <v>0</v>
      </c>
      <c r="I387" s="493" t="n">
        <v>0</v>
      </c>
      <c r="J387" s="493" t="n">
        <v>0</v>
      </c>
      <c r="K387" s="493" t="n">
        <v>0</v>
      </c>
      <c r="L387" s="493" t="n">
        <v>0</v>
      </c>
      <c r="M387" s="493" t="n">
        <v>0</v>
      </c>
      <c r="N387" s="493" t="n">
        <v>0</v>
      </c>
      <c r="O387" s="493" t="n">
        <v>0</v>
      </c>
      <c r="P387" s="493" t="n">
        <v>0</v>
      </c>
      <c r="Q387" s="493" t="n">
        <v>0</v>
      </c>
      <c r="R387" s="493" t="n">
        <v>0</v>
      </c>
      <c r="S387" s="493" t="n">
        <v>0</v>
      </c>
      <c r="T387" s="493" t="n">
        <v>0</v>
      </c>
      <c r="U387" s="493" t="n">
        <v>0</v>
      </c>
      <c r="V387" s="493" t="n">
        <v>0</v>
      </c>
      <c r="W387" s="493" t="n">
        <v>0</v>
      </c>
      <c r="X387" s="493" t="n">
        <v>0</v>
      </c>
      <c r="Y387" s="493" t="n">
        <v>0</v>
      </c>
      <c r="Z387" s="493" t="n">
        <v>0</v>
      </c>
      <c r="AA387" s="493" t="n">
        <v>0</v>
      </c>
      <c r="AB387" s="493" t="n">
        <v>0</v>
      </c>
      <c r="AC387" s="493" t="n">
        <v>0</v>
      </c>
      <c r="AD387" s="493" t="n">
        <v>0</v>
      </c>
      <c r="AE387" s="493" t="n">
        <v>0</v>
      </c>
      <c r="AF387" s="493" t="n">
        <v>0</v>
      </c>
      <c r="AG387" s="493" t="n">
        <v>0</v>
      </c>
      <c r="AH387" s="493" t="n">
        <v>0</v>
      </c>
      <c r="AI387" s="493" t="n">
        <v>0</v>
      </c>
      <c r="AJ387" s="493" t="n">
        <v>0</v>
      </c>
      <c r="AK387" s="493" t="n">
        <v>183.96</v>
      </c>
      <c r="AL387" s="493" t="n">
        <v>0</v>
      </c>
      <c r="AM387" s="493" t="n">
        <v>0</v>
      </c>
      <c r="AN387" s="493" t="n">
        <v>0</v>
      </c>
      <c r="AO387" s="493" t="n">
        <v>0</v>
      </c>
      <c r="AP387" s="493" t="n">
        <v>0</v>
      </c>
      <c r="AQ387" s="493" t="n">
        <v>2207.21</v>
      </c>
      <c r="AR387" s="493" t="n">
        <v>4206.31</v>
      </c>
      <c r="AS387" s="493" t="n">
        <v>6689.2</v>
      </c>
      <c r="AT387" s="493" t="n">
        <v>5237.76</v>
      </c>
      <c r="AU387" s="493" t="n">
        <v>6548.02</v>
      </c>
      <c r="AV387" s="493" t="n">
        <v>3521.87</v>
      </c>
      <c r="AW387" s="493" t="n">
        <v>5510.59</v>
      </c>
      <c r="AX387" s="493" t="n">
        <v>7444.38</v>
      </c>
      <c r="AY387" s="493" t="n">
        <v>8472.74</v>
      </c>
      <c r="AZ387" s="493" t="n">
        <v>2926.49</v>
      </c>
      <c r="BA387" s="493" t="n">
        <v>5211.05</v>
      </c>
      <c r="BB387" s="493" t="n">
        <v>2998.3</v>
      </c>
      <c r="BC387" s="493" t="n">
        <v>7605.36</v>
      </c>
      <c r="BD387" s="493" t="n">
        <v>4726.7</v>
      </c>
      <c r="BE387" s="493" t="n">
        <v>1983.14</v>
      </c>
      <c r="BF387" s="493" t="n">
        <v>4393.31</v>
      </c>
      <c r="BG387" s="493" t="n">
        <v>820.16</v>
      </c>
      <c r="BH387" s="493" t="n">
        <v>3464.43</v>
      </c>
      <c r="BI387" s="493" t="n">
        <v>4001.22</v>
      </c>
      <c r="BJ387" s="493" t="n">
        <v>6108.56</v>
      </c>
      <c r="BK387" s="493" t="n">
        <v>2397.78</v>
      </c>
      <c r="BL387" s="493" t="n">
        <v>3247.37</v>
      </c>
      <c r="BM387" s="493" t="n">
        <v>3422.3</v>
      </c>
      <c r="BN387" s="493" t="n">
        <v>3189.75</v>
      </c>
      <c r="BO387" s="493" t="n">
        <v>951.58</v>
      </c>
      <c r="BP387" s="493" t="n">
        <v>5562.45</v>
      </c>
      <c r="BQ387" s="493" t="n">
        <v>4337.86</v>
      </c>
      <c r="BR387" s="493" t="n">
        <v>2320.56</v>
      </c>
      <c r="BS387" s="493" t="n">
        <v>3158.06</v>
      </c>
      <c r="BT387" s="493" t="n">
        <v>3594.18</v>
      </c>
      <c r="BU387" s="493" t="n">
        <v>6358.86</v>
      </c>
      <c r="BV387" s="493" t="n">
        <v>4517.88</v>
      </c>
      <c r="BW387" s="493" t="n">
        <v>2845.86</v>
      </c>
    </row>
    <row r="388">
      <c r="A388" t="inlineStr">
        <is>
          <t>[C11A1] 심혈관 질환 다중요법 목적의 복합제제 (단일 투약 형태)</t>
        </is>
      </c>
      <c r="B388" t="inlineStr">
        <is>
          <t>제일약품</t>
        </is>
      </c>
      <c r="C388" t="inlineStr">
        <is>
          <t>텔미칸 큐</t>
        </is>
      </c>
      <c r="D388" t="inlineStr">
        <is>
          <t>제일약품</t>
        </is>
      </c>
      <c r="E388" t="inlineStr">
        <is>
          <t>amlodipine besylate  ( as amlodipine),  ezetimibe (micronized),  rosuvastatin calcium  ( as rosuvastatin),  telmisartan</t>
        </is>
      </c>
      <c r="F388" t="inlineStr">
        <is>
          <t>종합병원</t>
        </is>
      </c>
      <c r="G388" t="inlineStr">
        <is>
          <t>Generic</t>
        </is>
      </c>
      <c r="H388" s="493" t="n">
        <v>0</v>
      </c>
      <c r="I388" s="493" t="n">
        <v>0</v>
      </c>
      <c r="J388" s="493" t="n">
        <v>0</v>
      </c>
      <c r="K388" s="493" t="n">
        <v>0</v>
      </c>
      <c r="L388" s="493" t="n">
        <v>0</v>
      </c>
      <c r="M388" s="493" t="n">
        <v>0</v>
      </c>
      <c r="N388" s="493" t="n">
        <v>0</v>
      </c>
      <c r="O388" s="493" t="n">
        <v>0</v>
      </c>
      <c r="P388" s="493" t="n">
        <v>0</v>
      </c>
      <c r="Q388" s="493" t="n">
        <v>0</v>
      </c>
      <c r="R388" s="493" t="n">
        <v>0</v>
      </c>
      <c r="S388" s="493" t="n">
        <v>0</v>
      </c>
      <c r="T388" s="493" t="n">
        <v>0</v>
      </c>
      <c r="U388" s="493" t="n">
        <v>0</v>
      </c>
      <c r="V388" s="493" t="n">
        <v>0</v>
      </c>
      <c r="W388" s="493" t="n">
        <v>0</v>
      </c>
      <c r="X388" s="493" t="n">
        <v>0</v>
      </c>
      <c r="Y388" s="493" t="n">
        <v>0</v>
      </c>
      <c r="Z388" s="493" t="n">
        <v>0</v>
      </c>
      <c r="AA388" s="493" t="n">
        <v>0</v>
      </c>
      <c r="AB388" s="493" t="n">
        <v>0</v>
      </c>
      <c r="AC388" s="493" t="n">
        <v>0</v>
      </c>
      <c r="AD388" s="493" t="n">
        <v>0</v>
      </c>
      <c r="AE388" s="493" t="n">
        <v>0</v>
      </c>
      <c r="AF388" s="493" t="n">
        <v>0</v>
      </c>
      <c r="AG388" s="493" t="n">
        <v>0</v>
      </c>
      <c r="AH388" s="493" t="n">
        <v>0</v>
      </c>
      <c r="AI388" s="493" t="n">
        <v>0</v>
      </c>
      <c r="AJ388" s="493" t="n">
        <v>0</v>
      </c>
      <c r="AK388" s="493" t="n">
        <v>5037.7</v>
      </c>
      <c r="AL388" s="493" t="n">
        <v>0</v>
      </c>
      <c r="AM388" s="493" t="n">
        <v>0</v>
      </c>
      <c r="AN388" s="493" t="n">
        <v>0</v>
      </c>
      <c r="AO388" s="493" t="n">
        <v>5017.4</v>
      </c>
      <c r="AP388" s="493" t="n">
        <v>0</v>
      </c>
      <c r="AQ388" s="493" t="n">
        <v>4161.46</v>
      </c>
      <c r="AR388" s="493" t="n">
        <v>7382.25</v>
      </c>
      <c r="AS388" s="493" t="n">
        <v>7327.96</v>
      </c>
      <c r="AT388" s="493" t="n">
        <v>9874.25</v>
      </c>
      <c r="AU388" s="493" t="n">
        <v>14125.06</v>
      </c>
      <c r="AV388" s="493" t="n">
        <v>12140.82</v>
      </c>
      <c r="AW388" s="493" t="n">
        <v>12821.28</v>
      </c>
      <c r="AX388" s="493" t="n">
        <v>14769.32</v>
      </c>
      <c r="AY388" s="493" t="n">
        <v>10271.32</v>
      </c>
      <c r="AZ388" s="493" t="n">
        <v>17112.99</v>
      </c>
      <c r="BA388" s="493" t="n">
        <v>16024.86</v>
      </c>
      <c r="BB388" s="493" t="n">
        <v>16022.2</v>
      </c>
      <c r="BC388" s="493" t="n">
        <v>10278.87</v>
      </c>
      <c r="BD388" s="493" t="n">
        <v>9512.99</v>
      </c>
      <c r="BE388" s="493" t="n">
        <v>5131.95</v>
      </c>
      <c r="BF388" s="493" t="n">
        <v>9132.040000000001</v>
      </c>
      <c r="BG388" s="493" t="n">
        <v>9708.93</v>
      </c>
      <c r="BH388" s="493" t="n">
        <v>7686.56</v>
      </c>
      <c r="BI388" s="493" t="n">
        <v>9572.469999999999</v>
      </c>
      <c r="BJ388" s="493" t="n">
        <v>6531.61</v>
      </c>
      <c r="BK388" s="493" t="n">
        <v>4237.3</v>
      </c>
      <c r="BL388" s="493" t="n">
        <v>15639.1</v>
      </c>
      <c r="BM388" s="493" t="n">
        <v>11207.74</v>
      </c>
      <c r="BN388" s="493" t="n">
        <v>8375.200000000001</v>
      </c>
      <c r="BO388" s="493" t="n">
        <v>11034.07</v>
      </c>
      <c r="BP388" s="493" t="n">
        <v>7194.02</v>
      </c>
      <c r="BQ388" s="493" t="n">
        <v>3346.31</v>
      </c>
      <c r="BR388" s="493" t="n">
        <v>11195.31</v>
      </c>
      <c r="BS388" s="493" t="n">
        <v>13478.38</v>
      </c>
      <c r="BT388" s="493" t="n">
        <v>11811.3</v>
      </c>
      <c r="BU388" s="493" t="n">
        <v>13738.6</v>
      </c>
      <c r="BV388" s="493" t="n">
        <v>9218.879999999999</v>
      </c>
      <c r="BW388" s="493" t="n">
        <v>6158.92</v>
      </c>
    </row>
    <row r="389">
      <c r="A389" t="inlineStr">
        <is>
          <t>[C11A1] 심혈관 질환 다중요법 목적의 복합제제 (단일 투약 형태)</t>
        </is>
      </c>
      <c r="B389" t="inlineStr">
        <is>
          <t>제일약품</t>
        </is>
      </c>
      <c r="C389" t="inlineStr">
        <is>
          <t>텔미칸 큐</t>
        </is>
      </c>
      <c r="D389" t="inlineStr">
        <is>
          <t>제일약품</t>
        </is>
      </c>
      <c r="E389" t="inlineStr">
        <is>
          <t>amlodipine besylate  ( as amlodipine),  ezetimibe (micronized),  rosuvastatin calcium  ( as rosuvastatin),  telmisartan</t>
        </is>
      </c>
      <c r="F389" t="inlineStr">
        <is>
          <t>병원</t>
        </is>
      </c>
      <c r="G389" t="inlineStr">
        <is>
          <t>Generic</t>
        </is>
      </c>
      <c r="H389" s="493" t="n">
        <v>0</v>
      </c>
      <c r="I389" s="493" t="n">
        <v>0</v>
      </c>
      <c r="J389" s="493" t="n">
        <v>0</v>
      </c>
      <c r="K389" s="493" t="n">
        <v>0</v>
      </c>
      <c r="L389" s="493" t="n">
        <v>0</v>
      </c>
      <c r="M389" s="493" t="n">
        <v>0</v>
      </c>
      <c r="N389" s="493" t="n">
        <v>0</v>
      </c>
      <c r="O389" s="493" t="n">
        <v>0</v>
      </c>
      <c r="P389" s="493" t="n">
        <v>0</v>
      </c>
      <c r="Q389" s="493" t="n">
        <v>0</v>
      </c>
      <c r="R389" s="493" t="n">
        <v>0</v>
      </c>
      <c r="S389" s="493" t="n">
        <v>0</v>
      </c>
      <c r="T389" s="493" t="n">
        <v>0</v>
      </c>
      <c r="U389" s="493" t="n">
        <v>0</v>
      </c>
      <c r="V389" s="493" t="n">
        <v>0</v>
      </c>
      <c r="W389" s="493" t="n">
        <v>0</v>
      </c>
      <c r="X389" s="493" t="n">
        <v>0</v>
      </c>
      <c r="Y389" s="493" t="n">
        <v>0</v>
      </c>
      <c r="Z389" s="493" t="n">
        <v>0</v>
      </c>
      <c r="AA389" s="493" t="n">
        <v>0</v>
      </c>
      <c r="AB389" s="493" t="n">
        <v>0</v>
      </c>
      <c r="AC389" s="493" t="n">
        <v>0</v>
      </c>
      <c r="AD389" s="493" t="n">
        <v>0</v>
      </c>
      <c r="AE389" s="493" t="n">
        <v>0</v>
      </c>
      <c r="AF389" s="493" t="n">
        <v>0</v>
      </c>
      <c r="AG389" s="493" t="n">
        <v>0</v>
      </c>
      <c r="AH389" s="493" t="n">
        <v>0</v>
      </c>
      <c r="AI389" s="493" t="n">
        <v>0</v>
      </c>
      <c r="AJ389" s="493" t="n">
        <v>0</v>
      </c>
      <c r="AK389" s="493" t="n">
        <v>0</v>
      </c>
      <c r="AL389" s="493" t="n">
        <v>0</v>
      </c>
      <c r="AM389" s="493" t="n">
        <v>0</v>
      </c>
      <c r="AN389" s="493" t="n">
        <v>0</v>
      </c>
      <c r="AO389" s="493" t="n">
        <v>0</v>
      </c>
      <c r="AP389" s="493" t="n">
        <v>0</v>
      </c>
      <c r="AQ389" s="493" t="n">
        <v>0</v>
      </c>
      <c r="AR389" s="493" t="n">
        <v>0</v>
      </c>
      <c r="AS389" s="493" t="n">
        <v>0</v>
      </c>
      <c r="AT389" s="493" t="n">
        <v>0</v>
      </c>
      <c r="AU389" s="493" t="n">
        <v>0</v>
      </c>
      <c r="AV389" s="493" t="n">
        <v>0</v>
      </c>
      <c r="AW389" s="493" t="n">
        <v>0</v>
      </c>
      <c r="AX389" s="493" t="n">
        <v>0</v>
      </c>
      <c r="AY389" s="493" t="n">
        <v>0</v>
      </c>
      <c r="AZ389" s="493" t="n">
        <v>0</v>
      </c>
      <c r="BA389" s="493" t="n">
        <v>0</v>
      </c>
      <c r="BB389" s="493" t="n">
        <v>0</v>
      </c>
      <c r="BC389" s="493" t="n">
        <v>276.3</v>
      </c>
      <c r="BD389" s="493" t="n">
        <v>0</v>
      </c>
      <c r="BE389" s="493" t="n">
        <v>0</v>
      </c>
      <c r="BF389" s="493" t="n">
        <v>0</v>
      </c>
      <c r="BG389" s="493" t="n">
        <v>410.4</v>
      </c>
      <c r="BH389" s="493" t="n">
        <v>1711.2</v>
      </c>
      <c r="BI389" s="493" t="n">
        <v>1135.2</v>
      </c>
      <c r="BJ389" s="493" t="n">
        <v>457.2</v>
      </c>
      <c r="BK389" s="493" t="n">
        <v>2121.6</v>
      </c>
      <c r="BL389" s="493" t="n">
        <v>547.5</v>
      </c>
      <c r="BM389" s="493" t="n">
        <v>536.7</v>
      </c>
      <c r="BN389" s="493" t="n">
        <v>1227</v>
      </c>
      <c r="BO389" s="493" t="n">
        <v>1584</v>
      </c>
      <c r="BP389" s="493" t="n">
        <v>738</v>
      </c>
      <c r="BQ389" s="493" t="n">
        <v>1621.8</v>
      </c>
      <c r="BR389" s="493" t="n">
        <v>1738.2</v>
      </c>
      <c r="BS389" s="493" t="n">
        <v>1732.2</v>
      </c>
      <c r="BT389" s="493" t="n">
        <v>3183.3</v>
      </c>
      <c r="BU389" s="493" t="n">
        <v>1719.3</v>
      </c>
      <c r="BV389" s="493" t="n">
        <v>2445</v>
      </c>
      <c r="BW389" s="493" t="n">
        <v>2697.6</v>
      </c>
    </row>
    <row r="390">
      <c r="A390" t="inlineStr">
        <is>
          <t>[C11A1] 심혈관 질환 다중요법 목적의 복합제제 (단일 투약 형태)</t>
        </is>
      </c>
      <c r="B390" t="inlineStr">
        <is>
          <t>제일약품</t>
        </is>
      </c>
      <c r="C390" t="inlineStr">
        <is>
          <t>텔미칸 큐</t>
        </is>
      </c>
      <c r="D390" t="inlineStr">
        <is>
          <t>제일약품</t>
        </is>
      </c>
      <c r="E390" t="inlineStr">
        <is>
          <t>amlodipine besylate  ( as amlodipine),  ezetimibe (micronized),  rosuvastatin calcium  ( as rosuvastatin),  telmisartan</t>
        </is>
      </c>
      <c r="F390" t="inlineStr">
        <is>
          <t>의원</t>
        </is>
      </c>
      <c r="G390" t="inlineStr">
        <is>
          <t>Generic</t>
        </is>
      </c>
      <c r="H390" s="493" t="n">
        <v>0</v>
      </c>
      <c r="I390" s="493" t="n">
        <v>0</v>
      </c>
      <c r="J390" s="493" t="n">
        <v>0</v>
      </c>
      <c r="K390" s="493" t="n">
        <v>0</v>
      </c>
      <c r="L390" s="493" t="n">
        <v>0</v>
      </c>
      <c r="M390" s="493" t="n">
        <v>0</v>
      </c>
      <c r="N390" s="493" t="n">
        <v>0</v>
      </c>
      <c r="O390" s="493" t="n">
        <v>0</v>
      </c>
      <c r="P390" s="493" t="n">
        <v>0</v>
      </c>
      <c r="Q390" s="493" t="n">
        <v>0</v>
      </c>
      <c r="R390" s="493" t="n">
        <v>0</v>
      </c>
      <c r="S390" s="493" t="n">
        <v>0</v>
      </c>
      <c r="T390" s="493" t="n">
        <v>0</v>
      </c>
      <c r="U390" s="493" t="n">
        <v>0</v>
      </c>
      <c r="V390" s="493" t="n">
        <v>0</v>
      </c>
      <c r="W390" s="493" t="n">
        <v>0</v>
      </c>
      <c r="X390" s="493" t="n">
        <v>0</v>
      </c>
      <c r="Y390" s="493" t="n">
        <v>0</v>
      </c>
      <c r="Z390" s="493" t="n">
        <v>0</v>
      </c>
      <c r="AA390" s="493" t="n">
        <v>0</v>
      </c>
      <c r="AB390" s="493" t="n">
        <v>0</v>
      </c>
      <c r="AC390" s="493" t="n">
        <v>0</v>
      </c>
      <c r="AD390" s="493" t="n">
        <v>0</v>
      </c>
      <c r="AE390" s="493" t="n">
        <v>0</v>
      </c>
      <c r="AF390" s="493" t="n">
        <v>0</v>
      </c>
      <c r="AG390" s="493" t="n">
        <v>0</v>
      </c>
      <c r="AH390" s="493" t="n">
        <v>0</v>
      </c>
      <c r="AI390" s="493" t="n">
        <v>0</v>
      </c>
      <c r="AJ390" s="493" t="n">
        <v>0</v>
      </c>
      <c r="AK390" s="493" t="n">
        <v>976.8</v>
      </c>
      <c r="AL390" s="493" t="n">
        <v>0</v>
      </c>
      <c r="AM390" s="493" t="n">
        <v>0</v>
      </c>
      <c r="AN390" s="493" t="n">
        <v>0</v>
      </c>
      <c r="AO390" s="493" t="n">
        <v>1317.9</v>
      </c>
      <c r="AP390" s="493" t="n">
        <v>0</v>
      </c>
      <c r="AQ390" s="493" t="n">
        <v>2030.4</v>
      </c>
      <c r="AR390" s="493" t="n">
        <v>759.9</v>
      </c>
      <c r="AS390" s="493" t="n">
        <v>1753.8</v>
      </c>
      <c r="AT390" s="493" t="n">
        <v>1657.8</v>
      </c>
      <c r="AU390" s="493" t="n">
        <v>1403.4</v>
      </c>
      <c r="AV390" s="493" t="n">
        <v>1528.5</v>
      </c>
      <c r="AW390" s="493" t="n">
        <v>2618.7</v>
      </c>
      <c r="AX390" s="493" t="n">
        <v>2187.75</v>
      </c>
      <c r="AY390" s="493" t="n">
        <v>2675.1</v>
      </c>
      <c r="AZ390" s="493" t="n">
        <v>1643.23</v>
      </c>
      <c r="BA390" s="493" t="n">
        <v>2713</v>
      </c>
      <c r="BB390" s="493" t="n">
        <v>1770.3</v>
      </c>
      <c r="BC390" s="493" t="n">
        <v>3921.3</v>
      </c>
      <c r="BD390" s="493" t="n">
        <v>1200.6</v>
      </c>
      <c r="BE390" s="493" t="n">
        <v>4550.7</v>
      </c>
      <c r="BF390" s="493" t="n">
        <v>4696.88</v>
      </c>
      <c r="BG390" s="493" t="n">
        <v>2988.39</v>
      </c>
      <c r="BH390" s="493" t="n">
        <v>6130.25</v>
      </c>
      <c r="BI390" s="493" t="n">
        <v>4589.46</v>
      </c>
      <c r="BJ390" s="493" t="n">
        <v>5286.64</v>
      </c>
      <c r="BK390" s="493" t="n">
        <v>8310.139999999999</v>
      </c>
      <c r="BL390" s="493" t="n">
        <v>13210.98</v>
      </c>
      <c r="BM390" s="493" t="n">
        <v>11241.93</v>
      </c>
      <c r="BN390" s="493" t="n">
        <v>9828.5</v>
      </c>
      <c r="BO390" s="493" t="n">
        <v>13033.4</v>
      </c>
      <c r="BP390" s="493" t="n">
        <v>17102.36</v>
      </c>
      <c r="BQ390" s="493" t="n">
        <v>13558.66</v>
      </c>
      <c r="BR390" s="493" t="n">
        <v>18992.54</v>
      </c>
      <c r="BS390" s="493" t="n">
        <v>20706.41</v>
      </c>
      <c r="BT390" s="493" t="n">
        <v>19568.7</v>
      </c>
      <c r="BU390" s="493" t="n">
        <v>15182.59</v>
      </c>
      <c r="BV390" s="493" t="n">
        <v>18196.93</v>
      </c>
      <c r="BW390" s="493" t="n">
        <v>20614.21</v>
      </c>
    </row>
    <row r="391">
      <c r="A391" t="inlineStr">
        <is>
          <t>[C11A1] 심혈관 질환 다중요법 목적의 복합제제 (단일 투약 형태)</t>
        </is>
      </c>
      <c r="B391" t="inlineStr">
        <is>
          <t>종근당</t>
        </is>
      </c>
      <c r="C391" t="inlineStr">
        <is>
          <t>누보로젯</t>
        </is>
      </c>
      <c r="D391" t="inlineStr">
        <is>
          <t>종근당</t>
        </is>
      </c>
      <c r="E391" t="inlineStr">
        <is>
          <t>ezetimibe (micronized),  rosuvastatin calcium  ( as rosuvastatin),  s-amlodipine besylate dihydrate  ( as amlodipine),  telmisartan</t>
        </is>
      </c>
      <c r="F391" t="inlineStr">
        <is>
          <t>상급종합병원</t>
        </is>
      </c>
      <c r="G391" t="inlineStr">
        <is>
          <t>Original</t>
        </is>
      </c>
      <c r="H391" s="493" t="n">
        <v>0</v>
      </c>
      <c r="I391" s="493" t="n">
        <v>0</v>
      </c>
      <c r="J391" s="493" t="n">
        <v>0</v>
      </c>
      <c r="K391" s="493" t="n">
        <v>0</v>
      </c>
      <c r="L391" s="493" t="n">
        <v>0</v>
      </c>
      <c r="M391" s="493" t="n">
        <v>0</v>
      </c>
      <c r="N391" s="493" t="n">
        <v>0</v>
      </c>
      <c r="O391" s="493" t="n">
        <v>0</v>
      </c>
      <c r="P391" s="493" t="n">
        <v>0</v>
      </c>
      <c r="Q391" s="493" t="n">
        <v>0</v>
      </c>
      <c r="R391" s="493" t="n">
        <v>0</v>
      </c>
      <c r="S391" s="493" t="n">
        <v>0</v>
      </c>
      <c r="T391" s="493" t="n">
        <v>0</v>
      </c>
      <c r="U391" s="493" t="n">
        <v>0</v>
      </c>
      <c r="V391" s="493" t="n">
        <v>0</v>
      </c>
      <c r="W391" s="493" t="n">
        <v>0</v>
      </c>
      <c r="X391" s="493" t="n">
        <v>0</v>
      </c>
      <c r="Y391" s="493" t="n">
        <v>0</v>
      </c>
      <c r="Z391" s="493" t="n">
        <v>0</v>
      </c>
      <c r="AA391" s="493" t="n">
        <v>0</v>
      </c>
      <c r="AB391" s="493" t="n">
        <v>0</v>
      </c>
      <c r="AC391" s="493" t="n">
        <v>0</v>
      </c>
      <c r="AD391" s="493" t="n">
        <v>0</v>
      </c>
      <c r="AE391" s="493" t="n">
        <v>0</v>
      </c>
      <c r="AF391" s="493" t="n">
        <v>0</v>
      </c>
      <c r="AG391" s="493" t="n">
        <v>0</v>
      </c>
      <c r="AH391" s="493" t="n">
        <v>0</v>
      </c>
      <c r="AI391" s="493" t="n">
        <v>0</v>
      </c>
      <c r="AJ391" s="493" t="n">
        <v>0</v>
      </c>
      <c r="AK391" s="493" t="n">
        <v>0</v>
      </c>
      <c r="AL391" s="493" t="n">
        <v>1024.8</v>
      </c>
      <c r="AM391" s="493" t="n">
        <v>4648.8</v>
      </c>
      <c r="AN391" s="493" t="n">
        <v>3608.4</v>
      </c>
      <c r="AO391" s="493" t="n">
        <v>0</v>
      </c>
      <c r="AP391" s="493" t="n">
        <v>6282.2</v>
      </c>
      <c r="AQ391" s="493" t="n">
        <v>7790.35</v>
      </c>
      <c r="AR391" s="493" t="n">
        <v>1548</v>
      </c>
      <c r="AS391" s="493" t="n">
        <v>5788.4</v>
      </c>
      <c r="AT391" s="493" t="n">
        <v>2252.4</v>
      </c>
      <c r="AU391" s="493" t="n">
        <v>3040.2</v>
      </c>
      <c r="AV391" s="493" t="n">
        <v>8979.5</v>
      </c>
      <c r="AW391" s="493" t="n">
        <v>12746.65</v>
      </c>
      <c r="AX391" s="493" t="n">
        <v>8195.959999999999</v>
      </c>
      <c r="AY391" s="493" t="n">
        <v>782.1</v>
      </c>
      <c r="AZ391" s="493" t="n">
        <v>2173.16</v>
      </c>
      <c r="BA391" s="493" t="n">
        <v>0</v>
      </c>
      <c r="BB391" s="493" t="n">
        <v>15343.25</v>
      </c>
      <c r="BC391" s="493" t="n">
        <v>13610.95</v>
      </c>
      <c r="BD391" s="493" t="n">
        <v>3168</v>
      </c>
      <c r="BE391" s="493" t="n">
        <v>9203.200000000001</v>
      </c>
      <c r="BF391" s="493" t="n">
        <v>3709.3</v>
      </c>
      <c r="BG391" s="493" t="n">
        <v>13778.91</v>
      </c>
      <c r="BH391" s="493" t="n">
        <v>13339.24</v>
      </c>
      <c r="BI391" s="493" t="n">
        <v>10813.9</v>
      </c>
      <c r="BJ391" s="493" t="n">
        <v>6631.7</v>
      </c>
      <c r="BK391" s="493" t="n">
        <v>5211.57</v>
      </c>
      <c r="BL391" s="493" t="n">
        <v>3030.48</v>
      </c>
      <c r="BM391" s="493" t="n">
        <v>0</v>
      </c>
      <c r="BN391" s="493" t="n">
        <v>9588.870000000001</v>
      </c>
      <c r="BO391" s="493" t="n">
        <v>17176.18</v>
      </c>
      <c r="BP391" s="493" t="n">
        <v>5766.9</v>
      </c>
      <c r="BQ391" s="493" t="n">
        <v>1324.5</v>
      </c>
      <c r="BR391" s="493" t="n">
        <v>18092.82</v>
      </c>
      <c r="BS391" s="493" t="n">
        <v>11576.79</v>
      </c>
      <c r="BT391" s="493" t="n">
        <v>9698.08</v>
      </c>
      <c r="BU391" s="493" t="n">
        <v>20987.25</v>
      </c>
      <c r="BV391" s="493" t="n">
        <v>16932</v>
      </c>
      <c r="BW391" s="493" t="n">
        <v>5099.52</v>
      </c>
    </row>
    <row r="392">
      <c r="A392" t="inlineStr">
        <is>
          <t>[C11A1] 심혈관 질환 다중요법 목적의 복합제제 (단일 투약 형태)</t>
        </is>
      </c>
      <c r="B392" t="inlineStr">
        <is>
          <t>종근당</t>
        </is>
      </c>
      <c r="C392" t="inlineStr">
        <is>
          <t>누보로젯</t>
        </is>
      </c>
      <c r="D392" t="inlineStr">
        <is>
          <t>종근당</t>
        </is>
      </c>
      <c r="E392" t="inlineStr">
        <is>
          <t>ezetimibe (micronized),  rosuvastatin calcium  ( as rosuvastatin),  s-amlodipine besylate dihydrate  ( as amlodipine),  telmisartan</t>
        </is>
      </c>
      <c r="F392" t="inlineStr">
        <is>
          <t>종합병원</t>
        </is>
      </c>
      <c r="G392" t="inlineStr">
        <is>
          <t>Original</t>
        </is>
      </c>
      <c r="H392" s="493" t="n">
        <v>0</v>
      </c>
      <c r="I392" s="493" t="n">
        <v>0</v>
      </c>
      <c r="J392" s="493" t="n">
        <v>0</v>
      </c>
      <c r="K392" s="493" t="n">
        <v>0</v>
      </c>
      <c r="L392" s="493" t="n">
        <v>0</v>
      </c>
      <c r="M392" s="493" t="n">
        <v>0</v>
      </c>
      <c r="N392" s="493" t="n">
        <v>0</v>
      </c>
      <c r="O392" s="493" t="n">
        <v>0</v>
      </c>
      <c r="P392" s="493" t="n">
        <v>0</v>
      </c>
      <c r="Q392" s="493" t="n">
        <v>0</v>
      </c>
      <c r="R392" s="493" t="n">
        <v>0</v>
      </c>
      <c r="S392" s="493" t="n">
        <v>0</v>
      </c>
      <c r="T392" s="493" t="n">
        <v>0</v>
      </c>
      <c r="U392" s="493" t="n">
        <v>0</v>
      </c>
      <c r="V392" s="493" t="n">
        <v>0</v>
      </c>
      <c r="W392" s="493" t="n">
        <v>0</v>
      </c>
      <c r="X392" s="493" t="n">
        <v>0</v>
      </c>
      <c r="Y392" s="493" t="n">
        <v>0</v>
      </c>
      <c r="Z392" s="493" t="n">
        <v>0</v>
      </c>
      <c r="AA392" s="493" t="n">
        <v>0</v>
      </c>
      <c r="AB392" s="493" t="n">
        <v>0</v>
      </c>
      <c r="AC392" s="493" t="n">
        <v>0</v>
      </c>
      <c r="AD392" s="493" t="n">
        <v>0</v>
      </c>
      <c r="AE392" s="493" t="n">
        <v>0</v>
      </c>
      <c r="AF392" s="493" t="n">
        <v>0</v>
      </c>
      <c r="AG392" s="493" t="n">
        <v>0</v>
      </c>
      <c r="AH392" s="493" t="n">
        <v>0</v>
      </c>
      <c r="AI392" s="493" t="n">
        <v>0</v>
      </c>
      <c r="AJ392" s="493" t="n">
        <v>629.1</v>
      </c>
      <c r="AK392" s="493" t="n">
        <v>742.5</v>
      </c>
      <c r="AL392" s="493" t="n">
        <v>600.9</v>
      </c>
      <c r="AM392" s="493" t="n">
        <v>2778.3</v>
      </c>
      <c r="AN392" s="493" t="n">
        <v>1593.9</v>
      </c>
      <c r="AO392" s="493" t="n">
        <v>1424.7</v>
      </c>
      <c r="AP392" s="493" t="n">
        <v>2241.15</v>
      </c>
      <c r="AQ392" s="493" t="n">
        <v>4608.52</v>
      </c>
      <c r="AR392" s="493" t="n">
        <v>4625.4</v>
      </c>
      <c r="AS392" s="493" t="n">
        <v>6308.3</v>
      </c>
      <c r="AT392" s="493" t="n">
        <v>11955.14</v>
      </c>
      <c r="AU392" s="493" t="n">
        <v>19208.11</v>
      </c>
      <c r="AV392" s="493" t="n">
        <v>11777.01</v>
      </c>
      <c r="AW392" s="493" t="n">
        <v>24903.48</v>
      </c>
      <c r="AX392" s="493" t="n">
        <v>29417.01</v>
      </c>
      <c r="AY392" s="493" t="n">
        <v>31097.55</v>
      </c>
      <c r="AZ392" s="493" t="n">
        <v>21005.47</v>
      </c>
      <c r="BA392" s="493" t="n">
        <v>30063.96</v>
      </c>
      <c r="BB392" s="493" t="n">
        <v>24880.93</v>
      </c>
      <c r="BC392" s="493" t="n">
        <v>30112.92</v>
      </c>
      <c r="BD392" s="493" t="n">
        <v>20230.65</v>
      </c>
      <c r="BE392" s="493" t="n">
        <v>32400.99</v>
      </c>
      <c r="BF392" s="493" t="n">
        <v>34165.73</v>
      </c>
      <c r="BG392" s="493" t="n">
        <v>38496.62</v>
      </c>
      <c r="BH392" s="493" t="n">
        <v>27392.17</v>
      </c>
      <c r="BI392" s="493" t="n">
        <v>38235.44</v>
      </c>
      <c r="BJ392" s="493" t="n">
        <v>27597.07</v>
      </c>
      <c r="BK392" s="493" t="n">
        <v>42081.9</v>
      </c>
      <c r="BL392" s="493" t="n">
        <v>36809.94</v>
      </c>
      <c r="BM392" s="493" t="n">
        <v>39755.65</v>
      </c>
      <c r="BN392" s="493" t="n">
        <v>35391.45</v>
      </c>
      <c r="BO392" s="493" t="n">
        <v>33319.75</v>
      </c>
      <c r="BP392" s="493" t="n">
        <v>27550.78</v>
      </c>
      <c r="BQ392" s="493" t="n">
        <v>34181.12</v>
      </c>
      <c r="BR392" s="493" t="n">
        <v>48840.58</v>
      </c>
      <c r="BS392" s="493" t="n">
        <v>49635.59</v>
      </c>
      <c r="BT392" s="493" t="n">
        <v>33995.91</v>
      </c>
      <c r="BU392" s="493" t="n">
        <v>30758.14</v>
      </c>
      <c r="BV392" s="493" t="n">
        <v>33255</v>
      </c>
      <c r="BW392" s="493" t="n">
        <v>41554.82</v>
      </c>
    </row>
    <row r="393">
      <c r="A393" t="inlineStr">
        <is>
          <t>[C11A1] 심혈관 질환 다중요법 목적의 복합제제 (단일 투약 형태)</t>
        </is>
      </c>
      <c r="B393" t="inlineStr">
        <is>
          <t>종근당</t>
        </is>
      </c>
      <c r="C393" t="inlineStr">
        <is>
          <t>누보로젯</t>
        </is>
      </c>
      <c r="D393" t="inlineStr">
        <is>
          <t>종근당</t>
        </is>
      </c>
      <c r="E393" t="inlineStr">
        <is>
          <t>ezetimibe (micronized),  rosuvastatin calcium  ( as rosuvastatin),  s-amlodipine besylate dihydrate  ( as amlodipine),  telmisartan</t>
        </is>
      </c>
      <c r="F393" t="inlineStr">
        <is>
          <t>병원</t>
        </is>
      </c>
      <c r="G393" t="inlineStr">
        <is>
          <t>Original</t>
        </is>
      </c>
      <c r="H393" s="493" t="n">
        <v>0</v>
      </c>
      <c r="I393" s="493" t="n">
        <v>0</v>
      </c>
      <c r="J393" s="493" t="n">
        <v>0</v>
      </c>
      <c r="K393" s="493" t="n">
        <v>0</v>
      </c>
      <c r="L393" s="493" t="n">
        <v>0</v>
      </c>
      <c r="M393" s="493" t="n">
        <v>0</v>
      </c>
      <c r="N393" s="493" t="n">
        <v>0</v>
      </c>
      <c r="O393" s="493" t="n">
        <v>0</v>
      </c>
      <c r="P393" s="493" t="n">
        <v>0</v>
      </c>
      <c r="Q393" s="493" t="n">
        <v>0</v>
      </c>
      <c r="R393" s="493" t="n">
        <v>0</v>
      </c>
      <c r="S393" s="493" t="n">
        <v>0</v>
      </c>
      <c r="T393" s="493" t="n">
        <v>0</v>
      </c>
      <c r="U393" s="493" t="n">
        <v>0</v>
      </c>
      <c r="V393" s="493" t="n">
        <v>0</v>
      </c>
      <c r="W393" s="493" t="n">
        <v>0</v>
      </c>
      <c r="X393" s="493" t="n">
        <v>0</v>
      </c>
      <c r="Y393" s="493" t="n">
        <v>0</v>
      </c>
      <c r="Z393" s="493" t="n">
        <v>0</v>
      </c>
      <c r="AA393" s="493" t="n">
        <v>0</v>
      </c>
      <c r="AB393" s="493" t="n">
        <v>0</v>
      </c>
      <c r="AC393" s="493" t="n">
        <v>0</v>
      </c>
      <c r="AD393" s="493" t="n">
        <v>0</v>
      </c>
      <c r="AE393" s="493" t="n">
        <v>0</v>
      </c>
      <c r="AF393" s="493" t="n">
        <v>1678.8</v>
      </c>
      <c r="AG393" s="493" t="n">
        <v>316.8</v>
      </c>
      <c r="AH393" s="493" t="n">
        <v>3579</v>
      </c>
      <c r="AI393" s="493" t="n">
        <v>783.3</v>
      </c>
      <c r="AJ393" s="493" t="n">
        <v>3550.2</v>
      </c>
      <c r="AK393" s="493" t="n">
        <v>2104.5</v>
      </c>
      <c r="AL393" s="493" t="n">
        <v>2186.1</v>
      </c>
      <c r="AM393" s="493" t="n">
        <v>2033.4</v>
      </c>
      <c r="AN393" s="493" t="n">
        <v>3909.6</v>
      </c>
      <c r="AO393" s="493" t="n">
        <v>1396.7</v>
      </c>
      <c r="AP393" s="493" t="n">
        <v>5435.85</v>
      </c>
      <c r="AQ393" s="493" t="n">
        <v>2410.2</v>
      </c>
      <c r="AR393" s="493" t="n">
        <v>3694.5</v>
      </c>
      <c r="AS393" s="493" t="n">
        <v>4135.8</v>
      </c>
      <c r="AT393" s="493" t="n">
        <v>3002.4</v>
      </c>
      <c r="AU393" s="493" t="n">
        <v>5415.3</v>
      </c>
      <c r="AV393" s="493" t="n">
        <v>5561.7</v>
      </c>
      <c r="AW393" s="493" t="n">
        <v>2224.5</v>
      </c>
      <c r="AX393" s="493" t="n">
        <v>4840.96</v>
      </c>
      <c r="AY393" s="493" t="n">
        <v>4565.5</v>
      </c>
      <c r="AZ393" s="493" t="n">
        <v>3140.4</v>
      </c>
      <c r="BA393" s="493" t="n">
        <v>3730.6</v>
      </c>
      <c r="BB393" s="493" t="n">
        <v>7216.5</v>
      </c>
      <c r="BC393" s="493" t="n">
        <v>1115.1</v>
      </c>
      <c r="BD393" s="493" t="n">
        <v>5574</v>
      </c>
      <c r="BE393" s="493" t="n">
        <v>5273.7</v>
      </c>
      <c r="BF393" s="493" t="n">
        <v>3561.3</v>
      </c>
      <c r="BG393" s="493" t="n">
        <v>3834</v>
      </c>
      <c r="BH393" s="493" t="n">
        <v>6502.8</v>
      </c>
      <c r="BI393" s="493" t="n">
        <v>2134.8</v>
      </c>
      <c r="BJ393" s="493" t="n">
        <v>5689.3</v>
      </c>
      <c r="BK393" s="493" t="n">
        <v>3260.1</v>
      </c>
      <c r="BL393" s="493" t="n">
        <v>4819.2</v>
      </c>
      <c r="BM393" s="493" t="n">
        <v>1831.9</v>
      </c>
      <c r="BN393" s="493" t="n">
        <v>3800.25</v>
      </c>
      <c r="BO393" s="493" t="n">
        <v>1555.6</v>
      </c>
      <c r="BP393" s="493" t="n">
        <v>3517.3</v>
      </c>
      <c r="BQ393" s="493" t="n">
        <v>3837.7</v>
      </c>
      <c r="BR393" s="493" t="n">
        <v>3232.8</v>
      </c>
      <c r="BS393" s="493" t="n">
        <v>1529.9</v>
      </c>
      <c r="BT393" s="493" t="n">
        <v>4204.1</v>
      </c>
      <c r="BU393" s="493" t="n">
        <v>1372.8</v>
      </c>
      <c r="BV393" s="493" t="n">
        <v>3378.3</v>
      </c>
      <c r="BW393" s="493" t="n">
        <v>2522.7</v>
      </c>
    </row>
    <row r="394">
      <c r="A394" t="inlineStr">
        <is>
          <t>[C11A1] 심혈관 질환 다중요법 목적의 복합제제 (단일 투약 형태)</t>
        </is>
      </c>
      <c r="B394" t="inlineStr">
        <is>
          <t>종근당</t>
        </is>
      </c>
      <c r="C394" t="inlineStr">
        <is>
          <t>누보로젯</t>
        </is>
      </c>
      <c r="D394" t="inlineStr">
        <is>
          <t>종근당</t>
        </is>
      </c>
      <c r="E394" t="inlineStr">
        <is>
          <t>ezetimibe (micronized),  rosuvastatin calcium  ( as rosuvastatin),  s-amlodipine besylate dihydrate  ( as amlodipine),  telmisartan</t>
        </is>
      </c>
      <c r="F394" t="inlineStr">
        <is>
          <t>의원</t>
        </is>
      </c>
      <c r="G394" t="inlineStr">
        <is>
          <t>Original</t>
        </is>
      </c>
      <c r="H394" s="493" t="n">
        <v>0</v>
      </c>
      <c r="I394" s="493" t="n">
        <v>0</v>
      </c>
      <c r="J394" s="493" t="n">
        <v>0</v>
      </c>
      <c r="K394" s="493" t="n">
        <v>0</v>
      </c>
      <c r="L394" s="493" t="n">
        <v>0</v>
      </c>
      <c r="M394" s="493" t="n">
        <v>0</v>
      </c>
      <c r="N394" s="493" t="n">
        <v>0</v>
      </c>
      <c r="O394" s="493" t="n">
        <v>0</v>
      </c>
      <c r="P394" s="493" t="n">
        <v>0</v>
      </c>
      <c r="Q394" s="493" t="n">
        <v>0</v>
      </c>
      <c r="R394" s="493" t="n">
        <v>0</v>
      </c>
      <c r="S394" s="493" t="n">
        <v>0</v>
      </c>
      <c r="T394" s="493" t="n">
        <v>0</v>
      </c>
      <c r="U394" s="493" t="n">
        <v>0</v>
      </c>
      <c r="V394" s="493" t="n">
        <v>0</v>
      </c>
      <c r="W394" s="493" t="n">
        <v>0</v>
      </c>
      <c r="X394" s="493" t="n">
        <v>0</v>
      </c>
      <c r="Y394" s="493" t="n">
        <v>0</v>
      </c>
      <c r="Z394" s="493" t="n">
        <v>0</v>
      </c>
      <c r="AA394" s="493" t="n">
        <v>0</v>
      </c>
      <c r="AB394" s="493" t="n">
        <v>0</v>
      </c>
      <c r="AC394" s="493" t="n">
        <v>0</v>
      </c>
      <c r="AD394" s="493" t="n">
        <v>0</v>
      </c>
      <c r="AE394" s="493" t="n">
        <v>0</v>
      </c>
      <c r="AF394" s="493" t="n">
        <v>13232.29</v>
      </c>
      <c r="AG394" s="493" t="n">
        <v>32895.55</v>
      </c>
      <c r="AH394" s="493" t="n">
        <v>37032.07</v>
      </c>
      <c r="AI394" s="493" t="n">
        <v>41084.75</v>
      </c>
      <c r="AJ394" s="493" t="n">
        <v>49192.54</v>
      </c>
      <c r="AK394" s="493" t="n">
        <v>43412.1</v>
      </c>
      <c r="AL394" s="493" t="n">
        <v>51010.5</v>
      </c>
      <c r="AM394" s="493" t="n">
        <v>54503.63</v>
      </c>
      <c r="AN394" s="493" t="n">
        <v>53965.61</v>
      </c>
      <c r="AO394" s="493" t="n">
        <v>54959.66</v>
      </c>
      <c r="AP394" s="493" t="n">
        <v>57051.77</v>
      </c>
      <c r="AQ394" s="493" t="n">
        <v>49371.45</v>
      </c>
      <c r="AR394" s="493" t="n">
        <v>60630.32</v>
      </c>
      <c r="AS394" s="493" t="n">
        <v>55042.14</v>
      </c>
      <c r="AT394" s="493" t="n">
        <v>56041.95</v>
      </c>
      <c r="AU394" s="493" t="n">
        <v>66753.19</v>
      </c>
      <c r="AV394" s="493" t="n">
        <v>65082.61</v>
      </c>
      <c r="AW394" s="493" t="n">
        <v>53053.93</v>
      </c>
      <c r="AX394" s="493" t="n">
        <v>66334.94</v>
      </c>
      <c r="AY394" s="493" t="n">
        <v>67802.84</v>
      </c>
      <c r="AZ394" s="493" t="n">
        <v>59410.64</v>
      </c>
      <c r="BA394" s="493" t="n">
        <v>75349.55</v>
      </c>
      <c r="BB394" s="493" t="n">
        <v>65902.07000000001</v>
      </c>
      <c r="BC394" s="493" t="n">
        <v>68865.13</v>
      </c>
      <c r="BD394" s="493" t="n">
        <v>73031.12</v>
      </c>
      <c r="BE394" s="493" t="n">
        <v>71594.95</v>
      </c>
      <c r="BF394" s="493" t="n">
        <v>71123.61</v>
      </c>
      <c r="BG394" s="493" t="n">
        <v>69760.91</v>
      </c>
      <c r="BH394" s="493" t="n">
        <v>67123.14999999999</v>
      </c>
      <c r="BI394" s="493" t="n">
        <v>68455.44</v>
      </c>
      <c r="BJ394" s="493" t="n">
        <v>78831.25999999999</v>
      </c>
      <c r="BK394" s="493" t="n">
        <v>69761.7</v>
      </c>
      <c r="BL394" s="493" t="n">
        <v>82588.08</v>
      </c>
      <c r="BM394" s="493" t="n">
        <v>66908.5</v>
      </c>
      <c r="BN394" s="493" t="n">
        <v>67663.42999999999</v>
      </c>
      <c r="BO394" s="493" t="n">
        <v>72246.60000000001</v>
      </c>
      <c r="BP394" s="493" t="n">
        <v>66782.89</v>
      </c>
      <c r="BQ394" s="493" t="n">
        <v>62977.58</v>
      </c>
      <c r="BR394" s="493" t="n">
        <v>70495.17999999999</v>
      </c>
      <c r="BS394" s="493" t="n">
        <v>66305.95</v>
      </c>
      <c r="BT394" s="493" t="n">
        <v>69694.82000000001</v>
      </c>
      <c r="BU394" s="493" t="n">
        <v>66072.37</v>
      </c>
      <c r="BV394" s="493" t="n">
        <v>69517.11</v>
      </c>
      <c r="BW394" s="493" t="n">
        <v>63976.27</v>
      </c>
    </row>
    <row r="395">
      <c r="A395" t="inlineStr">
        <is>
          <t>[C11A1] 심혈관 질환 다중요법 목적의 복합제제 (단일 투약 형태)</t>
        </is>
      </c>
      <c r="B395" t="inlineStr">
        <is>
          <t>종근당</t>
        </is>
      </c>
      <c r="C395" t="inlineStr">
        <is>
          <t>누보로젯</t>
        </is>
      </c>
      <c r="D395" t="inlineStr">
        <is>
          <t>종근당</t>
        </is>
      </c>
      <c r="E395" t="inlineStr">
        <is>
          <t>ezetimibe (micronized),  rosuvastatin calcium  ( as rosuvastatin),  s-amlodipine besylate dihydrate  ( as amlodipine),  telmisartan</t>
        </is>
      </c>
      <c r="F395" t="inlineStr">
        <is>
          <t>보건소</t>
        </is>
      </c>
      <c r="G395" t="inlineStr">
        <is>
          <t>Original</t>
        </is>
      </c>
      <c r="H395" s="493" t="n">
        <v>0</v>
      </c>
      <c r="I395" s="493" t="n">
        <v>0</v>
      </c>
      <c r="J395" s="493" t="n">
        <v>0</v>
      </c>
      <c r="K395" s="493" t="n">
        <v>0</v>
      </c>
      <c r="L395" s="493" t="n">
        <v>0</v>
      </c>
      <c r="M395" s="493" t="n">
        <v>0</v>
      </c>
      <c r="N395" s="493" t="n">
        <v>0</v>
      </c>
      <c r="O395" s="493" t="n">
        <v>0</v>
      </c>
      <c r="P395" s="493" t="n">
        <v>0</v>
      </c>
      <c r="Q395" s="493" t="n">
        <v>0</v>
      </c>
      <c r="R395" s="493" t="n">
        <v>0</v>
      </c>
      <c r="S395" s="493" t="n">
        <v>0</v>
      </c>
      <c r="T395" s="493" t="n">
        <v>0</v>
      </c>
      <c r="U395" s="493" t="n">
        <v>0</v>
      </c>
      <c r="V395" s="493" t="n">
        <v>0</v>
      </c>
      <c r="W395" s="493" t="n">
        <v>0</v>
      </c>
      <c r="X395" s="493" t="n">
        <v>0</v>
      </c>
      <c r="Y395" s="493" t="n">
        <v>0</v>
      </c>
      <c r="Z395" s="493" t="n">
        <v>0</v>
      </c>
      <c r="AA395" s="493" t="n">
        <v>0</v>
      </c>
      <c r="AB395" s="493" t="n">
        <v>0</v>
      </c>
      <c r="AC395" s="493" t="n">
        <v>0</v>
      </c>
      <c r="AD395" s="493" t="n">
        <v>0</v>
      </c>
      <c r="AE395" s="493" t="n">
        <v>0</v>
      </c>
      <c r="AF395" s="493" t="n">
        <v>204.6</v>
      </c>
      <c r="AG395" s="493" t="n">
        <v>1607.7</v>
      </c>
      <c r="AH395" s="493" t="n">
        <v>613.2</v>
      </c>
      <c r="AI395" s="493" t="n">
        <v>476.1</v>
      </c>
      <c r="AJ395" s="493" t="n">
        <v>914.7</v>
      </c>
      <c r="AK395" s="493" t="n">
        <v>669.6</v>
      </c>
      <c r="AL395" s="493" t="n">
        <v>777</v>
      </c>
      <c r="AM395" s="493" t="n">
        <v>1075.8</v>
      </c>
      <c r="AN395" s="493" t="n">
        <v>2034.3</v>
      </c>
      <c r="AO395" s="493" t="n">
        <v>1537.2</v>
      </c>
      <c r="AP395" s="493" t="n">
        <v>512.1</v>
      </c>
      <c r="AQ395" s="493" t="n">
        <v>1556.1</v>
      </c>
      <c r="AR395" s="493" t="n">
        <v>879.9</v>
      </c>
      <c r="AS395" s="493" t="n">
        <v>965.4</v>
      </c>
      <c r="AT395" s="493" t="n">
        <v>482.4</v>
      </c>
      <c r="AU395" s="493" t="n">
        <v>1054.2</v>
      </c>
      <c r="AV395" s="493" t="n">
        <v>811.5</v>
      </c>
      <c r="AW395" s="493" t="n">
        <v>931.2</v>
      </c>
      <c r="AX395" s="493" t="n">
        <v>1072.5</v>
      </c>
      <c r="AY395" s="493" t="n">
        <v>828</v>
      </c>
      <c r="AZ395" s="493" t="n">
        <v>1117.8</v>
      </c>
      <c r="BA395" s="493" t="n">
        <v>1204.5</v>
      </c>
      <c r="BB395" s="493" t="n">
        <v>650.7</v>
      </c>
      <c r="BC395" s="493" t="n">
        <v>840.3</v>
      </c>
      <c r="BD395" s="493" t="n">
        <v>720</v>
      </c>
      <c r="BE395" s="493" t="n">
        <v>1026</v>
      </c>
      <c r="BF395" s="493" t="n">
        <v>700.2</v>
      </c>
      <c r="BG395" s="493" t="n">
        <v>753</v>
      </c>
      <c r="BH395" s="493" t="n">
        <v>936</v>
      </c>
      <c r="BI395" s="493" t="n">
        <v>827.1</v>
      </c>
      <c r="BJ395" s="493" t="n">
        <v>913.8</v>
      </c>
      <c r="BK395" s="493" t="n">
        <v>525</v>
      </c>
      <c r="BL395" s="493" t="n">
        <v>1166.7</v>
      </c>
      <c r="BM395" s="493" t="n">
        <v>924</v>
      </c>
      <c r="BN395" s="493" t="n">
        <v>581.4</v>
      </c>
      <c r="BO395" s="493" t="n">
        <v>1102.5</v>
      </c>
      <c r="BP395" s="493" t="n">
        <v>781.5</v>
      </c>
      <c r="BQ395" s="493" t="n">
        <v>891</v>
      </c>
      <c r="BR395" s="493" t="n">
        <v>934.8</v>
      </c>
      <c r="BS395" s="493" t="n">
        <v>1205.7</v>
      </c>
      <c r="BT395" s="493" t="n">
        <v>243.3</v>
      </c>
      <c r="BU395" s="493" t="n">
        <v>970.8</v>
      </c>
      <c r="BV395" s="493" t="n">
        <v>876</v>
      </c>
      <c r="BW395" s="493" t="n">
        <v>747</v>
      </c>
    </row>
    <row r="396">
      <c r="A396" t="inlineStr">
        <is>
          <t>[C11A1] 심혈관 질환 다중요법 목적의 복합제제 (단일 투약 형태)</t>
        </is>
      </c>
      <c r="B396" t="inlineStr">
        <is>
          <t>종근당</t>
        </is>
      </c>
      <c r="C396" t="inlineStr">
        <is>
          <t>누보로젯</t>
        </is>
      </c>
      <c r="D396" t="inlineStr">
        <is>
          <t>종근당</t>
        </is>
      </c>
      <c r="E396" t="inlineStr">
        <is>
          <t>ezetimibe (micronized),  rosuvastatin calcium  ( as rosuvastatin),  s-amlodipine besylate dihydrate  ( as amlodipine),  telmisartan</t>
        </is>
      </c>
      <c r="F396" t="inlineStr">
        <is>
          <t>기타(치과의원, 치과병원 등)</t>
        </is>
      </c>
      <c r="G396" t="inlineStr">
        <is>
          <t>Original</t>
        </is>
      </c>
      <c r="H396" s="493" t="n">
        <v>0</v>
      </c>
      <c r="I396" s="493" t="n">
        <v>0</v>
      </c>
      <c r="J396" s="493" t="n">
        <v>0</v>
      </c>
      <c r="K396" s="493" t="n">
        <v>0</v>
      </c>
      <c r="L396" s="493" t="n">
        <v>0</v>
      </c>
      <c r="M396" s="493" t="n">
        <v>0</v>
      </c>
      <c r="N396" s="493" t="n">
        <v>0</v>
      </c>
      <c r="O396" s="493" t="n">
        <v>0</v>
      </c>
      <c r="P396" s="493" t="n">
        <v>0</v>
      </c>
      <c r="Q396" s="493" t="n">
        <v>0</v>
      </c>
      <c r="R396" s="493" t="n">
        <v>0</v>
      </c>
      <c r="S396" s="493" t="n">
        <v>0</v>
      </c>
      <c r="T396" s="493" t="n">
        <v>0</v>
      </c>
      <c r="U396" s="493" t="n">
        <v>0</v>
      </c>
      <c r="V396" s="493" t="n">
        <v>0</v>
      </c>
      <c r="W396" s="493" t="n">
        <v>0</v>
      </c>
      <c r="X396" s="493" t="n">
        <v>0</v>
      </c>
      <c r="Y396" s="493" t="n">
        <v>0</v>
      </c>
      <c r="Z396" s="493" t="n">
        <v>0</v>
      </c>
      <c r="AA396" s="493" t="n">
        <v>0</v>
      </c>
      <c r="AB396" s="493" t="n">
        <v>0</v>
      </c>
      <c r="AC396" s="493" t="n">
        <v>0</v>
      </c>
      <c r="AD396" s="493" t="n">
        <v>0</v>
      </c>
      <c r="AE396" s="493" t="n">
        <v>0</v>
      </c>
      <c r="AF396" s="493" t="n">
        <v>0</v>
      </c>
      <c r="AG396" s="493" t="n">
        <v>0</v>
      </c>
      <c r="AH396" s="493" t="n">
        <v>0</v>
      </c>
      <c r="AI396" s="493" t="n">
        <v>0</v>
      </c>
      <c r="AJ396" s="493" t="n">
        <v>0</v>
      </c>
      <c r="AK396" s="493" t="n">
        <v>0</v>
      </c>
      <c r="AL396" s="493" t="n">
        <v>0</v>
      </c>
      <c r="AM396" s="493" t="n">
        <v>0</v>
      </c>
      <c r="AN396" s="493" t="n">
        <v>0</v>
      </c>
      <c r="AO396" s="493" t="n">
        <v>0</v>
      </c>
      <c r="AP396" s="493" t="n">
        <v>0</v>
      </c>
      <c r="AQ396" s="493" t="n">
        <v>0</v>
      </c>
      <c r="AR396" s="493" t="n">
        <v>0</v>
      </c>
      <c r="AS396" s="493" t="n">
        <v>742.8</v>
      </c>
      <c r="AT396" s="493" t="n">
        <v>0</v>
      </c>
      <c r="AU396" s="493" t="n">
        <v>0</v>
      </c>
      <c r="AV396" s="493" t="n">
        <v>0</v>
      </c>
      <c r="AW396" s="493" t="n">
        <v>0</v>
      </c>
      <c r="AX396" s="493" t="n">
        <v>0</v>
      </c>
      <c r="AY396" s="493" t="n">
        <v>0</v>
      </c>
      <c r="AZ396" s="493" t="n">
        <v>0</v>
      </c>
      <c r="BA396" s="493" t="n">
        <v>0</v>
      </c>
      <c r="BB396" s="493" t="n">
        <v>392.1</v>
      </c>
      <c r="BC396" s="493" t="n">
        <v>0</v>
      </c>
      <c r="BD396" s="493" t="n">
        <v>0</v>
      </c>
      <c r="BE396" s="493" t="n">
        <v>0</v>
      </c>
      <c r="BF396" s="493" t="n">
        <v>0</v>
      </c>
      <c r="BG396" s="493" t="n">
        <v>0</v>
      </c>
      <c r="BH396" s="493" t="n">
        <v>0</v>
      </c>
      <c r="BI396" s="493" t="n">
        <v>0</v>
      </c>
      <c r="BJ396" s="493" t="n">
        <v>0</v>
      </c>
      <c r="BK396" s="493" t="n">
        <v>0</v>
      </c>
      <c r="BL396" s="493" t="n">
        <v>0</v>
      </c>
      <c r="BM396" s="493" t="n">
        <v>0</v>
      </c>
      <c r="BN396" s="493" t="n">
        <v>0</v>
      </c>
      <c r="BO396" s="493" t="n">
        <v>0</v>
      </c>
      <c r="BP396" s="493" t="n">
        <v>0</v>
      </c>
      <c r="BQ396" s="493" t="n">
        <v>0</v>
      </c>
      <c r="BR396" s="493" t="n">
        <v>0</v>
      </c>
      <c r="BS396" s="493" t="n">
        <v>0</v>
      </c>
      <c r="BT396" s="493" t="n">
        <v>0</v>
      </c>
      <c r="BU396" s="493" t="n">
        <v>0</v>
      </c>
      <c r="BV396" s="493" t="n">
        <v>0</v>
      </c>
      <c r="BW396" s="493" t="n">
        <v>0</v>
      </c>
    </row>
    <row r="397">
      <c r="A397" t="inlineStr">
        <is>
          <t>[C11A1] 심혈관 질환 다중요법 목적의 복합제제 (단일 투약 형태)</t>
        </is>
      </c>
      <c r="B397" t="inlineStr">
        <is>
          <t>종근당</t>
        </is>
      </c>
      <c r="C397" t="inlineStr">
        <is>
          <t>누보로젯</t>
        </is>
      </c>
      <c r="D397" t="inlineStr">
        <is>
          <t>종근당</t>
        </is>
      </c>
      <c r="E397" t="inlineStr">
        <is>
          <t>ezetimibe,  rosuvastatin calcium (micronized)  ( as rosuvastatin),  s-amlodipine besylate  ( as s-amlodipine),  telmisartan</t>
        </is>
      </c>
      <c r="F397" t="inlineStr">
        <is>
          <t>종합병원</t>
        </is>
      </c>
      <c r="G397" t="inlineStr">
        <is>
          <t>Original</t>
        </is>
      </c>
      <c r="H397" s="493" t="n">
        <v>0</v>
      </c>
      <c r="I397" s="493" t="n">
        <v>0</v>
      </c>
      <c r="J397" s="493" t="n">
        <v>0</v>
      </c>
      <c r="K397" s="493" t="n">
        <v>0</v>
      </c>
      <c r="L397" s="493" t="n">
        <v>0</v>
      </c>
      <c r="M397" s="493" t="n">
        <v>0</v>
      </c>
      <c r="N397" s="493" t="n">
        <v>0</v>
      </c>
      <c r="O397" s="493" t="n">
        <v>0</v>
      </c>
      <c r="P397" s="493" t="n">
        <v>0</v>
      </c>
      <c r="Q397" s="493" t="n">
        <v>0</v>
      </c>
      <c r="R397" s="493" t="n">
        <v>0</v>
      </c>
      <c r="S397" s="493" t="n">
        <v>0</v>
      </c>
      <c r="T397" s="493" t="n">
        <v>0</v>
      </c>
      <c r="U397" s="493" t="n">
        <v>0</v>
      </c>
      <c r="V397" s="493" t="n">
        <v>0</v>
      </c>
      <c r="W397" s="493" t="n">
        <v>0</v>
      </c>
      <c r="X397" s="493" t="n">
        <v>0</v>
      </c>
      <c r="Y397" s="493" t="n">
        <v>0</v>
      </c>
      <c r="Z397" s="493" t="n">
        <v>0</v>
      </c>
      <c r="AA397" s="493" t="n">
        <v>0</v>
      </c>
      <c r="AB397" s="493" t="n">
        <v>0</v>
      </c>
      <c r="AC397" s="493" t="n">
        <v>0</v>
      </c>
      <c r="AD397" s="493" t="n">
        <v>0</v>
      </c>
      <c r="AE397" s="493" t="n">
        <v>0</v>
      </c>
      <c r="AF397" s="493" t="n">
        <v>0</v>
      </c>
      <c r="AG397" s="493" t="n">
        <v>0</v>
      </c>
      <c r="AH397" s="493" t="n">
        <v>0</v>
      </c>
      <c r="AI397" s="493" t="n">
        <v>0</v>
      </c>
      <c r="AJ397" s="493" t="n">
        <v>0</v>
      </c>
      <c r="AK397" s="493" t="n">
        <v>0</v>
      </c>
      <c r="AL397" s="493" t="n">
        <v>0</v>
      </c>
      <c r="AM397" s="493" t="n">
        <v>0</v>
      </c>
      <c r="AN397" s="493" t="n">
        <v>0</v>
      </c>
      <c r="AO397" s="493" t="n">
        <v>0</v>
      </c>
      <c r="AP397" s="493" t="n">
        <v>0</v>
      </c>
      <c r="AQ397" s="493" t="n">
        <v>0</v>
      </c>
      <c r="AR397" s="493" t="n">
        <v>0</v>
      </c>
      <c r="AS397" s="493" t="n">
        <v>0</v>
      </c>
      <c r="AT397" s="493" t="n">
        <v>0</v>
      </c>
      <c r="AU397" s="493" t="n">
        <v>0</v>
      </c>
      <c r="AV397" s="493" t="n">
        <v>0</v>
      </c>
      <c r="AW397" s="493" t="n">
        <v>0</v>
      </c>
      <c r="AX397" s="493" t="n">
        <v>0</v>
      </c>
      <c r="AY397" s="493" t="n">
        <v>0</v>
      </c>
      <c r="AZ397" s="493" t="n">
        <v>0</v>
      </c>
      <c r="BA397" s="493" t="n">
        <v>0</v>
      </c>
      <c r="BB397" s="493" t="n">
        <v>0</v>
      </c>
      <c r="BC397" s="493" t="n">
        <v>0</v>
      </c>
      <c r="BD397" s="493" t="n">
        <v>0</v>
      </c>
      <c r="BE397" s="493" t="n">
        <v>0</v>
      </c>
      <c r="BF397" s="493" t="n">
        <v>0</v>
      </c>
      <c r="BG397" s="493" t="n">
        <v>0</v>
      </c>
      <c r="BH397" s="493" t="n">
        <v>0</v>
      </c>
      <c r="BI397" s="493" t="n">
        <v>0</v>
      </c>
      <c r="BJ397" s="493" t="n">
        <v>0</v>
      </c>
      <c r="BK397" s="493" t="n">
        <v>0</v>
      </c>
      <c r="BL397" s="493" t="n">
        <v>0</v>
      </c>
      <c r="BM397" s="493" t="n">
        <v>0</v>
      </c>
      <c r="BN397" s="493" t="n">
        <v>0</v>
      </c>
      <c r="BO397" s="493" t="n">
        <v>0</v>
      </c>
      <c r="BP397" s="493" t="n">
        <v>0</v>
      </c>
      <c r="BQ397" s="493" t="n">
        <v>0</v>
      </c>
      <c r="BR397" s="493" t="n">
        <v>0</v>
      </c>
      <c r="BS397" s="493" t="n">
        <v>0</v>
      </c>
      <c r="BT397" s="493" t="n">
        <v>0</v>
      </c>
      <c r="BU397" s="493" t="n">
        <v>0</v>
      </c>
      <c r="BV397" s="493" t="n">
        <v>364.5</v>
      </c>
      <c r="BW397" s="493" t="n">
        <v>0</v>
      </c>
    </row>
    <row r="398">
      <c r="A398" t="inlineStr">
        <is>
          <t>[C11A1] 심혈관 질환 다중요법 목적의 복합제제 (단일 투약 형태)</t>
        </is>
      </c>
      <c r="B398" t="inlineStr">
        <is>
          <t>종근당</t>
        </is>
      </c>
      <c r="C398" t="inlineStr">
        <is>
          <t>누보로젯</t>
        </is>
      </c>
      <c r="D398" t="inlineStr">
        <is>
          <t>종근당</t>
        </is>
      </c>
      <c r="E398" t="inlineStr">
        <is>
          <t>ezetimibe,  rosuvastatin calcium (micronized)  ( as rosuvastatin),  s-amlodipine besylate  ( as s-amlodipine),  telmisartan</t>
        </is>
      </c>
      <c r="F398" t="inlineStr">
        <is>
          <t>의원</t>
        </is>
      </c>
      <c r="G398" t="inlineStr">
        <is>
          <t>Original</t>
        </is>
      </c>
      <c r="H398" s="493" t="n">
        <v>0</v>
      </c>
      <c r="I398" s="493" t="n">
        <v>0</v>
      </c>
      <c r="J398" s="493" t="n">
        <v>0</v>
      </c>
      <c r="K398" s="493" t="n">
        <v>0</v>
      </c>
      <c r="L398" s="493" t="n">
        <v>0</v>
      </c>
      <c r="M398" s="493" t="n">
        <v>0</v>
      </c>
      <c r="N398" s="493" t="n">
        <v>0</v>
      </c>
      <c r="O398" s="493" t="n">
        <v>0</v>
      </c>
      <c r="P398" s="493" t="n">
        <v>0</v>
      </c>
      <c r="Q398" s="493" t="n">
        <v>0</v>
      </c>
      <c r="R398" s="493" t="n">
        <v>0</v>
      </c>
      <c r="S398" s="493" t="n">
        <v>0</v>
      </c>
      <c r="T398" s="493" t="n">
        <v>0</v>
      </c>
      <c r="U398" s="493" t="n">
        <v>0</v>
      </c>
      <c r="V398" s="493" t="n">
        <v>0</v>
      </c>
      <c r="W398" s="493" t="n">
        <v>0</v>
      </c>
      <c r="X398" s="493" t="n">
        <v>0</v>
      </c>
      <c r="Y398" s="493" t="n">
        <v>0</v>
      </c>
      <c r="Z398" s="493" t="n">
        <v>0</v>
      </c>
      <c r="AA398" s="493" t="n">
        <v>0</v>
      </c>
      <c r="AB398" s="493" t="n">
        <v>0</v>
      </c>
      <c r="AC398" s="493" t="n">
        <v>0</v>
      </c>
      <c r="AD398" s="493" t="n">
        <v>0</v>
      </c>
      <c r="AE398" s="493" t="n">
        <v>0</v>
      </c>
      <c r="AF398" s="493" t="n">
        <v>0</v>
      </c>
      <c r="AG398" s="493" t="n">
        <v>0</v>
      </c>
      <c r="AH398" s="493" t="n">
        <v>0</v>
      </c>
      <c r="AI398" s="493" t="n">
        <v>0</v>
      </c>
      <c r="AJ398" s="493" t="n">
        <v>0</v>
      </c>
      <c r="AK398" s="493" t="n">
        <v>0</v>
      </c>
      <c r="AL398" s="493" t="n">
        <v>0</v>
      </c>
      <c r="AM398" s="493" t="n">
        <v>0</v>
      </c>
      <c r="AN398" s="493" t="n">
        <v>0</v>
      </c>
      <c r="AO398" s="493" t="n">
        <v>0</v>
      </c>
      <c r="AP398" s="493" t="n">
        <v>0</v>
      </c>
      <c r="AQ398" s="493" t="n">
        <v>0</v>
      </c>
      <c r="AR398" s="493" t="n">
        <v>0</v>
      </c>
      <c r="AS398" s="493" t="n">
        <v>0</v>
      </c>
      <c r="AT398" s="493" t="n">
        <v>0</v>
      </c>
      <c r="AU398" s="493" t="n">
        <v>0</v>
      </c>
      <c r="AV398" s="493" t="n">
        <v>0</v>
      </c>
      <c r="AW398" s="493" t="n">
        <v>0</v>
      </c>
      <c r="AX398" s="493" t="n">
        <v>0</v>
      </c>
      <c r="AY398" s="493" t="n">
        <v>0</v>
      </c>
      <c r="AZ398" s="493" t="n">
        <v>0</v>
      </c>
      <c r="BA398" s="493" t="n">
        <v>0</v>
      </c>
      <c r="BB398" s="493" t="n">
        <v>0</v>
      </c>
      <c r="BC398" s="493" t="n">
        <v>0</v>
      </c>
      <c r="BD398" s="493" t="n">
        <v>0</v>
      </c>
      <c r="BE398" s="493" t="n">
        <v>0</v>
      </c>
      <c r="BF398" s="493" t="n">
        <v>0</v>
      </c>
      <c r="BG398" s="493" t="n">
        <v>0</v>
      </c>
      <c r="BH398" s="493" t="n">
        <v>0</v>
      </c>
      <c r="BI398" s="493" t="n">
        <v>0</v>
      </c>
      <c r="BJ398" s="493" t="n">
        <v>216.6</v>
      </c>
      <c r="BK398" s="493" t="n">
        <v>238.9</v>
      </c>
      <c r="BL398" s="493" t="n">
        <v>964.2</v>
      </c>
      <c r="BM398" s="493" t="n">
        <v>108.6</v>
      </c>
      <c r="BN398" s="493" t="n">
        <v>829.5</v>
      </c>
      <c r="BO398" s="493" t="n">
        <v>355.2</v>
      </c>
      <c r="BP398" s="493" t="n">
        <v>480</v>
      </c>
      <c r="BQ398" s="493" t="n">
        <v>356.1</v>
      </c>
      <c r="BR398" s="493" t="n">
        <v>168</v>
      </c>
      <c r="BS398" s="493" t="n">
        <v>500</v>
      </c>
      <c r="BT398" s="493" t="n">
        <v>585</v>
      </c>
      <c r="BU398" s="493" t="n">
        <v>899.55</v>
      </c>
      <c r="BV398" s="493" t="n">
        <v>338.4</v>
      </c>
      <c r="BW398" s="493" t="n">
        <v>1286.7</v>
      </c>
    </row>
    <row r="399">
      <c r="A399" t="inlineStr">
        <is>
          <t>[C11A1] 심혈관 질환 다중요법 목적의 복합제제 (단일 투약 형태)</t>
        </is>
      </c>
      <c r="B399" t="inlineStr">
        <is>
          <t>종근당</t>
        </is>
      </c>
      <c r="C399" t="inlineStr">
        <is>
          <t>누보로젯</t>
        </is>
      </c>
      <c r="D399" t="inlineStr">
        <is>
          <t>종근당</t>
        </is>
      </c>
      <c r="E399" t="inlineStr">
        <is>
          <t>ezetimibe,  rosuvastatin calcium (micronized)  ( as rosuvastatin),  s-amlodipine besylate dihydrate  ( as s-amlodipine),  telmisartan</t>
        </is>
      </c>
      <c r="F399" t="inlineStr">
        <is>
          <t>종합병원</t>
        </is>
      </c>
      <c r="G399" t="inlineStr">
        <is>
          <t>Original</t>
        </is>
      </c>
      <c r="H399" s="493" t="n">
        <v>0</v>
      </c>
      <c r="I399" s="493" t="n">
        <v>0</v>
      </c>
      <c r="J399" s="493" t="n">
        <v>0</v>
      </c>
      <c r="K399" s="493" t="n">
        <v>0</v>
      </c>
      <c r="L399" s="493" t="n">
        <v>0</v>
      </c>
      <c r="M399" s="493" t="n">
        <v>0</v>
      </c>
      <c r="N399" s="493" t="n">
        <v>0</v>
      </c>
      <c r="O399" s="493" t="n">
        <v>0</v>
      </c>
      <c r="P399" s="493" t="n">
        <v>0</v>
      </c>
      <c r="Q399" s="493" t="n">
        <v>0</v>
      </c>
      <c r="R399" s="493" t="n">
        <v>0</v>
      </c>
      <c r="S399" s="493" t="n">
        <v>0</v>
      </c>
      <c r="T399" s="493" t="n">
        <v>0</v>
      </c>
      <c r="U399" s="493" t="n">
        <v>0</v>
      </c>
      <c r="V399" s="493" t="n">
        <v>0</v>
      </c>
      <c r="W399" s="493" t="n">
        <v>0</v>
      </c>
      <c r="X399" s="493" t="n">
        <v>0</v>
      </c>
      <c r="Y399" s="493" t="n">
        <v>0</v>
      </c>
      <c r="Z399" s="493" t="n">
        <v>0</v>
      </c>
      <c r="AA399" s="493" t="n">
        <v>0</v>
      </c>
      <c r="AB399" s="493" t="n">
        <v>0</v>
      </c>
      <c r="AC399" s="493" t="n">
        <v>0</v>
      </c>
      <c r="AD399" s="493" t="n">
        <v>0</v>
      </c>
      <c r="AE399" s="493" t="n">
        <v>0</v>
      </c>
      <c r="AF399" s="493" t="n">
        <v>0</v>
      </c>
      <c r="AG399" s="493" t="n">
        <v>0</v>
      </c>
      <c r="AH399" s="493" t="n">
        <v>0</v>
      </c>
      <c r="AI399" s="493" t="n">
        <v>0</v>
      </c>
      <c r="AJ399" s="493" t="n">
        <v>0</v>
      </c>
      <c r="AK399" s="493" t="n">
        <v>0</v>
      </c>
      <c r="AL399" s="493" t="n">
        <v>0</v>
      </c>
      <c r="AM399" s="493" t="n">
        <v>0</v>
      </c>
      <c r="AN399" s="493" t="n">
        <v>0</v>
      </c>
      <c r="AO399" s="493" t="n">
        <v>0</v>
      </c>
      <c r="AP399" s="493" t="n">
        <v>0</v>
      </c>
      <c r="AQ399" s="493" t="n">
        <v>0</v>
      </c>
      <c r="AR399" s="493" t="n">
        <v>0</v>
      </c>
      <c r="AS399" s="493" t="n">
        <v>0</v>
      </c>
      <c r="AT399" s="493" t="n">
        <v>0</v>
      </c>
      <c r="AU399" s="493" t="n">
        <v>0</v>
      </c>
      <c r="AV399" s="493" t="n">
        <v>0</v>
      </c>
      <c r="AW399" s="493" t="n">
        <v>0</v>
      </c>
      <c r="AX399" s="493" t="n">
        <v>0</v>
      </c>
      <c r="AY399" s="493" t="n">
        <v>0</v>
      </c>
      <c r="AZ399" s="493" t="n">
        <v>0</v>
      </c>
      <c r="BA399" s="493" t="n">
        <v>0</v>
      </c>
      <c r="BB399" s="493" t="n">
        <v>0</v>
      </c>
      <c r="BC399" s="493" t="n">
        <v>0</v>
      </c>
      <c r="BD399" s="493" t="n">
        <v>0</v>
      </c>
      <c r="BE399" s="493" t="n">
        <v>0</v>
      </c>
      <c r="BF399" s="493" t="n">
        <v>0</v>
      </c>
      <c r="BG399" s="493" t="n">
        <v>0</v>
      </c>
      <c r="BH399" s="493" t="n">
        <v>0</v>
      </c>
      <c r="BI399" s="493" t="n">
        <v>0</v>
      </c>
      <c r="BJ399" s="493" t="n">
        <v>0</v>
      </c>
      <c r="BK399" s="493" t="n">
        <v>0</v>
      </c>
      <c r="BL399" s="493" t="n">
        <v>0</v>
      </c>
      <c r="BM399" s="493" t="n">
        <v>0</v>
      </c>
      <c r="BN399" s="493" t="n">
        <v>0</v>
      </c>
      <c r="BO399" s="493" t="n">
        <v>0</v>
      </c>
      <c r="BP399" s="493" t="n">
        <v>0</v>
      </c>
      <c r="BQ399" s="493" t="n">
        <v>0</v>
      </c>
      <c r="BR399" s="493" t="n">
        <v>345.6</v>
      </c>
      <c r="BS399" s="493" t="n">
        <v>0</v>
      </c>
      <c r="BT399" s="493" t="n">
        <v>0</v>
      </c>
      <c r="BU399" s="493" t="n">
        <v>0</v>
      </c>
      <c r="BV399" s="493" t="n">
        <v>360</v>
      </c>
      <c r="BW399" s="493" t="n">
        <v>0</v>
      </c>
    </row>
    <row r="400">
      <c r="A400" t="inlineStr">
        <is>
          <t>[C11A1] 심혈관 질환 다중요법 목적의 복합제제 (단일 투약 형태)</t>
        </is>
      </c>
      <c r="B400" t="inlineStr">
        <is>
          <t>종근당</t>
        </is>
      </c>
      <c r="C400" t="inlineStr">
        <is>
          <t>누보로젯</t>
        </is>
      </c>
      <c r="D400" t="inlineStr">
        <is>
          <t>종근당</t>
        </is>
      </c>
      <c r="E400" t="inlineStr">
        <is>
          <t>ezetimibe,  rosuvastatin calcium (micronized)  ( as rosuvastatin),  s-amlodipine besylate dihydrate  ( as s-amlodipine),  telmisartan</t>
        </is>
      </c>
      <c r="F400" t="inlineStr">
        <is>
          <t>의원</t>
        </is>
      </c>
      <c r="G400" t="inlineStr">
        <is>
          <t>Original</t>
        </is>
      </c>
      <c r="H400" s="493" t="n">
        <v>0</v>
      </c>
      <c r="I400" s="493" t="n">
        <v>0</v>
      </c>
      <c r="J400" s="493" t="n">
        <v>0</v>
      </c>
      <c r="K400" s="493" t="n">
        <v>0</v>
      </c>
      <c r="L400" s="493" t="n">
        <v>0</v>
      </c>
      <c r="M400" s="493" t="n">
        <v>0</v>
      </c>
      <c r="N400" s="493" t="n">
        <v>0</v>
      </c>
      <c r="O400" s="493" t="n">
        <v>0</v>
      </c>
      <c r="P400" s="493" t="n">
        <v>0</v>
      </c>
      <c r="Q400" s="493" t="n">
        <v>0</v>
      </c>
      <c r="R400" s="493" t="n">
        <v>0</v>
      </c>
      <c r="S400" s="493" t="n">
        <v>0</v>
      </c>
      <c r="T400" s="493" t="n">
        <v>0</v>
      </c>
      <c r="U400" s="493" t="n">
        <v>0</v>
      </c>
      <c r="V400" s="493" t="n">
        <v>0</v>
      </c>
      <c r="W400" s="493" t="n">
        <v>0</v>
      </c>
      <c r="X400" s="493" t="n">
        <v>0</v>
      </c>
      <c r="Y400" s="493" t="n">
        <v>0</v>
      </c>
      <c r="Z400" s="493" t="n">
        <v>0</v>
      </c>
      <c r="AA400" s="493" t="n">
        <v>0</v>
      </c>
      <c r="AB400" s="493" t="n">
        <v>0</v>
      </c>
      <c r="AC400" s="493" t="n">
        <v>0</v>
      </c>
      <c r="AD400" s="493" t="n">
        <v>0</v>
      </c>
      <c r="AE400" s="493" t="n">
        <v>0</v>
      </c>
      <c r="AF400" s="493" t="n">
        <v>0</v>
      </c>
      <c r="AG400" s="493" t="n">
        <v>0</v>
      </c>
      <c r="AH400" s="493" t="n">
        <v>0</v>
      </c>
      <c r="AI400" s="493" t="n">
        <v>0</v>
      </c>
      <c r="AJ400" s="493" t="n">
        <v>0</v>
      </c>
      <c r="AK400" s="493" t="n">
        <v>0</v>
      </c>
      <c r="AL400" s="493" t="n">
        <v>0</v>
      </c>
      <c r="AM400" s="493" t="n">
        <v>0</v>
      </c>
      <c r="AN400" s="493" t="n">
        <v>0</v>
      </c>
      <c r="AO400" s="493" t="n">
        <v>0</v>
      </c>
      <c r="AP400" s="493" t="n">
        <v>0</v>
      </c>
      <c r="AQ400" s="493" t="n">
        <v>0</v>
      </c>
      <c r="AR400" s="493" t="n">
        <v>0</v>
      </c>
      <c r="AS400" s="493" t="n">
        <v>0</v>
      </c>
      <c r="AT400" s="493" t="n">
        <v>0</v>
      </c>
      <c r="AU400" s="493" t="n">
        <v>0</v>
      </c>
      <c r="AV400" s="493" t="n">
        <v>0</v>
      </c>
      <c r="AW400" s="493" t="n">
        <v>0</v>
      </c>
      <c r="AX400" s="493" t="n">
        <v>0</v>
      </c>
      <c r="AY400" s="493" t="n">
        <v>0</v>
      </c>
      <c r="AZ400" s="493" t="n">
        <v>0</v>
      </c>
      <c r="BA400" s="493" t="n">
        <v>0</v>
      </c>
      <c r="BB400" s="493" t="n">
        <v>0</v>
      </c>
      <c r="BC400" s="493" t="n">
        <v>0</v>
      </c>
      <c r="BD400" s="493" t="n">
        <v>0</v>
      </c>
      <c r="BE400" s="493" t="n">
        <v>0</v>
      </c>
      <c r="BF400" s="493" t="n">
        <v>0</v>
      </c>
      <c r="BG400" s="493" t="n">
        <v>0</v>
      </c>
      <c r="BH400" s="493" t="n">
        <v>0</v>
      </c>
      <c r="BI400" s="493" t="n">
        <v>120</v>
      </c>
      <c r="BJ400" s="493" t="n">
        <v>0</v>
      </c>
      <c r="BK400" s="493" t="n">
        <v>1578.3</v>
      </c>
      <c r="BL400" s="493" t="n">
        <v>708.95</v>
      </c>
      <c r="BM400" s="493" t="n">
        <v>465.9</v>
      </c>
      <c r="BN400" s="493" t="n">
        <v>1531.5</v>
      </c>
      <c r="BO400" s="493" t="n">
        <v>798.45</v>
      </c>
      <c r="BP400" s="493" t="n">
        <v>1491.3</v>
      </c>
      <c r="BQ400" s="493" t="n">
        <v>778.2</v>
      </c>
      <c r="BR400" s="493" t="n">
        <v>787.2</v>
      </c>
      <c r="BS400" s="493" t="n">
        <v>510.3</v>
      </c>
      <c r="BT400" s="493" t="n">
        <v>1080.39</v>
      </c>
      <c r="BU400" s="493" t="n">
        <v>1136.4</v>
      </c>
      <c r="BV400" s="493" t="n">
        <v>1629.75</v>
      </c>
      <c r="BW400" s="493" t="n">
        <v>1485</v>
      </c>
    </row>
    <row r="401">
      <c r="A401" t="inlineStr">
        <is>
          <t>[C11A1] 심혈관 질환 다중요법 목적의 복합제제 (단일 투약 형태)</t>
        </is>
      </c>
      <c r="B401" t="inlineStr">
        <is>
          <t>종근당</t>
        </is>
      </c>
      <c r="C401" t="inlineStr">
        <is>
          <t>카디페어</t>
        </is>
      </c>
      <c r="D401" t="inlineStr">
        <is>
          <t>종근당</t>
        </is>
      </c>
      <c r="E401" t="inlineStr">
        <is>
          <t>amlodipine besylate,  atorvastatin calcium</t>
        </is>
      </c>
      <c r="F401" t="inlineStr">
        <is>
          <t>종합병원</t>
        </is>
      </c>
      <c r="G401" t="inlineStr">
        <is>
          <t>Generic</t>
        </is>
      </c>
      <c r="H401" s="493" t="n">
        <v>65286.14</v>
      </c>
      <c r="I401" s="493" t="n">
        <v>62331.15</v>
      </c>
      <c r="J401" s="493" t="n">
        <v>60126.07</v>
      </c>
      <c r="K401" s="493" t="n">
        <v>65264.66</v>
      </c>
      <c r="L401" s="493" t="n">
        <v>53283.66</v>
      </c>
      <c r="M401" s="493" t="n">
        <v>64455.48</v>
      </c>
      <c r="N401" s="493" t="n">
        <v>72329.00999999999</v>
      </c>
      <c r="O401" s="493" t="n">
        <v>69143.73</v>
      </c>
      <c r="P401" s="493" t="n">
        <v>54847.59</v>
      </c>
      <c r="Q401" s="493" t="n">
        <v>69405.77</v>
      </c>
      <c r="R401" s="493" t="n">
        <v>62463.33</v>
      </c>
      <c r="S401" s="493" t="n">
        <v>81076.19</v>
      </c>
      <c r="T401" s="493" t="n">
        <v>85075.53999999999</v>
      </c>
      <c r="U401" s="493" t="n">
        <v>56221.38</v>
      </c>
      <c r="V401" s="493" t="n">
        <v>60656.75</v>
      </c>
      <c r="W401" s="493" t="n">
        <v>71562.72</v>
      </c>
      <c r="X401" s="493" t="n">
        <v>81893.13</v>
      </c>
      <c r="Y401" s="493" t="n">
        <v>72522.05</v>
      </c>
      <c r="Z401" s="493" t="n">
        <v>68783.34</v>
      </c>
      <c r="AA401" s="493" t="n">
        <v>70277.88</v>
      </c>
      <c r="AB401" s="493" t="n">
        <v>69842.47</v>
      </c>
      <c r="AC401" s="493" t="n">
        <v>65773.14</v>
      </c>
      <c r="AD401" s="493" t="n">
        <v>70862.67999999999</v>
      </c>
      <c r="AE401" s="493" t="n">
        <v>94187.99000000001</v>
      </c>
      <c r="AF401" s="493" t="n">
        <v>83494.87</v>
      </c>
      <c r="AG401" s="493" t="n">
        <v>62908.85</v>
      </c>
      <c r="AH401" s="493" t="n">
        <v>68256.44</v>
      </c>
      <c r="AI401" s="493" t="n">
        <v>55403.18</v>
      </c>
      <c r="AJ401" s="493" t="n">
        <v>63859.6</v>
      </c>
      <c r="AK401" s="493" t="n">
        <v>62820.27</v>
      </c>
      <c r="AL401" s="493" t="n">
        <v>62483.41</v>
      </c>
      <c r="AM401" s="493" t="n">
        <v>49259.64</v>
      </c>
      <c r="AN401" s="493" t="n">
        <v>41009.51</v>
      </c>
      <c r="AO401" s="493" t="n">
        <v>67163.47</v>
      </c>
      <c r="AP401" s="493" t="n">
        <v>53696.32</v>
      </c>
      <c r="AQ401" s="493" t="n">
        <v>45677.67</v>
      </c>
      <c r="AR401" s="493" t="n">
        <v>67002.92999999999</v>
      </c>
      <c r="AS401" s="493" t="n">
        <v>53123.9</v>
      </c>
      <c r="AT401" s="493" t="n">
        <v>54418.46</v>
      </c>
      <c r="AU401" s="493" t="n">
        <v>58332.71</v>
      </c>
      <c r="AV401" s="493" t="n">
        <v>54501.66</v>
      </c>
      <c r="AW401" s="493" t="n">
        <v>41998.65</v>
      </c>
      <c r="AX401" s="493" t="n">
        <v>66486.98</v>
      </c>
      <c r="AY401" s="493" t="n">
        <v>66106.66</v>
      </c>
      <c r="AZ401" s="493" t="n">
        <v>34422.89</v>
      </c>
      <c r="BA401" s="493" t="n">
        <v>39445.69</v>
      </c>
      <c r="BB401" s="493" t="n">
        <v>39158.9</v>
      </c>
      <c r="BC401" s="493" t="n">
        <v>29557.11</v>
      </c>
      <c r="BD401" s="493" t="n">
        <v>36157.15</v>
      </c>
      <c r="BE401" s="493" t="n">
        <v>39024.63</v>
      </c>
      <c r="BF401" s="493" t="n">
        <v>27326.05</v>
      </c>
      <c r="BG401" s="493" t="n">
        <v>38732.62</v>
      </c>
      <c r="BH401" s="493" t="n">
        <v>35737.73</v>
      </c>
      <c r="BI401" s="493" t="n">
        <v>32210.36</v>
      </c>
      <c r="BJ401" s="493" t="n">
        <v>31123.09</v>
      </c>
      <c r="BK401" s="493" t="n">
        <v>35221.7</v>
      </c>
      <c r="BL401" s="493" t="n">
        <v>36764.81</v>
      </c>
      <c r="BM401" s="493" t="n">
        <v>33307.81</v>
      </c>
      <c r="BN401" s="493" t="n">
        <v>32537.29</v>
      </c>
      <c r="BO401" s="493" t="n">
        <v>31893.24</v>
      </c>
      <c r="BP401" s="493" t="n">
        <v>29494.86</v>
      </c>
      <c r="BQ401" s="493" t="n">
        <v>29966.48</v>
      </c>
      <c r="BR401" s="493" t="n">
        <v>32160.67</v>
      </c>
      <c r="BS401" s="493" t="n">
        <v>45165.24</v>
      </c>
      <c r="BT401" s="493" t="n">
        <v>28685.99</v>
      </c>
      <c r="BU401" s="493" t="n">
        <v>33614.69</v>
      </c>
      <c r="BV401" s="493" t="n">
        <v>36451.89</v>
      </c>
      <c r="BW401" s="493" t="n">
        <v>33160.71</v>
      </c>
    </row>
    <row r="402">
      <c r="A402" t="inlineStr">
        <is>
          <t>[C11A1] 심혈관 질환 다중요법 목적의 복합제제 (단일 투약 형태)</t>
        </is>
      </c>
      <c r="B402" t="inlineStr">
        <is>
          <t>종근당</t>
        </is>
      </c>
      <c r="C402" t="inlineStr">
        <is>
          <t>카디페어</t>
        </is>
      </c>
      <c r="D402" t="inlineStr">
        <is>
          <t>종근당</t>
        </is>
      </c>
      <c r="E402" t="inlineStr">
        <is>
          <t>amlodipine besylate,  atorvastatin calcium</t>
        </is>
      </c>
      <c r="F402" t="inlineStr">
        <is>
          <t>병원</t>
        </is>
      </c>
      <c r="G402" t="inlineStr">
        <is>
          <t>Generic</t>
        </is>
      </c>
      <c r="H402" s="493" t="n">
        <v>58.24</v>
      </c>
      <c r="I402" s="493" t="n">
        <v>65.23999999999999</v>
      </c>
      <c r="J402" s="493" t="n">
        <v>1538.7</v>
      </c>
      <c r="K402" s="493" t="n">
        <v>0</v>
      </c>
      <c r="L402" s="493" t="n">
        <v>611.4</v>
      </c>
      <c r="M402" s="493" t="n">
        <v>360</v>
      </c>
      <c r="N402" s="493" t="n">
        <v>849.6</v>
      </c>
      <c r="O402" s="493" t="n">
        <v>718.2</v>
      </c>
      <c r="P402" s="493" t="n">
        <v>369</v>
      </c>
      <c r="Q402" s="493" t="n">
        <v>0</v>
      </c>
      <c r="R402" s="493" t="n">
        <v>240</v>
      </c>
      <c r="S402" s="493" t="n">
        <v>457.8</v>
      </c>
      <c r="T402" s="493" t="n">
        <v>358.8</v>
      </c>
      <c r="U402" s="493" t="n">
        <v>0</v>
      </c>
      <c r="V402" s="493" t="n">
        <v>449.4</v>
      </c>
      <c r="W402" s="493" t="n">
        <v>720</v>
      </c>
      <c r="X402" s="493" t="n">
        <v>260.4</v>
      </c>
      <c r="Y402" s="493" t="n">
        <v>328.8</v>
      </c>
      <c r="Z402" s="493" t="n">
        <v>591</v>
      </c>
      <c r="AA402" s="493" t="n">
        <v>681.6</v>
      </c>
      <c r="AB402" s="493" t="n">
        <v>353.4</v>
      </c>
      <c r="AC402" s="493" t="n">
        <v>232.8</v>
      </c>
      <c r="AD402" s="493" t="n">
        <v>337.2</v>
      </c>
      <c r="AE402" s="493" t="n">
        <v>121.2</v>
      </c>
      <c r="AF402" s="493" t="n">
        <v>120.6</v>
      </c>
      <c r="AG402" s="493" t="n">
        <v>916.42</v>
      </c>
      <c r="AH402" s="493" t="n">
        <v>224.2</v>
      </c>
      <c r="AI402" s="493" t="n">
        <v>1604.5</v>
      </c>
      <c r="AJ402" s="493" t="n">
        <v>219.6</v>
      </c>
      <c r="AK402" s="493" t="n">
        <v>1448.4</v>
      </c>
      <c r="AL402" s="493" t="n">
        <v>1751.4</v>
      </c>
      <c r="AM402" s="493" t="n">
        <v>174.6</v>
      </c>
      <c r="AN402" s="493" t="n">
        <v>960</v>
      </c>
      <c r="AO402" s="493" t="n">
        <v>2584.2</v>
      </c>
      <c r="AP402" s="493" t="n">
        <v>2467.8</v>
      </c>
      <c r="AQ402" s="493" t="n">
        <v>790.8</v>
      </c>
      <c r="AR402" s="493" t="n">
        <v>2269.2</v>
      </c>
      <c r="AS402" s="493" t="n">
        <v>1680</v>
      </c>
      <c r="AT402" s="493" t="n">
        <v>2866.2</v>
      </c>
      <c r="AU402" s="493" t="n">
        <v>1650</v>
      </c>
      <c r="AV402" s="493" t="n">
        <v>1532.7</v>
      </c>
      <c r="AW402" s="493" t="n">
        <v>1770</v>
      </c>
      <c r="AX402" s="493" t="n">
        <v>2320.2</v>
      </c>
      <c r="AY402" s="493" t="n">
        <v>1967.4</v>
      </c>
      <c r="AZ402" s="493" t="n">
        <v>1630.5</v>
      </c>
      <c r="BA402" s="493" t="n">
        <v>2600.7</v>
      </c>
      <c r="BB402" s="493" t="n">
        <v>309.6</v>
      </c>
      <c r="BC402" s="493" t="n">
        <v>1645.2</v>
      </c>
      <c r="BD402" s="493" t="n">
        <v>2056.8</v>
      </c>
      <c r="BE402" s="493" t="n">
        <v>1065.6</v>
      </c>
      <c r="BF402" s="493" t="n">
        <v>929.7</v>
      </c>
      <c r="BG402" s="493" t="n">
        <v>1341</v>
      </c>
      <c r="BH402" s="493" t="n">
        <v>1531.2</v>
      </c>
      <c r="BI402" s="493" t="n">
        <v>900.9</v>
      </c>
      <c r="BJ402" s="493" t="n">
        <v>2620.4</v>
      </c>
      <c r="BK402" s="493" t="n">
        <v>1816.2</v>
      </c>
      <c r="BL402" s="493" t="n">
        <v>2501.1</v>
      </c>
      <c r="BM402" s="493" t="n">
        <v>1404.9</v>
      </c>
      <c r="BN402" s="493" t="n">
        <v>1198.8</v>
      </c>
      <c r="BO402" s="493" t="n">
        <v>1201.5</v>
      </c>
      <c r="BP402" s="493" t="n">
        <v>369.6</v>
      </c>
      <c r="BQ402" s="493" t="n">
        <v>320</v>
      </c>
      <c r="BR402" s="493" t="n">
        <v>1332.3</v>
      </c>
      <c r="BS402" s="493" t="n">
        <v>0</v>
      </c>
      <c r="BT402" s="493" t="n">
        <v>724.8</v>
      </c>
      <c r="BU402" s="493" t="n">
        <v>1040.4</v>
      </c>
      <c r="BV402" s="493" t="n">
        <v>423</v>
      </c>
      <c r="BW402" s="493" t="n">
        <v>262.8</v>
      </c>
    </row>
    <row r="403">
      <c r="A403" t="inlineStr">
        <is>
          <t>[C11A1] 심혈관 질환 다중요법 목적의 복합제제 (단일 투약 형태)</t>
        </is>
      </c>
      <c r="B403" t="inlineStr">
        <is>
          <t>종근당</t>
        </is>
      </c>
      <c r="C403" t="inlineStr">
        <is>
          <t>카디페어</t>
        </is>
      </c>
      <c r="D403" t="inlineStr">
        <is>
          <t>종근당</t>
        </is>
      </c>
      <c r="E403" t="inlineStr">
        <is>
          <t>amlodipine besylate,  atorvastatin calcium</t>
        </is>
      </c>
      <c r="F403" t="inlineStr">
        <is>
          <t>의원</t>
        </is>
      </c>
      <c r="G403" t="inlineStr">
        <is>
          <t>Generic</t>
        </is>
      </c>
      <c r="H403" s="493" t="n">
        <v>69976.02</v>
      </c>
      <c r="I403" s="493" t="n">
        <v>61656.82</v>
      </c>
      <c r="J403" s="493" t="n">
        <v>66177.57000000001</v>
      </c>
      <c r="K403" s="493" t="n">
        <v>60223.83</v>
      </c>
      <c r="L403" s="493" t="n">
        <v>60274.16</v>
      </c>
      <c r="M403" s="493" t="n">
        <v>59734.21</v>
      </c>
      <c r="N403" s="493" t="n">
        <v>64706.76</v>
      </c>
      <c r="O403" s="493" t="n">
        <v>60594.73</v>
      </c>
      <c r="P403" s="493" t="n">
        <v>60376.46</v>
      </c>
      <c r="Q403" s="493" t="n">
        <v>60129.46</v>
      </c>
      <c r="R403" s="493" t="n">
        <v>66594.82000000001</v>
      </c>
      <c r="S403" s="493" t="n">
        <v>73840.5</v>
      </c>
      <c r="T403" s="493" t="n">
        <v>61058.17</v>
      </c>
      <c r="U403" s="493" t="n">
        <v>61169.35</v>
      </c>
      <c r="V403" s="493" t="n">
        <v>67311.16</v>
      </c>
      <c r="W403" s="493" t="n">
        <v>61374.26</v>
      </c>
      <c r="X403" s="493" t="n">
        <v>66911.17999999999</v>
      </c>
      <c r="Y403" s="493" t="n">
        <v>61780.2</v>
      </c>
      <c r="Z403" s="493" t="n">
        <v>69312.07000000001</v>
      </c>
      <c r="AA403" s="493" t="n">
        <v>62948.17</v>
      </c>
      <c r="AB403" s="493" t="n">
        <v>61699.57</v>
      </c>
      <c r="AC403" s="493" t="n">
        <v>66565.39999999999</v>
      </c>
      <c r="AD403" s="493" t="n">
        <v>58121.5</v>
      </c>
      <c r="AE403" s="493" t="n">
        <v>71013.71000000001</v>
      </c>
      <c r="AF403" s="493" t="n">
        <v>64173.59</v>
      </c>
      <c r="AG403" s="493" t="n">
        <v>62711.92</v>
      </c>
      <c r="AH403" s="493" t="n">
        <v>59481.23</v>
      </c>
      <c r="AI403" s="493" t="n">
        <v>50316.61</v>
      </c>
      <c r="AJ403" s="493" t="n">
        <v>64543.4</v>
      </c>
      <c r="AK403" s="493" t="n">
        <v>57872.91</v>
      </c>
      <c r="AL403" s="493" t="n">
        <v>59435.68</v>
      </c>
      <c r="AM403" s="493" t="n">
        <v>61141.57</v>
      </c>
      <c r="AN403" s="493" t="n">
        <v>62895.77</v>
      </c>
      <c r="AO403" s="493" t="n">
        <v>59587.3</v>
      </c>
      <c r="AP403" s="493" t="n">
        <v>60247.95</v>
      </c>
      <c r="AQ403" s="493" t="n">
        <v>58300.36</v>
      </c>
      <c r="AR403" s="493" t="n">
        <v>58366.19</v>
      </c>
      <c r="AS403" s="493" t="n">
        <v>54102.5</v>
      </c>
      <c r="AT403" s="493" t="n">
        <v>59596.65</v>
      </c>
      <c r="AU403" s="493" t="n">
        <v>59680.46</v>
      </c>
      <c r="AV403" s="493" t="n">
        <v>51592.42</v>
      </c>
      <c r="AW403" s="493" t="n">
        <v>51237.62</v>
      </c>
      <c r="AX403" s="493" t="n">
        <v>57777.26</v>
      </c>
      <c r="AY403" s="493" t="n">
        <v>51759.49</v>
      </c>
      <c r="AZ403" s="493" t="n">
        <v>52808.36</v>
      </c>
      <c r="BA403" s="493" t="n">
        <v>58139.92</v>
      </c>
      <c r="BB403" s="493" t="n">
        <v>48825.96</v>
      </c>
      <c r="BC403" s="493" t="n">
        <v>60309.87</v>
      </c>
      <c r="BD403" s="493" t="n">
        <v>50760.8</v>
      </c>
      <c r="BE403" s="493" t="n">
        <v>51215.68</v>
      </c>
      <c r="BF403" s="493" t="n">
        <v>52985.96</v>
      </c>
      <c r="BG403" s="493" t="n">
        <v>45660.47</v>
      </c>
      <c r="BH403" s="493" t="n">
        <v>49116.03</v>
      </c>
      <c r="BI403" s="493" t="n">
        <v>49847</v>
      </c>
      <c r="BJ403" s="493" t="n">
        <v>43996.39</v>
      </c>
      <c r="BK403" s="493" t="n">
        <v>52167.23</v>
      </c>
      <c r="BL403" s="493" t="n">
        <v>56477.51</v>
      </c>
      <c r="BM403" s="493" t="n">
        <v>41056.45</v>
      </c>
      <c r="BN403" s="493" t="n">
        <v>45440.51</v>
      </c>
      <c r="BO403" s="493" t="n">
        <v>43589.41</v>
      </c>
      <c r="BP403" s="493" t="n">
        <v>33671.7</v>
      </c>
      <c r="BQ403" s="493" t="n">
        <v>42096.06</v>
      </c>
      <c r="BR403" s="493" t="n">
        <v>44924.91</v>
      </c>
      <c r="BS403" s="493" t="n">
        <v>38259.97</v>
      </c>
      <c r="BT403" s="493" t="n">
        <v>43351.05</v>
      </c>
      <c r="BU403" s="493" t="n">
        <v>41863.87</v>
      </c>
      <c r="BV403" s="493" t="n">
        <v>38713.8</v>
      </c>
      <c r="BW403" s="493" t="n">
        <v>39998.61</v>
      </c>
    </row>
    <row r="404">
      <c r="A404" t="inlineStr">
        <is>
          <t>[C11A1] 심혈관 질환 다중요법 목적의 복합제제 (단일 투약 형태)</t>
        </is>
      </c>
      <c r="B404" t="inlineStr">
        <is>
          <t>종근당</t>
        </is>
      </c>
      <c r="C404" t="inlineStr">
        <is>
          <t>카디페어</t>
        </is>
      </c>
      <c r="D404" t="inlineStr">
        <is>
          <t>종근당</t>
        </is>
      </c>
      <c r="E404" t="inlineStr">
        <is>
          <t>amlodipine besylate,  atorvastatin calcium</t>
        </is>
      </c>
      <c r="F404" t="inlineStr">
        <is>
          <t>보건소</t>
        </is>
      </c>
      <c r="G404" t="inlineStr">
        <is>
          <t>Generic</t>
        </is>
      </c>
      <c r="H404" s="493" t="n">
        <v>151.2</v>
      </c>
      <c r="I404" s="493" t="n">
        <v>0</v>
      </c>
      <c r="J404" s="493" t="n">
        <v>462.6</v>
      </c>
      <c r="K404" s="493" t="n">
        <v>153</v>
      </c>
      <c r="L404" s="493" t="n">
        <v>0</v>
      </c>
      <c r="M404" s="493" t="n">
        <v>0</v>
      </c>
      <c r="N404" s="493" t="n">
        <v>0</v>
      </c>
      <c r="O404" s="493" t="n">
        <v>0</v>
      </c>
      <c r="P404" s="493" t="n">
        <v>0</v>
      </c>
      <c r="Q404" s="493" t="n">
        <v>0</v>
      </c>
      <c r="R404" s="493" t="n">
        <v>0</v>
      </c>
      <c r="S404" s="493" t="n">
        <v>0</v>
      </c>
      <c r="T404" s="493" t="n">
        <v>0</v>
      </c>
      <c r="U404" s="493" t="n">
        <v>0</v>
      </c>
      <c r="V404" s="493" t="n">
        <v>0</v>
      </c>
      <c r="W404" s="493" t="n">
        <v>0</v>
      </c>
      <c r="X404" s="493" t="n">
        <v>0</v>
      </c>
      <c r="Y404" s="493" t="n">
        <v>882</v>
      </c>
      <c r="Z404" s="493" t="n">
        <v>0</v>
      </c>
      <c r="AA404" s="493" t="n">
        <v>0</v>
      </c>
      <c r="AB404" s="493" t="n">
        <v>659.7</v>
      </c>
      <c r="AC404" s="493" t="n">
        <v>0</v>
      </c>
      <c r="AD404" s="493" t="n">
        <v>0</v>
      </c>
      <c r="AE404" s="493" t="n">
        <v>563.4</v>
      </c>
      <c r="AF404" s="493" t="n">
        <v>0</v>
      </c>
      <c r="AG404" s="493" t="n">
        <v>15.9</v>
      </c>
      <c r="AH404" s="493" t="n">
        <v>431.7</v>
      </c>
      <c r="AI404" s="493" t="n">
        <v>67.5</v>
      </c>
      <c r="AJ404" s="493" t="n">
        <v>0</v>
      </c>
      <c r="AK404" s="493" t="n">
        <v>371.7</v>
      </c>
      <c r="AL404" s="493" t="n">
        <v>0</v>
      </c>
      <c r="AM404" s="493" t="n">
        <v>0</v>
      </c>
      <c r="AN404" s="493" t="n">
        <v>351</v>
      </c>
      <c r="AO404" s="493" t="n">
        <v>0</v>
      </c>
      <c r="AP404" s="493" t="n">
        <v>0</v>
      </c>
      <c r="AQ404" s="493" t="n">
        <v>396</v>
      </c>
      <c r="AR404" s="493" t="n">
        <v>0</v>
      </c>
      <c r="AS404" s="493" t="n">
        <v>0</v>
      </c>
      <c r="AT404" s="493" t="n">
        <v>346.5</v>
      </c>
      <c r="AU404" s="493" t="n">
        <v>0</v>
      </c>
      <c r="AV404" s="493" t="n">
        <v>0</v>
      </c>
      <c r="AW404" s="493" t="n">
        <v>843.3</v>
      </c>
      <c r="AX404" s="493" t="n">
        <v>0</v>
      </c>
      <c r="AY404" s="493" t="n">
        <v>344.1</v>
      </c>
      <c r="AZ404" s="493" t="n">
        <v>1261.8</v>
      </c>
      <c r="BA404" s="493" t="n">
        <v>0</v>
      </c>
      <c r="BB404" s="493" t="n">
        <v>0</v>
      </c>
      <c r="BC404" s="493" t="n">
        <v>0</v>
      </c>
      <c r="BD404" s="493" t="n">
        <v>0</v>
      </c>
      <c r="BE404" s="493" t="n">
        <v>0</v>
      </c>
      <c r="BF404" s="493" t="n">
        <v>442.8</v>
      </c>
      <c r="BG404" s="493" t="n">
        <v>1453.5</v>
      </c>
      <c r="BH404" s="493" t="n">
        <v>556.2</v>
      </c>
      <c r="BI404" s="493" t="n">
        <v>0</v>
      </c>
      <c r="BJ404" s="493" t="n">
        <v>0</v>
      </c>
      <c r="BK404" s="493" t="n">
        <v>566.1</v>
      </c>
      <c r="BL404" s="493" t="n">
        <v>0</v>
      </c>
      <c r="BM404" s="493" t="n">
        <v>0</v>
      </c>
      <c r="BN404" s="493" t="n">
        <v>525.6</v>
      </c>
      <c r="BO404" s="493" t="n">
        <v>0</v>
      </c>
      <c r="BP404" s="493" t="n">
        <v>117.9</v>
      </c>
      <c r="BQ404" s="493" t="n">
        <v>495.9</v>
      </c>
      <c r="BR404" s="493" t="n">
        <v>0</v>
      </c>
      <c r="BS404" s="493" t="n">
        <v>134.1</v>
      </c>
      <c r="BT404" s="493" t="n">
        <v>521.1</v>
      </c>
      <c r="BU404" s="493" t="n">
        <v>647.1</v>
      </c>
      <c r="BV404" s="493" t="n">
        <v>749.7</v>
      </c>
      <c r="BW404" s="493" t="n">
        <v>584.1</v>
      </c>
    </row>
    <row r="405">
      <c r="A405" t="inlineStr">
        <is>
          <t>[C11A1] 심혈관 질환 다중요법 목적의 복합제제 (단일 투약 형태)</t>
        </is>
      </c>
      <c r="B405" t="inlineStr">
        <is>
          <t>종근당</t>
        </is>
      </c>
      <c r="C405" t="inlineStr">
        <is>
          <t>카디페어</t>
        </is>
      </c>
      <c r="D405" t="inlineStr">
        <is>
          <t>종근당</t>
        </is>
      </c>
      <c r="E405" t="inlineStr">
        <is>
          <t>amlodipine besylate,  atorvastatin calcium</t>
        </is>
      </c>
      <c r="F405" t="inlineStr">
        <is>
          <t>기타(치과의원, 치과병원 등)</t>
        </is>
      </c>
      <c r="G405" t="inlineStr">
        <is>
          <t>Generic</t>
        </is>
      </c>
      <c r="H405" s="493" t="n">
        <v>0</v>
      </c>
      <c r="I405" s="493" t="n">
        <v>0</v>
      </c>
      <c r="J405" s="493" t="n">
        <v>0</v>
      </c>
      <c r="K405" s="493" t="n">
        <v>0</v>
      </c>
      <c r="L405" s="493" t="n">
        <v>0</v>
      </c>
      <c r="M405" s="493" t="n">
        <v>0</v>
      </c>
      <c r="N405" s="493" t="n">
        <v>0</v>
      </c>
      <c r="O405" s="493" t="n">
        <v>0</v>
      </c>
      <c r="P405" s="493" t="n">
        <v>0</v>
      </c>
      <c r="Q405" s="493" t="n">
        <v>0</v>
      </c>
      <c r="R405" s="493" t="n">
        <v>0</v>
      </c>
      <c r="S405" s="493" t="n">
        <v>0</v>
      </c>
      <c r="T405" s="493" t="n">
        <v>0</v>
      </c>
      <c r="U405" s="493" t="n">
        <v>0</v>
      </c>
      <c r="V405" s="493" t="n">
        <v>0</v>
      </c>
      <c r="W405" s="493" t="n">
        <v>0</v>
      </c>
      <c r="X405" s="493" t="n">
        <v>0</v>
      </c>
      <c r="Y405" s="493" t="n">
        <v>0</v>
      </c>
      <c r="Z405" s="493" t="n">
        <v>0</v>
      </c>
      <c r="AA405" s="493" t="n">
        <v>0</v>
      </c>
      <c r="AB405" s="493" t="n">
        <v>0</v>
      </c>
      <c r="AC405" s="493" t="n">
        <v>0</v>
      </c>
      <c r="AD405" s="493" t="n">
        <v>0</v>
      </c>
      <c r="AE405" s="493" t="n">
        <v>0</v>
      </c>
      <c r="AF405" s="493" t="n">
        <v>0</v>
      </c>
      <c r="AG405" s="493" t="n">
        <v>0</v>
      </c>
      <c r="AH405" s="493" t="n">
        <v>0</v>
      </c>
      <c r="AI405" s="493" t="n">
        <v>0</v>
      </c>
      <c r="AJ405" s="493" t="n">
        <v>0</v>
      </c>
      <c r="AK405" s="493" t="n">
        <v>0</v>
      </c>
      <c r="AL405" s="493" t="n">
        <v>0</v>
      </c>
      <c r="AM405" s="493" t="n">
        <v>0</v>
      </c>
      <c r="AN405" s="493" t="n">
        <v>0</v>
      </c>
      <c r="AO405" s="493" t="n">
        <v>0</v>
      </c>
      <c r="AP405" s="493" t="n">
        <v>0</v>
      </c>
      <c r="AQ405" s="493" t="n">
        <v>0</v>
      </c>
      <c r="AR405" s="493" t="n">
        <v>0</v>
      </c>
      <c r="AS405" s="493" t="n">
        <v>0</v>
      </c>
      <c r="AT405" s="493" t="n">
        <v>0</v>
      </c>
      <c r="AU405" s="493" t="n">
        <v>0</v>
      </c>
      <c r="AV405" s="493" t="n">
        <v>0</v>
      </c>
      <c r="AW405" s="493" t="n">
        <v>0</v>
      </c>
      <c r="AX405" s="493" t="n">
        <v>0</v>
      </c>
      <c r="AY405" s="493" t="n">
        <v>0</v>
      </c>
      <c r="AZ405" s="493" t="n">
        <v>80.40000000000001</v>
      </c>
      <c r="BA405" s="493" t="n">
        <v>0</v>
      </c>
      <c r="BB405" s="493" t="n">
        <v>162</v>
      </c>
      <c r="BC405" s="493" t="n">
        <v>0</v>
      </c>
      <c r="BD405" s="493" t="n">
        <v>232.2</v>
      </c>
      <c r="BE405" s="493" t="n">
        <v>0</v>
      </c>
      <c r="BF405" s="493" t="n">
        <v>0</v>
      </c>
      <c r="BG405" s="493" t="n">
        <v>229.5</v>
      </c>
      <c r="BH405" s="493" t="n">
        <v>0</v>
      </c>
      <c r="BI405" s="493" t="n">
        <v>226.8</v>
      </c>
      <c r="BJ405" s="493" t="n">
        <v>0</v>
      </c>
      <c r="BK405" s="493" t="n">
        <v>0</v>
      </c>
      <c r="BL405" s="493" t="n">
        <v>0</v>
      </c>
      <c r="BM405" s="493" t="n">
        <v>327.6</v>
      </c>
      <c r="BN405" s="493" t="n">
        <v>0</v>
      </c>
      <c r="BO405" s="493" t="n">
        <v>0</v>
      </c>
      <c r="BP405" s="493" t="n">
        <v>0</v>
      </c>
      <c r="BQ405" s="493" t="n">
        <v>321.6</v>
      </c>
      <c r="BR405" s="493" t="n">
        <v>0</v>
      </c>
      <c r="BS405" s="493" t="n">
        <v>0</v>
      </c>
      <c r="BT405" s="493" t="n">
        <v>0</v>
      </c>
      <c r="BU405" s="493" t="n">
        <v>0</v>
      </c>
      <c r="BV405" s="493" t="n">
        <v>0</v>
      </c>
      <c r="BW405" s="493" t="n">
        <v>0</v>
      </c>
    </row>
    <row r="406">
      <c r="A406" t="inlineStr">
        <is>
          <t>[C11A1] 심혈관 질환 다중요법 목적의 복합제제 (단일 투약 형태)</t>
        </is>
      </c>
      <c r="B406" t="inlineStr">
        <is>
          <t>종근당</t>
        </is>
      </c>
      <c r="C406" t="inlineStr">
        <is>
          <t>칸타벨 에이</t>
        </is>
      </c>
      <c r="D406" t="inlineStr">
        <is>
          <t>종근당</t>
        </is>
      </c>
      <c r="E406" t="inlineStr">
        <is>
          <t>amlodipine besylate  ( as amlodipine),  atorvastatin calcium  ( as atorvastatin),  candesartan cilexetil</t>
        </is>
      </c>
      <c r="F406" t="inlineStr">
        <is>
          <t>상급종합병원</t>
        </is>
      </c>
      <c r="G406" t="inlineStr">
        <is>
          <t>Original</t>
        </is>
      </c>
      <c r="H406" s="493" t="n">
        <v>0</v>
      </c>
      <c r="I406" s="493" t="n">
        <v>0</v>
      </c>
      <c r="J406" s="493" t="n">
        <v>0</v>
      </c>
      <c r="K406" s="493" t="n">
        <v>0</v>
      </c>
      <c r="L406" s="493" t="n">
        <v>0</v>
      </c>
      <c r="M406" s="493" t="n">
        <v>0</v>
      </c>
      <c r="N406" s="493" t="n">
        <v>0</v>
      </c>
      <c r="O406" s="493" t="n">
        <v>0</v>
      </c>
      <c r="P406" s="493" t="n">
        <v>0</v>
      </c>
      <c r="Q406" s="493" t="n">
        <v>0</v>
      </c>
      <c r="R406" s="493" t="n">
        <v>0</v>
      </c>
      <c r="S406" s="493" t="n">
        <v>0</v>
      </c>
      <c r="T406" s="493" t="n">
        <v>0</v>
      </c>
      <c r="U406" s="493" t="n">
        <v>0</v>
      </c>
      <c r="V406" s="493" t="n">
        <v>0</v>
      </c>
      <c r="W406" s="493" t="n">
        <v>0</v>
      </c>
      <c r="X406" s="493" t="n">
        <v>0</v>
      </c>
      <c r="Y406" s="493" t="n">
        <v>0</v>
      </c>
      <c r="Z406" s="493" t="n">
        <v>0</v>
      </c>
      <c r="AA406" s="493" t="n">
        <v>0</v>
      </c>
      <c r="AB406" s="493" t="n">
        <v>0</v>
      </c>
      <c r="AC406" s="493" t="n">
        <v>0</v>
      </c>
      <c r="AD406" s="493" t="n">
        <v>737.1</v>
      </c>
      <c r="AE406" s="493" t="n">
        <v>8335.799999999999</v>
      </c>
      <c r="AF406" s="493" t="n">
        <v>12191.12</v>
      </c>
      <c r="AG406" s="493" t="n">
        <v>22059.15</v>
      </c>
      <c r="AH406" s="493" t="n">
        <v>5154.99</v>
      </c>
      <c r="AI406" s="493" t="n">
        <v>19946.43</v>
      </c>
      <c r="AJ406" s="493" t="n">
        <v>11544.4</v>
      </c>
      <c r="AK406" s="493" t="n">
        <v>37703.37</v>
      </c>
      <c r="AL406" s="493" t="n">
        <v>31498.1</v>
      </c>
      <c r="AM406" s="493" t="n">
        <v>16788.42</v>
      </c>
      <c r="AN406" s="493" t="n">
        <v>9814.68</v>
      </c>
      <c r="AO406" s="493" t="n">
        <v>15520.2</v>
      </c>
      <c r="AP406" s="493" t="n">
        <v>12127.78</v>
      </c>
      <c r="AQ406" s="493" t="n">
        <v>17413.9</v>
      </c>
      <c r="AR406" s="493" t="n">
        <v>15775.21</v>
      </c>
      <c r="AS406" s="493" t="n">
        <v>12180.48</v>
      </c>
      <c r="AT406" s="493" t="n">
        <v>15697.36</v>
      </c>
      <c r="AU406" s="493" t="n">
        <v>30662.87</v>
      </c>
      <c r="AV406" s="493" t="n">
        <v>15790.43</v>
      </c>
      <c r="AW406" s="493" t="n">
        <v>15478.51</v>
      </c>
      <c r="AX406" s="493" t="n">
        <v>33030.26</v>
      </c>
      <c r="AY406" s="493" t="n">
        <v>19820.16</v>
      </c>
      <c r="AZ406" s="493" t="n">
        <v>24454.35</v>
      </c>
      <c r="BA406" s="493" t="n">
        <v>24345.5</v>
      </c>
      <c r="BB406" s="493" t="n">
        <v>12874.48</v>
      </c>
      <c r="BC406" s="493" t="n">
        <v>28697.91</v>
      </c>
      <c r="BD406" s="493" t="n">
        <v>39534.15</v>
      </c>
      <c r="BE406" s="493" t="n">
        <v>18259.42</v>
      </c>
      <c r="BF406" s="493" t="n">
        <v>26615.24</v>
      </c>
      <c r="BG406" s="493" t="n">
        <v>29287.16</v>
      </c>
      <c r="BH406" s="493" t="n">
        <v>12425.23</v>
      </c>
      <c r="BI406" s="493" t="n">
        <v>17000.91</v>
      </c>
      <c r="BJ406" s="493" t="n">
        <v>25903.55</v>
      </c>
      <c r="BK406" s="493" t="n">
        <v>24519.99</v>
      </c>
      <c r="BL406" s="493" t="n">
        <v>26460.85</v>
      </c>
      <c r="BM406" s="493" t="n">
        <v>6320.72</v>
      </c>
      <c r="BN406" s="493" t="n">
        <v>16067.43</v>
      </c>
      <c r="BO406" s="493" t="n">
        <v>25961.5</v>
      </c>
      <c r="BP406" s="493" t="n">
        <v>15059.36</v>
      </c>
      <c r="BQ406" s="493" t="n">
        <v>15178.07</v>
      </c>
      <c r="BR406" s="493" t="n">
        <v>16948.81</v>
      </c>
      <c r="BS406" s="493" t="n">
        <v>17755</v>
      </c>
      <c r="BT406" s="493" t="n">
        <v>16865.61</v>
      </c>
      <c r="BU406" s="493" t="n">
        <v>20857.9</v>
      </c>
      <c r="BV406" s="493" t="n">
        <v>17715.38</v>
      </c>
      <c r="BW406" s="493" t="n">
        <v>26770</v>
      </c>
    </row>
    <row r="407">
      <c r="A407" t="inlineStr">
        <is>
          <t>[C11A1] 심혈관 질환 다중요법 목적의 복합제제 (단일 투약 형태)</t>
        </is>
      </c>
      <c r="B407" t="inlineStr">
        <is>
          <t>종근당</t>
        </is>
      </c>
      <c r="C407" t="inlineStr">
        <is>
          <t>칸타벨 에이</t>
        </is>
      </c>
      <c r="D407" t="inlineStr">
        <is>
          <t>종근당</t>
        </is>
      </c>
      <c r="E407" t="inlineStr">
        <is>
          <t>amlodipine besylate  ( as amlodipine),  atorvastatin calcium  ( as atorvastatin),  candesartan cilexetil</t>
        </is>
      </c>
      <c r="F407" t="inlineStr">
        <is>
          <t>종합병원</t>
        </is>
      </c>
      <c r="G407" t="inlineStr">
        <is>
          <t>Original</t>
        </is>
      </c>
      <c r="H407" s="493" t="n">
        <v>0</v>
      </c>
      <c r="I407" s="493" t="n">
        <v>0</v>
      </c>
      <c r="J407" s="493" t="n">
        <v>0</v>
      </c>
      <c r="K407" s="493" t="n">
        <v>0</v>
      </c>
      <c r="L407" s="493" t="n">
        <v>0</v>
      </c>
      <c r="M407" s="493" t="n">
        <v>0</v>
      </c>
      <c r="N407" s="493" t="n">
        <v>0</v>
      </c>
      <c r="O407" s="493" t="n">
        <v>0</v>
      </c>
      <c r="P407" s="493" t="n">
        <v>0</v>
      </c>
      <c r="Q407" s="493" t="n">
        <v>0</v>
      </c>
      <c r="R407" s="493" t="n">
        <v>0</v>
      </c>
      <c r="S407" s="493" t="n">
        <v>0</v>
      </c>
      <c r="T407" s="493" t="n">
        <v>0</v>
      </c>
      <c r="U407" s="493" t="n">
        <v>0</v>
      </c>
      <c r="V407" s="493" t="n">
        <v>0</v>
      </c>
      <c r="W407" s="493" t="n">
        <v>0</v>
      </c>
      <c r="X407" s="493" t="n">
        <v>0</v>
      </c>
      <c r="Y407" s="493" t="n">
        <v>2350.41</v>
      </c>
      <c r="Z407" s="493" t="n">
        <v>12823.62</v>
      </c>
      <c r="AA407" s="493" t="n">
        <v>20714.34</v>
      </c>
      <c r="AB407" s="493" t="n">
        <v>20221.44</v>
      </c>
      <c r="AC407" s="493" t="n">
        <v>17141.39</v>
      </c>
      <c r="AD407" s="493" t="n">
        <v>14286.05</v>
      </c>
      <c r="AE407" s="493" t="n">
        <v>22440.7</v>
      </c>
      <c r="AF407" s="493" t="n">
        <v>32960.64</v>
      </c>
      <c r="AG407" s="493" t="n">
        <v>28247.63</v>
      </c>
      <c r="AH407" s="493" t="n">
        <v>32272.15</v>
      </c>
      <c r="AI407" s="493" t="n">
        <v>39044.68</v>
      </c>
      <c r="AJ407" s="493" t="n">
        <v>57167.02</v>
      </c>
      <c r="AK407" s="493" t="n">
        <v>57816.72</v>
      </c>
      <c r="AL407" s="493" t="n">
        <v>47494.04</v>
      </c>
      <c r="AM407" s="493" t="n">
        <v>57079.8</v>
      </c>
      <c r="AN407" s="493" t="n">
        <v>45913.69</v>
      </c>
      <c r="AO407" s="493" t="n">
        <v>69993.59</v>
      </c>
      <c r="AP407" s="493" t="n">
        <v>54595.19</v>
      </c>
      <c r="AQ407" s="493" t="n">
        <v>52848.38</v>
      </c>
      <c r="AR407" s="493" t="n">
        <v>73971.02</v>
      </c>
      <c r="AS407" s="493" t="n">
        <v>56627.45</v>
      </c>
      <c r="AT407" s="493" t="n">
        <v>47582.47</v>
      </c>
      <c r="AU407" s="493" t="n">
        <v>61460.51</v>
      </c>
      <c r="AV407" s="493" t="n">
        <v>82670.66</v>
      </c>
      <c r="AW407" s="493" t="n">
        <v>56427.52</v>
      </c>
      <c r="AX407" s="493" t="n">
        <v>57446.75</v>
      </c>
      <c r="AY407" s="493" t="n">
        <v>55565.81</v>
      </c>
      <c r="AZ407" s="493" t="n">
        <v>55072.48</v>
      </c>
      <c r="BA407" s="493" t="n">
        <v>75005.03999999999</v>
      </c>
      <c r="BB407" s="493" t="n">
        <v>58968.34</v>
      </c>
      <c r="BC407" s="493" t="n">
        <v>49940.5</v>
      </c>
      <c r="BD407" s="493" t="n">
        <v>53904.25</v>
      </c>
      <c r="BE407" s="493" t="n">
        <v>63379.82</v>
      </c>
      <c r="BF407" s="493" t="n">
        <v>55460.92</v>
      </c>
      <c r="BG407" s="493" t="n">
        <v>58680.16</v>
      </c>
      <c r="BH407" s="493" t="n">
        <v>57618.96</v>
      </c>
      <c r="BI407" s="493" t="n">
        <v>45608.17</v>
      </c>
      <c r="BJ407" s="493" t="n">
        <v>64685.96</v>
      </c>
      <c r="BK407" s="493" t="n">
        <v>47508.45</v>
      </c>
      <c r="BL407" s="493" t="n">
        <v>62241.7</v>
      </c>
      <c r="BM407" s="493" t="n">
        <v>53732.23</v>
      </c>
      <c r="BN407" s="493" t="n">
        <v>51825.78</v>
      </c>
      <c r="BO407" s="493" t="n">
        <v>46020.04</v>
      </c>
      <c r="BP407" s="493" t="n">
        <v>55735.76</v>
      </c>
      <c r="BQ407" s="493" t="n">
        <v>41659.72</v>
      </c>
      <c r="BR407" s="493" t="n">
        <v>57276.28</v>
      </c>
      <c r="BS407" s="493" t="n">
        <v>47722.4</v>
      </c>
      <c r="BT407" s="493" t="n">
        <v>62151.05</v>
      </c>
      <c r="BU407" s="493" t="n">
        <v>41096.47</v>
      </c>
      <c r="BV407" s="493" t="n">
        <v>56607.26</v>
      </c>
      <c r="BW407" s="493" t="n">
        <v>46950.1</v>
      </c>
    </row>
    <row r="408">
      <c r="A408" t="inlineStr">
        <is>
          <t>[C11A1] 심혈관 질환 다중요법 목적의 복합제제 (단일 투약 형태)</t>
        </is>
      </c>
      <c r="B408" t="inlineStr">
        <is>
          <t>종근당</t>
        </is>
      </c>
      <c r="C408" t="inlineStr">
        <is>
          <t>칸타벨 에이</t>
        </is>
      </c>
      <c r="D408" t="inlineStr">
        <is>
          <t>종근당</t>
        </is>
      </c>
      <c r="E408" t="inlineStr">
        <is>
          <t>amlodipine besylate  ( as amlodipine),  atorvastatin calcium  ( as atorvastatin),  candesartan cilexetil</t>
        </is>
      </c>
      <c r="F408" t="inlineStr">
        <is>
          <t>병원</t>
        </is>
      </c>
      <c r="G408" t="inlineStr">
        <is>
          <t>Original</t>
        </is>
      </c>
      <c r="H408" s="493" t="n">
        <v>0</v>
      </c>
      <c r="I408" s="493" t="n">
        <v>0</v>
      </c>
      <c r="J408" s="493" t="n">
        <v>0</v>
      </c>
      <c r="K408" s="493" t="n">
        <v>0</v>
      </c>
      <c r="L408" s="493" t="n">
        <v>0</v>
      </c>
      <c r="M408" s="493" t="n">
        <v>0</v>
      </c>
      <c r="N408" s="493" t="n">
        <v>0</v>
      </c>
      <c r="O408" s="493" t="n">
        <v>0</v>
      </c>
      <c r="P408" s="493" t="n">
        <v>0</v>
      </c>
      <c r="Q408" s="493" t="n">
        <v>0</v>
      </c>
      <c r="R408" s="493" t="n">
        <v>0</v>
      </c>
      <c r="S408" s="493" t="n">
        <v>0</v>
      </c>
      <c r="T408" s="493" t="n">
        <v>0</v>
      </c>
      <c r="U408" s="493" t="n">
        <v>0</v>
      </c>
      <c r="V408" s="493" t="n">
        <v>0</v>
      </c>
      <c r="W408" s="493" t="n">
        <v>0</v>
      </c>
      <c r="X408" s="493" t="n">
        <v>0</v>
      </c>
      <c r="Y408" s="493" t="n">
        <v>0</v>
      </c>
      <c r="Z408" s="493" t="n">
        <v>0</v>
      </c>
      <c r="AA408" s="493" t="n">
        <v>0</v>
      </c>
      <c r="AB408" s="493" t="n">
        <v>0</v>
      </c>
      <c r="AC408" s="493" t="n">
        <v>126.6</v>
      </c>
      <c r="AD408" s="493" t="n">
        <v>185.4</v>
      </c>
      <c r="AE408" s="493" t="n">
        <v>606.6</v>
      </c>
      <c r="AF408" s="493" t="n">
        <v>0</v>
      </c>
      <c r="AG408" s="493" t="n">
        <v>116.4</v>
      </c>
      <c r="AH408" s="493" t="n">
        <v>173.7</v>
      </c>
      <c r="AI408" s="493" t="n">
        <v>110.4</v>
      </c>
      <c r="AJ408" s="493" t="n">
        <v>0</v>
      </c>
      <c r="AK408" s="493" t="n">
        <v>117.6</v>
      </c>
      <c r="AL408" s="493" t="n">
        <v>172.8</v>
      </c>
      <c r="AM408" s="493" t="n">
        <v>466.8</v>
      </c>
      <c r="AN408" s="493" t="n">
        <v>0</v>
      </c>
      <c r="AO408" s="493" t="n">
        <v>109.8</v>
      </c>
      <c r="AP408" s="493" t="n">
        <v>0</v>
      </c>
      <c r="AQ408" s="493" t="n">
        <v>302.4</v>
      </c>
      <c r="AR408" s="493" t="n">
        <v>0</v>
      </c>
      <c r="AS408" s="493" t="n">
        <v>99.59999999999999</v>
      </c>
      <c r="AT408" s="493" t="n">
        <v>102</v>
      </c>
      <c r="AU408" s="493" t="n">
        <v>970.2</v>
      </c>
      <c r="AV408" s="493" t="n">
        <v>96.59999999999999</v>
      </c>
      <c r="AW408" s="493" t="n">
        <v>104.4</v>
      </c>
      <c r="AX408" s="493" t="n">
        <v>103.8</v>
      </c>
      <c r="AY408" s="493" t="n">
        <v>680.7</v>
      </c>
      <c r="AZ408" s="493" t="n">
        <v>0</v>
      </c>
      <c r="BA408" s="493" t="n">
        <v>111</v>
      </c>
      <c r="BB408" s="493" t="n">
        <v>0</v>
      </c>
      <c r="BC408" s="493" t="n">
        <v>109.8</v>
      </c>
      <c r="BD408" s="493" t="n">
        <v>532.8</v>
      </c>
      <c r="BE408" s="493" t="n">
        <v>103.2</v>
      </c>
      <c r="BF408" s="493" t="n">
        <v>0</v>
      </c>
      <c r="BG408" s="493" t="n">
        <v>99.59999999999999</v>
      </c>
      <c r="BH408" s="493" t="n">
        <v>0</v>
      </c>
      <c r="BI408" s="493" t="n">
        <v>348</v>
      </c>
      <c r="BJ408" s="493" t="n">
        <v>134.54</v>
      </c>
      <c r="BK408" s="493" t="n">
        <v>434.8</v>
      </c>
      <c r="BL408" s="493" t="n">
        <v>619.34</v>
      </c>
      <c r="BM408" s="493" t="n">
        <v>1424.5</v>
      </c>
      <c r="BN408" s="493" t="n">
        <v>65.7</v>
      </c>
      <c r="BO408" s="493" t="n">
        <v>1031.99</v>
      </c>
      <c r="BP408" s="493" t="n">
        <v>426</v>
      </c>
      <c r="BQ408" s="493" t="n">
        <v>103.8</v>
      </c>
      <c r="BR408" s="493" t="n">
        <v>0</v>
      </c>
      <c r="BS408" s="493" t="n">
        <v>632.4</v>
      </c>
      <c r="BT408" s="493" t="n">
        <v>725.4</v>
      </c>
      <c r="BU408" s="493" t="n">
        <v>267</v>
      </c>
      <c r="BV408" s="493" t="n">
        <v>360.9</v>
      </c>
      <c r="BW408" s="493" t="n">
        <v>109.2</v>
      </c>
    </row>
    <row r="409">
      <c r="A409" t="inlineStr">
        <is>
          <t>[C11A1] 심혈관 질환 다중요법 목적의 복합제제 (단일 투약 형태)</t>
        </is>
      </c>
      <c r="B409" t="inlineStr">
        <is>
          <t>종근당</t>
        </is>
      </c>
      <c r="C409" t="inlineStr">
        <is>
          <t>칸타벨 에이</t>
        </is>
      </c>
      <c r="D409" t="inlineStr">
        <is>
          <t>종근당</t>
        </is>
      </c>
      <c r="E409" t="inlineStr">
        <is>
          <t>amlodipine besylate  ( as amlodipine),  atorvastatin calcium  ( as atorvastatin),  candesartan cilexetil</t>
        </is>
      </c>
      <c r="F409" t="inlineStr">
        <is>
          <t>의원</t>
        </is>
      </c>
      <c r="G409" t="inlineStr">
        <is>
          <t>Original</t>
        </is>
      </c>
      <c r="H409" s="493" t="n">
        <v>0</v>
      </c>
      <c r="I409" s="493" t="n">
        <v>0</v>
      </c>
      <c r="J409" s="493" t="n">
        <v>0</v>
      </c>
      <c r="K409" s="493" t="n">
        <v>0</v>
      </c>
      <c r="L409" s="493" t="n">
        <v>0</v>
      </c>
      <c r="M409" s="493" t="n">
        <v>0</v>
      </c>
      <c r="N409" s="493" t="n">
        <v>0</v>
      </c>
      <c r="O409" s="493" t="n">
        <v>0</v>
      </c>
      <c r="P409" s="493" t="n">
        <v>0</v>
      </c>
      <c r="Q409" s="493" t="n">
        <v>0</v>
      </c>
      <c r="R409" s="493" t="n">
        <v>0</v>
      </c>
      <c r="S409" s="493" t="n">
        <v>0</v>
      </c>
      <c r="T409" s="493" t="n">
        <v>0</v>
      </c>
      <c r="U409" s="493" t="n">
        <v>0</v>
      </c>
      <c r="V409" s="493" t="n">
        <v>0</v>
      </c>
      <c r="W409" s="493" t="n">
        <v>0</v>
      </c>
      <c r="X409" s="493" t="n">
        <v>15663.08</v>
      </c>
      <c r="Y409" s="493" t="n">
        <v>14748.79</v>
      </c>
      <c r="Z409" s="493" t="n">
        <v>17190.49</v>
      </c>
      <c r="AA409" s="493" t="n">
        <v>19572.39</v>
      </c>
      <c r="AB409" s="493" t="n">
        <v>18537.19</v>
      </c>
      <c r="AC409" s="493" t="n">
        <v>20328.15</v>
      </c>
      <c r="AD409" s="493" t="n">
        <v>28278.7</v>
      </c>
      <c r="AE409" s="493" t="n">
        <v>28530</v>
      </c>
      <c r="AF409" s="493" t="n">
        <v>29736.46</v>
      </c>
      <c r="AG409" s="493" t="n">
        <v>27365.4</v>
      </c>
      <c r="AH409" s="493" t="n">
        <v>25848.42</v>
      </c>
      <c r="AI409" s="493" t="n">
        <v>27554.66</v>
      </c>
      <c r="AJ409" s="493" t="n">
        <v>27410.4</v>
      </c>
      <c r="AK409" s="493" t="n">
        <v>27050.31</v>
      </c>
      <c r="AL409" s="493" t="n">
        <v>28348.76</v>
      </c>
      <c r="AM409" s="493" t="n">
        <v>22742</v>
      </c>
      <c r="AN409" s="493" t="n">
        <v>28285.58</v>
      </c>
      <c r="AO409" s="493" t="n">
        <v>30029.76</v>
      </c>
      <c r="AP409" s="493" t="n">
        <v>25905.66</v>
      </c>
      <c r="AQ409" s="493" t="n">
        <v>32682</v>
      </c>
      <c r="AR409" s="493" t="n">
        <v>34317.7</v>
      </c>
      <c r="AS409" s="493" t="n">
        <v>25821.6</v>
      </c>
      <c r="AT409" s="493" t="n">
        <v>30773.5</v>
      </c>
      <c r="AU409" s="493" t="n">
        <v>29575.23</v>
      </c>
      <c r="AV409" s="493" t="n">
        <v>31390.45</v>
      </c>
      <c r="AW409" s="493" t="n">
        <v>26657.59</v>
      </c>
      <c r="AX409" s="493" t="n">
        <v>33146.2</v>
      </c>
      <c r="AY409" s="493" t="n">
        <v>27640.18</v>
      </c>
      <c r="AZ409" s="493" t="n">
        <v>29980.65</v>
      </c>
      <c r="BA409" s="493" t="n">
        <v>31218.89</v>
      </c>
      <c r="BB409" s="493" t="n">
        <v>30790.05</v>
      </c>
      <c r="BC409" s="493" t="n">
        <v>32123.21</v>
      </c>
      <c r="BD409" s="493" t="n">
        <v>29514.78</v>
      </c>
      <c r="BE409" s="493" t="n">
        <v>29417.2</v>
      </c>
      <c r="BF409" s="493" t="n">
        <v>28584.83</v>
      </c>
      <c r="BG409" s="493" t="n">
        <v>29338.26</v>
      </c>
      <c r="BH409" s="493" t="n">
        <v>30905.97</v>
      </c>
      <c r="BI409" s="493" t="n">
        <v>26203.53</v>
      </c>
      <c r="BJ409" s="493" t="n">
        <v>32739.17</v>
      </c>
      <c r="BK409" s="493" t="n">
        <v>29186.71</v>
      </c>
      <c r="BL409" s="493" t="n">
        <v>30937.83</v>
      </c>
      <c r="BM409" s="493" t="n">
        <v>29846.37</v>
      </c>
      <c r="BN409" s="493" t="n">
        <v>28218.55</v>
      </c>
      <c r="BO409" s="493" t="n">
        <v>29187.61</v>
      </c>
      <c r="BP409" s="493" t="n">
        <v>29910.05</v>
      </c>
      <c r="BQ409" s="493" t="n">
        <v>23192.43</v>
      </c>
      <c r="BR409" s="493" t="n">
        <v>30204.4</v>
      </c>
      <c r="BS409" s="493" t="n">
        <v>25412.2</v>
      </c>
      <c r="BT409" s="493" t="n">
        <v>26293.04</v>
      </c>
      <c r="BU409" s="493" t="n">
        <v>23960.75</v>
      </c>
      <c r="BV409" s="493" t="n">
        <v>29249.12</v>
      </c>
      <c r="BW409" s="493" t="n">
        <v>22517.38</v>
      </c>
    </row>
    <row r="410">
      <c r="A410" t="inlineStr">
        <is>
          <t>[C11A1] 심혈관 질환 다중요법 목적의 복합제제 (단일 투약 형태)</t>
        </is>
      </c>
      <c r="B410" t="inlineStr">
        <is>
          <t>종근당</t>
        </is>
      </c>
      <c r="C410" t="inlineStr">
        <is>
          <t>칸타벨 에이</t>
        </is>
      </c>
      <c r="D410" t="inlineStr">
        <is>
          <t>종근당</t>
        </is>
      </c>
      <c r="E410" t="inlineStr">
        <is>
          <t>amlodipine besylate  ( as amlodipine),  atorvastatin calcium  ( as atorvastatin),  candesartan cilexetil</t>
        </is>
      </c>
      <c r="F410" t="inlineStr">
        <is>
          <t>보건소</t>
        </is>
      </c>
      <c r="G410" t="inlineStr">
        <is>
          <t>Original</t>
        </is>
      </c>
      <c r="H410" s="493" t="n">
        <v>0</v>
      </c>
      <c r="I410" s="493" t="n">
        <v>0</v>
      </c>
      <c r="J410" s="493" t="n">
        <v>0</v>
      </c>
      <c r="K410" s="493" t="n">
        <v>0</v>
      </c>
      <c r="L410" s="493" t="n">
        <v>0</v>
      </c>
      <c r="M410" s="493" t="n">
        <v>0</v>
      </c>
      <c r="N410" s="493" t="n">
        <v>0</v>
      </c>
      <c r="O410" s="493" t="n">
        <v>0</v>
      </c>
      <c r="P410" s="493" t="n">
        <v>0</v>
      </c>
      <c r="Q410" s="493" t="n">
        <v>0</v>
      </c>
      <c r="R410" s="493" t="n">
        <v>0</v>
      </c>
      <c r="S410" s="493" t="n">
        <v>0</v>
      </c>
      <c r="T410" s="493" t="n">
        <v>0</v>
      </c>
      <c r="U410" s="493" t="n">
        <v>0</v>
      </c>
      <c r="V410" s="493" t="n">
        <v>0</v>
      </c>
      <c r="W410" s="493" t="n">
        <v>0</v>
      </c>
      <c r="X410" s="493" t="n">
        <v>145.5</v>
      </c>
      <c r="Y410" s="493" t="n">
        <v>0</v>
      </c>
      <c r="Z410" s="493" t="n">
        <v>225</v>
      </c>
      <c r="AA410" s="493" t="n">
        <v>0</v>
      </c>
      <c r="AB410" s="493" t="n">
        <v>265.8</v>
      </c>
      <c r="AC410" s="493" t="n">
        <v>0</v>
      </c>
      <c r="AD410" s="493" t="n">
        <v>288</v>
      </c>
      <c r="AE410" s="493" t="n">
        <v>0</v>
      </c>
      <c r="AF410" s="493" t="n">
        <v>258.6</v>
      </c>
      <c r="AG410" s="493" t="n">
        <v>139.8</v>
      </c>
      <c r="AH410" s="493" t="n">
        <v>0</v>
      </c>
      <c r="AI410" s="493" t="n">
        <v>0</v>
      </c>
      <c r="AJ410" s="493" t="n">
        <v>0</v>
      </c>
      <c r="AK410" s="493" t="n">
        <v>0</v>
      </c>
      <c r="AL410" s="493" t="n">
        <v>0</v>
      </c>
      <c r="AM410" s="493" t="n">
        <v>0</v>
      </c>
      <c r="AN410" s="493" t="n">
        <v>0</v>
      </c>
      <c r="AO410" s="493" t="n">
        <v>0</v>
      </c>
      <c r="AP410" s="493" t="n">
        <v>0</v>
      </c>
      <c r="AQ410" s="493" t="n">
        <v>0</v>
      </c>
      <c r="AR410" s="493" t="n">
        <v>0</v>
      </c>
      <c r="AS410" s="493" t="n">
        <v>0</v>
      </c>
      <c r="AT410" s="493" t="n">
        <v>137.1</v>
      </c>
      <c r="AU410" s="493" t="n">
        <v>0</v>
      </c>
      <c r="AV410" s="493" t="n">
        <v>0</v>
      </c>
      <c r="AW410" s="493" t="n">
        <v>0</v>
      </c>
      <c r="AX410" s="493" t="n">
        <v>0</v>
      </c>
      <c r="AY410" s="493" t="n">
        <v>0</v>
      </c>
      <c r="AZ410" s="493" t="n">
        <v>0</v>
      </c>
      <c r="BA410" s="493" t="n">
        <v>0</v>
      </c>
      <c r="BB410" s="493" t="n">
        <v>0</v>
      </c>
      <c r="BC410" s="493" t="n">
        <v>0</v>
      </c>
      <c r="BD410" s="493" t="n">
        <v>0</v>
      </c>
      <c r="BE410" s="493" t="n">
        <v>0</v>
      </c>
      <c r="BF410" s="493" t="n">
        <v>0</v>
      </c>
      <c r="BG410" s="493" t="n">
        <v>0</v>
      </c>
      <c r="BH410" s="493" t="n">
        <v>0</v>
      </c>
      <c r="BI410" s="493" t="n">
        <v>0</v>
      </c>
      <c r="BJ410" s="493" t="n">
        <v>0</v>
      </c>
      <c r="BK410" s="493" t="n">
        <v>0</v>
      </c>
      <c r="BL410" s="493" t="n">
        <v>0</v>
      </c>
      <c r="BM410" s="493" t="n">
        <v>0</v>
      </c>
      <c r="BN410" s="493" t="n">
        <v>0</v>
      </c>
      <c r="BO410" s="493" t="n">
        <v>0</v>
      </c>
      <c r="BP410" s="493" t="n">
        <v>0</v>
      </c>
      <c r="BQ410" s="493" t="n">
        <v>0</v>
      </c>
      <c r="BR410" s="493" t="n">
        <v>0</v>
      </c>
      <c r="BS410" s="493" t="n">
        <v>0</v>
      </c>
      <c r="BT410" s="493" t="n">
        <v>0</v>
      </c>
      <c r="BU410" s="493" t="n">
        <v>0</v>
      </c>
      <c r="BV410" s="493" t="n">
        <v>0</v>
      </c>
      <c r="BW410" s="493" t="n">
        <v>0</v>
      </c>
    </row>
    <row r="411">
      <c r="A411" t="inlineStr">
        <is>
          <t>[C11A1] 심혈관 질환 다중요법 목적의 복합제제 (단일 투약 형태)</t>
        </is>
      </c>
      <c r="B411" t="inlineStr">
        <is>
          <t>종근당</t>
        </is>
      </c>
      <c r="C411" t="inlineStr">
        <is>
          <t>텔미로젯</t>
        </is>
      </c>
      <c r="D411" t="inlineStr">
        <is>
          <t>종근당</t>
        </is>
      </c>
      <c r="E411" t="inlineStr">
        <is>
          <t>ezetimibe,  rosuvastatin calcium  ( as rosuvastatin),  telmisartan</t>
        </is>
      </c>
      <c r="F411" t="inlineStr">
        <is>
          <t>상급종합병원</t>
        </is>
      </c>
      <c r="G411" t="inlineStr">
        <is>
          <t>Generic</t>
        </is>
      </c>
      <c r="H411" s="493" t="n">
        <v>0</v>
      </c>
      <c r="I411" s="493" t="n">
        <v>0</v>
      </c>
      <c r="J411" s="493" t="n">
        <v>0</v>
      </c>
      <c r="K411" s="493" t="n">
        <v>0</v>
      </c>
      <c r="L411" s="493" t="n">
        <v>0</v>
      </c>
      <c r="M411" s="493" t="n">
        <v>0</v>
      </c>
      <c r="N411" s="493" t="n">
        <v>0</v>
      </c>
      <c r="O411" s="493" t="n">
        <v>0</v>
      </c>
      <c r="P411" s="493" t="n">
        <v>0</v>
      </c>
      <c r="Q411" s="493" t="n">
        <v>0</v>
      </c>
      <c r="R411" s="493" t="n">
        <v>0</v>
      </c>
      <c r="S411" s="493" t="n">
        <v>0</v>
      </c>
      <c r="T411" s="493" t="n">
        <v>0</v>
      </c>
      <c r="U411" s="493" t="n">
        <v>0</v>
      </c>
      <c r="V411" s="493" t="n">
        <v>0</v>
      </c>
      <c r="W411" s="493" t="n">
        <v>0</v>
      </c>
      <c r="X411" s="493" t="n">
        <v>0</v>
      </c>
      <c r="Y411" s="493" t="n">
        <v>0</v>
      </c>
      <c r="Z411" s="493" t="n">
        <v>0</v>
      </c>
      <c r="AA411" s="493" t="n">
        <v>0</v>
      </c>
      <c r="AB411" s="493" t="n">
        <v>0</v>
      </c>
      <c r="AC411" s="493" t="n">
        <v>0</v>
      </c>
      <c r="AD411" s="493" t="n">
        <v>0</v>
      </c>
      <c r="AE411" s="493" t="n">
        <v>0</v>
      </c>
      <c r="AF411" s="493" t="n">
        <v>0</v>
      </c>
      <c r="AG411" s="493" t="n">
        <v>0</v>
      </c>
      <c r="AH411" s="493" t="n">
        <v>0</v>
      </c>
      <c r="AI411" s="493" t="n">
        <v>0</v>
      </c>
      <c r="AJ411" s="493" t="n">
        <v>0</v>
      </c>
      <c r="AK411" s="493" t="n">
        <v>7610.68</v>
      </c>
      <c r="AL411" s="493" t="n">
        <v>4542.3</v>
      </c>
      <c r="AM411" s="493" t="n">
        <v>8086.26</v>
      </c>
      <c r="AN411" s="493" t="n">
        <v>25376.48</v>
      </c>
      <c r="AO411" s="493" t="n">
        <v>6792.4</v>
      </c>
      <c r="AP411" s="493" t="n">
        <v>12182.04</v>
      </c>
      <c r="AQ411" s="493" t="n">
        <v>9988.030000000001</v>
      </c>
      <c r="AR411" s="493" t="n">
        <v>23612.21</v>
      </c>
      <c r="AS411" s="493" t="n">
        <v>5894.28</v>
      </c>
      <c r="AT411" s="493" t="n">
        <v>24709.7</v>
      </c>
      <c r="AU411" s="493" t="n">
        <v>17214.98</v>
      </c>
      <c r="AV411" s="493" t="n">
        <v>17521.11</v>
      </c>
      <c r="AW411" s="493" t="n">
        <v>15344.24</v>
      </c>
      <c r="AX411" s="493" t="n">
        <v>24773.14</v>
      </c>
      <c r="AY411" s="493" t="n">
        <v>17738.8</v>
      </c>
      <c r="AZ411" s="493" t="n">
        <v>18907.25</v>
      </c>
      <c r="BA411" s="493" t="n">
        <v>15733.45</v>
      </c>
      <c r="BB411" s="493" t="n">
        <v>15545.9</v>
      </c>
      <c r="BC411" s="493" t="n">
        <v>16163</v>
      </c>
      <c r="BD411" s="493" t="n">
        <v>16817.25</v>
      </c>
      <c r="BE411" s="493" t="n">
        <v>15119.56</v>
      </c>
      <c r="BF411" s="493" t="n">
        <v>21061.06</v>
      </c>
      <c r="BG411" s="493" t="n">
        <v>36844.45</v>
      </c>
      <c r="BH411" s="493" t="n">
        <v>18611.25</v>
      </c>
      <c r="BI411" s="493" t="n">
        <v>19621.14</v>
      </c>
      <c r="BJ411" s="493" t="n">
        <v>29015.63</v>
      </c>
      <c r="BK411" s="493" t="n">
        <v>18827.16</v>
      </c>
      <c r="BL411" s="493" t="n">
        <v>15501.1</v>
      </c>
      <c r="BM411" s="493" t="n">
        <v>19608</v>
      </c>
      <c r="BN411" s="493" t="n">
        <v>12927.33</v>
      </c>
      <c r="BO411" s="493" t="n">
        <v>18348.59</v>
      </c>
      <c r="BP411" s="493" t="n">
        <v>11740</v>
      </c>
      <c r="BQ411" s="493" t="n">
        <v>17397.9</v>
      </c>
      <c r="BR411" s="493" t="n">
        <v>17707.14</v>
      </c>
      <c r="BS411" s="493" t="n">
        <v>13278.32</v>
      </c>
      <c r="BT411" s="493" t="n">
        <v>12946.94</v>
      </c>
      <c r="BU411" s="493" t="n">
        <v>15566.75</v>
      </c>
      <c r="BV411" s="493" t="n">
        <v>15170.63</v>
      </c>
      <c r="BW411" s="493" t="n">
        <v>17052.84</v>
      </c>
    </row>
    <row r="412">
      <c r="A412" t="inlineStr">
        <is>
          <t>[C11A1] 심혈관 질환 다중요법 목적의 복합제제 (단일 투약 형태)</t>
        </is>
      </c>
      <c r="B412" t="inlineStr">
        <is>
          <t>종근당</t>
        </is>
      </c>
      <c r="C412" t="inlineStr">
        <is>
          <t>텔미로젯</t>
        </is>
      </c>
      <c r="D412" t="inlineStr">
        <is>
          <t>종근당</t>
        </is>
      </c>
      <c r="E412" t="inlineStr">
        <is>
          <t>ezetimibe,  rosuvastatin calcium  ( as rosuvastatin),  telmisartan</t>
        </is>
      </c>
      <c r="F412" t="inlineStr">
        <is>
          <t>종합병원</t>
        </is>
      </c>
      <c r="G412" t="inlineStr">
        <is>
          <t>Generic</t>
        </is>
      </c>
      <c r="H412" s="493" t="n">
        <v>0</v>
      </c>
      <c r="I412" s="493" t="n">
        <v>0</v>
      </c>
      <c r="J412" s="493" t="n">
        <v>0</v>
      </c>
      <c r="K412" s="493" t="n">
        <v>0</v>
      </c>
      <c r="L412" s="493" t="n">
        <v>0</v>
      </c>
      <c r="M412" s="493" t="n">
        <v>0</v>
      </c>
      <c r="N412" s="493" t="n">
        <v>0</v>
      </c>
      <c r="O412" s="493" t="n">
        <v>0</v>
      </c>
      <c r="P412" s="493" t="n">
        <v>0</v>
      </c>
      <c r="Q412" s="493" t="n">
        <v>0</v>
      </c>
      <c r="R412" s="493" t="n">
        <v>0</v>
      </c>
      <c r="S412" s="493" t="n">
        <v>0</v>
      </c>
      <c r="T412" s="493" t="n">
        <v>0</v>
      </c>
      <c r="U412" s="493" t="n">
        <v>0</v>
      </c>
      <c r="V412" s="493" t="n">
        <v>0</v>
      </c>
      <c r="W412" s="493" t="n">
        <v>0</v>
      </c>
      <c r="X412" s="493" t="n">
        <v>0</v>
      </c>
      <c r="Y412" s="493" t="n">
        <v>0</v>
      </c>
      <c r="Z412" s="493" t="n">
        <v>0</v>
      </c>
      <c r="AA412" s="493" t="n">
        <v>0</v>
      </c>
      <c r="AB412" s="493" t="n">
        <v>0</v>
      </c>
      <c r="AC412" s="493" t="n">
        <v>520</v>
      </c>
      <c r="AD412" s="493" t="n">
        <v>1330.47</v>
      </c>
      <c r="AE412" s="493" t="n">
        <v>2014.88</v>
      </c>
      <c r="AF412" s="493" t="n">
        <v>1510.81</v>
      </c>
      <c r="AG412" s="493" t="n">
        <v>4595.57</v>
      </c>
      <c r="AH412" s="493" t="n">
        <v>2987.41</v>
      </c>
      <c r="AI412" s="493" t="n">
        <v>4953.11</v>
      </c>
      <c r="AJ412" s="493" t="n">
        <v>6345.31</v>
      </c>
      <c r="AK412" s="493" t="n">
        <v>7956.47</v>
      </c>
      <c r="AL412" s="493" t="n">
        <v>8254.73</v>
      </c>
      <c r="AM412" s="493" t="n">
        <v>17091.11</v>
      </c>
      <c r="AN412" s="493" t="n">
        <v>10801.41</v>
      </c>
      <c r="AO412" s="493" t="n">
        <v>7974.38</v>
      </c>
      <c r="AP412" s="493" t="n">
        <v>17582.3</v>
      </c>
      <c r="AQ412" s="493" t="n">
        <v>12366.2</v>
      </c>
      <c r="AR412" s="493" t="n">
        <v>12218.45</v>
      </c>
      <c r="AS412" s="493" t="n">
        <v>12312.44</v>
      </c>
      <c r="AT412" s="493" t="n">
        <v>12127.09</v>
      </c>
      <c r="AU412" s="493" t="n">
        <v>13239.39</v>
      </c>
      <c r="AV412" s="493" t="n">
        <v>13995.74</v>
      </c>
      <c r="AW412" s="493" t="n">
        <v>14613.9</v>
      </c>
      <c r="AX412" s="493" t="n">
        <v>13889.36</v>
      </c>
      <c r="AY412" s="493" t="n">
        <v>13172.08</v>
      </c>
      <c r="AZ412" s="493" t="n">
        <v>13606.83</v>
      </c>
      <c r="BA412" s="493" t="n">
        <v>17887.23</v>
      </c>
      <c r="BB412" s="493" t="n">
        <v>16677.6</v>
      </c>
      <c r="BC412" s="493" t="n">
        <v>17202.45</v>
      </c>
      <c r="BD412" s="493" t="n">
        <v>17365.5</v>
      </c>
      <c r="BE412" s="493" t="n">
        <v>18646.33</v>
      </c>
      <c r="BF412" s="493" t="n">
        <v>29744.05</v>
      </c>
      <c r="BG412" s="493" t="n">
        <v>31735.43</v>
      </c>
      <c r="BH412" s="493" t="n">
        <v>19473.38</v>
      </c>
      <c r="BI412" s="493" t="n">
        <v>33813.79</v>
      </c>
      <c r="BJ412" s="493" t="n">
        <v>44506.65</v>
      </c>
      <c r="BK412" s="493" t="n">
        <v>28637.64</v>
      </c>
      <c r="BL412" s="493" t="n">
        <v>40847.04</v>
      </c>
      <c r="BM412" s="493" t="n">
        <v>35054.88</v>
      </c>
      <c r="BN412" s="493" t="n">
        <v>34879.67</v>
      </c>
      <c r="BO412" s="493" t="n">
        <v>39684.69</v>
      </c>
      <c r="BP412" s="493" t="n">
        <v>32768.59</v>
      </c>
      <c r="BQ412" s="493" t="n">
        <v>31741.07</v>
      </c>
      <c r="BR412" s="493" t="n">
        <v>39391.16</v>
      </c>
      <c r="BS412" s="493" t="n">
        <v>39717.37</v>
      </c>
      <c r="BT412" s="493" t="n">
        <v>43031.74</v>
      </c>
      <c r="BU412" s="493" t="n">
        <v>38943</v>
      </c>
      <c r="BV412" s="493" t="n">
        <v>39474.67</v>
      </c>
      <c r="BW412" s="493" t="n">
        <v>48415.12</v>
      </c>
    </row>
    <row r="413">
      <c r="A413" t="inlineStr">
        <is>
          <t>[C11A1] 심혈관 질환 다중요법 목적의 복합제제 (단일 투약 형태)</t>
        </is>
      </c>
      <c r="B413" t="inlineStr">
        <is>
          <t>종근당</t>
        </is>
      </c>
      <c r="C413" t="inlineStr">
        <is>
          <t>텔미로젯</t>
        </is>
      </c>
      <c r="D413" t="inlineStr">
        <is>
          <t>종근당</t>
        </is>
      </c>
      <c r="E413" t="inlineStr">
        <is>
          <t>ezetimibe,  rosuvastatin calcium  ( as rosuvastatin),  telmisartan</t>
        </is>
      </c>
      <c r="F413" t="inlineStr">
        <is>
          <t>병원</t>
        </is>
      </c>
      <c r="G413" t="inlineStr">
        <is>
          <t>Generic</t>
        </is>
      </c>
      <c r="H413" s="493" t="n">
        <v>0</v>
      </c>
      <c r="I413" s="493" t="n">
        <v>0</v>
      </c>
      <c r="J413" s="493" t="n">
        <v>0</v>
      </c>
      <c r="K413" s="493" t="n">
        <v>0</v>
      </c>
      <c r="L413" s="493" t="n">
        <v>0</v>
      </c>
      <c r="M413" s="493" t="n">
        <v>0</v>
      </c>
      <c r="N413" s="493" t="n">
        <v>0</v>
      </c>
      <c r="O413" s="493" t="n">
        <v>0</v>
      </c>
      <c r="P413" s="493" t="n">
        <v>0</v>
      </c>
      <c r="Q413" s="493" t="n">
        <v>0</v>
      </c>
      <c r="R413" s="493" t="n">
        <v>0</v>
      </c>
      <c r="S413" s="493" t="n">
        <v>0</v>
      </c>
      <c r="T413" s="493" t="n">
        <v>0</v>
      </c>
      <c r="U413" s="493" t="n">
        <v>0</v>
      </c>
      <c r="V413" s="493" t="n">
        <v>0</v>
      </c>
      <c r="W413" s="493" t="n">
        <v>0</v>
      </c>
      <c r="X413" s="493" t="n">
        <v>0</v>
      </c>
      <c r="Y413" s="493" t="n">
        <v>0</v>
      </c>
      <c r="Z413" s="493" t="n">
        <v>0</v>
      </c>
      <c r="AA413" s="493" t="n">
        <v>0</v>
      </c>
      <c r="AB413" s="493" t="n">
        <v>1013.4</v>
      </c>
      <c r="AC413" s="493" t="n">
        <v>2015.1</v>
      </c>
      <c r="AD413" s="493" t="n">
        <v>5857.16</v>
      </c>
      <c r="AE413" s="493" t="n">
        <v>3165.4</v>
      </c>
      <c r="AF413" s="493" t="n">
        <v>3710.37</v>
      </c>
      <c r="AG413" s="493" t="n">
        <v>2531.1</v>
      </c>
      <c r="AH413" s="493" t="n">
        <v>2929.8</v>
      </c>
      <c r="AI413" s="493" t="n">
        <v>2741.9</v>
      </c>
      <c r="AJ413" s="493" t="n">
        <v>1742.7</v>
      </c>
      <c r="AK413" s="493" t="n">
        <v>1011.7</v>
      </c>
      <c r="AL413" s="493" t="n">
        <v>3366.2</v>
      </c>
      <c r="AM413" s="493" t="n">
        <v>656.36</v>
      </c>
      <c r="AN413" s="493" t="n">
        <v>1343.1</v>
      </c>
      <c r="AO413" s="493" t="n">
        <v>5229.9</v>
      </c>
      <c r="AP413" s="493" t="n">
        <v>3617.4</v>
      </c>
      <c r="AQ413" s="493" t="n">
        <v>2422.5</v>
      </c>
      <c r="AR413" s="493" t="n">
        <v>2269.2</v>
      </c>
      <c r="AS413" s="493" t="n">
        <v>362.1</v>
      </c>
      <c r="AT413" s="493" t="n">
        <v>3627.95</v>
      </c>
      <c r="AU413" s="493" t="n">
        <v>3056.28</v>
      </c>
      <c r="AV413" s="493" t="n">
        <v>800.1</v>
      </c>
      <c r="AW413" s="493" t="n">
        <v>839.36</v>
      </c>
      <c r="AX413" s="493" t="n">
        <v>1656.9</v>
      </c>
      <c r="AY413" s="493" t="n">
        <v>160.27</v>
      </c>
      <c r="AZ413" s="493" t="n">
        <v>2351.7</v>
      </c>
      <c r="BA413" s="493" t="n">
        <v>3559.93</v>
      </c>
      <c r="BB413" s="493" t="n">
        <v>1202.4</v>
      </c>
      <c r="BC413" s="493" t="n">
        <v>2647.8</v>
      </c>
      <c r="BD413" s="493" t="n">
        <v>1900.5</v>
      </c>
      <c r="BE413" s="493" t="n">
        <v>914</v>
      </c>
      <c r="BF413" s="493" t="n">
        <v>648</v>
      </c>
      <c r="BG413" s="493" t="n">
        <v>817.8</v>
      </c>
      <c r="BH413" s="493" t="n">
        <v>1507.2</v>
      </c>
      <c r="BI413" s="493" t="n">
        <v>2331.9</v>
      </c>
      <c r="BJ413" s="493" t="n">
        <v>1082</v>
      </c>
      <c r="BK413" s="493" t="n">
        <v>226.5</v>
      </c>
      <c r="BL413" s="493" t="n">
        <v>3187.8</v>
      </c>
      <c r="BM413" s="493" t="n">
        <v>0</v>
      </c>
      <c r="BN413" s="493" t="n">
        <v>2064.3</v>
      </c>
      <c r="BO413" s="493" t="n">
        <v>2209.8</v>
      </c>
      <c r="BP413" s="493" t="n">
        <v>335.4</v>
      </c>
      <c r="BQ413" s="493" t="n">
        <v>145.8</v>
      </c>
      <c r="BR413" s="493" t="n">
        <v>2276.1</v>
      </c>
      <c r="BS413" s="493" t="n">
        <v>996.3</v>
      </c>
      <c r="BT413" s="493" t="n">
        <v>579.3</v>
      </c>
      <c r="BU413" s="493" t="n">
        <v>853.2</v>
      </c>
      <c r="BV413" s="493" t="n">
        <v>1578.6</v>
      </c>
      <c r="BW413" s="493" t="n">
        <v>855.9</v>
      </c>
    </row>
    <row r="414">
      <c r="A414" t="inlineStr">
        <is>
          <t>[C11A1] 심혈관 질환 다중요법 목적의 복합제제 (단일 투약 형태)</t>
        </is>
      </c>
      <c r="B414" t="inlineStr">
        <is>
          <t>종근당</t>
        </is>
      </c>
      <c r="C414" t="inlineStr">
        <is>
          <t>텔미로젯</t>
        </is>
      </c>
      <c r="D414" t="inlineStr">
        <is>
          <t>종근당</t>
        </is>
      </c>
      <c r="E414" t="inlineStr">
        <is>
          <t>ezetimibe,  rosuvastatin calcium  ( as rosuvastatin),  telmisartan</t>
        </is>
      </c>
      <c r="F414" t="inlineStr">
        <is>
          <t>의원</t>
        </is>
      </c>
      <c r="G414" t="inlineStr">
        <is>
          <t>Generic</t>
        </is>
      </c>
      <c r="H414" s="493" t="n">
        <v>0</v>
      </c>
      <c r="I414" s="493" t="n">
        <v>0</v>
      </c>
      <c r="J414" s="493" t="n">
        <v>0</v>
      </c>
      <c r="K414" s="493" t="n">
        <v>0</v>
      </c>
      <c r="L414" s="493" t="n">
        <v>0</v>
      </c>
      <c r="M414" s="493" t="n">
        <v>0</v>
      </c>
      <c r="N414" s="493" t="n">
        <v>0</v>
      </c>
      <c r="O414" s="493" t="n">
        <v>0</v>
      </c>
      <c r="P414" s="493" t="n">
        <v>0</v>
      </c>
      <c r="Q414" s="493" t="n">
        <v>0</v>
      </c>
      <c r="R414" s="493" t="n">
        <v>0</v>
      </c>
      <c r="S414" s="493" t="n">
        <v>0</v>
      </c>
      <c r="T414" s="493" t="n">
        <v>0</v>
      </c>
      <c r="U414" s="493" t="n">
        <v>0</v>
      </c>
      <c r="V414" s="493" t="n">
        <v>0</v>
      </c>
      <c r="W414" s="493" t="n">
        <v>0</v>
      </c>
      <c r="X414" s="493" t="n">
        <v>0</v>
      </c>
      <c r="Y414" s="493" t="n">
        <v>0</v>
      </c>
      <c r="Z414" s="493" t="n">
        <v>0</v>
      </c>
      <c r="AA414" s="493" t="n">
        <v>0</v>
      </c>
      <c r="AB414" s="493" t="n">
        <v>22523.34</v>
      </c>
      <c r="AC414" s="493" t="n">
        <v>39736.39</v>
      </c>
      <c r="AD414" s="493" t="n">
        <v>51788.39</v>
      </c>
      <c r="AE414" s="493" t="n">
        <v>55011.41</v>
      </c>
      <c r="AF414" s="493" t="n">
        <v>54074.86</v>
      </c>
      <c r="AG414" s="493" t="n">
        <v>44140.57</v>
      </c>
      <c r="AH414" s="493" t="n">
        <v>50640.46</v>
      </c>
      <c r="AI414" s="493" t="n">
        <v>53657.74</v>
      </c>
      <c r="AJ414" s="493" t="n">
        <v>48575.08</v>
      </c>
      <c r="AK414" s="493" t="n">
        <v>55869.96</v>
      </c>
      <c r="AL414" s="493" t="n">
        <v>54661.37</v>
      </c>
      <c r="AM414" s="493" t="n">
        <v>53307.94</v>
      </c>
      <c r="AN414" s="493" t="n">
        <v>52265.88</v>
      </c>
      <c r="AO414" s="493" t="n">
        <v>60526.36</v>
      </c>
      <c r="AP414" s="493" t="n">
        <v>55478.2</v>
      </c>
      <c r="AQ414" s="493" t="n">
        <v>57504.25</v>
      </c>
      <c r="AR414" s="493" t="n">
        <v>64685.85</v>
      </c>
      <c r="AS414" s="493" t="n">
        <v>52712.71</v>
      </c>
      <c r="AT414" s="493" t="n">
        <v>63165.89</v>
      </c>
      <c r="AU414" s="493" t="n">
        <v>62168.43</v>
      </c>
      <c r="AV414" s="493" t="n">
        <v>52998.81</v>
      </c>
      <c r="AW414" s="493" t="n">
        <v>52731.94</v>
      </c>
      <c r="AX414" s="493" t="n">
        <v>61200.37</v>
      </c>
      <c r="AY414" s="493" t="n">
        <v>55658.32</v>
      </c>
      <c r="AZ414" s="493" t="n">
        <v>57787</v>
      </c>
      <c r="BA414" s="493" t="n">
        <v>60600.13</v>
      </c>
      <c r="BB414" s="493" t="n">
        <v>56926.31</v>
      </c>
      <c r="BC414" s="493" t="n">
        <v>65471.88</v>
      </c>
      <c r="BD414" s="493" t="n">
        <v>59008.82</v>
      </c>
      <c r="BE414" s="493" t="n">
        <v>60648.82</v>
      </c>
      <c r="BF414" s="493" t="n">
        <v>57135.65</v>
      </c>
      <c r="BG414" s="493" t="n">
        <v>55073.76</v>
      </c>
      <c r="BH414" s="493" t="n">
        <v>60316.19</v>
      </c>
      <c r="BI414" s="493" t="n">
        <v>52073.18</v>
      </c>
      <c r="BJ414" s="493" t="n">
        <v>64550.06</v>
      </c>
      <c r="BK414" s="493" t="n">
        <v>58663.49</v>
      </c>
      <c r="BL414" s="493" t="n">
        <v>61253.61</v>
      </c>
      <c r="BM414" s="493" t="n">
        <v>49804.15</v>
      </c>
      <c r="BN414" s="493" t="n">
        <v>49975.43</v>
      </c>
      <c r="BO414" s="493" t="n">
        <v>53932.94</v>
      </c>
      <c r="BP414" s="493" t="n">
        <v>58707.12</v>
      </c>
      <c r="BQ414" s="493" t="n">
        <v>45778.15</v>
      </c>
      <c r="BR414" s="493" t="n">
        <v>55511.24</v>
      </c>
      <c r="BS414" s="493" t="n">
        <v>51653.91</v>
      </c>
      <c r="BT414" s="493" t="n">
        <v>51378.8</v>
      </c>
      <c r="BU414" s="493" t="n">
        <v>50164.07</v>
      </c>
      <c r="BV414" s="493" t="n">
        <v>56941.91</v>
      </c>
      <c r="BW414" s="493" t="n">
        <v>48192.35</v>
      </c>
    </row>
    <row r="415">
      <c r="A415" t="inlineStr">
        <is>
          <t>[C11A1] 심혈관 질환 다중요법 목적의 복합제제 (단일 투약 형태)</t>
        </is>
      </c>
      <c r="B415" t="inlineStr">
        <is>
          <t>종근당</t>
        </is>
      </c>
      <c r="C415" t="inlineStr">
        <is>
          <t>텔미로젯</t>
        </is>
      </c>
      <c r="D415" t="inlineStr">
        <is>
          <t>종근당</t>
        </is>
      </c>
      <c r="E415" t="inlineStr">
        <is>
          <t>ezetimibe,  rosuvastatin calcium  ( as rosuvastatin),  telmisartan</t>
        </is>
      </c>
      <c r="F415" t="inlineStr">
        <is>
          <t>보건소</t>
        </is>
      </c>
      <c r="G415" t="inlineStr">
        <is>
          <t>Generic</t>
        </is>
      </c>
      <c r="H415" s="493" t="n">
        <v>0</v>
      </c>
      <c r="I415" s="493" t="n">
        <v>0</v>
      </c>
      <c r="J415" s="493" t="n">
        <v>0</v>
      </c>
      <c r="K415" s="493" t="n">
        <v>0</v>
      </c>
      <c r="L415" s="493" t="n">
        <v>0</v>
      </c>
      <c r="M415" s="493" t="n">
        <v>0</v>
      </c>
      <c r="N415" s="493" t="n">
        <v>0</v>
      </c>
      <c r="O415" s="493" t="n">
        <v>0</v>
      </c>
      <c r="P415" s="493" t="n">
        <v>0</v>
      </c>
      <c r="Q415" s="493" t="n">
        <v>0</v>
      </c>
      <c r="R415" s="493" t="n">
        <v>0</v>
      </c>
      <c r="S415" s="493" t="n">
        <v>0</v>
      </c>
      <c r="T415" s="493" t="n">
        <v>0</v>
      </c>
      <c r="U415" s="493" t="n">
        <v>0</v>
      </c>
      <c r="V415" s="493" t="n">
        <v>0</v>
      </c>
      <c r="W415" s="493" t="n">
        <v>0</v>
      </c>
      <c r="X415" s="493" t="n">
        <v>0</v>
      </c>
      <c r="Y415" s="493" t="n">
        <v>0</v>
      </c>
      <c r="Z415" s="493" t="n">
        <v>0</v>
      </c>
      <c r="AA415" s="493" t="n">
        <v>0</v>
      </c>
      <c r="AB415" s="493" t="n">
        <v>238.2</v>
      </c>
      <c r="AC415" s="493" t="n">
        <v>211.2</v>
      </c>
      <c r="AD415" s="493" t="n">
        <v>206.4</v>
      </c>
      <c r="AE415" s="493" t="n">
        <v>195.6</v>
      </c>
      <c r="AF415" s="493" t="n">
        <v>211.8</v>
      </c>
      <c r="AG415" s="493" t="n">
        <v>177.6</v>
      </c>
      <c r="AH415" s="493" t="n">
        <v>475.2</v>
      </c>
      <c r="AI415" s="493" t="n">
        <v>420</v>
      </c>
      <c r="AJ415" s="493" t="n">
        <v>196.5</v>
      </c>
      <c r="AK415" s="493" t="n">
        <v>781.2</v>
      </c>
      <c r="AL415" s="493" t="n">
        <v>529.2</v>
      </c>
      <c r="AM415" s="493" t="n">
        <v>720.9</v>
      </c>
      <c r="AN415" s="493" t="n">
        <v>556.5</v>
      </c>
      <c r="AO415" s="493" t="n">
        <v>442.8</v>
      </c>
      <c r="AP415" s="493" t="n">
        <v>448.8</v>
      </c>
      <c r="AQ415" s="493" t="n">
        <v>627.6</v>
      </c>
      <c r="AR415" s="493" t="n">
        <v>164.4</v>
      </c>
      <c r="AS415" s="493" t="n">
        <v>739.2</v>
      </c>
      <c r="AT415" s="493" t="n">
        <v>513.3</v>
      </c>
      <c r="AU415" s="493" t="n">
        <v>504.9</v>
      </c>
      <c r="AV415" s="493" t="n">
        <v>397.5</v>
      </c>
      <c r="AW415" s="493" t="n">
        <v>1256.88</v>
      </c>
      <c r="AX415" s="493" t="n">
        <v>430.2</v>
      </c>
      <c r="AY415" s="493" t="n">
        <v>255.6</v>
      </c>
      <c r="AZ415" s="493" t="n">
        <v>668.7</v>
      </c>
      <c r="BA415" s="493" t="n">
        <v>679.5</v>
      </c>
      <c r="BB415" s="493" t="n">
        <v>420.3</v>
      </c>
      <c r="BC415" s="493" t="n">
        <v>559.8</v>
      </c>
      <c r="BD415" s="493" t="n">
        <v>360</v>
      </c>
      <c r="BE415" s="493" t="n">
        <v>403.5</v>
      </c>
      <c r="BF415" s="493" t="n">
        <v>765</v>
      </c>
      <c r="BG415" s="493" t="n">
        <v>449.4</v>
      </c>
      <c r="BH415" s="493" t="n">
        <v>0</v>
      </c>
      <c r="BI415" s="493" t="n">
        <v>1098</v>
      </c>
      <c r="BJ415" s="493" t="n">
        <v>273.6</v>
      </c>
      <c r="BK415" s="493" t="n">
        <v>226.8</v>
      </c>
      <c r="BL415" s="493" t="n">
        <v>267.3</v>
      </c>
      <c r="BM415" s="493" t="n">
        <v>572.4</v>
      </c>
      <c r="BN415" s="493" t="n">
        <v>0</v>
      </c>
      <c r="BO415" s="493" t="n">
        <v>457.2</v>
      </c>
      <c r="BP415" s="493" t="n">
        <v>597.6</v>
      </c>
      <c r="BQ415" s="493" t="n">
        <v>0</v>
      </c>
      <c r="BR415" s="493" t="n">
        <v>570</v>
      </c>
      <c r="BS415" s="493" t="n">
        <v>347.4</v>
      </c>
      <c r="BT415" s="493" t="n">
        <v>242.1</v>
      </c>
      <c r="BU415" s="493" t="n">
        <v>252.9</v>
      </c>
      <c r="BV415" s="493" t="n">
        <v>589.5</v>
      </c>
      <c r="BW415" s="493" t="n">
        <v>224.1</v>
      </c>
    </row>
    <row r="416">
      <c r="A416" t="inlineStr">
        <is>
          <t>[C11A1] 심혈관 질환 다중요법 목적의 복합제제 (단일 투약 형태)</t>
        </is>
      </c>
      <c r="B416" t="inlineStr">
        <is>
          <t>종근당</t>
        </is>
      </c>
      <c r="C416" t="inlineStr">
        <is>
          <t>텔미로젯</t>
        </is>
      </c>
      <c r="D416" t="inlineStr">
        <is>
          <t>종근당</t>
        </is>
      </c>
      <c r="E416" t="inlineStr">
        <is>
          <t>ezetimibe,  rosuvastatin calcium  ( as rosuvastatin),  telmisartan</t>
        </is>
      </c>
      <c r="F416" t="inlineStr">
        <is>
          <t>기타(치과의원, 치과병원 등)</t>
        </is>
      </c>
      <c r="G416" t="inlineStr">
        <is>
          <t>Generic</t>
        </is>
      </c>
      <c r="H416" s="493" t="n">
        <v>0</v>
      </c>
      <c r="I416" s="493" t="n">
        <v>0</v>
      </c>
      <c r="J416" s="493" t="n">
        <v>0</v>
      </c>
      <c r="K416" s="493" t="n">
        <v>0</v>
      </c>
      <c r="L416" s="493" t="n">
        <v>0</v>
      </c>
      <c r="M416" s="493" t="n">
        <v>0</v>
      </c>
      <c r="N416" s="493" t="n">
        <v>0</v>
      </c>
      <c r="O416" s="493" t="n">
        <v>0</v>
      </c>
      <c r="P416" s="493" t="n">
        <v>0</v>
      </c>
      <c r="Q416" s="493" t="n">
        <v>0</v>
      </c>
      <c r="R416" s="493" t="n">
        <v>0</v>
      </c>
      <c r="S416" s="493" t="n">
        <v>0</v>
      </c>
      <c r="T416" s="493" t="n">
        <v>0</v>
      </c>
      <c r="U416" s="493" t="n">
        <v>0</v>
      </c>
      <c r="V416" s="493" t="n">
        <v>0</v>
      </c>
      <c r="W416" s="493" t="n">
        <v>0</v>
      </c>
      <c r="X416" s="493" t="n">
        <v>0</v>
      </c>
      <c r="Y416" s="493" t="n">
        <v>0</v>
      </c>
      <c r="Z416" s="493" t="n">
        <v>0</v>
      </c>
      <c r="AA416" s="493" t="n">
        <v>0</v>
      </c>
      <c r="AB416" s="493" t="n">
        <v>0</v>
      </c>
      <c r="AC416" s="493" t="n">
        <v>0</v>
      </c>
      <c r="AD416" s="493" t="n">
        <v>0</v>
      </c>
      <c r="AE416" s="493" t="n">
        <v>0</v>
      </c>
      <c r="AF416" s="493" t="n">
        <v>0</v>
      </c>
      <c r="AG416" s="493" t="n">
        <v>0</v>
      </c>
      <c r="AH416" s="493" t="n">
        <v>0</v>
      </c>
      <c r="AI416" s="493" t="n">
        <v>0</v>
      </c>
      <c r="AJ416" s="493" t="n">
        <v>0</v>
      </c>
      <c r="AK416" s="493" t="n">
        <v>0</v>
      </c>
      <c r="AL416" s="493" t="n">
        <v>0</v>
      </c>
      <c r="AM416" s="493" t="n">
        <v>0</v>
      </c>
      <c r="AN416" s="493" t="n">
        <v>0</v>
      </c>
      <c r="AO416" s="493" t="n">
        <v>0</v>
      </c>
      <c r="AP416" s="493" t="n">
        <v>0</v>
      </c>
      <c r="AQ416" s="493" t="n">
        <v>0</v>
      </c>
      <c r="AR416" s="493" t="n">
        <v>0</v>
      </c>
      <c r="AS416" s="493" t="n">
        <v>0</v>
      </c>
      <c r="AT416" s="493" t="n">
        <v>0</v>
      </c>
      <c r="AU416" s="493" t="n">
        <v>0</v>
      </c>
      <c r="AV416" s="493" t="n">
        <v>0</v>
      </c>
      <c r="AW416" s="493" t="n">
        <v>0</v>
      </c>
      <c r="AX416" s="493" t="n">
        <v>0</v>
      </c>
      <c r="AY416" s="493" t="n">
        <v>0</v>
      </c>
      <c r="AZ416" s="493" t="n">
        <v>0</v>
      </c>
      <c r="BA416" s="493" t="n">
        <v>0</v>
      </c>
      <c r="BB416" s="493" t="n">
        <v>267</v>
      </c>
      <c r="BC416" s="493" t="n">
        <v>150.9</v>
      </c>
      <c r="BD416" s="493" t="n">
        <v>0</v>
      </c>
      <c r="BE416" s="493" t="n">
        <v>0</v>
      </c>
      <c r="BF416" s="493" t="n">
        <v>0</v>
      </c>
      <c r="BG416" s="493" t="n">
        <v>0</v>
      </c>
      <c r="BH416" s="493" t="n">
        <v>0</v>
      </c>
      <c r="BI416" s="493" t="n">
        <v>0</v>
      </c>
      <c r="BJ416" s="493" t="n">
        <v>0</v>
      </c>
      <c r="BK416" s="493" t="n">
        <v>0</v>
      </c>
      <c r="BL416" s="493" t="n">
        <v>0</v>
      </c>
      <c r="BM416" s="493" t="n">
        <v>0</v>
      </c>
      <c r="BN416" s="493" t="n">
        <v>0</v>
      </c>
      <c r="BO416" s="493" t="n">
        <v>0</v>
      </c>
      <c r="BP416" s="493" t="n">
        <v>0</v>
      </c>
      <c r="BQ416" s="493" t="n">
        <v>0</v>
      </c>
      <c r="BR416" s="493" t="n">
        <v>0</v>
      </c>
      <c r="BS416" s="493" t="n">
        <v>0</v>
      </c>
      <c r="BT416" s="493" t="n">
        <v>0</v>
      </c>
      <c r="BU416" s="493" t="n">
        <v>251.4</v>
      </c>
      <c r="BV416" s="493" t="n">
        <v>283.2</v>
      </c>
      <c r="BW416" s="493" t="n">
        <v>290.4</v>
      </c>
    </row>
    <row r="417">
      <c r="A417" t="inlineStr">
        <is>
          <t>[C11A1] 심혈관 질환 다중요법 목적의 복합제제 (단일 투약 형태)</t>
        </is>
      </c>
      <c r="B417" t="inlineStr">
        <is>
          <t>종근당</t>
        </is>
      </c>
      <c r="C417" t="inlineStr">
        <is>
          <t>텔미트렌 에스</t>
        </is>
      </c>
      <c r="D417" t="inlineStr">
        <is>
          <t>종근당</t>
        </is>
      </c>
      <c r="E417" t="inlineStr">
        <is>
          <t>rosuvastatin calcium  ( as rosuvastatin),  telmisartan</t>
        </is>
      </c>
      <c r="F417" t="inlineStr">
        <is>
          <t>종합병원</t>
        </is>
      </c>
      <c r="G417" t="inlineStr">
        <is>
          <t>Generic</t>
        </is>
      </c>
      <c r="H417" s="493" t="n">
        <v>0</v>
      </c>
      <c r="I417" s="493" t="n">
        <v>0</v>
      </c>
      <c r="J417" s="493" t="n">
        <v>0</v>
      </c>
      <c r="K417" s="493" t="n">
        <v>0</v>
      </c>
      <c r="L417" s="493" t="n">
        <v>0</v>
      </c>
      <c r="M417" s="493" t="n">
        <v>0</v>
      </c>
      <c r="N417" s="493" t="n">
        <v>0</v>
      </c>
      <c r="O417" s="493" t="n">
        <v>0</v>
      </c>
      <c r="P417" s="493" t="n">
        <v>0</v>
      </c>
      <c r="Q417" s="493" t="n">
        <v>0</v>
      </c>
      <c r="R417" s="493" t="n">
        <v>505.2</v>
      </c>
      <c r="S417" s="493" t="n">
        <v>526.8</v>
      </c>
      <c r="T417" s="493" t="n">
        <v>396.9</v>
      </c>
      <c r="U417" s="493" t="n">
        <v>1094.7</v>
      </c>
      <c r="V417" s="493" t="n">
        <v>0</v>
      </c>
      <c r="W417" s="493" t="n">
        <v>410.4</v>
      </c>
      <c r="X417" s="493" t="n">
        <v>0</v>
      </c>
      <c r="Y417" s="493" t="n">
        <v>305.24</v>
      </c>
      <c r="Z417" s="493" t="n">
        <v>661.02</v>
      </c>
      <c r="AA417" s="493" t="n">
        <v>434.4</v>
      </c>
      <c r="AB417" s="493" t="n">
        <v>68.09999999999999</v>
      </c>
      <c r="AC417" s="493" t="n">
        <v>1188</v>
      </c>
      <c r="AD417" s="493" t="n">
        <v>510</v>
      </c>
      <c r="AE417" s="493" t="n">
        <v>194.4</v>
      </c>
      <c r="AF417" s="493" t="n">
        <v>627</v>
      </c>
      <c r="AG417" s="493" t="n">
        <v>1532.4</v>
      </c>
      <c r="AH417" s="493" t="n">
        <v>798.15</v>
      </c>
      <c r="AI417" s="493" t="n">
        <v>60.48</v>
      </c>
      <c r="AJ417" s="493" t="n">
        <v>440.36</v>
      </c>
      <c r="AK417" s="493" t="n">
        <v>1445.76</v>
      </c>
      <c r="AL417" s="493" t="n">
        <v>139.2</v>
      </c>
      <c r="AM417" s="493" t="n">
        <v>652.98</v>
      </c>
      <c r="AN417" s="493" t="n">
        <v>1541.82</v>
      </c>
      <c r="AO417" s="493" t="n">
        <v>1949.4</v>
      </c>
      <c r="AP417" s="493" t="n">
        <v>778.2</v>
      </c>
      <c r="AQ417" s="493" t="n">
        <v>1268.88</v>
      </c>
      <c r="AR417" s="493" t="n">
        <v>672.49</v>
      </c>
      <c r="AS417" s="493" t="n">
        <v>3499.8</v>
      </c>
      <c r="AT417" s="493" t="n">
        <v>2670.3</v>
      </c>
      <c r="AU417" s="493" t="n">
        <v>3969.03</v>
      </c>
      <c r="AV417" s="493" t="n">
        <v>5372.8</v>
      </c>
      <c r="AW417" s="493" t="n">
        <v>3281.13</v>
      </c>
      <c r="AX417" s="493" t="n">
        <v>3415.28</v>
      </c>
      <c r="AY417" s="493" t="n">
        <v>4626.76</v>
      </c>
      <c r="AZ417" s="493" t="n">
        <v>5811.84</v>
      </c>
      <c r="BA417" s="493" t="n">
        <v>4475.7</v>
      </c>
      <c r="BB417" s="493" t="n">
        <v>4849.61</v>
      </c>
      <c r="BC417" s="493" t="n">
        <v>144.6</v>
      </c>
      <c r="BD417" s="493" t="n">
        <v>153.9</v>
      </c>
      <c r="BE417" s="493" t="n">
        <v>0</v>
      </c>
      <c r="BF417" s="493" t="n">
        <v>0</v>
      </c>
      <c r="BG417" s="493" t="n">
        <v>0</v>
      </c>
      <c r="BH417" s="493" t="n">
        <v>0</v>
      </c>
      <c r="BI417" s="493" t="n">
        <v>0</v>
      </c>
      <c r="BJ417" s="493" t="n">
        <v>0</v>
      </c>
      <c r="BK417" s="493" t="n">
        <v>0</v>
      </c>
      <c r="BL417" s="493" t="n">
        <v>0</v>
      </c>
      <c r="BM417" s="493" t="n">
        <v>0</v>
      </c>
      <c r="BN417" s="493" t="n">
        <v>0</v>
      </c>
      <c r="BO417" s="493" t="n">
        <v>0</v>
      </c>
      <c r="BP417" s="493" t="n">
        <v>0</v>
      </c>
      <c r="BQ417" s="493" t="n">
        <v>0</v>
      </c>
      <c r="BR417" s="493" t="n">
        <v>0</v>
      </c>
      <c r="BS417" s="493" t="n">
        <v>0</v>
      </c>
      <c r="BT417" s="493" t="n">
        <v>0</v>
      </c>
      <c r="BU417" s="493" t="n">
        <v>0</v>
      </c>
      <c r="BV417" s="493" t="n">
        <v>0</v>
      </c>
      <c r="BW417" s="493" t="n">
        <v>0</v>
      </c>
    </row>
    <row r="418">
      <c r="A418" t="inlineStr">
        <is>
          <t>[C11A1] 심혈관 질환 다중요법 목적의 복합제제 (단일 투약 형태)</t>
        </is>
      </c>
      <c r="B418" t="inlineStr">
        <is>
          <t>종근당</t>
        </is>
      </c>
      <c r="C418" t="inlineStr">
        <is>
          <t>텔미트렌 에스</t>
        </is>
      </c>
      <c r="D418" t="inlineStr">
        <is>
          <t>종근당</t>
        </is>
      </c>
      <c r="E418" t="inlineStr">
        <is>
          <t>rosuvastatin calcium  ( as rosuvastatin),  telmisartan</t>
        </is>
      </c>
      <c r="F418" t="inlineStr">
        <is>
          <t>병원</t>
        </is>
      </c>
      <c r="G418" t="inlineStr">
        <is>
          <t>Generic</t>
        </is>
      </c>
      <c r="H418" s="493" t="n">
        <v>0</v>
      </c>
      <c r="I418" s="493" t="n">
        <v>0</v>
      </c>
      <c r="J418" s="493" t="n">
        <v>0</v>
      </c>
      <c r="K418" s="493" t="n">
        <v>0</v>
      </c>
      <c r="L418" s="493" t="n">
        <v>0</v>
      </c>
      <c r="M418" s="493" t="n">
        <v>0</v>
      </c>
      <c r="N418" s="493" t="n">
        <v>240</v>
      </c>
      <c r="O418" s="493" t="n">
        <v>936</v>
      </c>
      <c r="P418" s="493" t="n">
        <v>960</v>
      </c>
      <c r="Q418" s="493" t="n">
        <v>240</v>
      </c>
      <c r="R418" s="493" t="n">
        <v>656.67</v>
      </c>
      <c r="S418" s="493" t="n">
        <v>964.16</v>
      </c>
      <c r="T418" s="493" t="n">
        <v>979.2</v>
      </c>
      <c r="U418" s="493" t="n">
        <v>1118.94</v>
      </c>
      <c r="V418" s="493" t="n">
        <v>636.3</v>
      </c>
      <c r="W418" s="493" t="n">
        <v>1242.6</v>
      </c>
      <c r="X418" s="493" t="n">
        <v>521.7</v>
      </c>
      <c r="Y418" s="493" t="n">
        <v>1359.6</v>
      </c>
      <c r="Z418" s="493" t="n">
        <v>1472.7</v>
      </c>
      <c r="AA418" s="493" t="n">
        <v>3034.9</v>
      </c>
      <c r="AB418" s="493" t="n">
        <v>2051.1</v>
      </c>
      <c r="AC418" s="493" t="n">
        <v>2040</v>
      </c>
      <c r="AD418" s="493" t="n">
        <v>1624.1</v>
      </c>
      <c r="AE418" s="493" t="n">
        <v>2749.75</v>
      </c>
      <c r="AF418" s="493" t="n">
        <v>2159.4</v>
      </c>
      <c r="AG418" s="493" t="n">
        <v>4385.51</v>
      </c>
      <c r="AH418" s="493" t="n">
        <v>3122</v>
      </c>
      <c r="AI418" s="493" t="n">
        <v>3160.9</v>
      </c>
      <c r="AJ418" s="493" t="n">
        <v>3610.2</v>
      </c>
      <c r="AK418" s="493" t="n">
        <v>5990.1</v>
      </c>
      <c r="AL418" s="493" t="n">
        <v>1716.2</v>
      </c>
      <c r="AM418" s="493" t="n">
        <v>1879</v>
      </c>
      <c r="AN418" s="493" t="n">
        <v>5392.7</v>
      </c>
      <c r="AO418" s="493" t="n">
        <v>2274.35</v>
      </c>
      <c r="AP418" s="493" t="n">
        <v>2700</v>
      </c>
      <c r="AQ418" s="493" t="n">
        <v>3679.45</v>
      </c>
      <c r="AR418" s="493" t="n">
        <v>1395.7</v>
      </c>
      <c r="AS418" s="493" t="n">
        <v>1879.1</v>
      </c>
      <c r="AT418" s="493" t="n">
        <v>3749.6</v>
      </c>
      <c r="AU418" s="493" t="n">
        <v>2293.85</v>
      </c>
      <c r="AV418" s="493" t="n">
        <v>1239.4</v>
      </c>
      <c r="AW418" s="493" t="n">
        <v>3713.5</v>
      </c>
      <c r="AX418" s="493" t="n">
        <v>1031.1</v>
      </c>
      <c r="AY418" s="493" t="n">
        <v>2836.1</v>
      </c>
      <c r="AZ418" s="493" t="n">
        <v>1624.3</v>
      </c>
      <c r="BA418" s="493" t="n">
        <v>2702.99</v>
      </c>
      <c r="BB418" s="493" t="n">
        <v>3948.55</v>
      </c>
      <c r="BC418" s="493" t="n">
        <v>1448.2</v>
      </c>
      <c r="BD418" s="493" t="n">
        <v>0</v>
      </c>
      <c r="BE418" s="493" t="n">
        <v>299.7</v>
      </c>
      <c r="BF418" s="493" t="n">
        <v>304.2</v>
      </c>
      <c r="BG418" s="493" t="n">
        <v>0</v>
      </c>
      <c r="BH418" s="493" t="n">
        <v>0</v>
      </c>
      <c r="BI418" s="493" t="n">
        <v>706.5</v>
      </c>
      <c r="BJ418" s="493" t="n">
        <v>0</v>
      </c>
      <c r="BK418" s="493" t="n">
        <v>0</v>
      </c>
      <c r="BL418" s="493" t="n">
        <v>0</v>
      </c>
      <c r="BM418" s="493" t="n">
        <v>0</v>
      </c>
      <c r="BN418" s="493" t="n">
        <v>0</v>
      </c>
      <c r="BO418" s="493" t="n">
        <v>0</v>
      </c>
      <c r="BP418" s="493" t="n">
        <v>0</v>
      </c>
      <c r="BQ418" s="493" t="n">
        <v>0</v>
      </c>
      <c r="BR418" s="493" t="n">
        <v>0</v>
      </c>
      <c r="BS418" s="493" t="n">
        <v>0</v>
      </c>
      <c r="BT418" s="493" t="n">
        <v>0</v>
      </c>
      <c r="BU418" s="493" t="n">
        <v>0</v>
      </c>
      <c r="BV418" s="493" t="n">
        <v>0</v>
      </c>
      <c r="BW418" s="493" t="n">
        <v>0</v>
      </c>
    </row>
    <row r="419">
      <c r="A419" t="inlineStr">
        <is>
          <t>[C11A1] 심혈관 질환 다중요법 목적의 복합제제 (단일 투약 형태)</t>
        </is>
      </c>
      <c r="B419" t="inlineStr">
        <is>
          <t>종근당</t>
        </is>
      </c>
      <c r="C419" t="inlineStr">
        <is>
          <t>텔미트렌 에스</t>
        </is>
      </c>
      <c r="D419" t="inlineStr">
        <is>
          <t>종근당</t>
        </is>
      </c>
      <c r="E419" t="inlineStr">
        <is>
          <t>rosuvastatin calcium  ( as rosuvastatin),  telmisartan</t>
        </is>
      </c>
      <c r="F419" t="inlineStr">
        <is>
          <t>의원</t>
        </is>
      </c>
      <c r="G419" t="inlineStr">
        <is>
          <t>Generic</t>
        </is>
      </c>
      <c r="H419" s="493" t="n">
        <v>0</v>
      </c>
      <c r="I419" s="493" t="n">
        <v>0</v>
      </c>
      <c r="J419" s="493" t="n">
        <v>0</v>
      </c>
      <c r="K419" s="493" t="n">
        <v>0</v>
      </c>
      <c r="L419" s="493" t="n">
        <v>0</v>
      </c>
      <c r="M419" s="493" t="n">
        <v>0</v>
      </c>
      <c r="N419" s="493" t="n">
        <v>9497.4</v>
      </c>
      <c r="O419" s="493" t="n">
        <v>9165.65</v>
      </c>
      <c r="P419" s="493" t="n">
        <v>15503.2</v>
      </c>
      <c r="Q419" s="493" t="n">
        <v>14247.1</v>
      </c>
      <c r="R419" s="493" t="n">
        <v>20996.52</v>
      </c>
      <c r="S419" s="493" t="n">
        <v>27405.3</v>
      </c>
      <c r="T419" s="493" t="n">
        <v>27821.14</v>
      </c>
      <c r="U419" s="493" t="n">
        <v>22681.05</v>
      </c>
      <c r="V419" s="493" t="n">
        <v>27754.7</v>
      </c>
      <c r="W419" s="493" t="n">
        <v>27217.5</v>
      </c>
      <c r="X419" s="493" t="n">
        <v>25928.48</v>
      </c>
      <c r="Y419" s="493" t="n">
        <v>29384.19</v>
      </c>
      <c r="Z419" s="493" t="n">
        <v>29745</v>
      </c>
      <c r="AA419" s="493" t="n">
        <v>41351.33</v>
      </c>
      <c r="AB419" s="493" t="n">
        <v>32897.6</v>
      </c>
      <c r="AC419" s="493" t="n">
        <v>45402.6</v>
      </c>
      <c r="AD419" s="493" t="n">
        <v>37075.8</v>
      </c>
      <c r="AE419" s="493" t="n">
        <v>42364.8</v>
      </c>
      <c r="AF419" s="493" t="n">
        <v>38566.4</v>
      </c>
      <c r="AG419" s="493" t="n">
        <v>47165.9</v>
      </c>
      <c r="AH419" s="493" t="n">
        <v>39388.4</v>
      </c>
      <c r="AI419" s="493" t="n">
        <v>46047.23</v>
      </c>
      <c r="AJ419" s="493" t="n">
        <v>33884.03</v>
      </c>
      <c r="AK419" s="493" t="n">
        <v>35189.95</v>
      </c>
      <c r="AL419" s="493" t="n">
        <v>28764.48</v>
      </c>
      <c r="AM419" s="493" t="n">
        <v>32830.85</v>
      </c>
      <c r="AN419" s="493" t="n">
        <v>34127.6</v>
      </c>
      <c r="AO419" s="493" t="n">
        <v>28686.77</v>
      </c>
      <c r="AP419" s="493" t="n">
        <v>33029.6</v>
      </c>
      <c r="AQ419" s="493" t="n">
        <v>33742.3</v>
      </c>
      <c r="AR419" s="493" t="n">
        <v>29398.7</v>
      </c>
      <c r="AS419" s="493" t="n">
        <v>41976.1</v>
      </c>
      <c r="AT419" s="493" t="n">
        <v>45772.93</v>
      </c>
      <c r="AU419" s="493" t="n">
        <v>70166.12</v>
      </c>
      <c r="AV419" s="493" t="n">
        <v>52310.28</v>
      </c>
      <c r="AW419" s="493" t="n">
        <v>61134.76</v>
      </c>
      <c r="AX419" s="493" t="n">
        <v>63396.24</v>
      </c>
      <c r="AY419" s="493" t="n">
        <v>63383.04</v>
      </c>
      <c r="AZ419" s="493" t="n">
        <v>54213.04</v>
      </c>
      <c r="BA419" s="493" t="n">
        <v>58422.24</v>
      </c>
      <c r="BB419" s="493" t="n">
        <v>23428.84</v>
      </c>
      <c r="BC419" s="493" t="n">
        <v>20139.62</v>
      </c>
      <c r="BD419" s="493" t="n">
        <v>14345.04</v>
      </c>
      <c r="BE419" s="493" t="n">
        <v>8124.9</v>
      </c>
      <c r="BF419" s="493" t="n">
        <v>8010.3</v>
      </c>
      <c r="BG419" s="493" t="n">
        <v>5475</v>
      </c>
      <c r="BH419" s="493" t="n">
        <v>6454.7</v>
      </c>
      <c r="BI419" s="493" t="n">
        <v>3692.5</v>
      </c>
      <c r="BJ419" s="493" t="n">
        <v>0</v>
      </c>
      <c r="BK419" s="493" t="n">
        <v>2999.4</v>
      </c>
      <c r="BL419" s="493" t="n">
        <v>0</v>
      </c>
      <c r="BM419" s="493" t="n">
        <v>0</v>
      </c>
      <c r="BN419" s="493" t="n">
        <v>0</v>
      </c>
      <c r="BO419" s="493" t="n">
        <v>0</v>
      </c>
      <c r="BP419" s="493" t="n">
        <v>0</v>
      </c>
      <c r="BQ419" s="493" t="n">
        <v>0</v>
      </c>
      <c r="BR419" s="493" t="n">
        <v>0</v>
      </c>
      <c r="BS419" s="493" t="n">
        <v>0</v>
      </c>
      <c r="BT419" s="493" t="n">
        <v>0</v>
      </c>
      <c r="BU419" s="493" t="n">
        <v>0</v>
      </c>
      <c r="BV419" s="493" t="n">
        <v>0</v>
      </c>
      <c r="BW419" s="493" t="n">
        <v>0</v>
      </c>
    </row>
    <row r="420">
      <c r="A420" t="inlineStr">
        <is>
          <t>[C11A1] 심혈관 질환 다중요법 목적의 복합제제 (단일 투약 형태)</t>
        </is>
      </c>
      <c r="B420" t="inlineStr">
        <is>
          <t>종근당</t>
        </is>
      </c>
      <c r="C420" t="inlineStr">
        <is>
          <t>텔미트렌 에스</t>
        </is>
      </c>
      <c r="D420" t="inlineStr">
        <is>
          <t>종근당</t>
        </is>
      </c>
      <c r="E420" t="inlineStr">
        <is>
          <t>rosuvastatin calcium  ( as rosuvastatin),  telmisartan</t>
        </is>
      </c>
      <c r="F420" t="inlineStr">
        <is>
          <t>보건소</t>
        </is>
      </c>
      <c r="G420" t="inlineStr">
        <is>
          <t>Generic</t>
        </is>
      </c>
      <c r="H420" s="493" t="n">
        <v>0</v>
      </c>
      <c r="I420" s="493" t="n">
        <v>0</v>
      </c>
      <c r="J420" s="493" t="n">
        <v>0</v>
      </c>
      <c r="K420" s="493" t="n">
        <v>0</v>
      </c>
      <c r="L420" s="493" t="n">
        <v>0</v>
      </c>
      <c r="M420" s="493" t="n">
        <v>0</v>
      </c>
      <c r="N420" s="493" t="n">
        <v>187.2</v>
      </c>
      <c r="O420" s="493" t="n">
        <v>0</v>
      </c>
      <c r="P420" s="493" t="n">
        <v>178.8</v>
      </c>
      <c r="Q420" s="493" t="n">
        <v>0</v>
      </c>
      <c r="R420" s="493" t="n">
        <v>156</v>
      </c>
      <c r="S420" s="493" t="n">
        <v>0</v>
      </c>
      <c r="T420" s="493" t="n">
        <v>67.8</v>
      </c>
      <c r="U420" s="493" t="n">
        <v>0</v>
      </c>
      <c r="V420" s="493" t="n">
        <v>59.4</v>
      </c>
      <c r="W420" s="493" t="n">
        <v>0</v>
      </c>
      <c r="X420" s="493" t="n">
        <v>28.8</v>
      </c>
      <c r="Y420" s="493" t="n">
        <v>0</v>
      </c>
      <c r="Z420" s="493" t="n">
        <v>0</v>
      </c>
      <c r="AA420" s="493" t="n">
        <v>0</v>
      </c>
      <c r="AB420" s="493" t="n">
        <v>0</v>
      </c>
      <c r="AC420" s="493" t="n">
        <v>0</v>
      </c>
      <c r="AD420" s="493" t="n">
        <v>0</v>
      </c>
      <c r="AE420" s="493" t="n">
        <v>0</v>
      </c>
      <c r="AF420" s="493" t="n">
        <v>0</v>
      </c>
      <c r="AG420" s="493" t="n">
        <v>0</v>
      </c>
      <c r="AH420" s="493" t="n">
        <v>0</v>
      </c>
      <c r="AI420" s="493" t="n">
        <v>0</v>
      </c>
      <c r="AJ420" s="493" t="n">
        <v>0</v>
      </c>
      <c r="AK420" s="493" t="n">
        <v>0</v>
      </c>
      <c r="AL420" s="493" t="n">
        <v>0</v>
      </c>
      <c r="AM420" s="493" t="n">
        <v>0</v>
      </c>
      <c r="AN420" s="493" t="n">
        <v>256.2</v>
      </c>
      <c r="AO420" s="493" t="n">
        <v>0</v>
      </c>
      <c r="AP420" s="493" t="n">
        <v>759.9</v>
      </c>
      <c r="AQ420" s="493" t="n">
        <v>0</v>
      </c>
      <c r="AR420" s="493" t="n">
        <v>0</v>
      </c>
      <c r="AS420" s="493" t="n">
        <v>0</v>
      </c>
      <c r="AT420" s="493" t="n">
        <v>1610.7</v>
      </c>
      <c r="AU420" s="493" t="n">
        <v>0</v>
      </c>
      <c r="AV420" s="493" t="n">
        <v>0</v>
      </c>
      <c r="AW420" s="493" t="n">
        <v>0</v>
      </c>
      <c r="AX420" s="493" t="n">
        <v>819.6</v>
      </c>
      <c r="AY420" s="493" t="n">
        <v>0</v>
      </c>
      <c r="AZ420" s="493" t="n">
        <v>0</v>
      </c>
      <c r="BA420" s="493" t="n">
        <v>573.3</v>
      </c>
      <c r="BB420" s="493" t="n">
        <v>0</v>
      </c>
      <c r="BC420" s="493" t="n">
        <v>0</v>
      </c>
      <c r="BD420" s="493" t="n">
        <v>429.6</v>
      </c>
      <c r="BE420" s="493" t="n">
        <v>0</v>
      </c>
      <c r="BF420" s="493" t="n">
        <v>36</v>
      </c>
      <c r="BG420" s="493" t="n">
        <v>0</v>
      </c>
      <c r="BH420" s="493" t="n">
        <v>30.6</v>
      </c>
      <c r="BI420" s="493" t="n">
        <v>0</v>
      </c>
      <c r="BJ420" s="493" t="n">
        <v>0</v>
      </c>
      <c r="BK420" s="493" t="n">
        <v>0</v>
      </c>
      <c r="BL420" s="493" t="n">
        <v>0</v>
      </c>
      <c r="BM420" s="493" t="n">
        <v>0</v>
      </c>
      <c r="BN420" s="493" t="n">
        <v>0</v>
      </c>
      <c r="BO420" s="493" t="n">
        <v>0</v>
      </c>
      <c r="BP420" s="493" t="n">
        <v>0</v>
      </c>
      <c r="BQ420" s="493" t="n">
        <v>0</v>
      </c>
      <c r="BR420" s="493" t="n">
        <v>0</v>
      </c>
      <c r="BS420" s="493" t="n">
        <v>0</v>
      </c>
      <c r="BT420" s="493" t="n">
        <v>0</v>
      </c>
      <c r="BU420" s="493" t="n">
        <v>0</v>
      </c>
      <c r="BV420" s="493" t="n">
        <v>0</v>
      </c>
      <c r="BW420" s="493" t="n">
        <v>0</v>
      </c>
    </row>
    <row r="421">
      <c r="A421" t="inlineStr">
        <is>
          <t>[C11A1] 심혈관 질환 다중요법 목적의 복합제제 (단일 투약 형태)</t>
        </is>
      </c>
      <c r="B421" t="inlineStr">
        <is>
          <t>종근당</t>
        </is>
      </c>
      <c r="C421" t="inlineStr">
        <is>
          <t>텔미트렌 에스</t>
        </is>
      </c>
      <c r="D421" t="inlineStr">
        <is>
          <t>종근당</t>
        </is>
      </c>
      <c r="E421" t="inlineStr">
        <is>
          <t>rosuvastatin calcium  ( as rosuvastatin),  telmisartan</t>
        </is>
      </c>
      <c r="F421" t="inlineStr">
        <is>
          <t>기타(치과의원, 치과병원 등)</t>
        </is>
      </c>
      <c r="G421" t="inlineStr">
        <is>
          <t>Generic</t>
        </is>
      </c>
      <c r="H421" s="493" t="n">
        <v>0</v>
      </c>
      <c r="I421" s="493" t="n">
        <v>0</v>
      </c>
      <c r="J421" s="493" t="n">
        <v>0</v>
      </c>
      <c r="K421" s="493" t="n">
        <v>0</v>
      </c>
      <c r="L421" s="493" t="n">
        <v>0</v>
      </c>
      <c r="M421" s="493" t="n">
        <v>0</v>
      </c>
      <c r="N421" s="493" t="n">
        <v>0</v>
      </c>
      <c r="O421" s="493" t="n">
        <v>0</v>
      </c>
      <c r="P421" s="493" t="n">
        <v>0</v>
      </c>
      <c r="Q421" s="493" t="n">
        <v>0</v>
      </c>
      <c r="R421" s="493" t="n">
        <v>0</v>
      </c>
      <c r="S421" s="493" t="n">
        <v>0</v>
      </c>
      <c r="T421" s="493" t="n">
        <v>0</v>
      </c>
      <c r="U421" s="493" t="n">
        <v>0</v>
      </c>
      <c r="V421" s="493" t="n">
        <v>0</v>
      </c>
      <c r="W421" s="493" t="n">
        <v>0</v>
      </c>
      <c r="X421" s="493" t="n">
        <v>0</v>
      </c>
      <c r="Y421" s="493" t="n">
        <v>0</v>
      </c>
      <c r="Z421" s="493" t="n">
        <v>0</v>
      </c>
      <c r="AA421" s="493" t="n">
        <v>0</v>
      </c>
      <c r="AB421" s="493" t="n">
        <v>0</v>
      </c>
      <c r="AC421" s="493" t="n">
        <v>184.8</v>
      </c>
      <c r="AD421" s="493" t="n">
        <v>0</v>
      </c>
      <c r="AE421" s="493" t="n">
        <v>0</v>
      </c>
      <c r="AF421" s="493" t="n">
        <v>0</v>
      </c>
      <c r="AG421" s="493" t="n">
        <v>0</v>
      </c>
      <c r="AH421" s="493" t="n">
        <v>0</v>
      </c>
      <c r="AI421" s="493" t="n">
        <v>0</v>
      </c>
      <c r="AJ421" s="493" t="n">
        <v>0</v>
      </c>
      <c r="AK421" s="493" t="n">
        <v>0</v>
      </c>
      <c r="AL421" s="493" t="n">
        <v>0</v>
      </c>
      <c r="AM421" s="493" t="n">
        <v>0</v>
      </c>
      <c r="AN421" s="493" t="n">
        <v>0</v>
      </c>
      <c r="AO421" s="493" t="n">
        <v>0</v>
      </c>
      <c r="AP421" s="493" t="n">
        <v>0</v>
      </c>
      <c r="AQ421" s="493" t="n">
        <v>0</v>
      </c>
      <c r="AR421" s="493" t="n">
        <v>0</v>
      </c>
      <c r="AS421" s="493" t="n">
        <v>0</v>
      </c>
      <c r="AT421" s="493" t="n">
        <v>0</v>
      </c>
      <c r="AU421" s="493" t="n">
        <v>0</v>
      </c>
      <c r="AV421" s="493" t="n">
        <v>0</v>
      </c>
      <c r="AW421" s="493" t="n">
        <v>0</v>
      </c>
      <c r="AX421" s="493" t="n">
        <v>0</v>
      </c>
      <c r="AY421" s="493" t="n">
        <v>0</v>
      </c>
      <c r="AZ421" s="493" t="n">
        <v>0</v>
      </c>
      <c r="BA421" s="493" t="n">
        <v>0</v>
      </c>
      <c r="BB421" s="493" t="n">
        <v>0</v>
      </c>
      <c r="BC421" s="493" t="n">
        <v>0</v>
      </c>
      <c r="BD421" s="493" t="n">
        <v>0</v>
      </c>
      <c r="BE421" s="493" t="n">
        <v>0</v>
      </c>
      <c r="BF421" s="493" t="n">
        <v>0</v>
      </c>
      <c r="BG421" s="493" t="n">
        <v>0</v>
      </c>
      <c r="BH421" s="493" t="n">
        <v>0</v>
      </c>
      <c r="BI421" s="493" t="n">
        <v>0</v>
      </c>
      <c r="BJ421" s="493" t="n">
        <v>0</v>
      </c>
      <c r="BK421" s="493" t="n">
        <v>0</v>
      </c>
      <c r="BL421" s="493" t="n">
        <v>0</v>
      </c>
      <c r="BM421" s="493" t="n">
        <v>0</v>
      </c>
      <c r="BN421" s="493" t="n">
        <v>0</v>
      </c>
      <c r="BO421" s="493" t="n">
        <v>0</v>
      </c>
      <c r="BP421" s="493" t="n">
        <v>0</v>
      </c>
      <c r="BQ421" s="493" t="n">
        <v>0</v>
      </c>
      <c r="BR421" s="493" t="n">
        <v>0</v>
      </c>
      <c r="BS421" s="493" t="n">
        <v>0</v>
      </c>
      <c r="BT421" s="493" t="n">
        <v>0</v>
      </c>
      <c r="BU421" s="493" t="n">
        <v>0</v>
      </c>
      <c r="BV421" s="493" t="n">
        <v>0</v>
      </c>
      <c r="BW421" s="493" t="n">
        <v>0</v>
      </c>
    </row>
    <row r="422">
      <c r="A422" t="inlineStr">
        <is>
          <t>[C11A1] 심혈관 질환 다중요법 목적의 복합제제 (단일 투약 형태)</t>
        </is>
      </c>
      <c r="B422" t="inlineStr">
        <is>
          <t>진양제약</t>
        </is>
      </c>
      <c r="C422" t="inlineStr">
        <is>
          <t>트루스타</t>
        </is>
      </c>
      <c r="D422" t="inlineStr">
        <is>
          <t>진양제약</t>
        </is>
      </c>
      <c r="E422" t="inlineStr">
        <is>
          <t>rosuvastatin calcium  ( as rosuvastatin),  telmisartan</t>
        </is>
      </c>
      <c r="F422" t="inlineStr">
        <is>
          <t>종합병원</t>
        </is>
      </c>
      <c r="G422" t="inlineStr">
        <is>
          <t>Generic</t>
        </is>
      </c>
      <c r="H422" s="493" t="n">
        <v>0</v>
      </c>
      <c r="I422" s="493" t="n">
        <v>0</v>
      </c>
      <c r="J422" s="493" t="n">
        <v>0</v>
      </c>
      <c r="K422" s="493" t="n">
        <v>0</v>
      </c>
      <c r="L422" s="493" t="n">
        <v>0</v>
      </c>
      <c r="M422" s="493" t="n">
        <v>0</v>
      </c>
      <c r="N422" s="493" t="n">
        <v>0</v>
      </c>
      <c r="O422" s="493" t="n">
        <v>0</v>
      </c>
      <c r="P422" s="493" t="n">
        <v>0</v>
      </c>
      <c r="Q422" s="493" t="n">
        <v>0</v>
      </c>
      <c r="R422" s="493" t="n">
        <v>0</v>
      </c>
      <c r="S422" s="493" t="n">
        <v>0</v>
      </c>
      <c r="T422" s="493" t="n">
        <v>0</v>
      </c>
      <c r="U422" s="493" t="n">
        <v>0</v>
      </c>
      <c r="V422" s="493" t="n">
        <v>0</v>
      </c>
      <c r="W422" s="493" t="n">
        <v>0</v>
      </c>
      <c r="X422" s="493" t="n">
        <v>0</v>
      </c>
      <c r="Y422" s="493" t="n">
        <v>0</v>
      </c>
      <c r="Z422" s="493" t="n">
        <v>0</v>
      </c>
      <c r="AA422" s="493" t="n">
        <v>0</v>
      </c>
      <c r="AB422" s="493" t="n">
        <v>0</v>
      </c>
      <c r="AC422" s="493" t="n">
        <v>0</v>
      </c>
      <c r="AD422" s="493" t="n">
        <v>0</v>
      </c>
      <c r="AE422" s="493" t="n">
        <v>2174.4</v>
      </c>
      <c r="AF422" s="493" t="n">
        <v>0</v>
      </c>
      <c r="AG422" s="493" t="n">
        <v>2160</v>
      </c>
      <c r="AH422" s="493" t="n">
        <v>0</v>
      </c>
      <c r="AI422" s="493" t="n">
        <v>2310.6</v>
      </c>
      <c r="AJ422" s="493" t="n">
        <v>0</v>
      </c>
      <c r="AK422" s="493" t="n">
        <v>2170.8</v>
      </c>
      <c r="AL422" s="493" t="n">
        <v>0</v>
      </c>
      <c r="AM422" s="493" t="n">
        <v>2454</v>
      </c>
      <c r="AN422" s="493" t="n">
        <v>0</v>
      </c>
      <c r="AO422" s="493" t="n">
        <v>2429.4</v>
      </c>
      <c r="AP422" s="493" t="n">
        <v>0</v>
      </c>
      <c r="AQ422" s="493" t="n">
        <v>2027</v>
      </c>
      <c r="AR422" s="493" t="n">
        <v>0</v>
      </c>
      <c r="AS422" s="493" t="n">
        <v>0</v>
      </c>
      <c r="AT422" s="493" t="n">
        <v>0</v>
      </c>
      <c r="AU422" s="493" t="n">
        <v>0</v>
      </c>
      <c r="AV422" s="493" t="n">
        <v>0</v>
      </c>
      <c r="AW422" s="493" t="n">
        <v>0</v>
      </c>
      <c r="AX422" s="493" t="n">
        <v>0</v>
      </c>
      <c r="AY422" s="493" t="n">
        <v>0</v>
      </c>
      <c r="AZ422" s="493" t="n">
        <v>0</v>
      </c>
      <c r="BA422" s="493" t="n">
        <v>0</v>
      </c>
      <c r="BB422" s="493" t="n">
        <v>0</v>
      </c>
      <c r="BC422" s="493" t="n">
        <v>0</v>
      </c>
      <c r="BD422" s="493" t="n">
        <v>0</v>
      </c>
      <c r="BE422" s="493" t="n">
        <v>0</v>
      </c>
      <c r="BF422" s="493" t="n">
        <v>0</v>
      </c>
      <c r="BG422" s="493" t="n">
        <v>0</v>
      </c>
      <c r="BH422" s="493" t="n">
        <v>0</v>
      </c>
      <c r="BI422" s="493" t="n">
        <v>0</v>
      </c>
      <c r="BJ422" s="493" t="n">
        <v>0</v>
      </c>
      <c r="BK422" s="493" t="n">
        <v>0</v>
      </c>
      <c r="BL422" s="493" t="n">
        <v>0</v>
      </c>
      <c r="BM422" s="493" t="n">
        <v>0</v>
      </c>
      <c r="BN422" s="493" t="n">
        <v>0</v>
      </c>
      <c r="BO422" s="493" t="n">
        <v>0</v>
      </c>
      <c r="BP422" s="493" t="n">
        <v>0</v>
      </c>
      <c r="BQ422" s="493" t="n">
        <v>369</v>
      </c>
      <c r="BR422" s="493" t="n">
        <v>362.7</v>
      </c>
      <c r="BS422" s="493" t="n">
        <v>481.2</v>
      </c>
      <c r="BT422" s="493" t="n">
        <v>1572.6</v>
      </c>
      <c r="BU422" s="493" t="n">
        <v>2901</v>
      </c>
      <c r="BV422" s="493" t="n">
        <v>0</v>
      </c>
      <c r="BW422" s="493" t="n">
        <v>2409</v>
      </c>
    </row>
    <row r="423">
      <c r="A423" t="inlineStr">
        <is>
          <t>[C11A1] 심혈관 질환 다중요법 목적의 복합제제 (단일 투약 형태)</t>
        </is>
      </c>
      <c r="B423" t="inlineStr">
        <is>
          <t>진양제약</t>
        </is>
      </c>
      <c r="C423" t="inlineStr">
        <is>
          <t>트루스타</t>
        </is>
      </c>
      <c r="D423" t="inlineStr">
        <is>
          <t>진양제약</t>
        </is>
      </c>
      <c r="E423" t="inlineStr">
        <is>
          <t>rosuvastatin calcium  ( as rosuvastatin),  telmisartan</t>
        </is>
      </c>
      <c r="F423" t="inlineStr">
        <is>
          <t>병원</t>
        </is>
      </c>
      <c r="G423" t="inlineStr">
        <is>
          <t>Generic</t>
        </is>
      </c>
      <c r="H423" s="493" t="n">
        <v>6073.54</v>
      </c>
      <c r="I423" s="493" t="n">
        <v>2798</v>
      </c>
      <c r="J423" s="493" t="n">
        <v>5399.26</v>
      </c>
      <c r="K423" s="493" t="n">
        <v>5908.8</v>
      </c>
      <c r="L423" s="493" t="n">
        <v>5693.99</v>
      </c>
      <c r="M423" s="493" t="n">
        <v>5450.1</v>
      </c>
      <c r="N423" s="493" t="n">
        <v>7053</v>
      </c>
      <c r="O423" s="493" t="n">
        <v>6470.7</v>
      </c>
      <c r="P423" s="493" t="n">
        <v>5144.4</v>
      </c>
      <c r="Q423" s="493" t="n">
        <v>6318.7</v>
      </c>
      <c r="R423" s="493" t="n">
        <v>5794.24</v>
      </c>
      <c r="S423" s="493" t="n">
        <v>3685.2</v>
      </c>
      <c r="T423" s="493" t="n">
        <v>6415.2</v>
      </c>
      <c r="U423" s="493" t="n">
        <v>4044.9</v>
      </c>
      <c r="V423" s="493" t="n">
        <v>6003.86</v>
      </c>
      <c r="W423" s="493" t="n">
        <v>4605.92</v>
      </c>
      <c r="X423" s="493" t="n">
        <v>4787.04</v>
      </c>
      <c r="Y423" s="493" t="n">
        <v>3423.84</v>
      </c>
      <c r="Z423" s="493" t="n">
        <v>8475.120000000001</v>
      </c>
      <c r="AA423" s="493" t="n">
        <v>4757.1</v>
      </c>
      <c r="AB423" s="493" t="n">
        <v>3168.6</v>
      </c>
      <c r="AC423" s="493" t="n">
        <v>4487.4</v>
      </c>
      <c r="AD423" s="493" t="n">
        <v>3492.69</v>
      </c>
      <c r="AE423" s="493" t="n">
        <v>4566</v>
      </c>
      <c r="AF423" s="493" t="n">
        <v>4130.13</v>
      </c>
      <c r="AG423" s="493" t="n">
        <v>4435.5</v>
      </c>
      <c r="AH423" s="493" t="n">
        <v>5223.95</v>
      </c>
      <c r="AI423" s="493" t="n">
        <v>3460.33</v>
      </c>
      <c r="AJ423" s="493" t="n">
        <v>6533.62</v>
      </c>
      <c r="AK423" s="493" t="n">
        <v>4103.45</v>
      </c>
      <c r="AL423" s="493" t="n">
        <v>3038.4</v>
      </c>
      <c r="AM423" s="493" t="n">
        <v>5336.25</v>
      </c>
      <c r="AN423" s="493" t="n">
        <v>3138.3</v>
      </c>
      <c r="AO423" s="493" t="n">
        <v>6230.7</v>
      </c>
      <c r="AP423" s="493" t="n">
        <v>3931.8</v>
      </c>
      <c r="AQ423" s="493" t="n">
        <v>4469.4</v>
      </c>
      <c r="AR423" s="493" t="n">
        <v>4175.7</v>
      </c>
      <c r="AS423" s="493" t="n">
        <v>3533.4</v>
      </c>
      <c r="AT423" s="493" t="n">
        <v>3433.44</v>
      </c>
      <c r="AU423" s="493" t="n">
        <v>2064</v>
      </c>
      <c r="AV423" s="493" t="n">
        <v>7275.9</v>
      </c>
      <c r="AW423" s="493" t="n">
        <v>3075</v>
      </c>
      <c r="AX423" s="493" t="n">
        <v>3374.1</v>
      </c>
      <c r="AY423" s="493" t="n">
        <v>3861.6</v>
      </c>
      <c r="AZ423" s="493" t="n">
        <v>3472.2</v>
      </c>
      <c r="BA423" s="493" t="n">
        <v>3192</v>
      </c>
      <c r="BB423" s="493" t="n">
        <v>6625.8</v>
      </c>
      <c r="BC423" s="493" t="n">
        <v>3222.3</v>
      </c>
      <c r="BD423" s="493" t="n">
        <v>1911</v>
      </c>
      <c r="BE423" s="493" t="n">
        <v>3446.4</v>
      </c>
      <c r="BF423" s="493" t="n">
        <v>1806.6</v>
      </c>
      <c r="BG423" s="493" t="n">
        <v>1075.5</v>
      </c>
      <c r="BH423" s="493" t="n">
        <v>973.2</v>
      </c>
      <c r="BI423" s="493" t="n">
        <v>2774.7</v>
      </c>
      <c r="BJ423" s="493" t="n">
        <v>453.6</v>
      </c>
      <c r="BK423" s="493" t="n">
        <v>1307.4</v>
      </c>
      <c r="BL423" s="493" t="n">
        <v>2191.45</v>
      </c>
      <c r="BM423" s="493" t="n">
        <v>1434</v>
      </c>
      <c r="BN423" s="493" t="n">
        <v>1582.2</v>
      </c>
      <c r="BO423" s="493" t="n">
        <v>1362.6</v>
      </c>
      <c r="BP423" s="493" t="n">
        <v>1101.9</v>
      </c>
      <c r="BQ423" s="493" t="n">
        <v>780</v>
      </c>
      <c r="BR423" s="493" t="n">
        <v>2297.1</v>
      </c>
      <c r="BS423" s="493" t="n">
        <v>411.3</v>
      </c>
      <c r="BT423" s="493" t="n">
        <v>771</v>
      </c>
      <c r="BU423" s="493" t="n">
        <v>981.9</v>
      </c>
      <c r="BV423" s="493" t="n">
        <v>995.1</v>
      </c>
      <c r="BW423" s="493" t="n">
        <v>0</v>
      </c>
    </row>
    <row r="424">
      <c r="A424" t="inlineStr">
        <is>
          <t>[C11A1] 심혈관 질환 다중요법 목적의 복합제제 (단일 투약 형태)</t>
        </is>
      </c>
      <c r="B424" t="inlineStr">
        <is>
          <t>진양제약</t>
        </is>
      </c>
      <c r="C424" t="inlineStr">
        <is>
          <t>트루스타</t>
        </is>
      </c>
      <c r="D424" t="inlineStr">
        <is>
          <t>진양제약</t>
        </is>
      </c>
      <c r="E424" t="inlineStr">
        <is>
          <t>rosuvastatin calcium  ( as rosuvastatin),  telmisartan</t>
        </is>
      </c>
      <c r="F424" t="inlineStr">
        <is>
          <t>의원</t>
        </is>
      </c>
      <c r="G424" t="inlineStr">
        <is>
          <t>Generic</t>
        </is>
      </c>
      <c r="H424" s="493" t="n">
        <v>49395.42</v>
      </c>
      <c r="I424" s="493" t="n">
        <v>47462.49</v>
      </c>
      <c r="J424" s="493" t="n">
        <v>52005.62</v>
      </c>
      <c r="K424" s="493" t="n">
        <v>45040.74</v>
      </c>
      <c r="L424" s="493" t="n">
        <v>47231.68</v>
      </c>
      <c r="M424" s="493" t="n">
        <v>47045.02</v>
      </c>
      <c r="N424" s="493" t="n">
        <v>50286.42</v>
      </c>
      <c r="O424" s="493" t="n">
        <v>51313.35</v>
      </c>
      <c r="P424" s="493" t="n">
        <v>46548.42</v>
      </c>
      <c r="Q424" s="493" t="n">
        <v>43886.4</v>
      </c>
      <c r="R424" s="493" t="n">
        <v>55486.28</v>
      </c>
      <c r="S424" s="493" t="n">
        <v>50333.15</v>
      </c>
      <c r="T424" s="493" t="n">
        <v>58012.16</v>
      </c>
      <c r="U424" s="493" t="n">
        <v>42176.84</v>
      </c>
      <c r="V424" s="493" t="n">
        <v>51550.39</v>
      </c>
      <c r="W424" s="493" t="n">
        <v>44200.95</v>
      </c>
      <c r="X424" s="493" t="n">
        <v>47531.02</v>
      </c>
      <c r="Y424" s="493" t="n">
        <v>47930.03</v>
      </c>
      <c r="Z424" s="493" t="n">
        <v>49104.69</v>
      </c>
      <c r="AA424" s="493" t="n">
        <v>53848.49</v>
      </c>
      <c r="AB424" s="493" t="n">
        <v>46998.26</v>
      </c>
      <c r="AC424" s="493" t="n">
        <v>46288.14</v>
      </c>
      <c r="AD424" s="493" t="n">
        <v>45398.54</v>
      </c>
      <c r="AE424" s="493" t="n">
        <v>53365.95</v>
      </c>
      <c r="AF424" s="493" t="n">
        <v>49173.51</v>
      </c>
      <c r="AG424" s="493" t="n">
        <v>39182.28</v>
      </c>
      <c r="AH424" s="493" t="n">
        <v>53983.87</v>
      </c>
      <c r="AI424" s="493" t="n">
        <v>46031.54</v>
      </c>
      <c r="AJ424" s="493" t="n">
        <v>48903.85</v>
      </c>
      <c r="AK424" s="493" t="n">
        <v>55914.96</v>
      </c>
      <c r="AL424" s="493" t="n">
        <v>62627.61</v>
      </c>
      <c r="AM424" s="493" t="n">
        <v>54424.98</v>
      </c>
      <c r="AN424" s="493" t="n">
        <v>57698.62</v>
      </c>
      <c r="AO424" s="493" t="n">
        <v>56703.3</v>
      </c>
      <c r="AP424" s="493" t="n">
        <v>62208.61</v>
      </c>
      <c r="AQ424" s="493" t="n">
        <v>60339.77</v>
      </c>
      <c r="AR424" s="493" t="n">
        <v>70490.2</v>
      </c>
      <c r="AS424" s="493" t="n">
        <v>57319.42</v>
      </c>
      <c r="AT424" s="493" t="n">
        <v>58043.54</v>
      </c>
      <c r="AU424" s="493" t="n">
        <v>65105.94</v>
      </c>
      <c r="AV424" s="493" t="n">
        <v>64379.59</v>
      </c>
      <c r="AW424" s="493" t="n">
        <v>50220.25</v>
      </c>
      <c r="AX424" s="493" t="n">
        <v>74771.60000000001</v>
      </c>
      <c r="AY424" s="493" t="n">
        <v>64752.57</v>
      </c>
      <c r="AZ424" s="493" t="n">
        <v>65746.83</v>
      </c>
      <c r="BA424" s="493" t="n">
        <v>72802.06</v>
      </c>
      <c r="BB424" s="493" t="n">
        <v>67357.84</v>
      </c>
      <c r="BC424" s="493" t="n">
        <v>71843.33</v>
      </c>
      <c r="BD424" s="493" t="n">
        <v>84381.08</v>
      </c>
      <c r="BE424" s="493" t="n">
        <v>64370.92</v>
      </c>
      <c r="BF424" s="493" t="n">
        <v>75857.50999999999</v>
      </c>
      <c r="BG424" s="493" t="n">
        <v>70089.47</v>
      </c>
      <c r="BH424" s="493" t="n">
        <v>76772.2</v>
      </c>
      <c r="BI424" s="493" t="n">
        <v>65436.44</v>
      </c>
      <c r="BJ424" s="493" t="n">
        <v>78064.82000000001</v>
      </c>
      <c r="BK424" s="493" t="n">
        <v>63294.42</v>
      </c>
      <c r="BL424" s="493" t="n">
        <v>80518.78999999999</v>
      </c>
      <c r="BM424" s="493" t="n">
        <v>61969.68</v>
      </c>
      <c r="BN424" s="493" t="n">
        <v>68970.67</v>
      </c>
      <c r="BO424" s="493" t="n">
        <v>72676.37</v>
      </c>
      <c r="BP424" s="493" t="n">
        <v>70132.8</v>
      </c>
      <c r="BQ424" s="493" t="n">
        <v>77327.09</v>
      </c>
      <c r="BR424" s="493" t="n">
        <v>75591.45</v>
      </c>
      <c r="BS424" s="493" t="n">
        <v>76030.25</v>
      </c>
      <c r="BT424" s="493" t="n">
        <v>79804.34</v>
      </c>
      <c r="BU424" s="493" t="n">
        <v>78647.27</v>
      </c>
      <c r="BV424" s="493" t="n">
        <v>80821.10000000001</v>
      </c>
      <c r="BW424" s="493" t="n">
        <v>78359.64</v>
      </c>
    </row>
    <row r="425">
      <c r="A425" t="inlineStr">
        <is>
          <t>[C11A1] 심혈관 질환 다중요법 목적의 복합제제 (단일 투약 형태)</t>
        </is>
      </c>
      <c r="B425" t="inlineStr">
        <is>
          <t>진양제약</t>
        </is>
      </c>
      <c r="C425" t="inlineStr">
        <is>
          <t>트루스타</t>
        </is>
      </c>
      <c r="D425" t="inlineStr">
        <is>
          <t>진양제약</t>
        </is>
      </c>
      <c r="E425" t="inlineStr">
        <is>
          <t>rosuvastatin calcium  ( as rosuvastatin),  telmisartan</t>
        </is>
      </c>
      <c r="F425" t="inlineStr">
        <is>
          <t>보건소</t>
        </is>
      </c>
      <c r="G425" t="inlineStr">
        <is>
          <t>Generic</t>
        </is>
      </c>
      <c r="H425" s="493" t="n">
        <v>0</v>
      </c>
      <c r="I425" s="493" t="n">
        <v>0</v>
      </c>
      <c r="J425" s="493" t="n">
        <v>0</v>
      </c>
      <c r="K425" s="493" t="n">
        <v>0</v>
      </c>
      <c r="L425" s="493" t="n">
        <v>0</v>
      </c>
      <c r="M425" s="493" t="n">
        <v>0</v>
      </c>
      <c r="N425" s="493" t="n">
        <v>0</v>
      </c>
      <c r="O425" s="493" t="n">
        <v>0</v>
      </c>
      <c r="P425" s="493" t="n">
        <v>0</v>
      </c>
      <c r="Q425" s="493" t="n">
        <v>1758.3</v>
      </c>
      <c r="R425" s="493" t="n">
        <v>0</v>
      </c>
      <c r="S425" s="493" t="n">
        <v>0</v>
      </c>
      <c r="T425" s="493" t="n">
        <v>0</v>
      </c>
      <c r="U425" s="493" t="n">
        <v>0</v>
      </c>
      <c r="V425" s="493" t="n">
        <v>0</v>
      </c>
      <c r="W425" s="493" t="n">
        <v>0</v>
      </c>
      <c r="X425" s="493" t="n">
        <v>0</v>
      </c>
      <c r="Y425" s="493" t="n">
        <v>0</v>
      </c>
      <c r="Z425" s="493" t="n">
        <v>0</v>
      </c>
      <c r="AA425" s="493" t="n">
        <v>0</v>
      </c>
      <c r="AB425" s="493" t="n">
        <v>0</v>
      </c>
      <c r="AC425" s="493" t="n">
        <v>0</v>
      </c>
      <c r="AD425" s="493" t="n">
        <v>0</v>
      </c>
      <c r="AE425" s="493" t="n">
        <v>0</v>
      </c>
      <c r="AF425" s="493" t="n">
        <v>0</v>
      </c>
      <c r="AG425" s="493" t="n">
        <v>0</v>
      </c>
      <c r="AH425" s="493" t="n">
        <v>0</v>
      </c>
      <c r="AI425" s="493" t="n">
        <v>0</v>
      </c>
      <c r="AJ425" s="493" t="n">
        <v>81.90000000000001</v>
      </c>
      <c r="AK425" s="493" t="n">
        <v>93.59999999999999</v>
      </c>
      <c r="AL425" s="493" t="n">
        <v>0</v>
      </c>
      <c r="AM425" s="493" t="n">
        <v>24.6</v>
      </c>
      <c r="AN425" s="493" t="n">
        <v>0</v>
      </c>
      <c r="AO425" s="493" t="n">
        <v>0</v>
      </c>
      <c r="AP425" s="493" t="n">
        <v>0</v>
      </c>
      <c r="AQ425" s="493" t="n">
        <v>0</v>
      </c>
      <c r="AR425" s="493" t="n">
        <v>0</v>
      </c>
      <c r="AS425" s="493" t="n">
        <v>0</v>
      </c>
      <c r="AT425" s="493" t="n">
        <v>60.3</v>
      </c>
      <c r="AU425" s="493" t="n">
        <v>105.3</v>
      </c>
      <c r="AV425" s="493" t="n">
        <v>0</v>
      </c>
      <c r="AW425" s="493" t="n">
        <v>0</v>
      </c>
      <c r="AX425" s="493" t="n">
        <v>59.4</v>
      </c>
      <c r="AY425" s="493" t="n">
        <v>284.2</v>
      </c>
      <c r="AZ425" s="493" t="n">
        <v>0</v>
      </c>
      <c r="BA425" s="493" t="n">
        <v>0</v>
      </c>
      <c r="BB425" s="493" t="n">
        <v>0</v>
      </c>
      <c r="BC425" s="493" t="n">
        <v>181.8</v>
      </c>
      <c r="BD425" s="493" t="n">
        <v>0</v>
      </c>
      <c r="BE425" s="493" t="n">
        <v>181.8</v>
      </c>
      <c r="BF425" s="493" t="n">
        <v>0</v>
      </c>
      <c r="BG425" s="493" t="n">
        <v>258.3</v>
      </c>
      <c r="BH425" s="493" t="n">
        <v>0</v>
      </c>
      <c r="BI425" s="493" t="n">
        <v>0</v>
      </c>
      <c r="BJ425" s="493" t="n">
        <v>0</v>
      </c>
      <c r="BK425" s="493" t="n">
        <v>0</v>
      </c>
      <c r="BL425" s="493" t="n">
        <v>63.9</v>
      </c>
      <c r="BM425" s="493" t="n">
        <v>0</v>
      </c>
      <c r="BN425" s="493" t="n">
        <v>0</v>
      </c>
      <c r="BO425" s="493" t="n">
        <v>59.4</v>
      </c>
      <c r="BP425" s="493" t="n">
        <v>0</v>
      </c>
      <c r="BQ425" s="493" t="n">
        <v>54.9</v>
      </c>
      <c r="BR425" s="493" t="n">
        <v>0</v>
      </c>
      <c r="BS425" s="493" t="n">
        <v>0</v>
      </c>
      <c r="BT425" s="493" t="n">
        <v>0</v>
      </c>
      <c r="BU425" s="493" t="n">
        <v>57.6</v>
      </c>
      <c r="BV425" s="493" t="n">
        <v>0</v>
      </c>
      <c r="BW425" s="493" t="n">
        <v>0</v>
      </c>
    </row>
    <row r="426">
      <c r="A426" t="inlineStr">
        <is>
          <t>[C11A1] 심혈관 질환 다중요법 목적의 복합제제 (단일 투약 형태)</t>
        </is>
      </c>
      <c r="B426" t="inlineStr">
        <is>
          <t>진양제약</t>
        </is>
      </c>
      <c r="C426" t="inlineStr">
        <is>
          <t>트루스타</t>
        </is>
      </c>
      <c r="D426" t="inlineStr">
        <is>
          <t>진양제약</t>
        </is>
      </c>
      <c r="E426" t="inlineStr">
        <is>
          <t>rosuvastatin calcium  ( as rosuvastatin),  telmisartan</t>
        </is>
      </c>
      <c r="F426" t="inlineStr">
        <is>
          <t>기타(치과의원, 치과병원 등)</t>
        </is>
      </c>
      <c r="G426" t="inlineStr">
        <is>
          <t>Generic</t>
        </is>
      </c>
      <c r="H426" s="493" t="n">
        <v>0</v>
      </c>
      <c r="I426" s="493" t="n">
        <v>0</v>
      </c>
      <c r="J426" s="493" t="n">
        <v>0</v>
      </c>
      <c r="K426" s="493" t="n">
        <v>0</v>
      </c>
      <c r="L426" s="493" t="n">
        <v>0</v>
      </c>
      <c r="M426" s="493" t="n">
        <v>0</v>
      </c>
      <c r="N426" s="493" t="n">
        <v>0</v>
      </c>
      <c r="O426" s="493" t="n">
        <v>0</v>
      </c>
      <c r="P426" s="493" t="n">
        <v>0</v>
      </c>
      <c r="Q426" s="493" t="n">
        <v>0</v>
      </c>
      <c r="R426" s="493" t="n">
        <v>0</v>
      </c>
      <c r="S426" s="493" t="n">
        <v>0</v>
      </c>
      <c r="T426" s="493" t="n">
        <v>0</v>
      </c>
      <c r="U426" s="493" t="n">
        <v>0</v>
      </c>
      <c r="V426" s="493" t="n">
        <v>0</v>
      </c>
      <c r="W426" s="493" t="n">
        <v>0</v>
      </c>
      <c r="X426" s="493" t="n">
        <v>0</v>
      </c>
      <c r="Y426" s="493" t="n">
        <v>0</v>
      </c>
      <c r="Z426" s="493" t="n">
        <v>0</v>
      </c>
      <c r="AA426" s="493" t="n">
        <v>0</v>
      </c>
      <c r="AB426" s="493" t="n">
        <v>0</v>
      </c>
      <c r="AC426" s="493" t="n">
        <v>131.7</v>
      </c>
      <c r="AD426" s="493" t="n">
        <v>0</v>
      </c>
      <c r="AE426" s="493" t="n">
        <v>0</v>
      </c>
      <c r="AF426" s="493" t="n">
        <v>0</v>
      </c>
      <c r="AG426" s="493" t="n">
        <v>0</v>
      </c>
      <c r="AH426" s="493" t="n">
        <v>0</v>
      </c>
      <c r="AI426" s="493" t="n">
        <v>0</v>
      </c>
      <c r="AJ426" s="493" t="n">
        <v>0</v>
      </c>
      <c r="AK426" s="493" t="n">
        <v>0</v>
      </c>
      <c r="AL426" s="493" t="n">
        <v>0</v>
      </c>
      <c r="AM426" s="493" t="n">
        <v>0</v>
      </c>
      <c r="AN426" s="493" t="n">
        <v>0</v>
      </c>
      <c r="AO426" s="493" t="n">
        <v>0</v>
      </c>
      <c r="AP426" s="493" t="n">
        <v>0</v>
      </c>
      <c r="AQ426" s="493" t="n">
        <v>0</v>
      </c>
      <c r="AR426" s="493" t="n">
        <v>0</v>
      </c>
      <c r="AS426" s="493" t="n">
        <v>0</v>
      </c>
      <c r="AT426" s="493" t="n">
        <v>0</v>
      </c>
      <c r="AU426" s="493" t="n">
        <v>0</v>
      </c>
      <c r="AV426" s="493" t="n">
        <v>0</v>
      </c>
      <c r="AW426" s="493" t="n">
        <v>0</v>
      </c>
      <c r="AX426" s="493" t="n">
        <v>0</v>
      </c>
      <c r="AY426" s="493" t="n">
        <v>0</v>
      </c>
      <c r="AZ426" s="493" t="n">
        <v>0</v>
      </c>
      <c r="BA426" s="493" t="n">
        <v>0</v>
      </c>
      <c r="BB426" s="493" t="n">
        <v>0</v>
      </c>
      <c r="BC426" s="493" t="n">
        <v>0</v>
      </c>
      <c r="BD426" s="493" t="n">
        <v>0</v>
      </c>
      <c r="BE426" s="493" t="n">
        <v>0</v>
      </c>
      <c r="BF426" s="493" t="n">
        <v>0</v>
      </c>
      <c r="BG426" s="493" t="n">
        <v>0</v>
      </c>
      <c r="BH426" s="493" t="n">
        <v>0</v>
      </c>
      <c r="BI426" s="493" t="n">
        <v>0</v>
      </c>
      <c r="BJ426" s="493" t="n">
        <v>0</v>
      </c>
      <c r="BK426" s="493" t="n">
        <v>0</v>
      </c>
      <c r="BL426" s="493" t="n">
        <v>0</v>
      </c>
      <c r="BM426" s="493" t="n">
        <v>0</v>
      </c>
      <c r="BN426" s="493" t="n">
        <v>0</v>
      </c>
      <c r="BO426" s="493" t="n">
        <v>0</v>
      </c>
      <c r="BP426" s="493" t="n">
        <v>0</v>
      </c>
      <c r="BQ426" s="493" t="n">
        <v>0</v>
      </c>
      <c r="BR426" s="493" t="n">
        <v>0</v>
      </c>
      <c r="BS426" s="493" t="n">
        <v>0</v>
      </c>
      <c r="BT426" s="493" t="n">
        <v>0</v>
      </c>
      <c r="BU426" s="493" t="n">
        <v>0</v>
      </c>
      <c r="BV426" s="493" t="n">
        <v>0</v>
      </c>
      <c r="BW426" s="493" t="n">
        <v>0</v>
      </c>
    </row>
    <row r="427">
      <c r="A427" t="inlineStr">
        <is>
          <t>[C11A1] 심혈관 질환 다중요법 목적의 복합제제 (단일 투약 형태)</t>
        </is>
      </c>
      <c r="B427" t="inlineStr">
        <is>
          <t>코러스</t>
        </is>
      </c>
      <c r="C427" t="inlineStr">
        <is>
          <t>케이듀엣</t>
        </is>
      </c>
      <c r="D427" t="inlineStr">
        <is>
          <t>코러스</t>
        </is>
      </c>
      <c r="E427" t="inlineStr">
        <is>
          <t>amlodipine besylate,  atorvastatin calcium</t>
        </is>
      </c>
      <c r="F427" t="inlineStr">
        <is>
          <t>의원</t>
        </is>
      </c>
      <c r="G427" t="inlineStr">
        <is>
          <t>Generic</t>
        </is>
      </c>
      <c r="H427" s="493" t="n">
        <v>10844.5</v>
      </c>
      <c r="I427" s="493" t="n">
        <v>11223.2</v>
      </c>
      <c r="J427" s="493" t="n">
        <v>10672.3</v>
      </c>
      <c r="K427" s="493" t="n">
        <v>12960.3</v>
      </c>
      <c r="L427" s="493" t="n">
        <v>10320</v>
      </c>
      <c r="M427" s="493" t="n">
        <v>11908</v>
      </c>
      <c r="N427" s="493" t="n">
        <v>9456</v>
      </c>
      <c r="O427" s="493" t="n">
        <v>0</v>
      </c>
      <c r="P427" s="493" t="n">
        <v>0</v>
      </c>
      <c r="Q427" s="493" t="n">
        <v>0</v>
      </c>
      <c r="R427" s="493" t="n">
        <v>0</v>
      </c>
      <c r="S427" s="493" t="n">
        <v>0</v>
      </c>
      <c r="T427" s="493" t="n">
        <v>0</v>
      </c>
      <c r="U427" s="493" t="n">
        <v>0</v>
      </c>
      <c r="V427" s="493" t="n">
        <v>0</v>
      </c>
      <c r="W427" s="493" t="n">
        <v>0</v>
      </c>
      <c r="X427" s="493" t="n">
        <v>0</v>
      </c>
      <c r="Y427" s="493" t="n">
        <v>0</v>
      </c>
      <c r="Z427" s="493" t="n">
        <v>0</v>
      </c>
      <c r="AA427" s="493" t="n">
        <v>0</v>
      </c>
      <c r="AB427" s="493" t="n">
        <v>0</v>
      </c>
      <c r="AC427" s="493" t="n">
        <v>0</v>
      </c>
      <c r="AD427" s="493" t="n">
        <v>0</v>
      </c>
      <c r="AE427" s="493" t="n">
        <v>0</v>
      </c>
      <c r="AF427" s="493" t="n">
        <v>0</v>
      </c>
      <c r="AG427" s="493" t="n">
        <v>0</v>
      </c>
      <c r="AH427" s="493" t="n">
        <v>0</v>
      </c>
      <c r="AI427" s="493" t="n">
        <v>0</v>
      </c>
      <c r="AJ427" s="493" t="n">
        <v>0</v>
      </c>
      <c r="AK427" s="493" t="n">
        <v>0</v>
      </c>
      <c r="AL427" s="493" t="n">
        <v>0</v>
      </c>
      <c r="AM427" s="493" t="n">
        <v>0</v>
      </c>
      <c r="AN427" s="493" t="n">
        <v>0</v>
      </c>
      <c r="AO427" s="493" t="n">
        <v>0</v>
      </c>
      <c r="AP427" s="493" t="n">
        <v>0</v>
      </c>
      <c r="AQ427" s="493" t="n">
        <v>0</v>
      </c>
      <c r="AR427" s="493" t="n">
        <v>0</v>
      </c>
      <c r="AS427" s="493" t="n">
        <v>0</v>
      </c>
      <c r="AT427" s="493" t="n">
        <v>0</v>
      </c>
      <c r="AU427" s="493" t="n">
        <v>0</v>
      </c>
      <c r="AV427" s="493" t="n">
        <v>0</v>
      </c>
      <c r="AW427" s="493" t="n">
        <v>0</v>
      </c>
      <c r="AX427" s="493" t="n">
        <v>0</v>
      </c>
      <c r="AY427" s="493" t="n">
        <v>0</v>
      </c>
      <c r="AZ427" s="493" t="n">
        <v>0</v>
      </c>
      <c r="BA427" s="493" t="n">
        <v>0</v>
      </c>
      <c r="BB427" s="493" t="n">
        <v>0</v>
      </c>
      <c r="BC427" s="493" t="n">
        <v>0</v>
      </c>
      <c r="BD427" s="493" t="n">
        <v>0</v>
      </c>
      <c r="BE427" s="493" t="n">
        <v>0</v>
      </c>
      <c r="BF427" s="493" t="n">
        <v>0</v>
      </c>
      <c r="BG427" s="493" t="n">
        <v>0</v>
      </c>
      <c r="BH427" s="493" t="n">
        <v>0</v>
      </c>
      <c r="BI427" s="493" t="n">
        <v>0</v>
      </c>
      <c r="BJ427" s="493" t="n">
        <v>0</v>
      </c>
      <c r="BK427" s="493" t="n">
        <v>0</v>
      </c>
      <c r="BL427" s="493" t="n">
        <v>0</v>
      </c>
      <c r="BM427" s="493" t="n">
        <v>0</v>
      </c>
      <c r="BN427" s="493" t="n">
        <v>0</v>
      </c>
      <c r="BO427" s="493" t="n">
        <v>0</v>
      </c>
      <c r="BP427" s="493" t="n">
        <v>0</v>
      </c>
      <c r="BQ427" s="493" t="n">
        <v>0</v>
      </c>
      <c r="BR427" s="493" t="n">
        <v>0</v>
      </c>
      <c r="BS427" s="493" t="n">
        <v>0</v>
      </c>
      <c r="BT427" s="493" t="n">
        <v>0</v>
      </c>
      <c r="BU427" s="493" t="n">
        <v>0</v>
      </c>
      <c r="BV427" s="493" t="n">
        <v>0</v>
      </c>
      <c r="BW427" s="493" t="n">
        <v>0</v>
      </c>
    </row>
    <row r="428">
      <c r="A428" t="inlineStr">
        <is>
          <t>[C11A1] 심혈관 질환 다중요법 목적의 복합제제 (단일 투약 형태)</t>
        </is>
      </c>
      <c r="B428" t="inlineStr">
        <is>
          <t>코오롱</t>
        </is>
      </c>
      <c r="C428" t="inlineStr">
        <is>
          <t>로미텔</t>
        </is>
      </c>
      <c r="D428" t="inlineStr">
        <is>
          <t>코오롱</t>
        </is>
      </c>
      <c r="E428" t="inlineStr">
        <is>
          <t>rosuvastatin calcium  ( as rosuvastatin),  telmisartan</t>
        </is>
      </c>
      <c r="F428" t="inlineStr">
        <is>
          <t>의원</t>
        </is>
      </c>
      <c r="G428" t="inlineStr">
        <is>
          <t>Generic</t>
        </is>
      </c>
      <c r="H428" s="493" t="n">
        <v>0</v>
      </c>
      <c r="I428" s="493" t="n">
        <v>0</v>
      </c>
      <c r="J428" s="493" t="n">
        <v>0</v>
      </c>
      <c r="K428" s="493" t="n">
        <v>0</v>
      </c>
      <c r="L428" s="493" t="n">
        <v>0</v>
      </c>
      <c r="M428" s="493" t="n">
        <v>0</v>
      </c>
      <c r="N428" s="493" t="n">
        <v>0</v>
      </c>
      <c r="O428" s="493" t="n">
        <v>0</v>
      </c>
      <c r="P428" s="493" t="n">
        <v>0</v>
      </c>
      <c r="Q428" s="493" t="n">
        <v>0</v>
      </c>
      <c r="R428" s="493" t="n">
        <v>0</v>
      </c>
      <c r="S428" s="493" t="n">
        <v>4680.3</v>
      </c>
      <c r="T428" s="493" t="n">
        <v>2640</v>
      </c>
      <c r="U428" s="493" t="n">
        <v>7860.9</v>
      </c>
      <c r="V428" s="493" t="n">
        <v>4548</v>
      </c>
      <c r="W428" s="493" t="n">
        <v>7572.6</v>
      </c>
      <c r="X428" s="493" t="n">
        <v>7705.2</v>
      </c>
      <c r="Y428" s="493" t="n">
        <v>7800.15</v>
      </c>
      <c r="Z428" s="493" t="n">
        <v>6752</v>
      </c>
      <c r="AA428" s="493" t="n">
        <v>4440</v>
      </c>
      <c r="AB428" s="493" t="n">
        <v>0</v>
      </c>
      <c r="AC428" s="493" t="n">
        <v>0</v>
      </c>
      <c r="AD428" s="493" t="n">
        <v>0</v>
      </c>
      <c r="AE428" s="493" t="n">
        <v>0</v>
      </c>
      <c r="AF428" s="493" t="n">
        <v>0</v>
      </c>
      <c r="AG428" s="493" t="n">
        <v>0</v>
      </c>
      <c r="AH428" s="493" t="n">
        <v>0</v>
      </c>
      <c r="AI428" s="493" t="n">
        <v>0</v>
      </c>
      <c r="AJ428" s="493" t="n">
        <v>0</v>
      </c>
      <c r="AK428" s="493" t="n">
        <v>0</v>
      </c>
      <c r="AL428" s="493" t="n">
        <v>0</v>
      </c>
      <c r="AM428" s="493" t="n">
        <v>0</v>
      </c>
      <c r="AN428" s="493" t="n">
        <v>0</v>
      </c>
      <c r="AO428" s="493" t="n">
        <v>0</v>
      </c>
      <c r="AP428" s="493" t="n">
        <v>0</v>
      </c>
      <c r="AQ428" s="493" t="n">
        <v>0</v>
      </c>
      <c r="AR428" s="493" t="n">
        <v>0</v>
      </c>
      <c r="AS428" s="493" t="n">
        <v>0</v>
      </c>
      <c r="AT428" s="493" t="n">
        <v>0</v>
      </c>
      <c r="AU428" s="493" t="n">
        <v>0</v>
      </c>
      <c r="AV428" s="493" t="n">
        <v>0</v>
      </c>
      <c r="AW428" s="493" t="n">
        <v>0</v>
      </c>
      <c r="AX428" s="493" t="n">
        <v>0</v>
      </c>
      <c r="AY428" s="493" t="n">
        <v>0</v>
      </c>
      <c r="AZ428" s="493" t="n">
        <v>0</v>
      </c>
      <c r="BA428" s="493" t="n">
        <v>0</v>
      </c>
      <c r="BB428" s="493" t="n">
        <v>0</v>
      </c>
      <c r="BC428" s="493" t="n">
        <v>0</v>
      </c>
      <c r="BD428" s="493" t="n">
        <v>0</v>
      </c>
      <c r="BE428" s="493" t="n">
        <v>0</v>
      </c>
      <c r="BF428" s="493" t="n">
        <v>0</v>
      </c>
      <c r="BG428" s="493" t="n">
        <v>0</v>
      </c>
      <c r="BH428" s="493" t="n">
        <v>0</v>
      </c>
      <c r="BI428" s="493" t="n">
        <v>0</v>
      </c>
      <c r="BJ428" s="493" t="n">
        <v>0</v>
      </c>
      <c r="BK428" s="493" t="n">
        <v>0</v>
      </c>
      <c r="BL428" s="493" t="n">
        <v>0</v>
      </c>
      <c r="BM428" s="493" t="n">
        <v>0</v>
      </c>
      <c r="BN428" s="493" t="n">
        <v>0</v>
      </c>
      <c r="BO428" s="493" t="n">
        <v>0</v>
      </c>
      <c r="BP428" s="493" t="n">
        <v>0</v>
      </c>
      <c r="BQ428" s="493" t="n">
        <v>0</v>
      </c>
      <c r="BR428" s="493" t="n">
        <v>0</v>
      </c>
      <c r="BS428" s="493" t="n">
        <v>0</v>
      </c>
      <c r="BT428" s="493" t="n">
        <v>0</v>
      </c>
      <c r="BU428" s="493" t="n">
        <v>0</v>
      </c>
      <c r="BV428" s="493" t="n">
        <v>0</v>
      </c>
      <c r="BW428" s="493" t="n">
        <v>0</v>
      </c>
    </row>
    <row r="429">
      <c r="A429" t="inlineStr">
        <is>
          <t>[C11A1] 심혈관 질환 다중요법 목적의 복합제제 (단일 투약 형태)</t>
        </is>
      </c>
      <c r="B429" t="inlineStr">
        <is>
          <t>킵스바이오파마</t>
        </is>
      </c>
      <c r="C429" t="inlineStr">
        <is>
          <t>암로스틴</t>
        </is>
      </c>
      <c r="D429" t="inlineStr">
        <is>
          <t>킵스바이오파마</t>
        </is>
      </c>
      <c r="E429" t="inlineStr">
        <is>
          <t>amlodipine besylate,  atorvastatin calcium</t>
        </is>
      </c>
      <c r="F429" t="inlineStr">
        <is>
          <t>종합병원</t>
        </is>
      </c>
      <c r="G429" t="inlineStr">
        <is>
          <t>Generic</t>
        </is>
      </c>
      <c r="H429" s="493" t="n">
        <v>2156</v>
      </c>
      <c r="I429" s="493" t="n">
        <v>2441.04</v>
      </c>
      <c r="J429" s="493" t="n">
        <v>1806.98</v>
      </c>
      <c r="K429" s="493" t="n">
        <v>2626.56</v>
      </c>
      <c r="L429" s="493" t="n">
        <v>2528.4</v>
      </c>
      <c r="M429" s="493" t="n">
        <v>2624.11</v>
      </c>
      <c r="N429" s="493" t="n">
        <v>1679.1</v>
      </c>
      <c r="O429" s="493" t="n">
        <v>3154.76</v>
      </c>
      <c r="P429" s="493" t="n">
        <v>2375.2</v>
      </c>
      <c r="Q429" s="493" t="n">
        <v>2050.5</v>
      </c>
      <c r="R429" s="493" t="n">
        <v>3277.8</v>
      </c>
      <c r="S429" s="493" t="n">
        <v>2596.16</v>
      </c>
      <c r="T429" s="493" t="n">
        <v>1711.92</v>
      </c>
      <c r="U429" s="493" t="n">
        <v>2285.68</v>
      </c>
      <c r="V429" s="493" t="n">
        <v>1829.76</v>
      </c>
      <c r="W429" s="493" t="n">
        <v>2045.97</v>
      </c>
      <c r="X429" s="493" t="n">
        <v>1962</v>
      </c>
      <c r="Y429" s="493" t="n">
        <v>2413.85</v>
      </c>
      <c r="Z429" s="493" t="n">
        <v>1569.34</v>
      </c>
      <c r="AA429" s="493" t="n">
        <v>2737.61</v>
      </c>
      <c r="AB429" s="493" t="n">
        <v>2619.8</v>
      </c>
      <c r="AC429" s="493" t="n">
        <v>1583.4</v>
      </c>
      <c r="AD429" s="493" t="n">
        <v>3031.63</v>
      </c>
      <c r="AE429" s="493" t="n">
        <v>3004.23</v>
      </c>
      <c r="AF429" s="493" t="n">
        <v>1569.82</v>
      </c>
      <c r="AG429" s="493" t="n">
        <v>2016.59</v>
      </c>
      <c r="AH429" s="493" t="n">
        <v>2798.69</v>
      </c>
      <c r="AI429" s="493" t="n">
        <v>1663.42</v>
      </c>
      <c r="AJ429" s="493" t="n">
        <v>2684.12</v>
      </c>
      <c r="AK429" s="493" t="n">
        <v>2011.77</v>
      </c>
      <c r="AL429" s="493" t="n">
        <v>1562.56</v>
      </c>
      <c r="AM429" s="493" t="n">
        <v>1863.8</v>
      </c>
      <c r="AN429" s="493" t="n">
        <v>2197.14</v>
      </c>
      <c r="AO429" s="493" t="n">
        <v>1551.56</v>
      </c>
      <c r="AP429" s="493" t="n">
        <v>2660.07</v>
      </c>
      <c r="AQ429" s="493" t="n">
        <v>1794.3</v>
      </c>
      <c r="AR429" s="493" t="n">
        <v>1890.39</v>
      </c>
      <c r="AS429" s="493" t="n">
        <v>2024.1</v>
      </c>
      <c r="AT429" s="493" t="n">
        <v>2432.64</v>
      </c>
      <c r="AU429" s="493" t="n">
        <v>2304.8</v>
      </c>
      <c r="AV429" s="493" t="n">
        <v>1582.56</v>
      </c>
      <c r="AW429" s="493" t="n">
        <v>2614.43</v>
      </c>
      <c r="AX429" s="493" t="n">
        <v>1287.12</v>
      </c>
      <c r="AY429" s="493" t="n">
        <v>1703.4</v>
      </c>
      <c r="AZ429" s="493" t="n">
        <v>2741.2</v>
      </c>
      <c r="BA429" s="493" t="n">
        <v>1750.27</v>
      </c>
      <c r="BB429" s="493" t="n">
        <v>1574.81</v>
      </c>
      <c r="BC429" s="493" t="n">
        <v>2755.89</v>
      </c>
      <c r="BD429" s="493" t="n">
        <v>1800.84</v>
      </c>
      <c r="BE429" s="493" t="n">
        <v>1311.86</v>
      </c>
      <c r="BF429" s="493" t="n">
        <v>2021.22</v>
      </c>
      <c r="BG429" s="493" t="n">
        <v>2029.29</v>
      </c>
      <c r="BH429" s="493" t="n">
        <v>1945.52</v>
      </c>
      <c r="BI429" s="493" t="n">
        <v>2235.71</v>
      </c>
      <c r="BJ429" s="493" t="n">
        <v>1718.65</v>
      </c>
      <c r="BK429" s="493" t="n">
        <v>1853.25</v>
      </c>
      <c r="BL429" s="493" t="n">
        <v>1833.96</v>
      </c>
      <c r="BM429" s="493" t="n">
        <v>2314</v>
      </c>
      <c r="BN429" s="493" t="n">
        <v>2156.4</v>
      </c>
      <c r="BO429" s="493" t="n">
        <v>2200.56</v>
      </c>
      <c r="BP429" s="493" t="n">
        <v>1338.16</v>
      </c>
      <c r="BQ429" s="493" t="n">
        <v>2050.1</v>
      </c>
      <c r="BR429" s="493" t="n">
        <v>1884.21</v>
      </c>
      <c r="BS429" s="493" t="n">
        <v>2323.14</v>
      </c>
      <c r="BT429" s="493" t="n">
        <v>1690.76</v>
      </c>
      <c r="BU429" s="493" t="n">
        <v>2285.52</v>
      </c>
      <c r="BV429" s="493" t="n">
        <v>1602.1</v>
      </c>
      <c r="BW429" s="493" t="n">
        <v>1572.08</v>
      </c>
    </row>
    <row r="430">
      <c r="A430" t="inlineStr">
        <is>
          <t>[C11A1] 심혈관 질환 다중요법 목적의 복합제제 (단일 투약 형태)</t>
        </is>
      </c>
      <c r="B430" t="inlineStr">
        <is>
          <t>킵스바이오파마</t>
        </is>
      </c>
      <c r="C430" t="inlineStr">
        <is>
          <t>암로스틴</t>
        </is>
      </c>
      <c r="D430" t="inlineStr">
        <is>
          <t>킵스바이오파마</t>
        </is>
      </c>
      <c r="E430" t="inlineStr">
        <is>
          <t>amlodipine besylate,  atorvastatin calcium</t>
        </is>
      </c>
      <c r="F430" t="inlineStr">
        <is>
          <t>병원</t>
        </is>
      </c>
      <c r="G430" t="inlineStr">
        <is>
          <t>Generic</t>
        </is>
      </c>
      <c r="H430" s="493" t="n">
        <v>311.4</v>
      </c>
      <c r="I430" s="493" t="n">
        <v>311.4</v>
      </c>
      <c r="J430" s="493" t="n">
        <v>361.2</v>
      </c>
      <c r="K430" s="493" t="n">
        <v>966</v>
      </c>
      <c r="L430" s="493" t="n">
        <v>667.1</v>
      </c>
      <c r="M430" s="493" t="n">
        <v>910.7</v>
      </c>
      <c r="N430" s="493" t="n">
        <v>1256</v>
      </c>
      <c r="O430" s="493" t="n">
        <v>840.8</v>
      </c>
      <c r="P430" s="493" t="n">
        <v>1308.82</v>
      </c>
      <c r="Q430" s="493" t="n">
        <v>796.55</v>
      </c>
      <c r="R430" s="493" t="n">
        <v>1233.55</v>
      </c>
      <c r="S430" s="493" t="n">
        <v>465</v>
      </c>
      <c r="T430" s="493" t="n">
        <v>1283.4</v>
      </c>
      <c r="U430" s="493" t="n">
        <v>1485</v>
      </c>
      <c r="V430" s="493" t="n">
        <v>247.8</v>
      </c>
      <c r="W430" s="493" t="n">
        <v>442.74</v>
      </c>
      <c r="X430" s="493" t="n">
        <v>426</v>
      </c>
      <c r="Y430" s="493" t="n">
        <v>418.8</v>
      </c>
      <c r="Z430" s="493" t="n">
        <v>216</v>
      </c>
      <c r="AA430" s="493" t="n">
        <v>210</v>
      </c>
      <c r="AB430" s="493" t="n">
        <v>532.6</v>
      </c>
      <c r="AC430" s="493" t="n">
        <v>294</v>
      </c>
      <c r="AD430" s="493" t="n">
        <v>126.9</v>
      </c>
      <c r="AE430" s="493" t="n">
        <v>399</v>
      </c>
      <c r="AF430" s="493" t="n">
        <v>0</v>
      </c>
      <c r="AG430" s="493" t="n">
        <v>864.4</v>
      </c>
      <c r="AH430" s="493" t="n">
        <v>80.40000000000001</v>
      </c>
      <c r="AI430" s="493" t="n">
        <v>80.40000000000001</v>
      </c>
      <c r="AJ430" s="493" t="n">
        <v>79.2</v>
      </c>
      <c r="AK430" s="493" t="n">
        <v>316.2</v>
      </c>
      <c r="AL430" s="493" t="n">
        <v>79.8</v>
      </c>
      <c r="AM430" s="493" t="n">
        <v>0</v>
      </c>
      <c r="AN430" s="493" t="n">
        <v>315.6</v>
      </c>
      <c r="AO430" s="493" t="n">
        <v>75</v>
      </c>
      <c r="AP430" s="493" t="n">
        <v>80.40000000000001</v>
      </c>
      <c r="AQ430" s="493" t="n">
        <v>0</v>
      </c>
      <c r="AR430" s="493" t="n">
        <v>66</v>
      </c>
      <c r="AS430" s="493" t="n">
        <v>550.2</v>
      </c>
      <c r="AT430" s="493" t="n">
        <v>76.2</v>
      </c>
      <c r="AU430" s="493" t="n">
        <v>316.8</v>
      </c>
      <c r="AV430" s="493" t="n">
        <v>79.8</v>
      </c>
      <c r="AW430" s="493" t="n">
        <v>87.59999999999999</v>
      </c>
      <c r="AX430" s="493" t="n">
        <v>85.2</v>
      </c>
      <c r="AY430" s="493" t="n">
        <v>85.8</v>
      </c>
      <c r="AZ430" s="493" t="n">
        <v>327.6</v>
      </c>
      <c r="BA430" s="493" t="n">
        <v>86.40000000000001</v>
      </c>
      <c r="BB430" s="493" t="n">
        <v>72</v>
      </c>
      <c r="BC430" s="493" t="n">
        <v>73.2</v>
      </c>
      <c r="BD430" s="493" t="n">
        <v>72</v>
      </c>
      <c r="BE430" s="493" t="n">
        <v>70.2</v>
      </c>
      <c r="BF430" s="493" t="n">
        <v>310.2</v>
      </c>
      <c r="BG430" s="493" t="n">
        <v>71.40000000000001</v>
      </c>
      <c r="BH430" s="493" t="n">
        <v>69.59999999999999</v>
      </c>
      <c r="BI430" s="493" t="n">
        <v>68.40000000000001</v>
      </c>
      <c r="BJ430" s="493" t="n">
        <v>310.8</v>
      </c>
      <c r="BK430" s="493" t="n">
        <v>65.40000000000001</v>
      </c>
      <c r="BL430" s="493" t="n">
        <v>310.2</v>
      </c>
      <c r="BM430" s="493" t="n">
        <v>72.59999999999999</v>
      </c>
      <c r="BN430" s="493" t="n">
        <v>495.6</v>
      </c>
      <c r="BO430" s="493" t="n">
        <v>72.59999999999999</v>
      </c>
      <c r="BP430" s="493" t="n">
        <v>72</v>
      </c>
      <c r="BQ430" s="493" t="n">
        <v>256.35</v>
      </c>
      <c r="BR430" s="493" t="n">
        <v>75.59999999999999</v>
      </c>
      <c r="BS430" s="493" t="n">
        <v>73.8</v>
      </c>
      <c r="BT430" s="493" t="n">
        <v>255.75</v>
      </c>
      <c r="BU430" s="493" t="n">
        <v>70.8</v>
      </c>
      <c r="BV430" s="493" t="n">
        <v>512.85</v>
      </c>
      <c r="BW430" s="493" t="n">
        <v>87.59999999999999</v>
      </c>
    </row>
    <row r="431">
      <c r="A431" t="inlineStr">
        <is>
          <t>[C11A1] 심혈관 질환 다중요법 목적의 복합제제 (단일 투약 형태)</t>
        </is>
      </c>
      <c r="B431" t="inlineStr">
        <is>
          <t>킵스바이오파마</t>
        </is>
      </c>
      <c r="C431" t="inlineStr">
        <is>
          <t>암로스틴</t>
        </is>
      </c>
      <c r="D431" t="inlineStr">
        <is>
          <t>킵스바이오파마</t>
        </is>
      </c>
      <c r="E431" t="inlineStr">
        <is>
          <t>amlodipine besylate,  atorvastatin calcium</t>
        </is>
      </c>
      <c r="F431" t="inlineStr">
        <is>
          <t>의원</t>
        </is>
      </c>
      <c r="G431" t="inlineStr">
        <is>
          <t>Generic</t>
        </is>
      </c>
      <c r="H431" s="493" t="n">
        <v>1792.2</v>
      </c>
      <c r="I431" s="493" t="n">
        <v>765</v>
      </c>
      <c r="J431" s="493" t="n">
        <v>2144.4</v>
      </c>
      <c r="K431" s="493" t="n">
        <v>1410</v>
      </c>
      <c r="L431" s="493" t="n">
        <v>2358</v>
      </c>
      <c r="M431" s="493" t="n">
        <v>1488.6</v>
      </c>
      <c r="N431" s="493" t="n">
        <v>1604.36</v>
      </c>
      <c r="O431" s="493" t="n">
        <v>1562.4</v>
      </c>
      <c r="P431" s="493" t="n">
        <v>1839.9</v>
      </c>
      <c r="Q431" s="493" t="n">
        <v>858</v>
      </c>
      <c r="R431" s="493" t="n">
        <v>1534.8</v>
      </c>
      <c r="S431" s="493" t="n">
        <v>2352.9</v>
      </c>
      <c r="T431" s="493" t="n">
        <v>1633.5</v>
      </c>
      <c r="U431" s="493" t="n">
        <v>718.8</v>
      </c>
      <c r="V431" s="493" t="n">
        <v>1073.4</v>
      </c>
      <c r="W431" s="493" t="n">
        <v>1063.2</v>
      </c>
      <c r="X431" s="493" t="n">
        <v>1200</v>
      </c>
      <c r="Y431" s="493" t="n">
        <v>1189.2</v>
      </c>
      <c r="Z431" s="493" t="n">
        <v>580.2</v>
      </c>
      <c r="AA431" s="493" t="n">
        <v>1905</v>
      </c>
      <c r="AB431" s="493" t="n">
        <v>1073.4</v>
      </c>
      <c r="AC431" s="493" t="n">
        <v>1080</v>
      </c>
      <c r="AD431" s="493" t="n">
        <v>1572</v>
      </c>
      <c r="AE431" s="493" t="n">
        <v>840.6</v>
      </c>
      <c r="AF431" s="493" t="n">
        <v>1320</v>
      </c>
      <c r="AG431" s="493" t="n">
        <v>1320</v>
      </c>
      <c r="AH431" s="493" t="n">
        <v>840</v>
      </c>
      <c r="AI431" s="493" t="n">
        <v>120</v>
      </c>
      <c r="AJ431" s="493" t="n">
        <v>1680</v>
      </c>
      <c r="AK431" s="493" t="n">
        <v>120</v>
      </c>
      <c r="AL431" s="493" t="n">
        <v>1800</v>
      </c>
      <c r="AM431" s="493" t="n">
        <v>0</v>
      </c>
      <c r="AN431" s="493" t="n">
        <v>1800</v>
      </c>
      <c r="AO431" s="493" t="n">
        <v>360</v>
      </c>
      <c r="AP431" s="493" t="n">
        <v>1320</v>
      </c>
      <c r="AQ431" s="493" t="n">
        <v>600</v>
      </c>
      <c r="AR431" s="493" t="n">
        <v>1320</v>
      </c>
      <c r="AS431" s="493" t="n">
        <v>120</v>
      </c>
      <c r="AT431" s="493" t="n">
        <v>1200</v>
      </c>
      <c r="AU431" s="493" t="n">
        <v>480</v>
      </c>
      <c r="AV431" s="493" t="n">
        <v>1800</v>
      </c>
      <c r="AW431" s="493" t="n">
        <v>300</v>
      </c>
      <c r="AX431" s="493" t="n">
        <v>1560</v>
      </c>
      <c r="AY431" s="493" t="n">
        <v>604.8</v>
      </c>
      <c r="AZ431" s="493" t="n">
        <v>1560</v>
      </c>
      <c r="BA431" s="493" t="n">
        <v>600</v>
      </c>
      <c r="BB431" s="493" t="n">
        <v>829.2</v>
      </c>
      <c r="BC431" s="493" t="n">
        <v>360</v>
      </c>
      <c r="BD431" s="493" t="n">
        <v>1317.6</v>
      </c>
      <c r="BE431" s="493" t="n">
        <v>600</v>
      </c>
      <c r="BF431" s="493" t="n">
        <v>1200.9</v>
      </c>
      <c r="BG431" s="493" t="n">
        <v>1197.9</v>
      </c>
      <c r="BH431" s="493" t="n">
        <v>1070.4</v>
      </c>
      <c r="BI431" s="493" t="n">
        <v>962.1</v>
      </c>
      <c r="BJ431" s="493" t="n">
        <v>2203.8</v>
      </c>
      <c r="BK431" s="493" t="n">
        <v>1325.4</v>
      </c>
      <c r="BL431" s="493" t="n">
        <v>837.6</v>
      </c>
      <c r="BM431" s="493" t="n">
        <v>1081.8</v>
      </c>
      <c r="BN431" s="493" t="n">
        <v>840.6</v>
      </c>
      <c r="BO431" s="493" t="n">
        <v>1200</v>
      </c>
      <c r="BP431" s="493" t="n">
        <v>594</v>
      </c>
      <c r="BQ431" s="493" t="n">
        <v>600</v>
      </c>
      <c r="BR431" s="493" t="n">
        <v>1420.8</v>
      </c>
      <c r="BS431" s="493" t="n">
        <v>720</v>
      </c>
      <c r="BT431" s="493" t="n">
        <v>714.6</v>
      </c>
      <c r="BU431" s="493" t="n">
        <v>591</v>
      </c>
      <c r="BV431" s="493" t="n">
        <v>958.8</v>
      </c>
      <c r="BW431" s="493" t="n">
        <v>860</v>
      </c>
    </row>
    <row r="432">
      <c r="A432" t="inlineStr">
        <is>
          <t>[C11A1] 심혈관 질환 다중요법 목적의 복합제제 (단일 투약 형태)</t>
        </is>
      </c>
      <c r="B432" t="inlineStr">
        <is>
          <t>풍림무약</t>
        </is>
      </c>
      <c r="C432" t="inlineStr">
        <is>
          <t>콜듀엣</t>
        </is>
      </c>
      <c r="D432" t="inlineStr">
        <is>
          <t>풍림무약</t>
        </is>
      </c>
      <c r="E432" t="inlineStr">
        <is>
          <t>amlodipine besylate,  atorvastatin calcium</t>
        </is>
      </c>
      <c r="F432" t="inlineStr">
        <is>
          <t>병원</t>
        </is>
      </c>
      <c r="G432" t="inlineStr">
        <is>
          <t>Generic</t>
        </is>
      </c>
      <c r="H432" s="493" t="n">
        <v>0</v>
      </c>
      <c r="I432" s="493" t="n">
        <v>0</v>
      </c>
      <c r="J432" s="493" t="n">
        <v>0</v>
      </c>
      <c r="K432" s="493" t="n">
        <v>0</v>
      </c>
      <c r="L432" s="493" t="n">
        <v>0</v>
      </c>
      <c r="M432" s="493" t="n">
        <v>0</v>
      </c>
      <c r="N432" s="493" t="n">
        <v>0</v>
      </c>
      <c r="O432" s="493" t="n">
        <v>0</v>
      </c>
      <c r="P432" s="493" t="n">
        <v>0</v>
      </c>
      <c r="Q432" s="493" t="n">
        <v>0</v>
      </c>
      <c r="R432" s="493" t="n">
        <v>0</v>
      </c>
      <c r="S432" s="493" t="n">
        <v>0</v>
      </c>
      <c r="T432" s="493" t="n">
        <v>0</v>
      </c>
      <c r="U432" s="493" t="n">
        <v>0</v>
      </c>
      <c r="V432" s="493" t="n">
        <v>0</v>
      </c>
      <c r="W432" s="493" t="n">
        <v>0</v>
      </c>
      <c r="X432" s="493" t="n">
        <v>0</v>
      </c>
      <c r="Y432" s="493" t="n">
        <v>0</v>
      </c>
      <c r="Z432" s="493" t="n">
        <v>0</v>
      </c>
      <c r="AA432" s="493" t="n">
        <v>0</v>
      </c>
      <c r="AB432" s="493" t="n">
        <v>0</v>
      </c>
      <c r="AC432" s="493" t="n">
        <v>0</v>
      </c>
      <c r="AD432" s="493" t="n">
        <v>0</v>
      </c>
      <c r="AE432" s="493" t="n">
        <v>0</v>
      </c>
      <c r="AF432" s="493" t="n">
        <v>0</v>
      </c>
      <c r="AG432" s="493" t="n">
        <v>0</v>
      </c>
      <c r="AH432" s="493" t="n">
        <v>0</v>
      </c>
      <c r="AI432" s="493" t="n">
        <v>0</v>
      </c>
      <c r="AJ432" s="493" t="n">
        <v>0</v>
      </c>
      <c r="AK432" s="493" t="n">
        <v>120</v>
      </c>
      <c r="AL432" s="493" t="n">
        <v>120</v>
      </c>
      <c r="AM432" s="493" t="n">
        <v>0</v>
      </c>
      <c r="AN432" s="493" t="n">
        <v>240</v>
      </c>
      <c r="AO432" s="493" t="n">
        <v>0</v>
      </c>
      <c r="AP432" s="493" t="n">
        <v>240</v>
      </c>
      <c r="AQ432" s="493" t="n">
        <v>0</v>
      </c>
      <c r="AR432" s="493" t="n">
        <v>478.8</v>
      </c>
      <c r="AS432" s="493" t="n">
        <v>0</v>
      </c>
      <c r="AT432" s="493" t="n">
        <v>480</v>
      </c>
      <c r="AU432" s="493" t="n">
        <v>0</v>
      </c>
      <c r="AV432" s="493" t="n">
        <v>240</v>
      </c>
      <c r="AW432" s="493" t="n">
        <v>0</v>
      </c>
      <c r="AX432" s="493" t="n">
        <v>483</v>
      </c>
      <c r="AY432" s="493" t="n">
        <v>0</v>
      </c>
      <c r="AZ432" s="493" t="n">
        <v>721.8</v>
      </c>
      <c r="BA432" s="493" t="n">
        <v>0</v>
      </c>
      <c r="BB432" s="493" t="n">
        <v>603</v>
      </c>
      <c r="BC432" s="493" t="n">
        <v>0</v>
      </c>
      <c r="BD432" s="493" t="n">
        <v>244.8</v>
      </c>
      <c r="BE432" s="493" t="n">
        <v>0</v>
      </c>
      <c r="BF432" s="493" t="n">
        <v>0</v>
      </c>
      <c r="BG432" s="493" t="n">
        <v>240.6</v>
      </c>
      <c r="BH432" s="493" t="n">
        <v>0</v>
      </c>
      <c r="BI432" s="493" t="n">
        <v>0</v>
      </c>
      <c r="BJ432" s="493" t="n">
        <v>0</v>
      </c>
      <c r="BK432" s="493" t="n">
        <v>0</v>
      </c>
      <c r="BL432" s="493" t="n">
        <v>0</v>
      </c>
      <c r="BM432" s="493" t="n">
        <v>0</v>
      </c>
      <c r="BN432" s="493" t="n">
        <v>0</v>
      </c>
      <c r="BO432" s="493" t="n">
        <v>0</v>
      </c>
      <c r="BP432" s="493" t="n">
        <v>0</v>
      </c>
      <c r="BQ432" s="493" t="n">
        <v>0</v>
      </c>
      <c r="BR432" s="493" t="n">
        <v>0</v>
      </c>
      <c r="BS432" s="493" t="n">
        <v>0</v>
      </c>
      <c r="BT432" s="493" t="n">
        <v>0</v>
      </c>
      <c r="BU432" s="493" t="n">
        <v>0</v>
      </c>
      <c r="BV432" s="493" t="n">
        <v>0</v>
      </c>
      <c r="BW432" s="493" t="n">
        <v>0</v>
      </c>
    </row>
    <row r="433">
      <c r="A433" t="inlineStr">
        <is>
          <t>[C11A1] 심혈관 질환 다중요법 목적의 복합제제 (단일 투약 형태)</t>
        </is>
      </c>
      <c r="B433" t="inlineStr">
        <is>
          <t>풍림무약</t>
        </is>
      </c>
      <c r="C433" t="inlineStr">
        <is>
          <t>콜듀엣</t>
        </is>
      </c>
      <c r="D433" t="inlineStr">
        <is>
          <t>풍림무약</t>
        </is>
      </c>
      <c r="E433" t="inlineStr">
        <is>
          <t>amlodipine besylate,  atorvastatin calcium</t>
        </is>
      </c>
      <c r="F433" t="inlineStr">
        <is>
          <t>의원</t>
        </is>
      </c>
      <c r="G433" t="inlineStr">
        <is>
          <t>Generic</t>
        </is>
      </c>
      <c r="H433" s="493" t="n">
        <v>1336.5</v>
      </c>
      <c r="I433" s="493" t="n">
        <v>1443.6</v>
      </c>
      <c r="J433" s="493" t="n">
        <v>1510.2</v>
      </c>
      <c r="K433" s="493" t="n">
        <v>1521</v>
      </c>
      <c r="L433" s="493" t="n">
        <v>1239</v>
      </c>
      <c r="M433" s="493" t="n">
        <v>827.4</v>
      </c>
      <c r="N433" s="493" t="n">
        <v>1655.4</v>
      </c>
      <c r="O433" s="493" t="n">
        <v>1488</v>
      </c>
      <c r="P433" s="493" t="n">
        <v>1735.2</v>
      </c>
      <c r="Q433" s="493" t="n">
        <v>2013</v>
      </c>
      <c r="R433" s="493" t="n">
        <v>1483.5</v>
      </c>
      <c r="S433" s="493" t="n">
        <v>1050</v>
      </c>
      <c r="T433" s="493" t="n">
        <v>1480.5</v>
      </c>
      <c r="U433" s="493" t="n">
        <v>1287</v>
      </c>
      <c r="V433" s="493" t="n">
        <v>1523.1</v>
      </c>
      <c r="W433" s="493" t="n">
        <v>3632.4</v>
      </c>
      <c r="X433" s="493" t="n">
        <v>2460.8</v>
      </c>
      <c r="Y433" s="493" t="n">
        <v>1018.2</v>
      </c>
      <c r="Z433" s="493" t="n">
        <v>1770.9</v>
      </c>
      <c r="AA433" s="493" t="n">
        <v>2232</v>
      </c>
      <c r="AB433" s="493" t="n">
        <v>2733.6</v>
      </c>
      <c r="AC433" s="493" t="n">
        <v>1752</v>
      </c>
      <c r="AD433" s="493" t="n">
        <v>1872.9</v>
      </c>
      <c r="AE433" s="493" t="n">
        <v>2774.4</v>
      </c>
      <c r="AF433" s="493" t="n">
        <v>1737.3</v>
      </c>
      <c r="AG433" s="493" t="n">
        <v>1433.7</v>
      </c>
      <c r="AH433" s="493" t="n">
        <v>793.5</v>
      </c>
      <c r="AI433" s="493" t="n">
        <v>2190</v>
      </c>
      <c r="AJ433" s="493" t="n">
        <v>1093.2</v>
      </c>
      <c r="AK433" s="493" t="n">
        <v>1922.4</v>
      </c>
      <c r="AL433" s="493" t="n">
        <v>2087</v>
      </c>
      <c r="AM433" s="493" t="n">
        <v>1459.2</v>
      </c>
      <c r="AN433" s="493" t="n">
        <v>754.8</v>
      </c>
      <c r="AO433" s="493" t="n">
        <v>1991.7</v>
      </c>
      <c r="AP433" s="493" t="n">
        <v>2287.8</v>
      </c>
      <c r="AQ433" s="493" t="n">
        <v>1099.2</v>
      </c>
      <c r="AR433" s="493" t="n">
        <v>1325.7</v>
      </c>
      <c r="AS433" s="493" t="n">
        <v>2001.3</v>
      </c>
      <c r="AT433" s="493" t="n">
        <v>2117.1</v>
      </c>
      <c r="AU433" s="493" t="n">
        <v>324</v>
      </c>
      <c r="AV433" s="493" t="n">
        <v>4649.2</v>
      </c>
      <c r="AW433" s="493" t="n">
        <v>1036.8</v>
      </c>
      <c r="AX433" s="493" t="n">
        <v>3114</v>
      </c>
      <c r="AY433" s="493" t="n">
        <v>1054.2</v>
      </c>
      <c r="AZ433" s="493" t="n">
        <v>3003.6</v>
      </c>
      <c r="BA433" s="493" t="n">
        <v>2216.4</v>
      </c>
      <c r="BB433" s="493" t="n">
        <v>2244.9</v>
      </c>
      <c r="BC433" s="493" t="n">
        <v>2554.8</v>
      </c>
      <c r="BD433" s="493" t="n">
        <v>2129.1</v>
      </c>
      <c r="BE433" s="493" t="n">
        <v>2409.6</v>
      </c>
      <c r="BF433" s="493" t="n">
        <v>1992</v>
      </c>
      <c r="BG433" s="493" t="n">
        <v>2590.8</v>
      </c>
      <c r="BH433" s="493" t="n">
        <v>2350.8</v>
      </c>
      <c r="BI433" s="493" t="n">
        <v>2343.6</v>
      </c>
      <c r="BJ433" s="493" t="n">
        <v>2334</v>
      </c>
      <c r="BK433" s="493" t="n">
        <v>3146.4</v>
      </c>
      <c r="BL433" s="493" t="n">
        <v>3282.94</v>
      </c>
      <c r="BM433" s="493" t="n">
        <v>2074.2</v>
      </c>
      <c r="BN433" s="493" t="n">
        <v>2853</v>
      </c>
      <c r="BO433" s="493" t="n">
        <v>2481.9</v>
      </c>
      <c r="BP433" s="493" t="n">
        <v>2637.88</v>
      </c>
      <c r="BQ433" s="493" t="n">
        <v>2532</v>
      </c>
      <c r="BR433" s="493" t="n">
        <v>3634.32</v>
      </c>
      <c r="BS433" s="493" t="n">
        <v>5537.5</v>
      </c>
      <c r="BT433" s="493" t="n">
        <v>6194.7</v>
      </c>
      <c r="BU433" s="493" t="n">
        <v>6476.36</v>
      </c>
      <c r="BV433" s="493" t="n">
        <v>4393.28</v>
      </c>
      <c r="BW433" s="493" t="n">
        <v>6989.59</v>
      </c>
    </row>
    <row r="434">
      <c r="A434" t="inlineStr">
        <is>
          <t>[C11A1] 심혈관 질환 다중요법 목적의 복합제제 (단일 투약 형태)</t>
        </is>
      </c>
      <c r="B434" t="inlineStr">
        <is>
          <t>풍림무약</t>
        </is>
      </c>
      <c r="C434" t="inlineStr">
        <is>
          <t>콜듀엣</t>
        </is>
      </c>
      <c r="D434" t="inlineStr">
        <is>
          <t>풍림무약</t>
        </is>
      </c>
      <c r="E434" t="inlineStr">
        <is>
          <t>amlodipine besylate,  atorvastatin calcium</t>
        </is>
      </c>
      <c r="F434" t="inlineStr">
        <is>
          <t>보건소</t>
        </is>
      </c>
      <c r="G434" t="inlineStr">
        <is>
          <t>Generic</t>
        </is>
      </c>
      <c r="H434" s="493" t="n">
        <v>3751.8</v>
      </c>
      <c r="I434" s="493" t="n">
        <v>7488</v>
      </c>
      <c r="J434" s="493" t="n">
        <v>7318.8</v>
      </c>
      <c r="K434" s="493" t="n">
        <v>17889</v>
      </c>
      <c r="L434" s="493" t="n">
        <v>5550.6</v>
      </c>
      <c r="M434" s="493" t="n">
        <v>8484.48</v>
      </c>
      <c r="N434" s="493" t="n">
        <v>5724.9</v>
      </c>
      <c r="O434" s="493" t="n">
        <v>9599.1</v>
      </c>
      <c r="P434" s="493" t="n">
        <v>7673.7</v>
      </c>
      <c r="Q434" s="493" t="n">
        <v>9087.299999999999</v>
      </c>
      <c r="R434" s="493" t="n">
        <v>10170.45</v>
      </c>
      <c r="S434" s="493" t="n">
        <v>9738.9</v>
      </c>
      <c r="T434" s="493" t="n">
        <v>9856.200000000001</v>
      </c>
      <c r="U434" s="493" t="n">
        <v>8007.6</v>
      </c>
      <c r="V434" s="493" t="n">
        <v>7009.17</v>
      </c>
      <c r="W434" s="493" t="n">
        <v>6162.6</v>
      </c>
      <c r="X434" s="493" t="n">
        <v>6810.3</v>
      </c>
      <c r="Y434" s="493" t="n">
        <v>8936.4</v>
      </c>
      <c r="Z434" s="493" t="n">
        <v>5868.6</v>
      </c>
      <c r="AA434" s="493" t="n">
        <v>7686.3</v>
      </c>
      <c r="AB434" s="493" t="n">
        <v>4773.6</v>
      </c>
      <c r="AC434" s="493" t="n">
        <v>5721.3</v>
      </c>
      <c r="AD434" s="493" t="n">
        <v>6762.9</v>
      </c>
      <c r="AE434" s="493" t="n">
        <v>6676.18</v>
      </c>
      <c r="AF434" s="493" t="n">
        <v>7038.78</v>
      </c>
      <c r="AG434" s="493" t="n">
        <v>7167</v>
      </c>
      <c r="AH434" s="493" t="n">
        <v>6527.1</v>
      </c>
      <c r="AI434" s="493" t="n">
        <v>4909.8</v>
      </c>
      <c r="AJ434" s="493" t="n">
        <v>8092.5</v>
      </c>
      <c r="AK434" s="493" t="n">
        <v>7052.4</v>
      </c>
      <c r="AL434" s="493" t="n">
        <v>5081.4</v>
      </c>
      <c r="AM434" s="493" t="n">
        <v>8429.85</v>
      </c>
      <c r="AN434" s="493" t="n">
        <v>5850.9</v>
      </c>
      <c r="AO434" s="493" t="n">
        <v>5206.8</v>
      </c>
      <c r="AP434" s="493" t="n">
        <v>6348.9</v>
      </c>
      <c r="AQ434" s="493" t="n">
        <v>5689.75</v>
      </c>
      <c r="AR434" s="493" t="n">
        <v>6098.4</v>
      </c>
      <c r="AS434" s="493" t="n">
        <v>5383.5</v>
      </c>
      <c r="AT434" s="493" t="n">
        <v>7392.9</v>
      </c>
      <c r="AU434" s="493" t="n">
        <v>5327.7</v>
      </c>
      <c r="AV434" s="493" t="n">
        <v>4131.6</v>
      </c>
      <c r="AW434" s="493" t="n">
        <v>7130.4</v>
      </c>
      <c r="AX434" s="493" t="n">
        <v>5359.8</v>
      </c>
      <c r="AY434" s="493" t="n">
        <v>5188.2</v>
      </c>
      <c r="AZ434" s="493" t="n">
        <v>7755.9</v>
      </c>
      <c r="BA434" s="493" t="n">
        <v>4873.8</v>
      </c>
      <c r="BB434" s="493" t="n">
        <v>9210.9</v>
      </c>
      <c r="BC434" s="493" t="n">
        <v>5619.9</v>
      </c>
      <c r="BD434" s="493" t="n">
        <v>1278.45</v>
      </c>
      <c r="BE434" s="493" t="n">
        <v>4676.4</v>
      </c>
      <c r="BF434" s="493" t="n">
        <v>6817.35</v>
      </c>
      <c r="BG434" s="493" t="n">
        <v>6086.5</v>
      </c>
      <c r="BH434" s="493" t="n">
        <v>4303.5</v>
      </c>
      <c r="BI434" s="493" t="n">
        <v>11295</v>
      </c>
      <c r="BJ434" s="493" t="n">
        <v>6321.6</v>
      </c>
      <c r="BK434" s="493" t="n">
        <v>3994.5</v>
      </c>
      <c r="BL434" s="493" t="n">
        <v>7509.6</v>
      </c>
      <c r="BM434" s="493" t="n">
        <v>5438.4</v>
      </c>
      <c r="BN434" s="493" t="n">
        <v>2948.4</v>
      </c>
      <c r="BO434" s="493" t="n">
        <v>7933.88</v>
      </c>
      <c r="BP434" s="493" t="n">
        <v>2584.5</v>
      </c>
      <c r="BQ434" s="493" t="n">
        <v>6465.9</v>
      </c>
      <c r="BR434" s="493" t="n">
        <v>6103.8</v>
      </c>
      <c r="BS434" s="493" t="n">
        <v>7011.6</v>
      </c>
      <c r="BT434" s="493" t="n">
        <v>1313.7</v>
      </c>
      <c r="BU434" s="493" t="n">
        <v>3455.58</v>
      </c>
      <c r="BV434" s="493" t="n">
        <v>1717.2</v>
      </c>
      <c r="BW434" s="493" t="n">
        <v>0</v>
      </c>
    </row>
    <row r="435">
      <c r="A435" t="inlineStr">
        <is>
          <t>[C11A1] 심혈관 질환 다중요법 목적의 복합제제 (단일 투약 형태)</t>
        </is>
      </c>
      <c r="B435" t="inlineStr">
        <is>
          <t>하나제약</t>
        </is>
      </c>
      <c r="C435" t="inlineStr">
        <is>
          <t>듀오디핀</t>
        </is>
      </c>
      <c r="D435" t="inlineStr">
        <is>
          <t>하나제약</t>
        </is>
      </c>
      <c r="E435" t="inlineStr">
        <is>
          <t>amlodipine besylate,  atorvastatin calcium</t>
        </is>
      </c>
      <c r="F435" t="inlineStr">
        <is>
          <t>종합병원</t>
        </is>
      </c>
      <c r="G435" t="inlineStr">
        <is>
          <t>Generic</t>
        </is>
      </c>
      <c r="H435" s="493" t="n">
        <v>19003.66</v>
      </c>
      <c r="I435" s="493" t="n">
        <v>11338.89</v>
      </c>
      <c r="J435" s="493" t="n">
        <v>11596.51</v>
      </c>
      <c r="K435" s="493" t="n">
        <v>16113.93</v>
      </c>
      <c r="L435" s="493" t="n">
        <v>14330.91</v>
      </c>
      <c r="M435" s="493" t="n">
        <v>11361.99</v>
      </c>
      <c r="N435" s="493" t="n">
        <v>19265.74</v>
      </c>
      <c r="O435" s="493" t="n">
        <v>12623.67</v>
      </c>
      <c r="P435" s="493" t="n">
        <v>17484.53</v>
      </c>
      <c r="Q435" s="493" t="n">
        <v>15127.98</v>
      </c>
      <c r="R435" s="493" t="n">
        <v>17047.09</v>
      </c>
      <c r="S435" s="493" t="n">
        <v>13341.91</v>
      </c>
      <c r="T435" s="493" t="n">
        <v>15075.88</v>
      </c>
      <c r="U435" s="493" t="n">
        <v>13386.8</v>
      </c>
      <c r="V435" s="493" t="n">
        <v>12491.95</v>
      </c>
      <c r="W435" s="493" t="n">
        <v>12903.18</v>
      </c>
      <c r="X435" s="493" t="n">
        <v>21100.19</v>
      </c>
      <c r="Y435" s="493" t="n">
        <v>15217.06</v>
      </c>
      <c r="Z435" s="493" t="n">
        <v>16860.78</v>
      </c>
      <c r="AA435" s="493" t="n">
        <v>11518.25</v>
      </c>
      <c r="AB435" s="493" t="n">
        <v>14235.84</v>
      </c>
      <c r="AC435" s="493" t="n">
        <v>11819.75</v>
      </c>
      <c r="AD435" s="493" t="n">
        <v>17880.28</v>
      </c>
      <c r="AE435" s="493" t="n">
        <v>14541.27</v>
      </c>
      <c r="AF435" s="493" t="n">
        <v>15918.96</v>
      </c>
      <c r="AG435" s="493" t="n">
        <v>11532.8</v>
      </c>
      <c r="AH435" s="493" t="n">
        <v>16867.16</v>
      </c>
      <c r="AI435" s="493" t="n">
        <v>15554.49</v>
      </c>
      <c r="AJ435" s="493" t="n">
        <v>17001.31</v>
      </c>
      <c r="AK435" s="493" t="n">
        <v>12167.89</v>
      </c>
      <c r="AL435" s="493" t="n">
        <v>11355.47</v>
      </c>
      <c r="AM435" s="493" t="n">
        <v>16753.23</v>
      </c>
      <c r="AN435" s="493" t="n">
        <v>15330.2</v>
      </c>
      <c r="AO435" s="493" t="n">
        <v>7846.32</v>
      </c>
      <c r="AP435" s="493" t="n">
        <v>17837.49</v>
      </c>
      <c r="AQ435" s="493" t="n">
        <v>16687.66</v>
      </c>
      <c r="AR435" s="493" t="n">
        <v>13048.34</v>
      </c>
      <c r="AS435" s="493" t="n">
        <v>15060.9</v>
      </c>
      <c r="AT435" s="493" t="n">
        <v>15087.14</v>
      </c>
      <c r="AU435" s="493" t="n">
        <v>8623.9</v>
      </c>
      <c r="AV435" s="493" t="n">
        <v>20647.29</v>
      </c>
      <c r="AW435" s="493" t="n">
        <v>14241.31</v>
      </c>
      <c r="AX435" s="493" t="n">
        <v>4888.65</v>
      </c>
      <c r="AY435" s="493" t="n">
        <v>8109.37</v>
      </c>
      <c r="AZ435" s="493" t="n">
        <v>10314.53</v>
      </c>
      <c r="BA435" s="493" t="n">
        <v>11573.15</v>
      </c>
      <c r="BB435" s="493" t="n">
        <v>4683.9</v>
      </c>
      <c r="BC435" s="493" t="n">
        <v>19726.72</v>
      </c>
      <c r="BD435" s="493" t="n">
        <v>6104.25</v>
      </c>
      <c r="BE435" s="493" t="n">
        <v>13042.5</v>
      </c>
      <c r="BF435" s="493" t="n">
        <v>7989.15</v>
      </c>
      <c r="BG435" s="493" t="n">
        <v>7637.1</v>
      </c>
      <c r="BH435" s="493" t="n">
        <v>11470.51</v>
      </c>
      <c r="BI435" s="493" t="n">
        <v>15455.1</v>
      </c>
      <c r="BJ435" s="493" t="n">
        <v>11404.05</v>
      </c>
      <c r="BK435" s="493" t="n">
        <v>14644.51</v>
      </c>
      <c r="BL435" s="493" t="n">
        <v>9174</v>
      </c>
      <c r="BM435" s="493" t="n">
        <v>10020.6</v>
      </c>
      <c r="BN435" s="493" t="n">
        <v>6590.1</v>
      </c>
      <c r="BO435" s="493" t="n">
        <v>9526.91</v>
      </c>
      <c r="BP435" s="493" t="n">
        <v>5280.9</v>
      </c>
      <c r="BQ435" s="493" t="n">
        <v>7501.92</v>
      </c>
      <c r="BR435" s="493" t="n">
        <v>3424.2</v>
      </c>
      <c r="BS435" s="493" t="n">
        <v>8823</v>
      </c>
      <c r="BT435" s="493" t="n">
        <v>5787.6</v>
      </c>
      <c r="BU435" s="493" t="n">
        <v>5931.3</v>
      </c>
      <c r="BV435" s="493" t="n">
        <v>6306</v>
      </c>
      <c r="BW435" s="493" t="n">
        <v>12762.99</v>
      </c>
    </row>
    <row r="436">
      <c r="A436" t="inlineStr">
        <is>
          <t>[C11A1] 심혈관 질환 다중요법 목적의 복합제제 (단일 투약 형태)</t>
        </is>
      </c>
      <c r="B436" t="inlineStr">
        <is>
          <t>하나제약</t>
        </is>
      </c>
      <c r="C436" t="inlineStr">
        <is>
          <t>듀오디핀</t>
        </is>
      </c>
      <c r="D436" t="inlineStr">
        <is>
          <t>하나제약</t>
        </is>
      </c>
      <c r="E436" t="inlineStr">
        <is>
          <t>amlodipine besylate,  atorvastatin calcium</t>
        </is>
      </c>
      <c r="F436" t="inlineStr">
        <is>
          <t>병원</t>
        </is>
      </c>
      <c r="G436" t="inlineStr">
        <is>
          <t>Generic</t>
        </is>
      </c>
      <c r="H436" s="493" t="n">
        <v>12555.27</v>
      </c>
      <c r="I436" s="493" t="n">
        <v>7396.66</v>
      </c>
      <c r="J436" s="493" t="n">
        <v>11713.66</v>
      </c>
      <c r="K436" s="493" t="n">
        <v>7749.84</v>
      </c>
      <c r="L436" s="493" t="n">
        <v>11296.86</v>
      </c>
      <c r="M436" s="493" t="n">
        <v>9577</v>
      </c>
      <c r="N436" s="493" t="n">
        <v>10445.36</v>
      </c>
      <c r="O436" s="493" t="n">
        <v>8696.75</v>
      </c>
      <c r="P436" s="493" t="n">
        <v>11093.52</v>
      </c>
      <c r="Q436" s="493" t="n">
        <v>6845.82</v>
      </c>
      <c r="R436" s="493" t="n">
        <v>13607.99</v>
      </c>
      <c r="S436" s="493" t="n">
        <v>8365.77</v>
      </c>
      <c r="T436" s="493" t="n">
        <v>9848</v>
      </c>
      <c r="U436" s="493" t="n">
        <v>6409.74</v>
      </c>
      <c r="V436" s="493" t="n">
        <v>7730.16</v>
      </c>
      <c r="W436" s="493" t="n">
        <v>3821.31</v>
      </c>
      <c r="X436" s="493" t="n">
        <v>9524.58</v>
      </c>
      <c r="Y436" s="493" t="n">
        <v>8201.07</v>
      </c>
      <c r="Z436" s="493" t="n">
        <v>8566.200000000001</v>
      </c>
      <c r="AA436" s="493" t="n">
        <v>4818.27</v>
      </c>
      <c r="AB436" s="493" t="n">
        <v>6225.92</v>
      </c>
      <c r="AC436" s="493" t="n">
        <v>5944.64</v>
      </c>
      <c r="AD436" s="493" t="n">
        <v>6551.98</v>
      </c>
      <c r="AE436" s="493" t="n">
        <v>7060.22</v>
      </c>
      <c r="AF436" s="493" t="n">
        <v>6145.17</v>
      </c>
      <c r="AG436" s="493" t="n">
        <v>4862.84</v>
      </c>
      <c r="AH436" s="493" t="n">
        <v>5897.4</v>
      </c>
      <c r="AI436" s="493" t="n">
        <v>5794.74</v>
      </c>
      <c r="AJ436" s="493" t="n">
        <v>5388.85</v>
      </c>
      <c r="AK436" s="493" t="n">
        <v>5456.25</v>
      </c>
      <c r="AL436" s="493" t="n">
        <v>5302.42</v>
      </c>
      <c r="AM436" s="493" t="n">
        <v>6514.74</v>
      </c>
      <c r="AN436" s="493" t="n">
        <v>2707.36</v>
      </c>
      <c r="AO436" s="493" t="n">
        <v>5029.55</v>
      </c>
      <c r="AP436" s="493" t="n">
        <v>5656.7</v>
      </c>
      <c r="AQ436" s="493" t="n">
        <v>5598.3</v>
      </c>
      <c r="AR436" s="493" t="n">
        <v>2491.2</v>
      </c>
      <c r="AS436" s="493" t="n">
        <v>5923.5</v>
      </c>
      <c r="AT436" s="493" t="n">
        <v>3618</v>
      </c>
      <c r="AU436" s="493" t="n">
        <v>4640.1</v>
      </c>
      <c r="AV436" s="493" t="n">
        <v>7045.14</v>
      </c>
      <c r="AW436" s="493" t="n">
        <v>5193.6</v>
      </c>
      <c r="AX436" s="493" t="n">
        <v>4726.5</v>
      </c>
      <c r="AY436" s="493" t="n">
        <v>4960.2</v>
      </c>
      <c r="AZ436" s="493" t="n">
        <v>1936.8</v>
      </c>
      <c r="BA436" s="493" t="n">
        <v>1818</v>
      </c>
      <c r="BB436" s="493" t="n">
        <v>3336.3</v>
      </c>
      <c r="BC436" s="493" t="n">
        <v>1086</v>
      </c>
      <c r="BD436" s="493" t="n">
        <v>1570.8</v>
      </c>
      <c r="BE436" s="493" t="n">
        <v>2650.86</v>
      </c>
      <c r="BF436" s="493" t="n">
        <v>1089.9</v>
      </c>
      <c r="BG436" s="493" t="n">
        <v>2300.1</v>
      </c>
      <c r="BH436" s="493" t="n">
        <v>2235.6</v>
      </c>
      <c r="BI436" s="493" t="n">
        <v>1014.45</v>
      </c>
      <c r="BJ436" s="493" t="n">
        <v>2084.84</v>
      </c>
      <c r="BK436" s="493" t="n">
        <v>4099.58</v>
      </c>
      <c r="BL436" s="493" t="n">
        <v>1167.2</v>
      </c>
      <c r="BM436" s="493" t="n">
        <v>2704.76</v>
      </c>
      <c r="BN436" s="493" t="n">
        <v>2576.1</v>
      </c>
      <c r="BO436" s="493" t="n">
        <v>269.4</v>
      </c>
      <c r="BP436" s="493" t="n">
        <v>2367.9</v>
      </c>
      <c r="BQ436" s="493" t="n">
        <v>828.14</v>
      </c>
      <c r="BR436" s="493" t="n">
        <v>1629.42</v>
      </c>
      <c r="BS436" s="493" t="n">
        <v>491.07</v>
      </c>
      <c r="BT436" s="493" t="n">
        <v>4382.7</v>
      </c>
      <c r="BU436" s="493" t="n">
        <v>429.6</v>
      </c>
      <c r="BV436" s="493" t="n">
        <v>2026.28</v>
      </c>
      <c r="BW436" s="493" t="n">
        <v>1569.8</v>
      </c>
    </row>
    <row r="437">
      <c r="A437" t="inlineStr">
        <is>
          <t>[C11A1] 심혈관 질환 다중요법 목적의 복합제제 (단일 투약 형태)</t>
        </is>
      </c>
      <c r="B437" t="inlineStr">
        <is>
          <t>하나제약</t>
        </is>
      </c>
      <c r="C437" t="inlineStr">
        <is>
          <t>듀오디핀</t>
        </is>
      </c>
      <c r="D437" t="inlineStr">
        <is>
          <t>하나제약</t>
        </is>
      </c>
      <c r="E437" t="inlineStr">
        <is>
          <t>amlodipine besylate,  atorvastatin calcium</t>
        </is>
      </c>
      <c r="F437" t="inlineStr">
        <is>
          <t>의원</t>
        </is>
      </c>
      <c r="G437" t="inlineStr">
        <is>
          <t>Generic</t>
        </is>
      </c>
      <c r="H437" s="493" t="n">
        <v>24774.45</v>
      </c>
      <c r="I437" s="493" t="n">
        <v>22387.9</v>
      </c>
      <c r="J437" s="493" t="n">
        <v>26852.7</v>
      </c>
      <c r="K437" s="493" t="n">
        <v>21866.75</v>
      </c>
      <c r="L437" s="493" t="n">
        <v>24678.9</v>
      </c>
      <c r="M437" s="493" t="n">
        <v>28484.53</v>
      </c>
      <c r="N437" s="493" t="n">
        <v>28473.43</v>
      </c>
      <c r="O437" s="493" t="n">
        <v>32708.23</v>
      </c>
      <c r="P437" s="493" t="n">
        <v>28717.85</v>
      </c>
      <c r="Q437" s="493" t="n">
        <v>31189.3</v>
      </c>
      <c r="R437" s="493" t="n">
        <v>29315.95</v>
      </c>
      <c r="S437" s="493" t="n">
        <v>27329</v>
      </c>
      <c r="T437" s="493" t="n">
        <v>29409.6</v>
      </c>
      <c r="U437" s="493" t="n">
        <v>22884.68</v>
      </c>
      <c r="V437" s="493" t="n">
        <v>35104.55</v>
      </c>
      <c r="W437" s="493" t="n">
        <v>33754.64</v>
      </c>
      <c r="X437" s="493" t="n">
        <v>30962.09</v>
      </c>
      <c r="Y437" s="493" t="n">
        <v>30501.42</v>
      </c>
      <c r="Z437" s="493" t="n">
        <v>32469.16</v>
      </c>
      <c r="AA437" s="493" t="n">
        <v>26463.26</v>
      </c>
      <c r="AB437" s="493" t="n">
        <v>26942.22</v>
      </c>
      <c r="AC437" s="493" t="n">
        <v>29382.06</v>
      </c>
      <c r="AD437" s="493" t="n">
        <v>31873.12</v>
      </c>
      <c r="AE437" s="493" t="n">
        <v>25618.13</v>
      </c>
      <c r="AF437" s="493" t="n">
        <v>32031.63</v>
      </c>
      <c r="AG437" s="493" t="n">
        <v>24075.88</v>
      </c>
      <c r="AH437" s="493" t="n">
        <v>32410.8</v>
      </c>
      <c r="AI437" s="493" t="n">
        <v>35624.8</v>
      </c>
      <c r="AJ437" s="493" t="n">
        <v>39171.8</v>
      </c>
      <c r="AK437" s="493" t="n">
        <v>32618.9</v>
      </c>
      <c r="AL437" s="493" t="n">
        <v>35667.85</v>
      </c>
      <c r="AM437" s="493" t="n">
        <v>36938.1</v>
      </c>
      <c r="AN437" s="493" t="n">
        <v>32187.6</v>
      </c>
      <c r="AO437" s="493" t="n">
        <v>36567.2</v>
      </c>
      <c r="AP437" s="493" t="n">
        <v>32926.75</v>
      </c>
      <c r="AQ437" s="493" t="n">
        <v>34850.5</v>
      </c>
      <c r="AR437" s="493" t="n">
        <v>32311.6</v>
      </c>
      <c r="AS437" s="493" t="n">
        <v>38943.7</v>
      </c>
      <c r="AT437" s="493" t="n">
        <v>30447.7</v>
      </c>
      <c r="AU437" s="493" t="n">
        <v>35379.3</v>
      </c>
      <c r="AV437" s="493" t="n">
        <v>29526.45</v>
      </c>
      <c r="AW437" s="493" t="n">
        <v>34089.34</v>
      </c>
      <c r="AX437" s="493" t="n">
        <v>34466.09</v>
      </c>
      <c r="AY437" s="493" t="n">
        <v>14368.81</v>
      </c>
      <c r="AZ437" s="493" t="n">
        <v>19310.25</v>
      </c>
      <c r="BA437" s="493" t="n">
        <v>18617.12</v>
      </c>
      <c r="BB437" s="493" t="n">
        <v>17790.15</v>
      </c>
      <c r="BC437" s="493" t="n">
        <v>21091.18</v>
      </c>
      <c r="BD437" s="493" t="n">
        <v>19311.95</v>
      </c>
      <c r="BE437" s="493" t="n">
        <v>17591.88</v>
      </c>
      <c r="BF437" s="493" t="n">
        <v>17451.71</v>
      </c>
      <c r="BG437" s="493" t="n">
        <v>19607.54</v>
      </c>
      <c r="BH437" s="493" t="n">
        <v>18295.9</v>
      </c>
      <c r="BI437" s="493" t="n">
        <v>17357.18</v>
      </c>
      <c r="BJ437" s="493" t="n">
        <v>20642.06</v>
      </c>
      <c r="BK437" s="493" t="n">
        <v>17642.97</v>
      </c>
      <c r="BL437" s="493" t="n">
        <v>21433.78</v>
      </c>
      <c r="BM437" s="493" t="n">
        <v>17387.16</v>
      </c>
      <c r="BN437" s="493" t="n">
        <v>17014.2</v>
      </c>
      <c r="BO437" s="493" t="n">
        <v>18907.02</v>
      </c>
      <c r="BP437" s="493" t="n">
        <v>18925.7</v>
      </c>
      <c r="BQ437" s="493" t="n">
        <v>18163.95</v>
      </c>
      <c r="BR437" s="493" t="n">
        <v>17656.12</v>
      </c>
      <c r="BS437" s="493" t="n">
        <v>17992.23</v>
      </c>
      <c r="BT437" s="493" t="n">
        <v>16773.18</v>
      </c>
      <c r="BU437" s="493" t="n">
        <v>18264.24</v>
      </c>
      <c r="BV437" s="493" t="n">
        <v>18074.93</v>
      </c>
      <c r="BW437" s="493" t="n">
        <v>21738.35</v>
      </c>
    </row>
    <row r="438">
      <c r="A438" t="inlineStr">
        <is>
          <t>[C11A1] 심혈관 질환 다중요법 목적의 복합제제 (단일 투약 형태)</t>
        </is>
      </c>
      <c r="B438" t="inlineStr">
        <is>
          <t>하나제약</t>
        </is>
      </c>
      <c r="C438" t="inlineStr">
        <is>
          <t>듀오디핀</t>
        </is>
      </c>
      <c r="D438" t="inlineStr">
        <is>
          <t>하나제약</t>
        </is>
      </c>
      <c r="E438" t="inlineStr">
        <is>
          <t>amlodipine besylate,  atorvastatin calcium</t>
        </is>
      </c>
      <c r="F438" t="inlineStr">
        <is>
          <t>보건소</t>
        </is>
      </c>
      <c r="G438" t="inlineStr">
        <is>
          <t>Generic</t>
        </is>
      </c>
      <c r="H438" s="493" t="n">
        <v>0</v>
      </c>
      <c r="I438" s="493" t="n">
        <v>0</v>
      </c>
      <c r="J438" s="493" t="n">
        <v>591</v>
      </c>
      <c r="K438" s="493" t="n">
        <v>0</v>
      </c>
      <c r="L438" s="493" t="n">
        <v>0</v>
      </c>
      <c r="M438" s="493" t="n">
        <v>0</v>
      </c>
      <c r="N438" s="493" t="n">
        <v>0</v>
      </c>
      <c r="O438" s="493" t="n">
        <v>0</v>
      </c>
      <c r="P438" s="493" t="n">
        <v>0</v>
      </c>
      <c r="Q438" s="493" t="n">
        <v>0</v>
      </c>
      <c r="R438" s="493" t="n">
        <v>0</v>
      </c>
      <c r="S438" s="493" t="n">
        <v>0</v>
      </c>
      <c r="T438" s="493" t="n">
        <v>0</v>
      </c>
      <c r="U438" s="493" t="n">
        <v>0</v>
      </c>
      <c r="V438" s="493" t="n">
        <v>0</v>
      </c>
      <c r="W438" s="493" t="n">
        <v>0</v>
      </c>
      <c r="X438" s="493" t="n">
        <v>0</v>
      </c>
      <c r="Y438" s="493" t="n">
        <v>0</v>
      </c>
      <c r="Z438" s="493" t="n">
        <v>0</v>
      </c>
      <c r="AA438" s="493" t="n">
        <v>249</v>
      </c>
      <c r="AB438" s="493" t="n">
        <v>0</v>
      </c>
      <c r="AC438" s="493" t="n">
        <v>0</v>
      </c>
      <c r="AD438" s="493" t="n">
        <v>303</v>
      </c>
      <c r="AE438" s="493" t="n">
        <v>279</v>
      </c>
      <c r="AF438" s="493" t="n">
        <v>0</v>
      </c>
      <c r="AG438" s="493" t="n">
        <v>0</v>
      </c>
      <c r="AH438" s="493" t="n">
        <v>0</v>
      </c>
      <c r="AI438" s="493" t="n">
        <v>0</v>
      </c>
      <c r="AJ438" s="493" t="n">
        <v>0</v>
      </c>
      <c r="AK438" s="493" t="n">
        <v>0</v>
      </c>
      <c r="AL438" s="493" t="n">
        <v>0</v>
      </c>
      <c r="AM438" s="493" t="n">
        <v>0</v>
      </c>
      <c r="AN438" s="493" t="n">
        <v>0</v>
      </c>
      <c r="AO438" s="493" t="n">
        <v>0</v>
      </c>
      <c r="AP438" s="493" t="n">
        <v>0</v>
      </c>
      <c r="AQ438" s="493" t="n">
        <v>148.2</v>
      </c>
      <c r="AR438" s="493" t="n">
        <v>0</v>
      </c>
      <c r="AS438" s="493" t="n">
        <v>164.4</v>
      </c>
      <c r="AT438" s="493" t="n">
        <v>0</v>
      </c>
      <c r="AU438" s="493" t="n">
        <v>150.6</v>
      </c>
      <c r="AV438" s="493" t="n">
        <v>0</v>
      </c>
      <c r="AW438" s="493" t="n">
        <v>178.8</v>
      </c>
      <c r="AX438" s="493" t="n">
        <v>0</v>
      </c>
      <c r="AY438" s="493" t="n">
        <v>207</v>
      </c>
      <c r="AZ438" s="493" t="n">
        <v>0</v>
      </c>
      <c r="BA438" s="493" t="n">
        <v>0</v>
      </c>
      <c r="BB438" s="493" t="n">
        <v>0</v>
      </c>
      <c r="BC438" s="493" t="n">
        <v>157.8</v>
      </c>
      <c r="BD438" s="493" t="n">
        <v>0</v>
      </c>
      <c r="BE438" s="493" t="n">
        <v>0</v>
      </c>
      <c r="BF438" s="493" t="n">
        <v>0</v>
      </c>
      <c r="BG438" s="493" t="n">
        <v>0</v>
      </c>
      <c r="BH438" s="493" t="n">
        <v>0</v>
      </c>
      <c r="BI438" s="493" t="n">
        <v>0</v>
      </c>
      <c r="BJ438" s="493" t="n">
        <v>0</v>
      </c>
      <c r="BK438" s="493" t="n">
        <v>0</v>
      </c>
      <c r="BL438" s="493" t="n">
        <v>0</v>
      </c>
      <c r="BM438" s="493" t="n">
        <v>0</v>
      </c>
      <c r="BN438" s="493" t="n">
        <v>0</v>
      </c>
      <c r="BO438" s="493" t="n">
        <v>0</v>
      </c>
      <c r="BP438" s="493" t="n">
        <v>0</v>
      </c>
      <c r="BQ438" s="493" t="n">
        <v>0</v>
      </c>
      <c r="BR438" s="493" t="n">
        <v>0</v>
      </c>
      <c r="BS438" s="493" t="n">
        <v>0</v>
      </c>
      <c r="BT438" s="493" t="n">
        <v>0</v>
      </c>
      <c r="BU438" s="493" t="n">
        <v>0</v>
      </c>
      <c r="BV438" s="493" t="n">
        <v>0</v>
      </c>
      <c r="BW438" s="493" t="n">
        <v>0</v>
      </c>
    </row>
    <row r="439">
      <c r="A439" t="inlineStr">
        <is>
          <t>[C11A1] 심혈관 질환 다중요법 목적의 복합제제 (단일 투약 형태)</t>
        </is>
      </c>
      <c r="B439" t="inlineStr">
        <is>
          <t>하나제약</t>
        </is>
      </c>
      <c r="C439" t="inlineStr">
        <is>
          <t>올프로</t>
        </is>
      </c>
      <c r="D439" t="inlineStr">
        <is>
          <t>하나제약</t>
        </is>
      </c>
      <c r="E439" t="inlineStr">
        <is>
          <t>olmesartan medoxomil,  rosuvastatin calcium  ( as rosuvastatin)</t>
        </is>
      </c>
      <c r="F439" t="inlineStr">
        <is>
          <t>종합병원</t>
        </is>
      </c>
      <c r="G439" t="inlineStr">
        <is>
          <t>Generic</t>
        </is>
      </c>
      <c r="H439" s="493" t="n">
        <v>0</v>
      </c>
      <c r="I439" s="493" t="n">
        <v>0</v>
      </c>
      <c r="J439" s="493" t="n">
        <v>0</v>
      </c>
      <c r="K439" s="493" t="n">
        <v>0</v>
      </c>
      <c r="L439" s="493" t="n">
        <v>0</v>
      </c>
      <c r="M439" s="493" t="n">
        <v>0</v>
      </c>
      <c r="N439" s="493" t="n">
        <v>0</v>
      </c>
      <c r="O439" s="493" t="n">
        <v>0</v>
      </c>
      <c r="P439" s="493" t="n">
        <v>0</v>
      </c>
      <c r="Q439" s="493" t="n">
        <v>0</v>
      </c>
      <c r="R439" s="493" t="n">
        <v>0</v>
      </c>
      <c r="S439" s="493" t="n">
        <v>0</v>
      </c>
      <c r="T439" s="493" t="n">
        <v>3733.76</v>
      </c>
      <c r="U439" s="493" t="n">
        <v>6261.72</v>
      </c>
      <c r="V439" s="493" t="n">
        <v>7222.94</v>
      </c>
      <c r="W439" s="493" t="n">
        <v>6347.57</v>
      </c>
      <c r="X439" s="493" t="n">
        <v>8412</v>
      </c>
      <c r="Y439" s="493" t="n">
        <v>5141.55</v>
      </c>
      <c r="Z439" s="493" t="n">
        <v>10973.84</v>
      </c>
      <c r="AA439" s="493" t="n">
        <v>9987</v>
      </c>
      <c r="AB439" s="493" t="n">
        <v>13458.06</v>
      </c>
      <c r="AC439" s="493" t="n">
        <v>11117.85</v>
      </c>
      <c r="AD439" s="493" t="n">
        <v>21770.57</v>
      </c>
      <c r="AE439" s="493" t="n">
        <v>16858.65</v>
      </c>
      <c r="AF439" s="493" t="n">
        <v>16006.2</v>
      </c>
      <c r="AG439" s="493" t="n">
        <v>17672.7</v>
      </c>
      <c r="AH439" s="493" t="n">
        <v>23742.83</v>
      </c>
      <c r="AI439" s="493" t="n">
        <v>7184.7</v>
      </c>
      <c r="AJ439" s="493" t="n">
        <v>26022.74</v>
      </c>
      <c r="AK439" s="493" t="n">
        <v>15931.13</v>
      </c>
      <c r="AL439" s="493" t="n">
        <v>21093.49</v>
      </c>
      <c r="AM439" s="493" t="n">
        <v>24228.42</v>
      </c>
      <c r="AN439" s="493" t="n">
        <v>15030.6</v>
      </c>
      <c r="AO439" s="493" t="n">
        <v>23185.65</v>
      </c>
      <c r="AP439" s="493" t="n">
        <v>11831.67</v>
      </c>
      <c r="AQ439" s="493" t="n">
        <v>28801.35</v>
      </c>
      <c r="AR439" s="493" t="n">
        <v>19740.75</v>
      </c>
      <c r="AS439" s="493" t="n">
        <v>21118.8</v>
      </c>
      <c r="AT439" s="493" t="n">
        <v>25348.5</v>
      </c>
      <c r="AU439" s="493" t="n">
        <v>17379.08</v>
      </c>
      <c r="AV439" s="493" t="n">
        <v>19376.85</v>
      </c>
      <c r="AW439" s="493" t="n">
        <v>28406.85</v>
      </c>
      <c r="AX439" s="493" t="n">
        <v>28651.55</v>
      </c>
      <c r="AY439" s="493" t="n">
        <v>22776.15</v>
      </c>
      <c r="AZ439" s="493" t="n">
        <v>21433.5</v>
      </c>
      <c r="BA439" s="493" t="n">
        <v>0</v>
      </c>
      <c r="BB439" s="493" t="n">
        <v>0</v>
      </c>
      <c r="BC439" s="493" t="n">
        <v>0</v>
      </c>
      <c r="BD439" s="493" t="n">
        <v>0</v>
      </c>
      <c r="BE439" s="493" t="n">
        <v>0</v>
      </c>
      <c r="BF439" s="493" t="n">
        <v>0</v>
      </c>
      <c r="BG439" s="493" t="n">
        <v>0</v>
      </c>
      <c r="BH439" s="493" t="n">
        <v>0</v>
      </c>
      <c r="BI439" s="493" t="n">
        <v>0</v>
      </c>
      <c r="BJ439" s="493" t="n">
        <v>0</v>
      </c>
      <c r="BK439" s="493" t="n">
        <v>0</v>
      </c>
      <c r="BL439" s="493" t="n">
        <v>0</v>
      </c>
      <c r="BM439" s="493" t="n">
        <v>0</v>
      </c>
      <c r="BN439" s="493" t="n">
        <v>0</v>
      </c>
      <c r="BO439" s="493" t="n">
        <v>0</v>
      </c>
      <c r="BP439" s="493" t="n">
        <v>0</v>
      </c>
      <c r="BQ439" s="493" t="n">
        <v>0</v>
      </c>
      <c r="BR439" s="493" t="n">
        <v>0</v>
      </c>
      <c r="BS439" s="493" t="n">
        <v>0</v>
      </c>
      <c r="BT439" s="493" t="n">
        <v>0</v>
      </c>
      <c r="BU439" s="493" t="n">
        <v>0</v>
      </c>
      <c r="BV439" s="493" t="n">
        <v>0</v>
      </c>
      <c r="BW439" s="493" t="n">
        <v>0</v>
      </c>
    </row>
    <row r="440">
      <c r="A440" t="inlineStr">
        <is>
          <t>[C11A1] 심혈관 질환 다중요법 목적의 복합제제 (단일 투약 형태)</t>
        </is>
      </c>
      <c r="B440" t="inlineStr">
        <is>
          <t>하나제약</t>
        </is>
      </c>
      <c r="C440" t="inlineStr">
        <is>
          <t>올프로</t>
        </is>
      </c>
      <c r="D440" t="inlineStr">
        <is>
          <t>하나제약</t>
        </is>
      </c>
      <c r="E440" t="inlineStr">
        <is>
          <t>olmesartan medoxomil,  rosuvastatin calcium  ( as rosuvastatin)</t>
        </is>
      </c>
      <c r="F440" t="inlineStr">
        <is>
          <t>의원</t>
        </is>
      </c>
      <c r="G440" t="inlineStr">
        <is>
          <t>Generic</t>
        </is>
      </c>
      <c r="H440" s="493" t="n">
        <v>0</v>
      </c>
      <c r="I440" s="493" t="n">
        <v>0</v>
      </c>
      <c r="J440" s="493" t="n">
        <v>0</v>
      </c>
      <c r="K440" s="493" t="n">
        <v>0</v>
      </c>
      <c r="L440" s="493" t="n">
        <v>0</v>
      </c>
      <c r="M440" s="493" t="n">
        <v>0</v>
      </c>
      <c r="N440" s="493" t="n">
        <v>0</v>
      </c>
      <c r="O440" s="493" t="n">
        <v>0</v>
      </c>
      <c r="P440" s="493" t="n">
        <v>0</v>
      </c>
      <c r="Q440" s="493" t="n">
        <v>0</v>
      </c>
      <c r="R440" s="493" t="n">
        <v>0</v>
      </c>
      <c r="S440" s="493" t="n">
        <v>0</v>
      </c>
      <c r="T440" s="493" t="n">
        <v>0</v>
      </c>
      <c r="U440" s="493" t="n">
        <v>0</v>
      </c>
      <c r="V440" s="493" t="n">
        <v>0</v>
      </c>
      <c r="W440" s="493" t="n">
        <v>0</v>
      </c>
      <c r="X440" s="493" t="n">
        <v>0</v>
      </c>
      <c r="Y440" s="493" t="n">
        <v>480</v>
      </c>
      <c r="Z440" s="493" t="n">
        <v>0</v>
      </c>
      <c r="AA440" s="493" t="n">
        <v>0</v>
      </c>
      <c r="AB440" s="493" t="n">
        <v>0</v>
      </c>
      <c r="AC440" s="493" t="n">
        <v>0</v>
      </c>
      <c r="AD440" s="493" t="n">
        <v>84</v>
      </c>
      <c r="AE440" s="493" t="n">
        <v>492</v>
      </c>
      <c r="AF440" s="493" t="n">
        <v>84</v>
      </c>
      <c r="AG440" s="493" t="n">
        <v>324</v>
      </c>
      <c r="AH440" s="493" t="n">
        <v>288</v>
      </c>
      <c r="AI440" s="493" t="n">
        <v>592</v>
      </c>
      <c r="AJ440" s="493" t="n">
        <v>0</v>
      </c>
      <c r="AK440" s="493" t="n">
        <v>480</v>
      </c>
      <c r="AL440" s="493" t="n">
        <v>0</v>
      </c>
      <c r="AM440" s="493" t="n">
        <v>480</v>
      </c>
      <c r="AN440" s="493" t="n">
        <v>0</v>
      </c>
      <c r="AO440" s="493" t="n">
        <v>480</v>
      </c>
      <c r="AP440" s="493" t="n">
        <v>0</v>
      </c>
      <c r="AQ440" s="493" t="n">
        <v>480.6</v>
      </c>
      <c r="AR440" s="493" t="n">
        <v>0</v>
      </c>
      <c r="AS440" s="493" t="n">
        <v>1198.8</v>
      </c>
      <c r="AT440" s="493" t="n">
        <v>340</v>
      </c>
      <c r="AU440" s="493" t="n">
        <v>480</v>
      </c>
      <c r="AV440" s="493" t="n">
        <v>238.8</v>
      </c>
      <c r="AW440" s="493" t="n">
        <v>240</v>
      </c>
      <c r="AX440" s="493" t="n">
        <v>240</v>
      </c>
      <c r="AY440" s="493" t="n">
        <v>120</v>
      </c>
      <c r="AZ440" s="493" t="n">
        <v>360</v>
      </c>
      <c r="BA440" s="493" t="n">
        <v>0</v>
      </c>
      <c r="BB440" s="493" t="n">
        <v>0</v>
      </c>
      <c r="BC440" s="493" t="n">
        <v>0</v>
      </c>
      <c r="BD440" s="493" t="n">
        <v>0</v>
      </c>
      <c r="BE440" s="493" t="n">
        <v>0</v>
      </c>
      <c r="BF440" s="493" t="n">
        <v>0</v>
      </c>
      <c r="BG440" s="493" t="n">
        <v>0</v>
      </c>
      <c r="BH440" s="493" t="n">
        <v>0</v>
      </c>
      <c r="BI440" s="493" t="n">
        <v>0</v>
      </c>
      <c r="BJ440" s="493" t="n">
        <v>0</v>
      </c>
      <c r="BK440" s="493" t="n">
        <v>0</v>
      </c>
      <c r="BL440" s="493" t="n">
        <v>0</v>
      </c>
      <c r="BM440" s="493" t="n">
        <v>0</v>
      </c>
      <c r="BN440" s="493" t="n">
        <v>0</v>
      </c>
      <c r="BO440" s="493" t="n">
        <v>0</v>
      </c>
      <c r="BP440" s="493" t="n">
        <v>0</v>
      </c>
      <c r="BQ440" s="493" t="n">
        <v>0</v>
      </c>
      <c r="BR440" s="493" t="n">
        <v>0</v>
      </c>
      <c r="BS440" s="493" t="n">
        <v>0</v>
      </c>
      <c r="BT440" s="493" t="n">
        <v>0</v>
      </c>
      <c r="BU440" s="493" t="n">
        <v>0</v>
      </c>
      <c r="BV440" s="493" t="n">
        <v>0</v>
      </c>
      <c r="BW440" s="493" t="n">
        <v>0</v>
      </c>
    </row>
    <row r="441">
      <c r="A441" t="inlineStr">
        <is>
          <t>[C11A1] 심혈관 질환 다중요법 목적의 복합제제 (단일 투약 형태)</t>
        </is>
      </c>
      <c r="B441" t="inlineStr">
        <is>
          <t>하나제약</t>
        </is>
      </c>
      <c r="C441" t="inlineStr">
        <is>
          <t>칸데로 원</t>
        </is>
      </c>
      <c r="D441" t="inlineStr">
        <is>
          <t>하나제약</t>
        </is>
      </c>
      <c r="E441" t="inlineStr">
        <is>
          <t>candesartan cilexetil,  rosuvastatin calcium  ( as rosuvastatin)</t>
        </is>
      </c>
      <c r="F441" t="inlineStr">
        <is>
          <t>종합병원</t>
        </is>
      </c>
      <c r="G441" t="inlineStr">
        <is>
          <t>Generic</t>
        </is>
      </c>
      <c r="H441" s="493" t="n">
        <v>0</v>
      </c>
      <c r="I441" s="493" t="n">
        <v>0</v>
      </c>
      <c r="J441" s="493" t="n">
        <v>0</v>
      </c>
      <c r="K441" s="493" t="n">
        <v>0</v>
      </c>
      <c r="L441" s="493" t="n">
        <v>0</v>
      </c>
      <c r="M441" s="493" t="n">
        <v>0</v>
      </c>
      <c r="N441" s="493" t="n">
        <v>0</v>
      </c>
      <c r="O441" s="493" t="n">
        <v>0</v>
      </c>
      <c r="P441" s="493" t="n">
        <v>0</v>
      </c>
      <c r="Q441" s="493" t="n">
        <v>0</v>
      </c>
      <c r="R441" s="493" t="n">
        <v>0</v>
      </c>
      <c r="S441" s="493" t="n">
        <v>0</v>
      </c>
      <c r="T441" s="493" t="n">
        <v>0</v>
      </c>
      <c r="U441" s="493" t="n">
        <v>0</v>
      </c>
      <c r="V441" s="493" t="n">
        <v>0</v>
      </c>
      <c r="W441" s="493" t="n">
        <v>0</v>
      </c>
      <c r="X441" s="493" t="n">
        <v>0</v>
      </c>
      <c r="Y441" s="493" t="n">
        <v>0</v>
      </c>
      <c r="Z441" s="493" t="n">
        <v>0</v>
      </c>
      <c r="AA441" s="493" t="n">
        <v>0</v>
      </c>
      <c r="AB441" s="493" t="n">
        <v>0</v>
      </c>
      <c r="AC441" s="493" t="n">
        <v>568.98</v>
      </c>
      <c r="AD441" s="493" t="n">
        <v>293.72</v>
      </c>
      <c r="AE441" s="493" t="n">
        <v>444.14</v>
      </c>
      <c r="AF441" s="493" t="n">
        <v>126</v>
      </c>
      <c r="AG441" s="493" t="n">
        <v>600.3099999999999</v>
      </c>
      <c r="AH441" s="493" t="n">
        <v>131.67</v>
      </c>
      <c r="AI441" s="493" t="n">
        <v>101.4</v>
      </c>
      <c r="AJ441" s="493" t="n">
        <v>455.24</v>
      </c>
      <c r="AK441" s="493" t="n">
        <v>281.88</v>
      </c>
      <c r="AL441" s="493" t="n">
        <v>431.2</v>
      </c>
      <c r="AM441" s="493" t="n">
        <v>348.14</v>
      </c>
      <c r="AN441" s="493" t="n">
        <v>227.42</v>
      </c>
      <c r="AO441" s="493" t="n">
        <v>585.22</v>
      </c>
      <c r="AP441" s="493" t="n">
        <v>859.9400000000001</v>
      </c>
      <c r="AQ441" s="493" t="n">
        <v>465.05</v>
      </c>
      <c r="AR441" s="493" t="n">
        <v>225.72</v>
      </c>
      <c r="AS441" s="493" t="n">
        <v>0</v>
      </c>
      <c r="AT441" s="493" t="n">
        <v>0</v>
      </c>
      <c r="AU441" s="493" t="n">
        <v>0</v>
      </c>
      <c r="AV441" s="493" t="n">
        <v>0</v>
      </c>
      <c r="AW441" s="493" t="n">
        <v>0</v>
      </c>
      <c r="AX441" s="493" t="n">
        <v>0</v>
      </c>
      <c r="AY441" s="493" t="n">
        <v>0</v>
      </c>
      <c r="AZ441" s="493" t="n">
        <v>0</v>
      </c>
      <c r="BA441" s="493" t="n">
        <v>0</v>
      </c>
      <c r="BB441" s="493" t="n">
        <v>0</v>
      </c>
      <c r="BC441" s="493" t="n">
        <v>0</v>
      </c>
      <c r="BD441" s="493" t="n">
        <v>0</v>
      </c>
      <c r="BE441" s="493" t="n">
        <v>0</v>
      </c>
      <c r="BF441" s="493" t="n">
        <v>0</v>
      </c>
      <c r="BG441" s="493" t="n">
        <v>0</v>
      </c>
      <c r="BH441" s="493" t="n">
        <v>0</v>
      </c>
      <c r="BI441" s="493" t="n">
        <v>0</v>
      </c>
      <c r="BJ441" s="493" t="n">
        <v>0</v>
      </c>
      <c r="BK441" s="493" t="n">
        <v>0</v>
      </c>
      <c r="BL441" s="493" t="n">
        <v>0</v>
      </c>
      <c r="BM441" s="493" t="n">
        <v>0</v>
      </c>
      <c r="BN441" s="493" t="n">
        <v>0</v>
      </c>
      <c r="BO441" s="493" t="n">
        <v>0</v>
      </c>
      <c r="BP441" s="493" t="n">
        <v>0</v>
      </c>
      <c r="BQ441" s="493" t="n">
        <v>0</v>
      </c>
      <c r="BR441" s="493" t="n">
        <v>0</v>
      </c>
      <c r="BS441" s="493" t="n">
        <v>0</v>
      </c>
      <c r="BT441" s="493" t="n">
        <v>0</v>
      </c>
      <c r="BU441" s="493" t="n">
        <v>0</v>
      </c>
      <c r="BV441" s="493" t="n">
        <v>0</v>
      </c>
      <c r="BW441" s="493" t="n">
        <v>0</v>
      </c>
    </row>
    <row r="442">
      <c r="A442" t="inlineStr">
        <is>
          <t>[C11A1] 심혈관 질환 다중요법 목적의 복합제제 (단일 투약 형태)</t>
        </is>
      </c>
      <c r="B442" t="inlineStr">
        <is>
          <t>하나제약</t>
        </is>
      </c>
      <c r="C442" t="inlineStr">
        <is>
          <t>칸데로 원</t>
        </is>
      </c>
      <c r="D442" t="inlineStr">
        <is>
          <t>하나제약</t>
        </is>
      </c>
      <c r="E442" t="inlineStr">
        <is>
          <t>candesartan cilexetil,  rosuvastatin calcium  ( as rosuvastatin)</t>
        </is>
      </c>
      <c r="F442" t="inlineStr">
        <is>
          <t>의원</t>
        </is>
      </c>
      <c r="G442" t="inlineStr">
        <is>
          <t>Generic</t>
        </is>
      </c>
      <c r="H442" s="493" t="n">
        <v>0</v>
      </c>
      <c r="I442" s="493" t="n">
        <v>0</v>
      </c>
      <c r="J442" s="493" t="n">
        <v>0</v>
      </c>
      <c r="K442" s="493" t="n">
        <v>0</v>
      </c>
      <c r="L442" s="493" t="n">
        <v>0</v>
      </c>
      <c r="M442" s="493" t="n">
        <v>0</v>
      </c>
      <c r="N442" s="493" t="n">
        <v>0</v>
      </c>
      <c r="O442" s="493" t="n">
        <v>0</v>
      </c>
      <c r="P442" s="493" t="n">
        <v>0</v>
      </c>
      <c r="Q442" s="493" t="n">
        <v>0</v>
      </c>
      <c r="R442" s="493" t="n">
        <v>0</v>
      </c>
      <c r="S442" s="493" t="n">
        <v>0</v>
      </c>
      <c r="T442" s="493" t="n">
        <v>0</v>
      </c>
      <c r="U442" s="493" t="n">
        <v>0</v>
      </c>
      <c r="V442" s="493" t="n">
        <v>0</v>
      </c>
      <c r="W442" s="493" t="n">
        <v>0</v>
      </c>
      <c r="X442" s="493" t="n">
        <v>0</v>
      </c>
      <c r="Y442" s="493" t="n">
        <v>2207.7</v>
      </c>
      <c r="Z442" s="493" t="n">
        <v>0</v>
      </c>
      <c r="AA442" s="493" t="n">
        <v>0</v>
      </c>
      <c r="AB442" s="493" t="n">
        <v>0</v>
      </c>
      <c r="AC442" s="493" t="n">
        <v>3416</v>
      </c>
      <c r="AD442" s="493" t="n">
        <v>1800</v>
      </c>
      <c r="AE442" s="493" t="n">
        <v>3871.6</v>
      </c>
      <c r="AF442" s="493" t="n">
        <v>4260.3</v>
      </c>
      <c r="AG442" s="493" t="n">
        <v>3510.6</v>
      </c>
      <c r="AH442" s="493" t="n">
        <v>4354.8</v>
      </c>
      <c r="AI442" s="493" t="n">
        <v>3567</v>
      </c>
      <c r="AJ442" s="493" t="n">
        <v>4953.2</v>
      </c>
      <c r="AK442" s="493" t="n">
        <v>4770.1</v>
      </c>
      <c r="AL442" s="493" t="n">
        <v>3266.9</v>
      </c>
      <c r="AM442" s="493" t="n">
        <v>7292.3</v>
      </c>
      <c r="AN442" s="493" t="n">
        <v>5760.1</v>
      </c>
      <c r="AO442" s="493" t="n">
        <v>5466.51</v>
      </c>
      <c r="AP442" s="493" t="n">
        <v>8057.78</v>
      </c>
      <c r="AQ442" s="493" t="n">
        <v>7084.2</v>
      </c>
      <c r="AR442" s="493" t="n">
        <v>4179</v>
      </c>
      <c r="AS442" s="493" t="n">
        <v>0</v>
      </c>
      <c r="AT442" s="493" t="n">
        <v>0</v>
      </c>
      <c r="AU442" s="493" t="n">
        <v>0</v>
      </c>
      <c r="AV442" s="493" t="n">
        <v>0</v>
      </c>
      <c r="AW442" s="493" t="n">
        <v>0</v>
      </c>
      <c r="AX442" s="493" t="n">
        <v>0</v>
      </c>
      <c r="AY442" s="493" t="n">
        <v>0</v>
      </c>
      <c r="AZ442" s="493" t="n">
        <v>0</v>
      </c>
      <c r="BA442" s="493" t="n">
        <v>0</v>
      </c>
      <c r="BB442" s="493" t="n">
        <v>0</v>
      </c>
      <c r="BC442" s="493" t="n">
        <v>0</v>
      </c>
      <c r="BD442" s="493" t="n">
        <v>0</v>
      </c>
      <c r="BE442" s="493" t="n">
        <v>0</v>
      </c>
      <c r="BF442" s="493" t="n">
        <v>0</v>
      </c>
      <c r="BG442" s="493" t="n">
        <v>0</v>
      </c>
      <c r="BH442" s="493" t="n">
        <v>0</v>
      </c>
      <c r="BI442" s="493" t="n">
        <v>0</v>
      </c>
      <c r="BJ442" s="493" t="n">
        <v>0</v>
      </c>
      <c r="BK442" s="493" t="n">
        <v>0</v>
      </c>
      <c r="BL442" s="493" t="n">
        <v>0</v>
      </c>
      <c r="BM442" s="493" t="n">
        <v>0</v>
      </c>
      <c r="BN442" s="493" t="n">
        <v>0</v>
      </c>
      <c r="BO442" s="493" t="n">
        <v>0</v>
      </c>
      <c r="BP442" s="493" t="n">
        <v>0</v>
      </c>
      <c r="BQ442" s="493" t="n">
        <v>0</v>
      </c>
      <c r="BR442" s="493" t="n">
        <v>0</v>
      </c>
      <c r="BS442" s="493" t="n">
        <v>0</v>
      </c>
      <c r="BT442" s="493" t="n">
        <v>0</v>
      </c>
      <c r="BU442" s="493" t="n">
        <v>0</v>
      </c>
      <c r="BV442" s="493" t="n">
        <v>0</v>
      </c>
      <c r="BW442" s="493" t="n">
        <v>0</v>
      </c>
    </row>
    <row r="443">
      <c r="A443" t="inlineStr">
        <is>
          <t>[C11A1] 심혈관 질환 다중요법 목적의 복합제제 (단일 투약 형태)</t>
        </is>
      </c>
      <c r="B443" t="inlineStr">
        <is>
          <t>하나제약</t>
        </is>
      </c>
      <c r="C443" t="inlineStr">
        <is>
          <t>칸데로 원</t>
        </is>
      </c>
      <c r="D443" t="inlineStr">
        <is>
          <t>하나제약</t>
        </is>
      </c>
      <c r="E443" t="inlineStr">
        <is>
          <t>candesartan cilexetil,  rosuvastatin calcium  ( as rosuvastatin)</t>
        </is>
      </c>
      <c r="F443" t="inlineStr">
        <is>
          <t>보건소</t>
        </is>
      </c>
      <c r="G443" t="inlineStr">
        <is>
          <t>Generic</t>
        </is>
      </c>
      <c r="H443" s="493" t="n">
        <v>0</v>
      </c>
      <c r="I443" s="493" t="n">
        <v>0</v>
      </c>
      <c r="J443" s="493" t="n">
        <v>0</v>
      </c>
      <c r="K443" s="493" t="n">
        <v>0</v>
      </c>
      <c r="L443" s="493" t="n">
        <v>0</v>
      </c>
      <c r="M443" s="493" t="n">
        <v>0</v>
      </c>
      <c r="N443" s="493" t="n">
        <v>0</v>
      </c>
      <c r="O443" s="493" t="n">
        <v>0</v>
      </c>
      <c r="P443" s="493" t="n">
        <v>0</v>
      </c>
      <c r="Q443" s="493" t="n">
        <v>0</v>
      </c>
      <c r="R443" s="493" t="n">
        <v>0</v>
      </c>
      <c r="S443" s="493" t="n">
        <v>0</v>
      </c>
      <c r="T443" s="493" t="n">
        <v>0</v>
      </c>
      <c r="U443" s="493" t="n">
        <v>0</v>
      </c>
      <c r="V443" s="493" t="n">
        <v>0</v>
      </c>
      <c r="W443" s="493" t="n">
        <v>0</v>
      </c>
      <c r="X443" s="493" t="n">
        <v>0</v>
      </c>
      <c r="Y443" s="493" t="n">
        <v>0</v>
      </c>
      <c r="Z443" s="493" t="n">
        <v>0</v>
      </c>
      <c r="AA443" s="493" t="n">
        <v>0</v>
      </c>
      <c r="AB443" s="493" t="n">
        <v>0</v>
      </c>
      <c r="AC443" s="493" t="n">
        <v>0</v>
      </c>
      <c r="AD443" s="493" t="n">
        <v>0</v>
      </c>
      <c r="AE443" s="493" t="n">
        <v>0</v>
      </c>
      <c r="AF443" s="493" t="n">
        <v>609</v>
      </c>
      <c r="AG443" s="493" t="n">
        <v>0</v>
      </c>
      <c r="AH443" s="493" t="n">
        <v>0</v>
      </c>
      <c r="AI443" s="493" t="n">
        <v>0</v>
      </c>
      <c r="AJ443" s="493" t="n">
        <v>0</v>
      </c>
      <c r="AK443" s="493" t="n">
        <v>0</v>
      </c>
      <c r="AL443" s="493" t="n">
        <v>0</v>
      </c>
      <c r="AM443" s="493" t="n">
        <v>0</v>
      </c>
      <c r="AN443" s="493" t="n">
        <v>0</v>
      </c>
      <c r="AO443" s="493" t="n">
        <v>235.2</v>
      </c>
      <c r="AP443" s="493" t="n">
        <v>0</v>
      </c>
      <c r="AQ443" s="493" t="n">
        <v>0</v>
      </c>
      <c r="AR443" s="493" t="n">
        <v>0</v>
      </c>
      <c r="AS443" s="493" t="n">
        <v>0</v>
      </c>
      <c r="AT443" s="493" t="n">
        <v>0</v>
      </c>
      <c r="AU443" s="493" t="n">
        <v>0</v>
      </c>
      <c r="AV443" s="493" t="n">
        <v>0</v>
      </c>
      <c r="AW443" s="493" t="n">
        <v>0</v>
      </c>
      <c r="AX443" s="493" t="n">
        <v>0</v>
      </c>
      <c r="AY443" s="493" t="n">
        <v>0</v>
      </c>
      <c r="AZ443" s="493" t="n">
        <v>0</v>
      </c>
      <c r="BA443" s="493" t="n">
        <v>0</v>
      </c>
      <c r="BB443" s="493" t="n">
        <v>0</v>
      </c>
      <c r="BC443" s="493" t="n">
        <v>0</v>
      </c>
      <c r="BD443" s="493" t="n">
        <v>0</v>
      </c>
      <c r="BE443" s="493" t="n">
        <v>0</v>
      </c>
      <c r="BF443" s="493" t="n">
        <v>0</v>
      </c>
      <c r="BG443" s="493" t="n">
        <v>0</v>
      </c>
      <c r="BH443" s="493" t="n">
        <v>0</v>
      </c>
      <c r="BI443" s="493" t="n">
        <v>0</v>
      </c>
      <c r="BJ443" s="493" t="n">
        <v>0</v>
      </c>
      <c r="BK443" s="493" t="n">
        <v>0</v>
      </c>
      <c r="BL443" s="493" t="n">
        <v>0</v>
      </c>
      <c r="BM443" s="493" t="n">
        <v>0</v>
      </c>
      <c r="BN443" s="493" t="n">
        <v>0</v>
      </c>
      <c r="BO443" s="493" t="n">
        <v>0</v>
      </c>
      <c r="BP443" s="493" t="n">
        <v>0</v>
      </c>
      <c r="BQ443" s="493" t="n">
        <v>0</v>
      </c>
      <c r="BR443" s="493" t="n">
        <v>0</v>
      </c>
      <c r="BS443" s="493" t="n">
        <v>0</v>
      </c>
      <c r="BT443" s="493" t="n">
        <v>0</v>
      </c>
      <c r="BU443" s="493" t="n">
        <v>0</v>
      </c>
      <c r="BV443" s="493" t="n">
        <v>0</v>
      </c>
      <c r="BW443" s="493" t="n">
        <v>0</v>
      </c>
    </row>
    <row r="444">
      <c r="A444" t="inlineStr">
        <is>
          <t>[C11A1] 심혈관 질환 다중요법 목적의 복합제제 (단일 투약 형태)</t>
        </is>
      </c>
      <c r="B444" t="inlineStr">
        <is>
          <t>하나제약</t>
        </is>
      </c>
      <c r="C444" t="inlineStr">
        <is>
          <t>텔미디핀 알</t>
        </is>
      </c>
      <c r="D444" t="inlineStr">
        <is>
          <t>하나제약</t>
        </is>
      </c>
      <c r="E444" t="inlineStr">
        <is>
          <t>amlodipine besylate  ( as amlodipine),  rosuvastatin calcium  ( as rosuvastatin),  telmisartan</t>
        </is>
      </c>
      <c r="F444" t="inlineStr">
        <is>
          <t>병원</t>
        </is>
      </c>
      <c r="G444" t="inlineStr">
        <is>
          <t>Generic</t>
        </is>
      </c>
      <c r="H444" s="493" t="n">
        <v>719.7</v>
      </c>
      <c r="I444" s="493" t="n">
        <v>1077.3</v>
      </c>
      <c r="J444" s="493" t="n">
        <v>241.8</v>
      </c>
      <c r="K444" s="493" t="n">
        <v>960.3</v>
      </c>
      <c r="L444" s="493" t="n">
        <v>240</v>
      </c>
      <c r="M444" s="493" t="n">
        <v>840.3</v>
      </c>
      <c r="N444" s="493" t="n">
        <v>480</v>
      </c>
      <c r="O444" s="493" t="n">
        <v>721.8</v>
      </c>
      <c r="P444" s="493" t="n">
        <v>360</v>
      </c>
      <c r="Q444" s="493" t="n">
        <v>959.1</v>
      </c>
      <c r="R444" s="493" t="n">
        <v>240</v>
      </c>
      <c r="S444" s="493" t="n">
        <v>1198.8</v>
      </c>
      <c r="T444" s="493" t="n">
        <v>1550.82</v>
      </c>
      <c r="U444" s="493" t="n">
        <v>1886.8</v>
      </c>
      <c r="V444" s="493" t="n">
        <v>1998.3</v>
      </c>
      <c r="W444" s="493" t="n">
        <v>3765.9</v>
      </c>
      <c r="X444" s="493" t="n">
        <v>3964</v>
      </c>
      <c r="Y444" s="493" t="n">
        <v>6695.5</v>
      </c>
      <c r="Z444" s="493" t="n">
        <v>4101.12</v>
      </c>
      <c r="AA444" s="493" t="n">
        <v>2612.65</v>
      </c>
      <c r="AB444" s="493" t="n">
        <v>2826.6</v>
      </c>
      <c r="AC444" s="493" t="n">
        <v>1973.7</v>
      </c>
      <c r="AD444" s="493" t="n">
        <v>1294.8</v>
      </c>
      <c r="AE444" s="493" t="n">
        <v>1036.2</v>
      </c>
      <c r="AF444" s="493" t="n">
        <v>425.7</v>
      </c>
      <c r="AG444" s="493" t="n">
        <v>0</v>
      </c>
      <c r="AH444" s="493" t="n">
        <v>0</v>
      </c>
      <c r="AI444" s="493" t="n">
        <v>0</v>
      </c>
      <c r="AJ444" s="493" t="n">
        <v>0</v>
      </c>
      <c r="AK444" s="493" t="n">
        <v>0</v>
      </c>
      <c r="AL444" s="493" t="n">
        <v>0</v>
      </c>
      <c r="AM444" s="493" t="n">
        <v>0</v>
      </c>
      <c r="AN444" s="493" t="n">
        <v>0</v>
      </c>
      <c r="AO444" s="493" t="n">
        <v>0</v>
      </c>
      <c r="AP444" s="493" t="n">
        <v>0</v>
      </c>
      <c r="AQ444" s="493" t="n">
        <v>0</v>
      </c>
      <c r="AR444" s="493" t="n">
        <v>0</v>
      </c>
      <c r="AS444" s="493" t="n">
        <v>0</v>
      </c>
      <c r="AT444" s="493" t="n">
        <v>0</v>
      </c>
      <c r="AU444" s="493" t="n">
        <v>0</v>
      </c>
      <c r="AV444" s="493" t="n">
        <v>0</v>
      </c>
      <c r="AW444" s="493" t="n">
        <v>0</v>
      </c>
      <c r="AX444" s="493" t="n">
        <v>0</v>
      </c>
      <c r="AY444" s="493" t="n">
        <v>0</v>
      </c>
      <c r="AZ444" s="493" t="n">
        <v>0</v>
      </c>
      <c r="BA444" s="493" t="n">
        <v>0</v>
      </c>
      <c r="BB444" s="493" t="n">
        <v>0</v>
      </c>
      <c r="BC444" s="493" t="n">
        <v>0</v>
      </c>
      <c r="BD444" s="493" t="n">
        <v>0</v>
      </c>
      <c r="BE444" s="493" t="n">
        <v>0</v>
      </c>
      <c r="BF444" s="493" t="n">
        <v>0</v>
      </c>
      <c r="BG444" s="493" t="n">
        <v>0</v>
      </c>
      <c r="BH444" s="493" t="n">
        <v>0</v>
      </c>
      <c r="BI444" s="493" t="n">
        <v>0</v>
      </c>
      <c r="BJ444" s="493" t="n">
        <v>0</v>
      </c>
      <c r="BK444" s="493" t="n">
        <v>0</v>
      </c>
      <c r="BL444" s="493" t="n">
        <v>0</v>
      </c>
      <c r="BM444" s="493" t="n">
        <v>0</v>
      </c>
      <c r="BN444" s="493" t="n">
        <v>241.2</v>
      </c>
      <c r="BO444" s="493" t="n">
        <v>0</v>
      </c>
      <c r="BP444" s="493" t="n">
        <v>241.2</v>
      </c>
      <c r="BQ444" s="493" t="n">
        <v>0</v>
      </c>
      <c r="BR444" s="493" t="n">
        <v>0</v>
      </c>
      <c r="BS444" s="493" t="n">
        <v>0</v>
      </c>
      <c r="BT444" s="493" t="n">
        <v>0</v>
      </c>
      <c r="BU444" s="493" t="n">
        <v>0</v>
      </c>
      <c r="BV444" s="493" t="n">
        <v>0</v>
      </c>
      <c r="BW444" s="493" t="n">
        <v>0</v>
      </c>
    </row>
    <row r="445">
      <c r="A445" t="inlineStr">
        <is>
          <t>[C11A1] 심혈관 질환 다중요법 목적의 복합제제 (단일 투약 형태)</t>
        </is>
      </c>
      <c r="B445" t="inlineStr">
        <is>
          <t>하나제약</t>
        </is>
      </c>
      <c r="C445" t="inlineStr">
        <is>
          <t>텔미디핀 알</t>
        </is>
      </c>
      <c r="D445" t="inlineStr">
        <is>
          <t>하나제약</t>
        </is>
      </c>
      <c r="E445" t="inlineStr">
        <is>
          <t>amlodipine besylate  ( as amlodipine),  rosuvastatin calcium  ( as rosuvastatin),  telmisartan</t>
        </is>
      </c>
      <c r="F445" t="inlineStr">
        <is>
          <t>의원</t>
        </is>
      </c>
      <c r="G445" t="inlineStr">
        <is>
          <t>Generic</t>
        </is>
      </c>
      <c r="H445" s="493" t="n">
        <v>15619.67</v>
      </c>
      <c r="I445" s="493" t="n">
        <v>16867.92</v>
      </c>
      <c r="J445" s="493" t="n">
        <v>19252.12</v>
      </c>
      <c r="K445" s="493" t="n">
        <v>17449.16</v>
      </c>
      <c r="L445" s="493" t="n">
        <v>16033.69</v>
      </c>
      <c r="M445" s="493" t="n">
        <v>18575.89</v>
      </c>
      <c r="N445" s="493" t="n">
        <v>16275.14</v>
      </c>
      <c r="O445" s="493" t="n">
        <v>16418.77</v>
      </c>
      <c r="P445" s="493" t="n">
        <v>16079.44</v>
      </c>
      <c r="Q445" s="493" t="n">
        <v>17220.78</v>
      </c>
      <c r="R445" s="493" t="n">
        <v>15237.63</v>
      </c>
      <c r="S445" s="493" t="n">
        <v>18804.92</v>
      </c>
      <c r="T445" s="493" t="n">
        <v>16261.14</v>
      </c>
      <c r="U445" s="493" t="n">
        <v>15334.2</v>
      </c>
      <c r="V445" s="493" t="n">
        <v>13344.02</v>
      </c>
      <c r="W445" s="493" t="n">
        <v>18856.6</v>
      </c>
      <c r="X445" s="493" t="n">
        <v>16535.08</v>
      </c>
      <c r="Y445" s="493" t="n">
        <v>15862.31</v>
      </c>
      <c r="Z445" s="493" t="n">
        <v>13026.35</v>
      </c>
      <c r="AA445" s="493" t="n">
        <v>16661.94</v>
      </c>
      <c r="AB445" s="493" t="n">
        <v>17835.04</v>
      </c>
      <c r="AC445" s="493" t="n">
        <v>16995.02</v>
      </c>
      <c r="AD445" s="493" t="n">
        <v>8935.959999999999</v>
      </c>
      <c r="AE445" s="493" t="n">
        <v>8612.469999999999</v>
      </c>
      <c r="AF445" s="493" t="n">
        <v>9004.799999999999</v>
      </c>
      <c r="AG445" s="493" t="n">
        <v>7039.69</v>
      </c>
      <c r="AH445" s="493" t="n">
        <v>4814.86</v>
      </c>
      <c r="AI445" s="493" t="n">
        <v>3201.72</v>
      </c>
      <c r="AJ445" s="493" t="n">
        <v>2798.3</v>
      </c>
      <c r="AK445" s="493" t="n">
        <v>0</v>
      </c>
      <c r="AL445" s="493" t="n">
        <v>0</v>
      </c>
      <c r="AM445" s="493" t="n">
        <v>0</v>
      </c>
      <c r="AN445" s="493" t="n">
        <v>0</v>
      </c>
      <c r="AO445" s="493" t="n">
        <v>0</v>
      </c>
      <c r="AP445" s="493" t="n">
        <v>0</v>
      </c>
      <c r="AQ445" s="493" t="n">
        <v>0</v>
      </c>
      <c r="AR445" s="493" t="n">
        <v>0</v>
      </c>
      <c r="AS445" s="493" t="n">
        <v>0</v>
      </c>
      <c r="AT445" s="493" t="n">
        <v>0</v>
      </c>
      <c r="AU445" s="493" t="n">
        <v>0</v>
      </c>
      <c r="AV445" s="493" t="n">
        <v>0</v>
      </c>
      <c r="AW445" s="493" t="n">
        <v>0</v>
      </c>
      <c r="AX445" s="493" t="n">
        <v>0</v>
      </c>
      <c r="AY445" s="493" t="n">
        <v>0</v>
      </c>
      <c r="AZ445" s="493" t="n">
        <v>0</v>
      </c>
      <c r="BA445" s="493" t="n">
        <v>0</v>
      </c>
      <c r="BB445" s="493" t="n">
        <v>0</v>
      </c>
      <c r="BC445" s="493" t="n">
        <v>0</v>
      </c>
      <c r="BD445" s="493" t="n">
        <v>0</v>
      </c>
      <c r="BE445" s="493" t="n">
        <v>0</v>
      </c>
      <c r="BF445" s="493" t="n">
        <v>0</v>
      </c>
      <c r="BG445" s="493" t="n">
        <v>0</v>
      </c>
      <c r="BH445" s="493" t="n">
        <v>0</v>
      </c>
      <c r="BI445" s="493" t="n">
        <v>0</v>
      </c>
      <c r="BJ445" s="493" t="n">
        <v>0</v>
      </c>
      <c r="BK445" s="493" t="n">
        <v>0</v>
      </c>
      <c r="BL445" s="493" t="n">
        <v>0</v>
      </c>
      <c r="BM445" s="493" t="n">
        <v>1531.88</v>
      </c>
      <c r="BN445" s="493" t="n">
        <v>1544.28</v>
      </c>
      <c r="BO445" s="493" t="n">
        <v>0</v>
      </c>
      <c r="BP445" s="493" t="n">
        <v>1258.54</v>
      </c>
      <c r="BQ445" s="493" t="n">
        <v>0</v>
      </c>
      <c r="BR445" s="493" t="n">
        <v>0</v>
      </c>
      <c r="BS445" s="493" t="n">
        <v>1727.22</v>
      </c>
      <c r="BT445" s="493" t="n">
        <v>0</v>
      </c>
      <c r="BU445" s="493" t="n">
        <v>0</v>
      </c>
      <c r="BV445" s="493" t="n">
        <v>0</v>
      </c>
      <c r="BW445" s="493" t="n">
        <v>0</v>
      </c>
    </row>
    <row r="446">
      <c r="A446" t="inlineStr">
        <is>
          <t>[C11A1] 심혈관 질환 다중요법 목적의 복합제제 (단일 투약 형태)</t>
        </is>
      </c>
      <c r="B446" t="inlineStr">
        <is>
          <t>하나제약</t>
        </is>
      </c>
      <c r="C446" t="inlineStr">
        <is>
          <t>텔미로원</t>
        </is>
      </c>
      <c r="D446" t="inlineStr">
        <is>
          <t>하나제약</t>
        </is>
      </c>
      <c r="E446" t="inlineStr">
        <is>
          <t>rosuvastatin calcium  ( as rosuvastatin),  telmisartan</t>
        </is>
      </c>
      <c r="F446" t="inlineStr">
        <is>
          <t>종합병원</t>
        </is>
      </c>
      <c r="G446" t="inlineStr">
        <is>
          <t>Generic</t>
        </is>
      </c>
      <c r="H446" s="493" t="n">
        <v>0</v>
      </c>
      <c r="I446" s="493" t="n">
        <v>0</v>
      </c>
      <c r="J446" s="493" t="n">
        <v>0</v>
      </c>
      <c r="K446" s="493" t="n">
        <v>0</v>
      </c>
      <c r="L446" s="493" t="n">
        <v>0</v>
      </c>
      <c r="M446" s="493" t="n">
        <v>0</v>
      </c>
      <c r="N446" s="493" t="n">
        <v>0</v>
      </c>
      <c r="O446" s="493" t="n">
        <v>0</v>
      </c>
      <c r="P446" s="493" t="n">
        <v>0</v>
      </c>
      <c r="Q446" s="493" t="n">
        <v>0</v>
      </c>
      <c r="R446" s="493" t="n">
        <v>0</v>
      </c>
      <c r="S446" s="493" t="n">
        <v>0</v>
      </c>
      <c r="T446" s="493" t="n">
        <v>0</v>
      </c>
      <c r="U446" s="493" t="n">
        <v>0</v>
      </c>
      <c r="V446" s="493" t="n">
        <v>0</v>
      </c>
      <c r="W446" s="493" t="n">
        <v>0</v>
      </c>
      <c r="X446" s="493" t="n">
        <v>721.2</v>
      </c>
      <c r="Y446" s="493" t="n">
        <v>0</v>
      </c>
      <c r="Z446" s="493" t="n">
        <v>112.42</v>
      </c>
      <c r="AA446" s="493" t="n">
        <v>720.6</v>
      </c>
      <c r="AB446" s="493" t="n">
        <v>0</v>
      </c>
      <c r="AC446" s="493" t="n">
        <v>240</v>
      </c>
      <c r="AD446" s="493" t="n">
        <v>0</v>
      </c>
      <c r="AE446" s="493" t="n">
        <v>240</v>
      </c>
      <c r="AF446" s="493" t="n">
        <v>224.28</v>
      </c>
      <c r="AG446" s="493" t="n">
        <v>968.4</v>
      </c>
      <c r="AH446" s="493" t="n">
        <v>0</v>
      </c>
      <c r="AI446" s="493" t="n">
        <v>601.6</v>
      </c>
      <c r="AJ446" s="493" t="n">
        <v>474.15</v>
      </c>
      <c r="AK446" s="493" t="n">
        <v>244.2</v>
      </c>
      <c r="AL446" s="493" t="n">
        <v>0</v>
      </c>
      <c r="AM446" s="493" t="n">
        <v>0</v>
      </c>
      <c r="AN446" s="493" t="n">
        <v>0</v>
      </c>
      <c r="AO446" s="493" t="n">
        <v>0</v>
      </c>
      <c r="AP446" s="493" t="n">
        <v>0</v>
      </c>
      <c r="AQ446" s="493" t="n">
        <v>89.40000000000001</v>
      </c>
      <c r="AR446" s="493" t="n">
        <v>325.2</v>
      </c>
      <c r="AS446" s="493" t="n">
        <v>0</v>
      </c>
      <c r="AT446" s="493" t="n">
        <v>388.2</v>
      </c>
      <c r="AU446" s="493" t="n">
        <v>1573.2</v>
      </c>
      <c r="AV446" s="493" t="n">
        <v>18.34</v>
      </c>
      <c r="AW446" s="493" t="n">
        <v>9.029999999999999</v>
      </c>
      <c r="AX446" s="493" t="n">
        <v>728.1</v>
      </c>
      <c r="AY446" s="493" t="n">
        <v>1068.76</v>
      </c>
      <c r="AZ446" s="493" t="n">
        <v>0</v>
      </c>
      <c r="BA446" s="493" t="n">
        <v>981</v>
      </c>
      <c r="BB446" s="493" t="n">
        <v>56.14</v>
      </c>
      <c r="BC446" s="493" t="n">
        <v>126</v>
      </c>
      <c r="BD446" s="493" t="n">
        <v>0</v>
      </c>
      <c r="BE446" s="493" t="n">
        <v>0</v>
      </c>
      <c r="BF446" s="493" t="n">
        <v>82.2</v>
      </c>
      <c r="BG446" s="493" t="n">
        <v>0</v>
      </c>
      <c r="BH446" s="493" t="n">
        <v>202.5</v>
      </c>
      <c r="BI446" s="493" t="n">
        <v>0</v>
      </c>
      <c r="BJ446" s="493" t="n">
        <v>0</v>
      </c>
      <c r="BK446" s="493" t="n">
        <v>0</v>
      </c>
      <c r="BL446" s="493" t="n">
        <v>124.2</v>
      </c>
      <c r="BM446" s="493" t="n">
        <v>0</v>
      </c>
      <c r="BN446" s="493" t="n">
        <v>484.2</v>
      </c>
      <c r="BO446" s="493" t="n">
        <v>125.1</v>
      </c>
      <c r="BP446" s="493" t="n">
        <v>0</v>
      </c>
      <c r="BQ446" s="493" t="n">
        <v>0</v>
      </c>
      <c r="BR446" s="493" t="n">
        <v>124.2</v>
      </c>
      <c r="BS446" s="493" t="n">
        <v>0</v>
      </c>
      <c r="BT446" s="493" t="n">
        <v>0</v>
      </c>
      <c r="BU446" s="493" t="n">
        <v>132.3</v>
      </c>
      <c r="BV446" s="493" t="n">
        <v>0</v>
      </c>
      <c r="BW446" s="493" t="n">
        <v>0</v>
      </c>
    </row>
    <row r="447">
      <c r="A447" t="inlineStr">
        <is>
          <t>[C11A1] 심혈관 질환 다중요법 목적의 복합제제 (단일 투약 형태)</t>
        </is>
      </c>
      <c r="B447" t="inlineStr">
        <is>
          <t>하나제약</t>
        </is>
      </c>
      <c r="C447" t="inlineStr">
        <is>
          <t>텔미로원</t>
        </is>
      </c>
      <c r="D447" t="inlineStr">
        <is>
          <t>하나제약</t>
        </is>
      </c>
      <c r="E447" t="inlineStr">
        <is>
          <t>rosuvastatin calcium  ( as rosuvastatin),  telmisartan</t>
        </is>
      </c>
      <c r="F447" t="inlineStr">
        <is>
          <t>병원</t>
        </is>
      </c>
      <c r="G447" t="inlineStr">
        <is>
          <t>Generic</t>
        </is>
      </c>
      <c r="H447" s="493" t="n">
        <v>0</v>
      </c>
      <c r="I447" s="493" t="n">
        <v>0</v>
      </c>
      <c r="J447" s="493" t="n">
        <v>120</v>
      </c>
      <c r="K447" s="493" t="n">
        <v>764</v>
      </c>
      <c r="L447" s="493" t="n">
        <v>760</v>
      </c>
      <c r="M447" s="493" t="n">
        <v>3457.2</v>
      </c>
      <c r="N447" s="493" t="n">
        <v>720</v>
      </c>
      <c r="O447" s="493" t="n">
        <v>1021.68</v>
      </c>
      <c r="P447" s="493" t="n">
        <v>1758.9</v>
      </c>
      <c r="Q447" s="493" t="n">
        <v>288</v>
      </c>
      <c r="R447" s="493" t="n">
        <v>1228.22</v>
      </c>
      <c r="S447" s="493" t="n">
        <v>472.61</v>
      </c>
      <c r="T447" s="493" t="n">
        <v>223.44</v>
      </c>
      <c r="U447" s="493" t="n">
        <v>638.4</v>
      </c>
      <c r="V447" s="493" t="n">
        <v>671.28</v>
      </c>
      <c r="W447" s="493" t="n">
        <v>1818.84</v>
      </c>
      <c r="X447" s="493" t="n">
        <v>1250.54</v>
      </c>
      <c r="Y447" s="493" t="n">
        <v>912.3200000000001</v>
      </c>
      <c r="Z447" s="493" t="n">
        <v>65.52</v>
      </c>
      <c r="AA447" s="493" t="n">
        <v>684.96</v>
      </c>
      <c r="AB447" s="493" t="n">
        <v>67.76000000000001</v>
      </c>
      <c r="AC447" s="493" t="n">
        <v>1026.48</v>
      </c>
      <c r="AD447" s="493" t="n">
        <v>185.92</v>
      </c>
      <c r="AE447" s="493" t="n">
        <v>1175.52</v>
      </c>
      <c r="AF447" s="493" t="n">
        <v>62.72</v>
      </c>
      <c r="AG447" s="493" t="n">
        <v>763.2</v>
      </c>
      <c r="AH447" s="493" t="n">
        <v>0</v>
      </c>
      <c r="AI447" s="493" t="n">
        <v>432</v>
      </c>
      <c r="AJ447" s="493" t="n">
        <v>906.3200000000001</v>
      </c>
      <c r="AK447" s="493" t="n">
        <v>238.28</v>
      </c>
      <c r="AL447" s="493" t="n">
        <v>1251.6</v>
      </c>
      <c r="AM447" s="493" t="n">
        <v>580.5</v>
      </c>
      <c r="AN447" s="493" t="n">
        <v>845.4</v>
      </c>
      <c r="AO447" s="493" t="n">
        <v>1040.77</v>
      </c>
      <c r="AP447" s="493" t="n">
        <v>922.66</v>
      </c>
      <c r="AQ447" s="493" t="n">
        <v>328.35</v>
      </c>
      <c r="AR447" s="493" t="n">
        <v>5334.76</v>
      </c>
      <c r="AS447" s="493" t="n">
        <v>2115.08</v>
      </c>
      <c r="AT447" s="493" t="n">
        <v>2117.67</v>
      </c>
      <c r="AU447" s="493" t="n">
        <v>1895.12</v>
      </c>
      <c r="AV447" s="493" t="n">
        <v>1727.96</v>
      </c>
      <c r="AW447" s="493" t="n">
        <v>1716.15</v>
      </c>
      <c r="AX447" s="493" t="n">
        <v>2683</v>
      </c>
      <c r="AY447" s="493" t="n">
        <v>659.6799999999999</v>
      </c>
      <c r="AZ447" s="493" t="n">
        <v>1019.52</v>
      </c>
      <c r="BA447" s="493" t="n">
        <v>1042.8</v>
      </c>
      <c r="BB447" s="493" t="n">
        <v>1636.5</v>
      </c>
      <c r="BC447" s="493" t="n">
        <v>485.48</v>
      </c>
      <c r="BD447" s="493" t="n">
        <v>2020.8</v>
      </c>
      <c r="BE447" s="493" t="n">
        <v>1442.13</v>
      </c>
      <c r="BF447" s="493" t="n">
        <v>2064.15</v>
      </c>
      <c r="BG447" s="493" t="n">
        <v>2702.7</v>
      </c>
      <c r="BH447" s="493" t="n">
        <v>947.2</v>
      </c>
      <c r="BI447" s="493" t="n">
        <v>1896.24</v>
      </c>
      <c r="BJ447" s="493" t="n">
        <v>2258.37</v>
      </c>
      <c r="BK447" s="493" t="n">
        <v>2000.82</v>
      </c>
      <c r="BL447" s="493" t="n">
        <v>1843.6</v>
      </c>
      <c r="BM447" s="493" t="n">
        <v>3820.94</v>
      </c>
      <c r="BN447" s="493" t="n">
        <v>1112.22</v>
      </c>
      <c r="BO447" s="493" t="n">
        <v>2004.9</v>
      </c>
      <c r="BP447" s="493" t="n">
        <v>1517.3</v>
      </c>
      <c r="BQ447" s="493" t="n">
        <v>1326.02</v>
      </c>
      <c r="BR447" s="493" t="n">
        <v>2404.55</v>
      </c>
      <c r="BS447" s="493" t="n">
        <v>1148.66</v>
      </c>
      <c r="BT447" s="493" t="n">
        <v>2800.62</v>
      </c>
      <c r="BU447" s="493" t="n">
        <v>1244.7</v>
      </c>
      <c r="BV447" s="493" t="n">
        <v>2955.58</v>
      </c>
      <c r="BW447" s="493" t="n">
        <v>1362.81</v>
      </c>
    </row>
    <row r="448">
      <c r="A448" t="inlineStr">
        <is>
          <t>[C11A1] 심혈관 질환 다중요법 목적의 복합제제 (단일 투약 형태)</t>
        </is>
      </c>
      <c r="B448" t="inlineStr">
        <is>
          <t>하나제약</t>
        </is>
      </c>
      <c r="C448" t="inlineStr">
        <is>
          <t>텔미로원</t>
        </is>
      </c>
      <c r="D448" t="inlineStr">
        <is>
          <t>하나제약</t>
        </is>
      </c>
      <c r="E448" t="inlineStr">
        <is>
          <t>rosuvastatin calcium  ( as rosuvastatin),  telmisartan</t>
        </is>
      </c>
      <c r="F448" t="inlineStr">
        <is>
          <t>의원</t>
        </is>
      </c>
      <c r="G448" t="inlineStr">
        <is>
          <t>Generic</t>
        </is>
      </c>
      <c r="H448" s="493" t="n">
        <v>11401.2</v>
      </c>
      <c r="I448" s="493" t="n">
        <v>10045.44</v>
      </c>
      <c r="J448" s="493" t="n">
        <v>10000.07</v>
      </c>
      <c r="K448" s="493" t="n">
        <v>12077.23</v>
      </c>
      <c r="L448" s="493" t="n">
        <v>11186.06</v>
      </c>
      <c r="M448" s="493" t="n">
        <v>9471.200000000001</v>
      </c>
      <c r="N448" s="493" t="n">
        <v>12068.09</v>
      </c>
      <c r="O448" s="493" t="n">
        <v>14782.36</v>
      </c>
      <c r="P448" s="493" t="n">
        <v>11747.5</v>
      </c>
      <c r="Q448" s="493" t="n">
        <v>12183.96</v>
      </c>
      <c r="R448" s="493" t="n">
        <v>14781.61</v>
      </c>
      <c r="S448" s="493" t="n">
        <v>17145.58</v>
      </c>
      <c r="T448" s="493" t="n">
        <v>20230.32</v>
      </c>
      <c r="U448" s="493" t="n">
        <v>15546.46</v>
      </c>
      <c r="V448" s="493" t="n">
        <v>21810.5</v>
      </c>
      <c r="W448" s="493" t="n">
        <v>16840.6</v>
      </c>
      <c r="X448" s="493" t="n">
        <v>23041.76</v>
      </c>
      <c r="Y448" s="493" t="n">
        <v>19496.3</v>
      </c>
      <c r="Z448" s="493" t="n">
        <v>20051.62</v>
      </c>
      <c r="AA448" s="493" t="n">
        <v>20340.36</v>
      </c>
      <c r="AB448" s="493" t="n">
        <v>19645.94</v>
      </c>
      <c r="AC448" s="493" t="n">
        <v>20147.76</v>
      </c>
      <c r="AD448" s="493" t="n">
        <v>21268.43</v>
      </c>
      <c r="AE448" s="493" t="n">
        <v>23453.5</v>
      </c>
      <c r="AF448" s="493" t="n">
        <v>20092.29</v>
      </c>
      <c r="AG448" s="493" t="n">
        <v>17520.56</v>
      </c>
      <c r="AH448" s="493" t="n">
        <v>15369.06</v>
      </c>
      <c r="AI448" s="493" t="n">
        <v>19431.38</v>
      </c>
      <c r="AJ448" s="493" t="n">
        <v>19815.11</v>
      </c>
      <c r="AK448" s="493" t="n">
        <v>19317.12</v>
      </c>
      <c r="AL448" s="493" t="n">
        <v>17332.6</v>
      </c>
      <c r="AM448" s="493" t="n">
        <v>23855.36</v>
      </c>
      <c r="AN448" s="493" t="n">
        <v>20454.02</v>
      </c>
      <c r="AO448" s="493" t="n">
        <v>28248.48</v>
      </c>
      <c r="AP448" s="493" t="n">
        <v>27999.32</v>
      </c>
      <c r="AQ448" s="493" t="n">
        <v>32777.97</v>
      </c>
      <c r="AR448" s="493" t="n">
        <v>28940.36</v>
      </c>
      <c r="AS448" s="493" t="n">
        <v>22444.49</v>
      </c>
      <c r="AT448" s="493" t="n">
        <v>25462.74</v>
      </c>
      <c r="AU448" s="493" t="n">
        <v>27357.87</v>
      </c>
      <c r="AV448" s="493" t="n">
        <v>17667.44</v>
      </c>
      <c r="AW448" s="493" t="n">
        <v>17055.55</v>
      </c>
      <c r="AX448" s="493" t="n">
        <v>15334</v>
      </c>
      <c r="AY448" s="493" t="n">
        <v>16904.97</v>
      </c>
      <c r="AZ448" s="493" t="n">
        <v>12168.8</v>
      </c>
      <c r="BA448" s="493" t="n">
        <v>15452.48</v>
      </c>
      <c r="BB448" s="493" t="n">
        <v>10727.45</v>
      </c>
      <c r="BC448" s="493" t="n">
        <v>17354.66</v>
      </c>
      <c r="BD448" s="493" t="n">
        <v>11927.61</v>
      </c>
      <c r="BE448" s="493" t="n">
        <v>14819.27</v>
      </c>
      <c r="BF448" s="493" t="n">
        <v>9199.59</v>
      </c>
      <c r="BG448" s="493" t="n">
        <v>14840.46</v>
      </c>
      <c r="BH448" s="493" t="n">
        <v>12780.91</v>
      </c>
      <c r="BI448" s="493" t="n">
        <v>13571.46</v>
      </c>
      <c r="BJ448" s="493" t="n">
        <v>11300.04</v>
      </c>
      <c r="BK448" s="493" t="n">
        <v>15926.01</v>
      </c>
      <c r="BL448" s="493" t="n">
        <v>12534.97</v>
      </c>
      <c r="BM448" s="493" t="n">
        <v>14337.72</v>
      </c>
      <c r="BN448" s="493" t="n">
        <v>11976.37</v>
      </c>
      <c r="BO448" s="493" t="n">
        <v>11603.37</v>
      </c>
      <c r="BP448" s="493" t="n">
        <v>13072.4</v>
      </c>
      <c r="BQ448" s="493" t="n">
        <v>12389</v>
      </c>
      <c r="BR448" s="493" t="n">
        <v>12236.88</v>
      </c>
      <c r="BS448" s="493" t="n">
        <v>12451.05</v>
      </c>
      <c r="BT448" s="493" t="n">
        <v>13069.44</v>
      </c>
      <c r="BU448" s="493" t="n">
        <v>14715.72</v>
      </c>
      <c r="BV448" s="493" t="n">
        <v>13576.87</v>
      </c>
      <c r="BW448" s="493" t="n">
        <v>12703.35</v>
      </c>
    </row>
    <row r="449">
      <c r="A449" t="inlineStr">
        <is>
          <t>[C11A1] 심혈관 질환 다중요법 목적의 복합제제 (단일 투약 형태)</t>
        </is>
      </c>
      <c r="B449" t="inlineStr">
        <is>
          <t>한미약품</t>
        </is>
      </c>
      <c r="C449" t="inlineStr">
        <is>
          <t>로벨리토</t>
        </is>
      </c>
      <c r="D449" t="inlineStr">
        <is>
          <t>한미약품</t>
        </is>
      </c>
      <c r="E449" t="inlineStr">
        <is>
          <t>atorvastatin calcium  ( as atorvastatin),  irbesartan</t>
        </is>
      </c>
      <c r="F449" t="inlineStr">
        <is>
          <t>상급종합병원</t>
        </is>
      </c>
      <c r="G449" t="inlineStr">
        <is>
          <t>Original</t>
        </is>
      </c>
      <c r="H449" s="493" t="n">
        <v>470585.92</v>
      </c>
      <c r="I449" s="493" t="n">
        <v>420664.53</v>
      </c>
      <c r="J449" s="493" t="n">
        <v>596444.34</v>
      </c>
      <c r="K449" s="493" t="n">
        <v>570064.13</v>
      </c>
      <c r="L449" s="493" t="n">
        <v>464395.22</v>
      </c>
      <c r="M449" s="493" t="n">
        <v>473962.75</v>
      </c>
      <c r="N449" s="493" t="n">
        <v>532935.55</v>
      </c>
      <c r="O449" s="493" t="n">
        <v>381677.58</v>
      </c>
      <c r="P449" s="493" t="n">
        <v>484658.9</v>
      </c>
      <c r="Q449" s="493" t="n">
        <v>516385.02</v>
      </c>
      <c r="R449" s="493" t="n">
        <v>507795.65</v>
      </c>
      <c r="S449" s="493" t="n">
        <v>423495.59</v>
      </c>
      <c r="T449" s="493" t="n">
        <v>448605.43</v>
      </c>
      <c r="U449" s="493" t="n">
        <v>404345.37</v>
      </c>
      <c r="V449" s="493" t="n">
        <v>492276.37</v>
      </c>
      <c r="W449" s="493" t="n">
        <v>438662.33</v>
      </c>
      <c r="X449" s="493" t="n">
        <v>438635.68</v>
      </c>
      <c r="Y449" s="493" t="n">
        <v>491102.4</v>
      </c>
      <c r="Z449" s="493" t="n">
        <v>442480.54</v>
      </c>
      <c r="AA449" s="493" t="n">
        <v>439239.37</v>
      </c>
      <c r="AB449" s="493" t="n">
        <v>420248.34</v>
      </c>
      <c r="AC449" s="493" t="n">
        <v>479600.44</v>
      </c>
      <c r="AD449" s="493" t="n">
        <v>471077.1</v>
      </c>
      <c r="AE449" s="493" t="n">
        <v>445420.25</v>
      </c>
      <c r="AF449" s="493" t="n">
        <v>383110.76</v>
      </c>
      <c r="AG449" s="493" t="n">
        <v>442784.33</v>
      </c>
      <c r="AH449" s="493" t="n">
        <v>444426.51</v>
      </c>
      <c r="AI449" s="493" t="n">
        <v>359523.28</v>
      </c>
      <c r="AJ449" s="493" t="n">
        <v>428442.64</v>
      </c>
      <c r="AK449" s="493" t="n">
        <v>398984.71</v>
      </c>
      <c r="AL449" s="493" t="n">
        <v>434670</v>
      </c>
      <c r="AM449" s="493" t="n">
        <v>372143.07</v>
      </c>
      <c r="AN449" s="493" t="n">
        <v>365907.48</v>
      </c>
      <c r="AO449" s="493" t="n">
        <v>365242.12</v>
      </c>
      <c r="AP449" s="493" t="n">
        <v>418963.03</v>
      </c>
      <c r="AQ449" s="493" t="n">
        <v>447474.75</v>
      </c>
      <c r="AR449" s="493" t="n">
        <v>401580.88</v>
      </c>
      <c r="AS449" s="493" t="n">
        <v>364510.12</v>
      </c>
      <c r="AT449" s="493" t="n">
        <v>365153.74</v>
      </c>
      <c r="AU449" s="493" t="n">
        <v>371379.24</v>
      </c>
      <c r="AV449" s="493" t="n">
        <v>338483.38</v>
      </c>
      <c r="AW449" s="493" t="n">
        <v>365505.26</v>
      </c>
      <c r="AX449" s="493" t="n">
        <v>322922.86</v>
      </c>
      <c r="AY449" s="493" t="n">
        <v>332432.42</v>
      </c>
      <c r="AZ449" s="493" t="n">
        <v>317918.61</v>
      </c>
      <c r="BA449" s="493" t="n">
        <v>339309.53</v>
      </c>
      <c r="BB449" s="493" t="n">
        <v>335712.55</v>
      </c>
      <c r="BC449" s="493" t="n">
        <v>364083.9</v>
      </c>
      <c r="BD449" s="493" t="n">
        <v>320131.64</v>
      </c>
      <c r="BE449" s="493" t="n">
        <v>356097.57</v>
      </c>
      <c r="BF449" s="493" t="n">
        <v>272221.87</v>
      </c>
      <c r="BG449" s="493" t="n">
        <v>331581.96</v>
      </c>
      <c r="BH449" s="493" t="n">
        <v>280826.38</v>
      </c>
      <c r="BI449" s="493" t="n">
        <v>275821.67</v>
      </c>
      <c r="BJ449" s="493" t="n">
        <v>301076.92</v>
      </c>
      <c r="BK449" s="493" t="n">
        <v>287997.53</v>
      </c>
      <c r="BL449" s="493" t="n">
        <v>294958.2</v>
      </c>
      <c r="BM449" s="493" t="n">
        <v>216877.52</v>
      </c>
      <c r="BN449" s="493" t="n">
        <v>261687.16</v>
      </c>
      <c r="BO449" s="493" t="n">
        <v>326954.89</v>
      </c>
      <c r="BP449" s="493" t="n">
        <v>259302.24</v>
      </c>
      <c r="BQ449" s="493" t="n">
        <v>222316.48</v>
      </c>
      <c r="BR449" s="493" t="n">
        <v>251192.76</v>
      </c>
      <c r="BS449" s="493" t="n">
        <v>271290.58</v>
      </c>
      <c r="BT449" s="493" t="n">
        <v>222401.13</v>
      </c>
      <c r="BU449" s="493" t="n">
        <v>240770.68</v>
      </c>
      <c r="BV449" s="493" t="n">
        <v>246595.75</v>
      </c>
      <c r="BW449" s="493" t="n">
        <v>236985.47</v>
      </c>
    </row>
    <row r="450">
      <c r="A450" t="inlineStr">
        <is>
          <t>[C11A1] 심혈관 질환 다중요법 목적의 복합제제 (단일 투약 형태)</t>
        </is>
      </c>
      <c r="B450" t="inlineStr">
        <is>
          <t>한미약품</t>
        </is>
      </c>
      <c r="C450" t="inlineStr">
        <is>
          <t>로벨리토</t>
        </is>
      </c>
      <c r="D450" t="inlineStr">
        <is>
          <t>한미약품</t>
        </is>
      </c>
      <c r="E450" t="inlineStr">
        <is>
          <t>atorvastatin calcium  ( as atorvastatin),  irbesartan</t>
        </is>
      </c>
      <c r="F450" t="inlineStr">
        <is>
          <t>종합병원</t>
        </is>
      </c>
      <c r="G450" t="inlineStr">
        <is>
          <t>Original</t>
        </is>
      </c>
      <c r="H450" s="493" t="n">
        <v>460060.18</v>
      </c>
      <c r="I450" s="493" t="n">
        <v>406602.27</v>
      </c>
      <c r="J450" s="493" t="n">
        <v>511750.3</v>
      </c>
      <c r="K450" s="493" t="n">
        <v>471106.83</v>
      </c>
      <c r="L450" s="493" t="n">
        <v>431120.62</v>
      </c>
      <c r="M450" s="493" t="n">
        <v>496884.06</v>
      </c>
      <c r="N450" s="493" t="n">
        <v>439934.62</v>
      </c>
      <c r="O450" s="493" t="n">
        <v>437400.34</v>
      </c>
      <c r="P450" s="493" t="n">
        <v>434968.29</v>
      </c>
      <c r="Q450" s="493" t="n">
        <v>419253.79</v>
      </c>
      <c r="R450" s="493" t="n">
        <v>460478.34</v>
      </c>
      <c r="S450" s="493" t="n">
        <v>472578.56</v>
      </c>
      <c r="T450" s="493" t="n">
        <v>434510.38</v>
      </c>
      <c r="U450" s="493" t="n">
        <v>365475.04</v>
      </c>
      <c r="V450" s="493" t="n">
        <v>456411.02</v>
      </c>
      <c r="W450" s="493" t="n">
        <v>451991.41</v>
      </c>
      <c r="X450" s="493" t="n">
        <v>414948.06</v>
      </c>
      <c r="Y450" s="493" t="n">
        <v>419874.97</v>
      </c>
      <c r="Z450" s="493" t="n">
        <v>415738.69</v>
      </c>
      <c r="AA450" s="493" t="n">
        <v>404367.62</v>
      </c>
      <c r="AB450" s="493" t="n">
        <v>388653.19</v>
      </c>
      <c r="AC450" s="493" t="n">
        <v>379421.78</v>
      </c>
      <c r="AD450" s="493" t="n">
        <v>367377.19</v>
      </c>
      <c r="AE450" s="493" t="n">
        <v>387226.71</v>
      </c>
      <c r="AF450" s="493" t="n">
        <v>365746.92</v>
      </c>
      <c r="AG450" s="493" t="n">
        <v>356202.43</v>
      </c>
      <c r="AH450" s="493" t="n">
        <v>379077.91</v>
      </c>
      <c r="AI450" s="493" t="n">
        <v>337512</v>
      </c>
      <c r="AJ450" s="493" t="n">
        <v>382365.69</v>
      </c>
      <c r="AK450" s="493" t="n">
        <v>323912.51</v>
      </c>
      <c r="AL450" s="493" t="n">
        <v>341443.85</v>
      </c>
      <c r="AM450" s="493" t="n">
        <v>358821.38</v>
      </c>
      <c r="AN450" s="493" t="n">
        <v>311824.03</v>
      </c>
      <c r="AO450" s="493" t="n">
        <v>352042.3</v>
      </c>
      <c r="AP450" s="493" t="n">
        <v>366025.26</v>
      </c>
      <c r="AQ450" s="493" t="n">
        <v>305322.72</v>
      </c>
      <c r="AR450" s="493" t="n">
        <v>355131</v>
      </c>
      <c r="AS450" s="493" t="n">
        <v>326611.36</v>
      </c>
      <c r="AT450" s="493" t="n">
        <v>309329.98</v>
      </c>
      <c r="AU450" s="493" t="n">
        <v>313037.73</v>
      </c>
      <c r="AV450" s="493" t="n">
        <v>313784.04</v>
      </c>
      <c r="AW450" s="493" t="n">
        <v>292713.95</v>
      </c>
      <c r="AX450" s="493" t="n">
        <v>320794.8</v>
      </c>
      <c r="AY450" s="493" t="n">
        <v>340188.47</v>
      </c>
      <c r="AZ450" s="493" t="n">
        <v>292016.65</v>
      </c>
      <c r="BA450" s="493" t="n">
        <v>334056.94</v>
      </c>
      <c r="BB450" s="493" t="n">
        <v>299167.15</v>
      </c>
      <c r="BC450" s="493" t="n">
        <v>339803.44</v>
      </c>
      <c r="BD450" s="493" t="n">
        <v>301874.89</v>
      </c>
      <c r="BE450" s="493" t="n">
        <v>291076.89</v>
      </c>
      <c r="BF450" s="493" t="n">
        <v>269429.35</v>
      </c>
      <c r="BG450" s="493" t="n">
        <v>294954.94</v>
      </c>
      <c r="BH450" s="493" t="n">
        <v>286021.08</v>
      </c>
      <c r="BI450" s="493" t="n">
        <v>279011.23</v>
      </c>
      <c r="BJ450" s="493" t="n">
        <v>300895.33</v>
      </c>
      <c r="BK450" s="493" t="n">
        <v>261972.61</v>
      </c>
      <c r="BL450" s="493" t="n">
        <v>304616.61</v>
      </c>
      <c r="BM450" s="493" t="n">
        <v>252503.94</v>
      </c>
      <c r="BN450" s="493" t="n">
        <v>260051.13</v>
      </c>
      <c r="BO450" s="493" t="n">
        <v>276319.21</v>
      </c>
      <c r="BP450" s="493" t="n">
        <v>263158.19</v>
      </c>
      <c r="BQ450" s="493" t="n">
        <v>221501.52</v>
      </c>
      <c r="BR450" s="493" t="n">
        <v>274779.58</v>
      </c>
      <c r="BS450" s="493" t="n">
        <v>229577.74</v>
      </c>
      <c r="BT450" s="493" t="n">
        <v>224156.88</v>
      </c>
      <c r="BU450" s="493" t="n">
        <v>258269.1</v>
      </c>
      <c r="BV450" s="493" t="n">
        <v>278555.27</v>
      </c>
      <c r="BW450" s="493" t="n">
        <v>210728.95</v>
      </c>
    </row>
    <row r="451">
      <c r="A451" t="inlineStr">
        <is>
          <t>[C11A1] 심혈관 질환 다중요법 목적의 복합제제 (단일 투약 형태)</t>
        </is>
      </c>
      <c r="B451" t="inlineStr">
        <is>
          <t>한미약품</t>
        </is>
      </c>
      <c r="C451" t="inlineStr">
        <is>
          <t>로벨리토</t>
        </is>
      </c>
      <c r="D451" t="inlineStr">
        <is>
          <t>한미약품</t>
        </is>
      </c>
      <c r="E451" t="inlineStr">
        <is>
          <t>atorvastatin calcium  ( as atorvastatin),  irbesartan</t>
        </is>
      </c>
      <c r="F451" t="inlineStr">
        <is>
          <t>병원</t>
        </is>
      </c>
      <c r="G451" t="inlineStr">
        <is>
          <t>Original</t>
        </is>
      </c>
      <c r="H451" s="493" t="n">
        <v>36489.24</v>
      </c>
      <c r="I451" s="493" t="n">
        <v>39800.03</v>
      </c>
      <c r="J451" s="493" t="n">
        <v>39087.61</v>
      </c>
      <c r="K451" s="493" t="n">
        <v>41269.91</v>
      </c>
      <c r="L451" s="493" t="n">
        <v>40132.55</v>
      </c>
      <c r="M451" s="493" t="n">
        <v>32303.9</v>
      </c>
      <c r="N451" s="493" t="n">
        <v>34834.78</v>
      </c>
      <c r="O451" s="493" t="n">
        <v>35143.43</v>
      </c>
      <c r="P451" s="493" t="n">
        <v>29721.34</v>
      </c>
      <c r="Q451" s="493" t="n">
        <v>33977.35</v>
      </c>
      <c r="R451" s="493" t="n">
        <v>34153.64</v>
      </c>
      <c r="S451" s="493" t="n">
        <v>30927.75</v>
      </c>
      <c r="T451" s="493" t="n">
        <v>24748.28</v>
      </c>
      <c r="U451" s="493" t="n">
        <v>30741.8</v>
      </c>
      <c r="V451" s="493" t="n">
        <v>26327.43</v>
      </c>
      <c r="W451" s="493" t="n">
        <v>29329.78</v>
      </c>
      <c r="X451" s="493" t="n">
        <v>29905</v>
      </c>
      <c r="Y451" s="493" t="n">
        <v>26454.68</v>
      </c>
      <c r="Z451" s="493" t="n">
        <v>33566.04</v>
      </c>
      <c r="AA451" s="493" t="n">
        <v>26954.98</v>
      </c>
      <c r="AB451" s="493" t="n">
        <v>28931.94</v>
      </c>
      <c r="AC451" s="493" t="n">
        <v>24296.44</v>
      </c>
      <c r="AD451" s="493" t="n">
        <v>26452.71</v>
      </c>
      <c r="AE451" s="493" t="n">
        <v>29812.22</v>
      </c>
      <c r="AF451" s="493" t="n">
        <v>26291.63</v>
      </c>
      <c r="AG451" s="493" t="n">
        <v>22427.74</v>
      </c>
      <c r="AH451" s="493" t="n">
        <v>20968.58</v>
      </c>
      <c r="AI451" s="493" t="n">
        <v>21360.15</v>
      </c>
      <c r="AJ451" s="493" t="n">
        <v>21657.83</v>
      </c>
      <c r="AK451" s="493" t="n">
        <v>27466.02</v>
      </c>
      <c r="AL451" s="493" t="n">
        <v>34351.12</v>
      </c>
      <c r="AM451" s="493" t="n">
        <v>28132.02</v>
      </c>
      <c r="AN451" s="493" t="n">
        <v>24798.49</v>
      </c>
      <c r="AO451" s="493" t="n">
        <v>27381.12</v>
      </c>
      <c r="AP451" s="493" t="n">
        <v>33050.16</v>
      </c>
      <c r="AQ451" s="493" t="n">
        <v>20876.58</v>
      </c>
      <c r="AR451" s="493" t="n">
        <v>28086.3</v>
      </c>
      <c r="AS451" s="493" t="n">
        <v>27557.77</v>
      </c>
      <c r="AT451" s="493" t="n">
        <v>20040.54</v>
      </c>
      <c r="AU451" s="493" t="n">
        <v>24811.37</v>
      </c>
      <c r="AV451" s="493" t="n">
        <v>22533.63</v>
      </c>
      <c r="AW451" s="493" t="n">
        <v>24097.9</v>
      </c>
      <c r="AX451" s="493" t="n">
        <v>27702.97</v>
      </c>
      <c r="AY451" s="493" t="n">
        <v>25443.73</v>
      </c>
      <c r="AZ451" s="493" t="n">
        <v>19093.52</v>
      </c>
      <c r="BA451" s="493" t="n">
        <v>23117.58</v>
      </c>
      <c r="BB451" s="493" t="n">
        <v>25267.94</v>
      </c>
      <c r="BC451" s="493" t="n">
        <v>29424.66</v>
      </c>
      <c r="BD451" s="493" t="n">
        <v>19764.23</v>
      </c>
      <c r="BE451" s="493" t="n">
        <v>20882.64</v>
      </c>
      <c r="BF451" s="493" t="n">
        <v>16018.14</v>
      </c>
      <c r="BG451" s="493" t="n">
        <v>22729.34</v>
      </c>
      <c r="BH451" s="493" t="n">
        <v>19307.41</v>
      </c>
      <c r="BI451" s="493" t="n">
        <v>24186.15</v>
      </c>
      <c r="BJ451" s="493" t="n">
        <v>16049.64</v>
      </c>
      <c r="BK451" s="493" t="n">
        <v>17229.49</v>
      </c>
      <c r="BL451" s="493" t="n">
        <v>21386.33</v>
      </c>
      <c r="BM451" s="493" t="n">
        <v>17615.52</v>
      </c>
      <c r="BN451" s="493" t="n">
        <v>15230.46</v>
      </c>
      <c r="BO451" s="493" t="n">
        <v>20264.42</v>
      </c>
      <c r="BP451" s="493" t="n">
        <v>17611.32</v>
      </c>
      <c r="BQ451" s="493" t="n">
        <v>16050.84</v>
      </c>
      <c r="BR451" s="493" t="n">
        <v>24127.22</v>
      </c>
      <c r="BS451" s="493" t="n">
        <v>16112.31</v>
      </c>
      <c r="BT451" s="493" t="n">
        <v>14675.28</v>
      </c>
      <c r="BU451" s="493" t="n">
        <v>22314.71</v>
      </c>
      <c r="BV451" s="493" t="n">
        <v>12066.54</v>
      </c>
      <c r="BW451" s="493" t="n">
        <v>17007.23</v>
      </c>
    </row>
    <row r="452">
      <c r="A452" t="inlineStr">
        <is>
          <t>[C11A1] 심혈관 질환 다중요법 목적의 복합제제 (단일 투약 형태)</t>
        </is>
      </c>
      <c r="B452" t="inlineStr">
        <is>
          <t>한미약품</t>
        </is>
      </c>
      <c r="C452" t="inlineStr">
        <is>
          <t>로벨리토</t>
        </is>
      </c>
      <c r="D452" t="inlineStr">
        <is>
          <t>한미약품</t>
        </is>
      </c>
      <c r="E452" t="inlineStr">
        <is>
          <t>atorvastatin calcium  ( as atorvastatin),  irbesartan</t>
        </is>
      </c>
      <c r="F452" t="inlineStr">
        <is>
          <t>의원</t>
        </is>
      </c>
      <c r="G452" t="inlineStr">
        <is>
          <t>Original</t>
        </is>
      </c>
      <c r="H452" s="493" t="n">
        <v>349902.6</v>
      </c>
      <c r="I452" s="493" t="n">
        <v>331608.68</v>
      </c>
      <c r="J452" s="493" t="n">
        <v>368443.66</v>
      </c>
      <c r="K452" s="493" t="n">
        <v>341249.23</v>
      </c>
      <c r="L452" s="493" t="n">
        <v>337056.18</v>
      </c>
      <c r="M452" s="493" t="n">
        <v>350822.39</v>
      </c>
      <c r="N452" s="493" t="n">
        <v>342468.33</v>
      </c>
      <c r="O452" s="493" t="n">
        <v>331451.14</v>
      </c>
      <c r="P452" s="493" t="n">
        <v>310230.67</v>
      </c>
      <c r="Q452" s="493" t="n">
        <v>350874.13</v>
      </c>
      <c r="R452" s="493" t="n">
        <v>324113.97</v>
      </c>
      <c r="S452" s="493" t="n">
        <v>342426.84</v>
      </c>
      <c r="T452" s="493" t="n">
        <v>318211.46</v>
      </c>
      <c r="U452" s="493" t="n">
        <v>305080.82</v>
      </c>
      <c r="V452" s="493" t="n">
        <v>326645.9</v>
      </c>
      <c r="W452" s="493" t="n">
        <v>318158</v>
      </c>
      <c r="X452" s="493" t="n">
        <v>321791.22</v>
      </c>
      <c r="Y452" s="493" t="n">
        <v>303349.34</v>
      </c>
      <c r="Z452" s="493" t="n">
        <v>326946.16</v>
      </c>
      <c r="AA452" s="493" t="n">
        <v>319945.47</v>
      </c>
      <c r="AB452" s="493" t="n">
        <v>316118.08</v>
      </c>
      <c r="AC452" s="493" t="n">
        <v>316670.92</v>
      </c>
      <c r="AD452" s="493" t="n">
        <v>290452.03</v>
      </c>
      <c r="AE452" s="493" t="n">
        <v>323370.68</v>
      </c>
      <c r="AF452" s="493" t="n">
        <v>290547.52</v>
      </c>
      <c r="AG452" s="493" t="n">
        <v>294325.3</v>
      </c>
      <c r="AH452" s="493" t="n">
        <v>311802.72</v>
      </c>
      <c r="AI452" s="493" t="n">
        <v>279264.63</v>
      </c>
      <c r="AJ452" s="493" t="n">
        <v>285409.45</v>
      </c>
      <c r="AK452" s="493" t="n">
        <v>288500.51</v>
      </c>
      <c r="AL452" s="493" t="n">
        <v>274853.02</v>
      </c>
      <c r="AM452" s="493" t="n">
        <v>282891.67</v>
      </c>
      <c r="AN452" s="493" t="n">
        <v>281511.29</v>
      </c>
      <c r="AO452" s="493" t="n">
        <v>291554.42</v>
      </c>
      <c r="AP452" s="493" t="n">
        <v>265217.88</v>
      </c>
      <c r="AQ452" s="493" t="n">
        <v>305188.82</v>
      </c>
      <c r="AR452" s="493" t="n">
        <v>286904.86</v>
      </c>
      <c r="AS452" s="493" t="n">
        <v>266531.74</v>
      </c>
      <c r="AT452" s="493" t="n">
        <v>271913.29</v>
      </c>
      <c r="AU452" s="493" t="n">
        <v>272757.68</v>
      </c>
      <c r="AV452" s="493" t="n">
        <v>268717.35</v>
      </c>
      <c r="AW452" s="493" t="n">
        <v>271511.16</v>
      </c>
      <c r="AX452" s="493" t="n">
        <v>278114.66</v>
      </c>
      <c r="AY452" s="493" t="n">
        <v>279760.91</v>
      </c>
      <c r="AZ452" s="493" t="n">
        <v>252362.23</v>
      </c>
      <c r="BA452" s="493" t="n">
        <v>262942.94</v>
      </c>
      <c r="BB452" s="493" t="n">
        <v>250401.55</v>
      </c>
      <c r="BC452" s="493" t="n">
        <v>267193.5</v>
      </c>
      <c r="BD452" s="493" t="n">
        <v>249082.02</v>
      </c>
      <c r="BE452" s="493" t="n">
        <v>235507.19</v>
      </c>
      <c r="BF452" s="493" t="n">
        <v>238135.25</v>
      </c>
      <c r="BG452" s="493" t="n">
        <v>236704.3</v>
      </c>
      <c r="BH452" s="493" t="n">
        <v>235529.39</v>
      </c>
      <c r="BI452" s="493" t="n">
        <v>241404.72</v>
      </c>
      <c r="BJ452" s="493" t="n">
        <v>238467.51</v>
      </c>
      <c r="BK452" s="493" t="n">
        <v>230538.45</v>
      </c>
      <c r="BL452" s="493" t="n">
        <v>263559.14</v>
      </c>
      <c r="BM452" s="493" t="n">
        <v>226145.64</v>
      </c>
      <c r="BN452" s="493" t="n">
        <v>214807.67</v>
      </c>
      <c r="BO452" s="493" t="n">
        <v>248753.96</v>
      </c>
      <c r="BP452" s="493" t="n">
        <v>226005.88</v>
      </c>
      <c r="BQ452" s="493" t="n">
        <v>213001.25</v>
      </c>
      <c r="BR452" s="493" t="n">
        <v>230850.91</v>
      </c>
      <c r="BS452" s="493" t="n">
        <v>229290.54</v>
      </c>
      <c r="BT452" s="493" t="n">
        <v>217481.29</v>
      </c>
      <c r="BU452" s="493" t="n">
        <v>213191.74</v>
      </c>
      <c r="BV452" s="493" t="n">
        <v>234647.35</v>
      </c>
      <c r="BW452" s="493" t="n">
        <v>220099.44</v>
      </c>
    </row>
    <row r="453">
      <c r="A453" t="inlineStr">
        <is>
          <t>[C11A1] 심혈관 질환 다중요법 목적의 복합제제 (단일 투약 형태)</t>
        </is>
      </c>
      <c r="B453" t="inlineStr">
        <is>
          <t>한미약품</t>
        </is>
      </c>
      <c r="C453" t="inlineStr">
        <is>
          <t>로벨리토</t>
        </is>
      </c>
      <c r="D453" t="inlineStr">
        <is>
          <t>한미약품</t>
        </is>
      </c>
      <c r="E453" t="inlineStr">
        <is>
          <t>atorvastatin calcium  ( as atorvastatin),  irbesartan</t>
        </is>
      </c>
      <c r="F453" t="inlineStr">
        <is>
          <t>보건소</t>
        </is>
      </c>
      <c r="G453" t="inlineStr">
        <is>
          <t>Original</t>
        </is>
      </c>
      <c r="H453" s="493" t="n">
        <v>2785.5</v>
      </c>
      <c r="I453" s="493" t="n">
        <v>3457.2</v>
      </c>
      <c r="J453" s="493" t="n">
        <v>2997.17</v>
      </c>
      <c r="K453" s="493" t="n">
        <v>1960.2</v>
      </c>
      <c r="L453" s="493" t="n">
        <v>3877.2</v>
      </c>
      <c r="M453" s="493" t="n">
        <v>1409.1</v>
      </c>
      <c r="N453" s="493" t="n">
        <v>2310.8</v>
      </c>
      <c r="O453" s="493" t="n">
        <v>2364.7</v>
      </c>
      <c r="P453" s="493" t="n">
        <v>5718.9</v>
      </c>
      <c r="Q453" s="493" t="n">
        <v>2705.6</v>
      </c>
      <c r="R453" s="493" t="n">
        <v>3196.9</v>
      </c>
      <c r="S453" s="493" t="n">
        <v>1738.5</v>
      </c>
      <c r="T453" s="493" t="n">
        <v>2150.51</v>
      </c>
      <c r="U453" s="493" t="n">
        <v>3742.8</v>
      </c>
      <c r="V453" s="493" t="n">
        <v>2714.7</v>
      </c>
      <c r="W453" s="493" t="n">
        <v>1925.91</v>
      </c>
      <c r="X453" s="493" t="n">
        <v>1953.56</v>
      </c>
      <c r="Y453" s="493" t="n">
        <v>2762.54</v>
      </c>
      <c r="Z453" s="493" t="n">
        <v>844.0599999999999</v>
      </c>
      <c r="AA453" s="493" t="n">
        <v>3418.4</v>
      </c>
      <c r="AB453" s="493" t="n">
        <v>2153.62</v>
      </c>
      <c r="AC453" s="493" t="n">
        <v>7698.08</v>
      </c>
      <c r="AD453" s="493" t="n">
        <v>2225.68</v>
      </c>
      <c r="AE453" s="493" t="n">
        <v>5099.44</v>
      </c>
      <c r="AF453" s="493" t="n">
        <v>2339.56</v>
      </c>
      <c r="AG453" s="493" t="n">
        <v>2295.27</v>
      </c>
      <c r="AH453" s="493" t="n">
        <v>3213.48</v>
      </c>
      <c r="AI453" s="493" t="n">
        <v>1633.44</v>
      </c>
      <c r="AJ453" s="493" t="n">
        <v>6274.81</v>
      </c>
      <c r="AK453" s="493" t="n">
        <v>1306.57</v>
      </c>
      <c r="AL453" s="493" t="n">
        <v>5633.32</v>
      </c>
      <c r="AM453" s="493" t="n">
        <v>1886.78</v>
      </c>
      <c r="AN453" s="493" t="n">
        <v>3616.94</v>
      </c>
      <c r="AO453" s="493" t="n">
        <v>1840.65</v>
      </c>
      <c r="AP453" s="493" t="n">
        <v>2155.19</v>
      </c>
      <c r="AQ453" s="493" t="n">
        <v>2598.16</v>
      </c>
      <c r="AR453" s="493" t="n">
        <v>4337.35</v>
      </c>
      <c r="AS453" s="493" t="n">
        <v>896.7</v>
      </c>
      <c r="AT453" s="493" t="n">
        <v>1947</v>
      </c>
      <c r="AU453" s="493" t="n">
        <v>1555.96</v>
      </c>
      <c r="AV453" s="493" t="n">
        <v>697.65</v>
      </c>
      <c r="AW453" s="493" t="n">
        <v>4649.05</v>
      </c>
      <c r="AX453" s="493" t="n">
        <v>2909.7</v>
      </c>
      <c r="AY453" s="493" t="n">
        <v>1979.5</v>
      </c>
      <c r="AZ453" s="493" t="n">
        <v>3371.6</v>
      </c>
      <c r="BA453" s="493" t="n">
        <v>1655.4</v>
      </c>
      <c r="BB453" s="493" t="n">
        <v>3047.46</v>
      </c>
      <c r="BC453" s="493" t="n">
        <v>6505.6</v>
      </c>
      <c r="BD453" s="493" t="n">
        <v>5867.2</v>
      </c>
      <c r="BE453" s="493" t="n">
        <v>1926.3</v>
      </c>
      <c r="BF453" s="493" t="n">
        <v>3605.4</v>
      </c>
      <c r="BG453" s="493" t="n">
        <v>4277.3</v>
      </c>
      <c r="BH453" s="493" t="n">
        <v>3311.1</v>
      </c>
      <c r="BI453" s="493" t="n">
        <v>1355</v>
      </c>
      <c r="BJ453" s="493" t="n">
        <v>3459.2</v>
      </c>
      <c r="BK453" s="493" t="n">
        <v>4637</v>
      </c>
      <c r="BL453" s="493" t="n">
        <v>1535.4</v>
      </c>
      <c r="BM453" s="493" t="n">
        <v>1755.6</v>
      </c>
      <c r="BN453" s="493" t="n">
        <v>4722.48</v>
      </c>
      <c r="BO453" s="493" t="n">
        <v>3333.3</v>
      </c>
      <c r="BP453" s="493" t="n">
        <v>1921.8</v>
      </c>
      <c r="BQ453" s="493" t="n">
        <v>4598.1</v>
      </c>
      <c r="BR453" s="493" t="n">
        <v>3518.4</v>
      </c>
      <c r="BS453" s="493" t="n">
        <v>1775.7</v>
      </c>
      <c r="BT453" s="493" t="n">
        <v>4581</v>
      </c>
      <c r="BU453" s="493" t="n">
        <v>895.8</v>
      </c>
      <c r="BV453" s="493" t="n">
        <v>2579.1</v>
      </c>
      <c r="BW453" s="493" t="n">
        <v>4288.95</v>
      </c>
    </row>
    <row r="454">
      <c r="A454" t="inlineStr">
        <is>
          <t>[C11A1] 심혈관 질환 다중요법 목적의 복합제제 (단일 투약 형태)</t>
        </is>
      </c>
      <c r="B454" t="inlineStr">
        <is>
          <t>한미약품</t>
        </is>
      </c>
      <c r="C454" t="inlineStr">
        <is>
          <t>로벨리토</t>
        </is>
      </c>
      <c r="D454" t="inlineStr">
        <is>
          <t>한미약품</t>
        </is>
      </c>
      <c r="E454" t="inlineStr">
        <is>
          <t>atorvastatin calcium  ( as atorvastatin),  irbesartan</t>
        </is>
      </c>
      <c r="F454" t="inlineStr">
        <is>
          <t>기타(치과의원, 치과병원 등)</t>
        </is>
      </c>
      <c r="G454" t="inlineStr">
        <is>
          <t>Original</t>
        </is>
      </c>
      <c r="H454" s="493" t="n">
        <v>55.2</v>
      </c>
      <c r="I454" s="493" t="n">
        <v>126.6</v>
      </c>
      <c r="J454" s="493" t="n">
        <v>0</v>
      </c>
      <c r="K454" s="493" t="n">
        <v>164.4</v>
      </c>
      <c r="L454" s="493" t="n">
        <v>86.78</v>
      </c>
      <c r="M454" s="493" t="n">
        <v>119.7</v>
      </c>
      <c r="N454" s="493" t="n">
        <v>32.4</v>
      </c>
      <c r="O454" s="493" t="n">
        <v>210.42</v>
      </c>
      <c r="P454" s="493" t="n">
        <v>0</v>
      </c>
      <c r="Q454" s="493" t="n">
        <v>150.3</v>
      </c>
      <c r="R454" s="493" t="n">
        <v>0</v>
      </c>
      <c r="S454" s="493" t="n">
        <v>0</v>
      </c>
      <c r="T454" s="493" t="n">
        <v>37.8</v>
      </c>
      <c r="U454" s="493" t="n">
        <v>0</v>
      </c>
      <c r="V454" s="493" t="n">
        <v>0</v>
      </c>
      <c r="W454" s="493" t="n">
        <v>38.7</v>
      </c>
      <c r="X454" s="493" t="n">
        <v>98.40000000000001</v>
      </c>
      <c r="Y454" s="493" t="n">
        <v>0</v>
      </c>
      <c r="Z454" s="493" t="n">
        <v>376.8</v>
      </c>
      <c r="AA454" s="493" t="n">
        <v>0</v>
      </c>
      <c r="AB454" s="493" t="n">
        <v>0</v>
      </c>
      <c r="AC454" s="493" t="n">
        <v>245.4</v>
      </c>
      <c r="AD454" s="493" t="n">
        <v>0</v>
      </c>
      <c r="AE454" s="493" t="n">
        <v>220.2</v>
      </c>
      <c r="AF454" s="493" t="n">
        <v>22.8</v>
      </c>
      <c r="AG454" s="493" t="n">
        <v>0</v>
      </c>
      <c r="AH454" s="493" t="n">
        <v>242.4</v>
      </c>
      <c r="AI454" s="493" t="n">
        <v>0</v>
      </c>
      <c r="AJ454" s="493" t="n">
        <v>30</v>
      </c>
      <c r="AK454" s="493" t="n">
        <v>200.4</v>
      </c>
      <c r="AL454" s="493" t="n">
        <v>0</v>
      </c>
      <c r="AM454" s="493" t="n">
        <v>303.6</v>
      </c>
      <c r="AN454" s="493" t="n">
        <v>94.36</v>
      </c>
      <c r="AO454" s="493" t="n">
        <v>88.76000000000001</v>
      </c>
      <c r="AP454" s="493" t="n">
        <v>123.9</v>
      </c>
      <c r="AQ454" s="493" t="n">
        <v>90.44</v>
      </c>
      <c r="AR454" s="493" t="n">
        <v>364.62</v>
      </c>
      <c r="AS454" s="493" t="n">
        <v>83.16</v>
      </c>
      <c r="AT454" s="493" t="n">
        <v>42.28</v>
      </c>
      <c r="AU454" s="493" t="n">
        <v>270.9</v>
      </c>
      <c r="AV454" s="493" t="n">
        <v>0</v>
      </c>
      <c r="AW454" s="493" t="n">
        <v>0</v>
      </c>
      <c r="AX454" s="493" t="n">
        <v>627.75</v>
      </c>
      <c r="AY454" s="493" t="n">
        <v>14.7</v>
      </c>
      <c r="AZ454" s="493" t="n">
        <v>0</v>
      </c>
      <c r="BA454" s="493" t="n">
        <v>29.1</v>
      </c>
      <c r="BB454" s="493" t="n">
        <v>32.4</v>
      </c>
      <c r="BC454" s="493" t="n">
        <v>25.5</v>
      </c>
      <c r="BD454" s="493" t="n">
        <v>26.7</v>
      </c>
      <c r="BE454" s="493" t="n">
        <v>29.4</v>
      </c>
      <c r="BF454" s="493" t="n">
        <v>0</v>
      </c>
      <c r="BG454" s="493" t="n">
        <v>27.6</v>
      </c>
      <c r="BH454" s="493" t="n">
        <v>0</v>
      </c>
      <c r="BI454" s="493" t="n">
        <v>25.2</v>
      </c>
      <c r="BJ454" s="493" t="n">
        <v>27.6</v>
      </c>
      <c r="BK454" s="493" t="n">
        <v>25.2</v>
      </c>
      <c r="BL454" s="493" t="n">
        <v>27.3</v>
      </c>
      <c r="BM454" s="493" t="n">
        <v>23.7</v>
      </c>
      <c r="BN454" s="493" t="n">
        <v>30.9</v>
      </c>
      <c r="BO454" s="493" t="n">
        <v>0</v>
      </c>
      <c r="BP454" s="493" t="n">
        <v>25.8</v>
      </c>
      <c r="BQ454" s="493" t="n">
        <v>0</v>
      </c>
      <c r="BR454" s="493" t="n">
        <v>0</v>
      </c>
      <c r="BS454" s="493" t="n">
        <v>0</v>
      </c>
      <c r="BT454" s="493" t="n">
        <v>0</v>
      </c>
      <c r="BU454" s="493" t="n">
        <v>0</v>
      </c>
      <c r="BV454" s="493" t="n">
        <v>0</v>
      </c>
      <c r="BW454" s="493" t="n">
        <v>0</v>
      </c>
    </row>
    <row r="455">
      <c r="A455" t="inlineStr">
        <is>
          <t>[C11A1] 심혈관 질환 다중요법 목적의 복합제제 (단일 투약 형태)</t>
        </is>
      </c>
      <c r="B455" t="inlineStr">
        <is>
          <t>한미약품</t>
        </is>
      </c>
      <c r="C455" t="inlineStr">
        <is>
          <t>아모잘탄 엑스큐</t>
        </is>
      </c>
      <c r="D455" t="inlineStr">
        <is>
          <t>한미약품</t>
        </is>
      </c>
      <c r="E455" t="inlineStr">
        <is>
          <t>amlodipine besylate  ( as amlodipine),  ezetimibe,  losartan potassium,  rosuvastatin calcium  ( as rosuvastatin)</t>
        </is>
      </c>
      <c r="F455" t="inlineStr">
        <is>
          <t>상급종합병원</t>
        </is>
      </c>
      <c r="G455" t="inlineStr">
        <is>
          <t>Original</t>
        </is>
      </c>
      <c r="H455" s="493" t="n">
        <v>0</v>
      </c>
      <c r="I455" s="493" t="n">
        <v>0</v>
      </c>
      <c r="J455" s="493" t="n">
        <v>0</v>
      </c>
      <c r="K455" s="493" t="n">
        <v>447.3</v>
      </c>
      <c r="L455" s="493" t="n">
        <v>124.88</v>
      </c>
      <c r="M455" s="493" t="n">
        <v>0</v>
      </c>
      <c r="N455" s="493" t="n">
        <v>352.59</v>
      </c>
      <c r="O455" s="493" t="n">
        <v>1113.6</v>
      </c>
      <c r="P455" s="493" t="n">
        <v>3650.1</v>
      </c>
      <c r="Q455" s="493" t="n">
        <v>4527.54</v>
      </c>
      <c r="R455" s="493" t="n">
        <v>3950.32</v>
      </c>
      <c r="S455" s="493" t="n">
        <v>15567.64</v>
      </c>
      <c r="T455" s="493" t="n">
        <v>14257.66</v>
      </c>
      <c r="U455" s="493" t="n">
        <v>37511.15</v>
      </c>
      <c r="V455" s="493" t="n">
        <v>35271.85</v>
      </c>
      <c r="W455" s="493" t="n">
        <v>40081.81</v>
      </c>
      <c r="X455" s="493" t="n">
        <v>93641.14</v>
      </c>
      <c r="Y455" s="493" t="n">
        <v>72694.84</v>
      </c>
      <c r="Z455" s="493" t="n">
        <v>86790.07000000001</v>
      </c>
      <c r="AA455" s="493" t="n">
        <v>127307.83</v>
      </c>
      <c r="AB455" s="493" t="n">
        <v>93835.66</v>
      </c>
      <c r="AC455" s="493" t="n">
        <v>115333.36</v>
      </c>
      <c r="AD455" s="493" t="n">
        <v>141660.55</v>
      </c>
      <c r="AE455" s="493" t="n">
        <v>134879.72</v>
      </c>
      <c r="AF455" s="493" t="n">
        <v>153690.04</v>
      </c>
      <c r="AG455" s="493" t="n">
        <v>140786.51</v>
      </c>
      <c r="AH455" s="493" t="n">
        <v>105387.01</v>
      </c>
      <c r="AI455" s="493" t="n">
        <v>138560.96</v>
      </c>
      <c r="AJ455" s="493" t="n">
        <v>186422.36</v>
      </c>
      <c r="AK455" s="493" t="n">
        <v>161505.43</v>
      </c>
      <c r="AL455" s="493" t="n">
        <v>164062.1</v>
      </c>
      <c r="AM455" s="493" t="n">
        <v>171477.74</v>
      </c>
      <c r="AN455" s="493" t="n">
        <v>138658.94</v>
      </c>
      <c r="AO455" s="493" t="n">
        <v>177655.12</v>
      </c>
      <c r="AP455" s="493" t="n">
        <v>211883.82</v>
      </c>
      <c r="AQ455" s="493" t="n">
        <v>203959.5</v>
      </c>
      <c r="AR455" s="493" t="n">
        <v>211271.73</v>
      </c>
      <c r="AS455" s="493" t="n">
        <v>183574.72</v>
      </c>
      <c r="AT455" s="493" t="n">
        <v>193548.95</v>
      </c>
      <c r="AU455" s="493" t="n">
        <v>228896.63</v>
      </c>
      <c r="AV455" s="493" t="n">
        <v>204579.18</v>
      </c>
      <c r="AW455" s="493" t="n">
        <v>171419.28</v>
      </c>
      <c r="AX455" s="493" t="n">
        <v>214058.07</v>
      </c>
      <c r="AY455" s="493" t="n">
        <v>238056.83</v>
      </c>
      <c r="AZ455" s="493" t="n">
        <v>181143.41</v>
      </c>
      <c r="BA455" s="493" t="n">
        <v>228969.2</v>
      </c>
      <c r="BB455" s="493" t="n">
        <v>196249.65</v>
      </c>
      <c r="BC455" s="493" t="n">
        <v>227605.78</v>
      </c>
      <c r="BD455" s="493" t="n">
        <v>196760.72</v>
      </c>
      <c r="BE455" s="493" t="n">
        <v>245783.81</v>
      </c>
      <c r="BF455" s="493" t="n">
        <v>196789.86</v>
      </c>
      <c r="BG455" s="493" t="n">
        <v>185130.6</v>
      </c>
      <c r="BH455" s="493" t="n">
        <v>177571.75</v>
      </c>
      <c r="BI455" s="493" t="n">
        <v>195780.38</v>
      </c>
      <c r="BJ455" s="493" t="n">
        <v>185242.23</v>
      </c>
      <c r="BK455" s="493" t="n">
        <v>179024.03</v>
      </c>
      <c r="BL455" s="493" t="n">
        <v>177065.51</v>
      </c>
      <c r="BM455" s="493" t="n">
        <v>148886.01</v>
      </c>
      <c r="BN455" s="493" t="n">
        <v>148369.57</v>
      </c>
      <c r="BO455" s="493" t="n">
        <v>196170.56</v>
      </c>
      <c r="BP455" s="493" t="n">
        <v>120611.89</v>
      </c>
      <c r="BQ455" s="493" t="n">
        <v>139010.95</v>
      </c>
      <c r="BR455" s="493" t="n">
        <v>166880.62</v>
      </c>
      <c r="BS455" s="493" t="n">
        <v>179592.97</v>
      </c>
      <c r="BT455" s="493" t="n">
        <v>110858.47</v>
      </c>
      <c r="BU455" s="493" t="n">
        <v>181587.23</v>
      </c>
      <c r="BV455" s="493" t="n">
        <v>136203.08</v>
      </c>
      <c r="BW455" s="493" t="n">
        <v>168147.47</v>
      </c>
    </row>
    <row r="456">
      <c r="A456" t="inlineStr">
        <is>
          <t>[C11A1] 심혈관 질환 다중요법 목적의 복합제제 (단일 투약 형태)</t>
        </is>
      </c>
      <c r="B456" t="inlineStr">
        <is>
          <t>한미약품</t>
        </is>
      </c>
      <c r="C456" t="inlineStr">
        <is>
          <t>아모잘탄 엑스큐</t>
        </is>
      </c>
      <c r="D456" t="inlineStr">
        <is>
          <t>한미약품</t>
        </is>
      </c>
      <c r="E456" t="inlineStr">
        <is>
          <t>amlodipine besylate  ( as amlodipine),  ezetimibe,  losartan potassium,  rosuvastatin calcium  ( as rosuvastatin)</t>
        </is>
      </c>
      <c r="F456" t="inlineStr">
        <is>
          <t>종합병원</t>
        </is>
      </c>
      <c r="G456" t="inlineStr">
        <is>
          <t>Original</t>
        </is>
      </c>
      <c r="H456" s="493" t="n">
        <v>0</v>
      </c>
      <c r="I456" s="493" t="n">
        <v>4308.66</v>
      </c>
      <c r="J456" s="493" t="n">
        <v>10157.05</v>
      </c>
      <c r="K456" s="493" t="n">
        <v>14683.98</v>
      </c>
      <c r="L456" s="493" t="n">
        <v>13513.76</v>
      </c>
      <c r="M456" s="493" t="n">
        <v>20501.89</v>
      </c>
      <c r="N456" s="493" t="n">
        <v>22241.38</v>
      </c>
      <c r="O456" s="493" t="n">
        <v>27165.71</v>
      </c>
      <c r="P456" s="493" t="n">
        <v>46837.84</v>
      </c>
      <c r="Q456" s="493" t="n">
        <v>47314.58</v>
      </c>
      <c r="R456" s="493" t="n">
        <v>51978.5</v>
      </c>
      <c r="S456" s="493" t="n">
        <v>55507.04</v>
      </c>
      <c r="T456" s="493" t="n">
        <v>54017.59</v>
      </c>
      <c r="U456" s="493" t="n">
        <v>50240.95</v>
      </c>
      <c r="V456" s="493" t="n">
        <v>61516.98</v>
      </c>
      <c r="W456" s="493" t="n">
        <v>83909.57000000001</v>
      </c>
      <c r="X456" s="493" t="n">
        <v>78010.50999999999</v>
      </c>
      <c r="Y456" s="493" t="n">
        <v>70949.19</v>
      </c>
      <c r="Z456" s="493" t="n">
        <v>94314.42</v>
      </c>
      <c r="AA456" s="493" t="n">
        <v>93846.08</v>
      </c>
      <c r="AB456" s="493" t="n">
        <v>107917.59</v>
      </c>
      <c r="AC456" s="493" t="n">
        <v>103265.39</v>
      </c>
      <c r="AD456" s="493" t="n">
        <v>97171.19</v>
      </c>
      <c r="AE456" s="493" t="n">
        <v>113202.51</v>
      </c>
      <c r="AF456" s="493" t="n">
        <v>87436.16</v>
      </c>
      <c r="AG456" s="493" t="n">
        <v>101103.84</v>
      </c>
      <c r="AH456" s="493" t="n">
        <v>118851.56</v>
      </c>
      <c r="AI456" s="493" t="n">
        <v>129318.05</v>
      </c>
      <c r="AJ456" s="493" t="n">
        <v>118807.05</v>
      </c>
      <c r="AK456" s="493" t="n">
        <v>129308.04</v>
      </c>
      <c r="AL456" s="493" t="n">
        <v>113579.7</v>
      </c>
      <c r="AM456" s="493" t="n">
        <v>132552</v>
      </c>
      <c r="AN456" s="493" t="n">
        <v>114640.17</v>
      </c>
      <c r="AO456" s="493" t="n">
        <v>143350.03</v>
      </c>
      <c r="AP456" s="493" t="n">
        <v>130847.95</v>
      </c>
      <c r="AQ456" s="493" t="n">
        <v>144648.58</v>
      </c>
      <c r="AR456" s="493" t="n">
        <v>134230.93</v>
      </c>
      <c r="AS456" s="493" t="n">
        <v>152142.27</v>
      </c>
      <c r="AT456" s="493" t="n">
        <v>136617.53</v>
      </c>
      <c r="AU456" s="493" t="n">
        <v>153611.62</v>
      </c>
      <c r="AV456" s="493" t="n">
        <v>172578.5</v>
      </c>
      <c r="AW456" s="493" t="n">
        <v>148598.02</v>
      </c>
      <c r="AX456" s="493" t="n">
        <v>165915.39</v>
      </c>
      <c r="AY456" s="493" t="n">
        <v>183476.1</v>
      </c>
      <c r="AZ456" s="493" t="n">
        <v>178266.8</v>
      </c>
      <c r="BA456" s="493" t="n">
        <v>173640.51</v>
      </c>
      <c r="BB456" s="493" t="n">
        <v>167922.84</v>
      </c>
      <c r="BC456" s="493" t="n">
        <v>173493.2</v>
      </c>
      <c r="BD456" s="493" t="n">
        <v>149919</v>
      </c>
      <c r="BE456" s="493" t="n">
        <v>171206.83</v>
      </c>
      <c r="BF456" s="493" t="n">
        <v>191157.83</v>
      </c>
      <c r="BG456" s="493" t="n">
        <v>169242.58</v>
      </c>
      <c r="BH456" s="493" t="n">
        <v>183174.57</v>
      </c>
      <c r="BI456" s="493" t="n">
        <v>175977.49</v>
      </c>
      <c r="BJ456" s="493" t="n">
        <v>172612.74</v>
      </c>
      <c r="BK456" s="493" t="n">
        <v>168426.94</v>
      </c>
      <c r="BL456" s="493" t="n">
        <v>187202.45</v>
      </c>
      <c r="BM456" s="493" t="n">
        <v>167913.5</v>
      </c>
      <c r="BN456" s="493" t="n">
        <v>148414.05</v>
      </c>
      <c r="BO456" s="493" t="n">
        <v>164821.21</v>
      </c>
      <c r="BP456" s="493" t="n">
        <v>170446.49</v>
      </c>
      <c r="BQ456" s="493" t="n">
        <v>155225.28</v>
      </c>
      <c r="BR456" s="493" t="n">
        <v>168269.08</v>
      </c>
      <c r="BS456" s="493" t="n">
        <v>183887.77</v>
      </c>
      <c r="BT456" s="493" t="n">
        <v>161181</v>
      </c>
      <c r="BU456" s="493" t="n">
        <v>175007.34</v>
      </c>
      <c r="BV456" s="493" t="n">
        <v>178401.29</v>
      </c>
      <c r="BW456" s="493" t="n">
        <v>165073.18</v>
      </c>
    </row>
    <row r="457">
      <c r="A457" t="inlineStr">
        <is>
          <t>[C11A1] 심혈관 질환 다중요법 목적의 복합제제 (단일 투약 형태)</t>
        </is>
      </c>
      <c r="B457" t="inlineStr">
        <is>
          <t>한미약품</t>
        </is>
      </c>
      <c r="C457" t="inlineStr">
        <is>
          <t>아모잘탄 엑스큐</t>
        </is>
      </c>
      <c r="D457" t="inlineStr">
        <is>
          <t>한미약품</t>
        </is>
      </c>
      <c r="E457" t="inlineStr">
        <is>
          <t>amlodipine besylate  ( as amlodipine),  ezetimibe,  losartan potassium,  rosuvastatin calcium  ( as rosuvastatin)</t>
        </is>
      </c>
      <c r="F457" t="inlineStr">
        <is>
          <t>병원</t>
        </is>
      </c>
      <c r="G457" t="inlineStr">
        <is>
          <t>Original</t>
        </is>
      </c>
      <c r="H457" s="493" t="n">
        <v>0</v>
      </c>
      <c r="I457" s="493" t="n">
        <v>6084.42</v>
      </c>
      <c r="J457" s="493" t="n">
        <v>18499.16</v>
      </c>
      <c r="K457" s="493" t="n">
        <v>15883.06</v>
      </c>
      <c r="L457" s="493" t="n">
        <v>17094.69</v>
      </c>
      <c r="M457" s="493" t="n">
        <v>21421.88</v>
      </c>
      <c r="N457" s="493" t="n">
        <v>23360.31</v>
      </c>
      <c r="O457" s="493" t="n">
        <v>27141.15</v>
      </c>
      <c r="P457" s="493" t="n">
        <v>30612.67</v>
      </c>
      <c r="Q457" s="493" t="n">
        <v>32541.68</v>
      </c>
      <c r="R457" s="493" t="n">
        <v>33319.44</v>
      </c>
      <c r="S457" s="493" t="n">
        <v>29891.96</v>
      </c>
      <c r="T457" s="493" t="n">
        <v>30204.55</v>
      </c>
      <c r="U457" s="493" t="n">
        <v>26595.08</v>
      </c>
      <c r="V457" s="493" t="n">
        <v>28974.81</v>
      </c>
      <c r="W457" s="493" t="n">
        <v>33004.57</v>
      </c>
      <c r="X457" s="493" t="n">
        <v>35872.24</v>
      </c>
      <c r="Y457" s="493" t="n">
        <v>32600.42</v>
      </c>
      <c r="Z457" s="493" t="n">
        <v>33490.3</v>
      </c>
      <c r="AA457" s="493" t="n">
        <v>31766</v>
      </c>
      <c r="AB457" s="493" t="n">
        <v>34586.15</v>
      </c>
      <c r="AC457" s="493" t="n">
        <v>31514.14</v>
      </c>
      <c r="AD457" s="493" t="n">
        <v>29600.43</v>
      </c>
      <c r="AE457" s="493" t="n">
        <v>41514.65</v>
      </c>
      <c r="AF457" s="493" t="n">
        <v>32161.46</v>
      </c>
      <c r="AG457" s="493" t="n">
        <v>29241.89</v>
      </c>
      <c r="AH457" s="493" t="n">
        <v>29981.69</v>
      </c>
      <c r="AI457" s="493" t="n">
        <v>31582.49</v>
      </c>
      <c r="AJ457" s="493" t="n">
        <v>23129.95</v>
      </c>
      <c r="AK457" s="493" t="n">
        <v>32609.9</v>
      </c>
      <c r="AL457" s="493" t="n">
        <v>27538.55</v>
      </c>
      <c r="AM457" s="493" t="n">
        <v>25839.53</v>
      </c>
      <c r="AN457" s="493" t="n">
        <v>22689.09</v>
      </c>
      <c r="AO457" s="493" t="n">
        <v>34512.6</v>
      </c>
      <c r="AP457" s="493" t="n">
        <v>27029.35</v>
      </c>
      <c r="AQ457" s="493" t="n">
        <v>28461.38</v>
      </c>
      <c r="AR457" s="493" t="n">
        <v>32218.17</v>
      </c>
      <c r="AS457" s="493" t="n">
        <v>22176.61</v>
      </c>
      <c r="AT457" s="493" t="n">
        <v>28291.34</v>
      </c>
      <c r="AU457" s="493" t="n">
        <v>29312.65</v>
      </c>
      <c r="AV457" s="493" t="n">
        <v>29233.85</v>
      </c>
      <c r="AW457" s="493" t="n">
        <v>21380.21</v>
      </c>
      <c r="AX457" s="493" t="n">
        <v>33156.47</v>
      </c>
      <c r="AY457" s="493" t="n">
        <v>28156.79</v>
      </c>
      <c r="AZ457" s="493" t="n">
        <v>30187.22</v>
      </c>
      <c r="BA457" s="493" t="n">
        <v>32170.22</v>
      </c>
      <c r="BB457" s="493" t="n">
        <v>21282.14</v>
      </c>
      <c r="BC457" s="493" t="n">
        <v>24494.49</v>
      </c>
      <c r="BD457" s="493" t="n">
        <v>23870.96</v>
      </c>
      <c r="BE457" s="493" t="n">
        <v>25808.52</v>
      </c>
      <c r="BF457" s="493" t="n">
        <v>20375.28</v>
      </c>
      <c r="BG457" s="493" t="n">
        <v>20900.43</v>
      </c>
      <c r="BH457" s="493" t="n">
        <v>19092.28</v>
      </c>
      <c r="BI457" s="493" t="n">
        <v>28400.66</v>
      </c>
      <c r="BJ457" s="493" t="n">
        <v>31776.76</v>
      </c>
      <c r="BK457" s="493" t="n">
        <v>28767.9</v>
      </c>
      <c r="BL457" s="493" t="n">
        <v>37223.37</v>
      </c>
      <c r="BM457" s="493" t="n">
        <v>19334.28</v>
      </c>
      <c r="BN457" s="493" t="n">
        <v>36651.01</v>
      </c>
      <c r="BO457" s="493" t="n">
        <v>29740.58</v>
      </c>
      <c r="BP457" s="493" t="n">
        <v>24656.13</v>
      </c>
      <c r="BQ457" s="493" t="n">
        <v>24456.81</v>
      </c>
      <c r="BR457" s="493" t="n">
        <v>28178.59</v>
      </c>
      <c r="BS457" s="493" t="n">
        <v>20124.43</v>
      </c>
      <c r="BT457" s="493" t="n">
        <v>25683.32</v>
      </c>
      <c r="BU457" s="493" t="n">
        <v>28417.63</v>
      </c>
      <c r="BV457" s="493" t="n">
        <v>24718.45</v>
      </c>
      <c r="BW457" s="493" t="n">
        <v>31010.48</v>
      </c>
    </row>
    <row r="458">
      <c r="A458" t="inlineStr">
        <is>
          <t>[C11A1] 심혈관 질환 다중요법 목적의 복합제제 (단일 투약 형태)</t>
        </is>
      </c>
      <c r="B458" t="inlineStr">
        <is>
          <t>한미약품</t>
        </is>
      </c>
      <c r="C458" t="inlineStr">
        <is>
          <t>아모잘탄 엑스큐</t>
        </is>
      </c>
      <c r="D458" t="inlineStr">
        <is>
          <t>한미약품</t>
        </is>
      </c>
      <c r="E458" t="inlineStr">
        <is>
          <t>amlodipine besylate  ( as amlodipine),  ezetimibe,  losartan potassium,  rosuvastatin calcium  ( as rosuvastatin)</t>
        </is>
      </c>
      <c r="F458" t="inlineStr">
        <is>
          <t>의원</t>
        </is>
      </c>
      <c r="G458" t="inlineStr">
        <is>
          <t>Original</t>
        </is>
      </c>
      <c r="H458" s="493" t="n">
        <v>0</v>
      </c>
      <c r="I458" s="493" t="n">
        <v>17696.36</v>
      </c>
      <c r="J458" s="493" t="n">
        <v>37327.86</v>
      </c>
      <c r="K458" s="493" t="n">
        <v>48765.53</v>
      </c>
      <c r="L458" s="493" t="n">
        <v>53621.33</v>
      </c>
      <c r="M458" s="493" t="n">
        <v>69431.92999999999</v>
      </c>
      <c r="N458" s="493" t="n">
        <v>67432.89999999999</v>
      </c>
      <c r="O458" s="493" t="n">
        <v>68044.91</v>
      </c>
      <c r="P458" s="493" t="n">
        <v>72577.75999999999</v>
      </c>
      <c r="Q458" s="493" t="n">
        <v>80266.75</v>
      </c>
      <c r="R458" s="493" t="n">
        <v>90132.25</v>
      </c>
      <c r="S458" s="493" t="n">
        <v>104882.33</v>
      </c>
      <c r="T458" s="493" t="n">
        <v>105635.23</v>
      </c>
      <c r="U458" s="493" t="n">
        <v>88406.62</v>
      </c>
      <c r="V458" s="493" t="n">
        <v>101988.02</v>
      </c>
      <c r="W458" s="493" t="n">
        <v>93249.03</v>
      </c>
      <c r="X458" s="493" t="n">
        <v>111607.66</v>
      </c>
      <c r="Y458" s="493" t="n">
        <v>108051.87</v>
      </c>
      <c r="Z458" s="493" t="n">
        <v>116817.88</v>
      </c>
      <c r="AA458" s="493" t="n">
        <v>110399.07</v>
      </c>
      <c r="AB458" s="493" t="n">
        <v>107792.05</v>
      </c>
      <c r="AC458" s="493" t="n">
        <v>119036.8</v>
      </c>
      <c r="AD458" s="493" t="n">
        <v>126502.73</v>
      </c>
      <c r="AE458" s="493" t="n">
        <v>142487.54</v>
      </c>
      <c r="AF458" s="493" t="n">
        <v>144014.44</v>
      </c>
      <c r="AG458" s="493" t="n">
        <v>158556.06</v>
      </c>
      <c r="AH458" s="493" t="n">
        <v>167483.29</v>
      </c>
      <c r="AI458" s="493" t="n">
        <v>175333.79</v>
      </c>
      <c r="AJ458" s="493" t="n">
        <v>179961.33</v>
      </c>
      <c r="AK458" s="493" t="n">
        <v>191277.76</v>
      </c>
      <c r="AL458" s="493" t="n">
        <v>166088.51</v>
      </c>
      <c r="AM458" s="493" t="n">
        <v>195296.22</v>
      </c>
      <c r="AN458" s="493" t="n">
        <v>163247.89</v>
      </c>
      <c r="AO458" s="493" t="n">
        <v>175054.48</v>
      </c>
      <c r="AP458" s="493" t="n">
        <v>173518.38</v>
      </c>
      <c r="AQ458" s="493" t="n">
        <v>188629.97</v>
      </c>
      <c r="AR458" s="493" t="n">
        <v>197871.9</v>
      </c>
      <c r="AS458" s="493" t="n">
        <v>175863.62</v>
      </c>
      <c r="AT458" s="493" t="n">
        <v>190802.15</v>
      </c>
      <c r="AU458" s="493" t="n">
        <v>194005.43</v>
      </c>
      <c r="AV458" s="493" t="n">
        <v>192067.19</v>
      </c>
      <c r="AW458" s="493" t="n">
        <v>188511.13</v>
      </c>
      <c r="AX458" s="493" t="n">
        <v>187716.92</v>
      </c>
      <c r="AY458" s="493" t="n">
        <v>200327.74</v>
      </c>
      <c r="AZ458" s="493" t="n">
        <v>182822.93</v>
      </c>
      <c r="BA458" s="493" t="n">
        <v>181035.89</v>
      </c>
      <c r="BB458" s="493" t="n">
        <v>183225.56</v>
      </c>
      <c r="BC458" s="493" t="n">
        <v>190954.91</v>
      </c>
      <c r="BD458" s="493" t="n">
        <v>187180.22</v>
      </c>
      <c r="BE458" s="493" t="n">
        <v>185675.45</v>
      </c>
      <c r="BF458" s="493" t="n">
        <v>189081.08</v>
      </c>
      <c r="BG458" s="493" t="n">
        <v>175061.91</v>
      </c>
      <c r="BH458" s="493" t="n">
        <v>201497.18</v>
      </c>
      <c r="BI458" s="493" t="n">
        <v>178295.6</v>
      </c>
      <c r="BJ458" s="493" t="n">
        <v>193988.48</v>
      </c>
      <c r="BK458" s="493" t="n">
        <v>201940.98</v>
      </c>
      <c r="BL458" s="493" t="n">
        <v>220037.99</v>
      </c>
      <c r="BM458" s="493" t="n">
        <v>194229.43</v>
      </c>
      <c r="BN458" s="493" t="n">
        <v>193669.61</v>
      </c>
      <c r="BO458" s="493" t="n">
        <v>198108.17</v>
      </c>
      <c r="BP458" s="493" t="n">
        <v>213896.45</v>
      </c>
      <c r="BQ458" s="493" t="n">
        <v>180986.84</v>
      </c>
      <c r="BR458" s="493" t="n">
        <v>218962.08</v>
      </c>
      <c r="BS458" s="493" t="n">
        <v>200623.34</v>
      </c>
      <c r="BT458" s="493" t="n">
        <v>205756.84</v>
      </c>
      <c r="BU458" s="493" t="n">
        <v>214217.64</v>
      </c>
      <c r="BV458" s="493" t="n">
        <v>217373.83</v>
      </c>
      <c r="BW458" s="493" t="n">
        <v>210284.5</v>
      </c>
    </row>
    <row r="459">
      <c r="A459" t="inlineStr">
        <is>
          <t>[C11A1] 심혈관 질환 다중요법 목적의 복합제제 (단일 투약 형태)</t>
        </is>
      </c>
      <c r="B459" t="inlineStr">
        <is>
          <t>한미약품</t>
        </is>
      </c>
      <c r="C459" t="inlineStr">
        <is>
          <t>아모잘탄 엑스큐</t>
        </is>
      </c>
      <c r="D459" t="inlineStr">
        <is>
          <t>한미약품</t>
        </is>
      </c>
      <c r="E459" t="inlineStr">
        <is>
          <t>amlodipine besylate  ( as amlodipine),  ezetimibe,  losartan potassium,  rosuvastatin calcium  ( as rosuvastatin)</t>
        </is>
      </c>
      <c r="F459" t="inlineStr">
        <is>
          <t>보건소</t>
        </is>
      </c>
      <c r="G459" t="inlineStr">
        <is>
          <t>Original</t>
        </is>
      </c>
      <c r="H459" s="493" t="n">
        <v>0</v>
      </c>
      <c r="I459" s="493" t="n">
        <v>250.8</v>
      </c>
      <c r="J459" s="493" t="n">
        <v>817.2</v>
      </c>
      <c r="K459" s="493" t="n">
        <v>0</v>
      </c>
      <c r="L459" s="493" t="n">
        <v>843.6</v>
      </c>
      <c r="M459" s="493" t="n">
        <v>2740.5</v>
      </c>
      <c r="N459" s="493" t="n">
        <v>2145.6</v>
      </c>
      <c r="O459" s="493" t="n">
        <v>1074.6</v>
      </c>
      <c r="P459" s="493" t="n">
        <v>2321.7</v>
      </c>
      <c r="Q459" s="493" t="n">
        <v>172.8</v>
      </c>
      <c r="R459" s="493" t="n">
        <v>1776</v>
      </c>
      <c r="S459" s="493" t="n">
        <v>234.6</v>
      </c>
      <c r="T459" s="493" t="n">
        <v>1605.6</v>
      </c>
      <c r="U459" s="493" t="n">
        <v>163.8</v>
      </c>
      <c r="V459" s="493" t="n">
        <v>133.5</v>
      </c>
      <c r="W459" s="493" t="n">
        <v>975</v>
      </c>
      <c r="X459" s="493" t="n">
        <v>1507.8</v>
      </c>
      <c r="Y459" s="493" t="n">
        <v>7673.7</v>
      </c>
      <c r="Z459" s="493" t="n">
        <v>1232.4</v>
      </c>
      <c r="AA459" s="493" t="n">
        <v>783</v>
      </c>
      <c r="AB459" s="493" t="n">
        <v>1090.8</v>
      </c>
      <c r="AC459" s="493" t="n">
        <v>747.9</v>
      </c>
      <c r="AD459" s="493" t="n">
        <v>1818</v>
      </c>
      <c r="AE459" s="493" t="n">
        <v>308.7</v>
      </c>
      <c r="AF459" s="493" t="n">
        <v>4725.3</v>
      </c>
      <c r="AG459" s="493" t="n">
        <v>821.4</v>
      </c>
      <c r="AH459" s="493" t="n">
        <v>812.7</v>
      </c>
      <c r="AI459" s="493" t="n">
        <v>8277.6</v>
      </c>
      <c r="AJ459" s="493" t="n">
        <v>2504.4</v>
      </c>
      <c r="AK459" s="493" t="n">
        <v>2382.6</v>
      </c>
      <c r="AL459" s="493" t="n">
        <v>6857.38</v>
      </c>
      <c r="AM459" s="493" t="n">
        <v>3580.45</v>
      </c>
      <c r="AN459" s="493" t="n">
        <v>2393.04</v>
      </c>
      <c r="AO459" s="493" t="n">
        <v>7365.18</v>
      </c>
      <c r="AP459" s="493" t="n">
        <v>2958.76</v>
      </c>
      <c r="AQ459" s="493" t="n">
        <v>1680.42</v>
      </c>
      <c r="AR459" s="493" t="n">
        <v>7314.8</v>
      </c>
      <c r="AS459" s="493" t="n">
        <v>4984.17</v>
      </c>
      <c r="AT459" s="493" t="n">
        <v>2650.76</v>
      </c>
      <c r="AU459" s="493" t="n">
        <v>6084.24</v>
      </c>
      <c r="AV459" s="493" t="n">
        <v>3564.1</v>
      </c>
      <c r="AW459" s="493" t="n">
        <v>1524.6</v>
      </c>
      <c r="AX459" s="493" t="n">
        <v>10265.07</v>
      </c>
      <c r="AY459" s="493" t="n">
        <v>3931.3</v>
      </c>
      <c r="AZ459" s="493" t="n">
        <v>1720.6</v>
      </c>
      <c r="BA459" s="493" t="n">
        <v>14748.45</v>
      </c>
      <c r="BB459" s="493" t="n">
        <v>3160.8</v>
      </c>
      <c r="BC459" s="493" t="n">
        <v>2615.7</v>
      </c>
      <c r="BD459" s="493" t="n">
        <v>3811.34</v>
      </c>
      <c r="BE459" s="493" t="n">
        <v>2100.3</v>
      </c>
      <c r="BF459" s="493" t="n">
        <v>2715.9</v>
      </c>
      <c r="BG459" s="493" t="n">
        <v>5500.8</v>
      </c>
      <c r="BH459" s="493" t="n">
        <v>3667.2</v>
      </c>
      <c r="BI459" s="493" t="n">
        <v>3439.8</v>
      </c>
      <c r="BJ459" s="493" t="n">
        <v>12045.5</v>
      </c>
      <c r="BK459" s="493" t="n">
        <v>3604.5</v>
      </c>
      <c r="BL459" s="493" t="n">
        <v>3408.75</v>
      </c>
      <c r="BM459" s="493" t="n">
        <v>7635.9</v>
      </c>
      <c r="BN459" s="493" t="n">
        <v>2317.2</v>
      </c>
      <c r="BO459" s="493" t="n">
        <v>3852.27</v>
      </c>
      <c r="BP459" s="493" t="n">
        <v>9742.5</v>
      </c>
      <c r="BQ459" s="493" t="n">
        <v>2305.1</v>
      </c>
      <c r="BR459" s="493" t="n">
        <v>3441.5</v>
      </c>
      <c r="BS459" s="493" t="n">
        <v>8165.6</v>
      </c>
      <c r="BT459" s="493" t="n">
        <v>2518.2</v>
      </c>
      <c r="BU459" s="493" t="n">
        <v>3094.5</v>
      </c>
      <c r="BV459" s="493" t="n">
        <v>4726.32</v>
      </c>
      <c r="BW459" s="493" t="n">
        <v>1497.16</v>
      </c>
    </row>
    <row r="460">
      <c r="A460" t="inlineStr">
        <is>
          <t>[C11A1] 심혈관 질환 다중요법 목적의 복합제제 (단일 투약 형태)</t>
        </is>
      </c>
      <c r="B460" t="inlineStr">
        <is>
          <t>한미약품</t>
        </is>
      </c>
      <c r="C460" t="inlineStr">
        <is>
          <t>아모잘탄 엑스큐</t>
        </is>
      </c>
      <c r="D460" t="inlineStr">
        <is>
          <t>한미약품</t>
        </is>
      </c>
      <c r="E460" t="inlineStr">
        <is>
          <t>amlodipine besylate  ( as amlodipine),  ezetimibe,  losartan potassium,  rosuvastatin calcium  ( as rosuvastatin)</t>
        </is>
      </c>
      <c r="F460" t="inlineStr">
        <is>
          <t>기타(치과의원, 치과병원 등)</t>
        </is>
      </c>
      <c r="G460" t="inlineStr">
        <is>
          <t>Original</t>
        </is>
      </c>
      <c r="H460" s="493" t="n">
        <v>0</v>
      </c>
      <c r="I460" s="493" t="n">
        <v>0</v>
      </c>
      <c r="J460" s="493" t="n">
        <v>0</v>
      </c>
      <c r="K460" s="493" t="n">
        <v>163.8</v>
      </c>
      <c r="L460" s="493" t="n">
        <v>181.2</v>
      </c>
      <c r="M460" s="493" t="n">
        <v>0</v>
      </c>
      <c r="N460" s="493" t="n">
        <v>241.2</v>
      </c>
      <c r="O460" s="493" t="n">
        <v>0</v>
      </c>
      <c r="P460" s="493" t="n">
        <v>0</v>
      </c>
      <c r="Q460" s="493" t="n">
        <v>240</v>
      </c>
      <c r="R460" s="493" t="n">
        <v>0</v>
      </c>
      <c r="S460" s="493" t="n">
        <v>244.8</v>
      </c>
      <c r="T460" s="493" t="n">
        <v>0</v>
      </c>
      <c r="U460" s="493" t="n">
        <v>259.2</v>
      </c>
      <c r="V460" s="493" t="n">
        <v>0</v>
      </c>
      <c r="W460" s="493" t="n">
        <v>273.6</v>
      </c>
      <c r="X460" s="493" t="n">
        <v>0</v>
      </c>
      <c r="Y460" s="493" t="n">
        <v>268.8</v>
      </c>
      <c r="Z460" s="493" t="n">
        <v>0</v>
      </c>
      <c r="AA460" s="493" t="n">
        <v>0</v>
      </c>
      <c r="AB460" s="493" t="n">
        <v>262.8</v>
      </c>
      <c r="AC460" s="493" t="n">
        <v>0</v>
      </c>
      <c r="AD460" s="493" t="n">
        <v>278.4</v>
      </c>
      <c r="AE460" s="493" t="n">
        <v>0</v>
      </c>
      <c r="AF460" s="493" t="n">
        <v>0</v>
      </c>
      <c r="AG460" s="493" t="n">
        <v>0</v>
      </c>
      <c r="AH460" s="493" t="n">
        <v>106.8</v>
      </c>
      <c r="AI460" s="493" t="n">
        <v>107.4</v>
      </c>
      <c r="AJ460" s="493" t="n">
        <v>114.3</v>
      </c>
      <c r="AK460" s="493" t="n">
        <v>0</v>
      </c>
      <c r="AL460" s="493" t="n">
        <v>0</v>
      </c>
      <c r="AM460" s="493" t="n">
        <v>0</v>
      </c>
      <c r="AN460" s="493" t="n">
        <v>0</v>
      </c>
      <c r="AO460" s="493" t="n">
        <v>0</v>
      </c>
      <c r="AP460" s="493" t="n">
        <v>0</v>
      </c>
      <c r="AQ460" s="493" t="n">
        <v>0</v>
      </c>
      <c r="AR460" s="493" t="n">
        <v>0</v>
      </c>
      <c r="AS460" s="493" t="n">
        <v>126.9</v>
      </c>
      <c r="AT460" s="493" t="n">
        <v>247.8</v>
      </c>
      <c r="AU460" s="493" t="n">
        <v>109.5</v>
      </c>
      <c r="AV460" s="493" t="n">
        <v>165.91</v>
      </c>
      <c r="AW460" s="493" t="n">
        <v>130.56</v>
      </c>
      <c r="AX460" s="493" t="n">
        <v>150.93</v>
      </c>
      <c r="AY460" s="493" t="n">
        <v>243.07</v>
      </c>
      <c r="AZ460" s="493" t="n">
        <v>116.48</v>
      </c>
      <c r="BA460" s="493" t="n">
        <v>112.2</v>
      </c>
      <c r="BB460" s="493" t="n">
        <v>259.8</v>
      </c>
      <c r="BC460" s="493" t="n">
        <v>135.79</v>
      </c>
      <c r="BD460" s="493" t="n">
        <v>302.24</v>
      </c>
      <c r="BE460" s="493" t="n">
        <v>429.9</v>
      </c>
      <c r="BF460" s="493" t="n">
        <v>113.12</v>
      </c>
      <c r="BG460" s="493" t="n">
        <v>129.15</v>
      </c>
      <c r="BH460" s="493" t="n">
        <v>115.92</v>
      </c>
      <c r="BI460" s="493" t="n">
        <v>122.36</v>
      </c>
      <c r="BJ460" s="493" t="n">
        <v>173.46</v>
      </c>
      <c r="BK460" s="493" t="n">
        <v>0</v>
      </c>
      <c r="BL460" s="493" t="n">
        <v>0</v>
      </c>
      <c r="BM460" s="493" t="n">
        <v>0</v>
      </c>
      <c r="BN460" s="493" t="n">
        <v>0</v>
      </c>
      <c r="BO460" s="493" t="n">
        <v>0</v>
      </c>
      <c r="BP460" s="493" t="n">
        <v>0</v>
      </c>
      <c r="BQ460" s="493" t="n">
        <v>0</v>
      </c>
      <c r="BR460" s="493" t="n">
        <v>0</v>
      </c>
      <c r="BS460" s="493" t="n">
        <v>0</v>
      </c>
      <c r="BT460" s="493" t="n">
        <v>0</v>
      </c>
      <c r="BU460" s="493" t="n">
        <v>0</v>
      </c>
      <c r="BV460" s="493" t="n">
        <v>0</v>
      </c>
      <c r="BW460" s="493" t="n">
        <v>0</v>
      </c>
    </row>
    <row r="461">
      <c r="A461" t="inlineStr">
        <is>
          <t>[C11A1] 심혈관 질환 다중요법 목적의 복합제제 (단일 투약 형태)</t>
        </is>
      </c>
      <c r="B461" t="inlineStr">
        <is>
          <t>한미약품</t>
        </is>
      </c>
      <c r="C461" t="inlineStr">
        <is>
          <t>아모잘탄 큐</t>
        </is>
      </c>
      <c r="D461" t="inlineStr">
        <is>
          <t>한미약품</t>
        </is>
      </c>
      <c r="E461" t="inlineStr">
        <is>
          <t>amlodipine camsylate  ( as amlodipine),  losartan potassium,  rosuvastatin calcium  ( as rosuvastatin)</t>
        </is>
      </c>
      <c r="F461" t="inlineStr">
        <is>
          <t>상급종합병원</t>
        </is>
      </c>
      <c r="G461" t="inlineStr">
        <is>
          <t>Original</t>
        </is>
      </c>
      <c r="H461" s="493" t="n">
        <v>269736.01</v>
      </c>
      <c r="I461" s="493" t="n">
        <v>280226.29</v>
      </c>
      <c r="J461" s="493" t="n">
        <v>342942.37</v>
      </c>
      <c r="K461" s="493" t="n">
        <v>291166.44</v>
      </c>
      <c r="L461" s="493" t="n">
        <v>316896.41</v>
      </c>
      <c r="M461" s="493" t="n">
        <v>345542.35</v>
      </c>
      <c r="N461" s="493" t="n">
        <v>300779.96</v>
      </c>
      <c r="O461" s="493" t="n">
        <v>327538.1</v>
      </c>
      <c r="P461" s="493" t="n">
        <v>354240.8</v>
      </c>
      <c r="Q461" s="493" t="n">
        <v>295662.78</v>
      </c>
      <c r="R461" s="493" t="n">
        <v>314911.56</v>
      </c>
      <c r="S461" s="493" t="n">
        <v>278287.67</v>
      </c>
      <c r="T461" s="493" t="n">
        <v>285998.62</v>
      </c>
      <c r="U461" s="493" t="n">
        <v>348220.37</v>
      </c>
      <c r="V461" s="493" t="n">
        <v>347059.11</v>
      </c>
      <c r="W461" s="493" t="n">
        <v>323881.46</v>
      </c>
      <c r="X461" s="493" t="n">
        <v>298118.45</v>
      </c>
      <c r="Y461" s="493" t="n">
        <v>286385.17</v>
      </c>
      <c r="Z461" s="493" t="n">
        <v>261549.18</v>
      </c>
      <c r="AA461" s="493" t="n">
        <v>360967.96</v>
      </c>
      <c r="AB461" s="493" t="n">
        <v>295296.64</v>
      </c>
      <c r="AC461" s="493" t="n">
        <v>262219.73</v>
      </c>
      <c r="AD461" s="493" t="n">
        <v>311976.88</v>
      </c>
      <c r="AE461" s="493" t="n">
        <v>266661.08</v>
      </c>
      <c r="AF461" s="493" t="n">
        <v>233899.31</v>
      </c>
      <c r="AG461" s="493" t="n">
        <v>248634.41</v>
      </c>
      <c r="AH461" s="493" t="n">
        <v>289883.59</v>
      </c>
      <c r="AI461" s="493" t="n">
        <v>212102.25</v>
      </c>
      <c r="AJ461" s="493" t="n">
        <v>276007.74</v>
      </c>
      <c r="AK461" s="493" t="n">
        <v>262033.98</v>
      </c>
      <c r="AL461" s="493" t="n">
        <v>204672.47</v>
      </c>
      <c r="AM461" s="493" t="n">
        <v>272434.23</v>
      </c>
      <c r="AN461" s="493" t="n">
        <v>222463.36</v>
      </c>
      <c r="AO461" s="493" t="n">
        <v>264683.08</v>
      </c>
      <c r="AP461" s="493" t="n">
        <v>250356.71</v>
      </c>
      <c r="AQ461" s="493" t="n">
        <v>224527.4</v>
      </c>
      <c r="AR461" s="493" t="n">
        <v>227831.42</v>
      </c>
      <c r="AS461" s="493" t="n">
        <v>220385.1</v>
      </c>
      <c r="AT461" s="493" t="n">
        <v>241669.23</v>
      </c>
      <c r="AU461" s="493" t="n">
        <v>224682.1</v>
      </c>
      <c r="AV461" s="493" t="n">
        <v>228708.16</v>
      </c>
      <c r="AW461" s="493" t="n">
        <v>229488.74</v>
      </c>
      <c r="AX461" s="493" t="n">
        <v>211448.89</v>
      </c>
      <c r="AY461" s="493" t="n">
        <v>201610.48</v>
      </c>
      <c r="AZ461" s="493" t="n">
        <v>204255.57</v>
      </c>
      <c r="BA461" s="493" t="n">
        <v>256952.99</v>
      </c>
      <c r="BB461" s="493" t="n">
        <v>228888.22</v>
      </c>
      <c r="BC461" s="493" t="n">
        <v>224070.04</v>
      </c>
      <c r="BD461" s="493" t="n">
        <v>223712.96</v>
      </c>
      <c r="BE461" s="493" t="n">
        <v>222545.48</v>
      </c>
      <c r="BF461" s="493" t="n">
        <v>206688.37</v>
      </c>
      <c r="BG461" s="493" t="n">
        <v>241478.44</v>
      </c>
      <c r="BH461" s="493" t="n">
        <v>187985.46</v>
      </c>
      <c r="BI461" s="493" t="n">
        <v>166326.52</v>
      </c>
      <c r="BJ461" s="493" t="n">
        <v>219791.71</v>
      </c>
      <c r="BK461" s="493" t="n">
        <v>202661.41</v>
      </c>
      <c r="BL461" s="493" t="n">
        <v>212826.77</v>
      </c>
      <c r="BM461" s="493" t="n">
        <v>179476.36</v>
      </c>
      <c r="BN461" s="493" t="n">
        <v>207611.69</v>
      </c>
      <c r="BO461" s="493" t="n">
        <v>196747.85</v>
      </c>
      <c r="BP461" s="493" t="n">
        <v>169035.17</v>
      </c>
      <c r="BQ461" s="493" t="n">
        <v>181286.05</v>
      </c>
      <c r="BR461" s="493" t="n">
        <v>208907.23</v>
      </c>
      <c r="BS461" s="493" t="n">
        <v>220319.72</v>
      </c>
      <c r="BT461" s="493" t="n">
        <v>162868.73</v>
      </c>
      <c r="BU461" s="493" t="n">
        <v>156836.67</v>
      </c>
      <c r="BV461" s="493" t="n">
        <v>193057.12</v>
      </c>
      <c r="BW461" s="493" t="n">
        <v>196643.08</v>
      </c>
    </row>
    <row r="462">
      <c r="A462" t="inlineStr">
        <is>
          <t>[C11A1] 심혈관 질환 다중요법 목적의 복합제제 (단일 투약 형태)</t>
        </is>
      </c>
      <c r="B462" t="inlineStr">
        <is>
          <t>한미약품</t>
        </is>
      </c>
      <c r="C462" t="inlineStr">
        <is>
          <t>아모잘탄 큐</t>
        </is>
      </c>
      <c r="D462" t="inlineStr">
        <is>
          <t>한미약품</t>
        </is>
      </c>
      <c r="E462" t="inlineStr">
        <is>
          <t>amlodipine camsylate  ( as amlodipine),  losartan potassium,  rosuvastatin calcium  ( as rosuvastatin)</t>
        </is>
      </c>
      <c r="F462" t="inlineStr">
        <is>
          <t>종합병원</t>
        </is>
      </c>
      <c r="G462" t="inlineStr">
        <is>
          <t>Original</t>
        </is>
      </c>
      <c r="H462" s="493" t="n">
        <v>153477.26</v>
      </c>
      <c r="I462" s="493" t="n">
        <v>132785.71</v>
      </c>
      <c r="J462" s="493" t="n">
        <v>163992.09</v>
      </c>
      <c r="K462" s="493" t="n">
        <v>156711.61</v>
      </c>
      <c r="L462" s="493" t="n">
        <v>129660.17</v>
      </c>
      <c r="M462" s="493" t="n">
        <v>150632.14</v>
      </c>
      <c r="N462" s="493" t="n">
        <v>157756.41</v>
      </c>
      <c r="O462" s="493" t="n">
        <v>128675.89</v>
      </c>
      <c r="P462" s="493" t="n">
        <v>149557.85</v>
      </c>
      <c r="Q462" s="493" t="n">
        <v>143973.59</v>
      </c>
      <c r="R462" s="493" t="n">
        <v>141018.23</v>
      </c>
      <c r="S462" s="493" t="n">
        <v>148673.07</v>
      </c>
      <c r="T462" s="493" t="n">
        <v>149083.59</v>
      </c>
      <c r="U462" s="493" t="n">
        <v>113764.28</v>
      </c>
      <c r="V462" s="493" t="n">
        <v>147705.56</v>
      </c>
      <c r="W462" s="493" t="n">
        <v>144489.53</v>
      </c>
      <c r="X462" s="493" t="n">
        <v>152500.65</v>
      </c>
      <c r="Y462" s="493" t="n">
        <v>123495.78</v>
      </c>
      <c r="Z462" s="493" t="n">
        <v>150065.66</v>
      </c>
      <c r="AA462" s="493" t="n">
        <v>166899.11</v>
      </c>
      <c r="AB462" s="493" t="n">
        <v>130891.5</v>
      </c>
      <c r="AC462" s="493" t="n">
        <v>132029.42</v>
      </c>
      <c r="AD462" s="493" t="n">
        <v>162799.89</v>
      </c>
      <c r="AE462" s="493" t="n">
        <v>146383.83</v>
      </c>
      <c r="AF462" s="493" t="n">
        <v>149977.9</v>
      </c>
      <c r="AG462" s="493" t="n">
        <v>125975.19</v>
      </c>
      <c r="AH462" s="493" t="n">
        <v>179568.17</v>
      </c>
      <c r="AI462" s="493" t="n">
        <v>153517.9</v>
      </c>
      <c r="AJ462" s="493" t="n">
        <v>138151.73</v>
      </c>
      <c r="AK462" s="493" t="n">
        <v>148749.91</v>
      </c>
      <c r="AL462" s="493" t="n">
        <v>171863.33</v>
      </c>
      <c r="AM462" s="493" t="n">
        <v>170742.3</v>
      </c>
      <c r="AN462" s="493" t="n">
        <v>147222.19</v>
      </c>
      <c r="AO462" s="493" t="n">
        <v>162489.63</v>
      </c>
      <c r="AP462" s="493" t="n">
        <v>153549.83</v>
      </c>
      <c r="AQ462" s="493" t="n">
        <v>142317.06</v>
      </c>
      <c r="AR462" s="493" t="n">
        <v>166668.23</v>
      </c>
      <c r="AS462" s="493" t="n">
        <v>151940.33</v>
      </c>
      <c r="AT462" s="493" t="n">
        <v>153847.48</v>
      </c>
      <c r="AU462" s="493" t="n">
        <v>182019.46</v>
      </c>
      <c r="AV462" s="493" t="n">
        <v>148589.16</v>
      </c>
      <c r="AW462" s="493" t="n">
        <v>124228.63</v>
      </c>
      <c r="AX462" s="493" t="n">
        <v>169122.86</v>
      </c>
      <c r="AY462" s="493" t="n">
        <v>151774.32</v>
      </c>
      <c r="AZ462" s="493" t="n">
        <v>120643.76</v>
      </c>
      <c r="BA462" s="493" t="n">
        <v>166279.48</v>
      </c>
      <c r="BB462" s="493" t="n">
        <v>141085.19</v>
      </c>
      <c r="BC462" s="493" t="n">
        <v>184666.43</v>
      </c>
      <c r="BD462" s="493" t="n">
        <v>147157.54</v>
      </c>
      <c r="BE462" s="493" t="n">
        <v>164439.23</v>
      </c>
      <c r="BF462" s="493" t="n">
        <v>137048.11</v>
      </c>
      <c r="BG462" s="493" t="n">
        <v>185225.35</v>
      </c>
      <c r="BH462" s="493" t="n">
        <v>156116.6</v>
      </c>
      <c r="BI462" s="493" t="n">
        <v>150033.74</v>
      </c>
      <c r="BJ462" s="493" t="n">
        <v>165407.46</v>
      </c>
      <c r="BK462" s="493" t="n">
        <v>170332.81</v>
      </c>
      <c r="BL462" s="493" t="n">
        <v>138026.76</v>
      </c>
      <c r="BM462" s="493" t="n">
        <v>142318.66</v>
      </c>
      <c r="BN462" s="493" t="n">
        <v>155947.76</v>
      </c>
      <c r="BO462" s="493" t="n">
        <v>172516.97</v>
      </c>
      <c r="BP462" s="493" t="n">
        <v>132359.68</v>
      </c>
      <c r="BQ462" s="493" t="n">
        <v>127045.89</v>
      </c>
      <c r="BR462" s="493" t="n">
        <v>158050.59</v>
      </c>
      <c r="BS462" s="493" t="n">
        <v>156229.34</v>
      </c>
      <c r="BT462" s="493" t="n">
        <v>146332.43</v>
      </c>
      <c r="BU462" s="493" t="n">
        <v>156500.55</v>
      </c>
      <c r="BV462" s="493" t="n">
        <v>160734.67</v>
      </c>
      <c r="BW462" s="493" t="n">
        <v>143162.9</v>
      </c>
    </row>
    <row r="463">
      <c r="A463" t="inlineStr">
        <is>
          <t>[C11A1] 심혈관 질환 다중요법 목적의 복합제제 (단일 투약 형태)</t>
        </is>
      </c>
      <c r="B463" t="inlineStr">
        <is>
          <t>한미약품</t>
        </is>
      </c>
      <c r="C463" t="inlineStr">
        <is>
          <t>아모잘탄 큐</t>
        </is>
      </c>
      <c r="D463" t="inlineStr">
        <is>
          <t>한미약품</t>
        </is>
      </c>
      <c r="E463" t="inlineStr">
        <is>
          <t>amlodipine camsylate  ( as amlodipine),  losartan potassium,  rosuvastatin calcium  ( as rosuvastatin)</t>
        </is>
      </c>
      <c r="F463" t="inlineStr">
        <is>
          <t>병원</t>
        </is>
      </c>
      <c r="G463" t="inlineStr">
        <is>
          <t>Original</t>
        </is>
      </c>
      <c r="H463" s="493" t="n">
        <v>39273.34</v>
      </c>
      <c r="I463" s="493" t="n">
        <v>33973.65</v>
      </c>
      <c r="J463" s="493" t="n">
        <v>41002.08</v>
      </c>
      <c r="K463" s="493" t="n">
        <v>50024.7</v>
      </c>
      <c r="L463" s="493" t="n">
        <v>37007.88</v>
      </c>
      <c r="M463" s="493" t="n">
        <v>46254.68</v>
      </c>
      <c r="N463" s="493" t="n">
        <v>34943.97</v>
      </c>
      <c r="O463" s="493" t="n">
        <v>48170.43</v>
      </c>
      <c r="P463" s="493" t="n">
        <v>40702.14</v>
      </c>
      <c r="Q463" s="493" t="n">
        <v>46563.01</v>
      </c>
      <c r="R463" s="493" t="n">
        <v>43790.18</v>
      </c>
      <c r="S463" s="493" t="n">
        <v>48934.88</v>
      </c>
      <c r="T463" s="493" t="n">
        <v>52104.61</v>
      </c>
      <c r="U463" s="493" t="n">
        <v>45198.91</v>
      </c>
      <c r="V463" s="493" t="n">
        <v>37353.05</v>
      </c>
      <c r="W463" s="493" t="n">
        <v>46056.88</v>
      </c>
      <c r="X463" s="493" t="n">
        <v>36814.14</v>
      </c>
      <c r="Y463" s="493" t="n">
        <v>37337.06</v>
      </c>
      <c r="Z463" s="493" t="n">
        <v>41051.17</v>
      </c>
      <c r="AA463" s="493" t="n">
        <v>42260.65</v>
      </c>
      <c r="AB463" s="493" t="n">
        <v>38879.93</v>
      </c>
      <c r="AC463" s="493" t="n">
        <v>42012.49</v>
      </c>
      <c r="AD463" s="493" t="n">
        <v>40169.92</v>
      </c>
      <c r="AE463" s="493" t="n">
        <v>41990.62</v>
      </c>
      <c r="AF463" s="493" t="n">
        <v>39232.44</v>
      </c>
      <c r="AG463" s="493" t="n">
        <v>41808.54</v>
      </c>
      <c r="AH463" s="493" t="n">
        <v>39582.43</v>
      </c>
      <c r="AI463" s="493" t="n">
        <v>36752.69</v>
      </c>
      <c r="AJ463" s="493" t="n">
        <v>41701.99</v>
      </c>
      <c r="AK463" s="493" t="n">
        <v>41034.37</v>
      </c>
      <c r="AL463" s="493" t="n">
        <v>45316.51</v>
      </c>
      <c r="AM463" s="493" t="n">
        <v>44414.74</v>
      </c>
      <c r="AN463" s="493" t="n">
        <v>36393.03</v>
      </c>
      <c r="AO463" s="493" t="n">
        <v>47465.12</v>
      </c>
      <c r="AP463" s="493" t="n">
        <v>45874.06</v>
      </c>
      <c r="AQ463" s="493" t="n">
        <v>40767.29</v>
      </c>
      <c r="AR463" s="493" t="n">
        <v>41375.3</v>
      </c>
      <c r="AS463" s="493" t="n">
        <v>37200.17</v>
      </c>
      <c r="AT463" s="493" t="n">
        <v>35696.93</v>
      </c>
      <c r="AU463" s="493" t="n">
        <v>44866.57</v>
      </c>
      <c r="AV463" s="493" t="n">
        <v>46443.99</v>
      </c>
      <c r="AW463" s="493" t="n">
        <v>34912.69</v>
      </c>
      <c r="AX463" s="493" t="n">
        <v>45267.53</v>
      </c>
      <c r="AY463" s="493" t="n">
        <v>42086.36</v>
      </c>
      <c r="AZ463" s="493" t="n">
        <v>36357.85</v>
      </c>
      <c r="BA463" s="493" t="n">
        <v>38933.36</v>
      </c>
      <c r="BB463" s="493" t="n">
        <v>38233.7</v>
      </c>
      <c r="BC463" s="493" t="n">
        <v>35766.38</v>
      </c>
      <c r="BD463" s="493" t="n">
        <v>41205.53</v>
      </c>
      <c r="BE463" s="493" t="n">
        <v>30404.31</v>
      </c>
      <c r="BF463" s="493" t="n">
        <v>34662.62</v>
      </c>
      <c r="BG463" s="493" t="n">
        <v>39447.48</v>
      </c>
      <c r="BH463" s="493" t="n">
        <v>33991.26</v>
      </c>
      <c r="BI463" s="493" t="n">
        <v>38873.09</v>
      </c>
      <c r="BJ463" s="493" t="n">
        <v>45670.56</v>
      </c>
      <c r="BK463" s="493" t="n">
        <v>36361.45</v>
      </c>
      <c r="BL463" s="493" t="n">
        <v>39223.6</v>
      </c>
      <c r="BM463" s="493" t="n">
        <v>41373.32</v>
      </c>
      <c r="BN463" s="493" t="n">
        <v>40223.65</v>
      </c>
      <c r="BO463" s="493" t="n">
        <v>44225.34</v>
      </c>
      <c r="BP463" s="493" t="n">
        <v>33461.22</v>
      </c>
      <c r="BQ463" s="493" t="n">
        <v>31487.3</v>
      </c>
      <c r="BR463" s="493" t="n">
        <v>32881.57</v>
      </c>
      <c r="BS463" s="493" t="n">
        <v>34505.02</v>
      </c>
      <c r="BT463" s="493" t="n">
        <v>37327.77</v>
      </c>
      <c r="BU463" s="493" t="n">
        <v>38739.64</v>
      </c>
      <c r="BV463" s="493" t="n">
        <v>30147.45</v>
      </c>
      <c r="BW463" s="493" t="n">
        <v>28793.69</v>
      </c>
    </row>
    <row r="464">
      <c r="A464" t="inlineStr">
        <is>
          <t>[C11A1] 심혈관 질환 다중요법 목적의 복합제제 (단일 투약 형태)</t>
        </is>
      </c>
      <c r="B464" t="inlineStr">
        <is>
          <t>한미약품</t>
        </is>
      </c>
      <c r="C464" t="inlineStr">
        <is>
          <t>아모잘탄 큐</t>
        </is>
      </c>
      <c r="D464" t="inlineStr">
        <is>
          <t>한미약품</t>
        </is>
      </c>
      <c r="E464" t="inlineStr">
        <is>
          <t>amlodipine camsylate  ( as amlodipine),  losartan potassium,  rosuvastatin calcium  ( as rosuvastatin)</t>
        </is>
      </c>
      <c r="F464" t="inlineStr">
        <is>
          <t>의원</t>
        </is>
      </c>
      <c r="G464" t="inlineStr">
        <is>
          <t>Original</t>
        </is>
      </c>
      <c r="H464" s="493" t="n">
        <v>297550.44</v>
      </c>
      <c r="I464" s="493" t="n">
        <v>289789.21</v>
      </c>
      <c r="J464" s="493" t="n">
        <v>339526.12</v>
      </c>
      <c r="K464" s="493" t="n">
        <v>329158.64</v>
      </c>
      <c r="L464" s="493" t="n">
        <v>333781.99</v>
      </c>
      <c r="M464" s="493" t="n">
        <v>350745.78</v>
      </c>
      <c r="N464" s="493" t="n">
        <v>359823.75</v>
      </c>
      <c r="O464" s="493" t="n">
        <v>358812.4</v>
      </c>
      <c r="P464" s="493" t="n">
        <v>349969.34</v>
      </c>
      <c r="Q464" s="493" t="n">
        <v>368333.95</v>
      </c>
      <c r="R464" s="493" t="n">
        <v>351434.97</v>
      </c>
      <c r="S464" s="493" t="n">
        <v>393457.8</v>
      </c>
      <c r="T464" s="493" t="n">
        <v>350170.81</v>
      </c>
      <c r="U464" s="493" t="n">
        <v>333300.71</v>
      </c>
      <c r="V464" s="493" t="n">
        <v>353822.42</v>
      </c>
      <c r="W464" s="493" t="n">
        <v>357246.75</v>
      </c>
      <c r="X464" s="493" t="n">
        <v>365937.49</v>
      </c>
      <c r="Y464" s="493" t="n">
        <v>366726.33</v>
      </c>
      <c r="Z464" s="493" t="n">
        <v>386954.96</v>
      </c>
      <c r="AA464" s="493" t="n">
        <v>374462.59</v>
      </c>
      <c r="AB464" s="493" t="n">
        <v>357944.08</v>
      </c>
      <c r="AC464" s="493" t="n">
        <v>393602.6</v>
      </c>
      <c r="AD464" s="493" t="n">
        <v>348039.7</v>
      </c>
      <c r="AE464" s="493" t="n">
        <v>399169.79</v>
      </c>
      <c r="AF464" s="493" t="n">
        <v>368738.19</v>
      </c>
      <c r="AG464" s="493" t="n">
        <v>348591.08</v>
      </c>
      <c r="AH464" s="493" t="n">
        <v>395632.94</v>
      </c>
      <c r="AI464" s="493" t="n">
        <v>362895.95</v>
      </c>
      <c r="AJ464" s="493" t="n">
        <v>387267.51</v>
      </c>
      <c r="AK464" s="493" t="n">
        <v>382228.59</v>
      </c>
      <c r="AL464" s="493" t="n">
        <v>375587.29</v>
      </c>
      <c r="AM464" s="493" t="n">
        <v>373711.62</v>
      </c>
      <c r="AN464" s="493" t="n">
        <v>366940.16</v>
      </c>
      <c r="AO464" s="493" t="n">
        <v>393232.11</v>
      </c>
      <c r="AP464" s="493" t="n">
        <v>371486.02</v>
      </c>
      <c r="AQ464" s="493" t="n">
        <v>409476.8</v>
      </c>
      <c r="AR464" s="493" t="n">
        <v>403989.44</v>
      </c>
      <c r="AS464" s="493" t="n">
        <v>400740.36</v>
      </c>
      <c r="AT464" s="493" t="n">
        <v>383055.58</v>
      </c>
      <c r="AU464" s="493" t="n">
        <v>422464.56</v>
      </c>
      <c r="AV464" s="493" t="n">
        <v>421419.99</v>
      </c>
      <c r="AW464" s="493" t="n">
        <v>383206.66</v>
      </c>
      <c r="AX464" s="493" t="n">
        <v>425544.9</v>
      </c>
      <c r="AY464" s="493" t="n">
        <v>402440.77</v>
      </c>
      <c r="AZ464" s="493" t="n">
        <v>395260.48</v>
      </c>
      <c r="BA464" s="493" t="n">
        <v>415219.11</v>
      </c>
      <c r="BB464" s="493" t="n">
        <v>394021.27</v>
      </c>
      <c r="BC464" s="493" t="n">
        <v>401501</v>
      </c>
      <c r="BD464" s="493" t="n">
        <v>392711.46</v>
      </c>
      <c r="BE464" s="493" t="n">
        <v>371057.22</v>
      </c>
      <c r="BF464" s="493" t="n">
        <v>389670.16</v>
      </c>
      <c r="BG464" s="493" t="n">
        <v>391143.72</v>
      </c>
      <c r="BH464" s="493" t="n">
        <v>395202.89</v>
      </c>
      <c r="BI464" s="493" t="n">
        <v>381496.7</v>
      </c>
      <c r="BJ464" s="493" t="n">
        <v>400187.13</v>
      </c>
      <c r="BK464" s="493" t="n">
        <v>377736.55</v>
      </c>
      <c r="BL464" s="493" t="n">
        <v>433630.72</v>
      </c>
      <c r="BM464" s="493" t="n">
        <v>367746.62</v>
      </c>
      <c r="BN464" s="493" t="n">
        <v>368264.23</v>
      </c>
      <c r="BO464" s="493" t="n">
        <v>405630.03</v>
      </c>
      <c r="BP464" s="493" t="n">
        <v>374712.94</v>
      </c>
      <c r="BQ464" s="493" t="n">
        <v>355981.84</v>
      </c>
      <c r="BR464" s="493" t="n">
        <v>397330.18</v>
      </c>
      <c r="BS464" s="493" t="n">
        <v>377723.88</v>
      </c>
      <c r="BT464" s="493" t="n">
        <v>370832.02</v>
      </c>
      <c r="BU464" s="493" t="n">
        <v>385755.11</v>
      </c>
      <c r="BV464" s="493" t="n">
        <v>397466.54</v>
      </c>
      <c r="BW464" s="493" t="n">
        <v>379480.24</v>
      </c>
    </row>
    <row r="465">
      <c r="A465" t="inlineStr">
        <is>
          <t>[C11A1] 심혈관 질환 다중요법 목적의 복합제제 (단일 투약 형태)</t>
        </is>
      </c>
      <c r="B465" t="inlineStr">
        <is>
          <t>한미약품</t>
        </is>
      </c>
      <c r="C465" t="inlineStr">
        <is>
          <t>아모잘탄 큐</t>
        </is>
      </c>
      <c r="D465" t="inlineStr">
        <is>
          <t>한미약품</t>
        </is>
      </c>
      <c r="E465" t="inlineStr">
        <is>
          <t>amlodipine camsylate  ( as amlodipine),  losartan potassium,  rosuvastatin calcium  ( as rosuvastatin)</t>
        </is>
      </c>
      <c r="F465" t="inlineStr">
        <is>
          <t>보건소</t>
        </is>
      </c>
      <c r="G465" t="inlineStr">
        <is>
          <t>Original</t>
        </is>
      </c>
      <c r="H465" s="493" t="n">
        <v>826.8</v>
      </c>
      <c r="I465" s="493" t="n">
        <v>1665</v>
      </c>
      <c r="J465" s="493" t="n">
        <v>2370.6</v>
      </c>
      <c r="K465" s="493" t="n">
        <v>2897.9</v>
      </c>
      <c r="L465" s="493" t="n">
        <v>646.35</v>
      </c>
      <c r="M465" s="493" t="n">
        <v>1052.1</v>
      </c>
      <c r="N465" s="493" t="n">
        <v>2547.7</v>
      </c>
      <c r="O465" s="493" t="n">
        <v>1121.1</v>
      </c>
      <c r="P465" s="493" t="n">
        <v>1110.6</v>
      </c>
      <c r="Q465" s="493" t="n">
        <v>4968</v>
      </c>
      <c r="R465" s="493" t="n">
        <v>2307.6</v>
      </c>
      <c r="S465" s="493" t="n">
        <v>2246.4</v>
      </c>
      <c r="T465" s="493" t="n">
        <v>642</v>
      </c>
      <c r="U465" s="493" t="n">
        <v>2015.4</v>
      </c>
      <c r="V465" s="493" t="n">
        <v>1571.7</v>
      </c>
      <c r="W465" s="493" t="n">
        <v>2040.6</v>
      </c>
      <c r="X465" s="493" t="n">
        <v>1611.6</v>
      </c>
      <c r="Y465" s="493" t="n">
        <v>2284.5</v>
      </c>
      <c r="Z465" s="493" t="n">
        <v>3034.2</v>
      </c>
      <c r="AA465" s="493" t="n">
        <v>1202.7</v>
      </c>
      <c r="AB465" s="493" t="n">
        <v>3566.7</v>
      </c>
      <c r="AC465" s="493" t="n">
        <v>3278.4</v>
      </c>
      <c r="AD465" s="493" t="n">
        <v>5949.6</v>
      </c>
      <c r="AE465" s="493" t="n">
        <v>3205.5</v>
      </c>
      <c r="AF465" s="493" t="n">
        <v>2091.6</v>
      </c>
      <c r="AG465" s="493" t="n">
        <v>3183.3</v>
      </c>
      <c r="AH465" s="493" t="n">
        <v>3900.9</v>
      </c>
      <c r="AI465" s="493" t="n">
        <v>1600.2</v>
      </c>
      <c r="AJ465" s="493" t="n">
        <v>3231.9</v>
      </c>
      <c r="AK465" s="493" t="n">
        <v>1213.8</v>
      </c>
      <c r="AL465" s="493" t="n">
        <v>2964.6</v>
      </c>
      <c r="AM465" s="493" t="n">
        <v>919.5</v>
      </c>
      <c r="AN465" s="493" t="n">
        <v>4487.1</v>
      </c>
      <c r="AO465" s="493" t="n">
        <v>2347.5</v>
      </c>
      <c r="AP465" s="493" t="n">
        <v>3416.1</v>
      </c>
      <c r="AQ465" s="493" t="n">
        <v>3483.17</v>
      </c>
      <c r="AR465" s="493" t="n">
        <v>3688.8</v>
      </c>
      <c r="AS465" s="493" t="n">
        <v>2590.5</v>
      </c>
      <c r="AT465" s="493" t="n">
        <v>6001.05</v>
      </c>
      <c r="AU465" s="493" t="n">
        <v>1566.9</v>
      </c>
      <c r="AV465" s="493" t="n">
        <v>9681.6</v>
      </c>
      <c r="AW465" s="493" t="n">
        <v>6395.92</v>
      </c>
      <c r="AX465" s="493" t="n">
        <v>4933.2</v>
      </c>
      <c r="AY465" s="493" t="n">
        <v>6275.85</v>
      </c>
      <c r="AZ465" s="493" t="n">
        <v>6861.9</v>
      </c>
      <c r="BA465" s="493" t="n">
        <v>2930.1</v>
      </c>
      <c r="BB465" s="493" t="n">
        <v>5459.1</v>
      </c>
      <c r="BC465" s="493" t="n">
        <v>10944.3</v>
      </c>
      <c r="BD465" s="493" t="n">
        <v>732.9</v>
      </c>
      <c r="BE465" s="493" t="n">
        <v>7735.8</v>
      </c>
      <c r="BF465" s="493" t="n">
        <v>15881.4</v>
      </c>
      <c r="BG465" s="493" t="n">
        <v>1338.3</v>
      </c>
      <c r="BH465" s="493" t="n">
        <v>3909.3</v>
      </c>
      <c r="BI465" s="493" t="n">
        <v>12693.3</v>
      </c>
      <c r="BJ465" s="493" t="n">
        <v>877.8</v>
      </c>
      <c r="BK465" s="493" t="n">
        <v>8260.799999999999</v>
      </c>
      <c r="BL465" s="493" t="n">
        <v>8244.9</v>
      </c>
      <c r="BM465" s="493" t="n">
        <v>2803.2</v>
      </c>
      <c r="BN465" s="493" t="n">
        <v>867.6</v>
      </c>
      <c r="BO465" s="493" t="n">
        <v>5652.3</v>
      </c>
      <c r="BP465" s="493" t="n">
        <v>3665.4</v>
      </c>
      <c r="BQ465" s="493" t="n">
        <v>1324.8</v>
      </c>
      <c r="BR465" s="493" t="n">
        <v>4973.4</v>
      </c>
      <c r="BS465" s="493" t="n">
        <v>2237.1</v>
      </c>
      <c r="BT465" s="493" t="n">
        <v>4212.84</v>
      </c>
      <c r="BU465" s="493" t="n">
        <v>5362.8</v>
      </c>
      <c r="BV465" s="493" t="n">
        <v>3664.8</v>
      </c>
      <c r="BW465" s="493" t="n">
        <v>6133.5</v>
      </c>
    </row>
    <row r="466">
      <c r="A466" t="inlineStr">
        <is>
          <t>[C11A1] 심혈관 질환 다중요법 목적의 복합제제 (단일 투약 형태)</t>
        </is>
      </c>
      <c r="B466" t="inlineStr">
        <is>
          <t>한미약품</t>
        </is>
      </c>
      <c r="C466" t="inlineStr">
        <is>
          <t>아모잘탄 큐</t>
        </is>
      </c>
      <c r="D466" t="inlineStr">
        <is>
          <t>한미약품</t>
        </is>
      </c>
      <c r="E466" t="inlineStr">
        <is>
          <t>amlodipine camsylate  ( as amlodipine),  losartan potassium,  rosuvastatin calcium  ( as rosuvastatin)</t>
        </is>
      </c>
      <c r="F466" t="inlineStr">
        <is>
          <t>기타(치과의원, 치과병원 등)</t>
        </is>
      </c>
      <c r="G466" t="inlineStr">
        <is>
          <t>Original</t>
        </is>
      </c>
      <c r="H466" s="493" t="n">
        <v>714.6</v>
      </c>
      <c r="I466" s="493" t="n">
        <v>0</v>
      </c>
      <c r="J466" s="493" t="n">
        <v>0</v>
      </c>
      <c r="K466" s="493" t="n">
        <v>0</v>
      </c>
      <c r="L466" s="493" t="n">
        <v>325.2</v>
      </c>
      <c r="M466" s="493" t="n">
        <v>0</v>
      </c>
      <c r="N466" s="493" t="n">
        <v>0</v>
      </c>
      <c r="O466" s="493" t="n">
        <v>0</v>
      </c>
      <c r="P466" s="493" t="n">
        <v>322.2</v>
      </c>
      <c r="Q466" s="493" t="n">
        <v>0</v>
      </c>
      <c r="R466" s="493" t="n">
        <v>0</v>
      </c>
      <c r="S466" s="493" t="n">
        <v>0</v>
      </c>
      <c r="T466" s="493" t="n">
        <v>0</v>
      </c>
      <c r="U466" s="493" t="n">
        <v>0</v>
      </c>
      <c r="V466" s="493" t="n">
        <v>0</v>
      </c>
      <c r="W466" s="493" t="n">
        <v>178.24</v>
      </c>
      <c r="X466" s="493" t="n">
        <v>9.800000000000001</v>
      </c>
      <c r="Y466" s="493" t="n">
        <v>126.21</v>
      </c>
      <c r="Z466" s="493" t="n">
        <v>133.5</v>
      </c>
      <c r="AA466" s="493" t="n">
        <v>13.44</v>
      </c>
      <c r="AB466" s="493" t="n">
        <v>10.36</v>
      </c>
      <c r="AC466" s="493" t="n">
        <v>114.88</v>
      </c>
      <c r="AD466" s="493" t="n">
        <v>0</v>
      </c>
      <c r="AE466" s="493" t="n">
        <v>0</v>
      </c>
      <c r="AF466" s="493" t="n">
        <v>0</v>
      </c>
      <c r="AG466" s="493" t="n">
        <v>0</v>
      </c>
      <c r="AH466" s="493" t="n">
        <v>0</v>
      </c>
      <c r="AI466" s="493" t="n">
        <v>0</v>
      </c>
      <c r="AJ466" s="493" t="n">
        <v>0</v>
      </c>
      <c r="AK466" s="493" t="n">
        <v>0</v>
      </c>
      <c r="AL466" s="493" t="n">
        <v>0</v>
      </c>
      <c r="AM466" s="493" t="n">
        <v>0</v>
      </c>
      <c r="AN466" s="493" t="n">
        <v>0</v>
      </c>
      <c r="AO466" s="493" t="n">
        <v>0</v>
      </c>
      <c r="AP466" s="493" t="n">
        <v>0</v>
      </c>
      <c r="AQ466" s="493" t="n">
        <v>216.6</v>
      </c>
      <c r="AR466" s="493" t="n">
        <v>0</v>
      </c>
      <c r="AS466" s="493" t="n">
        <v>0</v>
      </c>
      <c r="AT466" s="493" t="n">
        <v>0</v>
      </c>
      <c r="AU466" s="493" t="n">
        <v>0</v>
      </c>
      <c r="AV466" s="493" t="n">
        <v>0</v>
      </c>
      <c r="AW466" s="493" t="n">
        <v>0</v>
      </c>
      <c r="AX466" s="493" t="n">
        <v>0</v>
      </c>
      <c r="AY466" s="493" t="n">
        <v>0</v>
      </c>
      <c r="AZ466" s="493" t="n">
        <v>0</v>
      </c>
      <c r="BA466" s="493" t="n">
        <v>0</v>
      </c>
      <c r="BB466" s="493" t="n">
        <v>0</v>
      </c>
      <c r="BC466" s="493" t="n">
        <v>0</v>
      </c>
      <c r="BD466" s="493" t="n">
        <v>0</v>
      </c>
      <c r="BE466" s="493" t="n">
        <v>0</v>
      </c>
      <c r="BF466" s="493" t="n">
        <v>0</v>
      </c>
      <c r="BG466" s="493" t="n">
        <v>0</v>
      </c>
      <c r="BH466" s="493" t="n">
        <v>35.7</v>
      </c>
      <c r="BI466" s="493" t="n">
        <v>0</v>
      </c>
      <c r="BJ466" s="493" t="n">
        <v>156</v>
      </c>
      <c r="BK466" s="493" t="n">
        <v>0</v>
      </c>
      <c r="BL466" s="493" t="n">
        <v>0</v>
      </c>
      <c r="BM466" s="493" t="n">
        <v>245.7</v>
      </c>
      <c r="BN466" s="493" t="n">
        <v>0</v>
      </c>
      <c r="BO466" s="493" t="n">
        <v>0</v>
      </c>
      <c r="BP466" s="493" t="n">
        <v>0</v>
      </c>
      <c r="BQ466" s="493" t="n">
        <v>241.2</v>
      </c>
      <c r="BR466" s="493" t="n">
        <v>0</v>
      </c>
      <c r="BS466" s="493" t="n">
        <v>0</v>
      </c>
      <c r="BT466" s="493" t="n">
        <v>0</v>
      </c>
      <c r="BU466" s="493" t="n">
        <v>0</v>
      </c>
      <c r="BV466" s="493" t="n">
        <v>0</v>
      </c>
      <c r="BW466" s="493" t="n">
        <v>0</v>
      </c>
    </row>
    <row r="467">
      <c r="A467" t="inlineStr">
        <is>
          <t>[C11A1] 심혈관 질환 다중요법 목적의 복합제제 (단일 투약 형태)</t>
        </is>
      </c>
      <c r="B467" t="inlineStr">
        <is>
          <t>한화제약</t>
        </is>
      </c>
      <c r="C467" t="inlineStr">
        <is>
          <t>한화 로칸</t>
        </is>
      </c>
      <c r="D467" t="inlineStr">
        <is>
          <t>한화제약</t>
        </is>
      </c>
      <c r="E467" t="inlineStr">
        <is>
          <t>candesartan cilexetil,  rosuvastatin calcium  ( as rosuvastatin)</t>
        </is>
      </c>
      <c r="F467" t="inlineStr">
        <is>
          <t>병원</t>
        </is>
      </c>
      <c r="G467" t="inlineStr">
        <is>
          <t>Generic</t>
        </is>
      </c>
      <c r="H467" s="493" t="n">
        <v>0</v>
      </c>
      <c r="I467" s="493" t="n">
        <v>0</v>
      </c>
      <c r="J467" s="493" t="n">
        <v>0</v>
      </c>
      <c r="K467" s="493" t="n">
        <v>0</v>
      </c>
      <c r="L467" s="493" t="n">
        <v>0</v>
      </c>
      <c r="M467" s="493" t="n">
        <v>0</v>
      </c>
      <c r="N467" s="493" t="n">
        <v>0</v>
      </c>
      <c r="O467" s="493" t="n">
        <v>0</v>
      </c>
      <c r="P467" s="493" t="n">
        <v>0</v>
      </c>
      <c r="Q467" s="493" t="n">
        <v>0</v>
      </c>
      <c r="R467" s="493" t="n">
        <v>0</v>
      </c>
      <c r="S467" s="493" t="n">
        <v>0</v>
      </c>
      <c r="T467" s="493" t="n">
        <v>0</v>
      </c>
      <c r="U467" s="493" t="n">
        <v>0</v>
      </c>
      <c r="V467" s="493" t="n">
        <v>0</v>
      </c>
      <c r="W467" s="493" t="n">
        <v>0</v>
      </c>
      <c r="X467" s="493" t="n">
        <v>0</v>
      </c>
      <c r="Y467" s="493" t="n">
        <v>0</v>
      </c>
      <c r="Z467" s="493" t="n">
        <v>0</v>
      </c>
      <c r="AA467" s="493" t="n">
        <v>0</v>
      </c>
      <c r="AB467" s="493" t="n">
        <v>0</v>
      </c>
      <c r="AC467" s="493" t="n">
        <v>0</v>
      </c>
      <c r="AD467" s="493" t="n">
        <v>0</v>
      </c>
      <c r="AE467" s="493" t="n">
        <v>0</v>
      </c>
      <c r="AF467" s="493" t="n">
        <v>0</v>
      </c>
      <c r="AG467" s="493" t="n">
        <v>0</v>
      </c>
      <c r="AH467" s="493" t="n">
        <v>0</v>
      </c>
      <c r="AI467" s="493" t="n">
        <v>0</v>
      </c>
      <c r="AJ467" s="493" t="n">
        <v>0</v>
      </c>
      <c r="AK467" s="493" t="n">
        <v>0</v>
      </c>
      <c r="AL467" s="493" t="n">
        <v>0</v>
      </c>
      <c r="AM467" s="493" t="n">
        <v>0</v>
      </c>
      <c r="AN467" s="493" t="n">
        <v>0</v>
      </c>
      <c r="AO467" s="493" t="n">
        <v>0</v>
      </c>
      <c r="AP467" s="493" t="n">
        <v>0</v>
      </c>
      <c r="AQ467" s="493" t="n">
        <v>0</v>
      </c>
      <c r="AR467" s="493" t="n">
        <v>0</v>
      </c>
      <c r="AS467" s="493" t="n">
        <v>0</v>
      </c>
      <c r="AT467" s="493" t="n">
        <v>480</v>
      </c>
      <c r="AU467" s="493" t="n">
        <v>0</v>
      </c>
      <c r="AV467" s="493" t="n">
        <v>241.2</v>
      </c>
      <c r="AW467" s="493" t="n">
        <v>0</v>
      </c>
      <c r="AX467" s="493" t="n">
        <v>960</v>
      </c>
      <c r="AY467" s="493" t="n">
        <v>0</v>
      </c>
      <c r="AZ467" s="493" t="n">
        <v>241.2</v>
      </c>
      <c r="BA467" s="493" t="n">
        <v>0</v>
      </c>
      <c r="BB467" s="493" t="n">
        <v>0</v>
      </c>
      <c r="BC467" s="493" t="n">
        <v>242.4</v>
      </c>
      <c r="BD467" s="493" t="n">
        <v>404.1</v>
      </c>
      <c r="BE467" s="493" t="n">
        <v>1340.7</v>
      </c>
      <c r="BF467" s="493" t="n">
        <v>1794</v>
      </c>
      <c r="BG467" s="493" t="n">
        <v>2394.3</v>
      </c>
      <c r="BH467" s="493" t="n">
        <v>3092.7</v>
      </c>
      <c r="BI467" s="493" t="n">
        <v>427.8</v>
      </c>
      <c r="BJ467" s="493" t="n">
        <v>0</v>
      </c>
      <c r="BK467" s="493" t="n">
        <v>0</v>
      </c>
      <c r="BL467" s="493" t="n">
        <v>0</v>
      </c>
      <c r="BM467" s="493" t="n">
        <v>0</v>
      </c>
      <c r="BN467" s="493" t="n">
        <v>0</v>
      </c>
      <c r="BO467" s="493" t="n">
        <v>0</v>
      </c>
      <c r="BP467" s="493" t="n">
        <v>0</v>
      </c>
      <c r="BQ467" s="493" t="n">
        <v>0</v>
      </c>
      <c r="BR467" s="493" t="n">
        <v>0</v>
      </c>
      <c r="BS467" s="493" t="n">
        <v>0</v>
      </c>
      <c r="BT467" s="493" t="n">
        <v>0</v>
      </c>
      <c r="BU467" s="493" t="n">
        <v>0</v>
      </c>
      <c r="BV467" s="493" t="n">
        <v>0</v>
      </c>
      <c r="BW467" s="493" t="n">
        <v>0</v>
      </c>
    </row>
    <row r="468">
      <c r="A468" t="inlineStr">
        <is>
          <t>[C11A1] 심혈관 질환 다중요법 목적의 복합제제 (단일 투약 형태)</t>
        </is>
      </c>
      <c r="B468" t="inlineStr">
        <is>
          <t>한화제약</t>
        </is>
      </c>
      <c r="C468" t="inlineStr">
        <is>
          <t>한화 로칸</t>
        </is>
      </c>
      <c r="D468" t="inlineStr">
        <is>
          <t>한화제약</t>
        </is>
      </c>
      <c r="E468" t="inlineStr">
        <is>
          <t>candesartan cilexetil,  rosuvastatin calcium  ( as rosuvastatin)</t>
        </is>
      </c>
      <c r="F468" t="inlineStr">
        <is>
          <t>의원</t>
        </is>
      </c>
      <c r="G468" t="inlineStr">
        <is>
          <t>Generic</t>
        </is>
      </c>
      <c r="H468" s="493" t="n">
        <v>0</v>
      </c>
      <c r="I468" s="493" t="n">
        <v>0</v>
      </c>
      <c r="J468" s="493" t="n">
        <v>0</v>
      </c>
      <c r="K468" s="493" t="n">
        <v>0</v>
      </c>
      <c r="L468" s="493" t="n">
        <v>0</v>
      </c>
      <c r="M468" s="493" t="n">
        <v>0</v>
      </c>
      <c r="N468" s="493" t="n">
        <v>0</v>
      </c>
      <c r="O468" s="493" t="n">
        <v>0</v>
      </c>
      <c r="P468" s="493" t="n">
        <v>0</v>
      </c>
      <c r="Q468" s="493" t="n">
        <v>0</v>
      </c>
      <c r="R468" s="493" t="n">
        <v>0</v>
      </c>
      <c r="S468" s="493" t="n">
        <v>0</v>
      </c>
      <c r="T468" s="493" t="n">
        <v>0</v>
      </c>
      <c r="U468" s="493" t="n">
        <v>0</v>
      </c>
      <c r="V468" s="493" t="n">
        <v>0</v>
      </c>
      <c r="W468" s="493" t="n">
        <v>0</v>
      </c>
      <c r="X468" s="493" t="n">
        <v>0</v>
      </c>
      <c r="Y468" s="493" t="n">
        <v>0</v>
      </c>
      <c r="Z468" s="493" t="n">
        <v>0</v>
      </c>
      <c r="AA468" s="493" t="n">
        <v>0</v>
      </c>
      <c r="AB468" s="493" t="n">
        <v>0</v>
      </c>
      <c r="AC468" s="493" t="n">
        <v>0</v>
      </c>
      <c r="AD468" s="493" t="n">
        <v>0</v>
      </c>
      <c r="AE468" s="493" t="n">
        <v>0</v>
      </c>
      <c r="AF468" s="493" t="n">
        <v>0</v>
      </c>
      <c r="AG468" s="493" t="n">
        <v>0</v>
      </c>
      <c r="AH468" s="493" t="n">
        <v>0</v>
      </c>
      <c r="AI468" s="493" t="n">
        <v>0</v>
      </c>
      <c r="AJ468" s="493" t="n">
        <v>0</v>
      </c>
      <c r="AK468" s="493" t="n">
        <v>0</v>
      </c>
      <c r="AL468" s="493" t="n">
        <v>0</v>
      </c>
      <c r="AM468" s="493" t="n">
        <v>0</v>
      </c>
      <c r="AN468" s="493" t="n">
        <v>0</v>
      </c>
      <c r="AO468" s="493" t="n">
        <v>0</v>
      </c>
      <c r="AP468" s="493" t="n">
        <v>0</v>
      </c>
      <c r="AQ468" s="493" t="n">
        <v>0</v>
      </c>
      <c r="AR468" s="493" t="n">
        <v>0</v>
      </c>
      <c r="AS468" s="493" t="n">
        <v>0</v>
      </c>
      <c r="AT468" s="493" t="n">
        <v>7899.72</v>
      </c>
      <c r="AU468" s="493" t="n">
        <v>11464.03</v>
      </c>
      <c r="AV468" s="493" t="n">
        <v>10110.6</v>
      </c>
      <c r="AW468" s="493" t="n">
        <v>12086.76</v>
      </c>
      <c r="AX468" s="493" t="n">
        <v>15627.66</v>
      </c>
      <c r="AY468" s="493" t="n">
        <v>16157.58</v>
      </c>
      <c r="AZ468" s="493" t="n">
        <v>16102.13</v>
      </c>
      <c r="BA468" s="493" t="n">
        <v>18091.05</v>
      </c>
      <c r="BB468" s="493" t="n">
        <v>16876.48</v>
      </c>
      <c r="BC468" s="493" t="n">
        <v>18559.59</v>
      </c>
      <c r="BD468" s="493" t="n">
        <v>18534.68</v>
      </c>
      <c r="BE468" s="493" t="n">
        <v>16430.49</v>
      </c>
      <c r="BF468" s="493" t="n">
        <v>17680.14</v>
      </c>
      <c r="BG468" s="493" t="n">
        <v>17541.88</v>
      </c>
      <c r="BH468" s="493" t="n">
        <v>10158.35</v>
      </c>
      <c r="BI468" s="493" t="n">
        <v>5748</v>
      </c>
      <c r="BJ468" s="493" t="n">
        <v>0</v>
      </c>
      <c r="BK468" s="493" t="n">
        <v>0</v>
      </c>
      <c r="BL468" s="493" t="n">
        <v>0</v>
      </c>
      <c r="BM468" s="493" t="n">
        <v>0</v>
      </c>
      <c r="BN468" s="493" t="n">
        <v>0</v>
      </c>
      <c r="BO468" s="493" t="n">
        <v>0</v>
      </c>
      <c r="BP468" s="493" t="n">
        <v>0</v>
      </c>
      <c r="BQ468" s="493" t="n">
        <v>0</v>
      </c>
      <c r="BR468" s="493" t="n">
        <v>0</v>
      </c>
      <c r="BS468" s="493" t="n">
        <v>0</v>
      </c>
      <c r="BT468" s="493" t="n">
        <v>0</v>
      </c>
      <c r="BU468" s="493" t="n">
        <v>0</v>
      </c>
      <c r="BV468" s="493" t="n">
        <v>0</v>
      </c>
      <c r="BW468" s="493" t="n">
        <v>0</v>
      </c>
    </row>
    <row r="469">
      <c r="A469" t="inlineStr">
        <is>
          <t>[C11A1] 심혈관 질환 다중요법 목적의 복합제제 (단일 투약 형태)</t>
        </is>
      </c>
      <c r="B469" t="inlineStr">
        <is>
          <t>한화제약</t>
        </is>
      </c>
      <c r="C469" t="inlineStr">
        <is>
          <t>한화 로칸</t>
        </is>
      </c>
      <c r="D469" t="inlineStr">
        <is>
          <t>한화제약</t>
        </is>
      </c>
      <c r="E469" t="inlineStr">
        <is>
          <t>candesartan cilexetil,  rosuvastatin calcium  ( as rosuvastatin)</t>
        </is>
      </c>
      <c r="F469" t="inlineStr">
        <is>
          <t>보건소</t>
        </is>
      </c>
      <c r="G469" t="inlineStr">
        <is>
          <t>Generic</t>
        </is>
      </c>
      <c r="H469" s="493" t="n">
        <v>0</v>
      </c>
      <c r="I469" s="493" t="n">
        <v>0</v>
      </c>
      <c r="J469" s="493" t="n">
        <v>0</v>
      </c>
      <c r="K469" s="493" t="n">
        <v>0</v>
      </c>
      <c r="L469" s="493" t="n">
        <v>0</v>
      </c>
      <c r="M469" s="493" t="n">
        <v>0</v>
      </c>
      <c r="N469" s="493" t="n">
        <v>0</v>
      </c>
      <c r="O469" s="493" t="n">
        <v>0</v>
      </c>
      <c r="P469" s="493" t="n">
        <v>0</v>
      </c>
      <c r="Q469" s="493" t="n">
        <v>0</v>
      </c>
      <c r="R469" s="493" t="n">
        <v>0</v>
      </c>
      <c r="S469" s="493" t="n">
        <v>0</v>
      </c>
      <c r="T469" s="493" t="n">
        <v>0</v>
      </c>
      <c r="U469" s="493" t="n">
        <v>0</v>
      </c>
      <c r="V469" s="493" t="n">
        <v>0</v>
      </c>
      <c r="W469" s="493" t="n">
        <v>0</v>
      </c>
      <c r="X469" s="493" t="n">
        <v>0</v>
      </c>
      <c r="Y469" s="493" t="n">
        <v>0</v>
      </c>
      <c r="Z469" s="493" t="n">
        <v>0</v>
      </c>
      <c r="AA469" s="493" t="n">
        <v>0</v>
      </c>
      <c r="AB469" s="493" t="n">
        <v>0</v>
      </c>
      <c r="AC469" s="493" t="n">
        <v>0</v>
      </c>
      <c r="AD469" s="493" t="n">
        <v>0</v>
      </c>
      <c r="AE469" s="493" t="n">
        <v>0</v>
      </c>
      <c r="AF469" s="493" t="n">
        <v>0</v>
      </c>
      <c r="AG469" s="493" t="n">
        <v>0</v>
      </c>
      <c r="AH469" s="493" t="n">
        <v>0</v>
      </c>
      <c r="AI469" s="493" t="n">
        <v>0</v>
      </c>
      <c r="AJ469" s="493" t="n">
        <v>0</v>
      </c>
      <c r="AK469" s="493" t="n">
        <v>0</v>
      </c>
      <c r="AL469" s="493" t="n">
        <v>0</v>
      </c>
      <c r="AM469" s="493" t="n">
        <v>0</v>
      </c>
      <c r="AN469" s="493" t="n">
        <v>0</v>
      </c>
      <c r="AO469" s="493" t="n">
        <v>0</v>
      </c>
      <c r="AP469" s="493" t="n">
        <v>0</v>
      </c>
      <c r="AQ469" s="493" t="n">
        <v>0</v>
      </c>
      <c r="AR469" s="493" t="n">
        <v>0</v>
      </c>
      <c r="AS469" s="493" t="n">
        <v>0</v>
      </c>
      <c r="AT469" s="493" t="n">
        <v>117.6</v>
      </c>
      <c r="AU469" s="493" t="n">
        <v>0</v>
      </c>
      <c r="AV469" s="493" t="n">
        <v>142.8</v>
      </c>
      <c r="AW469" s="493" t="n">
        <v>0</v>
      </c>
      <c r="AX469" s="493" t="n">
        <v>167.4</v>
      </c>
      <c r="AY469" s="493" t="n">
        <v>0</v>
      </c>
      <c r="AZ469" s="493" t="n">
        <v>146.4</v>
      </c>
      <c r="BA469" s="493" t="n">
        <v>0</v>
      </c>
      <c r="BB469" s="493" t="n">
        <v>139.8</v>
      </c>
      <c r="BC469" s="493" t="n">
        <v>0</v>
      </c>
      <c r="BD469" s="493" t="n">
        <v>157.8</v>
      </c>
      <c r="BE469" s="493" t="n">
        <v>0</v>
      </c>
      <c r="BF469" s="493" t="n">
        <v>135.6</v>
      </c>
      <c r="BG469" s="493" t="n">
        <v>0</v>
      </c>
      <c r="BH469" s="493" t="n">
        <v>284.4</v>
      </c>
      <c r="BI469" s="493" t="n">
        <v>0</v>
      </c>
      <c r="BJ469" s="493" t="n">
        <v>0</v>
      </c>
      <c r="BK469" s="493" t="n">
        <v>0</v>
      </c>
      <c r="BL469" s="493" t="n">
        <v>0</v>
      </c>
      <c r="BM469" s="493" t="n">
        <v>0</v>
      </c>
      <c r="BN469" s="493" t="n">
        <v>0</v>
      </c>
      <c r="BO469" s="493" t="n">
        <v>0</v>
      </c>
      <c r="BP469" s="493" t="n">
        <v>0</v>
      </c>
      <c r="BQ469" s="493" t="n">
        <v>0</v>
      </c>
      <c r="BR469" s="493" t="n">
        <v>0</v>
      </c>
      <c r="BS469" s="493" t="n">
        <v>0</v>
      </c>
      <c r="BT469" s="493" t="n">
        <v>0</v>
      </c>
      <c r="BU469" s="493" t="n">
        <v>0</v>
      </c>
      <c r="BV469" s="493" t="n">
        <v>0</v>
      </c>
      <c r="BW469" s="493" t="n">
        <v>0</v>
      </c>
    </row>
    <row r="470">
      <c r="A470" t="inlineStr">
        <is>
          <t>[C11A1] 심혈관 질환 다중요법 목적의 복합제제 (단일 투약 형태)</t>
        </is>
      </c>
      <c r="B470" t="inlineStr">
        <is>
          <t>현대약품</t>
        </is>
      </c>
      <c r="C470" t="inlineStr">
        <is>
          <t>듀오스크</t>
        </is>
      </c>
      <c r="D470" t="inlineStr">
        <is>
          <t>현대약품</t>
        </is>
      </c>
      <c r="E470" t="inlineStr">
        <is>
          <t>amlodipine besylate,  atorvastatin calcium</t>
        </is>
      </c>
      <c r="F470" t="inlineStr">
        <is>
          <t>종합병원</t>
        </is>
      </c>
      <c r="G470" t="inlineStr">
        <is>
          <t>Generic</t>
        </is>
      </c>
      <c r="H470" s="493" t="n">
        <v>455.9</v>
      </c>
      <c r="I470" s="493" t="n">
        <v>1078.35</v>
      </c>
      <c r="J470" s="493" t="n">
        <v>1395.56</v>
      </c>
      <c r="K470" s="493" t="n">
        <v>854</v>
      </c>
      <c r="L470" s="493" t="n">
        <v>294.3</v>
      </c>
      <c r="M470" s="493" t="n">
        <v>601.6</v>
      </c>
      <c r="N470" s="493" t="n">
        <v>498.2</v>
      </c>
      <c r="O470" s="493" t="n">
        <v>2056.5</v>
      </c>
      <c r="P470" s="493" t="n">
        <v>657</v>
      </c>
      <c r="Q470" s="493" t="n">
        <v>1177.7</v>
      </c>
      <c r="R470" s="493" t="n">
        <v>528</v>
      </c>
      <c r="S470" s="493" t="n">
        <v>645.6</v>
      </c>
      <c r="T470" s="493" t="n">
        <v>2106.1</v>
      </c>
      <c r="U470" s="493" t="n">
        <v>1055.95</v>
      </c>
      <c r="V470" s="493" t="n">
        <v>698.25</v>
      </c>
      <c r="W470" s="493" t="n">
        <v>1821.9</v>
      </c>
      <c r="X470" s="493" t="n">
        <v>752.16</v>
      </c>
      <c r="Y470" s="493" t="n">
        <v>1718.4</v>
      </c>
      <c r="Z470" s="493" t="n">
        <v>1005.25</v>
      </c>
      <c r="AA470" s="493" t="n">
        <v>1660.5</v>
      </c>
      <c r="AB470" s="493" t="n">
        <v>1768.2</v>
      </c>
      <c r="AC470" s="493" t="n">
        <v>985.6</v>
      </c>
      <c r="AD470" s="493" t="n">
        <v>368.2</v>
      </c>
      <c r="AE470" s="493" t="n">
        <v>3091.4</v>
      </c>
      <c r="AF470" s="493" t="n">
        <v>0</v>
      </c>
      <c r="AG470" s="493" t="n">
        <v>1310.55</v>
      </c>
      <c r="AH470" s="493" t="n">
        <v>1005.2</v>
      </c>
      <c r="AI470" s="493" t="n">
        <v>1251.85</v>
      </c>
      <c r="AJ470" s="493" t="n">
        <v>2198.4</v>
      </c>
      <c r="AK470" s="493" t="n">
        <v>1289.65</v>
      </c>
      <c r="AL470" s="493" t="n">
        <v>1485.05</v>
      </c>
      <c r="AM470" s="493" t="n">
        <v>2012.91</v>
      </c>
      <c r="AN470" s="493" t="n">
        <v>4857.95</v>
      </c>
      <c r="AO470" s="493" t="n">
        <v>5638.71</v>
      </c>
      <c r="AP470" s="493" t="n">
        <v>1766.65</v>
      </c>
      <c r="AQ470" s="493" t="n">
        <v>2947.05</v>
      </c>
      <c r="AR470" s="493" t="n">
        <v>4698.8</v>
      </c>
      <c r="AS470" s="493" t="n">
        <v>4862.8</v>
      </c>
      <c r="AT470" s="493" t="n">
        <v>5158.6</v>
      </c>
      <c r="AU470" s="493" t="n">
        <v>5262.68</v>
      </c>
      <c r="AV470" s="493" t="n">
        <v>4855.94</v>
      </c>
      <c r="AW470" s="493" t="n">
        <v>3618.55</v>
      </c>
      <c r="AX470" s="493" t="n">
        <v>5307.27</v>
      </c>
      <c r="AY470" s="493" t="n">
        <v>3557.65</v>
      </c>
      <c r="AZ470" s="493" t="n">
        <v>3607.2</v>
      </c>
      <c r="BA470" s="493" t="n">
        <v>5163.57</v>
      </c>
      <c r="BB470" s="493" t="n">
        <v>5088.05</v>
      </c>
      <c r="BC470" s="493" t="n">
        <v>5507.95</v>
      </c>
      <c r="BD470" s="493" t="n">
        <v>4105.55</v>
      </c>
      <c r="BE470" s="493" t="n">
        <v>2086.95</v>
      </c>
      <c r="BF470" s="493" t="n">
        <v>5684.9</v>
      </c>
      <c r="BG470" s="493" t="n">
        <v>3200.75</v>
      </c>
      <c r="BH470" s="493" t="n">
        <v>4718.05</v>
      </c>
      <c r="BI470" s="493" t="n">
        <v>3697.15</v>
      </c>
      <c r="BJ470" s="493" t="n">
        <v>1687.6</v>
      </c>
      <c r="BK470" s="493" t="n">
        <v>0</v>
      </c>
      <c r="BL470" s="493" t="n">
        <v>0</v>
      </c>
      <c r="BM470" s="493" t="n">
        <v>0</v>
      </c>
      <c r="BN470" s="493" t="n">
        <v>0</v>
      </c>
      <c r="BO470" s="493" t="n">
        <v>0</v>
      </c>
      <c r="BP470" s="493" t="n">
        <v>0</v>
      </c>
      <c r="BQ470" s="493" t="n">
        <v>0</v>
      </c>
      <c r="BR470" s="493" t="n">
        <v>0</v>
      </c>
      <c r="BS470" s="493" t="n">
        <v>0</v>
      </c>
      <c r="BT470" s="493" t="n">
        <v>0</v>
      </c>
      <c r="BU470" s="493" t="n">
        <v>0</v>
      </c>
      <c r="BV470" s="493" t="n">
        <v>0</v>
      </c>
      <c r="BW470" s="493" t="n">
        <v>0</v>
      </c>
    </row>
    <row r="471">
      <c r="A471" t="inlineStr">
        <is>
          <t>[C11A1] 심혈관 질환 다중요법 목적의 복합제제 (단일 투약 형태)</t>
        </is>
      </c>
      <c r="B471" t="inlineStr">
        <is>
          <t>현대약품</t>
        </is>
      </c>
      <c r="C471" t="inlineStr">
        <is>
          <t>듀오스크</t>
        </is>
      </c>
      <c r="D471" t="inlineStr">
        <is>
          <t>현대약품</t>
        </is>
      </c>
      <c r="E471" t="inlineStr">
        <is>
          <t>amlodipine besylate,  atorvastatin calcium</t>
        </is>
      </c>
      <c r="F471" t="inlineStr">
        <is>
          <t>병원</t>
        </is>
      </c>
      <c r="G471" t="inlineStr">
        <is>
          <t>Generic</t>
        </is>
      </c>
      <c r="H471" s="493" t="n">
        <v>0</v>
      </c>
      <c r="I471" s="493" t="n">
        <v>0</v>
      </c>
      <c r="J471" s="493" t="n">
        <v>0</v>
      </c>
      <c r="K471" s="493" t="n">
        <v>0</v>
      </c>
      <c r="L471" s="493" t="n">
        <v>0</v>
      </c>
      <c r="M471" s="493" t="n">
        <v>0</v>
      </c>
      <c r="N471" s="493" t="n">
        <v>0</v>
      </c>
      <c r="O471" s="493" t="n">
        <v>0</v>
      </c>
      <c r="P471" s="493" t="n">
        <v>0</v>
      </c>
      <c r="Q471" s="493" t="n">
        <v>0</v>
      </c>
      <c r="R471" s="493" t="n">
        <v>0</v>
      </c>
      <c r="S471" s="493" t="n">
        <v>0</v>
      </c>
      <c r="T471" s="493" t="n">
        <v>0</v>
      </c>
      <c r="U471" s="493" t="n">
        <v>0</v>
      </c>
      <c r="V471" s="493" t="n">
        <v>0</v>
      </c>
      <c r="W471" s="493" t="n">
        <v>0</v>
      </c>
      <c r="X471" s="493" t="n">
        <v>0</v>
      </c>
      <c r="Y471" s="493" t="n">
        <v>720</v>
      </c>
      <c r="Z471" s="493" t="n">
        <v>120</v>
      </c>
      <c r="AA471" s="493" t="n">
        <v>480</v>
      </c>
      <c r="AB471" s="493" t="n">
        <v>720</v>
      </c>
      <c r="AC471" s="493" t="n">
        <v>0</v>
      </c>
      <c r="AD471" s="493" t="n">
        <v>2640</v>
      </c>
      <c r="AE471" s="493" t="n">
        <v>0</v>
      </c>
      <c r="AF471" s="493" t="n">
        <v>2160</v>
      </c>
      <c r="AG471" s="493" t="n">
        <v>0</v>
      </c>
      <c r="AH471" s="493" t="n">
        <v>960</v>
      </c>
      <c r="AI471" s="493" t="n">
        <v>1080</v>
      </c>
      <c r="AJ471" s="493" t="n">
        <v>1056</v>
      </c>
      <c r="AK471" s="493" t="n">
        <v>240</v>
      </c>
      <c r="AL471" s="493" t="n">
        <v>960</v>
      </c>
      <c r="AM471" s="493" t="n">
        <v>1078.2</v>
      </c>
      <c r="AN471" s="493" t="n">
        <v>1080</v>
      </c>
      <c r="AO471" s="493" t="n">
        <v>963</v>
      </c>
      <c r="AP471" s="493" t="n">
        <v>1542</v>
      </c>
      <c r="AQ471" s="493" t="n">
        <v>1102.5</v>
      </c>
      <c r="AR471" s="493" t="n">
        <v>985.8</v>
      </c>
      <c r="AS471" s="493" t="n">
        <v>360</v>
      </c>
      <c r="AT471" s="493" t="n">
        <v>1338</v>
      </c>
      <c r="AU471" s="493" t="n">
        <v>0</v>
      </c>
      <c r="AV471" s="493" t="n">
        <v>2427</v>
      </c>
      <c r="AW471" s="493" t="n">
        <v>0</v>
      </c>
      <c r="AX471" s="493" t="n">
        <v>858.3</v>
      </c>
      <c r="AY471" s="493" t="n">
        <v>1206</v>
      </c>
      <c r="AZ471" s="493" t="n">
        <v>371.1</v>
      </c>
      <c r="BA471" s="493" t="n">
        <v>843.9</v>
      </c>
      <c r="BB471" s="493" t="n">
        <v>363.6</v>
      </c>
      <c r="BC471" s="493" t="n">
        <v>362.1</v>
      </c>
      <c r="BD471" s="493" t="n">
        <v>926.7</v>
      </c>
      <c r="BE471" s="493" t="n">
        <v>1208.1</v>
      </c>
      <c r="BF471" s="493" t="n">
        <v>241.8</v>
      </c>
      <c r="BG471" s="493" t="n">
        <v>572.7</v>
      </c>
      <c r="BH471" s="493" t="n">
        <v>0</v>
      </c>
      <c r="BI471" s="493" t="n">
        <v>0</v>
      </c>
      <c r="BJ471" s="493" t="n">
        <v>1053</v>
      </c>
      <c r="BK471" s="493" t="n">
        <v>0</v>
      </c>
      <c r="BL471" s="493" t="n">
        <v>0</v>
      </c>
      <c r="BM471" s="493" t="n">
        <v>0</v>
      </c>
      <c r="BN471" s="493" t="n">
        <v>0</v>
      </c>
      <c r="BO471" s="493" t="n">
        <v>0</v>
      </c>
      <c r="BP471" s="493" t="n">
        <v>0</v>
      </c>
      <c r="BQ471" s="493" t="n">
        <v>0</v>
      </c>
      <c r="BR471" s="493" t="n">
        <v>0</v>
      </c>
      <c r="BS471" s="493" t="n">
        <v>0</v>
      </c>
      <c r="BT471" s="493" t="n">
        <v>0</v>
      </c>
      <c r="BU471" s="493" t="n">
        <v>0</v>
      </c>
      <c r="BV471" s="493" t="n">
        <v>0</v>
      </c>
      <c r="BW471" s="493" t="n">
        <v>0</v>
      </c>
    </row>
    <row r="472">
      <c r="A472" t="inlineStr">
        <is>
          <t>[C11A1] 심혈관 질환 다중요법 목적의 복합제제 (단일 투약 형태)</t>
        </is>
      </c>
      <c r="B472" t="inlineStr">
        <is>
          <t>현대약품</t>
        </is>
      </c>
      <c r="C472" t="inlineStr">
        <is>
          <t>듀오스크</t>
        </is>
      </c>
      <c r="D472" t="inlineStr">
        <is>
          <t>현대약품</t>
        </is>
      </c>
      <c r="E472" t="inlineStr">
        <is>
          <t>amlodipine besylate,  atorvastatin calcium</t>
        </is>
      </c>
      <c r="F472" t="inlineStr">
        <is>
          <t>의원</t>
        </is>
      </c>
      <c r="G472" t="inlineStr">
        <is>
          <t>Generic</t>
        </is>
      </c>
      <c r="H472" s="493" t="n">
        <v>9171.4</v>
      </c>
      <c r="I472" s="493" t="n">
        <v>9012.91</v>
      </c>
      <c r="J472" s="493" t="n">
        <v>9406.780000000001</v>
      </c>
      <c r="K472" s="493" t="n">
        <v>9539.25</v>
      </c>
      <c r="L472" s="493" t="n">
        <v>8737.200000000001</v>
      </c>
      <c r="M472" s="493" t="n">
        <v>9421.129999999999</v>
      </c>
      <c r="N472" s="493" t="n">
        <v>12281.05</v>
      </c>
      <c r="O472" s="493" t="n">
        <v>12621.1</v>
      </c>
      <c r="P472" s="493" t="n">
        <v>11361.28</v>
      </c>
      <c r="Q472" s="493" t="n">
        <v>13377.06</v>
      </c>
      <c r="R472" s="493" t="n">
        <v>10593.42</v>
      </c>
      <c r="S472" s="493" t="n">
        <v>13815.64</v>
      </c>
      <c r="T472" s="493" t="n">
        <v>11324.92</v>
      </c>
      <c r="U472" s="493" t="n">
        <v>10906</v>
      </c>
      <c r="V472" s="493" t="n">
        <v>9863.5</v>
      </c>
      <c r="W472" s="493" t="n">
        <v>12139.81</v>
      </c>
      <c r="X472" s="493" t="n">
        <v>11492.01</v>
      </c>
      <c r="Y472" s="493" t="n">
        <v>11801.25</v>
      </c>
      <c r="Z472" s="493" t="n">
        <v>10515.36</v>
      </c>
      <c r="AA472" s="493" t="n">
        <v>10434.94</v>
      </c>
      <c r="AB472" s="493" t="n">
        <v>9269.76</v>
      </c>
      <c r="AC472" s="493" t="n">
        <v>9578.299999999999</v>
      </c>
      <c r="AD472" s="493" t="n">
        <v>10173.25</v>
      </c>
      <c r="AE472" s="493" t="n">
        <v>10921.63</v>
      </c>
      <c r="AF472" s="493" t="n">
        <v>9282.049999999999</v>
      </c>
      <c r="AG472" s="493" t="n">
        <v>6117</v>
      </c>
      <c r="AH472" s="493" t="n">
        <v>6930.14</v>
      </c>
      <c r="AI472" s="493" t="n">
        <v>6587.1</v>
      </c>
      <c r="AJ472" s="493" t="n">
        <v>7456.5</v>
      </c>
      <c r="AK472" s="493" t="n">
        <v>6385.85</v>
      </c>
      <c r="AL472" s="493" t="n">
        <v>6819.7</v>
      </c>
      <c r="AM472" s="493" t="n">
        <v>8028.6</v>
      </c>
      <c r="AN472" s="493" t="n">
        <v>6210</v>
      </c>
      <c r="AO472" s="493" t="n">
        <v>4469.4</v>
      </c>
      <c r="AP472" s="493" t="n">
        <v>6724.2</v>
      </c>
      <c r="AQ472" s="493" t="n">
        <v>6466.2</v>
      </c>
      <c r="AR472" s="493" t="n">
        <v>6240</v>
      </c>
      <c r="AS472" s="493" t="n">
        <v>5263.25</v>
      </c>
      <c r="AT472" s="493" t="n">
        <v>5940</v>
      </c>
      <c r="AU472" s="493" t="n">
        <v>6384.15</v>
      </c>
      <c r="AV472" s="493" t="n">
        <v>6737.5</v>
      </c>
      <c r="AW472" s="493" t="n">
        <v>4800.55</v>
      </c>
      <c r="AX472" s="493" t="n">
        <v>6253.7</v>
      </c>
      <c r="AY472" s="493" t="n">
        <v>5214.15</v>
      </c>
      <c r="AZ472" s="493" t="n">
        <v>6508</v>
      </c>
      <c r="BA472" s="493" t="n">
        <v>6747.75</v>
      </c>
      <c r="BB472" s="493" t="n">
        <v>5744</v>
      </c>
      <c r="BC472" s="493" t="n">
        <v>4997.4</v>
      </c>
      <c r="BD472" s="493" t="n">
        <v>5794.2</v>
      </c>
      <c r="BE472" s="493" t="n">
        <v>5989.5</v>
      </c>
      <c r="BF472" s="493" t="n">
        <v>4557.42</v>
      </c>
      <c r="BG472" s="493" t="n">
        <v>7103.85</v>
      </c>
      <c r="BH472" s="493" t="n">
        <v>5040.9</v>
      </c>
      <c r="BI472" s="493" t="n">
        <v>2695.8</v>
      </c>
      <c r="BJ472" s="493" t="n">
        <v>1874.85</v>
      </c>
      <c r="BK472" s="493" t="n">
        <v>0</v>
      </c>
      <c r="BL472" s="493" t="n">
        <v>0</v>
      </c>
      <c r="BM472" s="493" t="n">
        <v>0</v>
      </c>
      <c r="BN472" s="493" t="n">
        <v>0</v>
      </c>
      <c r="BO472" s="493" t="n">
        <v>0</v>
      </c>
      <c r="BP472" s="493" t="n">
        <v>0</v>
      </c>
      <c r="BQ472" s="493" t="n">
        <v>0</v>
      </c>
      <c r="BR472" s="493" t="n">
        <v>0</v>
      </c>
      <c r="BS472" s="493" t="n">
        <v>0</v>
      </c>
      <c r="BT472" s="493" t="n">
        <v>0</v>
      </c>
      <c r="BU472" s="493" t="n">
        <v>0</v>
      </c>
      <c r="BV472" s="493" t="n">
        <v>0</v>
      </c>
      <c r="BW472" s="493" t="n">
        <v>0</v>
      </c>
    </row>
    <row r="473">
      <c r="A473" t="inlineStr">
        <is>
          <t>[C11A1] 심혈관 질환 다중요법 목적의 복합제제 (단일 투약 형태)</t>
        </is>
      </c>
      <c r="B473" t="inlineStr">
        <is>
          <t>환인제약</t>
        </is>
      </c>
      <c r="C473" t="inlineStr">
        <is>
          <t>콤비로칸</t>
        </is>
      </c>
      <c r="D473" t="inlineStr">
        <is>
          <t>환인제약</t>
        </is>
      </c>
      <c r="E473" t="inlineStr">
        <is>
          <t>candesartan cilexetil,  rosuvastatin calcium  ( as rosuvastatin)</t>
        </is>
      </c>
      <c r="F473" t="inlineStr">
        <is>
          <t>상급종합병원</t>
        </is>
      </c>
      <c r="G473" t="inlineStr">
        <is>
          <t>Original</t>
        </is>
      </c>
      <c r="H473" s="493" t="n">
        <v>16223.17</v>
      </c>
      <c r="I473" s="493" t="n">
        <v>11689.59</v>
      </c>
      <c r="J473" s="493" t="n">
        <v>12258.85</v>
      </c>
      <c r="K473" s="493" t="n">
        <v>11839.08</v>
      </c>
      <c r="L473" s="493" t="n">
        <v>10862.85</v>
      </c>
      <c r="M473" s="493" t="n">
        <v>9357.67</v>
      </c>
      <c r="N473" s="493" t="n">
        <v>11049.84</v>
      </c>
      <c r="O473" s="493" t="n">
        <v>17692.74</v>
      </c>
      <c r="P473" s="493" t="n">
        <v>9980.02</v>
      </c>
      <c r="Q473" s="493" t="n">
        <v>10022.71</v>
      </c>
      <c r="R473" s="493" t="n">
        <v>5005.23</v>
      </c>
      <c r="S473" s="493" t="n">
        <v>18053.07</v>
      </c>
      <c r="T473" s="493" t="n">
        <v>12076.99</v>
      </c>
      <c r="U473" s="493" t="n">
        <v>3442</v>
      </c>
      <c r="V473" s="493" t="n">
        <v>13923.76</v>
      </c>
      <c r="W473" s="493" t="n">
        <v>5562.49</v>
      </c>
      <c r="X473" s="493" t="n">
        <v>8588.65</v>
      </c>
      <c r="Y473" s="493" t="n">
        <v>18274.39</v>
      </c>
      <c r="Z473" s="493" t="n">
        <v>2300.7</v>
      </c>
      <c r="AA473" s="493" t="n">
        <v>7703.09</v>
      </c>
      <c r="AB473" s="493" t="n">
        <v>8632.120000000001</v>
      </c>
      <c r="AC473" s="493" t="n">
        <v>2918.7</v>
      </c>
      <c r="AD473" s="493" t="n">
        <v>3289.07</v>
      </c>
      <c r="AE473" s="493" t="n">
        <v>7622.35</v>
      </c>
      <c r="AF473" s="493" t="n">
        <v>3883.99</v>
      </c>
      <c r="AG473" s="493" t="n">
        <v>5004.23</v>
      </c>
      <c r="AH473" s="493" t="n">
        <v>9528.32</v>
      </c>
      <c r="AI473" s="493" t="n">
        <v>12367.68</v>
      </c>
      <c r="AJ473" s="493" t="n">
        <v>5944.92</v>
      </c>
      <c r="AK473" s="493" t="n">
        <v>7391.26</v>
      </c>
      <c r="AL473" s="493" t="n">
        <v>10198.51</v>
      </c>
      <c r="AM473" s="493" t="n">
        <v>1157.4</v>
      </c>
      <c r="AN473" s="493" t="n">
        <v>3665.88</v>
      </c>
      <c r="AO473" s="493" t="n">
        <v>13417.16</v>
      </c>
      <c r="AP473" s="493" t="n">
        <v>3080.6</v>
      </c>
      <c r="AQ473" s="493" t="n">
        <v>3284.5</v>
      </c>
      <c r="AR473" s="493" t="n">
        <v>5627.64</v>
      </c>
      <c r="AS473" s="493" t="n">
        <v>6718.8</v>
      </c>
      <c r="AT473" s="493" t="n">
        <v>3514.71</v>
      </c>
      <c r="AU473" s="493" t="n">
        <v>5780.76</v>
      </c>
      <c r="AV473" s="493" t="n">
        <v>2956.8</v>
      </c>
      <c r="AW473" s="493" t="n">
        <v>801.64</v>
      </c>
      <c r="AX473" s="493" t="n">
        <v>6140.8</v>
      </c>
      <c r="AY473" s="493" t="n">
        <v>5308.56</v>
      </c>
      <c r="AZ473" s="493" t="n">
        <v>4646.4</v>
      </c>
      <c r="BA473" s="493" t="n">
        <v>1294</v>
      </c>
      <c r="BB473" s="493" t="n">
        <v>2486</v>
      </c>
      <c r="BC473" s="493" t="n">
        <v>986.64</v>
      </c>
      <c r="BD473" s="493" t="n">
        <v>5728.05</v>
      </c>
      <c r="BE473" s="493" t="n">
        <v>651</v>
      </c>
      <c r="BF473" s="493" t="n">
        <v>1639.36</v>
      </c>
      <c r="BG473" s="493" t="n">
        <v>2013.51</v>
      </c>
      <c r="BH473" s="493" t="n">
        <v>2981.16</v>
      </c>
      <c r="BI473" s="493" t="n">
        <v>759.9</v>
      </c>
      <c r="BJ473" s="493" t="n">
        <v>0</v>
      </c>
      <c r="BK473" s="493" t="n">
        <v>2681.9</v>
      </c>
      <c r="BL473" s="493" t="n">
        <v>1610.4</v>
      </c>
      <c r="BM473" s="493" t="n">
        <v>0</v>
      </c>
      <c r="BN473" s="493" t="n">
        <v>834</v>
      </c>
      <c r="BO473" s="493" t="n">
        <v>2776.5</v>
      </c>
      <c r="BP473" s="493" t="n">
        <v>893.76</v>
      </c>
      <c r="BQ473" s="493" t="n">
        <v>2010</v>
      </c>
      <c r="BR473" s="493" t="n">
        <v>498</v>
      </c>
      <c r="BS473" s="493" t="n">
        <v>2485.53</v>
      </c>
      <c r="BT473" s="493" t="n">
        <v>0</v>
      </c>
      <c r="BU473" s="493" t="n">
        <v>1801</v>
      </c>
      <c r="BV473" s="493" t="n">
        <v>1939.5</v>
      </c>
      <c r="BW473" s="493" t="n">
        <v>8627.040000000001</v>
      </c>
    </row>
    <row r="474">
      <c r="A474" t="inlineStr">
        <is>
          <t>[C11A1] 심혈관 질환 다중요법 목적의 복합제제 (단일 투약 형태)</t>
        </is>
      </c>
      <c r="B474" t="inlineStr">
        <is>
          <t>환인제약</t>
        </is>
      </c>
      <c r="C474" t="inlineStr">
        <is>
          <t>콤비로칸</t>
        </is>
      </c>
      <c r="D474" t="inlineStr">
        <is>
          <t>환인제약</t>
        </is>
      </c>
      <c r="E474" t="inlineStr">
        <is>
          <t>candesartan cilexetil,  rosuvastatin calcium  ( as rosuvastatin)</t>
        </is>
      </c>
      <c r="F474" t="inlineStr">
        <is>
          <t>종합병원</t>
        </is>
      </c>
      <c r="G474" t="inlineStr">
        <is>
          <t>Original</t>
        </is>
      </c>
      <c r="H474" s="493" t="n">
        <v>41891.99</v>
      </c>
      <c r="I474" s="493" t="n">
        <v>54597.51</v>
      </c>
      <c r="J474" s="493" t="n">
        <v>67565.2</v>
      </c>
      <c r="K474" s="493" t="n">
        <v>47577.56</v>
      </c>
      <c r="L474" s="493" t="n">
        <v>54769.88</v>
      </c>
      <c r="M474" s="493" t="n">
        <v>62712.81</v>
      </c>
      <c r="N474" s="493" t="n">
        <v>64156.7</v>
      </c>
      <c r="O474" s="493" t="n">
        <v>66673.22</v>
      </c>
      <c r="P474" s="493" t="n">
        <v>64801.89</v>
      </c>
      <c r="Q474" s="493" t="n">
        <v>64006.47</v>
      </c>
      <c r="R474" s="493" t="n">
        <v>77275.07000000001</v>
      </c>
      <c r="S474" s="493" t="n">
        <v>68534.75</v>
      </c>
      <c r="T474" s="493" t="n">
        <v>61263.19</v>
      </c>
      <c r="U474" s="493" t="n">
        <v>68821.83</v>
      </c>
      <c r="V474" s="493" t="n">
        <v>80509.66</v>
      </c>
      <c r="W474" s="493" t="n">
        <v>61739.01</v>
      </c>
      <c r="X474" s="493" t="n">
        <v>68529.98</v>
      </c>
      <c r="Y474" s="493" t="n">
        <v>67338.00999999999</v>
      </c>
      <c r="Z474" s="493" t="n">
        <v>74990.96000000001</v>
      </c>
      <c r="AA474" s="493" t="n">
        <v>96503.62</v>
      </c>
      <c r="AB474" s="493" t="n">
        <v>71440.39</v>
      </c>
      <c r="AC474" s="493" t="n">
        <v>72489.78999999999</v>
      </c>
      <c r="AD474" s="493" t="n">
        <v>74190.71000000001</v>
      </c>
      <c r="AE474" s="493" t="n">
        <v>77576.45</v>
      </c>
      <c r="AF474" s="493" t="n">
        <v>63981.54</v>
      </c>
      <c r="AG474" s="493" t="n">
        <v>62151.93</v>
      </c>
      <c r="AH474" s="493" t="n">
        <v>68585.06</v>
      </c>
      <c r="AI474" s="493" t="n">
        <v>78253.34</v>
      </c>
      <c r="AJ474" s="493" t="n">
        <v>72085.2</v>
      </c>
      <c r="AK474" s="493" t="n">
        <v>64324.56</v>
      </c>
      <c r="AL474" s="493" t="n">
        <v>76338.78</v>
      </c>
      <c r="AM474" s="493" t="n">
        <v>79547.74000000001</v>
      </c>
      <c r="AN474" s="493" t="n">
        <v>65862.05</v>
      </c>
      <c r="AO474" s="493" t="n">
        <v>71504.73</v>
      </c>
      <c r="AP474" s="493" t="n">
        <v>79189.96000000001</v>
      </c>
      <c r="AQ474" s="493" t="n">
        <v>64376.52</v>
      </c>
      <c r="AR474" s="493" t="n">
        <v>66776.21000000001</v>
      </c>
      <c r="AS474" s="493" t="n">
        <v>102087.2</v>
      </c>
      <c r="AT474" s="493" t="n">
        <v>87475.89999999999</v>
      </c>
      <c r="AU474" s="493" t="n">
        <v>89592.66</v>
      </c>
      <c r="AV474" s="493" t="n">
        <v>94423.39999999999</v>
      </c>
      <c r="AW474" s="493" t="n">
        <v>83590.47</v>
      </c>
      <c r="AX474" s="493" t="n">
        <v>92149.14</v>
      </c>
      <c r="AY474" s="493" t="n">
        <v>94402.72</v>
      </c>
      <c r="AZ474" s="493" t="n">
        <v>99675.33</v>
      </c>
      <c r="BA474" s="493" t="n">
        <v>88908.92</v>
      </c>
      <c r="BB474" s="493" t="n">
        <v>89126.33</v>
      </c>
      <c r="BC474" s="493" t="n">
        <v>92082.92999999999</v>
      </c>
      <c r="BD474" s="493" t="n">
        <v>78898.17</v>
      </c>
      <c r="BE474" s="493" t="n">
        <v>75844.98</v>
      </c>
      <c r="BF474" s="493" t="n">
        <v>109570.95</v>
      </c>
      <c r="BG474" s="493" t="n">
        <v>78626.10000000001</v>
      </c>
      <c r="BH474" s="493" t="n">
        <v>104224.04</v>
      </c>
      <c r="BI474" s="493" t="n">
        <v>80783.49000000001</v>
      </c>
      <c r="BJ474" s="493" t="n">
        <v>105697.23</v>
      </c>
      <c r="BK474" s="493" t="n">
        <v>82523.56</v>
      </c>
      <c r="BL474" s="493" t="n">
        <v>92834.78999999999</v>
      </c>
      <c r="BM474" s="493" t="n">
        <v>68587.49000000001</v>
      </c>
      <c r="BN474" s="493" t="n">
        <v>74386.36</v>
      </c>
      <c r="BO474" s="493" t="n">
        <v>77721.64</v>
      </c>
      <c r="BP474" s="493" t="n">
        <v>80970.7</v>
      </c>
      <c r="BQ474" s="493" t="n">
        <v>68103.95</v>
      </c>
      <c r="BR474" s="493" t="n">
        <v>105845.78</v>
      </c>
      <c r="BS474" s="493" t="n">
        <v>62547.72</v>
      </c>
      <c r="BT474" s="493" t="n">
        <v>92847.37</v>
      </c>
      <c r="BU474" s="493" t="n">
        <v>89120.57000000001</v>
      </c>
      <c r="BV474" s="493" t="n">
        <v>82388.17</v>
      </c>
      <c r="BW474" s="493" t="n">
        <v>76204.34</v>
      </c>
    </row>
    <row r="475">
      <c r="A475" t="inlineStr">
        <is>
          <t>[C11A1] 심혈관 질환 다중요법 목적의 복합제제 (단일 투약 형태)</t>
        </is>
      </c>
      <c r="B475" t="inlineStr">
        <is>
          <t>환인제약</t>
        </is>
      </c>
      <c r="C475" t="inlineStr">
        <is>
          <t>콤비로칸</t>
        </is>
      </c>
      <c r="D475" t="inlineStr">
        <is>
          <t>환인제약</t>
        </is>
      </c>
      <c r="E475" t="inlineStr">
        <is>
          <t>candesartan cilexetil,  rosuvastatin calcium  ( as rosuvastatin)</t>
        </is>
      </c>
      <c r="F475" t="inlineStr">
        <is>
          <t>병원</t>
        </is>
      </c>
      <c r="G475" t="inlineStr">
        <is>
          <t>Original</t>
        </is>
      </c>
      <c r="H475" s="493" t="n">
        <v>1747.4</v>
      </c>
      <c r="I475" s="493" t="n">
        <v>1918.39</v>
      </c>
      <c r="J475" s="493" t="n">
        <v>1458.38</v>
      </c>
      <c r="K475" s="493" t="n">
        <v>1159.74</v>
      </c>
      <c r="L475" s="493" t="n">
        <v>1054.78</v>
      </c>
      <c r="M475" s="493" t="n">
        <v>1546.1</v>
      </c>
      <c r="N475" s="493" t="n">
        <v>1111.15</v>
      </c>
      <c r="O475" s="493" t="n">
        <v>1563.24</v>
      </c>
      <c r="P475" s="493" t="n">
        <v>825.8099999999999</v>
      </c>
      <c r="Q475" s="493" t="n">
        <v>460.64</v>
      </c>
      <c r="R475" s="493" t="n">
        <v>1791.2</v>
      </c>
      <c r="S475" s="493" t="n">
        <v>431.8</v>
      </c>
      <c r="T475" s="493" t="n">
        <v>1203.96</v>
      </c>
      <c r="U475" s="493" t="n">
        <v>841.9400000000001</v>
      </c>
      <c r="V475" s="493" t="n">
        <v>356.48</v>
      </c>
      <c r="W475" s="493" t="n">
        <v>565.3</v>
      </c>
      <c r="X475" s="493" t="n">
        <v>696.08</v>
      </c>
      <c r="Y475" s="493" t="n">
        <v>318.5</v>
      </c>
      <c r="Z475" s="493" t="n">
        <v>1535.22</v>
      </c>
      <c r="AA475" s="493" t="n">
        <v>491.58</v>
      </c>
      <c r="AB475" s="493" t="n">
        <v>2186.11</v>
      </c>
      <c r="AC475" s="493" t="n">
        <v>855.86</v>
      </c>
      <c r="AD475" s="493" t="n">
        <v>208.8</v>
      </c>
      <c r="AE475" s="493" t="n">
        <v>1321.38</v>
      </c>
      <c r="AF475" s="493" t="n">
        <v>1850.9</v>
      </c>
      <c r="AG475" s="493" t="n">
        <v>466.64</v>
      </c>
      <c r="AH475" s="493" t="n">
        <v>748.24</v>
      </c>
      <c r="AI475" s="493" t="n">
        <v>660.84</v>
      </c>
      <c r="AJ475" s="493" t="n">
        <v>349.48</v>
      </c>
      <c r="AK475" s="493" t="n">
        <v>288.24</v>
      </c>
      <c r="AL475" s="493" t="n">
        <v>842.2</v>
      </c>
      <c r="AM475" s="493" t="n">
        <v>342.42</v>
      </c>
      <c r="AN475" s="493" t="n">
        <v>350.84</v>
      </c>
      <c r="AO475" s="493" t="n">
        <v>691.1</v>
      </c>
      <c r="AP475" s="493" t="n">
        <v>379.25</v>
      </c>
      <c r="AQ475" s="493" t="n">
        <v>121.8</v>
      </c>
      <c r="AR475" s="493" t="n">
        <v>834.8</v>
      </c>
      <c r="AS475" s="493" t="n">
        <v>424.1</v>
      </c>
      <c r="AT475" s="493" t="n">
        <v>344.78</v>
      </c>
      <c r="AU475" s="493" t="n">
        <v>1429.08</v>
      </c>
      <c r="AV475" s="493" t="n">
        <v>556.8</v>
      </c>
      <c r="AW475" s="493" t="n">
        <v>253.33</v>
      </c>
      <c r="AX475" s="493" t="n">
        <v>556.38</v>
      </c>
      <c r="AY475" s="493" t="n">
        <v>25.34</v>
      </c>
      <c r="AZ475" s="493" t="n">
        <v>0</v>
      </c>
      <c r="BA475" s="493" t="n">
        <v>728.1</v>
      </c>
      <c r="BB475" s="493" t="n">
        <v>0</v>
      </c>
      <c r="BC475" s="493" t="n">
        <v>0</v>
      </c>
      <c r="BD475" s="493" t="n">
        <v>361.8</v>
      </c>
      <c r="BE475" s="493" t="n">
        <v>0</v>
      </c>
      <c r="BF475" s="493" t="n">
        <v>0</v>
      </c>
      <c r="BG475" s="493" t="n">
        <v>361.8</v>
      </c>
      <c r="BH475" s="493" t="n">
        <v>0</v>
      </c>
      <c r="BI475" s="493" t="n">
        <v>0</v>
      </c>
      <c r="BJ475" s="493" t="n">
        <v>722.7</v>
      </c>
      <c r="BK475" s="493" t="n">
        <v>0</v>
      </c>
      <c r="BL475" s="493" t="n">
        <v>0</v>
      </c>
      <c r="BM475" s="493" t="n">
        <v>728.1</v>
      </c>
      <c r="BN475" s="493" t="n">
        <v>0</v>
      </c>
      <c r="BO475" s="493" t="n">
        <v>0</v>
      </c>
      <c r="BP475" s="493" t="n">
        <v>1083.6</v>
      </c>
      <c r="BQ475" s="493" t="n">
        <v>0</v>
      </c>
      <c r="BR475" s="493" t="n">
        <v>0</v>
      </c>
      <c r="BS475" s="493" t="n">
        <v>0</v>
      </c>
      <c r="BT475" s="493" t="n">
        <v>0</v>
      </c>
      <c r="BU475" s="493" t="n">
        <v>0</v>
      </c>
      <c r="BV475" s="493" t="n">
        <v>0</v>
      </c>
      <c r="BW475" s="493" t="n">
        <v>0</v>
      </c>
    </row>
    <row r="476">
      <c r="A476" t="inlineStr">
        <is>
          <t>[C11A1] 심혈관 질환 다중요법 목적의 복합제제 (단일 투약 형태)</t>
        </is>
      </c>
      <c r="B476" t="inlineStr">
        <is>
          <t>환인제약</t>
        </is>
      </c>
      <c r="C476" t="inlineStr">
        <is>
          <t>콤비로칸</t>
        </is>
      </c>
      <c r="D476" t="inlineStr">
        <is>
          <t>환인제약</t>
        </is>
      </c>
      <c r="E476" t="inlineStr">
        <is>
          <t>candesartan cilexetil,  rosuvastatin calcium  ( as rosuvastatin)</t>
        </is>
      </c>
      <c r="F476" t="inlineStr">
        <is>
          <t>의원</t>
        </is>
      </c>
      <c r="G476" t="inlineStr">
        <is>
          <t>Original</t>
        </is>
      </c>
      <c r="H476" s="493" t="n">
        <v>33811.62</v>
      </c>
      <c r="I476" s="493" t="n">
        <v>25079.72</v>
      </c>
      <c r="J476" s="493" t="n">
        <v>34492.23</v>
      </c>
      <c r="K476" s="493" t="n">
        <v>30023.68</v>
      </c>
      <c r="L476" s="493" t="n">
        <v>31383.35</v>
      </c>
      <c r="M476" s="493" t="n">
        <v>26565.87</v>
      </c>
      <c r="N476" s="493" t="n">
        <v>29791.08</v>
      </c>
      <c r="O476" s="493" t="n">
        <v>28420.8</v>
      </c>
      <c r="P476" s="493" t="n">
        <v>26652.72</v>
      </c>
      <c r="Q476" s="493" t="n">
        <v>27945.67</v>
      </c>
      <c r="R476" s="493" t="n">
        <v>29986.21</v>
      </c>
      <c r="S476" s="493" t="n">
        <v>24355.11</v>
      </c>
      <c r="T476" s="493" t="n">
        <v>26892.69</v>
      </c>
      <c r="U476" s="493" t="n">
        <v>20440.36</v>
      </c>
      <c r="V476" s="493" t="n">
        <v>28297.35</v>
      </c>
      <c r="W476" s="493" t="n">
        <v>22774.04</v>
      </c>
      <c r="X476" s="493" t="n">
        <v>26391.11</v>
      </c>
      <c r="Y476" s="493" t="n">
        <v>24720.3</v>
      </c>
      <c r="Z476" s="493" t="n">
        <v>25423.89</v>
      </c>
      <c r="AA476" s="493" t="n">
        <v>24926.22</v>
      </c>
      <c r="AB476" s="493" t="n">
        <v>25149.48</v>
      </c>
      <c r="AC476" s="493" t="n">
        <v>25586.65</v>
      </c>
      <c r="AD476" s="493" t="n">
        <v>21093.58</v>
      </c>
      <c r="AE476" s="493" t="n">
        <v>26954.93</v>
      </c>
      <c r="AF476" s="493" t="n">
        <v>22792.62</v>
      </c>
      <c r="AG476" s="493" t="n">
        <v>17987.55</v>
      </c>
      <c r="AH476" s="493" t="n">
        <v>20605.88</v>
      </c>
      <c r="AI476" s="493" t="n">
        <v>20001.5</v>
      </c>
      <c r="AJ476" s="493" t="n">
        <v>16407.8</v>
      </c>
      <c r="AK476" s="493" t="n">
        <v>17153.2</v>
      </c>
      <c r="AL476" s="493" t="n">
        <v>17457.6</v>
      </c>
      <c r="AM476" s="493" t="n">
        <v>16535.05</v>
      </c>
      <c r="AN476" s="493" t="n">
        <v>16240.53</v>
      </c>
      <c r="AO476" s="493" t="n">
        <v>15770.55</v>
      </c>
      <c r="AP476" s="493" t="n">
        <v>16966.25</v>
      </c>
      <c r="AQ476" s="493" t="n">
        <v>15952.25</v>
      </c>
      <c r="AR476" s="493" t="n">
        <v>17909.8</v>
      </c>
      <c r="AS476" s="493" t="n">
        <v>15013.47</v>
      </c>
      <c r="AT476" s="493" t="n">
        <v>20831.9</v>
      </c>
      <c r="AU476" s="493" t="n">
        <v>17275.08</v>
      </c>
      <c r="AV476" s="493" t="n">
        <v>20695.4</v>
      </c>
      <c r="AW476" s="493" t="n">
        <v>14281.83</v>
      </c>
      <c r="AX476" s="493" t="n">
        <v>19345.06</v>
      </c>
      <c r="AY476" s="493" t="n">
        <v>14982.04</v>
      </c>
      <c r="AZ476" s="493" t="n">
        <v>20779.7</v>
      </c>
      <c r="BA476" s="493" t="n">
        <v>14917.9</v>
      </c>
      <c r="BB476" s="493" t="n">
        <v>12561.19</v>
      </c>
      <c r="BC476" s="493" t="n">
        <v>15809.93</v>
      </c>
      <c r="BD476" s="493" t="n">
        <v>12486.61</v>
      </c>
      <c r="BE476" s="493" t="n">
        <v>11601.48</v>
      </c>
      <c r="BF476" s="493" t="n">
        <v>16895.22</v>
      </c>
      <c r="BG476" s="493" t="n">
        <v>17205.14</v>
      </c>
      <c r="BH476" s="493" t="n">
        <v>16178.97</v>
      </c>
      <c r="BI476" s="493" t="n">
        <v>11713.56</v>
      </c>
      <c r="BJ476" s="493" t="n">
        <v>13976.47</v>
      </c>
      <c r="BK476" s="493" t="n">
        <v>11759.79</v>
      </c>
      <c r="BL476" s="493" t="n">
        <v>13002.43</v>
      </c>
      <c r="BM476" s="493" t="n">
        <v>10302.35</v>
      </c>
      <c r="BN476" s="493" t="n">
        <v>8439.82</v>
      </c>
      <c r="BO476" s="493" t="n">
        <v>14853.06</v>
      </c>
      <c r="BP476" s="493" t="n">
        <v>8796.18</v>
      </c>
      <c r="BQ476" s="493" t="n">
        <v>9591.200000000001</v>
      </c>
      <c r="BR476" s="493" t="n">
        <v>12484.46</v>
      </c>
      <c r="BS476" s="493" t="n">
        <v>10566.59</v>
      </c>
      <c r="BT476" s="493" t="n">
        <v>9786.48</v>
      </c>
      <c r="BU476" s="493" t="n">
        <v>10585.92</v>
      </c>
      <c r="BV476" s="493" t="n">
        <v>9673.52</v>
      </c>
      <c r="BW476" s="493" t="n">
        <v>9892.92</v>
      </c>
    </row>
    <row r="477">
      <c r="A477" t="inlineStr">
        <is>
          <t>[C11A1] 심혈관 질환 다중요법 목적의 복합제제 (단일 투약 형태)</t>
        </is>
      </c>
      <c r="B477" t="inlineStr">
        <is>
          <t>환인제약</t>
        </is>
      </c>
      <c r="C477" t="inlineStr">
        <is>
          <t>콤비로칸</t>
        </is>
      </c>
      <c r="D477" t="inlineStr">
        <is>
          <t>환인제약</t>
        </is>
      </c>
      <c r="E477" t="inlineStr">
        <is>
          <t>candesartan cilexetil,  rosuvastatin calcium  ( as rosuvastatin)</t>
        </is>
      </c>
      <c r="F477" t="inlineStr">
        <is>
          <t>보건소</t>
        </is>
      </c>
      <c r="G477" t="inlineStr">
        <is>
          <t>Original</t>
        </is>
      </c>
      <c r="H477" s="493" t="n">
        <v>0</v>
      </c>
      <c r="I477" s="493" t="n">
        <v>0</v>
      </c>
      <c r="J477" s="493" t="n">
        <v>0</v>
      </c>
      <c r="K477" s="493" t="n">
        <v>0</v>
      </c>
      <c r="L477" s="493" t="n">
        <v>0</v>
      </c>
      <c r="M477" s="493" t="n">
        <v>0</v>
      </c>
      <c r="N477" s="493" t="n">
        <v>0</v>
      </c>
      <c r="O477" s="493" t="n">
        <v>0</v>
      </c>
      <c r="P477" s="493" t="n">
        <v>0</v>
      </c>
      <c r="Q477" s="493" t="n">
        <v>0</v>
      </c>
      <c r="R477" s="493" t="n">
        <v>0</v>
      </c>
      <c r="S477" s="493" t="n">
        <v>0</v>
      </c>
      <c r="T477" s="493" t="n">
        <v>0</v>
      </c>
      <c r="U477" s="493" t="n">
        <v>0</v>
      </c>
      <c r="V477" s="493" t="n">
        <v>0</v>
      </c>
      <c r="W477" s="493" t="n">
        <v>0</v>
      </c>
      <c r="X477" s="493" t="n">
        <v>0</v>
      </c>
      <c r="Y477" s="493" t="n">
        <v>0</v>
      </c>
      <c r="Z477" s="493" t="n">
        <v>0</v>
      </c>
      <c r="AA477" s="493" t="n">
        <v>0</v>
      </c>
      <c r="AB477" s="493" t="n">
        <v>0</v>
      </c>
      <c r="AC477" s="493" t="n">
        <v>0</v>
      </c>
      <c r="AD477" s="493" t="n">
        <v>0.9</v>
      </c>
      <c r="AE477" s="493" t="n">
        <v>1.8</v>
      </c>
      <c r="AF477" s="493" t="n">
        <v>0</v>
      </c>
      <c r="AG477" s="493" t="n">
        <v>0.9</v>
      </c>
      <c r="AH477" s="493" t="n">
        <v>0.6</v>
      </c>
      <c r="AI477" s="493" t="n">
        <v>0.6</v>
      </c>
      <c r="AJ477" s="493" t="n">
        <v>0.6</v>
      </c>
      <c r="AK477" s="493" t="n">
        <v>0.6</v>
      </c>
      <c r="AL477" s="493" t="n">
        <v>0.6</v>
      </c>
      <c r="AM477" s="493" t="n">
        <v>0.6</v>
      </c>
      <c r="AN477" s="493" t="n">
        <v>183.6</v>
      </c>
      <c r="AO477" s="493" t="n">
        <v>0.6</v>
      </c>
      <c r="AP477" s="493" t="n">
        <v>0.6</v>
      </c>
      <c r="AQ477" s="493" t="n">
        <v>0.6</v>
      </c>
      <c r="AR477" s="493" t="n">
        <v>0.6</v>
      </c>
      <c r="AS477" s="493" t="n">
        <v>0.3</v>
      </c>
      <c r="AT477" s="493" t="n">
        <v>0.3</v>
      </c>
      <c r="AU477" s="493" t="n">
        <v>0.3</v>
      </c>
      <c r="AV477" s="493" t="n">
        <v>0.3</v>
      </c>
      <c r="AW477" s="493" t="n">
        <v>0.6</v>
      </c>
      <c r="AX477" s="493" t="n">
        <v>0.6</v>
      </c>
      <c r="AY477" s="493" t="n">
        <v>0.3</v>
      </c>
      <c r="AZ477" s="493" t="n">
        <v>234.9</v>
      </c>
      <c r="BA477" s="493" t="n">
        <v>0.9</v>
      </c>
      <c r="BB477" s="493" t="n">
        <v>288.9</v>
      </c>
      <c r="BC477" s="493" t="n">
        <v>0.9</v>
      </c>
      <c r="BD477" s="493" t="n">
        <v>171.9</v>
      </c>
      <c r="BE477" s="493" t="n">
        <v>0.9</v>
      </c>
      <c r="BF477" s="493" t="n">
        <v>0.9</v>
      </c>
      <c r="BG477" s="493" t="n">
        <v>0.9</v>
      </c>
      <c r="BH477" s="493" t="n">
        <v>3524.4</v>
      </c>
      <c r="BI477" s="493" t="n">
        <v>0.9</v>
      </c>
      <c r="BJ477" s="493" t="n">
        <v>0.9</v>
      </c>
      <c r="BK477" s="493" t="n">
        <v>3402</v>
      </c>
      <c r="BL477" s="493" t="n">
        <v>0.9</v>
      </c>
      <c r="BM477" s="493" t="n">
        <v>0.9</v>
      </c>
      <c r="BN477" s="493" t="n">
        <v>1334.7</v>
      </c>
      <c r="BO477" s="493" t="n">
        <v>0.6</v>
      </c>
      <c r="BP477" s="493" t="n">
        <v>0.6</v>
      </c>
      <c r="BQ477" s="493" t="n">
        <v>4516.8</v>
      </c>
      <c r="BR477" s="493" t="n">
        <v>0.6</v>
      </c>
      <c r="BS477" s="493" t="n">
        <v>1208.4</v>
      </c>
      <c r="BT477" s="493" t="n">
        <v>0.6</v>
      </c>
      <c r="BU477" s="493" t="n">
        <v>0.6</v>
      </c>
      <c r="BV477" s="493" t="n">
        <v>0.6</v>
      </c>
      <c r="BW477" s="493" t="n">
        <v>2349.6</v>
      </c>
    </row>
    <row r="478">
      <c r="A478" t="inlineStr">
        <is>
          <t>[C11A1] 심혈관 질환 다중요법 목적의 복합제제 (단일 투약 형태)</t>
        </is>
      </c>
      <c r="B478" t="inlineStr">
        <is>
          <t>휴온스</t>
        </is>
      </c>
      <c r="C478" t="inlineStr">
        <is>
          <t>암로듀엣</t>
        </is>
      </c>
      <c r="D478" t="inlineStr">
        <is>
          <t>휴온스</t>
        </is>
      </c>
      <c r="E478" t="inlineStr">
        <is>
          <t>amlodipine besylate,  atorvastatin calcium</t>
        </is>
      </c>
      <c r="F478" t="inlineStr">
        <is>
          <t>병원</t>
        </is>
      </c>
      <c r="G478" t="inlineStr">
        <is>
          <t>Generic</t>
        </is>
      </c>
      <c r="H478" s="493" t="n">
        <v>0</v>
      </c>
      <c r="I478" s="493" t="n">
        <v>0</v>
      </c>
      <c r="J478" s="493" t="n">
        <v>0</v>
      </c>
      <c r="K478" s="493" t="n">
        <v>0</v>
      </c>
      <c r="L478" s="493" t="n">
        <v>0</v>
      </c>
      <c r="M478" s="493" t="n">
        <v>0</v>
      </c>
      <c r="N478" s="493" t="n">
        <v>0</v>
      </c>
      <c r="O478" s="493" t="n">
        <v>0</v>
      </c>
      <c r="P478" s="493" t="n">
        <v>0</v>
      </c>
      <c r="Q478" s="493" t="n">
        <v>0</v>
      </c>
      <c r="R478" s="493" t="n">
        <v>0</v>
      </c>
      <c r="S478" s="493" t="n">
        <v>0</v>
      </c>
      <c r="T478" s="493" t="n">
        <v>0</v>
      </c>
      <c r="U478" s="493" t="n">
        <v>0</v>
      </c>
      <c r="V478" s="493" t="n">
        <v>0</v>
      </c>
      <c r="W478" s="493" t="n">
        <v>0</v>
      </c>
      <c r="X478" s="493" t="n">
        <v>0</v>
      </c>
      <c r="Y478" s="493" t="n">
        <v>0</v>
      </c>
      <c r="Z478" s="493" t="n">
        <v>0</v>
      </c>
      <c r="AA478" s="493" t="n">
        <v>0</v>
      </c>
      <c r="AB478" s="493" t="n">
        <v>0</v>
      </c>
      <c r="AC478" s="493" t="n">
        <v>226.3</v>
      </c>
      <c r="AD478" s="493" t="n">
        <v>106.02</v>
      </c>
      <c r="AE478" s="493" t="n">
        <v>103.54</v>
      </c>
      <c r="AF478" s="493" t="n">
        <v>94.36</v>
      </c>
      <c r="AG478" s="493" t="n">
        <v>175.84</v>
      </c>
      <c r="AH478" s="493" t="n">
        <v>90.44</v>
      </c>
      <c r="AI478" s="493" t="n">
        <v>88.48</v>
      </c>
      <c r="AJ478" s="493" t="n">
        <v>94.36</v>
      </c>
      <c r="AK478" s="493" t="n">
        <v>204.12</v>
      </c>
      <c r="AL478" s="493" t="n">
        <v>255.85</v>
      </c>
      <c r="AM478" s="493" t="n">
        <v>251.3</v>
      </c>
      <c r="AN478" s="493" t="n">
        <v>93.52</v>
      </c>
      <c r="AO478" s="493" t="n">
        <v>93.8</v>
      </c>
      <c r="AP478" s="493" t="n">
        <v>99.95999999999999</v>
      </c>
      <c r="AQ478" s="493" t="n">
        <v>92.40000000000001</v>
      </c>
      <c r="AR478" s="493" t="n">
        <v>208.88</v>
      </c>
      <c r="AS478" s="493" t="n">
        <v>99.95999999999999</v>
      </c>
      <c r="AT478" s="493" t="n">
        <v>99.68000000000001</v>
      </c>
      <c r="AU478" s="493" t="n">
        <v>862.55</v>
      </c>
      <c r="AV478" s="493" t="n">
        <v>101.92</v>
      </c>
      <c r="AW478" s="493" t="n">
        <v>453.44</v>
      </c>
      <c r="AX478" s="493" t="n">
        <v>116.9</v>
      </c>
      <c r="AY478" s="493" t="n">
        <v>209.16</v>
      </c>
      <c r="AZ478" s="493" t="n">
        <v>205.52</v>
      </c>
      <c r="BA478" s="493" t="n">
        <v>119.35</v>
      </c>
      <c r="BB478" s="493" t="n">
        <v>92.12</v>
      </c>
      <c r="BC478" s="493" t="n">
        <v>116.55</v>
      </c>
      <c r="BD478" s="493" t="n">
        <v>89.31999999999999</v>
      </c>
      <c r="BE478" s="493" t="n">
        <v>89.88</v>
      </c>
      <c r="BF478" s="493" t="n">
        <v>0</v>
      </c>
      <c r="BG478" s="493" t="n">
        <v>0</v>
      </c>
      <c r="BH478" s="493" t="n">
        <v>0</v>
      </c>
      <c r="BI478" s="493" t="n">
        <v>0</v>
      </c>
      <c r="BJ478" s="493" t="n">
        <v>0</v>
      </c>
      <c r="BK478" s="493" t="n">
        <v>0</v>
      </c>
      <c r="BL478" s="493" t="n">
        <v>0</v>
      </c>
      <c r="BM478" s="493" t="n">
        <v>0</v>
      </c>
      <c r="BN478" s="493" t="n">
        <v>0</v>
      </c>
      <c r="BO478" s="493" t="n">
        <v>0</v>
      </c>
      <c r="BP478" s="493" t="n">
        <v>0</v>
      </c>
      <c r="BQ478" s="493" t="n">
        <v>0</v>
      </c>
      <c r="BR478" s="493" t="n">
        <v>0</v>
      </c>
      <c r="BS478" s="493" t="n">
        <v>0</v>
      </c>
      <c r="BT478" s="493" t="n">
        <v>0</v>
      </c>
      <c r="BU478" s="493" t="n">
        <v>0</v>
      </c>
      <c r="BV478" s="493" t="n">
        <v>0</v>
      </c>
      <c r="BW478" s="493" t="n">
        <v>0</v>
      </c>
    </row>
    <row r="479">
      <c r="A479" t="inlineStr">
        <is>
          <t>[C11A1] 심혈관 질환 다중요법 목적의 복합제제 (단일 투약 형태)</t>
        </is>
      </c>
      <c r="B479" t="inlineStr">
        <is>
          <t>휴온스</t>
        </is>
      </c>
      <c r="C479" t="inlineStr">
        <is>
          <t>암로듀엣</t>
        </is>
      </c>
      <c r="D479" t="inlineStr">
        <is>
          <t>휴온스</t>
        </is>
      </c>
      <c r="E479" t="inlineStr">
        <is>
          <t>amlodipine besylate,  atorvastatin calcium</t>
        </is>
      </c>
      <c r="F479" t="inlineStr">
        <is>
          <t>의원</t>
        </is>
      </c>
      <c r="G479" t="inlineStr">
        <is>
          <t>Generic</t>
        </is>
      </c>
      <c r="H479" s="493" t="n">
        <v>0</v>
      </c>
      <c r="I479" s="493" t="n">
        <v>0</v>
      </c>
      <c r="J479" s="493" t="n">
        <v>0</v>
      </c>
      <c r="K479" s="493" t="n">
        <v>0</v>
      </c>
      <c r="L479" s="493" t="n">
        <v>0</v>
      </c>
      <c r="M479" s="493" t="n">
        <v>0</v>
      </c>
      <c r="N479" s="493" t="n">
        <v>0</v>
      </c>
      <c r="O479" s="493" t="n">
        <v>0</v>
      </c>
      <c r="P479" s="493" t="n">
        <v>0</v>
      </c>
      <c r="Q479" s="493" t="n">
        <v>0</v>
      </c>
      <c r="R479" s="493" t="n">
        <v>0</v>
      </c>
      <c r="S479" s="493" t="n">
        <v>0</v>
      </c>
      <c r="T479" s="493" t="n">
        <v>0</v>
      </c>
      <c r="U479" s="493" t="n">
        <v>0</v>
      </c>
      <c r="V479" s="493" t="n">
        <v>0</v>
      </c>
      <c r="W479" s="493" t="n">
        <v>0</v>
      </c>
      <c r="X479" s="493" t="n">
        <v>0</v>
      </c>
      <c r="Y479" s="493" t="n">
        <v>0</v>
      </c>
      <c r="Z479" s="493" t="n">
        <v>0</v>
      </c>
      <c r="AA479" s="493" t="n">
        <v>0</v>
      </c>
      <c r="AB479" s="493" t="n">
        <v>3280</v>
      </c>
      <c r="AC479" s="493" t="n">
        <v>6320</v>
      </c>
      <c r="AD479" s="493" t="n">
        <v>5120.3</v>
      </c>
      <c r="AE479" s="493" t="n">
        <v>5122.7</v>
      </c>
      <c r="AF479" s="493" t="n">
        <v>4800</v>
      </c>
      <c r="AG479" s="493" t="n">
        <v>6000</v>
      </c>
      <c r="AH479" s="493" t="n">
        <v>5652</v>
      </c>
      <c r="AI479" s="493" t="n">
        <v>6120.6</v>
      </c>
      <c r="AJ479" s="493" t="n">
        <v>5399.4</v>
      </c>
      <c r="AK479" s="493" t="n">
        <v>5641.8</v>
      </c>
      <c r="AL479" s="493" t="n">
        <v>3120</v>
      </c>
      <c r="AM479" s="493" t="n">
        <v>5349.6</v>
      </c>
      <c r="AN479" s="493" t="n">
        <v>2880</v>
      </c>
      <c r="AO479" s="493" t="n">
        <v>5520.6</v>
      </c>
      <c r="AP479" s="493" t="n">
        <v>4560</v>
      </c>
      <c r="AQ479" s="493" t="n">
        <v>5041.5</v>
      </c>
      <c r="AR479" s="493" t="n">
        <v>3300</v>
      </c>
      <c r="AS479" s="493" t="n">
        <v>5040</v>
      </c>
      <c r="AT479" s="493" t="n">
        <v>3124.5</v>
      </c>
      <c r="AU479" s="493" t="n">
        <v>6480</v>
      </c>
      <c r="AV479" s="493" t="n">
        <v>3960</v>
      </c>
      <c r="AW479" s="493" t="n">
        <v>6425.86</v>
      </c>
      <c r="AX479" s="493" t="n">
        <v>9158.549999999999</v>
      </c>
      <c r="AY479" s="493" t="n">
        <v>8212.01</v>
      </c>
      <c r="AZ479" s="493" t="n">
        <v>10936.95</v>
      </c>
      <c r="BA479" s="493" t="n">
        <v>11061.21</v>
      </c>
      <c r="BB479" s="493" t="n">
        <v>10160.74</v>
      </c>
      <c r="BC479" s="493" t="n">
        <v>12620.62</v>
      </c>
      <c r="BD479" s="493" t="n">
        <v>3211.38</v>
      </c>
      <c r="BE479" s="493" t="n">
        <v>1639.19</v>
      </c>
      <c r="BF479" s="493" t="n">
        <v>0</v>
      </c>
      <c r="BG479" s="493" t="n">
        <v>0</v>
      </c>
      <c r="BH479" s="493" t="n">
        <v>0</v>
      </c>
      <c r="BI479" s="493" t="n">
        <v>0</v>
      </c>
      <c r="BJ479" s="493" t="n">
        <v>0</v>
      </c>
      <c r="BK479" s="493" t="n">
        <v>0</v>
      </c>
      <c r="BL479" s="493" t="n">
        <v>0</v>
      </c>
      <c r="BM479" s="493" t="n">
        <v>0</v>
      </c>
      <c r="BN479" s="493" t="n">
        <v>0</v>
      </c>
      <c r="BO479" s="493" t="n">
        <v>0</v>
      </c>
      <c r="BP479" s="493" t="n">
        <v>0</v>
      </c>
      <c r="BQ479" s="493" t="n">
        <v>0</v>
      </c>
      <c r="BR479" s="493" t="n">
        <v>0</v>
      </c>
      <c r="BS479" s="493" t="n">
        <v>0</v>
      </c>
      <c r="BT479" s="493" t="n">
        <v>0</v>
      </c>
      <c r="BU479" s="493" t="n">
        <v>0</v>
      </c>
      <c r="BV479" s="493" t="n">
        <v>0</v>
      </c>
      <c r="BW479" s="493" t="n">
        <v>0</v>
      </c>
    </row>
    <row r="480">
      <c r="A480" t="inlineStr">
        <is>
          <t>[C11A1] 심혈관 질환 다중요법 목적의 복합제제 (단일 투약 형태)</t>
        </is>
      </c>
      <c r="B480" t="inlineStr">
        <is>
          <t>휴텍스</t>
        </is>
      </c>
      <c r="C480" t="inlineStr">
        <is>
          <t>듀오텔미</t>
        </is>
      </c>
      <c r="D480" t="inlineStr">
        <is>
          <t>휴텍스</t>
        </is>
      </c>
      <c r="E480" t="inlineStr">
        <is>
          <t>rosuvastatin calcium  ( as rosuvastatin),  telmisartan</t>
        </is>
      </c>
      <c r="F480" t="inlineStr">
        <is>
          <t>병원</t>
        </is>
      </c>
      <c r="G480" t="inlineStr">
        <is>
          <t>Generic</t>
        </is>
      </c>
      <c r="H480" s="493" t="n">
        <v>0</v>
      </c>
      <c r="I480" s="493" t="n">
        <v>0</v>
      </c>
      <c r="J480" s="493" t="n">
        <v>0</v>
      </c>
      <c r="K480" s="493" t="n">
        <v>0</v>
      </c>
      <c r="L480" s="493" t="n">
        <v>0</v>
      </c>
      <c r="M480" s="493" t="n">
        <v>0</v>
      </c>
      <c r="N480" s="493" t="n">
        <v>0</v>
      </c>
      <c r="O480" s="493" t="n">
        <v>0</v>
      </c>
      <c r="P480" s="493" t="n">
        <v>0</v>
      </c>
      <c r="Q480" s="493" t="n">
        <v>0</v>
      </c>
      <c r="R480" s="493" t="n">
        <v>0</v>
      </c>
      <c r="S480" s="493" t="n">
        <v>0</v>
      </c>
      <c r="T480" s="493" t="n">
        <v>0</v>
      </c>
      <c r="U480" s="493" t="n">
        <v>0</v>
      </c>
      <c r="V480" s="493" t="n">
        <v>0</v>
      </c>
      <c r="W480" s="493" t="n">
        <v>0</v>
      </c>
      <c r="X480" s="493" t="n">
        <v>92.55</v>
      </c>
      <c r="Y480" s="493" t="n">
        <v>0</v>
      </c>
      <c r="Z480" s="493" t="n">
        <v>0</v>
      </c>
      <c r="AA480" s="493" t="n">
        <v>0</v>
      </c>
      <c r="AB480" s="493" t="n">
        <v>0</v>
      </c>
      <c r="AC480" s="493" t="n">
        <v>0</v>
      </c>
      <c r="AD480" s="493" t="n">
        <v>0</v>
      </c>
      <c r="AE480" s="493" t="n">
        <v>0</v>
      </c>
      <c r="AF480" s="493" t="n">
        <v>0</v>
      </c>
      <c r="AG480" s="493" t="n">
        <v>604.2</v>
      </c>
      <c r="AH480" s="493" t="n">
        <v>0</v>
      </c>
      <c r="AI480" s="493" t="n">
        <v>0</v>
      </c>
      <c r="AJ480" s="493" t="n">
        <v>0</v>
      </c>
      <c r="AK480" s="493" t="n">
        <v>0</v>
      </c>
      <c r="AL480" s="493" t="n">
        <v>61.5</v>
      </c>
      <c r="AM480" s="493" t="n">
        <v>0</v>
      </c>
      <c r="AN480" s="493" t="n">
        <v>723</v>
      </c>
      <c r="AO480" s="493" t="n">
        <v>0</v>
      </c>
      <c r="AP480" s="493" t="n">
        <v>0</v>
      </c>
      <c r="AQ480" s="493" t="n">
        <v>0</v>
      </c>
      <c r="AR480" s="493" t="n">
        <v>0</v>
      </c>
      <c r="AS480" s="493" t="n">
        <v>0</v>
      </c>
      <c r="AT480" s="493" t="n">
        <v>0</v>
      </c>
      <c r="AU480" s="493" t="n">
        <v>0</v>
      </c>
      <c r="AV480" s="493" t="n">
        <v>0</v>
      </c>
      <c r="AW480" s="493" t="n">
        <v>0</v>
      </c>
      <c r="AX480" s="493" t="n">
        <v>0</v>
      </c>
      <c r="AY480" s="493" t="n">
        <v>0</v>
      </c>
      <c r="AZ480" s="493" t="n">
        <v>0</v>
      </c>
      <c r="BA480" s="493" t="n">
        <v>0</v>
      </c>
      <c r="BB480" s="493" t="n">
        <v>0</v>
      </c>
      <c r="BC480" s="493" t="n">
        <v>0</v>
      </c>
      <c r="BD480" s="493" t="n">
        <v>0</v>
      </c>
      <c r="BE480" s="493" t="n">
        <v>0</v>
      </c>
      <c r="BF480" s="493" t="n">
        <v>0</v>
      </c>
      <c r="BG480" s="493" t="n">
        <v>0</v>
      </c>
      <c r="BH480" s="493" t="n">
        <v>0</v>
      </c>
      <c r="BI480" s="493" t="n">
        <v>0</v>
      </c>
      <c r="BJ480" s="493" t="n">
        <v>0</v>
      </c>
      <c r="BK480" s="493" t="n">
        <v>0</v>
      </c>
      <c r="BL480" s="493" t="n">
        <v>0</v>
      </c>
      <c r="BM480" s="493" t="n">
        <v>0</v>
      </c>
      <c r="BN480" s="493" t="n">
        <v>0</v>
      </c>
      <c r="BO480" s="493" t="n">
        <v>0</v>
      </c>
      <c r="BP480" s="493" t="n">
        <v>0</v>
      </c>
      <c r="BQ480" s="493" t="n">
        <v>0</v>
      </c>
      <c r="BR480" s="493" t="n">
        <v>0</v>
      </c>
      <c r="BS480" s="493" t="n">
        <v>0</v>
      </c>
      <c r="BT480" s="493" t="n">
        <v>0</v>
      </c>
      <c r="BU480" s="493" t="n">
        <v>0</v>
      </c>
      <c r="BV480" s="493" t="n">
        <v>0</v>
      </c>
      <c r="BW480" s="493" t="n">
        <v>0</v>
      </c>
    </row>
    <row r="481">
      <c r="A481" t="inlineStr">
        <is>
          <t>[C11A1] 심혈관 질환 다중요법 목적의 복합제제 (단일 투약 형태)</t>
        </is>
      </c>
      <c r="B481" t="inlineStr">
        <is>
          <t>휴텍스</t>
        </is>
      </c>
      <c r="C481" t="inlineStr">
        <is>
          <t>듀오텔미</t>
        </is>
      </c>
      <c r="D481" t="inlineStr">
        <is>
          <t>휴텍스</t>
        </is>
      </c>
      <c r="E481" t="inlineStr">
        <is>
          <t>rosuvastatin calcium  ( as rosuvastatin),  telmisartan</t>
        </is>
      </c>
      <c r="F481" t="inlineStr">
        <is>
          <t>의원</t>
        </is>
      </c>
      <c r="G481" t="inlineStr">
        <is>
          <t>Generic</t>
        </is>
      </c>
      <c r="H481" s="493" t="n">
        <v>0</v>
      </c>
      <c r="I481" s="493" t="n">
        <v>0</v>
      </c>
      <c r="J481" s="493" t="n">
        <v>0</v>
      </c>
      <c r="K481" s="493" t="n">
        <v>0</v>
      </c>
      <c r="L481" s="493" t="n">
        <v>0</v>
      </c>
      <c r="M481" s="493" t="n">
        <v>0</v>
      </c>
      <c r="N481" s="493" t="n">
        <v>0</v>
      </c>
      <c r="O481" s="493" t="n">
        <v>0</v>
      </c>
      <c r="P481" s="493" t="n">
        <v>0</v>
      </c>
      <c r="Q481" s="493" t="n">
        <v>0</v>
      </c>
      <c r="R481" s="493" t="n">
        <v>0</v>
      </c>
      <c r="S481" s="493" t="n">
        <v>0</v>
      </c>
      <c r="T481" s="493" t="n">
        <v>0</v>
      </c>
      <c r="U481" s="493" t="n">
        <v>1669.2</v>
      </c>
      <c r="V481" s="493" t="n">
        <v>10381.34</v>
      </c>
      <c r="W481" s="493" t="n">
        <v>11932.7</v>
      </c>
      <c r="X481" s="493" t="n">
        <v>13856.52</v>
      </c>
      <c r="Y481" s="493" t="n">
        <v>12114.6</v>
      </c>
      <c r="Z481" s="493" t="n">
        <v>16853</v>
      </c>
      <c r="AA481" s="493" t="n">
        <v>14514.5</v>
      </c>
      <c r="AB481" s="493" t="n">
        <v>13756.48</v>
      </c>
      <c r="AC481" s="493" t="n">
        <v>13529.52</v>
      </c>
      <c r="AD481" s="493" t="n">
        <v>14451.74</v>
      </c>
      <c r="AE481" s="493" t="n">
        <v>17747.92</v>
      </c>
      <c r="AF481" s="493" t="n">
        <v>18929.4</v>
      </c>
      <c r="AG481" s="493" t="n">
        <v>16754.4</v>
      </c>
      <c r="AH481" s="493" t="n">
        <v>22108.2</v>
      </c>
      <c r="AI481" s="493" t="n">
        <v>15606.46</v>
      </c>
      <c r="AJ481" s="493" t="n">
        <v>27889.6</v>
      </c>
      <c r="AK481" s="493" t="n">
        <v>30920.8</v>
      </c>
      <c r="AL481" s="493" t="n">
        <v>32889.8</v>
      </c>
      <c r="AM481" s="493" t="n">
        <v>28829.7</v>
      </c>
      <c r="AN481" s="493" t="n">
        <v>24016.4</v>
      </c>
      <c r="AO481" s="493" t="n">
        <v>26630.8</v>
      </c>
      <c r="AP481" s="493" t="n">
        <v>13088.5</v>
      </c>
      <c r="AQ481" s="493" t="n">
        <v>13374.74</v>
      </c>
      <c r="AR481" s="493" t="n">
        <v>22238.1</v>
      </c>
      <c r="AS481" s="493" t="n">
        <v>15158.8</v>
      </c>
      <c r="AT481" s="493" t="n">
        <v>10035.6</v>
      </c>
      <c r="AU481" s="493" t="n">
        <v>17522.43</v>
      </c>
      <c r="AV481" s="493" t="n">
        <v>4890.6</v>
      </c>
      <c r="AW481" s="493" t="n">
        <v>3556.2</v>
      </c>
      <c r="AX481" s="493" t="n">
        <v>2537.3</v>
      </c>
      <c r="AY481" s="493" t="n">
        <v>1969.8</v>
      </c>
      <c r="AZ481" s="493" t="n">
        <v>6804.6</v>
      </c>
      <c r="BA481" s="493" t="n">
        <v>4521.7</v>
      </c>
      <c r="BB481" s="493" t="n">
        <v>2417.3</v>
      </c>
      <c r="BC481" s="493" t="n">
        <v>3122.7</v>
      </c>
      <c r="BD481" s="493" t="n">
        <v>3147.88</v>
      </c>
      <c r="BE481" s="493" t="n">
        <v>3087.4</v>
      </c>
      <c r="BF481" s="493" t="n">
        <v>6366.9</v>
      </c>
      <c r="BG481" s="493" t="n">
        <v>2555.94</v>
      </c>
      <c r="BH481" s="493" t="n">
        <v>3535.9</v>
      </c>
      <c r="BI481" s="493" t="n">
        <v>0</v>
      </c>
      <c r="BJ481" s="493" t="n">
        <v>0</v>
      </c>
      <c r="BK481" s="493" t="n">
        <v>0</v>
      </c>
      <c r="BL481" s="493" t="n">
        <v>0</v>
      </c>
      <c r="BM481" s="493" t="n">
        <v>0</v>
      </c>
      <c r="BN481" s="493" t="n">
        <v>0</v>
      </c>
      <c r="BO481" s="493" t="n">
        <v>0</v>
      </c>
      <c r="BP481" s="493" t="n">
        <v>0</v>
      </c>
      <c r="BQ481" s="493" t="n">
        <v>0</v>
      </c>
      <c r="BR481" s="493" t="n">
        <v>0</v>
      </c>
      <c r="BS481" s="493" t="n">
        <v>0</v>
      </c>
      <c r="BT481" s="493" t="n">
        <v>0</v>
      </c>
      <c r="BU481" s="493" t="n">
        <v>0</v>
      </c>
      <c r="BV481" s="493" t="n">
        <v>0</v>
      </c>
      <c r="BW481" s="493" t="n">
        <v>0</v>
      </c>
    </row>
    <row r="482">
      <c r="A482" t="inlineStr">
        <is>
          <t>[C11A1] 심혈관 질환 다중요법 목적의 복합제제 (단일 투약 형태)</t>
        </is>
      </c>
      <c r="B482" t="inlineStr">
        <is>
          <t>휴텍스</t>
        </is>
      </c>
      <c r="C482" t="inlineStr">
        <is>
          <t>듀오텔미</t>
        </is>
      </c>
      <c r="D482" t="inlineStr">
        <is>
          <t>휴텍스</t>
        </is>
      </c>
      <c r="E482" t="inlineStr">
        <is>
          <t>rosuvastatin calcium  ( as rosuvastatin),  telmisartan</t>
        </is>
      </c>
      <c r="F482" t="inlineStr">
        <is>
          <t>보건소</t>
        </is>
      </c>
      <c r="G482" t="inlineStr">
        <is>
          <t>Generic</t>
        </is>
      </c>
      <c r="H482" s="493" t="n">
        <v>0</v>
      </c>
      <c r="I482" s="493" t="n">
        <v>0</v>
      </c>
      <c r="J482" s="493" t="n">
        <v>0</v>
      </c>
      <c r="K482" s="493" t="n">
        <v>0</v>
      </c>
      <c r="L482" s="493" t="n">
        <v>0</v>
      </c>
      <c r="M482" s="493" t="n">
        <v>0</v>
      </c>
      <c r="N482" s="493" t="n">
        <v>0</v>
      </c>
      <c r="O482" s="493" t="n">
        <v>0</v>
      </c>
      <c r="P482" s="493" t="n">
        <v>0</v>
      </c>
      <c r="Q482" s="493" t="n">
        <v>0</v>
      </c>
      <c r="R482" s="493" t="n">
        <v>0</v>
      </c>
      <c r="S482" s="493" t="n">
        <v>0</v>
      </c>
      <c r="T482" s="493" t="n">
        <v>0</v>
      </c>
      <c r="U482" s="493" t="n">
        <v>0</v>
      </c>
      <c r="V482" s="493" t="n">
        <v>0</v>
      </c>
      <c r="W482" s="493" t="n">
        <v>0</v>
      </c>
      <c r="X482" s="493" t="n">
        <v>733.2</v>
      </c>
      <c r="Y482" s="493" t="n">
        <v>0</v>
      </c>
      <c r="Z482" s="493" t="n">
        <v>0</v>
      </c>
      <c r="AA482" s="493" t="n">
        <v>514.2</v>
      </c>
      <c r="AB482" s="493" t="n">
        <v>912.6</v>
      </c>
      <c r="AC482" s="493" t="n">
        <v>0</v>
      </c>
      <c r="AD482" s="493" t="n">
        <v>820.8</v>
      </c>
      <c r="AE482" s="493" t="n">
        <v>0</v>
      </c>
      <c r="AF482" s="493" t="n">
        <v>776.4</v>
      </c>
      <c r="AG482" s="493" t="n">
        <v>0</v>
      </c>
      <c r="AH482" s="493" t="n">
        <v>0</v>
      </c>
      <c r="AI482" s="493" t="n">
        <v>2331</v>
      </c>
      <c r="AJ482" s="493" t="n">
        <v>0</v>
      </c>
      <c r="AK482" s="493" t="n">
        <v>0</v>
      </c>
      <c r="AL482" s="493" t="n">
        <v>0</v>
      </c>
      <c r="AM482" s="493" t="n">
        <v>0</v>
      </c>
      <c r="AN482" s="493" t="n">
        <v>0</v>
      </c>
      <c r="AO482" s="493" t="n">
        <v>0</v>
      </c>
      <c r="AP482" s="493" t="n">
        <v>0</v>
      </c>
      <c r="AQ482" s="493" t="n">
        <v>0</v>
      </c>
      <c r="AR482" s="493" t="n">
        <v>0</v>
      </c>
      <c r="AS482" s="493" t="n">
        <v>0</v>
      </c>
      <c r="AT482" s="493" t="n">
        <v>0</v>
      </c>
      <c r="AU482" s="493" t="n">
        <v>0</v>
      </c>
      <c r="AV482" s="493" t="n">
        <v>0</v>
      </c>
      <c r="AW482" s="493" t="n">
        <v>0</v>
      </c>
      <c r="AX482" s="493" t="n">
        <v>0</v>
      </c>
      <c r="AY482" s="493" t="n">
        <v>0</v>
      </c>
      <c r="AZ482" s="493" t="n">
        <v>0</v>
      </c>
      <c r="BA482" s="493" t="n">
        <v>0</v>
      </c>
      <c r="BB482" s="493" t="n">
        <v>0</v>
      </c>
      <c r="BC482" s="493" t="n">
        <v>0</v>
      </c>
      <c r="BD482" s="493" t="n">
        <v>0</v>
      </c>
      <c r="BE482" s="493" t="n">
        <v>0</v>
      </c>
      <c r="BF482" s="493" t="n">
        <v>0</v>
      </c>
      <c r="BG482" s="493" t="n">
        <v>0</v>
      </c>
      <c r="BH482" s="493" t="n">
        <v>0</v>
      </c>
      <c r="BI482" s="493" t="n">
        <v>0</v>
      </c>
      <c r="BJ482" s="493" t="n">
        <v>0</v>
      </c>
      <c r="BK482" s="493" t="n">
        <v>0</v>
      </c>
      <c r="BL482" s="493" t="n">
        <v>0</v>
      </c>
      <c r="BM482" s="493" t="n">
        <v>0</v>
      </c>
      <c r="BN482" s="493" t="n">
        <v>0</v>
      </c>
      <c r="BO482" s="493" t="n">
        <v>0</v>
      </c>
      <c r="BP482" s="493" t="n">
        <v>0</v>
      </c>
      <c r="BQ482" s="493" t="n">
        <v>0</v>
      </c>
      <c r="BR482" s="493" t="n">
        <v>0</v>
      </c>
      <c r="BS482" s="493" t="n">
        <v>0</v>
      </c>
      <c r="BT482" s="493" t="n">
        <v>0</v>
      </c>
      <c r="BU482" s="493" t="n">
        <v>0</v>
      </c>
      <c r="BV482" s="493" t="n">
        <v>0</v>
      </c>
      <c r="BW482" s="493" t="n">
        <v>0</v>
      </c>
    </row>
    <row r="483">
      <c r="A483" t="inlineStr">
        <is>
          <t>[C11A1] 심혈관 질환 다중요법 목적의 복합제제 (단일 투약 형태)</t>
        </is>
      </c>
      <c r="B483" t="inlineStr">
        <is>
          <t>휴텍스</t>
        </is>
      </c>
      <c r="C483" t="inlineStr">
        <is>
          <t>로수발탄</t>
        </is>
      </c>
      <c r="D483" t="inlineStr">
        <is>
          <t>휴텍스</t>
        </is>
      </c>
      <c r="E483" t="inlineStr">
        <is>
          <t>rosuvastatin calcium  ( as rosuvastatin),  valsartan</t>
        </is>
      </c>
      <c r="F483" t="inlineStr">
        <is>
          <t>의원</t>
        </is>
      </c>
      <c r="G483" t="inlineStr">
        <is>
          <t>Generic</t>
        </is>
      </c>
      <c r="H483" s="493" t="n">
        <v>0</v>
      </c>
      <c r="I483" s="493" t="n">
        <v>0</v>
      </c>
      <c r="J483" s="493" t="n">
        <v>0</v>
      </c>
      <c r="K483" s="493" t="n">
        <v>0</v>
      </c>
      <c r="L483" s="493" t="n">
        <v>0</v>
      </c>
      <c r="M483" s="493" t="n">
        <v>0</v>
      </c>
      <c r="N483" s="493" t="n">
        <v>0</v>
      </c>
      <c r="O483" s="493" t="n">
        <v>0</v>
      </c>
      <c r="P483" s="493" t="n">
        <v>0</v>
      </c>
      <c r="Q483" s="493" t="n">
        <v>0</v>
      </c>
      <c r="R483" s="493" t="n">
        <v>0</v>
      </c>
      <c r="S483" s="493" t="n">
        <v>0</v>
      </c>
      <c r="T483" s="493" t="n">
        <v>0</v>
      </c>
      <c r="U483" s="493" t="n">
        <v>0</v>
      </c>
      <c r="V483" s="493" t="n">
        <v>0</v>
      </c>
      <c r="W483" s="493" t="n">
        <v>0</v>
      </c>
      <c r="X483" s="493" t="n">
        <v>0</v>
      </c>
      <c r="Y483" s="493" t="n">
        <v>0</v>
      </c>
      <c r="Z483" s="493" t="n">
        <v>0</v>
      </c>
      <c r="AA483" s="493" t="n">
        <v>0</v>
      </c>
      <c r="AB483" s="493" t="n">
        <v>0</v>
      </c>
      <c r="AC483" s="493" t="n">
        <v>0</v>
      </c>
      <c r="AD483" s="493" t="n">
        <v>0</v>
      </c>
      <c r="AE483" s="493" t="n">
        <v>0</v>
      </c>
      <c r="AF483" s="493" t="n">
        <v>0</v>
      </c>
      <c r="AG483" s="493" t="n">
        <v>0</v>
      </c>
      <c r="AH483" s="493" t="n">
        <v>0</v>
      </c>
      <c r="AI483" s="493" t="n">
        <v>0</v>
      </c>
      <c r="AJ483" s="493" t="n">
        <v>0</v>
      </c>
      <c r="AK483" s="493" t="n">
        <v>0</v>
      </c>
      <c r="AL483" s="493" t="n">
        <v>0</v>
      </c>
      <c r="AM483" s="493" t="n">
        <v>0</v>
      </c>
      <c r="AN483" s="493" t="n">
        <v>0</v>
      </c>
      <c r="AO483" s="493" t="n">
        <v>0</v>
      </c>
      <c r="AP483" s="493" t="n">
        <v>0</v>
      </c>
      <c r="AQ483" s="493" t="n">
        <v>0</v>
      </c>
      <c r="AR483" s="493" t="n">
        <v>0</v>
      </c>
      <c r="AS483" s="493" t="n">
        <v>0</v>
      </c>
      <c r="AT483" s="493" t="n">
        <v>0</v>
      </c>
      <c r="AU483" s="493" t="n">
        <v>1908</v>
      </c>
      <c r="AV483" s="493" t="n">
        <v>7316.08</v>
      </c>
      <c r="AW483" s="493" t="n">
        <v>5115.96</v>
      </c>
      <c r="AX483" s="493" t="n">
        <v>7158.21</v>
      </c>
      <c r="AY483" s="493" t="n">
        <v>5176</v>
      </c>
      <c r="AZ483" s="493" t="n">
        <v>6185.2</v>
      </c>
      <c r="BA483" s="493" t="n">
        <v>4392</v>
      </c>
      <c r="BB483" s="493" t="n">
        <v>0</v>
      </c>
      <c r="BC483" s="493" t="n">
        <v>0</v>
      </c>
      <c r="BD483" s="493" t="n">
        <v>0</v>
      </c>
      <c r="BE483" s="493" t="n">
        <v>0</v>
      </c>
      <c r="BF483" s="493" t="n">
        <v>0</v>
      </c>
      <c r="BG483" s="493" t="n">
        <v>0</v>
      </c>
      <c r="BH483" s="493" t="n">
        <v>0</v>
      </c>
      <c r="BI483" s="493" t="n">
        <v>0</v>
      </c>
      <c r="BJ483" s="493" t="n">
        <v>0</v>
      </c>
      <c r="BK483" s="493" t="n">
        <v>0</v>
      </c>
      <c r="BL483" s="493" t="n">
        <v>0</v>
      </c>
      <c r="BM483" s="493" t="n">
        <v>0</v>
      </c>
      <c r="BN483" s="493" t="n">
        <v>0</v>
      </c>
      <c r="BO483" s="493" t="n">
        <v>0</v>
      </c>
      <c r="BP483" s="493" t="n">
        <v>0</v>
      </c>
      <c r="BQ483" s="493" t="n">
        <v>0</v>
      </c>
      <c r="BR483" s="493" t="n">
        <v>0</v>
      </c>
      <c r="BS483" s="493" t="n">
        <v>0</v>
      </c>
      <c r="BT483" s="493" t="n">
        <v>0</v>
      </c>
      <c r="BU483" s="493" t="n">
        <v>0</v>
      </c>
      <c r="BV483" s="493" t="n">
        <v>0</v>
      </c>
      <c r="BW483" s="493" t="n">
        <v>0</v>
      </c>
    </row>
    <row r="484">
      <c r="A484" t="inlineStr">
        <is>
          <t>[C11A1] 심혈관 질환 다중요법 목적의 복합제제 (단일 투약 형태)</t>
        </is>
      </c>
      <c r="B484" t="inlineStr">
        <is>
          <t>휴텍스</t>
        </is>
      </c>
      <c r="C484" t="inlineStr">
        <is>
          <t>아토듀엣</t>
        </is>
      </c>
      <c r="D484" t="inlineStr">
        <is>
          <t>휴텍스</t>
        </is>
      </c>
      <c r="E484" t="inlineStr">
        <is>
          <t>amlodipine besylate,  atorvastatin calcium</t>
        </is>
      </c>
      <c r="F484" t="inlineStr">
        <is>
          <t>병원</t>
        </is>
      </c>
      <c r="G484" t="inlineStr">
        <is>
          <t>Generic</t>
        </is>
      </c>
      <c r="H484" s="493" t="n">
        <v>832.95</v>
      </c>
      <c r="I484" s="493" t="n">
        <v>773.47</v>
      </c>
      <c r="J484" s="493" t="n">
        <v>670.76</v>
      </c>
      <c r="K484" s="493" t="n">
        <v>1057.2</v>
      </c>
      <c r="L484" s="493" t="n">
        <v>1743.55</v>
      </c>
      <c r="M484" s="493" t="n">
        <v>424.2</v>
      </c>
      <c r="N484" s="493" t="n">
        <v>896.1</v>
      </c>
      <c r="O484" s="493" t="n">
        <v>1869.6</v>
      </c>
      <c r="P484" s="493" t="n">
        <v>1052.7</v>
      </c>
      <c r="Q484" s="493" t="n">
        <v>671.7</v>
      </c>
      <c r="R484" s="493" t="n">
        <v>3181.2</v>
      </c>
      <c r="S484" s="493" t="n">
        <v>198.3</v>
      </c>
      <c r="T484" s="493" t="n">
        <v>2246.4</v>
      </c>
      <c r="U484" s="493" t="n">
        <v>307.2</v>
      </c>
      <c r="V484" s="493" t="n">
        <v>495</v>
      </c>
      <c r="W484" s="493" t="n">
        <v>185.04</v>
      </c>
      <c r="X484" s="493" t="n">
        <v>480.3</v>
      </c>
      <c r="Y484" s="493" t="n">
        <v>527.7</v>
      </c>
      <c r="Z484" s="493" t="n">
        <v>78.90000000000001</v>
      </c>
      <c r="AA484" s="493" t="n">
        <v>398.7</v>
      </c>
      <c r="AB484" s="493" t="n">
        <v>71.09999999999999</v>
      </c>
      <c r="AC484" s="493" t="n">
        <v>600.3</v>
      </c>
      <c r="AD484" s="493" t="n">
        <v>485.7</v>
      </c>
      <c r="AE484" s="493" t="n">
        <v>353.4</v>
      </c>
      <c r="AF484" s="493" t="n">
        <v>190.8</v>
      </c>
      <c r="AG484" s="493" t="n">
        <v>505.2</v>
      </c>
      <c r="AH484" s="493" t="n">
        <v>210</v>
      </c>
      <c r="AI484" s="493" t="n">
        <v>135.9</v>
      </c>
      <c r="AJ484" s="493" t="n">
        <v>616.2</v>
      </c>
      <c r="AK484" s="493" t="n">
        <v>576.95</v>
      </c>
      <c r="AL484" s="493" t="n">
        <v>882.9</v>
      </c>
      <c r="AM484" s="493" t="n">
        <v>381</v>
      </c>
      <c r="AN484" s="493" t="n">
        <v>89.7</v>
      </c>
      <c r="AO484" s="493" t="n">
        <v>77.40000000000001</v>
      </c>
      <c r="AP484" s="493" t="n">
        <v>369</v>
      </c>
      <c r="AQ484" s="493" t="n">
        <v>417</v>
      </c>
      <c r="AR484" s="493" t="n">
        <v>478.8</v>
      </c>
      <c r="AS484" s="493" t="n">
        <v>581</v>
      </c>
      <c r="AT484" s="493" t="n">
        <v>843.5</v>
      </c>
      <c r="AU484" s="493" t="n">
        <v>360</v>
      </c>
      <c r="AV484" s="493" t="n">
        <v>596.4</v>
      </c>
      <c r="AW484" s="493" t="n">
        <v>306.6</v>
      </c>
      <c r="AX484" s="493" t="n">
        <v>1024.5</v>
      </c>
      <c r="AY484" s="493" t="n">
        <v>306</v>
      </c>
      <c r="AZ484" s="493" t="n">
        <v>237</v>
      </c>
      <c r="BA484" s="493" t="n">
        <v>348.3</v>
      </c>
      <c r="BB484" s="493" t="n">
        <v>790.5</v>
      </c>
      <c r="BC484" s="493" t="n">
        <v>162.3</v>
      </c>
      <c r="BD484" s="493" t="n">
        <v>64.2</v>
      </c>
      <c r="BE484" s="493" t="n">
        <v>97.8</v>
      </c>
      <c r="BF484" s="493" t="n">
        <v>308.7</v>
      </c>
      <c r="BG484" s="493" t="n">
        <v>323.84</v>
      </c>
      <c r="BH484" s="493" t="n">
        <v>66.3</v>
      </c>
      <c r="BI484" s="493" t="n">
        <v>102</v>
      </c>
      <c r="BJ484" s="493" t="n">
        <v>184.5</v>
      </c>
      <c r="BK484" s="493" t="n">
        <v>100.8</v>
      </c>
      <c r="BL484" s="493" t="n">
        <v>63.6</v>
      </c>
      <c r="BM484" s="493" t="n">
        <v>344.4</v>
      </c>
      <c r="BN484" s="493" t="n">
        <v>69.09999999999999</v>
      </c>
      <c r="BO484" s="493" t="n">
        <v>60.3</v>
      </c>
      <c r="BP484" s="493" t="n">
        <v>9</v>
      </c>
      <c r="BQ484" s="493" t="n">
        <v>0</v>
      </c>
      <c r="BR484" s="493" t="n">
        <v>18</v>
      </c>
      <c r="BS484" s="493" t="n">
        <v>0</v>
      </c>
      <c r="BT484" s="493" t="n">
        <v>9.6</v>
      </c>
      <c r="BU484" s="493" t="n">
        <v>0</v>
      </c>
      <c r="BV484" s="493" t="n">
        <v>9.6</v>
      </c>
      <c r="BW484" s="493" t="n">
        <v>200.5</v>
      </c>
    </row>
    <row r="485">
      <c r="A485" t="inlineStr">
        <is>
          <t>[C11A1] 심혈관 질환 다중요법 목적의 복합제제 (단일 투약 형태)</t>
        </is>
      </c>
      <c r="B485" t="inlineStr">
        <is>
          <t>휴텍스</t>
        </is>
      </c>
      <c r="C485" t="inlineStr">
        <is>
          <t>아토듀엣</t>
        </is>
      </c>
      <c r="D485" t="inlineStr">
        <is>
          <t>휴텍스</t>
        </is>
      </c>
      <c r="E485" t="inlineStr">
        <is>
          <t>amlodipine besylate,  atorvastatin calcium</t>
        </is>
      </c>
      <c r="F485" t="inlineStr">
        <is>
          <t>의원</t>
        </is>
      </c>
      <c r="G485" t="inlineStr">
        <is>
          <t>Generic</t>
        </is>
      </c>
      <c r="H485" s="493" t="n">
        <v>26719.91</v>
      </c>
      <c r="I485" s="493" t="n">
        <v>28057.02</v>
      </c>
      <c r="J485" s="493" t="n">
        <v>33791.92</v>
      </c>
      <c r="K485" s="493" t="n">
        <v>34641.52</v>
      </c>
      <c r="L485" s="493" t="n">
        <v>33928.24</v>
      </c>
      <c r="M485" s="493" t="n">
        <v>36876.96</v>
      </c>
      <c r="N485" s="493" t="n">
        <v>43137.17</v>
      </c>
      <c r="O485" s="493" t="n">
        <v>51701.12</v>
      </c>
      <c r="P485" s="493" t="n">
        <v>41559.74</v>
      </c>
      <c r="Q485" s="493" t="n">
        <v>44351.97</v>
      </c>
      <c r="R485" s="493" t="n">
        <v>41170.84</v>
      </c>
      <c r="S485" s="493" t="n">
        <v>43094.17</v>
      </c>
      <c r="T485" s="493" t="n">
        <v>46247.67</v>
      </c>
      <c r="U485" s="493" t="n">
        <v>37990.82</v>
      </c>
      <c r="V485" s="493" t="n">
        <v>38557.64</v>
      </c>
      <c r="W485" s="493" t="n">
        <v>44404.78</v>
      </c>
      <c r="X485" s="493" t="n">
        <v>41283.02</v>
      </c>
      <c r="Y485" s="493" t="n">
        <v>43726.77</v>
      </c>
      <c r="Z485" s="493" t="n">
        <v>42418.27</v>
      </c>
      <c r="AA485" s="493" t="n">
        <v>45578.41</v>
      </c>
      <c r="AB485" s="493" t="n">
        <v>41034.48</v>
      </c>
      <c r="AC485" s="493" t="n">
        <v>43349.28</v>
      </c>
      <c r="AD485" s="493" t="n">
        <v>48270.54</v>
      </c>
      <c r="AE485" s="493" t="n">
        <v>47156.1</v>
      </c>
      <c r="AF485" s="493" t="n">
        <v>48320.38</v>
      </c>
      <c r="AG485" s="493" t="n">
        <v>41518.38</v>
      </c>
      <c r="AH485" s="493" t="n">
        <v>47801.38</v>
      </c>
      <c r="AI485" s="493" t="n">
        <v>40638.15</v>
      </c>
      <c r="AJ485" s="493" t="n">
        <v>46650.13</v>
      </c>
      <c r="AK485" s="493" t="n">
        <v>42491.21</v>
      </c>
      <c r="AL485" s="493" t="n">
        <v>48739.1</v>
      </c>
      <c r="AM485" s="493" t="n">
        <v>42027.57</v>
      </c>
      <c r="AN485" s="493" t="n">
        <v>43298.91</v>
      </c>
      <c r="AO485" s="493" t="n">
        <v>44734.52</v>
      </c>
      <c r="AP485" s="493" t="n">
        <v>41692.3</v>
      </c>
      <c r="AQ485" s="493" t="n">
        <v>44815.04</v>
      </c>
      <c r="AR485" s="493" t="n">
        <v>43432.56</v>
      </c>
      <c r="AS485" s="493" t="n">
        <v>40927.51</v>
      </c>
      <c r="AT485" s="493" t="n">
        <v>27219.9</v>
      </c>
      <c r="AU485" s="493" t="n">
        <v>30731.29</v>
      </c>
      <c r="AV485" s="493" t="n">
        <v>25341.05</v>
      </c>
      <c r="AW485" s="493" t="n">
        <v>26184.3</v>
      </c>
      <c r="AX485" s="493" t="n">
        <v>28303.72</v>
      </c>
      <c r="AY485" s="493" t="n">
        <v>25098.55</v>
      </c>
      <c r="AZ485" s="493" t="n">
        <v>24510.7</v>
      </c>
      <c r="BA485" s="493" t="n">
        <v>28797.48</v>
      </c>
      <c r="BB485" s="493" t="n">
        <v>24140.9</v>
      </c>
      <c r="BC485" s="493" t="n">
        <v>27891.05</v>
      </c>
      <c r="BD485" s="493" t="n">
        <v>21112.55</v>
      </c>
      <c r="BE485" s="493" t="n">
        <v>24256.16</v>
      </c>
      <c r="BF485" s="493" t="n">
        <v>22150.75</v>
      </c>
      <c r="BG485" s="493" t="n">
        <v>25902.4</v>
      </c>
      <c r="BH485" s="493" t="n">
        <v>22666.2</v>
      </c>
      <c r="BI485" s="493" t="n">
        <v>23252.55</v>
      </c>
      <c r="BJ485" s="493" t="n">
        <v>23668.45</v>
      </c>
      <c r="BK485" s="493" t="n">
        <v>20893.1</v>
      </c>
      <c r="BL485" s="493" t="n">
        <v>25733.33</v>
      </c>
      <c r="BM485" s="493" t="n">
        <v>24278.65</v>
      </c>
      <c r="BN485" s="493" t="n">
        <v>21751.05</v>
      </c>
      <c r="BO485" s="493" t="n">
        <v>23715.6</v>
      </c>
      <c r="BP485" s="493" t="n">
        <v>22758.8</v>
      </c>
      <c r="BQ485" s="493" t="n">
        <v>21427.3</v>
      </c>
      <c r="BR485" s="493" t="n">
        <v>24635.85</v>
      </c>
      <c r="BS485" s="493" t="n">
        <v>22836.45</v>
      </c>
      <c r="BT485" s="493" t="n">
        <v>23131.9</v>
      </c>
      <c r="BU485" s="493" t="n">
        <v>21106.8</v>
      </c>
      <c r="BV485" s="493" t="n">
        <v>25449.44</v>
      </c>
      <c r="BW485" s="493" t="n">
        <v>22911.5</v>
      </c>
    </row>
    <row r="486">
      <c r="A486" t="inlineStr">
        <is>
          <t>[C11A1] 심혈관 질환 다중요법 목적의 복합제제 (단일 투약 형태)</t>
        </is>
      </c>
      <c r="B486" t="inlineStr">
        <is>
          <t>휴텍스</t>
        </is>
      </c>
      <c r="C486" t="inlineStr">
        <is>
          <t>아토듀엣</t>
        </is>
      </c>
      <c r="D486" t="inlineStr">
        <is>
          <t>휴텍스</t>
        </is>
      </c>
      <c r="E486" t="inlineStr">
        <is>
          <t>amlodipine besylate,  atorvastatin calcium</t>
        </is>
      </c>
      <c r="F486" t="inlineStr">
        <is>
          <t>보건소</t>
        </is>
      </c>
      <c r="G486" t="inlineStr">
        <is>
          <t>Generic</t>
        </is>
      </c>
      <c r="H486" s="493" t="n">
        <v>644.4</v>
      </c>
      <c r="I486" s="493" t="n">
        <v>684.3</v>
      </c>
      <c r="J486" s="493" t="n">
        <v>664.8</v>
      </c>
      <c r="K486" s="493" t="n">
        <v>600</v>
      </c>
      <c r="L486" s="493" t="n">
        <v>461.69</v>
      </c>
      <c r="M486" s="493" t="n">
        <v>475.8</v>
      </c>
      <c r="N486" s="493" t="n">
        <v>514.8</v>
      </c>
      <c r="O486" s="493" t="n">
        <v>417</v>
      </c>
      <c r="P486" s="493" t="n">
        <v>457.8</v>
      </c>
      <c r="Q486" s="493" t="n">
        <v>526.35</v>
      </c>
      <c r="R486" s="493" t="n">
        <v>234</v>
      </c>
      <c r="S486" s="493" t="n">
        <v>628.5</v>
      </c>
      <c r="T486" s="493" t="n">
        <v>339</v>
      </c>
      <c r="U486" s="493" t="n">
        <v>151.5</v>
      </c>
      <c r="V486" s="493" t="n">
        <v>237.6</v>
      </c>
      <c r="W486" s="493" t="n">
        <v>348.3</v>
      </c>
      <c r="X486" s="493" t="n">
        <v>72</v>
      </c>
      <c r="Y486" s="493" t="n">
        <v>127.2</v>
      </c>
      <c r="Z486" s="493" t="n">
        <v>0</v>
      </c>
      <c r="AA486" s="493" t="n">
        <v>175.88</v>
      </c>
      <c r="AB486" s="493" t="n">
        <v>100.8</v>
      </c>
      <c r="AC486" s="493" t="n">
        <v>85.2</v>
      </c>
      <c r="AD486" s="493" t="n">
        <v>191.7</v>
      </c>
      <c r="AE486" s="493" t="n">
        <v>183.6</v>
      </c>
      <c r="AF486" s="493" t="n">
        <v>75.59999999999999</v>
      </c>
      <c r="AG486" s="493" t="n">
        <v>75</v>
      </c>
      <c r="AH486" s="493" t="n">
        <v>238.5</v>
      </c>
      <c r="AI486" s="493" t="n">
        <v>57</v>
      </c>
      <c r="AJ486" s="493" t="n">
        <v>1379.4</v>
      </c>
      <c r="AK486" s="493" t="n">
        <v>2437.2</v>
      </c>
      <c r="AL486" s="493" t="n">
        <v>1396.8</v>
      </c>
      <c r="AM486" s="493" t="n">
        <v>0</v>
      </c>
      <c r="AN486" s="493" t="n">
        <v>1022.7</v>
      </c>
      <c r="AO486" s="493" t="n">
        <v>122.4</v>
      </c>
      <c r="AP486" s="493" t="n">
        <v>845.1</v>
      </c>
      <c r="AQ486" s="493" t="n">
        <v>169.2</v>
      </c>
      <c r="AR486" s="493" t="n">
        <v>1047</v>
      </c>
      <c r="AS486" s="493" t="n">
        <v>0</v>
      </c>
      <c r="AT486" s="493" t="n">
        <v>1038</v>
      </c>
      <c r="AU486" s="493" t="n">
        <v>152.1</v>
      </c>
      <c r="AV486" s="493" t="n">
        <v>718.2</v>
      </c>
      <c r="AW486" s="493" t="n">
        <v>0</v>
      </c>
      <c r="AX486" s="493" t="n">
        <v>1394.7</v>
      </c>
      <c r="AY486" s="493" t="n">
        <v>1772.7</v>
      </c>
      <c r="AZ486" s="493" t="n">
        <v>1120.8</v>
      </c>
      <c r="BA486" s="493" t="n">
        <v>0</v>
      </c>
      <c r="BB486" s="493" t="n">
        <v>3463.2</v>
      </c>
      <c r="BC486" s="493" t="n">
        <v>0</v>
      </c>
      <c r="BD486" s="493" t="n">
        <v>636.6</v>
      </c>
      <c r="BE486" s="493" t="n">
        <v>0</v>
      </c>
      <c r="BF486" s="493" t="n">
        <v>744</v>
      </c>
      <c r="BG486" s="493" t="n">
        <v>632.4</v>
      </c>
      <c r="BH486" s="493" t="n">
        <v>0</v>
      </c>
      <c r="BI486" s="493" t="n">
        <v>0</v>
      </c>
      <c r="BJ486" s="493" t="n">
        <v>761.4</v>
      </c>
      <c r="BK486" s="493" t="n">
        <v>0</v>
      </c>
      <c r="BL486" s="493" t="n">
        <v>1014.6</v>
      </c>
      <c r="BM486" s="493" t="n">
        <v>988.8</v>
      </c>
      <c r="BN486" s="493" t="n">
        <v>0</v>
      </c>
      <c r="BO486" s="493" t="n">
        <v>134.1</v>
      </c>
      <c r="BP486" s="493" t="n">
        <v>765.3</v>
      </c>
      <c r="BQ486" s="493" t="n">
        <v>742.2</v>
      </c>
      <c r="BR486" s="493" t="n">
        <v>133.2</v>
      </c>
      <c r="BS486" s="493" t="n">
        <v>254.7</v>
      </c>
      <c r="BT486" s="493" t="n">
        <v>0</v>
      </c>
      <c r="BU486" s="493" t="n">
        <v>520.2</v>
      </c>
      <c r="BV486" s="493" t="n">
        <v>243.9</v>
      </c>
      <c r="BW486" s="493" t="n">
        <v>554.74</v>
      </c>
    </row>
    <row r="487">
      <c r="A487" t="inlineStr">
        <is>
          <t>[C11A1] 심혈관 질환 다중요법 목적의 복합제제 (단일 투약 형태)</t>
        </is>
      </c>
      <c r="B487" t="inlineStr">
        <is>
          <t>휴텍스</t>
        </is>
      </c>
      <c r="C487" t="inlineStr">
        <is>
          <t>아토듀엣</t>
        </is>
      </c>
      <c r="D487" t="inlineStr">
        <is>
          <t>휴텍스</t>
        </is>
      </c>
      <c r="E487" t="inlineStr">
        <is>
          <t>amlodipine besylate,  atorvastatin calcium</t>
        </is>
      </c>
      <c r="F487" t="inlineStr">
        <is>
          <t>기타(치과의원, 치과병원 등)</t>
        </is>
      </c>
      <c r="G487" t="inlineStr">
        <is>
          <t>Generic</t>
        </is>
      </c>
      <c r="H487" s="493" t="n">
        <v>0</v>
      </c>
      <c r="I487" s="493" t="n">
        <v>0</v>
      </c>
      <c r="J487" s="493" t="n">
        <v>0</v>
      </c>
      <c r="K487" s="493" t="n">
        <v>0</v>
      </c>
      <c r="L487" s="493" t="n">
        <v>0</v>
      </c>
      <c r="M487" s="493" t="n">
        <v>0</v>
      </c>
      <c r="N487" s="493" t="n">
        <v>0</v>
      </c>
      <c r="O487" s="493" t="n">
        <v>0</v>
      </c>
      <c r="P487" s="493" t="n">
        <v>0</v>
      </c>
      <c r="Q487" s="493" t="n">
        <v>0</v>
      </c>
      <c r="R487" s="493" t="n">
        <v>0</v>
      </c>
      <c r="S487" s="493" t="n">
        <v>0</v>
      </c>
      <c r="T487" s="493" t="n">
        <v>0</v>
      </c>
      <c r="U487" s="493" t="n">
        <v>0</v>
      </c>
      <c r="V487" s="493" t="n">
        <v>0</v>
      </c>
      <c r="W487" s="493" t="n">
        <v>0</v>
      </c>
      <c r="X487" s="493" t="n">
        <v>0</v>
      </c>
      <c r="Y487" s="493" t="n">
        <v>0</v>
      </c>
      <c r="Z487" s="493" t="n">
        <v>0</v>
      </c>
      <c r="AA487" s="493" t="n">
        <v>0</v>
      </c>
      <c r="AB487" s="493" t="n">
        <v>0</v>
      </c>
      <c r="AC487" s="493" t="n">
        <v>0</v>
      </c>
      <c r="AD487" s="493" t="n">
        <v>0</v>
      </c>
      <c r="AE487" s="493" t="n">
        <v>0</v>
      </c>
      <c r="AF487" s="493" t="n">
        <v>0</v>
      </c>
      <c r="AG487" s="493" t="n">
        <v>0</v>
      </c>
      <c r="AH487" s="493" t="n">
        <v>0</v>
      </c>
      <c r="AI487" s="493" t="n">
        <v>0</v>
      </c>
      <c r="AJ487" s="493" t="n">
        <v>0</v>
      </c>
      <c r="AK487" s="493" t="n">
        <v>0</v>
      </c>
      <c r="AL487" s="493" t="n">
        <v>0</v>
      </c>
      <c r="AM487" s="493" t="n">
        <v>0</v>
      </c>
      <c r="AN487" s="493" t="n">
        <v>0</v>
      </c>
      <c r="AO487" s="493" t="n">
        <v>0</v>
      </c>
      <c r="AP487" s="493" t="n">
        <v>0</v>
      </c>
      <c r="AQ487" s="493" t="n">
        <v>170.7</v>
      </c>
      <c r="AR487" s="493" t="n">
        <v>196.5</v>
      </c>
      <c r="AS487" s="493" t="n">
        <v>0</v>
      </c>
      <c r="AT487" s="493" t="n">
        <v>0</v>
      </c>
      <c r="AU487" s="493" t="n">
        <v>0</v>
      </c>
      <c r="AV487" s="493" t="n">
        <v>0</v>
      </c>
      <c r="AW487" s="493" t="n">
        <v>0</v>
      </c>
      <c r="AX487" s="493" t="n">
        <v>0</v>
      </c>
      <c r="AY487" s="493" t="n">
        <v>0</v>
      </c>
      <c r="AZ487" s="493" t="n">
        <v>0</v>
      </c>
      <c r="BA487" s="493" t="n">
        <v>0</v>
      </c>
      <c r="BB487" s="493" t="n">
        <v>0</v>
      </c>
      <c r="BC487" s="493" t="n">
        <v>0</v>
      </c>
      <c r="BD487" s="493" t="n">
        <v>0</v>
      </c>
      <c r="BE487" s="493" t="n">
        <v>0</v>
      </c>
      <c r="BF487" s="493" t="n">
        <v>0</v>
      </c>
      <c r="BG487" s="493" t="n">
        <v>0</v>
      </c>
      <c r="BH487" s="493" t="n">
        <v>0</v>
      </c>
      <c r="BI487" s="493" t="n">
        <v>0</v>
      </c>
      <c r="BJ487" s="493" t="n">
        <v>0</v>
      </c>
      <c r="BK487" s="493" t="n">
        <v>0</v>
      </c>
      <c r="BL487" s="493" t="n">
        <v>0</v>
      </c>
      <c r="BM487" s="493" t="n">
        <v>0</v>
      </c>
      <c r="BN487" s="493" t="n">
        <v>0</v>
      </c>
      <c r="BO487" s="493" t="n">
        <v>0</v>
      </c>
      <c r="BP487" s="493" t="n">
        <v>0</v>
      </c>
      <c r="BQ487" s="493" t="n">
        <v>0</v>
      </c>
      <c r="BR487" s="493" t="n">
        <v>0</v>
      </c>
      <c r="BS487" s="493" t="n">
        <v>0</v>
      </c>
      <c r="BT487" s="493" t="n">
        <v>0</v>
      </c>
      <c r="BU487" s="493" t="n">
        <v>0</v>
      </c>
      <c r="BV487" s="493" t="n">
        <v>0</v>
      </c>
      <c r="BW487" s="493" t="n">
        <v>0</v>
      </c>
    </row>
    <row r="488">
      <c r="A488" t="inlineStr">
        <is>
          <t>[C11A1] 심혈관 질환 다중요법 목적의 복합제제 (단일 투약 형태)</t>
        </is>
      </c>
      <c r="B488" t="inlineStr">
        <is>
          <t>휴텍스</t>
        </is>
      </c>
      <c r="C488" t="inlineStr">
        <is>
          <t>엑스아토르</t>
        </is>
      </c>
      <c r="D488" t="inlineStr">
        <is>
          <t>휴텍스</t>
        </is>
      </c>
      <c r="E488" t="inlineStr">
        <is>
          <t>amlodipine besylate  ( as amlodipine),  atorvastatin calcium hydrate  ( as atorvastatin),  valsartan</t>
        </is>
      </c>
      <c r="F488" t="inlineStr">
        <is>
          <t>상급종합병원</t>
        </is>
      </c>
      <c r="G488" t="inlineStr">
        <is>
          <t>Generic</t>
        </is>
      </c>
      <c r="H488" s="493" t="n">
        <v>0</v>
      </c>
      <c r="I488" s="493" t="n">
        <v>0</v>
      </c>
      <c r="J488" s="493" t="n">
        <v>0</v>
      </c>
      <c r="K488" s="493" t="n">
        <v>0</v>
      </c>
      <c r="L488" s="493" t="n">
        <v>0</v>
      </c>
      <c r="M488" s="493" t="n">
        <v>0</v>
      </c>
      <c r="N488" s="493" t="n">
        <v>0</v>
      </c>
      <c r="O488" s="493" t="n">
        <v>0</v>
      </c>
      <c r="P488" s="493" t="n">
        <v>0</v>
      </c>
      <c r="Q488" s="493" t="n">
        <v>0</v>
      </c>
      <c r="R488" s="493" t="n">
        <v>0</v>
      </c>
      <c r="S488" s="493" t="n">
        <v>0</v>
      </c>
      <c r="T488" s="493" t="n">
        <v>0</v>
      </c>
      <c r="U488" s="493" t="n">
        <v>0</v>
      </c>
      <c r="V488" s="493" t="n">
        <v>0</v>
      </c>
      <c r="W488" s="493" t="n">
        <v>0</v>
      </c>
      <c r="X488" s="493" t="n">
        <v>0</v>
      </c>
      <c r="Y488" s="493" t="n">
        <v>0</v>
      </c>
      <c r="Z488" s="493" t="n">
        <v>0</v>
      </c>
      <c r="AA488" s="493" t="n">
        <v>0</v>
      </c>
      <c r="AB488" s="493" t="n">
        <v>0</v>
      </c>
      <c r="AC488" s="493" t="n">
        <v>0</v>
      </c>
      <c r="AD488" s="493" t="n">
        <v>0</v>
      </c>
      <c r="AE488" s="493" t="n">
        <v>0</v>
      </c>
      <c r="AF488" s="493" t="n">
        <v>0</v>
      </c>
      <c r="AG488" s="493" t="n">
        <v>0</v>
      </c>
      <c r="AH488" s="493" t="n">
        <v>0</v>
      </c>
      <c r="AI488" s="493" t="n">
        <v>0</v>
      </c>
      <c r="AJ488" s="493" t="n">
        <v>0</v>
      </c>
      <c r="AK488" s="493" t="n">
        <v>0</v>
      </c>
      <c r="AL488" s="493" t="n">
        <v>0</v>
      </c>
      <c r="AM488" s="493" t="n">
        <v>0</v>
      </c>
      <c r="AN488" s="493" t="n">
        <v>0</v>
      </c>
      <c r="AO488" s="493" t="n">
        <v>0</v>
      </c>
      <c r="AP488" s="493" t="n">
        <v>0</v>
      </c>
      <c r="AQ488" s="493" t="n">
        <v>0</v>
      </c>
      <c r="AR488" s="493" t="n">
        <v>0</v>
      </c>
      <c r="AS488" s="493" t="n">
        <v>0</v>
      </c>
      <c r="AT488" s="493" t="n">
        <v>0</v>
      </c>
      <c r="AU488" s="493" t="n">
        <v>0</v>
      </c>
      <c r="AV488" s="493" t="n">
        <v>0</v>
      </c>
      <c r="AW488" s="493" t="n">
        <v>0</v>
      </c>
      <c r="AX488" s="493" t="n">
        <v>0</v>
      </c>
      <c r="AY488" s="493" t="n">
        <v>0</v>
      </c>
      <c r="AZ488" s="493" t="n">
        <v>0</v>
      </c>
      <c r="BA488" s="493" t="n">
        <v>0</v>
      </c>
      <c r="BB488" s="493" t="n">
        <v>0</v>
      </c>
      <c r="BC488" s="493" t="n">
        <v>0</v>
      </c>
      <c r="BD488" s="493" t="n">
        <v>0</v>
      </c>
      <c r="BE488" s="493" t="n">
        <v>0</v>
      </c>
      <c r="BF488" s="493" t="n">
        <v>0</v>
      </c>
      <c r="BG488" s="493" t="n">
        <v>0</v>
      </c>
      <c r="BH488" s="493" t="n">
        <v>0</v>
      </c>
      <c r="BI488" s="493" t="n">
        <v>0</v>
      </c>
      <c r="BJ488" s="493" t="n">
        <v>0</v>
      </c>
      <c r="BK488" s="493" t="n">
        <v>0</v>
      </c>
      <c r="BL488" s="493" t="n">
        <v>0</v>
      </c>
      <c r="BM488" s="493" t="n">
        <v>3022.5</v>
      </c>
      <c r="BN488" s="493" t="n">
        <v>0</v>
      </c>
      <c r="BO488" s="493" t="n">
        <v>0</v>
      </c>
      <c r="BP488" s="493" t="n">
        <v>0</v>
      </c>
      <c r="BQ488" s="493" t="n">
        <v>0</v>
      </c>
      <c r="BR488" s="493" t="n">
        <v>0</v>
      </c>
      <c r="BS488" s="493" t="n">
        <v>0</v>
      </c>
      <c r="BT488" s="493" t="n">
        <v>0</v>
      </c>
      <c r="BU488" s="493" t="n">
        <v>0</v>
      </c>
      <c r="BV488" s="493" t="n">
        <v>0</v>
      </c>
      <c r="BW488" s="493" t="n">
        <v>0</v>
      </c>
    </row>
    <row r="489">
      <c r="A489" t="inlineStr">
        <is>
          <t>[C11A1] 심혈관 질환 다중요법 목적의 복합제제 (단일 투약 형태)</t>
        </is>
      </c>
      <c r="B489" t="inlineStr">
        <is>
          <t>휴텍스</t>
        </is>
      </c>
      <c r="C489" t="inlineStr">
        <is>
          <t>엑스아토르</t>
        </is>
      </c>
      <c r="D489" t="inlineStr">
        <is>
          <t>휴텍스</t>
        </is>
      </c>
      <c r="E489" t="inlineStr">
        <is>
          <t>amlodipine besylate  ( as amlodipine),  atorvastatin calcium hydrate  ( as atorvastatin),  valsartan</t>
        </is>
      </c>
      <c r="F489" t="inlineStr">
        <is>
          <t>종합병원</t>
        </is>
      </c>
      <c r="G489" t="inlineStr">
        <is>
          <t>Generic</t>
        </is>
      </c>
      <c r="H489" s="493" t="n">
        <v>0</v>
      </c>
      <c r="I489" s="493" t="n">
        <v>0</v>
      </c>
      <c r="J489" s="493" t="n">
        <v>0</v>
      </c>
      <c r="K489" s="493" t="n">
        <v>0</v>
      </c>
      <c r="L489" s="493" t="n">
        <v>0</v>
      </c>
      <c r="M489" s="493" t="n">
        <v>0</v>
      </c>
      <c r="N489" s="493" t="n">
        <v>0</v>
      </c>
      <c r="O489" s="493" t="n">
        <v>0</v>
      </c>
      <c r="P489" s="493" t="n">
        <v>0</v>
      </c>
      <c r="Q489" s="493" t="n">
        <v>0</v>
      </c>
      <c r="R489" s="493" t="n">
        <v>0</v>
      </c>
      <c r="S489" s="493" t="n">
        <v>0</v>
      </c>
      <c r="T489" s="493" t="n">
        <v>0</v>
      </c>
      <c r="U489" s="493" t="n">
        <v>0</v>
      </c>
      <c r="V489" s="493" t="n">
        <v>0</v>
      </c>
      <c r="W489" s="493" t="n">
        <v>0</v>
      </c>
      <c r="X489" s="493" t="n">
        <v>0</v>
      </c>
      <c r="Y489" s="493" t="n">
        <v>0</v>
      </c>
      <c r="Z489" s="493" t="n">
        <v>0</v>
      </c>
      <c r="AA489" s="493" t="n">
        <v>0</v>
      </c>
      <c r="AB489" s="493" t="n">
        <v>0</v>
      </c>
      <c r="AC489" s="493" t="n">
        <v>0</v>
      </c>
      <c r="AD489" s="493" t="n">
        <v>0</v>
      </c>
      <c r="AE489" s="493" t="n">
        <v>0</v>
      </c>
      <c r="AF489" s="493" t="n">
        <v>839.1</v>
      </c>
      <c r="AG489" s="493" t="n">
        <v>0</v>
      </c>
      <c r="AH489" s="493" t="n">
        <v>0</v>
      </c>
      <c r="AI489" s="493" t="n">
        <v>600</v>
      </c>
      <c r="AJ489" s="493" t="n">
        <v>0</v>
      </c>
      <c r="AK489" s="493" t="n">
        <v>1200</v>
      </c>
      <c r="AL489" s="493" t="n">
        <v>400</v>
      </c>
      <c r="AM489" s="493" t="n">
        <v>241.2</v>
      </c>
      <c r="AN489" s="493" t="n">
        <v>641.6</v>
      </c>
      <c r="AO489" s="493" t="n">
        <v>767.6</v>
      </c>
      <c r="AP489" s="493" t="n">
        <v>480</v>
      </c>
      <c r="AQ489" s="493" t="n">
        <v>800</v>
      </c>
      <c r="AR489" s="493" t="n">
        <v>758.1</v>
      </c>
      <c r="AS489" s="493" t="n">
        <v>0</v>
      </c>
      <c r="AT489" s="493" t="n">
        <v>0</v>
      </c>
      <c r="AU489" s="493" t="n">
        <v>0</v>
      </c>
      <c r="AV489" s="493" t="n">
        <v>0</v>
      </c>
      <c r="AW489" s="493" t="n">
        <v>0</v>
      </c>
      <c r="AX489" s="493" t="n">
        <v>0</v>
      </c>
      <c r="AY489" s="493" t="n">
        <v>0</v>
      </c>
      <c r="AZ489" s="493" t="n">
        <v>0</v>
      </c>
      <c r="BA489" s="493" t="n">
        <v>0</v>
      </c>
      <c r="BB489" s="493" t="n">
        <v>0</v>
      </c>
      <c r="BC489" s="493" t="n">
        <v>0</v>
      </c>
      <c r="BD489" s="493" t="n">
        <v>0</v>
      </c>
      <c r="BE489" s="493" t="n">
        <v>1274.7</v>
      </c>
      <c r="BF489" s="493" t="n">
        <v>933.7</v>
      </c>
      <c r="BG489" s="493" t="n">
        <v>2493.6</v>
      </c>
      <c r="BH489" s="493" t="n">
        <v>3648</v>
      </c>
      <c r="BI489" s="493" t="n">
        <v>1672.5</v>
      </c>
      <c r="BJ489" s="493" t="n">
        <v>1439.1</v>
      </c>
      <c r="BK489" s="493" t="n">
        <v>2851.5</v>
      </c>
      <c r="BL489" s="493" t="n">
        <v>2934</v>
      </c>
      <c r="BM489" s="493" t="n">
        <v>1262.46</v>
      </c>
      <c r="BN489" s="493" t="n">
        <v>1943.7</v>
      </c>
      <c r="BO489" s="493" t="n">
        <v>3089.4</v>
      </c>
      <c r="BP489" s="493" t="n">
        <v>2072.7</v>
      </c>
      <c r="BQ489" s="493" t="n">
        <v>1135.2</v>
      </c>
      <c r="BR489" s="493" t="n">
        <v>2693.45</v>
      </c>
      <c r="BS489" s="493" t="n">
        <v>2307.3</v>
      </c>
      <c r="BT489" s="493" t="n">
        <v>853.8</v>
      </c>
      <c r="BU489" s="493" t="n">
        <v>265.36</v>
      </c>
      <c r="BV489" s="493" t="n">
        <v>0</v>
      </c>
      <c r="BW489" s="493" t="n">
        <v>0</v>
      </c>
    </row>
    <row r="490">
      <c r="A490" t="inlineStr">
        <is>
          <t>[C11A1] 심혈관 질환 다중요법 목적의 복합제제 (단일 투약 형태)</t>
        </is>
      </c>
      <c r="B490" t="inlineStr">
        <is>
          <t>휴텍스</t>
        </is>
      </c>
      <c r="C490" t="inlineStr">
        <is>
          <t>엑스아토르</t>
        </is>
      </c>
      <c r="D490" t="inlineStr">
        <is>
          <t>휴텍스</t>
        </is>
      </c>
      <c r="E490" t="inlineStr">
        <is>
          <t>amlodipine besylate  ( as amlodipine),  atorvastatin calcium hydrate  ( as atorvastatin),  valsartan</t>
        </is>
      </c>
      <c r="F490" t="inlineStr">
        <is>
          <t>병원</t>
        </is>
      </c>
      <c r="G490" t="inlineStr">
        <is>
          <t>Generic</t>
        </is>
      </c>
      <c r="H490" s="493" t="n">
        <v>0</v>
      </c>
      <c r="I490" s="493" t="n">
        <v>0</v>
      </c>
      <c r="J490" s="493" t="n">
        <v>0</v>
      </c>
      <c r="K490" s="493" t="n">
        <v>0</v>
      </c>
      <c r="L490" s="493" t="n">
        <v>0</v>
      </c>
      <c r="M490" s="493" t="n">
        <v>0</v>
      </c>
      <c r="N490" s="493" t="n">
        <v>0</v>
      </c>
      <c r="O490" s="493" t="n">
        <v>0</v>
      </c>
      <c r="P490" s="493" t="n">
        <v>0</v>
      </c>
      <c r="Q490" s="493" t="n">
        <v>0</v>
      </c>
      <c r="R490" s="493" t="n">
        <v>0</v>
      </c>
      <c r="S490" s="493" t="n">
        <v>0</v>
      </c>
      <c r="T490" s="493" t="n">
        <v>0</v>
      </c>
      <c r="U490" s="493" t="n">
        <v>0</v>
      </c>
      <c r="V490" s="493" t="n">
        <v>0</v>
      </c>
      <c r="W490" s="493" t="n">
        <v>0</v>
      </c>
      <c r="X490" s="493" t="n">
        <v>0</v>
      </c>
      <c r="Y490" s="493" t="n">
        <v>0</v>
      </c>
      <c r="Z490" s="493" t="n">
        <v>0</v>
      </c>
      <c r="AA490" s="493" t="n">
        <v>0</v>
      </c>
      <c r="AB490" s="493" t="n">
        <v>0</v>
      </c>
      <c r="AC490" s="493" t="n">
        <v>0</v>
      </c>
      <c r="AD490" s="493" t="n">
        <v>0</v>
      </c>
      <c r="AE490" s="493" t="n">
        <v>0</v>
      </c>
      <c r="AF490" s="493" t="n">
        <v>0</v>
      </c>
      <c r="AG490" s="493" t="n">
        <v>0</v>
      </c>
      <c r="AH490" s="493" t="n">
        <v>0</v>
      </c>
      <c r="AI490" s="493" t="n">
        <v>0</v>
      </c>
      <c r="AJ490" s="493" t="n">
        <v>0</v>
      </c>
      <c r="AK490" s="493" t="n">
        <v>0</v>
      </c>
      <c r="AL490" s="493" t="n">
        <v>0</v>
      </c>
      <c r="AM490" s="493" t="n">
        <v>0</v>
      </c>
      <c r="AN490" s="493" t="n">
        <v>0</v>
      </c>
      <c r="AO490" s="493" t="n">
        <v>0</v>
      </c>
      <c r="AP490" s="493" t="n">
        <v>0</v>
      </c>
      <c r="AQ490" s="493" t="n">
        <v>0</v>
      </c>
      <c r="AR490" s="493" t="n">
        <v>0</v>
      </c>
      <c r="AS490" s="493" t="n">
        <v>78.3</v>
      </c>
      <c r="AT490" s="493" t="n">
        <v>0</v>
      </c>
      <c r="AU490" s="493" t="n">
        <v>0</v>
      </c>
      <c r="AV490" s="493" t="n">
        <v>0</v>
      </c>
      <c r="AW490" s="493" t="n">
        <v>0</v>
      </c>
      <c r="AX490" s="493" t="n">
        <v>0</v>
      </c>
      <c r="AY490" s="493" t="n">
        <v>0</v>
      </c>
      <c r="AZ490" s="493" t="n">
        <v>0</v>
      </c>
      <c r="BA490" s="493" t="n">
        <v>0</v>
      </c>
      <c r="BB490" s="493" t="n">
        <v>0</v>
      </c>
      <c r="BC490" s="493" t="n">
        <v>0</v>
      </c>
      <c r="BD490" s="493" t="n">
        <v>0</v>
      </c>
      <c r="BE490" s="493" t="n">
        <v>0</v>
      </c>
      <c r="BF490" s="493" t="n">
        <v>0</v>
      </c>
      <c r="BG490" s="493" t="n">
        <v>0</v>
      </c>
      <c r="BH490" s="493" t="n">
        <v>0</v>
      </c>
      <c r="BI490" s="493" t="n">
        <v>0</v>
      </c>
      <c r="BJ490" s="493" t="n">
        <v>0</v>
      </c>
      <c r="BK490" s="493" t="n">
        <v>0</v>
      </c>
      <c r="BL490" s="493" t="n">
        <v>0</v>
      </c>
      <c r="BM490" s="493" t="n">
        <v>0</v>
      </c>
      <c r="BN490" s="493" t="n">
        <v>0</v>
      </c>
      <c r="BO490" s="493" t="n">
        <v>0</v>
      </c>
      <c r="BP490" s="493" t="n">
        <v>0</v>
      </c>
      <c r="BQ490" s="493" t="n">
        <v>0</v>
      </c>
      <c r="BR490" s="493" t="n">
        <v>0</v>
      </c>
      <c r="BS490" s="493" t="n">
        <v>35.4</v>
      </c>
      <c r="BT490" s="493" t="n">
        <v>0</v>
      </c>
      <c r="BU490" s="493" t="n">
        <v>0</v>
      </c>
      <c r="BV490" s="493" t="n">
        <v>0</v>
      </c>
      <c r="BW490" s="493" t="n">
        <v>0</v>
      </c>
    </row>
    <row r="491">
      <c r="A491" t="inlineStr">
        <is>
          <t>[C11A1] 심혈관 질환 다중요법 목적의 복합제제 (단일 투약 형태)</t>
        </is>
      </c>
      <c r="B491" t="inlineStr">
        <is>
          <t>휴텍스</t>
        </is>
      </c>
      <c r="C491" t="inlineStr">
        <is>
          <t>엑스아토르</t>
        </is>
      </c>
      <c r="D491" t="inlineStr">
        <is>
          <t>휴텍스</t>
        </is>
      </c>
      <c r="E491" t="inlineStr">
        <is>
          <t>amlodipine besylate  ( as amlodipine),  atorvastatin calcium hydrate  ( as atorvastatin),  valsartan</t>
        </is>
      </c>
      <c r="F491" t="inlineStr">
        <is>
          <t>의원</t>
        </is>
      </c>
      <c r="G491" t="inlineStr">
        <is>
          <t>Generic</t>
        </is>
      </c>
      <c r="H491" s="493" t="n">
        <v>0</v>
      </c>
      <c r="I491" s="493" t="n">
        <v>0</v>
      </c>
      <c r="J491" s="493" t="n">
        <v>0</v>
      </c>
      <c r="K491" s="493" t="n">
        <v>0</v>
      </c>
      <c r="L491" s="493" t="n">
        <v>0</v>
      </c>
      <c r="M491" s="493" t="n">
        <v>0</v>
      </c>
      <c r="N491" s="493" t="n">
        <v>0</v>
      </c>
      <c r="O491" s="493" t="n">
        <v>0</v>
      </c>
      <c r="P491" s="493" t="n">
        <v>0</v>
      </c>
      <c r="Q491" s="493" t="n">
        <v>0</v>
      </c>
      <c r="R491" s="493" t="n">
        <v>0</v>
      </c>
      <c r="S491" s="493" t="n">
        <v>0</v>
      </c>
      <c r="T491" s="493" t="n">
        <v>0</v>
      </c>
      <c r="U491" s="493" t="n">
        <v>0</v>
      </c>
      <c r="V491" s="493" t="n">
        <v>0</v>
      </c>
      <c r="W491" s="493" t="n">
        <v>0</v>
      </c>
      <c r="X491" s="493" t="n">
        <v>0</v>
      </c>
      <c r="Y491" s="493" t="n">
        <v>0</v>
      </c>
      <c r="Z491" s="493" t="n">
        <v>0</v>
      </c>
      <c r="AA491" s="493" t="n">
        <v>0</v>
      </c>
      <c r="AB491" s="493" t="n">
        <v>0</v>
      </c>
      <c r="AC491" s="493" t="n">
        <v>0</v>
      </c>
      <c r="AD491" s="493" t="n">
        <v>0</v>
      </c>
      <c r="AE491" s="493" t="n">
        <v>0</v>
      </c>
      <c r="AF491" s="493" t="n">
        <v>1598.92</v>
      </c>
      <c r="AG491" s="493" t="n">
        <v>0</v>
      </c>
      <c r="AH491" s="493" t="n">
        <v>2544.63</v>
      </c>
      <c r="AI491" s="493" t="n">
        <v>1659.44</v>
      </c>
      <c r="AJ491" s="493" t="n">
        <v>4232.92</v>
      </c>
      <c r="AK491" s="493" t="n">
        <v>2113.82</v>
      </c>
      <c r="AL491" s="493" t="n">
        <v>3267.4</v>
      </c>
      <c r="AM491" s="493" t="n">
        <v>3735.42</v>
      </c>
      <c r="AN491" s="493" t="n">
        <v>1848.4</v>
      </c>
      <c r="AO491" s="493" t="n">
        <v>3257.9</v>
      </c>
      <c r="AP491" s="493" t="n">
        <v>7455.2</v>
      </c>
      <c r="AQ491" s="493" t="n">
        <v>6127.71</v>
      </c>
      <c r="AR491" s="493" t="n">
        <v>9340.01</v>
      </c>
      <c r="AS491" s="493" t="n">
        <v>6339.78</v>
      </c>
      <c r="AT491" s="493" t="n">
        <v>5524.82</v>
      </c>
      <c r="AU491" s="493" t="n">
        <v>5249.6</v>
      </c>
      <c r="AV491" s="493" t="n">
        <v>5351.29</v>
      </c>
      <c r="AW491" s="493" t="n">
        <v>4215.1</v>
      </c>
      <c r="AX491" s="493" t="n">
        <v>4206.39</v>
      </c>
      <c r="AY491" s="493" t="n">
        <v>2680.9</v>
      </c>
      <c r="AZ491" s="493" t="n">
        <v>3272.72</v>
      </c>
      <c r="BA491" s="493" t="n">
        <v>2623.68</v>
      </c>
      <c r="BB491" s="493" t="n">
        <v>2269.9</v>
      </c>
      <c r="BC491" s="493" t="n">
        <v>2786.16</v>
      </c>
      <c r="BD491" s="493" t="n">
        <v>1733.2</v>
      </c>
      <c r="BE491" s="493" t="n">
        <v>2474.6</v>
      </c>
      <c r="BF491" s="493" t="n">
        <v>3449.2</v>
      </c>
      <c r="BG491" s="493" t="n">
        <v>2614.38</v>
      </c>
      <c r="BH491" s="493" t="n">
        <v>2686.45</v>
      </c>
      <c r="BI491" s="493" t="n">
        <v>2572.6</v>
      </c>
      <c r="BJ491" s="493" t="n">
        <v>2245.6</v>
      </c>
      <c r="BK491" s="493" t="n">
        <v>2521.74</v>
      </c>
      <c r="BL491" s="493" t="n">
        <v>3033.35</v>
      </c>
      <c r="BM491" s="493" t="n">
        <v>2549.46</v>
      </c>
      <c r="BN491" s="493" t="n">
        <v>1324.8</v>
      </c>
      <c r="BO491" s="493" t="n">
        <v>1535.1</v>
      </c>
      <c r="BP491" s="493" t="n">
        <v>1578</v>
      </c>
      <c r="BQ491" s="493" t="n">
        <v>1400.67</v>
      </c>
      <c r="BR491" s="493" t="n">
        <v>1409.26</v>
      </c>
      <c r="BS491" s="493" t="n">
        <v>533.7</v>
      </c>
      <c r="BT491" s="493" t="n">
        <v>342.9</v>
      </c>
      <c r="BU491" s="493" t="n">
        <v>737.42</v>
      </c>
      <c r="BV491" s="493" t="n">
        <v>0</v>
      </c>
      <c r="BW491" s="493" t="n">
        <v>0</v>
      </c>
    </row>
    <row r="492">
      <c r="A492" t="inlineStr">
        <is>
          <t>[C11A1] 심혈관 질환 다중요법 목적의 복합제제 (단일 투약 형태)</t>
        </is>
      </c>
      <c r="B492" t="inlineStr">
        <is>
          <t>휴텍스</t>
        </is>
      </c>
      <c r="C492" t="inlineStr">
        <is>
          <t>엑스아토르</t>
        </is>
      </c>
      <c r="D492" t="inlineStr">
        <is>
          <t>휴텍스</t>
        </is>
      </c>
      <c r="E492" t="inlineStr">
        <is>
          <t>amlodipine besylate  ( as amlodipine),  atorvastatin calcium hydrate  ( as atorvastatin),  valsartan</t>
        </is>
      </c>
      <c r="F492" t="inlineStr">
        <is>
          <t>보건소</t>
        </is>
      </c>
      <c r="G492" t="inlineStr">
        <is>
          <t>Generic</t>
        </is>
      </c>
      <c r="H492" s="493" t="n">
        <v>0</v>
      </c>
      <c r="I492" s="493" t="n">
        <v>0</v>
      </c>
      <c r="J492" s="493" t="n">
        <v>0</v>
      </c>
      <c r="K492" s="493" t="n">
        <v>0</v>
      </c>
      <c r="L492" s="493" t="n">
        <v>0</v>
      </c>
      <c r="M492" s="493" t="n">
        <v>0</v>
      </c>
      <c r="N492" s="493" t="n">
        <v>0</v>
      </c>
      <c r="O492" s="493" t="n">
        <v>0</v>
      </c>
      <c r="P492" s="493" t="n">
        <v>0</v>
      </c>
      <c r="Q492" s="493" t="n">
        <v>0</v>
      </c>
      <c r="R492" s="493" t="n">
        <v>0</v>
      </c>
      <c r="S492" s="493" t="n">
        <v>0</v>
      </c>
      <c r="T492" s="493" t="n">
        <v>0</v>
      </c>
      <c r="U492" s="493" t="n">
        <v>0</v>
      </c>
      <c r="V492" s="493" t="n">
        <v>0</v>
      </c>
      <c r="W492" s="493" t="n">
        <v>0</v>
      </c>
      <c r="X492" s="493" t="n">
        <v>0</v>
      </c>
      <c r="Y492" s="493" t="n">
        <v>0</v>
      </c>
      <c r="Z492" s="493" t="n">
        <v>0</v>
      </c>
      <c r="AA492" s="493" t="n">
        <v>0</v>
      </c>
      <c r="AB492" s="493" t="n">
        <v>0</v>
      </c>
      <c r="AC492" s="493" t="n">
        <v>0</v>
      </c>
      <c r="AD492" s="493" t="n">
        <v>0</v>
      </c>
      <c r="AE492" s="493" t="n">
        <v>0</v>
      </c>
      <c r="AF492" s="493" t="n">
        <v>0</v>
      </c>
      <c r="AG492" s="493" t="n">
        <v>0</v>
      </c>
      <c r="AH492" s="493" t="n">
        <v>0</v>
      </c>
      <c r="AI492" s="493" t="n">
        <v>0</v>
      </c>
      <c r="AJ492" s="493" t="n">
        <v>0</v>
      </c>
      <c r="AK492" s="493" t="n">
        <v>0</v>
      </c>
      <c r="AL492" s="493" t="n">
        <v>0</v>
      </c>
      <c r="AM492" s="493" t="n">
        <v>222</v>
      </c>
      <c r="AN492" s="493" t="n">
        <v>0</v>
      </c>
      <c r="AO492" s="493" t="n">
        <v>197.4</v>
      </c>
      <c r="AP492" s="493" t="n">
        <v>88.98</v>
      </c>
      <c r="AQ492" s="493" t="n">
        <v>158.4</v>
      </c>
      <c r="AR492" s="493" t="n">
        <v>33.9</v>
      </c>
      <c r="AS492" s="493" t="n">
        <v>229.5</v>
      </c>
      <c r="AT492" s="493" t="n">
        <v>27.6</v>
      </c>
      <c r="AU492" s="493" t="n">
        <v>30.6</v>
      </c>
      <c r="AV492" s="493" t="n">
        <v>0</v>
      </c>
      <c r="AW492" s="493" t="n">
        <v>85.36</v>
      </c>
      <c r="AX492" s="493" t="n">
        <v>682.8</v>
      </c>
      <c r="AY492" s="493" t="n">
        <v>0</v>
      </c>
      <c r="AZ492" s="493" t="n">
        <v>36</v>
      </c>
      <c r="BA492" s="493" t="n">
        <v>41.4</v>
      </c>
      <c r="BB492" s="493" t="n">
        <v>81.73999999999999</v>
      </c>
      <c r="BC492" s="493" t="n">
        <v>0</v>
      </c>
      <c r="BD492" s="493" t="n">
        <v>96</v>
      </c>
      <c r="BE492" s="493" t="n">
        <v>0</v>
      </c>
      <c r="BF492" s="493" t="n">
        <v>1680.89</v>
      </c>
      <c r="BG492" s="493" t="n">
        <v>0</v>
      </c>
      <c r="BH492" s="493" t="n">
        <v>60.6</v>
      </c>
      <c r="BI492" s="493" t="n">
        <v>0</v>
      </c>
      <c r="BJ492" s="493" t="n">
        <v>74.40000000000001</v>
      </c>
      <c r="BK492" s="493" t="n">
        <v>0</v>
      </c>
      <c r="BL492" s="493" t="n">
        <v>93</v>
      </c>
      <c r="BM492" s="493" t="n">
        <v>0</v>
      </c>
      <c r="BN492" s="493" t="n">
        <v>90</v>
      </c>
      <c r="BO492" s="493" t="n">
        <v>0</v>
      </c>
      <c r="BP492" s="493" t="n">
        <v>0</v>
      </c>
      <c r="BQ492" s="493" t="n">
        <v>100.64</v>
      </c>
      <c r="BR492" s="493" t="n">
        <v>0</v>
      </c>
      <c r="BS492" s="493" t="n">
        <v>81</v>
      </c>
      <c r="BT492" s="493" t="n">
        <v>0</v>
      </c>
      <c r="BU492" s="493" t="n">
        <v>109.21</v>
      </c>
      <c r="BV492" s="493" t="n">
        <v>0</v>
      </c>
      <c r="BW492" s="493" t="n">
        <v>0</v>
      </c>
    </row>
    <row r="493">
      <c r="A493" t="inlineStr">
        <is>
          <t>[C11A1] 심혈관 질환 다중요법 목적의 복합제제 (단일 투약 형태)</t>
        </is>
      </c>
      <c r="B493" t="inlineStr">
        <is>
          <t>휴텍스</t>
        </is>
      </c>
      <c r="C493" t="inlineStr">
        <is>
          <t>엑스아토르</t>
        </is>
      </c>
      <c r="D493" t="inlineStr">
        <is>
          <t>휴텍스</t>
        </is>
      </c>
      <c r="E493" t="inlineStr">
        <is>
          <t>amlodipine besylate  ( as amlodipine),  atorvastatin calcium hydrate  ( as atorvastatin),  valsartan</t>
        </is>
      </c>
      <c r="F493" t="inlineStr">
        <is>
          <t>기타(치과의원, 치과병원 등)</t>
        </is>
      </c>
      <c r="G493" t="inlineStr">
        <is>
          <t>Generic</t>
        </is>
      </c>
      <c r="H493" s="493" t="n">
        <v>0</v>
      </c>
      <c r="I493" s="493" t="n">
        <v>0</v>
      </c>
      <c r="J493" s="493" t="n">
        <v>0</v>
      </c>
      <c r="K493" s="493" t="n">
        <v>0</v>
      </c>
      <c r="L493" s="493" t="n">
        <v>0</v>
      </c>
      <c r="M493" s="493" t="n">
        <v>0</v>
      </c>
      <c r="N493" s="493" t="n">
        <v>0</v>
      </c>
      <c r="O493" s="493" t="n">
        <v>0</v>
      </c>
      <c r="P493" s="493" t="n">
        <v>0</v>
      </c>
      <c r="Q493" s="493" t="n">
        <v>0</v>
      </c>
      <c r="R493" s="493" t="n">
        <v>0</v>
      </c>
      <c r="S493" s="493" t="n">
        <v>0</v>
      </c>
      <c r="T493" s="493" t="n">
        <v>0</v>
      </c>
      <c r="U493" s="493" t="n">
        <v>0</v>
      </c>
      <c r="V493" s="493" t="n">
        <v>0</v>
      </c>
      <c r="W493" s="493" t="n">
        <v>0</v>
      </c>
      <c r="X493" s="493" t="n">
        <v>0</v>
      </c>
      <c r="Y493" s="493" t="n">
        <v>0</v>
      </c>
      <c r="Z493" s="493" t="n">
        <v>0</v>
      </c>
      <c r="AA493" s="493" t="n">
        <v>0</v>
      </c>
      <c r="AB493" s="493" t="n">
        <v>0</v>
      </c>
      <c r="AC493" s="493" t="n">
        <v>0</v>
      </c>
      <c r="AD493" s="493" t="n">
        <v>0</v>
      </c>
      <c r="AE493" s="493" t="n">
        <v>0</v>
      </c>
      <c r="AF493" s="493" t="n">
        <v>0</v>
      </c>
      <c r="AG493" s="493" t="n">
        <v>0</v>
      </c>
      <c r="AH493" s="493" t="n">
        <v>0</v>
      </c>
      <c r="AI493" s="493" t="n">
        <v>0</v>
      </c>
      <c r="AJ493" s="493" t="n">
        <v>0</v>
      </c>
      <c r="AK493" s="493" t="n">
        <v>0</v>
      </c>
      <c r="AL493" s="493" t="n">
        <v>0</v>
      </c>
      <c r="AM493" s="493" t="n">
        <v>0</v>
      </c>
      <c r="AN493" s="493" t="n">
        <v>0</v>
      </c>
      <c r="AO493" s="493" t="n">
        <v>0</v>
      </c>
      <c r="AP493" s="493" t="n">
        <v>0</v>
      </c>
      <c r="AQ493" s="493" t="n">
        <v>0</v>
      </c>
      <c r="AR493" s="493" t="n">
        <v>0</v>
      </c>
      <c r="AS493" s="493" t="n">
        <v>0</v>
      </c>
      <c r="AT493" s="493" t="n">
        <v>0</v>
      </c>
      <c r="AU493" s="493" t="n">
        <v>86.09999999999999</v>
      </c>
      <c r="AV493" s="493" t="n">
        <v>0</v>
      </c>
      <c r="AW493" s="493" t="n">
        <v>0</v>
      </c>
      <c r="AX493" s="493" t="n">
        <v>0</v>
      </c>
      <c r="AY493" s="493" t="n">
        <v>0</v>
      </c>
      <c r="AZ493" s="493" t="n">
        <v>0</v>
      </c>
      <c r="BA493" s="493" t="n">
        <v>0</v>
      </c>
      <c r="BB493" s="493" t="n">
        <v>0</v>
      </c>
      <c r="BC493" s="493" t="n">
        <v>0</v>
      </c>
      <c r="BD493" s="493" t="n">
        <v>0</v>
      </c>
      <c r="BE493" s="493" t="n">
        <v>0</v>
      </c>
      <c r="BF493" s="493" t="n">
        <v>0</v>
      </c>
      <c r="BG493" s="493" t="n">
        <v>0</v>
      </c>
      <c r="BH493" s="493" t="n">
        <v>0</v>
      </c>
      <c r="BI493" s="493" t="n">
        <v>0</v>
      </c>
      <c r="BJ493" s="493" t="n">
        <v>0</v>
      </c>
      <c r="BK493" s="493" t="n">
        <v>0</v>
      </c>
      <c r="BL493" s="493" t="n">
        <v>0</v>
      </c>
      <c r="BM493" s="493" t="n">
        <v>0</v>
      </c>
      <c r="BN493" s="493" t="n">
        <v>0</v>
      </c>
      <c r="BO493" s="493" t="n">
        <v>0</v>
      </c>
      <c r="BP493" s="493" t="n">
        <v>0</v>
      </c>
      <c r="BQ493" s="493" t="n">
        <v>0</v>
      </c>
      <c r="BR493" s="493" t="n">
        <v>0</v>
      </c>
      <c r="BS493" s="493" t="n">
        <v>0</v>
      </c>
      <c r="BT493" s="493" t="n">
        <v>0</v>
      </c>
      <c r="BU493" s="493" t="n">
        <v>0</v>
      </c>
      <c r="BV493" s="493" t="n">
        <v>0</v>
      </c>
      <c r="BW493" s="493" t="n">
        <v>0</v>
      </c>
    </row>
    <row r="494">
      <c r="A494" t="inlineStr">
        <is>
          <t>[C11A1] 심혈관 질환 다중요법 목적의 복합제제 (단일 투약 형태)</t>
        </is>
      </c>
      <c r="B494" t="inlineStr">
        <is>
          <t>휴텍스</t>
        </is>
      </c>
      <c r="C494" t="inlineStr">
        <is>
          <t>엑스크레스바</t>
        </is>
      </c>
      <c r="D494" t="inlineStr">
        <is>
          <t>휴텍스</t>
        </is>
      </c>
      <c r="E494" t="inlineStr">
        <is>
          <t>amlodipine besylate  ( as amlodipine),  rosuvastatin calcium  ( as rosuvastatin),  valsartan</t>
        </is>
      </c>
      <c r="F494" t="inlineStr">
        <is>
          <t>병원</t>
        </is>
      </c>
      <c r="G494" t="inlineStr">
        <is>
          <t>Generic</t>
        </is>
      </c>
      <c r="H494" s="493" t="n">
        <v>0</v>
      </c>
      <c r="I494" s="493" t="n">
        <v>0</v>
      </c>
      <c r="J494" s="493" t="n">
        <v>0</v>
      </c>
      <c r="K494" s="493" t="n">
        <v>0</v>
      </c>
      <c r="L494" s="493" t="n">
        <v>0</v>
      </c>
      <c r="M494" s="493" t="n">
        <v>0</v>
      </c>
      <c r="N494" s="493" t="n">
        <v>0</v>
      </c>
      <c r="O494" s="493" t="n">
        <v>0</v>
      </c>
      <c r="P494" s="493" t="n">
        <v>0</v>
      </c>
      <c r="Q494" s="493" t="n">
        <v>0</v>
      </c>
      <c r="R494" s="493" t="n">
        <v>0</v>
      </c>
      <c r="S494" s="493" t="n">
        <v>0</v>
      </c>
      <c r="T494" s="493" t="n">
        <v>0</v>
      </c>
      <c r="U494" s="493" t="n">
        <v>0</v>
      </c>
      <c r="V494" s="493" t="n">
        <v>0</v>
      </c>
      <c r="W494" s="493" t="n">
        <v>0</v>
      </c>
      <c r="X494" s="493" t="n">
        <v>0</v>
      </c>
      <c r="Y494" s="493" t="n">
        <v>0</v>
      </c>
      <c r="Z494" s="493" t="n">
        <v>0</v>
      </c>
      <c r="AA494" s="493" t="n">
        <v>0</v>
      </c>
      <c r="AB494" s="493" t="n">
        <v>0</v>
      </c>
      <c r="AC494" s="493" t="n">
        <v>0</v>
      </c>
      <c r="AD494" s="493" t="n">
        <v>936</v>
      </c>
      <c r="AE494" s="493" t="n">
        <v>752</v>
      </c>
      <c r="AF494" s="493" t="n">
        <v>636</v>
      </c>
      <c r="AG494" s="493" t="n">
        <v>680</v>
      </c>
      <c r="AH494" s="493" t="n">
        <v>950.77</v>
      </c>
      <c r="AI494" s="493" t="n">
        <v>1148</v>
      </c>
      <c r="AJ494" s="493" t="n">
        <v>1076</v>
      </c>
      <c r="AK494" s="493" t="n">
        <v>1292</v>
      </c>
      <c r="AL494" s="493" t="n">
        <v>1514.56</v>
      </c>
      <c r="AM494" s="493" t="n">
        <v>1028.28</v>
      </c>
      <c r="AN494" s="493" t="n">
        <v>1160</v>
      </c>
      <c r="AO494" s="493" t="n">
        <v>1088</v>
      </c>
      <c r="AP494" s="493" t="n">
        <v>654.5</v>
      </c>
      <c r="AQ494" s="493" t="n">
        <v>1008</v>
      </c>
      <c r="AR494" s="493" t="n">
        <v>508</v>
      </c>
      <c r="AS494" s="493" t="n">
        <v>119.7</v>
      </c>
      <c r="AT494" s="493" t="n">
        <v>0</v>
      </c>
      <c r="AU494" s="493" t="n">
        <v>0</v>
      </c>
      <c r="AV494" s="493" t="n">
        <v>0</v>
      </c>
      <c r="AW494" s="493" t="n">
        <v>0</v>
      </c>
      <c r="AX494" s="493" t="n">
        <v>0</v>
      </c>
      <c r="AY494" s="493" t="n">
        <v>0</v>
      </c>
      <c r="AZ494" s="493" t="n">
        <v>0</v>
      </c>
      <c r="BA494" s="493" t="n">
        <v>0</v>
      </c>
      <c r="BB494" s="493" t="n">
        <v>0</v>
      </c>
      <c r="BC494" s="493" t="n">
        <v>0</v>
      </c>
      <c r="BD494" s="493" t="n">
        <v>0</v>
      </c>
      <c r="BE494" s="493" t="n">
        <v>0</v>
      </c>
      <c r="BF494" s="493" t="n">
        <v>0</v>
      </c>
      <c r="BG494" s="493" t="n">
        <v>0</v>
      </c>
      <c r="BH494" s="493" t="n">
        <v>0</v>
      </c>
      <c r="BI494" s="493" t="n">
        <v>0</v>
      </c>
      <c r="BJ494" s="493" t="n">
        <v>0</v>
      </c>
      <c r="BK494" s="493" t="n">
        <v>0</v>
      </c>
      <c r="BL494" s="493" t="n">
        <v>0</v>
      </c>
      <c r="BM494" s="493" t="n">
        <v>0</v>
      </c>
      <c r="BN494" s="493" t="n">
        <v>0</v>
      </c>
      <c r="BO494" s="493" t="n">
        <v>0</v>
      </c>
      <c r="BP494" s="493" t="n">
        <v>0</v>
      </c>
      <c r="BQ494" s="493" t="n">
        <v>0</v>
      </c>
      <c r="BR494" s="493" t="n">
        <v>0</v>
      </c>
      <c r="BS494" s="493" t="n">
        <v>0</v>
      </c>
      <c r="BT494" s="493" t="n">
        <v>0</v>
      </c>
      <c r="BU494" s="493" t="n">
        <v>0</v>
      </c>
      <c r="BV494" s="493" t="n">
        <v>0</v>
      </c>
      <c r="BW494" s="493" t="n">
        <v>0</v>
      </c>
    </row>
    <row r="495">
      <c r="A495" t="inlineStr">
        <is>
          <t>[C11A1] 심혈관 질환 다중요법 목적의 복합제제 (단일 투약 형태)</t>
        </is>
      </c>
      <c r="B495" t="inlineStr">
        <is>
          <t>휴텍스</t>
        </is>
      </c>
      <c r="C495" t="inlineStr">
        <is>
          <t>엑스크레스바</t>
        </is>
      </c>
      <c r="D495" t="inlineStr">
        <is>
          <t>휴텍스</t>
        </is>
      </c>
      <c r="E495" t="inlineStr">
        <is>
          <t>amlodipine besylate  ( as amlodipine),  rosuvastatin calcium  ( as rosuvastatin),  valsartan</t>
        </is>
      </c>
      <c r="F495" t="inlineStr">
        <is>
          <t>의원</t>
        </is>
      </c>
      <c r="G495" t="inlineStr">
        <is>
          <t>Generic</t>
        </is>
      </c>
      <c r="H495" s="493" t="n">
        <v>0</v>
      </c>
      <c r="I495" s="493" t="n">
        <v>0</v>
      </c>
      <c r="J495" s="493" t="n">
        <v>0</v>
      </c>
      <c r="K495" s="493" t="n">
        <v>0</v>
      </c>
      <c r="L495" s="493" t="n">
        <v>0</v>
      </c>
      <c r="M495" s="493" t="n">
        <v>0</v>
      </c>
      <c r="N495" s="493" t="n">
        <v>0</v>
      </c>
      <c r="O495" s="493" t="n">
        <v>0</v>
      </c>
      <c r="P495" s="493" t="n">
        <v>0</v>
      </c>
      <c r="Q495" s="493" t="n">
        <v>0</v>
      </c>
      <c r="R495" s="493" t="n">
        <v>0</v>
      </c>
      <c r="S495" s="493" t="n">
        <v>0</v>
      </c>
      <c r="T495" s="493" t="n">
        <v>0</v>
      </c>
      <c r="U495" s="493" t="n">
        <v>0</v>
      </c>
      <c r="V495" s="493" t="n">
        <v>0</v>
      </c>
      <c r="W495" s="493" t="n">
        <v>0</v>
      </c>
      <c r="X495" s="493" t="n">
        <v>0</v>
      </c>
      <c r="Y495" s="493" t="n">
        <v>0</v>
      </c>
      <c r="Z495" s="493" t="n">
        <v>0</v>
      </c>
      <c r="AA495" s="493" t="n">
        <v>0</v>
      </c>
      <c r="AB495" s="493" t="n">
        <v>3360.54</v>
      </c>
      <c r="AC495" s="493" t="n">
        <v>4607.11</v>
      </c>
      <c r="AD495" s="493" t="n">
        <v>4367.55</v>
      </c>
      <c r="AE495" s="493" t="n">
        <v>9226.559999999999</v>
      </c>
      <c r="AF495" s="493" t="n">
        <v>10934.64</v>
      </c>
      <c r="AG495" s="493" t="n">
        <v>15505.6</v>
      </c>
      <c r="AH495" s="493" t="n">
        <v>22631.91</v>
      </c>
      <c r="AI495" s="493" t="n">
        <v>20468.44</v>
      </c>
      <c r="AJ495" s="493" t="n">
        <v>26335.72</v>
      </c>
      <c r="AK495" s="493" t="n">
        <v>15241.5</v>
      </c>
      <c r="AL495" s="493" t="n">
        <v>35529.31</v>
      </c>
      <c r="AM495" s="493" t="n">
        <v>27555.47</v>
      </c>
      <c r="AN495" s="493" t="n">
        <v>29349.48</v>
      </c>
      <c r="AO495" s="493" t="n">
        <v>33626.75</v>
      </c>
      <c r="AP495" s="493" t="n">
        <v>19994.74</v>
      </c>
      <c r="AQ495" s="493" t="n">
        <v>20477.12</v>
      </c>
      <c r="AR495" s="493" t="n">
        <v>20201.58</v>
      </c>
      <c r="AS495" s="493" t="n">
        <v>12255.5</v>
      </c>
      <c r="AT495" s="493" t="n">
        <v>9013.799999999999</v>
      </c>
      <c r="AU495" s="493" t="n">
        <v>10379.25</v>
      </c>
      <c r="AV495" s="493" t="n">
        <v>7854</v>
      </c>
      <c r="AW495" s="493" t="n">
        <v>9357.4</v>
      </c>
      <c r="AX495" s="493" t="n">
        <v>8123</v>
      </c>
      <c r="AY495" s="493" t="n">
        <v>9999.1</v>
      </c>
      <c r="AZ495" s="493" t="n">
        <v>10542.4</v>
      </c>
      <c r="BA495" s="493" t="n">
        <v>9873.1</v>
      </c>
      <c r="BB495" s="493" t="n">
        <v>18019.59</v>
      </c>
      <c r="BC495" s="493" t="n">
        <v>21309.8</v>
      </c>
      <c r="BD495" s="493" t="n">
        <v>18637.96</v>
      </c>
      <c r="BE495" s="493" t="n">
        <v>3715.2</v>
      </c>
      <c r="BF495" s="493" t="n">
        <v>0</v>
      </c>
      <c r="BG495" s="493" t="n">
        <v>0</v>
      </c>
      <c r="BH495" s="493" t="n">
        <v>0</v>
      </c>
      <c r="BI495" s="493" t="n">
        <v>0</v>
      </c>
      <c r="BJ495" s="493" t="n">
        <v>0</v>
      </c>
      <c r="BK495" s="493" t="n">
        <v>0</v>
      </c>
      <c r="BL495" s="493" t="n">
        <v>0</v>
      </c>
      <c r="BM495" s="493" t="n">
        <v>0</v>
      </c>
      <c r="BN495" s="493" t="n">
        <v>0</v>
      </c>
      <c r="BO495" s="493" t="n">
        <v>0</v>
      </c>
      <c r="BP495" s="493" t="n">
        <v>0</v>
      </c>
      <c r="BQ495" s="493" t="n">
        <v>0</v>
      </c>
      <c r="BR495" s="493" t="n">
        <v>0</v>
      </c>
      <c r="BS495" s="493" t="n">
        <v>0</v>
      </c>
      <c r="BT495" s="493" t="n">
        <v>0</v>
      </c>
      <c r="BU495" s="493" t="n">
        <v>0</v>
      </c>
      <c r="BV495" s="493" t="n">
        <v>0</v>
      </c>
      <c r="BW495" s="493" t="n">
        <v>0</v>
      </c>
    </row>
    <row r="496">
      <c r="A496" t="inlineStr">
        <is>
          <t>[C11A1] 심혈관 질환 다중요법 목적의 복합제제 (단일 투약 형태)</t>
        </is>
      </c>
      <c r="B496" t="inlineStr">
        <is>
          <t>휴텍스</t>
        </is>
      </c>
      <c r="C496" t="inlineStr">
        <is>
          <t>엑스크레스바</t>
        </is>
      </c>
      <c r="D496" t="inlineStr">
        <is>
          <t>휴텍스</t>
        </is>
      </c>
      <c r="E496" t="inlineStr">
        <is>
          <t>amlodipine besylate  ( as amlodipine),  rosuvastatin calcium  ( as rosuvastatin),  valsartan</t>
        </is>
      </c>
      <c r="F496" t="inlineStr">
        <is>
          <t>보건소</t>
        </is>
      </c>
      <c r="G496" t="inlineStr">
        <is>
          <t>Generic</t>
        </is>
      </c>
      <c r="H496" s="493" t="n">
        <v>0</v>
      </c>
      <c r="I496" s="493" t="n">
        <v>0</v>
      </c>
      <c r="J496" s="493" t="n">
        <v>0</v>
      </c>
      <c r="K496" s="493" t="n">
        <v>0</v>
      </c>
      <c r="L496" s="493" t="n">
        <v>0</v>
      </c>
      <c r="M496" s="493" t="n">
        <v>0</v>
      </c>
      <c r="N496" s="493" t="n">
        <v>0</v>
      </c>
      <c r="O496" s="493" t="n">
        <v>0</v>
      </c>
      <c r="P496" s="493" t="n">
        <v>0</v>
      </c>
      <c r="Q496" s="493" t="n">
        <v>0</v>
      </c>
      <c r="R496" s="493" t="n">
        <v>0</v>
      </c>
      <c r="S496" s="493" t="n">
        <v>0</v>
      </c>
      <c r="T496" s="493" t="n">
        <v>0</v>
      </c>
      <c r="U496" s="493" t="n">
        <v>0</v>
      </c>
      <c r="V496" s="493" t="n">
        <v>0</v>
      </c>
      <c r="W496" s="493" t="n">
        <v>0</v>
      </c>
      <c r="X496" s="493" t="n">
        <v>0</v>
      </c>
      <c r="Y496" s="493" t="n">
        <v>0</v>
      </c>
      <c r="Z496" s="493" t="n">
        <v>0</v>
      </c>
      <c r="AA496" s="493" t="n">
        <v>0</v>
      </c>
      <c r="AB496" s="493" t="n">
        <v>0</v>
      </c>
      <c r="AC496" s="493" t="n">
        <v>0</v>
      </c>
      <c r="AD496" s="493" t="n">
        <v>0</v>
      </c>
      <c r="AE496" s="493" t="n">
        <v>0</v>
      </c>
      <c r="AF496" s="493" t="n">
        <v>0</v>
      </c>
      <c r="AG496" s="493" t="n">
        <v>0</v>
      </c>
      <c r="AH496" s="493" t="n">
        <v>0</v>
      </c>
      <c r="AI496" s="493" t="n">
        <v>0</v>
      </c>
      <c r="AJ496" s="493" t="n">
        <v>0</v>
      </c>
      <c r="AK496" s="493" t="n">
        <v>0</v>
      </c>
      <c r="AL496" s="493" t="n">
        <v>0</v>
      </c>
      <c r="AM496" s="493" t="n">
        <v>0</v>
      </c>
      <c r="AN496" s="493" t="n">
        <v>0</v>
      </c>
      <c r="AO496" s="493" t="n">
        <v>0</v>
      </c>
      <c r="AP496" s="493" t="n">
        <v>0</v>
      </c>
      <c r="AQ496" s="493" t="n">
        <v>0</v>
      </c>
      <c r="AR496" s="493" t="n">
        <v>0</v>
      </c>
      <c r="AS496" s="493" t="n">
        <v>0</v>
      </c>
      <c r="AT496" s="493" t="n">
        <v>0</v>
      </c>
      <c r="AU496" s="493" t="n">
        <v>0</v>
      </c>
      <c r="AV496" s="493" t="n">
        <v>0</v>
      </c>
      <c r="AW496" s="493" t="n">
        <v>0</v>
      </c>
      <c r="AX496" s="493" t="n">
        <v>0</v>
      </c>
      <c r="AY496" s="493" t="n">
        <v>0</v>
      </c>
      <c r="AZ496" s="493" t="n">
        <v>0</v>
      </c>
      <c r="BA496" s="493" t="n">
        <v>0</v>
      </c>
      <c r="BB496" s="493" t="n">
        <v>0</v>
      </c>
      <c r="BC496" s="493" t="n">
        <v>24</v>
      </c>
      <c r="BD496" s="493" t="n">
        <v>0</v>
      </c>
      <c r="BE496" s="493" t="n">
        <v>0</v>
      </c>
      <c r="BF496" s="493" t="n">
        <v>0</v>
      </c>
      <c r="BG496" s="493" t="n">
        <v>0</v>
      </c>
      <c r="BH496" s="493" t="n">
        <v>0</v>
      </c>
      <c r="BI496" s="493" t="n">
        <v>0</v>
      </c>
      <c r="BJ496" s="493" t="n">
        <v>0</v>
      </c>
      <c r="BK496" s="493" t="n">
        <v>0</v>
      </c>
      <c r="BL496" s="493" t="n">
        <v>0</v>
      </c>
      <c r="BM496" s="493" t="n">
        <v>0</v>
      </c>
      <c r="BN496" s="493" t="n">
        <v>0</v>
      </c>
      <c r="BO496" s="493" t="n">
        <v>0</v>
      </c>
      <c r="BP496" s="493" t="n">
        <v>0</v>
      </c>
      <c r="BQ496" s="493" t="n">
        <v>0</v>
      </c>
      <c r="BR496" s="493" t="n">
        <v>0</v>
      </c>
      <c r="BS496" s="493" t="n">
        <v>0</v>
      </c>
      <c r="BT496" s="493" t="n">
        <v>0</v>
      </c>
      <c r="BU496" s="493" t="n">
        <v>0</v>
      </c>
      <c r="BV496" s="493" t="n">
        <v>0</v>
      </c>
      <c r="BW496" s="493" t="n">
        <v>0</v>
      </c>
    </row>
    <row r="497">
      <c r="A497" t="inlineStr">
        <is>
          <t>[C11A1] 심혈관 질환 다중요법 목적의 복합제제 (단일 투약 형태)</t>
        </is>
      </c>
      <c r="B497" t="inlineStr">
        <is>
          <t>휴텍스</t>
        </is>
      </c>
      <c r="C497" t="inlineStr">
        <is>
          <t>젤로스타</t>
        </is>
      </c>
      <c r="D497" t="inlineStr">
        <is>
          <t>휴텍스</t>
        </is>
      </c>
      <c r="E497" t="inlineStr">
        <is>
          <t>olmesartan medoxomil,  rosuvastatin calcium  ( as rosuvastatin)</t>
        </is>
      </c>
      <c r="F497" t="inlineStr">
        <is>
          <t>상급종합병원</t>
        </is>
      </c>
      <c r="G497" t="inlineStr">
        <is>
          <t>Generic</t>
        </is>
      </c>
      <c r="H497" s="493" t="n">
        <v>0</v>
      </c>
      <c r="I497" s="493" t="n">
        <v>0</v>
      </c>
      <c r="J497" s="493" t="n">
        <v>0</v>
      </c>
      <c r="K497" s="493" t="n">
        <v>0</v>
      </c>
      <c r="L497" s="493" t="n">
        <v>0</v>
      </c>
      <c r="M497" s="493" t="n">
        <v>0</v>
      </c>
      <c r="N497" s="493" t="n">
        <v>0</v>
      </c>
      <c r="O497" s="493" t="n">
        <v>0</v>
      </c>
      <c r="P497" s="493" t="n">
        <v>0</v>
      </c>
      <c r="Q497" s="493" t="n">
        <v>0</v>
      </c>
      <c r="R497" s="493" t="n">
        <v>0</v>
      </c>
      <c r="S497" s="493" t="n">
        <v>0</v>
      </c>
      <c r="T497" s="493" t="n">
        <v>0</v>
      </c>
      <c r="U497" s="493" t="n">
        <v>0</v>
      </c>
      <c r="V497" s="493" t="n">
        <v>0</v>
      </c>
      <c r="W497" s="493" t="n">
        <v>0</v>
      </c>
      <c r="X497" s="493" t="n">
        <v>0</v>
      </c>
      <c r="Y497" s="493" t="n">
        <v>0</v>
      </c>
      <c r="Z497" s="493" t="n">
        <v>0</v>
      </c>
      <c r="AA497" s="493" t="n">
        <v>0</v>
      </c>
      <c r="AB497" s="493" t="n">
        <v>0</v>
      </c>
      <c r="AC497" s="493" t="n">
        <v>0</v>
      </c>
      <c r="AD497" s="493" t="n">
        <v>0</v>
      </c>
      <c r="AE497" s="493" t="n">
        <v>0</v>
      </c>
      <c r="AF497" s="493" t="n">
        <v>0</v>
      </c>
      <c r="AG497" s="493" t="n">
        <v>0</v>
      </c>
      <c r="AH497" s="493" t="n">
        <v>0</v>
      </c>
      <c r="AI497" s="493" t="n">
        <v>0</v>
      </c>
      <c r="AJ497" s="493" t="n">
        <v>0</v>
      </c>
      <c r="AK497" s="493" t="n">
        <v>0</v>
      </c>
      <c r="AL497" s="493" t="n">
        <v>0</v>
      </c>
      <c r="AM497" s="493" t="n">
        <v>0</v>
      </c>
      <c r="AN497" s="493" t="n">
        <v>0</v>
      </c>
      <c r="AO497" s="493" t="n">
        <v>0</v>
      </c>
      <c r="AP497" s="493" t="n">
        <v>0</v>
      </c>
      <c r="AQ497" s="493" t="n">
        <v>0</v>
      </c>
      <c r="AR497" s="493" t="n">
        <v>0</v>
      </c>
      <c r="AS497" s="493" t="n">
        <v>0</v>
      </c>
      <c r="AT497" s="493" t="n">
        <v>0</v>
      </c>
      <c r="AU497" s="493" t="n">
        <v>0</v>
      </c>
      <c r="AV497" s="493" t="n">
        <v>0</v>
      </c>
      <c r="AW497" s="493" t="n">
        <v>0</v>
      </c>
      <c r="AX497" s="493" t="n">
        <v>0</v>
      </c>
      <c r="AY497" s="493" t="n">
        <v>0</v>
      </c>
      <c r="AZ497" s="493" t="n">
        <v>0</v>
      </c>
      <c r="BA497" s="493" t="n">
        <v>0</v>
      </c>
      <c r="BB497" s="493" t="n">
        <v>0</v>
      </c>
      <c r="BC497" s="493" t="n">
        <v>0</v>
      </c>
      <c r="BD497" s="493" t="n">
        <v>0</v>
      </c>
      <c r="BE497" s="493" t="n">
        <v>2559.9</v>
      </c>
      <c r="BF497" s="493" t="n">
        <v>0</v>
      </c>
      <c r="BG497" s="493" t="n">
        <v>0</v>
      </c>
      <c r="BH497" s="493" t="n">
        <v>0</v>
      </c>
      <c r="BI497" s="493" t="n">
        <v>0</v>
      </c>
      <c r="BJ497" s="493" t="n">
        <v>0</v>
      </c>
      <c r="BK497" s="493" t="n">
        <v>0</v>
      </c>
      <c r="BL497" s="493" t="n">
        <v>0</v>
      </c>
      <c r="BM497" s="493" t="n">
        <v>0</v>
      </c>
      <c r="BN497" s="493" t="n">
        <v>0</v>
      </c>
      <c r="BO497" s="493" t="n">
        <v>0</v>
      </c>
      <c r="BP497" s="493" t="n">
        <v>0</v>
      </c>
      <c r="BQ497" s="493" t="n">
        <v>0</v>
      </c>
      <c r="BR497" s="493" t="n">
        <v>0</v>
      </c>
      <c r="BS497" s="493" t="n">
        <v>0</v>
      </c>
      <c r="BT497" s="493" t="n">
        <v>0</v>
      </c>
      <c r="BU497" s="493" t="n">
        <v>0</v>
      </c>
      <c r="BV497" s="493" t="n">
        <v>0</v>
      </c>
      <c r="BW497" s="493" t="n">
        <v>0</v>
      </c>
    </row>
    <row r="498">
      <c r="A498" t="inlineStr">
        <is>
          <t>[C11A1] 심혈관 질환 다중요법 목적의 복합제제 (단일 투약 형태)</t>
        </is>
      </c>
      <c r="B498" t="inlineStr">
        <is>
          <t>휴텍스</t>
        </is>
      </c>
      <c r="C498" t="inlineStr">
        <is>
          <t>젤로스타</t>
        </is>
      </c>
      <c r="D498" t="inlineStr">
        <is>
          <t>휴텍스</t>
        </is>
      </c>
      <c r="E498" t="inlineStr">
        <is>
          <t>olmesartan medoxomil,  rosuvastatin calcium  ( as rosuvastatin)</t>
        </is>
      </c>
      <c r="F498" t="inlineStr">
        <is>
          <t>종합병원</t>
        </is>
      </c>
      <c r="G498" t="inlineStr">
        <is>
          <t>Generic</t>
        </is>
      </c>
      <c r="H498" s="493" t="n">
        <v>0</v>
      </c>
      <c r="I498" s="493" t="n">
        <v>0</v>
      </c>
      <c r="J498" s="493" t="n">
        <v>0</v>
      </c>
      <c r="K498" s="493" t="n">
        <v>0</v>
      </c>
      <c r="L498" s="493" t="n">
        <v>0</v>
      </c>
      <c r="M498" s="493" t="n">
        <v>0</v>
      </c>
      <c r="N498" s="493" t="n">
        <v>1926</v>
      </c>
      <c r="O498" s="493" t="n">
        <v>0</v>
      </c>
      <c r="P498" s="493" t="n">
        <v>0</v>
      </c>
      <c r="Q498" s="493" t="n">
        <v>0</v>
      </c>
      <c r="R498" s="493" t="n">
        <v>1446</v>
      </c>
      <c r="S498" s="493" t="n">
        <v>1448.4</v>
      </c>
      <c r="T498" s="493" t="n">
        <v>0</v>
      </c>
      <c r="U498" s="493" t="n">
        <v>0</v>
      </c>
      <c r="V498" s="493" t="n">
        <v>964.8</v>
      </c>
      <c r="W498" s="493" t="n">
        <v>0</v>
      </c>
      <c r="X498" s="493" t="n">
        <v>0</v>
      </c>
      <c r="Y498" s="493" t="n">
        <v>0</v>
      </c>
      <c r="Z498" s="493" t="n">
        <v>0</v>
      </c>
      <c r="AA498" s="493" t="n">
        <v>0</v>
      </c>
      <c r="AB498" s="493" t="n">
        <v>0</v>
      </c>
      <c r="AC498" s="493" t="n">
        <v>0</v>
      </c>
      <c r="AD498" s="493" t="n">
        <v>0</v>
      </c>
      <c r="AE498" s="493" t="n">
        <v>0</v>
      </c>
      <c r="AF498" s="493" t="n">
        <v>0</v>
      </c>
      <c r="AG498" s="493" t="n">
        <v>0</v>
      </c>
      <c r="AH498" s="493" t="n">
        <v>0</v>
      </c>
      <c r="AI498" s="493" t="n">
        <v>0</v>
      </c>
      <c r="AJ498" s="493" t="n">
        <v>0</v>
      </c>
      <c r="AK498" s="493" t="n">
        <v>0</v>
      </c>
      <c r="AL498" s="493" t="n">
        <v>0</v>
      </c>
      <c r="AM498" s="493" t="n">
        <v>0</v>
      </c>
      <c r="AN498" s="493" t="n">
        <v>0</v>
      </c>
      <c r="AO498" s="493" t="n">
        <v>0</v>
      </c>
      <c r="AP498" s="493" t="n">
        <v>0</v>
      </c>
      <c r="AQ498" s="493" t="n">
        <v>0</v>
      </c>
      <c r="AR498" s="493" t="n">
        <v>0</v>
      </c>
      <c r="AS498" s="493" t="n">
        <v>0</v>
      </c>
      <c r="AT498" s="493" t="n">
        <v>0</v>
      </c>
      <c r="AU498" s="493" t="n">
        <v>0</v>
      </c>
      <c r="AV498" s="493" t="n">
        <v>0</v>
      </c>
      <c r="AW498" s="493" t="n">
        <v>0</v>
      </c>
      <c r="AX498" s="493" t="n">
        <v>0</v>
      </c>
      <c r="AY498" s="493" t="n">
        <v>0</v>
      </c>
      <c r="AZ498" s="493" t="n">
        <v>0</v>
      </c>
      <c r="BA498" s="493" t="n">
        <v>0</v>
      </c>
      <c r="BB498" s="493" t="n">
        <v>265.95</v>
      </c>
      <c r="BC498" s="493" t="n">
        <v>0</v>
      </c>
      <c r="BD498" s="493" t="n">
        <v>0</v>
      </c>
      <c r="BE498" s="493" t="n">
        <v>145.95</v>
      </c>
      <c r="BF498" s="493" t="n">
        <v>0</v>
      </c>
      <c r="BG498" s="493" t="n">
        <v>0</v>
      </c>
      <c r="BH498" s="493" t="n">
        <v>0</v>
      </c>
      <c r="BI498" s="493" t="n">
        <v>0</v>
      </c>
      <c r="BJ498" s="493" t="n">
        <v>0</v>
      </c>
      <c r="BK498" s="493" t="n">
        <v>0</v>
      </c>
      <c r="BL498" s="493" t="n">
        <v>0</v>
      </c>
      <c r="BM498" s="493" t="n">
        <v>0</v>
      </c>
      <c r="BN498" s="493" t="n">
        <v>0</v>
      </c>
      <c r="BO498" s="493" t="n">
        <v>0</v>
      </c>
      <c r="BP498" s="493" t="n">
        <v>0</v>
      </c>
      <c r="BQ498" s="493" t="n">
        <v>0</v>
      </c>
      <c r="BR498" s="493" t="n">
        <v>0</v>
      </c>
      <c r="BS498" s="493" t="n">
        <v>0</v>
      </c>
      <c r="BT498" s="493" t="n">
        <v>0</v>
      </c>
      <c r="BU498" s="493" t="n">
        <v>0</v>
      </c>
      <c r="BV498" s="493" t="n">
        <v>0</v>
      </c>
      <c r="BW498" s="493" t="n">
        <v>0</v>
      </c>
    </row>
    <row r="499">
      <c r="A499" t="inlineStr">
        <is>
          <t>[C11A1] 심혈관 질환 다중요법 목적의 복합제제 (단일 투약 형태)</t>
        </is>
      </c>
      <c r="B499" t="inlineStr">
        <is>
          <t>휴텍스</t>
        </is>
      </c>
      <c r="C499" t="inlineStr">
        <is>
          <t>젤로스타</t>
        </is>
      </c>
      <c r="D499" t="inlineStr">
        <is>
          <t>휴텍스</t>
        </is>
      </c>
      <c r="E499" t="inlineStr">
        <is>
          <t>olmesartan medoxomil,  rosuvastatin calcium  ( as rosuvastatin)</t>
        </is>
      </c>
      <c r="F499" t="inlineStr">
        <is>
          <t>병원</t>
        </is>
      </c>
      <c r="G499" t="inlineStr">
        <is>
          <t>Generic</t>
        </is>
      </c>
      <c r="H499" s="493" t="n">
        <v>0</v>
      </c>
      <c r="I499" s="493" t="n">
        <v>0</v>
      </c>
      <c r="J499" s="493" t="n">
        <v>0</v>
      </c>
      <c r="K499" s="493" t="n">
        <v>0</v>
      </c>
      <c r="L499" s="493" t="n">
        <v>0</v>
      </c>
      <c r="M499" s="493" t="n">
        <v>0</v>
      </c>
      <c r="N499" s="493" t="n">
        <v>335.44</v>
      </c>
      <c r="O499" s="493" t="n">
        <v>133.2</v>
      </c>
      <c r="P499" s="493" t="n">
        <v>0</v>
      </c>
      <c r="Q499" s="493" t="n">
        <v>588</v>
      </c>
      <c r="R499" s="493" t="n">
        <v>0</v>
      </c>
      <c r="S499" s="493" t="n">
        <v>1103.4</v>
      </c>
      <c r="T499" s="493" t="n">
        <v>210.6</v>
      </c>
      <c r="U499" s="493" t="n">
        <v>696</v>
      </c>
      <c r="V499" s="493" t="n">
        <v>720</v>
      </c>
      <c r="W499" s="493" t="n">
        <v>118.8</v>
      </c>
      <c r="X499" s="493" t="n">
        <v>0</v>
      </c>
      <c r="Y499" s="493" t="n">
        <v>1080</v>
      </c>
      <c r="Z499" s="493" t="n">
        <v>0</v>
      </c>
      <c r="AA499" s="493" t="n">
        <v>0</v>
      </c>
      <c r="AB499" s="493" t="n">
        <v>720</v>
      </c>
      <c r="AC499" s="493" t="n">
        <v>0</v>
      </c>
      <c r="AD499" s="493" t="n">
        <v>0</v>
      </c>
      <c r="AE499" s="493" t="n">
        <v>0</v>
      </c>
      <c r="AF499" s="493" t="n">
        <v>0</v>
      </c>
      <c r="AG499" s="493" t="n">
        <v>0</v>
      </c>
      <c r="AH499" s="493" t="n">
        <v>0</v>
      </c>
      <c r="AI499" s="493" t="n">
        <v>0</v>
      </c>
      <c r="AJ499" s="493" t="n">
        <v>0</v>
      </c>
      <c r="AK499" s="493" t="n">
        <v>0</v>
      </c>
      <c r="AL499" s="493" t="n">
        <v>0</v>
      </c>
      <c r="AM499" s="493" t="n">
        <v>0</v>
      </c>
      <c r="AN499" s="493" t="n">
        <v>0</v>
      </c>
      <c r="AO499" s="493" t="n">
        <v>0</v>
      </c>
      <c r="AP499" s="493" t="n">
        <v>0</v>
      </c>
      <c r="AQ499" s="493" t="n">
        <v>0</v>
      </c>
      <c r="AR499" s="493" t="n">
        <v>0</v>
      </c>
      <c r="AS499" s="493" t="n">
        <v>0</v>
      </c>
      <c r="AT499" s="493" t="n">
        <v>0</v>
      </c>
      <c r="AU499" s="493" t="n">
        <v>0</v>
      </c>
      <c r="AV499" s="493" t="n">
        <v>0</v>
      </c>
      <c r="AW499" s="493" t="n">
        <v>0</v>
      </c>
      <c r="AX499" s="493" t="n">
        <v>0</v>
      </c>
      <c r="AY499" s="493" t="n">
        <v>0</v>
      </c>
      <c r="AZ499" s="493" t="n">
        <v>0</v>
      </c>
      <c r="BA499" s="493" t="n">
        <v>0</v>
      </c>
      <c r="BB499" s="493" t="n">
        <v>0</v>
      </c>
      <c r="BC499" s="493" t="n">
        <v>0</v>
      </c>
      <c r="BD499" s="493" t="n">
        <v>0</v>
      </c>
      <c r="BE499" s="493" t="n">
        <v>0</v>
      </c>
      <c r="BF499" s="493" t="n">
        <v>0</v>
      </c>
      <c r="BG499" s="493" t="n">
        <v>0</v>
      </c>
      <c r="BH499" s="493" t="n">
        <v>0</v>
      </c>
      <c r="BI499" s="493" t="n">
        <v>0</v>
      </c>
      <c r="BJ499" s="493" t="n">
        <v>0</v>
      </c>
      <c r="BK499" s="493" t="n">
        <v>0</v>
      </c>
      <c r="BL499" s="493" t="n">
        <v>0</v>
      </c>
      <c r="BM499" s="493" t="n">
        <v>0</v>
      </c>
      <c r="BN499" s="493" t="n">
        <v>0</v>
      </c>
      <c r="BO499" s="493" t="n">
        <v>0</v>
      </c>
      <c r="BP499" s="493" t="n">
        <v>0</v>
      </c>
      <c r="BQ499" s="493" t="n">
        <v>0</v>
      </c>
      <c r="BR499" s="493" t="n">
        <v>0</v>
      </c>
      <c r="BS499" s="493" t="n">
        <v>0</v>
      </c>
      <c r="BT499" s="493" t="n">
        <v>0</v>
      </c>
      <c r="BU499" s="493" t="n">
        <v>0</v>
      </c>
      <c r="BV499" s="493" t="n">
        <v>0</v>
      </c>
      <c r="BW499" s="493" t="n">
        <v>0</v>
      </c>
    </row>
    <row r="500">
      <c r="A500" t="inlineStr">
        <is>
          <t>[C11A1] 심혈관 질환 다중요법 목적의 복합제제 (단일 투약 형태)</t>
        </is>
      </c>
      <c r="B500" t="inlineStr">
        <is>
          <t>휴텍스</t>
        </is>
      </c>
      <c r="C500" t="inlineStr">
        <is>
          <t>젤로스타</t>
        </is>
      </c>
      <c r="D500" t="inlineStr">
        <is>
          <t>휴텍스</t>
        </is>
      </c>
      <c r="E500" t="inlineStr">
        <is>
          <t>olmesartan medoxomil,  rosuvastatin calcium  ( as rosuvastatin)</t>
        </is>
      </c>
      <c r="F500" t="inlineStr">
        <is>
          <t>의원</t>
        </is>
      </c>
      <c r="G500" t="inlineStr">
        <is>
          <t>Generic</t>
        </is>
      </c>
      <c r="H500" s="493" t="n">
        <v>0</v>
      </c>
      <c r="I500" s="493" t="n">
        <v>0</v>
      </c>
      <c r="J500" s="493" t="n">
        <v>0</v>
      </c>
      <c r="K500" s="493" t="n">
        <v>0</v>
      </c>
      <c r="L500" s="493" t="n">
        <v>3120</v>
      </c>
      <c r="M500" s="493" t="n">
        <v>4320.9</v>
      </c>
      <c r="N500" s="493" t="n">
        <v>1468</v>
      </c>
      <c r="O500" s="493" t="n">
        <v>6680.6</v>
      </c>
      <c r="P500" s="493" t="n">
        <v>0</v>
      </c>
      <c r="Q500" s="493" t="n">
        <v>5332</v>
      </c>
      <c r="R500" s="493" t="n">
        <v>5324.3</v>
      </c>
      <c r="S500" s="493" t="n">
        <v>6265.9</v>
      </c>
      <c r="T500" s="493" t="n">
        <v>5928.1</v>
      </c>
      <c r="U500" s="493" t="n">
        <v>7107.7</v>
      </c>
      <c r="V500" s="493" t="n">
        <v>7904.4</v>
      </c>
      <c r="W500" s="493" t="n">
        <v>6797.2</v>
      </c>
      <c r="X500" s="493" t="n">
        <v>8072.6</v>
      </c>
      <c r="Y500" s="493" t="n">
        <v>8000.9</v>
      </c>
      <c r="Z500" s="493" t="n">
        <v>5185.7</v>
      </c>
      <c r="AA500" s="493" t="n">
        <v>11672.8</v>
      </c>
      <c r="AB500" s="493" t="n">
        <v>12596.8</v>
      </c>
      <c r="AC500" s="493" t="n">
        <v>9149.959999999999</v>
      </c>
      <c r="AD500" s="493" t="n">
        <v>11246.9</v>
      </c>
      <c r="AE500" s="493" t="n">
        <v>10380.3</v>
      </c>
      <c r="AF500" s="493" t="n">
        <v>13366.3</v>
      </c>
      <c r="AG500" s="493" t="n">
        <v>10398.9</v>
      </c>
      <c r="AH500" s="493" t="n">
        <v>13832.8</v>
      </c>
      <c r="AI500" s="493" t="n">
        <v>11839.04</v>
      </c>
      <c r="AJ500" s="493" t="n">
        <v>13905</v>
      </c>
      <c r="AK500" s="493" t="n">
        <v>14166.3</v>
      </c>
      <c r="AL500" s="493" t="n">
        <v>11157.2</v>
      </c>
      <c r="AM500" s="493" t="n">
        <v>13170.3</v>
      </c>
      <c r="AN500" s="493" t="n">
        <v>8665.459999999999</v>
      </c>
      <c r="AO500" s="493" t="n">
        <v>5241.27</v>
      </c>
      <c r="AP500" s="493" t="n">
        <v>6807.1</v>
      </c>
      <c r="AQ500" s="493" t="n">
        <v>3248.9</v>
      </c>
      <c r="AR500" s="493" t="n">
        <v>6314</v>
      </c>
      <c r="AS500" s="493" t="n">
        <v>3648</v>
      </c>
      <c r="AT500" s="493" t="n">
        <v>3328</v>
      </c>
      <c r="AU500" s="493" t="n">
        <v>2680.6</v>
      </c>
      <c r="AV500" s="493" t="n">
        <v>5768.28</v>
      </c>
      <c r="AW500" s="493" t="n">
        <v>6815.06</v>
      </c>
      <c r="AX500" s="493" t="n">
        <v>8710.35</v>
      </c>
      <c r="AY500" s="493" t="n">
        <v>7172.56</v>
      </c>
      <c r="AZ500" s="493" t="n">
        <v>6281.2</v>
      </c>
      <c r="BA500" s="493" t="n">
        <v>8178.01</v>
      </c>
      <c r="BB500" s="493" t="n">
        <v>9415.360000000001</v>
      </c>
      <c r="BC500" s="493" t="n">
        <v>8156.7</v>
      </c>
      <c r="BD500" s="493" t="n">
        <v>7248.66</v>
      </c>
      <c r="BE500" s="493" t="n">
        <v>9402.17</v>
      </c>
      <c r="BF500" s="493" t="n">
        <v>3163.79</v>
      </c>
      <c r="BG500" s="493" t="n">
        <v>2854.68</v>
      </c>
      <c r="BH500" s="493" t="n">
        <v>0</v>
      </c>
      <c r="BI500" s="493" t="n">
        <v>0</v>
      </c>
      <c r="BJ500" s="493" t="n">
        <v>0</v>
      </c>
      <c r="BK500" s="493" t="n">
        <v>0</v>
      </c>
      <c r="BL500" s="493" t="n">
        <v>0</v>
      </c>
      <c r="BM500" s="493" t="n">
        <v>0</v>
      </c>
      <c r="BN500" s="493" t="n">
        <v>0</v>
      </c>
      <c r="BO500" s="493" t="n">
        <v>0</v>
      </c>
      <c r="BP500" s="493" t="n">
        <v>0</v>
      </c>
      <c r="BQ500" s="493" t="n">
        <v>0</v>
      </c>
      <c r="BR500" s="493" t="n">
        <v>0</v>
      </c>
      <c r="BS500" s="493" t="n">
        <v>0</v>
      </c>
      <c r="BT500" s="493" t="n">
        <v>0</v>
      </c>
      <c r="BU500" s="493" t="n">
        <v>0</v>
      </c>
      <c r="BV500" s="493" t="n">
        <v>0</v>
      </c>
      <c r="BW500" s="493" t="n">
        <v>0</v>
      </c>
    </row>
    <row r="501">
      <c r="A501" t="inlineStr">
        <is>
          <t>[C11A1] 심혈관 질환 다중요법 목적의 복합제제 (단일 투약 형태)</t>
        </is>
      </c>
      <c r="B501" t="inlineStr">
        <is>
          <t>휴텍스</t>
        </is>
      </c>
      <c r="C501" t="inlineStr">
        <is>
          <t>크레칸데</t>
        </is>
      </c>
      <c r="D501" t="inlineStr">
        <is>
          <t>휴텍스</t>
        </is>
      </c>
      <c r="E501" t="inlineStr">
        <is>
          <t>candesartan cilexetil,  rosuvastatin calcium  ( as rosuvastatin)</t>
        </is>
      </c>
      <c r="F501" t="inlineStr">
        <is>
          <t>종합병원</t>
        </is>
      </c>
      <c r="G501" t="inlineStr">
        <is>
          <t>Generic</t>
        </is>
      </c>
      <c r="H501" s="493" t="n">
        <v>0</v>
      </c>
      <c r="I501" s="493" t="n">
        <v>0</v>
      </c>
      <c r="J501" s="493" t="n">
        <v>0</v>
      </c>
      <c r="K501" s="493" t="n">
        <v>0</v>
      </c>
      <c r="L501" s="493" t="n">
        <v>0</v>
      </c>
      <c r="M501" s="493" t="n">
        <v>0</v>
      </c>
      <c r="N501" s="493" t="n">
        <v>0</v>
      </c>
      <c r="O501" s="493" t="n">
        <v>0</v>
      </c>
      <c r="P501" s="493" t="n">
        <v>0</v>
      </c>
      <c r="Q501" s="493" t="n">
        <v>0</v>
      </c>
      <c r="R501" s="493" t="n">
        <v>0</v>
      </c>
      <c r="S501" s="493" t="n">
        <v>0</v>
      </c>
      <c r="T501" s="493" t="n">
        <v>0</v>
      </c>
      <c r="U501" s="493" t="n">
        <v>0</v>
      </c>
      <c r="V501" s="493" t="n">
        <v>0</v>
      </c>
      <c r="W501" s="493" t="n">
        <v>0</v>
      </c>
      <c r="X501" s="493" t="n">
        <v>0</v>
      </c>
      <c r="Y501" s="493" t="n">
        <v>0</v>
      </c>
      <c r="Z501" s="493" t="n">
        <v>0</v>
      </c>
      <c r="AA501" s="493" t="n">
        <v>0</v>
      </c>
      <c r="AB501" s="493" t="n">
        <v>0</v>
      </c>
      <c r="AC501" s="493" t="n">
        <v>0</v>
      </c>
      <c r="AD501" s="493" t="n">
        <v>0</v>
      </c>
      <c r="AE501" s="493" t="n">
        <v>0</v>
      </c>
      <c r="AF501" s="493" t="n">
        <v>0</v>
      </c>
      <c r="AG501" s="493" t="n">
        <v>1560.9</v>
      </c>
      <c r="AH501" s="493" t="n">
        <v>600</v>
      </c>
      <c r="AI501" s="493" t="n">
        <v>6123.6</v>
      </c>
      <c r="AJ501" s="493" t="n">
        <v>2640</v>
      </c>
      <c r="AK501" s="493" t="n">
        <v>6856.5</v>
      </c>
      <c r="AL501" s="493" t="n">
        <v>5334.1</v>
      </c>
      <c r="AM501" s="493" t="n">
        <v>5032.6</v>
      </c>
      <c r="AN501" s="493" t="n">
        <v>4990.3</v>
      </c>
      <c r="AO501" s="493" t="n">
        <v>7639.7</v>
      </c>
      <c r="AP501" s="493" t="n">
        <v>1800</v>
      </c>
      <c r="AQ501" s="493" t="n">
        <v>2035.35</v>
      </c>
      <c r="AR501" s="493" t="n">
        <v>3224</v>
      </c>
      <c r="AS501" s="493" t="n">
        <v>4680</v>
      </c>
      <c r="AT501" s="493" t="n">
        <v>0</v>
      </c>
      <c r="AU501" s="493" t="n">
        <v>0</v>
      </c>
      <c r="AV501" s="493" t="n">
        <v>0</v>
      </c>
      <c r="AW501" s="493" t="n">
        <v>0</v>
      </c>
      <c r="AX501" s="493" t="n">
        <v>0</v>
      </c>
      <c r="AY501" s="493" t="n">
        <v>0</v>
      </c>
      <c r="AZ501" s="493" t="n">
        <v>0</v>
      </c>
      <c r="BA501" s="493" t="n">
        <v>0</v>
      </c>
      <c r="BB501" s="493" t="n">
        <v>0</v>
      </c>
      <c r="BC501" s="493" t="n">
        <v>0</v>
      </c>
      <c r="BD501" s="493" t="n">
        <v>0</v>
      </c>
      <c r="BE501" s="493" t="n">
        <v>859.8</v>
      </c>
      <c r="BF501" s="493" t="n">
        <v>0</v>
      </c>
      <c r="BG501" s="493" t="n">
        <v>8609.85</v>
      </c>
      <c r="BH501" s="493" t="n">
        <v>6721.52</v>
      </c>
      <c r="BI501" s="493" t="n">
        <v>4437.3</v>
      </c>
      <c r="BJ501" s="493" t="n">
        <v>5380.32</v>
      </c>
      <c r="BK501" s="493" t="n">
        <v>10313.63</v>
      </c>
      <c r="BL501" s="493" t="n">
        <v>5269.2</v>
      </c>
      <c r="BM501" s="493" t="n">
        <v>4542.69</v>
      </c>
      <c r="BN501" s="493" t="n">
        <v>3415.44</v>
      </c>
      <c r="BO501" s="493" t="n">
        <v>7693.53</v>
      </c>
      <c r="BP501" s="493" t="n">
        <v>5246.1</v>
      </c>
      <c r="BQ501" s="493" t="n">
        <v>5563.68</v>
      </c>
      <c r="BR501" s="493" t="n">
        <v>4264.9</v>
      </c>
      <c r="BS501" s="493" t="n">
        <v>8816.85</v>
      </c>
      <c r="BT501" s="493" t="n">
        <v>6592.8</v>
      </c>
      <c r="BU501" s="493" t="n">
        <v>8406</v>
      </c>
      <c r="BV501" s="493" t="n">
        <v>7322.4</v>
      </c>
      <c r="BW501" s="493" t="n">
        <v>9335.9</v>
      </c>
    </row>
    <row r="502">
      <c r="A502" t="inlineStr">
        <is>
          <t>[C11A1] 심혈관 질환 다중요법 목적의 복합제제 (단일 투약 형태)</t>
        </is>
      </c>
      <c r="B502" t="inlineStr">
        <is>
          <t>휴텍스</t>
        </is>
      </c>
      <c r="C502" t="inlineStr">
        <is>
          <t>크레칸데</t>
        </is>
      </c>
      <c r="D502" t="inlineStr">
        <is>
          <t>휴텍스</t>
        </is>
      </c>
      <c r="E502" t="inlineStr">
        <is>
          <t>candesartan cilexetil,  rosuvastatin calcium  ( as rosuvastatin)</t>
        </is>
      </c>
      <c r="F502" t="inlineStr">
        <is>
          <t>병원</t>
        </is>
      </c>
      <c r="G502" t="inlineStr">
        <is>
          <t>Generic</t>
        </is>
      </c>
      <c r="H502" s="493" t="n">
        <v>0</v>
      </c>
      <c r="I502" s="493" t="n">
        <v>0</v>
      </c>
      <c r="J502" s="493" t="n">
        <v>0</v>
      </c>
      <c r="K502" s="493" t="n">
        <v>0</v>
      </c>
      <c r="L502" s="493" t="n">
        <v>0</v>
      </c>
      <c r="M502" s="493" t="n">
        <v>0</v>
      </c>
      <c r="N502" s="493" t="n">
        <v>0</v>
      </c>
      <c r="O502" s="493" t="n">
        <v>0</v>
      </c>
      <c r="P502" s="493" t="n">
        <v>1347</v>
      </c>
      <c r="Q502" s="493" t="n">
        <v>0</v>
      </c>
      <c r="R502" s="493" t="n">
        <v>1422.9</v>
      </c>
      <c r="S502" s="493" t="n">
        <v>1018.2</v>
      </c>
      <c r="T502" s="493" t="n">
        <v>1437</v>
      </c>
      <c r="U502" s="493" t="n">
        <v>1485</v>
      </c>
      <c r="V502" s="493" t="n">
        <v>2901.6</v>
      </c>
      <c r="W502" s="493" t="n">
        <v>1646.7</v>
      </c>
      <c r="X502" s="493" t="n">
        <v>0</v>
      </c>
      <c r="Y502" s="493" t="n">
        <v>858</v>
      </c>
      <c r="Z502" s="493" t="n">
        <v>2386.6</v>
      </c>
      <c r="AA502" s="493" t="n">
        <v>697.5</v>
      </c>
      <c r="AB502" s="493" t="n">
        <v>2686.08</v>
      </c>
      <c r="AC502" s="493" t="n">
        <v>1955.68</v>
      </c>
      <c r="AD502" s="493" t="n">
        <v>2099.06</v>
      </c>
      <c r="AE502" s="493" t="n">
        <v>1604.44</v>
      </c>
      <c r="AF502" s="493" t="n">
        <v>3334.42</v>
      </c>
      <c r="AG502" s="493" t="n">
        <v>1805.06</v>
      </c>
      <c r="AH502" s="493" t="n">
        <v>2237.06</v>
      </c>
      <c r="AI502" s="493" t="n">
        <v>2438.74</v>
      </c>
      <c r="AJ502" s="493" t="n">
        <v>1968.58</v>
      </c>
      <c r="AK502" s="493" t="n">
        <v>2858.7</v>
      </c>
      <c r="AL502" s="493" t="n">
        <v>2069.11</v>
      </c>
      <c r="AM502" s="493" t="n">
        <v>1766.8</v>
      </c>
      <c r="AN502" s="493" t="n">
        <v>1860.22</v>
      </c>
      <c r="AO502" s="493" t="n">
        <v>2113.05</v>
      </c>
      <c r="AP502" s="493" t="n">
        <v>1503.08</v>
      </c>
      <c r="AQ502" s="493" t="n">
        <v>1444.35</v>
      </c>
      <c r="AR502" s="493" t="n">
        <v>1576.96</v>
      </c>
      <c r="AS502" s="493" t="n">
        <v>2028.8</v>
      </c>
      <c r="AT502" s="493" t="n">
        <v>0</v>
      </c>
      <c r="AU502" s="493" t="n">
        <v>0</v>
      </c>
      <c r="AV502" s="493" t="n">
        <v>0</v>
      </c>
      <c r="AW502" s="493" t="n">
        <v>0</v>
      </c>
      <c r="AX502" s="493" t="n">
        <v>0</v>
      </c>
      <c r="AY502" s="493" t="n">
        <v>0</v>
      </c>
      <c r="AZ502" s="493" t="n">
        <v>0</v>
      </c>
      <c r="BA502" s="493" t="n">
        <v>0</v>
      </c>
      <c r="BB502" s="493" t="n">
        <v>0</v>
      </c>
      <c r="BC502" s="493" t="n">
        <v>0</v>
      </c>
      <c r="BD502" s="493" t="n">
        <v>0</v>
      </c>
      <c r="BE502" s="493" t="n">
        <v>0</v>
      </c>
      <c r="BF502" s="493" t="n">
        <v>0</v>
      </c>
      <c r="BG502" s="493" t="n">
        <v>0</v>
      </c>
      <c r="BH502" s="493" t="n">
        <v>362.7</v>
      </c>
      <c r="BI502" s="493" t="n">
        <v>0</v>
      </c>
      <c r="BJ502" s="493" t="n">
        <v>0</v>
      </c>
      <c r="BK502" s="493" t="n">
        <v>725.4</v>
      </c>
      <c r="BL502" s="493" t="n">
        <v>0</v>
      </c>
      <c r="BM502" s="493" t="n">
        <v>0</v>
      </c>
      <c r="BN502" s="493" t="n">
        <v>0</v>
      </c>
      <c r="BO502" s="493" t="n">
        <v>729</v>
      </c>
      <c r="BP502" s="493" t="n">
        <v>0</v>
      </c>
      <c r="BQ502" s="493" t="n">
        <v>0</v>
      </c>
      <c r="BR502" s="493" t="n">
        <v>0</v>
      </c>
      <c r="BS502" s="493" t="n">
        <v>0</v>
      </c>
      <c r="BT502" s="493" t="n">
        <v>0</v>
      </c>
      <c r="BU502" s="493" t="n">
        <v>0</v>
      </c>
      <c r="BV502" s="493" t="n">
        <v>0</v>
      </c>
      <c r="BW502" s="493" t="n">
        <v>0</v>
      </c>
    </row>
    <row r="503">
      <c r="A503" t="inlineStr">
        <is>
          <t>[C11A1] 심혈관 질환 다중요법 목적의 복합제제 (단일 투약 형태)</t>
        </is>
      </c>
      <c r="B503" t="inlineStr">
        <is>
          <t>휴텍스</t>
        </is>
      </c>
      <c r="C503" t="inlineStr">
        <is>
          <t>크레칸데</t>
        </is>
      </c>
      <c r="D503" t="inlineStr">
        <is>
          <t>휴텍스</t>
        </is>
      </c>
      <c r="E503" t="inlineStr">
        <is>
          <t>candesartan cilexetil,  rosuvastatin calcium  ( as rosuvastatin)</t>
        </is>
      </c>
      <c r="F503" t="inlineStr">
        <is>
          <t>의원</t>
        </is>
      </c>
      <c r="G503" t="inlineStr">
        <is>
          <t>Generic</t>
        </is>
      </c>
      <c r="H503" s="493" t="n">
        <v>0</v>
      </c>
      <c r="I503" s="493" t="n">
        <v>0</v>
      </c>
      <c r="J503" s="493" t="n">
        <v>0</v>
      </c>
      <c r="K503" s="493" t="n">
        <v>0</v>
      </c>
      <c r="L503" s="493" t="n">
        <v>0</v>
      </c>
      <c r="M503" s="493" t="n">
        <v>0</v>
      </c>
      <c r="N503" s="493" t="n">
        <v>0</v>
      </c>
      <c r="O503" s="493" t="n">
        <v>0</v>
      </c>
      <c r="P503" s="493" t="n">
        <v>807</v>
      </c>
      <c r="Q503" s="493" t="n">
        <v>0</v>
      </c>
      <c r="R503" s="493" t="n">
        <v>538.5</v>
      </c>
      <c r="S503" s="493" t="n">
        <v>598.65</v>
      </c>
      <c r="T503" s="493" t="n">
        <v>1020.6</v>
      </c>
      <c r="U503" s="493" t="n">
        <v>678.3</v>
      </c>
      <c r="V503" s="493" t="n">
        <v>1526.1</v>
      </c>
      <c r="W503" s="493" t="n">
        <v>1048.55</v>
      </c>
      <c r="X503" s="493" t="n">
        <v>0</v>
      </c>
      <c r="Y503" s="493" t="n">
        <v>729.6</v>
      </c>
      <c r="Z503" s="493" t="n">
        <v>1297.8</v>
      </c>
      <c r="AA503" s="493" t="n">
        <v>1603.35</v>
      </c>
      <c r="AB503" s="493" t="n">
        <v>2241</v>
      </c>
      <c r="AC503" s="493" t="n">
        <v>2118</v>
      </c>
      <c r="AD503" s="493" t="n">
        <v>2980.5</v>
      </c>
      <c r="AE503" s="493" t="n">
        <v>3157.8</v>
      </c>
      <c r="AF503" s="493" t="n">
        <v>3774.75</v>
      </c>
      <c r="AG503" s="493" t="n">
        <v>8295.9</v>
      </c>
      <c r="AH503" s="493" t="n">
        <v>9676.75</v>
      </c>
      <c r="AI503" s="493" t="n">
        <v>9031.82</v>
      </c>
      <c r="AJ503" s="493" t="n">
        <v>10347.24</v>
      </c>
      <c r="AK503" s="493" t="n">
        <v>8262.6</v>
      </c>
      <c r="AL503" s="493" t="n">
        <v>9063.68</v>
      </c>
      <c r="AM503" s="493" t="n">
        <v>10774.06</v>
      </c>
      <c r="AN503" s="493" t="n">
        <v>9395.58</v>
      </c>
      <c r="AO503" s="493" t="n">
        <v>11461.64</v>
      </c>
      <c r="AP503" s="493" t="n">
        <v>8710.9</v>
      </c>
      <c r="AQ503" s="493" t="n">
        <v>10424.25</v>
      </c>
      <c r="AR503" s="493" t="n">
        <v>7635.6</v>
      </c>
      <c r="AS503" s="493" t="n">
        <v>9464.280000000001</v>
      </c>
      <c r="AT503" s="493" t="n">
        <v>1669.5</v>
      </c>
      <c r="AU503" s="493" t="n">
        <v>0</v>
      </c>
      <c r="AV503" s="493" t="n">
        <v>0</v>
      </c>
      <c r="AW503" s="493" t="n">
        <v>0</v>
      </c>
      <c r="AX503" s="493" t="n">
        <v>0</v>
      </c>
      <c r="AY503" s="493" t="n">
        <v>0</v>
      </c>
      <c r="AZ503" s="493" t="n">
        <v>0</v>
      </c>
      <c r="BA503" s="493" t="n">
        <v>0</v>
      </c>
      <c r="BB503" s="493" t="n">
        <v>0</v>
      </c>
      <c r="BC503" s="493" t="n">
        <v>0</v>
      </c>
      <c r="BD503" s="493" t="n">
        <v>0</v>
      </c>
      <c r="BE503" s="493" t="n">
        <v>283.2</v>
      </c>
      <c r="BF503" s="493" t="n">
        <v>0</v>
      </c>
      <c r="BG503" s="493" t="n">
        <v>1581</v>
      </c>
      <c r="BH503" s="493" t="n">
        <v>814.34</v>
      </c>
      <c r="BI503" s="493" t="n">
        <v>1641.3</v>
      </c>
      <c r="BJ503" s="493" t="n">
        <v>5243.4</v>
      </c>
      <c r="BK503" s="493" t="n">
        <v>7062.64</v>
      </c>
      <c r="BL503" s="493" t="n">
        <v>5264.7</v>
      </c>
      <c r="BM503" s="493" t="n">
        <v>4065.56</v>
      </c>
      <c r="BN503" s="493" t="n">
        <v>4516.8</v>
      </c>
      <c r="BO503" s="493" t="n">
        <v>6199.68</v>
      </c>
      <c r="BP503" s="493" t="n">
        <v>5914.3</v>
      </c>
      <c r="BQ503" s="493" t="n">
        <v>5488.02</v>
      </c>
      <c r="BR503" s="493" t="n">
        <v>6676.06</v>
      </c>
      <c r="BS503" s="493" t="n">
        <v>6511.68</v>
      </c>
      <c r="BT503" s="493" t="n">
        <v>9038.379999999999</v>
      </c>
      <c r="BU503" s="493" t="n">
        <v>7148.7</v>
      </c>
      <c r="BV503" s="493" t="n">
        <v>10641.4</v>
      </c>
      <c r="BW503" s="493" t="n">
        <v>7277.18</v>
      </c>
    </row>
    <row r="504">
      <c r="A504" t="inlineStr">
        <is>
          <t>[C11A1] 심혈관 질환 다중요법 목적의 복합제제 (단일 투약 형태)</t>
        </is>
      </c>
      <c r="B504" t="inlineStr">
        <is>
          <t>휴텍스</t>
        </is>
      </c>
      <c r="C504" t="inlineStr">
        <is>
          <t>크레칸데</t>
        </is>
      </c>
      <c r="D504" t="inlineStr">
        <is>
          <t>휴텍스</t>
        </is>
      </c>
      <c r="E504" t="inlineStr">
        <is>
          <t>candesartan cilexetil,  rosuvastatin calcium  ( as rosuvastatin)</t>
        </is>
      </c>
      <c r="F504" t="inlineStr">
        <is>
          <t>보건소</t>
        </is>
      </c>
      <c r="G504" t="inlineStr">
        <is>
          <t>Generic</t>
        </is>
      </c>
      <c r="H504" s="493" t="n">
        <v>0</v>
      </c>
      <c r="I504" s="493" t="n">
        <v>0</v>
      </c>
      <c r="J504" s="493" t="n">
        <v>0</v>
      </c>
      <c r="K504" s="493" t="n">
        <v>0</v>
      </c>
      <c r="L504" s="493" t="n">
        <v>0</v>
      </c>
      <c r="M504" s="493" t="n">
        <v>0</v>
      </c>
      <c r="N504" s="493" t="n">
        <v>0</v>
      </c>
      <c r="O504" s="493" t="n">
        <v>0</v>
      </c>
      <c r="P504" s="493" t="n">
        <v>0</v>
      </c>
      <c r="Q504" s="493" t="n">
        <v>0</v>
      </c>
      <c r="R504" s="493" t="n">
        <v>0</v>
      </c>
      <c r="S504" s="493" t="n">
        <v>0</v>
      </c>
      <c r="T504" s="493" t="n">
        <v>0</v>
      </c>
      <c r="U504" s="493" t="n">
        <v>0</v>
      </c>
      <c r="V504" s="493" t="n">
        <v>0</v>
      </c>
      <c r="W504" s="493" t="n">
        <v>0</v>
      </c>
      <c r="X504" s="493" t="n">
        <v>0</v>
      </c>
      <c r="Y504" s="493" t="n">
        <v>0</v>
      </c>
      <c r="Z504" s="493" t="n">
        <v>0</v>
      </c>
      <c r="AA504" s="493" t="n">
        <v>0</v>
      </c>
      <c r="AB504" s="493" t="n">
        <v>559.8</v>
      </c>
      <c r="AC504" s="493" t="n">
        <v>0</v>
      </c>
      <c r="AD504" s="493" t="n">
        <v>576</v>
      </c>
      <c r="AE504" s="493" t="n">
        <v>0</v>
      </c>
      <c r="AF504" s="493" t="n">
        <v>200.7</v>
      </c>
      <c r="AG504" s="493" t="n">
        <v>662.4</v>
      </c>
      <c r="AH504" s="493" t="n">
        <v>0</v>
      </c>
      <c r="AI504" s="493" t="n">
        <v>208.8</v>
      </c>
      <c r="AJ504" s="493" t="n">
        <v>663.3</v>
      </c>
      <c r="AK504" s="493" t="n">
        <v>0</v>
      </c>
      <c r="AL504" s="493" t="n">
        <v>500.4</v>
      </c>
      <c r="AM504" s="493" t="n">
        <v>678.6</v>
      </c>
      <c r="AN504" s="493" t="n">
        <v>0</v>
      </c>
      <c r="AO504" s="493" t="n">
        <v>176.4</v>
      </c>
      <c r="AP504" s="493" t="n">
        <v>665.1</v>
      </c>
      <c r="AQ504" s="493" t="n">
        <v>0</v>
      </c>
      <c r="AR504" s="493" t="n">
        <v>174.6</v>
      </c>
      <c r="AS504" s="493" t="n">
        <v>509.4</v>
      </c>
      <c r="AT504" s="493" t="n">
        <v>0</v>
      </c>
      <c r="AU504" s="493" t="n">
        <v>0</v>
      </c>
      <c r="AV504" s="493" t="n">
        <v>0</v>
      </c>
      <c r="AW504" s="493" t="n">
        <v>0</v>
      </c>
      <c r="AX504" s="493" t="n">
        <v>0</v>
      </c>
      <c r="AY504" s="493" t="n">
        <v>0</v>
      </c>
      <c r="AZ504" s="493" t="n">
        <v>0</v>
      </c>
      <c r="BA504" s="493" t="n">
        <v>0</v>
      </c>
      <c r="BB504" s="493" t="n">
        <v>0</v>
      </c>
      <c r="BC504" s="493" t="n">
        <v>0</v>
      </c>
      <c r="BD504" s="493" t="n">
        <v>0</v>
      </c>
      <c r="BE504" s="493" t="n">
        <v>0</v>
      </c>
      <c r="BF504" s="493" t="n">
        <v>0</v>
      </c>
      <c r="BG504" s="493" t="n">
        <v>171.6</v>
      </c>
      <c r="BH504" s="493" t="n">
        <v>0</v>
      </c>
      <c r="BI504" s="493" t="n">
        <v>0</v>
      </c>
      <c r="BJ504" s="493" t="n">
        <v>0</v>
      </c>
      <c r="BK504" s="493" t="n">
        <v>0</v>
      </c>
      <c r="BL504" s="493" t="n">
        <v>0</v>
      </c>
      <c r="BM504" s="493" t="n">
        <v>0</v>
      </c>
      <c r="BN504" s="493" t="n">
        <v>0</v>
      </c>
      <c r="BO504" s="493" t="n">
        <v>0</v>
      </c>
      <c r="BP504" s="493" t="n">
        <v>0</v>
      </c>
      <c r="BQ504" s="493" t="n">
        <v>0</v>
      </c>
      <c r="BR504" s="493" t="n">
        <v>0</v>
      </c>
      <c r="BS504" s="493" t="n">
        <v>0</v>
      </c>
      <c r="BT504" s="493" t="n">
        <v>0</v>
      </c>
      <c r="BU504" s="493" t="n">
        <v>0</v>
      </c>
      <c r="BV504" s="493" t="n">
        <v>0</v>
      </c>
      <c r="BW504" s="493" t="n">
        <v>0</v>
      </c>
    </row>
    <row r="505">
      <c r="A505" t="inlineStr">
        <is>
          <t>[C11A1] 심혈관 질환 다중요법 목적의 복합제제 (단일 투약 형태)</t>
        </is>
      </c>
      <c r="B505" t="inlineStr">
        <is>
          <t>JW중외제약</t>
        </is>
      </c>
      <c r="C505" t="inlineStr">
        <is>
          <t>리바로 브이</t>
        </is>
      </c>
      <c r="D505" t="inlineStr">
        <is>
          <t>JW중외제약</t>
        </is>
      </c>
      <c r="E505" t="inlineStr">
        <is>
          <t>pitavastatin calcium,  valsartan</t>
        </is>
      </c>
      <c r="F505" t="inlineStr">
        <is>
          <t>상급종합병원</t>
        </is>
      </c>
      <c r="G505" t="inlineStr">
        <is>
          <t>Original</t>
        </is>
      </c>
      <c r="H505" s="493" t="n">
        <v>204312.38</v>
      </c>
      <c r="I505" s="493" t="n">
        <v>204833.02</v>
      </c>
      <c r="J505" s="493" t="n">
        <v>223941.57</v>
      </c>
      <c r="K505" s="493" t="n">
        <v>201879.9</v>
      </c>
      <c r="L505" s="493" t="n">
        <v>156594.07</v>
      </c>
      <c r="M505" s="493" t="n">
        <v>254466.48</v>
      </c>
      <c r="N505" s="493" t="n">
        <v>200115.29</v>
      </c>
      <c r="O505" s="493" t="n">
        <v>202332.91</v>
      </c>
      <c r="P505" s="493" t="n">
        <v>192287.03</v>
      </c>
      <c r="Q505" s="493" t="n">
        <v>201449.86</v>
      </c>
      <c r="R505" s="493" t="n">
        <v>208212.85</v>
      </c>
      <c r="S505" s="493" t="n">
        <v>224761.95</v>
      </c>
      <c r="T505" s="493" t="n">
        <v>217733.03</v>
      </c>
      <c r="U505" s="493" t="n">
        <v>147342.96</v>
      </c>
      <c r="V505" s="493" t="n">
        <v>225492.32</v>
      </c>
      <c r="W505" s="493" t="n">
        <v>181459.41</v>
      </c>
      <c r="X505" s="493" t="n">
        <v>207496.36</v>
      </c>
      <c r="Y505" s="493" t="n">
        <v>173178.4</v>
      </c>
      <c r="Z505" s="493" t="n">
        <v>189375.82</v>
      </c>
      <c r="AA505" s="493" t="n">
        <v>199516.11</v>
      </c>
      <c r="AB505" s="493" t="n">
        <v>184650.83</v>
      </c>
      <c r="AC505" s="493" t="n">
        <v>151167.04</v>
      </c>
      <c r="AD505" s="493" t="n">
        <v>198021.19</v>
      </c>
      <c r="AE505" s="493" t="n">
        <v>160178.61</v>
      </c>
      <c r="AF505" s="493" t="n">
        <v>177489.24</v>
      </c>
      <c r="AG505" s="493" t="n">
        <v>176405.36</v>
      </c>
      <c r="AH505" s="493" t="n">
        <v>148504.93</v>
      </c>
      <c r="AI505" s="493" t="n">
        <v>225746.6</v>
      </c>
      <c r="AJ505" s="493" t="n">
        <v>199557.52</v>
      </c>
      <c r="AK505" s="493" t="n">
        <v>156802.87</v>
      </c>
      <c r="AL505" s="493" t="n">
        <v>144461.1</v>
      </c>
      <c r="AM505" s="493" t="n">
        <v>185286.81</v>
      </c>
      <c r="AN505" s="493" t="n">
        <v>197356.47</v>
      </c>
      <c r="AO505" s="493" t="n">
        <v>159158.92</v>
      </c>
      <c r="AP505" s="493" t="n">
        <v>186042.86</v>
      </c>
      <c r="AQ505" s="493" t="n">
        <v>211034.09</v>
      </c>
      <c r="AR505" s="493" t="n">
        <v>180352.03</v>
      </c>
      <c r="AS505" s="493" t="n">
        <v>140334.29</v>
      </c>
      <c r="AT505" s="493" t="n">
        <v>190683.01</v>
      </c>
      <c r="AU505" s="493" t="n">
        <v>188631.36</v>
      </c>
      <c r="AV505" s="493" t="n">
        <v>173818.63</v>
      </c>
      <c r="AW505" s="493" t="n">
        <v>160186.09</v>
      </c>
      <c r="AX505" s="493" t="n">
        <v>189438.29</v>
      </c>
      <c r="AY505" s="493" t="n">
        <v>147937.87</v>
      </c>
      <c r="AZ505" s="493" t="n">
        <v>166205.9</v>
      </c>
      <c r="BA505" s="493" t="n">
        <v>129343.43</v>
      </c>
      <c r="BB505" s="493" t="n">
        <v>133077.46</v>
      </c>
      <c r="BC505" s="493" t="n">
        <v>181985.08</v>
      </c>
      <c r="BD505" s="493" t="n">
        <v>142186.99</v>
      </c>
      <c r="BE505" s="493" t="n">
        <v>128658.15</v>
      </c>
      <c r="BF505" s="493" t="n">
        <v>155344.35</v>
      </c>
      <c r="BG505" s="493" t="n">
        <v>143518.31</v>
      </c>
      <c r="BH505" s="493" t="n">
        <v>132346.01</v>
      </c>
      <c r="BI505" s="493" t="n">
        <v>141587.81</v>
      </c>
      <c r="BJ505" s="493" t="n">
        <v>142857.97</v>
      </c>
      <c r="BK505" s="493" t="n">
        <v>121072.59</v>
      </c>
      <c r="BL505" s="493" t="n">
        <v>159764.89</v>
      </c>
      <c r="BM505" s="493" t="n">
        <v>99165.32000000001</v>
      </c>
      <c r="BN505" s="493" t="n">
        <v>123739.28</v>
      </c>
      <c r="BO505" s="493" t="n">
        <v>99815.69</v>
      </c>
      <c r="BP505" s="493" t="n">
        <v>111269.12</v>
      </c>
      <c r="BQ505" s="493" t="n">
        <v>84364.50999999999</v>
      </c>
      <c r="BR505" s="493" t="n">
        <v>135804.92</v>
      </c>
      <c r="BS505" s="493" t="n">
        <v>143158.47</v>
      </c>
      <c r="BT505" s="493" t="n">
        <v>131663.4</v>
      </c>
      <c r="BU505" s="493" t="n">
        <v>100000.76</v>
      </c>
      <c r="BV505" s="493" t="n">
        <v>117358.83</v>
      </c>
      <c r="BW505" s="493" t="n">
        <v>71175.63</v>
      </c>
    </row>
    <row r="506">
      <c r="A506" t="inlineStr">
        <is>
          <t>[C11A1] 심혈관 질환 다중요법 목적의 복합제제 (단일 투약 형태)</t>
        </is>
      </c>
      <c r="B506" t="inlineStr">
        <is>
          <t>JW중외제약</t>
        </is>
      </c>
      <c r="C506" t="inlineStr">
        <is>
          <t>리바로 브이</t>
        </is>
      </c>
      <c r="D506" t="inlineStr">
        <is>
          <t>JW중외제약</t>
        </is>
      </c>
      <c r="E506" t="inlineStr">
        <is>
          <t>pitavastatin calcium,  valsartan</t>
        </is>
      </c>
      <c r="F506" t="inlineStr">
        <is>
          <t>종합병원</t>
        </is>
      </c>
      <c r="G506" t="inlineStr">
        <is>
          <t>Original</t>
        </is>
      </c>
      <c r="H506" s="493" t="n">
        <v>172404.07</v>
      </c>
      <c r="I506" s="493" t="n">
        <v>181781.32</v>
      </c>
      <c r="J506" s="493" t="n">
        <v>213299.41</v>
      </c>
      <c r="K506" s="493" t="n">
        <v>181458.45</v>
      </c>
      <c r="L506" s="493" t="n">
        <v>178707.05</v>
      </c>
      <c r="M506" s="493" t="n">
        <v>208710.78</v>
      </c>
      <c r="N506" s="493" t="n">
        <v>198140.45</v>
      </c>
      <c r="O506" s="493" t="n">
        <v>189807.34</v>
      </c>
      <c r="P506" s="493" t="n">
        <v>175627.82</v>
      </c>
      <c r="Q506" s="493" t="n">
        <v>200760.03</v>
      </c>
      <c r="R506" s="493" t="n">
        <v>200979.91</v>
      </c>
      <c r="S506" s="493" t="n">
        <v>204273.44</v>
      </c>
      <c r="T506" s="493" t="n">
        <v>186959.45</v>
      </c>
      <c r="U506" s="493" t="n">
        <v>168219.28</v>
      </c>
      <c r="V506" s="493" t="n">
        <v>183300.89</v>
      </c>
      <c r="W506" s="493" t="n">
        <v>193288.7</v>
      </c>
      <c r="X506" s="493" t="n">
        <v>179636.69</v>
      </c>
      <c r="Y506" s="493" t="n">
        <v>195163.56</v>
      </c>
      <c r="Z506" s="493" t="n">
        <v>172781.5</v>
      </c>
      <c r="AA506" s="493" t="n">
        <v>144508.13</v>
      </c>
      <c r="AB506" s="493" t="n">
        <v>169731.4</v>
      </c>
      <c r="AC506" s="493" t="n">
        <v>142630.27</v>
      </c>
      <c r="AD506" s="493" t="n">
        <v>168764.36</v>
      </c>
      <c r="AE506" s="493" t="n">
        <v>167903.3</v>
      </c>
      <c r="AF506" s="493" t="n">
        <v>164551.61</v>
      </c>
      <c r="AG506" s="493" t="n">
        <v>184020.34</v>
      </c>
      <c r="AH506" s="493" t="n">
        <v>167942.76</v>
      </c>
      <c r="AI506" s="493" t="n">
        <v>149230.54</v>
      </c>
      <c r="AJ506" s="493" t="n">
        <v>155066.64</v>
      </c>
      <c r="AK506" s="493" t="n">
        <v>190287.23</v>
      </c>
      <c r="AL506" s="493" t="n">
        <v>164219.71</v>
      </c>
      <c r="AM506" s="493" t="n">
        <v>142459.3</v>
      </c>
      <c r="AN506" s="493" t="n">
        <v>165617.38</v>
      </c>
      <c r="AO506" s="493" t="n">
        <v>169432.89</v>
      </c>
      <c r="AP506" s="493" t="n">
        <v>133296.57</v>
      </c>
      <c r="AQ506" s="493" t="n">
        <v>146559.04</v>
      </c>
      <c r="AR506" s="493" t="n">
        <v>152759.77</v>
      </c>
      <c r="AS506" s="493" t="n">
        <v>127030.81</v>
      </c>
      <c r="AT506" s="493" t="n">
        <v>159046.18</v>
      </c>
      <c r="AU506" s="493" t="n">
        <v>143754.28</v>
      </c>
      <c r="AV506" s="493" t="n">
        <v>122909.23</v>
      </c>
      <c r="AW506" s="493" t="n">
        <v>139770.54</v>
      </c>
      <c r="AX506" s="493" t="n">
        <v>146223.98</v>
      </c>
      <c r="AY506" s="493" t="n">
        <v>140455.2</v>
      </c>
      <c r="AZ506" s="493" t="n">
        <v>135343.26</v>
      </c>
      <c r="BA506" s="493" t="n">
        <v>128774.64</v>
      </c>
      <c r="BB506" s="493" t="n">
        <v>135350.5</v>
      </c>
      <c r="BC506" s="493" t="n">
        <v>150847.89</v>
      </c>
      <c r="BD506" s="493" t="n">
        <v>117875.97</v>
      </c>
      <c r="BE506" s="493" t="n">
        <v>94916.75</v>
      </c>
      <c r="BF506" s="493" t="n">
        <v>121084.31</v>
      </c>
      <c r="BG506" s="493" t="n">
        <v>108296.11</v>
      </c>
      <c r="BH506" s="493" t="n">
        <v>94878.5</v>
      </c>
      <c r="BI506" s="493" t="n">
        <v>103388.14</v>
      </c>
      <c r="BJ506" s="493" t="n">
        <v>156638.35</v>
      </c>
      <c r="BK506" s="493" t="n">
        <v>93214.7</v>
      </c>
      <c r="BL506" s="493" t="n">
        <v>99874.23</v>
      </c>
      <c r="BM506" s="493" t="n">
        <v>99918.78</v>
      </c>
      <c r="BN506" s="493" t="n">
        <v>86968.24000000001</v>
      </c>
      <c r="BO506" s="493" t="n">
        <v>79972.33</v>
      </c>
      <c r="BP506" s="493" t="n">
        <v>75905.57000000001</v>
      </c>
      <c r="BQ506" s="493" t="n">
        <v>72885.84</v>
      </c>
      <c r="BR506" s="493" t="n">
        <v>88812.89</v>
      </c>
      <c r="BS506" s="493" t="n">
        <v>82449.67</v>
      </c>
      <c r="BT506" s="493" t="n">
        <v>65605.37</v>
      </c>
      <c r="BU506" s="493" t="n">
        <v>68854.60000000001</v>
      </c>
      <c r="BV506" s="493" t="n">
        <v>88143.07000000001</v>
      </c>
      <c r="BW506" s="493" t="n">
        <v>79287.50999999999</v>
      </c>
    </row>
    <row r="507">
      <c r="A507" t="inlineStr">
        <is>
          <t>[C11A1] 심혈관 질환 다중요법 목적의 복합제제 (단일 투약 형태)</t>
        </is>
      </c>
      <c r="B507" t="inlineStr">
        <is>
          <t>JW중외제약</t>
        </is>
      </c>
      <c r="C507" t="inlineStr">
        <is>
          <t>리바로 브이</t>
        </is>
      </c>
      <c r="D507" t="inlineStr">
        <is>
          <t>JW중외제약</t>
        </is>
      </c>
      <c r="E507" t="inlineStr">
        <is>
          <t>pitavastatin calcium,  valsartan</t>
        </is>
      </c>
      <c r="F507" t="inlineStr">
        <is>
          <t>병원</t>
        </is>
      </c>
      <c r="G507" t="inlineStr">
        <is>
          <t>Original</t>
        </is>
      </c>
      <c r="H507" s="493" t="n">
        <v>11090.6</v>
      </c>
      <c r="I507" s="493" t="n">
        <v>13102.88</v>
      </c>
      <c r="J507" s="493" t="n">
        <v>10396.93</v>
      </c>
      <c r="K507" s="493" t="n">
        <v>16388.13</v>
      </c>
      <c r="L507" s="493" t="n">
        <v>11412.42</v>
      </c>
      <c r="M507" s="493" t="n">
        <v>12965.83</v>
      </c>
      <c r="N507" s="493" t="n">
        <v>9726.879999999999</v>
      </c>
      <c r="O507" s="493" t="n">
        <v>12682.24</v>
      </c>
      <c r="P507" s="493" t="n">
        <v>15361.07</v>
      </c>
      <c r="Q507" s="493" t="n">
        <v>15654.94</v>
      </c>
      <c r="R507" s="493" t="n">
        <v>13497.39</v>
      </c>
      <c r="S507" s="493" t="n">
        <v>15667.08</v>
      </c>
      <c r="T507" s="493" t="n">
        <v>9602.950000000001</v>
      </c>
      <c r="U507" s="493" t="n">
        <v>11535.77</v>
      </c>
      <c r="V507" s="493" t="n">
        <v>17092.3</v>
      </c>
      <c r="W507" s="493" t="n">
        <v>15106.79</v>
      </c>
      <c r="X507" s="493" t="n">
        <v>10895.56</v>
      </c>
      <c r="Y507" s="493" t="n">
        <v>12118.09</v>
      </c>
      <c r="Z507" s="493" t="n">
        <v>9628.83</v>
      </c>
      <c r="AA507" s="493" t="n">
        <v>10954.34</v>
      </c>
      <c r="AB507" s="493" t="n">
        <v>7829.4</v>
      </c>
      <c r="AC507" s="493" t="n">
        <v>16331.13</v>
      </c>
      <c r="AD507" s="493" t="n">
        <v>11219.93</v>
      </c>
      <c r="AE507" s="493" t="n">
        <v>12035.88</v>
      </c>
      <c r="AF507" s="493" t="n">
        <v>13113.8</v>
      </c>
      <c r="AG507" s="493" t="n">
        <v>13638.71</v>
      </c>
      <c r="AH507" s="493" t="n">
        <v>5466.29</v>
      </c>
      <c r="AI507" s="493" t="n">
        <v>13956.6</v>
      </c>
      <c r="AJ507" s="493" t="n">
        <v>9353.83</v>
      </c>
      <c r="AK507" s="493" t="n">
        <v>9665.559999999999</v>
      </c>
      <c r="AL507" s="493" t="n">
        <v>10019.5</v>
      </c>
      <c r="AM507" s="493" t="n">
        <v>15773.44</v>
      </c>
      <c r="AN507" s="493" t="n">
        <v>5173.2</v>
      </c>
      <c r="AO507" s="493" t="n">
        <v>9175.92</v>
      </c>
      <c r="AP507" s="493" t="n">
        <v>13091</v>
      </c>
      <c r="AQ507" s="493" t="n">
        <v>7777.5</v>
      </c>
      <c r="AR507" s="493" t="n">
        <v>7236.65</v>
      </c>
      <c r="AS507" s="493" t="n">
        <v>8344.950000000001</v>
      </c>
      <c r="AT507" s="493" t="n">
        <v>6624.88</v>
      </c>
      <c r="AU507" s="493" t="n">
        <v>7759.78</v>
      </c>
      <c r="AV507" s="493" t="n">
        <v>10800.06</v>
      </c>
      <c r="AW507" s="493" t="n">
        <v>9888.9</v>
      </c>
      <c r="AX507" s="493" t="n">
        <v>4951.5</v>
      </c>
      <c r="AY507" s="493" t="n">
        <v>9660.34</v>
      </c>
      <c r="AZ507" s="493" t="n">
        <v>9205.02</v>
      </c>
      <c r="BA507" s="493" t="n">
        <v>11792.1</v>
      </c>
      <c r="BB507" s="493" t="n">
        <v>7572.87</v>
      </c>
      <c r="BC507" s="493" t="n">
        <v>10201.62</v>
      </c>
      <c r="BD507" s="493" t="n">
        <v>9098.639999999999</v>
      </c>
      <c r="BE507" s="493" t="n">
        <v>5711.15</v>
      </c>
      <c r="BF507" s="493" t="n">
        <v>8892.450000000001</v>
      </c>
      <c r="BG507" s="493" t="n">
        <v>5603.99</v>
      </c>
      <c r="BH507" s="493" t="n">
        <v>6722.41</v>
      </c>
      <c r="BI507" s="493" t="n">
        <v>8048.1</v>
      </c>
      <c r="BJ507" s="493" t="n">
        <v>9368.07</v>
      </c>
      <c r="BK507" s="493" t="n">
        <v>6004.42</v>
      </c>
      <c r="BL507" s="493" t="n">
        <v>9095.790000000001</v>
      </c>
      <c r="BM507" s="493" t="n">
        <v>5872.3</v>
      </c>
      <c r="BN507" s="493" t="n">
        <v>8914.559999999999</v>
      </c>
      <c r="BO507" s="493" t="n">
        <v>8222.549999999999</v>
      </c>
      <c r="BP507" s="493" t="n">
        <v>6395.3</v>
      </c>
      <c r="BQ507" s="493" t="n">
        <v>5013.72</v>
      </c>
      <c r="BR507" s="493" t="n">
        <v>8136.47</v>
      </c>
      <c r="BS507" s="493" t="n">
        <v>7500.45</v>
      </c>
      <c r="BT507" s="493" t="n">
        <v>5471.55</v>
      </c>
      <c r="BU507" s="493" t="n">
        <v>4141.97</v>
      </c>
      <c r="BV507" s="493" t="n">
        <v>7885.99</v>
      </c>
      <c r="BW507" s="493" t="n">
        <v>5542.95</v>
      </c>
    </row>
    <row r="508">
      <c r="A508" t="inlineStr">
        <is>
          <t>[C11A1] 심혈관 질환 다중요법 목적의 복합제제 (단일 투약 형태)</t>
        </is>
      </c>
      <c r="B508" t="inlineStr">
        <is>
          <t>JW중외제약</t>
        </is>
      </c>
      <c r="C508" t="inlineStr">
        <is>
          <t>리바로 브이</t>
        </is>
      </c>
      <c r="D508" t="inlineStr">
        <is>
          <t>JW중외제약</t>
        </is>
      </c>
      <c r="E508" t="inlineStr">
        <is>
          <t>pitavastatin calcium,  valsartan</t>
        </is>
      </c>
      <c r="F508" t="inlineStr">
        <is>
          <t>의원</t>
        </is>
      </c>
      <c r="G508" t="inlineStr">
        <is>
          <t>Original</t>
        </is>
      </c>
      <c r="H508" s="493" t="n">
        <v>120581.27</v>
      </c>
      <c r="I508" s="493" t="n">
        <v>122355.35</v>
      </c>
      <c r="J508" s="493" t="n">
        <v>149258.42</v>
      </c>
      <c r="K508" s="493" t="n">
        <v>124249.45</v>
      </c>
      <c r="L508" s="493" t="n">
        <v>140982.11</v>
      </c>
      <c r="M508" s="493" t="n">
        <v>138048.09</v>
      </c>
      <c r="N508" s="493" t="n">
        <v>138454.3</v>
      </c>
      <c r="O508" s="493" t="n">
        <v>130845.85</v>
      </c>
      <c r="P508" s="493" t="n">
        <v>122872.86</v>
      </c>
      <c r="Q508" s="493" t="n">
        <v>131673.13</v>
      </c>
      <c r="R508" s="493" t="n">
        <v>126009.35</v>
      </c>
      <c r="S508" s="493" t="n">
        <v>129727.19</v>
      </c>
      <c r="T508" s="493" t="n">
        <v>123131.52</v>
      </c>
      <c r="U508" s="493" t="n">
        <v>109071.49</v>
      </c>
      <c r="V508" s="493" t="n">
        <v>117453.96</v>
      </c>
      <c r="W508" s="493" t="n">
        <v>129178.33</v>
      </c>
      <c r="X508" s="493" t="n">
        <v>109645.66</v>
      </c>
      <c r="Y508" s="493" t="n">
        <v>113692.22</v>
      </c>
      <c r="Z508" s="493" t="n">
        <v>113710.22</v>
      </c>
      <c r="AA508" s="493" t="n">
        <v>115530.61</v>
      </c>
      <c r="AB508" s="493" t="n">
        <v>112324.08</v>
      </c>
      <c r="AC508" s="493" t="n">
        <v>123994.8</v>
      </c>
      <c r="AD508" s="493" t="n">
        <v>105716.92</v>
      </c>
      <c r="AE508" s="493" t="n">
        <v>118709.1</v>
      </c>
      <c r="AF508" s="493" t="n">
        <v>103869.44</v>
      </c>
      <c r="AG508" s="493" t="n">
        <v>104389.86</v>
      </c>
      <c r="AH508" s="493" t="n">
        <v>105586.24</v>
      </c>
      <c r="AI508" s="493" t="n">
        <v>111577.47</v>
      </c>
      <c r="AJ508" s="493" t="n">
        <v>107934.71</v>
      </c>
      <c r="AK508" s="493" t="n">
        <v>100879.59</v>
      </c>
      <c r="AL508" s="493" t="n">
        <v>112925.42</v>
      </c>
      <c r="AM508" s="493" t="n">
        <v>97705.50999999999</v>
      </c>
      <c r="AN508" s="493" t="n">
        <v>102319.15</v>
      </c>
      <c r="AO508" s="493" t="n">
        <v>107278.17</v>
      </c>
      <c r="AP508" s="493" t="n">
        <v>97560.45</v>
      </c>
      <c r="AQ508" s="493" t="n">
        <v>102307.07</v>
      </c>
      <c r="AR508" s="493" t="n">
        <v>98863.77</v>
      </c>
      <c r="AS508" s="493" t="n">
        <v>92407.63</v>
      </c>
      <c r="AT508" s="493" t="n">
        <v>82228.08</v>
      </c>
      <c r="AU508" s="493" t="n">
        <v>105506.52</v>
      </c>
      <c r="AV508" s="493" t="n">
        <v>88756.61</v>
      </c>
      <c r="AW508" s="493" t="n">
        <v>94062.87</v>
      </c>
      <c r="AX508" s="493" t="n">
        <v>96827.58</v>
      </c>
      <c r="AY508" s="493" t="n">
        <v>97970.14</v>
      </c>
      <c r="AZ508" s="493" t="n">
        <v>82549</v>
      </c>
      <c r="BA508" s="493" t="n">
        <v>104057.32</v>
      </c>
      <c r="BB508" s="493" t="n">
        <v>85086.82000000001</v>
      </c>
      <c r="BC508" s="493" t="n">
        <v>94796.92999999999</v>
      </c>
      <c r="BD508" s="493" t="n">
        <v>79013.72</v>
      </c>
      <c r="BE508" s="493" t="n">
        <v>87517.78999999999</v>
      </c>
      <c r="BF508" s="493" t="n">
        <v>79414.53</v>
      </c>
      <c r="BG508" s="493" t="n">
        <v>85659.82000000001</v>
      </c>
      <c r="BH508" s="493" t="n">
        <v>77355.10000000001</v>
      </c>
      <c r="BI508" s="493" t="n">
        <v>79375.47</v>
      </c>
      <c r="BJ508" s="493" t="n">
        <v>82906.50999999999</v>
      </c>
      <c r="BK508" s="493" t="n">
        <v>78855.95</v>
      </c>
      <c r="BL508" s="493" t="n">
        <v>82264.67</v>
      </c>
      <c r="BM508" s="493" t="n">
        <v>76015.25</v>
      </c>
      <c r="BN508" s="493" t="n">
        <v>71865.53</v>
      </c>
      <c r="BO508" s="493" t="n">
        <v>77186.31</v>
      </c>
      <c r="BP508" s="493" t="n">
        <v>66274.84</v>
      </c>
      <c r="BQ508" s="493" t="n">
        <v>69346.59</v>
      </c>
      <c r="BR508" s="493" t="n">
        <v>76281.27</v>
      </c>
      <c r="BS508" s="493" t="n">
        <v>72433.75999999999</v>
      </c>
      <c r="BT508" s="493" t="n">
        <v>70435.53999999999</v>
      </c>
      <c r="BU508" s="493" t="n">
        <v>77321.73</v>
      </c>
      <c r="BV508" s="493" t="n">
        <v>65657.50999999999</v>
      </c>
      <c r="BW508" s="493" t="n">
        <v>72684.75</v>
      </c>
    </row>
    <row r="509">
      <c r="A509" t="inlineStr">
        <is>
          <t>[C11A1] 심혈관 질환 다중요법 목적의 복합제제 (단일 투약 형태)</t>
        </is>
      </c>
      <c r="B509" t="inlineStr">
        <is>
          <t>JW중외제약</t>
        </is>
      </c>
      <c r="C509" t="inlineStr">
        <is>
          <t>리바로 브이</t>
        </is>
      </c>
      <c r="D509" t="inlineStr">
        <is>
          <t>JW중외제약</t>
        </is>
      </c>
      <c r="E509" t="inlineStr">
        <is>
          <t>pitavastatin calcium,  valsartan</t>
        </is>
      </c>
      <c r="F509" t="inlineStr">
        <is>
          <t>보건소</t>
        </is>
      </c>
      <c r="G509" t="inlineStr">
        <is>
          <t>Original</t>
        </is>
      </c>
      <c r="H509" s="493" t="n">
        <v>487.5</v>
      </c>
      <c r="I509" s="493" t="n">
        <v>4730.4</v>
      </c>
      <c r="J509" s="493" t="n">
        <v>1206.6</v>
      </c>
      <c r="K509" s="493" t="n">
        <v>3407.85</v>
      </c>
      <c r="L509" s="493" t="n">
        <v>538.5</v>
      </c>
      <c r="M509" s="493" t="n">
        <v>3764.25</v>
      </c>
      <c r="N509" s="493" t="n">
        <v>602.4</v>
      </c>
      <c r="O509" s="493" t="n">
        <v>2604.45</v>
      </c>
      <c r="P509" s="493" t="n">
        <v>1168.8</v>
      </c>
      <c r="Q509" s="493" t="n">
        <v>676.65</v>
      </c>
      <c r="R509" s="493" t="n">
        <v>2748.9</v>
      </c>
      <c r="S509" s="493" t="n">
        <v>1751.7</v>
      </c>
      <c r="T509" s="493" t="n">
        <v>452.55</v>
      </c>
      <c r="U509" s="493" t="n">
        <v>3243</v>
      </c>
      <c r="V509" s="493" t="n">
        <v>1114.2</v>
      </c>
      <c r="W509" s="493" t="n">
        <v>804.6</v>
      </c>
      <c r="X509" s="493" t="n">
        <v>3346.2</v>
      </c>
      <c r="Y509" s="493" t="n">
        <v>628.8</v>
      </c>
      <c r="Z509" s="493" t="n">
        <v>2399.85</v>
      </c>
      <c r="AA509" s="493" t="n">
        <v>4409.1</v>
      </c>
      <c r="AB509" s="493" t="n">
        <v>110.45</v>
      </c>
      <c r="AC509" s="493" t="n">
        <v>1244.4</v>
      </c>
      <c r="AD509" s="493" t="n">
        <v>2385.9</v>
      </c>
      <c r="AE509" s="493" t="n">
        <v>1488.3</v>
      </c>
      <c r="AF509" s="493" t="n">
        <v>2056.95</v>
      </c>
      <c r="AG509" s="493" t="n">
        <v>621</v>
      </c>
      <c r="AH509" s="493" t="n">
        <v>740.4</v>
      </c>
      <c r="AI509" s="493" t="n">
        <v>1929</v>
      </c>
      <c r="AJ509" s="493" t="n">
        <v>345.3</v>
      </c>
      <c r="AK509" s="493" t="n">
        <v>4619.25</v>
      </c>
      <c r="AL509" s="493" t="n">
        <v>556.8</v>
      </c>
      <c r="AM509" s="493" t="n">
        <v>145.8</v>
      </c>
      <c r="AN509" s="493" t="n">
        <v>5482.2</v>
      </c>
      <c r="AO509" s="493" t="n">
        <v>3256.2</v>
      </c>
      <c r="AP509" s="493" t="n">
        <v>685.8</v>
      </c>
      <c r="AQ509" s="493" t="n">
        <v>3716.55</v>
      </c>
      <c r="AR509" s="493" t="n">
        <v>107.3</v>
      </c>
      <c r="AS509" s="493" t="n">
        <v>3194.4</v>
      </c>
      <c r="AT509" s="493" t="n">
        <v>4184.63</v>
      </c>
      <c r="AU509" s="493" t="n">
        <v>861.3</v>
      </c>
      <c r="AV509" s="493" t="n">
        <v>3351.6</v>
      </c>
      <c r="AW509" s="493" t="n">
        <v>6036.45</v>
      </c>
      <c r="AX509" s="493" t="n">
        <v>815.1</v>
      </c>
      <c r="AY509" s="493" t="n">
        <v>3410.4</v>
      </c>
      <c r="AZ509" s="493" t="n">
        <v>9007.5</v>
      </c>
      <c r="BA509" s="493" t="n">
        <v>365.4</v>
      </c>
      <c r="BB509" s="493" t="n">
        <v>125.1</v>
      </c>
      <c r="BC509" s="493" t="n">
        <v>4585.73</v>
      </c>
      <c r="BD509" s="493" t="n">
        <v>849.9</v>
      </c>
      <c r="BE509" s="493" t="n">
        <v>377.7</v>
      </c>
      <c r="BF509" s="493" t="n">
        <v>6770.63</v>
      </c>
      <c r="BG509" s="493" t="n">
        <v>3879.3</v>
      </c>
      <c r="BH509" s="493" t="n">
        <v>75.90000000000001</v>
      </c>
      <c r="BI509" s="493" t="n">
        <v>7884.75</v>
      </c>
      <c r="BJ509" s="493" t="n">
        <v>603.9</v>
      </c>
      <c r="BK509" s="493" t="n">
        <v>522.6</v>
      </c>
      <c r="BL509" s="493" t="n">
        <v>9591.299999999999</v>
      </c>
      <c r="BM509" s="493" t="n">
        <v>353.1</v>
      </c>
      <c r="BN509" s="493" t="n">
        <v>559.2</v>
      </c>
      <c r="BO509" s="493" t="n">
        <v>8185.43</v>
      </c>
      <c r="BP509" s="493" t="n">
        <v>517.8</v>
      </c>
      <c r="BQ509" s="493" t="n">
        <v>220.5</v>
      </c>
      <c r="BR509" s="493" t="n">
        <v>100.8</v>
      </c>
      <c r="BS509" s="493" t="n">
        <v>3751.8</v>
      </c>
      <c r="BT509" s="493" t="n">
        <v>65.40000000000001</v>
      </c>
      <c r="BU509" s="493" t="n">
        <v>283.2</v>
      </c>
      <c r="BV509" s="493" t="n">
        <v>3046.5</v>
      </c>
      <c r="BW509" s="493" t="n">
        <v>99</v>
      </c>
    </row>
    <row r="510">
      <c r="A510" t="inlineStr">
        <is>
          <t>[C11A1] 심혈관 질환 다중요법 목적의 복합제제 (단일 투약 형태)</t>
        </is>
      </c>
      <c r="B510" t="inlineStr">
        <is>
          <t>JW중외제약</t>
        </is>
      </c>
      <c r="C510" t="inlineStr">
        <is>
          <t>리바로 브이</t>
        </is>
      </c>
      <c r="D510" t="inlineStr">
        <is>
          <t>JW중외제약</t>
        </is>
      </c>
      <c r="E510" t="inlineStr">
        <is>
          <t>pitavastatin calcium,  valsartan</t>
        </is>
      </c>
      <c r="F510" t="inlineStr">
        <is>
          <t>기타(치과의원, 치과병원 등)</t>
        </is>
      </c>
      <c r="G510" t="inlineStr">
        <is>
          <t>Original</t>
        </is>
      </c>
      <c r="H510" s="493" t="n">
        <v>0</v>
      </c>
      <c r="I510" s="493" t="n">
        <v>0</v>
      </c>
      <c r="J510" s="493" t="n">
        <v>0</v>
      </c>
      <c r="K510" s="493" t="n">
        <v>0</v>
      </c>
      <c r="L510" s="493" t="n">
        <v>0</v>
      </c>
      <c r="M510" s="493" t="n">
        <v>0</v>
      </c>
      <c r="N510" s="493" t="n">
        <v>0</v>
      </c>
      <c r="O510" s="493" t="n">
        <v>0</v>
      </c>
      <c r="P510" s="493" t="n">
        <v>0</v>
      </c>
      <c r="Q510" s="493" t="n">
        <v>0</v>
      </c>
      <c r="R510" s="493" t="n">
        <v>0</v>
      </c>
      <c r="S510" s="493" t="n">
        <v>0</v>
      </c>
      <c r="T510" s="493" t="n">
        <v>0</v>
      </c>
      <c r="U510" s="493" t="n">
        <v>0</v>
      </c>
      <c r="V510" s="493" t="n">
        <v>0</v>
      </c>
      <c r="W510" s="493" t="n">
        <v>0</v>
      </c>
      <c r="X510" s="493" t="n">
        <v>0</v>
      </c>
      <c r="Y510" s="493" t="n">
        <v>0</v>
      </c>
      <c r="Z510" s="493" t="n">
        <v>0</v>
      </c>
      <c r="AA510" s="493" t="n">
        <v>0</v>
      </c>
      <c r="AB510" s="493" t="n">
        <v>0</v>
      </c>
      <c r="AC510" s="493" t="n">
        <v>0</v>
      </c>
      <c r="AD510" s="493" t="n">
        <v>0</v>
      </c>
      <c r="AE510" s="493" t="n">
        <v>0</v>
      </c>
      <c r="AF510" s="493" t="n">
        <v>0</v>
      </c>
      <c r="AG510" s="493" t="n">
        <v>0</v>
      </c>
      <c r="AH510" s="493" t="n">
        <v>0</v>
      </c>
      <c r="AI510" s="493" t="n">
        <v>0</v>
      </c>
      <c r="AJ510" s="493" t="n">
        <v>0</v>
      </c>
      <c r="AK510" s="493" t="n">
        <v>0</v>
      </c>
      <c r="AL510" s="493" t="n">
        <v>0</v>
      </c>
      <c r="AM510" s="493" t="n">
        <v>0</v>
      </c>
      <c r="AN510" s="493" t="n">
        <v>0</v>
      </c>
      <c r="AO510" s="493" t="n">
        <v>0</v>
      </c>
      <c r="AP510" s="493" t="n">
        <v>0</v>
      </c>
      <c r="AQ510" s="493" t="n">
        <v>0</v>
      </c>
      <c r="AR510" s="493" t="n">
        <v>0</v>
      </c>
      <c r="AS510" s="493" t="n">
        <v>0</v>
      </c>
      <c r="AT510" s="493" t="n">
        <v>0</v>
      </c>
      <c r="AU510" s="493" t="n">
        <v>0</v>
      </c>
      <c r="AV510" s="493" t="n">
        <v>0</v>
      </c>
      <c r="AW510" s="493" t="n">
        <v>0</v>
      </c>
      <c r="AX510" s="493" t="n">
        <v>0</v>
      </c>
      <c r="AY510" s="493" t="n">
        <v>0</v>
      </c>
      <c r="AZ510" s="493" t="n">
        <v>0</v>
      </c>
      <c r="BA510" s="493" t="n">
        <v>0</v>
      </c>
      <c r="BB510" s="493" t="n">
        <v>0</v>
      </c>
      <c r="BC510" s="493" t="n">
        <v>0</v>
      </c>
      <c r="BD510" s="493" t="n">
        <v>0</v>
      </c>
      <c r="BE510" s="493" t="n">
        <v>0</v>
      </c>
      <c r="BF510" s="493" t="n">
        <v>0</v>
      </c>
      <c r="BG510" s="493" t="n">
        <v>0</v>
      </c>
      <c r="BH510" s="493" t="n">
        <v>0</v>
      </c>
      <c r="BI510" s="493" t="n">
        <v>0</v>
      </c>
      <c r="BJ510" s="493" t="n">
        <v>0</v>
      </c>
      <c r="BK510" s="493" t="n">
        <v>0</v>
      </c>
      <c r="BL510" s="493" t="n">
        <v>0</v>
      </c>
      <c r="BM510" s="493" t="n">
        <v>0</v>
      </c>
      <c r="BN510" s="493" t="n">
        <v>0</v>
      </c>
      <c r="BO510" s="493" t="n">
        <v>0</v>
      </c>
      <c r="BP510" s="493" t="n">
        <v>0</v>
      </c>
      <c r="BQ510" s="493" t="n">
        <v>0</v>
      </c>
      <c r="BR510" s="493" t="n">
        <v>0</v>
      </c>
      <c r="BS510" s="493" t="n">
        <v>0</v>
      </c>
      <c r="BT510" s="493" t="n">
        <v>0</v>
      </c>
      <c r="BU510" s="493" t="n">
        <v>0</v>
      </c>
      <c r="BV510" s="493" t="n">
        <v>501.3</v>
      </c>
      <c r="BW510" s="493" t="n">
        <v>0</v>
      </c>
    </row>
    <row r="511">
      <c r="A511" t="inlineStr">
        <is>
          <t>[C11A1] 심혈관 질환 다중요법 목적의 복합제제 (단일 투약 형태)</t>
        </is>
      </c>
      <c r="B511" t="inlineStr">
        <is>
          <t>JW중외제약</t>
        </is>
      </c>
      <c r="C511" t="inlineStr">
        <is>
          <t>리바로 하이</t>
        </is>
      </c>
      <c r="D511" t="inlineStr">
        <is>
          <t>JW중외제약</t>
        </is>
      </c>
      <c r="E511" t="inlineStr">
        <is>
          <t>amlodipine besylate  ( as amlodipine),  pitavastatin calcium hydrate  ( as pitavastatin calcium),  valsartan</t>
        </is>
      </c>
      <c r="F511" t="inlineStr">
        <is>
          <t>상급종합병원</t>
        </is>
      </c>
      <c r="G511" t="inlineStr">
        <is>
          <t>Original</t>
        </is>
      </c>
      <c r="H511" s="493" t="n">
        <v>0</v>
      </c>
      <c r="I511" s="493" t="n">
        <v>0</v>
      </c>
      <c r="J511" s="493" t="n">
        <v>0</v>
      </c>
      <c r="K511" s="493" t="n">
        <v>0</v>
      </c>
      <c r="L511" s="493" t="n">
        <v>0</v>
      </c>
      <c r="M511" s="493" t="n">
        <v>0</v>
      </c>
      <c r="N511" s="493" t="n">
        <v>0</v>
      </c>
      <c r="O511" s="493" t="n">
        <v>0</v>
      </c>
      <c r="P511" s="493" t="n">
        <v>0</v>
      </c>
      <c r="Q511" s="493" t="n">
        <v>0</v>
      </c>
      <c r="R511" s="493" t="n">
        <v>0</v>
      </c>
      <c r="S511" s="493" t="n">
        <v>0</v>
      </c>
      <c r="T511" s="493" t="n">
        <v>0</v>
      </c>
      <c r="U511" s="493" t="n">
        <v>0</v>
      </c>
      <c r="V511" s="493" t="n">
        <v>0</v>
      </c>
      <c r="W511" s="493" t="n">
        <v>0</v>
      </c>
      <c r="X511" s="493" t="n">
        <v>0</v>
      </c>
      <c r="Y511" s="493" t="n">
        <v>0</v>
      </c>
      <c r="Z511" s="493" t="n">
        <v>0</v>
      </c>
      <c r="AA511" s="493" t="n">
        <v>0</v>
      </c>
      <c r="AB511" s="493" t="n">
        <v>0</v>
      </c>
      <c r="AC511" s="493" t="n">
        <v>0</v>
      </c>
      <c r="AD511" s="493" t="n">
        <v>0</v>
      </c>
      <c r="AE511" s="493" t="n">
        <v>0</v>
      </c>
      <c r="AF511" s="493" t="n">
        <v>0</v>
      </c>
      <c r="AG511" s="493" t="n">
        <v>0</v>
      </c>
      <c r="AH511" s="493" t="n">
        <v>0</v>
      </c>
      <c r="AI511" s="493" t="n">
        <v>0</v>
      </c>
      <c r="AJ511" s="493" t="n">
        <v>0</v>
      </c>
      <c r="AK511" s="493" t="n">
        <v>0</v>
      </c>
      <c r="AL511" s="493" t="n">
        <v>0</v>
      </c>
      <c r="AM511" s="493" t="n">
        <v>0</v>
      </c>
      <c r="AN511" s="493" t="n">
        <v>0</v>
      </c>
      <c r="AO511" s="493" t="n">
        <v>0</v>
      </c>
      <c r="AP511" s="493" t="n">
        <v>0</v>
      </c>
      <c r="AQ511" s="493" t="n">
        <v>0</v>
      </c>
      <c r="AR511" s="493" t="n">
        <v>0</v>
      </c>
      <c r="AS511" s="493" t="n">
        <v>0</v>
      </c>
      <c r="AT511" s="493" t="n">
        <v>0</v>
      </c>
      <c r="AU511" s="493" t="n">
        <v>0</v>
      </c>
      <c r="AV511" s="493" t="n">
        <v>0</v>
      </c>
      <c r="AW511" s="493" t="n">
        <v>0</v>
      </c>
      <c r="AX511" s="493" t="n">
        <v>0</v>
      </c>
      <c r="AY511" s="493" t="n">
        <v>0</v>
      </c>
      <c r="AZ511" s="493" t="n">
        <v>0</v>
      </c>
      <c r="BA511" s="493" t="n">
        <v>0</v>
      </c>
      <c r="BB511" s="493" t="n">
        <v>0</v>
      </c>
      <c r="BC511" s="493" t="n">
        <v>0</v>
      </c>
      <c r="BD511" s="493" t="n">
        <v>0</v>
      </c>
      <c r="BE511" s="493" t="n">
        <v>0</v>
      </c>
      <c r="BF511" s="493" t="n">
        <v>0</v>
      </c>
      <c r="BG511" s="493" t="n">
        <v>0</v>
      </c>
      <c r="BH511" s="493" t="n">
        <v>0</v>
      </c>
      <c r="BI511" s="493" t="n">
        <v>0</v>
      </c>
      <c r="BJ511" s="493" t="n">
        <v>0</v>
      </c>
      <c r="BK511" s="493" t="n">
        <v>0</v>
      </c>
      <c r="BL511" s="493" t="n">
        <v>0</v>
      </c>
      <c r="BM511" s="493" t="n">
        <v>0</v>
      </c>
      <c r="BN511" s="493" t="n">
        <v>0</v>
      </c>
      <c r="BO511" s="493" t="n">
        <v>0</v>
      </c>
      <c r="BP511" s="493" t="n">
        <v>0</v>
      </c>
      <c r="BQ511" s="493" t="n">
        <v>0</v>
      </c>
      <c r="BR511" s="493" t="n">
        <v>0</v>
      </c>
      <c r="BS511" s="493" t="n">
        <v>0</v>
      </c>
      <c r="BT511" s="493" t="n">
        <v>0</v>
      </c>
      <c r="BU511" s="493" t="n">
        <v>196.8</v>
      </c>
      <c r="BV511" s="493" t="n">
        <v>0</v>
      </c>
      <c r="BW511" s="493" t="n">
        <v>4475.86</v>
      </c>
    </row>
    <row r="512">
      <c r="A512" t="inlineStr">
        <is>
          <t>[C11A1] 심혈관 질환 다중요법 목적의 복합제제 (단일 투약 형태)</t>
        </is>
      </c>
      <c r="B512" t="inlineStr">
        <is>
          <t>JW중외제약</t>
        </is>
      </c>
      <c r="C512" t="inlineStr">
        <is>
          <t>리바로 하이</t>
        </is>
      </c>
      <c r="D512" t="inlineStr">
        <is>
          <t>JW중외제약</t>
        </is>
      </c>
      <c r="E512" t="inlineStr">
        <is>
          <t>amlodipine besylate  ( as amlodipine),  pitavastatin calcium hydrate  ( as pitavastatin calcium),  valsartan</t>
        </is>
      </c>
      <c r="F512" t="inlineStr">
        <is>
          <t>종합병원</t>
        </is>
      </c>
      <c r="G512" t="inlineStr">
        <is>
          <t>Original</t>
        </is>
      </c>
      <c r="H512" s="493" t="n">
        <v>0</v>
      </c>
      <c r="I512" s="493" t="n">
        <v>0</v>
      </c>
      <c r="J512" s="493" t="n">
        <v>0</v>
      </c>
      <c r="K512" s="493" t="n">
        <v>0</v>
      </c>
      <c r="L512" s="493" t="n">
        <v>0</v>
      </c>
      <c r="M512" s="493" t="n">
        <v>0</v>
      </c>
      <c r="N512" s="493" t="n">
        <v>0</v>
      </c>
      <c r="O512" s="493" t="n">
        <v>0</v>
      </c>
      <c r="P512" s="493" t="n">
        <v>0</v>
      </c>
      <c r="Q512" s="493" t="n">
        <v>0</v>
      </c>
      <c r="R512" s="493" t="n">
        <v>0</v>
      </c>
      <c r="S512" s="493" t="n">
        <v>0</v>
      </c>
      <c r="T512" s="493" t="n">
        <v>0</v>
      </c>
      <c r="U512" s="493" t="n">
        <v>0</v>
      </c>
      <c r="V512" s="493" t="n">
        <v>0</v>
      </c>
      <c r="W512" s="493" t="n">
        <v>0</v>
      </c>
      <c r="X512" s="493" t="n">
        <v>0</v>
      </c>
      <c r="Y512" s="493" t="n">
        <v>0</v>
      </c>
      <c r="Z512" s="493" t="n">
        <v>0</v>
      </c>
      <c r="AA512" s="493" t="n">
        <v>0</v>
      </c>
      <c r="AB512" s="493" t="n">
        <v>0</v>
      </c>
      <c r="AC512" s="493" t="n">
        <v>0</v>
      </c>
      <c r="AD512" s="493" t="n">
        <v>0</v>
      </c>
      <c r="AE512" s="493" t="n">
        <v>0</v>
      </c>
      <c r="AF512" s="493" t="n">
        <v>0</v>
      </c>
      <c r="AG512" s="493" t="n">
        <v>0</v>
      </c>
      <c r="AH512" s="493" t="n">
        <v>0</v>
      </c>
      <c r="AI512" s="493" t="n">
        <v>0</v>
      </c>
      <c r="AJ512" s="493" t="n">
        <v>0</v>
      </c>
      <c r="AK512" s="493" t="n">
        <v>0</v>
      </c>
      <c r="AL512" s="493" t="n">
        <v>0</v>
      </c>
      <c r="AM512" s="493" t="n">
        <v>0</v>
      </c>
      <c r="AN512" s="493" t="n">
        <v>0</v>
      </c>
      <c r="AO512" s="493" t="n">
        <v>0</v>
      </c>
      <c r="AP512" s="493" t="n">
        <v>0</v>
      </c>
      <c r="AQ512" s="493" t="n">
        <v>0</v>
      </c>
      <c r="AR512" s="493" t="n">
        <v>0</v>
      </c>
      <c r="AS512" s="493" t="n">
        <v>0</v>
      </c>
      <c r="AT512" s="493" t="n">
        <v>0</v>
      </c>
      <c r="AU512" s="493" t="n">
        <v>0</v>
      </c>
      <c r="AV512" s="493" t="n">
        <v>0</v>
      </c>
      <c r="AW512" s="493" t="n">
        <v>0</v>
      </c>
      <c r="AX512" s="493" t="n">
        <v>0</v>
      </c>
      <c r="AY512" s="493" t="n">
        <v>0</v>
      </c>
      <c r="AZ512" s="493" t="n">
        <v>0</v>
      </c>
      <c r="BA512" s="493" t="n">
        <v>0</v>
      </c>
      <c r="BB512" s="493" t="n">
        <v>0</v>
      </c>
      <c r="BC512" s="493" t="n">
        <v>0</v>
      </c>
      <c r="BD512" s="493" t="n">
        <v>0</v>
      </c>
      <c r="BE512" s="493" t="n">
        <v>0</v>
      </c>
      <c r="BF512" s="493" t="n">
        <v>0</v>
      </c>
      <c r="BG512" s="493" t="n">
        <v>0</v>
      </c>
      <c r="BH512" s="493" t="n">
        <v>0</v>
      </c>
      <c r="BI512" s="493" t="n">
        <v>0</v>
      </c>
      <c r="BJ512" s="493" t="n">
        <v>0</v>
      </c>
      <c r="BK512" s="493" t="n">
        <v>0</v>
      </c>
      <c r="BL512" s="493" t="n">
        <v>0</v>
      </c>
      <c r="BM512" s="493" t="n">
        <v>0</v>
      </c>
      <c r="BN512" s="493" t="n">
        <v>0</v>
      </c>
      <c r="BO512" s="493" t="n">
        <v>232.96</v>
      </c>
      <c r="BP512" s="493" t="n">
        <v>2259.6</v>
      </c>
      <c r="BQ512" s="493" t="n">
        <v>951.3</v>
      </c>
      <c r="BR512" s="493" t="n">
        <v>4664.79</v>
      </c>
      <c r="BS512" s="493" t="n">
        <v>4624.24</v>
      </c>
      <c r="BT512" s="493" t="n">
        <v>5825.83</v>
      </c>
      <c r="BU512" s="493" t="n">
        <v>14979.8</v>
      </c>
      <c r="BV512" s="493" t="n">
        <v>17436.52</v>
      </c>
      <c r="BW512" s="493" t="n">
        <v>17896.27</v>
      </c>
    </row>
    <row r="513">
      <c r="A513" t="inlineStr">
        <is>
          <t>[C11A1] 심혈관 질환 다중요법 목적의 복합제제 (단일 투약 형태)</t>
        </is>
      </c>
      <c r="B513" t="inlineStr">
        <is>
          <t>JW중외제약</t>
        </is>
      </c>
      <c r="C513" t="inlineStr">
        <is>
          <t>리바로 하이</t>
        </is>
      </c>
      <c r="D513" t="inlineStr">
        <is>
          <t>JW중외제약</t>
        </is>
      </c>
      <c r="E513" t="inlineStr">
        <is>
          <t>amlodipine besylate  ( as amlodipine),  pitavastatin calcium hydrate  ( as pitavastatin calcium),  valsartan</t>
        </is>
      </c>
      <c r="F513" t="inlineStr">
        <is>
          <t>병원</t>
        </is>
      </c>
      <c r="G513" t="inlineStr">
        <is>
          <t>Original</t>
        </is>
      </c>
      <c r="H513" s="493" t="n">
        <v>0</v>
      </c>
      <c r="I513" s="493" t="n">
        <v>0</v>
      </c>
      <c r="J513" s="493" t="n">
        <v>0</v>
      </c>
      <c r="K513" s="493" t="n">
        <v>0</v>
      </c>
      <c r="L513" s="493" t="n">
        <v>0</v>
      </c>
      <c r="M513" s="493" t="n">
        <v>0</v>
      </c>
      <c r="N513" s="493" t="n">
        <v>0</v>
      </c>
      <c r="O513" s="493" t="n">
        <v>0</v>
      </c>
      <c r="P513" s="493" t="n">
        <v>0</v>
      </c>
      <c r="Q513" s="493" t="n">
        <v>0</v>
      </c>
      <c r="R513" s="493" t="n">
        <v>0</v>
      </c>
      <c r="S513" s="493" t="n">
        <v>0</v>
      </c>
      <c r="T513" s="493" t="n">
        <v>0</v>
      </c>
      <c r="U513" s="493" t="n">
        <v>0</v>
      </c>
      <c r="V513" s="493" t="n">
        <v>0</v>
      </c>
      <c r="W513" s="493" t="n">
        <v>0</v>
      </c>
      <c r="X513" s="493" t="n">
        <v>0</v>
      </c>
      <c r="Y513" s="493" t="n">
        <v>0</v>
      </c>
      <c r="Z513" s="493" t="n">
        <v>0</v>
      </c>
      <c r="AA513" s="493" t="n">
        <v>0</v>
      </c>
      <c r="AB513" s="493" t="n">
        <v>0</v>
      </c>
      <c r="AC513" s="493" t="n">
        <v>0</v>
      </c>
      <c r="AD513" s="493" t="n">
        <v>0</v>
      </c>
      <c r="AE513" s="493" t="n">
        <v>0</v>
      </c>
      <c r="AF513" s="493" t="n">
        <v>0</v>
      </c>
      <c r="AG513" s="493" t="n">
        <v>0</v>
      </c>
      <c r="AH513" s="493" t="n">
        <v>0</v>
      </c>
      <c r="AI513" s="493" t="n">
        <v>0</v>
      </c>
      <c r="AJ513" s="493" t="n">
        <v>0</v>
      </c>
      <c r="AK513" s="493" t="n">
        <v>0</v>
      </c>
      <c r="AL513" s="493" t="n">
        <v>0</v>
      </c>
      <c r="AM513" s="493" t="n">
        <v>0</v>
      </c>
      <c r="AN513" s="493" t="n">
        <v>0</v>
      </c>
      <c r="AO513" s="493" t="n">
        <v>0</v>
      </c>
      <c r="AP513" s="493" t="n">
        <v>0</v>
      </c>
      <c r="AQ513" s="493" t="n">
        <v>0</v>
      </c>
      <c r="AR513" s="493" t="n">
        <v>0</v>
      </c>
      <c r="AS513" s="493" t="n">
        <v>0</v>
      </c>
      <c r="AT513" s="493" t="n">
        <v>0</v>
      </c>
      <c r="AU513" s="493" t="n">
        <v>0</v>
      </c>
      <c r="AV513" s="493" t="n">
        <v>0</v>
      </c>
      <c r="AW513" s="493" t="n">
        <v>0</v>
      </c>
      <c r="AX513" s="493" t="n">
        <v>0</v>
      </c>
      <c r="AY513" s="493" t="n">
        <v>0</v>
      </c>
      <c r="AZ513" s="493" t="n">
        <v>0</v>
      </c>
      <c r="BA513" s="493" t="n">
        <v>0</v>
      </c>
      <c r="BB513" s="493" t="n">
        <v>0</v>
      </c>
      <c r="BC513" s="493" t="n">
        <v>0</v>
      </c>
      <c r="BD513" s="493" t="n">
        <v>0</v>
      </c>
      <c r="BE513" s="493" t="n">
        <v>0</v>
      </c>
      <c r="BF513" s="493" t="n">
        <v>0</v>
      </c>
      <c r="BG513" s="493" t="n">
        <v>0</v>
      </c>
      <c r="BH513" s="493" t="n">
        <v>0</v>
      </c>
      <c r="BI513" s="493" t="n">
        <v>0</v>
      </c>
      <c r="BJ513" s="493" t="n">
        <v>0</v>
      </c>
      <c r="BK513" s="493" t="n">
        <v>0</v>
      </c>
      <c r="BL513" s="493" t="n">
        <v>0</v>
      </c>
      <c r="BM513" s="493" t="n">
        <v>0</v>
      </c>
      <c r="BN513" s="493" t="n">
        <v>0</v>
      </c>
      <c r="BO513" s="493" t="n">
        <v>0</v>
      </c>
      <c r="BP513" s="493" t="n">
        <v>1427.3</v>
      </c>
      <c r="BQ513" s="493" t="n">
        <v>3733.12</v>
      </c>
      <c r="BR513" s="493" t="n">
        <v>7191.92</v>
      </c>
      <c r="BS513" s="493" t="n">
        <v>8523.940000000001</v>
      </c>
      <c r="BT513" s="493" t="n">
        <v>8858.84</v>
      </c>
      <c r="BU513" s="493" t="n">
        <v>13150.87</v>
      </c>
      <c r="BV513" s="493" t="n">
        <v>11857.96</v>
      </c>
      <c r="BW513" s="493" t="n">
        <v>9391.93</v>
      </c>
    </row>
    <row r="514">
      <c r="A514" t="inlineStr">
        <is>
          <t>[C11A1] 심혈관 질환 다중요법 목적의 복합제제 (단일 투약 형태)</t>
        </is>
      </c>
      <c r="B514" t="inlineStr">
        <is>
          <t>JW중외제약</t>
        </is>
      </c>
      <c r="C514" t="inlineStr">
        <is>
          <t>리바로 하이</t>
        </is>
      </c>
      <c r="D514" t="inlineStr">
        <is>
          <t>JW중외제약</t>
        </is>
      </c>
      <c r="E514" t="inlineStr">
        <is>
          <t>amlodipine besylate  ( as amlodipine),  pitavastatin calcium hydrate  ( as pitavastatin calcium),  valsartan</t>
        </is>
      </c>
      <c r="F514" t="inlineStr">
        <is>
          <t>의원</t>
        </is>
      </c>
      <c r="G514" t="inlineStr">
        <is>
          <t>Original</t>
        </is>
      </c>
      <c r="H514" s="493" t="n">
        <v>0</v>
      </c>
      <c r="I514" s="493" t="n">
        <v>0</v>
      </c>
      <c r="J514" s="493" t="n">
        <v>0</v>
      </c>
      <c r="K514" s="493" t="n">
        <v>0</v>
      </c>
      <c r="L514" s="493" t="n">
        <v>0</v>
      </c>
      <c r="M514" s="493" t="n">
        <v>0</v>
      </c>
      <c r="N514" s="493" t="n">
        <v>0</v>
      </c>
      <c r="O514" s="493" t="n">
        <v>0</v>
      </c>
      <c r="P514" s="493" t="n">
        <v>0</v>
      </c>
      <c r="Q514" s="493" t="n">
        <v>0</v>
      </c>
      <c r="R514" s="493" t="n">
        <v>0</v>
      </c>
      <c r="S514" s="493" t="n">
        <v>0</v>
      </c>
      <c r="T514" s="493" t="n">
        <v>0</v>
      </c>
      <c r="U514" s="493" t="n">
        <v>0</v>
      </c>
      <c r="V514" s="493" t="n">
        <v>0</v>
      </c>
      <c r="W514" s="493" t="n">
        <v>0</v>
      </c>
      <c r="X514" s="493" t="n">
        <v>0</v>
      </c>
      <c r="Y514" s="493" t="n">
        <v>0</v>
      </c>
      <c r="Z514" s="493" t="n">
        <v>0</v>
      </c>
      <c r="AA514" s="493" t="n">
        <v>0</v>
      </c>
      <c r="AB514" s="493" t="n">
        <v>0</v>
      </c>
      <c r="AC514" s="493" t="n">
        <v>0</v>
      </c>
      <c r="AD514" s="493" t="n">
        <v>0</v>
      </c>
      <c r="AE514" s="493" t="n">
        <v>0</v>
      </c>
      <c r="AF514" s="493" t="n">
        <v>0</v>
      </c>
      <c r="AG514" s="493" t="n">
        <v>0</v>
      </c>
      <c r="AH514" s="493" t="n">
        <v>0</v>
      </c>
      <c r="AI514" s="493" t="n">
        <v>0</v>
      </c>
      <c r="AJ514" s="493" t="n">
        <v>0</v>
      </c>
      <c r="AK514" s="493" t="n">
        <v>0</v>
      </c>
      <c r="AL514" s="493" t="n">
        <v>0</v>
      </c>
      <c r="AM514" s="493" t="n">
        <v>0</v>
      </c>
      <c r="AN514" s="493" t="n">
        <v>0</v>
      </c>
      <c r="AO514" s="493" t="n">
        <v>0</v>
      </c>
      <c r="AP514" s="493" t="n">
        <v>0</v>
      </c>
      <c r="AQ514" s="493" t="n">
        <v>0</v>
      </c>
      <c r="AR514" s="493" t="n">
        <v>0</v>
      </c>
      <c r="AS514" s="493" t="n">
        <v>0</v>
      </c>
      <c r="AT514" s="493" t="n">
        <v>0</v>
      </c>
      <c r="AU514" s="493" t="n">
        <v>0</v>
      </c>
      <c r="AV514" s="493" t="n">
        <v>0</v>
      </c>
      <c r="AW514" s="493" t="n">
        <v>0</v>
      </c>
      <c r="AX514" s="493" t="n">
        <v>0</v>
      </c>
      <c r="AY514" s="493" t="n">
        <v>0</v>
      </c>
      <c r="AZ514" s="493" t="n">
        <v>0</v>
      </c>
      <c r="BA514" s="493" t="n">
        <v>0</v>
      </c>
      <c r="BB514" s="493" t="n">
        <v>0</v>
      </c>
      <c r="BC514" s="493" t="n">
        <v>0</v>
      </c>
      <c r="BD514" s="493" t="n">
        <v>0</v>
      </c>
      <c r="BE514" s="493" t="n">
        <v>0</v>
      </c>
      <c r="BF514" s="493" t="n">
        <v>0</v>
      </c>
      <c r="BG514" s="493" t="n">
        <v>0</v>
      </c>
      <c r="BH514" s="493" t="n">
        <v>0</v>
      </c>
      <c r="BI514" s="493" t="n">
        <v>0</v>
      </c>
      <c r="BJ514" s="493" t="n">
        <v>0</v>
      </c>
      <c r="BK514" s="493" t="n">
        <v>0</v>
      </c>
      <c r="BL514" s="493" t="n">
        <v>0</v>
      </c>
      <c r="BM514" s="493" t="n">
        <v>0</v>
      </c>
      <c r="BN514" s="493" t="n">
        <v>0</v>
      </c>
      <c r="BO514" s="493" t="n">
        <v>10188.6</v>
      </c>
      <c r="BP514" s="493" t="n">
        <v>19830.64</v>
      </c>
      <c r="BQ514" s="493" t="n">
        <v>20787.96</v>
      </c>
      <c r="BR514" s="493" t="n">
        <v>22091.27</v>
      </c>
      <c r="BS514" s="493" t="n">
        <v>30213.54</v>
      </c>
      <c r="BT514" s="493" t="n">
        <v>39318.66</v>
      </c>
      <c r="BU514" s="493" t="n">
        <v>42420.26</v>
      </c>
      <c r="BV514" s="493" t="n">
        <v>40985.32</v>
      </c>
      <c r="BW514" s="493" t="n">
        <v>41813.16</v>
      </c>
    </row>
    <row r="515">
      <c r="A515" t="inlineStr">
        <is>
          <t>[C11A1] 심혈관 질환 다중요법 목적의 복합제제 (단일 투약 형태)</t>
        </is>
      </c>
      <c r="B515" t="inlineStr">
        <is>
          <t>JW중외제약</t>
        </is>
      </c>
      <c r="C515" t="inlineStr">
        <is>
          <t>리바로 하이</t>
        </is>
      </c>
      <c r="D515" t="inlineStr">
        <is>
          <t>JW중외제약</t>
        </is>
      </c>
      <c r="E515" t="inlineStr">
        <is>
          <t>amlodipine besylate  ( as amlodipine),  pitavastatin calcium hydrate  ( as pitavastatin calcium),  valsartan</t>
        </is>
      </c>
      <c r="F515" t="inlineStr">
        <is>
          <t>보건소</t>
        </is>
      </c>
      <c r="G515" t="inlineStr">
        <is>
          <t>Original</t>
        </is>
      </c>
      <c r="H515" s="493" t="n">
        <v>0</v>
      </c>
      <c r="I515" s="493" t="n">
        <v>0</v>
      </c>
      <c r="J515" s="493" t="n">
        <v>0</v>
      </c>
      <c r="K515" s="493" t="n">
        <v>0</v>
      </c>
      <c r="L515" s="493" t="n">
        <v>0</v>
      </c>
      <c r="M515" s="493" t="n">
        <v>0</v>
      </c>
      <c r="N515" s="493" t="n">
        <v>0</v>
      </c>
      <c r="O515" s="493" t="n">
        <v>0</v>
      </c>
      <c r="P515" s="493" t="n">
        <v>0</v>
      </c>
      <c r="Q515" s="493" t="n">
        <v>0</v>
      </c>
      <c r="R515" s="493" t="n">
        <v>0</v>
      </c>
      <c r="S515" s="493" t="n">
        <v>0</v>
      </c>
      <c r="T515" s="493" t="n">
        <v>0</v>
      </c>
      <c r="U515" s="493" t="n">
        <v>0</v>
      </c>
      <c r="V515" s="493" t="n">
        <v>0</v>
      </c>
      <c r="W515" s="493" t="n">
        <v>0</v>
      </c>
      <c r="X515" s="493" t="n">
        <v>0</v>
      </c>
      <c r="Y515" s="493" t="n">
        <v>0</v>
      </c>
      <c r="Z515" s="493" t="n">
        <v>0</v>
      </c>
      <c r="AA515" s="493" t="n">
        <v>0</v>
      </c>
      <c r="AB515" s="493" t="n">
        <v>0</v>
      </c>
      <c r="AC515" s="493" t="n">
        <v>0</v>
      </c>
      <c r="AD515" s="493" t="n">
        <v>0</v>
      </c>
      <c r="AE515" s="493" t="n">
        <v>0</v>
      </c>
      <c r="AF515" s="493" t="n">
        <v>0</v>
      </c>
      <c r="AG515" s="493" t="n">
        <v>0</v>
      </c>
      <c r="AH515" s="493" t="n">
        <v>0</v>
      </c>
      <c r="AI515" s="493" t="n">
        <v>0</v>
      </c>
      <c r="AJ515" s="493" t="n">
        <v>0</v>
      </c>
      <c r="AK515" s="493" t="n">
        <v>0</v>
      </c>
      <c r="AL515" s="493" t="n">
        <v>0</v>
      </c>
      <c r="AM515" s="493" t="n">
        <v>0</v>
      </c>
      <c r="AN515" s="493" t="n">
        <v>0</v>
      </c>
      <c r="AO515" s="493" t="n">
        <v>0</v>
      </c>
      <c r="AP515" s="493" t="n">
        <v>0</v>
      </c>
      <c r="AQ515" s="493" t="n">
        <v>0</v>
      </c>
      <c r="AR515" s="493" t="n">
        <v>0</v>
      </c>
      <c r="AS515" s="493" t="n">
        <v>0</v>
      </c>
      <c r="AT515" s="493" t="n">
        <v>0</v>
      </c>
      <c r="AU515" s="493" t="n">
        <v>0</v>
      </c>
      <c r="AV515" s="493" t="n">
        <v>0</v>
      </c>
      <c r="AW515" s="493" t="n">
        <v>0</v>
      </c>
      <c r="AX515" s="493" t="n">
        <v>0</v>
      </c>
      <c r="AY515" s="493" t="n">
        <v>0</v>
      </c>
      <c r="AZ515" s="493" t="n">
        <v>0</v>
      </c>
      <c r="BA515" s="493" t="n">
        <v>0</v>
      </c>
      <c r="BB515" s="493" t="n">
        <v>0</v>
      </c>
      <c r="BC515" s="493" t="n">
        <v>0</v>
      </c>
      <c r="BD515" s="493" t="n">
        <v>0</v>
      </c>
      <c r="BE515" s="493" t="n">
        <v>0</v>
      </c>
      <c r="BF515" s="493" t="n">
        <v>0</v>
      </c>
      <c r="BG515" s="493" t="n">
        <v>0</v>
      </c>
      <c r="BH515" s="493" t="n">
        <v>0</v>
      </c>
      <c r="BI515" s="493" t="n">
        <v>0</v>
      </c>
      <c r="BJ515" s="493" t="n">
        <v>0</v>
      </c>
      <c r="BK515" s="493" t="n">
        <v>0</v>
      </c>
      <c r="BL515" s="493" t="n">
        <v>0</v>
      </c>
      <c r="BM515" s="493" t="n">
        <v>0</v>
      </c>
      <c r="BN515" s="493" t="n">
        <v>0</v>
      </c>
      <c r="BO515" s="493" t="n">
        <v>0</v>
      </c>
      <c r="BP515" s="493" t="n">
        <v>0</v>
      </c>
      <c r="BQ515" s="493" t="n">
        <v>0</v>
      </c>
      <c r="BR515" s="493" t="n">
        <v>33.6</v>
      </c>
      <c r="BS515" s="493" t="n">
        <v>31.2</v>
      </c>
      <c r="BT515" s="493" t="n">
        <v>95.40000000000001</v>
      </c>
      <c r="BU515" s="493" t="n">
        <v>0</v>
      </c>
      <c r="BV515" s="493" t="n">
        <v>124.8</v>
      </c>
      <c r="BW515" s="493" t="n">
        <v>129.6</v>
      </c>
    </row>
    <row r="516">
      <c r="A516" t="inlineStr">
        <is>
          <t>[C11A1] 심혈관 질환 다중요법 목적의 복합제제 (단일 투약 형태)</t>
        </is>
      </c>
      <c r="B516" t="inlineStr">
        <is>
          <t>JW중외제약</t>
        </is>
      </c>
      <c r="C516" t="inlineStr">
        <is>
          <t>리바로 하이</t>
        </is>
      </c>
      <c r="D516" t="inlineStr">
        <is>
          <t>JW중외제약</t>
        </is>
      </c>
      <c r="E516" t="inlineStr">
        <is>
          <t>amlodipine besylate  ( as amlodipine),  pitavastatin calcium hydrate  ( as pitavastatin),  valsartan</t>
        </is>
      </c>
      <c r="F516" t="inlineStr">
        <is>
          <t>종합병원</t>
        </is>
      </c>
      <c r="G516" t="inlineStr">
        <is>
          <t>Original</t>
        </is>
      </c>
      <c r="H516" s="493" t="n">
        <v>0</v>
      </c>
      <c r="I516" s="493" t="n">
        <v>0</v>
      </c>
      <c r="J516" s="493" t="n">
        <v>0</v>
      </c>
      <c r="K516" s="493" t="n">
        <v>0</v>
      </c>
      <c r="L516" s="493" t="n">
        <v>0</v>
      </c>
      <c r="M516" s="493" t="n">
        <v>0</v>
      </c>
      <c r="N516" s="493" t="n">
        <v>0</v>
      </c>
      <c r="O516" s="493" t="n">
        <v>0</v>
      </c>
      <c r="P516" s="493" t="n">
        <v>0</v>
      </c>
      <c r="Q516" s="493" t="n">
        <v>0</v>
      </c>
      <c r="R516" s="493" t="n">
        <v>0</v>
      </c>
      <c r="S516" s="493" t="n">
        <v>0</v>
      </c>
      <c r="T516" s="493" t="n">
        <v>0</v>
      </c>
      <c r="U516" s="493" t="n">
        <v>0</v>
      </c>
      <c r="V516" s="493" t="n">
        <v>0</v>
      </c>
      <c r="W516" s="493" t="n">
        <v>0</v>
      </c>
      <c r="X516" s="493" t="n">
        <v>0</v>
      </c>
      <c r="Y516" s="493" t="n">
        <v>0</v>
      </c>
      <c r="Z516" s="493" t="n">
        <v>0</v>
      </c>
      <c r="AA516" s="493" t="n">
        <v>0</v>
      </c>
      <c r="AB516" s="493" t="n">
        <v>0</v>
      </c>
      <c r="AC516" s="493" t="n">
        <v>0</v>
      </c>
      <c r="AD516" s="493" t="n">
        <v>0</v>
      </c>
      <c r="AE516" s="493" t="n">
        <v>0</v>
      </c>
      <c r="AF516" s="493" t="n">
        <v>0</v>
      </c>
      <c r="AG516" s="493" t="n">
        <v>0</v>
      </c>
      <c r="AH516" s="493" t="n">
        <v>0</v>
      </c>
      <c r="AI516" s="493" t="n">
        <v>0</v>
      </c>
      <c r="AJ516" s="493" t="n">
        <v>0</v>
      </c>
      <c r="AK516" s="493" t="n">
        <v>0</v>
      </c>
      <c r="AL516" s="493" t="n">
        <v>0</v>
      </c>
      <c r="AM516" s="493" t="n">
        <v>0</v>
      </c>
      <c r="AN516" s="493" t="n">
        <v>0</v>
      </c>
      <c r="AO516" s="493" t="n">
        <v>0</v>
      </c>
      <c r="AP516" s="493" t="n">
        <v>0</v>
      </c>
      <c r="AQ516" s="493" t="n">
        <v>0</v>
      </c>
      <c r="AR516" s="493" t="n">
        <v>0</v>
      </c>
      <c r="AS516" s="493" t="n">
        <v>0</v>
      </c>
      <c r="AT516" s="493" t="n">
        <v>0</v>
      </c>
      <c r="AU516" s="493" t="n">
        <v>0</v>
      </c>
      <c r="AV516" s="493" t="n">
        <v>0</v>
      </c>
      <c r="AW516" s="493" t="n">
        <v>0</v>
      </c>
      <c r="AX516" s="493" t="n">
        <v>0</v>
      </c>
      <c r="AY516" s="493" t="n">
        <v>0</v>
      </c>
      <c r="AZ516" s="493" t="n">
        <v>0</v>
      </c>
      <c r="BA516" s="493" t="n">
        <v>0</v>
      </c>
      <c r="BB516" s="493" t="n">
        <v>0</v>
      </c>
      <c r="BC516" s="493" t="n">
        <v>0</v>
      </c>
      <c r="BD516" s="493" t="n">
        <v>0</v>
      </c>
      <c r="BE516" s="493" t="n">
        <v>0</v>
      </c>
      <c r="BF516" s="493" t="n">
        <v>0</v>
      </c>
      <c r="BG516" s="493" t="n">
        <v>0</v>
      </c>
      <c r="BH516" s="493" t="n">
        <v>0</v>
      </c>
      <c r="BI516" s="493" t="n">
        <v>0</v>
      </c>
      <c r="BJ516" s="493" t="n">
        <v>0</v>
      </c>
      <c r="BK516" s="493" t="n">
        <v>0</v>
      </c>
      <c r="BL516" s="493" t="n">
        <v>0</v>
      </c>
      <c r="BM516" s="493" t="n">
        <v>0</v>
      </c>
      <c r="BN516" s="493" t="n">
        <v>0</v>
      </c>
      <c r="BO516" s="493" t="n">
        <v>0</v>
      </c>
      <c r="BP516" s="493" t="n">
        <v>0</v>
      </c>
      <c r="BQ516" s="493" t="n">
        <v>124.8</v>
      </c>
      <c r="BR516" s="493" t="n">
        <v>0</v>
      </c>
      <c r="BS516" s="493" t="n">
        <v>0</v>
      </c>
      <c r="BT516" s="493" t="n">
        <v>0</v>
      </c>
      <c r="BU516" s="493" t="n">
        <v>41.16</v>
      </c>
      <c r="BV516" s="493" t="n">
        <v>37.8</v>
      </c>
      <c r="BW516" s="493" t="n">
        <v>52.8</v>
      </c>
    </row>
    <row r="517">
      <c r="A517" t="inlineStr">
        <is>
          <t>[C11A1] 심혈관 질환 다중요법 목적의 복합제제 (단일 투약 형태)</t>
        </is>
      </c>
      <c r="B517" t="inlineStr">
        <is>
          <t>JW중외제약</t>
        </is>
      </c>
      <c r="C517" t="inlineStr">
        <is>
          <t>리바로 하이</t>
        </is>
      </c>
      <c r="D517" t="inlineStr">
        <is>
          <t>JW중외제약</t>
        </is>
      </c>
      <c r="E517" t="inlineStr">
        <is>
          <t>amlodipine besylate  ( as amlodipine),  pitavastatin calcium hydrate  ( as pitavastatin),  valsartan</t>
        </is>
      </c>
      <c r="F517" t="inlineStr">
        <is>
          <t>병원</t>
        </is>
      </c>
      <c r="G517" t="inlineStr">
        <is>
          <t>Original</t>
        </is>
      </c>
      <c r="H517" s="493" t="n">
        <v>0</v>
      </c>
      <c r="I517" s="493" t="n">
        <v>0</v>
      </c>
      <c r="J517" s="493" t="n">
        <v>0</v>
      </c>
      <c r="K517" s="493" t="n">
        <v>0</v>
      </c>
      <c r="L517" s="493" t="n">
        <v>0</v>
      </c>
      <c r="M517" s="493" t="n">
        <v>0</v>
      </c>
      <c r="N517" s="493" t="n">
        <v>0</v>
      </c>
      <c r="O517" s="493" t="n">
        <v>0</v>
      </c>
      <c r="P517" s="493" t="n">
        <v>0</v>
      </c>
      <c r="Q517" s="493" t="n">
        <v>0</v>
      </c>
      <c r="R517" s="493" t="n">
        <v>0</v>
      </c>
      <c r="S517" s="493" t="n">
        <v>0</v>
      </c>
      <c r="T517" s="493" t="n">
        <v>0</v>
      </c>
      <c r="U517" s="493" t="n">
        <v>0</v>
      </c>
      <c r="V517" s="493" t="n">
        <v>0</v>
      </c>
      <c r="W517" s="493" t="n">
        <v>0</v>
      </c>
      <c r="X517" s="493" t="n">
        <v>0</v>
      </c>
      <c r="Y517" s="493" t="n">
        <v>0</v>
      </c>
      <c r="Z517" s="493" t="n">
        <v>0</v>
      </c>
      <c r="AA517" s="493" t="n">
        <v>0</v>
      </c>
      <c r="AB517" s="493" t="n">
        <v>0</v>
      </c>
      <c r="AC517" s="493" t="n">
        <v>0</v>
      </c>
      <c r="AD517" s="493" t="n">
        <v>0</v>
      </c>
      <c r="AE517" s="493" t="n">
        <v>0</v>
      </c>
      <c r="AF517" s="493" t="n">
        <v>0</v>
      </c>
      <c r="AG517" s="493" t="n">
        <v>0</v>
      </c>
      <c r="AH517" s="493" t="n">
        <v>0</v>
      </c>
      <c r="AI517" s="493" t="n">
        <v>0</v>
      </c>
      <c r="AJ517" s="493" t="n">
        <v>0</v>
      </c>
      <c r="AK517" s="493" t="n">
        <v>0</v>
      </c>
      <c r="AL517" s="493" t="n">
        <v>0</v>
      </c>
      <c r="AM517" s="493" t="n">
        <v>0</v>
      </c>
      <c r="AN517" s="493" t="n">
        <v>0</v>
      </c>
      <c r="AO517" s="493" t="n">
        <v>0</v>
      </c>
      <c r="AP517" s="493" t="n">
        <v>0</v>
      </c>
      <c r="AQ517" s="493" t="n">
        <v>0</v>
      </c>
      <c r="AR517" s="493" t="n">
        <v>0</v>
      </c>
      <c r="AS517" s="493" t="n">
        <v>0</v>
      </c>
      <c r="AT517" s="493" t="n">
        <v>0</v>
      </c>
      <c r="AU517" s="493" t="n">
        <v>0</v>
      </c>
      <c r="AV517" s="493" t="n">
        <v>0</v>
      </c>
      <c r="AW517" s="493" t="n">
        <v>0</v>
      </c>
      <c r="AX517" s="493" t="n">
        <v>0</v>
      </c>
      <c r="AY517" s="493" t="n">
        <v>0</v>
      </c>
      <c r="AZ517" s="493" t="n">
        <v>0</v>
      </c>
      <c r="BA517" s="493" t="n">
        <v>0</v>
      </c>
      <c r="BB517" s="493" t="n">
        <v>0</v>
      </c>
      <c r="BC517" s="493" t="n">
        <v>0</v>
      </c>
      <c r="BD517" s="493" t="n">
        <v>0</v>
      </c>
      <c r="BE517" s="493" t="n">
        <v>0</v>
      </c>
      <c r="BF517" s="493" t="n">
        <v>0</v>
      </c>
      <c r="BG517" s="493" t="n">
        <v>0</v>
      </c>
      <c r="BH517" s="493" t="n">
        <v>0</v>
      </c>
      <c r="BI517" s="493" t="n">
        <v>0</v>
      </c>
      <c r="BJ517" s="493" t="n">
        <v>0</v>
      </c>
      <c r="BK517" s="493" t="n">
        <v>0</v>
      </c>
      <c r="BL517" s="493" t="n">
        <v>0</v>
      </c>
      <c r="BM517" s="493" t="n">
        <v>0</v>
      </c>
      <c r="BN517" s="493" t="n">
        <v>0</v>
      </c>
      <c r="BO517" s="493" t="n">
        <v>0</v>
      </c>
      <c r="BP517" s="493" t="n">
        <v>189.9</v>
      </c>
      <c r="BQ517" s="493" t="n">
        <v>0</v>
      </c>
      <c r="BR517" s="493" t="n">
        <v>0</v>
      </c>
      <c r="BS517" s="493" t="n">
        <v>191.7</v>
      </c>
      <c r="BT517" s="493" t="n">
        <v>0</v>
      </c>
      <c r="BU517" s="493" t="n">
        <v>0</v>
      </c>
      <c r="BV517" s="493" t="n">
        <v>372.9</v>
      </c>
      <c r="BW517" s="493" t="n">
        <v>155.38</v>
      </c>
    </row>
    <row r="518">
      <c r="A518" t="inlineStr">
        <is>
          <t>[C11A1] 심혈관 질환 다중요법 목적의 복합제제 (단일 투약 형태)</t>
        </is>
      </c>
      <c r="B518" t="inlineStr">
        <is>
          <t>JW중외제약</t>
        </is>
      </c>
      <c r="C518" t="inlineStr">
        <is>
          <t>리바로 하이</t>
        </is>
      </c>
      <c r="D518" t="inlineStr">
        <is>
          <t>JW중외제약</t>
        </is>
      </c>
      <c r="E518" t="inlineStr">
        <is>
          <t>amlodipine besylate  ( as amlodipine),  pitavastatin calcium hydrate  ( as pitavastatin),  valsartan</t>
        </is>
      </c>
      <c r="F518" t="inlineStr">
        <is>
          <t>의원</t>
        </is>
      </c>
      <c r="G518" t="inlineStr">
        <is>
          <t>Original</t>
        </is>
      </c>
      <c r="H518" s="493" t="n">
        <v>0</v>
      </c>
      <c r="I518" s="493" t="n">
        <v>0</v>
      </c>
      <c r="J518" s="493" t="n">
        <v>0</v>
      </c>
      <c r="K518" s="493" t="n">
        <v>0</v>
      </c>
      <c r="L518" s="493" t="n">
        <v>0</v>
      </c>
      <c r="M518" s="493" t="n">
        <v>0</v>
      </c>
      <c r="N518" s="493" t="n">
        <v>0</v>
      </c>
      <c r="O518" s="493" t="n">
        <v>0</v>
      </c>
      <c r="P518" s="493" t="n">
        <v>0</v>
      </c>
      <c r="Q518" s="493" t="n">
        <v>0</v>
      </c>
      <c r="R518" s="493" t="n">
        <v>0</v>
      </c>
      <c r="S518" s="493" t="n">
        <v>0</v>
      </c>
      <c r="T518" s="493" t="n">
        <v>0</v>
      </c>
      <c r="U518" s="493" t="n">
        <v>0</v>
      </c>
      <c r="V518" s="493" t="n">
        <v>0</v>
      </c>
      <c r="W518" s="493" t="n">
        <v>0</v>
      </c>
      <c r="X518" s="493" t="n">
        <v>0</v>
      </c>
      <c r="Y518" s="493" t="n">
        <v>0</v>
      </c>
      <c r="Z518" s="493" t="n">
        <v>0</v>
      </c>
      <c r="AA518" s="493" t="n">
        <v>0</v>
      </c>
      <c r="AB518" s="493" t="n">
        <v>0</v>
      </c>
      <c r="AC518" s="493" t="n">
        <v>0</v>
      </c>
      <c r="AD518" s="493" t="n">
        <v>0</v>
      </c>
      <c r="AE518" s="493" t="n">
        <v>0</v>
      </c>
      <c r="AF518" s="493" t="n">
        <v>0</v>
      </c>
      <c r="AG518" s="493" t="n">
        <v>0</v>
      </c>
      <c r="AH518" s="493" t="n">
        <v>0</v>
      </c>
      <c r="AI518" s="493" t="n">
        <v>0</v>
      </c>
      <c r="AJ518" s="493" t="n">
        <v>0</v>
      </c>
      <c r="AK518" s="493" t="n">
        <v>0</v>
      </c>
      <c r="AL518" s="493" t="n">
        <v>0</v>
      </c>
      <c r="AM518" s="493" t="n">
        <v>0</v>
      </c>
      <c r="AN518" s="493" t="n">
        <v>0</v>
      </c>
      <c r="AO518" s="493" t="n">
        <v>0</v>
      </c>
      <c r="AP518" s="493" t="n">
        <v>0</v>
      </c>
      <c r="AQ518" s="493" t="n">
        <v>0</v>
      </c>
      <c r="AR518" s="493" t="n">
        <v>0</v>
      </c>
      <c r="AS518" s="493" t="n">
        <v>0</v>
      </c>
      <c r="AT518" s="493" t="n">
        <v>0</v>
      </c>
      <c r="AU518" s="493" t="n">
        <v>0</v>
      </c>
      <c r="AV518" s="493" t="n">
        <v>0</v>
      </c>
      <c r="AW518" s="493" t="n">
        <v>0</v>
      </c>
      <c r="AX518" s="493" t="n">
        <v>0</v>
      </c>
      <c r="AY518" s="493" t="n">
        <v>0</v>
      </c>
      <c r="AZ518" s="493" t="n">
        <v>0</v>
      </c>
      <c r="BA518" s="493" t="n">
        <v>0</v>
      </c>
      <c r="BB518" s="493" t="n">
        <v>0</v>
      </c>
      <c r="BC518" s="493" t="n">
        <v>0</v>
      </c>
      <c r="BD518" s="493" t="n">
        <v>0</v>
      </c>
      <c r="BE518" s="493" t="n">
        <v>0</v>
      </c>
      <c r="BF518" s="493" t="n">
        <v>0</v>
      </c>
      <c r="BG518" s="493" t="n">
        <v>0</v>
      </c>
      <c r="BH518" s="493" t="n">
        <v>0</v>
      </c>
      <c r="BI518" s="493" t="n">
        <v>0</v>
      </c>
      <c r="BJ518" s="493" t="n">
        <v>0</v>
      </c>
      <c r="BK518" s="493" t="n">
        <v>0</v>
      </c>
      <c r="BL518" s="493" t="n">
        <v>0</v>
      </c>
      <c r="BM518" s="493" t="n">
        <v>0</v>
      </c>
      <c r="BN518" s="493" t="n">
        <v>0</v>
      </c>
      <c r="BO518" s="493" t="n">
        <v>240</v>
      </c>
      <c r="BP518" s="493" t="n">
        <v>0</v>
      </c>
      <c r="BQ518" s="493" t="n">
        <v>0</v>
      </c>
      <c r="BR518" s="493" t="n">
        <v>344</v>
      </c>
      <c r="BS518" s="493" t="n">
        <v>472</v>
      </c>
      <c r="BT518" s="493" t="n">
        <v>454.6</v>
      </c>
      <c r="BU518" s="493" t="n">
        <v>1366.2</v>
      </c>
      <c r="BV518" s="493" t="n">
        <v>689.8200000000001</v>
      </c>
      <c r="BW518" s="493" t="n">
        <v>1721.5</v>
      </c>
    </row>
    <row r="519">
      <c r="A519" t="inlineStr">
        <is>
          <t>[C11A1] 심혈관 질환 다중요법 목적의 복합제제 (단일 투약 형태)</t>
        </is>
      </c>
      <c r="B519" t="inlineStr">
        <is>
          <t>JW중외제약</t>
        </is>
      </c>
      <c r="C519" t="inlineStr">
        <is>
          <t>리바로 하이</t>
        </is>
      </c>
      <c r="D519" t="inlineStr">
        <is>
          <t>JW중외제약</t>
        </is>
      </c>
      <c r="E519" t="inlineStr">
        <is>
          <t>amlodipine besylate  ( as amlodipine),  pitavastatin calcium hydrate  ( as pitavastatin),  valsartan</t>
        </is>
      </c>
      <c r="F519" t="inlineStr">
        <is>
          <t>보건소</t>
        </is>
      </c>
      <c r="G519" t="inlineStr">
        <is>
          <t>Original</t>
        </is>
      </c>
      <c r="H519" s="493" t="n">
        <v>0</v>
      </c>
      <c r="I519" s="493" t="n">
        <v>0</v>
      </c>
      <c r="J519" s="493" t="n">
        <v>0</v>
      </c>
      <c r="K519" s="493" t="n">
        <v>0</v>
      </c>
      <c r="L519" s="493" t="n">
        <v>0</v>
      </c>
      <c r="M519" s="493" t="n">
        <v>0</v>
      </c>
      <c r="N519" s="493" t="n">
        <v>0</v>
      </c>
      <c r="O519" s="493" t="n">
        <v>0</v>
      </c>
      <c r="P519" s="493" t="n">
        <v>0</v>
      </c>
      <c r="Q519" s="493" t="n">
        <v>0</v>
      </c>
      <c r="R519" s="493" t="n">
        <v>0</v>
      </c>
      <c r="S519" s="493" t="n">
        <v>0</v>
      </c>
      <c r="T519" s="493" t="n">
        <v>0</v>
      </c>
      <c r="U519" s="493" t="n">
        <v>0</v>
      </c>
      <c r="V519" s="493" t="n">
        <v>0</v>
      </c>
      <c r="W519" s="493" t="n">
        <v>0</v>
      </c>
      <c r="X519" s="493" t="n">
        <v>0</v>
      </c>
      <c r="Y519" s="493" t="n">
        <v>0</v>
      </c>
      <c r="Z519" s="493" t="n">
        <v>0</v>
      </c>
      <c r="AA519" s="493" t="n">
        <v>0</v>
      </c>
      <c r="AB519" s="493" t="n">
        <v>0</v>
      </c>
      <c r="AC519" s="493" t="n">
        <v>0</v>
      </c>
      <c r="AD519" s="493" t="n">
        <v>0</v>
      </c>
      <c r="AE519" s="493" t="n">
        <v>0</v>
      </c>
      <c r="AF519" s="493" t="n">
        <v>0</v>
      </c>
      <c r="AG519" s="493" t="n">
        <v>0</v>
      </c>
      <c r="AH519" s="493" t="n">
        <v>0</v>
      </c>
      <c r="AI519" s="493" t="n">
        <v>0</v>
      </c>
      <c r="AJ519" s="493" t="n">
        <v>0</v>
      </c>
      <c r="AK519" s="493" t="n">
        <v>0</v>
      </c>
      <c r="AL519" s="493" t="n">
        <v>0</v>
      </c>
      <c r="AM519" s="493" t="n">
        <v>0</v>
      </c>
      <c r="AN519" s="493" t="n">
        <v>0</v>
      </c>
      <c r="AO519" s="493" t="n">
        <v>0</v>
      </c>
      <c r="AP519" s="493" t="n">
        <v>0</v>
      </c>
      <c r="AQ519" s="493" t="n">
        <v>0</v>
      </c>
      <c r="AR519" s="493" t="n">
        <v>0</v>
      </c>
      <c r="AS519" s="493" t="n">
        <v>0</v>
      </c>
      <c r="AT519" s="493" t="n">
        <v>0</v>
      </c>
      <c r="AU519" s="493" t="n">
        <v>0</v>
      </c>
      <c r="AV519" s="493" t="n">
        <v>0</v>
      </c>
      <c r="AW519" s="493" t="n">
        <v>0</v>
      </c>
      <c r="AX519" s="493" t="n">
        <v>0</v>
      </c>
      <c r="AY519" s="493" t="n">
        <v>0</v>
      </c>
      <c r="AZ519" s="493" t="n">
        <v>0</v>
      </c>
      <c r="BA519" s="493" t="n">
        <v>0</v>
      </c>
      <c r="BB519" s="493" t="n">
        <v>0</v>
      </c>
      <c r="BC519" s="493" t="n">
        <v>0</v>
      </c>
      <c r="BD519" s="493" t="n">
        <v>0</v>
      </c>
      <c r="BE519" s="493" t="n">
        <v>0</v>
      </c>
      <c r="BF519" s="493" t="n">
        <v>0</v>
      </c>
      <c r="BG519" s="493" t="n">
        <v>0</v>
      </c>
      <c r="BH519" s="493" t="n">
        <v>0</v>
      </c>
      <c r="BI519" s="493" t="n">
        <v>0</v>
      </c>
      <c r="BJ519" s="493" t="n">
        <v>0</v>
      </c>
      <c r="BK519" s="493" t="n">
        <v>0</v>
      </c>
      <c r="BL519" s="493" t="n">
        <v>0</v>
      </c>
      <c r="BM519" s="493" t="n">
        <v>0</v>
      </c>
      <c r="BN519" s="493" t="n">
        <v>0</v>
      </c>
      <c r="BO519" s="493" t="n">
        <v>0</v>
      </c>
      <c r="BP519" s="493" t="n">
        <v>0</v>
      </c>
      <c r="BQ519" s="493" t="n">
        <v>0</v>
      </c>
      <c r="BR519" s="493" t="n">
        <v>33.6</v>
      </c>
      <c r="BS519" s="493" t="n">
        <v>0</v>
      </c>
      <c r="BT519" s="493" t="n">
        <v>0</v>
      </c>
      <c r="BU519" s="493" t="n">
        <v>0</v>
      </c>
      <c r="BV519" s="493" t="n">
        <v>62.4</v>
      </c>
      <c r="BW519" s="493" t="n">
        <v>32.4</v>
      </c>
    </row>
    <row r="520">
      <c r="A520" t="inlineStr">
        <is>
          <t>[C11A1] 심혈관 질환 다중요법 목적의 복합제제 (단일 투약 형태)</t>
        </is>
      </c>
      <c r="B520" t="inlineStr">
        <is>
          <t>LG화학</t>
        </is>
      </c>
      <c r="C520" t="inlineStr">
        <is>
          <t>로바티탄</t>
        </is>
      </c>
      <c r="D520" t="inlineStr">
        <is>
          <t>LG화학</t>
        </is>
      </c>
      <c r="E520" t="inlineStr">
        <is>
          <t>rosuvastatin calcium  ( as rosuvastatin),  valsartan</t>
        </is>
      </c>
      <c r="F520" t="inlineStr">
        <is>
          <t>상급종합병원</t>
        </is>
      </c>
      <c r="G520" t="inlineStr">
        <is>
          <t>Original</t>
        </is>
      </c>
      <c r="H520" s="493" t="n">
        <v>124721.62</v>
      </c>
      <c r="I520" s="493" t="n">
        <v>122328.55</v>
      </c>
      <c r="J520" s="493" t="n">
        <v>165306.19</v>
      </c>
      <c r="K520" s="493" t="n">
        <v>151741.6</v>
      </c>
      <c r="L520" s="493" t="n">
        <v>152901.41</v>
      </c>
      <c r="M520" s="493" t="n">
        <v>165335.83</v>
      </c>
      <c r="N520" s="493" t="n">
        <v>172537.73</v>
      </c>
      <c r="O520" s="493" t="n">
        <v>135537.84</v>
      </c>
      <c r="P520" s="493" t="n">
        <v>143387.45</v>
      </c>
      <c r="Q520" s="493" t="n">
        <v>157036.52</v>
      </c>
      <c r="R520" s="493" t="n">
        <v>125158.35</v>
      </c>
      <c r="S520" s="493" t="n">
        <v>152521.92</v>
      </c>
      <c r="T520" s="493" t="n">
        <v>197365.62</v>
      </c>
      <c r="U520" s="493" t="n">
        <v>128560.95</v>
      </c>
      <c r="V520" s="493" t="n">
        <v>118672.87</v>
      </c>
      <c r="W520" s="493" t="n">
        <v>136991.45</v>
      </c>
      <c r="X520" s="493" t="n">
        <v>161441.85</v>
      </c>
      <c r="Y520" s="493" t="n">
        <v>138057.78</v>
      </c>
      <c r="Z520" s="493" t="n">
        <v>174065.64</v>
      </c>
      <c r="AA520" s="493" t="n">
        <v>131680.44</v>
      </c>
      <c r="AB520" s="493" t="n">
        <v>127457.01</v>
      </c>
      <c r="AC520" s="493" t="n">
        <v>133664.81</v>
      </c>
      <c r="AD520" s="493" t="n">
        <v>161905.26</v>
      </c>
      <c r="AE520" s="493" t="n">
        <v>136019.52</v>
      </c>
      <c r="AF520" s="493" t="n">
        <v>118527.04</v>
      </c>
      <c r="AG520" s="493" t="n">
        <v>157207.82</v>
      </c>
      <c r="AH520" s="493" t="n">
        <v>182368.39</v>
      </c>
      <c r="AI520" s="493" t="n">
        <v>97714.64</v>
      </c>
      <c r="AJ520" s="493" t="n">
        <v>143237.39</v>
      </c>
      <c r="AK520" s="493" t="n">
        <v>175879.58</v>
      </c>
      <c r="AL520" s="493" t="n">
        <v>134622.09</v>
      </c>
      <c r="AM520" s="493" t="n">
        <v>148272.98</v>
      </c>
      <c r="AN520" s="493" t="n">
        <v>134334.75</v>
      </c>
      <c r="AO520" s="493" t="n">
        <v>160248.81</v>
      </c>
      <c r="AP520" s="493" t="n">
        <v>125934.17</v>
      </c>
      <c r="AQ520" s="493" t="n">
        <v>135793.94</v>
      </c>
      <c r="AR520" s="493" t="n">
        <v>121124.32</v>
      </c>
      <c r="AS520" s="493" t="n">
        <v>118142.82</v>
      </c>
      <c r="AT520" s="493" t="n">
        <v>129747.92</v>
      </c>
      <c r="AU520" s="493" t="n">
        <v>133303.51</v>
      </c>
      <c r="AV520" s="493" t="n">
        <v>86489.5</v>
      </c>
      <c r="AW520" s="493" t="n">
        <v>146160.38</v>
      </c>
      <c r="AX520" s="493" t="n">
        <v>167877.15</v>
      </c>
      <c r="AY520" s="493" t="n">
        <v>111783.48</v>
      </c>
      <c r="AZ520" s="493" t="n">
        <v>141331.23</v>
      </c>
      <c r="BA520" s="493" t="n">
        <v>120528.01</v>
      </c>
      <c r="BB520" s="493" t="n">
        <v>88994.75999999999</v>
      </c>
      <c r="BC520" s="493" t="n">
        <v>117926.02</v>
      </c>
      <c r="BD520" s="493" t="n">
        <v>138171.52</v>
      </c>
      <c r="BE520" s="493" t="n">
        <v>118530.75</v>
      </c>
      <c r="BF520" s="493" t="n">
        <v>100802.56</v>
      </c>
      <c r="BG520" s="493" t="n">
        <v>102963.05</v>
      </c>
      <c r="BH520" s="493" t="n">
        <v>89330.07000000001</v>
      </c>
      <c r="BI520" s="493" t="n">
        <v>107199.2</v>
      </c>
      <c r="BJ520" s="493" t="n">
        <v>111855.98</v>
      </c>
      <c r="BK520" s="493" t="n">
        <v>87656.16</v>
      </c>
      <c r="BL520" s="493" t="n">
        <v>104573.15</v>
      </c>
      <c r="BM520" s="493" t="n">
        <v>78335.16</v>
      </c>
      <c r="BN520" s="493" t="n">
        <v>81047.35000000001</v>
      </c>
      <c r="BO520" s="493" t="n">
        <v>84568.67</v>
      </c>
      <c r="BP520" s="493" t="n">
        <v>94963.60000000001</v>
      </c>
      <c r="BQ520" s="493" t="n">
        <v>65860.89</v>
      </c>
      <c r="BR520" s="493" t="n">
        <v>102250.78</v>
      </c>
      <c r="BS520" s="493" t="n">
        <v>79366.74000000001</v>
      </c>
      <c r="BT520" s="493" t="n">
        <v>83825.33</v>
      </c>
      <c r="BU520" s="493" t="n">
        <v>70382.24000000001</v>
      </c>
      <c r="BV520" s="493" t="n">
        <v>69788.31</v>
      </c>
      <c r="BW520" s="493" t="n">
        <v>73165.86</v>
      </c>
    </row>
    <row r="521">
      <c r="A521" t="inlineStr">
        <is>
          <t>[C11A1] 심혈관 질환 다중요법 목적의 복합제제 (단일 투약 형태)</t>
        </is>
      </c>
      <c r="B521" t="inlineStr">
        <is>
          <t>LG화학</t>
        </is>
      </c>
      <c r="C521" t="inlineStr">
        <is>
          <t>로바티탄</t>
        </is>
      </c>
      <c r="D521" t="inlineStr">
        <is>
          <t>LG화학</t>
        </is>
      </c>
      <c r="E521" t="inlineStr">
        <is>
          <t>rosuvastatin calcium  ( as rosuvastatin),  valsartan</t>
        </is>
      </c>
      <c r="F521" t="inlineStr">
        <is>
          <t>종합병원</t>
        </is>
      </c>
      <c r="G521" t="inlineStr">
        <is>
          <t>Original</t>
        </is>
      </c>
      <c r="H521" s="493" t="n">
        <v>195332.55</v>
      </c>
      <c r="I521" s="493" t="n">
        <v>236332.92</v>
      </c>
      <c r="J521" s="493" t="n">
        <v>228400.44</v>
      </c>
      <c r="K521" s="493" t="n">
        <v>212568.79</v>
      </c>
      <c r="L521" s="493" t="n">
        <v>196891.16</v>
      </c>
      <c r="M521" s="493" t="n">
        <v>201562</v>
      </c>
      <c r="N521" s="493" t="n">
        <v>231419.68</v>
      </c>
      <c r="O521" s="493" t="n">
        <v>201152.18</v>
      </c>
      <c r="P521" s="493" t="n">
        <v>225505.21</v>
      </c>
      <c r="Q521" s="493" t="n">
        <v>224471.87</v>
      </c>
      <c r="R521" s="493" t="n">
        <v>197064.79</v>
      </c>
      <c r="S521" s="493" t="n">
        <v>195357.76</v>
      </c>
      <c r="T521" s="493" t="n">
        <v>210850.43</v>
      </c>
      <c r="U521" s="493" t="n">
        <v>198640.79</v>
      </c>
      <c r="V521" s="493" t="n">
        <v>186028.5</v>
      </c>
      <c r="W521" s="493" t="n">
        <v>185854.35</v>
      </c>
      <c r="X521" s="493" t="n">
        <v>187253.59</v>
      </c>
      <c r="Y521" s="493" t="n">
        <v>178828.37</v>
      </c>
      <c r="Z521" s="493" t="n">
        <v>179789.3</v>
      </c>
      <c r="AA521" s="493" t="n">
        <v>178790.85</v>
      </c>
      <c r="AB521" s="493" t="n">
        <v>188622.05</v>
      </c>
      <c r="AC521" s="493" t="n">
        <v>152089.03</v>
      </c>
      <c r="AD521" s="493" t="n">
        <v>184905.28</v>
      </c>
      <c r="AE521" s="493" t="n">
        <v>176773.2</v>
      </c>
      <c r="AF521" s="493" t="n">
        <v>149795.58</v>
      </c>
      <c r="AG521" s="493" t="n">
        <v>169697.01</v>
      </c>
      <c r="AH521" s="493" t="n">
        <v>169578.71</v>
      </c>
      <c r="AI521" s="493" t="n">
        <v>161704.8</v>
      </c>
      <c r="AJ521" s="493" t="n">
        <v>166128.64</v>
      </c>
      <c r="AK521" s="493" t="n">
        <v>142145.98</v>
      </c>
      <c r="AL521" s="493" t="n">
        <v>129373.02</v>
      </c>
      <c r="AM521" s="493" t="n">
        <v>189158.83</v>
      </c>
      <c r="AN521" s="493" t="n">
        <v>148546.32</v>
      </c>
      <c r="AO521" s="493" t="n">
        <v>158263.63</v>
      </c>
      <c r="AP521" s="493" t="n">
        <v>147426.4</v>
      </c>
      <c r="AQ521" s="493" t="n">
        <v>153071.78</v>
      </c>
      <c r="AR521" s="493" t="n">
        <v>148052.92</v>
      </c>
      <c r="AS521" s="493" t="n">
        <v>152147.66</v>
      </c>
      <c r="AT521" s="493" t="n">
        <v>147368.19</v>
      </c>
      <c r="AU521" s="493" t="n">
        <v>156982.63</v>
      </c>
      <c r="AV521" s="493" t="n">
        <v>150952.32</v>
      </c>
      <c r="AW521" s="493" t="n">
        <v>133980.47</v>
      </c>
      <c r="AX521" s="493" t="n">
        <v>146022.07</v>
      </c>
      <c r="AY521" s="493" t="n">
        <v>143468.5</v>
      </c>
      <c r="AZ521" s="493" t="n">
        <v>128525.25</v>
      </c>
      <c r="BA521" s="493" t="n">
        <v>134025.2</v>
      </c>
      <c r="BB521" s="493" t="n">
        <v>147290.71</v>
      </c>
      <c r="BC521" s="493" t="n">
        <v>135549.39</v>
      </c>
      <c r="BD521" s="493" t="n">
        <v>124110.77</v>
      </c>
      <c r="BE521" s="493" t="n">
        <v>155311.35</v>
      </c>
      <c r="BF521" s="493" t="n">
        <v>129410.28</v>
      </c>
      <c r="BG521" s="493" t="n">
        <v>164409.52</v>
      </c>
      <c r="BH521" s="493" t="n">
        <v>138371.93</v>
      </c>
      <c r="BI521" s="493" t="n">
        <v>120896.35</v>
      </c>
      <c r="BJ521" s="493" t="n">
        <v>151745.23</v>
      </c>
      <c r="BK521" s="493" t="n">
        <v>119587.15</v>
      </c>
      <c r="BL521" s="493" t="n">
        <v>160234.56</v>
      </c>
      <c r="BM521" s="493" t="n">
        <v>119025.98</v>
      </c>
      <c r="BN521" s="493" t="n">
        <v>120495.06</v>
      </c>
      <c r="BO521" s="493" t="n">
        <v>134679.11</v>
      </c>
      <c r="BP521" s="493" t="n">
        <v>118419.5</v>
      </c>
      <c r="BQ521" s="493" t="n">
        <v>91275.71000000001</v>
      </c>
      <c r="BR521" s="493" t="n">
        <v>112777.15</v>
      </c>
      <c r="BS521" s="493" t="n">
        <v>130546.48</v>
      </c>
      <c r="BT521" s="493" t="n">
        <v>109134.68</v>
      </c>
      <c r="BU521" s="493" t="n">
        <v>102812.59</v>
      </c>
      <c r="BV521" s="493" t="n">
        <v>124526.07</v>
      </c>
      <c r="BW521" s="493" t="n">
        <v>100410.39</v>
      </c>
    </row>
    <row r="522">
      <c r="A522" t="inlineStr">
        <is>
          <t>[C11A1] 심혈관 질환 다중요법 목적의 복합제제 (단일 투약 형태)</t>
        </is>
      </c>
      <c r="B522" t="inlineStr">
        <is>
          <t>LG화학</t>
        </is>
      </c>
      <c r="C522" t="inlineStr">
        <is>
          <t>로바티탄</t>
        </is>
      </c>
      <c r="D522" t="inlineStr">
        <is>
          <t>LG화학</t>
        </is>
      </c>
      <c r="E522" t="inlineStr">
        <is>
          <t>rosuvastatin calcium  ( as rosuvastatin),  valsartan</t>
        </is>
      </c>
      <c r="F522" t="inlineStr">
        <is>
          <t>병원</t>
        </is>
      </c>
      <c r="G522" t="inlineStr">
        <is>
          <t>Original</t>
        </is>
      </c>
      <c r="H522" s="493" t="n">
        <v>16474.06</v>
      </c>
      <c r="I522" s="493" t="n">
        <v>18722.52</v>
      </c>
      <c r="J522" s="493" t="n">
        <v>18009.35</v>
      </c>
      <c r="K522" s="493" t="n">
        <v>14940.7</v>
      </c>
      <c r="L522" s="493" t="n">
        <v>14871.55</v>
      </c>
      <c r="M522" s="493" t="n">
        <v>19650.09</v>
      </c>
      <c r="N522" s="493" t="n">
        <v>14110.41</v>
      </c>
      <c r="O522" s="493" t="n">
        <v>16393.05</v>
      </c>
      <c r="P522" s="493" t="n">
        <v>16231.12</v>
      </c>
      <c r="Q522" s="493" t="n">
        <v>11632.46</v>
      </c>
      <c r="R522" s="493" t="n">
        <v>11526</v>
      </c>
      <c r="S522" s="493" t="n">
        <v>17171.48</v>
      </c>
      <c r="T522" s="493" t="n">
        <v>14153.06</v>
      </c>
      <c r="U522" s="493" t="n">
        <v>9846.559999999999</v>
      </c>
      <c r="V522" s="493" t="n">
        <v>15172.67</v>
      </c>
      <c r="W522" s="493" t="n">
        <v>12485.64</v>
      </c>
      <c r="X522" s="493" t="n">
        <v>14234.02</v>
      </c>
      <c r="Y522" s="493" t="n">
        <v>16258.69</v>
      </c>
      <c r="Z522" s="493" t="n">
        <v>15207.11</v>
      </c>
      <c r="AA522" s="493" t="n">
        <v>11829.68</v>
      </c>
      <c r="AB522" s="493" t="n">
        <v>19853.8</v>
      </c>
      <c r="AC522" s="493" t="n">
        <v>9924.440000000001</v>
      </c>
      <c r="AD522" s="493" t="n">
        <v>14097.48</v>
      </c>
      <c r="AE522" s="493" t="n">
        <v>11261.38</v>
      </c>
      <c r="AF522" s="493" t="n">
        <v>14949.12</v>
      </c>
      <c r="AG522" s="493" t="n">
        <v>7513.26</v>
      </c>
      <c r="AH522" s="493" t="n">
        <v>15627.66</v>
      </c>
      <c r="AI522" s="493" t="n">
        <v>7200.02</v>
      </c>
      <c r="AJ522" s="493" t="n">
        <v>10969.38</v>
      </c>
      <c r="AK522" s="493" t="n">
        <v>14765.6</v>
      </c>
      <c r="AL522" s="493" t="n">
        <v>11498.05</v>
      </c>
      <c r="AM522" s="493" t="n">
        <v>11464.62</v>
      </c>
      <c r="AN522" s="493" t="n">
        <v>11472.38</v>
      </c>
      <c r="AO522" s="493" t="n">
        <v>10737.9</v>
      </c>
      <c r="AP522" s="493" t="n">
        <v>16509.74</v>
      </c>
      <c r="AQ522" s="493" t="n">
        <v>9915.940000000001</v>
      </c>
      <c r="AR522" s="493" t="n">
        <v>13076.1</v>
      </c>
      <c r="AS522" s="493" t="n">
        <v>11212.4</v>
      </c>
      <c r="AT522" s="493" t="n">
        <v>7738.76</v>
      </c>
      <c r="AU522" s="493" t="n">
        <v>10729.92</v>
      </c>
      <c r="AV522" s="493" t="n">
        <v>6830.74</v>
      </c>
      <c r="AW522" s="493" t="n">
        <v>4678.41</v>
      </c>
      <c r="AX522" s="493" t="n">
        <v>9081.66</v>
      </c>
      <c r="AY522" s="493" t="n">
        <v>4620.58</v>
      </c>
      <c r="AZ522" s="493" t="n">
        <v>6913.35</v>
      </c>
      <c r="BA522" s="493" t="n">
        <v>9464.040000000001</v>
      </c>
      <c r="BB522" s="493" t="n">
        <v>6784.78</v>
      </c>
      <c r="BC522" s="493" t="n">
        <v>4569.72</v>
      </c>
      <c r="BD522" s="493" t="n">
        <v>5185.5</v>
      </c>
      <c r="BE522" s="493" t="n">
        <v>7632.55</v>
      </c>
      <c r="BF522" s="493" t="n">
        <v>5336.15</v>
      </c>
      <c r="BG522" s="493" t="n">
        <v>4704.24</v>
      </c>
      <c r="BH522" s="493" t="n">
        <v>4199.72</v>
      </c>
      <c r="BI522" s="493" t="n">
        <v>5721.38</v>
      </c>
      <c r="BJ522" s="493" t="n">
        <v>5454.97</v>
      </c>
      <c r="BK522" s="493" t="n">
        <v>3535.28</v>
      </c>
      <c r="BL522" s="493" t="n">
        <v>6174.18</v>
      </c>
      <c r="BM522" s="493" t="n">
        <v>4586.81</v>
      </c>
      <c r="BN522" s="493" t="n">
        <v>3322.19</v>
      </c>
      <c r="BO522" s="493" t="n">
        <v>5559.48</v>
      </c>
      <c r="BP522" s="493" t="n">
        <v>4333.69</v>
      </c>
      <c r="BQ522" s="493" t="n">
        <v>3678.47</v>
      </c>
      <c r="BR522" s="493" t="n">
        <v>5630.21</v>
      </c>
      <c r="BS522" s="493" t="n">
        <v>3235.29</v>
      </c>
      <c r="BT522" s="493" t="n">
        <v>4151.23</v>
      </c>
      <c r="BU522" s="493" t="n">
        <v>5584.74</v>
      </c>
      <c r="BV522" s="493" t="n">
        <v>5261.63</v>
      </c>
      <c r="BW522" s="493" t="n">
        <v>4114.87</v>
      </c>
    </row>
    <row r="523">
      <c r="A523" t="inlineStr">
        <is>
          <t>[C11A1] 심혈관 질환 다중요법 목적의 복합제제 (단일 투약 형태)</t>
        </is>
      </c>
      <c r="B523" t="inlineStr">
        <is>
          <t>LG화학</t>
        </is>
      </c>
      <c r="C523" t="inlineStr">
        <is>
          <t>로바티탄</t>
        </is>
      </c>
      <c r="D523" t="inlineStr">
        <is>
          <t>LG화학</t>
        </is>
      </c>
      <c r="E523" t="inlineStr">
        <is>
          <t>rosuvastatin calcium  ( as rosuvastatin),  valsartan</t>
        </is>
      </c>
      <c r="F523" t="inlineStr">
        <is>
          <t>의원</t>
        </is>
      </c>
      <c r="G523" t="inlineStr">
        <is>
          <t>Original</t>
        </is>
      </c>
      <c r="H523" s="493" t="n">
        <v>75678.85000000001</v>
      </c>
      <c r="I523" s="493" t="n">
        <v>82271.75999999999</v>
      </c>
      <c r="J523" s="493" t="n">
        <v>93653.47</v>
      </c>
      <c r="K523" s="493" t="n">
        <v>87144.32000000001</v>
      </c>
      <c r="L523" s="493" t="n">
        <v>89913.60000000001</v>
      </c>
      <c r="M523" s="493" t="n">
        <v>85266.22</v>
      </c>
      <c r="N523" s="493" t="n">
        <v>93293.66</v>
      </c>
      <c r="O523" s="493" t="n">
        <v>90545.2</v>
      </c>
      <c r="P523" s="493" t="n">
        <v>89520.67999999999</v>
      </c>
      <c r="Q523" s="493" t="n">
        <v>76393.39999999999</v>
      </c>
      <c r="R523" s="493" t="n">
        <v>94432.42</v>
      </c>
      <c r="S523" s="493" t="n">
        <v>91276.89</v>
      </c>
      <c r="T523" s="493" t="n">
        <v>90841.62</v>
      </c>
      <c r="U523" s="493" t="n">
        <v>80284.48</v>
      </c>
      <c r="V523" s="493" t="n">
        <v>90054.94</v>
      </c>
      <c r="W523" s="493" t="n">
        <v>81166.78999999999</v>
      </c>
      <c r="X523" s="493" t="n">
        <v>86200.42</v>
      </c>
      <c r="Y523" s="493" t="n">
        <v>87194.53</v>
      </c>
      <c r="Z523" s="493" t="n">
        <v>92594.37</v>
      </c>
      <c r="AA523" s="493" t="n">
        <v>93826.28</v>
      </c>
      <c r="AB523" s="493" t="n">
        <v>80326.5</v>
      </c>
      <c r="AC523" s="493" t="n">
        <v>95528.46000000001</v>
      </c>
      <c r="AD523" s="493" t="n">
        <v>88746.09</v>
      </c>
      <c r="AE523" s="493" t="n">
        <v>82072.67999999999</v>
      </c>
      <c r="AF523" s="493" t="n">
        <v>86658.31</v>
      </c>
      <c r="AG523" s="493" t="n">
        <v>86723.95</v>
      </c>
      <c r="AH523" s="493" t="n">
        <v>78508.71000000001</v>
      </c>
      <c r="AI523" s="493" t="n">
        <v>79510.19</v>
      </c>
      <c r="AJ523" s="493" t="n">
        <v>88190.69</v>
      </c>
      <c r="AK523" s="493" t="n">
        <v>76773.5</v>
      </c>
      <c r="AL523" s="493" t="n">
        <v>88121.75999999999</v>
      </c>
      <c r="AM523" s="493" t="n">
        <v>80288.50999999999</v>
      </c>
      <c r="AN523" s="493" t="n">
        <v>87319.13</v>
      </c>
      <c r="AO523" s="493" t="n">
        <v>84700.53999999999</v>
      </c>
      <c r="AP523" s="493" t="n">
        <v>84552.63</v>
      </c>
      <c r="AQ523" s="493" t="n">
        <v>80706.75</v>
      </c>
      <c r="AR523" s="493" t="n">
        <v>88029.06</v>
      </c>
      <c r="AS523" s="493" t="n">
        <v>74406.37</v>
      </c>
      <c r="AT523" s="493" t="n">
        <v>76652.21000000001</v>
      </c>
      <c r="AU523" s="493" t="n">
        <v>82691.83</v>
      </c>
      <c r="AV523" s="493" t="n">
        <v>84199.7</v>
      </c>
      <c r="AW523" s="493" t="n">
        <v>67222.56</v>
      </c>
      <c r="AX523" s="493" t="n">
        <v>88746.17999999999</v>
      </c>
      <c r="AY523" s="493" t="n">
        <v>75791.09</v>
      </c>
      <c r="AZ523" s="493" t="n">
        <v>87636.48</v>
      </c>
      <c r="BA523" s="493" t="n">
        <v>75759.75999999999</v>
      </c>
      <c r="BB523" s="493" t="n">
        <v>79471.22</v>
      </c>
      <c r="BC523" s="493" t="n">
        <v>83086.00999999999</v>
      </c>
      <c r="BD523" s="493" t="n">
        <v>85934.28999999999</v>
      </c>
      <c r="BE523" s="493" t="n">
        <v>68727.97</v>
      </c>
      <c r="BF523" s="493" t="n">
        <v>85592.22</v>
      </c>
      <c r="BG523" s="493" t="n">
        <v>86252.75</v>
      </c>
      <c r="BH523" s="493" t="n">
        <v>81216.49000000001</v>
      </c>
      <c r="BI523" s="493" t="n">
        <v>81704.45</v>
      </c>
      <c r="BJ523" s="493" t="n">
        <v>86793.83</v>
      </c>
      <c r="BK523" s="493" t="n">
        <v>71646.52</v>
      </c>
      <c r="BL523" s="493" t="n">
        <v>88156.32000000001</v>
      </c>
      <c r="BM523" s="493" t="n">
        <v>72721.89</v>
      </c>
      <c r="BN523" s="493" t="n">
        <v>69077.47</v>
      </c>
      <c r="BO523" s="493" t="n">
        <v>78006.56</v>
      </c>
      <c r="BP523" s="493" t="n">
        <v>67879.53</v>
      </c>
      <c r="BQ523" s="493" t="n">
        <v>66974.12</v>
      </c>
      <c r="BR523" s="493" t="n">
        <v>68632.34</v>
      </c>
      <c r="BS523" s="493" t="n">
        <v>68186.06</v>
      </c>
      <c r="BT523" s="493" t="n">
        <v>66799.28</v>
      </c>
      <c r="BU523" s="493" t="n">
        <v>65245.55</v>
      </c>
      <c r="BV523" s="493" t="n">
        <v>79563.24000000001</v>
      </c>
      <c r="BW523" s="493" t="n">
        <v>63176.68</v>
      </c>
    </row>
    <row r="524">
      <c r="A524" t="inlineStr">
        <is>
          <t>[C11A1] 심혈관 질환 다중요법 목적의 복합제제 (단일 투약 형태)</t>
        </is>
      </c>
      <c r="B524" t="inlineStr">
        <is>
          <t>LG화학</t>
        </is>
      </c>
      <c r="C524" t="inlineStr">
        <is>
          <t>로바티탄</t>
        </is>
      </c>
      <c r="D524" t="inlineStr">
        <is>
          <t>LG화학</t>
        </is>
      </c>
      <c r="E524" t="inlineStr">
        <is>
          <t>rosuvastatin calcium  ( as rosuvastatin),  valsartan</t>
        </is>
      </c>
      <c r="F524" t="inlineStr">
        <is>
          <t>보건소</t>
        </is>
      </c>
      <c r="G524" t="inlineStr">
        <is>
          <t>Original</t>
        </is>
      </c>
      <c r="H524" s="493" t="n">
        <v>139.44</v>
      </c>
      <c r="I524" s="493" t="n">
        <v>89.59999999999999</v>
      </c>
      <c r="J524" s="493" t="n">
        <v>138.64</v>
      </c>
      <c r="K524" s="493" t="n">
        <v>99.68000000000001</v>
      </c>
      <c r="L524" s="493" t="n">
        <v>185.8</v>
      </c>
      <c r="M524" s="493" t="n">
        <v>357.28</v>
      </c>
      <c r="N524" s="493" t="n">
        <v>58.24</v>
      </c>
      <c r="O524" s="493" t="n">
        <v>203.48</v>
      </c>
      <c r="P524" s="493" t="n">
        <v>0</v>
      </c>
      <c r="Q524" s="493" t="n">
        <v>372.66</v>
      </c>
      <c r="R524" s="493" t="n">
        <v>404.7</v>
      </c>
      <c r="S524" s="493" t="n">
        <v>94.04000000000001</v>
      </c>
      <c r="T524" s="493" t="n">
        <v>576.6</v>
      </c>
      <c r="U524" s="493" t="n">
        <v>83.88</v>
      </c>
      <c r="V524" s="493" t="n">
        <v>151.28</v>
      </c>
      <c r="W524" s="493" t="n">
        <v>920.7</v>
      </c>
      <c r="X524" s="493" t="n">
        <v>77.28</v>
      </c>
      <c r="Y524" s="493" t="n">
        <v>459.6</v>
      </c>
      <c r="Z524" s="493" t="n">
        <v>291.84</v>
      </c>
      <c r="AA524" s="493" t="n">
        <v>807.9</v>
      </c>
      <c r="AB524" s="493" t="n">
        <v>206.18</v>
      </c>
      <c r="AC524" s="493" t="n">
        <v>416.1</v>
      </c>
      <c r="AD524" s="493" t="n">
        <v>734</v>
      </c>
      <c r="AE524" s="493" t="n">
        <v>112.8</v>
      </c>
      <c r="AF524" s="493" t="n">
        <v>388.12</v>
      </c>
      <c r="AG524" s="493" t="n">
        <v>578.76</v>
      </c>
      <c r="AH524" s="493" t="n">
        <v>102.6</v>
      </c>
      <c r="AI524" s="493" t="n">
        <v>440.36</v>
      </c>
      <c r="AJ524" s="493" t="n">
        <v>95.7</v>
      </c>
      <c r="AK524" s="493" t="n">
        <v>199.2</v>
      </c>
      <c r="AL524" s="493" t="n">
        <v>1386.6</v>
      </c>
      <c r="AM524" s="493" t="n">
        <v>464.7</v>
      </c>
      <c r="AN524" s="493" t="n">
        <v>76.5</v>
      </c>
      <c r="AO524" s="493" t="n">
        <v>383.4</v>
      </c>
      <c r="AP524" s="493" t="n">
        <v>73.2</v>
      </c>
      <c r="AQ524" s="493" t="n">
        <v>400.8</v>
      </c>
      <c r="AR524" s="493" t="n">
        <v>384.3</v>
      </c>
      <c r="AS524" s="493" t="n">
        <v>144.6</v>
      </c>
      <c r="AT524" s="493" t="n">
        <v>397.5</v>
      </c>
      <c r="AU524" s="493" t="n">
        <v>277.5</v>
      </c>
      <c r="AV524" s="493" t="n">
        <v>0</v>
      </c>
      <c r="AW524" s="493" t="n">
        <v>408.15</v>
      </c>
      <c r="AX524" s="493" t="n">
        <v>117.9</v>
      </c>
      <c r="AY524" s="493" t="n">
        <v>4.3</v>
      </c>
      <c r="AZ524" s="493" t="n">
        <v>689.4</v>
      </c>
      <c r="BA524" s="493" t="n">
        <v>145.8</v>
      </c>
      <c r="BB524" s="493" t="n">
        <v>0</v>
      </c>
      <c r="BC524" s="493" t="n">
        <v>375.6</v>
      </c>
      <c r="BD524" s="493" t="n">
        <v>0</v>
      </c>
      <c r="BE524" s="493" t="n">
        <v>0</v>
      </c>
      <c r="BF524" s="493" t="n">
        <v>2786.1</v>
      </c>
      <c r="BG524" s="493" t="n">
        <v>398.7</v>
      </c>
      <c r="BH524" s="493" t="n">
        <v>20.1</v>
      </c>
      <c r="BI524" s="493" t="n">
        <v>287.1</v>
      </c>
      <c r="BJ524" s="493" t="n">
        <v>414</v>
      </c>
      <c r="BK524" s="493" t="n">
        <v>20.1</v>
      </c>
      <c r="BL524" s="493" t="n">
        <v>21.9</v>
      </c>
      <c r="BM524" s="493" t="n">
        <v>398.7</v>
      </c>
      <c r="BN524" s="493" t="n">
        <v>468</v>
      </c>
      <c r="BO524" s="493" t="n">
        <v>305.1</v>
      </c>
      <c r="BP524" s="493" t="n">
        <v>381.6</v>
      </c>
      <c r="BQ524" s="493" t="n">
        <v>0</v>
      </c>
      <c r="BR524" s="493" t="n">
        <v>2240.1</v>
      </c>
      <c r="BS524" s="493" t="n">
        <v>290.7</v>
      </c>
      <c r="BT524" s="493" t="n">
        <v>0</v>
      </c>
      <c r="BU524" s="493" t="n">
        <v>1362.6</v>
      </c>
      <c r="BV524" s="493" t="n">
        <v>1820.4</v>
      </c>
      <c r="BW524" s="493" t="n">
        <v>0</v>
      </c>
    </row>
    <row r="525">
      <c r="A525" t="inlineStr">
        <is>
          <t>[C11A1] 심혈관 질환 다중요법 목적의 복합제제 (단일 투약 형태)</t>
        </is>
      </c>
      <c r="B525" t="inlineStr">
        <is>
          <t>SK케미칼</t>
        </is>
      </c>
      <c r="C525" t="inlineStr">
        <is>
          <t>토스젯 에이</t>
        </is>
      </c>
      <c r="D525" t="inlineStr">
        <is>
          <t>SK케미칼</t>
        </is>
      </c>
      <c r="E525" t="inlineStr">
        <is>
          <t>amlodipine besylate  ( as amlodipine),  atorvastatin calcium trihydrate  ( as atorvastatin),  ezetimibe (micronized)</t>
        </is>
      </c>
      <c r="F525" t="inlineStr">
        <is>
          <t>상급종합병원</t>
        </is>
      </c>
      <c r="G525" t="inlineStr">
        <is>
          <t>Original</t>
        </is>
      </c>
      <c r="H525" s="493" t="n">
        <v>0</v>
      </c>
      <c r="I525" s="493" t="n">
        <v>0</v>
      </c>
      <c r="J525" s="493" t="n">
        <v>0</v>
      </c>
      <c r="K525" s="493" t="n">
        <v>0</v>
      </c>
      <c r="L525" s="493" t="n">
        <v>0</v>
      </c>
      <c r="M525" s="493" t="n">
        <v>0</v>
      </c>
      <c r="N525" s="493" t="n">
        <v>0</v>
      </c>
      <c r="O525" s="493" t="n">
        <v>0</v>
      </c>
      <c r="P525" s="493" t="n">
        <v>0</v>
      </c>
      <c r="Q525" s="493" t="n">
        <v>0</v>
      </c>
      <c r="R525" s="493" t="n">
        <v>0</v>
      </c>
      <c r="S525" s="493" t="n">
        <v>0</v>
      </c>
      <c r="T525" s="493" t="n">
        <v>0</v>
      </c>
      <c r="U525" s="493" t="n">
        <v>0</v>
      </c>
      <c r="V525" s="493" t="n">
        <v>0</v>
      </c>
      <c r="W525" s="493" t="n">
        <v>0</v>
      </c>
      <c r="X525" s="493" t="n">
        <v>0</v>
      </c>
      <c r="Y525" s="493" t="n">
        <v>0</v>
      </c>
      <c r="Z525" s="493" t="n">
        <v>0</v>
      </c>
      <c r="AA525" s="493" t="n">
        <v>0</v>
      </c>
      <c r="AB525" s="493" t="n">
        <v>0</v>
      </c>
      <c r="AC525" s="493" t="n">
        <v>0</v>
      </c>
      <c r="AD525" s="493" t="n">
        <v>0</v>
      </c>
      <c r="AE525" s="493" t="n">
        <v>0</v>
      </c>
      <c r="AF525" s="493" t="n">
        <v>0</v>
      </c>
      <c r="AG525" s="493" t="n">
        <v>0</v>
      </c>
      <c r="AH525" s="493" t="n">
        <v>0</v>
      </c>
      <c r="AI525" s="493" t="n">
        <v>0</v>
      </c>
      <c r="AJ525" s="493" t="n">
        <v>0</v>
      </c>
      <c r="AK525" s="493" t="n">
        <v>0</v>
      </c>
      <c r="AL525" s="493" t="n">
        <v>0</v>
      </c>
      <c r="AM525" s="493" t="n">
        <v>0</v>
      </c>
      <c r="AN525" s="493" t="n">
        <v>0</v>
      </c>
      <c r="AO525" s="493" t="n">
        <v>0</v>
      </c>
      <c r="AP525" s="493" t="n">
        <v>0</v>
      </c>
      <c r="AQ525" s="493" t="n">
        <v>0</v>
      </c>
      <c r="AR525" s="493" t="n">
        <v>0</v>
      </c>
      <c r="AS525" s="493" t="n">
        <v>0</v>
      </c>
      <c r="AT525" s="493" t="n">
        <v>0</v>
      </c>
      <c r="AU525" s="493" t="n">
        <v>0</v>
      </c>
      <c r="AV525" s="493" t="n">
        <v>0</v>
      </c>
      <c r="AW525" s="493" t="n">
        <v>0</v>
      </c>
      <c r="AX525" s="493" t="n">
        <v>0</v>
      </c>
      <c r="AY525" s="493" t="n">
        <v>0</v>
      </c>
      <c r="AZ525" s="493" t="n">
        <v>0</v>
      </c>
      <c r="BA525" s="493" t="n">
        <v>0</v>
      </c>
      <c r="BB525" s="493" t="n">
        <v>0</v>
      </c>
      <c r="BC525" s="493" t="n">
        <v>0</v>
      </c>
      <c r="BD525" s="493" t="n">
        <v>2672.4</v>
      </c>
      <c r="BE525" s="493" t="n">
        <v>608.6</v>
      </c>
      <c r="BF525" s="493" t="n">
        <v>1371.2</v>
      </c>
      <c r="BG525" s="493" t="n">
        <v>1559.2</v>
      </c>
      <c r="BH525" s="493" t="n">
        <v>2574.24</v>
      </c>
      <c r="BI525" s="493" t="n">
        <v>8026.8</v>
      </c>
      <c r="BJ525" s="493" t="n">
        <v>8077.39</v>
      </c>
      <c r="BK525" s="493" t="n">
        <v>2085.32</v>
      </c>
      <c r="BL525" s="493" t="n">
        <v>6076.88</v>
      </c>
      <c r="BM525" s="493" t="n">
        <v>11238.8</v>
      </c>
      <c r="BN525" s="493" t="n">
        <v>8023.82</v>
      </c>
      <c r="BO525" s="493" t="n">
        <v>6052.94</v>
      </c>
      <c r="BP525" s="493" t="n">
        <v>8070.05</v>
      </c>
      <c r="BQ525" s="493" t="n">
        <v>3505.46</v>
      </c>
      <c r="BR525" s="493" t="n">
        <v>5201.9</v>
      </c>
      <c r="BS525" s="493" t="n">
        <v>16293.26</v>
      </c>
      <c r="BT525" s="493" t="n">
        <v>8026.3</v>
      </c>
      <c r="BU525" s="493" t="n">
        <v>14696.94</v>
      </c>
      <c r="BV525" s="493" t="n">
        <v>19903.6</v>
      </c>
      <c r="BW525" s="493" t="n">
        <v>15961.45</v>
      </c>
    </row>
    <row r="526">
      <c r="A526" t="inlineStr">
        <is>
          <t>[C11A1] 심혈관 질환 다중요법 목적의 복합제제 (단일 투약 형태)</t>
        </is>
      </c>
      <c r="B526" t="inlineStr">
        <is>
          <t>SK케미칼</t>
        </is>
      </c>
      <c r="C526" t="inlineStr">
        <is>
          <t>토스젯 에이</t>
        </is>
      </c>
      <c r="D526" t="inlineStr">
        <is>
          <t>SK케미칼</t>
        </is>
      </c>
      <c r="E526" t="inlineStr">
        <is>
          <t>amlodipine besylate  ( as amlodipine),  atorvastatin calcium trihydrate  ( as atorvastatin),  ezetimibe (micronized)</t>
        </is>
      </c>
      <c r="F526" t="inlineStr">
        <is>
          <t>종합병원</t>
        </is>
      </c>
      <c r="G526" t="inlineStr">
        <is>
          <t>Original</t>
        </is>
      </c>
      <c r="H526" s="493" t="n">
        <v>0</v>
      </c>
      <c r="I526" s="493" t="n">
        <v>0</v>
      </c>
      <c r="J526" s="493" t="n">
        <v>0</v>
      </c>
      <c r="K526" s="493" t="n">
        <v>0</v>
      </c>
      <c r="L526" s="493" t="n">
        <v>0</v>
      </c>
      <c r="M526" s="493" t="n">
        <v>0</v>
      </c>
      <c r="N526" s="493" t="n">
        <v>0</v>
      </c>
      <c r="O526" s="493" t="n">
        <v>0</v>
      </c>
      <c r="P526" s="493" t="n">
        <v>0</v>
      </c>
      <c r="Q526" s="493" t="n">
        <v>0</v>
      </c>
      <c r="R526" s="493" t="n">
        <v>0</v>
      </c>
      <c r="S526" s="493" t="n">
        <v>0</v>
      </c>
      <c r="T526" s="493" t="n">
        <v>0</v>
      </c>
      <c r="U526" s="493" t="n">
        <v>0</v>
      </c>
      <c r="V526" s="493" t="n">
        <v>0</v>
      </c>
      <c r="W526" s="493" t="n">
        <v>0</v>
      </c>
      <c r="X526" s="493" t="n">
        <v>0</v>
      </c>
      <c r="Y526" s="493" t="n">
        <v>0</v>
      </c>
      <c r="Z526" s="493" t="n">
        <v>0</v>
      </c>
      <c r="AA526" s="493" t="n">
        <v>0</v>
      </c>
      <c r="AB526" s="493" t="n">
        <v>0</v>
      </c>
      <c r="AC526" s="493" t="n">
        <v>0</v>
      </c>
      <c r="AD526" s="493" t="n">
        <v>0</v>
      </c>
      <c r="AE526" s="493" t="n">
        <v>0</v>
      </c>
      <c r="AF526" s="493" t="n">
        <v>0</v>
      </c>
      <c r="AG526" s="493" t="n">
        <v>0</v>
      </c>
      <c r="AH526" s="493" t="n">
        <v>0</v>
      </c>
      <c r="AI526" s="493" t="n">
        <v>0</v>
      </c>
      <c r="AJ526" s="493" t="n">
        <v>0</v>
      </c>
      <c r="AK526" s="493" t="n">
        <v>0</v>
      </c>
      <c r="AL526" s="493" t="n">
        <v>0</v>
      </c>
      <c r="AM526" s="493" t="n">
        <v>0</v>
      </c>
      <c r="AN526" s="493" t="n">
        <v>0</v>
      </c>
      <c r="AO526" s="493" t="n">
        <v>0</v>
      </c>
      <c r="AP526" s="493" t="n">
        <v>0</v>
      </c>
      <c r="AQ526" s="493" t="n">
        <v>0</v>
      </c>
      <c r="AR526" s="493" t="n">
        <v>0</v>
      </c>
      <c r="AS526" s="493" t="n">
        <v>0</v>
      </c>
      <c r="AT526" s="493" t="n">
        <v>0</v>
      </c>
      <c r="AU526" s="493" t="n">
        <v>0</v>
      </c>
      <c r="AV526" s="493" t="n">
        <v>0</v>
      </c>
      <c r="AW526" s="493" t="n">
        <v>0</v>
      </c>
      <c r="AX526" s="493" t="n">
        <v>55.72</v>
      </c>
      <c r="AY526" s="493" t="n">
        <v>231.68</v>
      </c>
      <c r="AZ526" s="493" t="n">
        <v>289.52</v>
      </c>
      <c r="BA526" s="493" t="n">
        <v>598.24</v>
      </c>
      <c r="BB526" s="493" t="n">
        <v>2949.48</v>
      </c>
      <c r="BC526" s="493" t="n">
        <v>1840.19</v>
      </c>
      <c r="BD526" s="493" t="n">
        <v>2872.08</v>
      </c>
      <c r="BE526" s="493" t="n">
        <v>5146.86</v>
      </c>
      <c r="BF526" s="493" t="n">
        <v>5121.6</v>
      </c>
      <c r="BG526" s="493" t="n">
        <v>9743.9</v>
      </c>
      <c r="BH526" s="493" t="n">
        <v>10474.86</v>
      </c>
      <c r="BI526" s="493" t="n">
        <v>11458.38</v>
      </c>
      <c r="BJ526" s="493" t="n">
        <v>8273.43</v>
      </c>
      <c r="BK526" s="493" t="n">
        <v>13520.82</v>
      </c>
      <c r="BL526" s="493" t="n">
        <v>13823.07</v>
      </c>
      <c r="BM526" s="493" t="n">
        <v>15865.24</v>
      </c>
      <c r="BN526" s="493" t="n">
        <v>13190.85</v>
      </c>
      <c r="BO526" s="493" t="n">
        <v>10730.26</v>
      </c>
      <c r="BP526" s="493" t="n">
        <v>10723.4</v>
      </c>
      <c r="BQ526" s="493" t="n">
        <v>13017.55</v>
      </c>
      <c r="BR526" s="493" t="n">
        <v>10463.65</v>
      </c>
      <c r="BS526" s="493" t="n">
        <v>16007.92</v>
      </c>
      <c r="BT526" s="493" t="n">
        <v>9933.719999999999</v>
      </c>
      <c r="BU526" s="493" t="n">
        <v>13274.85</v>
      </c>
      <c r="BV526" s="493" t="n">
        <v>10516.2</v>
      </c>
      <c r="BW526" s="493" t="n">
        <v>9097.1</v>
      </c>
    </row>
    <row r="527">
      <c r="A527" t="inlineStr">
        <is>
          <t>[C11A1] 심혈관 질환 다중요법 목적의 복합제제 (단일 투약 형태)</t>
        </is>
      </c>
      <c r="B527" t="inlineStr">
        <is>
          <t>SK케미칼</t>
        </is>
      </c>
      <c r="C527" t="inlineStr">
        <is>
          <t>토스젯 에이</t>
        </is>
      </c>
      <c r="D527" t="inlineStr">
        <is>
          <t>SK케미칼</t>
        </is>
      </c>
      <c r="E527" t="inlineStr">
        <is>
          <t>amlodipine besylate  ( as amlodipine),  atorvastatin calcium trihydrate  ( as atorvastatin),  ezetimibe (micronized)</t>
        </is>
      </c>
      <c r="F527" t="inlineStr">
        <is>
          <t>병원</t>
        </is>
      </c>
      <c r="G527" t="inlineStr">
        <is>
          <t>Original</t>
        </is>
      </c>
      <c r="H527" s="493" t="n">
        <v>0</v>
      </c>
      <c r="I527" s="493" t="n">
        <v>0</v>
      </c>
      <c r="J527" s="493" t="n">
        <v>0</v>
      </c>
      <c r="K527" s="493" t="n">
        <v>0</v>
      </c>
      <c r="L527" s="493" t="n">
        <v>0</v>
      </c>
      <c r="M527" s="493" t="n">
        <v>0</v>
      </c>
      <c r="N527" s="493" t="n">
        <v>0</v>
      </c>
      <c r="O527" s="493" t="n">
        <v>0</v>
      </c>
      <c r="P527" s="493" t="n">
        <v>0</v>
      </c>
      <c r="Q527" s="493" t="n">
        <v>0</v>
      </c>
      <c r="R527" s="493" t="n">
        <v>0</v>
      </c>
      <c r="S527" s="493" t="n">
        <v>0</v>
      </c>
      <c r="T527" s="493" t="n">
        <v>0</v>
      </c>
      <c r="U527" s="493" t="n">
        <v>0</v>
      </c>
      <c r="V527" s="493" t="n">
        <v>0</v>
      </c>
      <c r="W527" s="493" t="n">
        <v>0</v>
      </c>
      <c r="X527" s="493" t="n">
        <v>0</v>
      </c>
      <c r="Y527" s="493" t="n">
        <v>0</v>
      </c>
      <c r="Z527" s="493" t="n">
        <v>0</v>
      </c>
      <c r="AA527" s="493" t="n">
        <v>0</v>
      </c>
      <c r="AB527" s="493" t="n">
        <v>0</v>
      </c>
      <c r="AC527" s="493" t="n">
        <v>0</v>
      </c>
      <c r="AD527" s="493" t="n">
        <v>0</v>
      </c>
      <c r="AE527" s="493" t="n">
        <v>0</v>
      </c>
      <c r="AF527" s="493" t="n">
        <v>0</v>
      </c>
      <c r="AG527" s="493" t="n">
        <v>0</v>
      </c>
      <c r="AH527" s="493" t="n">
        <v>0</v>
      </c>
      <c r="AI527" s="493" t="n">
        <v>0</v>
      </c>
      <c r="AJ527" s="493" t="n">
        <v>0</v>
      </c>
      <c r="AK527" s="493" t="n">
        <v>0</v>
      </c>
      <c r="AL527" s="493" t="n">
        <v>0</v>
      </c>
      <c r="AM527" s="493" t="n">
        <v>0</v>
      </c>
      <c r="AN527" s="493" t="n">
        <v>0</v>
      </c>
      <c r="AO527" s="493" t="n">
        <v>0</v>
      </c>
      <c r="AP527" s="493" t="n">
        <v>0</v>
      </c>
      <c r="AQ527" s="493" t="n">
        <v>0</v>
      </c>
      <c r="AR527" s="493" t="n">
        <v>0</v>
      </c>
      <c r="AS527" s="493" t="n">
        <v>0</v>
      </c>
      <c r="AT527" s="493" t="n">
        <v>0</v>
      </c>
      <c r="AU527" s="493" t="n">
        <v>0</v>
      </c>
      <c r="AV527" s="493" t="n">
        <v>0</v>
      </c>
      <c r="AW527" s="493" t="n">
        <v>0</v>
      </c>
      <c r="AX527" s="493" t="n">
        <v>813.1799999999999</v>
      </c>
      <c r="AY527" s="493" t="n">
        <v>746.1</v>
      </c>
      <c r="AZ527" s="493" t="n">
        <v>1355.04</v>
      </c>
      <c r="BA527" s="493" t="n">
        <v>1436.4</v>
      </c>
      <c r="BB527" s="493" t="n">
        <v>2715.3</v>
      </c>
      <c r="BC527" s="493" t="n">
        <v>5353.1</v>
      </c>
      <c r="BD527" s="493" t="n">
        <v>4010.23</v>
      </c>
      <c r="BE527" s="493" t="n">
        <v>3961.66</v>
      </c>
      <c r="BF527" s="493" t="n">
        <v>4213.44</v>
      </c>
      <c r="BG527" s="493" t="n">
        <v>2484.6</v>
      </c>
      <c r="BH527" s="493" t="n">
        <v>5534.7</v>
      </c>
      <c r="BI527" s="493" t="n">
        <v>4582.29</v>
      </c>
      <c r="BJ527" s="493" t="n">
        <v>5775</v>
      </c>
      <c r="BK527" s="493" t="n">
        <v>3674.42</v>
      </c>
      <c r="BL527" s="493" t="n">
        <v>6022.19</v>
      </c>
      <c r="BM527" s="493" t="n">
        <v>4691.1</v>
      </c>
      <c r="BN527" s="493" t="n">
        <v>5726.1</v>
      </c>
      <c r="BO527" s="493" t="n">
        <v>3229.2</v>
      </c>
      <c r="BP527" s="493" t="n">
        <v>8555.360000000001</v>
      </c>
      <c r="BQ527" s="493" t="n">
        <v>4690.61</v>
      </c>
      <c r="BR527" s="493" t="n">
        <v>6850.48</v>
      </c>
      <c r="BS527" s="493" t="n">
        <v>6414.8</v>
      </c>
      <c r="BT527" s="493" t="n">
        <v>7612</v>
      </c>
      <c r="BU527" s="493" t="n">
        <v>6683.4</v>
      </c>
      <c r="BV527" s="493" t="n">
        <v>10037.9</v>
      </c>
      <c r="BW527" s="493" t="n">
        <v>5479.5</v>
      </c>
    </row>
    <row r="528">
      <c r="A528" t="inlineStr">
        <is>
          <t>[C11A1] 심혈관 질환 다중요법 목적의 복합제제 (단일 투약 형태)</t>
        </is>
      </c>
      <c r="B528" t="inlineStr">
        <is>
          <t>SK케미칼</t>
        </is>
      </c>
      <c r="C528" t="inlineStr">
        <is>
          <t>토스젯 에이</t>
        </is>
      </c>
      <c r="D528" t="inlineStr">
        <is>
          <t>SK케미칼</t>
        </is>
      </c>
      <c r="E528" t="inlineStr">
        <is>
          <t>amlodipine besylate  ( as amlodipine),  atorvastatin calcium trihydrate  ( as atorvastatin),  ezetimibe (micronized)</t>
        </is>
      </c>
      <c r="F528" t="inlineStr">
        <is>
          <t>의원</t>
        </is>
      </c>
      <c r="G528" t="inlineStr">
        <is>
          <t>Original</t>
        </is>
      </c>
      <c r="H528" s="493" t="n">
        <v>0</v>
      </c>
      <c r="I528" s="493" t="n">
        <v>0</v>
      </c>
      <c r="J528" s="493" t="n">
        <v>0</v>
      </c>
      <c r="K528" s="493" t="n">
        <v>0</v>
      </c>
      <c r="L528" s="493" t="n">
        <v>0</v>
      </c>
      <c r="M528" s="493" t="n">
        <v>0</v>
      </c>
      <c r="N528" s="493" t="n">
        <v>0</v>
      </c>
      <c r="O528" s="493" t="n">
        <v>0</v>
      </c>
      <c r="P528" s="493" t="n">
        <v>0</v>
      </c>
      <c r="Q528" s="493" t="n">
        <v>0</v>
      </c>
      <c r="R528" s="493" t="n">
        <v>0</v>
      </c>
      <c r="S528" s="493" t="n">
        <v>0</v>
      </c>
      <c r="T528" s="493" t="n">
        <v>0</v>
      </c>
      <c r="U528" s="493" t="n">
        <v>0</v>
      </c>
      <c r="V528" s="493" t="n">
        <v>0</v>
      </c>
      <c r="W528" s="493" t="n">
        <v>0</v>
      </c>
      <c r="X528" s="493" t="n">
        <v>0</v>
      </c>
      <c r="Y528" s="493" t="n">
        <v>0</v>
      </c>
      <c r="Z528" s="493" t="n">
        <v>0</v>
      </c>
      <c r="AA528" s="493" t="n">
        <v>0</v>
      </c>
      <c r="AB528" s="493" t="n">
        <v>0</v>
      </c>
      <c r="AC528" s="493" t="n">
        <v>0</v>
      </c>
      <c r="AD528" s="493" t="n">
        <v>0</v>
      </c>
      <c r="AE528" s="493" t="n">
        <v>0</v>
      </c>
      <c r="AF528" s="493" t="n">
        <v>0</v>
      </c>
      <c r="AG528" s="493" t="n">
        <v>0</v>
      </c>
      <c r="AH528" s="493" t="n">
        <v>0</v>
      </c>
      <c r="AI528" s="493" t="n">
        <v>0</v>
      </c>
      <c r="AJ528" s="493" t="n">
        <v>0</v>
      </c>
      <c r="AK528" s="493" t="n">
        <v>0</v>
      </c>
      <c r="AL528" s="493" t="n">
        <v>0</v>
      </c>
      <c r="AM528" s="493" t="n">
        <v>0</v>
      </c>
      <c r="AN528" s="493" t="n">
        <v>0</v>
      </c>
      <c r="AO528" s="493" t="n">
        <v>0</v>
      </c>
      <c r="AP528" s="493" t="n">
        <v>0</v>
      </c>
      <c r="AQ528" s="493" t="n">
        <v>0</v>
      </c>
      <c r="AR528" s="493" t="n">
        <v>0</v>
      </c>
      <c r="AS528" s="493" t="n">
        <v>0</v>
      </c>
      <c r="AT528" s="493" t="n">
        <v>0</v>
      </c>
      <c r="AU528" s="493" t="n">
        <v>0</v>
      </c>
      <c r="AV528" s="493" t="n">
        <v>0</v>
      </c>
      <c r="AW528" s="493" t="n">
        <v>0</v>
      </c>
      <c r="AX528" s="493" t="n">
        <v>3970.74</v>
      </c>
      <c r="AY528" s="493" t="n">
        <v>7938.8</v>
      </c>
      <c r="AZ528" s="493" t="n">
        <v>7999.52</v>
      </c>
      <c r="BA528" s="493" t="n">
        <v>6993.24</v>
      </c>
      <c r="BB528" s="493" t="n">
        <v>7365.99</v>
      </c>
      <c r="BC528" s="493" t="n">
        <v>8174.7</v>
      </c>
      <c r="BD528" s="493" t="n">
        <v>9215.6</v>
      </c>
      <c r="BE528" s="493" t="n">
        <v>9345.08</v>
      </c>
      <c r="BF528" s="493" t="n">
        <v>9623.280000000001</v>
      </c>
      <c r="BG528" s="493" t="n">
        <v>12441.58</v>
      </c>
      <c r="BH528" s="493" t="n">
        <v>13094.75</v>
      </c>
      <c r="BI528" s="493" t="n">
        <v>10661.96</v>
      </c>
      <c r="BJ528" s="493" t="n">
        <v>12359.48</v>
      </c>
      <c r="BK528" s="493" t="n">
        <v>13083.44</v>
      </c>
      <c r="BL528" s="493" t="n">
        <v>12718.31</v>
      </c>
      <c r="BM528" s="493" t="n">
        <v>15040.57</v>
      </c>
      <c r="BN528" s="493" t="n">
        <v>12698.15</v>
      </c>
      <c r="BO528" s="493" t="n">
        <v>11077.1</v>
      </c>
      <c r="BP528" s="493" t="n">
        <v>12962.48</v>
      </c>
      <c r="BQ528" s="493" t="n">
        <v>12869.32</v>
      </c>
      <c r="BR528" s="493" t="n">
        <v>15388.79</v>
      </c>
      <c r="BS528" s="493" t="n">
        <v>12657.53</v>
      </c>
      <c r="BT528" s="493" t="n">
        <v>14120.98</v>
      </c>
      <c r="BU528" s="493" t="n">
        <v>16445.41</v>
      </c>
      <c r="BV528" s="493" t="n">
        <v>17304.42</v>
      </c>
      <c r="BW528" s="493" t="n">
        <v>14158.97</v>
      </c>
    </row>
    <row r="529">
      <c r="A529" t="inlineStr">
        <is>
          <t>[C11A1] 심혈관 질환 다중요법 목적의 복합제제 (단일 투약 형태)</t>
        </is>
      </c>
      <c r="B529" t="inlineStr">
        <is>
          <t>SK케미칼</t>
        </is>
      </c>
      <c r="C529" t="inlineStr">
        <is>
          <t>토스젯 에이</t>
        </is>
      </c>
      <c r="D529" t="inlineStr">
        <is>
          <t>SK케미칼</t>
        </is>
      </c>
      <c r="E529" t="inlineStr">
        <is>
          <t>amlodipine besylate  ( as amlodipine),  atorvastatin calcium trihydrate  ( as atorvastatin),  ezetimibe (micronized)</t>
        </is>
      </c>
      <c r="F529" t="inlineStr">
        <is>
          <t>보건소</t>
        </is>
      </c>
      <c r="G529" t="inlineStr">
        <is>
          <t>Original</t>
        </is>
      </c>
      <c r="H529" s="493" t="n">
        <v>0</v>
      </c>
      <c r="I529" s="493" t="n">
        <v>0</v>
      </c>
      <c r="J529" s="493" t="n">
        <v>0</v>
      </c>
      <c r="K529" s="493" t="n">
        <v>0</v>
      </c>
      <c r="L529" s="493" t="n">
        <v>0</v>
      </c>
      <c r="M529" s="493" t="n">
        <v>0</v>
      </c>
      <c r="N529" s="493" t="n">
        <v>0</v>
      </c>
      <c r="O529" s="493" t="n">
        <v>0</v>
      </c>
      <c r="P529" s="493" t="n">
        <v>0</v>
      </c>
      <c r="Q529" s="493" t="n">
        <v>0</v>
      </c>
      <c r="R529" s="493" t="n">
        <v>0</v>
      </c>
      <c r="S529" s="493" t="n">
        <v>0</v>
      </c>
      <c r="T529" s="493" t="n">
        <v>0</v>
      </c>
      <c r="U529" s="493" t="n">
        <v>0</v>
      </c>
      <c r="V529" s="493" t="n">
        <v>0</v>
      </c>
      <c r="W529" s="493" t="n">
        <v>0</v>
      </c>
      <c r="X529" s="493" t="n">
        <v>0</v>
      </c>
      <c r="Y529" s="493" t="n">
        <v>0</v>
      </c>
      <c r="Z529" s="493" t="n">
        <v>0</v>
      </c>
      <c r="AA529" s="493" t="n">
        <v>0</v>
      </c>
      <c r="AB529" s="493" t="n">
        <v>0</v>
      </c>
      <c r="AC529" s="493" t="n">
        <v>0</v>
      </c>
      <c r="AD529" s="493" t="n">
        <v>0</v>
      </c>
      <c r="AE529" s="493" t="n">
        <v>0</v>
      </c>
      <c r="AF529" s="493" t="n">
        <v>0</v>
      </c>
      <c r="AG529" s="493" t="n">
        <v>0</v>
      </c>
      <c r="AH529" s="493" t="n">
        <v>0</v>
      </c>
      <c r="AI529" s="493" t="n">
        <v>0</v>
      </c>
      <c r="AJ529" s="493" t="n">
        <v>0</v>
      </c>
      <c r="AK529" s="493" t="n">
        <v>0</v>
      </c>
      <c r="AL529" s="493" t="n">
        <v>0</v>
      </c>
      <c r="AM529" s="493" t="n">
        <v>0</v>
      </c>
      <c r="AN529" s="493" t="n">
        <v>0</v>
      </c>
      <c r="AO529" s="493" t="n">
        <v>0</v>
      </c>
      <c r="AP529" s="493" t="n">
        <v>0</v>
      </c>
      <c r="AQ529" s="493" t="n">
        <v>0</v>
      </c>
      <c r="AR529" s="493" t="n">
        <v>0</v>
      </c>
      <c r="AS529" s="493" t="n">
        <v>0</v>
      </c>
      <c r="AT529" s="493" t="n">
        <v>0</v>
      </c>
      <c r="AU529" s="493" t="n">
        <v>0</v>
      </c>
      <c r="AV529" s="493" t="n">
        <v>0</v>
      </c>
      <c r="AW529" s="493" t="n">
        <v>0</v>
      </c>
      <c r="AX529" s="493" t="n">
        <v>120</v>
      </c>
      <c r="AY529" s="493" t="n">
        <v>127.8</v>
      </c>
      <c r="AZ529" s="493" t="n">
        <v>0</v>
      </c>
      <c r="BA529" s="493" t="n">
        <v>285</v>
      </c>
      <c r="BB529" s="493" t="n">
        <v>0</v>
      </c>
      <c r="BC529" s="493" t="n">
        <v>137.4</v>
      </c>
      <c r="BD529" s="493" t="n">
        <v>0</v>
      </c>
      <c r="BE529" s="493" t="n">
        <v>238.5</v>
      </c>
      <c r="BF529" s="493" t="n">
        <v>0</v>
      </c>
      <c r="BG529" s="493" t="n">
        <v>0</v>
      </c>
      <c r="BH529" s="493" t="n">
        <v>253.8</v>
      </c>
      <c r="BI529" s="493" t="n">
        <v>0</v>
      </c>
      <c r="BJ529" s="493" t="n">
        <v>0</v>
      </c>
      <c r="BK529" s="493" t="n">
        <v>407.4</v>
      </c>
      <c r="BL529" s="493" t="n">
        <v>126.9</v>
      </c>
      <c r="BM529" s="493" t="n">
        <v>202.8</v>
      </c>
      <c r="BN529" s="493" t="n">
        <v>308.7</v>
      </c>
      <c r="BO529" s="493" t="n">
        <v>282</v>
      </c>
      <c r="BP529" s="493" t="n">
        <v>0</v>
      </c>
      <c r="BQ529" s="493" t="n">
        <v>499.8</v>
      </c>
      <c r="BR529" s="493" t="n">
        <v>0</v>
      </c>
      <c r="BS529" s="493" t="n">
        <v>249</v>
      </c>
      <c r="BT529" s="493" t="n">
        <v>280.8</v>
      </c>
      <c r="BU529" s="493" t="n">
        <v>257.4</v>
      </c>
      <c r="BV529" s="493" t="n">
        <v>0</v>
      </c>
      <c r="BW529" s="493" t="n">
        <v>260.4</v>
      </c>
    </row>
    <row r="530">
      <c r="A530" t="inlineStr">
        <is>
          <t>[C11A1] 심혈관 질환 다중요법 목적의 복합제제 (단일 투약 형태)</t>
        </is>
      </c>
      <c r="B530" t="inlineStr">
        <is>
          <t>SK케미칼</t>
        </is>
      </c>
      <c r="C530" t="inlineStr">
        <is>
          <t>토스젯 에이</t>
        </is>
      </c>
      <c r="D530" t="inlineStr">
        <is>
          <t>SK케미칼</t>
        </is>
      </c>
      <c r="E530" t="inlineStr">
        <is>
          <t>amlodipine besylate  ( as amlodipine),  atorvastatin calcium trihydrate  ( as atorvastatin),  ezetimibe (micronized)</t>
        </is>
      </c>
      <c r="F530" t="inlineStr">
        <is>
          <t>기타(치과의원, 치과병원 등)</t>
        </is>
      </c>
      <c r="G530" t="inlineStr">
        <is>
          <t>Original</t>
        </is>
      </c>
      <c r="H530" s="493" t="n">
        <v>0</v>
      </c>
      <c r="I530" s="493" t="n">
        <v>0</v>
      </c>
      <c r="J530" s="493" t="n">
        <v>0</v>
      </c>
      <c r="K530" s="493" t="n">
        <v>0</v>
      </c>
      <c r="L530" s="493" t="n">
        <v>0</v>
      </c>
      <c r="M530" s="493" t="n">
        <v>0</v>
      </c>
      <c r="N530" s="493" t="n">
        <v>0</v>
      </c>
      <c r="O530" s="493" t="n">
        <v>0</v>
      </c>
      <c r="P530" s="493" t="n">
        <v>0</v>
      </c>
      <c r="Q530" s="493" t="n">
        <v>0</v>
      </c>
      <c r="R530" s="493" t="n">
        <v>0</v>
      </c>
      <c r="S530" s="493" t="n">
        <v>0</v>
      </c>
      <c r="T530" s="493" t="n">
        <v>0</v>
      </c>
      <c r="U530" s="493" t="n">
        <v>0</v>
      </c>
      <c r="V530" s="493" t="n">
        <v>0</v>
      </c>
      <c r="W530" s="493" t="n">
        <v>0</v>
      </c>
      <c r="X530" s="493" t="n">
        <v>0</v>
      </c>
      <c r="Y530" s="493" t="n">
        <v>0</v>
      </c>
      <c r="Z530" s="493" t="n">
        <v>0</v>
      </c>
      <c r="AA530" s="493" t="n">
        <v>0</v>
      </c>
      <c r="AB530" s="493" t="n">
        <v>0</v>
      </c>
      <c r="AC530" s="493" t="n">
        <v>0</v>
      </c>
      <c r="AD530" s="493" t="n">
        <v>0</v>
      </c>
      <c r="AE530" s="493" t="n">
        <v>0</v>
      </c>
      <c r="AF530" s="493" t="n">
        <v>0</v>
      </c>
      <c r="AG530" s="493" t="n">
        <v>0</v>
      </c>
      <c r="AH530" s="493" t="n">
        <v>0</v>
      </c>
      <c r="AI530" s="493" t="n">
        <v>0</v>
      </c>
      <c r="AJ530" s="493" t="n">
        <v>0</v>
      </c>
      <c r="AK530" s="493" t="n">
        <v>0</v>
      </c>
      <c r="AL530" s="493" t="n">
        <v>0</v>
      </c>
      <c r="AM530" s="493" t="n">
        <v>0</v>
      </c>
      <c r="AN530" s="493" t="n">
        <v>0</v>
      </c>
      <c r="AO530" s="493" t="n">
        <v>0</v>
      </c>
      <c r="AP530" s="493" t="n">
        <v>0</v>
      </c>
      <c r="AQ530" s="493" t="n">
        <v>0</v>
      </c>
      <c r="AR530" s="493" t="n">
        <v>0</v>
      </c>
      <c r="AS530" s="493" t="n">
        <v>0</v>
      </c>
      <c r="AT530" s="493" t="n">
        <v>0</v>
      </c>
      <c r="AU530" s="493" t="n">
        <v>0</v>
      </c>
      <c r="AV530" s="493" t="n">
        <v>0</v>
      </c>
      <c r="AW530" s="493" t="n">
        <v>0</v>
      </c>
      <c r="AX530" s="493" t="n">
        <v>0</v>
      </c>
      <c r="AY530" s="493" t="n">
        <v>0</v>
      </c>
      <c r="AZ530" s="493" t="n">
        <v>0</v>
      </c>
      <c r="BA530" s="493" t="n">
        <v>0</v>
      </c>
      <c r="BB530" s="493" t="n">
        <v>0</v>
      </c>
      <c r="BC530" s="493" t="n">
        <v>0</v>
      </c>
      <c r="BD530" s="493" t="n">
        <v>154.8</v>
      </c>
      <c r="BE530" s="493" t="n">
        <v>0</v>
      </c>
      <c r="BF530" s="493" t="n">
        <v>161.4</v>
      </c>
      <c r="BG530" s="493" t="n">
        <v>0</v>
      </c>
      <c r="BH530" s="493" t="n">
        <v>156.6</v>
      </c>
      <c r="BI530" s="493" t="n">
        <v>0</v>
      </c>
      <c r="BJ530" s="493" t="n">
        <v>0</v>
      </c>
      <c r="BK530" s="493" t="n">
        <v>163.8</v>
      </c>
      <c r="BL530" s="493" t="n">
        <v>0</v>
      </c>
      <c r="BM530" s="493" t="n">
        <v>163.8</v>
      </c>
      <c r="BN530" s="493" t="n">
        <v>0</v>
      </c>
      <c r="BO530" s="493" t="n">
        <v>160.2</v>
      </c>
      <c r="BP530" s="493" t="n">
        <v>0</v>
      </c>
      <c r="BQ530" s="493" t="n">
        <v>160.8</v>
      </c>
      <c r="BR530" s="493" t="n">
        <v>0</v>
      </c>
      <c r="BS530" s="493" t="n">
        <v>163.2</v>
      </c>
      <c r="BT530" s="493" t="n">
        <v>0</v>
      </c>
      <c r="BU530" s="493" t="n">
        <v>0</v>
      </c>
      <c r="BV530" s="493" t="n">
        <v>0</v>
      </c>
      <c r="BW530" s="493" t="n">
        <v>0</v>
      </c>
    </row>
    <row r="531">
      <c r="A531" t="inlineStr">
        <is>
          <t>[C9C] ANGIOTENSIN-II 길항제 (단일)</t>
        </is>
      </c>
      <c r="B531" t="inlineStr">
        <is>
          <t>건일바이오팜</t>
        </is>
      </c>
      <c r="C531" t="inlineStr">
        <is>
          <t>건일바이오 텔미건</t>
        </is>
      </c>
      <c r="D531" t="inlineStr">
        <is>
          <t>건일바이오팜</t>
        </is>
      </c>
      <c r="E531" t="inlineStr">
        <is>
          <t>telmisartan</t>
        </is>
      </c>
      <c r="F531" t="inlineStr">
        <is>
          <t>병원</t>
        </is>
      </c>
      <c r="G531" t="inlineStr">
        <is>
          <t>Generic</t>
        </is>
      </c>
      <c r="H531" s="493" t="n">
        <v>0</v>
      </c>
      <c r="I531" s="493" t="n">
        <v>0</v>
      </c>
      <c r="J531" s="493" t="n">
        <v>0</v>
      </c>
      <c r="K531" s="493" t="n">
        <v>0</v>
      </c>
      <c r="L531" s="493" t="n">
        <v>0</v>
      </c>
      <c r="M531" s="493" t="n">
        <v>0</v>
      </c>
      <c r="N531" s="493" t="n">
        <v>0</v>
      </c>
      <c r="O531" s="493" t="n">
        <v>0</v>
      </c>
      <c r="P531" s="493" t="n">
        <v>0</v>
      </c>
      <c r="Q531" s="493" t="n">
        <v>0</v>
      </c>
      <c r="R531" s="493" t="n">
        <v>0</v>
      </c>
      <c r="S531" s="493" t="n">
        <v>0</v>
      </c>
      <c r="T531" s="493" t="n">
        <v>0</v>
      </c>
      <c r="U531" s="493" t="n">
        <v>0</v>
      </c>
      <c r="V531" s="493" t="n">
        <v>0</v>
      </c>
      <c r="W531" s="493" t="n">
        <v>0</v>
      </c>
      <c r="X531" s="493" t="n">
        <v>0</v>
      </c>
      <c r="Y531" s="493" t="n">
        <v>0</v>
      </c>
      <c r="Z531" s="493" t="n">
        <v>0</v>
      </c>
      <c r="AA531" s="493" t="n">
        <v>0</v>
      </c>
      <c r="AB531" s="493" t="n">
        <v>0</v>
      </c>
      <c r="AC531" s="493" t="n">
        <v>0</v>
      </c>
      <c r="AD531" s="493" t="n">
        <v>0</v>
      </c>
      <c r="AE531" s="493" t="n">
        <v>0</v>
      </c>
      <c r="AF531" s="493" t="n">
        <v>0</v>
      </c>
      <c r="AG531" s="493" t="n">
        <v>0</v>
      </c>
      <c r="AH531" s="493" t="n">
        <v>0</v>
      </c>
      <c r="AI531" s="493" t="n">
        <v>0</v>
      </c>
      <c r="AJ531" s="493" t="n">
        <v>0</v>
      </c>
      <c r="AK531" s="493" t="n">
        <v>0</v>
      </c>
      <c r="AL531" s="493" t="n">
        <v>0</v>
      </c>
      <c r="AM531" s="493" t="n">
        <v>0</v>
      </c>
      <c r="AN531" s="493" t="n">
        <v>0</v>
      </c>
      <c r="AO531" s="493" t="n">
        <v>0</v>
      </c>
      <c r="AP531" s="493" t="n">
        <v>0</v>
      </c>
      <c r="AQ531" s="493" t="n">
        <v>0</v>
      </c>
      <c r="AR531" s="493" t="n">
        <v>0</v>
      </c>
      <c r="AS531" s="493" t="n">
        <v>0</v>
      </c>
      <c r="AT531" s="493" t="n">
        <v>0</v>
      </c>
      <c r="AU531" s="493" t="n">
        <v>285.6</v>
      </c>
      <c r="AV531" s="493" t="n">
        <v>0</v>
      </c>
      <c r="AW531" s="493" t="n">
        <v>0</v>
      </c>
      <c r="AX531" s="493" t="n">
        <v>155.93</v>
      </c>
      <c r="AY531" s="493" t="n">
        <v>0</v>
      </c>
      <c r="AZ531" s="493" t="n">
        <v>0</v>
      </c>
      <c r="BA531" s="493" t="n">
        <v>0</v>
      </c>
      <c r="BB531" s="493" t="n">
        <v>0</v>
      </c>
      <c r="BC531" s="493" t="n">
        <v>0</v>
      </c>
      <c r="BD531" s="493" t="n">
        <v>0</v>
      </c>
      <c r="BE531" s="493" t="n">
        <v>0</v>
      </c>
      <c r="BF531" s="493" t="n">
        <v>0</v>
      </c>
      <c r="BG531" s="493" t="n">
        <v>0</v>
      </c>
      <c r="BH531" s="493" t="n">
        <v>0</v>
      </c>
      <c r="BI531" s="493" t="n">
        <v>0</v>
      </c>
      <c r="BJ531" s="493" t="n">
        <v>0</v>
      </c>
      <c r="BK531" s="493" t="n">
        <v>0</v>
      </c>
      <c r="BL531" s="493" t="n">
        <v>0</v>
      </c>
      <c r="BM531" s="493" t="n">
        <v>0</v>
      </c>
      <c r="BN531" s="493" t="n">
        <v>0</v>
      </c>
      <c r="BO531" s="493" t="n">
        <v>0</v>
      </c>
      <c r="BP531" s="493" t="n">
        <v>0</v>
      </c>
      <c r="BQ531" s="493" t="n">
        <v>0</v>
      </c>
      <c r="BR531" s="493" t="n">
        <v>0</v>
      </c>
      <c r="BS531" s="493" t="n">
        <v>0</v>
      </c>
      <c r="BT531" s="493" t="n">
        <v>0</v>
      </c>
      <c r="BU531" s="493" t="n">
        <v>0</v>
      </c>
      <c r="BV531" s="493" t="n">
        <v>0</v>
      </c>
      <c r="BW531" s="493" t="n">
        <v>0</v>
      </c>
    </row>
    <row r="532">
      <c r="A532" t="inlineStr">
        <is>
          <t>[C9C] ANGIOTENSIN-II 길항제 (단일)</t>
        </is>
      </c>
      <c r="B532" t="inlineStr">
        <is>
          <t>건일바이오팜</t>
        </is>
      </c>
      <c r="C532" t="inlineStr">
        <is>
          <t>건일바이오 텔미건</t>
        </is>
      </c>
      <c r="D532" t="inlineStr">
        <is>
          <t>건일바이오팜</t>
        </is>
      </c>
      <c r="E532" t="inlineStr">
        <is>
          <t>telmisartan</t>
        </is>
      </c>
      <c r="F532" t="inlineStr">
        <is>
          <t>의원</t>
        </is>
      </c>
      <c r="G532" t="inlineStr">
        <is>
          <t>Generic</t>
        </is>
      </c>
      <c r="H532" s="493" t="n">
        <v>0</v>
      </c>
      <c r="I532" s="493" t="n">
        <v>0</v>
      </c>
      <c r="J532" s="493" t="n">
        <v>0</v>
      </c>
      <c r="K532" s="493" t="n">
        <v>0</v>
      </c>
      <c r="L532" s="493" t="n">
        <v>0</v>
      </c>
      <c r="M532" s="493" t="n">
        <v>0</v>
      </c>
      <c r="N532" s="493" t="n">
        <v>0</v>
      </c>
      <c r="O532" s="493" t="n">
        <v>0</v>
      </c>
      <c r="P532" s="493" t="n">
        <v>0</v>
      </c>
      <c r="Q532" s="493" t="n">
        <v>0</v>
      </c>
      <c r="R532" s="493" t="n">
        <v>0</v>
      </c>
      <c r="S532" s="493" t="n">
        <v>0</v>
      </c>
      <c r="T532" s="493" t="n">
        <v>0</v>
      </c>
      <c r="U532" s="493" t="n">
        <v>0</v>
      </c>
      <c r="V532" s="493" t="n">
        <v>0</v>
      </c>
      <c r="W532" s="493" t="n">
        <v>9132.4</v>
      </c>
      <c r="X532" s="493" t="n">
        <v>10120.2</v>
      </c>
      <c r="Y532" s="493" t="n">
        <v>9521.299999999999</v>
      </c>
      <c r="Z532" s="493" t="n">
        <v>9899.5</v>
      </c>
      <c r="AA532" s="493" t="n">
        <v>7395.9</v>
      </c>
      <c r="AB532" s="493" t="n">
        <v>8242.299999999999</v>
      </c>
      <c r="AC532" s="493" t="n">
        <v>8236.799999999999</v>
      </c>
      <c r="AD532" s="493" t="n">
        <v>8582.4</v>
      </c>
      <c r="AE532" s="493" t="n">
        <v>7937.4</v>
      </c>
      <c r="AF532" s="493" t="n">
        <v>7500</v>
      </c>
      <c r="AG532" s="493" t="n">
        <v>6532.8</v>
      </c>
      <c r="AH532" s="493" t="n">
        <v>8087.4</v>
      </c>
      <c r="AI532" s="493" t="n">
        <v>6800.7</v>
      </c>
      <c r="AJ532" s="493" t="n">
        <v>7425.45</v>
      </c>
      <c r="AK532" s="493" t="n">
        <v>8080.4</v>
      </c>
      <c r="AL532" s="493" t="n">
        <v>7337.9</v>
      </c>
      <c r="AM532" s="493" t="n">
        <v>7061.1</v>
      </c>
      <c r="AN532" s="493" t="n">
        <v>7828.8</v>
      </c>
      <c r="AO532" s="493" t="n">
        <v>7227.6</v>
      </c>
      <c r="AP532" s="493" t="n">
        <v>7022.4</v>
      </c>
      <c r="AQ532" s="493" t="n">
        <v>6680.4</v>
      </c>
      <c r="AR532" s="493" t="n">
        <v>7226.4</v>
      </c>
      <c r="AS532" s="493" t="n">
        <v>6461.7</v>
      </c>
      <c r="AT532" s="493" t="n">
        <v>9241.4</v>
      </c>
      <c r="AU532" s="493" t="n">
        <v>9442.9</v>
      </c>
      <c r="AV532" s="493" t="n">
        <v>12074.4</v>
      </c>
      <c r="AW532" s="493" t="n">
        <v>15011.3</v>
      </c>
      <c r="AX532" s="493" t="n">
        <v>10229</v>
      </c>
      <c r="AY532" s="493" t="n">
        <v>9862</v>
      </c>
      <c r="AZ532" s="493" t="n">
        <v>3348.4</v>
      </c>
      <c r="BA532" s="493" t="n">
        <v>0</v>
      </c>
      <c r="BB532" s="493" t="n">
        <v>0</v>
      </c>
      <c r="BC532" s="493" t="n">
        <v>0</v>
      </c>
      <c r="BD532" s="493" t="n">
        <v>0</v>
      </c>
      <c r="BE532" s="493" t="n">
        <v>0</v>
      </c>
      <c r="BF532" s="493" t="n">
        <v>0</v>
      </c>
      <c r="BG532" s="493" t="n">
        <v>0</v>
      </c>
      <c r="BH532" s="493" t="n">
        <v>0</v>
      </c>
      <c r="BI532" s="493" t="n">
        <v>0</v>
      </c>
      <c r="BJ532" s="493" t="n">
        <v>0</v>
      </c>
      <c r="BK532" s="493" t="n">
        <v>0</v>
      </c>
      <c r="BL532" s="493" t="n">
        <v>0</v>
      </c>
      <c r="BM532" s="493" t="n">
        <v>0</v>
      </c>
      <c r="BN532" s="493" t="n">
        <v>0</v>
      </c>
      <c r="BO532" s="493" t="n">
        <v>0</v>
      </c>
      <c r="BP532" s="493" t="n">
        <v>0</v>
      </c>
      <c r="BQ532" s="493" t="n">
        <v>0</v>
      </c>
      <c r="BR532" s="493" t="n">
        <v>0</v>
      </c>
      <c r="BS532" s="493" t="n">
        <v>0</v>
      </c>
      <c r="BT532" s="493" t="n">
        <v>0</v>
      </c>
      <c r="BU532" s="493" t="n">
        <v>0</v>
      </c>
      <c r="BV532" s="493" t="n">
        <v>0</v>
      </c>
      <c r="BW532" s="493" t="n">
        <v>0</v>
      </c>
    </row>
    <row r="533">
      <c r="A533" t="inlineStr">
        <is>
          <t>[C9C] ANGIOTENSIN-II 길항제 (단일)</t>
        </is>
      </c>
      <c r="B533" t="inlineStr">
        <is>
          <t>건일바이오팜</t>
        </is>
      </c>
      <c r="C533" t="inlineStr">
        <is>
          <t>건일바이오 텔미건</t>
        </is>
      </c>
      <c r="D533" t="inlineStr">
        <is>
          <t>건일바이오팜</t>
        </is>
      </c>
      <c r="E533" t="inlineStr">
        <is>
          <t>telmisartan</t>
        </is>
      </c>
      <c r="F533" t="inlineStr">
        <is>
          <t>보건소</t>
        </is>
      </c>
      <c r="G533" t="inlineStr">
        <is>
          <t>Generic</t>
        </is>
      </c>
      <c r="H533" s="493" t="n">
        <v>0</v>
      </c>
      <c r="I533" s="493" t="n">
        <v>0</v>
      </c>
      <c r="J533" s="493" t="n">
        <v>0</v>
      </c>
      <c r="K533" s="493" t="n">
        <v>0</v>
      </c>
      <c r="L533" s="493" t="n">
        <v>0</v>
      </c>
      <c r="M533" s="493" t="n">
        <v>0</v>
      </c>
      <c r="N533" s="493" t="n">
        <v>0</v>
      </c>
      <c r="O533" s="493" t="n">
        <v>0</v>
      </c>
      <c r="P533" s="493" t="n">
        <v>0</v>
      </c>
      <c r="Q533" s="493" t="n">
        <v>0</v>
      </c>
      <c r="R533" s="493" t="n">
        <v>0</v>
      </c>
      <c r="S533" s="493" t="n">
        <v>0</v>
      </c>
      <c r="T533" s="493" t="n">
        <v>0</v>
      </c>
      <c r="U533" s="493" t="n">
        <v>0</v>
      </c>
      <c r="V533" s="493" t="n">
        <v>0</v>
      </c>
      <c r="W533" s="493" t="n">
        <v>0</v>
      </c>
      <c r="X533" s="493" t="n">
        <v>0</v>
      </c>
      <c r="Y533" s="493" t="n">
        <v>0</v>
      </c>
      <c r="Z533" s="493" t="n">
        <v>0</v>
      </c>
      <c r="AA533" s="493" t="n">
        <v>0</v>
      </c>
      <c r="AB533" s="493" t="n">
        <v>0</v>
      </c>
      <c r="AC533" s="493" t="n">
        <v>0</v>
      </c>
      <c r="AD533" s="493" t="n">
        <v>0</v>
      </c>
      <c r="AE533" s="493" t="n">
        <v>0</v>
      </c>
      <c r="AF533" s="493" t="n">
        <v>0</v>
      </c>
      <c r="AG533" s="493" t="n">
        <v>0</v>
      </c>
      <c r="AH533" s="493" t="n">
        <v>0</v>
      </c>
      <c r="AI533" s="493" t="n">
        <v>0</v>
      </c>
      <c r="AJ533" s="493" t="n">
        <v>0</v>
      </c>
      <c r="AK533" s="493" t="n">
        <v>5807.4</v>
      </c>
      <c r="AL533" s="493" t="n">
        <v>0</v>
      </c>
      <c r="AM533" s="493" t="n">
        <v>8617.200000000001</v>
      </c>
      <c r="AN533" s="493" t="n">
        <v>0</v>
      </c>
      <c r="AO533" s="493" t="n">
        <v>7915.2</v>
      </c>
      <c r="AP533" s="493" t="n">
        <v>0</v>
      </c>
      <c r="AQ533" s="493" t="n">
        <v>5359.8</v>
      </c>
      <c r="AR533" s="493" t="n">
        <v>0</v>
      </c>
      <c r="AS533" s="493" t="n">
        <v>8042.4</v>
      </c>
      <c r="AT533" s="493" t="n">
        <v>0</v>
      </c>
      <c r="AU533" s="493" t="n">
        <v>0</v>
      </c>
      <c r="AV533" s="493" t="n">
        <v>1568.7</v>
      </c>
      <c r="AW533" s="493" t="n">
        <v>0</v>
      </c>
      <c r="AX533" s="493" t="n">
        <v>1915.8</v>
      </c>
      <c r="AY533" s="493" t="n">
        <v>0</v>
      </c>
      <c r="AZ533" s="493" t="n">
        <v>2268.9</v>
      </c>
      <c r="BA533" s="493" t="n">
        <v>0</v>
      </c>
      <c r="BB533" s="493" t="n">
        <v>0</v>
      </c>
      <c r="BC533" s="493" t="n">
        <v>0</v>
      </c>
      <c r="BD533" s="493" t="n">
        <v>0</v>
      </c>
      <c r="BE533" s="493" t="n">
        <v>0</v>
      </c>
      <c r="BF533" s="493" t="n">
        <v>0</v>
      </c>
      <c r="BG533" s="493" t="n">
        <v>0</v>
      </c>
      <c r="BH533" s="493" t="n">
        <v>0</v>
      </c>
      <c r="BI533" s="493" t="n">
        <v>0</v>
      </c>
      <c r="BJ533" s="493" t="n">
        <v>0</v>
      </c>
      <c r="BK533" s="493" t="n">
        <v>0</v>
      </c>
      <c r="BL533" s="493" t="n">
        <v>0</v>
      </c>
      <c r="BM533" s="493" t="n">
        <v>0</v>
      </c>
      <c r="BN533" s="493" t="n">
        <v>0</v>
      </c>
      <c r="BO533" s="493" t="n">
        <v>0</v>
      </c>
      <c r="BP533" s="493" t="n">
        <v>0</v>
      </c>
      <c r="BQ533" s="493" t="n">
        <v>0</v>
      </c>
      <c r="BR533" s="493" t="n">
        <v>0</v>
      </c>
      <c r="BS533" s="493" t="n">
        <v>0</v>
      </c>
      <c r="BT533" s="493" t="n">
        <v>0</v>
      </c>
      <c r="BU533" s="493" t="n">
        <v>0</v>
      </c>
      <c r="BV533" s="493" t="n">
        <v>0</v>
      </c>
      <c r="BW533" s="493" t="n">
        <v>0</v>
      </c>
    </row>
    <row r="534">
      <c r="A534" t="inlineStr">
        <is>
          <t>[C9C] ANGIOTENSIN-II 길항제 (단일)</t>
        </is>
      </c>
      <c r="B534" t="inlineStr">
        <is>
          <t>건일바이오팜</t>
        </is>
      </c>
      <c r="C534" t="inlineStr">
        <is>
          <t>올메건</t>
        </is>
      </c>
      <c r="D534" t="inlineStr">
        <is>
          <t>건일바이오팜</t>
        </is>
      </c>
      <c r="E534" t="inlineStr">
        <is>
          <t>olmesartan medoxomil</t>
        </is>
      </c>
      <c r="F534" t="inlineStr">
        <is>
          <t>종합병원</t>
        </is>
      </c>
      <c r="G534" t="inlineStr">
        <is>
          <t>Generic</t>
        </is>
      </c>
      <c r="H534" s="493" t="n">
        <v>0</v>
      </c>
      <c r="I534" s="493" t="n">
        <v>0</v>
      </c>
      <c r="J534" s="493" t="n">
        <v>0</v>
      </c>
      <c r="K534" s="493" t="n">
        <v>0</v>
      </c>
      <c r="L534" s="493" t="n">
        <v>0</v>
      </c>
      <c r="M534" s="493" t="n">
        <v>0</v>
      </c>
      <c r="N534" s="493" t="n">
        <v>0</v>
      </c>
      <c r="O534" s="493" t="n">
        <v>0</v>
      </c>
      <c r="P534" s="493" t="n">
        <v>0</v>
      </c>
      <c r="Q534" s="493" t="n">
        <v>0</v>
      </c>
      <c r="R534" s="493" t="n">
        <v>0</v>
      </c>
      <c r="S534" s="493" t="n">
        <v>0</v>
      </c>
      <c r="T534" s="493" t="n">
        <v>0</v>
      </c>
      <c r="U534" s="493" t="n">
        <v>0</v>
      </c>
      <c r="V534" s="493" t="n">
        <v>0</v>
      </c>
      <c r="W534" s="493" t="n">
        <v>0</v>
      </c>
      <c r="X534" s="493" t="n">
        <v>0</v>
      </c>
      <c r="Y534" s="493" t="n">
        <v>0</v>
      </c>
      <c r="Z534" s="493" t="n">
        <v>0</v>
      </c>
      <c r="AA534" s="493" t="n">
        <v>0</v>
      </c>
      <c r="AB534" s="493" t="n">
        <v>0</v>
      </c>
      <c r="AC534" s="493" t="n">
        <v>0</v>
      </c>
      <c r="AD534" s="493" t="n">
        <v>0</v>
      </c>
      <c r="AE534" s="493" t="n">
        <v>0</v>
      </c>
      <c r="AF534" s="493" t="n">
        <v>0</v>
      </c>
      <c r="AG534" s="493" t="n">
        <v>0</v>
      </c>
      <c r="AH534" s="493" t="n">
        <v>0</v>
      </c>
      <c r="AI534" s="493" t="n">
        <v>0</v>
      </c>
      <c r="AJ534" s="493" t="n">
        <v>0</v>
      </c>
      <c r="AK534" s="493" t="n">
        <v>0</v>
      </c>
      <c r="AL534" s="493" t="n">
        <v>0</v>
      </c>
      <c r="AM534" s="493" t="n">
        <v>0</v>
      </c>
      <c r="AN534" s="493" t="n">
        <v>0</v>
      </c>
      <c r="AO534" s="493" t="n">
        <v>0</v>
      </c>
      <c r="AP534" s="493" t="n">
        <v>0</v>
      </c>
      <c r="AQ534" s="493" t="n">
        <v>0</v>
      </c>
      <c r="AR534" s="493" t="n">
        <v>0</v>
      </c>
      <c r="AS534" s="493" t="n">
        <v>0</v>
      </c>
      <c r="AT534" s="493" t="n">
        <v>0</v>
      </c>
      <c r="AU534" s="493" t="n">
        <v>0</v>
      </c>
      <c r="AV534" s="493" t="n">
        <v>0</v>
      </c>
      <c r="AW534" s="493" t="n">
        <v>0</v>
      </c>
      <c r="AX534" s="493" t="n">
        <v>0</v>
      </c>
      <c r="AY534" s="493" t="n">
        <v>0</v>
      </c>
      <c r="AZ534" s="493" t="n">
        <v>0</v>
      </c>
      <c r="BA534" s="493" t="n">
        <v>0</v>
      </c>
      <c r="BB534" s="493" t="n">
        <v>125.1</v>
      </c>
      <c r="BC534" s="493" t="n">
        <v>700.8</v>
      </c>
      <c r="BD534" s="493" t="n">
        <v>1291.3</v>
      </c>
      <c r="BE534" s="493" t="n">
        <v>1084.2</v>
      </c>
      <c r="BF534" s="493" t="n">
        <v>1395</v>
      </c>
      <c r="BG534" s="493" t="n">
        <v>1384.8</v>
      </c>
      <c r="BH534" s="493" t="n">
        <v>1564.8</v>
      </c>
      <c r="BI534" s="493" t="n">
        <v>1398.3</v>
      </c>
      <c r="BJ534" s="493" t="n">
        <v>1396.5</v>
      </c>
      <c r="BK534" s="493" t="n">
        <v>1619.1</v>
      </c>
      <c r="BL534" s="493" t="n">
        <v>1549.8</v>
      </c>
      <c r="BM534" s="493" t="n">
        <v>579.6</v>
      </c>
      <c r="BN534" s="493" t="n">
        <v>0</v>
      </c>
      <c r="BO534" s="493" t="n">
        <v>330.6</v>
      </c>
      <c r="BP534" s="493" t="n">
        <v>0</v>
      </c>
      <c r="BQ534" s="493" t="n">
        <v>256.8</v>
      </c>
      <c r="BR534" s="493" t="n">
        <v>81</v>
      </c>
      <c r="BS534" s="493" t="n">
        <v>683.1</v>
      </c>
      <c r="BT534" s="493" t="n">
        <v>78.59999999999999</v>
      </c>
      <c r="BU534" s="493" t="n">
        <v>0</v>
      </c>
      <c r="BV534" s="493" t="n">
        <v>91.8</v>
      </c>
      <c r="BW534" s="493" t="n">
        <v>0</v>
      </c>
    </row>
    <row r="535">
      <c r="A535" t="inlineStr">
        <is>
          <t>[C9C] ANGIOTENSIN-II 길항제 (단일)</t>
        </is>
      </c>
      <c r="B535" t="inlineStr">
        <is>
          <t>건일바이오팜</t>
        </is>
      </c>
      <c r="C535" t="inlineStr">
        <is>
          <t>올메건</t>
        </is>
      </c>
      <c r="D535" t="inlineStr">
        <is>
          <t>건일바이오팜</t>
        </is>
      </c>
      <c r="E535" t="inlineStr">
        <is>
          <t>olmesartan medoxomil</t>
        </is>
      </c>
      <c r="F535" t="inlineStr">
        <is>
          <t>병원</t>
        </is>
      </c>
      <c r="G535" t="inlineStr">
        <is>
          <t>Generic</t>
        </is>
      </c>
      <c r="H535" s="493" t="n">
        <v>0</v>
      </c>
      <c r="I535" s="493" t="n">
        <v>0</v>
      </c>
      <c r="J535" s="493" t="n">
        <v>0</v>
      </c>
      <c r="K535" s="493" t="n">
        <v>0</v>
      </c>
      <c r="L535" s="493" t="n">
        <v>0</v>
      </c>
      <c r="M535" s="493" t="n">
        <v>0</v>
      </c>
      <c r="N535" s="493" t="n">
        <v>0</v>
      </c>
      <c r="O535" s="493" t="n">
        <v>0</v>
      </c>
      <c r="P535" s="493" t="n">
        <v>0</v>
      </c>
      <c r="Q535" s="493" t="n">
        <v>0</v>
      </c>
      <c r="R535" s="493" t="n">
        <v>0</v>
      </c>
      <c r="S535" s="493" t="n">
        <v>0</v>
      </c>
      <c r="T535" s="493" t="n">
        <v>0</v>
      </c>
      <c r="U535" s="493" t="n">
        <v>0</v>
      </c>
      <c r="V535" s="493" t="n">
        <v>0</v>
      </c>
      <c r="W535" s="493" t="n">
        <v>0</v>
      </c>
      <c r="X535" s="493" t="n">
        <v>0</v>
      </c>
      <c r="Y535" s="493" t="n">
        <v>0</v>
      </c>
      <c r="Z535" s="493" t="n">
        <v>0</v>
      </c>
      <c r="AA535" s="493" t="n">
        <v>0</v>
      </c>
      <c r="AB535" s="493" t="n">
        <v>0</v>
      </c>
      <c r="AC535" s="493" t="n">
        <v>0</v>
      </c>
      <c r="AD535" s="493" t="n">
        <v>0</v>
      </c>
      <c r="AE535" s="493" t="n">
        <v>0</v>
      </c>
      <c r="AF535" s="493" t="n">
        <v>0</v>
      </c>
      <c r="AG535" s="493" t="n">
        <v>0</v>
      </c>
      <c r="AH535" s="493" t="n">
        <v>0</v>
      </c>
      <c r="AI535" s="493" t="n">
        <v>0</v>
      </c>
      <c r="AJ535" s="493" t="n">
        <v>0</v>
      </c>
      <c r="AK535" s="493" t="n">
        <v>0</v>
      </c>
      <c r="AL535" s="493" t="n">
        <v>0</v>
      </c>
      <c r="AM535" s="493" t="n">
        <v>0</v>
      </c>
      <c r="AN535" s="493" t="n">
        <v>0</v>
      </c>
      <c r="AO535" s="493" t="n">
        <v>0</v>
      </c>
      <c r="AP535" s="493" t="n">
        <v>0</v>
      </c>
      <c r="AQ535" s="493" t="n">
        <v>0</v>
      </c>
      <c r="AR535" s="493" t="n">
        <v>0</v>
      </c>
      <c r="AS535" s="493" t="n">
        <v>0</v>
      </c>
      <c r="AT535" s="493" t="n">
        <v>0</v>
      </c>
      <c r="AU535" s="493" t="n">
        <v>0</v>
      </c>
      <c r="AV535" s="493" t="n">
        <v>0</v>
      </c>
      <c r="AW535" s="493" t="n">
        <v>0</v>
      </c>
      <c r="AX535" s="493" t="n">
        <v>0</v>
      </c>
      <c r="AY535" s="493" t="n">
        <v>0</v>
      </c>
      <c r="AZ535" s="493" t="n">
        <v>0</v>
      </c>
      <c r="BA535" s="493" t="n">
        <v>0</v>
      </c>
      <c r="BB535" s="493" t="n">
        <v>56.14</v>
      </c>
      <c r="BC535" s="493" t="n">
        <v>120</v>
      </c>
      <c r="BD535" s="493" t="n">
        <v>0</v>
      </c>
      <c r="BE535" s="493" t="n">
        <v>0</v>
      </c>
      <c r="BF535" s="493" t="n">
        <v>241.8</v>
      </c>
      <c r="BG535" s="493" t="n">
        <v>601.6799999999999</v>
      </c>
      <c r="BH535" s="493" t="n">
        <v>607.6799999999999</v>
      </c>
      <c r="BI535" s="493" t="n">
        <v>361.96</v>
      </c>
      <c r="BJ535" s="493" t="n">
        <v>1010.36</v>
      </c>
      <c r="BK535" s="493" t="n">
        <v>1135.56</v>
      </c>
      <c r="BL535" s="493" t="n">
        <v>1104</v>
      </c>
      <c r="BM535" s="493" t="n">
        <v>486.6</v>
      </c>
      <c r="BN535" s="493" t="n">
        <v>966</v>
      </c>
      <c r="BO535" s="493" t="n">
        <v>366.9</v>
      </c>
      <c r="BP535" s="493" t="n">
        <v>0</v>
      </c>
      <c r="BQ535" s="493" t="n">
        <v>240.6</v>
      </c>
      <c r="BR535" s="493" t="n">
        <v>0</v>
      </c>
      <c r="BS535" s="493" t="n">
        <v>489</v>
      </c>
      <c r="BT535" s="493" t="n">
        <v>0</v>
      </c>
      <c r="BU535" s="493" t="n">
        <v>498.2</v>
      </c>
      <c r="BV535" s="493" t="n">
        <v>2014.2</v>
      </c>
      <c r="BW535" s="493" t="n">
        <v>1123.6</v>
      </c>
    </row>
    <row r="536">
      <c r="A536" t="inlineStr">
        <is>
          <t>[C9C] ANGIOTENSIN-II 길항제 (단일)</t>
        </is>
      </c>
      <c r="B536" t="inlineStr">
        <is>
          <t>건일바이오팜</t>
        </is>
      </c>
      <c r="C536" t="inlineStr">
        <is>
          <t>올메건</t>
        </is>
      </c>
      <c r="D536" t="inlineStr">
        <is>
          <t>건일바이오팜</t>
        </is>
      </c>
      <c r="E536" t="inlineStr">
        <is>
          <t>olmesartan medoxomil</t>
        </is>
      </c>
      <c r="F536" t="inlineStr">
        <is>
          <t>의원</t>
        </is>
      </c>
      <c r="G536" t="inlineStr">
        <is>
          <t>Generic</t>
        </is>
      </c>
      <c r="H536" s="493" t="n">
        <v>0</v>
      </c>
      <c r="I536" s="493" t="n">
        <v>0</v>
      </c>
      <c r="J536" s="493" t="n">
        <v>0</v>
      </c>
      <c r="K536" s="493" t="n">
        <v>0</v>
      </c>
      <c r="L536" s="493" t="n">
        <v>0</v>
      </c>
      <c r="M536" s="493" t="n">
        <v>0</v>
      </c>
      <c r="N536" s="493" t="n">
        <v>0</v>
      </c>
      <c r="O536" s="493" t="n">
        <v>0</v>
      </c>
      <c r="P536" s="493" t="n">
        <v>0</v>
      </c>
      <c r="Q536" s="493" t="n">
        <v>0</v>
      </c>
      <c r="R536" s="493" t="n">
        <v>0</v>
      </c>
      <c r="S536" s="493" t="n">
        <v>0</v>
      </c>
      <c r="T536" s="493" t="n">
        <v>0</v>
      </c>
      <c r="U536" s="493" t="n">
        <v>0</v>
      </c>
      <c r="V536" s="493" t="n">
        <v>0</v>
      </c>
      <c r="W536" s="493" t="n">
        <v>0</v>
      </c>
      <c r="X536" s="493" t="n">
        <v>0</v>
      </c>
      <c r="Y536" s="493" t="n">
        <v>0</v>
      </c>
      <c r="Z536" s="493" t="n">
        <v>0</v>
      </c>
      <c r="AA536" s="493" t="n">
        <v>0</v>
      </c>
      <c r="AB536" s="493" t="n">
        <v>0</v>
      </c>
      <c r="AC536" s="493" t="n">
        <v>0</v>
      </c>
      <c r="AD536" s="493" t="n">
        <v>0</v>
      </c>
      <c r="AE536" s="493" t="n">
        <v>0</v>
      </c>
      <c r="AF536" s="493" t="n">
        <v>0</v>
      </c>
      <c r="AG536" s="493" t="n">
        <v>0</v>
      </c>
      <c r="AH536" s="493" t="n">
        <v>0</v>
      </c>
      <c r="AI536" s="493" t="n">
        <v>0</v>
      </c>
      <c r="AJ536" s="493" t="n">
        <v>0</v>
      </c>
      <c r="AK536" s="493" t="n">
        <v>0</v>
      </c>
      <c r="AL536" s="493" t="n">
        <v>0</v>
      </c>
      <c r="AM536" s="493" t="n">
        <v>0</v>
      </c>
      <c r="AN536" s="493" t="n">
        <v>0</v>
      </c>
      <c r="AO536" s="493" t="n">
        <v>0</v>
      </c>
      <c r="AP536" s="493" t="n">
        <v>0</v>
      </c>
      <c r="AQ536" s="493" t="n">
        <v>0</v>
      </c>
      <c r="AR536" s="493" t="n">
        <v>0</v>
      </c>
      <c r="AS536" s="493" t="n">
        <v>7766.28</v>
      </c>
      <c r="AT536" s="493" t="n">
        <v>12026.62</v>
      </c>
      <c r="AU536" s="493" t="n">
        <v>11939.23</v>
      </c>
      <c r="AV536" s="493" t="n">
        <v>10116.48</v>
      </c>
      <c r="AW536" s="493" t="n">
        <v>11652.42</v>
      </c>
      <c r="AX536" s="493" t="n">
        <v>9296.16</v>
      </c>
      <c r="AY536" s="493" t="n">
        <v>13335.75</v>
      </c>
      <c r="AZ536" s="493" t="n">
        <v>12409.52</v>
      </c>
      <c r="BA536" s="493" t="n">
        <v>9624.33</v>
      </c>
      <c r="BB536" s="493" t="n">
        <v>11706.1</v>
      </c>
      <c r="BC536" s="493" t="n">
        <v>19584</v>
      </c>
      <c r="BD536" s="493" t="n">
        <v>19085.53</v>
      </c>
      <c r="BE536" s="493" t="n">
        <v>20421.31</v>
      </c>
      <c r="BF536" s="493" t="n">
        <v>24497.14</v>
      </c>
      <c r="BG536" s="493" t="n">
        <v>25066.93</v>
      </c>
      <c r="BH536" s="493" t="n">
        <v>26183.16</v>
      </c>
      <c r="BI536" s="493" t="n">
        <v>29891.48</v>
      </c>
      <c r="BJ536" s="493" t="n">
        <v>28977.81</v>
      </c>
      <c r="BK536" s="493" t="n">
        <v>31365.42</v>
      </c>
      <c r="BL536" s="493" t="n">
        <v>38837.5</v>
      </c>
      <c r="BM536" s="493" t="n">
        <v>33943.13</v>
      </c>
      <c r="BN536" s="493" t="n">
        <v>37790.99</v>
      </c>
      <c r="BO536" s="493" t="n">
        <v>45313.44</v>
      </c>
      <c r="BP536" s="493" t="n">
        <v>48783.94</v>
      </c>
      <c r="BQ536" s="493" t="n">
        <v>38833.32</v>
      </c>
      <c r="BR536" s="493" t="n">
        <v>44297.52</v>
      </c>
      <c r="BS536" s="493" t="n">
        <v>50425.15</v>
      </c>
      <c r="BT536" s="493" t="n">
        <v>48859.86</v>
      </c>
      <c r="BU536" s="493" t="n">
        <v>49272.2</v>
      </c>
      <c r="BV536" s="493" t="n">
        <v>39843.17</v>
      </c>
      <c r="BW536" s="493" t="n">
        <v>35168.7</v>
      </c>
    </row>
    <row r="537">
      <c r="A537" t="inlineStr">
        <is>
          <t>[C9C] ANGIOTENSIN-II 길항제 (단일)</t>
        </is>
      </c>
      <c r="B537" t="inlineStr">
        <is>
          <t>경동제약</t>
        </is>
      </c>
      <c r="C537" t="inlineStr">
        <is>
          <t>로사타</t>
        </is>
      </c>
      <c r="D537" t="inlineStr">
        <is>
          <t>경동제약</t>
        </is>
      </c>
      <c r="E537" t="inlineStr">
        <is>
          <t>losartan potassium</t>
        </is>
      </c>
      <c r="F537" t="inlineStr">
        <is>
          <t>종합병원</t>
        </is>
      </c>
      <c r="G537" t="inlineStr">
        <is>
          <t>Generic</t>
        </is>
      </c>
      <c r="H537" s="493" t="n">
        <v>58203.17</v>
      </c>
      <c r="I537" s="493" t="n">
        <v>52225.27</v>
      </c>
      <c r="J537" s="493" t="n">
        <v>63429.23</v>
      </c>
      <c r="K537" s="493" t="n">
        <v>53176.27</v>
      </c>
      <c r="L537" s="493" t="n">
        <v>58044.95</v>
      </c>
      <c r="M537" s="493" t="n">
        <v>54269.78</v>
      </c>
      <c r="N537" s="493" t="n">
        <v>50351.75</v>
      </c>
      <c r="O537" s="493" t="n">
        <v>51807.16</v>
      </c>
      <c r="P537" s="493" t="n">
        <v>50691.22</v>
      </c>
      <c r="Q537" s="493" t="n">
        <v>48170.95</v>
      </c>
      <c r="R537" s="493" t="n">
        <v>40777.12</v>
      </c>
      <c r="S537" s="493" t="n">
        <v>0</v>
      </c>
      <c r="T537" s="493" t="n">
        <v>0</v>
      </c>
      <c r="U537" s="493" t="n">
        <v>0</v>
      </c>
      <c r="V537" s="493" t="n">
        <v>0</v>
      </c>
      <c r="W537" s="493" t="n">
        <v>0</v>
      </c>
      <c r="X537" s="493" t="n">
        <v>0</v>
      </c>
      <c r="Y537" s="493" t="n">
        <v>0</v>
      </c>
      <c r="Z537" s="493" t="n">
        <v>0</v>
      </c>
      <c r="AA537" s="493" t="n">
        <v>0</v>
      </c>
      <c r="AB537" s="493" t="n">
        <v>0</v>
      </c>
      <c r="AC537" s="493" t="n">
        <v>0</v>
      </c>
      <c r="AD537" s="493" t="n">
        <v>0</v>
      </c>
      <c r="AE537" s="493" t="n">
        <v>0</v>
      </c>
      <c r="AF537" s="493" t="n">
        <v>0</v>
      </c>
      <c r="AG537" s="493" t="n">
        <v>0</v>
      </c>
      <c r="AH537" s="493" t="n">
        <v>0</v>
      </c>
      <c r="AI537" s="493" t="n">
        <v>0</v>
      </c>
      <c r="AJ537" s="493" t="n">
        <v>0</v>
      </c>
      <c r="AK537" s="493" t="n">
        <v>0</v>
      </c>
      <c r="AL537" s="493" t="n">
        <v>0</v>
      </c>
      <c r="AM537" s="493" t="n">
        <v>0</v>
      </c>
      <c r="AN537" s="493" t="n">
        <v>0</v>
      </c>
      <c r="AO537" s="493" t="n">
        <v>0</v>
      </c>
      <c r="AP537" s="493" t="n">
        <v>0</v>
      </c>
      <c r="AQ537" s="493" t="n">
        <v>0</v>
      </c>
      <c r="AR537" s="493" t="n">
        <v>0</v>
      </c>
      <c r="AS537" s="493" t="n">
        <v>0</v>
      </c>
      <c r="AT537" s="493" t="n">
        <v>0</v>
      </c>
      <c r="AU537" s="493" t="n">
        <v>0</v>
      </c>
      <c r="AV537" s="493" t="n">
        <v>0</v>
      </c>
      <c r="AW537" s="493" t="n">
        <v>0</v>
      </c>
      <c r="AX537" s="493" t="n">
        <v>0</v>
      </c>
      <c r="AY537" s="493" t="n">
        <v>0</v>
      </c>
      <c r="AZ537" s="493" t="n">
        <v>0</v>
      </c>
      <c r="BA537" s="493" t="n">
        <v>0</v>
      </c>
      <c r="BB537" s="493" t="n">
        <v>0</v>
      </c>
      <c r="BC537" s="493" t="n">
        <v>0</v>
      </c>
      <c r="BD537" s="493" t="n">
        <v>0</v>
      </c>
      <c r="BE537" s="493" t="n">
        <v>0</v>
      </c>
      <c r="BF537" s="493" t="n">
        <v>0</v>
      </c>
      <c r="BG537" s="493" t="n">
        <v>0</v>
      </c>
      <c r="BH537" s="493" t="n">
        <v>0</v>
      </c>
      <c r="BI537" s="493" t="n">
        <v>0</v>
      </c>
      <c r="BJ537" s="493" t="n">
        <v>0</v>
      </c>
      <c r="BK537" s="493" t="n">
        <v>0</v>
      </c>
      <c r="BL537" s="493" t="n">
        <v>0</v>
      </c>
      <c r="BM537" s="493" t="n">
        <v>0</v>
      </c>
      <c r="BN537" s="493" t="n">
        <v>0</v>
      </c>
      <c r="BO537" s="493" t="n">
        <v>0</v>
      </c>
      <c r="BP537" s="493" t="n">
        <v>0</v>
      </c>
      <c r="BQ537" s="493" t="n">
        <v>0</v>
      </c>
      <c r="BR537" s="493" t="n">
        <v>0</v>
      </c>
      <c r="BS537" s="493" t="n">
        <v>0</v>
      </c>
      <c r="BT537" s="493" t="n">
        <v>0</v>
      </c>
      <c r="BU537" s="493" t="n">
        <v>0</v>
      </c>
      <c r="BV537" s="493" t="n">
        <v>0</v>
      </c>
      <c r="BW537" s="493" t="n">
        <v>0</v>
      </c>
    </row>
    <row r="538">
      <c r="A538" t="inlineStr">
        <is>
          <t>[C9C] ANGIOTENSIN-II 길항제 (단일)</t>
        </is>
      </c>
      <c r="B538" t="inlineStr">
        <is>
          <t>경동제약</t>
        </is>
      </c>
      <c r="C538" t="inlineStr">
        <is>
          <t>로사타</t>
        </is>
      </c>
      <c r="D538" t="inlineStr">
        <is>
          <t>경동제약</t>
        </is>
      </c>
      <c r="E538" t="inlineStr">
        <is>
          <t>losartan potassium</t>
        </is>
      </c>
      <c r="F538" t="inlineStr">
        <is>
          <t>병원</t>
        </is>
      </c>
      <c r="G538" t="inlineStr">
        <is>
          <t>Generic</t>
        </is>
      </c>
      <c r="H538" s="493" t="n">
        <v>3327.75</v>
      </c>
      <c r="I538" s="493" t="n">
        <v>5089.31</v>
      </c>
      <c r="J538" s="493" t="n">
        <v>3603.15</v>
      </c>
      <c r="K538" s="493" t="n">
        <v>7610.55</v>
      </c>
      <c r="L538" s="493" t="n">
        <v>3144.61</v>
      </c>
      <c r="M538" s="493" t="n">
        <v>7089.75</v>
      </c>
      <c r="N538" s="493" t="n">
        <v>2977.5</v>
      </c>
      <c r="O538" s="493" t="n">
        <v>13027.05</v>
      </c>
      <c r="P538" s="493" t="n">
        <v>2699.1</v>
      </c>
      <c r="Q538" s="493" t="n">
        <v>6025.2</v>
      </c>
      <c r="R538" s="493" t="n">
        <v>3078.9</v>
      </c>
      <c r="S538" s="493" t="n">
        <v>0</v>
      </c>
      <c r="T538" s="493" t="n">
        <v>0</v>
      </c>
      <c r="U538" s="493" t="n">
        <v>0</v>
      </c>
      <c r="V538" s="493" t="n">
        <v>0</v>
      </c>
      <c r="W538" s="493" t="n">
        <v>0</v>
      </c>
      <c r="X538" s="493" t="n">
        <v>0</v>
      </c>
      <c r="Y538" s="493" t="n">
        <v>0</v>
      </c>
      <c r="Z538" s="493" t="n">
        <v>0</v>
      </c>
      <c r="AA538" s="493" t="n">
        <v>0</v>
      </c>
      <c r="AB538" s="493" t="n">
        <v>0</v>
      </c>
      <c r="AC538" s="493" t="n">
        <v>0</v>
      </c>
      <c r="AD538" s="493" t="n">
        <v>0</v>
      </c>
      <c r="AE538" s="493" t="n">
        <v>0</v>
      </c>
      <c r="AF538" s="493" t="n">
        <v>0</v>
      </c>
      <c r="AG538" s="493" t="n">
        <v>0</v>
      </c>
      <c r="AH538" s="493" t="n">
        <v>0</v>
      </c>
      <c r="AI538" s="493" t="n">
        <v>0</v>
      </c>
      <c r="AJ538" s="493" t="n">
        <v>0</v>
      </c>
      <c r="AK538" s="493" t="n">
        <v>0</v>
      </c>
      <c r="AL538" s="493" t="n">
        <v>0</v>
      </c>
      <c r="AM538" s="493" t="n">
        <v>0</v>
      </c>
      <c r="AN538" s="493" t="n">
        <v>0</v>
      </c>
      <c r="AO538" s="493" t="n">
        <v>0</v>
      </c>
      <c r="AP538" s="493" t="n">
        <v>0</v>
      </c>
      <c r="AQ538" s="493" t="n">
        <v>0</v>
      </c>
      <c r="AR538" s="493" t="n">
        <v>0</v>
      </c>
      <c r="AS538" s="493" t="n">
        <v>0</v>
      </c>
      <c r="AT538" s="493" t="n">
        <v>0</v>
      </c>
      <c r="AU538" s="493" t="n">
        <v>0</v>
      </c>
      <c r="AV538" s="493" t="n">
        <v>0</v>
      </c>
      <c r="AW538" s="493" t="n">
        <v>0</v>
      </c>
      <c r="AX538" s="493" t="n">
        <v>0</v>
      </c>
      <c r="AY538" s="493" t="n">
        <v>0</v>
      </c>
      <c r="AZ538" s="493" t="n">
        <v>0</v>
      </c>
      <c r="BA538" s="493" t="n">
        <v>0</v>
      </c>
      <c r="BB538" s="493" t="n">
        <v>0</v>
      </c>
      <c r="BC538" s="493" t="n">
        <v>0</v>
      </c>
      <c r="BD538" s="493" t="n">
        <v>0</v>
      </c>
      <c r="BE538" s="493" t="n">
        <v>0</v>
      </c>
      <c r="BF538" s="493" t="n">
        <v>0</v>
      </c>
      <c r="BG538" s="493" t="n">
        <v>0</v>
      </c>
      <c r="BH538" s="493" t="n">
        <v>0</v>
      </c>
      <c r="BI538" s="493" t="n">
        <v>0</v>
      </c>
      <c r="BJ538" s="493" t="n">
        <v>0</v>
      </c>
      <c r="BK538" s="493" t="n">
        <v>0</v>
      </c>
      <c r="BL538" s="493" t="n">
        <v>0</v>
      </c>
      <c r="BM538" s="493" t="n">
        <v>0</v>
      </c>
      <c r="BN538" s="493" t="n">
        <v>0</v>
      </c>
      <c r="BO538" s="493" t="n">
        <v>0</v>
      </c>
      <c r="BP538" s="493" t="n">
        <v>0</v>
      </c>
      <c r="BQ538" s="493" t="n">
        <v>0</v>
      </c>
      <c r="BR538" s="493" t="n">
        <v>0</v>
      </c>
      <c r="BS538" s="493" t="n">
        <v>0</v>
      </c>
      <c r="BT538" s="493" t="n">
        <v>0</v>
      </c>
      <c r="BU538" s="493" t="n">
        <v>0</v>
      </c>
      <c r="BV538" s="493" t="n">
        <v>0</v>
      </c>
      <c r="BW538" s="493" t="n">
        <v>0</v>
      </c>
    </row>
    <row r="539">
      <c r="A539" t="inlineStr">
        <is>
          <t>[C9C] ANGIOTENSIN-II 길항제 (단일)</t>
        </is>
      </c>
      <c r="B539" t="inlineStr">
        <is>
          <t>경동제약</t>
        </is>
      </c>
      <c r="C539" t="inlineStr">
        <is>
          <t>로사타</t>
        </is>
      </c>
      <c r="D539" t="inlineStr">
        <is>
          <t>경동제약</t>
        </is>
      </c>
      <c r="E539" t="inlineStr">
        <is>
          <t>losartan potassium</t>
        </is>
      </c>
      <c r="F539" t="inlineStr">
        <is>
          <t>의원</t>
        </is>
      </c>
      <c r="G539" t="inlineStr">
        <is>
          <t>Generic</t>
        </is>
      </c>
      <c r="H539" s="493" t="n">
        <v>383207.53</v>
      </c>
      <c r="I539" s="493" t="n">
        <v>352363.35</v>
      </c>
      <c r="J539" s="493" t="n">
        <v>392977.36</v>
      </c>
      <c r="K539" s="493" t="n">
        <v>377958.92</v>
      </c>
      <c r="L539" s="493" t="n">
        <v>362192.09</v>
      </c>
      <c r="M539" s="493" t="n">
        <v>362275.6</v>
      </c>
      <c r="N539" s="493" t="n">
        <v>378601.23</v>
      </c>
      <c r="O539" s="493" t="n">
        <v>363422.5</v>
      </c>
      <c r="P539" s="493" t="n">
        <v>352822.63</v>
      </c>
      <c r="Q539" s="493" t="n">
        <v>360205.87</v>
      </c>
      <c r="R539" s="493" t="n">
        <v>225790.02</v>
      </c>
      <c r="S539" s="493" t="n">
        <v>20677.55</v>
      </c>
      <c r="T539" s="493" t="n">
        <v>3365.1</v>
      </c>
      <c r="U539" s="493" t="n">
        <v>0</v>
      </c>
      <c r="V539" s="493" t="n">
        <v>0</v>
      </c>
      <c r="W539" s="493" t="n">
        <v>0</v>
      </c>
      <c r="X539" s="493" t="n">
        <v>0</v>
      </c>
      <c r="Y539" s="493" t="n">
        <v>0</v>
      </c>
      <c r="Z539" s="493" t="n">
        <v>0</v>
      </c>
      <c r="AA539" s="493" t="n">
        <v>0</v>
      </c>
      <c r="AB539" s="493" t="n">
        <v>0</v>
      </c>
      <c r="AC539" s="493" t="n">
        <v>0</v>
      </c>
      <c r="AD539" s="493" t="n">
        <v>0</v>
      </c>
      <c r="AE539" s="493" t="n">
        <v>0</v>
      </c>
      <c r="AF539" s="493" t="n">
        <v>0</v>
      </c>
      <c r="AG539" s="493" t="n">
        <v>0</v>
      </c>
      <c r="AH539" s="493" t="n">
        <v>1431.6</v>
      </c>
      <c r="AI539" s="493" t="n">
        <v>0</v>
      </c>
      <c r="AJ539" s="493" t="n">
        <v>0</v>
      </c>
      <c r="AK539" s="493" t="n">
        <v>0</v>
      </c>
      <c r="AL539" s="493" t="n">
        <v>1146</v>
      </c>
      <c r="AM539" s="493" t="n">
        <v>0</v>
      </c>
      <c r="AN539" s="493" t="n">
        <v>0</v>
      </c>
      <c r="AO539" s="493" t="n">
        <v>0</v>
      </c>
      <c r="AP539" s="493" t="n">
        <v>0</v>
      </c>
      <c r="AQ539" s="493" t="n">
        <v>0</v>
      </c>
      <c r="AR539" s="493" t="n">
        <v>0</v>
      </c>
      <c r="AS539" s="493" t="n">
        <v>0</v>
      </c>
      <c r="AT539" s="493" t="n">
        <v>0</v>
      </c>
      <c r="AU539" s="493" t="n">
        <v>0</v>
      </c>
      <c r="AV539" s="493" t="n">
        <v>0</v>
      </c>
      <c r="AW539" s="493" t="n">
        <v>0</v>
      </c>
      <c r="AX539" s="493" t="n">
        <v>0</v>
      </c>
      <c r="AY539" s="493" t="n">
        <v>0</v>
      </c>
      <c r="AZ539" s="493" t="n">
        <v>0</v>
      </c>
      <c r="BA539" s="493" t="n">
        <v>0</v>
      </c>
      <c r="BB539" s="493" t="n">
        <v>0</v>
      </c>
      <c r="BC539" s="493" t="n">
        <v>0</v>
      </c>
      <c r="BD539" s="493" t="n">
        <v>0</v>
      </c>
      <c r="BE539" s="493" t="n">
        <v>0</v>
      </c>
      <c r="BF539" s="493" t="n">
        <v>0</v>
      </c>
      <c r="BG539" s="493" t="n">
        <v>0</v>
      </c>
      <c r="BH539" s="493" t="n">
        <v>0</v>
      </c>
      <c r="BI539" s="493" t="n">
        <v>0</v>
      </c>
      <c r="BJ539" s="493" t="n">
        <v>0</v>
      </c>
      <c r="BK539" s="493" t="n">
        <v>0</v>
      </c>
      <c r="BL539" s="493" t="n">
        <v>0</v>
      </c>
      <c r="BM539" s="493" t="n">
        <v>0</v>
      </c>
      <c r="BN539" s="493" t="n">
        <v>0</v>
      </c>
      <c r="BO539" s="493" t="n">
        <v>0</v>
      </c>
      <c r="BP539" s="493" t="n">
        <v>0</v>
      </c>
      <c r="BQ539" s="493" t="n">
        <v>0</v>
      </c>
      <c r="BR539" s="493" t="n">
        <v>0</v>
      </c>
      <c r="BS539" s="493" t="n">
        <v>0</v>
      </c>
      <c r="BT539" s="493" t="n">
        <v>0</v>
      </c>
      <c r="BU539" s="493" t="n">
        <v>0</v>
      </c>
      <c r="BV539" s="493" t="n">
        <v>0</v>
      </c>
      <c r="BW539" s="493" t="n">
        <v>0</v>
      </c>
    </row>
    <row r="540">
      <c r="A540" t="inlineStr">
        <is>
          <t>[C9C] ANGIOTENSIN-II 길항제 (단일)</t>
        </is>
      </c>
      <c r="B540" t="inlineStr">
        <is>
          <t>경동제약</t>
        </is>
      </c>
      <c r="C540" t="inlineStr">
        <is>
          <t>로사타</t>
        </is>
      </c>
      <c r="D540" t="inlineStr">
        <is>
          <t>경동제약</t>
        </is>
      </c>
      <c r="E540" t="inlineStr">
        <is>
          <t>losartan potassium</t>
        </is>
      </c>
      <c r="F540" t="inlineStr">
        <is>
          <t>보건소</t>
        </is>
      </c>
      <c r="G540" t="inlineStr">
        <is>
          <t>Generic</t>
        </is>
      </c>
      <c r="H540" s="493" t="n">
        <v>8274.6</v>
      </c>
      <c r="I540" s="493" t="n">
        <v>2674.2</v>
      </c>
      <c r="J540" s="493" t="n">
        <v>15742.05</v>
      </c>
      <c r="K540" s="493" t="n">
        <v>7330.5</v>
      </c>
      <c r="L540" s="493" t="n">
        <v>4933.8</v>
      </c>
      <c r="M540" s="493" t="n">
        <v>12710.4</v>
      </c>
      <c r="N540" s="493" t="n">
        <v>8413.700000000001</v>
      </c>
      <c r="O540" s="493" t="n">
        <v>1228.8</v>
      </c>
      <c r="P540" s="493" t="n">
        <v>11405.4</v>
      </c>
      <c r="Q540" s="493" t="n">
        <v>5619.3</v>
      </c>
      <c r="R540" s="493" t="n">
        <v>5255.7</v>
      </c>
      <c r="S540" s="493" t="n">
        <v>0</v>
      </c>
      <c r="T540" s="493" t="n">
        <v>810</v>
      </c>
      <c r="U540" s="493" t="n">
        <v>0</v>
      </c>
      <c r="V540" s="493" t="n">
        <v>0</v>
      </c>
      <c r="W540" s="493" t="n">
        <v>0</v>
      </c>
      <c r="X540" s="493" t="n">
        <v>0</v>
      </c>
      <c r="Y540" s="493" t="n">
        <v>0</v>
      </c>
      <c r="Z540" s="493" t="n">
        <v>0</v>
      </c>
      <c r="AA540" s="493" t="n">
        <v>0</v>
      </c>
      <c r="AB540" s="493" t="n">
        <v>0</v>
      </c>
      <c r="AC540" s="493" t="n">
        <v>0</v>
      </c>
      <c r="AD540" s="493" t="n">
        <v>0</v>
      </c>
      <c r="AE540" s="493" t="n">
        <v>0</v>
      </c>
      <c r="AF540" s="493" t="n">
        <v>0</v>
      </c>
      <c r="AG540" s="493" t="n">
        <v>0</v>
      </c>
      <c r="AH540" s="493" t="n">
        <v>274.2</v>
      </c>
      <c r="AI540" s="493" t="n">
        <v>0</v>
      </c>
      <c r="AJ540" s="493" t="n">
        <v>0</v>
      </c>
      <c r="AK540" s="493" t="n">
        <v>0</v>
      </c>
      <c r="AL540" s="493" t="n">
        <v>138.9</v>
      </c>
      <c r="AM540" s="493" t="n">
        <v>0</v>
      </c>
      <c r="AN540" s="493" t="n">
        <v>0</v>
      </c>
      <c r="AO540" s="493" t="n">
        <v>0</v>
      </c>
      <c r="AP540" s="493" t="n">
        <v>0</v>
      </c>
      <c r="AQ540" s="493" t="n">
        <v>0</v>
      </c>
      <c r="AR540" s="493" t="n">
        <v>0</v>
      </c>
      <c r="AS540" s="493" t="n">
        <v>0</v>
      </c>
      <c r="AT540" s="493" t="n">
        <v>0</v>
      </c>
      <c r="AU540" s="493" t="n">
        <v>0</v>
      </c>
      <c r="AV540" s="493" t="n">
        <v>0</v>
      </c>
      <c r="AW540" s="493" t="n">
        <v>0</v>
      </c>
      <c r="AX540" s="493" t="n">
        <v>0</v>
      </c>
      <c r="AY540" s="493" t="n">
        <v>0</v>
      </c>
      <c r="AZ540" s="493" t="n">
        <v>0</v>
      </c>
      <c r="BA540" s="493" t="n">
        <v>0</v>
      </c>
      <c r="BB540" s="493" t="n">
        <v>0</v>
      </c>
      <c r="BC540" s="493" t="n">
        <v>0</v>
      </c>
      <c r="BD540" s="493" t="n">
        <v>0</v>
      </c>
      <c r="BE540" s="493" t="n">
        <v>0</v>
      </c>
      <c r="BF540" s="493" t="n">
        <v>0</v>
      </c>
      <c r="BG540" s="493" t="n">
        <v>0</v>
      </c>
      <c r="BH540" s="493" t="n">
        <v>0</v>
      </c>
      <c r="BI540" s="493" t="n">
        <v>0</v>
      </c>
      <c r="BJ540" s="493" t="n">
        <v>0</v>
      </c>
      <c r="BK540" s="493" t="n">
        <v>0</v>
      </c>
      <c r="BL540" s="493" t="n">
        <v>0</v>
      </c>
      <c r="BM540" s="493" t="n">
        <v>0</v>
      </c>
      <c r="BN540" s="493" t="n">
        <v>0</v>
      </c>
      <c r="BO540" s="493" t="n">
        <v>0</v>
      </c>
      <c r="BP540" s="493" t="n">
        <v>0</v>
      </c>
      <c r="BQ540" s="493" t="n">
        <v>0</v>
      </c>
      <c r="BR540" s="493" t="n">
        <v>0</v>
      </c>
      <c r="BS540" s="493" t="n">
        <v>0</v>
      </c>
      <c r="BT540" s="493" t="n">
        <v>0</v>
      </c>
      <c r="BU540" s="493" t="n">
        <v>0</v>
      </c>
      <c r="BV540" s="493" t="n">
        <v>0</v>
      </c>
      <c r="BW540" s="493" t="n">
        <v>0</v>
      </c>
    </row>
    <row r="541">
      <c r="A541" t="inlineStr">
        <is>
          <t>[C9C] ANGIOTENSIN-II 길항제 (단일)</t>
        </is>
      </c>
      <c r="B541" t="inlineStr">
        <is>
          <t>경동제약</t>
        </is>
      </c>
      <c r="C541" t="inlineStr">
        <is>
          <t>로사타</t>
        </is>
      </c>
      <c r="D541" t="inlineStr">
        <is>
          <t>경동제약</t>
        </is>
      </c>
      <c r="E541" t="inlineStr">
        <is>
          <t>losartan potassium</t>
        </is>
      </c>
      <c r="F541" t="inlineStr">
        <is>
          <t>기타(치과의원, 치과병원 등)</t>
        </is>
      </c>
      <c r="G541" t="inlineStr">
        <is>
          <t>Generic</t>
        </is>
      </c>
      <c r="H541" s="493" t="n">
        <v>313.2</v>
      </c>
      <c r="I541" s="493" t="n">
        <v>0</v>
      </c>
      <c r="J541" s="493" t="n">
        <v>0</v>
      </c>
      <c r="K541" s="493" t="n">
        <v>294</v>
      </c>
      <c r="L541" s="493" t="n">
        <v>0</v>
      </c>
      <c r="M541" s="493" t="n">
        <v>285</v>
      </c>
      <c r="N541" s="493" t="n">
        <v>0</v>
      </c>
      <c r="O541" s="493" t="n">
        <v>0</v>
      </c>
      <c r="P541" s="493" t="n">
        <v>0</v>
      </c>
      <c r="Q541" s="493" t="n">
        <v>0</v>
      </c>
      <c r="R541" s="493" t="n">
        <v>0</v>
      </c>
      <c r="S541" s="493" t="n">
        <v>0</v>
      </c>
      <c r="T541" s="493" t="n">
        <v>0</v>
      </c>
      <c r="U541" s="493" t="n">
        <v>0</v>
      </c>
      <c r="V541" s="493" t="n">
        <v>0</v>
      </c>
      <c r="W541" s="493" t="n">
        <v>0</v>
      </c>
      <c r="X541" s="493" t="n">
        <v>0</v>
      </c>
      <c r="Y541" s="493" t="n">
        <v>0</v>
      </c>
      <c r="Z541" s="493" t="n">
        <v>0</v>
      </c>
      <c r="AA541" s="493" t="n">
        <v>0</v>
      </c>
      <c r="AB541" s="493" t="n">
        <v>0</v>
      </c>
      <c r="AC541" s="493" t="n">
        <v>0</v>
      </c>
      <c r="AD541" s="493" t="n">
        <v>0</v>
      </c>
      <c r="AE541" s="493" t="n">
        <v>0</v>
      </c>
      <c r="AF541" s="493" t="n">
        <v>0</v>
      </c>
      <c r="AG541" s="493" t="n">
        <v>0</v>
      </c>
      <c r="AH541" s="493" t="n">
        <v>0</v>
      </c>
      <c r="AI541" s="493" t="n">
        <v>0</v>
      </c>
      <c r="AJ541" s="493" t="n">
        <v>0</v>
      </c>
      <c r="AK541" s="493" t="n">
        <v>0</v>
      </c>
      <c r="AL541" s="493" t="n">
        <v>0</v>
      </c>
      <c r="AM541" s="493" t="n">
        <v>0</v>
      </c>
      <c r="AN541" s="493" t="n">
        <v>0</v>
      </c>
      <c r="AO541" s="493" t="n">
        <v>0</v>
      </c>
      <c r="AP541" s="493" t="n">
        <v>0</v>
      </c>
      <c r="AQ541" s="493" t="n">
        <v>0</v>
      </c>
      <c r="AR541" s="493" t="n">
        <v>0</v>
      </c>
      <c r="AS541" s="493" t="n">
        <v>0</v>
      </c>
      <c r="AT541" s="493" t="n">
        <v>0</v>
      </c>
      <c r="AU541" s="493" t="n">
        <v>0</v>
      </c>
      <c r="AV541" s="493" t="n">
        <v>0</v>
      </c>
      <c r="AW541" s="493" t="n">
        <v>0</v>
      </c>
      <c r="AX541" s="493" t="n">
        <v>0</v>
      </c>
      <c r="AY541" s="493" t="n">
        <v>0</v>
      </c>
      <c r="AZ541" s="493" t="n">
        <v>0</v>
      </c>
      <c r="BA541" s="493" t="n">
        <v>0</v>
      </c>
      <c r="BB541" s="493" t="n">
        <v>0</v>
      </c>
      <c r="BC541" s="493" t="n">
        <v>0</v>
      </c>
      <c r="BD541" s="493" t="n">
        <v>0</v>
      </c>
      <c r="BE541" s="493" t="n">
        <v>0</v>
      </c>
      <c r="BF541" s="493" t="n">
        <v>0</v>
      </c>
      <c r="BG541" s="493" t="n">
        <v>0</v>
      </c>
      <c r="BH541" s="493" t="n">
        <v>0</v>
      </c>
      <c r="BI541" s="493" t="n">
        <v>0</v>
      </c>
      <c r="BJ541" s="493" t="n">
        <v>0</v>
      </c>
      <c r="BK541" s="493" t="n">
        <v>0</v>
      </c>
      <c r="BL541" s="493" t="n">
        <v>0</v>
      </c>
      <c r="BM541" s="493" t="n">
        <v>0</v>
      </c>
      <c r="BN541" s="493" t="n">
        <v>0</v>
      </c>
      <c r="BO541" s="493" t="n">
        <v>0</v>
      </c>
      <c r="BP541" s="493" t="n">
        <v>0</v>
      </c>
      <c r="BQ541" s="493" t="n">
        <v>0</v>
      </c>
      <c r="BR541" s="493" t="n">
        <v>0</v>
      </c>
      <c r="BS541" s="493" t="n">
        <v>0</v>
      </c>
      <c r="BT541" s="493" t="n">
        <v>0</v>
      </c>
      <c r="BU541" s="493" t="n">
        <v>0</v>
      </c>
      <c r="BV541" s="493" t="n">
        <v>0</v>
      </c>
      <c r="BW541" s="493" t="n">
        <v>0</v>
      </c>
    </row>
    <row r="542">
      <c r="A542" t="inlineStr">
        <is>
          <t>[C9C] ANGIOTENSIN-II 길항제 (단일)</t>
        </is>
      </c>
      <c r="B542" t="inlineStr">
        <is>
          <t>경동제약</t>
        </is>
      </c>
      <c r="C542" t="inlineStr">
        <is>
          <t>발트렙</t>
        </is>
      </c>
      <c r="D542" t="inlineStr">
        <is>
          <t>경동제약</t>
        </is>
      </c>
      <c r="E542" t="inlineStr">
        <is>
          <t>valsartan</t>
        </is>
      </c>
      <c r="F542" t="inlineStr">
        <is>
          <t>상급종합병원</t>
        </is>
      </c>
      <c r="G542" t="inlineStr">
        <is>
          <t>Generic</t>
        </is>
      </c>
      <c r="H542" s="493" t="n">
        <v>504.84</v>
      </c>
      <c r="I542" s="493" t="n">
        <v>0</v>
      </c>
      <c r="J542" s="493" t="n">
        <v>0</v>
      </c>
      <c r="K542" s="493" t="n">
        <v>0</v>
      </c>
      <c r="L542" s="493" t="n">
        <v>0</v>
      </c>
      <c r="M542" s="493" t="n">
        <v>0</v>
      </c>
      <c r="N542" s="493" t="n">
        <v>0</v>
      </c>
      <c r="O542" s="493" t="n">
        <v>0</v>
      </c>
      <c r="P542" s="493" t="n">
        <v>0</v>
      </c>
      <c r="Q542" s="493" t="n">
        <v>0</v>
      </c>
      <c r="R542" s="493" t="n">
        <v>0</v>
      </c>
      <c r="S542" s="493" t="n">
        <v>0</v>
      </c>
      <c r="T542" s="493" t="n">
        <v>0</v>
      </c>
      <c r="U542" s="493" t="n">
        <v>0</v>
      </c>
      <c r="V542" s="493" t="n">
        <v>0</v>
      </c>
      <c r="W542" s="493" t="n">
        <v>0</v>
      </c>
      <c r="X542" s="493" t="n">
        <v>902.72</v>
      </c>
      <c r="Y542" s="493" t="n">
        <v>0</v>
      </c>
      <c r="Z542" s="493" t="n">
        <v>2905.2</v>
      </c>
      <c r="AA542" s="493" t="n">
        <v>0</v>
      </c>
      <c r="AB542" s="493" t="n">
        <v>0</v>
      </c>
      <c r="AC542" s="493" t="n">
        <v>0</v>
      </c>
      <c r="AD542" s="493" t="n">
        <v>0</v>
      </c>
      <c r="AE542" s="493" t="n">
        <v>0</v>
      </c>
      <c r="AF542" s="493" t="n">
        <v>0</v>
      </c>
      <c r="AG542" s="493" t="n">
        <v>0</v>
      </c>
      <c r="AH542" s="493" t="n">
        <v>0</v>
      </c>
      <c r="AI542" s="493" t="n">
        <v>0</v>
      </c>
      <c r="AJ542" s="493" t="n">
        <v>0</v>
      </c>
      <c r="AK542" s="493" t="n">
        <v>0</v>
      </c>
      <c r="AL542" s="493" t="n">
        <v>0</v>
      </c>
      <c r="AM542" s="493" t="n">
        <v>0</v>
      </c>
      <c r="AN542" s="493" t="n">
        <v>0</v>
      </c>
      <c r="AO542" s="493" t="n">
        <v>0</v>
      </c>
      <c r="AP542" s="493" t="n">
        <v>0</v>
      </c>
      <c r="AQ542" s="493" t="n">
        <v>0</v>
      </c>
      <c r="AR542" s="493" t="n">
        <v>0</v>
      </c>
      <c r="AS542" s="493" t="n">
        <v>0</v>
      </c>
      <c r="AT542" s="493" t="n">
        <v>0</v>
      </c>
      <c r="AU542" s="493" t="n">
        <v>0</v>
      </c>
      <c r="AV542" s="493" t="n">
        <v>0</v>
      </c>
      <c r="AW542" s="493" t="n">
        <v>0</v>
      </c>
      <c r="AX542" s="493" t="n">
        <v>0</v>
      </c>
      <c r="AY542" s="493" t="n">
        <v>0</v>
      </c>
      <c r="AZ542" s="493" t="n">
        <v>0</v>
      </c>
      <c r="BA542" s="493" t="n">
        <v>0</v>
      </c>
      <c r="BB542" s="493" t="n">
        <v>0</v>
      </c>
      <c r="BC542" s="493" t="n">
        <v>0</v>
      </c>
      <c r="BD542" s="493" t="n">
        <v>0</v>
      </c>
      <c r="BE542" s="493" t="n">
        <v>0</v>
      </c>
      <c r="BF542" s="493" t="n">
        <v>0</v>
      </c>
      <c r="BG542" s="493" t="n">
        <v>0</v>
      </c>
      <c r="BH542" s="493" t="n">
        <v>0</v>
      </c>
      <c r="BI542" s="493" t="n">
        <v>0</v>
      </c>
      <c r="BJ542" s="493" t="n">
        <v>0</v>
      </c>
      <c r="BK542" s="493" t="n">
        <v>0</v>
      </c>
      <c r="BL542" s="493" t="n">
        <v>0</v>
      </c>
      <c r="BM542" s="493" t="n">
        <v>0</v>
      </c>
      <c r="BN542" s="493" t="n">
        <v>0</v>
      </c>
      <c r="BO542" s="493" t="n">
        <v>1069.74</v>
      </c>
      <c r="BP542" s="493" t="n">
        <v>0</v>
      </c>
      <c r="BQ542" s="493" t="n">
        <v>0</v>
      </c>
      <c r="BR542" s="493" t="n">
        <v>0</v>
      </c>
      <c r="BS542" s="493" t="n">
        <v>0</v>
      </c>
      <c r="BT542" s="493" t="n">
        <v>0</v>
      </c>
      <c r="BU542" s="493" t="n">
        <v>0</v>
      </c>
      <c r="BV542" s="493" t="n">
        <v>0</v>
      </c>
      <c r="BW542" s="493" t="n">
        <v>0</v>
      </c>
    </row>
    <row r="543">
      <c r="A543" t="inlineStr">
        <is>
          <t>[C9C] ANGIOTENSIN-II 길항제 (단일)</t>
        </is>
      </c>
      <c r="B543" t="inlineStr">
        <is>
          <t>경동제약</t>
        </is>
      </c>
      <c r="C543" t="inlineStr">
        <is>
          <t>발트렙</t>
        </is>
      </c>
      <c r="D543" t="inlineStr">
        <is>
          <t>경동제약</t>
        </is>
      </c>
      <c r="E543" t="inlineStr">
        <is>
          <t>valsartan</t>
        </is>
      </c>
      <c r="F543" t="inlineStr">
        <is>
          <t>종합병원</t>
        </is>
      </c>
      <c r="G543" t="inlineStr">
        <is>
          <t>Generic</t>
        </is>
      </c>
      <c r="H543" s="493" t="n">
        <v>2300.15</v>
      </c>
      <c r="I543" s="493" t="n">
        <v>504</v>
      </c>
      <c r="J543" s="493" t="n">
        <v>994.5</v>
      </c>
      <c r="K543" s="493" t="n">
        <v>1871.7</v>
      </c>
      <c r="L543" s="493" t="n">
        <v>3205.2</v>
      </c>
      <c r="M543" s="493" t="n">
        <v>359.1</v>
      </c>
      <c r="N543" s="493" t="n">
        <v>2480.91</v>
      </c>
      <c r="O543" s="493" t="n">
        <v>3084.3</v>
      </c>
      <c r="P543" s="493" t="n">
        <v>859.5599999999999</v>
      </c>
      <c r="Q543" s="493" t="n">
        <v>1528.2</v>
      </c>
      <c r="R543" s="493" t="n">
        <v>2803.25</v>
      </c>
      <c r="S543" s="493" t="n">
        <v>360</v>
      </c>
      <c r="T543" s="493" t="n">
        <v>2911.95</v>
      </c>
      <c r="U543" s="493" t="n">
        <v>481.2</v>
      </c>
      <c r="V543" s="493" t="n">
        <v>1083.6</v>
      </c>
      <c r="W543" s="493" t="n">
        <v>1281.3</v>
      </c>
      <c r="X543" s="493" t="n">
        <v>2767.2</v>
      </c>
      <c r="Y543" s="493" t="n">
        <v>239.7</v>
      </c>
      <c r="Z543" s="493" t="n">
        <v>1237.05</v>
      </c>
      <c r="AA543" s="493" t="n">
        <v>2176.8</v>
      </c>
      <c r="AB543" s="493" t="n">
        <v>1981.96</v>
      </c>
      <c r="AC543" s="493" t="n">
        <v>2850.9</v>
      </c>
      <c r="AD543" s="493" t="n">
        <v>2204.4</v>
      </c>
      <c r="AE543" s="493" t="n">
        <v>120</v>
      </c>
      <c r="AF543" s="493" t="n">
        <v>4436.65</v>
      </c>
      <c r="AG543" s="493" t="n">
        <v>2780.4</v>
      </c>
      <c r="AH543" s="493" t="n">
        <v>1357.36</v>
      </c>
      <c r="AI543" s="493" t="n">
        <v>751.65</v>
      </c>
      <c r="AJ543" s="493" t="n">
        <v>2570.4</v>
      </c>
      <c r="AK543" s="493" t="n">
        <v>2007.15</v>
      </c>
      <c r="AL543" s="493" t="n">
        <v>1247.7</v>
      </c>
      <c r="AM543" s="493" t="n">
        <v>4262.4</v>
      </c>
      <c r="AN543" s="493" t="n">
        <v>140.4</v>
      </c>
      <c r="AO543" s="493" t="n">
        <v>874.35</v>
      </c>
      <c r="AP543" s="493" t="n">
        <v>499.5</v>
      </c>
      <c r="AQ543" s="493" t="n">
        <v>380.4</v>
      </c>
      <c r="AR543" s="493" t="n">
        <v>2478.6</v>
      </c>
      <c r="AS543" s="493" t="n">
        <v>1612.8</v>
      </c>
      <c r="AT543" s="493" t="n">
        <v>329.4</v>
      </c>
      <c r="AU543" s="493" t="n">
        <v>2076.6</v>
      </c>
      <c r="AV543" s="493" t="n">
        <v>421.27</v>
      </c>
      <c r="AW543" s="493" t="n">
        <v>197.6</v>
      </c>
      <c r="AX543" s="493" t="n">
        <v>3003.86</v>
      </c>
      <c r="AY543" s="493" t="n">
        <v>2745.79</v>
      </c>
      <c r="AZ543" s="493" t="n">
        <v>1530.45</v>
      </c>
      <c r="BA543" s="493" t="n">
        <v>2718.84</v>
      </c>
      <c r="BB543" s="493" t="n">
        <v>2969.37</v>
      </c>
      <c r="BC543" s="493" t="n">
        <v>3378.07</v>
      </c>
      <c r="BD543" s="493" t="n">
        <v>4333.22</v>
      </c>
      <c r="BE543" s="493" t="n">
        <v>4701.94</v>
      </c>
      <c r="BF543" s="493" t="n">
        <v>6818.94</v>
      </c>
      <c r="BG543" s="493" t="n">
        <v>5206.41</v>
      </c>
      <c r="BH543" s="493" t="n">
        <v>8475.1</v>
      </c>
      <c r="BI543" s="493" t="n">
        <v>6331.79</v>
      </c>
      <c r="BJ543" s="493" t="n">
        <v>11150.54</v>
      </c>
      <c r="BK543" s="493" t="n">
        <v>11012.14</v>
      </c>
      <c r="BL543" s="493" t="n">
        <v>8980.360000000001</v>
      </c>
      <c r="BM543" s="493" t="n">
        <v>6811.22</v>
      </c>
      <c r="BN543" s="493" t="n">
        <v>12642.17</v>
      </c>
      <c r="BO543" s="493" t="n">
        <v>10151.96</v>
      </c>
      <c r="BP543" s="493" t="n">
        <v>1153.13</v>
      </c>
      <c r="BQ543" s="493" t="n">
        <v>105.3</v>
      </c>
      <c r="BR543" s="493" t="n">
        <v>979.9299999999999</v>
      </c>
      <c r="BS543" s="493" t="n">
        <v>0</v>
      </c>
      <c r="BT543" s="493" t="n">
        <v>1680.98</v>
      </c>
      <c r="BU543" s="493" t="n">
        <v>2282.32</v>
      </c>
      <c r="BV543" s="493" t="n">
        <v>0</v>
      </c>
      <c r="BW543" s="493" t="n">
        <v>856.96</v>
      </c>
    </row>
    <row r="544">
      <c r="A544" t="inlineStr">
        <is>
          <t>[C9C] ANGIOTENSIN-II 길항제 (단일)</t>
        </is>
      </c>
      <c r="B544" t="inlineStr">
        <is>
          <t>경동제약</t>
        </is>
      </c>
      <c r="C544" t="inlineStr">
        <is>
          <t>발트렙</t>
        </is>
      </c>
      <c r="D544" t="inlineStr">
        <is>
          <t>경동제약</t>
        </is>
      </c>
      <c r="E544" t="inlineStr">
        <is>
          <t>valsartan</t>
        </is>
      </c>
      <c r="F544" t="inlineStr">
        <is>
          <t>병원</t>
        </is>
      </c>
      <c r="G544" t="inlineStr">
        <is>
          <t>Generic</t>
        </is>
      </c>
      <c r="H544" s="493" t="n">
        <v>10993.31</v>
      </c>
      <c r="I544" s="493" t="n">
        <v>12695.15</v>
      </c>
      <c r="J544" s="493" t="n">
        <v>10795.23</v>
      </c>
      <c r="K544" s="493" t="n">
        <v>9797.25</v>
      </c>
      <c r="L544" s="493" t="n">
        <v>11242.75</v>
      </c>
      <c r="M544" s="493" t="n">
        <v>11125.7</v>
      </c>
      <c r="N544" s="493" t="n">
        <v>10016.1</v>
      </c>
      <c r="O544" s="493" t="n">
        <v>12194.85</v>
      </c>
      <c r="P544" s="493" t="n">
        <v>9419.200000000001</v>
      </c>
      <c r="Q544" s="493" t="n">
        <v>13552</v>
      </c>
      <c r="R544" s="493" t="n">
        <v>7770.17</v>
      </c>
      <c r="S544" s="493" t="n">
        <v>6929.85</v>
      </c>
      <c r="T544" s="493" t="n">
        <v>5441.75</v>
      </c>
      <c r="U544" s="493" t="n">
        <v>6077</v>
      </c>
      <c r="V544" s="493" t="n">
        <v>4373.3</v>
      </c>
      <c r="W544" s="493" t="n">
        <v>4259.3</v>
      </c>
      <c r="X544" s="493" t="n">
        <v>4249.3</v>
      </c>
      <c r="Y544" s="493" t="n">
        <v>5693.5</v>
      </c>
      <c r="Z544" s="493" t="n">
        <v>3762.76</v>
      </c>
      <c r="AA544" s="493" t="n">
        <v>6552.2</v>
      </c>
      <c r="AB544" s="493" t="n">
        <v>2798.68</v>
      </c>
      <c r="AC544" s="493" t="n">
        <v>4865.4</v>
      </c>
      <c r="AD544" s="493" t="n">
        <v>3772.6</v>
      </c>
      <c r="AE544" s="493" t="n">
        <v>3279.5</v>
      </c>
      <c r="AF544" s="493" t="n">
        <v>5142.03</v>
      </c>
      <c r="AG544" s="493" t="n">
        <v>4124.82</v>
      </c>
      <c r="AH544" s="493" t="n">
        <v>4092.22</v>
      </c>
      <c r="AI544" s="493" t="n">
        <v>5417.61</v>
      </c>
      <c r="AJ544" s="493" t="n">
        <v>5004.21</v>
      </c>
      <c r="AK544" s="493" t="n">
        <v>6257.3</v>
      </c>
      <c r="AL544" s="493" t="n">
        <v>5871.6</v>
      </c>
      <c r="AM544" s="493" t="n">
        <v>5112.6</v>
      </c>
      <c r="AN544" s="493" t="n">
        <v>5379.34</v>
      </c>
      <c r="AO544" s="493" t="n">
        <v>3843.45</v>
      </c>
      <c r="AP544" s="493" t="n">
        <v>3583.3</v>
      </c>
      <c r="AQ544" s="493" t="n">
        <v>2895.84</v>
      </c>
      <c r="AR544" s="493" t="n">
        <v>9323.450000000001</v>
      </c>
      <c r="AS544" s="493" t="n">
        <v>13354.86</v>
      </c>
      <c r="AT544" s="493" t="n">
        <v>11055.41</v>
      </c>
      <c r="AU544" s="493" t="n">
        <v>16473.22</v>
      </c>
      <c r="AV544" s="493" t="n">
        <v>12208.6</v>
      </c>
      <c r="AW544" s="493" t="n">
        <v>14505.24</v>
      </c>
      <c r="AX544" s="493" t="n">
        <v>14677.18</v>
      </c>
      <c r="AY544" s="493" t="n">
        <v>12760.4</v>
      </c>
      <c r="AZ544" s="493" t="n">
        <v>14601.03</v>
      </c>
      <c r="BA544" s="493" t="n">
        <v>13104.64</v>
      </c>
      <c r="BB544" s="493" t="n">
        <v>15350.46</v>
      </c>
      <c r="BC544" s="493" t="n">
        <v>12206.16</v>
      </c>
      <c r="BD544" s="493" t="n">
        <v>14691.42</v>
      </c>
      <c r="BE544" s="493" t="n">
        <v>12395.35</v>
      </c>
      <c r="BF544" s="493" t="n">
        <v>11722.45</v>
      </c>
      <c r="BG544" s="493" t="n">
        <v>10068.23</v>
      </c>
      <c r="BH544" s="493" t="n">
        <v>11383.67</v>
      </c>
      <c r="BI544" s="493" t="n">
        <v>11570.21</v>
      </c>
      <c r="BJ544" s="493" t="n">
        <v>10406.27</v>
      </c>
      <c r="BK544" s="493" t="n">
        <v>9543.940000000001</v>
      </c>
      <c r="BL544" s="493" t="n">
        <v>17001.22</v>
      </c>
      <c r="BM544" s="493" t="n">
        <v>12286.7</v>
      </c>
      <c r="BN544" s="493" t="n">
        <v>11901.57</v>
      </c>
      <c r="BO544" s="493" t="n">
        <v>14319.01</v>
      </c>
      <c r="BP544" s="493" t="n">
        <v>8888.280000000001</v>
      </c>
      <c r="BQ544" s="493" t="n">
        <v>9028.959999999999</v>
      </c>
      <c r="BR544" s="493" t="n">
        <v>12467.11</v>
      </c>
      <c r="BS544" s="493" t="n">
        <v>11815.17</v>
      </c>
      <c r="BT544" s="493" t="n">
        <v>10883.42</v>
      </c>
      <c r="BU544" s="493" t="n">
        <v>10330.08</v>
      </c>
      <c r="BV544" s="493" t="n">
        <v>13812.24</v>
      </c>
      <c r="BW544" s="493" t="n">
        <v>10943.24</v>
      </c>
    </row>
    <row r="545">
      <c r="A545" t="inlineStr">
        <is>
          <t>[C9C] ANGIOTENSIN-II 길항제 (단일)</t>
        </is>
      </c>
      <c r="B545" t="inlineStr">
        <is>
          <t>경동제약</t>
        </is>
      </c>
      <c r="C545" t="inlineStr">
        <is>
          <t>발트렙</t>
        </is>
      </c>
      <c r="D545" t="inlineStr">
        <is>
          <t>경동제약</t>
        </is>
      </c>
      <c r="E545" t="inlineStr">
        <is>
          <t>valsartan</t>
        </is>
      </c>
      <c r="F545" t="inlineStr">
        <is>
          <t>의원</t>
        </is>
      </c>
      <c r="G545" t="inlineStr">
        <is>
          <t>Generic</t>
        </is>
      </c>
      <c r="H545" s="493" t="n">
        <v>299318.16</v>
      </c>
      <c r="I545" s="493" t="n">
        <v>296520.46</v>
      </c>
      <c r="J545" s="493" t="n">
        <v>305584.64</v>
      </c>
      <c r="K545" s="493" t="n">
        <v>306805.45</v>
      </c>
      <c r="L545" s="493" t="n">
        <v>297049.54</v>
      </c>
      <c r="M545" s="493" t="n">
        <v>311298.83</v>
      </c>
      <c r="N545" s="493" t="n">
        <v>315057.1</v>
      </c>
      <c r="O545" s="493" t="n">
        <v>330504.6</v>
      </c>
      <c r="P545" s="493" t="n">
        <v>312634.15</v>
      </c>
      <c r="Q545" s="493" t="n">
        <v>321928.42</v>
      </c>
      <c r="R545" s="493" t="n">
        <v>393888.08</v>
      </c>
      <c r="S545" s="493" t="n">
        <v>529436.42</v>
      </c>
      <c r="T545" s="493" t="n">
        <v>493562.8</v>
      </c>
      <c r="U545" s="493" t="n">
        <v>476531.89</v>
      </c>
      <c r="V545" s="493" t="n">
        <v>494956.6</v>
      </c>
      <c r="W545" s="493" t="n">
        <v>491630.84</v>
      </c>
      <c r="X545" s="493" t="n">
        <v>490513.86</v>
      </c>
      <c r="Y545" s="493" t="n">
        <v>470845.63</v>
      </c>
      <c r="Z545" s="493" t="n">
        <v>474639.59</v>
      </c>
      <c r="AA545" s="493" t="n">
        <v>485598.57</v>
      </c>
      <c r="AB545" s="493" t="n">
        <v>465975.88</v>
      </c>
      <c r="AC545" s="493" t="n">
        <v>477168.91</v>
      </c>
      <c r="AD545" s="493" t="n">
        <v>469591.91</v>
      </c>
      <c r="AE545" s="493" t="n">
        <v>468671.49</v>
      </c>
      <c r="AF545" s="493" t="n">
        <v>439513.78</v>
      </c>
      <c r="AG545" s="493" t="n">
        <v>401241.28</v>
      </c>
      <c r="AH545" s="493" t="n">
        <v>446192.51</v>
      </c>
      <c r="AI545" s="493" t="n">
        <v>395924.88</v>
      </c>
      <c r="AJ545" s="493" t="n">
        <v>442702.18</v>
      </c>
      <c r="AK545" s="493" t="n">
        <v>433294.18</v>
      </c>
      <c r="AL545" s="493" t="n">
        <v>433152.11</v>
      </c>
      <c r="AM545" s="493" t="n">
        <v>434711.07</v>
      </c>
      <c r="AN545" s="493" t="n">
        <v>418915.22</v>
      </c>
      <c r="AO545" s="493" t="n">
        <v>440990.4</v>
      </c>
      <c r="AP545" s="493" t="n">
        <v>435690.78</v>
      </c>
      <c r="AQ545" s="493" t="n">
        <v>444482.73</v>
      </c>
      <c r="AR545" s="493" t="n">
        <v>461733.59</v>
      </c>
      <c r="AS545" s="493" t="n">
        <v>435144.8</v>
      </c>
      <c r="AT545" s="493" t="n">
        <v>419835.42</v>
      </c>
      <c r="AU545" s="493" t="n">
        <v>450301.25</v>
      </c>
      <c r="AV545" s="493" t="n">
        <v>455113.57</v>
      </c>
      <c r="AW545" s="493" t="n">
        <v>416595.93</v>
      </c>
      <c r="AX545" s="493" t="n">
        <v>461698.51</v>
      </c>
      <c r="AY545" s="493" t="n">
        <v>466466.98</v>
      </c>
      <c r="AZ545" s="493" t="n">
        <v>446401.65</v>
      </c>
      <c r="BA545" s="493" t="n">
        <v>485329.31</v>
      </c>
      <c r="BB545" s="493" t="n">
        <v>455393.95</v>
      </c>
      <c r="BC545" s="493" t="n">
        <v>480128.49</v>
      </c>
      <c r="BD545" s="493" t="n">
        <v>443420.64</v>
      </c>
      <c r="BE545" s="493" t="n">
        <v>425944.2</v>
      </c>
      <c r="BF545" s="493" t="n">
        <v>419250.36</v>
      </c>
      <c r="BG545" s="493" t="n">
        <v>450512.32</v>
      </c>
      <c r="BH545" s="493" t="n">
        <v>446956.6</v>
      </c>
      <c r="BI545" s="493" t="n">
        <v>420749.06</v>
      </c>
      <c r="BJ545" s="493" t="n">
        <v>454358.39</v>
      </c>
      <c r="BK545" s="493" t="n">
        <v>423326.13</v>
      </c>
      <c r="BL545" s="493" t="n">
        <v>486974.54</v>
      </c>
      <c r="BM545" s="493" t="n">
        <v>422232.57</v>
      </c>
      <c r="BN545" s="493" t="n">
        <v>406606.72</v>
      </c>
      <c r="BO545" s="493" t="n">
        <v>461065.2</v>
      </c>
      <c r="BP545" s="493" t="n">
        <v>423815.63</v>
      </c>
      <c r="BQ545" s="493" t="n">
        <v>406069.9</v>
      </c>
      <c r="BR545" s="493" t="n">
        <v>418315.63</v>
      </c>
      <c r="BS545" s="493" t="n">
        <v>450119.55</v>
      </c>
      <c r="BT545" s="493" t="n">
        <v>405737.8</v>
      </c>
      <c r="BU545" s="493" t="n">
        <v>451968.35</v>
      </c>
      <c r="BV545" s="493" t="n">
        <v>484959.88</v>
      </c>
      <c r="BW545" s="493" t="n">
        <v>481362.61</v>
      </c>
    </row>
    <row r="546">
      <c r="A546" t="inlineStr">
        <is>
          <t>[C9C] ANGIOTENSIN-II 길항제 (단일)</t>
        </is>
      </c>
      <c r="B546" t="inlineStr">
        <is>
          <t>경동제약</t>
        </is>
      </c>
      <c r="C546" t="inlineStr">
        <is>
          <t>발트렙</t>
        </is>
      </c>
      <c r="D546" t="inlineStr">
        <is>
          <t>경동제약</t>
        </is>
      </c>
      <c r="E546" t="inlineStr">
        <is>
          <t>valsartan</t>
        </is>
      </c>
      <c r="F546" t="inlineStr">
        <is>
          <t>보건소</t>
        </is>
      </c>
      <c r="G546" t="inlineStr">
        <is>
          <t>Generic</t>
        </is>
      </c>
      <c r="H546" s="493" t="n">
        <v>6207.25</v>
      </c>
      <c r="I546" s="493" t="n">
        <v>7273.95</v>
      </c>
      <c r="J546" s="493" t="n">
        <v>3014.85</v>
      </c>
      <c r="K546" s="493" t="n">
        <v>3972.75</v>
      </c>
      <c r="L546" s="493" t="n">
        <v>2907.45</v>
      </c>
      <c r="M546" s="493" t="n">
        <v>2066.85</v>
      </c>
      <c r="N546" s="493" t="n">
        <v>2010.3</v>
      </c>
      <c r="O546" s="493" t="n">
        <v>3187.5</v>
      </c>
      <c r="P546" s="493" t="n">
        <v>2986.15</v>
      </c>
      <c r="Q546" s="493" t="n">
        <v>1155.3</v>
      </c>
      <c r="R546" s="493" t="n">
        <v>5439.9</v>
      </c>
      <c r="S546" s="493" t="n">
        <v>7472.68</v>
      </c>
      <c r="T546" s="493" t="n">
        <v>2418.45</v>
      </c>
      <c r="U546" s="493" t="n">
        <v>1626.9</v>
      </c>
      <c r="V546" s="493" t="n">
        <v>3944.1</v>
      </c>
      <c r="W546" s="493" t="n">
        <v>1863.45</v>
      </c>
      <c r="X546" s="493" t="n">
        <v>2696.22</v>
      </c>
      <c r="Y546" s="493" t="n">
        <v>4310</v>
      </c>
      <c r="Z546" s="493" t="n">
        <v>1315.2</v>
      </c>
      <c r="AA546" s="493" t="n">
        <v>2298.3</v>
      </c>
      <c r="AB546" s="493" t="n">
        <v>2176.5</v>
      </c>
      <c r="AC546" s="493" t="n">
        <v>7684.95</v>
      </c>
      <c r="AD546" s="493" t="n">
        <v>4101.15</v>
      </c>
      <c r="AE546" s="493" t="n">
        <v>5014.26</v>
      </c>
      <c r="AF546" s="493" t="n">
        <v>3858.3</v>
      </c>
      <c r="AG546" s="493" t="n">
        <v>4616.4</v>
      </c>
      <c r="AH546" s="493" t="n">
        <v>2177.45</v>
      </c>
      <c r="AI546" s="493" t="n">
        <v>1292.1</v>
      </c>
      <c r="AJ546" s="493" t="n">
        <v>5880.25</v>
      </c>
      <c r="AK546" s="493" t="n">
        <v>1334</v>
      </c>
      <c r="AL546" s="493" t="n">
        <v>3561.3</v>
      </c>
      <c r="AM546" s="493" t="n">
        <v>2548.05</v>
      </c>
      <c r="AN546" s="493" t="n">
        <v>1799.4</v>
      </c>
      <c r="AO546" s="493" t="n">
        <v>6728.4</v>
      </c>
      <c r="AP546" s="493" t="n">
        <v>2229.9</v>
      </c>
      <c r="AQ546" s="493" t="n">
        <v>4390.34</v>
      </c>
      <c r="AR546" s="493" t="n">
        <v>11046</v>
      </c>
      <c r="AS546" s="493" t="n">
        <v>14127.22</v>
      </c>
      <c r="AT546" s="493" t="n">
        <v>1040.55</v>
      </c>
      <c r="AU546" s="493" t="n">
        <v>8774.549999999999</v>
      </c>
      <c r="AV546" s="493" t="n">
        <v>763.6</v>
      </c>
      <c r="AW546" s="493" t="n">
        <v>2325</v>
      </c>
      <c r="AX546" s="493" t="n">
        <v>3575.4</v>
      </c>
      <c r="AY546" s="493" t="n">
        <v>2602.65</v>
      </c>
      <c r="AZ546" s="493" t="n">
        <v>6353.4</v>
      </c>
      <c r="BA546" s="493" t="n">
        <v>2430.45</v>
      </c>
      <c r="BB546" s="493" t="n">
        <v>2936.31</v>
      </c>
      <c r="BC546" s="493" t="n">
        <v>774.9</v>
      </c>
      <c r="BD546" s="493" t="n">
        <v>4649.85</v>
      </c>
      <c r="BE546" s="493" t="n">
        <v>2843.9</v>
      </c>
      <c r="BF546" s="493" t="n">
        <v>1980.45</v>
      </c>
      <c r="BG546" s="493" t="n">
        <v>2040.3</v>
      </c>
      <c r="BH546" s="493" t="n">
        <v>3451.5</v>
      </c>
      <c r="BI546" s="493" t="n">
        <v>1527.3</v>
      </c>
      <c r="BJ546" s="493" t="n">
        <v>6686.55</v>
      </c>
      <c r="BK546" s="493" t="n">
        <v>1266.23</v>
      </c>
      <c r="BL546" s="493" t="n">
        <v>3028.05</v>
      </c>
      <c r="BM546" s="493" t="n">
        <v>3443.7</v>
      </c>
      <c r="BN546" s="493" t="n">
        <v>7440.38</v>
      </c>
      <c r="BO546" s="493" t="n">
        <v>937.2</v>
      </c>
      <c r="BP546" s="493" t="n">
        <v>2234.7</v>
      </c>
      <c r="BQ546" s="493" t="n">
        <v>6878.4</v>
      </c>
      <c r="BR546" s="493" t="n">
        <v>3407.4</v>
      </c>
      <c r="BS546" s="493" t="n">
        <v>1505.5</v>
      </c>
      <c r="BT546" s="493" t="n">
        <v>8400.9</v>
      </c>
      <c r="BU546" s="493" t="n">
        <v>328.5</v>
      </c>
      <c r="BV546" s="493" t="n">
        <v>2262.9</v>
      </c>
      <c r="BW546" s="493" t="n">
        <v>6082.1</v>
      </c>
    </row>
    <row r="547">
      <c r="A547" t="inlineStr">
        <is>
          <t>[C9C] ANGIOTENSIN-II 길항제 (단일)</t>
        </is>
      </c>
      <c r="B547" t="inlineStr">
        <is>
          <t>경동제약</t>
        </is>
      </c>
      <c r="C547" t="inlineStr">
        <is>
          <t>발트렙</t>
        </is>
      </c>
      <c r="D547" t="inlineStr">
        <is>
          <t>경동제약</t>
        </is>
      </c>
      <c r="E547" t="inlineStr">
        <is>
          <t>valsartan</t>
        </is>
      </c>
      <c r="F547" t="inlineStr">
        <is>
          <t>기타(치과의원, 치과병원 등)</t>
        </is>
      </c>
      <c r="G547" t="inlineStr">
        <is>
          <t>Generic</t>
        </is>
      </c>
      <c r="H547" s="493" t="n">
        <v>0</v>
      </c>
      <c r="I547" s="493" t="n">
        <v>0</v>
      </c>
      <c r="J547" s="493" t="n">
        <v>441.9</v>
      </c>
      <c r="K547" s="493" t="n">
        <v>0</v>
      </c>
      <c r="L547" s="493" t="n">
        <v>0</v>
      </c>
      <c r="M547" s="493" t="n">
        <v>0</v>
      </c>
      <c r="N547" s="493" t="n">
        <v>0</v>
      </c>
      <c r="O547" s="493" t="n">
        <v>0</v>
      </c>
      <c r="P547" s="493" t="n">
        <v>0</v>
      </c>
      <c r="Q547" s="493" t="n">
        <v>0</v>
      </c>
      <c r="R547" s="493" t="n">
        <v>0</v>
      </c>
      <c r="S547" s="493" t="n">
        <v>0</v>
      </c>
      <c r="T547" s="493" t="n">
        <v>0</v>
      </c>
      <c r="U547" s="493" t="n">
        <v>72.3</v>
      </c>
      <c r="V547" s="493" t="n">
        <v>406.8</v>
      </c>
      <c r="W547" s="493" t="n">
        <v>0</v>
      </c>
      <c r="X547" s="493" t="n">
        <v>0</v>
      </c>
      <c r="Y547" s="493" t="n">
        <v>476.1</v>
      </c>
      <c r="Z547" s="493" t="n">
        <v>0</v>
      </c>
      <c r="AA547" s="493" t="n">
        <v>0</v>
      </c>
      <c r="AB547" s="493" t="n">
        <v>0</v>
      </c>
      <c r="AC547" s="493" t="n">
        <v>135.9</v>
      </c>
      <c r="AD547" s="493" t="n">
        <v>0</v>
      </c>
      <c r="AE547" s="493" t="n">
        <v>423.6</v>
      </c>
      <c r="AF547" s="493" t="n">
        <v>0</v>
      </c>
      <c r="AG547" s="493" t="n">
        <v>368.4</v>
      </c>
      <c r="AH547" s="493" t="n">
        <v>0</v>
      </c>
      <c r="AI547" s="493" t="n">
        <v>346.2</v>
      </c>
      <c r="AJ547" s="493" t="n">
        <v>0</v>
      </c>
      <c r="AK547" s="493" t="n">
        <v>729.6</v>
      </c>
      <c r="AL547" s="493" t="n">
        <v>0</v>
      </c>
      <c r="AM547" s="493" t="n">
        <v>406.2</v>
      </c>
      <c r="AN547" s="493" t="n">
        <v>0</v>
      </c>
      <c r="AO547" s="493" t="n">
        <v>397.8</v>
      </c>
      <c r="AP547" s="493" t="n">
        <v>143.4</v>
      </c>
      <c r="AQ547" s="493" t="n">
        <v>737.7</v>
      </c>
      <c r="AR547" s="493" t="n">
        <v>0</v>
      </c>
      <c r="AS547" s="493" t="n">
        <v>0</v>
      </c>
      <c r="AT547" s="493" t="n">
        <v>512.1</v>
      </c>
      <c r="AU547" s="493" t="n">
        <v>0</v>
      </c>
      <c r="AV547" s="493" t="n">
        <v>81.3</v>
      </c>
      <c r="AW547" s="493" t="n">
        <v>505.8</v>
      </c>
      <c r="AX547" s="493" t="n">
        <v>341.7</v>
      </c>
      <c r="AY547" s="493" t="n">
        <v>0</v>
      </c>
      <c r="AZ547" s="493" t="n">
        <v>563.42</v>
      </c>
      <c r="BA547" s="493" t="n">
        <v>43.5</v>
      </c>
      <c r="BB547" s="493" t="n">
        <v>44.55</v>
      </c>
      <c r="BC547" s="493" t="n">
        <v>563.85</v>
      </c>
      <c r="BD547" s="493" t="n">
        <v>0</v>
      </c>
      <c r="BE547" s="493" t="n">
        <v>0</v>
      </c>
      <c r="BF547" s="493" t="n">
        <v>594.9</v>
      </c>
      <c r="BG547" s="493" t="n">
        <v>0</v>
      </c>
      <c r="BH547" s="493" t="n">
        <v>564.3</v>
      </c>
      <c r="BI547" s="493" t="n">
        <v>96.15000000000001</v>
      </c>
      <c r="BJ547" s="493" t="n">
        <v>192.6</v>
      </c>
      <c r="BK547" s="493" t="n">
        <v>668.36</v>
      </c>
      <c r="BL547" s="493" t="n">
        <v>0</v>
      </c>
      <c r="BM547" s="493" t="n">
        <v>0</v>
      </c>
      <c r="BN547" s="493" t="n">
        <v>536.4</v>
      </c>
      <c r="BO547" s="493" t="n">
        <v>0</v>
      </c>
      <c r="BP547" s="493" t="n">
        <v>0</v>
      </c>
      <c r="BQ547" s="493" t="n">
        <v>360.9</v>
      </c>
      <c r="BR547" s="493" t="n">
        <v>0</v>
      </c>
      <c r="BS547" s="493" t="n">
        <v>0</v>
      </c>
      <c r="BT547" s="493" t="n">
        <v>383.4</v>
      </c>
      <c r="BU547" s="493" t="n">
        <v>0</v>
      </c>
      <c r="BV547" s="493" t="n">
        <v>0</v>
      </c>
      <c r="BW547" s="493" t="n">
        <v>387.9</v>
      </c>
    </row>
    <row r="548">
      <c r="A548" t="inlineStr">
        <is>
          <t>[C9C] ANGIOTENSIN-II 길항제 (단일)</t>
        </is>
      </c>
      <c r="B548" t="inlineStr">
        <is>
          <t>경동제약</t>
        </is>
      </c>
      <c r="C548" t="inlineStr">
        <is>
          <t>칸사타</t>
        </is>
      </c>
      <c r="D548" t="inlineStr">
        <is>
          <t>경동제약</t>
        </is>
      </c>
      <c r="E548" t="inlineStr">
        <is>
          <t>candesartan cilexetil</t>
        </is>
      </c>
      <c r="F548" t="inlineStr">
        <is>
          <t>상급종합병원</t>
        </is>
      </c>
      <c r="G548" t="inlineStr">
        <is>
          <t>Generic</t>
        </is>
      </c>
      <c r="H548" s="493" t="n">
        <v>0</v>
      </c>
      <c r="I548" s="493" t="n">
        <v>0</v>
      </c>
      <c r="J548" s="493" t="n">
        <v>0</v>
      </c>
      <c r="K548" s="493" t="n">
        <v>0</v>
      </c>
      <c r="L548" s="493" t="n">
        <v>0</v>
      </c>
      <c r="M548" s="493" t="n">
        <v>0</v>
      </c>
      <c r="N548" s="493" t="n">
        <v>0</v>
      </c>
      <c r="O548" s="493" t="n">
        <v>0</v>
      </c>
      <c r="P548" s="493" t="n">
        <v>0</v>
      </c>
      <c r="Q548" s="493" t="n">
        <v>0</v>
      </c>
      <c r="R548" s="493" t="n">
        <v>0</v>
      </c>
      <c r="S548" s="493" t="n">
        <v>0</v>
      </c>
      <c r="T548" s="493" t="n">
        <v>0</v>
      </c>
      <c r="U548" s="493" t="n">
        <v>0</v>
      </c>
      <c r="V548" s="493" t="n">
        <v>0</v>
      </c>
      <c r="W548" s="493" t="n">
        <v>0</v>
      </c>
      <c r="X548" s="493" t="n">
        <v>0</v>
      </c>
      <c r="Y548" s="493" t="n">
        <v>0</v>
      </c>
      <c r="Z548" s="493" t="n">
        <v>0</v>
      </c>
      <c r="AA548" s="493" t="n">
        <v>0</v>
      </c>
      <c r="AB548" s="493" t="n">
        <v>0</v>
      </c>
      <c r="AC548" s="493" t="n">
        <v>0</v>
      </c>
      <c r="AD548" s="493" t="n">
        <v>0</v>
      </c>
      <c r="AE548" s="493" t="n">
        <v>0</v>
      </c>
      <c r="AF548" s="493" t="n">
        <v>0</v>
      </c>
      <c r="AG548" s="493" t="n">
        <v>0</v>
      </c>
      <c r="AH548" s="493" t="n">
        <v>0</v>
      </c>
      <c r="AI548" s="493" t="n">
        <v>0</v>
      </c>
      <c r="AJ548" s="493" t="n">
        <v>0</v>
      </c>
      <c r="AK548" s="493" t="n">
        <v>0</v>
      </c>
      <c r="AL548" s="493" t="n">
        <v>0</v>
      </c>
      <c r="AM548" s="493" t="n">
        <v>0</v>
      </c>
      <c r="AN548" s="493" t="n">
        <v>0</v>
      </c>
      <c r="AO548" s="493" t="n">
        <v>0</v>
      </c>
      <c r="AP548" s="493" t="n">
        <v>0</v>
      </c>
      <c r="AQ548" s="493" t="n">
        <v>0</v>
      </c>
      <c r="AR548" s="493" t="n">
        <v>0</v>
      </c>
      <c r="AS548" s="493" t="n">
        <v>0</v>
      </c>
      <c r="AT548" s="493" t="n">
        <v>0</v>
      </c>
      <c r="AU548" s="493" t="n">
        <v>0</v>
      </c>
      <c r="AV548" s="493" t="n">
        <v>0</v>
      </c>
      <c r="AW548" s="493" t="n">
        <v>0</v>
      </c>
      <c r="AX548" s="493" t="n">
        <v>0</v>
      </c>
      <c r="AY548" s="493" t="n">
        <v>0</v>
      </c>
      <c r="AZ548" s="493" t="n">
        <v>0</v>
      </c>
      <c r="BA548" s="493" t="n">
        <v>0</v>
      </c>
      <c r="BB548" s="493" t="n">
        <v>0</v>
      </c>
      <c r="BC548" s="493" t="n">
        <v>0</v>
      </c>
      <c r="BD548" s="493" t="n">
        <v>0</v>
      </c>
      <c r="BE548" s="493" t="n">
        <v>0</v>
      </c>
      <c r="BF548" s="493" t="n">
        <v>0</v>
      </c>
      <c r="BG548" s="493" t="n">
        <v>0</v>
      </c>
      <c r="BH548" s="493" t="n">
        <v>0</v>
      </c>
      <c r="BI548" s="493" t="n">
        <v>0</v>
      </c>
      <c r="BJ548" s="493" t="n">
        <v>441</v>
      </c>
      <c r="BK548" s="493" t="n">
        <v>315</v>
      </c>
      <c r="BL548" s="493" t="n">
        <v>0</v>
      </c>
      <c r="BM548" s="493" t="n">
        <v>440.1</v>
      </c>
      <c r="BN548" s="493" t="n">
        <v>0</v>
      </c>
      <c r="BO548" s="493" t="n">
        <v>0</v>
      </c>
      <c r="BP548" s="493" t="n">
        <v>183.54</v>
      </c>
      <c r="BQ548" s="493" t="n">
        <v>375.3</v>
      </c>
      <c r="BR548" s="493" t="n">
        <v>0</v>
      </c>
      <c r="BS548" s="493" t="n">
        <v>0</v>
      </c>
      <c r="BT548" s="493" t="n">
        <v>138.6</v>
      </c>
      <c r="BU548" s="493" t="n">
        <v>0</v>
      </c>
      <c r="BV548" s="493" t="n">
        <v>0</v>
      </c>
      <c r="BW548" s="493" t="n">
        <v>0</v>
      </c>
    </row>
    <row r="549">
      <c r="A549" t="inlineStr">
        <is>
          <t>[C9C] ANGIOTENSIN-II 길항제 (단일)</t>
        </is>
      </c>
      <c r="B549" t="inlineStr">
        <is>
          <t>경동제약</t>
        </is>
      </c>
      <c r="C549" t="inlineStr">
        <is>
          <t>칸사타</t>
        </is>
      </c>
      <c r="D549" t="inlineStr">
        <is>
          <t>경동제약</t>
        </is>
      </c>
      <c r="E549" t="inlineStr">
        <is>
          <t>candesartan cilexetil</t>
        </is>
      </c>
      <c r="F549" t="inlineStr">
        <is>
          <t>종합병원</t>
        </is>
      </c>
      <c r="G549" t="inlineStr">
        <is>
          <t>Generic</t>
        </is>
      </c>
      <c r="H549" s="493" t="n">
        <v>168.6</v>
      </c>
      <c r="I549" s="493" t="n">
        <v>720</v>
      </c>
      <c r="J549" s="493" t="n">
        <v>0</v>
      </c>
      <c r="K549" s="493" t="n">
        <v>74.2</v>
      </c>
      <c r="L549" s="493" t="n">
        <v>392.4</v>
      </c>
      <c r="M549" s="493" t="n">
        <v>0</v>
      </c>
      <c r="N549" s="493" t="n">
        <v>288</v>
      </c>
      <c r="O549" s="493" t="n">
        <v>0</v>
      </c>
      <c r="P549" s="493" t="n">
        <v>0</v>
      </c>
      <c r="Q549" s="493" t="n">
        <v>0</v>
      </c>
      <c r="R549" s="493" t="n">
        <v>0</v>
      </c>
      <c r="S549" s="493" t="n">
        <v>0</v>
      </c>
      <c r="T549" s="493" t="n">
        <v>141.6</v>
      </c>
      <c r="U549" s="493" t="n">
        <v>70.2</v>
      </c>
      <c r="V549" s="493" t="n">
        <v>617.4</v>
      </c>
      <c r="W549" s="493" t="n">
        <v>0</v>
      </c>
      <c r="X549" s="493" t="n">
        <v>138.6</v>
      </c>
      <c r="Y549" s="493" t="n">
        <v>0</v>
      </c>
      <c r="Z549" s="493" t="n">
        <v>0</v>
      </c>
      <c r="AA549" s="493" t="n">
        <v>63.6</v>
      </c>
      <c r="AB549" s="493" t="n">
        <v>136.2</v>
      </c>
      <c r="AC549" s="493" t="n">
        <v>0</v>
      </c>
      <c r="AD549" s="493" t="n">
        <v>0</v>
      </c>
      <c r="AE549" s="493" t="n">
        <v>0</v>
      </c>
      <c r="AF549" s="493" t="n">
        <v>66.59999999999999</v>
      </c>
      <c r="AG549" s="493" t="n">
        <v>0</v>
      </c>
      <c r="AH549" s="493" t="n">
        <v>0</v>
      </c>
      <c r="AI549" s="493" t="n">
        <v>0</v>
      </c>
      <c r="AJ549" s="493" t="n">
        <v>0</v>
      </c>
      <c r="AK549" s="493" t="n">
        <v>0</v>
      </c>
      <c r="AL549" s="493" t="n">
        <v>0</v>
      </c>
      <c r="AM549" s="493" t="n">
        <v>0</v>
      </c>
      <c r="AN549" s="493" t="n">
        <v>15.54</v>
      </c>
      <c r="AO549" s="493" t="n">
        <v>278.1</v>
      </c>
      <c r="AP549" s="493" t="n">
        <v>559.8</v>
      </c>
      <c r="AQ549" s="493" t="n">
        <v>550.16</v>
      </c>
      <c r="AR549" s="493" t="n">
        <v>1627.12</v>
      </c>
      <c r="AS549" s="493" t="n">
        <v>2376.16</v>
      </c>
      <c r="AT549" s="493" t="n">
        <v>2703.05</v>
      </c>
      <c r="AU549" s="493" t="n">
        <v>2250.9</v>
      </c>
      <c r="AV549" s="493" t="n">
        <v>1781.67</v>
      </c>
      <c r="AW549" s="493" t="n">
        <v>1750.37</v>
      </c>
      <c r="AX549" s="493" t="n">
        <v>267.75</v>
      </c>
      <c r="AY549" s="493" t="n">
        <v>2152.8</v>
      </c>
      <c r="AZ549" s="493" t="n">
        <v>758.1</v>
      </c>
      <c r="BA549" s="493" t="n">
        <v>1453.45</v>
      </c>
      <c r="BB549" s="493" t="n">
        <v>1642.6</v>
      </c>
      <c r="BC549" s="493" t="n">
        <v>0</v>
      </c>
      <c r="BD549" s="493" t="n">
        <v>536.4</v>
      </c>
      <c r="BE549" s="493" t="n">
        <v>2658.3</v>
      </c>
      <c r="BF549" s="493" t="n">
        <v>1046.4</v>
      </c>
      <c r="BG549" s="493" t="n">
        <v>2634.8</v>
      </c>
      <c r="BH549" s="493" t="n">
        <v>792</v>
      </c>
      <c r="BI549" s="493" t="n">
        <v>400.5</v>
      </c>
      <c r="BJ549" s="493" t="n">
        <v>2388.9</v>
      </c>
      <c r="BK549" s="493" t="n">
        <v>1198.68</v>
      </c>
      <c r="BL549" s="493" t="n">
        <v>149.1</v>
      </c>
      <c r="BM549" s="493" t="n">
        <v>1595.1</v>
      </c>
      <c r="BN549" s="493" t="n">
        <v>1106.7</v>
      </c>
      <c r="BO549" s="493" t="n">
        <v>433.72</v>
      </c>
      <c r="BP549" s="493" t="n">
        <v>1064.94</v>
      </c>
      <c r="BQ549" s="493" t="n">
        <v>818.6799999999999</v>
      </c>
      <c r="BR549" s="493" t="n">
        <v>1056.9</v>
      </c>
      <c r="BS549" s="493" t="n">
        <v>1558.18</v>
      </c>
      <c r="BT549" s="493" t="n">
        <v>2149.44</v>
      </c>
      <c r="BU549" s="493" t="n">
        <v>575.5599999999999</v>
      </c>
      <c r="BV549" s="493" t="n">
        <v>154.2</v>
      </c>
      <c r="BW549" s="493" t="n">
        <v>483.7</v>
      </c>
    </row>
    <row r="550">
      <c r="A550" t="inlineStr">
        <is>
          <t>[C9C] ANGIOTENSIN-II 길항제 (단일)</t>
        </is>
      </c>
      <c r="B550" t="inlineStr">
        <is>
          <t>경동제약</t>
        </is>
      </c>
      <c r="C550" t="inlineStr">
        <is>
          <t>칸사타</t>
        </is>
      </c>
      <c r="D550" t="inlineStr">
        <is>
          <t>경동제약</t>
        </is>
      </c>
      <c r="E550" t="inlineStr">
        <is>
          <t>candesartan cilexetil</t>
        </is>
      </c>
      <c r="F550" t="inlineStr">
        <is>
          <t>병원</t>
        </is>
      </c>
      <c r="G550" t="inlineStr">
        <is>
          <t>Generic</t>
        </is>
      </c>
      <c r="H550" s="493" t="n">
        <v>3985.8</v>
      </c>
      <c r="I550" s="493" t="n">
        <v>2729.05</v>
      </c>
      <c r="J550" s="493" t="n">
        <v>6067.2</v>
      </c>
      <c r="K550" s="493" t="n">
        <v>884</v>
      </c>
      <c r="L550" s="493" t="n">
        <v>3794.2</v>
      </c>
      <c r="M550" s="493" t="n">
        <v>1884.6</v>
      </c>
      <c r="N550" s="493" t="n">
        <v>4930.6</v>
      </c>
      <c r="O550" s="493" t="n">
        <v>2449.2</v>
      </c>
      <c r="P550" s="493" t="n">
        <v>5576.8</v>
      </c>
      <c r="Q550" s="493" t="n">
        <v>3164.4</v>
      </c>
      <c r="R550" s="493" t="n">
        <v>6442.11</v>
      </c>
      <c r="S550" s="493" t="n">
        <v>3765.3</v>
      </c>
      <c r="T550" s="493" t="n">
        <v>5726.2</v>
      </c>
      <c r="U550" s="493" t="n">
        <v>2175.9</v>
      </c>
      <c r="V550" s="493" t="n">
        <v>2893.1</v>
      </c>
      <c r="W550" s="493" t="n">
        <v>1436.7</v>
      </c>
      <c r="X550" s="493" t="n">
        <v>2762.19</v>
      </c>
      <c r="Y550" s="493" t="n">
        <v>2204.6</v>
      </c>
      <c r="Z550" s="493" t="n">
        <v>3161.26</v>
      </c>
      <c r="AA550" s="493" t="n">
        <v>2597.8</v>
      </c>
      <c r="AB550" s="493" t="n">
        <v>2848.9</v>
      </c>
      <c r="AC550" s="493" t="n">
        <v>1952.9</v>
      </c>
      <c r="AD550" s="493" t="n">
        <v>4372.26</v>
      </c>
      <c r="AE550" s="493" t="n">
        <v>2206.6</v>
      </c>
      <c r="AF550" s="493" t="n">
        <v>1640.08</v>
      </c>
      <c r="AG550" s="493" t="n">
        <v>1127.56</v>
      </c>
      <c r="AH550" s="493" t="n">
        <v>245.68</v>
      </c>
      <c r="AI550" s="493" t="n">
        <v>713.5</v>
      </c>
      <c r="AJ550" s="493" t="n">
        <v>823.63</v>
      </c>
      <c r="AK550" s="493" t="n">
        <v>1195.62</v>
      </c>
      <c r="AL550" s="493" t="n">
        <v>911.22</v>
      </c>
      <c r="AM550" s="493" t="n">
        <v>734.64</v>
      </c>
      <c r="AN550" s="493" t="n">
        <v>387.22</v>
      </c>
      <c r="AO550" s="493" t="n">
        <v>924.5700000000001</v>
      </c>
      <c r="AP550" s="493" t="n">
        <v>582.64</v>
      </c>
      <c r="AQ550" s="493" t="n">
        <v>986.98</v>
      </c>
      <c r="AR550" s="493" t="n">
        <v>223</v>
      </c>
      <c r="AS550" s="493" t="n">
        <v>964.8</v>
      </c>
      <c r="AT550" s="493" t="n">
        <v>743.85</v>
      </c>
      <c r="AU550" s="493" t="n">
        <v>726</v>
      </c>
      <c r="AV550" s="493" t="n">
        <v>384.2</v>
      </c>
      <c r="AW550" s="493" t="n">
        <v>1742.48</v>
      </c>
      <c r="AX550" s="493" t="n">
        <v>1177.7</v>
      </c>
      <c r="AY550" s="493" t="n">
        <v>2011.69</v>
      </c>
      <c r="AZ550" s="493" t="n">
        <v>1585.28</v>
      </c>
      <c r="BA550" s="493" t="n">
        <v>1318.62</v>
      </c>
      <c r="BB550" s="493" t="n">
        <v>638.1799999999999</v>
      </c>
      <c r="BC550" s="493" t="n">
        <v>3233.55</v>
      </c>
      <c r="BD550" s="493" t="n">
        <v>725.12</v>
      </c>
      <c r="BE550" s="493" t="n">
        <v>1438.54</v>
      </c>
      <c r="BF550" s="493" t="n">
        <v>2112.38</v>
      </c>
      <c r="BG550" s="493" t="n">
        <v>1872.34</v>
      </c>
      <c r="BH550" s="493" t="n">
        <v>1411.56</v>
      </c>
      <c r="BI550" s="493" t="n">
        <v>2689.48</v>
      </c>
      <c r="BJ550" s="493" t="n">
        <v>2103.47</v>
      </c>
      <c r="BK550" s="493" t="n">
        <v>807.89</v>
      </c>
      <c r="BL550" s="493" t="n">
        <v>2246.26</v>
      </c>
      <c r="BM550" s="493" t="n">
        <v>1195.34</v>
      </c>
      <c r="BN550" s="493" t="n">
        <v>1416.62</v>
      </c>
      <c r="BO550" s="493" t="n">
        <v>1568.94</v>
      </c>
      <c r="BP550" s="493" t="n">
        <v>596.95</v>
      </c>
      <c r="BQ550" s="493" t="n">
        <v>765.1</v>
      </c>
      <c r="BR550" s="493" t="n">
        <v>1901.33</v>
      </c>
      <c r="BS550" s="493" t="n">
        <v>1994.7</v>
      </c>
      <c r="BT550" s="493" t="n">
        <v>845.92</v>
      </c>
      <c r="BU550" s="493" t="n">
        <v>3791.98</v>
      </c>
      <c r="BV550" s="493" t="n">
        <v>1007.2</v>
      </c>
      <c r="BW550" s="493" t="n">
        <v>1644.86</v>
      </c>
    </row>
    <row r="551">
      <c r="A551" t="inlineStr">
        <is>
          <t>[C9C] ANGIOTENSIN-II 길항제 (단일)</t>
        </is>
      </c>
      <c r="B551" t="inlineStr">
        <is>
          <t>경동제약</t>
        </is>
      </c>
      <c r="C551" t="inlineStr">
        <is>
          <t>칸사타</t>
        </is>
      </c>
      <c r="D551" t="inlineStr">
        <is>
          <t>경동제약</t>
        </is>
      </c>
      <c r="E551" t="inlineStr">
        <is>
          <t>candesartan cilexetil</t>
        </is>
      </c>
      <c r="F551" t="inlineStr">
        <is>
          <t>의원</t>
        </is>
      </c>
      <c r="G551" t="inlineStr">
        <is>
          <t>Generic</t>
        </is>
      </c>
      <c r="H551" s="493" t="n">
        <v>237101.05</v>
      </c>
      <c r="I551" s="493" t="n">
        <v>283042.88</v>
      </c>
      <c r="J551" s="493" t="n">
        <v>311834.17</v>
      </c>
      <c r="K551" s="493" t="n">
        <v>306401.17</v>
      </c>
      <c r="L551" s="493" t="n">
        <v>306767.22</v>
      </c>
      <c r="M551" s="493" t="n">
        <v>310510.66</v>
      </c>
      <c r="N551" s="493" t="n">
        <v>324705.67</v>
      </c>
      <c r="O551" s="493" t="n">
        <v>295749.03</v>
      </c>
      <c r="P551" s="493" t="n">
        <v>297270.53</v>
      </c>
      <c r="Q551" s="493" t="n">
        <v>287543.11</v>
      </c>
      <c r="R551" s="493" t="n">
        <v>327060.69</v>
      </c>
      <c r="S551" s="493" t="n">
        <v>376205.63</v>
      </c>
      <c r="T551" s="493" t="n">
        <v>344532.75</v>
      </c>
      <c r="U551" s="493" t="n">
        <v>321690.06</v>
      </c>
      <c r="V551" s="493" t="n">
        <v>342671.05</v>
      </c>
      <c r="W551" s="493" t="n">
        <v>305546.43</v>
      </c>
      <c r="X551" s="493" t="n">
        <v>340088.78</v>
      </c>
      <c r="Y551" s="493" t="n">
        <v>323224.29</v>
      </c>
      <c r="Z551" s="493" t="n">
        <v>331487.24</v>
      </c>
      <c r="AA551" s="493" t="n">
        <v>340117.48</v>
      </c>
      <c r="AB551" s="493" t="n">
        <v>327700.05</v>
      </c>
      <c r="AC551" s="493" t="n">
        <v>335569.28</v>
      </c>
      <c r="AD551" s="493" t="n">
        <v>345751.68</v>
      </c>
      <c r="AE551" s="493" t="n">
        <v>347192.21</v>
      </c>
      <c r="AF551" s="493" t="n">
        <v>327545.62</v>
      </c>
      <c r="AG551" s="493" t="n">
        <v>307161.97</v>
      </c>
      <c r="AH551" s="493" t="n">
        <v>338558.38</v>
      </c>
      <c r="AI551" s="493" t="n">
        <v>326948.23</v>
      </c>
      <c r="AJ551" s="493" t="n">
        <v>355621.61</v>
      </c>
      <c r="AK551" s="493" t="n">
        <v>325100.59</v>
      </c>
      <c r="AL551" s="493" t="n">
        <v>348092.62</v>
      </c>
      <c r="AM551" s="493" t="n">
        <v>329216.67</v>
      </c>
      <c r="AN551" s="493" t="n">
        <v>336980.33</v>
      </c>
      <c r="AO551" s="493" t="n">
        <v>347854.26</v>
      </c>
      <c r="AP551" s="493" t="n">
        <v>332874.07</v>
      </c>
      <c r="AQ551" s="493" t="n">
        <v>355281.43</v>
      </c>
      <c r="AR551" s="493" t="n">
        <v>347514.94</v>
      </c>
      <c r="AS551" s="493" t="n">
        <v>335350.36</v>
      </c>
      <c r="AT551" s="493" t="n">
        <v>337882.66</v>
      </c>
      <c r="AU551" s="493" t="n">
        <v>381591.45</v>
      </c>
      <c r="AV551" s="493" t="n">
        <v>370502.23</v>
      </c>
      <c r="AW551" s="493" t="n">
        <v>339677.89</v>
      </c>
      <c r="AX551" s="493" t="n">
        <v>369200.75</v>
      </c>
      <c r="AY551" s="493" t="n">
        <v>383204.16</v>
      </c>
      <c r="AZ551" s="493" t="n">
        <v>343266.73</v>
      </c>
      <c r="BA551" s="493" t="n">
        <v>389280.35</v>
      </c>
      <c r="BB551" s="493" t="n">
        <v>377766.57</v>
      </c>
      <c r="BC551" s="493" t="n">
        <v>417017.72</v>
      </c>
      <c r="BD551" s="493" t="n">
        <v>367858.01</v>
      </c>
      <c r="BE551" s="493" t="n">
        <v>356475.92</v>
      </c>
      <c r="BF551" s="493" t="n">
        <v>365408.87</v>
      </c>
      <c r="BG551" s="493" t="n">
        <v>383850.92</v>
      </c>
      <c r="BH551" s="493" t="n">
        <v>378268.63</v>
      </c>
      <c r="BI551" s="493" t="n">
        <v>342104.33</v>
      </c>
      <c r="BJ551" s="493" t="n">
        <v>391652.59</v>
      </c>
      <c r="BK551" s="493" t="n">
        <v>337893.16</v>
      </c>
      <c r="BL551" s="493" t="n">
        <v>417456.41</v>
      </c>
      <c r="BM551" s="493" t="n">
        <v>355271.25</v>
      </c>
      <c r="BN551" s="493" t="n">
        <v>346125.19</v>
      </c>
      <c r="BO551" s="493" t="n">
        <v>363862.09</v>
      </c>
      <c r="BP551" s="493" t="n">
        <v>379022.26</v>
      </c>
      <c r="BQ551" s="493" t="n">
        <v>326460.74</v>
      </c>
      <c r="BR551" s="493" t="n">
        <v>360891.89</v>
      </c>
      <c r="BS551" s="493" t="n">
        <v>362757.06</v>
      </c>
      <c r="BT551" s="493" t="n">
        <v>355203.62</v>
      </c>
      <c r="BU551" s="493" t="n">
        <v>369518.54</v>
      </c>
      <c r="BV551" s="493" t="n">
        <v>396284.02</v>
      </c>
      <c r="BW551" s="493" t="n">
        <v>364047.15</v>
      </c>
    </row>
    <row r="552">
      <c r="A552" t="inlineStr">
        <is>
          <t>[C9C] ANGIOTENSIN-II 길항제 (단일)</t>
        </is>
      </c>
      <c r="B552" t="inlineStr">
        <is>
          <t>경동제약</t>
        </is>
      </c>
      <c r="C552" t="inlineStr">
        <is>
          <t>칸사타</t>
        </is>
      </c>
      <c r="D552" t="inlineStr">
        <is>
          <t>경동제약</t>
        </is>
      </c>
      <c r="E552" t="inlineStr">
        <is>
          <t>candesartan cilexetil</t>
        </is>
      </c>
      <c r="F552" t="inlineStr">
        <is>
          <t>보건소</t>
        </is>
      </c>
      <c r="G552" t="inlineStr">
        <is>
          <t>Generic</t>
        </is>
      </c>
      <c r="H552" s="493" t="n">
        <v>12122.4</v>
      </c>
      <c r="I552" s="493" t="n">
        <v>1242.3</v>
      </c>
      <c r="J552" s="493" t="n">
        <v>5546.7</v>
      </c>
      <c r="K552" s="493" t="n">
        <v>1826.7</v>
      </c>
      <c r="L552" s="493" t="n">
        <v>150.3</v>
      </c>
      <c r="M552" s="493" t="n">
        <v>987.3</v>
      </c>
      <c r="N552" s="493" t="n">
        <v>1473</v>
      </c>
      <c r="O552" s="493" t="n">
        <v>275.7</v>
      </c>
      <c r="P552" s="493" t="n">
        <v>1156.2</v>
      </c>
      <c r="Q552" s="493" t="n">
        <v>1116.3</v>
      </c>
      <c r="R552" s="493" t="n">
        <v>1903.8</v>
      </c>
      <c r="S552" s="493" t="n">
        <v>1348.35</v>
      </c>
      <c r="T552" s="493" t="n">
        <v>406.8</v>
      </c>
      <c r="U552" s="493" t="n">
        <v>1237.2</v>
      </c>
      <c r="V552" s="493" t="n">
        <v>700.2</v>
      </c>
      <c r="W552" s="493" t="n">
        <v>323.7</v>
      </c>
      <c r="X552" s="493" t="n">
        <v>720.6</v>
      </c>
      <c r="Y552" s="493" t="n">
        <v>1316.1</v>
      </c>
      <c r="Z552" s="493" t="n">
        <v>1454.25</v>
      </c>
      <c r="AA552" s="493" t="n">
        <v>1266</v>
      </c>
      <c r="AB552" s="493" t="n">
        <v>1305.6</v>
      </c>
      <c r="AC552" s="493" t="n">
        <v>1072.8</v>
      </c>
      <c r="AD552" s="493" t="n">
        <v>2377.2</v>
      </c>
      <c r="AE552" s="493" t="n">
        <v>743.4</v>
      </c>
      <c r="AF552" s="493" t="n">
        <v>325.8</v>
      </c>
      <c r="AG552" s="493" t="n">
        <v>1416.9</v>
      </c>
      <c r="AH552" s="493" t="n">
        <v>1550.4</v>
      </c>
      <c r="AI552" s="493" t="n">
        <v>0.6</v>
      </c>
      <c r="AJ552" s="493" t="n">
        <v>1254.6</v>
      </c>
      <c r="AK552" s="493" t="n">
        <v>1042.95</v>
      </c>
      <c r="AL552" s="493" t="n">
        <v>1070.4</v>
      </c>
      <c r="AM552" s="493" t="n">
        <v>2311.95</v>
      </c>
      <c r="AN552" s="493" t="n">
        <v>1239.15</v>
      </c>
      <c r="AO552" s="493" t="n">
        <v>2489.7</v>
      </c>
      <c r="AP552" s="493" t="n">
        <v>1024.65</v>
      </c>
      <c r="AQ552" s="493" t="n">
        <v>1700.4</v>
      </c>
      <c r="AR552" s="493" t="n">
        <v>1262.4</v>
      </c>
      <c r="AS552" s="493" t="n">
        <v>561.75</v>
      </c>
      <c r="AT552" s="493" t="n">
        <v>2362.44</v>
      </c>
      <c r="AU552" s="493" t="n">
        <v>1218.6</v>
      </c>
      <c r="AV552" s="493" t="n">
        <v>377.85</v>
      </c>
      <c r="AW552" s="493" t="n">
        <v>445.8</v>
      </c>
      <c r="AX552" s="493" t="n">
        <v>1209.75</v>
      </c>
      <c r="AY552" s="493" t="n">
        <v>990</v>
      </c>
      <c r="AZ552" s="493" t="n">
        <v>1692.15</v>
      </c>
      <c r="BA552" s="493" t="n">
        <v>2124</v>
      </c>
      <c r="BB552" s="493" t="n">
        <v>1131</v>
      </c>
      <c r="BC552" s="493" t="n">
        <v>645.3</v>
      </c>
      <c r="BD552" s="493" t="n">
        <v>536.25</v>
      </c>
      <c r="BE552" s="493" t="n">
        <v>908.98</v>
      </c>
      <c r="BF552" s="493" t="n">
        <v>1585.2</v>
      </c>
      <c r="BG552" s="493" t="n">
        <v>573.3</v>
      </c>
      <c r="BH552" s="493" t="n">
        <v>331.86</v>
      </c>
      <c r="BI552" s="493" t="n">
        <v>1100.7</v>
      </c>
      <c r="BJ552" s="493" t="n">
        <v>1068.9</v>
      </c>
      <c r="BK552" s="493" t="n">
        <v>1058.4</v>
      </c>
      <c r="BL552" s="493" t="n">
        <v>791.7</v>
      </c>
      <c r="BM552" s="493" t="n">
        <v>818.7</v>
      </c>
      <c r="BN552" s="493" t="n">
        <v>698.4</v>
      </c>
      <c r="BO552" s="493" t="n">
        <v>1845.9</v>
      </c>
      <c r="BP552" s="493" t="n">
        <v>1301.7</v>
      </c>
      <c r="BQ552" s="493" t="n">
        <v>1482.9</v>
      </c>
      <c r="BR552" s="493" t="n">
        <v>1466.1</v>
      </c>
      <c r="BS552" s="493" t="n">
        <v>177</v>
      </c>
      <c r="BT552" s="493" t="n">
        <v>1047.6</v>
      </c>
      <c r="BU552" s="493" t="n">
        <v>594.6</v>
      </c>
      <c r="BV552" s="493" t="n">
        <v>2078.1</v>
      </c>
      <c r="BW552" s="493" t="n">
        <v>190.2</v>
      </c>
    </row>
    <row r="553">
      <c r="A553" t="inlineStr">
        <is>
          <t>[C9C] ANGIOTENSIN-II 길항제 (단일)</t>
        </is>
      </c>
      <c r="B553" t="inlineStr">
        <is>
          <t>경동제약</t>
        </is>
      </c>
      <c r="C553" t="inlineStr">
        <is>
          <t>텔카딘</t>
        </is>
      </c>
      <c r="D553" t="inlineStr">
        <is>
          <t>경동제약</t>
        </is>
      </c>
      <c r="E553" t="inlineStr">
        <is>
          <t>telmisartan</t>
        </is>
      </c>
      <c r="F553" t="inlineStr">
        <is>
          <t>종합병원</t>
        </is>
      </c>
      <c r="G553" t="inlineStr">
        <is>
          <t>Generic</t>
        </is>
      </c>
      <c r="H553" s="493" t="n">
        <v>0</v>
      </c>
      <c r="I553" s="493" t="n">
        <v>0</v>
      </c>
      <c r="J553" s="493" t="n">
        <v>0</v>
      </c>
      <c r="K553" s="493" t="n">
        <v>0</v>
      </c>
      <c r="L553" s="493" t="n">
        <v>0</v>
      </c>
      <c r="M553" s="493" t="n">
        <v>0</v>
      </c>
      <c r="N553" s="493" t="n">
        <v>0</v>
      </c>
      <c r="O553" s="493" t="n">
        <v>0</v>
      </c>
      <c r="P553" s="493" t="n">
        <v>0</v>
      </c>
      <c r="Q553" s="493" t="n">
        <v>0</v>
      </c>
      <c r="R553" s="493" t="n">
        <v>0</v>
      </c>
      <c r="S553" s="493" t="n">
        <v>0</v>
      </c>
      <c r="T553" s="493" t="n">
        <v>0</v>
      </c>
      <c r="U553" s="493" t="n">
        <v>0</v>
      </c>
      <c r="V553" s="493" t="n">
        <v>0</v>
      </c>
      <c r="W553" s="493" t="n">
        <v>0</v>
      </c>
      <c r="X553" s="493" t="n">
        <v>0</v>
      </c>
      <c r="Y553" s="493" t="n">
        <v>0</v>
      </c>
      <c r="Z553" s="493" t="n">
        <v>0</v>
      </c>
      <c r="AA553" s="493" t="n">
        <v>0</v>
      </c>
      <c r="AB553" s="493" t="n">
        <v>0</v>
      </c>
      <c r="AC553" s="493" t="n">
        <v>0</v>
      </c>
      <c r="AD553" s="493" t="n">
        <v>0</v>
      </c>
      <c r="AE553" s="493" t="n">
        <v>0</v>
      </c>
      <c r="AF553" s="493" t="n">
        <v>0</v>
      </c>
      <c r="AG553" s="493" t="n">
        <v>0</v>
      </c>
      <c r="AH553" s="493" t="n">
        <v>0</v>
      </c>
      <c r="AI553" s="493" t="n">
        <v>0</v>
      </c>
      <c r="AJ553" s="493" t="n">
        <v>0</v>
      </c>
      <c r="AK553" s="493" t="n">
        <v>0</v>
      </c>
      <c r="AL553" s="493" t="n">
        <v>0</v>
      </c>
      <c r="AM553" s="493" t="n">
        <v>0</v>
      </c>
      <c r="AN553" s="493" t="n">
        <v>0</v>
      </c>
      <c r="AO553" s="493" t="n">
        <v>0</v>
      </c>
      <c r="AP553" s="493" t="n">
        <v>0</v>
      </c>
      <c r="AQ553" s="493" t="n">
        <v>0</v>
      </c>
      <c r="AR553" s="493" t="n">
        <v>0</v>
      </c>
      <c r="AS553" s="493" t="n">
        <v>0</v>
      </c>
      <c r="AT553" s="493" t="n">
        <v>0</v>
      </c>
      <c r="AU553" s="493" t="n">
        <v>0</v>
      </c>
      <c r="AV553" s="493" t="n">
        <v>0</v>
      </c>
      <c r="AW553" s="493" t="n">
        <v>0</v>
      </c>
      <c r="AX553" s="493" t="n">
        <v>0</v>
      </c>
      <c r="AY553" s="493" t="n">
        <v>0</v>
      </c>
      <c r="AZ553" s="493" t="n">
        <v>0</v>
      </c>
      <c r="BA553" s="493" t="n">
        <v>0</v>
      </c>
      <c r="BB553" s="493" t="n">
        <v>0</v>
      </c>
      <c r="BC553" s="493" t="n">
        <v>0</v>
      </c>
      <c r="BD553" s="493" t="n">
        <v>0</v>
      </c>
      <c r="BE553" s="493" t="n">
        <v>0</v>
      </c>
      <c r="BF553" s="493" t="n">
        <v>0</v>
      </c>
      <c r="BG553" s="493" t="n">
        <v>0</v>
      </c>
      <c r="BH553" s="493" t="n">
        <v>0</v>
      </c>
      <c r="BI553" s="493" t="n">
        <v>0</v>
      </c>
      <c r="BJ553" s="493" t="n">
        <v>0</v>
      </c>
      <c r="BK553" s="493" t="n">
        <v>513.6</v>
      </c>
      <c r="BL553" s="493" t="n">
        <v>1810.87</v>
      </c>
      <c r="BM553" s="493" t="n">
        <v>919.8</v>
      </c>
      <c r="BN553" s="493" t="n">
        <v>0</v>
      </c>
      <c r="BO553" s="493" t="n">
        <v>0</v>
      </c>
      <c r="BP553" s="493" t="n">
        <v>0</v>
      </c>
      <c r="BQ553" s="493" t="n">
        <v>0</v>
      </c>
      <c r="BR553" s="493" t="n">
        <v>0</v>
      </c>
      <c r="BS553" s="493" t="n">
        <v>2291.4</v>
      </c>
      <c r="BT553" s="493" t="n">
        <v>0</v>
      </c>
      <c r="BU553" s="493" t="n">
        <v>0</v>
      </c>
      <c r="BV553" s="493" t="n">
        <v>0</v>
      </c>
      <c r="BW553" s="493" t="n">
        <v>0</v>
      </c>
    </row>
    <row r="554">
      <c r="A554" t="inlineStr">
        <is>
          <t>[C9C] ANGIOTENSIN-II 길항제 (단일)</t>
        </is>
      </c>
      <c r="B554" t="inlineStr">
        <is>
          <t>경동제약</t>
        </is>
      </c>
      <c r="C554" t="inlineStr">
        <is>
          <t>텔카딘</t>
        </is>
      </c>
      <c r="D554" t="inlineStr">
        <is>
          <t>경동제약</t>
        </is>
      </c>
      <c r="E554" t="inlineStr">
        <is>
          <t>telmisartan</t>
        </is>
      </c>
      <c r="F554" t="inlineStr">
        <is>
          <t>병원</t>
        </is>
      </c>
      <c r="G554" t="inlineStr">
        <is>
          <t>Generic</t>
        </is>
      </c>
      <c r="H554" s="493" t="n">
        <v>0</v>
      </c>
      <c r="I554" s="493" t="n">
        <v>0</v>
      </c>
      <c r="J554" s="493" t="n">
        <v>1017.6</v>
      </c>
      <c r="K554" s="493" t="n">
        <v>0</v>
      </c>
      <c r="L554" s="493" t="n">
        <v>188.4</v>
      </c>
      <c r="M554" s="493" t="n">
        <v>315.9</v>
      </c>
      <c r="N554" s="493" t="n">
        <v>276.45</v>
      </c>
      <c r="O554" s="493" t="n">
        <v>283.5</v>
      </c>
      <c r="P554" s="493" t="n">
        <v>758.4</v>
      </c>
      <c r="Q554" s="493" t="n">
        <v>198.6</v>
      </c>
      <c r="R554" s="493" t="n">
        <v>299.7</v>
      </c>
      <c r="S554" s="493" t="n">
        <v>1252.5</v>
      </c>
      <c r="T554" s="493" t="n">
        <v>659.1</v>
      </c>
      <c r="U554" s="493" t="n">
        <v>0</v>
      </c>
      <c r="V554" s="493" t="n">
        <v>0</v>
      </c>
      <c r="W554" s="493" t="n">
        <v>0</v>
      </c>
      <c r="X554" s="493" t="n">
        <v>0</v>
      </c>
      <c r="Y554" s="493" t="n">
        <v>1749</v>
      </c>
      <c r="Z554" s="493" t="n">
        <v>267.3</v>
      </c>
      <c r="AA554" s="493" t="n">
        <v>3192.5</v>
      </c>
      <c r="AB554" s="493" t="n">
        <v>3635.3</v>
      </c>
      <c r="AC554" s="493" t="n">
        <v>4821.5</v>
      </c>
      <c r="AD554" s="493" t="n">
        <v>4242.4</v>
      </c>
      <c r="AE554" s="493" t="n">
        <v>2163.8</v>
      </c>
      <c r="AF554" s="493" t="n">
        <v>5515.2</v>
      </c>
      <c r="AG554" s="493" t="n">
        <v>4082</v>
      </c>
      <c r="AH554" s="493" t="n">
        <v>3639.3</v>
      </c>
      <c r="AI554" s="493" t="n">
        <v>7420.86</v>
      </c>
      <c r="AJ554" s="493" t="n">
        <v>5101.1</v>
      </c>
      <c r="AK554" s="493" t="n">
        <v>5340.8</v>
      </c>
      <c r="AL554" s="493" t="n">
        <v>8793.799999999999</v>
      </c>
      <c r="AM554" s="493" t="n">
        <v>7259.7</v>
      </c>
      <c r="AN554" s="493" t="n">
        <v>5752.6</v>
      </c>
      <c r="AO554" s="493" t="n">
        <v>4821.4</v>
      </c>
      <c r="AP554" s="493" t="n">
        <v>5515.05</v>
      </c>
      <c r="AQ554" s="493" t="n">
        <v>2240</v>
      </c>
      <c r="AR554" s="493" t="n">
        <v>2020</v>
      </c>
      <c r="AS554" s="493" t="n">
        <v>1260</v>
      </c>
      <c r="AT554" s="493" t="n">
        <v>0</v>
      </c>
      <c r="AU554" s="493" t="n">
        <v>0</v>
      </c>
      <c r="AV554" s="493" t="n">
        <v>0</v>
      </c>
      <c r="AW554" s="493" t="n">
        <v>0</v>
      </c>
      <c r="AX554" s="493" t="n">
        <v>0</v>
      </c>
      <c r="AY554" s="493" t="n">
        <v>0</v>
      </c>
      <c r="AZ554" s="493" t="n">
        <v>0</v>
      </c>
      <c r="BA554" s="493" t="n">
        <v>0</v>
      </c>
      <c r="BB554" s="493" t="n">
        <v>0</v>
      </c>
      <c r="BC554" s="493" t="n">
        <v>0</v>
      </c>
      <c r="BD554" s="493" t="n">
        <v>0</v>
      </c>
      <c r="BE554" s="493" t="n">
        <v>0</v>
      </c>
      <c r="BF554" s="493" t="n">
        <v>0</v>
      </c>
      <c r="BG554" s="493" t="n">
        <v>0</v>
      </c>
      <c r="BH554" s="493" t="n">
        <v>0</v>
      </c>
      <c r="BI554" s="493" t="n">
        <v>0</v>
      </c>
      <c r="BJ554" s="493" t="n">
        <v>0</v>
      </c>
      <c r="BK554" s="493" t="n">
        <v>0</v>
      </c>
      <c r="BL554" s="493" t="n">
        <v>0</v>
      </c>
      <c r="BM554" s="493" t="n">
        <v>0</v>
      </c>
      <c r="BN554" s="493" t="n">
        <v>0</v>
      </c>
      <c r="BO554" s="493" t="n">
        <v>0</v>
      </c>
      <c r="BP554" s="493" t="n">
        <v>0</v>
      </c>
      <c r="BQ554" s="493" t="n">
        <v>58.2</v>
      </c>
      <c r="BR554" s="493" t="n">
        <v>0</v>
      </c>
      <c r="BS554" s="493" t="n">
        <v>904.5</v>
      </c>
      <c r="BT554" s="493" t="n">
        <v>893</v>
      </c>
      <c r="BU554" s="493" t="n">
        <v>1146.48</v>
      </c>
      <c r="BV554" s="493" t="n">
        <v>3610.17</v>
      </c>
      <c r="BW554" s="493" t="n">
        <v>2285.39</v>
      </c>
    </row>
    <row r="555">
      <c r="A555" t="inlineStr">
        <is>
          <t>[C9C] ANGIOTENSIN-II 길항제 (단일)</t>
        </is>
      </c>
      <c r="B555" t="inlineStr">
        <is>
          <t>경동제약</t>
        </is>
      </c>
      <c r="C555" t="inlineStr">
        <is>
          <t>텔카딘</t>
        </is>
      </c>
      <c r="D555" t="inlineStr">
        <is>
          <t>경동제약</t>
        </is>
      </c>
      <c r="E555" t="inlineStr">
        <is>
          <t>telmisartan</t>
        </is>
      </c>
      <c r="F555" t="inlineStr">
        <is>
          <t>의원</t>
        </is>
      </c>
      <c r="G555" t="inlineStr">
        <is>
          <t>Generic</t>
        </is>
      </c>
      <c r="H555" s="493" t="n">
        <v>18758.4</v>
      </c>
      <c r="I555" s="493" t="n">
        <v>14589.06</v>
      </c>
      <c r="J555" s="493" t="n">
        <v>17685.22</v>
      </c>
      <c r="K555" s="493" t="n">
        <v>18470.93</v>
      </c>
      <c r="L555" s="493" t="n">
        <v>18839.64</v>
      </c>
      <c r="M555" s="493" t="n">
        <v>19251.12</v>
      </c>
      <c r="N555" s="493" t="n">
        <v>19226.44</v>
      </c>
      <c r="O555" s="493" t="n">
        <v>17416.21</v>
      </c>
      <c r="P555" s="493" t="n">
        <v>20099.49</v>
      </c>
      <c r="Q555" s="493" t="n">
        <v>19436.72</v>
      </c>
      <c r="R555" s="493" t="n">
        <v>25225.88</v>
      </c>
      <c r="S555" s="493" t="n">
        <v>37306.64</v>
      </c>
      <c r="T555" s="493" t="n">
        <v>19344.86</v>
      </c>
      <c r="U555" s="493" t="n">
        <v>6993.3</v>
      </c>
      <c r="V555" s="493" t="n">
        <v>9774.200000000001</v>
      </c>
      <c r="W555" s="493" t="n">
        <v>10660.4</v>
      </c>
      <c r="X555" s="493" t="n">
        <v>20303.96</v>
      </c>
      <c r="Y555" s="493" t="n">
        <v>25246.82</v>
      </c>
      <c r="Z555" s="493" t="n">
        <v>23457.6</v>
      </c>
      <c r="AA555" s="493" t="n">
        <v>24597</v>
      </c>
      <c r="AB555" s="493" t="n">
        <v>22456.14</v>
      </c>
      <c r="AC555" s="493" t="n">
        <v>26153.05</v>
      </c>
      <c r="AD555" s="493" t="n">
        <v>25025.34</v>
      </c>
      <c r="AE555" s="493" t="n">
        <v>25816.25</v>
      </c>
      <c r="AF555" s="493" t="n">
        <v>30568.39</v>
      </c>
      <c r="AG555" s="493" t="n">
        <v>26804.45</v>
      </c>
      <c r="AH555" s="493" t="n">
        <v>32077.07</v>
      </c>
      <c r="AI555" s="493" t="n">
        <v>27890.37</v>
      </c>
      <c r="AJ555" s="493" t="n">
        <v>34714.89</v>
      </c>
      <c r="AK555" s="493" t="n">
        <v>31925.98</v>
      </c>
      <c r="AL555" s="493" t="n">
        <v>29273.94</v>
      </c>
      <c r="AM555" s="493" t="n">
        <v>23775.28</v>
      </c>
      <c r="AN555" s="493" t="n">
        <v>17110.98</v>
      </c>
      <c r="AO555" s="493" t="n">
        <v>11598.85</v>
      </c>
      <c r="AP555" s="493" t="n">
        <v>10049.14</v>
      </c>
      <c r="AQ555" s="493" t="n">
        <v>6236.6</v>
      </c>
      <c r="AR555" s="493" t="n">
        <v>4296.15</v>
      </c>
      <c r="AS555" s="493" t="n">
        <v>2282.7</v>
      </c>
      <c r="AT555" s="493" t="n">
        <v>0</v>
      </c>
      <c r="AU555" s="493" t="n">
        <v>0</v>
      </c>
      <c r="AV555" s="493" t="n">
        <v>0</v>
      </c>
      <c r="AW555" s="493" t="n">
        <v>0</v>
      </c>
      <c r="AX555" s="493" t="n">
        <v>0</v>
      </c>
      <c r="AY555" s="493" t="n">
        <v>0</v>
      </c>
      <c r="AZ555" s="493" t="n">
        <v>0</v>
      </c>
      <c r="BA555" s="493" t="n">
        <v>0</v>
      </c>
      <c r="BB555" s="493" t="n">
        <v>0</v>
      </c>
      <c r="BC555" s="493" t="n">
        <v>0</v>
      </c>
      <c r="BD555" s="493" t="n">
        <v>0</v>
      </c>
      <c r="BE555" s="493" t="n">
        <v>0</v>
      </c>
      <c r="BF555" s="493" t="n">
        <v>0</v>
      </c>
      <c r="BG555" s="493" t="n">
        <v>0</v>
      </c>
      <c r="BH555" s="493" t="n">
        <v>0</v>
      </c>
      <c r="BI555" s="493" t="n">
        <v>0</v>
      </c>
      <c r="BJ555" s="493" t="n">
        <v>0</v>
      </c>
      <c r="BK555" s="493" t="n">
        <v>6529.13</v>
      </c>
      <c r="BL555" s="493" t="n">
        <v>29229.1</v>
      </c>
      <c r="BM555" s="493" t="n">
        <v>28733.6</v>
      </c>
      <c r="BN555" s="493" t="n">
        <v>31494.26</v>
      </c>
      <c r="BO555" s="493" t="n">
        <v>26823.33</v>
      </c>
      <c r="BP555" s="493" t="n">
        <v>32515.38</v>
      </c>
      <c r="BQ555" s="493" t="n">
        <v>32119.42</v>
      </c>
      <c r="BR555" s="493" t="n">
        <v>38216.84</v>
      </c>
      <c r="BS555" s="493" t="n">
        <v>52908.44</v>
      </c>
      <c r="BT555" s="493" t="n">
        <v>57462.57</v>
      </c>
      <c r="BU555" s="493" t="n">
        <v>71914.28</v>
      </c>
      <c r="BV555" s="493" t="n">
        <v>90449.75</v>
      </c>
      <c r="BW555" s="493" t="n">
        <v>111383.09</v>
      </c>
    </row>
    <row r="556">
      <c r="A556" t="inlineStr">
        <is>
          <t>[C9C] ANGIOTENSIN-II 길항제 (단일)</t>
        </is>
      </c>
      <c r="B556" t="inlineStr">
        <is>
          <t>경동제약</t>
        </is>
      </c>
      <c r="C556" t="inlineStr">
        <is>
          <t>텔카딘</t>
        </is>
      </c>
      <c r="D556" t="inlineStr">
        <is>
          <t>경동제약</t>
        </is>
      </c>
      <c r="E556" t="inlineStr">
        <is>
          <t>telmisartan</t>
        </is>
      </c>
      <c r="F556" t="inlineStr">
        <is>
          <t>보건소</t>
        </is>
      </c>
      <c r="G556" t="inlineStr">
        <is>
          <t>Generic</t>
        </is>
      </c>
      <c r="H556" s="493" t="n">
        <v>0</v>
      </c>
      <c r="I556" s="493" t="n">
        <v>0</v>
      </c>
      <c r="J556" s="493" t="n">
        <v>338.4</v>
      </c>
      <c r="K556" s="493" t="n">
        <v>0</v>
      </c>
      <c r="L556" s="493" t="n">
        <v>396.6</v>
      </c>
      <c r="M556" s="493" t="n">
        <v>0</v>
      </c>
      <c r="N556" s="493" t="n">
        <v>379.2</v>
      </c>
      <c r="O556" s="493" t="n">
        <v>599.4</v>
      </c>
      <c r="P556" s="493" t="n">
        <v>1166.4</v>
      </c>
      <c r="Q556" s="493" t="n">
        <v>170.4</v>
      </c>
      <c r="R556" s="493" t="n">
        <v>126.6</v>
      </c>
      <c r="S556" s="493" t="n">
        <v>692.7</v>
      </c>
      <c r="T556" s="493" t="n">
        <v>1468.8</v>
      </c>
      <c r="U556" s="493" t="n">
        <v>187.2</v>
      </c>
      <c r="V556" s="493" t="n">
        <v>127.2</v>
      </c>
      <c r="W556" s="493" t="n">
        <v>2553.6</v>
      </c>
      <c r="X556" s="493" t="n">
        <v>329.7</v>
      </c>
      <c r="Y556" s="493" t="n">
        <v>736.5</v>
      </c>
      <c r="Z556" s="493" t="n">
        <v>1813.5</v>
      </c>
      <c r="AA556" s="493" t="n">
        <v>646.8</v>
      </c>
      <c r="AB556" s="493" t="n">
        <v>548.4</v>
      </c>
      <c r="AC556" s="493" t="n">
        <v>2649.6</v>
      </c>
      <c r="AD556" s="493" t="n">
        <v>298.2</v>
      </c>
      <c r="AE556" s="493" t="n">
        <v>1115.1</v>
      </c>
      <c r="AF556" s="493" t="n">
        <v>1669.2</v>
      </c>
      <c r="AG556" s="493" t="n">
        <v>1419</v>
      </c>
      <c r="AH556" s="493" t="n">
        <v>462.6</v>
      </c>
      <c r="AI556" s="493" t="n">
        <v>1507.8</v>
      </c>
      <c r="AJ556" s="493" t="n">
        <v>1826.4</v>
      </c>
      <c r="AK556" s="493" t="n">
        <v>726</v>
      </c>
      <c r="AL556" s="493" t="n">
        <v>1782</v>
      </c>
      <c r="AM556" s="493" t="n">
        <v>1982.91</v>
      </c>
      <c r="AN556" s="493" t="n">
        <v>1878.9</v>
      </c>
      <c r="AO556" s="493" t="n">
        <v>2546.4</v>
      </c>
      <c r="AP556" s="493" t="n">
        <v>1833.6</v>
      </c>
      <c r="AQ556" s="493" t="n">
        <v>805.2</v>
      </c>
      <c r="AR556" s="493" t="n">
        <v>544.5</v>
      </c>
      <c r="AS556" s="493" t="n">
        <v>0</v>
      </c>
      <c r="AT556" s="493" t="n">
        <v>0</v>
      </c>
      <c r="AU556" s="493" t="n">
        <v>0</v>
      </c>
      <c r="AV556" s="493" t="n">
        <v>0</v>
      </c>
      <c r="AW556" s="493" t="n">
        <v>0</v>
      </c>
      <c r="AX556" s="493" t="n">
        <v>0</v>
      </c>
      <c r="AY556" s="493" t="n">
        <v>0</v>
      </c>
      <c r="AZ556" s="493" t="n">
        <v>0</v>
      </c>
      <c r="BA556" s="493" t="n">
        <v>0</v>
      </c>
      <c r="BB556" s="493" t="n">
        <v>0</v>
      </c>
      <c r="BC556" s="493" t="n">
        <v>0</v>
      </c>
      <c r="BD556" s="493" t="n">
        <v>0</v>
      </c>
      <c r="BE556" s="493" t="n">
        <v>0</v>
      </c>
      <c r="BF556" s="493" t="n">
        <v>0</v>
      </c>
      <c r="BG556" s="493" t="n">
        <v>0</v>
      </c>
      <c r="BH556" s="493" t="n">
        <v>0</v>
      </c>
      <c r="BI556" s="493" t="n">
        <v>0</v>
      </c>
      <c r="BJ556" s="493" t="n">
        <v>0</v>
      </c>
      <c r="BK556" s="493" t="n">
        <v>0</v>
      </c>
      <c r="BL556" s="493" t="n">
        <v>0</v>
      </c>
      <c r="BM556" s="493" t="n">
        <v>0</v>
      </c>
      <c r="BN556" s="493" t="n">
        <v>0</v>
      </c>
      <c r="BO556" s="493" t="n">
        <v>157.5</v>
      </c>
      <c r="BP556" s="493" t="n">
        <v>108.6</v>
      </c>
      <c r="BQ556" s="493" t="n">
        <v>626.1</v>
      </c>
      <c r="BR556" s="493" t="n">
        <v>0</v>
      </c>
      <c r="BS556" s="493" t="n">
        <v>820.8</v>
      </c>
      <c r="BT556" s="493" t="n">
        <v>0</v>
      </c>
      <c r="BU556" s="493" t="n">
        <v>2251.5</v>
      </c>
      <c r="BV556" s="493" t="n">
        <v>0</v>
      </c>
      <c r="BW556" s="493" t="n">
        <v>2070.6</v>
      </c>
    </row>
    <row r="557">
      <c r="A557" t="inlineStr">
        <is>
          <t>[C9C] ANGIOTENSIN-II 길항제 (단일)</t>
        </is>
      </c>
      <c r="B557" t="inlineStr">
        <is>
          <t>경동제약</t>
        </is>
      </c>
      <c r="C557" t="inlineStr">
        <is>
          <t>텔카딘</t>
        </is>
      </c>
      <c r="D557" t="inlineStr">
        <is>
          <t>경동제약</t>
        </is>
      </c>
      <c r="E557" t="inlineStr">
        <is>
          <t>telmisartan</t>
        </is>
      </c>
      <c r="F557" t="inlineStr">
        <is>
          <t>기타(치과의원, 치과병원 등)</t>
        </is>
      </c>
      <c r="G557" t="inlineStr">
        <is>
          <t>Generic</t>
        </is>
      </c>
      <c r="H557" s="493" t="n">
        <v>0</v>
      </c>
      <c r="I557" s="493" t="n">
        <v>0</v>
      </c>
      <c r="J557" s="493" t="n">
        <v>0</v>
      </c>
      <c r="K557" s="493" t="n">
        <v>0</v>
      </c>
      <c r="L557" s="493" t="n">
        <v>0</v>
      </c>
      <c r="M557" s="493" t="n">
        <v>0</v>
      </c>
      <c r="N557" s="493" t="n">
        <v>0</v>
      </c>
      <c r="O557" s="493" t="n">
        <v>0</v>
      </c>
      <c r="P557" s="493" t="n">
        <v>0</v>
      </c>
      <c r="Q557" s="493" t="n">
        <v>0</v>
      </c>
      <c r="R557" s="493" t="n">
        <v>0</v>
      </c>
      <c r="S557" s="493" t="n">
        <v>0</v>
      </c>
      <c r="T557" s="493" t="n">
        <v>0</v>
      </c>
      <c r="U557" s="493" t="n">
        <v>0</v>
      </c>
      <c r="V557" s="493" t="n">
        <v>0</v>
      </c>
      <c r="W557" s="493" t="n">
        <v>0</v>
      </c>
      <c r="X557" s="493" t="n">
        <v>0</v>
      </c>
      <c r="Y557" s="493" t="n">
        <v>0</v>
      </c>
      <c r="Z557" s="493" t="n">
        <v>0</v>
      </c>
      <c r="AA557" s="493" t="n">
        <v>0</v>
      </c>
      <c r="AB557" s="493" t="n">
        <v>0</v>
      </c>
      <c r="AC557" s="493" t="n">
        <v>0</v>
      </c>
      <c r="AD557" s="493" t="n">
        <v>0</v>
      </c>
      <c r="AE557" s="493" t="n">
        <v>0</v>
      </c>
      <c r="AF557" s="493" t="n">
        <v>0</v>
      </c>
      <c r="AG557" s="493" t="n">
        <v>0</v>
      </c>
      <c r="AH557" s="493" t="n">
        <v>0</v>
      </c>
      <c r="AI557" s="493" t="n">
        <v>0</v>
      </c>
      <c r="AJ557" s="493" t="n">
        <v>0</v>
      </c>
      <c r="AK557" s="493" t="n">
        <v>0</v>
      </c>
      <c r="AL557" s="493" t="n">
        <v>0</v>
      </c>
      <c r="AM557" s="493" t="n">
        <v>0</v>
      </c>
      <c r="AN557" s="493" t="n">
        <v>0</v>
      </c>
      <c r="AO557" s="493" t="n">
        <v>0</v>
      </c>
      <c r="AP557" s="493" t="n">
        <v>0</v>
      </c>
      <c r="AQ557" s="493" t="n">
        <v>0</v>
      </c>
      <c r="AR557" s="493" t="n">
        <v>0</v>
      </c>
      <c r="AS557" s="493" t="n">
        <v>0</v>
      </c>
      <c r="AT557" s="493" t="n">
        <v>0</v>
      </c>
      <c r="AU557" s="493" t="n">
        <v>0</v>
      </c>
      <c r="AV557" s="493" t="n">
        <v>0</v>
      </c>
      <c r="AW557" s="493" t="n">
        <v>0</v>
      </c>
      <c r="AX557" s="493" t="n">
        <v>0</v>
      </c>
      <c r="AY557" s="493" t="n">
        <v>0</v>
      </c>
      <c r="AZ557" s="493" t="n">
        <v>0</v>
      </c>
      <c r="BA557" s="493" t="n">
        <v>0</v>
      </c>
      <c r="BB557" s="493" t="n">
        <v>0</v>
      </c>
      <c r="BC557" s="493" t="n">
        <v>0</v>
      </c>
      <c r="BD557" s="493" t="n">
        <v>0</v>
      </c>
      <c r="BE557" s="493" t="n">
        <v>0</v>
      </c>
      <c r="BF557" s="493" t="n">
        <v>0</v>
      </c>
      <c r="BG557" s="493" t="n">
        <v>0</v>
      </c>
      <c r="BH557" s="493" t="n">
        <v>0</v>
      </c>
      <c r="BI557" s="493" t="n">
        <v>0</v>
      </c>
      <c r="BJ557" s="493" t="n">
        <v>0</v>
      </c>
      <c r="BK557" s="493" t="n">
        <v>0</v>
      </c>
      <c r="BL557" s="493" t="n">
        <v>0</v>
      </c>
      <c r="BM557" s="493" t="n">
        <v>0</v>
      </c>
      <c r="BN557" s="493" t="n">
        <v>0</v>
      </c>
      <c r="BO557" s="493" t="n">
        <v>0</v>
      </c>
      <c r="BP557" s="493" t="n">
        <v>168.6</v>
      </c>
      <c r="BQ557" s="493" t="n">
        <v>0</v>
      </c>
      <c r="BR557" s="493" t="n">
        <v>0</v>
      </c>
      <c r="BS557" s="493" t="n">
        <v>0</v>
      </c>
      <c r="BT557" s="493" t="n">
        <v>0</v>
      </c>
      <c r="BU557" s="493" t="n">
        <v>0</v>
      </c>
      <c r="BV557" s="493" t="n">
        <v>157.2</v>
      </c>
      <c r="BW557" s="493" t="n">
        <v>0</v>
      </c>
    </row>
    <row r="558">
      <c r="A558" t="inlineStr">
        <is>
          <t>[C9C] ANGIOTENSIN-II 길항제 (단일)</t>
        </is>
      </c>
      <c r="B558" t="inlineStr">
        <is>
          <t>경보제약</t>
        </is>
      </c>
      <c r="C558" t="inlineStr">
        <is>
          <t>오르메탄</t>
        </is>
      </c>
      <c r="D558" t="inlineStr">
        <is>
          <t>경보제약</t>
        </is>
      </c>
      <c r="E558" t="inlineStr">
        <is>
          <t>olmesartan medoxomil</t>
        </is>
      </c>
      <c r="F558" t="inlineStr">
        <is>
          <t>상급종합병원</t>
        </is>
      </c>
      <c r="G558" t="inlineStr">
        <is>
          <t>Generic</t>
        </is>
      </c>
      <c r="H558" s="493" t="n">
        <v>0</v>
      </c>
      <c r="I558" s="493" t="n">
        <v>0</v>
      </c>
      <c r="J558" s="493" t="n">
        <v>0</v>
      </c>
      <c r="K558" s="493" t="n">
        <v>0</v>
      </c>
      <c r="L558" s="493" t="n">
        <v>0</v>
      </c>
      <c r="M558" s="493" t="n">
        <v>0</v>
      </c>
      <c r="N558" s="493" t="n">
        <v>0</v>
      </c>
      <c r="O558" s="493" t="n">
        <v>0</v>
      </c>
      <c r="P558" s="493" t="n">
        <v>0</v>
      </c>
      <c r="Q558" s="493" t="n">
        <v>0</v>
      </c>
      <c r="R558" s="493" t="n">
        <v>0</v>
      </c>
      <c r="S558" s="493" t="n">
        <v>0</v>
      </c>
      <c r="T558" s="493" t="n">
        <v>0</v>
      </c>
      <c r="U558" s="493" t="n">
        <v>0</v>
      </c>
      <c r="V558" s="493" t="n">
        <v>0</v>
      </c>
      <c r="W558" s="493" t="n">
        <v>0</v>
      </c>
      <c r="X558" s="493" t="n">
        <v>0</v>
      </c>
      <c r="Y558" s="493" t="n">
        <v>0</v>
      </c>
      <c r="Z558" s="493" t="n">
        <v>0</v>
      </c>
      <c r="AA558" s="493" t="n">
        <v>0</v>
      </c>
      <c r="AB558" s="493" t="n">
        <v>0</v>
      </c>
      <c r="AC558" s="493" t="n">
        <v>0</v>
      </c>
      <c r="AD558" s="493" t="n">
        <v>0</v>
      </c>
      <c r="AE558" s="493" t="n">
        <v>0</v>
      </c>
      <c r="AF558" s="493" t="n">
        <v>0</v>
      </c>
      <c r="AG558" s="493" t="n">
        <v>0</v>
      </c>
      <c r="AH558" s="493" t="n">
        <v>0</v>
      </c>
      <c r="AI558" s="493" t="n">
        <v>0</v>
      </c>
      <c r="AJ558" s="493" t="n">
        <v>0</v>
      </c>
      <c r="AK558" s="493" t="n">
        <v>0</v>
      </c>
      <c r="AL558" s="493" t="n">
        <v>0</v>
      </c>
      <c r="AM558" s="493" t="n">
        <v>0</v>
      </c>
      <c r="AN558" s="493" t="n">
        <v>0</v>
      </c>
      <c r="AO558" s="493" t="n">
        <v>0</v>
      </c>
      <c r="AP558" s="493" t="n">
        <v>0</v>
      </c>
      <c r="AQ558" s="493" t="n">
        <v>0</v>
      </c>
      <c r="AR558" s="493" t="n">
        <v>0</v>
      </c>
      <c r="AS558" s="493" t="n">
        <v>0</v>
      </c>
      <c r="AT558" s="493" t="n">
        <v>0</v>
      </c>
      <c r="AU558" s="493" t="n">
        <v>0</v>
      </c>
      <c r="AV558" s="493" t="n">
        <v>0</v>
      </c>
      <c r="AW558" s="493" t="n">
        <v>412</v>
      </c>
      <c r="AX558" s="493" t="n">
        <v>0</v>
      </c>
      <c r="AY558" s="493" t="n">
        <v>0</v>
      </c>
      <c r="AZ558" s="493" t="n">
        <v>0</v>
      </c>
      <c r="BA558" s="493" t="n">
        <v>0</v>
      </c>
      <c r="BB558" s="493" t="n">
        <v>0</v>
      </c>
      <c r="BC558" s="493" t="n">
        <v>0</v>
      </c>
      <c r="BD558" s="493" t="n">
        <v>0</v>
      </c>
      <c r="BE558" s="493" t="n">
        <v>0</v>
      </c>
      <c r="BF558" s="493" t="n">
        <v>0</v>
      </c>
      <c r="BG558" s="493" t="n">
        <v>0</v>
      </c>
      <c r="BH558" s="493" t="n">
        <v>0</v>
      </c>
      <c r="BI558" s="493" t="n">
        <v>0</v>
      </c>
      <c r="BJ558" s="493" t="n">
        <v>0</v>
      </c>
      <c r="BK558" s="493" t="n">
        <v>0</v>
      </c>
      <c r="BL558" s="493" t="n">
        <v>125.4</v>
      </c>
      <c r="BM558" s="493" t="n">
        <v>0</v>
      </c>
      <c r="BN558" s="493" t="n">
        <v>416</v>
      </c>
      <c r="BO558" s="493" t="n">
        <v>838</v>
      </c>
      <c r="BP558" s="493" t="n">
        <v>0</v>
      </c>
      <c r="BQ558" s="493" t="n">
        <v>0</v>
      </c>
      <c r="BR558" s="493" t="n">
        <v>0</v>
      </c>
      <c r="BS558" s="493" t="n">
        <v>1450.8</v>
      </c>
      <c r="BT558" s="493" t="n">
        <v>0</v>
      </c>
      <c r="BU558" s="493" t="n">
        <v>0</v>
      </c>
      <c r="BV558" s="493" t="n">
        <v>0</v>
      </c>
      <c r="BW558" s="493" t="n">
        <v>0</v>
      </c>
    </row>
    <row r="559">
      <c r="A559" t="inlineStr">
        <is>
          <t>[C9C] ANGIOTENSIN-II 길항제 (단일)</t>
        </is>
      </c>
      <c r="B559" t="inlineStr">
        <is>
          <t>경보제약</t>
        </is>
      </c>
      <c r="C559" t="inlineStr">
        <is>
          <t>오르메탄</t>
        </is>
      </c>
      <c r="D559" t="inlineStr">
        <is>
          <t>경보제약</t>
        </is>
      </c>
      <c r="E559" t="inlineStr">
        <is>
          <t>olmesartan medoxomil</t>
        </is>
      </c>
      <c r="F559" t="inlineStr">
        <is>
          <t>종합병원</t>
        </is>
      </c>
      <c r="G559" t="inlineStr">
        <is>
          <t>Generic</t>
        </is>
      </c>
      <c r="H559" s="493" t="n">
        <v>0</v>
      </c>
      <c r="I559" s="493" t="n">
        <v>0</v>
      </c>
      <c r="J559" s="493" t="n">
        <v>0</v>
      </c>
      <c r="K559" s="493" t="n">
        <v>0</v>
      </c>
      <c r="L559" s="493" t="n">
        <v>0</v>
      </c>
      <c r="M559" s="493" t="n">
        <v>0</v>
      </c>
      <c r="N559" s="493" t="n">
        <v>0</v>
      </c>
      <c r="O559" s="493" t="n">
        <v>0</v>
      </c>
      <c r="P559" s="493" t="n">
        <v>0</v>
      </c>
      <c r="Q559" s="493" t="n">
        <v>0</v>
      </c>
      <c r="R559" s="493" t="n">
        <v>0</v>
      </c>
      <c r="S559" s="493" t="n">
        <v>0</v>
      </c>
      <c r="T559" s="493" t="n">
        <v>0</v>
      </c>
      <c r="U559" s="493" t="n">
        <v>0</v>
      </c>
      <c r="V559" s="493" t="n">
        <v>0</v>
      </c>
      <c r="W559" s="493" t="n">
        <v>0</v>
      </c>
      <c r="X559" s="493" t="n">
        <v>0</v>
      </c>
      <c r="Y559" s="493" t="n">
        <v>0</v>
      </c>
      <c r="Z559" s="493" t="n">
        <v>0</v>
      </c>
      <c r="AA559" s="493" t="n">
        <v>0</v>
      </c>
      <c r="AB559" s="493" t="n">
        <v>0</v>
      </c>
      <c r="AC559" s="493" t="n">
        <v>0</v>
      </c>
      <c r="AD559" s="493" t="n">
        <v>0</v>
      </c>
      <c r="AE559" s="493" t="n">
        <v>0</v>
      </c>
      <c r="AF559" s="493" t="n">
        <v>253.26</v>
      </c>
      <c r="AG559" s="493" t="n">
        <v>0</v>
      </c>
      <c r="AH559" s="493" t="n">
        <v>0</v>
      </c>
      <c r="AI559" s="493" t="n">
        <v>0</v>
      </c>
      <c r="AJ559" s="493" t="n">
        <v>0</v>
      </c>
      <c r="AK559" s="493" t="n">
        <v>0</v>
      </c>
      <c r="AL559" s="493" t="n">
        <v>0</v>
      </c>
      <c r="AM559" s="493" t="n">
        <v>0</v>
      </c>
      <c r="AN559" s="493" t="n">
        <v>0</v>
      </c>
      <c r="AO559" s="493" t="n">
        <v>0</v>
      </c>
      <c r="AP559" s="493" t="n">
        <v>0</v>
      </c>
      <c r="AQ559" s="493" t="n">
        <v>0</v>
      </c>
      <c r="AR559" s="493" t="n">
        <v>0</v>
      </c>
      <c r="AS559" s="493" t="n">
        <v>0</v>
      </c>
      <c r="AT559" s="493" t="n">
        <v>0</v>
      </c>
      <c r="AU559" s="493" t="n">
        <v>0</v>
      </c>
      <c r="AV559" s="493" t="n">
        <v>29.26</v>
      </c>
      <c r="AW559" s="493" t="n">
        <v>177.24</v>
      </c>
      <c r="AX559" s="493" t="n">
        <v>180.88</v>
      </c>
      <c r="AY559" s="493" t="n">
        <v>177.52</v>
      </c>
      <c r="AZ559" s="493" t="n">
        <v>175.56</v>
      </c>
      <c r="BA559" s="493" t="n">
        <v>178.08</v>
      </c>
      <c r="BB559" s="493" t="n">
        <v>61.6</v>
      </c>
      <c r="BC559" s="493" t="n">
        <v>241.64</v>
      </c>
      <c r="BD559" s="493" t="n">
        <v>179.48</v>
      </c>
      <c r="BE559" s="493" t="n">
        <v>0</v>
      </c>
      <c r="BF559" s="493" t="n">
        <v>0</v>
      </c>
      <c r="BG559" s="493" t="n">
        <v>0</v>
      </c>
      <c r="BH559" s="493" t="n">
        <v>0</v>
      </c>
      <c r="BI559" s="493" t="n">
        <v>0</v>
      </c>
      <c r="BJ559" s="493" t="n">
        <v>0</v>
      </c>
      <c r="BK559" s="493" t="n">
        <v>0</v>
      </c>
      <c r="BL559" s="493" t="n">
        <v>0</v>
      </c>
      <c r="BM559" s="493" t="n">
        <v>0</v>
      </c>
      <c r="BN559" s="493" t="n">
        <v>0</v>
      </c>
      <c r="BO559" s="493" t="n">
        <v>0</v>
      </c>
      <c r="BP559" s="493" t="n">
        <v>0</v>
      </c>
      <c r="BQ559" s="493" t="n">
        <v>54</v>
      </c>
      <c r="BR559" s="493" t="n">
        <v>0</v>
      </c>
      <c r="BS559" s="493" t="n">
        <v>0</v>
      </c>
      <c r="BT559" s="493" t="n">
        <v>0</v>
      </c>
      <c r="BU559" s="493" t="n">
        <v>0</v>
      </c>
      <c r="BV559" s="493" t="n">
        <v>0</v>
      </c>
      <c r="BW559" s="493" t="n">
        <v>0</v>
      </c>
    </row>
    <row r="560">
      <c r="A560" t="inlineStr">
        <is>
          <t>[C9C] ANGIOTENSIN-II 길항제 (단일)</t>
        </is>
      </c>
      <c r="B560" t="inlineStr">
        <is>
          <t>경보제약</t>
        </is>
      </c>
      <c r="C560" t="inlineStr">
        <is>
          <t>오르메탄</t>
        </is>
      </c>
      <c r="D560" t="inlineStr">
        <is>
          <t>경보제약</t>
        </is>
      </c>
      <c r="E560" t="inlineStr">
        <is>
          <t>olmesartan medoxomil</t>
        </is>
      </c>
      <c r="F560" t="inlineStr">
        <is>
          <t>병원</t>
        </is>
      </c>
      <c r="G560" t="inlineStr">
        <is>
          <t>Generic</t>
        </is>
      </c>
      <c r="H560" s="493" t="n">
        <v>0</v>
      </c>
      <c r="I560" s="493" t="n">
        <v>0</v>
      </c>
      <c r="J560" s="493" t="n">
        <v>0</v>
      </c>
      <c r="K560" s="493" t="n">
        <v>0</v>
      </c>
      <c r="L560" s="493" t="n">
        <v>120</v>
      </c>
      <c r="M560" s="493" t="n">
        <v>270</v>
      </c>
      <c r="N560" s="493" t="n">
        <v>0</v>
      </c>
      <c r="O560" s="493" t="n">
        <v>0</v>
      </c>
      <c r="P560" s="493" t="n">
        <v>0</v>
      </c>
      <c r="Q560" s="493" t="n">
        <v>0</v>
      </c>
      <c r="R560" s="493" t="n">
        <v>0</v>
      </c>
      <c r="S560" s="493" t="n">
        <v>5352.18</v>
      </c>
      <c r="T560" s="493" t="n">
        <v>5927</v>
      </c>
      <c r="U560" s="493" t="n">
        <v>4496.84</v>
      </c>
      <c r="V560" s="493" t="n">
        <v>6583.26</v>
      </c>
      <c r="W560" s="493" t="n">
        <v>4623.1</v>
      </c>
      <c r="X560" s="493" t="n">
        <v>5858.82</v>
      </c>
      <c r="Y560" s="493" t="n">
        <v>4849.74</v>
      </c>
      <c r="Z560" s="493" t="n">
        <v>3967.49</v>
      </c>
      <c r="AA560" s="493" t="n">
        <v>4684</v>
      </c>
      <c r="AB560" s="493" t="n">
        <v>3054.15</v>
      </c>
      <c r="AC560" s="493" t="n">
        <v>2686.7</v>
      </c>
      <c r="AD560" s="493" t="n">
        <v>2460</v>
      </c>
      <c r="AE560" s="493" t="n">
        <v>3510</v>
      </c>
      <c r="AF560" s="493" t="n">
        <v>2880</v>
      </c>
      <c r="AG560" s="493" t="n">
        <v>3708</v>
      </c>
      <c r="AH560" s="493" t="n">
        <v>3644.25</v>
      </c>
      <c r="AI560" s="493" t="n">
        <v>2519.4</v>
      </c>
      <c r="AJ560" s="493" t="n">
        <v>3905.4</v>
      </c>
      <c r="AK560" s="493" t="n">
        <v>5061.2</v>
      </c>
      <c r="AL560" s="493" t="n">
        <v>2686.1</v>
      </c>
      <c r="AM560" s="493" t="n">
        <v>3974.5</v>
      </c>
      <c r="AN560" s="493" t="n">
        <v>3145.8</v>
      </c>
      <c r="AO560" s="493" t="n">
        <v>2527.85</v>
      </c>
      <c r="AP560" s="493" t="n">
        <v>3899.4</v>
      </c>
      <c r="AQ560" s="493" t="n">
        <v>1720</v>
      </c>
      <c r="AR560" s="493" t="n">
        <v>3711.7</v>
      </c>
      <c r="AS560" s="493" t="n">
        <v>2799.4</v>
      </c>
      <c r="AT560" s="493" t="n">
        <v>4480</v>
      </c>
      <c r="AU560" s="493" t="n">
        <v>3720</v>
      </c>
      <c r="AV560" s="493" t="n">
        <v>5819.4</v>
      </c>
      <c r="AW560" s="493" t="n">
        <v>2590.7</v>
      </c>
      <c r="AX560" s="493" t="n">
        <v>3769.1</v>
      </c>
      <c r="AY560" s="493" t="n">
        <v>2593.2</v>
      </c>
      <c r="AZ560" s="493" t="n">
        <v>4852.1</v>
      </c>
      <c r="BA560" s="493" t="n">
        <v>1832.4</v>
      </c>
      <c r="BB560" s="493" t="n">
        <v>4224.96</v>
      </c>
      <c r="BC560" s="493" t="n">
        <v>1842.3</v>
      </c>
      <c r="BD560" s="493" t="n">
        <v>3443.4</v>
      </c>
      <c r="BE560" s="493" t="n">
        <v>2340</v>
      </c>
      <c r="BF560" s="493" t="n">
        <v>3798.75</v>
      </c>
      <c r="BG560" s="493" t="n">
        <v>2338.5</v>
      </c>
      <c r="BH560" s="493" t="n">
        <v>4447.93</v>
      </c>
      <c r="BI560" s="493" t="n">
        <v>1326.6</v>
      </c>
      <c r="BJ560" s="493" t="n">
        <v>2837.12</v>
      </c>
      <c r="BK560" s="493" t="n">
        <v>1355.85</v>
      </c>
      <c r="BL560" s="493" t="n">
        <v>3325.8</v>
      </c>
      <c r="BM560" s="493" t="n">
        <v>1878</v>
      </c>
      <c r="BN560" s="493" t="n">
        <v>3486.75</v>
      </c>
      <c r="BO560" s="493" t="n">
        <v>1727.4</v>
      </c>
      <c r="BP560" s="493" t="n">
        <v>4683.9</v>
      </c>
      <c r="BQ560" s="493" t="n">
        <v>1500</v>
      </c>
      <c r="BR560" s="493" t="n">
        <v>1560</v>
      </c>
      <c r="BS560" s="493" t="n">
        <v>2693.4</v>
      </c>
      <c r="BT560" s="493" t="n">
        <v>2628.9</v>
      </c>
      <c r="BU560" s="493" t="n">
        <v>1604</v>
      </c>
      <c r="BV560" s="493" t="n">
        <v>1560.6</v>
      </c>
      <c r="BW560" s="493" t="n">
        <v>2340.6</v>
      </c>
    </row>
    <row r="561">
      <c r="A561" t="inlineStr">
        <is>
          <t>[C9C] ANGIOTENSIN-II 길항제 (단일)</t>
        </is>
      </c>
      <c r="B561" t="inlineStr">
        <is>
          <t>경보제약</t>
        </is>
      </c>
      <c r="C561" t="inlineStr">
        <is>
          <t>오르메탄</t>
        </is>
      </c>
      <c r="D561" t="inlineStr">
        <is>
          <t>경보제약</t>
        </is>
      </c>
      <c r="E561" t="inlineStr">
        <is>
          <t>olmesartan medoxomil</t>
        </is>
      </c>
      <c r="F561" t="inlineStr">
        <is>
          <t>의원</t>
        </is>
      </c>
      <c r="G561" t="inlineStr">
        <is>
          <t>Generic</t>
        </is>
      </c>
      <c r="H561" s="493" t="n">
        <v>61462.25</v>
      </c>
      <c r="I561" s="493" t="n">
        <v>61808.97</v>
      </c>
      <c r="J561" s="493" t="n">
        <v>71491.14999999999</v>
      </c>
      <c r="K561" s="493" t="n">
        <v>66807.63</v>
      </c>
      <c r="L561" s="493" t="n">
        <v>62821.83</v>
      </c>
      <c r="M561" s="493" t="n">
        <v>67891.52</v>
      </c>
      <c r="N561" s="493" t="n">
        <v>59258.28</v>
      </c>
      <c r="O561" s="493" t="n">
        <v>61849.05</v>
      </c>
      <c r="P561" s="493" t="n">
        <v>64860.17</v>
      </c>
      <c r="Q561" s="493" t="n">
        <v>68403.00999999999</v>
      </c>
      <c r="R561" s="493" t="n">
        <v>71905.33</v>
      </c>
      <c r="S561" s="493" t="n">
        <v>85658.91</v>
      </c>
      <c r="T561" s="493" t="n">
        <v>70027.89</v>
      </c>
      <c r="U561" s="493" t="n">
        <v>66560.39999999999</v>
      </c>
      <c r="V561" s="493" t="n">
        <v>73319.5</v>
      </c>
      <c r="W561" s="493" t="n">
        <v>66264.84</v>
      </c>
      <c r="X561" s="493" t="n">
        <v>70094.02</v>
      </c>
      <c r="Y561" s="493" t="n">
        <v>68810.97</v>
      </c>
      <c r="Z561" s="493" t="n">
        <v>67629.64999999999</v>
      </c>
      <c r="AA561" s="493" t="n">
        <v>71403.86</v>
      </c>
      <c r="AB561" s="493" t="n">
        <v>79165.23</v>
      </c>
      <c r="AC561" s="493" t="n">
        <v>85557.27</v>
      </c>
      <c r="AD561" s="493" t="n">
        <v>83053.82000000001</v>
      </c>
      <c r="AE561" s="493" t="n">
        <v>87352.46000000001</v>
      </c>
      <c r="AF561" s="493" t="n">
        <v>88073.39999999999</v>
      </c>
      <c r="AG561" s="493" t="n">
        <v>79527.75</v>
      </c>
      <c r="AH561" s="493" t="n">
        <v>93173.49000000001</v>
      </c>
      <c r="AI561" s="493" t="n">
        <v>90441.10000000001</v>
      </c>
      <c r="AJ561" s="493" t="n">
        <v>100560.67</v>
      </c>
      <c r="AK561" s="493" t="n">
        <v>87440.19</v>
      </c>
      <c r="AL561" s="493" t="n">
        <v>98800.53999999999</v>
      </c>
      <c r="AM561" s="493" t="n">
        <v>88658.32000000001</v>
      </c>
      <c r="AN561" s="493" t="n">
        <v>94336.2</v>
      </c>
      <c r="AO561" s="493" t="n">
        <v>97801.16</v>
      </c>
      <c r="AP561" s="493" t="n">
        <v>103106.17</v>
      </c>
      <c r="AQ561" s="493" t="n">
        <v>95274.96000000001</v>
      </c>
      <c r="AR561" s="493" t="n">
        <v>99306.37</v>
      </c>
      <c r="AS561" s="493" t="n">
        <v>88646.89999999999</v>
      </c>
      <c r="AT561" s="493" t="n">
        <v>95420.2</v>
      </c>
      <c r="AU561" s="493" t="n">
        <v>101200.93</v>
      </c>
      <c r="AV561" s="493" t="n">
        <v>98186.33</v>
      </c>
      <c r="AW561" s="493" t="n">
        <v>100652.59</v>
      </c>
      <c r="AX561" s="493" t="n">
        <v>105772.37</v>
      </c>
      <c r="AY561" s="493" t="n">
        <v>105380.26</v>
      </c>
      <c r="AZ561" s="493" t="n">
        <v>97376.03</v>
      </c>
      <c r="BA561" s="493" t="n">
        <v>109118.87</v>
      </c>
      <c r="BB561" s="493" t="n">
        <v>98200.06</v>
      </c>
      <c r="BC561" s="493" t="n">
        <v>106588.57</v>
      </c>
      <c r="BD561" s="493" t="n">
        <v>102221.78</v>
      </c>
      <c r="BE561" s="493" t="n">
        <v>96155.87</v>
      </c>
      <c r="BF561" s="493" t="n">
        <v>94808.07000000001</v>
      </c>
      <c r="BG561" s="493" t="n">
        <v>108234.3</v>
      </c>
      <c r="BH561" s="493" t="n">
        <v>98848.39999999999</v>
      </c>
      <c r="BI561" s="493" t="n">
        <v>92546.25</v>
      </c>
      <c r="BJ561" s="493" t="n">
        <v>91876.89999999999</v>
      </c>
      <c r="BK561" s="493" t="n">
        <v>92106.24000000001</v>
      </c>
      <c r="BL561" s="493" t="n">
        <v>94373.74000000001</v>
      </c>
      <c r="BM561" s="493" t="n">
        <v>89812.77</v>
      </c>
      <c r="BN561" s="493" t="n">
        <v>73567.5</v>
      </c>
      <c r="BO561" s="493" t="n">
        <v>90064.39999999999</v>
      </c>
      <c r="BP561" s="493" t="n">
        <v>80293.36</v>
      </c>
      <c r="BQ561" s="493" t="n">
        <v>81785.66</v>
      </c>
      <c r="BR561" s="493" t="n">
        <v>76259.67</v>
      </c>
      <c r="BS561" s="493" t="n">
        <v>80627.10000000001</v>
      </c>
      <c r="BT561" s="493" t="n">
        <v>79439.02</v>
      </c>
      <c r="BU561" s="493" t="n">
        <v>76514.63</v>
      </c>
      <c r="BV561" s="493" t="n">
        <v>84013.03999999999</v>
      </c>
      <c r="BW561" s="493" t="n">
        <v>86290.49000000001</v>
      </c>
    </row>
    <row r="562">
      <c r="A562" t="inlineStr">
        <is>
          <t>[C9C] ANGIOTENSIN-II 길항제 (단일)</t>
        </is>
      </c>
      <c r="B562" t="inlineStr">
        <is>
          <t>경보제약</t>
        </is>
      </c>
      <c r="C562" t="inlineStr">
        <is>
          <t>오르메탄</t>
        </is>
      </c>
      <c r="D562" t="inlineStr">
        <is>
          <t>경보제약</t>
        </is>
      </c>
      <c r="E562" t="inlineStr">
        <is>
          <t>olmesartan medoxomil</t>
        </is>
      </c>
      <c r="F562" t="inlineStr">
        <is>
          <t>보건소</t>
        </is>
      </c>
      <c r="G562" t="inlineStr">
        <is>
          <t>Generic</t>
        </is>
      </c>
      <c r="H562" s="493" t="n">
        <v>294.6</v>
      </c>
      <c r="I562" s="493" t="n">
        <v>904.5</v>
      </c>
      <c r="J562" s="493" t="n">
        <v>849.3</v>
      </c>
      <c r="K562" s="493" t="n">
        <v>0</v>
      </c>
      <c r="L562" s="493" t="n">
        <v>310.8</v>
      </c>
      <c r="M562" s="493" t="n">
        <v>1575.6</v>
      </c>
      <c r="N562" s="493" t="n">
        <v>249.6</v>
      </c>
      <c r="O562" s="493" t="n">
        <v>210</v>
      </c>
      <c r="P562" s="493" t="n">
        <v>520.5</v>
      </c>
      <c r="Q562" s="493" t="n">
        <v>0</v>
      </c>
      <c r="R562" s="493" t="n">
        <v>243.6</v>
      </c>
      <c r="S562" s="493" t="n">
        <v>631.8</v>
      </c>
      <c r="T562" s="493" t="n">
        <v>273</v>
      </c>
      <c r="U562" s="493" t="n">
        <v>0</v>
      </c>
      <c r="V562" s="493" t="n">
        <v>0</v>
      </c>
      <c r="W562" s="493" t="n">
        <v>2742</v>
      </c>
      <c r="X562" s="493" t="n">
        <v>463.2</v>
      </c>
      <c r="Y562" s="493" t="n">
        <v>819.75</v>
      </c>
      <c r="Z562" s="493" t="n">
        <v>1156.05</v>
      </c>
      <c r="AA562" s="493" t="n">
        <v>0</v>
      </c>
      <c r="AB562" s="493" t="n">
        <v>3786</v>
      </c>
      <c r="AC562" s="493" t="n">
        <v>0</v>
      </c>
      <c r="AD562" s="493" t="n">
        <v>1006.2</v>
      </c>
      <c r="AE562" s="493" t="n">
        <v>0</v>
      </c>
      <c r="AF562" s="493" t="n">
        <v>1723.5</v>
      </c>
      <c r="AG562" s="493" t="n">
        <v>1971.6</v>
      </c>
      <c r="AH562" s="493" t="n">
        <v>0</v>
      </c>
      <c r="AI562" s="493" t="n">
        <v>1940.85</v>
      </c>
      <c r="AJ562" s="493" t="n">
        <v>2346.3</v>
      </c>
      <c r="AK562" s="493" t="n">
        <v>0</v>
      </c>
      <c r="AL562" s="493" t="n">
        <v>36.6</v>
      </c>
      <c r="AM562" s="493" t="n">
        <v>652.35</v>
      </c>
      <c r="AN562" s="493" t="n">
        <v>0</v>
      </c>
      <c r="AO562" s="493" t="n">
        <v>2343</v>
      </c>
      <c r="AP562" s="493" t="n">
        <v>0</v>
      </c>
      <c r="AQ562" s="493" t="n">
        <v>2347.8</v>
      </c>
      <c r="AR562" s="493" t="n">
        <v>0</v>
      </c>
      <c r="AS562" s="493" t="n">
        <v>100.2</v>
      </c>
      <c r="AT562" s="493" t="n">
        <v>2959.8</v>
      </c>
      <c r="AU562" s="493" t="n">
        <v>101.1</v>
      </c>
      <c r="AV562" s="493" t="n">
        <v>2050.2</v>
      </c>
      <c r="AW562" s="493" t="n">
        <v>350.4</v>
      </c>
      <c r="AX562" s="493" t="n">
        <v>3015.6</v>
      </c>
      <c r="AY562" s="493" t="n">
        <v>0</v>
      </c>
      <c r="AZ562" s="493" t="n">
        <v>245.7</v>
      </c>
      <c r="BA562" s="493" t="n">
        <v>0</v>
      </c>
      <c r="BB562" s="493" t="n">
        <v>1166.7</v>
      </c>
      <c r="BC562" s="493" t="n">
        <v>146.7</v>
      </c>
      <c r="BD562" s="493" t="n">
        <v>369.9</v>
      </c>
      <c r="BE562" s="493" t="n">
        <v>1486.5</v>
      </c>
      <c r="BF562" s="493" t="n">
        <v>156</v>
      </c>
      <c r="BG562" s="493" t="n">
        <v>1541.7</v>
      </c>
      <c r="BH562" s="493" t="n">
        <v>96</v>
      </c>
      <c r="BI562" s="493" t="n">
        <v>1855.8</v>
      </c>
      <c r="BJ562" s="493" t="n">
        <v>447.6</v>
      </c>
      <c r="BK562" s="493" t="n">
        <v>0</v>
      </c>
      <c r="BL562" s="493" t="n">
        <v>0</v>
      </c>
      <c r="BM562" s="493" t="n">
        <v>4271.7</v>
      </c>
      <c r="BN562" s="493" t="n">
        <v>186.3</v>
      </c>
      <c r="BO562" s="493" t="n">
        <v>955.8</v>
      </c>
      <c r="BP562" s="493" t="n">
        <v>4880.4</v>
      </c>
      <c r="BQ562" s="493" t="n">
        <v>0</v>
      </c>
      <c r="BR562" s="493" t="n">
        <v>0</v>
      </c>
      <c r="BS562" s="493" t="n">
        <v>0</v>
      </c>
      <c r="BT562" s="493" t="n">
        <v>0</v>
      </c>
      <c r="BU562" s="493" t="n">
        <v>796.5</v>
      </c>
      <c r="BV562" s="493" t="n">
        <v>0</v>
      </c>
      <c r="BW562" s="493" t="n">
        <v>0</v>
      </c>
    </row>
    <row r="563">
      <c r="A563" t="inlineStr">
        <is>
          <t>[C9C] ANGIOTENSIN-II 길항제 (단일)</t>
        </is>
      </c>
      <c r="B563" t="inlineStr">
        <is>
          <t>경보제약</t>
        </is>
      </c>
      <c r="C563" t="inlineStr">
        <is>
          <t>오르메탄</t>
        </is>
      </c>
      <c r="D563" t="inlineStr">
        <is>
          <t>경보제약</t>
        </is>
      </c>
      <c r="E563" t="inlineStr">
        <is>
          <t>olmesartan medoxomil</t>
        </is>
      </c>
      <c r="F563" t="inlineStr">
        <is>
          <t>기타(치과의원, 치과병원 등)</t>
        </is>
      </c>
      <c r="G563" t="inlineStr">
        <is>
          <t>Generic</t>
        </is>
      </c>
      <c r="H563" s="493" t="n">
        <v>0</v>
      </c>
      <c r="I563" s="493" t="n">
        <v>0</v>
      </c>
      <c r="J563" s="493" t="n">
        <v>0</v>
      </c>
      <c r="K563" s="493" t="n">
        <v>0</v>
      </c>
      <c r="L563" s="493" t="n">
        <v>0</v>
      </c>
      <c r="M563" s="493" t="n">
        <v>0</v>
      </c>
      <c r="N563" s="493" t="n">
        <v>0</v>
      </c>
      <c r="O563" s="493" t="n">
        <v>0</v>
      </c>
      <c r="P563" s="493" t="n">
        <v>0</v>
      </c>
      <c r="Q563" s="493" t="n">
        <v>0</v>
      </c>
      <c r="R563" s="493" t="n">
        <v>0</v>
      </c>
      <c r="S563" s="493" t="n">
        <v>0</v>
      </c>
      <c r="T563" s="493" t="n">
        <v>0</v>
      </c>
      <c r="U563" s="493" t="n">
        <v>0</v>
      </c>
      <c r="V563" s="493" t="n">
        <v>0</v>
      </c>
      <c r="W563" s="493" t="n">
        <v>0</v>
      </c>
      <c r="X563" s="493" t="n">
        <v>0</v>
      </c>
      <c r="Y563" s="493" t="n">
        <v>176.7</v>
      </c>
      <c r="Z563" s="493" t="n">
        <v>0</v>
      </c>
      <c r="AA563" s="493" t="n">
        <v>0</v>
      </c>
      <c r="AB563" s="493" t="n">
        <v>0</v>
      </c>
      <c r="AC563" s="493" t="n">
        <v>0</v>
      </c>
      <c r="AD563" s="493" t="n">
        <v>0</v>
      </c>
      <c r="AE563" s="493" t="n">
        <v>0</v>
      </c>
      <c r="AF563" s="493" t="n">
        <v>0</v>
      </c>
      <c r="AG563" s="493" t="n">
        <v>0</v>
      </c>
      <c r="AH563" s="493" t="n">
        <v>0</v>
      </c>
      <c r="AI563" s="493" t="n">
        <v>0</v>
      </c>
      <c r="AJ563" s="493" t="n">
        <v>0</v>
      </c>
      <c r="AK563" s="493" t="n">
        <v>0</v>
      </c>
      <c r="AL563" s="493" t="n">
        <v>0</v>
      </c>
      <c r="AM563" s="493" t="n">
        <v>0</v>
      </c>
      <c r="AN563" s="493" t="n">
        <v>0</v>
      </c>
      <c r="AO563" s="493" t="n">
        <v>0</v>
      </c>
      <c r="AP563" s="493" t="n">
        <v>0</v>
      </c>
      <c r="AQ563" s="493" t="n">
        <v>0</v>
      </c>
      <c r="AR563" s="493" t="n">
        <v>0</v>
      </c>
      <c r="AS563" s="493" t="n">
        <v>0</v>
      </c>
      <c r="AT563" s="493" t="n">
        <v>0</v>
      </c>
      <c r="AU563" s="493" t="n">
        <v>0</v>
      </c>
      <c r="AV563" s="493" t="n">
        <v>0</v>
      </c>
      <c r="AW563" s="493" t="n">
        <v>0</v>
      </c>
      <c r="AX563" s="493" t="n">
        <v>141.75</v>
      </c>
      <c r="AY563" s="493" t="n">
        <v>0</v>
      </c>
      <c r="AZ563" s="493" t="n">
        <v>0</v>
      </c>
      <c r="BA563" s="493" t="n">
        <v>0</v>
      </c>
      <c r="BB563" s="493" t="n">
        <v>0</v>
      </c>
      <c r="BC563" s="493" t="n">
        <v>0</v>
      </c>
      <c r="BD563" s="493" t="n">
        <v>0</v>
      </c>
      <c r="BE563" s="493" t="n">
        <v>0</v>
      </c>
      <c r="BF563" s="493" t="n">
        <v>0</v>
      </c>
      <c r="BG563" s="493" t="n">
        <v>0</v>
      </c>
      <c r="BH563" s="493" t="n">
        <v>0</v>
      </c>
      <c r="BI563" s="493" t="n">
        <v>0</v>
      </c>
      <c r="BJ563" s="493" t="n">
        <v>0</v>
      </c>
      <c r="BK563" s="493" t="n">
        <v>0</v>
      </c>
      <c r="BL563" s="493" t="n">
        <v>0</v>
      </c>
      <c r="BM563" s="493" t="n">
        <v>0</v>
      </c>
      <c r="BN563" s="493" t="n">
        <v>0</v>
      </c>
      <c r="BO563" s="493" t="n">
        <v>0</v>
      </c>
      <c r="BP563" s="493" t="n">
        <v>0</v>
      </c>
      <c r="BQ563" s="493" t="n">
        <v>0</v>
      </c>
      <c r="BR563" s="493" t="n">
        <v>0</v>
      </c>
      <c r="BS563" s="493" t="n">
        <v>0</v>
      </c>
      <c r="BT563" s="493" t="n">
        <v>0</v>
      </c>
      <c r="BU563" s="493" t="n">
        <v>0</v>
      </c>
      <c r="BV563" s="493" t="n">
        <v>0</v>
      </c>
      <c r="BW563" s="493" t="n">
        <v>0</v>
      </c>
    </row>
    <row r="564">
      <c r="A564" t="inlineStr">
        <is>
          <t>[C9C] ANGIOTENSIN-II 길항제 (단일)</t>
        </is>
      </c>
      <c r="B564" t="inlineStr">
        <is>
          <t>경보제약</t>
        </is>
      </c>
      <c r="C564" t="inlineStr">
        <is>
          <t>칸데탄</t>
        </is>
      </c>
      <c r="D564" t="inlineStr">
        <is>
          <t>경보제약</t>
        </is>
      </c>
      <c r="E564" t="inlineStr">
        <is>
          <t>candesartan cilexetil</t>
        </is>
      </c>
      <c r="F564" t="inlineStr">
        <is>
          <t>상급종합병원</t>
        </is>
      </c>
      <c r="G564" t="inlineStr">
        <is>
          <t>Generic</t>
        </is>
      </c>
      <c r="H564" s="493" t="n">
        <v>0</v>
      </c>
      <c r="I564" s="493" t="n">
        <v>0</v>
      </c>
      <c r="J564" s="493" t="n">
        <v>0</v>
      </c>
      <c r="K564" s="493" t="n">
        <v>0</v>
      </c>
      <c r="L564" s="493" t="n">
        <v>0</v>
      </c>
      <c r="M564" s="493" t="n">
        <v>0</v>
      </c>
      <c r="N564" s="493" t="n">
        <v>0</v>
      </c>
      <c r="O564" s="493" t="n">
        <v>0</v>
      </c>
      <c r="P564" s="493" t="n">
        <v>0</v>
      </c>
      <c r="Q564" s="493" t="n">
        <v>0</v>
      </c>
      <c r="R564" s="493" t="n">
        <v>0</v>
      </c>
      <c r="S564" s="493" t="n">
        <v>0</v>
      </c>
      <c r="T564" s="493" t="n">
        <v>0</v>
      </c>
      <c r="U564" s="493" t="n">
        <v>0</v>
      </c>
      <c r="V564" s="493" t="n">
        <v>0</v>
      </c>
      <c r="W564" s="493" t="n">
        <v>0</v>
      </c>
      <c r="X564" s="493" t="n">
        <v>0</v>
      </c>
      <c r="Y564" s="493" t="n">
        <v>0</v>
      </c>
      <c r="Z564" s="493" t="n">
        <v>0</v>
      </c>
      <c r="AA564" s="493" t="n">
        <v>0</v>
      </c>
      <c r="AB564" s="493" t="n">
        <v>0</v>
      </c>
      <c r="AC564" s="493" t="n">
        <v>0</v>
      </c>
      <c r="AD564" s="493" t="n">
        <v>0</v>
      </c>
      <c r="AE564" s="493" t="n">
        <v>0</v>
      </c>
      <c r="AF564" s="493" t="n">
        <v>0</v>
      </c>
      <c r="AG564" s="493" t="n">
        <v>0</v>
      </c>
      <c r="AH564" s="493" t="n">
        <v>0</v>
      </c>
      <c r="AI564" s="493" t="n">
        <v>0</v>
      </c>
      <c r="AJ564" s="493" t="n">
        <v>0</v>
      </c>
      <c r="AK564" s="493" t="n">
        <v>0</v>
      </c>
      <c r="AL564" s="493" t="n">
        <v>0</v>
      </c>
      <c r="AM564" s="493" t="n">
        <v>0</v>
      </c>
      <c r="AN564" s="493" t="n">
        <v>0</v>
      </c>
      <c r="AO564" s="493" t="n">
        <v>0</v>
      </c>
      <c r="AP564" s="493" t="n">
        <v>0</v>
      </c>
      <c r="AQ564" s="493" t="n">
        <v>0</v>
      </c>
      <c r="AR564" s="493" t="n">
        <v>0</v>
      </c>
      <c r="AS564" s="493" t="n">
        <v>0</v>
      </c>
      <c r="AT564" s="493" t="n">
        <v>0</v>
      </c>
      <c r="AU564" s="493" t="n">
        <v>0</v>
      </c>
      <c r="AV564" s="493" t="n">
        <v>0</v>
      </c>
      <c r="AW564" s="493" t="n">
        <v>0</v>
      </c>
      <c r="AX564" s="493" t="n">
        <v>0</v>
      </c>
      <c r="AY564" s="493" t="n">
        <v>0</v>
      </c>
      <c r="AZ564" s="493" t="n">
        <v>0</v>
      </c>
      <c r="BA564" s="493" t="n">
        <v>0</v>
      </c>
      <c r="BB564" s="493" t="n">
        <v>0</v>
      </c>
      <c r="BC564" s="493" t="n">
        <v>0</v>
      </c>
      <c r="BD564" s="493" t="n">
        <v>0</v>
      </c>
      <c r="BE564" s="493" t="n">
        <v>0</v>
      </c>
      <c r="BF564" s="493" t="n">
        <v>0</v>
      </c>
      <c r="BG564" s="493" t="n">
        <v>0</v>
      </c>
      <c r="BH564" s="493" t="n">
        <v>0</v>
      </c>
      <c r="BI564" s="493" t="n">
        <v>0</v>
      </c>
      <c r="BJ564" s="493" t="n">
        <v>0</v>
      </c>
      <c r="BK564" s="493" t="n">
        <v>0</v>
      </c>
      <c r="BL564" s="493" t="n">
        <v>0</v>
      </c>
      <c r="BM564" s="493" t="n">
        <v>0</v>
      </c>
      <c r="BN564" s="493" t="n">
        <v>0</v>
      </c>
      <c r="BO564" s="493" t="n">
        <v>0</v>
      </c>
      <c r="BP564" s="493" t="n">
        <v>0</v>
      </c>
      <c r="BQ564" s="493" t="n">
        <v>261.66</v>
      </c>
      <c r="BR564" s="493" t="n">
        <v>0</v>
      </c>
      <c r="BS564" s="493" t="n">
        <v>0</v>
      </c>
      <c r="BT564" s="493" t="n">
        <v>0</v>
      </c>
      <c r="BU564" s="493" t="n">
        <v>0</v>
      </c>
      <c r="BV564" s="493" t="n">
        <v>0</v>
      </c>
      <c r="BW564" s="493" t="n">
        <v>0</v>
      </c>
    </row>
    <row r="565">
      <c r="A565" t="inlineStr">
        <is>
          <t>[C9C] ANGIOTENSIN-II 길항제 (단일)</t>
        </is>
      </c>
      <c r="B565" t="inlineStr">
        <is>
          <t>경보제약</t>
        </is>
      </c>
      <c r="C565" t="inlineStr">
        <is>
          <t>칸데탄</t>
        </is>
      </c>
      <c r="D565" t="inlineStr">
        <is>
          <t>경보제약</t>
        </is>
      </c>
      <c r="E565" t="inlineStr">
        <is>
          <t>candesartan cilexetil</t>
        </is>
      </c>
      <c r="F565" t="inlineStr">
        <is>
          <t>종합병원</t>
        </is>
      </c>
      <c r="G565" t="inlineStr">
        <is>
          <t>Generic</t>
        </is>
      </c>
      <c r="H565" s="493" t="n">
        <v>0</v>
      </c>
      <c r="I565" s="493" t="n">
        <v>0</v>
      </c>
      <c r="J565" s="493" t="n">
        <v>0</v>
      </c>
      <c r="K565" s="493" t="n">
        <v>0</v>
      </c>
      <c r="L565" s="493" t="n">
        <v>0</v>
      </c>
      <c r="M565" s="493" t="n">
        <v>0</v>
      </c>
      <c r="N565" s="493" t="n">
        <v>0</v>
      </c>
      <c r="O565" s="493" t="n">
        <v>0</v>
      </c>
      <c r="P565" s="493" t="n">
        <v>0</v>
      </c>
      <c r="Q565" s="493" t="n">
        <v>0</v>
      </c>
      <c r="R565" s="493" t="n">
        <v>0</v>
      </c>
      <c r="S565" s="493" t="n">
        <v>0</v>
      </c>
      <c r="T565" s="493" t="n">
        <v>0</v>
      </c>
      <c r="U565" s="493" t="n">
        <v>0</v>
      </c>
      <c r="V565" s="493" t="n">
        <v>0</v>
      </c>
      <c r="W565" s="493" t="n">
        <v>0</v>
      </c>
      <c r="X565" s="493" t="n">
        <v>0</v>
      </c>
      <c r="Y565" s="493" t="n">
        <v>0</v>
      </c>
      <c r="Z565" s="493" t="n">
        <v>0</v>
      </c>
      <c r="AA565" s="493" t="n">
        <v>2896</v>
      </c>
      <c r="AB565" s="493" t="n">
        <v>0</v>
      </c>
      <c r="AC565" s="493" t="n">
        <v>4512</v>
      </c>
      <c r="AD565" s="493" t="n">
        <v>3904</v>
      </c>
      <c r="AE565" s="493" t="n">
        <v>0</v>
      </c>
      <c r="AF565" s="493" t="n">
        <v>1730.88</v>
      </c>
      <c r="AG565" s="493" t="n">
        <v>30923.17</v>
      </c>
      <c r="AH565" s="493" t="n">
        <v>37981.17</v>
      </c>
      <c r="AI565" s="493" t="n">
        <v>22398.24</v>
      </c>
      <c r="AJ565" s="493" t="n">
        <v>28281.66</v>
      </c>
      <c r="AK565" s="493" t="n">
        <v>32759.71</v>
      </c>
      <c r="AL565" s="493" t="n">
        <v>36963.21</v>
      </c>
      <c r="AM565" s="493" t="n">
        <v>45325.35</v>
      </c>
      <c r="AN565" s="493" t="n">
        <v>34627.21</v>
      </c>
      <c r="AO565" s="493" t="n">
        <v>31423.22</v>
      </c>
      <c r="AP565" s="493" t="n">
        <v>29739.74</v>
      </c>
      <c r="AQ565" s="493" t="n">
        <v>36902.66</v>
      </c>
      <c r="AR565" s="493" t="n">
        <v>58919.47</v>
      </c>
      <c r="AS565" s="493" t="n">
        <v>49918.18</v>
      </c>
      <c r="AT565" s="493" t="n">
        <v>61694.62</v>
      </c>
      <c r="AU565" s="493" t="n">
        <v>74359.39</v>
      </c>
      <c r="AV565" s="493" t="n">
        <v>62399.36</v>
      </c>
      <c r="AW565" s="493" t="n">
        <v>32981.76</v>
      </c>
      <c r="AX565" s="493" t="n">
        <v>49657.66</v>
      </c>
      <c r="AY565" s="493" t="n">
        <v>80440.10000000001</v>
      </c>
      <c r="AZ565" s="493" t="n">
        <v>56426.88</v>
      </c>
      <c r="BA565" s="493" t="n">
        <v>90531.92999999999</v>
      </c>
      <c r="BB565" s="493" t="n">
        <v>98662.49000000001</v>
      </c>
      <c r="BC565" s="493" t="n">
        <v>67967.28999999999</v>
      </c>
      <c r="BD565" s="493" t="n">
        <v>45468.11</v>
      </c>
      <c r="BE565" s="493" t="n">
        <v>80340.5</v>
      </c>
      <c r="BF565" s="493" t="n">
        <v>54870.48</v>
      </c>
      <c r="BG565" s="493" t="n">
        <v>47041.03</v>
      </c>
      <c r="BH565" s="493" t="n">
        <v>86128.07000000001</v>
      </c>
      <c r="BI565" s="493" t="n">
        <v>57986.57</v>
      </c>
      <c r="BJ565" s="493" t="n">
        <v>38599.38</v>
      </c>
      <c r="BK565" s="493" t="n">
        <v>58063.88</v>
      </c>
      <c r="BL565" s="493" t="n">
        <v>78284.49000000001</v>
      </c>
      <c r="BM565" s="493" t="n">
        <v>40871.07</v>
      </c>
      <c r="BN565" s="493" t="n">
        <v>59413.73</v>
      </c>
      <c r="BO565" s="493" t="n">
        <v>61420.85</v>
      </c>
      <c r="BP565" s="493" t="n">
        <v>7542.62</v>
      </c>
      <c r="BQ565" s="493" t="n">
        <v>14829.45</v>
      </c>
      <c r="BR565" s="493" t="n">
        <v>9225.92</v>
      </c>
      <c r="BS565" s="493" t="n">
        <v>3060.25</v>
      </c>
      <c r="BT565" s="493" t="n">
        <v>14668.06</v>
      </c>
      <c r="BU565" s="493" t="n">
        <v>13575.64</v>
      </c>
      <c r="BV565" s="493" t="n">
        <v>10839.52</v>
      </c>
      <c r="BW565" s="493" t="n">
        <v>8033.79</v>
      </c>
    </row>
    <row r="566">
      <c r="A566" t="inlineStr">
        <is>
          <t>[C9C] ANGIOTENSIN-II 길항제 (단일)</t>
        </is>
      </c>
      <c r="B566" t="inlineStr">
        <is>
          <t>경보제약</t>
        </is>
      </c>
      <c r="C566" t="inlineStr">
        <is>
          <t>칸데탄</t>
        </is>
      </c>
      <c r="D566" t="inlineStr">
        <is>
          <t>경보제약</t>
        </is>
      </c>
      <c r="E566" t="inlineStr">
        <is>
          <t>candesartan cilexetil</t>
        </is>
      </c>
      <c r="F566" t="inlineStr">
        <is>
          <t>병원</t>
        </is>
      </c>
      <c r="G566" t="inlineStr">
        <is>
          <t>Generic</t>
        </is>
      </c>
      <c r="H566" s="493" t="n">
        <v>0</v>
      </c>
      <c r="I566" s="493" t="n">
        <v>0</v>
      </c>
      <c r="J566" s="493" t="n">
        <v>0</v>
      </c>
      <c r="K566" s="493" t="n">
        <v>0</v>
      </c>
      <c r="L566" s="493" t="n">
        <v>0</v>
      </c>
      <c r="M566" s="493" t="n">
        <v>0</v>
      </c>
      <c r="N566" s="493" t="n">
        <v>0</v>
      </c>
      <c r="O566" s="493" t="n">
        <v>0</v>
      </c>
      <c r="P566" s="493" t="n">
        <v>0</v>
      </c>
      <c r="Q566" s="493" t="n">
        <v>0</v>
      </c>
      <c r="R566" s="493" t="n">
        <v>0</v>
      </c>
      <c r="S566" s="493" t="n">
        <v>0</v>
      </c>
      <c r="T566" s="493" t="n">
        <v>0</v>
      </c>
      <c r="U566" s="493" t="n">
        <v>0</v>
      </c>
      <c r="V566" s="493" t="n">
        <v>0</v>
      </c>
      <c r="W566" s="493" t="n">
        <v>0</v>
      </c>
      <c r="X566" s="493" t="n">
        <v>0</v>
      </c>
      <c r="Y566" s="493" t="n">
        <v>0</v>
      </c>
      <c r="Z566" s="493" t="n">
        <v>112</v>
      </c>
      <c r="AA566" s="493" t="n">
        <v>0</v>
      </c>
      <c r="AB566" s="493" t="n">
        <v>0</v>
      </c>
      <c r="AC566" s="493" t="n">
        <v>0</v>
      </c>
      <c r="AD566" s="493" t="n">
        <v>0</v>
      </c>
      <c r="AE566" s="493" t="n">
        <v>0</v>
      </c>
      <c r="AF566" s="493" t="n">
        <v>0</v>
      </c>
      <c r="AG566" s="493" t="n">
        <v>0</v>
      </c>
      <c r="AH566" s="493" t="n">
        <v>0</v>
      </c>
      <c r="AI566" s="493" t="n">
        <v>299.1</v>
      </c>
      <c r="AJ566" s="493" t="n">
        <v>616.48</v>
      </c>
      <c r="AK566" s="493" t="n">
        <v>795.52</v>
      </c>
      <c r="AL566" s="493" t="n">
        <v>433.72</v>
      </c>
      <c r="AM566" s="493" t="n">
        <v>190.5</v>
      </c>
      <c r="AN566" s="493" t="n">
        <v>495.3</v>
      </c>
      <c r="AO566" s="493" t="n">
        <v>425</v>
      </c>
      <c r="AP566" s="493" t="n">
        <v>829.46</v>
      </c>
      <c r="AQ566" s="493" t="n">
        <v>433.5</v>
      </c>
      <c r="AR566" s="493" t="n">
        <v>261.8</v>
      </c>
      <c r="AS566" s="493" t="n">
        <v>2174.76</v>
      </c>
      <c r="AT566" s="493" t="n">
        <v>377.46</v>
      </c>
      <c r="AU566" s="493" t="n">
        <v>1317.44</v>
      </c>
      <c r="AV566" s="493" t="n">
        <v>1797.6</v>
      </c>
      <c r="AW566" s="493" t="n">
        <v>306.6</v>
      </c>
      <c r="AX566" s="493" t="n">
        <v>1364.94</v>
      </c>
      <c r="AY566" s="493" t="n">
        <v>3113.23</v>
      </c>
      <c r="AZ566" s="493" t="n">
        <v>1201.5</v>
      </c>
      <c r="BA566" s="493" t="n">
        <v>1071.12</v>
      </c>
      <c r="BB566" s="493" t="n">
        <v>2030.8</v>
      </c>
      <c r="BC566" s="493" t="n">
        <v>443.3</v>
      </c>
      <c r="BD566" s="493" t="n">
        <v>2023.32</v>
      </c>
      <c r="BE566" s="493" t="n">
        <v>1559.75</v>
      </c>
      <c r="BF566" s="493" t="n">
        <v>1820.06</v>
      </c>
      <c r="BG566" s="493" t="n">
        <v>1608.24</v>
      </c>
      <c r="BH566" s="493" t="n">
        <v>1951.45</v>
      </c>
      <c r="BI566" s="493" t="n">
        <v>1142.53</v>
      </c>
      <c r="BJ566" s="493" t="n">
        <v>901.9299999999999</v>
      </c>
      <c r="BK566" s="493" t="n">
        <v>1659.96</v>
      </c>
      <c r="BL566" s="493" t="n">
        <v>2821.92</v>
      </c>
      <c r="BM566" s="493" t="n">
        <v>2533.04</v>
      </c>
      <c r="BN566" s="493" t="n">
        <v>1605.95</v>
      </c>
      <c r="BO566" s="493" t="n">
        <v>2786.96</v>
      </c>
      <c r="BP566" s="493" t="n">
        <v>2913.87</v>
      </c>
      <c r="BQ566" s="493" t="n">
        <v>1973.56</v>
      </c>
      <c r="BR566" s="493" t="n">
        <v>1526.39</v>
      </c>
      <c r="BS566" s="493" t="n">
        <v>1026.87</v>
      </c>
      <c r="BT566" s="493" t="n">
        <v>422.1</v>
      </c>
      <c r="BU566" s="493" t="n">
        <v>1058.55</v>
      </c>
      <c r="BV566" s="493" t="n">
        <v>3404.79</v>
      </c>
      <c r="BW566" s="493" t="n">
        <v>1248.12</v>
      </c>
    </row>
    <row r="567">
      <c r="A567" t="inlineStr">
        <is>
          <t>[C9C] ANGIOTENSIN-II 길항제 (단일)</t>
        </is>
      </c>
      <c r="B567" t="inlineStr">
        <is>
          <t>경보제약</t>
        </is>
      </c>
      <c r="C567" t="inlineStr">
        <is>
          <t>칸데탄</t>
        </is>
      </c>
      <c r="D567" t="inlineStr">
        <is>
          <t>경보제약</t>
        </is>
      </c>
      <c r="E567" t="inlineStr">
        <is>
          <t>candesartan cilexetil</t>
        </is>
      </c>
      <c r="F567" t="inlineStr">
        <is>
          <t>의원</t>
        </is>
      </c>
      <c r="G567" t="inlineStr">
        <is>
          <t>Generic</t>
        </is>
      </c>
      <c r="H567" s="493" t="n">
        <v>5895.47</v>
      </c>
      <c r="I567" s="493" t="n">
        <v>6215.16</v>
      </c>
      <c r="J567" s="493" t="n">
        <v>8409</v>
      </c>
      <c r="K567" s="493" t="n">
        <v>9613.629999999999</v>
      </c>
      <c r="L567" s="493" t="n">
        <v>9940.83</v>
      </c>
      <c r="M567" s="493" t="n">
        <v>6152.22</v>
      </c>
      <c r="N567" s="493" t="n">
        <v>6529.84</v>
      </c>
      <c r="O567" s="493" t="n">
        <v>5139.84</v>
      </c>
      <c r="P567" s="493" t="n">
        <v>6771.7</v>
      </c>
      <c r="Q567" s="493" t="n">
        <v>5532.48</v>
      </c>
      <c r="R567" s="493" t="n">
        <v>5717.24</v>
      </c>
      <c r="S567" s="493" t="n">
        <v>6585.32</v>
      </c>
      <c r="T567" s="493" t="n">
        <v>9029.309999999999</v>
      </c>
      <c r="U567" s="493" t="n">
        <v>8447.1</v>
      </c>
      <c r="V567" s="493" t="n">
        <v>25325.27</v>
      </c>
      <c r="W567" s="493" t="n">
        <v>23821.87</v>
      </c>
      <c r="X567" s="493" t="n">
        <v>24493.4</v>
      </c>
      <c r="Y567" s="493" t="n">
        <v>26655.68</v>
      </c>
      <c r="Z567" s="493" t="n">
        <v>29025.54</v>
      </c>
      <c r="AA567" s="493" t="n">
        <v>28622.15</v>
      </c>
      <c r="AB567" s="493" t="n">
        <v>27307.43</v>
      </c>
      <c r="AC567" s="493" t="n">
        <v>29438.7</v>
      </c>
      <c r="AD567" s="493" t="n">
        <v>27837.13</v>
      </c>
      <c r="AE567" s="493" t="n">
        <v>31644.56</v>
      </c>
      <c r="AF567" s="493" t="n">
        <v>29128.6</v>
      </c>
      <c r="AG567" s="493" t="n">
        <v>30038.02</v>
      </c>
      <c r="AH567" s="493" t="n">
        <v>34483.1</v>
      </c>
      <c r="AI567" s="493" t="n">
        <v>37187.54</v>
      </c>
      <c r="AJ567" s="493" t="n">
        <v>39331.62</v>
      </c>
      <c r="AK567" s="493" t="n">
        <v>45177.03</v>
      </c>
      <c r="AL567" s="493" t="n">
        <v>36268.87</v>
      </c>
      <c r="AM567" s="493" t="n">
        <v>43585.5</v>
      </c>
      <c r="AN567" s="493" t="n">
        <v>41399.03</v>
      </c>
      <c r="AO567" s="493" t="n">
        <v>41850.52</v>
      </c>
      <c r="AP567" s="493" t="n">
        <v>42056.71</v>
      </c>
      <c r="AQ567" s="493" t="n">
        <v>39545.77</v>
      </c>
      <c r="AR567" s="493" t="n">
        <v>40148.38</v>
      </c>
      <c r="AS567" s="493" t="n">
        <v>47809.82</v>
      </c>
      <c r="AT567" s="493" t="n">
        <v>93915.2</v>
      </c>
      <c r="AU567" s="493" t="n">
        <v>97328.36</v>
      </c>
      <c r="AV567" s="493" t="n">
        <v>101934.44</v>
      </c>
      <c r="AW567" s="493" t="n">
        <v>98352.41</v>
      </c>
      <c r="AX567" s="493" t="n">
        <v>109297.58</v>
      </c>
      <c r="AY567" s="493" t="n">
        <v>114400.19</v>
      </c>
      <c r="AZ567" s="493" t="n">
        <v>114627.46</v>
      </c>
      <c r="BA567" s="493" t="n">
        <v>115615.59</v>
      </c>
      <c r="BB567" s="493" t="n">
        <v>111125.26</v>
      </c>
      <c r="BC567" s="493" t="n">
        <v>121435.99</v>
      </c>
      <c r="BD567" s="493" t="n">
        <v>108756.62</v>
      </c>
      <c r="BE567" s="493" t="n">
        <v>111072.8</v>
      </c>
      <c r="BF567" s="493" t="n">
        <v>106995.22</v>
      </c>
      <c r="BG567" s="493" t="n">
        <v>116526.98</v>
      </c>
      <c r="BH567" s="493" t="n">
        <v>115369.37</v>
      </c>
      <c r="BI567" s="493" t="n">
        <v>113844.4</v>
      </c>
      <c r="BJ567" s="493" t="n">
        <v>125275.83</v>
      </c>
      <c r="BK567" s="493" t="n">
        <v>115864.17</v>
      </c>
      <c r="BL567" s="493" t="n">
        <v>138056.88</v>
      </c>
      <c r="BM567" s="493" t="n">
        <v>115240.85</v>
      </c>
      <c r="BN567" s="493" t="n">
        <v>113634.84</v>
      </c>
      <c r="BO567" s="493" t="n">
        <v>126713.15</v>
      </c>
      <c r="BP567" s="493" t="n">
        <v>125959.45</v>
      </c>
      <c r="BQ567" s="493" t="n">
        <v>107906.57</v>
      </c>
      <c r="BR567" s="493" t="n">
        <v>120865.42</v>
      </c>
      <c r="BS567" s="493" t="n">
        <v>120980.78</v>
      </c>
      <c r="BT567" s="493" t="n">
        <v>117652.49</v>
      </c>
      <c r="BU567" s="493" t="n">
        <v>125918.87</v>
      </c>
      <c r="BV567" s="493" t="n">
        <v>128720.15</v>
      </c>
      <c r="BW567" s="493" t="n">
        <v>122984.76</v>
      </c>
    </row>
    <row r="568">
      <c r="A568" t="inlineStr">
        <is>
          <t>[C9C] ANGIOTENSIN-II 길항제 (단일)</t>
        </is>
      </c>
      <c r="B568" t="inlineStr">
        <is>
          <t>경보제약</t>
        </is>
      </c>
      <c r="C568" t="inlineStr">
        <is>
          <t>칸데탄</t>
        </is>
      </c>
      <c r="D568" t="inlineStr">
        <is>
          <t>경보제약</t>
        </is>
      </c>
      <c r="E568" t="inlineStr">
        <is>
          <t>candesartan cilexetil</t>
        </is>
      </c>
      <c r="F568" t="inlineStr">
        <is>
          <t>보건소</t>
        </is>
      </c>
      <c r="G568" t="inlineStr">
        <is>
          <t>Generic</t>
        </is>
      </c>
      <c r="H568" s="493" t="n">
        <v>0</v>
      </c>
      <c r="I568" s="493" t="n">
        <v>0</v>
      </c>
      <c r="J568" s="493" t="n">
        <v>0</v>
      </c>
      <c r="K568" s="493" t="n">
        <v>0</v>
      </c>
      <c r="L568" s="493" t="n">
        <v>0</v>
      </c>
      <c r="M568" s="493" t="n">
        <v>0</v>
      </c>
      <c r="N568" s="493" t="n">
        <v>0</v>
      </c>
      <c r="O568" s="493" t="n">
        <v>0</v>
      </c>
      <c r="P568" s="493" t="n">
        <v>0</v>
      </c>
      <c r="Q568" s="493" t="n">
        <v>0</v>
      </c>
      <c r="R568" s="493" t="n">
        <v>0</v>
      </c>
      <c r="S568" s="493" t="n">
        <v>0</v>
      </c>
      <c r="T568" s="493" t="n">
        <v>0</v>
      </c>
      <c r="U568" s="493" t="n">
        <v>0</v>
      </c>
      <c r="V568" s="493" t="n">
        <v>0</v>
      </c>
      <c r="W568" s="493" t="n">
        <v>0</v>
      </c>
      <c r="X568" s="493" t="n">
        <v>0</v>
      </c>
      <c r="Y568" s="493" t="n">
        <v>0</v>
      </c>
      <c r="Z568" s="493" t="n">
        <v>0</v>
      </c>
      <c r="AA568" s="493" t="n">
        <v>0</v>
      </c>
      <c r="AB568" s="493" t="n">
        <v>0</v>
      </c>
      <c r="AC568" s="493" t="n">
        <v>1307.7</v>
      </c>
      <c r="AD568" s="493" t="n">
        <v>0</v>
      </c>
      <c r="AE568" s="493" t="n">
        <v>0</v>
      </c>
      <c r="AF568" s="493" t="n">
        <v>1113.3</v>
      </c>
      <c r="AG568" s="493" t="n">
        <v>0</v>
      </c>
      <c r="AH568" s="493" t="n">
        <v>0</v>
      </c>
      <c r="AI568" s="493" t="n">
        <v>0</v>
      </c>
      <c r="AJ568" s="493" t="n">
        <v>0</v>
      </c>
      <c r="AK568" s="493" t="n">
        <v>0</v>
      </c>
      <c r="AL568" s="493" t="n">
        <v>0</v>
      </c>
      <c r="AM568" s="493" t="n">
        <v>0</v>
      </c>
      <c r="AN568" s="493" t="n">
        <v>0</v>
      </c>
      <c r="AO568" s="493" t="n">
        <v>0</v>
      </c>
      <c r="AP568" s="493" t="n">
        <v>0</v>
      </c>
      <c r="AQ568" s="493" t="n">
        <v>0</v>
      </c>
      <c r="AR568" s="493" t="n">
        <v>0</v>
      </c>
      <c r="AS568" s="493" t="n">
        <v>610.2</v>
      </c>
      <c r="AT568" s="493" t="n">
        <v>496.2</v>
      </c>
      <c r="AU568" s="493" t="n">
        <v>657.9</v>
      </c>
      <c r="AV568" s="493" t="n">
        <v>0</v>
      </c>
      <c r="AW568" s="493" t="n">
        <v>477</v>
      </c>
      <c r="AX568" s="493" t="n">
        <v>0</v>
      </c>
      <c r="AY568" s="493" t="n">
        <v>0</v>
      </c>
      <c r="AZ568" s="493" t="n">
        <v>237.3</v>
      </c>
      <c r="BA568" s="493" t="n">
        <v>0</v>
      </c>
      <c r="BB568" s="493" t="n">
        <v>403.5</v>
      </c>
      <c r="BC568" s="493" t="n">
        <v>323.4</v>
      </c>
      <c r="BD568" s="493" t="n">
        <v>607.2</v>
      </c>
      <c r="BE568" s="493" t="n">
        <v>533.4</v>
      </c>
      <c r="BF568" s="493" t="n">
        <v>550.8</v>
      </c>
      <c r="BG568" s="493" t="n">
        <v>379.8</v>
      </c>
      <c r="BH568" s="493" t="n">
        <v>1358.7</v>
      </c>
      <c r="BI568" s="493" t="n">
        <v>0</v>
      </c>
      <c r="BJ568" s="493" t="n">
        <v>2464.2</v>
      </c>
      <c r="BK568" s="493" t="n">
        <v>330.3</v>
      </c>
      <c r="BL568" s="493" t="n">
        <v>0</v>
      </c>
      <c r="BM568" s="493" t="n">
        <v>1690.8</v>
      </c>
      <c r="BN568" s="493" t="n">
        <v>0</v>
      </c>
      <c r="BO568" s="493" t="n">
        <v>1586.4</v>
      </c>
      <c r="BP568" s="493" t="n">
        <v>565.2</v>
      </c>
      <c r="BQ568" s="493" t="n">
        <v>2214</v>
      </c>
      <c r="BR568" s="493" t="n">
        <v>0</v>
      </c>
      <c r="BS568" s="493" t="n">
        <v>0</v>
      </c>
      <c r="BT568" s="493" t="n">
        <v>196.8</v>
      </c>
      <c r="BU568" s="493" t="n">
        <v>0</v>
      </c>
      <c r="BV568" s="493" t="n">
        <v>0</v>
      </c>
      <c r="BW568" s="493" t="n">
        <v>322.2</v>
      </c>
    </row>
    <row r="569">
      <c r="A569" t="inlineStr">
        <is>
          <t>[C9C] ANGIOTENSIN-II 길항제 (단일)</t>
        </is>
      </c>
      <c r="B569" t="inlineStr">
        <is>
          <t>경보제약</t>
        </is>
      </c>
      <c r="C569" t="inlineStr">
        <is>
          <t>칸데탄</t>
        </is>
      </c>
      <c r="D569" t="inlineStr">
        <is>
          <t>경보제약</t>
        </is>
      </c>
      <c r="E569" t="inlineStr">
        <is>
          <t>candesartan cilexetil</t>
        </is>
      </c>
      <c r="F569" t="inlineStr">
        <is>
          <t>기타(치과의원, 치과병원 등)</t>
        </is>
      </c>
      <c r="G569" t="inlineStr">
        <is>
          <t>Generic</t>
        </is>
      </c>
      <c r="H569" s="493" t="n">
        <v>0</v>
      </c>
      <c r="I569" s="493" t="n">
        <v>0</v>
      </c>
      <c r="J569" s="493" t="n">
        <v>0</v>
      </c>
      <c r="K569" s="493" t="n">
        <v>0</v>
      </c>
      <c r="L569" s="493" t="n">
        <v>0</v>
      </c>
      <c r="M569" s="493" t="n">
        <v>0</v>
      </c>
      <c r="N569" s="493" t="n">
        <v>0</v>
      </c>
      <c r="O569" s="493" t="n">
        <v>0</v>
      </c>
      <c r="P569" s="493" t="n">
        <v>0</v>
      </c>
      <c r="Q569" s="493" t="n">
        <v>0</v>
      </c>
      <c r="R569" s="493" t="n">
        <v>0</v>
      </c>
      <c r="S569" s="493" t="n">
        <v>0</v>
      </c>
      <c r="T569" s="493" t="n">
        <v>0</v>
      </c>
      <c r="U569" s="493" t="n">
        <v>0</v>
      </c>
      <c r="V569" s="493" t="n">
        <v>0</v>
      </c>
      <c r="W569" s="493" t="n">
        <v>0</v>
      </c>
      <c r="X569" s="493" t="n">
        <v>0</v>
      </c>
      <c r="Y569" s="493" t="n">
        <v>0</v>
      </c>
      <c r="Z569" s="493" t="n">
        <v>0</v>
      </c>
      <c r="AA569" s="493" t="n">
        <v>0</v>
      </c>
      <c r="AB569" s="493" t="n">
        <v>0</v>
      </c>
      <c r="AC569" s="493" t="n">
        <v>0</v>
      </c>
      <c r="AD569" s="493" t="n">
        <v>0</v>
      </c>
      <c r="AE569" s="493" t="n">
        <v>0</v>
      </c>
      <c r="AF569" s="493" t="n">
        <v>0</v>
      </c>
      <c r="AG569" s="493" t="n">
        <v>0</v>
      </c>
      <c r="AH569" s="493" t="n">
        <v>0</v>
      </c>
      <c r="AI569" s="493" t="n">
        <v>0</v>
      </c>
      <c r="AJ569" s="493" t="n">
        <v>0</v>
      </c>
      <c r="AK569" s="493" t="n">
        <v>0</v>
      </c>
      <c r="AL569" s="493" t="n">
        <v>0</v>
      </c>
      <c r="AM569" s="493" t="n">
        <v>0</v>
      </c>
      <c r="AN569" s="493" t="n">
        <v>0</v>
      </c>
      <c r="AO569" s="493" t="n">
        <v>0</v>
      </c>
      <c r="AP569" s="493" t="n">
        <v>0</v>
      </c>
      <c r="AQ569" s="493" t="n">
        <v>0</v>
      </c>
      <c r="AR569" s="493" t="n">
        <v>0</v>
      </c>
      <c r="AS569" s="493" t="n">
        <v>140.7</v>
      </c>
      <c r="AT569" s="493" t="n">
        <v>0</v>
      </c>
      <c r="AU569" s="493" t="n">
        <v>0</v>
      </c>
      <c r="AV569" s="493" t="n">
        <v>0</v>
      </c>
      <c r="AW569" s="493" t="n">
        <v>0</v>
      </c>
      <c r="AX569" s="493" t="n">
        <v>0</v>
      </c>
      <c r="AY569" s="493" t="n">
        <v>0</v>
      </c>
      <c r="AZ569" s="493" t="n">
        <v>0</v>
      </c>
      <c r="BA569" s="493" t="n">
        <v>0</v>
      </c>
      <c r="BB569" s="493" t="n">
        <v>0</v>
      </c>
      <c r="BC569" s="493" t="n">
        <v>0</v>
      </c>
      <c r="BD569" s="493" t="n">
        <v>0</v>
      </c>
      <c r="BE569" s="493" t="n">
        <v>0</v>
      </c>
      <c r="BF569" s="493" t="n">
        <v>0</v>
      </c>
      <c r="BG569" s="493" t="n">
        <v>261.9</v>
      </c>
      <c r="BH569" s="493" t="n">
        <v>0</v>
      </c>
      <c r="BI569" s="493" t="n">
        <v>0</v>
      </c>
      <c r="BJ569" s="493" t="n">
        <v>0</v>
      </c>
      <c r="BK569" s="493" t="n">
        <v>0</v>
      </c>
      <c r="BL569" s="493" t="n">
        <v>0</v>
      </c>
      <c r="BM569" s="493" t="n">
        <v>0</v>
      </c>
      <c r="BN569" s="493" t="n">
        <v>0</v>
      </c>
      <c r="BO569" s="493" t="n">
        <v>100.8</v>
      </c>
      <c r="BP569" s="493" t="n">
        <v>0</v>
      </c>
      <c r="BQ569" s="493" t="n">
        <v>90.59999999999999</v>
      </c>
      <c r="BR569" s="493" t="n">
        <v>0</v>
      </c>
      <c r="BS569" s="493" t="n">
        <v>0</v>
      </c>
      <c r="BT569" s="493" t="n">
        <v>0</v>
      </c>
      <c r="BU569" s="493" t="n">
        <v>0</v>
      </c>
      <c r="BV569" s="493" t="n">
        <v>0</v>
      </c>
      <c r="BW569" s="493" t="n">
        <v>0</v>
      </c>
    </row>
    <row r="570">
      <c r="A570" t="inlineStr">
        <is>
          <t>[C9C] ANGIOTENSIN-II 길항제 (단일)</t>
        </is>
      </c>
      <c r="B570" t="inlineStr">
        <is>
          <t>경보제약</t>
        </is>
      </c>
      <c r="C570" t="inlineStr">
        <is>
          <t>텔미카르</t>
        </is>
      </c>
      <c r="D570" t="inlineStr">
        <is>
          <t>경보제약</t>
        </is>
      </c>
      <c r="E570" t="inlineStr">
        <is>
          <t>telmisartan</t>
        </is>
      </c>
      <c r="F570" t="inlineStr">
        <is>
          <t>종합병원</t>
        </is>
      </c>
      <c r="G570" t="inlineStr">
        <is>
          <t>Generic</t>
        </is>
      </c>
      <c r="H570" s="493" t="n">
        <v>5632</v>
      </c>
      <c r="I570" s="493" t="n">
        <v>3751.86</v>
      </c>
      <c r="J570" s="493" t="n">
        <v>8176.34</v>
      </c>
      <c r="K570" s="493" t="n">
        <v>4779.7</v>
      </c>
      <c r="L570" s="493" t="n">
        <v>8024.4</v>
      </c>
      <c r="M570" s="493" t="n">
        <v>6352</v>
      </c>
      <c r="N570" s="493" t="n">
        <v>5671.33</v>
      </c>
      <c r="O570" s="493" t="n">
        <v>5001.48</v>
      </c>
      <c r="P570" s="493" t="n">
        <v>7732</v>
      </c>
      <c r="Q570" s="493" t="n">
        <v>3472</v>
      </c>
      <c r="R570" s="493" t="n">
        <v>3954.25</v>
      </c>
      <c r="S570" s="493" t="n">
        <v>7010.85</v>
      </c>
      <c r="T570" s="493" t="n">
        <v>4360</v>
      </c>
      <c r="U570" s="493" t="n">
        <v>5080</v>
      </c>
      <c r="V570" s="493" t="n">
        <v>4559.7</v>
      </c>
      <c r="W570" s="493" t="n">
        <v>3894.3</v>
      </c>
      <c r="X570" s="493" t="n">
        <v>720</v>
      </c>
      <c r="Y570" s="493" t="n">
        <v>2640</v>
      </c>
      <c r="Z570" s="493" t="n">
        <v>3623.73</v>
      </c>
      <c r="AA570" s="493" t="n">
        <v>2697.36</v>
      </c>
      <c r="AB570" s="493" t="n">
        <v>4026.3</v>
      </c>
      <c r="AC570" s="493" t="n">
        <v>2986.43</v>
      </c>
      <c r="AD570" s="493" t="n">
        <v>4037.82</v>
      </c>
      <c r="AE570" s="493" t="n">
        <v>4973.2</v>
      </c>
      <c r="AF570" s="493" t="n">
        <v>2175</v>
      </c>
      <c r="AG570" s="493" t="n">
        <v>3872</v>
      </c>
      <c r="AH570" s="493" t="n">
        <v>3838.4</v>
      </c>
      <c r="AI570" s="493" t="n">
        <v>2006.53</v>
      </c>
      <c r="AJ570" s="493" t="n">
        <v>4551.26</v>
      </c>
      <c r="AK570" s="493" t="n">
        <v>3360</v>
      </c>
      <c r="AL570" s="493" t="n">
        <v>2159.4</v>
      </c>
      <c r="AM570" s="493" t="n">
        <v>1380</v>
      </c>
      <c r="AN570" s="493" t="n">
        <v>4363</v>
      </c>
      <c r="AO570" s="493" t="n">
        <v>960</v>
      </c>
      <c r="AP570" s="493" t="n">
        <v>5034.75</v>
      </c>
      <c r="AQ570" s="493" t="n">
        <v>3479.7</v>
      </c>
      <c r="AR570" s="493" t="n">
        <v>3241.85</v>
      </c>
      <c r="AS570" s="493" t="n">
        <v>2023.2</v>
      </c>
      <c r="AT570" s="493" t="n">
        <v>3597</v>
      </c>
      <c r="AU570" s="493" t="n">
        <v>1260</v>
      </c>
      <c r="AV570" s="493" t="n">
        <v>4201.2</v>
      </c>
      <c r="AW570" s="493" t="n">
        <v>2158.48</v>
      </c>
      <c r="AX570" s="493" t="n">
        <v>3975.95</v>
      </c>
      <c r="AY570" s="493" t="n">
        <v>4355.55</v>
      </c>
      <c r="AZ570" s="493" t="n">
        <v>3369.75</v>
      </c>
      <c r="BA570" s="493" t="n">
        <v>2595.06</v>
      </c>
      <c r="BB570" s="493" t="n">
        <v>5373.6</v>
      </c>
      <c r="BC570" s="493" t="n">
        <v>4046.52</v>
      </c>
      <c r="BD570" s="493" t="n">
        <v>5599.03</v>
      </c>
      <c r="BE570" s="493" t="n">
        <v>5471.15</v>
      </c>
      <c r="BF570" s="493" t="n">
        <v>5510.8</v>
      </c>
      <c r="BG570" s="493" t="n">
        <v>5744.48</v>
      </c>
      <c r="BH570" s="493" t="n">
        <v>6090.83</v>
      </c>
      <c r="BI570" s="493" t="n">
        <v>5610.04</v>
      </c>
      <c r="BJ570" s="493" t="n">
        <v>5192.1</v>
      </c>
      <c r="BK570" s="493" t="n">
        <v>4743.1</v>
      </c>
      <c r="BL570" s="493" t="n">
        <v>6341.66</v>
      </c>
      <c r="BM570" s="493" t="n">
        <v>6134.78</v>
      </c>
      <c r="BN570" s="493" t="n">
        <v>5355.21</v>
      </c>
      <c r="BO570" s="493" t="n">
        <v>6590.73</v>
      </c>
      <c r="BP570" s="493" t="n">
        <v>5697.2</v>
      </c>
      <c r="BQ570" s="493" t="n">
        <v>5151.18</v>
      </c>
      <c r="BR570" s="493" t="n">
        <v>3155.26</v>
      </c>
      <c r="BS570" s="493" t="n">
        <v>2911.53</v>
      </c>
      <c r="BT570" s="493" t="n">
        <v>0</v>
      </c>
      <c r="BU570" s="493" t="n">
        <v>0</v>
      </c>
      <c r="BV570" s="493" t="n">
        <v>0</v>
      </c>
      <c r="BW570" s="493" t="n">
        <v>0</v>
      </c>
    </row>
    <row r="571">
      <c r="A571" t="inlineStr">
        <is>
          <t>[C9C] ANGIOTENSIN-II 길항제 (단일)</t>
        </is>
      </c>
      <c r="B571" t="inlineStr">
        <is>
          <t>경보제약</t>
        </is>
      </c>
      <c r="C571" t="inlineStr">
        <is>
          <t>텔미카르</t>
        </is>
      </c>
      <c r="D571" t="inlineStr">
        <is>
          <t>경보제약</t>
        </is>
      </c>
      <c r="E571" t="inlineStr">
        <is>
          <t>telmisartan</t>
        </is>
      </c>
      <c r="F571" t="inlineStr">
        <is>
          <t>병원</t>
        </is>
      </c>
      <c r="G571" t="inlineStr">
        <is>
          <t>Generic</t>
        </is>
      </c>
      <c r="H571" s="493" t="n">
        <v>70.5</v>
      </c>
      <c r="I571" s="493" t="n">
        <v>92.95999999999999</v>
      </c>
      <c r="J571" s="493" t="n">
        <v>316.75</v>
      </c>
      <c r="K571" s="493" t="n">
        <v>358.4</v>
      </c>
      <c r="L571" s="493" t="n">
        <v>761.66</v>
      </c>
      <c r="M571" s="493" t="n">
        <v>202.4</v>
      </c>
      <c r="N571" s="493" t="n">
        <v>708.92</v>
      </c>
      <c r="O571" s="493" t="n">
        <v>244.72</v>
      </c>
      <c r="P571" s="493" t="n">
        <v>958.76</v>
      </c>
      <c r="Q571" s="493" t="n">
        <v>2133.6</v>
      </c>
      <c r="R571" s="493" t="n">
        <v>347.8</v>
      </c>
      <c r="S571" s="493" t="n">
        <v>1854.6</v>
      </c>
      <c r="T571" s="493" t="n">
        <v>1301.22</v>
      </c>
      <c r="U571" s="493" t="n">
        <v>1318.32</v>
      </c>
      <c r="V571" s="493" t="n">
        <v>380.1</v>
      </c>
      <c r="W571" s="493" t="n">
        <v>886.5</v>
      </c>
      <c r="X571" s="493" t="n">
        <v>2839.47</v>
      </c>
      <c r="Y571" s="493" t="n">
        <v>3229.84</v>
      </c>
      <c r="Z571" s="493" t="n">
        <v>3596.92</v>
      </c>
      <c r="AA571" s="493" t="n">
        <v>3907.4</v>
      </c>
      <c r="AB571" s="493" t="n">
        <v>4114.12</v>
      </c>
      <c r="AC571" s="493" t="n">
        <v>5465.27</v>
      </c>
      <c r="AD571" s="493" t="n">
        <v>4928.8</v>
      </c>
      <c r="AE571" s="493" t="n">
        <v>5616.86</v>
      </c>
      <c r="AF571" s="493" t="n">
        <v>1539.06</v>
      </c>
      <c r="AG571" s="493" t="n">
        <v>8199.67</v>
      </c>
      <c r="AH571" s="493" t="n">
        <v>5300.88</v>
      </c>
      <c r="AI571" s="493" t="n">
        <v>8790.66</v>
      </c>
      <c r="AJ571" s="493" t="n">
        <v>5073.28</v>
      </c>
      <c r="AK571" s="493" t="n">
        <v>2030.2</v>
      </c>
      <c r="AL571" s="493" t="n">
        <v>1540.58</v>
      </c>
      <c r="AM571" s="493" t="n">
        <v>3562.5</v>
      </c>
      <c r="AN571" s="493" t="n">
        <v>672.6</v>
      </c>
      <c r="AO571" s="493" t="n">
        <v>3960.58</v>
      </c>
      <c r="AP571" s="493" t="n">
        <v>1800</v>
      </c>
      <c r="AQ571" s="493" t="n">
        <v>2273.7</v>
      </c>
      <c r="AR571" s="493" t="n">
        <v>3455.1</v>
      </c>
      <c r="AS571" s="493" t="n">
        <v>3112</v>
      </c>
      <c r="AT571" s="493" t="n">
        <v>1552</v>
      </c>
      <c r="AU571" s="493" t="n">
        <v>1904</v>
      </c>
      <c r="AV571" s="493" t="n">
        <v>2941.7</v>
      </c>
      <c r="AW571" s="493" t="n">
        <v>3692.97</v>
      </c>
      <c r="AX571" s="493" t="n">
        <v>4076.5</v>
      </c>
      <c r="AY571" s="493" t="n">
        <v>4339.8</v>
      </c>
      <c r="AZ571" s="493" t="n">
        <v>3815.58</v>
      </c>
      <c r="BA571" s="493" t="n">
        <v>6676.12</v>
      </c>
      <c r="BB571" s="493" t="n">
        <v>4616.23</v>
      </c>
      <c r="BC571" s="493" t="n">
        <v>5561.32</v>
      </c>
      <c r="BD571" s="493" t="n">
        <v>7912.58</v>
      </c>
      <c r="BE571" s="493" t="n">
        <v>4766.25</v>
      </c>
      <c r="BF571" s="493" t="n">
        <v>6052.62</v>
      </c>
      <c r="BG571" s="493" t="n">
        <v>10015.68</v>
      </c>
      <c r="BH571" s="493" t="n">
        <v>3209.17</v>
      </c>
      <c r="BI571" s="493" t="n">
        <v>5810.42</v>
      </c>
      <c r="BJ571" s="493" t="n">
        <v>10050.9</v>
      </c>
      <c r="BK571" s="493" t="n">
        <v>6171</v>
      </c>
      <c r="BL571" s="493" t="n">
        <v>6804.99</v>
      </c>
      <c r="BM571" s="493" t="n">
        <v>10868.14</v>
      </c>
      <c r="BN571" s="493" t="n">
        <v>4234.9</v>
      </c>
      <c r="BO571" s="493" t="n">
        <v>5107.8</v>
      </c>
      <c r="BP571" s="493" t="n">
        <v>7520.13</v>
      </c>
      <c r="BQ571" s="493" t="n">
        <v>5164.46</v>
      </c>
      <c r="BR571" s="493" t="n">
        <v>7839</v>
      </c>
      <c r="BS571" s="493" t="n">
        <v>1785</v>
      </c>
      <c r="BT571" s="493" t="n">
        <v>1780.65</v>
      </c>
      <c r="BU571" s="493" t="n">
        <v>589.5</v>
      </c>
      <c r="BV571" s="493" t="n">
        <v>0</v>
      </c>
      <c r="BW571" s="493" t="n">
        <v>0</v>
      </c>
    </row>
    <row r="572">
      <c r="A572" t="inlineStr">
        <is>
          <t>[C9C] ANGIOTENSIN-II 길항제 (단일)</t>
        </is>
      </c>
      <c r="B572" t="inlineStr">
        <is>
          <t>경보제약</t>
        </is>
      </c>
      <c r="C572" t="inlineStr">
        <is>
          <t>텔미카르</t>
        </is>
      </c>
      <c r="D572" t="inlineStr">
        <is>
          <t>경보제약</t>
        </is>
      </c>
      <c r="E572" t="inlineStr">
        <is>
          <t>telmisartan</t>
        </is>
      </c>
      <c r="F572" t="inlineStr">
        <is>
          <t>의원</t>
        </is>
      </c>
      <c r="G572" t="inlineStr">
        <is>
          <t>Generic</t>
        </is>
      </c>
      <c r="H572" s="493" t="n">
        <v>24726.37</v>
      </c>
      <c r="I572" s="493" t="n">
        <v>23864.05</v>
      </c>
      <c r="J572" s="493" t="n">
        <v>18768.51</v>
      </c>
      <c r="K572" s="493" t="n">
        <v>17389.54</v>
      </c>
      <c r="L572" s="493" t="n">
        <v>19519.23</v>
      </c>
      <c r="M572" s="493" t="n">
        <v>16930.9</v>
      </c>
      <c r="N572" s="493" t="n">
        <v>17834.8</v>
      </c>
      <c r="O572" s="493" t="n">
        <v>17072.25</v>
      </c>
      <c r="P572" s="493" t="n">
        <v>15700.65</v>
      </c>
      <c r="Q572" s="493" t="n">
        <v>16917.1</v>
      </c>
      <c r="R572" s="493" t="n">
        <v>21884.32</v>
      </c>
      <c r="S572" s="493" t="n">
        <v>23960.69</v>
      </c>
      <c r="T572" s="493" t="n">
        <v>30209.73</v>
      </c>
      <c r="U572" s="493" t="n">
        <v>26683.06</v>
      </c>
      <c r="V572" s="493" t="n">
        <v>20911.3</v>
      </c>
      <c r="W572" s="493" t="n">
        <v>14978.4</v>
      </c>
      <c r="X572" s="493" t="n">
        <v>12022.86</v>
      </c>
      <c r="Y572" s="493" t="n">
        <v>15467.52</v>
      </c>
      <c r="Z572" s="493" t="n">
        <v>16392.67</v>
      </c>
      <c r="AA572" s="493" t="n">
        <v>18848.77</v>
      </c>
      <c r="AB572" s="493" t="n">
        <v>19498.24</v>
      </c>
      <c r="AC572" s="493" t="n">
        <v>23590</v>
      </c>
      <c r="AD572" s="493" t="n">
        <v>24861.38</v>
      </c>
      <c r="AE572" s="493" t="n">
        <v>19490</v>
      </c>
      <c r="AF572" s="493" t="n">
        <v>22123.04</v>
      </c>
      <c r="AG572" s="493" t="n">
        <v>22630.63</v>
      </c>
      <c r="AH572" s="493" t="n">
        <v>23865.66</v>
      </c>
      <c r="AI572" s="493" t="n">
        <v>26184.12</v>
      </c>
      <c r="AJ572" s="493" t="n">
        <v>26155.39</v>
      </c>
      <c r="AK572" s="493" t="n">
        <v>26192.82</v>
      </c>
      <c r="AL572" s="493" t="n">
        <v>24165.16</v>
      </c>
      <c r="AM572" s="493" t="n">
        <v>31017.67</v>
      </c>
      <c r="AN572" s="493" t="n">
        <v>22984.33</v>
      </c>
      <c r="AO572" s="493" t="n">
        <v>32355.6</v>
      </c>
      <c r="AP572" s="493" t="n">
        <v>30467.36</v>
      </c>
      <c r="AQ572" s="493" t="n">
        <v>30537.08</v>
      </c>
      <c r="AR572" s="493" t="n">
        <v>32410.03</v>
      </c>
      <c r="AS572" s="493" t="n">
        <v>34799.14</v>
      </c>
      <c r="AT572" s="493" t="n">
        <v>30430.38</v>
      </c>
      <c r="AU572" s="493" t="n">
        <v>37469.65</v>
      </c>
      <c r="AV572" s="493" t="n">
        <v>38199.21</v>
      </c>
      <c r="AW572" s="493" t="n">
        <v>31081.66</v>
      </c>
      <c r="AX572" s="493" t="n">
        <v>35180.18</v>
      </c>
      <c r="AY572" s="493" t="n">
        <v>41090.68</v>
      </c>
      <c r="AZ572" s="493" t="n">
        <v>41695.1</v>
      </c>
      <c r="BA572" s="493" t="n">
        <v>42268.02</v>
      </c>
      <c r="BB572" s="493" t="n">
        <v>42326.96</v>
      </c>
      <c r="BC572" s="493" t="n">
        <v>40360.98</v>
      </c>
      <c r="BD572" s="493" t="n">
        <v>39136.47</v>
      </c>
      <c r="BE572" s="493" t="n">
        <v>40877.21</v>
      </c>
      <c r="BF572" s="493" t="n">
        <v>37883.24</v>
      </c>
      <c r="BG572" s="493" t="n">
        <v>42322.77</v>
      </c>
      <c r="BH572" s="493" t="n">
        <v>64948.15</v>
      </c>
      <c r="BI572" s="493" t="n">
        <v>47233.25</v>
      </c>
      <c r="BJ572" s="493" t="n">
        <v>67361.57000000001</v>
      </c>
      <c r="BK572" s="493" t="n">
        <v>57597.65</v>
      </c>
      <c r="BL572" s="493" t="n">
        <v>71528.83</v>
      </c>
      <c r="BM572" s="493" t="n">
        <v>66560.8</v>
      </c>
      <c r="BN572" s="493" t="n">
        <v>67989.08</v>
      </c>
      <c r="BO572" s="493" t="n">
        <v>64680.56</v>
      </c>
      <c r="BP572" s="493" t="n">
        <v>34078.77</v>
      </c>
      <c r="BQ572" s="493" t="n">
        <v>12744.3</v>
      </c>
      <c r="BR572" s="493" t="n">
        <v>9684.809999999999</v>
      </c>
      <c r="BS572" s="493" t="n">
        <v>5496.9</v>
      </c>
      <c r="BT572" s="493" t="n">
        <v>3831.6</v>
      </c>
      <c r="BU572" s="493" t="n">
        <v>3439.8</v>
      </c>
      <c r="BV572" s="493" t="n">
        <v>0</v>
      </c>
      <c r="BW572" s="493" t="n">
        <v>0</v>
      </c>
    </row>
    <row r="573">
      <c r="A573" t="inlineStr">
        <is>
          <t>[C9C] ANGIOTENSIN-II 길항제 (단일)</t>
        </is>
      </c>
      <c r="B573" t="inlineStr">
        <is>
          <t>경보제약</t>
        </is>
      </c>
      <c r="C573" t="inlineStr">
        <is>
          <t>텔미카르</t>
        </is>
      </c>
      <c r="D573" t="inlineStr">
        <is>
          <t>경보제약</t>
        </is>
      </c>
      <c r="E573" t="inlineStr">
        <is>
          <t>telmisartan</t>
        </is>
      </c>
      <c r="F573" t="inlineStr">
        <is>
          <t>보건소</t>
        </is>
      </c>
      <c r="G573" t="inlineStr">
        <is>
          <t>Generic</t>
        </is>
      </c>
      <c r="H573" s="493" t="n">
        <v>3407.4</v>
      </c>
      <c r="I573" s="493" t="n">
        <v>1259.1</v>
      </c>
      <c r="J573" s="493" t="n">
        <v>4104.3</v>
      </c>
      <c r="K573" s="493" t="n">
        <v>833.4</v>
      </c>
      <c r="L573" s="493" t="n">
        <v>1035</v>
      </c>
      <c r="M573" s="493" t="n">
        <v>0</v>
      </c>
      <c r="N573" s="493" t="n">
        <v>0</v>
      </c>
      <c r="O573" s="493" t="n">
        <v>12.9</v>
      </c>
      <c r="P573" s="493" t="n">
        <v>0</v>
      </c>
      <c r="Q573" s="493" t="n">
        <v>0</v>
      </c>
      <c r="R573" s="493" t="n">
        <v>1593.9</v>
      </c>
      <c r="S573" s="493" t="n">
        <v>282</v>
      </c>
      <c r="T573" s="493" t="n">
        <v>0</v>
      </c>
      <c r="U573" s="493" t="n">
        <v>0</v>
      </c>
      <c r="V573" s="493" t="n">
        <v>381.6</v>
      </c>
      <c r="W573" s="493" t="n">
        <v>0</v>
      </c>
      <c r="X573" s="493" t="n">
        <v>5019</v>
      </c>
      <c r="Y573" s="493" t="n">
        <v>399.6</v>
      </c>
      <c r="Z573" s="493" t="n">
        <v>0</v>
      </c>
      <c r="AA573" s="493" t="n">
        <v>0</v>
      </c>
      <c r="AB573" s="493" t="n">
        <v>0</v>
      </c>
      <c r="AC573" s="493" t="n">
        <v>388.8</v>
      </c>
      <c r="AD573" s="493" t="n">
        <v>0</v>
      </c>
      <c r="AE573" s="493" t="n">
        <v>16.8</v>
      </c>
      <c r="AF573" s="493" t="n">
        <v>0</v>
      </c>
      <c r="AG573" s="493" t="n">
        <v>486</v>
      </c>
      <c r="AH573" s="493" t="n">
        <v>0</v>
      </c>
      <c r="AI573" s="493" t="n">
        <v>0</v>
      </c>
      <c r="AJ573" s="493" t="n">
        <v>444.6</v>
      </c>
      <c r="AK573" s="493" t="n">
        <v>0</v>
      </c>
      <c r="AL573" s="493" t="n">
        <v>0</v>
      </c>
      <c r="AM573" s="493" t="n">
        <v>441</v>
      </c>
      <c r="AN573" s="493" t="n">
        <v>0</v>
      </c>
      <c r="AO573" s="493" t="n">
        <v>410.32</v>
      </c>
      <c r="AP573" s="493" t="n">
        <v>466.2</v>
      </c>
      <c r="AQ573" s="493" t="n">
        <v>0</v>
      </c>
      <c r="AR573" s="493" t="n">
        <v>0</v>
      </c>
      <c r="AS573" s="493" t="n">
        <v>466.2</v>
      </c>
      <c r="AT573" s="493" t="n">
        <v>248.1</v>
      </c>
      <c r="AU573" s="493" t="n">
        <v>219.3</v>
      </c>
      <c r="AV573" s="493" t="n">
        <v>608.4</v>
      </c>
      <c r="AW573" s="493" t="n">
        <v>0</v>
      </c>
      <c r="AX573" s="493" t="n">
        <v>0</v>
      </c>
      <c r="AY573" s="493" t="n">
        <v>430.2</v>
      </c>
      <c r="AZ573" s="493" t="n">
        <v>0</v>
      </c>
      <c r="BA573" s="493" t="n">
        <v>0</v>
      </c>
      <c r="BB573" s="493" t="n">
        <v>869.4</v>
      </c>
      <c r="BC573" s="493" t="n">
        <v>0</v>
      </c>
      <c r="BD573" s="493" t="n">
        <v>311.7</v>
      </c>
      <c r="BE573" s="493" t="n">
        <v>0</v>
      </c>
      <c r="BF573" s="493" t="n">
        <v>406.8</v>
      </c>
      <c r="BG573" s="493" t="n">
        <v>0</v>
      </c>
      <c r="BH573" s="493" t="n">
        <v>0</v>
      </c>
      <c r="BI573" s="493" t="n">
        <v>408.6</v>
      </c>
      <c r="BJ573" s="493" t="n">
        <v>0</v>
      </c>
      <c r="BK573" s="493" t="n">
        <v>792</v>
      </c>
      <c r="BL573" s="493" t="n">
        <v>1231.2</v>
      </c>
      <c r="BM573" s="493" t="n">
        <v>2894.4</v>
      </c>
      <c r="BN573" s="493" t="n">
        <v>4143</v>
      </c>
      <c r="BO573" s="493" t="n">
        <v>3938.4</v>
      </c>
      <c r="BP573" s="493" t="n">
        <v>7431.9</v>
      </c>
      <c r="BQ573" s="493" t="n">
        <v>73.2</v>
      </c>
      <c r="BR573" s="493" t="n">
        <v>1641.6</v>
      </c>
      <c r="BS573" s="493" t="n">
        <v>360</v>
      </c>
      <c r="BT573" s="493" t="n">
        <v>0</v>
      </c>
      <c r="BU573" s="493" t="n">
        <v>0</v>
      </c>
      <c r="BV573" s="493" t="n">
        <v>0</v>
      </c>
      <c r="BW573" s="493" t="n">
        <v>0</v>
      </c>
    </row>
    <row r="574">
      <c r="A574" t="inlineStr">
        <is>
          <t>[C9C] ANGIOTENSIN-II 길항제 (단일)</t>
        </is>
      </c>
      <c r="B574" t="inlineStr">
        <is>
          <t>경보제약</t>
        </is>
      </c>
      <c r="C574" t="inlineStr">
        <is>
          <t>텔미카르</t>
        </is>
      </c>
      <c r="D574" t="inlineStr">
        <is>
          <t>경보제약</t>
        </is>
      </c>
      <c r="E574" t="inlineStr">
        <is>
          <t>telmisartan</t>
        </is>
      </c>
      <c r="F574" t="inlineStr">
        <is>
          <t>기타(치과의원, 치과병원 등)</t>
        </is>
      </c>
      <c r="G574" t="inlineStr">
        <is>
          <t>Generic</t>
        </is>
      </c>
      <c r="H574" s="493" t="n">
        <v>217.8</v>
      </c>
      <c r="I574" s="493" t="n">
        <v>0</v>
      </c>
      <c r="J574" s="493" t="n">
        <v>221.4</v>
      </c>
      <c r="K574" s="493" t="n">
        <v>0</v>
      </c>
      <c r="L574" s="493" t="n">
        <v>0</v>
      </c>
      <c r="M574" s="493" t="n">
        <v>0</v>
      </c>
      <c r="N574" s="493" t="n">
        <v>0</v>
      </c>
      <c r="O574" s="493" t="n">
        <v>0</v>
      </c>
      <c r="P574" s="493" t="n">
        <v>0</v>
      </c>
      <c r="Q574" s="493" t="n">
        <v>0</v>
      </c>
      <c r="R574" s="493" t="n">
        <v>0</v>
      </c>
      <c r="S574" s="493" t="n">
        <v>0</v>
      </c>
      <c r="T574" s="493" t="n">
        <v>0</v>
      </c>
      <c r="U574" s="493" t="n">
        <v>0</v>
      </c>
      <c r="V574" s="493" t="n">
        <v>0</v>
      </c>
      <c r="W574" s="493" t="n">
        <v>0</v>
      </c>
      <c r="X574" s="493" t="n">
        <v>0</v>
      </c>
      <c r="Y574" s="493" t="n">
        <v>0</v>
      </c>
      <c r="Z574" s="493" t="n">
        <v>0</v>
      </c>
      <c r="AA574" s="493" t="n">
        <v>0</v>
      </c>
      <c r="AB574" s="493" t="n">
        <v>0</v>
      </c>
      <c r="AC574" s="493" t="n">
        <v>0</v>
      </c>
      <c r="AD574" s="493" t="n">
        <v>0</v>
      </c>
      <c r="AE574" s="493" t="n">
        <v>0</v>
      </c>
      <c r="AF574" s="493" t="n">
        <v>0</v>
      </c>
      <c r="AG574" s="493" t="n">
        <v>0</v>
      </c>
      <c r="AH574" s="493" t="n">
        <v>0</v>
      </c>
      <c r="AI574" s="493" t="n">
        <v>0</v>
      </c>
      <c r="AJ574" s="493" t="n">
        <v>0</v>
      </c>
      <c r="AK574" s="493" t="n">
        <v>0</v>
      </c>
      <c r="AL574" s="493" t="n">
        <v>0</v>
      </c>
      <c r="AM574" s="493" t="n">
        <v>0</v>
      </c>
      <c r="AN574" s="493" t="n">
        <v>0</v>
      </c>
      <c r="AO574" s="493" t="n">
        <v>0</v>
      </c>
      <c r="AP574" s="493" t="n">
        <v>0</v>
      </c>
      <c r="AQ574" s="493" t="n">
        <v>0</v>
      </c>
      <c r="AR574" s="493" t="n">
        <v>0</v>
      </c>
      <c r="AS574" s="493" t="n">
        <v>0</v>
      </c>
      <c r="AT574" s="493" t="n">
        <v>0</v>
      </c>
      <c r="AU574" s="493" t="n">
        <v>0</v>
      </c>
      <c r="AV574" s="493" t="n">
        <v>0</v>
      </c>
      <c r="AW574" s="493" t="n">
        <v>0</v>
      </c>
      <c r="AX574" s="493" t="n">
        <v>0</v>
      </c>
      <c r="AY574" s="493" t="n">
        <v>0</v>
      </c>
      <c r="AZ574" s="493" t="n">
        <v>0</v>
      </c>
      <c r="BA574" s="493" t="n">
        <v>0</v>
      </c>
      <c r="BB574" s="493" t="n">
        <v>0</v>
      </c>
      <c r="BC574" s="493" t="n">
        <v>0</v>
      </c>
      <c r="BD574" s="493" t="n">
        <v>0</v>
      </c>
      <c r="BE574" s="493" t="n">
        <v>0</v>
      </c>
      <c r="BF574" s="493" t="n">
        <v>0</v>
      </c>
      <c r="BG574" s="493" t="n">
        <v>0</v>
      </c>
      <c r="BH574" s="493" t="n">
        <v>0</v>
      </c>
      <c r="BI574" s="493" t="n">
        <v>0</v>
      </c>
      <c r="BJ574" s="493" t="n">
        <v>0</v>
      </c>
      <c r="BK574" s="493" t="n">
        <v>0</v>
      </c>
      <c r="BL574" s="493" t="n">
        <v>0</v>
      </c>
      <c r="BM574" s="493" t="n">
        <v>0</v>
      </c>
      <c r="BN574" s="493" t="n">
        <v>0</v>
      </c>
      <c r="BO574" s="493" t="n">
        <v>62.23</v>
      </c>
      <c r="BP574" s="493" t="n">
        <v>0</v>
      </c>
      <c r="BQ574" s="493" t="n">
        <v>0</v>
      </c>
      <c r="BR574" s="493" t="n">
        <v>0</v>
      </c>
      <c r="BS574" s="493" t="n">
        <v>0</v>
      </c>
      <c r="BT574" s="493" t="n">
        <v>0</v>
      </c>
      <c r="BU574" s="493" t="n">
        <v>0</v>
      </c>
      <c r="BV574" s="493" t="n">
        <v>0</v>
      </c>
      <c r="BW574" s="493" t="n">
        <v>0</v>
      </c>
    </row>
    <row r="575">
      <c r="A575" t="inlineStr">
        <is>
          <t>[C9C] ANGIOTENSIN-II 길항제 (단일)</t>
        </is>
      </c>
      <c r="B575" t="inlineStr">
        <is>
          <t>고려제약</t>
        </is>
      </c>
      <c r="C575" t="inlineStr">
        <is>
          <t>고려 칸데사르탄</t>
        </is>
      </c>
      <c r="D575" t="inlineStr">
        <is>
          <t>고려제약</t>
        </is>
      </c>
      <c r="E575" t="inlineStr">
        <is>
          <t>candesartan cilexetil</t>
        </is>
      </c>
      <c r="F575" t="inlineStr">
        <is>
          <t>종합병원</t>
        </is>
      </c>
      <c r="G575" t="inlineStr">
        <is>
          <t>Generic</t>
        </is>
      </c>
      <c r="H575" s="493" t="n">
        <v>0</v>
      </c>
      <c r="I575" s="493" t="n">
        <v>0</v>
      </c>
      <c r="J575" s="493" t="n">
        <v>0</v>
      </c>
      <c r="K575" s="493" t="n">
        <v>0</v>
      </c>
      <c r="L575" s="493" t="n">
        <v>0</v>
      </c>
      <c r="M575" s="493" t="n">
        <v>0</v>
      </c>
      <c r="N575" s="493" t="n">
        <v>0</v>
      </c>
      <c r="O575" s="493" t="n">
        <v>0</v>
      </c>
      <c r="P575" s="493" t="n">
        <v>0</v>
      </c>
      <c r="Q575" s="493" t="n">
        <v>0</v>
      </c>
      <c r="R575" s="493" t="n">
        <v>0</v>
      </c>
      <c r="S575" s="493" t="n">
        <v>0</v>
      </c>
      <c r="T575" s="493" t="n">
        <v>0</v>
      </c>
      <c r="U575" s="493" t="n">
        <v>0</v>
      </c>
      <c r="V575" s="493" t="n">
        <v>0</v>
      </c>
      <c r="W575" s="493" t="n">
        <v>0</v>
      </c>
      <c r="X575" s="493" t="n">
        <v>0</v>
      </c>
      <c r="Y575" s="493" t="n">
        <v>0</v>
      </c>
      <c r="Z575" s="493" t="n">
        <v>0</v>
      </c>
      <c r="AA575" s="493" t="n">
        <v>0</v>
      </c>
      <c r="AB575" s="493" t="n">
        <v>0</v>
      </c>
      <c r="AC575" s="493" t="n">
        <v>0</v>
      </c>
      <c r="AD575" s="493" t="n">
        <v>0</v>
      </c>
      <c r="AE575" s="493" t="n">
        <v>0</v>
      </c>
      <c r="AF575" s="493" t="n">
        <v>0</v>
      </c>
      <c r="AG575" s="493" t="n">
        <v>0</v>
      </c>
      <c r="AH575" s="493" t="n">
        <v>0</v>
      </c>
      <c r="AI575" s="493" t="n">
        <v>0</v>
      </c>
      <c r="AJ575" s="493" t="n">
        <v>0</v>
      </c>
      <c r="AK575" s="493" t="n">
        <v>0</v>
      </c>
      <c r="AL575" s="493" t="n">
        <v>0</v>
      </c>
      <c r="AM575" s="493" t="n">
        <v>0</v>
      </c>
      <c r="AN575" s="493" t="n">
        <v>0</v>
      </c>
      <c r="AO575" s="493" t="n">
        <v>0</v>
      </c>
      <c r="AP575" s="493" t="n">
        <v>0</v>
      </c>
      <c r="AQ575" s="493" t="n">
        <v>0</v>
      </c>
      <c r="AR575" s="493" t="n">
        <v>42.35</v>
      </c>
      <c r="AS575" s="493" t="n">
        <v>0</v>
      </c>
      <c r="AT575" s="493" t="n">
        <v>0</v>
      </c>
      <c r="AU575" s="493" t="n">
        <v>0</v>
      </c>
      <c r="AV575" s="493" t="n">
        <v>0</v>
      </c>
      <c r="AW575" s="493" t="n">
        <v>0</v>
      </c>
      <c r="AX575" s="493" t="n">
        <v>0</v>
      </c>
      <c r="AY575" s="493" t="n">
        <v>0</v>
      </c>
      <c r="AZ575" s="493" t="n">
        <v>0</v>
      </c>
      <c r="BA575" s="493" t="n">
        <v>0</v>
      </c>
      <c r="BB575" s="493" t="n">
        <v>0</v>
      </c>
      <c r="BC575" s="493" t="n">
        <v>0</v>
      </c>
      <c r="BD575" s="493" t="n">
        <v>0</v>
      </c>
      <c r="BE575" s="493" t="n">
        <v>0</v>
      </c>
      <c r="BF575" s="493" t="n">
        <v>0</v>
      </c>
      <c r="BG575" s="493" t="n">
        <v>0</v>
      </c>
      <c r="BH575" s="493" t="n">
        <v>0</v>
      </c>
      <c r="BI575" s="493" t="n">
        <v>0</v>
      </c>
      <c r="BJ575" s="493" t="n">
        <v>0</v>
      </c>
      <c r="BK575" s="493" t="n">
        <v>0</v>
      </c>
      <c r="BL575" s="493" t="n">
        <v>0</v>
      </c>
      <c r="BM575" s="493" t="n">
        <v>0</v>
      </c>
      <c r="BN575" s="493" t="n">
        <v>0</v>
      </c>
      <c r="BO575" s="493" t="n">
        <v>0</v>
      </c>
      <c r="BP575" s="493" t="n">
        <v>0</v>
      </c>
      <c r="BQ575" s="493" t="n">
        <v>0</v>
      </c>
      <c r="BR575" s="493" t="n">
        <v>0</v>
      </c>
      <c r="BS575" s="493" t="n">
        <v>0</v>
      </c>
      <c r="BT575" s="493" t="n">
        <v>0</v>
      </c>
      <c r="BU575" s="493" t="n">
        <v>0</v>
      </c>
      <c r="BV575" s="493" t="n">
        <v>0</v>
      </c>
      <c r="BW575" s="493" t="n">
        <v>0</v>
      </c>
    </row>
    <row r="576">
      <c r="A576" t="inlineStr">
        <is>
          <t>[C9C] ANGIOTENSIN-II 길항제 (단일)</t>
        </is>
      </c>
      <c r="B576" t="inlineStr">
        <is>
          <t>고려제약</t>
        </is>
      </c>
      <c r="C576" t="inlineStr">
        <is>
          <t>고려 칸데사르탄</t>
        </is>
      </c>
      <c r="D576" t="inlineStr">
        <is>
          <t>고려제약</t>
        </is>
      </c>
      <c r="E576" t="inlineStr">
        <is>
          <t>candesartan cilexetil</t>
        </is>
      </c>
      <c r="F576" t="inlineStr">
        <is>
          <t>병원</t>
        </is>
      </c>
      <c r="G576" t="inlineStr">
        <is>
          <t>Generic</t>
        </is>
      </c>
      <c r="H576" s="493" t="n">
        <v>588.6</v>
      </c>
      <c r="I576" s="493" t="n">
        <v>331.35</v>
      </c>
      <c r="J576" s="493" t="n">
        <v>1639.8</v>
      </c>
      <c r="K576" s="493" t="n">
        <v>502.35</v>
      </c>
      <c r="L576" s="493" t="n">
        <v>617.1</v>
      </c>
      <c r="M576" s="493" t="n">
        <v>1281</v>
      </c>
      <c r="N576" s="493" t="n">
        <v>686.85</v>
      </c>
      <c r="O576" s="493" t="n">
        <v>402.45</v>
      </c>
      <c r="P576" s="493" t="n">
        <v>641.4</v>
      </c>
      <c r="Q576" s="493" t="n">
        <v>293.25</v>
      </c>
      <c r="R576" s="493" t="n">
        <v>906.6</v>
      </c>
      <c r="S576" s="493" t="n">
        <v>642</v>
      </c>
      <c r="T576" s="493" t="n">
        <v>442.22</v>
      </c>
      <c r="U576" s="493" t="n">
        <v>721.12</v>
      </c>
      <c r="V576" s="493" t="n">
        <v>1202.59</v>
      </c>
      <c r="W576" s="493" t="n">
        <v>364.08</v>
      </c>
      <c r="X576" s="493" t="n">
        <v>405.24</v>
      </c>
      <c r="Y576" s="493" t="n">
        <v>686.05</v>
      </c>
      <c r="Z576" s="493" t="n">
        <v>587.13</v>
      </c>
      <c r="AA576" s="493" t="n">
        <v>541.2</v>
      </c>
      <c r="AB576" s="493" t="n">
        <v>165.9</v>
      </c>
      <c r="AC576" s="493" t="n">
        <v>640.5</v>
      </c>
      <c r="AD576" s="493" t="n">
        <v>235.5</v>
      </c>
      <c r="AE576" s="493" t="n">
        <v>1033.5</v>
      </c>
      <c r="AF576" s="493" t="n">
        <v>784.95</v>
      </c>
      <c r="AG576" s="493" t="n">
        <v>250.2</v>
      </c>
      <c r="AH576" s="493" t="n">
        <v>163.5</v>
      </c>
      <c r="AI576" s="493" t="n">
        <v>257.4</v>
      </c>
      <c r="AJ576" s="493" t="n">
        <v>379.2</v>
      </c>
      <c r="AK576" s="493" t="n">
        <v>616.2</v>
      </c>
      <c r="AL576" s="493" t="n">
        <v>0</v>
      </c>
      <c r="AM576" s="493" t="n">
        <v>240</v>
      </c>
      <c r="AN576" s="493" t="n">
        <v>0</v>
      </c>
      <c r="AO576" s="493" t="n">
        <v>120</v>
      </c>
      <c r="AP576" s="493" t="n">
        <v>0</v>
      </c>
      <c r="AQ576" s="493" t="n">
        <v>240</v>
      </c>
      <c r="AR576" s="493" t="n">
        <v>0</v>
      </c>
      <c r="AS576" s="493" t="n">
        <v>240</v>
      </c>
      <c r="AT576" s="493" t="n">
        <v>0</v>
      </c>
      <c r="AU576" s="493" t="n">
        <v>120</v>
      </c>
      <c r="AV576" s="493" t="n">
        <v>0</v>
      </c>
      <c r="AW576" s="493" t="n">
        <v>120</v>
      </c>
      <c r="AX576" s="493" t="n">
        <v>0</v>
      </c>
      <c r="AY576" s="493" t="n">
        <v>120</v>
      </c>
      <c r="AZ576" s="493" t="n">
        <v>0</v>
      </c>
      <c r="BA576" s="493" t="n">
        <v>120</v>
      </c>
      <c r="BB576" s="493" t="n">
        <v>0</v>
      </c>
      <c r="BC576" s="493" t="n">
        <v>240</v>
      </c>
      <c r="BD576" s="493" t="n">
        <v>0</v>
      </c>
      <c r="BE576" s="493" t="n">
        <v>120</v>
      </c>
      <c r="BF576" s="493" t="n">
        <v>0</v>
      </c>
      <c r="BG576" s="493" t="n">
        <v>419.96</v>
      </c>
      <c r="BH576" s="493" t="n">
        <v>425.04</v>
      </c>
      <c r="BI576" s="493" t="n">
        <v>449.67</v>
      </c>
      <c r="BJ576" s="493" t="n">
        <v>167.67</v>
      </c>
      <c r="BK576" s="493" t="n">
        <v>287.97</v>
      </c>
      <c r="BL576" s="493" t="n">
        <v>460.92</v>
      </c>
      <c r="BM576" s="493" t="n">
        <v>1015.53</v>
      </c>
      <c r="BN576" s="493" t="n">
        <v>571.05</v>
      </c>
      <c r="BO576" s="493" t="n">
        <v>1266.35</v>
      </c>
      <c r="BP576" s="493" t="n">
        <v>1397.84</v>
      </c>
      <c r="BQ576" s="493" t="n">
        <v>353.16</v>
      </c>
      <c r="BR576" s="493" t="n">
        <v>1610.44</v>
      </c>
      <c r="BS576" s="493" t="n">
        <v>866.53</v>
      </c>
      <c r="BT576" s="493" t="n">
        <v>694.49</v>
      </c>
      <c r="BU576" s="493" t="n">
        <v>1292.23</v>
      </c>
      <c r="BV576" s="493" t="n">
        <v>2498.38</v>
      </c>
      <c r="BW576" s="493" t="n">
        <v>631.73</v>
      </c>
    </row>
    <row r="577">
      <c r="A577" t="inlineStr">
        <is>
          <t>[C9C] ANGIOTENSIN-II 길항제 (단일)</t>
        </is>
      </c>
      <c r="B577" t="inlineStr">
        <is>
          <t>고려제약</t>
        </is>
      </c>
      <c r="C577" t="inlineStr">
        <is>
          <t>고려 칸데사르탄</t>
        </is>
      </c>
      <c r="D577" t="inlineStr">
        <is>
          <t>고려제약</t>
        </is>
      </c>
      <c r="E577" t="inlineStr">
        <is>
          <t>candesartan cilexetil</t>
        </is>
      </c>
      <c r="F577" t="inlineStr">
        <is>
          <t>의원</t>
        </is>
      </c>
      <c r="G577" t="inlineStr">
        <is>
          <t>Generic</t>
        </is>
      </c>
      <c r="H577" s="493" t="n">
        <v>32589.98</v>
      </c>
      <c r="I577" s="493" t="n">
        <v>32782.01</v>
      </c>
      <c r="J577" s="493" t="n">
        <v>30600.49</v>
      </c>
      <c r="K577" s="493" t="n">
        <v>29272.54</v>
      </c>
      <c r="L577" s="493" t="n">
        <v>28906.55</v>
      </c>
      <c r="M577" s="493" t="n">
        <v>29338.64</v>
      </c>
      <c r="N577" s="493" t="n">
        <v>28228.28</v>
      </c>
      <c r="O577" s="493" t="n">
        <v>29118.56</v>
      </c>
      <c r="P577" s="493" t="n">
        <v>26721.25</v>
      </c>
      <c r="Q577" s="493" t="n">
        <v>29008.84</v>
      </c>
      <c r="R577" s="493" t="n">
        <v>28908.75</v>
      </c>
      <c r="S577" s="493" t="n">
        <v>32044.35</v>
      </c>
      <c r="T577" s="493" t="n">
        <v>29818.36</v>
      </c>
      <c r="U577" s="493" t="n">
        <v>26873.83</v>
      </c>
      <c r="V577" s="493" t="n">
        <v>32506.51</v>
      </c>
      <c r="W577" s="493" t="n">
        <v>35105.38</v>
      </c>
      <c r="X577" s="493" t="n">
        <v>35141.32</v>
      </c>
      <c r="Y577" s="493" t="n">
        <v>33500.23</v>
      </c>
      <c r="Z577" s="493" t="n">
        <v>29518.61</v>
      </c>
      <c r="AA577" s="493" t="n">
        <v>31672.92</v>
      </c>
      <c r="AB577" s="493" t="n">
        <v>32335.21</v>
      </c>
      <c r="AC577" s="493" t="n">
        <v>34292.79</v>
      </c>
      <c r="AD577" s="493" t="n">
        <v>33399.85</v>
      </c>
      <c r="AE577" s="493" t="n">
        <v>37993.45</v>
      </c>
      <c r="AF577" s="493" t="n">
        <v>32556.62</v>
      </c>
      <c r="AG577" s="493" t="n">
        <v>35624.39</v>
      </c>
      <c r="AH577" s="493" t="n">
        <v>35659.54</v>
      </c>
      <c r="AI577" s="493" t="n">
        <v>36377.41</v>
      </c>
      <c r="AJ577" s="493" t="n">
        <v>37630.67</v>
      </c>
      <c r="AK577" s="493" t="n">
        <v>41376.56</v>
      </c>
      <c r="AL577" s="493" t="n">
        <v>32086.53</v>
      </c>
      <c r="AM577" s="493" t="n">
        <v>38569.29</v>
      </c>
      <c r="AN577" s="493" t="n">
        <v>35826.11</v>
      </c>
      <c r="AO577" s="493" t="n">
        <v>39462.43</v>
      </c>
      <c r="AP577" s="493" t="n">
        <v>33923.68</v>
      </c>
      <c r="AQ577" s="493" t="n">
        <v>48015.97</v>
      </c>
      <c r="AR577" s="493" t="n">
        <v>35721.45</v>
      </c>
      <c r="AS577" s="493" t="n">
        <v>44271.15</v>
      </c>
      <c r="AT577" s="493" t="n">
        <v>37757.95</v>
      </c>
      <c r="AU577" s="493" t="n">
        <v>40135.58</v>
      </c>
      <c r="AV577" s="493" t="n">
        <v>34415.65</v>
      </c>
      <c r="AW577" s="493" t="n">
        <v>37141.67</v>
      </c>
      <c r="AX577" s="493" t="n">
        <v>29679.05</v>
      </c>
      <c r="AY577" s="493" t="n">
        <v>25840.25</v>
      </c>
      <c r="AZ577" s="493" t="n">
        <v>25009.87</v>
      </c>
      <c r="BA577" s="493" t="n">
        <v>26789.05</v>
      </c>
      <c r="BB577" s="493" t="n">
        <v>26690.55</v>
      </c>
      <c r="BC577" s="493" t="n">
        <v>24599.96</v>
      </c>
      <c r="BD577" s="493" t="n">
        <v>25458.55</v>
      </c>
      <c r="BE577" s="493" t="n">
        <v>25666.25</v>
      </c>
      <c r="BF577" s="493" t="n">
        <v>24769.56</v>
      </c>
      <c r="BG577" s="493" t="n">
        <v>22894.56</v>
      </c>
      <c r="BH577" s="493" t="n">
        <v>24719.46</v>
      </c>
      <c r="BI577" s="493" t="n">
        <v>24426.2</v>
      </c>
      <c r="BJ577" s="493" t="n">
        <v>30010.31</v>
      </c>
      <c r="BK577" s="493" t="n">
        <v>27301.89</v>
      </c>
      <c r="BL577" s="493" t="n">
        <v>29223.16</v>
      </c>
      <c r="BM577" s="493" t="n">
        <v>24818.26</v>
      </c>
      <c r="BN577" s="493" t="n">
        <v>24969.72</v>
      </c>
      <c r="BO577" s="493" t="n">
        <v>27842.5</v>
      </c>
      <c r="BP577" s="493" t="n">
        <v>30451.47</v>
      </c>
      <c r="BQ577" s="493" t="n">
        <v>24781.8</v>
      </c>
      <c r="BR577" s="493" t="n">
        <v>25086.99</v>
      </c>
      <c r="BS577" s="493" t="n">
        <v>24270.34</v>
      </c>
      <c r="BT577" s="493" t="n">
        <v>22717.6</v>
      </c>
      <c r="BU577" s="493" t="n">
        <v>24333.4</v>
      </c>
      <c r="BV577" s="493" t="n">
        <v>24610.44</v>
      </c>
      <c r="BW577" s="493" t="n">
        <v>19651.5</v>
      </c>
    </row>
    <row r="578">
      <c r="A578" t="inlineStr">
        <is>
          <t>[C9C] ANGIOTENSIN-II 길항제 (단일)</t>
        </is>
      </c>
      <c r="B578" t="inlineStr">
        <is>
          <t>고려제약</t>
        </is>
      </c>
      <c r="C578" t="inlineStr">
        <is>
          <t>고려 칸데사르탄</t>
        </is>
      </c>
      <c r="D578" t="inlineStr">
        <is>
          <t>고려제약</t>
        </is>
      </c>
      <c r="E578" t="inlineStr">
        <is>
          <t>candesartan cilexetil</t>
        </is>
      </c>
      <c r="F578" t="inlineStr">
        <is>
          <t>보건소</t>
        </is>
      </c>
      <c r="G578" t="inlineStr">
        <is>
          <t>Generic</t>
        </is>
      </c>
      <c r="H578" s="493" t="n">
        <v>0</v>
      </c>
      <c r="I578" s="493" t="n">
        <v>1298.4</v>
      </c>
      <c r="J578" s="493" t="n">
        <v>0</v>
      </c>
      <c r="K578" s="493" t="n">
        <v>1291.2</v>
      </c>
      <c r="L578" s="493" t="n">
        <v>0</v>
      </c>
      <c r="M578" s="493" t="n">
        <v>756.4</v>
      </c>
      <c r="N578" s="493" t="n">
        <v>0</v>
      </c>
      <c r="O578" s="493" t="n">
        <v>586.8</v>
      </c>
      <c r="P578" s="493" t="n">
        <v>384</v>
      </c>
      <c r="Q578" s="493" t="n">
        <v>352.2</v>
      </c>
      <c r="R578" s="493" t="n">
        <v>0</v>
      </c>
      <c r="S578" s="493" t="n">
        <v>288</v>
      </c>
      <c r="T578" s="493" t="n">
        <v>0</v>
      </c>
      <c r="U578" s="493" t="n">
        <v>219</v>
      </c>
      <c r="V578" s="493" t="n">
        <v>0</v>
      </c>
      <c r="W578" s="493" t="n">
        <v>226.8</v>
      </c>
      <c r="X578" s="493" t="n">
        <v>0</v>
      </c>
      <c r="Y578" s="493" t="n">
        <v>264.6</v>
      </c>
      <c r="Z578" s="493" t="n">
        <v>0</v>
      </c>
      <c r="AA578" s="493" t="n">
        <v>263.4</v>
      </c>
      <c r="AB578" s="493" t="n">
        <v>229.2</v>
      </c>
      <c r="AC578" s="493" t="n">
        <v>0</v>
      </c>
      <c r="AD578" s="493" t="n">
        <v>0</v>
      </c>
      <c r="AE578" s="493" t="n">
        <v>329.4</v>
      </c>
      <c r="AF578" s="493" t="n">
        <v>0</v>
      </c>
      <c r="AG578" s="493" t="n">
        <v>0</v>
      </c>
      <c r="AH578" s="493" t="n">
        <v>0</v>
      </c>
      <c r="AI578" s="493" t="n">
        <v>0</v>
      </c>
      <c r="AJ578" s="493" t="n">
        <v>0</v>
      </c>
      <c r="AK578" s="493" t="n">
        <v>0</v>
      </c>
      <c r="AL578" s="493" t="n">
        <v>0</v>
      </c>
      <c r="AM578" s="493" t="n">
        <v>0</v>
      </c>
      <c r="AN578" s="493" t="n">
        <v>0</v>
      </c>
      <c r="AO578" s="493" t="n">
        <v>0</v>
      </c>
      <c r="AP578" s="493" t="n">
        <v>0</v>
      </c>
      <c r="AQ578" s="493" t="n">
        <v>0</v>
      </c>
      <c r="AR578" s="493" t="n">
        <v>0</v>
      </c>
      <c r="AS578" s="493" t="n">
        <v>0</v>
      </c>
      <c r="AT578" s="493" t="n">
        <v>0</v>
      </c>
      <c r="AU578" s="493" t="n">
        <v>0</v>
      </c>
      <c r="AV578" s="493" t="n">
        <v>0</v>
      </c>
      <c r="AW578" s="493" t="n">
        <v>117.9</v>
      </c>
      <c r="AX578" s="493" t="n">
        <v>0</v>
      </c>
      <c r="AY578" s="493" t="n">
        <v>243.6</v>
      </c>
      <c r="AZ578" s="493" t="n">
        <v>389.7</v>
      </c>
      <c r="BA578" s="493" t="n">
        <v>0</v>
      </c>
      <c r="BB578" s="493" t="n">
        <v>0</v>
      </c>
      <c r="BC578" s="493" t="n">
        <v>0</v>
      </c>
      <c r="BD578" s="493" t="n">
        <v>0</v>
      </c>
      <c r="BE578" s="493" t="n">
        <v>0</v>
      </c>
      <c r="BF578" s="493" t="n">
        <v>0</v>
      </c>
      <c r="BG578" s="493" t="n">
        <v>0</v>
      </c>
      <c r="BH578" s="493" t="n">
        <v>0</v>
      </c>
      <c r="BI578" s="493" t="n">
        <v>0</v>
      </c>
      <c r="BJ578" s="493" t="n">
        <v>0</v>
      </c>
      <c r="BK578" s="493" t="n">
        <v>0</v>
      </c>
      <c r="BL578" s="493" t="n">
        <v>0</v>
      </c>
      <c r="BM578" s="493" t="n">
        <v>0</v>
      </c>
      <c r="BN578" s="493" t="n">
        <v>0</v>
      </c>
      <c r="BO578" s="493" t="n">
        <v>0</v>
      </c>
      <c r="BP578" s="493" t="n">
        <v>0</v>
      </c>
      <c r="BQ578" s="493" t="n">
        <v>0</v>
      </c>
      <c r="BR578" s="493" t="n">
        <v>0</v>
      </c>
      <c r="BS578" s="493" t="n">
        <v>0</v>
      </c>
      <c r="BT578" s="493" t="n">
        <v>0</v>
      </c>
      <c r="BU578" s="493" t="n">
        <v>0</v>
      </c>
      <c r="BV578" s="493" t="n">
        <v>0</v>
      </c>
      <c r="BW578" s="493" t="n">
        <v>0</v>
      </c>
    </row>
    <row r="579">
      <c r="A579" t="inlineStr">
        <is>
          <t>[C9C] ANGIOTENSIN-II 길항제 (단일)</t>
        </is>
      </c>
      <c r="B579" t="inlineStr">
        <is>
          <t>광동제약</t>
        </is>
      </c>
      <c r="C579" t="inlineStr">
        <is>
          <t>브이반</t>
        </is>
      </c>
      <c r="D579" t="inlineStr">
        <is>
          <t>광동제약</t>
        </is>
      </c>
      <c r="E579" t="inlineStr">
        <is>
          <t>valsartan</t>
        </is>
      </c>
      <c r="F579" t="inlineStr">
        <is>
          <t>상급종합병원</t>
        </is>
      </c>
      <c r="G579" t="inlineStr">
        <is>
          <t>Generic</t>
        </is>
      </c>
      <c r="H579" s="493" t="n">
        <v>2789.78</v>
      </c>
      <c r="I579" s="493" t="n">
        <v>3312.39</v>
      </c>
      <c r="J579" s="493" t="n">
        <v>3318.86</v>
      </c>
      <c r="K579" s="493" t="n">
        <v>2787.11</v>
      </c>
      <c r="L579" s="493" t="n">
        <v>2125.01</v>
      </c>
      <c r="M579" s="493" t="n">
        <v>2199.78</v>
      </c>
      <c r="N579" s="493" t="n">
        <v>3896.01</v>
      </c>
      <c r="O579" s="493" t="n">
        <v>2914.51</v>
      </c>
      <c r="P579" s="493" t="n">
        <v>2597</v>
      </c>
      <c r="Q579" s="493" t="n">
        <v>2300.1</v>
      </c>
      <c r="R579" s="493" t="n">
        <v>3537.94</v>
      </c>
      <c r="S579" s="493" t="n">
        <v>3010.66</v>
      </c>
      <c r="T579" s="493" t="n">
        <v>1715.58</v>
      </c>
      <c r="U579" s="493" t="n">
        <v>1900.86</v>
      </c>
      <c r="V579" s="493" t="n">
        <v>4298.4</v>
      </c>
      <c r="W579" s="493" t="n">
        <v>3243.36</v>
      </c>
      <c r="X579" s="493" t="n">
        <v>3340.97</v>
      </c>
      <c r="Y579" s="493" t="n">
        <v>3231.4</v>
      </c>
      <c r="Z579" s="493" t="n">
        <v>3796.2</v>
      </c>
      <c r="AA579" s="493" t="n">
        <v>2089.98</v>
      </c>
      <c r="AB579" s="493" t="n">
        <v>3965.76</v>
      </c>
      <c r="AC579" s="493" t="n">
        <v>4459.68</v>
      </c>
      <c r="AD579" s="493" t="n">
        <v>2674.56</v>
      </c>
      <c r="AE579" s="493" t="n">
        <v>6971.24</v>
      </c>
      <c r="AF579" s="493" t="n">
        <v>1672.22</v>
      </c>
      <c r="AG579" s="493" t="n">
        <v>2946.9</v>
      </c>
      <c r="AH579" s="493" t="n">
        <v>5024.85</v>
      </c>
      <c r="AI579" s="493" t="n">
        <v>1824.13</v>
      </c>
      <c r="AJ579" s="493" t="n">
        <v>3117.6</v>
      </c>
      <c r="AK579" s="493" t="n">
        <v>3488.67</v>
      </c>
      <c r="AL579" s="493" t="n">
        <v>3687.03</v>
      </c>
      <c r="AM579" s="493" t="n">
        <v>4932.36</v>
      </c>
      <c r="AN579" s="493" t="n">
        <v>4922.5</v>
      </c>
      <c r="AO579" s="493" t="n">
        <v>4140</v>
      </c>
      <c r="AP579" s="493" t="n">
        <v>7359.52</v>
      </c>
      <c r="AQ579" s="493" t="n">
        <v>7325.01</v>
      </c>
      <c r="AR579" s="493" t="n">
        <v>5432.11</v>
      </c>
      <c r="AS579" s="493" t="n">
        <v>7751.52</v>
      </c>
      <c r="AT579" s="493" t="n">
        <v>6308.08</v>
      </c>
      <c r="AU579" s="493" t="n">
        <v>9044.1</v>
      </c>
      <c r="AV579" s="493" t="n">
        <v>7542.33</v>
      </c>
      <c r="AW579" s="493" t="n">
        <v>6775.05</v>
      </c>
      <c r="AX579" s="493" t="n">
        <v>5649.84</v>
      </c>
      <c r="AY579" s="493" t="n">
        <v>9295.139999999999</v>
      </c>
      <c r="AZ579" s="493" t="n">
        <v>6854.42</v>
      </c>
      <c r="BA579" s="493" t="n">
        <v>5501.94</v>
      </c>
      <c r="BB579" s="493" t="n">
        <v>5658.24</v>
      </c>
      <c r="BC579" s="493" t="n">
        <v>6596.94</v>
      </c>
      <c r="BD579" s="493" t="n">
        <v>6344</v>
      </c>
      <c r="BE579" s="493" t="n">
        <v>6475.13</v>
      </c>
      <c r="BF579" s="493" t="n">
        <v>4970.76</v>
      </c>
      <c r="BG579" s="493" t="n">
        <v>4878.72</v>
      </c>
      <c r="BH579" s="493" t="n">
        <v>4588.62</v>
      </c>
      <c r="BI579" s="493" t="n">
        <v>5905.61</v>
      </c>
      <c r="BJ579" s="493" t="n">
        <v>5177.89</v>
      </c>
      <c r="BK579" s="493" t="n">
        <v>6510.95</v>
      </c>
      <c r="BL579" s="493" t="n">
        <v>3785.6</v>
      </c>
      <c r="BM579" s="493" t="n">
        <v>4993.2</v>
      </c>
      <c r="BN579" s="493" t="n">
        <v>5220</v>
      </c>
      <c r="BO579" s="493" t="n">
        <v>7644.86</v>
      </c>
      <c r="BP579" s="493" t="n">
        <v>4619.7</v>
      </c>
      <c r="BQ579" s="493" t="n">
        <v>3093.96</v>
      </c>
      <c r="BR579" s="493" t="n">
        <v>4515.84</v>
      </c>
      <c r="BS579" s="493" t="n">
        <v>6732.08</v>
      </c>
      <c r="BT579" s="493" t="n">
        <v>3567.6</v>
      </c>
      <c r="BU579" s="493" t="n">
        <v>5556.32</v>
      </c>
      <c r="BV579" s="493" t="n">
        <v>3420.7</v>
      </c>
      <c r="BW579" s="493" t="n">
        <v>3691.98</v>
      </c>
    </row>
    <row r="580">
      <c r="A580" t="inlineStr">
        <is>
          <t>[C9C] ANGIOTENSIN-II 길항제 (단일)</t>
        </is>
      </c>
      <c r="B580" t="inlineStr">
        <is>
          <t>광동제약</t>
        </is>
      </c>
      <c r="C580" t="inlineStr">
        <is>
          <t>브이반</t>
        </is>
      </c>
      <c r="D580" t="inlineStr">
        <is>
          <t>광동제약</t>
        </is>
      </c>
      <c r="E580" t="inlineStr">
        <is>
          <t>valsartan</t>
        </is>
      </c>
      <c r="F580" t="inlineStr">
        <is>
          <t>종합병원</t>
        </is>
      </c>
      <c r="G580" t="inlineStr">
        <is>
          <t>Generic</t>
        </is>
      </c>
      <c r="H580" s="493" t="n">
        <v>13800.47</v>
      </c>
      <c r="I580" s="493" t="n">
        <v>13711.59</v>
      </c>
      <c r="J580" s="493" t="n">
        <v>17536.5</v>
      </c>
      <c r="K580" s="493" t="n">
        <v>14631.13</v>
      </c>
      <c r="L580" s="493" t="n">
        <v>16664.89</v>
      </c>
      <c r="M580" s="493" t="n">
        <v>15572.72</v>
      </c>
      <c r="N580" s="493" t="n">
        <v>14533.92</v>
      </c>
      <c r="O580" s="493" t="n">
        <v>17046.85</v>
      </c>
      <c r="P580" s="493" t="n">
        <v>14874.68</v>
      </c>
      <c r="Q580" s="493" t="n">
        <v>17024.63</v>
      </c>
      <c r="R580" s="493" t="n">
        <v>14314.93</v>
      </c>
      <c r="S580" s="493" t="n">
        <v>20029.02</v>
      </c>
      <c r="T580" s="493" t="n">
        <v>17035.48</v>
      </c>
      <c r="U580" s="493" t="n">
        <v>14885.7</v>
      </c>
      <c r="V580" s="493" t="n">
        <v>14927.24</v>
      </c>
      <c r="W580" s="493" t="n">
        <v>13452.04</v>
      </c>
      <c r="X580" s="493" t="n">
        <v>15267</v>
      </c>
      <c r="Y580" s="493" t="n">
        <v>13016.75</v>
      </c>
      <c r="Z580" s="493" t="n">
        <v>15375.1</v>
      </c>
      <c r="AA580" s="493" t="n">
        <v>17740.15</v>
      </c>
      <c r="AB580" s="493" t="n">
        <v>15484.55</v>
      </c>
      <c r="AC580" s="493" t="n">
        <v>18102.64</v>
      </c>
      <c r="AD580" s="493" t="n">
        <v>16296.48</v>
      </c>
      <c r="AE580" s="493" t="n">
        <v>17178.32</v>
      </c>
      <c r="AF580" s="493" t="n">
        <v>18522.63</v>
      </c>
      <c r="AG580" s="493" t="n">
        <v>16306.2</v>
      </c>
      <c r="AH580" s="493" t="n">
        <v>22001.22</v>
      </c>
      <c r="AI580" s="493" t="n">
        <v>18239.57</v>
      </c>
      <c r="AJ580" s="493" t="n">
        <v>20661.65</v>
      </c>
      <c r="AK580" s="493" t="n">
        <v>17898.6</v>
      </c>
      <c r="AL580" s="493" t="n">
        <v>22402.74</v>
      </c>
      <c r="AM580" s="493" t="n">
        <v>16682.98</v>
      </c>
      <c r="AN580" s="493" t="n">
        <v>17961.78</v>
      </c>
      <c r="AO580" s="493" t="n">
        <v>18585.04</v>
      </c>
      <c r="AP580" s="493" t="n">
        <v>20052.45</v>
      </c>
      <c r="AQ580" s="493" t="n">
        <v>16881.93</v>
      </c>
      <c r="AR580" s="493" t="n">
        <v>26940.64</v>
      </c>
      <c r="AS580" s="493" t="n">
        <v>24110.67</v>
      </c>
      <c r="AT580" s="493" t="n">
        <v>18832.71</v>
      </c>
      <c r="AU580" s="493" t="n">
        <v>17613.39</v>
      </c>
      <c r="AV580" s="493" t="n">
        <v>21699.22</v>
      </c>
      <c r="AW580" s="493" t="n">
        <v>24669.16</v>
      </c>
      <c r="AX580" s="493" t="n">
        <v>22994.1</v>
      </c>
      <c r="AY580" s="493" t="n">
        <v>19439.77</v>
      </c>
      <c r="AZ580" s="493" t="n">
        <v>22198.27</v>
      </c>
      <c r="BA580" s="493" t="n">
        <v>24201.89</v>
      </c>
      <c r="BB580" s="493" t="n">
        <v>23737.09</v>
      </c>
      <c r="BC580" s="493" t="n">
        <v>23070.17</v>
      </c>
      <c r="BD580" s="493" t="n">
        <v>21635.87</v>
      </c>
      <c r="BE580" s="493" t="n">
        <v>25021.36</v>
      </c>
      <c r="BF580" s="493" t="n">
        <v>16396.88</v>
      </c>
      <c r="BG580" s="493" t="n">
        <v>23610.89</v>
      </c>
      <c r="BH580" s="493" t="n">
        <v>24414.09</v>
      </c>
      <c r="BI580" s="493" t="n">
        <v>19160.97</v>
      </c>
      <c r="BJ580" s="493" t="n">
        <v>31293.62</v>
      </c>
      <c r="BK580" s="493" t="n">
        <v>23344.17</v>
      </c>
      <c r="BL580" s="493" t="n">
        <v>30790.6</v>
      </c>
      <c r="BM580" s="493" t="n">
        <v>19393.01</v>
      </c>
      <c r="BN580" s="493" t="n">
        <v>19677.64</v>
      </c>
      <c r="BO580" s="493" t="n">
        <v>24309.47</v>
      </c>
      <c r="BP580" s="493" t="n">
        <v>20970.76</v>
      </c>
      <c r="BQ580" s="493" t="n">
        <v>19423.53</v>
      </c>
      <c r="BR580" s="493" t="n">
        <v>16606.39</v>
      </c>
      <c r="BS580" s="493" t="n">
        <v>22003.54</v>
      </c>
      <c r="BT580" s="493" t="n">
        <v>22811.9</v>
      </c>
      <c r="BU580" s="493" t="n">
        <v>17686.08</v>
      </c>
      <c r="BV580" s="493" t="n">
        <v>24288.81</v>
      </c>
      <c r="BW580" s="493" t="n">
        <v>22470.83</v>
      </c>
    </row>
    <row r="581">
      <c r="A581" t="inlineStr">
        <is>
          <t>[C9C] ANGIOTENSIN-II 길항제 (단일)</t>
        </is>
      </c>
      <c r="B581" t="inlineStr">
        <is>
          <t>광동제약</t>
        </is>
      </c>
      <c r="C581" t="inlineStr">
        <is>
          <t>브이반</t>
        </is>
      </c>
      <c r="D581" t="inlineStr">
        <is>
          <t>광동제약</t>
        </is>
      </c>
      <c r="E581" t="inlineStr">
        <is>
          <t>valsartan</t>
        </is>
      </c>
      <c r="F581" t="inlineStr">
        <is>
          <t>병원</t>
        </is>
      </c>
      <c r="G581" t="inlineStr">
        <is>
          <t>Generic</t>
        </is>
      </c>
      <c r="H581" s="493" t="n">
        <v>13475.37</v>
      </c>
      <c r="I581" s="493" t="n">
        <v>14395.86</v>
      </c>
      <c r="J581" s="493" t="n">
        <v>20442.74</v>
      </c>
      <c r="K581" s="493" t="n">
        <v>13056.42</v>
      </c>
      <c r="L581" s="493" t="n">
        <v>13944.53</v>
      </c>
      <c r="M581" s="493" t="n">
        <v>17363.72</v>
      </c>
      <c r="N581" s="493" t="n">
        <v>12047.55</v>
      </c>
      <c r="O581" s="493" t="n">
        <v>12405.08</v>
      </c>
      <c r="P581" s="493" t="n">
        <v>14981.86</v>
      </c>
      <c r="Q581" s="493" t="n">
        <v>10154.03</v>
      </c>
      <c r="R581" s="493" t="n">
        <v>9921.120000000001</v>
      </c>
      <c r="S581" s="493" t="n">
        <v>16854.98</v>
      </c>
      <c r="T581" s="493" t="n">
        <v>11680.72</v>
      </c>
      <c r="U581" s="493" t="n">
        <v>13407.26</v>
      </c>
      <c r="V581" s="493" t="n">
        <v>12773.46</v>
      </c>
      <c r="W581" s="493" t="n">
        <v>14336.05</v>
      </c>
      <c r="X581" s="493" t="n">
        <v>10116.86</v>
      </c>
      <c r="Y581" s="493" t="n">
        <v>15760.08</v>
      </c>
      <c r="Z581" s="493" t="n">
        <v>13232.72</v>
      </c>
      <c r="AA581" s="493" t="n">
        <v>10742.28</v>
      </c>
      <c r="AB581" s="493" t="n">
        <v>11388.7</v>
      </c>
      <c r="AC581" s="493" t="n">
        <v>15974.3</v>
      </c>
      <c r="AD581" s="493" t="n">
        <v>8787.85</v>
      </c>
      <c r="AE581" s="493" t="n">
        <v>13460.53</v>
      </c>
      <c r="AF581" s="493" t="n">
        <v>14076.43</v>
      </c>
      <c r="AG581" s="493" t="n">
        <v>9434.34</v>
      </c>
      <c r="AH581" s="493" t="n">
        <v>8137.07</v>
      </c>
      <c r="AI581" s="493" t="n">
        <v>12893.64</v>
      </c>
      <c r="AJ581" s="493" t="n">
        <v>7769.92</v>
      </c>
      <c r="AK581" s="493" t="n">
        <v>5885.1</v>
      </c>
      <c r="AL581" s="493" t="n">
        <v>10541.02</v>
      </c>
      <c r="AM581" s="493" t="n">
        <v>6167.68</v>
      </c>
      <c r="AN581" s="493" t="n">
        <v>7572.64</v>
      </c>
      <c r="AO581" s="493" t="n">
        <v>6659.73</v>
      </c>
      <c r="AP581" s="493" t="n">
        <v>10476.06</v>
      </c>
      <c r="AQ581" s="493" t="n">
        <v>6753.27</v>
      </c>
      <c r="AR581" s="493" t="n">
        <v>9899.780000000001</v>
      </c>
      <c r="AS581" s="493" t="n">
        <v>8196.1</v>
      </c>
      <c r="AT581" s="493" t="n">
        <v>8513.889999999999</v>
      </c>
      <c r="AU581" s="493" t="n">
        <v>7658.18</v>
      </c>
      <c r="AV581" s="493" t="n">
        <v>8904.93</v>
      </c>
      <c r="AW581" s="493" t="n">
        <v>8592.51</v>
      </c>
      <c r="AX581" s="493" t="n">
        <v>5680.06</v>
      </c>
      <c r="AY581" s="493" t="n">
        <v>8574.780000000001</v>
      </c>
      <c r="AZ581" s="493" t="n">
        <v>5868.14</v>
      </c>
      <c r="BA581" s="493" t="n">
        <v>7775.18</v>
      </c>
      <c r="BB581" s="493" t="n">
        <v>6596.89</v>
      </c>
      <c r="BC581" s="493" t="n">
        <v>13262.27</v>
      </c>
      <c r="BD581" s="493" t="n">
        <v>2951.74</v>
      </c>
      <c r="BE581" s="493" t="n">
        <v>6699.49</v>
      </c>
      <c r="BF581" s="493" t="n">
        <v>7635.74</v>
      </c>
      <c r="BG581" s="493" t="n">
        <v>6778.57</v>
      </c>
      <c r="BH581" s="493" t="n">
        <v>5213.77</v>
      </c>
      <c r="BI581" s="493" t="n">
        <v>11583.88</v>
      </c>
      <c r="BJ581" s="493" t="n">
        <v>3872.72</v>
      </c>
      <c r="BK581" s="493" t="n">
        <v>6038.14</v>
      </c>
      <c r="BL581" s="493" t="n">
        <v>6798.18</v>
      </c>
      <c r="BM581" s="493" t="n">
        <v>3262.38</v>
      </c>
      <c r="BN581" s="493" t="n">
        <v>4003.55</v>
      </c>
      <c r="BO581" s="493" t="n">
        <v>10031.96</v>
      </c>
      <c r="BP581" s="493" t="n">
        <v>5077.16</v>
      </c>
      <c r="BQ581" s="493" t="n">
        <v>4614.8</v>
      </c>
      <c r="BR581" s="493" t="n">
        <v>6836.76</v>
      </c>
      <c r="BS581" s="493" t="n">
        <v>5750.13</v>
      </c>
      <c r="BT581" s="493" t="n">
        <v>4997.9</v>
      </c>
      <c r="BU581" s="493" t="n">
        <v>9477.25</v>
      </c>
      <c r="BV581" s="493" t="n">
        <v>7529.02</v>
      </c>
      <c r="BW581" s="493" t="n">
        <v>4583.64</v>
      </c>
    </row>
    <row r="582">
      <c r="A582" t="inlineStr">
        <is>
          <t>[C9C] ANGIOTENSIN-II 길항제 (단일)</t>
        </is>
      </c>
      <c r="B582" t="inlineStr">
        <is>
          <t>광동제약</t>
        </is>
      </c>
      <c r="C582" t="inlineStr">
        <is>
          <t>브이반</t>
        </is>
      </c>
      <c r="D582" t="inlineStr">
        <is>
          <t>광동제약</t>
        </is>
      </c>
      <c r="E582" t="inlineStr">
        <is>
          <t>valsartan</t>
        </is>
      </c>
      <c r="F582" t="inlineStr">
        <is>
          <t>의원</t>
        </is>
      </c>
      <c r="G582" t="inlineStr">
        <is>
          <t>Generic</t>
        </is>
      </c>
      <c r="H582" s="493" t="n">
        <v>64223.06</v>
      </c>
      <c r="I582" s="493" t="n">
        <v>54844.09</v>
      </c>
      <c r="J582" s="493" t="n">
        <v>58696.77</v>
      </c>
      <c r="K582" s="493" t="n">
        <v>62479.14</v>
      </c>
      <c r="L582" s="493" t="n">
        <v>64438.42</v>
      </c>
      <c r="M582" s="493" t="n">
        <v>56171.77</v>
      </c>
      <c r="N582" s="493" t="n">
        <v>66487.32000000001</v>
      </c>
      <c r="O582" s="493" t="n">
        <v>71735.39999999999</v>
      </c>
      <c r="P582" s="493" t="n">
        <v>69798.98</v>
      </c>
      <c r="Q582" s="493" t="n">
        <v>69954.03999999999</v>
      </c>
      <c r="R582" s="493" t="n">
        <v>84104.52</v>
      </c>
      <c r="S582" s="493" t="n">
        <v>88300.96000000001</v>
      </c>
      <c r="T582" s="493" t="n">
        <v>90169.89999999999</v>
      </c>
      <c r="U582" s="493" t="n">
        <v>80813.88</v>
      </c>
      <c r="V582" s="493" t="n">
        <v>87890.10000000001</v>
      </c>
      <c r="W582" s="493" t="n">
        <v>77072.87</v>
      </c>
      <c r="X582" s="493" t="n">
        <v>87987.2</v>
      </c>
      <c r="Y582" s="493" t="n">
        <v>83723.17</v>
      </c>
      <c r="Z582" s="493" t="n">
        <v>85422.21000000001</v>
      </c>
      <c r="AA582" s="493" t="n">
        <v>82707.75</v>
      </c>
      <c r="AB582" s="493" t="n">
        <v>85396.49000000001</v>
      </c>
      <c r="AC582" s="493" t="n">
        <v>85518.47</v>
      </c>
      <c r="AD582" s="493" t="n">
        <v>92038.32000000001</v>
      </c>
      <c r="AE582" s="493" t="n">
        <v>85488.05</v>
      </c>
      <c r="AF582" s="493" t="n">
        <v>88891.75</v>
      </c>
      <c r="AG582" s="493" t="n">
        <v>75803.73</v>
      </c>
      <c r="AH582" s="493" t="n">
        <v>88440.64999999999</v>
      </c>
      <c r="AI582" s="493" t="n">
        <v>84206.41</v>
      </c>
      <c r="AJ582" s="493" t="n">
        <v>94050.53999999999</v>
      </c>
      <c r="AK582" s="493" t="n">
        <v>86450.8</v>
      </c>
      <c r="AL582" s="493" t="n">
        <v>86817.88</v>
      </c>
      <c r="AM582" s="493" t="n">
        <v>79775.87</v>
      </c>
      <c r="AN582" s="493" t="n">
        <v>78997.64999999999</v>
      </c>
      <c r="AO582" s="493" t="n">
        <v>83400.02</v>
      </c>
      <c r="AP582" s="493" t="n">
        <v>83278.23</v>
      </c>
      <c r="AQ582" s="493" t="n">
        <v>77434.58</v>
      </c>
      <c r="AR582" s="493" t="n">
        <v>86887.38</v>
      </c>
      <c r="AS582" s="493" t="n">
        <v>99255.49000000001</v>
      </c>
      <c r="AT582" s="493" t="n">
        <v>103281.36</v>
      </c>
      <c r="AU582" s="493" t="n">
        <v>98122.21000000001</v>
      </c>
      <c r="AV582" s="493" t="n">
        <v>104736.69</v>
      </c>
      <c r="AW582" s="493" t="n">
        <v>96720.41</v>
      </c>
      <c r="AX582" s="493" t="n">
        <v>103439.51</v>
      </c>
      <c r="AY582" s="493" t="n">
        <v>108510.08</v>
      </c>
      <c r="AZ582" s="493" t="n">
        <v>102119.98</v>
      </c>
      <c r="BA582" s="493" t="n">
        <v>107625.16</v>
      </c>
      <c r="BB582" s="493" t="n">
        <v>110281.16</v>
      </c>
      <c r="BC582" s="493" t="n">
        <v>114592.27</v>
      </c>
      <c r="BD582" s="493" t="n">
        <v>106799.69</v>
      </c>
      <c r="BE582" s="493" t="n">
        <v>99487.88</v>
      </c>
      <c r="BF582" s="493" t="n">
        <v>107021.52</v>
      </c>
      <c r="BG582" s="493" t="n">
        <v>109539.69</v>
      </c>
      <c r="BH582" s="493" t="n">
        <v>112368.56</v>
      </c>
      <c r="BI582" s="493" t="n">
        <v>94033.13</v>
      </c>
      <c r="BJ582" s="493" t="n">
        <v>108557.5</v>
      </c>
      <c r="BK582" s="493" t="n">
        <v>102120.32</v>
      </c>
      <c r="BL582" s="493" t="n">
        <v>118581.1</v>
      </c>
      <c r="BM582" s="493" t="n">
        <v>90002.05</v>
      </c>
      <c r="BN582" s="493" t="n">
        <v>97629.38</v>
      </c>
      <c r="BO582" s="493" t="n">
        <v>91816.98</v>
      </c>
      <c r="BP582" s="493" t="n">
        <v>93433.57000000001</v>
      </c>
      <c r="BQ582" s="493" t="n">
        <v>75807.3</v>
      </c>
      <c r="BR582" s="493" t="n">
        <v>93443</v>
      </c>
      <c r="BS582" s="493" t="n">
        <v>88772.87</v>
      </c>
      <c r="BT582" s="493" t="n">
        <v>88099.81</v>
      </c>
      <c r="BU582" s="493" t="n">
        <v>92706.67999999999</v>
      </c>
      <c r="BV582" s="493" t="n">
        <v>105980.1</v>
      </c>
      <c r="BW582" s="493" t="n">
        <v>91450.42999999999</v>
      </c>
    </row>
    <row r="583">
      <c r="A583" t="inlineStr">
        <is>
          <t>[C9C] ANGIOTENSIN-II 길항제 (단일)</t>
        </is>
      </c>
      <c r="B583" t="inlineStr">
        <is>
          <t>광동제약</t>
        </is>
      </c>
      <c r="C583" t="inlineStr">
        <is>
          <t>브이반</t>
        </is>
      </c>
      <c r="D583" t="inlineStr">
        <is>
          <t>광동제약</t>
        </is>
      </c>
      <c r="E583" t="inlineStr">
        <is>
          <t>valsartan</t>
        </is>
      </c>
      <c r="F583" t="inlineStr">
        <is>
          <t>보건소</t>
        </is>
      </c>
      <c r="G583" t="inlineStr">
        <is>
          <t>Generic</t>
        </is>
      </c>
      <c r="H583" s="493" t="n">
        <v>535.5</v>
      </c>
      <c r="I583" s="493" t="n">
        <v>4013.4</v>
      </c>
      <c r="J583" s="493" t="n">
        <v>0</v>
      </c>
      <c r="K583" s="493" t="n">
        <v>0</v>
      </c>
      <c r="L583" s="493" t="n">
        <v>0</v>
      </c>
      <c r="M583" s="493" t="n">
        <v>135.6</v>
      </c>
      <c r="N583" s="493" t="n">
        <v>0</v>
      </c>
      <c r="O583" s="493" t="n">
        <v>0</v>
      </c>
      <c r="P583" s="493" t="n">
        <v>0</v>
      </c>
      <c r="Q583" s="493" t="n">
        <v>170.4</v>
      </c>
      <c r="R583" s="493" t="n">
        <v>779.4</v>
      </c>
      <c r="S583" s="493" t="n">
        <v>1528.8</v>
      </c>
      <c r="T583" s="493" t="n">
        <v>500.1</v>
      </c>
      <c r="U583" s="493" t="n">
        <v>1211.4</v>
      </c>
      <c r="V583" s="493" t="n">
        <v>0</v>
      </c>
      <c r="W583" s="493" t="n">
        <v>242.4</v>
      </c>
      <c r="X583" s="493" t="n">
        <v>0</v>
      </c>
      <c r="Y583" s="493" t="n">
        <v>1598.4</v>
      </c>
      <c r="Z583" s="493" t="n">
        <v>0</v>
      </c>
      <c r="AA583" s="493" t="n">
        <v>0</v>
      </c>
      <c r="AB583" s="493" t="n">
        <v>1375.5</v>
      </c>
      <c r="AC583" s="493" t="n">
        <v>586.8</v>
      </c>
      <c r="AD583" s="493" t="n">
        <v>1837.8</v>
      </c>
      <c r="AE583" s="493" t="n">
        <v>4689.9</v>
      </c>
      <c r="AF583" s="493" t="n">
        <v>0</v>
      </c>
      <c r="AG583" s="493" t="n">
        <v>309.6</v>
      </c>
      <c r="AH583" s="493" t="n">
        <v>754.2</v>
      </c>
      <c r="AI583" s="493" t="n">
        <v>1187.1</v>
      </c>
      <c r="AJ583" s="493" t="n">
        <v>564.3</v>
      </c>
      <c r="AK583" s="493" t="n">
        <v>0</v>
      </c>
      <c r="AL583" s="493" t="n">
        <v>560.7</v>
      </c>
      <c r="AM583" s="493" t="n">
        <v>1328.4</v>
      </c>
      <c r="AN583" s="493" t="n">
        <v>0</v>
      </c>
      <c r="AO583" s="493" t="n">
        <v>175.5</v>
      </c>
      <c r="AP583" s="493" t="n">
        <v>423</v>
      </c>
      <c r="AQ583" s="493" t="n">
        <v>1385.1</v>
      </c>
      <c r="AR583" s="493" t="n">
        <v>173.7</v>
      </c>
      <c r="AS583" s="493" t="n">
        <v>634.5</v>
      </c>
      <c r="AT583" s="493" t="n">
        <v>430.8</v>
      </c>
      <c r="AU583" s="493" t="n">
        <v>0</v>
      </c>
      <c r="AV583" s="493" t="n">
        <v>660.6</v>
      </c>
      <c r="AW583" s="493" t="n">
        <v>0</v>
      </c>
      <c r="AX583" s="493" t="n">
        <v>0</v>
      </c>
      <c r="AY583" s="493" t="n">
        <v>350.1</v>
      </c>
      <c r="AZ583" s="493" t="n">
        <v>2416.8</v>
      </c>
      <c r="BA583" s="493" t="n">
        <v>0</v>
      </c>
      <c r="BB583" s="493" t="n">
        <v>0</v>
      </c>
      <c r="BC583" s="493" t="n">
        <v>0</v>
      </c>
      <c r="BD583" s="493" t="n">
        <v>0</v>
      </c>
      <c r="BE583" s="493" t="n">
        <v>0</v>
      </c>
      <c r="BF583" s="493" t="n">
        <v>203.4</v>
      </c>
      <c r="BG583" s="493" t="n">
        <v>0</v>
      </c>
      <c r="BH583" s="493" t="n">
        <v>0</v>
      </c>
      <c r="BI583" s="493" t="n">
        <v>0</v>
      </c>
      <c r="BJ583" s="493" t="n">
        <v>0</v>
      </c>
      <c r="BK583" s="493" t="n">
        <v>0</v>
      </c>
      <c r="BL583" s="493" t="n">
        <v>428.4</v>
      </c>
      <c r="BM583" s="493" t="n">
        <v>0</v>
      </c>
      <c r="BN583" s="493" t="n">
        <v>0</v>
      </c>
      <c r="BO583" s="493" t="n">
        <v>0</v>
      </c>
      <c r="BP583" s="493" t="n">
        <v>0</v>
      </c>
      <c r="BQ583" s="493" t="n">
        <v>0</v>
      </c>
      <c r="BR583" s="493" t="n">
        <v>0</v>
      </c>
      <c r="BS583" s="493" t="n">
        <v>0</v>
      </c>
      <c r="BT583" s="493" t="n">
        <v>0</v>
      </c>
      <c r="BU583" s="493" t="n">
        <v>150</v>
      </c>
      <c r="BV583" s="493" t="n">
        <v>0</v>
      </c>
      <c r="BW583" s="493" t="n">
        <v>202.8</v>
      </c>
    </row>
    <row r="584">
      <c r="A584" t="inlineStr">
        <is>
          <t>[C9C] ANGIOTENSIN-II 길항제 (단일)</t>
        </is>
      </c>
      <c r="B584" t="inlineStr">
        <is>
          <t>광동제약</t>
        </is>
      </c>
      <c r="C584" t="inlineStr">
        <is>
          <t>케이살탄</t>
        </is>
      </c>
      <c r="D584" t="inlineStr">
        <is>
          <t>광동제약</t>
        </is>
      </c>
      <c r="E584" t="inlineStr">
        <is>
          <t>losartan potassium</t>
        </is>
      </c>
      <c r="F584" t="inlineStr">
        <is>
          <t>상급종합병원</t>
        </is>
      </c>
      <c r="G584" t="inlineStr">
        <is>
          <t>Generic</t>
        </is>
      </c>
      <c r="H584" s="493" t="n">
        <v>27775.27</v>
      </c>
      <c r="I584" s="493" t="n">
        <v>32367.26</v>
      </c>
      <c r="J584" s="493" t="n">
        <v>38043.71</v>
      </c>
      <c r="K584" s="493" t="n">
        <v>23400.56</v>
      </c>
      <c r="L584" s="493" t="n">
        <v>21482.49</v>
      </c>
      <c r="M584" s="493" t="n">
        <v>28483.34</v>
      </c>
      <c r="N584" s="493" t="n">
        <v>28328.89</v>
      </c>
      <c r="O584" s="493" t="n">
        <v>41236.38</v>
      </c>
      <c r="P584" s="493" t="n">
        <v>22602.6</v>
      </c>
      <c r="Q584" s="493" t="n">
        <v>33831.67</v>
      </c>
      <c r="R584" s="493" t="n">
        <v>30779.3</v>
      </c>
      <c r="S584" s="493" t="n">
        <v>1244.03</v>
      </c>
      <c r="T584" s="493" t="n">
        <v>0</v>
      </c>
      <c r="U584" s="493" t="n">
        <v>0</v>
      </c>
      <c r="V584" s="493" t="n">
        <v>0</v>
      </c>
      <c r="W584" s="493" t="n">
        <v>0</v>
      </c>
      <c r="X584" s="493" t="n">
        <v>0</v>
      </c>
      <c r="Y584" s="493" t="n">
        <v>0</v>
      </c>
      <c r="Z584" s="493" t="n">
        <v>0</v>
      </c>
      <c r="AA584" s="493" t="n">
        <v>0</v>
      </c>
      <c r="AB584" s="493" t="n">
        <v>0</v>
      </c>
      <c r="AC584" s="493" t="n">
        <v>0</v>
      </c>
      <c r="AD584" s="493" t="n">
        <v>0</v>
      </c>
      <c r="AE584" s="493" t="n">
        <v>0</v>
      </c>
      <c r="AF584" s="493" t="n">
        <v>0</v>
      </c>
      <c r="AG584" s="493" t="n">
        <v>0</v>
      </c>
      <c r="AH584" s="493" t="n">
        <v>0</v>
      </c>
      <c r="AI584" s="493" t="n">
        <v>0</v>
      </c>
      <c r="AJ584" s="493" t="n">
        <v>0</v>
      </c>
      <c r="AK584" s="493" t="n">
        <v>0</v>
      </c>
      <c r="AL584" s="493" t="n">
        <v>0</v>
      </c>
      <c r="AM584" s="493" t="n">
        <v>0</v>
      </c>
      <c r="AN584" s="493" t="n">
        <v>0</v>
      </c>
      <c r="AO584" s="493" t="n">
        <v>0</v>
      </c>
      <c r="AP584" s="493" t="n">
        <v>0</v>
      </c>
      <c r="AQ584" s="493" t="n">
        <v>0</v>
      </c>
      <c r="AR584" s="493" t="n">
        <v>0</v>
      </c>
      <c r="AS584" s="493" t="n">
        <v>0</v>
      </c>
      <c r="AT584" s="493" t="n">
        <v>0</v>
      </c>
      <c r="AU584" s="493" t="n">
        <v>0</v>
      </c>
      <c r="AV584" s="493" t="n">
        <v>0</v>
      </c>
      <c r="AW584" s="493" t="n">
        <v>0</v>
      </c>
      <c r="AX584" s="493" t="n">
        <v>0</v>
      </c>
      <c r="AY584" s="493" t="n">
        <v>0</v>
      </c>
      <c r="AZ584" s="493" t="n">
        <v>0</v>
      </c>
      <c r="BA584" s="493" t="n">
        <v>0</v>
      </c>
      <c r="BB584" s="493" t="n">
        <v>0</v>
      </c>
      <c r="BC584" s="493" t="n">
        <v>0</v>
      </c>
      <c r="BD584" s="493" t="n">
        <v>0</v>
      </c>
      <c r="BE584" s="493" t="n">
        <v>0</v>
      </c>
      <c r="BF584" s="493" t="n">
        <v>0</v>
      </c>
      <c r="BG584" s="493" t="n">
        <v>0</v>
      </c>
      <c r="BH584" s="493" t="n">
        <v>0</v>
      </c>
      <c r="BI584" s="493" t="n">
        <v>0</v>
      </c>
      <c r="BJ584" s="493" t="n">
        <v>0</v>
      </c>
      <c r="BK584" s="493" t="n">
        <v>0</v>
      </c>
      <c r="BL584" s="493" t="n">
        <v>0</v>
      </c>
      <c r="BM584" s="493" t="n">
        <v>0</v>
      </c>
      <c r="BN584" s="493" t="n">
        <v>0</v>
      </c>
      <c r="BO584" s="493" t="n">
        <v>0</v>
      </c>
      <c r="BP584" s="493" t="n">
        <v>0</v>
      </c>
      <c r="BQ584" s="493" t="n">
        <v>0</v>
      </c>
      <c r="BR584" s="493" t="n">
        <v>0</v>
      </c>
      <c r="BS584" s="493" t="n">
        <v>0</v>
      </c>
      <c r="BT584" s="493" t="n">
        <v>0</v>
      </c>
      <c r="BU584" s="493" t="n">
        <v>0</v>
      </c>
      <c r="BV584" s="493" t="n">
        <v>0</v>
      </c>
      <c r="BW584" s="493" t="n">
        <v>0</v>
      </c>
    </row>
    <row r="585">
      <c r="A585" t="inlineStr">
        <is>
          <t>[C9C] ANGIOTENSIN-II 길항제 (단일)</t>
        </is>
      </c>
      <c r="B585" t="inlineStr">
        <is>
          <t>광동제약</t>
        </is>
      </c>
      <c r="C585" t="inlineStr">
        <is>
          <t>케이살탄</t>
        </is>
      </c>
      <c r="D585" t="inlineStr">
        <is>
          <t>광동제약</t>
        </is>
      </c>
      <c r="E585" t="inlineStr">
        <is>
          <t>losartan potassium</t>
        </is>
      </c>
      <c r="F585" t="inlineStr">
        <is>
          <t>종합병원</t>
        </is>
      </c>
      <c r="G585" t="inlineStr">
        <is>
          <t>Generic</t>
        </is>
      </c>
      <c r="H585" s="493" t="n">
        <v>1264</v>
      </c>
      <c r="I585" s="493" t="n">
        <v>1712</v>
      </c>
      <c r="J585" s="493" t="n">
        <v>1311.34</v>
      </c>
      <c r="K585" s="493" t="n">
        <v>1984</v>
      </c>
      <c r="L585" s="493" t="n">
        <v>1207.12</v>
      </c>
      <c r="M585" s="493" t="n">
        <v>1619.94</v>
      </c>
      <c r="N585" s="493" t="n">
        <v>1197.84</v>
      </c>
      <c r="O585" s="493" t="n">
        <v>1987.2</v>
      </c>
      <c r="P585" s="493" t="n">
        <v>1612.36</v>
      </c>
      <c r="Q585" s="493" t="n">
        <v>778.08</v>
      </c>
      <c r="R585" s="493" t="n">
        <v>1737.28</v>
      </c>
      <c r="S585" s="493" t="n">
        <v>0</v>
      </c>
      <c r="T585" s="493" t="n">
        <v>0</v>
      </c>
      <c r="U585" s="493" t="n">
        <v>0</v>
      </c>
      <c r="V585" s="493" t="n">
        <v>0</v>
      </c>
      <c r="W585" s="493" t="n">
        <v>0</v>
      </c>
      <c r="X585" s="493" t="n">
        <v>0</v>
      </c>
      <c r="Y585" s="493" t="n">
        <v>0</v>
      </c>
      <c r="Z585" s="493" t="n">
        <v>0</v>
      </c>
      <c r="AA585" s="493" t="n">
        <v>0</v>
      </c>
      <c r="AB585" s="493" t="n">
        <v>0</v>
      </c>
      <c r="AC585" s="493" t="n">
        <v>0</v>
      </c>
      <c r="AD585" s="493" t="n">
        <v>0</v>
      </c>
      <c r="AE585" s="493" t="n">
        <v>0</v>
      </c>
      <c r="AF585" s="493" t="n">
        <v>0</v>
      </c>
      <c r="AG585" s="493" t="n">
        <v>0</v>
      </c>
      <c r="AH585" s="493" t="n">
        <v>0</v>
      </c>
      <c r="AI585" s="493" t="n">
        <v>0</v>
      </c>
      <c r="AJ585" s="493" t="n">
        <v>0</v>
      </c>
      <c r="AK585" s="493" t="n">
        <v>0</v>
      </c>
      <c r="AL585" s="493" t="n">
        <v>0</v>
      </c>
      <c r="AM585" s="493" t="n">
        <v>0</v>
      </c>
      <c r="AN585" s="493" t="n">
        <v>0</v>
      </c>
      <c r="AO585" s="493" t="n">
        <v>0</v>
      </c>
      <c r="AP585" s="493" t="n">
        <v>0</v>
      </c>
      <c r="AQ585" s="493" t="n">
        <v>0</v>
      </c>
      <c r="AR585" s="493" t="n">
        <v>0</v>
      </c>
      <c r="AS585" s="493" t="n">
        <v>0</v>
      </c>
      <c r="AT585" s="493" t="n">
        <v>0</v>
      </c>
      <c r="AU585" s="493" t="n">
        <v>0</v>
      </c>
      <c r="AV585" s="493" t="n">
        <v>0</v>
      </c>
      <c r="AW585" s="493" t="n">
        <v>0</v>
      </c>
      <c r="AX585" s="493" t="n">
        <v>0</v>
      </c>
      <c r="AY585" s="493" t="n">
        <v>0</v>
      </c>
      <c r="AZ585" s="493" t="n">
        <v>0</v>
      </c>
      <c r="BA585" s="493" t="n">
        <v>0</v>
      </c>
      <c r="BB585" s="493" t="n">
        <v>0</v>
      </c>
      <c r="BC585" s="493" t="n">
        <v>0</v>
      </c>
      <c r="BD585" s="493" t="n">
        <v>0</v>
      </c>
      <c r="BE585" s="493" t="n">
        <v>0</v>
      </c>
      <c r="BF585" s="493" t="n">
        <v>0</v>
      </c>
      <c r="BG585" s="493" t="n">
        <v>0</v>
      </c>
      <c r="BH585" s="493" t="n">
        <v>0</v>
      </c>
      <c r="BI585" s="493" t="n">
        <v>0</v>
      </c>
      <c r="BJ585" s="493" t="n">
        <v>0</v>
      </c>
      <c r="BK585" s="493" t="n">
        <v>0</v>
      </c>
      <c r="BL585" s="493" t="n">
        <v>0</v>
      </c>
      <c r="BM585" s="493" t="n">
        <v>0</v>
      </c>
      <c r="BN585" s="493" t="n">
        <v>0</v>
      </c>
      <c r="BO585" s="493" t="n">
        <v>0</v>
      </c>
      <c r="BP585" s="493" t="n">
        <v>0</v>
      </c>
      <c r="BQ585" s="493" t="n">
        <v>0</v>
      </c>
      <c r="BR585" s="493" t="n">
        <v>0</v>
      </c>
      <c r="BS585" s="493" t="n">
        <v>0</v>
      </c>
      <c r="BT585" s="493" t="n">
        <v>0</v>
      </c>
      <c r="BU585" s="493" t="n">
        <v>0</v>
      </c>
      <c r="BV585" s="493" t="n">
        <v>0</v>
      </c>
      <c r="BW585" s="493" t="n">
        <v>0</v>
      </c>
    </row>
    <row r="586">
      <c r="A586" t="inlineStr">
        <is>
          <t>[C9C] ANGIOTENSIN-II 길항제 (단일)</t>
        </is>
      </c>
      <c r="B586" t="inlineStr">
        <is>
          <t>광동제약</t>
        </is>
      </c>
      <c r="C586" t="inlineStr">
        <is>
          <t>케이살탄</t>
        </is>
      </c>
      <c r="D586" t="inlineStr">
        <is>
          <t>광동제약</t>
        </is>
      </c>
      <c r="E586" t="inlineStr">
        <is>
          <t>losartan potassium</t>
        </is>
      </c>
      <c r="F586" t="inlineStr">
        <is>
          <t>병원</t>
        </is>
      </c>
      <c r="G586" t="inlineStr">
        <is>
          <t>Generic</t>
        </is>
      </c>
      <c r="H586" s="493" t="n">
        <v>17.1</v>
      </c>
      <c r="I586" s="493" t="n">
        <v>346.2</v>
      </c>
      <c r="J586" s="493" t="n">
        <v>136.8</v>
      </c>
      <c r="K586" s="493" t="n">
        <v>0</v>
      </c>
      <c r="L586" s="493" t="n">
        <v>599.4</v>
      </c>
      <c r="M586" s="493" t="n">
        <v>720</v>
      </c>
      <c r="N586" s="493" t="n">
        <v>1340.7</v>
      </c>
      <c r="O586" s="493" t="n">
        <v>2078.4</v>
      </c>
      <c r="P586" s="493" t="n">
        <v>1047.3</v>
      </c>
      <c r="Q586" s="493" t="n">
        <v>120</v>
      </c>
      <c r="R586" s="493" t="n">
        <v>1782</v>
      </c>
      <c r="S586" s="493" t="n">
        <v>360</v>
      </c>
      <c r="T586" s="493" t="n">
        <v>0</v>
      </c>
      <c r="U586" s="493" t="n">
        <v>0</v>
      </c>
      <c r="V586" s="493" t="n">
        <v>0</v>
      </c>
      <c r="W586" s="493" t="n">
        <v>0</v>
      </c>
      <c r="X586" s="493" t="n">
        <v>0</v>
      </c>
      <c r="Y586" s="493" t="n">
        <v>0</v>
      </c>
      <c r="Z586" s="493" t="n">
        <v>0</v>
      </c>
      <c r="AA586" s="493" t="n">
        <v>0</v>
      </c>
      <c r="AB586" s="493" t="n">
        <v>0</v>
      </c>
      <c r="AC586" s="493" t="n">
        <v>0</v>
      </c>
      <c r="AD586" s="493" t="n">
        <v>0</v>
      </c>
      <c r="AE586" s="493" t="n">
        <v>0</v>
      </c>
      <c r="AF586" s="493" t="n">
        <v>0</v>
      </c>
      <c r="AG586" s="493" t="n">
        <v>0</v>
      </c>
      <c r="AH586" s="493" t="n">
        <v>0</v>
      </c>
      <c r="AI586" s="493" t="n">
        <v>0</v>
      </c>
      <c r="AJ586" s="493" t="n">
        <v>0</v>
      </c>
      <c r="AK586" s="493" t="n">
        <v>0</v>
      </c>
      <c r="AL586" s="493" t="n">
        <v>0</v>
      </c>
      <c r="AM586" s="493" t="n">
        <v>0</v>
      </c>
      <c r="AN586" s="493" t="n">
        <v>0</v>
      </c>
      <c r="AO586" s="493" t="n">
        <v>0</v>
      </c>
      <c r="AP586" s="493" t="n">
        <v>0</v>
      </c>
      <c r="AQ586" s="493" t="n">
        <v>0</v>
      </c>
      <c r="AR586" s="493" t="n">
        <v>0</v>
      </c>
      <c r="AS586" s="493" t="n">
        <v>0</v>
      </c>
      <c r="AT586" s="493" t="n">
        <v>0</v>
      </c>
      <c r="AU586" s="493" t="n">
        <v>0</v>
      </c>
      <c r="AV586" s="493" t="n">
        <v>0</v>
      </c>
      <c r="AW586" s="493" t="n">
        <v>0</v>
      </c>
      <c r="AX586" s="493" t="n">
        <v>0</v>
      </c>
      <c r="AY586" s="493" t="n">
        <v>0</v>
      </c>
      <c r="AZ586" s="493" t="n">
        <v>0</v>
      </c>
      <c r="BA586" s="493" t="n">
        <v>0</v>
      </c>
      <c r="BB586" s="493" t="n">
        <v>0</v>
      </c>
      <c r="BC586" s="493" t="n">
        <v>0</v>
      </c>
      <c r="BD586" s="493" t="n">
        <v>0</v>
      </c>
      <c r="BE586" s="493" t="n">
        <v>0</v>
      </c>
      <c r="BF586" s="493" t="n">
        <v>0</v>
      </c>
      <c r="BG586" s="493" t="n">
        <v>0</v>
      </c>
      <c r="BH586" s="493" t="n">
        <v>0</v>
      </c>
      <c r="BI586" s="493" t="n">
        <v>0</v>
      </c>
      <c r="BJ586" s="493" t="n">
        <v>0</v>
      </c>
      <c r="BK586" s="493" t="n">
        <v>0</v>
      </c>
      <c r="BL586" s="493" t="n">
        <v>0</v>
      </c>
      <c r="BM586" s="493" t="n">
        <v>0</v>
      </c>
      <c r="BN586" s="493" t="n">
        <v>0</v>
      </c>
      <c r="BO586" s="493" t="n">
        <v>0</v>
      </c>
      <c r="BP586" s="493" t="n">
        <v>0</v>
      </c>
      <c r="BQ586" s="493" t="n">
        <v>0</v>
      </c>
      <c r="BR586" s="493" t="n">
        <v>0</v>
      </c>
      <c r="BS586" s="493" t="n">
        <v>0</v>
      </c>
      <c r="BT586" s="493" t="n">
        <v>0</v>
      </c>
      <c r="BU586" s="493" t="n">
        <v>0</v>
      </c>
      <c r="BV586" s="493" t="n">
        <v>0</v>
      </c>
      <c r="BW586" s="493" t="n">
        <v>0</v>
      </c>
    </row>
    <row r="587">
      <c r="A587" t="inlineStr">
        <is>
          <t>[C9C] ANGIOTENSIN-II 길항제 (단일)</t>
        </is>
      </c>
      <c r="B587" t="inlineStr">
        <is>
          <t>광동제약</t>
        </is>
      </c>
      <c r="C587" t="inlineStr">
        <is>
          <t>케이살탄</t>
        </is>
      </c>
      <c r="D587" t="inlineStr">
        <is>
          <t>광동제약</t>
        </is>
      </c>
      <c r="E587" t="inlineStr">
        <is>
          <t>losartan potassium</t>
        </is>
      </c>
      <c r="F587" t="inlineStr">
        <is>
          <t>의원</t>
        </is>
      </c>
      <c r="G587" t="inlineStr">
        <is>
          <t>Generic</t>
        </is>
      </c>
      <c r="H587" s="493" t="n">
        <v>17302.48</v>
      </c>
      <c r="I587" s="493" t="n">
        <v>13486.7</v>
      </c>
      <c r="J587" s="493" t="n">
        <v>20149.63</v>
      </c>
      <c r="K587" s="493" t="n">
        <v>15499.38</v>
      </c>
      <c r="L587" s="493" t="n">
        <v>16622.9</v>
      </c>
      <c r="M587" s="493" t="n">
        <v>16547.25</v>
      </c>
      <c r="N587" s="493" t="n">
        <v>13559.55</v>
      </c>
      <c r="O587" s="493" t="n">
        <v>15306.8</v>
      </c>
      <c r="P587" s="493" t="n">
        <v>15438.15</v>
      </c>
      <c r="Q587" s="493" t="n">
        <v>13528.4</v>
      </c>
      <c r="R587" s="493" t="n">
        <v>9386.9</v>
      </c>
      <c r="S587" s="493" t="n">
        <v>3775.76</v>
      </c>
      <c r="T587" s="493" t="n">
        <v>0</v>
      </c>
      <c r="U587" s="493" t="n">
        <v>0</v>
      </c>
      <c r="V587" s="493" t="n">
        <v>0</v>
      </c>
      <c r="W587" s="493" t="n">
        <v>0</v>
      </c>
      <c r="X587" s="493" t="n">
        <v>0</v>
      </c>
      <c r="Y587" s="493" t="n">
        <v>0</v>
      </c>
      <c r="Z587" s="493" t="n">
        <v>0</v>
      </c>
      <c r="AA587" s="493" t="n">
        <v>0</v>
      </c>
      <c r="AB587" s="493" t="n">
        <v>0</v>
      </c>
      <c r="AC587" s="493" t="n">
        <v>0</v>
      </c>
      <c r="AD587" s="493" t="n">
        <v>0</v>
      </c>
      <c r="AE587" s="493" t="n">
        <v>0</v>
      </c>
      <c r="AF587" s="493" t="n">
        <v>0</v>
      </c>
      <c r="AG587" s="493" t="n">
        <v>0</v>
      </c>
      <c r="AH587" s="493" t="n">
        <v>0</v>
      </c>
      <c r="AI587" s="493" t="n">
        <v>0</v>
      </c>
      <c r="AJ587" s="493" t="n">
        <v>0</v>
      </c>
      <c r="AK587" s="493" t="n">
        <v>0</v>
      </c>
      <c r="AL587" s="493" t="n">
        <v>0</v>
      </c>
      <c r="AM587" s="493" t="n">
        <v>0</v>
      </c>
      <c r="AN587" s="493" t="n">
        <v>0</v>
      </c>
      <c r="AO587" s="493" t="n">
        <v>0</v>
      </c>
      <c r="AP587" s="493" t="n">
        <v>0</v>
      </c>
      <c r="AQ587" s="493" t="n">
        <v>0</v>
      </c>
      <c r="AR587" s="493" t="n">
        <v>0</v>
      </c>
      <c r="AS587" s="493" t="n">
        <v>0</v>
      </c>
      <c r="AT587" s="493" t="n">
        <v>0</v>
      </c>
      <c r="AU587" s="493" t="n">
        <v>0</v>
      </c>
      <c r="AV587" s="493" t="n">
        <v>0</v>
      </c>
      <c r="AW587" s="493" t="n">
        <v>0</v>
      </c>
      <c r="AX587" s="493" t="n">
        <v>0</v>
      </c>
      <c r="AY587" s="493" t="n">
        <v>0</v>
      </c>
      <c r="AZ587" s="493" t="n">
        <v>0</v>
      </c>
      <c r="BA587" s="493" t="n">
        <v>0</v>
      </c>
      <c r="BB587" s="493" t="n">
        <v>0</v>
      </c>
      <c r="BC587" s="493" t="n">
        <v>0</v>
      </c>
      <c r="BD587" s="493" t="n">
        <v>0</v>
      </c>
      <c r="BE587" s="493" t="n">
        <v>0</v>
      </c>
      <c r="BF587" s="493" t="n">
        <v>0</v>
      </c>
      <c r="BG587" s="493" t="n">
        <v>0</v>
      </c>
      <c r="BH587" s="493" t="n">
        <v>0</v>
      </c>
      <c r="BI587" s="493" t="n">
        <v>0</v>
      </c>
      <c r="BJ587" s="493" t="n">
        <v>0</v>
      </c>
      <c r="BK587" s="493" t="n">
        <v>0</v>
      </c>
      <c r="BL587" s="493" t="n">
        <v>0</v>
      </c>
      <c r="BM587" s="493" t="n">
        <v>0</v>
      </c>
      <c r="BN587" s="493" t="n">
        <v>0</v>
      </c>
      <c r="BO587" s="493" t="n">
        <v>0</v>
      </c>
      <c r="BP587" s="493" t="n">
        <v>0</v>
      </c>
      <c r="BQ587" s="493" t="n">
        <v>0</v>
      </c>
      <c r="BR587" s="493" t="n">
        <v>0</v>
      </c>
      <c r="BS587" s="493" t="n">
        <v>0</v>
      </c>
      <c r="BT587" s="493" t="n">
        <v>0</v>
      </c>
      <c r="BU587" s="493" t="n">
        <v>0</v>
      </c>
      <c r="BV587" s="493" t="n">
        <v>0</v>
      </c>
      <c r="BW587" s="493" t="n">
        <v>0</v>
      </c>
    </row>
    <row r="588">
      <c r="A588" t="inlineStr">
        <is>
          <t>[C9C] ANGIOTENSIN-II 길항제 (단일)</t>
        </is>
      </c>
      <c r="B588" t="inlineStr">
        <is>
          <t>광동제약</t>
        </is>
      </c>
      <c r="C588" t="inlineStr">
        <is>
          <t>프리토</t>
        </is>
      </c>
      <c r="D588" t="inlineStr">
        <is>
          <t>광동제약</t>
        </is>
      </c>
      <c r="E588" t="inlineStr">
        <is>
          <t>telmisartan</t>
        </is>
      </c>
      <c r="F588" t="inlineStr">
        <is>
          <t>상급종합병원</t>
        </is>
      </c>
      <c r="G588" t="inlineStr">
        <is>
          <t>Original</t>
        </is>
      </c>
      <c r="H588" s="493" t="n">
        <v>133449.22</v>
      </c>
      <c r="I588" s="493" t="n">
        <v>120205.46</v>
      </c>
      <c r="J588" s="493" t="n">
        <v>135769.04</v>
      </c>
      <c r="K588" s="493" t="n">
        <v>139454.7</v>
      </c>
      <c r="L588" s="493" t="n">
        <v>104273.41</v>
      </c>
      <c r="M588" s="493" t="n">
        <v>128126.34</v>
      </c>
      <c r="N588" s="493" t="n">
        <v>151758.49</v>
      </c>
      <c r="O588" s="493" t="n">
        <v>112392.71</v>
      </c>
      <c r="P588" s="493" t="n">
        <v>129603.42</v>
      </c>
      <c r="Q588" s="493" t="n">
        <v>115701.48</v>
      </c>
      <c r="R588" s="493" t="n">
        <v>130132.11</v>
      </c>
      <c r="S588" s="493" t="n">
        <v>169513.75</v>
      </c>
      <c r="T588" s="493" t="n">
        <v>122648.67</v>
      </c>
      <c r="U588" s="493" t="n">
        <v>91248.69</v>
      </c>
      <c r="V588" s="493" t="n">
        <v>137194.88</v>
      </c>
      <c r="W588" s="493" t="n">
        <v>118581.37</v>
      </c>
      <c r="X588" s="493" t="n">
        <v>131566.02</v>
      </c>
      <c r="Y588" s="493" t="n">
        <v>135703.81</v>
      </c>
      <c r="Z588" s="493" t="n">
        <v>142411.79</v>
      </c>
      <c r="AA588" s="493" t="n">
        <v>123711</v>
      </c>
      <c r="AB588" s="493" t="n">
        <v>124899.4</v>
      </c>
      <c r="AC588" s="493" t="n">
        <v>103107.9</v>
      </c>
      <c r="AD588" s="493" t="n">
        <v>174637.41</v>
      </c>
      <c r="AE588" s="493" t="n">
        <v>150854.94</v>
      </c>
      <c r="AF588" s="493" t="n">
        <v>136492.65</v>
      </c>
      <c r="AG588" s="493" t="n">
        <v>179506.57</v>
      </c>
      <c r="AH588" s="493" t="n">
        <v>140645.06</v>
      </c>
      <c r="AI588" s="493" t="n">
        <v>131312.64</v>
      </c>
      <c r="AJ588" s="493" t="n">
        <v>178081.87</v>
      </c>
      <c r="AK588" s="493" t="n">
        <v>171060.22</v>
      </c>
      <c r="AL588" s="493" t="n">
        <v>160458.59</v>
      </c>
      <c r="AM588" s="493" t="n">
        <v>182745.24</v>
      </c>
      <c r="AN588" s="493" t="n">
        <v>130692.98</v>
      </c>
      <c r="AO588" s="493" t="n">
        <v>99515.58</v>
      </c>
      <c r="AP588" s="493" t="n">
        <v>182510.5</v>
      </c>
      <c r="AQ588" s="493" t="n">
        <v>150131.27</v>
      </c>
      <c r="AR588" s="493" t="n">
        <v>167871.91</v>
      </c>
      <c r="AS588" s="493" t="n">
        <v>222615.47</v>
      </c>
      <c r="AT588" s="493" t="n">
        <v>167291.81</v>
      </c>
      <c r="AU588" s="493" t="n">
        <v>157751.45</v>
      </c>
      <c r="AV588" s="493" t="n">
        <v>207250.26</v>
      </c>
      <c r="AW588" s="493" t="n">
        <v>148118.35</v>
      </c>
      <c r="AX588" s="493" t="n">
        <v>185831.66</v>
      </c>
      <c r="AY588" s="493" t="n">
        <v>195485.25</v>
      </c>
      <c r="AZ588" s="493" t="n">
        <v>202926.59</v>
      </c>
      <c r="BA588" s="493" t="n">
        <v>175344.92</v>
      </c>
      <c r="BB588" s="493" t="n">
        <v>197616.28</v>
      </c>
      <c r="BC588" s="493" t="n">
        <v>230519.88</v>
      </c>
      <c r="BD588" s="493" t="n">
        <v>159789.11</v>
      </c>
      <c r="BE588" s="493" t="n">
        <v>203944.52</v>
      </c>
      <c r="BF588" s="493" t="n">
        <v>220964.09</v>
      </c>
      <c r="BG588" s="493" t="n">
        <v>165377.81</v>
      </c>
      <c r="BH588" s="493" t="n">
        <v>193263.33</v>
      </c>
      <c r="BI588" s="493" t="n">
        <v>189224.73</v>
      </c>
      <c r="BJ588" s="493" t="n">
        <v>165432.25</v>
      </c>
      <c r="BK588" s="493" t="n">
        <v>171378.46</v>
      </c>
      <c r="BL588" s="493" t="n">
        <v>211787.92</v>
      </c>
      <c r="BM588" s="493" t="n">
        <v>149037.34</v>
      </c>
      <c r="BN588" s="493" t="n">
        <v>202874</v>
      </c>
      <c r="BO588" s="493" t="n">
        <v>231457.03</v>
      </c>
      <c r="BP588" s="493" t="n">
        <v>198599.4</v>
      </c>
      <c r="BQ588" s="493" t="n">
        <v>159745.72</v>
      </c>
      <c r="BR588" s="493" t="n">
        <v>222649.48</v>
      </c>
      <c r="BS588" s="493" t="n">
        <v>221132.96</v>
      </c>
      <c r="BT588" s="493" t="n">
        <v>200986.09</v>
      </c>
      <c r="BU588" s="493" t="n">
        <v>209863.94</v>
      </c>
      <c r="BV588" s="493" t="n">
        <v>218509.04</v>
      </c>
      <c r="BW588" s="493" t="n">
        <v>178063.18</v>
      </c>
    </row>
    <row r="589">
      <c r="A589" t="inlineStr">
        <is>
          <t>[C9C] ANGIOTENSIN-II 길항제 (단일)</t>
        </is>
      </c>
      <c r="B589" t="inlineStr">
        <is>
          <t>광동제약</t>
        </is>
      </c>
      <c r="C589" t="inlineStr">
        <is>
          <t>프리토</t>
        </is>
      </c>
      <c r="D589" t="inlineStr">
        <is>
          <t>광동제약</t>
        </is>
      </c>
      <c r="E589" t="inlineStr">
        <is>
          <t>telmisartan</t>
        </is>
      </c>
      <c r="F589" t="inlineStr">
        <is>
          <t>종합병원</t>
        </is>
      </c>
      <c r="G589" t="inlineStr">
        <is>
          <t>Original</t>
        </is>
      </c>
      <c r="H589" s="493" t="n">
        <v>150509.76</v>
      </c>
      <c r="I589" s="493" t="n">
        <v>125507.04</v>
      </c>
      <c r="J589" s="493" t="n">
        <v>115985.08</v>
      </c>
      <c r="K589" s="493" t="n">
        <v>151055.65</v>
      </c>
      <c r="L589" s="493" t="n">
        <v>131044.98</v>
      </c>
      <c r="M589" s="493" t="n">
        <v>121616.13</v>
      </c>
      <c r="N589" s="493" t="n">
        <v>120602.19</v>
      </c>
      <c r="O589" s="493" t="n">
        <v>139878.71</v>
      </c>
      <c r="P589" s="493" t="n">
        <v>137793.59</v>
      </c>
      <c r="Q589" s="493" t="n">
        <v>132658.64</v>
      </c>
      <c r="R589" s="493" t="n">
        <v>132024.33</v>
      </c>
      <c r="S589" s="493" t="n">
        <v>155154.95</v>
      </c>
      <c r="T589" s="493" t="n">
        <v>145648.35</v>
      </c>
      <c r="U589" s="493" t="n">
        <v>135252.72</v>
      </c>
      <c r="V589" s="493" t="n">
        <v>127862.3</v>
      </c>
      <c r="W589" s="493" t="n">
        <v>135396.28</v>
      </c>
      <c r="X589" s="493" t="n">
        <v>147351.2</v>
      </c>
      <c r="Y589" s="493" t="n">
        <v>134009.98</v>
      </c>
      <c r="Z589" s="493" t="n">
        <v>154030.76</v>
      </c>
      <c r="AA589" s="493" t="n">
        <v>139041.06</v>
      </c>
      <c r="AB589" s="493" t="n">
        <v>143063.4</v>
      </c>
      <c r="AC589" s="493" t="n">
        <v>130289.99</v>
      </c>
      <c r="AD589" s="493" t="n">
        <v>150500.72</v>
      </c>
      <c r="AE589" s="493" t="n">
        <v>133139.9</v>
      </c>
      <c r="AF589" s="493" t="n">
        <v>120191.91</v>
      </c>
      <c r="AG589" s="493" t="n">
        <v>152829.15</v>
      </c>
      <c r="AH589" s="493" t="n">
        <v>151407.42</v>
      </c>
      <c r="AI589" s="493" t="n">
        <v>124866.22</v>
      </c>
      <c r="AJ589" s="493" t="n">
        <v>158953.02</v>
      </c>
      <c r="AK589" s="493" t="n">
        <v>151700.13</v>
      </c>
      <c r="AL589" s="493" t="n">
        <v>166189.94</v>
      </c>
      <c r="AM589" s="493" t="n">
        <v>149348.22</v>
      </c>
      <c r="AN589" s="493" t="n">
        <v>140490.79</v>
      </c>
      <c r="AO589" s="493" t="n">
        <v>148191.26</v>
      </c>
      <c r="AP589" s="493" t="n">
        <v>173645.6</v>
      </c>
      <c r="AQ589" s="493" t="n">
        <v>147867.92</v>
      </c>
      <c r="AR589" s="493" t="n">
        <v>163801.87</v>
      </c>
      <c r="AS589" s="493" t="n">
        <v>161238</v>
      </c>
      <c r="AT589" s="493" t="n">
        <v>162985.15</v>
      </c>
      <c r="AU589" s="493" t="n">
        <v>183963.04</v>
      </c>
      <c r="AV589" s="493" t="n">
        <v>202076.66</v>
      </c>
      <c r="AW589" s="493" t="n">
        <v>155688.93</v>
      </c>
      <c r="AX589" s="493" t="n">
        <v>219221.17</v>
      </c>
      <c r="AY589" s="493" t="n">
        <v>199276.27</v>
      </c>
      <c r="AZ589" s="493" t="n">
        <v>193210.87</v>
      </c>
      <c r="BA589" s="493" t="n">
        <v>233393.25</v>
      </c>
      <c r="BB589" s="493" t="n">
        <v>232316.56</v>
      </c>
      <c r="BC589" s="493" t="n">
        <v>240152.31</v>
      </c>
      <c r="BD589" s="493" t="n">
        <v>229129.18</v>
      </c>
      <c r="BE589" s="493" t="n">
        <v>224303.65</v>
      </c>
      <c r="BF589" s="493" t="n">
        <v>194490.67</v>
      </c>
      <c r="BG589" s="493" t="n">
        <v>229651.36</v>
      </c>
      <c r="BH589" s="493" t="n">
        <v>211813.05</v>
      </c>
      <c r="BI589" s="493" t="n">
        <v>202879.06</v>
      </c>
      <c r="BJ589" s="493" t="n">
        <v>257079.48</v>
      </c>
      <c r="BK589" s="493" t="n">
        <v>216397.05</v>
      </c>
      <c r="BL589" s="493" t="n">
        <v>229968.02</v>
      </c>
      <c r="BM589" s="493" t="n">
        <v>228843.31</v>
      </c>
      <c r="BN589" s="493" t="n">
        <v>233941.77</v>
      </c>
      <c r="BO589" s="493" t="n">
        <v>256311.52</v>
      </c>
      <c r="BP589" s="493" t="n">
        <v>229806.1</v>
      </c>
      <c r="BQ589" s="493" t="n">
        <v>215485.76</v>
      </c>
      <c r="BR589" s="493" t="n">
        <v>261265.03</v>
      </c>
      <c r="BS589" s="493" t="n">
        <v>227298.01</v>
      </c>
      <c r="BT589" s="493" t="n">
        <v>218214.09</v>
      </c>
      <c r="BU589" s="493" t="n">
        <v>229081.16</v>
      </c>
      <c r="BV589" s="493" t="n">
        <v>262049.95</v>
      </c>
      <c r="BW589" s="493" t="n">
        <v>233748.06</v>
      </c>
    </row>
    <row r="590">
      <c r="A590" t="inlineStr">
        <is>
          <t>[C9C] ANGIOTENSIN-II 길항제 (단일)</t>
        </is>
      </c>
      <c r="B590" t="inlineStr">
        <is>
          <t>광동제약</t>
        </is>
      </c>
      <c r="C590" t="inlineStr">
        <is>
          <t>프리토</t>
        </is>
      </c>
      <c r="D590" t="inlineStr">
        <is>
          <t>광동제약</t>
        </is>
      </c>
      <c r="E590" t="inlineStr">
        <is>
          <t>telmisartan</t>
        </is>
      </c>
      <c r="F590" t="inlineStr">
        <is>
          <t>병원</t>
        </is>
      </c>
      <c r="G590" t="inlineStr">
        <is>
          <t>Original</t>
        </is>
      </c>
      <c r="H590" s="493" t="n">
        <v>23496.57</v>
      </c>
      <c r="I590" s="493" t="n">
        <v>28652.37</v>
      </c>
      <c r="J590" s="493" t="n">
        <v>22397.28</v>
      </c>
      <c r="K590" s="493" t="n">
        <v>22583.04</v>
      </c>
      <c r="L590" s="493" t="n">
        <v>26226.18</v>
      </c>
      <c r="M590" s="493" t="n">
        <v>29119.96</v>
      </c>
      <c r="N590" s="493" t="n">
        <v>21445.72</v>
      </c>
      <c r="O590" s="493" t="n">
        <v>20287.87</v>
      </c>
      <c r="P590" s="493" t="n">
        <v>24949.74</v>
      </c>
      <c r="Q590" s="493" t="n">
        <v>23670.6</v>
      </c>
      <c r="R590" s="493" t="n">
        <v>22406.57</v>
      </c>
      <c r="S590" s="493" t="n">
        <v>22764.46</v>
      </c>
      <c r="T590" s="493" t="n">
        <v>27957.25</v>
      </c>
      <c r="U590" s="493" t="n">
        <v>19258.67</v>
      </c>
      <c r="V590" s="493" t="n">
        <v>23857.44</v>
      </c>
      <c r="W590" s="493" t="n">
        <v>21286.8</v>
      </c>
      <c r="X590" s="493" t="n">
        <v>18676.43</v>
      </c>
      <c r="Y590" s="493" t="n">
        <v>15327.64</v>
      </c>
      <c r="Z590" s="493" t="n">
        <v>10910.87</v>
      </c>
      <c r="AA590" s="493" t="n">
        <v>21777.2</v>
      </c>
      <c r="AB590" s="493" t="n">
        <v>20997.22</v>
      </c>
      <c r="AC590" s="493" t="n">
        <v>21367.46</v>
      </c>
      <c r="AD590" s="493" t="n">
        <v>15793.69</v>
      </c>
      <c r="AE590" s="493" t="n">
        <v>22121.86</v>
      </c>
      <c r="AF590" s="493" t="n">
        <v>21290.91</v>
      </c>
      <c r="AG590" s="493" t="n">
        <v>18097.96</v>
      </c>
      <c r="AH590" s="493" t="n">
        <v>18301.92</v>
      </c>
      <c r="AI590" s="493" t="n">
        <v>23191.01</v>
      </c>
      <c r="AJ590" s="493" t="n">
        <v>20391.89</v>
      </c>
      <c r="AK590" s="493" t="n">
        <v>18424.81</v>
      </c>
      <c r="AL590" s="493" t="n">
        <v>20170.4</v>
      </c>
      <c r="AM590" s="493" t="n">
        <v>22248.14</v>
      </c>
      <c r="AN590" s="493" t="n">
        <v>19499.29</v>
      </c>
      <c r="AO590" s="493" t="n">
        <v>18365.88</v>
      </c>
      <c r="AP590" s="493" t="n">
        <v>24467.23</v>
      </c>
      <c r="AQ590" s="493" t="n">
        <v>17231.35</v>
      </c>
      <c r="AR590" s="493" t="n">
        <v>19666.1</v>
      </c>
      <c r="AS590" s="493" t="n">
        <v>18418.63</v>
      </c>
      <c r="AT590" s="493" t="n">
        <v>23472.13</v>
      </c>
      <c r="AU590" s="493" t="n">
        <v>20648.04</v>
      </c>
      <c r="AV590" s="493" t="n">
        <v>22975.13</v>
      </c>
      <c r="AW590" s="493" t="n">
        <v>13849.64</v>
      </c>
      <c r="AX590" s="493" t="n">
        <v>21581</v>
      </c>
      <c r="AY590" s="493" t="n">
        <v>20602.58</v>
      </c>
      <c r="AZ590" s="493" t="n">
        <v>23331.79</v>
      </c>
      <c r="BA590" s="493" t="n">
        <v>34166.24</v>
      </c>
      <c r="BB590" s="493" t="n">
        <v>18169.41</v>
      </c>
      <c r="BC590" s="493" t="n">
        <v>17897.65</v>
      </c>
      <c r="BD590" s="493" t="n">
        <v>18210.88</v>
      </c>
      <c r="BE590" s="493" t="n">
        <v>25508.16</v>
      </c>
      <c r="BF590" s="493" t="n">
        <v>24695.87</v>
      </c>
      <c r="BG590" s="493" t="n">
        <v>20911.56</v>
      </c>
      <c r="BH590" s="493" t="n">
        <v>25172.28</v>
      </c>
      <c r="BI590" s="493" t="n">
        <v>16123.33</v>
      </c>
      <c r="BJ590" s="493" t="n">
        <v>22587.12</v>
      </c>
      <c r="BK590" s="493" t="n">
        <v>22038.47</v>
      </c>
      <c r="BL590" s="493" t="n">
        <v>27481.57</v>
      </c>
      <c r="BM590" s="493" t="n">
        <v>23773.71</v>
      </c>
      <c r="BN590" s="493" t="n">
        <v>23288.03</v>
      </c>
      <c r="BO590" s="493" t="n">
        <v>30387.41</v>
      </c>
      <c r="BP590" s="493" t="n">
        <v>18629.06</v>
      </c>
      <c r="BQ590" s="493" t="n">
        <v>19696.21</v>
      </c>
      <c r="BR590" s="493" t="n">
        <v>22870.21</v>
      </c>
      <c r="BS590" s="493" t="n">
        <v>30397.17</v>
      </c>
      <c r="BT590" s="493" t="n">
        <v>19741.85</v>
      </c>
      <c r="BU590" s="493" t="n">
        <v>29412.59</v>
      </c>
      <c r="BV590" s="493" t="n">
        <v>33752.19</v>
      </c>
      <c r="BW590" s="493" t="n">
        <v>14906.72</v>
      </c>
    </row>
    <row r="591">
      <c r="A591" t="inlineStr">
        <is>
          <t>[C9C] ANGIOTENSIN-II 길항제 (단일)</t>
        </is>
      </c>
      <c r="B591" t="inlineStr">
        <is>
          <t>광동제약</t>
        </is>
      </c>
      <c r="C591" t="inlineStr">
        <is>
          <t>프리토</t>
        </is>
      </c>
      <c r="D591" t="inlineStr">
        <is>
          <t>광동제약</t>
        </is>
      </c>
      <c r="E591" t="inlineStr">
        <is>
          <t>telmisartan</t>
        </is>
      </c>
      <c r="F591" t="inlineStr">
        <is>
          <t>의원</t>
        </is>
      </c>
      <c r="G591" t="inlineStr">
        <is>
          <t>Original</t>
        </is>
      </c>
      <c r="H591" s="493" t="n">
        <v>240469.93</v>
      </c>
      <c r="I591" s="493" t="n">
        <v>230297.16</v>
      </c>
      <c r="J591" s="493" t="n">
        <v>281200.49</v>
      </c>
      <c r="K591" s="493" t="n">
        <v>257857.43</v>
      </c>
      <c r="L591" s="493" t="n">
        <v>271008.03</v>
      </c>
      <c r="M591" s="493" t="n">
        <v>278558.91</v>
      </c>
      <c r="N591" s="493" t="n">
        <v>274868.21</v>
      </c>
      <c r="O591" s="493" t="n">
        <v>280362.71</v>
      </c>
      <c r="P591" s="493" t="n">
        <v>284109.22</v>
      </c>
      <c r="Q591" s="493" t="n">
        <v>285764.86</v>
      </c>
      <c r="R591" s="493" t="n">
        <v>299046.27</v>
      </c>
      <c r="S591" s="493" t="n">
        <v>336825.69</v>
      </c>
      <c r="T591" s="493" t="n">
        <v>306577.92</v>
      </c>
      <c r="U591" s="493" t="n">
        <v>287018.49</v>
      </c>
      <c r="V591" s="493" t="n">
        <v>337921.36</v>
      </c>
      <c r="W591" s="493" t="n">
        <v>310706.03</v>
      </c>
      <c r="X591" s="493" t="n">
        <v>339616.95</v>
      </c>
      <c r="Y591" s="493" t="n">
        <v>328874.58</v>
      </c>
      <c r="Z591" s="493" t="n">
        <v>323467.08</v>
      </c>
      <c r="AA591" s="493" t="n">
        <v>347244.1</v>
      </c>
      <c r="AB591" s="493" t="n">
        <v>312562.19</v>
      </c>
      <c r="AC591" s="493" t="n">
        <v>347176.67</v>
      </c>
      <c r="AD591" s="493" t="n">
        <v>326369.89</v>
      </c>
      <c r="AE591" s="493" t="n">
        <v>374751.56</v>
      </c>
      <c r="AF591" s="493" t="n">
        <v>337246.05</v>
      </c>
      <c r="AG591" s="493" t="n">
        <v>350791.45</v>
      </c>
      <c r="AH591" s="493" t="n">
        <v>348652.73</v>
      </c>
      <c r="AI591" s="493" t="n">
        <v>356592.16</v>
      </c>
      <c r="AJ591" s="493" t="n">
        <v>376292.51</v>
      </c>
      <c r="AK591" s="493" t="n">
        <v>390445.98</v>
      </c>
      <c r="AL591" s="493" t="n">
        <v>375039.29</v>
      </c>
      <c r="AM591" s="493" t="n">
        <v>386940.25</v>
      </c>
      <c r="AN591" s="493" t="n">
        <v>375718.27</v>
      </c>
      <c r="AO591" s="493" t="n">
        <v>390904.18</v>
      </c>
      <c r="AP591" s="493" t="n">
        <v>370885.93</v>
      </c>
      <c r="AQ591" s="493" t="n">
        <v>396378.19</v>
      </c>
      <c r="AR591" s="493" t="n">
        <v>382693.81</v>
      </c>
      <c r="AS591" s="493" t="n">
        <v>397338.54</v>
      </c>
      <c r="AT591" s="493" t="n">
        <v>367740.37</v>
      </c>
      <c r="AU591" s="493" t="n">
        <v>393619.18</v>
      </c>
      <c r="AV591" s="493" t="n">
        <v>398082.92</v>
      </c>
      <c r="AW591" s="493" t="n">
        <v>359038.49</v>
      </c>
      <c r="AX591" s="493" t="n">
        <v>385359.83</v>
      </c>
      <c r="AY591" s="493" t="n">
        <v>392132.12</v>
      </c>
      <c r="AZ591" s="493" t="n">
        <v>340157.15</v>
      </c>
      <c r="BA591" s="493" t="n">
        <v>443055.24</v>
      </c>
      <c r="BB591" s="493" t="n">
        <v>363090.56</v>
      </c>
      <c r="BC591" s="493" t="n">
        <v>406308.92</v>
      </c>
      <c r="BD591" s="493" t="n">
        <v>393139.46</v>
      </c>
      <c r="BE591" s="493" t="n">
        <v>351876.1</v>
      </c>
      <c r="BF591" s="493" t="n">
        <v>366201.77</v>
      </c>
      <c r="BG591" s="493" t="n">
        <v>391441.84</v>
      </c>
      <c r="BH591" s="493" t="n">
        <v>362065.61</v>
      </c>
      <c r="BI591" s="493" t="n">
        <v>367312.53</v>
      </c>
      <c r="BJ591" s="493" t="n">
        <v>415088.85</v>
      </c>
      <c r="BK591" s="493" t="n">
        <v>353203.95</v>
      </c>
      <c r="BL591" s="493" t="n">
        <v>419267.82</v>
      </c>
      <c r="BM591" s="493" t="n">
        <v>380320.39</v>
      </c>
      <c r="BN591" s="493" t="n">
        <v>356694.73</v>
      </c>
      <c r="BO591" s="493" t="n">
        <v>379162.39</v>
      </c>
      <c r="BP591" s="493" t="n">
        <v>395255.58</v>
      </c>
      <c r="BQ591" s="493" t="n">
        <v>339566.59</v>
      </c>
      <c r="BR591" s="493" t="n">
        <v>389383.22</v>
      </c>
      <c r="BS591" s="493" t="n">
        <v>403128.27</v>
      </c>
      <c r="BT591" s="493" t="n">
        <v>349540.79</v>
      </c>
      <c r="BU591" s="493" t="n">
        <v>368960.85</v>
      </c>
      <c r="BV591" s="493" t="n">
        <v>395774.35</v>
      </c>
      <c r="BW591" s="493" t="n">
        <v>390390.62</v>
      </c>
    </row>
    <row r="592">
      <c r="A592" t="inlineStr">
        <is>
          <t>[C9C] ANGIOTENSIN-II 길항제 (단일)</t>
        </is>
      </c>
      <c r="B592" t="inlineStr">
        <is>
          <t>광동제약</t>
        </is>
      </c>
      <c r="C592" t="inlineStr">
        <is>
          <t>프리토</t>
        </is>
      </c>
      <c r="D592" t="inlineStr">
        <is>
          <t>광동제약</t>
        </is>
      </c>
      <c r="E592" t="inlineStr">
        <is>
          <t>telmisartan</t>
        </is>
      </c>
      <c r="F592" t="inlineStr">
        <is>
          <t>보건소</t>
        </is>
      </c>
      <c r="G592" t="inlineStr">
        <is>
          <t>Original</t>
        </is>
      </c>
      <c r="H592" s="493" t="n">
        <v>14466.15</v>
      </c>
      <c r="I592" s="493" t="n">
        <v>5394.9</v>
      </c>
      <c r="J592" s="493" t="n">
        <v>9961.200000000001</v>
      </c>
      <c r="K592" s="493" t="n">
        <v>5058</v>
      </c>
      <c r="L592" s="493" t="n">
        <v>3199.8</v>
      </c>
      <c r="M592" s="493" t="n">
        <v>6885.4</v>
      </c>
      <c r="N592" s="493" t="n">
        <v>34983.15</v>
      </c>
      <c r="O592" s="493" t="n">
        <v>3432.15</v>
      </c>
      <c r="P592" s="493" t="n">
        <v>2392.2</v>
      </c>
      <c r="Q592" s="493" t="n">
        <v>4539.9</v>
      </c>
      <c r="R592" s="493" t="n">
        <v>5116.5</v>
      </c>
      <c r="S592" s="493" t="n">
        <v>32502.6</v>
      </c>
      <c r="T592" s="493" t="n">
        <v>14782.2</v>
      </c>
      <c r="U592" s="493" t="n">
        <v>2835.8</v>
      </c>
      <c r="V592" s="493" t="n">
        <v>5351.14</v>
      </c>
      <c r="W592" s="493" t="n">
        <v>3109.8</v>
      </c>
      <c r="X592" s="493" t="n">
        <v>5892.9</v>
      </c>
      <c r="Y592" s="493" t="n">
        <v>1431.8</v>
      </c>
      <c r="Z592" s="493" t="n">
        <v>19898.33</v>
      </c>
      <c r="AA592" s="493" t="n">
        <v>3271.2</v>
      </c>
      <c r="AB592" s="493" t="n">
        <v>8241</v>
      </c>
      <c r="AC592" s="493" t="n">
        <v>1986.64</v>
      </c>
      <c r="AD592" s="493" t="n">
        <v>6231.3</v>
      </c>
      <c r="AE592" s="493" t="n">
        <v>5746.8</v>
      </c>
      <c r="AF592" s="493" t="n">
        <v>4780.8</v>
      </c>
      <c r="AG592" s="493" t="n">
        <v>4458.6</v>
      </c>
      <c r="AH592" s="493" t="n">
        <v>10540.44</v>
      </c>
      <c r="AI592" s="493" t="n">
        <v>12513.75</v>
      </c>
      <c r="AJ592" s="493" t="n">
        <v>3604.2</v>
      </c>
      <c r="AK592" s="493" t="n">
        <v>6377.25</v>
      </c>
      <c r="AL592" s="493" t="n">
        <v>6327.6</v>
      </c>
      <c r="AM592" s="493" t="n">
        <v>6296.25</v>
      </c>
      <c r="AN592" s="493" t="n">
        <v>2913.3</v>
      </c>
      <c r="AO592" s="493" t="n">
        <v>4967.85</v>
      </c>
      <c r="AP592" s="493" t="n">
        <v>3732</v>
      </c>
      <c r="AQ592" s="493" t="n">
        <v>3320.1</v>
      </c>
      <c r="AR592" s="493" t="n">
        <v>7872.3</v>
      </c>
      <c r="AS592" s="493" t="n">
        <v>3132.94</v>
      </c>
      <c r="AT592" s="493" t="n">
        <v>5509.8</v>
      </c>
      <c r="AU592" s="493" t="n">
        <v>5529.9</v>
      </c>
      <c r="AV592" s="493" t="n">
        <v>6631.5</v>
      </c>
      <c r="AW592" s="493" t="n">
        <v>2260.5</v>
      </c>
      <c r="AX592" s="493" t="n">
        <v>10828.8</v>
      </c>
      <c r="AY592" s="493" t="n">
        <v>3111.3</v>
      </c>
      <c r="AZ592" s="493" t="n">
        <v>1859.4</v>
      </c>
      <c r="BA592" s="493" t="n">
        <v>4174.8</v>
      </c>
      <c r="BB592" s="493" t="n">
        <v>3870.6</v>
      </c>
      <c r="BC592" s="493" t="n">
        <v>2948.7</v>
      </c>
      <c r="BD592" s="493" t="n">
        <v>11125.8</v>
      </c>
      <c r="BE592" s="493" t="n">
        <v>2907.6</v>
      </c>
      <c r="BF592" s="493" t="n">
        <v>4182.3</v>
      </c>
      <c r="BG592" s="493" t="n">
        <v>2567.7</v>
      </c>
      <c r="BH592" s="493" t="n">
        <v>3909</v>
      </c>
      <c r="BI592" s="493" t="n">
        <v>5775</v>
      </c>
      <c r="BJ592" s="493" t="n">
        <v>3002.4</v>
      </c>
      <c r="BK592" s="493" t="n">
        <v>3675.6</v>
      </c>
      <c r="BL592" s="493" t="n">
        <v>3224.5</v>
      </c>
      <c r="BM592" s="493" t="n">
        <v>2738.1</v>
      </c>
      <c r="BN592" s="493" t="n">
        <v>1588.2</v>
      </c>
      <c r="BO592" s="493" t="n">
        <v>3768.35</v>
      </c>
      <c r="BP592" s="493" t="n">
        <v>2108.7</v>
      </c>
      <c r="BQ592" s="493" t="n">
        <v>3813.6</v>
      </c>
      <c r="BR592" s="493" t="n">
        <v>893.2</v>
      </c>
      <c r="BS592" s="493" t="n">
        <v>3158.7</v>
      </c>
      <c r="BT592" s="493" t="n">
        <v>2675.4</v>
      </c>
      <c r="BU592" s="493" t="n">
        <v>4066.54</v>
      </c>
      <c r="BV592" s="493" t="n">
        <v>1741.8</v>
      </c>
      <c r="BW592" s="493" t="n">
        <v>3255.3</v>
      </c>
    </row>
    <row r="593">
      <c r="A593" t="inlineStr">
        <is>
          <t>[C9C] ANGIOTENSIN-II 길항제 (단일)</t>
        </is>
      </c>
      <c r="B593" t="inlineStr">
        <is>
          <t>광동제약</t>
        </is>
      </c>
      <c r="C593" t="inlineStr">
        <is>
          <t>프리토</t>
        </is>
      </c>
      <c r="D593" t="inlineStr">
        <is>
          <t>광동제약</t>
        </is>
      </c>
      <c r="E593" t="inlineStr">
        <is>
          <t>telmisartan</t>
        </is>
      </c>
      <c r="F593" t="inlineStr">
        <is>
          <t>기타(치과의원, 치과병원 등)</t>
        </is>
      </c>
      <c r="G593" t="inlineStr">
        <is>
          <t>Original</t>
        </is>
      </c>
      <c r="H593" s="493" t="n">
        <v>0</v>
      </c>
      <c r="I593" s="493" t="n">
        <v>0</v>
      </c>
      <c r="J593" s="493" t="n">
        <v>0</v>
      </c>
      <c r="K593" s="493" t="n">
        <v>0</v>
      </c>
      <c r="L593" s="493" t="n">
        <v>0</v>
      </c>
      <c r="M593" s="493" t="n">
        <v>0</v>
      </c>
      <c r="N593" s="493" t="n">
        <v>194.88</v>
      </c>
      <c r="O593" s="493" t="n">
        <v>0</v>
      </c>
      <c r="P593" s="493" t="n">
        <v>0</v>
      </c>
      <c r="Q593" s="493" t="n">
        <v>0</v>
      </c>
      <c r="R593" s="493" t="n">
        <v>0</v>
      </c>
      <c r="S593" s="493" t="n">
        <v>0</v>
      </c>
      <c r="T593" s="493" t="n">
        <v>60.9</v>
      </c>
      <c r="U593" s="493" t="n">
        <v>0</v>
      </c>
      <c r="V593" s="493" t="n">
        <v>0</v>
      </c>
      <c r="W593" s="493" t="n">
        <v>0</v>
      </c>
      <c r="X593" s="493" t="n">
        <v>0</v>
      </c>
      <c r="Y593" s="493" t="n">
        <v>0</v>
      </c>
      <c r="Z593" s="493" t="n">
        <v>0</v>
      </c>
      <c r="AA593" s="493" t="n">
        <v>0</v>
      </c>
      <c r="AB593" s="493" t="n">
        <v>0</v>
      </c>
      <c r="AC593" s="493" t="n">
        <v>0</v>
      </c>
      <c r="AD593" s="493" t="n">
        <v>563.58</v>
      </c>
      <c r="AE593" s="493" t="n">
        <v>0</v>
      </c>
      <c r="AF593" s="493" t="n">
        <v>0</v>
      </c>
      <c r="AG593" s="493" t="n">
        <v>0</v>
      </c>
      <c r="AH593" s="493" t="n">
        <v>81.90000000000001</v>
      </c>
      <c r="AI593" s="493" t="n">
        <v>0</v>
      </c>
      <c r="AJ593" s="493" t="n">
        <v>0</v>
      </c>
      <c r="AK593" s="493" t="n">
        <v>0</v>
      </c>
      <c r="AL593" s="493" t="n">
        <v>495.9</v>
      </c>
      <c r="AM593" s="493" t="n">
        <v>0</v>
      </c>
      <c r="AN593" s="493" t="n">
        <v>0</v>
      </c>
      <c r="AO593" s="493" t="n">
        <v>0</v>
      </c>
      <c r="AP593" s="493" t="n">
        <v>0</v>
      </c>
      <c r="AQ593" s="493" t="n">
        <v>0</v>
      </c>
      <c r="AR593" s="493" t="n">
        <v>231.6</v>
      </c>
      <c r="AS593" s="493" t="n">
        <v>0</v>
      </c>
      <c r="AT593" s="493" t="n">
        <v>0</v>
      </c>
      <c r="AU593" s="493" t="n">
        <v>0</v>
      </c>
      <c r="AV593" s="493" t="n">
        <v>0</v>
      </c>
      <c r="AW593" s="493" t="n">
        <v>0</v>
      </c>
      <c r="AX593" s="493" t="n">
        <v>0</v>
      </c>
      <c r="AY593" s="493" t="n">
        <v>0</v>
      </c>
      <c r="AZ593" s="493" t="n">
        <v>805.8</v>
      </c>
      <c r="BA593" s="493" t="n">
        <v>0</v>
      </c>
      <c r="BB593" s="493" t="n">
        <v>1176.3</v>
      </c>
      <c r="BC593" s="493" t="n">
        <v>0</v>
      </c>
      <c r="BD593" s="493" t="n">
        <v>0</v>
      </c>
      <c r="BE593" s="493" t="n">
        <v>1084.5</v>
      </c>
      <c r="BF593" s="493" t="n">
        <v>172.2</v>
      </c>
      <c r="BG593" s="493" t="n">
        <v>86.94</v>
      </c>
      <c r="BH593" s="493" t="n">
        <v>1161.9</v>
      </c>
      <c r="BI593" s="493" t="n">
        <v>0</v>
      </c>
      <c r="BJ593" s="493" t="n">
        <v>0</v>
      </c>
      <c r="BK593" s="493" t="n">
        <v>1286.1</v>
      </c>
      <c r="BL593" s="493" t="n">
        <v>0</v>
      </c>
      <c r="BM593" s="493" t="n">
        <v>0</v>
      </c>
      <c r="BN593" s="493" t="n">
        <v>1188.9</v>
      </c>
      <c r="BO593" s="493" t="n">
        <v>0</v>
      </c>
      <c r="BP593" s="493" t="n">
        <v>78.12</v>
      </c>
      <c r="BQ593" s="493" t="n">
        <v>1199.1</v>
      </c>
      <c r="BR593" s="493" t="n">
        <v>0</v>
      </c>
      <c r="BS593" s="493" t="n">
        <v>0</v>
      </c>
      <c r="BT593" s="493" t="n">
        <v>204</v>
      </c>
      <c r="BU593" s="493" t="n">
        <v>0</v>
      </c>
      <c r="BV593" s="493" t="n">
        <v>0</v>
      </c>
      <c r="BW593" s="493" t="n">
        <v>346.8</v>
      </c>
    </row>
    <row r="594">
      <c r="A594" t="inlineStr">
        <is>
          <t>[C9C] ANGIOTENSIN-II 길항제 (단일)</t>
        </is>
      </c>
      <c r="B594" t="inlineStr">
        <is>
          <t>국제약품</t>
        </is>
      </c>
      <c r="C594" t="inlineStr">
        <is>
          <t>국제 로잘탄</t>
        </is>
      </c>
      <c r="D594" t="inlineStr">
        <is>
          <t>국제약품</t>
        </is>
      </c>
      <c r="E594" t="inlineStr">
        <is>
          <t>losartan potassium</t>
        </is>
      </c>
      <c r="F594" t="inlineStr">
        <is>
          <t>상급종합병원</t>
        </is>
      </c>
      <c r="G594" t="inlineStr">
        <is>
          <t>Generic</t>
        </is>
      </c>
      <c r="H594" s="493" t="n">
        <v>0</v>
      </c>
      <c r="I594" s="493" t="n">
        <v>0</v>
      </c>
      <c r="J594" s="493" t="n">
        <v>0</v>
      </c>
      <c r="K594" s="493" t="n">
        <v>0</v>
      </c>
      <c r="L594" s="493" t="n">
        <v>0</v>
      </c>
      <c r="M594" s="493" t="n">
        <v>0</v>
      </c>
      <c r="N594" s="493" t="n">
        <v>0</v>
      </c>
      <c r="O594" s="493" t="n">
        <v>0</v>
      </c>
      <c r="P594" s="493" t="n">
        <v>0</v>
      </c>
      <c r="Q594" s="493" t="n">
        <v>0</v>
      </c>
      <c r="R594" s="493" t="n">
        <v>0</v>
      </c>
      <c r="S594" s="493" t="n">
        <v>0</v>
      </c>
      <c r="T594" s="493" t="n">
        <v>0</v>
      </c>
      <c r="U594" s="493" t="n">
        <v>0</v>
      </c>
      <c r="V594" s="493" t="n">
        <v>0</v>
      </c>
      <c r="W594" s="493" t="n">
        <v>0</v>
      </c>
      <c r="X594" s="493" t="n">
        <v>0</v>
      </c>
      <c r="Y594" s="493" t="n">
        <v>0</v>
      </c>
      <c r="Z594" s="493" t="n">
        <v>0</v>
      </c>
      <c r="AA594" s="493" t="n">
        <v>0</v>
      </c>
      <c r="AB594" s="493" t="n">
        <v>0</v>
      </c>
      <c r="AC594" s="493" t="n">
        <v>0</v>
      </c>
      <c r="AD594" s="493" t="n">
        <v>0</v>
      </c>
      <c r="AE594" s="493" t="n">
        <v>0</v>
      </c>
      <c r="AF594" s="493" t="n">
        <v>1469.65</v>
      </c>
      <c r="AG594" s="493" t="n">
        <v>0</v>
      </c>
      <c r="AH594" s="493" t="n">
        <v>0</v>
      </c>
      <c r="AI594" s="493" t="n">
        <v>0</v>
      </c>
      <c r="AJ594" s="493" t="n">
        <v>0</v>
      </c>
      <c r="AK594" s="493" t="n">
        <v>0</v>
      </c>
      <c r="AL594" s="493" t="n">
        <v>0</v>
      </c>
      <c r="AM594" s="493" t="n">
        <v>0</v>
      </c>
      <c r="AN594" s="493" t="n">
        <v>0</v>
      </c>
      <c r="AO594" s="493" t="n">
        <v>0</v>
      </c>
      <c r="AP594" s="493" t="n">
        <v>0</v>
      </c>
      <c r="AQ594" s="493" t="n">
        <v>0</v>
      </c>
      <c r="AR594" s="493" t="n">
        <v>0</v>
      </c>
      <c r="AS594" s="493" t="n">
        <v>0</v>
      </c>
      <c r="AT594" s="493" t="n">
        <v>0</v>
      </c>
      <c r="AU594" s="493" t="n">
        <v>0</v>
      </c>
      <c r="AV594" s="493" t="n">
        <v>0</v>
      </c>
      <c r="AW594" s="493" t="n">
        <v>0</v>
      </c>
      <c r="AX594" s="493" t="n">
        <v>0</v>
      </c>
      <c r="AY594" s="493" t="n">
        <v>0</v>
      </c>
      <c r="AZ594" s="493" t="n">
        <v>0</v>
      </c>
      <c r="BA594" s="493" t="n">
        <v>0</v>
      </c>
      <c r="BB594" s="493" t="n">
        <v>0</v>
      </c>
      <c r="BC594" s="493" t="n">
        <v>0</v>
      </c>
      <c r="BD594" s="493" t="n">
        <v>0</v>
      </c>
      <c r="BE594" s="493" t="n">
        <v>0</v>
      </c>
      <c r="BF594" s="493" t="n">
        <v>0</v>
      </c>
      <c r="BG594" s="493" t="n">
        <v>0</v>
      </c>
      <c r="BH594" s="493" t="n">
        <v>0</v>
      </c>
      <c r="BI594" s="493" t="n">
        <v>0</v>
      </c>
      <c r="BJ594" s="493" t="n">
        <v>0</v>
      </c>
      <c r="BK594" s="493" t="n">
        <v>0</v>
      </c>
      <c r="BL594" s="493" t="n">
        <v>0</v>
      </c>
      <c r="BM594" s="493" t="n">
        <v>0</v>
      </c>
      <c r="BN594" s="493" t="n">
        <v>0</v>
      </c>
      <c r="BO594" s="493" t="n">
        <v>0</v>
      </c>
      <c r="BP594" s="493" t="n">
        <v>0</v>
      </c>
      <c r="BQ594" s="493" t="n">
        <v>0</v>
      </c>
      <c r="BR594" s="493" t="n">
        <v>0</v>
      </c>
      <c r="BS594" s="493" t="n">
        <v>0</v>
      </c>
      <c r="BT594" s="493" t="n">
        <v>0</v>
      </c>
      <c r="BU594" s="493" t="n">
        <v>0</v>
      </c>
      <c r="BV594" s="493" t="n">
        <v>0</v>
      </c>
      <c r="BW594" s="493" t="n">
        <v>0</v>
      </c>
    </row>
    <row r="595">
      <c r="A595" t="inlineStr">
        <is>
          <t>[C9C] ANGIOTENSIN-II 길항제 (단일)</t>
        </is>
      </c>
      <c r="B595" t="inlineStr">
        <is>
          <t>국제약품</t>
        </is>
      </c>
      <c r="C595" t="inlineStr">
        <is>
          <t>국제 로잘탄</t>
        </is>
      </c>
      <c r="D595" t="inlineStr">
        <is>
          <t>국제약품</t>
        </is>
      </c>
      <c r="E595" t="inlineStr">
        <is>
          <t>losartan potassium</t>
        </is>
      </c>
      <c r="F595" t="inlineStr">
        <is>
          <t>종합병원</t>
        </is>
      </c>
      <c r="G595" t="inlineStr">
        <is>
          <t>Generic</t>
        </is>
      </c>
      <c r="H595" s="493" t="n">
        <v>994.6799999999999</v>
      </c>
      <c r="I595" s="493" t="n">
        <v>961.53</v>
      </c>
      <c r="J595" s="493" t="n">
        <v>811.74</v>
      </c>
      <c r="K595" s="493" t="n">
        <v>922.2</v>
      </c>
      <c r="L595" s="493" t="n">
        <v>657.1900000000001</v>
      </c>
      <c r="M595" s="493" t="n">
        <v>1012.32</v>
      </c>
      <c r="N595" s="493" t="n">
        <v>1415.04</v>
      </c>
      <c r="O595" s="493" t="n">
        <v>1247.96</v>
      </c>
      <c r="P595" s="493" t="n">
        <v>1029.75</v>
      </c>
      <c r="Q595" s="493" t="n">
        <v>850.5</v>
      </c>
      <c r="R595" s="493" t="n">
        <v>896.1</v>
      </c>
      <c r="S595" s="493" t="n">
        <v>637.6799999999999</v>
      </c>
      <c r="T595" s="493" t="n">
        <v>0</v>
      </c>
      <c r="U595" s="493" t="n">
        <v>0</v>
      </c>
      <c r="V595" s="493" t="n">
        <v>0</v>
      </c>
      <c r="W595" s="493" t="n">
        <v>0</v>
      </c>
      <c r="X595" s="493" t="n">
        <v>0</v>
      </c>
      <c r="Y595" s="493" t="n">
        <v>0</v>
      </c>
      <c r="Z595" s="493" t="n">
        <v>0</v>
      </c>
      <c r="AA595" s="493" t="n">
        <v>0</v>
      </c>
      <c r="AB595" s="493" t="n">
        <v>0</v>
      </c>
      <c r="AC595" s="493" t="n">
        <v>0</v>
      </c>
      <c r="AD595" s="493" t="n">
        <v>0</v>
      </c>
      <c r="AE595" s="493" t="n">
        <v>0</v>
      </c>
      <c r="AF595" s="493" t="n">
        <v>0</v>
      </c>
      <c r="AG595" s="493" t="n">
        <v>0</v>
      </c>
      <c r="AH595" s="493" t="n">
        <v>0</v>
      </c>
      <c r="AI595" s="493" t="n">
        <v>0</v>
      </c>
      <c r="AJ595" s="493" t="n">
        <v>0</v>
      </c>
      <c r="AK595" s="493" t="n">
        <v>0</v>
      </c>
      <c r="AL595" s="493" t="n">
        <v>0</v>
      </c>
      <c r="AM595" s="493" t="n">
        <v>0</v>
      </c>
      <c r="AN595" s="493" t="n">
        <v>0</v>
      </c>
      <c r="AO595" s="493" t="n">
        <v>0</v>
      </c>
      <c r="AP595" s="493" t="n">
        <v>0</v>
      </c>
      <c r="AQ595" s="493" t="n">
        <v>0</v>
      </c>
      <c r="AR595" s="493" t="n">
        <v>0</v>
      </c>
      <c r="AS595" s="493" t="n">
        <v>0</v>
      </c>
      <c r="AT595" s="493" t="n">
        <v>0</v>
      </c>
      <c r="AU595" s="493" t="n">
        <v>0</v>
      </c>
      <c r="AV595" s="493" t="n">
        <v>0</v>
      </c>
      <c r="AW595" s="493" t="n">
        <v>0</v>
      </c>
      <c r="AX595" s="493" t="n">
        <v>0</v>
      </c>
      <c r="AY595" s="493" t="n">
        <v>0</v>
      </c>
      <c r="AZ595" s="493" t="n">
        <v>0</v>
      </c>
      <c r="BA595" s="493" t="n">
        <v>0</v>
      </c>
      <c r="BB595" s="493" t="n">
        <v>0</v>
      </c>
      <c r="BC595" s="493" t="n">
        <v>0</v>
      </c>
      <c r="BD595" s="493" t="n">
        <v>0</v>
      </c>
      <c r="BE595" s="493" t="n">
        <v>0</v>
      </c>
      <c r="BF595" s="493" t="n">
        <v>0</v>
      </c>
      <c r="BG595" s="493" t="n">
        <v>655.5</v>
      </c>
      <c r="BH595" s="493" t="n">
        <v>0</v>
      </c>
      <c r="BI595" s="493" t="n">
        <v>934.5</v>
      </c>
      <c r="BJ595" s="493" t="n">
        <v>380.7</v>
      </c>
      <c r="BK595" s="493" t="n">
        <v>0</v>
      </c>
      <c r="BL595" s="493" t="n">
        <v>639</v>
      </c>
      <c r="BM595" s="493" t="n">
        <v>368.1</v>
      </c>
      <c r="BN595" s="493" t="n">
        <v>0</v>
      </c>
      <c r="BO595" s="493" t="n">
        <v>371.7</v>
      </c>
      <c r="BP595" s="493" t="n">
        <v>0</v>
      </c>
      <c r="BQ595" s="493" t="n">
        <v>0</v>
      </c>
      <c r="BR595" s="493" t="n">
        <v>0</v>
      </c>
      <c r="BS595" s="493" t="n">
        <v>0</v>
      </c>
      <c r="BT595" s="493" t="n">
        <v>0</v>
      </c>
      <c r="BU595" s="493" t="n">
        <v>0</v>
      </c>
      <c r="BV595" s="493" t="n">
        <v>0</v>
      </c>
      <c r="BW595" s="493" t="n">
        <v>0</v>
      </c>
    </row>
    <row r="596">
      <c r="A596" t="inlineStr">
        <is>
          <t>[C9C] ANGIOTENSIN-II 길항제 (단일)</t>
        </is>
      </c>
      <c r="B596" t="inlineStr">
        <is>
          <t>국제약품</t>
        </is>
      </c>
      <c r="C596" t="inlineStr">
        <is>
          <t>국제 로잘탄</t>
        </is>
      </c>
      <c r="D596" t="inlineStr">
        <is>
          <t>국제약품</t>
        </is>
      </c>
      <c r="E596" t="inlineStr">
        <is>
          <t>losartan potassium</t>
        </is>
      </c>
      <c r="F596" t="inlineStr">
        <is>
          <t>병원</t>
        </is>
      </c>
      <c r="G596" t="inlineStr">
        <is>
          <t>Generic</t>
        </is>
      </c>
      <c r="H596" s="493" t="n">
        <v>15491.37</v>
      </c>
      <c r="I596" s="493" t="n">
        <v>19354.27</v>
      </c>
      <c r="J596" s="493" t="n">
        <v>13438.86</v>
      </c>
      <c r="K596" s="493" t="n">
        <v>14804.8</v>
      </c>
      <c r="L596" s="493" t="n">
        <v>15990.63</v>
      </c>
      <c r="M596" s="493" t="n">
        <v>17061.52</v>
      </c>
      <c r="N596" s="493" t="n">
        <v>17879.21</v>
      </c>
      <c r="O596" s="493" t="n">
        <v>12448.41</v>
      </c>
      <c r="P596" s="493" t="n">
        <v>8344.209999999999</v>
      </c>
      <c r="Q596" s="493" t="n">
        <v>5975.4</v>
      </c>
      <c r="R596" s="493" t="n">
        <v>3176.18</v>
      </c>
      <c r="S596" s="493" t="n">
        <v>519.6</v>
      </c>
      <c r="T596" s="493" t="n">
        <v>1368.6</v>
      </c>
      <c r="U596" s="493" t="n">
        <v>0</v>
      </c>
      <c r="V596" s="493" t="n">
        <v>0</v>
      </c>
      <c r="W596" s="493" t="n">
        <v>0</v>
      </c>
      <c r="X596" s="493" t="n">
        <v>0</v>
      </c>
      <c r="Y596" s="493" t="n">
        <v>0</v>
      </c>
      <c r="Z596" s="493" t="n">
        <v>0</v>
      </c>
      <c r="AA596" s="493" t="n">
        <v>24.9</v>
      </c>
      <c r="AB596" s="493" t="n">
        <v>45.6</v>
      </c>
      <c r="AC596" s="493" t="n">
        <v>27</v>
      </c>
      <c r="AD596" s="493" t="n">
        <v>1923</v>
      </c>
      <c r="AE596" s="493" t="n">
        <v>148.2</v>
      </c>
      <c r="AF596" s="493" t="n">
        <v>916.1799999999999</v>
      </c>
      <c r="AG596" s="493" t="n">
        <v>582.54</v>
      </c>
      <c r="AH596" s="493" t="n">
        <v>548.2</v>
      </c>
      <c r="AI596" s="493" t="n">
        <v>508.2</v>
      </c>
      <c r="AJ596" s="493" t="n">
        <v>183</v>
      </c>
      <c r="AK596" s="493" t="n">
        <v>876.5599999999999</v>
      </c>
      <c r="AL596" s="493" t="n">
        <v>1096.44</v>
      </c>
      <c r="AM596" s="493" t="n">
        <v>699.09</v>
      </c>
      <c r="AN596" s="493" t="n">
        <v>1011.85</v>
      </c>
      <c r="AO596" s="493" t="n">
        <v>290.4</v>
      </c>
      <c r="AP596" s="493" t="n">
        <v>798.66</v>
      </c>
      <c r="AQ596" s="493" t="n">
        <v>297.3</v>
      </c>
      <c r="AR596" s="493" t="n">
        <v>966.71</v>
      </c>
      <c r="AS596" s="493" t="n">
        <v>387.3</v>
      </c>
      <c r="AT596" s="493" t="n">
        <v>707</v>
      </c>
      <c r="AU596" s="493" t="n">
        <v>843.85</v>
      </c>
      <c r="AV596" s="493" t="n">
        <v>53.3</v>
      </c>
      <c r="AW596" s="493" t="n">
        <v>611.21</v>
      </c>
      <c r="AX596" s="493" t="n">
        <v>434.66</v>
      </c>
      <c r="AY596" s="493" t="n">
        <v>505.8</v>
      </c>
      <c r="AZ596" s="493" t="n">
        <v>302.9</v>
      </c>
      <c r="BA596" s="493" t="n">
        <v>409.99</v>
      </c>
      <c r="BB596" s="493" t="n">
        <v>165.6</v>
      </c>
      <c r="BC596" s="493" t="n">
        <v>447.06</v>
      </c>
      <c r="BD596" s="493" t="n">
        <v>0</v>
      </c>
      <c r="BE596" s="493" t="n">
        <v>408.6</v>
      </c>
      <c r="BF596" s="493" t="n">
        <v>105.7</v>
      </c>
      <c r="BG596" s="493" t="n">
        <v>382.8</v>
      </c>
      <c r="BH596" s="493" t="n">
        <v>1453.49</v>
      </c>
      <c r="BI596" s="493" t="n">
        <v>758.4</v>
      </c>
      <c r="BJ596" s="493" t="n">
        <v>704.85</v>
      </c>
      <c r="BK596" s="493" t="n">
        <v>2096.17</v>
      </c>
      <c r="BL596" s="493" t="n">
        <v>870.7</v>
      </c>
      <c r="BM596" s="493" t="n">
        <v>1350.56</v>
      </c>
      <c r="BN596" s="493" t="n">
        <v>308.85</v>
      </c>
      <c r="BO596" s="493" t="n">
        <v>2192.16</v>
      </c>
      <c r="BP596" s="493" t="n">
        <v>818.48</v>
      </c>
      <c r="BQ596" s="493" t="n">
        <v>848.88</v>
      </c>
      <c r="BR596" s="493" t="n">
        <v>1074.36</v>
      </c>
      <c r="BS596" s="493" t="n">
        <v>1400.7</v>
      </c>
      <c r="BT596" s="493" t="n">
        <v>518.3</v>
      </c>
      <c r="BU596" s="493" t="n">
        <v>1671.3</v>
      </c>
      <c r="BV596" s="493" t="n">
        <v>1194.84</v>
      </c>
      <c r="BW596" s="493" t="n">
        <v>64.2</v>
      </c>
    </row>
    <row r="597">
      <c r="A597" t="inlineStr">
        <is>
          <t>[C9C] ANGIOTENSIN-II 길항제 (단일)</t>
        </is>
      </c>
      <c r="B597" t="inlineStr">
        <is>
          <t>국제약품</t>
        </is>
      </c>
      <c r="C597" t="inlineStr">
        <is>
          <t>국제 로잘탄</t>
        </is>
      </c>
      <c r="D597" t="inlineStr">
        <is>
          <t>국제약품</t>
        </is>
      </c>
      <c r="E597" t="inlineStr">
        <is>
          <t>losartan potassium</t>
        </is>
      </c>
      <c r="F597" t="inlineStr">
        <is>
          <t>의원</t>
        </is>
      </c>
      <c r="G597" t="inlineStr">
        <is>
          <t>Generic</t>
        </is>
      </c>
      <c r="H597" s="493" t="n">
        <v>119509.87</v>
      </c>
      <c r="I597" s="493" t="n">
        <v>113716.62</v>
      </c>
      <c r="J597" s="493" t="n">
        <v>130406.67</v>
      </c>
      <c r="K597" s="493" t="n">
        <v>132979.9</v>
      </c>
      <c r="L597" s="493" t="n">
        <v>125393.74</v>
      </c>
      <c r="M597" s="493" t="n">
        <v>125269.75</v>
      </c>
      <c r="N597" s="493" t="n">
        <v>122406.19</v>
      </c>
      <c r="O597" s="493" t="n">
        <v>139317.29</v>
      </c>
      <c r="P597" s="493" t="n">
        <v>92193.88</v>
      </c>
      <c r="Q597" s="493" t="n">
        <v>78835.95</v>
      </c>
      <c r="R597" s="493" t="n">
        <v>70692.56</v>
      </c>
      <c r="S597" s="493" t="n">
        <v>8832.030000000001</v>
      </c>
      <c r="T597" s="493" t="n">
        <v>960</v>
      </c>
      <c r="U597" s="493" t="n">
        <v>0</v>
      </c>
      <c r="V597" s="493" t="n">
        <v>0</v>
      </c>
      <c r="W597" s="493" t="n">
        <v>0</v>
      </c>
      <c r="X597" s="493" t="n">
        <v>0</v>
      </c>
      <c r="Y597" s="493" t="n">
        <v>0</v>
      </c>
      <c r="Z597" s="493" t="n">
        <v>0</v>
      </c>
      <c r="AA597" s="493" t="n">
        <v>14754.7</v>
      </c>
      <c r="AB597" s="493" t="n">
        <v>15482.7</v>
      </c>
      <c r="AC597" s="493" t="n">
        <v>16268.95</v>
      </c>
      <c r="AD597" s="493" t="n">
        <v>17493.91</v>
      </c>
      <c r="AE597" s="493" t="n">
        <v>19316.83</v>
      </c>
      <c r="AF597" s="493" t="n">
        <v>20290</v>
      </c>
      <c r="AG597" s="493" t="n">
        <v>20575.2</v>
      </c>
      <c r="AH597" s="493" t="n">
        <v>22496.23</v>
      </c>
      <c r="AI597" s="493" t="n">
        <v>24183.6</v>
      </c>
      <c r="AJ597" s="493" t="n">
        <v>31356.14</v>
      </c>
      <c r="AK597" s="493" t="n">
        <v>34241.7</v>
      </c>
      <c r="AL597" s="493" t="n">
        <v>33307.52</v>
      </c>
      <c r="AM597" s="493" t="n">
        <v>35274.57</v>
      </c>
      <c r="AN597" s="493" t="n">
        <v>32303.1</v>
      </c>
      <c r="AO597" s="493" t="n">
        <v>34295.68</v>
      </c>
      <c r="AP597" s="493" t="n">
        <v>34458.59</v>
      </c>
      <c r="AQ597" s="493" t="n">
        <v>36475.89</v>
      </c>
      <c r="AR597" s="493" t="n">
        <v>46878.35</v>
      </c>
      <c r="AS597" s="493" t="n">
        <v>41308.98</v>
      </c>
      <c r="AT597" s="493" t="n">
        <v>47613.44</v>
      </c>
      <c r="AU597" s="493" t="n">
        <v>48865.88</v>
      </c>
      <c r="AV597" s="493" t="n">
        <v>51757.55</v>
      </c>
      <c r="AW597" s="493" t="n">
        <v>52982.38</v>
      </c>
      <c r="AX597" s="493" t="n">
        <v>62530.24</v>
      </c>
      <c r="AY597" s="493" t="n">
        <v>52047.17</v>
      </c>
      <c r="AZ597" s="493" t="n">
        <v>66672</v>
      </c>
      <c r="BA597" s="493" t="n">
        <v>65318.84</v>
      </c>
      <c r="BB597" s="493" t="n">
        <v>81153.85000000001</v>
      </c>
      <c r="BC597" s="493" t="n">
        <v>92477.61</v>
      </c>
      <c r="BD597" s="493" t="n">
        <v>85124.97</v>
      </c>
      <c r="BE597" s="493" t="n">
        <v>82264.72</v>
      </c>
      <c r="BF597" s="493" t="n">
        <v>86640.34</v>
      </c>
      <c r="BG597" s="493" t="n">
        <v>94719.12</v>
      </c>
      <c r="BH597" s="493" t="n">
        <v>99670.84</v>
      </c>
      <c r="BI597" s="493" t="n">
        <v>105094.61</v>
      </c>
      <c r="BJ597" s="493" t="n">
        <v>116311.89</v>
      </c>
      <c r="BK597" s="493" t="n">
        <v>118631.15</v>
      </c>
      <c r="BL597" s="493" t="n">
        <v>135065.98</v>
      </c>
      <c r="BM597" s="493" t="n">
        <v>121660.71</v>
      </c>
      <c r="BN597" s="493" t="n">
        <v>107862.08</v>
      </c>
      <c r="BO597" s="493" t="n">
        <v>135511.37</v>
      </c>
      <c r="BP597" s="493" t="n">
        <v>123330.58</v>
      </c>
      <c r="BQ597" s="493" t="n">
        <v>118675.58</v>
      </c>
      <c r="BR597" s="493" t="n">
        <v>138505.26</v>
      </c>
      <c r="BS597" s="493" t="n">
        <v>136825.05</v>
      </c>
      <c r="BT597" s="493" t="n">
        <v>140500.75</v>
      </c>
      <c r="BU597" s="493" t="n">
        <v>152514</v>
      </c>
      <c r="BV597" s="493" t="n">
        <v>152786.02</v>
      </c>
      <c r="BW597" s="493" t="n">
        <v>169340.39</v>
      </c>
    </row>
    <row r="598">
      <c r="A598" t="inlineStr">
        <is>
          <t>[C9C] ANGIOTENSIN-II 길항제 (단일)</t>
        </is>
      </c>
      <c r="B598" t="inlineStr">
        <is>
          <t>국제약품</t>
        </is>
      </c>
      <c r="C598" t="inlineStr">
        <is>
          <t>국제 로잘탄</t>
        </is>
      </c>
      <c r="D598" t="inlineStr">
        <is>
          <t>국제약품</t>
        </is>
      </c>
      <c r="E598" t="inlineStr">
        <is>
          <t>losartan potassium</t>
        </is>
      </c>
      <c r="F598" t="inlineStr">
        <is>
          <t>보건소</t>
        </is>
      </c>
      <c r="G598" t="inlineStr">
        <is>
          <t>Generic</t>
        </is>
      </c>
      <c r="H598" s="493" t="n">
        <v>1182</v>
      </c>
      <c r="I598" s="493" t="n">
        <v>14433.6</v>
      </c>
      <c r="J598" s="493" t="n">
        <v>3733.8</v>
      </c>
      <c r="K598" s="493" t="n">
        <v>428.7</v>
      </c>
      <c r="L598" s="493" t="n">
        <v>1955.1</v>
      </c>
      <c r="M598" s="493" t="n">
        <v>7212.6</v>
      </c>
      <c r="N598" s="493" t="n">
        <v>1038.29</v>
      </c>
      <c r="O598" s="493" t="n">
        <v>2683.35</v>
      </c>
      <c r="P598" s="493" t="n">
        <v>256.8</v>
      </c>
      <c r="Q598" s="493" t="n">
        <v>6227.1</v>
      </c>
      <c r="R598" s="493" t="n">
        <v>359.55</v>
      </c>
      <c r="S598" s="493" t="n">
        <v>0</v>
      </c>
      <c r="T598" s="493" t="n">
        <v>0</v>
      </c>
      <c r="U598" s="493" t="n">
        <v>0</v>
      </c>
      <c r="V598" s="493" t="n">
        <v>0</v>
      </c>
      <c r="W598" s="493" t="n">
        <v>0</v>
      </c>
      <c r="X598" s="493" t="n">
        <v>0</v>
      </c>
      <c r="Y598" s="493" t="n">
        <v>0</v>
      </c>
      <c r="Z598" s="493" t="n">
        <v>0</v>
      </c>
      <c r="AA598" s="493" t="n">
        <v>68.09999999999999</v>
      </c>
      <c r="AB598" s="493" t="n">
        <v>123.3</v>
      </c>
      <c r="AC598" s="493" t="n">
        <v>56.4</v>
      </c>
      <c r="AD598" s="493" t="n">
        <v>171.3</v>
      </c>
      <c r="AE598" s="493" t="n">
        <v>0</v>
      </c>
      <c r="AF598" s="493" t="n">
        <v>204.6</v>
      </c>
      <c r="AG598" s="493" t="n">
        <v>0</v>
      </c>
      <c r="AH598" s="493" t="n">
        <v>205.2</v>
      </c>
      <c r="AI598" s="493" t="n">
        <v>0</v>
      </c>
      <c r="AJ598" s="493" t="n">
        <v>789.6</v>
      </c>
      <c r="AK598" s="493" t="n">
        <v>0</v>
      </c>
      <c r="AL598" s="493" t="n">
        <v>181.8</v>
      </c>
      <c r="AM598" s="493" t="n">
        <v>0</v>
      </c>
      <c r="AN598" s="493" t="n">
        <v>153</v>
      </c>
      <c r="AO598" s="493" t="n">
        <v>0</v>
      </c>
      <c r="AP598" s="493" t="n">
        <v>146.4</v>
      </c>
      <c r="AQ598" s="493" t="n">
        <v>0</v>
      </c>
      <c r="AR598" s="493" t="n">
        <v>151.2</v>
      </c>
      <c r="AS598" s="493" t="n">
        <v>0</v>
      </c>
      <c r="AT598" s="493" t="n">
        <v>159</v>
      </c>
      <c r="AU598" s="493" t="n">
        <v>0</v>
      </c>
      <c r="AV598" s="493" t="n">
        <v>142.8</v>
      </c>
      <c r="AW598" s="493" t="n">
        <v>0</v>
      </c>
      <c r="AX598" s="493" t="n">
        <v>190.8</v>
      </c>
      <c r="AY598" s="493" t="n">
        <v>0</v>
      </c>
      <c r="AZ598" s="493" t="n">
        <v>0</v>
      </c>
      <c r="BA598" s="493" t="n">
        <v>220.5</v>
      </c>
      <c r="BB598" s="493" t="n">
        <v>930.15</v>
      </c>
      <c r="BC598" s="493" t="n">
        <v>0</v>
      </c>
      <c r="BD598" s="493" t="n">
        <v>229.5</v>
      </c>
      <c r="BE598" s="493" t="n">
        <v>536.25</v>
      </c>
      <c r="BF598" s="493" t="n">
        <v>619.2</v>
      </c>
      <c r="BG598" s="493" t="n">
        <v>230.4</v>
      </c>
      <c r="BH598" s="493" t="n">
        <v>104.1</v>
      </c>
      <c r="BI598" s="493" t="n">
        <v>268.65</v>
      </c>
      <c r="BJ598" s="493" t="n">
        <v>645.3</v>
      </c>
      <c r="BK598" s="493" t="n">
        <v>0</v>
      </c>
      <c r="BL598" s="493" t="n">
        <v>296.1</v>
      </c>
      <c r="BM598" s="493" t="n">
        <v>252</v>
      </c>
      <c r="BN598" s="493" t="n">
        <v>453.6</v>
      </c>
      <c r="BO598" s="493" t="n">
        <v>0</v>
      </c>
      <c r="BP598" s="493" t="n">
        <v>901.35</v>
      </c>
      <c r="BQ598" s="493" t="n">
        <v>0</v>
      </c>
      <c r="BR598" s="493" t="n">
        <v>773.1</v>
      </c>
      <c r="BS598" s="493" t="n">
        <v>635.4</v>
      </c>
      <c r="BT598" s="493" t="n">
        <v>0</v>
      </c>
      <c r="BU598" s="493" t="n">
        <v>147.6</v>
      </c>
      <c r="BV598" s="493" t="n">
        <v>543.6</v>
      </c>
      <c r="BW598" s="493" t="n">
        <v>4664.7</v>
      </c>
    </row>
    <row r="599">
      <c r="A599" t="inlineStr">
        <is>
          <t>[C9C] ANGIOTENSIN-II 길항제 (단일)</t>
        </is>
      </c>
      <c r="B599" t="inlineStr">
        <is>
          <t>국제약품</t>
        </is>
      </c>
      <c r="C599" t="inlineStr">
        <is>
          <t>국제 로잘탄</t>
        </is>
      </c>
      <c r="D599" t="inlineStr">
        <is>
          <t>국제약품</t>
        </is>
      </c>
      <c r="E599" t="inlineStr">
        <is>
          <t>losartan potassium</t>
        </is>
      </c>
      <c r="F599" t="inlineStr">
        <is>
          <t>기타(치과의원, 치과병원 등)</t>
        </is>
      </c>
      <c r="G599" t="inlineStr">
        <is>
          <t>Generic</t>
        </is>
      </c>
      <c r="H599" s="493" t="n">
        <v>0</v>
      </c>
      <c r="I599" s="493" t="n">
        <v>0</v>
      </c>
      <c r="J599" s="493" t="n">
        <v>53.2</v>
      </c>
      <c r="K599" s="493" t="n">
        <v>43.4</v>
      </c>
      <c r="L599" s="493" t="n">
        <v>48.38</v>
      </c>
      <c r="M599" s="493" t="n">
        <v>0</v>
      </c>
      <c r="N599" s="493" t="n">
        <v>0</v>
      </c>
      <c r="O599" s="493" t="n">
        <v>0</v>
      </c>
      <c r="P599" s="493" t="n">
        <v>0</v>
      </c>
      <c r="Q599" s="493" t="n">
        <v>0</v>
      </c>
      <c r="R599" s="493" t="n">
        <v>0</v>
      </c>
      <c r="S599" s="493" t="n">
        <v>0</v>
      </c>
      <c r="T599" s="493" t="n">
        <v>0</v>
      </c>
      <c r="U599" s="493" t="n">
        <v>0</v>
      </c>
      <c r="V599" s="493" t="n">
        <v>0</v>
      </c>
      <c r="W599" s="493" t="n">
        <v>0</v>
      </c>
      <c r="X599" s="493" t="n">
        <v>0</v>
      </c>
      <c r="Y599" s="493" t="n">
        <v>0</v>
      </c>
      <c r="Z599" s="493" t="n">
        <v>0</v>
      </c>
      <c r="AA599" s="493" t="n">
        <v>0</v>
      </c>
      <c r="AB599" s="493" t="n">
        <v>0</v>
      </c>
      <c r="AC599" s="493" t="n">
        <v>0</v>
      </c>
      <c r="AD599" s="493" t="n">
        <v>0</v>
      </c>
      <c r="AE599" s="493" t="n">
        <v>0</v>
      </c>
      <c r="AF599" s="493" t="n">
        <v>0</v>
      </c>
      <c r="AG599" s="493" t="n">
        <v>0</v>
      </c>
      <c r="AH599" s="493" t="n">
        <v>0</v>
      </c>
      <c r="AI599" s="493" t="n">
        <v>0</v>
      </c>
      <c r="AJ599" s="493" t="n">
        <v>0</v>
      </c>
      <c r="AK599" s="493" t="n">
        <v>0</v>
      </c>
      <c r="AL599" s="493" t="n">
        <v>0</v>
      </c>
      <c r="AM599" s="493" t="n">
        <v>0</v>
      </c>
      <c r="AN599" s="493" t="n">
        <v>0</v>
      </c>
      <c r="AO599" s="493" t="n">
        <v>0</v>
      </c>
      <c r="AP599" s="493" t="n">
        <v>0</v>
      </c>
      <c r="AQ599" s="493" t="n">
        <v>0</v>
      </c>
      <c r="AR599" s="493" t="n">
        <v>0</v>
      </c>
      <c r="AS599" s="493" t="n">
        <v>0</v>
      </c>
      <c r="AT599" s="493" t="n">
        <v>0</v>
      </c>
      <c r="AU599" s="493" t="n">
        <v>0</v>
      </c>
      <c r="AV599" s="493" t="n">
        <v>0</v>
      </c>
      <c r="AW599" s="493" t="n">
        <v>0</v>
      </c>
      <c r="AX599" s="493" t="n">
        <v>0</v>
      </c>
      <c r="AY599" s="493" t="n">
        <v>0</v>
      </c>
      <c r="AZ599" s="493" t="n">
        <v>0</v>
      </c>
      <c r="BA599" s="493" t="n">
        <v>0</v>
      </c>
      <c r="BB599" s="493" t="n">
        <v>0</v>
      </c>
      <c r="BC599" s="493" t="n">
        <v>0</v>
      </c>
      <c r="BD599" s="493" t="n">
        <v>0</v>
      </c>
      <c r="BE599" s="493" t="n">
        <v>88.06</v>
      </c>
      <c r="BF599" s="493" t="n">
        <v>0</v>
      </c>
      <c r="BG599" s="493" t="n">
        <v>0</v>
      </c>
      <c r="BH599" s="493" t="n">
        <v>0</v>
      </c>
      <c r="BI599" s="493" t="n">
        <v>0</v>
      </c>
      <c r="BJ599" s="493" t="n">
        <v>0</v>
      </c>
      <c r="BK599" s="493" t="n">
        <v>0</v>
      </c>
      <c r="BL599" s="493" t="n">
        <v>0</v>
      </c>
      <c r="BM599" s="493" t="n">
        <v>0</v>
      </c>
      <c r="BN599" s="493" t="n">
        <v>128.52</v>
      </c>
      <c r="BO599" s="493" t="n">
        <v>0</v>
      </c>
      <c r="BP599" s="493" t="n">
        <v>0</v>
      </c>
      <c r="BQ599" s="493" t="n">
        <v>0</v>
      </c>
      <c r="BR599" s="493" t="n">
        <v>0</v>
      </c>
      <c r="BS599" s="493" t="n">
        <v>0</v>
      </c>
      <c r="BT599" s="493" t="n">
        <v>0</v>
      </c>
      <c r="BU599" s="493" t="n">
        <v>0</v>
      </c>
      <c r="BV599" s="493" t="n">
        <v>0</v>
      </c>
      <c r="BW599" s="493" t="n">
        <v>450</v>
      </c>
    </row>
    <row r="600">
      <c r="A600" t="inlineStr">
        <is>
          <t>[C9C] ANGIOTENSIN-II 길항제 (단일)</t>
        </is>
      </c>
      <c r="B600" t="inlineStr">
        <is>
          <t>국제약품</t>
        </is>
      </c>
      <c r="C600" t="inlineStr">
        <is>
          <t>발사르</t>
        </is>
      </c>
      <c r="D600" t="inlineStr">
        <is>
          <t>국제약품</t>
        </is>
      </c>
      <c r="E600" t="inlineStr">
        <is>
          <t>valsartan</t>
        </is>
      </c>
      <c r="F600" t="inlineStr">
        <is>
          <t>종합병원</t>
        </is>
      </c>
      <c r="G600" t="inlineStr">
        <is>
          <t>Generic</t>
        </is>
      </c>
      <c r="H600" s="493" t="n">
        <v>0</v>
      </c>
      <c r="I600" s="493" t="n">
        <v>0</v>
      </c>
      <c r="J600" s="493" t="n">
        <v>0</v>
      </c>
      <c r="K600" s="493" t="n">
        <v>0</v>
      </c>
      <c r="L600" s="493" t="n">
        <v>0</v>
      </c>
      <c r="M600" s="493" t="n">
        <v>0</v>
      </c>
      <c r="N600" s="493" t="n">
        <v>0</v>
      </c>
      <c r="O600" s="493" t="n">
        <v>0</v>
      </c>
      <c r="P600" s="493" t="n">
        <v>0</v>
      </c>
      <c r="Q600" s="493" t="n">
        <v>120</v>
      </c>
      <c r="R600" s="493" t="n">
        <v>0</v>
      </c>
      <c r="S600" s="493" t="n">
        <v>0</v>
      </c>
      <c r="T600" s="493" t="n">
        <v>0</v>
      </c>
      <c r="U600" s="493" t="n">
        <v>0</v>
      </c>
      <c r="V600" s="493" t="n">
        <v>0</v>
      </c>
      <c r="W600" s="493" t="n">
        <v>0</v>
      </c>
      <c r="X600" s="493" t="n">
        <v>0</v>
      </c>
      <c r="Y600" s="493" t="n">
        <v>0</v>
      </c>
      <c r="Z600" s="493" t="n">
        <v>0</v>
      </c>
      <c r="AA600" s="493" t="n">
        <v>0</v>
      </c>
      <c r="AB600" s="493" t="n">
        <v>0</v>
      </c>
      <c r="AC600" s="493" t="n">
        <v>0</v>
      </c>
      <c r="AD600" s="493" t="n">
        <v>0</v>
      </c>
      <c r="AE600" s="493" t="n">
        <v>0</v>
      </c>
      <c r="AF600" s="493" t="n">
        <v>0</v>
      </c>
      <c r="AG600" s="493" t="n">
        <v>0</v>
      </c>
      <c r="AH600" s="493" t="n">
        <v>0</v>
      </c>
      <c r="AI600" s="493" t="n">
        <v>0</v>
      </c>
      <c r="AJ600" s="493" t="n">
        <v>0</v>
      </c>
      <c r="AK600" s="493" t="n">
        <v>0</v>
      </c>
      <c r="AL600" s="493" t="n">
        <v>0</v>
      </c>
      <c r="AM600" s="493" t="n">
        <v>0</v>
      </c>
      <c r="AN600" s="493" t="n">
        <v>0</v>
      </c>
      <c r="AO600" s="493" t="n">
        <v>0</v>
      </c>
      <c r="AP600" s="493" t="n">
        <v>0</v>
      </c>
      <c r="AQ600" s="493" t="n">
        <v>0</v>
      </c>
      <c r="AR600" s="493" t="n">
        <v>0</v>
      </c>
      <c r="AS600" s="493" t="n">
        <v>360</v>
      </c>
      <c r="AT600" s="493" t="n">
        <v>0</v>
      </c>
      <c r="AU600" s="493" t="n">
        <v>0</v>
      </c>
      <c r="AV600" s="493" t="n">
        <v>0</v>
      </c>
      <c r="AW600" s="493" t="n">
        <v>0</v>
      </c>
      <c r="AX600" s="493" t="n">
        <v>0</v>
      </c>
      <c r="AY600" s="493" t="n">
        <v>1197.6</v>
      </c>
      <c r="AZ600" s="493" t="n">
        <v>1440.6</v>
      </c>
      <c r="BA600" s="493" t="n">
        <v>0</v>
      </c>
      <c r="BB600" s="493" t="n">
        <v>0</v>
      </c>
      <c r="BC600" s="493" t="n">
        <v>0</v>
      </c>
      <c r="BD600" s="493" t="n">
        <v>0</v>
      </c>
      <c r="BE600" s="493" t="n">
        <v>0</v>
      </c>
      <c r="BF600" s="493" t="n">
        <v>1135.57</v>
      </c>
      <c r="BG600" s="493" t="n">
        <v>0</v>
      </c>
      <c r="BH600" s="493" t="n">
        <v>0</v>
      </c>
      <c r="BI600" s="493" t="n">
        <v>0</v>
      </c>
      <c r="BJ600" s="493" t="n">
        <v>0</v>
      </c>
      <c r="BK600" s="493" t="n">
        <v>0</v>
      </c>
      <c r="BL600" s="493" t="n">
        <v>0</v>
      </c>
      <c r="BM600" s="493" t="n">
        <v>0</v>
      </c>
      <c r="BN600" s="493" t="n">
        <v>0</v>
      </c>
      <c r="BO600" s="493" t="n">
        <v>0</v>
      </c>
      <c r="BP600" s="493" t="n">
        <v>0</v>
      </c>
      <c r="BQ600" s="493" t="n">
        <v>0</v>
      </c>
      <c r="BR600" s="493" t="n">
        <v>0</v>
      </c>
      <c r="BS600" s="493" t="n">
        <v>0</v>
      </c>
      <c r="BT600" s="493" t="n">
        <v>0</v>
      </c>
      <c r="BU600" s="493" t="n">
        <v>0</v>
      </c>
      <c r="BV600" s="493" t="n">
        <v>0</v>
      </c>
      <c r="BW600" s="493" t="n">
        <v>0</v>
      </c>
    </row>
    <row r="601">
      <c r="A601" t="inlineStr">
        <is>
          <t>[C9C] ANGIOTENSIN-II 길항제 (단일)</t>
        </is>
      </c>
      <c r="B601" t="inlineStr">
        <is>
          <t>국제약품</t>
        </is>
      </c>
      <c r="C601" t="inlineStr">
        <is>
          <t>발사르</t>
        </is>
      </c>
      <c r="D601" t="inlineStr">
        <is>
          <t>국제약품</t>
        </is>
      </c>
      <c r="E601" t="inlineStr">
        <is>
          <t>valsartan</t>
        </is>
      </c>
      <c r="F601" t="inlineStr">
        <is>
          <t>병원</t>
        </is>
      </c>
      <c r="G601" t="inlineStr">
        <is>
          <t>Generic</t>
        </is>
      </c>
      <c r="H601" s="493" t="n">
        <v>2199.3</v>
      </c>
      <c r="I601" s="493" t="n">
        <v>3364.2</v>
      </c>
      <c r="J601" s="493" t="n">
        <v>4039.2</v>
      </c>
      <c r="K601" s="493" t="n">
        <v>3479.9</v>
      </c>
      <c r="L601" s="493" t="n">
        <v>2186.77</v>
      </c>
      <c r="M601" s="493" t="n">
        <v>2918.5</v>
      </c>
      <c r="N601" s="493" t="n">
        <v>3581.75</v>
      </c>
      <c r="O601" s="493" t="n">
        <v>2845.35</v>
      </c>
      <c r="P601" s="493" t="n">
        <v>2414.4</v>
      </c>
      <c r="Q601" s="493" t="n">
        <v>3127.5</v>
      </c>
      <c r="R601" s="493" t="n">
        <v>1517.41</v>
      </c>
      <c r="S601" s="493" t="n">
        <v>3723.81</v>
      </c>
      <c r="T601" s="493" t="n">
        <v>2578.57</v>
      </c>
      <c r="U601" s="493" t="n">
        <v>4325.28</v>
      </c>
      <c r="V601" s="493" t="n">
        <v>2775.24</v>
      </c>
      <c r="W601" s="493" t="n">
        <v>10.8</v>
      </c>
      <c r="X601" s="493" t="n">
        <v>648</v>
      </c>
      <c r="Y601" s="493" t="n">
        <v>10.8</v>
      </c>
      <c r="Z601" s="493" t="n">
        <v>34.2</v>
      </c>
      <c r="AA601" s="493" t="n">
        <v>10.2</v>
      </c>
      <c r="AB601" s="493" t="n">
        <v>20.4</v>
      </c>
      <c r="AC601" s="493" t="n">
        <v>135.9</v>
      </c>
      <c r="AD601" s="493" t="n">
        <v>502.8</v>
      </c>
      <c r="AE601" s="493" t="n">
        <v>258</v>
      </c>
      <c r="AF601" s="493" t="n">
        <v>259.8</v>
      </c>
      <c r="AG601" s="493" t="n">
        <v>18</v>
      </c>
      <c r="AH601" s="493" t="n">
        <v>319.05</v>
      </c>
      <c r="AI601" s="493" t="n">
        <v>19.2</v>
      </c>
      <c r="AJ601" s="493" t="n">
        <v>10.2</v>
      </c>
      <c r="AK601" s="493" t="n">
        <v>979.8</v>
      </c>
      <c r="AL601" s="493" t="n">
        <v>10.2</v>
      </c>
      <c r="AM601" s="493" t="n">
        <v>364.8</v>
      </c>
      <c r="AN601" s="493" t="n">
        <v>0</v>
      </c>
      <c r="AO601" s="493" t="n">
        <v>296.7</v>
      </c>
      <c r="AP601" s="493" t="n">
        <v>11.4</v>
      </c>
      <c r="AQ601" s="493" t="n">
        <v>0</v>
      </c>
      <c r="AR601" s="493" t="n">
        <v>0</v>
      </c>
      <c r="AS601" s="493" t="n">
        <v>730.2</v>
      </c>
      <c r="AT601" s="493" t="n">
        <v>0</v>
      </c>
      <c r="AU601" s="493" t="n">
        <v>0</v>
      </c>
      <c r="AV601" s="493" t="n">
        <v>120</v>
      </c>
      <c r="AW601" s="493" t="n">
        <v>0</v>
      </c>
      <c r="AX601" s="493" t="n">
        <v>0</v>
      </c>
      <c r="AY601" s="493" t="n">
        <v>122.4</v>
      </c>
      <c r="AZ601" s="493" t="n">
        <v>240</v>
      </c>
      <c r="BA601" s="493" t="n">
        <v>0</v>
      </c>
      <c r="BB601" s="493" t="n">
        <v>0</v>
      </c>
      <c r="BC601" s="493" t="n">
        <v>0</v>
      </c>
      <c r="BD601" s="493" t="n">
        <v>0</v>
      </c>
      <c r="BE601" s="493" t="n">
        <v>0</v>
      </c>
      <c r="BF601" s="493" t="n">
        <v>0</v>
      </c>
      <c r="BG601" s="493" t="n">
        <v>0</v>
      </c>
      <c r="BH601" s="493" t="n">
        <v>0</v>
      </c>
      <c r="BI601" s="493" t="n">
        <v>0</v>
      </c>
      <c r="BJ601" s="493" t="n">
        <v>0</v>
      </c>
      <c r="BK601" s="493" t="n">
        <v>0</v>
      </c>
      <c r="BL601" s="493" t="n">
        <v>0</v>
      </c>
      <c r="BM601" s="493" t="n">
        <v>0</v>
      </c>
      <c r="BN601" s="493" t="n">
        <v>0</v>
      </c>
      <c r="BO601" s="493" t="n">
        <v>0</v>
      </c>
      <c r="BP601" s="493" t="n">
        <v>0</v>
      </c>
      <c r="BQ601" s="493" t="n">
        <v>0</v>
      </c>
      <c r="BR601" s="493" t="n">
        <v>0</v>
      </c>
      <c r="BS601" s="493" t="n">
        <v>0</v>
      </c>
      <c r="BT601" s="493" t="n">
        <v>0</v>
      </c>
      <c r="BU601" s="493" t="n">
        <v>0</v>
      </c>
      <c r="BV601" s="493" t="n">
        <v>0</v>
      </c>
      <c r="BW601" s="493" t="n">
        <v>0</v>
      </c>
    </row>
    <row r="602">
      <c r="A602" t="inlineStr">
        <is>
          <t>[C9C] ANGIOTENSIN-II 길항제 (단일)</t>
        </is>
      </c>
      <c r="B602" t="inlineStr">
        <is>
          <t>국제약품</t>
        </is>
      </c>
      <c r="C602" t="inlineStr">
        <is>
          <t>발사르</t>
        </is>
      </c>
      <c r="D602" t="inlineStr">
        <is>
          <t>국제약품</t>
        </is>
      </c>
      <c r="E602" t="inlineStr">
        <is>
          <t>valsartan</t>
        </is>
      </c>
      <c r="F602" t="inlineStr">
        <is>
          <t>의원</t>
        </is>
      </c>
      <c r="G602" t="inlineStr">
        <is>
          <t>Generic</t>
        </is>
      </c>
      <c r="H602" s="493" t="n">
        <v>19766.98</v>
      </c>
      <c r="I602" s="493" t="n">
        <v>22333.65</v>
      </c>
      <c r="J602" s="493" t="n">
        <v>22713.45</v>
      </c>
      <c r="K602" s="493" t="n">
        <v>24496.93</v>
      </c>
      <c r="L602" s="493" t="n">
        <v>18830.77</v>
      </c>
      <c r="M602" s="493" t="n">
        <v>24085.09</v>
      </c>
      <c r="N602" s="493" t="n">
        <v>17887.86</v>
      </c>
      <c r="O602" s="493" t="n">
        <v>21286.64</v>
      </c>
      <c r="P602" s="493" t="n">
        <v>17033.73</v>
      </c>
      <c r="Q602" s="493" t="n">
        <v>17189.87</v>
      </c>
      <c r="R602" s="493" t="n">
        <v>24910.78</v>
      </c>
      <c r="S602" s="493" t="n">
        <v>83748.22</v>
      </c>
      <c r="T602" s="493" t="n">
        <v>82115.36</v>
      </c>
      <c r="U602" s="493" t="n">
        <v>72407.92</v>
      </c>
      <c r="V602" s="493" t="n">
        <v>76262.45</v>
      </c>
      <c r="W602" s="493" t="n">
        <v>2161.66</v>
      </c>
      <c r="X602" s="493" t="n">
        <v>2451.48</v>
      </c>
      <c r="Y602" s="493" t="n">
        <v>2395.66</v>
      </c>
      <c r="Z602" s="493" t="n">
        <v>1996.65</v>
      </c>
      <c r="AA602" s="493" t="n">
        <v>2613.8</v>
      </c>
      <c r="AB602" s="493" t="n">
        <v>1657</v>
      </c>
      <c r="AC602" s="493" t="n">
        <v>2130.86</v>
      </c>
      <c r="AD602" s="493" t="n">
        <v>2324.74</v>
      </c>
      <c r="AE602" s="493" t="n">
        <v>1528.89</v>
      </c>
      <c r="AF602" s="493" t="n">
        <v>2350.8</v>
      </c>
      <c r="AG602" s="493" t="n">
        <v>1388.84</v>
      </c>
      <c r="AH602" s="493" t="n">
        <v>1726.6</v>
      </c>
      <c r="AI602" s="493" t="n">
        <v>2008.2</v>
      </c>
      <c r="AJ602" s="493" t="n">
        <v>1660.57</v>
      </c>
      <c r="AK602" s="493" t="n">
        <v>1747.17</v>
      </c>
      <c r="AL602" s="493" t="n">
        <v>863.78</v>
      </c>
      <c r="AM602" s="493" t="n">
        <v>1023.6</v>
      </c>
      <c r="AN602" s="493" t="n">
        <v>1284</v>
      </c>
      <c r="AO602" s="493" t="n">
        <v>1437</v>
      </c>
      <c r="AP602" s="493" t="n">
        <v>1509.52</v>
      </c>
      <c r="AQ602" s="493" t="n">
        <v>0</v>
      </c>
      <c r="AR602" s="493" t="n">
        <v>0</v>
      </c>
      <c r="AS602" s="493" t="n">
        <v>795.55</v>
      </c>
      <c r="AT602" s="493" t="n">
        <v>0</v>
      </c>
      <c r="AU602" s="493" t="n">
        <v>2241.3</v>
      </c>
      <c r="AV602" s="493" t="n">
        <v>2148.3</v>
      </c>
      <c r="AW602" s="493" t="n">
        <v>0</v>
      </c>
      <c r="AX602" s="493" t="n">
        <v>0</v>
      </c>
      <c r="AY602" s="493" t="n">
        <v>660.08</v>
      </c>
      <c r="AZ602" s="493" t="n">
        <v>1151.56</v>
      </c>
      <c r="BA602" s="493" t="n">
        <v>0</v>
      </c>
      <c r="BB602" s="493" t="n">
        <v>0</v>
      </c>
      <c r="BC602" s="493" t="n">
        <v>0</v>
      </c>
      <c r="BD602" s="493" t="n">
        <v>0</v>
      </c>
      <c r="BE602" s="493" t="n">
        <v>0</v>
      </c>
      <c r="BF602" s="493" t="n">
        <v>473.1</v>
      </c>
      <c r="BG602" s="493" t="n">
        <v>0</v>
      </c>
      <c r="BH602" s="493" t="n">
        <v>0</v>
      </c>
      <c r="BI602" s="493" t="n">
        <v>0</v>
      </c>
      <c r="BJ602" s="493" t="n">
        <v>0</v>
      </c>
      <c r="BK602" s="493" t="n">
        <v>0</v>
      </c>
      <c r="BL602" s="493" t="n">
        <v>0</v>
      </c>
      <c r="BM602" s="493" t="n">
        <v>0</v>
      </c>
      <c r="BN602" s="493" t="n">
        <v>0</v>
      </c>
      <c r="BO602" s="493" t="n">
        <v>0</v>
      </c>
      <c r="BP602" s="493" t="n">
        <v>0</v>
      </c>
      <c r="BQ602" s="493" t="n">
        <v>0</v>
      </c>
      <c r="BR602" s="493" t="n">
        <v>0</v>
      </c>
      <c r="BS602" s="493" t="n">
        <v>0</v>
      </c>
      <c r="BT602" s="493" t="n">
        <v>0</v>
      </c>
      <c r="BU602" s="493" t="n">
        <v>0</v>
      </c>
      <c r="BV602" s="493" t="n">
        <v>0</v>
      </c>
      <c r="BW602" s="493" t="n">
        <v>0</v>
      </c>
    </row>
    <row r="603">
      <c r="A603" t="inlineStr">
        <is>
          <t>[C9C] ANGIOTENSIN-II 길항제 (단일)</t>
        </is>
      </c>
      <c r="B603" t="inlineStr">
        <is>
          <t>국제약품</t>
        </is>
      </c>
      <c r="C603" t="inlineStr">
        <is>
          <t>발사르</t>
        </is>
      </c>
      <c r="D603" t="inlineStr">
        <is>
          <t>국제약품</t>
        </is>
      </c>
      <c r="E603" t="inlineStr">
        <is>
          <t>valsartan</t>
        </is>
      </c>
      <c r="F603" t="inlineStr">
        <is>
          <t>보건소</t>
        </is>
      </c>
      <c r="G603" t="inlineStr">
        <is>
          <t>Generic</t>
        </is>
      </c>
      <c r="H603" s="493" t="n">
        <v>6</v>
      </c>
      <c r="I603" s="493" t="n">
        <v>0</v>
      </c>
      <c r="J603" s="493" t="n">
        <v>1502.4</v>
      </c>
      <c r="K603" s="493" t="n">
        <v>0</v>
      </c>
      <c r="L603" s="493" t="n">
        <v>5.4</v>
      </c>
      <c r="M603" s="493" t="n">
        <v>929.7</v>
      </c>
      <c r="N603" s="493" t="n">
        <v>13041.6</v>
      </c>
      <c r="O603" s="493" t="n">
        <v>0</v>
      </c>
      <c r="P603" s="493" t="n">
        <v>4779.9</v>
      </c>
      <c r="Q603" s="493" t="n">
        <v>0</v>
      </c>
      <c r="R603" s="493" t="n">
        <v>611.4</v>
      </c>
      <c r="S603" s="493" t="n">
        <v>1366.2</v>
      </c>
      <c r="T603" s="493" t="n">
        <v>120.6</v>
      </c>
      <c r="U603" s="493" t="n">
        <v>391.2</v>
      </c>
      <c r="V603" s="493" t="n">
        <v>2566.8</v>
      </c>
      <c r="W603" s="493" t="n">
        <v>0</v>
      </c>
      <c r="X603" s="493" t="n">
        <v>336.6</v>
      </c>
      <c r="Y603" s="493" t="n">
        <v>684</v>
      </c>
      <c r="Z603" s="493" t="n">
        <v>194.4</v>
      </c>
      <c r="AA603" s="493" t="n">
        <v>138.6</v>
      </c>
      <c r="AB603" s="493" t="n">
        <v>246.6</v>
      </c>
      <c r="AC603" s="493" t="n">
        <v>194.4</v>
      </c>
      <c r="AD603" s="493" t="n">
        <v>0</v>
      </c>
      <c r="AE603" s="493" t="n">
        <v>0</v>
      </c>
      <c r="AF603" s="493" t="n">
        <v>0</v>
      </c>
      <c r="AG603" s="493" t="n">
        <v>0</v>
      </c>
      <c r="AH603" s="493" t="n">
        <v>0</v>
      </c>
      <c r="AI603" s="493" t="n">
        <v>0</v>
      </c>
      <c r="AJ603" s="493" t="n">
        <v>0</v>
      </c>
      <c r="AK603" s="493" t="n">
        <v>0</v>
      </c>
      <c r="AL603" s="493" t="n">
        <v>0</v>
      </c>
      <c r="AM603" s="493" t="n">
        <v>0</v>
      </c>
      <c r="AN603" s="493" t="n">
        <v>0</v>
      </c>
      <c r="AO603" s="493" t="n">
        <v>0</v>
      </c>
      <c r="AP603" s="493" t="n">
        <v>0</v>
      </c>
      <c r="AQ603" s="493" t="n">
        <v>0</v>
      </c>
      <c r="AR603" s="493" t="n">
        <v>0</v>
      </c>
      <c r="AS603" s="493" t="n">
        <v>0</v>
      </c>
      <c r="AT603" s="493" t="n">
        <v>0</v>
      </c>
      <c r="AU603" s="493" t="n">
        <v>0</v>
      </c>
      <c r="AV603" s="493" t="n">
        <v>0</v>
      </c>
      <c r="AW603" s="493" t="n">
        <v>0</v>
      </c>
      <c r="AX603" s="493" t="n">
        <v>0</v>
      </c>
      <c r="AY603" s="493" t="n">
        <v>0</v>
      </c>
      <c r="AZ603" s="493" t="n">
        <v>0</v>
      </c>
      <c r="BA603" s="493" t="n">
        <v>0</v>
      </c>
      <c r="BB603" s="493" t="n">
        <v>0</v>
      </c>
      <c r="BC603" s="493" t="n">
        <v>0</v>
      </c>
      <c r="BD603" s="493" t="n">
        <v>0</v>
      </c>
      <c r="BE603" s="493" t="n">
        <v>0</v>
      </c>
      <c r="BF603" s="493" t="n">
        <v>0</v>
      </c>
      <c r="BG603" s="493" t="n">
        <v>0</v>
      </c>
      <c r="BH603" s="493" t="n">
        <v>0</v>
      </c>
      <c r="BI603" s="493" t="n">
        <v>0</v>
      </c>
      <c r="BJ603" s="493" t="n">
        <v>0</v>
      </c>
      <c r="BK603" s="493" t="n">
        <v>0</v>
      </c>
      <c r="BL603" s="493" t="n">
        <v>0</v>
      </c>
      <c r="BM603" s="493" t="n">
        <v>0</v>
      </c>
      <c r="BN603" s="493" t="n">
        <v>0</v>
      </c>
      <c r="BO603" s="493" t="n">
        <v>0</v>
      </c>
      <c r="BP603" s="493" t="n">
        <v>0</v>
      </c>
      <c r="BQ603" s="493" t="n">
        <v>0</v>
      </c>
      <c r="BR603" s="493" t="n">
        <v>0</v>
      </c>
      <c r="BS603" s="493" t="n">
        <v>0</v>
      </c>
      <c r="BT603" s="493" t="n">
        <v>0</v>
      </c>
      <c r="BU603" s="493" t="n">
        <v>0</v>
      </c>
      <c r="BV603" s="493" t="n">
        <v>0</v>
      </c>
      <c r="BW603" s="493" t="n">
        <v>0</v>
      </c>
    </row>
    <row r="604">
      <c r="A604" t="inlineStr">
        <is>
          <t>[C9C] ANGIOTENSIN-II 길항제 (단일)</t>
        </is>
      </c>
      <c r="B604" t="inlineStr">
        <is>
          <t>넥스팜</t>
        </is>
      </c>
      <c r="C604" t="inlineStr">
        <is>
          <t>아비탄</t>
        </is>
      </c>
      <c r="D604" t="inlineStr">
        <is>
          <t>넥스팜</t>
        </is>
      </c>
      <c r="E604" t="inlineStr">
        <is>
          <t>losartan potassium</t>
        </is>
      </c>
      <c r="F604" t="inlineStr">
        <is>
          <t>병원</t>
        </is>
      </c>
      <c r="G604" t="inlineStr">
        <is>
          <t>Generic</t>
        </is>
      </c>
      <c r="H604" s="493" t="n">
        <v>941.1</v>
      </c>
      <c r="I604" s="493" t="n">
        <v>1301.4</v>
      </c>
      <c r="J604" s="493" t="n">
        <v>1845</v>
      </c>
      <c r="K604" s="493" t="n">
        <v>331.8</v>
      </c>
      <c r="L604" s="493" t="n">
        <v>426</v>
      </c>
      <c r="M604" s="493" t="n">
        <v>448.8</v>
      </c>
      <c r="N604" s="493" t="n">
        <v>369.6</v>
      </c>
      <c r="O604" s="493" t="n">
        <v>681.3</v>
      </c>
      <c r="P604" s="493" t="n">
        <v>548.1</v>
      </c>
      <c r="Q604" s="493" t="n">
        <v>789.9</v>
      </c>
      <c r="R604" s="493" t="n">
        <v>612.3</v>
      </c>
      <c r="S604" s="493" t="n">
        <v>0</v>
      </c>
      <c r="T604" s="493" t="n">
        <v>0</v>
      </c>
      <c r="U604" s="493" t="n">
        <v>0</v>
      </c>
      <c r="V604" s="493" t="n">
        <v>0</v>
      </c>
      <c r="W604" s="493" t="n">
        <v>0</v>
      </c>
      <c r="X604" s="493" t="n">
        <v>0</v>
      </c>
      <c r="Y604" s="493" t="n">
        <v>0</v>
      </c>
      <c r="Z604" s="493" t="n">
        <v>0</v>
      </c>
      <c r="AA604" s="493" t="n">
        <v>0</v>
      </c>
      <c r="AB604" s="493" t="n">
        <v>0</v>
      </c>
      <c r="AC604" s="493" t="n">
        <v>0</v>
      </c>
      <c r="AD604" s="493" t="n">
        <v>0</v>
      </c>
      <c r="AE604" s="493" t="n">
        <v>0</v>
      </c>
      <c r="AF604" s="493" t="n">
        <v>0</v>
      </c>
      <c r="AG604" s="493" t="n">
        <v>0</v>
      </c>
      <c r="AH604" s="493" t="n">
        <v>0</v>
      </c>
      <c r="AI604" s="493" t="n">
        <v>0</v>
      </c>
      <c r="AJ604" s="493" t="n">
        <v>0</v>
      </c>
      <c r="AK604" s="493" t="n">
        <v>0</v>
      </c>
      <c r="AL604" s="493" t="n">
        <v>0</v>
      </c>
      <c r="AM604" s="493" t="n">
        <v>0</v>
      </c>
      <c r="AN604" s="493" t="n">
        <v>0</v>
      </c>
      <c r="AO604" s="493" t="n">
        <v>0</v>
      </c>
      <c r="AP604" s="493" t="n">
        <v>0</v>
      </c>
      <c r="AQ604" s="493" t="n">
        <v>0</v>
      </c>
      <c r="AR604" s="493" t="n">
        <v>0</v>
      </c>
      <c r="AS604" s="493" t="n">
        <v>0</v>
      </c>
      <c r="AT604" s="493" t="n">
        <v>0</v>
      </c>
      <c r="AU604" s="493" t="n">
        <v>0</v>
      </c>
      <c r="AV604" s="493" t="n">
        <v>0</v>
      </c>
      <c r="AW604" s="493" t="n">
        <v>0</v>
      </c>
      <c r="AX604" s="493" t="n">
        <v>0</v>
      </c>
      <c r="AY604" s="493" t="n">
        <v>0</v>
      </c>
      <c r="AZ604" s="493" t="n">
        <v>0</v>
      </c>
      <c r="BA604" s="493" t="n">
        <v>0</v>
      </c>
      <c r="BB604" s="493" t="n">
        <v>0</v>
      </c>
      <c r="BC604" s="493" t="n">
        <v>0</v>
      </c>
      <c r="BD604" s="493" t="n">
        <v>0</v>
      </c>
      <c r="BE604" s="493" t="n">
        <v>0</v>
      </c>
      <c r="BF604" s="493" t="n">
        <v>0</v>
      </c>
      <c r="BG604" s="493" t="n">
        <v>0</v>
      </c>
      <c r="BH604" s="493" t="n">
        <v>0</v>
      </c>
      <c r="BI604" s="493" t="n">
        <v>0</v>
      </c>
      <c r="BJ604" s="493" t="n">
        <v>0</v>
      </c>
      <c r="BK604" s="493" t="n">
        <v>0</v>
      </c>
      <c r="BL604" s="493" t="n">
        <v>0</v>
      </c>
      <c r="BM604" s="493" t="n">
        <v>0</v>
      </c>
      <c r="BN604" s="493" t="n">
        <v>0</v>
      </c>
      <c r="BO604" s="493" t="n">
        <v>0</v>
      </c>
      <c r="BP604" s="493" t="n">
        <v>0</v>
      </c>
      <c r="BQ604" s="493" t="n">
        <v>0</v>
      </c>
      <c r="BR604" s="493" t="n">
        <v>0</v>
      </c>
      <c r="BS604" s="493" t="n">
        <v>0</v>
      </c>
      <c r="BT604" s="493" t="n">
        <v>0</v>
      </c>
      <c r="BU604" s="493" t="n">
        <v>0</v>
      </c>
      <c r="BV604" s="493" t="n">
        <v>0</v>
      </c>
      <c r="BW604" s="493" t="n">
        <v>0</v>
      </c>
    </row>
    <row r="605">
      <c r="A605" t="inlineStr">
        <is>
          <t>[C9C] ANGIOTENSIN-II 길항제 (단일)</t>
        </is>
      </c>
      <c r="B605" t="inlineStr">
        <is>
          <t>넥스팜</t>
        </is>
      </c>
      <c r="C605" t="inlineStr">
        <is>
          <t>아비탄</t>
        </is>
      </c>
      <c r="D605" t="inlineStr">
        <is>
          <t>넥스팜</t>
        </is>
      </c>
      <c r="E605" t="inlineStr">
        <is>
          <t>losartan potassium</t>
        </is>
      </c>
      <c r="F605" t="inlineStr">
        <is>
          <t>의원</t>
        </is>
      </c>
      <c r="G605" t="inlineStr">
        <is>
          <t>Generic</t>
        </is>
      </c>
      <c r="H605" s="493" t="n">
        <v>3123.52</v>
      </c>
      <c r="I605" s="493" t="n">
        <v>2281.45</v>
      </c>
      <c r="J605" s="493" t="n">
        <v>2645.58</v>
      </c>
      <c r="K605" s="493" t="n">
        <v>3932.94</v>
      </c>
      <c r="L605" s="493" t="n">
        <v>4005.14</v>
      </c>
      <c r="M605" s="493" t="n">
        <v>3390.16</v>
      </c>
      <c r="N605" s="493" t="n">
        <v>3461.56</v>
      </c>
      <c r="O605" s="493" t="n">
        <v>4388.46</v>
      </c>
      <c r="P605" s="493" t="n">
        <v>3197.14</v>
      </c>
      <c r="Q605" s="493" t="n">
        <v>3197.12</v>
      </c>
      <c r="R605" s="493" t="n">
        <v>3461.36</v>
      </c>
      <c r="S605" s="493" t="n">
        <v>0</v>
      </c>
      <c r="T605" s="493" t="n">
        <v>0</v>
      </c>
      <c r="U605" s="493" t="n">
        <v>0</v>
      </c>
      <c r="V605" s="493" t="n">
        <v>0</v>
      </c>
      <c r="W605" s="493" t="n">
        <v>0</v>
      </c>
      <c r="X605" s="493" t="n">
        <v>0</v>
      </c>
      <c r="Y605" s="493" t="n">
        <v>0</v>
      </c>
      <c r="Z605" s="493" t="n">
        <v>0</v>
      </c>
      <c r="AA605" s="493" t="n">
        <v>0</v>
      </c>
      <c r="AB605" s="493" t="n">
        <v>0</v>
      </c>
      <c r="AC605" s="493" t="n">
        <v>0</v>
      </c>
      <c r="AD605" s="493" t="n">
        <v>0</v>
      </c>
      <c r="AE605" s="493" t="n">
        <v>0</v>
      </c>
      <c r="AF605" s="493" t="n">
        <v>0</v>
      </c>
      <c r="AG605" s="493" t="n">
        <v>0</v>
      </c>
      <c r="AH605" s="493" t="n">
        <v>0</v>
      </c>
      <c r="AI605" s="493" t="n">
        <v>0</v>
      </c>
      <c r="AJ605" s="493" t="n">
        <v>0</v>
      </c>
      <c r="AK605" s="493" t="n">
        <v>0</v>
      </c>
      <c r="AL605" s="493" t="n">
        <v>0</v>
      </c>
      <c r="AM605" s="493" t="n">
        <v>0</v>
      </c>
      <c r="AN605" s="493" t="n">
        <v>0</v>
      </c>
      <c r="AO605" s="493" t="n">
        <v>0</v>
      </c>
      <c r="AP605" s="493" t="n">
        <v>0</v>
      </c>
      <c r="AQ605" s="493" t="n">
        <v>0</v>
      </c>
      <c r="AR605" s="493" t="n">
        <v>0</v>
      </c>
      <c r="AS605" s="493" t="n">
        <v>0</v>
      </c>
      <c r="AT605" s="493" t="n">
        <v>0</v>
      </c>
      <c r="AU605" s="493" t="n">
        <v>0</v>
      </c>
      <c r="AV605" s="493" t="n">
        <v>0</v>
      </c>
      <c r="AW605" s="493" t="n">
        <v>0</v>
      </c>
      <c r="AX605" s="493" t="n">
        <v>0</v>
      </c>
      <c r="AY605" s="493" t="n">
        <v>0</v>
      </c>
      <c r="AZ605" s="493" t="n">
        <v>0</v>
      </c>
      <c r="BA605" s="493" t="n">
        <v>0</v>
      </c>
      <c r="BB605" s="493" t="n">
        <v>0</v>
      </c>
      <c r="BC605" s="493" t="n">
        <v>0</v>
      </c>
      <c r="BD605" s="493" t="n">
        <v>0</v>
      </c>
      <c r="BE605" s="493" t="n">
        <v>0</v>
      </c>
      <c r="BF605" s="493" t="n">
        <v>0</v>
      </c>
      <c r="BG605" s="493" t="n">
        <v>0</v>
      </c>
      <c r="BH605" s="493" t="n">
        <v>0</v>
      </c>
      <c r="BI605" s="493" t="n">
        <v>0</v>
      </c>
      <c r="BJ605" s="493" t="n">
        <v>0</v>
      </c>
      <c r="BK605" s="493" t="n">
        <v>0</v>
      </c>
      <c r="BL605" s="493" t="n">
        <v>0</v>
      </c>
      <c r="BM605" s="493" t="n">
        <v>0</v>
      </c>
      <c r="BN605" s="493" t="n">
        <v>0</v>
      </c>
      <c r="BO605" s="493" t="n">
        <v>0</v>
      </c>
      <c r="BP605" s="493" t="n">
        <v>0</v>
      </c>
      <c r="BQ605" s="493" t="n">
        <v>0</v>
      </c>
      <c r="BR605" s="493" t="n">
        <v>0</v>
      </c>
      <c r="BS605" s="493" t="n">
        <v>0</v>
      </c>
      <c r="BT605" s="493" t="n">
        <v>0</v>
      </c>
      <c r="BU605" s="493" t="n">
        <v>0</v>
      </c>
      <c r="BV605" s="493" t="n">
        <v>0</v>
      </c>
      <c r="BW605" s="493" t="n">
        <v>0</v>
      </c>
    </row>
    <row r="606">
      <c r="A606" t="inlineStr">
        <is>
          <t>[C9C] ANGIOTENSIN-II 길항제 (단일)</t>
        </is>
      </c>
      <c r="B606" t="inlineStr">
        <is>
          <t>넥스팜</t>
        </is>
      </c>
      <c r="C606" t="inlineStr">
        <is>
          <t>아비탄</t>
        </is>
      </c>
      <c r="D606" t="inlineStr">
        <is>
          <t>넥스팜</t>
        </is>
      </c>
      <c r="E606" t="inlineStr">
        <is>
          <t>losartan potassium</t>
        </is>
      </c>
      <c r="F606" t="inlineStr">
        <is>
          <t>보건소</t>
        </is>
      </c>
      <c r="G606" t="inlineStr">
        <is>
          <t>Generic</t>
        </is>
      </c>
      <c r="H606" s="493" t="n">
        <v>0</v>
      </c>
      <c r="I606" s="493" t="n">
        <v>0</v>
      </c>
      <c r="J606" s="493" t="n">
        <v>352.8</v>
      </c>
      <c r="K606" s="493" t="n">
        <v>305.1</v>
      </c>
      <c r="L606" s="493" t="n">
        <v>232.8</v>
      </c>
      <c r="M606" s="493" t="n">
        <v>0</v>
      </c>
      <c r="N606" s="493" t="n">
        <v>280.8</v>
      </c>
      <c r="O606" s="493" t="n">
        <v>92.7</v>
      </c>
      <c r="P606" s="493" t="n">
        <v>0</v>
      </c>
      <c r="Q606" s="493" t="n">
        <v>0</v>
      </c>
      <c r="R606" s="493" t="n">
        <v>90.90000000000001</v>
      </c>
      <c r="S606" s="493" t="n">
        <v>0</v>
      </c>
      <c r="T606" s="493" t="n">
        <v>0</v>
      </c>
      <c r="U606" s="493" t="n">
        <v>0</v>
      </c>
      <c r="V606" s="493" t="n">
        <v>0</v>
      </c>
      <c r="W606" s="493" t="n">
        <v>0</v>
      </c>
      <c r="X606" s="493" t="n">
        <v>0</v>
      </c>
      <c r="Y606" s="493" t="n">
        <v>0</v>
      </c>
      <c r="Z606" s="493" t="n">
        <v>0</v>
      </c>
      <c r="AA606" s="493" t="n">
        <v>0</v>
      </c>
      <c r="AB606" s="493" t="n">
        <v>0</v>
      </c>
      <c r="AC606" s="493" t="n">
        <v>0</v>
      </c>
      <c r="AD606" s="493" t="n">
        <v>0</v>
      </c>
      <c r="AE606" s="493" t="n">
        <v>0</v>
      </c>
      <c r="AF606" s="493" t="n">
        <v>0</v>
      </c>
      <c r="AG606" s="493" t="n">
        <v>0</v>
      </c>
      <c r="AH606" s="493" t="n">
        <v>0</v>
      </c>
      <c r="AI606" s="493" t="n">
        <v>0</v>
      </c>
      <c r="AJ606" s="493" t="n">
        <v>0</v>
      </c>
      <c r="AK606" s="493" t="n">
        <v>0</v>
      </c>
      <c r="AL606" s="493" t="n">
        <v>0</v>
      </c>
      <c r="AM606" s="493" t="n">
        <v>0</v>
      </c>
      <c r="AN606" s="493" t="n">
        <v>0</v>
      </c>
      <c r="AO606" s="493" t="n">
        <v>0</v>
      </c>
      <c r="AP606" s="493" t="n">
        <v>0</v>
      </c>
      <c r="AQ606" s="493" t="n">
        <v>0</v>
      </c>
      <c r="AR606" s="493" t="n">
        <v>0</v>
      </c>
      <c r="AS606" s="493" t="n">
        <v>0</v>
      </c>
      <c r="AT606" s="493" t="n">
        <v>0</v>
      </c>
      <c r="AU606" s="493" t="n">
        <v>0</v>
      </c>
      <c r="AV606" s="493" t="n">
        <v>0</v>
      </c>
      <c r="AW606" s="493" t="n">
        <v>0</v>
      </c>
      <c r="AX606" s="493" t="n">
        <v>0</v>
      </c>
      <c r="AY606" s="493" t="n">
        <v>0</v>
      </c>
      <c r="AZ606" s="493" t="n">
        <v>0</v>
      </c>
      <c r="BA606" s="493" t="n">
        <v>0</v>
      </c>
      <c r="BB606" s="493" t="n">
        <v>0</v>
      </c>
      <c r="BC606" s="493" t="n">
        <v>0</v>
      </c>
      <c r="BD606" s="493" t="n">
        <v>0</v>
      </c>
      <c r="BE606" s="493" t="n">
        <v>0</v>
      </c>
      <c r="BF606" s="493" t="n">
        <v>0</v>
      </c>
      <c r="BG606" s="493" t="n">
        <v>0</v>
      </c>
      <c r="BH606" s="493" t="n">
        <v>0</v>
      </c>
      <c r="BI606" s="493" t="n">
        <v>0</v>
      </c>
      <c r="BJ606" s="493" t="n">
        <v>0</v>
      </c>
      <c r="BK606" s="493" t="n">
        <v>0</v>
      </c>
      <c r="BL606" s="493" t="n">
        <v>0</v>
      </c>
      <c r="BM606" s="493" t="n">
        <v>0</v>
      </c>
      <c r="BN606" s="493" t="n">
        <v>0</v>
      </c>
      <c r="BO606" s="493" t="n">
        <v>0</v>
      </c>
      <c r="BP606" s="493" t="n">
        <v>0</v>
      </c>
      <c r="BQ606" s="493" t="n">
        <v>0</v>
      </c>
      <c r="BR606" s="493" t="n">
        <v>0</v>
      </c>
      <c r="BS606" s="493" t="n">
        <v>0</v>
      </c>
      <c r="BT606" s="493" t="n">
        <v>0</v>
      </c>
      <c r="BU606" s="493" t="n">
        <v>0</v>
      </c>
      <c r="BV606" s="493" t="n">
        <v>0</v>
      </c>
      <c r="BW606" s="493" t="n">
        <v>0</v>
      </c>
    </row>
    <row r="607">
      <c r="A607" t="inlineStr">
        <is>
          <t>[C9C] ANGIOTENSIN-II 길항제 (단일)</t>
        </is>
      </c>
      <c r="B607" t="inlineStr">
        <is>
          <t>넥스팜</t>
        </is>
      </c>
      <c r="C607" t="inlineStr">
        <is>
          <t>코자릴</t>
        </is>
      </c>
      <c r="D607" t="inlineStr">
        <is>
          <t>넥스팜</t>
        </is>
      </c>
      <c r="E607" t="inlineStr">
        <is>
          <t>losartan potassium</t>
        </is>
      </c>
      <c r="F607" t="inlineStr">
        <is>
          <t>종합병원</t>
        </is>
      </c>
      <c r="G607" t="inlineStr">
        <is>
          <t>Generic</t>
        </is>
      </c>
      <c r="H607" s="493" t="n">
        <v>0</v>
      </c>
      <c r="I607" s="493" t="n">
        <v>0</v>
      </c>
      <c r="J607" s="493" t="n">
        <v>0</v>
      </c>
      <c r="K607" s="493" t="n">
        <v>0</v>
      </c>
      <c r="L607" s="493" t="n">
        <v>93</v>
      </c>
      <c r="M607" s="493" t="n">
        <v>342.6</v>
      </c>
      <c r="N607" s="493" t="n">
        <v>0</v>
      </c>
      <c r="O607" s="493" t="n">
        <v>0</v>
      </c>
      <c r="P607" s="493" t="n">
        <v>0</v>
      </c>
      <c r="Q607" s="493" t="n">
        <v>0</v>
      </c>
      <c r="R607" s="493" t="n">
        <v>0</v>
      </c>
      <c r="S607" s="493" t="n">
        <v>0</v>
      </c>
      <c r="T607" s="493" t="n">
        <v>0</v>
      </c>
      <c r="U607" s="493" t="n">
        <v>0</v>
      </c>
      <c r="V607" s="493" t="n">
        <v>0</v>
      </c>
      <c r="W607" s="493" t="n">
        <v>0</v>
      </c>
      <c r="X607" s="493" t="n">
        <v>0</v>
      </c>
      <c r="Y607" s="493" t="n">
        <v>0</v>
      </c>
      <c r="Z607" s="493" t="n">
        <v>0</v>
      </c>
      <c r="AA607" s="493" t="n">
        <v>0</v>
      </c>
      <c r="AB607" s="493" t="n">
        <v>0</v>
      </c>
      <c r="AC607" s="493" t="n">
        <v>0</v>
      </c>
      <c r="AD607" s="493" t="n">
        <v>0</v>
      </c>
      <c r="AE607" s="493" t="n">
        <v>0</v>
      </c>
      <c r="AF607" s="493" t="n">
        <v>0</v>
      </c>
      <c r="AG607" s="493" t="n">
        <v>0</v>
      </c>
      <c r="AH607" s="493" t="n">
        <v>0</v>
      </c>
      <c r="AI607" s="493" t="n">
        <v>0</v>
      </c>
      <c r="AJ607" s="493" t="n">
        <v>0</v>
      </c>
      <c r="AK607" s="493" t="n">
        <v>0</v>
      </c>
      <c r="AL607" s="493" t="n">
        <v>0</v>
      </c>
      <c r="AM607" s="493" t="n">
        <v>0</v>
      </c>
      <c r="AN607" s="493" t="n">
        <v>0</v>
      </c>
      <c r="AO607" s="493" t="n">
        <v>0</v>
      </c>
      <c r="AP607" s="493" t="n">
        <v>0</v>
      </c>
      <c r="AQ607" s="493" t="n">
        <v>0</v>
      </c>
      <c r="AR607" s="493" t="n">
        <v>0</v>
      </c>
      <c r="AS607" s="493" t="n">
        <v>0</v>
      </c>
      <c r="AT607" s="493" t="n">
        <v>0</v>
      </c>
      <c r="AU607" s="493" t="n">
        <v>0</v>
      </c>
      <c r="AV607" s="493" t="n">
        <v>0</v>
      </c>
      <c r="AW607" s="493" t="n">
        <v>0</v>
      </c>
      <c r="AX607" s="493" t="n">
        <v>0</v>
      </c>
      <c r="AY607" s="493" t="n">
        <v>0</v>
      </c>
      <c r="AZ607" s="493" t="n">
        <v>0</v>
      </c>
      <c r="BA607" s="493" t="n">
        <v>0</v>
      </c>
      <c r="BB607" s="493" t="n">
        <v>0</v>
      </c>
      <c r="BC607" s="493" t="n">
        <v>0</v>
      </c>
      <c r="BD607" s="493" t="n">
        <v>0</v>
      </c>
      <c r="BE607" s="493" t="n">
        <v>0</v>
      </c>
      <c r="BF607" s="493" t="n">
        <v>0</v>
      </c>
      <c r="BG607" s="493" t="n">
        <v>0</v>
      </c>
      <c r="BH607" s="493" t="n">
        <v>0</v>
      </c>
      <c r="BI607" s="493" t="n">
        <v>0</v>
      </c>
      <c r="BJ607" s="493" t="n">
        <v>0</v>
      </c>
      <c r="BK607" s="493" t="n">
        <v>0</v>
      </c>
      <c r="BL607" s="493" t="n">
        <v>0</v>
      </c>
      <c r="BM607" s="493" t="n">
        <v>0</v>
      </c>
      <c r="BN607" s="493" t="n">
        <v>0</v>
      </c>
      <c r="BO607" s="493" t="n">
        <v>0</v>
      </c>
      <c r="BP607" s="493" t="n">
        <v>0</v>
      </c>
      <c r="BQ607" s="493" t="n">
        <v>0</v>
      </c>
      <c r="BR607" s="493" t="n">
        <v>0</v>
      </c>
      <c r="BS607" s="493" t="n">
        <v>0</v>
      </c>
      <c r="BT607" s="493" t="n">
        <v>0</v>
      </c>
      <c r="BU607" s="493" t="n">
        <v>0</v>
      </c>
      <c r="BV607" s="493" t="n">
        <v>0</v>
      </c>
      <c r="BW607" s="493" t="n">
        <v>0</v>
      </c>
    </row>
    <row r="608">
      <c r="A608" t="inlineStr">
        <is>
          <t>[C9C] ANGIOTENSIN-II 길항제 (단일)</t>
        </is>
      </c>
      <c r="B608" t="inlineStr">
        <is>
          <t>넥스팜</t>
        </is>
      </c>
      <c r="C608" t="inlineStr">
        <is>
          <t>코자릴</t>
        </is>
      </c>
      <c r="D608" t="inlineStr">
        <is>
          <t>넥스팜</t>
        </is>
      </c>
      <c r="E608" t="inlineStr">
        <is>
          <t>losartan potassium</t>
        </is>
      </c>
      <c r="F608" t="inlineStr">
        <is>
          <t>병원</t>
        </is>
      </c>
      <c r="G608" t="inlineStr">
        <is>
          <t>Generic</t>
        </is>
      </c>
      <c r="H608" s="493" t="n">
        <v>8171.05</v>
      </c>
      <c r="I608" s="493" t="n">
        <v>8679.620000000001</v>
      </c>
      <c r="J608" s="493" t="n">
        <v>11700.82</v>
      </c>
      <c r="K608" s="493" t="n">
        <v>8558.639999999999</v>
      </c>
      <c r="L608" s="493" t="n">
        <v>9921.67</v>
      </c>
      <c r="M608" s="493" t="n">
        <v>7314.1</v>
      </c>
      <c r="N608" s="493" t="n">
        <v>6953.24</v>
      </c>
      <c r="O608" s="493" t="n">
        <v>7997.17</v>
      </c>
      <c r="P608" s="493" t="n">
        <v>6645.88</v>
      </c>
      <c r="Q608" s="493" t="n">
        <v>4757.48</v>
      </c>
      <c r="R608" s="493" t="n">
        <v>9130.110000000001</v>
      </c>
      <c r="S608" s="493" t="n">
        <v>1478.5</v>
      </c>
      <c r="T608" s="493" t="n">
        <v>0</v>
      </c>
      <c r="U608" s="493" t="n">
        <v>0</v>
      </c>
      <c r="V608" s="493" t="n">
        <v>0</v>
      </c>
      <c r="W608" s="493" t="n">
        <v>0</v>
      </c>
      <c r="X608" s="493" t="n">
        <v>0</v>
      </c>
      <c r="Y608" s="493" t="n">
        <v>0</v>
      </c>
      <c r="Z608" s="493" t="n">
        <v>0</v>
      </c>
      <c r="AA608" s="493" t="n">
        <v>0</v>
      </c>
      <c r="AB608" s="493" t="n">
        <v>0</v>
      </c>
      <c r="AC608" s="493" t="n">
        <v>0</v>
      </c>
      <c r="AD608" s="493" t="n">
        <v>0</v>
      </c>
      <c r="AE608" s="493" t="n">
        <v>0</v>
      </c>
      <c r="AF608" s="493" t="n">
        <v>0</v>
      </c>
      <c r="AG608" s="493" t="n">
        <v>0</v>
      </c>
      <c r="AH608" s="493" t="n">
        <v>0</v>
      </c>
      <c r="AI608" s="493" t="n">
        <v>0</v>
      </c>
      <c r="AJ608" s="493" t="n">
        <v>0</v>
      </c>
      <c r="AK608" s="493" t="n">
        <v>0</v>
      </c>
      <c r="AL608" s="493" t="n">
        <v>0</v>
      </c>
      <c r="AM608" s="493" t="n">
        <v>0</v>
      </c>
      <c r="AN608" s="493" t="n">
        <v>0</v>
      </c>
      <c r="AO608" s="493" t="n">
        <v>0</v>
      </c>
      <c r="AP608" s="493" t="n">
        <v>0</v>
      </c>
      <c r="AQ608" s="493" t="n">
        <v>0</v>
      </c>
      <c r="AR608" s="493" t="n">
        <v>0</v>
      </c>
      <c r="AS608" s="493" t="n">
        <v>0</v>
      </c>
      <c r="AT608" s="493" t="n">
        <v>0</v>
      </c>
      <c r="AU608" s="493" t="n">
        <v>0</v>
      </c>
      <c r="AV608" s="493" t="n">
        <v>0</v>
      </c>
      <c r="AW608" s="493" t="n">
        <v>0</v>
      </c>
      <c r="AX608" s="493" t="n">
        <v>0</v>
      </c>
      <c r="AY608" s="493" t="n">
        <v>0</v>
      </c>
      <c r="AZ608" s="493" t="n">
        <v>0</v>
      </c>
      <c r="BA608" s="493" t="n">
        <v>0</v>
      </c>
      <c r="BB608" s="493" t="n">
        <v>0</v>
      </c>
      <c r="BC608" s="493" t="n">
        <v>0</v>
      </c>
      <c r="BD608" s="493" t="n">
        <v>0</v>
      </c>
      <c r="BE608" s="493" t="n">
        <v>0</v>
      </c>
      <c r="BF608" s="493" t="n">
        <v>0</v>
      </c>
      <c r="BG608" s="493" t="n">
        <v>0</v>
      </c>
      <c r="BH608" s="493" t="n">
        <v>0</v>
      </c>
      <c r="BI608" s="493" t="n">
        <v>0</v>
      </c>
      <c r="BJ608" s="493" t="n">
        <v>0</v>
      </c>
      <c r="BK608" s="493" t="n">
        <v>0</v>
      </c>
      <c r="BL608" s="493" t="n">
        <v>0</v>
      </c>
      <c r="BM608" s="493" t="n">
        <v>0</v>
      </c>
      <c r="BN608" s="493" t="n">
        <v>0</v>
      </c>
      <c r="BO608" s="493" t="n">
        <v>0</v>
      </c>
      <c r="BP608" s="493" t="n">
        <v>0</v>
      </c>
      <c r="BQ608" s="493" t="n">
        <v>0</v>
      </c>
      <c r="BR608" s="493" t="n">
        <v>0</v>
      </c>
      <c r="BS608" s="493" t="n">
        <v>0</v>
      </c>
      <c r="BT608" s="493" t="n">
        <v>0</v>
      </c>
      <c r="BU608" s="493" t="n">
        <v>0</v>
      </c>
      <c r="BV608" s="493" t="n">
        <v>0</v>
      </c>
      <c r="BW608" s="493" t="n">
        <v>0</v>
      </c>
    </row>
    <row r="609">
      <c r="A609" t="inlineStr">
        <is>
          <t>[C9C] ANGIOTENSIN-II 길항제 (단일)</t>
        </is>
      </c>
      <c r="B609" t="inlineStr">
        <is>
          <t>넥스팜</t>
        </is>
      </c>
      <c r="C609" t="inlineStr">
        <is>
          <t>코자릴</t>
        </is>
      </c>
      <c r="D609" t="inlineStr">
        <is>
          <t>넥스팜</t>
        </is>
      </c>
      <c r="E609" t="inlineStr">
        <is>
          <t>losartan potassium</t>
        </is>
      </c>
      <c r="F609" t="inlineStr">
        <is>
          <t>의원</t>
        </is>
      </c>
      <c r="G609" t="inlineStr">
        <is>
          <t>Generic</t>
        </is>
      </c>
      <c r="H609" s="493" t="n">
        <v>32190.1</v>
      </c>
      <c r="I609" s="493" t="n">
        <v>31726.79</v>
      </c>
      <c r="J609" s="493" t="n">
        <v>33246.11</v>
      </c>
      <c r="K609" s="493" t="n">
        <v>30278.74</v>
      </c>
      <c r="L609" s="493" t="n">
        <v>31798.85</v>
      </c>
      <c r="M609" s="493" t="n">
        <v>28310.97</v>
      </c>
      <c r="N609" s="493" t="n">
        <v>33925.1</v>
      </c>
      <c r="O609" s="493" t="n">
        <v>30467.54</v>
      </c>
      <c r="P609" s="493" t="n">
        <v>31801.01</v>
      </c>
      <c r="Q609" s="493" t="n">
        <v>35707.97</v>
      </c>
      <c r="R609" s="493" t="n">
        <v>32900.81</v>
      </c>
      <c r="S609" s="493" t="n">
        <v>6496.46</v>
      </c>
      <c r="T609" s="493" t="n">
        <v>0</v>
      </c>
      <c r="U609" s="493" t="n">
        <v>0</v>
      </c>
      <c r="V609" s="493" t="n">
        <v>0</v>
      </c>
      <c r="W609" s="493" t="n">
        <v>0</v>
      </c>
      <c r="X609" s="493" t="n">
        <v>0</v>
      </c>
      <c r="Y609" s="493" t="n">
        <v>0</v>
      </c>
      <c r="Z609" s="493" t="n">
        <v>0</v>
      </c>
      <c r="AA609" s="493" t="n">
        <v>0</v>
      </c>
      <c r="AB609" s="493" t="n">
        <v>0</v>
      </c>
      <c r="AC609" s="493" t="n">
        <v>0</v>
      </c>
      <c r="AD609" s="493" t="n">
        <v>0</v>
      </c>
      <c r="AE609" s="493" t="n">
        <v>0</v>
      </c>
      <c r="AF609" s="493" t="n">
        <v>0</v>
      </c>
      <c r="AG609" s="493" t="n">
        <v>0</v>
      </c>
      <c r="AH609" s="493" t="n">
        <v>0</v>
      </c>
      <c r="AI609" s="493" t="n">
        <v>0</v>
      </c>
      <c r="AJ609" s="493" t="n">
        <v>0</v>
      </c>
      <c r="AK609" s="493" t="n">
        <v>0</v>
      </c>
      <c r="AL609" s="493" t="n">
        <v>0</v>
      </c>
      <c r="AM609" s="493" t="n">
        <v>0</v>
      </c>
      <c r="AN609" s="493" t="n">
        <v>0</v>
      </c>
      <c r="AO609" s="493" t="n">
        <v>0</v>
      </c>
      <c r="AP609" s="493" t="n">
        <v>0</v>
      </c>
      <c r="AQ609" s="493" t="n">
        <v>0</v>
      </c>
      <c r="AR609" s="493" t="n">
        <v>0</v>
      </c>
      <c r="AS609" s="493" t="n">
        <v>0</v>
      </c>
      <c r="AT609" s="493" t="n">
        <v>0</v>
      </c>
      <c r="AU609" s="493" t="n">
        <v>0</v>
      </c>
      <c r="AV609" s="493" t="n">
        <v>0</v>
      </c>
      <c r="AW609" s="493" t="n">
        <v>0</v>
      </c>
      <c r="AX609" s="493" t="n">
        <v>0</v>
      </c>
      <c r="AY609" s="493" t="n">
        <v>0</v>
      </c>
      <c r="AZ609" s="493" t="n">
        <v>0</v>
      </c>
      <c r="BA609" s="493" t="n">
        <v>0</v>
      </c>
      <c r="BB609" s="493" t="n">
        <v>0</v>
      </c>
      <c r="BC609" s="493" t="n">
        <v>0</v>
      </c>
      <c r="BD609" s="493" t="n">
        <v>0</v>
      </c>
      <c r="BE609" s="493" t="n">
        <v>0</v>
      </c>
      <c r="BF609" s="493" t="n">
        <v>0</v>
      </c>
      <c r="BG609" s="493" t="n">
        <v>0</v>
      </c>
      <c r="BH609" s="493" t="n">
        <v>0</v>
      </c>
      <c r="BI609" s="493" t="n">
        <v>0</v>
      </c>
      <c r="BJ609" s="493" t="n">
        <v>0</v>
      </c>
      <c r="BK609" s="493" t="n">
        <v>0</v>
      </c>
      <c r="BL609" s="493" t="n">
        <v>0</v>
      </c>
      <c r="BM609" s="493" t="n">
        <v>0</v>
      </c>
      <c r="BN609" s="493" t="n">
        <v>0</v>
      </c>
      <c r="BO609" s="493" t="n">
        <v>0</v>
      </c>
      <c r="BP609" s="493" t="n">
        <v>0</v>
      </c>
      <c r="BQ609" s="493" t="n">
        <v>0</v>
      </c>
      <c r="BR609" s="493" t="n">
        <v>0</v>
      </c>
      <c r="BS609" s="493" t="n">
        <v>0</v>
      </c>
      <c r="BT609" s="493" t="n">
        <v>0</v>
      </c>
      <c r="BU609" s="493" t="n">
        <v>0</v>
      </c>
      <c r="BV609" s="493" t="n">
        <v>0</v>
      </c>
      <c r="BW609" s="493" t="n">
        <v>0</v>
      </c>
    </row>
    <row r="610">
      <c r="A610" t="inlineStr">
        <is>
          <t>[C9C] ANGIOTENSIN-II 길항제 (단일)</t>
        </is>
      </c>
      <c r="B610" t="inlineStr">
        <is>
          <t>넥스팜</t>
        </is>
      </c>
      <c r="C610" t="inlineStr">
        <is>
          <t>코자릴</t>
        </is>
      </c>
      <c r="D610" t="inlineStr">
        <is>
          <t>넥스팜</t>
        </is>
      </c>
      <c r="E610" t="inlineStr">
        <is>
          <t>losartan potassium</t>
        </is>
      </c>
      <c r="F610" t="inlineStr">
        <is>
          <t>보건소</t>
        </is>
      </c>
      <c r="G610" t="inlineStr">
        <is>
          <t>Generic</t>
        </is>
      </c>
      <c r="H610" s="493" t="n">
        <v>0</v>
      </c>
      <c r="I610" s="493" t="n">
        <v>0</v>
      </c>
      <c r="J610" s="493" t="n">
        <v>705.6</v>
      </c>
      <c r="K610" s="493" t="n">
        <v>203.4</v>
      </c>
      <c r="L610" s="493" t="n">
        <v>422.7</v>
      </c>
      <c r="M610" s="493" t="n">
        <v>0</v>
      </c>
      <c r="N610" s="493" t="n">
        <v>429.6</v>
      </c>
      <c r="O610" s="493" t="n">
        <v>357</v>
      </c>
      <c r="P610" s="493" t="n">
        <v>178.8</v>
      </c>
      <c r="Q610" s="493" t="n">
        <v>279</v>
      </c>
      <c r="R610" s="493" t="n">
        <v>181.8</v>
      </c>
      <c r="S610" s="493" t="n">
        <v>0</v>
      </c>
      <c r="T610" s="493" t="n">
        <v>0</v>
      </c>
      <c r="U610" s="493" t="n">
        <v>0</v>
      </c>
      <c r="V610" s="493" t="n">
        <v>0</v>
      </c>
      <c r="W610" s="493" t="n">
        <v>0</v>
      </c>
      <c r="X610" s="493" t="n">
        <v>0</v>
      </c>
      <c r="Y610" s="493" t="n">
        <v>0</v>
      </c>
      <c r="Z610" s="493" t="n">
        <v>0</v>
      </c>
      <c r="AA610" s="493" t="n">
        <v>0</v>
      </c>
      <c r="AB610" s="493" t="n">
        <v>0</v>
      </c>
      <c r="AC610" s="493" t="n">
        <v>0</v>
      </c>
      <c r="AD610" s="493" t="n">
        <v>0</v>
      </c>
      <c r="AE610" s="493" t="n">
        <v>0</v>
      </c>
      <c r="AF610" s="493" t="n">
        <v>0</v>
      </c>
      <c r="AG610" s="493" t="n">
        <v>0</v>
      </c>
      <c r="AH610" s="493" t="n">
        <v>0</v>
      </c>
      <c r="AI610" s="493" t="n">
        <v>0</v>
      </c>
      <c r="AJ610" s="493" t="n">
        <v>0</v>
      </c>
      <c r="AK610" s="493" t="n">
        <v>0</v>
      </c>
      <c r="AL610" s="493" t="n">
        <v>0</v>
      </c>
      <c r="AM610" s="493" t="n">
        <v>0</v>
      </c>
      <c r="AN610" s="493" t="n">
        <v>0</v>
      </c>
      <c r="AO610" s="493" t="n">
        <v>0</v>
      </c>
      <c r="AP610" s="493" t="n">
        <v>0</v>
      </c>
      <c r="AQ610" s="493" t="n">
        <v>0</v>
      </c>
      <c r="AR610" s="493" t="n">
        <v>0</v>
      </c>
      <c r="AS610" s="493" t="n">
        <v>0</v>
      </c>
      <c r="AT610" s="493" t="n">
        <v>0</v>
      </c>
      <c r="AU610" s="493" t="n">
        <v>0</v>
      </c>
      <c r="AV610" s="493" t="n">
        <v>0</v>
      </c>
      <c r="AW610" s="493" t="n">
        <v>0</v>
      </c>
      <c r="AX610" s="493" t="n">
        <v>0</v>
      </c>
      <c r="AY610" s="493" t="n">
        <v>0</v>
      </c>
      <c r="AZ610" s="493" t="n">
        <v>0</v>
      </c>
      <c r="BA610" s="493" t="n">
        <v>0</v>
      </c>
      <c r="BB610" s="493" t="n">
        <v>0</v>
      </c>
      <c r="BC610" s="493" t="n">
        <v>0</v>
      </c>
      <c r="BD610" s="493" t="n">
        <v>0</v>
      </c>
      <c r="BE610" s="493" t="n">
        <v>0</v>
      </c>
      <c r="BF610" s="493" t="n">
        <v>0</v>
      </c>
      <c r="BG610" s="493" t="n">
        <v>0</v>
      </c>
      <c r="BH610" s="493" t="n">
        <v>0</v>
      </c>
      <c r="BI610" s="493" t="n">
        <v>0</v>
      </c>
      <c r="BJ610" s="493" t="n">
        <v>0</v>
      </c>
      <c r="BK610" s="493" t="n">
        <v>0</v>
      </c>
      <c r="BL610" s="493" t="n">
        <v>0</v>
      </c>
      <c r="BM610" s="493" t="n">
        <v>0</v>
      </c>
      <c r="BN610" s="493" t="n">
        <v>0</v>
      </c>
      <c r="BO610" s="493" t="n">
        <v>0</v>
      </c>
      <c r="BP610" s="493" t="n">
        <v>0</v>
      </c>
      <c r="BQ610" s="493" t="n">
        <v>0</v>
      </c>
      <c r="BR610" s="493" t="n">
        <v>0</v>
      </c>
      <c r="BS610" s="493" t="n">
        <v>0</v>
      </c>
      <c r="BT610" s="493" t="n">
        <v>0</v>
      </c>
      <c r="BU610" s="493" t="n">
        <v>0</v>
      </c>
      <c r="BV610" s="493" t="n">
        <v>0</v>
      </c>
      <c r="BW610" s="493" t="n">
        <v>0</v>
      </c>
    </row>
    <row r="611">
      <c r="A611" t="inlineStr">
        <is>
          <t>[C9C] ANGIOTENSIN-II 길항제 (단일)</t>
        </is>
      </c>
      <c r="B611" t="inlineStr">
        <is>
          <t>넬슨</t>
        </is>
      </c>
      <c r="C611" t="inlineStr">
        <is>
          <t>바오탄</t>
        </is>
      </c>
      <c r="D611" t="inlineStr">
        <is>
          <t>넬슨</t>
        </is>
      </c>
      <c r="E611" t="inlineStr">
        <is>
          <t>valsartan</t>
        </is>
      </c>
      <c r="F611" t="inlineStr">
        <is>
          <t>의원</t>
        </is>
      </c>
      <c r="G611" t="inlineStr">
        <is>
          <t>Generic</t>
        </is>
      </c>
      <c r="H611" s="493" t="n">
        <v>0</v>
      </c>
      <c r="I611" s="493" t="n">
        <v>0</v>
      </c>
      <c r="J611" s="493" t="n">
        <v>0</v>
      </c>
      <c r="K611" s="493" t="n">
        <v>0</v>
      </c>
      <c r="L611" s="493" t="n">
        <v>0</v>
      </c>
      <c r="M611" s="493" t="n">
        <v>1012.2</v>
      </c>
      <c r="N611" s="493" t="n">
        <v>1326</v>
      </c>
      <c r="O611" s="493" t="n">
        <v>1151.4</v>
      </c>
      <c r="P611" s="493" t="n">
        <v>1341</v>
      </c>
      <c r="Q611" s="493" t="n">
        <v>0</v>
      </c>
      <c r="R611" s="493" t="n">
        <v>0</v>
      </c>
      <c r="S611" s="493" t="n">
        <v>0</v>
      </c>
      <c r="T611" s="493" t="n">
        <v>0</v>
      </c>
      <c r="U611" s="493" t="n">
        <v>0</v>
      </c>
      <c r="V611" s="493" t="n">
        <v>0</v>
      </c>
      <c r="W611" s="493" t="n">
        <v>0</v>
      </c>
      <c r="X611" s="493" t="n">
        <v>0</v>
      </c>
      <c r="Y611" s="493" t="n">
        <v>0</v>
      </c>
      <c r="Z611" s="493" t="n">
        <v>0</v>
      </c>
      <c r="AA611" s="493" t="n">
        <v>0</v>
      </c>
      <c r="AB611" s="493" t="n">
        <v>0</v>
      </c>
      <c r="AC611" s="493" t="n">
        <v>0</v>
      </c>
      <c r="AD611" s="493" t="n">
        <v>0</v>
      </c>
      <c r="AE611" s="493" t="n">
        <v>0</v>
      </c>
      <c r="AF611" s="493" t="n">
        <v>0</v>
      </c>
      <c r="AG611" s="493" t="n">
        <v>0</v>
      </c>
      <c r="AH611" s="493" t="n">
        <v>0</v>
      </c>
      <c r="AI611" s="493" t="n">
        <v>0</v>
      </c>
      <c r="AJ611" s="493" t="n">
        <v>0</v>
      </c>
      <c r="AK611" s="493" t="n">
        <v>0</v>
      </c>
      <c r="AL611" s="493" t="n">
        <v>0</v>
      </c>
      <c r="AM611" s="493" t="n">
        <v>0</v>
      </c>
      <c r="AN611" s="493" t="n">
        <v>0</v>
      </c>
      <c r="AO611" s="493" t="n">
        <v>0</v>
      </c>
      <c r="AP611" s="493" t="n">
        <v>0</v>
      </c>
      <c r="AQ611" s="493" t="n">
        <v>0</v>
      </c>
      <c r="AR611" s="493" t="n">
        <v>0</v>
      </c>
      <c r="AS611" s="493" t="n">
        <v>0</v>
      </c>
      <c r="AT611" s="493" t="n">
        <v>0</v>
      </c>
      <c r="AU611" s="493" t="n">
        <v>0</v>
      </c>
      <c r="AV611" s="493" t="n">
        <v>0</v>
      </c>
      <c r="AW611" s="493" t="n">
        <v>0</v>
      </c>
      <c r="AX611" s="493" t="n">
        <v>0</v>
      </c>
      <c r="AY611" s="493" t="n">
        <v>0</v>
      </c>
      <c r="AZ611" s="493" t="n">
        <v>0</v>
      </c>
      <c r="BA611" s="493" t="n">
        <v>0</v>
      </c>
      <c r="BB611" s="493" t="n">
        <v>0</v>
      </c>
      <c r="BC611" s="493" t="n">
        <v>0</v>
      </c>
      <c r="BD611" s="493" t="n">
        <v>0</v>
      </c>
      <c r="BE611" s="493" t="n">
        <v>0</v>
      </c>
      <c r="BF611" s="493" t="n">
        <v>0</v>
      </c>
      <c r="BG611" s="493" t="n">
        <v>0</v>
      </c>
      <c r="BH611" s="493" t="n">
        <v>0</v>
      </c>
      <c r="BI611" s="493" t="n">
        <v>0</v>
      </c>
      <c r="BJ611" s="493" t="n">
        <v>0</v>
      </c>
      <c r="BK611" s="493" t="n">
        <v>0</v>
      </c>
      <c r="BL611" s="493" t="n">
        <v>0</v>
      </c>
      <c r="BM611" s="493" t="n">
        <v>0</v>
      </c>
      <c r="BN611" s="493" t="n">
        <v>0</v>
      </c>
      <c r="BO611" s="493" t="n">
        <v>0</v>
      </c>
      <c r="BP611" s="493" t="n">
        <v>0</v>
      </c>
      <c r="BQ611" s="493" t="n">
        <v>0</v>
      </c>
      <c r="BR611" s="493" t="n">
        <v>0</v>
      </c>
      <c r="BS611" s="493" t="n">
        <v>0</v>
      </c>
      <c r="BT611" s="493" t="n">
        <v>0</v>
      </c>
      <c r="BU611" s="493" t="n">
        <v>0</v>
      </c>
      <c r="BV611" s="493" t="n">
        <v>0</v>
      </c>
      <c r="BW611" s="493" t="n">
        <v>0</v>
      </c>
    </row>
    <row r="612">
      <c r="A612" t="inlineStr">
        <is>
          <t>[C9C] ANGIOTENSIN-II 길항제 (단일)</t>
        </is>
      </c>
      <c r="B612" t="inlineStr">
        <is>
          <t>노바티스</t>
        </is>
      </c>
      <c r="C612" t="inlineStr">
        <is>
          <t>디오반</t>
        </is>
      </c>
      <c r="D612" t="inlineStr">
        <is>
          <t>노바티스</t>
        </is>
      </c>
      <c r="E612" t="inlineStr">
        <is>
          <t>valsartan</t>
        </is>
      </c>
      <c r="F612" t="inlineStr">
        <is>
          <t>상급종합병원</t>
        </is>
      </c>
      <c r="G612" t="inlineStr">
        <is>
          <t>Original</t>
        </is>
      </c>
      <c r="H612" s="493" t="n">
        <v>1715825.3</v>
      </c>
      <c r="I612" s="493" t="n">
        <v>1640302.4</v>
      </c>
      <c r="J612" s="493" t="n">
        <v>2079658.31</v>
      </c>
      <c r="K612" s="493" t="n">
        <v>1889121.16</v>
      </c>
      <c r="L612" s="493" t="n">
        <v>1918716.18</v>
      </c>
      <c r="M612" s="493" t="n">
        <v>2066301.17</v>
      </c>
      <c r="N612" s="493" t="n">
        <v>2010800.8</v>
      </c>
      <c r="O612" s="493" t="n">
        <v>1763103.83</v>
      </c>
      <c r="P612" s="493" t="n">
        <v>1965030.12</v>
      </c>
      <c r="Q612" s="493" t="n">
        <v>1867193.48</v>
      </c>
      <c r="R612" s="493" t="n">
        <v>2165808.99</v>
      </c>
      <c r="S612" s="493" t="n">
        <v>2164140.43</v>
      </c>
      <c r="T612" s="493" t="n">
        <v>1877763.51</v>
      </c>
      <c r="U612" s="493" t="n">
        <v>1917627.75</v>
      </c>
      <c r="V612" s="493" t="n">
        <v>1963175.42</v>
      </c>
      <c r="W612" s="493" t="n">
        <v>1940253.96</v>
      </c>
      <c r="X612" s="493" t="n">
        <v>2075531.35</v>
      </c>
      <c r="Y612" s="493" t="n">
        <v>2268833.63</v>
      </c>
      <c r="Z612" s="493" t="n">
        <v>2009758.3</v>
      </c>
      <c r="AA612" s="493" t="n">
        <v>2076339.36</v>
      </c>
      <c r="AB612" s="493" t="n">
        <v>2066244.73</v>
      </c>
      <c r="AC612" s="493" t="n">
        <v>2095364.35</v>
      </c>
      <c r="AD612" s="493" t="n">
        <v>2302898.07</v>
      </c>
      <c r="AE612" s="493" t="n">
        <v>2231021.42</v>
      </c>
      <c r="AF612" s="493" t="n">
        <v>2127228.81</v>
      </c>
      <c r="AG612" s="493" t="n">
        <v>2078687.66</v>
      </c>
      <c r="AH612" s="493" t="n">
        <v>2244587.72</v>
      </c>
      <c r="AI612" s="493" t="n">
        <v>2328480.8</v>
      </c>
      <c r="AJ612" s="493" t="n">
        <v>2163085.76</v>
      </c>
      <c r="AK612" s="493" t="n">
        <v>2268585.57</v>
      </c>
      <c r="AL612" s="493" t="n">
        <v>2240727.6</v>
      </c>
      <c r="AM612" s="493" t="n">
        <v>2173214.65</v>
      </c>
      <c r="AN612" s="493" t="n">
        <v>2134220.84</v>
      </c>
      <c r="AO612" s="493" t="n">
        <v>2415252.15</v>
      </c>
      <c r="AP612" s="493" t="n">
        <v>2186899.36</v>
      </c>
      <c r="AQ612" s="493" t="n">
        <v>2182340.6</v>
      </c>
      <c r="AR612" s="493" t="n">
        <v>2377357.51</v>
      </c>
      <c r="AS612" s="493" t="n">
        <v>2173603.65</v>
      </c>
      <c r="AT612" s="493" t="n">
        <v>2211182.36</v>
      </c>
      <c r="AU612" s="493" t="n">
        <v>2347492.21</v>
      </c>
      <c r="AV612" s="493" t="n">
        <v>2378341.55</v>
      </c>
      <c r="AW612" s="493" t="n">
        <v>2106691.61</v>
      </c>
      <c r="AX612" s="493" t="n">
        <v>2499944.41</v>
      </c>
      <c r="AY612" s="493" t="n">
        <v>2187349.33</v>
      </c>
      <c r="AZ612" s="493" t="n">
        <v>2274894.4</v>
      </c>
      <c r="BA612" s="493" t="n">
        <v>2441823.05</v>
      </c>
      <c r="BB612" s="493" t="n">
        <v>2409830.47</v>
      </c>
      <c r="BC612" s="493" t="n">
        <v>2489685.48</v>
      </c>
      <c r="BD612" s="493" t="n">
        <v>2256835.16</v>
      </c>
      <c r="BE612" s="493" t="n">
        <v>2198208.53</v>
      </c>
      <c r="BF612" s="493" t="n">
        <v>2352124.54</v>
      </c>
      <c r="BG612" s="493" t="n">
        <v>2376904.85</v>
      </c>
      <c r="BH612" s="493" t="n">
        <v>2251027.98</v>
      </c>
      <c r="BI612" s="493" t="n">
        <v>2155272.28</v>
      </c>
      <c r="BJ612" s="493" t="n">
        <v>2294013.39</v>
      </c>
      <c r="BK612" s="493" t="n">
        <v>2038825.64</v>
      </c>
      <c r="BL612" s="493" t="n">
        <v>2176263.03</v>
      </c>
      <c r="BM612" s="493" t="n">
        <v>2044973.78</v>
      </c>
      <c r="BN612" s="493" t="n">
        <v>2141143.44</v>
      </c>
      <c r="BO612" s="493" t="n">
        <v>2325879.05</v>
      </c>
      <c r="BP612" s="493" t="n">
        <v>2223671.07</v>
      </c>
      <c r="BQ612" s="493" t="n">
        <v>1955900.85</v>
      </c>
      <c r="BR612" s="493" t="n">
        <v>2208746.41</v>
      </c>
      <c r="BS612" s="493" t="n">
        <v>2422144.3</v>
      </c>
      <c r="BT612" s="493" t="n">
        <v>2136802.54</v>
      </c>
      <c r="BU612" s="493" t="n">
        <v>2198251.85</v>
      </c>
      <c r="BV612" s="493" t="n">
        <v>2392405.47</v>
      </c>
      <c r="BW612" s="493" t="n">
        <v>2226475.96</v>
      </c>
    </row>
    <row r="613">
      <c r="A613" t="inlineStr">
        <is>
          <t>[C9C] ANGIOTENSIN-II 길항제 (단일)</t>
        </is>
      </c>
      <c r="B613" t="inlineStr">
        <is>
          <t>노바티스</t>
        </is>
      </c>
      <c r="C613" t="inlineStr">
        <is>
          <t>디오반</t>
        </is>
      </c>
      <c r="D613" t="inlineStr">
        <is>
          <t>노바티스</t>
        </is>
      </c>
      <c r="E613" t="inlineStr">
        <is>
          <t>valsartan</t>
        </is>
      </c>
      <c r="F613" t="inlineStr">
        <is>
          <t>종합병원</t>
        </is>
      </c>
      <c r="G613" t="inlineStr">
        <is>
          <t>Original</t>
        </is>
      </c>
      <c r="H613" s="493" t="n">
        <v>1399655.38</v>
      </c>
      <c r="I613" s="493" t="n">
        <v>1348442.31</v>
      </c>
      <c r="J613" s="493" t="n">
        <v>1597876.38</v>
      </c>
      <c r="K613" s="493" t="n">
        <v>1584030.66</v>
      </c>
      <c r="L613" s="493" t="n">
        <v>1395635.37</v>
      </c>
      <c r="M613" s="493" t="n">
        <v>1623002.81</v>
      </c>
      <c r="N613" s="493" t="n">
        <v>1559829.19</v>
      </c>
      <c r="O613" s="493" t="n">
        <v>1481591.06</v>
      </c>
      <c r="P613" s="493" t="n">
        <v>1559588.62</v>
      </c>
      <c r="Q613" s="493" t="n">
        <v>1586800.47</v>
      </c>
      <c r="R613" s="493" t="n">
        <v>1631827.5</v>
      </c>
      <c r="S613" s="493" t="n">
        <v>1779060.35</v>
      </c>
      <c r="T613" s="493" t="n">
        <v>1645463.5</v>
      </c>
      <c r="U613" s="493" t="n">
        <v>1527162.1</v>
      </c>
      <c r="V613" s="493" t="n">
        <v>1774921.4</v>
      </c>
      <c r="W613" s="493" t="n">
        <v>1697480.85</v>
      </c>
      <c r="X613" s="493" t="n">
        <v>1671829.03</v>
      </c>
      <c r="Y613" s="493" t="n">
        <v>1692887.38</v>
      </c>
      <c r="Z613" s="493" t="n">
        <v>1644084.24</v>
      </c>
      <c r="AA613" s="493" t="n">
        <v>1708202.91</v>
      </c>
      <c r="AB613" s="493" t="n">
        <v>1705735</v>
      </c>
      <c r="AC613" s="493" t="n">
        <v>1670308.24</v>
      </c>
      <c r="AD613" s="493" t="n">
        <v>1721580.02</v>
      </c>
      <c r="AE613" s="493" t="n">
        <v>1776526.28</v>
      </c>
      <c r="AF613" s="493" t="n">
        <v>1685703.92</v>
      </c>
      <c r="AG613" s="493" t="n">
        <v>1643306.61</v>
      </c>
      <c r="AH613" s="493" t="n">
        <v>1822582.69</v>
      </c>
      <c r="AI613" s="493" t="n">
        <v>1674073.67</v>
      </c>
      <c r="AJ613" s="493" t="n">
        <v>1762983.3</v>
      </c>
      <c r="AK613" s="493" t="n">
        <v>1834158.4</v>
      </c>
      <c r="AL613" s="493" t="n">
        <v>1705075.88</v>
      </c>
      <c r="AM613" s="493" t="n">
        <v>1883300.43</v>
      </c>
      <c r="AN613" s="493" t="n">
        <v>1690634.12</v>
      </c>
      <c r="AO613" s="493" t="n">
        <v>1769486.03</v>
      </c>
      <c r="AP613" s="493" t="n">
        <v>1833766.73</v>
      </c>
      <c r="AQ613" s="493" t="n">
        <v>1741077.14</v>
      </c>
      <c r="AR613" s="493" t="n">
        <v>1824592.38</v>
      </c>
      <c r="AS613" s="493" t="n">
        <v>1610280.91</v>
      </c>
      <c r="AT613" s="493" t="n">
        <v>1629596.37</v>
      </c>
      <c r="AU613" s="493" t="n">
        <v>1758747.96</v>
      </c>
      <c r="AV613" s="493" t="n">
        <v>1697517.18</v>
      </c>
      <c r="AW613" s="493" t="n">
        <v>1619995.12</v>
      </c>
      <c r="AX613" s="493" t="n">
        <v>1827729.2</v>
      </c>
      <c r="AY613" s="493" t="n">
        <v>1723675.3</v>
      </c>
      <c r="AZ613" s="493" t="n">
        <v>1608145.26</v>
      </c>
      <c r="BA613" s="493" t="n">
        <v>1723765.09</v>
      </c>
      <c r="BB613" s="493" t="n">
        <v>1669291.35</v>
      </c>
      <c r="BC613" s="493" t="n">
        <v>1846993.07</v>
      </c>
      <c r="BD613" s="493" t="n">
        <v>1690309.71</v>
      </c>
      <c r="BE613" s="493" t="n">
        <v>1658092.14</v>
      </c>
      <c r="BF613" s="493" t="n">
        <v>1642830.1</v>
      </c>
      <c r="BG613" s="493" t="n">
        <v>1731960.5</v>
      </c>
      <c r="BH613" s="493" t="n">
        <v>1629626.66</v>
      </c>
      <c r="BI613" s="493" t="n">
        <v>1600033.63</v>
      </c>
      <c r="BJ613" s="493" t="n">
        <v>1766196.53</v>
      </c>
      <c r="BK613" s="493" t="n">
        <v>1640779.19</v>
      </c>
      <c r="BL613" s="493" t="n">
        <v>1848747.66</v>
      </c>
      <c r="BM613" s="493" t="n">
        <v>1626984.25</v>
      </c>
      <c r="BN613" s="493" t="n">
        <v>1664714.45</v>
      </c>
      <c r="BO613" s="493" t="n">
        <v>1865198</v>
      </c>
      <c r="BP613" s="493" t="n">
        <v>1772959.85</v>
      </c>
      <c r="BQ613" s="493" t="n">
        <v>1662845.58</v>
      </c>
      <c r="BR613" s="493" t="n">
        <v>1849195.76</v>
      </c>
      <c r="BS613" s="493" t="n">
        <v>1860691.64</v>
      </c>
      <c r="BT613" s="493" t="n">
        <v>1663490.41</v>
      </c>
      <c r="BU613" s="493" t="n">
        <v>1851606.43</v>
      </c>
      <c r="BV613" s="493" t="n">
        <v>1865126.84</v>
      </c>
      <c r="BW613" s="493" t="n">
        <v>1836420.73</v>
      </c>
    </row>
    <row r="614">
      <c r="A614" t="inlineStr">
        <is>
          <t>[C9C] ANGIOTENSIN-II 길항제 (단일)</t>
        </is>
      </c>
      <c r="B614" t="inlineStr">
        <is>
          <t>노바티스</t>
        </is>
      </c>
      <c r="C614" t="inlineStr">
        <is>
          <t>디오반</t>
        </is>
      </c>
      <c r="D614" t="inlineStr">
        <is>
          <t>노바티스</t>
        </is>
      </c>
      <c r="E614" t="inlineStr">
        <is>
          <t>valsartan</t>
        </is>
      </c>
      <c r="F614" t="inlineStr">
        <is>
          <t>병원</t>
        </is>
      </c>
      <c r="G614" t="inlineStr">
        <is>
          <t>Original</t>
        </is>
      </c>
      <c r="H614" s="493" t="n">
        <v>293628.66</v>
      </c>
      <c r="I614" s="493" t="n">
        <v>256802.16</v>
      </c>
      <c r="J614" s="493" t="n">
        <v>304960.9</v>
      </c>
      <c r="K614" s="493" t="n">
        <v>263349.59</v>
      </c>
      <c r="L614" s="493" t="n">
        <v>249228.24</v>
      </c>
      <c r="M614" s="493" t="n">
        <v>268338.23</v>
      </c>
      <c r="N614" s="493" t="n">
        <v>271556.54</v>
      </c>
      <c r="O614" s="493" t="n">
        <v>255726.61</v>
      </c>
      <c r="P614" s="493" t="n">
        <v>269004.15</v>
      </c>
      <c r="Q614" s="493" t="n">
        <v>272403.35</v>
      </c>
      <c r="R614" s="493" t="n">
        <v>275040.76</v>
      </c>
      <c r="S614" s="493" t="n">
        <v>288387.85</v>
      </c>
      <c r="T614" s="493" t="n">
        <v>255774.94</v>
      </c>
      <c r="U614" s="493" t="n">
        <v>259806.74</v>
      </c>
      <c r="V614" s="493" t="n">
        <v>272000.57</v>
      </c>
      <c r="W614" s="493" t="n">
        <v>266430.63</v>
      </c>
      <c r="X614" s="493" t="n">
        <v>292732.46</v>
      </c>
      <c r="Y614" s="493" t="n">
        <v>276815.76</v>
      </c>
      <c r="Z614" s="493" t="n">
        <v>270647.14</v>
      </c>
      <c r="AA614" s="493" t="n">
        <v>283522.31</v>
      </c>
      <c r="AB614" s="493" t="n">
        <v>268213.4</v>
      </c>
      <c r="AC614" s="493" t="n">
        <v>282545.01</v>
      </c>
      <c r="AD614" s="493" t="n">
        <v>302438.34</v>
      </c>
      <c r="AE614" s="493" t="n">
        <v>301186.05</v>
      </c>
      <c r="AF614" s="493" t="n">
        <v>268030.56</v>
      </c>
      <c r="AG614" s="493" t="n">
        <v>276185.35</v>
      </c>
      <c r="AH614" s="493" t="n">
        <v>286452.98</v>
      </c>
      <c r="AI614" s="493" t="n">
        <v>277233.19</v>
      </c>
      <c r="AJ614" s="493" t="n">
        <v>307938.87</v>
      </c>
      <c r="AK614" s="493" t="n">
        <v>309309.73</v>
      </c>
      <c r="AL614" s="493" t="n">
        <v>295520.1</v>
      </c>
      <c r="AM614" s="493" t="n">
        <v>316603.97</v>
      </c>
      <c r="AN614" s="493" t="n">
        <v>296824.26</v>
      </c>
      <c r="AO614" s="493" t="n">
        <v>317235.24</v>
      </c>
      <c r="AP614" s="493" t="n">
        <v>301597.22</v>
      </c>
      <c r="AQ614" s="493" t="n">
        <v>315691.86</v>
      </c>
      <c r="AR614" s="493" t="n">
        <v>297137.98</v>
      </c>
      <c r="AS614" s="493" t="n">
        <v>293196.6</v>
      </c>
      <c r="AT614" s="493" t="n">
        <v>261679.42</v>
      </c>
      <c r="AU614" s="493" t="n">
        <v>299309.75</v>
      </c>
      <c r="AV614" s="493" t="n">
        <v>291798.92</v>
      </c>
      <c r="AW614" s="493" t="n">
        <v>276188.69</v>
      </c>
      <c r="AX614" s="493" t="n">
        <v>302655.5</v>
      </c>
      <c r="AY614" s="493" t="n">
        <v>303224.67</v>
      </c>
      <c r="AZ614" s="493" t="n">
        <v>314003.06</v>
      </c>
      <c r="BA614" s="493" t="n">
        <v>327811.2</v>
      </c>
      <c r="BB614" s="493" t="n">
        <v>316723.89</v>
      </c>
      <c r="BC614" s="493" t="n">
        <v>314818.1</v>
      </c>
      <c r="BD614" s="493" t="n">
        <v>312903.32</v>
      </c>
      <c r="BE614" s="493" t="n">
        <v>286260.61</v>
      </c>
      <c r="BF614" s="493" t="n">
        <v>290791.82</v>
      </c>
      <c r="BG614" s="493" t="n">
        <v>317967.11</v>
      </c>
      <c r="BH614" s="493" t="n">
        <v>308189.42</v>
      </c>
      <c r="BI614" s="493" t="n">
        <v>294276.3</v>
      </c>
      <c r="BJ614" s="493" t="n">
        <v>294150.57</v>
      </c>
      <c r="BK614" s="493" t="n">
        <v>302228.47</v>
      </c>
      <c r="BL614" s="493" t="n">
        <v>314159.09</v>
      </c>
      <c r="BM614" s="493" t="n">
        <v>310626.98</v>
      </c>
      <c r="BN614" s="493" t="n">
        <v>268844.81</v>
      </c>
      <c r="BO614" s="493" t="n">
        <v>305885.11</v>
      </c>
      <c r="BP614" s="493" t="n">
        <v>322315.25</v>
      </c>
      <c r="BQ614" s="493" t="n">
        <v>265188.84</v>
      </c>
      <c r="BR614" s="493" t="n">
        <v>323843.21</v>
      </c>
      <c r="BS614" s="493" t="n">
        <v>304447.71</v>
      </c>
      <c r="BT614" s="493" t="n">
        <v>277405.8</v>
      </c>
      <c r="BU614" s="493" t="n">
        <v>291504.91</v>
      </c>
      <c r="BV614" s="493" t="n">
        <v>323377.62</v>
      </c>
      <c r="BW614" s="493" t="n">
        <v>303610.1</v>
      </c>
    </row>
    <row r="615">
      <c r="A615" t="inlineStr">
        <is>
          <t>[C9C] ANGIOTENSIN-II 길항제 (단일)</t>
        </is>
      </c>
      <c r="B615" t="inlineStr">
        <is>
          <t>노바티스</t>
        </is>
      </c>
      <c r="C615" t="inlineStr">
        <is>
          <t>디오반</t>
        </is>
      </c>
      <c r="D615" t="inlineStr">
        <is>
          <t>노바티스</t>
        </is>
      </c>
      <c r="E615" t="inlineStr">
        <is>
          <t>valsartan</t>
        </is>
      </c>
      <c r="F615" t="inlineStr">
        <is>
          <t>의원</t>
        </is>
      </c>
      <c r="G615" t="inlineStr">
        <is>
          <t>Original</t>
        </is>
      </c>
      <c r="H615" s="493" t="n">
        <v>1778892.01</v>
      </c>
      <c r="I615" s="493" t="n">
        <v>1663254.68</v>
      </c>
      <c r="J615" s="493" t="n">
        <v>1862608.3</v>
      </c>
      <c r="K615" s="493" t="n">
        <v>1800639.37</v>
      </c>
      <c r="L615" s="493" t="n">
        <v>1840331.6</v>
      </c>
      <c r="M615" s="493" t="n">
        <v>1806545.27</v>
      </c>
      <c r="N615" s="493" t="n">
        <v>1918657.5</v>
      </c>
      <c r="O615" s="493" t="n">
        <v>1902560.07</v>
      </c>
      <c r="P615" s="493" t="n">
        <v>1880313.8</v>
      </c>
      <c r="Q615" s="493" t="n">
        <v>1882926.79</v>
      </c>
      <c r="R615" s="493" t="n">
        <v>1973442.17</v>
      </c>
      <c r="S615" s="493" t="n">
        <v>2115332.41</v>
      </c>
      <c r="T615" s="493" t="n">
        <v>2013021.91</v>
      </c>
      <c r="U615" s="493" t="n">
        <v>1803365.78</v>
      </c>
      <c r="V615" s="493" t="n">
        <v>2000757.37</v>
      </c>
      <c r="W615" s="493" t="n">
        <v>1950197.44</v>
      </c>
      <c r="X615" s="493" t="n">
        <v>2030962.68</v>
      </c>
      <c r="Y615" s="493" t="n">
        <v>1959316.45</v>
      </c>
      <c r="Z615" s="493" t="n">
        <v>2040918.2</v>
      </c>
      <c r="AA615" s="493" t="n">
        <v>2106201.55</v>
      </c>
      <c r="AB615" s="493" t="n">
        <v>2025860.96</v>
      </c>
      <c r="AC615" s="493" t="n">
        <v>2061664.05</v>
      </c>
      <c r="AD615" s="493" t="n">
        <v>2089872.91</v>
      </c>
      <c r="AE615" s="493" t="n">
        <v>2131589.28</v>
      </c>
      <c r="AF615" s="493" t="n">
        <v>1992159.93</v>
      </c>
      <c r="AG615" s="493" t="n">
        <v>1923083.82</v>
      </c>
      <c r="AH615" s="493" t="n">
        <v>2158301.12</v>
      </c>
      <c r="AI615" s="493" t="n">
        <v>1997360.17</v>
      </c>
      <c r="AJ615" s="493" t="n">
        <v>2229693.49</v>
      </c>
      <c r="AK615" s="493" t="n">
        <v>2176624.36</v>
      </c>
      <c r="AL615" s="493" t="n">
        <v>2153222.55</v>
      </c>
      <c r="AM615" s="493" t="n">
        <v>2179756.6</v>
      </c>
      <c r="AN615" s="493" t="n">
        <v>2115304.94</v>
      </c>
      <c r="AO615" s="493" t="n">
        <v>2211816.55</v>
      </c>
      <c r="AP615" s="493" t="n">
        <v>2145500.97</v>
      </c>
      <c r="AQ615" s="493" t="n">
        <v>2186190.46</v>
      </c>
      <c r="AR615" s="493" t="n">
        <v>2242209.74</v>
      </c>
      <c r="AS615" s="493" t="n">
        <v>2150969.71</v>
      </c>
      <c r="AT615" s="493" t="n">
        <v>2135615.15</v>
      </c>
      <c r="AU615" s="493" t="n">
        <v>2238214.38</v>
      </c>
      <c r="AV615" s="493" t="n">
        <v>2255572.29</v>
      </c>
      <c r="AW615" s="493" t="n">
        <v>2117345.23</v>
      </c>
      <c r="AX615" s="493" t="n">
        <v>2320335.95</v>
      </c>
      <c r="AY615" s="493" t="n">
        <v>2299264.89</v>
      </c>
      <c r="AZ615" s="493" t="n">
        <v>2257766.21</v>
      </c>
      <c r="BA615" s="493" t="n">
        <v>2342895.97</v>
      </c>
      <c r="BB615" s="493" t="n">
        <v>2258326.77</v>
      </c>
      <c r="BC615" s="493" t="n">
        <v>2417146.54</v>
      </c>
      <c r="BD615" s="493" t="n">
        <v>2223106.55</v>
      </c>
      <c r="BE615" s="493" t="n">
        <v>2244651.35</v>
      </c>
      <c r="BF615" s="493" t="n">
        <v>2284406.34</v>
      </c>
      <c r="BG615" s="493" t="n">
        <v>2322347.97</v>
      </c>
      <c r="BH615" s="493" t="n">
        <v>2345444.74</v>
      </c>
      <c r="BI615" s="493" t="n">
        <v>2265814.58</v>
      </c>
      <c r="BJ615" s="493" t="n">
        <v>2411893.66</v>
      </c>
      <c r="BK615" s="493" t="n">
        <v>2293089.01</v>
      </c>
      <c r="BL615" s="493" t="n">
        <v>2620656.13</v>
      </c>
      <c r="BM615" s="493" t="n">
        <v>2296387.76</v>
      </c>
      <c r="BN615" s="493" t="n">
        <v>2298908.65</v>
      </c>
      <c r="BO615" s="493" t="n">
        <v>2585048.08</v>
      </c>
      <c r="BP615" s="493" t="n">
        <v>2400111.75</v>
      </c>
      <c r="BQ615" s="493" t="n">
        <v>2177527.38</v>
      </c>
      <c r="BR615" s="493" t="n">
        <v>2441311.88</v>
      </c>
      <c r="BS615" s="493" t="n">
        <v>2426919.12</v>
      </c>
      <c r="BT615" s="493" t="n">
        <v>2302514.38</v>
      </c>
      <c r="BU615" s="493" t="n">
        <v>2508866.87</v>
      </c>
      <c r="BV615" s="493" t="n">
        <v>2602492.03</v>
      </c>
      <c r="BW615" s="493" t="n">
        <v>2474858.19</v>
      </c>
    </row>
    <row r="616">
      <c r="A616" t="inlineStr">
        <is>
          <t>[C9C] ANGIOTENSIN-II 길항제 (단일)</t>
        </is>
      </c>
      <c r="B616" t="inlineStr">
        <is>
          <t>노바티스</t>
        </is>
      </c>
      <c r="C616" t="inlineStr">
        <is>
          <t>디오반</t>
        </is>
      </c>
      <c r="D616" t="inlineStr">
        <is>
          <t>노바티스</t>
        </is>
      </c>
      <c r="E616" t="inlineStr">
        <is>
          <t>valsartan</t>
        </is>
      </c>
      <c r="F616" t="inlineStr">
        <is>
          <t>보건소</t>
        </is>
      </c>
      <c r="G616" t="inlineStr">
        <is>
          <t>Original</t>
        </is>
      </c>
      <c r="H616" s="493" t="n">
        <v>43566.85</v>
      </c>
      <c r="I616" s="493" t="n">
        <v>51035.68</v>
      </c>
      <c r="J616" s="493" t="n">
        <v>83252.39</v>
      </c>
      <c r="K616" s="493" t="n">
        <v>55283.61</v>
      </c>
      <c r="L616" s="493" t="n">
        <v>39784.05</v>
      </c>
      <c r="M616" s="493" t="n">
        <v>56138.24</v>
      </c>
      <c r="N616" s="493" t="n">
        <v>58846.66</v>
      </c>
      <c r="O616" s="493" t="n">
        <v>63801.8</v>
      </c>
      <c r="P616" s="493" t="n">
        <v>33750.32</v>
      </c>
      <c r="Q616" s="493" t="n">
        <v>51976.75</v>
      </c>
      <c r="R616" s="493" t="n">
        <v>50886.27</v>
      </c>
      <c r="S616" s="493" t="n">
        <v>56086.52</v>
      </c>
      <c r="T616" s="493" t="n">
        <v>39448.41</v>
      </c>
      <c r="U616" s="493" t="n">
        <v>52156.86</v>
      </c>
      <c r="V616" s="493" t="n">
        <v>45638.78</v>
      </c>
      <c r="W616" s="493" t="n">
        <v>36102.75</v>
      </c>
      <c r="X616" s="493" t="n">
        <v>55805.79</v>
      </c>
      <c r="Y616" s="493" t="n">
        <v>50938.57</v>
      </c>
      <c r="Z616" s="493" t="n">
        <v>45249.71</v>
      </c>
      <c r="AA616" s="493" t="n">
        <v>42699.1</v>
      </c>
      <c r="AB616" s="493" t="n">
        <v>39352.78</v>
      </c>
      <c r="AC616" s="493" t="n">
        <v>50380.14</v>
      </c>
      <c r="AD616" s="493" t="n">
        <v>41475.99</v>
      </c>
      <c r="AE616" s="493" t="n">
        <v>57356.34</v>
      </c>
      <c r="AF616" s="493" t="n">
        <v>48691.71</v>
      </c>
      <c r="AG616" s="493" t="n">
        <v>50183.45</v>
      </c>
      <c r="AH616" s="493" t="n">
        <v>71228.46000000001</v>
      </c>
      <c r="AI616" s="493" t="n">
        <v>64204</v>
      </c>
      <c r="AJ616" s="493" t="n">
        <v>46583.49</v>
      </c>
      <c r="AK616" s="493" t="n">
        <v>80208.81</v>
      </c>
      <c r="AL616" s="493" t="n">
        <v>39721.87</v>
      </c>
      <c r="AM616" s="493" t="n">
        <v>53316.94</v>
      </c>
      <c r="AN616" s="493" t="n">
        <v>60323.7</v>
      </c>
      <c r="AO616" s="493" t="n">
        <v>43348.42</v>
      </c>
      <c r="AP616" s="493" t="n">
        <v>51419.47</v>
      </c>
      <c r="AQ616" s="493" t="n">
        <v>43753.65</v>
      </c>
      <c r="AR616" s="493" t="n">
        <v>48440.05</v>
      </c>
      <c r="AS616" s="493" t="n">
        <v>59393.25</v>
      </c>
      <c r="AT616" s="493" t="n">
        <v>37638.1</v>
      </c>
      <c r="AU616" s="493" t="n">
        <v>61548.84</v>
      </c>
      <c r="AV616" s="493" t="n">
        <v>46422.89</v>
      </c>
      <c r="AW616" s="493" t="n">
        <v>53539.91</v>
      </c>
      <c r="AX616" s="493" t="n">
        <v>57476.87</v>
      </c>
      <c r="AY616" s="493" t="n">
        <v>49499.29</v>
      </c>
      <c r="AZ616" s="493" t="n">
        <v>54741.21</v>
      </c>
      <c r="BA616" s="493" t="n">
        <v>52107.18</v>
      </c>
      <c r="BB616" s="493" t="n">
        <v>68373.49000000001</v>
      </c>
      <c r="BC616" s="493" t="n">
        <v>45842.04</v>
      </c>
      <c r="BD616" s="493" t="n">
        <v>64255.09</v>
      </c>
      <c r="BE616" s="493" t="n">
        <v>72483.48</v>
      </c>
      <c r="BF616" s="493" t="n">
        <v>48266.05</v>
      </c>
      <c r="BG616" s="493" t="n">
        <v>62268.53</v>
      </c>
      <c r="BH616" s="493" t="n">
        <v>63509.74</v>
      </c>
      <c r="BI616" s="493" t="n">
        <v>66398.06</v>
      </c>
      <c r="BJ616" s="493" t="n">
        <v>61842</v>
      </c>
      <c r="BK616" s="493" t="n">
        <v>40118.48</v>
      </c>
      <c r="BL616" s="493" t="n">
        <v>59222.78</v>
      </c>
      <c r="BM616" s="493" t="n">
        <v>75751.08</v>
      </c>
      <c r="BN616" s="493" t="n">
        <v>42706.06</v>
      </c>
      <c r="BO616" s="493" t="n">
        <v>60296.62</v>
      </c>
      <c r="BP616" s="493" t="n">
        <v>77185.00999999999</v>
      </c>
      <c r="BQ616" s="493" t="n">
        <v>45182.89</v>
      </c>
      <c r="BR616" s="493" t="n">
        <v>60509.59</v>
      </c>
      <c r="BS616" s="493" t="n">
        <v>55022.85</v>
      </c>
      <c r="BT616" s="493" t="n">
        <v>52810.3</v>
      </c>
      <c r="BU616" s="493" t="n">
        <v>74590.17999999999</v>
      </c>
      <c r="BV616" s="493" t="n">
        <v>68229.57000000001</v>
      </c>
      <c r="BW616" s="493" t="n">
        <v>48304.8</v>
      </c>
    </row>
    <row r="617">
      <c r="A617" t="inlineStr">
        <is>
          <t>[C9C] ANGIOTENSIN-II 길항제 (단일)</t>
        </is>
      </c>
      <c r="B617" t="inlineStr">
        <is>
          <t>노바티스</t>
        </is>
      </c>
      <c r="C617" t="inlineStr">
        <is>
          <t>디오반</t>
        </is>
      </c>
      <c r="D617" t="inlineStr">
        <is>
          <t>노바티스</t>
        </is>
      </c>
      <c r="E617" t="inlineStr">
        <is>
          <t>valsartan</t>
        </is>
      </c>
      <c r="F617" t="inlineStr">
        <is>
          <t>기타(치과의원, 치과병원 등)</t>
        </is>
      </c>
      <c r="G617" t="inlineStr">
        <is>
          <t>Original</t>
        </is>
      </c>
      <c r="H617" s="493" t="n">
        <v>1501.2</v>
      </c>
      <c r="I617" s="493" t="n">
        <v>728.4</v>
      </c>
      <c r="J617" s="493" t="n">
        <v>520.2</v>
      </c>
      <c r="K617" s="493" t="n">
        <v>1288.9</v>
      </c>
      <c r="L617" s="493" t="n">
        <v>1057.26</v>
      </c>
      <c r="M617" s="493" t="n">
        <v>729.61</v>
      </c>
      <c r="N617" s="493" t="n">
        <v>2932.75</v>
      </c>
      <c r="O617" s="493" t="n">
        <v>540</v>
      </c>
      <c r="P617" s="493" t="n">
        <v>507.9</v>
      </c>
      <c r="Q617" s="493" t="n">
        <v>1969.8</v>
      </c>
      <c r="R617" s="493" t="n">
        <v>939</v>
      </c>
      <c r="S617" s="493" t="n">
        <v>623.21</v>
      </c>
      <c r="T617" s="493" t="n">
        <v>1314.3</v>
      </c>
      <c r="U617" s="493" t="n">
        <v>625.45</v>
      </c>
      <c r="V617" s="493" t="n">
        <v>0</v>
      </c>
      <c r="W617" s="493" t="n">
        <v>538.1</v>
      </c>
      <c r="X617" s="493" t="n">
        <v>120.9</v>
      </c>
      <c r="Y617" s="493" t="n">
        <v>749.2</v>
      </c>
      <c r="Z617" s="493" t="n">
        <v>2529</v>
      </c>
      <c r="AA617" s="493" t="n">
        <v>572.7</v>
      </c>
      <c r="AB617" s="493" t="n">
        <v>375.61</v>
      </c>
      <c r="AC617" s="493" t="n">
        <v>767.24</v>
      </c>
      <c r="AD617" s="493" t="n">
        <v>961.16</v>
      </c>
      <c r="AE617" s="493" t="n">
        <v>2687.48</v>
      </c>
      <c r="AF617" s="493" t="n">
        <v>1417.84</v>
      </c>
      <c r="AG617" s="493" t="n">
        <v>1317.9</v>
      </c>
      <c r="AH617" s="493" t="n">
        <v>1172.4</v>
      </c>
      <c r="AI617" s="493" t="n">
        <v>1329.06</v>
      </c>
      <c r="AJ617" s="493" t="n">
        <v>2494.32</v>
      </c>
      <c r="AK617" s="493" t="n">
        <v>815.24</v>
      </c>
      <c r="AL617" s="493" t="n">
        <v>3054.7</v>
      </c>
      <c r="AM617" s="493" t="n">
        <v>2090.08</v>
      </c>
      <c r="AN617" s="493" t="n">
        <v>2515.48</v>
      </c>
      <c r="AO617" s="493" t="n">
        <v>3911.16</v>
      </c>
      <c r="AP617" s="493" t="n">
        <v>1279.2</v>
      </c>
      <c r="AQ617" s="493" t="n">
        <v>1832.22</v>
      </c>
      <c r="AR617" s="493" t="n">
        <v>1768.65</v>
      </c>
      <c r="AS617" s="493" t="n">
        <v>1228.41</v>
      </c>
      <c r="AT617" s="493" t="n">
        <v>964.08</v>
      </c>
      <c r="AU617" s="493" t="n">
        <v>1300.35</v>
      </c>
      <c r="AV617" s="493" t="n">
        <v>2223.26</v>
      </c>
      <c r="AW617" s="493" t="n">
        <v>1663.32</v>
      </c>
      <c r="AX617" s="493" t="n">
        <v>1842.32</v>
      </c>
      <c r="AY617" s="493" t="n">
        <v>1813.82</v>
      </c>
      <c r="AZ617" s="493" t="n">
        <v>2147.9</v>
      </c>
      <c r="BA617" s="493" t="n">
        <v>1189.34</v>
      </c>
      <c r="BB617" s="493" t="n">
        <v>3997.8</v>
      </c>
      <c r="BC617" s="493" t="n">
        <v>1319.26</v>
      </c>
      <c r="BD617" s="493" t="n">
        <v>1270.59</v>
      </c>
      <c r="BE617" s="493" t="n">
        <v>1258.2</v>
      </c>
      <c r="BF617" s="493" t="n">
        <v>1386.98</v>
      </c>
      <c r="BG617" s="493" t="n">
        <v>1568.18</v>
      </c>
      <c r="BH617" s="493" t="n">
        <v>1007.17</v>
      </c>
      <c r="BI617" s="493" t="n">
        <v>3123.19</v>
      </c>
      <c r="BJ617" s="493" t="n">
        <v>3393.56</v>
      </c>
      <c r="BK617" s="493" t="n">
        <v>433.92</v>
      </c>
      <c r="BL617" s="493" t="n">
        <v>620.95</v>
      </c>
      <c r="BM617" s="493" t="n">
        <v>3008</v>
      </c>
      <c r="BN617" s="493" t="n">
        <v>576.49</v>
      </c>
      <c r="BO617" s="493" t="n">
        <v>1603.44</v>
      </c>
      <c r="BP617" s="493" t="n">
        <v>1832.79</v>
      </c>
      <c r="BQ617" s="493" t="n">
        <v>718.4400000000001</v>
      </c>
      <c r="BR617" s="493" t="n">
        <v>1554.74</v>
      </c>
      <c r="BS617" s="493" t="n">
        <v>982.7</v>
      </c>
      <c r="BT617" s="493" t="n">
        <v>2007</v>
      </c>
      <c r="BU617" s="493" t="n">
        <v>1315.66</v>
      </c>
      <c r="BV617" s="493" t="n">
        <v>4660.83</v>
      </c>
      <c r="BW617" s="493" t="n">
        <v>1039.38</v>
      </c>
    </row>
    <row r="618">
      <c r="A618" t="inlineStr">
        <is>
          <t>[C9C] ANGIOTENSIN-II 길항제 (단일)</t>
        </is>
      </c>
      <c r="B618" t="inlineStr">
        <is>
          <t>노바티스</t>
        </is>
      </c>
      <c r="C618" t="inlineStr">
        <is>
          <t>타렉</t>
        </is>
      </c>
      <c r="D618" t="inlineStr">
        <is>
          <t>노바티스</t>
        </is>
      </c>
      <c r="E618" t="inlineStr">
        <is>
          <t>valsartan</t>
        </is>
      </c>
      <c r="F618" t="inlineStr">
        <is>
          <t>종합병원</t>
        </is>
      </c>
      <c r="G618" t="inlineStr">
        <is>
          <t>Generic</t>
        </is>
      </c>
      <c r="H618" s="493" t="n">
        <v>42031.98</v>
      </c>
      <c r="I618" s="493" t="n">
        <v>44933.23</v>
      </c>
      <c r="J618" s="493" t="n">
        <v>42752.36</v>
      </c>
      <c r="K618" s="493" t="n">
        <v>38098.87</v>
      </c>
      <c r="L618" s="493" t="n">
        <v>45728.84</v>
      </c>
      <c r="M618" s="493" t="n">
        <v>43082.74</v>
      </c>
      <c r="N618" s="493" t="n">
        <v>38484.46</v>
      </c>
      <c r="O618" s="493" t="n">
        <v>47127.85</v>
      </c>
      <c r="P618" s="493" t="n">
        <v>46604.11</v>
      </c>
      <c r="Q618" s="493" t="n">
        <v>39833.43</v>
      </c>
      <c r="R618" s="493" t="n">
        <v>42719.68</v>
      </c>
      <c r="S618" s="493" t="n">
        <v>44771.1</v>
      </c>
      <c r="T618" s="493" t="n">
        <v>42453.91</v>
      </c>
      <c r="U618" s="493" t="n">
        <v>44143.6</v>
      </c>
      <c r="V618" s="493" t="n">
        <v>39152.6</v>
      </c>
      <c r="W618" s="493" t="n">
        <v>39580.62</v>
      </c>
      <c r="X618" s="493" t="n">
        <v>40837.87</v>
      </c>
      <c r="Y618" s="493" t="n">
        <v>35511.98</v>
      </c>
      <c r="Z618" s="493" t="n">
        <v>33229.21</v>
      </c>
      <c r="AA618" s="493" t="n">
        <v>44895.2</v>
      </c>
      <c r="AB618" s="493" t="n">
        <v>33017.09</v>
      </c>
      <c r="AC618" s="493" t="n">
        <v>31474.39</v>
      </c>
      <c r="AD618" s="493" t="n">
        <v>35827.96</v>
      </c>
      <c r="AE618" s="493" t="n">
        <v>40848.71</v>
      </c>
      <c r="AF618" s="493" t="n">
        <v>31070.67</v>
      </c>
      <c r="AG618" s="493" t="n">
        <v>36413.08</v>
      </c>
      <c r="AH618" s="493" t="n">
        <v>38039.75</v>
      </c>
      <c r="AI618" s="493" t="n">
        <v>33237.77</v>
      </c>
      <c r="AJ618" s="493" t="n">
        <v>35383.52</v>
      </c>
      <c r="AK618" s="493" t="n">
        <v>42897.08</v>
      </c>
      <c r="AL618" s="493" t="n">
        <v>28629.74</v>
      </c>
      <c r="AM618" s="493" t="n">
        <v>37361.91</v>
      </c>
      <c r="AN618" s="493" t="n">
        <v>32752.28</v>
      </c>
      <c r="AO618" s="493" t="n">
        <v>36119.35</v>
      </c>
      <c r="AP618" s="493" t="n">
        <v>32404.99</v>
      </c>
      <c r="AQ618" s="493" t="n">
        <v>37267.59</v>
      </c>
      <c r="AR618" s="493" t="n">
        <v>19002.79</v>
      </c>
      <c r="AS618" s="493" t="n">
        <v>0</v>
      </c>
      <c r="AT618" s="493" t="n">
        <v>0</v>
      </c>
      <c r="AU618" s="493" t="n">
        <v>0</v>
      </c>
      <c r="AV618" s="493" t="n">
        <v>0</v>
      </c>
      <c r="AW618" s="493" t="n">
        <v>0</v>
      </c>
      <c r="AX618" s="493" t="n">
        <v>0</v>
      </c>
      <c r="AY618" s="493" t="n">
        <v>0</v>
      </c>
      <c r="AZ618" s="493" t="n">
        <v>0</v>
      </c>
      <c r="BA618" s="493" t="n">
        <v>0</v>
      </c>
      <c r="BB618" s="493" t="n">
        <v>0</v>
      </c>
      <c r="BC618" s="493" t="n">
        <v>0</v>
      </c>
      <c r="BD618" s="493" t="n">
        <v>0</v>
      </c>
      <c r="BE618" s="493" t="n">
        <v>0</v>
      </c>
      <c r="BF618" s="493" t="n">
        <v>0</v>
      </c>
      <c r="BG618" s="493" t="n">
        <v>0</v>
      </c>
      <c r="BH618" s="493" t="n">
        <v>0</v>
      </c>
      <c r="BI618" s="493" t="n">
        <v>0</v>
      </c>
      <c r="BJ618" s="493" t="n">
        <v>0</v>
      </c>
      <c r="BK618" s="493" t="n">
        <v>0</v>
      </c>
      <c r="BL618" s="493" t="n">
        <v>0</v>
      </c>
      <c r="BM618" s="493" t="n">
        <v>0</v>
      </c>
      <c r="BN618" s="493" t="n">
        <v>0</v>
      </c>
      <c r="BO618" s="493" t="n">
        <v>0</v>
      </c>
      <c r="BP618" s="493" t="n">
        <v>0</v>
      </c>
      <c r="BQ618" s="493" t="n">
        <v>0</v>
      </c>
      <c r="BR618" s="493" t="n">
        <v>0</v>
      </c>
      <c r="BS618" s="493" t="n">
        <v>0</v>
      </c>
      <c r="BT618" s="493" t="n">
        <v>0</v>
      </c>
      <c r="BU618" s="493" t="n">
        <v>0</v>
      </c>
      <c r="BV618" s="493" t="n">
        <v>0</v>
      </c>
      <c r="BW618" s="493" t="n">
        <v>0</v>
      </c>
    </row>
    <row r="619">
      <c r="A619" t="inlineStr">
        <is>
          <t>[C9C] ANGIOTENSIN-II 길항제 (단일)</t>
        </is>
      </c>
      <c r="B619" t="inlineStr">
        <is>
          <t>노바티스</t>
        </is>
      </c>
      <c r="C619" t="inlineStr">
        <is>
          <t>타렉</t>
        </is>
      </c>
      <c r="D619" t="inlineStr">
        <is>
          <t>노바티스</t>
        </is>
      </c>
      <c r="E619" t="inlineStr">
        <is>
          <t>valsartan</t>
        </is>
      </c>
      <c r="F619" t="inlineStr">
        <is>
          <t>병원</t>
        </is>
      </c>
      <c r="G619" t="inlineStr">
        <is>
          <t>Generic</t>
        </is>
      </c>
      <c r="H619" s="493" t="n">
        <v>1847.24</v>
      </c>
      <c r="I619" s="493" t="n">
        <v>1625.64</v>
      </c>
      <c r="J619" s="493" t="n">
        <v>2239.02</v>
      </c>
      <c r="K619" s="493" t="n">
        <v>2258.17</v>
      </c>
      <c r="L619" s="493" t="n">
        <v>1650.96</v>
      </c>
      <c r="M619" s="493" t="n">
        <v>3265.24</v>
      </c>
      <c r="N619" s="493" t="n">
        <v>2373.16</v>
      </c>
      <c r="O619" s="493" t="n">
        <v>1440.75</v>
      </c>
      <c r="P619" s="493" t="n">
        <v>2779.7</v>
      </c>
      <c r="Q619" s="493" t="n">
        <v>1542.62</v>
      </c>
      <c r="R619" s="493" t="n">
        <v>2445.76</v>
      </c>
      <c r="S619" s="493" t="n">
        <v>2293.84</v>
      </c>
      <c r="T619" s="493" t="n">
        <v>2647.17</v>
      </c>
      <c r="U619" s="493" t="n">
        <v>2051.9</v>
      </c>
      <c r="V619" s="493" t="n">
        <v>2842.98</v>
      </c>
      <c r="W619" s="493" t="n">
        <v>3599.44</v>
      </c>
      <c r="X619" s="493" t="n">
        <v>1371.22</v>
      </c>
      <c r="Y619" s="493" t="n">
        <v>1662.34</v>
      </c>
      <c r="Z619" s="493" t="n">
        <v>1866.1</v>
      </c>
      <c r="AA619" s="493" t="n">
        <v>697.7</v>
      </c>
      <c r="AB619" s="493" t="n">
        <v>1139.54</v>
      </c>
      <c r="AC619" s="493" t="n">
        <v>1443.8</v>
      </c>
      <c r="AD619" s="493" t="n">
        <v>381.36</v>
      </c>
      <c r="AE619" s="493" t="n">
        <v>1669.1</v>
      </c>
      <c r="AF619" s="493" t="n">
        <v>1421.81</v>
      </c>
      <c r="AG619" s="493" t="n">
        <v>946.58</v>
      </c>
      <c r="AH619" s="493" t="n">
        <v>1426.18</v>
      </c>
      <c r="AI619" s="493" t="n">
        <v>2427.72</v>
      </c>
      <c r="AJ619" s="493" t="n">
        <v>1765.34</v>
      </c>
      <c r="AK619" s="493" t="n">
        <v>2611.44</v>
      </c>
      <c r="AL619" s="493" t="n">
        <v>1509.36</v>
      </c>
      <c r="AM619" s="493" t="n">
        <v>1559.52</v>
      </c>
      <c r="AN619" s="493" t="n">
        <v>1731</v>
      </c>
      <c r="AO619" s="493" t="n">
        <v>1712.56</v>
      </c>
      <c r="AP619" s="493" t="n">
        <v>1158.04</v>
      </c>
      <c r="AQ619" s="493" t="n">
        <v>3256.04</v>
      </c>
      <c r="AR619" s="493" t="n">
        <v>932.9400000000001</v>
      </c>
      <c r="AS619" s="493" t="n">
        <v>0</v>
      </c>
      <c r="AT619" s="493" t="n">
        <v>0</v>
      </c>
      <c r="AU619" s="493" t="n">
        <v>0</v>
      </c>
      <c r="AV619" s="493" t="n">
        <v>0</v>
      </c>
      <c r="AW619" s="493" t="n">
        <v>0</v>
      </c>
      <c r="AX619" s="493" t="n">
        <v>0</v>
      </c>
      <c r="AY619" s="493" t="n">
        <v>0</v>
      </c>
      <c r="AZ619" s="493" t="n">
        <v>0</v>
      </c>
      <c r="BA619" s="493" t="n">
        <v>0</v>
      </c>
      <c r="BB619" s="493" t="n">
        <v>0</v>
      </c>
      <c r="BC619" s="493" t="n">
        <v>0</v>
      </c>
      <c r="BD619" s="493" t="n">
        <v>0</v>
      </c>
      <c r="BE619" s="493" t="n">
        <v>0</v>
      </c>
      <c r="BF619" s="493" t="n">
        <v>0</v>
      </c>
      <c r="BG619" s="493" t="n">
        <v>0</v>
      </c>
      <c r="BH619" s="493" t="n">
        <v>0</v>
      </c>
      <c r="BI619" s="493" t="n">
        <v>0</v>
      </c>
      <c r="BJ619" s="493" t="n">
        <v>0</v>
      </c>
      <c r="BK619" s="493" t="n">
        <v>0</v>
      </c>
      <c r="BL619" s="493" t="n">
        <v>0</v>
      </c>
      <c r="BM619" s="493" t="n">
        <v>0</v>
      </c>
      <c r="BN619" s="493" t="n">
        <v>0</v>
      </c>
      <c r="BO619" s="493" t="n">
        <v>0</v>
      </c>
      <c r="BP619" s="493" t="n">
        <v>0</v>
      </c>
      <c r="BQ619" s="493" t="n">
        <v>0</v>
      </c>
      <c r="BR619" s="493" t="n">
        <v>0</v>
      </c>
      <c r="BS619" s="493" t="n">
        <v>0</v>
      </c>
      <c r="BT619" s="493" t="n">
        <v>0</v>
      </c>
      <c r="BU619" s="493" t="n">
        <v>0</v>
      </c>
      <c r="BV619" s="493" t="n">
        <v>0</v>
      </c>
      <c r="BW619" s="493" t="n">
        <v>0</v>
      </c>
    </row>
    <row r="620">
      <c r="A620" t="inlineStr">
        <is>
          <t>[C9C] ANGIOTENSIN-II 길항제 (단일)</t>
        </is>
      </c>
      <c r="B620" t="inlineStr">
        <is>
          <t>노바티스</t>
        </is>
      </c>
      <c r="C620" t="inlineStr">
        <is>
          <t>타렉</t>
        </is>
      </c>
      <c r="D620" t="inlineStr">
        <is>
          <t>노바티스</t>
        </is>
      </c>
      <c r="E620" t="inlineStr">
        <is>
          <t>valsartan</t>
        </is>
      </c>
      <c r="F620" t="inlineStr">
        <is>
          <t>의원</t>
        </is>
      </c>
      <c r="G620" t="inlineStr">
        <is>
          <t>Generic</t>
        </is>
      </c>
      <c r="H620" s="493" t="n">
        <v>33625.29</v>
      </c>
      <c r="I620" s="493" t="n">
        <v>36733.03</v>
      </c>
      <c r="J620" s="493" t="n">
        <v>32136.05</v>
      </c>
      <c r="K620" s="493" t="n">
        <v>38339.37</v>
      </c>
      <c r="L620" s="493" t="n">
        <v>34669.74</v>
      </c>
      <c r="M620" s="493" t="n">
        <v>29592.59</v>
      </c>
      <c r="N620" s="493" t="n">
        <v>33129.6</v>
      </c>
      <c r="O620" s="493" t="n">
        <v>36202.66</v>
      </c>
      <c r="P620" s="493" t="n">
        <v>28900.96</v>
      </c>
      <c r="Q620" s="493" t="n">
        <v>35737.81</v>
      </c>
      <c r="R620" s="493" t="n">
        <v>34172.18</v>
      </c>
      <c r="S620" s="493" t="n">
        <v>31240.63</v>
      </c>
      <c r="T620" s="493" t="n">
        <v>34255.96</v>
      </c>
      <c r="U620" s="493" t="n">
        <v>26714.14</v>
      </c>
      <c r="V620" s="493" t="n">
        <v>29524.98</v>
      </c>
      <c r="W620" s="493" t="n">
        <v>24660.82</v>
      </c>
      <c r="X620" s="493" t="n">
        <v>32270.07</v>
      </c>
      <c r="Y620" s="493" t="n">
        <v>22266.23</v>
      </c>
      <c r="Z620" s="493" t="n">
        <v>27227.51</v>
      </c>
      <c r="AA620" s="493" t="n">
        <v>26606.75</v>
      </c>
      <c r="AB620" s="493" t="n">
        <v>31027.79</v>
      </c>
      <c r="AC620" s="493" t="n">
        <v>22036.37</v>
      </c>
      <c r="AD620" s="493" t="n">
        <v>32435.8</v>
      </c>
      <c r="AE620" s="493" t="n">
        <v>20298.12</v>
      </c>
      <c r="AF620" s="493" t="n">
        <v>26386</v>
      </c>
      <c r="AG620" s="493" t="n">
        <v>20916.93</v>
      </c>
      <c r="AH620" s="493" t="n">
        <v>27550.05</v>
      </c>
      <c r="AI620" s="493" t="n">
        <v>20651.42</v>
      </c>
      <c r="AJ620" s="493" t="n">
        <v>24163</v>
      </c>
      <c r="AK620" s="493" t="n">
        <v>21331.42</v>
      </c>
      <c r="AL620" s="493" t="n">
        <v>22383.28</v>
      </c>
      <c r="AM620" s="493" t="n">
        <v>23893.45</v>
      </c>
      <c r="AN620" s="493" t="n">
        <v>21293.7</v>
      </c>
      <c r="AO620" s="493" t="n">
        <v>20426.02</v>
      </c>
      <c r="AP620" s="493" t="n">
        <v>22500.55</v>
      </c>
      <c r="AQ620" s="493" t="n">
        <v>17643.28</v>
      </c>
      <c r="AR620" s="493" t="n">
        <v>22264.72</v>
      </c>
      <c r="AS620" s="493" t="n">
        <v>0</v>
      </c>
      <c r="AT620" s="493" t="n">
        <v>0</v>
      </c>
      <c r="AU620" s="493" t="n">
        <v>0</v>
      </c>
      <c r="AV620" s="493" t="n">
        <v>0</v>
      </c>
      <c r="AW620" s="493" t="n">
        <v>0</v>
      </c>
      <c r="AX620" s="493" t="n">
        <v>0</v>
      </c>
      <c r="AY620" s="493" t="n">
        <v>0</v>
      </c>
      <c r="AZ620" s="493" t="n">
        <v>0</v>
      </c>
      <c r="BA620" s="493" t="n">
        <v>0</v>
      </c>
      <c r="BB620" s="493" t="n">
        <v>0</v>
      </c>
      <c r="BC620" s="493" t="n">
        <v>0</v>
      </c>
      <c r="BD620" s="493" t="n">
        <v>0</v>
      </c>
      <c r="BE620" s="493" t="n">
        <v>0</v>
      </c>
      <c r="BF620" s="493" t="n">
        <v>0</v>
      </c>
      <c r="BG620" s="493" t="n">
        <v>0</v>
      </c>
      <c r="BH620" s="493" t="n">
        <v>0</v>
      </c>
      <c r="BI620" s="493" t="n">
        <v>0</v>
      </c>
      <c r="BJ620" s="493" t="n">
        <v>0</v>
      </c>
      <c r="BK620" s="493" t="n">
        <v>0</v>
      </c>
      <c r="BL620" s="493" t="n">
        <v>0</v>
      </c>
      <c r="BM620" s="493" t="n">
        <v>0</v>
      </c>
      <c r="BN620" s="493" t="n">
        <v>0</v>
      </c>
      <c r="BO620" s="493" t="n">
        <v>0</v>
      </c>
      <c r="BP620" s="493" t="n">
        <v>0</v>
      </c>
      <c r="BQ620" s="493" t="n">
        <v>0</v>
      </c>
      <c r="BR620" s="493" t="n">
        <v>0</v>
      </c>
      <c r="BS620" s="493" t="n">
        <v>0</v>
      </c>
      <c r="BT620" s="493" t="n">
        <v>0</v>
      </c>
      <c r="BU620" s="493" t="n">
        <v>0</v>
      </c>
      <c r="BV620" s="493" t="n">
        <v>0</v>
      </c>
      <c r="BW620" s="493" t="n">
        <v>0</v>
      </c>
    </row>
    <row r="621">
      <c r="A621" t="inlineStr">
        <is>
          <t>[C9C] ANGIOTENSIN-II 길항제 (단일)</t>
        </is>
      </c>
      <c r="B621" t="inlineStr">
        <is>
          <t>노바티스</t>
        </is>
      </c>
      <c r="C621" t="inlineStr">
        <is>
          <t>타렉</t>
        </is>
      </c>
      <c r="D621" t="inlineStr">
        <is>
          <t>노바티스</t>
        </is>
      </c>
      <c r="E621" t="inlineStr">
        <is>
          <t>valsartan</t>
        </is>
      </c>
      <c r="F621" t="inlineStr">
        <is>
          <t>보건소</t>
        </is>
      </c>
      <c r="G621" t="inlineStr">
        <is>
          <t>Generic</t>
        </is>
      </c>
      <c r="H621" s="493" t="n">
        <v>0</v>
      </c>
      <c r="I621" s="493" t="n">
        <v>891.6</v>
      </c>
      <c r="J621" s="493" t="n">
        <v>313.2</v>
      </c>
      <c r="K621" s="493" t="n">
        <v>552</v>
      </c>
      <c r="L621" s="493" t="n">
        <v>592.8</v>
      </c>
      <c r="M621" s="493" t="n">
        <v>310.8</v>
      </c>
      <c r="N621" s="493" t="n">
        <v>397.2</v>
      </c>
      <c r="O621" s="493" t="n">
        <v>370.8</v>
      </c>
      <c r="P621" s="493" t="n">
        <v>316.2</v>
      </c>
      <c r="Q621" s="493" t="n">
        <v>429.6</v>
      </c>
      <c r="R621" s="493" t="n">
        <v>367.2</v>
      </c>
      <c r="S621" s="493" t="n">
        <v>300</v>
      </c>
      <c r="T621" s="493" t="n">
        <v>37.8</v>
      </c>
      <c r="U621" s="493" t="n">
        <v>434.1</v>
      </c>
      <c r="V621" s="493" t="n">
        <v>0</v>
      </c>
      <c r="W621" s="493" t="n">
        <v>489</v>
      </c>
      <c r="X621" s="493" t="n">
        <v>0</v>
      </c>
      <c r="Y621" s="493" t="n">
        <v>312.6</v>
      </c>
      <c r="Z621" s="493" t="n">
        <v>0</v>
      </c>
      <c r="AA621" s="493" t="n">
        <v>411.6</v>
      </c>
      <c r="AB621" s="493" t="n">
        <v>0</v>
      </c>
      <c r="AC621" s="493" t="n">
        <v>421.2</v>
      </c>
      <c r="AD621" s="493" t="n">
        <v>0</v>
      </c>
      <c r="AE621" s="493" t="n">
        <v>270</v>
      </c>
      <c r="AF621" s="493" t="n">
        <v>0</v>
      </c>
      <c r="AG621" s="493" t="n">
        <v>398.4</v>
      </c>
      <c r="AH621" s="493" t="n">
        <v>0</v>
      </c>
      <c r="AI621" s="493" t="n">
        <v>408.6</v>
      </c>
      <c r="AJ621" s="493" t="n">
        <v>0</v>
      </c>
      <c r="AK621" s="493" t="n">
        <v>300</v>
      </c>
      <c r="AL621" s="493" t="n">
        <v>0</v>
      </c>
      <c r="AM621" s="493" t="n">
        <v>251.4</v>
      </c>
      <c r="AN621" s="493" t="n">
        <v>256.2</v>
      </c>
      <c r="AO621" s="493" t="n">
        <v>0</v>
      </c>
      <c r="AP621" s="493" t="n">
        <v>0</v>
      </c>
      <c r="AQ621" s="493" t="n">
        <v>196.2</v>
      </c>
      <c r="AR621" s="493" t="n">
        <v>0</v>
      </c>
      <c r="AS621" s="493" t="n">
        <v>0</v>
      </c>
      <c r="AT621" s="493" t="n">
        <v>0</v>
      </c>
      <c r="AU621" s="493" t="n">
        <v>0</v>
      </c>
      <c r="AV621" s="493" t="n">
        <v>0</v>
      </c>
      <c r="AW621" s="493" t="n">
        <v>0</v>
      </c>
      <c r="AX621" s="493" t="n">
        <v>0</v>
      </c>
      <c r="AY621" s="493" t="n">
        <v>0</v>
      </c>
      <c r="AZ621" s="493" t="n">
        <v>0</v>
      </c>
      <c r="BA621" s="493" t="n">
        <v>0</v>
      </c>
      <c r="BB621" s="493" t="n">
        <v>0</v>
      </c>
      <c r="BC621" s="493" t="n">
        <v>0</v>
      </c>
      <c r="BD621" s="493" t="n">
        <v>0</v>
      </c>
      <c r="BE621" s="493" t="n">
        <v>0</v>
      </c>
      <c r="BF621" s="493" t="n">
        <v>0</v>
      </c>
      <c r="BG621" s="493" t="n">
        <v>0</v>
      </c>
      <c r="BH621" s="493" t="n">
        <v>0</v>
      </c>
      <c r="BI621" s="493" t="n">
        <v>0</v>
      </c>
      <c r="BJ621" s="493" t="n">
        <v>0</v>
      </c>
      <c r="BK621" s="493" t="n">
        <v>0</v>
      </c>
      <c r="BL621" s="493" t="n">
        <v>0</v>
      </c>
      <c r="BM621" s="493" t="n">
        <v>0</v>
      </c>
      <c r="BN621" s="493" t="n">
        <v>0</v>
      </c>
      <c r="BO621" s="493" t="n">
        <v>0</v>
      </c>
      <c r="BP621" s="493" t="n">
        <v>0</v>
      </c>
      <c r="BQ621" s="493" t="n">
        <v>0</v>
      </c>
      <c r="BR621" s="493" t="n">
        <v>0</v>
      </c>
      <c r="BS621" s="493" t="n">
        <v>0</v>
      </c>
      <c r="BT621" s="493" t="n">
        <v>0</v>
      </c>
      <c r="BU621" s="493" t="n">
        <v>0</v>
      </c>
      <c r="BV621" s="493" t="n">
        <v>0</v>
      </c>
      <c r="BW621" s="493" t="n">
        <v>0</v>
      </c>
    </row>
    <row r="622">
      <c r="A622" t="inlineStr">
        <is>
          <t>[C9C] ANGIOTENSIN-II 길항제 (단일)</t>
        </is>
      </c>
      <c r="B622" t="inlineStr">
        <is>
          <t>녹십자</t>
        </is>
      </c>
      <c r="C622" t="inlineStr">
        <is>
          <t>네오칸데</t>
        </is>
      </c>
      <c r="D622" t="inlineStr">
        <is>
          <t>녹십자</t>
        </is>
      </c>
      <c r="E622" t="inlineStr">
        <is>
          <t>candesartan cilexetil</t>
        </is>
      </c>
      <c r="F622" t="inlineStr">
        <is>
          <t>상급종합병원</t>
        </is>
      </c>
      <c r="G622" t="inlineStr">
        <is>
          <t>Generic</t>
        </is>
      </c>
      <c r="H622" s="493" t="n">
        <v>218.54</v>
      </c>
      <c r="I622" s="493" t="n">
        <v>0</v>
      </c>
      <c r="J622" s="493" t="n">
        <v>995.86</v>
      </c>
      <c r="K622" s="493" t="n">
        <v>4416.57</v>
      </c>
      <c r="L622" s="493" t="n">
        <v>3943.77</v>
      </c>
      <c r="M622" s="493" t="n">
        <v>8239.77</v>
      </c>
      <c r="N622" s="493" t="n">
        <v>5837.46</v>
      </c>
      <c r="O622" s="493" t="n">
        <v>5975.34</v>
      </c>
      <c r="P622" s="493" t="n">
        <v>6090.76</v>
      </c>
      <c r="Q622" s="493" t="n">
        <v>7102.05</v>
      </c>
      <c r="R622" s="493" t="n">
        <v>6202.59</v>
      </c>
      <c r="S622" s="493" t="n">
        <v>12576.2</v>
      </c>
      <c r="T622" s="493" t="n">
        <v>7467.44</v>
      </c>
      <c r="U622" s="493" t="n">
        <v>10442.72</v>
      </c>
      <c r="V622" s="493" t="n">
        <v>27727.92</v>
      </c>
      <c r="W622" s="493" t="n">
        <v>19457.72</v>
      </c>
      <c r="X622" s="493" t="n">
        <v>18862.19</v>
      </c>
      <c r="Y622" s="493" t="n">
        <v>17186.31</v>
      </c>
      <c r="Z622" s="493" t="n">
        <v>30576.34</v>
      </c>
      <c r="AA622" s="493" t="n">
        <v>38126.89</v>
      </c>
      <c r="AB622" s="493" t="n">
        <v>28920</v>
      </c>
      <c r="AC622" s="493" t="n">
        <v>25456.83</v>
      </c>
      <c r="AD622" s="493" t="n">
        <v>22777.36</v>
      </c>
      <c r="AE622" s="493" t="n">
        <v>20541.49</v>
      </c>
      <c r="AF622" s="493" t="n">
        <v>26505.43</v>
      </c>
      <c r="AG622" s="493" t="n">
        <v>54056.9</v>
      </c>
      <c r="AH622" s="493" t="n">
        <v>37209.1</v>
      </c>
      <c r="AI622" s="493" t="n">
        <v>31303.69</v>
      </c>
      <c r="AJ622" s="493" t="n">
        <v>43534.37</v>
      </c>
      <c r="AK622" s="493" t="n">
        <v>39908.03</v>
      </c>
      <c r="AL622" s="493" t="n">
        <v>48208.3</v>
      </c>
      <c r="AM622" s="493" t="n">
        <v>40326.48</v>
      </c>
      <c r="AN622" s="493" t="n">
        <v>41637.71</v>
      </c>
      <c r="AO622" s="493" t="n">
        <v>51081.98</v>
      </c>
      <c r="AP622" s="493" t="n">
        <v>49420.34</v>
      </c>
      <c r="AQ622" s="493" t="n">
        <v>46819.67</v>
      </c>
      <c r="AR622" s="493" t="n">
        <v>48067.99</v>
      </c>
      <c r="AS622" s="493" t="n">
        <v>32438.44</v>
      </c>
      <c r="AT622" s="493" t="n">
        <v>34642.32</v>
      </c>
      <c r="AU622" s="493" t="n">
        <v>50948.11</v>
      </c>
      <c r="AV622" s="493" t="n">
        <v>42310.51</v>
      </c>
      <c r="AW622" s="493" t="n">
        <v>42101.86</v>
      </c>
      <c r="AX622" s="493" t="n">
        <v>57169.69</v>
      </c>
      <c r="AY622" s="493" t="n">
        <v>37862.08</v>
      </c>
      <c r="AZ622" s="493" t="n">
        <v>27647.63</v>
      </c>
      <c r="BA622" s="493" t="n">
        <v>52179.72</v>
      </c>
      <c r="BB622" s="493" t="n">
        <v>39189.84</v>
      </c>
      <c r="BC622" s="493" t="n">
        <v>42857.31</v>
      </c>
      <c r="BD622" s="493" t="n">
        <v>42627.15</v>
      </c>
      <c r="BE622" s="493" t="n">
        <v>44839.37</v>
      </c>
      <c r="BF622" s="493" t="n">
        <v>48095.16</v>
      </c>
      <c r="BG622" s="493" t="n">
        <v>53571.06</v>
      </c>
      <c r="BH622" s="493" t="n">
        <v>43591.86</v>
      </c>
      <c r="BI622" s="493" t="n">
        <v>43299.41</v>
      </c>
      <c r="BJ622" s="493" t="n">
        <v>43630.95</v>
      </c>
      <c r="BK622" s="493" t="n">
        <v>47141.98</v>
      </c>
      <c r="BL622" s="493" t="n">
        <v>65332.44</v>
      </c>
      <c r="BM622" s="493" t="n">
        <v>60674.51</v>
      </c>
      <c r="BN622" s="493" t="n">
        <v>67201.87</v>
      </c>
      <c r="BO622" s="493" t="n">
        <v>67408.92</v>
      </c>
      <c r="BP622" s="493" t="n">
        <v>66023.24000000001</v>
      </c>
      <c r="BQ622" s="493" t="n">
        <v>71902.75</v>
      </c>
      <c r="BR622" s="493" t="n">
        <v>102323.23</v>
      </c>
      <c r="BS622" s="493" t="n">
        <v>110588.2</v>
      </c>
      <c r="BT622" s="493" t="n">
        <v>123862.42</v>
      </c>
      <c r="BU622" s="493" t="n">
        <v>125329.81</v>
      </c>
      <c r="BV622" s="493" t="n">
        <v>167122.2</v>
      </c>
      <c r="BW622" s="493" t="n">
        <v>209928.72</v>
      </c>
    </row>
    <row r="623">
      <c r="A623" t="inlineStr">
        <is>
          <t>[C9C] ANGIOTENSIN-II 길항제 (단일)</t>
        </is>
      </c>
      <c r="B623" t="inlineStr">
        <is>
          <t>녹십자</t>
        </is>
      </c>
      <c r="C623" t="inlineStr">
        <is>
          <t>네오칸데</t>
        </is>
      </c>
      <c r="D623" t="inlineStr">
        <is>
          <t>녹십자</t>
        </is>
      </c>
      <c r="E623" t="inlineStr">
        <is>
          <t>candesartan cilexetil</t>
        </is>
      </c>
      <c r="F623" t="inlineStr">
        <is>
          <t>종합병원</t>
        </is>
      </c>
      <c r="G623" t="inlineStr">
        <is>
          <t>Generic</t>
        </is>
      </c>
      <c r="H623" s="493" t="n">
        <v>19411.99</v>
      </c>
      <c r="I623" s="493" t="n">
        <v>21068.68</v>
      </c>
      <c r="J623" s="493" t="n">
        <v>27289.24</v>
      </c>
      <c r="K623" s="493" t="n">
        <v>39106.63</v>
      </c>
      <c r="L623" s="493" t="n">
        <v>29397.38</v>
      </c>
      <c r="M623" s="493" t="n">
        <v>34646.29</v>
      </c>
      <c r="N623" s="493" t="n">
        <v>37741.66</v>
      </c>
      <c r="O623" s="493" t="n">
        <v>37593.48</v>
      </c>
      <c r="P623" s="493" t="n">
        <v>33622.71</v>
      </c>
      <c r="Q623" s="493" t="n">
        <v>50545.47</v>
      </c>
      <c r="R623" s="493" t="n">
        <v>49500.75</v>
      </c>
      <c r="S623" s="493" t="n">
        <v>60097.49</v>
      </c>
      <c r="T623" s="493" t="n">
        <v>53928.03</v>
      </c>
      <c r="U623" s="493" t="n">
        <v>49472.59</v>
      </c>
      <c r="V623" s="493" t="n">
        <v>57189.38</v>
      </c>
      <c r="W623" s="493" t="n">
        <v>56454.72</v>
      </c>
      <c r="X623" s="493" t="n">
        <v>51266.19</v>
      </c>
      <c r="Y623" s="493" t="n">
        <v>50786.37</v>
      </c>
      <c r="Z623" s="493" t="n">
        <v>62235.99</v>
      </c>
      <c r="AA623" s="493" t="n">
        <v>63596.35</v>
      </c>
      <c r="AB623" s="493" t="n">
        <v>68230.64</v>
      </c>
      <c r="AC623" s="493" t="n">
        <v>67568.52</v>
      </c>
      <c r="AD623" s="493" t="n">
        <v>78646.03</v>
      </c>
      <c r="AE623" s="493" t="n">
        <v>82188.46000000001</v>
      </c>
      <c r="AF623" s="493" t="n">
        <v>78315.63</v>
      </c>
      <c r="AG623" s="493" t="n">
        <v>75231.37</v>
      </c>
      <c r="AH623" s="493" t="n">
        <v>83479.89</v>
      </c>
      <c r="AI623" s="493" t="n">
        <v>78998</v>
      </c>
      <c r="AJ623" s="493" t="n">
        <v>78335.92999999999</v>
      </c>
      <c r="AK623" s="493" t="n">
        <v>90342.81</v>
      </c>
      <c r="AL623" s="493" t="n">
        <v>79389.2</v>
      </c>
      <c r="AM623" s="493" t="n">
        <v>72125.61</v>
      </c>
      <c r="AN623" s="493" t="n">
        <v>81714.07000000001</v>
      </c>
      <c r="AO623" s="493" t="n">
        <v>86387.05</v>
      </c>
      <c r="AP623" s="493" t="n">
        <v>74336.02</v>
      </c>
      <c r="AQ623" s="493" t="n">
        <v>77190.58</v>
      </c>
      <c r="AR623" s="493" t="n">
        <v>91488.55</v>
      </c>
      <c r="AS623" s="493" t="n">
        <v>120587.01</v>
      </c>
      <c r="AT623" s="493" t="n">
        <v>105210.03</v>
      </c>
      <c r="AU623" s="493" t="n">
        <v>143673.77</v>
      </c>
      <c r="AV623" s="493" t="n">
        <v>123518.76</v>
      </c>
      <c r="AW623" s="493" t="n">
        <v>106732.93</v>
      </c>
      <c r="AX623" s="493" t="n">
        <v>142047.49</v>
      </c>
      <c r="AY623" s="493" t="n">
        <v>117823.95</v>
      </c>
      <c r="AZ623" s="493" t="n">
        <v>130955.48</v>
      </c>
      <c r="BA623" s="493" t="n">
        <v>148121.45</v>
      </c>
      <c r="BB623" s="493" t="n">
        <v>128419.61</v>
      </c>
      <c r="BC623" s="493" t="n">
        <v>136152.8</v>
      </c>
      <c r="BD623" s="493" t="n">
        <v>114477.86</v>
      </c>
      <c r="BE623" s="493" t="n">
        <v>132230.59</v>
      </c>
      <c r="BF623" s="493" t="n">
        <v>126711.01</v>
      </c>
      <c r="BG623" s="493" t="n">
        <v>136981.51</v>
      </c>
      <c r="BH623" s="493" t="n">
        <v>133083.38</v>
      </c>
      <c r="BI623" s="493" t="n">
        <v>129808.28</v>
      </c>
      <c r="BJ623" s="493" t="n">
        <v>132800.91</v>
      </c>
      <c r="BK623" s="493" t="n">
        <v>123320.44</v>
      </c>
      <c r="BL623" s="493" t="n">
        <v>140088.74</v>
      </c>
      <c r="BM623" s="493" t="n">
        <v>137049.85</v>
      </c>
      <c r="BN623" s="493" t="n">
        <v>149466.42</v>
      </c>
      <c r="BO623" s="493" t="n">
        <v>155843.21</v>
      </c>
      <c r="BP623" s="493" t="n">
        <v>149116.56</v>
      </c>
      <c r="BQ623" s="493" t="n">
        <v>152756.98</v>
      </c>
      <c r="BR623" s="493" t="n">
        <v>172750.47</v>
      </c>
      <c r="BS623" s="493" t="n">
        <v>189519.94</v>
      </c>
      <c r="BT623" s="493" t="n">
        <v>135507.38</v>
      </c>
      <c r="BU623" s="493" t="n">
        <v>179424.76</v>
      </c>
      <c r="BV623" s="493" t="n">
        <v>189983.81</v>
      </c>
      <c r="BW623" s="493" t="n">
        <v>159812.76</v>
      </c>
    </row>
    <row r="624">
      <c r="A624" t="inlineStr">
        <is>
          <t>[C9C] ANGIOTENSIN-II 길항제 (단일)</t>
        </is>
      </c>
      <c r="B624" t="inlineStr">
        <is>
          <t>녹십자</t>
        </is>
      </c>
      <c r="C624" t="inlineStr">
        <is>
          <t>네오칸데</t>
        </is>
      </c>
      <c r="D624" t="inlineStr">
        <is>
          <t>녹십자</t>
        </is>
      </c>
      <c r="E624" t="inlineStr">
        <is>
          <t>candesartan cilexetil</t>
        </is>
      </c>
      <c r="F624" t="inlineStr">
        <is>
          <t>병원</t>
        </is>
      </c>
      <c r="G624" t="inlineStr">
        <is>
          <t>Generic</t>
        </is>
      </c>
      <c r="H624" s="493" t="n">
        <v>22369.36</v>
      </c>
      <c r="I624" s="493" t="n">
        <v>29648.36</v>
      </c>
      <c r="J624" s="493" t="n">
        <v>40312.64</v>
      </c>
      <c r="K624" s="493" t="n">
        <v>32278.97</v>
      </c>
      <c r="L624" s="493" t="n">
        <v>42248.75</v>
      </c>
      <c r="M624" s="493" t="n">
        <v>41621.59</v>
      </c>
      <c r="N624" s="493" t="n">
        <v>49163.12</v>
      </c>
      <c r="O624" s="493" t="n">
        <v>59916.08</v>
      </c>
      <c r="P624" s="493" t="n">
        <v>48999.58</v>
      </c>
      <c r="Q624" s="493" t="n">
        <v>55041.79</v>
      </c>
      <c r="R624" s="493" t="n">
        <v>57952.9</v>
      </c>
      <c r="S624" s="493" t="n">
        <v>68277.78999999999</v>
      </c>
      <c r="T624" s="493" t="n">
        <v>67370.96000000001</v>
      </c>
      <c r="U624" s="493" t="n">
        <v>49546.77</v>
      </c>
      <c r="V624" s="493" t="n">
        <v>59452.31</v>
      </c>
      <c r="W624" s="493" t="n">
        <v>54794.49</v>
      </c>
      <c r="X624" s="493" t="n">
        <v>70496.95</v>
      </c>
      <c r="Y624" s="493" t="n">
        <v>54845.38</v>
      </c>
      <c r="Z624" s="493" t="n">
        <v>64203.81</v>
      </c>
      <c r="AA624" s="493" t="n">
        <v>68787.87</v>
      </c>
      <c r="AB624" s="493" t="n">
        <v>62308.86</v>
      </c>
      <c r="AC624" s="493" t="n">
        <v>72027.72</v>
      </c>
      <c r="AD624" s="493" t="n">
        <v>72136.84</v>
      </c>
      <c r="AE624" s="493" t="n">
        <v>76757.27</v>
      </c>
      <c r="AF624" s="493" t="n">
        <v>69522.2</v>
      </c>
      <c r="AG624" s="493" t="n">
        <v>62361.71</v>
      </c>
      <c r="AH624" s="493" t="n">
        <v>67202.5</v>
      </c>
      <c r="AI624" s="493" t="n">
        <v>69357.75</v>
      </c>
      <c r="AJ624" s="493" t="n">
        <v>67542.96000000001</v>
      </c>
      <c r="AK624" s="493" t="n">
        <v>66784.39</v>
      </c>
      <c r="AL624" s="493" t="n">
        <v>66376.19</v>
      </c>
      <c r="AM624" s="493" t="n">
        <v>71257.63</v>
      </c>
      <c r="AN624" s="493" t="n">
        <v>57213.74</v>
      </c>
      <c r="AO624" s="493" t="n">
        <v>65390</v>
      </c>
      <c r="AP624" s="493" t="n">
        <v>74697.62</v>
      </c>
      <c r="AQ624" s="493" t="n">
        <v>73375.81</v>
      </c>
      <c r="AR624" s="493" t="n">
        <v>59858.01</v>
      </c>
      <c r="AS624" s="493" t="n">
        <v>62348.9</v>
      </c>
      <c r="AT624" s="493" t="n">
        <v>59010.42</v>
      </c>
      <c r="AU624" s="493" t="n">
        <v>60920.2</v>
      </c>
      <c r="AV624" s="493" t="n">
        <v>71543.11</v>
      </c>
      <c r="AW624" s="493" t="n">
        <v>67671.11</v>
      </c>
      <c r="AX624" s="493" t="n">
        <v>60747.6</v>
      </c>
      <c r="AY624" s="493" t="n">
        <v>58362.38</v>
      </c>
      <c r="AZ624" s="493" t="n">
        <v>69850.17</v>
      </c>
      <c r="BA624" s="493" t="n">
        <v>76127.86</v>
      </c>
      <c r="BB624" s="493" t="n">
        <v>83574.05</v>
      </c>
      <c r="BC624" s="493" t="n">
        <v>61053.94</v>
      </c>
      <c r="BD624" s="493" t="n">
        <v>69797.55</v>
      </c>
      <c r="BE624" s="493" t="n">
        <v>58074.95</v>
      </c>
      <c r="BF624" s="493" t="n">
        <v>58623.77</v>
      </c>
      <c r="BG624" s="493" t="n">
        <v>61325.33</v>
      </c>
      <c r="BH624" s="493" t="n">
        <v>64776.33</v>
      </c>
      <c r="BI624" s="493" t="n">
        <v>70604.84</v>
      </c>
      <c r="BJ624" s="493" t="n">
        <v>66058.37</v>
      </c>
      <c r="BK624" s="493" t="n">
        <v>70462.47</v>
      </c>
      <c r="BL624" s="493" t="n">
        <v>75295</v>
      </c>
      <c r="BM624" s="493" t="n">
        <v>69526.94</v>
      </c>
      <c r="BN624" s="493" t="n">
        <v>59062.78</v>
      </c>
      <c r="BO624" s="493" t="n">
        <v>76812.92999999999</v>
      </c>
      <c r="BP624" s="493" t="n">
        <v>61018.61</v>
      </c>
      <c r="BQ624" s="493" t="n">
        <v>60903.58</v>
      </c>
      <c r="BR624" s="493" t="n">
        <v>72612.64999999999</v>
      </c>
      <c r="BS624" s="493" t="n">
        <v>65963.13</v>
      </c>
      <c r="BT624" s="493" t="n">
        <v>58748.42</v>
      </c>
      <c r="BU624" s="493" t="n">
        <v>96051.71000000001</v>
      </c>
      <c r="BV624" s="493" t="n">
        <v>81483.28999999999</v>
      </c>
      <c r="BW624" s="493" t="n">
        <v>98529.52</v>
      </c>
    </row>
    <row r="625">
      <c r="A625" t="inlineStr">
        <is>
          <t>[C9C] ANGIOTENSIN-II 길항제 (단일)</t>
        </is>
      </c>
      <c r="B625" t="inlineStr">
        <is>
          <t>녹십자</t>
        </is>
      </c>
      <c r="C625" t="inlineStr">
        <is>
          <t>네오칸데</t>
        </is>
      </c>
      <c r="D625" t="inlineStr">
        <is>
          <t>녹십자</t>
        </is>
      </c>
      <c r="E625" t="inlineStr">
        <is>
          <t>candesartan cilexetil</t>
        </is>
      </c>
      <c r="F625" t="inlineStr">
        <is>
          <t>의원</t>
        </is>
      </c>
      <c r="G625" t="inlineStr">
        <is>
          <t>Generic</t>
        </is>
      </c>
      <c r="H625" s="493" t="n">
        <v>214800.84</v>
      </c>
      <c r="I625" s="493" t="n">
        <v>187781.16</v>
      </c>
      <c r="J625" s="493" t="n">
        <v>234625.64</v>
      </c>
      <c r="K625" s="493" t="n">
        <v>234525.8</v>
      </c>
      <c r="L625" s="493" t="n">
        <v>236162.78</v>
      </c>
      <c r="M625" s="493" t="n">
        <v>238393.34</v>
      </c>
      <c r="N625" s="493" t="n">
        <v>269533.6</v>
      </c>
      <c r="O625" s="493" t="n">
        <v>262453.46</v>
      </c>
      <c r="P625" s="493" t="n">
        <v>262971.28</v>
      </c>
      <c r="Q625" s="493" t="n">
        <v>297338.6</v>
      </c>
      <c r="R625" s="493" t="n">
        <v>296060.02</v>
      </c>
      <c r="S625" s="493" t="n">
        <v>334391.38</v>
      </c>
      <c r="T625" s="493" t="n">
        <v>330339.77</v>
      </c>
      <c r="U625" s="493" t="n">
        <v>298740.14</v>
      </c>
      <c r="V625" s="493" t="n">
        <v>339445.07</v>
      </c>
      <c r="W625" s="493" t="n">
        <v>356055.55</v>
      </c>
      <c r="X625" s="493" t="n">
        <v>376805.49</v>
      </c>
      <c r="Y625" s="493" t="n">
        <v>372584.3</v>
      </c>
      <c r="Z625" s="493" t="n">
        <v>390069.14</v>
      </c>
      <c r="AA625" s="493" t="n">
        <v>399423.22</v>
      </c>
      <c r="AB625" s="493" t="n">
        <v>377499.36</v>
      </c>
      <c r="AC625" s="493" t="n">
        <v>383424.14</v>
      </c>
      <c r="AD625" s="493" t="n">
        <v>391972.22</v>
      </c>
      <c r="AE625" s="493" t="n">
        <v>412956.2</v>
      </c>
      <c r="AF625" s="493" t="n">
        <v>379507.82</v>
      </c>
      <c r="AG625" s="493" t="n">
        <v>375993.57</v>
      </c>
      <c r="AH625" s="493" t="n">
        <v>401953.24</v>
      </c>
      <c r="AI625" s="493" t="n">
        <v>371397.83</v>
      </c>
      <c r="AJ625" s="493" t="n">
        <v>404395.19</v>
      </c>
      <c r="AK625" s="493" t="n">
        <v>419599.71</v>
      </c>
      <c r="AL625" s="493" t="n">
        <v>401286.5</v>
      </c>
      <c r="AM625" s="493" t="n">
        <v>436824.78</v>
      </c>
      <c r="AN625" s="493" t="n">
        <v>399279.11</v>
      </c>
      <c r="AO625" s="493" t="n">
        <v>420885.44</v>
      </c>
      <c r="AP625" s="493" t="n">
        <v>415314.73</v>
      </c>
      <c r="AQ625" s="493" t="n">
        <v>419837.61</v>
      </c>
      <c r="AR625" s="493" t="n">
        <v>414883.68</v>
      </c>
      <c r="AS625" s="493" t="n">
        <v>408109.81</v>
      </c>
      <c r="AT625" s="493" t="n">
        <v>423615.46</v>
      </c>
      <c r="AU625" s="493" t="n">
        <v>426403.23</v>
      </c>
      <c r="AV625" s="493" t="n">
        <v>419513.78</v>
      </c>
      <c r="AW625" s="493" t="n">
        <v>410343.02</v>
      </c>
      <c r="AX625" s="493" t="n">
        <v>442866.93</v>
      </c>
      <c r="AY625" s="493" t="n">
        <v>438965.61</v>
      </c>
      <c r="AZ625" s="493" t="n">
        <v>441042.09</v>
      </c>
      <c r="BA625" s="493" t="n">
        <v>456338.39</v>
      </c>
      <c r="BB625" s="493" t="n">
        <v>440057.82</v>
      </c>
      <c r="BC625" s="493" t="n">
        <v>452503.81</v>
      </c>
      <c r="BD625" s="493" t="n">
        <v>447667.74</v>
      </c>
      <c r="BE625" s="493" t="n">
        <v>430523.5</v>
      </c>
      <c r="BF625" s="493" t="n">
        <v>433688.85</v>
      </c>
      <c r="BG625" s="493" t="n">
        <v>448202.24</v>
      </c>
      <c r="BH625" s="493" t="n">
        <v>440999.3</v>
      </c>
      <c r="BI625" s="493" t="n">
        <v>456238.73</v>
      </c>
      <c r="BJ625" s="493" t="n">
        <v>514267.61</v>
      </c>
      <c r="BK625" s="493" t="n">
        <v>525384.51</v>
      </c>
      <c r="BL625" s="493" t="n">
        <v>615262.1</v>
      </c>
      <c r="BM625" s="493" t="n">
        <v>530997.25</v>
      </c>
      <c r="BN625" s="493" t="n">
        <v>551452.33</v>
      </c>
      <c r="BO625" s="493" t="n">
        <v>606801.67</v>
      </c>
      <c r="BP625" s="493" t="n">
        <v>576991.8199999999</v>
      </c>
      <c r="BQ625" s="493" t="n">
        <v>565721.95</v>
      </c>
      <c r="BR625" s="493" t="n">
        <v>618421.8199999999</v>
      </c>
      <c r="BS625" s="493" t="n">
        <v>634581.49</v>
      </c>
      <c r="BT625" s="493" t="n">
        <v>601390.6899999999</v>
      </c>
      <c r="BU625" s="493" t="n">
        <v>635220.54</v>
      </c>
      <c r="BV625" s="493" t="n">
        <v>686500.74</v>
      </c>
      <c r="BW625" s="493" t="n">
        <v>649772.96</v>
      </c>
    </row>
    <row r="626">
      <c r="A626" t="inlineStr">
        <is>
          <t>[C9C] ANGIOTENSIN-II 길항제 (단일)</t>
        </is>
      </c>
      <c r="B626" t="inlineStr">
        <is>
          <t>녹십자</t>
        </is>
      </c>
      <c r="C626" t="inlineStr">
        <is>
          <t>네오칸데</t>
        </is>
      </c>
      <c r="D626" t="inlineStr">
        <is>
          <t>녹십자</t>
        </is>
      </c>
      <c r="E626" t="inlineStr">
        <is>
          <t>candesartan cilexetil</t>
        </is>
      </c>
      <c r="F626" t="inlineStr">
        <is>
          <t>보건소</t>
        </is>
      </c>
      <c r="G626" t="inlineStr">
        <is>
          <t>Generic</t>
        </is>
      </c>
      <c r="H626" s="493" t="n">
        <v>0</v>
      </c>
      <c r="I626" s="493" t="n">
        <v>0</v>
      </c>
      <c r="J626" s="493" t="n">
        <v>0</v>
      </c>
      <c r="K626" s="493" t="n">
        <v>0</v>
      </c>
      <c r="L626" s="493" t="n">
        <v>0</v>
      </c>
      <c r="M626" s="493" t="n">
        <v>0</v>
      </c>
      <c r="N626" s="493" t="n">
        <v>0</v>
      </c>
      <c r="O626" s="493" t="n">
        <v>0</v>
      </c>
      <c r="P626" s="493" t="n">
        <v>0</v>
      </c>
      <c r="Q626" s="493" t="n">
        <v>0</v>
      </c>
      <c r="R626" s="493" t="n">
        <v>0</v>
      </c>
      <c r="S626" s="493" t="n">
        <v>0</v>
      </c>
      <c r="T626" s="493" t="n">
        <v>0</v>
      </c>
      <c r="U626" s="493" t="n">
        <v>0</v>
      </c>
      <c r="V626" s="493" t="n">
        <v>246.6</v>
      </c>
      <c r="W626" s="493" t="n">
        <v>0</v>
      </c>
      <c r="X626" s="493" t="n">
        <v>230.4</v>
      </c>
      <c r="Y626" s="493" t="n">
        <v>0</v>
      </c>
      <c r="Z626" s="493" t="n">
        <v>226.8</v>
      </c>
      <c r="AA626" s="493" t="n">
        <v>1062</v>
      </c>
      <c r="AB626" s="493" t="n">
        <v>229.2</v>
      </c>
      <c r="AC626" s="493" t="n">
        <v>329.85</v>
      </c>
      <c r="AD626" s="493" t="n">
        <v>1635.9</v>
      </c>
      <c r="AE626" s="493" t="n">
        <v>1238.4</v>
      </c>
      <c r="AF626" s="493" t="n">
        <v>726.6</v>
      </c>
      <c r="AG626" s="493" t="n">
        <v>1112.4</v>
      </c>
      <c r="AH626" s="493" t="n">
        <v>286.8</v>
      </c>
      <c r="AI626" s="493" t="n">
        <v>103.8</v>
      </c>
      <c r="AJ626" s="493" t="n">
        <v>1860</v>
      </c>
      <c r="AK626" s="493" t="n">
        <v>244.8</v>
      </c>
      <c r="AL626" s="493" t="n">
        <v>0</v>
      </c>
      <c r="AM626" s="493" t="n">
        <v>1552.5</v>
      </c>
      <c r="AN626" s="493" t="n">
        <v>1237.8</v>
      </c>
      <c r="AO626" s="493" t="n">
        <v>759.6</v>
      </c>
      <c r="AP626" s="493" t="n">
        <v>806.4</v>
      </c>
      <c r="AQ626" s="493" t="n">
        <v>155.4</v>
      </c>
      <c r="AR626" s="493" t="n">
        <v>429</v>
      </c>
      <c r="AS626" s="493" t="n">
        <v>150</v>
      </c>
      <c r="AT626" s="493" t="n">
        <v>747.3</v>
      </c>
      <c r="AU626" s="493" t="n">
        <v>0</v>
      </c>
      <c r="AV626" s="493" t="n">
        <v>678.3</v>
      </c>
      <c r="AW626" s="493" t="n">
        <v>0</v>
      </c>
      <c r="AX626" s="493" t="n">
        <v>132.3</v>
      </c>
      <c r="AY626" s="493" t="n">
        <v>754.2</v>
      </c>
      <c r="AZ626" s="493" t="n">
        <v>0</v>
      </c>
      <c r="BA626" s="493" t="n">
        <v>683.4</v>
      </c>
      <c r="BB626" s="493" t="n">
        <v>0</v>
      </c>
      <c r="BC626" s="493" t="n">
        <v>172.2</v>
      </c>
      <c r="BD626" s="493" t="n">
        <v>0</v>
      </c>
      <c r="BE626" s="493" t="n">
        <v>141.6</v>
      </c>
      <c r="BF626" s="493" t="n">
        <v>1509.6</v>
      </c>
      <c r="BG626" s="493" t="n">
        <v>442.5</v>
      </c>
      <c r="BH626" s="493" t="n">
        <v>621</v>
      </c>
      <c r="BI626" s="493" t="n">
        <v>102.3</v>
      </c>
      <c r="BJ626" s="493" t="n">
        <v>2407.2</v>
      </c>
      <c r="BK626" s="493" t="n">
        <v>0</v>
      </c>
      <c r="BL626" s="493" t="n">
        <v>5770.47</v>
      </c>
      <c r="BM626" s="493" t="n">
        <v>1230.8</v>
      </c>
      <c r="BN626" s="493" t="n">
        <v>1577.88</v>
      </c>
      <c r="BO626" s="493" t="n">
        <v>1198.48</v>
      </c>
      <c r="BP626" s="493" t="n">
        <v>2100</v>
      </c>
      <c r="BQ626" s="493" t="n">
        <v>480.6</v>
      </c>
      <c r="BR626" s="493" t="n">
        <v>3751.05</v>
      </c>
      <c r="BS626" s="493" t="n">
        <v>795</v>
      </c>
      <c r="BT626" s="493" t="n">
        <v>1159.32</v>
      </c>
      <c r="BU626" s="493" t="n">
        <v>2882.4</v>
      </c>
      <c r="BV626" s="493" t="n">
        <v>1705.7</v>
      </c>
      <c r="BW626" s="493" t="n">
        <v>1908.3</v>
      </c>
    </row>
    <row r="627">
      <c r="A627" t="inlineStr">
        <is>
          <t>[C9C] ANGIOTENSIN-II 길항제 (단일)</t>
        </is>
      </c>
      <c r="B627" t="inlineStr">
        <is>
          <t>녹십자</t>
        </is>
      </c>
      <c r="C627" t="inlineStr">
        <is>
          <t>네오칸데</t>
        </is>
      </c>
      <c r="D627" t="inlineStr">
        <is>
          <t>녹십자</t>
        </is>
      </c>
      <c r="E627" t="inlineStr">
        <is>
          <t>candesartan cilexetil</t>
        </is>
      </c>
      <c r="F627" t="inlineStr">
        <is>
          <t>기타(치과의원, 치과병원 등)</t>
        </is>
      </c>
      <c r="G627" t="inlineStr">
        <is>
          <t>Generic</t>
        </is>
      </c>
      <c r="H627" s="493" t="n">
        <v>0</v>
      </c>
      <c r="I627" s="493" t="n">
        <v>0</v>
      </c>
      <c r="J627" s="493" t="n">
        <v>0</v>
      </c>
      <c r="K627" s="493" t="n">
        <v>0</v>
      </c>
      <c r="L627" s="493" t="n">
        <v>0</v>
      </c>
      <c r="M627" s="493" t="n">
        <v>0</v>
      </c>
      <c r="N627" s="493" t="n">
        <v>0</v>
      </c>
      <c r="O627" s="493" t="n">
        <v>0</v>
      </c>
      <c r="P627" s="493" t="n">
        <v>72</v>
      </c>
      <c r="Q627" s="493" t="n">
        <v>0</v>
      </c>
      <c r="R627" s="493" t="n">
        <v>0</v>
      </c>
      <c r="S627" s="493" t="n">
        <v>0</v>
      </c>
      <c r="T627" s="493" t="n">
        <v>0</v>
      </c>
      <c r="U627" s="493" t="n">
        <v>0</v>
      </c>
      <c r="V627" s="493" t="n">
        <v>0</v>
      </c>
      <c r="W627" s="493" t="n">
        <v>0</v>
      </c>
      <c r="X627" s="493" t="n">
        <v>0</v>
      </c>
      <c r="Y627" s="493" t="n">
        <v>0</v>
      </c>
      <c r="Z627" s="493" t="n">
        <v>0</v>
      </c>
      <c r="AA627" s="493" t="n">
        <v>0</v>
      </c>
      <c r="AB627" s="493" t="n">
        <v>0</v>
      </c>
      <c r="AC627" s="493" t="n">
        <v>0</v>
      </c>
      <c r="AD627" s="493" t="n">
        <v>0</v>
      </c>
      <c r="AE627" s="493" t="n">
        <v>0</v>
      </c>
      <c r="AF627" s="493" t="n">
        <v>0</v>
      </c>
      <c r="AG627" s="493" t="n">
        <v>0</v>
      </c>
      <c r="AH627" s="493" t="n">
        <v>0</v>
      </c>
      <c r="AI627" s="493" t="n">
        <v>0</v>
      </c>
      <c r="AJ627" s="493" t="n">
        <v>0</v>
      </c>
      <c r="AK627" s="493" t="n">
        <v>0</v>
      </c>
      <c r="AL627" s="493" t="n">
        <v>147</v>
      </c>
      <c r="AM627" s="493" t="n">
        <v>0</v>
      </c>
      <c r="AN627" s="493" t="n">
        <v>0</v>
      </c>
      <c r="AO627" s="493" t="n">
        <v>0</v>
      </c>
      <c r="AP627" s="493" t="n">
        <v>0</v>
      </c>
      <c r="AQ627" s="493" t="n">
        <v>0</v>
      </c>
      <c r="AR627" s="493" t="n">
        <v>0</v>
      </c>
      <c r="AS627" s="493" t="n">
        <v>0</v>
      </c>
      <c r="AT627" s="493" t="n">
        <v>0</v>
      </c>
      <c r="AU627" s="493" t="n">
        <v>0</v>
      </c>
      <c r="AV627" s="493" t="n">
        <v>0</v>
      </c>
      <c r="AW627" s="493" t="n">
        <v>0</v>
      </c>
      <c r="AX627" s="493" t="n">
        <v>0</v>
      </c>
      <c r="AY627" s="493" t="n">
        <v>0</v>
      </c>
      <c r="AZ627" s="493" t="n">
        <v>0</v>
      </c>
      <c r="BA627" s="493" t="n">
        <v>0</v>
      </c>
      <c r="BB627" s="493" t="n">
        <v>0</v>
      </c>
      <c r="BC627" s="493" t="n">
        <v>12.75</v>
      </c>
      <c r="BD627" s="493" t="n">
        <v>0</v>
      </c>
      <c r="BE627" s="493" t="n">
        <v>0</v>
      </c>
      <c r="BF627" s="493" t="n">
        <v>0</v>
      </c>
      <c r="BG627" s="493" t="n">
        <v>0</v>
      </c>
      <c r="BH627" s="493" t="n">
        <v>0</v>
      </c>
      <c r="BI627" s="493" t="n">
        <v>0</v>
      </c>
      <c r="BJ627" s="493" t="n">
        <v>0</v>
      </c>
      <c r="BK627" s="493" t="n">
        <v>0</v>
      </c>
      <c r="BL627" s="493" t="n">
        <v>0</v>
      </c>
      <c r="BM627" s="493" t="n">
        <v>0</v>
      </c>
      <c r="BN627" s="493" t="n">
        <v>0</v>
      </c>
      <c r="BO627" s="493" t="n">
        <v>0</v>
      </c>
      <c r="BP627" s="493" t="n">
        <v>0</v>
      </c>
      <c r="BQ627" s="493" t="n">
        <v>0</v>
      </c>
      <c r="BR627" s="493" t="n">
        <v>0</v>
      </c>
      <c r="BS627" s="493" t="n">
        <v>0</v>
      </c>
      <c r="BT627" s="493" t="n">
        <v>0</v>
      </c>
      <c r="BU627" s="493" t="n">
        <v>0</v>
      </c>
      <c r="BV627" s="493" t="n">
        <v>0</v>
      </c>
      <c r="BW627" s="493" t="n">
        <v>0</v>
      </c>
    </row>
    <row r="628">
      <c r="A628" t="inlineStr">
        <is>
          <t>[C9C] ANGIOTENSIN-II 길항제 (단일)</t>
        </is>
      </c>
      <c r="B628" t="inlineStr">
        <is>
          <t>녹십자</t>
        </is>
      </c>
      <c r="C628" t="inlineStr">
        <is>
          <t>텔미솔로</t>
        </is>
      </c>
      <c r="D628" t="inlineStr">
        <is>
          <t>녹십자</t>
        </is>
      </c>
      <c r="E628" t="inlineStr">
        <is>
          <t>telmisartan</t>
        </is>
      </c>
      <c r="F628" t="inlineStr">
        <is>
          <t>의원</t>
        </is>
      </c>
      <c r="G628" t="inlineStr">
        <is>
          <t>Generic</t>
        </is>
      </c>
      <c r="H628" s="493" t="n">
        <v>0</v>
      </c>
      <c r="I628" s="493" t="n">
        <v>0</v>
      </c>
      <c r="J628" s="493" t="n">
        <v>0</v>
      </c>
      <c r="K628" s="493" t="n">
        <v>0</v>
      </c>
      <c r="L628" s="493" t="n">
        <v>0</v>
      </c>
      <c r="M628" s="493" t="n">
        <v>0</v>
      </c>
      <c r="N628" s="493" t="n">
        <v>0</v>
      </c>
      <c r="O628" s="493" t="n">
        <v>0</v>
      </c>
      <c r="P628" s="493" t="n">
        <v>0</v>
      </c>
      <c r="Q628" s="493" t="n">
        <v>0</v>
      </c>
      <c r="R628" s="493" t="n">
        <v>0</v>
      </c>
      <c r="S628" s="493" t="n">
        <v>0</v>
      </c>
      <c r="T628" s="493" t="n">
        <v>0</v>
      </c>
      <c r="U628" s="493" t="n">
        <v>0</v>
      </c>
      <c r="V628" s="493" t="n">
        <v>0</v>
      </c>
      <c r="W628" s="493" t="n">
        <v>0</v>
      </c>
      <c r="X628" s="493" t="n">
        <v>0</v>
      </c>
      <c r="Y628" s="493" t="n">
        <v>0</v>
      </c>
      <c r="Z628" s="493" t="n">
        <v>0</v>
      </c>
      <c r="AA628" s="493" t="n">
        <v>0</v>
      </c>
      <c r="AB628" s="493" t="n">
        <v>0</v>
      </c>
      <c r="AC628" s="493" t="n">
        <v>0</v>
      </c>
      <c r="AD628" s="493" t="n">
        <v>0</v>
      </c>
      <c r="AE628" s="493" t="n">
        <v>0</v>
      </c>
      <c r="AF628" s="493" t="n">
        <v>0</v>
      </c>
      <c r="AG628" s="493" t="n">
        <v>0</v>
      </c>
      <c r="AH628" s="493" t="n">
        <v>0</v>
      </c>
      <c r="AI628" s="493" t="n">
        <v>0</v>
      </c>
      <c r="AJ628" s="493" t="n">
        <v>0</v>
      </c>
      <c r="AK628" s="493" t="n">
        <v>0</v>
      </c>
      <c r="AL628" s="493" t="n">
        <v>0</v>
      </c>
      <c r="AM628" s="493" t="n">
        <v>0</v>
      </c>
      <c r="AN628" s="493" t="n">
        <v>0</v>
      </c>
      <c r="AO628" s="493" t="n">
        <v>0</v>
      </c>
      <c r="AP628" s="493" t="n">
        <v>0</v>
      </c>
      <c r="AQ628" s="493" t="n">
        <v>0</v>
      </c>
      <c r="AR628" s="493" t="n">
        <v>0</v>
      </c>
      <c r="AS628" s="493" t="n">
        <v>0</v>
      </c>
      <c r="AT628" s="493" t="n">
        <v>0</v>
      </c>
      <c r="AU628" s="493" t="n">
        <v>0</v>
      </c>
      <c r="AV628" s="493" t="n">
        <v>0</v>
      </c>
      <c r="AW628" s="493" t="n">
        <v>0</v>
      </c>
      <c r="AX628" s="493" t="n">
        <v>0</v>
      </c>
      <c r="AY628" s="493" t="n">
        <v>0</v>
      </c>
      <c r="AZ628" s="493" t="n">
        <v>0</v>
      </c>
      <c r="BA628" s="493" t="n">
        <v>0</v>
      </c>
      <c r="BB628" s="493" t="n">
        <v>0</v>
      </c>
      <c r="BC628" s="493" t="n">
        <v>0</v>
      </c>
      <c r="BD628" s="493" t="n">
        <v>0</v>
      </c>
      <c r="BE628" s="493" t="n">
        <v>0</v>
      </c>
      <c r="BF628" s="493" t="n">
        <v>0</v>
      </c>
      <c r="BG628" s="493" t="n">
        <v>0</v>
      </c>
      <c r="BH628" s="493" t="n">
        <v>0</v>
      </c>
      <c r="BI628" s="493" t="n">
        <v>0</v>
      </c>
      <c r="BJ628" s="493" t="n">
        <v>0</v>
      </c>
      <c r="BK628" s="493" t="n">
        <v>0</v>
      </c>
      <c r="BL628" s="493" t="n">
        <v>0</v>
      </c>
      <c r="BM628" s="493" t="n">
        <v>0</v>
      </c>
      <c r="BN628" s="493" t="n">
        <v>0</v>
      </c>
      <c r="BO628" s="493" t="n">
        <v>0</v>
      </c>
      <c r="BP628" s="493" t="n">
        <v>0</v>
      </c>
      <c r="BQ628" s="493" t="n">
        <v>0</v>
      </c>
      <c r="BR628" s="493" t="n">
        <v>0</v>
      </c>
      <c r="BS628" s="493" t="n">
        <v>0</v>
      </c>
      <c r="BT628" s="493" t="n">
        <v>0</v>
      </c>
      <c r="BU628" s="493" t="n">
        <v>0</v>
      </c>
      <c r="BV628" s="493" t="n">
        <v>0</v>
      </c>
      <c r="BW628" s="493" t="n">
        <v>14651.03</v>
      </c>
    </row>
    <row r="629">
      <c r="A629" t="inlineStr">
        <is>
          <t>[C9C] ANGIOTENSIN-II 길항제 (단일)</t>
        </is>
      </c>
      <c r="B629" t="inlineStr">
        <is>
          <t>다산제약</t>
        </is>
      </c>
      <c r="C629" t="inlineStr">
        <is>
          <t>뉴코사르</t>
        </is>
      </c>
      <c r="D629" t="inlineStr">
        <is>
          <t>다산제약</t>
        </is>
      </c>
      <c r="E629" t="inlineStr">
        <is>
          <t>losartan potassium</t>
        </is>
      </c>
      <c r="F629" t="inlineStr">
        <is>
          <t>병원</t>
        </is>
      </c>
      <c r="G629" t="inlineStr">
        <is>
          <t>Generic</t>
        </is>
      </c>
      <c r="H629" s="493" t="n">
        <v>585.6</v>
      </c>
      <c r="I629" s="493" t="n">
        <v>1488.26</v>
      </c>
      <c r="J629" s="493" t="n">
        <v>792</v>
      </c>
      <c r="K629" s="493" t="n">
        <v>833.48</v>
      </c>
      <c r="L629" s="493" t="n">
        <v>1018.2</v>
      </c>
      <c r="M629" s="493" t="n">
        <v>600.3</v>
      </c>
      <c r="N629" s="493" t="n">
        <v>1114.8</v>
      </c>
      <c r="O629" s="493" t="n">
        <v>2281.65</v>
      </c>
      <c r="P629" s="493" t="n">
        <v>2986.18</v>
      </c>
      <c r="Q629" s="493" t="n">
        <v>2684.15</v>
      </c>
      <c r="R629" s="493" t="n">
        <v>3077.69</v>
      </c>
      <c r="S629" s="493" t="n">
        <v>1397.03</v>
      </c>
      <c r="T629" s="493" t="n">
        <v>1898.5</v>
      </c>
      <c r="U629" s="493" t="n">
        <v>1470.9</v>
      </c>
      <c r="V629" s="493" t="n">
        <v>1411.65</v>
      </c>
      <c r="W629" s="493" t="n">
        <v>0</v>
      </c>
      <c r="X629" s="493" t="n">
        <v>0</v>
      </c>
      <c r="Y629" s="493" t="n">
        <v>0</v>
      </c>
      <c r="Z629" s="493" t="n">
        <v>0</v>
      </c>
      <c r="AA629" s="493" t="n">
        <v>638</v>
      </c>
      <c r="AB629" s="493" t="n">
        <v>736.8</v>
      </c>
      <c r="AC629" s="493" t="n">
        <v>480</v>
      </c>
      <c r="AD629" s="493" t="n">
        <v>808</v>
      </c>
      <c r="AE629" s="493" t="n">
        <v>851.6</v>
      </c>
      <c r="AF629" s="493" t="n">
        <v>822.3</v>
      </c>
      <c r="AG629" s="493" t="n">
        <v>0</v>
      </c>
      <c r="AH629" s="493" t="n">
        <v>585</v>
      </c>
      <c r="AI629" s="493" t="n">
        <v>0</v>
      </c>
      <c r="AJ629" s="493" t="n">
        <v>0</v>
      </c>
      <c r="AK629" s="493" t="n">
        <v>359.4</v>
      </c>
      <c r="AL629" s="493" t="n">
        <v>0</v>
      </c>
      <c r="AM629" s="493" t="n">
        <v>0</v>
      </c>
      <c r="AN629" s="493" t="n">
        <v>0</v>
      </c>
      <c r="AO629" s="493" t="n">
        <v>0</v>
      </c>
      <c r="AP629" s="493" t="n">
        <v>0</v>
      </c>
      <c r="AQ629" s="493" t="n">
        <v>359.7</v>
      </c>
      <c r="AR629" s="493" t="n">
        <v>120</v>
      </c>
      <c r="AS629" s="493" t="n">
        <v>378.7</v>
      </c>
      <c r="AT629" s="493" t="n">
        <v>0</v>
      </c>
      <c r="AU629" s="493" t="n">
        <v>0</v>
      </c>
      <c r="AV629" s="493" t="n">
        <v>0</v>
      </c>
      <c r="AW629" s="493" t="n">
        <v>0</v>
      </c>
      <c r="AX629" s="493" t="n">
        <v>0</v>
      </c>
      <c r="AY629" s="493" t="n">
        <v>486</v>
      </c>
      <c r="AZ629" s="493" t="n">
        <v>0</v>
      </c>
      <c r="BA629" s="493" t="n">
        <v>241.2</v>
      </c>
      <c r="BB629" s="493" t="n">
        <v>0</v>
      </c>
      <c r="BC629" s="493" t="n">
        <v>241.2</v>
      </c>
      <c r="BD629" s="493" t="n">
        <v>0</v>
      </c>
      <c r="BE629" s="493" t="n">
        <v>240.6</v>
      </c>
      <c r="BF629" s="493" t="n">
        <v>0</v>
      </c>
      <c r="BG629" s="493" t="n">
        <v>0</v>
      </c>
      <c r="BH629" s="493" t="n">
        <v>0</v>
      </c>
      <c r="BI629" s="493" t="n">
        <v>0</v>
      </c>
      <c r="BJ629" s="493" t="n">
        <v>0</v>
      </c>
      <c r="BK629" s="493" t="n">
        <v>0</v>
      </c>
      <c r="BL629" s="493" t="n">
        <v>0</v>
      </c>
      <c r="BM629" s="493" t="n">
        <v>0</v>
      </c>
      <c r="BN629" s="493" t="n">
        <v>0</v>
      </c>
      <c r="BO629" s="493" t="n">
        <v>0</v>
      </c>
      <c r="BP629" s="493" t="n">
        <v>0</v>
      </c>
      <c r="BQ629" s="493" t="n">
        <v>0</v>
      </c>
      <c r="BR629" s="493" t="n">
        <v>0</v>
      </c>
      <c r="BS629" s="493" t="n">
        <v>0</v>
      </c>
      <c r="BT629" s="493" t="n">
        <v>0</v>
      </c>
      <c r="BU629" s="493" t="n">
        <v>0</v>
      </c>
      <c r="BV629" s="493" t="n">
        <v>0</v>
      </c>
      <c r="BW629" s="493" t="n">
        <v>0</v>
      </c>
    </row>
    <row r="630">
      <c r="A630" t="inlineStr">
        <is>
          <t>[C9C] ANGIOTENSIN-II 길항제 (단일)</t>
        </is>
      </c>
      <c r="B630" t="inlineStr">
        <is>
          <t>다산제약</t>
        </is>
      </c>
      <c r="C630" t="inlineStr">
        <is>
          <t>뉴코사르</t>
        </is>
      </c>
      <c r="D630" t="inlineStr">
        <is>
          <t>다산제약</t>
        </is>
      </c>
      <c r="E630" t="inlineStr">
        <is>
          <t>losartan potassium</t>
        </is>
      </c>
      <c r="F630" t="inlineStr">
        <is>
          <t>의원</t>
        </is>
      </c>
      <c r="G630" t="inlineStr">
        <is>
          <t>Generic</t>
        </is>
      </c>
      <c r="H630" s="493" t="n">
        <v>13345.44</v>
      </c>
      <c r="I630" s="493" t="n">
        <v>10140.07</v>
      </c>
      <c r="J630" s="493" t="n">
        <v>11960.76</v>
      </c>
      <c r="K630" s="493" t="n">
        <v>13954.7</v>
      </c>
      <c r="L630" s="493" t="n">
        <v>13213.83</v>
      </c>
      <c r="M630" s="493" t="n">
        <v>12511.34</v>
      </c>
      <c r="N630" s="493" t="n">
        <v>14900.42</v>
      </c>
      <c r="O630" s="493" t="n">
        <v>12124.38</v>
      </c>
      <c r="P630" s="493" t="n">
        <v>11078.56</v>
      </c>
      <c r="Q630" s="493" t="n">
        <v>13461.55</v>
      </c>
      <c r="R630" s="493" t="n">
        <v>5585.16</v>
      </c>
      <c r="S630" s="493" t="n">
        <v>120</v>
      </c>
      <c r="T630" s="493" t="n">
        <v>0</v>
      </c>
      <c r="U630" s="493" t="n">
        <v>0</v>
      </c>
      <c r="V630" s="493" t="n">
        <v>0</v>
      </c>
      <c r="W630" s="493" t="n">
        <v>0</v>
      </c>
      <c r="X630" s="493" t="n">
        <v>0</v>
      </c>
      <c r="Y630" s="493" t="n">
        <v>0</v>
      </c>
      <c r="Z630" s="493" t="n">
        <v>0</v>
      </c>
      <c r="AA630" s="493" t="n">
        <v>256.1</v>
      </c>
      <c r="AB630" s="493" t="n">
        <v>1791</v>
      </c>
      <c r="AC630" s="493" t="n">
        <v>356</v>
      </c>
      <c r="AD630" s="493" t="n">
        <v>685</v>
      </c>
      <c r="AE630" s="493" t="n">
        <v>330</v>
      </c>
      <c r="AF630" s="493" t="n">
        <v>1790.4</v>
      </c>
      <c r="AG630" s="493" t="n">
        <v>0</v>
      </c>
      <c r="AH630" s="493" t="n">
        <v>2086.2</v>
      </c>
      <c r="AI630" s="493" t="n">
        <v>0</v>
      </c>
      <c r="AJ630" s="493" t="n">
        <v>0</v>
      </c>
      <c r="AK630" s="493" t="n">
        <v>1260</v>
      </c>
      <c r="AL630" s="493" t="n">
        <v>0</v>
      </c>
      <c r="AM630" s="493" t="n">
        <v>0</v>
      </c>
      <c r="AN630" s="493" t="n">
        <v>0</v>
      </c>
      <c r="AO630" s="493" t="n">
        <v>0</v>
      </c>
      <c r="AP630" s="493" t="n">
        <v>0</v>
      </c>
      <c r="AQ630" s="493" t="n">
        <v>1378</v>
      </c>
      <c r="AR630" s="493" t="n">
        <v>1708</v>
      </c>
      <c r="AS630" s="493" t="n">
        <v>1503.8</v>
      </c>
      <c r="AT630" s="493" t="n">
        <v>0</v>
      </c>
      <c r="AU630" s="493" t="n">
        <v>0</v>
      </c>
      <c r="AV630" s="493" t="n">
        <v>0</v>
      </c>
      <c r="AW630" s="493" t="n">
        <v>0</v>
      </c>
      <c r="AX630" s="493" t="n">
        <v>0</v>
      </c>
      <c r="AY630" s="493" t="n">
        <v>1708.42</v>
      </c>
      <c r="AZ630" s="493" t="n">
        <v>3625.95</v>
      </c>
      <c r="BA630" s="493" t="n">
        <v>1872.6</v>
      </c>
      <c r="BB630" s="493" t="n">
        <v>2618.1</v>
      </c>
      <c r="BC630" s="493" t="n">
        <v>3224.7</v>
      </c>
      <c r="BD630" s="493" t="n">
        <v>2507.25</v>
      </c>
      <c r="BE630" s="493" t="n">
        <v>1954.2</v>
      </c>
      <c r="BF630" s="493" t="n">
        <v>0</v>
      </c>
      <c r="BG630" s="493" t="n">
        <v>0</v>
      </c>
      <c r="BH630" s="493" t="n">
        <v>0</v>
      </c>
      <c r="BI630" s="493" t="n">
        <v>0</v>
      </c>
      <c r="BJ630" s="493" t="n">
        <v>0</v>
      </c>
      <c r="BK630" s="493" t="n">
        <v>0</v>
      </c>
      <c r="BL630" s="493" t="n">
        <v>0</v>
      </c>
      <c r="BM630" s="493" t="n">
        <v>0</v>
      </c>
      <c r="BN630" s="493" t="n">
        <v>0</v>
      </c>
      <c r="BO630" s="493" t="n">
        <v>0</v>
      </c>
      <c r="BP630" s="493" t="n">
        <v>0</v>
      </c>
      <c r="BQ630" s="493" t="n">
        <v>0</v>
      </c>
      <c r="BR630" s="493" t="n">
        <v>0</v>
      </c>
      <c r="BS630" s="493" t="n">
        <v>0</v>
      </c>
      <c r="BT630" s="493" t="n">
        <v>0</v>
      </c>
      <c r="BU630" s="493" t="n">
        <v>0</v>
      </c>
      <c r="BV630" s="493" t="n">
        <v>0</v>
      </c>
      <c r="BW630" s="493" t="n">
        <v>0</v>
      </c>
    </row>
    <row r="631">
      <c r="A631" t="inlineStr">
        <is>
          <t>[C9C] ANGIOTENSIN-II 길항제 (단일)</t>
        </is>
      </c>
      <c r="B631" t="inlineStr">
        <is>
          <t>다산제약</t>
        </is>
      </c>
      <c r="C631" t="inlineStr">
        <is>
          <t>프리텐션</t>
        </is>
      </c>
      <c r="D631" t="inlineStr">
        <is>
          <t>다산제약</t>
        </is>
      </c>
      <c r="E631" t="inlineStr">
        <is>
          <t>telmisartan</t>
        </is>
      </c>
      <c r="F631" t="inlineStr">
        <is>
          <t>상급종합병원</t>
        </is>
      </c>
      <c r="G631" t="inlineStr">
        <is>
          <t>Generic</t>
        </is>
      </c>
      <c r="H631" s="493" t="n">
        <v>0</v>
      </c>
      <c r="I631" s="493" t="n">
        <v>0</v>
      </c>
      <c r="J631" s="493" t="n">
        <v>0</v>
      </c>
      <c r="K631" s="493" t="n">
        <v>0</v>
      </c>
      <c r="L631" s="493" t="n">
        <v>0</v>
      </c>
      <c r="M631" s="493" t="n">
        <v>0</v>
      </c>
      <c r="N631" s="493" t="n">
        <v>0</v>
      </c>
      <c r="O631" s="493" t="n">
        <v>0</v>
      </c>
      <c r="P631" s="493" t="n">
        <v>0</v>
      </c>
      <c r="Q631" s="493" t="n">
        <v>0</v>
      </c>
      <c r="R631" s="493" t="n">
        <v>0</v>
      </c>
      <c r="S631" s="493" t="n">
        <v>0</v>
      </c>
      <c r="T631" s="493" t="n">
        <v>0</v>
      </c>
      <c r="U631" s="493" t="n">
        <v>0</v>
      </c>
      <c r="V631" s="493" t="n">
        <v>0</v>
      </c>
      <c r="W631" s="493" t="n">
        <v>0</v>
      </c>
      <c r="X631" s="493" t="n">
        <v>0</v>
      </c>
      <c r="Y631" s="493" t="n">
        <v>0</v>
      </c>
      <c r="Z631" s="493" t="n">
        <v>0</v>
      </c>
      <c r="AA631" s="493" t="n">
        <v>0</v>
      </c>
      <c r="AB631" s="493" t="n">
        <v>0</v>
      </c>
      <c r="AC631" s="493" t="n">
        <v>0</v>
      </c>
      <c r="AD631" s="493" t="n">
        <v>0</v>
      </c>
      <c r="AE631" s="493" t="n">
        <v>0</v>
      </c>
      <c r="AF631" s="493" t="n">
        <v>0</v>
      </c>
      <c r="AG631" s="493" t="n">
        <v>0</v>
      </c>
      <c r="AH631" s="493" t="n">
        <v>0</v>
      </c>
      <c r="AI631" s="493" t="n">
        <v>0</v>
      </c>
      <c r="AJ631" s="493" t="n">
        <v>0</v>
      </c>
      <c r="AK631" s="493" t="n">
        <v>0</v>
      </c>
      <c r="AL631" s="493" t="n">
        <v>2090.34</v>
      </c>
      <c r="AM631" s="493" t="n">
        <v>0</v>
      </c>
      <c r="AN631" s="493" t="n">
        <v>0</v>
      </c>
      <c r="AO631" s="493" t="n">
        <v>0</v>
      </c>
      <c r="AP631" s="493" t="n">
        <v>0</v>
      </c>
      <c r="AQ631" s="493" t="n">
        <v>0</v>
      </c>
      <c r="AR631" s="493" t="n">
        <v>0</v>
      </c>
      <c r="AS631" s="493" t="n">
        <v>0</v>
      </c>
      <c r="AT631" s="493" t="n">
        <v>0</v>
      </c>
      <c r="AU631" s="493" t="n">
        <v>0</v>
      </c>
      <c r="AV631" s="493" t="n">
        <v>0</v>
      </c>
      <c r="AW631" s="493" t="n">
        <v>0</v>
      </c>
      <c r="AX631" s="493" t="n">
        <v>0</v>
      </c>
      <c r="AY631" s="493" t="n">
        <v>0</v>
      </c>
      <c r="AZ631" s="493" t="n">
        <v>0</v>
      </c>
      <c r="BA631" s="493" t="n">
        <v>0</v>
      </c>
      <c r="BB631" s="493" t="n">
        <v>0</v>
      </c>
      <c r="BC631" s="493" t="n">
        <v>0</v>
      </c>
      <c r="BD631" s="493" t="n">
        <v>0</v>
      </c>
      <c r="BE631" s="493" t="n">
        <v>0</v>
      </c>
      <c r="BF631" s="493" t="n">
        <v>0</v>
      </c>
      <c r="BG631" s="493" t="n">
        <v>0</v>
      </c>
      <c r="BH631" s="493" t="n">
        <v>0</v>
      </c>
      <c r="BI631" s="493" t="n">
        <v>0</v>
      </c>
      <c r="BJ631" s="493" t="n">
        <v>0</v>
      </c>
      <c r="BK631" s="493" t="n">
        <v>0</v>
      </c>
      <c r="BL631" s="493" t="n">
        <v>0</v>
      </c>
      <c r="BM631" s="493" t="n">
        <v>0</v>
      </c>
      <c r="BN631" s="493" t="n">
        <v>0</v>
      </c>
      <c r="BO631" s="493" t="n">
        <v>0</v>
      </c>
      <c r="BP631" s="493" t="n">
        <v>0</v>
      </c>
      <c r="BQ631" s="493" t="n">
        <v>0</v>
      </c>
      <c r="BR631" s="493" t="n">
        <v>0</v>
      </c>
      <c r="BS631" s="493" t="n">
        <v>0</v>
      </c>
      <c r="BT631" s="493" t="n">
        <v>0</v>
      </c>
      <c r="BU631" s="493" t="n">
        <v>0</v>
      </c>
      <c r="BV631" s="493" t="n">
        <v>0</v>
      </c>
      <c r="BW631" s="493" t="n">
        <v>0</v>
      </c>
    </row>
    <row r="632">
      <c r="A632" t="inlineStr">
        <is>
          <t>[C9C] ANGIOTENSIN-II 길항제 (단일)</t>
        </is>
      </c>
      <c r="B632" t="inlineStr">
        <is>
          <t>다산제약</t>
        </is>
      </c>
      <c r="C632" t="inlineStr">
        <is>
          <t>프리텐션</t>
        </is>
      </c>
      <c r="D632" t="inlineStr">
        <is>
          <t>다산제약</t>
        </is>
      </c>
      <c r="E632" t="inlineStr">
        <is>
          <t>telmisartan</t>
        </is>
      </c>
      <c r="F632" t="inlineStr">
        <is>
          <t>종합병원</t>
        </is>
      </c>
      <c r="G632" t="inlineStr">
        <is>
          <t>Generic</t>
        </is>
      </c>
      <c r="H632" s="493" t="n">
        <v>0</v>
      </c>
      <c r="I632" s="493" t="n">
        <v>0</v>
      </c>
      <c r="J632" s="493" t="n">
        <v>0</v>
      </c>
      <c r="K632" s="493" t="n">
        <v>0</v>
      </c>
      <c r="L632" s="493" t="n">
        <v>0</v>
      </c>
      <c r="M632" s="493" t="n">
        <v>0</v>
      </c>
      <c r="N632" s="493" t="n">
        <v>0</v>
      </c>
      <c r="O632" s="493" t="n">
        <v>0</v>
      </c>
      <c r="P632" s="493" t="n">
        <v>0</v>
      </c>
      <c r="Q632" s="493" t="n">
        <v>0</v>
      </c>
      <c r="R632" s="493" t="n">
        <v>0</v>
      </c>
      <c r="S632" s="493" t="n">
        <v>0</v>
      </c>
      <c r="T632" s="493" t="n">
        <v>0</v>
      </c>
      <c r="U632" s="493" t="n">
        <v>0</v>
      </c>
      <c r="V632" s="493" t="n">
        <v>0</v>
      </c>
      <c r="W632" s="493" t="n">
        <v>0</v>
      </c>
      <c r="X632" s="493" t="n">
        <v>0</v>
      </c>
      <c r="Y632" s="493" t="n">
        <v>0</v>
      </c>
      <c r="Z632" s="493" t="n">
        <v>0</v>
      </c>
      <c r="AA632" s="493" t="n">
        <v>0</v>
      </c>
      <c r="AB632" s="493" t="n">
        <v>0</v>
      </c>
      <c r="AC632" s="493" t="n">
        <v>0</v>
      </c>
      <c r="AD632" s="493" t="n">
        <v>0</v>
      </c>
      <c r="AE632" s="493" t="n">
        <v>0</v>
      </c>
      <c r="AF632" s="493" t="n">
        <v>0</v>
      </c>
      <c r="AG632" s="493" t="n">
        <v>0</v>
      </c>
      <c r="AH632" s="493" t="n">
        <v>0</v>
      </c>
      <c r="AI632" s="493" t="n">
        <v>0</v>
      </c>
      <c r="AJ632" s="493" t="n">
        <v>0</v>
      </c>
      <c r="AK632" s="493" t="n">
        <v>0</v>
      </c>
      <c r="AL632" s="493" t="n">
        <v>0</v>
      </c>
      <c r="AM632" s="493" t="n">
        <v>0</v>
      </c>
      <c r="AN632" s="493" t="n">
        <v>0</v>
      </c>
      <c r="AO632" s="493" t="n">
        <v>0</v>
      </c>
      <c r="AP632" s="493" t="n">
        <v>0</v>
      </c>
      <c r="AQ632" s="493" t="n">
        <v>0</v>
      </c>
      <c r="AR632" s="493" t="n">
        <v>0</v>
      </c>
      <c r="AS632" s="493" t="n">
        <v>0</v>
      </c>
      <c r="AT632" s="493" t="n">
        <v>342.6</v>
      </c>
      <c r="AU632" s="493" t="n">
        <v>999.3</v>
      </c>
      <c r="AV632" s="493" t="n">
        <v>717.3</v>
      </c>
      <c r="AW632" s="493" t="n">
        <v>199.8</v>
      </c>
      <c r="AX632" s="493" t="n">
        <v>102.6</v>
      </c>
      <c r="AY632" s="493" t="n">
        <v>345</v>
      </c>
      <c r="AZ632" s="493" t="n">
        <v>214.2</v>
      </c>
      <c r="BA632" s="493" t="n">
        <v>738.6</v>
      </c>
      <c r="BB632" s="493" t="n">
        <v>255.6</v>
      </c>
      <c r="BC632" s="493" t="n">
        <v>1404.6</v>
      </c>
      <c r="BD632" s="493" t="n">
        <v>129.6</v>
      </c>
      <c r="BE632" s="493" t="n">
        <v>212.4</v>
      </c>
      <c r="BF632" s="493" t="n">
        <v>1415.82</v>
      </c>
      <c r="BG632" s="493" t="n">
        <v>141.6</v>
      </c>
      <c r="BH632" s="493" t="n">
        <v>830.41</v>
      </c>
      <c r="BI632" s="493" t="n">
        <v>3214.8</v>
      </c>
      <c r="BJ632" s="493" t="n">
        <v>1437.6</v>
      </c>
      <c r="BK632" s="493" t="n">
        <v>3095.9</v>
      </c>
      <c r="BL632" s="493" t="n">
        <v>1478.4</v>
      </c>
      <c r="BM632" s="493" t="n">
        <v>1796.4</v>
      </c>
      <c r="BN632" s="493" t="n">
        <v>2917.91</v>
      </c>
      <c r="BO632" s="493" t="n">
        <v>2160.95</v>
      </c>
      <c r="BP632" s="493" t="n">
        <v>1577.52</v>
      </c>
      <c r="BQ632" s="493" t="n">
        <v>4585.91</v>
      </c>
      <c r="BR632" s="493" t="n">
        <v>1088.4</v>
      </c>
      <c r="BS632" s="493" t="n">
        <v>4250.9</v>
      </c>
      <c r="BT632" s="493" t="n">
        <v>2717.7</v>
      </c>
      <c r="BU632" s="493" t="n">
        <v>2664.3</v>
      </c>
      <c r="BV632" s="493" t="n">
        <v>2489.4</v>
      </c>
      <c r="BW632" s="493" t="n">
        <v>4984.33</v>
      </c>
    </row>
    <row r="633">
      <c r="A633" t="inlineStr">
        <is>
          <t>[C9C] ANGIOTENSIN-II 길항제 (단일)</t>
        </is>
      </c>
      <c r="B633" t="inlineStr">
        <is>
          <t>다산제약</t>
        </is>
      </c>
      <c r="C633" t="inlineStr">
        <is>
          <t>프리텐션</t>
        </is>
      </c>
      <c r="D633" t="inlineStr">
        <is>
          <t>다산제약</t>
        </is>
      </c>
      <c r="E633" t="inlineStr">
        <is>
          <t>telmisartan</t>
        </is>
      </c>
      <c r="F633" t="inlineStr">
        <is>
          <t>병원</t>
        </is>
      </c>
      <c r="G633" t="inlineStr">
        <is>
          <t>Generic</t>
        </is>
      </c>
      <c r="H633" s="493" t="n">
        <v>1800</v>
      </c>
      <c r="I633" s="493" t="n">
        <v>0</v>
      </c>
      <c r="J633" s="493" t="n">
        <v>360</v>
      </c>
      <c r="K633" s="493" t="n">
        <v>480</v>
      </c>
      <c r="L633" s="493" t="n">
        <v>0</v>
      </c>
      <c r="M633" s="493" t="n">
        <v>0</v>
      </c>
      <c r="N633" s="493" t="n">
        <v>0</v>
      </c>
      <c r="O633" s="493" t="n">
        <v>360</v>
      </c>
      <c r="P633" s="493" t="n">
        <v>0</v>
      </c>
      <c r="Q633" s="493" t="n">
        <v>0</v>
      </c>
      <c r="R633" s="493" t="n">
        <v>360</v>
      </c>
      <c r="S633" s="493" t="n">
        <v>0</v>
      </c>
      <c r="T633" s="493" t="n">
        <v>0</v>
      </c>
      <c r="U633" s="493" t="n">
        <v>0</v>
      </c>
      <c r="V633" s="493" t="n">
        <v>0</v>
      </c>
      <c r="W633" s="493" t="n">
        <v>237.6</v>
      </c>
      <c r="X633" s="493" t="n">
        <v>630.46</v>
      </c>
      <c r="Y633" s="493" t="n">
        <v>938.78</v>
      </c>
      <c r="Z633" s="493" t="n">
        <v>1923.56</v>
      </c>
      <c r="AA633" s="493" t="n">
        <v>1285.15</v>
      </c>
      <c r="AB633" s="493" t="n">
        <v>2076.6</v>
      </c>
      <c r="AC633" s="493" t="n">
        <v>1139.55</v>
      </c>
      <c r="AD633" s="493" t="n">
        <v>2969.06</v>
      </c>
      <c r="AE633" s="493" t="n">
        <v>2251.9</v>
      </c>
      <c r="AF633" s="493" t="n">
        <v>2147.6</v>
      </c>
      <c r="AG633" s="493" t="n">
        <v>2209.9</v>
      </c>
      <c r="AH633" s="493" t="n">
        <v>2569.8</v>
      </c>
      <c r="AI633" s="493" t="n">
        <v>3127.64</v>
      </c>
      <c r="AJ633" s="493" t="n">
        <v>2741.03</v>
      </c>
      <c r="AK633" s="493" t="n">
        <v>4715.95</v>
      </c>
      <c r="AL633" s="493" t="n">
        <v>5240.52</v>
      </c>
      <c r="AM633" s="493" t="n">
        <v>5293.12</v>
      </c>
      <c r="AN633" s="493" t="n">
        <v>7990.67</v>
      </c>
      <c r="AO633" s="493" t="n">
        <v>9978.48</v>
      </c>
      <c r="AP633" s="493" t="n">
        <v>8578.58</v>
      </c>
      <c r="AQ633" s="493" t="n">
        <v>10452.94</v>
      </c>
      <c r="AR633" s="493" t="n">
        <v>9966.41</v>
      </c>
      <c r="AS633" s="493" t="n">
        <v>9182.139999999999</v>
      </c>
      <c r="AT633" s="493" t="n">
        <v>8711.610000000001</v>
      </c>
      <c r="AU633" s="493" t="n">
        <v>10536.23</v>
      </c>
      <c r="AV633" s="493" t="n">
        <v>9555.57</v>
      </c>
      <c r="AW633" s="493" t="n">
        <v>14747.6</v>
      </c>
      <c r="AX633" s="493" t="n">
        <v>18091.77</v>
      </c>
      <c r="AY633" s="493" t="n">
        <v>21180.53</v>
      </c>
      <c r="AZ633" s="493" t="n">
        <v>22020.47</v>
      </c>
      <c r="BA633" s="493" t="n">
        <v>24838.37</v>
      </c>
      <c r="BB633" s="493" t="n">
        <v>21138.67</v>
      </c>
      <c r="BC633" s="493" t="n">
        <v>22349.16</v>
      </c>
      <c r="BD633" s="493" t="n">
        <v>23714.48</v>
      </c>
      <c r="BE633" s="493" t="n">
        <v>23990.94</v>
      </c>
      <c r="BF633" s="493" t="n">
        <v>24528.43</v>
      </c>
      <c r="BG633" s="493" t="n">
        <v>27620.77</v>
      </c>
      <c r="BH633" s="493" t="n">
        <v>24105.64</v>
      </c>
      <c r="BI633" s="493" t="n">
        <v>26028.4</v>
      </c>
      <c r="BJ633" s="493" t="n">
        <v>22340.04</v>
      </c>
      <c r="BK633" s="493" t="n">
        <v>22859.51</v>
      </c>
      <c r="BL633" s="493" t="n">
        <v>26249.74</v>
      </c>
      <c r="BM633" s="493" t="n">
        <v>24023.66</v>
      </c>
      <c r="BN633" s="493" t="n">
        <v>22830.74</v>
      </c>
      <c r="BO633" s="493" t="n">
        <v>34800.51</v>
      </c>
      <c r="BP633" s="493" t="n">
        <v>33834.86</v>
      </c>
      <c r="BQ633" s="493" t="n">
        <v>25458.33</v>
      </c>
      <c r="BR633" s="493" t="n">
        <v>40030.05</v>
      </c>
      <c r="BS633" s="493" t="n">
        <v>28297.74</v>
      </c>
      <c r="BT633" s="493" t="n">
        <v>26050.45</v>
      </c>
      <c r="BU633" s="493" t="n">
        <v>29428.73</v>
      </c>
      <c r="BV633" s="493" t="n">
        <v>35837.76</v>
      </c>
      <c r="BW633" s="493" t="n">
        <v>26081.69</v>
      </c>
    </row>
    <row r="634">
      <c r="A634" t="inlineStr">
        <is>
          <t>[C9C] ANGIOTENSIN-II 길항제 (단일)</t>
        </is>
      </c>
      <c r="B634" t="inlineStr">
        <is>
          <t>다산제약</t>
        </is>
      </c>
      <c r="C634" t="inlineStr">
        <is>
          <t>프리텐션</t>
        </is>
      </c>
      <c r="D634" t="inlineStr">
        <is>
          <t>다산제약</t>
        </is>
      </c>
      <c r="E634" t="inlineStr">
        <is>
          <t>telmisartan</t>
        </is>
      </c>
      <c r="F634" t="inlineStr">
        <is>
          <t>의원</t>
        </is>
      </c>
      <c r="G634" t="inlineStr">
        <is>
          <t>Generic</t>
        </is>
      </c>
      <c r="H634" s="493" t="n">
        <v>21962.4</v>
      </c>
      <c r="I634" s="493" t="n">
        <v>15637.02</v>
      </c>
      <c r="J634" s="493" t="n">
        <v>21862.92</v>
      </c>
      <c r="K634" s="493" t="n">
        <v>17063.2</v>
      </c>
      <c r="L634" s="493" t="n">
        <v>20534.3</v>
      </c>
      <c r="M634" s="493" t="n">
        <v>21693.2</v>
      </c>
      <c r="N634" s="493" t="n">
        <v>18385.35</v>
      </c>
      <c r="O634" s="493" t="n">
        <v>22053.64</v>
      </c>
      <c r="P634" s="493" t="n">
        <v>20380.78</v>
      </c>
      <c r="Q634" s="493" t="n">
        <v>22615.35</v>
      </c>
      <c r="R634" s="493" t="n">
        <v>22401.9</v>
      </c>
      <c r="S634" s="493" t="n">
        <v>30232.84</v>
      </c>
      <c r="T634" s="493" t="n">
        <v>27378.13</v>
      </c>
      <c r="U634" s="493" t="n">
        <v>28552.6</v>
      </c>
      <c r="V634" s="493" t="n">
        <v>28453.35</v>
      </c>
      <c r="W634" s="493" t="n">
        <v>26964.16</v>
      </c>
      <c r="X634" s="493" t="n">
        <v>30680.52</v>
      </c>
      <c r="Y634" s="493" t="n">
        <v>28539.11</v>
      </c>
      <c r="Z634" s="493" t="n">
        <v>29920.8</v>
      </c>
      <c r="AA634" s="493" t="n">
        <v>30850.93</v>
      </c>
      <c r="AB634" s="493" t="n">
        <v>35059.9</v>
      </c>
      <c r="AC634" s="493" t="n">
        <v>36866.61</v>
      </c>
      <c r="AD634" s="493" t="n">
        <v>41300.34</v>
      </c>
      <c r="AE634" s="493" t="n">
        <v>43183.62</v>
      </c>
      <c r="AF634" s="493" t="n">
        <v>44398.93</v>
      </c>
      <c r="AG634" s="493" t="n">
        <v>43821.9</v>
      </c>
      <c r="AH634" s="493" t="n">
        <v>50473.73</v>
      </c>
      <c r="AI634" s="493" t="n">
        <v>44998.2</v>
      </c>
      <c r="AJ634" s="493" t="n">
        <v>53425.85</v>
      </c>
      <c r="AK634" s="493" t="n">
        <v>62740.13</v>
      </c>
      <c r="AL634" s="493" t="n">
        <v>72738.05</v>
      </c>
      <c r="AM634" s="493" t="n">
        <v>81747.21000000001</v>
      </c>
      <c r="AN634" s="493" t="n">
        <v>88284</v>
      </c>
      <c r="AO634" s="493" t="n">
        <v>97411.71000000001</v>
      </c>
      <c r="AP634" s="493" t="n">
        <v>104157.86</v>
      </c>
      <c r="AQ634" s="493" t="n">
        <v>121845.03</v>
      </c>
      <c r="AR634" s="493" t="n">
        <v>126949.26</v>
      </c>
      <c r="AS634" s="493" t="n">
        <v>130482.15</v>
      </c>
      <c r="AT634" s="493" t="n">
        <v>141696.05</v>
      </c>
      <c r="AU634" s="493" t="n">
        <v>140475.23</v>
      </c>
      <c r="AV634" s="493" t="n">
        <v>175898.07</v>
      </c>
      <c r="AW634" s="493" t="n">
        <v>167090.41</v>
      </c>
      <c r="AX634" s="493" t="n">
        <v>168415.53</v>
      </c>
      <c r="AY634" s="493" t="n">
        <v>166777.42</v>
      </c>
      <c r="AZ634" s="493" t="n">
        <v>169556.9</v>
      </c>
      <c r="BA634" s="493" t="n">
        <v>173733.05</v>
      </c>
      <c r="BB634" s="493" t="n">
        <v>174548.72</v>
      </c>
      <c r="BC634" s="493" t="n">
        <v>181719.9</v>
      </c>
      <c r="BD634" s="493" t="n">
        <v>167476</v>
      </c>
      <c r="BE634" s="493" t="n">
        <v>168856.51</v>
      </c>
      <c r="BF634" s="493" t="n">
        <v>173023.1</v>
      </c>
      <c r="BG634" s="493" t="n">
        <v>169098.35</v>
      </c>
      <c r="BH634" s="493" t="n">
        <v>178566.92</v>
      </c>
      <c r="BI634" s="493" t="n">
        <v>157368.51</v>
      </c>
      <c r="BJ634" s="493" t="n">
        <v>172620.17</v>
      </c>
      <c r="BK634" s="493" t="n">
        <v>169822.63</v>
      </c>
      <c r="BL634" s="493" t="n">
        <v>180590.84</v>
      </c>
      <c r="BM634" s="493" t="n">
        <v>161776.91</v>
      </c>
      <c r="BN634" s="493" t="n">
        <v>160297.66</v>
      </c>
      <c r="BO634" s="493" t="n">
        <v>183161.55</v>
      </c>
      <c r="BP634" s="493" t="n">
        <v>183568.42</v>
      </c>
      <c r="BQ634" s="493" t="n">
        <v>163186.08</v>
      </c>
      <c r="BR634" s="493" t="n">
        <v>200785.25</v>
      </c>
      <c r="BS634" s="493" t="n">
        <v>206039.18</v>
      </c>
      <c r="BT634" s="493" t="n">
        <v>205041.82</v>
      </c>
      <c r="BU634" s="493" t="n">
        <v>223512.98</v>
      </c>
      <c r="BV634" s="493" t="n">
        <v>243320.11</v>
      </c>
      <c r="BW634" s="493" t="n">
        <v>257364.19</v>
      </c>
    </row>
    <row r="635">
      <c r="A635" t="inlineStr">
        <is>
          <t>[C9C] ANGIOTENSIN-II 길항제 (단일)</t>
        </is>
      </c>
      <c r="B635" t="inlineStr">
        <is>
          <t>다산제약</t>
        </is>
      </c>
      <c r="C635" t="inlineStr">
        <is>
          <t>프리텐션</t>
        </is>
      </c>
      <c r="D635" t="inlineStr">
        <is>
          <t>다산제약</t>
        </is>
      </c>
      <c r="E635" t="inlineStr">
        <is>
          <t>telmisartan</t>
        </is>
      </c>
      <c r="F635" t="inlineStr">
        <is>
          <t>보건소</t>
        </is>
      </c>
      <c r="G635" t="inlineStr">
        <is>
          <t>Generic</t>
        </is>
      </c>
      <c r="H635" s="493" t="n">
        <v>0</v>
      </c>
      <c r="I635" s="493" t="n">
        <v>0</v>
      </c>
      <c r="J635" s="493" t="n">
        <v>9714.6</v>
      </c>
      <c r="K635" s="493" t="n">
        <v>0</v>
      </c>
      <c r="L635" s="493" t="n">
        <v>58.2</v>
      </c>
      <c r="M635" s="493" t="n">
        <v>3231.9</v>
      </c>
      <c r="N635" s="493" t="n">
        <v>0</v>
      </c>
      <c r="O635" s="493" t="n">
        <v>0</v>
      </c>
      <c r="P635" s="493" t="n">
        <v>0</v>
      </c>
      <c r="Q635" s="493" t="n">
        <v>0</v>
      </c>
      <c r="R635" s="493" t="n">
        <v>0</v>
      </c>
      <c r="S635" s="493" t="n">
        <v>0</v>
      </c>
      <c r="T635" s="493" t="n">
        <v>0</v>
      </c>
      <c r="U635" s="493" t="n">
        <v>0</v>
      </c>
      <c r="V635" s="493" t="n">
        <v>0</v>
      </c>
      <c r="W635" s="493" t="n">
        <v>0</v>
      </c>
      <c r="X635" s="493" t="n">
        <v>0</v>
      </c>
      <c r="Y635" s="493" t="n">
        <v>0</v>
      </c>
      <c r="Z635" s="493" t="n">
        <v>0</v>
      </c>
      <c r="AA635" s="493" t="n">
        <v>0</v>
      </c>
      <c r="AB635" s="493" t="n">
        <v>0</v>
      </c>
      <c r="AC635" s="493" t="n">
        <v>0</v>
      </c>
      <c r="AD635" s="493" t="n">
        <v>0</v>
      </c>
      <c r="AE635" s="493" t="n">
        <v>0</v>
      </c>
      <c r="AF635" s="493" t="n">
        <v>0</v>
      </c>
      <c r="AG635" s="493" t="n">
        <v>86.40000000000001</v>
      </c>
      <c r="AH635" s="493" t="n">
        <v>792</v>
      </c>
      <c r="AI635" s="493" t="n">
        <v>1463.4</v>
      </c>
      <c r="AJ635" s="493" t="n">
        <v>1557.9</v>
      </c>
      <c r="AK635" s="493" t="n">
        <v>1872.9</v>
      </c>
      <c r="AL635" s="493" t="n">
        <v>1685.4</v>
      </c>
      <c r="AM635" s="493" t="n">
        <v>3569.7</v>
      </c>
      <c r="AN635" s="493" t="n">
        <v>1969.8</v>
      </c>
      <c r="AO635" s="493" t="n">
        <v>4137</v>
      </c>
      <c r="AP635" s="493" t="n">
        <v>2913</v>
      </c>
      <c r="AQ635" s="493" t="n">
        <v>3211.8</v>
      </c>
      <c r="AR635" s="493" t="n">
        <v>3906.46</v>
      </c>
      <c r="AS635" s="493" t="n">
        <v>3880.5</v>
      </c>
      <c r="AT635" s="493" t="n">
        <v>3173.7</v>
      </c>
      <c r="AU635" s="493" t="n">
        <v>2908.8</v>
      </c>
      <c r="AV635" s="493" t="n">
        <v>4185.6</v>
      </c>
      <c r="AW635" s="493" t="n">
        <v>1801.8</v>
      </c>
      <c r="AX635" s="493" t="n">
        <v>14789.25</v>
      </c>
      <c r="AY635" s="493" t="n">
        <v>3051.45</v>
      </c>
      <c r="AZ635" s="493" t="n">
        <v>3843.47</v>
      </c>
      <c r="BA635" s="493" t="n">
        <v>1918.2</v>
      </c>
      <c r="BB635" s="493" t="n">
        <v>4200.9</v>
      </c>
      <c r="BC635" s="493" t="n">
        <v>2631.3</v>
      </c>
      <c r="BD635" s="493" t="n">
        <v>3508.2</v>
      </c>
      <c r="BE635" s="493" t="n">
        <v>3730.2</v>
      </c>
      <c r="BF635" s="493" t="n">
        <v>4911.15</v>
      </c>
      <c r="BG635" s="493" t="n">
        <v>7273.8</v>
      </c>
      <c r="BH635" s="493" t="n">
        <v>3770.7</v>
      </c>
      <c r="BI635" s="493" t="n">
        <v>5726.25</v>
      </c>
      <c r="BJ635" s="493" t="n">
        <v>5605.2</v>
      </c>
      <c r="BK635" s="493" t="n">
        <v>4213.2</v>
      </c>
      <c r="BL635" s="493" t="n">
        <v>7235.7</v>
      </c>
      <c r="BM635" s="493" t="n">
        <v>4187.1</v>
      </c>
      <c r="BN635" s="493" t="n">
        <v>4858.25</v>
      </c>
      <c r="BO635" s="493" t="n">
        <v>5353.2</v>
      </c>
      <c r="BP635" s="493" t="n">
        <v>2547</v>
      </c>
      <c r="BQ635" s="493" t="n">
        <v>4068.3</v>
      </c>
      <c r="BR635" s="493" t="n">
        <v>3047.1</v>
      </c>
      <c r="BS635" s="493" t="n">
        <v>2135.75</v>
      </c>
      <c r="BT635" s="493" t="n">
        <v>8957.4</v>
      </c>
      <c r="BU635" s="493" t="n">
        <v>3709.2</v>
      </c>
      <c r="BV635" s="493" t="n">
        <v>2558.55</v>
      </c>
      <c r="BW635" s="493" t="n">
        <v>42581.7</v>
      </c>
    </row>
    <row r="636">
      <c r="A636" t="inlineStr">
        <is>
          <t>[C9C] ANGIOTENSIN-II 길항제 (단일)</t>
        </is>
      </c>
      <c r="B636" t="inlineStr">
        <is>
          <t>다산제약</t>
        </is>
      </c>
      <c r="C636" t="inlineStr">
        <is>
          <t>프리텐션</t>
        </is>
      </c>
      <c r="D636" t="inlineStr">
        <is>
          <t>다산제약</t>
        </is>
      </c>
      <c r="E636" t="inlineStr">
        <is>
          <t>telmisartan</t>
        </is>
      </c>
      <c r="F636" t="inlineStr">
        <is>
          <t>기타(치과의원, 치과병원 등)</t>
        </is>
      </c>
      <c r="G636" t="inlineStr">
        <is>
          <t>Generic</t>
        </is>
      </c>
      <c r="H636" s="493" t="n">
        <v>0</v>
      </c>
      <c r="I636" s="493" t="n">
        <v>0</v>
      </c>
      <c r="J636" s="493" t="n">
        <v>0</v>
      </c>
      <c r="K636" s="493" t="n">
        <v>0</v>
      </c>
      <c r="L636" s="493" t="n">
        <v>0</v>
      </c>
      <c r="M636" s="493" t="n">
        <v>0</v>
      </c>
      <c r="N636" s="493" t="n">
        <v>0</v>
      </c>
      <c r="O636" s="493" t="n">
        <v>0</v>
      </c>
      <c r="P636" s="493" t="n">
        <v>0</v>
      </c>
      <c r="Q636" s="493" t="n">
        <v>0</v>
      </c>
      <c r="R636" s="493" t="n">
        <v>0</v>
      </c>
      <c r="S636" s="493" t="n">
        <v>0</v>
      </c>
      <c r="T636" s="493" t="n">
        <v>0</v>
      </c>
      <c r="U636" s="493" t="n">
        <v>0</v>
      </c>
      <c r="V636" s="493" t="n">
        <v>0</v>
      </c>
      <c r="W636" s="493" t="n">
        <v>0</v>
      </c>
      <c r="X636" s="493" t="n">
        <v>0</v>
      </c>
      <c r="Y636" s="493" t="n">
        <v>0</v>
      </c>
      <c r="Z636" s="493" t="n">
        <v>0</v>
      </c>
      <c r="AA636" s="493" t="n">
        <v>0</v>
      </c>
      <c r="AB636" s="493" t="n">
        <v>0</v>
      </c>
      <c r="AC636" s="493" t="n">
        <v>0</v>
      </c>
      <c r="AD636" s="493" t="n">
        <v>0</v>
      </c>
      <c r="AE636" s="493" t="n">
        <v>0</v>
      </c>
      <c r="AF636" s="493" t="n">
        <v>0</v>
      </c>
      <c r="AG636" s="493" t="n">
        <v>0</v>
      </c>
      <c r="AH636" s="493" t="n">
        <v>0</v>
      </c>
      <c r="AI636" s="493" t="n">
        <v>0</v>
      </c>
      <c r="AJ636" s="493" t="n">
        <v>0</v>
      </c>
      <c r="AK636" s="493" t="n">
        <v>0</v>
      </c>
      <c r="AL636" s="493" t="n">
        <v>0</v>
      </c>
      <c r="AM636" s="493" t="n">
        <v>0</v>
      </c>
      <c r="AN636" s="493" t="n">
        <v>0</v>
      </c>
      <c r="AO636" s="493" t="n">
        <v>0</v>
      </c>
      <c r="AP636" s="493" t="n">
        <v>0</v>
      </c>
      <c r="AQ636" s="493" t="n">
        <v>0</v>
      </c>
      <c r="AR636" s="493" t="n">
        <v>0</v>
      </c>
      <c r="AS636" s="493" t="n">
        <v>0</v>
      </c>
      <c r="AT636" s="493" t="n">
        <v>0</v>
      </c>
      <c r="AU636" s="493" t="n">
        <v>0</v>
      </c>
      <c r="AV636" s="493" t="n">
        <v>0</v>
      </c>
      <c r="AW636" s="493" t="n">
        <v>0</v>
      </c>
      <c r="AX636" s="493" t="n">
        <v>0</v>
      </c>
      <c r="AY636" s="493" t="n">
        <v>0</v>
      </c>
      <c r="AZ636" s="493" t="n">
        <v>0</v>
      </c>
      <c r="BA636" s="493" t="n">
        <v>0</v>
      </c>
      <c r="BB636" s="493" t="n">
        <v>0</v>
      </c>
      <c r="BC636" s="493" t="n">
        <v>0</v>
      </c>
      <c r="BD636" s="493" t="n">
        <v>0</v>
      </c>
      <c r="BE636" s="493" t="n">
        <v>0</v>
      </c>
      <c r="BF636" s="493" t="n">
        <v>0</v>
      </c>
      <c r="BG636" s="493" t="n">
        <v>0</v>
      </c>
      <c r="BH636" s="493" t="n">
        <v>0</v>
      </c>
      <c r="BI636" s="493" t="n">
        <v>0</v>
      </c>
      <c r="BJ636" s="493" t="n">
        <v>0</v>
      </c>
      <c r="BK636" s="493" t="n">
        <v>0</v>
      </c>
      <c r="BL636" s="493" t="n">
        <v>0</v>
      </c>
      <c r="BM636" s="493" t="n">
        <v>0</v>
      </c>
      <c r="BN636" s="493" t="n">
        <v>0</v>
      </c>
      <c r="BO636" s="493" t="n">
        <v>0</v>
      </c>
      <c r="BP636" s="493" t="n">
        <v>59.08</v>
      </c>
      <c r="BQ636" s="493" t="n">
        <v>0</v>
      </c>
      <c r="BR636" s="493" t="n">
        <v>0</v>
      </c>
      <c r="BS636" s="493" t="n">
        <v>0</v>
      </c>
      <c r="BT636" s="493" t="n">
        <v>0</v>
      </c>
      <c r="BU636" s="493" t="n">
        <v>0</v>
      </c>
      <c r="BV636" s="493" t="n">
        <v>0</v>
      </c>
      <c r="BW636" s="493" t="n">
        <v>0</v>
      </c>
    </row>
    <row r="637">
      <c r="A637" t="inlineStr">
        <is>
          <t>[C9C] ANGIOTENSIN-II 길항제 (단일)</t>
        </is>
      </c>
      <c r="B637" t="inlineStr">
        <is>
          <t>다이이찌산쿄</t>
        </is>
      </c>
      <c r="C637" t="inlineStr">
        <is>
          <t>올메액트</t>
        </is>
      </c>
      <c r="D637" t="inlineStr">
        <is>
          <t>다이이찌산쿄</t>
        </is>
      </c>
      <c r="E637" t="inlineStr">
        <is>
          <t>olmesartan medoxomil</t>
        </is>
      </c>
      <c r="F637" t="inlineStr">
        <is>
          <t>종합병원</t>
        </is>
      </c>
      <c r="G637" t="inlineStr">
        <is>
          <t>Generic</t>
        </is>
      </c>
      <c r="H637" s="493" t="n">
        <v>11460.25</v>
      </c>
      <c r="I637" s="493" t="n">
        <v>13465.11</v>
      </c>
      <c r="J637" s="493" t="n">
        <v>9949.940000000001</v>
      </c>
      <c r="K637" s="493" t="n">
        <v>15548.89</v>
      </c>
      <c r="L637" s="493" t="n">
        <v>11505.44</v>
      </c>
      <c r="M637" s="493" t="n">
        <v>12801.15</v>
      </c>
      <c r="N637" s="493" t="n">
        <v>13624.84</v>
      </c>
      <c r="O637" s="493" t="n">
        <v>16075.2</v>
      </c>
      <c r="P637" s="493" t="n">
        <v>15114.31</v>
      </c>
      <c r="Q637" s="493" t="n">
        <v>18444</v>
      </c>
      <c r="R637" s="493" t="n">
        <v>21421.07</v>
      </c>
      <c r="S637" s="493" t="n">
        <v>13531.8</v>
      </c>
      <c r="T637" s="493" t="n">
        <v>18481.82</v>
      </c>
      <c r="U637" s="493" t="n">
        <v>18931.76</v>
      </c>
      <c r="V637" s="493" t="n">
        <v>19330.28</v>
      </c>
      <c r="W637" s="493" t="n">
        <v>15913.28</v>
      </c>
      <c r="X637" s="493" t="n">
        <v>16124.6</v>
      </c>
      <c r="Y637" s="493" t="n">
        <v>22109.92</v>
      </c>
      <c r="Z637" s="493" t="n">
        <v>20268.13</v>
      </c>
      <c r="AA637" s="493" t="n">
        <v>11905.48</v>
      </c>
      <c r="AB637" s="493" t="n">
        <v>18667.66</v>
      </c>
      <c r="AC637" s="493" t="n">
        <v>17540.04</v>
      </c>
      <c r="AD637" s="493" t="n">
        <v>12679.3</v>
      </c>
      <c r="AE637" s="493" t="n">
        <v>13713.29</v>
      </c>
      <c r="AF637" s="493" t="n">
        <v>16338.38</v>
      </c>
      <c r="AG637" s="493" t="n">
        <v>20044.34</v>
      </c>
      <c r="AH637" s="493" t="n">
        <v>14497.38</v>
      </c>
      <c r="AI637" s="493" t="n">
        <v>12677.8</v>
      </c>
      <c r="AJ637" s="493" t="n">
        <v>17439.72</v>
      </c>
      <c r="AK637" s="493" t="n">
        <v>14764.8</v>
      </c>
      <c r="AL637" s="493" t="n">
        <v>17957.1</v>
      </c>
      <c r="AM637" s="493" t="n">
        <v>13462.68</v>
      </c>
      <c r="AN637" s="493" t="n">
        <v>9632.950000000001</v>
      </c>
      <c r="AO637" s="493" t="n">
        <v>6257.56</v>
      </c>
      <c r="AP637" s="493" t="n">
        <v>3742</v>
      </c>
      <c r="AQ637" s="493" t="n">
        <v>10442.65</v>
      </c>
      <c r="AR637" s="493" t="n">
        <v>3248.01</v>
      </c>
      <c r="AS637" s="493" t="n">
        <v>2318.55</v>
      </c>
      <c r="AT637" s="493" t="n">
        <v>3019.48</v>
      </c>
      <c r="AU637" s="493" t="n">
        <v>2563.2</v>
      </c>
      <c r="AV637" s="493" t="n">
        <v>228.15</v>
      </c>
      <c r="AW637" s="493" t="n">
        <v>32.1</v>
      </c>
      <c r="AX637" s="493" t="n">
        <v>843.6</v>
      </c>
      <c r="AY637" s="493" t="n">
        <v>684</v>
      </c>
      <c r="AZ637" s="493" t="n">
        <v>0</v>
      </c>
      <c r="BA637" s="493" t="n">
        <v>69</v>
      </c>
      <c r="BB637" s="493" t="n">
        <v>0</v>
      </c>
      <c r="BC637" s="493" t="n">
        <v>0</v>
      </c>
      <c r="BD637" s="493" t="n">
        <v>0</v>
      </c>
      <c r="BE637" s="493" t="n">
        <v>0</v>
      </c>
      <c r="BF637" s="493" t="n">
        <v>0</v>
      </c>
      <c r="BG637" s="493" t="n">
        <v>0</v>
      </c>
      <c r="BH637" s="493" t="n">
        <v>0</v>
      </c>
      <c r="BI637" s="493" t="n">
        <v>0</v>
      </c>
      <c r="BJ637" s="493" t="n">
        <v>0</v>
      </c>
      <c r="BK637" s="493" t="n">
        <v>0</v>
      </c>
      <c r="BL637" s="493" t="n">
        <v>0</v>
      </c>
      <c r="BM637" s="493" t="n">
        <v>0</v>
      </c>
      <c r="BN637" s="493" t="n">
        <v>0</v>
      </c>
      <c r="BO637" s="493" t="n">
        <v>0</v>
      </c>
      <c r="BP637" s="493" t="n">
        <v>0</v>
      </c>
      <c r="BQ637" s="493" t="n">
        <v>0</v>
      </c>
      <c r="BR637" s="493" t="n">
        <v>0</v>
      </c>
      <c r="BS637" s="493" t="n">
        <v>0</v>
      </c>
      <c r="BT637" s="493" t="n">
        <v>0</v>
      </c>
      <c r="BU637" s="493" t="n">
        <v>0</v>
      </c>
      <c r="BV637" s="493" t="n">
        <v>0</v>
      </c>
      <c r="BW637" s="493" t="n">
        <v>0</v>
      </c>
    </row>
    <row r="638">
      <c r="A638" t="inlineStr">
        <is>
          <t>[C9C] ANGIOTENSIN-II 길항제 (단일)</t>
        </is>
      </c>
      <c r="B638" t="inlineStr">
        <is>
          <t>다이이찌산쿄</t>
        </is>
      </c>
      <c r="C638" t="inlineStr">
        <is>
          <t>올메액트</t>
        </is>
      </c>
      <c r="D638" t="inlineStr">
        <is>
          <t>다이이찌산쿄</t>
        </is>
      </c>
      <c r="E638" t="inlineStr">
        <is>
          <t>olmesartan medoxomil</t>
        </is>
      </c>
      <c r="F638" t="inlineStr">
        <is>
          <t>병원</t>
        </is>
      </c>
      <c r="G638" t="inlineStr">
        <is>
          <t>Generic</t>
        </is>
      </c>
      <c r="H638" s="493" t="n">
        <v>6462.84</v>
      </c>
      <c r="I638" s="493" t="n">
        <v>6250.24</v>
      </c>
      <c r="J638" s="493" t="n">
        <v>9876.09</v>
      </c>
      <c r="K638" s="493" t="n">
        <v>4400.09</v>
      </c>
      <c r="L638" s="493" t="n">
        <v>5147.75</v>
      </c>
      <c r="M638" s="493" t="n">
        <v>5280.23</v>
      </c>
      <c r="N638" s="493" t="n">
        <v>3845.82</v>
      </c>
      <c r="O638" s="493" t="n">
        <v>3476.2</v>
      </c>
      <c r="P638" s="493" t="n">
        <v>3447.37</v>
      </c>
      <c r="Q638" s="493" t="n">
        <v>2796.75</v>
      </c>
      <c r="R638" s="493" t="n">
        <v>3143.52</v>
      </c>
      <c r="S638" s="493" t="n">
        <v>3524.08</v>
      </c>
      <c r="T638" s="493" t="n">
        <v>3305.78</v>
      </c>
      <c r="U638" s="493" t="n">
        <v>3145.25</v>
      </c>
      <c r="V638" s="493" t="n">
        <v>3401.34</v>
      </c>
      <c r="W638" s="493" t="n">
        <v>4120.77</v>
      </c>
      <c r="X638" s="493" t="n">
        <v>3512.24</v>
      </c>
      <c r="Y638" s="493" t="n">
        <v>3020.72</v>
      </c>
      <c r="Z638" s="493" t="n">
        <v>2467.38</v>
      </c>
      <c r="AA638" s="493" t="n">
        <v>3674.28</v>
      </c>
      <c r="AB638" s="493" t="n">
        <v>2358.58</v>
      </c>
      <c r="AC638" s="493" t="n">
        <v>2561.18</v>
      </c>
      <c r="AD638" s="493" t="n">
        <v>1428.14</v>
      </c>
      <c r="AE638" s="493" t="n">
        <v>1640.04</v>
      </c>
      <c r="AF638" s="493" t="n">
        <v>1903.8</v>
      </c>
      <c r="AG638" s="493" t="n">
        <v>1591.88</v>
      </c>
      <c r="AH638" s="493" t="n">
        <v>1371.42</v>
      </c>
      <c r="AI638" s="493" t="n">
        <v>3163.2</v>
      </c>
      <c r="AJ638" s="493" t="n">
        <v>1769.04</v>
      </c>
      <c r="AK638" s="493" t="n">
        <v>2627.7</v>
      </c>
      <c r="AL638" s="493" t="n">
        <v>1570.5</v>
      </c>
      <c r="AM638" s="493" t="n">
        <v>2174.4</v>
      </c>
      <c r="AN638" s="493" t="n">
        <v>1984.07</v>
      </c>
      <c r="AO638" s="493" t="n">
        <v>1371</v>
      </c>
      <c r="AP638" s="493" t="n">
        <v>787.8</v>
      </c>
      <c r="AQ638" s="493" t="n">
        <v>1203</v>
      </c>
      <c r="AR638" s="493" t="n">
        <v>905.7</v>
      </c>
      <c r="AS638" s="493" t="n">
        <v>1069.2</v>
      </c>
      <c r="AT638" s="493" t="n">
        <v>923.7</v>
      </c>
      <c r="AU638" s="493" t="n">
        <v>1024.5</v>
      </c>
      <c r="AV638" s="493" t="n">
        <v>289.2</v>
      </c>
      <c r="AW638" s="493" t="n">
        <v>0</v>
      </c>
      <c r="AX638" s="493" t="n">
        <v>514.2</v>
      </c>
      <c r="AY638" s="493" t="n">
        <v>341.7</v>
      </c>
      <c r="AZ638" s="493" t="n">
        <v>0</v>
      </c>
      <c r="BA638" s="493" t="n">
        <v>0</v>
      </c>
      <c r="BB638" s="493" t="n">
        <v>0</v>
      </c>
      <c r="BC638" s="493" t="n">
        <v>0</v>
      </c>
      <c r="BD638" s="493" t="n">
        <v>0</v>
      </c>
      <c r="BE638" s="493" t="n">
        <v>0</v>
      </c>
      <c r="BF638" s="493" t="n">
        <v>0</v>
      </c>
      <c r="BG638" s="493" t="n">
        <v>0</v>
      </c>
      <c r="BH638" s="493" t="n">
        <v>0</v>
      </c>
      <c r="BI638" s="493" t="n">
        <v>0</v>
      </c>
      <c r="BJ638" s="493" t="n">
        <v>0</v>
      </c>
      <c r="BK638" s="493" t="n">
        <v>0</v>
      </c>
      <c r="BL638" s="493" t="n">
        <v>0</v>
      </c>
      <c r="BM638" s="493" t="n">
        <v>0</v>
      </c>
      <c r="BN638" s="493" t="n">
        <v>0</v>
      </c>
      <c r="BO638" s="493" t="n">
        <v>0</v>
      </c>
      <c r="BP638" s="493" t="n">
        <v>0</v>
      </c>
      <c r="BQ638" s="493" t="n">
        <v>0</v>
      </c>
      <c r="BR638" s="493" t="n">
        <v>0</v>
      </c>
      <c r="BS638" s="493" t="n">
        <v>0</v>
      </c>
      <c r="BT638" s="493" t="n">
        <v>0</v>
      </c>
      <c r="BU638" s="493" t="n">
        <v>0</v>
      </c>
      <c r="BV638" s="493" t="n">
        <v>0</v>
      </c>
      <c r="BW638" s="493" t="n">
        <v>0</v>
      </c>
    </row>
    <row r="639">
      <c r="A639" t="inlineStr">
        <is>
          <t>[C9C] ANGIOTENSIN-II 길항제 (단일)</t>
        </is>
      </c>
      <c r="B639" t="inlineStr">
        <is>
          <t>다이이찌산쿄</t>
        </is>
      </c>
      <c r="C639" t="inlineStr">
        <is>
          <t>올메액트</t>
        </is>
      </c>
      <c r="D639" t="inlineStr">
        <is>
          <t>다이이찌산쿄</t>
        </is>
      </c>
      <c r="E639" t="inlineStr">
        <is>
          <t>olmesartan medoxomil</t>
        </is>
      </c>
      <c r="F639" t="inlineStr">
        <is>
          <t>의원</t>
        </is>
      </c>
      <c r="G639" t="inlineStr">
        <is>
          <t>Generic</t>
        </is>
      </c>
      <c r="H639" s="493" t="n">
        <v>41030.4</v>
      </c>
      <c r="I639" s="493" t="n">
        <v>30504.19</v>
      </c>
      <c r="J639" s="493" t="n">
        <v>42205.98</v>
      </c>
      <c r="K639" s="493" t="n">
        <v>33278.34</v>
      </c>
      <c r="L639" s="493" t="n">
        <v>39371.88</v>
      </c>
      <c r="M639" s="493" t="n">
        <v>34304</v>
      </c>
      <c r="N639" s="493" t="n">
        <v>34064.22</v>
      </c>
      <c r="O639" s="493" t="n">
        <v>32256.64</v>
      </c>
      <c r="P639" s="493" t="n">
        <v>33445.76</v>
      </c>
      <c r="Q639" s="493" t="n">
        <v>36031.01</v>
      </c>
      <c r="R639" s="493" t="n">
        <v>31344.7</v>
      </c>
      <c r="S639" s="493" t="n">
        <v>40874.15</v>
      </c>
      <c r="T639" s="493" t="n">
        <v>37352.57</v>
      </c>
      <c r="U639" s="493" t="n">
        <v>34189.57</v>
      </c>
      <c r="V639" s="493" t="n">
        <v>35696.23</v>
      </c>
      <c r="W639" s="493" t="n">
        <v>38276.98</v>
      </c>
      <c r="X639" s="493" t="n">
        <v>39495.96</v>
      </c>
      <c r="Y639" s="493" t="n">
        <v>36680.07</v>
      </c>
      <c r="Z639" s="493" t="n">
        <v>43892.75</v>
      </c>
      <c r="AA639" s="493" t="n">
        <v>45195.83</v>
      </c>
      <c r="AB639" s="493" t="n">
        <v>45542.51</v>
      </c>
      <c r="AC639" s="493" t="n">
        <v>47701.68</v>
      </c>
      <c r="AD639" s="493" t="n">
        <v>39716.25</v>
      </c>
      <c r="AE639" s="493" t="n">
        <v>47277.86</v>
      </c>
      <c r="AF639" s="493" t="n">
        <v>40544.9</v>
      </c>
      <c r="AG639" s="493" t="n">
        <v>41312.66</v>
      </c>
      <c r="AH639" s="493" t="n">
        <v>45382</v>
      </c>
      <c r="AI639" s="493" t="n">
        <v>43800.64</v>
      </c>
      <c r="AJ639" s="493" t="n">
        <v>46248.91</v>
      </c>
      <c r="AK639" s="493" t="n">
        <v>43535.77</v>
      </c>
      <c r="AL639" s="493" t="n">
        <v>48493.38</v>
      </c>
      <c r="AM639" s="493" t="n">
        <v>43960.54</v>
      </c>
      <c r="AN639" s="493" t="n">
        <v>39998.1</v>
      </c>
      <c r="AO639" s="493" t="n">
        <v>49891.33</v>
      </c>
      <c r="AP639" s="493" t="n">
        <v>39037.46</v>
      </c>
      <c r="AQ639" s="493" t="n">
        <v>39605.85</v>
      </c>
      <c r="AR639" s="493" t="n">
        <v>35934.92</v>
      </c>
      <c r="AS639" s="493" t="n">
        <v>23051.64</v>
      </c>
      <c r="AT639" s="493" t="n">
        <v>15871.97</v>
      </c>
      <c r="AU639" s="493" t="n">
        <v>14020.21</v>
      </c>
      <c r="AV639" s="493" t="n">
        <v>13103.09</v>
      </c>
      <c r="AW639" s="493" t="n">
        <v>4818.23</v>
      </c>
      <c r="AX639" s="493" t="n">
        <v>6043</v>
      </c>
      <c r="AY639" s="493" t="n">
        <v>3430.8</v>
      </c>
      <c r="AZ639" s="493" t="n">
        <v>0</v>
      </c>
      <c r="BA639" s="493" t="n">
        <v>5372.4</v>
      </c>
      <c r="BB639" s="493" t="n">
        <v>0</v>
      </c>
      <c r="BC639" s="493" t="n">
        <v>2503.5</v>
      </c>
      <c r="BD639" s="493" t="n">
        <v>0</v>
      </c>
      <c r="BE639" s="493" t="n">
        <v>0</v>
      </c>
      <c r="BF639" s="493" t="n">
        <v>0</v>
      </c>
      <c r="BG639" s="493" t="n">
        <v>0</v>
      </c>
      <c r="BH639" s="493" t="n">
        <v>0</v>
      </c>
      <c r="BI639" s="493" t="n">
        <v>0</v>
      </c>
      <c r="BJ639" s="493" t="n">
        <v>0</v>
      </c>
      <c r="BK639" s="493" t="n">
        <v>0</v>
      </c>
      <c r="BL639" s="493" t="n">
        <v>0</v>
      </c>
      <c r="BM639" s="493" t="n">
        <v>0</v>
      </c>
      <c r="BN639" s="493" t="n">
        <v>0</v>
      </c>
      <c r="BO639" s="493" t="n">
        <v>0</v>
      </c>
      <c r="BP639" s="493" t="n">
        <v>0</v>
      </c>
      <c r="BQ639" s="493" t="n">
        <v>0</v>
      </c>
      <c r="BR639" s="493" t="n">
        <v>0</v>
      </c>
      <c r="BS639" s="493" t="n">
        <v>0</v>
      </c>
      <c r="BT639" s="493" t="n">
        <v>0</v>
      </c>
      <c r="BU639" s="493" t="n">
        <v>0</v>
      </c>
      <c r="BV639" s="493" t="n">
        <v>0</v>
      </c>
      <c r="BW639" s="493" t="n">
        <v>0</v>
      </c>
    </row>
    <row r="640">
      <c r="A640" t="inlineStr">
        <is>
          <t>[C9C] ANGIOTENSIN-II 길항제 (단일)</t>
        </is>
      </c>
      <c r="B640" t="inlineStr">
        <is>
          <t>다이이찌산쿄</t>
        </is>
      </c>
      <c r="C640" t="inlineStr">
        <is>
          <t>올메액트</t>
        </is>
      </c>
      <c r="D640" t="inlineStr">
        <is>
          <t>다이이찌산쿄</t>
        </is>
      </c>
      <c r="E640" t="inlineStr">
        <is>
          <t>olmesartan medoxomil</t>
        </is>
      </c>
      <c r="F640" t="inlineStr">
        <is>
          <t>보건소</t>
        </is>
      </c>
      <c r="G640" t="inlineStr">
        <is>
          <t>Generic</t>
        </is>
      </c>
      <c r="H640" s="493" t="n">
        <v>174</v>
      </c>
      <c r="I640" s="493" t="n">
        <v>785.4</v>
      </c>
      <c r="J640" s="493" t="n">
        <v>126.6</v>
      </c>
      <c r="K640" s="493" t="n">
        <v>183.3</v>
      </c>
      <c r="L640" s="493" t="n">
        <v>663</v>
      </c>
      <c r="M640" s="493" t="n">
        <v>177</v>
      </c>
      <c r="N640" s="493" t="n">
        <v>123</v>
      </c>
      <c r="O640" s="493" t="n">
        <v>1398</v>
      </c>
      <c r="P640" s="493" t="n">
        <v>206.7</v>
      </c>
      <c r="Q640" s="493" t="n">
        <v>112.2</v>
      </c>
      <c r="R640" s="493" t="n">
        <v>718.5</v>
      </c>
      <c r="S640" s="493" t="n">
        <v>151.8</v>
      </c>
      <c r="T640" s="493" t="n">
        <v>0</v>
      </c>
      <c r="U640" s="493" t="n">
        <v>713.4</v>
      </c>
      <c r="V640" s="493" t="n">
        <v>0</v>
      </c>
      <c r="W640" s="493" t="n">
        <v>0</v>
      </c>
      <c r="X640" s="493" t="n">
        <v>566.1</v>
      </c>
      <c r="Y640" s="493" t="n">
        <v>236.7</v>
      </c>
      <c r="Z640" s="493" t="n">
        <v>46.8</v>
      </c>
      <c r="AA640" s="493" t="n">
        <v>624.6</v>
      </c>
      <c r="AB640" s="493" t="n">
        <v>50.4</v>
      </c>
      <c r="AC640" s="493" t="n">
        <v>249.3</v>
      </c>
      <c r="AD640" s="493" t="n">
        <v>636.3</v>
      </c>
      <c r="AE640" s="493" t="n">
        <v>0</v>
      </c>
      <c r="AF640" s="493" t="n">
        <v>0</v>
      </c>
      <c r="AG640" s="493" t="n">
        <v>755.1</v>
      </c>
      <c r="AH640" s="493" t="n">
        <v>0</v>
      </c>
      <c r="AI640" s="493" t="n">
        <v>0</v>
      </c>
      <c r="AJ640" s="493" t="n">
        <v>204.3</v>
      </c>
      <c r="AK640" s="493" t="n">
        <v>0</v>
      </c>
      <c r="AL640" s="493" t="n">
        <v>0</v>
      </c>
      <c r="AM640" s="493" t="n">
        <v>243</v>
      </c>
      <c r="AN640" s="493" t="n">
        <v>0</v>
      </c>
      <c r="AO640" s="493" t="n">
        <v>0</v>
      </c>
      <c r="AP640" s="493" t="n">
        <v>0</v>
      </c>
      <c r="AQ640" s="493" t="n">
        <v>192.6</v>
      </c>
      <c r="AR640" s="493" t="n">
        <v>0</v>
      </c>
      <c r="AS640" s="493" t="n">
        <v>0</v>
      </c>
      <c r="AT640" s="493" t="n">
        <v>32.64</v>
      </c>
      <c r="AU640" s="493" t="n">
        <v>14.25</v>
      </c>
      <c r="AV640" s="493" t="n">
        <v>0</v>
      </c>
      <c r="AW640" s="493" t="n">
        <v>0</v>
      </c>
      <c r="AX640" s="493" t="n">
        <v>0</v>
      </c>
      <c r="AY640" s="493" t="n">
        <v>0</v>
      </c>
      <c r="AZ640" s="493" t="n">
        <v>0</v>
      </c>
      <c r="BA640" s="493" t="n">
        <v>0</v>
      </c>
      <c r="BB640" s="493" t="n">
        <v>0</v>
      </c>
      <c r="BC640" s="493" t="n">
        <v>0</v>
      </c>
      <c r="BD640" s="493" t="n">
        <v>0</v>
      </c>
      <c r="BE640" s="493" t="n">
        <v>0</v>
      </c>
      <c r="BF640" s="493" t="n">
        <v>0</v>
      </c>
      <c r="BG640" s="493" t="n">
        <v>0</v>
      </c>
      <c r="BH640" s="493" t="n">
        <v>0</v>
      </c>
      <c r="BI640" s="493" t="n">
        <v>0</v>
      </c>
      <c r="BJ640" s="493" t="n">
        <v>0</v>
      </c>
      <c r="BK640" s="493" t="n">
        <v>0</v>
      </c>
      <c r="BL640" s="493" t="n">
        <v>0</v>
      </c>
      <c r="BM640" s="493" t="n">
        <v>0</v>
      </c>
      <c r="BN640" s="493" t="n">
        <v>0</v>
      </c>
      <c r="BO640" s="493" t="n">
        <v>0</v>
      </c>
      <c r="BP640" s="493" t="n">
        <v>0</v>
      </c>
      <c r="BQ640" s="493" t="n">
        <v>0</v>
      </c>
      <c r="BR640" s="493" t="n">
        <v>0</v>
      </c>
      <c r="BS640" s="493" t="n">
        <v>0</v>
      </c>
      <c r="BT640" s="493" t="n">
        <v>0</v>
      </c>
      <c r="BU640" s="493" t="n">
        <v>0</v>
      </c>
      <c r="BV640" s="493" t="n">
        <v>0</v>
      </c>
      <c r="BW640" s="493" t="n">
        <v>0</v>
      </c>
    </row>
    <row r="641">
      <c r="A641" t="inlineStr">
        <is>
          <t>[C9C] ANGIOTENSIN-II 길항제 (단일)</t>
        </is>
      </c>
      <c r="B641" t="inlineStr">
        <is>
          <t>다이이찌산쿄</t>
        </is>
      </c>
      <c r="C641" t="inlineStr">
        <is>
          <t>올메액트</t>
        </is>
      </c>
      <c r="D641" t="inlineStr">
        <is>
          <t>다이이찌산쿄</t>
        </is>
      </c>
      <c r="E641" t="inlineStr">
        <is>
          <t>olmesartan medoxomil</t>
        </is>
      </c>
      <c r="F641" t="inlineStr">
        <is>
          <t>기타(치과의원, 치과병원 등)</t>
        </is>
      </c>
      <c r="G641" t="inlineStr">
        <is>
          <t>Generic</t>
        </is>
      </c>
      <c r="H641" s="493" t="n">
        <v>0</v>
      </c>
      <c r="I641" s="493" t="n">
        <v>0</v>
      </c>
      <c r="J641" s="493" t="n">
        <v>0</v>
      </c>
      <c r="K641" s="493" t="n">
        <v>0</v>
      </c>
      <c r="L641" s="493" t="n">
        <v>0</v>
      </c>
      <c r="M641" s="493" t="n">
        <v>0</v>
      </c>
      <c r="N641" s="493" t="n">
        <v>0</v>
      </c>
      <c r="O641" s="493" t="n">
        <v>0</v>
      </c>
      <c r="P641" s="493" t="n">
        <v>0</v>
      </c>
      <c r="Q641" s="493" t="n">
        <v>0</v>
      </c>
      <c r="R641" s="493" t="n">
        <v>0</v>
      </c>
      <c r="S641" s="493" t="n">
        <v>0</v>
      </c>
      <c r="T641" s="493" t="n">
        <v>0</v>
      </c>
      <c r="U641" s="493" t="n">
        <v>0</v>
      </c>
      <c r="V641" s="493" t="n">
        <v>435</v>
      </c>
      <c r="W641" s="493" t="n">
        <v>0</v>
      </c>
      <c r="X641" s="493" t="n">
        <v>0</v>
      </c>
      <c r="Y641" s="493" t="n">
        <v>0</v>
      </c>
      <c r="Z641" s="493" t="n">
        <v>474</v>
      </c>
      <c r="AA641" s="493" t="n">
        <v>0</v>
      </c>
      <c r="AB641" s="493" t="n">
        <v>0</v>
      </c>
      <c r="AC641" s="493" t="n">
        <v>0</v>
      </c>
      <c r="AD641" s="493" t="n">
        <v>459</v>
      </c>
      <c r="AE641" s="493" t="n">
        <v>0</v>
      </c>
      <c r="AF641" s="493" t="n">
        <v>0</v>
      </c>
      <c r="AG641" s="493" t="n">
        <v>0</v>
      </c>
      <c r="AH641" s="493" t="n">
        <v>0</v>
      </c>
      <c r="AI641" s="493" t="n">
        <v>0</v>
      </c>
      <c r="AJ641" s="493" t="n">
        <v>0</v>
      </c>
      <c r="AK641" s="493" t="n">
        <v>0</v>
      </c>
      <c r="AL641" s="493" t="n">
        <v>0</v>
      </c>
      <c r="AM641" s="493" t="n">
        <v>0</v>
      </c>
      <c r="AN641" s="493" t="n">
        <v>0</v>
      </c>
      <c r="AO641" s="493" t="n">
        <v>0</v>
      </c>
      <c r="AP641" s="493" t="n">
        <v>0</v>
      </c>
      <c r="AQ641" s="493" t="n">
        <v>0</v>
      </c>
      <c r="AR641" s="493" t="n">
        <v>0</v>
      </c>
      <c r="AS641" s="493" t="n">
        <v>0</v>
      </c>
      <c r="AT641" s="493" t="n">
        <v>0</v>
      </c>
      <c r="AU641" s="493" t="n">
        <v>0</v>
      </c>
      <c r="AV641" s="493" t="n">
        <v>0</v>
      </c>
      <c r="AW641" s="493" t="n">
        <v>0</v>
      </c>
      <c r="AX641" s="493" t="n">
        <v>0</v>
      </c>
      <c r="AY641" s="493" t="n">
        <v>0</v>
      </c>
      <c r="AZ641" s="493" t="n">
        <v>0</v>
      </c>
      <c r="BA641" s="493" t="n">
        <v>0</v>
      </c>
      <c r="BB641" s="493" t="n">
        <v>0</v>
      </c>
      <c r="BC641" s="493" t="n">
        <v>0</v>
      </c>
      <c r="BD641" s="493" t="n">
        <v>0</v>
      </c>
      <c r="BE641" s="493" t="n">
        <v>0</v>
      </c>
      <c r="BF641" s="493" t="n">
        <v>0</v>
      </c>
      <c r="BG641" s="493" t="n">
        <v>0</v>
      </c>
      <c r="BH641" s="493" t="n">
        <v>0</v>
      </c>
      <c r="BI641" s="493" t="n">
        <v>0</v>
      </c>
      <c r="BJ641" s="493" t="n">
        <v>0</v>
      </c>
      <c r="BK641" s="493" t="n">
        <v>0</v>
      </c>
      <c r="BL641" s="493" t="n">
        <v>0</v>
      </c>
      <c r="BM641" s="493" t="n">
        <v>0</v>
      </c>
      <c r="BN641" s="493" t="n">
        <v>0</v>
      </c>
      <c r="BO641" s="493" t="n">
        <v>0</v>
      </c>
      <c r="BP641" s="493" t="n">
        <v>0</v>
      </c>
      <c r="BQ641" s="493" t="n">
        <v>0</v>
      </c>
      <c r="BR641" s="493" t="n">
        <v>0</v>
      </c>
      <c r="BS641" s="493" t="n">
        <v>0</v>
      </c>
      <c r="BT641" s="493" t="n">
        <v>0</v>
      </c>
      <c r="BU641" s="493" t="n">
        <v>0</v>
      </c>
      <c r="BV641" s="493" t="n">
        <v>0</v>
      </c>
      <c r="BW641" s="493" t="n">
        <v>0</v>
      </c>
    </row>
    <row r="642">
      <c r="A642" t="inlineStr">
        <is>
          <t>[C9C] ANGIOTENSIN-II 길항제 (단일)</t>
        </is>
      </c>
      <c r="B642" t="inlineStr">
        <is>
          <t>대우제약</t>
        </is>
      </c>
      <c r="C642" t="inlineStr">
        <is>
          <t>사르반</t>
        </is>
      </c>
      <c r="D642" t="inlineStr">
        <is>
          <t>대우제약</t>
        </is>
      </c>
      <c r="E642" t="inlineStr">
        <is>
          <t>valsartan</t>
        </is>
      </c>
      <c r="F642" t="inlineStr">
        <is>
          <t>종합병원</t>
        </is>
      </c>
      <c r="G642" t="inlineStr">
        <is>
          <t>Generic</t>
        </is>
      </c>
      <c r="H642" s="493" t="n">
        <v>235.2</v>
      </c>
      <c r="I642" s="493" t="n">
        <v>74.81999999999999</v>
      </c>
      <c r="J642" s="493" t="n">
        <v>92.40000000000001</v>
      </c>
      <c r="K642" s="493" t="n">
        <v>241.92</v>
      </c>
      <c r="L642" s="493" t="n">
        <v>179.06</v>
      </c>
      <c r="M642" s="493" t="n">
        <v>184.24</v>
      </c>
      <c r="N642" s="493" t="n">
        <v>121.8</v>
      </c>
      <c r="O642" s="493" t="n">
        <v>167.79</v>
      </c>
      <c r="P642" s="493" t="n">
        <v>130.9</v>
      </c>
      <c r="Q642" s="493" t="n">
        <v>175.42</v>
      </c>
      <c r="R642" s="493" t="n">
        <v>120.54</v>
      </c>
      <c r="S642" s="493" t="n">
        <v>166.32</v>
      </c>
      <c r="T642" s="493" t="n">
        <v>62.44</v>
      </c>
      <c r="U642" s="493" t="n">
        <v>173.32</v>
      </c>
      <c r="V642" s="493" t="n">
        <v>70.34999999999999</v>
      </c>
      <c r="W642" s="493" t="n">
        <v>57.4</v>
      </c>
      <c r="X642" s="493" t="n">
        <v>58.24</v>
      </c>
      <c r="Y642" s="493" t="n">
        <v>69.65000000000001</v>
      </c>
      <c r="Z642" s="493" t="n">
        <v>111.24</v>
      </c>
      <c r="AA642" s="493" t="n">
        <v>422.1</v>
      </c>
      <c r="AB642" s="493" t="n">
        <v>220.08</v>
      </c>
      <c r="AC642" s="493" t="n">
        <v>112</v>
      </c>
      <c r="AD642" s="493" t="n">
        <v>206.99</v>
      </c>
      <c r="AE642" s="493" t="n">
        <v>50.96</v>
      </c>
      <c r="AF642" s="493" t="n">
        <v>226.75</v>
      </c>
      <c r="AG642" s="493" t="n">
        <v>206.15</v>
      </c>
      <c r="AH642" s="493" t="n">
        <v>164.78</v>
      </c>
      <c r="AI642" s="493" t="n">
        <v>217.98</v>
      </c>
      <c r="AJ642" s="493" t="n">
        <v>208.39</v>
      </c>
      <c r="AK642" s="493" t="n">
        <v>58.87</v>
      </c>
      <c r="AL642" s="493" t="n">
        <v>55.16</v>
      </c>
      <c r="AM642" s="493" t="n">
        <v>211.26</v>
      </c>
      <c r="AN642" s="493" t="n">
        <v>109.34</v>
      </c>
      <c r="AO642" s="493" t="n">
        <v>201.81</v>
      </c>
      <c r="AP642" s="493" t="n">
        <v>107.38</v>
      </c>
      <c r="AQ642" s="493" t="n">
        <v>114.97</v>
      </c>
      <c r="AR642" s="493" t="n">
        <v>257.82</v>
      </c>
      <c r="AS642" s="493" t="n">
        <v>124.52</v>
      </c>
      <c r="AT642" s="493" t="n">
        <v>110.6</v>
      </c>
      <c r="AU642" s="493" t="n">
        <v>82</v>
      </c>
      <c r="AV642" s="493" t="n">
        <v>0</v>
      </c>
      <c r="AW642" s="493" t="n">
        <v>0</v>
      </c>
      <c r="AX642" s="493" t="n">
        <v>0</v>
      </c>
      <c r="AY642" s="493" t="n">
        <v>0</v>
      </c>
      <c r="AZ642" s="493" t="n">
        <v>0</v>
      </c>
      <c r="BA642" s="493" t="n">
        <v>0</v>
      </c>
      <c r="BB642" s="493" t="n">
        <v>0</v>
      </c>
      <c r="BC642" s="493" t="n">
        <v>0</v>
      </c>
      <c r="BD642" s="493" t="n">
        <v>0</v>
      </c>
      <c r="BE642" s="493" t="n">
        <v>0</v>
      </c>
      <c r="BF642" s="493" t="n">
        <v>0</v>
      </c>
      <c r="BG642" s="493" t="n">
        <v>0</v>
      </c>
      <c r="BH642" s="493" t="n">
        <v>0</v>
      </c>
      <c r="BI642" s="493" t="n">
        <v>0</v>
      </c>
      <c r="BJ642" s="493" t="n">
        <v>0</v>
      </c>
      <c r="BK642" s="493" t="n">
        <v>0</v>
      </c>
      <c r="BL642" s="493" t="n">
        <v>0</v>
      </c>
      <c r="BM642" s="493" t="n">
        <v>0</v>
      </c>
      <c r="BN642" s="493" t="n">
        <v>0</v>
      </c>
      <c r="BO642" s="493" t="n">
        <v>0</v>
      </c>
      <c r="BP642" s="493" t="n">
        <v>0</v>
      </c>
      <c r="BQ642" s="493" t="n">
        <v>0</v>
      </c>
      <c r="BR642" s="493" t="n">
        <v>0</v>
      </c>
      <c r="BS642" s="493" t="n">
        <v>0</v>
      </c>
      <c r="BT642" s="493" t="n">
        <v>0</v>
      </c>
      <c r="BU642" s="493" t="n">
        <v>0</v>
      </c>
      <c r="BV642" s="493" t="n">
        <v>0</v>
      </c>
      <c r="BW642" s="493" t="n">
        <v>0</v>
      </c>
    </row>
    <row r="643">
      <c r="A643" t="inlineStr">
        <is>
          <t>[C9C] ANGIOTENSIN-II 길항제 (단일)</t>
        </is>
      </c>
      <c r="B643" t="inlineStr">
        <is>
          <t>대우제약</t>
        </is>
      </c>
      <c r="C643" t="inlineStr">
        <is>
          <t>사르반</t>
        </is>
      </c>
      <c r="D643" t="inlineStr">
        <is>
          <t>대우제약</t>
        </is>
      </c>
      <c r="E643" t="inlineStr">
        <is>
          <t>valsartan</t>
        </is>
      </c>
      <c r="F643" t="inlineStr">
        <is>
          <t>병원</t>
        </is>
      </c>
      <c r="G643" t="inlineStr">
        <is>
          <t>Generic</t>
        </is>
      </c>
      <c r="H643" s="493" t="n">
        <v>0</v>
      </c>
      <c r="I643" s="493" t="n">
        <v>0</v>
      </c>
      <c r="J643" s="493" t="n">
        <v>0</v>
      </c>
      <c r="K643" s="493" t="n">
        <v>0</v>
      </c>
      <c r="L643" s="493" t="n">
        <v>0</v>
      </c>
      <c r="M643" s="493" t="n">
        <v>0</v>
      </c>
      <c r="N643" s="493" t="n">
        <v>0</v>
      </c>
      <c r="O643" s="493" t="n">
        <v>0</v>
      </c>
      <c r="P643" s="493" t="n">
        <v>0</v>
      </c>
      <c r="Q643" s="493" t="n">
        <v>0</v>
      </c>
      <c r="R643" s="493" t="n">
        <v>0</v>
      </c>
      <c r="S643" s="493" t="n">
        <v>0</v>
      </c>
      <c r="T643" s="493" t="n">
        <v>0</v>
      </c>
      <c r="U643" s="493" t="n">
        <v>0</v>
      </c>
      <c r="V643" s="493" t="n">
        <v>0</v>
      </c>
      <c r="W643" s="493" t="n">
        <v>0</v>
      </c>
      <c r="X643" s="493" t="n">
        <v>0</v>
      </c>
      <c r="Y643" s="493" t="n">
        <v>0</v>
      </c>
      <c r="Z643" s="493" t="n">
        <v>0</v>
      </c>
      <c r="AA643" s="493" t="n">
        <v>0</v>
      </c>
      <c r="AB643" s="493" t="n">
        <v>0</v>
      </c>
      <c r="AC643" s="493" t="n">
        <v>0</v>
      </c>
      <c r="AD643" s="493" t="n">
        <v>0</v>
      </c>
      <c r="AE643" s="493" t="n">
        <v>0</v>
      </c>
      <c r="AF643" s="493" t="n">
        <v>0</v>
      </c>
      <c r="AG643" s="493" t="n">
        <v>0</v>
      </c>
      <c r="AH643" s="493" t="n">
        <v>0</v>
      </c>
      <c r="AI643" s="493" t="n">
        <v>0</v>
      </c>
      <c r="AJ643" s="493" t="n">
        <v>0</v>
      </c>
      <c r="AK643" s="493" t="n">
        <v>0</v>
      </c>
      <c r="AL643" s="493" t="n">
        <v>0</v>
      </c>
      <c r="AM643" s="493" t="n">
        <v>0</v>
      </c>
      <c r="AN643" s="493" t="n">
        <v>0</v>
      </c>
      <c r="AO643" s="493" t="n">
        <v>0</v>
      </c>
      <c r="AP643" s="493" t="n">
        <v>0</v>
      </c>
      <c r="AQ643" s="493" t="n">
        <v>0</v>
      </c>
      <c r="AR643" s="493" t="n">
        <v>0</v>
      </c>
      <c r="AS643" s="493" t="n">
        <v>0</v>
      </c>
      <c r="AT643" s="493" t="n">
        <v>0</v>
      </c>
      <c r="AU643" s="493" t="n">
        <v>0</v>
      </c>
      <c r="AV643" s="493" t="n">
        <v>0</v>
      </c>
      <c r="AW643" s="493" t="n">
        <v>0</v>
      </c>
      <c r="AX643" s="493" t="n">
        <v>0</v>
      </c>
      <c r="AY643" s="493" t="n">
        <v>0</v>
      </c>
      <c r="AZ643" s="493" t="n">
        <v>0</v>
      </c>
      <c r="BA643" s="493" t="n">
        <v>625.5</v>
      </c>
      <c r="BB643" s="493" t="n">
        <v>0</v>
      </c>
      <c r="BC643" s="493" t="n">
        <v>0</v>
      </c>
      <c r="BD643" s="493" t="n">
        <v>255.6</v>
      </c>
      <c r="BE643" s="493" t="n">
        <v>0</v>
      </c>
      <c r="BF643" s="493" t="n">
        <v>0</v>
      </c>
      <c r="BG643" s="493" t="n">
        <v>0</v>
      </c>
      <c r="BH643" s="493" t="n">
        <v>0</v>
      </c>
      <c r="BI643" s="493" t="n">
        <v>0</v>
      </c>
      <c r="BJ643" s="493" t="n">
        <v>0</v>
      </c>
      <c r="BK643" s="493" t="n">
        <v>0</v>
      </c>
      <c r="BL643" s="493" t="n">
        <v>0</v>
      </c>
      <c r="BM643" s="493" t="n">
        <v>0</v>
      </c>
      <c r="BN643" s="493" t="n">
        <v>0</v>
      </c>
      <c r="BO643" s="493" t="n">
        <v>0</v>
      </c>
      <c r="BP643" s="493" t="n">
        <v>0</v>
      </c>
      <c r="BQ643" s="493" t="n">
        <v>0</v>
      </c>
      <c r="BR643" s="493" t="n">
        <v>0</v>
      </c>
      <c r="BS643" s="493" t="n">
        <v>0</v>
      </c>
      <c r="BT643" s="493" t="n">
        <v>0</v>
      </c>
      <c r="BU643" s="493" t="n">
        <v>0</v>
      </c>
      <c r="BV643" s="493" t="n">
        <v>0</v>
      </c>
      <c r="BW643" s="493" t="n">
        <v>0</v>
      </c>
    </row>
    <row r="644">
      <c r="A644" t="inlineStr">
        <is>
          <t>[C9C] ANGIOTENSIN-II 길항제 (단일)</t>
        </is>
      </c>
      <c r="B644" t="inlineStr">
        <is>
          <t>대우제약</t>
        </is>
      </c>
      <c r="C644" t="inlineStr">
        <is>
          <t>사르반</t>
        </is>
      </c>
      <c r="D644" t="inlineStr">
        <is>
          <t>대우제약</t>
        </is>
      </c>
      <c r="E644" t="inlineStr">
        <is>
          <t>valsartan</t>
        </is>
      </c>
      <c r="F644" t="inlineStr">
        <is>
          <t>의원</t>
        </is>
      </c>
      <c r="G644" t="inlineStr">
        <is>
          <t>Generic</t>
        </is>
      </c>
      <c r="H644" s="493" t="n">
        <v>36795.6</v>
      </c>
      <c r="I644" s="493" t="n">
        <v>42604.16</v>
      </c>
      <c r="J644" s="493" t="n">
        <v>50295.14</v>
      </c>
      <c r="K644" s="493" t="n">
        <v>39073.84</v>
      </c>
      <c r="L644" s="493" t="n">
        <v>43992.54</v>
      </c>
      <c r="M644" s="493" t="n">
        <v>43057.49</v>
      </c>
      <c r="N644" s="493" t="n">
        <v>44408.62</v>
      </c>
      <c r="O644" s="493" t="n">
        <v>46326.48</v>
      </c>
      <c r="P644" s="493" t="n">
        <v>39714.12</v>
      </c>
      <c r="Q644" s="493" t="n">
        <v>44800.65</v>
      </c>
      <c r="R644" s="493" t="n">
        <v>39427.55</v>
      </c>
      <c r="S644" s="493" t="n">
        <v>58823.28</v>
      </c>
      <c r="T644" s="493" t="n">
        <v>54832.38</v>
      </c>
      <c r="U644" s="493" t="n">
        <v>53379.3</v>
      </c>
      <c r="V644" s="493" t="n">
        <v>60180.68</v>
      </c>
      <c r="W644" s="493" t="n">
        <v>52793.03</v>
      </c>
      <c r="X644" s="493" t="n">
        <v>60374.58</v>
      </c>
      <c r="Y644" s="493" t="n">
        <v>64193.5</v>
      </c>
      <c r="Z644" s="493" t="n">
        <v>61537.74</v>
      </c>
      <c r="AA644" s="493" t="n">
        <v>47455.08</v>
      </c>
      <c r="AB644" s="493" t="n">
        <v>35567.9</v>
      </c>
      <c r="AC644" s="493" t="n">
        <v>43164.1</v>
      </c>
      <c r="AD644" s="493" t="n">
        <v>36802.4</v>
      </c>
      <c r="AE644" s="493" t="n">
        <v>46935.4</v>
      </c>
      <c r="AF644" s="493" t="n">
        <v>35805.7</v>
      </c>
      <c r="AG644" s="493" t="n">
        <v>42385.2</v>
      </c>
      <c r="AH644" s="493" t="n">
        <v>37129.1</v>
      </c>
      <c r="AI644" s="493" t="n">
        <v>54193.05</v>
      </c>
      <c r="AJ644" s="493" t="n">
        <v>47247.8</v>
      </c>
      <c r="AK644" s="493" t="n">
        <v>59446.06</v>
      </c>
      <c r="AL644" s="493" t="n">
        <v>44583.5</v>
      </c>
      <c r="AM644" s="493" t="n">
        <v>56115.32</v>
      </c>
      <c r="AN644" s="493" t="n">
        <v>45889.93</v>
      </c>
      <c r="AO644" s="493" t="n">
        <v>52343.08</v>
      </c>
      <c r="AP644" s="493" t="n">
        <v>50209.65</v>
      </c>
      <c r="AQ644" s="493" t="n">
        <v>57899.69</v>
      </c>
      <c r="AR644" s="493" t="n">
        <v>45268</v>
      </c>
      <c r="AS644" s="493" t="n">
        <v>57644.55</v>
      </c>
      <c r="AT644" s="493" t="n">
        <v>52844.3</v>
      </c>
      <c r="AU644" s="493" t="n">
        <v>56042.89</v>
      </c>
      <c r="AV644" s="493" t="n">
        <v>55813.92</v>
      </c>
      <c r="AW644" s="493" t="n">
        <v>56859.2</v>
      </c>
      <c r="AX644" s="493" t="n">
        <v>53279.63</v>
      </c>
      <c r="AY644" s="493" t="n">
        <v>56582.8</v>
      </c>
      <c r="AZ644" s="493" t="n">
        <v>53056.69</v>
      </c>
      <c r="BA644" s="493" t="n">
        <v>62143.53</v>
      </c>
      <c r="BB644" s="493" t="n">
        <v>50145.41</v>
      </c>
      <c r="BC644" s="493" t="n">
        <v>63213.45</v>
      </c>
      <c r="BD644" s="493" t="n">
        <v>46181.76</v>
      </c>
      <c r="BE644" s="493" t="n">
        <v>54041.21</v>
      </c>
      <c r="BF644" s="493" t="n">
        <v>46481.09</v>
      </c>
      <c r="BG644" s="493" t="n">
        <v>55109.97</v>
      </c>
      <c r="BH644" s="493" t="n">
        <v>64711.4</v>
      </c>
      <c r="BI644" s="493" t="n">
        <v>52018.77</v>
      </c>
      <c r="BJ644" s="493" t="n">
        <v>59059.92</v>
      </c>
      <c r="BK644" s="493" t="n">
        <v>55609.3</v>
      </c>
      <c r="BL644" s="493" t="n">
        <v>70299.66</v>
      </c>
      <c r="BM644" s="493" t="n">
        <v>57891.91</v>
      </c>
      <c r="BN644" s="493" t="n">
        <v>48134.72</v>
      </c>
      <c r="BO644" s="493" t="n">
        <v>48977.16</v>
      </c>
      <c r="BP644" s="493" t="n">
        <v>46479.89</v>
      </c>
      <c r="BQ644" s="493" t="n">
        <v>39660.19</v>
      </c>
      <c r="BR644" s="493" t="n">
        <v>43349.99</v>
      </c>
      <c r="BS644" s="493" t="n">
        <v>43231.5</v>
      </c>
      <c r="BT644" s="493" t="n">
        <v>43601.83</v>
      </c>
      <c r="BU644" s="493" t="n">
        <v>46112.15</v>
      </c>
      <c r="BV644" s="493" t="n">
        <v>46820.76</v>
      </c>
      <c r="BW644" s="493" t="n">
        <v>46271.8</v>
      </c>
    </row>
    <row r="645">
      <c r="A645" t="inlineStr">
        <is>
          <t>[C9C] ANGIOTENSIN-II 길항제 (단일)</t>
        </is>
      </c>
      <c r="B645" t="inlineStr">
        <is>
          <t>대우제약</t>
        </is>
      </c>
      <c r="C645" t="inlineStr">
        <is>
          <t>사르반</t>
        </is>
      </c>
      <c r="D645" t="inlineStr">
        <is>
          <t>대우제약</t>
        </is>
      </c>
      <c r="E645" t="inlineStr">
        <is>
          <t>valsartan</t>
        </is>
      </c>
      <c r="F645" t="inlineStr">
        <is>
          <t>보건소</t>
        </is>
      </c>
      <c r="G645" t="inlineStr">
        <is>
          <t>Generic</t>
        </is>
      </c>
      <c r="H645" s="493" t="n">
        <v>0</v>
      </c>
      <c r="I645" s="493" t="n">
        <v>0</v>
      </c>
      <c r="J645" s="493" t="n">
        <v>0</v>
      </c>
      <c r="K645" s="493" t="n">
        <v>0</v>
      </c>
      <c r="L645" s="493" t="n">
        <v>327.6</v>
      </c>
      <c r="M645" s="493" t="n">
        <v>0</v>
      </c>
      <c r="N645" s="493" t="n">
        <v>0</v>
      </c>
      <c r="O645" s="493" t="n">
        <v>384.6</v>
      </c>
      <c r="P645" s="493" t="n">
        <v>0</v>
      </c>
      <c r="Q645" s="493" t="n">
        <v>368.4</v>
      </c>
      <c r="R645" s="493" t="n">
        <v>0</v>
      </c>
      <c r="S645" s="493" t="n">
        <v>0</v>
      </c>
      <c r="T645" s="493" t="n">
        <v>0</v>
      </c>
      <c r="U645" s="493" t="n">
        <v>0</v>
      </c>
      <c r="V645" s="493" t="n">
        <v>0</v>
      </c>
      <c r="W645" s="493" t="n">
        <v>0</v>
      </c>
      <c r="X645" s="493" t="n">
        <v>0</v>
      </c>
      <c r="Y645" s="493" t="n">
        <v>0</v>
      </c>
      <c r="Z645" s="493" t="n">
        <v>0</v>
      </c>
      <c r="AA645" s="493" t="n">
        <v>0</v>
      </c>
      <c r="AB645" s="493" t="n">
        <v>0</v>
      </c>
      <c r="AC645" s="493" t="n">
        <v>0</v>
      </c>
      <c r="AD645" s="493" t="n">
        <v>0</v>
      </c>
      <c r="AE645" s="493" t="n">
        <v>0</v>
      </c>
      <c r="AF645" s="493" t="n">
        <v>0</v>
      </c>
      <c r="AG645" s="493" t="n">
        <v>0</v>
      </c>
      <c r="AH645" s="493" t="n">
        <v>0</v>
      </c>
      <c r="AI645" s="493" t="n">
        <v>0</v>
      </c>
      <c r="AJ645" s="493" t="n">
        <v>0</v>
      </c>
      <c r="AK645" s="493" t="n">
        <v>330.6</v>
      </c>
      <c r="AL645" s="493" t="n">
        <v>0</v>
      </c>
      <c r="AM645" s="493" t="n">
        <v>409.8</v>
      </c>
      <c r="AN645" s="493" t="n">
        <v>0</v>
      </c>
      <c r="AO645" s="493" t="n">
        <v>0</v>
      </c>
      <c r="AP645" s="493" t="n">
        <v>387</v>
      </c>
      <c r="AQ645" s="493" t="n">
        <v>353.4</v>
      </c>
      <c r="AR645" s="493" t="n">
        <v>0</v>
      </c>
      <c r="AS645" s="493" t="n">
        <v>0</v>
      </c>
      <c r="AT645" s="493" t="n">
        <v>0</v>
      </c>
      <c r="AU645" s="493" t="n">
        <v>0</v>
      </c>
      <c r="AV645" s="493" t="n">
        <v>0</v>
      </c>
      <c r="AW645" s="493" t="n">
        <v>0</v>
      </c>
      <c r="AX645" s="493" t="n">
        <v>0</v>
      </c>
      <c r="AY645" s="493" t="n">
        <v>0</v>
      </c>
      <c r="AZ645" s="493" t="n">
        <v>0</v>
      </c>
      <c r="BA645" s="493" t="n">
        <v>0</v>
      </c>
      <c r="BB645" s="493" t="n">
        <v>0</v>
      </c>
      <c r="BC645" s="493" t="n">
        <v>0</v>
      </c>
      <c r="BD645" s="493" t="n">
        <v>0</v>
      </c>
      <c r="BE645" s="493" t="n">
        <v>0</v>
      </c>
      <c r="BF645" s="493" t="n">
        <v>0</v>
      </c>
      <c r="BG645" s="493" t="n">
        <v>0</v>
      </c>
      <c r="BH645" s="493" t="n">
        <v>0</v>
      </c>
      <c r="BI645" s="493" t="n">
        <v>0</v>
      </c>
      <c r="BJ645" s="493" t="n">
        <v>0</v>
      </c>
      <c r="BK645" s="493" t="n">
        <v>0</v>
      </c>
      <c r="BL645" s="493" t="n">
        <v>0</v>
      </c>
      <c r="BM645" s="493" t="n">
        <v>0</v>
      </c>
      <c r="BN645" s="493" t="n">
        <v>0</v>
      </c>
      <c r="BO645" s="493" t="n">
        <v>0</v>
      </c>
      <c r="BP645" s="493" t="n">
        <v>0</v>
      </c>
      <c r="BQ645" s="493" t="n">
        <v>0</v>
      </c>
      <c r="BR645" s="493" t="n">
        <v>0</v>
      </c>
      <c r="BS645" s="493" t="n">
        <v>0</v>
      </c>
      <c r="BT645" s="493" t="n">
        <v>0</v>
      </c>
      <c r="BU645" s="493" t="n">
        <v>0</v>
      </c>
      <c r="BV645" s="493" t="n">
        <v>0</v>
      </c>
      <c r="BW645" s="493" t="n">
        <v>0</v>
      </c>
    </row>
    <row r="646">
      <c r="A646" t="inlineStr">
        <is>
          <t>[C9C] ANGIOTENSIN-II 길항제 (단일)</t>
        </is>
      </c>
      <c r="B646" t="inlineStr">
        <is>
          <t>대우제약</t>
        </is>
      </c>
      <c r="C646" t="inlineStr">
        <is>
          <t>사르반</t>
        </is>
      </c>
      <c r="D646" t="inlineStr">
        <is>
          <t>대우제약</t>
        </is>
      </c>
      <c r="E646" t="inlineStr">
        <is>
          <t>valsartan</t>
        </is>
      </c>
      <c r="F646" t="inlineStr">
        <is>
          <t>기타(치과의원, 치과병원 등)</t>
        </is>
      </c>
      <c r="G646" t="inlineStr">
        <is>
          <t>Generic</t>
        </is>
      </c>
      <c r="H646" s="493" t="n">
        <v>0</v>
      </c>
      <c r="I646" s="493" t="n">
        <v>0</v>
      </c>
      <c r="J646" s="493" t="n">
        <v>0</v>
      </c>
      <c r="K646" s="493" t="n">
        <v>0</v>
      </c>
      <c r="L646" s="493" t="n">
        <v>0</v>
      </c>
      <c r="M646" s="493" t="n">
        <v>0</v>
      </c>
      <c r="N646" s="493" t="n">
        <v>0</v>
      </c>
      <c r="O646" s="493" t="n">
        <v>0</v>
      </c>
      <c r="P646" s="493" t="n">
        <v>0</v>
      </c>
      <c r="Q646" s="493" t="n">
        <v>0</v>
      </c>
      <c r="R646" s="493" t="n">
        <v>0</v>
      </c>
      <c r="S646" s="493" t="n">
        <v>0</v>
      </c>
      <c r="T646" s="493" t="n">
        <v>0</v>
      </c>
      <c r="U646" s="493" t="n">
        <v>0</v>
      </c>
      <c r="V646" s="493" t="n">
        <v>0</v>
      </c>
      <c r="W646" s="493" t="n">
        <v>0</v>
      </c>
      <c r="X646" s="493" t="n">
        <v>0</v>
      </c>
      <c r="Y646" s="493" t="n">
        <v>0</v>
      </c>
      <c r="Z646" s="493" t="n">
        <v>0</v>
      </c>
      <c r="AA646" s="493" t="n">
        <v>0</v>
      </c>
      <c r="AB646" s="493" t="n">
        <v>0</v>
      </c>
      <c r="AC646" s="493" t="n">
        <v>0</v>
      </c>
      <c r="AD646" s="493" t="n">
        <v>0</v>
      </c>
      <c r="AE646" s="493" t="n">
        <v>0</v>
      </c>
      <c r="AF646" s="493" t="n">
        <v>0</v>
      </c>
      <c r="AG646" s="493" t="n">
        <v>0</v>
      </c>
      <c r="AH646" s="493" t="n">
        <v>0</v>
      </c>
      <c r="AI646" s="493" t="n">
        <v>0</v>
      </c>
      <c r="AJ646" s="493" t="n">
        <v>0</v>
      </c>
      <c r="AK646" s="493" t="n">
        <v>0</v>
      </c>
      <c r="AL646" s="493" t="n">
        <v>0</v>
      </c>
      <c r="AM646" s="493" t="n">
        <v>0</v>
      </c>
      <c r="AN646" s="493" t="n">
        <v>0</v>
      </c>
      <c r="AO646" s="493" t="n">
        <v>0</v>
      </c>
      <c r="AP646" s="493" t="n">
        <v>0</v>
      </c>
      <c r="AQ646" s="493" t="n">
        <v>0</v>
      </c>
      <c r="AR646" s="493" t="n">
        <v>0</v>
      </c>
      <c r="AS646" s="493" t="n">
        <v>0</v>
      </c>
      <c r="AT646" s="493" t="n">
        <v>0</v>
      </c>
      <c r="AU646" s="493" t="n">
        <v>0</v>
      </c>
      <c r="AV646" s="493" t="n">
        <v>144.64</v>
      </c>
      <c r="AW646" s="493" t="n">
        <v>65.28</v>
      </c>
      <c r="AX646" s="493" t="n">
        <v>0</v>
      </c>
      <c r="AY646" s="493" t="n">
        <v>0</v>
      </c>
      <c r="AZ646" s="493" t="n">
        <v>0</v>
      </c>
      <c r="BA646" s="493" t="n">
        <v>0</v>
      </c>
      <c r="BB646" s="493" t="n">
        <v>0</v>
      </c>
      <c r="BC646" s="493" t="n">
        <v>0</v>
      </c>
      <c r="BD646" s="493" t="n">
        <v>0</v>
      </c>
      <c r="BE646" s="493" t="n">
        <v>0</v>
      </c>
      <c r="BF646" s="493" t="n">
        <v>0</v>
      </c>
      <c r="BG646" s="493" t="n">
        <v>0</v>
      </c>
      <c r="BH646" s="493" t="n">
        <v>0</v>
      </c>
      <c r="BI646" s="493" t="n">
        <v>0</v>
      </c>
      <c r="BJ646" s="493" t="n">
        <v>0</v>
      </c>
      <c r="BK646" s="493" t="n">
        <v>0</v>
      </c>
      <c r="BL646" s="493" t="n">
        <v>0</v>
      </c>
      <c r="BM646" s="493" t="n">
        <v>0</v>
      </c>
      <c r="BN646" s="493" t="n">
        <v>0</v>
      </c>
      <c r="BO646" s="493" t="n">
        <v>0</v>
      </c>
      <c r="BP646" s="493" t="n">
        <v>0</v>
      </c>
      <c r="BQ646" s="493" t="n">
        <v>0</v>
      </c>
      <c r="BR646" s="493" t="n">
        <v>0</v>
      </c>
      <c r="BS646" s="493" t="n">
        <v>0</v>
      </c>
      <c r="BT646" s="493" t="n">
        <v>0</v>
      </c>
      <c r="BU646" s="493" t="n">
        <v>0</v>
      </c>
      <c r="BV646" s="493" t="n">
        <v>0</v>
      </c>
      <c r="BW646" s="493" t="n">
        <v>0</v>
      </c>
    </row>
    <row r="647">
      <c r="A647" t="inlineStr">
        <is>
          <t>[C9C] ANGIOTENSIN-II 길항제 (단일)</t>
        </is>
      </c>
      <c r="B647" t="inlineStr">
        <is>
          <t>대우제약</t>
        </is>
      </c>
      <c r="C647" t="inlineStr">
        <is>
          <t>중외 로잘탄</t>
        </is>
      </c>
      <c r="D647" t="inlineStr">
        <is>
          <t>대우제약</t>
        </is>
      </c>
      <c r="E647" t="inlineStr">
        <is>
          <t>losartan potassium</t>
        </is>
      </c>
      <c r="F647" t="inlineStr">
        <is>
          <t>병원</t>
        </is>
      </c>
      <c r="G647" t="inlineStr">
        <is>
          <t>Generic</t>
        </is>
      </c>
      <c r="H647" s="493" t="n">
        <v>531.9</v>
      </c>
      <c r="I647" s="493" t="n">
        <v>960</v>
      </c>
      <c r="J647" s="493" t="n">
        <v>531.6</v>
      </c>
      <c r="K647" s="493" t="n">
        <v>672.9</v>
      </c>
      <c r="L647" s="493" t="n">
        <v>0</v>
      </c>
      <c r="M647" s="493" t="n">
        <v>0</v>
      </c>
      <c r="N647" s="493" t="n">
        <v>240</v>
      </c>
      <c r="O647" s="493" t="n">
        <v>0</v>
      </c>
      <c r="P647" s="493" t="n">
        <v>0</v>
      </c>
      <c r="Q647" s="493" t="n">
        <v>480</v>
      </c>
      <c r="R647" s="493" t="n">
        <v>0</v>
      </c>
      <c r="S647" s="493" t="n">
        <v>0</v>
      </c>
      <c r="T647" s="493" t="n">
        <v>0</v>
      </c>
      <c r="U647" s="493" t="n">
        <v>0</v>
      </c>
      <c r="V647" s="493" t="n">
        <v>0</v>
      </c>
      <c r="W647" s="493" t="n">
        <v>0</v>
      </c>
      <c r="X647" s="493" t="n">
        <v>0</v>
      </c>
      <c r="Y647" s="493" t="n">
        <v>0</v>
      </c>
      <c r="Z647" s="493" t="n">
        <v>0</v>
      </c>
      <c r="AA647" s="493" t="n">
        <v>0</v>
      </c>
      <c r="AB647" s="493" t="n">
        <v>0</v>
      </c>
      <c r="AC647" s="493" t="n">
        <v>0</v>
      </c>
      <c r="AD647" s="493" t="n">
        <v>0</v>
      </c>
      <c r="AE647" s="493" t="n">
        <v>0</v>
      </c>
      <c r="AF647" s="493" t="n">
        <v>0</v>
      </c>
      <c r="AG647" s="493" t="n">
        <v>0</v>
      </c>
      <c r="AH647" s="493" t="n">
        <v>0</v>
      </c>
      <c r="AI647" s="493" t="n">
        <v>0</v>
      </c>
      <c r="AJ647" s="493" t="n">
        <v>0</v>
      </c>
      <c r="AK647" s="493" t="n">
        <v>0</v>
      </c>
      <c r="AL647" s="493" t="n">
        <v>0</v>
      </c>
      <c r="AM647" s="493" t="n">
        <v>0</v>
      </c>
      <c r="AN647" s="493" t="n">
        <v>0</v>
      </c>
      <c r="AO647" s="493" t="n">
        <v>0</v>
      </c>
      <c r="AP647" s="493" t="n">
        <v>0</v>
      </c>
      <c r="AQ647" s="493" t="n">
        <v>0</v>
      </c>
      <c r="AR647" s="493" t="n">
        <v>0</v>
      </c>
      <c r="AS647" s="493" t="n">
        <v>0</v>
      </c>
      <c r="AT647" s="493" t="n">
        <v>0</v>
      </c>
      <c r="AU647" s="493" t="n">
        <v>0</v>
      </c>
      <c r="AV647" s="493" t="n">
        <v>0</v>
      </c>
      <c r="AW647" s="493" t="n">
        <v>0</v>
      </c>
      <c r="AX647" s="493" t="n">
        <v>0</v>
      </c>
      <c r="AY647" s="493" t="n">
        <v>0</v>
      </c>
      <c r="AZ647" s="493" t="n">
        <v>0</v>
      </c>
      <c r="BA647" s="493" t="n">
        <v>0</v>
      </c>
      <c r="BB647" s="493" t="n">
        <v>0</v>
      </c>
      <c r="BC647" s="493" t="n">
        <v>0</v>
      </c>
      <c r="BD647" s="493" t="n">
        <v>0</v>
      </c>
      <c r="BE647" s="493" t="n">
        <v>0</v>
      </c>
      <c r="BF647" s="493" t="n">
        <v>0</v>
      </c>
      <c r="BG647" s="493" t="n">
        <v>0</v>
      </c>
      <c r="BH647" s="493" t="n">
        <v>0</v>
      </c>
      <c r="BI647" s="493" t="n">
        <v>0</v>
      </c>
      <c r="BJ647" s="493" t="n">
        <v>0</v>
      </c>
      <c r="BK647" s="493" t="n">
        <v>0</v>
      </c>
      <c r="BL647" s="493" t="n">
        <v>0</v>
      </c>
      <c r="BM647" s="493" t="n">
        <v>0</v>
      </c>
      <c r="BN647" s="493" t="n">
        <v>0</v>
      </c>
      <c r="BO647" s="493" t="n">
        <v>0</v>
      </c>
      <c r="BP647" s="493" t="n">
        <v>0</v>
      </c>
      <c r="BQ647" s="493" t="n">
        <v>0</v>
      </c>
      <c r="BR647" s="493" t="n">
        <v>0</v>
      </c>
      <c r="BS647" s="493" t="n">
        <v>0</v>
      </c>
      <c r="BT647" s="493" t="n">
        <v>0</v>
      </c>
      <c r="BU647" s="493" t="n">
        <v>0</v>
      </c>
      <c r="BV647" s="493" t="n">
        <v>0</v>
      </c>
      <c r="BW647" s="493" t="n">
        <v>0</v>
      </c>
    </row>
    <row r="648">
      <c r="A648" t="inlineStr">
        <is>
          <t>[C9C] ANGIOTENSIN-II 길항제 (단일)</t>
        </is>
      </c>
      <c r="B648" t="inlineStr">
        <is>
          <t>대우제약</t>
        </is>
      </c>
      <c r="C648" t="inlineStr">
        <is>
          <t>중외 로잘탄</t>
        </is>
      </c>
      <c r="D648" t="inlineStr">
        <is>
          <t>대우제약</t>
        </is>
      </c>
      <c r="E648" t="inlineStr">
        <is>
          <t>losartan potassium</t>
        </is>
      </c>
      <c r="F648" t="inlineStr">
        <is>
          <t>의원</t>
        </is>
      </c>
      <c r="G648" t="inlineStr">
        <is>
          <t>Generic</t>
        </is>
      </c>
      <c r="H648" s="493" t="n">
        <v>44977.8</v>
      </c>
      <c r="I648" s="493" t="n">
        <v>47842.21</v>
      </c>
      <c r="J648" s="493" t="n">
        <v>61460.83</v>
      </c>
      <c r="K648" s="493" t="n">
        <v>54070.51</v>
      </c>
      <c r="L648" s="493" t="n">
        <v>55369.25</v>
      </c>
      <c r="M648" s="493" t="n">
        <v>57083.11</v>
      </c>
      <c r="N648" s="493" t="n">
        <v>59308.03</v>
      </c>
      <c r="O648" s="493" t="n">
        <v>59220.02</v>
      </c>
      <c r="P648" s="493" t="n">
        <v>56784.2</v>
      </c>
      <c r="Q648" s="493" t="n">
        <v>56776.32</v>
      </c>
      <c r="R648" s="493" t="n">
        <v>40734.94</v>
      </c>
      <c r="S648" s="493" t="n">
        <v>8129.7</v>
      </c>
      <c r="T648" s="493" t="n">
        <v>0</v>
      </c>
      <c r="U648" s="493" t="n">
        <v>0</v>
      </c>
      <c r="V648" s="493" t="n">
        <v>0</v>
      </c>
      <c r="W648" s="493" t="n">
        <v>0</v>
      </c>
      <c r="X648" s="493" t="n">
        <v>0</v>
      </c>
      <c r="Y648" s="493" t="n">
        <v>0</v>
      </c>
      <c r="Z648" s="493" t="n">
        <v>0</v>
      </c>
      <c r="AA648" s="493" t="n">
        <v>0</v>
      </c>
      <c r="AB648" s="493" t="n">
        <v>0</v>
      </c>
      <c r="AC648" s="493" t="n">
        <v>0</v>
      </c>
      <c r="AD648" s="493" t="n">
        <v>0</v>
      </c>
      <c r="AE648" s="493" t="n">
        <v>0</v>
      </c>
      <c r="AF648" s="493" t="n">
        <v>0</v>
      </c>
      <c r="AG648" s="493" t="n">
        <v>0</v>
      </c>
      <c r="AH648" s="493" t="n">
        <v>0</v>
      </c>
      <c r="AI648" s="493" t="n">
        <v>0</v>
      </c>
      <c r="AJ648" s="493" t="n">
        <v>0</v>
      </c>
      <c r="AK648" s="493" t="n">
        <v>0</v>
      </c>
      <c r="AL648" s="493" t="n">
        <v>0</v>
      </c>
      <c r="AM648" s="493" t="n">
        <v>0</v>
      </c>
      <c r="AN648" s="493" t="n">
        <v>0</v>
      </c>
      <c r="AO648" s="493" t="n">
        <v>0</v>
      </c>
      <c r="AP648" s="493" t="n">
        <v>0</v>
      </c>
      <c r="AQ648" s="493" t="n">
        <v>0</v>
      </c>
      <c r="AR648" s="493" t="n">
        <v>0</v>
      </c>
      <c r="AS648" s="493" t="n">
        <v>0</v>
      </c>
      <c r="AT648" s="493" t="n">
        <v>0</v>
      </c>
      <c r="AU648" s="493" t="n">
        <v>0</v>
      </c>
      <c r="AV648" s="493" t="n">
        <v>0</v>
      </c>
      <c r="AW648" s="493" t="n">
        <v>0</v>
      </c>
      <c r="AX648" s="493" t="n">
        <v>0</v>
      </c>
      <c r="AY648" s="493" t="n">
        <v>0</v>
      </c>
      <c r="AZ648" s="493" t="n">
        <v>0</v>
      </c>
      <c r="BA648" s="493" t="n">
        <v>0</v>
      </c>
      <c r="BB648" s="493" t="n">
        <v>0</v>
      </c>
      <c r="BC648" s="493" t="n">
        <v>0</v>
      </c>
      <c r="BD648" s="493" t="n">
        <v>0</v>
      </c>
      <c r="BE648" s="493" t="n">
        <v>0</v>
      </c>
      <c r="BF648" s="493" t="n">
        <v>0</v>
      </c>
      <c r="BG648" s="493" t="n">
        <v>0</v>
      </c>
      <c r="BH648" s="493" t="n">
        <v>0</v>
      </c>
      <c r="BI648" s="493" t="n">
        <v>0</v>
      </c>
      <c r="BJ648" s="493" t="n">
        <v>0</v>
      </c>
      <c r="BK648" s="493" t="n">
        <v>0</v>
      </c>
      <c r="BL648" s="493" t="n">
        <v>0</v>
      </c>
      <c r="BM648" s="493" t="n">
        <v>0</v>
      </c>
      <c r="BN648" s="493" t="n">
        <v>0</v>
      </c>
      <c r="BO648" s="493" t="n">
        <v>0</v>
      </c>
      <c r="BP648" s="493" t="n">
        <v>0</v>
      </c>
      <c r="BQ648" s="493" t="n">
        <v>0</v>
      </c>
      <c r="BR648" s="493" t="n">
        <v>0</v>
      </c>
      <c r="BS648" s="493" t="n">
        <v>0</v>
      </c>
      <c r="BT648" s="493" t="n">
        <v>0</v>
      </c>
      <c r="BU648" s="493" t="n">
        <v>0</v>
      </c>
      <c r="BV648" s="493" t="n">
        <v>0</v>
      </c>
      <c r="BW648" s="493" t="n">
        <v>0</v>
      </c>
    </row>
    <row r="649">
      <c r="A649" t="inlineStr">
        <is>
          <t>[C9C] ANGIOTENSIN-II 길항제 (단일)</t>
        </is>
      </c>
      <c r="B649" t="inlineStr">
        <is>
          <t>대우제약</t>
        </is>
      </c>
      <c r="C649" t="inlineStr">
        <is>
          <t>중외 로잘탄</t>
        </is>
      </c>
      <c r="D649" t="inlineStr">
        <is>
          <t>대우제약</t>
        </is>
      </c>
      <c r="E649" t="inlineStr">
        <is>
          <t>losartan potassium</t>
        </is>
      </c>
      <c r="F649" t="inlineStr">
        <is>
          <t>보건소</t>
        </is>
      </c>
      <c r="G649" t="inlineStr">
        <is>
          <t>Generic</t>
        </is>
      </c>
      <c r="H649" s="493" t="n">
        <v>0</v>
      </c>
      <c r="I649" s="493" t="n">
        <v>0</v>
      </c>
      <c r="J649" s="493" t="n">
        <v>0</v>
      </c>
      <c r="K649" s="493" t="n">
        <v>731.7</v>
      </c>
      <c r="L649" s="493" t="n">
        <v>0</v>
      </c>
      <c r="M649" s="493" t="n">
        <v>0</v>
      </c>
      <c r="N649" s="493" t="n">
        <v>573.3</v>
      </c>
      <c r="O649" s="493" t="n">
        <v>192.3</v>
      </c>
      <c r="P649" s="493" t="n">
        <v>0</v>
      </c>
      <c r="Q649" s="493" t="n">
        <v>552.6</v>
      </c>
      <c r="R649" s="493" t="n">
        <v>0</v>
      </c>
      <c r="S649" s="493" t="n">
        <v>0</v>
      </c>
      <c r="T649" s="493" t="n">
        <v>0</v>
      </c>
      <c r="U649" s="493" t="n">
        <v>0</v>
      </c>
      <c r="V649" s="493" t="n">
        <v>0</v>
      </c>
      <c r="W649" s="493" t="n">
        <v>0</v>
      </c>
      <c r="X649" s="493" t="n">
        <v>0</v>
      </c>
      <c r="Y649" s="493" t="n">
        <v>0</v>
      </c>
      <c r="Z649" s="493" t="n">
        <v>0</v>
      </c>
      <c r="AA649" s="493" t="n">
        <v>0</v>
      </c>
      <c r="AB649" s="493" t="n">
        <v>0</v>
      </c>
      <c r="AC649" s="493" t="n">
        <v>0</v>
      </c>
      <c r="AD649" s="493" t="n">
        <v>0</v>
      </c>
      <c r="AE649" s="493" t="n">
        <v>0</v>
      </c>
      <c r="AF649" s="493" t="n">
        <v>0</v>
      </c>
      <c r="AG649" s="493" t="n">
        <v>0</v>
      </c>
      <c r="AH649" s="493" t="n">
        <v>0</v>
      </c>
      <c r="AI649" s="493" t="n">
        <v>0</v>
      </c>
      <c r="AJ649" s="493" t="n">
        <v>0</v>
      </c>
      <c r="AK649" s="493" t="n">
        <v>0</v>
      </c>
      <c r="AL649" s="493" t="n">
        <v>0</v>
      </c>
      <c r="AM649" s="493" t="n">
        <v>0</v>
      </c>
      <c r="AN649" s="493" t="n">
        <v>0</v>
      </c>
      <c r="AO649" s="493" t="n">
        <v>0</v>
      </c>
      <c r="AP649" s="493" t="n">
        <v>0</v>
      </c>
      <c r="AQ649" s="493" t="n">
        <v>0</v>
      </c>
      <c r="AR649" s="493" t="n">
        <v>0</v>
      </c>
      <c r="AS649" s="493" t="n">
        <v>0</v>
      </c>
      <c r="AT649" s="493" t="n">
        <v>0</v>
      </c>
      <c r="AU649" s="493" t="n">
        <v>0</v>
      </c>
      <c r="AV649" s="493" t="n">
        <v>0</v>
      </c>
      <c r="AW649" s="493" t="n">
        <v>0</v>
      </c>
      <c r="AX649" s="493" t="n">
        <v>0</v>
      </c>
      <c r="AY649" s="493" t="n">
        <v>0</v>
      </c>
      <c r="AZ649" s="493" t="n">
        <v>0</v>
      </c>
      <c r="BA649" s="493" t="n">
        <v>0</v>
      </c>
      <c r="BB649" s="493" t="n">
        <v>0</v>
      </c>
      <c r="BC649" s="493" t="n">
        <v>0</v>
      </c>
      <c r="BD649" s="493" t="n">
        <v>0</v>
      </c>
      <c r="BE649" s="493" t="n">
        <v>0</v>
      </c>
      <c r="BF649" s="493" t="n">
        <v>0</v>
      </c>
      <c r="BG649" s="493" t="n">
        <v>0</v>
      </c>
      <c r="BH649" s="493" t="n">
        <v>0</v>
      </c>
      <c r="BI649" s="493" t="n">
        <v>0</v>
      </c>
      <c r="BJ649" s="493" t="n">
        <v>0</v>
      </c>
      <c r="BK649" s="493" t="n">
        <v>0</v>
      </c>
      <c r="BL649" s="493" t="n">
        <v>0</v>
      </c>
      <c r="BM649" s="493" t="n">
        <v>0</v>
      </c>
      <c r="BN649" s="493" t="n">
        <v>0</v>
      </c>
      <c r="BO649" s="493" t="n">
        <v>0</v>
      </c>
      <c r="BP649" s="493" t="n">
        <v>0</v>
      </c>
      <c r="BQ649" s="493" t="n">
        <v>0</v>
      </c>
      <c r="BR649" s="493" t="n">
        <v>0</v>
      </c>
      <c r="BS649" s="493" t="n">
        <v>0</v>
      </c>
      <c r="BT649" s="493" t="n">
        <v>0</v>
      </c>
      <c r="BU649" s="493" t="n">
        <v>0</v>
      </c>
      <c r="BV649" s="493" t="n">
        <v>0</v>
      </c>
      <c r="BW649" s="493" t="n">
        <v>0</v>
      </c>
    </row>
    <row r="650">
      <c r="A650" t="inlineStr">
        <is>
          <t>[C9C] ANGIOTENSIN-II 길항제 (단일)</t>
        </is>
      </c>
      <c r="B650" t="inlineStr">
        <is>
          <t>대웅바이오</t>
        </is>
      </c>
      <c r="C650" t="inlineStr">
        <is>
          <t>디오브이</t>
        </is>
      </c>
      <c r="D650" t="inlineStr">
        <is>
          <t>대웅바이오</t>
        </is>
      </c>
      <c r="E650" t="inlineStr">
        <is>
          <t>valsartan</t>
        </is>
      </c>
      <c r="F650" t="inlineStr">
        <is>
          <t>상급종합병원</t>
        </is>
      </c>
      <c r="G650" t="inlineStr">
        <is>
          <t>Generic</t>
        </is>
      </c>
      <c r="H650" s="493" t="n">
        <v>0</v>
      </c>
      <c r="I650" s="493" t="n">
        <v>0</v>
      </c>
      <c r="J650" s="493" t="n">
        <v>0</v>
      </c>
      <c r="K650" s="493" t="n">
        <v>0</v>
      </c>
      <c r="L650" s="493" t="n">
        <v>0</v>
      </c>
      <c r="M650" s="493" t="n">
        <v>0</v>
      </c>
      <c r="N650" s="493" t="n">
        <v>0</v>
      </c>
      <c r="O650" s="493" t="n">
        <v>2161.8</v>
      </c>
      <c r="P650" s="493" t="n">
        <v>0</v>
      </c>
      <c r="Q650" s="493" t="n">
        <v>0</v>
      </c>
      <c r="R650" s="493" t="n">
        <v>0</v>
      </c>
      <c r="S650" s="493" t="n">
        <v>0</v>
      </c>
      <c r="T650" s="493" t="n">
        <v>0</v>
      </c>
      <c r="U650" s="493" t="n">
        <v>0</v>
      </c>
      <c r="V650" s="493" t="n">
        <v>0</v>
      </c>
      <c r="W650" s="493" t="n">
        <v>0</v>
      </c>
      <c r="X650" s="493" t="n">
        <v>0</v>
      </c>
      <c r="Y650" s="493" t="n">
        <v>0</v>
      </c>
      <c r="Z650" s="493" t="n">
        <v>0</v>
      </c>
      <c r="AA650" s="493" t="n">
        <v>0</v>
      </c>
      <c r="AB650" s="493" t="n">
        <v>10783.16</v>
      </c>
      <c r="AC650" s="493" t="n">
        <v>26899.91</v>
      </c>
      <c r="AD650" s="493" t="n">
        <v>40469.57</v>
      </c>
      <c r="AE650" s="493" t="n">
        <v>48163.78</v>
      </c>
      <c r="AF650" s="493" t="n">
        <v>35813.36</v>
      </c>
      <c r="AG650" s="493" t="n">
        <v>47498.39</v>
      </c>
      <c r="AH650" s="493" t="n">
        <v>26080.98</v>
      </c>
      <c r="AI650" s="493" t="n">
        <v>30299.86</v>
      </c>
      <c r="AJ650" s="493" t="n">
        <v>26643.2</v>
      </c>
      <c r="AK650" s="493" t="n">
        <v>46999.83</v>
      </c>
      <c r="AL650" s="493" t="n">
        <v>36194.98</v>
      </c>
      <c r="AM650" s="493" t="n">
        <v>29444.69</v>
      </c>
      <c r="AN650" s="493" t="n">
        <v>43296.56</v>
      </c>
      <c r="AO650" s="493" t="n">
        <v>35832.26</v>
      </c>
      <c r="AP650" s="493" t="n">
        <v>41745.73</v>
      </c>
      <c r="AQ650" s="493" t="n">
        <v>44467.9</v>
      </c>
      <c r="AR650" s="493" t="n">
        <v>47884.02</v>
      </c>
      <c r="AS650" s="493" t="n">
        <v>22782.89</v>
      </c>
      <c r="AT650" s="493" t="n">
        <v>61120.23</v>
      </c>
      <c r="AU650" s="493" t="n">
        <v>45152.68</v>
      </c>
      <c r="AV650" s="493" t="n">
        <v>34516.39</v>
      </c>
      <c r="AW650" s="493" t="n">
        <v>51960.53</v>
      </c>
      <c r="AX650" s="493" t="n">
        <v>96431.48</v>
      </c>
      <c r="AY650" s="493" t="n">
        <v>76668.73</v>
      </c>
      <c r="AZ650" s="493" t="n">
        <v>82974.08</v>
      </c>
      <c r="BA650" s="493" t="n">
        <v>94444.13</v>
      </c>
      <c r="BB650" s="493" t="n">
        <v>78320.39</v>
      </c>
      <c r="BC650" s="493" t="n">
        <v>120817.31</v>
      </c>
      <c r="BD650" s="493" t="n">
        <v>106732.05</v>
      </c>
      <c r="BE650" s="493" t="n">
        <v>90641.02</v>
      </c>
      <c r="BF650" s="493" t="n">
        <v>117960.06</v>
      </c>
      <c r="BG650" s="493" t="n">
        <v>117655.56</v>
      </c>
      <c r="BH650" s="493" t="n">
        <v>90102.10000000001</v>
      </c>
      <c r="BI650" s="493" t="n">
        <v>102046.67</v>
      </c>
      <c r="BJ650" s="493" t="n">
        <v>92886.8</v>
      </c>
      <c r="BK650" s="493" t="n">
        <v>93040.31</v>
      </c>
      <c r="BL650" s="493" t="n">
        <v>114265.66</v>
      </c>
      <c r="BM650" s="493" t="n">
        <v>88320.89</v>
      </c>
      <c r="BN650" s="493" t="n">
        <v>110554.13</v>
      </c>
      <c r="BO650" s="493" t="n">
        <v>125005.56</v>
      </c>
      <c r="BP650" s="493" t="n">
        <v>109086.36</v>
      </c>
      <c r="BQ650" s="493" t="n">
        <v>79021.07000000001</v>
      </c>
      <c r="BR650" s="493" t="n">
        <v>125833.26</v>
      </c>
      <c r="BS650" s="493" t="n">
        <v>113016.36</v>
      </c>
      <c r="BT650" s="493" t="n">
        <v>97073.99000000001</v>
      </c>
      <c r="BU650" s="493" t="n">
        <v>95037.46000000001</v>
      </c>
      <c r="BV650" s="493" t="n">
        <v>132183.61</v>
      </c>
      <c r="BW650" s="493" t="n">
        <v>104978.75</v>
      </c>
    </row>
    <row r="651">
      <c r="A651" t="inlineStr">
        <is>
          <t>[C9C] ANGIOTENSIN-II 길항제 (단일)</t>
        </is>
      </c>
      <c r="B651" t="inlineStr">
        <is>
          <t>대웅바이오</t>
        </is>
      </c>
      <c r="C651" t="inlineStr">
        <is>
          <t>디오브이</t>
        </is>
      </c>
      <c r="D651" t="inlineStr">
        <is>
          <t>대웅바이오</t>
        </is>
      </c>
      <c r="E651" t="inlineStr">
        <is>
          <t>valsartan</t>
        </is>
      </c>
      <c r="F651" t="inlineStr">
        <is>
          <t>종합병원</t>
        </is>
      </c>
      <c r="G651" t="inlineStr">
        <is>
          <t>Generic</t>
        </is>
      </c>
      <c r="H651" s="493" t="n">
        <v>64063.8</v>
      </c>
      <c r="I651" s="493" t="n">
        <v>68128.64999999999</v>
      </c>
      <c r="J651" s="493" t="n">
        <v>63332.44</v>
      </c>
      <c r="K651" s="493" t="n">
        <v>66037.89999999999</v>
      </c>
      <c r="L651" s="493" t="n">
        <v>62133.09</v>
      </c>
      <c r="M651" s="493" t="n">
        <v>70719.53</v>
      </c>
      <c r="N651" s="493" t="n">
        <v>64303.37</v>
      </c>
      <c r="O651" s="493" t="n">
        <v>58878.16</v>
      </c>
      <c r="P651" s="493" t="n">
        <v>57054.51</v>
      </c>
      <c r="Q651" s="493" t="n">
        <v>61564.07</v>
      </c>
      <c r="R651" s="493" t="n">
        <v>63951.23</v>
      </c>
      <c r="S651" s="493" t="n">
        <v>62455.67</v>
      </c>
      <c r="T651" s="493" t="n">
        <v>58095.28</v>
      </c>
      <c r="U651" s="493" t="n">
        <v>64690.96</v>
      </c>
      <c r="V651" s="493" t="n">
        <v>68275.64999999999</v>
      </c>
      <c r="W651" s="493" t="n">
        <v>65629.17</v>
      </c>
      <c r="X651" s="493" t="n">
        <v>74701.09</v>
      </c>
      <c r="Y651" s="493" t="n">
        <v>78976.24000000001</v>
      </c>
      <c r="Z651" s="493" t="n">
        <v>69985.48</v>
      </c>
      <c r="AA651" s="493" t="n">
        <v>84243.17999999999</v>
      </c>
      <c r="AB651" s="493" t="n">
        <v>74836.97</v>
      </c>
      <c r="AC651" s="493" t="n">
        <v>76921.45</v>
      </c>
      <c r="AD651" s="493" t="n">
        <v>82213.78999999999</v>
      </c>
      <c r="AE651" s="493" t="n">
        <v>92232.42999999999</v>
      </c>
      <c r="AF651" s="493" t="n">
        <v>74595.71000000001</v>
      </c>
      <c r="AG651" s="493" t="n">
        <v>85762.05</v>
      </c>
      <c r="AH651" s="493" t="n">
        <v>84914.38</v>
      </c>
      <c r="AI651" s="493" t="n">
        <v>90189.85000000001</v>
      </c>
      <c r="AJ651" s="493" t="n">
        <v>78992.74000000001</v>
      </c>
      <c r="AK651" s="493" t="n">
        <v>96951.72</v>
      </c>
      <c r="AL651" s="493" t="n">
        <v>85201.73</v>
      </c>
      <c r="AM651" s="493" t="n">
        <v>85066.47</v>
      </c>
      <c r="AN651" s="493" t="n">
        <v>87772.94</v>
      </c>
      <c r="AO651" s="493" t="n">
        <v>93892.64999999999</v>
      </c>
      <c r="AP651" s="493" t="n">
        <v>108329.17</v>
      </c>
      <c r="AQ651" s="493" t="n">
        <v>110517.76</v>
      </c>
      <c r="AR651" s="493" t="n">
        <v>101867.68</v>
      </c>
      <c r="AS651" s="493" t="n">
        <v>98822.50999999999</v>
      </c>
      <c r="AT651" s="493" t="n">
        <v>119920.24</v>
      </c>
      <c r="AU651" s="493" t="n">
        <v>116479.1</v>
      </c>
      <c r="AV651" s="493" t="n">
        <v>116372.16</v>
      </c>
      <c r="AW651" s="493" t="n">
        <v>137237.24</v>
      </c>
      <c r="AX651" s="493" t="n">
        <v>108772.73</v>
      </c>
      <c r="AY651" s="493" t="n">
        <v>134850.94</v>
      </c>
      <c r="AZ651" s="493" t="n">
        <v>138288.61</v>
      </c>
      <c r="BA651" s="493" t="n">
        <v>145280.06</v>
      </c>
      <c r="BB651" s="493" t="n">
        <v>141104.61</v>
      </c>
      <c r="BC651" s="493" t="n">
        <v>163363.85</v>
      </c>
      <c r="BD651" s="493" t="n">
        <v>131027.57</v>
      </c>
      <c r="BE651" s="493" t="n">
        <v>148270.53</v>
      </c>
      <c r="BF651" s="493" t="n">
        <v>163673.39</v>
      </c>
      <c r="BG651" s="493" t="n">
        <v>157287.48</v>
      </c>
      <c r="BH651" s="493" t="n">
        <v>162117.01</v>
      </c>
      <c r="BI651" s="493" t="n">
        <v>163410.29</v>
      </c>
      <c r="BJ651" s="493" t="n">
        <v>171510.39</v>
      </c>
      <c r="BK651" s="493" t="n">
        <v>199123.18</v>
      </c>
      <c r="BL651" s="493" t="n">
        <v>258562.85</v>
      </c>
      <c r="BM651" s="493" t="n">
        <v>210093.76</v>
      </c>
      <c r="BN651" s="493" t="n">
        <v>223913.29</v>
      </c>
      <c r="BO651" s="493" t="n">
        <v>265268.34</v>
      </c>
      <c r="BP651" s="493" t="n">
        <v>221592.38</v>
      </c>
      <c r="BQ651" s="493" t="n">
        <v>212912.41</v>
      </c>
      <c r="BR651" s="493" t="n">
        <v>263507.44</v>
      </c>
      <c r="BS651" s="493" t="n">
        <v>229359.67</v>
      </c>
      <c r="BT651" s="493" t="n">
        <v>234205.91</v>
      </c>
      <c r="BU651" s="493" t="n">
        <v>278380.26</v>
      </c>
      <c r="BV651" s="493" t="n">
        <v>253767.36</v>
      </c>
      <c r="BW651" s="493" t="n">
        <v>270418.77</v>
      </c>
    </row>
    <row r="652">
      <c r="A652" t="inlineStr">
        <is>
          <t>[C9C] ANGIOTENSIN-II 길항제 (단일)</t>
        </is>
      </c>
      <c r="B652" t="inlineStr">
        <is>
          <t>대웅바이오</t>
        </is>
      </c>
      <c r="C652" t="inlineStr">
        <is>
          <t>디오브이</t>
        </is>
      </c>
      <c r="D652" t="inlineStr">
        <is>
          <t>대웅바이오</t>
        </is>
      </c>
      <c r="E652" t="inlineStr">
        <is>
          <t>valsartan</t>
        </is>
      </c>
      <c r="F652" t="inlineStr">
        <is>
          <t>병원</t>
        </is>
      </c>
      <c r="G652" t="inlineStr">
        <is>
          <t>Generic</t>
        </is>
      </c>
      <c r="H652" s="493" t="n">
        <v>5403.35</v>
      </c>
      <c r="I652" s="493" t="n">
        <v>6663.6</v>
      </c>
      <c r="J652" s="493" t="n">
        <v>9313.5</v>
      </c>
      <c r="K652" s="493" t="n">
        <v>4804.28</v>
      </c>
      <c r="L652" s="493" t="n">
        <v>8403.07</v>
      </c>
      <c r="M652" s="493" t="n">
        <v>5491.44</v>
      </c>
      <c r="N652" s="493" t="n">
        <v>6520.3</v>
      </c>
      <c r="O652" s="493" t="n">
        <v>5037.92</v>
      </c>
      <c r="P652" s="493" t="n">
        <v>6429.48</v>
      </c>
      <c r="Q652" s="493" t="n">
        <v>6185.75</v>
      </c>
      <c r="R652" s="493" t="n">
        <v>8267.379999999999</v>
      </c>
      <c r="S652" s="493" t="n">
        <v>8414.76</v>
      </c>
      <c r="T652" s="493" t="n">
        <v>8196.02</v>
      </c>
      <c r="U652" s="493" t="n">
        <v>6695.77</v>
      </c>
      <c r="V652" s="493" t="n">
        <v>9042.049999999999</v>
      </c>
      <c r="W652" s="493" t="n">
        <v>7873.42</v>
      </c>
      <c r="X652" s="493" t="n">
        <v>8424.73</v>
      </c>
      <c r="Y652" s="493" t="n">
        <v>9801.459999999999</v>
      </c>
      <c r="Z652" s="493" t="n">
        <v>8130.85</v>
      </c>
      <c r="AA652" s="493" t="n">
        <v>11108.99</v>
      </c>
      <c r="AB652" s="493" t="n">
        <v>13978.24</v>
      </c>
      <c r="AC652" s="493" t="n">
        <v>13125.24</v>
      </c>
      <c r="AD652" s="493" t="n">
        <v>16381.3</v>
      </c>
      <c r="AE652" s="493" t="n">
        <v>13785.73</v>
      </c>
      <c r="AF652" s="493" t="n">
        <v>16084.39</v>
      </c>
      <c r="AG652" s="493" t="n">
        <v>10978.97</v>
      </c>
      <c r="AH652" s="493" t="n">
        <v>10178.8</v>
      </c>
      <c r="AI652" s="493" t="n">
        <v>11555.67</v>
      </c>
      <c r="AJ652" s="493" t="n">
        <v>13014.19</v>
      </c>
      <c r="AK652" s="493" t="n">
        <v>17099.39</v>
      </c>
      <c r="AL652" s="493" t="n">
        <v>13260.7</v>
      </c>
      <c r="AM652" s="493" t="n">
        <v>16507.5</v>
      </c>
      <c r="AN652" s="493" t="n">
        <v>15041.8</v>
      </c>
      <c r="AO652" s="493" t="n">
        <v>14849.6</v>
      </c>
      <c r="AP652" s="493" t="n">
        <v>14028.62</v>
      </c>
      <c r="AQ652" s="493" t="n">
        <v>17087.35</v>
      </c>
      <c r="AR652" s="493" t="n">
        <v>19773.05</v>
      </c>
      <c r="AS652" s="493" t="n">
        <v>18263.64</v>
      </c>
      <c r="AT652" s="493" t="n">
        <v>17652.83</v>
      </c>
      <c r="AU652" s="493" t="n">
        <v>20345.68</v>
      </c>
      <c r="AV652" s="493" t="n">
        <v>24423.14</v>
      </c>
      <c r="AW652" s="493" t="n">
        <v>19470.33</v>
      </c>
      <c r="AX652" s="493" t="n">
        <v>25397.42</v>
      </c>
      <c r="AY652" s="493" t="n">
        <v>19872.49</v>
      </c>
      <c r="AZ652" s="493" t="n">
        <v>23161.21</v>
      </c>
      <c r="BA652" s="493" t="n">
        <v>21282.38</v>
      </c>
      <c r="BB652" s="493" t="n">
        <v>21659.71</v>
      </c>
      <c r="BC652" s="493" t="n">
        <v>20191.58</v>
      </c>
      <c r="BD652" s="493" t="n">
        <v>24740.03</v>
      </c>
      <c r="BE652" s="493" t="n">
        <v>25020.28</v>
      </c>
      <c r="BF652" s="493" t="n">
        <v>29684.71</v>
      </c>
      <c r="BG652" s="493" t="n">
        <v>29790.39</v>
      </c>
      <c r="BH652" s="493" t="n">
        <v>29582.53</v>
      </c>
      <c r="BI652" s="493" t="n">
        <v>28247.42</v>
      </c>
      <c r="BJ652" s="493" t="n">
        <v>29482.09</v>
      </c>
      <c r="BK652" s="493" t="n">
        <v>27994.31</v>
      </c>
      <c r="BL652" s="493" t="n">
        <v>33617.54</v>
      </c>
      <c r="BM652" s="493" t="n">
        <v>24075.93</v>
      </c>
      <c r="BN652" s="493" t="n">
        <v>26511.27</v>
      </c>
      <c r="BO652" s="493" t="n">
        <v>28975.19</v>
      </c>
      <c r="BP652" s="493" t="n">
        <v>28254.29</v>
      </c>
      <c r="BQ652" s="493" t="n">
        <v>26080.25</v>
      </c>
      <c r="BR652" s="493" t="n">
        <v>30621.74</v>
      </c>
      <c r="BS652" s="493" t="n">
        <v>28319.05</v>
      </c>
      <c r="BT652" s="493" t="n">
        <v>24731.82</v>
      </c>
      <c r="BU652" s="493" t="n">
        <v>26779.35</v>
      </c>
      <c r="BV652" s="493" t="n">
        <v>20792.25</v>
      </c>
      <c r="BW652" s="493" t="n">
        <v>16830.67</v>
      </c>
    </row>
    <row r="653">
      <c r="A653" t="inlineStr">
        <is>
          <t>[C9C] ANGIOTENSIN-II 길항제 (단일)</t>
        </is>
      </c>
      <c r="B653" t="inlineStr">
        <is>
          <t>대웅바이오</t>
        </is>
      </c>
      <c r="C653" t="inlineStr">
        <is>
          <t>디오브이</t>
        </is>
      </c>
      <c r="D653" t="inlineStr">
        <is>
          <t>대웅바이오</t>
        </is>
      </c>
      <c r="E653" t="inlineStr">
        <is>
          <t>valsartan</t>
        </is>
      </c>
      <c r="F653" t="inlineStr">
        <is>
          <t>의원</t>
        </is>
      </c>
      <c r="G653" t="inlineStr">
        <is>
          <t>Generic</t>
        </is>
      </c>
      <c r="H653" s="493" t="n">
        <v>188542.86</v>
      </c>
      <c r="I653" s="493" t="n">
        <v>157492.16</v>
      </c>
      <c r="J653" s="493" t="n">
        <v>188429.11</v>
      </c>
      <c r="K653" s="493" t="n">
        <v>215293.11</v>
      </c>
      <c r="L653" s="493" t="n">
        <v>235647.81</v>
      </c>
      <c r="M653" s="493" t="n">
        <v>223921.55</v>
      </c>
      <c r="N653" s="493" t="n">
        <v>249522.73</v>
      </c>
      <c r="O653" s="493" t="n">
        <v>223415.84</v>
      </c>
      <c r="P653" s="493" t="n">
        <v>210330.2</v>
      </c>
      <c r="Q653" s="493" t="n">
        <v>231616.54</v>
      </c>
      <c r="R653" s="493" t="n">
        <v>242585.14</v>
      </c>
      <c r="S653" s="493" t="n">
        <v>368156.87</v>
      </c>
      <c r="T653" s="493" t="n">
        <v>359294.05</v>
      </c>
      <c r="U653" s="493" t="n">
        <v>350148.65</v>
      </c>
      <c r="V653" s="493" t="n">
        <v>364495.99</v>
      </c>
      <c r="W653" s="493" t="n">
        <v>356836.24</v>
      </c>
      <c r="X653" s="493" t="n">
        <v>363355.08</v>
      </c>
      <c r="Y653" s="493" t="n">
        <v>353679.89</v>
      </c>
      <c r="Z653" s="493" t="n">
        <v>359130.72</v>
      </c>
      <c r="AA653" s="493" t="n">
        <v>374519.28</v>
      </c>
      <c r="AB653" s="493" t="n">
        <v>354764.62</v>
      </c>
      <c r="AC653" s="493" t="n">
        <v>374455.33</v>
      </c>
      <c r="AD653" s="493" t="n">
        <v>386553.67</v>
      </c>
      <c r="AE653" s="493" t="n">
        <v>395786</v>
      </c>
      <c r="AF653" s="493" t="n">
        <v>369694.18</v>
      </c>
      <c r="AG653" s="493" t="n">
        <v>358421.38</v>
      </c>
      <c r="AH653" s="493" t="n">
        <v>329063.55</v>
      </c>
      <c r="AI653" s="493" t="n">
        <v>314040.74</v>
      </c>
      <c r="AJ653" s="493" t="n">
        <v>314997.83</v>
      </c>
      <c r="AK653" s="493" t="n">
        <v>328774.38</v>
      </c>
      <c r="AL653" s="493" t="n">
        <v>325549.96</v>
      </c>
      <c r="AM653" s="493" t="n">
        <v>326777.38</v>
      </c>
      <c r="AN653" s="493" t="n">
        <v>316026.79</v>
      </c>
      <c r="AO653" s="493" t="n">
        <v>329615.09</v>
      </c>
      <c r="AP653" s="493" t="n">
        <v>337610.72</v>
      </c>
      <c r="AQ653" s="493" t="n">
        <v>319354.75</v>
      </c>
      <c r="AR653" s="493" t="n">
        <v>354732.91</v>
      </c>
      <c r="AS653" s="493" t="n">
        <v>326666.21</v>
      </c>
      <c r="AT653" s="493" t="n">
        <v>353963.48</v>
      </c>
      <c r="AU653" s="493" t="n">
        <v>352843.67</v>
      </c>
      <c r="AV653" s="493" t="n">
        <v>383372.79</v>
      </c>
      <c r="AW653" s="493" t="n">
        <v>352440.9</v>
      </c>
      <c r="AX653" s="493" t="n">
        <v>392002.31</v>
      </c>
      <c r="AY653" s="493" t="n">
        <v>414857.51</v>
      </c>
      <c r="AZ653" s="493" t="n">
        <v>395380.9</v>
      </c>
      <c r="BA653" s="493" t="n">
        <v>426153.42</v>
      </c>
      <c r="BB653" s="493" t="n">
        <v>394998.79</v>
      </c>
      <c r="BC653" s="493" t="n">
        <v>445012.21</v>
      </c>
      <c r="BD653" s="493" t="n">
        <v>422642.93</v>
      </c>
      <c r="BE653" s="493" t="n">
        <v>407416.08</v>
      </c>
      <c r="BF653" s="493" t="n">
        <v>422593.92</v>
      </c>
      <c r="BG653" s="493" t="n">
        <v>454578.84</v>
      </c>
      <c r="BH653" s="493" t="n">
        <v>435571.06</v>
      </c>
      <c r="BI653" s="493" t="n">
        <v>417932.64</v>
      </c>
      <c r="BJ653" s="493" t="n">
        <v>459302.18</v>
      </c>
      <c r="BK653" s="493" t="n">
        <v>443846.78</v>
      </c>
      <c r="BL653" s="493" t="n">
        <v>495793.63</v>
      </c>
      <c r="BM653" s="493" t="n">
        <v>450265.3</v>
      </c>
      <c r="BN653" s="493" t="n">
        <v>438025.95</v>
      </c>
      <c r="BO653" s="493" t="n">
        <v>477129.96</v>
      </c>
      <c r="BP653" s="493" t="n">
        <v>497360.73</v>
      </c>
      <c r="BQ653" s="493" t="n">
        <v>429657.44</v>
      </c>
      <c r="BR653" s="493" t="n">
        <v>490526.72</v>
      </c>
      <c r="BS653" s="493" t="n">
        <v>491826.09</v>
      </c>
      <c r="BT653" s="493" t="n">
        <v>482464.37</v>
      </c>
      <c r="BU653" s="493" t="n">
        <v>489990.34</v>
      </c>
      <c r="BV653" s="493" t="n">
        <v>513180.87</v>
      </c>
      <c r="BW653" s="493" t="n">
        <v>505068.72</v>
      </c>
    </row>
    <row r="654">
      <c r="A654" t="inlineStr">
        <is>
          <t>[C9C] ANGIOTENSIN-II 길항제 (단일)</t>
        </is>
      </c>
      <c r="B654" t="inlineStr">
        <is>
          <t>대웅바이오</t>
        </is>
      </c>
      <c r="C654" t="inlineStr">
        <is>
          <t>디오브이</t>
        </is>
      </c>
      <c r="D654" t="inlineStr">
        <is>
          <t>대웅바이오</t>
        </is>
      </c>
      <c r="E654" t="inlineStr">
        <is>
          <t>valsartan</t>
        </is>
      </c>
      <c r="F654" t="inlineStr">
        <is>
          <t>보건소</t>
        </is>
      </c>
      <c r="G654" t="inlineStr">
        <is>
          <t>Generic</t>
        </is>
      </c>
      <c r="H654" s="493" t="n">
        <v>376.8</v>
      </c>
      <c r="I654" s="493" t="n">
        <v>794.4</v>
      </c>
      <c r="J654" s="493" t="n">
        <v>1760.7</v>
      </c>
      <c r="K654" s="493" t="n">
        <v>834.3</v>
      </c>
      <c r="L654" s="493" t="n">
        <v>256.5</v>
      </c>
      <c r="M654" s="493" t="n">
        <v>633.3</v>
      </c>
      <c r="N654" s="493" t="n">
        <v>224.1</v>
      </c>
      <c r="O654" s="493" t="n">
        <v>2403.6</v>
      </c>
      <c r="P654" s="493" t="n">
        <v>504.6</v>
      </c>
      <c r="Q654" s="493" t="n">
        <v>902.7</v>
      </c>
      <c r="R654" s="493" t="n">
        <v>226.05</v>
      </c>
      <c r="S654" s="493" t="n">
        <v>1170.9</v>
      </c>
      <c r="T654" s="493" t="n">
        <v>0</v>
      </c>
      <c r="U654" s="493" t="n">
        <v>0</v>
      </c>
      <c r="V654" s="493" t="n">
        <v>1506</v>
      </c>
      <c r="W654" s="493" t="n">
        <v>593.4</v>
      </c>
      <c r="X654" s="493" t="n">
        <v>236.55</v>
      </c>
      <c r="Y654" s="493" t="n">
        <v>30.9</v>
      </c>
      <c r="Z654" s="493" t="n">
        <v>1376.4</v>
      </c>
      <c r="AA654" s="493" t="n">
        <v>212.7</v>
      </c>
      <c r="AB654" s="493" t="n">
        <v>1270.8</v>
      </c>
      <c r="AC654" s="493" t="n">
        <v>2012.7</v>
      </c>
      <c r="AD654" s="493" t="n">
        <v>415.8</v>
      </c>
      <c r="AE654" s="493" t="n">
        <v>729</v>
      </c>
      <c r="AF654" s="493" t="n">
        <v>3868.8</v>
      </c>
      <c r="AG654" s="493" t="n">
        <v>1663.3</v>
      </c>
      <c r="AH654" s="493" t="n">
        <v>702</v>
      </c>
      <c r="AI654" s="493" t="n">
        <v>1049.4</v>
      </c>
      <c r="AJ654" s="493" t="n">
        <v>8705.700000000001</v>
      </c>
      <c r="AK654" s="493" t="n">
        <v>6316.2</v>
      </c>
      <c r="AL654" s="493" t="n">
        <v>7658.5</v>
      </c>
      <c r="AM654" s="493" t="n">
        <v>5449</v>
      </c>
      <c r="AN654" s="493" t="n">
        <v>4260.86</v>
      </c>
      <c r="AO654" s="493" t="n">
        <v>7480.48</v>
      </c>
      <c r="AP654" s="493" t="n">
        <v>6842.86</v>
      </c>
      <c r="AQ654" s="493" t="n">
        <v>6581.52</v>
      </c>
      <c r="AR654" s="493" t="n">
        <v>6641.3</v>
      </c>
      <c r="AS654" s="493" t="n">
        <v>1748.97</v>
      </c>
      <c r="AT654" s="493" t="n">
        <v>3714.88</v>
      </c>
      <c r="AU654" s="493" t="n">
        <v>1911.9</v>
      </c>
      <c r="AV654" s="493" t="n">
        <v>3099.29</v>
      </c>
      <c r="AW654" s="493" t="n">
        <v>3978.1</v>
      </c>
      <c r="AX654" s="493" t="n">
        <v>8118.6</v>
      </c>
      <c r="AY654" s="493" t="n">
        <v>4349.65</v>
      </c>
      <c r="AZ654" s="493" t="n">
        <v>3106.65</v>
      </c>
      <c r="BA654" s="493" t="n">
        <v>9181.35</v>
      </c>
      <c r="BB654" s="493" t="n">
        <v>2617.95</v>
      </c>
      <c r="BC654" s="493" t="n">
        <v>2130.86</v>
      </c>
      <c r="BD654" s="493" t="n">
        <v>6910.25</v>
      </c>
      <c r="BE654" s="493" t="n">
        <v>7150.5</v>
      </c>
      <c r="BF654" s="493" t="n">
        <v>962.4</v>
      </c>
      <c r="BG654" s="493" t="n">
        <v>2732.4</v>
      </c>
      <c r="BH654" s="493" t="n">
        <v>5583.15</v>
      </c>
      <c r="BI654" s="493" t="n">
        <v>644.85</v>
      </c>
      <c r="BJ654" s="493" t="n">
        <v>1573.98</v>
      </c>
      <c r="BK654" s="493" t="n">
        <v>7408.65</v>
      </c>
      <c r="BL654" s="493" t="n">
        <v>1583.1</v>
      </c>
      <c r="BM654" s="493" t="n">
        <v>2610.9</v>
      </c>
      <c r="BN654" s="493" t="n">
        <v>4653.3</v>
      </c>
      <c r="BO654" s="493" t="n">
        <v>2055</v>
      </c>
      <c r="BP654" s="493" t="n">
        <v>1113.6</v>
      </c>
      <c r="BQ654" s="493" t="n">
        <v>4336.8</v>
      </c>
      <c r="BR654" s="493" t="n">
        <v>7449.9</v>
      </c>
      <c r="BS654" s="493" t="n">
        <v>1610.7</v>
      </c>
      <c r="BT654" s="493" t="n">
        <v>3635.3</v>
      </c>
      <c r="BU654" s="493" t="n">
        <v>5883.9</v>
      </c>
      <c r="BV654" s="493" t="n">
        <v>1905.6</v>
      </c>
      <c r="BW654" s="493" t="n">
        <v>782.6</v>
      </c>
    </row>
    <row r="655">
      <c r="A655" t="inlineStr">
        <is>
          <t>[C9C] ANGIOTENSIN-II 길항제 (단일)</t>
        </is>
      </c>
      <c r="B655" t="inlineStr">
        <is>
          <t>대웅바이오</t>
        </is>
      </c>
      <c r="C655" t="inlineStr">
        <is>
          <t>디오브이</t>
        </is>
      </c>
      <c r="D655" t="inlineStr">
        <is>
          <t>대웅바이오</t>
        </is>
      </c>
      <c r="E655" t="inlineStr">
        <is>
          <t>valsartan</t>
        </is>
      </c>
      <c r="F655" t="inlineStr">
        <is>
          <t>기타(치과의원, 치과병원 등)</t>
        </is>
      </c>
      <c r="G655" t="inlineStr">
        <is>
          <t>Generic</t>
        </is>
      </c>
      <c r="H655" s="493" t="n">
        <v>0</v>
      </c>
      <c r="I655" s="493" t="n">
        <v>0</v>
      </c>
      <c r="J655" s="493" t="n">
        <v>0</v>
      </c>
      <c r="K655" s="493" t="n">
        <v>0</v>
      </c>
      <c r="L655" s="493" t="n">
        <v>0</v>
      </c>
      <c r="M655" s="493" t="n">
        <v>0</v>
      </c>
      <c r="N655" s="493" t="n">
        <v>0</v>
      </c>
      <c r="O655" s="493" t="n">
        <v>0</v>
      </c>
      <c r="P655" s="493" t="n">
        <v>144</v>
      </c>
      <c r="Q655" s="493" t="n">
        <v>158.7</v>
      </c>
      <c r="R655" s="493" t="n">
        <v>301.8</v>
      </c>
      <c r="S655" s="493" t="n">
        <v>313.2</v>
      </c>
      <c r="T655" s="493" t="n">
        <v>413.1</v>
      </c>
      <c r="U655" s="493" t="n">
        <v>239.7</v>
      </c>
      <c r="V655" s="493" t="n">
        <v>203.4</v>
      </c>
      <c r="W655" s="493" t="n">
        <v>67.2</v>
      </c>
      <c r="X655" s="493" t="n">
        <v>282</v>
      </c>
      <c r="Y655" s="493" t="n">
        <v>138</v>
      </c>
      <c r="Z655" s="493" t="n">
        <v>214.2</v>
      </c>
      <c r="AA655" s="493" t="n">
        <v>72</v>
      </c>
      <c r="AB655" s="493" t="n">
        <v>139.8</v>
      </c>
      <c r="AC655" s="493" t="n">
        <v>0</v>
      </c>
      <c r="AD655" s="493" t="n">
        <v>0</v>
      </c>
      <c r="AE655" s="493" t="n">
        <v>0</v>
      </c>
      <c r="AF655" s="493" t="n">
        <v>0</v>
      </c>
      <c r="AG655" s="493" t="n">
        <v>424.2</v>
      </c>
      <c r="AH655" s="493" t="n">
        <v>0</v>
      </c>
      <c r="AI655" s="493" t="n">
        <v>415.8</v>
      </c>
      <c r="AJ655" s="493" t="n">
        <v>0</v>
      </c>
      <c r="AK655" s="493" t="n">
        <v>412.2</v>
      </c>
      <c r="AL655" s="493" t="n">
        <v>0</v>
      </c>
      <c r="AM655" s="493" t="n">
        <v>418.8</v>
      </c>
      <c r="AN655" s="493" t="n">
        <v>0</v>
      </c>
      <c r="AO655" s="493" t="n">
        <v>391.8</v>
      </c>
      <c r="AP655" s="493" t="n">
        <v>0</v>
      </c>
      <c r="AQ655" s="493" t="n">
        <v>404.4</v>
      </c>
      <c r="AR655" s="493" t="n">
        <v>0</v>
      </c>
      <c r="AS655" s="493" t="n">
        <v>416.4</v>
      </c>
      <c r="AT655" s="493" t="n">
        <v>0</v>
      </c>
      <c r="AU655" s="493" t="n">
        <v>397.2</v>
      </c>
      <c r="AV655" s="493" t="n">
        <v>0</v>
      </c>
      <c r="AW655" s="493" t="n">
        <v>351</v>
      </c>
      <c r="AX655" s="493" t="n">
        <v>0</v>
      </c>
      <c r="AY655" s="493" t="n">
        <v>373.2</v>
      </c>
      <c r="AZ655" s="493" t="n">
        <v>0</v>
      </c>
      <c r="BA655" s="493" t="n">
        <v>675.4400000000001</v>
      </c>
      <c r="BB655" s="493" t="n">
        <v>497.4</v>
      </c>
      <c r="BC655" s="493" t="n">
        <v>554.89</v>
      </c>
      <c r="BD655" s="493" t="n">
        <v>339.44</v>
      </c>
      <c r="BE655" s="493" t="n">
        <v>459.3</v>
      </c>
      <c r="BF655" s="493" t="n">
        <v>514.52</v>
      </c>
      <c r="BG655" s="493" t="n">
        <v>706.05</v>
      </c>
      <c r="BH655" s="493" t="n">
        <v>57.96</v>
      </c>
      <c r="BI655" s="493" t="n">
        <v>799.76</v>
      </c>
      <c r="BJ655" s="493" t="n">
        <v>433.46</v>
      </c>
      <c r="BK655" s="493" t="n">
        <v>687.6</v>
      </c>
      <c r="BL655" s="493" t="n">
        <v>0</v>
      </c>
      <c r="BM655" s="493" t="n">
        <v>931.5</v>
      </c>
      <c r="BN655" s="493" t="n">
        <v>0</v>
      </c>
      <c r="BO655" s="493" t="n">
        <v>684</v>
      </c>
      <c r="BP655" s="493" t="n">
        <v>252.9</v>
      </c>
      <c r="BQ655" s="493" t="n">
        <v>993</v>
      </c>
      <c r="BR655" s="493" t="n">
        <v>1876.8</v>
      </c>
      <c r="BS655" s="493" t="n">
        <v>323.4</v>
      </c>
      <c r="BT655" s="493" t="n">
        <v>332.4</v>
      </c>
      <c r="BU655" s="493" t="n">
        <v>81.90000000000001</v>
      </c>
      <c r="BV655" s="493" t="n">
        <v>393</v>
      </c>
      <c r="BW655" s="493" t="n">
        <v>0</v>
      </c>
    </row>
    <row r="656">
      <c r="A656" t="inlineStr">
        <is>
          <t>[C9C] ANGIOTENSIN-II 길항제 (단일)</t>
        </is>
      </c>
      <c r="B656" t="inlineStr">
        <is>
          <t>대웅바이오</t>
        </is>
      </c>
      <c r="C656" t="inlineStr">
        <is>
          <t>베아로탄</t>
        </is>
      </c>
      <c r="D656" t="inlineStr">
        <is>
          <t>대웅바이오</t>
        </is>
      </c>
      <c r="E656" t="inlineStr">
        <is>
          <t>losartan potassium</t>
        </is>
      </c>
      <c r="F656" t="inlineStr">
        <is>
          <t>상급종합병원</t>
        </is>
      </c>
      <c r="G656" t="inlineStr">
        <is>
          <t>Generic</t>
        </is>
      </c>
      <c r="H656" s="493" t="n">
        <v>0</v>
      </c>
      <c r="I656" s="493" t="n">
        <v>0</v>
      </c>
      <c r="J656" s="493" t="n">
        <v>0</v>
      </c>
      <c r="K656" s="493" t="n">
        <v>0</v>
      </c>
      <c r="L656" s="493" t="n">
        <v>0</v>
      </c>
      <c r="M656" s="493" t="n">
        <v>400</v>
      </c>
      <c r="N656" s="493" t="n">
        <v>0</v>
      </c>
      <c r="O656" s="493" t="n">
        <v>0</v>
      </c>
      <c r="P656" s="493" t="n">
        <v>0</v>
      </c>
      <c r="Q656" s="493" t="n">
        <v>0</v>
      </c>
      <c r="R656" s="493" t="n">
        <v>0</v>
      </c>
      <c r="S656" s="493" t="n">
        <v>0</v>
      </c>
      <c r="T656" s="493" t="n">
        <v>0</v>
      </c>
      <c r="U656" s="493" t="n">
        <v>0</v>
      </c>
      <c r="V656" s="493" t="n">
        <v>0</v>
      </c>
      <c r="W656" s="493" t="n">
        <v>0</v>
      </c>
      <c r="X656" s="493" t="n">
        <v>0</v>
      </c>
      <c r="Y656" s="493" t="n">
        <v>0</v>
      </c>
      <c r="Z656" s="493" t="n">
        <v>0</v>
      </c>
      <c r="AA656" s="493" t="n">
        <v>0</v>
      </c>
      <c r="AB656" s="493" t="n">
        <v>0</v>
      </c>
      <c r="AC656" s="493" t="n">
        <v>0</v>
      </c>
      <c r="AD656" s="493" t="n">
        <v>0</v>
      </c>
      <c r="AE656" s="493" t="n">
        <v>0</v>
      </c>
      <c r="AF656" s="493" t="n">
        <v>0</v>
      </c>
      <c r="AG656" s="493" t="n">
        <v>0</v>
      </c>
      <c r="AH656" s="493" t="n">
        <v>0</v>
      </c>
      <c r="AI656" s="493" t="n">
        <v>0</v>
      </c>
      <c r="AJ656" s="493" t="n">
        <v>0</v>
      </c>
      <c r="AK656" s="493" t="n">
        <v>0</v>
      </c>
      <c r="AL656" s="493" t="n">
        <v>0</v>
      </c>
      <c r="AM656" s="493" t="n">
        <v>0</v>
      </c>
      <c r="AN656" s="493" t="n">
        <v>0</v>
      </c>
      <c r="AO656" s="493" t="n">
        <v>0</v>
      </c>
      <c r="AP656" s="493" t="n">
        <v>0</v>
      </c>
      <c r="AQ656" s="493" t="n">
        <v>0</v>
      </c>
      <c r="AR656" s="493" t="n">
        <v>0</v>
      </c>
      <c r="AS656" s="493" t="n">
        <v>0</v>
      </c>
      <c r="AT656" s="493" t="n">
        <v>0</v>
      </c>
      <c r="AU656" s="493" t="n">
        <v>0</v>
      </c>
      <c r="AV656" s="493" t="n">
        <v>0</v>
      </c>
      <c r="AW656" s="493" t="n">
        <v>0</v>
      </c>
      <c r="AX656" s="493" t="n">
        <v>0</v>
      </c>
      <c r="AY656" s="493" t="n">
        <v>0</v>
      </c>
      <c r="AZ656" s="493" t="n">
        <v>0</v>
      </c>
      <c r="BA656" s="493" t="n">
        <v>0</v>
      </c>
      <c r="BB656" s="493" t="n">
        <v>0</v>
      </c>
      <c r="BC656" s="493" t="n">
        <v>0</v>
      </c>
      <c r="BD656" s="493" t="n">
        <v>0</v>
      </c>
      <c r="BE656" s="493" t="n">
        <v>0</v>
      </c>
      <c r="BF656" s="493" t="n">
        <v>0</v>
      </c>
      <c r="BG656" s="493" t="n">
        <v>0</v>
      </c>
      <c r="BH656" s="493" t="n">
        <v>0</v>
      </c>
      <c r="BI656" s="493" t="n">
        <v>0</v>
      </c>
      <c r="BJ656" s="493" t="n">
        <v>0</v>
      </c>
      <c r="BK656" s="493" t="n">
        <v>0</v>
      </c>
      <c r="BL656" s="493" t="n">
        <v>0</v>
      </c>
      <c r="BM656" s="493" t="n">
        <v>0</v>
      </c>
      <c r="BN656" s="493" t="n">
        <v>0</v>
      </c>
      <c r="BO656" s="493" t="n">
        <v>0</v>
      </c>
      <c r="BP656" s="493" t="n">
        <v>0</v>
      </c>
      <c r="BQ656" s="493" t="n">
        <v>0</v>
      </c>
      <c r="BR656" s="493" t="n">
        <v>0</v>
      </c>
      <c r="BS656" s="493" t="n">
        <v>1558.8</v>
      </c>
      <c r="BT656" s="493" t="n">
        <v>0</v>
      </c>
      <c r="BU656" s="493" t="n">
        <v>0</v>
      </c>
      <c r="BV656" s="493" t="n">
        <v>0</v>
      </c>
      <c r="BW656" s="493" t="n">
        <v>0</v>
      </c>
    </row>
    <row r="657">
      <c r="A657" t="inlineStr">
        <is>
          <t>[C9C] ANGIOTENSIN-II 길항제 (단일)</t>
        </is>
      </c>
      <c r="B657" t="inlineStr">
        <is>
          <t>대웅바이오</t>
        </is>
      </c>
      <c r="C657" t="inlineStr">
        <is>
          <t>베아로탄</t>
        </is>
      </c>
      <c r="D657" t="inlineStr">
        <is>
          <t>대웅바이오</t>
        </is>
      </c>
      <c r="E657" t="inlineStr">
        <is>
          <t>losartan potassium</t>
        </is>
      </c>
      <c r="F657" t="inlineStr">
        <is>
          <t>종합병원</t>
        </is>
      </c>
      <c r="G657" t="inlineStr">
        <is>
          <t>Generic</t>
        </is>
      </c>
      <c r="H657" s="493" t="n">
        <v>54863.02</v>
      </c>
      <c r="I657" s="493" t="n">
        <v>47522.97</v>
      </c>
      <c r="J657" s="493" t="n">
        <v>63389.37</v>
      </c>
      <c r="K657" s="493" t="n">
        <v>73371.22</v>
      </c>
      <c r="L657" s="493" t="n">
        <v>51942.9</v>
      </c>
      <c r="M657" s="493" t="n">
        <v>53328.15</v>
      </c>
      <c r="N657" s="493" t="n">
        <v>66663.53</v>
      </c>
      <c r="O657" s="493" t="n">
        <v>66906.97</v>
      </c>
      <c r="P657" s="493" t="n">
        <v>54796.74</v>
      </c>
      <c r="Q657" s="493" t="n">
        <v>64570.4</v>
      </c>
      <c r="R657" s="493" t="n">
        <v>40249.67</v>
      </c>
      <c r="S657" s="493" t="n">
        <v>0</v>
      </c>
      <c r="T657" s="493" t="n">
        <v>0</v>
      </c>
      <c r="U657" s="493" t="n">
        <v>0</v>
      </c>
      <c r="V657" s="493" t="n">
        <v>0</v>
      </c>
      <c r="W657" s="493" t="n">
        <v>0</v>
      </c>
      <c r="X657" s="493" t="n">
        <v>0</v>
      </c>
      <c r="Y657" s="493" t="n">
        <v>0</v>
      </c>
      <c r="Z657" s="493" t="n">
        <v>0</v>
      </c>
      <c r="AA657" s="493" t="n">
        <v>0</v>
      </c>
      <c r="AB657" s="493" t="n">
        <v>60.6</v>
      </c>
      <c r="AC657" s="493" t="n">
        <v>201</v>
      </c>
      <c r="AD657" s="493" t="n">
        <v>296.4</v>
      </c>
      <c r="AE657" s="493" t="n">
        <v>517.5</v>
      </c>
      <c r="AF657" s="493" t="n">
        <v>228</v>
      </c>
      <c r="AG657" s="493" t="n">
        <v>28.5</v>
      </c>
      <c r="AH657" s="493" t="n">
        <v>235.2</v>
      </c>
      <c r="AI657" s="493" t="n">
        <v>173.7</v>
      </c>
      <c r="AJ657" s="493" t="n">
        <v>82.8</v>
      </c>
      <c r="AK657" s="493" t="n">
        <v>824.7</v>
      </c>
      <c r="AL657" s="493" t="n">
        <v>795.3</v>
      </c>
      <c r="AM657" s="493" t="n">
        <v>471.74</v>
      </c>
      <c r="AN657" s="493" t="n">
        <v>889.5</v>
      </c>
      <c r="AO657" s="493" t="n">
        <v>1013.93</v>
      </c>
      <c r="AP657" s="493" t="n">
        <v>892.8</v>
      </c>
      <c r="AQ657" s="493" t="n">
        <v>345.6</v>
      </c>
      <c r="AR657" s="493" t="n">
        <v>1470.6</v>
      </c>
      <c r="AS657" s="493" t="n">
        <v>84.59999999999999</v>
      </c>
      <c r="AT657" s="493" t="n">
        <v>203.7</v>
      </c>
      <c r="AU657" s="493" t="n">
        <v>381.98</v>
      </c>
      <c r="AV657" s="493" t="n">
        <v>57.6</v>
      </c>
      <c r="AW657" s="493" t="n">
        <v>237.6</v>
      </c>
      <c r="AX657" s="493" t="n">
        <v>118.8</v>
      </c>
      <c r="AY657" s="493" t="n">
        <v>355.8</v>
      </c>
      <c r="AZ657" s="493" t="n">
        <v>356.4</v>
      </c>
      <c r="BA657" s="493" t="n">
        <v>176.4</v>
      </c>
      <c r="BB657" s="493" t="n">
        <v>1560</v>
      </c>
      <c r="BC657" s="493" t="n">
        <v>118.8</v>
      </c>
      <c r="BD657" s="493" t="n">
        <v>392.7</v>
      </c>
      <c r="BE657" s="493" t="n">
        <v>280.8</v>
      </c>
      <c r="BF657" s="493" t="n">
        <v>661.8</v>
      </c>
      <c r="BG657" s="493" t="n">
        <v>849</v>
      </c>
      <c r="BH657" s="493" t="n">
        <v>644.1</v>
      </c>
      <c r="BI657" s="493" t="n">
        <v>183.6</v>
      </c>
      <c r="BJ657" s="493" t="n">
        <v>1160.4</v>
      </c>
      <c r="BK657" s="493" t="n">
        <v>120</v>
      </c>
      <c r="BL657" s="493" t="n">
        <v>93.59999999999999</v>
      </c>
      <c r="BM657" s="493" t="n">
        <v>319.8</v>
      </c>
      <c r="BN657" s="493" t="n">
        <v>142.04</v>
      </c>
      <c r="BO657" s="493" t="n">
        <v>381.6</v>
      </c>
      <c r="BP657" s="493" t="n">
        <v>240.6</v>
      </c>
      <c r="BQ657" s="493" t="n">
        <v>363.6</v>
      </c>
      <c r="BR657" s="493" t="n">
        <v>725.4</v>
      </c>
      <c r="BS657" s="493" t="n">
        <v>225</v>
      </c>
      <c r="BT657" s="493" t="n">
        <v>95.40000000000001</v>
      </c>
      <c r="BU657" s="493" t="n">
        <v>336</v>
      </c>
      <c r="BV657" s="493" t="n">
        <v>166.5</v>
      </c>
      <c r="BW657" s="493" t="n">
        <v>0</v>
      </c>
    </row>
    <row r="658">
      <c r="A658" t="inlineStr">
        <is>
          <t>[C9C] ANGIOTENSIN-II 길항제 (단일)</t>
        </is>
      </c>
      <c r="B658" t="inlineStr">
        <is>
          <t>대웅바이오</t>
        </is>
      </c>
      <c r="C658" t="inlineStr">
        <is>
          <t>베아로탄</t>
        </is>
      </c>
      <c r="D658" t="inlineStr">
        <is>
          <t>대웅바이오</t>
        </is>
      </c>
      <c r="E658" t="inlineStr">
        <is>
          <t>losartan potassium</t>
        </is>
      </c>
      <c r="F658" t="inlineStr">
        <is>
          <t>병원</t>
        </is>
      </c>
      <c r="G658" t="inlineStr">
        <is>
          <t>Generic</t>
        </is>
      </c>
      <c r="H658" s="493" t="n">
        <v>29360.15</v>
      </c>
      <c r="I658" s="493" t="n">
        <v>26975.05</v>
      </c>
      <c r="J658" s="493" t="n">
        <v>33698.44</v>
      </c>
      <c r="K658" s="493" t="n">
        <v>27282.58</v>
      </c>
      <c r="L658" s="493" t="n">
        <v>28014.43</v>
      </c>
      <c r="M658" s="493" t="n">
        <v>21910.51</v>
      </c>
      <c r="N658" s="493" t="n">
        <v>32472.65</v>
      </c>
      <c r="O658" s="493" t="n">
        <v>26981.87</v>
      </c>
      <c r="P658" s="493" t="n">
        <v>33468.9</v>
      </c>
      <c r="Q658" s="493" t="n">
        <v>30699.13</v>
      </c>
      <c r="R658" s="493" t="n">
        <v>30915.17</v>
      </c>
      <c r="S658" s="493" t="n">
        <v>6491.67</v>
      </c>
      <c r="T658" s="493" t="n">
        <v>0</v>
      </c>
      <c r="U658" s="493" t="n">
        <v>0</v>
      </c>
      <c r="V658" s="493" t="n">
        <v>0</v>
      </c>
      <c r="W658" s="493" t="n">
        <v>0</v>
      </c>
      <c r="X658" s="493" t="n">
        <v>0</v>
      </c>
      <c r="Y658" s="493" t="n">
        <v>720</v>
      </c>
      <c r="Z658" s="493" t="n">
        <v>440</v>
      </c>
      <c r="AA658" s="493" t="n">
        <v>1236</v>
      </c>
      <c r="AB658" s="493" t="n">
        <v>2206.8</v>
      </c>
      <c r="AC658" s="493" t="n">
        <v>1536</v>
      </c>
      <c r="AD658" s="493" t="n">
        <v>1667.79</v>
      </c>
      <c r="AE658" s="493" t="n">
        <v>2876.09</v>
      </c>
      <c r="AF658" s="493" t="n">
        <v>3521.6</v>
      </c>
      <c r="AG658" s="493" t="n">
        <v>3725.31</v>
      </c>
      <c r="AH658" s="493" t="n">
        <v>4508.94</v>
      </c>
      <c r="AI658" s="493" t="n">
        <v>4211.3</v>
      </c>
      <c r="AJ658" s="493" t="n">
        <v>4262.9</v>
      </c>
      <c r="AK658" s="493" t="n">
        <v>4781.2</v>
      </c>
      <c r="AL658" s="493" t="n">
        <v>6169.67</v>
      </c>
      <c r="AM658" s="493" t="n">
        <v>6159.43</v>
      </c>
      <c r="AN658" s="493" t="n">
        <v>5870.36</v>
      </c>
      <c r="AO658" s="493" t="n">
        <v>6837.88</v>
      </c>
      <c r="AP658" s="493" t="n">
        <v>8574.940000000001</v>
      </c>
      <c r="AQ658" s="493" t="n">
        <v>7727</v>
      </c>
      <c r="AR658" s="493" t="n">
        <v>7516.8</v>
      </c>
      <c r="AS658" s="493" t="n">
        <v>8345.77</v>
      </c>
      <c r="AT658" s="493" t="n">
        <v>7206.3</v>
      </c>
      <c r="AU658" s="493" t="n">
        <v>6606.82</v>
      </c>
      <c r="AV658" s="493" t="n">
        <v>7537.54</v>
      </c>
      <c r="AW658" s="493" t="n">
        <v>6526.92</v>
      </c>
      <c r="AX658" s="493" t="n">
        <v>8035.39</v>
      </c>
      <c r="AY658" s="493" t="n">
        <v>7773.44</v>
      </c>
      <c r="AZ658" s="493" t="n">
        <v>7615.07</v>
      </c>
      <c r="BA658" s="493" t="n">
        <v>6014.41</v>
      </c>
      <c r="BB658" s="493" t="n">
        <v>5711.8</v>
      </c>
      <c r="BC658" s="493" t="n">
        <v>7606.04</v>
      </c>
      <c r="BD658" s="493" t="n">
        <v>9547.700000000001</v>
      </c>
      <c r="BE658" s="493" t="n">
        <v>7637.62</v>
      </c>
      <c r="BF658" s="493" t="n">
        <v>8108.71</v>
      </c>
      <c r="BG658" s="493" t="n">
        <v>9078.190000000001</v>
      </c>
      <c r="BH658" s="493" t="n">
        <v>9491.120000000001</v>
      </c>
      <c r="BI658" s="493" t="n">
        <v>11440.56</v>
      </c>
      <c r="BJ658" s="493" t="n">
        <v>8964.85</v>
      </c>
      <c r="BK658" s="493" t="n">
        <v>9170.48</v>
      </c>
      <c r="BL658" s="493" t="n">
        <v>11254.38</v>
      </c>
      <c r="BM658" s="493" t="n">
        <v>6945.01</v>
      </c>
      <c r="BN658" s="493" t="n">
        <v>6485.47</v>
      </c>
      <c r="BO658" s="493" t="n">
        <v>8665.84</v>
      </c>
      <c r="BP658" s="493" t="n">
        <v>7234.68</v>
      </c>
      <c r="BQ658" s="493" t="n">
        <v>7354.3</v>
      </c>
      <c r="BR658" s="493" t="n">
        <v>8423.5</v>
      </c>
      <c r="BS658" s="493" t="n">
        <v>8568.790000000001</v>
      </c>
      <c r="BT658" s="493" t="n">
        <v>7797.31</v>
      </c>
      <c r="BU658" s="493" t="n">
        <v>14495.46</v>
      </c>
      <c r="BV658" s="493" t="n">
        <v>11601.26</v>
      </c>
      <c r="BW658" s="493" t="n">
        <v>7996.09</v>
      </c>
    </row>
    <row r="659">
      <c r="A659" t="inlineStr">
        <is>
          <t>[C9C] ANGIOTENSIN-II 길항제 (단일)</t>
        </is>
      </c>
      <c r="B659" t="inlineStr">
        <is>
          <t>대웅바이오</t>
        </is>
      </c>
      <c r="C659" t="inlineStr">
        <is>
          <t>베아로탄</t>
        </is>
      </c>
      <c r="D659" t="inlineStr">
        <is>
          <t>대웅바이오</t>
        </is>
      </c>
      <c r="E659" t="inlineStr">
        <is>
          <t>losartan potassium</t>
        </is>
      </c>
      <c r="F659" t="inlineStr">
        <is>
          <t>의원</t>
        </is>
      </c>
      <c r="G659" t="inlineStr">
        <is>
          <t>Generic</t>
        </is>
      </c>
      <c r="H659" s="493" t="n">
        <v>205066.75</v>
      </c>
      <c r="I659" s="493" t="n">
        <v>207342.24</v>
      </c>
      <c r="J659" s="493" t="n">
        <v>227998.95</v>
      </c>
      <c r="K659" s="493" t="n">
        <v>218800.56</v>
      </c>
      <c r="L659" s="493" t="n">
        <v>232511.04</v>
      </c>
      <c r="M659" s="493" t="n">
        <v>234866.07</v>
      </c>
      <c r="N659" s="493" t="n">
        <v>253688.55</v>
      </c>
      <c r="O659" s="493" t="n">
        <v>262504.14</v>
      </c>
      <c r="P659" s="493" t="n">
        <v>245704.06</v>
      </c>
      <c r="Q659" s="493" t="n">
        <v>249656.44</v>
      </c>
      <c r="R659" s="493" t="n">
        <v>207312.79</v>
      </c>
      <c r="S659" s="493" t="n">
        <v>49946.57</v>
      </c>
      <c r="T659" s="493" t="n">
        <v>3890.4</v>
      </c>
      <c r="U659" s="493" t="n">
        <v>0</v>
      </c>
      <c r="V659" s="493" t="n">
        <v>5091.6</v>
      </c>
      <c r="W659" s="493" t="n">
        <v>8693.879999999999</v>
      </c>
      <c r="X659" s="493" t="n">
        <v>16567.13</v>
      </c>
      <c r="Y659" s="493" t="n">
        <v>18895.57</v>
      </c>
      <c r="Z659" s="493" t="n">
        <v>20694.39</v>
      </c>
      <c r="AA659" s="493" t="n">
        <v>32655.88</v>
      </c>
      <c r="AB659" s="493" t="n">
        <v>35026.11</v>
      </c>
      <c r="AC659" s="493" t="n">
        <v>46509.45</v>
      </c>
      <c r="AD659" s="493" t="n">
        <v>55326.79</v>
      </c>
      <c r="AE659" s="493" t="n">
        <v>55877.3</v>
      </c>
      <c r="AF659" s="493" t="n">
        <v>65601.09</v>
      </c>
      <c r="AG659" s="493" t="n">
        <v>71315.91</v>
      </c>
      <c r="AH659" s="493" t="n">
        <v>80437.57000000001</v>
      </c>
      <c r="AI659" s="493" t="n">
        <v>76019.25999999999</v>
      </c>
      <c r="AJ659" s="493" t="n">
        <v>91198.13</v>
      </c>
      <c r="AK659" s="493" t="n">
        <v>98406</v>
      </c>
      <c r="AL659" s="493" t="n">
        <v>95902.38</v>
      </c>
      <c r="AM659" s="493" t="n">
        <v>99389.28</v>
      </c>
      <c r="AN659" s="493" t="n">
        <v>98033.42999999999</v>
      </c>
      <c r="AO659" s="493" t="n">
        <v>106365.73</v>
      </c>
      <c r="AP659" s="493" t="n">
        <v>92840.60000000001</v>
      </c>
      <c r="AQ659" s="493" t="n">
        <v>105927.01</v>
      </c>
      <c r="AR659" s="493" t="n">
        <v>102084.05</v>
      </c>
      <c r="AS659" s="493" t="n">
        <v>88434.66</v>
      </c>
      <c r="AT659" s="493" t="n">
        <v>89084.10000000001</v>
      </c>
      <c r="AU659" s="493" t="n">
        <v>91667.98</v>
      </c>
      <c r="AV659" s="493" t="n">
        <v>93097.62</v>
      </c>
      <c r="AW659" s="493" t="n">
        <v>83935.16</v>
      </c>
      <c r="AX659" s="493" t="n">
        <v>105000.7</v>
      </c>
      <c r="AY659" s="493" t="n">
        <v>105422.04</v>
      </c>
      <c r="AZ659" s="493" t="n">
        <v>107598.78</v>
      </c>
      <c r="BA659" s="493" t="n">
        <v>115015.06</v>
      </c>
      <c r="BB659" s="493" t="n">
        <v>107695.76</v>
      </c>
      <c r="BC659" s="493" t="n">
        <v>109122.87</v>
      </c>
      <c r="BD659" s="493" t="n">
        <v>122483.49</v>
      </c>
      <c r="BE659" s="493" t="n">
        <v>108820.68</v>
      </c>
      <c r="BF659" s="493" t="n">
        <v>123201.97</v>
      </c>
      <c r="BG659" s="493" t="n">
        <v>131132.91</v>
      </c>
      <c r="BH659" s="493" t="n">
        <v>122844.61</v>
      </c>
      <c r="BI659" s="493" t="n">
        <v>134655.26</v>
      </c>
      <c r="BJ659" s="493" t="n">
        <v>144282.54</v>
      </c>
      <c r="BK659" s="493" t="n">
        <v>143774.62</v>
      </c>
      <c r="BL659" s="493" t="n">
        <v>177515.55</v>
      </c>
      <c r="BM659" s="493" t="n">
        <v>150746.1</v>
      </c>
      <c r="BN659" s="493" t="n">
        <v>149852</v>
      </c>
      <c r="BO659" s="493" t="n">
        <v>173320.89</v>
      </c>
      <c r="BP659" s="493" t="n">
        <v>168588.47</v>
      </c>
      <c r="BQ659" s="493" t="n">
        <v>146286.94</v>
      </c>
      <c r="BR659" s="493" t="n">
        <v>166009.93</v>
      </c>
      <c r="BS659" s="493" t="n">
        <v>174176.38</v>
      </c>
      <c r="BT659" s="493" t="n">
        <v>154816.15</v>
      </c>
      <c r="BU659" s="493" t="n">
        <v>149702.6</v>
      </c>
      <c r="BV659" s="493" t="n">
        <v>149541.75</v>
      </c>
      <c r="BW659" s="493" t="n">
        <v>156769.9</v>
      </c>
    </row>
    <row r="660">
      <c r="A660" t="inlineStr">
        <is>
          <t>[C9C] ANGIOTENSIN-II 길항제 (단일)</t>
        </is>
      </c>
      <c r="B660" t="inlineStr">
        <is>
          <t>대웅바이오</t>
        </is>
      </c>
      <c r="C660" t="inlineStr">
        <is>
          <t>베아로탄</t>
        </is>
      </c>
      <c r="D660" t="inlineStr">
        <is>
          <t>대웅바이오</t>
        </is>
      </c>
      <c r="E660" t="inlineStr">
        <is>
          <t>losartan potassium</t>
        </is>
      </c>
      <c r="F660" t="inlineStr">
        <is>
          <t>보건소</t>
        </is>
      </c>
      <c r="G660" t="inlineStr">
        <is>
          <t>Generic</t>
        </is>
      </c>
      <c r="H660" s="493" t="n">
        <v>3400.2</v>
      </c>
      <c r="I660" s="493" t="n">
        <v>1565.25</v>
      </c>
      <c r="J660" s="493" t="n">
        <v>3706.2</v>
      </c>
      <c r="K660" s="493" t="n">
        <v>5018.4</v>
      </c>
      <c r="L660" s="493" t="n">
        <v>1726.95</v>
      </c>
      <c r="M660" s="493" t="n">
        <v>2664.9</v>
      </c>
      <c r="N660" s="493" t="n">
        <v>6634.5</v>
      </c>
      <c r="O660" s="493" t="n">
        <v>2476.8</v>
      </c>
      <c r="P660" s="493" t="n">
        <v>3214.5</v>
      </c>
      <c r="Q660" s="493" t="n">
        <v>3718.8</v>
      </c>
      <c r="R660" s="493" t="n">
        <v>3464.25</v>
      </c>
      <c r="S660" s="493" t="n">
        <v>1904.4</v>
      </c>
      <c r="T660" s="493" t="n">
        <v>0</v>
      </c>
      <c r="U660" s="493" t="n">
        <v>0</v>
      </c>
      <c r="V660" s="493" t="n">
        <v>0</v>
      </c>
      <c r="W660" s="493" t="n">
        <v>385.2</v>
      </c>
      <c r="X660" s="493" t="n">
        <v>653.85</v>
      </c>
      <c r="Y660" s="493" t="n">
        <v>0</v>
      </c>
      <c r="Z660" s="493" t="n">
        <v>258</v>
      </c>
      <c r="AA660" s="493" t="n">
        <v>297</v>
      </c>
      <c r="AB660" s="493" t="n">
        <v>698.4</v>
      </c>
      <c r="AC660" s="493" t="n">
        <v>85.2</v>
      </c>
      <c r="AD660" s="493" t="n">
        <v>73.2</v>
      </c>
      <c r="AE660" s="493" t="n">
        <v>1944.6</v>
      </c>
      <c r="AF660" s="493" t="n">
        <v>79.2</v>
      </c>
      <c r="AG660" s="493" t="n">
        <v>0</v>
      </c>
      <c r="AH660" s="493" t="n">
        <v>421.2</v>
      </c>
      <c r="AI660" s="493" t="n">
        <v>1006.8</v>
      </c>
      <c r="AJ660" s="493" t="n">
        <v>0</v>
      </c>
      <c r="AK660" s="493" t="n">
        <v>596.1</v>
      </c>
      <c r="AL660" s="493" t="n">
        <v>0</v>
      </c>
      <c r="AM660" s="493" t="n">
        <v>202.95</v>
      </c>
      <c r="AN660" s="493" t="n">
        <v>0</v>
      </c>
      <c r="AO660" s="493" t="n">
        <v>76.2</v>
      </c>
      <c r="AP660" s="493" t="n">
        <v>487.8</v>
      </c>
      <c r="AQ660" s="493" t="n">
        <v>681</v>
      </c>
      <c r="AR660" s="493" t="n">
        <v>0</v>
      </c>
      <c r="AS660" s="493" t="n">
        <v>305.4</v>
      </c>
      <c r="AT660" s="493" t="n">
        <v>0</v>
      </c>
      <c r="AU660" s="493" t="n">
        <v>1014.6</v>
      </c>
      <c r="AV660" s="493" t="n">
        <v>0</v>
      </c>
      <c r="AW660" s="493" t="n">
        <v>89.40000000000001</v>
      </c>
      <c r="AX660" s="493" t="n">
        <v>1267.2</v>
      </c>
      <c r="AY660" s="493" t="n">
        <v>255.9</v>
      </c>
      <c r="AZ660" s="493" t="n">
        <v>419.4</v>
      </c>
      <c r="BA660" s="493" t="n">
        <v>0</v>
      </c>
      <c r="BB660" s="493" t="n">
        <v>203.4</v>
      </c>
      <c r="BC660" s="493" t="n">
        <v>0</v>
      </c>
      <c r="BD660" s="493" t="n">
        <v>1719.54</v>
      </c>
      <c r="BE660" s="493" t="n">
        <v>212.4</v>
      </c>
      <c r="BF660" s="493" t="n">
        <v>0</v>
      </c>
      <c r="BG660" s="493" t="n">
        <v>174.6</v>
      </c>
      <c r="BH660" s="493" t="n">
        <v>0</v>
      </c>
      <c r="BI660" s="493" t="n">
        <v>0</v>
      </c>
      <c r="BJ660" s="493" t="n">
        <v>684</v>
      </c>
      <c r="BK660" s="493" t="n">
        <v>0</v>
      </c>
      <c r="BL660" s="493" t="n">
        <v>0</v>
      </c>
      <c r="BM660" s="493" t="n">
        <v>571.95</v>
      </c>
      <c r="BN660" s="493" t="n">
        <v>0</v>
      </c>
      <c r="BO660" s="493" t="n">
        <v>90.59999999999999</v>
      </c>
      <c r="BP660" s="493" t="n">
        <v>1093.5</v>
      </c>
      <c r="BQ660" s="493" t="n">
        <v>688.05</v>
      </c>
      <c r="BR660" s="493" t="n">
        <v>1810.35</v>
      </c>
      <c r="BS660" s="493" t="n">
        <v>47.7</v>
      </c>
      <c r="BT660" s="493" t="n">
        <v>0</v>
      </c>
      <c r="BU660" s="493" t="n">
        <v>153.9</v>
      </c>
      <c r="BV660" s="493" t="n">
        <v>0</v>
      </c>
      <c r="BW660" s="493" t="n">
        <v>0</v>
      </c>
    </row>
    <row r="661">
      <c r="A661" t="inlineStr">
        <is>
          <t>[C9C] ANGIOTENSIN-II 길항제 (단일)</t>
        </is>
      </c>
      <c r="B661" t="inlineStr">
        <is>
          <t>대웅바이오</t>
        </is>
      </c>
      <c r="C661" t="inlineStr">
        <is>
          <t>베아로탄</t>
        </is>
      </c>
      <c r="D661" t="inlineStr">
        <is>
          <t>대웅바이오</t>
        </is>
      </c>
      <c r="E661" t="inlineStr">
        <is>
          <t>losartan potassium</t>
        </is>
      </c>
      <c r="F661" t="inlineStr">
        <is>
          <t>기타(치과의원, 치과병원 등)</t>
        </is>
      </c>
      <c r="G661" t="inlineStr">
        <is>
          <t>Generic</t>
        </is>
      </c>
      <c r="H661" s="493" t="n">
        <v>307.2</v>
      </c>
      <c r="I661" s="493" t="n">
        <v>0</v>
      </c>
      <c r="J661" s="493" t="n">
        <v>270</v>
      </c>
      <c r="K661" s="493" t="n">
        <v>0</v>
      </c>
      <c r="L661" s="493" t="n">
        <v>0</v>
      </c>
      <c r="M661" s="493" t="n">
        <v>0</v>
      </c>
      <c r="N661" s="493" t="n">
        <v>0</v>
      </c>
      <c r="O661" s="493" t="n">
        <v>0</v>
      </c>
      <c r="P661" s="493" t="n">
        <v>0</v>
      </c>
      <c r="Q661" s="493" t="n">
        <v>0</v>
      </c>
      <c r="R661" s="493" t="n">
        <v>0</v>
      </c>
      <c r="S661" s="493" t="n">
        <v>0</v>
      </c>
      <c r="T661" s="493" t="n">
        <v>0</v>
      </c>
      <c r="U661" s="493" t="n">
        <v>0</v>
      </c>
      <c r="V661" s="493" t="n">
        <v>0</v>
      </c>
      <c r="W661" s="493" t="n">
        <v>0</v>
      </c>
      <c r="X661" s="493" t="n">
        <v>0</v>
      </c>
      <c r="Y661" s="493" t="n">
        <v>0</v>
      </c>
      <c r="Z661" s="493" t="n">
        <v>0</v>
      </c>
      <c r="AA661" s="493" t="n">
        <v>0</v>
      </c>
      <c r="AB661" s="493" t="n">
        <v>0</v>
      </c>
      <c r="AC661" s="493" t="n">
        <v>0</v>
      </c>
      <c r="AD661" s="493" t="n">
        <v>0</v>
      </c>
      <c r="AE661" s="493" t="n">
        <v>0</v>
      </c>
      <c r="AF661" s="493" t="n">
        <v>0</v>
      </c>
      <c r="AG661" s="493" t="n">
        <v>128.1</v>
      </c>
      <c r="AH661" s="493" t="n">
        <v>122.4</v>
      </c>
      <c r="AI661" s="493" t="n">
        <v>0</v>
      </c>
      <c r="AJ661" s="493" t="n">
        <v>0</v>
      </c>
      <c r="AK661" s="493" t="n">
        <v>0</v>
      </c>
      <c r="AL661" s="493" t="n">
        <v>0</v>
      </c>
      <c r="AM661" s="493" t="n">
        <v>0</v>
      </c>
      <c r="AN661" s="493" t="n">
        <v>0</v>
      </c>
      <c r="AO661" s="493" t="n">
        <v>0</v>
      </c>
      <c r="AP661" s="493" t="n">
        <v>0</v>
      </c>
      <c r="AQ661" s="493" t="n">
        <v>0</v>
      </c>
      <c r="AR661" s="493" t="n">
        <v>0</v>
      </c>
      <c r="AS661" s="493" t="n">
        <v>0</v>
      </c>
      <c r="AT661" s="493" t="n">
        <v>0</v>
      </c>
      <c r="AU661" s="493" t="n">
        <v>0</v>
      </c>
      <c r="AV661" s="493" t="n">
        <v>0</v>
      </c>
      <c r="AW661" s="493" t="n">
        <v>0</v>
      </c>
      <c r="AX661" s="493" t="n">
        <v>0</v>
      </c>
      <c r="AY661" s="493" t="n">
        <v>0</v>
      </c>
      <c r="AZ661" s="493" t="n">
        <v>0</v>
      </c>
      <c r="BA661" s="493" t="n">
        <v>0</v>
      </c>
      <c r="BB661" s="493" t="n">
        <v>0</v>
      </c>
      <c r="BC661" s="493" t="n">
        <v>0</v>
      </c>
      <c r="BD661" s="493" t="n">
        <v>0</v>
      </c>
      <c r="BE661" s="493" t="n">
        <v>0</v>
      </c>
      <c r="BF661" s="493" t="n">
        <v>0</v>
      </c>
      <c r="BG661" s="493" t="n">
        <v>0</v>
      </c>
      <c r="BH661" s="493" t="n">
        <v>0</v>
      </c>
      <c r="BI661" s="493" t="n">
        <v>0</v>
      </c>
      <c r="BJ661" s="493" t="n">
        <v>0</v>
      </c>
      <c r="BK661" s="493" t="n">
        <v>0</v>
      </c>
      <c r="BL661" s="493" t="n">
        <v>0</v>
      </c>
      <c r="BM661" s="493" t="n">
        <v>0</v>
      </c>
      <c r="BN661" s="493" t="n">
        <v>0</v>
      </c>
      <c r="BO661" s="493" t="n">
        <v>0</v>
      </c>
      <c r="BP661" s="493" t="n">
        <v>0</v>
      </c>
      <c r="BQ661" s="493" t="n">
        <v>159</v>
      </c>
      <c r="BR661" s="493" t="n">
        <v>0</v>
      </c>
      <c r="BS661" s="493" t="n">
        <v>0</v>
      </c>
      <c r="BT661" s="493" t="n">
        <v>0</v>
      </c>
      <c r="BU661" s="493" t="n">
        <v>0</v>
      </c>
      <c r="BV661" s="493" t="n">
        <v>0</v>
      </c>
      <c r="BW661" s="493" t="n">
        <v>0</v>
      </c>
    </row>
    <row r="662">
      <c r="A662" t="inlineStr">
        <is>
          <t>[C9C] ANGIOTENSIN-II 길항제 (단일)</t>
        </is>
      </c>
      <c r="B662" t="inlineStr">
        <is>
          <t>대웅바이오</t>
        </is>
      </c>
      <c r="C662" t="inlineStr">
        <is>
          <t>카나덴</t>
        </is>
      </c>
      <c r="D662" t="inlineStr">
        <is>
          <t>대웅바이오</t>
        </is>
      </c>
      <c r="E662" t="inlineStr">
        <is>
          <t>fimasartan potassium trihydrate ( as fimasartan potassium)</t>
        </is>
      </c>
      <c r="F662" t="inlineStr">
        <is>
          <t>상급종합병원</t>
        </is>
      </c>
      <c r="G662" t="inlineStr">
        <is>
          <t>Generic</t>
        </is>
      </c>
      <c r="H662" s="493" t="n">
        <v>0</v>
      </c>
      <c r="I662" s="493" t="n">
        <v>0</v>
      </c>
      <c r="J662" s="493" t="n">
        <v>0</v>
      </c>
      <c r="K662" s="493" t="n">
        <v>0</v>
      </c>
      <c r="L662" s="493" t="n">
        <v>0</v>
      </c>
      <c r="M662" s="493" t="n">
        <v>0</v>
      </c>
      <c r="N662" s="493" t="n">
        <v>0</v>
      </c>
      <c r="O662" s="493" t="n">
        <v>0</v>
      </c>
      <c r="P662" s="493" t="n">
        <v>0</v>
      </c>
      <c r="Q662" s="493" t="n">
        <v>0</v>
      </c>
      <c r="R662" s="493" t="n">
        <v>0</v>
      </c>
      <c r="S662" s="493" t="n">
        <v>0</v>
      </c>
      <c r="T662" s="493" t="n">
        <v>0</v>
      </c>
      <c r="U662" s="493" t="n">
        <v>0</v>
      </c>
      <c r="V662" s="493" t="n">
        <v>0</v>
      </c>
      <c r="W662" s="493" t="n">
        <v>0</v>
      </c>
      <c r="X662" s="493" t="n">
        <v>0</v>
      </c>
      <c r="Y662" s="493" t="n">
        <v>0</v>
      </c>
      <c r="Z662" s="493" t="n">
        <v>0</v>
      </c>
      <c r="AA662" s="493" t="n">
        <v>0</v>
      </c>
      <c r="AB662" s="493" t="n">
        <v>0</v>
      </c>
      <c r="AC662" s="493" t="n">
        <v>0</v>
      </c>
      <c r="AD662" s="493" t="n">
        <v>0</v>
      </c>
      <c r="AE662" s="493" t="n">
        <v>0</v>
      </c>
      <c r="AF662" s="493" t="n">
        <v>0</v>
      </c>
      <c r="AG662" s="493" t="n">
        <v>0</v>
      </c>
      <c r="AH662" s="493" t="n">
        <v>0</v>
      </c>
      <c r="AI662" s="493" t="n">
        <v>0</v>
      </c>
      <c r="AJ662" s="493" t="n">
        <v>0</v>
      </c>
      <c r="AK662" s="493" t="n">
        <v>0</v>
      </c>
      <c r="AL662" s="493" t="n">
        <v>0</v>
      </c>
      <c r="AM662" s="493" t="n">
        <v>0</v>
      </c>
      <c r="AN662" s="493" t="n">
        <v>0</v>
      </c>
      <c r="AO662" s="493" t="n">
        <v>0</v>
      </c>
      <c r="AP662" s="493" t="n">
        <v>0</v>
      </c>
      <c r="AQ662" s="493" t="n">
        <v>0</v>
      </c>
      <c r="AR662" s="493" t="n">
        <v>0</v>
      </c>
      <c r="AS662" s="493" t="n">
        <v>0</v>
      </c>
      <c r="AT662" s="493" t="n">
        <v>0</v>
      </c>
      <c r="AU662" s="493" t="n">
        <v>0</v>
      </c>
      <c r="AV662" s="493" t="n">
        <v>0</v>
      </c>
      <c r="AW662" s="493" t="n">
        <v>0</v>
      </c>
      <c r="AX662" s="493" t="n">
        <v>0</v>
      </c>
      <c r="AY662" s="493" t="n">
        <v>0</v>
      </c>
      <c r="AZ662" s="493" t="n">
        <v>0</v>
      </c>
      <c r="BA662" s="493" t="n">
        <v>0</v>
      </c>
      <c r="BB662" s="493" t="n">
        <v>0</v>
      </c>
      <c r="BC662" s="493" t="n">
        <v>0</v>
      </c>
      <c r="BD662" s="493" t="n">
        <v>0</v>
      </c>
      <c r="BE662" s="493" t="n">
        <v>0</v>
      </c>
      <c r="BF662" s="493" t="n">
        <v>0</v>
      </c>
      <c r="BG662" s="493" t="n">
        <v>0</v>
      </c>
      <c r="BH662" s="493" t="n">
        <v>0</v>
      </c>
      <c r="BI662" s="493" t="n">
        <v>0</v>
      </c>
      <c r="BJ662" s="493" t="n">
        <v>0</v>
      </c>
      <c r="BK662" s="493" t="n">
        <v>0</v>
      </c>
      <c r="BL662" s="493" t="n">
        <v>0</v>
      </c>
      <c r="BM662" s="493" t="n">
        <v>0</v>
      </c>
      <c r="BN662" s="493" t="n">
        <v>748.8</v>
      </c>
      <c r="BO662" s="493" t="n">
        <v>1569.82</v>
      </c>
      <c r="BP662" s="493" t="n">
        <v>3340.25</v>
      </c>
      <c r="BQ662" s="493" t="n">
        <v>4385.27</v>
      </c>
      <c r="BR662" s="493" t="n">
        <v>6738.21</v>
      </c>
      <c r="BS662" s="493" t="n">
        <v>4630.81</v>
      </c>
      <c r="BT662" s="493" t="n">
        <v>4764.72</v>
      </c>
      <c r="BU662" s="493" t="n">
        <v>5285.38</v>
      </c>
      <c r="BV662" s="493" t="n">
        <v>14872.52</v>
      </c>
      <c r="BW662" s="493" t="n">
        <v>12166.85</v>
      </c>
    </row>
    <row r="663">
      <c r="A663" t="inlineStr">
        <is>
          <t>[C9C] ANGIOTENSIN-II 길항제 (단일)</t>
        </is>
      </c>
      <c r="B663" t="inlineStr">
        <is>
          <t>대웅바이오</t>
        </is>
      </c>
      <c r="C663" t="inlineStr">
        <is>
          <t>카나덴</t>
        </is>
      </c>
      <c r="D663" t="inlineStr">
        <is>
          <t>대웅바이오</t>
        </is>
      </c>
      <c r="E663" t="inlineStr">
        <is>
          <t>fimasartan potassium trihydrate ( as fimasartan potassium)</t>
        </is>
      </c>
      <c r="F663" t="inlineStr">
        <is>
          <t>종합병원</t>
        </is>
      </c>
      <c r="G663" t="inlineStr">
        <is>
          <t>Generic</t>
        </is>
      </c>
      <c r="H663" s="493" t="n">
        <v>0</v>
      </c>
      <c r="I663" s="493" t="n">
        <v>0</v>
      </c>
      <c r="J663" s="493" t="n">
        <v>0</v>
      </c>
      <c r="K663" s="493" t="n">
        <v>0</v>
      </c>
      <c r="L663" s="493" t="n">
        <v>0</v>
      </c>
      <c r="M663" s="493" t="n">
        <v>0</v>
      </c>
      <c r="N663" s="493" t="n">
        <v>0</v>
      </c>
      <c r="O663" s="493" t="n">
        <v>0</v>
      </c>
      <c r="P663" s="493" t="n">
        <v>0</v>
      </c>
      <c r="Q663" s="493" t="n">
        <v>0</v>
      </c>
      <c r="R663" s="493" t="n">
        <v>0</v>
      </c>
      <c r="S663" s="493" t="n">
        <v>0</v>
      </c>
      <c r="T663" s="493" t="n">
        <v>0</v>
      </c>
      <c r="U663" s="493" t="n">
        <v>0</v>
      </c>
      <c r="V663" s="493" t="n">
        <v>0</v>
      </c>
      <c r="W663" s="493" t="n">
        <v>0</v>
      </c>
      <c r="X663" s="493" t="n">
        <v>0</v>
      </c>
      <c r="Y663" s="493" t="n">
        <v>0</v>
      </c>
      <c r="Z663" s="493" t="n">
        <v>0</v>
      </c>
      <c r="AA663" s="493" t="n">
        <v>0</v>
      </c>
      <c r="AB663" s="493" t="n">
        <v>0</v>
      </c>
      <c r="AC663" s="493" t="n">
        <v>0</v>
      </c>
      <c r="AD663" s="493" t="n">
        <v>0</v>
      </c>
      <c r="AE663" s="493" t="n">
        <v>0</v>
      </c>
      <c r="AF663" s="493" t="n">
        <v>0</v>
      </c>
      <c r="AG663" s="493" t="n">
        <v>0</v>
      </c>
      <c r="AH663" s="493" t="n">
        <v>0</v>
      </c>
      <c r="AI663" s="493" t="n">
        <v>0</v>
      </c>
      <c r="AJ663" s="493" t="n">
        <v>0</v>
      </c>
      <c r="AK663" s="493" t="n">
        <v>0</v>
      </c>
      <c r="AL663" s="493" t="n">
        <v>0</v>
      </c>
      <c r="AM663" s="493" t="n">
        <v>0</v>
      </c>
      <c r="AN663" s="493" t="n">
        <v>0</v>
      </c>
      <c r="AO663" s="493" t="n">
        <v>0</v>
      </c>
      <c r="AP663" s="493" t="n">
        <v>0</v>
      </c>
      <c r="AQ663" s="493" t="n">
        <v>0</v>
      </c>
      <c r="AR663" s="493" t="n">
        <v>0</v>
      </c>
      <c r="AS663" s="493" t="n">
        <v>0</v>
      </c>
      <c r="AT663" s="493" t="n">
        <v>0</v>
      </c>
      <c r="AU663" s="493" t="n">
        <v>0</v>
      </c>
      <c r="AV663" s="493" t="n">
        <v>0</v>
      </c>
      <c r="AW663" s="493" t="n">
        <v>0</v>
      </c>
      <c r="AX663" s="493" t="n">
        <v>0</v>
      </c>
      <c r="AY663" s="493" t="n">
        <v>0</v>
      </c>
      <c r="AZ663" s="493" t="n">
        <v>0</v>
      </c>
      <c r="BA663" s="493" t="n">
        <v>0</v>
      </c>
      <c r="BB663" s="493" t="n">
        <v>0</v>
      </c>
      <c r="BC663" s="493" t="n">
        <v>0</v>
      </c>
      <c r="BD663" s="493" t="n">
        <v>0</v>
      </c>
      <c r="BE663" s="493" t="n">
        <v>0</v>
      </c>
      <c r="BF663" s="493" t="n">
        <v>0</v>
      </c>
      <c r="BG663" s="493" t="n">
        <v>0</v>
      </c>
      <c r="BH663" s="493" t="n">
        <v>0</v>
      </c>
      <c r="BI663" s="493" t="n">
        <v>0</v>
      </c>
      <c r="BJ663" s="493" t="n">
        <v>0</v>
      </c>
      <c r="BK663" s="493" t="n">
        <v>2570.4</v>
      </c>
      <c r="BL663" s="493" t="n">
        <v>10001.16</v>
      </c>
      <c r="BM663" s="493" t="n">
        <v>6760.8</v>
      </c>
      <c r="BN663" s="493" t="n">
        <v>10353.75</v>
      </c>
      <c r="BO663" s="493" t="n">
        <v>9642.48</v>
      </c>
      <c r="BP663" s="493" t="n">
        <v>14641.58</v>
      </c>
      <c r="BQ663" s="493" t="n">
        <v>15813.94</v>
      </c>
      <c r="BR663" s="493" t="n">
        <v>10696.76</v>
      </c>
      <c r="BS663" s="493" t="n">
        <v>17252.23</v>
      </c>
      <c r="BT663" s="493" t="n">
        <v>12513.86</v>
      </c>
      <c r="BU663" s="493" t="n">
        <v>12691.83</v>
      </c>
      <c r="BV663" s="493" t="n">
        <v>17103.46</v>
      </c>
      <c r="BW663" s="493" t="n">
        <v>22173.43</v>
      </c>
    </row>
    <row r="664">
      <c r="A664" t="inlineStr">
        <is>
          <t>[C9C] ANGIOTENSIN-II 길항제 (단일)</t>
        </is>
      </c>
      <c r="B664" t="inlineStr">
        <is>
          <t>대웅바이오</t>
        </is>
      </c>
      <c r="C664" t="inlineStr">
        <is>
          <t>카나덴</t>
        </is>
      </c>
      <c r="D664" t="inlineStr">
        <is>
          <t>대웅바이오</t>
        </is>
      </c>
      <c r="E664" t="inlineStr">
        <is>
          <t>fimasartan potassium trihydrate ( as fimasartan potassium)</t>
        </is>
      </c>
      <c r="F664" t="inlineStr">
        <is>
          <t>병원</t>
        </is>
      </c>
      <c r="G664" t="inlineStr">
        <is>
          <t>Generic</t>
        </is>
      </c>
      <c r="H664" s="493" t="n">
        <v>0</v>
      </c>
      <c r="I664" s="493" t="n">
        <v>0</v>
      </c>
      <c r="J664" s="493" t="n">
        <v>0</v>
      </c>
      <c r="K664" s="493" t="n">
        <v>0</v>
      </c>
      <c r="L664" s="493" t="n">
        <v>0</v>
      </c>
      <c r="M664" s="493" t="n">
        <v>0</v>
      </c>
      <c r="N664" s="493" t="n">
        <v>0</v>
      </c>
      <c r="O664" s="493" t="n">
        <v>0</v>
      </c>
      <c r="P664" s="493" t="n">
        <v>0</v>
      </c>
      <c r="Q664" s="493" t="n">
        <v>0</v>
      </c>
      <c r="R664" s="493" t="n">
        <v>0</v>
      </c>
      <c r="S664" s="493" t="n">
        <v>0</v>
      </c>
      <c r="T664" s="493" t="n">
        <v>0</v>
      </c>
      <c r="U664" s="493" t="n">
        <v>0</v>
      </c>
      <c r="V664" s="493" t="n">
        <v>0</v>
      </c>
      <c r="W664" s="493" t="n">
        <v>0</v>
      </c>
      <c r="X664" s="493" t="n">
        <v>0</v>
      </c>
      <c r="Y664" s="493" t="n">
        <v>0</v>
      </c>
      <c r="Z664" s="493" t="n">
        <v>0</v>
      </c>
      <c r="AA664" s="493" t="n">
        <v>0</v>
      </c>
      <c r="AB664" s="493" t="n">
        <v>0</v>
      </c>
      <c r="AC664" s="493" t="n">
        <v>0</v>
      </c>
      <c r="AD664" s="493" t="n">
        <v>0</v>
      </c>
      <c r="AE664" s="493" t="n">
        <v>0</v>
      </c>
      <c r="AF664" s="493" t="n">
        <v>0</v>
      </c>
      <c r="AG664" s="493" t="n">
        <v>0</v>
      </c>
      <c r="AH664" s="493" t="n">
        <v>0</v>
      </c>
      <c r="AI664" s="493" t="n">
        <v>0</v>
      </c>
      <c r="AJ664" s="493" t="n">
        <v>0</v>
      </c>
      <c r="AK664" s="493" t="n">
        <v>0</v>
      </c>
      <c r="AL664" s="493" t="n">
        <v>0</v>
      </c>
      <c r="AM664" s="493" t="n">
        <v>0</v>
      </c>
      <c r="AN664" s="493" t="n">
        <v>0</v>
      </c>
      <c r="AO664" s="493" t="n">
        <v>0</v>
      </c>
      <c r="AP664" s="493" t="n">
        <v>0</v>
      </c>
      <c r="AQ664" s="493" t="n">
        <v>0</v>
      </c>
      <c r="AR664" s="493" t="n">
        <v>0</v>
      </c>
      <c r="AS664" s="493" t="n">
        <v>0</v>
      </c>
      <c r="AT664" s="493" t="n">
        <v>0</v>
      </c>
      <c r="AU664" s="493" t="n">
        <v>0</v>
      </c>
      <c r="AV664" s="493" t="n">
        <v>0</v>
      </c>
      <c r="AW664" s="493" t="n">
        <v>0</v>
      </c>
      <c r="AX664" s="493" t="n">
        <v>0</v>
      </c>
      <c r="AY664" s="493" t="n">
        <v>0</v>
      </c>
      <c r="AZ664" s="493" t="n">
        <v>0</v>
      </c>
      <c r="BA664" s="493" t="n">
        <v>0</v>
      </c>
      <c r="BB664" s="493" t="n">
        <v>0</v>
      </c>
      <c r="BC664" s="493" t="n">
        <v>0</v>
      </c>
      <c r="BD664" s="493" t="n">
        <v>0</v>
      </c>
      <c r="BE664" s="493" t="n">
        <v>0</v>
      </c>
      <c r="BF664" s="493" t="n">
        <v>0</v>
      </c>
      <c r="BG664" s="493" t="n">
        <v>0</v>
      </c>
      <c r="BH664" s="493" t="n">
        <v>0</v>
      </c>
      <c r="BI664" s="493" t="n">
        <v>0</v>
      </c>
      <c r="BJ664" s="493" t="n">
        <v>0</v>
      </c>
      <c r="BK664" s="493" t="n">
        <v>675</v>
      </c>
      <c r="BL664" s="493" t="n">
        <v>0</v>
      </c>
      <c r="BM664" s="493" t="n">
        <v>341.05</v>
      </c>
      <c r="BN664" s="493" t="n">
        <v>121.2</v>
      </c>
      <c r="BO664" s="493" t="n">
        <v>546.9</v>
      </c>
      <c r="BP664" s="493" t="n">
        <v>2349.9</v>
      </c>
      <c r="BQ664" s="493" t="n">
        <v>4856.94</v>
      </c>
      <c r="BR664" s="493" t="n">
        <v>5786.87</v>
      </c>
      <c r="BS664" s="493" t="n">
        <v>3828</v>
      </c>
      <c r="BT664" s="493" t="n">
        <v>3212.84</v>
      </c>
      <c r="BU664" s="493" t="n">
        <v>5059.8</v>
      </c>
      <c r="BV664" s="493" t="n">
        <v>3674.88</v>
      </c>
      <c r="BW664" s="493" t="n">
        <v>6580.43</v>
      </c>
    </row>
    <row r="665">
      <c r="A665" t="inlineStr">
        <is>
          <t>[C9C] ANGIOTENSIN-II 길항제 (단일)</t>
        </is>
      </c>
      <c r="B665" t="inlineStr">
        <is>
          <t>대웅바이오</t>
        </is>
      </c>
      <c r="C665" t="inlineStr">
        <is>
          <t>카나덴</t>
        </is>
      </c>
      <c r="D665" t="inlineStr">
        <is>
          <t>대웅바이오</t>
        </is>
      </c>
      <c r="E665" t="inlineStr">
        <is>
          <t>fimasartan potassium trihydrate ( as fimasartan potassium)</t>
        </is>
      </c>
      <c r="F665" t="inlineStr">
        <is>
          <t>의원</t>
        </is>
      </c>
      <c r="G665" t="inlineStr">
        <is>
          <t>Generic</t>
        </is>
      </c>
      <c r="H665" s="493" t="n">
        <v>0</v>
      </c>
      <c r="I665" s="493" t="n">
        <v>0</v>
      </c>
      <c r="J665" s="493" t="n">
        <v>0</v>
      </c>
      <c r="K665" s="493" t="n">
        <v>0</v>
      </c>
      <c r="L665" s="493" t="n">
        <v>0</v>
      </c>
      <c r="M665" s="493" t="n">
        <v>0</v>
      </c>
      <c r="N665" s="493" t="n">
        <v>0</v>
      </c>
      <c r="O665" s="493" t="n">
        <v>0</v>
      </c>
      <c r="P665" s="493" t="n">
        <v>0</v>
      </c>
      <c r="Q665" s="493" t="n">
        <v>0</v>
      </c>
      <c r="R665" s="493" t="n">
        <v>0</v>
      </c>
      <c r="S665" s="493" t="n">
        <v>0</v>
      </c>
      <c r="T665" s="493" t="n">
        <v>0</v>
      </c>
      <c r="U665" s="493" t="n">
        <v>0</v>
      </c>
      <c r="V665" s="493" t="n">
        <v>0</v>
      </c>
      <c r="W665" s="493" t="n">
        <v>0</v>
      </c>
      <c r="X665" s="493" t="n">
        <v>0</v>
      </c>
      <c r="Y665" s="493" t="n">
        <v>0</v>
      </c>
      <c r="Z665" s="493" t="n">
        <v>0</v>
      </c>
      <c r="AA665" s="493" t="n">
        <v>0</v>
      </c>
      <c r="AB665" s="493" t="n">
        <v>0</v>
      </c>
      <c r="AC665" s="493" t="n">
        <v>0</v>
      </c>
      <c r="AD665" s="493" t="n">
        <v>0</v>
      </c>
      <c r="AE665" s="493" t="n">
        <v>0</v>
      </c>
      <c r="AF665" s="493" t="n">
        <v>0</v>
      </c>
      <c r="AG665" s="493" t="n">
        <v>0</v>
      </c>
      <c r="AH665" s="493" t="n">
        <v>0</v>
      </c>
      <c r="AI665" s="493" t="n">
        <v>0</v>
      </c>
      <c r="AJ665" s="493" t="n">
        <v>0</v>
      </c>
      <c r="AK665" s="493" t="n">
        <v>0</v>
      </c>
      <c r="AL665" s="493" t="n">
        <v>0</v>
      </c>
      <c r="AM665" s="493" t="n">
        <v>0</v>
      </c>
      <c r="AN665" s="493" t="n">
        <v>0</v>
      </c>
      <c r="AO665" s="493" t="n">
        <v>0</v>
      </c>
      <c r="AP665" s="493" t="n">
        <v>0</v>
      </c>
      <c r="AQ665" s="493" t="n">
        <v>0</v>
      </c>
      <c r="AR665" s="493" t="n">
        <v>0</v>
      </c>
      <c r="AS665" s="493" t="n">
        <v>0</v>
      </c>
      <c r="AT665" s="493" t="n">
        <v>0</v>
      </c>
      <c r="AU665" s="493" t="n">
        <v>0</v>
      </c>
      <c r="AV665" s="493" t="n">
        <v>0</v>
      </c>
      <c r="AW665" s="493" t="n">
        <v>0</v>
      </c>
      <c r="AX665" s="493" t="n">
        <v>0</v>
      </c>
      <c r="AY665" s="493" t="n">
        <v>0</v>
      </c>
      <c r="AZ665" s="493" t="n">
        <v>0</v>
      </c>
      <c r="BA665" s="493" t="n">
        <v>0</v>
      </c>
      <c r="BB665" s="493" t="n">
        <v>0</v>
      </c>
      <c r="BC665" s="493" t="n">
        <v>0</v>
      </c>
      <c r="BD665" s="493" t="n">
        <v>0</v>
      </c>
      <c r="BE665" s="493" t="n">
        <v>0</v>
      </c>
      <c r="BF665" s="493" t="n">
        <v>0</v>
      </c>
      <c r="BG665" s="493" t="n">
        <v>0</v>
      </c>
      <c r="BH665" s="493" t="n">
        <v>0</v>
      </c>
      <c r="BI665" s="493" t="n">
        <v>0</v>
      </c>
      <c r="BJ665" s="493" t="n">
        <v>0</v>
      </c>
      <c r="BK665" s="493" t="n">
        <v>2904.6</v>
      </c>
      <c r="BL665" s="493" t="n">
        <v>5053.8</v>
      </c>
      <c r="BM665" s="493" t="n">
        <v>5028.9</v>
      </c>
      <c r="BN665" s="493" t="n">
        <v>4336</v>
      </c>
      <c r="BO665" s="493" t="n">
        <v>6538.4</v>
      </c>
      <c r="BP665" s="493" t="n">
        <v>7183.4</v>
      </c>
      <c r="BQ665" s="493" t="n">
        <v>7999.74</v>
      </c>
      <c r="BR665" s="493" t="n">
        <v>18021.02</v>
      </c>
      <c r="BS665" s="493" t="n">
        <v>17812.1</v>
      </c>
      <c r="BT665" s="493" t="n">
        <v>17651.91</v>
      </c>
      <c r="BU665" s="493" t="n">
        <v>17446.14</v>
      </c>
      <c r="BV665" s="493" t="n">
        <v>17086.2</v>
      </c>
      <c r="BW665" s="493" t="n">
        <v>20253.34</v>
      </c>
    </row>
    <row r="666">
      <c r="A666" t="inlineStr">
        <is>
          <t>[C9C] ANGIOTENSIN-II 길항제 (단일)</t>
        </is>
      </c>
      <c r="B666" t="inlineStr">
        <is>
          <t>대웅바이오</t>
        </is>
      </c>
      <c r="C666" t="inlineStr">
        <is>
          <t>카나덴</t>
        </is>
      </c>
      <c r="D666" t="inlineStr">
        <is>
          <t>대웅바이오</t>
        </is>
      </c>
      <c r="E666" t="inlineStr">
        <is>
          <t>fimasartan potassium trihydrate ( as fimasartan potassium)</t>
        </is>
      </c>
      <c r="F666" t="inlineStr">
        <is>
          <t>보건소</t>
        </is>
      </c>
      <c r="G666" t="inlineStr">
        <is>
          <t>Generic</t>
        </is>
      </c>
      <c r="H666" s="493" t="n">
        <v>0</v>
      </c>
      <c r="I666" s="493" t="n">
        <v>0</v>
      </c>
      <c r="J666" s="493" t="n">
        <v>0</v>
      </c>
      <c r="K666" s="493" t="n">
        <v>0</v>
      </c>
      <c r="L666" s="493" t="n">
        <v>0</v>
      </c>
      <c r="M666" s="493" t="n">
        <v>0</v>
      </c>
      <c r="N666" s="493" t="n">
        <v>0</v>
      </c>
      <c r="O666" s="493" t="n">
        <v>0</v>
      </c>
      <c r="P666" s="493" t="n">
        <v>0</v>
      </c>
      <c r="Q666" s="493" t="n">
        <v>0</v>
      </c>
      <c r="R666" s="493" t="n">
        <v>0</v>
      </c>
      <c r="S666" s="493" t="n">
        <v>0</v>
      </c>
      <c r="T666" s="493" t="n">
        <v>0</v>
      </c>
      <c r="U666" s="493" t="n">
        <v>0</v>
      </c>
      <c r="V666" s="493" t="n">
        <v>0</v>
      </c>
      <c r="W666" s="493" t="n">
        <v>0</v>
      </c>
      <c r="X666" s="493" t="n">
        <v>0</v>
      </c>
      <c r="Y666" s="493" t="n">
        <v>0</v>
      </c>
      <c r="Z666" s="493" t="n">
        <v>0</v>
      </c>
      <c r="AA666" s="493" t="n">
        <v>0</v>
      </c>
      <c r="AB666" s="493" t="n">
        <v>0</v>
      </c>
      <c r="AC666" s="493" t="n">
        <v>0</v>
      </c>
      <c r="AD666" s="493" t="n">
        <v>0</v>
      </c>
      <c r="AE666" s="493" t="n">
        <v>0</v>
      </c>
      <c r="AF666" s="493" t="n">
        <v>0</v>
      </c>
      <c r="AG666" s="493" t="n">
        <v>0</v>
      </c>
      <c r="AH666" s="493" t="n">
        <v>0</v>
      </c>
      <c r="AI666" s="493" t="n">
        <v>0</v>
      </c>
      <c r="AJ666" s="493" t="n">
        <v>0</v>
      </c>
      <c r="AK666" s="493" t="n">
        <v>0</v>
      </c>
      <c r="AL666" s="493" t="n">
        <v>0</v>
      </c>
      <c r="AM666" s="493" t="n">
        <v>0</v>
      </c>
      <c r="AN666" s="493" t="n">
        <v>0</v>
      </c>
      <c r="AO666" s="493" t="n">
        <v>0</v>
      </c>
      <c r="AP666" s="493" t="n">
        <v>0</v>
      </c>
      <c r="AQ666" s="493" t="n">
        <v>0</v>
      </c>
      <c r="AR666" s="493" t="n">
        <v>0</v>
      </c>
      <c r="AS666" s="493" t="n">
        <v>0</v>
      </c>
      <c r="AT666" s="493" t="n">
        <v>0</v>
      </c>
      <c r="AU666" s="493" t="n">
        <v>0</v>
      </c>
      <c r="AV666" s="493" t="n">
        <v>0</v>
      </c>
      <c r="AW666" s="493" t="n">
        <v>0</v>
      </c>
      <c r="AX666" s="493" t="n">
        <v>0</v>
      </c>
      <c r="AY666" s="493" t="n">
        <v>0</v>
      </c>
      <c r="AZ666" s="493" t="n">
        <v>0</v>
      </c>
      <c r="BA666" s="493" t="n">
        <v>0</v>
      </c>
      <c r="BB666" s="493" t="n">
        <v>0</v>
      </c>
      <c r="BC666" s="493" t="n">
        <v>0</v>
      </c>
      <c r="BD666" s="493" t="n">
        <v>0</v>
      </c>
      <c r="BE666" s="493" t="n">
        <v>0</v>
      </c>
      <c r="BF666" s="493" t="n">
        <v>0</v>
      </c>
      <c r="BG666" s="493" t="n">
        <v>0</v>
      </c>
      <c r="BH666" s="493" t="n">
        <v>0</v>
      </c>
      <c r="BI666" s="493" t="n">
        <v>0</v>
      </c>
      <c r="BJ666" s="493" t="n">
        <v>0</v>
      </c>
      <c r="BK666" s="493" t="n">
        <v>0</v>
      </c>
      <c r="BL666" s="493" t="n">
        <v>0</v>
      </c>
      <c r="BM666" s="493" t="n">
        <v>0</v>
      </c>
      <c r="BN666" s="493" t="n">
        <v>0</v>
      </c>
      <c r="BO666" s="493" t="n">
        <v>0</v>
      </c>
      <c r="BP666" s="493" t="n">
        <v>0</v>
      </c>
      <c r="BQ666" s="493" t="n">
        <v>1080.9</v>
      </c>
      <c r="BR666" s="493" t="n">
        <v>0</v>
      </c>
      <c r="BS666" s="493" t="n">
        <v>0</v>
      </c>
      <c r="BT666" s="493" t="n">
        <v>0</v>
      </c>
      <c r="BU666" s="493" t="n">
        <v>0</v>
      </c>
      <c r="BV666" s="493" t="n">
        <v>0</v>
      </c>
      <c r="BW666" s="493" t="n">
        <v>0</v>
      </c>
    </row>
    <row r="667">
      <c r="A667" t="inlineStr">
        <is>
          <t>[C9C] ANGIOTENSIN-II 길항제 (단일)</t>
        </is>
      </c>
      <c r="B667" t="inlineStr">
        <is>
          <t>대웅바이오</t>
        </is>
      </c>
      <c r="C667" t="inlineStr">
        <is>
          <t>카나덴</t>
        </is>
      </c>
      <c r="D667" t="inlineStr">
        <is>
          <t>대웅바이오</t>
        </is>
      </c>
      <c r="E667" t="inlineStr">
        <is>
          <t>fimasartan potassium trihydrate ( as fimasartan potassium)</t>
        </is>
      </c>
      <c r="F667" t="inlineStr">
        <is>
          <t>기타(치과의원, 치과병원 등)</t>
        </is>
      </c>
      <c r="G667" t="inlineStr">
        <is>
          <t>Generic</t>
        </is>
      </c>
      <c r="H667" s="493" t="n">
        <v>0</v>
      </c>
      <c r="I667" s="493" t="n">
        <v>0</v>
      </c>
      <c r="J667" s="493" t="n">
        <v>0</v>
      </c>
      <c r="K667" s="493" t="n">
        <v>0</v>
      </c>
      <c r="L667" s="493" t="n">
        <v>0</v>
      </c>
      <c r="M667" s="493" t="n">
        <v>0</v>
      </c>
      <c r="N667" s="493" t="n">
        <v>0</v>
      </c>
      <c r="O667" s="493" t="n">
        <v>0</v>
      </c>
      <c r="P667" s="493" t="n">
        <v>0</v>
      </c>
      <c r="Q667" s="493" t="n">
        <v>0</v>
      </c>
      <c r="R667" s="493" t="n">
        <v>0</v>
      </c>
      <c r="S667" s="493" t="n">
        <v>0</v>
      </c>
      <c r="T667" s="493" t="n">
        <v>0</v>
      </c>
      <c r="U667" s="493" t="n">
        <v>0</v>
      </c>
      <c r="V667" s="493" t="n">
        <v>0</v>
      </c>
      <c r="W667" s="493" t="n">
        <v>0</v>
      </c>
      <c r="X667" s="493" t="n">
        <v>0</v>
      </c>
      <c r="Y667" s="493" t="n">
        <v>0</v>
      </c>
      <c r="Z667" s="493" t="n">
        <v>0</v>
      </c>
      <c r="AA667" s="493" t="n">
        <v>0</v>
      </c>
      <c r="AB667" s="493" t="n">
        <v>0</v>
      </c>
      <c r="AC667" s="493" t="n">
        <v>0</v>
      </c>
      <c r="AD667" s="493" t="n">
        <v>0</v>
      </c>
      <c r="AE667" s="493" t="n">
        <v>0</v>
      </c>
      <c r="AF667" s="493" t="n">
        <v>0</v>
      </c>
      <c r="AG667" s="493" t="n">
        <v>0</v>
      </c>
      <c r="AH667" s="493" t="n">
        <v>0</v>
      </c>
      <c r="AI667" s="493" t="n">
        <v>0</v>
      </c>
      <c r="AJ667" s="493" t="n">
        <v>0</v>
      </c>
      <c r="AK667" s="493" t="n">
        <v>0</v>
      </c>
      <c r="AL667" s="493" t="n">
        <v>0</v>
      </c>
      <c r="AM667" s="493" t="n">
        <v>0</v>
      </c>
      <c r="AN667" s="493" t="n">
        <v>0</v>
      </c>
      <c r="AO667" s="493" t="n">
        <v>0</v>
      </c>
      <c r="AP667" s="493" t="n">
        <v>0</v>
      </c>
      <c r="AQ667" s="493" t="n">
        <v>0</v>
      </c>
      <c r="AR667" s="493" t="n">
        <v>0</v>
      </c>
      <c r="AS667" s="493" t="n">
        <v>0</v>
      </c>
      <c r="AT667" s="493" t="n">
        <v>0</v>
      </c>
      <c r="AU667" s="493" t="n">
        <v>0</v>
      </c>
      <c r="AV667" s="493" t="n">
        <v>0</v>
      </c>
      <c r="AW667" s="493" t="n">
        <v>0</v>
      </c>
      <c r="AX667" s="493" t="n">
        <v>0</v>
      </c>
      <c r="AY667" s="493" t="n">
        <v>0</v>
      </c>
      <c r="AZ667" s="493" t="n">
        <v>0</v>
      </c>
      <c r="BA667" s="493" t="n">
        <v>0</v>
      </c>
      <c r="BB667" s="493" t="n">
        <v>0</v>
      </c>
      <c r="BC667" s="493" t="n">
        <v>0</v>
      </c>
      <c r="BD667" s="493" t="n">
        <v>0</v>
      </c>
      <c r="BE667" s="493" t="n">
        <v>0</v>
      </c>
      <c r="BF667" s="493" t="n">
        <v>0</v>
      </c>
      <c r="BG667" s="493" t="n">
        <v>0</v>
      </c>
      <c r="BH667" s="493" t="n">
        <v>0</v>
      </c>
      <c r="BI667" s="493" t="n">
        <v>0</v>
      </c>
      <c r="BJ667" s="493" t="n">
        <v>0</v>
      </c>
      <c r="BK667" s="493" t="n">
        <v>0</v>
      </c>
      <c r="BL667" s="493" t="n">
        <v>0</v>
      </c>
      <c r="BM667" s="493" t="n">
        <v>0</v>
      </c>
      <c r="BN667" s="493" t="n">
        <v>0</v>
      </c>
      <c r="BO667" s="493" t="n">
        <v>0</v>
      </c>
      <c r="BP667" s="493" t="n">
        <v>0</v>
      </c>
      <c r="BQ667" s="493" t="n">
        <v>0</v>
      </c>
      <c r="BR667" s="493" t="n">
        <v>0</v>
      </c>
      <c r="BS667" s="493" t="n">
        <v>0</v>
      </c>
      <c r="BT667" s="493" t="n">
        <v>258</v>
      </c>
      <c r="BU667" s="493" t="n">
        <v>0</v>
      </c>
      <c r="BV667" s="493" t="n">
        <v>0</v>
      </c>
      <c r="BW667" s="493" t="n">
        <v>0</v>
      </c>
    </row>
    <row r="668">
      <c r="A668" t="inlineStr">
        <is>
          <t>[C9C] ANGIOTENSIN-II 길항제 (단일)</t>
        </is>
      </c>
      <c r="B668" t="inlineStr">
        <is>
          <t>대웅바이오</t>
        </is>
      </c>
      <c r="C668" t="inlineStr">
        <is>
          <t>칸데칸</t>
        </is>
      </c>
      <c r="D668" t="inlineStr">
        <is>
          <t>대웅바이오</t>
        </is>
      </c>
      <c r="E668" t="inlineStr">
        <is>
          <t>candesartan cilexetil</t>
        </is>
      </c>
      <c r="F668" t="inlineStr">
        <is>
          <t>상급종합병원</t>
        </is>
      </c>
      <c r="G668" t="inlineStr">
        <is>
          <t>Generic</t>
        </is>
      </c>
      <c r="H668" s="493" t="n">
        <v>0</v>
      </c>
      <c r="I668" s="493" t="n">
        <v>0</v>
      </c>
      <c r="J668" s="493" t="n">
        <v>0</v>
      </c>
      <c r="K668" s="493" t="n">
        <v>0</v>
      </c>
      <c r="L668" s="493" t="n">
        <v>0</v>
      </c>
      <c r="M668" s="493" t="n">
        <v>0</v>
      </c>
      <c r="N668" s="493" t="n">
        <v>0</v>
      </c>
      <c r="O668" s="493" t="n">
        <v>0</v>
      </c>
      <c r="P668" s="493" t="n">
        <v>0</v>
      </c>
      <c r="Q668" s="493" t="n">
        <v>0</v>
      </c>
      <c r="R668" s="493" t="n">
        <v>0</v>
      </c>
      <c r="S668" s="493" t="n">
        <v>0</v>
      </c>
      <c r="T668" s="493" t="n">
        <v>0</v>
      </c>
      <c r="U668" s="493" t="n">
        <v>0</v>
      </c>
      <c r="V668" s="493" t="n">
        <v>5000.62</v>
      </c>
      <c r="W668" s="493" t="n">
        <v>2608.35</v>
      </c>
      <c r="X668" s="493" t="n">
        <v>6762.78</v>
      </c>
      <c r="Y668" s="493" t="n">
        <v>15193.27</v>
      </c>
      <c r="Z668" s="493" t="n">
        <v>32030.65</v>
      </c>
      <c r="AA668" s="493" t="n">
        <v>32621.64</v>
      </c>
      <c r="AB668" s="493" t="n">
        <v>37708.45</v>
      </c>
      <c r="AC668" s="493" t="n">
        <v>28330.68</v>
      </c>
      <c r="AD668" s="493" t="n">
        <v>39084.76</v>
      </c>
      <c r="AE668" s="493" t="n">
        <v>63974.75</v>
      </c>
      <c r="AF668" s="493" t="n">
        <v>43983.72</v>
      </c>
      <c r="AG668" s="493" t="n">
        <v>51800.42</v>
      </c>
      <c r="AH668" s="493" t="n">
        <v>55283.83</v>
      </c>
      <c r="AI668" s="493" t="n">
        <v>49480.16</v>
      </c>
      <c r="AJ668" s="493" t="n">
        <v>51505.46</v>
      </c>
      <c r="AK668" s="493" t="n">
        <v>50569.14</v>
      </c>
      <c r="AL668" s="493" t="n">
        <v>32346.22</v>
      </c>
      <c r="AM668" s="493" t="n">
        <v>69491.81</v>
      </c>
      <c r="AN668" s="493" t="n">
        <v>50381.24</v>
      </c>
      <c r="AO668" s="493" t="n">
        <v>54465.09</v>
      </c>
      <c r="AP668" s="493" t="n">
        <v>57115.83</v>
      </c>
      <c r="AQ668" s="493" t="n">
        <v>35373.2</v>
      </c>
      <c r="AR668" s="493" t="n">
        <v>112542.82</v>
      </c>
      <c r="AS668" s="493" t="n">
        <v>102899.97</v>
      </c>
      <c r="AT668" s="493" t="n">
        <v>140488.6</v>
      </c>
      <c r="AU668" s="493" t="n">
        <v>108192.19</v>
      </c>
      <c r="AV668" s="493" t="n">
        <v>107846.79</v>
      </c>
      <c r="AW668" s="493" t="n">
        <v>98279.52</v>
      </c>
      <c r="AX668" s="493" t="n">
        <v>119595.56</v>
      </c>
      <c r="AY668" s="493" t="n">
        <v>111179.82</v>
      </c>
      <c r="AZ668" s="493" t="n">
        <v>103067.21</v>
      </c>
      <c r="BA668" s="493" t="n">
        <v>115227.54</v>
      </c>
      <c r="BB668" s="493" t="n">
        <v>128719.23</v>
      </c>
      <c r="BC668" s="493" t="n">
        <v>124834.37</v>
      </c>
      <c r="BD668" s="493" t="n">
        <v>98296.36</v>
      </c>
      <c r="BE668" s="493" t="n">
        <v>123566.93</v>
      </c>
      <c r="BF668" s="493" t="n">
        <v>102364.69</v>
      </c>
      <c r="BG668" s="493" t="n">
        <v>118132.24</v>
      </c>
      <c r="BH668" s="493" t="n">
        <v>110830.4</v>
      </c>
      <c r="BI668" s="493" t="n">
        <v>107354.32</v>
      </c>
      <c r="BJ668" s="493" t="n">
        <v>122705.15</v>
      </c>
      <c r="BK668" s="493" t="n">
        <v>103501.55</v>
      </c>
      <c r="BL668" s="493" t="n">
        <v>123180.67</v>
      </c>
      <c r="BM668" s="493" t="n">
        <v>110535.41</v>
      </c>
      <c r="BN668" s="493" t="n">
        <v>129725.34</v>
      </c>
      <c r="BO668" s="493" t="n">
        <v>128202.26</v>
      </c>
      <c r="BP668" s="493" t="n">
        <v>121535.32</v>
      </c>
      <c r="BQ668" s="493" t="n">
        <v>108233.42</v>
      </c>
      <c r="BR668" s="493" t="n">
        <v>157405.43</v>
      </c>
      <c r="BS668" s="493" t="n">
        <v>145210.22</v>
      </c>
      <c r="BT668" s="493" t="n">
        <v>116124.56</v>
      </c>
      <c r="BU668" s="493" t="n">
        <v>126589.13</v>
      </c>
      <c r="BV668" s="493" t="n">
        <v>178903.18</v>
      </c>
      <c r="BW668" s="493" t="n">
        <v>132890.85</v>
      </c>
    </row>
    <row r="669">
      <c r="A669" t="inlineStr">
        <is>
          <t>[C9C] ANGIOTENSIN-II 길항제 (단일)</t>
        </is>
      </c>
      <c r="B669" t="inlineStr">
        <is>
          <t>대웅바이오</t>
        </is>
      </c>
      <c r="C669" t="inlineStr">
        <is>
          <t>칸데칸</t>
        </is>
      </c>
      <c r="D669" t="inlineStr">
        <is>
          <t>대웅바이오</t>
        </is>
      </c>
      <c r="E669" t="inlineStr">
        <is>
          <t>candesartan cilexetil</t>
        </is>
      </c>
      <c r="F669" t="inlineStr">
        <is>
          <t>종합병원</t>
        </is>
      </c>
      <c r="G669" t="inlineStr">
        <is>
          <t>Generic</t>
        </is>
      </c>
      <c r="H669" s="493" t="n">
        <v>5624</v>
      </c>
      <c r="I669" s="493" t="n">
        <v>7056</v>
      </c>
      <c r="J669" s="493" t="n">
        <v>14613.18</v>
      </c>
      <c r="K669" s="493" t="n">
        <v>18036</v>
      </c>
      <c r="L669" s="493" t="n">
        <v>15381.84</v>
      </c>
      <c r="M669" s="493" t="n">
        <v>19927.76</v>
      </c>
      <c r="N669" s="493" t="n">
        <v>26600.44</v>
      </c>
      <c r="O669" s="493" t="n">
        <v>23041.46</v>
      </c>
      <c r="P669" s="493" t="n">
        <v>19270.5</v>
      </c>
      <c r="Q669" s="493" t="n">
        <v>23269.86</v>
      </c>
      <c r="R669" s="493" t="n">
        <v>24782.66</v>
      </c>
      <c r="S669" s="493" t="n">
        <v>24158.32</v>
      </c>
      <c r="T669" s="493" t="n">
        <v>31811.6</v>
      </c>
      <c r="U669" s="493" t="n">
        <v>34748.27</v>
      </c>
      <c r="V669" s="493" t="n">
        <v>28645.8</v>
      </c>
      <c r="W669" s="493" t="n">
        <v>32348.25</v>
      </c>
      <c r="X669" s="493" t="n">
        <v>33591.38</v>
      </c>
      <c r="Y669" s="493" t="n">
        <v>39154.45</v>
      </c>
      <c r="Z669" s="493" t="n">
        <v>32325.6</v>
      </c>
      <c r="AA669" s="493" t="n">
        <v>38269.86</v>
      </c>
      <c r="AB669" s="493" t="n">
        <v>53887.75</v>
      </c>
      <c r="AC669" s="493" t="n">
        <v>64989.55</v>
      </c>
      <c r="AD669" s="493" t="n">
        <v>67925.60000000001</v>
      </c>
      <c r="AE669" s="493" t="n">
        <v>67404.08</v>
      </c>
      <c r="AF669" s="493" t="n">
        <v>89081.24000000001</v>
      </c>
      <c r="AG669" s="493" t="n">
        <v>101076.73</v>
      </c>
      <c r="AH669" s="493" t="n">
        <v>104869.68</v>
      </c>
      <c r="AI669" s="493" t="n">
        <v>106162.82</v>
      </c>
      <c r="AJ669" s="493" t="n">
        <v>100256.83</v>
      </c>
      <c r="AK669" s="493" t="n">
        <v>110586.45</v>
      </c>
      <c r="AL669" s="493" t="n">
        <v>124722.13</v>
      </c>
      <c r="AM669" s="493" t="n">
        <v>132061.12</v>
      </c>
      <c r="AN669" s="493" t="n">
        <v>119910.58</v>
      </c>
      <c r="AO669" s="493" t="n">
        <v>144694.84</v>
      </c>
      <c r="AP669" s="493" t="n">
        <v>149342.33</v>
      </c>
      <c r="AQ669" s="493" t="n">
        <v>147753.28</v>
      </c>
      <c r="AR669" s="493" t="n">
        <v>50052.91</v>
      </c>
      <c r="AS669" s="493" t="n">
        <v>54884.19</v>
      </c>
      <c r="AT669" s="493" t="n">
        <v>77938.85000000001</v>
      </c>
      <c r="AU669" s="493" t="n">
        <v>85585.42</v>
      </c>
      <c r="AV669" s="493" t="n">
        <v>56923.97</v>
      </c>
      <c r="AW669" s="493" t="n">
        <v>76290.44</v>
      </c>
      <c r="AX669" s="493" t="n">
        <v>70568.92</v>
      </c>
      <c r="AY669" s="493" t="n">
        <v>66076.56</v>
      </c>
      <c r="AZ669" s="493" t="n">
        <v>85055.52</v>
      </c>
      <c r="BA669" s="493" t="n">
        <v>80828.73</v>
      </c>
      <c r="BB669" s="493" t="n">
        <v>58971.97</v>
      </c>
      <c r="BC669" s="493" t="n">
        <v>79834.85000000001</v>
      </c>
      <c r="BD669" s="493" t="n">
        <v>79596.63</v>
      </c>
      <c r="BE669" s="493" t="n">
        <v>64112.55</v>
      </c>
      <c r="BF669" s="493" t="n">
        <v>85064.08</v>
      </c>
      <c r="BG669" s="493" t="n">
        <v>89785.83</v>
      </c>
      <c r="BH669" s="493" t="n">
        <v>71993.91</v>
      </c>
      <c r="BI669" s="493" t="n">
        <v>72746.69</v>
      </c>
      <c r="BJ669" s="493" t="n">
        <v>69416.34</v>
      </c>
      <c r="BK669" s="493" t="n">
        <v>74509.60000000001</v>
      </c>
      <c r="BL669" s="493" t="n">
        <v>100234.37</v>
      </c>
      <c r="BM669" s="493" t="n">
        <v>79652.86</v>
      </c>
      <c r="BN669" s="493" t="n">
        <v>60736.28</v>
      </c>
      <c r="BO669" s="493" t="n">
        <v>84008.99000000001</v>
      </c>
      <c r="BP669" s="493" t="n">
        <v>68778.19</v>
      </c>
      <c r="BQ669" s="493" t="n">
        <v>59071.83</v>
      </c>
      <c r="BR669" s="493" t="n">
        <v>77777.39</v>
      </c>
      <c r="BS669" s="493" t="n">
        <v>78993.07000000001</v>
      </c>
      <c r="BT669" s="493" t="n">
        <v>63542.35</v>
      </c>
      <c r="BU669" s="493" t="n">
        <v>75859.17999999999</v>
      </c>
      <c r="BV669" s="493" t="n">
        <v>76727.03</v>
      </c>
      <c r="BW669" s="493" t="n">
        <v>67853.28999999999</v>
      </c>
    </row>
    <row r="670">
      <c r="A670" t="inlineStr">
        <is>
          <t>[C9C] ANGIOTENSIN-II 길항제 (단일)</t>
        </is>
      </c>
      <c r="B670" t="inlineStr">
        <is>
          <t>대웅바이오</t>
        </is>
      </c>
      <c r="C670" t="inlineStr">
        <is>
          <t>칸데칸</t>
        </is>
      </c>
      <c r="D670" t="inlineStr">
        <is>
          <t>대웅바이오</t>
        </is>
      </c>
      <c r="E670" t="inlineStr">
        <is>
          <t>candesartan cilexetil</t>
        </is>
      </c>
      <c r="F670" t="inlineStr">
        <is>
          <t>병원</t>
        </is>
      </c>
      <c r="G670" t="inlineStr">
        <is>
          <t>Generic</t>
        </is>
      </c>
      <c r="H670" s="493" t="n">
        <v>0</v>
      </c>
      <c r="I670" s="493" t="n">
        <v>0</v>
      </c>
      <c r="J670" s="493" t="n">
        <v>0</v>
      </c>
      <c r="K670" s="493" t="n">
        <v>0</v>
      </c>
      <c r="L670" s="493" t="n">
        <v>0</v>
      </c>
      <c r="M670" s="493" t="n">
        <v>0</v>
      </c>
      <c r="N670" s="493" t="n">
        <v>240</v>
      </c>
      <c r="O670" s="493" t="n">
        <v>0</v>
      </c>
      <c r="P670" s="493" t="n">
        <v>68.09999999999999</v>
      </c>
      <c r="Q670" s="493" t="n">
        <v>0</v>
      </c>
      <c r="R670" s="493" t="n">
        <v>0</v>
      </c>
      <c r="S670" s="493" t="n">
        <v>0</v>
      </c>
      <c r="T670" s="493" t="n">
        <v>384</v>
      </c>
      <c r="U670" s="493" t="n">
        <v>120</v>
      </c>
      <c r="V670" s="493" t="n">
        <v>257.4</v>
      </c>
      <c r="W670" s="493" t="n">
        <v>264</v>
      </c>
      <c r="X670" s="493" t="n">
        <v>4156.2</v>
      </c>
      <c r="Y670" s="493" t="n">
        <v>7240.76</v>
      </c>
      <c r="Z670" s="493" t="n">
        <v>8432.360000000001</v>
      </c>
      <c r="AA670" s="493" t="n">
        <v>6268.8</v>
      </c>
      <c r="AB670" s="493" t="n">
        <v>8944.07</v>
      </c>
      <c r="AC670" s="493" t="n">
        <v>8078.4</v>
      </c>
      <c r="AD670" s="493" t="n">
        <v>11499.92</v>
      </c>
      <c r="AE670" s="493" t="n">
        <v>7139.74</v>
      </c>
      <c r="AF670" s="493" t="n">
        <v>9122.09</v>
      </c>
      <c r="AG670" s="493" t="n">
        <v>8502.459999999999</v>
      </c>
      <c r="AH670" s="493" t="n">
        <v>10001.1</v>
      </c>
      <c r="AI670" s="493" t="n">
        <v>7457.12</v>
      </c>
      <c r="AJ670" s="493" t="n">
        <v>8828.780000000001</v>
      </c>
      <c r="AK670" s="493" t="n">
        <v>10461.29</v>
      </c>
      <c r="AL670" s="493" t="n">
        <v>10510.66</v>
      </c>
      <c r="AM670" s="493" t="n">
        <v>10160.51</v>
      </c>
      <c r="AN670" s="493" t="n">
        <v>10456.12</v>
      </c>
      <c r="AO670" s="493" t="n">
        <v>13070.55</v>
      </c>
      <c r="AP670" s="493" t="n">
        <v>9314.43</v>
      </c>
      <c r="AQ670" s="493" t="n">
        <v>8429.15</v>
      </c>
      <c r="AR670" s="493" t="n">
        <v>11418.46</v>
      </c>
      <c r="AS670" s="493" t="n">
        <v>12013.67</v>
      </c>
      <c r="AT670" s="493" t="n">
        <v>10063.52</v>
      </c>
      <c r="AU670" s="493" t="n">
        <v>10229.81</v>
      </c>
      <c r="AV670" s="493" t="n">
        <v>13674.51</v>
      </c>
      <c r="AW670" s="493" t="n">
        <v>8501.59</v>
      </c>
      <c r="AX670" s="493" t="n">
        <v>12708.67</v>
      </c>
      <c r="AY670" s="493" t="n">
        <v>13921.34</v>
      </c>
      <c r="AZ670" s="493" t="n">
        <v>11032.22</v>
      </c>
      <c r="BA670" s="493" t="n">
        <v>12847.14</v>
      </c>
      <c r="BB670" s="493" t="n">
        <v>10618.03</v>
      </c>
      <c r="BC670" s="493" t="n">
        <v>13118.42</v>
      </c>
      <c r="BD670" s="493" t="n">
        <v>11704.12</v>
      </c>
      <c r="BE670" s="493" t="n">
        <v>11780.57</v>
      </c>
      <c r="BF670" s="493" t="n">
        <v>13922.41</v>
      </c>
      <c r="BG670" s="493" t="n">
        <v>14717.45</v>
      </c>
      <c r="BH670" s="493" t="n">
        <v>11071.2</v>
      </c>
      <c r="BI670" s="493" t="n">
        <v>13585.44</v>
      </c>
      <c r="BJ670" s="493" t="n">
        <v>11626.1</v>
      </c>
      <c r="BK670" s="493" t="n">
        <v>13328.33</v>
      </c>
      <c r="BL670" s="493" t="n">
        <v>15515.84</v>
      </c>
      <c r="BM670" s="493" t="n">
        <v>15723.78</v>
      </c>
      <c r="BN670" s="493" t="n">
        <v>19111.64</v>
      </c>
      <c r="BO670" s="493" t="n">
        <v>16529.47</v>
      </c>
      <c r="BP670" s="493" t="n">
        <v>18319.27</v>
      </c>
      <c r="BQ670" s="493" t="n">
        <v>15767.85</v>
      </c>
      <c r="BR670" s="493" t="n">
        <v>17818.57</v>
      </c>
      <c r="BS670" s="493" t="n">
        <v>15555.08</v>
      </c>
      <c r="BT670" s="493" t="n">
        <v>15100.81</v>
      </c>
      <c r="BU670" s="493" t="n">
        <v>14028.92</v>
      </c>
      <c r="BV670" s="493" t="n">
        <v>12977.48</v>
      </c>
      <c r="BW670" s="493" t="n">
        <v>13059.62</v>
      </c>
    </row>
    <row r="671">
      <c r="A671" t="inlineStr">
        <is>
          <t>[C9C] ANGIOTENSIN-II 길항제 (단일)</t>
        </is>
      </c>
      <c r="B671" t="inlineStr">
        <is>
          <t>대웅바이오</t>
        </is>
      </c>
      <c r="C671" t="inlineStr">
        <is>
          <t>칸데칸</t>
        </is>
      </c>
      <c r="D671" t="inlineStr">
        <is>
          <t>대웅바이오</t>
        </is>
      </c>
      <c r="E671" t="inlineStr">
        <is>
          <t>candesartan cilexetil</t>
        </is>
      </c>
      <c r="F671" t="inlineStr">
        <is>
          <t>의원</t>
        </is>
      </c>
      <c r="G671" t="inlineStr">
        <is>
          <t>Generic</t>
        </is>
      </c>
      <c r="H671" s="493" t="n">
        <v>3134.71</v>
      </c>
      <c r="I671" s="493" t="n">
        <v>3562</v>
      </c>
      <c r="J671" s="493" t="n">
        <v>4454.06</v>
      </c>
      <c r="K671" s="493" t="n">
        <v>4832.14</v>
      </c>
      <c r="L671" s="493" t="n">
        <v>6219.91</v>
      </c>
      <c r="M671" s="493" t="n">
        <v>5745.58</v>
      </c>
      <c r="N671" s="493" t="n">
        <v>7283.84</v>
      </c>
      <c r="O671" s="493" t="n">
        <v>8176.64</v>
      </c>
      <c r="P671" s="493" t="n">
        <v>8972.08</v>
      </c>
      <c r="Q671" s="493" t="n">
        <v>9109.93</v>
      </c>
      <c r="R671" s="493" t="n">
        <v>14240.02</v>
      </c>
      <c r="S671" s="493" t="n">
        <v>21649.54</v>
      </c>
      <c r="T671" s="493" t="n">
        <v>27364.73</v>
      </c>
      <c r="U671" s="493" t="n">
        <v>31687.7</v>
      </c>
      <c r="V671" s="493" t="n">
        <v>28252.82</v>
      </c>
      <c r="W671" s="493" t="n">
        <v>33222.07</v>
      </c>
      <c r="X671" s="493" t="n">
        <v>36705.95</v>
      </c>
      <c r="Y671" s="493" t="n">
        <v>36331.77</v>
      </c>
      <c r="Z671" s="493" t="n">
        <v>39341.11</v>
      </c>
      <c r="AA671" s="493" t="n">
        <v>46157.89</v>
      </c>
      <c r="AB671" s="493" t="n">
        <v>46962.14</v>
      </c>
      <c r="AC671" s="493" t="n">
        <v>50701.04</v>
      </c>
      <c r="AD671" s="493" t="n">
        <v>54718.04</v>
      </c>
      <c r="AE671" s="493" t="n">
        <v>49439.69</v>
      </c>
      <c r="AF671" s="493" t="n">
        <v>49715.83</v>
      </c>
      <c r="AG671" s="493" t="n">
        <v>60597.66</v>
      </c>
      <c r="AH671" s="493" t="n">
        <v>56729.38</v>
      </c>
      <c r="AI671" s="493" t="n">
        <v>50350.28</v>
      </c>
      <c r="AJ671" s="493" t="n">
        <v>70924.91</v>
      </c>
      <c r="AK671" s="493" t="n">
        <v>67429.42</v>
      </c>
      <c r="AL671" s="493" t="n">
        <v>68303.22</v>
      </c>
      <c r="AM671" s="493" t="n">
        <v>70884.85000000001</v>
      </c>
      <c r="AN671" s="493" t="n">
        <v>72139.63</v>
      </c>
      <c r="AO671" s="493" t="n">
        <v>76739.10000000001</v>
      </c>
      <c r="AP671" s="493" t="n">
        <v>80620.52</v>
      </c>
      <c r="AQ671" s="493" t="n">
        <v>81291.87</v>
      </c>
      <c r="AR671" s="493" t="n">
        <v>93267.17</v>
      </c>
      <c r="AS671" s="493" t="n">
        <v>82268.09</v>
      </c>
      <c r="AT671" s="493" t="n">
        <v>94233.81</v>
      </c>
      <c r="AU671" s="493" t="n">
        <v>102018.06</v>
      </c>
      <c r="AV671" s="493" t="n">
        <v>107017.24</v>
      </c>
      <c r="AW671" s="493" t="n">
        <v>90965.33</v>
      </c>
      <c r="AX671" s="493" t="n">
        <v>107757.46</v>
      </c>
      <c r="AY671" s="493" t="n">
        <v>106305.75</v>
      </c>
      <c r="AZ671" s="493" t="n">
        <v>133619.47</v>
      </c>
      <c r="BA671" s="493" t="n">
        <v>143988.86</v>
      </c>
      <c r="BB671" s="493" t="n">
        <v>141429.39</v>
      </c>
      <c r="BC671" s="493" t="n">
        <v>121075.79</v>
      </c>
      <c r="BD671" s="493" t="n">
        <v>138714.57</v>
      </c>
      <c r="BE671" s="493" t="n">
        <v>138620.66</v>
      </c>
      <c r="BF671" s="493" t="n">
        <v>142900.95</v>
      </c>
      <c r="BG671" s="493" t="n">
        <v>148466.31</v>
      </c>
      <c r="BH671" s="493" t="n">
        <v>152021.95</v>
      </c>
      <c r="BI671" s="493" t="n">
        <v>147920.11</v>
      </c>
      <c r="BJ671" s="493" t="n">
        <v>155662.22</v>
      </c>
      <c r="BK671" s="493" t="n">
        <v>143716.17</v>
      </c>
      <c r="BL671" s="493" t="n">
        <v>172583.6</v>
      </c>
      <c r="BM671" s="493" t="n">
        <v>168824.9</v>
      </c>
      <c r="BN671" s="493" t="n">
        <v>149658.68</v>
      </c>
      <c r="BO671" s="493" t="n">
        <v>170914.89</v>
      </c>
      <c r="BP671" s="493" t="n">
        <v>167631.46</v>
      </c>
      <c r="BQ671" s="493" t="n">
        <v>144619.06</v>
      </c>
      <c r="BR671" s="493" t="n">
        <v>161482.73</v>
      </c>
      <c r="BS671" s="493" t="n">
        <v>164794.73</v>
      </c>
      <c r="BT671" s="493" t="n">
        <v>160944.73</v>
      </c>
      <c r="BU671" s="493" t="n">
        <v>157367.42</v>
      </c>
      <c r="BV671" s="493" t="n">
        <v>170463.06</v>
      </c>
      <c r="BW671" s="493" t="n">
        <v>159597.32</v>
      </c>
    </row>
    <row r="672">
      <c r="A672" t="inlineStr">
        <is>
          <t>[C9C] ANGIOTENSIN-II 길항제 (단일)</t>
        </is>
      </c>
      <c r="B672" t="inlineStr">
        <is>
          <t>대웅바이오</t>
        </is>
      </c>
      <c r="C672" t="inlineStr">
        <is>
          <t>칸데칸</t>
        </is>
      </c>
      <c r="D672" t="inlineStr">
        <is>
          <t>대웅바이오</t>
        </is>
      </c>
      <c r="E672" t="inlineStr">
        <is>
          <t>candesartan cilexetil</t>
        </is>
      </c>
      <c r="F672" t="inlineStr">
        <is>
          <t>보건소</t>
        </is>
      </c>
      <c r="G672" t="inlineStr">
        <is>
          <t>Generic</t>
        </is>
      </c>
      <c r="H672" s="493" t="n">
        <v>0</v>
      </c>
      <c r="I672" s="493" t="n">
        <v>0</v>
      </c>
      <c r="J672" s="493" t="n">
        <v>0</v>
      </c>
      <c r="K672" s="493" t="n">
        <v>0</v>
      </c>
      <c r="L672" s="493" t="n">
        <v>0</v>
      </c>
      <c r="M672" s="493" t="n">
        <v>0</v>
      </c>
      <c r="N672" s="493" t="n">
        <v>0</v>
      </c>
      <c r="O672" s="493" t="n">
        <v>0</v>
      </c>
      <c r="P672" s="493" t="n">
        <v>0</v>
      </c>
      <c r="Q672" s="493" t="n">
        <v>0</v>
      </c>
      <c r="R672" s="493" t="n">
        <v>0</v>
      </c>
      <c r="S672" s="493" t="n">
        <v>0</v>
      </c>
      <c r="T672" s="493" t="n">
        <v>0</v>
      </c>
      <c r="U672" s="493" t="n">
        <v>0</v>
      </c>
      <c r="V672" s="493" t="n">
        <v>0</v>
      </c>
      <c r="W672" s="493" t="n">
        <v>0</v>
      </c>
      <c r="X672" s="493" t="n">
        <v>0</v>
      </c>
      <c r="Y672" s="493" t="n">
        <v>0</v>
      </c>
      <c r="Z672" s="493" t="n">
        <v>0</v>
      </c>
      <c r="AA672" s="493" t="n">
        <v>0</v>
      </c>
      <c r="AB672" s="493" t="n">
        <v>0</v>
      </c>
      <c r="AC672" s="493" t="n">
        <v>0</v>
      </c>
      <c r="AD672" s="493" t="n">
        <v>0</v>
      </c>
      <c r="AE672" s="493" t="n">
        <v>0</v>
      </c>
      <c r="AF672" s="493" t="n">
        <v>0</v>
      </c>
      <c r="AG672" s="493" t="n">
        <v>0</v>
      </c>
      <c r="AH672" s="493" t="n">
        <v>0</v>
      </c>
      <c r="AI672" s="493" t="n">
        <v>0</v>
      </c>
      <c r="AJ672" s="493" t="n">
        <v>1432.35</v>
      </c>
      <c r="AK672" s="493" t="n">
        <v>0</v>
      </c>
      <c r="AL672" s="493" t="n">
        <v>0</v>
      </c>
      <c r="AM672" s="493" t="n">
        <v>0</v>
      </c>
      <c r="AN672" s="493" t="n">
        <v>0</v>
      </c>
      <c r="AO672" s="493" t="n">
        <v>750.6</v>
      </c>
      <c r="AP672" s="493" t="n">
        <v>0</v>
      </c>
      <c r="AQ672" s="493" t="n">
        <v>257.4</v>
      </c>
      <c r="AR672" s="493" t="n">
        <v>0</v>
      </c>
      <c r="AS672" s="493" t="n">
        <v>0</v>
      </c>
      <c r="AT672" s="493" t="n">
        <v>0</v>
      </c>
      <c r="AU672" s="493" t="n">
        <v>632.4</v>
      </c>
      <c r="AV672" s="493" t="n">
        <v>691.2</v>
      </c>
      <c r="AW672" s="493" t="n">
        <v>743.4</v>
      </c>
      <c r="AX672" s="493" t="n">
        <v>6.66</v>
      </c>
      <c r="AY672" s="493" t="n">
        <v>0</v>
      </c>
      <c r="AZ672" s="493" t="n">
        <v>1288.2</v>
      </c>
      <c r="BA672" s="493" t="n">
        <v>0</v>
      </c>
      <c r="BB672" s="493" t="n">
        <v>1686.3</v>
      </c>
      <c r="BC672" s="493" t="n">
        <v>990</v>
      </c>
      <c r="BD672" s="493" t="n">
        <v>0</v>
      </c>
      <c r="BE672" s="493" t="n">
        <v>0</v>
      </c>
      <c r="BF672" s="493" t="n">
        <v>1273.2</v>
      </c>
      <c r="BG672" s="493" t="n">
        <v>0</v>
      </c>
      <c r="BH672" s="493" t="n">
        <v>2631</v>
      </c>
      <c r="BI672" s="493" t="n">
        <v>0</v>
      </c>
      <c r="BJ672" s="493" t="n">
        <v>1433.4</v>
      </c>
      <c r="BK672" s="493" t="n">
        <v>0</v>
      </c>
      <c r="BL672" s="493" t="n">
        <v>1757.7</v>
      </c>
      <c r="BM672" s="493" t="n">
        <v>0</v>
      </c>
      <c r="BN672" s="493" t="n">
        <v>1531.2</v>
      </c>
      <c r="BO672" s="493" t="n">
        <v>0</v>
      </c>
      <c r="BP672" s="493" t="n">
        <v>1058.4</v>
      </c>
      <c r="BQ672" s="493" t="n">
        <v>18.3</v>
      </c>
      <c r="BR672" s="493" t="n">
        <v>9066.6</v>
      </c>
      <c r="BS672" s="493" t="n">
        <v>0</v>
      </c>
      <c r="BT672" s="493" t="n">
        <v>0</v>
      </c>
      <c r="BU672" s="493" t="n">
        <v>0</v>
      </c>
      <c r="BV672" s="493" t="n">
        <v>0</v>
      </c>
      <c r="BW672" s="493" t="n">
        <v>0</v>
      </c>
    </row>
    <row r="673">
      <c r="A673" t="inlineStr">
        <is>
          <t>[C9C] ANGIOTENSIN-II 길항제 (단일)</t>
        </is>
      </c>
      <c r="B673" t="inlineStr">
        <is>
          <t>대웅바이오</t>
        </is>
      </c>
      <c r="C673" t="inlineStr">
        <is>
          <t>칸데칸</t>
        </is>
      </c>
      <c r="D673" t="inlineStr">
        <is>
          <t>대웅바이오</t>
        </is>
      </c>
      <c r="E673" t="inlineStr">
        <is>
          <t>candesartan cilexetil</t>
        </is>
      </c>
      <c r="F673" t="inlineStr">
        <is>
          <t>기타(치과의원, 치과병원 등)</t>
        </is>
      </c>
      <c r="G673" t="inlineStr">
        <is>
          <t>Generic</t>
        </is>
      </c>
      <c r="H673" s="493" t="n">
        <v>0</v>
      </c>
      <c r="I673" s="493" t="n">
        <v>0</v>
      </c>
      <c r="J673" s="493" t="n">
        <v>0</v>
      </c>
      <c r="K673" s="493" t="n">
        <v>0</v>
      </c>
      <c r="L673" s="493" t="n">
        <v>0</v>
      </c>
      <c r="M673" s="493" t="n">
        <v>0</v>
      </c>
      <c r="N673" s="493" t="n">
        <v>0</v>
      </c>
      <c r="O673" s="493" t="n">
        <v>0</v>
      </c>
      <c r="P673" s="493" t="n">
        <v>0</v>
      </c>
      <c r="Q673" s="493" t="n">
        <v>0</v>
      </c>
      <c r="R673" s="493" t="n">
        <v>0</v>
      </c>
      <c r="S673" s="493" t="n">
        <v>0</v>
      </c>
      <c r="T673" s="493" t="n">
        <v>0</v>
      </c>
      <c r="U673" s="493" t="n">
        <v>0</v>
      </c>
      <c r="V673" s="493" t="n">
        <v>0</v>
      </c>
      <c r="W673" s="493" t="n">
        <v>0</v>
      </c>
      <c r="X673" s="493" t="n">
        <v>0</v>
      </c>
      <c r="Y673" s="493" t="n">
        <v>0</v>
      </c>
      <c r="Z673" s="493" t="n">
        <v>0</v>
      </c>
      <c r="AA673" s="493" t="n">
        <v>0</v>
      </c>
      <c r="AB673" s="493" t="n">
        <v>0</v>
      </c>
      <c r="AC673" s="493" t="n">
        <v>0</v>
      </c>
      <c r="AD673" s="493" t="n">
        <v>0</v>
      </c>
      <c r="AE673" s="493" t="n">
        <v>0</v>
      </c>
      <c r="AF673" s="493" t="n">
        <v>0</v>
      </c>
      <c r="AG673" s="493" t="n">
        <v>0</v>
      </c>
      <c r="AH673" s="493" t="n">
        <v>0</v>
      </c>
      <c r="AI673" s="493" t="n">
        <v>0</v>
      </c>
      <c r="AJ673" s="493" t="n">
        <v>0</v>
      </c>
      <c r="AK673" s="493" t="n">
        <v>0</v>
      </c>
      <c r="AL673" s="493" t="n">
        <v>0</v>
      </c>
      <c r="AM673" s="493" t="n">
        <v>0</v>
      </c>
      <c r="AN673" s="493" t="n">
        <v>0</v>
      </c>
      <c r="AO673" s="493" t="n">
        <v>0</v>
      </c>
      <c r="AP673" s="493" t="n">
        <v>0</v>
      </c>
      <c r="AQ673" s="493" t="n">
        <v>0</v>
      </c>
      <c r="AR673" s="493" t="n">
        <v>0</v>
      </c>
      <c r="AS673" s="493" t="n">
        <v>0</v>
      </c>
      <c r="AT673" s="493" t="n">
        <v>0</v>
      </c>
      <c r="AU673" s="493" t="n">
        <v>0</v>
      </c>
      <c r="AV673" s="493" t="n">
        <v>0</v>
      </c>
      <c r="AW673" s="493" t="n">
        <v>0</v>
      </c>
      <c r="AX673" s="493" t="n">
        <v>0</v>
      </c>
      <c r="AY673" s="493" t="n">
        <v>35.84</v>
      </c>
      <c r="AZ673" s="493" t="n">
        <v>0</v>
      </c>
      <c r="BA673" s="493" t="n">
        <v>0</v>
      </c>
      <c r="BB673" s="493" t="n">
        <v>0</v>
      </c>
      <c r="BC673" s="493" t="n">
        <v>0</v>
      </c>
      <c r="BD673" s="493" t="n">
        <v>0</v>
      </c>
      <c r="BE673" s="493" t="n">
        <v>0</v>
      </c>
      <c r="BF673" s="493" t="n">
        <v>0</v>
      </c>
      <c r="BG673" s="493" t="n">
        <v>153</v>
      </c>
      <c r="BH673" s="493" t="n">
        <v>0</v>
      </c>
      <c r="BI673" s="493" t="n">
        <v>0</v>
      </c>
      <c r="BJ673" s="493" t="n">
        <v>156</v>
      </c>
      <c r="BK673" s="493" t="n">
        <v>0</v>
      </c>
      <c r="BL673" s="493" t="n">
        <v>159</v>
      </c>
      <c r="BM673" s="493" t="n">
        <v>81.90000000000001</v>
      </c>
      <c r="BN673" s="493" t="n">
        <v>0</v>
      </c>
      <c r="BO673" s="493" t="n">
        <v>0</v>
      </c>
      <c r="BP673" s="493" t="n">
        <v>0</v>
      </c>
      <c r="BQ673" s="493" t="n">
        <v>321.6</v>
      </c>
      <c r="BR673" s="493" t="n">
        <v>0</v>
      </c>
      <c r="BS673" s="493" t="n">
        <v>326.4</v>
      </c>
      <c r="BT673" s="493" t="n">
        <v>0</v>
      </c>
      <c r="BU673" s="493" t="n">
        <v>163.8</v>
      </c>
      <c r="BV673" s="493" t="n">
        <v>393</v>
      </c>
      <c r="BW673" s="493" t="n">
        <v>0</v>
      </c>
    </row>
    <row r="674">
      <c r="A674" t="inlineStr">
        <is>
          <t>[C9C] ANGIOTENSIN-II 길항제 (단일)</t>
        </is>
      </c>
      <c r="B674" t="inlineStr">
        <is>
          <t>대웅바이오</t>
        </is>
      </c>
      <c r="C674" t="inlineStr">
        <is>
          <t>텔미베타</t>
        </is>
      </c>
      <c r="D674" t="inlineStr">
        <is>
          <t>대웅바이오</t>
        </is>
      </c>
      <c r="E674" t="inlineStr">
        <is>
          <t>telmisartan</t>
        </is>
      </c>
      <c r="F674" t="inlineStr">
        <is>
          <t>상급종합병원</t>
        </is>
      </c>
      <c r="G674" t="inlineStr">
        <is>
          <t>Generic</t>
        </is>
      </c>
      <c r="H674" s="493" t="n">
        <v>36.36</v>
      </c>
      <c r="I674" s="493" t="n">
        <v>0</v>
      </c>
      <c r="J674" s="493" t="n">
        <v>0</v>
      </c>
      <c r="K674" s="493" t="n">
        <v>0</v>
      </c>
      <c r="L674" s="493" t="n">
        <v>0</v>
      </c>
      <c r="M674" s="493" t="n">
        <v>0</v>
      </c>
      <c r="N674" s="493" t="n">
        <v>0</v>
      </c>
      <c r="O674" s="493" t="n">
        <v>0</v>
      </c>
      <c r="P674" s="493" t="n">
        <v>0</v>
      </c>
      <c r="Q674" s="493" t="n">
        <v>0</v>
      </c>
      <c r="R674" s="493" t="n">
        <v>0</v>
      </c>
      <c r="S674" s="493" t="n">
        <v>0</v>
      </c>
      <c r="T674" s="493" t="n">
        <v>0</v>
      </c>
      <c r="U674" s="493" t="n">
        <v>0</v>
      </c>
      <c r="V674" s="493" t="n">
        <v>0</v>
      </c>
      <c r="W674" s="493" t="n">
        <v>0</v>
      </c>
      <c r="X674" s="493" t="n">
        <v>0</v>
      </c>
      <c r="Y674" s="493" t="n">
        <v>0</v>
      </c>
      <c r="Z674" s="493" t="n">
        <v>0</v>
      </c>
      <c r="AA674" s="493" t="n">
        <v>0</v>
      </c>
      <c r="AB674" s="493" t="n">
        <v>0</v>
      </c>
      <c r="AC674" s="493" t="n">
        <v>0</v>
      </c>
      <c r="AD674" s="493" t="n">
        <v>0</v>
      </c>
      <c r="AE674" s="493" t="n">
        <v>0</v>
      </c>
      <c r="AF674" s="493" t="n">
        <v>0</v>
      </c>
      <c r="AG674" s="493" t="n">
        <v>0</v>
      </c>
      <c r="AH674" s="493" t="n">
        <v>0</v>
      </c>
      <c r="AI674" s="493" t="n">
        <v>0</v>
      </c>
      <c r="AJ674" s="493" t="n">
        <v>1112.4</v>
      </c>
      <c r="AK674" s="493" t="n">
        <v>0</v>
      </c>
      <c r="AL674" s="493" t="n">
        <v>0</v>
      </c>
      <c r="AM674" s="493" t="n">
        <v>0</v>
      </c>
      <c r="AN674" s="493" t="n">
        <v>0</v>
      </c>
      <c r="AO674" s="493" t="n">
        <v>532.8</v>
      </c>
      <c r="AP674" s="493" t="n">
        <v>0</v>
      </c>
      <c r="AQ674" s="493" t="n">
        <v>0</v>
      </c>
      <c r="AR674" s="493" t="n">
        <v>0</v>
      </c>
      <c r="AS674" s="493" t="n">
        <v>166.8</v>
      </c>
      <c r="AT674" s="493" t="n">
        <v>0</v>
      </c>
      <c r="AU674" s="493" t="n">
        <v>0</v>
      </c>
      <c r="AV674" s="493" t="n">
        <v>0</v>
      </c>
      <c r="AW674" s="493" t="n">
        <v>345.66</v>
      </c>
      <c r="AX674" s="493" t="n">
        <v>345.24</v>
      </c>
      <c r="AY674" s="493" t="n">
        <v>1251</v>
      </c>
      <c r="AZ674" s="493" t="n">
        <v>0</v>
      </c>
      <c r="BA674" s="493" t="n">
        <v>0</v>
      </c>
      <c r="BB674" s="493" t="n">
        <v>0</v>
      </c>
      <c r="BC674" s="493" t="n">
        <v>0</v>
      </c>
      <c r="BD674" s="493" t="n">
        <v>0</v>
      </c>
      <c r="BE674" s="493" t="n">
        <v>532.8</v>
      </c>
      <c r="BF674" s="493" t="n">
        <v>0</v>
      </c>
      <c r="BG674" s="493" t="n">
        <v>0</v>
      </c>
      <c r="BH674" s="493" t="n">
        <v>0</v>
      </c>
      <c r="BI674" s="493" t="n">
        <v>0</v>
      </c>
      <c r="BJ674" s="493" t="n">
        <v>0</v>
      </c>
      <c r="BK674" s="493" t="n">
        <v>123.9</v>
      </c>
      <c r="BL674" s="493" t="n">
        <v>0</v>
      </c>
      <c r="BM674" s="493" t="n">
        <v>0</v>
      </c>
      <c r="BN674" s="493" t="n">
        <v>399.42</v>
      </c>
      <c r="BO674" s="493" t="n">
        <v>0</v>
      </c>
      <c r="BP674" s="493" t="n">
        <v>0</v>
      </c>
      <c r="BQ674" s="493" t="n">
        <v>0</v>
      </c>
      <c r="BR674" s="493" t="n">
        <v>0</v>
      </c>
      <c r="BS674" s="493" t="n">
        <v>0</v>
      </c>
      <c r="BT674" s="493" t="n">
        <v>0</v>
      </c>
      <c r="BU674" s="493" t="n">
        <v>0</v>
      </c>
      <c r="BV674" s="493" t="n">
        <v>0</v>
      </c>
      <c r="BW674" s="493" t="n">
        <v>1638.75</v>
      </c>
    </row>
    <row r="675">
      <c r="A675" t="inlineStr">
        <is>
          <t>[C9C] ANGIOTENSIN-II 길항제 (단일)</t>
        </is>
      </c>
      <c r="B675" t="inlineStr">
        <is>
          <t>대웅바이오</t>
        </is>
      </c>
      <c r="C675" t="inlineStr">
        <is>
          <t>텔미베타</t>
        </is>
      </c>
      <c r="D675" t="inlineStr">
        <is>
          <t>대웅바이오</t>
        </is>
      </c>
      <c r="E675" t="inlineStr">
        <is>
          <t>telmisartan</t>
        </is>
      </c>
      <c r="F675" t="inlineStr">
        <is>
          <t>종합병원</t>
        </is>
      </c>
      <c r="G675" t="inlineStr">
        <is>
          <t>Generic</t>
        </is>
      </c>
      <c r="H675" s="493" t="n">
        <v>0</v>
      </c>
      <c r="I675" s="493" t="n">
        <v>239.4</v>
      </c>
      <c r="J675" s="493" t="n">
        <v>233.1</v>
      </c>
      <c r="K675" s="493" t="n">
        <v>240</v>
      </c>
      <c r="L675" s="493" t="n">
        <v>0</v>
      </c>
      <c r="M675" s="493" t="n">
        <v>1812.3</v>
      </c>
      <c r="N675" s="493" t="n">
        <v>8560.879999999999</v>
      </c>
      <c r="O675" s="493" t="n">
        <v>24198.64</v>
      </c>
      <c r="P675" s="493" t="n">
        <v>18033.62</v>
      </c>
      <c r="Q675" s="493" t="n">
        <v>22145.27</v>
      </c>
      <c r="R675" s="493" t="n">
        <v>17153.03</v>
      </c>
      <c r="S675" s="493" t="n">
        <v>26384.5</v>
      </c>
      <c r="T675" s="493" t="n">
        <v>20219.12</v>
      </c>
      <c r="U675" s="493" t="n">
        <v>21528.27</v>
      </c>
      <c r="V675" s="493" t="n">
        <v>29659.9</v>
      </c>
      <c r="W675" s="493" t="n">
        <v>30065.38</v>
      </c>
      <c r="X675" s="493" t="n">
        <v>26674.64</v>
      </c>
      <c r="Y675" s="493" t="n">
        <v>24304.76</v>
      </c>
      <c r="Z675" s="493" t="n">
        <v>29163.82</v>
      </c>
      <c r="AA675" s="493" t="n">
        <v>16643.2</v>
      </c>
      <c r="AB675" s="493" t="n">
        <v>22536.83</v>
      </c>
      <c r="AC675" s="493" t="n">
        <v>26524</v>
      </c>
      <c r="AD675" s="493" t="n">
        <v>20083.85</v>
      </c>
      <c r="AE675" s="493" t="n">
        <v>34120.47</v>
      </c>
      <c r="AF675" s="493" t="n">
        <v>39122.67</v>
      </c>
      <c r="AG675" s="493" t="n">
        <v>25128.47</v>
      </c>
      <c r="AH675" s="493" t="n">
        <v>37785.25</v>
      </c>
      <c r="AI675" s="493" t="n">
        <v>38155.49</v>
      </c>
      <c r="AJ675" s="493" t="n">
        <v>29000.95</v>
      </c>
      <c r="AK675" s="493" t="n">
        <v>30793.9</v>
      </c>
      <c r="AL675" s="493" t="n">
        <v>39788.98</v>
      </c>
      <c r="AM675" s="493" t="n">
        <v>32951.77</v>
      </c>
      <c r="AN675" s="493" t="n">
        <v>29849.91</v>
      </c>
      <c r="AO675" s="493" t="n">
        <v>32365.28</v>
      </c>
      <c r="AP675" s="493" t="n">
        <v>30354.55</v>
      </c>
      <c r="AQ675" s="493" t="n">
        <v>31740.14</v>
      </c>
      <c r="AR675" s="493" t="n">
        <v>28887.44</v>
      </c>
      <c r="AS675" s="493" t="n">
        <v>20505.62</v>
      </c>
      <c r="AT675" s="493" t="n">
        <v>28798.63</v>
      </c>
      <c r="AU675" s="493" t="n">
        <v>25045.28</v>
      </c>
      <c r="AV675" s="493" t="n">
        <v>25855.98</v>
      </c>
      <c r="AW675" s="493" t="n">
        <v>31566.72</v>
      </c>
      <c r="AX675" s="493" t="n">
        <v>34364.73</v>
      </c>
      <c r="AY675" s="493" t="n">
        <v>29976.67</v>
      </c>
      <c r="AZ675" s="493" t="n">
        <v>36476.85</v>
      </c>
      <c r="BA675" s="493" t="n">
        <v>38866.02</v>
      </c>
      <c r="BB675" s="493" t="n">
        <v>30609.69</v>
      </c>
      <c r="BC675" s="493" t="n">
        <v>41316.78</v>
      </c>
      <c r="BD675" s="493" t="n">
        <v>41663.02</v>
      </c>
      <c r="BE675" s="493" t="n">
        <v>44877.46</v>
      </c>
      <c r="BF675" s="493" t="n">
        <v>33771.4</v>
      </c>
      <c r="BG675" s="493" t="n">
        <v>47627.9</v>
      </c>
      <c r="BH675" s="493" t="n">
        <v>30661.05</v>
      </c>
      <c r="BI675" s="493" t="n">
        <v>39148.51</v>
      </c>
      <c r="BJ675" s="493" t="n">
        <v>46309.31</v>
      </c>
      <c r="BK675" s="493" t="n">
        <v>63293.63</v>
      </c>
      <c r="BL675" s="493" t="n">
        <v>53710.13</v>
      </c>
      <c r="BM675" s="493" t="n">
        <v>60406.65</v>
      </c>
      <c r="BN675" s="493" t="n">
        <v>54799.47</v>
      </c>
      <c r="BO675" s="493" t="n">
        <v>70676.73</v>
      </c>
      <c r="BP675" s="493" t="n">
        <v>57002.6</v>
      </c>
      <c r="BQ675" s="493" t="n">
        <v>42307.4</v>
      </c>
      <c r="BR675" s="493" t="n">
        <v>63790.24</v>
      </c>
      <c r="BS675" s="493" t="n">
        <v>78515.82000000001</v>
      </c>
      <c r="BT675" s="493" t="n">
        <v>73742.19</v>
      </c>
      <c r="BU675" s="493" t="n">
        <v>74482.61</v>
      </c>
      <c r="BV675" s="493" t="n">
        <v>73122.81</v>
      </c>
      <c r="BW675" s="493" t="n">
        <v>91377.12</v>
      </c>
    </row>
    <row r="676">
      <c r="A676" t="inlineStr">
        <is>
          <t>[C9C] ANGIOTENSIN-II 길항제 (단일)</t>
        </is>
      </c>
      <c r="B676" t="inlineStr">
        <is>
          <t>대웅바이오</t>
        </is>
      </c>
      <c r="C676" t="inlineStr">
        <is>
          <t>텔미베타</t>
        </is>
      </c>
      <c r="D676" t="inlineStr">
        <is>
          <t>대웅바이오</t>
        </is>
      </c>
      <c r="E676" t="inlineStr">
        <is>
          <t>telmisartan</t>
        </is>
      </c>
      <c r="F676" t="inlineStr">
        <is>
          <t>병원</t>
        </is>
      </c>
      <c r="G676" t="inlineStr">
        <is>
          <t>Generic</t>
        </is>
      </c>
      <c r="H676" s="493" t="n">
        <v>1936.41</v>
      </c>
      <c r="I676" s="493" t="n">
        <v>3440.83</v>
      </c>
      <c r="J676" s="493" t="n">
        <v>1936.42</v>
      </c>
      <c r="K676" s="493" t="n">
        <v>3467.72</v>
      </c>
      <c r="L676" s="493" t="n">
        <v>3730.12</v>
      </c>
      <c r="M676" s="493" t="n">
        <v>8212.450000000001</v>
      </c>
      <c r="N676" s="493" t="n">
        <v>6730.87</v>
      </c>
      <c r="O676" s="493" t="n">
        <v>6561.68</v>
      </c>
      <c r="P676" s="493" t="n">
        <v>5150.7</v>
      </c>
      <c r="Q676" s="493" t="n">
        <v>6153.6</v>
      </c>
      <c r="R676" s="493" t="n">
        <v>5034.48</v>
      </c>
      <c r="S676" s="493" t="n">
        <v>13532.86</v>
      </c>
      <c r="T676" s="493" t="n">
        <v>11789.35</v>
      </c>
      <c r="U676" s="493" t="n">
        <v>9320.610000000001</v>
      </c>
      <c r="V676" s="493" t="n">
        <v>8221.969999999999</v>
      </c>
      <c r="W676" s="493" t="n">
        <v>7632.67</v>
      </c>
      <c r="X676" s="493" t="n">
        <v>11123.16</v>
      </c>
      <c r="Y676" s="493" t="n">
        <v>10369.15</v>
      </c>
      <c r="Z676" s="493" t="n">
        <v>10843.06</v>
      </c>
      <c r="AA676" s="493" t="n">
        <v>10257.97</v>
      </c>
      <c r="AB676" s="493" t="n">
        <v>11587.1</v>
      </c>
      <c r="AC676" s="493" t="n">
        <v>11387.5</v>
      </c>
      <c r="AD676" s="493" t="n">
        <v>11182.01</v>
      </c>
      <c r="AE676" s="493" t="n">
        <v>11361.75</v>
      </c>
      <c r="AF676" s="493" t="n">
        <v>12201.81</v>
      </c>
      <c r="AG676" s="493" t="n">
        <v>10806.4</v>
      </c>
      <c r="AH676" s="493" t="n">
        <v>14511.23</v>
      </c>
      <c r="AI676" s="493" t="n">
        <v>18434.83</v>
      </c>
      <c r="AJ676" s="493" t="n">
        <v>19199.42</v>
      </c>
      <c r="AK676" s="493" t="n">
        <v>24149.19</v>
      </c>
      <c r="AL676" s="493" t="n">
        <v>18823.23</v>
      </c>
      <c r="AM676" s="493" t="n">
        <v>21337.99</v>
      </c>
      <c r="AN676" s="493" t="n">
        <v>20398.87</v>
      </c>
      <c r="AO676" s="493" t="n">
        <v>23282.23</v>
      </c>
      <c r="AP676" s="493" t="n">
        <v>22716.36</v>
      </c>
      <c r="AQ676" s="493" t="n">
        <v>26401.64</v>
      </c>
      <c r="AR676" s="493" t="n">
        <v>20565.34</v>
      </c>
      <c r="AS676" s="493" t="n">
        <v>24373.84</v>
      </c>
      <c r="AT676" s="493" t="n">
        <v>18118.19</v>
      </c>
      <c r="AU676" s="493" t="n">
        <v>26077.23</v>
      </c>
      <c r="AV676" s="493" t="n">
        <v>23895.27</v>
      </c>
      <c r="AW676" s="493" t="n">
        <v>22531.1</v>
      </c>
      <c r="AX676" s="493" t="n">
        <v>24431.2</v>
      </c>
      <c r="AY676" s="493" t="n">
        <v>22446.14</v>
      </c>
      <c r="AZ676" s="493" t="n">
        <v>22835.47</v>
      </c>
      <c r="BA676" s="493" t="n">
        <v>23390.63</v>
      </c>
      <c r="BB676" s="493" t="n">
        <v>22536.63</v>
      </c>
      <c r="BC676" s="493" t="n">
        <v>20959.2</v>
      </c>
      <c r="BD676" s="493" t="n">
        <v>17367.7</v>
      </c>
      <c r="BE676" s="493" t="n">
        <v>27616.44</v>
      </c>
      <c r="BF676" s="493" t="n">
        <v>19122.78</v>
      </c>
      <c r="BG676" s="493" t="n">
        <v>23358.63</v>
      </c>
      <c r="BH676" s="493" t="n">
        <v>25683.35</v>
      </c>
      <c r="BI676" s="493" t="n">
        <v>21215.82</v>
      </c>
      <c r="BJ676" s="493" t="n">
        <v>18868.77</v>
      </c>
      <c r="BK676" s="493" t="n">
        <v>22639.41</v>
      </c>
      <c r="BL676" s="493" t="n">
        <v>25733.03</v>
      </c>
      <c r="BM676" s="493" t="n">
        <v>23577.91</v>
      </c>
      <c r="BN676" s="493" t="n">
        <v>27106.59</v>
      </c>
      <c r="BO676" s="493" t="n">
        <v>26986.12</v>
      </c>
      <c r="BP676" s="493" t="n">
        <v>28952.9</v>
      </c>
      <c r="BQ676" s="493" t="n">
        <v>26068.04</v>
      </c>
      <c r="BR676" s="493" t="n">
        <v>26984.74</v>
      </c>
      <c r="BS676" s="493" t="n">
        <v>23529.67</v>
      </c>
      <c r="BT676" s="493" t="n">
        <v>24497.34</v>
      </c>
      <c r="BU676" s="493" t="n">
        <v>22260.61</v>
      </c>
      <c r="BV676" s="493" t="n">
        <v>27862.91</v>
      </c>
      <c r="BW676" s="493" t="n">
        <v>26059.1</v>
      </c>
    </row>
    <row r="677">
      <c r="A677" t="inlineStr">
        <is>
          <t>[C9C] ANGIOTENSIN-II 길항제 (단일)</t>
        </is>
      </c>
      <c r="B677" t="inlineStr">
        <is>
          <t>대웅바이오</t>
        </is>
      </c>
      <c r="C677" t="inlineStr">
        <is>
          <t>텔미베타</t>
        </is>
      </c>
      <c r="D677" t="inlineStr">
        <is>
          <t>대웅바이오</t>
        </is>
      </c>
      <c r="E677" t="inlineStr">
        <is>
          <t>telmisartan</t>
        </is>
      </c>
      <c r="F677" t="inlineStr">
        <is>
          <t>의원</t>
        </is>
      </c>
      <c r="G677" t="inlineStr">
        <is>
          <t>Generic</t>
        </is>
      </c>
      <c r="H677" s="493" t="n">
        <v>59159.35</v>
      </c>
      <c r="I677" s="493" t="n">
        <v>57827.08</v>
      </c>
      <c r="J677" s="493" t="n">
        <v>88709.53999999999</v>
      </c>
      <c r="K677" s="493" t="n">
        <v>83820.09</v>
      </c>
      <c r="L677" s="493" t="n">
        <v>74503.10000000001</v>
      </c>
      <c r="M677" s="493" t="n">
        <v>99254.22</v>
      </c>
      <c r="N677" s="493" t="n">
        <v>107355.55</v>
      </c>
      <c r="O677" s="493" t="n">
        <v>109387.66</v>
      </c>
      <c r="P677" s="493" t="n">
        <v>118014.98</v>
      </c>
      <c r="Q677" s="493" t="n">
        <v>136244.29</v>
      </c>
      <c r="R677" s="493" t="n">
        <v>143807.82</v>
      </c>
      <c r="S677" s="493" t="n">
        <v>334636.01</v>
      </c>
      <c r="T677" s="493" t="n">
        <v>312232.29</v>
      </c>
      <c r="U677" s="493" t="n">
        <v>312627.65</v>
      </c>
      <c r="V677" s="493" t="n">
        <v>346954.82</v>
      </c>
      <c r="W677" s="493" t="n">
        <v>354493.46</v>
      </c>
      <c r="X677" s="493" t="n">
        <v>385215.84</v>
      </c>
      <c r="Y677" s="493" t="n">
        <v>420308.73</v>
      </c>
      <c r="Z677" s="493" t="n">
        <v>434363.94</v>
      </c>
      <c r="AA677" s="493" t="n">
        <v>428887.2</v>
      </c>
      <c r="AB677" s="493" t="n">
        <v>424861.48</v>
      </c>
      <c r="AC677" s="493" t="n">
        <v>469862.26</v>
      </c>
      <c r="AD677" s="493" t="n">
        <v>463599.37</v>
      </c>
      <c r="AE677" s="493" t="n">
        <v>504837.92</v>
      </c>
      <c r="AF677" s="493" t="n">
        <v>470572.63</v>
      </c>
      <c r="AG677" s="493" t="n">
        <v>487197.23</v>
      </c>
      <c r="AH677" s="493" t="n">
        <v>505825.42</v>
      </c>
      <c r="AI677" s="493" t="n">
        <v>489846.3</v>
      </c>
      <c r="AJ677" s="493" t="n">
        <v>527954.73</v>
      </c>
      <c r="AK677" s="493" t="n">
        <v>537300.6899999999</v>
      </c>
      <c r="AL677" s="493" t="n">
        <v>535231.66</v>
      </c>
      <c r="AM677" s="493" t="n">
        <v>571137.49</v>
      </c>
      <c r="AN677" s="493" t="n">
        <v>525520.53</v>
      </c>
      <c r="AO677" s="493" t="n">
        <v>557967.87</v>
      </c>
      <c r="AP677" s="493" t="n">
        <v>544912.99</v>
      </c>
      <c r="AQ677" s="493" t="n">
        <v>566096.1899999999</v>
      </c>
      <c r="AR677" s="493" t="n">
        <v>593976.15</v>
      </c>
      <c r="AS677" s="493" t="n">
        <v>533875.27</v>
      </c>
      <c r="AT677" s="493" t="n">
        <v>560479.26</v>
      </c>
      <c r="AU677" s="493" t="n">
        <v>578049.83</v>
      </c>
      <c r="AV677" s="493" t="n">
        <v>605634.51</v>
      </c>
      <c r="AW677" s="493" t="n">
        <v>558972.01</v>
      </c>
      <c r="AX677" s="493" t="n">
        <v>637271.61</v>
      </c>
      <c r="AY677" s="493" t="n">
        <v>656898.09</v>
      </c>
      <c r="AZ677" s="493" t="n">
        <v>640677.4399999999</v>
      </c>
      <c r="BA677" s="493" t="n">
        <v>682943.71</v>
      </c>
      <c r="BB677" s="493" t="n">
        <v>655476.76</v>
      </c>
      <c r="BC677" s="493" t="n">
        <v>706032.33</v>
      </c>
      <c r="BD677" s="493" t="n">
        <v>640924.22</v>
      </c>
      <c r="BE677" s="493" t="n">
        <v>630273.39</v>
      </c>
      <c r="BF677" s="493" t="n">
        <v>645328.99</v>
      </c>
      <c r="BG677" s="493" t="n">
        <v>699829.58</v>
      </c>
      <c r="BH677" s="493" t="n">
        <v>683463.35</v>
      </c>
      <c r="BI677" s="493" t="n">
        <v>664227.8</v>
      </c>
      <c r="BJ677" s="493" t="n">
        <v>726342.53</v>
      </c>
      <c r="BK677" s="493" t="n">
        <v>685148.87</v>
      </c>
      <c r="BL677" s="493" t="n">
        <v>760769.5699999999</v>
      </c>
      <c r="BM677" s="493" t="n">
        <v>684713.22</v>
      </c>
      <c r="BN677" s="493" t="n">
        <v>710900.5</v>
      </c>
      <c r="BO677" s="493" t="n">
        <v>800536.63</v>
      </c>
      <c r="BP677" s="493" t="n">
        <v>749845.24</v>
      </c>
      <c r="BQ677" s="493" t="n">
        <v>695867.95</v>
      </c>
      <c r="BR677" s="493" t="n">
        <v>786878.98</v>
      </c>
      <c r="BS677" s="493" t="n">
        <v>800848.1</v>
      </c>
      <c r="BT677" s="493" t="n">
        <v>787680.91</v>
      </c>
      <c r="BU677" s="493" t="n">
        <v>793115.1</v>
      </c>
      <c r="BV677" s="493" t="n">
        <v>838025.1899999999</v>
      </c>
      <c r="BW677" s="493" t="n">
        <v>819465.5699999999</v>
      </c>
    </row>
    <row r="678">
      <c r="A678" t="inlineStr">
        <is>
          <t>[C9C] ANGIOTENSIN-II 길항제 (단일)</t>
        </is>
      </c>
      <c r="B678" t="inlineStr">
        <is>
          <t>대웅바이오</t>
        </is>
      </c>
      <c r="C678" t="inlineStr">
        <is>
          <t>텔미베타</t>
        </is>
      </c>
      <c r="D678" t="inlineStr">
        <is>
          <t>대웅바이오</t>
        </is>
      </c>
      <c r="E678" t="inlineStr">
        <is>
          <t>telmisartan</t>
        </is>
      </c>
      <c r="F678" t="inlineStr">
        <is>
          <t>보건소</t>
        </is>
      </c>
      <c r="G678" t="inlineStr">
        <is>
          <t>Generic</t>
        </is>
      </c>
      <c r="H678" s="493" t="n">
        <v>0</v>
      </c>
      <c r="I678" s="493" t="n">
        <v>854.92</v>
      </c>
      <c r="J678" s="493" t="n">
        <v>0</v>
      </c>
      <c r="K678" s="493" t="n">
        <v>0</v>
      </c>
      <c r="L678" s="493" t="n">
        <v>99.59999999999999</v>
      </c>
      <c r="M678" s="493" t="n">
        <v>0</v>
      </c>
      <c r="N678" s="493" t="n">
        <v>0</v>
      </c>
      <c r="O678" s="493" t="n">
        <v>0</v>
      </c>
      <c r="P678" s="493" t="n">
        <v>979.45</v>
      </c>
      <c r="Q678" s="493" t="n">
        <v>2442.6</v>
      </c>
      <c r="R678" s="493" t="n">
        <v>0</v>
      </c>
      <c r="S678" s="493" t="n">
        <v>1461.6</v>
      </c>
      <c r="T678" s="493" t="n">
        <v>0</v>
      </c>
      <c r="U678" s="493" t="n">
        <v>0</v>
      </c>
      <c r="V678" s="493" t="n">
        <v>0</v>
      </c>
      <c r="W678" s="493" t="n">
        <v>890.1</v>
      </c>
      <c r="X678" s="493" t="n">
        <v>844.2</v>
      </c>
      <c r="Y678" s="493" t="n">
        <v>0</v>
      </c>
      <c r="Z678" s="493" t="n">
        <v>1247.4</v>
      </c>
      <c r="AA678" s="493" t="n">
        <v>1245</v>
      </c>
      <c r="AB678" s="493" t="n">
        <v>1613.7</v>
      </c>
      <c r="AC678" s="493" t="n">
        <v>1291.5</v>
      </c>
      <c r="AD678" s="493" t="n">
        <v>1284.3</v>
      </c>
      <c r="AE678" s="493" t="n">
        <v>705.6</v>
      </c>
      <c r="AF678" s="493" t="n">
        <v>5898.3</v>
      </c>
      <c r="AG678" s="493" t="n">
        <v>0</v>
      </c>
      <c r="AH678" s="493" t="n">
        <v>0</v>
      </c>
      <c r="AI678" s="493" t="n">
        <v>4503.6</v>
      </c>
      <c r="AJ678" s="493" t="n">
        <v>204</v>
      </c>
      <c r="AK678" s="493" t="n">
        <v>0</v>
      </c>
      <c r="AL678" s="493" t="n">
        <v>2876.98</v>
      </c>
      <c r="AM678" s="493" t="n">
        <v>4925.16</v>
      </c>
      <c r="AN678" s="493" t="n">
        <v>488.1</v>
      </c>
      <c r="AO678" s="493" t="n">
        <v>2520.2</v>
      </c>
      <c r="AP678" s="493" t="n">
        <v>606.6</v>
      </c>
      <c r="AQ678" s="493" t="n">
        <v>1267.32</v>
      </c>
      <c r="AR678" s="493" t="n">
        <v>2718.3</v>
      </c>
      <c r="AS678" s="493" t="n">
        <v>1234.62</v>
      </c>
      <c r="AT678" s="493" t="n">
        <v>2902.8</v>
      </c>
      <c r="AU678" s="493" t="n">
        <v>3163.83</v>
      </c>
      <c r="AV678" s="493" t="n">
        <v>2182.24</v>
      </c>
      <c r="AW678" s="493" t="n">
        <v>2517.76</v>
      </c>
      <c r="AX678" s="493" t="n">
        <v>3317.24</v>
      </c>
      <c r="AY678" s="493" t="n">
        <v>4008.38</v>
      </c>
      <c r="AZ678" s="493" t="n">
        <v>2624.35</v>
      </c>
      <c r="BA678" s="493" t="n">
        <v>3408.6</v>
      </c>
      <c r="BB678" s="493" t="n">
        <v>5134.2</v>
      </c>
      <c r="BC678" s="493" t="n">
        <v>1851.45</v>
      </c>
      <c r="BD678" s="493" t="n">
        <v>4686.9</v>
      </c>
      <c r="BE678" s="493" t="n">
        <v>4654.5</v>
      </c>
      <c r="BF678" s="493" t="n">
        <v>3720.3</v>
      </c>
      <c r="BG678" s="493" t="n">
        <v>3019.5</v>
      </c>
      <c r="BH678" s="493" t="n">
        <v>3385.5</v>
      </c>
      <c r="BI678" s="493" t="n">
        <v>3910.54</v>
      </c>
      <c r="BJ678" s="493" t="n">
        <v>3180.75</v>
      </c>
      <c r="BK678" s="493" t="n">
        <v>6287.4</v>
      </c>
      <c r="BL678" s="493" t="n">
        <v>3195.9</v>
      </c>
      <c r="BM678" s="493" t="n">
        <v>1855.48</v>
      </c>
      <c r="BN678" s="493" t="n">
        <v>7239.9</v>
      </c>
      <c r="BO678" s="493" t="n">
        <v>7119.3</v>
      </c>
      <c r="BP678" s="493" t="n">
        <v>84</v>
      </c>
      <c r="BQ678" s="493" t="n">
        <v>3546.9</v>
      </c>
      <c r="BR678" s="493" t="n">
        <v>6487.5</v>
      </c>
      <c r="BS678" s="493" t="n">
        <v>4184.1</v>
      </c>
      <c r="BT678" s="493" t="n">
        <v>2765.7</v>
      </c>
      <c r="BU678" s="493" t="n">
        <v>6936.6</v>
      </c>
      <c r="BV678" s="493" t="n">
        <v>3065.4</v>
      </c>
      <c r="BW678" s="493" t="n">
        <v>5705.4</v>
      </c>
    </row>
    <row r="679">
      <c r="A679" t="inlineStr">
        <is>
          <t>[C9C] ANGIOTENSIN-II 길항제 (단일)</t>
        </is>
      </c>
      <c r="B679" t="inlineStr">
        <is>
          <t>대웅바이오</t>
        </is>
      </c>
      <c r="C679" t="inlineStr">
        <is>
          <t>텔미베타</t>
        </is>
      </c>
      <c r="D679" t="inlineStr">
        <is>
          <t>대웅바이오</t>
        </is>
      </c>
      <c r="E679" t="inlineStr">
        <is>
          <t>telmisartan</t>
        </is>
      </c>
      <c r="F679" t="inlineStr">
        <is>
          <t>기타(치과의원, 치과병원 등)</t>
        </is>
      </c>
      <c r="G679" t="inlineStr">
        <is>
          <t>Generic</t>
        </is>
      </c>
      <c r="H679" s="493" t="n">
        <v>0</v>
      </c>
      <c r="I679" s="493" t="n">
        <v>0</v>
      </c>
      <c r="J679" s="493" t="n">
        <v>0</v>
      </c>
      <c r="K679" s="493" t="n">
        <v>0</v>
      </c>
      <c r="L679" s="493" t="n">
        <v>0</v>
      </c>
      <c r="M679" s="493" t="n">
        <v>0</v>
      </c>
      <c r="N679" s="493" t="n">
        <v>0</v>
      </c>
      <c r="O679" s="493" t="n">
        <v>0</v>
      </c>
      <c r="P679" s="493" t="n">
        <v>0</v>
      </c>
      <c r="Q679" s="493" t="n">
        <v>0</v>
      </c>
      <c r="R679" s="493" t="n">
        <v>0</v>
      </c>
      <c r="S679" s="493" t="n">
        <v>0</v>
      </c>
      <c r="T679" s="493" t="n">
        <v>0</v>
      </c>
      <c r="U679" s="493" t="n">
        <v>0</v>
      </c>
      <c r="V679" s="493" t="n">
        <v>0</v>
      </c>
      <c r="W679" s="493" t="n">
        <v>0</v>
      </c>
      <c r="X679" s="493" t="n">
        <v>0</v>
      </c>
      <c r="Y679" s="493" t="n">
        <v>0</v>
      </c>
      <c r="Z679" s="493" t="n">
        <v>0</v>
      </c>
      <c r="AA679" s="493" t="n">
        <v>0</v>
      </c>
      <c r="AB679" s="493" t="n">
        <v>0</v>
      </c>
      <c r="AC679" s="493" t="n">
        <v>0</v>
      </c>
      <c r="AD679" s="493" t="n">
        <v>0</v>
      </c>
      <c r="AE679" s="493" t="n">
        <v>0</v>
      </c>
      <c r="AF679" s="493" t="n">
        <v>0</v>
      </c>
      <c r="AG679" s="493" t="n">
        <v>0</v>
      </c>
      <c r="AH679" s="493" t="n">
        <v>0</v>
      </c>
      <c r="AI679" s="493" t="n">
        <v>0</v>
      </c>
      <c r="AJ679" s="493" t="n">
        <v>0</v>
      </c>
      <c r="AK679" s="493" t="n">
        <v>0</v>
      </c>
      <c r="AL679" s="493" t="n">
        <v>0</v>
      </c>
      <c r="AM679" s="493" t="n">
        <v>0</v>
      </c>
      <c r="AN679" s="493" t="n">
        <v>0</v>
      </c>
      <c r="AO679" s="493" t="n">
        <v>0</v>
      </c>
      <c r="AP679" s="493" t="n">
        <v>0</v>
      </c>
      <c r="AQ679" s="493" t="n">
        <v>0</v>
      </c>
      <c r="AR679" s="493" t="n">
        <v>0</v>
      </c>
      <c r="AS679" s="493" t="n">
        <v>0</v>
      </c>
      <c r="AT679" s="493" t="n">
        <v>0</v>
      </c>
      <c r="AU679" s="493" t="n">
        <v>0</v>
      </c>
      <c r="AV679" s="493" t="n">
        <v>25.35</v>
      </c>
      <c r="AW679" s="493" t="n">
        <v>0</v>
      </c>
      <c r="AX679" s="493" t="n">
        <v>174.72</v>
      </c>
      <c r="AY679" s="493" t="n">
        <v>263.4</v>
      </c>
      <c r="AZ679" s="493" t="n">
        <v>0</v>
      </c>
      <c r="BA679" s="493" t="n">
        <v>0</v>
      </c>
      <c r="BB679" s="493" t="n">
        <v>130.76</v>
      </c>
      <c r="BC679" s="493" t="n">
        <v>197.19</v>
      </c>
      <c r="BD679" s="493" t="n">
        <v>592.8</v>
      </c>
      <c r="BE679" s="493" t="n">
        <v>0</v>
      </c>
      <c r="BF679" s="493" t="n">
        <v>509.4</v>
      </c>
      <c r="BG679" s="493" t="n">
        <v>245.7</v>
      </c>
      <c r="BH679" s="493" t="n">
        <v>0</v>
      </c>
      <c r="BI679" s="493" t="n">
        <v>576.9</v>
      </c>
      <c r="BJ679" s="493" t="n">
        <v>0</v>
      </c>
      <c r="BK679" s="493" t="n">
        <v>0</v>
      </c>
      <c r="BL679" s="493" t="n">
        <v>0</v>
      </c>
      <c r="BM679" s="493" t="n">
        <v>0</v>
      </c>
      <c r="BN679" s="493" t="n">
        <v>0</v>
      </c>
      <c r="BO679" s="493" t="n">
        <v>0</v>
      </c>
      <c r="BP679" s="493" t="n">
        <v>486</v>
      </c>
      <c r="BQ679" s="493" t="n">
        <v>463</v>
      </c>
      <c r="BR679" s="493" t="n">
        <v>0</v>
      </c>
      <c r="BS679" s="493" t="n">
        <v>0</v>
      </c>
      <c r="BT679" s="493" t="n">
        <v>308.7</v>
      </c>
      <c r="BU679" s="493" t="n">
        <v>0</v>
      </c>
      <c r="BV679" s="493" t="n">
        <v>0</v>
      </c>
      <c r="BW679" s="493" t="n">
        <v>860.4</v>
      </c>
    </row>
    <row r="680">
      <c r="A680" t="inlineStr">
        <is>
          <t>[C9C] ANGIOTENSIN-II 길항제 (단일)</t>
        </is>
      </c>
      <c r="B680" t="inlineStr">
        <is>
          <t>대웅제약</t>
        </is>
      </c>
      <c r="C680" t="inlineStr">
        <is>
          <t>올메텍</t>
        </is>
      </c>
      <c r="D680" t="inlineStr">
        <is>
          <t>대웅제약</t>
        </is>
      </c>
      <c r="E680" t="inlineStr">
        <is>
          <t>olmesartan medoxomil</t>
        </is>
      </c>
      <c r="F680" t="inlineStr">
        <is>
          <t>상급종합병원</t>
        </is>
      </c>
      <c r="G680" t="inlineStr">
        <is>
          <t>Original</t>
        </is>
      </c>
      <c r="H680" s="493" t="n">
        <v>903869.64</v>
      </c>
      <c r="I680" s="493" t="n">
        <v>1021033.44</v>
      </c>
      <c r="J680" s="493" t="n">
        <v>1128006.03</v>
      </c>
      <c r="K680" s="493" t="n">
        <v>1045808.35</v>
      </c>
      <c r="L680" s="493" t="n">
        <v>948809.42</v>
      </c>
      <c r="M680" s="493" t="n">
        <v>1168976.05</v>
      </c>
      <c r="N680" s="493" t="n">
        <v>1087856.09</v>
      </c>
      <c r="O680" s="493" t="n">
        <v>1045980.08</v>
      </c>
      <c r="P680" s="493" t="n">
        <v>996271.71</v>
      </c>
      <c r="Q680" s="493" t="n">
        <v>1059922.47</v>
      </c>
      <c r="R680" s="493" t="n">
        <v>1127245.86</v>
      </c>
      <c r="S680" s="493" t="n">
        <v>1104650.98</v>
      </c>
      <c r="T680" s="493" t="n">
        <v>1082506.72</v>
      </c>
      <c r="U680" s="493" t="n">
        <v>995803.9</v>
      </c>
      <c r="V680" s="493" t="n">
        <v>1096674.91</v>
      </c>
      <c r="W680" s="493" t="n">
        <v>1099351.85</v>
      </c>
      <c r="X680" s="493" t="n">
        <v>1019149.72</v>
      </c>
      <c r="Y680" s="493" t="n">
        <v>1069556.04</v>
      </c>
      <c r="Z680" s="493" t="n">
        <v>1166976.5</v>
      </c>
      <c r="AA680" s="493" t="n">
        <v>1098821.4</v>
      </c>
      <c r="AB680" s="493" t="n">
        <v>944314.83</v>
      </c>
      <c r="AC680" s="493" t="n">
        <v>1133757.25</v>
      </c>
      <c r="AD680" s="493" t="n">
        <v>1134663.26</v>
      </c>
      <c r="AE680" s="493" t="n">
        <v>1154387.07</v>
      </c>
      <c r="AF680" s="493" t="n">
        <v>1156882.8</v>
      </c>
      <c r="AG680" s="493" t="n">
        <v>1093270.6</v>
      </c>
      <c r="AH680" s="493" t="n">
        <v>1119192.73</v>
      </c>
      <c r="AI680" s="493" t="n">
        <v>1103883.75</v>
      </c>
      <c r="AJ680" s="493" t="n">
        <v>1034446.9</v>
      </c>
      <c r="AK680" s="493" t="n">
        <v>1199446.66</v>
      </c>
      <c r="AL680" s="493" t="n">
        <v>1099261.02</v>
      </c>
      <c r="AM680" s="493" t="n">
        <v>1217585.73</v>
      </c>
      <c r="AN680" s="493" t="n">
        <v>1075065.91</v>
      </c>
      <c r="AO680" s="493" t="n">
        <v>1136716.05</v>
      </c>
      <c r="AP680" s="493" t="n">
        <v>1168691.06</v>
      </c>
      <c r="AQ680" s="493" t="n">
        <v>1116432.01</v>
      </c>
      <c r="AR680" s="493" t="n">
        <v>1167220.26</v>
      </c>
      <c r="AS680" s="493" t="n">
        <v>1198809.35</v>
      </c>
      <c r="AT680" s="493" t="n">
        <v>1169364.35</v>
      </c>
      <c r="AU680" s="493" t="n">
        <v>1152732.54</v>
      </c>
      <c r="AV680" s="493" t="n">
        <v>1169232.37</v>
      </c>
      <c r="AW680" s="493" t="n">
        <v>1146644.06</v>
      </c>
      <c r="AX680" s="493" t="n">
        <v>1234273.52</v>
      </c>
      <c r="AY680" s="493" t="n">
        <v>1189454.68</v>
      </c>
      <c r="AZ680" s="493" t="n">
        <v>1117341.39</v>
      </c>
      <c r="BA680" s="493" t="n">
        <v>1245041.38</v>
      </c>
      <c r="BB680" s="493" t="n">
        <v>1221667.41</v>
      </c>
      <c r="BC680" s="493" t="n">
        <v>1292687.04</v>
      </c>
      <c r="BD680" s="493" t="n">
        <v>1153603.84</v>
      </c>
      <c r="BE680" s="493" t="n">
        <v>1263726.54</v>
      </c>
      <c r="BF680" s="493" t="n">
        <v>1203855.32</v>
      </c>
      <c r="BG680" s="493" t="n">
        <v>1305489.02</v>
      </c>
      <c r="BH680" s="493" t="n">
        <v>1192406.25</v>
      </c>
      <c r="BI680" s="493" t="n">
        <v>1130692.85</v>
      </c>
      <c r="BJ680" s="493" t="n">
        <v>1248961.56</v>
      </c>
      <c r="BK680" s="493" t="n">
        <v>1113547.83</v>
      </c>
      <c r="BL680" s="493" t="n">
        <v>1487884.97</v>
      </c>
      <c r="BM680" s="493" t="n">
        <v>1095664.8</v>
      </c>
      <c r="BN680" s="493" t="n">
        <v>1176575.91</v>
      </c>
      <c r="BO680" s="493" t="n">
        <v>1377651.37</v>
      </c>
      <c r="BP680" s="493" t="n">
        <v>1337490.64</v>
      </c>
      <c r="BQ680" s="493" t="n">
        <v>1290533.43</v>
      </c>
      <c r="BR680" s="493" t="n">
        <v>1432470.35</v>
      </c>
      <c r="BS680" s="493" t="n">
        <v>1362690.72</v>
      </c>
      <c r="BT680" s="493" t="n">
        <v>1213444.19</v>
      </c>
      <c r="BU680" s="493" t="n">
        <v>1302653.82</v>
      </c>
      <c r="BV680" s="493" t="n">
        <v>1586345.61</v>
      </c>
      <c r="BW680" s="493" t="n">
        <v>1380665.87</v>
      </c>
    </row>
    <row r="681">
      <c r="A681" t="inlineStr">
        <is>
          <t>[C9C] ANGIOTENSIN-II 길항제 (단일)</t>
        </is>
      </c>
      <c r="B681" t="inlineStr">
        <is>
          <t>대웅제약</t>
        </is>
      </c>
      <c r="C681" t="inlineStr">
        <is>
          <t>올메텍</t>
        </is>
      </c>
      <c r="D681" t="inlineStr">
        <is>
          <t>대웅제약</t>
        </is>
      </c>
      <c r="E681" t="inlineStr">
        <is>
          <t>olmesartan medoxomil</t>
        </is>
      </c>
      <c r="F681" t="inlineStr">
        <is>
          <t>종합병원</t>
        </is>
      </c>
      <c r="G681" t="inlineStr">
        <is>
          <t>Original</t>
        </is>
      </c>
      <c r="H681" s="493" t="n">
        <v>1210399.85</v>
      </c>
      <c r="I681" s="493" t="n">
        <v>1188803.49</v>
      </c>
      <c r="J681" s="493" t="n">
        <v>1357268.43</v>
      </c>
      <c r="K681" s="493" t="n">
        <v>1304935.29</v>
      </c>
      <c r="L681" s="493" t="n">
        <v>1267781.4</v>
      </c>
      <c r="M681" s="493" t="n">
        <v>1426840.32</v>
      </c>
      <c r="N681" s="493" t="n">
        <v>1383279.23</v>
      </c>
      <c r="O681" s="493" t="n">
        <v>1377462.27</v>
      </c>
      <c r="P681" s="493" t="n">
        <v>1346355.86</v>
      </c>
      <c r="Q681" s="493" t="n">
        <v>1386070.34</v>
      </c>
      <c r="R681" s="493" t="n">
        <v>1363105.76</v>
      </c>
      <c r="S681" s="493" t="n">
        <v>1470746.45</v>
      </c>
      <c r="T681" s="493" t="n">
        <v>1405607.82</v>
      </c>
      <c r="U681" s="493" t="n">
        <v>1337134.07</v>
      </c>
      <c r="V681" s="493" t="n">
        <v>1431144.13</v>
      </c>
      <c r="W681" s="493" t="n">
        <v>1464490.78</v>
      </c>
      <c r="X681" s="493" t="n">
        <v>1454708.68</v>
      </c>
      <c r="Y681" s="493" t="n">
        <v>1417713.56</v>
      </c>
      <c r="Z681" s="493" t="n">
        <v>1476950.55</v>
      </c>
      <c r="AA681" s="493" t="n">
        <v>1509353.74</v>
      </c>
      <c r="AB681" s="493" t="n">
        <v>1400364.65</v>
      </c>
      <c r="AC681" s="493" t="n">
        <v>1450739.27</v>
      </c>
      <c r="AD681" s="493" t="n">
        <v>1647389.84</v>
      </c>
      <c r="AE681" s="493" t="n">
        <v>1571787.55</v>
      </c>
      <c r="AF681" s="493" t="n">
        <v>1519589.75</v>
      </c>
      <c r="AG681" s="493" t="n">
        <v>1493798.73</v>
      </c>
      <c r="AH681" s="493" t="n">
        <v>1645384.93</v>
      </c>
      <c r="AI681" s="493" t="n">
        <v>1483842.53</v>
      </c>
      <c r="AJ681" s="493" t="n">
        <v>1571722.57</v>
      </c>
      <c r="AK681" s="493" t="n">
        <v>1618517.04</v>
      </c>
      <c r="AL681" s="493" t="n">
        <v>1517507.65</v>
      </c>
      <c r="AM681" s="493" t="n">
        <v>1547403.5</v>
      </c>
      <c r="AN681" s="493" t="n">
        <v>1511769.24</v>
      </c>
      <c r="AO681" s="493" t="n">
        <v>1584441.63</v>
      </c>
      <c r="AP681" s="493" t="n">
        <v>1622017.51</v>
      </c>
      <c r="AQ681" s="493" t="n">
        <v>1599208.42</v>
      </c>
      <c r="AR681" s="493" t="n">
        <v>1488234.8</v>
      </c>
      <c r="AS681" s="493" t="n">
        <v>1441974.14</v>
      </c>
      <c r="AT681" s="493" t="n">
        <v>1471772.26</v>
      </c>
      <c r="AU681" s="493" t="n">
        <v>1551214.24</v>
      </c>
      <c r="AV681" s="493" t="n">
        <v>1494154.49</v>
      </c>
      <c r="AW681" s="493" t="n">
        <v>1472392.84</v>
      </c>
      <c r="AX681" s="493" t="n">
        <v>1638940.64</v>
      </c>
      <c r="AY681" s="493" t="n">
        <v>1553370.18</v>
      </c>
      <c r="AZ681" s="493" t="n">
        <v>1416165.57</v>
      </c>
      <c r="BA681" s="493" t="n">
        <v>1630556.63</v>
      </c>
      <c r="BB681" s="493" t="n">
        <v>1446188.46</v>
      </c>
      <c r="BC681" s="493" t="n">
        <v>1618729.83</v>
      </c>
      <c r="BD681" s="493" t="n">
        <v>1446280.37</v>
      </c>
      <c r="BE681" s="493" t="n">
        <v>1508661.98</v>
      </c>
      <c r="BF681" s="493" t="n">
        <v>1480488.96</v>
      </c>
      <c r="BG681" s="493" t="n">
        <v>1547403.55</v>
      </c>
      <c r="BH681" s="493" t="n">
        <v>1482505.43</v>
      </c>
      <c r="BI681" s="493" t="n">
        <v>1508766.59</v>
      </c>
      <c r="BJ681" s="493" t="n">
        <v>1659210.14</v>
      </c>
      <c r="BK681" s="493" t="n">
        <v>1455585.47</v>
      </c>
      <c r="BL681" s="493" t="n">
        <v>1631380.32</v>
      </c>
      <c r="BM681" s="493" t="n">
        <v>1438708.91</v>
      </c>
      <c r="BN681" s="493" t="n">
        <v>1545914.07</v>
      </c>
      <c r="BO681" s="493" t="n">
        <v>1765267.38</v>
      </c>
      <c r="BP681" s="493" t="n">
        <v>1572620.64</v>
      </c>
      <c r="BQ681" s="493" t="n">
        <v>1475512.6</v>
      </c>
      <c r="BR681" s="493" t="n">
        <v>1666997.24</v>
      </c>
      <c r="BS681" s="493" t="n">
        <v>1686238.67</v>
      </c>
      <c r="BT681" s="493" t="n">
        <v>1463782.44</v>
      </c>
      <c r="BU681" s="493" t="n">
        <v>1718879.92</v>
      </c>
      <c r="BV681" s="493" t="n">
        <v>1682405.66</v>
      </c>
      <c r="BW681" s="493" t="n">
        <v>1507806.87</v>
      </c>
    </row>
    <row r="682">
      <c r="A682" t="inlineStr">
        <is>
          <t>[C9C] ANGIOTENSIN-II 길항제 (단일)</t>
        </is>
      </c>
      <c r="B682" t="inlineStr">
        <is>
          <t>대웅제약</t>
        </is>
      </c>
      <c r="C682" t="inlineStr">
        <is>
          <t>올메텍</t>
        </is>
      </c>
      <c r="D682" t="inlineStr">
        <is>
          <t>대웅제약</t>
        </is>
      </c>
      <c r="E682" t="inlineStr">
        <is>
          <t>olmesartan medoxomil</t>
        </is>
      </c>
      <c r="F682" t="inlineStr">
        <is>
          <t>병원</t>
        </is>
      </c>
      <c r="G682" t="inlineStr">
        <is>
          <t>Original</t>
        </is>
      </c>
      <c r="H682" s="493" t="n">
        <v>290770.07</v>
      </c>
      <c r="I682" s="493" t="n">
        <v>268490.56</v>
      </c>
      <c r="J682" s="493" t="n">
        <v>305700.69</v>
      </c>
      <c r="K682" s="493" t="n">
        <v>278636.38</v>
      </c>
      <c r="L682" s="493" t="n">
        <v>249435.46</v>
      </c>
      <c r="M682" s="493" t="n">
        <v>290528.55</v>
      </c>
      <c r="N682" s="493" t="n">
        <v>255928.95</v>
      </c>
      <c r="O682" s="493" t="n">
        <v>305120.97</v>
      </c>
      <c r="P682" s="493" t="n">
        <v>269356.27</v>
      </c>
      <c r="Q682" s="493" t="n">
        <v>277442.53</v>
      </c>
      <c r="R682" s="493" t="n">
        <v>294828.99</v>
      </c>
      <c r="S682" s="493" t="n">
        <v>335434.54</v>
      </c>
      <c r="T682" s="493" t="n">
        <v>286063.68</v>
      </c>
      <c r="U682" s="493" t="n">
        <v>281564.95</v>
      </c>
      <c r="V682" s="493" t="n">
        <v>291903.87</v>
      </c>
      <c r="W682" s="493" t="n">
        <v>261762.17</v>
      </c>
      <c r="X682" s="493" t="n">
        <v>291712.64</v>
      </c>
      <c r="Y682" s="493" t="n">
        <v>308146.44</v>
      </c>
      <c r="Z682" s="493" t="n">
        <v>302976.6</v>
      </c>
      <c r="AA682" s="493" t="n">
        <v>280828.17</v>
      </c>
      <c r="AB682" s="493" t="n">
        <v>294724.55</v>
      </c>
      <c r="AC682" s="493" t="n">
        <v>289925.92</v>
      </c>
      <c r="AD682" s="493" t="n">
        <v>290011.86</v>
      </c>
      <c r="AE682" s="493" t="n">
        <v>301307.97</v>
      </c>
      <c r="AF682" s="493" t="n">
        <v>276401.12</v>
      </c>
      <c r="AG682" s="493" t="n">
        <v>251797.93</v>
      </c>
      <c r="AH682" s="493" t="n">
        <v>283460.28</v>
      </c>
      <c r="AI682" s="493" t="n">
        <v>266424.11</v>
      </c>
      <c r="AJ682" s="493" t="n">
        <v>302361.9</v>
      </c>
      <c r="AK682" s="493" t="n">
        <v>275799.69</v>
      </c>
      <c r="AL682" s="493" t="n">
        <v>264129.99</v>
      </c>
      <c r="AM682" s="493" t="n">
        <v>271122.32</v>
      </c>
      <c r="AN682" s="493" t="n">
        <v>272837.5</v>
      </c>
      <c r="AO682" s="493" t="n">
        <v>256234.05</v>
      </c>
      <c r="AP682" s="493" t="n">
        <v>281980.02</v>
      </c>
      <c r="AQ682" s="493" t="n">
        <v>276867.37</v>
      </c>
      <c r="AR682" s="493" t="n">
        <v>275949.24</v>
      </c>
      <c r="AS682" s="493" t="n">
        <v>259285.77</v>
      </c>
      <c r="AT682" s="493" t="n">
        <v>262905.79</v>
      </c>
      <c r="AU682" s="493" t="n">
        <v>257025.82</v>
      </c>
      <c r="AV682" s="493" t="n">
        <v>273615.95</v>
      </c>
      <c r="AW682" s="493" t="n">
        <v>247657.52</v>
      </c>
      <c r="AX682" s="493" t="n">
        <v>267808.03</v>
      </c>
      <c r="AY682" s="493" t="n">
        <v>295682.27</v>
      </c>
      <c r="AZ682" s="493" t="n">
        <v>266001.69</v>
      </c>
      <c r="BA682" s="493" t="n">
        <v>292083.42</v>
      </c>
      <c r="BB682" s="493" t="n">
        <v>278052.63</v>
      </c>
      <c r="BC682" s="493" t="n">
        <v>285822.37</v>
      </c>
      <c r="BD682" s="493" t="n">
        <v>266242.19</v>
      </c>
      <c r="BE682" s="493" t="n">
        <v>274487.13</v>
      </c>
      <c r="BF682" s="493" t="n">
        <v>264267.64</v>
      </c>
      <c r="BG682" s="493" t="n">
        <v>254673.36</v>
      </c>
      <c r="BH682" s="493" t="n">
        <v>267192.74</v>
      </c>
      <c r="BI682" s="493" t="n">
        <v>250077.5</v>
      </c>
      <c r="BJ682" s="493" t="n">
        <v>290198.17</v>
      </c>
      <c r="BK682" s="493" t="n">
        <v>248812.76</v>
      </c>
      <c r="BL682" s="493" t="n">
        <v>289530.14</v>
      </c>
      <c r="BM682" s="493" t="n">
        <v>260357.01</v>
      </c>
      <c r="BN682" s="493" t="n">
        <v>242625.5</v>
      </c>
      <c r="BO682" s="493" t="n">
        <v>294997.99</v>
      </c>
      <c r="BP682" s="493" t="n">
        <v>263496.85</v>
      </c>
      <c r="BQ682" s="493" t="n">
        <v>244251.82</v>
      </c>
      <c r="BR682" s="493" t="n">
        <v>265489.5</v>
      </c>
      <c r="BS682" s="493" t="n">
        <v>291626.72</v>
      </c>
      <c r="BT682" s="493" t="n">
        <v>269512.65</v>
      </c>
      <c r="BU682" s="493" t="n">
        <v>296169.48</v>
      </c>
      <c r="BV682" s="493" t="n">
        <v>283319.87</v>
      </c>
      <c r="BW682" s="493" t="n">
        <v>293782.25</v>
      </c>
    </row>
    <row r="683">
      <c r="A683" t="inlineStr">
        <is>
          <t>[C9C] ANGIOTENSIN-II 길항제 (단일)</t>
        </is>
      </c>
      <c r="B683" t="inlineStr">
        <is>
          <t>대웅제약</t>
        </is>
      </c>
      <c r="C683" t="inlineStr">
        <is>
          <t>올메텍</t>
        </is>
      </c>
      <c r="D683" t="inlineStr">
        <is>
          <t>대웅제약</t>
        </is>
      </c>
      <c r="E683" t="inlineStr">
        <is>
          <t>olmesartan medoxomil</t>
        </is>
      </c>
      <c r="F683" t="inlineStr">
        <is>
          <t>의원</t>
        </is>
      </c>
      <c r="G683" t="inlineStr">
        <is>
          <t>Original</t>
        </is>
      </c>
      <c r="H683" s="493" t="n">
        <v>3197593.59</v>
      </c>
      <c r="I683" s="493" t="n">
        <v>3036332.29</v>
      </c>
      <c r="J683" s="493" t="n">
        <v>3479711.15</v>
      </c>
      <c r="K683" s="493" t="n">
        <v>3259993.9</v>
      </c>
      <c r="L683" s="493" t="n">
        <v>3297646.08</v>
      </c>
      <c r="M683" s="493" t="n">
        <v>3341155.42</v>
      </c>
      <c r="N683" s="493" t="n">
        <v>3472356.27</v>
      </c>
      <c r="O683" s="493" t="n">
        <v>3394932.7</v>
      </c>
      <c r="P683" s="493" t="n">
        <v>3360128.79</v>
      </c>
      <c r="Q683" s="493" t="n">
        <v>3457856.48</v>
      </c>
      <c r="R683" s="493" t="n">
        <v>3495490.73</v>
      </c>
      <c r="S683" s="493" t="n">
        <v>3870315.49</v>
      </c>
      <c r="T683" s="493" t="n">
        <v>3573396.4</v>
      </c>
      <c r="U683" s="493" t="n">
        <v>3262928.92</v>
      </c>
      <c r="V683" s="493" t="n">
        <v>3600344.1</v>
      </c>
      <c r="W683" s="493" t="n">
        <v>3453916.61</v>
      </c>
      <c r="X683" s="493" t="n">
        <v>3682750.24</v>
      </c>
      <c r="Y683" s="493" t="n">
        <v>3650581.9</v>
      </c>
      <c r="Z683" s="493" t="n">
        <v>3756270.79</v>
      </c>
      <c r="AA683" s="493" t="n">
        <v>3930288.09</v>
      </c>
      <c r="AB683" s="493" t="n">
        <v>3812179.15</v>
      </c>
      <c r="AC683" s="493" t="n">
        <v>4023589.98</v>
      </c>
      <c r="AD683" s="493" t="n">
        <v>3919326.42</v>
      </c>
      <c r="AE683" s="493" t="n">
        <v>4115869.66</v>
      </c>
      <c r="AF683" s="493" t="n">
        <v>3811185.78</v>
      </c>
      <c r="AG683" s="493" t="n">
        <v>3609257.65</v>
      </c>
      <c r="AH683" s="493" t="n">
        <v>3940979.14</v>
      </c>
      <c r="AI683" s="493" t="n">
        <v>3721388.76</v>
      </c>
      <c r="AJ683" s="493" t="n">
        <v>3923642.96</v>
      </c>
      <c r="AK683" s="493" t="n">
        <v>4037165.03</v>
      </c>
      <c r="AL683" s="493" t="n">
        <v>3851940.39</v>
      </c>
      <c r="AM683" s="493" t="n">
        <v>3952730.53</v>
      </c>
      <c r="AN683" s="493" t="n">
        <v>3819454.43</v>
      </c>
      <c r="AO683" s="493" t="n">
        <v>3969677.72</v>
      </c>
      <c r="AP683" s="493" t="n">
        <v>3840630.58</v>
      </c>
      <c r="AQ683" s="493" t="n">
        <v>3955392.12</v>
      </c>
      <c r="AR683" s="493" t="n">
        <v>3989432.04</v>
      </c>
      <c r="AS683" s="493" t="n">
        <v>3814384.16</v>
      </c>
      <c r="AT683" s="493" t="n">
        <v>3777751.49</v>
      </c>
      <c r="AU683" s="493" t="n">
        <v>3938589.01</v>
      </c>
      <c r="AV683" s="493" t="n">
        <v>3979820.56</v>
      </c>
      <c r="AW683" s="493" t="n">
        <v>3734676.05</v>
      </c>
      <c r="AX683" s="493" t="n">
        <v>4001473.3</v>
      </c>
      <c r="AY683" s="493" t="n">
        <v>3979149.47</v>
      </c>
      <c r="AZ683" s="493" t="n">
        <v>3921210.89</v>
      </c>
      <c r="BA683" s="493" t="n">
        <v>4218328.36</v>
      </c>
      <c r="BB683" s="493" t="n">
        <v>3888101.2</v>
      </c>
      <c r="BC683" s="493" t="n">
        <v>4179042.91</v>
      </c>
      <c r="BD683" s="493" t="n">
        <v>3987433.55</v>
      </c>
      <c r="BE683" s="493" t="n">
        <v>3860853.12</v>
      </c>
      <c r="BF683" s="493" t="n">
        <v>3859769.1</v>
      </c>
      <c r="BG683" s="493" t="n">
        <v>3948002.21</v>
      </c>
      <c r="BH683" s="493" t="n">
        <v>3973051.16</v>
      </c>
      <c r="BI683" s="493" t="n">
        <v>3782557.24</v>
      </c>
      <c r="BJ683" s="493" t="n">
        <v>4065534.91</v>
      </c>
      <c r="BK683" s="493" t="n">
        <v>3834983.09</v>
      </c>
      <c r="BL683" s="493" t="n">
        <v>4388918.07</v>
      </c>
      <c r="BM683" s="493" t="n">
        <v>3838149.31</v>
      </c>
      <c r="BN683" s="493" t="n">
        <v>3803320.58</v>
      </c>
      <c r="BO683" s="493" t="n">
        <v>4265963.83</v>
      </c>
      <c r="BP683" s="493" t="n">
        <v>4138652.98</v>
      </c>
      <c r="BQ683" s="493" t="n">
        <v>3652950.66</v>
      </c>
      <c r="BR683" s="493" t="n">
        <v>4085771.96</v>
      </c>
      <c r="BS683" s="493" t="n">
        <v>4026449.93</v>
      </c>
      <c r="BT683" s="493" t="n">
        <v>3914288.34</v>
      </c>
      <c r="BU683" s="493" t="n">
        <v>4089677.4</v>
      </c>
      <c r="BV683" s="493" t="n">
        <v>4377482.87</v>
      </c>
      <c r="BW683" s="493" t="n">
        <v>4147290.17</v>
      </c>
    </row>
    <row r="684">
      <c r="A684" t="inlineStr">
        <is>
          <t>[C9C] ANGIOTENSIN-II 길항제 (단일)</t>
        </is>
      </c>
      <c r="B684" t="inlineStr">
        <is>
          <t>대웅제약</t>
        </is>
      </c>
      <c r="C684" t="inlineStr">
        <is>
          <t>올메텍</t>
        </is>
      </c>
      <c r="D684" t="inlineStr">
        <is>
          <t>대웅제약</t>
        </is>
      </c>
      <c r="E684" t="inlineStr">
        <is>
          <t>olmesartan medoxomil</t>
        </is>
      </c>
      <c r="F684" t="inlineStr">
        <is>
          <t>보건소</t>
        </is>
      </c>
      <c r="G684" t="inlineStr">
        <is>
          <t>Original</t>
        </is>
      </c>
      <c r="H684" s="493" t="n">
        <v>101644.68</v>
      </c>
      <c r="I684" s="493" t="n">
        <v>55405.74</v>
      </c>
      <c r="J684" s="493" t="n">
        <v>82658.11</v>
      </c>
      <c r="K684" s="493" t="n">
        <v>68407.8</v>
      </c>
      <c r="L684" s="493" t="n">
        <v>58157.32</v>
      </c>
      <c r="M684" s="493" t="n">
        <v>58220.2</v>
      </c>
      <c r="N684" s="493" t="n">
        <v>80509.67</v>
      </c>
      <c r="O684" s="493" t="n">
        <v>42396.2</v>
      </c>
      <c r="P684" s="493" t="n">
        <v>62508.27</v>
      </c>
      <c r="Q684" s="493" t="n">
        <v>55065.39</v>
      </c>
      <c r="R684" s="493" t="n">
        <v>68252.46000000001</v>
      </c>
      <c r="S684" s="493" t="n">
        <v>43781.96</v>
      </c>
      <c r="T684" s="493" t="n">
        <v>89064.03999999999</v>
      </c>
      <c r="U684" s="493" t="n">
        <v>34050.43</v>
      </c>
      <c r="V684" s="493" t="n">
        <v>45160.52</v>
      </c>
      <c r="W684" s="493" t="n">
        <v>33590.63</v>
      </c>
      <c r="X684" s="493" t="n">
        <v>57678.11</v>
      </c>
      <c r="Y684" s="493" t="n">
        <v>38226.23</v>
      </c>
      <c r="Z684" s="493" t="n">
        <v>63391.79</v>
      </c>
      <c r="AA684" s="493" t="n">
        <v>54517.31</v>
      </c>
      <c r="AB684" s="493" t="n">
        <v>43596.03</v>
      </c>
      <c r="AC684" s="493" t="n">
        <v>50373.76</v>
      </c>
      <c r="AD684" s="493" t="n">
        <v>61099.63</v>
      </c>
      <c r="AE684" s="493" t="n">
        <v>51902.37</v>
      </c>
      <c r="AF684" s="493" t="n">
        <v>79352.55</v>
      </c>
      <c r="AG684" s="493" t="n">
        <v>47905.15</v>
      </c>
      <c r="AH684" s="493" t="n">
        <v>69748.92999999999</v>
      </c>
      <c r="AI684" s="493" t="n">
        <v>66850.92</v>
      </c>
      <c r="AJ684" s="493" t="n">
        <v>68001.39999999999</v>
      </c>
      <c r="AK684" s="493" t="n">
        <v>98238.49000000001</v>
      </c>
      <c r="AL684" s="493" t="n">
        <v>46313.53</v>
      </c>
      <c r="AM684" s="493" t="n">
        <v>56367.46</v>
      </c>
      <c r="AN684" s="493" t="n">
        <v>79247.5</v>
      </c>
      <c r="AO684" s="493" t="n">
        <v>55386.05</v>
      </c>
      <c r="AP684" s="493" t="n">
        <v>69012.45</v>
      </c>
      <c r="AQ684" s="493" t="n">
        <v>69486.39</v>
      </c>
      <c r="AR684" s="493" t="n">
        <v>69002.61</v>
      </c>
      <c r="AS684" s="493" t="n">
        <v>52716</v>
      </c>
      <c r="AT684" s="493" t="n">
        <v>88164.03999999999</v>
      </c>
      <c r="AU684" s="493" t="n">
        <v>59758.37</v>
      </c>
      <c r="AV684" s="493" t="n">
        <v>72138.91</v>
      </c>
      <c r="AW684" s="493" t="n">
        <v>56491.95</v>
      </c>
      <c r="AX684" s="493" t="n">
        <v>75636.72</v>
      </c>
      <c r="AY684" s="493" t="n">
        <v>55244.05</v>
      </c>
      <c r="AZ684" s="493" t="n">
        <v>74149.39</v>
      </c>
      <c r="BA684" s="493" t="n">
        <v>111732.72</v>
      </c>
      <c r="BB684" s="493" t="n">
        <v>60986.32</v>
      </c>
      <c r="BC684" s="493" t="n">
        <v>105360.02</v>
      </c>
      <c r="BD684" s="493" t="n">
        <v>131288.19</v>
      </c>
      <c r="BE684" s="493" t="n">
        <v>98084.27</v>
      </c>
      <c r="BF684" s="493" t="n">
        <v>61149.97</v>
      </c>
      <c r="BG684" s="493" t="n">
        <v>96599.07000000001</v>
      </c>
      <c r="BH684" s="493" t="n">
        <v>113550.14</v>
      </c>
      <c r="BI684" s="493" t="n">
        <v>109175.79</v>
      </c>
      <c r="BJ684" s="493" t="n">
        <v>84367.28</v>
      </c>
      <c r="BK684" s="493" t="n">
        <v>61159.88</v>
      </c>
      <c r="BL684" s="493" t="n">
        <v>82732.24000000001</v>
      </c>
      <c r="BM684" s="493" t="n">
        <v>89551.97</v>
      </c>
      <c r="BN684" s="493" t="n">
        <v>80703.55</v>
      </c>
      <c r="BO684" s="493" t="n">
        <v>99066.52</v>
      </c>
      <c r="BP684" s="493" t="n">
        <v>76679.60000000001</v>
      </c>
      <c r="BQ684" s="493" t="n">
        <v>54017.25</v>
      </c>
      <c r="BR684" s="493" t="n">
        <v>80424.5</v>
      </c>
      <c r="BS684" s="493" t="n">
        <v>63135.81</v>
      </c>
      <c r="BT684" s="493" t="n">
        <v>59726.15</v>
      </c>
      <c r="BU684" s="493" t="n">
        <v>76229.60000000001</v>
      </c>
      <c r="BV684" s="493" t="n">
        <v>91267.34</v>
      </c>
      <c r="BW684" s="493" t="n">
        <v>76350.55</v>
      </c>
    </row>
    <row r="685">
      <c r="A685" t="inlineStr">
        <is>
          <t>[C9C] ANGIOTENSIN-II 길항제 (단일)</t>
        </is>
      </c>
      <c r="B685" t="inlineStr">
        <is>
          <t>대웅제약</t>
        </is>
      </c>
      <c r="C685" t="inlineStr">
        <is>
          <t>올메텍</t>
        </is>
      </c>
      <c r="D685" t="inlineStr">
        <is>
          <t>대웅제약</t>
        </is>
      </c>
      <c r="E685" t="inlineStr">
        <is>
          <t>olmesartan medoxomil</t>
        </is>
      </c>
      <c r="F685" t="inlineStr">
        <is>
          <t>기타(치과의원, 치과병원 등)</t>
        </is>
      </c>
      <c r="G685" t="inlineStr">
        <is>
          <t>Original</t>
        </is>
      </c>
      <c r="H685" s="493" t="n">
        <v>564.75</v>
      </c>
      <c r="I685" s="493" t="n">
        <v>1896.65</v>
      </c>
      <c r="J685" s="493" t="n">
        <v>863.96</v>
      </c>
      <c r="K685" s="493" t="n">
        <v>715.8</v>
      </c>
      <c r="L685" s="493" t="n">
        <v>1291.2</v>
      </c>
      <c r="M685" s="493" t="n">
        <v>805.55</v>
      </c>
      <c r="N685" s="493" t="n">
        <v>173.4</v>
      </c>
      <c r="O685" s="493" t="n">
        <v>1302.3</v>
      </c>
      <c r="P685" s="493" t="n">
        <v>287.4</v>
      </c>
      <c r="Q685" s="493" t="n">
        <v>1159.2</v>
      </c>
      <c r="R685" s="493" t="n">
        <v>1089.3</v>
      </c>
      <c r="S685" s="493" t="n">
        <v>429</v>
      </c>
      <c r="T685" s="493" t="n">
        <v>807.6</v>
      </c>
      <c r="U685" s="493" t="n">
        <v>1654.9</v>
      </c>
      <c r="V685" s="493" t="n">
        <v>1027.8</v>
      </c>
      <c r="W685" s="493" t="n">
        <v>840.45</v>
      </c>
      <c r="X685" s="493" t="n">
        <v>617.1</v>
      </c>
      <c r="Y685" s="493" t="n">
        <v>768.84</v>
      </c>
      <c r="Z685" s="493" t="n">
        <v>1153.29</v>
      </c>
      <c r="AA685" s="493" t="n">
        <v>1317.66</v>
      </c>
      <c r="AB685" s="493" t="n">
        <v>1317.45</v>
      </c>
      <c r="AC685" s="493" t="n">
        <v>1521.7</v>
      </c>
      <c r="AD685" s="493" t="n">
        <v>1212.1</v>
      </c>
      <c r="AE685" s="493" t="n">
        <v>1755.66</v>
      </c>
      <c r="AF685" s="493" t="n">
        <v>3391.08</v>
      </c>
      <c r="AG685" s="493" t="n">
        <v>1413.97</v>
      </c>
      <c r="AH685" s="493" t="n">
        <v>2964.98</v>
      </c>
      <c r="AI685" s="493" t="n">
        <v>3225.31</v>
      </c>
      <c r="AJ685" s="493" t="n">
        <v>1626.72</v>
      </c>
      <c r="AK685" s="493" t="n">
        <v>2437.16</v>
      </c>
      <c r="AL685" s="493" t="n">
        <v>4126.25</v>
      </c>
      <c r="AM685" s="493" t="n">
        <v>2653.5</v>
      </c>
      <c r="AN685" s="493" t="n">
        <v>1968.12</v>
      </c>
      <c r="AO685" s="493" t="n">
        <v>3337.69</v>
      </c>
      <c r="AP685" s="493" t="n">
        <v>4079.5</v>
      </c>
      <c r="AQ685" s="493" t="n">
        <v>2316.54</v>
      </c>
      <c r="AR685" s="493" t="n">
        <v>4749.38</v>
      </c>
      <c r="AS685" s="493" t="n">
        <v>2565.24</v>
      </c>
      <c r="AT685" s="493" t="n">
        <v>1490.2</v>
      </c>
      <c r="AU685" s="493" t="n">
        <v>3919.42</v>
      </c>
      <c r="AV685" s="493" t="n">
        <v>3134</v>
      </c>
      <c r="AW685" s="493" t="n">
        <v>1776.67</v>
      </c>
      <c r="AX685" s="493" t="n">
        <v>2495.5</v>
      </c>
      <c r="AY685" s="493" t="n">
        <v>2193.9</v>
      </c>
      <c r="AZ685" s="493" t="n">
        <v>1209.3</v>
      </c>
      <c r="BA685" s="493" t="n">
        <v>1854.84</v>
      </c>
      <c r="BB685" s="493" t="n">
        <v>1929.96</v>
      </c>
      <c r="BC685" s="493" t="n">
        <v>1323.66</v>
      </c>
      <c r="BD685" s="493" t="n">
        <v>3299.02</v>
      </c>
      <c r="BE685" s="493" t="n">
        <v>1528.5</v>
      </c>
      <c r="BF685" s="493" t="n">
        <v>1301.96</v>
      </c>
      <c r="BG685" s="493" t="n">
        <v>1183.03</v>
      </c>
      <c r="BH685" s="493" t="n">
        <v>294.3</v>
      </c>
      <c r="BI685" s="493" t="n">
        <v>2310.86</v>
      </c>
      <c r="BJ685" s="493" t="n">
        <v>1629.33</v>
      </c>
      <c r="BK685" s="493" t="n">
        <v>1582.26</v>
      </c>
      <c r="BL685" s="493" t="n">
        <v>1810.51</v>
      </c>
      <c r="BM685" s="493" t="n">
        <v>706.9299999999999</v>
      </c>
      <c r="BN685" s="493" t="n">
        <v>2509.8</v>
      </c>
      <c r="BO685" s="493" t="n">
        <v>2156.46</v>
      </c>
      <c r="BP685" s="493" t="n">
        <v>2987.1</v>
      </c>
      <c r="BQ685" s="493" t="n">
        <v>2277.9</v>
      </c>
      <c r="BR685" s="493" t="n">
        <v>2029.35</v>
      </c>
      <c r="BS685" s="493" t="n">
        <v>3544.2</v>
      </c>
      <c r="BT685" s="493" t="n">
        <v>1284.68</v>
      </c>
      <c r="BU685" s="493" t="n">
        <v>2649</v>
      </c>
      <c r="BV685" s="493" t="n">
        <v>983.4</v>
      </c>
      <c r="BW685" s="493" t="n">
        <v>1798.8</v>
      </c>
    </row>
    <row r="686">
      <c r="A686" t="inlineStr">
        <is>
          <t>[C9C] ANGIOTENSIN-II 길항제 (단일)</t>
        </is>
      </c>
      <c r="B686" t="inlineStr">
        <is>
          <t>대원바이오텍</t>
        </is>
      </c>
      <c r="C686" t="inlineStr">
        <is>
          <t>로사텍</t>
        </is>
      </c>
      <c r="D686" t="inlineStr">
        <is>
          <t>대원바이오텍</t>
        </is>
      </c>
      <c r="E686" t="inlineStr">
        <is>
          <t>losartan potassium</t>
        </is>
      </c>
      <c r="F686" t="inlineStr">
        <is>
          <t>병원</t>
        </is>
      </c>
      <c r="G686" t="inlineStr">
        <is>
          <t>Generic</t>
        </is>
      </c>
      <c r="H686" s="493" t="n">
        <v>0</v>
      </c>
      <c r="I686" s="493" t="n">
        <v>0</v>
      </c>
      <c r="J686" s="493" t="n">
        <v>0</v>
      </c>
      <c r="K686" s="493" t="n">
        <v>599.1</v>
      </c>
      <c r="L686" s="493" t="n">
        <v>0</v>
      </c>
      <c r="M686" s="493" t="n">
        <v>240</v>
      </c>
      <c r="N686" s="493" t="n">
        <v>479.4</v>
      </c>
      <c r="O686" s="493" t="n">
        <v>0</v>
      </c>
      <c r="P686" s="493" t="n">
        <v>0</v>
      </c>
      <c r="Q686" s="493" t="n">
        <v>0</v>
      </c>
      <c r="R686" s="493" t="n">
        <v>0</v>
      </c>
      <c r="S686" s="493" t="n">
        <v>0</v>
      </c>
      <c r="T686" s="493" t="n">
        <v>0</v>
      </c>
      <c r="U686" s="493" t="n">
        <v>0</v>
      </c>
      <c r="V686" s="493" t="n">
        <v>0</v>
      </c>
      <c r="W686" s="493" t="n">
        <v>0</v>
      </c>
      <c r="X686" s="493" t="n">
        <v>0</v>
      </c>
      <c r="Y686" s="493" t="n">
        <v>0</v>
      </c>
      <c r="Z686" s="493" t="n">
        <v>0</v>
      </c>
      <c r="AA686" s="493" t="n">
        <v>0</v>
      </c>
      <c r="AB686" s="493" t="n">
        <v>0</v>
      </c>
      <c r="AC686" s="493" t="n">
        <v>0</v>
      </c>
      <c r="AD686" s="493" t="n">
        <v>0</v>
      </c>
      <c r="AE686" s="493" t="n">
        <v>0</v>
      </c>
      <c r="AF686" s="493" t="n">
        <v>0</v>
      </c>
      <c r="AG686" s="493" t="n">
        <v>0</v>
      </c>
      <c r="AH686" s="493" t="n">
        <v>0</v>
      </c>
      <c r="AI686" s="493" t="n">
        <v>0</v>
      </c>
      <c r="AJ686" s="493" t="n">
        <v>0</v>
      </c>
      <c r="AK686" s="493" t="n">
        <v>0</v>
      </c>
      <c r="AL686" s="493" t="n">
        <v>0</v>
      </c>
      <c r="AM686" s="493" t="n">
        <v>0</v>
      </c>
      <c r="AN686" s="493" t="n">
        <v>0</v>
      </c>
      <c r="AO686" s="493" t="n">
        <v>0</v>
      </c>
      <c r="AP686" s="493" t="n">
        <v>0</v>
      </c>
      <c r="AQ686" s="493" t="n">
        <v>0</v>
      </c>
      <c r="AR686" s="493" t="n">
        <v>0</v>
      </c>
      <c r="AS686" s="493" t="n">
        <v>0</v>
      </c>
      <c r="AT686" s="493" t="n">
        <v>0</v>
      </c>
      <c r="AU686" s="493" t="n">
        <v>0</v>
      </c>
      <c r="AV686" s="493" t="n">
        <v>361.38</v>
      </c>
      <c r="AW686" s="493" t="n">
        <v>761.42</v>
      </c>
      <c r="AX686" s="493" t="n">
        <v>93.59999999999999</v>
      </c>
      <c r="AY686" s="493" t="n">
        <v>1400.76</v>
      </c>
      <c r="AZ686" s="493" t="n">
        <v>1243.8</v>
      </c>
      <c r="BA686" s="493" t="n">
        <v>876.02</v>
      </c>
      <c r="BB686" s="493" t="n">
        <v>944.04</v>
      </c>
      <c r="BC686" s="493" t="n">
        <v>0</v>
      </c>
      <c r="BD686" s="493" t="n">
        <v>0</v>
      </c>
      <c r="BE686" s="493" t="n">
        <v>0</v>
      </c>
      <c r="BF686" s="493" t="n">
        <v>0</v>
      </c>
      <c r="BG686" s="493" t="n">
        <v>0</v>
      </c>
      <c r="BH686" s="493" t="n">
        <v>0</v>
      </c>
      <c r="BI686" s="493" t="n">
        <v>0</v>
      </c>
      <c r="BJ686" s="493" t="n">
        <v>0</v>
      </c>
      <c r="BK686" s="493" t="n">
        <v>588.98</v>
      </c>
      <c r="BL686" s="493" t="n">
        <v>290.28</v>
      </c>
      <c r="BM686" s="493" t="n">
        <v>369.95</v>
      </c>
      <c r="BN686" s="493" t="n">
        <v>457.96</v>
      </c>
      <c r="BO686" s="493" t="n">
        <v>352.88</v>
      </c>
      <c r="BP686" s="493" t="n">
        <v>464.28</v>
      </c>
      <c r="BQ686" s="493" t="n">
        <v>0</v>
      </c>
      <c r="BR686" s="493" t="n">
        <v>0</v>
      </c>
      <c r="BS686" s="493" t="n">
        <v>282.24</v>
      </c>
      <c r="BT686" s="493" t="n">
        <v>0</v>
      </c>
      <c r="BU686" s="493" t="n">
        <v>0</v>
      </c>
      <c r="BV686" s="493" t="n">
        <v>56.18</v>
      </c>
      <c r="BW686" s="493" t="n">
        <v>0</v>
      </c>
    </row>
    <row r="687">
      <c r="A687" t="inlineStr">
        <is>
          <t>[C9C] ANGIOTENSIN-II 길항제 (단일)</t>
        </is>
      </c>
      <c r="B687" t="inlineStr">
        <is>
          <t>대원바이오텍</t>
        </is>
      </c>
      <c r="C687" t="inlineStr">
        <is>
          <t>로사텍</t>
        </is>
      </c>
      <c r="D687" t="inlineStr">
        <is>
          <t>대원바이오텍</t>
        </is>
      </c>
      <c r="E687" t="inlineStr">
        <is>
          <t>losartan potassium</t>
        </is>
      </c>
      <c r="F687" t="inlineStr">
        <is>
          <t>의원</t>
        </is>
      </c>
      <c r="G687" t="inlineStr">
        <is>
          <t>Generic</t>
        </is>
      </c>
      <c r="H687" s="493" t="n">
        <v>21136.6</v>
      </c>
      <c r="I687" s="493" t="n">
        <v>16376</v>
      </c>
      <c r="J687" s="493" t="n">
        <v>22841.6</v>
      </c>
      <c r="K687" s="493" t="n">
        <v>17643.98</v>
      </c>
      <c r="L687" s="493" t="n">
        <v>24998.5</v>
      </c>
      <c r="M687" s="493" t="n">
        <v>20167.5</v>
      </c>
      <c r="N687" s="493" t="n">
        <v>21543</v>
      </c>
      <c r="O687" s="493" t="n">
        <v>21824</v>
      </c>
      <c r="P687" s="493" t="n">
        <v>27666.3</v>
      </c>
      <c r="Q687" s="493" t="n">
        <v>27281.2</v>
      </c>
      <c r="R687" s="493" t="n">
        <v>29222</v>
      </c>
      <c r="S687" s="493" t="n">
        <v>7636</v>
      </c>
      <c r="T687" s="493" t="n">
        <v>0</v>
      </c>
      <c r="U687" s="493" t="n">
        <v>0</v>
      </c>
      <c r="V687" s="493" t="n">
        <v>0</v>
      </c>
      <c r="W687" s="493" t="n">
        <v>0</v>
      </c>
      <c r="X687" s="493" t="n">
        <v>0</v>
      </c>
      <c r="Y687" s="493" t="n">
        <v>0</v>
      </c>
      <c r="Z687" s="493" t="n">
        <v>0</v>
      </c>
      <c r="AA687" s="493" t="n">
        <v>0</v>
      </c>
      <c r="AB687" s="493" t="n">
        <v>0</v>
      </c>
      <c r="AC687" s="493" t="n">
        <v>0</v>
      </c>
      <c r="AD687" s="493" t="n">
        <v>0</v>
      </c>
      <c r="AE687" s="493" t="n">
        <v>0</v>
      </c>
      <c r="AF687" s="493" t="n">
        <v>0</v>
      </c>
      <c r="AG687" s="493" t="n">
        <v>0</v>
      </c>
      <c r="AH687" s="493" t="n">
        <v>1157.1</v>
      </c>
      <c r="AI687" s="493" t="n">
        <v>1425.8</v>
      </c>
      <c r="AJ687" s="493" t="n">
        <v>2744</v>
      </c>
      <c r="AK687" s="493" t="n">
        <v>2702.85</v>
      </c>
      <c r="AL687" s="493" t="n">
        <v>2306.4</v>
      </c>
      <c r="AM687" s="493" t="n">
        <v>3621.2</v>
      </c>
      <c r="AN687" s="493" t="n">
        <v>2996.2</v>
      </c>
      <c r="AO687" s="493" t="n">
        <v>2271.4</v>
      </c>
      <c r="AP687" s="493" t="n">
        <v>3521.25</v>
      </c>
      <c r="AQ687" s="493" t="n">
        <v>3024.08</v>
      </c>
      <c r="AR687" s="493" t="n">
        <v>3373.58</v>
      </c>
      <c r="AS687" s="493" t="n">
        <v>2786.74</v>
      </c>
      <c r="AT687" s="493" t="n">
        <v>4761.91</v>
      </c>
      <c r="AU687" s="493" t="n">
        <v>3826.48</v>
      </c>
      <c r="AV687" s="493" t="n">
        <v>3929.26</v>
      </c>
      <c r="AW687" s="493" t="n">
        <v>6027.84</v>
      </c>
      <c r="AX687" s="493" t="n">
        <v>4906.15</v>
      </c>
      <c r="AY687" s="493" t="n">
        <v>4492.98</v>
      </c>
      <c r="AZ687" s="493" t="n">
        <v>7605.78</v>
      </c>
      <c r="BA687" s="493" t="n">
        <v>6329.77</v>
      </c>
      <c r="BB687" s="493" t="n">
        <v>8594.280000000001</v>
      </c>
      <c r="BC687" s="493" t="n">
        <v>9023.16</v>
      </c>
      <c r="BD687" s="493" t="n">
        <v>9929.98</v>
      </c>
      <c r="BE687" s="493" t="n">
        <v>9045.48</v>
      </c>
      <c r="BF687" s="493" t="n">
        <v>9299.700000000001</v>
      </c>
      <c r="BG687" s="493" t="n">
        <v>10085.4</v>
      </c>
      <c r="BH687" s="493" t="n">
        <v>8996.360000000001</v>
      </c>
      <c r="BI687" s="493" t="n">
        <v>8278.950000000001</v>
      </c>
      <c r="BJ687" s="493" t="n">
        <v>11630.74</v>
      </c>
      <c r="BK687" s="493" t="n">
        <v>10303.46</v>
      </c>
      <c r="BL687" s="493" t="n">
        <v>14784.35</v>
      </c>
      <c r="BM687" s="493" t="n">
        <v>12556.65</v>
      </c>
      <c r="BN687" s="493" t="n">
        <v>20279</v>
      </c>
      <c r="BO687" s="493" t="n">
        <v>19235.08</v>
      </c>
      <c r="BP687" s="493" t="n">
        <v>22105.61</v>
      </c>
      <c r="BQ687" s="493" t="n">
        <v>14512.55</v>
      </c>
      <c r="BR687" s="493" t="n">
        <v>21110.94</v>
      </c>
      <c r="BS687" s="493" t="n">
        <v>17723.63</v>
      </c>
      <c r="BT687" s="493" t="n">
        <v>17926.2</v>
      </c>
      <c r="BU687" s="493" t="n">
        <v>19949.85</v>
      </c>
      <c r="BV687" s="493" t="n">
        <v>23912.51</v>
      </c>
      <c r="BW687" s="493" t="n">
        <v>19391.4</v>
      </c>
    </row>
    <row r="688">
      <c r="A688" t="inlineStr">
        <is>
          <t>[C9C] ANGIOTENSIN-II 길항제 (단일)</t>
        </is>
      </c>
      <c r="B688" t="inlineStr">
        <is>
          <t>대원바이오텍</t>
        </is>
      </c>
      <c r="C688" t="inlineStr">
        <is>
          <t>로사텍</t>
        </is>
      </c>
      <c r="D688" t="inlineStr">
        <is>
          <t>대원바이오텍</t>
        </is>
      </c>
      <c r="E688" t="inlineStr">
        <is>
          <t>losartan potassium</t>
        </is>
      </c>
      <c r="F688" t="inlineStr">
        <is>
          <t>보건소</t>
        </is>
      </c>
      <c r="G688" t="inlineStr">
        <is>
          <t>Generic</t>
        </is>
      </c>
      <c r="H688" s="493" t="n">
        <v>0</v>
      </c>
      <c r="I688" s="493" t="n">
        <v>0</v>
      </c>
      <c r="J688" s="493" t="n">
        <v>0</v>
      </c>
      <c r="K688" s="493" t="n">
        <v>0</v>
      </c>
      <c r="L688" s="493" t="n">
        <v>0</v>
      </c>
      <c r="M688" s="493" t="n">
        <v>0</v>
      </c>
      <c r="N688" s="493" t="n">
        <v>0</v>
      </c>
      <c r="O688" s="493" t="n">
        <v>0</v>
      </c>
      <c r="P688" s="493" t="n">
        <v>0</v>
      </c>
      <c r="Q688" s="493" t="n">
        <v>0</v>
      </c>
      <c r="R688" s="493" t="n">
        <v>0</v>
      </c>
      <c r="S688" s="493" t="n">
        <v>0</v>
      </c>
      <c r="T688" s="493" t="n">
        <v>0</v>
      </c>
      <c r="U688" s="493" t="n">
        <v>0</v>
      </c>
      <c r="V688" s="493" t="n">
        <v>0</v>
      </c>
      <c r="W688" s="493" t="n">
        <v>0</v>
      </c>
      <c r="X688" s="493" t="n">
        <v>0</v>
      </c>
      <c r="Y688" s="493" t="n">
        <v>0</v>
      </c>
      <c r="Z688" s="493" t="n">
        <v>0</v>
      </c>
      <c r="AA688" s="493" t="n">
        <v>0</v>
      </c>
      <c r="AB688" s="493" t="n">
        <v>0</v>
      </c>
      <c r="AC688" s="493" t="n">
        <v>0</v>
      </c>
      <c r="AD688" s="493" t="n">
        <v>0</v>
      </c>
      <c r="AE688" s="493" t="n">
        <v>0</v>
      </c>
      <c r="AF688" s="493" t="n">
        <v>0</v>
      </c>
      <c r="AG688" s="493" t="n">
        <v>0</v>
      </c>
      <c r="AH688" s="493" t="n">
        <v>558.9</v>
      </c>
      <c r="AI688" s="493" t="n">
        <v>0</v>
      </c>
      <c r="AJ688" s="493" t="n">
        <v>154.8</v>
      </c>
      <c r="AK688" s="493" t="n">
        <v>62.7</v>
      </c>
      <c r="AL688" s="493" t="n">
        <v>561.9</v>
      </c>
      <c r="AM688" s="493" t="n">
        <v>0</v>
      </c>
      <c r="AN688" s="493" t="n">
        <v>125.4</v>
      </c>
      <c r="AO688" s="493" t="n">
        <v>486.9</v>
      </c>
      <c r="AP688" s="493" t="n">
        <v>93.59999999999999</v>
      </c>
      <c r="AQ688" s="493" t="n">
        <v>0</v>
      </c>
      <c r="AR688" s="493" t="n">
        <v>620.4</v>
      </c>
      <c r="AS688" s="493" t="n">
        <v>0</v>
      </c>
      <c r="AT688" s="493" t="n">
        <v>312.6</v>
      </c>
      <c r="AU688" s="493" t="n">
        <v>0</v>
      </c>
      <c r="AV688" s="493" t="n">
        <v>75</v>
      </c>
      <c r="AW688" s="493" t="n">
        <v>554.4</v>
      </c>
      <c r="AX688" s="493" t="n">
        <v>81</v>
      </c>
      <c r="AY688" s="493" t="n">
        <v>0</v>
      </c>
      <c r="AZ688" s="493" t="n">
        <v>682.5</v>
      </c>
      <c r="BA688" s="493" t="n">
        <v>0</v>
      </c>
      <c r="BB688" s="493" t="n">
        <v>73.8</v>
      </c>
      <c r="BC688" s="493" t="n">
        <v>812.7</v>
      </c>
      <c r="BD688" s="493" t="n">
        <v>0</v>
      </c>
      <c r="BE688" s="493" t="n">
        <v>0</v>
      </c>
      <c r="BF688" s="493" t="n">
        <v>0</v>
      </c>
      <c r="BG688" s="493" t="n">
        <v>0</v>
      </c>
      <c r="BH688" s="493" t="n">
        <v>0</v>
      </c>
      <c r="BI688" s="493" t="n">
        <v>0</v>
      </c>
      <c r="BJ688" s="493" t="n">
        <v>120.6</v>
      </c>
      <c r="BK688" s="493" t="n">
        <v>63.3</v>
      </c>
      <c r="BL688" s="493" t="n">
        <v>0</v>
      </c>
      <c r="BM688" s="493" t="n">
        <v>0</v>
      </c>
      <c r="BN688" s="493" t="n">
        <v>0</v>
      </c>
      <c r="BO688" s="493" t="n">
        <v>0</v>
      </c>
      <c r="BP688" s="493" t="n">
        <v>0</v>
      </c>
      <c r="BQ688" s="493" t="n">
        <v>0</v>
      </c>
      <c r="BR688" s="493" t="n">
        <v>0</v>
      </c>
      <c r="BS688" s="493" t="n">
        <v>0</v>
      </c>
      <c r="BT688" s="493" t="n">
        <v>0</v>
      </c>
      <c r="BU688" s="493" t="n">
        <v>0</v>
      </c>
      <c r="BV688" s="493" t="n">
        <v>0</v>
      </c>
      <c r="BW688" s="493" t="n">
        <v>0</v>
      </c>
    </row>
    <row r="689">
      <c r="A689" t="inlineStr">
        <is>
          <t>[C9C] ANGIOTENSIN-II 길항제 (단일)</t>
        </is>
      </c>
      <c r="B689" t="inlineStr">
        <is>
          <t>대원바이오텍</t>
        </is>
      </c>
      <c r="C689" t="inlineStr">
        <is>
          <t>발사텍</t>
        </is>
      </c>
      <c r="D689" t="inlineStr">
        <is>
          <t>대원바이오텍</t>
        </is>
      </c>
      <c r="E689" t="inlineStr">
        <is>
          <t>valsartan</t>
        </is>
      </c>
      <c r="F689" t="inlineStr">
        <is>
          <t>상급종합병원</t>
        </is>
      </c>
      <c r="G689" t="inlineStr">
        <is>
          <t>Generic</t>
        </is>
      </c>
      <c r="H689" s="493" t="n">
        <v>0</v>
      </c>
      <c r="I689" s="493" t="n">
        <v>0</v>
      </c>
      <c r="J689" s="493" t="n">
        <v>0</v>
      </c>
      <c r="K689" s="493" t="n">
        <v>0</v>
      </c>
      <c r="L689" s="493" t="n">
        <v>0</v>
      </c>
      <c r="M689" s="493" t="n">
        <v>0</v>
      </c>
      <c r="N689" s="493" t="n">
        <v>0</v>
      </c>
      <c r="O689" s="493" t="n">
        <v>0</v>
      </c>
      <c r="P689" s="493" t="n">
        <v>0</v>
      </c>
      <c r="Q689" s="493" t="n">
        <v>0</v>
      </c>
      <c r="R689" s="493" t="n">
        <v>0</v>
      </c>
      <c r="S689" s="493" t="n">
        <v>0</v>
      </c>
      <c r="T689" s="493" t="n">
        <v>0</v>
      </c>
      <c r="U689" s="493" t="n">
        <v>0</v>
      </c>
      <c r="V689" s="493" t="n">
        <v>0</v>
      </c>
      <c r="W689" s="493" t="n">
        <v>0</v>
      </c>
      <c r="X689" s="493" t="n">
        <v>0</v>
      </c>
      <c r="Y689" s="493" t="n">
        <v>0</v>
      </c>
      <c r="Z689" s="493" t="n">
        <v>0</v>
      </c>
      <c r="AA689" s="493" t="n">
        <v>0</v>
      </c>
      <c r="AB689" s="493" t="n">
        <v>0</v>
      </c>
      <c r="AC689" s="493" t="n">
        <v>0</v>
      </c>
      <c r="AD689" s="493" t="n">
        <v>0</v>
      </c>
      <c r="AE689" s="493" t="n">
        <v>0</v>
      </c>
      <c r="AF689" s="493" t="n">
        <v>0</v>
      </c>
      <c r="AG689" s="493" t="n">
        <v>0</v>
      </c>
      <c r="AH689" s="493" t="n">
        <v>0</v>
      </c>
      <c r="AI689" s="493" t="n">
        <v>0</v>
      </c>
      <c r="AJ689" s="493" t="n">
        <v>0</v>
      </c>
      <c r="AK689" s="493" t="n">
        <v>0</v>
      </c>
      <c r="AL689" s="493" t="n">
        <v>0</v>
      </c>
      <c r="AM689" s="493" t="n">
        <v>1171.8</v>
      </c>
      <c r="AN689" s="493" t="n">
        <v>0</v>
      </c>
      <c r="AO689" s="493" t="n">
        <v>0</v>
      </c>
      <c r="AP689" s="493" t="n">
        <v>0</v>
      </c>
      <c r="AQ689" s="493" t="n">
        <v>0</v>
      </c>
      <c r="AR689" s="493" t="n">
        <v>0</v>
      </c>
      <c r="AS689" s="493" t="n">
        <v>0</v>
      </c>
      <c r="AT689" s="493" t="n">
        <v>0</v>
      </c>
      <c r="AU689" s="493" t="n">
        <v>0</v>
      </c>
      <c r="AV689" s="493" t="n">
        <v>0</v>
      </c>
      <c r="AW689" s="493" t="n">
        <v>0</v>
      </c>
      <c r="AX689" s="493" t="n">
        <v>0</v>
      </c>
      <c r="AY689" s="493" t="n">
        <v>0</v>
      </c>
      <c r="AZ689" s="493" t="n">
        <v>0</v>
      </c>
      <c r="BA689" s="493" t="n">
        <v>0</v>
      </c>
      <c r="BB689" s="493" t="n">
        <v>0</v>
      </c>
      <c r="BC689" s="493" t="n">
        <v>0</v>
      </c>
      <c r="BD689" s="493" t="n">
        <v>0</v>
      </c>
      <c r="BE689" s="493" t="n">
        <v>2305.6</v>
      </c>
      <c r="BF689" s="493" t="n">
        <v>1060.8</v>
      </c>
      <c r="BG689" s="493" t="n">
        <v>17392.22</v>
      </c>
      <c r="BH689" s="493" t="n">
        <v>14754.68</v>
      </c>
      <c r="BI689" s="493" t="n">
        <v>5730.48</v>
      </c>
      <c r="BJ689" s="493" t="n">
        <v>6756.68</v>
      </c>
      <c r="BK689" s="493" t="n">
        <v>1610.28</v>
      </c>
      <c r="BL689" s="493" t="n">
        <v>2157.6</v>
      </c>
      <c r="BM689" s="493" t="n">
        <v>10951.3</v>
      </c>
      <c r="BN689" s="493" t="n">
        <v>5617.87</v>
      </c>
      <c r="BO689" s="493" t="n">
        <v>5627.71</v>
      </c>
      <c r="BP689" s="493" t="n">
        <v>4736.34</v>
      </c>
      <c r="BQ689" s="493" t="n">
        <v>1584.17</v>
      </c>
      <c r="BR689" s="493" t="n">
        <v>3503.5</v>
      </c>
      <c r="BS689" s="493" t="n">
        <v>14555.66</v>
      </c>
      <c r="BT689" s="493" t="n">
        <v>3142.84</v>
      </c>
      <c r="BU689" s="493" t="n">
        <v>5278.74</v>
      </c>
      <c r="BV689" s="493" t="n">
        <v>4442.78</v>
      </c>
      <c r="BW689" s="493" t="n">
        <v>2382.38</v>
      </c>
    </row>
    <row r="690">
      <c r="A690" t="inlineStr">
        <is>
          <t>[C9C] ANGIOTENSIN-II 길항제 (단일)</t>
        </is>
      </c>
      <c r="B690" t="inlineStr">
        <is>
          <t>대원바이오텍</t>
        </is>
      </c>
      <c r="C690" t="inlineStr">
        <is>
          <t>발사텍</t>
        </is>
      </c>
      <c r="D690" t="inlineStr">
        <is>
          <t>대원바이오텍</t>
        </is>
      </c>
      <c r="E690" t="inlineStr">
        <is>
          <t>valsartan</t>
        </is>
      </c>
      <c r="F690" t="inlineStr">
        <is>
          <t>종합병원</t>
        </is>
      </c>
      <c r="G690" t="inlineStr">
        <is>
          <t>Generic</t>
        </is>
      </c>
      <c r="H690" s="493" t="n">
        <v>0</v>
      </c>
      <c r="I690" s="493" t="n">
        <v>0</v>
      </c>
      <c r="J690" s="493" t="n">
        <v>0</v>
      </c>
      <c r="K690" s="493" t="n">
        <v>0</v>
      </c>
      <c r="L690" s="493" t="n">
        <v>0</v>
      </c>
      <c r="M690" s="493" t="n">
        <v>0</v>
      </c>
      <c r="N690" s="493" t="n">
        <v>0</v>
      </c>
      <c r="O690" s="493" t="n">
        <v>0</v>
      </c>
      <c r="P690" s="493" t="n">
        <v>0</v>
      </c>
      <c r="Q690" s="493" t="n">
        <v>0</v>
      </c>
      <c r="R690" s="493" t="n">
        <v>0</v>
      </c>
      <c r="S690" s="493" t="n">
        <v>0</v>
      </c>
      <c r="T690" s="493" t="n">
        <v>0</v>
      </c>
      <c r="U690" s="493" t="n">
        <v>0</v>
      </c>
      <c r="V690" s="493" t="n">
        <v>0</v>
      </c>
      <c r="W690" s="493" t="n">
        <v>0</v>
      </c>
      <c r="X690" s="493" t="n">
        <v>0</v>
      </c>
      <c r="Y690" s="493" t="n">
        <v>0</v>
      </c>
      <c r="Z690" s="493" t="n">
        <v>0</v>
      </c>
      <c r="AA690" s="493" t="n">
        <v>0</v>
      </c>
      <c r="AB690" s="493" t="n">
        <v>0</v>
      </c>
      <c r="AC690" s="493" t="n">
        <v>0</v>
      </c>
      <c r="AD690" s="493" t="n">
        <v>0</v>
      </c>
      <c r="AE690" s="493" t="n">
        <v>0</v>
      </c>
      <c r="AF690" s="493" t="n">
        <v>0</v>
      </c>
      <c r="AG690" s="493" t="n">
        <v>0</v>
      </c>
      <c r="AH690" s="493" t="n">
        <v>0</v>
      </c>
      <c r="AI690" s="493" t="n">
        <v>0</v>
      </c>
      <c r="AJ690" s="493" t="n">
        <v>0</v>
      </c>
      <c r="AK690" s="493" t="n">
        <v>0</v>
      </c>
      <c r="AL690" s="493" t="n">
        <v>0</v>
      </c>
      <c r="AM690" s="493" t="n">
        <v>0</v>
      </c>
      <c r="AN690" s="493" t="n">
        <v>131.4</v>
      </c>
      <c r="AO690" s="493" t="n">
        <v>0</v>
      </c>
      <c r="AP690" s="493" t="n">
        <v>0</v>
      </c>
      <c r="AQ690" s="493" t="n">
        <v>0</v>
      </c>
      <c r="AR690" s="493" t="n">
        <v>0</v>
      </c>
      <c r="AS690" s="493" t="n">
        <v>0</v>
      </c>
      <c r="AT690" s="493" t="n">
        <v>0</v>
      </c>
      <c r="AU690" s="493" t="n">
        <v>0</v>
      </c>
      <c r="AV690" s="493" t="n">
        <v>0</v>
      </c>
      <c r="AW690" s="493" t="n">
        <v>0</v>
      </c>
      <c r="AX690" s="493" t="n">
        <v>0</v>
      </c>
      <c r="AY690" s="493" t="n">
        <v>0</v>
      </c>
      <c r="AZ690" s="493" t="n">
        <v>0</v>
      </c>
      <c r="BA690" s="493" t="n">
        <v>0</v>
      </c>
      <c r="BB690" s="493" t="n">
        <v>0</v>
      </c>
      <c r="BC690" s="493" t="n">
        <v>119.4</v>
      </c>
      <c r="BD690" s="493" t="n">
        <v>0</v>
      </c>
      <c r="BE690" s="493" t="n">
        <v>0</v>
      </c>
      <c r="BF690" s="493" t="n">
        <v>0</v>
      </c>
      <c r="BG690" s="493" t="n">
        <v>0</v>
      </c>
      <c r="BH690" s="493" t="n">
        <v>0</v>
      </c>
      <c r="BI690" s="493" t="n">
        <v>0</v>
      </c>
      <c r="BJ690" s="493" t="n">
        <v>0</v>
      </c>
      <c r="BK690" s="493" t="n">
        <v>0</v>
      </c>
      <c r="BL690" s="493" t="n">
        <v>0</v>
      </c>
      <c r="BM690" s="493" t="n">
        <v>0</v>
      </c>
      <c r="BN690" s="493" t="n">
        <v>0</v>
      </c>
      <c r="BO690" s="493" t="n">
        <v>0</v>
      </c>
      <c r="BP690" s="493" t="n">
        <v>0</v>
      </c>
      <c r="BQ690" s="493" t="n">
        <v>0</v>
      </c>
      <c r="BR690" s="493" t="n">
        <v>0</v>
      </c>
      <c r="BS690" s="493" t="n">
        <v>0</v>
      </c>
      <c r="BT690" s="493" t="n">
        <v>0</v>
      </c>
      <c r="BU690" s="493" t="n">
        <v>0</v>
      </c>
      <c r="BV690" s="493" t="n">
        <v>0</v>
      </c>
      <c r="BW690" s="493" t="n">
        <v>0</v>
      </c>
    </row>
    <row r="691">
      <c r="A691" t="inlineStr">
        <is>
          <t>[C9C] ANGIOTENSIN-II 길항제 (단일)</t>
        </is>
      </c>
      <c r="B691" t="inlineStr">
        <is>
          <t>대원바이오텍</t>
        </is>
      </c>
      <c r="C691" t="inlineStr">
        <is>
          <t>발사텍</t>
        </is>
      </c>
      <c r="D691" t="inlineStr">
        <is>
          <t>대원바이오텍</t>
        </is>
      </c>
      <c r="E691" t="inlineStr">
        <is>
          <t>valsartan</t>
        </is>
      </c>
      <c r="F691" t="inlineStr">
        <is>
          <t>병원</t>
        </is>
      </c>
      <c r="G691" t="inlineStr">
        <is>
          <t>Generic</t>
        </is>
      </c>
      <c r="H691" s="493" t="n">
        <v>3379.7</v>
      </c>
      <c r="I691" s="493" t="n">
        <v>3704.42</v>
      </c>
      <c r="J691" s="493" t="n">
        <v>1612</v>
      </c>
      <c r="K691" s="493" t="n">
        <v>2982.8</v>
      </c>
      <c r="L691" s="493" t="n">
        <v>2263.12</v>
      </c>
      <c r="M691" s="493" t="n">
        <v>2386.02</v>
      </c>
      <c r="N691" s="493" t="n">
        <v>1548.12</v>
      </c>
      <c r="O691" s="493" t="n">
        <v>2865.72</v>
      </c>
      <c r="P691" s="493" t="n">
        <v>1904</v>
      </c>
      <c r="Q691" s="493" t="n">
        <v>1791.4</v>
      </c>
      <c r="R691" s="493" t="n">
        <v>3247.42</v>
      </c>
      <c r="S691" s="493" t="n">
        <v>5692</v>
      </c>
      <c r="T691" s="493" t="n">
        <v>3704</v>
      </c>
      <c r="U691" s="493" t="n">
        <v>5505.6</v>
      </c>
      <c r="V691" s="493" t="n">
        <v>6712</v>
      </c>
      <c r="W691" s="493" t="n">
        <v>6463.1</v>
      </c>
      <c r="X691" s="493" t="n">
        <v>4836.48</v>
      </c>
      <c r="Y691" s="493" t="n">
        <v>5744</v>
      </c>
      <c r="Z691" s="493" t="n">
        <v>5219.5</v>
      </c>
      <c r="AA691" s="493" t="n">
        <v>6027.11</v>
      </c>
      <c r="AB691" s="493" t="n">
        <v>5741.6</v>
      </c>
      <c r="AC691" s="493" t="n">
        <v>6787.1</v>
      </c>
      <c r="AD691" s="493" t="n">
        <v>7201.12</v>
      </c>
      <c r="AE691" s="493" t="n">
        <v>7171.9</v>
      </c>
      <c r="AF691" s="493" t="n">
        <v>7055.49</v>
      </c>
      <c r="AG691" s="493" t="n">
        <v>7520.83</v>
      </c>
      <c r="AH691" s="493" t="n">
        <v>9989.52</v>
      </c>
      <c r="AI691" s="493" t="n">
        <v>7962.99</v>
      </c>
      <c r="AJ691" s="493" t="n">
        <v>6557.94</v>
      </c>
      <c r="AK691" s="493" t="n">
        <v>8405.110000000001</v>
      </c>
      <c r="AL691" s="493" t="n">
        <v>8899.15</v>
      </c>
      <c r="AM691" s="493" t="n">
        <v>9593.370000000001</v>
      </c>
      <c r="AN691" s="493" t="n">
        <v>8513.700000000001</v>
      </c>
      <c r="AO691" s="493" t="n">
        <v>4680</v>
      </c>
      <c r="AP691" s="493" t="n">
        <v>3360</v>
      </c>
      <c r="AQ691" s="493" t="n">
        <v>5280</v>
      </c>
      <c r="AR691" s="493" t="n">
        <v>2880</v>
      </c>
      <c r="AS691" s="493" t="n">
        <v>4793.9</v>
      </c>
      <c r="AT691" s="493" t="n">
        <v>2340</v>
      </c>
      <c r="AU691" s="493" t="n">
        <v>2325.5</v>
      </c>
      <c r="AV691" s="493" t="n">
        <v>3532.2</v>
      </c>
      <c r="AW691" s="493" t="n">
        <v>1571.4</v>
      </c>
      <c r="AX691" s="493" t="n">
        <v>612.9</v>
      </c>
      <c r="AY691" s="493" t="n">
        <v>0</v>
      </c>
      <c r="AZ691" s="493" t="n">
        <v>0</v>
      </c>
      <c r="BA691" s="493" t="n">
        <v>0</v>
      </c>
      <c r="BB691" s="493" t="n">
        <v>0</v>
      </c>
      <c r="BC691" s="493" t="n">
        <v>0</v>
      </c>
      <c r="BD691" s="493" t="n">
        <v>0</v>
      </c>
      <c r="BE691" s="493" t="n">
        <v>0</v>
      </c>
      <c r="BF691" s="493" t="n">
        <v>0</v>
      </c>
      <c r="BG691" s="493" t="n">
        <v>0</v>
      </c>
      <c r="BH691" s="493" t="n">
        <v>0</v>
      </c>
      <c r="BI691" s="493" t="n">
        <v>756.83</v>
      </c>
      <c r="BJ691" s="493" t="n">
        <v>757.1799999999999</v>
      </c>
      <c r="BK691" s="493" t="n">
        <v>1833.24</v>
      </c>
      <c r="BL691" s="493" t="n">
        <v>3705.58</v>
      </c>
      <c r="BM691" s="493" t="n">
        <v>1131.22</v>
      </c>
      <c r="BN691" s="493" t="n">
        <v>1208.4</v>
      </c>
      <c r="BO691" s="493" t="n">
        <v>1576.8</v>
      </c>
      <c r="BP691" s="493" t="n">
        <v>1214.8</v>
      </c>
      <c r="BQ691" s="493" t="n">
        <v>2635.28</v>
      </c>
      <c r="BR691" s="493" t="n">
        <v>2512.53</v>
      </c>
      <c r="BS691" s="493" t="n">
        <v>1352.79</v>
      </c>
      <c r="BT691" s="493" t="n">
        <v>1995.18</v>
      </c>
      <c r="BU691" s="493" t="n">
        <v>963.45</v>
      </c>
      <c r="BV691" s="493" t="n">
        <v>2362.2</v>
      </c>
      <c r="BW691" s="493" t="n">
        <v>1213.2</v>
      </c>
    </row>
    <row r="692">
      <c r="A692" t="inlineStr">
        <is>
          <t>[C9C] ANGIOTENSIN-II 길항제 (단일)</t>
        </is>
      </c>
      <c r="B692" t="inlineStr">
        <is>
          <t>대원바이오텍</t>
        </is>
      </c>
      <c r="C692" t="inlineStr">
        <is>
          <t>발사텍</t>
        </is>
      </c>
      <c r="D692" t="inlineStr">
        <is>
          <t>대원바이오텍</t>
        </is>
      </c>
      <c r="E692" t="inlineStr">
        <is>
          <t>valsartan</t>
        </is>
      </c>
      <c r="F692" t="inlineStr">
        <is>
          <t>의원</t>
        </is>
      </c>
      <c r="G692" t="inlineStr">
        <is>
          <t>Generic</t>
        </is>
      </c>
      <c r="H692" s="493" t="n">
        <v>2008.44</v>
      </c>
      <c r="I692" s="493" t="n">
        <v>2067.6</v>
      </c>
      <c r="J692" s="493" t="n">
        <v>1869.2</v>
      </c>
      <c r="K692" s="493" t="n">
        <v>1282.8</v>
      </c>
      <c r="L692" s="493" t="n">
        <v>6216.74</v>
      </c>
      <c r="M692" s="493" t="n">
        <v>6269.8</v>
      </c>
      <c r="N692" s="493" t="n">
        <v>8771.26</v>
      </c>
      <c r="O692" s="493" t="n">
        <v>10478.64</v>
      </c>
      <c r="P692" s="493" t="n">
        <v>12111.84</v>
      </c>
      <c r="Q692" s="493" t="n">
        <v>12439.84</v>
      </c>
      <c r="R692" s="493" t="n">
        <v>22449.13</v>
      </c>
      <c r="S692" s="493" t="n">
        <v>46637.9</v>
      </c>
      <c r="T692" s="493" t="n">
        <v>42736.84</v>
      </c>
      <c r="U692" s="493" t="n">
        <v>72592.52</v>
      </c>
      <c r="V692" s="493" t="n">
        <v>104729.09</v>
      </c>
      <c r="W692" s="493" t="n">
        <v>99530.95</v>
      </c>
      <c r="X692" s="493" t="n">
        <v>122348.54</v>
      </c>
      <c r="Y692" s="493" t="n">
        <v>115817.19</v>
      </c>
      <c r="Z692" s="493" t="n">
        <v>120980.16</v>
      </c>
      <c r="AA692" s="493" t="n">
        <v>115256.83</v>
      </c>
      <c r="AB692" s="493" t="n">
        <v>110420.06</v>
      </c>
      <c r="AC692" s="493" t="n">
        <v>117497.88</v>
      </c>
      <c r="AD692" s="493" t="n">
        <v>115024.77</v>
      </c>
      <c r="AE692" s="493" t="n">
        <v>121277.05</v>
      </c>
      <c r="AF692" s="493" t="n">
        <v>114779.22</v>
      </c>
      <c r="AG692" s="493" t="n">
        <v>112202.29</v>
      </c>
      <c r="AH692" s="493" t="n">
        <v>118088.49</v>
      </c>
      <c r="AI692" s="493" t="n">
        <v>116808.38</v>
      </c>
      <c r="AJ692" s="493" t="n">
        <v>119242.41</v>
      </c>
      <c r="AK692" s="493" t="n">
        <v>122690.41</v>
      </c>
      <c r="AL692" s="493" t="n">
        <v>129469.31</v>
      </c>
      <c r="AM692" s="493" t="n">
        <v>112884.06</v>
      </c>
      <c r="AN692" s="493" t="n">
        <v>129266.39</v>
      </c>
      <c r="AO692" s="493" t="n">
        <v>122930.31</v>
      </c>
      <c r="AP692" s="493" t="n">
        <v>118377.09</v>
      </c>
      <c r="AQ692" s="493" t="n">
        <v>109822.11</v>
      </c>
      <c r="AR692" s="493" t="n">
        <v>113352.89</v>
      </c>
      <c r="AS692" s="493" t="n">
        <v>108493.28</v>
      </c>
      <c r="AT692" s="493" t="n">
        <v>110304.65</v>
      </c>
      <c r="AU692" s="493" t="n">
        <v>104817.69</v>
      </c>
      <c r="AV692" s="493" t="n">
        <v>104853.55</v>
      </c>
      <c r="AW692" s="493" t="n">
        <v>106062.45</v>
      </c>
      <c r="AX692" s="493" t="n">
        <v>116584.21</v>
      </c>
      <c r="AY692" s="493" t="n">
        <v>119257.76</v>
      </c>
      <c r="AZ692" s="493" t="n">
        <v>109844.24</v>
      </c>
      <c r="BA692" s="493" t="n">
        <v>122851.61</v>
      </c>
      <c r="BB692" s="493" t="n">
        <v>118021.36</v>
      </c>
      <c r="BC692" s="493" t="n">
        <v>120700.02</v>
      </c>
      <c r="BD692" s="493" t="n">
        <v>111377.29</v>
      </c>
      <c r="BE692" s="493" t="n">
        <v>111665.04</v>
      </c>
      <c r="BF692" s="493" t="n">
        <v>119738.68</v>
      </c>
      <c r="BG692" s="493" t="n">
        <v>118266.34</v>
      </c>
      <c r="BH692" s="493" t="n">
        <v>120413.6</v>
      </c>
      <c r="BI692" s="493" t="n">
        <v>115248.72</v>
      </c>
      <c r="BJ692" s="493" t="n">
        <v>122139.2</v>
      </c>
      <c r="BK692" s="493" t="n">
        <v>116373.65</v>
      </c>
      <c r="BL692" s="493" t="n">
        <v>135531.15</v>
      </c>
      <c r="BM692" s="493" t="n">
        <v>109128.52</v>
      </c>
      <c r="BN692" s="493" t="n">
        <v>115644.93</v>
      </c>
      <c r="BO692" s="493" t="n">
        <v>133920.58</v>
      </c>
      <c r="BP692" s="493" t="n">
        <v>118813.67</v>
      </c>
      <c r="BQ692" s="493" t="n">
        <v>110741</v>
      </c>
      <c r="BR692" s="493" t="n">
        <v>110638.22</v>
      </c>
      <c r="BS692" s="493" t="n">
        <v>121628.47</v>
      </c>
      <c r="BT692" s="493" t="n">
        <v>106445.82</v>
      </c>
      <c r="BU692" s="493" t="n">
        <v>114647.2</v>
      </c>
      <c r="BV692" s="493" t="n">
        <v>125220.19</v>
      </c>
      <c r="BW692" s="493" t="n">
        <v>110082.48</v>
      </c>
    </row>
    <row r="693">
      <c r="A693" t="inlineStr">
        <is>
          <t>[C9C] ANGIOTENSIN-II 길항제 (단일)</t>
        </is>
      </c>
      <c r="B693" t="inlineStr">
        <is>
          <t>대원바이오텍</t>
        </is>
      </c>
      <c r="C693" t="inlineStr">
        <is>
          <t>발사텍</t>
        </is>
      </c>
      <c r="D693" t="inlineStr">
        <is>
          <t>대원바이오텍</t>
        </is>
      </c>
      <c r="E693" t="inlineStr">
        <is>
          <t>valsartan</t>
        </is>
      </c>
      <c r="F693" t="inlineStr">
        <is>
          <t>보건소</t>
        </is>
      </c>
      <c r="G693" t="inlineStr">
        <is>
          <t>Generic</t>
        </is>
      </c>
      <c r="H693" s="493" t="n">
        <v>819.84</v>
      </c>
      <c r="I693" s="493" t="n">
        <v>0</v>
      </c>
      <c r="J693" s="493" t="n">
        <v>194.4</v>
      </c>
      <c r="K693" s="493" t="n">
        <v>780.6</v>
      </c>
      <c r="L693" s="493" t="n">
        <v>249.15</v>
      </c>
      <c r="M693" s="493" t="n">
        <v>1017.6</v>
      </c>
      <c r="N693" s="493" t="n">
        <v>1411.44</v>
      </c>
      <c r="O693" s="493" t="n">
        <v>1557.9</v>
      </c>
      <c r="P693" s="493" t="n">
        <v>733.2</v>
      </c>
      <c r="Q693" s="493" t="n">
        <v>724.2</v>
      </c>
      <c r="R693" s="493" t="n">
        <v>1098.15</v>
      </c>
      <c r="S693" s="493" t="n">
        <v>3382.5</v>
      </c>
      <c r="T693" s="493" t="n">
        <v>2756.7</v>
      </c>
      <c r="U693" s="493" t="n">
        <v>2041.95</v>
      </c>
      <c r="V693" s="493" t="n">
        <v>2884.5</v>
      </c>
      <c r="W693" s="493" t="n">
        <v>2449.8</v>
      </c>
      <c r="X693" s="493" t="n">
        <v>3579.15</v>
      </c>
      <c r="Y693" s="493" t="n">
        <v>2633.4</v>
      </c>
      <c r="Z693" s="493" t="n">
        <v>1146.3</v>
      </c>
      <c r="AA693" s="493" t="n">
        <v>3596.85</v>
      </c>
      <c r="AB693" s="493" t="n">
        <v>1856.4</v>
      </c>
      <c r="AC693" s="493" t="n">
        <v>1560</v>
      </c>
      <c r="AD693" s="493" t="n">
        <v>2270.8</v>
      </c>
      <c r="AE693" s="493" t="n">
        <v>635.4</v>
      </c>
      <c r="AF693" s="493" t="n">
        <v>1313.4</v>
      </c>
      <c r="AG693" s="493" t="n">
        <v>1157.85</v>
      </c>
      <c r="AH693" s="493" t="n">
        <v>813.3</v>
      </c>
      <c r="AI693" s="493" t="n">
        <v>1403.1</v>
      </c>
      <c r="AJ693" s="493" t="n">
        <v>856.95</v>
      </c>
      <c r="AK693" s="493" t="n">
        <v>1295.4</v>
      </c>
      <c r="AL693" s="493" t="n">
        <v>979.5</v>
      </c>
      <c r="AM693" s="493" t="n">
        <v>2367.75</v>
      </c>
      <c r="AN693" s="493" t="n">
        <v>1044.33</v>
      </c>
      <c r="AO693" s="493" t="n">
        <v>893.4</v>
      </c>
      <c r="AP693" s="493" t="n">
        <v>67.8</v>
      </c>
      <c r="AQ693" s="493" t="n">
        <v>1213.2</v>
      </c>
      <c r="AR693" s="493" t="n">
        <v>1.2</v>
      </c>
      <c r="AS693" s="493" t="n">
        <v>689.25</v>
      </c>
      <c r="AT693" s="493" t="n">
        <v>272.4</v>
      </c>
      <c r="AU693" s="493" t="n">
        <v>504</v>
      </c>
      <c r="AV693" s="493" t="n">
        <v>154.65</v>
      </c>
      <c r="AW693" s="493" t="n">
        <v>679.8</v>
      </c>
      <c r="AX693" s="493" t="n">
        <v>1587.6</v>
      </c>
      <c r="AY693" s="493" t="n">
        <v>71.55</v>
      </c>
      <c r="AZ693" s="493" t="n">
        <v>747.6</v>
      </c>
      <c r="BA693" s="493" t="n">
        <v>2.7</v>
      </c>
      <c r="BB693" s="493" t="n">
        <v>360.9</v>
      </c>
      <c r="BC693" s="493" t="n">
        <v>717</v>
      </c>
      <c r="BD693" s="493" t="n">
        <v>369</v>
      </c>
      <c r="BE693" s="493" t="n">
        <v>68.40000000000001</v>
      </c>
      <c r="BF693" s="493" t="n">
        <v>270</v>
      </c>
      <c r="BG693" s="493" t="n">
        <v>329.7</v>
      </c>
      <c r="BH693" s="493" t="n">
        <v>166.8</v>
      </c>
      <c r="BI693" s="493" t="n">
        <v>41.4</v>
      </c>
      <c r="BJ693" s="493" t="n">
        <v>604.8</v>
      </c>
      <c r="BK693" s="493" t="n">
        <v>486</v>
      </c>
      <c r="BL693" s="493" t="n">
        <v>0</v>
      </c>
      <c r="BM693" s="493" t="n">
        <v>276.75</v>
      </c>
      <c r="BN693" s="493" t="n">
        <v>379.05</v>
      </c>
      <c r="BO693" s="493" t="n">
        <v>302.4</v>
      </c>
      <c r="BP693" s="493" t="n">
        <v>157.2</v>
      </c>
      <c r="BQ693" s="493" t="n">
        <v>533.4</v>
      </c>
      <c r="BR693" s="493" t="n">
        <v>243.6</v>
      </c>
      <c r="BS693" s="493" t="n">
        <v>228.9</v>
      </c>
      <c r="BT693" s="493" t="n">
        <v>385.2</v>
      </c>
      <c r="BU693" s="493" t="n">
        <v>105.3</v>
      </c>
      <c r="BV693" s="493" t="n">
        <v>286.2</v>
      </c>
      <c r="BW693" s="493" t="n">
        <v>499.2</v>
      </c>
    </row>
    <row r="694">
      <c r="A694" t="inlineStr">
        <is>
          <t>[C9C] ANGIOTENSIN-II 길항제 (단일)</t>
        </is>
      </c>
      <c r="B694" t="inlineStr">
        <is>
          <t>대원제약</t>
        </is>
      </c>
      <c r="C694" t="inlineStr">
        <is>
          <t>디오르탄</t>
        </is>
      </c>
      <c r="D694" t="inlineStr">
        <is>
          <t>대원제약</t>
        </is>
      </c>
      <c r="E694" t="inlineStr">
        <is>
          <t>valsartan</t>
        </is>
      </c>
      <c r="F694" t="inlineStr">
        <is>
          <t>상급종합병원</t>
        </is>
      </c>
      <c r="G694" t="inlineStr">
        <is>
          <t>Generic</t>
        </is>
      </c>
      <c r="H694" s="493" t="n">
        <v>0</v>
      </c>
      <c r="I694" s="493" t="n">
        <v>0</v>
      </c>
      <c r="J694" s="493" t="n">
        <v>0</v>
      </c>
      <c r="K694" s="493" t="n">
        <v>0</v>
      </c>
      <c r="L694" s="493" t="n">
        <v>0</v>
      </c>
      <c r="M694" s="493" t="n">
        <v>0</v>
      </c>
      <c r="N694" s="493" t="n">
        <v>0</v>
      </c>
      <c r="O694" s="493" t="n">
        <v>0</v>
      </c>
      <c r="P694" s="493" t="n">
        <v>363.6</v>
      </c>
      <c r="Q694" s="493" t="n">
        <v>0</v>
      </c>
      <c r="R694" s="493" t="n">
        <v>0</v>
      </c>
      <c r="S694" s="493" t="n">
        <v>0</v>
      </c>
      <c r="T694" s="493" t="n">
        <v>0</v>
      </c>
      <c r="U694" s="493" t="n">
        <v>0</v>
      </c>
      <c r="V694" s="493" t="n">
        <v>1819.8</v>
      </c>
      <c r="W694" s="493" t="n">
        <v>0</v>
      </c>
      <c r="X694" s="493" t="n">
        <v>0</v>
      </c>
      <c r="Y694" s="493" t="n">
        <v>0</v>
      </c>
      <c r="Z694" s="493" t="n">
        <v>0</v>
      </c>
      <c r="AA694" s="493" t="n">
        <v>1855.8</v>
      </c>
      <c r="AB694" s="493" t="n">
        <v>0</v>
      </c>
      <c r="AC694" s="493" t="n">
        <v>0</v>
      </c>
      <c r="AD694" s="493" t="n">
        <v>0</v>
      </c>
      <c r="AE694" s="493" t="n">
        <v>0</v>
      </c>
      <c r="AF694" s="493" t="n">
        <v>0</v>
      </c>
      <c r="AG694" s="493" t="n">
        <v>0</v>
      </c>
      <c r="AH694" s="493" t="n">
        <v>0</v>
      </c>
      <c r="AI694" s="493" t="n">
        <v>0</v>
      </c>
      <c r="AJ694" s="493" t="n">
        <v>58.66</v>
      </c>
      <c r="AK694" s="493" t="n">
        <v>0</v>
      </c>
      <c r="AL694" s="493" t="n">
        <v>0</v>
      </c>
      <c r="AM694" s="493" t="n">
        <v>0</v>
      </c>
      <c r="AN694" s="493" t="n">
        <v>0</v>
      </c>
      <c r="AO694" s="493" t="n">
        <v>0</v>
      </c>
      <c r="AP694" s="493" t="n">
        <v>0</v>
      </c>
      <c r="AQ694" s="493" t="n">
        <v>0</v>
      </c>
      <c r="AR694" s="493" t="n">
        <v>0</v>
      </c>
      <c r="AS694" s="493" t="n">
        <v>0</v>
      </c>
      <c r="AT694" s="493" t="n">
        <v>0</v>
      </c>
      <c r="AU694" s="493" t="n">
        <v>0</v>
      </c>
      <c r="AV694" s="493" t="n">
        <v>0</v>
      </c>
      <c r="AW694" s="493" t="n">
        <v>0</v>
      </c>
      <c r="AX694" s="493" t="n">
        <v>0</v>
      </c>
      <c r="AY694" s="493" t="n">
        <v>0</v>
      </c>
      <c r="AZ694" s="493" t="n">
        <v>0</v>
      </c>
      <c r="BA694" s="493" t="n">
        <v>0</v>
      </c>
      <c r="BB694" s="493" t="n">
        <v>0</v>
      </c>
      <c r="BC694" s="493" t="n">
        <v>0</v>
      </c>
      <c r="BD694" s="493" t="n">
        <v>0</v>
      </c>
      <c r="BE694" s="493" t="n">
        <v>0</v>
      </c>
      <c r="BF694" s="493" t="n">
        <v>0</v>
      </c>
      <c r="BG694" s="493" t="n">
        <v>0</v>
      </c>
      <c r="BH694" s="493" t="n">
        <v>0</v>
      </c>
      <c r="BI694" s="493" t="n">
        <v>1519.56</v>
      </c>
      <c r="BJ694" s="493" t="n">
        <v>0</v>
      </c>
      <c r="BK694" s="493" t="n">
        <v>0</v>
      </c>
      <c r="BL694" s="493" t="n">
        <v>0</v>
      </c>
      <c r="BM694" s="493" t="n">
        <v>0</v>
      </c>
      <c r="BN694" s="493" t="n">
        <v>0</v>
      </c>
      <c r="BO694" s="493" t="n">
        <v>0</v>
      </c>
      <c r="BP694" s="493" t="n">
        <v>0</v>
      </c>
      <c r="BQ694" s="493" t="n">
        <v>0</v>
      </c>
      <c r="BR694" s="493" t="n">
        <v>0</v>
      </c>
      <c r="BS694" s="493" t="n">
        <v>0</v>
      </c>
      <c r="BT694" s="493" t="n">
        <v>0</v>
      </c>
      <c r="BU694" s="493" t="n">
        <v>0</v>
      </c>
      <c r="BV694" s="493" t="n">
        <v>0</v>
      </c>
      <c r="BW694" s="493" t="n">
        <v>0</v>
      </c>
    </row>
    <row r="695">
      <c r="A695" t="inlineStr">
        <is>
          <t>[C9C] ANGIOTENSIN-II 길항제 (단일)</t>
        </is>
      </c>
      <c r="B695" t="inlineStr">
        <is>
          <t>대원제약</t>
        </is>
      </c>
      <c r="C695" t="inlineStr">
        <is>
          <t>디오르탄</t>
        </is>
      </c>
      <c r="D695" t="inlineStr">
        <is>
          <t>대원제약</t>
        </is>
      </c>
      <c r="E695" t="inlineStr">
        <is>
          <t>valsartan</t>
        </is>
      </c>
      <c r="F695" t="inlineStr">
        <is>
          <t>종합병원</t>
        </is>
      </c>
      <c r="G695" t="inlineStr">
        <is>
          <t>Generic</t>
        </is>
      </c>
      <c r="H695" s="493" t="n">
        <v>34688.71</v>
      </c>
      <c r="I695" s="493" t="n">
        <v>39496.31</v>
      </c>
      <c r="J695" s="493" t="n">
        <v>39992.36</v>
      </c>
      <c r="K695" s="493" t="n">
        <v>46385.41</v>
      </c>
      <c r="L695" s="493" t="n">
        <v>34212.52</v>
      </c>
      <c r="M695" s="493" t="n">
        <v>42945.61</v>
      </c>
      <c r="N695" s="493" t="n">
        <v>64852.92</v>
      </c>
      <c r="O695" s="493" t="n">
        <v>60193.59</v>
      </c>
      <c r="P695" s="493" t="n">
        <v>63351.34</v>
      </c>
      <c r="Q695" s="493" t="n">
        <v>55893.58</v>
      </c>
      <c r="R695" s="493" t="n">
        <v>55003.35</v>
      </c>
      <c r="S695" s="493" t="n">
        <v>63961.75</v>
      </c>
      <c r="T695" s="493" t="n">
        <v>67319.60000000001</v>
      </c>
      <c r="U695" s="493" t="n">
        <v>88718.08</v>
      </c>
      <c r="V695" s="493" t="n">
        <v>72522.14</v>
      </c>
      <c r="W695" s="493" t="n">
        <v>66349.07000000001</v>
      </c>
      <c r="X695" s="493" t="n">
        <v>40482.34</v>
      </c>
      <c r="Y695" s="493" t="n">
        <v>44652.06</v>
      </c>
      <c r="Z695" s="493" t="n">
        <v>47131.7</v>
      </c>
      <c r="AA695" s="493" t="n">
        <v>44029.39</v>
      </c>
      <c r="AB695" s="493" t="n">
        <v>37945.71</v>
      </c>
      <c r="AC695" s="493" t="n">
        <v>45159.7</v>
      </c>
      <c r="AD695" s="493" t="n">
        <v>41482.35</v>
      </c>
      <c r="AE695" s="493" t="n">
        <v>55143.97</v>
      </c>
      <c r="AF695" s="493" t="n">
        <v>47733.47</v>
      </c>
      <c r="AG695" s="493" t="n">
        <v>54066.28</v>
      </c>
      <c r="AH695" s="493" t="n">
        <v>47646.22</v>
      </c>
      <c r="AI695" s="493" t="n">
        <v>45434.94</v>
      </c>
      <c r="AJ695" s="493" t="n">
        <v>57844.95</v>
      </c>
      <c r="AK695" s="493" t="n">
        <v>44418.64</v>
      </c>
      <c r="AL695" s="493" t="n">
        <v>52562.89</v>
      </c>
      <c r="AM695" s="493" t="n">
        <v>45402.04</v>
      </c>
      <c r="AN695" s="493" t="n">
        <v>52638.44</v>
      </c>
      <c r="AO695" s="493" t="n">
        <v>44323.19</v>
      </c>
      <c r="AP695" s="493" t="n">
        <v>53273.45</v>
      </c>
      <c r="AQ695" s="493" t="n">
        <v>46489.03</v>
      </c>
      <c r="AR695" s="493" t="n">
        <v>51701.03</v>
      </c>
      <c r="AS695" s="493" t="n">
        <v>37237.75</v>
      </c>
      <c r="AT695" s="493" t="n">
        <v>38015.25</v>
      </c>
      <c r="AU695" s="493" t="n">
        <v>39225.41</v>
      </c>
      <c r="AV695" s="493" t="n">
        <v>41928.85</v>
      </c>
      <c r="AW695" s="493" t="n">
        <v>32662.5</v>
      </c>
      <c r="AX695" s="493" t="n">
        <v>50353.86</v>
      </c>
      <c r="AY695" s="493" t="n">
        <v>41563.96</v>
      </c>
      <c r="AZ695" s="493" t="n">
        <v>47312.31</v>
      </c>
      <c r="BA695" s="493" t="n">
        <v>44052.39</v>
      </c>
      <c r="BB695" s="493" t="n">
        <v>42887.48</v>
      </c>
      <c r="BC695" s="493" t="n">
        <v>45808.02</v>
      </c>
      <c r="BD695" s="493" t="n">
        <v>35675.38</v>
      </c>
      <c r="BE695" s="493" t="n">
        <v>51833.96</v>
      </c>
      <c r="BF695" s="493" t="n">
        <v>49865.95</v>
      </c>
      <c r="BG695" s="493" t="n">
        <v>42919.68</v>
      </c>
      <c r="BH695" s="493" t="n">
        <v>51600.21</v>
      </c>
      <c r="BI695" s="493" t="n">
        <v>46186.88</v>
      </c>
      <c r="BJ695" s="493" t="n">
        <v>48812.51</v>
      </c>
      <c r="BK695" s="493" t="n">
        <v>49232.56</v>
      </c>
      <c r="BL695" s="493" t="n">
        <v>52015.46</v>
      </c>
      <c r="BM695" s="493" t="n">
        <v>43750.73</v>
      </c>
      <c r="BN695" s="493" t="n">
        <v>50070.65</v>
      </c>
      <c r="BO695" s="493" t="n">
        <v>54444.63</v>
      </c>
      <c r="BP695" s="493" t="n">
        <v>41178.42</v>
      </c>
      <c r="BQ695" s="493" t="n">
        <v>34620.87</v>
      </c>
      <c r="BR695" s="493" t="n">
        <v>58966.52</v>
      </c>
      <c r="BS695" s="493" t="n">
        <v>36898.15</v>
      </c>
      <c r="BT695" s="493" t="n">
        <v>33365.98</v>
      </c>
      <c r="BU695" s="493" t="n">
        <v>34298.4</v>
      </c>
      <c r="BV695" s="493" t="n">
        <v>40309.21</v>
      </c>
      <c r="BW695" s="493" t="n">
        <v>43830.24</v>
      </c>
    </row>
    <row r="696">
      <c r="A696" t="inlineStr">
        <is>
          <t>[C9C] ANGIOTENSIN-II 길항제 (단일)</t>
        </is>
      </c>
      <c r="B696" t="inlineStr">
        <is>
          <t>대원제약</t>
        </is>
      </c>
      <c r="C696" t="inlineStr">
        <is>
          <t>디오르탄</t>
        </is>
      </c>
      <c r="D696" t="inlineStr">
        <is>
          <t>대원제약</t>
        </is>
      </c>
      <c r="E696" t="inlineStr">
        <is>
          <t>valsartan</t>
        </is>
      </c>
      <c r="F696" t="inlineStr">
        <is>
          <t>병원</t>
        </is>
      </c>
      <c r="G696" t="inlineStr">
        <is>
          <t>Generic</t>
        </is>
      </c>
      <c r="H696" s="493" t="n">
        <v>24376.09</v>
      </c>
      <c r="I696" s="493" t="n">
        <v>20970.82</v>
      </c>
      <c r="J696" s="493" t="n">
        <v>24812.96</v>
      </c>
      <c r="K696" s="493" t="n">
        <v>18737.71</v>
      </c>
      <c r="L696" s="493" t="n">
        <v>19027.12</v>
      </c>
      <c r="M696" s="493" t="n">
        <v>24906.35</v>
      </c>
      <c r="N696" s="493" t="n">
        <v>19952.51</v>
      </c>
      <c r="O696" s="493" t="n">
        <v>23454.34</v>
      </c>
      <c r="P696" s="493" t="n">
        <v>18639.28</v>
      </c>
      <c r="Q696" s="493" t="n">
        <v>19452.66</v>
      </c>
      <c r="R696" s="493" t="n">
        <v>24144.11</v>
      </c>
      <c r="S696" s="493" t="n">
        <v>25269.68</v>
      </c>
      <c r="T696" s="493" t="n">
        <v>21619.61</v>
      </c>
      <c r="U696" s="493" t="n">
        <v>27144.35</v>
      </c>
      <c r="V696" s="493" t="n">
        <v>25758.09</v>
      </c>
      <c r="W696" s="493" t="n">
        <v>24689.4</v>
      </c>
      <c r="X696" s="493" t="n">
        <v>23628.39</v>
      </c>
      <c r="Y696" s="493" t="n">
        <v>23539.36</v>
      </c>
      <c r="Z696" s="493" t="n">
        <v>19817.42</v>
      </c>
      <c r="AA696" s="493" t="n">
        <v>22141.72</v>
      </c>
      <c r="AB696" s="493" t="n">
        <v>20839.12</v>
      </c>
      <c r="AC696" s="493" t="n">
        <v>27595.06</v>
      </c>
      <c r="AD696" s="493" t="n">
        <v>20161.45</v>
      </c>
      <c r="AE696" s="493" t="n">
        <v>16556.6</v>
      </c>
      <c r="AF696" s="493" t="n">
        <v>12734.33</v>
      </c>
      <c r="AG696" s="493" t="n">
        <v>11072</v>
      </c>
      <c r="AH696" s="493" t="n">
        <v>8732.450000000001</v>
      </c>
      <c r="AI696" s="493" t="n">
        <v>16290.66</v>
      </c>
      <c r="AJ696" s="493" t="n">
        <v>9433.950000000001</v>
      </c>
      <c r="AK696" s="493" t="n">
        <v>12731.96</v>
      </c>
      <c r="AL696" s="493" t="n">
        <v>12201.01</v>
      </c>
      <c r="AM696" s="493" t="n">
        <v>16135.58</v>
      </c>
      <c r="AN696" s="493" t="n">
        <v>10483.12</v>
      </c>
      <c r="AO696" s="493" t="n">
        <v>16144.85</v>
      </c>
      <c r="AP696" s="493" t="n">
        <v>18227.85</v>
      </c>
      <c r="AQ696" s="493" t="n">
        <v>14616.75</v>
      </c>
      <c r="AR696" s="493" t="n">
        <v>19530.77</v>
      </c>
      <c r="AS696" s="493" t="n">
        <v>12187.21</v>
      </c>
      <c r="AT696" s="493" t="n">
        <v>12009</v>
      </c>
      <c r="AU696" s="493" t="n">
        <v>15756.67</v>
      </c>
      <c r="AV696" s="493" t="n">
        <v>13365.85</v>
      </c>
      <c r="AW696" s="493" t="n">
        <v>17209.59</v>
      </c>
      <c r="AX696" s="493" t="n">
        <v>17846.92</v>
      </c>
      <c r="AY696" s="493" t="n">
        <v>15974.95</v>
      </c>
      <c r="AZ696" s="493" t="n">
        <v>12190.06</v>
      </c>
      <c r="BA696" s="493" t="n">
        <v>22255.31</v>
      </c>
      <c r="BB696" s="493" t="n">
        <v>15732.09</v>
      </c>
      <c r="BC696" s="493" t="n">
        <v>18892.33</v>
      </c>
      <c r="BD696" s="493" t="n">
        <v>15303.08</v>
      </c>
      <c r="BE696" s="493" t="n">
        <v>18847.55</v>
      </c>
      <c r="BF696" s="493" t="n">
        <v>14800.96</v>
      </c>
      <c r="BG696" s="493" t="n">
        <v>19090.3</v>
      </c>
      <c r="BH696" s="493" t="n">
        <v>16003.84</v>
      </c>
      <c r="BI696" s="493" t="n">
        <v>18347.03</v>
      </c>
      <c r="BJ696" s="493" t="n">
        <v>15301.71</v>
      </c>
      <c r="BK696" s="493" t="n">
        <v>14417.59</v>
      </c>
      <c r="BL696" s="493" t="n">
        <v>14606.44</v>
      </c>
      <c r="BM696" s="493" t="n">
        <v>13822.67</v>
      </c>
      <c r="BN696" s="493" t="n">
        <v>17072.26</v>
      </c>
      <c r="BO696" s="493" t="n">
        <v>13708.81</v>
      </c>
      <c r="BP696" s="493" t="n">
        <v>15802.8</v>
      </c>
      <c r="BQ696" s="493" t="n">
        <v>17418.78</v>
      </c>
      <c r="BR696" s="493" t="n">
        <v>14634.11</v>
      </c>
      <c r="BS696" s="493" t="n">
        <v>16698.56</v>
      </c>
      <c r="BT696" s="493" t="n">
        <v>17164.02</v>
      </c>
      <c r="BU696" s="493" t="n">
        <v>15722.7</v>
      </c>
      <c r="BV696" s="493" t="n">
        <v>19010.91</v>
      </c>
      <c r="BW696" s="493" t="n">
        <v>20493.58</v>
      </c>
    </row>
    <row r="697">
      <c r="A697" t="inlineStr">
        <is>
          <t>[C9C] ANGIOTENSIN-II 길항제 (단일)</t>
        </is>
      </c>
      <c r="B697" t="inlineStr">
        <is>
          <t>대원제약</t>
        </is>
      </c>
      <c r="C697" t="inlineStr">
        <is>
          <t>디오르탄</t>
        </is>
      </c>
      <c r="D697" t="inlineStr">
        <is>
          <t>대원제약</t>
        </is>
      </c>
      <c r="E697" t="inlineStr">
        <is>
          <t>valsartan</t>
        </is>
      </c>
      <c r="F697" t="inlineStr">
        <is>
          <t>의원</t>
        </is>
      </c>
      <c r="G697" t="inlineStr">
        <is>
          <t>Generic</t>
        </is>
      </c>
      <c r="H697" s="493" t="n">
        <v>318311.27</v>
      </c>
      <c r="I697" s="493" t="n">
        <v>291355.39</v>
      </c>
      <c r="J697" s="493" t="n">
        <v>347826.24</v>
      </c>
      <c r="K697" s="493" t="n">
        <v>310474.43</v>
      </c>
      <c r="L697" s="493" t="n">
        <v>326596.07</v>
      </c>
      <c r="M697" s="493" t="n">
        <v>322214.06</v>
      </c>
      <c r="N697" s="493" t="n">
        <v>360894.91</v>
      </c>
      <c r="O697" s="493" t="n">
        <v>353188.03</v>
      </c>
      <c r="P697" s="493" t="n">
        <v>352946.48</v>
      </c>
      <c r="Q697" s="493" t="n">
        <v>343966.43</v>
      </c>
      <c r="R697" s="493" t="n">
        <v>378360.7</v>
      </c>
      <c r="S697" s="493" t="n">
        <v>440144.42</v>
      </c>
      <c r="T697" s="493" t="n">
        <v>393119.28</v>
      </c>
      <c r="U697" s="493" t="n">
        <v>363745.1</v>
      </c>
      <c r="V697" s="493" t="n">
        <v>389738.59</v>
      </c>
      <c r="W697" s="493" t="n">
        <v>387437.27</v>
      </c>
      <c r="X697" s="493" t="n">
        <v>369110.42</v>
      </c>
      <c r="Y697" s="493" t="n">
        <v>366775.61</v>
      </c>
      <c r="Z697" s="493" t="n">
        <v>364466.76</v>
      </c>
      <c r="AA697" s="493" t="n">
        <v>384310.37</v>
      </c>
      <c r="AB697" s="493" t="n">
        <v>365677.21</v>
      </c>
      <c r="AC697" s="493" t="n">
        <v>381765.1</v>
      </c>
      <c r="AD697" s="493" t="n">
        <v>363078.52</v>
      </c>
      <c r="AE697" s="493" t="n">
        <v>387947.66</v>
      </c>
      <c r="AF697" s="493" t="n">
        <v>342595.39</v>
      </c>
      <c r="AG697" s="493" t="n">
        <v>322480.18</v>
      </c>
      <c r="AH697" s="493" t="n">
        <v>370230.65</v>
      </c>
      <c r="AI697" s="493" t="n">
        <v>321254.38</v>
      </c>
      <c r="AJ697" s="493" t="n">
        <v>350297.04</v>
      </c>
      <c r="AK697" s="493" t="n">
        <v>344581.91</v>
      </c>
      <c r="AL697" s="493" t="n">
        <v>328919.72</v>
      </c>
      <c r="AM697" s="493" t="n">
        <v>321648.14</v>
      </c>
      <c r="AN697" s="493" t="n">
        <v>310689.25</v>
      </c>
      <c r="AO697" s="493" t="n">
        <v>319205.89</v>
      </c>
      <c r="AP697" s="493" t="n">
        <v>295789.8</v>
      </c>
      <c r="AQ697" s="493" t="n">
        <v>306183.84</v>
      </c>
      <c r="AR697" s="493" t="n">
        <v>307746.21</v>
      </c>
      <c r="AS697" s="493" t="n">
        <v>264484.69</v>
      </c>
      <c r="AT697" s="493" t="n">
        <v>280530.32</v>
      </c>
      <c r="AU697" s="493" t="n">
        <v>266005.89</v>
      </c>
      <c r="AV697" s="493" t="n">
        <v>297445.54</v>
      </c>
      <c r="AW697" s="493" t="n">
        <v>252469.54</v>
      </c>
      <c r="AX697" s="493" t="n">
        <v>296856.14</v>
      </c>
      <c r="AY697" s="493" t="n">
        <v>288762.43</v>
      </c>
      <c r="AZ697" s="493" t="n">
        <v>275675.2</v>
      </c>
      <c r="BA697" s="493" t="n">
        <v>302639.2</v>
      </c>
      <c r="BB697" s="493" t="n">
        <v>282961.31</v>
      </c>
      <c r="BC697" s="493" t="n">
        <v>304084.82</v>
      </c>
      <c r="BD697" s="493" t="n">
        <v>272577.46</v>
      </c>
      <c r="BE697" s="493" t="n">
        <v>258493.76</v>
      </c>
      <c r="BF697" s="493" t="n">
        <v>285491.57</v>
      </c>
      <c r="BG697" s="493" t="n">
        <v>280983.88</v>
      </c>
      <c r="BH697" s="493" t="n">
        <v>273085.32</v>
      </c>
      <c r="BI697" s="493" t="n">
        <v>278241.29</v>
      </c>
      <c r="BJ697" s="493" t="n">
        <v>293335.45</v>
      </c>
      <c r="BK697" s="493" t="n">
        <v>273750.39</v>
      </c>
      <c r="BL697" s="493" t="n">
        <v>318611.46</v>
      </c>
      <c r="BM697" s="493" t="n">
        <v>265954.75</v>
      </c>
      <c r="BN697" s="493" t="n">
        <v>275053.25</v>
      </c>
      <c r="BO697" s="493" t="n">
        <v>292341.04</v>
      </c>
      <c r="BP697" s="493" t="n">
        <v>285715.4</v>
      </c>
      <c r="BQ697" s="493" t="n">
        <v>248977.8</v>
      </c>
      <c r="BR697" s="493" t="n">
        <v>276218.4</v>
      </c>
      <c r="BS697" s="493" t="n">
        <v>246216.64</v>
      </c>
      <c r="BT697" s="493" t="n">
        <v>249333.21</v>
      </c>
      <c r="BU697" s="493" t="n">
        <v>257646.98</v>
      </c>
      <c r="BV697" s="493" t="n">
        <v>269694.27</v>
      </c>
      <c r="BW697" s="493" t="n">
        <v>243160.26</v>
      </c>
    </row>
    <row r="698">
      <c r="A698" t="inlineStr">
        <is>
          <t>[C9C] ANGIOTENSIN-II 길항제 (단일)</t>
        </is>
      </c>
      <c r="B698" t="inlineStr">
        <is>
          <t>대원제약</t>
        </is>
      </c>
      <c r="C698" t="inlineStr">
        <is>
          <t>디오르탄</t>
        </is>
      </c>
      <c r="D698" t="inlineStr">
        <is>
          <t>대원제약</t>
        </is>
      </c>
      <c r="E698" t="inlineStr">
        <is>
          <t>valsartan</t>
        </is>
      </c>
      <c r="F698" t="inlineStr">
        <is>
          <t>보건소</t>
        </is>
      </c>
      <c r="G698" t="inlineStr">
        <is>
          <t>Generic</t>
        </is>
      </c>
      <c r="H698" s="493" t="n">
        <v>2143.2</v>
      </c>
      <c r="I698" s="493" t="n">
        <v>143.1</v>
      </c>
      <c r="J698" s="493" t="n">
        <v>1163.28</v>
      </c>
      <c r="K698" s="493" t="n">
        <v>2426.4</v>
      </c>
      <c r="L698" s="493" t="n">
        <v>1417.8</v>
      </c>
      <c r="M698" s="493" t="n">
        <v>144</v>
      </c>
      <c r="N698" s="493" t="n">
        <v>3698.1</v>
      </c>
      <c r="O698" s="493" t="n">
        <v>132.3</v>
      </c>
      <c r="P698" s="493" t="n">
        <v>2610.9</v>
      </c>
      <c r="Q698" s="493" t="n">
        <v>19.2</v>
      </c>
      <c r="R698" s="493" t="n">
        <v>3158.1</v>
      </c>
      <c r="S698" s="493" t="n">
        <v>879.9</v>
      </c>
      <c r="T698" s="493" t="n">
        <v>1070.25</v>
      </c>
      <c r="U698" s="493" t="n">
        <v>2368.2</v>
      </c>
      <c r="V698" s="493" t="n">
        <v>954</v>
      </c>
      <c r="W698" s="493" t="n">
        <v>14.08</v>
      </c>
      <c r="X698" s="493" t="n">
        <v>1609.72</v>
      </c>
      <c r="Y698" s="493" t="n">
        <v>2614.08</v>
      </c>
      <c r="Z698" s="493" t="n">
        <v>747.55</v>
      </c>
      <c r="AA698" s="493" t="n">
        <v>5651.23</v>
      </c>
      <c r="AB698" s="493" t="n">
        <v>1231.52</v>
      </c>
      <c r="AC698" s="493" t="n">
        <v>3604.28</v>
      </c>
      <c r="AD698" s="493" t="n">
        <v>1366.5</v>
      </c>
      <c r="AE698" s="493" t="n">
        <v>1664.15</v>
      </c>
      <c r="AF698" s="493" t="n">
        <v>2851.95</v>
      </c>
      <c r="AG698" s="493" t="n">
        <v>2662.74</v>
      </c>
      <c r="AH698" s="493" t="n">
        <v>1987.65</v>
      </c>
      <c r="AI698" s="493" t="n">
        <v>3096.9</v>
      </c>
      <c r="AJ698" s="493" t="n">
        <v>4597.13</v>
      </c>
      <c r="AK698" s="493" t="n">
        <v>1909.5</v>
      </c>
      <c r="AL698" s="493" t="n">
        <v>2511.03</v>
      </c>
      <c r="AM698" s="493" t="n">
        <v>3189.09</v>
      </c>
      <c r="AN698" s="493" t="n">
        <v>1230</v>
      </c>
      <c r="AO698" s="493" t="n">
        <v>3585.69</v>
      </c>
      <c r="AP698" s="493" t="n">
        <v>2648.4</v>
      </c>
      <c r="AQ698" s="493" t="n">
        <v>2926.35</v>
      </c>
      <c r="AR698" s="493" t="n">
        <v>3444.75</v>
      </c>
      <c r="AS698" s="493" t="n">
        <v>3025.65</v>
      </c>
      <c r="AT698" s="493" t="n">
        <v>3067.5</v>
      </c>
      <c r="AU698" s="493" t="n">
        <v>2537.55</v>
      </c>
      <c r="AV698" s="493" t="n">
        <v>3214.95</v>
      </c>
      <c r="AW698" s="493" t="n">
        <v>2688.6</v>
      </c>
      <c r="AX698" s="493" t="n">
        <v>1705.8</v>
      </c>
      <c r="AY698" s="493" t="n">
        <v>2260.8</v>
      </c>
      <c r="AZ698" s="493" t="n">
        <v>4236.9</v>
      </c>
      <c r="BA698" s="493" t="n">
        <v>3003.24</v>
      </c>
      <c r="BB698" s="493" t="n">
        <v>3376.8</v>
      </c>
      <c r="BC698" s="493" t="n">
        <v>4877.85</v>
      </c>
      <c r="BD698" s="493" t="n">
        <v>3111</v>
      </c>
      <c r="BE698" s="493" t="n">
        <v>2128.5</v>
      </c>
      <c r="BF698" s="493" t="n">
        <v>4378.95</v>
      </c>
      <c r="BG698" s="493" t="n">
        <v>1514.1</v>
      </c>
      <c r="BH698" s="493" t="n">
        <v>2558.25</v>
      </c>
      <c r="BI698" s="493" t="n">
        <v>3813.3</v>
      </c>
      <c r="BJ698" s="493" t="n">
        <v>1726.8</v>
      </c>
      <c r="BK698" s="493" t="n">
        <v>1138.5</v>
      </c>
      <c r="BL698" s="493" t="n">
        <v>6165.9</v>
      </c>
      <c r="BM698" s="493" t="n">
        <v>2822.85</v>
      </c>
      <c r="BN698" s="493" t="n">
        <v>2137.2</v>
      </c>
      <c r="BO698" s="493" t="n">
        <v>4266.3</v>
      </c>
      <c r="BP698" s="493" t="n">
        <v>1607.1</v>
      </c>
      <c r="BQ698" s="493" t="n">
        <v>5426.55</v>
      </c>
      <c r="BR698" s="493" t="n">
        <v>4968.6</v>
      </c>
      <c r="BS698" s="493" t="n">
        <v>3694.8</v>
      </c>
      <c r="BT698" s="493" t="n">
        <v>2386.2</v>
      </c>
      <c r="BU698" s="493" t="n">
        <v>2771.88</v>
      </c>
      <c r="BV698" s="493" t="n">
        <v>2542.8</v>
      </c>
      <c r="BW698" s="493" t="n">
        <v>1606.8</v>
      </c>
    </row>
    <row r="699">
      <c r="A699" t="inlineStr">
        <is>
          <t>[C9C] ANGIOTENSIN-II 길항제 (단일)</t>
        </is>
      </c>
      <c r="B699" t="inlineStr">
        <is>
          <t>대원제약</t>
        </is>
      </c>
      <c r="C699" t="inlineStr">
        <is>
          <t>디오르탄</t>
        </is>
      </c>
      <c r="D699" t="inlineStr">
        <is>
          <t>대원제약</t>
        </is>
      </c>
      <c r="E699" t="inlineStr">
        <is>
          <t>valsartan</t>
        </is>
      </c>
      <c r="F699" t="inlineStr">
        <is>
          <t>기타(치과의원, 치과병원 등)</t>
        </is>
      </c>
      <c r="G699" t="inlineStr">
        <is>
          <t>Generic</t>
        </is>
      </c>
      <c r="H699" s="493" t="n">
        <v>0</v>
      </c>
      <c r="I699" s="493" t="n">
        <v>0</v>
      </c>
      <c r="J699" s="493" t="n">
        <v>0</v>
      </c>
      <c r="K699" s="493" t="n">
        <v>0</v>
      </c>
      <c r="L699" s="493" t="n">
        <v>0</v>
      </c>
      <c r="M699" s="493" t="n">
        <v>0</v>
      </c>
      <c r="N699" s="493" t="n">
        <v>0</v>
      </c>
      <c r="O699" s="493" t="n">
        <v>0</v>
      </c>
      <c r="P699" s="493" t="n">
        <v>0</v>
      </c>
      <c r="Q699" s="493" t="n">
        <v>0</v>
      </c>
      <c r="R699" s="493" t="n">
        <v>0</v>
      </c>
      <c r="S699" s="493" t="n">
        <v>0</v>
      </c>
      <c r="T699" s="493" t="n">
        <v>0</v>
      </c>
      <c r="U699" s="493" t="n">
        <v>0</v>
      </c>
      <c r="V699" s="493" t="n">
        <v>0</v>
      </c>
      <c r="W699" s="493" t="n">
        <v>0</v>
      </c>
      <c r="X699" s="493" t="n">
        <v>0</v>
      </c>
      <c r="Y699" s="493" t="n">
        <v>0</v>
      </c>
      <c r="Z699" s="493" t="n">
        <v>0</v>
      </c>
      <c r="AA699" s="493" t="n">
        <v>0</v>
      </c>
      <c r="AB699" s="493" t="n">
        <v>0</v>
      </c>
      <c r="AC699" s="493" t="n">
        <v>0</v>
      </c>
      <c r="AD699" s="493" t="n">
        <v>0</v>
      </c>
      <c r="AE699" s="493" t="n">
        <v>0</v>
      </c>
      <c r="AF699" s="493" t="n">
        <v>0</v>
      </c>
      <c r="AG699" s="493" t="n">
        <v>0</v>
      </c>
      <c r="AH699" s="493" t="n">
        <v>0</v>
      </c>
      <c r="AI699" s="493" t="n">
        <v>0</v>
      </c>
      <c r="AJ699" s="493" t="n">
        <v>0</v>
      </c>
      <c r="AK699" s="493" t="n">
        <v>0</v>
      </c>
      <c r="AL699" s="493" t="n">
        <v>0</v>
      </c>
      <c r="AM699" s="493" t="n">
        <v>0</v>
      </c>
      <c r="AN699" s="493" t="n">
        <v>148.68</v>
      </c>
      <c r="AO699" s="493" t="n">
        <v>157.92</v>
      </c>
      <c r="AP699" s="493" t="n">
        <v>0</v>
      </c>
      <c r="AQ699" s="493" t="n">
        <v>0</v>
      </c>
      <c r="AR699" s="493" t="n">
        <v>0</v>
      </c>
      <c r="AS699" s="493" t="n">
        <v>0</v>
      </c>
      <c r="AT699" s="493" t="n">
        <v>0</v>
      </c>
      <c r="AU699" s="493" t="n">
        <v>0</v>
      </c>
      <c r="AV699" s="493" t="n">
        <v>0</v>
      </c>
      <c r="AW699" s="493" t="n">
        <v>0</v>
      </c>
      <c r="AX699" s="493" t="n">
        <v>0</v>
      </c>
      <c r="AY699" s="493" t="n">
        <v>0</v>
      </c>
      <c r="AZ699" s="493" t="n">
        <v>0</v>
      </c>
      <c r="BA699" s="493" t="n">
        <v>0</v>
      </c>
      <c r="BB699" s="493" t="n">
        <v>0</v>
      </c>
      <c r="BC699" s="493" t="n">
        <v>0</v>
      </c>
      <c r="BD699" s="493" t="n">
        <v>0</v>
      </c>
      <c r="BE699" s="493" t="n">
        <v>0</v>
      </c>
      <c r="BF699" s="493" t="n">
        <v>0</v>
      </c>
      <c r="BG699" s="493" t="n">
        <v>0</v>
      </c>
      <c r="BH699" s="493" t="n">
        <v>0</v>
      </c>
      <c r="BI699" s="493" t="n">
        <v>0</v>
      </c>
      <c r="BJ699" s="493" t="n">
        <v>0</v>
      </c>
      <c r="BK699" s="493" t="n">
        <v>0</v>
      </c>
      <c r="BL699" s="493" t="n">
        <v>0</v>
      </c>
      <c r="BM699" s="493" t="n">
        <v>0</v>
      </c>
      <c r="BN699" s="493" t="n">
        <v>0</v>
      </c>
      <c r="BO699" s="493" t="n">
        <v>0</v>
      </c>
      <c r="BP699" s="493" t="n">
        <v>0</v>
      </c>
      <c r="BQ699" s="493" t="n">
        <v>0</v>
      </c>
      <c r="BR699" s="493" t="n">
        <v>0</v>
      </c>
      <c r="BS699" s="493" t="n">
        <v>0</v>
      </c>
      <c r="BT699" s="493" t="n">
        <v>0</v>
      </c>
      <c r="BU699" s="493" t="n">
        <v>0</v>
      </c>
      <c r="BV699" s="493" t="n">
        <v>0</v>
      </c>
      <c r="BW699" s="493" t="n">
        <v>0</v>
      </c>
    </row>
    <row r="700">
      <c r="A700" t="inlineStr">
        <is>
          <t>[C9C] ANGIOTENSIN-II 길항제 (단일)</t>
        </is>
      </c>
      <c r="B700" t="inlineStr">
        <is>
          <t>대원제약</t>
        </is>
      </c>
      <c r="C700" t="inlineStr">
        <is>
          <t>원살탄</t>
        </is>
      </c>
      <c r="D700" t="inlineStr">
        <is>
          <t>대원제약</t>
        </is>
      </c>
      <c r="E700" t="inlineStr">
        <is>
          <t>losartan potassium</t>
        </is>
      </c>
      <c r="F700" t="inlineStr">
        <is>
          <t>상급종합병원</t>
        </is>
      </c>
      <c r="G700" t="inlineStr">
        <is>
          <t>Generic</t>
        </is>
      </c>
      <c r="H700" s="493" t="n">
        <v>0</v>
      </c>
      <c r="I700" s="493" t="n">
        <v>0</v>
      </c>
      <c r="J700" s="493" t="n">
        <v>0</v>
      </c>
      <c r="K700" s="493" t="n">
        <v>0</v>
      </c>
      <c r="L700" s="493" t="n">
        <v>0</v>
      </c>
      <c r="M700" s="493" t="n">
        <v>0</v>
      </c>
      <c r="N700" s="493" t="n">
        <v>0</v>
      </c>
      <c r="O700" s="493" t="n">
        <v>0</v>
      </c>
      <c r="P700" s="493" t="n">
        <v>0</v>
      </c>
      <c r="Q700" s="493" t="n">
        <v>0</v>
      </c>
      <c r="R700" s="493" t="n">
        <v>2242.2</v>
      </c>
      <c r="S700" s="493" t="n">
        <v>0</v>
      </c>
      <c r="T700" s="493" t="n">
        <v>0</v>
      </c>
      <c r="U700" s="493" t="n">
        <v>0</v>
      </c>
      <c r="V700" s="493" t="n">
        <v>0</v>
      </c>
      <c r="W700" s="493" t="n">
        <v>0</v>
      </c>
      <c r="X700" s="493" t="n">
        <v>0</v>
      </c>
      <c r="Y700" s="493" t="n">
        <v>0</v>
      </c>
      <c r="Z700" s="493" t="n">
        <v>0</v>
      </c>
      <c r="AA700" s="493" t="n">
        <v>0</v>
      </c>
      <c r="AB700" s="493" t="n">
        <v>0</v>
      </c>
      <c r="AC700" s="493" t="n">
        <v>0</v>
      </c>
      <c r="AD700" s="493" t="n">
        <v>0</v>
      </c>
      <c r="AE700" s="493" t="n">
        <v>0</v>
      </c>
      <c r="AF700" s="493" t="n">
        <v>0</v>
      </c>
      <c r="AG700" s="493" t="n">
        <v>0</v>
      </c>
      <c r="AH700" s="493" t="n">
        <v>0</v>
      </c>
      <c r="AI700" s="493" t="n">
        <v>0</v>
      </c>
      <c r="AJ700" s="493" t="n">
        <v>0</v>
      </c>
      <c r="AK700" s="493" t="n">
        <v>0</v>
      </c>
      <c r="AL700" s="493" t="n">
        <v>0</v>
      </c>
      <c r="AM700" s="493" t="n">
        <v>0</v>
      </c>
      <c r="AN700" s="493" t="n">
        <v>0</v>
      </c>
      <c r="AO700" s="493" t="n">
        <v>0</v>
      </c>
      <c r="AP700" s="493" t="n">
        <v>0</v>
      </c>
      <c r="AQ700" s="493" t="n">
        <v>0</v>
      </c>
      <c r="AR700" s="493" t="n">
        <v>0</v>
      </c>
      <c r="AS700" s="493" t="n">
        <v>0</v>
      </c>
      <c r="AT700" s="493" t="n">
        <v>0</v>
      </c>
      <c r="AU700" s="493" t="n">
        <v>0</v>
      </c>
      <c r="AV700" s="493" t="n">
        <v>0</v>
      </c>
      <c r="AW700" s="493" t="n">
        <v>0</v>
      </c>
      <c r="AX700" s="493" t="n">
        <v>0</v>
      </c>
      <c r="AY700" s="493" t="n">
        <v>0</v>
      </c>
      <c r="AZ700" s="493" t="n">
        <v>0</v>
      </c>
      <c r="BA700" s="493" t="n">
        <v>0</v>
      </c>
      <c r="BB700" s="493" t="n">
        <v>0</v>
      </c>
      <c r="BC700" s="493" t="n">
        <v>0</v>
      </c>
      <c r="BD700" s="493" t="n">
        <v>0</v>
      </c>
      <c r="BE700" s="493" t="n">
        <v>0</v>
      </c>
      <c r="BF700" s="493" t="n">
        <v>0</v>
      </c>
      <c r="BG700" s="493" t="n">
        <v>0</v>
      </c>
      <c r="BH700" s="493" t="n">
        <v>0</v>
      </c>
      <c r="BI700" s="493" t="n">
        <v>0</v>
      </c>
      <c r="BJ700" s="493" t="n">
        <v>1162.8</v>
      </c>
      <c r="BK700" s="493" t="n">
        <v>0</v>
      </c>
      <c r="BL700" s="493" t="n">
        <v>0</v>
      </c>
      <c r="BM700" s="493" t="n">
        <v>0</v>
      </c>
      <c r="BN700" s="493" t="n">
        <v>0</v>
      </c>
      <c r="BO700" s="493" t="n">
        <v>0</v>
      </c>
      <c r="BP700" s="493" t="n">
        <v>0</v>
      </c>
      <c r="BQ700" s="493" t="n">
        <v>0</v>
      </c>
      <c r="BR700" s="493" t="n">
        <v>0</v>
      </c>
      <c r="BS700" s="493" t="n">
        <v>0</v>
      </c>
      <c r="BT700" s="493" t="n">
        <v>0</v>
      </c>
      <c r="BU700" s="493" t="n">
        <v>0</v>
      </c>
      <c r="BV700" s="493" t="n">
        <v>0</v>
      </c>
      <c r="BW700" s="493" t="n">
        <v>0</v>
      </c>
    </row>
    <row r="701">
      <c r="A701" t="inlineStr">
        <is>
          <t>[C9C] ANGIOTENSIN-II 길항제 (단일)</t>
        </is>
      </c>
      <c r="B701" t="inlineStr">
        <is>
          <t>대원제약</t>
        </is>
      </c>
      <c r="C701" t="inlineStr">
        <is>
          <t>원살탄</t>
        </is>
      </c>
      <c r="D701" t="inlineStr">
        <is>
          <t>대원제약</t>
        </is>
      </c>
      <c r="E701" t="inlineStr">
        <is>
          <t>losartan potassium</t>
        </is>
      </c>
      <c r="F701" t="inlineStr">
        <is>
          <t>종합병원</t>
        </is>
      </c>
      <c r="G701" t="inlineStr">
        <is>
          <t>Generic</t>
        </is>
      </c>
      <c r="H701" s="493" t="n">
        <v>0</v>
      </c>
      <c r="I701" s="493" t="n">
        <v>65.40000000000001</v>
      </c>
      <c r="J701" s="493" t="n">
        <v>0</v>
      </c>
      <c r="K701" s="493" t="n">
        <v>67.8</v>
      </c>
      <c r="L701" s="493" t="n">
        <v>0</v>
      </c>
      <c r="M701" s="493" t="n">
        <v>33.6</v>
      </c>
      <c r="N701" s="493" t="n">
        <v>134.4</v>
      </c>
      <c r="O701" s="493" t="n">
        <v>31.8</v>
      </c>
      <c r="P701" s="493" t="n">
        <v>65.40000000000001</v>
      </c>
      <c r="Q701" s="493" t="n">
        <v>0</v>
      </c>
      <c r="R701" s="493" t="n">
        <v>0</v>
      </c>
      <c r="S701" s="493" t="n">
        <v>0</v>
      </c>
      <c r="T701" s="493" t="n">
        <v>0</v>
      </c>
      <c r="U701" s="493" t="n">
        <v>320.4</v>
      </c>
      <c r="V701" s="493" t="n">
        <v>0</v>
      </c>
      <c r="W701" s="493" t="n">
        <v>0</v>
      </c>
      <c r="X701" s="493" t="n">
        <v>0</v>
      </c>
      <c r="Y701" s="493" t="n">
        <v>0</v>
      </c>
      <c r="Z701" s="493" t="n">
        <v>0</v>
      </c>
      <c r="AA701" s="493" t="n">
        <v>0</v>
      </c>
      <c r="AB701" s="493" t="n">
        <v>0</v>
      </c>
      <c r="AC701" s="493" t="n">
        <v>0</v>
      </c>
      <c r="AD701" s="493" t="n">
        <v>0</v>
      </c>
      <c r="AE701" s="493" t="n">
        <v>0</v>
      </c>
      <c r="AF701" s="493" t="n">
        <v>0</v>
      </c>
      <c r="AG701" s="493" t="n">
        <v>0</v>
      </c>
      <c r="AH701" s="493" t="n">
        <v>0</v>
      </c>
      <c r="AI701" s="493" t="n">
        <v>0</v>
      </c>
      <c r="AJ701" s="493" t="n">
        <v>0</v>
      </c>
      <c r="AK701" s="493" t="n">
        <v>0</v>
      </c>
      <c r="AL701" s="493" t="n">
        <v>0</v>
      </c>
      <c r="AM701" s="493" t="n">
        <v>0</v>
      </c>
      <c r="AN701" s="493" t="n">
        <v>560</v>
      </c>
      <c r="AO701" s="493" t="n">
        <v>0</v>
      </c>
      <c r="AP701" s="493" t="n">
        <v>0</v>
      </c>
      <c r="AQ701" s="493" t="n">
        <v>0</v>
      </c>
      <c r="AR701" s="493" t="n">
        <v>0</v>
      </c>
      <c r="AS701" s="493" t="n">
        <v>0</v>
      </c>
      <c r="AT701" s="493" t="n">
        <v>0</v>
      </c>
      <c r="AU701" s="493" t="n">
        <v>0</v>
      </c>
      <c r="AV701" s="493" t="n">
        <v>0</v>
      </c>
      <c r="AW701" s="493" t="n">
        <v>0</v>
      </c>
      <c r="AX701" s="493" t="n">
        <v>0</v>
      </c>
      <c r="AY701" s="493" t="n">
        <v>0</v>
      </c>
      <c r="AZ701" s="493" t="n">
        <v>0</v>
      </c>
      <c r="BA701" s="493" t="n">
        <v>0</v>
      </c>
      <c r="BB701" s="493" t="n">
        <v>0</v>
      </c>
      <c r="BC701" s="493" t="n">
        <v>0</v>
      </c>
      <c r="BD701" s="493" t="n">
        <v>0</v>
      </c>
      <c r="BE701" s="493" t="n">
        <v>0</v>
      </c>
      <c r="BF701" s="493" t="n">
        <v>0</v>
      </c>
      <c r="BG701" s="493" t="n">
        <v>0</v>
      </c>
      <c r="BH701" s="493" t="n">
        <v>0</v>
      </c>
      <c r="BI701" s="493" t="n">
        <v>0</v>
      </c>
      <c r="BJ701" s="493" t="n">
        <v>0</v>
      </c>
      <c r="BK701" s="493" t="n">
        <v>0</v>
      </c>
      <c r="BL701" s="493" t="n">
        <v>0</v>
      </c>
      <c r="BM701" s="493" t="n">
        <v>0</v>
      </c>
      <c r="BN701" s="493" t="n">
        <v>0</v>
      </c>
      <c r="BO701" s="493" t="n">
        <v>0</v>
      </c>
      <c r="BP701" s="493" t="n">
        <v>0</v>
      </c>
      <c r="BQ701" s="493" t="n">
        <v>0</v>
      </c>
      <c r="BR701" s="493" t="n">
        <v>0</v>
      </c>
      <c r="BS701" s="493" t="n">
        <v>0</v>
      </c>
      <c r="BT701" s="493" t="n">
        <v>0</v>
      </c>
      <c r="BU701" s="493" t="n">
        <v>0</v>
      </c>
      <c r="BV701" s="493" t="n">
        <v>0</v>
      </c>
      <c r="BW701" s="493" t="n">
        <v>0</v>
      </c>
    </row>
    <row r="702">
      <c r="A702" t="inlineStr">
        <is>
          <t>[C9C] ANGIOTENSIN-II 길항제 (단일)</t>
        </is>
      </c>
      <c r="B702" t="inlineStr">
        <is>
          <t>대원제약</t>
        </is>
      </c>
      <c r="C702" t="inlineStr">
        <is>
          <t>원살탄</t>
        </is>
      </c>
      <c r="D702" t="inlineStr">
        <is>
          <t>대원제약</t>
        </is>
      </c>
      <c r="E702" t="inlineStr">
        <is>
          <t>losartan potassium</t>
        </is>
      </c>
      <c r="F702" t="inlineStr">
        <is>
          <t>병원</t>
        </is>
      </c>
      <c r="G702" t="inlineStr">
        <is>
          <t>Generic</t>
        </is>
      </c>
      <c r="H702" s="493" t="n">
        <v>18949.97</v>
      </c>
      <c r="I702" s="493" t="n">
        <v>18550.38</v>
      </c>
      <c r="J702" s="493" t="n">
        <v>20738.11</v>
      </c>
      <c r="K702" s="493" t="n">
        <v>18556.76</v>
      </c>
      <c r="L702" s="493" t="n">
        <v>21215.97</v>
      </c>
      <c r="M702" s="493" t="n">
        <v>24369.93</v>
      </c>
      <c r="N702" s="493" t="n">
        <v>23905.94</v>
      </c>
      <c r="O702" s="493" t="n">
        <v>18475.78</v>
      </c>
      <c r="P702" s="493" t="n">
        <v>21221.31</v>
      </c>
      <c r="Q702" s="493" t="n">
        <v>19464.63</v>
      </c>
      <c r="R702" s="493" t="n">
        <v>23131.49</v>
      </c>
      <c r="S702" s="493" t="n">
        <v>1745.76</v>
      </c>
      <c r="T702" s="493" t="n">
        <v>1757.1</v>
      </c>
      <c r="U702" s="493" t="n">
        <v>1713.24</v>
      </c>
      <c r="V702" s="493" t="n">
        <v>2880.02</v>
      </c>
      <c r="W702" s="493" t="n">
        <v>2197.62</v>
      </c>
      <c r="X702" s="493" t="n">
        <v>5985.96</v>
      </c>
      <c r="Y702" s="493" t="n">
        <v>6373.6</v>
      </c>
      <c r="Z702" s="493" t="n">
        <v>8504.120000000001</v>
      </c>
      <c r="AA702" s="493" t="n">
        <v>5638.98</v>
      </c>
      <c r="AB702" s="493" t="n">
        <v>7916.09</v>
      </c>
      <c r="AC702" s="493" t="n">
        <v>9766.77</v>
      </c>
      <c r="AD702" s="493" t="n">
        <v>8771.49</v>
      </c>
      <c r="AE702" s="493" t="n">
        <v>10629.33</v>
      </c>
      <c r="AF702" s="493" t="n">
        <v>7310.37</v>
      </c>
      <c r="AG702" s="493" t="n">
        <v>10723.78</v>
      </c>
      <c r="AH702" s="493" t="n">
        <v>9687.870000000001</v>
      </c>
      <c r="AI702" s="493" t="n">
        <v>13157.72</v>
      </c>
      <c r="AJ702" s="493" t="n">
        <v>12875.73</v>
      </c>
      <c r="AK702" s="493" t="n">
        <v>1082.23</v>
      </c>
      <c r="AL702" s="493" t="n">
        <v>705.5</v>
      </c>
      <c r="AM702" s="493" t="n">
        <v>840</v>
      </c>
      <c r="AN702" s="493" t="n">
        <v>360</v>
      </c>
      <c r="AO702" s="493" t="n">
        <v>699.3</v>
      </c>
      <c r="AP702" s="493" t="n">
        <v>1919.1</v>
      </c>
      <c r="AQ702" s="493" t="n">
        <v>538.8</v>
      </c>
      <c r="AR702" s="493" t="n">
        <v>899.1</v>
      </c>
      <c r="AS702" s="493" t="n">
        <v>720</v>
      </c>
      <c r="AT702" s="493" t="n">
        <v>0</v>
      </c>
      <c r="AU702" s="493" t="n">
        <v>900</v>
      </c>
      <c r="AV702" s="493" t="n">
        <v>256.34</v>
      </c>
      <c r="AW702" s="493" t="n">
        <v>360</v>
      </c>
      <c r="AX702" s="493" t="n">
        <v>840.9</v>
      </c>
      <c r="AY702" s="493" t="n">
        <v>360.3</v>
      </c>
      <c r="AZ702" s="493" t="n">
        <v>0</v>
      </c>
      <c r="BA702" s="493" t="n">
        <v>899.55</v>
      </c>
      <c r="BB702" s="493" t="n">
        <v>360.9</v>
      </c>
      <c r="BC702" s="493" t="n">
        <v>240.6</v>
      </c>
      <c r="BD702" s="493" t="n">
        <v>601.8</v>
      </c>
      <c r="BE702" s="493" t="n">
        <v>600</v>
      </c>
      <c r="BF702" s="493" t="n">
        <v>668.92</v>
      </c>
      <c r="BG702" s="493" t="n">
        <v>1408.73</v>
      </c>
      <c r="BH702" s="493" t="n">
        <v>556.64</v>
      </c>
      <c r="BI702" s="493" t="n">
        <v>1053.92</v>
      </c>
      <c r="BJ702" s="493" t="n">
        <v>1115.77</v>
      </c>
      <c r="BK702" s="493" t="n">
        <v>248.1</v>
      </c>
      <c r="BL702" s="493" t="n">
        <v>359.1</v>
      </c>
      <c r="BM702" s="493" t="n">
        <v>180.9</v>
      </c>
      <c r="BN702" s="493" t="n">
        <v>1083.6</v>
      </c>
      <c r="BO702" s="493" t="n">
        <v>180</v>
      </c>
      <c r="BP702" s="493" t="n">
        <v>973.05</v>
      </c>
      <c r="BQ702" s="493" t="n">
        <v>968.4</v>
      </c>
      <c r="BR702" s="493" t="n">
        <v>649.8</v>
      </c>
      <c r="BS702" s="493" t="n">
        <v>843.45</v>
      </c>
      <c r="BT702" s="493" t="n">
        <v>903.15</v>
      </c>
      <c r="BU702" s="493" t="n">
        <v>353.76</v>
      </c>
      <c r="BV702" s="493" t="n">
        <v>361.8</v>
      </c>
      <c r="BW702" s="493" t="n">
        <v>180.9</v>
      </c>
    </row>
    <row r="703">
      <c r="A703" t="inlineStr">
        <is>
          <t>[C9C] ANGIOTENSIN-II 길항제 (단일)</t>
        </is>
      </c>
      <c r="B703" t="inlineStr">
        <is>
          <t>대원제약</t>
        </is>
      </c>
      <c r="C703" t="inlineStr">
        <is>
          <t>원살탄</t>
        </is>
      </c>
      <c r="D703" t="inlineStr">
        <is>
          <t>대원제약</t>
        </is>
      </c>
      <c r="E703" t="inlineStr">
        <is>
          <t>losartan potassium</t>
        </is>
      </c>
      <c r="F703" t="inlineStr">
        <is>
          <t>의원</t>
        </is>
      </c>
      <c r="G703" t="inlineStr">
        <is>
          <t>Generic</t>
        </is>
      </c>
      <c r="H703" s="493" t="n">
        <v>203670.95</v>
      </c>
      <c r="I703" s="493" t="n">
        <v>219538.78</v>
      </c>
      <c r="J703" s="493" t="n">
        <v>247416.09</v>
      </c>
      <c r="K703" s="493" t="n">
        <v>235094.41</v>
      </c>
      <c r="L703" s="493" t="n">
        <v>238025.27</v>
      </c>
      <c r="M703" s="493" t="n">
        <v>235577.55</v>
      </c>
      <c r="N703" s="493" t="n">
        <v>254633.15</v>
      </c>
      <c r="O703" s="493" t="n">
        <v>245539.51</v>
      </c>
      <c r="P703" s="493" t="n">
        <v>232667.04</v>
      </c>
      <c r="Q703" s="493" t="n">
        <v>240427.53</v>
      </c>
      <c r="R703" s="493" t="n">
        <v>215145.86</v>
      </c>
      <c r="S703" s="493" t="n">
        <v>191945.19</v>
      </c>
      <c r="T703" s="493" t="n">
        <v>187110.1</v>
      </c>
      <c r="U703" s="493" t="n">
        <v>169300.94</v>
      </c>
      <c r="V703" s="493" t="n">
        <v>179894.89</v>
      </c>
      <c r="W703" s="493" t="n">
        <v>175119.95</v>
      </c>
      <c r="X703" s="493" t="n">
        <v>182153.67</v>
      </c>
      <c r="Y703" s="493" t="n">
        <v>161458.45</v>
      </c>
      <c r="Z703" s="493" t="n">
        <v>168402.49</v>
      </c>
      <c r="AA703" s="493" t="n">
        <v>176926.69</v>
      </c>
      <c r="AB703" s="493" t="n">
        <v>126325.94</v>
      </c>
      <c r="AC703" s="493" t="n">
        <v>147287.06</v>
      </c>
      <c r="AD703" s="493" t="n">
        <v>124546.4</v>
      </c>
      <c r="AE703" s="493" t="n">
        <v>154200.52</v>
      </c>
      <c r="AF703" s="493" t="n">
        <v>128283.36</v>
      </c>
      <c r="AG703" s="493" t="n">
        <v>135561.81</v>
      </c>
      <c r="AH703" s="493" t="n">
        <v>119978.07</v>
      </c>
      <c r="AI703" s="493" t="n">
        <v>133043.03</v>
      </c>
      <c r="AJ703" s="493" t="n">
        <v>121019.77</v>
      </c>
      <c r="AK703" s="493" t="n">
        <v>86792.5</v>
      </c>
      <c r="AL703" s="493" t="n">
        <v>115401.27</v>
      </c>
      <c r="AM703" s="493" t="n">
        <v>113136.36</v>
      </c>
      <c r="AN703" s="493" t="n">
        <v>112743.95</v>
      </c>
      <c r="AO703" s="493" t="n">
        <v>110574.31</v>
      </c>
      <c r="AP703" s="493" t="n">
        <v>101401.57</v>
      </c>
      <c r="AQ703" s="493" t="n">
        <v>97496.42999999999</v>
      </c>
      <c r="AR703" s="493" t="n">
        <v>108364.05</v>
      </c>
      <c r="AS703" s="493" t="n">
        <v>91581.55</v>
      </c>
      <c r="AT703" s="493" t="n">
        <v>101944.92</v>
      </c>
      <c r="AU703" s="493" t="n">
        <v>103303.57</v>
      </c>
      <c r="AV703" s="493" t="n">
        <v>85426.03999999999</v>
      </c>
      <c r="AW703" s="493" t="n">
        <v>91347.33</v>
      </c>
      <c r="AX703" s="493" t="n">
        <v>98920.97</v>
      </c>
      <c r="AY703" s="493" t="n">
        <v>84114.22</v>
      </c>
      <c r="AZ703" s="493" t="n">
        <v>88258.48</v>
      </c>
      <c r="BA703" s="493" t="n">
        <v>100192.78</v>
      </c>
      <c r="BB703" s="493" t="n">
        <v>74693.27</v>
      </c>
      <c r="BC703" s="493" t="n">
        <v>100135.06</v>
      </c>
      <c r="BD703" s="493" t="n">
        <v>77327.75</v>
      </c>
      <c r="BE703" s="493" t="n">
        <v>81103.28999999999</v>
      </c>
      <c r="BF703" s="493" t="n">
        <v>77054.59</v>
      </c>
      <c r="BG703" s="493" t="n">
        <v>83142.96000000001</v>
      </c>
      <c r="BH703" s="493" t="n">
        <v>76773.69</v>
      </c>
      <c r="BI703" s="493" t="n">
        <v>68283.25</v>
      </c>
      <c r="BJ703" s="493" t="n">
        <v>70475.32000000001</v>
      </c>
      <c r="BK703" s="493" t="n">
        <v>61249.46</v>
      </c>
      <c r="BL703" s="493" t="n">
        <v>63136.77</v>
      </c>
      <c r="BM703" s="493" t="n">
        <v>67375.42999999999</v>
      </c>
      <c r="BN703" s="493" t="n">
        <v>47780.8</v>
      </c>
      <c r="BO703" s="493" t="n">
        <v>59805.47</v>
      </c>
      <c r="BP703" s="493" t="n">
        <v>58328.19</v>
      </c>
      <c r="BQ703" s="493" t="n">
        <v>48039.85</v>
      </c>
      <c r="BR703" s="493" t="n">
        <v>53525.04</v>
      </c>
      <c r="BS703" s="493" t="n">
        <v>58652</v>
      </c>
      <c r="BT703" s="493" t="n">
        <v>43297.59</v>
      </c>
      <c r="BU703" s="493" t="n">
        <v>41290.41</v>
      </c>
      <c r="BV703" s="493" t="n">
        <v>50263.6</v>
      </c>
      <c r="BW703" s="493" t="n">
        <v>37784.06</v>
      </c>
    </row>
    <row r="704">
      <c r="A704" t="inlineStr">
        <is>
          <t>[C9C] ANGIOTENSIN-II 길항제 (단일)</t>
        </is>
      </c>
      <c r="B704" t="inlineStr">
        <is>
          <t>대원제약</t>
        </is>
      </c>
      <c r="C704" t="inlineStr">
        <is>
          <t>원살탄</t>
        </is>
      </c>
      <c r="D704" t="inlineStr">
        <is>
          <t>대원제약</t>
        </is>
      </c>
      <c r="E704" t="inlineStr">
        <is>
          <t>losartan potassium</t>
        </is>
      </c>
      <c r="F704" t="inlineStr">
        <is>
          <t>보건소</t>
        </is>
      </c>
      <c r="G704" t="inlineStr">
        <is>
          <t>Generic</t>
        </is>
      </c>
      <c r="H704" s="493" t="n">
        <v>5442.9</v>
      </c>
      <c r="I704" s="493" t="n">
        <v>2640.15</v>
      </c>
      <c r="J704" s="493" t="n">
        <v>2872.86</v>
      </c>
      <c r="K704" s="493" t="n">
        <v>774.75</v>
      </c>
      <c r="L704" s="493" t="n">
        <v>2776.77</v>
      </c>
      <c r="M704" s="493" t="n">
        <v>2617.2</v>
      </c>
      <c r="N704" s="493" t="n">
        <v>1071</v>
      </c>
      <c r="O704" s="493" t="n">
        <v>2556.9</v>
      </c>
      <c r="P704" s="493" t="n">
        <v>2466.6</v>
      </c>
      <c r="Q704" s="493" t="n">
        <v>1650.6</v>
      </c>
      <c r="R704" s="493" t="n">
        <v>1170.15</v>
      </c>
      <c r="S704" s="493" t="n">
        <v>1030.8</v>
      </c>
      <c r="T704" s="493" t="n">
        <v>1838.7</v>
      </c>
      <c r="U704" s="493" t="n">
        <v>1457.7</v>
      </c>
      <c r="V704" s="493" t="n">
        <v>294.9</v>
      </c>
      <c r="W704" s="493" t="n">
        <v>962.1</v>
      </c>
      <c r="X704" s="493" t="n">
        <v>619.35</v>
      </c>
      <c r="Y704" s="493" t="n">
        <v>209.1</v>
      </c>
      <c r="Z704" s="493" t="n">
        <v>277.8</v>
      </c>
      <c r="AA704" s="493" t="n">
        <v>791.1</v>
      </c>
      <c r="AB704" s="493" t="n">
        <v>807.2</v>
      </c>
      <c r="AC704" s="493" t="n">
        <v>145.2</v>
      </c>
      <c r="AD704" s="493" t="n">
        <v>434.25</v>
      </c>
      <c r="AE704" s="493" t="n">
        <v>137.4</v>
      </c>
      <c r="AF704" s="493" t="n">
        <v>109.2</v>
      </c>
      <c r="AG704" s="493" t="n">
        <v>783.15</v>
      </c>
      <c r="AH704" s="493" t="n">
        <v>151.2</v>
      </c>
      <c r="AI704" s="493" t="n">
        <v>1.2</v>
      </c>
      <c r="AJ704" s="493" t="n">
        <v>1056</v>
      </c>
      <c r="AK704" s="493" t="n">
        <v>1.2</v>
      </c>
      <c r="AL704" s="493" t="n">
        <v>696</v>
      </c>
      <c r="AM704" s="493" t="n">
        <v>1.2</v>
      </c>
      <c r="AN704" s="493" t="n">
        <v>0.6</v>
      </c>
      <c r="AO704" s="493" t="n">
        <v>608.1</v>
      </c>
      <c r="AP704" s="493" t="n">
        <v>0.3</v>
      </c>
      <c r="AQ704" s="493" t="n">
        <v>1.5</v>
      </c>
      <c r="AR704" s="493" t="n">
        <v>807.9</v>
      </c>
      <c r="AS704" s="493" t="n">
        <v>0.83</v>
      </c>
      <c r="AT704" s="493" t="n">
        <v>160.8</v>
      </c>
      <c r="AU704" s="493" t="n">
        <v>0.45</v>
      </c>
      <c r="AV704" s="493" t="n">
        <v>0.3</v>
      </c>
      <c r="AW704" s="493" t="n">
        <v>225.45</v>
      </c>
      <c r="AX704" s="493" t="n">
        <v>196.5</v>
      </c>
      <c r="AY704" s="493" t="n">
        <v>0.15</v>
      </c>
      <c r="AZ704" s="493" t="n">
        <v>0.45</v>
      </c>
      <c r="BA704" s="493" t="n">
        <v>219.45</v>
      </c>
      <c r="BB704" s="493" t="n">
        <v>0.23</v>
      </c>
      <c r="BC704" s="493" t="n">
        <v>158.25</v>
      </c>
      <c r="BD704" s="493" t="n">
        <v>0.6</v>
      </c>
      <c r="BE704" s="493" t="n">
        <v>0.45</v>
      </c>
      <c r="BF704" s="493" t="n">
        <v>0.45</v>
      </c>
      <c r="BG704" s="493" t="n">
        <v>62.85</v>
      </c>
      <c r="BH704" s="493" t="n">
        <v>0.45</v>
      </c>
      <c r="BI704" s="493" t="n">
        <v>0.45</v>
      </c>
      <c r="BJ704" s="493" t="n">
        <v>0.45</v>
      </c>
      <c r="BK704" s="493" t="n">
        <v>0.45</v>
      </c>
      <c r="BL704" s="493" t="n">
        <v>0.45</v>
      </c>
      <c r="BM704" s="493" t="n">
        <v>0.45</v>
      </c>
      <c r="BN704" s="493" t="n">
        <v>0.45</v>
      </c>
      <c r="BO704" s="493" t="n">
        <v>0.3</v>
      </c>
      <c r="BP704" s="493" t="n">
        <v>0.3</v>
      </c>
      <c r="BQ704" s="493" t="n">
        <v>0.3</v>
      </c>
      <c r="BR704" s="493" t="n">
        <v>0.3</v>
      </c>
      <c r="BS704" s="493" t="n">
        <v>0.3</v>
      </c>
      <c r="BT704" s="493" t="n">
        <v>0.6</v>
      </c>
      <c r="BU704" s="493" t="n">
        <v>0</v>
      </c>
      <c r="BV704" s="493" t="n">
        <v>0.6</v>
      </c>
      <c r="BW704" s="493" t="n">
        <v>0</v>
      </c>
    </row>
    <row r="705">
      <c r="A705" t="inlineStr">
        <is>
          <t>[C9C] ANGIOTENSIN-II 길항제 (단일)</t>
        </is>
      </c>
      <c r="B705" t="inlineStr">
        <is>
          <t>대원제약</t>
        </is>
      </c>
      <c r="C705" t="inlineStr">
        <is>
          <t>원살탄</t>
        </is>
      </c>
      <c r="D705" t="inlineStr">
        <is>
          <t>대원제약</t>
        </is>
      </c>
      <c r="E705" t="inlineStr">
        <is>
          <t>losartan potassium</t>
        </is>
      </c>
      <c r="F705" t="inlineStr">
        <is>
          <t>기타(치과의원, 치과병원 등)</t>
        </is>
      </c>
      <c r="G705" t="inlineStr">
        <is>
          <t>Generic</t>
        </is>
      </c>
      <c r="H705" s="493" t="n">
        <v>0</v>
      </c>
      <c r="I705" s="493" t="n">
        <v>0</v>
      </c>
      <c r="J705" s="493" t="n">
        <v>0</v>
      </c>
      <c r="K705" s="493" t="n">
        <v>0</v>
      </c>
      <c r="L705" s="493" t="n">
        <v>0</v>
      </c>
      <c r="M705" s="493" t="n">
        <v>0</v>
      </c>
      <c r="N705" s="493" t="n">
        <v>0</v>
      </c>
      <c r="O705" s="493" t="n">
        <v>0</v>
      </c>
      <c r="P705" s="493" t="n">
        <v>632.7</v>
      </c>
      <c r="Q705" s="493" t="n">
        <v>0</v>
      </c>
      <c r="R705" s="493" t="n">
        <v>0</v>
      </c>
      <c r="S705" s="493" t="n">
        <v>0</v>
      </c>
      <c r="T705" s="493" t="n">
        <v>0</v>
      </c>
      <c r="U705" s="493" t="n">
        <v>0</v>
      </c>
      <c r="V705" s="493" t="n">
        <v>0</v>
      </c>
      <c r="W705" s="493" t="n">
        <v>0</v>
      </c>
      <c r="X705" s="493" t="n">
        <v>0</v>
      </c>
      <c r="Y705" s="493" t="n">
        <v>0</v>
      </c>
      <c r="Z705" s="493" t="n">
        <v>0</v>
      </c>
      <c r="AA705" s="493" t="n">
        <v>0</v>
      </c>
      <c r="AB705" s="493" t="n">
        <v>0</v>
      </c>
      <c r="AC705" s="493" t="n">
        <v>0</v>
      </c>
      <c r="AD705" s="493" t="n">
        <v>0</v>
      </c>
      <c r="AE705" s="493" t="n">
        <v>0</v>
      </c>
      <c r="AF705" s="493" t="n">
        <v>0</v>
      </c>
      <c r="AG705" s="493" t="n">
        <v>0</v>
      </c>
      <c r="AH705" s="493" t="n">
        <v>0</v>
      </c>
      <c r="AI705" s="493" t="n">
        <v>0</v>
      </c>
      <c r="AJ705" s="493" t="n">
        <v>0</v>
      </c>
      <c r="AK705" s="493" t="n">
        <v>0</v>
      </c>
      <c r="AL705" s="493" t="n">
        <v>0</v>
      </c>
      <c r="AM705" s="493" t="n">
        <v>0</v>
      </c>
      <c r="AN705" s="493" t="n">
        <v>838.8</v>
      </c>
      <c r="AO705" s="493" t="n">
        <v>0</v>
      </c>
      <c r="AP705" s="493" t="n">
        <v>0</v>
      </c>
      <c r="AQ705" s="493" t="n">
        <v>0</v>
      </c>
      <c r="AR705" s="493" t="n">
        <v>0</v>
      </c>
      <c r="AS705" s="493" t="n">
        <v>0</v>
      </c>
      <c r="AT705" s="493" t="n">
        <v>817.2</v>
      </c>
      <c r="AU705" s="493" t="n">
        <v>0</v>
      </c>
      <c r="AV705" s="493" t="n">
        <v>0</v>
      </c>
      <c r="AW705" s="493" t="n">
        <v>0</v>
      </c>
      <c r="AX705" s="493" t="n">
        <v>0</v>
      </c>
      <c r="AY705" s="493" t="n">
        <v>0</v>
      </c>
      <c r="AZ705" s="493" t="n">
        <v>0</v>
      </c>
      <c r="BA705" s="493" t="n">
        <v>860.4</v>
      </c>
      <c r="BB705" s="493" t="n">
        <v>0</v>
      </c>
      <c r="BC705" s="493" t="n">
        <v>0</v>
      </c>
      <c r="BD705" s="493" t="n">
        <v>0</v>
      </c>
      <c r="BE705" s="493" t="n">
        <v>0</v>
      </c>
      <c r="BF705" s="493" t="n">
        <v>0</v>
      </c>
      <c r="BG705" s="493" t="n">
        <v>0</v>
      </c>
      <c r="BH705" s="493" t="n">
        <v>793.8</v>
      </c>
      <c r="BI705" s="493" t="n">
        <v>0</v>
      </c>
      <c r="BJ705" s="493" t="n">
        <v>0</v>
      </c>
      <c r="BK705" s="493" t="n">
        <v>0</v>
      </c>
      <c r="BL705" s="493" t="n">
        <v>0</v>
      </c>
      <c r="BM705" s="493" t="n">
        <v>0</v>
      </c>
      <c r="BN705" s="493" t="n">
        <v>0</v>
      </c>
      <c r="BO705" s="493" t="n">
        <v>0</v>
      </c>
      <c r="BP705" s="493" t="n">
        <v>0</v>
      </c>
      <c r="BQ705" s="493" t="n">
        <v>0</v>
      </c>
      <c r="BR705" s="493" t="n">
        <v>0</v>
      </c>
      <c r="BS705" s="493" t="n">
        <v>0</v>
      </c>
      <c r="BT705" s="493" t="n">
        <v>0</v>
      </c>
      <c r="BU705" s="493" t="n">
        <v>0</v>
      </c>
      <c r="BV705" s="493" t="n">
        <v>734.4</v>
      </c>
      <c r="BW705" s="493" t="n">
        <v>0</v>
      </c>
    </row>
    <row r="706">
      <c r="A706" t="inlineStr">
        <is>
          <t>[C9C] ANGIOTENSIN-II 길항제 (단일)</t>
        </is>
      </c>
      <c r="B706" t="inlineStr">
        <is>
          <t>대한뉴팜</t>
        </is>
      </c>
      <c r="C706" t="inlineStr">
        <is>
          <t>뉴로사탄</t>
        </is>
      </c>
      <c r="D706" t="inlineStr">
        <is>
          <t>대한뉴팜</t>
        </is>
      </c>
      <c r="E706" t="inlineStr">
        <is>
          <t>losartan potassium</t>
        </is>
      </c>
      <c r="F706" t="inlineStr">
        <is>
          <t>병원</t>
        </is>
      </c>
      <c r="G706" t="inlineStr">
        <is>
          <t>Generic</t>
        </is>
      </c>
      <c r="H706" s="493" t="n">
        <v>0</v>
      </c>
      <c r="I706" s="493" t="n">
        <v>0</v>
      </c>
      <c r="J706" s="493" t="n">
        <v>0</v>
      </c>
      <c r="K706" s="493" t="n">
        <v>16.8</v>
      </c>
      <c r="L706" s="493" t="n">
        <v>16.5</v>
      </c>
      <c r="M706" s="493" t="n">
        <v>16.5</v>
      </c>
      <c r="N706" s="493" t="n">
        <v>17.1</v>
      </c>
      <c r="O706" s="493" t="n">
        <v>137.7</v>
      </c>
      <c r="P706" s="493" t="n">
        <v>136.2</v>
      </c>
      <c r="Q706" s="493" t="n">
        <v>17.98</v>
      </c>
      <c r="R706" s="493" t="n">
        <v>0</v>
      </c>
      <c r="S706" s="493" t="n">
        <v>0</v>
      </c>
      <c r="T706" s="493" t="n">
        <v>0</v>
      </c>
      <c r="U706" s="493" t="n">
        <v>0</v>
      </c>
      <c r="V706" s="493" t="n">
        <v>0</v>
      </c>
      <c r="W706" s="493" t="n">
        <v>0</v>
      </c>
      <c r="X706" s="493" t="n">
        <v>0</v>
      </c>
      <c r="Y706" s="493" t="n">
        <v>0</v>
      </c>
      <c r="Z706" s="493" t="n">
        <v>0</v>
      </c>
      <c r="AA706" s="493" t="n">
        <v>0</v>
      </c>
      <c r="AB706" s="493" t="n">
        <v>0</v>
      </c>
      <c r="AC706" s="493" t="n">
        <v>0</v>
      </c>
      <c r="AD706" s="493" t="n">
        <v>0</v>
      </c>
      <c r="AE706" s="493" t="n">
        <v>0</v>
      </c>
      <c r="AF706" s="493" t="n">
        <v>0</v>
      </c>
      <c r="AG706" s="493" t="n">
        <v>0</v>
      </c>
      <c r="AH706" s="493" t="n">
        <v>0</v>
      </c>
      <c r="AI706" s="493" t="n">
        <v>0</v>
      </c>
      <c r="AJ706" s="493" t="n">
        <v>0</v>
      </c>
      <c r="AK706" s="493" t="n">
        <v>0</v>
      </c>
      <c r="AL706" s="493" t="n">
        <v>0</v>
      </c>
      <c r="AM706" s="493" t="n">
        <v>0</v>
      </c>
      <c r="AN706" s="493" t="n">
        <v>0</v>
      </c>
      <c r="AO706" s="493" t="n">
        <v>0</v>
      </c>
      <c r="AP706" s="493" t="n">
        <v>0</v>
      </c>
      <c r="AQ706" s="493" t="n">
        <v>0</v>
      </c>
      <c r="AR706" s="493" t="n">
        <v>0</v>
      </c>
      <c r="AS706" s="493" t="n">
        <v>0</v>
      </c>
      <c r="AT706" s="493" t="n">
        <v>0</v>
      </c>
      <c r="AU706" s="493" t="n">
        <v>0</v>
      </c>
      <c r="AV706" s="493" t="n">
        <v>0</v>
      </c>
      <c r="AW706" s="493" t="n">
        <v>0</v>
      </c>
      <c r="AX706" s="493" t="n">
        <v>0</v>
      </c>
      <c r="AY706" s="493" t="n">
        <v>0</v>
      </c>
      <c r="AZ706" s="493" t="n">
        <v>0</v>
      </c>
      <c r="BA706" s="493" t="n">
        <v>0</v>
      </c>
      <c r="BB706" s="493" t="n">
        <v>0</v>
      </c>
      <c r="BC706" s="493" t="n">
        <v>0</v>
      </c>
      <c r="BD706" s="493" t="n">
        <v>0</v>
      </c>
      <c r="BE706" s="493" t="n">
        <v>0</v>
      </c>
      <c r="BF706" s="493" t="n">
        <v>0</v>
      </c>
      <c r="BG706" s="493" t="n">
        <v>0</v>
      </c>
      <c r="BH706" s="493" t="n">
        <v>0</v>
      </c>
      <c r="BI706" s="493" t="n">
        <v>0</v>
      </c>
      <c r="BJ706" s="493" t="n">
        <v>0</v>
      </c>
      <c r="BK706" s="493" t="n">
        <v>0</v>
      </c>
      <c r="BL706" s="493" t="n">
        <v>0</v>
      </c>
      <c r="BM706" s="493" t="n">
        <v>0</v>
      </c>
      <c r="BN706" s="493" t="n">
        <v>0</v>
      </c>
      <c r="BO706" s="493" t="n">
        <v>0</v>
      </c>
      <c r="BP706" s="493" t="n">
        <v>0</v>
      </c>
      <c r="BQ706" s="493" t="n">
        <v>0</v>
      </c>
      <c r="BR706" s="493" t="n">
        <v>0</v>
      </c>
      <c r="BS706" s="493" t="n">
        <v>0</v>
      </c>
      <c r="BT706" s="493" t="n">
        <v>0</v>
      </c>
      <c r="BU706" s="493" t="n">
        <v>0</v>
      </c>
      <c r="BV706" s="493" t="n">
        <v>0</v>
      </c>
      <c r="BW706" s="493" t="n">
        <v>0</v>
      </c>
    </row>
    <row r="707">
      <c r="A707" t="inlineStr">
        <is>
          <t>[C9C] ANGIOTENSIN-II 길항제 (단일)</t>
        </is>
      </c>
      <c r="B707" t="inlineStr">
        <is>
          <t>대한뉴팜</t>
        </is>
      </c>
      <c r="C707" t="inlineStr">
        <is>
          <t>뉴로사탄</t>
        </is>
      </c>
      <c r="D707" t="inlineStr">
        <is>
          <t>대한뉴팜</t>
        </is>
      </c>
      <c r="E707" t="inlineStr">
        <is>
          <t>losartan potassium</t>
        </is>
      </c>
      <c r="F707" t="inlineStr">
        <is>
          <t>의원</t>
        </is>
      </c>
      <c r="G707" t="inlineStr">
        <is>
          <t>Generic</t>
        </is>
      </c>
      <c r="H707" s="493" t="n">
        <v>16441.86</v>
      </c>
      <c r="I707" s="493" t="n">
        <v>12695.94</v>
      </c>
      <c r="J707" s="493" t="n">
        <v>14366.46</v>
      </c>
      <c r="K707" s="493" t="n">
        <v>14453.45</v>
      </c>
      <c r="L707" s="493" t="n">
        <v>17842.5</v>
      </c>
      <c r="M707" s="493" t="n">
        <v>14904.23</v>
      </c>
      <c r="N707" s="493" t="n">
        <v>19927.99</v>
      </c>
      <c r="O707" s="493" t="n">
        <v>15839.64</v>
      </c>
      <c r="P707" s="493" t="n">
        <v>18127.73</v>
      </c>
      <c r="Q707" s="493" t="n">
        <v>17987.62</v>
      </c>
      <c r="R707" s="493" t="n">
        <v>18859.11</v>
      </c>
      <c r="S707" s="493" t="n">
        <v>3202.3</v>
      </c>
      <c r="T707" s="493" t="n">
        <v>0</v>
      </c>
      <c r="U707" s="493" t="n">
        <v>0</v>
      </c>
      <c r="V707" s="493" t="n">
        <v>0</v>
      </c>
      <c r="W707" s="493" t="n">
        <v>0</v>
      </c>
      <c r="X707" s="493" t="n">
        <v>0</v>
      </c>
      <c r="Y707" s="493" t="n">
        <v>0</v>
      </c>
      <c r="Z707" s="493" t="n">
        <v>0</v>
      </c>
      <c r="AA707" s="493" t="n">
        <v>0</v>
      </c>
      <c r="AB707" s="493" t="n">
        <v>0</v>
      </c>
      <c r="AC707" s="493" t="n">
        <v>0</v>
      </c>
      <c r="AD707" s="493" t="n">
        <v>0</v>
      </c>
      <c r="AE707" s="493" t="n">
        <v>0</v>
      </c>
      <c r="AF707" s="493" t="n">
        <v>0</v>
      </c>
      <c r="AG707" s="493" t="n">
        <v>0</v>
      </c>
      <c r="AH707" s="493" t="n">
        <v>0</v>
      </c>
      <c r="AI707" s="493" t="n">
        <v>0</v>
      </c>
      <c r="AJ707" s="493" t="n">
        <v>0</v>
      </c>
      <c r="AK707" s="493" t="n">
        <v>0</v>
      </c>
      <c r="AL707" s="493" t="n">
        <v>0</v>
      </c>
      <c r="AM707" s="493" t="n">
        <v>0</v>
      </c>
      <c r="AN707" s="493" t="n">
        <v>0</v>
      </c>
      <c r="AO707" s="493" t="n">
        <v>0</v>
      </c>
      <c r="AP707" s="493" t="n">
        <v>0</v>
      </c>
      <c r="AQ707" s="493" t="n">
        <v>0</v>
      </c>
      <c r="AR707" s="493" t="n">
        <v>0</v>
      </c>
      <c r="AS707" s="493" t="n">
        <v>0</v>
      </c>
      <c r="AT707" s="493" t="n">
        <v>0</v>
      </c>
      <c r="AU707" s="493" t="n">
        <v>0</v>
      </c>
      <c r="AV707" s="493" t="n">
        <v>0</v>
      </c>
      <c r="AW707" s="493" t="n">
        <v>0</v>
      </c>
      <c r="AX707" s="493" t="n">
        <v>0</v>
      </c>
      <c r="AY707" s="493" t="n">
        <v>0</v>
      </c>
      <c r="AZ707" s="493" t="n">
        <v>0</v>
      </c>
      <c r="BA707" s="493" t="n">
        <v>0</v>
      </c>
      <c r="BB707" s="493" t="n">
        <v>0</v>
      </c>
      <c r="BC707" s="493" t="n">
        <v>0</v>
      </c>
      <c r="BD707" s="493" t="n">
        <v>0</v>
      </c>
      <c r="BE707" s="493" t="n">
        <v>0</v>
      </c>
      <c r="BF707" s="493" t="n">
        <v>0</v>
      </c>
      <c r="BG707" s="493" t="n">
        <v>0</v>
      </c>
      <c r="BH707" s="493" t="n">
        <v>0</v>
      </c>
      <c r="BI707" s="493" t="n">
        <v>0</v>
      </c>
      <c r="BJ707" s="493" t="n">
        <v>0</v>
      </c>
      <c r="BK707" s="493" t="n">
        <v>0</v>
      </c>
      <c r="BL707" s="493" t="n">
        <v>0</v>
      </c>
      <c r="BM707" s="493" t="n">
        <v>0</v>
      </c>
      <c r="BN707" s="493" t="n">
        <v>0</v>
      </c>
      <c r="BO707" s="493" t="n">
        <v>0</v>
      </c>
      <c r="BP707" s="493" t="n">
        <v>0</v>
      </c>
      <c r="BQ707" s="493" t="n">
        <v>0</v>
      </c>
      <c r="BR707" s="493" t="n">
        <v>0</v>
      </c>
      <c r="BS707" s="493" t="n">
        <v>0</v>
      </c>
      <c r="BT707" s="493" t="n">
        <v>0</v>
      </c>
      <c r="BU707" s="493" t="n">
        <v>0</v>
      </c>
      <c r="BV707" s="493" t="n">
        <v>0</v>
      </c>
      <c r="BW707" s="493" t="n">
        <v>0</v>
      </c>
    </row>
    <row r="708">
      <c r="A708" t="inlineStr">
        <is>
          <t>[C9C] ANGIOTENSIN-II 길항제 (단일)</t>
        </is>
      </c>
      <c r="B708" t="inlineStr">
        <is>
          <t>대한뉴팜</t>
        </is>
      </c>
      <c r="C708" t="inlineStr">
        <is>
          <t>뉴로사탄</t>
        </is>
      </c>
      <c r="D708" t="inlineStr">
        <is>
          <t>대한뉴팜</t>
        </is>
      </c>
      <c r="E708" t="inlineStr">
        <is>
          <t>losartan potassium</t>
        </is>
      </c>
      <c r="F708" t="inlineStr">
        <is>
          <t>보건소</t>
        </is>
      </c>
      <c r="G708" t="inlineStr">
        <is>
          <t>Generic</t>
        </is>
      </c>
      <c r="H708" s="493" t="n">
        <v>0</v>
      </c>
      <c r="I708" s="493" t="n">
        <v>0</v>
      </c>
      <c r="J708" s="493" t="n">
        <v>0</v>
      </c>
      <c r="K708" s="493" t="n">
        <v>567</v>
      </c>
      <c r="L708" s="493" t="n">
        <v>0</v>
      </c>
      <c r="M708" s="493" t="n">
        <v>467.4</v>
      </c>
      <c r="N708" s="493" t="n">
        <v>0</v>
      </c>
      <c r="O708" s="493" t="n">
        <v>428.4</v>
      </c>
      <c r="P708" s="493" t="n">
        <v>0</v>
      </c>
      <c r="Q708" s="493" t="n">
        <v>0</v>
      </c>
      <c r="R708" s="493" t="n">
        <v>459</v>
      </c>
      <c r="S708" s="493" t="n">
        <v>0</v>
      </c>
      <c r="T708" s="493" t="n">
        <v>0</v>
      </c>
      <c r="U708" s="493" t="n">
        <v>0</v>
      </c>
      <c r="V708" s="493" t="n">
        <v>0</v>
      </c>
      <c r="W708" s="493" t="n">
        <v>0</v>
      </c>
      <c r="X708" s="493" t="n">
        <v>0</v>
      </c>
      <c r="Y708" s="493" t="n">
        <v>0</v>
      </c>
      <c r="Z708" s="493" t="n">
        <v>0</v>
      </c>
      <c r="AA708" s="493" t="n">
        <v>0</v>
      </c>
      <c r="AB708" s="493" t="n">
        <v>0</v>
      </c>
      <c r="AC708" s="493" t="n">
        <v>0</v>
      </c>
      <c r="AD708" s="493" t="n">
        <v>0</v>
      </c>
      <c r="AE708" s="493" t="n">
        <v>0</v>
      </c>
      <c r="AF708" s="493" t="n">
        <v>0</v>
      </c>
      <c r="AG708" s="493" t="n">
        <v>0</v>
      </c>
      <c r="AH708" s="493" t="n">
        <v>0</v>
      </c>
      <c r="AI708" s="493" t="n">
        <v>0</v>
      </c>
      <c r="AJ708" s="493" t="n">
        <v>0</v>
      </c>
      <c r="AK708" s="493" t="n">
        <v>0</v>
      </c>
      <c r="AL708" s="493" t="n">
        <v>0</v>
      </c>
      <c r="AM708" s="493" t="n">
        <v>0</v>
      </c>
      <c r="AN708" s="493" t="n">
        <v>0</v>
      </c>
      <c r="AO708" s="493" t="n">
        <v>0</v>
      </c>
      <c r="AP708" s="493" t="n">
        <v>0</v>
      </c>
      <c r="AQ708" s="493" t="n">
        <v>0</v>
      </c>
      <c r="AR708" s="493" t="n">
        <v>0</v>
      </c>
      <c r="AS708" s="493" t="n">
        <v>0</v>
      </c>
      <c r="AT708" s="493" t="n">
        <v>0</v>
      </c>
      <c r="AU708" s="493" t="n">
        <v>0</v>
      </c>
      <c r="AV708" s="493" t="n">
        <v>0</v>
      </c>
      <c r="AW708" s="493" t="n">
        <v>0</v>
      </c>
      <c r="AX708" s="493" t="n">
        <v>0</v>
      </c>
      <c r="AY708" s="493" t="n">
        <v>0</v>
      </c>
      <c r="AZ708" s="493" t="n">
        <v>0</v>
      </c>
      <c r="BA708" s="493" t="n">
        <v>0</v>
      </c>
      <c r="BB708" s="493" t="n">
        <v>0</v>
      </c>
      <c r="BC708" s="493" t="n">
        <v>0</v>
      </c>
      <c r="BD708" s="493" t="n">
        <v>0</v>
      </c>
      <c r="BE708" s="493" t="n">
        <v>0</v>
      </c>
      <c r="BF708" s="493" t="n">
        <v>0</v>
      </c>
      <c r="BG708" s="493" t="n">
        <v>0</v>
      </c>
      <c r="BH708" s="493" t="n">
        <v>0</v>
      </c>
      <c r="BI708" s="493" t="n">
        <v>0</v>
      </c>
      <c r="BJ708" s="493" t="n">
        <v>0</v>
      </c>
      <c r="BK708" s="493" t="n">
        <v>0</v>
      </c>
      <c r="BL708" s="493" t="n">
        <v>0</v>
      </c>
      <c r="BM708" s="493" t="n">
        <v>0</v>
      </c>
      <c r="BN708" s="493" t="n">
        <v>0</v>
      </c>
      <c r="BO708" s="493" t="n">
        <v>0</v>
      </c>
      <c r="BP708" s="493" t="n">
        <v>0</v>
      </c>
      <c r="BQ708" s="493" t="n">
        <v>0</v>
      </c>
      <c r="BR708" s="493" t="n">
        <v>0</v>
      </c>
      <c r="BS708" s="493" t="n">
        <v>0</v>
      </c>
      <c r="BT708" s="493" t="n">
        <v>0</v>
      </c>
      <c r="BU708" s="493" t="n">
        <v>0</v>
      </c>
      <c r="BV708" s="493" t="n">
        <v>0</v>
      </c>
      <c r="BW708" s="493" t="n">
        <v>0</v>
      </c>
    </row>
    <row r="709">
      <c r="A709" t="inlineStr">
        <is>
          <t>[C9C] ANGIOTENSIN-II 길항제 (단일)</t>
        </is>
      </c>
      <c r="B709" t="inlineStr">
        <is>
          <t>대한뉴팜</t>
        </is>
      </c>
      <c r="C709" t="inlineStr">
        <is>
          <t>뉴메살탄</t>
        </is>
      </c>
      <c r="D709" t="inlineStr">
        <is>
          <t>대한뉴팜</t>
        </is>
      </c>
      <c r="E709" t="inlineStr">
        <is>
          <t>olmesartan medoxomil</t>
        </is>
      </c>
      <c r="F709" t="inlineStr">
        <is>
          <t>상급종합병원</t>
        </is>
      </c>
      <c r="G709" t="inlineStr">
        <is>
          <t>Generic</t>
        </is>
      </c>
      <c r="H709" s="493" t="n">
        <v>0</v>
      </c>
      <c r="I709" s="493" t="n">
        <v>0</v>
      </c>
      <c r="J709" s="493" t="n">
        <v>0</v>
      </c>
      <c r="K709" s="493" t="n">
        <v>0</v>
      </c>
      <c r="L709" s="493" t="n">
        <v>0</v>
      </c>
      <c r="M709" s="493" t="n">
        <v>0</v>
      </c>
      <c r="N709" s="493" t="n">
        <v>0</v>
      </c>
      <c r="O709" s="493" t="n">
        <v>0</v>
      </c>
      <c r="P709" s="493" t="n">
        <v>0</v>
      </c>
      <c r="Q709" s="493" t="n">
        <v>0</v>
      </c>
      <c r="R709" s="493" t="n">
        <v>0</v>
      </c>
      <c r="S709" s="493" t="n">
        <v>0</v>
      </c>
      <c r="T709" s="493" t="n">
        <v>0</v>
      </c>
      <c r="U709" s="493" t="n">
        <v>0</v>
      </c>
      <c r="V709" s="493" t="n">
        <v>0</v>
      </c>
      <c r="W709" s="493" t="n">
        <v>0</v>
      </c>
      <c r="X709" s="493" t="n">
        <v>0</v>
      </c>
      <c r="Y709" s="493" t="n">
        <v>0</v>
      </c>
      <c r="Z709" s="493" t="n">
        <v>0</v>
      </c>
      <c r="AA709" s="493" t="n">
        <v>0</v>
      </c>
      <c r="AB709" s="493" t="n">
        <v>0</v>
      </c>
      <c r="AC709" s="493" t="n">
        <v>0</v>
      </c>
      <c r="AD709" s="493" t="n">
        <v>0</v>
      </c>
      <c r="AE709" s="493" t="n">
        <v>0</v>
      </c>
      <c r="AF709" s="493" t="n">
        <v>0</v>
      </c>
      <c r="AG709" s="493" t="n">
        <v>0</v>
      </c>
      <c r="AH709" s="493" t="n">
        <v>0</v>
      </c>
      <c r="AI709" s="493" t="n">
        <v>0</v>
      </c>
      <c r="AJ709" s="493" t="n">
        <v>0</v>
      </c>
      <c r="AK709" s="493" t="n">
        <v>0</v>
      </c>
      <c r="AL709" s="493" t="n">
        <v>0</v>
      </c>
      <c r="AM709" s="493" t="n">
        <v>0</v>
      </c>
      <c r="AN709" s="493" t="n">
        <v>0</v>
      </c>
      <c r="AO709" s="493" t="n">
        <v>3004.82</v>
      </c>
      <c r="AP709" s="493" t="n">
        <v>0</v>
      </c>
      <c r="AQ709" s="493" t="n">
        <v>0</v>
      </c>
      <c r="AR709" s="493" t="n">
        <v>0</v>
      </c>
      <c r="AS709" s="493" t="n">
        <v>0</v>
      </c>
      <c r="AT709" s="493" t="n">
        <v>0</v>
      </c>
      <c r="AU709" s="493" t="n">
        <v>0</v>
      </c>
      <c r="AV709" s="493" t="n">
        <v>0</v>
      </c>
      <c r="AW709" s="493" t="n">
        <v>0</v>
      </c>
      <c r="AX709" s="493" t="n">
        <v>0</v>
      </c>
      <c r="AY709" s="493" t="n">
        <v>0</v>
      </c>
      <c r="AZ709" s="493" t="n">
        <v>0</v>
      </c>
      <c r="BA709" s="493" t="n">
        <v>0</v>
      </c>
      <c r="BB709" s="493" t="n">
        <v>0</v>
      </c>
      <c r="BC709" s="493" t="n">
        <v>0</v>
      </c>
      <c r="BD709" s="493" t="n">
        <v>0</v>
      </c>
      <c r="BE709" s="493" t="n">
        <v>0</v>
      </c>
      <c r="BF709" s="493" t="n">
        <v>0</v>
      </c>
      <c r="BG709" s="493" t="n">
        <v>0</v>
      </c>
      <c r="BH709" s="493" t="n">
        <v>0</v>
      </c>
      <c r="BI709" s="493" t="n">
        <v>0</v>
      </c>
      <c r="BJ709" s="493" t="n">
        <v>0</v>
      </c>
      <c r="BK709" s="493" t="n">
        <v>0</v>
      </c>
      <c r="BL709" s="493" t="n">
        <v>0</v>
      </c>
      <c r="BM709" s="493" t="n">
        <v>0</v>
      </c>
      <c r="BN709" s="493" t="n">
        <v>0</v>
      </c>
      <c r="BO709" s="493" t="n">
        <v>0</v>
      </c>
      <c r="BP709" s="493" t="n">
        <v>0</v>
      </c>
      <c r="BQ709" s="493" t="n">
        <v>0</v>
      </c>
      <c r="BR709" s="493" t="n">
        <v>0</v>
      </c>
      <c r="BS709" s="493" t="n">
        <v>0</v>
      </c>
      <c r="BT709" s="493" t="n">
        <v>0</v>
      </c>
      <c r="BU709" s="493" t="n">
        <v>0</v>
      </c>
      <c r="BV709" s="493" t="n">
        <v>0</v>
      </c>
      <c r="BW709" s="493" t="n">
        <v>0</v>
      </c>
    </row>
    <row r="710">
      <c r="A710" t="inlineStr">
        <is>
          <t>[C9C] ANGIOTENSIN-II 길항제 (단일)</t>
        </is>
      </c>
      <c r="B710" t="inlineStr">
        <is>
          <t>대한뉴팜</t>
        </is>
      </c>
      <c r="C710" t="inlineStr">
        <is>
          <t>뉴메살탄</t>
        </is>
      </c>
      <c r="D710" t="inlineStr">
        <is>
          <t>대한뉴팜</t>
        </is>
      </c>
      <c r="E710" t="inlineStr">
        <is>
          <t>olmesartan medoxomil</t>
        </is>
      </c>
      <c r="F710" t="inlineStr">
        <is>
          <t>종합병원</t>
        </is>
      </c>
      <c r="G710" t="inlineStr">
        <is>
          <t>Generic</t>
        </is>
      </c>
      <c r="H710" s="493" t="n">
        <v>0</v>
      </c>
      <c r="I710" s="493" t="n">
        <v>0</v>
      </c>
      <c r="J710" s="493" t="n">
        <v>0</v>
      </c>
      <c r="K710" s="493" t="n">
        <v>0</v>
      </c>
      <c r="L710" s="493" t="n">
        <v>0</v>
      </c>
      <c r="M710" s="493" t="n">
        <v>0</v>
      </c>
      <c r="N710" s="493" t="n">
        <v>0</v>
      </c>
      <c r="O710" s="493" t="n">
        <v>0</v>
      </c>
      <c r="P710" s="493" t="n">
        <v>0</v>
      </c>
      <c r="Q710" s="493" t="n">
        <v>0</v>
      </c>
      <c r="R710" s="493" t="n">
        <v>0</v>
      </c>
      <c r="S710" s="493" t="n">
        <v>0</v>
      </c>
      <c r="T710" s="493" t="n">
        <v>0</v>
      </c>
      <c r="U710" s="493" t="n">
        <v>0</v>
      </c>
      <c r="V710" s="493" t="n">
        <v>0</v>
      </c>
      <c r="W710" s="493" t="n">
        <v>0</v>
      </c>
      <c r="X710" s="493" t="n">
        <v>0</v>
      </c>
      <c r="Y710" s="493" t="n">
        <v>0</v>
      </c>
      <c r="Z710" s="493" t="n">
        <v>0</v>
      </c>
      <c r="AA710" s="493" t="n">
        <v>0</v>
      </c>
      <c r="AB710" s="493" t="n">
        <v>0</v>
      </c>
      <c r="AC710" s="493" t="n">
        <v>0</v>
      </c>
      <c r="AD710" s="493" t="n">
        <v>0</v>
      </c>
      <c r="AE710" s="493" t="n">
        <v>0</v>
      </c>
      <c r="AF710" s="493" t="n">
        <v>0</v>
      </c>
      <c r="AG710" s="493" t="n">
        <v>0</v>
      </c>
      <c r="AH710" s="493" t="n">
        <v>0</v>
      </c>
      <c r="AI710" s="493" t="n">
        <v>0</v>
      </c>
      <c r="AJ710" s="493" t="n">
        <v>0</v>
      </c>
      <c r="AK710" s="493" t="n">
        <v>0</v>
      </c>
      <c r="AL710" s="493" t="n">
        <v>0</v>
      </c>
      <c r="AM710" s="493" t="n">
        <v>0</v>
      </c>
      <c r="AN710" s="493" t="n">
        <v>0</v>
      </c>
      <c r="AO710" s="493" t="n">
        <v>0</v>
      </c>
      <c r="AP710" s="493" t="n">
        <v>0</v>
      </c>
      <c r="AQ710" s="493" t="n">
        <v>0</v>
      </c>
      <c r="AR710" s="493" t="n">
        <v>0</v>
      </c>
      <c r="AS710" s="493" t="n">
        <v>0</v>
      </c>
      <c r="AT710" s="493" t="n">
        <v>0</v>
      </c>
      <c r="AU710" s="493" t="n">
        <v>0</v>
      </c>
      <c r="AV710" s="493" t="n">
        <v>0</v>
      </c>
      <c r="AW710" s="493" t="n">
        <v>0</v>
      </c>
      <c r="AX710" s="493" t="n">
        <v>0</v>
      </c>
      <c r="AY710" s="493" t="n">
        <v>0</v>
      </c>
      <c r="AZ710" s="493" t="n">
        <v>0</v>
      </c>
      <c r="BA710" s="493" t="n">
        <v>112.28</v>
      </c>
      <c r="BB710" s="493" t="n">
        <v>112</v>
      </c>
      <c r="BC710" s="493" t="n">
        <v>226.8</v>
      </c>
      <c r="BD710" s="493" t="n">
        <v>343</v>
      </c>
      <c r="BE710" s="493" t="n">
        <v>111.72</v>
      </c>
      <c r="BF710" s="493" t="n">
        <v>115.92</v>
      </c>
      <c r="BG710" s="493" t="n">
        <v>250.04</v>
      </c>
      <c r="BH710" s="493" t="n">
        <v>229.6</v>
      </c>
      <c r="BI710" s="493" t="n">
        <v>287.7</v>
      </c>
      <c r="BJ710" s="493" t="n">
        <v>474.7</v>
      </c>
      <c r="BK710" s="493" t="n">
        <v>689.08</v>
      </c>
      <c r="BL710" s="493" t="n">
        <v>803.88</v>
      </c>
      <c r="BM710" s="493" t="n">
        <v>472.64</v>
      </c>
      <c r="BN710" s="493" t="n">
        <v>225.96</v>
      </c>
      <c r="BO710" s="493" t="n">
        <v>239.4</v>
      </c>
      <c r="BP710" s="493" t="n">
        <v>239.4</v>
      </c>
      <c r="BQ710" s="493" t="n">
        <v>575.6799999999999</v>
      </c>
      <c r="BR710" s="493" t="n">
        <v>379.68</v>
      </c>
      <c r="BS710" s="493" t="n">
        <v>339.36</v>
      </c>
      <c r="BT710" s="493" t="n">
        <v>768.6</v>
      </c>
      <c r="BU710" s="493" t="n">
        <v>344.12</v>
      </c>
      <c r="BV710" s="493" t="n">
        <v>572.6</v>
      </c>
      <c r="BW710" s="493" t="n">
        <v>342.72</v>
      </c>
    </row>
    <row r="711">
      <c r="A711" t="inlineStr">
        <is>
          <t>[C9C] ANGIOTENSIN-II 길항제 (단일)</t>
        </is>
      </c>
      <c r="B711" t="inlineStr">
        <is>
          <t>대한뉴팜</t>
        </is>
      </c>
      <c r="C711" t="inlineStr">
        <is>
          <t>뉴메살탄</t>
        </is>
      </c>
      <c r="D711" t="inlineStr">
        <is>
          <t>대한뉴팜</t>
        </is>
      </c>
      <c r="E711" t="inlineStr">
        <is>
          <t>olmesartan medoxomil</t>
        </is>
      </c>
      <c r="F711" t="inlineStr">
        <is>
          <t>병원</t>
        </is>
      </c>
      <c r="G711" t="inlineStr">
        <is>
          <t>Generic</t>
        </is>
      </c>
      <c r="H711" s="493" t="n">
        <v>0</v>
      </c>
      <c r="I711" s="493" t="n">
        <v>0</v>
      </c>
      <c r="J711" s="493" t="n">
        <v>0</v>
      </c>
      <c r="K711" s="493" t="n">
        <v>0</v>
      </c>
      <c r="L711" s="493" t="n">
        <v>0</v>
      </c>
      <c r="M711" s="493" t="n">
        <v>0</v>
      </c>
      <c r="N711" s="493" t="n">
        <v>0</v>
      </c>
      <c r="O711" s="493" t="n">
        <v>0</v>
      </c>
      <c r="P711" s="493" t="n">
        <v>0</v>
      </c>
      <c r="Q711" s="493" t="n">
        <v>0</v>
      </c>
      <c r="R711" s="493" t="n">
        <v>0</v>
      </c>
      <c r="S711" s="493" t="n">
        <v>0</v>
      </c>
      <c r="T711" s="493" t="n">
        <v>0</v>
      </c>
      <c r="U711" s="493" t="n">
        <v>0</v>
      </c>
      <c r="V711" s="493" t="n">
        <v>0</v>
      </c>
      <c r="W711" s="493" t="n">
        <v>0</v>
      </c>
      <c r="X711" s="493" t="n">
        <v>0</v>
      </c>
      <c r="Y711" s="493" t="n">
        <v>0</v>
      </c>
      <c r="Z711" s="493" t="n">
        <v>0</v>
      </c>
      <c r="AA711" s="493" t="n">
        <v>0</v>
      </c>
      <c r="AB711" s="493" t="n">
        <v>0</v>
      </c>
      <c r="AC711" s="493" t="n">
        <v>0</v>
      </c>
      <c r="AD711" s="493" t="n">
        <v>0</v>
      </c>
      <c r="AE711" s="493" t="n">
        <v>0</v>
      </c>
      <c r="AF711" s="493" t="n">
        <v>0</v>
      </c>
      <c r="AG711" s="493" t="n">
        <v>0</v>
      </c>
      <c r="AH711" s="493" t="n">
        <v>0</v>
      </c>
      <c r="AI711" s="493" t="n">
        <v>0</v>
      </c>
      <c r="AJ711" s="493" t="n">
        <v>0</v>
      </c>
      <c r="AK711" s="493" t="n">
        <v>0</v>
      </c>
      <c r="AL711" s="493" t="n">
        <v>0</v>
      </c>
      <c r="AM711" s="493" t="n">
        <v>0</v>
      </c>
      <c r="AN711" s="493" t="n">
        <v>0</v>
      </c>
      <c r="AO711" s="493" t="n">
        <v>0</v>
      </c>
      <c r="AP711" s="493" t="n">
        <v>0</v>
      </c>
      <c r="AQ711" s="493" t="n">
        <v>0</v>
      </c>
      <c r="AR711" s="493" t="n">
        <v>0</v>
      </c>
      <c r="AS711" s="493" t="n">
        <v>0</v>
      </c>
      <c r="AT711" s="493" t="n">
        <v>0</v>
      </c>
      <c r="AU711" s="493" t="n">
        <v>0</v>
      </c>
      <c r="AV711" s="493" t="n">
        <v>620.7</v>
      </c>
      <c r="AW711" s="493" t="n">
        <v>42.9</v>
      </c>
      <c r="AX711" s="493" t="n">
        <v>42.9</v>
      </c>
      <c r="AY711" s="493" t="n">
        <v>40.8</v>
      </c>
      <c r="AZ711" s="493" t="n">
        <v>49.8</v>
      </c>
      <c r="BA711" s="493" t="n">
        <v>49.8</v>
      </c>
      <c r="BB711" s="493" t="n">
        <v>406.03</v>
      </c>
      <c r="BC711" s="493" t="n">
        <v>0</v>
      </c>
      <c r="BD711" s="493" t="n">
        <v>0</v>
      </c>
      <c r="BE711" s="493" t="n">
        <v>0</v>
      </c>
      <c r="BF711" s="493" t="n">
        <v>0</v>
      </c>
      <c r="BG711" s="493" t="n">
        <v>0</v>
      </c>
      <c r="BH711" s="493" t="n">
        <v>0</v>
      </c>
      <c r="BI711" s="493" t="n">
        <v>0</v>
      </c>
      <c r="BJ711" s="493" t="n">
        <v>0</v>
      </c>
      <c r="BK711" s="493" t="n">
        <v>0</v>
      </c>
      <c r="BL711" s="493" t="n">
        <v>48.3</v>
      </c>
      <c r="BM711" s="493" t="n">
        <v>341.74</v>
      </c>
      <c r="BN711" s="493" t="n">
        <v>141.9</v>
      </c>
      <c r="BO711" s="493" t="n">
        <v>461.22</v>
      </c>
      <c r="BP711" s="493" t="n">
        <v>416.76</v>
      </c>
      <c r="BQ711" s="493" t="n">
        <v>84.72</v>
      </c>
      <c r="BR711" s="493" t="n">
        <v>369.36</v>
      </c>
      <c r="BS711" s="493" t="n">
        <v>129.54</v>
      </c>
      <c r="BT711" s="493" t="n">
        <v>486.16</v>
      </c>
      <c r="BU711" s="493" t="n">
        <v>125.1</v>
      </c>
      <c r="BV711" s="493" t="n">
        <v>1508.1</v>
      </c>
      <c r="BW711" s="493" t="n">
        <v>855</v>
      </c>
    </row>
    <row r="712">
      <c r="A712" t="inlineStr">
        <is>
          <t>[C9C] ANGIOTENSIN-II 길항제 (단일)</t>
        </is>
      </c>
      <c r="B712" t="inlineStr">
        <is>
          <t>대한뉴팜</t>
        </is>
      </c>
      <c r="C712" t="inlineStr">
        <is>
          <t>뉴메살탄</t>
        </is>
      </c>
      <c r="D712" t="inlineStr">
        <is>
          <t>대한뉴팜</t>
        </is>
      </c>
      <c r="E712" t="inlineStr">
        <is>
          <t>olmesartan medoxomil</t>
        </is>
      </c>
      <c r="F712" t="inlineStr">
        <is>
          <t>의원</t>
        </is>
      </c>
      <c r="G712" t="inlineStr">
        <is>
          <t>Generic</t>
        </is>
      </c>
      <c r="H712" s="493" t="n">
        <v>7916.8</v>
      </c>
      <c r="I712" s="493" t="n">
        <v>6809.98</v>
      </c>
      <c r="J712" s="493" t="n">
        <v>11054.5</v>
      </c>
      <c r="K712" s="493" t="n">
        <v>9767.1</v>
      </c>
      <c r="L712" s="493" t="n">
        <v>7251.74</v>
      </c>
      <c r="M712" s="493" t="n">
        <v>10501.7</v>
      </c>
      <c r="N712" s="493" t="n">
        <v>10607.3</v>
      </c>
      <c r="O712" s="493" t="n">
        <v>11954.1</v>
      </c>
      <c r="P712" s="493" t="n">
        <v>10113.8</v>
      </c>
      <c r="Q712" s="493" t="n">
        <v>21733.15</v>
      </c>
      <c r="R712" s="493" t="n">
        <v>15899.68</v>
      </c>
      <c r="S712" s="493" t="n">
        <v>21210.42</v>
      </c>
      <c r="T712" s="493" t="n">
        <v>20333.82</v>
      </c>
      <c r="U712" s="493" t="n">
        <v>17990.79</v>
      </c>
      <c r="V712" s="493" t="n">
        <v>20882</v>
      </c>
      <c r="W712" s="493" t="n">
        <v>21693.15</v>
      </c>
      <c r="X712" s="493" t="n">
        <v>20670.89</v>
      </c>
      <c r="Y712" s="493" t="n">
        <v>16733.9</v>
      </c>
      <c r="Z712" s="493" t="n">
        <v>16920.6</v>
      </c>
      <c r="AA712" s="493" t="n">
        <v>14762.15</v>
      </c>
      <c r="AB712" s="493" t="n">
        <v>13311.31</v>
      </c>
      <c r="AC712" s="493" t="n">
        <v>16232.3</v>
      </c>
      <c r="AD712" s="493" t="n">
        <v>17127.86</v>
      </c>
      <c r="AE712" s="493" t="n">
        <v>15668.85</v>
      </c>
      <c r="AF712" s="493" t="n">
        <v>15517.21</v>
      </c>
      <c r="AG712" s="493" t="n">
        <v>13469.27</v>
      </c>
      <c r="AH712" s="493" t="n">
        <v>18446.3</v>
      </c>
      <c r="AI712" s="493" t="n">
        <v>13438.92</v>
      </c>
      <c r="AJ712" s="493" t="n">
        <v>20340.18</v>
      </c>
      <c r="AK712" s="493" t="n">
        <v>17103.15</v>
      </c>
      <c r="AL712" s="493" t="n">
        <v>19510.85</v>
      </c>
      <c r="AM712" s="493" t="n">
        <v>12567.75</v>
      </c>
      <c r="AN712" s="493" t="n">
        <v>22069.73</v>
      </c>
      <c r="AO712" s="493" t="n">
        <v>18142.9</v>
      </c>
      <c r="AP712" s="493" t="n">
        <v>20073.21</v>
      </c>
      <c r="AQ712" s="493" t="n">
        <v>18831.02</v>
      </c>
      <c r="AR712" s="493" t="n">
        <v>21564.7</v>
      </c>
      <c r="AS712" s="493" t="n">
        <v>17658.4</v>
      </c>
      <c r="AT712" s="493" t="n">
        <v>17997.35</v>
      </c>
      <c r="AU712" s="493" t="n">
        <v>22860.85</v>
      </c>
      <c r="AV712" s="493" t="n">
        <v>22650.92</v>
      </c>
      <c r="AW712" s="493" t="n">
        <v>20182</v>
      </c>
      <c r="AX712" s="493" t="n">
        <v>25008.9</v>
      </c>
      <c r="AY712" s="493" t="n">
        <v>28978.75</v>
      </c>
      <c r="AZ712" s="493" t="n">
        <v>22418.5</v>
      </c>
      <c r="BA712" s="493" t="n">
        <v>39995.32</v>
      </c>
      <c r="BB712" s="493" t="n">
        <v>36595.5</v>
      </c>
      <c r="BC712" s="493" t="n">
        <v>37906</v>
      </c>
      <c r="BD712" s="493" t="n">
        <v>40359.81</v>
      </c>
      <c r="BE712" s="493" t="n">
        <v>34755.45</v>
      </c>
      <c r="BF712" s="493" t="n">
        <v>40671.61</v>
      </c>
      <c r="BG712" s="493" t="n">
        <v>37078.79</v>
      </c>
      <c r="BH712" s="493" t="n">
        <v>38789.59</v>
      </c>
      <c r="BI712" s="493" t="n">
        <v>34498.44</v>
      </c>
      <c r="BJ712" s="493" t="n">
        <v>49182.19</v>
      </c>
      <c r="BK712" s="493" t="n">
        <v>31773.3</v>
      </c>
      <c r="BL712" s="493" t="n">
        <v>39119.88</v>
      </c>
      <c r="BM712" s="493" t="n">
        <v>32224.29</v>
      </c>
      <c r="BN712" s="493" t="n">
        <v>42773.29</v>
      </c>
      <c r="BO712" s="493" t="n">
        <v>38241.19</v>
      </c>
      <c r="BP712" s="493" t="n">
        <v>37680.2</v>
      </c>
      <c r="BQ712" s="493" t="n">
        <v>35326.4</v>
      </c>
      <c r="BR712" s="493" t="n">
        <v>38395.15</v>
      </c>
      <c r="BS712" s="493" t="n">
        <v>42421.24</v>
      </c>
      <c r="BT712" s="493" t="n">
        <v>37488.99</v>
      </c>
      <c r="BU712" s="493" t="n">
        <v>39549.34</v>
      </c>
      <c r="BV712" s="493" t="n">
        <v>41067.45</v>
      </c>
      <c r="BW712" s="493" t="n">
        <v>39851.58</v>
      </c>
    </row>
    <row r="713">
      <c r="A713" t="inlineStr">
        <is>
          <t>[C9C] ANGIOTENSIN-II 길항제 (단일)</t>
        </is>
      </c>
      <c r="B713" t="inlineStr">
        <is>
          <t>대한뉴팜</t>
        </is>
      </c>
      <c r="C713" t="inlineStr">
        <is>
          <t>뉴메살탄</t>
        </is>
      </c>
      <c r="D713" t="inlineStr">
        <is>
          <t>대한뉴팜</t>
        </is>
      </c>
      <c r="E713" t="inlineStr">
        <is>
          <t>olmesartan medoxomil</t>
        </is>
      </c>
      <c r="F713" t="inlineStr">
        <is>
          <t>보건소</t>
        </is>
      </c>
      <c r="G713" t="inlineStr">
        <is>
          <t>Generic</t>
        </is>
      </c>
      <c r="H713" s="493" t="n">
        <v>0</v>
      </c>
      <c r="I713" s="493" t="n">
        <v>0</v>
      </c>
      <c r="J713" s="493" t="n">
        <v>0</v>
      </c>
      <c r="K713" s="493" t="n">
        <v>0</v>
      </c>
      <c r="L713" s="493" t="n">
        <v>0</v>
      </c>
      <c r="M713" s="493" t="n">
        <v>0</v>
      </c>
      <c r="N713" s="493" t="n">
        <v>0</v>
      </c>
      <c r="O713" s="493" t="n">
        <v>0</v>
      </c>
      <c r="P713" s="493" t="n">
        <v>0</v>
      </c>
      <c r="Q713" s="493" t="n">
        <v>0</v>
      </c>
      <c r="R713" s="493" t="n">
        <v>0</v>
      </c>
      <c r="S713" s="493" t="n">
        <v>0</v>
      </c>
      <c r="T713" s="493" t="n">
        <v>0</v>
      </c>
      <c r="U713" s="493" t="n">
        <v>0</v>
      </c>
      <c r="V713" s="493" t="n">
        <v>0</v>
      </c>
      <c r="W713" s="493" t="n">
        <v>0</v>
      </c>
      <c r="X713" s="493" t="n">
        <v>0</v>
      </c>
      <c r="Y713" s="493" t="n">
        <v>0</v>
      </c>
      <c r="Z713" s="493" t="n">
        <v>0</v>
      </c>
      <c r="AA713" s="493" t="n">
        <v>0</v>
      </c>
      <c r="AB713" s="493" t="n">
        <v>324.6</v>
      </c>
      <c r="AC713" s="493" t="n">
        <v>0</v>
      </c>
      <c r="AD713" s="493" t="n">
        <v>151.5</v>
      </c>
      <c r="AE713" s="493" t="n">
        <v>279</v>
      </c>
      <c r="AF713" s="493" t="n">
        <v>0</v>
      </c>
      <c r="AG713" s="493" t="n">
        <v>236.4</v>
      </c>
      <c r="AH713" s="493" t="n">
        <v>0</v>
      </c>
      <c r="AI713" s="493" t="n">
        <v>229.8</v>
      </c>
      <c r="AJ713" s="493" t="n">
        <v>0</v>
      </c>
      <c r="AK713" s="493" t="n">
        <v>0</v>
      </c>
      <c r="AL713" s="493" t="n">
        <v>0</v>
      </c>
      <c r="AM713" s="493" t="n">
        <v>0</v>
      </c>
      <c r="AN713" s="493" t="n">
        <v>0</v>
      </c>
      <c r="AO713" s="493" t="n">
        <v>0</v>
      </c>
      <c r="AP713" s="493" t="n">
        <v>0</v>
      </c>
      <c r="AQ713" s="493" t="n">
        <v>0</v>
      </c>
      <c r="AR713" s="493" t="n">
        <v>0</v>
      </c>
      <c r="AS713" s="493" t="n">
        <v>0</v>
      </c>
      <c r="AT713" s="493" t="n">
        <v>0</v>
      </c>
      <c r="AU713" s="493" t="n">
        <v>0</v>
      </c>
      <c r="AV713" s="493" t="n">
        <v>0</v>
      </c>
      <c r="AW713" s="493" t="n">
        <v>0</v>
      </c>
      <c r="AX713" s="493" t="n">
        <v>0</v>
      </c>
      <c r="AY713" s="493" t="n">
        <v>0</v>
      </c>
      <c r="AZ713" s="493" t="n">
        <v>0</v>
      </c>
      <c r="BA713" s="493" t="n">
        <v>0</v>
      </c>
      <c r="BB713" s="493" t="n">
        <v>18.6</v>
      </c>
      <c r="BC713" s="493" t="n">
        <v>0</v>
      </c>
      <c r="BD713" s="493" t="n">
        <v>0</v>
      </c>
      <c r="BE713" s="493" t="n">
        <v>0</v>
      </c>
      <c r="BF713" s="493" t="n">
        <v>0</v>
      </c>
      <c r="BG713" s="493" t="n">
        <v>0</v>
      </c>
      <c r="BH713" s="493" t="n">
        <v>0</v>
      </c>
      <c r="BI713" s="493" t="n">
        <v>0</v>
      </c>
      <c r="BJ713" s="493" t="n">
        <v>0</v>
      </c>
      <c r="BK713" s="493" t="n">
        <v>0</v>
      </c>
      <c r="BL713" s="493" t="n">
        <v>0</v>
      </c>
      <c r="BM713" s="493" t="n">
        <v>0</v>
      </c>
      <c r="BN713" s="493" t="n">
        <v>0</v>
      </c>
      <c r="BO713" s="493" t="n">
        <v>0</v>
      </c>
      <c r="BP713" s="493" t="n">
        <v>0</v>
      </c>
      <c r="BQ713" s="493" t="n">
        <v>0</v>
      </c>
      <c r="BR713" s="493" t="n">
        <v>0</v>
      </c>
      <c r="BS713" s="493" t="n">
        <v>0</v>
      </c>
      <c r="BT713" s="493" t="n">
        <v>0</v>
      </c>
      <c r="BU713" s="493" t="n">
        <v>0</v>
      </c>
      <c r="BV713" s="493" t="n">
        <v>0</v>
      </c>
      <c r="BW713" s="493" t="n">
        <v>0</v>
      </c>
    </row>
    <row r="714">
      <c r="A714" t="inlineStr">
        <is>
          <t>[C9C] ANGIOTENSIN-II 길항제 (단일)</t>
        </is>
      </c>
      <c r="B714" t="inlineStr">
        <is>
          <t>대한뉴팜</t>
        </is>
      </c>
      <c r="C714" t="inlineStr">
        <is>
          <t>뉴메살탄</t>
        </is>
      </c>
      <c r="D714" t="inlineStr">
        <is>
          <t>대한뉴팜</t>
        </is>
      </c>
      <c r="E714" t="inlineStr">
        <is>
          <t>olmesartan medoxomil</t>
        </is>
      </c>
      <c r="F714" t="inlineStr">
        <is>
          <t>기타(치과의원, 치과병원 등)</t>
        </is>
      </c>
      <c r="G714" t="inlineStr">
        <is>
          <t>Generic</t>
        </is>
      </c>
      <c r="H714" s="493" t="n">
        <v>0</v>
      </c>
      <c r="I714" s="493" t="n">
        <v>0</v>
      </c>
      <c r="J714" s="493" t="n">
        <v>0</v>
      </c>
      <c r="K714" s="493" t="n">
        <v>0</v>
      </c>
      <c r="L714" s="493" t="n">
        <v>0</v>
      </c>
      <c r="M714" s="493" t="n">
        <v>0</v>
      </c>
      <c r="N714" s="493" t="n">
        <v>0</v>
      </c>
      <c r="O714" s="493" t="n">
        <v>0</v>
      </c>
      <c r="P714" s="493" t="n">
        <v>0</v>
      </c>
      <c r="Q714" s="493" t="n">
        <v>0</v>
      </c>
      <c r="R714" s="493" t="n">
        <v>0</v>
      </c>
      <c r="S714" s="493" t="n">
        <v>0</v>
      </c>
      <c r="T714" s="493" t="n">
        <v>0</v>
      </c>
      <c r="U714" s="493" t="n">
        <v>0</v>
      </c>
      <c r="V714" s="493" t="n">
        <v>0</v>
      </c>
      <c r="W714" s="493" t="n">
        <v>0</v>
      </c>
      <c r="X714" s="493" t="n">
        <v>0</v>
      </c>
      <c r="Y714" s="493" t="n">
        <v>0</v>
      </c>
      <c r="Z714" s="493" t="n">
        <v>0</v>
      </c>
      <c r="AA714" s="493" t="n">
        <v>0</v>
      </c>
      <c r="AB714" s="493" t="n">
        <v>0</v>
      </c>
      <c r="AC714" s="493" t="n">
        <v>0</v>
      </c>
      <c r="AD714" s="493" t="n">
        <v>0</v>
      </c>
      <c r="AE714" s="493" t="n">
        <v>0</v>
      </c>
      <c r="AF714" s="493" t="n">
        <v>0</v>
      </c>
      <c r="AG714" s="493" t="n">
        <v>0</v>
      </c>
      <c r="AH714" s="493" t="n">
        <v>0</v>
      </c>
      <c r="AI714" s="493" t="n">
        <v>0</v>
      </c>
      <c r="AJ714" s="493" t="n">
        <v>0</v>
      </c>
      <c r="AK714" s="493" t="n">
        <v>0</v>
      </c>
      <c r="AL714" s="493" t="n">
        <v>0</v>
      </c>
      <c r="AM714" s="493" t="n">
        <v>0</v>
      </c>
      <c r="AN714" s="493" t="n">
        <v>0</v>
      </c>
      <c r="AO714" s="493" t="n">
        <v>0</v>
      </c>
      <c r="AP714" s="493" t="n">
        <v>0</v>
      </c>
      <c r="AQ714" s="493" t="n">
        <v>0</v>
      </c>
      <c r="AR714" s="493" t="n">
        <v>0</v>
      </c>
      <c r="AS714" s="493" t="n">
        <v>0</v>
      </c>
      <c r="AT714" s="493" t="n">
        <v>0</v>
      </c>
      <c r="AU714" s="493" t="n">
        <v>0</v>
      </c>
      <c r="AV714" s="493" t="n">
        <v>304.2</v>
      </c>
      <c r="AW714" s="493" t="n">
        <v>0</v>
      </c>
      <c r="AX714" s="493" t="n">
        <v>0</v>
      </c>
      <c r="AY714" s="493" t="n">
        <v>0</v>
      </c>
      <c r="AZ714" s="493" t="n">
        <v>0</v>
      </c>
      <c r="BA714" s="493" t="n">
        <v>0</v>
      </c>
      <c r="BB714" s="493" t="n">
        <v>0</v>
      </c>
      <c r="BC714" s="493" t="n">
        <v>0</v>
      </c>
      <c r="BD714" s="493" t="n">
        <v>0</v>
      </c>
      <c r="BE714" s="493" t="n">
        <v>0</v>
      </c>
      <c r="BF714" s="493" t="n">
        <v>0</v>
      </c>
      <c r="BG714" s="493" t="n">
        <v>0</v>
      </c>
      <c r="BH714" s="493" t="n">
        <v>0</v>
      </c>
      <c r="BI714" s="493" t="n">
        <v>0</v>
      </c>
      <c r="BJ714" s="493" t="n">
        <v>0</v>
      </c>
      <c r="BK714" s="493" t="n">
        <v>0</v>
      </c>
      <c r="BL714" s="493" t="n">
        <v>0</v>
      </c>
      <c r="BM714" s="493" t="n">
        <v>0</v>
      </c>
      <c r="BN714" s="493" t="n">
        <v>0</v>
      </c>
      <c r="BO714" s="493" t="n">
        <v>0</v>
      </c>
      <c r="BP714" s="493" t="n">
        <v>0</v>
      </c>
      <c r="BQ714" s="493" t="n">
        <v>0</v>
      </c>
      <c r="BR714" s="493" t="n">
        <v>0</v>
      </c>
      <c r="BS714" s="493" t="n">
        <v>0</v>
      </c>
      <c r="BT714" s="493" t="n">
        <v>0</v>
      </c>
      <c r="BU714" s="493" t="n">
        <v>0</v>
      </c>
      <c r="BV714" s="493" t="n">
        <v>0</v>
      </c>
      <c r="BW714" s="493" t="n">
        <v>0</v>
      </c>
    </row>
    <row r="715">
      <c r="A715" t="inlineStr">
        <is>
          <t>[C9C] ANGIOTENSIN-II 길항제 (단일)</t>
        </is>
      </c>
      <c r="B715" t="inlineStr">
        <is>
          <t>대한뉴팜</t>
        </is>
      </c>
      <c r="C715" t="inlineStr">
        <is>
          <t>테르탄</t>
        </is>
      </c>
      <c r="D715" t="inlineStr">
        <is>
          <t>대한뉴팜</t>
        </is>
      </c>
      <c r="E715" t="inlineStr">
        <is>
          <t>telmisartan</t>
        </is>
      </c>
      <c r="F715" t="inlineStr">
        <is>
          <t>종합병원</t>
        </is>
      </c>
      <c r="G715" t="inlineStr">
        <is>
          <t>Generic</t>
        </is>
      </c>
      <c r="H715" s="493" t="n">
        <v>0</v>
      </c>
      <c r="I715" s="493" t="n">
        <v>0</v>
      </c>
      <c r="J715" s="493" t="n">
        <v>0</v>
      </c>
      <c r="K715" s="493" t="n">
        <v>280.7</v>
      </c>
      <c r="L715" s="493" t="n">
        <v>0</v>
      </c>
      <c r="M715" s="493" t="n">
        <v>0</v>
      </c>
      <c r="N715" s="493" t="n">
        <v>760</v>
      </c>
      <c r="O715" s="493" t="n">
        <v>0</v>
      </c>
      <c r="P715" s="493" t="n">
        <v>0</v>
      </c>
      <c r="Q715" s="493" t="n">
        <v>0</v>
      </c>
      <c r="R715" s="493" t="n">
        <v>0</v>
      </c>
      <c r="S715" s="493" t="n">
        <v>0</v>
      </c>
      <c r="T715" s="493" t="n">
        <v>363.6</v>
      </c>
      <c r="U715" s="493" t="n">
        <v>0</v>
      </c>
      <c r="V715" s="493" t="n">
        <v>0</v>
      </c>
      <c r="W715" s="493" t="n">
        <v>0</v>
      </c>
      <c r="X715" s="493" t="n">
        <v>0</v>
      </c>
      <c r="Y715" s="493" t="n">
        <v>0</v>
      </c>
      <c r="Z715" s="493" t="n">
        <v>0</v>
      </c>
      <c r="AA715" s="493" t="n">
        <v>0</v>
      </c>
      <c r="AB715" s="493" t="n">
        <v>0</v>
      </c>
      <c r="AC715" s="493" t="n">
        <v>0</v>
      </c>
      <c r="AD715" s="493" t="n">
        <v>0</v>
      </c>
      <c r="AE715" s="493" t="n">
        <v>0</v>
      </c>
      <c r="AF715" s="493" t="n">
        <v>0</v>
      </c>
      <c r="AG715" s="493" t="n">
        <v>0</v>
      </c>
      <c r="AH715" s="493" t="n">
        <v>0</v>
      </c>
      <c r="AI715" s="493" t="n">
        <v>0</v>
      </c>
      <c r="AJ715" s="493" t="n">
        <v>0</v>
      </c>
      <c r="AK715" s="493" t="n">
        <v>0</v>
      </c>
      <c r="AL715" s="493" t="n">
        <v>0</v>
      </c>
      <c r="AM715" s="493" t="n">
        <v>0</v>
      </c>
      <c r="AN715" s="493" t="n">
        <v>0</v>
      </c>
      <c r="AO715" s="493" t="n">
        <v>0</v>
      </c>
      <c r="AP715" s="493" t="n">
        <v>0</v>
      </c>
      <c r="AQ715" s="493" t="n">
        <v>0</v>
      </c>
      <c r="AR715" s="493" t="n">
        <v>0</v>
      </c>
      <c r="AS715" s="493" t="n">
        <v>0</v>
      </c>
      <c r="AT715" s="493" t="n">
        <v>0</v>
      </c>
      <c r="AU715" s="493" t="n">
        <v>0</v>
      </c>
      <c r="AV715" s="493" t="n">
        <v>0</v>
      </c>
      <c r="AW715" s="493" t="n">
        <v>0</v>
      </c>
      <c r="AX715" s="493" t="n">
        <v>0</v>
      </c>
      <c r="AY715" s="493" t="n">
        <v>0</v>
      </c>
      <c r="AZ715" s="493" t="n">
        <v>0</v>
      </c>
      <c r="BA715" s="493" t="n">
        <v>0</v>
      </c>
      <c r="BB715" s="493" t="n">
        <v>0</v>
      </c>
      <c r="BC715" s="493" t="n">
        <v>0</v>
      </c>
      <c r="BD715" s="493" t="n">
        <v>0</v>
      </c>
      <c r="BE715" s="493" t="n">
        <v>0</v>
      </c>
      <c r="BF715" s="493" t="n">
        <v>28.07</v>
      </c>
      <c r="BG715" s="493" t="n">
        <v>0</v>
      </c>
      <c r="BH715" s="493" t="n">
        <v>0</v>
      </c>
      <c r="BI715" s="493" t="n">
        <v>0</v>
      </c>
      <c r="BJ715" s="493" t="n">
        <v>0</v>
      </c>
      <c r="BK715" s="493" t="n">
        <v>0</v>
      </c>
      <c r="BL715" s="493" t="n">
        <v>0</v>
      </c>
      <c r="BM715" s="493" t="n">
        <v>0</v>
      </c>
      <c r="BN715" s="493" t="n">
        <v>0</v>
      </c>
      <c r="BO715" s="493" t="n">
        <v>0</v>
      </c>
      <c r="BP715" s="493" t="n">
        <v>0</v>
      </c>
      <c r="BQ715" s="493" t="n">
        <v>0</v>
      </c>
      <c r="BR715" s="493" t="n">
        <v>0</v>
      </c>
      <c r="BS715" s="493" t="n">
        <v>0</v>
      </c>
      <c r="BT715" s="493" t="n">
        <v>0</v>
      </c>
      <c r="BU715" s="493" t="n">
        <v>0</v>
      </c>
      <c r="BV715" s="493" t="n">
        <v>0</v>
      </c>
      <c r="BW715" s="493" t="n">
        <v>0</v>
      </c>
    </row>
    <row r="716">
      <c r="A716" t="inlineStr">
        <is>
          <t>[C9C] ANGIOTENSIN-II 길항제 (단일)</t>
        </is>
      </c>
      <c r="B716" t="inlineStr">
        <is>
          <t>대한뉴팜</t>
        </is>
      </c>
      <c r="C716" t="inlineStr">
        <is>
          <t>테르탄</t>
        </is>
      </c>
      <c r="D716" t="inlineStr">
        <is>
          <t>대한뉴팜</t>
        </is>
      </c>
      <c r="E716" t="inlineStr">
        <is>
          <t>telmisartan</t>
        </is>
      </c>
      <c r="F716" t="inlineStr">
        <is>
          <t>병원</t>
        </is>
      </c>
      <c r="G716" t="inlineStr">
        <is>
          <t>Generic</t>
        </is>
      </c>
      <c r="H716" s="493" t="n">
        <v>2002.2</v>
      </c>
      <c r="I716" s="493" t="n">
        <v>1557.6</v>
      </c>
      <c r="J716" s="493" t="n">
        <v>1526</v>
      </c>
      <c r="K716" s="493" t="n">
        <v>1120.2</v>
      </c>
      <c r="L716" s="493" t="n">
        <v>960.9</v>
      </c>
      <c r="M716" s="493" t="n">
        <v>1317.9</v>
      </c>
      <c r="N716" s="493" t="n">
        <v>1554.9</v>
      </c>
      <c r="O716" s="493" t="n">
        <v>906.84</v>
      </c>
      <c r="P716" s="493" t="n">
        <v>559.2</v>
      </c>
      <c r="Q716" s="493" t="n">
        <v>368.1</v>
      </c>
      <c r="R716" s="493" t="n">
        <v>2437.2</v>
      </c>
      <c r="S716" s="493" t="n">
        <v>3365.65</v>
      </c>
      <c r="T716" s="493" t="n">
        <v>2964.4</v>
      </c>
      <c r="U716" s="493" t="n">
        <v>1935.75</v>
      </c>
      <c r="V716" s="493" t="n">
        <v>2680.9</v>
      </c>
      <c r="W716" s="493" t="n">
        <v>2136.9</v>
      </c>
      <c r="X716" s="493" t="n">
        <v>789.6</v>
      </c>
      <c r="Y716" s="493" t="n">
        <v>5702.25</v>
      </c>
      <c r="Z716" s="493" t="n">
        <v>6273.03</v>
      </c>
      <c r="AA716" s="493" t="n">
        <v>7735.6</v>
      </c>
      <c r="AB716" s="493" t="n">
        <v>5365.4</v>
      </c>
      <c r="AC716" s="493" t="n">
        <v>5296.7</v>
      </c>
      <c r="AD716" s="493" t="n">
        <v>6709.64</v>
      </c>
      <c r="AE716" s="493" t="n">
        <v>6029.27</v>
      </c>
      <c r="AF716" s="493" t="n">
        <v>5393.04</v>
      </c>
      <c r="AG716" s="493" t="n">
        <v>5910.37</v>
      </c>
      <c r="AH716" s="493" t="n">
        <v>3545.39</v>
      </c>
      <c r="AI716" s="493" t="n">
        <v>3846.5</v>
      </c>
      <c r="AJ716" s="493" t="n">
        <v>2496.53</v>
      </c>
      <c r="AK716" s="493" t="n">
        <v>4966.05</v>
      </c>
      <c r="AL716" s="493" t="n">
        <v>1909.35</v>
      </c>
      <c r="AM716" s="493" t="n">
        <v>2869.95</v>
      </c>
      <c r="AN716" s="493" t="n">
        <v>2396.25</v>
      </c>
      <c r="AO716" s="493" t="n">
        <v>3626.24</v>
      </c>
      <c r="AP716" s="493" t="n">
        <v>2749.5</v>
      </c>
      <c r="AQ716" s="493" t="n">
        <v>3289.8</v>
      </c>
      <c r="AR716" s="493" t="n">
        <v>2623.45</v>
      </c>
      <c r="AS716" s="493" t="n">
        <v>3370.04</v>
      </c>
      <c r="AT716" s="493" t="n">
        <v>2357.4</v>
      </c>
      <c r="AU716" s="493" t="n">
        <v>2767.8</v>
      </c>
      <c r="AV716" s="493" t="n">
        <v>3363.9</v>
      </c>
      <c r="AW716" s="493" t="n">
        <v>3477.55</v>
      </c>
      <c r="AX716" s="493" t="n">
        <v>2117.7</v>
      </c>
      <c r="AY716" s="493" t="n">
        <v>1259.45</v>
      </c>
      <c r="AZ716" s="493" t="n">
        <v>1469.4</v>
      </c>
      <c r="BA716" s="493" t="n">
        <v>1224.3</v>
      </c>
      <c r="BB716" s="493" t="n">
        <v>2364.6</v>
      </c>
      <c r="BC716" s="493" t="n">
        <v>1063.95</v>
      </c>
      <c r="BD716" s="493" t="n">
        <v>2086.2</v>
      </c>
      <c r="BE716" s="493" t="n">
        <v>2931.75</v>
      </c>
      <c r="BF716" s="493" t="n">
        <v>1078.71</v>
      </c>
      <c r="BG716" s="493" t="n">
        <v>1792.5</v>
      </c>
      <c r="BH716" s="493" t="n">
        <v>1407.6</v>
      </c>
      <c r="BI716" s="493" t="n">
        <v>1561.5</v>
      </c>
      <c r="BJ716" s="493" t="n">
        <v>684.9</v>
      </c>
      <c r="BK716" s="493" t="n">
        <v>1409.55</v>
      </c>
      <c r="BL716" s="493" t="n">
        <v>929.1</v>
      </c>
      <c r="BM716" s="493" t="n">
        <v>982.8</v>
      </c>
      <c r="BN716" s="493" t="n">
        <v>2212.5</v>
      </c>
      <c r="BO716" s="493" t="n">
        <v>1824.33</v>
      </c>
      <c r="BP716" s="493" t="n">
        <v>1454.71</v>
      </c>
      <c r="BQ716" s="493" t="n">
        <v>1074.57</v>
      </c>
      <c r="BR716" s="493" t="n">
        <v>3916.71</v>
      </c>
      <c r="BS716" s="493" t="n">
        <v>2306.79</v>
      </c>
      <c r="BT716" s="493" t="n">
        <v>2790.74</v>
      </c>
      <c r="BU716" s="493" t="n">
        <v>2677.76</v>
      </c>
      <c r="BV716" s="493" t="n">
        <v>5422.5</v>
      </c>
      <c r="BW716" s="493" t="n">
        <v>2886.22</v>
      </c>
    </row>
    <row r="717">
      <c r="A717" t="inlineStr">
        <is>
          <t>[C9C] ANGIOTENSIN-II 길항제 (단일)</t>
        </is>
      </c>
      <c r="B717" t="inlineStr">
        <is>
          <t>대한뉴팜</t>
        </is>
      </c>
      <c r="C717" t="inlineStr">
        <is>
          <t>테르탄</t>
        </is>
      </c>
      <c r="D717" t="inlineStr">
        <is>
          <t>대한뉴팜</t>
        </is>
      </c>
      <c r="E717" t="inlineStr">
        <is>
          <t>telmisartan</t>
        </is>
      </c>
      <c r="F717" t="inlineStr">
        <is>
          <t>의원</t>
        </is>
      </c>
      <c r="G717" t="inlineStr">
        <is>
          <t>Generic</t>
        </is>
      </c>
      <c r="H717" s="493" t="n">
        <v>49158.85</v>
      </c>
      <c r="I717" s="493" t="n">
        <v>47453.97</v>
      </c>
      <c r="J717" s="493" t="n">
        <v>60119.81</v>
      </c>
      <c r="K717" s="493" t="n">
        <v>50985.7</v>
      </c>
      <c r="L717" s="493" t="n">
        <v>59342.3</v>
      </c>
      <c r="M717" s="493" t="n">
        <v>60376.86</v>
      </c>
      <c r="N717" s="493" t="n">
        <v>56274</v>
      </c>
      <c r="O717" s="493" t="n">
        <v>61250.45</v>
      </c>
      <c r="P717" s="493" t="n">
        <v>53389.14</v>
      </c>
      <c r="Q717" s="493" t="n">
        <v>58415.38</v>
      </c>
      <c r="R717" s="493" t="n">
        <v>64794.79</v>
      </c>
      <c r="S717" s="493" t="n">
        <v>113037.11</v>
      </c>
      <c r="T717" s="493" t="n">
        <v>116465.53</v>
      </c>
      <c r="U717" s="493" t="n">
        <v>103484.72</v>
      </c>
      <c r="V717" s="493" t="n">
        <v>111300.59</v>
      </c>
      <c r="W717" s="493" t="n">
        <v>70336.06</v>
      </c>
      <c r="X717" s="493" t="n">
        <v>44815.26</v>
      </c>
      <c r="Y717" s="493" t="n">
        <v>60741.68</v>
      </c>
      <c r="Z717" s="493" t="n">
        <v>58542.83</v>
      </c>
      <c r="AA717" s="493" t="n">
        <v>59275.6</v>
      </c>
      <c r="AB717" s="493" t="n">
        <v>51518.49</v>
      </c>
      <c r="AC717" s="493" t="n">
        <v>62905.47</v>
      </c>
      <c r="AD717" s="493" t="n">
        <v>70945.5</v>
      </c>
      <c r="AE717" s="493" t="n">
        <v>66426.98</v>
      </c>
      <c r="AF717" s="493" t="n">
        <v>75927.71000000001</v>
      </c>
      <c r="AG717" s="493" t="n">
        <v>76198.09</v>
      </c>
      <c r="AH717" s="493" t="n">
        <v>77282.67</v>
      </c>
      <c r="AI717" s="493" t="n">
        <v>73348.95</v>
      </c>
      <c r="AJ717" s="493" t="n">
        <v>85018.17</v>
      </c>
      <c r="AK717" s="493" t="n">
        <v>91109.19</v>
      </c>
      <c r="AL717" s="493" t="n">
        <v>88062.33</v>
      </c>
      <c r="AM717" s="493" t="n">
        <v>94314.83</v>
      </c>
      <c r="AN717" s="493" t="n">
        <v>96024.61</v>
      </c>
      <c r="AO717" s="493" t="n">
        <v>102237.84</v>
      </c>
      <c r="AP717" s="493" t="n">
        <v>93617.08</v>
      </c>
      <c r="AQ717" s="493" t="n">
        <v>97922.17999999999</v>
      </c>
      <c r="AR717" s="493" t="n">
        <v>98131.13</v>
      </c>
      <c r="AS717" s="493" t="n">
        <v>104754.39</v>
      </c>
      <c r="AT717" s="493" t="n">
        <v>97074.19</v>
      </c>
      <c r="AU717" s="493" t="n">
        <v>96393.45</v>
      </c>
      <c r="AV717" s="493" t="n">
        <v>99193.37</v>
      </c>
      <c r="AW717" s="493" t="n">
        <v>83637.45</v>
      </c>
      <c r="AX717" s="493" t="n">
        <v>32703.74</v>
      </c>
      <c r="AY717" s="493" t="n">
        <v>26329.92</v>
      </c>
      <c r="AZ717" s="493" t="n">
        <v>27022.96</v>
      </c>
      <c r="BA717" s="493" t="n">
        <v>36323.52</v>
      </c>
      <c r="BB717" s="493" t="n">
        <v>41667.27</v>
      </c>
      <c r="BC717" s="493" t="n">
        <v>44428.52</v>
      </c>
      <c r="BD717" s="493" t="n">
        <v>55110.39</v>
      </c>
      <c r="BE717" s="493" t="n">
        <v>48320.59</v>
      </c>
      <c r="BF717" s="493" t="n">
        <v>60386.72</v>
      </c>
      <c r="BG717" s="493" t="n">
        <v>62242.88</v>
      </c>
      <c r="BH717" s="493" t="n">
        <v>50591.08</v>
      </c>
      <c r="BI717" s="493" t="n">
        <v>55481.06</v>
      </c>
      <c r="BJ717" s="493" t="n">
        <v>68675.46000000001</v>
      </c>
      <c r="BK717" s="493" t="n">
        <v>67983.53</v>
      </c>
      <c r="BL717" s="493" t="n">
        <v>67526.85000000001</v>
      </c>
      <c r="BM717" s="493" t="n">
        <v>75182.49000000001</v>
      </c>
      <c r="BN717" s="493" t="n">
        <v>74453.45</v>
      </c>
      <c r="BO717" s="493" t="n">
        <v>93963.53999999999</v>
      </c>
      <c r="BP717" s="493" t="n">
        <v>101172.13</v>
      </c>
      <c r="BQ717" s="493" t="n">
        <v>92061.24000000001</v>
      </c>
      <c r="BR717" s="493" t="n">
        <v>96907.89999999999</v>
      </c>
      <c r="BS717" s="493" t="n">
        <v>106289.27</v>
      </c>
      <c r="BT717" s="493" t="n">
        <v>87712.64</v>
      </c>
      <c r="BU717" s="493" t="n">
        <v>96356.14999999999</v>
      </c>
      <c r="BV717" s="493" t="n">
        <v>112044.52</v>
      </c>
      <c r="BW717" s="493" t="n">
        <v>97640.11</v>
      </c>
    </row>
    <row r="718">
      <c r="A718" t="inlineStr">
        <is>
          <t>[C9C] ANGIOTENSIN-II 길항제 (단일)</t>
        </is>
      </c>
      <c r="B718" t="inlineStr">
        <is>
          <t>대한뉴팜</t>
        </is>
      </c>
      <c r="C718" t="inlineStr">
        <is>
          <t>테르탄</t>
        </is>
      </c>
      <c r="D718" t="inlineStr">
        <is>
          <t>대한뉴팜</t>
        </is>
      </c>
      <c r="E718" t="inlineStr">
        <is>
          <t>telmisartan</t>
        </is>
      </c>
      <c r="F718" t="inlineStr">
        <is>
          <t>보건소</t>
        </is>
      </c>
      <c r="G718" t="inlineStr">
        <is>
          <t>Generic</t>
        </is>
      </c>
      <c r="H718" s="493" t="n">
        <v>1342.8</v>
      </c>
      <c r="I718" s="493" t="n">
        <v>1058.2</v>
      </c>
      <c r="J718" s="493" t="n">
        <v>3071.7</v>
      </c>
      <c r="K718" s="493" t="n">
        <v>2097.6</v>
      </c>
      <c r="L718" s="493" t="n">
        <v>1922.7</v>
      </c>
      <c r="M718" s="493" t="n">
        <v>1986.6</v>
      </c>
      <c r="N718" s="493" t="n">
        <v>1665.2</v>
      </c>
      <c r="O718" s="493" t="n">
        <v>1400</v>
      </c>
      <c r="P718" s="493" t="n">
        <v>1513.2</v>
      </c>
      <c r="Q718" s="493" t="n">
        <v>5007</v>
      </c>
      <c r="R718" s="493" t="n">
        <v>1326</v>
      </c>
      <c r="S718" s="493" t="n">
        <v>2338.2</v>
      </c>
      <c r="T718" s="493" t="n">
        <v>1035</v>
      </c>
      <c r="U718" s="493" t="n">
        <v>2090.7</v>
      </c>
      <c r="V718" s="493" t="n">
        <v>1362</v>
      </c>
      <c r="W718" s="493" t="n">
        <v>1369.5</v>
      </c>
      <c r="X718" s="493" t="n">
        <v>171.9</v>
      </c>
      <c r="Y718" s="493" t="n">
        <v>0</v>
      </c>
      <c r="Z718" s="493" t="n">
        <v>187.2</v>
      </c>
      <c r="AA718" s="493" t="n">
        <v>361.2</v>
      </c>
      <c r="AB718" s="493" t="n">
        <v>410.4</v>
      </c>
      <c r="AC718" s="493" t="n">
        <v>141.6</v>
      </c>
      <c r="AD718" s="493" t="n">
        <v>0</v>
      </c>
      <c r="AE718" s="493" t="n">
        <v>3846</v>
      </c>
      <c r="AF718" s="493" t="n">
        <v>255</v>
      </c>
      <c r="AG718" s="493" t="n">
        <v>158.4</v>
      </c>
      <c r="AH718" s="493" t="n">
        <v>346.5</v>
      </c>
      <c r="AI718" s="493" t="n">
        <v>0</v>
      </c>
      <c r="AJ718" s="493" t="n">
        <v>355.5</v>
      </c>
      <c r="AK718" s="493" t="n">
        <v>336.6</v>
      </c>
      <c r="AL718" s="493" t="n">
        <v>0</v>
      </c>
      <c r="AM718" s="493" t="n">
        <v>0</v>
      </c>
      <c r="AN718" s="493" t="n">
        <v>31.36</v>
      </c>
      <c r="AO718" s="493" t="n">
        <v>0</v>
      </c>
      <c r="AP718" s="493" t="n">
        <v>0</v>
      </c>
      <c r="AQ718" s="493" t="n">
        <v>0</v>
      </c>
      <c r="AR718" s="493" t="n">
        <v>0</v>
      </c>
      <c r="AS718" s="493" t="n">
        <v>0</v>
      </c>
      <c r="AT718" s="493" t="n">
        <v>0</v>
      </c>
      <c r="AU718" s="493" t="n">
        <v>0</v>
      </c>
      <c r="AV718" s="493" t="n">
        <v>0</v>
      </c>
      <c r="AW718" s="493" t="n">
        <v>0</v>
      </c>
      <c r="AX718" s="493" t="n">
        <v>0</v>
      </c>
      <c r="AY718" s="493" t="n">
        <v>0</v>
      </c>
      <c r="AZ718" s="493" t="n">
        <v>0</v>
      </c>
      <c r="BA718" s="493" t="n">
        <v>0</v>
      </c>
      <c r="BB718" s="493" t="n">
        <v>0</v>
      </c>
      <c r="BC718" s="493" t="n">
        <v>0</v>
      </c>
      <c r="BD718" s="493" t="n">
        <v>0</v>
      </c>
      <c r="BE718" s="493" t="n">
        <v>0</v>
      </c>
      <c r="BF718" s="493" t="n">
        <v>0</v>
      </c>
      <c r="BG718" s="493" t="n">
        <v>0</v>
      </c>
      <c r="BH718" s="493" t="n">
        <v>2238.3</v>
      </c>
      <c r="BI718" s="493" t="n">
        <v>0</v>
      </c>
      <c r="BJ718" s="493" t="n">
        <v>0</v>
      </c>
      <c r="BK718" s="493" t="n">
        <v>0</v>
      </c>
      <c r="BL718" s="493" t="n">
        <v>0</v>
      </c>
      <c r="BM718" s="493" t="n">
        <v>0</v>
      </c>
      <c r="BN718" s="493" t="n">
        <v>0</v>
      </c>
      <c r="BO718" s="493" t="n">
        <v>0</v>
      </c>
      <c r="BP718" s="493" t="n">
        <v>0</v>
      </c>
      <c r="BQ718" s="493" t="n">
        <v>0</v>
      </c>
      <c r="BR718" s="493" t="n">
        <v>0</v>
      </c>
      <c r="BS718" s="493" t="n">
        <v>0</v>
      </c>
      <c r="BT718" s="493" t="n">
        <v>0</v>
      </c>
      <c r="BU718" s="493" t="n">
        <v>0</v>
      </c>
      <c r="BV718" s="493" t="n">
        <v>0</v>
      </c>
      <c r="BW718" s="493" t="n">
        <v>0</v>
      </c>
    </row>
    <row r="719">
      <c r="A719" t="inlineStr">
        <is>
          <t>[C9C] ANGIOTENSIN-II 길항제 (단일)</t>
        </is>
      </c>
      <c r="B719" t="inlineStr">
        <is>
          <t>대한뉴팜</t>
        </is>
      </c>
      <c r="C719" t="inlineStr">
        <is>
          <t>테르탄</t>
        </is>
      </c>
      <c r="D719" t="inlineStr">
        <is>
          <t>대한뉴팜</t>
        </is>
      </c>
      <c r="E719" t="inlineStr">
        <is>
          <t>telmisartan</t>
        </is>
      </c>
      <c r="F719" t="inlineStr">
        <is>
          <t>기타(치과의원, 치과병원 등)</t>
        </is>
      </c>
      <c r="G719" t="inlineStr">
        <is>
          <t>Generic</t>
        </is>
      </c>
      <c r="H719" s="493" t="n">
        <v>0</v>
      </c>
      <c r="I719" s="493" t="n">
        <v>0</v>
      </c>
      <c r="J719" s="493" t="n">
        <v>0</v>
      </c>
      <c r="K719" s="493" t="n">
        <v>0</v>
      </c>
      <c r="L719" s="493" t="n">
        <v>0</v>
      </c>
      <c r="M719" s="493" t="n">
        <v>0</v>
      </c>
      <c r="N719" s="493" t="n">
        <v>0</v>
      </c>
      <c r="O719" s="493" t="n">
        <v>0</v>
      </c>
      <c r="P719" s="493" t="n">
        <v>0</v>
      </c>
      <c r="Q719" s="493" t="n">
        <v>0</v>
      </c>
      <c r="R719" s="493" t="n">
        <v>0</v>
      </c>
      <c r="S719" s="493" t="n">
        <v>0</v>
      </c>
      <c r="T719" s="493" t="n">
        <v>0</v>
      </c>
      <c r="U719" s="493" t="n">
        <v>0</v>
      </c>
      <c r="V719" s="493" t="n">
        <v>0</v>
      </c>
      <c r="W719" s="493" t="n">
        <v>0</v>
      </c>
      <c r="X719" s="493" t="n">
        <v>0</v>
      </c>
      <c r="Y719" s="493" t="n">
        <v>0</v>
      </c>
      <c r="Z719" s="493" t="n">
        <v>0</v>
      </c>
      <c r="AA719" s="493" t="n">
        <v>0</v>
      </c>
      <c r="AB719" s="493" t="n">
        <v>0</v>
      </c>
      <c r="AC719" s="493" t="n">
        <v>0</v>
      </c>
      <c r="AD719" s="493" t="n">
        <v>0</v>
      </c>
      <c r="AE719" s="493" t="n">
        <v>0</v>
      </c>
      <c r="AF719" s="493" t="n">
        <v>0</v>
      </c>
      <c r="AG719" s="493" t="n">
        <v>0</v>
      </c>
      <c r="AH719" s="493" t="n">
        <v>0</v>
      </c>
      <c r="AI719" s="493" t="n">
        <v>0</v>
      </c>
      <c r="AJ719" s="493" t="n">
        <v>0</v>
      </c>
      <c r="AK719" s="493" t="n">
        <v>0</v>
      </c>
      <c r="AL719" s="493" t="n">
        <v>0</v>
      </c>
      <c r="AM719" s="493" t="n">
        <v>0</v>
      </c>
      <c r="AN719" s="493" t="n">
        <v>0</v>
      </c>
      <c r="AO719" s="493" t="n">
        <v>0</v>
      </c>
      <c r="AP719" s="493" t="n">
        <v>0</v>
      </c>
      <c r="AQ719" s="493" t="n">
        <v>0</v>
      </c>
      <c r="AR719" s="493" t="n">
        <v>0</v>
      </c>
      <c r="AS719" s="493" t="n">
        <v>0</v>
      </c>
      <c r="AT719" s="493" t="n">
        <v>0</v>
      </c>
      <c r="AU719" s="493" t="n">
        <v>0</v>
      </c>
      <c r="AV719" s="493" t="n">
        <v>0</v>
      </c>
      <c r="AW719" s="493" t="n">
        <v>0</v>
      </c>
      <c r="AX719" s="493" t="n">
        <v>0</v>
      </c>
      <c r="AY719" s="493" t="n">
        <v>0</v>
      </c>
      <c r="AZ719" s="493" t="n">
        <v>0</v>
      </c>
      <c r="BA719" s="493" t="n">
        <v>0</v>
      </c>
      <c r="BB719" s="493" t="n">
        <v>0</v>
      </c>
      <c r="BC719" s="493" t="n">
        <v>0</v>
      </c>
      <c r="BD719" s="493" t="n">
        <v>0</v>
      </c>
      <c r="BE719" s="493" t="n">
        <v>0</v>
      </c>
      <c r="BF719" s="493" t="n">
        <v>0</v>
      </c>
      <c r="BG719" s="493" t="n">
        <v>0</v>
      </c>
      <c r="BH719" s="493" t="n">
        <v>0</v>
      </c>
      <c r="BI719" s="493" t="n">
        <v>0</v>
      </c>
      <c r="BJ719" s="493" t="n">
        <v>749.7</v>
      </c>
      <c r="BK719" s="493" t="n">
        <v>0</v>
      </c>
      <c r="BL719" s="493" t="n">
        <v>0</v>
      </c>
      <c r="BM719" s="493" t="n">
        <v>0</v>
      </c>
      <c r="BN719" s="493" t="n">
        <v>0</v>
      </c>
      <c r="BO719" s="493" t="n">
        <v>0</v>
      </c>
      <c r="BP719" s="493" t="n">
        <v>0</v>
      </c>
      <c r="BQ719" s="493" t="n">
        <v>0</v>
      </c>
      <c r="BR719" s="493" t="n">
        <v>0</v>
      </c>
      <c r="BS719" s="493" t="n">
        <v>0</v>
      </c>
      <c r="BT719" s="493" t="n">
        <v>0</v>
      </c>
      <c r="BU719" s="493" t="n">
        <v>0</v>
      </c>
      <c r="BV719" s="493" t="n">
        <v>1281.64</v>
      </c>
      <c r="BW719" s="493" t="n">
        <v>622.8</v>
      </c>
    </row>
    <row r="720">
      <c r="A720" t="inlineStr">
        <is>
          <t>[C9C] ANGIOTENSIN-II 길항제 (단일)</t>
        </is>
      </c>
      <c r="B720" t="inlineStr">
        <is>
          <t>대한약품</t>
        </is>
      </c>
      <c r="C720" t="inlineStr">
        <is>
          <t>대한 올메사탄</t>
        </is>
      </c>
      <c r="D720" t="inlineStr">
        <is>
          <t>대한약품</t>
        </is>
      </c>
      <c r="E720" t="inlineStr">
        <is>
          <t>olmesartan medoxomil</t>
        </is>
      </c>
      <c r="F720" t="inlineStr">
        <is>
          <t>상급종합병원</t>
        </is>
      </c>
      <c r="G720" t="inlineStr">
        <is>
          <t>Generic</t>
        </is>
      </c>
      <c r="H720" s="493" t="n">
        <v>2201.4</v>
      </c>
      <c r="I720" s="493" t="n">
        <v>0</v>
      </c>
      <c r="J720" s="493" t="n">
        <v>0</v>
      </c>
      <c r="K720" s="493" t="n">
        <v>0</v>
      </c>
      <c r="L720" s="493" t="n">
        <v>0</v>
      </c>
      <c r="M720" s="493" t="n">
        <v>0</v>
      </c>
      <c r="N720" s="493" t="n">
        <v>0</v>
      </c>
      <c r="O720" s="493" t="n">
        <v>0</v>
      </c>
      <c r="P720" s="493" t="n">
        <v>0</v>
      </c>
      <c r="Q720" s="493" t="n">
        <v>0</v>
      </c>
      <c r="R720" s="493" t="n">
        <v>0</v>
      </c>
      <c r="S720" s="493" t="n">
        <v>0</v>
      </c>
      <c r="T720" s="493" t="n">
        <v>0</v>
      </c>
      <c r="U720" s="493" t="n">
        <v>0</v>
      </c>
      <c r="V720" s="493" t="n">
        <v>0</v>
      </c>
      <c r="W720" s="493" t="n">
        <v>0</v>
      </c>
      <c r="X720" s="493" t="n">
        <v>0</v>
      </c>
      <c r="Y720" s="493" t="n">
        <v>0</v>
      </c>
      <c r="Z720" s="493" t="n">
        <v>0</v>
      </c>
      <c r="AA720" s="493" t="n">
        <v>0</v>
      </c>
      <c r="AB720" s="493" t="n">
        <v>0</v>
      </c>
      <c r="AC720" s="493" t="n">
        <v>0</v>
      </c>
      <c r="AD720" s="493" t="n">
        <v>0</v>
      </c>
      <c r="AE720" s="493" t="n">
        <v>0</v>
      </c>
      <c r="AF720" s="493" t="n">
        <v>0</v>
      </c>
      <c r="AG720" s="493" t="n">
        <v>0</v>
      </c>
      <c r="AH720" s="493" t="n">
        <v>0</v>
      </c>
      <c r="AI720" s="493" t="n">
        <v>0</v>
      </c>
      <c r="AJ720" s="493" t="n">
        <v>0</v>
      </c>
      <c r="AK720" s="493" t="n">
        <v>0</v>
      </c>
      <c r="AL720" s="493" t="n">
        <v>0</v>
      </c>
      <c r="AM720" s="493" t="n">
        <v>0</v>
      </c>
      <c r="AN720" s="493" t="n">
        <v>0</v>
      </c>
      <c r="AO720" s="493" t="n">
        <v>0</v>
      </c>
      <c r="AP720" s="493" t="n">
        <v>0</v>
      </c>
      <c r="AQ720" s="493" t="n">
        <v>0</v>
      </c>
      <c r="AR720" s="493" t="n">
        <v>0</v>
      </c>
      <c r="AS720" s="493" t="n">
        <v>0</v>
      </c>
      <c r="AT720" s="493" t="n">
        <v>0</v>
      </c>
      <c r="AU720" s="493" t="n">
        <v>0</v>
      </c>
      <c r="AV720" s="493" t="n">
        <v>0</v>
      </c>
      <c r="AW720" s="493" t="n">
        <v>0</v>
      </c>
      <c r="AX720" s="493" t="n">
        <v>0</v>
      </c>
      <c r="AY720" s="493" t="n">
        <v>0</v>
      </c>
      <c r="AZ720" s="493" t="n">
        <v>0</v>
      </c>
      <c r="BA720" s="493" t="n">
        <v>0</v>
      </c>
      <c r="BB720" s="493" t="n">
        <v>0</v>
      </c>
      <c r="BC720" s="493" t="n">
        <v>0</v>
      </c>
      <c r="BD720" s="493" t="n">
        <v>0</v>
      </c>
      <c r="BE720" s="493" t="n">
        <v>0</v>
      </c>
      <c r="BF720" s="493" t="n">
        <v>0</v>
      </c>
      <c r="BG720" s="493" t="n">
        <v>0</v>
      </c>
      <c r="BH720" s="493" t="n">
        <v>0</v>
      </c>
      <c r="BI720" s="493" t="n">
        <v>0</v>
      </c>
      <c r="BJ720" s="493" t="n">
        <v>0</v>
      </c>
      <c r="BK720" s="493" t="n">
        <v>0</v>
      </c>
      <c r="BL720" s="493" t="n">
        <v>0</v>
      </c>
      <c r="BM720" s="493" t="n">
        <v>0</v>
      </c>
      <c r="BN720" s="493" t="n">
        <v>0</v>
      </c>
      <c r="BO720" s="493" t="n">
        <v>0</v>
      </c>
      <c r="BP720" s="493" t="n">
        <v>0</v>
      </c>
      <c r="BQ720" s="493" t="n">
        <v>0</v>
      </c>
      <c r="BR720" s="493" t="n">
        <v>0</v>
      </c>
      <c r="BS720" s="493" t="n">
        <v>0</v>
      </c>
      <c r="BT720" s="493" t="n">
        <v>0</v>
      </c>
      <c r="BU720" s="493" t="n">
        <v>0</v>
      </c>
      <c r="BV720" s="493" t="n">
        <v>0</v>
      </c>
      <c r="BW720" s="493" t="n">
        <v>0</v>
      </c>
    </row>
    <row r="721">
      <c r="A721" t="inlineStr">
        <is>
          <t>[C9C] ANGIOTENSIN-II 길항제 (단일)</t>
        </is>
      </c>
      <c r="B721" t="inlineStr">
        <is>
          <t>대한약품</t>
        </is>
      </c>
      <c r="C721" t="inlineStr">
        <is>
          <t>대한 올메사탄</t>
        </is>
      </c>
      <c r="D721" t="inlineStr">
        <is>
          <t>대한약품</t>
        </is>
      </c>
      <c r="E721" t="inlineStr">
        <is>
          <t>olmesartan medoxomil</t>
        </is>
      </c>
      <c r="F721" t="inlineStr">
        <is>
          <t>종합병원</t>
        </is>
      </c>
      <c r="G721" t="inlineStr">
        <is>
          <t>Generic</t>
        </is>
      </c>
      <c r="H721" s="493" t="n">
        <v>8515.76</v>
      </c>
      <c r="I721" s="493" t="n">
        <v>0</v>
      </c>
      <c r="J721" s="493" t="n">
        <v>0</v>
      </c>
      <c r="K721" s="493" t="n">
        <v>6653.96</v>
      </c>
      <c r="L721" s="493" t="n">
        <v>0</v>
      </c>
      <c r="M721" s="493" t="n">
        <v>0</v>
      </c>
      <c r="N721" s="493" t="n">
        <v>0</v>
      </c>
      <c r="O721" s="493" t="n">
        <v>0</v>
      </c>
      <c r="P721" s="493" t="n">
        <v>0</v>
      </c>
      <c r="Q721" s="493" t="n">
        <v>0</v>
      </c>
      <c r="R721" s="493" t="n">
        <v>0</v>
      </c>
      <c r="S721" s="493" t="n">
        <v>0</v>
      </c>
      <c r="T721" s="493" t="n">
        <v>0</v>
      </c>
      <c r="U721" s="493" t="n">
        <v>0</v>
      </c>
      <c r="V721" s="493" t="n">
        <v>0</v>
      </c>
      <c r="W721" s="493" t="n">
        <v>0</v>
      </c>
      <c r="X721" s="493" t="n">
        <v>0</v>
      </c>
      <c r="Y721" s="493" t="n">
        <v>0</v>
      </c>
      <c r="Z721" s="493" t="n">
        <v>0</v>
      </c>
      <c r="AA721" s="493" t="n">
        <v>0</v>
      </c>
      <c r="AB721" s="493" t="n">
        <v>0</v>
      </c>
      <c r="AC721" s="493" t="n">
        <v>0</v>
      </c>
      <c r="AD721" s="493" t="n">
        <v>0</v>
      </c>
      <c r="AE721" s="493" t="n">
        <v>0</v>
      </c>
      <c r="AF721" s="493" t="n">
        <v>0</v>
      </c>
      <c r="AG721" s="493" t="n">
        <v>0</v>
      </c>
      <c r="AH721" s="493" t="n">
        <v>0</v>
      </c>
      <c r="AI721" s="493" t="n">
        <v>0</v>
      </c>
      <c r="AJ721" s="493" t="n">
        <v>0</v>
      </c>
      <c r="AK721" s="493" t="n">
        <v>0</v>
      </c>
      <c r="AL721" s="493" t="n">
        <v>0</v>
      </c>
      <c r="AM721" s="493" t="n">
        <v>0</v>
      </c>
      <c r="AN721" s="493" t="n">
        <v>0</v>
      </c>
      <c r="AO721" s="493" t="n">
        <v>0</v>
      </c>
      <c r="AP721" s="493" t="n">
        <v>0</v>
      </c>
      <c r="AQ721" s="493" t="n">
        <v>0</v>
      </c>
      <c r="AR721" s="493" t="n">
        <v>0</v>
      </c>
      <c r="AS721" s="493" t="n">
        <v>0</v>
      </c>
      <c r="AT721" s="493" t="n">
        <v>0</v>
      </c>
      <c r="AU721" s="493" t="n">
        <v>0</v>
      </c>
      <c r="AV721" s="493" t="n">
        <v>0</v>
      </c>
      <c r="AW721" s="493" t="n">
        <v>0</v>
      </c>
      <c r="AX721" s="493" t="n">
        <v>0</v>
      </c>
      <c r="AY721" s="493" t="n">
        <v>0</v>
      </c>
      <c r="AZ721" s="493" t="n">
        <v>0</v>
      </c>
      <c r="BA721" s="493" t="n">
        <v>0</v>
      </c>
      <c r="BB721" s="493" t="n">
        <v>0</v>
      </c>
      <c r="BC721" s="493" t="n">
        <v>0</v>
      </c>
      <c r="BD721" s="493" t="n">
        <v>0</v>
      </c>
      <c r="BE721" s="493" t="n">
        <v>0</v>
      </c>
      <c r="BF721" s="493" t="n">
        <v>0</v>
      </c>
      <c r="BG721" s="493" t="n">
        <v>0</v>
      </c>
      <c r="BH721" s="493" t="n">
        <v>0</v>
      </c>
      <c r="BI721" s="493" t="n">
        <v>0</v>
      </c>
      <c r="BJ721" s="493" t="n">
        <v>0</v>
      </c>
      <c r="BK721" s="493" t="n">
        <v>0</v>
      </c>
      <c r="BL721" s="493" t="n">
        <v>0</v>
      </c>
      <c r="BM721" s="493" t="n">
        <v>0</v>
      </c>
      <c r="BN721" s="493" t="n">
        <v>0</v>
      </c>
      <c r="BO721" s="493" t="n">
        <v>0</v>
      </c>
      <c r="BP721" s="493" t="n">
        <v>0</v>
      </c>
      <c r="BQ721" s="493" t="n">
        <v>0</v>
      </c>
      <c r="BR721" s="493" t="n">
        <v>0</v>
      </c>
      <c r="BS721" s="493" t="n">
        <v>0</v>
      </c>
      <c r="BT721" s="493" t="n">
        <v>0</v>
      </c>
      <c r="BU721" s="493" t="n">
        <v>0</v>
      </c>
      <c r="BV721" s="493" t="n">
        <v>0</v>
      </c>
      <c r="BW721" s="493" t="n">
        <v>0</v>
      </c>
    </row>
    <row r="722">
      <c r="A722" t="inlineStr">
        <is>
          <t>[C9C] ANGIOTENSIN-II 길항제 (단일)</t>
        </is>
      </c>
      <c r="B722" t="inlineStr">
        <is>
          <t>대한약품</t>
        </is>
      </c>
      <c r="C722" t="inlineStr">
        <is>
          <t>대한 올메사탄</t>
        </is>
      </c>
      <c r="D722" t="inlineStr">
        <is>
          <t>대한약품</t>
        </is>
      </c>
      <c r="E722" t="inlineStr">
        <is>
          <t>olmesartan medoxomil</t>
        </is>
      </c>
      <c r="F722" t="inlineStr">
        <is>
          <t>의원</t>
        </is>
      </c>
      <c r="G722" t="inlineStr">
        <is>
          <t>Generic</t>
        </is>
      </c>
      <c r="H722" s="493" t="n">
        <v>0</v>
      </c>
      <c r="I722" s="493" t="n">
        <v>0</v>
      </c>
      <c r="J722" s="493" t="n">
        <v>0</v>
      </c>
      <c r="K722" s="493" t="n">
        <v>260.63</v>
      </c>
      <c r="L722" s="493" t="n">
        <v>0</v>
      </c>
      <c r="M722" s="493" t="n">
        <v>0</v>
      </c>
      <c r="N722" s="493" t="n">
        <v>0</v>
      </c>
      <c r="O722" s="493" t="n">
        <v>0</v>
      </c>
      <c r="P722" s="493" t="n">
        <v>0</v>
      </c>
      <c r="Q722" s="493" t="n">
        <v>0</v>
      </c>
      <c r="R722" s="493" t="n">
        <v>0</v>
      </c>
      <c r="S722" s="493" t="n">
        <v>0</v>
      </c>
      <c r="T722" s="493" t="n">
        <v>0</v>
      </c>
      <c r="U722" s="493" t="n">
        <v>0</v>
      </c>
      <c r="V722" s="493" t="n">
        <v>0</v>
      </c>
      <c r="W722" s="493" t="n">
        <v>0</v>
      </c>
      <c r="X722" s="493" t="n">
        <v>0</v>
      </c>
      <c r="Y722" s="493" t="n">
        <v>0</v>
      </c>
      <c r="Z722" s="493" t="n">
        <v>0</v>
      </c>
      <c r="AA722" s="493" t="n">
        <v>0</v>
      </c>
      <c r="AB722" s="493" t="n">
        <v>0</v>
      </c>
      <c r="AC722" s="493" t="n">
        <v>0</v>
      </c>
      <c r="AD722" s="493" t="n">
        <v>0</v>
      </c>
      <c r="AE722" s="493" t="n">
        <v>0</v>
      </c>
      <c r="AF722" s="493" t="n">
        <v>0</v>
      </c>
      <c r="AG722" s="493" t="n">
        <v>0</v>
      </c>
      <c r="AH722" s="493" t="n">
        <v>0</v>
      </c>
      <c r="AI722" s="493" t="n">
        <v>0</v>
      </c>
      <c r="AJ722" s="493" t="n">
        <v>0</v>
      </c>
      <c r="AK722" s="493" t="n">
        <v>0</v>
      </c>
      <c r="AL722" s="493" t="n">
        <v>0</v>
      </c>
      <c r="AM722" s="493" t="n">
        <v>0</v>
      </c>
      <c r="AN722" s="493" t="n">
        <v>0</v>
      </c>
      <c r="AO722" s="493" t="n">
        <v>0</v>
      </c>
      <c r="AP722" s="493" t="n">
        <v>0</v>
      </c>
      <c r="AQ722" s="493" t="n">
        <v>0</v>
      </c>
      <c r="AR722" s="493" t="n">
        <v>0</v>
      </c>
      <c r="AS722" s="493" t="n">
        <v>0</v>
      </c>
      <c r="AT722" s="493" t="n">
        <v>0</v>
      </c>
      <c r="AU722" s="493" t="n">
        <v>0</v>
      </c>
      <c r="AV722" s="493" t="n">
        <v>0</v>
      </c>
      <c r="AW722" s="493" t="n">
        <v>0</v>
      </c>
      <c r="AX722" s="493" t="n">
        <v>0</v>
      </c>
      <c r="AY722" s="493" t="n">
        <v>0</v>
      </c>
      <c r="AZ722" s="493" t="n">
        <v>0</v>
      </c>
      <c r="BA722" s="493" t="n">
        <v>0</v>
      </c>
      <c r="BB722" s="493" t="n">
        <v>0</v>
      </c>
      <c r="BC722" s="493" t="n">
        <v>0</v>
      </c>
      <c r="BD722" s="493" t="n">
        <v>0</v>
      </c>
      <c r="BE722" s="493" t="n">
        <v>0</v>
      </c>
      <c r="BF722" s="493" t="n">
        <v>0</v>
      </c>
      <c r="BG722" s="493" t="n">
        <v>0</v>
      </c>
      <c r="BH722" s="493" t="n">
        <v>0</v>
      </c>
      <c r="BI722" s="493" t="n">
        <v>0</v>
      </c>
      <c r="BJ722" s="493" t="n">
        <v>0</v>
      </c>
      <c r="BK722" s="493" t="n">
        <v>0</v>
      </c>
      <c r="BL722" s="493" t="n">
        <v>0</v>
      </c>
      <c r="BM722" s="493" t="n">
        <v>0</v>
      </c>
      <c r="BN722" s="493" t="n">
        <v>0</v>
      </c>
      <c r="BO722" s="493" t="n">
        <v>0</v>
      </c>
      <c r="BP722" s="493" t="n">
        <v>0</v>
      </c>
      <c r="BQ722" s="493" t="n">
        <v>0</v>
      </c>
      <c r="BR722" s="493" t="n">
        <v>0</v>
      </c>
      <c r="BS722" s="493" t="n">
        <v>0</v>
      </c>
      <c r="BT722" s="493" t="n">
        <v>0</v>
      </c>
      <c r="BU722" s="493" t="n">
        <v>0</v>
      </c>
      <c r="BV722" s="493" t="n">
        <v>0</v>
      </c>
      <c r="BW722" s="493" t="n">
        <v>0</v>
      </c>
    </row>
    <row r="723">
      <c r="A723" t="inlineStr">
        <is>
          <t>[C9C] ANGIOTENSIN-II 길항제 (단일)</t>
        </is>
      </c>
      <c r="B723" t="inlineStr">
        <is>
          <t>대화제약</t>
        </is>
      </c>
      <c r="C723" t="inlineStr">
        <is>
          <t>대화 로자탄</t>
        </is>
      </c>
      <c r="D723" t="inlineStr">
        <is>
          <t>대화제약</t>
        </is>
      </c>
      <c r="E723" t="inlineStr">
        <is>
          <t>losartan potassium</t>
        </is>
      </c>
      <c r="F723" t="inlineStr">
        <is>
          <t>종합병원</t>
        </is>
      </c>
      <c r="G723" t="inlineStr">
        <is>
          <t>Generic</t>
        </is>
      </c>
      <c r="H723" s="493" t="n">
        <v>0</v>
      </c>
      <c r="I723" s="493" t="n">
        <v>0</v>
      </c>
      <c r="J723" s="493" t="n">
        <v>0</v>
      </c>
      <c r="K723" s="493" t="n">
        <v>0</v>
      </c>
      <c r="L723" s="493" t="n">
        <v>0</v>
      </c>
      <c r="M723" s="493" t="n">
        <v>0</v>
      </c>
      <c r="N723" s="493" t="n">
        <v>0</v>
      </c>
      <c r="O723" s="493" t="n">
        <v>0</v>
      </c>
      <c r="P723" s="493" t="n">
        <v>391.86</v>
      </c>
      <c r="Q723" s="493" t="n">
        <v>112</v>
      </c>
      <c r="R723" s="493" t="n">
        <v>0</v>
      </c>
      <c r="S723" s="493" t="n">
        <v>0</v>
      </c>
      <c r="T723" s="493" t="n">
        <v>0</v>
      </c>
      <c r="U723" s="493" t="n">
        <v>0</v>
      </c>
      <c r="V723" s="493" t="n">
        <v>0</v>
      </c>
      <c r="W723" s="493" t="n">
        <v>0</v>
      </c>
      <c r="X723" s="493" t="n">
        <v>0</v>
      </c>
      <c r="Y723" s="493" t="n">
        <v>0</v>
      </c>
      <c r="Z723" s="493" t="n">
        <v>0</v>
      </c>
      <c r="AA723" s="493" t="n">
        <v>0</v>
      </c>
      <c r="AB723" s="493" t="n">
        <v>0</v>
      </c>
      <c r="AC723" s="493" t="n">
        <v>0</v>
      </c>
      <c r="AD723" s="493" t="n">
        <v>0</v>
      </c>
      <c r="AE723" s="493" t="n">
        <v>0</v>
      </c>
      <c r="AF723" s="493" t="n">
        <v>0</v>
      </c>
      <c r="AG723" s="493" t="n">
        <v>0</v>
      </c>
      <c r="AH723" s="493" t="n">
        <v>0</v>
      </c>
      <c r="AI723" s="493" t="n">
        <v>0</v>
      </c>
      <c r="AJ723" s="493" t="n">
        <v>0</v>
      </c>
      <c r="AK723" s="493" t="n">
        <v>0</v>
      </c>
      <c r="AL723" s="493" t="n">
        <v>0</v>
      </c>
      <c r="AM723" s="493" t="n">
        <v>0</v>
      </c>
      <c r="AN723" s="493" t="n">
        <v>0</v>
      </c>
      <c r="AO723" s="493" t="n">
        <v>0</v>
      </c>
      <c r="AP723" s="493" t="n">
        <v>0</v>
      </c>
      <c r="AQ723" s="493" t="n">
        <v>0</v>
      </c>
      <c r="AR723" s="493" t="n">
        <v>0</v>
      </c>
      <c r="AS723" s="493" t="n">
        <v>0</v>
      </c>
      <c r="AT723" s="493" t="n">
        <v>0</v>
      </c>
      <c r="AU723" s="493" t="n">
        <v>0</v>
      </c>
      <c r="AV723" s="493" t="n">
        <v>0</v>
      </c>
      <c r="AW723" s="493" t="n">
        <v>0</v>
      </c>
      <c r="AX723" s="493" t="n">
        <v>0</v>
      </c>
      <c r="AY723" s="493" t="n">
        <v>0</v>
      </c>
      <c r="AZ723" s="493" t="n">
        <v>0</v>
      </c>
      <c r="BA723" s="493" t="n">
        <v>0</v>
      </c>
      <c r="BB723" s="493" t="n">
        <v>0</v>
      </c>
      <c r="BC723" s="493" t="n">
        <v>0</v>
      </c>
      <c r="BD723" s="493" t="n">
        <v>0</v>
      </c>
      <c r="BE723" s="493" t="n">
        <v>0</v>
      </c>
      <c r="BF723" s="493" t="n">
        <v>0</v>
      </c>
      <c r="BG723" s="493" t="n">
        <v>0</v>
      </c>
      <c r="BH723" s="493" t="n">
        <v>0</v>
      </c>
      <c r="BI723" s="493" t="n">
        <v>0</v>
      </c>
      <c r="BJ723" s="493" t="n">
        <v>0</v>
      </c>
      <c r="BK723" s="493" t="n">
        <v>0</v>
      </c>
      <c r="BL723" s="493" t="n">
        <v>0</v>
      </c>
      <c r="BM723" s="493" t="n">
        <v>0</v>
      </c>
      <c r="BN723" s="493" t="n">
        <v>0</v>
      </c>
      <c r="BO723" s="493" t="n">
        <v>0</v>
      </c>
      <c r="BP723" s="493" t="n">
        <v>0</v>
      </c>
      <c r="BQ723" s="493" t="n">
        <v>0</v>
      </c>
      <c r="BR723" s="493" t="n">
        <v>0</v>
      </c>
      <c r="BS723" s="493" t="n">
        <v>0</v>
      </c>
      <c r="BT723" s="493" t="n">
        <v>0</v>
      </c>
      <c r="BU723" s="493" t="n">
        <v>0</v>
      </c>
      <c r="BV723" s="493" t="n">
        <v>0</v>
      </c>
      <c r="BW723" s="493" t="n">
        <v>0</v>
      </c>
    </row>
    <row r="724">
      <c r="A724" t="inlineStr">
        <is>
          <t>[C9C] ANGIOTENSIN-II 길항제 (단일)</t>
        </is>
      </c>
      <c r="B724" t="inlineStr">
        <is>
          <t>대화제약</t>
        </is>
      </c>
      <c r="C724" t="inlineStr">
        <is>
          <t>대화 로자탄</t>
        </is>
      </c>
      <c r="D724" t="inlineStr">
        <is>
          <t>대화제약</t>
        </is>
      </c>
      <c r="E724" t="inlineStr">
        <is>
          <t>losartan potassium</t>
        </is>
      </c>
      <c r="F724" t="inlineStr">
        <is>
          <t>병원</t>
        </is>
      </c>
      <c r="G724" t="inlineStr">
        <is>
          <t>Generic</t>
        </is>
      </c>
      <c r="H724" s="493" t="n">
        <v>0</v>
      </c>
      <c r="I724" s="493" t="n">
        <v>0</v>
      </c>
      <c r="J724" s="493" t="n">
        <v>0</v>
      </c>
      <c r="K724" s="493" t="n">
        <v>0</v>
      </c>
      <c r="L724" s="493" t="n">
        <v>0</v>
      </c>
      <c r="M724" s="493" t="n">
        <v>720</v>
      </c>
      <c r="N724" s="493" t="n">
        <v>0</v>
      </c>
      <c r="O724" s="493" t="n">
        <v>0</v>
      </c>
      <c r="P724" s="493" t="n">
        <v>0</v>
      </c>
      <c r="Q724" s="493" t="n">
        <v>0</v>
      </c>
      <c r="R724" s="493" t="n">
        <v>0</v>
      </c>
      <c r="S724" s="493" t="n">
        <v>0</v>
      </c>
      <c r="T724" s="493" t="n">
        <v>0</v>
      </c>
      <c r="U724" s="493" t="n">
        <v>0</v>
      </c>
      <c r="V724" s="493" t="n">
        <v>0</v>
      </c>
      <c r="W724" s="493" t="n">
        <v>0</v>
      </c>
      <c r="X724" s="493" t="n">
        <v>0</v>
      </c>
      <c r="Y724" s="493" t="n">
        <v>0</v>
      </c>
      <c r="Z724" s="493" t="n">
        <v>0</v>
      </c>
      <c r="AA724" s="493" t="n">
        <v>0</v>
      </c>
      <c r="AB724" s="493" t="n">
        <v>0</v>
      </c>
      <c r="AC724" s="493" t="n">
        <v>0</v>
      </c>
      <c r="AD724" s="493" t="n">
        <v>0</v>
      </c>
      <c r="AE724" s="493" t="n">
        <v>0</v>
      </c>
      <c r="AF724" s="493" t="n">
        <v>0</v>
      </c>
      <c r="AG724" s="493" t="n">
        <v>0</v>
      </c>
      <c r="AH724" s="493" t="n">
        <v>0</v>
      </c>
      <c r="AI724" s="493" t="n">
        <v>0</v>
      </c>
      <c r="AJ724" s="493" t="n">
        <v>0</v>
      </c>
      <c r="AK724" s="493" t="n">
        <v>0</v>
      </c>
      <c r="AL724" s="493" t="n">
        <v>0</v>
      </c>
      <c r="AM724" s="493" t="n">
        <v>0</v>
      </c>
      <c r="AN724" s="493" t="n">
        <v>0</v>
      </c>
      <c r="AO724" s="493" t="n">
        <v>480</v>
      </c>
      <c r="AP724" s="493" t="n">
        <v>239.4</v>
      </c>
      <c r="AQ724" s="493" t="n">
        <v>0</v>
      </c>
      <c r="AR724" s="493" t="n">
        <v>0</v>
      </c>
      <c r="AS724" s="493" t="n">
        <v>0</v>
      </c>
      <c r="AT724" s="493" t="n">
        <v>0</v>
      </c>
      <c r="AU724" s="493" t="n">
        <v>364.5</v>
      </c>
      <c r="AV724" s="493" t="n">
        <v>243.3</v>
      </c>
      <c r="AW724" s="493" t="n">
        <v>361.5</v>
      </c>
      <c r="AX724" s="493" t="n">
        <v>360</v>
      </c>
      <c r="AY724" s="493" t="n">
        <v>360</v>
      </c>
      <c r="AZ724" s="493" t="n">
        <v>480</v>
      </c>
      <c r="BA724" s="493" t="n">
        <v>0</v>
      </c>
      <c r="BB724" s="493" t="n">
        <v>0</v>
      </c>
      <c r="BC724" s="493" t="n">
        <v>0</v>
      </c>
      <c r="BD724" s="493" t="n">
        <v>0</v>
      </c>
      <c r="BE724" s="493" t="n">
        <v>0</v>
      </c>
      <c r="BF724" s="493" t="n">
        <v>0</v>
      </c>
      <c r="BG724" s="493" t="n">
        <v>0</v>
      </c>
      <c r="BH724" s="493" t="n">
        <v>0</v>
      </c>
      <c r="BI724" s="493" t="n">
        <v>0</v>
      </c>
      <c r="BJ724" s="493" t="n">
        <v>0</v>
      </c>
      <c r="BK724" s="493" t="n">
        <v>0</v>
      </c>
      <c r="BL724" s="493" t="n">
        <v>0</v>
      </c>
      <c r="BM724" s="493" t="n">
        <v>0</v>
      </c>
      <c r="BN724" s="493" t="n">
        <v>0</v>
      </c>
      <c r="BO724" s="493" t="n">
        <v>0</v>
      </c>
      <c r="BP724" s="493" t="n">
        <v>0</v>
      </c>
      <c r="BQ724" s="493" t="n">
        <v>0</v>
      </c>
      <c r="BR724" s="493" t="n">
        <v>0</v>
      </c>
      <c r="BS724" s="493" t="n">
        <v>0</v>
      </c>
      <c r="BT724" s="493" t="n">
        <v>0</v>
      </c>
      <c r="BU724" s="493" t="n">
        <v>0</v>
      </c>
      <c r="BV724" s="493" t="n">
        <v>0</v>
      </c>
      <c r="BW724" s="493" t="n">
        <v>0</v>
      </c>
    </row>
    <row r="725">
      <c r="A725" t="inlineStr">
        <is>
          <t>[C9C] ANGIOTENSIN-II 길항제 (단일)</t>
        </is>
      </c>
      <c r="B725" t="inlineStr">
        <is>
          <t>대화제약</t>
        </is>
      </c>
      <c r="C725" t="inlineStr">
        <is>
          <t>대화 로자탄</t>
        </is>
      </c>
      <c r="D725" t="inlineStr">
        <is>
          <t>대화제약</t>
        </is>
      </c>
      <c r="E725" t="inlineStr">
        <is>
          <t>losartan potassium</t>
        </is>
      </c>
      <c r="F725" t="inlineStr">
        <is>
          <t>의원</t>
        </is>
      </c>
      <c r="G725" t="inlineStr">
        <is>
          <t>Generic</t>
        </is>
      </c>
      <c r="H725" s="493" t="n">
        <v>73938.84</v>
      </c>
      <c r="I725" s="493" t="n">
        <v>69596.25</v>
      </c>
      <c r="J725" s="493" t="n">
        <v>74299.89999999999</v>
      </c>
      <c r="K725" s="493" t="n">
        <v>79185.89999999999</v>
      </c>
      <c r="L725" s="493" t="n">
        <v>74262.98</v>
      </c>
      <c r="M725" s="493" t="n">
        <v>79463.11</v>
      </c>
      <c r="N725" s="493" t="n">
        <v>75072.82000000001</v>
      </c>
      <c r="O725" s="493" t="n">
        <v>79708.46000000001</v>
      </c>
      <c r="P725" s="493" t="n">
        <v>72132.38</v>
      </c>
      <c r="Q725" s="493" t="n">
        <v>74513.14999999999</v>
      </c>
      <c r="R725" s="493" t="n">
        <v>60647.1</v>
      </c>
      <c r="S725" s="493" t="n">
        <v>12720.2</v>
      </c>
      <c r="T725" s="493" t="n">
        <v>0</v>
      </c>
      <c r="U725" s="493" t="n">
        <v>0</v>
      </c>
      <c r="V725" s="493" t="n">
        <v>0</v>
      </c>
      <c r="W725" s="493" t="n">
        <v>0</v>
      </c>
      <c r="X725" s="493" t="n">
        <v>0</v>
      </c>
      <c r="Y725" s="493" t="n">
        <v>0</v>
      </c>
      <c r="Z725" s="493" t="n">
        <v>2665.35</v>
      </c>
      <c r="AA725" s="493" t="n">
        <v>4218.8</v>
      </c>
      <c r="AB725" s="493" t="n">
        <v>6828.4</v>
      </c>
      <c r="AC725" s="493" t="n">
        <v>5385</v>
      </c>
      <c r="AD725" s="493" t="n">
        <v>6590.7</v>
      </c>
      <c r="AE725" s="493" t="n">
        <v>6859.3</v>
      </c>
      <c r="AF725" s="493" t="n">
        <v>5311.2</v>
      </c>
      <c r="AG725" s="493" t="n">
        <v>7265.4</v>
      </c>
      <c r="AH725" s="493" t="n">
        <v>6217.4</v>
      </c>
      <c r="AI725" s="493" t="n">
        <v>7371</v>
      </c>
      <c r="AJ725" s="493" t="n">
        <v>7415.7</v>
      </c>
      <c r="AK725" s="493" t="n">
        <v>6407.4</v>
      </c>
      <c r="AL725" s="493" t="n">
        <v>5782.6</v>
      </c>
      <c r="AM725" s="493" t="n">
        <v>8328.299999999999</v>
      </c>
      <c r="AN725" s="493" t="n">
        <v>5686.3</v>
      </c>
      <c r="AO725" s="493" t="n">
        <v>7355.7</v>
      </c>
      <c r="AP725" s="493" t="n">
        <v>6440.65</v>
      </c>
      <c r="AQ725" s="493" t="n">
        <v>4021.65</v>
      </c>
      <c r="AR725" s="493" t="n">
        <v>1946.4</v>
      </c>
      <c r="AS725" s="493" t="n">
        <v>4257.1</v>
      </c>
      <c r="AT725" s="493" t="n">
        <v>0</v>
      </c>
      <c r="AU725" s="493" t="n">
        <v>4054.8</v>
      </c>
      <c r="AV725" s="493" t="n">
        <v>3839.4</v>
      </c>
      <c r="AW725" s="493" t="n">
        <v>3144.6</v>
      </c>
      <c r="AX725" s="493" t="n">
        <v>4057.2</v>
      </c>
      <c r="AY725" s="493" t="n">
        <v>3675.15</v>
      </c>
      <c r="AZ725" s="493" t="n">
        <v>2293.2</v>
      </c>
      <c r="BA725" s="493" t="n">
        <v>4283.7</v>
      </c>
      <c r="BB725" s="493" t="n">
        <v>3297.35</v>
      </c>
      <c r="BC725" s="493" t="n">
        <v>2582.12</v>
      </c>
      <c r="BD725" s="493" t="n">
        <v>0</v>
      </c>
      <c r="BE725" s="493" t="n">
        <v>0</v>
      </c>
      <c r="BF725" s="493" t="n">
        <v>0</v>
      </c>
      <c r="BG725" s="493" t="n">
        <v>0</v>
      </c>
      <c r="BH725" s="493" t="n">
        <v>0</v>
      </c>
      <c r="BI725" s="493" t="n">
        <v>0</v>
      </c>
      <c r="BJ725" s="493" t="n">
        <v>0</v>
      </c>
      <c r="BK725" s="493" t="n">
        <v>0</v>
      </c>
      <c r="BL725" s="493" t="n">
        <v>0</v>
      </c>
      <c r="BM725" s="493" t="n">
        <v>0</v>
      </c>
      <c r="BN725" s="493" t="n">
        <v>0</v>
      </c>
      <c r="BO725" s="493" t="n">
        <v>0</v>
      </c>
      <c r="BP725" s="493" t="n">
        <v>0</v>
      </c>
      <c r="BQ725" s="493" t="n">
        <v>0</v>
      </c>
      <c r="BR725" s="493" t="n">
        <v>0</v>
      </c>
      <c r="BS725" s="493" t="n">
        <v>0</v>
      </c>
      <c r="BT725" s="493" t="n">
        <v>0</v>
      </c>
      <c r="BU725" s="493" t="n">
        <v>0</v>
      </c>
      <c r="BV725" s="493" t="n">
        <v>0</v>
      </c>
      <c r="BW725" s="493" t="n">
        <v>0</v>
      </c>
    </row>
    <row r="726">
      <c r="A726" t="inlineStr">
        <is>
          <t>[C9C] ANGIOTENSIN-II 길항제 (단일)</t>
        </is>
      </c>
      <c r="B726" t="inlineStr">
        <is>
          <t>대화제약</t>
        </is>
      </c>
      <c r="C726" t="inlineStr">
        <is>
          <t>올위너</t>
        </is>
      </c>
      <c r="D726" t="inlineStr">
        <is>
          <t>대화제약</t>
        </is>
      </c>
      <c r="E726" t="inlineStr">
        <is>
          <t>olmesartan medoxomil</t>
        </is>
      </c>
      <c r="F726" t="inlineStr">
        <is>
          <t>종합병원</t>
        </is>
      </c>
      <c r="G726" t="inlineStr">
        <is>
          <t>Generic</t>
        </is>
      </c>
      <c r="H726" s="493" t="n">
        <v>0</v>
      </c>
      <c r="I726" s="493" t="n">
        <v>0</v>
      </c>
      <c r="J726" s="493" t="n">
        <v>0</v>
      </c>
      <c r="K726" s="493" t="n">
        <v>0</v>
      </c>
      <c r="L726" s="493" t="n">
        <v>0</v>
      </c>
      <c r="M726" s="493" t="n">
        <v>0</v>
      </c>
      <c r="N726" s="493" t="n">
        <v>0</v>
      </c>
      <c r="O726" s="493" t="n">
        <v>0</v>
      </c>
      <c r="P726" s="493" t="n">
        <v>0</v>
      </c>
      <c r="Q726" s="493" t="n">
        <v>0</v>
      </c>
      <c r="R726" s="493" t="n">
        <v>0</v>
      </c>
      <c r="S726" s="493" t="n">
        <v>0</v>
      </c>
      <c r="T726" s="493" t="n">
        <v>727.8</v>
      </c>
      <c r="U726" s="493" t="n">
        <v>0</v>
      </c>
      <c r="V726" s="493" t="n">
        <v>484.2</v>
      </c>
      <c r="W726" s="493" t="n">
        <v>0</v>
      </c>
      <c r="X726" s="493" t="n">
        <v>0</v>
      </c>
      <c r="Y726" s="493" t="n">
        <v>0</v>
      </c>
      <c r="Z726" s="493" t="n">
        <v>0</v>
      </c>
      <c r="AA726" s="493" t="n">
        <v>0</v>
      </c>
      <c r="AB726" s="493" t="n">
        <v>0</v>
      </c>
      <c r="AC726" s="493" t="n">
        <v>0</v>
      </c>
      <c r="AD726" s="493" t="n">
        <v>0</v>
      </c>
      <c r="AE726" s="493" t="n">
        <v>0</v>
      </c>
      <c r="AF726" s="493" t="n">
        <v>0</v>
      </c>
      <c r="AG726" s="493" t="n">
        <v>0</v>
      </c>
      <c r="AH726" s="493" t="n">
        <v>0</v>
      </c>
      <c r="AI726" s="493" t="n">
        <v>0</v>
      </c>
      <c r="AJ726" s="493" t="n">
        <v>0</v>
      </c>
      <c r="AK726" s="493" t="n">
        <v>0</v>
      </c>
      <c r="AL726" s="493" t="n">
        <v>0</v>
      </c>
      <c r="AM726" s="493" t="n">
        <v>0</v>
      </c>
      <c r="AN726" s="493" t="n">
        <v>0</v>
      </c>
      <c r="AO726" s="493" t="n">
        <v>0</v>
      </c>
      <c r="AP726" s="493" t="n">
        <v>0</v>
      </c>
      <c r="AQ726" s="493" t="n">
        <v>0</v>
      </c>
      <c r="AR726" s="493" t="n">
        <v>0</v>
      </c>
      <c r="AS726" s="493" t="n">
        <v>0</v>
      </c>
      <c r="AT726" s="493" t="n">
        <v>0</v>
      </c>
      <c r="AU726" s="493" t="n">
        <v>0</v>
      </c>
      <c r="AV726" s="493" t="n">
        <v>0</v>
      </c>
      <c r="AW726" s="493" t="n">
        <v>0</v>
      </c>
      <c r="AX726" s="493" t="n">
        <v>0</v>
      </c>
      <c r="AY726" s="493" t="n">
        <v>0</v>
      </c>
      <c r="AZ726" s="493" t="n">
        <v>0</v>
      </c>
      <c r="BA726" s="493" t="n">
        <v>0</v>
      </c>
      <c r="BB726" s="493" t="n">
        <v>0</v>
      </c>
      <c r="BC726" s="493" t="n">
        <v>0</v>
      </c>
      <c r="BD726" s="493" t="n">
        <v>0</v>
      </c>
      <c r="BE726" s="493" t="n">
        <v>0</v>
      </c>
      <c r="BF726" s="493" t="n">
        <v>0</v>
      </c>
      <c r="BG726" s="493" t="n">
        <v>0</v>
      </c>
      <c r="BH726" s="493" t="n">
        <v>0</v>
      </c>
      <c r="BI726" s="493" t="n">
        <v>0</v>
      </c>
      <c r="BJ726" s="493" t="n">
        <v>0</v>
      </c>
      <c r="BK726" s="493" t="n">
        <v>0</v>
      </c>
      <c r="BL726" s="493" t="n">
        <v>0</v>
      </c>
      <c r="BM726" s="493" t="n">
        <v>0</v>
      </c>
      <c r="BN726" s="493" t="n">
        <v>0</v>
      </c>
      <c r="BO726" s="493" t="n">
        <v>0</v>
      </c>
      <c r="BP726" s="493" t="n">
        <v>0</v>
      </c>
      <c r="BQ726" s="493" t="n">
        <v>0</v>
      </c>
      <c r="BR726" s="493" t="n">
        <v>0</v>
      </c>
      <c r="BS726" s="493" t="n">
        <v>0</v>
      </c>
      <c r="BT726" s="493" t="n">
        <v>0</v>
      </c>
      <c r="BU726" s="493" t="n">
        <v>0</v>
      </c>
      <c r="BV726" s="493" t="n">
        <v>726.9</v>
      </c>
      <c r="BW726" s="493" t="n">
        <v>0</v>
      </c>
    </row>
    <row r="727">
      <c r="A727" t="inlineStr">
        <is>
          <t>[C9C] ANGIOTENSIN-II 길항제 (단일)</t>
        </is>
      </c>
      <c r="B727" t="inlineStr">
        <is>
          <t>대화제약</t>
        </is>
      </c>
      <c r="C727" t="inlineStr">
        <is>
          <t>올위너</t>
        </is>
      </c>
      <c r="D727" t="inlineStr">
        <is>
          <t>대화제약</t>
        </is>
      </c>
      <c r="E727" t="inlineStr">
        <is>
          <t>olmesartan medoxomil</t>
        </is>
      </c>
      <c r="F727" t="inlineStr">
        <is>
          <t>병원</t>
        </is>
      </c>
      <c r="G727" t="inlineStr">
        <is>
          <t>Generic</t>
        </is>
      </c>
      <c r="H727" s="493" t="n">
        <v>0</v>
      </c>
      <c r="I727" s="493" t="n">
        <v>0</v>
      </c>
      <c r="J727" s="493" t="n">
        <v>0</v>
      </c>
      <c r="K727" s="493" t="n">
        <v>294.3</v>
      </c>
      <c r="L727" s="493" t="n">
        <v>0</v>
      </c>
      <c r="M727" s="493" t="n">
        <v>0</v>
      </c>
      <c r="N727" s="493" t="n">
        <v>0</v>
      </c>
      <c r="O727" s="493" t="n">
        <v>0</v>
      </c>
      <c r="P727" s="493" t="n">
        <v>0</v>
      </c>
      <c r="Q727" s="493" t="n">
        <v>0</v>
      </c>
      <c r="R727" s="493" t="n">
        <v>0</v>
      </c>
      <c r="S727" s="493" t="n">
        <v>0</v>
      </c>
      <c r="T727" s="493" t="n">
        <v>0</v>
      </c>
      <c r="U727" s="493" t="n">
        <v>0</v>
      </c>
      <c r="V727" s="493" t="n">
        <v>0</v>
      </c>
      <c r="W727" s="493" t="n">
        <v>0</v>
      </c>
      <c r="X727" s="493" t="n">
        <v>0</v>
      </c>
      <c r="Y727" s="493" t="n">
        <v>0</v>
      </c>
      <c r="Z727" s="493" t="n">
        <v>0</v>
      </c>
      <c r="AA727" s="493" t="n">
        <v>0</v>
      </c>
      <c r="AB727" s="493" t="n">
        <v>0</v>
      </c>
      <c r="AC727" s="493" t="n">
        <v>0</v>
      </c>
      <c r="AD727" s="493" t="n">
        <v>0</v>
      </c>
      <c r="AE727" s="493" t="n">
        <v>0</v>
      </c>
      <c r="AF727" s="493" t="n">
        <v>0</v>
      </c>
      <c r="AG727" s="493" t="n">
        <v>0</v>
      </c>
      <c r="AH727" s="493" t="n">
        <v>0</v>
      </c>
      <c r="AI727" s="493" t="n">
        <v>0</v>
      </c>
      <c r="AJ727" s="493" t="n">
        <v>0</v>
      </c>
      <c r="AK727" s="493" t="n">
        <v>0</v>
      </c>
      <c r="AL727" s="493" t="n">
        <v>0</v>
      </c>
      <c r="AM727" s="493" t="n">
        <v>0</v>
      </c>
      <c r="AN727" s="493" t="n">
        <v>0</v>
      </c>
      <c r="AO727" s="493" t="n">
        <v>0</v>
      </c>
      <c r="AP727" s="493" t="n">
        <v>0</v>
      </c>
      <c r="AQ727" s="493" t="n">
        <v>0</v>
      </c>
      <c r="AR727" s="493" t="n">
        <v>0</v>
      </c>
      <c r="AS727" s="493" t="n">
        <v>0</v>
      </c>
      <c r="AT727" s="493" t="n">
        <v>0</v>
      </c>
      <c r="AU727" s="493" t="n">
        <v>0</v>
      </c>
      <c r="AV727" s="493" t="n">
        <v>0</v>
      </c>
      <c r="AW727" s="493" t="n">
        <v>0</v>
      </c>
      <c r="AX727" s="493" t="n">
        <v>0</v>
      </c>
      <c r="AY727" s="493" t="n">
        <v>0</v>
      </c>
      <c r="AZ727" s="493" t="n">
        <v>0</v>
      </c>
      <c r="BA727" s="493" t="n">
        <v>0</v>
      </c>
      <c r="BB727" s="493" t="n">
        <v>0</v>
      </c>
      <c r="BC727" s="493" t="n">
        <v>0</v>
      </c>
      <c r="BD727" s="493" t="n">
        <v>0</v>
      </c>
      <c r="BE727" s="493" t="n">
        <v>0</v>
      </c>
      <c r="BF727" s="493" t="n">
        <v>1475.4</v>
      </c>
      <c r="BG727" s="493" t="n">
        <v>0</v>
      </c>
      <c r="BH727" s="493" t="n">
        <v>1723.8</v>
      </c>
      <c r="BI727" s="493" t="n">
        <v>0</v>
      </c>
      <c r="BJ727" s="493" t="n">
        <v>1743.6</v>
      </c>
      <c r="BK727" s="493" t="n">
        <v>0</v>
      </c>
      <c r="BL727" s="493" t="n">
        <v>1994.4</v>
      </c>
      <c r="BM727" s="493" t="n">
        <v>0</v>
      </c>
      <c r="BN727" s="493" t="n">
        <v>724.2</v>
      </c>
      <c r="BO727" s="493" t="n">
        <v>0</v>
      </c>
      <c r="BP727" s="493" t="n">
        <v>240.6</v>
      </c>
      <c r="BQ727" s="493" t="n">
        <v>240</v>
      </c>
      <c r="BR727" s="493" t="n">
        <v>486</v>
      </c>
      <c r="BS727" s="493" t="n">
        <v>246.9</v>
      </c>
      <c r="BT727" s="493" t="n">
        <v>496.8</v>
      </c>
      <c r="BU727" s="493" t="n">
        <v>0</v>
      </c>
      <c r="BV727" s="493" t="n">
        <v>1474.8</v>
      </c>
      <c r="BW727" s="493" t="n">
        <v>0</v>
      </c>
    </row>
    <row r="728">
      <c r="A728" t="inlineStr">
        <is>
          <t>[C9C] ANGIOTENSIN-II 길항제 (단일)</t>
        </is>
      </c>
      <c r="B728" t="inlineStr">
        <is>
          <t>대화제약</t>
        </is>
      </c>
      <c r="C728" t="inlineStr">
        <is>
          <t>올위너</t>
        </is>
      </c>
      <c r="D728" t="inlineStr">
        <is>
          <t>대화제약</t>
        </is>
      </c>
      <c r="E728" t="inlineStr">
        <is>
          <t>olmesartan medoxomil</t>
        </is>
      </c>
      <c r="F728" t="inlineStr">
        <is>
          <t>의원</t>
        </is>
      </c>
      <c r="G728" t="inlineStr">
        <is>
          <t>Generic</t>
        </is>
      </c>
      <c r="H728" s="493" t="n">
        <v>18012.67</v>
      </c>
      <c r="I728" s="493" t="n">
        <v>18402.15</v>
      </c>
      <c r="J728" s="493" t="n">
        <v>18491.9</v>
      </c>
      <c r="K728" s="493" t="n">
        <v>18345.3</v>
      </c>
      <c r="L728" s="493" t="n">
        <v>18918.8</v>
      </c>
      <c r="M728" s="493" t="n">
        <v>18385.75</v>
      </c>
      <c r="N728" s="493" t="n">
        <v>19618.85</v>
      </c>
      <c r="O728" s="493" t="n">
        <v>21102.2</v>
      </c>
      <c r="P728" s="493" t="n">
        <v>17946.8</v>
      </c>
      <c r="Q728" s="493" t="n">
        <v>19079.75</v>
      </c>
      <c r="R728" s="493" t="n">
        <v>21229.15</v>
      </c>
      <c r="S728" s="493" t="n">
        <v>35666.15</v>
      </c>
      <c r="T728" s="493" t="n">
        <v>34199.76</v>
      </c>
      <c r="U728" s="493" t="n">
        <v>33918.9</v>
      </c>
      <c r="V728" s="493" t="n">
        <v>36277.17</v>
      </c>
      <c r="W728" s="493" t="n">
        <v>32242.31</v>
      </c>
      <c r="X728" s="493" t="n">
        <v>37815.3</v>
      </c>
      <c r="Y728" s="493" t="n">
        <v>36275.07</v>
      </c>
      <c r="Z728" s="493" t="n">
        <v>37838.21</v>
      </c>
      <c r="AA728" s="493" t="n">
        <v>36726.4</v>
      </c>
      <c r="AB728" s="493" t="n">
        <v>34831.36</v>
      </c>
      <c r="AC728" s="493" t="n">
        <v>38417.45</v>
      </c>
      <c r="AD728" s="493" t="n">
        <v>36125.82</v>
      </c>
      <c r="AE728" s="493" t="n">
        <v>41369.54</v>
      </c>
      <c r="AF728" s="493" t="n">
        <v>36261.57</v>
      </c>
      <c r="AG728" s="493" t="n">
        <v>37361.78</v>
      </c>
      <c r="AH728" s="493" t="n">
        <v>38660.34</v>
      </c>
      <c r="AI728" s="493" t="n">
        <v>38476.6</v>
      </c>
      <c r="AJ728" s="493" t="n">
        <v>41783.22</v>
      </c>
      <c r="AK728" s="493" t="n">
        <v>39157.21</v>
      </c>
      <c r="AL728" s="493" t="n">
        <v>40829.51</v>
      </c>
      <c r="AM728" s="493" t="n">
        <v>33761.63</v>
      </c>
      <c r="AN728" s="493" t="n">
        <v>38342.84</v>
      </c>
      <c r="AO728" s="493" t="n">
        <v>37078.03</v>
      </c>
      <c r="AP728" s="493" t="n">
        <v>41404.54</v>
      </c>
      <c r="AQ728" s="493" t="n">
        <v>40657.32</v>
      </c>
      <c r="AR728" s="493" t="n">
        <v>40741.36</v>
      </c>
      <c r="AS728" s="493" t="n">
        <v>38351.75</v>
      </c>
      <c r="AT728" s="493" t="n">
        <v>38189.87</v>
      </c>
      <c r="AU728" s="493" t="n">
        <v>39809.35</v>
      </c>
      <c r="AV728" s="493" t="n">
        <v>38449.22</v>
      </c>
      <c r="AW728" s="493" t="n">
        <v>35958.47</v>
      </c>
      <c r="AX728" s="493" t="n">
        <v>46576.08</v>
      </c>
      <c r="AY728" s="493" t="n">
        <v>38494.57</v>
      </c>
      <c r="AZ728" s="493" t="n">
        <v>39822</v>
      </c>
      <c r="BA728" s="493" t="n">
        <v>43772.21</v>
      </c>
      <c r="BB728" s="493" t="n">
        <v>48602.22</v>
      </c>
      <c r="BC728" s="493" t="n">
        <v>50959.14</v>
      </c>
      <c r="BD728" s="493" t="n">
        <v>45550.56</v>
      </c>
      <c r="BE728" s="493" t="n">
        <v>43521.77</v>
      </c>
      <c r="BF728" s="493" t="n">
        <v>47405.11</v>
      </c>
      <c r="BG728" s="493" t="n">
        <v>46472.52</v>
      </c>
      <c r="BH728" s="493" t="n">
        <v>48440.9</v>
      </c>
      <c r="BI728" s="493" t="n">
        <v>44339.76</v>
      </c>
      <c r="BJ728" s="493" t="n">
        <v>47788.87</v>
      </c>
      <c r="BK728" s="493" t="n">
        <v>40753.77</v>
      </c>
      <c r="BL728" s="493" t="n">
        <v>49687.62</v>
      </c>
      <c r="BM728" s="493" t="n">
        <v>40708.04</v>
      </c>
      <c r="BN728" s="493" t="n">
        <v>40840.79</v>
      </c>
      <c r="BO728" s="493" t="n">
        <v>40990.38</v>
      </c>
      <c r="BP728" s="493" t="n">
        <v>49036.84</v>
      </c>
      <c r="BQ728" s="493" t="n">
        <v>32449.31</v>
      </c>
      <c r="BR728" s="493" t="n">
        <v>43870.56</v>
      </c>
      <c r="BS728" s="493" t="n">
        <v>38776.8</v>
      </c>
      <c r="BT728" s="493" t="n">
        <v>42059.24</v>
      </c>
      <c r="BU728" s="493" t="n">
        <v>41546.8</v>
      </c>
      <c r="BV728" s="493" t="n">
        <v>40276.29</v>
      </c>
      <c r="BW728" s="493" t="n">
        <v>45592.73</v>
      </c>
    </row>
    <row r="729">
      <c r="A729" t="inlineStr">
        <is>
          <t>[C9C] ANGIOTENSIN-II 길항제 (단일)</t>
        </is>
      </c>
      <c r="B729" t="inlineStr">
        <is>
          <t>대화제약</t>
        </is>
      </c>
      <c r="C729" t="inlineStr">
        <is>
          <t>텔미텐션</t>
        </is>
      </c>
      <c r="D729" t="inlineStr">
        <is>
          <t>대화제약</t>
        </is>
      </c>
      <c r="E729" t="inlineStr">
        <is>
          <t>telmisartan</t>
        </is>
      </c>
      <c r="F729" t="inlineStr">
        <is>
          <t>종합병원</t>
        </is>
      </c>
      <c r="G729" t="inlineStr">
        <is>
          <t>Generic</t>
        </is>
      </c>
      <c r="H729" s="493" t="n">
        <v>0</v>
      </c>
      <c r="I729" s="493" t="n">
        <v>0</v>
      </c>
      <c r="J729" s="493" t="n">
        <v>0</v>
      </c>
      <c r="K729" s="493" t="n">
        <v>0</v>
      </c>
      <c r="L729" s="493" t="n">
        <v>0</v>
      </c>
      <c r="M729" s="493" t="n">
        <v>0</v>
      </c>
      <c r="N729" s="493" t="n">
        <v>0</v>
      </c>
      <c r="O729" s="493" t="n">
        <v>168</v>
      </c>
      <c r="P729" s="493" t="n">
        <v>0</v>
      </c>
      <c r="Q729" s="493" t="n">
        <v>0</v>
      </c>
      <c r="R729" s="493" t="n">
        <v>0</v>
      </c>
      <c r="S729" s="493" t="n">
        <v>0</v>
      </c>
      <c r="T729" s="493" t="n">
        <v>0</v>
      </c>
      <c r="U729" s="493" t="n">
        <v>0</v>
      </c>
      <c r="V729" s="493" t="n">
        <v>0</v>
      </c>
      <c r="W729" s="493" t="n">
        <v>0</v>
      </c>
      <c r="X729" s="493" t="n">
        <v>0</v>
      </c>
      <c r="Y729" s="493" t="n">
        <v>0</v>
      </c>
      <c r="Z729" s="493" t="n">
        <v>0</v>
      </c>
      <c r="AA729" s="493" t="n">
        <v>0</v>
      </c>
      <c r="AB729" s="493" t="n">
        <v>0</v>
      </c>
      <c r="AC729" s="493" t="n">
        <v>0</v>
      </c>
      <c r="AD729" s="493" t="n">
        <v>0</v>
      </c>
      <c r="AE729" s="493" t="n">
        <v>0</v>
      </c>
      <c r="AF729" s="493" t="n">
        <v>0</v>
      </c>
      <c r="AG729" s="493" t="n">
        <v>0</v>
      </c>
      <c r="AH729" s="493" t="n">
        <v>0</v>
      </c>
      <c r="AI729" s="493" t="n">
        <v>0</v>
      </c>
      <c r="AJ729" s="493" t="n">
        <v>0</v>
      </c>
      <c r="AK729" s="493" t="n">
        <v>0</v>
      </c>
      <c r="AL729" s="493" t="n">
        <v>0</v>
      </c>
      <c r="AM729" s="493" t="n">
        <v>240</v>
      </c>
      <c r="AN729" s="493" t="n">
        <v>360.9</v>
      </c>
      <c r="AO729" s="493" t="n">
        <v>240</v>
      </c>
      <c r="AP729" s="493" t="n">
        <v>372.6</v>
      </c>
      <c r="AQ729" s="493" t="n">
        <v>369.6</v>
      </c>
      <c r="AR729" s="493" t="n">
        <v>360</v>
      </c>
      <c r="AS729" s="493" t="n">
        <v>872.7</v>
      </c>
      <c r="AT729" s="493" t="n">
        <v>0</v>
      </c>
      <c r="AU729" s="493" t="n">
        <v>0</v>
      </c>
      <c r="AV729" s="493" t="n">
        <v>0</v>
      </c>
      <c r="AW729" s="493" t="n">
        <v>0</v>
      </c>
      <c r="AX729" s="493" t="n">
        <v>0</v>
      </c>
      <c r="AY729" s="493" t="n">
        <v>0</v>
      </c>
      <c r="AZ729" s="493" t="n">
        <v>0</v>
      </c>
      <c r="BA729" s="493" t="n">
        <v>0</v>
      </c>
      <c r="BB729" s="493" t="n">
        <v>0</v>
      </c>
      <c r="BC729" s="493" t="n">
        <v>0</v>
      </c>
      <c r="BD729" s="493" t="n">
        <v>0</v>
      </c>
      <c r="BE729" s="493" t="n">
        <v>0</v>
      </c>
      <c r="BF729" s="493" t="n">
        <v>0</v>
      </c>
      <c r="BG729" s="493" t="n">
        <v>0</v>
      </c>
      <c r="BH729" s="493" t="n">
        <v>0</v>
      </c>
      <c r="BI729" s="493" t="n">
        <v>0</v>
      </c>
      <c r="BJ729" s="493" t="n">
        <v>0</v>
      </c>
      <c r="BK729" s="493" t="n">
        <v>0</v>
      </c>
      <c r="BL729" s="493" t="n">
        <v>0</v>
      </c>
      <c r="BM729" s="493" t="n">
        <v>0</v>
      </c>
      <c r="BN729" s="493" t="n">
        <v>0</v>
      </c>
      <c r="BO729" s="493" t="n">
        <v>0</v>
      </c>
      <c r="BP729" s="493" t="n">
        <v>0</v>
      </c>
      <c r="BQ729" s="493" t="n">
        <v>0</v>
      </c>
      <c r="BR729" s="493" t="n">
        <v>0</v>
      </c>
      <c r="BS729" s="493" t="n">
        <v>842.46</v>
      </c>
      <c r="BT729" s="493" t="n">
        <v>572.22</v>
      </c>
      <c r="BU729" s="493" t="n">
        <v>537.9</v>
      </c>
      <c r="BV729" s="493" t="n">
        <v>0</v>
      </c>
      <c r="BW729" s="493" t="n">
        <v>1028.62</v>
      </c>
    </row>
    <row r="730">
      <c r="A730" t="inlineStr">
        <is>
          <t>[C9C] ANGIOTENSIN-II 길항제 (단일)</t>
        </is>
      </c>
      <c r="B730" t="inlineStr">
        <is>
          <t>대화제약</t>
        </is>
      </c>
      <c r="C730" t="inlineStr">
        <is>
          <t>텔미텐션</t>
        </is>
      </c>
      <c r="D730" t="inlineStr">
        <is>
          <t>대화제약</t>
        </is>
      </c>
      <c r="E730" t="inlineStr">
        <is>
          <t>telmisartan</t>
        </is>
      </c>
      <c r="F730" t="inlineStr">
        <is>
          <t>병원</t>
        </is>
      </c>
      <c r="G730" t="inlineStr">
        <is>
          <t>Generic</t>
        </is>
      </c>
      <c r="H730" s="493" t="n">
        <v>0</v>
      </c>
      <c r="I730" s="493" t="n">
        <v>0</v>
      </c>
      <c r="J730" s="493" t="n">
        <v>0</v>
      </c>
      <c r="K730" s="493" t="n">
        <v>0</v>
      </c>
      <c r="L730" s="493" t="n">
        <v>0</v>
      </c>
      <c r="M730" s="493" t="n">
        <v>0</v>
      </c>
      <c r="N730" s="493" t="n">
        <v>0</v>
      </c>
      <c r="O730" s="493" t="n">
        <v>238.2</v>
      </c>
      <c r="P730" s="493" t="n">
        <v>240</v>
      </c>
      <c r="Q730" s="493" t="n">
        <v>1080</v>
      </c>
      <c r="R730" s="493" t="n">
        <v>120</v>
      </c>
      <c r="S730" s="493" t="n">
        <v>720</v>
      </c>
      <c r="T730" s="493" t="n">
        <v>480</v>
      </c>
      <c r="U730" s="493" t="n">
        <v>0</v>
      </c>
      <c r="V730" s="493" t="n">
        <v>240</v>
      </c>
      <c r="W730" s="493" t="n">
        <v>0</v>
      </c>
      <c r="X730" s="493" t="n">
        <v>240</v>
      </c>
      <c r="Y730" s="493" t="n">
        <v>0</v>
      </c>
      <c r="Z730" s="493" t="n">
        <v>480.6</v>
      </c>
      <c r="AA730" s="493" t="n">
        <v>0</v>
      </c>
      <c r="AB730" s="493" t="n">
        <v>240</v>
      </c>
      <c r="AC730" s="493" t="n">
        <v>0</v>
      </c>
      <c r="AD730" s="493" t="n">
        <v>60</v>
      </c>
      <c r="AE730" s="493" t="n">
        <v>0</v>
      </c>
      <c r="AF730" s="493" t="n">
        <v>720</v>
      </c>
      <c r="AG730" s="493" t="n">
        <v>0</v>
      </c>
      <c r="AH730" s="493" t="n">
        <v>0</v>
      </c>
      <c r="AI730" s="493" t="n">
        <v>720</v>
      </c>
      <c r="AJ730" s="493" t="n">
        <v>240</v>
      </c>
      <c r="AK730" s="493" t="n">
        <v>840</v>
      </c>
      <c r="AL730" s="493" t="n">
        <v>525.6</v>
      </c>
      <c r="AM730" s="493" t="n">
        <v>0</v>
      </c>
      <c r="AN730" s="493" t="n">
        <v>471.6</v>
      </c>
      <c r="AO730" s="493" t="n">
        <v>360</v>
      </c>
      <c r="AP730" s="493" t="n">
        <v>91.8</v>
      </c>
      <c r="AQ730" s="493" t="n">
        <v>0</v>
      </c>
      <c r="AR730" s="493" t="n">
        <v>1103.7</v>
      </c>
      <c r="AS730" s="493" t="n">
        <v>160</v>
      </c>
      <c r="AT730" s="493" t="n">
        <v>330</v>
      </c>
      <c r="AU730" s="493" t="n">
        <v>360</v>
      </c>
      <c r="AV730" s="493" t="n">
        <v>232.61</v>
      </c>
      <c r="AW730" s="493" t="n">
        <v>554.11</v>
      </c>
      <c r="AX730" s="493" t="n">
        <v>0</v>
      </c>
      <c r="AY730" s="493" t="n">
        <v>0</v>
      </c>
      <c r="AZ730" s="493" t="n">
        <v>0</v>
      </c>
      <c r="BA730" s="493" t="n">
        <v>0</v>
      </c>
      <c r="BB730" s="493" t="n">
        <v>480</v>
      </c>
      <c r="BC730" s="493" t="n">
        <v>112</v>
      </c>
      <c r="BD730" s="493" t="n">
        <v>0</v>
      </c>
      <c r="BE730" s="493" t="n">
        <v>453.2</v>
      </c>
      <c r="BF730" s="493" t="n">
        <v>489.9</v>
      </c>
      <c r="BG730" s="493" t="n">
        <v>1131.3</v>
      </c>
      <c r="BH730" s="493" t="n">
        <v>2091</v>
      </c>
      <c r="BI730" s="493" t="n">
        <v>2234.7</v>
      </c>
      <c r="BJ730" s="493" t="n">
        <v>1855.8</v>
      </c>
      <c r="BK730" s="493" t="n">
        <v>1765.8</v>
      </c>
      <c r="BL730" s="493" t="n">
        <v>1480.5</v>
      </c>
      <c r="BM730" s="493" t="n">
        <v>3338.7</v>
      </c>
      <c r="BN730" s="493" t="n">
        <v>1098.9</v>
      </c>
      <c r="BO730" s="493" t="n">
        <v>3267.3</v>
      </c>
      <c r="BP730" s="493" t="n">
        <v>962.4</v>
      </c>
      <c r="BQ730" s="493" t="n">
        <v>2308.5</v>
      </c>
      <c r="BR730" s="493" t="n">
        <v>1582.5</v>
      </c>
      <c r="BS730" s="493" t="n">
        <v>3074.7</v>
      </c>
      <c r="BT730" s="493" t="n">
        <v>2224.8</v>
      </c>
      <c r="BU730" s="493" t="n">
        <v>2562.6</v>
      </c>
      <c r="BV730" s="493" t="n">
        <v>2577.9</v>
      </c>
      <c r="BW730" s="493" t="n">
        <v>1596</v>
      </c>
    </row>
    <row r="731">
      <c r="A731" t="inlineStr">
        <is>
          <t>[C9C] ANGIOTENSIN-II 길항제 (단일)</t>
        </is>
      </c>
      <c r="B731" t="inlineStr">
        <is>
          <t>대화제약</t>
        </is>
      </c>
      <c r="C731" t="inlineStr">
        <is>
          <t>텔미텐션</t>
        </is>
      </c>
      <c r="D731" t="inlineStr">
        <is>
          <t>대화제약</t>
        </is>
      </c>
      <c r="E731" t="inlineStr">
        <is>
          <t>telmisartan</t>
        </is>
      </c>
      <c r="F731" t="inlineStr">
        <is>
          <t>의원</t>
        </is>
      </c>
      <c r="G731" t="inlineStr">
        <is>
          <t>Generic</t>
        </is>
      </c>
      <c r="H731" s="493" t="n">
        <v>31605.55</v>
      </c>
      <c r="I731" s="493" t="n">
        <v>33800.88</v>
      </c>
      <c r="J731" s="493" t="n">
        <v>38565.85</v>
      </c>
      <c r="K731" s="493" t="n">
        <v>31200.46</v>
      </c>
      <c r="L731" s="493" t="n">
        <v>34448.9</v>
      </c>
      <c r="M731" s="493" t="n">
        <v>32252.93</v>
      </c>
      <c r="N731" s="493" t="n">
        <v>37131.45</v>
      </c>
      <c r="O731" s="493" t="n">
        <v>34969.5</v>
      </c>
      <c r="P731" s="493" t="n">
        <v>32848.1</v>
      </c>
      <c r="Q731" s="493" t="n">
        <v>32494.11</v>
      </c>
      <c r="R731" s="493" t="n">
        <v>34244.85</v>
      </c>
      <c r="S731" s="493" t="n">
        <v>43818.21</v>
      </c>
      <c r="T731" s="493" t="n">
        <v>41846.12</v>
      </c>
      <c r="U731" s="493" t="n">
        <v>43072.84</v>
      </c>
      <c r="V731" s="493" t="n">
        <v>41317.92</v>
      </c>
      <c r="W731" s="493" t="n">
        <v>44997.6</v>
      </c>
      <c r="X731" s="493" t="n">
        <v>46455</v>
      </c>
      <c r="Y731" s="493" t="n">
        <v>49539.86</v>
      </c>
      <c r="Z731" s="493" t="n">
        <v>45524.75</v>
      </c>
      <c r="AA731" s="493" t="n">
        <v>42992.46</v>
      </c>
      <c r="AB731" s="493" t="n">
        <v>44829.95</v>
      </c>
      <c r="AC731" s="493" t="n">
        <v>49946.37</v>
      </c>
      <c r="AD731" s="493" t="n">
        <v>47090.55</v>
      </c>
      <c r="AE731" s="493" t="n">
        <v>46176.5</v>
      </c>
      <c r="AF731" s="493" t="n">
        <v>45223.36</v>
      </c>
      <c r="AG731" s="493" t="n">
        <v>40973.94</v>
      </c>
      <c r="AH731" s="493" t="n">
        <v>44440.1</v>
      </c>
      <c r="AI731" s="493" t="n">
        <v>34774.24</v>
      </c>
      <c r="AJ731" s="493" t="n">
        <v>37814.91</v>
      </c>
      <c r="AK731" s="493" t="n">
        <v>37503.6</v>
      </c>
      <c r="AL731" s="493" t="n">
        <v>37250.85</v>
      </c>
      <c r="AM731" s="493" t="n">
        <v>31326.83</v>
      </c>
      <c r="AN731" s="493" t="n">
        <v>36802.29</v>
      </c>
      <c r="AO731" s="493" t="n">
        <v>39874.4</v>
      </c>
      <c r="AP731" s="493" t="n">
        <v>36396.53</v>
      </c>
      <c r="AQ731" s="493" t="n">
        <v>36755.14</v>
      </c>
      <c r="AR731" s="493" t="n">
        <v>32926.33</v>
      </c>
      <c r="AS731" s="493" t="n">
        <v>39125.49</v>
      </c>
      <c r="AT731" s="493" t="n">
        <v>33491.59</v>
      </c>
      <c r="AU731" s="493" t="n">
        <v>41106.94</v>
      </c>
      <c r="AV731" s="493" t="n">
        <v>37993.71</v>
      </c>
      <c r="AW731" s="493" t="n">
        <v>41773</v>
      </c>
      <c r="AX731" s="493" t="n">
        <v>45827.27</v>
      </c>
      <c r="AY731" s="493" t="n">
        <v>54120.24</v>
      </c>
      <c r="AZ731" s="493" t="n">
        <v>51800.92</v>
      </c>
      <c r="BA731" s="493" t="n">
        <v>53076.39</v>
      </c>
      <c r="BB731" s="493" t="n">
        <v>44773.55</v>
      </c>
      <c r="BC731" s="493" t="n">
        <v>58938.72</v>
      </c>
      <c r="BD731" s="493" t="n">
        <v>50388.34</v>
      </c>
      <c r="BE731" s="493" t="n">
        <v>55050.64</v>
      </c>
      <c r="BF731" s="493" t="n">
        <v>53678.48</v>
      </c>
      <c r="BG731" s="493" t="n">
        <v>60175.86</v>
      </c>
      <c r="BH731" s="493" t="n">
        <v>62556.78</v>
      </c>
      <c r="BI731" s="493" t="n">
        <v>52862.9</v>
      </c>
      <c r="BJ731" s="493" t="n">
        <v>60240.18</v>
      </c>
      <c r="BK731" s="493" t="n">
        <v>53183.89</v>
      </c>
      <c r="BL731" s="493" t="n">
        <v>63833.19</v>
      </c>
      <c r="BM731" s="493" t="n">
        <v>55638.84</v>
      </c>
      <c r="BN731" s="493" t="n">
        <v>62264.37</v>
      </c>
      <c r="BO731" s="493" t="n">
        <v>53173.07</v>
      </c>
      <c r="BP731" s="493" t="n">
        <v>54771.18</v>
      </c>
      <c r="BQ731" s="493" t="n">
        <v>48043.62</v>
      </c>
      <c r="BR731" s="493" t="n">
        <v>69240.42</v>
      </c>
      <c r="BS731" s="493" t="n">
        <v>63871.74</v>
      </c>
      <c r="BT731" s="493" t="n">
        <v>67044.53999999999</v>
      </c>
      <c r="BU731" s="493" t="n">
        <v>65161.03</v>
      </c>
      <c r="BV731" s="493" t="n">
        <v>62739.25</v>
      </c>
      <c r="BW731" s="493" t="n">
        <v>61536</v>
      </c>
    </row>
    <row r="732">
      <c r="A732" t="inlineStr">
        <is>
          <t>[C9C] ANGIOTENSIN-II 길항제 (단일)</t>
        </is>
      </c>
      <c r="B732" t="inlineStr">
        <is>
          <t>대화제약</t>
        </is>
      </c>
      <c r="C732" t="inlineStr">
        <is>
          <t>텔미텐션</t>
        </is>
      </c>
      <c r="D732" t="inlineStr">
        <is>
          <t>대화제약</t>
        </is>
      </c>
      <c r="E732" t="inlineStr">
        <is>
          <t>telmisartan</t>
        </is>
      </c>
      <c r="F732" t="inlineStr">
        <is>
          <t>보건소</t>
        </is>
      </c>
      <c r="G732" t="inlineStr">
        <is>
          <t>Generic</t>
        </is>
      </c>
      <c r="H732" s="493" t="n">
        <v>0</v>
      </c>
      <c r="I732" s="493" t="n">
        <v>0</v>
      </c>
      <c r="J732" s="493" t="n">
        <v>0</v>
      </c>
      <c r="K732" s="493" t="n">
        <v>2906.7</v>
      </c>
      <c r="L732" s="493" t="n">
        <v>4686.3</v>
      </c>
      <c r="M732" s="493" t="n">
        <v>18000</v>
      </c>
      <c r="N732" s="493" t="n">
        <v>0</v>
      </c>
      <c r="O732" s="493" t="n">
        <v>0</v>
      </c>
      <c r="P732" s="493" t="n">
        <v>18000</v>
      </c>
      <c r="Q732" s="493" t="n">
        <v>0</v>
      </c>
      <c r="R732" s="493" t="n">
        <v>0</v>
      </c>
      <c r="S732" s="493" t="n">
        <v>11122.2</v>
      </c>
      <c r="T732" s="493" t="n">
        <v>0</v>
      </c>
      <c r="U732" s="493" t="n">
        <v>0</v>
      </c>
      <c r="V732" s="493" t="n">
        <v>0</v>
      </c>
      <c r="W732" s="493" t="n">
        <v>0</v>
      </c>
      <c r="X732" s="493" t="n">
        <v>13112.1</v>
      </c>
      <c r="Y732" s="493" t="n">
        <v>60.9</v>
      </c>
      <c r="Z732" s="493" t="n">
        <v>7229.7</v>
      </c>
      <c r="AA732" s="493" t="n">
        <v>346.8</v>
      </c>
      <c r="AB732" s="493" t="n">
        <v>0</v>
      </c>
      <c r="AC732" s="493" t="n">
        <v>13193.1</v>
      </c>
      <c r="AD732" s="493" t="n">
        <v>0</v>
      </c>
      <c r="AE732" s="493" t="n">
        <v>166.8</v>
      </c>
      <c r="AF732" s="493" t="n">
        <v>15817.5</v>
      </c>
      <c r="AG732" s="493" t="n">
        <v>183.6</v>
      </c>
      <c r="AH732" s="493" t="n">
        <v>164.4</v>
      </c>
      <c r="AI732" s="493" t="n">
        <v>0</v>
      </c>
      <c r="AJ732" s="493" t="n">
        <v>18619.2</v>
      </c>
      <c r="AK732" s="493" t="n">
        <v>0</v>
      </c>
      <c r="AL732" s="493" t="n">
        <v>621</v>
      </c>
      <c r="AM732" s="493" t="n">
        <v>0</v>
      </c>
      <c r="AN732" s="493" t="n">
        <v>547.2</v>
      </c>
      <c r="AO732" s="493" t="n">
        <v>0</v>
      </c>
      <c r="AP732" s="493" t="n">
        <v>715.2</v>
      </c>
      <c r="AQ732" s="493" t="n">
        <v>0</v>
      </c>
      <c r="AR732" s="493" t="n">
        <v>360.6</v>
      </c>
      <c r="AS732" s="493" t="n">
        <v>0</v>
      </c>
      <c r="AT732" s="493" t="n">
        <v>313.8</v>
      </c>
      <c r="AU732" s="493" t="n">
        <v>0</v>
      </c>
      <c r="AV732" s="493" t="n">
        <v>360.6</v>
      </c>
      <c r="AW732" s="493" t="n">
        <v>0</v>
      </c>
      <c r="AX732" s="493" t="n">
        <v>326.4</v>
      </c>
      <c r="AY732" s="493" t="n">
        <v>0</v>
      </c>
      <c r="AZ732" s="493" t="n">
        <v>314.4</v>
      </c>
      <c r="BA732" s="493" t="n">
        <v>0</v>
      </c>
      <c r="BB732" s="493" t="n">
        <v>575.4</v>
      </c>
      <c r="BC732" s="493" t="n">
        <v>0</v>
      </c>
      <c r="BD732" s="493" t="n">
        <v>181.2</v>
      </c>
      <c r="BE732" s="493" t="n">
        <v>444.6</v>
      </c>
      <c r="BF732" s="493" t="n">
        <v>0</v>
      </c>
      <c r="BG732" s="493" t="n">
        <v>424.2</v>
      </c>
      <c r="BH732" s="493" t="n">
        <v>0</v>
      </c>
      <c r="BI732" s="493" t="n">
        <v>477</v>
      </c>
      <c r="BJ732" s="493" t="n">
        <v>0</v>
      </c>
      <c r="BK732" s="493" t="n">
        <v>537.6</v>
      </c>
      <c r="BL732" s="493" t="n">
        <v>0</v>
      </c>
      <c r="BM732" s="493" t="n">
        <v>1097.1</v>
      </c>
      <c r="BN732" s="493" t="n">
        <v>0</v>
      </c>
      <c r="BO732" s="493" t="n">
        <v>1173.6</v>
      </c>
      <c r="BP732" s="493" t="n">
        <v>0</v>
      </c>
      <c r="BQ732" s="493" t="n">
        <v>1628.1</v>
      </c>
      <c r="BR732" s="493" t="n">
        <v>0</v>
      </c>
      <c r="BS732" s="493" t="n">
        <v>307.2</v>
      </c>
      <c r="BT732" s="493" t="n">
        <v>1009.8</v>
      </c>
      <c r="BU732" s="493" t="n">
        <v>786</v>
      </c>
      <c r="BV732" s="493" t="n">
        <v>1181.1</v>
      </c>
      <c r="BW732" s="493" t="n">
        <v>333</v>
      </c>
    </row>
    <row r="733">
      <c r="A733" t="inlineStr">
        <is>
          <t>[C9C] ANGIOTENSIN-II 길항제 (단일)</t>
        </is>
      </c>
      <c r="B733" t="inlineStr">
        <is>
          <t>대화제약</t>
        </is>
      </c>
      <c r="C733" t="inlineStr">
        <is>
          <t>텔미텐션</t>
        </is>
      </c>
      <c r="D733" t="inlineStr">
        <is>
          <t>대화제약</t>
        </is>
      </c>
      <c r="E733" t="inlineStr">
        <is>
          <t>telmisartan</t>
        </is>
      </c>
      <c r="F733" t="inlineStr">
        <is>
          <t>기타(치과의원, 치과병원 등)</t>
        </is>
      </c>
      <c r="G733" t="inlineStr">
        <is>
          <t>Generic</t>
        </is>
      </c>
      <c r="H733" s="493" t="n">
        <v>0</v>
      </c>
      <c r="I733" s="493" t="n">
        <v>0</v>
      </c>
      <c r="J733" s="493" t="n">
        <v>0</v>
      </c>
      <c r="K733" s="493" t="n">
        <v>0</v>
      </c>
      <c r="L733" s="493" t="n">
        <v>0</v>
      </c>
      <c r="M733" s="493" t="n">
        <v>0</v>
      </c>
      <c r="N733" s="493" t="n">
        <v>0</v>
      </c>
      <c r="O733" s="493" t="n">
        <v>0</v>
      </c>
      <c r="P733" s="493" t="n">
        <v>0</v>
      </c>
      <c r="Q733" s="493" t="n">
        <v>0</v>
      </c>
      <c r="R733" s="493" t="n">
        <v>0</v>
      </c>
      <c r="S733" s="493" t="n">
        <v>0</v>
      </c>
      <c r="T733" s="493" t="n">
        <v>0</v>
      </c>
      <c r="U733" s="493" t="n">
        <v>0</v>
      </c>
      <c r="V733" s="493" t="n">
        <v>0</v>
      </c>
      <c r="W733" s="493" t="n">
        <v>0</v>
      </c>
      <c r="X733" s="493" t="n">
        <v>0</v>
      </c>
      <c r="Y733" s="493" t="n">
        <v>0</v>
      </c>
      <c r="Z733" s="493" t="n">
        <v>0</v>
      </c>
      <c r="AA733" s="493" t="n">
        <v>0</v>
      </c>
      <c r="AB733" s="493" t="n">
        <v>0</v>
      </c>
      <c r="AC733" s="493" t="n">
        <v>0</v>
      </c>
      <c r="AD733" s="493" t="n">
        <v>0</v>
      </c>
      <c r="AE733" s="493" t="n">
        <v>0</v>
      </c>
      <c r="AF733" s="493" t="n">
        <v>0</v>
      </c>
      <c r="AG733" s="493" t="n">
        <v>0</v>
      </c>
      <c r="AH733" s="493" t="n">
        <v>0</v>
      </c>
      <c r="AI733" s="493" t="n">
        <v>0</v>
      </c>
      <c r="AJ733" s="493" t="n">
        <v>0</v>
      </c>
      <c r="AK733" s="493" t="n">
        <v>0</v>
      </c>
      <c r="AL733" s="493" t="n">
        <v>0</v>
      </c>
      <c r="AM733" s="493" t="n">
        <v>0</v>
      </c>
      <c r="AN733" s="493" t="n">
        <v>0</v>
      </c>
      <c r="AO733" s="493" t="n">
        <v>0</v>
      </c>
      <c r="AP733" s="493" t="n">
        <v>0</v>
      </c>
      <c r="AQ733" s="493" t="n">
        <v>0</v>
      </c>
      <c r="AR733" s="493" t="n">
        <v>156.6</v>
      </c>
      <c r="AS733" s="493" t="n">
        <v>0</v>
      </c>
      <c r="AT733" s="493" t="n">
        <v>0</v>
      </c>
      <c r="AU733" s="493" t="n">
        <v>0</v>
      </c>
      <c r="AV733" s="493" t="n">
        <v>0</v>
      </c>
      <c r="AW733" s="493" t="n">
        <v>0</v>
      </c>
      <c r="AX733" s="493" t="n">
        <v>0</v>
      </c>
      <c r="AY733" s="493" t="n">
        <v>0</v>
      </c>
      <c r="AZ733" s="493" t="n">
        <v>0</v>
      </c>
      <c r="BA733" s="493" t="n">
        <v>0</v>
      </c>
      <c r="BB733" s="493" t="n">
        <v>0</v>
      </c>
      <c r="BC733" s="493" t="n">
        <v>0</v>
      </c>
      <c r="BD733" s="493" t="n">
        <v>0</v>
      </c>
      <c r="BE733" s="493" t="n">
        <v>0</v>
      </c>
      <c r="BF733" s="493" t="n">
        <v>0</v>
      </c>
      <c r="BG733" s="493" t="n">
        <v>0</v>
      </c>
      <c r="BH733" s="493" t="n">
        <v>0</v>
      </c>
      <c r="BI733" s="493" t="n">
        <v>0</v>
      </c>
      <c r="BJ733" s="493" t="n">
        <v>0</v>
      </c>
      <c r="BK733" s="493" t="n">
        <v>0</v>
      </c>
      <c r="BL733" s="493" t="n">
        <v>0</v>
      </c>
      <c r="BM733" s="493" t="n">
        <v>0</v>
      </c>
      <c r="BN733" s="493" t="n">
        <v>0</v>
      </c>
      <c r="BO733" s="493" t="n">
        <v>0</v>
      </c>
      <c r="BP733" s="493" t="n">
        <v>0</v>
      </c>
      <c r="BQ733" s="493" t="n">
        <v>0</v>
      </c>
      <c r="BR733" s="493" t="n">
        <v>0</v>
      </c>
      <c r="BS733" s="493" t="n">
        <v>0</v>
      </c>
      <c r="BT733" s="493" t="n">
        <v>0</v>
      </c>
      <c r="BU733" s="493" t="n">
        <v>0</v>
      </c>
      <c r="BV733" s="493" t="n">
        <v>0</v>
      </c>
      <c r="BW733" s="493" t="n">
        <v>0</v>
      </c>
    </row>
    <row r="734">
      <c r="A734" t="inlineStr">
        <is>
          <t>[C9C] ANGIOTENSIN-II 길항제 (단일)</t>
        </is>
      </c>
      <c r="B734" t="inlineStr">
        <is>
          <t>동광제약</t>
        </is>
      </c>
      <c r="C734" t="inlineStr">
        <is>
          <t>로제트</t>
        </is>
      </c>
      <c r="D734" t="inlineStr">
        <is>
          <t>동광제약</t>
        </is>
      </c>
      <c r="E734" t="inlineStr">
        <is>
          <t>losartan potassium</t>
        </is>
      </c>
      <c r="F734" t="inlineStr">
        <is>
          <t>상급종합병원</t>
        </is>
      </c>
      <c r="G734" t="inlineStr">
        <is>
          <t>Generic</t>
        </is>
      </c>
      <c r="H734" s="493" t="n">
        <v>0</v>
      </c>
      <c r="I734" s="493" t="n">
        <v>0</v>
      </c>
      <c r="J734" s="493" t="n">
        <v>0</v>
      </c>
      <c r="K734" s="493" t="n">
        <v>0</v>
      </c>
      <c r="L734" s="493" t="n">
        <v>0</v>
      </c>
      <c r="M734" s="493" t="n">
        <v>0</v>
      </c>
      <c r="N734" s="493" t="n">
        <v>2178</v>
      </c>
      <c r="O734" s="493" t="n">
        <v>0</v>
      </c>
      <c r="P734" s="493" t="n">
        <v>0</v>
      </c>
      <c r="Q734" s="493" t="n">
        <v>8849.610000000001</v>
      </c>
      <c r="R734" s="493" t="n">
        <v>0</v>
      </c>
      <c r="S734" s="493" t="n">
        <v>0</v>
      </c>
      <c r="T734" s="493" t="n">
        <v>0</v>
      </c>
      <c r="U734" s="493" t="n">
        <v>0</v>
      </c>
      <c r="V734" s="493" t="n">
        <v>0</v>
      </c>
      <c r="W734" s="493" t="n">
        <v>0</v>
      </c>
      <c r="X734" s="493" t="n">
        <v>0</v>
      </c>
      <c r="Y734" s="493" t="n">
        <v>0</v>
      </c>
      <c r="Z734" s="493" t="n">
        <v>0</v>
      </c>
      <c r="AA734" s="493" t="n">
        <v>0</v>
      </c>
      <c r="AB734" s="493" t="n">
        <v>0</v>
      </c>
      <c r="AC734" s="493" t="n">
        <v>0</v>
      </c>
      <c r="AD734" s="493" t="n">
        <v>0</v>
      </c>
      <c r="AE734" s="493" t="n">
        <v>0</v>
      </c>
      <c r="AF734" s="493" t="n">
        <v>0</v>
      </c>
      <c r="AG734" s="493" t="n">
        <v>0</v>
      </c>
      <c r="AH734" s="493" t="n">
        <v>0</v>
      </c>
      <c r="AI734" s="493" t="n">
        <v>0</v>
      </c>
      <c r="AJ734" s="493" t="n">
        <v>0</v>
      </c>
      <c r="AK734" s="493" t="n">
        <v>0</v>
      </c>
      <c r="AL734" s="493" t="n">
        <v>0</v>
      </c>
      <c r="AM734" s="493" t="n">
        <v>0</v>
      </c>
      <c r="AN734" s="493" t="n">
        <v>0</v>
      </c>
      <c r="AO734" s="493" t="n">
        <v>0</v>
      </c>
      <c r="AP734" s="493" t="n">
        <v>0</v>
      </c>
      <c r="AQ734" s="493" t="n">
        <v>0</v>
      </c>
      <c r="AR734" s="493" t="n">
        <v>0</v>
      </c>
      <c r="AS734" s="493" t="n">
        <v>0</v>
      </c>
      <c r="AT734" s="493" t="n">
        <v>0</v>
      </c>
      <c r="AU734" s="493" t="n">
        <v>0</v>
      </c>
      <c r="AV734" s="493" t="n">
        <v>0</v>
      </c>
      <c r="AW734" s="493" t="n">
        <v>0</v>
      </c>
      <c r="AX734" s="493" t="n">
        <v>0</v>
      </c>
      <c r="AY734" s="493" t="n">
        <v>0</v>
      </c>
      <c r="AZ734" s="493" t="n">
        <v>0</v>
      </c>
      <c r="BA734" s="493" t="n">
        <v>0</v>
      </c>
      <c r="BB734" s="493" t="n">
        <v>0</v>
      </c>
      <c r="BC734" s="493" t="n">
        <v>0</v>
      </c>
      <c r="BD734" s="493" t="n">
        <v>0</v>
      </c>
      <c r="BE734" s="493" t="n">
        <v>0</v>
      </c>
      <c r="BF734" s="493" t="n">
        <v>0</v>
      </c>
      <c r="BG734" s="493" t="n">
        <v>0</v>
      </c>
      <c r="BH734" s="493" t="n">
        <v>0</v>
      </c>
      <c r="BI734" s="493" t="n">
        <v>0</v>
      </c>
      <c r="BJ734" s="493" t="n">
        <v>0</v>
      </c>
      <c r="BK734" s="493" t="n">
        <v>0</v>
      </c>
      <c r="BL734" s="493" t="n">
        <v>0</v>
      </c>
      <c r="BM734" s="493" t="n">
        <v>0</v>
      </c>
      <c r="BN734" s="493" t="n">
        <v>0</v>
      </c>
      <c r="BO734" s="493" t="n">
        <v>0</v>
      </c>
      <c r="BP734" s="493" t="n">
        <v>0</v>
      </c>
      <c r="BQ734" s="493" t="n">
        <v>0</v>
      </c>
      <c r="BR734" s="493" t="n">
        <v>0</v>
      </c>
      <c r="BS734" s="493" t="n">
        <v>0</v>
      </c>
      <c r="BT734" s="493" t="n">
        <v>0</v>
      </c>
      <c r="BU734" s="493" t="n">
        <v>0</v>
      </c>
      <c r="BV734" s="493" t="n">
        <v>0</v>
      </c>
      <c r="BW734" s="493" t="n">
        <v>0</v>
      </c>
    </row>
    <row r="735">
      <c r="A735" t="inlineStr">
        <is>
          <t>[C9C] ANGIOTENSIN-II 길항제 (단일)</t>
        </is>
      </c>
      <c r="B735" t="inlineStr">
        <is>
          <t>동광제약</t>
        </is>
      </c>
      <c r="C735" t="inlineStr">
        <is>
          <t>로제트</t>
        </is>
      </c>
      <c r="D735" t="inlineStr">
        <is>
          <t>동광제약</t>
        </is>
      </c>
      <c r="E735" t="inlineStr">
        <is>
          <t>losartan potassium</t>
        </is>
      </c>
      <c r="F735" t="inlineStr">
        <is>
          <t>종합병원</t>
        </is>
      </c>
      <c r="G735" t="inlineStr">
        <is>
          <t>Generic</t>
        </is>
      </c>
      <c r="H735" s="493" t="n">
        <v>0</v>
      </c>
      <c r="I735" s="493" t="n">
        <v>0</v>
      </c>
      <c r="J735" s="493" t="n">
        <v>111.72</v>
      </c>
      <c r="K735" s="493" t="n">
        <v>238.8</v>
      </c>
      <c r="L735" s="493" t="n">
        <v>0</v>
      </c>
      <c r="M735" s="493" t="n">
        <v>0</v>
      </c>
      <c r="N735" s="493" t="n">
        <v>0</v>
      </c>
      <c r="O735" s="493" t="n">
        <v>112</v>
      </c>
      <c r="P735" s="493" t="n">
        <v>222.88</v>
      </c>
      <c r="Q735" s="493" t="n">
        <v>509</v>
      </c>
      <c r="R735" s="493" t="n">
        <v>720.6</v>
      </c>
      <c r="S735" s="493" t="n">
        <v>0</v>
      </c>
      <c r="T735" s="493" t="n">
        <v>0</v>
      </c>
      <c r="U735" s="493" t="n">
        <v>0</v>
      </c>
      <c r="V735" s="493" t="n">
        <v>0</v>
      </c>
      <c r="W735" s="493" t="n">
        <v>0</v>
      </c>
      <c r="X735" s="493" t="n">
        <v>0</v>
      </c>
      <c r="Y735" s="493" t="n">
        <v>0</v>
      </c>
      <c r="Z735" s="493" t="n">
        <v>0</v>
      </c>
      <c r="AA735" s="493" t="n">
        <v>0</v>
      </c>
      <c r="AB735" s="493" t="n">
        <v>0</v>
      </c>
      <c r="AC735" s="493" t="n">
        <v>0</v>
      </c>
      <c r="AD735" s="493" t="n">
        <v>0</v>
      </c>
      <c r="AE735" s="493" t="n">
        <v>0</v>
      </c>
      <c r="AF735" s="493" t="n">
        <v>0</v>
      </c>
      <c r="AG735" s="493" t="n">
        <v>0</v>
      </c>
      <c r="AH735" s="493" t="n">
        <v>0</v>
      </c>
      <c r="AI735" s="493" t="n">
        <v>0</v>
      </c>
      <c r="AJ735" s="493" t="n">
        <v>0</v>
      </c>
      <c r="AK735" s="493" t="n">
        <v>0</v>
      </c>
      <c r="AL735" s="493" t="n">
        <v>0</v>
      </c>
      <c r="AM735" s="493" t="n">
        <v>0</v>
      </c>
      <c r="AN735" s="493" t="n">
        <v>0</v>
      </c>
      <c r="AO735" s="493" t="n">
        <v>0</v>
      </c>
      <c r="AP735" s="493" t="n">
        <v>0</v>
      </c>
      <c r="AQ735" s="493" t="n">
        <v>0</v>
      </c>
      <c r="AR735" s="493" t="n">
        <v>0</v>
      </c>
      <c r="AS735" s="493" t="n">
        <v>0</v>
      </c>
      <c r="AT735" s="493" t="n">
        <v>0</v>
      </c>
      <c r="AU735" s="493" t="n">
        <v>0</v>
      </c>
      <c r="AV735" s="493" t="n">
        <v>0</v>
      </c>
      <c r="AW735" s="493" t="n">
        <v>0</v>
      </c>
      <c r="AX735" s="493" t="n">
        <v>0</v>
      </c>
      <c r="AY735" s="493" t="n">
        <v>0</v>
      </c>
      <c r="AZ735" s="493" t="n">
        <v>0</v>
      </c>
      <c r="BA735" s="493" t="n">
        <v>0</v>
      </c>
      <c r="BB735" s="493" t="n">
        <v>0</v>
      </c>
      <c r="BC735" s="493" t="n">
        <v>0</v>
      </c>
      <c r="BD735" s="493" t="n">
        <v>0</v>
      </c>
      <c r="BE735" s="493" t="n">
        <v>0</v>
      </c>
      <c r="BF735" s="493" t="n">
        <v>0</v>
      </c>
      <c r="BG735" s="493" t="n">
        <v>0</v>
      </c>
      <c r="BH735" s="493" t="n">
        <v>0</v>
      </c>
      <c r="BI735" s="493" t="n">
        <v>0</v>
      </c>
      <c r="BJ735" s="493" t="n">
        <v>0</v>
      </c>
      <c r="BK735" s="493" t="n">
        <v>0</v>
      </c>
      <c r="BL735" s="493" t="n">
        <v>0</v>
      </c>
      <c r="BM735" s="493" t="n">
        <v>0</v>
      </c>
      <c r="BN735" s="493" t="n">
        <v>0</v>
      </c>
      <c r="BO735" s="493" t="n">
        <v>0</v>
      </c>
      <c r="BP735" s="493" t="n">
        <v>0</v>
      </c>
      <c r="BQ735" s="493" t="n">
        <v>0</v>
      </c>
      <c r="BR735" s="493" t="n">
        <v>0</v>
      </c>
      <c r="BS735" s="493" t="n">
        <v>0</v>
      </c>
      <c r="BT735" s="493" t="n">
        <v>0</v>
      </c>
      <c r="BU735" s="493" t="n">
        <v>0</v>
      </c>
      <c r="BV735" s="493" t="n">
        <v>0</v>
      </c>
      <c r="BW735" s="493" t="n">
        <v>0</v>
      </c>
    </row>
    <row r="736">
      <c r="A736" t="inlineStr">
        <is>
          <t>[C9C] ANGIOTENSIN-II 길항제 (단일)</t>
        </is>
      </c>
      <c r="B736" t="inlineStr">
        <is>
          <t>동광제약</t>
        </is>
      </c>
      <c r="C736" t="inlineStr">
        <is>
          <t>로제트</t>
        </is>
      </c>
      <c r="D736" t="inlineStr">
        <is>
          <t>동광제약</t>
        </is>
      </c>
      <c r="E736" t="inlineStr">
        <is>
          <t>losartan potassium</t>
        </is>
      </c>
      <c r="F736" t="inlineStr">
        <is>
          <t>병원</t>
        </is>
      </c>
      <c r="G736" t="inlineStr">
        <is>
          <t>Generic</t>
        </is>
      </c>
      <c r="H736" s="493" t="n">
        <v>19079.23</v>
      </c>
      <c r="I736" s="493" t="n">
        <v>20223.44</v>
      </c>
      <c r="J736" s="493" t="n">
        <v>19224.66</v>
      </c>
      <c r="K736" s="493" t="n">
        <v>24266.34</v>
      </c>
      <c r="L736" s="493" t="n">
        <v>16410.5</v>
      </c>
      <c r="M736" s="493" t="n">
        <v>22159.9</v>
      </c>
      <c r="N736" s="493" t="n">
        <v>19182.99</v>
      </c>
      <c r="O736" s="493" t="n">
        <v>24471.89</v>
      </c>
      <c r="P736" s="493" t="n">
        <v>21903.42</v>
      </c>
      <c r="Q736" s="493" t="n">
        <v>19849.39</v>
      </c>
      <c r="R736" s="493" t="n">
        <v>23196.09</v>
      </c>
      <c r="S736" s="493" t="n">
        <v>4130.56</v>
      </c>
      <c r="T736" s="493" t="n">
        <v>593.7</v>
      </c>
      <c r="U736" s="493" t="n">
        <v>948.9</v>
      </c>
      <c r="V736" s="493" t="n">
        <v>0</v>
      </c>
      <c r="W736" s="493" t="n">
        <v>0</v>
      </c>
      <c r="X736" s="493" t="n">
        <v>0</v>
      </c>
      <c r="Y736" s="493" t="n">
        <v>0</v>
      </c>
      <c r="Z736" s="493" t="n">
        <v>0</v>
      </c>
      <c r="AA736" s="493" t="n">
        <v>0</v>
      </c>
      <c r="AB736" s="493" t="n">
        <v>0</v>
      </c>
      <c r="AC736" s="493" t="n">
        <v>0</v>
      </c>
      <c r="AD736" s="493" t="n">
        <v>0</v>
      </c>
      <c r="AE736" s="493" t="n">
        <v>0</v>
      </c>
      <c r="AF736" s="493" t="n">
        <v>0</v>
      </c>
      <c r="AG736" s="493" t="n">
        <v>0</v>
      </c>
      <c r="AH736" s="493" t="n">
        <v>0</v>
      </c>
      <c r="AI736" s="493" t="n">
        <v>0</v>
      </c>
      <c r="AJ736" s="493" t="n">
        <v>0</v>
      </c>
      <c r="AK736" s="493" t="n">
        <v>0</v>
      </c>
      <c r="AL736" s="493" t="n">
        <v>0</v>
      </c>
      <c r="AM736" s="493" t="n">
        <v>0</v>
      </c>
      <c r="AN736" s="493" t="n">
        <v>0</v>
      </c>
      <c r="AO736" s="493" t="n">
        <v>0</v>
      </c>
      <c r="AP736" s="493" t="n">
        <v>0</v>
      </c>
      <c r="AQ736" s="493" t="n">
        <v>0</v>
      </c>
      <c r="AR736" s="493" t="n">
        <v>0</v>
      </c>
      <c r="AS736" s="493" t="n">
        <v>0</v>
      </c>
      <c r="AT736" s="493" t="n">
        <v>0</v>
      </c>
      <c r="AU736" s="493" t="n">
        <v>0</v>
      </c>
      <c r="AV736" s="493" t="n">
        <v>0</v>
      </c>
      <c r="AW736" s="493" t="n">
        <v>0</v>
      </c>
      <c r="AX736" s="493" t="n">
        <v>0</v>
      </c>
      <c r="AY736" s="493" t="n">
        <v>0</v>
      </c>
      <c r="AZ736" s="493" t="n">
        <v>0</v>
      </c>
      <c r="BA736" s="493" t="n">
        <v>0</v>
      </c>
      <c r="BB736" s="493" t="n">
        <v>0</v>
      </c>
      <c r="BC736" s="493" t="n">
        <v>0</v>
      </c>
      <c r="BD736" s="493" t="n">
        <v>0</v>
      </c>
      <c r="BE736" s="493" t="n">
        <v>0</v>
      </c>
      <c r="BF736" s="493" t="n">
        <v>0</v>
      </c>
      <c r="BG736" s="493" t="n">
        <v>0</v>
      </c>
      <c r="BH736" s="493" t="n">
        <v>0</v>
      </c>
      <c r="BI736" s="493" t="n">
        <v>0</v>
      </c>
      <c r="BJ736" s="493" t="n">
        <v>0</v>
      </c>
      <c r="BK736" s="493" t="n">
        <v>0</v>
      </c>
      <c r="BL736" s="493" t="n">
        <v>0</v>
      </c>
      <c r="BM736" s="493" t="n">
        <v>0</v>
      </c>
      <c r="BN736" s="493" t="n">
        <v>0</v>
      </c>
      <c r="BO736" s="493" t="n">
        <v>0</v>
      </c>
      <c r="BP736" s="493" t="n">
        <v>0</v>
      </c>
      <c r="BQ736" s="493" t="n">
        <v>0</v>
      </c>
      <c r="BR736" s="493" t="n">
        <v>0</v>
      </c>
      <c r="BS736" s="493" t="n">
        <v>0</v>
      </c>
      <c r="BT736" s="493" t="n">
        <v>0</v>
      </c>
      <c r="BU736" s="493" t="n">
        <v>0</v>
      </c>
      <c r="BV736" s="493" t="n">
        <v>0</v>
      </c>
      <c r="BW736" s="493" t="n">
        <v>0</v>
      </c>
    </row>
    <row r="737">
      <c r="A737" t="inlineStr">
        <is>
          <t>[C9C] ANGIOTENSIN-II 길항제 (단일)</t>
        </is>
      </c>
      <c r="B737" t="inlineStr">
        <is>
          <t>동광제약</t>
        </is>
      </c>
      <c r="C737" t="inlineStr">
        <is>
          <t>로제트</t>
        </is>
      </c>
      <c r="D737" t="inlineStr">
        <is>
          <t>동광제약</t>
        </is>
      </c>
      <c r="E737" t="inlineStr">
        <is>
          <t>losartan potassium</t>
        </is>
      </c>
      <c r="F737" t="inlineStr">
        <is>
          <t>의원</t>
        </is>
      </c>
      <c r="G737" t="inlineStr">
        <is>
          <t>Generic</t>
        </is>
      </c>
      <c r="H737" s="493" t="n">
        <v>80662.77</v>
      </c>
      <c r="I737" s="493" t="n">
        <v>66252.10000000001</v>
      </c>
      <c r="J737" s="493" t="n">
        <v>83351.99000000001</v>
      </c>
      <c r="K737" s="493" t="n">
        <v>76016.82000000001</v>
      </c>
      <c r="L737" s="493" t="n">
        <v>87027.97</v>
      </c>
      <c r="M737" s="493" t="n">
        <v>84760.06</v>
      </c>
      <c r="N737" s="493" t="n">
        <v>90090.08</v>
      </c>
      <c r="O737" s="493" t="n">
        <v>88466.94</v>
      </c>
      <c r="P737" s="493" t="n">
        <v>80590.59</v>
      </c>
      <c r="Q737" s="493" t="n">
        <v>86343.28999999999</v>
      </c>
      <c r="R737" s="493" t="n">
        <v>70889.81</v>
      </c>
      <c r="S737" s="493" t="n">
        <v>13836.2</v>
      </c>
      <c r="T737" s="493" t="n">
        <v>1186.8</v>
      </c>
      <c r="U737" s="493" t="n">
        <v>1759.5</v>
      </c>
      <c r="V737" s="493" t="n">
        <v>0</v>
      </c>
      <c r="W737" s="493" t="n">
        <v>0</v>
      </c>
      <c r="X737" s="493" t="n">
        <v>0</v>
      </c>
      <c r="Y737" s="493" t="n">
        <v>0</v>
      </c>
      <c r="Z737" s="493" t="n">
        <v>0</v>
      </c>
      <c r="AA737" s="493" t="n">
        <v>0</v>
      </c>
      <c r="AB737" s="493" t="n">
        <v>0</v>
      </c>
      <c r="AC737" s="493" t="n">
        <v>0</v>
      </c>
      <c r="AD737" s="493" t="n">
        <v>0</v>
      </c>
      <c r="AE737" s="493" t="n">
        <v>0</v>
      </c>
      <c r="AF737" s="493" t="n">
        <v>0</v>
      </c>
      <c r="AG737" s="493" t="n">
        <v>0</v>
      </c>
      <c r="AH737" s="493" t="n">
        <v>0</v>
      </c>
      <c r="AI737" s="493" t="n">
        <v>0</v>
      </c>
      <c r="AJ737" s="493" t="n">
        <v>0</v>
      </c>
      <c r="AK737" s="493" t="n">
        <v>0</v>
      </c>
      <c r="AL737" s="493" t="n">
        <v>0</v>
      </c>
      <c r="AM737" s="493" t="n">
        <v>0</v>
      </c>
      <c r="AN737" s="493" t="n">
        <v>0</v>
      </c>
      <c r="AO737" s="493" t="n">
        <v>0</v>
      </c>
      <c r="AP737" s="493" t="n">
        <v>0</v>
      </c>
      <c r="AQ737" s="493" t="n">
        <v>0</v>
      </c>
      <c r="AR737" s="493" t="n">
        <v>0</v>
      </c>
      <c r="AS737" s="493" t="n">
        <v>0</v>
      </c>
      <c r="AT737" s="493" t="n">
        <v>0</v>
      </c>
      <c r="AU737" s="493" t="n">
        <v>0</v>
      </c>
      <c r="AV737" s="493" t="n">
        <v>0</v>
      </c>
      <c r="AW737" s="493" t="n">
        <v>0</v>
      </c>
      <c r="AX737" s="493" t="n">
        <v>0</v>
      </c>
      <c r="AY737" s="493" t="n">
        <v>0</v>
      </c>
      <c r="AZ737" s="493" t="n">
        <v>0</v>
      </c>
      <c r="BA737" s="493" t="n">
        <v>0</v>
      </c>
      <c r="BB737" s="493" t="n">
        <v>0</v>
      </c>
      <c r="BC737" s="493" t="n">
        <v>0</v>
      </c>
      <c r="BD737" s="493" t="n">
        <v>0</v>
      </c>
      <c r="BE737" s="493" t="n">
        <v>0</v>
      </c>
      <c r="BF737" s="493" t="n">
        <v>0</v>
      </c>
      <c r="BG737" s="493" t="n">
        <v>0</v>
      </c>
      <c r="BH737" s="493" t="n">
        <v>0</v>
      </c>
      <c r="BI737" s="493" t="n">
        <v>0</v>
      </c>
      <c r="BJ737" s="493" t="n">
        <v>0</v>
      </c>
      <c r="BK737" s="493" t="n">
        <v>0</v>
      </c>
      <c r="BL737" s="493" t="n">
        <v>0</v>
      </c>
      <c r="BM737" s="493" t="n">
        <v>0</v>
      </c>
      <c r="BN737" s="493" t="n">
        <v>0</v>
      </c>
      <c r="BO737" s="493" t="n">
        <v>0</v>
      </c>
      <c r="BP737" s="493" t="n">
        <v>0</v>
      </c>
      <c r="BQ737" s="493" t="n">
        <v>0</v>
      </c>
      <c r="BR737" s="493" t="n">
        <v>0</v>
      </c>
      <c r="BS737" s="493" t="n">
        <v>0</v>
      </c>
      <c r="BT737" s="493" t="n">
        <v>0</v>
      </c>
      <c r="BU737" s="493" t="n">
        <v>0</v>
      </c>
      <c r="BV737" s="493" t="n">
        <v>0</v>
      </c>
      <c r="BW737" s="493" t="n">
        <v>0</v>
      </c>
    </row>
    <row r="738">
      <c r="A738" t="inlineStr">
        <is>
          <t>[C9C] ANGIOTENSIN-II 길항제 (단일)</t>
        </is>
      </c>
      <c r="B738" t="inlineStr">
        <is>
          <t>동광제약</t>
        </is>
      </c>
      <c r="C738" t="inlineStr">
        <is>
          <t>로제트</t>
        </is>
      </c>
      <c r="D738" t="inlineStr">
        <is>
          <t>동광제약</t>
        </is>
      </c>
      <c r="E738" t="inlineStr">
        <is>
          <t>losartan potassium</t>
        </is>
      </c>
      <c r="F738" t="inlineStr">
        <is>
          <t>보건소</t>
        </is>
      </c>
      <c r="G738" t="inlineStr">
        <is>
          <t>Generic</t>
        </is>
      </c>
      <c r="H738" s="493" t="n">
        <v>841.2</v>
      </c>
      <c r="I738" s="493" t="n">
        <v>0</v>
      </c>
      <c r="J738" s="493" t="n">
        <v>432.3</v>
      </c>
      <c r="K738" s="493" t="n">
        <v>0</v>
      </c>
      <c r="L738" s="493" t="n">
        <v>8.1</v>
      </c>
      <c r="M738" s="493" t="n">
        <v>209.7</v>
      </c>
      <c r="N738" s="493" t="n">
        <v>0</v>
      </c>
      <c r="O738" s="493" t="n">
        <v>4782.6</v>
      </c>
      <c r="P738" s="493" t="n">
        <v>0</v>
      </c>
      <c r="Q738" s="493" t="n">
        <v>0</v>
      </c>
      <c r="R738" s="493" t="n">
        <v>0</v>
      </c>
      <c r="S738" s="493" t="n">
        <v>0</v>
      </c>
      <c r="T738" s="493" t="n">
        <v>0</v>
      </c>
      <c r="U738" s="493" t="n">
        <v>0</v>
      </c>
      <c r="V738" s="493" t="n">
        <v>0</v>
      </c>
      <c r="W738" s="493" t="n">
        <v>0</v>
      </c>
      <c r="X738" s="493" t="n">
        <v>0</v>
      </c>
      <c r="Y738" s="493" t="n">
        <v>0</v>
      </c>
      <c r="Z738" s="493" t="n">
        <v>0</v>
      </c>
      <c r="AA738" s="493" t="n">
        <v>0</v>
      </c>
      <c r="AB738" s="493" t="n">
        <v>0</v>
      </c>
      <c r="AC738" s="493" t="n">
        <v>0</v>
      </c>
      <c r="AD738" s="493" t="n">
        <v>0</v>
      </c>
      <c r="AE738" s="493" t="n">
        <v>0</v>
      </c>
      <c r="AF738" s="493" t="n">
        <v>0</v>
      </c>
      <c r="AG738" s="493" t="n">
        <v>0</v>
      </c>
      <c r="AH738" s="493" t="n">
        <v>0</v>
      </c>
      <c r="AI738" s="493" t="n">
        <v>0</v>
      </c>
      <c r="AJ738" s="493" t="n">
        <v>0</v>
      </c>
      <c r="AK738" s="493" t="n">
        <v>0</v>
      </c>
      <c r="AL738" s="493" t="n">
        <v>0</v>
      </c>
      <c r="AM738" s="493" t="n">
        <v>0</v>
      </c>
      <c r="AN738" s="493" t="n">
        <v>0</v>
      </c>
      <c r="AO738" s="493" t="n">
        <v>0</v>
      </c>
      <c r="AP738" s="493" t="n">
        <v>0</v>
      </c>
      <c r="AQ738" s="493" t="n">
        <v>0</v>
      </c>
      <c r="AR738" s="493" t="n">
        <v>0</v>
      </c>
      <c r="AS738" s="493" t="n">
        <v>0</v>
      </c>
      <c r="AT738" s="493" t="n">
        <v>0</v>
      </c>
      <c r="AU738" s="493" t="n">
        <v>0</v>
      </c>
      <c r="AV738" s="493" t="n">
        <v>0</v>
      </c>
      <c r="AW738" s="493" t="n">
        <v>0</v>
      </c>
      <c r="AX738" s="493" t="n">
        <v>0</v>
      </c>
      <c r="AY738" s="493" t="n">
        <v>0</v>
      </c>
      <c r="AZ738" s="493" t="n">
        <v>0</v>
      </c>
      <c r="BA738" s="493" t="n">
        <v>0</v>
      </c>
      <c r="BB738" s="493" t="n">
        <v>0</v>
      </c>
      <c r="BC738" s="493" t="n">
        <v>0</v>
      </c>
      <c r="BD738" s="493" t="n">
        <v>0</v>
      </c>
      <c r="BE738" s="493" t="n">
        <v>0</v>
      </c>
      <c r="BF738" s="493" t="n">
        <v>0</v>
      </c>
      <c r="BG738" s="493" t="n">
        <v>0</v>
      </c>
      <c r="BH738" s="493" t="n">
        <v>0</v>
      </c>
      <c r="BI738" s="493" t="n">
        <v>0</v>
      </c>
      <c r="BJ738" s="493" t="n">
        <v>0</v>
      </c>
      <c r="BK738" s="493" t="n">
        <v>0</v>
      </c>
      <c r="BL738" s="493" t="n">
        <v>0</v>
      </c>
      <c r="BM738" s="493" t="n">
        <v>0</v>
      </c>
      <c r="BN738" s="493" t="n">
        <v>0</v>
      </c>
      <c r="BO738" s="493" t="n">
        <v>0</v>
      </c>
      <c r="BP738" s="493" t="n">
        <v>0</v>
      </c>
      <c r="BQ738" s="493" t="n">
        <v>0</v>
      </c>
      <c r="BR738" s="493" t="n">
        <v>0</v>
      </c>
      <c r="BS738" s="493" t="n">
        <v>0</v>
      </c>
      <c r="BT738" s="493" t="n">
        <v>0</v>
      </c>
      <c r="BU738" s="493" t="n">
        <v>0</v>
      </c>
      <c r="BV738" s="493" t="n">
        <v>0</v>
      </c>
      <c r="BW738" s="493" t="n">
        <v>0</v>
      </c>
    </row>
    <row r="739">
      <c r="A739" t="inlineStr">
        <is>
          <t>[C9C] ANGIOTENSIN-II 길항제 (단일)</t>
        </is>
      </c>
      <c r="B739" t="inlineStr">
        <is>
          <t>동광제약</t>
        </is>
      </c>
      <c r="C739" t="inlineStr">
        <is>
          <t>발탄</t>
        </is>
      </c>
      <c r="D739" t="inlineStr">
        <is>
          <t>동광제약</t>
        </is>
      </c>
      <c r="E739" t="inlineStr">
        <is>
          <t>valsartan</t>
        </is>
      </c>
      <c r="F739" t="inlineStr">
        <is>
          <t>상급종합병원</t>
        </is>
      </c>
      <c r="G739" t="inlineStr">
        <is>
          <t>Generic</t>
        </is>
      </c>
      <c r="H739" s="493" t="n">
        <v>0</v>
      </c>
      <c r="I739" s="493" t="n">
        <v>0</v>
      </c>
      <c r="J739" s="493" t="n">
        <v>0</v>
      </c>
      <c r="K739" s="493" t="n">
        <v>0</v>
      </c>
      <c r="L739" s="493" t="n">
        <v>0</v>
      </c>
      <c r="M739" s="493" t="n">
        <v>0</v>
      </c>
      <c r="N739" s="493" t="n">
        <v>0</v>
      </c>
      <c r="O739" s="493" t="n">
        <v>0</v>
      </c>
      <c r="P739" s="493" t="n">
        <v>0</v>
      </c>
      <c r="Q739" s="493" t="n">
        <v>0</v>
      </c>
      <c r="R739" s="493" t="n">
        <v>0</v>
      </c>
      <c r="S739" s="493" t="n">
        <v>0</v>
      </c>
      <c r="T739" s="493" t="n">
        <v>0</v>
      </c>
      <c r="U739" s="493" t="n">
        <v>0</v>
      </c>
      <c r="V739" s="493" t="n">
        <v>0</v>
      </c>
      <c r="W739" s="493" t="n">
        <v>0</v>
      </c>
      <c r="X739" s="493" t="n">
        <v>0</v>
      </c>
      <c r="Y739" s="493" t="n">
        <v>0</v>
      </c>
      <c r="Z739" s="493" t="n">
        <v>0</v>
      </c>
      <c r="AA739" s="493" t="n">
        <v>2711.25</v>
      </c>
      <c r="AB739" s="493" t="n">
        <v>0</v>
      </c>
      <c r="AC739" s="493" t="n">
        <v>0</v>
      </c>
      <c r="AD739" s="493" t="n">
        <v>0</v>
      </c>
      <c r="AE739" s="493" t="n">
        <v>0</v>
      </c>
      <c r="AF739" s="493" t="n">
        <v>0</v>
      </c>
      <c r="AG739" s="493" t="n">
        <v>0</v>
      </c>
      <c r="AH739" s="493" t="n">
        <v>0</v>
      </c>
      <c r="AI739" s="493" t="n">
        <v>3418.8</v>
      </c>
      <c r="AJ739" s="493" t="n">
        <v>0</v>
      </c>
      <c r="AK739" s="493" t="n">
        <v>0</v>
      </c>
      <c r="AL739" s="493" t="n">
        <v>995.26</v>
      </c>
      <c r="AM739" s="493" t="n">
        <v>1417.65</v>
      </c>
      <c r="AN739" s="493" t="n">
        <v>0</v>
      </c>
      <c r="AO739" s="493" t="n">
        <v>578.5</v>
      </c>
      <c r="AP739" s="493" t="n">
        <v>0</v>
      </c>
      <c r="AQ739" s="493" t="n">
        <v>812.5</v>
      </c>
      <c r="AR739" s="493" t="n">
        <v>0</v>
      </c>
      <c r="AS739" s="493" t="n">
        <v>2587.2</v>
      </c>
      <c r="AT739" s="493" t="n">
        <v>0</v>
      </c>
      <c r="AU739" s="493" t="n">
        <v>0</v>
      </c>
      <c r="AV739" s="493" t="n">
        <v>0</v>
      </c>
      <c r="AW739" s="493" t="n">
        <v>0</v>
      </c>
      <c r="AX739" s="493" t="n">
        <v>0</v>
      </c>
      <c r="AY739" s="493" t="n">
        <v>0</v>
      </c>
      <c r="AZ739" s="493" t="n">
        <v>0</v>
      </c>
      <c r="BA739" s="493" t="n">
        <v>0</v>
      </c>
      <c r="BB739" s="493" t="n">
        <v>0</v>
      </c>
      <c r="BC739" s="493" t="n">
        <v>593.6</v>
      </c>
      <c r="BD739" s="493" t="n">
        <v>0</v>
      </c>
      <c r="BE739" s="493" t="n">
        <v>0</v>
      </c>
      <c r="BF739" s="493" t="n">
        <v>0</v>
      </c>
      <c r="BG739" s="493" t="n">
        <v>0</v>
      </c>
      <c r="BH739" s="493" t="n">
        <v>0</v>
      </c>
      <c r="BI739" s="493" t="n">
        <v>0</v>
      </c>
      <c r="BJ739" s="493" t="n">
        <v>0</v>
      </c>
      <c r="BK739" s="493" t="n">
        <v>0</v>
      </c>
      <c r="BL739" s="493" t="n">
        <v>0</v>
      </c>
      <c r="BM739" s="493" t="n">
        <v>0</v>
      </c>
      <c r="BN739" s="493" t="n">
        <v>1327</v>
      </c>
      <c r="BO739" s="493" t="n">
        <v>0</v>
      </c>
      <c r="BP739" s="493" t="n">
        <v>0</v>
      </c>
      <c r="BQ739" s="493" t="n">
        <v>0</v>
      </c>
      <c r="BR739" s="493" t="n">
        <v>0</v>
      </c>
      <c r="BS739" s="493" t="n">
        <v>0</v>
      </c>
      <c r="BT739" s="493" t="n">
        <v>0</v>
      </c>
      <c r="BU739" s="493" t="n">
        <v>0</v>
      </c>
      <c r="BV739" s="493" t="n">
        <v>0</v>
      </c>
      <c r="BW739" s="493" t="n">
        <v>0</v>
      </c>
    </row>
    <row r="740">
      <c r="A740" t="inlineStr">
        <is>
          <t>[C9C] ANGIOTENSIN-II 길항제 (단일)</t>
        </is>
      </c>
      <c r="B740" t="inlineStr">
        <is>
          <t>동광제약</t>
        </is>
      </c>
      <c r="C740" t="inlineStr">
        <is>
          <t>발탄</t>
        </is>
      </c>
      <c r="D740" t="inlineStr">
        <is>
          <t>동광제약</t>
        </is>
      </c>
      <c r="E740" t="inlineStr">
        <is>
          <t>valsartan</t>
        </is>
      </c>
      <c r="F740" t="inlineStr">
        <is>
          <t>종합병원</t>
        </is>
      </c>
      <c r="G740" t="inlineStr">
        <is>
          <t>Generic</t>
        </is>
      </c>
      <c r="H740" s="493" t="n">
        <v>0</v>
      </c>
      <c r="I740" s="493" t="n">
        <v>0</v>
      </c>
      <c r="J740" s="493" t="n">
        <v>0</v>
      </c>
      <c r="K740" s="493" t="n">
        <v>0</v>
      </c>
      <c r="L740" s="493" t="n">
        <v>0</v>
      </c>
      <c r="M740" s="493" t="n">
        <v>0</v>
      </c>
      <c r="N740" s="493" t="n">
        <v>1369.8</v>
      </c>
      <c r="O740" s="493" t="n">
        <v>0</v>
      </c>
      <c r="P740" s="493" t="n">
        <v>4396.8</v>
      </c>
      <c r="Q740" s="493" t="n">
        <v>766.8</v>
      </c>
      <c r="R740" s="493" t="n">
        <v>1800.2</v>
      </c>
      <c r="S740" s="493" t="n">
        <v>0</v>
      </c>
      <c r="T740" s="493" t="n">
        <v>0</v>
      </c>
      <c r="U740" s="493" t="n">
        <v>403.38</v>
      </c>
      <c r="V740" s="493" t="n">
        <v>571.62</v>
      </c>
      <c r="W740" s="493" t="n">
        <v>6955.63</v>
      </c>
      <c r="X740" s="493" t="n">
        <v>11838</v>
      </c>
      <c r="Y740" s="493" t="n">
        <v>16940.68</v>
      </c>
      <c r="Z740" s="493" t="n">
        <v>15601.33</v>
      </c>
      <c r="AA740" s="493" t="n">
        <v>20067.15</v>
      </c>
      <c r="AB740" s="493" t="n">
        <v>16729.73</v>
      </c>
      <c r="AC740" s="493" t="n">
        <v>15729.02</v>
      </c>
      <c r="AD740" s="493" t="n">
        <v>20414.09</v>
      </c>
      <c r="AE740" s="493" t="n">
        <v>19447.37</v>
      </c>
      <c r="AF740" s="493" t="n">
        <v>15163.39</v>
      </c>
      <c r="AG740" s="493" t="n">
        <v>15831.07</v>
      </c>
      <c r="AH740" s="493" t="n">
        <v>23007.49</v>
      </c>
      <c r="AI740" s="493" t="n">
        <v>17299.58</v>
      </c>
      <c r="AJ740" s="493" t="n">
        <v>27633.7</v>
      </c>
      <c r="AK740" s="493" t="n">
        <v>19793.58</v>
      </c>
      <c r="AL740" s="493" t="n">
        <v>17184.23</v>
      </c>
      <c r="AM740" s="493" t="n">
        <v>22077.56</v>
      </c>
      <c r="AN740" s="493" t="n">
        <v>21533.65</v>
      </c>
      <c r="AO740" s="493" t="n">
        <v>22313.88</v>
      </c>
      <c r="AP740" s="493" t="n">
        <v>22829.87</v>
      </c>
      <c r="AQ740" s="493" t="n">
        <v>21594.32</v>
      </c>
      <c r="AR740" s="493" t="n">
        <v>33002.13</v>
      </c>
      <c r="AS740" s="493" t="n">
        <v>29036.46</v>
      </c>
      <c r="AT740" s="493" t="n">
        <v>22188.05</v>
      </c>
      <c r="AU740" s="493" t="n">
        <v>22373.83</v>
      </c>
      <c r="AV740" s="493" t="n">
        <v>20010.24</v>
      </c>
      <c r="AW740" s="493" t="n">
        <v>23879.73</v>
      </c>
      <c r="AX740" s="493" t="n">
        <v>24233.77</v>
      </c>
      <c r="AY740" s="493" t="n">
        <v>25707.77</v>
      </c>
      <c r="AZ740" s="493" t="n">
        <v>36125.33</v>
      </c>
      <c r="BA740" s="493" t="n">
        <v>26294.6</v>
      </c>
      <c r="BB740" s="493" t="n">
        <v>28535.29</v>
      </c>
      <c r="BC740" s="493" t="n">
        <v>28786.72</v>
      </c>
      <c r="BD740" s="493" t="n">
        <v>29735.15</v>
      </c>
      <c r="BE740" s="493" t="n">
        <v>28933.69</v>
      </c>
      <c r="BF740" s="493" t="n">
        <v>28199.41</v>
      </c>
      <c r="BG740" s="493" t="n">
        <v>29335.38</v>
      </c>
      <c r="BH740" s="493" t="n">
        <v>30374.49</v>
      </c>
      <c r="BI740" s="493" t="n">
        <v>31037.06</v>
      </c>
      <c r="BJ740" s="493" t="n">
        <v>32036.14</v>
      </c>
      <c r="BK740" s="493" t="n">
        <v>28753.09</v>
      </c>
      <c r="BL740" s="493" t="n">
        <v>31425.93</v>
      </c>
      <c r="BM740" s="493" t="n">
        <v>33815.4</v>
      </c>
      <c r="BN740" s="493" t="n">
        <v>27334.33</v>
      </c>
      <c r="BO740" s="493" t="n">
        <v>33187.54</v>
      </c>
      <c r="BP740" s="493" t="n">
        <v>28889.34</v>
      </c>
      <c r="BQ740" s="493" t="n">
        <v>30835.33</v>
      </c>
      <c r="BR740" s="493" t="n">
        <v>28238.41</v>
      </c>
      <c r="BS740" s="493" t="n">
        <v>28341.22</v>
      </c>
      <c r="BT740" s="493" t="n">
        <v>23070.81</v>
      </c>
      <c r="BU740" s="493" t="n">
        <v>15130.9</v>
      </c>
      <c r="BV740" s="493" t="n">
        <v>17714.19</v>
      </c>
      <c r="BW740" s="493" t="n">
        <v>13115.59</v>
      </c>
    </row>
    <row r="741">
      <c r="A741" t="inlineStr">
        <is>
          <t>[C9C] ANGIOTENSIN-II 길항제 (단일)</t>
        </is>
      </c>
      <c r="B741" t="inlineStr">
        <is>
          <t>동광제약</t>
        </is>
      </c>
      <c r="C741" t="inlineStr">
        <is>
          <t>발탄</t>
        </is>
      </c>
      <c r="D741" t="inlineStr">
        <is>
          <t>동광제약</t>
        </is>
      </c>
      <c r="E741" t="inlineStr">
        <is>
          <t>valsartan</t>
        </is>
      </c>
      <c r="F741" t="inlineStr">
        <is>
          <t>병원</t>
        </is>
      </c>
      <c r="G741" t="inlineStr">
        <is>
          <t>Generic</t>
        </is>
      </c>
      <c r="H741" s="493" t="n">
        <v>19193.58</v>
      </c>
      <c r="I741" s="493" t="n">
        <v>13577.61</v>
      </c>
      <c r="J741" s="493" t="n">
        <v>21125.24</v>
      </c>
      <c r="K741" s="493" t="n">
        <v>16034.66</v>
      </c>
      <c r="L741" s="493" t="n">
        <v>15735.5</v>
      </c>
      <c r="M741" s="493" t="n">
        <v>22911.56</v>
      </c>
      <c r="N741" s="493" t="n">
        <v>16764.1</v>
      </c>
      <c r="O741" s="493" t="n">
        <v>16770.3</v>
      </c>
      <c r="P741" s="493" t="n">
        <v>18933.57</v>
      </c>
      <c r="Q741" s="493" t="n">
        <v>16386.43</v>
      </c>
      <c r="R741" s="493" t="n">
        <v>14534.14</v>
      </c>
      <c r="S741" s="493" t="n">
        <v>33479.6</v>
      </c>
      <c r="T741" s="493" t="n">
        <v>30710.38</v>
      </c>
      <c r="U741" s="493" t="n">
        <v>23714.89</v>
      </c>
      <c r="V741" s="493" t="n">
        <v>31352.21</v>
      </c>
      <c r="W741" s="493" t="n">
        <v>27743.83</v>
      </c>
      <c r="X741" s="493" t="n">
        <v>34137.6</v>
      </c>
      <c r="Y741" s="493" t="n">
        <v>25038.04</v>
      </c>
      <c r="Z741" s="493" t="n">
        <v>28583.95</v>
      </c>
      <c r="AA741" s="493" t="n">
        <v>27821.12</v>
      </c>
      <c r="AB741" s="493" t="n">
        <v>29616.74</v>
      </c>
      <c r="AC741" s="493" t="n">
        <v>24017.57</v>
      </c>
      <c r="AD741" s="493" t="n">
        <v>27590.4</v>
      </c>
      <c r="AE741" s="493" t="n">
        <v>27924.12</v>
      </c>
      <c r="AF741" s="493" t="n">
        <v>26895.8</v>
      </c>
      <c r="AG741" s="493" t="n">
        <v>24989.82</v>
      </c>
      <c r="AH741" s="493" t="n">
        <v>28340.25</v>
      </c>
      <c r="AI741" s="493" t="n">
        <v>25962.51</v>
      </c>
      <c r="AJ741" s="493" t="n">
        <v>25738.18</v>
      </c>
      <c r="AK741" s="493" t="n">
        <v>35181.33</v>
      </c>
      <c r="AL741" s="493" t="n">
        <v>20009.37</v>
      </c>
      <c r="AM741" s="493" t="n">
        <v>45437.67</v>
      </c>
      <c r="AN741" s="493" t="n">
        <v>24545.93</v>
      </c>
      <c r="AO741" s="493" t="n">
        <v>28896.48</v>
      </c>
      <c r="AP741" s="493" t="n">
        <v>42132.9</v>
      </c>
      <c r="AQ741" s="493" t="n">
        <v>24586.34</v>
      </c>
      <c r="AR741" s="493" t="n">
        <v>25211.96</v>
      </c>
      <c r="AS741" s="493" t="n">
        <v>34797.59</v>
      </c>
      <c r="AT741" s="493" t="n">
        <v>14912.04</v>
      </c>
      <c r="AU741" s="493" t="n">
        <v>21694.73</v>
      </c>
      <c r="AV741" s="493" t="n">
        <v>39695.75</v>
      </c>
      <c r="AW741" s="493" t="n">
        <v>28461.23</v>
      </c>
      <c r="AX741" s="493" t="n">
        <v>25654.42</v>
      </c>
      <c r="AY741" s="493" t="n">
        <v>39639.9</v>
      </c>
      <c r="AZ741" s="493" t="n">
        <v>22872.52</v>
      </c>
      <c r="BA741" s="493" t="n">
        <v>30372.02</v>
      </c>
      <c r="BB741" s="493" t="n">
        <v>44414.53</v>
      </c>
      <c r="BC741" s="493" t="n">
        <v>29225.49</v>
      </c>
      <c r="BD741" s="493" t="n">
        <v>32380.2</v>
      </c>
      <c r="BE741" s="493" t="n">
        <v>39029.48</v>
      </c>
      <c r="BF741" s="493" t="n">
        <v>31896.59</v>
      </c>
      <c r="BG741" s="493" t="n">
        <v>32291.72</v>
      </c>
      <c r="BH741" s="493" t="n">
        <v>40979.21</v>
      </c>
      <c r="BI741" s="493" t="n">
        <v>22863.46</v>
      </c>
      <c r="BJ741" s="493" t="n">
        <v>30472.13</v>
      </c>
      <c r="BK741" s="493" t="n">
        <v>28144.26</v>
      </c>
      <c r="BL741" s="493" t="n">
        <v>28869.42</v>
      </c>
      <c r="BM741" s="493" t="n">
        <v>39180.31</v>
      </c>
      <c r="BN741" s="493" t="n">
        <v>39062.59</v>
      </c>
      <c r="BO741" s="493" t="n">
        <v>24296.23</v>
      </c>
      <c r="BP741" s="493" t="n">
        <v>24923.32</v>
      </c>
      <c r="BQ741" s="493" t="n">
        <v>39052.93</v>
      </c>
      <c r="BR741" s="493" t="n">
        <v>23116.14</v>
      </c>
      <c r="BS741" s="493" t="n">
        <v>24298.2</v>
      </c>
      <c r="BT741" s="493" t="n">
        <v>23017.05</v>
      </c>
      <c r="BU741" s="493" t="n">
        <v>24047.57</v>
      </c>
      <c r="BV741" s="493" t="n">
        <v>28063.68</v>
      </c>
      <c r="BW741" s="493" t="n">
        <v>24666.58</v>
      </c>
    </row>
    <row r="742">
      <c r="A742" t="inlineStr">
        <is>
          <t>[C9C] ANGIOTENSIN-II 길항제 (단일)</t>
        </is>
      </c>
      <c r="B742" t="inlineStr">
        <is>
          <t>동광제약</t>
        </is>
      </c>
      <c r="C742" t="inlineStr">
        <is>
          <t>발탄</t>
        </is>
      </c>
      <c r="D742" t="inlineStr">
        <is>
          <t>동광제약</t>
        </is>
      </c>
      <c r="E742" t="inlineStr">
        <is>
          <t>valsartan</t>
        </is>
      </c>
      <c r="F742" t="inlineStr">
        <is>
          <t>의원</t>
        </is>
      </c>
      <c r="G742" t="inlineStr">
        <is>
          <t>Generic</t>
        </is>
      </c>
      <c r="H742" s="493" t="n">
        <v>136456.22</v>
      </c>
      <c r="I742" s="493" t="n">
        <v>134437.87</v>
      </c>
      <c r="J742" s="493" t="n">
        <v>157052.63</v>
      </c>
      <c r="K742" s="493" t="n">
        <v>149315.19</v>
      </c>
      <c r="L742" s="493" t="n">
        <v>146279.61</v>
      </c>
      <c r="M742" s="493" t="n">
        <v>155910.52</v>
      </c>
      <c r="N742" s="493" t="n">
        <v>164840.94</v>
      </c>
      <c r="O742" s="493" t="n">
        <v>145041.46</v>
      </c>
      <c r="P742" s="493" t="n">
        <v>155798.08</v>
      </c>
      <c r="Q742" s="493" t="n">
        <v>160594.25</v>
      </c>
      <c r="R742" s="493" t="n">
        <v>201816.8</v>
      </c>
      <c r="S742" s="493" t="n">
        <v>240526.68</v>
      </c>
      <c r="T742" s="493" t="n">
        <v>236284.38</v>
      </c>
      <c r="U742" s="493" t="n">
        <v>210938.59</v>
      </c>
      <c r="V742" s="493" t="n">
        <v>240958.04</v>
      </c>
      <c r="W742" s="493" t="n">
        <v>218878.65</v>
      </c>
      <c r="X742" s="493" t="n">
        <v>238535.96</v>
      </c>
      <c r="Y742" s="493" t="n">
        <v>227664.04</v>
      </c>
      <c r="Z742" s="493" t="n">
        <v>230887.54</v>
      </c>
      <c r="AA742" s="493" t="n">
        <v>228339.86</v>
      </c>
      <c r="AB742" s="493" t="n">
        <v>224524.25</v>
      </c>
      <c r="AC742" s="493" t="n">
        <v>222397.94</v>
      </c>
      <c r="AD742" s="493" t="n">
        <v>233635.76</v>
      </c>
      <c r="AE742" s="493" t="n">
        <v>239248.49</v>
      </c>
      <c r="AF742" s="493" t="n">
        <v>238307.85</v>
      </c>
      <c r="AG742" s="493" t="n">
        <v>207088.83</v>
      </c>
      <c r="AH742" s="493" t="n">
        <v>252826.29</v>
      </c>
      <c r="AI742" s="493" t="n">
        <v>227858.64</v>
      </c>
      <c r="AJ742" s="493" t="n">
        <v>234401.24</v>
      </c>
      <c r="AK742" s="493" t="n">
        <v>247771.38</v>
      </c>
      <c r="AL742" s="493" t="n">
        <v>255084.21</v>
      </c>
      <c r="AM742" s="493" t="n">
        <v>231764.73</v>
      </c>
      <c r="AN742" s="493" t="n">
        <v>258384.82</v>
      </c>
      <c r="AO742" s="493" t="n">
        <v>259636</v>
      </c>
      <c r="AP742" s="493" t="n">
        <v>258419.94</v>
      </c>
      <c r="AQ742" s="493" t="n">
        <v>271094.77</v>
      </c>
      <c r="AR742" s="493" t="n">
        <v>274719.12</v>
      </c>
      <c r="AS742" s="493" t="n">
        <v>244538.4</v>
      </c>
      <c r="AT742" s="493" t="n">
        <v>256083.82</v>
      </c>
      <c r="AU742" s="493" t="n">
        <v>260491.33</v>
      </c>
      <c r="AV742" s="493" t="n">
        <v>270593.54</v>
      </c>
      <c r="AW742" s="493" t="n">
        <v>252783.95</v>
      </c>
      <c r="AX742" s="493" t="n">
        <v>284732.86</v>
      </c>
      <c r="AY742" s="493" t="n">
        <v>264639.69</v>
      </c>
      <c r="AZ742" s="493" t="n">
        <v>276588.78</v>
      </c>
      <c r="BA742" s="493" t="n">
        <v>268862.35</v>
      </c>
      <c r="BB742" s="493" t="n">
        <v>278456.01</v>
      </c>
      <c r="BC742" s="493" t="n">
        <v>281224.06</v>
      </c>
      <c r="BD742" s="493" t="n">
        <v>278706.72</v>
      </c>
      <c r="BE742" s="493" t="n">
        <v>257289.63</v>
      </c>
      <c r="BF742" s="493" t="n">
        <v>251833.06</v>
      </c>
      <c r="BG742" s="493" t="n">
        <v>285590.21</v>
      </c>
      <c r="BH742" s="493" t="n">
        <v>290714.58</v>
      </c>
      <c r="BI742" s="493" t="n">
        <v>287468.5</v>
      </c>
      <c r="BJ742" s="493" t="n">
        <v>301576.64</v>
      </c>
      <c r="BK742" s="493" t="n">
        <v>282763.56</v>
      </c>
      <c r="BL742" s="493" t="n">
        <v>320908.8</v>
      </c>
      <c r="BM742" s="493" t="n">
        <v>279073.7</v>
      </c>
      <c r="BN742" s="493" t="n">
        <v>272639.12</v>
      </c>
      <c r="BO742" s="493" t="n">
        <v>293227.38</v>
      </c>
      <c r="BP742" s="493" t="n">
        <v>285326.05</v>
      </c>
      <c r="BQ742" s="493" t="n">
        <v>254288.75</v>
      </c>
      <c r="BR742" s="493" t="n">
        <v>278382.83</v>
      </c>
      <c r="BS742" s="493" t="n">
        <v>282333.43</v>
      </c>
      <c r="BT742" s="493" t="n">
        <v>276249.78</v>
      </c>
      <c r="BU742" s="493" t="n">
        <v>275328.87</v>
      </c>
      <c r="BV742" s="493" t="n">
        <v>303224.91</v>
      </c>
      <c r="BW742" s="493" t="n">
        <v>272534.87</v>
      </c>
    </row>
    <row r="743">
      <c r="A743" t="inlineStr">
        <is>
          <t>[C9C] ANGIOTENSIN-II 길항제 (단일)</t>
        </is>
      </c>
      <c r="B743" t="inlineStr">
        <is>
          <t>동광제약</t>
        </is>
      </c>
      <c r="C743" t="inlineStr">
        <is>
          <t>발탄</t>
        </is>
      </c>
      <c r="D743" t="inlineStr">
        <is>
          <t>동광제약</t>
        </is>
      </c>
      <c r="E743" t="inlineStr">
        <is>
          <t>valsartan</t>
        </is>
      </c>
      <c r="F743" t="inlineStr">
        <is>
          <t>보건소</t>
        </is>
      </c>
      <c r="G743" t="inlineStr">
        <is>
          <t>Generic</t>
        </is>
      </c>
      <c r="H743" s="493" t="n">
        <v>0</v>
      </c>
      <c r="I743" s="493" t="n">
        <v>1005</v>
      </c>
      <c r="J743" s="493" t="n">
        <v>982.8</v>
      </c>
      <c r="K743" s="493" t="n">
        <v>698.4</v>
      </c>
      <c r="L743" s="493" t="n">
        <v>438.3</v>
      </c>
      <c r="M743" s="493" t="n">
        <v>800.7</v>
      </c>
      <c r="N743" s="493" t="n">
        <v>0</v>
      </c>
      <c r="O743" s="493" t="n">
        <v>0</v>
      </c>
      <c r="P743" s="493" t="n">
        <v>113.4</v>
      </c>
      <c r="Q743" s="493" t="n">
        <v>0</v>
      </c>
      <c r="R743" s="493" t="n">
        <v>0</v>
      </c>
      <c r="S743" s="493" t="n">
        <v>517.8</v>
      </c>
      <c r="T743" s="493" t="n">
        <v>153.3</v>
      </c>
      <c r="U743" s="493" t="n">
        <v>1405.2</v>
      </c>
      <c r="V743" s="493" t="n">
        <v>297.6</v>
      </c>
      <c r="W743" s="493" t="n">
        <v>681.6</v>
      </c>
      <c r="X743" s="493" t="n">
        <v>549.6</v>
      </c>
      <c r="Y743" s="493" t="n">
        <v>948.6</v>
      </c>
      <c r="Z743" s="493" t="n">
        <v>387</v>
      </c>
      <c r="AA743" s="493" t="n">
        <v>834</v>
      </c>
      <c r="AB743" s="493" t="n">
        <v>441.6</v>
      </c>
      <c r="AC743" s="493" t="n">
        <v>1320</v>
      </c>
      <c r="AD743" s="493" t="n">
        <v>0</v>
      </c>
      <c r="AE743" s="493" t="n">
        <v>780.45</v>
      </c>
      <c r="AF743" s="493" t="n">
        <v>544.5</v>
      </c>
      <c r="AG743" s="493" t="n">
        <v>1962.6</v>
      </c>
      <c r="AH743" s="493" t="n">
        <v>1336.8</v>
      </c>
      <c r="AI743" s="493" t="n">
        <v>741.6</v>
      </c>
      <c r="AJ743" s="493" t="n">
        <v>1632</v>
      </c>
      <c r="AK743" s="493" t="n">
        <v>1183.5</v>
      </c>
      <c r="AL743" s="493" t="n">
        <v>417.48</v>
      </c>
      <c r="AM743" s="493" t="n">
        <v>1108.8</v>
      </c>
      <c r="AN743" s="493" t="n">
        <v>765</v>
      </c>
      <c r="AO743" s="493" t="n">
        <v>440.1</v>
      </c>
      <c r="AP743" s="493" t="n">
        <v>451.8</v>
      </c>
      <c r="AQ743" s="493" t="n">
        <v>474.3</v>
      </c>
      <c r="AR743" s="493" t="n">
        <v>587.7</v>
      </c>
      <c r="AS743" s="493" t="n">
        <v>945.6</v>
      </c>
      <c r="AT743" s="493" t="n">
        <v>407.1</v>
      </c>
      <c r="AU743" s="493" t="n">
        <v>1621.05</v>
      </c>
      <c r="AV743" s="493" t="n">
        <v>1096.8</v>
      </c>
      <c r="AW743" s="493" t="n">
        <v>1602.9</v>
      </c>
      <c r="AX743" s="493" t="n">
        <v>1357.8</v>
      </c>
      <c r="AY743" s="493" t="n">
        <v>1338.6</v>
      </c>
      <c r="AZ743" s="493" t="n">
        <v>1797.6</v>
      </c>
      <c r="BA743" s="493" t="n">
        <v>1273.5</v>
      </c>
      <c r="BB743" s="493" t="n">
        <v>1542</v>
      </c>
      <c r="BC743" s="493" t="n">
        <v>1998.9</v>
      </c>
      <c r="BD743" s="493" t="n">
        <v>934.5</v>
      </c>
      <c r="BE743" s="493" t="n">
        <v>1065</v>
      </c>
      <c r="BF743" s="493" t="n">
        <v>1716.6</v>
      </c>
      <c r="BG743" s="493" t="n">
        <v>215.4</v>
      </c>
      <c r="BH743" s="493" t="n">
        <v>2915.1</v>
      </c>
      <c r="BI743" s="493" t="n">
        <v>2142.45</v>
      </c>
      <c r="BJ743" s="493" t="n">
        <v>2382.3</v>
      </c>
      <c r="BK743" s="493" t="n">
        <v>1575.9</v>
      </c>
      <c r="BL743" s="493" t="n">
        <v>1691.1</v>
      </c>
      <c r="BM743" s="493" t="n">
        <v>2275.2</v>
      </c>
      <c r="BN743" s="493" t="n">
        <v>2448.5</v>
      </c>
      <c r="BO743" s="493" t="n">
        <v>3338.1</v>
      </c>
      <c r="BP743" s="493" t="n">
        <v>2661</v>
      </c>
      <c r="BQ743" s="493" t="n">
        <v>3302.7</v>
      </c>
      <c r="BR743" s="493" t="n">
        <v>1225.2</v>
      </c>
      <c r="BS743" s="493" t="n">
        <v>2502.6</v>
      </c>
      <c r="BT743" s="493" t="n">
        <v>2038.2</v>
      </c>
      <c r="BU743" s="493" t="n">
        <v>1403.4</v>
      </c>
      <c r="BV743" s="493" t="n">
        <v>2289.6</v>
      </c>
      <c r="BW743" s="493" t="n">
        <v>2355.6</v>
      </c>
    </row>
    <row r="744">
      <c r="A744" t="inlineStr">
        <is>
          <t>[C9C] ANGIOTENSIN-II 길항제 (단일)</t>
        </is>
      </c>
      <c r="B744" t="inlineStr">
        <is>
          <t>동광제약</t>
        </is>
      </c>
      <c r="C744" t="inlineStr">
        <is>
          <t>발탄</t>
        </is>
      </c>
      <c r="D744" t="inlineStr">
        <is>
          <t>동광제약</t>
        </is>
      </c>
      <c r="E744" t="inlineStr">
        <is>
          <t>valsartan</t>
        </is>
      </c>
      <c r="F744" t="inlineStr">
        <is>
          <t>기타(치과의원, 치과병원 등)</t>
        </is>
      </c>
      <c r="G744" t="inlineStr">
        <is>
          <t>Generic</t>
        </is>
      </c>
      <c r="H744" s="493" t="n">
        <v>0</v>
      </c>
      <c r="I744" s="493" t="n">
        <v>0</v>
      </c>
      <c r="J744" s="493" t="n">
        <v>0</v>
      </c>
      <c r="K744" s="493" t="n">
        <v>0</v>
      </c>
      <c r="L744" s="493" t="n">
        <v>0</v>
      </c>
      <c r="M744" s="493" t="n">
        <v>0</v>
      </c>
      <c r="N744" s="493" t="n">
        <v>0</v>
      </c>
      <c r="O744" s="493" t="n">
        <v>0</v>
      </c>
      <c r="P744" s="493" t="n">
        <v>0</v>
      </c>
      <c r="Q744" s="493" t="n">
        <v>0</v>
      </c>
      <c r="R744" s="493" t="n">
        <v>0</v>
      </c>
      <c r="S744" s="493" t="n">
        <v>0</v>
      </c>
      <c r="T744" s="493" t="n">
        <v>0</v>
      </c>
      <c r="U744" s="493" t="n">
        <v>0</v>
      </c>
      <c r="V744" s="493" t="n">
        <v>0</v>
      </c>
      <c r="W744" s="493" t="n">
        <v>0</v>
      </c>
      <c r="X744" s="493" t="n">
        <v>0</v>
      </c>
      <c r="Y744" s="493" t="n">
        <v>0</v>
      </c>
      <c r="Z744" s="493" t="n">
        <v>0</v>
      </c>
      <c r="AA744" s="493" t="n">
        <v>0</v>
      </c>
      <c r="AB744" s="493" t="n">
        <v>0</v>
      </c>
      <c r="AC744" s="493" t="n">
        <v>0</v>
      </c>
      <c r="AD744" s="493" t="n">
        <v>0</v>
      </c>
      <c r="AE744" s="493" t="n">
        <v>0</v>
      </c>
      <c r="AF744" s="493" t="n">
        <v>0</v>
      </c>
      <c r="AG744" s="493" t="n">
        <v>0</v>
      </c>
      <c r="AH744" s="493" t="n">
        <v>0</v>
      </c>
      <c r="AI744" s="493" t="n">
        <v>0</v>
      </c>
      <c r="AJ744" s="493" t="n">
        <v>0</v>
      </c>
      <c r="AK744" s="493" t="n">
        <v>0</v>
      </c>
      <c r="AL744" s="493" t="n">
        <v>0</v>
      </c>
      <c r="AM744" s="493" t="n">
        <v>0</v>
      </c>
      <c r="AN744" s="493" t="n">
        <v>0</v>
      </c>
      <c r="AO744" s="493" t="n">
        <v>0</v>
      </c>
      <c r="AP744" s="493" t="n">
        <v>0</v>
      </c>
      <c r="AQ744" s="493" t="n">
        <v>0</v>
      </c>
      <c r="AR744" s="493" t="n">
        <v>0</v>
      </c>
      <c r="AS744" s="493" t="n">
        <v>0</v>
      </c>
      <c r="AT744" s="493" t="n">
        <v>0</v>
      </c>
      <c r="AU744" s="493" t="n">
        <v>0</v>
      </c>
      <c r="AV744" s="493" t="n">
        <v>0</v>
      </c>
      <c r="AW744" s="493" t="n">
        <v>0</v>
      </c>
      <c r="AX744" s="493" t="n">
        <v>0</v>
      </c>
      <c r="AY744" s="493" t="n">
        <v>0</v>
      </c>
      <c r="AZ744" s="493" t="n">
        <v>0</v>
      </c>
      <c r="BA744" s="493" t="n">
        <v>0</v>
      </c>
      <c r="BB744" s="493" t="n">
        <v>0</v>
      </c>
      <c r="BC744" s="493" t="n">
        <v>0</v>
      </c>
      <c r="BD744" s="493" t="n">
        <v>0</v>
      </c>
      <c r="BE744" s="493" t="n">
        <v>0</v>
      </c>
      <c r="BF744" s="493" t="n">
        <v>183.3</v>
      </c>
      <c r="BG744" s="493" t="n">
        <v>207</v>
      </c>
      <c r="BH744" s="493" t="n">
        <v>157.2</v>
      </c>
      <c r="BI744" s="493" t="n">
        <v>0</v>
      </c>
      <c r="BJ744" s="493" t="n">
        <v>147</v>
      </c>
      <c r="BK744" s="493" t="n">
        <v>0</v>
      </c>
      <c r="BL744" s="493" t="n">
        <v>83.7</v>
      </c>
      <c r="BM744" s="493" t="n">
        <v>252.9</v>
      </c>
      <c r="BN744" s="493" t="n">
        <v>0</v>
      </c>
      <c r="BO744" s="493" t="n">
        <v>0</v>
      </c>
      <c r="BP744" s="493" t="n">
        <v>0</v>
      </c>
      <c r="BQ744" s="493" t="n">
        <v>209.4</v>
      </c>
      <c r="BR744" s="493" t="n">
        <v>226.8</v>
      </c>
      <c r="BS744" s="493" t="n">
        <v>0</v>
      </c>
      <c r="BT744" s="493" t="n">
        <v>234</v>
      </c>
      <c r="BU744" s="493" t="n">
        <v>0</v>
      </c>
      <c r="BV744" s="493" t="n">
        <v>0</v>
      </c>
      <c r="BW744" s="493" t="n">
        <v>0</v>
      </c>
    </row>
    <row r="745">
      <c r="A745" t="inlineStr">
        <is>
          <t>[C9C] ANGIOTENSIN-II 길항제 (단일)</t>
        </is>
      </c>
      <c r="B745" t="inlineStr">
        <is>
          <t>동광제약</t>
        </is>
      </c>
      <c r="C745" t="inlineStr">
        <is>
          <t>텔미스타</t>
        </is>
      </c>
      <c r="D745" t="inlineStr">
        <is>
          <t>동광제약</t>
        </is>
      </c>
      <c r="E745" t="inlineStr">
        <is>
          <t>telmisartan</t>
        </is>
      </c>
      <c r="F745" t="inlineStr">
        <is>
          <t>상급종합병원</t>
        </is>
      </c>
      <c r="G745" t="inlineStr">
        <is>
          <t>Generic</t>
        </is>
      </c>
      <c r="H745" s="493" t="n">
        <v>0</v>
      </c>
      <c r="I745" s="493" t="n">
        <v>0</v>
      </c>
      <c r="J745" s="493" t="n">
        <v>0</v>
      </c>
      <c r="K745" s="493" t="n">
        <v>0</v>
      </c>
      <c r="L745" s="493" t="n">
        <v>0</v>
      </c>
      <c r="M745" s="493" t="n">
        <v>0</v>
      </c>
      <c r="N745" s="493" t="n">
        <v>0</v>
      </c>
      <c r="O745" s="493" t="n">
        <v>0</v>
      </c>
      <c r="P745" s="493" t="n">
        <v>0</v>
      </c>
      <c r="Q745" s="493" t="n">
        <v>0</v>
      </c>
      <c r="R745" s="493" t="n">
        <v>0</v>
      </c>
      <c r="S745" s="493" t="n">
        <v>0</v>
      </c>
      <c r="T745" s="493" t="n">
        <v>0</v>
      </c>
      <c r="U745" s="493" t="n">
        <v>0</v>
      </c>
      <c r="V745" s="493" t="n">
        <v>0</v>
      </c>
      <c r="W745" s="493" t="n">
        <v>1266.3</v>
      </c>
      <c r="X745" s="493" t="n">
        <v>0</v>
      </c>
      <c r="Y745" s="493" t="n">
        <v>612.6</v>
      </c>
      <c r="Z745" s="493" t="n">
        <v>0</v>
      </c>
      <c r="AA745" s="493" t="n">
        <v>0</v>
      </c>
      <c r="AB745" s="493" t="n">
        <v>0</v>
      </c>
      <c r="AC745" s="493" t="n">
        <v>0</v>
      </c>
      <c r="AD745" s="493" t="n">
        <v>0</v>
      </c>
      <c r="AE745" s="493" t="n">
        <v>0</v>
      </c>
      <c r="AF745" s="493" t="n">
        <v>245.4</v>
      </c>
      <c r="AG745" s="493" t="n">
        <v>0</v>
      </c>
      <c r="AH745" s="493" t="n">
        <v>2573.97</v>
      </c>
      <c r="AI745" s="493" t="n">
        <v>0</v>
      </c>
      <c r="AJ745" s="493" t="n">
        <v>0</v>
      </c>
      <c r="AK745" s="493" t="n">
        <v>0</v>
      </c>
      <c r="AL745" s="493" t="n">
        <v>6546.88</v>
      </c>
      <c r="AM745" s="493" t="n">
        <v>0</v>
      </c>
      <c r="AN745" s="493" t="n">
        <v>0</v>
      </c>
      <c r="AO745" s="493" t="n">
        <v>0</v>
      </c>
      <c r="AP745" s="493" t="n">
        <v>0</v>
      </c>
      <c r="AQ745" s="493" t="n">
        <v>0</v>
      </c>
      <c r="AR745" s="493" t="n">
        <v>827.1</v>
      </c>
      <c r="AS745" s="493" t="n">
        <v>0</v>
      </c>
      <c r="AT745" s="493" t="n">
        <v>0</v>
      </c>
      <c r="AU745" s="493" t="n">
        <v>0</v>
      </c>
      <c r="AV745" s="493" t="n">
        <v>0</v>
      </c>
      <c r="AW745" s="493" t="n">
        <v>0</v>
      </c>
      <c r="AX745" s="493" t="n">
        <v>0</v>
      </c>
      <c r="AY745" s="493" t="n">
        <v>0</v>
      </c>
      <c r="AZ745" s="493" t="n">
        <v>0</v>
      </c>
      <c r="BA745" s="493" t="n">
        <v>0</v>
      </c>
      <c r="BB745" s="493" t="n">
        <v>0</v>
      </c>
      <c r="BC745" s="493" t="n">
        <v>6898.65</v>
      </c>
      <c r="BD745" s="493" t="n">
        <v>19010.39</v>
      </c>
      <c r="BE745" s="493" t="n">
        <v>23774.53</v>
      </c>
      <c r="BF745" s="493" t="n">
        <v>18988.71</v>
      </c>
      <c r="BG745" s="493" t="n">
        <v>20763.55</v>
      </c>
      <c r="BH745" s="493" t="n">
        <v>10274.32</v>
      </c>
      <c r="BI745" s="493" t="n">
        <v>6108.1</v>
      </c>
      <c r="BJ745" s="493" t="n">
        <v>15077.5</v>
      </c>
      <c r="BK745" s="493" t="n">
        <v>13880.1</v>
      </c>
      <c r="BL745" s="493" t="n">
        <v>24411.35</v>
      </c>
      <c r="BM745" s="493" t="n">
        <v>21396.87</v>
      </c>
      <c r="BN745" s="493" t="n">
        <v>12973.95</v>
      </c>
      <c r="BO745" s="493" t="n">
        <v>14946.1</v>
      </c>
      <c r="BP745" s="493" t="n">
        <v>12530.75</v>
      </c>
      <c r="BQ745" s="493" t="n">
        <v>17244.55</v>
      </c>
      <c r="BR745" s="493" t="n">
        <v>27458.63</v>
      </c>
      <c r="BS745" s="493" t="n">
        <v>13430.56</v>
      </c>
      <c r="BT745" s="493" t="n">
        <v>14255.54</v>
      </c>
      <c r="BU745" s="493" t="n">
        <v>16162.3</v>
      </c>
      <c r="BV745" s="493" t="n">
        <v>19603.54</v>
      </c>
      <c r="BW745" s="493" t="n">
        <v>10985.92</v>
      </c>
    </row>
    <row r="746">
      <c r="A746" t="inlineStr">
        <is>
          <t>[C9C] ANGIOTENSIN-II 길항제 (단일)</t>
        </is>
      </c>
      <c r="B746" t="inlineStr">
        <is>
          <t>동광제약</t>
        </is>
      </c>
      <c r="C746" t="inlineStr">
        <is>
          <t>텔미스타</t>
        </is>
      </c>
      <c r="D746" t="inlineStr">
        <is>
          <t>동광제약</t>
        </is>
      </c>
      <c r="E746" t="inlineStr">
        <is>
          <t>telmisartan</t>
        </is>
      </c>
      <c r="F746" t="inlineStr">
        <is>
          <t>종합병원</t>
        </is>
      </c>
      <c r="G746" t="inlineStr">
        <is>
          <t>Generic</t>
        </is>
      </c>
      <c r="H746" s="493" t="n">
        <v>24435.86</v>
      </c>
      <c r="I746" s="493" t="n">
        <v>27068.25</v>
      </c>
      <c r="J746" s="493" t="n">
        <v>28442.36</v>
      </c>
      <c r="K746" s="493" t="n">
        <v>26674.52</v>
      </c>
      <c r="L746" s="493" t="n">
        <v>30117.72</v>
      </c>
      <c r="M746" s="493" t="n">
        <v>27858.86</v>
      </c>
      <c r="N746" s="493" t="n">
        <v>23212.02</v>
      </c>
      <c r="O746" s="493" t="n">
        <v>33557.34</v>
      </c>
      <c r="P746" s="493" t="n">
        <v>26632.44</v>
      </c>
      <c r="Q746" s="493" t="n">
        <v>25977.29</v>
      </c>
      <c r="R746" s="493" t="n">
        <v>23648.97</v>
      </c>
      <c r="S746" s="493" t="n">
        <v>28181.54</v>
      </c>
      <c r="T746" s="493" t="n">
        <v>32392.88</v>
      </c>
      <c r="U746" s="493" t="n">
        <v>26358.71</v>
      </c>
      <c r="V746" s="493" t="n">
        <v>30607.29</v>
      </c>
      <c r="W746" s="493" t="n">
        <v>32070.23</v>
      </c>
      <c r="X746" s="493" t="n">
        <v>31759.13</v>
      </c>
      <c r="Y746" s="493" t="n">
        <v>29697.69</v>
      </c>
      <c r="Z746" s="493" t="n">
        <v>33003.71</v>
      </c>
      <c r="AA746" s="493" t="n">
        <v>36446.89</v>
      </c>
      <c r="AB746" s="493" t="n">
        <v>25274.78</v>
      </c>
      <c r="AC746" s="493" t="n">
        <v>38126.36</v>
      </c>
      <c r="AD746" s="493" t="n">
        <v>34320.19</v>
      </c>
      <c r="AE746" s="493" t="n">
        <v>31736.43</v>
      </c>
      <c r="AF746" s="493" t="n">
        <v>33317.13</v>
      </c>
      <c r="AG746" s="493" t="n">
        <v>31779.98</v>
      </c>
      <c r="AH746" s="493" t="n">
        <v>30835</v>
      </c>
      <c r="AI746" s="493" t="n">
        <v>33872.59</v>
      </c>
      <c r="AJ746" s="493" t="n">
        <v>39518.68</v>
      </c>
      <c r="AK746" s="493" t="n">
        <v>29908.51</v>
      </c>
      <c r="AL746" s="493" t="n">
        <v>38312.32</v>
      </c>
      <c r="AM746" s="493" t="n">
        <v>39882.83</v>
      </c>
      <c r="AN746" s="493" t="n">
        <v>35262.19</v>
      </c>
      <c r="AO746" s="493" t="n">
        <v>40381.73</v>
      </c>
      <c r="AP746" s="493" t="n">
        <v>43459.76</v>
      </c>
      <c r="AQ746" s="493" t="n">
        <v>35331.98</v>
      </c>
      <c r="AR746" s="493" t="n">
        <v>45194.56</v>
      </c>
      <c r="AS746" s="493" t="n">
        <v>37269.47</v>
      </c>
      <c r="AT746" s="493" t="n">
        <v>39122.45</v>
      </c>
      <c r="AU746" s="493" t="n">
        <v>34342.13</v>
      </c>
      <c r="AV746" s="493" t="n">
        <v>48884.81</v>
      </c>
      <c r="AW746" s="493" t="n">
        <v>39061.51</v>
      </c>
      <c r="AX746" s="493" t="n">
        <v>49650.05</v>
      </c>
      <c r="AY746" s="493" t="n">
        <v>47817.33</v>
      </c>
      <c r="AZ746" s="493" t="n">
        <v>42602.12</v>
      </c>
      <c r="BA746" s="493" t="n">
        <v>31665.36</v>
      </c>
      <c r="BB746" s="493" t="n">
        <v>43362.08</v>
      </c>
      <c r="BC746" s="493" t="n">
        <v>60766.64</v>
      </c>
      <c r="BD746" s="493" t="n">
        <v>48171.92</v>
      </c>
      <c r="BE746" s="493" t="n">
        <v>46817.29</v>
      </c>
      <c r="BF746" s="493" t="n">
        <v>50423.45</v>
      </c>
      <c r="BG746" s="493" t="n">
        <v>55625.4</v>
      </c>
      <c r="BH746" s="493" t="n">
        <v>55471.32</v>
      </c>
      <c r="BI746" s="493" t="n">
        <v>51893.76</v>
      </c>
      <c r="BJ746" s="493" t="n">
        <v>63034.81</v>
      </c>
      <c r="BK746" s="493" t="n">
        <v>60923.03</v>
      </c>
      <c r="BL746" s="493" t="n">
        <v>66998.95</v>
      </c>
      <c r="BM746" s="493" t="n">
        <v>61434.3</v>
      </c>
      <c r="BN746" s="493" t="n">
        <v>52734.19</v>
      </c>
      <c r="BO746" s="493" t="n">
        <v>62196.76</v>
      </c>
      <c r="BP746" s="493" t="n">
        <v>58035.74</v>
      </c>
      <c r="BQ746" s="493" t="n">
        <v>53651.32</v>
      </c>
      <c r="BR746" s="493" t="n">
        <v>59556.5</v>
      </c>
      <c r="BS746" s="493" t="n">
        <v>70061.8</v>
      </c>
      <c r="BT746" s="493" t="n">
        <v>63631.95</v>
      </c>
      <c r="BU746" s="493" t="n">
        <v>63766.63</v>
      </c>
      <c r="BV746" s="493" t="n">
        <v>63253.15</v>
      </c>
      <c r="BW746" s="493" t="n">
        <v>72438.67</v>
      </c>
    </row>
    <row r="747">
      <c r="A747" t="inlineStr">
        <is>
          <t>[C9C] ANGIOTENSIN-II 길항제 (단일)</t>
        </is>
      </c>
      <c r="B747" t="inlineStr">
        <is>
          <t>동광제약</t>
        </is>
      </c>
      <c r="C747" t="inlineStr">
        <is>
          <t>텔미스타</t>
        </is>
      </c>
      <c r="D747" t="inlineStr">
        <is>
          <t>동광제약</t>
        </is>
      </c>
      <c r="E747" t="inlineStr">
        <is>
          <t>telmisartan</t>
        </is>
      </c>
      <c r="F747" t="inlineStr">
        <is>
          <t>병원</t>
        </is>
      </c>
      <c r="G747" t="inlineStr">
        <is>
          <t>Generic</t>
        </is>
      </c>
      <c r="H747" s="493" t="n">
        <v>13274.26</v>
      </c>
      <c r="I747" s="493" t="n">
        <v>10204.61</v>
      </c>
      <c r="J747" s="493" t="n">
        <v>13541.72</v>
      </c>
      <c r="K747" s="493" t="n">
        <v>12272.17</v>
      </c>
      <c r="L747" s="493" t="n">
        <v>12694.72</v>
      </c>
      <c r="M747" s="493" t="n">
        <v>11577.24</v>
      </c>
      <c r="N747" s="493" t="n">
        <v>14402.19</v>
      </c>
      <c r="O747" s="493" t="n">
        <v>9665.120000000001</v>
      </c>
      <c r="P747" s="493" t="n">
        <v>14436.89</v>
      </c>
      <c r="Q747" s="493" t="n">
        <v>13154.65</v>
      </c>
      <c r="R747" s="493" t="n">
        <v>14271.25</v>
      </c>
      <c r="S747" s="493" t="n">
        <v>21437.96</v>
      </c>
      <c r="T747" s="493" t="n">
        <v>19557.06</v>
      </c>
      <c r="U747" s="493" t="n">
        <v>18269.46</v>
      </c>
      <c r="V747" s="493" t="n">
        <v>17210.74</v>
      </c>
      <c r="W747" s="493" t="n">
        <v>19818.07</v>
      </c>
      <c r="X747" s="493" t="n">
        <v>19227.85</v>
      </c>
      <c r="Y747" s="493" t="n">
        <v>22059.41</v>
      </c>
      <c r="Z747" s="493" t="n">
        <v>22100.38</v>
      </c>
      <c r="AA747" s="493" t="n">
        <v>20587.95</v>
      </c>
      <c r="AB747" s="493" t="n">
        <v>21064.58</v>
      </c>
      <c r="AC747" s="493" t="n">
        <v>18162.35</v>
      </c>
      <c r="AD747" s="493" t="n">
        <v>21550.4</v>
      </c>
      <c r="AE747" s="493" t="n">
        <v>18484.39</v>
      </c>
      <c r="AF747" s="493" t="n">
        <v>17016.83</v>
      </c>
      <c r="AG747" s="493" t="n">
        <v>16257.65</v>
      </c>
      <c r="AH747" s="493" t="n">
        <v>16178.89</v>
      </c>
      <c r="AI747" s="493" t="n">
        <v>16998.87</v>
      </c>
      <c r="AJ747" s="493" t="n">
        <v>17486.49</v>
      </c>
      <c r="AK747" s="493" t="n">
        <v>20512.96</v>
      </c>
      <c r="AL747" s="493" t="n">
        <v>18235.17</v>
      </c>
      <c r="AM747" s="493" t="n">
        <v>23529.1</v>
      </c>
      <c r="AN747" s="493" t="n">
        <v>18551.73</v>
      </c>
      <c r="AO747" s="493" t="n">
        <v>15277.19</v>
      </c>
      <c r="AP747" s="493" t="n">
        <v>17153.1</v>
      </c>
      <c r="AQ747" s="493" t="n">
        <v>16349.09</v>
      </c>
      <c r="AR747" s="493" t="n">
        <v>14916.03</v>
      </c>
      <c r="AS747" s="493" t="n">
        <v>23120.98</v>
      </c>
      <c r="AT747" s="493" t="n">
        <v>16927.94</v>
      </c>
      <c r="AU747" s="493" t="n">
        <v>17788.45</v>
      </c>
      <c r="AV747" s="493" t="n">
        <v>17038.37</v>
      </c>
      <c r="AW747" s="493" t="n">
        <v>20829.22</v>
      </c>
      <c r="AX747" s="493" t="n">
        <v>20857.9</v>
      </c>
      <c r="AY747" s="493" t="n">
        <v>30453.36</v>
      </c>
      <c r="AZ747" s="493" t="n">
        <v>21864.66</v>
      </c>
      <c r="BA747" s="493" t="n">
        <v>28628.17</v>
      </c>
      <c r="BB747" s="493" t="n">
        <v>25505.24</v>
      </c>
      <c r="BC747" s="493" t="n">
        <v>26179.66</v>
      </c>
      <c r="BD747" s="493" t="n">
        <v>24450.32</v>
      </c>
      <c r="BE747" s="493" t="n">
        <v>24726.29</v>
      </c>
      <c r="BF747" s="493" t="n">
        <v>25764.04</v>
      </c>
      <c r="BG747" s="493" t="n">
        <v>30023.14</v>
      </c>
      <c r="BH747" s="493" t="n">
        <v>30704.17</v>
      </c>
      <c r="BI747" s="493" t="n">
        <v>28540.3</v>
      </c>
      <c r="BJ747" s="493" t="n">
        <v>31643.76</v>
      </c>
      <c r="BK747" s="493" t="n">
        <v>27054.48</v>
      </c>
      <c r="BL747" s="493" t="n">
        <v>29434.48</v>
      </c>
      <c r="BM747" s="493" t="n">
        <v>25853.33</v>
      </c>
      <c r="BN747" s="493" t="n">
        <v>32084.74</v>
      </c>
      <c r="BO747" s="493" t="n">
        <v>30253.09</v>
      </c>
      <c r="BP747" s="493" t="n">
        <v>34040.06</v>
      </c>
      <c r="BQ747" s="493" t="n">
        <v>29997.69</v>
      </c>
      <c r="BR747" s="493" t="n">
        <v>33051.62</v>
      </c>
      <c r="BS747" s="493" t="n">
        <v>37261.56</v>
      </c>
      <c r="BT747" s="493" t="n">
        <v>31261.64</v>
      </c>
      <c r="BU747" s="493" t="n">
        <v>39012.95</v>
      </c>
      <c r="BV747" s="493" t="n">
        <v>39257.89</v>
      </c>
      <c r="BW747" s="493" t="n">
        <v>36572.22</v>
      </c>
    </row>
    <row r="748">
      <c r="A748" t="inlineStr">
        <is>
          <t>[C9C] ANGIOTENSIN-II 길항제 (단일)</t>
        </is>
      </c>
      <c r="B748" t="inlineStr">
        <is>
          <t>동광제약</t>
        </is>
      </c>
      <c r="C748" t="inlineStr">
        <is>
          <t>텔미스타</t>
        </is>
      </c>
      <c r="D748" t="inlineStr">
        <is>
          <t>동광제약</t>
        </is>
      </c>
      <c r="E748" t="inlineStr">
        <is>
          <t>telmisartan</t>
        </is>
      </c>
      <c r="F748" t="inlineStr">
        <is>
          <t>의원</t>
        </is>
      </c>
      <c r="G748" t="inlineStr">
        <is>
          <t>Generic</t>
        </is>
      </c>
      <c r="H748" s="493" t="n">
        <v>64586.75</v>
      </c>
      <c r="I748" s="493" t="n">
        <v>67524.47</v>
      </c>
      <c r="J748" s="493" t="n">
        <v>75485.37</v>
      </c>
      <c r="K748" s="493" t="n">
        <v>76620.71000000001</v>
      </c>
      <c r="L748" s="493" t="n">
        <v>95653.42999999999</v>
      </c>
      <c r="M748" s="493" t="n">
        <v>91655.64</v>
      </c>
      <c r="N748" s="493" t="n">
        <v>88610.75999999999</v>
      </c>
      <c r="O748" s="493" t="n">
        <v>89425.91</v>
      </c>
      <c r="P748" s="493" t="n">
        <v>92553.31</v>
      </c>
      <c r="Q748" s="493" t="n">
        <v>94576.12</v>
      </c>
      <c r="R748" s="493" t="n">
        <v>105480.67</v>
      </c>
      <c r="S748" s="493" t="n">
        <v>165303.66</v>
      </c>
      <c r="T748" s="493" t="n">
        <v>164187.86</v>
      </c>
      <c r="U748" s="493" t="n">
        <v>159445.81</v>
      </c>
      <c r="V748" s="493" t="n">
        <v>171683.76</v>
      </c>
      <c r="W748" s="493" t="n">
        <v>169036.15</v>
      </c>
      <c r="X748" s="493" t="n">
        <v>172204.12</v>
      </c>
      <c r="Y748" s="493" t="n">
        <v>187970.95</v>
      </c>
      <c r="Z748" s="493" t="n">
        <v>171853.9</v>
      </c>
      <c r="AA748" s="493" t="n">
        <v>203466.27</v>
      </c>
      <c r="AB748" s="493" t="n">
        <v>187233.61</v>
      </c>
      <c r="AC748" s="493" t="n">
        <v>221252.22</v>
      </c>
      <c r="AD748" s="493" t="n">
        <v>217856.61</v>
      </c>
      <c r="AE748" s="493" t="n">
        <v>222744.58</v>
      </c>
      <c r="AF748" s="493" t="n">
        <v>208770.3</v>
      </c>
      <c r="AG748" s="493" t="n">
        <v>214060.79</v>
      </c>
      <c r="AH748" s="493" t="n">
        <v>221622.78</v>
      </c>
      <c r="AI748" s="493" t="n">
        <v>210616.53</v>
      </c>
      <c r="AJ748" s="493" t="n">
        <v>224999.09</v>
      </c>
      <c r="AK748" s="493" t="n">
        <v>222401.78</v>
      </c>
      <c r="AL748" s="493" t="n">
        <v>217301.75</v>
      </c>
      <c r="AM748" s="493" t="n">
        <v>209189</v>
      </c>
      <c r="AN748" s="493" t="n">
        <v>209106.77</v>
      </c>
      <c r="AO748" s="493" t="n">
        <v>227786.75</v>
      </c>
      <c r="AP748" s="493" t="n">
        <v>231664.74</v>
      </c>
      <c r="AQ748" s="493" t="n">
        <v>231116.92</v>
      </c>
      <c r="AR748" s="493" t="n">
        <v>232291.27</v>
      </c>
      <c r="AS748" s="493" t="n">
        <v>209353.42</v>
      </c>
      <c r="AT748" s="493" t="n">
        <v>225266.66</v>
      </c>
      <c r="AU748" s="493" t="n">
        <v>227778.22</v>
      </c>
      <c r="AV748" s="493" t="n">
        <v>235796.59</v>
      </c>
      <c r="AW748" s="493" t="n">
        <v>230498.71</v>
      </c>
      <c r="AX748" s="493" t="n">
        <v>244754.17</v>
      </c>
      <c r="AY748" s="493" t="n">
        <v>246457.62</v>
      </c>
      <c r="AZ748" s="493" t="n">
        <v>238375.25</v>
      </c>
      <c r="BA748" s="493" t="n">
        <v>251400.55</v>
      </c>
      <c r="BB748" s="493" t="n">
        <v>271650.31</v>
      </c>
      <c r="BC748" s="493" t="n">
        <v>292020.67</v>
      </c>
      <c r="BD748" s="493" t="n">
        <v>274973.39</v>
      </c>
      <c r="BE748" s="493" t="n">
        <v>282015.37</v>
      </c>
      <c r="BF748" s="493" t="n">
        <v>301308.72</v>
      </c>
      <c r="BG748" s="493" t="n">
        <v>300036.36</v>
      </c>
      <c r="BH748" s="493" t="n">
        <v>321631.13</v>
      </c>
      <c r="BI748" s="493" t="n">
        <v>301494.23</v>
      </c>
      <c r="BJ748" s="493" t="n">
        <v>320809.2</v>
      </c>
      <c r="BK748" s="493" t="n">
        <v>303682.51</v>
      </c>
      <c r="BL748" s="493" t="n">
        <v>351195.11</v>
      </c>
      <c r="BM748" s="493" t="n">
        <v>287935.77</v>
      </c>
      <c r="BN748" s="493" t="n">
        <v>294862.3</v>
      </c>
      <c r="BO748" s="493" t="n">
        <v>327811.74</v>
      </c>
      <c r="BP748" s="493" t="n">
        <v>321791.73</v>
      </c>
      <c r="BQ748" s="493" t="n">
        <v>285304.63</v>
      </c>
      <c r="BR748" s="493" t="n">
        <v>340553.6</v>
      </c>
      <c r="BS748" s="493" t="n">
        <v>327490.35</v>
      </c>
      <c r="BT748" s="493" t="n">
        <v>327598.32</v>
      </c>
      <c r="BU748" s="493" t="n">
        <v>330187.72</v>
      </c>
      <c r="BV748" s="493" t="n">
        <v>356706.18</v>
      </c>
      <c r="BW748" s="493" t="n">
        <v>325269.47</v>
      </c>
    </row>
    <row r="749">
      <c r="A749" t="inlineStr">
        <is>
          <t>[C9C] ANGIOTENSIN-II 길항제 (단일)</t>
        </is>
      </c>
      <c r="B749" t="inlineStr">
        <is>
          <t>동광제약</t>
        </is>
      </c>
      <c r="C749" t="inlineStr">
        <is>
          <t>텔미스타</t>
        </is>
      </c>
      <c r="D749" t="inlineStr">
        <is>
          <t>동광제약</t>
        </is>
      </c>
      <c r="E749" t="inlineStr">
        <is>
          <t>telmisartan</t>
        </is>
      </c>
      <c r="F749" t="inlineStr">
        <is>
          <t>보건소</t>
        </is>
      </c>
      <c r="G749" t="inlineStr">
        <is>
          <t>Generic</t>
        </is>
      </c>
      <c r="H749" s="493" t="n">
        <v>6408.9</v>
      </c>
      <c r="I749" s="493" t="n">
        <v>4405.2</v>
      </c>
      <c r="J749" s="493" t="n">
        <v>1558</v>
      </c>
      <c r="K749" s="493" t="n">
        <v>1263.6</v>
      </c>
      <c r="L749" s="493" t="n">
        <v>1801.5</v>
      </c>
      <c r="M749" s="493" t="n">
        <v>1148.4</v>
      </c>
      <c r="N749" s="493" t="n">
        <v>1821.6</v>
      </c>
      <c r="O749" s="493" t="n">
        <v>1069.2</v>
      </c>
      <c r="P749" s="493" t="n">
        <v>1606.5</v>
      </c>
      <c r="Q749" s="493" t="n">
        <v>1734</v>
      </c>
      <c r="R749" s="493" t="n">
        <v>1649.4</v>
      </c>
      <c r="S749" s="493" t="n">
        <v>1953.6</v>
      </c>
      <c r="T749" s="493" t="n">
        <v>2110.5</v>
      </c>
      <c r="U749" s="493" t="n">
        <v>977.8099999999999</v>
      </c>
      <c r="V749" s="493" t="n">
        <v>3561.9</v>
      </c>
      <c r="W749" s="493" t="n">
        <v>1067.4</v>
      </c>
      <c r="X749" s="493" t="n">
        <v>908.7</v>
      </c>
      <c r="Y749" s="493" t="n">
        <v>1092.6</v>
      </c>
      <c r="Z749" s="493" t="n">
        <v>1361.4</v>
      </c>
      <c r="AA749" s="493" t="n">
        <v>1033.2</v>
      </c>
      <c r="AB749" s="493" t="n">
        <v>967.5</v>
      </c>
      <c r="AC749" s="493" t="n">
        <v>1387.8</v>
      </c>
      <c r="AD749" s="493" t="n">
        <v>1029.6</v>
      </c>
      <c r="AE749" s="493" t="n">
        <v>1089.6</v>
      </c>
      <c r="AF749" s="493" t="n">
        <v>1070.4</v>
      </c>
      <c r="AG749" s="493" t="n">
        <v>3142.5</v>
      </c>
      <c r="AH749" s="493" t="n">
        <v>1951.2</v>
      </c>
      <c r="AI749" s="493" t="n">
        <v>1113.6</v>
      </c>
      <c r="AJ749" s="493" t="n">
        <v>1540.8</v>
      </c>
      <c r="AK749" s="493" t="n">
        <v>2835</v>
      </c>
      <c r="AL749" s="493" t="n">
        <v>2464.21</v>
      </c>
      <c r="AM749" s="493" t="n">
        <v>1170.3</v>
      </c>
      <c r="AN749" s="493" t="n">
        <v>704.4</v>
      </c>
      <c r="AO749" s="493" t="n">
        <v>1411.2</v>
      </c>
      <c r="AP749" s="493" t="n">
        <v>2260.5</v>
      </c>
      <c r="AQ749" s="493" t="n">
        <v>1344</v>
      </c>
      <c r="AR749" s="493" t="n">
        <v>1786.8</v>
      </c>
      <c r="AS749" s="493" t="n">
        <v>1143.9</v>
      </c>
      <c r="AT749" s="493" t="n">
        <v>2201.7</v>
      </c>
      <c r="AU749" s="493" t="n">
        <v>157.44</v>
      </c>
      <c r="AV749" s="493" t="n">
        <v>1984.2</v>
      </c>
      <c r="AW749" s="493" t="n">
        <v>1809.3</v>
      </c>
      <c r="AX749" s="493" t="n">
        <v>0</v>
      </c>
      <c r="AY749" s="493" t="n">
        <v>664.2</v>
      </c>
      <c r="AZ749" s="493" t="n">
        <v>3423.6</v>
      </c>
      <c r="BA749" s="493" t="n">
        <v>0</v>
      </c>
      <c r="BB749" s="493" t="n">
        <v>0</v>
      </c>
      <c r="BC749" s="493" t="n">
        <v>0</v>
      </c>
      <c r="BD749" s="493" t="n">
        <v>0</v>
      </c>
      <c r="BE749" s="493" t="n">
        <v>0</v>
      </c>
      <c r="BF749" s="493" t="n">
        <v>5514.3</v>
      </c>
      <c r="BG749" s="493" t="n">
        <v>19.8</v>
      </c>
      <c r="BH749" s="493" t="n">
        <v>0</v>
      </c>
      <c r="BI749" s="493" t="n">
        <v>104.7</v>
      </c>
      <c r="BJ749" s="493" t="n">
        <v>108.26</v>
      </c>
      <c r="BK749" s="493" t="n">
        <v>1910.7</v>
      </c>
      <c r="BL749" s="493" t="n">
        <v>1730.1</v>
      </c>
      <c r="BM749" s="493" t="n">
        <v>764.1</v>
      </c>
      <c r="BN749" s="493" t="n">
        <v>2069.55</v>
      </c>
      <c r="BO749" s="493" t="n">
        <v>1612.5</v>
      </c>
      <c r="BP749" s="493" t="n">
        <v>1571.58</v>
      </c>
      <c r="BQ749" s="493" t="n">
        <v>203.48</v>
      </c>
      <c r="BR749" s="493" t="n">
        <v>523.8</v>
      </c>
      <c r="BS749" s="493" t="n">
        <v>3042.9</v>
      </c>
      <c r="BT749" s="493" t="n">
        <v>760.88</v>
      </c>
      <c r="BU749" s="493" t="n">
        <v>195.6</v>
      </c>
      <c r="BV749" s="493" t="n">
        <v>1371.14</v>
      </c>
      <c r="BW749" s="493" t="n">
        <v>1772.8</v>
      </c>
    </row>
    <row r="750">
      <c r="A750" t="inlineStr">
        <is>
          <t>[C9C] ANGIOTENSIN-II 길항제 (단일)</t>
        </is>
      </c>
      <c r="B750" t="inlineStr">
        <is>
          <t>동광제약</t>
        </is>
      </c>
      <c r="C750" t="inlineStr">
        <is>
          <t>텔미스타</t>
        </is>
      </c>
      <c r="D750" t="inlineStr">
        <is>
          <t>동광제약</t>
        </is>
      </c>
      <c r="E750" t="inlineStr">
        <is>
          <t>telmisartan</t>
        </is>
      </c>
      <c r="F750" t="inlineStr">
        <is>
          <t>기타(치과의원, 치과병원 등)</t>
        </is>
      </c>
      <c r="G750" t="inlineStr">
        <is>
          <t>Generic</t>
        </is>
      </c>
      <c r="H750" s="493" t="n">
        <v>0</v>
      </c>
      <c r="I750" s="493" t="n">
        <v>0</v>
      </c>
      <c r="J750" s="493" t="n">
        <v>0</v>
      </c>
      <c r="K750" s="493" t="n">
        <v>0</v>
      </c>
      <c r="L750" s="493" t="n">
        <v>0</v>
      </c>
      <c r="M750" s="493" t="n">
        <v>0</v>
      </c>
      <c r="N750" s="493" t="n">
        <v>0</v>
      </c>
      <c r="O750" s="493" t="n">
        <v>0</v>
      </c>
      <c r="P750" s="493" t="n">
        <v>0</v>
      </c>
      <c r="Q750" s="493" t="n">
        <v>0</v>
      </c>
      <c r="R750" s="493" t="n">
        <v>0</v>
      </c>
      <c r="S750" s="493" t="n">
        <v>0</v>
      </c>
      <c r="T750" s="493" t="n">
        <v>0</v>
      </c>
      <c r="U750" s="493" t="n">
        <v>0</v>
      </c>
      <c r="V750" s="493" t="n">
        <v>0</v>
      </c>
      <c r="W750" s="493" t="n">
        <v>0</v>
      </c>
      <c r="X750" s="493" t="n">
        <v>25.7</v>
      </c>
      <c r="Y750" s="493" t="n">
        <v>79.34999999999999</v>
      </c>
      <c r="Z750" s="493" t="n">
        <v>55.7</v>
      </c>
      <c r="AA750" s="493" t="n">
        <v>0</v>
      </c>
      <c r="AB750" s="493" t="n">
        <v>0</v>
      </c>
      <c r="AC750" s="493" t="n">
        <v>0</v>
      </c>
      <c r="AD750" s="493" t="n">
        <v>0</v>
      </c>
      <c r="AE750" s="493" t="n">
        <v>0</v>
      </c>
      <c r="AF750" s="493" t="n">
        <v>0</v>
      </c>
      <c r="AG750" s="493" t="n">
        <v>0</v>
      </c>
      <c r="AH750" s="493" t="n">
        <v>0</v>
      </c>
      <c r="AI750" s="493" t="n">
        <v>0</v>
      </c>
      <c r="AJ750" s="493" t="n">
        <v>0</v>
      </c>
      <c r="AK750" s="493" t="n">
        <v>0</v>
      </c>
      <c r="AL750" s="493" t="n">
        <v>0</v>
      </c>
      <c r="AM750" s="493" t="n">
        <v>0</v>
      </c>
      <c r="AN750" s="493" t="n">
        <v>0</v>
      </c>
      <c r="AO750" s="493" t="n">
        <v>0</v>
      </c>
      <c r="AP750" s="493" t="n">
        <v>55.5</v>
      </c>
      <c r="AQ750" s="493" t="n">
        <v>0</v>
      </c>
      <c r="AR750" s="493" t="n">
        <v>86.38</v>
      </c>
      <c r="AS750" s="493" t="n">
        <v>0</v>
      </c>
      <c r="AT750" s="493" t="n">
        <v>0</v>
      </c>
      <c r="AU750" s="493" t="n">
        <v>0</v>
      </c>
      <c r="AV750" s="493" t="n">
        <v>0</v>
      </c>
      <c r="AW750" s="493" t="n">
        <v>418.5</v>
      </c>
      <c r="AX750" s="493" t="n">
        <v>0</v>
      </c>
      <c r="AY750" s="493" t="n">
        <v>0</v>
      </c>
      <c r="AZ750" s="493" t="n">
        <v>0</v>
      </c>
      <c r="BA750" s="493" t="n">
        <v>0</v>
      </c>
      <c r="BB750" s="493" t="n">
        <v>0</v>
      </c>
      <c r="BC750" s="493" t="n">
        <v>0</v>
      </c>
      <c r="BD750" s="493" t="n">
        <v>0</v>
      </c>
      <c r="BE750" s="493" t="n">
        <v>0</v>
      </c>
      <c r="BF750" s="493" t="n">
        <v>0</v>
      </c>
      <c r="BG750" s="493" t="n">
        <v>0</v>
      </c>
      <c r="BH750" s="493" t="n">
        <v>0</v>
      </c>
      <c r="BI750" s="493" t="n">
        <v>0</v>
      </c>
      <c r="BJ750" s="493" t="n">
        <v>0</v>
      </c>
      <c r="BK750" s="493" t="n">
        <v>0</v>
      </c>
      <c r="BL750" s="493" t="n">
        <v>0</v>
      </c>
      <c r="BM750" s="493" t="n">
        <v>0</v>
      </c>
      <c r="BN750" s="493" t="n">
        <v>0</v>
      </c>
      <c r="BO750" s="493" t="n">
        <v>0</v>
      </c>
      <c r="BP750" s="493" t="n">
        <v>0</v>
      </c>
      <c r="BQ750" s="493" t="n">
        <v>0</v>
      </c>
      <c r="BR750" s="493" t="n">
        <v>0</v>
      </c>
      <c r="BS750" s="493" t="n">
        <v>0</v>
      </c>
      <c r="BT750" s="493" t="n">
        <v>0</v>
      </c>
      <c r="BU750" s="493" t="n">
        <v>0</v>
      </c>
      <c r="BV750" s="493" t="n">
        <v>0</v>
      </c>
      <c r="BW750" s="493" t="n">
        <v>0</v>
      </c>
    </row>
    <row r="751">
      <c r="A751" t="inlineStr">
        <is>
          <t>[C9C] ANGIOTENSIN-II 길항제 (단일)</t>
        </is>
      </c>
      <c r="B751" t="inlineStr">
        <is>
          <t>동구 바이오</t>
        </is>
      </c>
      <c r="C751" t="inlineStr">
        <is>
          <t>칸데르탄</t>
        </is>
      </c>
      <c r="D751" t="inlineStr">
        <is>
          <t>동구 바이오</t>
        </is>
      </c>
      <c r="E751" t="inlineStr">
        <is>
          <t>candesartan cilexetil</t>
        </is>
      </c>
      <c r="F751" t="inlineStr">
        <is>
          <t>종합병원</t>
        </is>
      </c>
      <c r="G751" t="inlineStr">
        <is>
          <t>Generic</t>
        </is>
      </c>
      <c r="H751" s="493" t="n">
        <v>0</v>
      </c>
      <c r="I751" s="493" t="n">
        <v>0</v>
      </c>
      <c r="J751" s="493" t="n">
        <v>0</v>
      </c>
      <c r="K751" s="493" t="n">
        <v>0</v>
      </c>
      <c r="L751" s="493" t="n">
        <v>0</v>
      </c>
      <c r="M751" s="493" t="n">
        <v>0</v>
      </c>
      <c r="N751" s="493" t="n">
        <v>0</v>
      </c>
      <c r="O751" s="493" t="n">
        <v>0</v>
      </c>
      <c r="P751" s="493" t="n">
        <v>0</v>
      </c>
      <c r="Q751" s="493" t="n">
        <v>0</v>
      </c>
      <c r="R751" s="493" t="n">
        <v>0</v>
      </c>
      <c r="S751" s="493" t="n">
        <v>0</v>
      </c>
      <c r="T751" s="493" t="n">
        <v>0</v>
      </c>
      <c r="U751" s="493" t="n">
        <v>0</v>
      </c>
      <c r="V751" s="493" t="n">
        <v>0</v>
      </c>
      <c r="W751" s="493" t="n">
        <v>0</v>
      </c>
      <c r="X751" s="493" t="n">
        <v>0</v>
      </c>
      <c r="Y751" s="493" t="n">
        <v>56.21</v>
      </c>
      <c r="Z751" s="493" t="n">
        <v>0</v>
      </c>
      <c r="AA751" s="493" t="n">
        <v>0</v>
      </c>
      <c r="AB751" s="493" t="n">
        <v>1209.6</v>
      </c>
      <c r="AC751" s="493" t="n">
        <v>0</v>
      </c>
      <c r="AD751" s="493" t="n">
        <v>728.4</v>
      </c>
      <c r="AE751" s="493" t="n">
        <v>0</v>
      </c>
      <c r="AF751" s="493" t="n">
        <v>0</v>
      </c>
      <c r="AG751" s="493" t="n">
        <v>960</v>
      </c>
      <c r="AH751" s="493" t="n">
        <v>0</v>
      </c>
      <c r="AI751" s="493" t="n">
        <v>723.6</v>
      </c>
      <c r="AJ751" s="493" t="n">
        <v>0</v>
      </c>
      <c r="AK751" s="493" t="n">
        <v>2531.4</v>
      </c>
      <c r="AL751" s="493" t="n">
        <v>360.9</v>
      </c>
      <c r="AM751" s="493" t="n">
        <v>722.4</v>
      </c>
      <c r="AN751" s="493" t="n">
        <v>0</v>
      </c>
      <c r="AO751" s="493" t="n">
        <v>0</v>
      </c>
      <c r="AP751" s="493" t="n">
        <v>0</v>
      </c>
      <c r="AQ751" s="493" t="n">
        <v>0</v>
      </c>
      <c r="AR751" s="493" t="n">
        <v>1178.52</v>
      </c>
      <c r="AS751" s="493" t="n">
        <v>7614.54</v>
      </c>
      <c r="AT751" s="493" t="n">
        <v>5420.04</v>
      </c>
      <c r="AU751" s="493" t="n">
        <v>12718.39</v>
      </c>
      <c r="AV751" s="493" t="n">
        <v>6001.51</v>
      </c>
      <c r="AW751" s="493" t="n">
        <v>7943.33</v>
      </c>
      <c r="AX751" s="493" t="n">
        <v>3880.62</v>
      </c>
      <c r="AY751" s="493" t="n">
        <v>5827.84</v>
      </c>
      <c r="AZ751" s="493" t="n">
        <v>8273.9</v>
      </c>
      <c r="BA751" s="493" t="n">
        <v>6122.87</v>
      </c>
      <c r="BB751" s="493" t="n">
        <v>5559.36</v>
      </c>
      <c r="BC751" s="493" t="n">
        <v>4723.48</v>
      </c>
      <c r="BD751" s="493" t="n">
        <v>2915.25</v>
      </c>
      <c r="BE751" s="493" t="n">
        <v>6809.45</v>
      </c>
      <c r="BF751" s="493" t="n">
        <v>5346.03</v>
      </c>
      <c r="BG751" s="493" t="n">
        <v>7756.41</v>
      </c>
      <c r="BH751" s="493" t="n">
        <v>5078.31</v>
      </c>
      <c r="BI751" s="493" t="n">
        <v>5468.97</v>
      </c>
      <c r="BJ751" s="493" t="n">
        <v>0</v>
      </c>
      <c r="BK751" s="493" t="n">
        <v>0</v>
      </c>
      <c r="BL751" s="493" t="n">
        <v>0</v>
      </c>
      <c r="BM751" s="493" t="n">
        <v>0</v>
      </c>
      <c r="BN751" s="493" t="n">
        <v>0</v>
      </c>
      <c r="BO751" s="493" t="n">
        <v>0</v>
      </c>
      <c r="BP751" s="493" t="n">
        <v>0</v>
      </c>
      <c r="BQ751" s="493" t="n">
        <v>0</v>
      </c>
      <c r="BR751" s="493" t="n">
        <v>0</v>
      </c>
      <c r="BS751" s="493" t="n">
        <v>0</v>
      </c>
      <c r="BT751" s="493" t="n">
        <v>0</v>
      </c>
      <c r="BU751" s="493" t="n">
        <v>0</v>
      </c>
      <c r="BV751" s="493" t="n">
        <v>0</v>
      </c>
      <c r="BW751" s="493" t="n">
        <v>0</v>
      </c>
    </row>
    <row r="752">
      <c r="A752" t="inlineStr">
        <is>
          <t>[C9C] ANGIOTENSIN-II 길항제 (단일)</t>
        </is>
      </c>
      <c r="B752" t="inlineStr">
        <is>
          <t>동구 바이오</t>
        </is>
      </c>
      <c r="C752" t="inlineStr">
        <is>
          <t>칸데르탄</t>
        </is>
      </c>
      <c r="D752" t="inlineStr">
        <is>
          <t>동구 바이오</t>
        </is>
      </c>
      <c r="E752" t="inlineStr">
        <is>
          <t>candesartan cilexetil</t>
        </is>
      </c>
      <c r="F752" t="inlineStr">
        <is>
          <t>병원</t>
        </is>
      </c>
      <c r="G752" t="inlineStr">
        <is>
          <t>Generic</t>
        </is>
      </c>
      <c r="H752" s="493" t="n">
        <v>0</v>
      </c>
      <c r="I752" s="493" t="n">
        <v>0</v>
      </c>
      <c r="J752" s="493" t="n">
        <v>906</v>
      </c>
      <c r="K752" s="493" t="n">
        <v>0</v>
      </c>
      <c r="L752" s="493" t="n">
        <v>1337.1</v>
      </c>
      <c r="M752" s="493" t="n">
        <v>693.6</v>
      </c>
      <c r="N752" s="493" t="n">
        <v>661.5</v>
      </c>
      <c r="O752" s="493" t="n">
        <v>417</v>
      </c>
      <c r="P752" s="493" t="n">
        <v>325.2</v>
      </c>
      <c r="Q752" s="493" t="n">
        <v>744.6</v>
      </c>
      <c r="R752" s="493" t="n">
        <v>222.3</v>
      </c>
      <c r="S752" s="493" t="n">
        <v>1486.5</v>
      </c>
      <c r="T752" s="493" t="n">
        <v>778.8</v>
      </c>
      <c r="U752" s="493" t="n">
        <v>694.5</v>
      </c>
      <c r="V752" s="493" t="n">
        <v>1001.1</v>
      </c>
      <c r="W752" s="493" t="n">
        <v>2618.7</v>
      </c>
      <c r="X752" s="493" t="n">
        <v>986.1</v>
      </c>
      <c r="Y752" s="493" t="n">
        <v>1340.7</v>
      </c>
      <c r="Z752" s="493" t="n">
        <v>1692.64</v>
      </c>
      <c r="AA752" s="493" t="n">
        <v>1042.68</v>
      </c>
      <c r="AB752" s="493" t="n">
        <v>1101.28</v>
      </c>
      <c r="AC752" s="493" t="n">
        <v>505.2</v>
      </c>
      <c r="AD752" s="493" t="n">
        <v>1331.3</v>
      </c>
      <c r="AE752" s="493" t="n">
        <v>680.1900000000001</v>
      </c>
      <c r="AF752" s="493" t="n">
        <v>1058.32</v>
      </c>
      <c r="AG752" s="493" t="n">
        <v>593.75</v>
      </c>
      <c r="AH752" s="493" t="n">
        <v>1532.6</v>
      </c>
      <c r="AI752" s="493" t="n">
        <v>417.37</v>
      </c>
      <c r="AJ752" s="493" t="n">
        <v>1277.53</v>
      </c>
      <c r="AK752" s="493" t="n">
        <v>2055.03</v>
      </c>
      <c r="AL752" s="493" t="n">
        <v>1237.09</v>
      </c>
      <c r="AM752" s="493" t="n">
        <v>994.39</v>
      </c>
      <c r="AN752" s="493" t="n">
        <v>1931.73</v>
      </c>
      <c r="AO752" s="493" t="n">
        <v>1212.36</v>
      </c>
      <c r="AP752" s="493" t="n">
        <v>577.34</v>
      </c>
      <c r="AQ752" s="493" t="n">
        <v>628.02</v>
      </c>
      <c r="AR752" s="493" t="n">
        <v>1051.48</v>
      </c>
      <c r="AS752" s="493" t="n">
        <v>1532.64</v>
      </c>
      <c r="AT752" s="493" t="n">
        <v>2526.26</v>
      </c>
      <c r="AU752" s="493" t="n">
        <v>1803.54</v>
      </c>
      <c r="AV752" s="493" t="n">
        <v>2539.64</v>
      </c>
      <c r="AW752" s="493" t="n">
        <v>961.34</v>
      </c>
      <c r="AX752" s="493" t="n">
        <v>1264.54</v>
      </c>
      <c r="AY752" s="493" t="n">
        <v>1137.04</v>
      </c>
      <c r="AZ752" s="493" t="n">
        <v>1235.58</v>
      </c>
      <c r="BA752" s="493" t="n">
        <v>1412.2</v>
      </c>
      <c r="BB752" s="493" t="n">
        <v>832.88</v>
      </c>
      <c r="BC752" s="493" t="n">
        <v>896.8</v>
      </c>
      <c r="BD752" s="493" t="n">
        <v>936.22</v>
      </c>
      <c r="BE752" s="493" t="n">
        <v>934.8</v>
      </c>
      <c r="BF752" s="493" t="n">
        <v>2166.68</v>
      </c>
      <c r="BG752" s="493" t="n">
        <v>1142.2</v>
      </c>
      <c r="BH752" s="493" t="n">
        <v>858.3</v>
      </c>
      <c r="BI752" s="493" t="n">
        <v>2224.32</v>
      </c>
      <c r="BJ752" s="493" t="n">
        <v>1021.86</v>
      </c>
      <c r="BK752" s="493" t="n">
        <v>427.2</v>
      </c>
      <c r="BL752" s="493" t="n">
        <v>1008.3</v>
      </c>
      <c r="BM752" s="493" t="n">
        <v>1065.75</v>
      </c>
      <c r="BN752" s="493" t="n">
        <v>754.2</v>
      </c>
      <c r="BO752" s="493" t="n">
        <v>669</v>
      </c>
      <c r="BP752" s="493" t="n">
        <v>1698.45</v>
      </c>
      <c r="BQ752" s="493" t="n">
        <v>279.3</v>
      </c>
      <c r="BR752" s="493" t="n">
        <v>130.8</v>
      </c>
      <c r="BS752" s="493" t="n">
        <v>930.75</v>
      </c>
      <c r="BT752" s="493" t="n">
        <v>664.8</v>
      </c>
      <c r="BU752" s="493" t="n">
        <v>126</v>
      </c>
      <c r="BV752" s="493" t="n">
        <v>967.2</v>
      </c>
      <c r="BW752" s="493" t="n">
        <v>902.7</v>
      </c>
    </row>
    <row r="753">
      <c r="A753" t="inlineStr">
        <is>
          <t>[C9C] ANGIOTENSIN-II 길항제 (단일)</t>
        </is>
      </c>
      <c r="B753" t="inlineStr">
        <is>
          <t>동구 바이오</t>
        </is>
      </c>
      <c r="C753" t="inlineStr">
        <is>
          <t>칸데르탄</t>
        </is>
      </c>
      <c r="D753" t="inlineStr">
        <is>
          <t>동구 바이오</t>
        </is>
      </c>
      <c r="E753" t="inlineStr">
        <is>
          <t>candesartan cilexetil</t>
        </is>
      </c>
      <c r="F753" t="inlineStr">
        <is>
          <t>의원</t>
        </is>
      </c>
      <c r="G753" t="inlineStr">
        <is>
          <t>Generic</t>
        </is>
      </c>
      <c r="H753" s="493" t="n">
        <v>0</v>
      </c>
      <c r="I753" s="493" t="n">
        <v>0</v>
      </c>
      <c r="J753" s="493" t="n">
        <v>1516.41</v>
      </c>
      <c r="K753" s="493" t="n">
        <v>0</v>
      </c>
      <c r="L753" s="493" t="n">
        <v>1893</v>
      </c>
      <c r="M753" s="493" t="n">
        <v>3806.2</v>
      </c>
      <c r="N753" s="493" t="n">
        <v>1916.7</v>
      </c>
      <c r="O753" s="493" t="n">
        <v>1359.9</v>
      </c>
      <c r="P753" s="493" t="n">
        <v>2930.7</v>
      </c>
      <c r="Q753" s="493" t="n">
        <v>1066.65</v>
      </c>
      <c r="R753" s="493" t="n">
        <v>1908.5</v>
      </c>
      <c r="S753" s="493" t="n">
        <v>7648.34</v>
      </c>
      <c r="T753" s="493" t="n">
        <v>14337.02</v>
      </c>
      <c r="U753" s="493" t="n">
        <v>14158.06</v>
      </c>
      <c r="V753" s="493" t="n">
        <v>14527.1</v>
      </c>
      <c r="W753" s="493" t="n">
        <v>17352</v>
      </c>
      <c r="X753" s="493" t="n">
        <v>29561.91</v>
      </c>
      <c r="Y753" s="493" t="n">
        <v>26665.6</v>
      </c>
      <c r="Z753" s="493" t="n">
        <v>26005.97</v>
      </c>
      <c r="AA753" s="493" t="n">
        <v>19212.14</v>
      </c>
      <c r="AB753" s="493" t="n">
        <v>19551.02</v>
      </c>
      <c r="AC753" s="493" t="n">
        <v>14813.96</v>
      </c>
      <c r="AD753" s="493" t="n">
        <v>19317.72</v>
      </c>
      <c r="AE753" s="493" t="n">
        <v>17155.74</v>
      </c>
      <c r="AF753" s="493" t="n">
        <v>19741.22</v>
      </c>
      <c r="AG753" s="493" t="n">
        <v>17519.58</v>
      </c>
      <c r="AH753" s="493" t="n">
        <v>20709.74</v>
      </c>
      <c r="AI753" s="493" t="n">
        <v>16983.79</v>
      </c>
      <c r="AJ753" s="493" t="n">
        <v>30940.18</v>
      </c>
      <c r="AK753" s="493" t="n">
        <v>25210.52</v>
      </c>
      <c r="AL753" s="493" t="n">
        <v>27228.7</v>
      </c>
      <c r="AM753" s="493" t="n">
        <v>26864.27</v>
      </c>
      <c r="AN753" s="493" t="n">
        <v>41668.7</v>
      </c>
      <c r="AO753" s="493" t="n">
        <v>42695.4</v>
      </c>
      <c r="AP753" s="493" t="n">
        <v>44919.57</v>
      </c>
      <c r="AQ753" s="493" t="n">
        <v>40600.57</v>
      </c>
      <c r="AR753" s="493" t="n">
        <v>42241.8</v>
      </c>
      <c r="AS753" s="493" t="n">
        <v>45214.38</v>
      </c>
      <c r="AT753" s="493" t="n">
        <v>38989.58</v>
      </c>
      <c r="AU753" s="493" t="n">
        <v>44988.23</v>
      </c>
      <c r="AV753" s="493" t="n">
        <v>48154.8</v>
      </c>
      <c r="AW753" s="493" t="n">
        <v>40519.55</v>
      </c>
      <c r="AX753" s="493" t="n">
        <v>46120.3</v>
      </c>
      <c r="AY753" s="493" t="n">
        <v>48723.26</v>
      </c>
      <c r="AZ753" s="493" t="n">
        <v>51937.79</v>
      </c>
      <c r="BA753" s="493" t="n">
        <v>44527.45</v>
      </c>
      <c r="BB753" s="493" t="n">
        <v>26411.69</v>
      </c>
      <c r="BC753" s="493" t="n">
        <v>26732.4</v>
      </c>
      <c r="BD753" s="493" t="n">
        <v>29041.4</v>
      </c>
      <c r="BE753" s="493" t="n">
        <v>25610.75</v>
      </c>
      <c r="BF753" s="493" t="n">
        <v>30890.5</v>
      </c>
      <c r="BG753" s="493" t="n">
        <v>25094.33</v>
      </c>
      <c r="BH753" s="493" t="n">
        <v>29169.55</v>
      </c>
      <c r="BI753" s="493" t="n">
        <v>26406.7</v>
      </c>
      <c r="BJ753" s="493" t="n">
        <v>27021.78</v>
      </c>
      <c r="BK753" s="493" t="n">
        <v>23466.7</v>
      </c>
      <c r="BL753" s="493" t="n">
        <v>31332.25</v>
      </c>
      <c r="BM753" s="493" t="n">
        <v>24217.89</v>
      </c>
      <c r="BN753" s="493" t="n">
        <v>26876.53</v>
      </c>
      <c r="BO753" s="493" t="n">
        <v>26696.73</v>
      </c>
      <c r="BP753" s="493" t="n">
        <v>30700.31</v>
      </c>
      <c r="BQ753" s="493" t="n">
        <v>23305.89</v>
      </c>
      <c r="BR753" s="493" t="n">
        <v>28303.22</v>
      </c>
      <c r="BS753" s="493" t="n">
        <v>25794.37</v>
      </c>
      <c r="BT753" s="493" t="n">
        <v>27302.54</v>
      </c>
      <c r="BU753" s="493" t="n">
        <v>30269.05</v>
      </c>
      <c r="BV753" s="493" t="n">
        <v>42739.44</v>
      </c>
      <c r="BW753" s="493" t="n">
        <v>29930.37</v>
      </c>
    </row>
    <row r="754">
      <c r="A754" t="inlineStr">
        <is>
          <t>[C9C] ANGIOTENSIN-II 길항제 (단일)</t>
        </is>
      </c>
      <c r="B754" t="inlineStr">
        <is>
          <t>동구 바이오</t>
        </is>
      </c>
      <c r="C754" t="inlineStr">
        <is>
          <t>칸데르탄</t>
        </is>
      </c>
      <c r="D754" t="inlineStr">
        <is>
          <t>동구 바이오</t>
        </is>
      </c>
      <c r="E754" t="inlineStr">
        <is>
          <t>candesartan cilexetil</t>
        </is>
      </c>
      <c r="F754" t="inlineStr">
        <is>
          <t>보건소</t>
        </is>
      </c>
      <c r="G754" t="inlineStr">
        <is>
          <t>Generic</t>
        </is>
      </c>
      <c r="H754" s="493" t="n">
        <v>0</v>
      </c>
      <c r="I754" s="493" t="n">
        <v>0</v>
      </c>
      <c r="J754" s="493" t="n">
        <v>0</v>
      </c>
      <c r="K754" s="493" t="n">
        <v>0</v>
      </c>
      <c r="L754" s="493" t="n">
        <v>0</v>
      </c>
      <c r="M754" s="493" t="n">
        <v>0</v>
      </c>
      <c r="N754" s="493" t="n">
        <v>0</v>
      </c>
      <c r="O754" s="493" t="n">
        <v>0</v>
      </c>
      <c r="P754" s="493" t="n">
        <v>0</v>
      </c>
      <c r="Q754" s="493" t="n">
        <v>0</v>
      </c>
      <c r="R754" s="493" t="n">
        <v>0</v>
      </c>
      <c r="S754" s="493" t="n">
        <v>0</v>
      </c>
      <c r="T754" s="493" t="n">
        <v>0</v>
      </c>
      <c r="U754" s="493" t="n">
        <v>0</v>
      </c>
      <c r="V754" s="493" t="n">
        <v>0</v>
      </c>
      <c r="W754" s="493" t="n">
        <v>0</v>
      </c>
      <c r="X754" s="493" t="n">
        <v>0</v>
      </c>
      <c r="Y754" s="493" t="n">
        <v>0</v>
      </c>
      <c r="Z754" s="493" t="n">
        <v>0</v>
      </c>
      <c r="AA754" s="493" t="n">
        <v>0</v>
      </c>
      <c r="AB754" s="493" t="n">
        <v>0</v>
      </c>
      <c r="AC754" s="493" t="n">
        <v>0</v>
      </c>
      <c r="AD754" s="493" t="n">
        <v>57.3</v>
      </c>
      <c r="AE754" s="493" t="n">
        <v>0</v>
      </c>
      <c r="AF754" s="493" t="n">
        <v>74.25</v>
      </c>
      <c r="AG754" s="493" t="n">
        <v>0</v>
      </c>
      <c r="AH754" s="493" t="n">
        <v>0</v>
      </c>
      <c r="AI754" s="493" t="n">
        <v>70.65000000000001</v>
      </c>
      <c r="AJ754" s="493" t="n">
        <v>0</v>
      </c>
      <c r="AK754" s="493" t="n">
        <v>118.8</v>
      </c>
      <c r="AL754" s="493" t="n">
        <v>0</v>
      </c>
      <c r="AM754" s="493" t="n">
        <v>0</v>
      </c>
      <c r="AN754" s="493" t="n">
        <v>0</v>
      </c>
      <c r="AO754" s="493" t="n">
        <v>142.65</v>
      </c>
      <c r="AP754" s="493" t="n">
        <v>270</v>
      </c>
      <c r="AQ754" s="493" t="n">
        <v>113.2</v>
      </c>
      <c r="AR754" s="493" t="n">
        <v>0</v>
      </c>
      <c r="AS754" s="493" t="n">
        <v>0</v>
      </c>
      <c r="AT754" s="493" t="n">
        <v>0</v>
      </c>
      <c r="AU754" s="493" t="n">
        <v>0</v>
      </c>
      <c r="AV754" s="493" t="n">
        <v>0</v>
      </c>
      <c r="AW754" s="493" t="n">
        <v>0</v>
      </c>
      <c r="AX754" s="493" t="n">
        <v>0</v>
      </c>
      <c r="AY754" s="493" t="n">
        <v>0</v>
      </c>
      <c r="AZ754" s="493" t="n">
        <v>14471.1</v>
      </c>
      <c r="BA754" s="493" t="n">
        <v>0</v>
      </c>
      <c r="BB754" s="493" t="n">
        <v>3084.3</v>
      </c>
      <c r="BC754" s="493" t="n">
        <v>0</v>
      </c>
      <c r="BD754" s="493" t="n">
        <v>0</v>
      </c>
      <c r="BE754" s="493" t="n">
        <v>2331</v>
      </c>
      <c r="BF754" s="493" t="n">
        <v>1029.6</v>
      </c>
      <c r="BG754" s="493" t="n">
        <v>0</v>
      </c>
      <c r="BH754" s="493" t="n">
        <v>0</v>
      </c>
      <c r="BI754" s="493" t="n">
        <v>989.1</v>
      </c>
      <c r="BJ754" s="493" t="n">
        <v>0</v>
      </c>
      <c r="BK754" s="493" t="n">
        <v>0</v>
      </c>
      <c r="BL754" s="493" t="n">
        <v>1175.4</v>
      </c>
      <c r="BM754" s="493" t="n">
        <v>0</v>
      </c>
      <c r="BN754" s="493" t="n">
        <v>0</v>
      </c>
      <c r="BO754" s="493" t="n">
        <v>1074.6</v>
      </c>
      <c r="BP754" s="493" t="n">
        <v>1037.7</v>
      </c>
      <c r="BQ754" s="493" t="n">
        <v>0</v>
      </c>
      <c r="BR754" s="493" t="n">
        <v>0</v>
      </c>
      <c r="BS754" s="493" t="n">
        <v>1245.6</v>
      </c>
      <c r="BT754" s="493" t="n">
        <v>1047.6</v>
      </c>
      <c r="BU754" s="493" t="n">
        <v>2365.2</v>
      </c>
      <c r="BV754" s="493" t="n">
        <v>708</v>
      </c>
      <c r="BW754" s="493" t="n">
        <v>3112.2</v>
      </c>
    </row>
    <row r="755">
      <c r="A755" t="inlineStr">
        <is>
          <t>[C9C] ANGIOTENSIN-II 길항제 (단일)</t>
        </is>
      </c>
      <c r="B755" t="inlineStr">
        <is>
          <t>동구 바이오</t>
        </is>
      </c>
      <c r="C755" t="inlineStr">
        <is>
          <t>칸데르탄</t>
        </is>
      </c>
      <c r="D755" t="inlineStr">
        <is>
          <t>동구 바이오</t>
        </is>
      </c>
      <c r="E755" t="inlineStr">
        <is>
          <t>candesartan cilexetil</t>
        </is>
      </c>
      <c r="F755" t="inlineStr">
        <is>
          <t>기타(치과의원, 치과병원 등)</t>
        </is>
      </c>
      <c r="G755" t="inlineStr">
        <is>
          <t>Generic</t>
        </is>
      </c>
      <c r="H755" s="493" t="n">
        <v>0</v>
      </c>
      <c r="I755" s="493" t="n">
        <v>0</v>
      </c>
      <c r="J755" s="493" t="n">
        <v>0</v>
      </c>
      <c r="K755" s="493" t="n">
        <v>0</v>
      </c>
      <c r="L755" s="493" t="n">
        <v>0</v>
      </c>
      <c r="M755" s="493" t="n">
        <v>0</v>
      </c>
      <c r="N755" s="493" t="n">
        <v>0</v>
      </c>
      <c r="O755" s="493" t="n">
        <v>0</v>
      </c>
      <c r="P755" s="493" t="n">
        <v>0</v>
      </c>
      <c r="Q755" s="493" t="n">
        <v>0</v>
      </c>
      <c r="R755" s="493" t="n">
        <v>0</v>
      </c>
      <c r="S755" s="493" t="n">
        <v>0</v>
      </c>
      <c r="T755" s="493" t="n">
        <v>0</v>
      </c>
      <c r="U755" s="493" t="n">
        <v>0</v>
      </c>
      <c r="V755" s="493" t="n">
        <v>0</v>
      </c>
      <c r="W755" s="493" t="n">
        <v>0</v>
      </c>
      <c r="X755" s="493" t="n">
        <v>0</v>
      </c>
      <c r="Y755" s="493" t="n">
        <v>0</v>
      </c>
      <c r="Z755" s="493" t="n">
        <v>0</v>
      </c>
      <c r="AA755" s="493" t="n">
        <v>0</v>
      </c>
      <c r="AB755" s="493" t="n">
        <v>0</v>
      </c>
      <c r="AC755" s="493" t="n">
        <v>0</v>
      </c>
      <c r="AD755" s="493" t="n">
        <v>0</v>
      </c>
      <c r="AE755" s="493" t="n">
        <v>0</v>
      </c>
      <c r="AF755" s="493" t="n">
        <v>0</v>
      </c>
      <c r="AG755" s="493" t="n">
        <v>0</v>
      </c>
      <c r="AH755" s="493" t="n">
        <v>0</v>
      </c>
      <c r="AI755" s="493" t="n">
        <v>0</v>
      </c>
      <c r="AJ755" s="493" t="n">
        <v>0</v>
      </c>
      <c r="AK755" s="493" t="n">
        <v>0</v>
      </c>
      <c r="AL755" s="493" t="n">
        <v>0</v>
      </c>
      <c r="AM755" s="493" t="n">
        <v>0</v>
      </c>
      <c r="AN755" s="493" t="n">
        <v>0</v>
      </c>
      <c r="AO755" s="493" t="n">
        <v>0</v>
      </c>
      <c r="AP755" s="493" t="n">
        <v>0</v>
      </c>
      <c r="AQ755" s="493" t="n">
        <v>0</v>
      </c>
      <c r="AR755" s="493" t="n">
        <v>0</v>
      </c>
      <c r="AS755" s="493" t="n">
        <v>0</v>
      </c>
      <c r="AT755" s="493" t="n">
        <v>0</v>
      </c>
      <c r="AU755" s="493" t="n">
        <v>0</v>
      </c>
      <c r="AV755" s="493" t="n">
        <v>0</v>
      </c>
      <c r="AW755" s="493" t="n">
        <v>0</v>
      </c>
      <c r="AX755" s="493" t="n">
        <v>0</v>
      </c>
      <c r="AY755" s="493" t="n">
        <v>0</v>
      </c>
      <c r="AZ755" s="493" t="n">
        <v>0</v>
      </c>
      <c r="BA755" s="493" t="n">
        <v>0</v>
      </c>
      <c r="BB755" s="493" t="n">
        <v>0</v>
      </c>
      <c r="BC755" s="493" t="n">
        <v>0</v>
      </c>
      <c r="BD755" s="493" t="n">
        <v>0</v>
      </c>
      <c r="BE755" s="493" t="n">
        <v>0</v>
      </c>
      <c r="BF755" s="493" t="n">
        <v>0</v>
      </c>
      <c r="BG755" s="493" t="n">
        <v>0</v>
      </c>
      <c r="BH755" s="493" t="n">
        <v>0</v>
      </c>
      <c r="BI755" s="493" t="n">
        <v>0</v>
      </c>
      <c r="BJ755" s="493" t="n">
        <v>0</v>
      </c>
      <c r="BK755" s="493" t="n">
        <v>0</v>
      </c>
      <c r="BL755" s="493" t="n">
        <v>0</v>
      </c>
      <c r="BM755" s="493" t="n">
        <v>154</v>
      </c>
      <c r="BN755" s="493" t="n">
        <v>0</v>
      </c>
      <c r="BO755" s="493" t="n">
        <v>145.25</v>
      </c>
      <c r="BP755" s="493" t="n">
        <v>0</v>
      </c>
      <c r="BQ755" s="493" t="n">
        <v>0</v>
      </c>
      <c r="BR755" s="493" t="n">
        <v>0</v>
      </c>
      <c r="BS755" s="493" t="n">
        <v>0</v>
      </c>
      <c r="BT755" s="493" t="n">
        <v>0</v>
      </c>
      <c r="BU755" s="493" t="n">
        <v>0</v>
      </c>
      <c r="BV755" s="493" t="n">
        <v>0</v>
      </c>
      <c r="BW755" s="493" t="n">
        <v>0</v>
      </c>
    </row>
    <row r="756">
      <c r="A756" t="inlineStr">
        <is>
          <t>[C9C] ANGIOTENSIN-II 길항제 (단일)</t>
        </is>
      </c>
      <c r="B756" t="inlineStr">
        <is>
          <t>동구 바이오</t>
        </is>
      </c>
      <c r="C756" t="inlineStr">
        <is>
          <t>프로자탄</t>
        </is>
      </c>
      <c r="D756" t="inlineStr">
        <is>
          <t>동구 바이오</t>
        </is>
      </c>
      <c r="E756" t="inlineStr">
        <is>
          <t>losartan potassium</t>
        </is>
      </c>
      <c r="F756" t="inlineStr">
        <is>
          <t>종합병원</t>
        </is>
      </c>
      <c r="G756" t="inlineStr">
        <is>
          <t>Generic</t>
        </is>
      </c>
      <c r="H756" s="493" t="n">
        <v>1847.76</v>
      </c>
      <c r="I756" s="493" t="n">
        <v>1574.85</v>
      </c>
      <c r="J756" s="493" t="n">
        <v>2533.99</v>
      </c>
      <c r="K756" s="493" t="n">
        <v>1384</v>
      </c>
      <c r="L756" s="493" t="n">
        <v>2143.05</v>
      </c>
      <c r="M756" s="493" t="n">
        <v>952</v>
      </c>
      <c r="N756" s="493" t="n">
        <v>1305.92</v>
      </c>
      <c r="O756" s="493" t="n">
        <v>711.9</v>
      </c>
      <c r="P756" s="493" t="n">
        <v>1091.09</v>
      </c>
      <c r="Q756" s="493" t="n">
        <v>1020.6</v>
      </c>
      <c r="R756" s="493" t="n">
        <v>1545.3</v>
      </c>
      <c r="S756" s="493" t="n">
        <v>434.4</v>
      </c>
      <c r="T756" s="493" t="n">
        <v>0</v>
      </c>
      <c r="U756" s="493" t="n">
        <v>94.5</v>
      </c>
      <c r="V756" s="493" t="n">
        <v>0</v>
      </c>
      <c r="W756" s="493" t="n">
        <v>0</v>
      </c>
      <c r="X756" s="493" t="n">
        <v>0</v>
      </c>
      <c r="Y756" s="493" t="n">
        <v>0</v>
      </c>
      <c r="Z756" s="493" t="n">
        <v>0</v>
      </c>
      <c r="AA756" s="493" t="n">
        <v>0</v>
      </c>
      <c r="AB756" s="493" t="n">
        <v>0</v>
      </c>
      <c r="AC756" s="493" t="n">
        <v>0</v>
      </c>
      <c r="AD756" s="493" t="n">
        <v>0</v>
      </c>
      <c r="AE756" s="493" t="n">
        <v>0</v>
      </c>
      <c r="AF756" s="493" t="n">
        <v>0</v>
      </c>
      <c r="AG756" s="493" t="n">
        <v>0</v>
      </c>
      <c r="AH756" s="493" t="n">
        <v>0</v>
      </c>
      <c r="AI756" s="493" t="n">
        <v>0</v>
      </c>
      <c r="AJ756" s="493" t="n">
        <v>0</v>
      </c>
      <c r="AK756" s="493" t="n">
        <v>0</v>
      </c>
      <c r="AL756" s="493" t="n">
        <v>0</v>
      </c>
      <c r="AM756" s="493" t="n">
        <v>0</v>
      </c>
      <c r="AN756" s="493" t="n">
        <v>0</v>
      </c>
      <c r="AO756" s="493" t="n">
        <v>0</v>
      </c>
      <c r="AP756" s="493" t="n">
        <v>0</v>
      </c>
      <c r="AQ756" s="493" t="n">
        <v>0</v>
      </c>
      <c r="AR756" s="493" t="n">
        <v>0</v>
      </c>
      <c r="AS756" s="493" t="n">
        <v>0</v>
      </c>
      <c r="AT756" s="493" t="n">
        <v>0</v>
      </c>
      <c r="AU756" s="493" t="n">
        <v>0</v>
      </c>
      <c r="AV756" s="493" t="n">
        <v>0</v>
      </c>
      <c r="AW756" s="493" t="n">
        <v>0</v>
      </c>
      <c r="AX756" s="493" t="n">
        <v>0</v>
      </c>
      <c r="AY756" s="493" t="n">
        <v>0</v>
      </c>
      <c r="AZ756" s="493" t="n">
        <v>0</v>
      </c>
      <c r="BA756" s="493" t="n">
        <v>0</v>
      </c>
      <c r="BB756" s="493" t="n">
        <v>0</v>
      </c>
      <c r="BC756" s="493" t="n">
        <v>0</v>
      </c>
      <c r="BD756" s="493" t="n">
        <v>0</v>
      </c>
      <c r="BE756" s="493" t="n">
        <v>0</v>
      </c>
      <c r="BF756" s="493" t="n">
        <v>0</v>
      </c>
      <c r="BG756" s="493" t="n">
        <v>0</v>
      </c>
      <c r="BH756" s="493" t="n">
        <v>0</v>
      </c>
      <c r="BI756" s="493" t="n">
        <v>0</v>
      </c>
      <c r="BJ756" s="493" t="n">
        <v>0</v>
      </c>
      <c r="BK756" s="493" t="n">
        <v>0</v>
      </c>
      <c r="BL756" s="493" t="n">
        <v>0</v>
      </c>
      <c r="BM756" s="493" t="n">
        <v>0</v>
      </c>
      <c r="BN756" s="493" t="n">
        <v>0</v>
      </c>
      <c r="BO756" s="493" t="n">
        <v>0</v>
      </c>
      <c r="BP756" s="493" t="n">
        <v>0</v>
      </c>
      <c r="BQ756" s="493" t="n">
        <v>0</v>
      </c>
      <c r="BR756" s="493" t="n">
        <v>0</v>
      </c>
      <c r="BS756" s="493" t="n">
        <v>0</v>
      </c>
      <c r="BT756" s="493" t="n">
        <v>0</v>
      </c>
      <c r="BU756" s="493" t="n">
        <v>0</v>
      </c>
      <c r="BV756" s="493" t="n">
        <v>0</v>
      </c>
      <c r="BW756" s="493" t="n">
        <v>0</v>
      </c>
    </row>
    <row r="757">
      <c r="A757" t="inlineStr">
        <is>
          <t>[C9C] ANGIOTENSIN-II 길항제 (단일)</t>
        </is>
      </c>
      <c r="B757" t="inlineStr">
        <is>
          <t>동구 바이오</t>
        </is>
      </c>
      <c r="C757" t="inlineStr">
        <is>
          <t>프로자탄</t>
        </is>
      </c>
      <c r="D757" t="inlineStr">
        <is>
          <t>동구 바이오</t>
        </is>
      </c>
      <c r="E757" t="inlineStr">
        <is>
          <t>losartan potassium</t>
        </is>
      </c>
      <c r="F757" t="inlineStr">
        <is>
          <t>병원</t>
        </is>
      </c>
      <c r="G757" t="inlineStr">
        <is>
          <t>Generic</t>
        </is>
      </c>
      <c r="H757" s="493" t="n">
        <v>47.1</v>
      </c>
      <c r="I757" s="493" t="n">
        <v>55.65</v>
      </c>
      <c r="J757" s="493" t="n">
        <v>0</v>
      </c>
      <c r="K757" s="493" t="n">
        <v>152.79</v>
      </c>
      <c r="L757" s="493" t="n">
        <v>11.94</v>
      </c>
      <c r="M757" s="493" t="n">
        <v>0</v>
      </c>
      <c r="N757" s="493" t="n">
        <v>58.35</v>
      </c>
      <c r="O757" s="493" t="n">
        <v>238.2</v>
      </c>
      <c r="P757" s="493" t="n">
        <v>598.8</v>
      </c>
      <c r="Q757" s="493" t="n">
        <v>359.4</v>
      </c>
      <c r="R757" s="493" t="n">
        <v>0</v>
      </c>
      <c r="S757" s="493" t="n">
        <v>0</v>
      </c>
      <c r="T757" s="493" t="n">
        <v>0</v>
      </c>
      <c r="U757" s="493" t="n">
        <v>0</v>
      </c>
      <c r="V757" s="493" t="n">
        <v>0</v>
      </c>
      <c r="W757" s="493" t="n">
        <v>0</v>
      </c>
      <c r="X757" s="493" t="n">
        <v>0</v>
      </c>
      <c r="Y757" s="493" t="n">
        <v>0</v>
      </c>
      <c r="Z757" s="493" t="n">
        <v>0</v>
      </c>
      <c r="AA757" s="493" t="n">
        <v>0</v>
      </c>
      <c r="AB757" s="493" t="n">
        <v>0</v>
      </c>
      <c r="AC757" s="493" t="n">
        <v>0</v>
      </c>
      <c r="AD757" s="493" t="n">
        <v>0</v>
      </c>
      <c r="AE757" s="493" t="n">
        <v>0</v>
      </c>
      <c r="AF757" s="493" t="n">
        <v>0</v>
      </c>
      <c r="AG757" s="493" t="n">
        <v>0</v>
      </c>
      <c r="AH757" s="493" t="n">
        <v>0</v>
      </c>
      <c r="AI757" s="493" t="n">
        <v>0</v>
      </c>
      <c r="AJ757" s="493" t="n">
        <v>0</v>
      </c>
      <c r="AK757" s="493" t="n">
        <v>0</v>
      </c>
      <c r="AL757" s="493" t="n">
        <v>0</v>
      </c>
      <c r="AM757" s="493" t="n">
        <v>0</v>
      </c>
      <c r="AN757" s="493" t="n">
        <v>0</v>
      </c>
      <c r="AO757" s="493" t="n">
        <v>0</v>
      </c>
      <c r="AP757" s="493" t="n">
        <v>0</v>
      </c>
      <c r="AQ757" s="493" t="n">
        <v>0</v>
      </c>
      <c r="AR757" s="493" t="n">
        <v>0</v>
      </c>
      <c r="AS757" s="493" t="n">
        <v>0</v>
      </c>
      <c r="AT757" s="493" t="n">
        <v>0</v>
      </c>
      <c r="AU757" s="493" t="n">
        <v>0</v>
      </c>
      <c r="AV757" s="493" t="n">
        <v>0</v>
      </c>
      <c r="AW757" s="493" t="n">
        <v>0</v>
      </c>
      <c r="AX757" s="493" t="n">
        <v>0</v>
      </c>
      <c r="AY757" s="493" t="n">
        <v>0</v>
      </c>
      <c r="AZ757" s="493" t="n">
        <v>0</v>
      </c>
      <c r="BA757" s="493" t="n">
        <v>0</v>
      </c>
      <c r="BB757" s="493" t="n">
        <v>0</v>
      </c>
      <c r="BC757" s="493" t="n">
        <v>0</v>
      </c>
      <c r="BD757" s="493" t="n">
        <v>0</v>
      </c>
      <c r="BE757" s="493" t="n">
        <v>0</v>
      </c>
      <c r="BF757" s="493" t="n">
        <v>0</v>
      </c>
      <c r="BG757" s="493" t="n">
        <v>0</v>
      </c>
      <c r="BH757" s="493" t="n">
        <v>0</v>
      </c>
      <c r="BI757" s="493" t="n">
        <v>0</v>
      </c>
      <c r="BJ757" s="493" t="n">
        <v>0</v>
      </c>
      <c r="BK757" s="493" t="n">
        <v>0</v>
      </c>
      <c r="BL757" s="493" t="n">
        <v>0</v>
      </c>
      <c r="BM757" s="493" t="n">
        <v>0</v>
      </c>
      <c r="BN757" s="493" t="n">
        <v>0</v>
      </c>
      <c r="BO757" s="493" t="n">
        <v>0</v>
      </c>
      <c r="BP757" s="493" t="n">
        <v>0</v>
      </c>
      <c r="BQ757" s="493" t="n">
        <v>0</v>
      </c>
      <c r="BR757" s="493" t="n">
        <v>0</v>
      </c>
      <c r="BS757" s="493" t="n">
        <v>0</v>
      </c>
      <c r="BT757" s="493" t="n">
        <v>0</v>
      </c>
      <c r="BU757" s="493" t="n">
        <v>0</v>
      </c>
      <c r="BV757" s="493" t="n">
        <v>0</v>
      </c>
      <c r="BW757" s="493" t="n">
        <v>256.27</v>
      </c>
    </row>
    <row r="758">
      <c r="A758" t="inlineStr">
        <is>
          <t>[C9C] ANGIOTENSIN-II 길항제 (단일)</t>
        </is>
      </c>
      <c r="B758" t="inlineStr">
        <is>
          <t>동구 바이오</t>
        </is>
      </c>
      <c r="C758" t="inlineStr">
        <is>
          <t>프로자탄</t>
        </is>
      </c>
      <c r="D758" t="inlineStr">
        <is>
          <t>동구 바이오</t>
        </is>
      </c>
      <c r="E758" t="inlineStr">
        <is>
          <t>losartan potassium</t>
        </is>
      </c>
      <c r="F758" t="inlineStr">
        <is>
          <t>의원</t>
        </is>
      </c>
      <c r="G758" t="inlineStr">
        <is>
          <t>Generic</t>
        </is>
      </c>
      <c r="H758" s="493" t="n">
        <v>35594.56</v>
      </c>
      <c r="I758" s="493" t="n">
        <v>28224.48</v>
      </c>
      <c r="J758" s="493" t="n">
        <v>36283.29</v>
      </c>
      <c r="K758" s="493" t="n">
        <v>29297.93</v>
      </c>
      <c r="L758" s="493" t="n">
        <v>31552.62</v>
      </c>
      <c r="M758" s="493" t="n">
        <v>27361.64</v>
      </c>
      <c r="N758" s="493" t="n">
        <v>31602.88</v>
      </c>
      <c r="O758" s="493" t="n">
        <v>31226.98</v>
      </c>
      <c r="P758" s="493" t="n">
        <v>28779.81</v>
      </c>
      <c r="Q758" s="493" t="n">
        <v>32172.77</v>
      </c>
      <c r="R758" s="493" t="n">
        <v>23999.3</v>
      </c>
      <c r="S758" s="493" t="n">
        <v>7974</v>
      </c>
      <c r="T758" s="493" t="n">
        <v>4035.8</v>
      </c>
      <c r="U758" s="493" t="n">
        <v>4740.5</v>
      </c>
      <c r="V758" s="493" t="n">
        <v>2777.5</v>
      </c>
      <c r="W758" s="493" t="n">
        <v>0</v>
      </c>
      <c r="X758" s="493" t="n">
        <v>3419.4</v>
      </c>
      <c r="Y758" s="493" t="n">
        <v>0</v>
      </c>
      <c r="Z758" s="493" t="n">
        <v>0</v>
      </c>
      <c r="AA758" s="493" t="n">
        <v>3083.9</v>
      </c>
      <c r="AB758" s="493" t="n">
        <v>0</v>
      </c>
      <c r="AC758" s="493" t="n">
        <v>2619.86</v>
      </c>
      <c r="AD758" s="493" t="n">
        <v>2571</v>
      </c>
      <c r="AE758" s="493" t="n">
        <v>0</v>
      </c>
      <c r="AF758" s="493" t="n">
        <v>0</v>
      </c>
      <c r="AG758" s="493" t="n">
        <v>4201.2</v>
      </c>
      <c r="AH758" s="493" t="n">
        <v>0</v>
      </c>
      <c r="AI758" s="493" t="n">
        <v>0</v>
      </c>
      <c r="AJ758" s="493" t="n">
        <v>0</v>
      </c>
      <c r="AK758" s="493" t="n">
        <v>0</v>
      </c>
      <c r="AL758" s="493" t="n">
        <v>0</v>
      </c>
      <c r="AM758" s="493" t="n">
        <v>3096</v>
      </c>
      <c r="AN758" s="493" t="n">
        <v>7171</v>
      </c>
      <c r="AO758" s="493" t="n">
        <v>4613.3</v>
      </c>
      <c r="AP758" s="493" t="n">
        <v>6438.1</v>
      </c>
      <c r="AQ758" s="493" t="n">
        <v>2851.3</v>
      </c>
      <c r="AR758" s="493" t="n">
        <v>5910.7</v>
      </c>
      <c r="AS758" s="493" t="n">
        <v>7329.6</v>
      </c>
      <c r="AT758" s="493" t="n">
        <v>4389.2</v>
      </c>
      <c r="AU758" s="493" t="n">
        <v>9275.799999999999</v>
      </c>
      <c r="AV758" s="493" t="n">
        <v>10331.8</v>
      </c>
      <c r="AW758" s="493" t="n">
        <v>12936.5</v>
      </c>
      <c r="AX758" s="493" t="n">
        <v>16907</v>
      </c>
      <c r="AY758" s="493" t="n">
        <v>18824.77</v>
      </c>
      <c r="AZ758" s="493" t="n">
        <v>17019.4</v>
      </c>
      <c r="BA758" s="493" t="n">
        <v>19923.39</v>
      </c>
      <c r="BB758" s="493" t="n">
        <v>20032.36</v>
      </c>
      <c r="BC758" s="493" t="n">
        <v>32694.3</v>
      </c>
      <c r="BD758" s="493" t="n">
        <v>26232.61</v>
      </c>
      <c r="BE758" s="493" t="n">
        <v>22074.04</v>
      </c>
      <c r="BF758" s="493" t="n">
        <v>25731.09</v>
      </c>
      <c r="BG758" s="493" t="n">
        <v>27416.77</v>
      </c>
      <c r="BH758" s="493" t="n">
        <v>25306.88</v>
      </c>
      <c r="BI758" s="493" t="n">
        <v>24738.24</v>
      </c>
      <c r="BJ758" s="493" t="n">
        <v>29900.74</v>
      </c>
      <c r="BK758" s="493" t="n">
        <v>24389.37</v>
      </c>
      <c r="BL758" s="493" t="n">
        <v>30225.16</v>
      </c>
      <c r="BM758" s="493" t="n">
        <v>26087.76</v>
      </c>
      <c r="BN758" s="493" t="n">
        <v>27807.76</v>
      </c>
      <c r="BO758" s="493" t="n">
        <v>28073.66</v>
      </c>
      <c r="BP758" s="493" t="n">
        <v>29146</v>
      </c>
      <c r="BQ758" s="493" t="n">
        <v>24174.35</v>
      </c>
      <c r="BR758" s="493" t="n">
        <v>28669.08</v>
      </c>
      <c r="BS758" s="493" t="n">
        <v>29139.4</v>
      </c>
      <c r="BT758" s="493" t="n">
        <v>25802.75</v>
      </c>
      <c r="BU758" s="493" t="n">
        <v>30998.68</v>
      </c>
      <c r="BV758" s="493" t="n">
        <v>33879.25</v>
      </c>
      <c r="BW758" s="493" t="n">
        <v>31520.17</v>
      </c>
    </row>
    <row r="759">
      <c r="A759" t="inlineStr">
        <is>
          <t>[C9C] ANGIOTENSIN-II 길항제 (단일)</t>
        </is>
      </c>
      <c r="B759" t="inlineStr">
        <is>
          <t>동구 바이오</t>
        </is>
      </c>
      <c r="C759" t="inlineStr">
        <is>
          <t>프로자탄</t>
        </is>
      </c>
      <c r="D759" t="inlineStr">
        <is>
          <t>동구 바이오</t>
        </is>
      </c>
      <c r="E759" t="inlineStr">
        <is>
          <t>losartan potassium</t>
        </is>
      </c>
      <c r="F759" t="inlineStr">
        <is>
          <t>보건소</t>
        </is>
      </c>
      <c r="G759" t="inlineStr">
        <is>
          <t>Generic</t>
        </is>
      </c>
      <c r="H759" s="493" t="n">
        <v>99.3</v>
      </c>
      <c r="I759" s="493" t="n">
        <v>158.1</v>
      </c>
      <c r="J759" s="493" t="n">
        <v>90.59999999999999</v>
      </c>
      <c r="K759" s="493" t="n">
        <v>136.5</v>
      </c>
      <c r="L759" s="493" t="n">
        <v>14.1</v>
      </c>
      <c r="M759" s="493" t="n">
        <v>143.4</v>
      </c>
      <c r="N759" s="493" t="n">
        <v>213</v>
      </c>
      <c r="O759" s="493" t="n">
        <v>12.9</v>
      </c>
      <c r="P759" s="493" t="n">
        <v>0</v>
      </c>
      <c r="Q759" s="493" t="n">
        <v>0</v>
      </c>
      <c r="R759" s="493" t="n">
        <v>0</v>
      </c>
      <c r="S759" s="493" t="n">
        <v>0</v>
      </c>
      <c r="T759" s="493" t="n">
        <v>0</v>
      </c>
      <c r="U759" s="493" t="n">
        <v>0</v>
      </c>
      <c r="V759" s="493" t="n">
        <v>0</v>
      </c>
      <c r="W759" s="493" t="n">
        <v>0</v>
      </c>
      <c r="X759" s="493" t="n">
        <v>0</v>
      </c>
      <c r="Y759" s="493" t="n">
        <v>0</v>
      </c>
      <c r="Z759" s="493" t="n">
        <v>0</v>
      </c>
      <c r="AA759" s="493" t="n">
        <v>0</v>
      </c>
      <c r="AB759" s="493" t="n">
        <v>0</v>
      </c>
      <c r="AC759" s="493" t="n">
        <v>0</v>
      </c>
      <c r="AD759" s="493" t="n">
        <v>0</v>
      </c>
      <c r="AE759" s="493" t="n">
        <v>0</v>
      </c>
      <c r="AF759" s="493" t="n">
        <v>0</v>
      </c>
      <c r="AG759" s="493" t="n">
        <v>0</v>
      </c>
      <c r="AH759" s="493" t="n">
        <v>0</v>
      </c>
      <c r="AI759" s="493" t="n">
        <v>0</v>
      </c>
      <c r="AJ759" s="493" t="n">
        <v>0</v>
      </c>
      <c r="AK759" s="493" t="n">
        <v>0</v>
      </c>
      <c r="AL759" s="493" t="n">
        <v>0</v>
      </c>
      <c r="AM759" s="493" t="n">
        <v>0</v>
      </c>
      <c r="AN759" s="493" t="n">
        <v>0</v>
      </c>
      <c r="AO759" s="493" t="n">
        <v>0</v>
      </c>
      <c r="AP759" s="493" t="n">
        <v>0</v>
      </c>
      <c r="AQ759" s="493" t="n">
        <v>0</v>
      </c>
      <c r="AR759" s="493" t="n">
        <v>0</v>
      </c>
      <c r="AS759" s="493" t="n">
        <v>0</v>
      </c>
      <c r="AT759" s="493" t="n">
        <v>0</v>
      </c>
      <c r="AU759" s="493" t="n">
        <v>0</v>
      </c>
      <c r="AV759" s="493" t="n">
        <v>0</v>
      </c>
      <c r="AW759" s="493" t="n">
        <v>0</v>
      </c>
      <c r="AX759" s="493" t="n">
        <v>0</v>
      </c>
      <c r="AY759" s="493" t="n">
        <v>0</v>
      </c>
      <c r="AZ759" s="493" t="n">
        <v>0</v>
      </c>
      <c r="BA759" s="493" t="n">
        <v>0</v>
      </c>
      <c r="BB759" s="493" t="n">
        <v>0</v>
      </c>
      <c r="BC759" s="493" t="n">
        <v>0</v>
      </c>
      <c r="BD759" s="493" t="n">
        <v>0</v>
      </c>
      <c r="BE759" s="493" t="n">
        <v>0</v>
      </c>
      <c r="BF759" s="493" t="n">
        <v>0</v>
      </c>
      <c r="BG759" s="493" t="n">
        <v>0</v>
      </c>
      <c r="BH759" s="493" t="n">
        <v>0</v>
      </c>
      <c r="BI759" s="493" t="n">
        <v>0</v>
      </c>
      <c r="BJ759" s="493" t="n">
        <v>0</v>
      </c>
      <c r="BK759" s="493" t="n">
        <v>0</v>
      </c>
      <c r="BL759" s="493" t="n">
        <v>0</v>
      </c>
      <c r="BM759" s="493" t="n">
        <v>0</v>
      </c>
      <c r="BN759" s="493" t="n">
        <v>0</v>
      </c>
      <c r="BO759" s="493" t="n">
        <v>0</v>
      </c>
      <c r="BP759" s="493" t="n">
        <v>0</v>
      </c>
      <c r="BQ759" s="493" t="n">
        <v>0</v>
      </c>
      <c r="BR759" s="493" t="n">
        <v>0</v>
      </c>
      <c r="BS759" s="493" t="n">
        <v>0</v>
      </c>
      <c r="BT759" s="493" t="n">
        <v>0</v>
      </c>
      <c r="BU759" s="493" t="n">
        <v>0</v>
      </c>
      <c r="BV759" s="493" t="n">
        <v>0</v>
      </c>
      <c r="BW759" s="493" t="n">
        <v>0</v>
      </c>
    </row>
    <row r="760">
      <c r="A760" t="inlineStr">
        <is>
          <t>[C9C] ANGIOTENSIN-II 길항제 (단일)</t>
        </is>
      </c>
      <c r="B760" t="inlineStr">
        <is>
          <t>동국제약</t>
        </is>
      </c>
      <c r="C760" t="inlineStr">
        <is>
          <t>올메론</t>
        </is>
      </c>
      <c r="D760" t="inlineStr">
        <is>
          <t>동국제약</t>
        </is>
      </c>
      <c r="E760" t="inlineStr">
        <is>
          <t>olmesartan medoxomil</t>
        </is>
      </c>
      <c r="F760" t="inlineStr">
        <is>
          <t>상급종합병원</t>
        </is>
      </c>
      <c r="G760" t="inlineStr">
        <is>
          <t>Generic</t>
        </is>
      </c>
      <c r="H760" s="493" t="n">
        <v>0</v>
      </c>
      <c r="I760" s="493" t="n">
        <v>0</v>
      </c>
      <c r="J760" s="493" t="n">
        <v>0</v>
      </c>
      <c r="K760" s="493" t="n">
        <v>0</v>
      </c>
      <c r="L760" s="493" t="n">
        <v>0</v>
      </c>
      <c r="M760" s="493" t="n">
        <v>0</v>
      </c>
      <c r="N760" s="493" t="n">
        <v>0</v>
      </c>
      <c r="O760" s="493" t="n">
        <v>0</v>
      </c>
      <c r="P760" s="493" t="n">
        <v>0</v>
      </c>
      <c r="Q760" s="493" t="n">
        <v>0</v>
      </c>
      <c r="R760" s="493" t="n">
        <v>0</v>
      </c>
      <c r="S760" s="493" t="n">
        <v>0</v>
      </c>
      <c r="T760" s="493" t="n">
        <v>0</v>
      </c>
      <c r="U760" s="493" t="n">
        <v>0</v>
      </c>
      <c r="V760" s="493" t="n">
        <v>0</v>
      </c>
      <c r="W760" s="493" t="n">
        <v>0</v>
      </c>
      <c r="X760" s="493" t="n">
        <v>0</v>
      </c>
      <c r="Y760" s="493" t="n">
        <v>0</v>
      </c>
      <c r="Z760" s="493" t="n">
        <v>0</v>
      </c>
      <c r="AA760" s="493" t="n">
        <v>0</v>
      </c>
      <c r="AB760" s="493" t="n">
        <v>0</v>
      </c>
      <c r="AC760" s="493" t="n">
        <v>0</v>
      </c>
      <c r="AD760" s="493" t="n">
        <v>0</v>
      </c>
      <c r="AE760" s="493" t="n">
        <v>0</v>
      </c>
      <c r="AF760" s="493" t="n">
        <v>0</v>
      </c>
      <c r="AG760" s="493" t="n">
        <v>1834.56</v>
      </c>
      <c r="AH760" s="493" t="n">
        <v>0</v>
      </c>
      <c r="AI760" s="493" t="n">
        <v>0</v>
      </c>
      <c r="AJ760" s="493" t="n">
        <v>0</v>
      </c>
      <c r="AK760" s="493" t="n">
        <v>1411.2</v>
      </c>
      <c r="AL760" s="493" t="n">
        <v>0</v>
      </c>
      <c r="AM760" s="493" t="n">
        <v>0</v>
      </c>
      <c r="AN760" s="493" t="n">
        <v>0</v>
      </c>
      <c r="AO760" s="493" t="n">
        <v>0</v>
      </c>
      <c r="AP760" s="493" t="n">
        <v>0</v>
      </c>
      <c r="AQ760" s="493" t="n">
        <v>0</v>
      </c>
      <c r="AR760" s="493" t="n">
        <v>0</v>
      </c>
      <c r="AS760" s="493" t="n">
        <v>0</v>
      </c>
      <c r="AT760" s="493" t="n">
        <v>0</v>
      </c>
      <c r="AU760" s="493" t="n">
        <v>0</v>
      </c>
      <c r="AV760" s="493" t="n">
        <v>0</v>
      </c>
      <c r="AW760" s="493" t="n">
        <v>0</v>
      </c>
      <c r="AX760" s="493" t="n">
        <v>0</v>
      </c>
      <c r="AY760" s="493" t="n">
        <v>0</v>
      </c>
      <c r="AZ760" s="493" t="n">
        <v>0</v>
      </c>
      <c r="BA760" s="493" t="n">
        <v>0</v>
      </c>
      <c r="BB760" s="493" t="n">
        <v>0</v>
      </c>
      <c r="BC760" s="493" t="n">
        <v>0</v>
      </c>
      <c r="BD760" s="493" t="n">
        <v>0</v>
      </c>
      <c r="BE760" s="493" t="n">
        <v>0</v>
      </c>
      <c r="BF760" s="493" t="n">
        <v>0</v>
      </c>
      <c r="BG760" s="493" t="n">
        <v>0</v>
      </c>
      <c r="BH760" s="493" t="n">
        <v>0</v>
      </c>
      <c r="BI760" s="493" t="n">
        <v>0</v>
      </c>
      <c r="BJ760" s="493" t="n">
        <v>0</v>
      </c>
      <c r="BK760" s="493" t="n">
        <v>0</v>
      </c>
      <c r="BL760" s="493" t="n">
        <v>0</v>
      </c>
      <c r="BM760" s="493" t="n">
        <v>0</v>
      </c>
      <c r="BN760" s="493" t="n">
        <v>0</v>
      </c>
      <c r="BO760" s="493" t="n">
        <v>0</v>
      </c>
      <c r="BP760" s="493" t="n">
        <v>0</v>
      </c>
      <c r="BQ760" s="493" t="n">
        <v>0</v>
      </c>
      <c r="BR760" s="493" t="n">
        <v>0</v>
      </c>
      <c r="BS760" s="493" t="n">
        <v>0</v>
      </c>
      <c r="BT760" s="493" t="n">
        <v>0</v>
      </c>
      <c r="BU760" s="493" t="n">
        <v>0</v>
      </c>
      <c r="BV760" s="493" t="n">
        <v>0</v>
      </c>
      <c r="BW760" s="493" t="n">
        <v>0</v>
      </c>
    </row>
    <row r="761">
      <c r="A761" t="inlineStr">
        <is>
          <t>[C9C] ANGIOTENSIN-II 길항제 (단일)</t>
        </is>
      </c>
      <c r="B761" t="inlineStr">
        <is>
          <t>동국제약</t>
        </is>
      </c>
      <c r="C761" t="inlineStr">
        <is>
          <t>올메론</t>
        </is>
      </c>
      <c r="D761" t="inlineStr">
        <is>
          <t>동국제약</t>
        </is>
      </c>
      <c r="E761" t="inlineStr">
        <is>
          <t>olmesartan medoxomil</t>
        </is>
      </c>
      <c r="F761" t="inlineStr">
        <is>
          <t>종합병원</t>
        </is>
      </c>
      <c r="G761" t="inlineStr">
        <is>
          <t>Generic</t>
        </is>
      </c>
      <c r="H761" s="493" t="n">
        <v>11807.84</v>
      </c>
      <c r="I761" s="493" t="n">
        <v>12332.73</v>
      </c>
      <c r="J761" s="493" t="n">
        <v>15272.63</v>
      </c>
      <c r="K761" s="493" t="n">
        <v>11732.85</v>
      </c>
      <c r="L761" s="493" t="n">
        <v>13134.12</v>
      </c>
      <c r="M761" s="493" t="n">
        <v>13432.58</v>
      </c>
      <c r="N761" s="493" t="n">
        <v>12938.9</v>
      </c>
      <c r="O761" s="493" t="n">
        <v>14747.6</v>
      </c>
      <c r="P761" s="493" t="n">
        <v>14356.6</v>
      </c>
      <c r="Q761" s="493" t="n">
        <v>18256.45</v>
      </c>
      <c r="R761" s="493" t="n">
        <v>12846.93</v>
      </c>
      <c r="S761" s="493" t="n">
        <v>20849.06</v>
      </c>
      <c r="T761" s="493" t="n">
        <v>19876.45</v>
      </c>
      <c r="U761" s="493" t="n">
        <v>16553.8</v>
      </c>
      <c r="V761" s="493" t="n">
        <v>21718.54</v>
      </c>
      <c r="W761" s="493" t="n">
        <v>18624.93</v>
      </c>
      <c r="X761" s="493" t="n">
        <v>16003.21</v>
      </c>
      <c r="Y761" s="493" t="n">
        <v>22328.38</v>
      </c>
      <c r="Z761" s="493" t="n">
        <v>18965.93</v>
      </c>
      <c r="AA761" s="493" t="n">
        <v>23386.86</v>
      </c>
      <c r="AB761" s="493" t="n">
        <v>17929.54</v>
      </c>
      <c r="AC761" s="493" t="n">
        <v>18513.28</v>
      </c>
      <c r="AD761" s="493" t="n">
        <v>23470.67</v>
      </c>
      <c r="AE761" s="493" t="n">
        <v>20731.22</v>
      </c>
      <c r="AF761" s="493" t="n">
        <v>23907.54</v>
      </c>
      <c r="AG761" s="493" t="n">
        <v>19262.99</v>
      </c>
      <c r="AH761" s="493" t="n">
        <v>19055.19</v>
      </c>
      <c r="AI761" s="493" t="n">
        <v>17196.15</v>
      </c>
      <c r="AJ761" s="493" t="n">
        <v>29006.46</v>
      </c>
      <c r="AK761" s="493" t="n">
        <v>24280.87</v>
      </c>
      <c r="AL761" s="493" t="n">
        <v>28323.3</v>
      </c>
      <c r="AM761" s="493" t="n">
        <v>30090.74</v>
      </c>
      <c r="AN761" s="493" t="n">
        <v>27307.39</v>
      </c>
      <c r="AO761" s="493" t="n">
        <v>31714.75</v>
      </c>
      <c r="AP761" s="493" t="n">
        <v>28855.3</v>
      </c>
      <c r="AQ761" s="493" t="n">
        <v>30241.96</v>
      </c>
      <c r="AR761" s="493" t="n">
        <v>35459.42</v>
      </c>
      <c r="AS761" s="493" t="n">
        <v>34036.34</v>
      </c>
      <c r="AT761" s="493" t="n">
        <v>38245.58</v>
      </c>
      <c r="AU761" s="493" t="n">
        <v>37848.53</v>
      </c>
      <c r="AV761" s="493" t="n">
        <v>43142.84</v>
      </c>
      <c r="AW761" s="493" t="n">
        <v>35778.77</v>
      </c>
      <c r="AX761" s="493" t="n">
        <v>43980.03</v>
      </c>
      <c r="AY761" s="493" t="n">
        <v>41040.32</v>
      </c>
      <c r="AZ761" s="493" t="n">
        <v>44861.02</v>
      </c>
      <c r="BA761" s="493" t="n">
        <v>42049.99</v>
      </c>
      <c r="BB761" s="493" t="n">
        <v>40744.61</v>
      </c>
      <c r="BC761" s="493" t="n">
        <v>45048.68</v>
      </c>
      <c r="BD761" s="493" t="n">
        <v>43043.04</v>
      </c>
      <c r="BE761" s="493" t="n">
        <v>33145.68</v>
      </c>
      <c r="BF761" s="493" t="n">
        <v>44557.15</v>
      </c>
      <c r="BG761" s="493" t="n">
        <v>33643.63</v>
      </c>
      <c r="BH761" s="493" t="n">
        <v>43892.98</v>
      </c>
      <c r="BI761" s="493" t="n">
        <v>31395.38</v>
      </c>
      <c r="BJ761" s="493" t="n">
        <v>52808.37</v>
      </c>
      <c r="BK761" s="493" t="n">
        <v>38427.48</v>
      </c>
      <c r="BL761" s="493" t="n">
        <v>44276.38</v>
      </c>
      <c r="BM761" s="493" t="n">
        <v>43686.14</v>
      </c>
      <c r="BN761" s="493" t="n">
        <v>37815.81</v>
      </c>
      <c r="BO761" s="493" t="n">
        <v>34875.55</v>
      </c>
      <c r="BP761" s="493" t="n">
        <v>54302.86</v>
      </c>
      <c r="BQ761" s="493" t="n">
        <v>29329.08</v>
      </c>
      <c r="BR761" s="493" t="n">
        <v>47533.67</v>
      </c>
      <c r="BS761" s="493" t="n">
        <v>35611.05</v>
      </c>
      <c r="BT761" s="493" t="n">
        <v>48589.27</v>
      </c>
      <c r="BU761" s="493" t="n">
        <v>46604.76</v>
      </c>
      <c r="BV761" s="493" t="n">
        <v>58429.16</v>
      </c>
      <c r="BW761" s="493" t="n">
        <v>41954.56</v>
      </c>
    </row>
    <row r="762">
      <c r="A762" t="inlineStr">
        <is>
          <t>[C9C] ANGIOTENSIN-II 길항제 (단일)</t>
        </is>
      </c>
      <c r="B762" t="inlineStr">
        <is>
          <t>동국제약</t>
        </is>
      </c>
      <c r="C762" t="inlineStr">
        <is>
          <t>올메론</t>
        </is>
      </c>
      <c r="D762" t="inlineStr">
        <is>
          <t>동국제약</t>
        </is>
      </c>
      <c r="E762" t="inlineStr">
        <is>
          <t>olmesartan medoxomil</t>
        </is>
      </c>
      <c r="F762" t="inlineStr">
        <is>
          <t>병원</t>
        </is>
      </c>
      <c r="G762" t="inlineStr">
        <is>
          <t>Generic</t>
        </is>
      </c>
      <c r="H762" s="493" t="n">
        <v>11170.29</v>
      </c>
      <c r="I762" s="493" t="n">
        <v>10795.48</v>
      </c>
      <c r="J762" s="493" t="n">
        <v>7383.79</v>
      </c>
      <c r="K762" s="493" t="n">
        <v>9808.34</v>
      </c>
      <c r="L762" s="493" t="n">
        <v>10372.33</v>
      </c>
      <c r="M762" s="493" t="n">
        <v>17772.11</v>
      </c>
      <c r="N762" s="493" t="n">
        <v>15623.44</v>
      </c>
      <c r="O762" s="493" t="n">
        <v>15352.42</v>
      </c>
      <c r="P762" s="493" t="n">
        <v>21568.73</v>
      </c>
      <c r="Q762" s="493" t="n">
        <v>24394.26</v>
      </c>
      <c r="R762" s="493" t="n">
        <v>21768.63</v>
      </c>
      <c r="S762" s="493" t="n">
        <v>24389.52</v>
      </c>
      <c r="T762" s="493" t="n">
        <v>23759.14</v>
      </c>
      <c r="U762" s="493" t="n">
        <v>23076.94</v>
      </c>
      <c r="V762" s="493" t="n">
        <v>26742.71</v>
      </c>
      <c r="W762" s="493" t="n">
        <v>22469.44</v>
      </c>
      <c r="X762" s="493" t="n">
        <v>24445.02</v>
      </c>
      <c r="Y762" s="493" t="n">
        <v>22454.07</v>
      </c>
      <c r="Z762" s="493" t="n">
        <v>20553.19</v>
      </c>
      <c r="AA762" s="493" t="n">
        <v>25275.2</v>
      </c>
      <c r="AB762" s="493" t="n">
        <v>23922.44</v>
      </c>
      <c r="AC762" s="493" t="n">
        <v>31368.72</v>
      </c>
      <c r="AD762" s="493" t="n">
        <v>32939.44</v>
      </c>
      <c r="AE762" s="493" t="n">
        <v>41593.9</v>
      </c>
      <c r="AF762" s="493" t="n">
        <v>31242.49</v>
      </c>
      <c r="AG762" s="493" t="n">
        <v>30211.67</v>
      </c>
      <c r="AH762" s="493" t="n">
        <v>36880.85</v>
      </c>
      <c r="AI762" s="493" t="n">
        <v>29295.48</v>
      </c>
      <c r="AJ762" s="493" t="n">
        <v>38612.57</v>
      </c>
      <c r="AK762" s="493" t="n">
        <v>36112.35</v>
      </c>
      <c r="AL762" s="493" t="n">
        <v>31594.73</v>
      </c>
      <c r="AM762" s="493" t="n">
        <v>40448.93</v>
      </c>
      <c r="AN762" s="493" t="n">
        <v>36996.03</v>
      </c>
      <c r="AO762" s="493" t="n">
        <v>30039.66</v>
      </c>
      <c r="AP762" s="493" t="n">
        <v>45884.37</v>
      </c>
      <c r="AQ762" s="493" t="n">
        <v>36480.11</v>
      </c>
      <c r="AR762" s="493" t="n">
        <v>40524.28</v>
      </c>
      <c r="AS762" s="493" t="n">
        <v>38718</v>
      </c>
      <c r="AT762" s="493" t="n">
        <v>36489.85</v>
      </c>
      <c r="AU762" s="493" t="n">
        <v>32386.61</v>
      </c>
      <c r="AV762" s="493" t="n">
        <v>27909.8</v>
      </c>
      <c r="AW762" s="493" t="n">
        <v>50030.57</v>
      </c>
      <c r="AX762" s="493" t="n">
        <v>30981.54</v>
      </c>
      <c r="AY762" s="493" t="n">
        <v>39162.16</v>
      </c>
      <c r="AZ762" s="493" t="n">
        <v>33698.41</v>
      </c>
      <c r="BA762" s="493" t="n">
        <v>37171.47</v>
      </c>
      <c r="BB762" s="493" t="n">
        <v>29991.71</v>
      </c>
      <c r="BC762" s="493" t="n">
        <v>48152.75</v>
      </c>
      <c r="BD762" s="493" t="n">
        <v>29393.19</v>
      </c>
      <c r="BE762" s="493" t="n">
        <v>34102.97</v>
      </c>
      <c r="BF762" s="493" t="n">
        <v>42465.66</v>
      </c>
      <c r="BG762" s="493" t="n">
        <v>34743.07</v>
      </c>
      <c r="BH762" s="493" t="n">
        <v>25677.26</v>
      </c>
      <c r="BI762" s="493" t="n">
        <v>44612.18</v>
      </c>
      <c r="BJ762" s="493" t="n">
        <v>33032.28</v>
      </c>
      <c r="BK762" s="493" t="n">
        <v>32896.09</v>
      </c>
      <c r="BL762" s="493" t="n">
        <v>37718.42</v>
      </c>
      <c r="BM762" s="493" t="n">
        <v>29811.49</v>
      </c>
      <c r="BN762" s="493" t="n">
        <v>34693.98</v>
      </c>
      <c r="BO762" s="493" t="n">
        <v>37179.04</v>
      </c>
      <c r="BP762" s="493" t="n">
        <v>31038.42</v>
      </c>
      <c r="BQ762" s="493" t="n">
        <v>33288.98</v>
      </c>
      <c r="BR762" s="493" t="n">
        <v>30552.69</v>
      </c>
      <c r="BS762" s="493" t="n">
        <v>32871.74</v>
      </c>
      <c r="BT762" s="493" t="n">
        <v>31334.6</v>
      </c>
      <c r="BU762" s="493" t="n">
        <v>30566.86</v>
      </c>
      <c r="BV762" s="493" t="n">
        <v>33272.48</v>
      </c>
      <c r="BW762" s="493" t="n">
        <v>27940.74</v>
      </c>
    </row>
    <row r="763">
      <c r="A763" t="inlineStr">
        <is>
          <t>[C9C] ANGIOTENSIN-II 길항제 (단일)</t>
        </is>
      </c>
      <c r="B763" t="inlineStr">
        <is>
          <t>동국제약</t>
        </is>
      </c>
      <c r="C763" t="inlineStr">
        <is>
          <t>올메론</t>
        </is>
      </c>
      <c r="D763" t="inlineStr">
        <is>
          <t>동국제약</t>
        </is>
      </c>
      <c r="E763" t="inlineStr">
        <is>
          <t>olmesartan medoxomil</t>
        </is>
      </c>
      <c r="F763" t="inlineStr">
        <is>
          <t>의원</t>
        </is>
      </c>
      <c r="G763" t="inlineStr">
        <is>
          <t>Generic</t>
        </is>
      </c>
      <c r="H763" s="493" t="n">
        <v>199413.88</v>
      </c>
      <c r="I763" s="493" t="n">
        <v>204117.21</v>
      </c>
      <c r="J763" s="493" t="n">
        <v>225218.12</v>
      </c>
      <c r="K763" s="493" t="n">
        <v>209045.42</v>
      </c>
      <c r="L763" s="493" t="n">
        <v>207070.94</v>
      </c>
      <c r="M763" s="493" t="n">
        <v>221017.78</v>
      </c>
      <c r="N763" s="493" t="n">
        <v>220948.94</v>
      </c>
      <c r="O763" s="493" t="n">
        <v>232230.1</v>
      </c>
      <c r="P763" s="493" t="n">
        <v>214791.17</v>
      </c>
      <c r="Q763" s="493" t="n">
        <v>203812.97</v>
      </c>
      <c r="R763" s="493" t="n">
        <v>233361.59</v>
      </c>
      <c r="S763" s="493" t="n">
        <v>295136.62</v>
      </c>
      <c r="T763" s="493" t="n">
        <v>298720.06</v>
      </c>
      <c r="U763" s="493" t="n">
        <v>267292.28</v>
      </c>
      <c r="V763" s="493" t="n">
        <v>283156.88</v>
      </c>
      <c r="W763" s="493" t="n">
        <v>299042.58</v>
      </c>
      <c r="X763" s="493" t="n">
        <v>313530.2</v>
      </c>
      <c r="Y763" s="493" t="n">
        <v>306241.7</v>
      </c>
      <c r="Z763" s="493" t="n">
        <v>331434.71</v>
      </c>
      <c r="AA763" s="493" t="n">
        <v>368177.23</v>
      </c>
      <c r="AB763" s="493" t="n">
        <v>370416.23</v>
      </c>
      <c r="AC763" s="493" t="n">
        <v>395465.81</v>
      </c>
      <c r="AD763" s="493" t="n">
        <v>391274.59</v>
      </c>
      <c r="AE763" s="493" t="n">
        <v>417690.27</v>
      </c>
      <c r="AF763" s="493" t="n">
        <v>406452.92</v>
      </c>
      <c r="AG763" s="493" t="n">
        <v>377840.39</v>
      </c>
      <c r="AH763" s="493" t="n">
        <v>431355.32</v>
      </c>
      <c r="AI763" s="493" t="n">
        <v>413454.22</v>
      </c>
      <c r="AJ763" s="493" t="n">
        <v>435091.98</v>
      </c>
      <c r="AK763" s="493" t="n">
        <v>455450.06</v>
      </c>
      <c r="AL763" s="493" t="n">
        <v>429583.95</v>
      </c>
      <c r="AM763" s="493" t="n">
        <v>436313.75</v>
      </c>
      <c r="AN763" s="493" t="n">
        <v>417861.81</v>
      </c>
      <c r="AO763" s="493" t="n">
        <v>447384.65</v>
      </c>
      <c r="AP763" s="493" t="n">
        <v>431086.9</v>
      </c>
      <c r="AQ763" s="493" t="n">
        <v>447546.55</v>
      </c>
      <c r="AR763" s="493" t="n">
        <v>471968.56</v>
      </c>
      <c r="AS763" s="493" t="n">
        <v>408586.34</v>
      </c>
      <c r="AT763" s="493" t="n">
        <v>426334.71</v>
      </c>
      <c r="AU763" s="493" t="n">
        <v>438637.22</v>
      </c>
      <c r="AV763" s="493" t="n">
        <v>438806.16</v>
      </c>
      <c r="AW763" s="493" t="n">
        <v>431104.09</v>
      </c>
      <c r="AX763" s="493" t="n">
        <v>459395.82</v>
      </c>
      <c r="AY763" s="493" t="n">
        <v>475971.6</v>
      </c>
      <c r="AZ763" s="493" t="n">
        <v>438663.36</v>
      </c>
      <c r="BA763" s="493" t="n">
        <v>476978.36</v>
      </c>
      <c r="BB763" s="493" t="n">
        <v>437882.97</v>
      </c>
      <c r="BC763" s="493" t="n">
        <v>450091.87</v>
      </c>
      <c r="BD763" s="493" t="n">
        <v>456214.12</v>
      </c>
      <c r="BE763" s="493" t="n">
        <v>463797.53</v>
      </c>
      <c r="BF763" s="493" t="n">
        <v>455357.51</v>
      </c>
      <c r="BG763" s="493" t="n">
        <v>482104.94</v>
      </c>
      <c r="BH763" s="493" t="n">
        <v>470614.92</v>
      </c>
      <c r="BI763" s="493" t="n">
        <v>469785.34</v>
      </c>
      <c r="BJ763" s="493" t="n">
        <v>465555.23</v>
      </c>
      <c r="BK763" s="493" t="n">
        <v>461182.29</v>
      </c>
      <c r="BL763" s="493" t="n">
        <v>507702.4</v>
      </c>
      <c r="BM763" s="493" t="n">
        <v>450255.65</v>
      </c>
      <c r="BN763" s="493" t="n">
        <v>442702.6</v>
      </c>
      <c r="BO763" s="493" t="n">
        <v>493802.64</v>
      </c>
      <c r="BP763" s="493" t="n">
        <v>489726.58</v>
      </c>
      <c r="BQ763" s="493" t="n">
        <v>433689.51</v>
      </c>
      <c r="BR763" s="493" t="n">
        <v>475346.14</v>
      </c>
      <c r="BS763" s="493" t="n">
        <v>485981.12</v>
      </c>
      <c r="BT763" s="493" t="n">
        <v>465091.51</v>
      </c>
      <c r="BU763" s="493" t="n">
        <v>489910.92</v>
      </c>
      <c r="BV763" s="493" t="n">
        <v>498237.67</v>
      </c>
      <c r="BW763" s="493" t="n">
        <v>472601.97</v>
      </c>
    </row>
    <row r="764">
      <c r="A764" t="inlineStr">
        <is>
          <t>[C9C] ANGIOTENSIN-II 길항제 (단일)</t>
        </is>
      </c>
      <c r="B764" t="inlineStr">
        <is>
          <t>동국제약</t>
        </is>
      </c>
      <c r="C764" t="inlineStr">
        <is>
          <t>올메론</t>
        </is>
      </c>
      <c r="D764" t="inlineStr">
        <is>
          <t>동국제약</t>
        </is>
      </c>
      <c r="E764" t="inlineStr">
        <is>
          <t>olmesartan medoxomil</t>
        </is>
      </c>
      <c r="F764" t="inlineStr">
        <is>
          <t>보건소</t>
        </is>
      </c>
      <c r="G764" t="inlineStr">
        <is>
          <t>Generic</t>
        </is>
      </c>
      <c r="H764" s="493" t="n">
        <v>2815.2</v>
      </c>
      <c r="I764" s="493" t="n">
        <v>14579.4</v>
      </c>
      <c r="J764" s="493" t="n">
        <v>4759.65</v>
      </c>
      <c r="K764" s="493" t="n">
        <v>2898.6</v>
      </c>
      <c r="L764" s="493" t="n">
        <v>3555.9</v>
      </c>
      <c r="M764" s="493" t="n">
        <v>2462.8</v>
      </c>
      <c r="N764" s="493" t="n">
        <v>3018</v>
      </c>
      <c r="O764" s="493" t="n">
        <v>2748.29</v>
      </c>
      <c r="P764" s="493" t="n">
        <v>2484.9</v>
      </c>
      <c r="Q764" s="493" t="n">
        <v>3688.8</v>
      </c>
      <c r="R764" s="493" t="n">
        <v>2867.07</v>
      </c>
      <c r="S764" s="493" t="n">
        <v>2016.3</v>
      </c>
      <c r="T764" s="493" t="n">
        <v>1284</v>
      </c>
      <c r="U764" s="493" t="n">
        <v>82.8</v>
      </c>
      <c r="V764" s="493" t="n">
        <v>0</v>
      </c>
      <c r="W764" s="493" t="n">
        <v>814.5</v>
      </c>
      <c r="X764" s="493" t="n">
        <v>1471.8</v>
      </c>
      <c r="Y764" s="493" t="n">
        <v>4917.15</v>
      </c>
      <c r="Z764" s="493" t="n">
        <v>1176.3</v>
      </c>
      <c r="AA764" s="493" t="n">
        <v>4069.85</v>
      </c>
      <c r="AB764" s="493" t="n">
        <v>1907.1</v>
      </c>
      <c r="AC764" s="493" t="n">
        <v>1389.6</v>
      </c>
      <c r="AD764" s="493" t="n">
        <v>3707.1</v>
      </c>
      <c r="AE764" s="493" t="n">
        <v>2693.55</v>
      </c>
      <c r="AF764" s="493" t="n">
        <v>3281.7</v>
      </c>
      <c r="AG764" s="493" t="n">
        <v>1967.1</v>
      </c>
      <c r="AH764" s="493" t="n">
        <v>4427.58</v>
      </c>
      <c r="AI764" s="493" t="n">
        <v>7527.7</v>
      </c>
      <c r="AJ764" s="493" t="n">
        <v>5490.05</v>
      </c>
      <c r="AK764" s="493" t="n">
        <v>2792.7</v>
      </c>
      <c r="AL764" s="493" t="n">
        <v>8757.299999999999</v>
      </c>
      <c r="AM764" s="493" t="n">
        <v>1575.95</v>
      </c>
      <c r="AN764" s="493" t="n">
        <v>2742.48</v>
      </c>
      <c r="AO764" s="493" t="n">
        <v>6070.39</v>
      </c>
      <c r="AP764" s="493" t="n">
        <v>3515.56</v>
      </c>
      <c r="AQ764" s="493" t="n">
        <v>7037.4</v>
      </c>
      <c r="AR764" s="493" t="n">
        <v>7249.32</v>
      </c>
      <c r="AS764" s="493" t="n">
        <v>3558.83</v>
      </c>
      <c r="AT764" s="493" t="n">
        <v>1950.61</v>
      </c>
      <c r="AU764" s="493" t="n">
        <v>6535.11</v>
      </c>
      <c r="AV764" s="493" t="n">
        <v>4395.44</v>
      </c>
      <c r="AW764" s="493" t="n">
        <v>1863.82</v>
      </c>
      <c r="AX764" s="493" t="n">
        <v>10442.88</v>
      </c>
      <c r="AY764" s="493" t="n">
        <v>2907</v>
      </c>
      <c r="AZ764" s="493" t="n">
        <v>2551.28</v>
      </c>
      <c r="BA764" s="493" t="n">
        <v>11448.54</v>
      </c>
      <c r="BB764" s="493" t="n">
        <v>1577.82</v>
      </c>
      <c r="BC764" s="493" t="n">
        <v>3984.6</v>
      </c>
      <c r="BD764" s="493" t="n">
        <v>5440.92</v>
      </c>
      <c r="BE764" s="493" t="n">
        <v>2554.05</v>
      </c>
      <c r="BF764" s="493" t="n">
        <v>2481.9</v>
      </c>
      <c r="BG764" s="493" t="n">
        <v>9465.35</v>
      </c>
      <c r="BH764" s="493" t="n">
        <v>1431.3</v>
      </c>
      <c r="BI764" s="493" t="n">
        <v>2206.2</v>
      </c>
      <c r="BJ764" s="493" t="n">
        <v>3523.2</v>
      </c>
      <c r="BK764" s="493" t="n">
        <v>5994.9</v>
      </c>
      <c r="BL764" s="493" t="n">
        <v>1483.95</v>
      </c>
      <c r="BM764" s="493" t="n">
        <v>2737.2</v>
      </c>
      <c r="BN764" s="493" t="n">
        <v>676.8</v>
      </c>
      <c r="BO764" s="493" t="n">
        <v>6584.4</v>
      </c>
      <c r="BP764" s="493" t="n">
        <v>1484.1</v>
      </c>
      <c r="BQ764" s="493" t="n">
        <v>1602.3</v>
      </c>
      <c r="BR764" s="493" t="n">
        <v>715.65</v>
      </c>
      <c r="BS764" s="493" t="n">
        <v>3478.8</v>
      </c>
      <c r="BT764" s="493" t="n">
        <v>549.9</v>
      </c>
      <c r="BU764" s="493" t="n">
        <v>2973</v>
      </c>
      <c r="BV764" s="493" t="n">
        <v>3702</v>
      </c>
      <c r="BW764" s="493" t="n">
        <v>2420.4</v>
      </c>
    </row>
    <row r="765">
      <c r="A765" t="inlineStr">
        <is>
          <t>[C9C] ANGIOTENSIN-II 길항제 (단일)</t>
        </is>
      </c>
      <c r="B765" t="inlineStr">
        <is>
          <t>동국제약</t>
        </is>
      </c>
      <c r="C765" t="inlineStr">
        <is>
          <t>올메론</t>
        </is>
      </c>
      <c r="D765" t="inlineStr">
        <is>
          <t>동국제약</t>
        </is>
      </c>
      <c r="E765" t="inlineStr">
        <is>
          <t>olmesartan medoxomil</t>
        </is>
      </c>
      <c r="F765" t="inlineStr">
        <is>
          <t>기타(치과의원, 치과병원 등)</t>
        </is>
      </c>
      <c r="G765" t="inlineStr">
        <is>
          <t>Generic</t>
        </is>
      </c>
      <c r="H765" s="493" t="n">
        <v>0</v>
      </c>
      <c r="I765" s="493" t="n">
        <v>0</v>
      </c>
      <c r="J765" s="493" t="n">
        <v>0</v>
      </c>
      <c r="K765" s="493" t="n">
        <v>0</v>
      </c>
      <c r="L765" s="493" t="n">
        <v>0</v>
      </c>
      <c r="M765" s="493" t="n">
        <v>0</v>
      </c>
      <c r="N765" s="493" t="n">
        <v>0</v>
      </c>
      <c r="O765" s="493" t="n">
        <v>0</v>
      </c>
      <c r="P765" s="493" t="n">
        <v>0</v>
      </c>
      <c r="Q765" s="493" t="n">
        <v>0</v>
      </c>
      <c r="R765" s="493" t="n">
        <v>0</v>
      </c>
      <c r="S765" s="493" t="n">
        <v>0</v>
      </c>
      <c r="T765" s="493" t="n">
        <v>0</v>
      </c>
      <c r="U765" s="493" t="n">
        <v>0</v>
      </c>
      <c r="V765" s="493" t="n">
        <v>0</v>
      </c>
      <c r="W765" s="493" t="n">
        <v>0</v>
      </c>
      <c r="X765" s="493" t="n">
        <v>0</v>
      </c>
      <c r="Y765" s="493" t="n">
        <v>0</v>
      </c>
      <c r="Z765" s="493" t="n">
        <v>0</v>
      </c>
      <c r="AA765" s="493" t="n">
        <v>0</v>
      </c>
      <c r="AB765" s="493" t="n">
        <v>0</v>
      </c>
      <c r="AC765" s="493" t="n">
        <v>0</v>
      </c>
      <c r="AD765" s="493" t="n">
        <v>0</v>
      </c>
      <c r="AE765" s="493" t="n">
        <v>0</v>
      </c>
      <c r="AF765" s="493" t="n">
        <v>0</v>
      </c>
      <c r="AG765" s="493" t="n">
        <v>0</v>
      </c>
      <c r="AH765" s="493" t="n">
        <v>0</v>
      </c>
      <c r="AI765" s="493" t="n">
        <v>0</v>
      </c>
      <c r="AJ765" s="493" t="n">
        <v>0</v>
      </c>
      <c r="AK765" s="493" t="n">
        <v>0</v>
      </c>
      <c r="AL765" s="493" t="n">
        <v>0</v>
      </c>
      <c r="AM765" s="493" t="n">
        <v>0</v>
      </c>
      <c r="AN765" s="493" t="n">
        <v>0</v>
      </c>
      <c r="AO765" s="493" t="n">
        <v>0</v>
      </c>
      <c r="AP765" s="493" t="n">
        <v>0</v>
      </c>
      <c r="AQ765" s="493" t="n">
        <v>0</v>
      </c>
      <c r="AR765" s="493" t="n">
        <v>0</v>
      </c>
      <c r="AS765" s="493" t="n">
        <v>0</v>
      </c>
      <c r="AT765" s="493" t="n">
        <v>0</v>
      </c>
      <c r="AU765" s="493" t="n">
        <v>0</v>
      </c>
      <c r="AV765" s="493" t="n">
        <v>0</v>
      </c>
      <c r="AW765" s="493" t="n">
        <v>0</v>
      </c>
      <c r="AX765" s="493" t="n">
        <v>0</v>
      </c>
      <c r="AY765" s="493" t="n">
        <v>0</v>
      </c>
      <c r="AZ765" s="493" t="n">
        <v>0</v>
      </c>
      <c r="BA765" s="493" t="n">
        <v>0</v>
      </c>
      <c r="BB765" s="493" t="n">
        <v>0</v>
      </c>
      <c r="BC765" s="493" t="n">
        <v>0</v>
      </c>
      <c r="BD765" s="493" t="n">
        <v>0</v>
      </c>
      <c r="BE765" s="493" t="n">
        <v>0</v>
      </c>
      <c r="BF765" s="493" t="n">
        <v>79.2</v>
      </c>
      <c r="BG765" s="493" t="n">
        <v>0</v>
      </c>
      <c r="BH765" s="493" t="n">
        <v>0</v>
      </c>
      <c r="BI765" s="493" t="n">
        <v>63.98</v>
      </c>
      <c r="BJ765" s="493" t="n">
        <v>0</v>
      </c>
      <c r="BK765" s="493" t="n">
        <v>0</v>
      </c>
      <c r="BL765" s="493" t="n">
        <v>0</v>
      </c>
      <c r="BM765" s="493" t="n">
        <v>0</v>
      </c>
      <c r="BN765" s="493" t="n">
        <v>0</v>
      </c>
      <c r="BO765" s="493" t="n">
        <v>0</v>
      </c>
      <c r="BP765" s="493" t="n">
        <v>0</v>
      </c>
      <c r="BQ765" s="493" t="n">
        <v>0</v>
      </c>
      <c r="BR765" s="493" t="n">
        <v>0</v>
      </c>
      <c r="BS765" s="493" t="n">
        <v>504</v>
      </c>
      <c r="BT765" s="493" t="n">
        <v>0</v>
      </c>
      <c r="BU765" s="493" t="n">
        <v>0</v>
      </c>
      <c r="BV765" s="493" t="n">
        <v>0</v>
      </c>
      <c r="BW765" s="493" t="n">
        <v>177.9</v>
      </c>
    </row>
    <row r="766">
      <c r="A766" t="inlineStr">
        <is>
          <t>[C9C] ANGIOTENSIN-II 길항제 (단일)</t>
        </is>
      </c>
      <c r="B766" t="inlineStr">
        <is>
          <t>동국제약</t>
        </is>
      </c>
      <c r="C766" t="inlineStr">
        <is>
          <t>칸델탄</t>
        </is>
      </c>
      <c r="D766" t="inlineStr">
        <is>
          <t>동국제약</t>
        </is>
      </c>
      <c r="E766" t="inlineStr">
        <is>
          <t>candesartan cilexetil</t>
        </is>
      </c>
      <c r="F766" t="inlineStr">
        <is>
          <t>종합병원</t>
        </is>
      </c>
      <c r="G766" t="inlineStr">
        <is>
          <t>Generic</t>
        </is>
      </c>
      <c r="H766" s="493" t="n">
        <v>8333.08</v>
      </c>
      <c r="I766" s="493" t="n">
        <v>6242.9</v>
      </c>
      <c r="J766" s="493" t="n">
        <v>9530.1</v>
      </c>
      <c r="K766" s="493" t="n">
        <v>7836.08</v>
      </c>
      <c r="L766" s="493" t="n">
        <v>7108.15</v>
      </c>
      <c r="M766" s="493" t="n">
        <v>6532.48</v>
      </c>
      <c r="N766" s="493" t="n">
        <v>8172.64</v>
      </c>
      <c r="O766" s="493" t="n">
        <v>5739.76</v>
      </c>
      <c r="P766" s="493" t="n">
        <v>6509.36</v>
      </c>
      <c r="Q766" s="493" t="n">
        <v>5609.04</v>
      </c>
      <c r="R766" s="493" t="n">
        <v>5826.6</v>
      </c>
      <c r="S766" s="493" t="n">
        <v>4250.88</v>
      </c>
      <c r="T766" s="493" t="n">
        <v>6158.49</v>
      </c>
      <c r="U766" s="493" t="n">
        <v>5098.2</v>
      </c>
      <c r="V766" s="493" t="n">
        <v>5667.52</v>
      </c>
      <c r="W766" s="493" t="n">
        <v>6101.85</v>
      </c>
      <c r="X766" s="493" t="n">
        <v>6208.08</v>
      </c>
      <c r="Y766" s="493" t="n">
        <v>5723.4</v>
      </c>
      <c r="Z766" s="493" t="n">
        <v>6405.28</v>
      </c>
      <c r="AA766" s="493" t="n">
        <v>5678.43</v>
      </c>
      <c r="AB766" s="493" t="n">
        <v>6084.48</v>
      </c>
      <c r="AC766" s="493" t="n">
        <v>5620.71</v>
      </c>
      <c r="AD766" s="493" t="n">
        <v>7227.64</v>
      </c>
      <c r="AE766" s="493" t="n">
        <v>6742.44</v>
      </c>
      <c r="AF766" s="493" t="n">
        <v>7757.2</v>
      </c>
      <c r="AG766" s="493" t="n">
        <v>6391.3</v>
      </c>
      <c r="AH766" s="493" t="n">
        <v>6888.1</v>
      </c>
      <c r="AI766" s="493" t="n">
        <v>8211</v>
      </c>
      <c r="AJ766" s="493" t="n">
        <v>9138.299999999999</v>
      </c>
      <c r="AK766" s="493" t="n">
        <v>5901.74</v>
      </c>
      <c r="AL766" s="493" t="n">
        <v>8380.1</v>
      </c>
      <c r="AM766" s="493" t="n">
        <v>7833</v>
      </c>
      <c r="AN766" s="493" t="n">
        <v>9401.139999999999</v>
      </c>
      <c r="AO766" s="493" t="n">
        <v>10030.85</v>
      </c>
      <c r="AP766" s="493" t="n">
        <v>6734.4</v>
      </c>
      <c r="AQ766" s="493" t="n">
        <v>10721.1</v>
      </c>
      <c r="AR766" s="493" t="n">
        <v>7788.9</v>
      </c>
      <c r="AS766" s="493" t="n">
        <v>8319.700000000001</v>
      </c>
      <c r="AT766" s="493" t="n">
        <v>10016.34</v>
      </c>
      <c r="AU766" s="493" t="n">
        <v>11378.4</v>
      </c>
      <c r="AV766" s="493" t="n">
        <v>8787.66</v>
      </c>
      <c r="AW766" s="493" t="n">
        <v>8218.08</v>
      </c>
      <c r="AX766" s="493" t="n">
        <v>12507.6</v>
      </c>
      <c r="AY766" s="493" t="n">
        <v>8964.75</v>
      </c>
      <c r="AZ766" s="493" t="n">
        <v>8834.42</v>
      </c>
      <c r="BA766" s="493" t="n">
        <v>8454.4</v>
      </c>
      <c r="BB766" s="493" t="n">
        <v>8976.120000000001</v>
      </c>
      <c r="BC766" s="493" t="n">
        <v>12526.62</v>
      </c>
      <c r="BD766" s="493" t="n">
        <v>8348</v>
      </c>
      <c r="BE766" s="493" t="n">
        <v>7125.9</v>
      </c>
      <c r="BF766" s="493" t="n">
        <v>8651.219999999999</v>
      </c>
      <c r="BG766" s="493" t="n">
        <v>14110.5</v>
      </c>
      <c r="BH766" s="493" t="n">
        <v>7629</v>
      </c>
      <c r="BI766" s="493" t="n">
        <v>7356</v>
      </c>
      <c r="BJ766" s="493" t="n">
        <v>9936</v>
      </c>
      <c r="BK766" s="493" t="n">
        <v>6193.8</v>
      </c>
      <c r="BL766" s="493" t="n">
        <v>13885.25</v>
      </c>
      <c r="BM766" s="493" t="n">
        <v>8181.9</v>
      </c>
      <c r="BN766" s="493" t="n">
        <v>8397.16</v>
      </c>
      <c r="BO766" s="493" t="n">
        <v>9545.540000000001</v>
      </c>
      <c r="BP766" s="493" t="n">
        <v>7805.7</v>
      </c>
      <c r="BQ766" s="493" t="n">
        <v>6650.1</v>
      </c>
      <c r="BR766" s="493" t="n">
        <v>10369.8</v>
      </c>
      <c r="BS766" s="493" t="n">
        <v>8227.299999999999</v>
      </c>
      <c r="BT766" s="493" t="n">
        <v>8327.85</v>
      </c>
      <c r="BU766" s="493" t="n">
        <v>7600.8</v>
      </c>
      <c r="BV766" s="493" t="n">
        <v>9162.51</v>
      </c>
      <c r="BW766" s="493" t="n">
        <v>8928.15</v>
      </c>
    </row>
    <row r="767">
      <c r="A767" t="inlineStr">
        <is>
          <t>[C9C] ANGIOTENSIN-II 길항제 (단일)</t>
        </is>
      </c>
      <c r="B767" t="inlineStr">
        <is>
          <t>동국제약</t>
        </is>
      </c>
      <c r="C767" t="inlineStr">
        <is>
          <t>칸델탄</t>
        </is>
      </c>
      <c r="D767" t="inlineStr">
        <is>
          <t>동국제약</t>
        </is>
      </c>
      <c r="E767" t="inlineStr">
        <is>
          <t>candesartan cilexetil</t>
        </is>
      </c>
      <c r="F767" t="inlineStr">
        <is>
          <t>병원</t>
        </is>
      </c>
      <c r="G767" t="inlineStr">
        <is>
          <t>Generic</t>
        </is>
      </c>
      <c r="H767" s="493" t="n">
        <v>2169.3</v>
      </c>
      <c r="I767" s="493" t="n">
        <v>225.6</v>
      </c>
      <c r="J767" s="493" t="n">
        <v>600.1</v>
      </c>
      <c r="K767" s="493" t="n">
        <v>1556.96</v>
      </c>
      <c r="L767" s="493" t="n">
        <v>575.5</v>
      </c>
      <c r="M767" s="493" t="n">
        <v>1374.75</v>
      </c>
      <c r="N767" s="493" t="n">
        <v>1955.2</v>
      </c>
      <c r="O767" s="493" t="n">
        <v>1697</v>
      </c>
      <c r="P767" s="493" t="n">
        <v>508.4</v>
      </c>
      <c r="Q767" s="493" t="n">
        <v>1329.53</v>
      </c>
      <c r="R767" s="493" t="n">
        <v>2345.35</v>
      </c>
      <c r="S767" s="493" t="n">
        <v>1117.3</v>
      </c>
      <c r="T767" s="493" t="n">
        <v>1550.6</v>
      </c>
      <c r="U767" s="493" t="n">
        <v>1626.4</v>
      </c>
      <c r="V767" s="493" t="n">
        <v>1023.2</v>
      </c>
      <c r="W767" s="493" t="n">
        <v>2886.25</v>
      </c>
      <c r="X767" s="493" t="n">
        <v>1610.4</v>
      </c>
      <c r="Y767" s="493" t="n">
        <v>2294.09</v>
      </c>
      <c r="Z767" s="493" t="n">
        <v>1598.7</v>
      </c>
      <c r="AA767" s="493" t="n">
        <v>2716.74</v>
      </c>
      <c r="AB767" s="493" t="n">
        <v>599.85</v>
      </c>
      <c r="AC767" s="493" t="n">
        <v>2895.25</v>
      </c>
      <c r="AD767" s="493" t="n">
        <v>1197.6</v>
      </c>
      <c r="AE767" s="493" t="n">
        <v>2630.1</v>
      </c>
      <c r="AF767" s="493" t="n">
        <v>1589.3</v>
      </c>
      <c r="AG767" s="493" t="n">
        <v>1339</v>
      </c>
      <c r="AH767" s="493" t="n">
        <v>572</v>
      </c>
      <c r="AI767" s="493" t="n">
        <v>1168.9</v>
      </c>
      <c r="AJ767" s="493" t="n">
        <v>2198.5</v>
      </c>
      <c r="AK767" s="493" t="n">
        <v>643.78</v>
      </c>
      <c r="AL767" s="493" t="n">
        <v>3454.2</v>
      </c>
      <c r="AM767" s="493" t="n">
        <v>1645.4</v>
      </c>
      <c r="AN767" s="493" t="n">
        <v>1128.75</v>
      </c>
      <c r="AO767" s="493" t="n">
        <v>1270.2</v>
      </c>
      <c r="AP767" s="493" t="n">
        <v>2679.3</v>
      </c>
      <c r="AQ767" s="493" t="n">
        <v>327.15</v>
      </c>
      <c r="AR767" s="493" t="n">
        <v>1853.8</v>
      </c>
      <c r="AS767" s="493" t="n">
        <v>599.35</v>
      </c>
      <c r="AT767" s="493" t="n">
        <v>2307.57</v>
      </c>
      <c r="AU767" s="493" t="n">
        <v>2176</v>
      </c>
      <c r="AV767" s="493" t="n">
        <v>782.7</v>
      </c>
      <c r="AW767" s="493" t="n">
        <v>1162.5</v>
      </c>
      <c r="AX767" s="493" t="n">
        <v>3080.2</v>
      </c>
      <c r="AY767" s="493" t="n">
        <v>1720.4</v>
      </c>
      <c r="AZ767" s="493" t="n">
        <v>1433.6</v>
      </c>
      <c r="BA767" s="493" t="n">
        <v>2652</v>
      </c>
      <c r="BB767" s="493" t="n">
        <v>1142.4</v>
      </c>
      <c r="BC767" s="493" t="n">
        <v>1044.45</v>
      </c>
      <c r="BD767" s="493" t="n">
        <v>1548.5</v>
      </c>
      <c r="BE767" s="493" t="n">
        <v>1429.6</v>
      </c>
      <c r="BF767" s="493" t="n">
        <v>366.6</v>
      </c>
      <c r="BG767" s="493" t="n">
        <v>1066.3</v>
      </c>
      <c r="BH767" s="493" t="n">
        <v>848.7</v>
      </c>
      <c r="BI767" s="493" t="n">
        <v>1307.65</v>
      </c>
      <c r="BJ767" s="493" t="n">
        <v>1453.9</v>
      </c>
      <c r="BK767" s="493" t="n">
        <v>586.39</v>
      </c>
      <c r="BL767" s="493" t="n">
        <v>606.39</v>
      </c>
      <c r="BM767" s="493" t="n">
        <v>465.4</v>
      </c>
      <c r="BN767" s="493" t="n">
        <v>486.66</v>
      </c>
      <c r="BO767" s="493" t="n">
        <v>835.55</v>
      </c>
      <c r="BP767" s="493" t="n">
        <v>1043.6</v>
      </c>
      <c r="BQ767" s="493" t="n">
        <v>599.58</v>
      </c>
      <c r="BR767" s="493" t="n">
        <v>757.76</v>
      </c>
      <c r="BS767" s="493" t="n">
        <v>284.52</v>
      </c>
      <c r="BT767" s="493" t="n">
        <v>1169.93</v>
      </c>
      <c r="BU767" s="493" t="n">
        <v>379.15</v>
      </c>
      <c r="BV767" s="493" t="n">
        <v>970.29</v>
      </c>
      <c r="BW767" s="493" t="n">
        <v>837.61</v>
      </c>
    </row>
    <row r="768">
      <c r="A768" t="inlineStr">
        <is>
          <t>[C9C] ANGIOTENSIN-II 길항제 (단일)</t>
        </is>
      </c>
      <c r="B768" t="inlineStr">
        <is>
          <t>동국제약</t>
        </is>
      </c>
      <c r="C768" t="inlineStr">
        <is>
          <t>칸델탄</t>
        </is>
      </c>
      <c r="D768" t="inlineStr">
        <is>
          <t>동국제약</t>
        </is>
      </c>
      <c r="E768" t="inlineStr">
        <is>
          <t>candesartan cilexetil</t>
        </is>
      </c>
      <c r="F768" t="inlineStr">
        <is>
          <t>의원</t>
        </is>
      </c>
      <c r="G768" t="inlineStr">
        <is>
          <t>Generic</t>
        </is>
      </c>
      <c r="H768" s="493" t="n">
        <v>21256.54</v>
      </c>
      <c r="I768" s="493" t="n">
        <v>21444.56</v>
      </c>
      <c r="J768" s="493" t="n">
        <v>24853.32</v>
      </c>
      <c r="K768" s="493" t="n">
        <v>24433.52</v>
      </c>
      <c r="L768" s="493" t="n">
        <v>22152.14</v>
      </c>
      <c r="M768" s="493" t="n">
        <v>21532.01</v>
      </c>
      <c r="N768" s="493" t="n">
        <v>24076.57</v>
      </c>
      <c r="O768" s="493" t="n">
        <v>20619.96</v>
      </c>
      <c r="P768" s="493" t="n">
        <v>22159.56</v>
      </c>
      <c r="Q768" s="493" t="n">
        <v>19986.74</v>
      </c>
      <c r="R768" s="493" t="n">
        <v>22700.9</v>
      </c>
      <c r="S768" s="493" t="n">
        <v>23454.13</v>
      </c>
      <c r="T768" s="493" t="n">
        <v>23984.14</v>
      </c>
      <c r="U768" s="493" t="n">
        <v>21108.46</v>
      </c>
      <c r="V768" s="493" t="n">
        <v>23655.44</v>
      </c>
      <c r="W768" s="493" t="n">
        <v>23022.83</v>
      </c>
      <c r="X768" s="493" t="n">
        <v>25440.56</v>
      </c>
      <c r="Y768" s="493" t="n">
        <v>24239.5</v>
      </c>
      <c r="Z768" s="493" t="n">
        <v>22146.29</v>
      </c>
      <c r="AA768" s="493" t="n">
        <v>22306.5</v>
      </c>
      <c r="AB768" s="493" t="n">
        <v>22338.74</v>
      </c>
      <c r="AC768" s="493" t="n">
        <v>23808.02</v>
      </c>
      <c r="AD768" s="493" t="n">
        <v>25344.52</v>
      </c>
      <c r="AE768" s="493" t="n">
        <v>23956.36</v>
      </c>
      <c r="AF768" s="493" t="n">
        <v>22906.45</v>
      </c>
      <c r="AG768" s="493" t="n">
        <v>19085.3</v>
      </c>
      <c r="AH768" s="493" t="n">
        <v>21982.4</v>
      </c>
      <c r="AI768" s="493" t="n">
        <v>19201.04</v>
      </c>
      <c r="AJ768" s="493" t="n">
        <v>24934.94</v>
      </c>
      <c r="AK768" s="493" t="n">
        <v>21125.16</v>
      </c>
      <c r="AL768" s="493" t="n">
        <v>23999.51</v>
      </c>
      <c r="AM768" s="493" t="n">
        <v>20483.75</v>
      </c>
      <c r="AN768" s="493" t="n">
        <v>21554.94</v>
      </c>
      <c r="AO768" s="493" t="n">
        <v>19418.05</v>
      </c>
      <c r="AP768" s="493" t="n">
        <v>22095.63</v>
      </c>
      <c r="AQ768" s="493" t="n">
        <v>22223.23</v>
      </c>
      <c r="AR768" s="493" t="n">
        <v>21449.59</v>
      </c>
      <c r="AS768" s="493" t="n">
        <v>20710.42</v>
      </c>
      <c r="AT768" s="493" t="n">
        <v>17953.81</v>
      </c>
      <c r="AU768" s="493" t="n">
        <v>21558.59</v>
      </c>
      <c r="AV768" s="493" t="n">
        <v>20481.23</v>
      </c>
      <c r="AW768" s="493" t="n">
        <v>19988.79</v>
      </c>
      <c r="AX768" s="493" t="n">
        <v>20375.46</v>
      </c>
      <c r="AY768" s="493" t="n">
        <v>21089.05</v>
      </c>
      <c r="AZ768" s="493" t="n">
        <v>20016.71</v>
      </c>
      <c r="BA768" s="493" t="n">
        <v>21316.48</v>
      </c>
      <c r="BB768" s="493" t="n">
        <v>17896.99</v>
      </c>
      <c r="BC768" s="493" t="n">
        <v>20081</v>
      </c>
      <c r="BD768" s="493" t="n">
        <v>19035.09</v>
      </c>
      <c r="BE768" s="493" t="n">
        <v>20435.1</v>
      </c>
      <c r="BF768" s="493" t="n">
        <v>16315.88</v>
      </c>
      <c r="BG768" s="493" t="n">
        <v>22180.11</v>
      </c>
      <c r="BH768" s="493" t="n">
        <v>20108.45</v>
      </c>
      <c r="BI768" s="493" t="n">
        <v>20029.91</v>
      </c>
      <c r="BJ768" s="493" t="n">
        <v>23043</v>
      </c>
      <c r="BK768" s="493" t="n">
        <v>16993.21</v>
      </c>
      <c r="BL768" s="493" t="n">
        <v>23200.1</v>
      </c>
      <c r="BM768" s="493" t="n">
        <v>19883.93</v>
      </c>
      <c r="BN768" s="493" t="n">
        <v>19763.4</v>
      </c>
      <c r="BO768" s="493" t="n">
        <v>19176.4</v>
      </c>
      <c r="BP768" s="493" t="n">
        <v>18370.15</v>
      </c>
      <c r="BQ768" s="493" t="n">
        <v>18599.4</v>
      </c>
      <c r="BR768" s="493" t="n">
        <v>19552.1</v>
      </c>
      <c r="BS768" s="493" t="n">
        <v>19147.2</v>
      </c>
      <c r="BT768" s="493" t="n">
        <v>19456.08</v>
      </c>
      <c r="BU768" s="493" t="n">
        <v>18933.56</v>
      </c>
      <c r="BV768" s="493" t="n">
        <v>20406.44</v>
      </c>
      <c r="BW768" s="493" t="n">
        <v>20035.35</v>
      </c>
    </row>
    <row r="769">
      <c r="A769" t="inlineStr">
        <is>
          <t>[C9C] ANGIOTENSIN-II 길항제 (단일)</t>
        </is>
      </c>
      <c r="B769" t="inlineStr">
        <is>
          <t>동국제약</t>
        </is>
      </c>
      <c r="C769" t="inlineStr">
        <is>
          <t>칸델탄</t>
        </is>
      </c>
      <c r="D769" t="inlineStr">
        <is>
          <t>동국제약</t>
        </is>
      </c>
      <c r="E769" t="inlineStr">
        <is>
          <t>candesartan cilexetil</t>
        </is>
      </c>
      <c r="F769" t="inlineStr">
        <is>
          <t>보건소</t>
        </is>
      </c>
      <c r="G769" t="inlineStr">
        <is>
          <t>Generic</t>
        </is>
      </c>
      <c r="H769" s="493" t="n">
        <v>0</v>
      </c>
      <c r="I769" s="493" t="n">
        <v>0</v>
      </c>
      <c r="J769" s="493" t="n">
        <v>0</v>
      </c>
      <c r="K769" s="493" t="n">
        <v>0</v>
      </c>
      <c r="L769" s="493" t="n">
        <v>0</v>
      </c>
      <c r="M769" s="493" t="n">
        <v>0</v>
      </c>
      <c r="N769" s="493" t="n">
        <v>0</v>
      </c>
      <c r="O769" s="493" t="n">
        <v>0</v>
      </c>
      <c r="P769" s="493" t="n">
        <v>0</v>
      </c>
      <c r="Q769" s="493" t="n">
        <v>0</v>
      </c>
      <c r="R769" s="493" t="n">
        <v>0</v>
      </c>
      <c r="S769" s="493" t="n">
        <v>0</v>
      </c>
      <c r="T769" s="493" t="n">
        <v>0</v>
      </c>
      <c r="U769" s="493" t="n">
        <v>0</v>
      </c>
      <c r="V769" s="493" t="n">
        <v>0</v>
      </c>
      <c r="W769" s="493" t="n">
        <v>0</v>
      </c>
      <c r="X769" s="493" t="n">
        <v>0</v>
      </c>
      <c r="Y769" s="493" t="n">
        <v>0</v>
      </c>
      <c r="Z769" s="493" t="n">
        <v>0</v>
      </c>
      <c r="AA769" s="493" t="n">
        <v>0</v>
      </c>
      <c r="AB769" s="493" t="n">
        <v>0</v>
      </c>
      <c r="AC769" s="493" t="n">
        <v>0</v>
      </c>
      <c r="AD769" s="493" t="n">
        <v>0</v>
      </c>
      <c r="AE769" s="493" t="n">
        <v>0</v>
      </c>
      <c r="AF769" s="493" t="n">
        <v>0</v>
      </c>
      <c r="AG769" s="493" t="n">
        <v>0</v>
      </c>
      <c r="AH769" s="493" t="n">
        <v>0</v>
      </c>
      <c r="AI769" s="493" t="n">
        <v>0</v>
      </c>
      <c r="AJ769" s="493" t="n">
        <v>0</v>
      </c>
      <c r="AK769" s="493" t="n">
        <v>268.5</v>
      </c>
      <c r="AL769" s="493" t="n">
        <v>0</v>
      </c>
      <c r="AM769" s="493" t="n">
        <v>213.6</v>
      </c>
      <c r="AN769" s="493" t="n">
        <v>0</v>
      </c>
      <c r="AO769" s="493" t="n">
        <v>301.8</v>
      </c>
      <c r="AP769" s="493" t="n">
        <v>0</v>
      </c>
      <c r="AQ769" s="493" t="n">
        <v>0</v>
      </c>
      <c r="AR769" s="493" t="n">
        <v>269.4</v>
      </c>
      <c r="AS769" s="493" t="n">
        <v>0</v>
      </c>
      <c r="AT769" s="493" t="n">
        <v>294.3</v>
      </c>
      <c r="AU769" s="493" t="n">
        <v>357.9</v>
      </c>
      <c r="AV769" s="493" t="n">
        <v>233.4</v>
      </c>
      <c r="AW769" s="493" t="n">
        <v>0</v>
      </c>
      <c r="AX769" s="493" t="n">
        <v>0</v>
      </c>
      <c r="AY769" s="493" t="n">
        <v>780.3</v>
      </c>
      <c r="AZ769" s="493" t="n">
        <v>329.4</v>
      </c>
      <c r="BA769" s="493" t="n">
        <v>0</v>
      </c>
      <c r="BB769" s="493" t="n">
        <v>0</v>
      </c>
      <c r="BC769" s="493" t="n">
        <v>606.6</v>
      </c>
      <c r="BD769" s="493" t="n">
        <v>446.4</v>
      </c>
      <c r="BE769" s="493" t="n">
        <v>0</v>
      </c>
      <c r="BF769" s="493" t="n">
        <v>492.9</v>
      </c>
      <c r="BG769" s="493" t="n">
        <v>0</v>
      </c>
      <c r="BH769" s="493" t="n">
        <v>259.2</v>
      </c>
      <c r="BI769" s="493" t="n">
        <v>465.6</v>
      </c>
      <c r="BJ769" s="493" t="n">
        <v>0</v>
      </c>
      <c r="BK769" s="493" t="n">
        <v>0</v>
      </c>
      <c r="BL769" s="493" t="n">
        <v>525</v>
      </c>
      <c r="BM769" s="493" t="n">
        <v>483</v>
      </c>
      <c r="BN769" s="493" t="n">
        <v>0</v>
      </c>
      <c r="BO769" s="493" t="n">
        <v>351</v>
      </c>
      <c r="BP769" s="493" t="n">
        <v>559.8</v>
      </c>
      <c r="BQ769" s="493" t="n">
        <v>383.1</v>
      </c>
      <c r="BR769" s="493" t="n">
        <v>312.6</v>
      </c>
      <c r="BS769" s="493" t="n">
        <v>449.7</v>
      </c>
      <c r="BT769" s="493" t="n">
        <v>0</v>
      </c>
      <c r="BU769" s="493" t="n">
        <v>1555.2</v>
      </c>
      <c r="BV769" s="493" t="n">
        <v>260.7</v>
      </c>
      <c r="BW769" s="493" t="n">
        <v>469.8</v>
      </c>
    </row>
    <row r="770">
      <c r="A770" t="inlineStr">
        <is>
          <t>[C9C] ANGIOTENSIN-II 길항제 (단일)</t>
        </is>
      </c>
      <c r="B770" t="inlineStr">
        <is>
          <t>동국제약</t>
        </is>
      </c>
      <c r="C770" t="inlineStr">
        <is>
          <t>프리모노</t>
        </is>
      </c>
      <c r="D770" t="inlineStr">
        <is>
          <t>동국제약</t>
        </is>
      </c>
      <c r="E770" t="inlineStr">
        <is>
          <t>telmisartan</t>
        </is>
      </c>
      <c r="F770" t="inlineStr">
        <is>
          <t>상급종합병원</t>
        </is>
      </c>
      <c r="G770" t="inlineStr">
        <is>
          <t>Generic</t>
        </is>
      </c>
      <c r="H770" s="493" t="n">
        <v>0</v>
      </c>
      <c r="I770" s="493" t="n">
        <v>0</v>
      </c>
      <c r="J770" s="493" t="n">
        <v>0</v>
      </c>
      <c r="K770" s="493" t="n">
        <v>0</v>
      </c>
      <c r="L770" s="493" t="n">
        <v>0</v>
      </c>
      <c r="M770" s="493" t="n">
        <v>0</v>
      </c>
      <c r="N770" s="493" t="n">
        <v>0</v>
      </c>
      <c r="O770" s="493" t="n">
        <v>0</v>
      </c>
      <c r="P770" s="493" t="n">
        <v>0</v>
      </c>
      <c r="Q770" s="493" t="n">
        <v>0</v>
      </c>
      <c r="R770" s="493" t="n">
        <v>0</v>
      </c>
      <c r="S770" s="493" t="n">
        <v>0</v>
      </c>
      <c r="T770" s="493" t="n">
        <v>0</v>
      </c>
      <c r="U770" s="493" t="n">
        <v>0</v>
      </c>
      <c r="V770" s="493" t="n">
        <v>0</v>
      </c>
      <c r="W770" s="493" t="n">
        <v>0</v>
      </c>
      <c r="X770" s="493" t="n">
        <v>0</v>
      </c>
      <c r="Y770" s="493" t="n">
        <v>0</v>
      </c>
      <c r="Z770" s="493" t="n">
        <v>0</v>
      </c>
      <c r="AA770" s="493" t="n">
        <v>0</v>
      </c>
      <c r="AB770" s="493" t="n">
        <v>0</v>
      </c>
      <c r="AC770" s="493" t="n">
        <v>0</v>
      </c>
      <c r="AD770" s="493" t="n">
        <v>0</v>
      </c>
      <c r="AE770" s="493" t="n">
        <v>0</v>
      </c>
      <c r="AF770" s="493" t="n">
        <v>0</v>
      </c>
      <c r="AG770" s="493" t="n">
        <v>0</v>
      </c>
      <c r="AH770" s="493" t="n">
        <v>0</v>
      </c>
      <c r="AI770" s="493" t="n">
        <v>0</v>
      </c>
      <c r="AJ770" s="493" t="n">
        <v>0</v>
      </c>
      <c r="AK770" s="493" t="n">
        <v>0</v>
      </c>
      <c r="AL770" s="493" t="n">
        <v>0</v>
      </c>
      <c r="AM770" s="493" t="n">
        <v>0</v>
      </c>
      <c r="AN770" s="493" t="n">
        <v>0</v>
      </c>
      <c r="AO770" s="493" t="n">
        <v>0</v>
      </c>
      <c r="AP770" s="493" t="n">
        <v>0</v>
      </c>
      <c r="AQ770" s="493" t="n">
        <v>0</v>
      </c>
      <c r="AR770" s="493" t="n">
        <v>0</v>
      </c>
      <c r="AS770" s="493" t="n">
        <v>0</v>
      </c>
      <c r="AT770" s="493" t="n">
        <v>0</v>
      </c>
      <c r="AU770" s="493" t="n">
        <v>0</v>
      </c>
      <c r="AV770" s="493" t="n">
        <v>0</v>
      </c>
      <c r="AW770" s="493" t="n">
        <v>0</v>
      </c>
      <c r="AX770" s="493" t="n">
        <v>0</v>
      </c>
      <c r="AY770" s="493" t="n">
        <v>0</v>
      </c>
      <c r="AZ770" s="493" t="n">
        <v>0</v>
      </c>
      <c r="BA770" s="493" t="n">
        <v>0</v>
      </c>
      <c r="BB770" s="493" t="n">
        <v>0</v>
      </c>
      <c r="BC770" s="493" t="n">
        <v>0</v>
      </c>
      <c r="BD770" s="493" t="n">
        <v>0</v>
      </c>
      <c r="BE770" s="493" t="n">
        <v>0</v>
      </c>
      <c r="BF770" s="493" t="n">
        <v>0</v>
      </c>
      <c r="BG770" s="493" t="n">
        <v>0</v>
      </c>
      <c r="BH770" s="493" t="n">
        <v>0</v>
      </c>
      <c r="BI770" s="493" t="n">
        <v>0</v>
      </c>
      <c r="BJ770" s="493" t="n">
        <v>0</v>
      </c>
      <c r="BK770" s="493" t="n">
        <v>0</v>
      </c>
      <c r="BL770" s="493" t="n">
        <v>0</v>
      </c>
      <c r="BM770" s="493" t="n">
        <v>56</v>
      </c>
      <c r="BN770" s="493" t="n">
        <v>0</v>
      </c>
      <c r="BO770" s="493" t="n">
        <v>0</v>
      </c>
      <c r="BP770" s="493" t="n">
        <v>0</v>
      </c>
      <c r="BQ770" s="493" t="n">
        <v>0</v>
      </c>
      <c r="BR770" s="493" t="n">
        <v>0</v>
      </c>
      <c r="BS770" s="493" t="n">
        <v>0</v>
      </c>
      <c r="BT770" s="493" t="n">
        <v>0</v>
      </c>
      <c r="BU770" s="493" t="n">
        <v>0</v>
      </c>
      <c r="BV770" s="493" t="n">
        <v>0</v>
      </c>
      <c r="BW770" s="493" t="n">
        <v>0</v>
      </c>
    </row>
    <row r="771">
      <c r="A771" t="inlineStr">
        <is>
          <t>[C9C] ANGIOTENSIN-II 길항제 (단일)</t>
        </is>
      </c>
      <c r="B771" t="inlineStr">
        <is>
          <t>동국제약</t>
        </is>
      </c>
      <c r="C771" t="inlineStr">
        <is>
          <t>프리모노</t>
        </is>
      </c>
      <c r="D771" t="inlineStr">
        <is>
          <t>동국제약</t>
        </is>
      </c>
      <c r="E771" t="inlineStr">
        <is>
          <t>telmisartan</t>
        </is>
      </c>
      <c r="F771" t="inlineStr">
        <is>
          <t>종합병원</t>
        </is>
      </c>
      <c r="G771" t="inlineStr">
        <is>
          <t>Generic</t>
        </is>
      </c>
      <c r="H771" s="493" t="n">
        <v>0</v>
      </c>
      <c r="I771" s="493" t="n">
        <v>0</v>
      </c>
      <c r="J771" s="493" t="n">
        <v>0</v>
      </c>
      <c r="K771" s="493" t="n">
        <v>0</v>
      </c>
      <c r="L771" s="493" t="n">
        <v>0</v>
      </c>
      <c r="M771" s="493" t="n">
        <v>0</v>
      </c>
      <c r="N771" s="493" t="n">
        <v>0</v>
      </c>
      <c r="O771" s="493" t="n">
        <v>0</v>
      </c>
      <c r="P771" s="493" t="n">
        <v>0</v>
      </c>
      <c r="Q771" s="493" t="n">
        <v>0</v>
      </c>
      <c r="R771" s="493" t="n">
        <v>0</v>
      </c>
      <c r="S771" s="493" t="n">
        <v>0</v>
      </c>
      <c r="T771" s="493" t="n">
        <v>0</v>
      </c>
      <c r="U771" s="493" t="n">
        <v>0</v>
      </c>
      <c r="V771" s="493" t="n">
        <v>0</v>
      </c>
      <c r="W771" s="493" t="n">
        <v>0</v>
      </c>
      <c r="X771" s="493" t="n">
        <v>0</v>
      </c>
      <c r="Y771" s="493" t="n">
        <v>0</v>
      </c>
      <c r="Z771" s="493" t="n">
        <v>0</v>
      </c>
      <c r="AA771" s="493" t="n">
        <v>0</v>
      </c>
      <c r="AB771" s="493" t="n">
        <v>0</v>
      </c>
      <c r="AC771" s="493" t="n">
        <v>0</v>
      </c>
      <c r="AD771" s="493" t="n">
        <v>0</v>
      </c>
      <c r="AE771" s="493" t="n">
        <v>0</v>
      </c>
      <c r="AF771" s="493" t="n">
        <v>0</v>
      </c>
      <c r="AG771" s="493" t="n">
        <v>0</v>
      </c>
      <c r="AH771" s="493" t="n">
        <v>0</v>
      </c>
      <c r="AI771" s="493" t="n">
        <v>717.3</v>
      </c>
      <c r="AJ771" s="493" t="n">
        <v>2469</v>
      </c>
      <c r="AK771" s="493" t="n">
        <v>12719.88</v>
      </c>
      <c r="AL771" s="493" t="n">
        <v>48558.16</v>
      </c>
      <c r="AM771" s="493" t="n">
        <v>33044.67</v>
      </c>
      <c r="AN771" s="493" t="n">
        <v>28252.65</v>
      </c>
      <c r="AO771" s="493" t="n">
        <v>36413.41</v>
      </c>
      <c r="AP771" s="493" t="n">
        <v>31349.09</v>
      </c>
      <c r="AQ771" s="493" t="n">
        <v>38209.38</v>
      </c>
      <c r="AR771" s="493" t="n">
        <v>44234.41</v>
      </c>
      <c r="AS771" s="493" t="n">
        <v>27860.65</v>
      </c>
      <c r="AT771" s="493" t="n">
        <v>35888.89</v>
      </c>
      <c r="AU771" s="493" t="n">
        <v>33367.9</v>
      </c>
      <c r="AV771" s="493" t="n">
        <v>33632.32</v>
      </c>
      <c r="AW771" s="493" t="n">
        <v>31818.5</v>
      </c>
      <c r="AX771" s="493" t="n">
        <v>38618.07</v>
      </c>
      <c r="AY771" s="493" t="n">
        <v>40290.26</v>
      </c>
      <c r="AZ771" s="493" t="n">
        <v>47251.24</v>
      </c>
      <c r="BA771" s="493" t="n">
        <v>44153.5</v>
      </c>
      <c r="BB771" s="493" t="n">
        <v>36033.74</v>
      </c>
      <c r="BC771" s="493" t="n">
        <v>50290.44</v>
      </c>
      <c r="BD771" s="493" t="n">
        <v>47491.8</v>
      </c>
      <c r="BE771" s="493" t="n">
        <v>47264.38</v>
      </c>
      <c r="BF771" s="493" t="n">
        <v>45727.72</v>
      </c>
      <c r="BG771" s="493" t="n">
        <v>45320.51</v>
      </c>
      <c r="BH771" s="493" t="n">
        <v>37598.62</v>
      </c>
      <c r="BI771" s="493" t="n">
        <v>46350.6</v>
      </c>
      <c r="BJ771" s="493" t="n">
        <v>46552.41</v>
      </c>
      <c r="BK771" s="493" t="n">
        <v>51690.9</v>
      </c>
      <c r="BL771" s="493" t="n">
        <v>44968.13</v>
      </c>
      <c r="BM771" s="493" t="n">
        <v>45693.79</v>
      </c>
      <c r="BN771" s="493" t="n">
        <v>46521.91</v>
      </c>
      <c r="BO771" s="493" t="n">
        <v>44427.41</v>
      </c>
      <c r="BP771" s="493" t="n">
        <v>39453.13</v>
      </c>
      <c r="BQ771" s="493" t="n">
        <v>33873.5</v>
      </c>
      <c r="BR771" s="493" t="n">
        <v>46015.38</v>
      </c>
      <c r="BS771" s="493" t="n">
        <v>50576.98</v>
      </c>
      <c r="BT771" s="493" t="n">
        <v>33150.02</v>
      </c>
      <c r="BU771" s="493" t="n">
        <v>53869.4</v>
      </c>
      <c r="BV771" s="493" t="n">
        <v>45554.58</v>
      </c>
      <c r="BW771" s="493" t="n">
        <v>41874.16</v>
      </c>
    </row>
    <row r="772">
      <c r="A772" t="inlineStr">
        <is>
          <t>[C9C] ANGIOTENSIN-II 길항제 (단일)</t>
        </is>
      </c>
      <c r="B772" t="inlineStr">
        <is>
          <t>동국제약</t>
        </is>
      </c>
      <c r="C772" t="inlineStr">
        <is>
          <t>프리모노</t>
        </is>
      </c>
      <c r="D772" t="inlineStr">
        <is>
          <t>동국제약</t>
        </is>
      </c>
      <c r="E772" t="inlineStr">
        <is>
          <t>telmisartan</t>
        </is>
      </c>
      <c r="F772" t="inlineStr">
        <is>
          <t>병원</t>
        </is>
      </c>
      <c r="G772" t="inlineStr">
        <is>
          <t>Generic</t>
        </is>
      </c>
      <c r="H772" s="493" t="n">
        <v>0</v>
      </c>
      <c r="I772" s="493" t="n">
        <v>0</v>
      </c>
      <c r="J772" s="493" t="n">
        <v>0</v>
      </c>
      <c r="K772" s="493" t="n">
        <v>0</v>
      </c>
      <c r="L772" s="493" t="n">
        <v>0</v>
      </c>
      <c r="M772" s="493" t="n">
        <v>0</v>
      </c>
      <c r="N772" s="493" t="n">
        <v>0</v>
      </c>
      <c r="O772" s="493" t="n">
        <v>0</v>
      </c>
      <c r="P772" s="493" t="n">
        <v>0</v>
      </c>
      <c r="Q772" s="493" t="n">
        <v>0</v>
      </c>
      <c r="R772" s="493" t="n">
        <v>0</v>
      </c>
      <c r="S772" s="493" t="n">
        <v>0</v>
      </c>
      <c r="T772" s="493" t="n">
        <v>0</v>
      </c>
      <c r="U772" s="493" t="n">
        <v>0</v>
      </c>
      <c r="V772" s="493" t="n">
        <v>0</v>
      </c>
      <c r="W772" s="493" t="n">
        <v>0</v>
      </c>
      <c r="X772" s="493" t="n">
        <v>0</v>
      </c>
      <c r="Y772" s="493" t="n">
        <v>0</v>
      </c>
      <c r="Z772" s="493" t="n">
        <v>0</v>
      </c>
      <c r="AA772" s="493" t="n">
        <v>0</v>
      </c>
      <c r="AB772" s="493" t="n">
        <v>0</v>
      </c>
      <c r="AC772" s="493" t="n">
        <v>1310.41</v>
      </c>
      <c r="AD772" s="493" t="n">
        <v>2004.29</v>
      </c>
      <c r="AE772" s="493" t="n">
        <v>972.8</v>
      </c>
      <c r="AF772" s="493" t="n">
        <v>4065.6</v>
      </c>
      <c r="AG772" s="493" t="n">
        <v>6120.18</v>
      </c>
      <c r="AH772" s="493" t="n">
        <v>3821.64</v>
      </c>
      <c r="AI772" s="493" t="n">
        <v>4822.75</v>
      </c>
      <c r="AJ772" s="493" t="n">
        <v>1468.9</v>
      </c>
      <c r="AK772" s="493" t="n">
        <v>950.33</v>
      </c>
      <c r="AL772" s="493" t="n">
        <v>2288</v>
      </c>
      <c r="AM772" s="493" t="n">
        <v>2733.4</v>
      </c>
      <c r="AN772" s="493" t="n">
        <v>2037.9</v>
      </c>
      <c r="AO772" s="493" t="n">
        <v>6004.7</v>
      </c>
      <c r="AP772" s="493" t="n">
        <v>1735.52</v>
      </c>
      <c r="AQ772" s="493" t="n">
        <v>5434.84</v>
      </c>
      <c r="AR772" s="493" t="n">
        <v>3220.65</v>
      </c>
      <c r="AS772" s="493" t="n">
        <v>4175.35</v>
      </c>
      <c r="AT772" s="493" t="n">
        <v>2201.4</v>
      </c>
      <c r="AU772" s="493" t="n">
        <v>4740.55</v>
      </c>
      <c r="AV772" s="493" t="n">
        <v>5538.75</v>
      </c>
      <c r="AW772" s="493" t="n">
        <v>4959.45</v>
      </c>
      <c r="AX772" s="493" t="n">
        <v>8526.25</v>
      </c>
      <c r="AY772" s="493" t="n">
        <v>10408.45</v>
      </c>
      <c r="AZ772" s="493" t="n">
        <v>6217.05</v>
      </c>
      <c r="BA772" s="493" t="n">
        <v>8911.950000000001</v>
      </c>
      <c r="BB772" s="493" t="n">
        <v>7329.05</v>
      </c>
      <c r="BC772" s="493" t="n">
        <v>8387.190000000001</v>
      </c>
      <c r="BD772" s="493" t="n">
        <v>9071.450000000001</v>
      </c>
      <c r="BE772" s="493" t="n">
        <v>11275.77</v>
      </c>
      <c r="BF772" s="493" t="n">
        <v>6991.14</v>
      </c>
      <c r="BG772" s="493" t="n">
        <v>7242.8</v>
      </c>
      <c r="BH772" s="493" t="n">
        <v>11571.21</v>
      </c>
      <c r="BI772" s="493" t="n">
        <v>8268.34</v>
      </c>
      <c r="BJ772" s="493" t="n">
        <v>8327.379999999999</v>
      </c>
      <c r="BK772" s="493" t="n">
        <v>9777.040000000001</v>
      </c>
      <c r="BL772" s="493" t="n">
        <v>8958.559999999999</v>
      </c>
      <c r="BM772" s="493" t="n">
        <v>6126.43</v>
      </c>
      <c r="BN772" s="493" t="n">
        <v>8261.059999999999</v>
      </c>
      <c r="BO772" s="493" t="n">
        <v>10365.02</v>
      </c>
      <c r="BP772" s="493" t="n">
        <v>8996.719999999999</v>
      </c>
      <c r="BQ772" s="493" t="n">
        <v>9477.969999999999</v>
      </c>
      <c r="BR772" s="493" t="n">
        <v>10037.28</v>
      </c>
      <c r="BS772" s="493" t="n">
        <v>5634.85</v>
      </c>
      <c r="BT772" s="493" t="n">
        <v>12992.7</v>
      </c>
      <c r="BU772" s="493" t="n">
        <v>10076.01</v>
      </c>
      <c r="BV772" s="493" t="n">
        <v>7631.15</v>
      </c>
      <c r="BW772" s="493" t="n">
        <v>12489.06</v>
      </c>
    </row>
    <row r="773">
      <c r="A773" t="inlineStr">
        <is>
          <t>[C9C] ANGIOTENSIN-II 길항제 (단일)</t>
        </is>
      </c>
      <c r="B773" t="inlineStr">
        <is>
          <t>동국제약</t>
        </is>
      </c>
      <c r="C773" t="inlineStr">
        <is>
          <t>프리모노</t>
        </is>
      </c>
      <c r="D773" t="inlineStr">
        <is>
          <t>동국제약</t>
        </is>
      </c>
      <c r="E773" t="inlineStr">
        <is>
          <t>telmisartan</t>
        </is>
      </c>
      <c r="F773" t="inlineStr">
        <is>
          <t>의원</t>
        </is>
      </c>
      <c r="G773" t="inlineStr">
        <is>
          <t>Generic</t>
        </is>
      </c>
      <c r="H773" s="493" t="n">
        <v>0</v>
      </c>
      <c r="I773" s="493" t="n">
        <v>0</v>
      </c>
      <c r="J773" s="493" t="n">
        <v>0</v>
      </c>
      <c r="K773" s="493" t="n">
        <v>0</v>
      </c>
      <c r="L773" s="493" t="n">
        <v>0</v>
      </c>
      <c r="M773" s="493" t="n">
        <v>0</v>
      </c>
      <c r="N773" s="493" t="n">
        <v>0</v>
      </c>
      <c r="O773" s="493" t="n">
        <v>0</v>
      </c>
      <c r="P773" s="493" t="n">
        <v>0</v>
      </c>
      <c r="Q773" s="493" t="n">
        <v>0</v>
      </c>
      <c r="R773" s="493" t="n">
        <v>0</v>
      </c>
      <c r="S773" s="493" t="n">
        <v>0</v>
      </c>
      <c r="T773" s="493" t="n">
        <v>0</v>
      </c>
      <c r="U773" s="493" t="n">
        <v>0</v>
      </c>
      <c r="V773" s="493" t="n">
        <v>0</v>
      </c>
      <c r="W773" s="493" t="n">
        <v>0</v>
      </c>
      <c r="X773" s="493" t="n">
        <v>0</v>
      </c>
      <c r="Y773" s="493" t="n">
        <v>0</v>
      </c>
      <c r="Z773" s="493" t="n">
        <v>0</v>
      </c>
      <c r="AA773" s="493" t="n">
        <v>0</v>
      </c>
      <c r="AB773" s="493" t="n">
        <v>0</v>
      </c>
      <c r="AC773" s="493" t="n">
        <v>3178.4</v>
      </c>
      <c r="AD773" s="493" t="n">
        <v>3513</v>
      </c>
      <c r="AE773" s="493" t="n">
        <v>3546.5</v>
      </c>
      <c r="AF773" s="493" t="n">
        <v>2880</v>
      </c>
      <c r="AG773" s="493" t="n">
        <v>4134.12</v>
      </c>
      <c r="AH773" s="493" t="n">
        <v>5823.5</v>
      </c>
      <c r="AI773" s="493" t="n">
        <v>5734</v>
      </c>
      <c r="AJ773" s="493" t="n">
        <v>7661.18</v>
      </c>
      <c r="AK773" s="493" t="n">
        <v>9110.559999999999</v>
      </c>
      <c r="AL773" s="493" t="n">
        <v>8543.540000000001</v>
      </c>
      <c r="AM773" s="493" t="n">
        <v>10629.12</v>
      </c>
      <c r="AN773" s="493" t="n">
        <v>7862.07</v>
      </c>
      <c r="AO773" s="493" t="n">
        <v>11684.38</v>
      </c>
      <c r="AP773" s="493" t="n">
        <v>8632.67</v>
      </c>
      <c r="AQ773" s="493" t="n">
        <v>11656.51</v>
      </c>
      <c r="AR773" s="493" t="n">
        <v>12709.46</v>
      </c>
      <c r="AS773" s="493" t="n">
        <v>11439.7</v>
      </c>
      <c r="AT773" s="493" t="n">
        <v>10816.56</v>
      </c>
      <c r="AU773" s="493" t="n">
        <v>13482.93</v>
      </c>
      <c r="AV773" s="493" t="n">
        <v>14064.35</v>
      </c>
      <c r="AW773" s="493" t="n">
        <v>10655.18</v>
      </c>
      <c r="AX773" s="493" t="n">
        <v>12933.04</v>
      </c>
      <c r="AY773" s="493" t="n">
        <v>13698.53</v>
      </c>
      <c r="AZ773" s="493" t="n">
        <v>16938.6</v>
      </c>
      <c r="BA773" s="493" t="n">
        <v>15894.19</v>
      </c>
      <c r="BB773" s="493" t="n">
        <v>16520.6</v>
      </c>
      <c r="BC773" s="493" t="n">
        <v>17188.12</v>
      </c>
      <c r="BD773" s="493" t="n">
        <v>12001.24</v>
      </c>
      <c r="BE773" s="493" t="n">
        <v>14762.99</v>
      </c>
      <c r="BF773" s="493" t="n">
        <v>14582.94</v>
      </c>
      <c r="BG773" s="493" t="n">
        <v>16674.51</v>
      </c>
      <c r="BH773" s="493" t="n">
        <v>13573.04</v>
      </c>
      <c r="BI773" s="493" t="n">
        <v>17190.92</v>
      </c>
      <c r="BJ773" s="493" t="n">
        <v>23787.01</v>
      </c>
      <c r="BK773" s="493" t="n">
        <v>25950.06</v>
      </c>
      <c r="BL773" s="493" t="n">
        <v>24550.37</v>
      </c>
      <c r="BM773" s="493" t="n">
        <v>24487.83</v>
      </c>
      <c r="BN773" s="493" t="n">
        <v>22033.39</v>
      </c>
      <c r="BO773" s="493" t="n">
        <v>29767.77</v>
      </c>
      <c r="BP773" s="493" t="n">
        <v>24973.98</v>
      </c>
      <c r="BQ773" s="493" t="n">
        <v>30665.37</v>
      </c>
      <c r="BR773" s="493" t="n">
        <v>27391.79</v>
      </c>
      <c r="BS773" s="493" t="n">
        <v>31085.86</v>
      </c>
      <c r="BT773" s="493" t="n">
        <v>30097.96</v>
      </c>
      <c r="BU773" s="493" t="n">
        <v>30579.65</v>
      </c>
      <c r="BV773" s="493" t="n">
        <v>31334.78</v>
      </c>
      <c r="BW773" s="493" t="n">
        <v>31611.5</v>
      </c>
    </row>
    <row r="774">
      <c r="A774" t="inlineStr">
        <is>
          <t>[C9C] ANGIOTENSIN-II 길항제 (단일)</t>
        </is>
      </c>
      <c r="B774" t="inlineStr">
        <is>
          <t>동국제약</t>
        </is>
      </c>
      <c r="C774" t="inlineStr">
        <is>
          <t>프리모노</t>
        </is>
      </c>
      <c r="D774" t="inlineStr">
        <is>
          <t>동국제약</t>
        </is>
      </c>
      <c r="E774" t="inlineStr">
        <is>
          <t>telmisartan</t>
        </is>
      </c>
      <c r="F774" t="inlineStr">
        <is>
          <t>보건소</t>
        </is>
      </c>
      <c r="G774" t="inlineStr">
        <is>
          <t>Generic</t>
        </is>
      </c>
      <c r="H774" s="493" t="n">
        <v>0</v>
      </c>
      <c r="I774" s="493" t="n">
        <v>0</v>
      </c>
      <c r="J774" s="493" t="n">
        <v>0</v>
      </c>
      <c r="K774" s="493" t="n">
        <v>0</v>
      </c>
      <c r="L774" s="493" t="n">
        <v>0</v>
      </c>
      <c r="M774" s="493" t="n">
        <v>0</v>
      </c>
      <c r="N774" s="493" t="n">
        <v>0</v>
      </c>
      <c r="O774" s="493" t="n">
        <v>0</v>
      </c>
      <c r="P774" s="493" t="n">
        <v>0</v>
      </c>
      <c r="Q774" s="493" t="n">
        <v>0</v>
      </c>
      <c r="R774" s="493" t="n">
        <v>0</v>
      </c>
      <c r="S774" s="493" t="n">
        <v>0</v>
      </c>
      <c r="T774" s="493" t="n">
        <v>0</v>
      </c>
      <c r="U774" s="493" t="n">
        <v>0</v>
      </c>
      <c r="V774" s="493" t="n">
        <v>0</v>
      </c>
      <c r="W774" s="493" t="n">
        <v>0</v>
      </c>
      <c r="X774" s="493" t="n">
        <v>0</v>
      </c>
      <c r="Y774" s="493" t="n">
        <v>0</v>
      </c>
      <c r="Z774" s="493" t="n">
        <v>0</v>
      </c>
      <c r="AA774" s="493" t="n">
        <v>0</v>
      </c>
      <c r="AB774" s="493" t="n">
        <v>0</v>
      </c>
      <c r="AC774" s="493" t="n">
        <v>0</v>
      </c>
      <c r="AD774" s="493" t="n">
        <v>0</v>
      </c>
      <c r="AE774" s="493" t="n">
        <v>0</v>
      </c>
      <c r="AF774" s="493" t="n">
        <v>0</v>
      </c>
      <c r="AG774" s="493" t="n">
        <v>0</v>
      </c>
      <c r="AH774" s="493" t="n">
        <v>0</v>
      </c>
      <c r="AI774" s="493" t="n">
        <v>0</v>
      </c>
      <c r="AJ774" s="493" t="n">
        <v>0</v>
      </c>
      <c r="AK774" s="493" t="n">
        <v>558.6</v>
      </c>
      <c r="AL774" s="493" t="n">
        <v>0</v>
      </c>
      <c r="AM774" s="493" t="n">
        <v>466.8</v>
      </c>
      <c r="AN774" s="493" t="n">
        <v>0</v>
      </c>
      <c r="AO774" s="493" t="n">
        <v>690</v>
      </c>
      <c r="AP774" s="493" t="n">
        <v>405.3</v>
      </c>
      <c r="AQ774" s="493" t="n">
        <v>895.5</v>
      </c>
      <c r="AR774" s="493" t="n">
        <v>0</v>
      </c>
      <c r="AS774" s="493" t="n">
        <v>664.2</v>
      </c>
      <c r="AT774" s="493" t="n">
        <v>0</v>
      </c>
      <c r="AU774" s="493" t="n">
        <v>445.8</v>
      </c>
      <c r="AV774" s="493" t="n">
        <v>0</v>
      </c>
      <c r="AW774" s="493" t="n">
        <v>0</v>
      </c>
      <c r="AX774" s="493" t="n">
        <v>0</v>
      </c>
      <c r="AY774" s="493" t="n">
        <v>0</v>
      </c>
      <c r="AZ774" s="493" t="n">
        <v>0</v>
      </c>
      <c r="BA774" s="493" t="n">
        <v>3330</v>
      </c>
      <c r="BB774" s="493" t="n">
        <v>0</v>
      </c>
      <c r="BC774" s="493" t="n">
        <v>0</v>
      </c>
      <c r="BD774" s="493" t="n">
        <v>0</v>
      </c>
      <c r="BE774" s="493" t="n">
        <v>0</v>
      </c>
      <c r="BF774" s="493" t="n">
        <v>0</v>
      </c>
      <c r="BG774" s="493" t="n">
        <v>0</v>
      </c>
      <c r="BH774" s="493" t="n">
        <v>0</v>
      </c>
      <c r="BI774" s="493" t="n">
        <v>0</v>
      </c>
      <c r="BJ774" s="493" t="n">
        <v>0</v>
      </c>
      <c r="BK774" s="493" t="n">
        <v>0</v>
      </c>
      <c r="BL774" s="493" t="n">
        <v>0</v>
      </c>
      <c r="BM774" s="493" t="n">
        <v>0</v>
      </c>
      <c r="BN774" s="493" t="n">
        <v>0</v>
      </c>
      <c r="BO774" s="493" t="n">
        <v>0</v>
      </c>
      <c r="BP774" s="493" t="n">
        <v>0</v>
      </c>
      <c r="BQ774" s="493" t="n">
        <v>0</v>
      </c>
      <c r="BR774" s="493" t="n">
        <v>0</v>
      </c>
      <c r="BS774" s="493" t="n">
        <v>0</v>
      </c>
      <c r="BT774" s="493" t="n">
        <v>0</v>
      </c>
      <c r="BU774" s="493" t="n">
        <v>0</v>
      </c>
      <c r="BV774" s="493" t="n">
        <v>0</v>
      </c>
      <c r="BW774" s="493" t="n">
        <v>0</v>
      </c>
    </row>
    <row r="775">
      <c r="A775" t="inlineStr">
        <is>
          <t>[C9C] ANGIOTENSIN-II 길항제 (단일)</t>
        </is>
      </c>
      <c r="B775" t="inlineStr">
        <is>
          <t>동국제약</t>
        </is>
      </c>
      <c r="C775" t="inlineStr">
        <is>
          <t>프리모노</t>
        </is>
      </c>
      <c r="D775" t="inlineStr">
        <is>
          <t>동국제약</t>
        </is>
      </c>
      <c r="E775" t="inlineStr">
        <is>
          <t>telmisartan</t>
        </is>
      </c>
      <c r="F775" t="inlineStr">
        <is>
          <t>기타(치과의원, 치과병원 등)</t>
        </is>
      </c>
      <c r="G775" t="inlineStr">
        <is>
          <t>Generic</t>
        </is>
      </c>
      <c r="H775" s="493" t="n">
        <v>0</v>
      </c>
      <c r="I775" s="493" t="n">
        <v>0</v>
      </c>
      <c r="J775" s="493" t="n">
        <v>0</v>
      </c>
      <c r="K775" s="493" t="n">
        <v>0</v>
      </c>
      <c r="L775" s="493" t="n">
        <v>0</v>
      </c>
      <c r="M775" s="493" t="n">
        <v>0</v>
      </c>
      <c r="N775" s="493" t="n">
        <v>0</v>
      </c>
      <c r="O775" s="493" t="n">
        <v>0</v>
      </c>
      <c r="P775" s="493" t="n">
        <v>0</v>
      </c>
      <c r="Q775" s="493" t="n">
        <v>0</v>
      </c>
      <c r="R775" s="493" t="n">
        <v>0</v>
      </c>
      <c r="S775" s="493" t="n">
        <v>0</v>
      </c>
      <c r="T775" s="493" t="n">
        <v>0</v>
      </c>
      <c r="U775" s="493" t="n">
        <v>0</v>
      </c>
      <c r="V775" s="493" t="n">
        <v>0</v>
      </c>
      <c r="W775" s="493" t="n">
        <v>0</v>
      </c>
      <c r="X775" s="493" t="n">
        <v>0</v>
      </c>
      <c r="Y775" s="493" t="n">
        <v>0</v>
      </c>
      <c r="Z775" s="493" t="n">
        <v>0</v>
      </c>
      <c r="AA775" s="493" t="n">
        <v>0</v>
      </c>
      <c r="AB775" s="493" t="n">
        <v>0</v>
      </c>
      <c r="AC775" s="493" t="n">
        <v>0</v>
      </c>
      <c r="AD775" s="493" t="n">
        <v>0</v>
      </c>
      <c r="AE775" s="493" t="n">
        <v>0</v>
      </c>
      <c r="AF775" s="493" t="n">
        <v>0</v>
      </c>
      <c r="AG775" s="493" t="n">
        <v>0</v>
      </c>
      <c r="AH775" s="493" t="n">
        <v>0</v>
      </c>
      <c r="AI775" s="493" t="n">
        <v>0</v>
      </c>
      <c r="AJ775" s="493" t="n">
        <v>0</v>
      </c>
      <c r="AK775" s="493" t="n">
        <v>0</v>
      </c>
      <c r="AL775" s="493" t="n">
        <v>0</v>
      </c>
      <c r="AM775" s="493" t="n">
        <v>0</v>
      </c>
      <c r="AN775" s="493" t="n">
        <v>0</v>
      </c>
      <c r="AO775" s="493" t="n">
        <v>0</v>
      </c>
      <c r="AP775" s="493" t="n">
        <v>0</v>
      </c>
      <c r="AQ775" s="493" t="n">
        <v>0</v>
      </c>
      <c r="AR775" s="493" t="n">
        <v>0</v>
      </c>
      <c r="AS775" s="493" t="n">
        <v>0</v>
      </c>
      <c r="AT775" s="493" t="n">
        <v>0</v>
      </c>
      <c r="AU775" s="493" t="n">
        <v>0</v>
      </c>
      <c r="AV775" s="493" t="n">
        <v>144.64</v>
      </c>
      <c r="AW775" s="493" t="n">
        <v>130.56</v>
      </c>
      <c r="AX775" s="493" t="n">
        <v>150.93</v>
      </c>
      <c r="AY775" s="493" t="n">
        <v>86.73</v>
      </c>
      <c r="AZ775" s="493" t="n">
        <v>116.48</v>
      </c>
      <c r="BA775" s="493" t="n">
        <v>112.2</v>
      </c>
      <c r="BB775" s="493" t="n">
        <v>162</v>
      </c>
      <c r="BC775" s="493" t="n">
        <v>135.79</v>
      </c>
      <c r="BD775" s="493" t="n">
        <v>107.24</v>
      </c>
      <c r="BE775" s="493" t="n">
        <v>132.3</v>
      </c>
      <c r="BF775" s="493" t="n">
        <v>113.12</v>
      </c>
      <c r="BG775" s="493" t="n">
        <v>129.15</v>
      </c>
      <c r="BH775" s="493" t="n">
        <v>115.92</v>
      </c>
      <c r="BI775" s="493" t="n">
        <v>122.36</v>
      </c>
      <c r="BJ775" s="493" t="n">
        <v>173.46</v>
      </c>
      <c r="BK775" s="493" t="n">
        <v>0</v>
      </c>
      <c r="BL775" s="493" t="n">
        <v>0</v>
      </c>
      <c r="BM775" s="493" t="n">
        <v>0</v>
      </c>
      <c r="BN775" s="493" t="n">
        <v>0</v>
      </c>
      <c r="BO775" s="493" t="n">
        <v>0</v>
      </c>
      <c r="BP775" s="493" t="n">
        <v>0</v>
      </c>
      <c r="BQ775" s="493" t="n">
        <v>0</v>
      </c>
      <c r="BR775" s="493" t="n">
        <v>0</v>
      </c>
      <c r="BS775" s="493" t="n">
        <v>0</v>
      </c>
      <c r="BT775" s="493" t="n">
        <v>0</v>
      </c>
      <c r="BU775" s="493" t="n">
        <v>0</v>
      </c>
      <c r="BV775" s="493" t="n">
        <v>0</v>
      </c>
      <c r="BW775" s="493" t="n">
        <v>0</v>
      </c>
    </row>
    <row r="776">
      <c r="A776" t="inlineStr">
        <is>
          <t>[C9C] ANGIOTENSIN-II 길항제 (단일)</t>
        </is>
      </c>
      <c r="B776" t="inlineStr">
        <is>
          <t>동국제약</t>
        </is>
      </c>
      <c r="C776" t="inlineStr">
        <is>
          <t>피마모노</t>
        </is>
      </c>
      <c r="D776" t="inlineStr">
        <is>
          <t>동국제약</t>
        </is>
      </c>
      <c r="E776" t="inlineStr">
        <is>
          <t>fimasartan potassium trihydrate ( as fimasartan potassium)</t>
        </is>
      </c>
      <c r="F776" t="inlineStr">
        <is>
          <t>병원</t>
        </is>
      </c>
      <c r="G776" t="inlineStr">
        <is>
          <t>Generic</t>
        </is>
      </c>
      <c r="H776" s="493" t="n">
        <v>0</v>
      </c>
      <c r="I776" s="493" t="n">
        <v>0</v>
      </c>
      <c r="J776" s="493" t="n">
        <v>0</v>
      </c>
      <c r="K776" s="493" t="n">
        <v>0</v>
      </c>
      <c r="L776" s="493" t="n">
        <v>0</v>
      </c>
      <c r="M776" s="493" t="n">
        <v>0</v>
      </c>
      <c r="N776" s="493" t="n">
        <v>0</v>
      </c>
      <c r="O776" s="493" t="n">
        <v>0</v>
      </c>
      <c r="P776" s="493" t="n">
        <v>0</v>
      </c>
      <c r="Q776" s="493" t="n">
        <v>0</v>
      </c>
      <c r="R776" s="493" t="n">
        <v>0</v>
      </c>
      <c r="S776" s="493" t="n">
        <v>0</v>
      </c>
      <c r="T776" s="493" t="n">
        <v>0</v>
      </c>
      <c r="U776" s="493" t="n">
        <v>0</v>
      </c>
      <c r="V776" s="493" t="n">
        <v>0</v>
      </c>
      <c r="W776" s="493" t="n">
        <v>0</v>
      </c>
      <c r="X776" s="493" t="n">
        <v>0</v>
      </c>
      <c r="Y776" s="493" t="n">
        <v>0</v>
      </c>
      <c r="Z776" s="493" t="n">
        <v>0</v>
      </c>
      <c r="AA776" s="493" t="n">
        <v>0</v>
      </c>
      <c r="AB776" s="493" t="n">
        <v>0</v>
      </c>
      <c r="AC776" s="493" t="n">
        <v>0</v>
      </c>
      <c r="AD776" s="493" t="n">
        <v>0</v>
      </c>
      <c r="AE776" s="493" t="n">
        <v>0</v>
      </c>
      <c r="AF776" s="493" t="n">
        <v>0</v>
      </c>
      <c r="AG776" s="493" t="n">
        <v>0</v>
      </c>
      <c r="AH776" s="493" t="n">
        <v>0</v>
      </c>
      <c r="AI776" s="493" t="n">
        <v>0</v>
      </c>
      <c r="AJ776" s="493" t="n">
        <v>0</v>
      </c>
      <c r="AK776" s="493" t="n">
        <v>0</v>
      </c>
      <c r="AL776" s="493" t="n">
        <v>0</v>
      </c>
      <c r="AM776" s="493" t="n">
        <v>0</v>
      </c>
      <c r="AN776" s="493" t="n">
        <v>0</v>
      </c>
      <c r="AO776" s="493" t="n">
        <v>0</v>
      </c>
      <c r="AP776" s="493" t="n">
        <v>0</v>
      </c>
      <c r="AQ776" s="493" t="n">
        <v>0</v>
      </c>
      <c r="AR776" s="493" t="n">
        <v>0</v>
      </c>
      <c r="AS776" s="493" t="n">
        <v>0</v>
      </c>
      <c r="AT776" s="493" t="n">
        <v>0</v>
      </c>
      <c r="AU776" s="493" t="n">
        <v>0</v>
      </c>
      <c r="AV776" s="493" t="n">
        <v>0</v>
      </c>
      <c r="AW776" s="493" t="n">
        <v>0</v>
      </c>
      <c r="AX776" s="493" t="n">
        <v>0</v>
      </c>
      <c r="AY776" s="493" t="n">
        <v>0</v>
      </c>
      <c r="AZ776" s="493" t="n">
        <v>0</v>
      </c>
      <c r="BA776" s="493" t="n">
        <v>0</v>
      </c>
      <c r="BB776" s="493" t="n">
        <v>0</v>
      </c>
      <c r="BC776" s="493" t="n">
        <v>0</v>
      </c>
      <c r="BD776" s="493" t="n">
        <v>0</v>
      </c>
      <c r="BE776" s="493" t="n">
        <v>0</v>
      </c>
      <c r="BF776" s="493" t="n">
        <v>0</v>
      </c>
      <c r="BG776" s="493" t="n">
        <v>0</v>
      </c>
      <c r="BH776" s="493" t="n">
        <v>0</v>
      </c>
      <c r="BI776" s="493" t="n">
        <v>0</v>
      </c>
      <c r="BJ776" s="493" t="n">
        <v>0</v>
      </c>
      <c r="BK776" s="493" t="n">
        <v>0</v>
      </c>
      <c r="BL776" s="493" t="n">
        <v>0</v>
      </c>
      <c r="BM776" s="493" t="n">
        <v>0</v>
      </c>
      <c r="BN776" s="493" t="n">
        <v>0</v>
      </c>
      <c r="BO776" s="493" t="n">
        <v>0</v>
      </c>
      <c r="BP776" s="493" t="n">
        <v>3135.6</v>
      </c>
      <c r="BQ776" s="493" t="n">
        <v>7320</v>
      </c>
      <c r="BR776" s="493" t="n">
        <v>6479.1</v>
      </c>
      <c r="BS776" s="493" t="n">
        <v>7166.06</v>
      </c>
      <c r="BT776" s="493" t="n">
        <v>4805.6</v>
      </c>
      <c r="BU776" s="493" t="n">
        <v>1268.1</v>
      </c>
      <c r="BV776" s="493" t="n">
        <v>1569</v>
      </c>
      <c r="BW776" s="493" t="n">
        <v>0</v>
      </c>
    </row>
    <row r="777">
      <c r="A777" t="inlineStr">
        <is>
          <t>[C9C] ANGIOTENSIN-II 길항제 (단일)</t>
        </is>
      </c>
      <c r="B777" t="inlineStr">
        <is>
          <t>동국제약</t>
        </is>
      </c>
      <c r="C777" t="inlineStr">
        <is>
          <t>피마모노</t>
        </is>
      </c>
      <c r="D777" t="inlineStr">
        <is>
          <t>동국제약</t>
        </is>
      </c>
      <c r="E777" t="inlineStr">
        <is>
          <t>fimasartan potassium trihydrate ( as fimasartan potassium)</t>
        </is>
      </c>
      <c r="F777" t="inlineStr">
        <is>
          <t>의원</t>
        </is>
      </c>
      <c r="G777" t="inlineStr">
        <is>
          <t>Generic</t>
        </is>
      </c>
      <c r="H777" s="493" t="n">
        <v>0</v>
      </c>
      <c r="I777" s="493" t="n">
        <v>0</v>
      </c>
      <c r="J777" s="493" t="n">
        <v>0</v>
      </c>
      <c r="K777" s="493" t="n">
        <v>0</v>
      </c>
      <c r="L777" s="493" t="n">
        <v>0</v>
      </c>
      <c r="M777" s="493" t="n">
        <v>0</v>
      </c>
      <c r="N777" s="493" t="n">
        <v>0</v>
      </c>
      <c r="O777" s="493" t="n">
        <v>0</v>
      </c>
      <c r="P777" s="493" t="n">
        <v>0</v>
      </c>
      <c r="Q777" s="493" t="n">
        <v>0</v>
      </c>
      <c r="R777" s="493" t="n">
        <v>0</v>
      </c>
      <c r="S777" s="493" t="n">
        <v>0</v>
      </c>
      <c r="T777" s="493" t="n">
        <v>0</v>
      </c>
      <c r="U777" s="493" t="n">
        <v>0</v>
      </c>
      <c r="V777" s="493" t="n">
        <v>0</v>
      </c>
      <c r="W777" s="493" t="n">
        <v>0</v>
      </c>
      <c r="X777" s="493" t="n">
        <v>0</v>
      </c>
      <c r="Y777" s="493" t="n">
        <v>0</v>
      </c>
      <c r="Z777" s="493" t="n">
        <v>0</v>
      </c>
      <c r="AA777" s="493" t="n">
        <v>0</v>
      </c>
      <c r="AB777" s="493" t="n">
        <v>0</v>
      </c>
      <c r="AC777" s="493" t="n">
        <v>0</v>
      </c>
      <c r="AD777" s="493" t="n">
        <v>0</v>
      </c>
      <c r="AE777" s="493" t="n">
        <v>0</v>
      </c>
      <c r="AF777" s="493" t="n">
        <v>0</v>
      </c>
      <c r="AG777" s="493" t="n">
        <v>0</v>
      </c>
      <c r="AH777" s="493" t="n">
        <v>0</v>
      </c>
      <c r="AI777" s="493" t="n">
        <v>0</v>
      </c>
      <c r="AJ777" s="493" t="n">
        <v>0</v>
      </c>
      <c r="AK777" s="493" t="n">
        <v>0</v>
      </c>
      <c r="AL777" s="493" t="n">
        <v>0</v>
      </c>
      <c r="AM777" s="493" t="n">
        <v>0</v>
      </c>
      <c r="AN777" s="493" t="n">
        <v>0</v>
      </c>
      <c r="AO777" s="493" t="n">
        <v>0</v>
      </c>
      <c r="AP777" s="493" t="n">
        <v>0</v>
      </c>
      <c r="AQ777" s="493" t="n">
        <v>0</v>
      </c>
      <c r="AR777" s="493" t="n">
        <v>0</v>
      </c>
      <c r="AS777" s="493" t="n">
        <v>0</v>
      </c>
      <c r="AT777" s="493" t="n">
        <v>0</v>
      </c>
      <c r="AU777" s="493" t="n">
        <v>0</v>
      </c>
      <c r="AV777" s="493" t="n">
        <v>0</v>
      </c>
      <c r="AW777" s="493" t="n">
        <v>0</v>
      </c>
      <c r="AX777" s="493" t="n">
        <v>0</v>
      </c>
      <c r="AY777" s="493" t="n">
        <v>0</v>
      </c>
      <c r="AZ777" s="493" t="n">
        <v>0</v>
      </c>
      <c r="BA777" s="493" t="n">
        <v>0</v>
      </c>
      <c r="BB777" s="493" t="n">
        <v>0</v>
      </c>
      <c r="BC777" s="493" t="n">
        <v>0</v>
      </c>
      <c r="BD777" s="493" t="n">
        <v>0</v>
      </c>
      <c r="BE777" s="493" t="n">
        <v>0</v>
      </c>
      <c r="BF777" s="493" t="n">
        <v>0</v>
      </c>
      <c r="BG777" s="493" t="n">
        <v>0</v>
      </c>
      <c r="BH777" s="493" t="n">
        <v>0</v>
      </c>
      <c r="BI777" s="493" t="n">
        <v>0</v>
      </c>
      <c r="BJ777" s="493" t="n">
        <v>0</v>
      </c>
      <c r="BK777" s="493" t="n">
        <v>2625.9</v>
      </c>
      <c r="BL777" s="493" t="n">
        <v>3543.02</v>
      </c>
      <c r="BM777" s="493" t="n">
        <v>3338.4</v>
      </c>
      <c r="BN777" s="493" t="n">
        <v>2445.6</v>
      </c>
      <c r="BO777" s="493" t="n">
        <v>3498.6</v>
      </c>
      <c r="BP777" s="493" t="n">
        <v>3451.5</v>
      </c>
      <c r="BQ777" s="493" t="n">
        <v>2771.4</v>
      </c>
      <c r="BR777" s="493" t="n">
        <v>2677.65</v>
      </c>
      <c r="BS777" s="493" t="n">
        <v>1921.7</v>
      </c>
      <c r="BT777" s="493" t="n">
        <v>3048.4</v>
      </c>
      <c r="BU777" s="493" t="n">
        <v>2671.2</v>
      </c>
      <c r="BV777" s="493" t="n">
        <v>3201</v>
      </c>
      <c r="BW777" s="493" t="n">
        <v>0</v>
      </c>
    </row>
    <row r="778">
      <c r="A778" t="inlineStr">
        <is>
          <t>[C9C] ANGIOTENSIN-II 길항제 (단일)</t>
        </is>
      </c>
      <c r="B778" t="inlineStr">
        <is>
          <t>동국제약</t>
        </is>
      </c>
      <c r="C778" t="inlineStr">
        <is>
          <t>피마모노</t>
        </is>
      </c>
      <c r="D778" t="inlineStr">
        <is>
          <t>동국제약</t>
        </is>
      </c>
      <c r="E778" t="inlineStr">
        <is>
          <t>fimasartan potassium trihydrate ( as fimasartan potassium)</t>
        </is>
      </c>
      <c r="F778" t="inlineStr">
        <is>
          <t>보건소</t>
        </is>
      </c>
      <c r="G778" t="inlineStr">
        <is>
          <t>Generic</t>
        </is>
      </c>
      <c r="H778" s="493" t="n">
        <v>0</v>
      </c>
      <c r="I778" s="493" t="n">
        <v>0</v>
      </c>
      <c r="J778" s="493" t="n">
        <v>0</v>
      </c>
      <c r="K778" s="493" t="n">
        <v>0</v>
      </c>
      <c r="L778" s="493" t="n">
        <v>0</v>
      </c>
      <c r="M778" s="493" t="n">
        <v>0</v>
      </c>
      <c r="N778" s="493" t="n">
        <v>0</v>
      </c>
      <c r="O778" s="493" t="n">
        <v>0</v>
      </c>
      <c r="P778" s="493" t="n">
        <v>0</v>
      </c>
      <c r="Q778" s="493" t="n">
        <v>0</v>
      </c>
      <c r="R778" s="493" t="n">
        <v>0</v>
      </c>
      <c r="S778" s="493" t="n">
        <v>0</v>
      </c>
      <c r="T778" s="493" t="n">
        <v>0</v>
      </c>
      <c r="U778" s="493" t="n">
        <v>0</v>
      </c>
      <c r="V778" s="493" t="n">
        <v>0</v>
      </c>
      <c r="W778" s="493" t="n">
        <v>0</v>
      </c>
      <c r="X778" s="493" t="n">
        <v>0</v>
      </c>
      <c r="Y778" s="493" t="n">
        <v>0</v>
      </c>
      <c r="Z778" s="493" t="n">
        <v>0</v>
      </c>
      <c r="AA778" s="493" t="n">
        <v>0</v>
      </c>
      <c r="AB778" s="493" t="n">
        <v>0</v>
      </c>
      <c r="AC778" s="493" t="n">
        <v>0</v>
      </c>
      <c r="AD778" s="493" t="n">
        <v>0</v>
      </c>
      <c r="AE778" s="493" t="n">
        <v>0</v>
      </c>
      <c r="AF778" s="493" t="n">
        <v>0</v>
      </c>
      <c r="AG778" s="493" t="n">
        <v>0</v>
      </c>
      <c r="AH778" s="493" t="n">
        <v>0</v>
      </c>
      <c r="AI778" s="493" t="n">
        <v>0</v>
      </c>
      <c r="AJ778" s="493" t="n">
        <v>0</v>
      </c>
      <c r="AK778" s="493" t="n">
        <v>0</v>
      </c>
      <c r="AL778" s="493" t="n">
        <v>0</v>
      </c>
      <c r="AM778" s="493" t="n">
        <v>0</v>
      </c>
      <c r="AN778" s="493" t="n">
        <v>0</v>
      </c>
      <c r="AO778" s="493" t="n">
        <v>0</v>
      </c>
      <c r="AP778" s="493" t="n">
        <v>0</v>
      </c>
      <c r="AQ778" s="493" t="n">
        <v>0</v>
      </c>
      <c r="AR778" s="493" t="n">
        <v>0</v>
      </c>
      <c r="AS778" s="493" t="n">
        <v>0</v>
      </c>
      <c r="AT778" s="493" t="n">
        <v>0</v>
      </c>
      <c r="AU778" s="493" t="n">
        <v>0</v>
      </c>
      <c r="AV778" s="493" t="n">
        <v>0</v>
      </c>
      <c r="AW778" s="493" t="n">
        <v>0</v>
      </c>
      <c r="AX778" s="493" t="n">
        <v>0</v>
      </c>
      <c r="AY778" s="493" t="n">
        <v>0</v>
      </c>
      <c r="AZ778" s="493" t="n">
        <v>0</v>
      </c>
      <c r="BA778" s="493" t="n">
        <v>0</v>
      </c>
      <c r="BB778" s="493" t="n">
        <v>0</v>
      </c>
      <c r="BC778" s="493" t="n">
        <v>0</v>
      </c>
      <c r="BD778" s="493" t="n">
        <v>0</v>
      </c>
      <c r="BE778" s="493" t="n">
        <v>0</v>
      </c>
      <c r="BF778" s="493" t="n">
        <v>0</v>
      </c>
      <c r="BG778" s="493" t="n">
        <v>0</v>
      </c>
      <c r="BH778" s="493" t="n">
        <v>0</v>
      </c>
      <c r="BI778" s="493" t="n">
        <v>0</v>
      </c>
      <c r="BJ778" s="493" t="n">
        <v>0</v>
      </c>
      <c r="BK778" s="493" t="n">
        <v>0</v>
      </c>
      <c r="BL778" s="493" t="n">
        <v>0</v>
      </c>
      <c r="BM778" s="493" t="n">
        <v>0</v>
      </c>
      <c r="BN778" s="493" t="n">
        <v>0</v>
      </c>
      <c r="BO778" s="493" t="n">
        <v>0</v>
      </c>
      <c r="BP778" s="493" t="n">
        <v>0</v>
      </c>
      <c r="BQ778" s="493" t="n">
        <v>0</v>
      </c>
      <c r="BR778" s="493" t="n">
        <v>0</v>
      </c>
      <c r="BS778" s="493" t="n">
        <v>0</v>
      </c>
      <c r="BT778" s="493" t="n">
        <v>0</v>
      </c>
      <c r="BU778" s="493" t="n">
        <v>0</v>
      </c>
      <c r="BV778" s="493" t="n">
        <v>15.6</v>
      </c>
      <c r="BW778" s="493" t="n">
        <v>0</v>
      </c>
    </row>
    <row r="779">
      <c r="A779" t="inlineStr">
        <is>
          <t>[C9C] ANGIOTENSIN-II 길항제 (단일)</t>
        </is>
      </c>
      <c r="B779" t="inlineStr">
        <is>
          <t>동성제약</t>
        </is>
      </c>
      <c r="C779" t="inlineStr">
        <is>
          <t>올메딘</t>
        </is>
      </c>
      <c r="D779" t="inlineStr">
        <is>
          <t>동성제약</t>
        </is>
      </c>
      <c r="E779" t="inlineStr">
        <is>
          <t>olmesartan medoxomil</t>
        </is>
      </c>
      <c r="F779" t="inlineStr">
        <is>
          <t>병원</t>
        </is>
      </c>
      <c r="G779" t="inlineStr">
        <is>
          <t>Generic</t>
        </is>
      </c>
      <c r="H779" s="493" t="n">
        <v>116.4</v>
      </c>
      <c r="I779" s="493" t="n">
        <v>613.2</v>
      </c>
      <c r="J779" s="493" t="n">
        <v>453.17</v>
      </c>
      <c r="K779" s="493" t="n">
        <v>166.05</v>
      </c>
      <c r="L779" s="493" t="n">
        <v>328.8</v>
      </c>
      <c r="M779" s="493" t="n">
        <v>253.2</v>
      </c>
      <c r="N779" s="493" t="n">
        <v>455.4</v>
      </c>
      <c r="O779" s="493" t="n">
        <v>392.02</v>
      </c>
      <c r="P779" s="493" t="n">
        <v>648.3</v>
      </c>
      <c r="Q779" s="493" t="n">
        <v>228.9</v>
      </c>
      <c r="R779" s="493" t="n">
        <v>801.9</v>
      </c>
      <c r="S779" s="493" t="n">
        <v>669.96</v>
      </c>
      <c r="T779" s="493" t="n">
        <v>228.9</v>
      </c>
      <c r="U779" s="493" t="n">
        <v>528</v>
      </c>
      <c r="V779" s="493" t="n">
        <v>353.1</v>
      </c>
      <c r="W779" s="493" t="n">
        <v>218.4</v>
      </c>
      <c r="X779" s="493" t="n">
        <v>444.6</v>
      </c>
      <c r="Y779" s="493" t="n">
        <v>716.4</v>
      </c>
      <c r="Z779" s="493" t="n">
        <v>356.4</v>
      </c>
      <c r="AA779" s="493" t="n">
        <v>61.8</v>
      </c>
      <c r="AB779" s="493" t="n">
        <v>0</v>
      </c>
      <c r="AC779" s="493" t="n">
        <v>0</v>
      </c>
      <c r="AD779" s="493" t="n">
        <v>0</v>
      </c>
      <c r="AE779" s="493" t="n">
        <v>0</v>
      </c>
      <c r="AF779" s="493" t="n">
        <v>0</v>
      </c>
      <c r="AG779" s="493" t="n">
        <v>0</v>
      </c>
      <c r="AH779" s="493" t="n">
        <v>0</v>
      </c>
      <c r="AI779" s="493" t="n">
        <v>0</v>
      </c>
      <c r="AJ779" s="493" t="n">
        <v>0</v>
      </c>
      <c r="AK779" s="493" t="n">
        <v>0</v>
      </c>
      <c r="AL779" s="493" t="n">
        <v>0</v>
      </c>
      <c r="AM779" s="493" t="n">
        <v>0</v>
      </c>
      <c r="AN779" s="493" t="n">
        <v>0</v>
      </c>
      <c r="AO779" s="493" t="n">
        <v>0</v>
      </c>
      <c r="AP779" s="493" t="n">
        <v>0</v>
      </c>
      <c r="AQ779" s="493" t="n">
        <v>0</v>
      </c>
      <c r="AR779" s="493" t="n">
        <v>0</v>
      </c>
      <c r="AS779" s="493" t="n">
        <v>0</v>
      </c>
      <c r="AT779" s="493" t="n">
        <v>0</v>
      </c>
      <c r="AU779" s="493" t="n">
        <v>0</v>
      </c>
      <c r="AV779" s="493" t="n">
        <v>0</v>
      </c>
      <c r="AW779" s="493" t="n">
        <v>0</v>
      </c>
      <c r="AX779" s="493" t="n">
        <v>0</v>
      </c>
      <c r="AY779" s="493" t="n">
        <v>0</v>
      </c>
      <c r="AZ779" s="493" t="n">
        <v>0</v>
      </c>
      <c r="BA779" s="493" t="n">
        <v>0</v>
      </c>
      <c r="BB779" s="493" t="n">
        <v>0</v>
      </c>
      <c r="BC779" s="493" t="n">
        <v>0</v>
      </c>
      <c r="BD779" s="493" t="n">
        <v>0</v>
      </c>
      <c r="BE779" s="493" t="n">
        <v>0</v>
      </c>
      <c r="BF779" s="493" t="n">
        <v>0</v>
      </c>
      <c r="BG779" s="493" t="n">
        <v>0</v>
      </c>
      <c r="BH779" s="493" t="n">
        <v>0</v>
      </c>
      <c r="BI779" s="493" t="n">
        <v>0</v>
      </c>
      <c r="BJ779" s="493" t="n">
        <v>0</v>
      </c>
      <c r="BK779" s="493" t="n">
        <v>0</v>
      </c>
      <c r="BL779" s="493" t="n">
        <v>0</v>
      </c>
      <c r="BM779" s="493" t="n">
        <v>0</v>
      </c>
      <c r="BN779" s="493" t="n">
        <v>0</v>
      </c>
      <c r="BO779" s="493" t="n">
        <v>0</v>
      </c>
      <c r="BP779" s="493" t="n">
        <v>0</v>
      </c>
      <c r="BQ779" s="493" t="n">
        <v>0</v>
      </c>
      <c r="BR779" s="493" t="n">
        <v>0</v>
      </c>
      <c r="BS779" s="493" t="n">
        <v>0</v>
      </c>
      <c r="BT779" s="493" t="n">
        <v>0</v>
      </c>
      <c r="BU779" s="493" t="n">
        <v>0</v>
      </c>
      <c r="BV779" s="493" t="n">
        <v>0</v>
      </c>
      <c r="BW779" s="493" t="n">
        <v>0</v>
      </c>
    </row>
    <row r="780">
      <c r="A780" t="inlineStr">
        <is>
          <t>[C9C] ANGIOTENSIN-II 길항제 (단일)</t>
        </is>
      </c>
      <c r="B780" t="inlineStr">
        <is>
          <t>동성제약</t>
        </is>
      </c>
      <c r="C780" t="inlineStr">
        <is>
          <t>올메딘</t>
        </is>
      </c>
      <c r="D780" t="inlineStr">
        <is>
          <t>동성제약</t>
        </is>
      </c>
      <c r="E780" t="inlineStr">
        <is>
          <t>olmesartan medoxomil</t>
        </is>
      </c>
      <c r="F780" t="inlineStr">
        <is>
          <t>의원</t>
        </is>
      </c>
      <c r="G780" t="inlineStr">
        <is>
          <t>Generic</t>
        </is>
      </c>
      <c r="H780" s="493" t="n">
        <v>6522</v>
      </c>
      <c r="I780" s="493" t="n">
        <v>8090.4</v>
      </c>
      <c r="J780" s="493" t="n">
        <v>9226</v>
      </c>
      <c r="K780" s="493" t="n">
        <v>8336</v>
      </c>
      <c r="L780" s="493" t="n">
        <v>6906.3</v>
      </c>
      <c r="M780" s="493" t="n">
        <v>10746.35</v>
      </c>
      <c r="N780" s="493" t="n">
        <v>5467.2</v>
      </c>
      <c r="O780" s="493" t="n">
        <v>5708.4</v>
      </c>
      <c r="P780" s="493" t="n">
        <v>5443.9</v>
      </c>
      <c r="Q780" s="493" t="n">
        <v>6461</v>
      </c>
      <c r="R780" s="493" t="n">
        <v>5667.65</v>
      </c>
      <c r="S780" s="493" t="n">
        <v>7660.32</v>
      </c>
      <c r="T780" s="493" t="n">
        <v>5849.3</v>
      </c>
      <c r="U780" s="493" t="n">
        <v>4889.75</v>
      </c>
      <c r="V780" s="493" t="n">
        <v>8005.95</v>
      </c>
      <c r="W780" s="493" t="n">
        <v>6718.35</v>
      </c>
      <c r="X780" s="493" t="n">
        <v>6617.24</v>
      </c>
      <c r="Y780" s="493" t="n">
        <v>8168.62</v>
      </c>
      <c r="Z780" s="493" t="n">
        <v>4903.94</v>
      </c>
      <c r="AA780" s="493" t="n">
        <v>3923.3</v>
      </c>
      <c r="AB780" s="493" t="n">
        <v>0</v>
      </c>
      <c r="AC780" s="493" t="n">
        <v>0</v>
      </c>
      <c r="AD780" s="493" t="n">
        <v>0</v>
      </c>
      <c r="AE780" s="493" t="n">
        <v>0</v>
      </c>
      <c r="AF780" s="493" t="n">
        <v>0</v>
      </c>
      <c r="AG780" s="493" t="n">
        <v>0</v>
      </c>
      <c r="AH780" s="493" t="n">
        <v>0</v>
      </c>
      <c r="AI780" s="493" t="n">
        <v>0</v>
      </c>
      <c r="AJ780" s="493" t="n">
        <v>0</v>
      </c>
      <c r="AK780" s="493" t="n">
        <v>0</v>
      </c>
      <c r="AL780" s="493" t="n">
        <v>0</v>
      </c>
      <c r="AM780" s="493" t="n">
        <v>0</v>
      </c>
      <c r="AN780" s="493" t="n">
        <v>0</v>
      </c>
      <c r="AO780" s="493" t="n">
        <v>0</v>
      </c>
      <c r="AP780" s="493" t="n">
        <v>0</v>
      </c>
      <c r="AQ780" s="493" t="n">
        <v>0</v>
      </c>
      <c r="AR780" s="493" t="n">
        <v>0</v>
      </c>
      <c r="AS780" s="493" t="n">
        <v>0</v>
      </c>
      <c r="AT780" s="493" t="n">
        <v>0</v>
      </c>
      <c r="AU780" s="493" t="n">
        <v>0</v>
      </c>
      <c r="AV780" s="493" t="n">
        <v>0</v>
      </c>
      <c r="AW780" s="493" t="n">
        <v>0</v>
      </c>
      <c r="AX780" s="493" t="n">
        <v>0</v>
      </c>
      <c r="AY780" s="493" t="n">
        <v>0</v>
      </c>
      <c r="AZ780" s="493" t="n">
        <v>0</v>
      </c>
      <c r="BA780" s="493" t="n">
        <v>0</v>
      </c>
      <c r="BB780" s="493" t="n">
        <v>0</v>
      </c>
      <c r="BC780" s="493" t="n">
        <v>0</v>
      </c>
      <c r="BD780" s="493" t="n">
        <v>0</v>
      </c>
      <c r="BE780" s="493" t="n">
        <v>0</v>
      </c>
      <c r="BF780" s="493" t="n">
        <v>0</v>
      </c>
      <c r="BG780" s="493" t="n">
        <v>0</v>
      </c>
      <c r="BH780" s="493" t="n">
        <v>0</v>
      </c>
      <c r="BI780" s="493" t="n">
        <v>0</v>
      </c>
      <c r="BJ780" s="493" t="n">
        <v>0</v>
      </c>
      <c r="BK780" s="493" t="n">
        <v>0</v>
      </c>
      <c r="BL780" s="493" t="n">
        <v>0</v>
      </c>
      <c r="BM780" s="493" t="n">
        <v>0</v>
      </c>
      <c r="BN780" s="493" t="n">
        <v>0</v>
      </c>
      <c r="BO780" s="493" t="n">
        <v>0</v>
      </c>
      <c r="BP780" s="493" t="n">
        <v>0</v>
      </c>
      <c r="BQ780" s="493" t="n">
        <v>0</v>
      </c>
      <c r="BR780" s="493" t="n">
        <v>0</v>
      </c>
      <c r="BS780" s="493" t="n">
        <v>0</v>
      </c>
      <c r="BT780" s="493" t="n">
        <v>0</v>
      </c>
      <c r="BU780" s="493" t="n">
        <v>0</v>
      </c>
      <c r="BV780" s="493" t="n">
        <v>0</v>
      </c>
      <c r="BW780" s="493" t="n">
        <v>0</v>
      </c>
    </row>
    <row r="781">
      <c r="A781" t="inlineStr">
        <is>
          <t>[C9C] ANGIOTENSIN-II 길항제 (단일)</t>
        </is>
      </c>
      <c r="B781" t="inlineStr">
        <is>
          <t>동아에스티</t>
        </is>
      </c>
      <c r="C781" t="inlineStr">
        <is>
          <t>바로살탄</t>
        </is>
      </c>
      <c r="D781" t="inlineStr">
        <is>
          <t>동아에스티</t>
        </is>
      </c>
      <c r="E781" t="inlineStr">
        <is>
          <t>valsartan</t>
        </is>
      </c>
      <c r="F781" t="inlineStr">
        <is>
          <t>상급종합병원</t>
        </is>
      </c>
      <c r="G781" t="inlineStr">
        <is>
          <t>Generic</t>
        </is>
      </c>
      <c r="H781" s="493" t="n">
        <v>7041</v>
      </c>
      <c r="I781" s="493" t="n">
        <v>20499.6</v>
      </c>
      <c r="J781" s="493" t="n">
        <v>11724.96</v>
      </c>
      <c r="K781" s="493" t="n">
        <v>24315.86</v>
      </c>
      <c r="L781" s="493" t="n">
        <v>5979.67</v>
      </c>
      <c r="M781" s="493" t="n">
        <v>27953</v>
      </c>
      <c r="N781" s="493" t="n">
        <v>24234.04</v>
      </c>
      <c r="O781" s="493" t="n">
        <v>11882.96</v>
      </c>
      <c r="P781" s="493" t="n">
        <v>15656.42</v>
      </c>
      <c r="Q781" s="493" t="n">
        <v>28220.65</v>
      </c>
      <c r="R781" s="493" t="n">
        <v>25294.46</v>
      </c>
      <c r="S781" s="493" t="n">
        <v>4901.48</v>
      </c>
      <c r="T781" s="493" t="n">
        <v>4053.3</v>
      </c>
      <c r="U781" s="493" t="n">
        <v>26844.57</v>
      </c>
      <c r="V781" s="493" t="n">
        <v>11521.99</v>
      </c>
      <c r="W781" s="493" t="n">
        <v>21222.82</v>
      </c>
      <c r="X781" s="493" t="n">
        <v>4274.09</v>
      </c>
      <c r="Y781" s="493" t="n">
        <v>26523.84</v>
      </c>
      <c r="Z781" s="493" t="n">
        <v>9871.9</v>
      </c>
      <c r="AA781" s="493" t="n">
        <v>7338.47</v>
      </c>
      <c r="AB781" s="493" t="n">
        <v>9846.950000000001</v>
      </c>
      <c r="AC781" s="493" t="n">
        <v>11140.64</v>
      </c>
      <c r="AD781" s="493" t="n">
        <v>12080.1</v>
      </c>
      <c r="AE781" s="493" t="n">
        <v>3081.8</v>
      </c>
      <c r="AF781" s="493" t="n">
        <v>31800.98</v>
      </c>
      <c r="AG781" s="493" t="n">
        <v>14526.49</v>
      </c>
      <c r="AH781" s="493" t="n">
        <v>29700.16</v>
      </c>
      <c r="AI781" s="493" t="n">
        <v>35555.67</v>
      </c>
      <c r="AJ781" s="493" t="n">
        <v>14675.23</v>
      </c>
      <c r="AK781" s="493" t="n">
        <v>20522.93</v>
      </c>
      <c r="AL781" s="493" t="n">
        <v>26557.38</v>
      </c>
      <c r="AM781" s="493" t="n">
        <v>29013.58</v>
      </c>
      <c r="AN781" s="493" t="n">
        <v>18623.58</v>
      </c>
      <c r="AO781" s="493" t="n">
        <v>5004.09</v>
      </c>
      <c r="AP781" s="493" t="n">
        <v>24893.26</v>
      </c>
      <c r="AQ781" s="493" t="n">
        <v>23733.36</v>
      </c>
      <c r="AR781" s="493" t="n">
        <v>60941.88</v>
      </c>
      <c r="AS781" s="493" t="n">
        <v>100511.17</v>
      </c>
      <c r="AT781" s="493" t="n">
        <v>97785.14</v>
      </c>
      <c r="AU781" s="493" t="n">
        <v>95143</v>
      </c>
      <c r="AV781" s="493" t="n">
        <v>94510.78999999999</v>
      </c>
      <c r="AW781" s="493" t="n">
        <v>93880.96000000001</v>
      </c>
      <c r="AX781" s="493" t="n">
        <v>99730.5</v>
      </c>
      <c r="AY781" s="493" t="n">
        <v>100151.84</v>
      </c>
      <c r="AZ781" s="493" t="n">
        <v>106259.54</v>
      </c>
      <c r="BA781" s="493" t="n">
        <v>96059.97</v>
      </c>
      <c r="BB781" s="493" t="n">
        <v>107268.4</v>
      </c>
      <c r="BC781" s="493" t="n">
        <v>89170.53</v>
      </c>
      <c r="BD781" s="493" t="n">
        <v>95912.25999999999</v>
      </c>
      <c r="BE781" s="493" t="n">
        <v>105042.92</v>
      </c>
      <c r="BF781" s="493" t="n">
        <v>95484.52</v>
      </c>
      <c r="BG781" s="493" t="n">
        <v>104857.08</v>
      </c>
      <c r="BH781" s="493" t="n">
        <v>100946.68</v>
      </c>
      <c r="BI781" s="493" t="n">
        <v>77066.39999999999</v>
      </c>
      <c r="BJ781" s="493" t="n">
        <v>99044.61</v>
      </c>
      <c r="BK781" s="493" t="n">
        <v>95504.81</v>
      </c>
      <c r="BL781" s="493" t="n">
        <v>119231.59</v>
      </c>
      <c r="BM781" s="493" t="n">
        <v>90712.55</v>
      </c>
      <c r="BN781" s="493" t="n">
        <v>109929.7</v>
      </c>
      <c r="BO781" s="493" t="n">
        <v>112652.77</v>
      </c>
      <c r="BP781" s="493" t="n">
        <v>112684.66</v>
      </c>
      <c r="BQ781" s="493" t="n">
        <v>96444.00999999999</v>
      </c>
      <c r="BR781" s="493" t="n">
        <v>125217</v>
      </c>
      <c r="BS781" s="493" t="n">
        <v>108462.4</v>
      </c>
      <c r="BT781" s="493" t="n">
        <v>121370.97</v>
      </c>
      <c r="BU781" s="493" t="n">
        <v>103137.53</v>
      </c>
      <c r="BV781" s="493" t="n">
        <v>109667.17</v>
      </c>
      <c r="BW781" s="493" t="n">
        <v>115154.15</v>
      </c>
    </row>
    <row r="782">
      <c r="A782" t="inlineStr">
        <is>
          <t>[C9C] ANGIOTENSIN-II 길항제 (단일)</t>
        </is>
      </c>
      <c r="B782" t="inlineStr">
        <is>
          <t>동아에스티</t>
        </is>
      </c>
      <c r="C782" t="inlineStr">
        <is>
          <t>바로살탄</t>
        </is>
      </c>
      <c r="D782" t="inlineStr">
        <is>
          <t>동아에스티</t>
        </is>
      </c>
      <c r="E782" t="inlineStr">
        <is>
          <t>valsartan</t>
        </is>
      </c>
      <c r="F782" t="inlineStr">
        <is>
          <t>종합병원</t>
        </is>
      </c>
      <c r="G782" t="inlineStr">
        <is>
          <t>Generic</t>
        </is>
      </c>
      <c r="H782" s="493" t="n">
        <v>70418.96000000001</v>
      </c>
      <c r="I782" s="493" t="n">
        <v>58259.96</v>
      </c>
      <c r="J782" s="493" t="n">
        <v>74316.92</v>
      </c>
      <c r="K782" s="493" t="n">
        <v>56814.85</v>
      </c>
      <c r="L782" s="493" t="n">
        <v>56283.7</v>
      </c>
      <c r="M782" s="493" t="n">
        <v>63298.8</v>
      </c>
      <c r="N782" s="493" t="n">
        <v>54819.03</v>
      </c>
      <c r="O782" s="493" t="n">
        <v>66407.97</v>
      </c>
      <c r="P782" s="493" t="n">
        <v>65354.95</v>
      </c>
      <c r="Q782" s="493" t="n">
        <v>52007.52</v>
      </c>
      <c r="R782" s="493" t="n">
        <v>64918.37</v>
      </c>
      <c r="S782" s="493" t="n">
        <v>63304.48</v>
      </c>
      <c r="T782" s="493" t="n">
        <v>62693.05</v>
      </c>
      <c r="U782" s="493" t="n">
        <v>58926.75</v>
      </c>
      <c r="V782" s="493" t="n">
        <v>69098.7</v>
      </c>
      <c r="W782" s="493" t="n">
        <v>70817.84</v>
      </c>
      <c r="X782" s="493" t="n">
        <v>95044.71000000001</v>
      </c>
      <c r="Y782" s="493" t="n">
        <v>75094.59</v>
      </c>
      <c r="Z782" s="493" t="n">
        <v>69059.44</v>
      </c>
      <c r="AA782" s="493" t="n">
        <v>65310.31</v>
      </c>
      <c r="AB782" s="493" t="n">
        <v>63540.76</v>
      </c>
      <c r="AC782" s="493" t="n">
        <v>57587.69</v>
      </c>
      <c r="AD782" s="493" t="n">
        <v>65671.41</v>
      </c>
      <c r="AE782" s="493" t="n">
        <v>69020.56</v>
      </c>
      <c r="AF782" s="493" t="n">
        <v>97584.45</v>
      </c>
      <c r="AG782" s="493" t="n">
        <v>66405.45</v>
      </c>
      <c r="AH782" s="493" t="n">
        <v>85365.81</v>
      </c>
      <c r="AI782" s="493" t="n">
        <v>58588.53</v>
      </c>
      <c r="AJ782" s="493" t="n">
        <v>78447.77</v>
      </c>
      <c r="AK782" s="493" t="n">
        <v>55222.23</v>
      </c>
      <c r="AL782" s="493" t="n">
        <v>47577.95</v>
      </c>
      <c r="AM782" s="493" t="n">
        <v>43116.22</v>
      </c>
      <c r="AN782" s="493" t="n">
        <v>42549.73</v>
      </c>
      <c r="AO782" s="493" t="n">
        <v>43330.23</v>
      </c>
      <c r="AP782" s="493" t="n">
        <v>41177.16</v>
      </c>
      <c r="AQ782" s="493" t="n">
        <v>45229.4</v>
      </c>
      <c r="AR782" s="493" t="n">
        <v>66828.23</v>
      </c>
      <c r="AS782" s="493" t="n">
        <v>31795.54</v>
      </c>
      <c r="AT782" s="493" t="n">
        <v>45245.78</v>
      </c>
      <c r="AU782" s="493" t="n">
        <v>40789.52</v>
      </c>
      <c r="AV782" s="493" t="n">
        <v>36905.87</v>
      </c>
      <c r="AW782" s="493" t="n">
        <v>32158.34</v>
      </c>
      <c r="AX782" s="493" t="n">
        <v>46854.9</v>
      </c>
      <c r="AY782" s="493" t="n">
        <v>50269.2</v>
      </c>
      <c r="AZ782" s="493" t="n">
        <v>46554.57</v>
      </c>
      <c r="BA782" s="493" t="n">
        <v>37389.67</v>
      </c>
      <c r="BB782" s="493" t="n">
        <v>44961.35</v>
      </c>
      <c r="BC782" s="493" t="n">
        <v>58864.15</v>
      </c>
      <c r="BD782" s="493" t="n">
        <v>33179.68</v>
      </c>
      <c r="BE782" s="493" t="n">
        <v>44246.07</v>
      </c>
      <c r="BF782" s="493" t="n">
        <v>51150.95</v>
      </c>
      <c r="BG782" s="493" t="n">
        <v>39596.82</v>
      </c>
      <c r="BH782" s="493" t="n">
        <v>42125.99</v>
      </c>
      <c r="BI782" s="493" t="n">
        <v>50521.98</v>
      </c>
      <c r="BJ782" s="493" t="n">
        <v>42951.45</v>
      </c>
      <c r="BK782" s="493" t="n">
        <v>29965.06</v>
      </c>
      <c r="BL782" s="493" t="n">
        <v>47667.6</v>
      </c>
      <c r="BM782" s="493" t="n">
        <v>33689.63</v>
      </c>
      <c r="BN782" s="493" t="n">
        <v>39637.44</v>
      </c>
      <c r="BO782" s="493" t="n">
        <v>37171.17</v>
      </c>
      <c r="BP782" s="493" t="n">
        <v>30301.26</v>
      </c>
      <c r="BQ782" s="493" t="n">
        <v>29260.95</v>
      </c>
      <c r="BR782" s="493" t="n">
        <v>32916.77</v>
      </c>
      <c r="BS782" s="493" t="n">
        <v>32079.88</v>
      </c>
      <c r="BT782" s="493" t="n">
        <v>32540.69</v>
      </c>
      <c r="BU782" s="493" t="n">
        <v>40527.96</v>
      </c>
      <c r="BV782" s="493" t="n">
        <v>31264.42</v>
      </c>
      <c r="BW782" s="493" t="n">
        <v>31330.04</v>
      </c>
    </row>
    <row r="783">
      <c r="A783" t="inlineStr">
        <is>
          <t>[C9C] ANGIOTENSIN-II 길항제 (단일)</t>
        </is>
      </c>
      <c r="B783" t="inlineStr">
        <is>
          <t>동아에스티</t>
        </is>
      </c>
      <c r="C783" t="inlineStr">
        <is>
          <t>바로살탄</t>
        </is>
      </c>
      <c r="D783" t="inlineStr">
        <is>
          <t>동아에스티</t>
        </is>
      </c>
      <c r="E783" t="inlineStr">
        <is>
          <t>valsartan</t>
        </is>
      </c>
      <c r="F783" t="inlineStr">
        <is>
          <t>병원</t>
        </is>
      </c>
      <c r="G783" t="inlineStr">
        <is>
          <t>Generic</t>
        </is>
      </c>
      <c r="H783" s="493" t="n">
        <v>380.7</v>
      </c>
      <c r="I783" s="493" t="n">
        <v>2600.1</v>
      </c>
      <c r="J783" s="493" t="n">
        <v>854.4</v>
      </c>
      <c r="K783" s="493" t="n">
        <v>142.8</v>
      </c>
      <c r="L783" s="493" t="n">
        <v>1643.4</v>
      </c>
      <c r="M783" s="493" t="n">
        <v>1503.9</v>
      </c>
      <c r="N783" s="493" t="n">
        <v>1089</v>
      </c>
      <c r="O783" s="493" t="n">
        <v>1777.2</v>
      </c>
      <c r="P783" s="493" t="n">
        <v>441.6</v>
      </c>
      <c r="Q783" s="493" t="n">
        <v>674.4</v>
      </c>
      <c r="R783" s="493" t="n">
        <v>2408.1</v>
      </c>
      <c r="S783" s="493" t="n">
        <v>502.2</v>
      </c>
      <c r="T783" s="493" t="n">
        <v>2024.4</v>
      </c>
      <c r="U783" s="493" t="n">
        <v>197.1</v>
      </c>
      <c r="V783" s="493" t="n">
        <v>133.8</v>
      </c>
      <c r="W783" s="493" t="n">
        <v>919.8</v>
      </c>
      <c r="X783" s="493" t="n">
        <v>922.05</v>
      </c>
      <c r="Y783" s="493" t="n">
        <v>0</v>
      </c>
      <c r="Z783" s="493" t="n">
        <v>962.1</v>
      </c>
      <c r="AA783" s="493" t="n">
        <v>770.4</v>
      </c>
      <c r="AB783" s="493" t="n">
        <v>0</v>
      </c>
      <c r="AC783" s="493" t="n">
        <v>1158.9</v>
      </c>
      <c r="AD783" s="493" t="n">
        <v>367.2</v>
      </c>
      <c r="AE783" s="493" t="n">
        <v>272.55</v>
      </c>
      <c r="AF783" s="493" t="n">
        <v>1631.76</v>
      </c>
      <c r="AG783" s="493" t="n">
        <v>1174.3</v>
      </c>
      <c r="AH783" s="493" t="n">
        <v>325.36</v>
      </c>
      <c r="AI783" s="493" t="n">
        <v>283.36</v>
      </c>
      <c r="AJ783" s="493" t="n">
        <v>303.52</v>
      </c>
      <c r="AK783" s="493" t="n">
        <v>249.76</v>
      </c>
      <c r="AL783" s="493" t="n">
        <v>0</v>
      </c>
      <c r="AM783" s="493" t="n">
        <v>0</v>
      </c>
      <c r="AN783" s="493" t="n">
        <v>62.44</v>
      </c>
      <c r="AO783" s="493" t="n">
        <v>61.32</v>
      </c>
      <c r="AP783" s="493" t="n">
        <v>188.16</v>
      </c>
      <c r="AQ783" s="493" t="n">
        <v>73.36</v>
      </c>
      <c r="AR783" s="493" t="n">
        <v>72.52</v>
      </c>
      <c r="AS783" s="493" t="n">
        <v>0</v>
      </c>
      <c r="AT783" s="493" t="n">
        <v>954.9</v>
      </c>
      <c r="AU783" s="493" t="n">
        <v>0</v>
      </c>
      <c r="AV783" s="493" t="n">
        <v>600.9</v>
      </c>
      <c r="AW783" s="493" t="n">
        <v>362.4</v>
      </c>
      <c r="AX783" s="493" t="n">
        <v>855.3</v>
      </c>
      <c r="AY783" s="493" t="n">
        <v>726.6</v>
      </c>
      <c r="AZ783" s="493" t="n">
        <v>1563.42</v>
      </c>
      <c r="BA783" s="493" t="n">
        <v>320.19</v>
      </c>
      <c r="BB783" s="493" t="n">
        <v>240.6</v>
      </c>
      <c r="BC783" s="493" t="n">
        <v>527.4</v>
      </c>
      <c r="BD783" s="493" t="n">
        <v>906.64</v>
      </c>
      <c r="BE783" s="493" t="n">
        <v>287.7</v>
      </c>
      <c r="BF783" s="493" t="n">
        <v>1568.4</v>
      </c>
      <c r="BG783" s="493" t="n">
        <v>3213.75</v>
      </c>
      <c r="BH783" s="493" t="n">
        <v>6230.65</v>
      </c>
      <c r="BI783" s="493" t="n">
        <v>4261.61</v>
      </c>
      <c r="BJ783" s="493" t="n">
        <v>9153.65</v>
      </c>
      <c r="BK783" s="493" t="n">
        <v>4852.2</v>
      </c>
      <c r="BL783" s="493" t="n">
        <v>5447.3</v>
      </c>
      <c r="BM783" s="493" t="n">
        <v>3821.4</v>
      </c>
      <c r="BN783" s="493" t="n">
        <v>7386.69</v>
      </c>
      <c r="BO783" s="493" t="n">
        <v>2494.2</v>
      </c>
      <c r="BP783" s="493" t="n">
        <v>2784.71</v>
      </c>
      <c r="BQ783" s="493" t="n">
        <v>4694.1</v>
      </c>
      <c r="BR783" s="493" t="n">
        <v>1276.81</v>
      </c>
      <c r="BS783" s="493" t="n">
        <v>2547.9</v>
      </c>
      <c r="BT783" s="493" t="n">
        <v>3840.6</v>
      </c>
      <c r="BU783" s="493" t="n">
        <v>2403.6</v>
      </c>
      <c r="BV783" s="493" t="n">
        <v>2380.03</v>
      </c>
      <c r="BW783" s="493" t="n">
        <v>5393.07</v>
      </c>
    </row>
    <row r="784">
      <c r="A784" t="inlineStr">
        <is>
          <t>[C9C] ANGIOTENSIN-II 길항제 (단일)</t>
        </is>
      </c>
      <c r="B784" t="inlineStr">
        <is>
          <t>동아에스티</t>
        </is>
      </c>
      <c r="C784" t="inlineStr">
        <is>
          <t>바로살탄</t>
        </is>
      </c>
      <c r="D784" t="inlineStr">
        <is>
          <t>동아에스티</t>
        </is>
      </c>
      <c r="E784" t="inlineStr">
        <is>
          <t>valsartan</t>
        </is>
      </c>
      <c r="F784" t="inlineStr">
        <is>
          <t>의원</t>
        </is>
      </c>
      <c r="G784" t="inlineStr">
        <is>
          <t>Generic</t>
        </is>
      </c>
      <c r="H784" s="493" t="n">
        <v>22948.95</v>
      </c>
      <c r="I784" s="493" t="n">
        <v>17193.7</v>
      </c>
      <c r="J784" s="493" t="n">
        <v>21477.05</v>
      </c>
      <c r="K784" s="493" t="n">
        <v>23360.18</v>
      </c>
      <c r="L784" s="493" t="n">
        <v>24346.98</v>
      </c>
      <c r="M784" s="493" t="n">
        <v>22823.55</v>
      </c>
      <c r="N784" s="493" t="n">
        <v>23486.03</v>
      </c>
      <c r="O784" s="493" t="n">
        <v>23960.21</v>
      </c>
      <c r="P784" s="493" t="n">
        <v>23680.6</v>
      </c>
      <c r="Q784" s="493" t="n">
        <v>24904.92</v>
      </c>
      <c r="R784" s="493" t="n">
        <v>28162.8</v>
      </c>
      <c r="S784" s="493" t="n">
        <v>25912.26</v>
      </c>
      <c r="T784" s="493" t="n">
        <v>28879.4</v>
      </c>
      <c r="U784" s="493" t="n">
        <v>29670.13</v>
      </c>
      <c r="V784" s="493" t="n">
        <v>28483.13</v>
      </c>
      <c r="W784" s="493" t="n">
        <v>29587.53</v>
      </c>
      <c r="X784" s="493" t="n">
        <v>25786.91</v>
      </c>
      <c r="Y784" s="493" t="n">
        <v>23793.9</v>
      </c>
      <c r="Z784" s="493" t="n">
        <v>28191.88</v>
      </c>
      <c r="AA784" s="493" t="n">
        <v>30517.93</v>
      </c>
      <c r="AB784" s="493" t="n">
        <v>24587.46</v>
      </c>
      <c r="AC784" s="493" t="n">
        <v>24120.19</v>
      </c>
      <c r="AD784" s="493" t="n">
        <v>26325.93</v>
      </c>
      <c r="AE784" s="493" t="n">
        <v>25315.57</v>
      </c>
      <c r="AF784" s="493" t="n">
        <v>26267.34</v>
      </c>
      <c r="AG784" s="493" t="n">
        <v>21546.21</v>
      </c>
      <c r="AH784" s="493" t="n">
        <v>29688.03</v>
      </c>
      <c r="AI784" s="493" t="n">
        <v>22225.5</v>
      </c>
      <c r="AJ784" s="493" t="n">
        <v>25534.27</v>
      </c>
      <c r="AK784" s="493" t="n">
        <v>22433.69</v>
      </c>
      <c r="AL784" s="493" t="n">
        <v>25442.54</v>
      </c>
      <c r="AM784" s="493" t="n">
        <v>23577.71</v>
      </c>
      <c r="AN784" s="493" t="n">
        <v>20919.95</v>
      </c>
      <c r="AO784" s="493" t="n">
        <v>24278.14</v>
      </c>
      <c r="AP784" s="493" t="n">
        <v>26993.87</v>
      </c>
      <c r="AQ784" s="493" t="n">
        <v>21264.95</v>
      </c>
      <c r="AR784" s="493" t="n">
        <v>27585.4</v>
      </c>
      <c r="AS784" s="493" t="n">
        <v>20491.46</v>
      </c>
      <c r="AT784" s="493" t="n">
        <v>23386.99</v>
      </c>
      <c r="AU784" s="493" t="n">
        <v>27739.37</v>
      </c>
      <c r="AV784" s="493" t="n">
        <v>22336.25</v>
      </c>
      <c r="AW784" s="493" t="n">
        <v>24746.2</v>
      </c>
      <c r="AX784" s="493" t="n">
        <v>26264.44</v>
      </c>
      <c r="AY784" s="493" t="n">
        <v>24858</v>
      </c>
      <c r="AZ784" s="493" t="n">
        <v>27911.79</v>
      </c>
      <c r="BA784" s="493" t="n">
        <v>28169.68</v>
      </c>
      <c r="BB784" s="493" t="n">
        <v>25452.05</v>
      </c>
      <c r="BC784" s="493" t="n">
        <v>25476.71</v>
      </c>
      <c r="BD784" s="493" t="n">
        <v>26428.34</v>
      </c>
      <c r="BE784" s="493" t="n">
        <v>25016.8</v>
      </c>
      <c r="BF784" s="493" t="n">
        <v>24212.26</v>
      </c>
      <c r="BG784" s="493" t="n">
        <v>22265.12</v>
      </c>
      <c r="BH784" s="493" t="n">
        <v>25369.73</v>
      </c>
      <c r="BI784" s="493" t="n">
        <v>21872.41</v>
      </c>
      <c r="BJ784" s="493" t="n">
        <v>27943.47</v>
      </c>
      <c r="BK784" s="493" t="n">
        <v>21763.56</v>
      </c>
      <c r="BL784" s="493" t="n">
        <v>27559.06</v>
      </c>
      <c r="BM784" s="493" t="n">
        <v>21209.45</v>
      </c>
      <c r="BN784" s="493" t="n">
        <v>21638.09</v>
      </c>
      <c r="BO784" s="493" t="n">
        <v>21754.61</v>
      </c>
      <c r="BP784" s="493" t="n">
        <v>22492.75</v>
      </c>
      <c r="BQ784" s="493" t="n">
        <v>19154.18</v>
      </c>
      <c r="BR784" s="493" t="n">
        <v>21907.12</v>
      </c>
      <c r="BS784" s="493" t="n">
        <v>20842.35</v>
      </c>
      <c r="BT784" s="493" t="n">
        <v>21098.11</v>
      </c>
      <c r="BU784" s="493" t="n">
        <v>18621.23</v>
      </c>
      <c r="BV784" s="493" t="n">
        <v>24140.25</v>
      </c>
      <c r="BW784" s="493" t="n">
        <v>19032.1</v>
      </c>
    </row>
    <row r="785">
      <c r="A785" t="inlineStr">
        <is>
          <t>[C9C] ANGIOTENSIN-II 길항제 (단일)</t>
        </is>
      </c>
      <c r="B785" t="inlineStr">
        <is>
          <t>동아에스티</t>
        </is>
      </c>
      <c r="C785" t="inlineStr">
        <is>
          <t>바로살탄</t>
        </is>
      </c>
      <c r="D785" t="inlineStr">
        <is>
          <t>동아에스티</t>
        </is>
      </c>
      <c r="E785" t="inlineStr">
        <is>
          <t>valsartan</t>
        </is>
      </c>
      <c r="F785" t="inlineStr">
        <is>
          <t>보건소</t>
        </is>
      </c>
      <c r="G785" t="inlineStr">
        <is>
          <t>Generic</t>
        </is>
      </c>
      <c r="H785" s="493" t="n">
        <v>895.5</v>
      </c>
      <c r="I785" s="493" t="n">
        <v>118.2</v>
      </c>
      <c r="J785" s="493" t="n">
        <v>0</v>
      </c>
      <c r="K785" s="493" t="n">
        <v>2261.7</v>
      </c>
      <c r="L785" s="493" t="n">
        <v>0</v>
      </c>
      <c r="M785" s="493" t="n">
        <v>106.8</v>
      </c>
      <c r="N785" s="493" t="n">
        <v>1342.8</v>
      </c>
      <c r="O785" s="493" t="n">
        <v>96.59999999999999</v>
      </c>
      <c r="P785" s="493" t="n">
        <v>0</v>
      </c>
      <c r="Q785" s="493" t="n">
        <v>35.4</v>
      </c>
      <c r="R785" s="493" t="n">
        <v>0</v>
      </c>
      <c r="S785" s="493" t="n">
        <v>36</v>
      </c>
      <c r="T785" s="493" t="n">
        <v>0</v>
      </c>
      <c r="U785" s="493" t="n">
        <v>36.6</v>
      </c>
      <c r="V785" s="493" t="n">
        <v>0</v>
      </c>
      <c r="W785" s="493" t="n">
        <v>34.8</v>
      </c>
      <c r="X785" s="493" t="n">
        <v>0</v>
      </c>
      <c r="Y785" s="493" t="n">
        <v>35.4</v>
      </c>
      <c r="Z785" s="493" t="n">
        <v>1673.1</v>
      </c>
      <c r="AA785" s="493" t="n">
        <v>6370.2</v>
      </c>
      <c r="AB785" s="493" t="n">
        <v>131.4</v>
      </c>
      <c r="AC785" s="493" t="n">
        <v>31.2</v>
      </c>
      <c r="AD785" s="493" t="n">
        <v>129.6</v>
      </c>
      <c r="AE785" s="493" t="n">
        <v>33.6</v>
      </c>
      <c r="AF785" s="493" t="n">
        <v>161.1</v>
      </c>
      <c r="AG785" s="493" t="n">
        <v>31.8</v>
      </c>
      <c r="AH785" s="493" t="n">
        <v>0</v>
      </c>
      <c r="AI785" s="493" t="n">
        <v>27</v>
      </c>
      <c r="AJ785" s="493" t="n">
        <v>1180.8</v>
      </c>
      <c r="AK785" s="493" t="n">
        <v>38.8</v>
      </c>
      <c r="AL785" s="493" t="n">
        <v>0</v>
      </c>
      <c r="AM785" s="493" t="n">
        <v>234.6</v>
      </c>
      <c r="AN785" s="493" t="n">
        <v>0</v>
      </c>
      <c r="AO785" s="493" t="n">
        <v>50.4</v>
      </c>
      <c r="AP785" s="493" t="n">
        <v>1840.8</v>
      </c>
      <c r="AQ785" s="493" t="n">
        <v>27.6</v>
      </c>
      <c r="AR785" s="493" t="n">
        <v>895.2</v>
      </c>
      <c r="AS785" s="493" t="n">
        <v>202.2</v>
      </c>
      <c r="AT785" s="493" t="n">
        <v>445.8</v>
      </c>
      <c r="AU785" s="493" t="n">
        <v>1224.6</v>
      </c>
      <c r="AV785" s="493" t="n">
        <v>124.8</v>
      </c>
      <c r="AW785" s="493" t="n">
        <v>2157.9</v>
      </c>
      <c r="AX785" s="493" t="n">
        <v>392.1</v>
      </c>
      <c r="AY785" s="493" t="n">
        <v>195.6</v>
      </c>
      <c r="AZ785" s="493" t="n">
        <v>429.3</v>
      </c>
      <c r="BA785" s="493" t="n">
        <v>1173.3</v>
      </c>
      <c r="BB785" s="493" t="n">
        <v>75.15000000000001</v>
      </c>
      <c r="BC785" s="493" t="n">
        <v>1691.7</v>
      </c>
      <c r="BD785" s="493" t="n">
        <v>569.4</v>
      </c>
      <c r="BE785" s="493" t="n">
        <v>131.4</v>
      </c>
      <c r="BF785" s="493" t="n">
        <v>676.8</v>
      </c>
      <c r="BG785" s="493" t="n">
        <v>4539</v>
      </c>
      <c r="BH785" s="493" t="n">
        <v>970.5</v>
      </c>
      <c r="BI785" s="493" t="n">
        <v>1818</v>
      </c>
      <c r="BJ785" s="493" t="n">
        <v>4973.4</v>
      </c>
      <c r="BK785" s="493" t="n">
        <v>714.6</v>
      </c>
      <c r="BL785" s="493" t="n">
        <v>29.7</v>
      </c>
      <c r="BM785" s="493" t="n">
        <v>6294</v>
      </c>
      <c r="BN785" s="493" t="n">
        <v>543</v>
      </c>
      <c r="BO785" s="493" t="n">
        <v>1051.2</v>
      </c>
      <c r="BP785" s="493" t="n">
        <v>8949.299999999999</v>
      </c>
      <c r="BQ785" s="493" t="n">
        <v>556.8</v>
      </c>
      <c r="BR785" s="493" t="n">
        <v>426.6</v>
      </c>
      <c r="BS785" s="493" t="n">
        <v>5499</v>
      </c>
      <c r="BT785" s="493" t="n">
        <v>1117.2</v>
      </c>
      <c r="BU785" s="493" t="n">
        <v>130.2</v>
      </c>
      <c r="BV785" s="493" t="n">
        <v>4896</v>
      </c>
      <c r="BW785" s="493" t="n">
        <v>309</v>
      </c>
    </row>
    <row r="786">
      <c r="A786" t="inlineStr">
        <is>
          <t>[C9C] ANGIOTENSIN-II 길항제 (단일)</t>
        </is>
      </c>
      <c r="B786" t="inlineStr">
        <is>
          <t>동아에스티</t>
        </is>
      </c>
      <c r="C786" t="inlineStr">
        <is>
          <t>아푸르탄</t>
        </is>
      </c>
      <c r="D786" t="inlineStr">
        <is>
          <t>동아에스티</t>
        </is>
      </c>
      <c r="E786" t="inlineStr">
        <is>
          <t>irbesartan</t>
        </is>
      </c>
      <c r="F786" t="inlineStr">
        <is>
          <t>종합병원</t>
        </is>
      </c>
      <c r="G786" t="inlineStr">
        <is>
          <t>Generic</t>
        </is>
      </c>
      <c r="H786" s="493" t="n">
        <v>869.2</v>
      </c>
      <c r="I786" s="493" t="n">
        <v>588</v>
      </c>
      <c r="J786" s="493" t="n">
        <v>540</v>
      </c>
      <c r="K786" s="493" t="n">
        <v>0</v>
      </c>
      <c r="L786" s="493" t="n">
        <v>0</v>
      </c>
      <c r="M786" s="493" t="n">
        <v>0</v>
      </c>
      <c r="N786" s="493" t="n">
        <v>0</v>
      </c>
      <c r="O786" s="493" t="n">
        <v>0</v>
      </c>
      <c r="P786" s="493" t="n">
        <v>0</v>
      </c>
      <c r="Q786" s="493" t="n">
        <v>0</v>
      </c>
      <c r="R786" s="493" t="n">
        <v>0</v>
      </c>
      <c r="S786" s="493" t="n">
        <v>0</v>
      </c>
      <c r="T786" s="493" t="n">
        <v>0</v>
      </c>
      <c r="U786" s="493" t="n">
        <v>0</v>
      </c>
      <c r="V786" s="493" t="n">
        <v>0</v>
      </c>
      <c r="W786" s="493" t="n">
        <v>0</v>
      </c>
      <c r="X786" s="493" t="n">
        <v>0</v>
      </c>
      <c r="Y786" s="493" t="n">
        <v>0</v>
      </c>
      <c r="Z786" s="493" t="n">
        <v>0</v>
      </c>
      <c r="AA786" s="493" t="n">
        <v>0</v>
      </c>
      <c r="AB786" s="493" t="n">
        <v>0</v>
      </c>
      <c r="AC786" s="493" t="n">
        <v>0</v>
      </c>
      <c r="AD786" s="493" t="n">
        <v>0</v>
      </c>
      <c r="AE786" s="493" t="n">
        <v>0</v>
      </c>
      <c r="AF786" s="493" t="n">
        <v>0</v>
      </c>
      <c r="AG786" s="493" t="n">
        <v>0</v>
      </c>
      <c r="AH786" s="493" t="n">
        <v>0</v>
      </c>
      <c r="AI786" s="493" t="n">
        <v>0</v>
      </c>
      <c r="AJ786" s="493" t="n">
        <v>0</v>
      </c>
      <c r="AK786" s="493" t="n">
        <v>0</v>
      </c>
      <c r="AL786" s="493" t="n">
        <v>0</v>
      </c>
      <c r="AM786" s="493" t="n">
        <v>0</v>
      </c>
      <c r="AN786" s="493" t="n">
        <v>0</v>
      </c>
      <c r="AO786" s="493" t="n">
        <v>0</v>
      </c>
      <c r="AP786" s="493" t="n">
        <v>0</v>
      </c>
      <c r="AQ786" s="493" t="n">
        <v>0</v>
      </c>
      <c r="AR786" s="493" t="n">
        <v>0</v>
      </c>
      <c r="AS786" s="493" t="n">
        <v>0</v>
      </c>
      <c r="AT786" s="493" t="n">
        <v>0</v>
      </c>
      <c r="AU786" s="493" t="n">
        <v>0</v>
      </c>
      <c r="AV786" s="493" t="n">
        <v>0</v>
      </c>
      <c r="AW786" s="493" t="n">
        <v>0</v>
      </c>
      <c r="AX786" s="493" t="n">
        <v>0</v>
      </c>
      <c r="AY786" s="493" t="n">
        <v>0</v>
      </c>
      <c r="AZ786" s="493" t="n">
        <v>0</v>
      </c>
      <c r="BA786" s="493" t="n">
        <v>0</v>
      </c>
      <c r="BB786" s="493" t="n">
        <v>0</v>
      </c>
      <c r="BC786" s="493" t="n">
        <v>0</v>
      </c>
      <c r="BD786" s="493" t="n">
        <v>0</v>
      </c>
      <c r="BE786" s="493" t="n">
        <v>0</v>
      </c>
      <c r="BF786" s="493" t="n">
        <v>0</v>
      </c>
      <c r="BG786" s="493" t="n">
        <v>0</v>
      </c>
      <c r="BH786" s="493" t="n">
        <v>0</v>
      </c>
      <c r="BI786" s="493" t="n">
        <v>0</v>
      </c>
      <c r="BJ786" s="493" t="n">
        <v>0</v>
      </c>
      <c r="BK786" s="493" t="n">
        <v>0</v>
      </c>
      <c r="BL786" s="493" t="n">
        <v>0</v>
      </c>
      <c r="BM786" s="493" t="n">
        <v>0</v>
      </c>
      <c r="BN786" s="493" t="n">
        <v>0</v>
      </c>
      <c r="BO786" s="493" t="n">
        <v>0</v>
      </c>
      <c r="BP786" s="493" t="n">
        <v>0</v>
      </c>
      <c r="BQ786" s="493" t="n">
        <v>0</v>
      </c>
      <c r="BR786" s="493" t="n">
        <v>0</v>
      </c>
      <c r="BS786" s="493" t="n">
        <v>0</v>
      </c>
      <c r="BT786" s="493" t="n">
        <v>0</v>
      </c>
      <c r="BU786" s="493" t="n">
        <v>0</v>
      </c>
      <c r="BV786" s="493" t="n">
        <v>0</v>
      </c>
      <c r="BW786" s="493" t="n">
        <v>0</v>
      </c>
    </row>
    <row r="787">
      <c r="A787" t="inlineStr">
        <is>
          <t>[C9C] ANGIOTENSIN-II 길항제 (단일)</t>
        </is>
      </c>
      <c r="B787" t="inlineStr">
        <is>
          <t>동아에스티</t>
        </is>
      </c>
      <c r="C787" t="inlineStr">
        <is>
          <t>아푸르탄</t>
        </is>
      </c>
      <c r="D787" t="inlineStr">
        <is>
          <t>동아에스티</t>
        </is>
      </c>
      <c r="E787" t="inlineStr">
        <is>
          <t>irbesartan</t>
        </is>
      </c>
      <c r="F787" t="inlineStr">
        <is>
          <t>병원</t>
        </is>
      </c>
      <c r="G787" t="inlineStr">
        <is>
          <t>Generic</t>
        </is>
      </c>
      <c r="H787" s="493" t="n">
        <v>928.8</v>
      </c>
      <c r="I787" s="493" t="n">
        <v>243</v>
      </c>
      <c r="J787" s="493" t="n">
        <v>484.2</v>
      </c>
      <c r="K787" s="493" t="n">
        <v>0</v>
      </c>
      <c r="L787" s="493" t="n">
        <v>0</v>
      </c>
      <c r="M787" s="493" t="n">
        <v>0</v>
      </c>
      <c r="N787" s="493" t="n">
        <v>0</v>
      </c>
      <c r="O787" s="493" t="n">
        <v>0</v>
      </c>
      <c r="P787" s="493" t="n">
        <v>0</v>
      </c>
      <c r="Q787" s="493" t="n">
        <v>0</v>
      </c>
      <c r="R787" s="493" t="n">
        <v>0</v>
      </c>
      <c r="S787" s="493" t="n">
        <v>0</v>
      </c>
      <c r="T787" s="493" t="n">
        <v>0</v>
      </c>
      <c r="U787" s="493" t="n">
        <v>0</v>
      </c>
      <c r="V787" s="493" t="n">
        <v>0</v>
      </c>
      <c r="W787" s="493" t="n">
        <v>0</v>
      </c>
      <c r="X787" s="493" t="n">
        <v>0</v>
      </c>
      <c r="Y787" s="493" t="n">
        <v>0</v>
      </c>
      <c r="Z787" s="493" t="n">
        <v>0</v>
      </c>
      <c r="AA787" s="493" t="n">
        <v>0</v>
      </c>
      <c r="AB787" s="493" t="n">
        <v>0</v>
      </c>
      <c r="AC787" s="493" t="n">
        <v>0</v>
      </c>
      <c r="AD787" s="493" t="n">
        <v>0</v>
      </c>
      <c r="AE787" s="493" t="n">
        <v>0</v>
      </c>
      <c r="AF787" s="493" t="n">
        <v>0</v>
      </c>
      <c r="AG787" s="493" t="n">
        <v>0</v>
      </c>
      <c r="AH787" s="493" t="n">
        <v>0</v>
      </c>
      <c r="AI787" s="493" t="n">
        <v>0</v>
      </c>
      <c r="AJ787" s="493" t="n">
        <v>0</v>
      </c>
      <c r="AK787" s="493" t="n">
        <v>0</v>
      </c>
      <c r="AL787" s="493" t="n">
        <v>0</v>
      </c>
      <c r="AM787" s="493" t="n">
        <v>0</v>
      </c>
      <c r="AN787" s="493" t="n">
        <v>0</v>
      </c>
      <c r="AO787" s="493" t="n">
        <v>0</v>
      </c>
      <c r="AP787" s="493" t="n">
        <v>0</v>
      </c>
      <c r="AQ787" s="493" t="n">
        <v>0</v>
      </c>
      <c r="AR787" s="493" t="n">
        <v>0</v>
      </c>
      <c r="AS787" s="493" t="n">
        <v>0</v>
      </c>
      <c r="AT787" s="493" t="n">
        <v>0</v>
      </c>
      <c r="AU787" s="493" t="n">
        <v>0</v>
      </c>
      <c r="AV787" s="493" t="n">
        <v>0</v>
      </c>
      <c r="AW787" s="493" t="n">
        <v>0</v>
      </c>
      <c r="AX787" s="493" t="n">
        <v>0</v>
      </c>
      <c r="AY787" s="493" t="n">
        <v>0</v>
      </c>
      <c r="AZ787" s="493" t="n">
        <v>0</v>
      </c>
      <c r="BA787" s="493" t="n">
        <v>0</v>
      </c>
      <c r="BB787" s="493" t="n">
        <v>0</v>
      </c>
      <c r="BC787" s="493" t="n">
        <v>0</v>
      </c>
      <c r="BD787" s="493" t="n">
        <v>0</v>
      </c>
      <c r="BE787" s="493" t="n">
        <v>0</v>
      </c>
      <c r="BF787" s="493" t="n">
        <v>0</v>
      </c>
      <c r="BG787" s="493" t="n">
        <v>0</v>
      </c>
      <c r="BH787" s="493" t="n">
        <v>0</v>
      </c>
      <c r="BI787" s="493" t="n">
        <v>0</v>
      </c>
      <c r="BJ787" s="493" t="n">
        <v>0</v>
      </c>
      <c r="BK787" s="493" t="n">
        <v>0</v>
      </c>
      <c r="BL787" s="493" t="n">
        <v>0</v>
      </c>
      <c r="BM787" s="493" t="n">
        <v>0</v>
      </c>
      <c r="BN787" s="493" t="n">
        <v>0</v>
      </c>
      <c r="BO787" s="493" t="n">
        <v>0</v>
      </c>
      <c r="BP787" s="493" t="n">
        <v>0</v>
      </c>
      <c r="BQ787" s="493" t="n">
        <v>0</v>
      </c>
      <c r="BR787" s="493" t="n">
        <v>0</v>
      </c>
      <c r="BS787" s="493" t="n">
        <v>0</v>
      </c>
      <c r="BT787" s="493" t="n">
        <v>0</v>
      </c>
      <c r="BU787" s="493" t="n">
        <v>0</v>
      </c>
      <c r="BV787" s="493" t="n">
        <v>0</v>
      </c>
      <c r="BW787" s="493" t="n">
        <v>0</v>
      </c>
    </row>
    <row r="788">
      <c r="A788" t="inlineStr">
        <is>
          <t>[C9C] ANGIOTENSIN-II 길항제 (단일)</t>
        </is>
      </c>
      <c r="B788" t="inlineStr">
        <is>
          <t>동아에스티</t>
        </is>
      </c>
      <c r="C788" t="inlineStr">
        <is>
          <t>아푸르탄</t>
        </is>
      </c>
      <c r="D788" t="inlineStr">
        <is>
          <t>동아에스티</t>
        </is>
      </c>
      <c r="E788" t="inlineStr">
        <is>
          <t>irbesartan</t>
        </is>
      </c>
      <c r="F788" t="inlineStr">
        <is>
          <t>의원</t>
        </is>
      </c>
      <c r="G788" t="inlineStr">
        <is>
          <t>Generic</t>
        </is>
      </c>
      <c r="H788" s="493" t="n">
        <v>8958.34</v>
      </c>
      <c r="I788" s="493" t="n">
        <v>3993.7</v>
      </c>
      <c r="J788" s="493" t="n">
        <v>3458.2</v>
      </c>
      <c r="K788" s="493" t="n">
        <v>0</v>
      </c>
      <c r="L788" s="493" t="n">
        <v>0</v>
      </c>
      <c r="M788" s="493" t="n">
        <v>0</v>
      </c>
      <c r="N788" s="493" t="n">
        <v>0</v>
      </c>
      <c r="O788" s="493" t="n">
        <v>0</v>
      </c>
      <c r="P788" s="493" t="n">
        <v>0</v>
      </c>
      <c r="Q788" s="493" t="n">
        <v>0</v>
      </c>
      <c r="R788" s="493" t="n">
        <v>0</v>
      </c>
      <c r="S788" s="493" t="n">
        <v>0</v>
      </c>
      <c r="T788" s="493" t="n">
        <v>0</v>
      </c>
      <c r="U788" s="493" t="n">
        <v>0</v>
      </c>
      <c r="V788" s="493" t="n">
        <v>0</v>
      </c>
      <c r="W788" s="493" t="n">
        <v>0</v>
      </c>
      <c r="X788" s="493" t="n">
        <v>0</v>
      </c>
      <c r="Y788" s="493" t="n">
        <v>0</v>
      </c>
      <c r="Z788" s="493" t="n">
        <v>0</v>
      </c>
      <c r="AA788" s="493" t="n">
        <v>0</v>
      </c>
      <c r="AB788" s="493" t="n">
        <v>0</v>
      </c>
      <c r="AC788" s="493" t="n">
        <v>0</v>
      </c>
      <c r="AD788" s="493" t="n">
        <v>0</v>
      </c>
      <c r="AE788" s="493" t="n">
        <v>0</v>
      </c>
      <c r="AF788" s="493" t="n">
        <v>0</v>
      </c>
      <c r="AG788" s="493" t="n">
        <v>0</v>
      </c>
      <c r="AH788" s="493" t="n">
        <v>0</v>
      </c>
      <c r="AI788" s="493" t="n">
        <v>0</v>
      </c>
      <c r="AJ788" s="493" t="n">
        <v>0</v>
      </c>
      <c r="AK788" s="493" t="n">
        <v>0</v>
      </c>
      <c r="AL788" s="493" t="n">
        <v>0</v>
      </c>
      <c r="AM788" s="493" t="n">
        <v>0</v>
      </c>
      <c r="AN788" s="493" t="n">
        <v>0</v>
      </c>
      <c r="AO788" s="493" t="n">
        <v>0</v>
      </c>
      <c r="AP788" s="493" t="n">
        <v>0</v>
      </c>
      <c r="AQ788" s="493" t="n">
        <v>0</v>
      </c>
      <c r="AR788" s="493" t="n">
        <v>0</v>
      </c>
      <c r="AS788" s="493" t="n">
        <v>0</v>
      </c>
      <c r="AT788" s="493" t="n">
        <v>0</v>
      </c>
      <c r="AU788" s="493" t="n">
        <v>0</v>
      </c>
      <c r="AV788" s="493" t="n">
        <v>0</v>
      </c>
      <c r="AW788" s="493" t="n">
        <v>0</v>
      </c>
      <c r="AX788" s="493" t="n">
        <v>0</v>
      </c>
      <c r="AY788" s="493" t="n">
        <v>0</v>
      </c>
      <c r="AZ788" s="493" t="n">
        <v>0</v>
      </c>
      <c r="BA788" s="493" t="n">
        <v>0</v>
      </c>
      <c r="BB788" s="493" t="n">
        <v>0</v>
      </c>
      <c r="BC788" s="493" t="n">
        <v>0</v>
      </c>
      <c r="BD788" s="493" t="n">
        <v>0</v>
      </c>
      <c r="BE788" s="493" t="n">
        <v>0</v>
      </c>
      <c r="BF788" s="493" t="n">
        <v>0</v>
      </c>
      <c r="BG788" s="493" t="n">
        <v>0</v>
      </c>
      <c r="BH788" s="493" t="n">
        <v>0</v>
      </c>
      <c r="BI788" s="493" t="n">
        <v>0</v>
      </c>
      <c r="BJ788" s="493" t="n">
        <v>0</v>
      </c>
      <c r="BK788" s="493" t="n">
        <v>0</v>
      </c>
      <c r="BL788" s="493" t="n">
        <v>0</v>
      </c>
      <c r="BM788" s="493" t="n">
        <v>0</v>
      </c>
      <c r="BN788" s="493" t="n">
        <v>0</v>
      </c>
      <c r="BO788" s="493" t="n">
        <v>0</v>
      </c>
      <c r="BP788" s="493" t="n">
        <v>0</v>
      </c>
      <c r="BQ788" s="493" t="n">
        <v>0</v>
      </c>
      <c r="BR788" s="493" t="n">
        <v>0</v>
      </c>
      <c r="BS788" s="493" t="n">
        <v>0</v>
      </c>
      <c r="BT788" s="493" t="n">
        <v>0</v>
      </c>
      <c r="BU788" s="493" t="n">
        <v>0</v>
      </c>
      <c r="BV788" s="493" t="n">
        <v>0</v>
      </c>
      <c r="BW788" s="493" t="n">
        <v>0</v>
      </c>
    </row>
    <row r="789">
      <c r="A789" t="inlineStr">
        <is>
          <t>[C9C] ANGIOTENSIN-II 길항제 (단일)</t>
        </is>
      </c>
      <c r="B789" t="inlineStr">
        <is>
          <t>동아에스티</t>
        </is>
      </c>
      <c r="C789" t="inlineStr">
        <is>
          <t>아푸르탄</t>
        </is>
      </c>
      <c r="D789" t="inlineStr">
        <is>
          <t>동아에스티</t>
        </is>
      </c>
      <c r="E789" t="inlineStr">
        <is>
          <t>irbesartan</t>
        </is>
      </c>
      <c r="F789" t="inlineStr">
        <is>
          <t>보건소</t>
        </is>
      </c>
      <c r="G789" t="inlineStr">
        <is>
          <t>Generic</t>
        </is>
      </c>
      <c r="H789" s="493" t="n">
        <v>0</v>
      </c>
      <c r="I789" s="493" t="n">
        <v>226.2</v>
      </c>
      <c r="J789" s="493" t="n">
        <v>0</v>
      </c>
      <c r="K789" s="493" t="n">
        <v>0</v>
      </c>
      <c r="L789" s="493" t="n">
        <v>0</v>
      </c>
      <c r="M789" s="493" t="n">
        <v>0</v>
      </c>
      <c r="N789" s="493" t="n">
        <v>0</v>
      </c>
      <c r="O789" s="493" t="n">
        <v>0</v>
      </c>
      <c r="P789" s="493" t="n">
        <v>0</v>
      </c>
      <c r="Q789" s="493" t="n">
        <v>0</v>
      </c>
      <c r="R789" s="493" t="n">
        <v>0</v>
      </c>
      <c r="S789" s="493" t="n">
        <v>0</v>
      </c>
      <c r="T789" s="493" t="n">
        <v>0</v>
      </c>
      <c r="U789" s="493" t="n">
        <v>0</v>
      </c>
      <c r="V789" s="493" t="n">
        <v>0</v>
      </c>
      <c r="W789" s="493" t="n">
        <v>0</v>
      </c>
      <c r="X789" s="493" t="n">
        <v>0</v>
      </c>
      <c r="Y789" s="493" t="n">
        <v>0</v>
      </c>
      <c r="Z789" s="493" t="n">
        <v>0</v>
      </c>
      <c r="AA789" s="493" t="n">
        <v>0</v>
      </c>
      <c r="AB789" s="493" t="n">
        <v>0</v>
      </c>
      <c r="AC789" s="493" t="n">
        <v>0</v>
      </c>
      <c r="AD789" s="493" t="n">
        <v>0</v>
      </c>
      <c r="AE789" s="493" t="n">
        <v>0</v>
      </c>
      <c r="AF789" s="493" t="n">
        <v>0</v>
      </c>
      <c r="AG789" s="493" t="n">
        <v>0</v>
      </c>
      <c r="AH789" s="493" t="n">
        <v>0</v>
      </c>
      <c r="AI789" s="493" t="n">
        <v>0</v>
      </c>
      <c r="AJ789" s="493" t="n">
        <v>0</v>
      </c>
      <c r="AK789" s="493" t="n">
        <v>0</v>
      </c>
      <c r="AL789" s="493" t="n">
        <v>0</v>
      </c>
      <c r="AM789" s="493" t="n">
        <v>0</v>
      </c>
      <c r="AN789" s="493" t="n">
        <v>0</v>
      </c>
      <c r="AO789" s="493" t="n">
        <v>0</v>
      </c>
      <c r="AP789" s="493" t="n">
        <v>0</v>
      </c>
      <c r="AQ789" s="493" t="n">
        <v>0</v>
      </c>
      <c r="AR789" s="493" t="n">
        <v>0</v>
      </c>
      <c r="AS789" s="493" t="n">
        <v>0</v>
      </c>
      <c r="AT789" s="493" t="n">
        <v>0</v>
      </c>
      <c r="AU789" s="493" t="n">
        <v>0</v>
      </c>
      <c r="AV789" s="493" t="n">
        <v>0</v>
      </c>
      <c r="AW789" s="493" t="n">
        <v>0</v>
      </c>
      <c r="AX789" s="493" t="n">
        <v>0</v>
      </c>
      <c r="AY789" s="493" t="n">
        <v>0</v>
      </c>
      <c r="AZ789" s="493" t="n">
        <v>0</v>
      </c>
      <c r="BA789" s="493" t="n">
        <v>0</v>
      </c>
      <c r="BB789" s="493" t="n">
        <v>0</v>
      </c>
      <c r="BC789" s="493" t="n">
        <v>0</v>
      </c>
      <c r="BD789" s="493" t="n">
        <v>0</v>
      </c>
      <c r="BE789" s="493" t="n">
        <v>0</v>
      </c>
      <c r="BF789" s="493" t="n">
        <v>0</v>
      </c>
      <c r="BG789" s="493" t="n">
        <v>0</v>
      </c>
      <c r="BH789" s="493" t="n">
        <v>0</v>
      </c>
      <c r="BI789" s="493" t="n">
        <v>0</v>
      </c>
      <c r="BJ789" s="493" t="n">
        <v>0</v>
      </c>
      <c r="BK789" s="493" t="n">
        <v>0</v>
      </c>
      <c r="BL789" s="493" t="n">
        <v>0</v>
      </c>
      <c r="BM789" s="493" t="n">
        <v>0</v>
      </c>
      <c r="BN789" s="493" t="n">
        <v>0</v>
      </c>
      <c r="BO789" s="493" t="n">
        <v>0</v>
      </c>
      <c r="BP789" s="493" t="n">
        <v>0</v>
      </c>
      <c r="BQ789" s="493" t="n">
        <v>0</v>
      </c>
      <c r="BR789" s="493" t="n">
        <v>0</v>
      </c>
      <c r="BS789" s="493" t="n">
        <v>0</v>
      </c>
      <c r="BT789" s="493" t="n">
        <v>0</v>
      </c>
      <c r="BU789" s="493" t="n">
        <v>0</v>
      </c>
      <c r="BV789" s="493" t="n">
        <v>0</v>
      </c>
      <c r="BW789" s="493" t="n">
        <v>0</v>
      </c>
    </row>
    <row r="790">
      <c r="A790" t="inlineStr">
        <is>
          <t>[C9C] ANGIOTENSIN-II 길항제 (단일)</t>
        </is>
      </c>
      <c r="B790" t="inlineStr">
        <is>
          <t>동아에스티</t>
        </is>
      </c>
      <c r="C790" t="inlineStr">
        <is>
          <t>코자르탄</t>
        </is>
      </c>
      <c r="D790" t="inlineStr">
        <is>
          <t>동아에스티</t>
        </is>
      </c>
      <c r="E790" t="inlineStr">
        <is>
          <t>losartan potassium</t>
        </is>
      </c>
      <c r="F790" t="inlineStr">
        <is>
          <t>상급종합병원</t>
        </is>
      </c>
      <c r="G790" t="inlineStr">
        <is>
          <t>Generic</t>
        </is>
      </c>
      <c r="H790" s="493" t="n">
        <v>106533.44</v>
      </c>
      <c r="I790" s="493" t="n">
        <v>82976.39999999999</v>
      </c>
      <c r="J790" s="493" t="n">
        <v>99544.74000000001</v>
      </c>
      <c r="K790" s="493" t="n">
        <v>99488.46000000001</v>
      </c>
      <c r="L790" s="493" t="n">
        <v>104484.41</v>
      </c>
      <c r="M790" s="493" t="n">
        <v>106207.59</v>
      </c>
      <c r="N790" s="493" t="n">
        <v>88967.89999999999</v>
      </c>
      <c r="O790" s="493" t="n">
        <v>90622.31</v>
      </c>
      <c r="P790" s="493" t="n">
        <v>101285.52</v>
      </c>
      <c r="Q790" s="493" t="n">
        <v>117398.86</v>
      </c>
      <c r="R790" s="493" t="n">
        <v>97214.23</v>
      </c>
      <c r="S790" s="493" t="n">
        <v>6188.56</v>
      </c>
      <c r="T790" s="493" t="n">
        <v>9627.25</v>
      </c>
      <c r="U790" s="493" t="n">
        <v>57683.77</v>
      </c>
      <c r="V790" s="493" t="n">
        <v>76889.84</v>
      </c>
      <c r="W790" s="493" t="n">
        <v>64262.11</v>
      </c>
      <c r="X790" s="493" t="n">
        <v>107052.3</v>
      </c>
      <c r="Y790" s="493" t="n">
        <v>79206.94</v>
      </c>
      <c r="Z790" s="493" t="n">
        <v>61543.5</v>
      </c>
      <c r="AA790" s="493" t="n">
        <v>99773.03</v>
      </c>
      <c r="AB790" s="493" t="n">
        <v>90067.89999999999</v>
      </c>
      <c r="AC790" s="493" t="n">
        <v>99181.64</v>
      </c>
      <c r="AD790" s="493" t="n">
        <v>101053.76</v>
      </c>
      <c r="AE790" s="493" t="n">
        <v>65930.28999999999</v>
      </c>
      <c r="AF790" s="493" t="n">
        <v>79122.56</v>
      </c>
      <c r="AG790" s="493" t="n">
        <v>118626.06</v>
      </c>
      <c r="AH790" s="493" t="n">
        <v>92635.71000000001</v>
      </c>
      <c r="AI790" s="493" t="n">
        <v>76973.97</v>
      </c>
      <c r="AJ790" s="493" t="n">
        <v>92052.22</v>
      </c>
      <c r="AK790" s="493" t="n">
        <v>84984.67</v>
      </c>
      <c r="AL790" s="493" t="n">
        <v>128461.86</v>
      </c>
      <c r="AM790" s="493" t="n">
        <v>105989.22</v>
      </c>
      <c r="AN790" s="493" t="n">
        <v>91218.75999999999</v>
      </c>
      <c r="AO790" s="493" t="n">
        <v>116951.09</v>
      </c>
      <c r="AP790" s="493" t="n">
        <v>99323.19</v>
      </c>
      <c r="AQ790" s="493" t="n">
        <v>85611.53999999999</v>
      </c>
      <c r="AR790" s="493" t="n">
        <v>121764.91</v>
      </c>
      <c r="AS790" s="493" t="n">
        <v>73989.08</v>
      </c>
      <c r="AT790" s="493" t="n">
        <v>74866.89</v>
      </c>
      <c r="AU790" s="493" t="n">
        <v>82592.78</v>
      </c>
      <c r="AV790" s="493" t="n">
        <v>68141.28</v>
      </c>
      <c r="AW790" s="493" t="n">
        <v>67770.69</v>
      </c>
      <c r="AX790" s="493" t="n">
        <v>40414.85</v>
      </c>
      <c r="AY790" s="493" t="n">
        <v>52250.67</v>
      </c>
      <c r="AZ790" s="493" t="n">
        <v>52055.48</v>
      </c>
      <c r="BA790" s="493" t="n">
        <v>72809.28999999999</v>
      </c>
      <c r="BB790" s="493" t="n">
        <v>40001.82</v>
      </c>
      <c r="BC790" s="493" t="n">
        <v>42595.93</v>
      </c>
      <c r="BD790" s="493" t="n">
        <v>50963.17</v>
      </c>
      <c r="BE790" s="493" t="n">
        <v>46404.22</v>
      </c>
      <c r="BF790" s="493" t="n">
        <v>50855.8</v>
      </c>
      <c r="BG790" s="493" t="n">
        <v>50970.84</v>
      </c>
      <c r="BH790" s="493" t="n">
        <v>47285.51</v>
      </c>
      <c r="BI790" s="493" t="n">
        <v>34537.73</v>
      </c>
      <c r="BJ790" s="493" t="n">
        <v>48049.31</v>
      </c>
      <c r="BK790" s="493" t="n">
        <v>41882.96</v>
      </c>
      <c r="BL790" s="493" t="n">
        <v>39553.48</v>
      </c>
      <c r="BM790" s="493" t="n">
        <v>51239.07</v>
      </c>
      <c r="BN790" s="493" t="n">
        <v>39681.84</v>
      </c>
      <c r="BO790" s="493" t="n">
        <v>55953.92</v>
      </c>
      <c r="BP790" s="493" t="n">
        <v>35953.33</v>
      </c>
      <c r="BQ790" s="493" t="n">
        <v>46828.64</v>
      </c>
      <c r="BR790" s="493" t="n">
        <v>50282.96</v>
      </c>
      <c r="BS790" s="493" t="n">
        <v>49471.01</v>
      </c>
      <c r="BT790" s="493" t="n">
        <v>40070.66</v>
      </c>
      <c r="BU790" s="493" t="n">
        <v>59432.55</v>
      </c>
      <c r="BV790" s="493" t="n">
        <v>49417.7</v>
      </c>
      <c r="BW790" s="493" t="n">
        <v>37787.18</v>
      </c>
    </row>
    <row r="791">
      <c r="A791" t="inlineStr">
        <is>
          <t>[C9C] ANGIOTENSIN-II 길항제 (단일)</t>
        </is>
      </c>
      <c r="B791" t="inlineStr">
        <is>
          <t>동아에스티</t>
        </is>
      </c>
      <c r="C791" t="inlineStr">
        <is>
          <t>코자르탄</t>
        </is>
      </c>
      <c r="D791" t="inlineStr">
        <is>
          <t>동아에스티</t>
        </is>
      </c>
      <c r="E791" t="inlineStr">
        <is>
          <t>losartan potassium</t>
        </is>
      </c>
      <c r="F791" t="inlineStr">
        <is>
          <t>종합병원</t>
        </is>
      </c>
      <c r="G791" t="inlineStr">
        <is>
          <t>Generic</t>
        </is>
      </c>
      <c r="H791" s="493" t="n">
        <v>107016.82</v>
      </c>
      <c r="I791" s="493" t="n">
        <v>82640.89</v>
      </c>
      <c r="J791" s="493" t="n">
        <v>116611.48</v>
      </c>
      <c r="K791" s="493" t="n">
        <v>109752.21</v>
      </c>
      <c r="L791" s="493" t="n">
        <v>88732.2</v>
      </c>
      <c r="M791" s="493" t="n">
        <v>95781.94</v>
      </c>
      <c r="N791" s="493" t="n">
        <v>122619.94</v>
      </c>
      <c r="O791" s="493" t="n">
        <v>90235.59</v>
      </c>
      <c r="P791" s="493" t="n">
        <v>102470.24</v>
      </c>
      <c r="Q791" s="493" t="n">
        <v>109845.63</v>
      </c>
      <c r="R791" s="493" t="n">
        <v>117087.07</v>
      </c>
      <c r="S791" s="493" t="n">
        <v>20631.99</v>
      </c>
      <c r="T791" s="493" t="n">
        <v>37798.12</v>
      </c>
      <c r="U791" s="493" t="n">
        <v>35474.71</v>
      </c>
      <c r="V791" s="493" t="n">
        <v>41862.35</v>
      </c>
      <c r="W791" s="493" t="n">
        <v>51196.76</v>
      </c>
      <c r="X791" s="493" t="n">
        <v>46439.76</v>
      </c>
      <c r="Y791" s="493" t="n">
        <v>39169.44</v>
      </c>
      <c r="Z791" s="493" t="n">
        <v>51905.04</v>
      </c>
      <c r="AA791" s="493" t="n">
        <v>58389.26</v>
      </c>
      <c r="AB791" s="493" t="n">
        <v>44382.67</v>
      </c>
      <c r="AC791" s="493" t="n">
        <v>58784.98</v>
      </c>
      <c r="AD791" s="493" t="n">
        <v>54326.52</v>
      </c>
      <c r="AE791" s="493" t="n">
        <v>51902.53</v>
      </c>
      <c r="AF791" s="493" t="n">
        <v>49587.05</v>
      </c>
      <c r="AG791" s="493" t="n">
        <v>52978.9</v>
      </c>
      <c r="AH791" s="493" t="n">
        <v>52527.54</v>
      </c>
      <c r="AI791" s="493" t="n">
        <v>32131.79</v>
      </c>
      <c r="AJ791" s="493" t="n">
        <v>35558.7</v>
      </c>
      <c r="AK791" s="493" t="n">
        <v>39574.61</v>
      </c>
      <c r="AL791" s="493" t="n">
        <v>38883.12</v>
      </c>
      <c r="AM791" s="493" t="n">
        <v>37225.59</v>
      </c>
      <c r="AN791" s="493" t="n">
        <v>29908.25</v>
      </c>
      <c r="AO791" s="493" t="n">
        <v>33317.99</v>
      </c>
      <c r="AP791" s="493" t="n">
        <v>34305.03</v>
      </c>
      <c r="AQ791" s="493" t="n">
        <v>33795.12</v>
      </c>
      <c r="AR791" s="493" t="n">
        <v>34196.6</v>
      </c>
      <c r="AS791" s="493" t="n">
        <v>38096.16</v>
      </c>
      <c r="AT791" s="493" t="n">
        <v>31251.75</v>
      </c>
      <c r="AU791" s="493" t="n">
        <v>63314.44</v>
      </c>
      <c r="AV791" s="493" t="n">
        <v>41622.69</v>
      </c>
      <c r="AW791" s="493" t="n">
        <v>42240.88</v>
      </c>
      <c r="AX791" s="493" t="n">
        <v>51397.57</v>
      </c>
      <c r="AY791" s="493" t="n">
        <v>43251.27</v>
      </c>
      <c r="AZ791" s="493" t="n">
        <v>51821.7</v>
      </c>
      <c r="BA791" s="493" t="n">
        <v>52147.2</v>
      </c>
      <c r="BB791" s="493" t="n">
        <v>40475.56</v>
      </c>
      <c r="BC791" s="493" t="n">
        <v>58368.75</v>
      </c>
      <c r="BD791" s="493" t="n">
        <v>42909.44</v>
      </c>
      <c r="BE791" s="493" t="n">
        <v>45877.77</v>
      </c>
      <c r="BF791" s="493" t="n">
        <v>26624.42</v>
      </c>
      <c r="BG791" s="493" t="n">
        <v>42235.57</v>
      </c>
      <c r="BH791" s="493" t="n">
        <v>31123.5</v>
      </c>
      <c r="BI791" s="493" t="n">
        <v>29096.88</v>
      </c>
      <c r="BJ791" s="493" t="n">
        <v>34495.01</v>
      </c>
      <c r="BK791" s="493" t="n">
        <v>33742.74</v>
      </c>
      <c r="BL791" s="493" t="n">
        <v>30678.05</v>
      </c>
      <c r="BM791" s="493" t="n">
        <v>38937.31</v>
      </c>
      <c r="BN791" s="493" t="n">
        <v>33187.54</v>
      </c>
      <c r="BO791" s="493" t="n">
        <v>33516.42</v>
      </c>
      <c r="BP791" s="493" t="n">
        <v>29234.73</v>
      </c>
      <c r="BQ791" s="493" t="n">
        <v>25141.88</v>
      </c>
      <c r="BR791" s="493" t="n">
        <v>36127.39</v>
      </c>
      <c r="BS791" s="493" t="n">
        <v>41439.48</v>
      </c>
      <c r="BT791" s="493" t="n">
        <v>36942.86</v>
      </c>
      <c r="BU791" s="493" t="n">
        <v>38022.94</v>
      </c>
      <c r="BV791" s="493" t="n">
        <v>38845.75</v>
      </c>
      <c r="BW791" s="493" t="n">
        <v>31828.32</v>
      </c>
    </row>
    <row r="792">
      <c r="A792" t="inlineStr">
        <is>
          <t>[C9C] ANGIOTENSIN-II 길항제 (단일)</t>
        </is>
      </c>
      <c r="B792" t="inlineStr">
        <is>
          <t>동아에스티</t>
        </is>
      </c>
      <c r="C792" t="inlineStr">
        <is>
          <t>코자르탄</t>
        </is>
      </c>
      <c r="D792" t="inlineStr">
        <is>
          <t>동아에스티</t>
        </is>
      </c>
      <c r="E792" t="inlineStr">
        <is>
          <t>losartan potassium</t>
        </is>
      </c>
      <c r="F792" t="inlineStr">
        <is>
          <t>병원</t>
        </is>
      </c>
      <c r="G792" t="inlineStr">
        <is>
          <t>Generic</t>
        </is>
      </c>
      <c r="H792" s="493" t="n">
        <v>10886.39</v>
      </c>
      <c r="I792" s="493" t="n">
        <v>15355.22</v>
      </c>
      <c r="J792" s="493" t="n">
        <v>14264.09</v>
      </c>
      <c r="K792" s="493" t="n">
        <v>15480.06</v>
      </c>
      <c r="L792" s="493" t="n">
        <v>12759.65</v>
      </c>
      <c r="M792" s="493" t="n">
        <v>14531.23</v>
      </c>
      <c r="N792" s="493" t="n">
        <v>17580.65</v>
      </c>
      <c r="O792" s="493" t="n">
        <v>13305.14</v>
      </c>
      <c r="P792" s="493" t="n">
        <v>15151.47</v>
      </c>
      <c r="Q792" s="493" t="n">
        <v>15623.94</v>
      </c>
      <c r="R792" s="493" t="n">
        <v>9029.92</v>
      </c>
      <c r="S792" s="493" t="n">
        <v>6124</v>
      </c>
      <c r="T792" s="493" t="n">
        <v>6909.15</v>
      </c>
      <c r="U792" s="493" t="n">
        <v>4500.56</v>
      </c>
      <c r="V792" s="493" t="n">
        <v>9162.709999999999</v>
      </c>
      <c r="W792" s="493" t="n">
        <v>5371.4</v>
      </c>
      <c r="X792" s="493" t="n">
        <v>9266.9</v>
      </c>
      <c r="Y792" s="493" t="n">
        <v>6446.96</v>
      </c>
      <c r="Z792" s="493" t="n">
        <v>8819.719999999999</v>
      </c>
      <c r="AA792" s="493" t="n">
        <v>4510.08</v>
      </c>
      <c r="AB792" s="493" t="n">
        <v>10301.32</v>
      </c>
      <c r="AC792" s="493" t="n">
        <v>5662.12</v>
      </c>
      <c r="AD792" s="493" t="n">
        <v>12459.1</v>
      </c>
      <c r="AE792" s="493" t="n">
        <v>5405.8</v>
      </c>
      <c r="AF792" s="493" t="n">
        <v>6722.86</v>
      </c>
      <c r="AG792" s="493" t="n">
        <v>6714.06</v>
      </c>
      <c r="AH792" s="493" t="n">
        <v>8143.57</v>
      </c>
      <c r="AI792" s="493" t="n">
        <v>5611</v>
      </c>
      <c r="AJ792" s="493" t="n">
        <v>7575.9</v>
      </c>
      <c r="AK792" s="493" t="n">
        <v>6101.51</v>
      </c>
      <c r="AL792" s="493" t="n">
        <v>4578.28</v>
      </c>
      <c r="AM792" s="493" t="n">
        <v>3213.19</v>
      </c>
      <c r="AN792" s="493" t="n">
        <v>7026</v>
      </c>
      <c r="AO792" s="493" t="n">
        <v>5134.8</v>
      </c>
      <c r="AP792" s="493" t="n">
        <v>3666.25</v>
      </c>
      <c r="AQ792" s="493" t="n">
        <v>4715.56</v>
      </c>
      <c r="AR792" s="493" t="n">
        <v>4608.16</v>
      </c>
      <c r="AS792" s="493" t="n">
        <v>2492.78</v>
      </c>
      <c r="AT792" s="493" t="n">
        <v>3190.09</v>
      </c>
      <c r="AU792" s="493" t="n">
        <v>2867.26</v>
      </c>
      <c r="AV792" s="493" t="n">
        <v>5544.79</v>
      </c>
      <c r="AW792" s="493" t="n">
        <v>5574.55</v>
      </c>
      <c r="AX792" s="493" t="n">
        <v>5928.17</v>
      </c>
      <c r="AY792" s="493" t="n">
        <v>2696.46</v>
      </c>
      <c r="AZ792" s="493" t="n">
        <v>4246.85</v>
      </c>
      <c r="BA792" s="493" t="n">
        <v>3698.18</v>
      </c>
      <c r="BB792" s="493" t="n">
        <v>4874.33</v>
      </c>
      <c r="BC792" s="493" t="n">
        <v>4716.03</v>
      </c>
      <c r="BD792" s="493" t="n">
        <v>4925.2</v>
      </c>
      <c r="BE792" s="493" t="n">
        <v>1108.5</v>
      </c>
      <c r="BF792" s="493" t="n">
        <v>2492.25</v>
      </c>
      <c r="BG792" s="493" t="n">
        <v>3130.2</v>
      </c>
      <c r="BH792" s="493" t="n">
        <v>2949.01</v>
      </c>
      <c r="BI792" s="493" t="n">
        <v>1887.95</v>
      </c>
      <c r="BJ792" s="493" t="n">
        <v>4000.54</v>
      </c>
      <c r="BK792" s="493" t="n">
        <v>850.5</v>
      </c>
      <c r="BL792" s="493" t="n">
        <v>4070.73</v>
      </c>
      <c r="BM792" s="493" t="n">
        <v>1830.9</v>
      </c>
      <c r="BN792" s="493" t="n">
        <v>1352.17</v>
      </c>
      <c r="BO792" s="493" t="n">
        <v>2592.7</v>
      </c>
      <c r="BP792" s="493" t="n">
        <v>2924.5</v>
      </c>
      <c r="BQ792" s="493" t="n">
        <v>2434.79</v>
      </c>
      <c r="BR792" s="493" t="n">
        <v>2713.1</v>
      </c>
      <c r="BS792" s="493" t="n">
        <v>3129.75</v>
      </c>
      <c r="BT792" s="493" t="n">
        <v>3841.54</v>
      </c>
      <c r="BU792" s="493" t="n">
        <v>3029.3</v>
      </c>
      <c r="BV792" s="493" t="n">
        <v>5854.2</v>
      </c>
      <c r="BW792" s="493" t="n">
        <v>2775.9</v>
      </c>
    </row>
    <row r="793">
      <c r="A793" t="inlineStr">
        <is>
          <t>[C9C] ANGIOTENSIN-II 길항제 (단일)</t>
        </is>
      </c>
      <c r="B793" t="inlineStr">
        <is>
          <t>동아에스티</t>
        </is>
      </c>
      <c r="C793" t="inlineStr">
        <is>
          <t>코자르탄</t>
        </is>
      </c>
      <c r="D793" t="inlineStr">
        <is>
          <t>동아에스티</t>
        </is>
      </c>
      <c r="E793" t="inlineStr">
        <is>
          <t>losartan potassium</t>
        </is>
      </c>
      <c r="F793" t="inlineStr">
        <is>
          <t>의원</t>
        </is>
      </c>
      <c r="G793" t="inlineStr">
        <is>
          <t>Generic</t>
        </is>
      </c>
      <c r="H793" s="493" t="n">
        <v>189229.64</v>
      </c>
      <c r="I793" s="493" t="n">
        <v>182317.45</v>
      </c>
      <c r="J793" s="493" t="n">
        <v>195656.02</v>
      </c>
      <c r="K793" s="493" t="n">
        <v>204106.55</v>
      </c>
      <c r="L793" s="493" t="n">
        <v>200164.48</v>
      </c>
      <c r="M793" s="493" t="n">
        <v>194170.47</v>
      </c>
      <c r="N793" s="493" t="n">
        <v>210576.44</v>
      </c>
      <c r="O793" s="493" t="n">
        <v>183066.29</v>
      </c>
      <c r="P793" s="493" t="n">
        <v>177039.71</v>
      </c>
      <c r="Q793" s="493" t="n">
        <v>186251.09</v>
      </c>
      <c r="R793" s="493" t="n">
        <v>180512.11</v>
      </c>
      <c r="S793" s="493" t="n">
        <v>61821.75</v>
      </c>
      <c r="T793" s="493" t="n">
        <v>108561.49</v>
      </c>
      <c r="U793" s="493" t="n">
        <v>84170.25999999999</v>
      </c>
      <c r="V793" s="493" t="n">
        <v>100447.58</v>
      </c>
      <c r="W793" s="493" t="n">
        <v>89169.36</v>
      </c>
      <c r="X793" s="493" t="n">
        <v>114148.3</v>
      </c>
      <c r="Y793" s="493" t="n">
        <v>88234.5</v>
      </c>
      <c r="Z793" s="493" t="n">
        <v>103924.33</v>
      </c>
      <c r="AA793" s="493" t="n">
        <v>111803.93</v>
      </c>
      <c r="AB793" s="493" t="n">
        <v>118006.56</v>
      </c>
      <c r="AC793" s="493" t="n">
        <v>115369.38</v>
      </c>
      <c r="AD793" s="493" t="n">
        <v>128201.45</v>
      </c>
      <c r="AE793" s="493" t="n">
        <v>108358.7</v>
      </c>
      <c r="AF793" s="493" t="n">
        <v>126201.86</v>
      </c>
      <c r="AG793" s="493" t="n">
        <v>113294.98</v>
      </c>
      <c r="AH793" s="493" t="n">
        <v>120311.09</v>
      </c>
      <c r="AI793" s="493" t="n">
        <v>118995.75</v>
      </c>
      <c r="AJ793" s="493" t="n">
        <v>139111.28</v>
      </c>
      <c r="AK793" s="493" t="n">
        <v>123118.45</v>
      </c>
      <c r="AL793" s="493" t="n">
        <v>122252.91</v>
      </c>
      <c r="AM793" s="493" t="n">
        <v>117387.28</v>
      </c>
      <c r="AN793" s="493" t="n">
        <v>125422.31</v>
      </c>
      <c r="AO793" s="493" t="n">
        <v>125068.77</v>
      </c>
      <c r="AP793" s="493" t="n">
        <v>120624.62</v>
      </c>
      <c r="AQ793" s="493" t="n">
        <v>113836.84</v>
      </c>
      <c r="AR793" s="493" t="n">
        <v>129492.01</v>
      </c>
      <c r="AS793" s="493" t="n">
        <v>116335.5</v>
      </c>
      <c r="AT793" s="493" t="n">
        <v>109611.39</v>
      </c>
      <c r="AU793" s="493" t="n">
        <v>124100.01</v>
      </c>
      <c r="AV793" s="493" t="n">
        <v>116703.37</v>
      </c>
      <c r="AW793" s="493" t="n">
        <v>101971.22</v>
      </c>
      <c r="AX793" s="493" t="n">
        <v>131842.25</v>
      </c>
      <c r="AY793" s="493" t="n">
        <v>119222.24</v>
      </c>
      <c r="AZ793" s="493" t="n">
        <v>121237.91</v>
      </c>
      <c r="BA793" s="493" t="n">
        <v>132774.23</v>
      </c>
      <c r="BB793" s="493" t="n">
        <v>113721.04</v>
      </c>
      <c r="BC793" s="493" t="n">
        <v>136856.52</v>
      </c>
      <c r="BD793" s="493" t="n">
        <v>117351.53</v>
      </c>
      <c r="BE793" s="493" t="n">
        <v>107095.5</v>
      </c>
      <c r="BF793" s="493" t="n">
        <v>119970.93</v>
      </c>
      <c r="BG793" s="493" t="n">
        <v>119681.07</v>
      </c>
      <c r="BH793" s="493" t="n">
        <v>116864.96</v>
      </c>
      <c r="BI793" s="493" t="n">
        <v>112088.74</v>
      </c>
      <c r="BJ793" s="493" t="n">
        <v>116097.06</v>
      </c>
      <c r="BK793" s="493" t="n">
        <v>116312.61</v>
      </c>
      <c r="BL793" s="493" t="n">
        <v>120486.59</v>
      </c>
      <c r="BM793" s="493" t="n">
        <v>121299.37</v>
      </c>
      <c r="BN793" s="493" t="n">
        <v>105282.78</v>
      </c>
      <c r="BO793" s="493" t="n">
        <v>105729.19</v>
      </c>
      <c r="BP793" s="493" t="n">
        <v>103658.56</v>
      </c>
      <c r="BQ793" s="493" t="n">
        <v>93364.57000000001</v>
      </c>
      <c r="BR793" s="493" t="n">
        <v>102761.79</v>
      </c>
      <c r="BS793" s="493" t="n">
        <v>104080.22</v>
      </c>
      <c r="BT793" s="493" t="n">
        <v>91728.42999999999</v>
      </c>
      <c r="BU793" s="493" t="n">
        <v>113504.2</v>
      </c>
      <c r="BV793" s="493" t="n">
        <v>108303.5</v>
      </c>
      <c r="BW793" s="493" t="n">
        <v>103116.79</v>
      </c>
    </row>
    <row r="794">
      <c r="A794" t="inlineStr">
        <is>
          <t>[C9C] ANGIOTENSIN-II 길항제 (단일)</t>
        </is>
      </c>
      <c r="B794" t="inlineStr">
        <is>
          <t>동아에스티</t>
        </is>
      </c>
      <c r="C794" t="inlineStr">
        <is>
          <t>코자르탄</t>
        </is>
      </c>
      <c r="D794" t="inlineStr">
        <is>
          <t>동아에스티</t>
        </is>
      </c>
      <c r="E794" t="inlineStr">
        <is>
          <t>losartan potassium</t>
        </is>
      </c>
      <c r="F794" t="inlineStr">
        <is>
          <t>보건소</t>
        </is>
      </c>
      <c r="G794" t="inlineStr">
        <is>
          <t>Generic</t>
        </is>
      </c>
      <c r="H794" s="493" t="n">
        <v>2690.1</v>
      </c>
      <c r="I794" s="493" t="n">
        <v>6966.15</v>
      </c>
      <c r="J794" s="493" t="n">
        <v>4811.4</v>
      </c>
      <c r="K794" s="493" t="n">
        <v>4582.8</v>
      </c>
      <c r="L794" s="493" t="n">
        <v>4726.95</v>
      </c>
      <c r="M794" s="493" t="n">
        <v>7372.2</v>
      </c>
      <c r="N794" s="493" t="n">
        <v>1597.5</v>
      </c>
      <c r="O794" s="493" t="n">
        <v>7020.9</v>
      </c>
      <c r="P794" s="493" t="n">
        <v>1763.4</v>
      </c>
      <c r="Q794" s="493" t="n">
        <v>11115.15</v>
      </c>
      <c r="R794" s="493" t="n">
        <v>4508.4</v>
      </c>
      <c r="S794" s="493" t="n">
        <v>1418.4</v>
      </c>
      <c r="T794" s="493" t="n">
        <v>977.7</v>
      </c>
      <c r="U794" s="493" t="n">
        <v>1991.7</v>
      </c>
      <c r="V794" s="493" t="n">
        <v>3069.15</v>
      </c>
      <c r="W794" s="493" t="n">
        <v>1199.4</v>
      </c>
      <c r="X794" s="493" t="n">
        <v>496.2</v>
      </c>
      <c r="Y794" s="493" t="n">
        <v>1925.56</v>
      </c>
      <c r="Z794" s="493" t="n">
        <v>745.16</v>
      </c>
      <c r="AA794" s="493" t="n">
        <v>2697.3</v>
      </c>
      <c r="AB794" s="493" t="n">
        <v>3158.4</v>
      </c>
      <c r="AC794" s="493" t="n">
        <v>19840.5</v>
      </c>
      <c r="AD794" s="493" t="n">
        <v>4528.95</v>
      </c>
      <c r="AE794" s="493" t="n">
        <v>4295.1</v>
      </c>
      <c r="AF794" s="493" t="n">
        <v>3084.3</v>
      </c>
      <c r="AG794" s="493" t="n">
        <v>12340.17</v>
      </c>
      <c r="AH794" s="493" t="n">
        <v>7646.1</v>
      </c>
      <c r="AI794" s="493" t="n">
        <v>4880.55</v>
      </c>
      <c r="AJ794" s="493" t="n">
        <v>8040.11</v>
      </c>
      <c r="AK794" s="493" t="n">
        <v>9154.200000000001</v>
      </c>
      <c r="AL794" s="493" t="n">
        <v>4707.6</v>
      </c>
      <c r="AM794" s="493" t="n">
        <v>3518.15</v>
      </c>
      <c r="AN794" s="493" t="n">
        <v>9505.049999999999</v>
      </c>
      <c r="AO794" s="493" t="n">
        <v>4908.19</v>
      </c>
      <c r="AP794" s="493" t="n">
        <v>8140.2</v>
      </c>
      <c r="AQ794" s="493" t="n">
        <v>5252.95</v>
      </c>
      <c r="AR794" s="493" t="n">
        <v>5075.25</v>
      </c>
      <c r="AS794" s="493" t="n">
        <v>4642.03</v>
      </c>
      <c r="AT794" s="493" t="n">
        <v>10404.75</v>
      </c>
      <c r="AU794" s="493" t="n">
        <v>5446.8</v>
      </c>
      <c r="AV794" s="493" t="n">
        <v>4608.45</v>
      </c>
      <c r="AW794" s="493" t="n">
        <v>8751.9</v>
      </c>
      <c r="AX794" s="493" t="n">
        <v>7606.65</v>
      </c>
      <c r="AY794" s="493" t="n">
        <v>4351.8</v>
      </c>
      <c r="AZ794" s="493" t="n">
        <v>13094.55</v>
      </c>
      <c r="BA794" s="493" t="n">
        <v>9231.15</v>
      </c>
      <c r="BB794" s="493" t="n">
        <v>2549.1</v>
      </c>
      <c r="BC794" s="493" t="n">
        <v>17608.8</v>
      </c>
      <c r="BD794" s="493" t="n">
        <v>9012.15</v>
      </c>
      <c r="BE794" s="493" t="n">
        <v>4787.7</v>
      </c>
      <c r="BF794" s="493" t="n">
        <v>7194.6</v>
      </c>
      <c r="BG794" s="493" t="n">
        <v>6355.5</v>
      </c>
      <c r="BH794" s="493" t="n">
        <v>2736.9</v>
      </c>
      <c r="BI794" s="493" t="n">
        <v>3488.7</v>
      </c>
      <c r="BJ794" s="493" t="n">
        <v>10714.95</v>
      </c>
      <c r="BK794" s="493" t="n">
        <v>1819.6</v>
      </c>
      <c r="BL794" s="493" t="n">
        <v>9269.700000000001</v>
      </c>
      <c r="BM794" s="493" t="n">
        <v>4284.3</v>
      </c>
      <c r="BN794" s="493" t="n">
        <v>6869.4</v>
      </c>
      <c r="BO794" s="493" t="n">
        <v>11294.3</v>
      </c>
      <c r="BP794" s="493" t="n">
        <v>3189.15</v>
      </c>
      <c r="BQ794" s="493" t="n">
        <v>6818.1</v>
      </c>
      <c r="BR794" s="493" t="n">
        <v>5884.8</v>
      </c>
      <c r="BS794" s="493" t="n">
        <v>4474.5</v>
      </c>
      <c r="BT794" s="493" t="n">
        <v>2538.75</v>
      </c>
      <c r="BU794" s="493" t="n">
        <v>8291.700000000001</v>
      </c>
      <c r="BV794" s="493" t="n">
        <v>3852.75</v>
      </c>
      <c r="BW794" s="493" t="n">
        <v>4418.1</v>
      </c>
    </row>
    <row r="795">
      <c r="A795" t="inlineStr">
        <is>
          <t>[C9C] ANGIOTENSIN-II 길항제 (단일)</t>
        </is>
      </c>
      <c r="B795" t="inlineStr">
        <is>
          <t>동아에스티</t>
        </is>
      </c>
      <c r="C795" t="inlineStr">
        <is>
          <t>코자르탄</t>
        </is>
      </c>
      <c r="D795" t="inlineStr">
        <is>
          <t>동아에스티</t>
        </is>
      </c>
      <c r="E795" t="inlineStr">
        <is>
          <t>losartan potassium</t>
        </is>
      </c>
      <c r="F795" t="inlineStr">
        <is>
          <t>기타(치과의원, 치과병원 등)</t>
        </is>
      </c>
      <c r="G795" t="inlineStr">
        <is>
          <t>Generic</t>
        </is>
      </c>
      <c r="H795" s="493" t="n">
        <v>81.59999999999999</v>
      </c>
      <c r="I795" s="493" t="n">
        <v>0</v>
      </c>
      <c r="J795" s="493" t="n">
        <v>233.1</v>
      </c>
      <c r="K795" s="493" t="n">
        <v>0</v>
      </c>
      <c r="L795" s="493" t="n">
        <v>0</v>
      </c>
      <c r="M795" s="493" t="n">
        <v>0</v>
      </c>
      <c r="N795" s="493" t="n">
        <v>361.8</v>
      </c>
      <c r="O795" s="493" t="n">
        <v>0</v>
      </c>
      <c r="P795" s="493" t="n">
        <v>0</v>
      </c>
      <c r="Q795" s="493" t="n">
        <v>0</v>
      </c>
      <c r="R795" s="493" t="n">
        <v>378.9</v>
      </c>
      <c r="S795" s="493" t="n">
        <v>0</v>
      </c>
      <c r="T795" s="493" t="n">
        <v>0</v>
      </c>
      <c r="U795" s="493" t="n">
        <v>55.3</v>
      </c>
      <c r="V795" s="493" t="n">
        <v>532.8</v>
      </c>
      <c r="W795" s="493" t="n">
        <v>101.6</v>
      </c>
      <c r="X795" s="493" t="n">
        <v>0</v>
      </c>
      <c r="Y795" s="493" t="n">
        <v>403.2</v>
      </c>
      <c r="Z795" s="493" t="n">
        <v>0</v>
      </c>
      <c r="AA795" s="493" t="n">
        <v>0</v>
      </c>
      <c r="AB795" s="493" t="n">
        <v>394.2</v>
      </c>
      <c r="AC795" s="493" t="n">
        <v>123.9</v>
      </c>
      <c r="AD795" s="493" t="n">
        <v>417.6</v>
      </c>
      <c r="AE795" s="493" t="n">
        <v>0</v>
      </c>
      <c r="AF795" s="493" t="n">
        <v>0</v>
      </c>
      <c r="AG795" s="493" t="n">
        <v>0</v>
      </c>
      <c r="AH795" s="493" t="n">
        <v>494.1</v>
      </c>
      <c r="AI795" s="493" t="n">
        <v>0</v>
      </c>
      <c r="AJ795" s="493" t="n">
        <v>0</v>
      </c>
      <c r="AK795" s="493" t="n">
        <v>0</v>
      </c>
      <c r="AL795" s="493" t="n">
        <v>549.9</v>
      </c>
      <c r="AM795" s="493" t="n">
        <v>0</v>
      </c>
      <c r="AN795" s="493" t="n">
        <v>0</v>
      </c>
      <c r="AO795" s="493" t="n">
        <v>0</v>
      </c>
      <c r="AP795" s="493" t="n">
        <v>0</v>
      </c>
      <c r="AQ795" s="493" t="n">
        <v>589.5</v>
      </c>
      <c r="AR795" s="493" t="n">
        <v>0</v>
      </c>
      <c r="AS795" s="493" t="n">
        <v>0</v>
      </c>
      <c r="AT795" s="493" t="n">
        <v>507.6</v>
      </c>
      <c r="AU795" s="493" t="n">
        <v>179.1</v>
      </c>
      <c r="AV795" s="493" t="n">
        <v>0</v>
      </c>
      <c r="AW795" s="493" t="n">
        <v>505.8</v>
      </c>
      <c r="AX795" s="493" t="n">
        <v>0</v>
      </c>
      <c r="AY795" s="493" t="n">
        <v>0</v>
      </c>
      <c r="AZ795" s="493" t="n">
        <v>0</v>
      </c>
      <c r="BA795" s="493" t="n">
        <v>579.6</v>
      </c>
      <c r="BB795" s="493" t="n">
        <v>0</v>
      </c>
      <c r="BC795" s="493" t="n">
        <v>0</v>
      </c>
      <c r="BD795" s="493" t="n">
        <v>0</v>
      </c>
      <c r="BE795" s="493" t="n">
        <v>0</v>
      </c>
      <c r="BF795" s="493" t="n">
        <v>981</v>
      </c>
      <c r="BG795" s="493" t="n">
        <v>0</v>
      </c>
      <c r="BH795" s="493" t="n">
        <v>0</v>
      </c>
      <c r="BI795" s="493" t="n">
        <v>0</v>
      </c>
      <c r="BJ795" s="493" t="n">
        <v>577.8</v>
      </c>
      <c r="BK795" s="493" t="n">
        <v>0</v>
      </c>
      <c r="BL795" s="493" t="n">
        <v>519.3</v>
      </c>
      <c r="BM795" s="493" t="n">
        <v>0</v>
      </c>
      <c r="BN795" s="493" t="n">
        <v>0</v>
      </c>
      <c r="BO795" s="493" t="n">
        <v>522</v>
      </c>
      <c r="BP795" s="493" t="n">
        <v>0</v>
      </c>
      <c r="BQ795" s="493" t="n">
        <v>0</v>
      </c>
      <c r="BR795" s="493" t="n">
        <v>0</v>
      </c>
      <c r="BS795" s="493" t="n">
        <v>514.8</v>
      </c>
      <c r="BT795" s="493" t="n">
        <v>0</v>
      </c>
      <c r="BU795" s="493" t="n">
        <v>0</v>
      </c>
      <c r="BV795" s="493" t="n">
        <v>0</v>
      </c>
      <c r="BW795" s="493" t="n">
        <v>502.2</v>
      </c>
    </row>
    <row r="796">
      <c r="A796" t="inlineStr">
        <is>
          <t>[C9C] ANGIOTENSIN-II 길항제 (단일)</t>
        </is>
      </c>
      <c r="B796" t="inlineStr">
        <is>
          <t>동화약품</t>
        </is>
      </c>
      <c r="C796" t="inlineStr">
        <is>
          <t>아이자탄</t>
        </is>
      </c>
      <c r="D796" t="inlineStr">
        <is>
          <t>동화약품</t>
        </is>
      </c>
      <c r="E796" t="inlineStr">
        <is>
          <t>irbesartan</t>
        </is>
      </c>
      <c r="F796" t="inlineStr">
        <is>
          <t>상급종합병원</t>
        </is>
      </c>
      <c r="G796" t="inlineStr">
        <is>
          <t>Generic</t>
        </is>
      </c>
      <c r="H796" s="493" t="n">
        <v>0</v>
      </c>
      <c r="I796" s="493" t="n">
        <v>0</v>
      </c>
      <c r="J796" s="493" t="n">
        <v>0</v>
      </c>
      <c r="K796" s="493" t="n">
        <v>0</v>
      </c>
      <c r="L796" s="493" t="n">
        <v>0</v>
      </c>
      <c r="M796" s="493" t="n">
        <v>4356</v>
      </c>
      <c r="N796" s="493" t="n">
        <v>0</v>
      </c>
      <c r="O796" s="493" t="n">
        <v>0</v>
      </c>
      <c r="P796" s="493" t="n">
        <v>0</v>
      </c>
      <c r="Q796" s="493" t="n">
        <v>0</v>
      </c>
      <c r="R796" s="493" t="n">
        <v>0</v>
      </c>
      <c r="S796" s="493" t="n">
        <v>2183.4</v>
      </c>
      <c r="T796" s="493" t="n">
        <v>970.8</v>
      </c>
      <c r="U796" s="493" t="n">
        <v>3621.6</v>
      </c>
      <c r="V796" s="493" t="n">
        <v>0</v>
      </c>
      <c r="W796" s="493" t="n">
        <v>0</v>
      </c>
      <c r="X796" s="493" t="n">
        <v>2432.4</v>
      </c>
      <c r="Y796" s="493" t="n">
        <v>5101.2</v>
      </c>
      <c r="Z796" s="493" t="n">
        <v>0</v>
      </c>
      <c r="AA796" s="493" t="n">
        <v>0</v>
      </c>
      <c r="AB796" s="493" t="n">
        <v>3501.6</v>
      </c>
      <c r="AC796" s="493" t="n">
        <v>3702.6</v>
      </c>
      <c r="AD796" s="493" t="n">
        <v>0</v>
      </c>
      <c r="AE796" s="493" t="n">
        <v>3033</v>
      </c>
      <c r="AF796" s="493" t="n">
        <v>4562.4</v>
      </c>
      <c r="AG796" s="493" t="n">
        <v>0</v>
      </c>
      <c r="AH796" s="493" t="n">
        <v>0</v>
      </c>
      <c r="AI796" s="493" t="n">
        <v>7071.5</v>
      </c>
      <c r="AJ796" s="493" t="n">
        <v>2703.64</v>
      </c>
      <c r="AK796" s="493" t="n">
        <v>3034.8</v>
      </c>
      <c r="AL796" s="493" t="n">
        <v>0</v>
      </c>
      <c r="AM796" s="493" t="n">
        <v>0</v>
      </c>
      <c r="AN796" s="493" t="n">
        <v>1679.6</v>
      </c>
      <c r="AO796" s="493" t="n">
        <v>1551.6</v>
      </c>
      <c r="AP796" s="493" t="n">
        <v>0</v>
      </c>
      <c r="AQ796" s="493" t="n">
        <v>0</v>
      </c>
      <c r="AR796" s="493" t="n">
        <v>1132.22</v>
      </c>
      <c r="AS796" s="493" t="n">
        <v>0</v>
      </c>
      <c r="AT796" s="493" t="n">
        <v>2059.2</v>
      </c>
      <c r="AU796" s="493" t="n">
        <v>0</v>
      </c>
      <c r="AV796" s="493" t="n">
        <v>1036.2</v>
      </c>
      <c r="AW796" s="493" t="n">
        <v>0</v>
      </c>
      <c r="AX796" s="493" t="n">
        <v>0</v>
      </c>
      <c r="AY796" s="493" t="n">
        <v>0</v>
      </c>
      <c r="AZ796" s="493" t="n">
        <v>1046.4</v>
      </c>
      <c r="BA796" s="493" t="n">
        <v>0</v>
      </c>
      <c r="BB796" s="493" t="n">
        <v>0</v>
      </c>
      <c r="BC796" s="493" t="n">
        <v>0</v>
      </c>
      <c r="BD796" s="493" t="n">
        <v>5293.8</v>
      </c>
      <c r="BE796" s="493" t="n">
        <v>0</v>
      </c>
      <c r="BF796" s="493" t="n">
        <v>0</v>
      </c>
      <c r="BG796" s="493" t="n">
        <v>0</v>
      </c>
      <c r="BH796" s="493" t="n">
        <v>0</v>
      </c>
      <c r="BI796" s="493" t="n">
        <v>0</v>
      </c>
      <c r="BJ796" s="493" t="n">
        <v>0</v>
      </c>
      <c r="BK796" s="493" t="n">
        <v>0</v>
      </c>
      <c r="BL796" s="493" t="n">
        <v>0</v>
      </c>
      <c r="BM796" s="493" t="n">
        <v>0</v>
      </c>
      <c r="BN796" s="493" t="n">
        <v>0</v>
      </c>
      <c r="BO796" s="493" t="n">
        <v>0</v>
      </c>
      <c r="BP796" s="493" t="n">
        <v>0</v>
      </c>
      <c r="BQ796" s="493" t="n">
        <v>0</v>
      </c>
      <c r="BR796" s="493" t="n">
        <v>0</v>
      </c>
      <c r="BS796" s="493" t="n">
        <v>0</v>
      </c>
      <c r="BT796" s="493" t="n">
        <v>0</v>
      </c>
      <c r="BU796" s="493" t="n">
        <v>0</v>
      </c>
      <c r="BV796" s="493" t="n">
        <v>0</v>
      </c>
      <c r="BW796" s="493" t="n">
        <v>0</v>
      </c>
    </row>
    <row r="797">
      <c r="A797" t="inlineStr">
        <is>
          <t>[C9C] ANGIOTENSIN-II 길항제 (단일)</t>
        </is>
      </c>
      <c r="B797" t="inlineStr">
        <is>
          <t>동화약품</t>
        </is>
      </c>
      <c r="C797" t="inlineStr">
        <is>
          <t>아이자탄</t>
        </is>
      </c>
      <c r="D797" t="inlineStr">
        <is>
          <t>동화약품</t>
        </is>
      </c>
      <c r="E797" t="inlineStr">
        <is>
          <t>irbesartan</t>
        </is>
      </c>
      <c r="F797" t="inlineStr">
        <is>
          <t>종합병원</t>
        </is>
      </c>
      <c r="G797" t="inlineStr">
        <is>
          <t>Generic</t>
        </is>
      </c>
      <c r="H797" s="493" t="n">
        <v>57.9</v>
      </c>
      <c r="I797" s="493" t="n">
        <v>296.4</v>
      </c>
      <c r="J797" s="493" t="n">
        <v>384</v>
      </c>
      <c r="K797" s="493" t="n">
        <v>176.4</v>
      </c>
      <c r="L797" s="493" t="n">
        <v>297.6</v>
      </c>
      <c r="M797" s="493" t="n">
        <v>296.7</v>
      </c>
      <c r="N797" s="493" t="n">
        <v>708.9</v>
      </c>
      <c r="O797" s="493" t="n">
        <v>524.7</v>
      </c>
      <c r="P797" s="493" t="n">
        <v>176.4</v>
      </c>
      <c r="Q797" s="493" t="n">
        <v>1487.4</v>
      </c>
      <c r="R797" s="493" t="n">
        <v>1619.4</v>
      </c>
      <c r="S797" s="493" t="n">
        <v>655.5</v>
      </c>
      <c r="T797" s="493" t="n">
        <v>834.3</v>
      </c>
      <c r="U797" s="493" t="n">
        <v>716.1</v>
      </c>
      <c r="V797" s="493" t="n">
        <v>1594.8</v>
      </c>
      <c r="W797" s="493" t="n">
        <v>2121</v>
      </c>
      <c r="X797" s="493" t="n">
        <v>554.7</v>
      </c>
      <c r="Y797" s="493" t="n">
        <v>1146.96</v>
      </c>
      <c r="Z797" s="493" t="n">
        <v>936.54</v>
      </c>
      <c r="AA797" s="493" t="n">
        <v>600</v>
      </c>
      <c r="AB797" s="493" t="n">
        <v>2814.54</v>
      </c>
      <c r="AC797" s="493" t="n">
        <v>600.3</v>
      </c>
      <c r="AD797" s="493" t="n">
        <v>604.5</v>
      </c>
      <c r="AE797" s="493" t="n">
        <v>1852.2</v>
      </c>
      <c r="AF797" s="493" t="n">
        <v>842.7</v>
      </c>
      <c r="AG797" s="493" t="n">
        <v>831.9</v>
      </c>
      <c r="AH797" s="493" t="n">
        <v>177</v>
      </c>
      <c r="AI797" s="493" t="n">
        <v>1622.7</v>
      </c>
      <c r="AJ797" s="493" t="n">
        <v>418.2</v>
      </c>
      <c r="AK797" s="493" t="n">
        <v>416.4</v>
      </c>
      <c r="AL797" s="493" t="n">
        <v>1617.3</v>
      </c>
      <c r="AM797" s="493" t="n">
        <v>0</v>
      </c>
      <c r="AN797" s="493" t="n">
        <v>0</v>
      </c>
      <c r="AO797" s="493" t="n">
        <v>0</v>
      </c>
      <c r="AP797" s="493" t="n">
        <v>890.1</v>
      </c>
      <c r="AQ797" s="493" t="n">
        <v>0</v>
      </c>
      <c r="AR797" s="493" t="n">
        <v>0</v>
      </c>
      <c r="AS797" s="493" t="n">
        <v>0</v>
      </c>
      <c r="AT797" s="493" t="n">
        <v>0</v>
      </c>
      <c r="AU797" s="493" t="n">
        <v>0</v>
      </c>
      <c r="AV797" s="493" t="n">
        <v>0</v>
      </c>
      <c r="AW797" s="493" t="n">
        <v>1066.2</v>
      </c>
      <c r="AX797" s="493" t="n">
        <v>174.9</v>
      </c>
      <c r="AY797" s="493" t="n">
        <v>841.2</v>
      </c>
      <c r="AZ797" s="493" t="n">
        <v>418.2</v>
      </c>
      <c r="BA797" s="493" t="n">
        <v>1311</v>
      </c>
      <c r="BB797" s="493" t="n">
        <v>170.7</v>
      </c>
      <c r="BC797" s="493" t="n">
        <v>831</v>
      </c>
      <c r="BD797" s="493" t="n">
        <v>294.3</v>
      </c>
      <c r="BE797" s="493" t="n">
        <v>762</v>
      </c>
      <c r="BF797" s="493" t="n">
        <v>0</v>
      </c>
      <c r="BG797" s="493" t="n">
        <v>1323.15</v>
      </c>
      <c r="BH797" s="493" t="n">
        <v>0</v>
      </c>
      <c r="BI797" s="493" t="n">
        <v>0</v>
      </c>
      <c r="BJ797" s="493" t="n">
        <v>0</v>
      </c>
      <c r="BK797" s="493" t="n">
        <v>0</v>
      </c>
      <c r="BL797" s="493" t="n">
        <v>0</v>
      </c>
      <c r="BM797" s="493" t="n">
        <v>0</v>
      </c>
      <c r="BN797" s="493" t="n">
        <v>0</v>
      </c>
      <c r="BO797" s="493" t="n">
        <v>0</v>
      </c>
      <c r="BP797" s="493" t="n">
        <v>0</v>
      </c>
      <c r="BQ797" s="493" t="n">
        <v>0</v>
      </c>
      <c r="BR797" s="493" t="n">
        <v>0</v>
      </c>
      <c r="BS797" s="493" t="n">
        <v>0</v>
      </c>
      <c r="BT797" s="493" t="n">
        <v>0</v>
      </c>
      <c r="BU797" s="493" t="n">
        <v>0</v>
      </c>
      <c r="BV797" s="493" t="n">
        <v>0</v>
      </c>
      <c r="BW797" s="493" t="n">
        <v>0</v>
      </c>
    </row>
    <row r="798">
      <c r="A798" t="inlineStr">
        <is>
          <t>[C9C] ANGIOTENSIN-II 길항제 (단일)</t>
        </is>
      </c>
      <c r="B798" t="inlineStr">
        <is>
          <t>동화약품</t>
        </is>
      </c>
      <c r="C798" t="inlineStr">
        <is>
          <t>아이자탄</t>
        </is>
      </c>
      <c r="D798" t="inlineStr">
        <is>
          <t>동화약품</t>
        </is>
      </c>
      <c r="E798" t="inlineStr">
        <is>
          <t>irbesartan</t>
        </is>
      </c>
      <c r="F798" t="inlineStr">
        <is>
          <t>의원</t>
        </is>
      </c>
      <c r="G798" t="inlineStr">
        <is>
          <t>Generic</t>
        </is>
      </c>
      <c r="H798" s="493" t="n">
        <v>4354.18</v>
      </c>
      <c r="I798" s="493" t="n">
        <v>5447.08</v>
      </c>
      <c r="J798" s="493" t="n">
        <v>6517.17</v>
      </c>
      <c r="K798" s="493" t="n">
        <v>6073.15</v>
      </c>
      <c r="L798" s="493" t="n">
        <v>6008.09</v>
      </c>
      <c r="M798" s="493" t="n">
        <v>4420.36</v>
      </c>
      <c r="N798" s="493" t="n">
        <v>5100.38</v>
      </c>
      <c r="O798" s="493" t="n">
        <v>5138.25</v>
      </c>
      <c r="P798" s="493" t="n">
        <v>4311.9</v>
      </c>
      <c r="Q798" s="493" t="n">
        <v>3689.1</v>
      </c>
      <c r="R798" s="493" t="n">
        <v>3222.9</v>
      </c>
      <c r="S798" s="493" t="n">
        <v>2327.85</v>
      </c>
      <c r="T798" s="493" t="n">
        <v>4099.2</v>
      </c>
      <c r="U798" s="493" t="n">
        <v>2907.75</v>
      </c>
      <c r="V798" s="493" t="n">
        <v>4722.06</v>
      </c>
      <c r="W798" s="493" t="n">
        <v>3640.11</v>
      </c>
      <c r="X798" s="493" t="n">
        <v>5548.45</v>
      </c>
      <c r="Y798" s="493" t="n">
        <v>3449.55</v>
      </c>
      <c r="Z798" s="493" t="n">
        <v>4546.37</v>
      </c>
      <c r="AA798" s="493" t="n">
        <v>5255.7</v>
      </c>
      <c r="AB798" s="493" t="n">
        <v>4851.2</v>
      </c>
      <c r="AC798" s="493" t="n">
        <v>4265.4</v>
      </c>
      <c r="AD798" s="493" t="n">
        <v>4255.8</v>
      </c>
      <c r="AE798" s="493" t="n">
        <v>4436.1</v>
      </c>
      <c r="AF798" s="493" t="n">
        <v>4729</v>
      </c>
      <c r="AG798" s="493" t="n">
        <v>3223.8</v>
      </c>
      <c r="AH798" s="493" t="n">
        <v>4350.08</v>
      </c>
      <c r="AI798" s="493" t="n">
        <v>5386.4</v>
      </c>
      <c r="AJ798" s="493" t="n">
        <v>3830.25</v>
      </c>
      <c r="AK798" s="493" t="n">
        <v>4289.5</v>
      </c>
      <c r="AL798" s="493" t="n">
        <v>4595</v>
      </c>
      <c r="AM798" s="493" t="n">
        <v>4113.3</v>
      </c>
      <c r="AN798" s="493" t="n">
        <v>4351.28</v>
      </c>
      <c r="AO798" s="493" t="n">
        <v>5259.12</v>
      </c>
      <c r="AP798" s="493" t="n">
        <v>4178.1</v>
      </c>
      <c r="AQ798" s="493" t="n">
        <v>2991.08</v>
      </c>
      <c r="AR798" s="493" t="n">
        <v>4318.5</v>
      </c>
      <c r="AS798" s="493" t="n">
        <v>4374.8</v>
      </c>
      <c r="AT798" s="493" t="n">
        <v>3085.8</v>
      </c>
      <c r="AU798" s="493" t="n">
        <v>4490.18</v>
      </c>
      <c r="AV798" s="493" t="n">
        <v>3556.28</v>
      </c>
      <c r="AW798" s="493" t="n">
        <v>2779.1</v>
      </c>
      <c r="AX798" s="493" t="n">
        <v>4981.31</v>
      </c>
      <c r="AY798" s="493" t="n">
        <v>3826.03</v>
      </c>
      <c r="AZ798" s="493" t="n">
        <v>3958.5</v>
      </c>
      <c r="BA798" s="493" t="n">
        <v>4049.18</v>
      </c>
      <c r="BB798" s="493" t="n">
        <v>3490.58</v>
      </c>
      <c r="BC798" s="493" t="n">
        <v>3881.78</v>
      </c>
      <c r="BD798" s="493" t="n">
        <v>3639.53</v>
      </c>
      <c r="BE798" s="493" t="n">
        <v>2411.25</v>
      </c>
      <c r="BF798" s="493" t="n">
        <v>3519.9</v>
      </c>
      <c r="BG798" s="493" t="n">
        <v>2495.5</v>
      </c>
      <c r="BH798" s="493" t="n">
        <v>0</v>
      </c>
      <c r="BI798" s="493" t="n">
        <v>0</v>
      </c>
      <c r="BJ798" s="493" t="n">
        <v>0</v>
      </c>
      <c r="BK798" s="493" t="n">
        <v>0</v>
      </c>
      <c r="BL798" s="493" t="n">
        <v>0</v>
      </c>
      <c r="BM798" s="493" t="n">
        <v>0</v>
      </c>
      <c r="BN798" s="493" t="n">
        <v>0</v>
      </c>
      <c r="BO798" s="493" t="n">
        <v>0</v>
      </c>
      <c r="BP798" s="493" t="n">
        <v>0</v>
      </c>
      <c r="BQ798" s="493" t="n">
        <v>0</v>
      </c>
      <c r="BR798" s="493" t="n">
        <v>0</v>
      </c>
      <c r="BS798" s="493" t="n">
        <v>0</v>
      </c>
      <c r="BT798" s="493" t="n">
        <v>0</v>
      </c>
      <c r="BU798" s="493" t="n">
        <v>0</v>
      </c>
      <c r="BV798" s="493" t="n">
        <v>0</v>
      </c>
      <c r="BW798" s="493" t="n">
        <v>0</v>
      </c>
    </row>
    <row r="799">
      <c r="A799" t="inlineStr">
        <is>
          <t>[C9C] ANGIOTENSIN-II 길항제 (단일)</t>
        </is>
      </c>
      <c r="B799" t="inlineStr">
        <is>
          <t>동화약품</t>
        </is>
      </c>
      <c r="C799" t="inlineStr">
        <is>
          <t>엘자탄</t>
        </is>
      </c>
      <c r="D799" t="inlineStr">
        <is>
          <t>동화약품</t>
        </is>
      </c>
      <c r="E799" t="inlineStr">
        <is>
          <t>losartan potassium</t>
        </is>
      </c>
      <c r="F799" t="inlineStr">
        <is>
          <t>종합병원</t>
        </is>
      </c>
      <c r="G799" t="inlineStr">
        <is>
          <t>Generic</t>
        </is>
      </c>
      <c r="H799" s="493" t="n">
        <v>0</v>
      </c>
      <c r="I799" s="493" t="n">
        <v>0</v>
      </c>
      <c r="J799" s="493" t="n">
        <v>0</v>
      </c>
      <c r="K799" s="493" t="n">
        <v>0</v>
      </c>
      <c r="L799" s="493" t="n">
        <v>0</v>
      </c>
      <c r="M799" s="493" t="n">
        <v>0</v>
      </c>
      <c r="N799" s="493" t="n">
        <v>0</v>
      </c>
      <c r="O799" s="493" t="n">
        <v>0</v>
      </c>
      <c r="P799" s="493" t="n">
        <v>77.91</v>
      </c>
      <c r="Q799" s="493" t="n">
        <v>0</v>
      </c>
      <c r="R799" s="493" t="n">
        <v>0</v>
      </c>
      <c r="S799" s="493" t="n">
        <v>0</v>
      </c>
      <c r="T799" s="493" t="n">
        <v>0</v>
      </c>
      <c r="U799" s="493" t="n">
        <v>0</v>
      </c>
      <c r="V799" s="493" t="n">
        <v>0</v>
      </c>
      <c r="W799" s="493" t="n">
        <v>0</v>
      </c>
      <c r="X799" s="493" t="n">
        <v>0</v>
      </c>
      <c r="Y799" s="493" t="n">
        <v>0</v>
      </c>
      <c r="Z799" s="493" t="n">
        <v>0</v>
      </c>
      <c r="AA799" s="493" t="n">
        <v>0</v>
      </c>
      <c r="AB799" s="493" t="n">
        <v>0</v>
      </c>
      <c r="AC799" s="493" t="n">
        <v>0</v>
      </c>
      <c r="AD799" s="493" t="n">
        <v>0</v>
      </c>
      <c r="AE799" s="493" t="n">
        <v>170.48</v>
      </c>
      <c r="AF799" s="493" t="n">
        <v>0</v>
      </c>
      <c r="AG799" s="493" t="n">
        <v>279.9</v>
      </c>
      <c r="AH799" s="493" t="n">
        <v>0</v>
      </c>
      <c r="AI799" s="493" t="n">
        <v>0</v>
      </c>
      <c r="AJ799" s="493" t="n">
        <v>0</v>
      </c>
      <c r="AK799" s="493" t="n">
        <v>0</v>
      </c>
      <c r="AL799" s="493" t="n">
        <v>0</v>
      </c>
      <c r="AM799" s="493" t="n">
        <v>390.6</v>
      </c>
      <c r="AN799" s="493" t="n">
        <v>224.4</v>
      </c>
      <c r="AO799" s="493" t="n">
        <v>721.65</v>
      </c>
      <c r="AP799" s="493" t="n">
        <v>390</v>
      </c>
      <c r="AQ799" s="493" t="n">
        <v>265.95</v>
      </c>
      <c r="AR799" s="493" t="n">
        <v>0</v>
      </c>
      <c r="AS799" s="493" t="n">
        <v>0</v>
      </c>
      <c r="AT799" s="493" t="n">
        <v>0</v>
      </c>
      <c r="AU799" s="493" t="n">
        <v>581.4</v>
      </c>
      <c r="AV799" s="493" t="n">
        <v>271.35</v>
      </c>
      <c r="AW799" s="493" t="n">
        <v>0</v>
      </c>
      <c r="AX799" s="493" t="n">
        <v>82.34999999999999</v>
      </c>
      <c r="AY799" s="493" t="n">
        <v>474.3</v>
      </c>
      <c r="AZ799" s="493" t="n">
        <v>0</v>
      </c>
      <c r="BA799" s="493" t="n">
        <v>0</v>
      </c>
      <c r="BB799" s="493" t="n">
        <v>0</v>
      </c>
      <c r="BC799" s="493" t="n">
        <v>0</v>
      </c>
      <c r="BD799" s="493" t="n">
        <v>0</v>
      </c>
      <c r="BE799" s="493" t="n">
        <v>0</v>
      </c>
      <c r="BF799" s="493" t="n">
        <v>0</v>
      </c>
      <c r="BG799" s="493" t="n">
        <v>0</v>
      </c>
      <c r="BH799" s="493" t="n">
        <v>0</v>
      </c>
      <c r="BI799" s="493" t="n">
        <v>0</v>
      </c>
      <c r="BJ799" s="493" t="n">
        <v>0</v>
      </c>
      <c r="BK799" s="493" t="n">
        <v>0</v>
      </c>
      <c r="BL799" s="493" t="n">
        <v>0</v>
      </c>
      <c r="BM799" s="493" t="n">
        <v>0</v>
      </c>
      <c r="BN799" s="493" t="n">
        <v>0</v>
      </c>
      <c r="BO799" s="493" t="n">
        <v>0</v>
      </c>
      <c r="BP799" s="493" t="n">
        <v>0</v>
      </c>
      <c r="BQ799" s="493" t="n">
        <v>0</v>
      </c>
      <c r="BR799" s="493" t="n">
        <v>0</v>
      </c>
      <c r="BS799" s="493" t="n">
        <v>0</v>
      </c>
      <c r="BT799" s="493" t="n">
        <v>0</v>
      </c>
      <c r="BU799" s="493" t="n">
        <v>0</v>
      </c>
      <c r="BV799" s="493" t="n">
        <v>0</v>
      </c>
      <c r="BW799" s="493" t="n">
        <v>0</v>
      </c>
    </row>
    <row r="800">
      <c r="A800" t="inlineStr">
        <is>
          <t>[C9C] ANGIOTENSIN-II 길항제 (단일)</t>
        </is>
      </c>
      <c r="B800" t="inlineStr">
        <is>
          <t>동화약품</t>
        </is>
      </c>
      <c r="C800" t="inlineStr">
        <is>
          <t>엘자탄</t>
        </is>
      </c>
      <c r="D800" t="inlineStr">
        <is>
          <t>동화약품</t>
        </is>
      </c>
      <c r="E800" t="inlineStr">
        <is>
          <t>losartan potassium</t>
        </is>
      </c>
      <c r="F800" t="inlineStr">
        <is>
          <t>병원</t>
        </is>
      </c>
      <c r="G800" t="inlineStr">
        <is>
          <t>Generic</t>
        </is>
      </c>
      <c r="H800" s="493" t="n">
        <v>479.7</v>
      </c>
      <c r="I800" s="493" t="n">
        <v>539.7</v>
      </c>
      <c r="J800" s="493" t="n">
        <v>420</v>
      </c>
      <c r="K800" s="493" t="n">
        <v>419.1</v>
      </c>
      <c r="L800" s="493" t="n">
        <v>356.76</v>
      </c>
      <c r="M800" s="493" t="n">
        <v>534.34</v>
      </c>
      <c r="N800" s="493" t="n">
        <v>353.92</v>
      </c>
      <c r="O800" s="493" t="n">
        <v>704.84</v>
      </c>
      <c r="P800" s="493" t="n">
        <v>120</v>
      </c>
      <c r="Q800" s="493" t="n">
        <v>112</v>
      </c>
      <c r="R800" s="493" t="n">
        <v>112</v>
      </c>
      <c r="S800" s="493" t="n">
        <v>224</v>
      </c>
      <c r="T800" s="493" t="n">
        <v>0</v>
      </c>
      <c r="U800" s="493" t="n">
        <v>0</v>
      </c>
      <c r="V800" s="493" t="n">
        <v>0</v>
      </c>
      <c r="W800" s="493" t="n">
        <v>0</v>
      </c>
      <c r="X800" s="493" t="n">
        <v>0</v>
      </c>
      <c r="Y800" s="493" t="n">
        <v>0</v>
      </c>
      <c r="Z800" s="493" t="n">
        <v>0</v>
      </c>
      <c r="AA800" s="493" t="n">
        <v>0</v>
      </c>
      <c r="AB800" s="493" t="n">
        <v>0</v>
      </c>
      <c r="AC800" s="493" t="n">
        <v>0</v>
      </c>
      <c r="AD800" s="493" t="n">
        <v>0</v>
      </c>
      <c r="AE800" s="493" t="n">
        <v>120</v>
      </c>
      <c r="AF800" s="493" t="n">
        <v>0</v>
      </c>
      <c r="AG800" s="493" t="n">
        <v>1073.7</v>
      </c>
      <c r="AH800" s="493" t="n">
        <v>0</v>
      </c>
      <c r="AI800" s="493" t="n">
        <v>596</v>
      </c>
      <c r="AJ800" s="493" t="n">
        <v>0</v>
      </c>
      <c r="AK800" s="493" t="n">
        <v>720</v>
      </c>
      <c r="AL800" s="493" t="n">
        <v>0</v>
      </c>
      <c r="AM800" s="493" t="n">
        <v>120</v>
      </c>
      <c r="AN800" s="493" t="n">
        <v>0</v>
      </c>
      <c r="AO800" s="493" t="n">
        <v>0</v>
      </c>
      <c r="AP800" s="493" t="n">
        <v>0</v>
      </c>
      <c r="AQ800" s="493" t="n">
        <v>0</v>
      </c>
      <c r="AR800" s="493" t="n">
        <v>0</v>
      </c>
      <c r="AS800" s="493" t="n">
        <v>0</v>
      </c>
      <c r="AT800" s="493" t="n">
        <v>0</v>
      </c>
      <c r="AU800" s="493" t="n">
        <v>0</v>
      </c>
      <c r="AV800" s="493" t="n">
        <v>0</v>
      </c>
      <c r="AW800" s="493" t="n">
        <v>0</v>
      </c>
      <c r="AX800" s="493" t="n">
        <v>0</v>
      </c>
      <c r="AY800" s="493" t="n">
        <v>0</v>
      </c>
      <c r="AZ800" s="493" t="n">
        <v>0</v>
      </c>
      <c r="BA800" s="493" t="n">
        <v>0</v>
      </c>
      <c r="BB800" s="493" t="n">
        <v>0</v>
      </c>
      <c r="BC800" s="493" t="n">
        <v>0</v>
      </c>
      <c r="BD800" s="493" t="n">
        <v>0</v>
      </c>
      <c r="BE800" s="493" t="n">
        <v>0</v>
      </c>
      <c r="BF800" s="493" t="n">
        <v>0</v>
      </c>
      <c r="BG800" s="493" t="n">
        <v>0</v>
      </c>
      <c r="BH800" s="493" t="n">
        <v>0</v>
      </c>
      <c r="BI800" s="493" t="n">
        <v>0</v>
      </c>
      <c r="BJ800" s="493" t="n">
        <v>0</v>
      </c>
      <c r="BK800" s="493" t="n">
        <v>0</v>
      </c>
      <c r="BL800" s="493" t="n">
        <v>0</v>
      </c>
      <c r="BM800" s="493" t="n">
        <v>0</v>
      </c>
      <c r="BN800" s="493" t="n">
        <v>0</v>
      </c>
      <c r="BO800" s="493" t="n">
        <v>0</v>
      </c>
      <c r="BP800" s="493" t="n">
        <v>0</v>
      </c>
      <c r="BQ800" s="493" t="n">
        <v>0</v>
      </c>
      <c r="BR800" s="493" t="n">
        <v>0</v>
      </c>
      <c r="BS800" s="493" t="n">
        <v>0</v>
      </c>
      <c r="BT800" s="493" t="n">
        <v>0</v>
      </c>
      <c r="BU800" s="493" t="n">
        <v>0</v>
      </c>
      <c r="BV800" s="493" t="n">
        <v>0</v>
      </c>
      <c r="BW800" s="493" t="n">
        <v>0</v>
      </c>
    </row>
    <row r="801">
      <c r="A801" t="inlineStr">
        <is>
          <t>[C9C] ANGIOTENSIN-II 길항제 (단일)</t>
        </is>
      </c>
      <c r="B801" t="inlineStr">
        <is>
          <t>동화약품</t>
        </is>
      </c>
      <c r="C801" t="inlineStr">
        <is>
          <t>엘자탄</t>
        </is>
      </c>
      <c r="D801" t="inlineStr">
        <is>
          <t>동화약품</t>
        </is>
      </c>
      <c r="E801" t="inlineStr">
        <is>
          <t>losartan potassium</t>
        </is>
      </c>
      <c r="F801" t="inlineStr">
        <is>
          <t>의원</t>
        </is>
      </c>
      <c r="G801" t="inlineStr">
        <is>
          <t>Generic</t>
        </is>
      </c>
      <c r="H801" s="493" t="n">
        <v>13141.7</v>
      </c>
      <c r="I801" s="493" t="n">
        <v>15617.02</v>
      </c>
      <c r="J801" s="493" t="n">
        <v>15397.14</v>
      </c>
      <c r="K801" s="493" t="n">
        <v>15767.84</v>
      </c>
      <c r="L801" s="493" t="n">
        <v>14759.46</v>
      </c>
      <c r="M801" s="493" t="n">
        <v>14779.06</v>
      </c>
      <c r="N801" s="493" t="n">
        <v>12997.21</v>
      </c>
      <c r="O801" s="493" t="n">
        <v>14736.84</v>
      </c>
      <c r="P801" s="493" t="n">
        <v>14632.94</v>
      </c>
      <c r="Q801" s="493" t="n">
        <v>14859.32</v>
      </c>
      <c r="R801" s="493" t="n">
        <v>11792.98</v>
      </c>
      <c r="S801" s="493" t="n">
        <v>6799.09</v>
      </c>
      <c r="T801" s="493" t="n">
        <v>0</v>
      </c>
      <c r="U801" s="493" t="n">
        <v>0</v>
      </c>
      <c r="V801" s="493" t="n">
        <v>0</v>
      </c>
      <c r="W801" s="493" t="n">
        <v>1002.9</v>
      </c>
      <c r="X801" s="493" t="n">
        <v>0</v>
      </c>
      <c r="Y801" s="493" t="n">
        <v>0</v>
      </c>
      <c r="Z801" s="493" t="n">
        <v>0</v>
      </c>
      <c r="AA801" s="493" t="n">
        <v>0</v>
      </c>
      <c r="AB801" s="493" t="n">
        <v>0</v>
      </c>
      <c r="AC801" s="493" t="n">
        <v>0</v>
      </c>
      <c r="AD801" s="493" t="n">
        <v>0</v>
      </c>
      <c r="AE801" s="493" t="n">
        <v>724.85</v>
      </c>
      <c r="AF801" s="493" t="n">
        <v>0</v>
      </c>
      <c r="AG801" s="493" t="n">
        <v>1008</v>
      </c>
      <c r="AH801" s="493" t="n">
        <v>0</v>
      </c>
      <c r="AI801" s="493" t="n">
        <v>662.4</v>
      </c>
      <c r="AJ801" s="493" t="n">
        <v>0</v>
      </c>
      <c r="AK801" s="493" t="n">
        <v>1691.88</v>
      </c>
      <c r="AL801" s="493" t="n">
        <v>0</v>
      </c>
      <c r="AM801" s="493" t="n">
        <v>652.7</v>
      </c>
      <c r="AN801" s="493" t="n">
        <v>920.4</v>
      </c>
      <c r="AO801" s="493" t="n">
        <v>757.5</v>
      </c>
      <c r="AP801" s="493" t="n">
        <v>428.5</v>
      </c>
      <c r="AQ801" s="493" t="n">
        <v>2460.6</v>
      </c>
      <c r="AR801" s="493" t="n">
        <v>0</v>
      </c>
      <c r="AS801" s="493" t="n">
        <v>0</v>
      </c>
      <c r="AT801" s="493" t="n">
        <v>0</v>
      </c>
      <c r="AU801" s="493" t="n">
        <v>1208.1</v>
      </c>
      <c r="AV801" s="493" t="n">
        <v>1526.8</v>
      </c>
      <c r="AW801" s="493" t="n">
        <v>0</v>
      </c>
      <c r="AX801" s="493" t="n">
        <v>784.5</v>
      </c>
      <c r="AY801" s="493" t="n">
        <v>712.5</v>
      </c>
      <c r="AZ801" s="493" t="n">
        <v>0</v>
      </c>
      <c r="BA801" s="493" t="n">
        <v>1656.73</v>
      </c>
      <c r="BB801" s="493" t="n">
        <v>0</v>
      </c>
      <c r="BC801" s="493" t="n">
        <v>0</v>
      </c>
      <c r="BD801" s="493" t="n">
        <v>0</v>
      </c>
      <c r="BE801" s="493" t="n">
        <v>0</v>
      </c>
      <c r="BF801" s="493" t="n">
        <v>0</v>
      </c>
      <c r="BG801" s="493" t="n">
        <v>0</v>
      </c>
      <c r="BH801" s="493" t="n">
        <v>0</v>
      </c>
      <c r="BI801" s="493" t="n">
        <v>0</v>
      </c>
      <c r="BJ801" s="493" t="n">
        <v>0</v>
      </c>
      <c r="BK801" s="493" t="n">
        <v>0</v>
      </c>
      <c r="BL801" s="493" t="n">
        <v>0</v>
      </c>
      <c r="BM801" s="493" t="n">
        <v>0</v>
      </c>
      <c r="BN801" s="493" t="n">
        <v>0</v>
      </c>
      <c r="BO801" s="493" t="n">
        <v>0</v>
      </c>
      <c r="BP801" s="493" t="n">
        <v>0</v>
      </c>
      <c r="BQ801" s="493" t="n">
        <v>0</v>
      </c>
      <c r="BR801" s="493" t="n">
        <v>0</v>
      </c>
      <c r="BS801" s="493" t="n">
        <v>0</v>
      </c>
      <c r="BT801" s="493" t="n">
        <v>0</v>
      </c>
      <c r="BU801" s="493" t="n">
        <v>0</v>
      </c>
      <c r="BV801" s="493" t="n">
        <v>0</v>
      </c>
      <c r="BW801" s="493" t="n">
        <v>0</v>
      </c>
    </row>
    <row r="802">
      <c r="A802" t="inlineStr">
        <is>
          <t>[C9C] ANGIOTENSIN-II 길항제 (단일)</t>
        </is>
      </c>
      <c r="B802" t="inlineStr">
        <is>
          <t>동화약품</t>
        </is>
      </c>
      <c r="C802" t="inlineStr">
        <is>
          <t>엘자탄</t>
        </is>
      </c>
      <c r="D802" t="inlineStr">
        <is>
          <t>동화약품</t>
        </is>
      </c>
      <c r="E802" t="inlineStr">
        <is>
          <t>losartan potassium</t>
        </is>
      </c>
      <c r="F802" t="inlineStr">
        <is>
          <t>보건소</t>
        </is>
      </c>
      <c r="G802" t="inlineStr">
        <is>
          <t>Generic</t>
        </is>
      </c>
      <c r="H802" s="493" t="n">
        <v>0</v>
      </c>
      <c r="I802" s="493" t="n">
        <v>0</v>
      </c>
      <c r="J802" s="493" t="n">
        <v>0</v>
      </c>
      <c r="K802" s="493" t="n">
        <v>0</v>
      </c>
      <c r="L802" s="493" t="n">
        <v>0</v>
      </c>
      <c r="M802" s="493" t="n">
        <v>162.9</v>
      </c>
      <c r="N802" s="493" t="n">
        <v>0</v>
      </c>
      <c r="O802" s="493" t="n">
        <v>0</v>
      </c>
      <c r="P802" s="493" t="n">
        <v>0</v>
      </c>
      <c r="Q802" s="493" t="n">
        <v>0</v>
      </c>
      <c r="R802" s="493" t="n">
        <v>0</v>
      </c>
      <c r="S802" s="493" t="n">
        <v>0</v>
      </c>
      <c r="T802" s="493" t="n">
        <v>0</v>
      </c>
      <c r="U802" s="493" t="n">
        <v>0</v>
      </c>
      <c r="V802" s="493" t="n">
        <v>0</v>
      </c>
      <c r="W802" s="493" t="n">
        <v>0</v>
      </c>
      <c r="X802" s="493" t="n">
        <v>0</v>
      </c>
      <c r="Y802" s="493" t="n">
        <v>0</v>
      </c>
      <c r="Z802" s="493" t="n">
        <v>0</v>
      </c>
      <c r="AA802" s="493" t="n">
        <v>0</v>
      </c>
      <c r="AB802" s="493" t="n">
        <v>0</v>
      </c>
      <c r="AC802" s="493" t="n">
        <v>0</v>
      </c>
      <c r="AD802" s="493" t="n">
        <v>0</v>
      </c>
      <c r="AE802" s="493" t="n">
        <v>0</v>
      </c>
      <c r="AF802" s="493" t="n">
        <v>0</v>
      </c>
      <c r="AG802" s="493" t="n">
        <v>0</v>
      </c>
      <c r="AH802" s="493" t="n">
        <v>0</v>
      </c>
      <c r="AI802" s="493" t="n">
        <v>0</v>
      </c>
      <c r="AJ802" s="493" t="n">
        <v>0</v>
      </c>
      <c r="AK802" s="493" t="n">
        <v>0</v>
      </c>
      <c r="AL802" s="493" t="n">
        <v>0</v>
      </c>
      <c r="AM802" s="493" t="n">
        <v>0</v>
      </c>
      <c r="AN802" s="493" t="n">
        <v>0</v>
      </c>
      <c r="AO802" s="493" t="n">
        <v>0</v>
      </c>
      <c r="AP802" s="493" t="n">
        <v>0</v>
      </c>
      <c r="AQ802" s="493" t="n">
        <v>0</v>
      </c>
      <c r="AR802" s="493" t="n">
        <v>0</v>
      </c>
      <c r="AS802" s="493" t="n">
        <v>0</v>
      </c>
      <c r="AT802" s="493" t="n">
        <v>0</v>
      </c>
      <c r="AU802" s="493" t="n">
        <v>0</v>
      </c>
      <c r="AV802" s="493" t="n">
        <v>0</v>
      </c>
      <c r="AW802" s="493" t="n">
        <v>0</v>
      </c>
      <c r="AX802" s="493" t="n">
        <v>0</v>
      </c>
      <c r="AY802" s="493" t="n">
        <v>0</v>
      </c>
      <c r="AZ802" s="493" t="n">
        <v>0</v>
      </c>
      <c r="BA802" s="493" t="n">
        <v>0</v>
      </c>
      <c r="BB802" s="493" t="n">
        <v>0</v>
      </c>
      <c r="BC802" s="493" t="n">
        <v>0</v>
      </c>
      <c r="BD802" s="493" t="n">
        <v>0</v>
      </c>
      <c r="BE802" s="493" t="n">
        <v>0</v>
      </c>
      <c r="BF802" s="493" t="n">
        <v>0</v>
      </c>
      <c r="BG802" s="493" t="n">
        <v>0</v>
      </c>
      <c r="BH802" s="493" t="n">
        <v>0</v>
      </c>
      <c r="BI802" s="493" t="n">
        <v>0</v>
      </c>
      <c r="BJ802" s="493" t="n">
        <v>0</v>
      </c>
      <c r="BK802" s="493" t="n">
        <v>0</v>
      </c>
      <c r="BL802" s="493" t="n">
        <v>0</v>
      </c>
      <c r="BM802" s="493" t="n">
        <v>0</v>
      </c>
      <c r="BN802" s="493" t="n">
        <v>0</v>
      </c>
      <c r="BO802" s="493" t="n">
        <v>0</v>
      </c>
      <c r="BP802" s="493" t="n">
        <v>0</v>
      </c>
      <c r="BQ802" s="493" t="n">
        <v>0</v>
      </c>
      <c r="BR802" s="493" t="n">
        <v>0</v>
      </c>
      <c r="BS802" s="493" t="n">
        <v>0</v>
      </c>
      <c r="BT802" s="493" t="n">
        <v>0</v>
      </c>
      <c r="BU802" s="493" t="n">
        <v>0</v>
      </c>
      <c r="BV802" s="493" t="n">
        <v>0</v>
      </c>
      <c r="BW802" s="493" t="n">
        <v>0</v>
      </c>
    </row>
    <row r="803">
      <c r="A803" t="inlineStr">
        <is>
          <t>[C9C] ANGIOTENSIN-II 길항제 (단일)</t>
        </is>
      </c>
      <c r="B803" t="inlineStr">
        <is>
          <t>동화약품</t>
        </is>
      </c>
      <c r="C803" t="inlineStr">
        <is>
          <t>텔사탄</t>
        </is>
      </c>
      <c r="D803" t="inlineStr">
        <is>
          <t>동화약품</t>
        </is>
      </c>
      <c r="E803" t="inlineStr">
        <is>
          <t>telmisartan</t>
        </is>
      </c>
      <c r="F803" t="inlineStr">
        <is>
          <t>병원</t>
        </is>
      </c>
      <c r="G803" t="inlineStr">
        <is>
          <t>Generic</t>
        </is>
      </c>
      <c r="H803" s="493" t="n">
        <v>0</v>
      </c>
      <c r="I803" s="493" t="n">
        <v>0</v>
      </c>
      <c r="J803" s="493" t="n">
        <v>360</v>
      </c>
      <c r="K803" s="493" t="n">
        <v>0</v>
      </c>
      <c r="L803" s="493" t="n">
        <v>0</v>
      </c>
      <c r="M803" s="493" t="n">
        <v>0</v>
      </c>
      <c r="N803" s="493" t="n">
        <v>0</v>
      </c>
      <c r="O803" s="493" t="n">
        <v>0</v>
      </c>
      <c r="P803" s="493" t="n">
        <v>0</v>
      </c>
      <c r="Q803" s="493" t="n">
        <v>0</v>
      </c>
      <c r="R803" s="493" t="n">
        <v>0</v>
      </c>
      <c r="S803" s="493" t="n">
        <v>0</v>
      </c>
      <c r="T803" s="493" t="n">
        <v>0</v>
      </c>
      <c r="U803" s="493" t="n">
        <v>0</v>
      </c>
      <c r="V803" s="493" t="n">
        <v>0</v>
      </c>
      <c r="W803" s="493" t="n">
        <v>0</v>
      </c>
      <c r="X803" s="493" t="n">
        <v>0</v>
      </c>
      <c r="Y803" s="493" t="n">
        <v>0</v>
      </c>
      <c r="Z803" s="493" t="n">
        <v>0</v>
      </c>
      <c r="AA803" s="493" t="n">
        <v>0</v>
      </c>
      <c r="AB803" s="493" t="n">
        <v>0</v>
      </c>
      <c r="AC803" s="493" t="n">
        <v>0</v>
      </c>
      <c r="AD803" s="493" t="n">
        <v>0</v>
      </c>
      <c r="AE803" s="493" t="n">
        <v>0</v>
      </c>
      <c r="AF803" s="493" t="n">
        <v>0</v>
      </c>
      <c r="AG803" s="493" t="n">
        <v>0</v>
      </c>
      <c r="AH803" s="493" t="n">
        <v>0</v>
      </c>
      <c r="AI803" s="493" t="n">
        <v>0</v>
      </c>
      <c r="AJ803" s="493" t="n">
        <v>0</v>
      </c>
      <c r="AK803" s="493" t="n">
        <v>0</v>
      </c>
      <c r="AL803" s="493" t="n">
        <v>0</v>
      </c>
      <c r="AM803" s="493" t="n">
        <v>0</v>
      </c>
      <c r="AN803" s="493" t="n">
        <v>0</v>
      </c>
      <c r="AO803" s="493" t="n">
        <v>0</v>
      </c>
      <c r="AP803" s="493" t="n">
        <v>0</v>
      </c>
      <c r="AQ803" s="493" t="n">
        <v>0</v>
      </c>
      <c r="AR803" s="493" t="n">
        <v>0</v>
      </c>
      <c r="AS803" s="493" t="n">
        <v>0</v>
      </c>
      <c r="AT803" s="493" t="n">
        <v>0</v>
      </c>
      <c r="AU803" s="493" t="n">
        <v>0</v>
      </c>
      <c r="AV803" s="493" t="n">
        <v>0</v>
      </c>
      <c r="AW803" s="493" t="n">
        <v>0</v>
      </c>
      <c r="AX803" s="493" t="n">
        <v>0</v>
      </c>
      <c r="AY803" s="493" t="n">
        <v>0</v>
      </c>
      <c r="AZ803" s="493" t="n">
        <v>0</v>
      </c>
      <c r="BA803" s="493" t="n">
        <v>0</v>
      </c>
      <c r="BB803" s="493" t="n">
        <v>0</v>
      </c>
      <c r="BC803" s="493" t="n">
        <v>0</v>
      </c>
      <c r="BD803" s="493" t="n">
        <v>0</v>
      </c>
      <c r="BE803" s="493" t="n">
        <v>0</v>
      </c>
      <c r="BF803" s="493" t="n">
        <v>0</v>
      </c>
      <c r="BG803" s="493" t="n">
        <v>0</v>
      </c>
      <c r="BH803" s="493" t="n">
        <v>0</v>
      </c>
      <c r="BI803" s="493" t="n">
        <v>0</v>
      </c>
      <c r="BJ803" s="493" t="n">
        <v>0</v>
      </c>
      <c r="BK803" s="493" t="n">
        <v>0</v>
      </c>
      <c r="BL803" s="493" t="n">
        <v>0</v>
      </c>
      <c r="BM803" s="493" t="n">
        <v>0</v>
      </c>
      <c r="BN803" s="493" t="n">
        <v>0</v>
      </c>
      <c r="BO803" s="493" t="n">
        <v>0</v>
      </c>
      <c r="BP803" s="493" t="n">
        <v>0</v>
      </c>
      <c r="BQ803" s="493" t="n">
        <v>0</v>
      </c>
      <c r="BR803" s="493" t="n">
        <v>0</v>
      </c>
      <c r="BS803" s="493" t="n">
        <v>0</v>
      </c>
      <c r="BT803" s="493" t="n">
        <v>0</v>
      </c>
      <c r="BU803" s="493" t="n">
        <v>0</v>
      </c>
      <c r="BV803" s="493" t="n">
        <v>0</v>
      </c>
      <c r="BW803" s="493" t="n">
        <v>0</v>
      </c>
    </row>
    <row r="804">
      <c r="A804" t="inlineStr">
        <is>
          <t>[C9C] ANGIOTENSIN-II 길항제 (단일)</t>
        </is>
      </c>
      <c r="B804" t="inlineStr">
        <is>
          <t>동화약품</t>
        </is>
      </c>
      <c r="C804" t="inlineStr">
        <is>
          <t>텔사탄</t>
        </is>
      </c>
      <c r="D804" t="inlineStr">
        <is>
          <t>동화약품</t>
        </is>
      </c>
      <c r="E804" t="inlineStr">
        <is>
          <t>telmisartan</t>
        </is>
      </c>
      <c r="F804" t="inlineStr">
        <is>
          <t>의원</t>
        </is>
      </c>
      <c r="G804" t="inlineStr">
        <is>
          <t>Generic</t>
        </is>
      </c>
      <c r="H804" s="493" t="n">
        <v>9172.700000000001</v>
      </c>
      <c r="I804" s="493" t="n">
        <v>7758.84</v>
      </c>
      <c r="J804" s="493" t="n">
        <v>8634.34</v>
      </c>
      <c r="K804" s="493" t="n">
        <v>7988.88</v>
      </c>
      <c r="L804" s="493" t="n">
        <v>9202.15</v>
      </c>
      <c r="M804" s="493" t="n">
        <v>8981.4</v>
      </c>
      <c r="N804" s="493" t="n">
        <v>9085.1</v>
      </c>
      <c r="O804" s="493" t="n">
        <v>8674.200000000001</v>
      </c>
      <c r="P804" s="493" t="n">
        <v>7649.6</v>
      </c>
      <c r="Q804" s="493" t="n">
        <v>8200.200000000001</v>
      </c>
      <c r="R804" s="493" t="n">
        <v>8476.1</v>
      </c>
      <c r="S804" s="493" t="n">
        <v>8220.299999999999</v>
      </c>
      <c r="T804" s="493" t="n">
        <v>10370.1</v>
      </c>
      <c r="U804" s="493" t="n">
        <v>7184.6</v>
      </c>
      <c r="V804" s="493" t="n">
        <v>9317.700000000001</v>
      </c>
      <c r="W804" s="493" t="n">
        <v>6656.4</v>
      </c>
      <c r="X804" s="493" t="n">
        <v>9864.200000000001</v>
      </c>
      <c r="Y804" s="493" t="n">
        <v>8392</v>
      </c>
      <c r="Z804" s="493" t="n">
        <v>6585.3</v>
      </c>
      <c r="AA804" s="493" t="n">
        <v>8293.76</v>
      </c>
      <c r="AB804" s="493" t="n">
        <v>7110</v>
      </c>
      <c r="AC804" s="493" t="n">
        <v>7078</v>
      </c>
      <c r="AD804" s="493" t="n">
        <v>8498</v>
      </c>
      <c r="AE804" s="493" t="n">
        <v>9266.299999999999</v>
      </c>
      <c r="AF804" s="493" t="n">
        <v>8156.64</v>
      </c>
      <c r="AG804" s="493" t="n">
        <v>7192.92</v>
      </c>
      <c r="AH804" s="493" t="n">
        <v>12700.71</v>
      </c>
      <c r="AI804" s="493" t="n">
        <v>8853.610000000001</v>
      </c>
      <c r="AJ804" s="493" t="n">
        <v>12491.84</v>
      </c>
      <c r="AK804" s="493" t="n">
        <v>10043.02</v>
      </c>
      <c r="AL804" s="493" t="n">
        <v>12607.8</v>
      </c>
      <c r="AM804" s="493" t="n">
        <v>10590.76</v>
      </c>
      <c r="AN804" s="493" t="n">
        <v>6727.23</v>
      </c>
      <c r="AO804" s="493" t="n">
        <v>4085.88</v>
      </c>
      <c r="AP804" s="493" t="n">
        <v>2414.7</v>
      </c>
      <c r="AQ804" s="493" t="n">
        <v>0</v>
      </c>
      <c r="AR804" s="493" t="n">
        <v>0</v>
      </c>
      <c r="AS804" s="493" t="n">
        <v>0</v>
      </c>
      <c r="AT804" s="493" t="n">
        <v>0</v>
      </c>
      <c r="AU804" s="493" t="n">
        <v>0</v>
      </c>
      <c r="AV804" s="493" t="n">
        <v>0</v>
      </c>
      <c r="AW804" s="493" t="n">
        <v>0</v>
      </c>
      <c r="AX804" s="493" t="n">
        <v>0</v>
      </c>
      <c r="AY804" s="493" t="n">
        <v>0</v>
      </c>
      <c r="AZ804" s="493" t="n">
        <v>0</v>
      </c>
      <c r="BA804" s="493" t="n">
        <v>0</v>
      </c>
      <c r="BB804" s="493" t="n">
        <v>0</v>
      </c>
      <c r="BC804" s="493" t="n">
        <v>0</v>
      </c>
      <c r="BD804" s="493" t="n">
        <v>0</v>
      </c>
      <c r="BE804" s="493" t="n">
        <v>0</v>
      </c>
      <c r="BF804" s="493" t="n">
        <v>0</v>
      </c>
      <c r="BG804" s="493" t="n">
        <v>0</v>
      </c>
      <c r="BH804" s="493" t="n">
        <v>0</v>
      </c>
      <c r="BI804" s="493" t="n">
        <v>0</v>
      </c>
      <c r="BJ804" s="493" t="n">
        <v>0</v>
      </c>
      <c r="BK804" s="493" t="n">
        <v>0</v>
      </c>
      <c r="BL804" s="493" t="n">
        <v>0</v>
      </c>
      <c r="BM804" s="493" t="n">
        <v>0</v>
      </c>
      <c r="BN804" s="493" t="n">
        <v>0</v>
      </c>
      <c r="BO804" s="493" t="n">
        <v>0</v>
      </c>
      <c r="BP804" s="493" t="n">
        <v>0</v>
      </c>
      <c r="BQ804" s="493" t="n">
        <v>0</v>
      </c>
      <c r="BR804" s="493" t="n">
        <v>0</v>
      </c>
      <c r="BS804" s="493" t="n">
        <v>0</v>
      </c>
      <c r="BT804" s="493" t="n">
        <v>0</v>
      </c>
      <c r="BU804" s="493" t="n">
        <v>0</v>
      </c>
      <c r="BV804" s="493" t="n">
        <v>0</v>
      </c>
      <c r="BW804" s="493" t="n">
        <v>0</v>
      </c>
    </row>
    <row r="805">
      <c r="A805" t="inlineStr">
        <is>
          <t>[C9C] ANGIOTENSIN-II 길항제 (단일)</t>
        </is>
      </c>
      <c r="B805" t="inlineStr">
        <is>
          <t>동화약품</t>
        </is>
      </c>
      <c r="C805" t="inlineStr">
        <is>
          <t>텔사탄</t>
        </is>
      </c>
      <c r="D805" t="inlineStr">
        <is>
          <t>동화약품</t>
        </is>
      </c>
      <c r="E805" t="inlineStr">
        <is>
          <t>telmisartan</t>
        </is>
      </c>
      <c r="F805" t="inlineStr">
        <is>
          <t>보건소</t>
        </is>
      </c>
      <c r="G805" t="inlineStr">
        <is>
          <t>Generic</t>
        </is>
      </c>
      <c r="H805" s="493" t="n">
        <v>0</v>
      </c>
      <c r="I805" s="493" t="n">
        <v>0</v>
      </c>
      <c r="J805" s="493" t="n">
        <v>0</v>
      </c>
      <c r="K805" s="493" t="n">
        <v>233.7</v>
      </c>
      <c r="L805" s="493" t="n">
        <v>0</v>
      </c>
      <c r="M805" s="493" t="n">
        <v>0</v>
      </c>
      <c r="N805" s="493" t="n">
        <v>0</v>
      </c>
      <c r="O805" s="493" t="n">
        <v>0</v>
      </c>
      <c r="P805" s="493" t="n">
        <v>0</v>
      </c>
      <c r="Q805" s="493" t="n">
        <v>0</v>
      </c>
      <c r="R805" s="493" t="n">
        <v>0</v>
      </c>
      <c r="S805" s="493" t="n">
        <v>0</v>
      </c>
      <c r="T805" s="493" t="n">
        <v>1486.8</v>
      </c>
      <c r="U805" s="493" t="n">
        <v>0</v>
      </c>
      <c r="V805" s="493" t="n">
        <v>0</v>
      </c>
      <c r="W805" s="493" t="n">
        <v>0</v>
      </c>
      <c r="X805" s="493" t="n">
        <v>0</v>
      </c>
      <c r="Y805" s="493" t="n">
        <v>0</v>
      </c>
      <c r="Z805" s="493" t="n">
        <v>0</v>
      </c>
      <c r="AA805" s="493" t="n">
        <v>0</v>
      </c>
      <c r="AB805" s="493" t="n">
        <v>0</v>
      </c>
      <c r="AC805" s="493" t="n">
        <v>0</v>
      </c>
      <c r="AD805" s="493" t="n">
        <v>0</v>
      </c>
      <c r="AE805" s="493" t="n">
        <v>0</v>
      </c>
      <c r="AF805" s="493" t="n">
        <v>0</v>
      </c>
      <c r="AG805" s="493" t="n">
        <v>27.9</v>
      </c>
      <c r="AH805" s="493" t="n">
        <v>26.7</v>
      </c>
      <c r="AI805" s="493" t="n">
        <v>0</v>
      </c>
      <c r="AJ805" s="493" t="n">
        <v>0</v>
      </c>
      <c r="AK805" s="493" t="n">
        <v>1755.6</v>
      </c>
      <c r="AL805" s="493" t="n">
        <v>154.2</v>
      </c>
      <c r="AM805" s="493" t="n">
        <v>967.8</v>
      </c>
      <c r="AN805" s="493" t="n">
        <v>219.6</v>
      </c>
      <c r="AO805" s="493" t="n">
        <v>0</v>
      </c>
      <c r="AP805" s="493" t="n">
        <v>111</v>
      </c>
      <c r="AQ805" s="493" t="n">
        <v>0</v>
      </c>
      <c r="AR805" s="493" t="n">
        <v>0</v>
      </c>
      <c r="AS805" s="493" t="n">
        <v>0</v>
      </c>
      <c r="AT805" s="493" t="n">
        <v>0</v>
      </c>
      <c r="AU805" s="493" t="n">
        <v>0</v>
      </c>
      <c r="AV805" s="493" t="n">
        <v>0</v>
      </c>
      <c r="AW805" s="493" t="n">
        <v>0</v>
      </c>
      <c r="AX805" s="493" t="n">
        <v>0</v>
      </c>
      <c r="AY805" s="493" t="n">
        <v>0</v>
      </c>
      <c r="AZ805" s="493" t="n">
        <v>0</v>
      </c>
      <c r="BA805" s="493" t="n">
        <v>0</v>
      </c>
      <c r="BB805" s="493" t="n">
        <v>0</v>
      </c>
      <c r="BC805" s="493" t="n">
        <v>0</v>
      </c>
      <c r="BD805" s="493" t="n">
        <v>0</v>
      </c>
      <c r="BE805" s="493" t="n">
        <v>0</v>
      </c>
      <c r="BF805" s="493" t="n">
        <v>0</v>
      </c>
      <c r="BG805" s="493" t="n">
        <v>0</v>
      </c>
      <c r="BH805" s="493" t="n">
        <v>0</v>
      </c>
      <c r="BI805" s="493" t="n">
        <v>0</v>
      </c>
      <c r="BJ805" s="493" t="n">
        <v>0</v>
      </c>
      <c r="BK805" s="493" t="n">
        <v>0</v>
      </c>
      <c r="BL805" s="493" t="n">
        <v>0</v>
      </c>
      <c r="BM805" s="493" t="n">
        <v>0</v>
      </c>
      <c r="BN805" s="493" t="n">
        <v>0</v>
      </c>
      <c r="BO805" s="493" t="n">
        <v>0</v>
      </c>
      <c r="BP805" s="493" t="n">
        <v>0</v>
      </c>
      <c r="BQ805" s="493" t="n">
        <v>0</v>
      </c>
      <c r="BR805" s="493" t="n">
        <v>0</v>
      </c>
      <c r="BS805" s="493" t="n">
        <v>0</v>
      </c>
      <c r="BT805" s="493" t="n">
        <v>0</v>
      </c>
      <c r="BU805" s="493" t="n">
        <v>0</v>
      </c>
      <c r="BV805" s="493" t="n">
        <v>0</v>
      </c>
      <c r="BW805" s="493" t="n">
        <v>0</v>
      </c>
    </row>
    <row r="806">
      <c r="A806" t="inlineStr">
        <is>
          <t>[C9C] ANGIOTENSIN-II 길항제 (단일)</t>
        </is>
      </c>
      <c r="B806" t="inlineStr">
        <is>
          <t>디케이에스에이치</t>
        </is>
      </c>
      <c r="C806" t="inlineStr">
        <is>
          <t>디케이에스에이치 아타칸</t>
        </is>
      </c>
      <c r="D806" t="inlineStr">
        <is>
          <t>디케이에스에이치</t>
        </is>
      </c>
      <c r="E806" t="inlineStr">
        <is>
          <t>candesartan cilexetil</t>
        </is>
      </c>
      <c r="F806" t="inlineStr">
        <is>
          <t>상급종합병원</t>
        </is>
      </c>
      <c r="G806" t="inlineStr">
        <is>
          <t>Original</t>
        </is>
      </c>
      <c r="H806" s="493" t="n">
        <v>31240.91</v>
      </c>
      <c r="I806" s="493" t="n">
        <v>45614.31</v>
      </c>
      <c r="J806" s="493" t="n">
        <v>34969.9</v>
      </c>
      <c r="K806" s="493" t="n">
        <v>60136.61</v>
      </c>
      <c r="L806" s="493" t="n">
        <v>30305.73</v>
      </c>
      <c r="M806" s="493" t="n">
        <v>46717.72</v>
      </c>
      <c r="N806" s="493" t="n">
        <v>37155.75</v>
      </c>
      <c r="O806" s="493" t="n">
        <v>45073.63</v>
      </c>
      <c r="P806" s="493" t="n">
        <v>42006.93</v>
      </c>
      <c r="Q806" s="493" t="n">
        <v>55349.42</v>
      </c>
      <c r="R806" s="493" t="n">
        <v>19392.58</v>
      </c>
      <c r="S806" s="493" t="n">
        <v>53624.54</v>
      </c>
      <c r="T806" s="493" t="n">
        <v>55064.11</v>
      </c>
      <c r="U806" s="493" t="n">
        <v>18929.87</v>
      </c>
      <c r="V806" s="493" t="n">
        <v>32675.05</v>
      </c>
      <c r="W806" s="493" t="n">
        <v>49256.01</v>
      </c>
      <c r="X806" s="493" t="n">
        <v>19631.6</v>
      </c>
      <c r="Y806" s="493" t="n">
        <v>37539.79</v>
      </c>
      <c r="Z806" s="493" t="n">
        <v>45312.92</v>
      </c>
      <c r="AA806" s="493" t="n">
        <v>46456.03</v>
      </c>
      <c r="AB806" s="493" t="n">
        <v>41963.68</v>
      </c>
      <c r="AC806" s="493" t="n">
        <v>28392.65</v>
      </c>
      <c r="AD806" s="493" t="n">
        <v>29561.74</v>
      </c>
      <c r="AE806" s="493" t="n">
        <v>48490.2</v>
      </c>
      <c r="AF806" s="493" t="n">
        <v>46805.52</v>
      </c>
      <c r="AG806" s="493" t="n">
        <v>30436.16</v>
      </c>
      <c r="AH806" s="493" t="n">
        <v>31089.69</v>
      </c>
      <c r="AI806" s="493" t="n">
        <v>40384.11</v>
      </c>
      <c r="AJ806" s="493" t="n">
        <v>16378.76</v>
      </c>
      <c r="AK806" s="493" t="n">
        <v>23644.04</v>
      </c>
      <c r="AL806" s="493" t="n">
        <v>37520.64</v>
      </c>
      <c r="AM806" s="493" t="n">
        <v>51847.16</v>
      </c>
      <c r="AN806" s="493" t="n">
        <v>20350.76</v>
      </c>
      <c r="AO806" s="493" t="n">
        <v>37544.1</v>
      </c>
      <c r="AP806" s="493" t="n">
        <v>23947.59</v>
      </c>
      <c r="AQ806" s="493" t="n">
        <v>36384.68</v>
      </c>
      <c r="AR806" s="493" t="n">
        <v>40811.39</v>
      </c>
      <c r="AS806" s="493" t="n">
        <v>30751.12</v>
      </c>
      <c r="AT806" s="493" t="n">
        <v>30573.21</v>
      </c>
      <c r="AU806" s="493" t="n">
        <v>29811.55</v>
      </c>
      <c r="AV806" s="493" t="n">
        <v>29736.08</v>
      </c>
      <c r="AW806" s="493" t="n">
        <v>30487.35</v>
      </c>
      <c r="AX806" s="493" t="n">
        <v>45001.08</v>
      </c>
      <c r="AY806" s="493" t="n">
        <v>20915.07</v>
      </c>
      <c r="AZ806" s="493" t="n">
        <v>36424.42</v>
      </c>
      <c r="BA806" s="493" t="n">
        <v>36834.64</v>
      </c>
      <c r="BB806" s="493" t="n">
        <v>38021.67</v>
      </c>
      <c r="BC806" s="493" t="n">
        <v>25242.23</v>
      </c>
      <c r="BD806" s="493" t="n">
        <v>42284.17</v>
      </c>
      <c r="BE806" s="493" t="n">
        <v>23646.46</v>
      </c>
      <c r="BF806" s="493" t="n">
        <v>39952.98</v>
      </c>
      <c r="BG806" s="493" t="n">
        <v>35135.66</v>
      </c>
      <c r="BH806" s="493" t="n">
        <v>22503.95</v>
      </c>
      <c r="BI806" s="493" t="n">
        <v>10768.97</v>
      </c>
      <c r="BJ806" s="493" t="n">
        <v>30585.99</v>
      </c>
      <c r="BK806" s="493" t="n">
        <v>18199.14</v>
      </c>
      <c r="BL806" s="493" t="n">
        <v>34855.38</v>
      </c>
      <c r="BM806" s="493" t="n">
        <v>31288.84</v>
      </c>
      <c r="BN806" s="493" t="n">
        <v>37390.06</v>
      </c>
      <c r="BO806" s="493" t="n">
        <v>26513.03</v>
      </c>
      <c r="BP806" s="493" t="n">
        <v>31139.23</v>
      </c>
      <c r="BQ806" s="493" t="n">
        <v>17437.79</v>
      </c>
      <c r="BR806" s="493" t="n">
        <v>35737.85</v>
      </c>
      <c r="BS806" s="493" t="n">
        <v>31311.24</v>
      </c>
      <c r="BT806" s="493" t="n">
        <v>17876.36</v>
      </c>
      <c r="BU806" s="493" t="n">
        <v>27377.83</v>
      </c>
      <c r="BV806" s="493" t="n">
        <v>20998.49</v>
      </c>
      <c r="BW806" s="493" t="n">
        <v>22907.46</v>
      </c>
    </row>
    <row r="807">
      <c r="A807" t="inlineStr">
        <is>
          <t>[C9C] ANGIOTENSIN-II 길항제 (단일)</t>
        </is>
      </c>
      <c r="B807" t="inlineStr">
        <is>
          <t>디케이에스에이치</t>
        </is>
      </c>
      <c r="C807" t="inlineStr">
        <is>
          <t>디케이에스에이치 아타칸</t>
        </is>
      </c>
      <c r="D807" t="inlineStr">
        <is>
          <t>디케이에스에이치</t>
        </is>
      </c>
      <c r="E807" t="inlineStr">
        <is>
          <t>candesartan cilexetil</t>
        </is>
      </c>
      <c r="F807" t="inlineStr">
        <is>
          <t>종합병원</t>
        </is>
      </c>
      <c r="G807" t="inlineStr">
        <is>
          <t>Original</t>
        </is>
      </c>
      <c r="H807" s="493" t="n">
        <v>19862.16</v>
      </c>
      <c r="I807" s="493" t="n">
        <v>24067.19</v>
      </c>
      <c r="J807" s="493" t="n">
        <v>23999.49</v>
      </c>
      <c r="K807" s="493" t="n">
        <v>27927.86</v>
      </c>
      <c r="L807" s="493" t="n">
        <v>25927.86</v>
      </c>
      <c r="M807" s="493" t="n">
        <v>21417.98</v>
      </c>
      <c r="N807" s="493" t="n">
        <v>22284.06</v>
      </c>
      <c r="O807" s="493" t="n">
        <v>31971.68</v>
      </c>
      <c r="P807" s="493" t="n">
        <v>19173.23</v>
      </c>
      <c r="Q807" s="493" t="n">
        <v>18924.18</v>
      </c>
      <c r="R807" s="493" t="n">
        <v>31201.07</v>
      </c>
      <c r="S807" s="493" t="n">
        <v>19441.39</v>
      </c>
      <c r="T807" s="493" t="n">
        <v>19475.54</v>
      </c>
      <c r="U807" s="493" t="n">
        <v>23068.54</v>
      </c>
      <c r="V807" s="493" t="n">
        <v>22663.5</v>
      </c>
      <c r="W807" s="493" t="n">
        <v>23988.62</v>
      </c>
      <c r="X807" s="493" t="n">
        <v>30898.92</v>
      </c>
      <c r="Y807" s="493" t="n">
        <v>22022.14</v>
      </c>
      <c r="Z807" s="493" t="n">
        <v>21263.85</v>
      </c>
      <c r="AA807" s="493" t="n">
        <v>27756.04</v>
      </c>
      <c r="AB807" s="493" t="n">
        <v>27161.41</v>
      </c>
      <c r="AC807" s="493" t="n">
        <v>24573.81</v>
      </c>
      <c r="AD807" s="493" t="n">
        <v>32504.57</v>
      </c>
      <c r="AE807" s="493" t="n">
        <v>22469.44</v>
      </c>
      <c r="AF807" s="493" t="n">
        <v>24456.93</v>
      </c>
      <c r="AG807" s="493" t="n">
        <v>30790.61</v>
      </c>
      <c r="AH807" s="493" t="n">
        <v>21024.26</v>
      </c>
      <c r="AI807" s="493" t="n">
        <v>29506.85</v>
      </c>
      <c r="AJ807" s="493" t="n">
        <v>27362.43</v>
      </c>
      <c r="AK807" s="493" t="n">
        <v>21999.55</v>
      </c>
      <c r="AL807" s="493" t="n">
        <v>29053.86</v>
      </c>
      <c r="AM807" s="493" t="n">
        <v>24513.76</v>
      </c>
      <c r="AN807" s="493" t="n">
        <v>26352.07</v>
      </c>
      <c r="AO807" s="493" t="n">
        <v>23983.48</v>
      </c>
      <c r="AP807" s="493" t="n">
        <v>32592.32</v>
      </c>
      <c r="AQ807" s="493" t="n">
        <v>23885.65</v>
      </c>
      <c r="AR807" s="493" t="n">
        <v>24629.8</v>
      </c>
      <c r="AS807" s="493" t="n">
        <v>21366.62</v>
      </c>
      <c r="AT807" s="493" t="n">
        <v>16805.83</v>
      </c>
      <c r="AU807" s="493" t="n">
        <v>22363.57</v>
      </c>
      <c r="AV807" s="493" t="n">
        <v>27949.77</v>
      </c>
      <c r="AW807" s="493" t="n">
        <v>19156.17</v>
      </c>
      <c r="AX807" s="493" t="n">
        <v>20572.97</v>
      </c>
      <c r="AY807" s="493" t="n">
        <v>15561.83</v>
      </c>
      <c r="AZ807" s="493" t="n">
        <v>17654.09</v>
      </c>
      <c r="BA807" s="493" t="n">
        <v>13342.62</v>
      </c>
      <c r="BB807" s="493" t="n">
        <v>17384.91</v>
      </c>
      <c r="BC807" s="493" t="n">
        <v>15895.84</v>
      </c>
      <c r="BD807" s="493" t="n">
        <v>19208.41</v>
      </c>
      <c r="BE807" s="493" t="n">
        <v>11230.08</v>
      </c>
      <c r="BF807" s="493" t="n">
        <v>19596.17</v>
      </c>
      <c r="BG807" s="493" t="n">
        <v>19745.18</v>
      </c>
      <c r="BH807" s="493" t="n">
        <v>12073.42</v>
      </c>
      <c r="BI807" s="493" t="n">
        <v>10182.6</v>
      </c>
      <c r="BJ807" s="493" t="n">
        <v>17561.88</v>
      </c>
      <c r="BK807" s="493" t="n">
        <v>9285.75</v>
      </c>
      <c r="BL807" s="493" t="n">
        <v>20711.48</v>
      </c>
      <c r="BM807" s="493" t="n">
        <v>13873.74</v>
      </c>
      <c r="BN807" s="493" t="n">
        <v>11182.84</v>
      </c>
      <c r="BO807" s="493" t="n">
        <v>15641.13</v>
      </c>
      <c r="BP807" s="493" t="n">
        <v>11087.73</v>
      </c>
      <c r="BQ807" s="493" t="n">
        <v>9763.27</v>
      </c>
      <c r="BR807" s="493" t="n">
        <v>13450.28</v>
      </c>
      <c r="BS807" s="493" t="n">
        <v>14742.83</v>
      </c>
      <c r="BT807" s="493" t="n">
        <v>7677.9</v>
      </c>
      <c r="BU807" s="493" t="n">
        <v>6085.98</v>
      </c>
      <c r="BV807" s="493" t="n">
        <v>15336.95</v>
      </c>
      <c r="BW807" s="493" t="n">
        <v>13207.48</v>
      </c>
    </row>
    <row r="808">
      <c r="A808" t="inlineStr">
        <is>
          <t>[C9C] ANGIOTENSIN-II 길항제 (단일)</t>
        </is>
      </c>
      <c r="B808" t="inlineStr">
        <is>
          <t>디케이에스에이치</t>
        </is>
      </c>
      <c r="C808" t="inlineStr">
        <is>
          <t>디케이에스에이치 아타칸</t>
        </is>
      </c>
      <c r="D808" t="inlineStr">
        <is>
          <t>디케이에스에이치</t>
        </is>
      </c>
      <c r="E808" t="inlineStr">
        <is>
          <t>candesartan cilexetil</t>
        </is>
      </c>
      <c r="F808" t="inlineStr">
        <is>
          <t>병원</t>
        </is>
      </c>
      <c r="G808" t="inlineStr">
        <is>
          <t>Original</t>
        </is>
      </c>
      <c r="H808" s="493" t="n">
        <v>1990.3</v>
      </c>
      <c r="I808" s="493" t="n">
        <v>3844.5</v>
      </c>
      <c r="J808" s="493" t="n">
        <v>2576.1</v>
      </c>
      <c r="K808" s="493" t="n">
        <v>2888.4</v>
      </c>
      <c r="L808" s="493" t="n">
        <v>2957.4</v>
      </c>
      <c r="M808" s="493" t="n">
        <v>3050.4</v>
      </c>
      <c r="N808" s="493" t="n">
        <v>2395.05</v>
      </c>
      <c r="O808" s="493" t="n">
        <v>3418.5</v>
      </c>
      <c r="P808" s="493" t="n">
        <v>3762.6</v>
      </c>
      <c r="Q808" s="493" t="n">
        <v>4416.35</v>
      </c>
      <c r="R808" s="493" t="n">
        <v>2257.3</v>
      </c>
      <c r="S808" s="493" t="n">
        <v>2724.3</v>
      </c>
      <c r="T808" s="493" t="n">
        <v>3665.45</v>
      </c>
      <c r="U808" s="493" t="n">
        <v>4414.5</v>
      </c>
      <c r="V808" s="493" t="n">
        <v>1108.8</v>
      </c>
      <c r="W808" s="493" t="n">
        <v>2864.58</v>
      </c>
      <c r="X808" s="493" t="n">
        <v>1423.5</v>
      </c>
      <c r="Y808" s="493" t="n">
        <v>1625.4</v>
      </c>
      <c r="Z808" s="493" t="n">
        <v>4607.55</v>
      </c>
      <c r="AA808" s="493" t="n">
        <v>2381.1</v>
      </c>
      <c r="AB808" s="493" t="n">
        <v>1801.8</v>
      </c>
      <c r="AC808" s="493" t="n">
        <v>2820.6</v>
      </c>
      <c r="AD808" s="493" t="n">
        <v>2165.1</v>
      </c>
      <c r="AE808" s="493" t="n">
        <v>3469.2</v>
      </c>
      <c r="AF808" s="493" t="n">
        <v>3712.74</v>
      </c>
      <c r="AG808" s="493" t="n">
        <v>1811.9</v>
      </c>
      <c r="AH808" s="493" t="n">
        <v>1863</v>
      </c>
      <c r="AI808" s="493" t="n">
        <v>3756.55</v>
      </c>
      <c r="AJ808" s="493" t="n">
        <v>1962</v>
      </c>
      <c r="AK808" s="493" t="n">
        <v>2258.2</v>
      </c>
      <c r="AL808" s="493" t="n">
        <v>4415.15</v>
      </c>
      <c r="AM808" s="493" t="n">
        <v>2130</v>
      </c>
      <c r="AN808" s="493" t="n">
        <v>2791.45</v>
      </c>
      <c r="AO808" s="493" t="n">
        <v>3498</v>
      </c>
      <c r="AP808" s="493" t="n">
        <v>1383.6</v>
      </c>
      <c r="AQ808" s="493" t="n">
        <v>4268</v>
      </c>
      <c r="AR808" s="493" t="n">
        <v>2107.5</v>
      </c>
      <c r="AS808" s="493" t="n">
        <v>1805.4</v>
      </c>
      <c r="AT808" s="493" t="n">
        <v>1198.8</v>
      </c>
      <c r="AU808" s="493" t="n">
        <v>3992.4</v>
      </c>
      <c r="AV808" s="493" t="n">
        <v>893.7</v>
      </c>
      <c r="AW808" s="493" t="n">
        <v>2394.15</v>
      </c>
      <c r="AX808" s="493" t="n">
        <v>4318.95</v>
      </c>
      <c r="AY808" s="493" t="n">
        <v>1672.4</v>
      </c>
      <c r="AZ808" s="493" t="n">
        <v>1502.55</v>
      </c>
      <c r="BA808" s="493" t="n">
        <v>1465.2</v>
      </c>
      <c r="BB808" s="493" t="n">
        <v>5110.5</v>
      </c>
      <c r="BC808" s="493" t="n">
        <v>1559.52</v>
      </c>
      <c r="BD808" s="493" t="n">
        <v>2770.5</v>
      </c>
      <c r="BE808" s="493" t="n">
        <v>2317.74</v>
      </c>
      <c r="BF808" s="493" t="n">
        <v>732.4299999999999</v>
      </c>
      <c r="BG808" s="493" t="n">
        <v>1143</v>
      </c>
      <c r="BH808" s="493" t="n">
        <v>1660.75</v>
      </c>
      <c r="BI808" s="493" t="n">
        <v>5493.3</v>
      </c>
      <c r="BJ808" s="493" t="n">
        <v>699.3</v>
      </c>
      <c r="BK808" s="493" t="n">
        <v>692.71</v>
      </c>
      <c r="BL808" s="493" t="n">
        <v>851.7</v>
      </c>
      <c r="BM808" s="493" t="n">
        <v>997.2</v>
      </c>
      <c r="BN808" s="493" t="n">
        <v>742.5</v>
      </c>
      <c r="BO808" s="493" t="n">
        <v>3319.75</v>
      </c>
      <c r="BP808" s="493" t="n">
        <v>1160.7</v>
      </c>
      <c r="BQ808" s="493" t="n">
        <v>883.2</v>
      </c>
      <c r="BR808" s="493" t="n">
        <v>1078.8</v>
      </c>
      <c r="BS808" s="493" t="n">
        <v>908.6</v>
      </c>
      <c r="BT808" s="493" t="n">
        <v>275.4</v>
      </c>
      <c r="BU808" s="493" t="n">
        <v>1297.8</v>
      </c>
      <c r="BV808" s="493" t="n">
        <v>282.6</v>
      </c>
      <c r="BW808" s="493" t="n">
        <v>743.2</v>
      </c>
    </row>
    <row r="809">
      <c r="A809" t="inlineStr">
        <is>
          <t>[C9C] ANGIOTENSIN-II 길항제 (단일)</t>
        </is>
      </c>
      <c r="B809" t="inlineStr">
        <is>
          <t>디케이에스에이치</t>
        </is>
      </c>
      <c r="C809" t="inlineStr">
        <is>
          <t>디케이에스에이치 아타칸</t>
        </is>
      </c>
      <c r="D809" t="inlineStr">
        <is>
          <t>디케이에스에이치</t>
        </is>
      </c>
      <c r="E809" t="inlineStr">
        <is>
          <t>candesartan cilexetil</t>
        </is>
      </c>
      <c r="F809" t="inlineStr">
        <is>
          <t>의원</t>
        </is>
      </c>
      <c r="G809" t="inlineStr">
        <is>
          <t>Original</t>
        </is>
      </c>
      <c r="H809" s="493" t="n">
        <v>25418.69</v>
      </c>
      <c r="I809" s="493" t="n">
        <v>26161.3</v>
      </c>
      <c r="J809" s="493" t="n">
        <v>29969.95</v>
      </c>
      <c r="K809" s="493" t="n">
        <v>30182.16</v>
      </c>
      <c r="L809" s="493" t="n">
        <v>28834.01</v>
      </c>
      <c r="M809" s="493" t="n">
        <v>30238.9</v>
      </c>
      <c r="N809" s="493" t="n">
        <v>28179.48</v>
      </c>
      <c r="O809" s="493" t="n">
        <v>25032.97</v>
      </c>
      <c r="P809" s="493" t="n">
        <v>27895.55</v>
      </c>
      <c r="Q809" s="493" t="n">
        <v>26184.68</v>
      </c>
      <c r="R809" s="493" t="n">
        <v>28483.17</v>
      </c>
      <c r="S809" s="493" t="n">
        <v>26580.28</v>
      </c>
      <c r="T809" s="493" t="n">
        <v>26733.52</v>
      </c>
      <c r="U809" s="493" t="n">
        <v>24927.6</v>
      </c>
      <c r="V809" s="493" t="n">
        <v>27652.61</v>
      </c>
      <c r="W809" s="493" t="n">
        <v>26790.66</v>
      </c>
      <c r="X809" s="493" t="n">
        <v>27657.17</v>
      </c>
      <c r="Y809" s="493" t="n">
        <v>28071.02</v>
      </c>
      <c r="Z809" s="493" t="n">
        <v>26923.08</v>
      </c>
      <c r="AA809" s="493" t="n">
        <v>32147.26</v>
      </c>
      <c r="AB809" s="493" t="n">
        <v>24338.27</v>
      </c>
      <c r="AC809" s="493" t="n">
        <v>32571.42</v>
      </c>
      <c r="AD809" s="493" t="n">
        <v>25520.04</v>
      </c>
      <c r="AE809" s="493" t="n">
        <v>28558.19</v>
      </c>
      <c r="AF809" s="493" t="n">
        <v>27060.36</v>
      </c>
      <c r="AG809" s="493" t="n">
        <v>24866.97</v>
      </c>
      <c r="AH809" s="493" t="n">
        <v>29825.7</v>
      </c>
      <c r="AI809" s="493" t="n">
        <v>28514.15</v>
      </c>
      <c r="AJ809" s="493" t="n">
        <v>30410.71</v>
      </c>
      <c r="AK809" s="493" t="n">
        <v>30046.54</v>
      </c>
      <c r="AL809" s="493" t="n">
        <v>27780.18</v>
      </c>
      <c r="AM809" s="493" t="n">
        <v>27326.43</v>
      </c>
      <c r="AN809" s="493" t="n">
        <v>28382.23</v>
      </c>
      <c r="AO809" s="493" t="n">
        <v>29925.75</v>
      </c>
      <c r="AP809" s="493" t="n">
        <v>25874.89</v>
      </c>
      <c r="AQ809" s="493" t="n">
        <v>37021.1</v>
      </c>
      <c r="AR809" s="493" t="n">
        <v>28041.74</v>
      </c>
      <c r="AS809" s="493" t="n">
        <v>29817.41</v>
      </c>
      <c r="AT809" s="493" t="n">
        <v>29137.71</v>
      </c>
      <c r="AU809" s="493" t="n">
        <v>27842.05</v>
      </c>
      <c r="AV809" s="493" t="n">
        <v>33411.23</v>
      </c>
      <c r="AW809" s="493" t="n">
        <v>26122.2</v>
      </c>
      <c r="AX809" s="493" t="n">
        <v>33680.38</v>
      </c>
      <c r="AY809" s="493" t="n">
        <v>27026.48</v>
      </c>
      <c r="AZ809" s="493" t="n">
        <v>31527.73</v>
      </c>
      <c r="BA809" s="493" t="n">
        <v>31511.59</v>
      </c>
      <c r="BB809" s="493" t="n">
        <v>30964.67</v>
      </c>
      <c r="BC809" s="493" t="n">
        <v>31783.51</v>
      </c>
      <c r="BD809" s="493" t="n">
        <v>31854.92</v>
      </c>
      <c r="BE809" s="493" t="n">
        <v>30366.38</v>
      </c>
      <c r="BF809" s="493" t="n">
        <v>30897.32</v>
      </c>
      <c r="BG809" s="493" t="n">
        <v>26151.76</v>
      </c>
      <c r="BH809" s="493" t="n">
        <v>22166.72</v>
      </c>
      <c r="BI809" s="493" t="n">
        <v>21076.74</v>
      </c>
      <c r="BJ809" s="493" t="n">
        <v>26093.33</v>
      </c>
      <c r="BK809" s="493" t="n">
        <v>24257.82</v>
      </c>
      <c r="BL809" s="493" t="n">
        <v>29169.52</v>
      </c>
      <c r="BM809" s="493" t="n">
        <v>28241.75</v>
      </c>
      <c r="BN809" s="493" t="n">
        <v>26559.74</v>
      </c>
      <c r="BO809" s="493" t="n">
        <v>23776.43</v>
      </c>
      <c r="BP809" s="493" t="n">
        <v>30970.4</v>
      </c>
      <c r="BQ809" s="493" t="n">
        <v>18911.64</v>
      </c>
      <c r="BR809" s="493" t="n">
        <v>29836.16</v>
      </c>
      <c r="BS809" s="493" t="n">
        <v>22722.55</v>
      </c>
      <c r="BT809" s="493" t="n">
        <v>32202.06</v>
      </c>
      <c r="BU809" s="493" t="n">
        <v>22878.49</v>
      </c>
      <c r="BV809" s="493" t="n">
        <v>29318.69</v>
      </c>
      <c r="BW809" s="493" t="n">
        <v>25087.26</v>
      </c>
    </row>
    <row r="810">
      <c r="A810" t="inlineStr">
        <is>
          <t>[C9C] ANGIOTENSIN-II 길항제 (단일)</t>
        </is>
      </c>
      <c r="B810" t="inlineStr">
        <is>
          <t>디케이에스에이치</t>
        </is>
      </c>
      <c r="C810" t="inlineStr">
        <is>
          <t>디케이에스에이치 아타칸</t>
        </is>
      </c>
      <c r="D810" t="inlineStr">
        <is>
          <t>디케이에스에이치</t>
        </is>
      </c>
      <c r="E810" t="inlineStr">
        <is>
          <t>candesartan cilexetil</t>
        </is>
      </c>
      <c r="F810" t="inlineStr">
        <is>
          <t>보건소</t>
        </is>
      </c>
      <c r="G810" t="inlineStr">
        <is>
          <t>Original</t>
        </is>
      </c>
      <c r="H810" s="493" t="n">
        <v>1581</v>
      </c>
      <c r="I810" s="493" t="n">
        <v>0</v>
      </c>
      <c r="J810" s="493" t="n">
        <v>1727.4</v>
      </c>
      <c r="K810" s="493" t="n">
        <v>0</v>
      </c>
      <c r="L810" s="493" t="n">
        <v>1747.2</v>
      </c>
      <c r="M810" s="493" t="n">
        <v>106.8</v>
      </c>
      <c r="N810" s="493" t="n">
        <v>1681.2</v>
      </c>
      <c r="O810" s="493" t="n">
        <v>0</v>
      </c>
      <c r="P810" s="493" t="n">
        <v>1296.9</v>
      </c>
      <c r="Q810" s="493" t="n">
        <v>35.4</v>
      </c>
      <c r="R810" s="493" t="n">
        <v>82.8</v>
      </c>
      <c r="S810" s="493" t="n">
        <v>36</v>
      </c>
      <c r="T810" s="493" t="n">
        <v>18.6</v>
      </c>
      <c r="U810" s="493" t="n">
        <v>36.6</v>
      </c>
      <c r="V810" s="493" t="n">
        <v>17.7</v>
      </c>
      <c r="W810" s="493" t="n">
        <v>0</v>
      </c>
      <c r="X810" s="493" t="n">
        <v>111.6</v>
      </c>
      <c r="Y810" s="493" t="n">
        <v>792</v>
      </c>
      <c r="Z810" s="493" t="n">
        <v>76.5</v>
      </c>
      <c r="AA810" s="493" t="n">
        <v>180</v>
      </c>
      <c r="AB810" s="493" t="n">
        <v>67.8</v>
      </c>
      <c r="AC810" s="493" t="n">
        <v>154.2</v>
      </c>
      <c r="AD810" s="493" t="n">
        <v>196.2</v>
      </c>
      <c r="AE810" s="493" t="n">
        <v>172.2</v>
      </c>
      <c r="AF810" s="493" t="n">
        <v>15.9</v>
      </c>
      <c r="AG810" s="493" t="n">
        <v>288</v>
      </c>
      <c r="AH810" s="493" t="n">
        <v>1008</v>
      </c>
      <c r="AI810" s="493" t="n">
        <v>139.2</v>
      </c>
      <c r="AJ810" s="493" t="n">
        <v>42.3</v>
      </c>
      <c r="AK810" s="493" t="n">
        <v>169.2</v>
      </c>
      <c r="AL810" s="493" t="n">
        <v>0</v>
      </c>
      <c r="AM810" s="493" t="n">
        <v>151.2</v>
      </c>
      <c r="AN810" s="493" t="n">
        <v>0</v>
      </c>
      <c r="AO810" s="493" t="n">
        <v>1535.1</v>
      </c>
      <c r="AP810" s="493" t="n">
        <v>39.6</v>
      </c>
      <c r="AQ810" s="493" t="n">
        <v>134.4</v>
      </c>
      <c r="AR810" s="493" t="n">
        <v>262.8</v>
      </c>
      <c r="AS810" s="493" t="n">
        <v>182.4</v>
      </c>
      <c r="AT810" s="493" t="n">
        <v>0</v>
      </c>
      <c r="AU810" s="493" t="n">
        <v>250.2</v>
      </c>
      <c r="AV810" s="493" t="n">
        <v>217.2</v>
      </c>
      <c r="AW810" s="493" t="n">
        <v>235.8</v>
      </c>
      <c r="AX810" s="493" t="n">
        <v>244.2</v>
      </c>
      <c r="AY810" s="493" t="n">
        <v>283.8</v>
      </c>
      <c r="AZ810" s="493" t="n">
        <v>223.2</v>
      </c>
      <c r="BA810" s="493" t="n">
        <v>315.6</v>
      </c>
      <c r="BB810" s="493" t="n">
        <v>1404</v>
      </c>
      <c r="BC810" s="493" t="n">
        <v>300</v>
      </c>
      <c r="BD810" s="493" t="n">
        <v>0</v>
      </c>
      <c r="BE810" s="493" t="n">
        <v>0</v>
      </c>
      <c r="BF810" s="493" t="n">
        <v>694.8</v>
      </c>
      <c r="BG810" s="493" t="n">
        <v>0</v>
      </c>
      <c r="BH810" s="493" t="n">
        <v>30.6</v>
      </c>
      <c r="BI810" s="493" t="n">
        <v>0</v>
      </c>
      <c r="BJ810" s="493" t="n">
        <v>0</v>
      </c>
      <c r="BK810" s="493" t="n">
        <v>0</v>
      </c>
      <c r="BL810" s="493" t="n">
        <v>0</v>
      </c>
      <c r="BM810" s="493" t="n">
        <v>177.9</v>
      </c>
      <c r="BN810" s="493" t="n">
        <v>25.2</v>
      </c>
      <c r="BO810" s="493" t="n">
        <v>354</v>
      </c>
      <c r="BP810" s="493" t="n">
        <v>0</v>
      </c>
      <c r="BQ810" s="493" t="n">
        <v>187.2</v>
      </c>
      <c r="BR810" s="493" t="n">
        <v>4434.78</v>
      </c>
      <c r="BS810" s="493" t="n">
        <v>6684.6</v>
      </c>
      <c r="BT810" s="493" t="n">
        <v>26.1</v>
      </c>
      <c r="BU810" s="493" t="n">
        <v>1.2</v>
      </c>
      <c r="BV810" s="493" t="n">
        <v>0</v>
      </c>
      <c r="BW810" s="493" t="n">
        <v>1.2</v>
      </c>
    </row>
    <row r="811">
      <c r="A811" t="inlineStr">
        <is>
          <t>[C9C] ANGIOTENSIN-II 길항제 (단일)</t>
        </is>
      </c>
      <c r="B811" t="inlineStr">
        <is>
          <t>라이트팜텍</t>
        </is>
      </c>
      <c r="C811" t="inlineStr">
        <is>
          <t>하트반</t>
        </is>
      </c>
      <c r="D811" t="inlineStr">
        <is>
          <t>라이트팜텍</t>
        </is>
      </c>
      <c r="E811" t="inlineStr">
        <is>
          <t>valsartan</t>
        </is>
      </c>
      <c r="F811" t="inlineStr">
        <is>
          <t>병원</t>
        </is>
      </c>
      <c r="G811" t="inlineStr">
        <is>
          <t>Generic</t>
        </is>
      </c>
      <c r="H811" s="493" t="n">
        <v>0</v>
      </c>
      <c r="I811" s="493" t="n">
        <v>0</v>
      </c>
      <c r="J811" s="493" t="n">
        <v>0</v>
      </c>
      <c r="K811" s="493" t="n">
        <v>0</v>
      </c>
      <c r="L811" s="493" t="n">
        <v>0</v>
      </c>
      <c r="M811" s="493" t="n">
        <v>0</v>
      </c>
      <c r="N811" s="493" t="n">
        <v>0</v>
      </c>
      <c r="O811" s="493" t="n">
        <v>0</v>
      </c>
      <c r="P811" s="493" t="n">
        <v>0</v>
      </c>
      <c r="Q811" s="493" t="n">
        <v>0</v>
      </c>
      <c r="R811" s="493" t="n">
        <v>0</v>
      </c>
      <c r="S811" s="493" t="n">
        <v>0</v>
      </c>
      <c r="T811" s="493" t="n">
        <v>0</v>
      </c>
      <c r="U811" s="493" t="n">
        <v>0</v>
      </c>
      <c r="V811" s="493" t="n">
        <v>0</v>
      </c>
      <c r="W811" s="493" t="n">
        <v>0</v>
      </c>
      <c r="X811" s="493" t="n">
        <v>0</v>
      </c>
      <c r="Y811" s="493" t="n">
        <v>0</v>
      </c>
      <c r="Z811" s="493" t="n">
        <v>0</v>
      </c>
      <c r="AA811" s="493" t="n">
        <v>0</v>
      </c>
      <c r="AB811" s="493" t="n">
        <v>0</v>
      </c>
      <c r="AC811" s="493" t="n">
        <v>0</v>
      </c>
      <c r="AD811" s="493" t="n">
        <v>0</v>
      </c>
      <c r="AE811" s="493" t="n">
        <v>0</v>
      </c>
      <c r="AF811" s="493" t="n">
        <v>0</v>
      </c>
      <c r="AG811" s="493" t="n">
        <v>0</v>
      </c>
      <c r="AH811" s="493" t="n">
        <v>0</v>
      </c>
      <c r="AI811" s="493" t="n">
        <v>0</v>
      </c>
      <c r="AJ811" s="493" t="n">
        <v>0</v>
      </c>
      <c r="AK811" s="493" t="n">
        <v>0</v>
      </c>
      <c r="AL811" s="493" t="n">
        <v>0</v>
      </c>
      <c r="AM811" s="493" t="n">
        <v>0</v>
      </c>
      <c r="AN811" s="493" t="n">
        <v>0</v>
      </c>
      <c r="AO811" s="493" t="n">
        <v>0</v>
      </c>
      <c r="AP811" s="493" t="n">
        <v>0</v>
      </c>
      <c r="AQ811" s="493" t="n">
        <v>0</v>
      </c>
      <c r="AR811" s="493" t="n">
        <v>0</v>
      </c>
      <c r="AS811" s="493" t="n">
        <v>0</v>
      </c>
      <c r="AT811" s="493" t="n">
        <v>0</v>
      </c>
      <c r="AU811" s="493" t="n">
        <v>0</v>
      </c>
      <c r="AV811" s="493" t="n">
        <v>0</v>
      </c>
      <c r="AW811" s="493" t="n">
        <v>0</v>
      </c>
      <c r="AX811" s="493" t="n">
        <v>0</v>
      </c>
      <c r="AY811" s="493" t="n">
        <v>0</v>
      </c>
      <c r="AZ811" s="493" t="n">
        <v>0</v>
      </c>
      <c r="BA811" s="493" t="n">
        <v>0</v>
      </c>
      <c r="BB811" s="493" t="n">
        <v>0</v>
      </c>
      <c r="BC811" s="493" t="n">
        <v>0</v>
      </c>
      <c r="BD811" s="493" t="n">
        <v>365.4</v>
      </c>
      <c r="BE811" s="493" t="n">
        <v>241.2</v>
      </c>
      <c r="BF811" s="493" t="n">
        <v>0</v>
      </c>
      <c r="BG811" s="493" t="n">
        <v>240.6</v>
      </c>
      <c r="BH811" s="493" t="n">
        <v>0</v>
      </c>
      <c r="BI811" s="493" t="n">
        <v>484.8</v>
      </c>
      <c r="BJ811" s="493" t="n">
        <v>0</v>
      </c>
      <c r="BK811" s="493" t="n">
        <v>490.8</v>
      </c>
      <c r="BL811" s="493" t="n">
        <v>0</v>
      </c>
      <c r="BM811" s="493" t="n">
        <v>0</v>
      </c>
      <c r="BN811" s="493" t="n">
        <v>0</v>
      </c>
      <c r="BO811" s="493" t="n">
        <v>0</v>
      </c>
      <c r="BP811" s="493" t="n">
        <v>0</v>
      </c>
      <c r="BQ811" s="493" t="n">
        <v>0</v>
      </c>
      <c r="BR811" s="493" t="n">
        <v>0</v>
      </c>
      <c r="BS811" s="493" t="n">
        <v>0</v>
      </c>
      <c r="BT811" s="493" t="n">
        <v>0</v>
      </c>
      <c r="BU811" s="493" t="n">
        <v>0</v>
      </c>
      <c r="BV811" s="493" t="n">
        <v>0</v>
      </c>
      <c r="BW811" s="493" t="n">
        <v>0</v>
      </c>
    </row>
    <row r="812">
      <c r="A812" t="inlineStr">
        <is>
          <t>[C9C] ANGIOTENSIN-II 길항제 (단일)</t>
        </is>
      </c>
      <c r="B812" t="inlineStr">
        <is>
          <t>라이트팜텍</t>
        </is>
      </c>
      <c r="C812" t="inlineStr">
        <is>
          <t>하트반</t>
        </is>
      </c>
      <c r="D812" t="inlineStr">
        <is>
          <t>라이트팜텍</t>
        </is>
      </c>
      <c r="E812" t="inlineStr">
        <is>
          <t>valsartan</t>
        </is>
      </c>
      <c r="F812" t="inlineStr">
        <is>
          <t>의원</t>
        </is>
      </c>
      <c r="G812" t="inlineStr">
        <is>
          <t>Generic</t>
        </is>
      </c>
      <c r="H812" s="493" t="n">
        <v>3102.6</v>
      </c>
      <c r="I812" s="493" t="n">
        <v>3791.35</v>
      </c>
      <c r="J812" s="493" t="n">
        <v>6922.55</v>
      </c>
      <c r="K812" s="493" t="n">
        <v>4745.2</v>
      </c>
      <c r="L812" s="493" t="n">
        <v>6664</v>
      </c>
      <c r="M812" s="493" t="n">
        <v>5352.65</v>
      </c>
      <c r="N812" s="493" t="n">
        <v>8737.450000000001</v>
      </c>
      <c r="O812" s="493" t="n">
        <v>5604</v>
      </c>
      <c r="P812" s="493" t="n">
        <v>7636.65</v>
      </c>
      <c r="Q812" s="493" t="n">
        <v>6001.1</v>
      </c>
      <c r="R812" s="493" t="n">
        <v>7660.25</v>
      </c>
      <c r="S812" s="493" t="n">
        <v>6148</v>
      </c>
      <c r="T812" s="493" t="n">
        <v>7324.6</v>
      </c>
      <c r="U812" s="493" t="n">
        <v>5693.05</v>
      </c>
      <c r="V812" s="493" t="n">
        <v>5424</v>
      </c>
      <c r="W812" s="493" t="n">
        <v>8343.299999999999</v>
      </c>
      <c r="X812" s="493" t="n">
        <v>6466.5</v>
      </c>
      <c r="Y812" s="493" t="n">
        <v>7025.6</v>
      </c>
      <c r="Z812" s="493" t="n">
        <v>11131.6</v>
      </c>
      <c r="AA812" s="493" t="n">
        <v>10177.6</v>
      </c>
      <c r="AB812" s="493" t="n">
        <v>10468.8</v>
      </c>
      <c r="AC812" s="493" t="n">
        <v>8246.65</v>
      </c>
      <c r="AD812" s="493" t="n">
        <v>12078.75</v>
      </c>
      <c r="AE812" s="493" t="n">
        <v>11891.65</v>
      </c>
      <c r="AF812" s="493" t="n">
        <v>10447</v>
      </c>
      <c r="AG812" s="493" t="n">
        <v>13386.16</v>
      </c>
      <c r="AH812" s="493" t="n">
        <v>13296.18</v>
      </c>
      <c r="AI812" s="493" t="n">
        <v>12626.6</v>
      </c>
      <c r="AJ812" s="493" t="n">
        <v>14223.28</v>
      </c>
      <c r="AK812" s="493" t="n">
        <v>13735.2</v>
      </c>
      <c r="AL812" s="493" t="n">
        <v>13031.34</v>
      </c>
      <c r="AM812" s="493" t="n">
        <v>12659.54</v>
      </c>
      <c r="AN812" s="493" t="n">
        <v>17888.5</v>
      </c>
      <c r="AO812" s="493" t="n">
        <v>16008.46</v>
      </c>
      <c r="AP812" s="493" t="n">
        <v>11439.79</v>
      </c>
      <c r="AQ812" s="493" t="n">
        <v>15473.95</v>
      </c>
      <c r="AR812" s="493" t="n">
        <v>14464.4</v>
      </c>
      <c r="AS812" s="493" t="n">
        <v>14380.03</v>
      </c>
      <c r="AT812" s="493" t="n">
        <v>13302.4</v>
      </c>
      <c r="AU812" s="493" t="n">
        <v>13815.79</v>
      </c>
      <c r="AV812" s="493" t="n">
        <v>15519.76</v>
      </c>
      <c r="AW812" s="493" t="n">
        <v>6864.25</v>
      </c>
      <c r="AX812" s="493" t="n">
        <v>5096</v>
      </c>
      <c r="AY812" s="493" t="n">
        <v>6592.3</v>
      </c>
      <c r="AZ812" s="493" t="n">
        <v>3928</v>
      </c>
      <c r="BA812" s="493" t="n">
        <v>4740</v>
      </c>
      <c r="BB812" s="493" t="n">
        <v>2460.3</v>
      </c>
      <c r="BC812" s="493" t="n">
        <v>5977.5</v>
      </c>
      <c r="BD812" s="493" t="n">
        <v>3721.5</v>
      </c>
      <c r="BE812" s="493" t="n">
        <v>3480</v>
      </c>
      <c r="BF812" s="493" t="n">
        <v>4802.7</v>
      </c>
      <c r="BG812" s="493" t="n">
        <v>4402.5</v>
      </c>
      <c r="BH812" s="493" t="n">
        <v>5021.1</v>
      </c>
      <c r="BI812" s="493" t="n">
        <v>5710.08</v>
      </c>
      <c r="BJ812" s="493" t="n">
        <v>5797.15</v>
      </c>
      <c r="BK812" s="493" t="n">
        <v>4506.3</v>
      </c>
      <c r="BL812" s="493" t="n">
        <v>5844.96</v>
      </c>
      <c r="BM812" s="493" t="n">
        <v>0</v>
      </c>
      <c r="BN812" s="493" t="n">
        <v>0</v>
      </c>
      <c r="BO812" s="493" t="n">
        <v>0</v>
      </c>
      <c r="BP812" s="493" t="n">
        <v>0</v>
      </c>
      <c r="BQ812" s="493" t="n">
        <v>0</v>
      </c>
      <c r="BR812" s="493" t="n">
        <v>0</v>
      </c>
      <c r="BS812" s="493" t="n">
        <v>0</v>
      </c>
      <c r="BT812" s="493" t="n">
        <v>0</v>
      </c>
      <c r="BU812" s="493" t="n">
        <v>0</v>
      </c>
      <c r="BV812" s="493" t="n">
        <v>0</v>
      </c>
      <c r="BW812" s="493" t="n">
        <v>0</v>
      </c>
    </row>
    <row r="813">
      <c r="A813" t="inlineStr">
        <is>
          <t>[C9C] ANGIOTENSIN-II 길항제 (단일)</t>
        </is>
      </c>
      <c r="B813" t="inlineStr">
        <is>
          <t>라이트팜텍</t>
        </is>
      </c>
      <c r="C813" t="inlineStr">
        <is>
          <t>하트반</t>
        </is>
      </c>
      <c r="D813" t="inlineStr">
        <is>
          <t>라이트팜텍</t>
        </is>
      </c>
      <c r="E813" t="inlineStr">
        <is>
          <t>valsartan</t>
        </is>
      </c>
      <c r="F813" t="inlineStr">
        <is>
          <t>기타(치과의원, 치과병원 등)</t>
        </is>
      </c>
      <c r="G813" t="inlineStr">
        <is>
          <t>Generic</t>
        </is>
      </c>
      <c r="H813" s="493" t="n">
        <v>0</v>
      </c>
      <c r="I813" s="493" t="n">
        <v>0</v>
      </c>
      <c r="J813" s="493" t="n">
        <v>0</v>
      </c>
      <c r="K813" s="493" t="n">
        <v>0</v>
      </c>
      <c r="L813" s="493" t="n">
        <v>0</v>
      </c>
      <c r="M813" s="493" t="n">
        <v>0</v>
      </c>
      <c r="N813" s="493" t="n">
        <v>0</v>
      </c>
      <c r="O813" s="493" t="n">
        <v>0</v>
      </c>
      <c r="P813" s="493" t="n">
        <v>0</v>
      </c>
      <c r="Q813" s="493" t="n">
        <v>0</v>
      </c>
      <c r="R813" s="493" t="n">
        <v>0</v>
      </c>
      <c r="S813" s="493" t="n">
        <v>0</v>
      </c>
      <c r="T813" s="493" t="n">
        <v>0</v>
      </c>
      <c r="U813" s="493" t="n">
        <v>0</v>
      </c>
      <c r="V813" s="493" t="n">
        <v>0</v>
      </c>
      <c r="W813" s="493" t="n">
        <v>0</v>
      </c>
      <c r="X813" s="493" t="n">
        <v>0</v>
      </c>
      <c r="Y813" s="493" t="n">
        <v>0</v>
      </c>
      <c r="Z813" s="493" t="n">
        <v>0</v>
      </c>
      <c r="AA813" s="493" t="n">
        <v>0</v>
      </c>
      <c r="AB813" s="493" t="n">
        <v>131.4</v>
      </c>
      <c r="AC813" s="493" t="n">
        <v>0</v>
      </c>
      <c r="AD813" s="493" t="n">
        <v>0</v>
      </c>
      <c r="AE813" s="493" t="n">
        <v>0</v>
      </c>
      <c r="AF813" s="493" t="n">
        <v>0</v>
      </c>
      <c r="AG813" s="493" t="n">
        <v>0</v>
      </c>
      <c r="AH813" s="493" t="n">
        <v>0</v>
      </c>
      <c r="AI813" s="493" t="n">
        <v>0</v>
      </c>
      <c r="AJ813" s="493" t="n">
        <v>0</v>
      </c>
      <c r="AK813" s="493" t="n">
        <v>0</v>
      </c>
      <c r="AL813" s="493" t="n">
        <v>0</v>
      </c>
      <c r="AM813" s="493" t="n">
        <v>0</v>
      </c>
      <c r="AN813" s="493" t="n">
        <v>0</v>
      </c>
      <c r="AO813" s="493" t="n">
        <v>0</v>
      </c>
      <c r="AP813" s="493" t="n">
        <v>0</v>
      </c>
      <c r="AQ813" s="493" t="n">
        <v>0</v>
      </c>
      <c r="AR813" s="493" t="n">
        <v>0</v>
      </c>
      <c r="AS813" s="493" t="n">
        <v>0</v>
      </c>
      <c r="AT813" s="493" t="n">
        <v>0</v>
      </c>
      <c r="AU813" s="493" t="n">
        <v>0</v>
      </c>
      <c r="AV813" s="493" t="n">
        <v>0</v>
      </c>
      <c r="AW813" s="493" t="n">
        <v>0</v>
      </c>
      <c r="AX813" s="493" t="n">
        <v>0</v>
      </c>
      <c r="AY813" s="493" t="n">
        <v>0</v>
      </c>
      <c r="AZ813" s="493" t="n">
        <v>0</v>
      </c>
      <c r="BA813" s="493" t="n">
        <v>0</v>
      </c>
      <c r="BB813" s="493" t="n">
        <v>0</v>
      </c>
      <c r="BC813" s="493" t="n">
        <v>0</v>
      </c>
      <c r="BD813" s="493" t="n">
        <v>0</v>
      </c>
      <c r="BE813" s="493" t="n">
        <v>0</v>
      </c>
      <c r="BF813" s="493" t="n">
        <v>0</v>
      </c>
      <c r="BG813" s="493" t="n">
        <v>0</v>
      </c>
      <c r="BH813" s="493" t="n">
        <v>0</v>
      </c>
      <c r="BI813" s="493" t="n">
        <v>0</v>
      </c>
      <c r="BJ813" s="493" t="n">
        <v>0</v>
      </c>
      <c r="BK813" s="493" t="n">
        <v>0</v>
      </c>
      <c r="BL813" s="493" t="n">
        <v>0</v>
      </c>
      <c r="BM813" s="493" t="n">
        <v>0</v>
      </c>
      <c r="BN813" s="493" t="n">
        <v>0</v>
      </c>
      <c r="BO813" s="493" t="n">
        <v>0</v>
      </c>
      <c r="BP813" s="493" t="n">
        <v>0</v>
      </c>
      <c r="BQ813" s="493" t="n">
        <v>0</v>
      </c>
      <c r="BR813" s="493" t="n">
        <v>0</v>
      </c>
      <c r="BS813" s="493" t="n">
        <v>0</v>
      </c>
      <c r="BT813" s="493" t="n">
        <v>0</v>
      </c>
      <c r="BU813" s="493" t="n">
        <v>0</v>
      </c>
      <c r="BV813" s="493" t="n">
        <v>0</v>
      </c>
      <c r="BW813" s="493" t="n">
        <v>0</v>
      </c>
    </row>
    <row r="814">
      <c r="A814" t="inlineStr">
        <is>
          <t>[C9C] ANGIOTENSIN-II 길항제 (단일)</t>
        </is>
      </c>
      <c r="B814" t="inlineStr">
        <is>
          <t>마더스</t>
        </is>
      </c>
      <c r="C814" t="inlineStr">
        <is>
          <t>에살탄</t>
        </is>
      </c>
      <c r="D814" t="inlineStr">
        <is>
          <t>마더스</t>
        </is>
      </c>
      <c r="E814" t="inlineStr">
        <is>
          <t>valsartan</t>
        </is>
      </c>
      <c r="F814" t="inlineStr">
        <is>
          <t>종합병원</t>
        </is>
      </c>
      <c r="G814" t="inlineStr">
        <is>
          <t>Generic</t>
        </is>
      </c>
      <c r="H814" s="493" t="n">
        <v>0</v>
      </c>
      <c r="I814" s="493" t="n">
        <v>0</v>
      </c>
      <c r="J814" s="493" t="n">
        <v>0</v>
      </c>
      <c r="K814" s="493" t="n">
        <v>0</v>
      </c>
      <c r="L814" s="493" t="n">
        <v>0</v>
      </c>
      <c r="M814" s="493" t="n">
        <v>0</v>
      </c>
      <c r="N814" s="493" t="n">
        <v>0</v>
      </c>
      <c r="O814" s="493" t="n">
        <v>0</v>
      </c>
      <c r="P814" s="493" t="n">
        <v>0</v>
      </c>
      <c r="Q814" s="493" t="n">
        <v>0</v>
      </c>
      <c r="R814" s="493" t="n">
        <v>0</v>
      </c>
      <c r="S814" s="493" t="n">
        <v>0</v>
      </c>
      <c r="T814" s="493" t="n">
        <v>0</v>
      </c>
      <c r="U814" s="493" t="n">
        <v>0</v>
      </c>
      <c r="V814" s="493" t="n">
        <v>0</v>
      </c>
      <c r="W814" s="493" t="n">
        <v>0</v>
      </c>
      <c r="X814" s="493" t="n">
        <v>0</v>
      </c>
      <c r="Y814" s="493" t="n">
        <v>0</v>
      </c>
      <c r="Z814" s="493" t="n">
        <v>0</v>
      </c>
      <c r="AA814" s="493" t="n">
        <v>0</v>
      </c>
      <c r="AB814" s="493" t="n">
        <v>0</v>
      </c>
      <c r="AC814" s="493" t="n">
        <v>0</v>
      </c>
      <c r="AD814" s="493" t="n">
        <v>0</v>
      </c>
      <c r="AE814" s="493" t="n">
        <v>0</v>
      </c>
      <c r="AF814" s="493" t="n">
        <v>0</v>
      </c>
      <c r="AG814" s="493" t="n">
        <v>0</v>
      </c>
      <c r="AH814" s="493" t="n">
        <v>0</v>
      </c>
      <c r="AI814" s="493" t="n">
        <v>0</v>
      </c>
      <c r="AJ814" s="493" t="n">
        <v>0</v>
      </c>
      <c r="AK814" s="493" t="n">
        <v>0</v>
      </c>
      <c r="AL814" s="493" t="n">
        <v>0</v>
      </c>
      <c r="AM814" s="493" t="n">
        <v>0</v>
      </c>
      <c r="AN814" s="493" t="n">
        <v>0</v>
      </c>
      <c r="AO814" s="493" t="n">
        <v>0</v>
      </c>
      <c r="AP814" s="493" t="n">
        <v>0</v>
      </c>
      <c r="AQ814" s="493" t="n">
        <v>0</v>
      </c>
      <c r="AR814" s="493" t="n">
        <v>215.4</v>
      </c>
      <c r="AS814" s="493" t="n">
        <v>0</v>
      </c>
      <c r="AT814" s="493" t="n">
        <v>0</v>
      </c>
      <c r="AU814" s="493" t="n">
        <v>4979.1</v>
      </c>
      <c r="AV814" s="493" t="n">
        <v>2777.6</v>
      </c>
      <c r="AW814" s="493" t="n">
        <v>660.52</v>
      </c>
      <c r="AX814" s="493" t="n">
        <v>6327.53</v>
      </c>
      <c r="AY814" s="493" t="n">
        <v>4121.78</v>
      </c>
      <c r="AZ814" s="493" t="n">
        <v>5628.28</v>
      </c>
      <c r="BA814" s="493" t="n">
        <v>5840.25</v>
      </c>
      <c r="BB814" s="493" t="n">
        <v>8359.780000000001</v>
      </c>
      <c r="BC814" s="493" t="n">
        <v>7495.83</v>
      </c>
      <c r="BD814" s="493" t="n">
        <v>4533.1</v>
      </c>
      <c r="BE814" s="493" t="n">
        <v>8695.190000000001</v>
      </c>
      <c r="BF814" s="493" t="n">
        <v>9611.93</v>
      </c>
      <c r="BG814" s="493" t="n">
        <v>7664.02</v>
      </c>
      <c r="BH814" s="493" t="n">
        <v>10011.15</v>
      </c>
      <c r="BI814" s="493" t="n">
        <v>7079.61</v>
      </c>
      <c r="BJ814" s="493" t="n">
        <v>11234.43</v>
      </c>
      <c r="BK814" s="493" t="n">
        <v>8134.22</v>
      </c>
      <c r="BL814" s="493" t="n">
        <v>13852.19</v>
      </c>
      <c r="BM814" s="493" t="n">
        <v>11666.99</v>
      </c>
      <c r="BN814" s="493" t="n">
        <v>13444.19</v>
      </c>
      <c r="BO814" s="493" t="n">
        <v>17790.53</v>
      </c>
      <c r="BP814" s="493" t="n">
        <v>9842.58</v>
      </c>
      <c r="BQ814" s="493" t="n">
        <v>10937.99</v>
      </c>
      <c r="BR814" s="493" t="n">
        <v>11944.39</v>
      </c>
      <c r="BS814" s="493" t="n">
        <v>8688.74</v>
      </c>
      <c r="BT814" s="493" t="n">
        <v>21188.94</v>
      </c>
      <c r="BU814" s="493" t="n">
        <v>12237.16</v>
      </c>
      <c r="BV814" s="493" t="n">
        <v>16217.32</v>
      </c>
      <c r="BW814" s="493" t="n">
        <v>16664.87</v>
      </c>
    </row>
    <row r="815">
      <c r="A815" t="inlineStr">
        <is>
          <t>[C9C] ANGIOTENSIN-II 길항제 (단일)</t>
        </is>
      </c>
      <c r="B815" t="inlineStr">
        <is>
          <t>마더스</t>
        </is>
      </c>
      <c r="C815" t="inlineStr">
        <is>
          <t>에살탄</t>
        </is>
      </c>
      <c r="D815" t="inlineStr">
        <is>
          <t>마더스</t>
        </is>
      </c>
      <c r="E815" t="inlineStr">
        <is>
          <t>valsartan</t>
        </is>
      </c>
      <c r="F815" t="inlineStr">
        <is>
          <t>병원</t>
        </is>
      </c>
      <c r="G815" t="inlineStr">
        <is>
          <t>Generic</t>
        </is>
      </c>
      <c r="H815" s="493" t="n">
        <v>338.7</v>
      </c>
      <c r="I815" s="493" t="n">
        <v>212.7</v>
      </c>
      <c r="J815" s="493" t="n">
        <v>218.1</v>
      </c>
      <c r="K815" s="493" t="n">
        <v>0</v>
      </c>
      <c r="L815" s="493" t="n">
        <v>694.5</v>
      </c>
      <c r="M815" s="493" t="n">
        <v>0</v>
      </c>
      <c r="N815" s="493" t="n">
        <v>0</v>
      </c>
      <c r="O815" s="493" t="n">
        <v>87.75</v>
      </c>
      <c r="P815" s="493" t="n">
        <v>582.59</v>
      </c>
      <c r="Q815" s="493" t="n">
        <v>148.85</v>
      </c>
      <c r="R815" s="493" t="n">
        <v>0</v>
      </c>
      <c r="S815" s="493" t="n">
        <v>187.5</v>
      </c>
      <c r="T815" s="493" t="n">
        <v>564.36</v>
      </c>
      <c r="U815" s="493" t="n">
        <v>501.6</v>
      </c>
      <c r="V815" s="493" t="n">
        <v>91.2</v>
      </c>
      <c r="W815" s="493" t="n">
        <v>243.9</v>
      </c>
      <c r="X815" s="493" t="n">
        <v>191.1</v>
      </c>
      <c r="Y815" s="493" t="n">
        <v>103.2</v>
      </c>
      <c r="Z815" s="493" t="n">
        <v>324</v>
      </c>
      <c r="AA815" s="493" t="n">
        <v>219.6</v>
      </c>
      <c r="AB815" s="493" t="n">
        <v>126</v>
      </c>
      <c r="AC815" s="493" t="n">
        <v>281.7</v>
      </c>
      <c r="AD815" s="493" t="n">
        <v>416.4</v>
      </c>
      <c r="AE815" s="493" t="n">
        <v>263.4</v>
      </c>
      <c r="AF815" s="493" t="n">
        <v>144</v>
      </c>
      <c r="AG815" s="493" t="n">
        <v>536.1</v>
      </c>
      <c r="AH815" s="493" t="n">
        <v>708</v>
      </c>
      <c r="AI815" s="493" t="n">
        <v>135</v>
      </c>
      <c r="AJ815" s="493" t="n">
        <v>338.4</v>
      </c>
      <c r="AK815" s="493" t="n">
        <v>2010</v>
      </c>
      <c r="AL815" s="493" t="n">
        <v>1479.6</v>
      </c>
      <c r="AM815" s="493" t="n">
        <v>242.4</v>
      </c>
      <c r="AN815" s="493" t="n">
        <v>169.5</v>
      </c>
      <c r="AO815" s="493" t="n">
        <v>322.2</v>
      </c>
      <c r="AP815" s="493" t="n">
        <v>408</v>
      </c>
      <c r="AQ815" s="493" t="n">
        <v>487.8</v>
      </c>
      <c r="AR815" s="493" t="n">
        <v>250.8</v>
      </c>
      <c r="AS815" s="493" t="n">
        <v>429</v>
      </c>
      <c r="AT815" s="493" t="n">
        <v>168.3</v>
      </c>
      <c r="AU815" s="493" t="n">
        <v>382.5</v>
      </c>
      <c r="AV815" s="493" t="n">
        <v>624.2</v>
      </c>
      <c r="AW815" s="493" t="n">
        <v>448.5</v>
      </c>
      <c r="AX815" s="493" t="n">
        <v>591</v>
      </c>
      <c r="AY815" s="493" t="n">
        <v>328.05</v>
      </c>
      <c r="AZ815" s="493" t="n">
        <v>463.5</v>
      </c>
      <c r="BA815" s="493" t="n">
        <v>1246.2</v>
      </c>
      <c r="BB815" s="493" t="n">
        <v>671.85</v>
      </c>
      <c r="BC815" s="493" t="n">
        <v>789.45</v>
      </c>
      <c r="BD815" s="493" t="n">
        <v>279.15</v>
      </c>
      <c r="BE815" s="493" t="n">
        <v>430.5</v>
      </c>
      <c r="BF815" s="493" t="n">
        <v>393</v>
      </c>
      <c r="BG815" s="493" t="n">
        <v>181.35</v>
      </c>
      <c r="BH815" s="493" t="n">
        <v>1183.2</v>
      </c>
      <c r="BI815" s="493" t="n">
        <v>427.2</v>
      </c>
      <c r="BJ815" s="493" t="n">
        <v>768.9</v>
      </c>
      <c r="BK815" s="493" t="n">
        <v>1422.6</v>
      </c>
      <c r="BL815" s="493" t="n">
        <v>1812.3</v>
      </c>
      <c r="BM815" s="493" t="n">
        <v>860.1799999999999</v>
      </c>
      <c r="BN815" s="493" t="n">
        <v>314.7</v>
      </c>
      <c r="BO815" s="493" t="n">
        <v>753.3</v>
      </c>
      <c r="BP815" s="493" t="n">
        <v>1212.6</v>
      </c>
      <c r="BQ815" s="493" t="n">
        <v>638.4</v>
      </c>
      <c r="BR815" s="493" t="n">
        <v>1246.47</v>
      </c>
      <c r="BS815" s="493" t="n">
        <v>685.58</v>
      </c>
      <c r="BT815" s="493" t="n">
        <v>565.8</v>
      </c>
      <c r="BU815" s="493" t="n">
        <v>2132.7</v>
      </c>
      <c r="BV815" s="493" t="n">
        <v>1362.9</v>
      </c>
      <c r="BW815" s="493" t="n">
        <v>157.2</v>
      </c>
    </row>
    <row r="816">
      <c r="A816" t="inlineStr">
        <is>
          <t>[C9C] ANGIOTENSIN-II 길항제 (단일)</t>
        </is>
      </c>
      <c r="B816" t="inlineStr">
        <is>
          <t>마더스</t>
        </is>
      </c>
      <c r="C816" t="inlineStr">
        <is>
          <t>에살탄</t>
        </is>
      </c>
      <c r="D816" t="inlineStr">
        <is>
          <t>마더스</t>
        </is>
      </c>
      <c r="E816" t="inlineStr">
        <is>
          <t>valsartan</t>
        </is>
      </c>
      <c r="F816" t="inlineStr">
        <is>
          <t>의원</t>
        </is>
      </c>
      <c r="G816" t="inlineStr">
        <is>
          <t>Generic</t>
        </is>
      </c>
      <c r="H816" s="493" t="n">
        <v>2566</v>
      </c>
      <c r="I816" s="493" t="n">
        <v>2836.18</v>
      </c>
      <c r="J816" s="493" t="n">
        <v>5579.8</v>
      </c>
      <c r="K816" s="493" t="n">
        <v>10010.2</v>
      </c>
      <c r="L816" s="493" t="n">
        <v>9828.5</v>
      </c>
      <c r="M816" s="493" t="n">
        <v>12986.55</v>
      </c>
      <c r="N816" s="493" t="n">
        <v>15407.5</v>
      </c>
      <c r="O816" s="493" t="n">
        <v>14499.54</v>
      </c>
      <c r="P816" s="493" t="n">
        <v>13814.11</v>
      </c>
      <c r="Q816" s="493" t="n">
        <v>18865.78</v>
      </c>
      <c r="R816" s="493" t="n">
        <v>22030.47</v>
      </c>
      <c r="S816" s="493" t="n">
        <v>40294.43</v>
      </c>
      <c r="T816" s="493" t="n">
        <v>36831.55</v>
      </c>
      <c r="U816" s="493" t="n">
        <v>31081.49</v>
      </c>
      <c r="V816" s="493" t="n">
        <v>37649.57</v>
      </c>
      <c r="W816" s="493" t="n">
        <v>36341.9</v>
      </c>
      <c r="X816" s="493" t="n">
        <v>34971.95</v>
      </c>
      <c r="Y816" s="493" t="n">
        <v>37614.35</v>
      </c>
      <c r="Z816" s="493" t="n">
        <v>37180.25</v>
      </c>
      <c r="AA816" s="493" t="n">
        <v>44453.79</v>
      </c>
      <c r="AB816" s="493" t="n">
        <v>50345.36</v>
      </c>
      <c r="AC816" s="493" t="n">
        <v>45492.7</v>
      </c>
      <c r="AD816" s="493" t="n">
        <v>50793.81</v>
      </c>
      <c r="AE816" s="493" t="n">
        <v>47723.83</v>
      </c>
      <c r="AF816" s="493" t="n">
        <v>81750.92999999999</v>
      </c>
      <c r="AG816" s="493" t="n">
        <v>27403.56</v>
      </c>
      <c r="AH816" s="493" t="n">
        <v>27442.59</v>
      </c>
      <c r="AI816" s="493" t="n">
        <v>34787.26</v>
      </c>
      <c r="AJ816" s="493" t="n">
        <v>40519.19</v>
      </c>
      <c r="AK816" s="493" t="n">
        <v>36852.39</v>
      </c>
      <c r="AL816" s="493" t="n">
        <v>41594</v>
      </c>
      <c r="AM816" s="493" t="n">
        <v>39099.82</v>
      </c>
      <c r="AN816" s="493" t="n">
        <v>43394.04</v>
      </c>
      <c r="AO816" s="493" t="n">
        <v>38313.88</v>
      </c>
      <c r="AP816" s="493" t="n">
        <v>40398.44</v>
      </c>
      <c r="AQ816" s="493" t="n">
        <v>37101.38</v>
      </c>
      <c r="AR816" s="493" t="n">
        <v>46329.61</v>
      </c>
      <c r="AS816" s="493" t="n">
        <v>33367.82</v>
      </c>
      <c r="AT816" s="493" t="n">
        <v>41334.33</v>
      </c>
      <c r="AU816" s="493" t="n">
        <v>38005.02</v>
      </c>
      <c r="AV816" s="493" t="n">
        <v>40936.8</v>
      </c>
      <c r="AW816" s="493" t="n">
        <v>38683.45</v>
      </c>
      <c r="AX816" s="493" t="n">
        <v>44799.36</v>
      </c>
      <c r="AY816" s="493" t="n">
        <v>43772.23</v>
      </c>
      <c r="AZ816" s="493" t="n">
        <v>49264.76</v>
      </c>
      <c r="BA816" s="493" t="n">
        <v>47673.49</v>
      </c>
      <c r="BB816" s="493" t="n">
        <v>47003.21</v>
      </c>
      <c r="BC816" s="493" t="n">
        <v>52729.84</v>
      </c>
      <c r="BD816" s="493" t="n">
        <v>46734.26</v>
      </c>
      <c r="BE816" s="493" t="n">
        <v>43517.3</v>
      </c>
      <c r="BF816" s="493" t="n">
        <v>45378.84</v>
      </c>
      <c r="BG816" s="493" t="n">
        <v>76769.17999999999</v>
      </c>
      <c r="BH816" s="493" t="n">
        <v>75855.88</v>
      </c>
      <c r="BI816" s="493" t="n">
        <v>83406.24000000001</v>
      </c>
      <c r="BJ816" s="493" t="n">
        <v>86471.14</v>
      </c>
      <c r="BK816" s="493" t="n">
        <v>90837.36</v>
      </c>
      <c r="BL816" s="493" t="n">
        <v>96994.17999999999</v>
      </c>
      <c r="BM816" s="493" t="n">
        <v>90050.67</v>
      </c>
      <c r="BN816" s="493" t="n">
        <v>84129.97</v>
      </c>
      <c r="BO816" s="493" t="n">
        <v>96617.91</v>
      </c>
      <c r="BP816" s="493" t="n">
        <v>90259.53999999999</v>
      </c>
      <c r="BQ816" s="493" t="n">
        <v>81066.74000000001</v>
      </c>
      <c r="BR816" s="493" t="n">
        <v>90441.73</v>
      </c>
      <c r="BS816" s="493" t="n">
        <v>88585.59</v>
      </c>
      <c r="BT816" s="493" t="n">
        <v>83947.98</v>
      </c>
      <c r="BU816" s="493" t="n">
        <v>84408.03</v>
      </c>
      <c r="BV816" s="493" t="n">
        <v>99090.64999999999</v>
      </c>
      <c r="BW816" s="493" t="n">
        <v>91301.23</v>
      </c>
    </row>
    <row r="817">
      <c r="A817" t="inlineStr">
        <is>
          <t>[C9C] ANGIOTENSIN-II 길항제 (단일)</t>
        </is>
      </c>
      <c r="B817" t="inlineStr">
        <is>
          <t>마더스</t>
        </is>
      </c>
      <c r="C817" t="inlineStr">
        <is>
          <t>에살탄</t>
        </is>
      </c>
      <c r="D817" t="inlineStr">
        <is>
          <t>마더스</t>
        </is>
      </c>
      <c r="E817" t="inlineStr">
        <is>
          <t>valsartan</t>
        </is>
      </c>
      <c r="F817" t="inlineStr">
        <is>
          <t>보건소</t>
        </is>
      </c>
      <c r="G817" t="inlineStr">
        <is>
          <t>Generic</t>
        </is>
      </c>
      <c r="H817" s="493" t="n">
        <v>0</v>
      </c>
      <c r="I817" s="493" t="n">
        <v>0</v>
      </c>
      <c r="J817" s="493" t="n">
        <v>0</v>
      </c>
      <c r="K817" s="493" t="n">
        <v>0</v>
      </c>
      <c r="L817" s="493" t="n">
        <v>0</v>
      </c>
      <c r="M817" s="493" t="n">
        <v>0</v>
      </c>
      <c r="N817" s="493" t="n">
        <v>0</v>
      </c>
      <c r="O817" s="493" t="n">
        <v>0</v>
      </c>
      <c r="P817" s="493" t="n">
        <v>0</v>
      </c>
      <c r="Q817" s="493" t="n">
        <v>0</v>
      </c>
      <c r="R817" s="493" t="n">
        <v>0</v>
      </c>
      <c r="S817" s="493" t="n">
        <v>225.6</v>
      </c>
      <c r="T817" s="493" t="n">
        <v>0</v>
      </c>
      <c r="U817" s="493" t="n">
        <v>0</v>
      </c>
      <c r="V817" s="493" t="n">
        <v>0</v>
      </c>
      <c r="W817" s="493" t="n">
        <v>213.6</v>
      </c>
      <c r="X817" s="493" t="n">
        <v>52.8</v>
      </c>
      <c r="Y817" s="493" t="n">
        <v>466.2</v>
      </c>
      <c r="Z817" s="493" t="n">
        <v>0</v>
      </c>
      <c r="AA817" s="493" t="n">
        <v>0</v>
      </c>
      <c r="AB817" s="493" t="n">
        <v>1100.4</v>
      </c>
      <c r="AC817" s="493" t="n">
        <v>0</v>
      </c>
      <c r="AD817" s="493" t="n">
        <v>0</v>
      </c>
      <c r="AE817" s="493" t="n">
        <v>0</v>
      </c>
      <c r="AF817" s="493" t="n">
        <v>0</v>
      </c>
      <c r="AG817" s="493" t="n">
        <v>0</v>
      </c>
      <c r="AH817" s="493" t="n">
        <v>0</v>
      </c>
      <c r="AI817" s="493" t="n">
        <v>0</v>
      </c>
      <c r="AJ817" s="493" t="n">
        <v>390</v>
      </c>
      <c r="AK817" s="493" t="n">
        <v>433.8</v>
      </c>
      <c r="AL817" s="493" t="n">
        <v>0</v>
      </c>
      <c r="AM817" s="493" t="n">
        <v>612</v>
      </c>
      <c r="AN817" s="493" t="n">
        <v>511.2</v>
      </c>
      <c r="AO817" s="493" t="n">
        <v>0</v>
      </c>
      <c r="AP817" s="493" t="n">
        <v>0</v>
      </c>
      <c r="AQ817" s="493" t="n">
        <v>1147.5</v>
      </c>
      <c r="AR817" s="493" t="n">
        <v>554.7</v>
      </c>
      <c r="AS817" s="493" t="n">
        <v>0</v>
      </c>
      <c r="AT817" s="493" t="n">
        <v>2478</v>
      </c>
      <c r="AU817" s="493" t="n">
        <v>405</v>
      </c>
      <c r="AV817" s="493" t="n">
        <v>576</v>
      </c>
      <c r="AW817" s="493" t="n">
        <v>1480.5</v>
      </c>
      <c r="AX817" s="493" t="n">
        <v>1704</v>
      </c>
      <c r="AY817" s="493" t="n">
        <v>779.4</v>
      </c>
      <c r="AZ817" s="493" t="n">
        <v>3254.4</v>
      </c>
      <c r="BA817" s="493" t="n">
        <v>1228.5</v>
      </c>
      <c r="BB817" s="493" t="n">
        <v>1411.8</v>
      </c>
      <c r="BC817" s="493" t="n">
        <v>1436.4</v>
      </c>
      <c r="BD817" s="493" t="n">
        <v>1381.2</v>
      </c>
      <c r="BE817" s="493" t="n">
        <v>1581.6</v>
      </c>
      <c r="BF817" s="493" t="n">
        <v>3460.1</v>
      </c>
      <c r="BG817" s="493" t="n">
        <v>2451.9</v>
      </c>
      <c r="BH817" s="493" t="n">
        <v>1664.1</v>
      </c>
      <c r="BI817" s="493" t="n">
        <v>2742.6</v>
      </c>
      <c r="BJ817" s="493" t="n">
        <v>1860.6</v>
      </c>
      <c r="BK817" s="493" t="n">
        <v>1505.4</v>
      </c>
      <c r="BL817" s="493" t="n">
        <v>4019.1</v>
      </c>
      <c r="BM817" s="493" t="n">
        <v>1947</v>
      </c>
      <c r="BN817" s="493" t="n">
        <v>2632.05</v>
      </c>
      <c r="BO817" s="493" t="n">
        <v>3674.85</v>
      </c>
      <c r="BP817" s="493" t="n">
        <v>3113.4</v>
      </c>
      <c r="BQ817" s="493" t="n">
        <v>1327.8</v>
      </c>
      <c r="BR817" s="493" t="n">
        <v>3234.6</v>
      </c>
      <c r="BS817" s="493" t="n">
        <v>2244</v>
      </c>
      <c r="BT817" s="493" t="n">
        <v>4016.1</v>
      </c>
      <c r="BU817" s="493" t="n">
        <v>8280.9</v>
      </c>
      <c r="BV817" s="493" t="n">
        <v>6298.5</v>
      </c>
      <c r="BW817" s="493" t="n">
        <v>4275.9</v>
      </c>
    </row>
    <row r="818">
      <c r="A818" t="inlineStr">
        <is>
          <t>[C9C] ANGIOTENSIN-II 길항제 (단일)</t>
        </is>
      </c>
      <c r="B818" t="inlineStr">
        <is>
          <t>마더스</t>
        </is>
      </c>
      <c r="C818" t="inlineStr">
        <is>
          <t>에살탄</t>
        </is>
      </c>
      <c r="D818" t="inlineStr">
        <is>
          <t>마더스</t>
        </is>
      </c>
      <c r="E818" t="inlineStr">
        <is>
          <t>valsartan</t>
        </is>
      </c>
      <c r="F818" t="inlineStr">
        <is>
          <t>기타(치과의원, 치과병원 등)</t>
        </is>
      </c>
      <c r="G818" t="inlineStr">
        <is>
          <t>Generic</t>
        </is>
      </c>
      <c r="H818" s="493" t="n">
        <v>0</v>
      </c>
      <c r="I818" s="493" t="n">
        <v>0</v>
      </c>
      <c r="J818" s="493" t="n">
        <v>0</v>
      </c>
      <c r="K818" s="493" t="n">
        <v>0</v>
      </c>
      <c r="L818" s="493" t="n">
        <v>0</v>
      </c>
      <c r="M818" s="493" t="n">
        <v>0</v>
      </c>
      <c r="N818" s="493" t="n">
        <v>0</v>
      </c>
      <c r="O818" s="493" t="n">
        <v>0</v>
      </c>
      <c r="P818" s="493" t="n">
        <v>0</v>
      </c>
      <c r="Q818" s="493" t="n">
        <v>0</v>
      </c>
      <c r="R818" s="493" t="n">
        <v>0</v>
      </c>
      <c r="S818" s="493" t="n">
        <v>0</v>
      </c>
      <c r="T818" s="493" t="n">
        <v>0</v>
      </c>
      <c r="U818" s="493" t="n">
        <v>210</v>
      </c>
      <c r="V818" s="493" t="n">
        <v>0</v>
      </c>
      <c r="W818" s="493" t="n">
        <v>298.08</v>
      </c>
      <c r="X818" s="493" t="n">
        <v>124.5</v>
      </c>
      <c r="Y818" s="493" t="n">
        <v>326.7</v>
      </c>
      <c r="Z818" s="493" t="n">
        <v>250.5</v>
      </c>
      <c r="AA818" s="493" t="n">
        <v>315</v>
      </c>
      <c r="AB818" s="493" t="n">
        <v>0</v>
      </c>
      <c r="AC818" s="493" t="n">
        <v>523.5</v>
      </c>
      <c r="AD818" s="493" t="n">
        <v>132.9</v>
      </c>
      <c r="AE818" s="493" t="n">
        <v>203.58</v>
      </c>
      <c r="AF818" s="493" t="n">
        <v>655.04</v>
      </c>
      <c r="AG818" s="493" t="n">
        <v>119.56</v>
      </c>
      <c r="AH818" s="493" t="n">
        <v>114.24</v>
      </c>
      <c r="AI818" s="493" t="n">
        <v>490.88</v>
      </c>
      <c r="AJ818" s="493" t="n">
        <v>409.2</v>
      </c>
      <c r="AK818" s="493" t="n">
        <v>116.48</v>
      </c>
      <c r="AL818" s="493" t="n">
        <v>534.54</v>
      </c>
      <c r="AM818" s="493" t="n">
        <v>420.64</v>
      </c>
      <c r="AN818" s="493" t="n">
        <v>112</v>
      </c>
      <c r="AO818" s="493" t="n">
        <v>745.8200000000001</v>
      </c>
      <c r="AP818" s="493" t="n">
        <v>281.68</v>
      </c>
      <c r="AQ818" s="493" t="n">
        <v>387.2</v>
      </c>
      <c r="AR818" s="493" t="n">
        <v>516.84</v>
      </c>
      <c r="AS818" s="493" t="n">
        <v>409.2</v>
      </c>
      <c r="AT818" s="493" t="n">
        <v>240.24</v>
      </c>
      <c r="AU818" s="493" t="n">
        <v>848.64</v>
      </c>
      <c r="AV818" s="493" t="n">
        <v>927.6799999999999</v>
      </c>
      <c r="AW818" s="493" t="n">
        <v>394.24</v>
      </c>
      <c r="AX818" s="493" t="n">
        <v>862.1</v>
      </c>
      <c r="AY818" s="493" t="n">
        <v>836.6</v>
      </c>
      <c r="AZ818" s="493" t="n">
        <v>440.88</v>
      </c>
      <c r="BA818" s="493" t="n">
        <v>775.26</v>
      </c>
      <c r="BB818" s="493" t="n">
        <v>801</v>
      </c>
      <c r="BC818" s="493" t="n">
        <v>519.2</v>
      </c>
      <c r="BD818" s="493" t="n">
        <v>0</v>
      </c>
      <c r="BE818" s="493" t="n">
        <v>0</v>
      </c>
      <c r="BF818" s="493" t="n">
        <v>0</v>
      </c>
      <c r="BG818" s="493" t="n">
        <v>0</v>
      </c>
      <c r="BH818" s="493" t="n">
        <v>0</v>
      </c>
      <c r="BI818" s="493" t="n">
        <v>0</v>
      </c>
      <c r="BJ818" s="493" t="n">
        <v>0</v>
      </c>
      <c r="BK818" s="493" t="n">
        <v>0</v>
      </c>
      <c r="BL818" s="493" t="n">
        <v>0</v>
      </c>
      <c r="BM818" s="493" t="n">
        <v>0</v>
      </c>
      <c r="BN818" s="493" t="n">
        <v>0</v>
      </c>
      <c r="BO818" s="493" t="n">
        <v>0</v>
      </c>
      <c r="BP818" s="493" t="n">
        <v>0</v>
      </c>
      <c r="BQ818" s="493" t="n">
        <v>0</v>
      </c>
      <c r="BR818" s="493" t="n">
        <v>0</v>
      </c>
      <c r="BS818" s="493" t="n">
        <v>0</v>
      </c>
      <c r="BT818" s="493" t="n">
        <v>0</v>
      </c>
      <c r="BU818" s="493" t="n">
        <v>0</v>
      </c>
      <c r="BV818" s="493" t="n">
        <v>0</v>
      </c>
      <c r="BW818" s="493" t="n">
        <v>0</v>
      </c>
    </row>
    <row r="819">
      <c r="A819" t="inlineStr">
        <is>
          <t>[C9C] ANGIOTENSIN-II 길항제 (단일)</t>
        </is>
      </c>
      <c r="B819" t="inlineStr">
        <is>
          <t>마더스</t>
        </is>
      </c>
      <c r="C819" t="inlineStr">
        <is>
          <t>텔미엠</t>
        </is>
      </c>
      <c r="D819" t="inlineStr">
        <is>
          <t>마더스</t>
        </is>
      </c>
      <c r="E819" t="inlineStr">
        <is>
          <t>telmisartan</t>
        </is>
      </c>
      <c r="F819" t="inlineStr">
        <is>
          <t>병원</t>
        </is>
      </c>
      <c r="G819" t="inlineStr">
        <is>
          <t>Generic</t>
        </is>
      </c>
      <c r="H819" s="493" t="n">
        <v>0</v>
      </c>
      <c r="I819" s="493" t="n">
        <v>0</v>
      </c>
      <c r="J819" s="493" t="n">
        <v>0</v>
      </c>
      <c r="K819" s="493" t="n">
        <v>0</v>
      </c>
      <c r="L819" s="493" t="n">
        <v>0</v>
      </c>
      <c r="M819" s="493" t="n">
        <v>0</v>
      </c>
      <c r="N819" s="493" t="n">
        <v>0</v>
      </c>
      <c r="O819" s="493" t="n">
        <v>0</v>
      </c>
      <c r="P819" s="493" t="n">
        <v>0</v>
      </c>
      <c r="Q819" s="493" t="n">
        <v>0</v>
      </c>
      <c r="R819" s="493" t="n">
        <v>0</v>
      </c>
      <c r="S819" s="493" t="n">
        <v>0</v>
      </c>
      <c r="T819" s="493" t="n">
        <v>0</v>
      </c>
      <c r="U819" s="493" t="n">
        <v>0</v>
      </c>
      <c r="V819" s="493" t="n">
        <v>0</v>
      </c>
      <c r="W819" s="493" t="n">
        <v>0</v>
      </c>
      <c r="X819" s="493" t="n">
        <v>0</v>
      </c>
      <c r="Y819" s="493" t="n">
        <v>0</v>
      </c>
      <c r="Z819" s="493" t="n">
        <v>0</v>
      </c>
      <c r="AA819" s="493" t="n">
        <v>0</v>
      </c>
      <c r="AB819" s="493" t="n">
        <v>0</v>
      </c>
      <c r="AC819" s="493" t="n">
        <v>0</v>
      </c>
      <c r="AD819" s="493" t="n">
        <v>0</v>
      </c>
      <c r="AE819" s="493" t="n">
        <v>0</v>
      </c>
      <c r="AF819" s="493" t="n">
        <v>0</v>
      </c>
      <c r="AG819" s="493" t="n">
        <v>0</v>
      </c>
      <c r="AH819" s="493" t="n">
        <v>0</v>
      </c>
      <c r="AI819" s="493" t="n">
        <v>0</v>
      </c>
      <c r="AJ819" s="493" t="n">
        <v>0</v>
      </c>
      <c r="AK819" s="493" t="n">
        <v>0</v>
      </c>
      <c r="AL819" s="493" t="n">
        <v>0</v>
      </c>
      <c r="AM819" s="493" t="n">
        <v>0</v>
      </c>
      <c r="AN819" s="493" t="n">
        <v>46.2</v>
      </c>
      <c r="AO819" s="493" t="n">
        <v>88.2</v>
      </c>
      <c r="AP819" s="493" t="n">
        <v>0</v>
      </c>
      <c r="AQ819" s="493" t="n">
        <v>0</v>
      </c>
      <c r="AR819" s="493" t="n">
        <v>20.72</v>
      </c>
      <c r="AS819" s="493" t="n">
        <v>0</v>
      </c>
      <c r="AT819" s="493" t="n">
        <v>0</v>
      </c>
      <c r="AU819" s="493" t="n">
        <v>0</v>
      </c>
      <c r="AV819" s="493" t="n">
        <v>0</v>
      </c>
      <c r="AW819" s="493" t="n">
        <v>115.2</v>
      </c>
      <c r="AX819" s="493" t="n">
        <v>0</v>
      </c>
      <c r="AY819" s="493" t="n">
        <v>0</v>
      </c>
      <c r="AZ819" s="493" t="n">
        <v>796.5</v>
      </c>
      <c r="BA819" s="493" t="n">
        <v>1524.76</v>
      </c>
      <c r="BB819" s="493" t="n">
        <v>811.52</v>
      </c>
      <c r="BC819" s="493" t="n">
        <v>431.09</v>
      </c>
      <c r="BD819" s="493" t="n">
        <v>2133.42</v>
      </c>
      <c r="BE819" s="493" t="n">
        <v>440.45</v>
      </c>
      <c r="BF819" s="493" t="n">
        <v>206.54</v>
      </c>
      <c r="BG819" s="493" t="n">
        <v>2151.16</v>
      </c>
      <c r="BH819" s="493" t="n">
        <v>368.2</v>
      </c>
      <c r="BI819" s="493" t="n">
        <v>168.84</v>
      </c>
      <c r="BJ819" s="493" t="n">
        <v>596.6</v>
      </c>
      <c r="BK819" s="493" t="n">
        <v>458.06</v>
      </c>
      <c r="BL819" s="493" t="n">
        <v>244.2</v>
      </c>
      <c r="BM819" s="493" t="n">
        <v>0</v>
      </c>
      <c r="BN819" s="493" t="n">
        <v>0</v>
      </c>
      <c r="BO819" s="493" t="n">
        <v>0</v>
      </c>
      <c r="BP819" s="493" t="n">
        <v>0</v>
      </c>
      <c r="BQ819" s="493" t="n">
        <v>0</v>
      </c>
      <c r="BR819" s="493" t="n">
        <v>0</v>
      </c>
      <c r="BS819" s="493" t="n">
        <v>0</v>
      </c>
      <c r="BT819" s="493" t="n">
        <v>0</v>
      </c>
      <c r="BU819" s="493" t="n">
        <v>0</v>
      </c>
      <c r="BV819" s="493" t="n">
        <v>0</v>
      </c>
      <c r="BW819" s="493" t="n">
        <v>0</v>
      </c>
    </row>
    <row r="820">
      <c r="A820" t="inlineStr">
        <is>
          <t>[C9C] ANGIOTENSIN-II 길항제 (단일)</t>
        </is>
      </c>
      <c r="B820" t="inlineStr">
        <is>
          <t>마더스</t>
        </is>
      </c>
      <c r="C820" t="inlineStr">
        <is>
          <t>텔미엠</t>
        </is>
      </c>
      <c r="D820" t="inlineStr">
        <is>
          <t>마더스</t>
        </is>
      </c>
      <c r="E820" t="inlineStr">
        <is>
          <t>telmisartan</t>
        </is>
      </c>
      <c r="F820" t="inlineStr">
        <is>
          <t>의원</t>
        </is>
      </c>
      <c r="G820" t="inlineStr">
        <is>
          <t>Generic</t>
        </is>
      </c>
      <c r="H820" s="493" t="n">
        <v>0</v>
      </c>
      <c r="I820" s="493" t="n">
        <v>0</v>
      </c>
      <c r="J820" s="493" t="n">
        <v>0</v>
      </c>
      <c r="K820" s="493" t="n">
        <v>0</v>
      </c>
      <c r="L820" s="493" t="n">
        <v>0</v>
      </c>
      <c r="M820" s="493" t="n">
        <v>0</v>
      </c>
      <c r="N820" s="493" t="n">
        <v>0</v>
      </c>
      <c r="O820" s="493" t="n">
        <v>0</v>
      </c>
      <c r="P820" s="493" t="n">
        <v>0</v>
      </c>
      <c r="Q820" s="493" t="n">
        <v>0</v>
      </c>
      <c r="R820" s="493" t="n">
        <v>0</v>
      </c>
      <c r="S820" s="493" t="n">
        <v>0</v>
      </c>
      <c r="T820" s="493" t="n">
        <v>0</v>
      </c>
      <c r="U820" s="493" t="n">
        <v>0</v>
      </c>
      <c r="V820" s="493" t="n">
        <v>0</v>
      </c>
      <c r="W820" s="493" t="n">
        <v>0</v>
      </c>
      <c r="X820" s="493" t="n">
        <v>0</v>
      </c>
      <c r="Y820" s="493" t="n">
        <v>0</v>
      </c>
      <c r="Z820" s="493" t="n">
        <v>0</v>
      </c>
      <c r="AA820" s="493" t="n">
        <v>0</v>
      </c>
      <c r="AB820" s="493" t="n">
        <v>0</v>
      </c>
      <c r="AC820" s="493" t="n">
        <v>0</v>
      </c>
      <c r="AD820" s="493" t="n">
        <v>0</v>
      </c>
      <c r="AE820" s="493" t="n">
        <v>0</v>
      </c>
      <c r="AF820" s="493" t="n">
        <v>0</v>
      </c>
      <c r="AG820" s="493" t="n">
        <v>0</v>
      </c>
      <c r="AH820" s="493" t="n">
        <v>0</v>
      </c>
      <c r="AI820" s="493" t="n">
        <v>0</v>
      </c>
      <c r="AJ820" s="493" t="n">
        <v>3321.6</v>
      </c>
      <c r="AK820" s="493" t="n">
        <v>13629.4</v>
      </c>
      <c r="AL820" s="493" t="n">
        <v>11802.6</v>
      </c>
      <c r="AM820" s="493" t="n">
        <v>10562.4</v>
      </c>
      <c r="AN820" s="493" t="n">
        <v>16725.6</v>
      </c>
      <c r="AO820" s="493" t="n">
        <v>18350.45</v>
      </c>
      <c r="AP820" s="493" t="n">
        <v>19158.82</v>
      </c>
      <c r="AQ820" s="493" t="n">
        <v>21144.24</v>
      </c>
      <c r="AR820" s="493" t="n">
        <v>21904.8</v>
      </c>
      <c r="AS820" s="493" t="n">
        <v>20183.82</v>
      </c>
      <c r="AT820" s="493" t="n">
        <v>22442.42</v>
      </c>
      <c r="AU820" s="493" t="n">
        <v>23098.95</v>
      </c>
      <c r="AV820" s="493" t="n">
        <v>28821.08</v>
      </c>
      <c r="AW820" s="493" t="n">
        <v>27511.18</v>
      </c>
      <c r="AX820" s="493" t="n">
        <v>31746.65</v>
      </c>
      <c r="AY820" s="493" t="n">
        <v>29258.2</v>
      </c>
      <c r="AZ820" s="493" t="n">
        <v>30881</v>
      </c>
      <c r="BA820" s="493" t="n">
        <v>28454.21</v>
      </c>
      <c r="BB820" s="493" t="n">
        <v>42030.4</v>
      </c>
      <c r="BC820" s="493" t="n">
        <v>41789.75</v>
      </c>
      <c r="BD820" s="493" t="n">
        <v>38775.64</v>
      </c>
      <c r="BE820" s="493" t="n">
        <v>39003.91</v>
      </c>
      <c r="BF820" s="493" t="n">
        <v>46647.67</v>
      </c>
      <c r="BG820" s="493" t="n">
        <v>46527.85</v>
      </c>
      <c r="BH820" s="493" t="n">
        <v>47200.99</v>
      </c>
      <c r="BI820" s="493" t="n">
        <v>43613.09</v>
      </c>
      <c r="BJ820" s="493" t="n">
        <v>16938.03</v>
      </c>
      <c r="BK820" s="493" t="n">
        <v>9799.82</v>
      </c>
      <c r="BL820" s="493" t="n">
        <v>7028.25</v>
      </c>
      <c r="BM820" s="493" t="n">
        <v>1439.91</v>
      </c>
      <c r="BN820" s="493" t="n">
        <v>1231.54</v>
      </c>
      <c r="BO820" s="493" t="n">
        <v>2328</v>
      </c>
      <c r="BP820" s="493" t="n">
        <v>0</v>
      </c>
      <c r="BQ820" s="493" t="n">
        <v>0</v>
      </c>
      <c r="BR820" s="493" t="n">
        <v>0</v>
      </c>
      <c r="BS820" s="493" t="n">
        <v>0</v>
      </c>
      <c r="BT820" s="493" t="n">
        <v>0</v>
      </c>
      <c r="BU820" s="493" t="n">
        <v>0</v>
      </c>
      <c r="BV820" s="493" t="n">
        <v>0</v>
      </c>
      <c r="BW820" s="493" t="n">
        <v>0</v>
      </c>
    </row>
    <row r="821">
      <c r="A821" t="inlineStr">
        <is>
          <t>[C9C] ANGIOTENSIN-II 길항제 (단일)</t>
        </is>
      </c>
      <c r="B821" t="inlineStr">
        <is>
          <t>마더스</t>
        </is>
      </c>
      <c r="C821" t="inlineStr">
        <is>
          <t>텔미엠</t>
        </is>
      </c>
      <c r="D821" t="inlineStr">
        <is>
          <t>마더스</t>
        </is>
      </c>
      <c r="E821" t="inlineStr">
        <is>
          <t>telmisartan</t>
        </is>
      </c>
      <c r="F821" t="inlineStr">
        <is>
          <t>보건소</t>
        </is>
      </c>
      <c r="G821" t="inlineStr">
        <is>
          <t>Generic</t>
        </is>
      </c>
      <c r="H821" s="493" t="n">
        <v>0</v>
      </c>
      <c r="I821" s="493" t="n">
        <v>0</v>
      </c>
      <c r="J821" s="493" t="n">
        <v>0</v>
      </c>
      <c r="K821" s="493" t="n">
        <v>0</v>
      </c>
      <c r="L821" s="493" t="n">
        <v>0</v>
      </c>
      <c r="M821" s="493" t="n">
        <v>0</v>
      </c>
      <c r="N821" s="493" t="n">
        <v>0</v>
      </c>
      <c r="O821" s="493" t="n">
        <v>0</v>
      </c>
      <c r="P821" s="493" t="n">
        <v>0</v>
      </c>
      <c r="Q821" s="493" t="n">
        <v>0</v>
      </c>
      <c r="R821" s="493" t="n">
        <v>0</v>
      </c>
      <c r="S821" s="493" t="n">
        <v>0</v>
      </c>
      <c r="T821" s="493" t="n">
        <v>0</v>
      </c>
      <c r="U821" s="493" t="n">
        <v>0</v>
      </c>
      <c r="V821" s="493" t="n">
        <v>0</v>
      </c>
      <c r="W821" s="493" t="n">
        <v>0</v>
      </c>
      <c r="X821" s="493" t="n">
        <v>0</v>
      </c>
      <c r="Y821" s="493" t="n">
        <v>0</v>
      </c>
      <c r="Z821" s="493" t="n">
        <v>0</v>
      </c>
      <c r="AA821" s="493" t="n">
        <v>0</v>
      </c>
      <c r="AB821" s="493" t="n">
        <v>0</v>
      </c>
      <c r="AC821" s="493" t="n">
        <v>0</v>
      </c>
      <c r="AD821" s="493" t="n">
        <v>0</v>
      </c>
      <c r="AE821" s="493" t="n">
        <v>0</v>
      </c>
      <c r="AF821" s="493" t="n">
        <v>0</v>
      </c>
      <c r="AG821" s="493" t="n">
        <v>0</v>
      </c>
      <c r="AH821" s="493" t="n">
        <v>0</v>
      </c>
      <c r="AI821" s="493" t="n">
        <v>0</v>
      </c>
      <c r="AJ821" s="493" t="n">
        <v>78</v>
      </c>
      <c r="AK821" s="493" t="n">
        <v>36.15</v>
      </c>
      <c r="AL821" s="493" t="n">
        <v>139.8</v>
      </c>
      <c r="AM821" s="493" t="n">
        <v>1185.75</v>
      </c>
      <c r="AN821" s="493" t="n">
        <v>937.2</v>
      </c>
      <c r="AO821" s="493" t="n">
        <v>1314</v>
      </c>
      <c r="AP821" s="493" t="n">
        <v>1053</v>
      </c>
      <c r="AQ821" s="493" t="n">
        <v>232.05</v>
      </c>
      <c r="AR821" s="493" t="n">
        <v>277.5</v>
      </c>
      <c r="AS821" s="493" t="n">
        <v>1235.1</v>
      </c>
      <c r="AT821" s="493" t="n">
        <v>1430.7</v>
      </c>
      <c r="AU821" s="493" t="n">
        <v>1101.6</v>
      </c>
      <c r="AV821" s="493" t="n">
        <v>859.5</v>
      </c>
      <c r="AW821" s="493" t="n">
        <v>2761.5</v>
      </c>
      <c r="AX821" s="493" t="n">
        <v>4624.5</v>
      </c>
      <c r="AY821" s="493" t="n">
        <v>3765.9</v>
      </c>
      <c r="AZ821" s="493" t="n">
        <v>4920.3</v>
      </c>
      <c r="BA821" s="493" t="n">
        <v>5856.3</v>
      </c>
      <c r="BB821" s="493" t="n">
        <v>3508.2</v>
      </c>
      <c r="BC821" s="493" t="n">
        <v>4722.6</v>
      </c>
      <c r="BD821" s="493" t="n">
        <v>4860</v>
      </c>
      <c r="BE821" s="493" t="n">
        <v>4778.2</v>
      </c>
      <c r="BF821" s="493" t="n">
        <v>8614.799999999999</v>
      </c>
      <c r="BG821" s="493" t="n">
        <v>7503.22</v>
      </c>
      <c r="BH821" s="493" t="n">
        <v>25313.15</v>
      </c>
      <c r="BI821" s="493" t="n">
        <v>20588.55</v>
      </c>
      <c r="BJ821" s="493" t="n">
        <v>20012.1</v>
      </c>
      <c r="BK821" s="493" t="n">
        <v>6664.35</v>
      </c>
      <c r="BL821" s="493" t="n">
        <v>2820</v>
      </c>
      <c r="BM821" s="493" t="n">
        <v>4654.5</v>
      </c>
      <c r="BN821" s="493" t="n">
        <v>751.8</v>
      </c>
      <c r="BO821" s="493" t="n">
        <v>2109.6</v>
      </c>
      <c r="BP821" s="493" t="n">
        <v>0</v>
      </c>
      <c r="BQ821" s="493" t="n">
        <v>0</v>
      </c>
      <c r="BR821" s="493" t="n">
        <v>0</v>
      </c>
      <c r="BS821" s="493" t="n">
        <v>0</v>
      </c>
      <c r="BT821" s="493" t="n">
        <v>0</v>
      </c>
      <c r="BU821" s="493" t="n">
        <v>0</v>
      </c>
      <c r="BV821" s="493" t="n">
        <v>0</v>
      </c>
      <c r="BW821" s="493" t="n">
        <v>0</v>
      </c>
    </row>
    <row r="822">
      <c r="A822" t="inlineStr">
        <is>
          <t>[C9C] ANGIOTENSIN-II 길항제 (단일)</t>
        </is>
      </c>
      <c r="B822" t="inlineStr">
        <is>
          <t>마더스</t>
        </is>
      </c>
      <c r="C822" t="inlineStr">
        <is>
          <t>텔미엠</t>
        </is>
      </c>
      <c r="D822" t="inlineStr">
        <is>
          <t>마더스</t>
        </is>
      </c>
      <c r="E822" t="inlineStr">
        <is>
          <t>telmisartan</t>
        </is>
      </c>
      <c r="F822" t="inlineStr">
        <is>
          <t>기타(치과의원, 치과병원 등)</t>
        </is>
      </c>
      <c r="G822" t="inlineStr">
        <is>
          <t>Generic</t>
        </is>
      </c>
      <c r="H822" s="493" t="n">
        <v>0</v>
      </c>
      <c r="I822" s="493" t="n">
        <v>0</v>
      </c>
      <c r="J822" s="493" t="n">
        <v>0</v>
      </c>
      <c r="K822" s="493" t="n">
        <v>0</v>
      </c>
      <c r="L822" s="493" t="n">
        <v>0</v>
      </c>
      <c r="M822" s="493" t="n">
        <v>0</v>
      </c>
      <c r="N822" s="493" t="n">
        <v>0</v>
      </c>
      <c r="O822" s="493" t="n">
        <v>0</v>
      </c>
      <c r="P822" s="493" t="n">
        <v>0</v>
      </c>
      <c r="Q822" s="493" t="n">
        <v>0</v>
      </c>
      <c r="R822" s="493" t="n">
        <v>0</v>
      </c>
      <c r="S822" s="493" t="n">
        <v>0</v>
      </c>
      <c r="T822" s="493" t="n">
        <v>0</v>
      </c>
      <c r="U822" s="493" t="n">
        <v>0</v>
      </c>
      <c r="V822" s="493" t="n">
        <v>0</v>
      </c>
      <c r="W822" s="493" t="n">
        <v>0</v>
      </c>
      <c r="X822" s="493" t="n">
        <v>0</v>
      </c>
      <c r="Y822" s="493" t="n">
        <v>0</v>
      </c>
      <c r="Z822" s="493" t="n">
        <v>0</v>
      </c>
      <c r="AA822" s="493" t="n">
        <v>0</v>
      </c>
      <c r="AB822" s="493" t="n">
        <v>0</v>
      </c>
      <c r="AC822" s="493" t="n">
        <v>0</v>
      </c>
      <c r="AD822" s="493" t="n">
        <v>0</v>
      </c>
      <c r="AE822" s="493" t="n">
        <v>0</v>
      </c>
      <c r="AF822" s="493" t="n">
        <v>0</v>
      </c>
      <c r="AG822" s="493" t="n">
        <v>0</v>
      </c>
      <c r="AH822" s="493" t="n">
        <v>0</v>
      </c>
      <c r="AI822" s="493" t="n">
        <v>0</v>
      </c>
      <c r="AJ822" s="493" t="n">
        <v>0</v>
      </c>
      <c r="AK822" s="493" t="n">
        <v>0</v>
      </c>
      <c r="AL822" s="493" t="n">
        <v>0</v>
      </c>
      <c r="AM822" s="493" t="n">
        <v>0</v>
      </c>
      <c r="AN822" s="493" t="n">
        <v>0</v>
      </c>
      <c r="AO822" s="493" t="n">
        <v>0</v>
      </c>
      <c r="AP822" s="493" t="n">
        <v>0</v>
      </c>
      <c r="AQ822" s="493" t="n">
        <v>0</v>
      </c>
      <c r="AR822" s="493" t="n">
        <v>153.6</v>
      </c>
      <c r="AS822" s="493" t="n">
        <v>147</v>
      </c>
      <c r="AT822" s="493" t="n">
        <v>601.98</v>
      </c>
      <c r="AU822" s="493" t="n">
        <v>988.2</v>
      </c>
      <c r="AV822" s="493" t="n">
        <v>537.6</v>
      </c>
      <c r="AW822" s="493" t="n">
        <v>848.1</v>
      </c>
      <c r="AX822" s="493" t="n">
        <v>1366.2</v>
      </c>
      <c r="AY822" s="493" t="n">
        <v>960</v>
      </c>
      <c r="AZ822" s="493" t="n">
        <v>1286.4</v>
      </c>
      <c r="BA822" s="493" t="n">
        <v>936</v>
      </c>
      <c r="BB822" s="493" t="n">
        <v>729</v>
      </c>
      <c r="BC822" s="493" t="n">
        <v>1310.7</v>
      </c>
      <c r="BD822" s="493" t="n">
        <v>541.8</v>
      </c>
      <c r="BE822" s="493" t="n">
        <v>813</v>
      </c>
      <c r="BF822" s="493" t="n">
        <v>726.3</v>
      </c>
      <c r="BG822" s="493" t="n">
        <v>918</v>
      </c>
      <c r="BH822" s="493" t="n">
        <v>626.4</v>
      </c>
      <c r="BI822" s="493" t="n">
        <v>756</v>
      </c>
      <c r="BJ822" s="493" t="n">
        <v>1014</v>
      </c>
      <c r="BK822" s="493" t="n">
        <v>608.79</v>
      </c>
      <c r="BL822" s="493" t="n">
        <v>318</v>
      </c>
      <c r="BM822" s="493" t="n">
        <v>0</v>
      </c>
      <c r="BN822" s="493" t="n">
        <v>0</v>
      </c>
      <c r="BO822" s="493" t="n">
        <v>0</v>
      </c>
      <c r="BP822" s="493" t="n">
        <v>0</v>
      </c>
      <c r="BQ822" s="493" t="n">
        <v>0</v>
      </c>
      <c r="BR822" s="493" t="n">
        <v>0</v>
      </c>
      <c r="BS822" s="493" t="n">
        <v>0</v>
      </c>
      <c r="BT822" s="493" t="n">
        <v>0</v>
      </c>
      <c r="BU822" s="493" t="n">
        <v>0</v>
      </c>
      <c r="BV822" s="493" t="n">
        <v>0</v>
      </c>
      <c r="BW822" s="493" t="n">
        <v>0</v>
      </c>
    </row>
    <row r="823">
      <c r="A823" t="inlineStr">
        <is>
          <t>[C9C] ANGIOTENSIN-II 길항제 (단일)</t>
        </is>
      </c>
      <c r="B823" t="inlineStr">
        <is>
          <t>메디카코리아</t>
        </is>
      </c>
      <c r="C823" t="inlineStr">
        <is>
          <t>로지텐</t>
        </is>
      </c>
      <c r="D823" t="inlineStr">
        <is>
          <t>메디카코리아</t>
        </is>
      </c>
      <c r="E823" t="inlineStr">
        <is>
          <t>losartan potassium</t>
        </is>
      </c>
      <c r="F823" t="inlineStr">
        <is>
          <t>종합병원</t>
        </is>
      </c>
      <c r="G823" t="inlineStr">
        <is>
          <t>Generic</t>
        </is>
      </c>
      <c r="H823" s="493" t="n">
        <v>0</v>
      </c>
      <c r="I823" s="493" t="n">
        <v>0</v>
      </c>
      <c r="J823" s="493" t="n">
        <v>0</v>
      </c>
      <c r="K823" s="493" t="n">
        <v>0</v>
      </c>
      <c r="L823" s="493" t="n">
        <v>0</v>
      </c>
      <c r="M823" s="493" t="n">
        <v>0</v>
      </c>
      <c r="N823" s="493" t="n">
        <v>0</v>
      </c>
      <c r="O823" s="493" t="n">
        <v>163.24</v>
      </c>
      <c r="P823" s="493" t="n">
        <v>0</v>
      </c>
      <c r="Q823" s="493" t="n">
        <v>0</v>
      </c>
      <c r="R823" s="493" t="n">
        <v>31.5</v>
      </c>
      <c r="S823" s="493" t="n">
        <v>0</v>
      </c>
      <c r="T823" s="493" t="n">
        <v>0</v>
      </c>
      <c r="U823" s="493" t="n">
        <v>0</v>
      </c>
      <c r="V823" s="493" t="n">
        <v>0</v>
      </c>
      <c r="W823" s="493" t="n">
        <v>0</v>
      </c>
      <c r="X823" s="493" t="n">
        <v>0</v>
      </c>
      <c r="Y823" s="493" t="n">
        <v>0</v>
      </c>
      <c r="Z823" s="493" t="n">
        <v>0</v>
      </c>
      <c r="AA823" s="493" t="n">
        <v>0</v>
      </c>
      <c r="AB823" s="493" t="n">
        <v>0</v>
      </c>
      <c r="AC823" s="493" t="n">
        <v>0</v>
      </c>
      <c r="AD823" s="493" t="n">
        <v>0</v>
      </c>
      <c r="AE823" s="493" t="n">
        <v>0</v>
      </c>
      <c r="AF823" s="493" t="n">
        <v>0</v>
      </c>
      <c r="AG823" s="493" t="n">
        <v>0</v>
      </c>
      <c r="AH823" s="493" t="n">
        <v>0</v>
      </c>
      <c r="AI823" s="493" t="n">
        <v>0</v>
      </c>
      <c r="AJ823" s="493" t="n">
        <v>0</v>
      </c>
      <c r="AK823" s="493" t="n">
        <v>0</v>
      </c>
      <c r="AL823" s="493" t="n">
        <v>0</v>
      </c>
      <c r="AM823" s="493" t="n">
        <v>0</v>
      </c>
      <c r="AN823" s="493" t="n">
        <v>0</v>
      </c>
      <c r="AO823" s="493" t="n">
        <v>0</v>
      </c>
      <c r="AP823" s="493" t="n">
        <v>0</v>
      </c>
      <c r="AQ823" s="493" t="n">
        <v>0</v>
      </c>
      <c r="AR823" s="493" t="n">
        <v>0</v>
      </c>
      <c r="AS823" s="493" t="n">
        <v>0</v>
      </c>
      <c r="AT823" s="493" t="n">
        <v>0</v>
      </c>
      <c r="AU823" s="493" t="n">
        <v>0</v>
      </c>
      <c r="AV823" s="493" t="n">
        <v>0</v>
      </c>
      <c r="AW823" s="493" t="n">
        <v>199.5</v>
      </c>
      <c r="AX823" s="493" t="n">
        <v>0</v>
      </c>
      <c r="AY823" s="493" t="n">
        <v>207.6</v>
      </c>
      <c r="AZ823" s="493" t="n">
        <v>0</v>
      </c>
      <c r="BA823" s="493" t="n">
        <v>0</v>
      </c>
      <c r="BB823" s="493" t="n">
        <v>0</v>
      </c>
      <c r="BC823" s="493" t="n">
        <v>0</v>
      </c>
      <c r="BD823" s="493" t="n">
        <v>0</v>
      </c>
      <c r="BE823" s="493" t="n">
        <v>0</v>
      </c>
      <c r="BF823" s="493" t="n">
        <v>0</v>
      </c>
      <c r="BG823" s="493" t="n">
        <v>0</v>
      </c>
      <c r="BH823" s="493" t="n">
        <v>0</v>
      </c>
      <c r="BI823" s="493" t="n">
        <v>0</v>
      </c>
      <c r="BJ823" s="493" t="n">
        <v>0</v>
      </c>
      <c r="BK823" s="493" t="n">
        <v>0</v>
      </c>
      <c r="BL823" s="493" t="n">
        <v>0</v>
      </c>
      <c r="BM823" s="493" t="n">
        <v>0</v>
      </c>
      <c r="BN823" s="493" t="n">
        <v>0</v>
      </c>
      <c r="BO823" s="493" t="n">
        <v>0</v>
      </c>
      <c r="BP823" s="493" t="n">
        <v>0</v>
      </c>
      <c r="BQ823" s="493" t="n">
        <v>0</v>
      </c>
      <c r="BR823" s="493" t="n">
        <v>0</v>
      </c>
      <c r="BS823" s="493" t="n">
        <v>0</v>
      </c>
      <c r="BT823" s="493" t="n">
        <v>0</v>
      </c>
      <c r="BU823" s="493" t="n">
        <v>0</v>
      </c>
      <c r="BV823" s="493" t="n">
        <v>0</v>
      </c>
      <c r="BW823" s="493" t="n">
        <v>0</v>
      </c>
    </row>
    <row r="824">
      <c r="A824" t="inlineStr">
        <is>
          <t>[C9C] ANGIOTENSIN-II 길항제 (단일)</t>
        </is>
      </c>
      <c r="B824" t="inlineStr">
        <is>
          <t>메디카코리아</t>
        </is>
      </c>
      <c r="C824" t="inlineStr">
        <is>
          <t>로지텐</t>
        </is>
      </c>
      <c r="D824" t="inlineStr">
        <is>
          <t>메디카코리아</t>
        </is>
      </c>
      <c r="E824" t="inlineStr">
        <is>
          <t>losartan potassium</t>
        </is>
      </c>
      <c r="F824" t="inlineStr">
        <is>
          <t>병원</t>
        </is>
      </c>
      <c r="G824" t="inlineStr">
        <is>
          <t>Generic</t>
        </is>
      </c>
      <c r="H824" s="493" t="n">
        <v>1515.6</v>
      </c>
      <c r="I824" s="493" t="n">
        <v>1425.9</v>
      </c>
      <c r="J824" s="493" t="n">
        <v>1160.4</v>
      </c>
      <c r="K824" s="493" t="n">
        <v>2248.2</v>
      </c>
      <c r="L824" s="493" t="n">
        <v>324.6</v>
      </c>
      <c r="M824" s="493" t="n">
        <v>1572.3</v>
      </c>
      <c r="N824" s="493" t="n">
        <v>192.9</v>
      </c>
      <c r="O824" s="493" t="n">
        <v>3089.4</v>
      </c>
      <c r="P824" s="493" t="n">
        <v>451.8</v>
      </c>
      <c r="Q824" s="493" t="n">
        <v>926.4</v>
      </c>
      <c r="R824" s="493" t="n">
        <v>450.9</v>
      </c>
      <c r="S824" s="493" t="n">
        <v>906</v>
      </c>
      <c r="T824" s="493" t="n">
        <v>0</v>
      </c>
      <c r="U824" s="493" t="n">
        <v>0</v>
      </c>
      <c r="V824" s="493" t="n">
        <v>0</v>
      </c>
      <c r="W824" s="493" t="n">
        <v>0</v>
      </c>
      <c r="X824" s="493" t="n">
        <v>0</v>
      </c>
      <c r="Y824" s="493" t="n">
        <v>0</v>
      </c>
      <c r="Z824" s="493" t="n">
        <v>0</v>
      </c>
      <c r="AA824" s="493" t="n">
        <v>0</v>
      </c>
      <c r="AB824" s="493" t="n">
        <v>0</v>
      </c>
      <c r="AC824" s="493" t="n">
        <v>0</v>
      </c>
      <c r="AD824" s="493" t="n">
        <v>0</v>
      </c>
      <c r="AE824" s="493" t="n">
        <v>0</v>
      </c>
      <c r="AF824" s="493" t="n">
        <v>0</v>
      </c>
      <c r="AG824" s="493" t="n">
        <v>0</v>
      </c>
      <c r="AH824" s="493" t="n">
        <v>0</v>
      </c>
      <c r="AI824" s="493" t="n">
        <v>0</v>
      </c>
      <c r="AJ824" s="493" t="n">
        <v>0</v>
      </c>
      <c r="AK824" s="493" t="n">
        <v>0</v>
      </c>
      <c r="AL824" s="493" t="n">
        <v>0</v>
      </c>
      <c r="AM824" s="493" t="n">
        <v>0</v>
      </c>
      <c r="AN824" s="493" t="n">
        <v>0</v>
      </c>
      <c r="AO824" s="493" t="n">
        <v>0</v>
      </c>
      <c r="AP824" s="493" t="n">
        <v>0</v>
      </c>
      <c r="AQ824" s="493" t="n">
        <v>0</v>
      </c>
      <c r="AR824" s="493" t="n">
        <v>0</v>
      </c>
      <c r="AS824" s="493" t="n">
        <v>0</v>
      </c>
      <c r="AT824" s="493" t="n">
        <v>0</v>
      </c>
      <c r="AU824" s="493" t="n">
        <v>0</v>
      </c>
      <c r="AV824" s="493" t="n">
        <v>0</v>
      </c>
      <c r="AW824" s="493" t="n">
        <v>0</v>
      </c>
      <c r="AX824" s="493" t="n">
        <v>0</v>
      </c>
      <c r="AY824" s="493" t="n">
        <v>0</v>
      </c>
      <c r="AZ824" s="493" t="n">
        <v>0</v>
      </c>
      <c r="BA824" s="493" t="n">
        <v>0</v>
      </c>
      <c r="BB824" s="493" t="n">
        <v>0</v>
      </c>
      <c r="BC824" s="493" t="n">
        <v>0</v>
      </c>
      <c r="BD824" s="493" t="n">
        <v>0</v>
      </c>
      <c r="BE824" s="493" t="n">
        <v>0</v>
      </c>
      <c r="BF824" s="493" t="n">
        <v>0</v>
      </c>
      <c r="BG824" s="493" t="n">
        <v>0</v>
      </c>
      <c r="BH824" s="493" t="n">
        <v>0</v>
      </c>
      <c r="BI824" s="493" t="n">
        <v>0</v>
      </c>
      <c r="BJ824" s="493" t="n">
        <v>0</v>
      </c>
      <c r="BK824" s="493" t="n">
        <v>0</v>
      </c>
      <c r="BL824" s="493" t="n">
        <v>0</v>
      </c>
      <c r="BM824" s="493" t="n">
        <v>0</v>
      </c>
      <c r="BN824" s="493" t="n">
        <v>0</v>
      </c>
      <c r="BO824" s="493" t="n">
        <v>0</v>
      </c>
      <c r="BP824" s="493" t="n">
        <v>0</v>
      </c>
      <c r="BQ824" s="493" t="n">
        <v>0</v>
      </c>
      <c r="BR824" s="493" t="n">
        <v>0</v>
      </c>
      <c r="BS824" s="493" t="n">
        <v>0</v>
      </c>
      <c r="BT824" s="493" t="n">
        <v>0</v>
      </c>
      <c r="BU824" s="493" t="n">
        <v>0</v>
      </c>
      <c r="BV824" s="493" t="n">
        <v>0</v>
      </c>
      <c r="BW824" s="493" t="n">
        <v>0</v>
      </c>
    </row>
    <row r="825">
      <c r="A825" t="inlineStr">
        <is>
          <t>[C9C] ANGIOTENSIN-II 길항제 (단일)</t>
        </is>
      </c>
      <c r="B825" t="inlineStr">
        <is>
          <t>메디카코리아</t>
        </is>
      </c>
      <c r="C825" t="inlineStr">
        <is>
          <t>로지텐</t>
        </is>
      </c>
      <c r="D825" t="inlineStr">
        <is>
          <t>메디카코리아</t>
        </is>
      </c>
      <c r="E825" t="inlineStr">
        <is>
          <t>losartan potassium</t>
        </is>
      </c>
      <c r="F825" t="inlineStr">
        <is>
          <t>의원</t>
        </is>
      </c>
      <c r="G825" t="inlineStr">
        <is>
          <t>Generic</t>
        </is>
      </c>
      <c r="H825" s="493" t="n">
        <v>37584.03</v>
      </c>
      <c r="I825" s="493" t="n">
        <v>34698.52</v>
      </c>
      <c r="J825" s="493" t="n">
        <v>33776.72</v>
      </c>
      <c r="K825" s="493" t="n">
        <v>33952.54</v>
      </c>
      <c r="L825" s="493" t="n">
        <v>39254.21</v>
      </c>
      <c r="M825" s="493" t="n">
        <v>37619.69</v>
      </c>
      <c r="N825" s="493" t="n">
        <v>35630.6</v>
      </c>
      <c r="O825" s="493" t="n">
        <v>33236.76</v>
      </c>
      <c r="P825" s="493" t="n">
        <v>35424.45</v>
      </c>
      <c r="Q825" s="493" t="n">
        <v>28257.6</v>
      </c>
      <c r="R825" s="493" t="n">
        <v>24296.4</v>
      </c>
      <c r="S825" s="493" t="n">
        <v>3186.3</v>
      </c>
      <c r="T825" s="493" t="n">
        <v>0</v>
      </c>
      <c r="U825" s="493" t="n">
        <v>0</v>
      </c>
      <c r="V825" s="493" t="n">
        <v>0</v>
      </c>
      <c r="W825" s="493" t="n">
        <v>0</v>
      </c>
      <c r="X825" s="493" t="n">
        <v>0</v>
      </c>
      <c r="Y825" s="493" t="n">
        <v>0</v>
      </c>
      <c r="Z825" s="493" t="n">
        <v>0</v>
      </c>
      <c r="AA825" s="493" t="n">
        <v>0</v>
      </c>
      <c r="AB825" s="493" t="n">
        <v>0</v>
      </c>
      <c r="AC825" s="493" t="n">
        <v>0</v>
      </c>
      <c r="AD825" s="493" t="n">
        <v>0</v>
      </c>
      <c r="AE825" s="493" t="n">
        <v>0</v>
      </c>
      <c r="AF825" s="493" t="n">
        <v>0</v>
      </c>
      <c r="AG825" s="493" t="n">
        <v>0</v>
      </c>
      <c r="AH825" s="493" t="n">
        <v>0</v>
      </c>
      <c r="AI825" s="493" t="n">
        <v>0</v>
      </c>
      <c r="AJ825" s="493" t="n">
        <v>0</v>
      </c>
      <c r="AK825" s="493" t="n">
        <v>0</v>
      </c>
      <c r="AL825" s="493" t="n">
        <v>0</v>
      </c>
      <c r="AM825" s="493" t="n">
        <v>0</v>
      </c>
      <c r="AN825" s="493" t="n">
        <v>0</v>
      </c>
      <c r="AO825" s="493" t="n">
        <v>0</v>
      </c>
      <c r="AP825" s="493" t="n">
        <v>0</v>
      </c>
      <c r="AQ825" s="493" t="n">
        <v>0</v>
      </c>
      <c r="AR825" s="493" t="n">
        <v>0</v>
      </c>
      <c r="AS825" s="493" t="n">
        <v>0</v>
      </c>
      <c r="AT825" s="493" t="n">
        <v>0</v>
      </c>
      <c r="AU825" s="493" t="n">
        <v>0</v>
      </c>
      <c r="AV825" s="493" t="n">
        <v>2414.4</v>
      </c>
      <c r="AW825" s="493" t="n">
        <v>1353.9</v>
      </c>
      <c r="AX825" s="493" t="n">
        <v>1487.7</v>
      </c>
      <c r="AY825" s="493" t="n">
        <v>1596.3</v>
      </c>
      <c r="AZ825" s="493" t="n">
        <v>3301.5</v>
      </c>
      <c r="BA825" s="493" t="n">
        <v>2085.9</v>
      </c>
      <c r="BB825" s="493" t="n">
        <v>2757.3</v>
      </c>
      <c r="BC825" s="493" t="n">
        <v>1838.1</v>
      </c>
      <c r="BD825" s="493" t="n">
        <v>2710.5</v>
      </c>
      <c r="BE825" s="493" t="n">
        <v>0</v>
      </c>
      <c r="BF825" s="493" t="n">
        <v>0</v>
      </c>
      <c r="BG825" s="493" t="n">
        <v>0</v>
      </c>
      <c r="BH825" s="493" t="n">
        <v>0</v>
      </c>
      <c r="BI825" s="493" t="n">
        <v>0</v>
      </c>
      <c r="BJ825" s="493" t="n">
        <v>0</v>
      </c>
      <c r="BK825" s="493" t="n">
        <v>0</v>
      </c>
      <c r="BL825" s="493" t="n">
        <v>0</v>
      </c>
      <c r="BM825" s="493" t="n">
        <v>0</v>
      </c>
      <c r="BN825" s="493" t="n">
        <v>0</v>
      </c>
      <c r="BO825" s="493" t="n">
        <v>0</v>
      </c>
      <c r="BP825" s="493" t="n">
        <v>0</v>
      </c>
      <c r="BQ825" s="493" t="n">
        <v>0</v>
      </c>
      <c r="BR825" s="493" t="n">
        <v>0</v>
      </c>
      <c r="BS825" s="493" t="n">
        <v>0</v>
      </c>
      <c r="BT825" s="493" t="n">
        <v>0</v>
      </c>
      <c r="BU825" s="493" t="n">
        <v>0</v>
      </c>
      <c r="BV825" s="493" t="n">
        <v>0</v>
      </c>
      <c r="BW825" s="493" t="n">
        <v>0</v>
      </c>
    </row>
    <row r="826">
      <c r="A826" t="inlineStr">
        <is>
          <t>[C9C] ANGIOTENSIN-II 길항제 (단일)</t>
        </is>
      </c>
      <c r="B826" t="inlineStr">
        <is>
          <t>메디카코리아</t>
        </is>
      </c>
      <c r="C826" t="inlineStr">
        <is>
          <t>로지텐</t>
        </is>
      </c>
      <c r="D826" t="inlineStr">
        <is>
          <t>메디카코리아</t>
        </is>
      </c>
      <c r="E826" t="inlineStr">
        <is>
          <t>losartan potassium</t>
        </is>
      </c>
      <c r="F826" t="inlineStr">
        <is>
          <t>보건소</t>
        </is>
      </c>
      <c r="G826" t="inlineStr">
        <is>
          <t>Generic</t>
        </is>
      </c>
      <c r="H826" s="493" t="n">
        <v>0</v>
      </c>
      <c r="I826" s="493" t="n">
        <v>488.7</v>
      </c>
      <c r="J826" s="493" t="n">
        <v>1079.4</v>
      </c>
      <c r="K826" s="493" t="n">
        <v>0</v>
      </c>
      <c r="L826" s="493" t="n">
        <v>777</v>
      </c>
      <c r="M826" s="493" t="n">
        <v>0</v>
      </c>
      <c r="N826" s="493" t="n">
        <v>380.7</v>
      </c>
      <c r="O826" s="493" t="n">
        <v>799.8</v>
      </c>
      <c r="P826" s="493" t="n">
        <v>0</v>
      </c>
      <c r="Q826" s="493" t="n">
        <v>797.4</v>
      </c>
      <c r="R826" s="493" t="n">
        <v>0</v>
      </c>
      <c r="S826" s="493" t="n">
        <v>0</v>
      </c>
      <c r="T826" s="493" t="n">
        <v>0</v>
      </c>
      <c r="U826" s="493" t="n">
        <v>0</v>
      </c>
      <c r="V826" s="493" t="n">
        <v>0</v>
      </c>
      <c r="W826" s="493" t="n">
        <v>0</v>
      </c>
      <c r="X826" s="493" t="n">
        <v>0</v>
      </c>
      <c r="Y826" s="493" t="n">
        <v>0</v>
      </c>
      <c r="Z826" s="493" t="n">
        <v>0</v>
      </c>
      <c r="AA826" s="493" t="n">
        <v>0</v>
      </c>
      <c r="AB826" s="493" t="n">
        <v>0</v>
      </c>
      <c r="AC826" s="493" t="n">
        <v>0</v>
      </c>
      <c r="AD826" s="493" t="n">
        <v>0</v>
      </c>
      <c r="AE826" s="493" t="n">
        <v>0</v>
      </c>
      <c r="AF826" s="493" t="n">
        <v>0</v>
      </c>
      <c r="AG826" s="493" t="n">
        <v>0</v>
      </c>
      <c r="AH826" s="493" t="n">
        <v>0</v>
      </c>
      <c r="AI826" s="493" t="n">
        <v>0</v>
      </c>
      <c r="AJ826" s="493" t="n">
        <v>0</v>
      </c>
      <c r="AK826" s="493" t="n">
        <v>0</v>
      </c>
      <c r="AL826" s="493" t="n">
        <v>0</v>
      </c>
      <c r="AM826" s="493" t="n">
        <v>0</v>
      </c>
      <c r="AN826" s="493" t="n">
        <v>0</v>
      </c>
      <c r="AO826" s="493" t="n">
        <v>0</v>
      </c>
      <c r="AP826" s="493" t="n">
        <v>0</v>
      </c>
      <c r="AQ826" s="493" t="n">
        <v>0</v>
      </c>
      <c r="AR826" s="493" t="n">
        <v>0</v>
      </c>
      <c r="AS826" s="493" t="n">
        <v>0</v>
      </c>
      <c r="AT826" s="493" t="n">
        <v>0</v>
      </c>
      <c r="AU826" s="493" t="n">
        <v>0</v>
      </c>
      <c r="AV826" s="493" t="n">
        <v>0</v>
      </c>
      <c r="AW826" s="493" t="n">
        <v>0</v>
      </c>
      <c r="AX826" s="493" t="n">
        <v>0</v>
      </c>
      <c r="AY826" s="493" t="n">
        <v>0</v>
      </c>
      <c r="AZ826" s="493" t="n">
        <v>0</v>
      </c>
      <c r="BA826" s="493" t="n">
        <v>0</v>
      </c>
      <c r="BB826" s="493" t="n">
        <v>0</v>
      </c>
      <c r="BC826" s="493" t="n">
        <v>0</v>
      </c>
      <c r="BD826" s="493" t="n">
        <v>0</v>
      </c>
      <c r="BE826" s="493" t="n">
        <v>0</v>
      </c>
      <c r="BF826" s="493" t="n">
        <v>0</v>
      </c>
      <c r="BG826" s="493" t="n">
        <v>0</v>
      </c>
      <c r="BH826" s="493" t="n">
        <v>0</v>
      </c>
      <c r="BI826" s="493" t="n">
        <v>0</v>
      </c>
      <c r="BJ826" s="493" t="n">
        <v>0</v>
      </c>
      <c r="BK826" s="493" t="n">
        <v>0</v>
      </c>
      <c r="BL826" s="493" t="n">
        <v>0</v>
      </c>
      <c r="BM826" s="493" t="n">
        <v>0</v>
      </c>
      <c r="BN826" s="493" t="n">
        <v>0</v>
      </c>
      <c r="BO826" s="493" t="n">
        <v>0</v>
      </c>
      <c r="BP826" s="493" t="n">
        <v>0</v>
      </c>
      <c r="BQ826" s="493" t="n">
        <v>0</v>
      </c>
      <c r="BR826" s="493" t="n">
        <v>0</v>
      </c>
      <c r="BS826" s="493" t="n">
        <v>0</v>
      </c>
      <c r="BT826" s="493" t="n">
        <v>0</v>
      </c>
      <c r="BU826" s="493" t="n">
        <v>0</v>
      </c>
      <c r="BV826" s="493" t="n">
        <v>0</v>
      </c>
      <c r="BW826" s="493" t="n">
        <v>0</v>
      </c>
    </row>
    <row r="827">
      <c r="A827" t="inlineStr">
        <is>
          <t>[C9C] ANGIOTENSIN-II 길항제 (단일)</t>
        </is>
      </c>
      <c r="B827" t="inlineStr">
        <is>
          <t>메디카코리아</t>
        </is>
      </c>
      <c r="C827" t="inlineStr">
        <is>
          <t>올메딜</t>
        </is>
      </c>
      <c r="D827" t="inlineStr">
        <is>
          <t>메디카코리아</t>
        </is>
      </c>
      <c r="E827" t="inlineStr">
        <is>
          <t>olmesartan medoxomil</t>
        </is>
      </c>
      <c r="F827" t="inlineStr">
        <is>
          <t>종합병원</t>
        </is>
      </c>
      <c r="G827" t="inlineStr">
        <is>
          <t>Generic</t>
        </is>
      </c>
      <c r="H827" s="493" t="n">
        <v>0</v>
      </c>
      <c r="I827" s="493" t="n">
        <v>0</v>
      </c>
      <c r="J827" s="493" t="n">
        <v>0</v>
      </c>
      <c r="K827" s="493" t="n">
        <v>0</v>
      </c>
      <c r="L827" s="493" t="n">
        <v>0</v>
      </c>
      <c r="M827" s="493" t="n">
        <v>0</v>
      </c>
      <c r="N827" s="493" t="n">
        <v>0</v>
      </c>
      <c r="O827" s="493" t="n">
        <v>0</v>
      </c>
      <c r="P827" s="493" t="n">
        <v>0</v>
      </c>
      <c r="Q827" s="493" t="n">
        <v>0</v>
      </c>
      <c r="R827" s="493" t="n">
        <v>0</v>
      </c>
      <c r="S827" s="493" t="n">
        <v>0</v>
      </c>
      <c r="T827" s="493" t="n">
        <v>0</v>
      </c>
      <c r="U827" s="493" t="n">
        <v>0</v>
      </c>
      <c r="V827" s="493" t="n">
        <v>0</v>
      </c>
      <c r="W827" s="493" t="n">
        <v>0</v>
      </c>
      <c r="X827" s="493" t="n">
        <v>0</v>
      </c>
      <c r="Y827" s="493" t="n">
        <v>0</v>
      </c>
      <c r="Z827" s="493" t="n">
        <v>0</v>
      </c>
      <c r="AA827" s="493" t="n">
        <v>0</v>
      </c>
      <c r="AB827" s="493" t="n">
        <v>0</v>
      </c>
      <c r="AC827" s="493" t="n">
        <v>0</v>
      </c>
      <c r="AD827" s="493" t="n">
        <v>0</v>
      </c>
      <c r="AE827" s="493" t="n">
        <v>0</v>
      </c>
      <c r="AF827" s="493" t="n">
        <v>0</v>
      </c>
      <c r="AG827" s="493" t="n">
        <v>0</v>
      </c>
      <c r="AH827" s="493" t="n">
        <v>1072.2</v>
      </c>
      <c r="AI827" s="493" t="n">
        <v>0</v>
      </c>
      <c r="AJ827" s="493" t="n">
        <v>0</v>
      </c>
      <c r="AK827" s="493" t="n">
        <v>0</v>
      </c>
      <c r="AL827" s="493" t="n">
        <v>0</v>
      </c>
      <c r="AM827" s="493" t="n">
        <v>0</v>
      </c>
      <c r="AN827" s="493" t="n">
        <v>0</v>
      </c>
      <c r="AO827" s="493" t="n">
        <v>0</v>
      </c>
      <c r="AP827" s="493" t="n">
        <v>0</v>
      </c>
      <c r="AQ827" s="493" t="n">
        <v>0</v>
      </c>
      <c r="AR827" s="493" t="n">
        <v>0</v>
      </c>
      <c r="AS827" s="493" t="n">
        <v>0</v>
      </c>
      <c r="AT827" s="493" t="n">
        <v>0</v>
      </c>
      <c r="AU827" s="493" t="n">
        <v>0</v>
      </c>
      <c r="AV827" s="493" t="n">
        <v>0</v>
      </c>
      <c r="AW827" s="493" t="n">
        <v>0</v>
      </c>
      <c r="AX827" s="493" t="n">
        <v>0</v>
      </c>
      <c r="AY827" s="493" t="n">
        <v>0</v>
      </c>
      <c r="AZ827" s="493" t="n">
        <v>0</v>
      </c>
      <c r="BA827" s="493" t="n">
        <v>0</v>
      </c>
      <c r="BB827" s="493" t="n">
        <v>0</v>
      </c>
      <c r="BC827" s="493" t="n">
        <v>0</v>
      </c>
      <c r="BD827" s="493" t="n">
        <v>0</v>
      </c>
      <c r="BE827" s="493" t="n">
        <v>0</v>
      </c>
      <c r="BF827" s="493" t="n">
        <v>0</v>
      </c>
      <c r="BG827" s="493" t="n">
        <v>0</v>
      </c>
      <c r="BH827" s="493" t="n">
        <v>0</v>
      </c>
      <c r="BI827" s="493" t="n">
        <v>0</v>
      </c>
      <c r="BJ827" s="493" t="n">
        <v>0</v>
      </c>
      <c r="BK827" s="493" t="n">
        <v>0</v>
      </c>
      <c r="BL827" s="493" t="n">
        <v>0</v>
      </c>
      <c r="BM827" s="493" t="n">
        <v>0</v>
      </c>
      <c r="BN827" s="493" t="n">
        <v>240</v>
      </c>
      <c r="BO827" s="493" t="n">
        <v>0</v>
      </c>
      <c r="BP827" s="493" t="n">
        <v>240</v>
      </c>
      <c r="BQ827" s="493" t="n">
        <v>0</v>
      </c>
      <c r="BR827" s="493" t="n">
        <v>0</v>
      </c>
      <c r="BS827" s="493" t="n">
        <v>242.4</v>
      </c>
      <c r="BT827" s="493" t="n">
        <v>0</v>
      </c>
      <c r="BU827" s="493" t="n">
        <v>0</v>
      </c>
      <c r="BV827" s="493" t="n">
        <v>245.4</v>
      </c>
      <c r="BW827" s="493" t="n">
        <v>728.1</v>
      </c>
    </row>
    <row r="828">
      <c r="A828" t="inlineStr">
        <is>
          <t>[C9C] ANGIOTENSIN-II 길항제 (단일)</t>
        </is>
      </c>
      <c r="B828" t="inlineStr">
        <is>
          <t>메디카코리아</t>
        </is>
      </c>
      <c r="C828" t="inlineStr">
        <is>
          <t>올메딜</t>
        </is>
      </c>
      <c r="D828" t="inlineStr">
        <is>
          <t>메디카코리아</t>
        </is>
      </c>
      <c r="E828" t="inlineStr">
        <is>
          <t>olmesartan medoxomil</t>
        </is>
      </c>
      <c r="F828" t="inlineStr">
        <is>
          <t>병원</t>
        </is>
      </c>
      <c r="G828" t="inlineStr">
        <is>
          <t>Generic</t>
        </is>
      </c>
      <c r="H828" s="493" t="n">
        <v>240</v>
      </c>
      <c r="I828" s="493" t="n">
        <v>1200</v>
      </c>
      <c r="J828" s="493" t="n">
        <v>1216</v>
      </c>
      <c r="K828" s="493" t="n">
        <v>960</v>
      </c>
      <c r="L828" s="493" t="n">
        <v>1287.9</v>
      </c>
      <c r="M828" s="493" t="n">
        <v>704</v>
      </c>
      <c r="N828" s="493" t="n">
        <v>2220</v>
      </c>
      <c r="O828" s="493" t="n">
        <v>3328</v>
      </c>
      <c r="P828" s="493" t="n">
        <v>1583.56</v>
      </c>
      <c r="Q828" s="493" t="n">
        <v>3032</v>
      </c>
      <c r="R828" s="493" t="n">
        <v>1415.1</v>
      </c>
      <c r="S828" s="493" t="n">
        <v>2640</v>
      </c>
      <c r="T828" s="493" t="n">
        <v>3044</v>
      </c>
      <c r="U828" s="493" t="n">
        <v>2263.4</v>
      </c>
      <c r="V828" s="493" t="n">
        <v>2418.6</v>
      </c>
      <c r="W828" s="493" t="n">
        <v>5799</v>
      </c>
      <c r="X828" s="493" t="n">
        <v>3000</v>
      </c>
      <c r="Y828" s="493" t="n">
        <v>5040</v>
      </c>
      <c r="Z828" s="493" t="n">
        <v>5520</v>
      </c>
      <c r="AA828" s="493" t="n">
        <v>7161.9</v>
      </c>
      <c r="AB828" s="493" t="n">
        <v>2100.52</v>
      </c>
      <c r="AC828" s="493" t="n">
        <v>6480</v>
      </c>
      <c r="AD828" s="493" t="n">
        <v>3240</v>
      </c>
      <c r="AE828" s="493" t="n">
        <v>6360</v>
      </c>
      <c r="AF828" s="493" t="n">
        <v>3839.7</v>
      </c>
      <c r="AG828" s="493" t="n">
        <v>4089.4</v>
      </c>
      <c r="AH828" s="493" t="n">
        <v>4543.2</v>
      </c>
      <c r="AI828" s="493" t="n">
        <v>4709.6</v>
      </c>
      <c r="AJ828" s="493" t="n">
        <v>4423.7</v>
      </c>
      <c r="AK828" s="493" t="n">
        <v>6816</v>
      </c>
      <c r="AL828" s="493" t="n">
        <v>3460.8</v>
      </c>
      <c r="AM828" s="493" t="n">
        <v>4710.9</v>
      </c>
      <c r="AN828" s="493" t="n">
        <v>5000.06</v>
      </c>
      <c r="AO828" s="493" t="n">
        <v>5536.8</v>
      </c>
      <c r="AP828" s="493" t="n">
        <v>6964.5</v>
      </c>
      <c r="AQ828" s="493" t="n">
        <v>4267.8</v>
      </c>
      <c r="AR828" s="493" t="n">
        <v>4725.7</v>
      </c>
      <c r="AS828" s="493" t="n">
        <v>6788.2</v>
      </c>
      <c r="AT828" s="493" t="n">
        <v>4657</v>
      </c>
      <c r="AU828" s="493" t="n">
        <v>8792.32</v>
      </c>
      <c r="AV828" s="493" t="n">
        <v>7042.82</v>
      </c>
      <c r="AW828" s="493" t="n">
        <v>5324.7</v>
      </c>
      <c r="AX828" s="493" t="n">
        <v>6141.6</v>
      </c>
      <c r="AY828" s="493" t="n">
        <v>6818.72</v>
      </c>
      <c r="AZ828" s="493" t="n">
        <v>3139.7</v>
      </c>
      <c r="BA828" s="493" t="n">
        <v>6070.56</v>
      </c>
      <c r="BB828" s="493" t="n">
        <v>6215.09</v>
      </c>
      <c r="BC828" s="493" t="n">
        <v>2816.6</v>
      </c>
      <c r="BD828" s="493" t="n">
        <v>5335.88</v>
      </c>
      <c r="BE828" s="493" t="n">
        <v>6917.03</v>
      </c>
      <c r="BF828" s="493" t="n">
        <v>5903.65</v>
      </c>
      <c r="BG828" s="493" t="n">
        <v>5213.07</v>
      </c>
      <c r="BH828" s="493" t="n">
        <v>5448.02</v>
      </c>
      <c r="BI828" s="493" t="n">
        <v>7776.29</v>
      </c>
      <c r="BJ828" s="493" t="n">
        <v>6731.04</v>
      </c>
      <c r="BK828" s="493" t="n">
        <v>6956.9</v>
      </c>
      <c r="BL828" s="493" t="n">
        <v>8648.360000000001</v>
      </c>
      <c r="BM828" s="493" t="n">
        <v>6438.12</v>
      </c>
      <c r="BN828" s="493" t="n">
        <v>6216.23</v>
      </c>
      <c r="BO828" s="493" t="n">
        <v>6897.15</v>
      </c>
      <c r="BP828" s="493" t="n">
        <v>4362.66</v>
      </c>
      <c r="BQ828" s="493" t="n">
        <v>2258.4</v>
      </c>
      <c r="BR828" s="493" t="n">
        <v>4864.9</v>
      </c>
      <c r="BS828" s="493" t="n">
        <v>4233.36</v>
      </c>
      <c r="BT828" s="493" t="n">
        <v>3273.75</v>
      </c>
      <c r="BU828" s="493" t="n">
        <v>4614.16</v>
      </c>
      <c r="BV828" s="493" t="n">
        <v>3648.03</v>
      </c>
      <c r="BW828" s="493" t="n">
        <v>3969.82</v>
      </c>
    </row>
    <row r="829">
      <c r="A829" t="inlineStr">
        <is>
          <t>[C9C] ANGIOTENSIN-II 길항제 (단일)</t>
        </is>
      </c>
      <c r="B829" t="inlineStr">
        <is>
          <t>메디카코리아</t>
        </is>
      </c>
      <c r="C829" t="inlineStr">
        <is>
          <t>올메딜</t>
        </is>
      </c>
      <c r="D829" t="inlineStr">
        <is>
          <t>메디카코리아</t>
        </is>
      </c>
      <c r="E829" t="inlineStr">
        <is>
          <t>olmesartan medoxomil</t>
        </is>
      </c>
      <c r="F829" t="inlineStr">
        <is>
          <t>의원</t>
        </is>
      </c>
      <c r="G829" t="inlineStr">
        <is>
          <t>Generic</t>
        </is>
      </c>
      <c r="H829" s="493" t="n">
        <v>39649.9</v>
      </c>
      <c r="I829" s="493" t="n">
        <v>37832.45</v>
      </c>
      <c r="J829" s="493" t="n">
        <v>40636.23</v>
      </c>
      <c r="K829" s="493" t="n">
        <v>42404.83</v>
      </c>
      <c r="L829" s="493" t="n">
        <v>39821.51</v>
      </c>
      <c r="M829" s="493" t="n">
        <v>37961.98</v>
      </c>
      <c r="N829" s="493" t="n">
        <v>43369.46</v>
      </c>
      <c r="O829" s="493" t="n">
        <v>41457.97</v>
      </c>
      <c r="P829" s="493" t="n">
        <v>49286.86</v>
      </c>
      <c r="Q829" s="493" t="n">
        <v>45837.83</v>
      </c>
      <c r="R829" s="493" t="n">
        <v>44432.12</v>
      </c>
      <c r="S829" s="493" t="n">
        <v>66826.61</v>
      </c>
      <c r="T829" s="493" t="n">
        <v>58111.29</v>
      </c>
      <c r="U829" s="493" t="n">
        <v>52902.27</v>
      </c>
      <c r="V829" s="493" t="n">
        <v>68258.52</v>
      </c>
      <c r="W829" s="493" t="n">
        <v>61571.81</v>
      </c>
      <c r="X829" s="493" t="n">
        <v>73061.3</v>
      </c>
      <c r="Y829" s="493" t="n">
        <v>70524.27</v>
      </c>
      <c r="Z829" s="493" t="n">
        <v>78617.23</v>
      </c>
      <c r="AA829" s="493" t="n">
        <v>75425.82000000001</v>
      </c>
      <c r="AB829" s="493" t="n">
        <v>78092.91</v>
      </c>
      <c r="AC829" s="493" t="n">
        <v>73389.84</v>
      </c>
      <c r="AD829" s="493" t="n">
        <v>87268.28</v>
      </c>
      <c r="AE829" s="493" t="n">
        <v>85340.3</v>
      </c>
      <c r="AF829" s="493" t="n">
        <v>83977.66</v>
      </c>
      <c r="AG829" s="493" t="n">
        <v>100020.72</v>
      </c>
      <c r="AH829" s="493" t="n">
        <v>126328.77</v>
      </c>
      <c r="AI829" s="493" t="n">
        <v>128874.9</v>
      </c>
      <c r="AJ829" s="493" t="n">
        <v>133508.59</v>
      </c>
      <c r="AK829" s="493" t="n">
        <v>137559.89</v>
      </c>
      <c r="AL829" s="493" t="n">
        <v>130758.35</v>
      </c>
      <c r="AM829" s="493" t="n">
        <v>128859.47</v>
      </c>
      <c r="AN829" s="493" t="n">
        <v>126482.56</v>
      </c>
      <c r="AO829" s="493" t="n">
        <v>114593.69</v>
      </c>
      <c r="AP829" s="493" t="n">
        <v>105855.52</v>
      </c>
      <c r="AQ829" s="493" t="n">
        <v>104827.27</v>
      </c>
      <c r="AR829" s="493" t="n">
        <v>106613.65</v>
      </c>
      <c r="AS829" s="493" t="n">
        <v>100381.82</v>
      </c>
      <c r="AT829" s="493" t="n">
        <v>79610.38</v>
      </c>
      <c r="AU829" s="493" t="n">
        <v>92053.13</v>
      </c>
      <c r="AV829" s="493" t="n">
        <v>90246.5</v>
      </c>
      <c r="AW829" s="493" t="n">
        <v>92029.72</v>
      </c>
      <c r="AX829" s="493" t="n">
        <v>86464.46000000001</v>
      </c>
      <c r="AY829" s="493" t="n">
        <v>96513.03999999999</v>
      </c>
      <c r="AZ829" s="493" t="n">
        <v>86980.53</v>
      </c>
      <c r="BA829" s="493" t="n">
        <v>76033.44</v>
      </c>
      <c r="BB829" s="493" t="n">
        <v>87243.36</v>
      </c>
      <c r="BC829" s="493" t="n">
        <v>97490.88</v>
      </c>
      <c r="BD829" s="493" t="n">
        <v>88105.69</v>
      </c>
      <c r="BE829" s="493" t="n">
        <v>94517.58</v>
      </c>
      <c r="BF829" s="493" t="n">
        <v>91655.03999999999</v>
      </c>
      <c r="BG829" s="493" t="n">
        <v>96936.77</v>
      </c>
      <c r="BH829" s="493" t="n">
        <v>96554.5</v>
      </c>
      <c r="BI829" s="493" t="n">
        <v>97047.07000000001</v>
      </c>
      <c r="BJ829" s="493" t="n">
        <v>91180.33</v>
      </c>
      <c r="BK829" s="493" t="n">
        <v>96307.27</v>
      </c>
      <c r="BL829" s="493" t="n">
        <v>104456.8</v>
      </c>
      <c r="BM829" s="493" t="n">
        <v>91009.57000000001</v>
      </c>
      <c r="BN829" s="493" t="n">
        <v>86251.03</v>
      </c>
      <c r="BO829" s="493" t="n">
        <v>99040.41</v>
      </c>
      <c r="BP829" s="493" t="n">
        <v>92475.32000000001</v>
      </c>
      <c r="BQ829" s="493" t="n">
        <v>80790.66</v>
      </c>
      <c r="BR829" s="493" t="n">
        <v>99840.05</v>
      </c>
      <c r="BS829" s="493" t="n">
        <v>90835.95</v>
      </c>
      <c r="BT829" s="493" t="n">
        <v>91934.39999999999</v>
      </c>
      <c r="BU829" s="493" t="n">
        <v>97832.85000000001</v>
      </c>
      <c r="BV829" s="493" t="n">
        <v>94946.67999999999</v>
      </c>
      <c r="BW829" s="493" t="n">
        <v>93851.64</v>
      </c>
    </row>
    <row r="830">
      <c r="A830" t="inlineStr">
        <is>
          <t>[C9C] ANGIOTENSIN-II 길항제 (단일)</t>
        </is>
      </c>
      <c r="B830" t="inlineStr">
        <is>
          <t>메디카코리아</t>
        </is>
      </c>
      <c r="C830" t="inlineStr">
        <is>
          <t>올메딜</t>
        </is>
      </c>
      <c r="D830" t="inlineStr">
        <is>
          <t>메디카코리아</t>
        </is>
      </c>
      <c r="E830" t="inlineStr">
        <is>
          <t>olmesartan medoxomil</t>
        </is>
      </c>
      <c r="F830" t="inlineStr">
        <is>
          <t>보건소</t>
        </is>
      </c>
      <c r="G830" t="inlineStr">
        <is>
          <t>Generic</t>
        </is>
      </c>
      <c r="H830" s="493" t="n">
        <v>0</v>
      </c>
      <c r="I830" s="493" t="n">
        <v>0</v>
      </c>
      <c r="J830" s="493" t="n">
        <v>0</v>
      </c>
      <c r="K830" s="493" t="n">
        <v>0</v>
      </c>
      <c r="L830" s="493" t="n">
        <v>0</v>
      </c>
      <c r="M830" s="493" t="n">
        <v>0</v>
      </c>
      <c r="N830" s="493" t="n">
        <v>0</v>
      </c>
      <c r="O830" s="493" t="n">
        <v>0</v>
      </c>
      <c r="P830" s="493" t="n">
        <v>140.4</v>
      </c>
      <c r="Q830" s="493" t="n">
        <v>0</v>
      </c>
      <c r="R830" s="493" t="n">
        <v>0</v>
      </c>
      <c r="S830" s="493" t="n">
        <v>765.6</v>
      </c>
      <c r="T830" s="493" t="n">
        <v>0</v>
      </c>
      <c r="U830" s="493" t="n">
        <v>334.8</v>
      </c>
      <c r="V830" s="493" t="n">
        <v>297.6</v>
      </c>
      <c r="W830" s="493" t="n">
        <v>340.8</v>
      </c>
      <c r="X830" s="493" t="n">
        <v>0</v>
      </c>
      <c r="Y830" s="493" t="n">
        <v>676.8</v>
      </c>
      <c r="Z830" s="493" t="n">
        <v>10834.2</v>
      </c>
      <c r="AA830" s="493" t="n">
        <v>1134</v>
      </c>
      <c r="AB830" s="493" t="n">
        <v>14418</v>
      </c>
      <c r="AC830" s="493" t="n">
        <v>1289.4</v>
      </c>
      <c r="AD830" s="493" t="n">
        <v>0</v>
      </c>
      <c r="AE830" s="493" t="n">
        <v>7303.5</v>
      </c>
      <c r="AF830" s="493" t="n">
        <v>303.6</v>
      </c>
      <c r="AG830" s="493" t="n">
        <v>0</v>
      </c>
      <c r="AH830" s="493" t="n">
        <v>3087.3</v>
      </c>
      <c r="AI830" s="493" t="n">
        <v>1656.5</v>
      </c>
      <c r="AJ830" s="493" t="n">
        <v>1860.6</v>
      </c>
      <c r="AK830" s="493" t="n">
        <v>3061.2</v>
      </c>
      <c r="AL830" s="493" t="n">
        <v>1064</v>
      </c>
      <c r="AM830" s="493" t="n">
        <v>749.9</v>
      </c>
      <c r="AN830" s="493" t="n">
        <v>1158.6</v>
      </c>
      <c r="AO830" s="493" t="n">
        <v>221.7</v>
      </c>
      <c r="AP830" s="493" t="n">
        <v>1034</v>
      </c>
      <c r="AQ830" s="493" t="n">
        <v>140.4</v>
      </c>
      <c r="AR830" s="493" t="n">
        <v>1365.6</v>
      </c>
      <c r="AS830" s="493" t="n">
        <v>705</v>
      </c>
      <c r="AT830" s="493" t="n">
        <v>450</v>
      </c>
      <c r="AU830" s="493" t="n">
        <v>809.1</v>
      </c>
      <c r="AV830" s="493" t="n">
        <v>1169.5</v>
      </c>
      <c r="AW830" s="493" t="n">
        <v>625.5</v>
      </c>
      <c r="AX830" s="493" t="n">
        <v>434.4</v>
      </c>
      <c r="AY830" s="493" t="n">
        <v>0</v>
      </c>
      <c r="AZ830" s="493" t="n">
        <v>2065.2</v>
      </c>
      <c r="BA830" s="493" t="n">
        <v>0</v>
      </c>
      <c r="BB830" s="493" t="n">
        <v>531</v>
      </c>
      <c r="BC830" s="493" t="n">
        <v>972.9</v>
      </c>
      <c r="BD830" s="493" t="n">
        <v>1040.4</v>
      </c>
      <c r="BE830" s="493" t="n">
        <v>0</v>
      </c>
      <c r="BF830" s="493" t="n">
        <v>649.8</v>
      </c>
      <c r="BG830" s="493" t="n">
        <v>0</v>
      </c>
      <c r="BH830" s="493" t="n">
        <v>781.2</v>
      </c>
      <c r="BI830" s="493" t="n">
        <v>582.3</v>
      </c>
      <c r="BJ830" s="493" t="n">
        <v>526.8</v>
      </c>
      <c r="BK830" s="493" t="n">
        <v>423.9</v>
      </c>
      <c r="BL830" s="493" t="n">
        <v>947.1</v>
      </c>
      <c r="BM830" s="493" t="n">
        <v>475.5</v>
      </c>
      <c r="BN830" s="493" t="n">
        <v>315.9</v>
      </c>
      <c r="BO830" s="493" t="n">
        <v>651</v>
      </c>
      <c r="BP830" s="493" t="n">
        <v>664.5</v>
      </c>
      <c r="BQ830" s="493" t="n">
        <v>84.59999999999999</v>
      </c>
      <c r="BR830" s="493" t="n">
        <v>468</v>
      </c>
      <c r="BS830" s="493" t="n">
        <v>719.7</v>
      </c>
      <c r="BT830" s="493" t="n">
        <v>304.5</v>
      </c>
      <c r="BU830" s="493" t="n">
        <v>0</v>
      </c>
      <c r="BV830" s="493" t="n">
        <v>637.2</v>
      </c>
      <c r="BW830" s="493" t="n">
        <v>675</v>
      </c>
    </row>
    <row r="831">
      <c r="A831" t="inlineStr">
        <is>
          <t>[C9C] ANGIOTENSIN-II 길항제 (단일)</t>
        </is>
      </c>
      <c r="B831" t="inlineStr">
        <is>
          <t>메디카코리아</t>
        </is>
      </c>
      <c r="C831" t="inlineStr">
        <is>
          <t>칸데살탄</t>
        </is>
      </c>
      <c r="D831" t="inlineStr">
        <is>
          <t>메디카코리아</t>
        </is>
      </c>
      <c r="E831" t="inlineStr">
        <is>
          <t>candesartan cilexetil</t>
        </is>
      </c>
      <c r="F831" t="inlineStr">
        <is>
          <t>종합병원</t>
        </is>
      </c>
      <c r="G831" t="inlineStr">
        <is>
          <t>Generic</t>
        </is>
      </c>
      <c r="H831" s="493" t="n">
        <v>0</v>
      </c>
      <c r="I831" s="493" t="n">
        <v>0</v>
      </c>
      <c r="J831" s="493" t="n">
        <v>0</v>
      </c>
      <c r="K831" s="493" t="n">
        <v>0</v>
      </c>
      <c r="L831" s="493" t="n">
        <v>0</v>
      </c>
      <c r="M831" s="493" t="n">
        <v>0</v>
      </c>
      <c r="N831" s="493" t="n">
        <v>0</v>
      </c>
      <c r="O831" s="493" t="n">
        <v>0</v>
      </c>
      <c r="P831" s="493" t="n">
        <v>0</v>
      </c>
      <c r="Q831" s="493" t="n">
        <v>0</v>
      </c>
      <c r="R831" s="493" t="n">
        <v>0</v>
      </c>
      <c r="S831" s="493" t="n">
        <v>0</v>
      </c>
      <c r="T831" s="493" t="n">
        <v>0</v>
      </c>
      <c r="U831" s="493" t="n">
        <v>0</v>
      </c>
      <c r="V831" s="493" t="n">
        <v>0</v>
      </c>
      <c r="W831" s="493" t="n">
        <v>0</v>
      </c>
      <c r="X831" s="493" t="n">
        <v>0</v>
      </c>
      <c r="Y831" s="493" t="n">
        <v>0</v>
      </c>
      <c r="Z831" s="493" t="n">
        <v>0</v>
      </c>
      <c r="AA831" s="493" t="n">
        <v>0</v>
      </c>
      <c r="AB831" s="493" t="n">
        <v>0</v>
      </c>
      <c r="AC831" s="493" t="n">
        <v>0</v>
      </c>
      <c r="AD831" s="493" t="n">
        <v>0</v>
      </c>
      <c r="AE831" s="493" t="n">
        <v>0</v>
      </c>
      <c r="AF831" s="493" t="n">
        <v>0</v>
      </c>
      <c r="AG831" s="493" t="n">
        <v>0</v>
      </c>
      <c r="AH831" s="493" t="n">
        <v>0</v>
      </c>
      <c r="AI831" s="493" t="n">
        <v>0</v>
      </c>
      <c r="AJ831" s="493" t="n">
        <v>0</v>
      </c>
      <c r="AK831" s="493" t="n">
        <v>0</v>
      </c>
      <c r="AL831" s="493" t="n">
        <v>0</v>
      </c>
      <c r="AM831" s="493" t="n">
        <v>0</v>
      </c>
      <c r="AN831" s="493" t="n">
        <v>0</v>
      </c>
      <c r="AO831" s="493" t="n">
        <v>0</v>
      </c>
      <c r="AP831" s="493" t="n">
        <v>0</v>
      </c>
      <c r="AQ831" s="493" t="n">
        <v>0</v>
      </c>
      <c r="AR831" s="493" t="n">
        <v>0</v>
      </c>
      <c r="AS831" s="493" t="n">
        <v>0</v>
      </c>
      <c r="AT831" s="493" t="n">
        <v>0</v>
      </c>
      <c r="AU831" s="493" t="n">
        <v>0</v>
      </c>
      <c r="AV831" s="493" t="n">
        <v>0</v>
      </c>
      <c r="AW831" s="493" t="n">
        <v>0</v>
      </c>
      <c r="AX831" s="493" t="n">
        <v>0</v>
      </c>
      <c r="AY831" s="493" t="n">
        <v>0</v>
      </c>
      <c r="AZ831" s="493" t="n">
        <v>0</v>
      </c>
      <c r="BA831" s="493" t="n">
        <v>0</v>
      </c>
      <c r="BB831" s="493" t="n">
        <v>0</v>
      </c>
      <c r="BC831" s="493" t="n">
        <v>454.3</v>
      </c>
      <c r="BD831" s="493" t="n">
        <v>0</v>
      </c>
      <c r="BE831" s="493" t="n">
        <v>0</v>
      </c>
      <c r="BF831" s="493" t="n">
        <v>0</v>
      </c>
      <c r="BG831" s="493" t="n">
        <v>0</v>
      </c>
      <c r="BH831" s="493" t="n">
        <v>0</v>
      </c>
      <c r="BI831" s="493" t="n">
        <v>0</v>
      </c>
      <c r="BJ831" s="493" t="n">
        <v>0</v>
      </c>
      <c r="BK831" s="493" t="n">
        <v>0</v>
      </c>
      <c r="BL831" s="493" t="n">
        <v>0</v>
      </c>
      <c r="BM831" s="493" t="n">
        <v>0</v>
      </c>
      <c r="BN831" s="493" t="n">
        <v>0</v>
      </c>
      <c r="BO831" s="493" t="n">
        <v>0</v>
      </c>
      <c r="BP831" s="493" t="n">
        <v>0</v>
      </c>
      <c r="BQ831" s="493" t="n">
        <v>0</v>
      </c>
      <c r="BR831" s="493" t="n">
        <v>0</v>
      </c>
      <c r="BS831" s="493" t="n">
        <v>0</v>
      </c>
      <c r="BT831" s="493" t="n">
        <v>0</v>
      </c>
      <c r="BU831" s="493" t="n">
        <v>0</v>
      </c>
      <c r="BV831" s="493" t="n">
        <v>0</v>
      </c>
      <c r="BW831" s="493" t="n">
        <v>0</v>
      </c>
    </row>
    <row r="832">
      <c r="A832" t="inlineStr">
        <is>
          <t>[C9C] ANGIOTENSIN-II 길항제 (단일)</t>
        </is>
      </c>
      <c r="B832" t="inlineStr">
        <is>
          <t>메디카코리아</t>
        </is>
      </c>
      <c r="C832" t="inlineStr">
        <is>
          <t>칸데살탄</t>
        </is>
      </c>
      <c r="D832" t="inlineStr">
        <is>
          <t>메디카코리아</t>
        </is>
      </c>
      <c r="E832" t="inlineStr">
        <is>
          <t>candesartan cilexetil</t>
        </is>
      </c>
      <c r="F832" t="inlineStr">
        <is>
          <t>병원</t>
        </is>
      </c>
      <c r="G832" t="inlineStr">
        <is>
          <t>Generic</t>
        </is>
      </c>
      <c r="H832" s="493" t="n">
        <v>0</v>
      </c>
      <c r="I832" s="493" t="n">
        <v>0</v>
      </c>
      <c r="J832" s="493" t="n">
        <v>0</v>
      </c>
      <c r="K832" s="493" t="n">
        <v>0</v>
      </c>
      <c r="L832" s="493" t="n">
        <v>0</v>
      </c>
      <c r="M832" s="493" t="n">
        <v>0</v>
      </c>
      <c r="N832" s="493" t="n">
        <v>0</v>
      </c>
      <c r="O832" s="493" t="n">
        <v>0</v>
      </c>
      <c r="P832" s="493" t="n">
        <v>0</v>
      </c>
      <c r="Q832" s="493" t="n">
        <v>0</v>
      </c>
      <c r="R832" s="493" t="n">
        <v>0</v>
      </c>
      <c r="S832" s="493" t="n">
        <v>0</v>
      </c>
      <c r="T832" s="493" t="n">
        <v>0</v>
      </c>
      <c r="U832" s="493" t="n">
        <v>0</v>
      </c>
      <c r="V832" s="493" t="n">
        <v>105.4</v>
      </c>
      <c r="W832" s="493" t="n">
        <v>38.08</v>
      </c>
      <c r="X832" s="493" t="n">
        <v>176.48</v>
      </c>
      <c r="Y832" s="493" t="n">
        <v>42.9</v>
      </c>
      <c r="Z832" s="493" t="n">
        <v>68.89</v>
      </c>
      <c r="AA832" s="493" t="n">
        <v>105.06</v>
      </c>
      <c r="AB832" s="493" t="n">
        <v>0</v>
      </c>
      <c r="AC832" s="493" t="n">
        <v>0</v>
      </c>
      <c r="AD832" s="493" t="n">
        <v>0</v>
      </c>
      <c r="AE832" s="493" t="n">
        <v>0</v>
      </c>
      <c r="AF832" s="493" t="n">
        <v>112</v>
      </c>
      <c r="AG832" s="493" t="n">
        <v>112</v>
      </c>
      <c r="AH832" s="493" t="n">
        <v>0</v>
      </c>
      <c r="AI832" s="493" t="n">
        <v>0</v>
      </c>
      <c r="AJ832" s="493" t="n">
        <v>86.09999999999999</v>
      </c>
      <c r="AK832" s="493" t="n">
        <v>0</v>
      </c>
      <c r="AL832" s="493" t="n">
        <v>0</v>
      </c>
      <c r="AM832" s="493" t="n">
        <v>0</v>
      </c>
      <c r="AN832" s="493" t="n">
        <v>0</v>
      </c>
      <c r="AO832" s="493" t="n">
        <v>0</v>
      </c>
      <c r="AP832" s="493" t="n">
        <v>224</v>
      </c>
      <c r="AQ832" s="493" t="n">
        <v>224</v>
      </c>
      <c r="AR832" s="493" t="n">
        <v>224</v>
      </c>
      <c r="AS832" s="493" t="n">
        <v>224</v>
      </c>
      <c r="AT832" s="493" t="n">
        <v>1529.4</v>
      </c>
      <c r="AU832" s="493" t="n">
        <v>339.82</v>
      </c>
      <c r="AV832" s="493" t="n">
        <v>2342.66</v>
      </c>
      <c r="AW832" s="493" t="n">
        <v>2587.18</v>
      </c>
      <c r="AX832" s="493" t="n">
        <v>1121</v>
      </c>
      <c r="AY832" s="493" t="n">
        <v>1636.08</v>
      </c>
      <c r="AZ832" s="493" t="n">
        <v>3212.64</v>
      </c>
      <c r="BA832" s="493" t="n">
        <v>1459.92</v>
      </c>
      <c r="BB832" s="493" t="n">
        <v>703.34</v>
      </c>
      <c r="BC832" s="493" t="n">
        <v>1214.6</v>
      </c>
      <c r="BD832" s="493" t="n">
        <v>1196.4</v>
      </c>
      <c r="BE832" s="493" t="n">
        <v>236.16</v>
      </c>
      <c r="BF832" s="493" t="n">
        <v>1059.96</v>
      </c>
      <c r="BG832" s="493" t="n">
        <v>254.03</v>
      </c>
      <c r="BH832" s="493" t="n">
        <v>1901.92</v>
      </c>
      <c r="BI832" s="493" t="n">
        <v>584.88</v>
      </c>
      <c r="BJ832" s="493" t="n">
        <v>1323.3</v>
      </c>
      <c r="BK832" s="493" t="n">
        <v>259.07</v>
      </c>
      <c r="BL832" s="493" t="n">
        <v>495.28</v>
      </c>
      <c r="BM832" s="493" t="n">
        <v>1459.29</v>
      </c>
      <c r="BN832" s="493" t="n">
        <v>1557.98</v>
      </c>
      <c r="BO832" s="493" t="n">
        <v>1313.04</v>
      </c>
      <c r="BP832" s="493" t="n">
        <v>945.16</v>
      </c>
      <c r="BQ832" s="493" t="n">
        <v>561.96</v>
      </c>
      <c r="BR832" s="493" t="n">
        <v>1179.46</v>
      </c>
      <c r="BS832" s="493" t="n">
        <v>931.3200000000001</v>
      </c>
      <c r="BT832" s="493" t="n">
        <v>780.3200000000001</v>
      </c>
      <c r="BU832" s="493" t="n">
        <v>589.9</v>
      </c>
      <c r="BV832" s="493" t="n">
        <v>1757.78</v>
      </c>
      <c r="BW832" s="493" t="n">
        <v>394.38</v>
      </c>
    </row>
    <row r="833">
      <c r="A833" t="inlineStr">
        <is>
          <t>[C9C] ANGIOTENSIN-II 길항제 (단일)</t>
        </is>
      </c>
      <c r="B833" t="inlineStr">
        <is>
          <t>메디카코리아</t>
        </is>
      </c>
      <c r="C833" t="inlineStr">
        <is>
          <t>칸데살탄</t>
        </is>
      </c>
      <c r="D833" t="inlineStr">
        <is>
          <t>메디카코리아</t>
        </is>
      </c>
      <c r="E833" t="inlineStr">
        <is>
          <t>candesartan cilexetil</t>
        </is>
      </c>
      <c r="F833" t="inlineStr">
        <is>
          <t>의원</t>
        </is>
      </c>
      <c r="G833" t="inlineStr">
        <is>
          <t>Generic</t>
        </is>
      </c>
      <c r="H833" s="493" t="n">
        <v>0</v>
      </c>
      <c r="I833" s="493" t="n">
        <v>0</v>
      </c>
      <c r="J833" s="493" t="n">
        <v>0</v>
      </c>
      <c r="K833" s="493" t="n">
        <v>0</v>
      </c>
      <c r="L833" s="493" t="n">
        <v>0</v>
      </c>
      <c r="M833" s="493" t="n">
        <v>0</v>
      </c>
      <c r="N833" s="493" t="n">
        <v>0</v>
      </c>
      <c r="O833" s="493" t="n">
        <v>0</v>
      </c>
      <c r="P833" s="493" t="n">
        <v>0</v>
      </c>
      <c r="Q833" s="493" t="n">
        <v>0</v>
      </c>
      <c r="R833" s="493" t="n">
        <v>0</v>
      </c>
      <c r="S833" s="493" t="n">
        <v>0</v>
      </c>
      <c r="T833" s="493" t="n">
        <v>0</v>
      </c>
      <c r="U833" s="493" t="n">
        <v>1374.84</v>
      </c>
      <c r="V833" s="493" t="n">
        <v>2288.09</v>
      </c>
      <c r="W833" s="493" t="n">
        <v>2219.7</v>
      </c>
      <c r="X833" s="493" t="n">
        <v>2158.2</v>
      </c>
      <c r="Y833" s="493" t="n">
        <v>2422.68</v>
      </c>
      <c r="Z833" s="493" t="n">
        <v>2761.82</v>
      </c>
      <c r="AA833" s="493" t="n">
        <v>3474.71</v>
      </c>
      <c r="AB833" s="493" t="n">
        <v>5225.66</v>
      </c>
      <c r="AC833" s="493" t="n">
        <v>5315.98</v>
      </c>
      <c r="AD833" s="493" t="n">
        <v>8305.200000000001</v>
      </c>
      <c r="AE833" s="493" t="n">
        <v>8173.08</v>
      </c>
      <c r="AF833" s="493" t="n">
        <v>6675.19</v>
      </c>
      <c r="AG833" s="493" t="n">
        <v>8224.440000000001</v>
      </c>
      <c r="AH833" s="493" t="n">
        <v>7889.22</v>
      </c>
      <c r="AI833" s="493" t="n">
        <v>6415.52</v>
      </c>
      <c r="AJ833" s="493" t="n">
        <v>11628.26</v>
      </c>
      <c r="AK833" s="493" t="n">
        <v>10104.48</v>
      </c>
      <c r="AL833" s="493" t="n">
        <v>12297.66</v>
      </c>
      <c r="AM833" s="493" t="n">
        <v>13107.65</v>
      </c>
      <c r="AN833" s="493" t="n">
        <v>19385.59</v>
      </c>
      <c r="AO833" s="493" t="n">
        <v>23576.2</v>
      </c>
      <c r="AP833" s="493" t="n">
        <v>22461.09</v>
      </c>
      <c r="AQ833" s="493" t="n">
        <v>23008.49</v>
      </c>
      <c r="AR833" s="493" t="n">
        <v>20680.97</v>
      </c>
      <c r="AS833" s="493" t="n">
        <v>17571.53</v>
      </c>
      <c r="AT833" s="493" t="n">
        <v>18059.62</v>
      </c>
      <c r="AU833" s="493" t="n">
        <v>20425.62</v>
      </c>
      <c r="AV833" s="493" t="n">
        <v>20033.86</v>
      </c>
      <c r="AW833" s="493" t="n">
        <v>21803.26</v>
      </c>
      <c r="AX833" s="493" t="n">
        <v>28104.89</v>
      </c>
      <c r="AY833" s="493" t="n">
        <v>20703.73</v>
      </c>
      <c r="AZ833" s="493" t="n">
        <v>24422.96</v>
      </c>
      <c r="BA833" s="493" t="n">
        <v>19303.05</v>
      </c>
      <c r="BB833" s="493" t="n">
        <v>28293.18</v>
      </c>
      <c r="BC833" s="493" t="n">
        <v>23820.6</v>
      </c>
      <c r="BD833" s="493" t="n">
        <v>24466.83</v>
      </c>
      <c r="BE833" s="493" t="n">
        <v>31310.66</v>
      </c>
      <c r="BF833" s="493" t="n">
        <v>32956.17</v>
      </c>
      <c r="BG833" s="493" t="n">
        <v>36090.12</v>
      </c>
      <c r="BH833" s="493" t="n">
        <v>33302.53</v>
      </c>
      <c r="BI833" s="493" t="n">
        <v>36923.6</v>
      </c>
      <c r="BJ833" s="493" t="n">
        <v>35602.01</v>
      </c>
      <c r="BK833" s="493" t="n">
        <v>34030.53</v>
      </c>
      <c r="BL833" s="493" t="n">
        <v>41723.82</v>
      </c>
      <c r="BM833" s="493" t="n">
        <v>41903.48</v>
      </c>
      <c r="BN833" s="493" t="n">
        <v>38214.75</v>
      </c>
      <c r="BO833" s="493" t="n">
        <v>50136.2</v>
      </c>
      <c r="BP833" s="493" t="n">
        <v>40196.92</v>
      </c>
      <c r="BQ833" s="493" t="n">
        <v>42357.53</v>
      </c>
      <c r="BR833" s="493" t="n">
        <v>44179.47</v>
      </c>
      <c r="BS833" s="493" t="n">
        <v>45269.48</v>
      </c>
      <c r="BT833" s="493" t="n">
        <v>43584.08</v>
      </c>
      <c r="BU833" s="493" t="n">
        <v>46837.74</v>
      </c>
      <c r="BV833" s="493" t="n">
        <v>54769.37</v>
      </c>
      <c r="BW833" s="493" t="n">
        <v>51058.2</v>
      </c>
    </row>
    <row r="834">
      <c r="A834" t="inlineStr">
        <is>
          <t>[C9C] ANGIOTENSIN-II 길항제 (단일)</t>
        </is>
      </c>
      <c r="B834" t="inlineStr">
        <is>
          <t>메디카코리아</t>
        </is>
      </c>
      <c r="C834" t="inlineStr">
        <is>
          <t>칸데살탄</t>
        </is>
      </c>
      <c r="D834" t="inlineStr">
        <is>
          <t>메디카코리아</t>
        </is>
      </c>
      <c r="E834" t="inlineStr">
        <is>
          <t>candesartan cilexetil</t>
        </is>
      </c>
      <c r="F834" t="inlineStr">
        <is>
          <t>보건소</t>
        </is>
      </c>
      <c r="G834" t="inlineStr">
        <is>
          <t>Generic</t>
        </is>
      </c>
      <c r="H834" s="493" t="n">
        <v>0</v>
      </c>
      <c r="I834" s="493" t="n">
        <v>0</v>
      </c>
      <c r="J834" s="493" t="n">
        <v>0</v>
      </c>
      <c r="K834" s="493" t="n">
        <v>0</v>
      </c>
      <c r="L834" s="493" t="n">
        <v>0</v>
      </c>
      <c r="M834" s="493" t="n">
        <v>0</v>
      </c>
      <c r="N834" s="493" t="n">
        <v>0</v>
      </c>
      <c r="O834" s="493" t="n">
        <v>0</v>
      </c>
      <c r="P834" s="493" t="n">
        <v>0</v>
      </c>
      <c r="Q834" s="493" t="n">
        <v>0</v>
      </c>
      <c r="R834" s="493" t="n">
        <v>0</v>
      </c>
      <c r="S834" s="493" t="n">
        <v>0</v>
      </c>
      <c r="T834" s="493" t="n">
        <v>0</v>
      </c>
      <c r="U834" s="493" t="n">
        <v>0</v>
      </c>
      <c r="V834" s="493" t="n">
        <v>0</v>
      </c>
      <c r="W834" s="493" t="n">
        <v>0</v>
      </c>
      <c r="X834" s="493" t="n">
        <v>0</v>
      </c>
      <c r="Y834" s="493" t="n">
        <v>0</v>
      </c>
      <c r="Z834" s="493" t="n">
        <v>0</v>
      </c>
      <c r="AA834" s="493" t="n">
        <v>0</v>
      </c>
      <c r="AB834" s="493" t="n">
        <v>0</v>
      </c>
      <c r="AC834" s="493" t="n">
        <v>0</v>
      </c>
      <c r="AD834" s="493" t="n">
        <v>0</v>
      </c>
      <c r="AE834" s="493" t="n">
        <v>0</v>
      </c>
      <c r="AF834" s="493" t="n">
        <v>0</v>
      </c>
      <c r="AG834" s="493" t="n">
        <v>0</v>
      </c>
      <c r="AH834" s="493" t="n">
        <v>936</v>
      </c>
      <c r="AI834" s="493" t="n">
        <v>0</v>
      </c>
      <c r="AJ834" s="493" t="n">
        <v>0</v>
      </c>
      <c r="AK834" s="493" t="n">
        <v>62.4</v>
      </c>
      <c r="AL834" s="493" t="n">
        <v>0</v>
      </c>
      <c r="AM834" s="493" t="n">
        <v>79.2</v>
      </c>
      <c r="AN834" s="493" t="n">
        <v>0</v>
      </c>
      <c r="AO834" s="493" t="n">
        <v>0</v>
      </c>
      <c r="AP834" s="493" t="n">
        <v>117.9</v>
      </c>
      <c r="AQ834" s="493" t="n">
        <v>421.2</v>
      </c>
      <c r="AR834" s="493" t="n">
        <v>0</v>
      </c>
      <c r="AS834" s="493" t="n">
        <v>391.2</v>
      </c>
      <c r="AT834" s="493" t="n">
        <v>77.40000000000001</v>
      </c>
      <c r="AU834" s="493" t="n">
        <v>367.8</v>
      </c>
      <c r="AV834" s="493" t="n">
        <v>0</v>
      </c>
      <c r="AW834" s="493" t="n">
        <v>0</v>
      </c>
      <c r="AX834" s="493" t="n">
        <v>0</v>
      </c>
      <c r="AY834" s="493" t="n">
        <v>413.4</v>
      </c>
      <c r="AZ834" s="493" t="n">
        <v>328.5</v>
      </c>
      <c r="BA834" s="493" t="n">
        <v>425.4</v>
      </c>
      <c r="BB834" s="493" t="n">
        <v>0</v>
      </c>
      <c r="BC834" s="493" t="n">
        <v>1097.1</v>
      </c>
      <c r="BD834" s="493" t="n">
        <v>0</v>
      </c>
      <c r="BE834" s="493" t="n">
        <v>0</v>
      </c>
      <c r="BF834" s="493" t="n">
        <v>963</v>
      </c>
      <c r="BG834" s="493" t="n">
        <v>0</v>
      </c>
      <c r="BH834" s="493" t="n">
        <v>792</v>
      </c>
      <c r="BI834" s="493" t="n">
        <v>376.2</v>
      </c>
      <c r="BJ834" s="493" t="n">
        <v>0</v>
      </c>
      <c r="BK834" s="493" t="n">
        <v>570.6</v>
      </c>
      <c r="BL834" s="493" t="n">
        <v>0</v>
      </c>
      <c r="BM834" s="493" t="n">
        <v>412.8</v>
      </c>
      <c r="BN834" s="493" t="n">
        <v>477.9</v>
      </c>
      <c r="BO834" s="493" t="n">
        <v>0</v>
      </c>
      <c r="BP834" s="493" t="n">
        <v>0</v>
      </c>
      <c r="BQ834" s="493" t="n">
        <v>766.8</v>
      </c>
      <c r="BR834" s="493" t="n">
        <v>0</v>
      </c>
      <c r="BS834" s="493" t="n">
        <v>0</v>
      </c>
      <c r="BT834" s="493" t="n">
        <v>389.7</v>
      </c>
      <c r="BU834" s="493" t="n">
        <v>474</v>
      </c>
      <c r="BV834" s="493" t="n">
        <v>0</v>
      </c>
      <c r="BW834" s="493" t="n">
        <v>0</v>
      </c>
    </row>
    <row r="835">
      <c r="A835" t="inlineStr">
        <is>
          <t>[C9C] ANGIOTENSIN-II 길항제 (단일)</t>
        </is>
      </c>
      <c r="B835" t="inlineStr">
        <is>
          <t>메디카코리아</t>
        </is>
      </c>
      <c r="C835" t="inlineStr">
        <is>
          <t>텔미살탄</t>
        </is>
      </c>
      <c r="D835" t="inlineStr">
        <is>
          <t>메디카코리아</t>
        </is>
      </c>
      <c r="E835" t="inlineStr">
        <is>
          <t>telmisartan</t>
        </is>
      </c>
      <c r="F835" t="inlineStr">
        <is>
          <t>상급종합병원</t>
        </is>
      </c>
      <c r="G835" t="inlineStr">
        <is>
          <t>Generic</t>
        </is>
      </c>
      <c r="H835" s="493" t="n">
        <v>0</v>
      </c>
      <c r="I835" s="493" t="n">
        <v>0</v>
      </c>
      <c r="J835" s="493" t="n">
        <v>0</v>
      </c>
      <c r="K835" s="493" t="n">
        <v>0</v>
      </c>
      <c r="L835" s="493" t="n">
        <v>0</v>
      </c>
      <c r="M835" s="493" t="n">
        <v>0</v>
      </c>
      <c r="N835" s="493" t="n">
        <v>0</v>
      </c>
      <c r="O835" s="493" t="n">
        <v>0</v>
      </c>
      <c r="P835" s="493" t="n">
        <v>0</v>
      </c>
      <c r="Q835" s="493" t="n">
        <v>0</v>
      </c>
      <c r="R835" s="493" t="n">
        <v>0</v>
      </c>
      <c r="S835" s="493" t="n">
        <v>0</v>
      </c>
      <c r="T835" s="493" t="n">
        <v>0</v>
      </c>
      <c r="U835" s="493" t="n">
        <v>0</v>
      </c>
      <c r="V835" s="493" t="n">
        <v>0</v>
      </c>
      <c r="W835" s="493" t="n">
        <v>0</v>
      </c>
      <c r="X835" s="493" t="n">
        <v>0</v>
      </c>
      <c r="Y835" s="493" t="n">
        <v>0</v>
      </c>
      <c r="Z835" s="493" t="n">
        <v>0</v>
      </c>
      <c r="AA835" s="493" t="n">
        <v>494.4</v>
      </c>
      <c r="AB835" s="493" t="n">
        <v>0</v>
      </c>
      <c r="AC835" s="493" t="n">
        <v>0</v>
      </c>
      <c r="AD835" s="493" t="n">
        <v>0</v>
      </c>
      <c r="AE835" s="493" t="n">
        <v>0</v>
      </c>
      <c r="AF835" s="493" t="n">
        <v>0</v>
      </c>
      <c r="AG835" s="493" t="n">
        <v>0</v>
      </c>
      <c r="AH835" s="493" t="n">
        <v>0</v>
      </c>
      <c r="AI835" s="493" t="n">
        <v>0</v>
      </c>
      <c r="AJ835" s="493" t="n">
        <v>0</v>
      </c>
      <c r="AK835" s="493" t="n">
        <v>0</v>
      </c>
      <c r="AL835" s="493" t="n">
        <v>0</v>
      </c>
      <c r="AM835" s="493" t="n">
        <v>0</v>
      </c>
      <c r="AN835" s="493" t="n">
        <v>0</v>
      </c>
      <c r="AO835" s="493" t="n">
        <v>0</v>
      </c>
      <c r="AP835" s="493" t="n">
        <v>0</v>
      </c>
      <c r="AQ835" s="493" t="n">
        <v>0</v>
      </c>
      <c r="AR835" s="493" t="n">
        <v>0</v>
      </c>
      <c r="AS835" s="493" t="n">
        <v>0</v>
      </c>
      <c r="AT835" s="493" t="n">
        <v>0</v>
      </c>
      <c r="AU835" s="493" t="n">
        <v>0</v>
      </c>
      <c r="AV835" s="493" t="n">
        <v>0</v>
      </c>
      <c r="AW835" s="493" t="n">
        <v>0</v>
      </c>
      <c r="AX835" s="493" t="n">
        <v>0</v>
      </c>
      <c r="AY835" s="493" t="n">
        <v>0</v>
      </c>
      <c r="AZ835" s="493" t="n">
        <v>0</v>
      </c>
      <c r="BA835" s="493" t="n">
        <v>0</v>
      </c>
      <c r="BB835" s="493" t="n">
        <v>0</v>
      </c>
      <c r="BC835" s="493" t="n">
        <v>0</v>
      </c>
      <c r="BD835" s="493" t="n">
        <v>0</v>
      </c>
      <c r="BE835" s="493" t="n">
        <v>0</v>
      </c>
      <c r="BF835" s="493" t="n">
        <v>0</v>
      </c>
      <c r="BG835" s="493" t="n">
        <v>0</v>
      </c>
      <c r="BH835" s="493" t="n">
        <v>0</v>
      </c>
      <c r="BI835" s="493" t="n">
        <v>0</v>
      </c>
      <c r="BJ835" s="493" t="n">
        <v>0</v>
      </c>
      <c r="BK835" s="493" t="n">
        <v>0</v>
      </c>
      <c r="BL835" s="493" t="n">
        <v>0</v>
      </c>
      <c r="BM835" s="493" t="n">
        <v>0</v>
      </c>
      <c r="BN835" s="493" t="n">
        <v>0</v>
      </c>
      <c r="BO835" s="493" t="n">
        <v>0</v>
      </c>
      <c r="BP835" s="493" t="n">
        <v>0</v>
      </c>
      <c r="BQ835" s="493" t="n">
        <v>0</v>
      </c>
      <c r="BR835" s="493" t="n">
        <v>391.8</v>
      </c>
      <c r="BS835" s="493" t="n">
        <v>0</v>
      </c>
      <c r="BT835" s="493" t="n">
        <v>0</v>
      </c>
      <c r="BU835" s="493" t="n">
        <v>0</v>
      </c>
      <c r="BV835" s="493" t="n">
        <v>231.9</v>
      </c>
      <c r="BW835" s="493" t="n">
        <v>0</v>
      </c>
    </row>
    <row r="836">
      <c r="A836" t="inlineStr">
        <is>
          <t>[C9C] ANGIOTENSIN-II 길항제 (단일)</t>
        </is>
      </c>
      <c r="B836" t="inlineStr">
        <is>
          <t>메디카코리아</t>
        </is>
      </c>
      <c r="C836" t="inlineStr">
        <is>
          <t>텔미살탄</t>
        </is>
      </c>
      <c r="D836" t="inlineStr">
        <is>
          <t>메디카코리아</t>
        </is>
      </c>
      <c r="E836" t="inlineStr">
        <is>
          <t>telmisartan</t>
        </is>
      </c>
      <c r="F836" t="inlineStr">
        <is>
          <t>종합병원</t>
        </is>
      </c>
      <c r="G836" t="inlineStr">
        <is>
          <t>Generic</t>
        </is>
      </c>
      <c r="H836" s="493" t="n">
        <v>0</v>
      </c>
      <c r="I836" s="493" t="n">
        <v>0</v>
      </c>
      <c r="J836" s="493" t="n">
        <v>0</v>
      </c>
      <c r="K836" s="493" t="n">
        <v>0</v>
      </c>
      <c r="L836" s="493" t="n">
        <v>0</v>
      </c>
      <c r="M836" s="493" t="n">
        <v>0</v>
      </c>
      <c r="N836" s="493" t="n">
        <v>0</v>
      </c>
      <c r="O836" s="493" t="n">
        <v>1439.1</v>
      </c>
      <c r="P836" s="493" t="n">
        <v>0</v>
      </c>
      <c r="Q836" s="493" t="n">
        <v>0</v>
      </c>
      <c r="R836" s="493" t="n">
        <v>0</v>
      </c>
      <c r="S836" s="493" t="n">
        <v>0</v>
      </c>
      <c r="T836" s="493" t="n">
        <v>0</v>
      </c>
      <c r="U836" s="493" t="n">
        <v>0</v>
      </c>
      <c r="V836" s="493" t="n">
        <v>0</v>
      </c>
      <c r="W836" s="493" t="n">
        <v>0</v>
      </c>
      <c r="X836" s="493" t="n">
        <v>0</v>
      </c>
      <c r="Y836" s="493" t="n">
        <v>0</v>
      </c>
      <c r="Z836" s="493" t="n">
        <v>0</v>
      </c>
      <c r="AA836" s="493" t="n">
        <v>0</v>
      </c>
      <c r="AB836" s="493" t="n">
        <v>0</v>
      </c>
      <c r="AC836" s="493" t="n">
        <v>0</v>
      </c>
      <c r="AD836" s="493" t="n">
        <v>0</v>
      </c>
      <c r="AE836" s="493" t="n">
        <v>0</v>
      </c>
      <c r="AF836" s="493" t="n">
        <v>0</v>
      </c>
      <c r="AG836" s="493" t="n">
        <v>0</v>
      </c>
      <c r="AH836" s="493" t="n">
        <v>0</v>
      </c>
      <c r="AI836" s="493" t="n">
        <v>0</v>
      </c>
      <c r="AJ836" s="493" t="n">
        <v>0</v>
      </c>
      <c r="AK836" s="493" t="n">
        <v>0</v>
      </c>
      <c r="AL836" s="493" t="n">
        <v>0</v>
      </c>
      <c r="AM836" s="493" t="n">
        <v>0</v>
      </c>
      <c r="AN836" s="493" t="n">
        <v>0</v>
      </c>
      <c r="AO836" s="493" t="n">
        <v>0</v>
      </c>
      <c r="AP836" s="493" t="n">
        <v>143.4</v>
      </c>
      <c r="AQ836" s="493" t="n">
        <v>0</v>
      </c>
      <c r="AR836" s="493" t="n">
        <v>0</v>
      </c>
      <c r="AS836" s="493" t="n">
        <v>0</v>
      </c>
      <c r="AT836" s="493" t="n">
        <v>0</v>
      </c>
      <c r="AU836" s="493" t="n">
        <v>250.56</v>
      </c>
      <c r="AV836" s="493" t="n">
        <v>0</v>
      </c>
      <c r="AW836" s="493" t="n">
        <v>0</v>
      </c>
      <c r="AX836" s="493" t="n">
        <v>0</v>
      </c>
      <c r="AY836" s="493" t="n">
        <v>0</v>
      </c>
      <c r="AZ836" s="493" t="n">
        <v>358.2</v>
      </c>
      <c r="BA836" s="493" t="n">
        <v>0</v>
      </c>
      <c r="BB836" s="493" t="n">
        <v>0</v>
      </c>
      <c r="BC836" s="493" t="n">
        <v>0</v>
      </c>
      <c r="BD836" s="493" t="n">
        <v>0</v>
      </c>
      <c r="BE836" s="493" t="n">
        <v>0</v>
      </c>
      <c r="BF836" s="493" t="n">
        <v>0</v>
      </c>
      <c r="BG836" s="493" t="n">
        <v>0</v>
      </c>
      <c r="BH836" s="493" t="n">
        <v>0</v>
      </c>
      <c r="BI836" s="493" t="n">
        <v>0</v>
      </c>
      <c r="BJ836" s="493" t="n">
        <v>0</v>
      </c>
      <c r="BK836" s="493" t="n">
        <v>0</v>
      </c>
      <c r="BL836" s="493" t="n">
        <v>0</v>
      </c>
      <c r="BM836" s="493" t="n">
        <v>0</v>
      </c>
      <c r="BN836" s="493" t="n">
        <v>0</v>
      </c>
      <c r="BO836" s="493" t="n">
        <v>0</v>
      </c>
      <c r="BP836" s="493" t="n">
        <v>0</v>
      </c>
      <c r="BQ836" s="493" t="n">
        <v>0</v>
      </c>
      <c r="BR836" s="493" t="n">
        <v>0</v>
      </c>
      <c r="BS836" s="493" t="n">
        <v>0</v>
      </c>
      <c r="BT836" s="493" t="n">
        <v>0</v>
      </c>
      <c r="BU836" s="493" t="n">
        <v>0</v>
      </c>
      <c r="BV836" s="493" t="n">
        <v>775.55</v>
      </c>
      <c r="BW836" s="493" t="n">
        <v>0</v>
      </c>
    </row>
    <row r="837">
      <c r="A837" t="inlineStr">
        <is>
          <t>[C9C] ANGIOTENSIN-II 길항제 (단일)</t>
        </is>
      </c>
      <c r="B837" t="inlineStr">
        <is>
          <t>메디카코리아</t>
        </is>
      </c>
      <c r="C837" t="inlineStr">
        <is>
          <t>텔미살탄</t>
        </is>
      </c>
      <c r="D837" t="inlineStr">
        <is>
          <t>메디카코리아</t>
        </is>
      </c>
      <c r="E837" t="inlineStr">
        <is>
          <t>telmisartan</t>
        </is>
      </c>
      <c r="F837" t="inlineStr">
        <is>
          <t>병원</t>
        </is>
      </c>
      <c r="G837" t="inlineStr">
        <is>
          <t>Generic</t>
        </is>
      </c>
      <c r="H837" s="493" t="n">
        <v>0</v>
      </c>
      <c r="I837" s="493" t="n">
        <v>447.72</v>
      </c>
      <c r="J837" s="493" t="n">
        <v>336</v>
      </c>
      <c r="K837" s="493" t="n">
        <v>0</v>
      </c>
      <c r="L837" s="493" t="n">
        <v>0</v>
      </c>
      <c r="M837" s="493" t="n">
        <v>0</v>
      </c>
      <c r="N837" s="493" t="n">
        <v>0</v>
      </c>
      <c r="O837" s="493" t="n">
        <v>0</v>
      </c>
      <c r="P837" s="493" t="n">
        <v>0</v>
      </c>
      <c r="Q837" s="493" t="n">
        <v>0</v>
      </c>
      <c r="R837" s="493" t="n">
        <v>57</v>
      </c>
      <c r="S837" s="493" t="n">
        <v>1380.76</v>
      </c>
      <c r="T837" s="493" t="n">
        <v>1485.68</v>
      </c>
      <c r="U837" s="493" t="n">
        <v>2490.96</v>
      </c>
      <c r="V837" s="493" t="n">
        <v>2001.2</v>
      </c>
      <c r="W837" s="493" t="n">
        <v>2539.86</v>
      </c>
      <c r="X837" s="493" t="n">
        <v>2955.7</v>
      </c>
      <c r="Y837" s="493" t="n">
        <v>2546.2</v>
      </c>
      <c r="Z837" s="493" t="n">
        <v>2173.34</v>
      </c>
      <c r="AA837" s="493" t="n">
        <v>2854.9</v>
      </c>
      <c r="AB837" s="493" t="n">
        <v>1889.7</v>
      </c>
      <c r="AC837" s="493" t="n">
        <v>2216.66</v>
      </c>
      <c r="AD837" s="493" t="n">
        <v>3173.64</v>
      </c>
      <c r="AE837" s="493" t="n">
        <v>8500.469999999999</v>
      </c>
      <c r="AF837" s="493" t="n">
        <v>16741.66</v>
      </c>
      <c r="AG837" s="493" t="n">
        <v>11904.18</v>
      </c>
      <c r="AH837" s="493" t="n">
        <v>23676.22</v>
      </c>
      <c r="AI837" s="493" t="n">
        <v>11085.18</v>
      </c>
      <c r="AJ837" s="493" t="n">
        <v>15298.06</v>
      </c>
      <c r="AK837" s="493" t="n">
        <v>13086.2</v>
      </c>
      <c r="AL837" s="493" t="n">
        <v>18203.45</v>
      </c>
      <c r="AM837" s="493" t="n">
        <v>10891.6</v>
      </c>
      <c r="AN837" s="493" t="n">
        <v>1015.75</v>
      </c>
      <c r="AO837" s="493" t="n">
        <v>1434.6</v>
      </c>
      <c r="AP837" s="493" t="n">
        <v>790.64</v>
      </c>
      <c r="AQ837" s="493" t="n">
        <v>902.88</v>
      </c>
      <c r="AR837" s="493" t="n">
        <v>665.83</v>
      </c>
      <c r="AS837" s="493" t="n">
        <v>1314.92</v>
      </c>
      <c r="AT837" s="493" t="n">
        <v>5475.22</v>
      </c>
      <c r="AU837" s="493" t="n">
        <v>5827.63</v>
      </c>
      <c r="AV837" s="493" t="n">
        <v>4905.17</v>
      </c>
      <c r="AW837" s="493" t="n">
        <v>6596.32</v>
      </c>
      <c r="AX837" s="493" t="n">
        <v>5692.01</v>
      </c>
      <c r="AY837" s="493" t="n">
        <v>11379.15</v>
      </c>
      <c r="AZ837" s="493" t="n">
        <v>10016.81</v>
      </c>
      <c r="BA837" s="493" t="n">
        <v>13406.12</v>
      </c>
      <c r="BB837" s="493" t="n">
        <v>10446.16</v>
      </c>
      <c r="BC837" s="493" t="n">
        <v>15460.17</v>
      </c>
      <c r="BD837" s="493" t="n">
        <v>9542.07</v>
      </c>
      <c r="BE837" s="493" t="n">
        <v>14905.68</v>
      </c>
      <c r="BF837" s="493" t="n">
        <v>13561.32</v>
      </c>
      <c r="BG837" s="493" t="n">
        <v>13786.65</v>
      </c>
      <c r="BH837" s="493" t="n">
        <v>10790.78</v>
      </c>
      <c r="BI837" s="493" t="n">
        <v>9051.09</v>
      </c>
      <c r="BJ837" s="493" t="n">
        <v>8481.65</v>
      </c>
      <c r="BK837" s="493" t="n">
        <v>10345.02</v>
      </c>
      <c r="BL837" s="493" t="n">
        <v>12857.45</v>
      </c>
      <c r="BM837" s="493" t="n">
        <v>14329.54</v>
      </c>
      <c r="BN837" s="493" t="n">
        <v>12926.58</v>
      </c>
      <c r="BO837" s="493" t="n">
        <v>13890.07</v>
      </c>
      <c r="BP837" s="493" t="n">
        <v>16314.72</v>
      </c>
      <c r="BQ837" s="493" t="n">
        <v>14757.89</v>
      </c>
      <c r="BR837" s="493" t="n">
        <v>13935.26</v>
      </c>
      <c r="BS837" s="493" t="n">
        <v>11584.46</v>
      </c>
      <c r="BT837" s="493" t="n">
        <v>14732.04</v>
      </c>
      <c r="BU837" s="493" t="n">
        <v>14537.11</v>
      </c>
      <c r="BV837" s="493" t="n">
        <v>13541.35</v>
      </c>
      <c r="BW837" s="493" t="n">
        <v>19602.4</v>
      </c>
    </row>
    <row r="838">
      <c r="A838" t="inlineStr">
        <is>
          <t>[C9C] ANGIOTENSIN-II 길항제 (단일)</t>
        </is>
      </c>
      <c r="B838" t="inlineStr">
        <is>
          <t>메디카코리아</t>
        </is>
      </c>
      <c r="C838" t="inlineStr">
        <is>
          <t>텔미살탄</t>
        </is>
      </c>
      <c r="D838" t="inlineStr">
        <is>
          <t>메디카코리아</t>
        </is>
      </c>
      <c r="E838" t="inlineStr">
        <is>
          <t>telmisartan</t>
        </is>
      </c>
      <c r="F838" t="inlineStr">
        <is>
          <t>의원</t>
        </is>
      </c>
      <c r="G838" t="inlineStr">
        <is>
          <t>Generic</t>
        </is>
      </c>
      <c r="H838" s="493" t="n">
        <v>5138.65</v>
      </c>
      <c r="I838" s="493" t="n">
        <v>7490.76</v>
      </c>
      <c r="J838" s="493" t="n">
        <v>9420.58</v>
      </c>
      <c r="K838" s="493" t="n">
        <v>6838.94</v>
      </c>
      <c r="L838" s="493" t="n">
        <v>10919.41</v>
      </c>
      <c r="M838" s="493" t="n">
        <v>12087.54</v>
      </c>
      <c r="N838" s="493" t="n">
        <v>14060.3</v>
      </c>
      <c r="O838" s="493" t="n">
        <v>14102.25</v>
      </c>
      <c r="P838" s="493" t="n">
        <v>18324.06</v>
      </c>
      <c r="Q838" s="493" t="n">
        <v>19675.23</v>
      </c>
      <c r="R838" s="493" t="n">
        <v>26102.93</v>
      </c>
      <c r="S838" s="493" t="n">
        <v>74980.48</v>
      </c>
      <c r="T838" s="493" t="n">
        <v>81788.5</v>
      </c>
      <c r="U838" s="493" t="n">
        <v>55085.54</v>
      </c>
      <c r="V838" s="493" t="n">
        <v>67207.22</v>
      </c>
      <c r="W838" s="493" t="n">
        <v>65387.52</v>
      </c>
      <c r="X838" s="493" t="n">
        <v>85592.63</v>
      </c>
      <c r="Y838" s="493" t="n">
        <v>79338.24000000001</v>
      </c>
      <c r="Z838" s="493" t="n">
        <v>86327.96000000001</v>
      </c>
      <c r="AA838" s="493" t="n">
        <v>90629.31</v>
      </c>
      <c r="AB838" s="493" t="n">
        <v>84761.64</v>
      </c>
      <c r="AC838" s="493" t="n">
        <v>85915.78999999999</v>
      </c>
      <c r="AD838" s="493" t="n">
        <v>83036.07000000001</v>
      </c>
      <c r="AE838" s="493" t="n">
        <v>93793.10000000001</v>
      </c>
      <c r="AF838" s="493" t="n">
        <v>91957.58</v>
      </c>
      <c r="AG838" s="493" t="n">
        <v>93598.00999999999</v>
      </c>
      <c r="AH838" s="493" t="n">
        <v>100929.85</v>
      </c>
      <c r="AI838" s="493" t="n">
        <v>88523.11</v>
      </c>
      <c r="AJ838" s="493" t="n">
        <v>93864.3</v>
      </c>
      <c r="AK838" s="493" t="n">
        <v>104416.99</v>
      </c>
      <c r="AL838" s="493" t="n">
        <v>87763.7</v>
      </c>
      <c r="AM838" s="493" t="n">
        <v>104151.6</v>
      </c>
      <c r="AN838" s="493" t="n">
        <v>99763.64999999999</v>
      </c>
      <c r="AO838" s="493" t="n">
        <v>101466.79</v>
      </c>
      <c r="AP838" s="493" t="n">
        <v>103126.45</v>
      </c>
      <c r="AQ838" s="493" t="n">
        <v>104959.04</v>
      </c>
      <c r="AR838" s="493" t="n">
        <v>100777.46</v>
      </c>
      <c r="AS838" s="493" t="n">
        <v>108027.77</v>
      </c>
      <c r="AT838" s="493" t="n">
        <v>99007.91</v>
      </c>
      <c r="AU838" s="493" t="n">
        <v>108132.13</v>
      </c>
      <c r="AV838" s="493" t="n">
        <v>111525.65</v>
      </c>
      <c r="AW838" s="493" t="n">
        <v>120346.5</v>
      </c>
      <c r="AX838" s="493" t="n">
        <v>105575.25</v>
      </c>
      <c r="AY838" s="493" t="n">
        <v>118860.1</v>
      </c>
      <c r="AZ838" s="493" t="n">
        <v>125427.49</v>
      </c>
      <c r="BA838" s="493" t="n">
        <v>127534.09</v>
      </c>
      <c r="BB838" s="493" t="n">
        <v>125333.58</v>
      </c>
      <c r="BC838" s="493" t="n">
        <v>139698.23</v>
      </c>
      <c r="BD838" s="493" t="n">
        <v>126092.61</v>
      </c>
      <c r="BE838" s="493" t="n">
        <v>125927.07</v>
      </c>
      <c r="BF838" s="493" t="n">
        <v>130765.62</v>
      </c>
      <c r="BG838" s="493" t="n">
        <v>123161.8</v>
      </c>
      <c r="BH838" s="493" t="n">
        <v>131188.47</v>
      </c>
      <c r="BI838" s="493" t="n">
        <v>132814.68</v>
      </c>
      <c r="BJ838" s="493" t="n">
        <v>139718.62</v>
      </c>
      <c r="BK838" s="493" t="n">
        <v>135830.32</v>
      </c>
      <c r="BL838" s="493" t="n">
        <v>163911.76</v>
      </c>
      <c r="BM838" s="493" t="n">
        <v>145943.07</v>
      </c>
      <c r="BN838" s="493" t="n">
        <v>154804.59</v>
      </c>
      <c r="BO838" s="493" t="n">
        <v>190246.09</v>
      </c>
      <c r="BP838" s="493" t="n">
        <v>170647.34</v>
      </c>
      <c r="BQ838" s="493" t="n">
        <v>167222.01</v>
      </c>
      <c r="BR838" s="493" t="n">
        <v>179630.15</v>
      </c>
      <c r="BS838" s="493" t="n">
        <v>150504.31</v>
      </c>
      <c r="BT838" s="493" t="n">
        <v>152529.92</v>
      </c>
      <c r="BU838" s="493" t="n">
        <v>163030.14</v>
      </c>
      <c r="BV838" s="493" t="n">
        <v>178254.1</v>
      </c>
      <c r="BW838" s="493" t="n">
        <v>169494.46</v>
      </c>
    </row>
    <row r="839">
      <c r="A839" t="inlineStr">
        <is>
          <t>[C9C] ANGIOTENSIN-II 길항제 (단일)</t>
        </is>
      </c>
      <c r="B839" t="inlineStr">
        <is>
          <t>메디카코리아</t>
        </is>
      </c>
      <c r="C839" t="inlineStr">
        <is>
          <t>텔미살탄</t>
        </is>
      </c>
      <c r="D839" t="inlineStr">
        <is>
          <t>메디카코리아</t>
        </is>
      </c>
      <c r="E839" t="inlineStr">
        <is>
          <t>telmisartan</t>
        </is>
      </c>
      <c r="F839" t="inlineStr">
        <is>
          <t>보건소</t>
        </is>
      </c>
      <c r="G839" t="inlineStr">
        <is>
          <t>Generic</t>
        </is>
      </c>
      <c r="H839" s="493" t="n">
        <v>32.4</v>
      </c>
      <c r="I839" s="493" t="n">
        <v>33.6</v>
      </c>
      <c r="J839" s="493" t="n">
        <v>35.7</v>
      </c>
      <c r="K839" s="493" t="n">
        <v>104.4</v>
      </c>
      <c r="L839" s="493" t="n">
        <v>203.7</v>
      </c>
      <c r="M839" s="493" t="n">
        <v>457.2</v>
      </c>
      <c r="N839" s="493" t="n">
        <v>198</v>
      </c>
      <c r="O839" s="493" t="n">
        <v>462</v>
      </c>
      <c r="P839" s="493" t="n">
        <v>153</v>
      </c>
      <c r="Q839" s="493" t="n">
        <v>477.66</v>
      </c>
      <c r="R839" s="493" t="n">
        <v>1135.35</v>
      </c>
      <c r="S839" s="493" t="n">
        <v>6953.7</v>
      </c>
      <c r="T839" s="493" t="n">
        <v>2167.15</v>
      </c>
      <c r="U839" s="493" t="n">
        <v>2262.12</v>
      </c>
      <c r="V839" s="493" t="n">
        <v>750.6</v>
      </c>
      <c r="W839" s="493" t="n">
        <v>2698.7</v>
      </c>
      <c r="X839" s="493" t="n">
        <v>631.8</v>
      </c>
      <c r="Y839" s="493" t="n">
        <v>358.8</v>
      </c>
      <c r="Z839" s="493" t="n">
        <v>2359.61</v>
      </c>
      <c r="AA839" s="493" t="n">
        <v>2448.6</v>
      </c>
      <c r="AB839" s="493" t="n">
        <v>886.2</v>
      </c>
      <c r="AC839" s="493" t="n">
        <v>1975.2</v>
      </c>
      <c r="AD839" s="493" t="n">
        <v>2680.62</v>
      </c>
      <c r="AE839" s="493" t="n">
        <v>3030.9</v>
      </c>
      <c r="AF839" s="493" t="n">
        <v>2398.4</v>
      </c>
      <c r="AG839" s="493" t="n">
        <v>5324.1</v>
      </c>
      <c r="AH839" s="493" t="n">
        <v>2932.2</v>
      </c>
      <c r="AI839" s="493" t="n">
        <v>3322.65</v>
      </c>
      <c r="AJ839" s="493" t="n">
        <v>4308.3</v>
      </c>
      <c r="AK839" s="493" t="n">
        <v>3697.2</v>
      </c>
      <c r="AL839" s="493" t="n">
        <v>4568.4</v>
      </c>
      <c r="AM839" s="493" t="n">
        <v>4836.6</v>
      </c>
      <c r="AN839" s="493" t="n">
        <v>5128.5</v>
      </c>
      <c r="AO839" s="493" t="n">
        <v>2466.3</v>
      </c>
      <c r="AP839" s="493" t="n">
        <v>3435.6</v>
      </c>
      <c r="AQ839" s="493" t="n">
        <v>2205.24</v>
      </c>
      <c r="AR839" s="493" t="n">
        <v>1643.4</v>
      </c>
      <c r="AS839" s="493" t="n">
        <v>1701</v>
      </c>
      <c r="AT839" s="493" t="n">
        <v>2169.67</v>
      </c>
      <c r="AU839" s="493" t="n">
        <v>998.4</v>
      </c>
      <c r="AV839" s="493" t="n">
        <v>1525.2</v>
      </c>
      <c r="AW839" s="493" t="n">
        <v>837.45</v>
      </c>
      <c r="AX839" s="493" t="n">
        <v>2177.3</v>
      </c>
      <c r="AY839" s="493" t="n">
        <v>1058.7</v>
      </c>
      <c r="AZ839" s="493" t="n">
        <v>1954.35</v>
      </c>
      <c r="BA839" s="493" t="n">
        <v>629</v>
      </c>
      <c r="BB839" s="493" t="n">
        <v>1353.9</v>
      </c>
      <c r="BC839" s="493" t="n">
        <v>3821.47</v>
      </c>
      <c r="BD839" s="493" t="n">
        <v>1021.2</v>
      </c>
      <c r="BE839" s="493" t="n">
        <v>3531.9</v>
      </c>
      <c r="BF839" s="493" t="n">
        <v>1314.9</v>
      </c>
      <c r="BG839" s="493" t="n">
        <v>2808.08</v>
      </c>
      <c r="BH839" s="493" t="n">
        <v>3077.4</v>
      </c>
      <c r="BI839" s="493" t="n">
        <v>4075.53</v>
      </c>
      <c r="BJ839" s="493" t="n">
        <v>1667.4</v>
      </c>
      <c r="BK839" s="493" t="n">
        <v>3783.9</v>
      </c>
      <c r="BL839" s="493" t="n">
        <v>3387.9</v>
      </c>
      <c r="BM839" s="493" t="n">
        <v>1338</v>
      </c>
      <c r="BN839" s="493" t="n">
        <v>3616.05</v>
      </c>
      <c r="BO839" s="493" t="n">
        <v>6568.1</v>
      </c>
      <c r="BP839" s="493" t="n">
        <v>2755.05</v>
      </c>
      <c r="BQ839" s="493" t="n">
        <v>4217.1</v>
      </c>
      <c r="BR839" s="493" t="n">
        <v>3363</v>
      </c>
      <c r="BS839" s="493" t="n">
        <v>965.26</v>
      </c>
      <c r="BT839" s="493" t="n">
        <v>3493.65</v>
      </c>
      <c r="BU839" s="493" t="n">
        <v>1520.99</v>
      </c>
      <c r="BV839" s="493" t="n">
        <v>2805.9</v>
      </c>
      <c r="BW839" s="493" t="n">
        <v>3547.2</v>
      </c>
    </row>
    <row r="840">
      <c r="A840" t="inlineStr">
        <is>
          <t>[C9C] ANGIOTENSIN-II 길항제 (단일)</t>
        </is>
      </c>
      <c r="B840" t="inlineStr">
        <is>
          <t>메디카코리아</t>
        </is>
      </c>
      <c r="C840" t="inlineStr">
        <is>
          <t>텔미살탄</t>
        </is>
      </c>
      <c r="D840" t="inlineStr">
        <is>
          <t>메디카코리아</t>
        </is>
      </c>
      <c r="E840" t="inlineStr">
        <is>
          <t>telmisartan</t>
        </is>
      </c>
      <c r="F840" t="inlineStr">
        <is>
          <t>기타(치과의원, 치과병원 등)</t>
        </is>
      </c>
      <c r="G840" t="inlineStr">
        <is>
          <t>Generic</t>
        </is>
      </c>
      <c r="H840" s="493" t="n">
        <v>0</v>
      </c>
      <c r="I840" s="493" t="n">
        <v>0</v>
      </c>
      <c r="J840" s="493" t="n">
        <v>0</v>
      </c>
      <c r="K840" s="493" t="n">
        <v>0</v>
      </c>
      <c r="L840" s="493" t="n">
        <v>0</v>
      </c>
      <c r="M840" s="493" t="n">
        <v>0</v>
      </c>
      <c r="N840" s="493" t="n">
        <v>0</v>
      </c>
      <c r="O840" s="493" t="n">
        <v>0</v>
      </c>
      <c r="P840" s="493" t="n">
        <v>0</v>
      </c>
      <c r="Q840" s="493" t="n">
        <v>0</v>
      </c>
      <c r="R840" s="493" t="n">
        <v>0</v>
      </c>
      <c r="S840" s="493" t="n">
        <v>0</v>
      </c>
      <c r="T840" s="493" t="n">
        <v>0</v>
      </c>
      <c r="U840" s="493" t="n">
        <v>0</v>
      </c>
      <c r="V840" s="493" t="n">
        <v>0</v>
      </c>
      <c r="W840" s="493" t="n">
        <v>0</v>
      </c>
      <c r="X840" s="493" t="n">
        <v>227.95</v>
      </c>
      <c r="Y840" s="493" t="n">
        <v>0</v>
      </c>
      <c r="Z840" s="493" t="n">
        <v>26.3</v>
      </c>
      <c r="AA840" s="493" t="n">
        <v>0</v>
      </c>
      <c r="AB840" s="493" t="n">
        <v>0</v>
      </c>
      <c r="AC840" s="493" t="n">
        <v>0</v>
      </c>
      <c r="AD840" s="493" t="n">
        <v>0</v>
      </c>
      <c r="AE840" s="493" t="n">
        <v>72.90000000000001</v>
      </c>
      <c r="AF840" s="493" t="n">
        <v>0</v>
      </c>
      <c r="AG840" s="493" t="n">
        <v>170.7</v>
      </c>
      <c r="AH840" s="493" t="n">
        <v>0</v>
      </c>
      <c r="AI840" s="493" t="n">
        <v>0</v>
      </c>
      <c r="AJ840" s="493" t="n">
        <v>0</v>
      </c>
      <c r="AK840" s="493" t="n">
        <v>0</v>
      </c>
      <c r="AL840" s="493" t="n">
        <v>0</v>
      </c>
      <c r="AM840" s="493" t="n">
        <v>550.8</v>
      </c>
      <c r="AN840" s="493" t="n">
        <v>0</v>
      </c>
      <c r="AO840" s="493" t="n">
        <v>0</v>
      </c>
      <c r="AP840" s="493" t="n">
        <v>0</v>
      </c>
      <c r="AQ840" s="493" t="n">
        <v>0</v>
      </c>
      <c r="AR840" s="493" t="n">
        <v>0</v>
      </c>
      <c r="AS840" s="493" t="n">
        <v>0</v>
      </c>
      <c r="AT840" s="493" t="n">
        <v>0</v>
      </c>
      <c r="AU840" s="493" t="n">
        <v>0</v>
      </c>
      <c r="AV840" s="493" t="n">
        <v>0</v>
      </c>
      <c r="AW840" s="493" t="n">
        <v>0</v>
      </c>
      <c r="AX840" s="493" t="n">
        <v>0</v>
      </c>
      <c r="AY840" s="493" t="n">
        <v>0</v>
      </c>
      <c r="AZ840" s="493" t="n">
        <v>0</v>
      </c>
      <c r="BA840" s="493" t="n">
        <v>0</v>
      </c>
      <c r="BB840" s="493" t="n">
        <v>0</v>
      </c>
      <c r="BC840" s="493" t="n">
        <v>0</v>
      </c>
      <c r="BD840" s="493" t="n">
        <v>0</v>
      </c>
      <c r="BE840" s="493" t="n">
        <v>0</v>
      </c>
      <c r="BF840" s="493" t="n">
        <v>0</v>
      </c>
      <c r="BG840" s="493" t="n">
        <v>0</v>
      </c>
      <c r="BH840" s="493" t="n">
        <v>0</v>
      </c>
      <c r="BI840" s="493" t="n">
        <v>129.9</v>
      </c>
      <c r="BJ840" s="493" t="n">
        <v>0</v>
      </c>
      <c r="BK840" s="493" t="n">
        <v>0</v>
      </c>
      <c r="BL840" s="493" t="n">
        <v>0</v>
      </c>
      <c r="BM840" s="493" t="n">
        <v>0</v>
      </c>
      <c r="BN840" s="493" t="n">
        <v>0</v>
      </c>
      <c r="BO840" s="493" t="n">
        <v>0</v>
      </c>
      <c r="BP840" s="493" t="n">
        <v>0</v>
      </c>
      <c r="BQ840" s="493" t="n">
        <v>0</v>
      </c>
      <c r="BR840" s="493" t="n">
        <v>0</v>
      </c>
      <c r="BS840" s="493" t="n">
        <v>0</v>
      </c>
      <c r="BT840" s="493" t="n">
        <v>48.6</v>
      </c>
      <c r="BU840" s="493" t="n">
        <v>45.3</v>
      </c>
      <c r="BV840" s="493" t="n">
        <v>0</v>
      </c>
      <c r="BW840" s="493" t="n">
        <v>47.1</v>
      </c>
    </row>
    <row r="841">
      <c r="A841" t="inlineStr">
        <is>
          <t>[C9C] ANGIOTENSIN-II 길항제 (단일)</t>
        </is>
      </c>
      <c r="B841" t="inlineStr">
        <is>
          <t>메딕스제약</t>
        </is>
      </c>
      <c r="C841" t="inlineStr">
        <is>
          <t>메디로사</t>
        </is>
      </c>
      <c r="D841" t="inlineStr">
        <is>
          <t>메딕스제약</t>
        </is>
      </c>
      <c r="E841" t="inlineStr">
        <is>
          <t>losartan potassium</t>
        </is>
      </c>
      <c r="F841" t="inlineStr">
        <is>
          <t>의원</t>
        </is>
      </c>
      <c r="G841" t="inlineStr">
        <is>
          <t>Generic</t>
        </is>
      </c>
      <c r="H841" s="493" t="n">
        <v>4099.5</v>
      </c>
      <c r="I841" s="493" t="n">
        <v>2710.1</v>
      </c>
      <c r="J841" s="493" t="n">
        <v>3433.65</v>
      </c>
      <c r="K841" s="493" t="n">
        <v>2570.65</v>
      </c>
      <c r="L841" s="493" t="n">
        <v>2995.65</v>
      </c>
      <c r="M841" s="493" t="n">
        <v>2551.2</v>
      </c>
      <c r="N841" s="493" t="n">
        <v>4025.73</v>
      </c>
      <c r="O841" s="493" t="n">
        <v>3736.35</v>
      </c>
      <c r="P841" s="493" t="n">
        <v>4428</v>
      </c>
      <c r="Q841" s="493" t="n">
        <v>3907.8</v>
      </c>
      <c r="R841" s="493" t="n">
        <v>3193.95</v>
      </c>
      <c r="S841" s="493" t="n">
        <v>0</v>
      </c>
      <c r="T841" s="493" t="n">
        <v>0</v>
      </c>
      <c r="U841" s="493" t="n">
        <v>0</v>
      </c>
      <c r="V841" s="493" t="n">
        <v>0</v>
      </c>
      <c r="W841" s="493" t="n">
        <v>0</v>
      </c>
      <c r="X841" s="493" t="n">
        <v>0</v>
      </c>
      <c r="Y841" s="493" t="n">
        <v>0</v>
      </c>
      <c r="Z841" s="493" t="n">
        <v>0</v>
      </c>
      <c r="AA841" s="493" t="n">
        <v>0</v>
      </c>
      <c r="AB841" s="493" t="n">
        <v>0</v>
      </c>
      <c r="AC841" s="493" t="n">
        <v>0</v>
      </c>
      <c r="AD841" s="493" t="n">
        <v>0</v>
      </c>
      <c r="AE841" s="493" t="n">
        <v>0</v>
      </c>
      <c r="AF841" s="493" t="n">
        <v>0</v>
      </c>
      <c r="AG841" s="493" t="n">
        <v>0</v>
      </c>
      <c r="AH841" s="493" t="n">
        <v>0</v>
      </c>
      <c r="AI841" s="493" t="n">
        <v>0</v>
      </c>
      <c r="AJ841" s="493" t="n">
        <v>0</v>
      </c>
      <c r="AK841" s="493" t="n">
        <v>0</v>
      </c>
      <c r="AL841" s="493" t="n">
        <v>0</v>
      </c>
      <c r="AM841" s="493" t="n">
        <v>0</v>
      </c>
      <c r="AN841" s="493" t="n">
        <v>0</v>
      </c>
      <c r="AO841" s="493" t="n">
        <v>0</v>
      </c>
      <c r="AP841" s="493" t="n">
        <v>0</v>
      </c>
      <c r="AQ841" s="493" t="n">
        <v>0</v>
      </c>
      <c r="AR841" s="493" t="n">
        <v>0</v>
      </c>
      <c r="AS841" s="493" t="n">
        <v>0</v>
      </c>
      <c r="AT841" s="493" t="n">
        <v>0</v>
      </c>
      <c r="AU841" s="493" t="n">
        <v>0</v>
      </c>
      <c r="AV841" s="493" t="n">
        <v>0</v>
      </c>
      <c r="AW841" s="493" t="n">
        <v>0</v>
      </c>
      <c r="AX841" s="493" t="n">
        <v>0</v>
      </c>
      <c r="AY841" s="493" t="n">
        <v>0</v>
      </c>
      <c r="AZ841" s="493" t="n">
        <v>0</v>
      </c>
      <c r="BA841" s="493" t="n">
        <v>0</v>
      </c>
      <c r="BB841" s="493" t="n">
        <v>0</v>
      </c>
      <c r="BC841" s="493" t="n">
        <v>0</v>
      </c>
      <c r="BD841" s="493" t="n">
        <v>0</v>
      </c>
      <c r="BE841" s="493" t="n">
        <v>0</v>
      </c>
      <c r="BF841" s="493" t="n">
        <v>0</v>
      </c>
      <c r="BG841" s="493" t="n">
        <v>0</v>
      </c>
      <c r="BH841" s="493" t="n">
        <v>0</v>
      </c>
      <c r="BI841" s="493" t="n">
        <v>0</v>
      </c>
      <c r="BJ841" s="493" t="n">
        <v>0</v>
      </c>
      <c r="BK841" s="493" t="n">
        <v>0</v>
      </c>
      <c r="BL841" s="493" t="n">
        <v>0</v>
      </c>
      <c r="BM841" s="493" t="n">
        <v>0</v>
      </c>
      <c r="BN841" s="493" t="n">
        <v>0</v>
      </c>
      <c r="BO841" s="493" t="n">
        <v>0</v>
      </c>
      <c r="BP841" s="493" t="n">
        <v>0</v>
      </c>
      <c r="BQ841" s="493" t="n">
        <v>0</v>
      </c>
      <c r="BR841" s="493" t="n">
        <v>0</v>
      </c>
      <c r="BS841" s="493" t="n">
        <v>0</v>
      </c>
      <c r="BT841" s="493" t="n">
        <v>0</v>
      </c>
      <c r="BU841" s="493" t="n">
        <v>0</v>
      </c>
      <c r="BV841" s="493" t="n">
        <v>0</v>
      </c>
      <c r="BW841" s="493" t="n">
        <v>0</v>
      </c>
    </row>
    <row r="842">
      <c r="A842" t="inlineStr">
        <is>
          <t>[C9C] ANGIOTENSIN-II 길항제 (단일)</t>
        </is>
      </c>
      <c r="B842" t="inlineStr">
        <is>
          <t>메딕스제약</t>
        </is>
      </c>
      <c r="C842" t="inlineStr">
        <is>
          <t>메디로사</t>
        </is>
      </c>
      <c r="D842" t="inlineStr">
        <is>
          <t>메딕스제약</t>
        </is>
      </c>
      <c r="E842" t="inlineStr">
        <is>
          <t>losartan potassium</t>
        </is>
      </c>
      <c r="F842" t="inlineStr">
        <is>
          <t>보건소</t>
        </is>
      </c>
      <c r="G842" t="inlineStr">
        <is>
          <t>Generic</t>
        </is>
      </c>
      <c r="H842" s="493" t="n">
        <v>0</v>
      </c>
      <c r="I842" s="493" t="n">
        <v>163.8</v>
      </c>
      <c r="J842" s="493" t="n">
        <v>0</v>
      </c>
      <c r="K842" s="493" t="n">
        <v>0</v>
      </c>
      <c r="L842" s="493" t="n">
        <v>142.2</v>
      </c>
      <c r="M842" s="493" t="n">
        <v>0</v>
      </c>
      <c r="N842" s="493" t="n">
        <v>0</v>
      </c>
      <c r="O842" s="493" t="n">
        <v>94.8</v>
      </c>
      <c r="P842" s="493" t="n">
        <v>0</v>
      </c>
      <c r="Q842" s="493" t="n">
        <v>94.2</v>
      </c>
      <c r="R842" s="493" t="n">
        <v>0</v>
      </c>
      <c r="S842" s="493" t="n">
        <v>0</v>
      </c>
      <c r="T842" s="493" t="n">
        <v>0</v>
      </c>
      <c r="U842" s="493" t="n">
        <v>0</v>
      </c>
      <c r="V842" s="493" t="n">
        <v>0</v>
      </c>
      <c r="W842" s="493" t="n">
        <v>0</v>
      </c>
      <c r="X842" s="493" t="n">
        <v>0</v>
      </c>
      <c r="Y842" s="493" t="n">
        <v>0</v>
      </c>
      <c r="Z842" s="493" t="n">
        <v>0</v>
      </c>
      <c r="AA842" s="493" t="n">
        <v>0</v>
      </c>
      <c r="AB842" s="493" t="n">
        <v>0</v>
      </c>
      <c r="AC842" s="493" t="n">
        <v>0</v>
      </c>
      <c r="AD842" s="493" t="n">
        <v>0</v>
      </c>
      <c r="AE842" s="493" t="n">
        <v>0</v>
      </c>
      <c r="AF842" s="493" t="n">
        <v>0</v>
      </c>
      <c r="AG842" s="493" t="n">
        <v>0</v>
      </c>
      <c r="AH842" s="493" t="n">
        <v>0</v>
      </c>
      <c r="AI842" s="493" t="n">
        <v>0</v>
      </c>
      <c r="AJ842" s="493" t="n">
        <v>0</v>
      </c>
      <c r="AK842" s="493" t="n">
        <v>0</v>
      </c>
      <c r="AL842" s="493" t="n">
        <v>0</v>
      </c>
      <c r="AM842" s="493" t="n">
        <v>0</v>
      </c>
      <c r="AN842" s="493" t="n">
        <v>0</v>
      </c>
      <c r="AO842" s="493" t="n">
        <v>0</v>
      </c>
      <c r="AP842" s="493" t="n">
        <v>0</v>
      </c>
      <c r="AQ842" s="493" t="n">
        <v>0</v>
      </c>
      <c r="AR842" s="493" t="n">
        <v>0</v>
      </c>
      <c r="AS842" s="493" t="n">
        <v>0</v>
      </c>
      <c r="AT842" s="493" t="n">
        <v>0</v>
      </c>
      <c r="AU842" s="493" t="n">
        <v>0</v>
      </c>
      <c r="AV842" s="493" t="n">
        <v>0</v>
      </c>
      <c r="AW842" s="493" t="n">
        <v>0</v>
      </c>
      <c r="AX842" s="493" t="n">
        <v>0</v>
      </c>
      <c r="AY842" s="493" t="n">
        <v>0</v>
      </c>
      <c r="AZ842" s="493" t="n">
        <v>0</v>
      </c>
      <c r="BA842" s="493" t="n">
        <v>0</v>
      </c>
      <c r="BB842" s="493" t="n">
        <v>0</v>
      </c>
      <c r="BC842" s="493" t="n">
        <v>0</v>
      </c>
      <c r="BD842" s="493" t="n">
        <v>0</v>
      </c>
      <c r="BE842" s="493" t="n">
        <v>0</v>
      </c>
      <c r="BF842" s="493" t="n">
        <v>0</v>
      </c>
      <c r="BG842" s="493" t="n">
        <v>0</v>
      </c>
      <c r="BH842" s="493" t="n">
        <v>0</v>
      </c>
      <c r="BI842" s="493" t="n">
        <v>0</v>
      </c>
      <c r="BJ842" s="493" t="n">
        <v>0</v>
      </c>
      <c r="BK842" s="493" t="n">
        <v>0</v>
      </c>
      <c r="BL842" s="493" t="n">
        <v>0</v>
      </c>
      <c r="BM842" s="493" t="n">
        <v>0</v>
      </c>
      <c r="BN842" s="493" t="n">
        <v>0</v>
      </c>
      <c r="BO842" s="493" t="n">
        <v>0</v>
      </c>
      <c r="BP842" s="493" t="n">
        <v>0</v>
      </c>
      <c r="BQ842" s="493" t="n">
        <v>0</v>
      </c>
      <c r="BR842" s="493" t="n">
        <v>0</v>
      </c>
      <c r="BS842" s="493" t="n">
        <v>0</v>
      </c>
      <c r="BT842" s="493" t="n">
        <v>0</v>
      </c>
      <c r="BU842" s="493" t="n">
        <v>0</v>
      </c>
      <c r="BV842" s="493" t="n">
        <v>0</v>
      </c>
      <c r="BW842" s="493" t="n">
        <v>0</v>
      </c>
    </row>
    <row r="843">
      <c r="A843" t="inlineStr">
        <is>
          <t>[C9C] ANGIOTENSIN-II 길항제 (단일)</t>
        </is>
      </c>
      <c r="B843" t="inlineStr">
        <is>
          <t>명문제약</t>
        </is>
      </c>
      <c r="C843" t="inlineStr">
        <is>
          <t>발사닌</t>
        </is>
      </c>
      <c r="D843" t="inlineStr">
        <is>
          <t>명문제약</t>
        </is>
      </c>
      <c r="E843" t="inlineStr">
        <is>
          <t>valsartan</t>
        </is>
      </c>
      <c r="F843" t="inlineStr">
        <is>
          <t>종합병원</t>
        </is>
      </c>
      <c r="G843" t="inlineStr">
        <is>
          <t>Generic</t>
        </is>
      </c>
      <c r="H843" s="493" t="n">
        <v>0</v>
      </c>
      <c r="I843" s="493" t="n">
        <v>0</v>
      </c>
      <c r="J843" s="493" t="n">
        <v>0</v>
      </c>
      <c r="K843" s="493" t="n">
        <v>0</v>
      </c>
      <c r="L843" s="493" t="n">
        <v>0</v>
      </c>
      <c r="M843" s="493" t="n">
        <v>0</v>
      </c>
      <c r="N843" s="493" t="n">
        <v>0</v>
      </c>
      <c r="O843" s="493" t="n">
        <v>0</v>
      </c>
      <c r="P843" s="493" t="n">
        <v>0</v>
      </c>
      <c r="Q843" s="493" t="n">
        <v>0</v>
      </c>
      <c r="R843" s="493" t="n">
        <v>0</v>
      </c>
      <c r="S843" s="493" t="n">
        <v>0</v>
      </c>
      <c r="T843" s="493" t="n">
        <v>207.9</v>
      </c>
      <c r="U843" s="493" t="n">
        <v>86.09999999999999</v>
      </c>
      <c r="V843" s="493" t="n">
        <v>421.45</v>
      </c>
      <c r="W843" s="493" t="n">
        <v>1586.7</v>
      </c>
      <c r="X843" s="493" t="n">
        <v>209.7</v>
      </c>
      <c r="Y843" s="493" t="n">
        <v>952.8</v>
      </c>
      <c r="Z843" s="493" t="n">
        <v>0</v>
      </c>
      <c r="AA843" s="493" t="n">
        <v>667.05</v>
      </c>
      <c r="AB843" s="493" t="n">
        <v>205.5</v>
      </c>
      <c r="AC843" s="493" t="n">
        <v>0</v>
      </c>
      <c r="AD843" s="493" t="n">
        <v>0</v>
      </c>
      <c r="AE843" s="493" t="n">
        <v>609.3</v>
      </c>
      <c r="AF843" s="493" t="n">
        <v>176.4</v>
      </c>
      <c r="AG843" s="493" t="n">
        <v>617.88</v>
      </c>
      <c r="AH843" s="493" t="n">
        <v>485.8</v>
      </c>
      <c r="AI843" s="493" t="n">
        <v>1084.25</v>
      </c>
      <c r="AJ843" s="493" t="n">
        <v>902.2</v>
      </c>
      <c r="AK843" s="493" t="n">
        <v>82.5</v>
      </c>
      <c r="AL843" s="493" t="n">
        <v>1418.7</v>
      </c>
      <c r="AM843" s="493" t="n">
        <v>483.14</v>
      </c>
      <c r="AN843" s="493" t="n">
        <v>1827.9</v>
      </c>
      <c r="AO843" s="493" t="n">
        <v>1000.2</v>
      </c>
      <c r="AP843" s="493" t="n">
        <v>420.09</v>
      </c>
      <c r="AQ843" s="493" t="n">
        <v>489.68</v>
      </c>
      <c r="AR843" s="493" t="n">
        <v>1000.8</v>
      </c>
      <c r="AS843" s="493" t="n">
        <v>574.5</v>
      </c>
      <c r="AT843" s="493" t="n">
        <v>1469.97</v>
      </c>
      <c r="AU843" s="493" t="n">
        <v>475.2</v>
      </c>
      <c r="AV843" s="493" t="n">
        <v>277.5</v>
      </c>
      <c r="AW843" s="493" t="n">
        <v>978</v>
      </c>
      <c r="AX843" s="493" t="n">
        <v>863.7</v>
      </c>
      <c r="AY843" s="493" t="n">
        <v>45.85</v>
      </c>
      <c r="AZ843" s="493" t="n">
        <v>324.87</v>
      </c>
      <c r="BA843" s="493" t="n">
        <v>170.54</v>
      </c>
      <c r="BB843" s="493" t="n">
        <v>490.5</v>
      </c>
      <c r="BC843" s="493" t="n">
        <v>675.27</v>
      </c>
      <c r="BD843" s="493" t="n">
        <v>260</v>
      </c>
      <c r="BE843" s="493" t="n">
        <v>213.3</v>
      </c>
      <c r="BF843" s="493" t="n">
        <v>743.7</v>
      </c>
      <c r="BG843" s="493" t="n">
        <v>180.7</v>
      </c>
      <c r="BH843" s="493" t="n">
        <v>1405.85</v>
      </c>
      <c r="BI843" s="493" t="n">
        <v>1332.15</v>
      </c>
      <c r="BJ843" s="493" t="n">
        <v>535.98</v>
      </c>
      <c r="BK843" s="493" t="n">
        <v>642.9</v>
      </c>
      <c r="BL843" s="493" t="n">
        <v>683.0599999999999</v>
      </c>
      <c r="BM843" s="493" t="n">
        <v>336</v>
      </c>
      <c r="BN843" s="493" t="n">
        <v>918.66</v>
      </c>
      <c r="BO843" s="493" t="n">
        <v>1916.4</v>
      </c>
      <c r="BP843" s="493" t="n">
        <v>308.25</v>
      </c>
      <c r="BQ843" s="493" t="n">
        <v>740.12</v>
      </c>
      <c r="BR843" s="493" t="n">
        <v>1072.2</v>
      </c>
      <c r="BS843" s="493" t="n">
        <v>882.65</v>
      </c>
      <c r="BT843" s="493" t="n">
        <v>894.97</v>
      </c>
      <c r="BU843" s="493" t="n">
        <v>1119.12</v>
      </c>
      <c r="BV843" s="493" t="n">
        <v>186.96</v>
      </c>
      <c r="BW843" s="493" t="n">
        <v>1578.9</v>
      </c>
    </row>
    <row r="844">
      <c r="A844" t="inlineStr">
        <is>
          <t>[C9C] ANGIOTENSIN-II 길항제 (단일)</t>
        </is>
      </c>
      <c r="B844" t="inlineStr">
        <is>
          <t>명문제약</t>
        </is>
      </c>
      <c r="C844" t="inlineStr">
        <is>
          <t>발사닌</t>
        </is>
      </c>
      <c r="D844" t="inlineStr">
        <is>
          <t>명문제약</t>
        </is>
      </c>
      <c r="E844" t="inlineStr">
        <is>
          <t>valsartan</t>
        </is>
      </c>
      <c r="F844" t="inlineStr">
        <is>
          <t>병원</t>
        </is>
      </c>
      <c r="G844" t="inlineStr">
        <is>
          <t>Generic</t>
        </is>
      </c>
      <c r="H844" s="493" t="n">
        <v>0</v>
      </c>
      <c r="I844" s="493" t="n">
        <v>0</v>
      </c>
      <c r="J844" s="493" t="n">
        <v>0</v>
      </c>
      <c r="K844" s="493" t="n">
        <v>0</v>
      </c>
      <c r="L844" s="493" t="n">
        <v>0</v>
      </c>
      <c r="M844" s="493" t="n">
        <v>0</v>
      </c>
      <c r="N844" s="493" t="n">
        <v>0</v>
      </c>
      <c r="O844" s="493" t="n">
        <v>0</v>
      </c>
      <c r="P844" s="493" t="n">
        <v>0</v>
      </c>
      <c r="Q844" s="493" t="n">
        <v>0</v>
      </c>
      <c r="R844" s="493" t="n">
        <v>0</v>
      </c>
      <c r="S844" s="493" t="n">
        <v>16.5</v>
      </c>
      <c r="T844" s="493" t="n">
        <v>17.4</v>
      </c>
      <c r="U844" s="493" t="n">
        <v>16.8</v>
      </c>
      <c r="V844" s="493" t="n">
        <v>255</v>
      </c>
      <c r="W844" s="493" t="n">
        <v>15.9</v>
      </c>
      <c r="X844" s="493" t="n">
        <v>135.9</v>
      </c>
      <c r="Y844" s="493" t="n">
        <v>615.3</v>
      </c>
      <c r="Z844" s="493" t="n">
        <v>495.9</v>
      </c>
      <c r="AA844" s="493" t="n">
        <v>255</v>
      </c>
      <c r="AB844" s="493" t="n">
        <v>151.83</v>
      </c>
      <c r="AC844" s="493" t="n">
        <v>311.9</v>
      </c>
      <c r="AD844" s="493" t="n">
        <v>137.4</v>
      </c>
      <c r="AE844" s="493" t="n">
        <v>34.8</v>
      </c>
      <c r="AF844" s="493" t="n">
        <v>214.35</v>
      </c>
      <c r="AG844" s="493" t="n">
        <v>433.46</v>
      </c>
      <c r="AH844" s="493" t="n">
        <v>0</v>
      </c>
      <c r="AI844" s="493" t="n">
        <v>0</v>
      </c>
      <c r="AJ844" s="493" t="n">
        <v>0</v>
      </c>
      <c r="AK844" s="493" t="n">
        <v>0</v>
      </c>
      <c r="AL844" s="493" t="n">
        <v>0</v>
      </c>
      <c r="AM844" s="493" t="n">
        <v>0</v>
      </c>
      <c r="AN844" s="493" t="n">
        <v>0</v>
      </c>
      <c r="AO844" s="493" t="n">
        <v>0</v>
      </c>
      <c r="AP844" s="493" t="n">
        <v>0</v>
      </c>
      <c r="AQ844" s="493" t="n">
        <v>0</v>
      </c>
      <c r="AR844" s="493" t="n">
        <v>1175.4</v>
      </c>
      <c r="AS844" s="493" t="n">
        <v>484.2</v>
      </c>
      <c r="AT844" s="493" t="n">
        <v>1886.1</v>
      </c>
      <c r="AU844" s="493" t="n">
        <v>1072.2</v>
      </c>
      <c r="AV844" s="493" t="n">
        <v>195.7</v>
      </c>
      <c r="AW844" s="493" t="n">
        <v>87.3</v>
      </c>
      <c r="AX844" s="493" t="n">
        <v>267.1</v>
      </c>
      <c r="AY844" s="493" t="n">
        <v>115.8</v>
      </c>
      <c r="AZ844" s="493" t="n">
        <v>102.3</v>
      </c>
      <c r="BA844" s="493" t="n">
        <v>233.1</v>
      </c>
      <c r="BB844" s="493" t="n">
        <v>233.1</v>
      </c>
      <c r="BC844" s="493" t="n">
        <v>1784.07</v>
      </c>
      <c r="BD844" s="493" t="n">
        <v>353.3</v>
      </c>
      <c r="BE844" s="493" t="n">
        <v>0</v>
      </c>
      <c r="BF844" s="493" t="n">
        <v>725.1</v>
      </c>
      <c r="BG844" s="493" t="n">
        <v>240.6</v>
      </c>
      <c r="BH844" s="493" t="n">
        <v>243.3</v>
      </c>
      <c r="BI844" s="493" t="n">
        <v>338.4</v>
      </c>
      <c r="BJ844" s="493" t="n">
        <v>1512.18</v>
      </c>
      <c r="BK844" s="493" t="n">
        <v>937.13</v>
      </c>
      <c r="BL844" s="493" t="n">
        <v>2030.03</v>
      </c>
      <c r="BM844" s="493" t="n">
        <v>1341.58</v>
      </c>
      <c r="BN844" s="493" t="n">
        <v>1755.96</v>
      </c>
      <c r="BO844" s="493" t="n">
        <v>2958.2</v>
      </c>
      <c r="BP844" s="493" t="n">
        <v>2119.5</v>
      </c>
      <c r="BQ844" s="493" t="n">
        <v>2059.15</v>
      </c>
      <c r="BR844" s="493" t="n">
        <v>4503.68</v>
      </c>
      <c r="BS844" s="493" t="n">
        <v>1709.33</v>
      </c>
      <c r="BT844" s="493" t="n">
        <v>5647.1</v>
      </c>
      <c r="BU844" s="493" t="n">
        <v>4904.46</v>
      </c>
      <c r="BV844" s="493" t="n">
        <v>6850.65</v>
      </c>
      <c r="BW844" s="493" t="n">
        <v>7192.1</v>
      </c>
    </row>
    <row r="845">
      <c r="A845" t="inlineStr">
        <is>
          <t>[C9C] ANGIOTENSIN-II 길항제 (단일)</t>
        </is>
      </c>
      <c r="B845" t="inlineStr">
        <is>
          <t>명문제약</t>
        </is>
      </c>
      <c r="C845" t="inlineStr">
        <is>
          <t>발사닌</t>
        </is>
      </c>
      <c r="D845" t="inlineStr">
        <is>
          <t>명문제약</t>
        </is>
      </c>
      <c r="E845" t="inlineStr">
        <is>
          <t>valsartan</t>
        </is>
      </c>
      <c r="F845" t="inlineStr">
        <is>
          <t>의원</t>
        </is>
      </c>
      <c r="G845" t="inlineStr">
        <is>
          <t>Generic</t>
        </is>
      </c>
      <c r="H845" s="493" t="n">
        <v>0</v>
      </c>
      <c r="I845" s="493" t="n">
        <v>0</v>
      </c>
      <c r="J845" s="493" t="n">
        <v>0</v>
      </c>
      <c r="K845" s="493" t="n">
        <v>0</v>
      </c>
      <c r="L845" s="493" t="n">
        <v>0</v>
      </c>
      <c r="M845" s="493" t="n">
        <v>0</v>
      </c>
      <c r="N845" s="493" t="n">
        <v>0</v>
      </c>
      <c r="O845" s="493" t="n">
        <v>0</v>
      </c>
      <c r="P845" s="493" t="n">
        <v>0</v>
      </c>
      <c r="Q845" s="493" t="n">
        <v>0</v>
      </c>
      <c r="R845" s="493" t="n">
        <v>0</v>
      </c>
      <c r="S845" s="493" t="n">
        <v>3823.7</v>
      </c>
      <c r="T845" s="493" t="n">
        <v>5536.28</v>
      </c>
      <c r="U845" s="493" t="n">
        <v>4506.5</v>
      </c>
      <c r="V845" s="493" t="n">
        <v>15194.16</v>
      </c>
      <c r="W845" s="493" t="n">
        <v>20638.1</v>
      </c>
      <c r="X845" s="493" t="n">
        <v>31991.4</v>
      </c>
      <c r="Y845" s="493" t="n">
        <v>38704.07</v>
      </c>
      <c r="Z845" s="493" t="n">
        <v>41702.15</v>
      </c>
      <c r="AA845" s="493" t="n">
        <v>44102</v>
      </c>
      <c r="AB845" s="493" t="n">
        <v>42491.9</v>
      </c>
      <c r="AC845" s="493" t="n">
        <v>42374.7</v>
      </c>
      <c r="AD845" s="493" t="n">
        <v>43795.6</v>
      </c>
      <c r="AE845" s="493" t="n">
        <v>47280.41</v>
      </c>
      <c r="AF845" s="493" t="n">
        <v>39422</v>
      </c>
      <c r="AG845" s="493" t="n">
        <v>42720.3</v>
      </c>
      <c r="AH845" s="493" t="n">
        <v>43423.55</v>
      </c>
      <c r="AI845" s="493" t="n">
        <v>47540.9</v>
      </c>
      <c r="AJ845" s="493" t="n">
        <v>47331.1</v>
      </c>
      <c r="AK845" s="493" t="n">
        <v>54973.54</v>
      </c>
      <c r="AL845" s="493" t="n">
        <v>55873.57</v>
      </c>
      <c r="AM845" s="493" t="n">
        <v>59151.86</v>
      </c>
      <c r="AN845" s="493" t="n">
        <v>58448.8</v>
      </c>
      <c r="AO845" s="493" t="n">
        <v>66719.85000000001</v>
      </c>
      <c r="AP845" s="493" t="n">
        <v>73668.69</v>
      </c>
      <c r="AQ845" s="493" t="n">
        <v>68051.66</v>
      </c>
      <c r="AR845" s="493" t="n">
        <v>77266.75999999999</v>
      </c>
      <c r="AS845" s="493" t="n">
        <v>67590.49000000001</v>
      </c>
      <c r="AT845" s="493" t="n">
        <v>69480.28</v>
      </c>
      <c r="AU845" s="493" t="n">
        <v>75100.14999999999</v>
      </c>
      <c r="AV845" s="493" t="n">
        <v>76950.35000000001</v>
      </c>
      <c r="AW845" s="493" t="n">
        <v>73771.95</v>
      </c>
      <c r="AX845" s="493" t="n">
        <v>80626.32000000001</v>
      </c>
      <c r="AY845" s="493" t="n">
        <v>80011.03999999999</v>
      </c>
      <c r="AZ845" s="493" t="n">
        <v>78865.23</v>
      </c>
      <c r="BA845" s="493" t="n">
        <v>80730.10000000001</v>
      </c>
      <c r="BB845" s="493" t="n">
        <v>86779.78999999999</v>
      </c>
      <c r="BC845" s="493" t="n">
        <v>84635.25</v>
      </c>
      <c r="BD845" s="493" t="n">
        <v>86846.32000000001</v>
      </c>
      <c r="BE845" s="493" t="n">
        <v>75188.78999999999</v>
      </c>
      <c r="BF845" s="493" t="n">
        <v>89404.67</v>
      </c>
      <c r="BG845" s="493" t="n">
        <v>87577.31</v>
      </c>
      <c r="BH845" s="493" t="n">
        <v>91429.95</v>
      </c>
      <c r="BI845" s="493" t="n">
        <v>85166.45</v>
      </c>
      <c r="BJ845" s="493" t="n">
        <v>103579.52</v>
      </c>
      <c r="BK845" s="493" t="n">
        <v>94273.60000000001</v>
      </c>
      <c r="BL845" s="493" t="n">
        <v>113754.1</v>
      </c>
      <c r="BM845" s="493" t="n">
        <v>102548.74</v>
      </c>
      <c r="BN845" s="493" t="n">
        <v>106694.21</v>
      </c>
      <c r="BO845" s="493" t="n">
        <v>107079.23</v>
      </c>
      <c r="BP845" s="493" t="n">
        <v>111226.81</v>
      </c>
      <c r="BQ845" s="493" t="n">
        <v>102788.52</v>
      </c>
      <c r="BR845" s="493" t="n">
        <v>121332.54</v>
      </c>
      <c r="BS845" s="493" t="n">
        <v>131627.36</v>
      </c>
      <c r="BT845" s="493" t="n">
        <v>135505.71</v>
      </c>
      <c r="BU845" s="493" t="n">
        <v>159923.78</v>
      </c>
      <c r="BV845" s="493" t="n">
        <v>176201.61</v>
      </c>
      <c r="BW845" s="493" t="n">
        <v>188255.12</v>
      </c>
    </row>
    <row r="846">
      <c r="A846" t="inlineStr">
        <is>
          <t>[C9C] ANGIOTENSIN-II 길항제 (단일)</t>
        </is>
      </c>
      <c r="B846" t="inlineStr">
        <is>
          <t>명문제약</t>
        </is>
      </c>
      <c r="C846" t="inlineStr">
        <is>
          <t>발사닌</t>
        </is>
      </c>
      <c r="D846" t="inlineStr">
        <is>
          <t>명문제약</t>
        </is>
      </c>
      <c r="E846" t="inlineStr">
        <is>
          <t>valsartan</t>
        </is>
      </c>
      <c r="F846" t="inlineStr">
        <is>
          <t>보건소</t>
        </is>
      </c>
      <c r="G846" t="inlineStr">
        <is>
          <t>Generic</t>
        </is>
      </c>
      <c r="H846" s="493" t="n">
        <v>0</v>
      </c>
      <c r="I846" s="493" t="n">
        <v>0</v>
      </c>
      <c r="J846" s="493" t="n">
        <v>0</v>
      </c>
      <c r="K846" s="493" t="n">
        <v>0</v>
      </c>
      <c r="L846" s="493" t="n">
        <v>0</v>
      </c>
      <c r="M846" s="493" t="n">
        <v>0</v>
      </c>
      <c r="N846" s="493" t="n">
        <v>0</v>
      </c>
      <c r="O846" s="493" t="n">
        <v>0</v>
      </c>
      <c r="P846" s="493" t="n">
        <v>0</v>
      </c>
      <c r="Q846" s="493" t="n">
        <v>0</v>
      </c>
      <c r="R846" s="493" t="n">
        <v>0</v>
      </c>
      <c r="S846" s="493" t="n">
        <v>0</v>
      </c>
      <c r="T846" s="493" t="n">
        <v>0</v>
      </c>
      <c r="U846" s="493" t="n">
        <v>0</v>
      </c>
      <c r="V846" s="493" t="n">
        <v>0</v>
      </c>
      <c r="W846" s="493" t="n">
        <v>0</v>
      </c>
      <c r="X846" s="493" t="n">
        <v>0</v>
      </c>
      <c r="Y846" s="493" t="n">
        <v>0</v>
      </c>
      <c r="Z846" s="493" t="n">
        <v>0</v>
      </c>
      <c r="AA846" s="493" t="n">
        <v>0</v>
      </c>
      <c r="AB846" s="493" t="n">
        <v>0</v>
      </c>
      <c r="AC846" s="493" t="n">
        <v>979.2</v>
      </c>
      <c r="AD846" s="493" t="n">
        <v>6739.2</v>
      </c>
      <c r="AE846" s="493" t="n">
        <v>0</v>
      </c>
      <c r="AF846" s="493" t="n">
        <v>0</v>
      </c>
      <c r="AG846" s="493" t="n">
        <v>0</v>
      </c>
      <c r="AH846" s="493" t="n">
        <v>0</v>
      </c>
      <c r="AI846" s="493" t="n">
        <v>0</v>
      </c>
      <c r="AJ846" s="493" t="n">
        <v>0</v>
      </c>
      <c r="AK846" s="493" t="n">
        <v>0</v>
      </c>
      <c r="AL846" s="493" t="n">
        <v>0</v>
      </c>
      <c r="AM846" s="493" t="n">
        <v>0</v>
      </c>
      <c r="AN846" s="493" t="n">
        <v>472.95</v>
      </c>
      <c r="AO846" s="493" t="n">
        <v>655.65</v>
      </c>
      <c r="AP846" s="493" t="n">
        <v>1486.63</v>
      </c>
      <c r="AQ846" s="493" t="n">
        <v>2951.55</v>
      </c>
      <c r="AR846" s="493" t="n">
        <v>1900.8</v>
      </c>
      <c r="AS846" s="493" t="n">
        <v>3539.72</v>
      </c>
      <c r="AT846" s="493" t="n">
        <v>1667.21</v>
      </c>
      <c r="AU846" s="493" t="n">
        <v>1112.85</v>
      </c>
      <c r="AV846" s="493" t="n">
        <v>749.4</v>
      </c>
      <c r="AW846" s="493" t="n">
        <v>2184</v>
      </c>
      <c r="AX846" s="493" t="n">
        <v>1836</v>
      </c>
      <c r="AY846" s="493" t="n">
        <v>4059.6</v>
      </c>
      <c r="AZ846" s="493" t="n">
        <v>2906.05</v>
      </c>
      <c r="BA846" s="493" t="n">
        <v>3176.7</v>
      </c>
      <c r="BB846" s="493" t="n">
        <v>1647.75</v>
      </c>
      <c r="BC846" s="493" t="n">
        <v>4945.25</v>
      </c>
      <c r="BD846" s="493" t="n">
        <v>5374.95</v>
      </c>
      <c r="BE846" s="493" t="n">
        <v>3144.3</v>
      </c>
      <c r="BF846" s="493" t="n">
        <v>4811.26</v>
      </c>
      <c r="BG846" s="493" t="n">
        <v>1137.6</v>
      </c>
      <c r="BH846" s="493" t="n">
        <v>2976.6</v>
      </c>
      <c r="BI846" s="493" t="n">
        <v>2095.2</v>
      </c>
      <c r="BJ846" s="493" t="n">
        <v>2933.48</v>
      </c>
      <c r="BK846" s="493" t="n">
        <v>5830.05</v>
      </c>
      <c r="BL846" s="493" t="n">
        <v>4636.95</v>
      </c>
      <c r="BM846" s="493" t="n">
        <v>2743.65</v>
      </c>
      <c r="BN846" s="493" t="n">
        <v>2985.9</v>
      </c>
      <c r="BO846" s="493" t="n">
        <v>4894.2</v>
      </c>
      <c r="BP846" s="493" t="n">
        <v>459</v>
      </c>
      <c r="BQ846" s="493" t="n">
        <v>2714.07</v>
      </c>
      <c r="BR846" s="493" t="n">
        <v>5090.6</v>
      </c>
      <c r="BS846" s="493" t="n">
        <v>3386.1</v>
      </c>
      <c r="BT846" s="493" t="n">
        <v>2806.8</v>
      </c>
      <c r="BU846" s="493" t="n">
        <v>2918.4</v>
      </c>
      <c r="BV846" s="493" t="n">
        <v>2567.7</v>
      </c>
      <c r="BW846" s="493" t="n">
        <v>1776.06</v>
      </c>
    </row>
    <row r="847">
      <c r="A847" t="inlineStr">
        <is>
          <t>[C9C] ANGIOTENSIN-II 길항제 (단일)</t>
        </is>
      </c>
      <c r="B847" t="inlineStr">
        <is>
          <t>명문제약</t>
        </is>
      </c>
      <c r="C847" t="inlineStr">
        <is>
          <t>올메산</t>
        </is>
      </c>
      <c r="D847" t="inlineStr">
        <is>
          <t>명문제약</t>
        </is>
      </c>
      <c r="E847" t="inlineStr">
        <is>
          <t>olmesartan medoxomil</t>
        </is>
      </c>
      <c r="F847" t="inlineStr">
        <is>
          <t>종합병원</t>
        </is>
      </c>
      <c r="G847" t="inlineStr">
        <is>
          <t>Generic</t>
        </is>
      </c>
      <c r="H847" s="493" t="n">
        <v>0</v>
      </c>
      <c r="I847" s="493" t="n">
        <v>0</v>
      </c>
      <c r="J847" s="493" t="n">
        <v>0</v>
      </c>
      <c r="K847" s="493" t="n">
        <v>0</v>
      </c>
      <c r="L847" s="493" t="n">
        <v>0</v>
      </c>
      <c r="M847" s="493" t="n">
        <v>0</v>
      </c>
      <c r="N847" s="493" t="n">
        <v>0</v>
      </c>
      <c r="O847" s="493" t="n">
        <v>0</v>
      </c>
      <c r="P847" s="493" t="n">
        <v>0</v>
      </c>
      <c r="Q847" s="493" t="n">
        <v>0</v>
      </c>
      <c r="R847" s="493" t="n">
        <v>360</v>
      </c>
      <c r="S847" s="493" t="n">
        <v>0</v>
      </c>
      <c r="T847" s="493" t="n">
        <v>0</v>
      </c>
      <c r="U847" s="493" t="n">
        <v>0</v>
      </c>
      <c r="V847" s="493" t="n">
        <v>0</v>
      </c>
      <c r="W847" s="493" t="n">
        <v>0</v>
      </c>
      <c r="X847" s="493" t="n">
        <v>0</v>
      </c>
      <c r="Y847" s="493" t="n">
        <v>0</v>
      </c>
      <c r="Z847" s="493" t="n">
        <v>0</v>
      </c>
      <c r="AA847" s="493" t="n">
        <v>0</v>
      </c>
      <c r="AB847" s="493" t="n">
        <v>0</v>
      </c>
      <c r="AC847" s="493" t="n">
        <v>0</v>
      </c>
      <c r="AD847" s="493" t="n">
        <v>0</v>
      </c>
      <c r="AE847" s="493" t="n">
        <v>0</v>
      </c>
      <c r="AF847" s="493" t="n">
        <v>0</v>
      </c>
      <c r="AG847" s="493" t="n">
        <v>0</v>
      </c>
      <c r="AH847" s="493" t="n">
        <v>0</v>
      </c>
      <c r="AI847" s="493" t="n">
        <v>0</v>
      </c>
      <c r="AJ847" s="493" t="n">
        <v>0</v>
      </c>
      <c r="AK847" s="493" t="n">
        <v>0</v>
      </c>
      <c r="AL847" s="493" t="n">
        <v>0</v>
      </c>
      <c r="AM847" s="493" t="n">
        <v>1453.5</v>
      </c>
      <c r="AN847" s="493" t="n">
        <v>0</v>
      </c>
      <c r="AO847" s="493" t="n">
        <v>0</v>
      </c>
      <c r="AP847" s="493" t="n">
        <v>0</v>
      </c>
      <c r="AQ847" s="493" t="n">
        <v>0</v>
      </c>
      <c r="AR847" s="493" t="n">
        <v>0</v>
      </c>
      <c r="AS847" s="493" t="n">
        <v>0</v>
      </c>
      <c r="AT847" s="493" t="n">
        <v>0</v>
      </c>
      <c r="AU847" s="493" t="n">
        <v>0</v>
      </c>
      <c r="AV847" s="493" t="n">
        <v>0</v>
      </c>
      <c r="AW847" s="493" t="n">
        <v>0</v>
      </c>
      <c r="AX847" s="493" t="n">
        <v>0</v>
      </c>
      <c r="AY847" s="493" t="n">
        <v>0</v>
      </c>
      <c r="AZ847" s="493" t="n">
        <v>0</v>
      </c>
      <c r="BA847" s="493" t="n">
        <v>0</v>
      </c>
      <c r="BB847" s="493" t="n">
        <v>0</v>
      </c>
      <c r="BC847" s="493" t="n">
        <v>0</v>
      </c>
      <c r="BD847" s="493" t="n">
        <v>0</v>
      </c>
      <c r="BE847" s="493" t="n">
        <v>0</v>
      </c>
      <c r="BF847" s="493" t="n">
        <v>0</v>
      </c>
      <c r="BG847" s="493" t="n">
        <v>0</v>
      </c>
      <c r="BH847" s="493" t="n">
        <v>0</v>
      </c>
      <c r="BI847" s="493" t="n">
        <v>0</v>
      </c>
      <c r="BJ847" s="493" t="n">
        <v>0</v>
      </c>
      <c r="BK847" s="493" t="n">
        <v>0</v>
      </c>
      <c r="BL847" s="493" t="n">
        <v>0</v>
      </c>
      <c r="BM847" s="493" t="n">
        <v>0</v>
      </c>
      <c r="BN847" s="493" t="n">
        <v>0</v>
      </c>
      <c r="BO847" s="493" t="n">
        <v>0</v>
      </c>
      <c r="BP847" s="493" t="n">
        <v>0</v>
      </c>
      <c r="BQ847" s="493" t="n">
        <v>0</v>
      </c>
      <c r="BR847" s="493" t="n">
        <v>0</v>
      </c>
      <c r="BS847" s="493" t="n">
        <v>0</v>
      </c>
      <c r="BT847" s="493" t="n">
        <v>0</v>
      </c>
      <c r="BU847" s="493" t="n">
        <v>0</v>
      </c>
      <c r="BV847" s="493" t="n">
        <v>0</v>
      </c>
      <c r="BW847" s="493" t="n">
        <v>0</v>
      </c>
    </row>
    <row r="848">
      <c r="A848" t="inlineStr">
        <is>
          <t>[C9C] ANGIOTENSIN-II 길항제 (단일)</t>
        </is>
      </c>
      <c r="B848" t="inlineStr">
        <is>
          <t>명문제약</t>
        </is>
      </c>
      <c r="C848" t="inlineStr">
        <is>
          <t>올메산</t>
        </is>
      </c>
      <c r="D848" t="inlineStr">
        <is>
          <t>명문제약</t>
        </is>
      </c>
      <c r="E848" t="inlineStr">
        <is>
          <t>olmesartan medoxomil</t>
        </is>
      </c>
      <c r="F848" t="inlineStr">
        <is>
          <t>병원</t>
        </is>
      </c>
      <c r="G848" t="inlineStr">
        <is>
          <t>Generic</t>
        </is>
      </c>
      <c r="H848" s="493" t="n">
        <v>0</v>
      </c>
      <c r="I848" s="493" t="n">
        <v>0</v>
      </c>
      <c r="J848" s="493" t="n">
        <v>0</v>
      </c>
      <c r="K848" s="493" t="n">
        <v>0</v>
      </c>
      <c r="L848" s="493" t="n">
        <v>0</v>
      </c>
      <c r="M848" s="493" t="n">
        <v>0</v>
      </c>
      <c r="N848" s="493" t="n">
        <v>0</v>
      </c>
      <c r="O848" s="493" t="n">
        <v>0</v>
      </c>
      <c r="P848" s="493" t="n">
        <v>0</v>
      </c>
      <c r="Q848" s="493" t="n">
        <v>0</v>
      </c>
      <c r="R848" s="493" t="n">
        <v>0</v>
      </c>
      <c r="S848" s="493" t="n">
        <v>0</v>
      </c>
      <c r="T848" s="493" t="n">
        <v>0</v>
      </c>
      <c r="U848" s="493" t="n">
        <v>0</v>
      </c>
      <c r="V848" s="493" t="n">
        <v>0</v>
      </c>
      <c r="W848" s="493" t="n">
        <v>0</v>
      </c>
      <c r="X848" s="493" t="n">
        <v>0</v>
      </c>
      <c r="Y848" s="493" t="n">
        <v>0</v>
      </c>
      <c r="Z848" s="493" t="n">
        <v>0</v>
      </c>
      <c r="AA848" s="493" t="n">
        <v>0</v>
      </c>
      <c r="AB848" s="493" t="n">
        <v>0</v>
      </c>
      <c r="AC848" s="493" t="n">
        <v>0</v>
      </c>
      <c r="AD848" s="493" t="n">
        <v>119.7</v>
      </c>
      <c r="AE848" s="493" t="n">
        <v>120</v>
      </c>
      <c r="AF848" s="493" t="n">
        <v>120</v>
      </c>
      <c r="AG848" s="493" t="n">
        <v>232</v>
      </c>
      <c r="AH848" s="493" t="n">
        <v>224</v>
      </c>
      <c r="AI848" s="493" t="n">
        <v>111.72</v>
      </c>
      <c r="AJ848" s="493" t="n">
        <v>224</v>
      </c>
      <c r="AK848" s="493" t="n">
        <v>280</v>
      </c>
      <c r="AL848" s="493" t="n">
        <v>281.96</v>
      </c>
      <c r="AM848" s="493" t="n">
        <v>224.7</v>
      </c>
      <c r="AN848" s="493" t="n">
        <v>560.42</v>
      </c>
      <c r="AO848" s="493" t="n">
        <v>112</v>
      </c>
      <c r="AP848" s="493" t="n">
        <v>336</v>
      </c>
      <c r="AQ848" s="493" t="n">
        <v>280.14</v>
      </c>
      <c r="AR848" s="493" t="n">
        <v>282.8</v>
      </c>
      <c r="AS848" s="493" t="n">
        <v>112</v>
      </c>
      <c r="AT848" s="493" t="n">
        <v>56.42</v>
      </c>
      <c r="AU848" s="493" t="n">
        <v>0</v>
      </c>
      <c r="AV848" s="493" t="n">
        <v>227.36</v>
      </c>
      <c r="AW848" s="493" t="n">
        <v>0</v>
      </c>
      <c r="AX848" s="493" t="n">
        <v>0</v>
      </c>
      <c r="AY848" s="493" t="n">
        <v>0</v>
      </c>
      <c r="AZ848" s="493" t="n">
        <v>56.14</v>
      </c>
      <c r="BA848" s="493" t="n">
        <v>0</v>
      </c>
      <c r="BB848" s="493" t="n">
        <v>0</v>
      </c>
      <c r="BC848" s="493" t="n">
        <v>57.4</v>
      </c>
      <c r="BD848" s="493" t="n">
        <v>0</v>
      </c>
      <c r="BE848" s="493" t="n">
        <v>172.34</v>
      </c>
      <c r="BF848" s="493" t="n">
        <v>116.62</v>
      </c>
      <c r="BG848" s="493" t="n">
        <v>0</v>
      </c>
      <c r="BH848" s="493" t="n">
        <v>0</v>
      </c>
      <c r="BI848" s="493" t="n">
        <v>110.78</v>
      </c>
      <c r="BJ848" s="493" t="n">
        <v>116.34</v>
      </c>
      <c r="BK848" s="493" t="n">
        <v>173.6</v>
      </c>
      <c r="BL848" s="493" t="n">
        <v>115.36</v>
      </c>
      <c r="BM848" s="493" t="n">
        <v>114.1</v>
      </c>
      <c r="BN848" s="493" t="n">
        <v>56.7</v>
      </c>
      <c r="BO848" s="493" t="n">
        <v>57.26</v>
      </c>
      <c r="BP848" s="493" t="n">
        <v>0</v>
      </c>
      <c r="BQ848" s="493" t="n">
        <v>112.56</v>
      </c>
      <c r="BR848" s="493" t="n">
        <v>56.84</v>
      </c>
      <c r="BS848" s="493" t="n">
        <v>0</v>
      </c>
      <c r="BT848" s="493" t="n">
        <v>113.12</v>
      </c>
      <c r="BU848" s="493" t="n">
        <v>365.4</v>
      </c>
      <c r="BV848" s="493" t="n">
        <v>0</v>
      </c>
      <c r="BW848" s="493" t="n">
        <v>122.1</v>
      </c>
    </row>
    <row r="849">
      <c r="A849" t="inlineStr">
        <is>
          <t>[C9C] ANGIOTENSIN-II 길항제 (단일)</t>
        </is>
      </c>
      <c r="B849" t="inlineStr">
        <is>
          <t>명문제약</t>
        </is>
      </c>
      <c r="C849" t="inlineStr">
        <is>
          <t>올메산</t>
        </is>
      </c>
      <c r="D849" t="inlineStr">
        <is>
          <t>명문제약</t>
        </is>
      </c>
      <c r="E849" t="inlineStr">
        <is>
          <t>olmesartan medoxomil</t>
        </is>
      </c>
      <c r="F849" t="inlineStr">
        <is>
          <t>의원</t>
        </is>
      </c>
      <c r="G849" t="inlineStr">
        <is>
          <t>Generic</t>
        </is>
      </c>
      <c r="H849" s="493" t="n">
        <v>10074.38</v>
      </c>
      <c r="I849" s="493" t="n">
        <v>10005.1</v>
      </c>
      <c r="J849" s="493" t="n">
        <v>14449.6</v>
      </c>
      <c r="K849" s="493" t="n">
        <v>12179.94</v>
      </c>
      <c r="L849" s="493" t="n">
        <v>11128.15</v>
      </c>
      <c r="M849" s="493" t="n">
        <v>14704.35</v>
      </c>
      <c r="N849" s="493" t="n">
        <v>15925.04</v>
      </c>
      <c r="O849" s="493" t="n">
        <v>15201.75</v>
      </c>
      <c r="P849" s="493" t="n">
        <v>18030.15</v>
      </c>
      <c r="Q849" s="493" t="n">
        <v>21458.66</v>
      </c>
      <c r="R849" s="493" t="n">
        <v>20211.21</v>
      </c>
      <c r="S849" s="493" t="n">
        <v>26332.5</v>
      </c>
      <c r="T849" s="493" t="n">
        <v>25954.89</v>
      </c>
      <c r="U849" s="493" t="n">
        <v>22690.58</v>
      </c>
      <c r="V849" s="493" t="n">
        <v>25628.5</v>
      </c>
      <c r="W849" s="493" t="n">
        <v>26356.4</v>
      </c>
      <c r="X849" s="493" t="n">
        <v>27810.14</v>
      </c>
      <c r="Y849" s="493" t="n">
        <v>32024.27</v>
      </c>
      <c r="Z849" s="493" t="n">
        <v>24583.34</v>
      </c>
      <c r="AA849" s="493" t="n">
        <v>29172.64</v>
      </c>
      <c r="AB849" s="493" t="n">
        <v>27221.3</v>
      </c>
      <c r="AC849" s="493" t="n">
        <v>24370.17</v>
      </c>
      <c r="AD849" s="493" t="n">
        <v>25578.55</v>
      </c>
      <c r="AE849" s="493" t="n">
        <v>28410.2</v>
      </c>
      <c r="AF849" s="493" t="n">
        <v>31005.97</v>
      </c>
      <c r="AG849" s="493" t="n">
        <v>19230.97</v>
      </c>
      <c r="AH849" s="493" t="n">
        <v>11572.42</v>
      </c>
      <c r="AI849" s="493" t="n">
        <v>5956.01</v>
      </c>
      <c r="AJ849" s="493" t="n">
        <v>7001.61</v>
      </c>
      <c r="AK849" s="493" t="n">
        <v>6531.5</v>
      </c>
      <c r="AL849" s="493" t="n">
        <v>6070.62</v>
      </c>
      <c r="AM849" s="493" t="n">
        <v>5291.12</v>
      </c>
      <c r="AN849" s="493" t="n">
        <v>3739.85</v>
      </c>
      <c r="AO849" s="493" t="n">
        <v>3898.6</v>
      </c>
      <c r="AP849" s="493" t="n">
        <v>4077.7</v>
      </c>
      <c r="AQ849" s="493" t="n">
        <v>5421.8</v>
      </c>
      <c r="AR849" s="493" t="n">
        <v>4321.1</v>
      </c>
      <c r="AS849" s="493" t="n">
        <v>4091.05</v>
      </c>
      <c r="AT849" s="493" t="n">
        <v>3182.8</v>
      </c>
      <c r="AU849" s="493" t="n">
        <v>4717</v>
      </c>
      <c r="AV849" s="493" t="n">
        <v>3870.6</v>
      </c>
      <c r="AW849" s="493" t="n">
        <v>3236.5</v>
      </c>
      <c r="AX849" s="493" t="n">
        <v>4611.7</v>
      </c>
      <c r="AY849" s="493" t="n">
        <v>3981.95</v>
      </c>
      <c r="AZ849" s="493" t="n">
        <v>3927.7</v>
      </c>
      <c r="BA849" s="493" t="n">
        <v>5570.36</v>
      </c>
      <c r="BB849" s="493" t="n">
        <v>3075.26</v>
      </c>
      <c r="BC849" s="493" t="n">
        <v>3186.1</v>
      </c>
      <c r="BD849" s="493" t="n">
        <v>3745</v>
      </c>
      <c r="BE849" s="493" t="n">
        <v>4228.55</v>
      </c>
      <c r="BF849" s="493" t="n">
        <v>3298.82</v>
      </c>
      <c r="BG849" s="493" t="n">
        <v>4031.16</v>
      </c>
      <c r="BH849" s="493" t="n">
        <v>2663.49</v>
      </c>
      <c r="BI849" s="493" t="n">
        <v>4629.6</v>
      </c>
      <c r="BJ849" s="493" t="n">
        <v>5526.9</v>
      </c>
      <c r="BK849" s="493" t="n">
        <v>2796.45</v>
      </c>
      <c r="BL849" s="493" t="n">
        <v>6521.76</v>
      </c>
      <c r="BM849" s="493" t="n">
        <v>4432.5</v>
      </c>
      <c r="BN849" s="493" t="n">
        <v>5127.15</v>
      </c>
      <c r="BO849" s="493" t="n">
        <v>5304.2</v>
      </c>
      <c r="BP849" s="493" t="n">
        <v>4632.05</v>
      </c>
      <c r="BQ849" s="493" t="n">
        <v>3654.6</v>
      </c>
      <c r="BR849" s="493" t="n">
        <v>6046.75</v>
      </c>
      <c r="BS849" s="493" t="n">
        <v>4055.8</v>
      </c>
      <c r="BT849" s="493" t="n">
        <v>6468.1</v>
      </c>
      <c r="BU849" s="493" t="n">
        <v>4247.24</v>
      </c>
      <c r="BV849" s="493" t="n">
        <v>6576.12</v>
      </c>
      <c r="BW849" s="493" t="n">
        <v>3222.8</v>
      </c>
    </row>
    <row r="850">
      <c r="A850" t="inlineStr">
        <is>
          <t>[C9C] ANGIOTENSIN-II 길항제 (단일)</t>
        </is>
      </c>
      <c r="B850" t="inlineStr">
        <is>
          <t>명문제약</t>
        </is>
      </c>
      <c r="C850" t="inlineStr">
        <is>
          <t>올메산</t>
        </is>
      </c>
      <c r="D850" t="inlineStr">
        <is>
          <t>명문제약</t>
        </is>
      </c>
      <c r="E850" t="inlineStr">
        <is>
          <t>olmesartan medoxomil</t>
        </is>
      </c>
      <c r="F850" t="inlineStr">
        <is>
          <t>보건소</t>
        </is>
      </c>
      <c r="G850" t="inlineStr">
        <is>
          <t>Generic</t>
        </is>
      </c>
      <c r="H850" s="493" t="n">
        <v>230.01</v>
      </c>
      <c r="I850" s="493" t="n">
        <v>297.29</v>
      </c>
      <c r="J850" s="493" t="n">
        <v>1008.45</v>
      </c>
      <c r="K850" s="493" t="n">
        <v>754.2</v>
      </c>
      <c r="L850" s="493" t="n">
        <v>1021.5</v>
      </c>
      <c r="M850" s="493" t="n">
        <v>925.09</v>
      </c>
      <c r="N850" s="493" t="n">
        <v>329.3</v>
      </c>
      <c r="O850" s="493" t="n">
        <v>1179</v>
      </c>
      <c r="P850" s="493" t="n">
        <v>421.2</v>
      </c>
      <c r="Q850" s="493" t="n">
        <v>639.5</v>
      </c>
      <c r="R850" s="493" t="n">
        <v>587.1</v>
      </c>
      <c r="S850" s="493" t="n">
        <v>574.2</v>
      </c>
      <c r="T850" s="493" t="n">
        <v>320.55</v>
      </c>
      <c r="U850" s="493" t="n">
        <v>502.2</v>
      </c>
      <c r="V850" s="493" t="n">
        <v>1488</v>
      </c>
      <c r="W850" s="493" t="n">
        <v>0</v>
      </c>
      <c r="X850" s="493" t="n">
        <v>687</v>
      </c>
      <c r="Y850" s="493" t="n">
        <v>1015.2</v>
      </c>
      <c r="Z850" s="493" t="n">
        <v>147.6</v>
      </c>
      <c r="AA850" s="493" t="n">
        <v>500.4</v>
      </c>
      <c r="AB850" s="493" t="n">
        <v>476.1</v>
      </c>
      <c r="AC850" s="493" t="n">
        <v>0</v>
      </c>
      <c r="AD850" s="493" t="n">
        <v>515.7</v>
      </c>
      <c r="AE850" s="493" t="n">
        <v>0</v>
      </c>
      <c r="AF850" s="493" t="n">
        <v>455.4</v>
      </c>
      <c r="AG850" s="493" t="n">
        <v>630</v>
      </c>
      <c r="AH850" s="493" t="n">
        <v>519.3</v>
      </c>
      <c r="AI850" s="493" t="n">
        <v>0</v>
      </c>
      <c r="AJ850" s="493" t="n">
        <v>489.6</v>
      </c>
      <c r="AK850" s="493" t="n">
        <v>355.8</v>
      </c>
      <c r="AL850" s="493" t="n">
        <v>447.3</v>
      </c>
      <c r="AM850" s="493" t="n">
        <v>0</v>
      </c>
      <c r="AN850" s="493" t="n">
        <v>0</v>
      </c>
      <c r="AO850" s="493" t="n">
        <v>676.5</v>
      </c>
      <c r="AP850" s="493" t="n">
        <v>301.2</v>
      </c>
      <c r="AQ850" s="493" t="n">
        <v>0</v>
      </c>
      <c r="AR850" s="493" t="n">
        <v>693</v>
      </c>
      <c r="AS850" s="493" t="n">
        <v>0</v>
      </c>
      <c r="AT850" s="493" t="n">
        <v>289.2</v>
      </c>
      <c r="AU850" s="493" t="n">
        <v>405</v>
      </c>
      <c r="AV850" s="493" t="n">
        <v>288</v>
      </c>
      <c r="AW850" s="493" t="n">
        <v>0</v>
      </c>
      <c r="AX850" s="493" t="n">
        <v>670.5</v>
      </c>
      <c r="AY850" s="493" t="n">
        <v>0</v>
      </c>
      <c r="AZ850" s="493" t="n">
        <v>0</v>
      </c>
      <c r="BA850" s="493" t="n">
        <v>409.5</v>
      </c>
      <c r="BB850" s="493" t="n">
        <v>0</v>
      </c>
      <c r="BC850" s="493" t="n">
        <v>0</v>
      </c>
      <c r="BD850" s="493" t="n">
        <v>403.2</v>
      </c>
      <c r="BE850" s="493" t="n">
        <v>0</v>
      </c>
      <c r="BF850" s="493" t="n">
        <v>0</v>
      </c>
      <c r="BG850" s="493" t="n">
        <v>0</v>
      </c>
      <c r="BH850" s="493" t="n">
        <v>0</v>
      </c>
      <c r="BI850" s="493" t="n">
        <v>411.3</v>
      </c>
      <c r="BJ850" s="493" t="n">
        <v>0</v>
      </c>
      <c r="BK850" s="493" t="n">
        <v>0</v>
      </c>
      <c r="BL850" s="493" t="n">
        <v>547.2</v>
      </c>
      <c r="BM850" s="493" t="n">
        <v>405</v>
      </c>
      <c r="BN850" s="493" t="n">
        <v>0</v>
      </c>
      <c r="BO850" s="493" t="n">
        <v>0</v>
      </c>
      <c r="BP850" s="493" t="n">
        <v>0</v>
      </c>
      <c r="BQ850" s="493" t="n">
        <v>0</v>
      </c>
      <c r="BR850" s="493" t="n">
        <v>0</v>
      </c>
      <c r="BS850" s="493" t="n">
        <v>0</v>
      </c>
      <c r="BT850" s="493" t="n">
        <v>0</v>
      </c>
      <c r="BU850" s="493" t="n">
        <v>0</v>
      </c>
      <c r="BV850" s="493" t="n">
        <v>0</v>
      </c>
      <c r="BW850" s="493" t="n">
        <v>50.4</v>
      </c>
    </row>
    <row r="851">
      <c r="A851" t="inlineStr">
        <is>
          <t>[C9C] ANGIOTENSIN-II 길항제 (단일)</t>
        </is>
      </c>
      <c r="B851" t="inlineStr">
        <is>
          <t>명문제약</t>
        </is>
      </c>
      <c r="C851" t="inlineStr">
        <is>
          <t>칸데산</t>
        </is>
      </c>
      <c r="D851" t="inlineStr">
        <is>
          <t>명문제약</t>
        </is>
      </c>
      <c r="E851" t="inlineStr">
        <is>
          <t>candesartan cilexetil</t>
        </is>
      </c>
      <c r="F851" t="inlineStr">
        <is>
          <t>상급종합병원</t>
        </is>
      </c>
      <c r="G851" t="inlineStr">
        <is>
          <t>Generic</t>
        </is>
      </c>
      <c r="H851" s="493" t="n">
        <v>4167.34</v>
      </c>
      <c r="I851" s="493" t="n">
        <v>5729.57</v>
      </c>
      <c r="J851" s="493" t="n">
        <v>9303.02</v>
      </c>
      <c r="K851" s="493" t="n">
        <v>15417</v>
      </c>
      <c r="L851" s="493" t="n">
        <v>13867.03</v>
      </c>
      <c r="M851" s="493" t="n">
        <v>6145.72</v>
      </c>
      <c r="N851" s="493" t="n">
        <v>7653.72</v>
      </c>
      <c r="O851" s="493" t="n">
        <v>12916.57</v>
      </c>
      <c r="P851" s="493" t="n">
        <v>4863.91</v>
      </c>
      <c r="Q851" s="493" t="n">
        <v>8759.85</v>
      </c>
      <c r="R851" s="493" t="n">
        <v>10380.33</v>
      </c>
      <c r="S851" s="493" t="n">
        <v>23654.35</v>
      </c>
      <c r="T851" s="493" t="n">
        <v>12146.6</v>
      </c>
      <c r="U851" s="493" t="n">
        <v>5620.07</v>
      </c>
      <c r="V851" s="493" t="n">
        <v>14173.84</v>
      </c>
      <c r="W851" s="493" t="n">
        <v>12264.13</v>
      </c>
      <c r="X851" s="493" t="n">
        <v>5797.47</v>
      </c>
      <c r="Y851" s="493" t="n">
        <v>14239.51</v>
      </c>
      <c r="Z851" s="493" t="n">
        <v>17002.5</v>
      </c>
      <c r="AA851" s="493" t="n">
        <v>7008.52</v>
      </c>
      <c r="AB851" s="493" t="n">
        <v>7465.72</v>
      </c>
      <c r="AC851" s="493" t="n">
        <v>6359.86</v>
      </c>
      <c r="AD851" s="493" t="n">
        <v>7834.3</v>
      </c>
      <c r="AE851" s="493" t="n">
        <v>13551.51</v>
      </c>
      <c r="AF851" s="493" t="n">
        <v>1269.45</v>
      </c>
      <c r="AG851" s="493" t="n">
        <v>8359.9</v>
      </c>
      <c r="AH851" s="493" t="n">
        <v>9024.9</v>
      </c>
      <c r="AI851" s="493" t="n">
        <v>6380.88</v>
      </c>
      <c r="AJ851" s="493" t="n">
        <v>12439.78</v>
      </c>
      <c r="AK851" s="493" t="n">
        <v>4991.9</v>
      </c>
      <c r="AL851" s="493" t="n">
        <v>4131</v>
      </c>
      <c r="AM851" s="493" t="n">
        <v>1299.9</v>
      </c>
      <c r="AN851" s="493" t="n">
        <v>8441.66</v>
      </c>
      <c r="AO851" s="493" t="n">
        <v>3924</v>
      </c>
      <c r="AP851" s="493" t="n">
        <v>16937.9</v>
      </c>
      <c r="AQ851" s="493" t="n">
        <v>3955.2</v>
      </c>
      <c r="AR851" s="493" t="n">
        <v>4110.39</v>
      </c>
      <c r="AS851" s="493" t="n">
        <v>5186.84</v>
      </c>
      <c r="AT851" s="493" t="n">
        <v>4293.26</v>
      </c>
      <c r="AU851" s="493" t="n">
        <v>0</v>
      </c>
      <c r="AV851" s="493" t="n">
        <v>4234.3</v>
      </c>
      <c r="AW851" s="493" t="n">
        <v>575.4</v>
      </c>
      <c r="AX851" s="493" t="n">
        <v>2498.24</v>
      </c>
      <c r="AY851" s="493" t="n">
        <v>0</v>
      </c>
      <c r="AZ851" s="493" t="n">
        <v>6533.8</v>
      </c>
      <c r="BA851" s="493" t="n">
        <v>2694.93</v>
      </c>
      <c r="BB851" s="493" t="n">
        <v>3562.9</v>
      </c>
      <c r="BC851" s="493" t="n">
        <v>1857.12</v>
      </c>
      <c r="BD851" s="493" t="n">
        <v>6563.83</v>
      </c>
      <c r="BE851" s="493" t="n">
        <v>1296.88</v>
      </c>
      <c r="BF851" s="493" t="n">
        <v>12023.1</v>
      </c>
      <c r="BG851" s="493" t="n">
        <v>6067.04</v>
      </c>
      <c r="BH851" s="493" t="n">
        <v>11238.09</v>
      </c>
      <c r="BI851" s="493" t="n">
        <v>1555.2</v>
      </c>
      <c r="BJ851" s="493" t="n">
        <v>3006.8</v>
      </c>
      <c r="BK851" s="493" t="n">
        <v>2459.48</v>
      </c>
      <c r="BL851" s="493" t="n">
        <v>1575.1</v>
      </c>
      <c r="BM851" s="493" t="n">
        <v>5711.04</v>
      </c>
      <c r="BN851" s="493" t="n">
        <v>2418.8</v>
      </c>
      <c r="BO851" s="493" t="n">
        <v>1483.2</v>
      </c>
      <c r="BP851" s="493" t="n">
        <v>2233.8</v>
      </c>
      <c r="BQ851" s="493" t="n">
        <v>2404.86</v>
      </c>
      <c r="BR851" s="493" t="n">
        <v>2977.18</v>
      </c>
      <c r="BS851" s="493" t="n">
        <v>6365.06</v>
      </c>
      <c r="BT851" s="493" t="n">
        <v>3817.4</v>
      </c>
      <c r="BU851" s="493" t="n">
        <v>2204.7</v>
      </c>
      <c r="BV851" s="493" t="n">
        <v>6750.5</v>
      </c>
      <c r="BW851" s="493" t="n">
        <v>6765.3</v>
      </c>
    </row>
    <row r="852">
      <c r="A852" t="inlineStr">
        <is>
          <t>[C9C] ANGIOTENSIN-II 길항제 (단일)</t>
        </is>
      </c>
      <c r="B852" t="inlineStr">
        <is>
          <t>명문제약</t>
        </is>
      </c>
      <c r="C852" t="inlineStr">
        <is>
          <t>칸데산</t>
        </is>
      </c>
      <c r="D852" t="inlineStr">
        <is>
          <t>명문제약</t>
        </is>
      </c>
      <c r="E852" t="inlineStr">
        <is>
          <t>candesartan cilexetil</t>
        </is>
      </c>
      <c r="F852" t="inlineStr">
        <is>
          <t>종합병원</t>
        </is>
      </c>
      <c r="G852" t="inlineStr">
        <is>
          <t>Generic</t>
        </is>
      </c>
      <c r="H852" s="493" t="n">
        <v>201.6</v>
      </c>
      <c r="I852" s="493" t="n">
        <v>2654.94</v>
      </c>
      <c r="J852" s="493" t="n">
        <v>1530.88</v>
      </c>
      <c r="K852" s="493" t="n">
        <v>3265.48</v>
      </c>
      <c r="L852" s="493" t="n">
        <v>1248.6</v>
      </c>
      <c r="M852" s="493" t="n">
        <v>3157.06</v>
      </c>
      <c r="N852" s="493" t="n">
        <v>1711.9</v>
      </c>
      <c r="O852" s="493" t="n">
        <v>2929.5</v>
      </c>
      <c r="P852" s="493" t="n">
        <v>4172.12</v>
      </c>
      <c r="Q852" s="493" t="n">
        <v>1954.08</v>
      </c>
      <c r="R852" s="493" t="n">
        <v>3541.64</v>
      </c>
      <c r="S852" s="493" t="n">
        <v>1926.28</v>
      </c>
      <c r="T852" s="493" t="n">
        <v>2814.68</v>
      </c>
      <c r="U852" s="493" t="n">
        <v>5297.85</v>
      </c>
      <c r="V852" s="493" t="n">
        <v>4298.01</v>
      </c>
      <c r="W852" s="493" t="n">
        <v>6141.63</v>
      </c>
      <c r="X852" s="493" t="n">
        <v>5922.99</v>
      </c>
      <c r="Y852" s="493" t="n">
        <v>8778.52</v>
      </c>
      <c r="Z852" s="493" t="n">
        <v>6051.11</v>
      </c>
      <c r="AA852" s="493" t="n">
        <v>6743.07</v>
      </c>
      <c r="AB852" s="493" t="n">
        <v>9030.23</v>
      </c>
      <c r="AC852" s="493" t="n">
        <v>2579.2</v>
      </c>
      <c r="AD852" s="493" t="n">
        <v>7200.04</v>
      </c>
      <c r="AE852" s="493" t="n">
        <v>7338.44</v>
      </c>
      <c r="AF852" s="493" t="n">
        <v>6978.88</v>
      </c>
      <c r="AG852" s="493" t="n">
        <v>6368.83</v>
      </c>
      <c r="AH852" s="493" t="n">
        <v>10927.57</v>
      </c>
      <c r="AI852" s="493" t="n">
        <v>7880.57</v>
      </c>
      <c r="AJ852" s="493" t="n">
        <v>7624.3</v>
      </c>
      <c r="AK852" s="493" t="n">
        <v>7900.19</v>
      </c>
      <c r="AL852" s="493" t="n">
        <v>9333.530000000001</v>
      </c>
      <c r="AM852" s="493" t="n">
        <v>6601.14</v>
      </c>
      <c r="AN852" s="493" t="n">
        <v>6747.63</v>
      </c>
      <c r="AO852" s="493" t="n">
        <v>7639.09</v>
      </c>
      <c r="AP852" s="493" t="n">
        <v>8570.129999999999</v>
      </c>
      <c r="AQ852" s="493" t="n">
        <v>6797.37</v>
      </c>
      <c r="AR852" s="493" t="n">
        <v>9477.67</v>
      </c>
      <c r="AS852" s="493" t="n">
        <v>5218.46</v>
      </c>
      <c r="AT852" s="493" t="n">
        <v>8480.07</v>
      </c>
      <c r="AU852" s="493" t="n">
        <v>7715.82</v>
      </c>
      <c r="AV852" s="493" t="n">
        <v>8213.57</v>
      </c>
      <c r="AW852" s="493" t="n">
        <v>5966.2</v>
      </c>
      <c r="AX852" s="493" t="n">
        <v>10181.09</v>
      </c>
      <c r="AY852" s="493" t="n">
        <v>9293.450000000001</v>
      </c>
      <c r="AZ852" s="493" t="n">
        <v>4695.59</v>
      </c>
      <c r="BA852" s="493" t="n">
        <v>6274.32</v>
      </c>
      <c r="BB852" s="493" t="n">
        <v>6117.5</v>
      </c>
      <c r="BC852" s="493" t="n">
        <v>6917.98</v>
      </c>
      <c r="BD852" s="493" t="n">
        <v>6333.34</v>
      </c>
      <c r="BE852" s="493" t="n">
        <v>6111.68</v>
      </c>
      <c r="BF852" s="493" t="n">
        <v>8729.07</v>
      </c>
      <c r="BG852" s="493" t="n">
        <v>6841.68</v>
      </c>
      <c r="BH852" s="493" t="n">
        <v>4722.44</v>
      </c>
      <c r="BI852" s="493" t="n">
        <v>6874.6</v>
      </c>
      <c r="BJ852" s="493" t="n">
        <v>8617.530000000001</v>
      </c>
      <c r="BK852" s="493" t="n">
        <v>7484.72</v>
      </c>
      <c r="BL852" s="493" t="n">
        <v>10535</v>
      </c>
      <c r="BM852" s="493" t="n">
        <v>9556.200000000001</v>
      </c>
      <c r="BN852" s="493" t="n">
        <v>10875.96</v>
      </c>
      <c r="BO852" s="493" t="n">
        <v>3710.1</v>
      </c>
      <c r="BP852" s="493" t="n">
        <v>5476.8</v>
      </c>
      <c r="BQ852" s="493" t="n">
        <v>4440.95</v>
      </c>
      <c r="BR852" s="493" t="n">
        <v>8425.639999999999</v>
      </c>
      <c r="BS852" s="493" t="n">
        <v>5233.95</v>
      </c>
      <c r="BT852" s="493" t="n">
        <v>43746.74</v>
      </c>
      <c r="BU852" s="493" t="n">
        <v>119308.67</v>
      </c>
      <c r="BV852" s="493" t="n">
        <v>136051.55</v>
      </c>
      <c r="BW852" s="493" t="n">
        <v>116872.63</v>
      </c>
    </row>
    <row r="853">
      <c r="A853" t="inlineStr">
        <is>
          <t>[C9C] ANGIOTENSIN-II 길항제 (단일)</t>
        </is>
      </c>
      <c r="B853" t="inlineStr">
        <is>
          <t>명문제약</t>
        </is>
      </c>
      <c r="C853" t="inlineStr">
        <is>
          <t>칸데산</t>
        </is>
      </c>
      <c r="D853" t="inlineStr">
        <is>
          <t>명문제약</t>
        </is>
      </c>
      <c r="E853" t="inlineStr">
        <is>
          <t>candesartan cilexetil</t>
        </is>
      </c>
      <c r="F853" t="inlineStr">
        <is>
          <t>병원</t>
        </is>
      </c>
      <c r="G853" t="inlineStr">
        <is>
          <t>Generic</t>
        </is>
      </c>
      <c r="H853" s="493" t="n">
        <v>17894.53</v>
      </c>
      <c r="I853" s="493" t="n">
        <v>17025.42</v>
      </c>
      <c r="J853" s="493" t="n">
        <v>13635.81</v>
      </c>
      <c r="K853" s="493" t="n">
        <v>15523.06</v>
      </c>
      <c r="L853" s="493" t="n">
        <v>12075.26</v>
      </c>
      <c r="M853" s="493" t="n">
        <v>13190.05</v>
      </c>
      <c r="N853" s="493" t="n">
        <v>11714.72</v>
      </c>
      <c r="O853" s="493" t="n">
        <v>12538.28</v>
      </c>
      <c r="P853" s="493" t="n">
        <v>11629.97</v>
      </c>
      <c r="Q853" s="493" t="n">
        <v>12312.88</v>
      </c>
      <c r="R853" s="493" t="n">
        <v>11395.12</v>
      </c>
      <c r="S853" s="493" t="n">
        <v>13291.19</v>
      </c>
      <c r="T853" s="493" t="n">
        <v>16656.44</v>
      </c>
      <c r="U853" s="493" t="n">
        <v>3080.16</v>
      </c>
      <c r="V853" s="493" t="n">
        <v>6066.49</v>
      </c>
      <c r="W853" s="493" t="n">
        <v>3535.97</v>
      </c>
      <c r="X853" s="493" t="n">
        <v>8608.58</v>
      </c>
      <c r="Y853" s="493" t="n">
        <v>5228.16</v>
      </c>
      <c r="Z853" s="493" t="n">
        <v>6739.52</v>
      </c>
      <c r="AA853" s="493" t="n">
        <v>10197.95</v>
      </c>
      <c r="AB853" s="493" t="n">
        <v>10667.49</v>
      </c>
      <c r="AC853" s="493" t="n">
        <v>11436.88</v>
      </c>
      <c r="AD853" s="493" t="n">
        <v>10154.38</v>
      </c>
      <c r="AE853" s="493" t="n">
        <v>5524.17</v>
      </c>
      <c r="AF853" s="493" t="n">
        <v>4876.06</v>
      </c>
      <c r="AG853" s="493" t="n">
        <v>4729.84</v>
      </c>
      <c r="AH853" s="493" t="n">
        <v>6911.5</v>
      </c>
      <c r="AI853" s="493" t="n">
        <v>3953.98</v>
      </c>
      <c r="AJ853" s="493" t="n">
        <v>5510.68</v>
      </c>
      <c r="AK853" s="493" t="n">
        <v>6537.01</v>
      </c>
      <c r="AL853" s="493" t="n">
        <v>3683.07</v>
      </c>
      <c r="AM853" s="493" t="n">
        <v>7014.78</v>
      </c>
      <c r="AN853" s="493" t="n">
        <v>7907.82</v>
      </c>
      <c r="AO853" s="493" t="n">
        <v>28583.06</v>
      </c>
      <c r="AP853" s="493" t="n">
        <v>29538.54</v>
      </c>
      <c r="AQ853" s="493" t="n">
        <v>30421.83</v>
      </c>
      <c r="AR853" s="493" t="n">
        <v>31180.49</v>
      </c>
      <c r="AS853" s="493" t="n">
        <v>31644.04</v>
      </c>
      <c r="AT853" s="493" t="n">
        <v>41530.11</v>
      </c>
      <c r="AU853" s="493" t="n">
        <v>39092.14</v>
      </c>
      <c r="AV853" s="493" t="n">
        <v>50742.99</v>
      </c>
      <c r="AW853" s="493" t="n">
        <v>49713.48</v>
      </c>
      <c r="AX853" s="493" t="n">
        <v>44009.47</v>
      </c>
      <c r="AY853" s="493" t="n">
        <v>31726.74</v>
      </c>
      <c r="AZ853" s="493" t="n">
        <v>30655.17</v>
      </c>
      <c r="BA853" s="493" t="n">
        <v>30097.59</v>
      </c>
      <c r="BB853" s="493" t="n">
        <v>34448.16</v>
      </c>
      <c r="BC853" s="493" t="n">
        <v>33066.82</v>
      </c>
      <c r="BD853" s="493" t="n">
        <v>33789.74</v>
      </c>
      <c r="BE853" s="493" t="n">
        <v>27561.54</v>
      </c>
      <c r="BF853" s="493" t="n">
        <v>31281</v>
      </c>
      <c r="BG853" s="493" t="n">
        <v>33846.64</v>
      </c>
      <c r="BH853" s="493" t="n">
        <v>33183.22</v>
      </c>
      <c r="BI853" s="493" t="n">
        <v>32180.65</v>
      </c>
      <c r="BJ853" s="493" t="n">
        <v>37818.19</v>
      </c>
      <c r="BK853" s="493" t="n">
        <v>26348.92</v>
      </c>
      <c r="BL853" s="493" t="n">
        <v>36088.04</v>
      </c>
      <c r="BM853" s="493" t="n">
        <v>33767.16</v>
      </c>
      <c r="BN853" s="493" t="n">
        <v>30146.02</v>
      </c>
      <c r="BO853" s="493" t="n">
        <v>36656.49</v>
      </c>
      <c r="BP853" s="493" t="n">
        <v>28978.8</v>
      </c>
      <c r="BQ853" s="493" t="n">
        <v>38832.85</v>
      </c>
      <c r="BR853" s="493" t="n">
        <v>43249.27</v>
      </c>
      <c r="BS853" s="493" t="n">
        <v>48921.43</v>
      </c>
      <c r="BT853" s="493" t="n">
        <v>40752.96</v>
      </c>
      <c r="BU853" s="493" t="n">
        <v>49312.49</v>
      </c>
      <c r="BV853" s="493" t="n">
        <v>46401.62</v>
      </c>
      <c r="BW853" s="493" t="n">
        <v>53134.75</v>
      </c>
    </row>
    <row r="854">
      <c r="A854" t="inlineStr">
        <is>
          <t>[C9C] ANGIOTENSIN-II 길항제 (단일)</t>
        </is>
      </c>
      <c r="B854" t="inlineStr">
        <is>
          <t>명문제약</t>
        </is>
      </c>
      <c r="C854" t="inlineStr">
        <is>
          <t>칸데산</t>
        </is>
      </c>
      <c r="D854" t="inlineStr">
        <is>
          <t>명문제약</t>
        </is>
      </c>
      <c r="E854" t="inlineStr">
        <is>
          <t>candesartan cilexetil</t>
        </is>
      </c>
      <c r="F854" t="inlineStr">
        <is>
          <t>의원</t>
        </is>
      </c>
      <c r="G854" t="inlineStr">
        <is>
          <t>Generic</t>
        </is>
      </c>
      <c r="H854" s="493" t="n">
        <v>192493.72</v>
      </c>
      <c r="I854" s="493" t="n">
        <v>175291.1</v>
      </c>
      <c r="J854" s="493" t="n">
        <v>198109.13</v>
      </c>
      <c r="K854" s="493" t="n">
        <v>182019.35</v>
      </c>
      <c r="L854" s="493" t="n">
        <v>176759.9</v>
      </c>
      <c r="M854" s="493" t="n">
        <v>228975.44</v>
      </c>
      <c r="N854" s="493" t="n">
        <v>245750.64</v>
      </c>
      <c r="O854" s="493" t="n">
        <v>235469.61</v>
      </c>
      <c r="P854" s="493" t="n">
        <v>248071.42</v>
      </c>
      <c r="Q854" s="493" t="n">
        <v>243336.24</v>
      </c>
      <c r="R854" s="493" t="n">
        <v>253277.69</v>
      </c>
      <c r="S854" s="493" t="n">
        <v>296795.64</v>
      </c>
      <c r="T854" s="493" t="n">
        <v>258290.77</v>
      </c>
      <c r="U854" s="493" t="n">
        <v>241470.33</v>
      </c>
      <c r="V854" s="493" t="n">
        <v>262737.06</v>
      </c>
      <c r="W854" s="493" t="n">
        <v>255783.13</v>
      </c>
      <c r="X854" s="493" t="n">
        <v>269283.09</v>
      </c>
      <c r="Y854" s="493" t="n">
        <v>254778.71</v>
      </c>
      <c r="Z854" s="493" t="n">
        <v>263742.86</v>
      </c>
      <c r="AA854" s="493" t="n">
        <v>281607.53</v>
      </c>
      <c r="AB854" s="493" t="n">
        <v>264481.84</v>
      </c>
      <c r="AC854" s="493" t="n">
        <v>265522.76</v>
      </c>
      <c r="AD854" s="493" t="n">
        <v>265281.7</v>
      </c>
      <c r="AE854" s="493" t="n">
        <v>293067.93</v>
      </c>
      <c r="AF854" s="493" t="n">
        <v>265062.43</v>
      </c>
      <c r="AG854" s="493" t="n">
        <v>267866.6</v>
      </c>
      <c r="AH854" s="493" t="n">
        <v>291077.43</v>
      </c>
      <c r="AI854" s="493" t="n">
        <v>277848.42</v>
      </c>
      <c r="AJ854" s="493" t="n">
        <v>289848.55</v>
      </c>
      <c r="AK854" s="493" t="n">
        <v>286231.28</v>
      </c>
      <c r="AL854" s="493" t="n">
        <v>296037.48</v>
      </c>
      <c r="AM854" s="493" t="n">
        <v>277054.04</v>
      </c>
      <c r="AN854" s="493" t="n">
        <v>294797.78</v>
      </c>
      <c r="AO854" s="493" t="n">
        <v>276755.27</v>
      </c>
      <c r="AP854" s="493" t="n">
        <v>292658.05</v>
      </c>
      <c r="AQ854" s="493" t="n">
        <v>284163.29</v>
      </c>
      <c r="AR854" s="493" t="n">
        <v>304953.41</v>
      </c>
      <c r="AS854" s="493" t="n">
        <v>270397.99</v>
      </c>
      <c r="AT854" s="493" t="n">
        <v>279873.64</v>
      </c>
      <c r="AU854" s="493" t="n">
        <v>292568.07</v>
      </c>
      <c r="AV854" s="493" t="n">
        <v>301685.7</v>
      </c>
      <c r="AW854" s="493" t="n">
        <v>269555.08</v>
      </c>
      <c r="AX854" s="493" t="n">
        <v>304589.66</v>
      </c>
      <c r="AY854" s="493" t="n">
        <v>303630.64</v>
      </c>
      <c r="AZ854" s="493" t="n">
        <v>280941.13</v>
      </c>
      <c r="BA854" s="493" t="n">
        <v>318055.89</v>
      </c>
      <c r="BB854" s="493" t="n">
        <v>301640.52</v>
      </c>
      <c r="BC854" s="493" t="n">
        <v>302692.23</v>
      </c>
      <c r="BD854" s="493" t="n">
        <v>292083.53</v>
      </c>
      <c r="BE854" s="493" t="n">
        <v>286003.57</v>
      </c>
      <c r="BF854" s="493" t="n">
        <v>284267.86</v>
      </c>
      <c r="BG854" s="493" t="n">
        <v>292552.27</v>
      </c>
      <c r="BH854" s="493" t="n">
        <v>285638.49</v>
      </c>
      <c r="BI854" s="493" t="n">
        <v>277302.22</v>
      </c>
      <c r="BJ854" s="493" t="n">
        <v>303541.91</v>
      </c>
      <c r="BK854" s="493" t="n">
        <v>282681.44</v>
      </c>
      <c r="BL854" s="493" t="n">
        <v>311232.86</v>
      </c>
      <c r="BM854" s="493" t="n">
        <v>282455.09</v>
      </c>
      <c r="BN854" s="493" t="n">
        <v>252746.18</v>
      </c>
      <c r="BO854" s="493" t="n">
        <v>300404.21</v>
      </c>
      <c r="BP854" s="493" t="n">
        <v>279800.01</v>
      </c>
      <c r="BQ854" s="493" t="n">
        <v>249363.73</v>
      </c>
      <c r="BR854" s="493" t="n">
        <v>282298.4</v>
      </c>
      <c r="BS854" s="493" t="n">
        <v>293567.47</v>
      </c>
      <c r="BT854" s="493" t="n">
        <v>291242.56</v>
      </c>
      <c r="BU854" s="493" t="n">
        <v>309692.92</v>
      </c>
      <c r="BV854" s="493" t="n">
        <v>346010.52</v>
      </c>
      <c r="BW854" s="493" t="n">
        <v>331268.88</v>
      </c>
    </row>
    <row r="855">
      <c r="A855" t="inlineStr">
        <is>
          <t>[C9C] ANGIOTENSIN-II 길항제 (단일)</t>
        </is>
      </c>
      <c r="B855" t="inlineStr">
        <is>
          <t>명문제약</t>
        </is>
      </c>
      <c r="C855" t="inlineStr">
        <is>
          <t>칸데산</t>
        </is>
      </c>
      <c r="D855" t="inlineStr">
        <is>
          <t>명문제약</t>
        </is>
      </c>
      <c r="E855" t="inlineStr">
        <is>
          <t>candesartan cilexetil</t>
        </is>
      </c>
      <c r="F855" t="inlineStr">
        <is>
          <t>보건소</t>
        </is>
      </c>
      <c r="G855" t="inlineStr">
        <is>
          <t>Generic</t>
        </is>
      </c>
      <c r="H855" s="493" t="n">
        <v>2405.4</v>
      </c>
      <c r="I855" s="493" t="n">
        <v>7900.65</v>
      </c>
      <c r="J855" s="493" t="n">
        <v>6410.04</v>
      </c>
      <c r="K855" s="493" t="n">
        <v>4976.98</v>
      </c>
      <c r="L855" s="493" t="n">
        <v>3075.1</v>
      </c>
      <c r="M855" s="493" t="n">
        <v>7331.51</v>
      </c>
      <c r="N855" s="493" t="n">
        <v>6653.25</v>
      </c>
      <c r="O855" s="493" t="n">
        <v>5007.3</v>
      </c>
      <c r="P855" s="493" t="n">
        <v>6125.4</v>
      </c>
      <c r="Q855" s="493" t="n">
        <v>3400.5</v>
      </c>
      <c r="R855" s="493" t="n">
        <v>4710.75</v>
      </c>
      <c r="S855" s="493" t="n">
        <v>6307.5</v>
      </c>
      <c r="T855" s="493" t="n">
        <v>6160.35</v>
      </c>
      <c r="U855" s="493" t="n">
        <v>4524.45</v>
      </c>
      <c r="V855" s="493" t="n">
        <v>5305.5</v>
      </c>
      <c r="W855" s="493" t="n">
        <v>4128.6</v>
      </c>
      <c r="X855" s="493" t="n">
        <v>4821.45</v>
      </c>
      <c r="Y855" s="493" t="n">
        <v>6960.9</v>
      </c>
      <c r="Z855" s="493" t="n">
        <v>4130.7</v>
      </c>
      <c r="AA855" s="493" t="n">
        <v>6485.85</v>
      </c>
      <c r="AB855" s="493" t="n">
        <v>4280.55</v>
      </c>
      <c r="AC855" s="493" t="n">
        <v>4956.7</v>
      </c>
      <c r="AD855" s="493" t="n">
        <v>10991.25</v>
      </c>
      <c r="AE855" s="493" t="n">
        <v>3359.6</v>
      </c>
      <c r="AF855" s="493" t="n">
        <v>3688.8</v>
      </c>
      <c r="AG855" s="493" t="n">
        <v>3358.05</v>
      </c>
      <c r="AH855" s="493" t="n">
        <v>3975.15</v>
      </c>
      <c r="AI855" s="493" t="n">
        <v>2989.45</v>
      </c>
      <c r="AJ855" s="493" t="n">
        <v>23356.2</v>
      </c>
      <c r="AK855" s="493" t="n">
        <v>5906.1</v>
      </c>
      <c r="AL855" s="493" t="n">
        <v>5817.15</v>
      </c>
      <c r="AM855" s="493" t="n">
        <v>15860</v>
      </c>
      <c r="AN855" s="493" t="n">
        <v>3628.89</v>
      </c>
      <c r="AO855" s="493" t="n">
        <v>12031.4</v>
      </c>
      <c r="AP855" s="493" t="n">
        <v>17112.6</v>
      </c>
      <c r="AQ855" s="493" t="n">
        <v>4719.75</v>
      </c>
      <c r="AR855" s="493" t="n">
        <v>10239.3</v>
      </c>
      <c r="AS855" s="493" t="n">
        <v>10294.59</v>
      </c>
      <c r="AT855" s="493" t="n">
        <v>21338.1</v>
      </c>
      <c r="AU855" s="493" t="n">
        <v>11765.7</v>
      </c>
      <c r="AV855" s="493" t="n">
        <v>13371.15</v>
      </c>
      <c r="AW855" s="493" t="n">
        <v>3744.3</v>
      </c>
      <c r="AX855" s="493" t="n">
        <v>5093.7</v>
      </c>
      <c r="AY855" s="493" t="n">
        <v>4293.75</v>
      </c>
      <c r="AZ855" s="493" t="n">
        <v>3844.8</v>
      </c>
      <c r="BA855" s="493" t="n">
        <v>6147.6</v>
      </c>
      <c r="BB855" s="493" t="n">
        <v>4777.2</v>
      </c>
      <c r="BC855" s="493" t="n">
        <v>6843.6</v>
      </c>
      <c r="BD855" s="493" t="n">
        <v>4315.8</v>
      </c>
      <c r="BE855" s="493" t="n">
        <v>7708.7</v>
      </c>
      <c r="BF855" s="493" t="n">
        <v>2453.4</v>
      </c>
      <c r="BG855" s="493" t="n">
        <v>4133.7</v>
      </c>
      <c r="BH855" s="493" t="n">
        <v>4062.9</v>
      </c>
      <c r="BI855" s="493" t="n">
        <v>10927.65</v>
      </c>
      <c r="BJ855" s="493" t="n">
        <v>4507.8</v>
      </c>
      <c r="BK855" s="493" t="n">
        <v>4841.4</v>
      </c>
      <c r="BL855" s="493" t="n">
        <v>4149.63</v>
      </c>
      <c r="BM855" s="493" t="n">
        <v>5544.36</v>
      </c>
      <c r="BN855" s="493" t="n">
        <v>5989.5</v>
      </c>
      <c r="BO855" s="493" t="n">
        <v>10769.7</v>
      </c>
      <c r="BP855" s="493" t="n">
        <v>4237.2</v>
      </c>
      <c r="BQ855" s="493" t="n">
        <v>6369.6</v>
      </c>
      <c r="BR855" s="493" t="n">
        <v>5002.05</v>
      </c>
      <c r="BS855" s="493" t="n">
        <v>3776.85</v>
      </c>
      <c r="BT855" s="493" t="n">
        <v>6072.6</v>
      </c>
      <c r="BU855" s="493" t="n">
        <v>4989.65</v>
      </c>
      <c r="BV855" s="493" t="n">
        <v>2654.7</v>
      </c>
      <c r="BW855" s="493" t="n">
        <v>5324.67</v>
      </c>
    </row>
    <row r="856">
      <c r="A856" t="inlineStr">
        <is>
          <t>[C9C] ANGIOTENSIN-II 길항제 (단일)</t>
        </is>
      </c>
      <c r="B856" t="inlineStr">
        <is>
          <t>명문제약</t>
        </is>
      </c>
      <c r="C856" t="inlineStr">
        <is>
          <t>칸데산</t>
        </is>
      </c>
      <c r="D856" t="inlineStr">
        <is>
          <t>명문제약</t>
        </is>
      </c>
      <c r="E856" t="inlineStr">
        <is>
          <t>candesartan cilexetil</t>
        </is>
      </c>
      <c r="F856" t="inlineStr">
        <is>
          <t>기타(치과의원, 치과병원 등)</t>
        </is>
      </c>
      <c r="G856" t="inlineStr">
        <is>
          <t>Generic</t>
        </is>
      </c>
      <c r="H856" s="493" t="n">
        <v>0</v>
      </c>
      <c r="I856" s="493" t="n">
        <v>0</v>
      </c>
      <c r="J856" s="493" t="n">
        <v>0</v>
      </c>
      <c r="K856" s="493" t="n">
        <v>0</v>
      </c>
      <c r="L856" s="493" t="n">
        <v>0</v>
      </c>
      <c r="M856" s="493" t="n">
        <v>0</v>
      </c>
      <c r="N856" s="493" t="n">
        <v>0</v>
      </c>
      <c r="O856" s="493" t="n">
        <v>0</v>
      </c>
      <c r="P856" s="493" t="n">
        <v>0</v>
      </c>
      <c r="Q856" s="493" t="n">
        <v>85.2</v>
      </c>
      <c r="R856" s="493" t="n">
        <v>0</v>
      </c>
      <c r="S856" s="493" t="n">
        <v>90</v>
      </c>
      <c r="T856" s="493" t="n">
        <v>0</v>
      </c>
      <c r="U856" s="493" t="n">
        <v>96</v>
      </c>
      <c r="V856" s="493" t="n">
        <v>0</v>
      </c>
      <c r="W856" s="493" t="n">
        <v>99.59999999999999</v>
      </c>
      <c r="X856" s="493" t="n">
        <v>0</v>
      </c>
      <c r="Y856" s="493" t="n">
        <v>215.4</v>
      </c>
      <c r="Z856" s="493" t="n">
        <v>0</v>
      </c>
      <c r="AA856" s="493" t="n">
        <v>217.2</v>
      </c>
      <c r="AB856" s="493" t="n">
        <v>0</v>
      </c>
      <c r="AC856" s="493" t="n">
        <v>280.8</v>
      </c>
      <c r="AD856" s="493" t="n">
        <v>313.56</v>
      </c>
      <c r="AE856" s="493" t="n">
        <v>292.8</v>
      </c>
      <c r="AF856" s="493" t="n">
        <v>567.6</v>
      </c>
      <c r="AG856" s="493" t="n">
        <v>202.2</v>
      </c>
      <c r="AH856" s="493" t="n">
        <v>144.3</v>
      </c>
      <c r="AI856" s="493" t="n">
        <v>681.6</v>
      </c>
      <c r="AJ856" s="493" t="n">
        <v>326.4</v>
      </c>
      <c r="AK856" s="493" t="n">
        <v>200.4</v>
      </c>
      <c r="AL856" s="493" t="n">
        <v>484.2</v>
      </c>
      <c r="AM856" s="493" t="n">
        <v>207</v>
      </c>
      <c r="AN856" s="493" t="n">
        <v>145.8</v>
      </c>
      <c r="AO856" s="493" t="n">
        <v>190.2</v>
      </c>
      <c r="AP856" s="493" t="n">
        <v>1786.5</v>
      </c>
      <c r="AQ856" s="493" t="n">
        <v>1635.6</v>
      </c>
      <c r="AR856" s="493" t="n">
        <v>2102.25</v>
      </c>
      <c r="AS856" s="493" t="n">
        <v>1381.05</v>
      </c>
      <c r="AT856" s="493" t="n">
        <v>2122.44</v>
      </c>
      <c r="AU856" s="493" t="n">
        <v>2499.81</v>
      </c>
      <c r="AV856" s="493" t="n">
        <v>2147.93</v>
      </c>
      <c r="AW856" s="493" t="n">
        <v>1361.92</v>
      </c>
      <c r="AX856" s="493" t="n">
        <v>2170</v>
      </c>
      <c r="AY856" s="493" t="n">
        <v>2409.12</v>
      </c>
      <c r="AZ856" s="493" t="n">
        <v>2137.8</v>
      </c>
      <c r="BA856" s="493" t="n">
        <v>2700.84</v>
      </c>
      <c r="BB856" s="493" t="n">
        <v>2876.16</v>
      </c>
      <c r="BC856" s="493" t="n">
        <v>2229.44</v>
      </c>
      <c r="BD856" s="493" t="n">
        <v>2278.1</v>
      </c>
      <c r="BE856" s="493" t="n">
        <v>2510.7</v>
      </c>
      <c r="BF856" s="493" t="n">
        <v>2419.41</v>
      </c>
      <c r="BG856" s="493" t="n">
        <v>1956</v>
      </c>
      <c r="BH856" s="493" t="n">
        <v>2475.3</v>
      </c>
      <c r="BI856" s="493" t="n">
        <v>2006.85</v>
      </c>
      <c r="BJ856" s="493" t="n">
        <v>1845</v>
      </c>
      <c r="BK856" s="493" t="n">
        <v>2524.5</v>
      </c>
      <c r="BL856" s="493" t="n">
        <v>1392</v>
      </c>
      <c r="BM856" s="493" t="n">
        <v>3006.45</v>
      </c>
      <c r="BN856" s="493" t="n">
        <v>2825.1</v>
      </c>
      <c r="BO856" s="493" t="n">
        <v>2720.1</v>
      </c>
      <c r="BP856" s="493" t="n">
        <v>2459.7</v>
      </c>
      <c r="BQ856" s="493" t="n">
        <v>1844.4</v>
      </c>
      <c r="BR856" s="493" t="n">
        <v>2225.7</v>
      </c>
      <c r="BS856" s="493" t="n">
        <v>1752</v>
      </c>
      <c r="BT856" s="493" t="n">
        <v>2106.02</v>
      </c>
      <c r="BU856" s="493" t="n">
        <v>1692.3</v>
      </c>
      <c r="BV856" s="493" t="n">
        <v>2159.85</v>
      </c>
      <c r="BW856" s="493" t="n">
        <v>1909.2</v>
      </c>
    </row>
    <row r="857">
      <c r="A857" t="inlineStr">
        <is>
          <t>[C9C] ANGIOTENSIN-II 길항제 (단일)</t>
        </is>
      </c>
      <c r="B857" t="inlineStr">
        <is>
          <t>명문제약</t>
        </is>
      </c>
      <c r="C857" t="inlineStr">
        <is>
          <t>텔미</t>
        </is>
      </c>
      <c r="D857" t="inlineStr">
        <is>
          <t>명문제약</t>
        </is>
      </c>
      <c r="E857" t="inlineStr">
        <is>
          <t>telmisartan</t>
        </is>
      </c>
      <c r="F857" t="inlineStr">
        <is>
          <t>상급종합병원</t>
        </is>
      </c>
      <c r="G857" t="inlineStr">
        <is>
          <t>Generic</t>
        </is>
      </c>
      <c r="H857" s="493" t="n">
        <v>0</v>
      </c>
      <c r="I857" s="493" t="n">
        <v>0</v>
      </c>
      <c r="J857" s="493" t="n">
        <v>0</v>
      </c>
      <c r="K857" s="493" t="n">
        <v>0</v>
      </c>
      <c r="L857" s="493" t="n">
        <v>0</v>
      </c>
      <c r="M857" s="493" t="n">
        <v>0</v>
      </c>
      <c r="N857" s="493" t="n">
        <v>0</v>
      </c>
      <c r="O857" s="493" t="n">
        <v>0</v>
      </c>
      <c r="P857" s="493" t="n">
        <v>0</v>
      </c>
      <c r="Q857" s="493" t="n">
        <v>0</v>
      </c>
      <c r="R857" s="493" t="n">
        <v>0</v>
      </c>
      <c r="S857" s="493" t="n">
        <v>0</v>
      </c>
      <c r="T857" s="493" t="n">
        <v>0</v>
      </c>
      <c r="U857" s="493" t="n">
        <v>0</v>
      </c>
      <c r="V857" s="493" t="n">
        <v>0</v>
      </c>
      <c r="W857" s="493" t="n">
        <v>0</v>
      </c>
      <c r="X857" s="493" t="n">
        <v>0</v>
      </c>
      <c r="Y857" s="493" t="n">
        <v>0</v>
      </c>
      <c r="Z857" s="493" t="n">
        <v>0</v>
      </c>
      <c r="AA857" s="493" t="n">
        <v>0</v>
      </c>
      <c r="AB857" s="493" t="n">
        <v>0</v>
      </c>
      <c r="AC857" s="493" t="n">
        <v>0</v>
      </c>
      <c r="AD857" s="493" t="n">
        <v>0</v>
      </c>
      <c r="AE857" s="493" t="n">
        <v>0</v>
      </c>
      <c r="AF857" s="493" t="n">
        <v>420.35</v>
      </c>
      <c r="AG857" s="493" t="n">
        <v>0</v>
      </c>
      <c r="AH857" s="493" t="n">
        <v>0</v>
      </c>
      <c r="AI857" s="493" t="n">
        <v>0</v>
      </c>
      <c r="AJ857" s="493" t="n">
        <v>0</v>
      </c>
      <c r="AK857" s="493" t="n">
        <v>0</v>
      </c>
      <c r="AL857" s="493" t="n">
        <v>0</v>
      </c>
      <c r="AM857" s="493" t="n">
        <v>0</v>
      </c>
      <c r="AN857" s="493" t="n">
        <v>0</v>
      </c>
      <c r="AO857" s="493" t="n">
        <v>0</v>
      </c>
      <c r="AP857" s="493" t="n">
        <v>0</v>
      </c>
      <c r="AQ857" s="493" t="n">
        <v>0</v>
      </c>
      <c r="AR857" s="493" t="n">
        <v>0</v>
      </c>
      <c r="AS857" s="493" t="n">
        <v>0</v>
      </c>
      <c r="AT857" s="493" t="n">
        <v>0</v>
      </c>
      <c r="AU857" s="493" t="n">
        <v>0</v>
      </c>
      <c r="AV857" s="493" t="n">
        <v>2406.85</v>
      </c>
      <c r="AW857" s="493" t="n">
        <v>0</v>
      </c>
      <c r="AX857" s="493" t="n">
        <v>0</v>
      </c>
      <c r="AY857" s="493" t="n">
        <v>0</v>
      </c>
      <c r="AZ857" s="493" t="n">
        <v>0</v>
      </c>
      <c r="BA857" s="493" t="n">
        <v>0</v>
      </c>
      <c r="BB857" s="493" t="n">
        <v>512.7</v>
      </c>
      <c r="BC857" s="493" t="n">
        <v>0</v>
      </c>
      <c r="BD857" s="493" t="n">
        <v>0</v>
      </c>
      <c r="BE857" s="493" t="n">
        <v>0</v>
      </c>
      <c r="BF857" s="493" t="n">
        <v>0</v>
      </c>
      <c r="BG857" s="493" t="n">
        <v>0</v>
      </c>
      <c r="BH857" s="493" t="n">
        <v>0</v>
      </c>
      <c r="BI857" s="493" t="n">
        <v>0</v>
      </c>
      <c r="BJ857" s="493" t="n">
        <v>0</v>
      </c>
      <c r="BK857" s="493" t="n">
        <v>0</v>
      </c>
      <c r="BL857" s="493" t="n">
        <v>0</v>
      </c>
      <c r="BM857" s="493" t="n">
        <v>0</v>
      </c>
      <c r="BN857" s="493" t="n">
        <v>0</v>
      </c>
      <c r="BO857" s="493" t="n">
        <v>0</v>
      </c>
      <c r="BP857" s="493" t="n">
        <v>0</v>
      </c>
      <c r="BQ857" s="493" t="n">
        <v>0</v>
      </c>
      <c r="BR857" s="493" t="n">
        <v>0</v>
      </c>
      <c r="BS857" s="493" t="n">
        <v>0</v>
      </c>
      <c r="BT857" s="493" t="n">
        <v>0</v>
      </c>
      <c r="BU857" s="493" t="n">
        <v>1059</v>
      </c>
      <c r="BV857" s="493" t="n">
        <v>0</v>
      </c>
      <c r="BW857" s="493" t="n">
        <v>0</v>
      </c>
    </row>
    <row r="858">
      <c r="A858" t="inlineStr">
        <is>
          <t>[C9C] ANGIOTENSIN-II 길항제 (단일)</t>
        </is>
      </c>
      <c r="B858" t="inlineStr">
        <is>
          <t>명문제약</t>
        </is>
      </c>
      <c r="C858" t="inlineStr">
        <is>
          <t>텔미</t>
        </is>
      </c>
      <c r="D858" t="inlineStr">
        <is>
          <t>명문제약</t>
        </is>
      </c>
      <c r="E858" t="inlineStr">
        <is>
          <t>telmisartan</t>
        </is>
      </c>
      <c r="F858" t="inlineStr">
        <is>
          <t>종합병원</t>
        </is>
      </c>
      <c r="G858" t="inlineStr">
        <is>
          <t>Generic</t>
        </is>
      </c>
      <c r="H858" s="493" t="n">
        <v>99.90000000000001</v>
      </c>
      <c r="I858" s="493" t="n">
        <v>0</v>
      </c>
      <c r="J858" s="493" t="n">
        <v>0</v>
      </c>
      <c r="K858" s="493" t="n">
        <v>2981.7</v>
      </c>
      <c r="L858" s="493" t="n">
        <v>0</v>
      </c>
      <c r="M858" s="493" t="n">
        <v>0</v>
      </c>
      <c r="N858" s="493" t="n">
        <v>3340.8</v>
      </c>
      <c r="O858" s="493" t="n">
        <v>0</v>
      </c>
      <c r="P858" s="493" t="n">
        <v>0</v>
      </c>
      <c r="Q858" s="493" t="n">
        <v>2970</v>
      </c>
      <c r="R858" s="493" t="n">
        <v>0</v>
      </c>
      <c r="S858" s="493" t="n">
        <v>0</v>
      </c>
      <c r="T858" s="493" t="n">
        <v>2256.3</v>
      </c>
      <c r="U858" s="493" t="n">
        <v>1200</v>
      </c>
      <c r="V858" s="493" t="n">
        <v>720</v>
      </c>
      <c r="W858" s="493" t="n">
        <v>3720.9</v>
      </c>
      <c r="X858" s="493" t="n">
        <v>946.92</v>
      </c>
      <c r="Y858" s="493" t="n">
        <v>3638.5</v>
      </c>
      <c r="Z858" s="493" t="n">
        <v>3478.5</v>
      </c>
      <c r="AA858" s="493" t="n">
        <v>640.46</v>
      </c>
      <c r="AB858" s="493" t="n">
        <v>2087.66</v>
      </c>
      <c r="AC858" s="493" t="n">
        <v>4931.1</v>
      </c>
      <c r="AD858" s="493" t="n">
        <v>1457.05</v>
      </c>
      <c r="AE858" s="493" t="n">
        <v>4364.58</v>
      </c>
      <c r="AF858" s="493" t="n">
        <v>2633.1</v>
      </c>
      <c r="AG858" s="493" t="n">
        <v>673.5</v>
      </c>
      <c r="AH858" s="493" t="n">
        <v>4157.32</v>
      </c>
      <c r="AI858" s="493" t="n">
        <v>2583.9</v>
      </c>
      <c r="AJ858" s="493" t="n">
        <v>319.2</v>
      </c>
      <c r="AK858" s="493" t="n">
        <v>4048.2</v>
      </c>
      <c r="AL858" s="493" t="n">
        <v>2811</v>
      </c>
      <c r="AM858" s="493" t="n">
        <v>2324.46</v>
      </c>
      <c r="AN858" s="493" t="n">
        <v>2077.5</v>
      </c>
      <c r="AO858" s="493" t="n">
        <v>3209.25</v>
      </c>
      <c r="AP858" s="493" t="n">
        <v>2825.4</v>
      </c>
      <c r="AQ858" s="493" t="n">
        <v>1797.36</v>
      </c>
      <c r="AR858" s="493" t="n">
        <v>277.6</v>
      </c>
      <c r="AS858" s="493" t="n">
        <v>3408.96</v>
      </c>
      <c r="AT858" s="493" t="n">
        <v>267</v>
      </c>
      <c r="AU858" s="493" t="n">
        <v>2389.02</v>
      </c>
      <c r="AV858" s="493" t="n">
        <v>2596</v>
      </c>
      <c r="AW858" s="493" t="n">
        <v>645.03</v>
      </c>
      <c r="AX858" s="493" t="n">
        <v>171</v>
      </c>
      <c r="AY858" s="493" t="n">
        <v>4098.2</v>
      </c>
      <c r="AZ858" s="493" t="n">
        <v>227.1</v>
      </c>
      <c r="BA858" s="493" t="n">
        <v>416.34</v>
      </c>
      <c r="BB858" s="493" t="n">
        <v>3134.7</v>
      </c>
      <c r="BC858" s="493" t="n">
        <v>686.92</v>
      </c>
      <c r="BD858" s="493" t="n">
        <v>424.8</v>
      </c>
      <c r="BE858" s="493" t="n">
        <v>1718.04</v>
      </c>
      <c r="BF858" s="493" t="n">
        <v>924.2</v>
      </c>
      <c r="BG858" s="493" t="n">
        <v>727.74</v>
      </c>
      <c r="BH858" s="493" t="n">
        <v>903.6</v>
      </c>
      <c r="BI858" s="493" t="n">
        <v>137.02</v>
      </c>
      <c r="BJ858" s="493" t="n">
        <v>295.2</v>
      </c>
      <c r="BK858" s="493" t="n">
        <v>2555.88</v>
      </c>
      <c r="BL858" s="493" t="n">
        <v>955.8</v>
      </c>
      <c r="BM858" s="493" t="n">
        <v>379.29</v>
      </c>
      <c r="BN858" s="493" t="n">
        <v>734.4</v>
      </c>
      <c r="BO858" s="493" t="n">
        <v>256.15</v>
      </c>
      <c r="BP858" s="493" t="n">
        <v>0</v>
      </c>
      <c r="BQ858" s="493" t="n">
        <v>69.01000000000001</v>
      </c>
      <c r="BR858" s="493" t="n">
        <v>813.75</v>
      </c>
      <c r="BS858" s="493" t="n">
        <v>567</v>
      </c>
      <c r="BT858" s="493" t="n">
        <v>606</v>
      </c>
      <c r="BU858" s="493" t="n">
        <v>3022.77</v>
      </c>
      <c r="BV858" s="493" t="n">
        <v>736.2</v>
      </c>
      <c r="BW858" s="493" t="n">
        <v>2014.11</v>
      </c>
    </row>
    <row r="859">
      <c r="A859" t="inlineStr">
        <is>
          <t>[C9C] ANGIOTENSIN-II 길항제 (단일)</t>
        </is>
      </c>
      <c r="B859" t="inlineStr">
        <is>
          <t>명문제약</t>
        </is>
      </c>
      <c r="C859" t="inlineStr">
        <is>
          <t>텔미</t>
        </is>
      </c>
      <c r="D859" t="inlineStr">
        <is>
          <t>명문제약</t>
        </is>
      </c>
      <c r="E859" t="inlineStr">
        <is>
          <t>telmisartan</t>
        </is>
      </c>
      <c r="F859" t="inlineStr">
        <is>
          <t>병원</t>
        </is>
      </c>
      <c r="G859" t="inlineStr">
        <is>
          <t>Generic</t>
        </is>
      </c>
      <c r="H859" s="493" t="n">
        <v>1149.82</v>
      </c>
      <c r="I859" s="493" t="n">
        <v>971.15</v>
      </c>
      <c r="J859" s="493" t="n">
        <v>798.14</v>
      </c>
      <c r="K859" s="493" t="n">
        <v>549.88</v>
      </c>
      <c r="L859" s="493" t="n">
        <v>185.72</v>
      </c>
      <c r="M859" s="493" t="n">
        <v>88.76000000000001</v>
      </c>
      <c r="N859" s="493" t="n">
        <v>2021.92</v>
      </c>
      <c r="O859" s="493" t="n">
        <v>228</v>
      </c>
      <c r="P859" s="493" t="n">
        <v>346.32</v>
      </c>
      <c r="Q859" s="493" t="n">
        <v>681.62</v>
      </c>
      <c r="R859" s="493" t="n">
        <v>724.88</v>
      </c>
      <c r="S859" s="493" t="n">
        <v>1200.2</v>
      </c>
      <c r="T859" s="493" t="n">
        <v>1246.4</v>
      </c>
      <c r="U859" s="493" t="n">
        <v>1649.32</v>
      </c>
      <c r="V859" s="493" t="n">
        <v>1489.32</v>
      </c>
      <c r="W859" s="493" t="n">
        <v>2409.72</v>
      </c>
      <c r="X859" s="493" t="n">
        <v>2994.52</v>
      </c>
      <c r="Y859" s="493" t="n">
        <v>1384.42</v>
      </c>
      <c r="Z859" s="493" t="n">
        <v>686.5599999999999</v>
      </c>
      <c r="AA859" s="493" t="n">
        <v>3948.76</v>
      </c>
      <c r="AB859" s="493" t="n">
        <v>2906.05</v>
      </c>
      <c r="AC859" s="493" t="n">
        <v>2280.6</v>
      </c>
      <c r="AD859" s="493" t="n">
        <v>1447.26</v>
      </c>
      <c r="AE859" s="493" t="n">
        <v>2414.9</v>
      </c>
      <c r="AF859" s="493" t="n">
        <v>885.16</v>
      </c>
      <c r="AG859" s="493" t="n">
        <v>1503.12</v>
      </c>
      <c r="AH859" s="493" t="n">
        <v>2200.07</v>
      </c>
      <c r="AI859" s="493" t="n">
        <v>2409.54</v>
      </c>
      <c r="AJ859" s="493" t="n">
        <v>3265.06</v>
      </c>
      <c r="AK859" s="493" t="n">
        <v>3119.93</v>
      </c>
      <c r="AL859" s="493" t="n">
        <v>1416.22</v>
      </c>
      <c r="AM859" s="493" t="n">
        <v>3299.45</v>
      </c>
      <c r="AN859" s="493" t="n">
        <v>3355.66</v>
      </c>
      <c r="AO859" s="493" t="n">
        <v>1814.17</v>
      </c>
      <c r="AP859" s="493" t="n">
        <v>2318.68</v>
      </c>
      <c r="AQ859" s="493" t="n">
        <v>3389.7</v>
      </c>
      <c r="AR859" s="493" t="n">
        <v>3570.1</v>
      </c>
      <c r="AS859" s="493" t="n">
        <v>4688.78</v>
      </c>
      <c r="AT859" s="493" t="n">
        <v>5135.43</v>
      </c>
      <c r="AU859" s="493" t="n">
        <v>4458.74</v>
      </c>
      <c r="AV859" s="493" t="n">
        <v>4401.97</v>
      </c>
      <c r="AW859" s="493" t="n">
        <v>4422.2</v>
      </c>
      <c r="AX859" s="493" t="n">
        <v>5357.77</v>
      </c>
      <c r="AY859" s="493" t="n">
        <v>2741.46</v>
      </c>
      <c r="AZ859" s="493" t="n">
        <v>6998.85</v>
      </c>
      <c r="BA859" s="493" t="n">
        <v>3211.59</v>
      </c>
      <c r="BB859" s="493" t="n">
        <v>3867.7</v>
      </c>
      <c r="BC859" s="493" t="n">
        <v>3404.42</v>
      </c>
      <c r="BD859" s="493" t="n">
        <v>1345.53</v>
      </c>
      <c r="BE859" s="493" t="n">
        <v>2808.42</v>
      </c>
      <c r="BF859" s="493" t="n">
        <v>2897.52</v>
      </c>
      <c r="BG859" s="493" t="n">
        <v>2105.4</v>
      </c>
      <c r="BH859" s="493" t="n">
        <v>4868.85</v>
      </c>
      <c r="BI859" s="493" t="n">
        <v>4802.7</v>
      </c>
      <c r="BJ859" s="493" t="n">
        <v>6191.7</v>
      </c>
      <c r="BK859" s="493" t="n">
        <v>3240.09</v>
      </c>
      <c r="BL859" s="493" t="n">
        <v>5844.69</v>
      </c>
      <c r="BM859" s="493" t="n">
        <v>7169.36</v>
      </c>
      <c r="BN859" s="493" t="n">
        <v>3793.27</v>
      </c>
      <c r="BO859" s="493" t="n">
        <v>4339.95</v>
      </c>
      <c r="BP859" s="493" t="n">
        <v>5065.4</v>
      </c>
      <c r="BQ859" s="493" t="n">
        <v>4945.88</v>
      </c>
      <c r="BR859" s="493" t="n">
        <v>4008.48</v>
      </c>
      <c r="BS859" s="493" t="n">
        <v>12949.85</v>
      </c>
      <c r="BT859" s="493" t="n">
        <v>6186.71</v>
      </c>
      <c r="BU859" s="493" t="n">
        <v>6544.8</v>
      </c>
      <c r="BV859" s="493" t="n">
        <v>9748.9</v>
      </c>
      <c r="BW859" s="493" t="n">
        <v>10619.91</v>
      </c>
    </row>
    <row r="860">
      <c r="A860" t="inlineStr">
        <is>
          <t>[C9C] ANGIOTENSIN-II 길항제 (단일)</t>
        </is>
      </c>
      <c r="B860" t="inlineStr">
        <is>
          <t>명문제약</t>
        </is>
      </c>
      <c r="C860" t="inlineStr">
        <is>
          <t>텔미</t>
        </is>
      </c>
      <c r="D860" t="inlineStr">
        <is>
          <t>명문제약</t>
        </is>
      </c>
      <c r="E860" t="inlineStr">
        <is>
          <t>telmisartan</t>
        </is>
      </c>
      <c r="F860" t="inlineStr">
        <is>
          <t>의원</t>
        </is>
      </c>
      <c r="G860" t="inlineStr">
        <is>
          <t>Generic</t>
        </is>
      </c>
      <c r="H860" s="493" t="n">
        <v>40744.14</v>
      </c>
      <c r="I860" s="493" t="n">
        <v>41682.95</v>
      </c>
      <c r="J860" s="493" t="n">
        <v>44909.09</v>
      </c>
      <c r="K860" s="493" t="n">
        <v>58541.88</v>
      </c>
      <c r="L860" s="493" t="n">
        <v>68493.03</v>
      </c>
      <c r="M860" s="493" t="n">
        <v>71614.39</v>
      </c>
      <c r="N860" s="493" t="n">
        <v>79431.39999999999</v>
      </c>
      <c r="O860" s="493" t="n">
        <v>77057.98</v>
      </c>
      <c r="P860" s="493" t="n">
        <v>84544.66</v>
      </c>
      <c r="Q860" s="493" t="n">
        <v>96300.24000000001</v>
      </c>
      <c r="R860" s="493" t="n">
        <v>107508.52</v>
      </c>
      <c r="S860" s="493" t="n">
        <v>140431.61</v>
      </c>
      <c r="T860" s="493" t="n">
        <v>137207.47</v>
      </c>
      <c r="U860" s="493" t="n">
        <v>137329.98</v>
      </c>
      <c r="V860" s="493" t="n">
        <v>147064.7</v>
      </c>
      <c r="W860" s="493" t="n">
        <v>172944.62</v>
      </c>
      <c r="X860" s="493" t="n">
        <v>196773.99</v>
      </c>
      <c r="Y860" s="493" t="n">
        <v>202384.17</v>
      </c>
      <c r="Z860" s="493" t="n">
        <v>203352.68</v>
      </c>
      <c r="AA860" s="493" t="n">
        <v>227604.01</v>
      </c>
      <c r="AB860" s="493" t="n">
        <v>231528.73</v>
      </c>
      <c r="AC860" s="493" t="n">
        <v>268837.01</v>
      </c>
      <c r="AD860" s="493" t="n">
        <v>227558.61</v>
      </c>
      <c r="AE860" s="493" t="n">
        <v>286942.72</v>
      </c>
      <c r="AF860" s="493" t="n">
        <v>241951.58</v>
      </c>
      <c r="AG860" s="493" t="n">
        <v>252023.01</v>
      </c>
      <c r="AH860" s="493" t="n">
        <v>277992.77</v>
      </c>
      <c r="AI860" s="493" t="n">
        <v>264567.57</v>
      </c>
      <c r="AJ860" s="493" t="n">
        <v>301421.55</v>
      </c>
      <c r="AK860" s="493" t="n">
        <v>291412.01</v>
      </c>
      <c r="AL860" s="493" t="n">
        <v>288294.77</v>
      </c>
      <c r="AM860" s="493" t="n">
        <v>281907.98</v>
      </c>
      <c r="AN860" s="493" t="n">
        <v>292563.79</v>
      </c>
      <c r="AO860" s="493" t="n">
        <v>313426.95</v>
      </c>
      <c r="AP860" s="493" t="n">
        <v>317934.68</v>
      </c>
      <c r="AQ860" s="493" t="n">
        <v>349527.4</v>
      </c>
      <c r="AR860" s="493" t="n">
        <v>351852.42</v>
      </c>
      <c r="AS860" s="493" t="n">
        <v>316902.79</v>
      </c>
      <c r="AT860" s="493" t="n">
        <v>343955.62</v>
      </c>
      <c r="AU860" s="493" t="n">
        <v>345557.89</v>
      </c>
      <c r="AV860" s="493" t="n">
        <v>377931.51</v>
      </c>
      <c r="AW860" s="493" t="n">
        <v>349772.87</v>
      </c>
      <c r="AX860" s="493" t="n">
        <v>392786.69</v>
      </c>
      <c r="AY860" s="493" t="n">
        <v>394506.03</v>
      </c>
      <c r="AZ860" s="493" t="n">
        <v>380978.48</v>
      </c>
      <c r="BA860" s="493" t="n">
        <v>407281.78</v>
      </c>
      <c r="BB860" s="493" t="n">
        <v>377134.59</v>
      </c>
      <c r="BC860" s="493" t="n">
        <v>410916.74</v>
      </c>
      <c r="BD860" s="493" t="n">
        <v>408528.11</v>
      </c>
      <c r="BE860" s="493" t="n">
        <v>388905.3</v>
      </c>
      <c r="BF860" s="493" t="n">
        <v>395738.3</v>
      </c>
      <c r="BG860" s="493" t="n">
        <v>414589.4</v>
      </c>
      <c r="BH860" s="493" t="n">
        <v>408534.6</v>
      </c>
      <c r="BI860" s="493" t="n">
        <v>394780.36</v>
      </c>
      <c r="BJ860" s="493" t="n">
        <v>448204.88</v>
      </c>
      <c r="BK860" s="493" t="n">
        <v>416689.86</v>
      </c>
      <c r="BL860" s="493" t="n">
        <v>475125.16</v>
      </c>
      <c r="BM860" s="493" t="n">
        <v>433018.78</v>
      </c>
      <c r="BN860" s="493" t="n">
        <v>407984.88</v>
      </c>
      <c r="BO860" s="493" t="n">
        <v>469045.88</v>
      </c>
      <c r="BP860" s="493" t="n">
        <v>466467.8</v>
      </c>
      <c r="BQ860" s="493" t="n">
        <v>413398.17</v>
      </c>
      <c r="BR860" s="493" t="n">
        <v>474428.23</v>
      </c>
      <c r="BS860" s="493" t="n">
        <v>480235.3</v>
      </c>
      <c r="BT860" s="493" t="n">
        <v>465334.13</v>
      </c>
      <c r="BU860" s="493" t="n">
        <v>496539.34</v>
      </c>
      <c r="BV860" s="493" t="n">
        <v>509098.01</v>
      </c>
      <c r="BW860" s="493" t="n">
        <v>501629.1</v>
      </c>
    </row>
    <row r="861">
      <c r="A861" t="inlineStr">
        <is>
          <t>[C9C] ANGIOTENSIN-II 길항제 (단일)</t>
        </is>
      </c>
      <c r="B861" t="inlineStr">
        <is>
          <t>명문제약</t>
        </is>
      </c>
      <c r="C861" t="inlineStr">
        <is>
          <t>텔미</t>
        </is>
      </c>
      <c r="D861" t="inlineStr">
        <is>
          <t>명문제약</t>
        </is>
      </c>
      <c r="E861" t="inlineStr">
        <is>
          <t>telmisartan</t>
        </is>
      </c>
      <c r="F861" t="inlineStr">
        <is>
          <t>보건소</t>
        </is>
      </c>
      <c r="G861" t="inlineStr">
        <is>
          <t>Generic</t>
        </is>
      </c>
      <c r="H861" s="493" t="n">
        <v>0</v>
      </c>
      <c r="I861" s="493" t="n">
        <v>0</v>
      </c>
      <c r="J861" s="493" t="n">
        <v>1071.12</v>
      </c>
      <c r="K861" s="493" t="n">
        <v>1543.8</v>
      </c>
      <c r="L861" s="493" t="n">
        <v>584.4</v>
      </c>
      <c r="M861" s="493" t="n">
        <v>1705.2</v>
      </c>
      <c r="N861" s="493" t="n">
        <v>2177.1</v>
      </c>
      <c r="O861" s="493" t="n">
        <v>2879.64</v>
      </c>
      <c r="P861" s="493" t="n">
        <v>2432.7</v>
      </c>
      <c r="Q861" s="493" t="n">
        <v>3650.89</v>
      </c>
      <c r="R861" s="493" t="n">
        <v>3057.9</v>
      </c>
      <c r="S861" s="493" t="n">
        <v>5025.9</v>
      </c>
      <c r="T861" s="493" t="n">
        <v>3975.6</v>
      </c>
      <c r="U861" s="493" t="n">
        <v>3271.8</v>
      </c>
      <c r="V861" s="493" t="n">
        <v>5228.46</v>
      </c>
      <c r="W861" s="493" t="n">
        <v>1783.8</v>
      </c>
      <c r="X861" s="493" t="n">
        <v>4964.1</v>
      </c>
      <c r="Y861" s="493" t="n">
        <v>3944.7</v>
      </c>
      <c r="Z861" s="493" t="n">
        <v>5848.2</v>
      </c>
      <c r="AA861" s="493" t="n">
        <v>2570.17</v>
      </c>
      <c r="AB861" s="493" t="n">
        <v>5722.2</v>
      </c>
      <c r="AC861" s="493" t="n">
        <v>2747.7</v>
      </c>
      <c r="AD861" s="493" t="n">
        <v>17021.92</v>
      </c>
      <c r="AE861" s="493" t="n">
        <v>4266.9</v>
      </c>
      <c r="AF861" s="493" t="n">
        <v>7189.5</v>
      </c>
      <c r="AG861" s="493" t="n">
        <v>3556.9</v>
      </c>
      <c r="AH861" s="493" t="n">
        <v>5379.15</v>
      </c>
      <c r="AI861" s="493" t="n">
        <v>7965</v>
      </c>
      <c r="AJ861" s="493" t="n">
        <v>3444.3</v>
      </c>
      <c r="AK861" s="493" t="n">
        <v>4422.28</v>
      </c>
      <c r="AL861" s="493" t="n">
        <v>2702.7</v>
      </c>
      <c r="AM861" s="493" t="n">
        <v>7750.63</v>
      </c>
      <c r="AN861" s="493" t="n">
        <v>3915.14</v>
      </c>
      <c r="AO861" s="493" t="n">
        <v>6889.5</v>
      </c>
      <c r="AP861" s="493" t="n">
        <v>7641.44</v>
      </c>
      <c r="AQ861" s="493" t="n">
        <v>8074.35</v>
      </c>
      <c r="AR861" s="493" t="n">
        <v>9812.549999999999</v>
      </c>
      <c r="AS861" s="493" t="n">
        <v>9204.450000000001</v>
      </c>
      <c r="AT861" s="493" t="n">
        <v>10004.05</v>
      </c>
      <c r="AU861" s="493" t="n">
        <v>9085.1</v>
      </c>
      <c r="AV861" s="493" t="n">
        <v>8768.700000000001</v>
      </c>
      <c r="AW861" s="493" t="n">
        <v>3820.5</v>
      </c>
      <c r="AX861" s="493" t="n">
        <v>12915.75</v>
      </c>
      <c r="AY861" s="493" t="n">
        <v>13599</v>
      </c>
      <c r="AZ861" s="493" t="n">
        <v>6993.9</v>
      </c>
      <c r="BA861" s="493" t="n">
        <v>11800.05</v>
      </c>
      <c r="BB861" s="493" t="n">
        <v>13743.3</v>
      </c>
      <c r="BC861" s="493" t="n">
        <v>4143.48</v>
      </c>
      <c r="BD861" s="493" t="n">
        <v>11755.5</v>
      </c>
      <c r="BE861" s="493" t="n">
        <v>10234.8</v>
      </c>
      <c r="BF861" s="493" t="n">
        <v>10234.8</v>
      </c>
      <c r="BG861" s="493" t="n">
        <v>11055</v>
      </c>
      <c r="BH861" s="493" t="n">
        <v>3658.2</v>
      </c>
      <c r="BI861" s="493" t="n">
        <v>9539.4</v>
      </c>
      <c r="BJ861" s="493" t="n">
        <v>13422.75</v>
      </c>
      <c r="BK861" s="493" t="n">
        <v>5605.2</v>
      </c>
      <c r="BL861" s="493" t="n">
        <v>11279.1</v>
      </c>
      <c r="BM861" s="493" t="n">
        <v>11592.15</v>
      </c>
      <c r="BN861" s="493" t="n">
        <v>10713.3</v>
      </c>
      <c r="BO861" s="493" t="n">
        <v>9268.65</v>
      </c>
      <c r="BP861" s="493" t="n">
        <v>18889.29</v>
      </c>
      <c r="BQ861" s="493" t="n">
        <v>9251.450000000001</v>
      </c>
      <c r="BR861" s="493" t="n">
        <v>11712.9</v>
      </c>
      <c r="BS861" s="493" t="n">
        <v>11008.46</v>
      </c>
      <c r="BT861" s="493" t="n">
        <v>9620.85</v>
      </c>
      <c r="BU861" s="493" t="n">
        <v>12167.2</v>
      </c>
      <c r="BV861" s="493" t="n">
        <v>13210.5</v>
      </c>
      <c r="BW861" s="493" t="n">
        <v>11760.3</v>
      </c>
    </row>
    <row r="862">
      <c r="A862" t="inlineStr">
        <is>
          <t>[C9C] ANGIOTENSIN-II 길항제 (단일)</t>
        </is>
      </c>
      <c r="B862" t="inlineStr">
        <is>
          <t>명문제약</t>
        </is>
      </c>
      <c r="C862" t="inlineStr">
        <is>
          <t>텔미</t>
        </is>
      </c>
      <c r="D862" t="inlineStr">
        <is>
          <t>명문제약</t>
        </is>
      </c>
      <c r="E862" t="inlineStr">
        <is>
          <t>telmisartan</t>
        </is>
      </c>
      <c r="F862" t="inlineStr">
        <is>
          <t>기타(치과의원, 치과병원 등)</t>
        </is>
      </c>
      <c r="G862" t="inlineStr">
        <is>
          <t>Generic</t>
        </is>
      </c>
      <c r="H862" s="493" t="n">
        <v>0</v>
      </c>
      <c r="I862" s="493" t="n">
        <v>0</v>
      </c>
      <c r="J862" s="493" t="n">
        <v>0</v>
      </c>
      <c r="K862" s="493" t="n">
        <v>0</v>
      </c>
      <c r="L862" s="493" t="n">
        <v>0</v>
      </c>
      <c r="M862" s="493" t="n">
        <v>0</v>
      </c>
      <c r="N862" s="493" t="n">
        <v>0</v>
      </c>
      <c r="O862" s="493" t="n">
        <v>0</v>
      </c>
      <c r="P862" s="493" t="n">
        <v>0</v>
      </c>
      <c r="Q862" s="493" t="n">
        <v>0</v>
      </c>
      <c r="R862" s="493" t="n">
        <v>0</v>
      </c>
      <c r="S862" s="493" t="n">
        <v>0</v>
      </c>
      <c r="T862" s="493" t="n">
        <v>0</v>
      </c>
      <c r="U862" s="493" t="n">
        <v>0</v>
      </c>
      <c r="V862" s="493" t="n">
        <v>0</v>
      </c>
      <c r="W862" s="493" t="n">
        <v>0</v>
      </c>
      <c r="X862" s="493" t="n">
        <v>0</v>
      </c>
      <c r="Y862" s="493" t="n">
        <v>0</v>
      </c>
      <c r="Z862" s="493" t="n">
        <v>0</v>
      </c>
      <c r="AA862" s="493" t="n">
        <v>0</v>
      </c>
      <c r="AB862" s="493" t="n">
        <v>0</v>
      </c>
      <c r="AC862" s="493" t="n">
        <v>0</v>
      </c>
      <c r="AD862" s="493" t="n">
        <v>0</v>
      </c>
      <c r="AE862" s="493" t="n">
        <v>0</v>
      </c>
      <c r="AF862" s="493" t="n">
        <v>0</v>
      </c>
      <c r="AG862" s="493" t="n">
        <v>0</v>
      </c>
      <c r="AH862" s="493" t="n">
        <v>0</v>
      </c>
      <c r="AI862" s="493" t="n">
        <v>0</v>
      </c>
      <c r="AJ862" s="493" t="n">
        <v>0</v>
      </c>
      <c r="AK862" s="493" t="n">
        <v>0</v>
      </c>
      <c r="AL862" s="493" t="n">
        <v>0</v>
      </c>
      <c r="AM862" s="493" t="n">
        <v>0</v>
      </c>
      <c r="AN862" s="493" t="n">
        <v>0</v>
      </c>
      <c r="AO862" s="493" t="n">
        <v>0</v>
      </c>
      <c r="AP862" s="493" t="n">
        <v>0</v>
      </c>
      <c r="AQ862" s="493" t="n">
        <v>173.7</v>
      </c>
      <c r="AR862" s="493" t="n">
        <v>229.2</v>
      </c>
      <c r="AS862" s="493" t="n">
        <v>0</v>
      </c>
      <c r="AT862" s="493" t="n">
        <v>268.2</v>
      </c>
      <c r="AU862" s="493" t="n">
        <v>0</v>
      </c>
      <c r="AV862" s="493" t="n">
        <v>0</v>
      </c>
      <c r="AW862" s="493" t="n">
        <v>0</v>
      </c>
      <c r="AX862" s="493" t="n">
        <v>0</v>
      </c>
      <c r="AY862" s="493" t="n">
        <v>0</v>
      </c>
      <c r="AZ862" s="493" t="n">
        <v>0</v>
      </c>
      <c r="BA862" s="493" t="n">
        <v>0</v>
      </c>
      <c r="BB862" s="493" t="n">
        <v>131.1</v>
      </c>
      <c r="BC862" s="493" t="n">
        <v>313.2</v>
      </c>
      <c r="BD862" s="493" t="n">
        <v>0</v>
      </c>
      <c r="BE862" s="493" t="n">
        <v>0</v>
      </c>
      <c r="BF862" s="493" t="n">
        <v>0</v>
      </c>
      <c r="BG862" s="493" t="n">
        <v>0</v>
      </c>
      <c r="BH862" s="493" t="n">
        <v>0</v>
      </c>
      <c r="BI862" s="493" t="n">
        <v>0</v>
      </c>
      <c r="BJ862" s="493" t="n">
        <v>0</v>
      </c>
      <c r="BK862" s="493" t="n">
        <v>0</v>
      </c>
      <c r="BL862" s="493" t="n">
        <v>0</v>
      </c>
      <c r="BM862" s="493" t="n">
        <v>0</v>
      </c>
      <c r="BN862" s="493" t="n">
        <v>0</v>
      </c>
      <c r="BO862" s="493" t="n">
        <v>0</v>
      </c>
      <c r="BP862" s="493" t="n">
        <v>0</v>
      </c>
      <c r="BQ862" s="493" t="n">
        <v>0</v>
      </c>
      <c r="BR862" s="493" t="n">
        <v>0</v>
      </c>
      <c r="BS862" s="493" t="n">
        <v>0</v>
      </c>
      <c r="BT862" s="493" t="n">
        <v>0</v>
      </c>
      <c r="BU862" s="493" t="n">
        <v>0</v>
      </c>
      <c r="BV862" s="493" t="n">
        <v>82.5</v>
      </c>
      <c r="BW862" s="493" t="n">
        <v>77.2</v>
      </c>
    </row>
    <row r="863">
      <c r="A863" t="inlineStr">
        <is>
          <t>[C9C] ANGIOTENSIN-II 길항제 (단일)</t>
        </is>
      </c>
      <c r="B863" t="inlineStr">
        <is>
          <t>명인제약</t>
        </is>
      </c>
      <c r="C863" t="inlineStr">
        <is>
          <t>아이살탄</t>
        </is>
      </c>
      <c r="D863" t="inlineStr">
        <is>
          <t>명인제약</t>
        </is>
      </c>
      <c r="E863" t="inlineStr">
        <is>
          <t>irbesartan</t>
        </is>
      </c>
      <c r="F863" t="inlineStr">
        <is>
          <t>상급종합병원</t>
        </is>
      </c>
      <c r="G863" t="inlineStr">
        <is>
          <t>Generic</t>
        </is>
      </c>
      <c r="H863" s="493" t="n">
        <v>0</v>
      </c>
      <c r="I863" s="493" t="n">
        <v>0</v>
      </c>
      <c r="J863" s="493" t="n">
        <v>0</v>
      </c>
      <c r="K863" s="493" t="n">
        <v>0</v>
      </c>
      <c r="L863" s="493" t="n">
        <v>5636.34</v>
      </c>
      <c r="M863" s="493" t="n">
        <v>2720.14</v>
      </c>
      <c r="N863" s="493" t="n">
        <v>2006.24</v>
      </c>
      <c r="O863" s="493" t="n">
        <v>8214.51</v>
      </c>
      <c r="P863" s="493" t="n">
        <v>3894.24</v>
      </c>
      <c r="Q863" s="493" t="n">
        <v>3008.18</v>
      </c>
      <c r="R863" s="493" t="n">
        <v>0</v>
      </c>
      <c r="S863" s="493" t="n">
        <v>0</v>
      </c>
      <c r="T863" s="493" t="n">
        <v>0</v>
      </c>
      <c r="U863" s="493" t="n">
        <v>3625.2</v>
      </c>
      <c r="V863" s="493" t="n">
        <v>0</v>
      </c>
      <c r="W863" s="493" t="n">
        <v>0</v>
      </c>
      <c r="X863" s="493" t="n">
        <v>0</v>
      </c>
      <c r="Y863" s="493" t="n">
        <v>0</v>
      </c>
      <c r="Z863" s="493" t="n">
        <v>0</v>
      </c>
      <c r="AA863" s="493" t="n">
        <v>2201.4</v>
      </c>
      <c r="AB863" s="493" t="n">
        <v>0</v>
      </c>
      <c r="AC863" s="493" t="n">
        <v>0</v>
      </c>
      <c r="AD863" s="493" t="n">
        <v>313.6</v>
      </c>
      <c r="AE863" s="493" t="n">
        <v>0</v>
      </c>
      <c r="AF863" s="493" t="n">
        <v>0</v>
      </c>
      <c r="AG863" s="493" t="n">
        <v>0</v>
      </c>
      <c r="AH863" s="493" t="n">
        <v>0</v>
      </c>
      <c r="AI863" s="493" t="n">
        <v>979.2</v>
      </c>
      <c r="AJ863" s="493" t="n">
        <v>0</v>
      </c>
      <c r="AK863" s="493" t="n">
        <v>0</v>
      </c>
      <c r="AL863" s="493" t="n">
        <v>0</v>
      </c>
      <c r="AM863" s="493" t="n">
        <v>0</v>
      </c>
      <c r="AN863" s="493" t="n">
        <v>0</v>
      </c>
      <c r="AO863" s="493" t="n">
        <v>791.7</v>
      </c>
      <c r="AP863" s="493" t="n">
        <v>0</v>
      </c>
      <c r="AQ863" s="493" t="n">
        <v>0</v>
      </c>
      <c r="AR863" s="493" t="n">
        <v>0</v>
      </c>
      <c r="AS863" s="493" t="n">
        <v>1089.4</v>
      </c>
      <c r="AT863" s="493" t="n">
        <v>0</v>
      </c>
      <c r="AU863" s="493" t="n">
        <v>0</v>
      </c>
      <c r="AV863" s="493" t="n">
        <v>0</v>
      </c>
      <c r="AW863" s="493" t="n">
        <v>0</v>
      </c>
      <c r="AX863" s="493" t="n">
        <v>0</v>
      </c>
      <c r="AY863" s="493" t="n">
        <v>0</v>
      </c>
      <c r="AZ863" s="493" t="n">
        <v>0</v>
      </c>
      <c r="BA863" s="493" t="n">
        <v>859.3</v>
      </c>
      <c r="BB863" s="493" t="n">
        <v>0</v>
      </c>
      <c r="BC863" s="493" t="n">
        <v>0</v>
      </c>
      <c r="BD863" s="493" t="n">
        <v>0</v>
      </c>
      <c r="BE863" s="493" t="n">
        <v>63.15</v>
      </c>
      <c r="BF863" s="493" t="n">
        <v>0</v>
      </c>
      <c r="BG863" s="493" t="n">
        <v>0</v>
      </c>
      <c r="BH863" s="493" t="n">
        <v>0</v>
      </c>
      <c r="BI863" s="493" t="n">
        <v>0</v>
      </c>
      <c r="BJ863" s="493" t="n">
        <v>0</v>
      </c>
      <c r="BK863" s="493" t="n">
        <v>0</v>
      </c>
      <c r="BL863" s="493" t="n">
        <v>0</v>
      </c>
      <c r="BM863" s="493" t="n">
        <v>0</v>
      </c>
      <c r="BN863" s="493" t="n">
        <v>0</v>
      </c>
      <c r="BO863" s="493" t="n">
        <v>0</v>
      </c>
      <c r="BP863" s="493" t="n">
        <v>0</v>
      </c>
      <c r="BQ863" s="493" t="n">
        <v>0</v>
      </c>
      <c r="BR863" s="493" t="n">
        <v>0</v>
      </c>
      <c r="BS863" s="493" t="n">
        <v>0</v>
      </c>
      <c r="BT863" s="493" t="n">
        <v>0</v>
      </c>
      <c r="BU863" s="493" t="n">
        <v>0</v>
      </c>
      <c r="BV863" s="493" t="n">
        <v>0</v>
      </c>
      <c r="BW863" s="493" t="n">
        <v>0</v>
      </c>
    </row>
    <row r="864">
      <c r="A864" t="inlineStr">
        <is>
          <t>[C9C] ANGIOTENSIN-II 길항제 (단일)</t>
        </is>
      </c>
      <c r="B864" t="inlineStr">
        <is>
          <t>명인제약</t>
        </is>
      </c>
      <c r="C864" t="inlineStr">
        <is>
          <t>아이살탄</t>
        </is>
      </c>
      <c r="D864" t="inlineStr">
        <is>
          <t>명인제약</t>
        </is>
      </c>
      <c r="E864" t="inlineStr">
        <is>
          <t>irbesartan</t>
        </is>
      </c>
      <c r="F864" t="inlineStr">
        <is>
          <t>종합병원</t>
        </is>
      </c>
      <c r="G864" t="inlineStr">
        <is>
          <t>Generic</t>
        </is>
      </c>
      <c r="H864" s="493" t="n">
        <v>3360.19</v>
      </c>
      <c r="I864" s="493" t="n">
        <v>3370.16</v>
      </c>
      <c r="J864" s="493" t="n">
        <v>1858.25</v>
      </c>
      <c r="K864" s="493" t="n">
        <v>6432.52</v>
      </c>
      <c r="L864" s="493" t="n">
        <v>3040.3</v>
      </c>
      <c r="M864" s="493" t="n">
        <v>8307.59</v>
      </c>
      <c r="N864" s="493" t="n">
        <v>4308.64</v>
      </c>
      <c r="O864" s="493" t="n">
        <v>2046.26</v>
      </c>
      <c r="P864" s="493" t="n">
        <v>2486.86</v>
      </c>
      <c r="Q864" s="493" t="n">
        <v>3163.31</v>
      </c>
      <c r="R864" s="493" t="n">
        <v>1720.31</v>
      </c>
      <c r="S864" s="493" t="n">
        <v>4674.79</v>
      </c>
      <c r="T864" s="493" t="n">
        <v>7810.51</v>
      </c>
      <c r="U864" s="493" t="n">
        <v>2604.7</v>
      </c>
      <c r="V864" s="493" t="n">
        <v>2944.35</v>
      </c>
      <c r="W864" s="493" t="n">
        <v>4870.86</v>
      </c>
      <c r="X864" s="493" t="n">
        <v>3651.43</v>
      </c>
      <c r="Y864" s="493" t="n">
        <v>4954.26</v>
      </c>
      <c r="Z864" s="493" t="n">
        <v>7203.14</v>
      </c>
      <c r="AA864" s="493" t="n">
        <v>4730.16</v>
      </c>
      <c r="AB864" s="493" t="n">
        <v>3832.49</v>
      </c>
      <c r="AC864" s="493" t="n">
        <v>7286.65</v>
      </c>
      <c r="AD864" s="493" t="n">
        <v>5213.81</v>
      </c>
      <c r="AE864" s="493" t="n">
        <v>4887.84</v>
      </c>
      <c r="AF864" s="493" t="n">
        <v>4135.14</v>
      </c>
      <c r="AG864" s="493" t="n">
        <v>2751.9</v>
      </c>
      <c r="AH864" s="493" t="n">
        <v>4594.38</v>
      </c>
      <c r="AI864" s="493" t="n">
        <v>9075.33</v>
      </c>
      <c r="AJ864" s="493" t="n">
        <v>3592.65</v>
      </c>
      <c r="AK864" s="493" t="n">
        <v>5511.37</v>
      </c>
      <c r="AL864" s="493" t="n">
        <v>6319.23</v>
      </c>
      <c r="AM864" s="493" t="n">
        <v>4498.5</v>
      </c>
      <c r="AN864" s="493" t="n">
        <v>6237.2</v>
      </c>
      <c r="AO864" s="493" t="n">
        <v>4224.2</v>
      </c>
      <c r="AP864" s="493" t="n">
        <v>2319</v>
      </c>
      <c r="AQ864" s="493" t="n">
        <v>7367.56</v>
      </c>
      <c r="AR864" s="493" t="n">
        <v>2756.55</v>
      </c>
      <c r="AS864" s="493" t="n">
        <v>4714.9</v>
      </c>
      <c r="AT864" s="493" t="n">
        <v>5367.95</v>
      </c>
      <c r="AU864" s="493" t="n">
        <v>5907.28</v>
      </c>
      <c r="AV864" s="493" t="n">
        <v>7195</v>
      </c>
      <c r="AW864" s="493" t="n">
        <v>3677.7</v>
      </c>
      <c r="AX864" s="493" t="n">
        <v>4606.8</v>
      </c>
      <c r="AY864" s="493" t="n">
        <v>10148.79</v>
      </c>
      <c r="AZ864" s="493" t="n">
        <v>7759.66</v>
      </c>
      <c r="BA864" s="493" t="n">
        <v>6029.82</v>
      </c>
      <c r="BB864" s="493" t="n">
        <v>6098.35</v>
      </c>
      <c r="BC864" s="493" t="n">
        <v>8872.48</v>
      </c>
      <c r="BD864" s="493" t="n">
        <v>5608.34</v>
      </c>
      <c r="BE864" s="493" t="n">
        <v>7910.15</v>
      </c>
      <c r="BF864" s="493" t="n">
        <v>8898.459999999999</v>
      </c>
      <c r="BG864" s="493" t="n">
        <v>6978.55</v>
      </c>
      <c r="BH864" s="493" t="n">
        <v>7598.08</v>
      </c>
      <c r="BI864" s="493" t="n">
        <v>5715.06</v>
      </c>
      <c r="BJ864" s="493" t="n">
        <v>6394.86</v>
      </c>
      <c r="BK864" s="493" t="n">
        <v>6099.8</v>
      </c>
      <c r="BL864" s="493" t="n">
        <v>9509.790000000001</v>
      </c>
      <c r="BM864" s="493" t="n">
        <v>6167.99</v>
      </c>
      <c r="BN864" s="493" t="n">
        <v>6533.74</v>
      </c>
      <c r="BO864" s="493" t="n">
        <v>6839.41</v>
      </c>
      <c r="BP864" s="493" t="n">
        <v>6686.91</v>
      </c>
      <c r="BQ864" s="493" t="n">
        <v>6203.1</v>
      </c>
      <c r="BR864" s="493" t="n">
        <v>7446.04</v>
      </c>
      <c r="BS864" s="493" t="n">
        <v>7101.49</v>
      </c>
      <c r="BT864" s="493" t="n">
        <v>6441.68</v>
      </c>
      <c r="BU864" s="493" t="n">
        <v>9674.200000000001</v>
      </c>
      <c r="BV864" s="493" t="n">
        <v>6163.46</v>
      </c>
      <c r="BW864" s="493" t="n">
        <v>7640.14</v>
      </c>
    </row>
    <row r="865">
      <c r="A865" t="inlineStr">
        <is>
          <t>[C9C] ANGIOTENSIN-II 길항제 (단일)</t>
        </is>
      </c>
      <c r="B865" t="inlineStr">
        <is>
          <t>명인제약</t>
        </is>
      </c>
      <c r="C865" t="inlineStr">
        <is>
          <t>아이살탄</t>
        </is>
      </c>
      <c r="D865" t="inlineStr">
        <is>
          <t>명인제약</t>
        </is>
      </c>
      <c r="E865" t="inlineStr">
        <is>
          <t>irbesartan</t>
        </is>
      </c>
      <c r="F865" t="inlineStr">
        <is>
          <t>병원</t>
        </is>
      </c>
      <c r="G865" t="inlineStr">
        <is>
          <t>Generic</t>
        </is>
      </c>
      <c r="H865" s="493" t="n">
        <v>2684.46</v>
      </c>
      <c r="I865" s="493" t="n">
        <v>3602.74</v>
      </c>
      <c r="J865" s="493" t="n">
        <v>1636.34</v>
      </c>
      <c r="K865" s="493" t="n">
        <v>4343.02</v>
      </c>
      <c r="L865" s="493" t="n">
        <v>2417.2</v>
      </c>
      <c r="M865" s="493" t="n">
        <v>6151.4</v>
      </c>
      <c r="N865" s="493" t="n">
        <v>5711.02</v>
      </c>
      <c r="O865" s="493" t="n">
        <v>6811.84</v>
      </c>
      <c r="P865" s="493" t="n">
        <v>5147.8</v>
      </c>
      <c r="Q865" s="493" t="n">
        <v>5163.64</v>
      </c>
      <c r="R865" s="493" t="n">
        <v>6165.59</v>
      </c>
      <c r="S865" s="493" t="n">
        <v>5970.45</v>
      </c>
      <c r="T865" s="493" t="n">
        <v>5644.48</v>
      </c>
      <c r="U865" s="493" t="n">
        <v>3735.12</v>
      </c>
      <c r="V865" s="493" t="n">
        <v>7603.05</v>
      </c>
      <c r="W865" s="493" t="n">
        <v>6452.4</v>
      </c>
      <c r="X865" s="493" t="n">
        <v>4462.05</v>
      </c>
      <c r="Y865" s="493" t="n">
        <v>6327.33</v>
      </c>
      <c r="Z865" s="493" t="n">
        <v>5321.25</v>
      </c>
      <c r="AA865" s="493" t="n">
        <v>5146.7</v>
      </c>
      <c r="AB865" s="493" t="n">
        <v>5135.85</v>
      </c>
      <c r="AC865" s="493" t="n">
        <v>6316.28</v>
      </c>
      <c r="AD865" s="493" t="n">
        <v>5010.9</v>
      </c>
      <c r="AE865" s="493" t="n">
        <v>4310.89</v>
      </c>
      <c r="AF865" s="493" t="n">
        <v>4387.5</v>
      </c>
      <c r="AG865" s="493" t="n">
        <v>3264.09</v>
      </c>
      <c r="AH865" s="493" t="n">
        <v>4182.6</v>
      </c>
      <c r="AI865" s="493" t="n">
        <v>2711.25</v>
      </c>
      <c r="AJ865" s="493" t="n">
        <v>3913.2</v>
      </c>
      <c r="AK865" s="493" t="n">
        <v>2627.1</v>
      </c>
      <c r="AL865" s="493" t="n">
        <v>3245.85</v>
      </c>
      <c r="AM865" s="493" t="n">
        <v>2182.57</v>
      </c>
      <c r="AN865" s="493" t="n">
        <v>4371.9</v>
      </c>
      <c r="AO865" s="493" t="n">
        <v>3200.1</v>
      </c>
      <c r="AP865" s="493" t="n">
        <v>2759.05</v>
      </c>
      <c r="AQ865" s="493" t="n">
        <v>2572.2</v>
      </c>
      <c r="AR865" s="493" t="n">
        <v>2402.75</v>
      </c>
      <c r="AS865" s="493" t="n">
        <v>1724.65</v>
      </c>
      <c r="AT865" s="493" t="n">
        <v>3411.9</v>
      </c>
      <c r="AU865" s="493" t="n">
        <v>953.85</v>
      </c>
      <c r="AV865" s="493" t="n">
        <v>2012.4</v>
      </c>
      <c r="AW865" s="493" t="n">
        <v>1509</v>
      </c>
      <c r="AX865" s="493" t="n">
        <v>2291.4</v>
      </c>
      <c r="AY865" s="493" t="n">
        <v>2023.37</v>
      </c>
      <c r="AZ865" s="493" t="n">
        <v>2012.52</v>
      </c>
      <c r="BA865" s="493" t="n">
        <v>1242.6</v>
      </c>
      <c r="BB865" s="493" t="n">
        <v>2826.83</v>
      </c>
      <c r="BC865" s="493" t="n">
        <v>2023.3</v>
      </c>
      <c r="BD865" s="493" t="n">
        <v>2456.49</v>
      </c>
      <c r="BE865" s="493" t="n">
        <v>1878.45</v>
      </c>
      <c r="BF865" s="493" t="n">
        <v>3320.79</v>
      </c>
      <c r="BG865" s="493" t="n">
        <v>3573.1</v>
      </c>
      <c r="BH865" s="493" t="n">
        <v>3892.61</v>
      </c>
      <c r="BI865" s="493" t="n">
        <v>4358.51</v>
      </c>
      <c r="BJ865" s="493" t="n">
        <v>2930.59</v>
      </c>
      <c r="BK865" s="493" t="n">
        <v>2979.84</v>
      </c>
      <c r="BL865" s="493" t="n">
        <v>3575.36</v>
      </c>
      <c r="BM865" s="493" t="n">
        <v>3891.01</v>
      </c>
      <c r="BN865" s="493" t="n">
        <v>4974.9</v>
      </c>
      <c r="BO865" s="493" t="n">
        <v>3827.85</v>
      </c>
      <c r="BP865" s="493" t="n">
        <v>2534.03</v>
      </c>
      <c r="BQ865" s="493" t="n">
        <v>1443</v>
      </c>
      <c r="BR865" s="493" t="n">
        <v>2510.56</v>
      </c>
      <c r="BS865" s="493" t="n">
        <v>1814.65</v>
      </c>
      <c r="BT865" s="493" t="n">
        <v>1827.94</v>
      </c>
      <c r="BU865" s="493" t="n">
        <v>1659.07</v>
      </c>
      <c r="BV865" s="493" t="n">
        <v>2575.27</v>
      </c>
      <c r="BW865" s="493" t="n">
        <v>343.13</v>
      </c>
    </row>
    <row r="866">
      <c r="A866" t="inlineStr">
        <is>
          <t>[C9C] ANGIOTENSIN-II 길항제 (단일)</t>
        </is>
      </c>
      <c r="B866" t="inlineStr">
        <is>
          <t>명인제약</t>
        </is>
      </c>
      <c r="C866" t="inlineStr">
        <is>
          <t>아이살탄</t>
        </is>
      </c>
      <c r="D866" t="inlineStr">
        <is>
          <t>명인제약</t>
        </is>
      </c>
      <c r="E866" t="inlineStr">
        <is>
          <t>irbesartan</t>
        </is>
      </c>
      <c r="F866" t="inlineStr">
        <is>
          <t>의원</t>
        </is>
      </c>
      <c r="G866" t="inlineStr">
        <is>
          <t>Generic</t>
        </is>
      </c>
      <c r="H866" s="493" t="n">
        <v>6624.53</v>
      </c>
      <c r="I866" s="493" t="n">
        <v>6286.28</v>
      </c>
      <c r="J866" s="493" t="n">
        <v>7533.98</v>
      </c>
      <c r="K866" s="493" t="n">
        <v>7814.95</v>
      </c>
      <c r="L866" s="493" t="n">
        <v>8579.780000000001</v>
      </c>
      <c r="M866" s="493" t="n">
        <v>5403.55</v>
      </c>
      <c r="N866" s="493" t="n">
        <v>11646.65</v>
      </c>
      <c r="O866" s="493" t="n">
        <v>6392.94</v>
      </c>
      <c r="P866" s="493" t="n">
        <v>6772.98</v>
      </c>
      <c r="Q866" s="493" t="n">
        <v>7675.37</v>
      </c>
      <c r="R866" s="493" t="n">
        <v>7024.49</v>
      </c>
      <c r="S866" s="493" t="n">
        <v>7005.8</v>
      </c>
      <c r="T866" s="493" t="n">
        <v>8254.379999999999</v>
      </c>
      <c r="U866" s="493" t="n">
        <v>5885.04</v>
      </c>
      <c r="V866" s="493" t="n">
        <v>7398.15</v>
      </c>
      <c r="W866" s="493" t="n">
        <v>8534.120000000001</v>
      </c>
      <c r="X866" s="493" t="n">
        <v>6071.6</v>
      </c>
      <c r="Y866" s="493" t="n">
        <v>8272.09</v>
      </c>
      <c r="Z866" s="493" t="n">
        <v>5801.99</v>
      </c>
      <c r="AA866" s="493" t="n">
        <v>6770.55</v>
      </c>
      <c r="AB866" s="493" t="n">
        <v>6046.7</v>
      </c>
      <c r="AC866" s="493" t="n">
        <v>7196.91</v>
      </c>
      <c r="AD866" s="493" t="n">
        <v>7236.7</v>
      </c>
      <c r="AE866" s="493" t="n">
        <v>6279.93</v>
      </c>
      <c r="AF866" s="493" t="n">
        <v>10392.24</v>
      </c>
      <c r="AG866" s="493" t="n">
        <v>7479.98</v>
      </c>
      <c r="AH866" s="493" t="n">
        <v>4008</v>
      </c>
      <c r="AI866" s="493" t="n">
        <v>5786.4</v>
      </c>
      <c r="AJ866" s="493" t="n">
        <v>5387.65</v>
      </c>
      <c r="AK866" s="493" t="n">
        <v>6509.94</v>
      </c>
      <c r="AL866" s="493" t="n">
        <v>5130.55</v>
      </c>
      <c r="AM866" s="493" t="n">
        <v>5441.9</v>
      </c>
      <c r="AN866" s="493" t="n">
        <v>5172</v>
      </c>
      <c r="AO866" s="493" t="n">
        <v>5809.84</v>
      </c>
      <c r="AP866" s="493" t="n">
        <v>5068.48</v>
      </c>
      <c r="AQ866" s="493" t="n">
        <v>4710.6</v>
      </c>
      <c r="AR866" s="493" t="n">
        <v>5479.2</v>
      </c>
      <c r="AS866" s="493" t="n">
        <v>3871.75</v>
      </c>
      <c r="AT866" s="493" t="n">
        <v>4852.8</v>
      </c>
      <c r="AU866" s="493" t="n">
        <v>5668.2</v>
      </c>
      <c r="AV866" s="493" t="n">
        <v>4412.98</v>
      </c>
      <c r="AW866" s="493" t="n">
        <v>7165.34</v>
      </c>
      <c r="AX866" s="493" t="n">
        <v>6642.35</v>
      </c>
      <c r="AY866" s="493" t="n">
        <v>5073.42</v>
      </c>
      <c r="AZ866" s="493" t="n">
        <v>5690.98</v>
      </c>
      <c r="BA866" s="493" t="n">
        <v>7002.55</v>
      </c>
      <c r="BB866" s="493" t="n">
        <v>9415.280000000001</v>
      </c>
      <c r="BC866" s="493" t="n">
        <v>6351.85</v>
      </c>
      <c r="BD866" s="493" t="n">
        <v>9796.379999999999</v>
      </c>
      <c r="BE866" s="493" t="n">
        <v>10328.73</v>
      </c>
      <c r="BF866" s="493" t="n">
        <v>8200.77</v>
      </c>
      <c r="BG866" s="493" t="n">
        <v>11385.92</v>
      </c>
      <c r="BH866" s="493" t="n">
        <v>9416.26</v>
      </c>
      <c r="BI866" s="493" t="n">
        <v>9675.530000000001</v>
      </c>
      <c r="BJ866" s="493" t="n">
        <v>9533.620000000001</v>
      </c>
      <c r="BK866" s="493" t="n">
        <v>10005.98</v>
      </c>
      <c r="BL866" s="493" t="n">
        <v>9861.940000000001</v>
      </c>
      <c r="BM866" s="493" t="n">
        <v>9695.559999999999</v>
      </c>
      <c r="BN866" s="493" t="n">
        <v>9067.67</v>
      </c>
      <c r="BO866" s="493" t="n">
        <v>10486.33</v>
      </c>
      <c r="BP866" s="493" t="n">
        <v>9866.889999999999</v>
      </c>
      <c r="BQ866" s="493" t="n">
        <v>6178.15</v>
      </c>
      <c r="BR866" s="493" t="n">
        <v>6762.79</v>
      </c>
      <c r="BS866" s="493" t="n">
        <v>6769.6</v>
      </c>
      <c r="BT866" s="493" t="n">
        <v>5051.72</v>
      </c>
      <c r="BU866" s="493" t="n">
        <v>6451.18</v>
      </c>
      <c r="BV866" s="493" t="n">
        <v>6791.02</v>
      </c>
      <c r="BW866" s="493" t="n">
        <v>6113.49</v>
      </c>
    </row>
    <row r="867">
      <c r="A867" t="inlineStr">
        <is>
          <t>[C9C] ANGIOTENSIN-II 길항제 (단일)</t>
        </is>
      </c>
      <c r="B867" t="inlineStr">
        <is>
          <t>명인제약</t>
        </is>
      </c>
      <c r="C867" t="inlineStr">
        <is>
          <t>아이살탄</t>
        </is>
      </c>
      <c r="D867" t="inlineStr">
        <is>
          <t>명인제약</t>
        </is>
      </c>
      <c r="E867" t="inlineStr">
        <is>
          <t>irbesartan</t>
        </is>
      </c>
      <c r="F867" t="inlineStr">
        <is>
          <t>보건소</t>
        </is>
      </c>
      <c r="G867" t="inlineStr">
        <is>
          <t>Generic</t>
        </is>
      </c>
      <c r="H867" s="493" t="n">
        <v>0</v>
      </c>
      <c r="I867" s="493" t="n">
        <v>0</v>
      </c>
      <c r="J867" s="493" t="n">
        <v>0</v>
      </c>
      <c r="K867" s="493" t="n">
        <v>0</v>
      </c>
      <c r="L867" s="493" t="n">
        <v>0</v>
      </c>
      <c r="M867" s="493" t="n">
        <v>0</v>
      </c>
      <c r="N867" s="493" t="n">
        <v>0</v>
      </c>
      <c r="O867" s="493" t="n">
        <v>0</v>
      </c>
      <c r="P867" s="493" t="n">
        <v>0</v>
      </c>
      <c r="Q867" s="493" t="n">
        <v>0</v>
      </c>
      <c r="R867" s="493" t="n">
        <v>304.2</v>
      </c>
      <c r="S867" s="493" t="n">
        <v>0</v>
      </c>
      <c r="T867" s="493" t="n">
        <v>306.6</v>
      </c>
      <c r="U867" s="493" t="n">
        <v>0</v>
      </c>
      <c r="V867" s="493" t="n">
        <v>297.6</v>
      </c>
      <c r="W867" s="493" t="n">
        <v>0</v>
      </c>
      <c r="X867" s="493" t="n">
        <v>91.8</v>
      </c>
      <c r="Y867" s="493" t="n">
        <v>554.4</v>
      </c>
      <c r="Z867" s="493" t="n">
        <v>0</v>
      </c>
      <c r="AA867" s="493" t="n">
        <v>542.4</v>
      </c>
      <c r="AB867" s="493" t="n">
        <v>0</v>
      </c>
      <c r="AC867" s="493" t="n">
        <v>174</v>
      </c>
      <c r="AD867" s="493" t="n">
        <v>343.8</v>
      </c>
      <c r="AE867" s="493" t="n">
        <v>218.4</v>
      </c>
      <c r="AF867" s="493" t="n">
        <v>0</v>
      </c>
      <c r="AG867" s="493" t="n">
        <v>117</v>
      </c>
      <c r="AH867" s="493" t="n">
        <v>94.2</v>
      </c>
      <c r="AI867" s="493" t="n">
        <v>106.8</v>
      </c>
      <c r="AJ867" s="493" t="n">
        <v>104.4</v>
      </c>
      <c r="AK867" s="493" t="n">
        <v>105</v>
      </c>
      <c r="AL867" s="493" t="n">
        <v>122.4</v>
      </c>
      <c r="AM867" s="493" t="n">
        <v>151.8</v>
      </c>
      <c r="AN867" s="493" t="n">
        <v>114.6</v>
      </c>
      <c r="AO867" s="493" t="n">
        <v>131.4</v>
      </c>
      <c r="AP867" s="493" t="n">
        <v>133.2</v>
      </c>
      <c r="AQ867" s="493" t="n">
        <v>128.4</v>
      </c>
      <c r="AR867" s="493" t="n">
        <v>148.8</v>
      </c>
      <c r="AS867" s="493" t="n">
        <v>161.4</v>
      </c>
      <c r="AT867" s="493" t="n">
        <v>119.4</v>
      </c>
      <c r="AU867" s="493" t="n">
        <v>136.2</v>
      </c>
      <c r="AV867" s="493" t="n">
        <v>146.4</v>
      </c>
      <c r="AW867" s="493" t="n">
        <v>147.6</v>
      </c>
      <c r="AX867" s="493" t="n">
        <v>139.2</v>
      </c>
      <c r="AY867" s="493" t="n">
        <v>156.6</v>
      </c>
      <c r="AZ867" s="493" t="n">
        <v>210.6</v>
      </c>
      <c r="BA867" s="493" t="n">
        <v>165.6</v>
      </c>
      <c r="BB867" s="493" t="n">
        <v>198</v>
      </c>
      <c r="BC867" s="493" t="n">
        <v>28.8</v>
      </c>
      <c r="BD867" s="493" t="n">
        <v>354</v>
      </c>
      <c r="BE867" s="493" t="n">
        <v>0</v>
      </c>
      <c r="BF867" s="493" t="n">
        <v>410.4</v>
      </c>
      <c r="BG867" s="493" t="n">
        <v>0</v>
      </c>
      <c r="BH867" s="493" t="n">
        <v>229.2</v>
      </c>
      <c r="BI867" s="493" t="n">
        <v>196.8</v>
      </c>
      <c r="BJ867" s="493" t="n">
        <v>525.3</v>
      </c>
      <c r="BK867" s="493" t="n">
        <v>247.2</v>
      </c>
      <c r="BL867" s="493" t="n">
        <v>216</v>
      </c>
      <c r="BM867" s="493" t="n">
        <v>556.8</v>
      </c>
      <c r="BN867" s="493" t="n">
        <v>335.7</v>
      </c>
      <c r="BO867" s="493" t="n">
        <v>128.4</v>
      </c>
      <c r="BP867" s="493" t="n">
        <v>723.6</v>
      </c>
      <c r="BQ867" s="493" t="n">
        <v>0</v>
      </c>
      <c r="BR867" s="493" t="n">
        <v>369</v>
      </c>
      <c r="BS867" s="493" t="n">
        <v>123.9</v>
      </c>
      <c r="BT867" s="493" t="n">
        <v>458.7</v>
      </c>
      <c r="BU867" s="493" t="n">
        <v>0</v>
      </c>
      <c r="BV867" s="493" t="n">
        <v>0</v>
      </c>
      <c r="BW867" s="493" t="n">
        <v>267.6</v>
      </c>
    </row>
    <row r="868">
      <c r="A868" t="inlineStr">
        <is>
          <t>[C9C] ANGIOTENSIN-II 길항제 (단일)</t>
        </is>
      </c>
      <c r="B868" t="inlineStr">
        <is>
          <t>명인제약</t>
        </is>
      </c>
      <c r="C868" t="inlineStr">
        <is>
          <t>프리살탄</t>
        </is>
      </c>
      <c r="D868" t="inlineStr">
        <is>
          <t>명인제약</t>
        </is>
      </c>
      <c r="E868" t="inlineStr">
        <is>
          <t>olmesartan medoxomil</t>
        </is>
      </c>
      <c r="F868" t="inlineStr">
        <is>
          <t>종합병원</t>
        </is>
      </c>
      <c r="G868" t="inlineStr">
        <is>
          <t>Generic</t>
        </is>
      </c>
      <c r="H868" s="493" t="n">
        <v>51.52</v>
      </c>
      <c r="I868" s="493" t="n">
        <v>460.2</v>
      </c>
      <c r="J868" s="493" t="n">
        <v>0</v>
      </c>
      <c r="K868" s="493" t="n">
        <v>0</v>
      </c>
      <c r="L868" s="493" t="n">
        <v>0</v>
      </c>
      <c r="M868" s="493" t="n">
        <v>0</v>
      </c>
      <c r="N868" s="493" t="n">
        <v>0</v>
      </c>
      <c r="O868" s="493" t="n">
        <v>0</v>
      </c>
      <c r="P868" s="493" t="n">
        <v>0</v>
      </c>
      <c r="Q868" s="493" t="n">
        <v>759.05</v>
      </c>
      <c r="R868" s="493" t="n">
        <v>0</v>
      </c>
      <c r="S868" s="493" t="n">
        <v>0</v>
      </c>
      <c r="T868" s="493" t="n">
        <v>0</v>
      </c>
      <c r="U868" s="493" t="n">
        <v>0</v>
      </c>
      <c r="V868" s="493" t="n">
        <v>0</v>
      </c>
      <c r="W868" s="493" t="n">
        <v>0</v>
      </c>
      <c r="X868" s="493" t="n">
        <v>0</v>
      </c>
      <c r="Y868" s="493" t="n">
        <v>600</v>
      </c>
      <c r="Z868" s="493" t="n">
        <v>240</v>
      </c>
      <c r="AA868" s="493" t="n">
        <v>120</v>
      </c>
      <c r="AB868" s="493" t="n">
        <v>240.3</v>
      </c>
      <c r="AC868" s="493" t="n">
        <v>0</v>
      </c>
      <c r="AD868" s="493" t="n">
        <v>0</v>
      </c>
      <c r="AE868" s="493" t="n">
        <v>0</v>
      </c>
      <c r="AF868" s="493" t="n">
        <v>0</v>
      </c>
      <c r="AG868" s="493" t="n">
        <v>0</v>
      </c>
      <c r="AH868" s="493" t="n">
        <v>0</v>
      </c>
      <c r="AI868" s="493" t="n">
        <v>0</v>
      </c>
      <c r="AJ868" s="493" t="n">
        <v>167.7</v>
      </c>
      <c r="AK868" s="493" t="n">
        <v>0</v>
      </c>
      <c r="AL868" s="493" t="n">
        <v>0</v>
      </c>
      <c r="AM868" s="493" t="n">
        <v>258.9</v>
      </c>
      <c r="AN868" s="493" t="n">
        <v>120.3</v>
      </c>
      <c r="AO868" s="493" t="n">
        <v>0</v>
      </c>
      <c r="AP868" s="493" t="n">
        <v>171.6</v>
      </c>
      <c r="AQ868" s="493" t="n">
        <v>0</v>
      </c>
      <c r="AR868" s="493" t="n">
        <v>0</v>
      </c>
      <c r="AS868" s="493" t="n">
        <v>0</v>
      </c>
      <c r="AT868" s="493" t="n">
        <v>0</v>
      </c>
      <c r="AU868" s="493" t="n">
        <v>0</v>
      </c>
      <c r="AV868" s="493" t="n">
        <v>32.4</v>
      </c>
      <c r="AW868" s="493" t="n">
        <v>33.3</v>
      </c>
      <c r="AX868" s="493" t="n">
        <v>34.2</v>
      </c>
      <c r="AY868" s="493" t="n">
        <v>34.5</v>
      </c>
      <c r="AZ868" s="493" t="n">
        <v>646.76</v>
      </c>
      <c r="BA868" s="493" t="n">
        <v>1629.6</v>
      </c>
      <c r="BB868" s="493" t="n">
        <v>472.5</v>
      </c>
      <c r="BC868" s="493" t="n">
        <v>1201.8</v>
      </c>
      <c r="BD868" s="493" t="n">
        <v>721.2</v>
      </c>
      <c r="BE868" s="493" t="n">
        <v>910.8</v>
      </c>
      <c r="BF868" s="493" t="n">
        <v>1309.6</v>
      </c>
      <c r="BG868" s="493" t="n">
        <v>655.79</v>
      </c>
      <c r="BH868" s="493" t="n">
        <v>328.35</v>
      </c>
      <c r="BI868" s="493" t="n">
        <v>1240.2</v>
      </c>
      <c r="BJ868" s="493" t="n">
        <v>2108.7</v>
      </c>
      <c r="BK868" s="493" t="n">
        <v>170.7</v>
      </c>
      <c r="BL868" s="493" t="n">
        <v>1506</v>
      </c>
      <c r="BM868" s="493" t="n">
        <v>904.2</v>
      </c>
      <c r="BN868" s="493" t="n">
        <v>389.4</v>
      </c>
      <c r="BO868" s="493" t="n">
        <v>594.63</v>
      </c>
      <c r="BP868" s="493" t="n">
        <v>1358.25</v>
      </c>
      <c r="BQ868" s="493" t="n">
        <v>619.8</v>
      </c>
      <c r="BR868" s="493" t="n">
        <v>573.6</v>
      </c>
      <c r="BS868" s="493" t="n">
        <v>610.8</v>
      </c>
      <c r="BT868" s="493" t="n">
        <v>698.85</v>
      </c>
      <c r="BU868" s="493" t="n">
        <v>849.6</v>
      </c>
      <c r="BV868" s="493" t="n">
        <v>2026.5</v>
      </c>
      <c r="BW868" s="493" t="n">
        <v>801.6</v>
      </c>
    </row>
    <row r="869">
      <c r="A869" t="inlineStr">
        <is>
          <t>[C9C] ANGIOTENSIN-II 길항제 (단일)</t>
        </is>
      </c>
      <c r="B869" t="inlineStr">
        <is>
          <t>명인제약</t>
        </is>
      </c>
      <c r="C869" t="inlineStr">
        <is>
          <t>프리살탄</t>
        </is>
      </c>
      <c r="D869" t="inlineStr">
        <is>
          <t>명인제약</t>
        </is>
      </c>
      <c r="E869" t="inlineStr">
        <is>
          <t>olmesartan medoxomil</t>
        </is>
      </c>
      <c r="F869" t="inlineStr">
        <is>
          <t>병원</t>
        </is>
      </c>
      <c r="G869" t="inlineStr">
        <is>
          <t>Generic</t>
        </is>
      </c>
      <c r="H869" s="493" t="n">
        <v>3105.4</v>
      </c>
      <c r="I869" s="493" t="n">
        <v>1420.8</v>
      </c>
      <c r="J869" s="493" t="n">
        <v>919.3</v>
      </c>
      <c r="K869" s="493" t="n">
        <v>4273.2</v>
      </c>
      <c r="L869" s="493" t="n">
        <v>3116.8</v>
      </c>
      <c r="M869" s="493" t="n">
        <v>2814.3</v>
      </c>
      <c r="N869" s="493" t="n">
        <v>2143.8</v>
      </c>
      <c r="O869" s="493" t="n">
        <v>1070.1</v>
      </c>
      <c r="P869" s="493" t="n">
        <v>2191.8</v>
      </c>
      <c r="Q869" s="493" t="n">
        <v>3024</v>
      </c>
      <c r="R869" s="493" t="n">
        <v>1963.4</v>
      </c>
      <c r="S869" s="493" t="n">
        <v>3487.98</v>
      </c>
      <c r="T869" s="493" t="n">
        <v>2932.78</v>
      </c>
      <c r="U869" s="493" t="n">
        <v>1245.92</v>
      </c>
      <c r="V869" s="493" t="n">
        <v>3482.64</v>
      </c>
      <c r="W869" s="493" t="n">
        <v>3117.92</v>
      </c>
      <c r="X869" s="493" t="n">
        <v>2148.1</v>
      </c>
      <c r="Y869" s="493" t="n">
        <v>2406.7</v>
      </c>
      <c r="Z869" s="493" t="n">
        <v>2492.74</v>
      </c>
      <c r="AA869" s="493" t="n">
        <v>2020.18</v>
      </c>
      <c r="AB869" s="493" t="n">
        <v>2628.16</v>
      </c>
      <c r="AC869" s="493" t="n">
        <v>3003.22</v>
      </c>
      <c r="AD869" s="493" t="n">
        <v>3124.02</v>
      </c>
      <c r="AE869" s="493" t="n">
        <v>3429.02</v>
      </c>
      <c r="AF869" s="493" t="n">
        <v>4461.52</v>
      </c>
      <c r="AG869" s="493" t="n">
        <v>3919.84</v>
      </c>
      <c r="AH869" s="493" t="n">
        <v>4771.04</v>
      </c>
      <c r="AI869" s="493" t="n">
        <v>4665.66</v>
      </c>
      <c r="AJ869" s="493" t="n">
        <v>3152.02</v>
      </c>
      <c r="AK869" s="493" t="n">
        <v>3360.31</v>
      </c>
      <c r="AL869" s="493" t="n">
        <v>2287.6</v>
      </c>
      <c r="AM869" s="493" t="n">
        <v>2696.04</v>
      </c>
      <c r="AN869" s="493" t="n">
        <v>1681.98</v>
      </c>
      <c r="AO869" s="493" t="n">
        <v>2734.64</v>
      </c>
      <c r="AP869" s="493" t="n">
        <v>1536.94</v>
      </c>
      <c r="AQ869" s="493" t="n">
        <v>1035.36</v>
      </c>
      <c r="AR869" s="493" t="n">
        <v>1333.85</v>
      </c>
      <c r="AS869" s="493" t="n">
        <v>1576</v>
      </c>
      <c r="AT869" s="493" t="n">
        <v>1233.58</v>
      </c>
      <c r="AU869" s="493" t="n">
        <v>1557.74</v>
      </c>
      <c r="AV869" s="493" t="n">
        <v>3301.71</v>
      </c>
      <c r="AW869" s="493" t="n">
        <v>2175.9</v>
      </c>
      <c r="AX869" s="493" t="n">
        <v>876.11</v>
      </c>
      <c r="AY869" s="493" t="n">
        <v>1918.58</v>
      </c>
      <c r="AZ869" s="493" t="n">
        <v>1864.56</v>
      </c>
      <c r="BA869" s="493" t="n">
        <v>3144.22</v>
      </c>
      <c r="BB869" s="493" t="n">
        <v>1727.01</v>
      </c>
      <c r="BC869" s="493" t="n">
        <v>1192.26</v>
      </c>
      <c r="BD869" s="493" t="n">
        <v>3567.18</v>
      </c>
      <c r="BE869" s="493" t="n">
        <v>1380.95</v>
      </c>
      <c r="BF869" s="493" t="n">
        <v>1287.91</v>
      </c>
      <c r="BG869" s="493" t="n">
        <v>5917.18</v>
      </c>
      <c r="BH869" s="493" t="n">
        <v>1351.52</v>
      </c>
      <c r="BI869" s="493" t="n">
        <v>2949.9</v>
      </c>
      <c r="BJ869" s="493" t="n">
        <v>3706.2</v>
      </c>
      <c r="BK869" s="493" t="n">
        <v>2020.77</v>
      </c>
      <c r="BL869" s="493" t="n">
        <v>5048.85</v>
      </c>
      <c r="BM869" s="493" t="n">
        <v>5201.48</v>
      </c>
      <c r="BN869" s="493" t="n">
        <v>1106.17</v>
      </c>
      <c r="BO869" s="493" t="n">
        <v>5046.02</v>
      </c>
      <c r="BP869" s="493" t="n">
        <v>1202.62</v>
      </c>
      <c r="BQ869" s="493" t="n">
        <v>3495.88</v>
      </c>
      <c r="BR869" s="493" t="n">
        <v>6172.91</v>
      </c>
      <c r="BS869" s="493" t="n">
        <v>4460.89</v>
      </c>
      <c r="BT869" s="493" t="n">
        <v>1282.66</v>
      </c>
      <c r="BU869" s="493" t="n">
        <v>6213.84</v>
      </c>
      <c r="BV869" s="493" t="n">
        <v>4304.16</v>
      </c>
      <c r="BW869" s="493" t="n">
        <v>1999.92</v>
      </c>
    </row>
    <row r="870">
      <c r="A870" t="inlineStr">
        <is>
          <t>[C9C] ANGIOTENSIN-II 길항제 (단일)</t>
        </is>
      </c>
      <c r="B870" t="inlineStr">
        <is>
          <t>명인제약</t>
        </is>
      </c>
      <c r="C870" t="inlineStr">
        <is>
          <t>프리살탄</t>
        </is>
      </c>
      <c r="D870" t="inlineStr">
        <is>
          <t>명인제약</t>
        </is>
      </c>
      <c r="E870" t="inlineStr">
        <is>
          <t>olmesartan medoxomil</t>
        </is>
      </c>
      <c r="F870" t="inlineStr">
        <is>
          <t>의원</t>
        </is>
      </c>
      <c r="G870" t="inlineStr">
        <is>
          <t>Generic</t>
        </is>
      </c>
      <c r="H870" s="493" t="n">
        <v>21499.1</v>
      </c>
      <c r="I870" s="493" t="n">
        <v>22451.75</v>
      </c>
      <c r="J870" s="493" t="n">
        <v>23535.9</v>
      </c>
      <c r="K870" s="493" t="n">
        <v>23749.5</v>
      </c>
      <c r="L870" s="493" t="n">
        <v>25641.7</v>
      </c>
      <c r="M870" s="493" t="n">
        <v>21156.8</v>
      </c>
      <c r="N870" s="493" t="n">
        <v>21222.1</v>
      </c>
      <c r="O870" s="493" t="n">
        <v>22230.4</v>
      </c>
      <c r="P870" s="493" t="n">
        <v>19300.2</v>
      </c>
      <c r="Q870" s="493" t="n">
        <v>23001.1</v>
      </c>
      <c r="R870" s="493" t="n">
        <v>25154</v>
      </c>
      <c r="S870" s="493" t="n">
        <v>29130.09</v>
      </c>
      <c r="T870" s="493" t="n">
        <v>26516.02</v>
      </c>
      <c r="U870" s="493" t="n">
        <v>25831.78</v>
      </c>
      <c r="V870" s="493" t="n">
        <v>24831.02</v>
      </c>
      <c r="W870" s="493" t="n">
        <v>24585.3</v>
      </c>
      <c r="X870" s="493" t="n">
        <v>26433.58</v>
      </c>
      <c r="Y870" s="493" t="n">
        <v>28905.48</v>
      </c>
      <c r="Z870" s="493" t="n">
        <v>24821.49</v>
      </c>
      <c r="AA870" s="493" t="n">
        <v>25419.87</v>
      </c>
      <c r="AB870" s="493" t="n">
        <v>19246.51</v>
      </c>
      <c r="AC870" s="493" t="n">
        <v>26349.53</v>
      </c>
      <c r="AD870" s="493" t="n">
        <v>19558.98</v>
      </c>
      <c r="AE870" s="493" t="n">
        <v>21896.6</v>
      </c>
      <c r="AF870" s="493" t="n">
        <v>20724.01</v>
      </c>
      <c r="AG870" s="493" t="n">
        <v>19517.83</v>
      </c>
      <c r="AH870" s="493" t="n">
        <v>19991.98</v>
      </c>
      <c r="AI870" s="493" t="n">
        <v>20948.09</v>
      </c>
      <c r="AJ870" s="493" t="n">
        <v>25109.32</v>
      </c>
      <c r="AK870" s="493" t="n">
        <v>19484.98</v>
      </c>
      <c r="AL870" s="493" t="n">
        <v>21093.76</v>
      </c>
      <c r="AM870" s="493" t="n">
        <v>17909.55</v>
      </c>
      <c r="AN870" s="493" t="n">
        <v>18696.73</v>
      </c>
      <c r="AO870" s="493" t="n">
        <v>21832.56</v>
      </c>
      <c r="AP870" s="493" t="n">
        <v>19525.98</v>
      </c>
      <c r="AQ870" s="493" t="n">
        <v>16550.68</v>
      </c>
      <c r="AR870" s="493" t="n">
        <v>20137.83</v>
      </c>
      <c r="AS870" s="493" t="n">
        <v>15686.55</v>
      </c>
      <c r="AT870" s="493" t="n">
        <v>18293.08</v>
      </c>
      <c r="AU870" s="493" t="n">
        <v>19373.97</v>
      </c>
      <c r="AV870" s="493" t="n">
        <v>34045.19</v>
      </c>
      <c r="AW870" s="493" t="n">
        <v>25783.54</v>
      </c>
      <c r="AX870" s="493" t="n">
        <v>30992.28</v>
      </c>
      <c r="AY870" s="493" t="n">
        <v>57018.01</v>
      </c>
      <c r="AZ870" s="493" t="n">
        <v>57194.88</v>
      </c>
      <c r="BA870" s="493" t="n">
        <v>59940.54</v>
      </c>
      <c r="BB870" s="493" t="n">
        <v>50959.17</v>
      </c>
      <c r="BC870" s="493" t="n">
        <v>60239.48</v>
      </c>
      <c r="BD870" s="493" t="n">
        <v>54890.65</v>
      </c>
      <c r="BE870" s="493" t="n">
        <v>50147.13</v>
      </c>
      <c r="BF870" s="493" t="n">
        <v>53872.89</v>
      </c>
      <c r="BG870" s="493" t="n">
        <v>53161.37</v>
      </c>
      <c r="BH870" s="493" t="n">
        <v>57104.15</v>
      </c>
      <c r="BI870" s="493" t="n">
        <v>49204.65</v>
      </c>
      <c r="BJ870" s="493" t="n">
        <v>54947.07</v>
      </c>
      <c r="BK870" s="493" t="n">
        <v>56046.45</v>
      </c>
      <c r="BL870" s="493" t="n">
        <v>33612.36</v>
      </c>
      <c r="BM870" s="493" t="n">
        <v>28254.92</v>
      </c>
      <c r="BN870" s="493" t="n">
        <v>24793.68</v>
      </c>
      <c r="BO870" s="493" t="n">
        <v>32620.05</v>
      </c>
      <c r="BP870" s="493" t="n">
        <v>26731.2</v>
      </c>
      <c r="BQ870" s="493" t="n">
        <v>29964.26</v>
      </c>
      <c r="BR870" s="493" t="n">
        <v>26416.15</v>
      </c>
      <c r="BS870" s="493" t="n">
        <v>29728</v>
      </c>
      <c r="BT870" s="493" t="n">
        <v>22626.05</v>
      </c>
      <c r="BU870" s="493" t="n">
        <v>28069.6</v>
      </c>
      <c r="BV870" s="493" t="n">
        <v>30499.67</v>
      </c>
      <c r="BW870" s="493" t="n">
        <v>26507.59</v>
      </c>
    </row>
    <row r="871">
      <c r="A871" t="inlineStr">
        <is>
          <t>[C9C] ANGIOTENSIN-II 길항제 (단일)</t>
        </is>
      </c>
      <c r="B871" t="inlineStr">
        <is>
          <t>명인제약</t>
        </is>
      </c>
      <c r="C871" t="inlineStr">
        <is>
          <t>프리살탄</t>
        </is>
      </c>
      <c r="D871" t="inlineStr">
        <is>
          <t>명인제약</t>
        </is>
      </c>
      <c r="E871" t="inlineStr">
        <is>
          <t>olmesartan medoxomil</t>
        </is>
      </c>
      <c r="F871" t="inlineStr">
        <is>
          <t>보건소</t>
        </is>
      </c>
      <c r="G871" t="inlineStr">
        <is>
          <t>Generic</t>
        </is>
      </c>
      <c r="H871" s="493" t="n">
        <v>0</v>
      </c>
      <c r="I871" s="493" t="n">
        <v>0</v>
      </c>
      <c r="J871" s="493" t="n">
        <v>0</v>
      </c>
      <c r="K871" s="493" t="n">
        <v>0</v>
      </c>
      <c r="L871" s="493" t="n">
        <v>0</v>
      </c>
      <c r="M871" s="493" t="n">
        <v>0</v>
      </c>
      <c r="N871" s="493" t="n">
        <v>0</v>
      </c>
      <c r="O871" s="493" t="n">
        <v>0</v>
      </c>
      <c r="P871" s="493" t="n">
        <v>0</v>
      </c>
      <c r="Q871" s="493" t="n">
        <v>0</v>
      </c>
      <c r="R871" s="493" t="n">
        <v>0</v>
      </c>
      <c r="S871" s="493" t="n">
        <v>0</v>
      </c>
      <c r="T871" s="493" t="n">
        <v>0</v>
      </c>
      <c r="U871" s="493" t="n">
        <v>0</v>
      </c>
      <c r="V871" s="493" t="n">
        <v>0</v>
      </c>
      <c r="W871" s="493" t="n">
        <v>0</v>
      </c>
      <c r="X871" s="493" t="n">
        <v>0</v>
      </c>
      <c r="Y871" s="493" t="n">
        <v>0</v>
      </c>
      <c r="Z871" s="493" t="n">
        <v>0</v>
      </c>
      <c r="AA871" s="493" t="n">
        <v>0</v>
      </c>
      <c r="AB871" s="493" t="n">
        <v>1140.9</v>
      </c>
      <c r="AC871" s="493" t="n">
        <v>0</v>
      </c>
      <c r="AD871" s="493" t="n">
        <v>0</v>
      </c>
      <c r="AE871" s="493" t="n">
        <v>0</v>
      </c>
      <c r="AF871" s="493" t="n">
        <v>0</v>
      </c>
      <c r="AG871" s="493" t="n">
        <v>0</v>
      </c>
      <c r="AH871" s="493" t="n">
        <v>0</v>
      </c>
      <c r="AI871" s="493" t="n">
        <v>0</v>
      </c>
      <c r="AJ871" s="493" t="n">
        <v>0</v>
      </c>
      <c r="AK871" s="493" t="n">
        <v>0</v>
      </c>
      <c r="AL871" s="493" t="n">
        <v>485.4</v>
      </c>
      <c r="AM871" s="493" t="n">
        <v>0</v>
      </c>
      <c r="AN871" s="493" t="n">
        <v>0</v>
      </c>
      <c r="AO871" s="493" t="n">
        <v>0</v>
      </c>
      <c r="AP871" s="493" t="n">
        <v>0</v>
      </c>
      <c r="AQ871" s="493" t="n">
        <v>0</v>
      </c>
      <c r="AR871" s="493" t="n">
        <v>0</v>
      </c>
      <c r="AS871" s="493" t="n">
        <v>0</v>
      </c>
      <c r="AT871" s="493" t="n">
        <v>0</v>
      </c>
      <c r="AU871" s="493" t="n">
        <v>0</v>
      </c>
      <c r="AV871" s="493" t="n">
        <v>0</v>
      </c>
      <c r="AW871" s="493" t="n">
        <v>0</v>
      </c>
      <c r="AX871" s="493" t="n">
        <v>34.2</v>
      </c>
      <c r="AY871" s="493" t="n">
        <v>0</v>
      </c>
      <c r="AZ871" s="493" t="n">
        <v>0</v>
      </c>
      <c r="BA871" s="493" t="n">
        <v>0</v>
      </c>
      <c r="BB871" s="493" t="n">
        <v>0</v>
      </c>
      <c r="BC871" s="493" t="n">
        <v>0</v>
      </c>
      <c r="BD871" s="493" t="n">
        <v>0</v>
      </c>
      <c r="BE871" s="493" t="n">
        <v>0</v>
      </c>
      <c r="BF871" s="493" t="n">
        <v>0</v>
      </c>
      <c r="BG871" s="493" t="n">
        <v>0</v>
      </c>
      <c r="BH871" s="493" t="n">
        <v>0</v>
      </c>
      <c r="BI871" s="493" t="n">
        <v>0</v>
      </c>
      <c r="BJ871" s="493" t="n">
        <v>266.7</v>
      </c>
      <c r="BK871" s="493" t="n">
        <v>0</v>
      </c>
      <c r="BL871" s="493" t="n">
        <v>0</v>
      </c>
      <c r="BM871" s="493" t="n">
        <v>213</v>
      </c>
      <c r="BN871" s="493" t="n">
        <v>0</v>
      </c>
      <c r="BO871" s="493" t="n">
        <v>0</v>
      </c>
      <c r="BP871" s="493" t="n">
        <v>0</v>
      </c>
      <c r="BQ871" s="493" t="n">
        <v>0</v>
      </c>
      <c r="BR871" s="493" t="n">
        <v>0</v>
      </c>
      <c r="BS871" s="493" t="n">
        <v>0</v>
      </c>
      <c r="BT871" s="493" t="n">
        <v>0</v>
      </c>
      <c r="BU871" s="493" t="n">
        <v>0</v>
      </c>
      <c r="BV871" s="493" t="n">
        <v>1704.6</v>
      </c>
      <c r="BW871" s="493" t="n">
        <v>65.40000000000001</v>
      </c>
    </row>
    <row r="872">
      <c r="A872" t="inlineStr">
        <is>
          <t>[C9C] ANGIOTENSIN-II 길항제 (단일)</t>
        </is>
      </c>
      <c r="B872" t="inlineStr">
        <is>
          <t>명인제약</t>
        </is>
      </c>
      <c r="C872" t="inlineStr">
        <is>
          <t>프리살탄</t>
        </is>
      </c>
      <c r="D872" t="inlineStr">
        <is>
          <t>명인제약</t>
        </is>
      </c>
      <c r="E872" t="inlineStr">
        <is>
          <t>olmesartan medoxomil</t>
        </is>
      </c>
      <c r="F872" t="inlineStr">
        <is>
          <t>기타(치과의원, 치과병원 등)</t>
        </is>
      </c>
      <c r="G872" t="inlineStr">
        <is>
          <t>Generic</t>
        </is>
      </c>
      <c r="H872" s="493" t="n">
        <v>0</v>
      </c>
      <c r="I872" s="493" t="n">
        <v>0</v>
      </c>
      <c r="J872" s="493" t="n">
        <v>0</v>
      </c>
      <c r="K872" s="493" t="n">
        <v>0</v>
      </c>
      <c r="L872" s="493" t="n">
        <v>0</v>
      </c>
      <c r="M872" s="493" t="n">
        <v>0</v>
      </c>
      <c r="N872" s="493" t="n">
        <v>0</v>
      </c>
      <c r="O872" s="493" t="n">
        <v>0</v>
      </c>
      <c r="P872" s="493" t="n">
        <v>0</v>
      </c>
      <c r="Q872" s="493" t="n">
        <v>0</v>
      </c>
      <c r="R872" s="493" t="n">
        <v>0</v>
      </c>
      <c r="S872" s="493" t="n">
        <v>0</v>
      </c>
      <c r="T872" s="493" t="n">
        <v>0</v>
      </c>
      <c r="U872" s="493" t="n">
        <v>0</v>
      </c>
      <c r="V872" s="493" t="n">
        <v>0</v>
      </c>
      <c r="W872" s="493" t="n">
        <v>0</v>
      </c>
      <c r="X872" s="493" t="n">
        <v>0</v>
      </c>
      <c r="Y872" s="493" t="n">
        <v>0</v>
      </c>
      <c r="Z872" s="493" t="n">
        <v>0</v>
      </c>
      <c r="AA872" s="493" t="n">
        <v>0</v>
      </c>
      <c r="AB872" s="493" t="n">
        <v>0</v>
      </c>
      <c r="AC872" s="493" t="n">
        <v>0</v>
      </c>
      <c r="AD872" s="493" t="n">
        <v>0</v>
      </c>
      <c r="AE872" s="493" t="n">
        <v>0</v>
      </c>
      <c r="AF872" s="493" t="n">
        <v>0</v>
      </c>
      <c r="AG872" s="493" t="n">
        <v>0</v>
      </c>
      <c r="AH872" s="493" t="n">
        <v>0</v>
      </c>
      <c r="AI872" s="493" t="n">
        <v>0</v>
      </c>
      <c r="AJ872" s="493" t="n">
        <v>0</v>
      </c>
      <c r="AK872" s="493" t="n">
        <v>0</v>
      </c>
      <c r="AL872" s="493" t="n">
        <v>91</v>
      </c>
      <c r="AM872" s="493" t="n">
        <v>144.9</v>
      </c>
      <c r="AN872" s="493" t="n">
        <v>87.62</v>
      </c>
      <c r="AO872" s="493" t="n">
        <v>88.76000000000001</v>
      </c>
      <c r="AP872" s="493" t="n">
        <v>82.59999999999999</v>
      </c>
      <c r="AQ872" s="493" t="n">
        <v>90.44</v>
      </c>
      <c r="AR872" s="493" t="n">
        <v>129.78</v>
      </c>
      <c r="AS872" s="493" t="n">
        <v>68.31</v>
      </c>
      <c r="AT872" s="493" t="n">
        <v>84.56</v>
      </c>
      <c r="AU872" s="493" t="n">
        <v>105.35</v>
      </c>
      <c r="AV872" s="493" t="n">
        <v>83.72</v>
      </c>
      <c r="AW872" s="493" t="n">
        <v>85.12</v>
      </c>
      <c r="AX872" s="493" t="n">
        <v>102.3</v>
      </c>
      <c r="AY872" s="493" t="n">
        <v>0</v>
      </c>
      <c r="AZ872" s="493" t="n">
        <v>0</v>
      </c>
      <c r="BA872" s="493" t="n">
        <v>0</v>
      </c>
      <c r="BB872" s="493" t="n">
        <v>0</v>
      </c>
      <c r="BC872" s="493" t="n">
        <v>0</v>
      </c>
      <c r="BD872" s="493" t="n">
        <v>0</v>
      </c>
      <c r="BE872" s="493" t="n">
        <v>0</v>
      </c>
      <c r="BF872" s="493" t="n">
        <v>0</v>
      </c>
      <c r="BG872" s="493" t="n">
        <v>0</v>
      </c>
      <c r="BH872" s="493" t="n">
        <v>0</v>
      </c>
      <c r="BI872" s="493" t="n">
        <v>0</v>
      </c>
      <c r="BJ872" s="493" t="n">
        <v>0</v>
      </c>
      <c r="BK872" s="493" t="n">
        <v>0</v>
      </c>
      <c r="BL872" s="493" t="n">
        <v>0</v>
      </c>
      <c r="BM872" s="493" t="n">
        <v>0</v>
      </c>
      <c r="BN872" s="493" t="n">
        <v>0</v>
      </c>
      <c r="BO872" s="493" t="n">
        <v>0</v>
      </c>
      <c r="BP872" s="493" t="n">
        <v>0</v>
      </c>
      <c r="BQ872" s="493" t="n">
        <v>0</v>
      </c>
      <c r="BR872" s="493" t="n">
        <v>0</v>
      </c>
      <c r="BS872" s="493" t="n">
        <v>0</v>
      </c>
      <c r="BT872" s="493" t="n">
        <v>0</v>
      </c>
      <c r="BU872" s="493" t="n">
        <v>0</v>
      </c>
      <c r="BV872" s="493" t="n">
        <v>0</v>
      </c>
      <c r="BW872" s="493" t="n">
        <v>0</v>
      </c>
    </row>
    <row r="873">
      <c r="A873" t="inlineStr">
        <is>
          <t>[C9C] ANGIOTENSIN-II 길항제 (단일)</t>
        </is>
      </c>
      <c r="B873" t="inlineStr">
        <is>
          <t>바스칸바이오제약</t>
        </is>
      </c>
      <c r="C873" t="inlineStr">
        <is>
          <t>로사틴</t>
        </is>
      </c>
      <c r="D873" t="inlineStr">
        <is>
          <t>바스칸바이오제약</t>
        </is>
      </c>
      <c r="E873" t="inlineStr">
        <is>
          <t>losartan potassium</t>
        </is>
      </c>
      <c r="F873" t="inlineStr">
        <is>
          <t>병원</t>
        </is>
      </c>
      <c r="G873" t="inlineStr">
        <is>
          <t>Generic</t>
        </is>
      </c>
      <c r="H873" s="493" t="n">
        <v>6990.07</v>
      </c>
      <c r="I873" s="493" t="n">
        <v>7101.85</v>
      </c>
      <c r="J873" s="493" t="n">
        <v>10959.15</v>
      </c>
      <c r="K873" s="493" t="n">
        <v>22684.93</v>
      </c>
      <c r="L873" s="493" t="n">
        <v>24876.19</v>
      </c>
      <c r="M873" s="493" t="n">
        <v>25940.49</v>
      </c>
      <c r="N873" s="493" t="n">
        <v>29348.28</v>
      </c>
      <c r="O873" s="493" t="n">
        <v>20916.65</v>
      </c>
      <c r="P873" s="493" t="n">
        <v>23121.17</v>
      </c>
      <c r="Q873" s="493" t="n">
        <v>21982.52</v>
      </c>
      <c r="R873" s="493" t="n">
        <v>26295.69</v>
      </c>
      <c r="S873" s="493" t="n">
        <v>6469.74</v>
      </c>
      <c r="T873" s="493" t="n">
        <v>0</v>
      </c>
      <c r="U873" s="493" t="n">
        <v>0</v>
      </c>
      <c r="V873" s="493" t="n">
        <v>0</v>
      </c>
      <c r="W873" s="493" t="n">
        <v>0</v>
      </c>
      <c r="X873" s="493" t="n">
        <v>0</v>
      </c>
      <c r="Y873" s="493" t="n">
        <v>0</v>
      </c>
      <c r="Z873" s="493" t="n">
        <v>0</v>
      </c>
      <c r="AA873" s="493" t="n">
        <v>0</v>
      </c>
      <c r="AB873" s="493" t="n">
        <v>0</v>
      </c>
      <c r="AC873" s="493" t="n">
        <v>0</v>
      </c>
      <c r="AD873" s="493" t="n">
        <v>0</v>
      </c>
      <c r="AE873" s="493" t="n">
        <v>0</v>
      </c>
      <c r="AF873" s="493" t="n">
        <v>0</v>
      </c>
      <c r="AG873" s="493" t="n">
        <v>0</v>
      </c>
      <c r="AH873" s="493" t="n">
        <v>0</v>
      </c>
      <c r="AI873" s="493" t="n">
        <v>0</v>
      </c>
      <c r="AJ873" s="493" t="n">
        <v>0</v>
      </c>
      <c r="AK873" s="493" t="n">
        <v>0</v>
      </c>
      <c r="AL873" s="493" t="n">
        <v>0</v>
      </c>
      <c r="AM873" s="493" t="n">
        <v>0</v>
      </c>
      <c r="AN873" s="493" t="n">
        <v>0</v>
      </c>
      <c r="AO873" s="493" t="n">
        <v>0</v>
      </c>
      <c r="AP873" s="493" t="n">
        <v>0</v>
      </c>
      <c r="AQ873" s="493" t="n">
        <v>0</v>
      </c>
      <c r="AR873" s="493" t="n">
        <v>0</v>
      </c>
      <c r="AS873" s="493" t="n">
        <v>0</v>
      </c>
      <c r="AT873" s="493" t="n">
        <v>0</v>
      </c>
      <c r="AU873" s="493" t="n">
        <v>0</v>
      </c>
      <c r="AV873" s="493" t="n">
        <v>0</v>
      </c>
      <c r="AW873" s="493" t="n">
        <v>0</v>
      </c>
      <c r="AX873" s="493" t="n">
        <v>0</v>
      </c>
      <c r="AY873" s="493" t="n">
        <v>0</v>
      </c>
      <c r="AZ873" s="493" t="n">
        <v>0</v>
      </c>
      <c r="BA873" s="493" t="n">
        <v>0</v>
      </c>
      <c r="BB873" s="493" t="n">
        <v>0</v>
      </c>
      <c r="BC873" s="493" t="n">
        <v>0</v>
      </c>
      <c r="BD873" s="493" t="n">
        <v>0</v>
      </c>
      <c r="BE873" s="493" t="n">
        <v>0</v>
      </c>
      <c r="BF873" s="493" t="n">
        <v>0</v>
      </c>
      <c r="BG873" s="493" t="n">
        <v>0</v>
      </c>
      <c r="BH873" s="493" t="n">
        <v>0</v>
      </c>
      <c r="BI873" s="493" t="n">
        <v>0</v>
      </c>
      <c r="BJ873" s="493" t="n">
        <v>0</v>
      </c>
      <c r="BK873" s="493" t="n">
        <v>0</v>
      </c>
      <c r="BL873" s="493" t="n">
        <v>0</v>
      </c>
      <c r="BM873" s="493" t="n">
        <v>0</v>
      </c>
      <c r="BN873" s="493" t="n">
        <v>0</v>
      </c>
      <c r="BO873" s="493" t="n">
        <v>0</v>
      </c>
      <c r="BP873" s="493" t="n">
        <v>0</v>
      </c>
      <c r="BQ873" s="493" t="n">
        <v>0</v>
      </c>
      <c r="BR873" s="493" t="n">
        <v>0</v>
      </c>
      <c r="BS873" s="493" t="n">
        <v>0</v>
      </c>
      <c r="BT873" s="493" t="n">
        <v>0</v>
      </c>
      <c r="BU873" s="493" t="n">
        <v>0</v>
      </c>
      <c r="BV873" s="493" t="n">
        <v>0</v>
      </c>
      <c r="BW873" s="493" t="n">
        <v>0</v>
      </c>
    </row>
    <row r="874">
      <c r="A874" t="inlineStr">
        <is>
          <t>[C9C] ANGIOTENSIN-II 길항제 (단일)</t>
        </is>
      </c>
      <c r="B874" t="inlineStr">
        <is>
          <t>바스칸바이오제약</t>
        </is>
      </c>
      <c r="C874" t="inlineStr">
        <is>
          <t>로사틴</t>
        </is>
      </c>
      <c r="D874" t="inlineStr">
        <is>
          <t>바스칸바이오제약</t>
        </is>
      </c>
      <c r="E874" t="inlineStr">
        <is>
          <t>losartan potassium</t>
        </is>
      </c>
      <c r="F874" t="inlineStr">
        <is>
          <t>의원</t>
        </is>
      </c>
      <c r="G874" t="inlineStr">
        <is>
          <t>Generic</t>
        </is>
      </c>
      <c r="H874" s="493" t="n">
        <v>156</v>
      </c>
      <c r="I874" s="493" t="n">
        <v>568.8</v>
      </c>
      <c r="J874" s="493" t="n">
        <v>491.4</v>
      </c>
      <c r="K874" s="493" t="n">
        <v>406</v>
      </c>
      <c r="L874" s="493" t="n">
        <v>997.5</v>
      </c>
      <c r="M874" s="493" t="n">
        <v>445.2</v>
      </c>
      <c r="N874" s="493" t="n">
        <v>793.2</v>
      </c>
      <c r="O874" s="493" t="n">
        <v>408</v>
      </c>
      <c r="P874" s="493" t="n">
        <v>1202.4</v>
      </c>
      <c r="Q874" s="493" t="n">
        <v>857.1</v>
      </c>
      <c r="R874" s="493" t="n">
        <v>570</v>
      </c>
      <c r="S874" s="493" t="n">
        <v>84</v>
      </c>
      <c r="T874" s="493" t="n">
        <v>0</v>
      </c>
      <c r="U874" s="493" t="n">
        <v>0</v>
      </c>
      <c r="V874" s="493" t="n">
        <v>0</v>
      </c>
      <c r="W874" s="493" t="n">
        <v>0</v>
      </c>
      <c r="X874" s="493" t="n">
        <v>0</v>
      </c>
      <c r="Y874" s="493" t="n">
        <v>0</v>
      </c>
      <c r="Z874" s="493" t="n">
        <v>0</v>
      </c>
      <c r="AA874" s="493" t="n">
        <v>0</v>
      </c>
      <c r="AB874" s="493" t="n">
        <v>0</v>
      </c>
      <c r="AC874" s="493" t="n">
        <v>0</v>
      </c>
      <c r="AD874" s="493" t="n">
        <v>0</v>
      </c>
      <c r="AE874" s="493" t="n">
        <v>0</v>
      </c>
      <c r="AF874" s="493" t="n">
        <v>0</v>
      </c>
      <c r="AG874" s="493" t="n">
        <v>0</v>
      </c>
      <c r="AH874" s="493" t="n">
        <v>0</v>
      </c>
      <c r="AI874" s="493" t="n">
        <v>0</v>
      </c>
      <c r="AJ874" s="493" t="n">
        <v>0</v>
      </c>
      <c r="AK874" s="493" t="n">
        <v>0</v>
      </c>
      <c r="AL874" s="493" t="n">
        <v>0</v>
      </c>
      <c r="AM874" s="493" t="n">
        <v>0</v>
      </c>
      <c r="AN874" s="493" t="n">
        <v>0</v>
      </c>
      <c r="AO874" s="493" t="n">
        <v>0</v>
      </c>
      <c r="AP874" s="493" t="n">
        <v>0</v>
      </c>
      <c r="AQ874" s="493" t="n">
        <v>0</v>
      </c>
      <c r="AR874" s="493" t="n">
        <v>0</v>
      </c>
      <c r="AS874" s="493" t="n">
        <v>0</v>
      </c>
      <c r="AT874" s="493" t="n">
        <v>0</v>
      </c>
      <c r="AU874" s="493" t="n">
        <v>0</v>
      </c>
      <c r="AV874" s="493" t="n">
        <v>0</v>
      </c>
      <c r="AW874" s="493" t="n">
        <v>0</v>
      </c>
      <c r="AX874" s="493" t="n">
        <v>0</v>
      </c>
      <c r="AY874" s="493" t="n">
        <v>0</v>
      </c>
      <c r="AZ874" s="493" t="n">
        <v>0</v>
      </c>
      <c r="BA874" s="493" t="n">
        <v>0</v>
      </c>
      <c r="BB874" s="493" t="n">
        <v>0</v>
      </c>
      <c r="BC874" s="493" t="n">
        <v>0</v>
      </c>
      <c r="BD874" s="493" t="n">
        <v>0</v>
      </c>
      <c r="BE874" s="493" t="n">
        <v>0</v>
      </c>
      <c r="BF874" s="493" t="n">
        <v>0</v>
      </c>
      <c r="BG874" s="493" t="n">
        <v>0</v>
      </c>
      <c r="BH874" s="493" t="n">
        <v>0</v>
      </c>
      <c r="BI874" s="493" t="n">
        <v>0</v>
      </c>
      <c r="BJ874" s="493" t="n">
        <v>0</v>
      </c>
      <c r="BK874" s="493" t="n">
        <v>0</v>
      </c>
      <c r="BL874" s="493" t="n">
        <v>0</v>
      </c>
      <c r="BM874" s="493" t="n">
        <v>0</v>
      </c>
      <c r="BN874" s="493" t="n">
        <v>0</v>
      </c>
      <c r="BO874" s="493" t="n">
        <v>0</v>
      </c>
      <c r="BP874" s="493" t="n">
        <v>0</v>
      </c>
      <c r="BQ874" s="493" t="n">
        <v>0</v>
      </c>
      <c r="BR874" s="493" t="n">
        <v>0</v>
      </c>
      <c r="BS874" s="493" t="n">
        <v>0</v>
      </c>
      <c r="BT874" s="493" t="n">
        <v>0</v>
      </c>
      <c r="BU874" s="493" t="n">
        <v>0</v>
      </c>
      <c r="BV874" s="493" t="n">
        <v>0</v>
      </c>
      <c r="BW874" s="493" t="n">
        <v>0</v>
      </c>
    </row>
    <row r="875">
      <c r="A875" t="inlineStr">
        <is>
          <t>[C9C] ANGIOTENSIN-II 길항제 (단일)</t>
        </is>
      </c>
      <c r="B875" t="inlineStr">
        <is>
          <t>바스칸바이오제약</t>
        </is>
      </c>
      <c r="C875" t="inlineStr">
        <is>
          <t>로사틴</t>
        </is>
      </c>
      <c r="D875" t="inlineStr">
        <is>
          <t>바스칸바이오제약</t>
        </is>
      </c>
      <c r="E875" t="inlineStr">
        <is>
          <t>losartan potassium</t>
        </is>
      </c>
      <c r="F875" t="inlineStr">
        <is>
          <t>보건소</t>
        </is>
      </c>
      <c r="G875" t="inlineStr">
        <is>
          <t>Generic</t>
        </is>
      </c>
      <c r="H875" s="493" t="n">
        <v>0</v>
      </c>
      <c r="I875" s="493" t="n">
        <v>820.2</v>
      </c>
      <c r="J875" s="493" t="n">
        <v>0</v>
      </c>
      <c r="K875" s="493" t="n">
        <v>0</v>
      </c>
      <c r="L875" s="493" t="n">
        <v>805.2</v>
      </c>
      <c r="M875" s="493" t="n">
        <v>126</v>
      </c>
      <c r="N875" s="493" t="n">
        <v>0</v>
      </c>
      <c r="O875" s="493" t="n">
        <v>118.2</v>
      </c>
      <c r="P875" s="493" t="n">
        <v>0</v>
      </c>
      <c r="Q875" s="493" t="n">
        <v>134.4</v>
      </c>
      <c r="R875" s="493" t="n">
        <v>0</v>
      </c>
      <c r="S875" s="493" t="n">
        <v>112.2</v>
      </c>
      <c r="T875" s="493" t="n">
        <v>0</v>
      </c>
      <c r="U875" s="493" t="n">
        <v>0</v>
      </c>
      <c r="V875" s="493" t="n">
        <v>0</v>
      </c>
      <c r="W875" s="493" t="n">
        <v>0</v>
      </c>
      <c r="X875" s="493" t="n">
        <v>0</v>
      </c>
      <c r="Y875" s="493" t="n">
        <v>0</v>
      </c>
      <c r="Z875" s="493" t="n">
        <v>0</v>
      </c>
      <c r="AA875" s="493" t="n">
        <v>0</v>
      </c>
      <c r="AB875" s="493" t="n">
        <v>0</v>
      </c>
      <c r="AC875" s="493" t="n">
        <v>0</v>
      </c>
      <c r="AD875" s="493" t="n">
        <v>0</v>
      </c>
      <c r="AE875" s="493" t="n">
        <v>0</v>
      </c>
      <c r="AF875" s="493" t="n">
        <v>0</v>
      </c>
      <c r="AG875" s="493" t="n">
        <v>0</v>
      </c>
      <c r="AH875" s="493" t="n">
        <v>0</v>
      </c>
      <c r="AI875" s="493" t="n">
        <v>0</v>
      </c>
      <c r="AJ875" s="493" t="n">
        <v>0</v>
      </c>
      <c r="AK875" s="493" t="n">
        <v>0</v>
      </c>
      <c r="AL875" s="493" t="n">
        <v>0</v>
      </c>
      <c r="AM875" s="493" t="n">
        <v>0</v>
      </c>
      <c r="AN875" s="493" t="n">
        <v>0</v>
      </c>
      <c r="AO875" s="493" t="n">
        <v>0</v>
      </c>
      <c r="AP875" s="493" t="n">
        <v>0</v>
      </c>
      <c r="AQ875" s="493" t="n">
        <v>0</v>
      </c>
      <c r="AR875" s="493" t="n">
        <v>0</v>
      </c>
      <c r="AS875" s="493" t="n">
        <v>0</v>
      </c>
      <c r="AT875" s="493" t="n">
        <v>0</v>
      </c>
      <c r="AU875" s="493" t="n">
        <v>0</v>
      </c>
      <c r="AV875" s="493" t="n">
        <v>0</v>
      </c>
      <c r="AW875" s="493" t="n">
        <v>0</v>
      </c>
      <c r="AX875" s="493" t="n">
        <v>0</v>
      </c>
      <c r="AY875" s="493" t="n">
        <v>0</v>
      </c>
      <c r="AZ875" s="493" t="n">
        <v>0</v>
      </c>
      <c r="BA875" s="493" t="n">
        <v>0</v>
      </c>
      <c r="BB875" s="493" t="n">
        <v>0</v>
      </c>
      <c r="BC875" s="493" t="n">
        <v>0</v>
      </c>
      <c r="BD875" s="493" t="n">
        <v>0</v>
      </c>
      <c r="BE875" s="493" t="n">
        <v>0</v>
      </c>
      <c r="BF875" s="493" t="n">
        <v>0</v>
      </c>
      <c r="BG875" s="493" t="n">
        <v>0</v>
      </c>
      <c r="BH875" s="493" t="n">
        <v>0</v>
      </c>
      <c r="BI875" s="493" t="n">
        <v>0</v>
      </c>
      <c r="BJ875" s="493" t="n">
        <v>0</v>
      </c>
      <c r="BK875" s="493" t="n">
        <v>0</v>
      </c>
      <c r="BL875" s="493" t="n">
        <v>0</v>
      </c>
      <c r="BM875" s="493" t="n">
        <v>0</v>
      </c>
      <c r="BN875" s="493" t="n">
        <v>0</v>
      </c>
      <c r="BO875" s="493" t="n">
        <v>0</v>
      </c>
      <c r="BP875" s="493" t="n">
        <v>0</v>
      </c>
      <c r="BQ875" s="493" t="n">
        <v>0</v>
      </c>
      <c r="BR875" s="493" t="n">
        <v>0</v>
      </c>
      <c r="BS875" s="493" t="n">
        <v>0</v>
      </c>
      <c r="BT875" s="493" t="n">
        <v>0</v>
      </c>
      <c r="BU875" s="493" t="n">
        <v>0</v>
      </c>
      <c r="BV875" s="493" t="n">
        <v>0</v>
      </c>
      <c r="BW875" s="493" t="n">
        <v>0</v>
      </c>
    </row>
    <row r="876">
      <c r="A876" t="inlineStr">
        <is>
          <t>[C9C] ANGIOTENSIN-II 길항제 (단일)</t>
        </is>
      </c>
      <c r="B876" t="inlineStr">
        <is>
          <t>바이넥스</t>
        </is>
      </c>
      <c r="C876" t="inlineStr">
        <is>
          <t>모노스핀</t>
        </is>
      </c>
      <c r="D876" t="inlineStr">
        <is>
          <t>바이넥스</t>
        </is>
      </c>
      <c r="E876" t="inlineStr">
        <is>
          <t>telmisartan</t>
        </is>
      </c>
      <c r="F876" t="inlineStr">
        <is>
          <t>종합병원</t>
        </is>
      </c>
      <c r="G876" t="inlineStr">
        <is>
          <t>Generic</t>
        </is>
      </c>
      <c r="H876" s="493" t="n">
        <v>1845.08</v>
      </c>
      <c r="I876" s="493" t="n">
        <v>2093.7</v>
      </c>
      <c r="J876" s="493" t="n">
        <v>3180.8</v>
      </c>
      <c r="K876" s="493" t="n">
        <v>2700.2</v>
      </c>
      <c r="L876" s="493" t="n">
        <v>2883.04</v>
      </c>
      <c r="M876" s="493" t="n">
        <v>2123.84</v>
      </c>
      <c r="N876" s="493" t="n">
        <v>2271.48</v>
      </c>
      <c r="O876" s="493" t="n">
        <v>3908.25</v>
      </c>
      <c r="P876" s="493" t="n">
        <v>2789.97</v>
      </c>
      <c r="Q876" s="493" t="n">
        <v>2837.1</v>
      </c>
      <c r="R876" s="493" t="n">
        <v>3379.8</v>
      </c>
      <c r="S876" s="493" t="n">
        <v>2574.3</v>
      </c>
      <c r="T876" s="493" t="n">
        <v>1107</v>
      </c>
      <c r="U876" s="493" t="n">
        <v>2850.36</v>
      </c>
      <c r="V876" s="493" t="n">
        <v>2551.5</v>
      </c>
      <c r="W876" s="493" t="n">
        <v>2566.02</v>
      </c>
      <c r="X876" s="493" t="n">
        <v>1590</v>
      </c>
      <c r="Y876" s="493" t="n">
        <v>3161.13</v>
      </c>
      <c r="Z876" s="493" t="n">
        <v>2491.5</v>
      </c>
      <c r="AA876" s="493" t="n">
        <v>3334.5</v>
      </c>
      <c r="AB876" s="493" t="n">
        <v>3731.52</v>
      </c>
      <c r="AC876" s="493" t="n">
        <v>2486.4</v>
      </c>
      <c r="AD876" s="493" t="n">
        <v>1059.99</v>
      </c>
      <c r="AE876" s="493" t="n">
        <v>156.6</v>
      </c>
      <c r="AF876" s="493" t="n">
        <v>0</v>
      </c>
      <c r="AG876" s="493" t="n">
        <v>0</v>
      </c>
      <c r="AH876" s="493" t="n">
        <v>0</v>
      </c>
      <c r="AI876" s="493" t="n">
        <v>0</v>
      </c>
      <c r="AJ876" s="493" t="n">
        <v>0</v>
      </c>
      <c r="AK876" s="493" t="n">
        <v>0</v>
      </c>
      <c r="AL876" s="493" t="n">
        <v>48.6</v>
      </c>
      <c r="AM876" s="493" t="n">
        <v>0</v>
      </c>
      <c r="AN876" s="493" t="n">
        <v>0</v>
      </c>
      <c r="AO876" s="493" t="n">
        <v>0</v>
      </c>
      <c r="AP876" s="493" t="n">
        <v>0</v>
      </c>
      <c r="AQ876" s="493" t="n">
        <v>0</v>
      </c>
      <c r="AR876" s="493" t="n">
        <v>170.4</v>
      </c>
      <c r="AS876" s="493" t="n">
        <v>0</v>
      </c>
      <c r="AT876" s="493" t="n">
        <v>168.3</v>
      </c>
      <c r="AU876" s="493" t="n">
        <v>0</v>
      </c>
      <c r="AV876" s="493" t="n">
        <v>49.5</v>
      </c>
      <c r="AW876" s="493" t="n">
        <v>0</v>
      </c>
      <c r="AX876" s="493" t="n">
        <v>0</v>
      </c>
      <c r="AY876" s="493" t="n">
        <v>175.2</v>
      </c>
      <c r="AZ876" s="493" t="n">
        <v>0</v>
      </c>
      <c r="BA876" s="493" t="n">
        <v>0</v>
      </c>
      <c r="BB876" s="493" t="n">
        <v>51.3</v>
      </c>
      <c r="BC876" s="493" t="n">
        <v>0</v>
      </c>
      <c r="BD876" s="493" t="n">
        <v>174</v>
      </c>
      <c r="BE876" s="493" t="n">
        <v>0</v>
      </c>
      <c r="BF876" s="493" t="n">
        <v>51.9</v>
      </c>
      <c r="BG876" s="493" t="n">
        <v>0</v>
      </c>
      <c r="BH876" s="493" t="n">
        <v>51.9</v>
      </c>
      <c r="BI876" s="493" t="n">
        <v>0</v>
      </c>
      <c r="BJ876" s="493" t="n">
        <v>54.3</v>
      </c>
      <c r="BK876" s="493" t="n">
        <v>0</v>
      </c>
      <c r="BL876" s="493" t="n">
        <v>50.7</v>
      </c>
      <c r="BM876" s="493" t="n">
        <v>0</v>
      </c>
      <c r="BN876" s="493" t="n">
        <v>54.3</v>
      </c>
      <c r="BO876" s="493" t="n">
        <v>0</v>
      </c>
      <c r="BP876" s="493" t="n">
        <v>47.4</v>
      </c>
      <c r="BQ876" s="493" t="n">
        <v>0</v>
      </c>
      <c r="BR876" s="493" t="n">
        <v>180</v>
      </c>
      <c r="BS876" s="493" t="n">
        <v>120.6</v>
      </c>
      <c r="BT876" s="493" t="n">
        <v>122.4</v>
      </c>
      <c r="BU876" s="493" t="n">
        <v>120.6</v>
      </c>
      <c r="BV876" s="493" t="n">
        <v>0</v>
      </c>
      <c r="BW876" s="493" t="n">
        <v>0</v>
      </c>
    </row>
    <row r="877">
      <c r="A877" t="inlineStr">
        <is>
          <t>[C9C] ANGIOTENSIN-II 길항제 (단일)</t>
        </is>
      </c>
      <c r="B877" t="inlineStr">
        <is>
          <t>바이넥스</t>
        </is>
      </c>
      <c r="C877" t="inlineStr">
        <is>
          <t>모노스핀</t>
        </is>
      </c>
      <c r="D877" t="inlineStr">
        <is>
          <t>바이넥스</t>
        </is>
      </c>
      <c r="E877" t="inlineStr">
        <is>
          <t>telmisartan</t>
        </is>
      </c>
      <c r="F877" t="inlineStr">
        <is>
          <t>병원</t>
        </is>
      </c>
      <c r="G877" t="inlineStr">
        <is>
          <t>Generic</t>
        </is>
      </c>
      <c r="H877" s="493" t="n">
        <v>120</v>
      </c>
      <c r="I877" s="493" t="n">
        <v>0</v>
      </c>
      <c r="J877" s="493" t="n">
        <v>239.7</v>
      </c>
      <c r="K877" s="493" t="n">
        <v>240</v>
      </c>
      <c r="L877" s="493" t="n">
        <v>240</v>
      </c>
      <c r="M877" s="493" t="n">
        <v>120</v>
      </c>
      <c r="N877" s="493" t="n">
        <v>120</v>
      </c>
      <c r="O877" s="493" t="n">
        <v>240</v>
      </c>
      <c r="P877" s="493" t="n">
        <v>240</v>
      </c>
      <c r="Q877" s="493" t="n">
        <v>480</v>
      </c>
      <c r="R877" s="493" t="n">
        <v>240</v>
      </c>
      <c r="S877" s="493" t="n">
        <v>840.6</v>
      </c>
      <c r="T877" s="493" t="n">
        <v>0</v>
      </c>
      <c r="U877" s="493" t="n">
        <v>240</v>
      </c>
      <c r="V877" s="493" t="n">
        <v>0</v>
      </c>
      <c r="W877" s="493" t="n">
        <v>360.3</v>
      </c>
      <c r="X877" s="493" t="n">
        <v>240.3</v>
      </c>
      <c r="Y877" s="493" t="n">
        <v>0</v>
      </c>
      <c r="Z877" s="493" t="n">
        <v>240.3</v>
      </c>
      <c r="AA877" s="493" t="n">
        <v>360</v>
      </c>
      <c r="AB877" s="493" t="n">
        <v>0</v>
      </c>
      <c r="AC877" s="493" t="n">
        <v>240</v>
      </c>
      <c r="AD877" s="493" t="n">
        <v>0</v>
      </c>
      <c r="AE877" s="493" t="n">
        <v>240</v>
      </c>
      <c r="AF877" s="493" t="n">
        <v>0</v>
      </c>
      <c r="AG877" s="493" t="n">
        <v>120</v>
      </c>
      <c r="AH877" s="493" t="n">
        <v>0</v>
      </c>
      <c r="AI877" s="493" t="n">
        <v>0</v>
      </c>
      <c r="AJ877" s="493" t="n">
        <v>0</v>
      </c>
      <c r="AK877" s="493" t="n">
        <v>0</v>
      </c>
      <c r="AL877" s="493" t="n">
        <v>0</v>
      </c>
      <c r="AM877" s="493" t="n">
        <v>0</v>
      </c>
      <c r="AN877" s="493" t="n">
        <v>0</v>
      </c>
      <c r="AO877" s="493" t="n">
        <v>0</v>
      </c>
      <c r="AP877" s="493" t="n">
        <v>0</v>
      </c>
      <c r="AQ877" s="493" t="n">
        <v>0</v>
      </c>
      <c r="AR877" s="493" t="n">
        <v>1080</v>
      </c>
      <c r="AS877" s="493" t="n">
        <v>480</v>
      </c>
      <c r="AT877" s="493" t="n">
        <v>480</v>
      </c>
      <c r="AU877" s="493" t="n">
        <v>480</v>
      </c>
      <c r="AV877" s="493" t="n">
        <v>719.7</v>
      </c>
      <c r="AW877" s="493" t="n">
        <v>485.1</v>
      </c>
      <c r="AX877" s="493" t="n">
        <v>360</v>
      </c>
      <c r="AY877" s="493" t="n">
        <v>723.6</v>
      </c>
      <c r="AZ877" s="493" t="n">
        <v>359.1</v>
      </c>
      <c r="BA877" s="493" t="n">
        <v>0</v>
      </c>
      <c r="BB877" s="493" t="n">
        <v>1220.4</v>
      </c>
      <c r="BC877" s="493" t="n">
        <v>2766.3</v>
      </c>
      <c r="BD877" s="493" t="n">
        <v>481.2</v>
      </c>
      <c r="BE877" s="493" t="n">
        <v>1077.3</v>
      </c>
      <c r="BF877" s="493" t="n">
        <v>240</v>
      </c>
      <c r="BG877" s="493" t="n">
        <v>120.3</v>
      </c>
      <c r="BH877" s="493" t="n">
        <v>781.95</v>
      </c>
      <c r="BI877" s="493" t="n">
        <v>240.45</v>
      </c>
      <c r="BJ877" s="493" t="n">
        <v>420</v>
      </c>
      <c r="BK877" s="493" t="n">
        <v>299.25</v>
      </c>
      <c r="BL877" s="493" t="n">
        <v>480.45</v>
      </c>
      <c r="BM877" s="493" t="n">
        <v>391.95</v>
      </c>
      <c r="BN877" s="493" t="n">
        <v>443.1</v>
      </c>
      <c r="BO877" s="493" t="n">
        <v>421.35</v>
      </c>
      <c r="BP877" s="493" t="n">
        <v>421.05</v>
      </c>
      <c r="BQ877" s="493" t="n">
        <v>180</v>
      </c>
      <c r="BR877" s="493" t="n">
        <v>601.8</v>
      </c>
      <c r="BS877" s="493" t="n">
        <v>301.05</v>
      </c>
      <c r="BT877" s="493" t="n">
        <v>301.35</v>
      </c>
      <c r="BU877" s="493" t="n">
        <v>300</v>
      </c>
      <c r="BV877" s="493" t="n">
        <v>481.2</v>
      </c>
      <c r="BW877" s="493" t="n">
        <v>0</v>
      </c>
    </row>
    <row r="878">
      <c r="A878" t="inlineStr">
        <is>
          <t>[C9C] ANGIOTENSIN-II 길항제 (단일)</t>
        </is>
      </c>
      <c r="B878" t="inlineStr">
        <is>
          <t>바이넥스</t>
        </is>
      </c>
      <c r="C878" t="inlineStr">
        <is>
          <t>모노스핀</t>
        </is>
      </c>
      <c r="D878" t="inlineStr">
        <is>
          <t>바이넥스</t>
        </is>
      </c>
      <c r="E878" t="inlineStr">
        <is>
          <t>telmisartan</t>
        </is>
      </c>
      <c r="F878" t="inlineStr">
        <is>
          <t>의원</t>
        </is>
      </c>
      <c r="G878" t="inlineStr">
        <is>
          <t>Generic</t>
        </is>
      </c>
      <c r="H878" s="493" t="n">
        <v>9424.459999999999</v>
      </c>
      <c r="I878" s="493" t="n">
        <v>12673.85</v>
      </c>
      <c r="J878" s="493" t="n">
        <v>18495.08</v>
      </c>
      <c r="K878" s="493" t="n">
        <v>18582.6</v>
      </c>
      <c r="L878" s="493" t="n">
        <v>22410.9</v>
      </c>
      <c r="M878" s="493" t="n">
        <v>22882.44</v>
      </c>
      <c r="N878" s="493" t="n">
        <v>21844.42</v>
      </c>
      <c r="O878" s="493" t="n">
        <v>26413.7</v>
      </c>
      <c r="P878" s="493" t="n">
        <v>23719.2</v>
      </c>
      <c r="Q878" s="493" t="n">
        <v>26045.17</v>
      </c>
      <c r="R878" s="493" t="n">
        <v>41698.4</v>
      </c>
      <c r="S878" s="493" t="n">
        <v>66079.59</v>
      </c>
      <c r="T878" s="493" t="n">
        <v>30568.79</v>
      </c>
      <c r="U878" s="493" t="n">
        <v>20905.31</v>
      </c>
      <c r="V878" s="493" t="n">
        <v>28499.21</v>
      </c>
      <c r="W878" s="493" t="n">
        <v>27141.71</v>
      </c>
      <c r="X878" s="493" t="n">
        <v>23767.41</v>
      </c>
      <c r="Y878" s="493" t="n">
        <v>23329.45</v>
      </c>
      <c r="Z878" s="493" t="n">
        <v>24210.77</v>
      </c>
      <c r="AA878" s="493" t="n">
        <v>26181.19</v>
      </c>
      <c r="AB878" s="493" t="n">
        <v>27900.01</v>
      </c>
      <c r="AC878" s="493" t="n">
        <v>31858.79</v>
      </c>
      <c r="AD878" s="493" t="n">
        <v>26690.87</v>
      </c>
      <c r="AE878" s="493" t="n">
        <v>29523.66</v>
      </c>
      <c r="AF878" s="493" t="n">
        <v>15845.3</v>
      </c>
      <c r="AG878" s="493" t="n">
        <v>11387.52</v>
      </c>
      <c r="AH878" s="493" t="n">
        <v>12316.9</v>
      </c>
      <c r="AI878" s="493" t="n">
        <v>11648.08</v>
      </c>
      <c r="AJ878" s="493" t="n">
        <v>11068.66</v>
      </c>
      <c r="AK878" s="493" t="n">
        <v>13749.32</v>
      </c>
      <c r="AL878" s="493" t="n">
        <v>14722.64</v>
      </c>
      <c r="AM878" s="493" t="n">
        <v>18145.78</v>
      </c>
      <c r="AN878" s="493" t="n">
        <v>13933.18</v>
      </c>
      <c r="AO878" s="493" t="n">
        <v>16538.71</v>
      </c>
      <c r="AP878" s="493" t="n">
        <v>11634.62</v>
      </c>
      <c r="AQ878" s="493" t="n">
        <v>16709.25</v>
      </c>
      <c r="AR878" s="493" t="n">
        <v>12980.48</v>
      </c>
      <c r="AS878" s="493" t="n">
        <v>10801.28</v>
      </c>
      <c r="AT878" s="493" t="n">
        <v>16763.44</v>
      </c>
      <c r="AU878" s="493" t="n">
        <v>10341.5</v>
      </c>
      <c r="AV878" s="493" t="n">
        <v>14544.2</v>
      </c>
      <c r="AW878" s="493" t="n">
        <v>15986.49</v>
      </c>
      <c r="AX878" s="493" t="n">
        <v>11763.3</v>
      </c>
      <c r="AY878" s="493" t="n">
        <v>15363.18</v>
      </c>
      <c r="AZ878" s="493" t="n">
        <v>16741.6</v>
      </c>
      <c r="BA878" s="493" t="n">
        <v>20392.94</v>
      </c>
      <c r="BB878" s="493" t="n">
        <v>17062.57</v>
      </c>
      <c r="BC878" s="493" t="n">
        <v>19605.65</v>
      </c>
      <c r="BD878" s="493" t="n">
        <v>19889.91</v>
      </c>
      <c r="BE878" s="493" t="n">
        <v>16854.22</v>
      </c>
      <c r="BF878" s="493" t="n">
        <v>19392.99</v>
      </c>
      <c r="BG878" s="493" t="n">
        <v>20995.7</v>
      </c>
      <c r="BH878" s="493" t="n">
        <v>19045.49</v>
      </c>
      <c r="BI878" s="493" t="n">
        <v>22564.62</v>
      </c>
      <c r="BJ878" s="493" t="n">
        <v>23836.25</v>
      </c>
      <c r="BK878" s="493" t="n">
        <v>21433.76</v>
      </c>
      <c r="BL878" s="493" t="n">
        <v>22613.17</v>
      </c>
      <c r="BM878" s="493" t="n">
        <v>23466.24</v>
      </c>
      <c r="BN878" s="493" t="n">
        <v>25818.04</v>
      </c>
      <c r="BO878" s="493" t="n">
        <v>32280.54</v>
      </c>
      <c r="BP878" s="493" t="n">
        <v>28308.72</v>
      </c>
      <c r="BQ878" s="493" t="n">
        <v>30005.99</v>
      </c>
      <c r="BR878" s="493" t="n">
        <v>21049.18</v>
      </c>
      <c r="BS878" s="493" t="n">
        <v>10803.98</v>
      </c>
      <c r="BT878" s="493" t="n">
        <v>8629.65</v>
      </c>
      <c r="BU878" s="493" t="n">
        <v>3847.38</v>
      </c>
      <c r="BV878" s="493" t="n">
        <v>1566.8</v>
      </c>
      <c r="BW878" s="493" t="n">
        <v>0</v>
      </c>
    </row>
    <row r="879">
      <c r="A879" t="inlineStr">
        <is>
          <t>[C9C] ANGIOTENSIN-II 길항제 (단일)</t>
        </is>
      </c>
      <c r="B879" t="inlineStr">
        <is>
          <t>바이넥스</t>
        </is>
      </c>
      <c r="C879" t="inlineStr">
        <is>
          <t>모노스핀</t>
        </is>
      </c>
      <c r="D879" t="inlineStr">
        <is>
          <t>바이넥스</t>
        </is>
      </c>
      <c r="E879" t="inlineStr">
        <is>
          <t>telmisartan</t>
        </is>
      </c>
      <c r="F879" t="inlineStr">
        <is>
          <t>보건소</t>
        </is>
      </c>
      <c r="G879" t="inlineStr">
        <is>
          <t>Generic</t>
        </is>
      </c>
      <c r="H879" s="493" t="n">
        <v>0</v>
      </c>
      <c r="I879" s="493" t="n">
        <v>0</v>
      </c>
      <c r="J879" s="493" t="n">
        <v>0</v>
      </c>
      <c r="K879" s="493" t="n">
        <v>0</v>
      </c>
      <c r="L879" s="493" t="n">
        <v>0</v>
      </c>
      <c r="M879" s="493" t="n">
        <v>0</v>
      </c>
      <c r="N879" s="493" t="n">
        <v>0</v>
      </c>
      <c r="O879" s="493" t="n">
        <v>0</v>
      </c>
      <c r="P879" s="493" t="n">
        <v>153</v>
      </c>
      <c r="Q879" s="493" t="n">
        <v>0</v>
      </c>
      <c r="R879" s="493" t="n">
        <v>0</v>
      </c>
      <c r="S879" s="493" t="n">
        <v>177.6</v>
      </c>
      <c r="T879" s="493" t="n">
        <v>148.2</v>
      </c>
      <c r="U879" s="493" t="n">
        <v>0</v>
      </c>
      <c r="V879" s="493" t="n">
        <v>0</v>
      </c>
      <c r="W879" s="493" t="n">
        <v>0</v>
      </c>
      <c r="X879" s="493" t="n">
        <v>0</v>
      </c>
      <c r="Y879" s="493" t="n">
        <v>0</v>
      </c>
      <c r="Z879" s="493" t="n">
        <v>0</v>
      </c>
      <c r="AA879" s="493" t="n">
        <v>0</v>
      </c>
      <c r="AB879" s="493" t="n">
        <v>476.1</v>
      </c>
      <c r="AC879" s="493" t="n">
        <v>77.09999999999999</v>
      </c>
      <c r="AD879" s="493" t="n">
        <v>0</v>
      </c>
      <c r="AE879" s="493" t="n">
        <v>504</v>
      </c>
      <c r="AF879" s="493" t="n">
        <v>0</v>
      </c>
      <c r="AG879" s="493" t="n">
        <v>0</v>
      </c>
      <c r="AH879" s="493" t="n">
        <v>519.3</v>
      </c>
      <c r="AI879" s="493" t="n">
        <v>0</v>
      </c>
      <c r="AJ879" s="493" t="n">
        <v>0</v>
      </c>
      <c r="AK879" s="493" t="n">
        <v>0</v>
      </c>
      <c r="AL879" s="493" t="n">
        <v>0</v>
      </c>
      <c r="AM879" s="493" t="n">
        <v>0</v>
      </c>
      <c r="AN879" s="493" t="n">
        <v>459</v>
      </c>
      <c r="AO879" s="493" t="n">
        <v>0</v>
      </c>
      <c r="AP879" s="493" t="n">
        <v>301.2</v>
      </c>
      <c r="AQ879" s="493" t="n">
        <v>474.3</v>
      </c>
      <c r="AR879" s="493" t="n">
        <v>0</v>
      </c>
      <c r="AS879" s="493" t="n">
        <v>450</v>
      </c>
      <c r="AT879" s="493" t="n">
        <v>0</v>
      </c>
      <c r="AU879" s="493" t="n">
        <v>0</v>
      </c>
      <c r="AV879" s="493" t="n">
        <v>0</v>
      </c>
      <c r="AW879" s="493" t="n">
        <v>373.5</v>
      </c>
      <c r="AX879" s="493" t="n">
        <v>0</v>
      </c>
      <c r="AY879" s="493" t="n">
        <v>0</v>
      </c>
      <c r="AZ879" s="493" t="n">
        <v>0</v>
      </c>
      <c r="BA879" s="493" t="n">
        <v>0</v>
      </c>
      <c r="BB879" s="493" t="n">
        <v>0</v>
      </c>
      <c r="BC879" s="493" t="n">
        <v>0</v>
      </c>
      <c r="BD879" s="493" t="n">
        <v>672</v>
      </c>
      <c r="BE879" s="493" t="n">
        <v>0</v>
      </c>
      <c r="BF879" s="493" t="n">
        <v>516</v>
      </c>
      <c r="BG879" s="493" t="n">
        <v>0</v>
      </c>
      <c r="BH879" s="493" t="n">
        <v>279</v>
      </c>
      <c r="BI879" s="493" t="n">
        <v>411.3</v>
      </c>
      <c r="BJ879" s="493" t="n">
        <v>265.8</v>
      </c>
      <c r="BK879" s="493" t="n">
        <v>0</v>
      </c>
      <c r="BL879" s="493" t="n">
        <v>410.4</v>
      </c>
      <c r="BM879" s="493" t="n">
        <v>0</v>
      </c>
      <c r="BN879" s="493" t="n">
        <v>0</v>
      </c>
      <c r="BO879" s="493" t="n">
        <v>431.1</v>
      </c>
      <c r="BP879" s="493" t="n">
        <v>0</v>
      </c>
      <c r="BQ879" s="493" t="n">
        <v>0</v>
      </c>
      <c r="BR879" s="493" t="n">
        <v>399.6</v>
      </c>
      <c r="BS879" s="493" t="n">
        <v>0</v>
      </c>
      <c r="BT879" s="493" t="n">
        <v>0</v>
      </c>
      <c r="BU879" s="493" t="n">
        <v>0</v>
      </c>
      <c r="BV879" s="493" t="n">
        <v>0</v>
      </c>
      <c r="BW879" s="493" t="n">
        <v>0</v>
      </c>
    </row>
    <row r="880">
      <c r="A880" t="inlineStr">
        <is>
          <t>[C9C] ANGIOTENSIN-II 길항제 (단일)</t>
        </is>
      </c>
      <c r="B880" t="inlineStr">
        <is>
          <t>바이넥스</t>
        </is>
      </c>
      <c r="C880" t="inlineStr">
        <is>
          <t>모노스핀</t>
        </is>
      </c>
      <c r="D880" t="inlineStr">
        <is>
          <t>바이넥스</t>
        </is>
      </c>
      <c r="E880" t="inlineStr">
        <is>
          <t>telmisartan</t>
        </is>
      </c>
      <c r="F880" t="inlineStr">
        <is>
          <t>기타(치과의원, 치과병원 등)</t>
        </is>
      </c>
      <c r="G880" t="inlineStr">
        <is>
          <t>Generic</t>
        </is>
      </c>
      <c r="H880" s="493" t="n">
        <v>0</v>
      </c>
      <c r="I880" s="493" t="n">
        <v>0</v>
      </c>
      <c r="J880" s="493" t="n">
        <v>0</v>
      </c>
      <c r="K880" s="493" t="n">
        <v>0</v>
      </c>
      <c r="L880" s="493" t="n">
        <v>0</v>
      </c>
      <c r="M880" s="493" t="n">
        <v>0</v>
      </c>
      <c r="N880" s="493" t="n">
        <v>0</v>
      </c>
      <c r="O880" s="493" t="n">
        <v>0</v>
      </c>
      <c r="P880" s="493" t="n">
        <v>0</v>
      </c>
      <c r="Q880" s="493" t="n">
        <v>0</v>
      </c>
      <c r="R880" s="493" t="n">
        <v>0</v>
      </c>
      <c r="S880" s="493" t="n">
        <v>0</v>
      </c>
      <c r="T880" s="493" t="n">
        <v>0</v>
      </c>
      <c r="U880" s="493" t="n">
        <v>0</v>
      </c>
      <c r="V880" s="493" t="n">
        <v>0</v>
      </c>
      <c r="W880" s="493" t="n">
        <v>0</v>
      </c>
      <c r="X880" s="493" t="n">
        <v>0</v>
      </c>
      <c r="Y880" s="493" t="n">
        <v>0</v>
      </c>
      <c r="Z880" s="493" t="n">
        <v>0</v>
      </c>
      <c r="AA880" s="493" t="n">
        <v>0</v>
      </c>
      <c r="AB880" s="493" t="n">
        <v>0</v>
      </c>
      <c r="AC880" s="493" t="n">
        <v>0</v>
      </c>
      <c r="AD880" s="493" t="n">
        <v>0</v>
      </c>
      <c r="AE880" s="493" t="n">
        <v>0</v>
      </c>
      <c r="AF880" s="493" t="n">
        <v>0</v>
      </c>
      <c r="AG880" s="493" t="n">
        <v>0</v>
      </c>
      <c r="AH880" s="493" t="n">
        <v>0</v>
      </c>
      <c r="AI880" s="493" t="n">
        <v>0</v>
      </c>
      <c r="AJ880" s="493" t="n">
        <v>0</v>
      </c>
      <c r="AK880" s="493" t="n">
        <v>0</v>
      </c>
      <c r="AL880" s="493" t="n">
        <v>0</v>
      </c>
      <c r="AM880" s="493" t="n">
        <v>0</v>
      </c>
      <c r="AN880" s="493" t="n">
        <v>0</v>
      </c>
      <c r="AO880" s="493" t="n">
        <v>0</v>
      </c>
      <c r="AP880" s="493" t="n">
        <v>0</v>
      </c>
      <c r="AQ880" s="493" t="n">
        <v>0</v>
      </c>
      <c r="AR880" s="493" t="n">
        <v>0</v>
      </c>
      <c r="AS880" s="493" t="n">
        <v>0</v>
      </c>
      <c r="AT880" s="493" t="n">
        <v>0</v>
      </c>
      <c r="AU880" s="493" t="n">
        <v>0</v>
      </c>
      <c r="AV880" s="493" t="n">
        <v>0</v>
      </c>
      <c r="AW880" s="493" t="n">
        <v>0</v>
      </c>
      <c r="AX880" s="493" t="n">
        <v>0</v>
      </c>
      <c r="AY880" s="493" t="n">
        <v>0</v>
      </c>
      <c r="AZ880" s="493" t="n">
        <v>0</v>
      </c>
      <c r="BA880" s="493" t="n">
        <v>0</v>
      </c>
      <c r="BB880" s="493" t="n">
        <v>0</v>
      </c>
      <c r="BC880" s="493" t="n">
        <v>0</v>
      </c>
      <c r="BD880" s="493" t="n">
        <v>0</v>
      </c>
      <c r="BE880" s="493" t="n">
        <v>0</v>
      </c>
      <c r="BF880" s="493" t="n">
        <v>0</v>
      </c>
      <c r="BG880" s="493" t="n">
        <v>0</v>
      </c>
      <c r="BH880" s="493" t="n">
        <v>0</v>
      </c>
      <c r="BI880" s="493" t="n">
        <v>0</v>
      </c>
      <c r="BJ880" s="493" t="n">
        <v>85.54000000000001</v>
      </c>
      <c r="BK880" s="493" t="n">
        <v>0</v>
      </c>
      <c r="BL880" s="493" t="n">
        <v>0</v>
      </c>
      <c r="BM880" s="493" t="n">
        <v>0</v>
      </c>
      <c r="BN880" s="493" t="n">
        <v>0</v>
      </c>
      <c r="BO880" s="493" t="n">
        <v>0</v>
      </c>
      <c r="BP880" s="493" t="n">
        <v>0</v>
      </c>
      <c r="BQ880" s="493" t="n">
        <v>0</v>
      </c>
      <c r="BR880" s="493" t="n">
        <v>0</v>
      </c>
      <c r="BS880" s="493" t="n">
        <v>0</v>
      </c>
      <c r="BT880" s="493" t="n">
        <v>0</v>
      </c>
      <c r="BU880" s="493" t="n">
        <v>0</v>
      </c>
      <c r="BV880" s="493" t="n">
        <v>0</v>
      </c>
      <c r="BW880" s="493" t="n">
        <v>0</v>
      </c>
    </row>
    <row r="881">
      <c r="A881" t="inlineStr">
        <is>
          <t>[C9C] ANGIOTENSIN-II 길항제 (단일)</t>
        </is>
      </c>
      <c r="B881" t="inlineStr">
        <is>
          <t>바이넥스</t>
        </is>
      </c>
      <c r="C881" t="inlineStr">
        <is>
          <t>바이코자</t>
        </is>
      </c>
      <c r="D881" t="inlineStr">
        <is>
          <t>바이넥스</t>
        </is>
      </c>
      <c r="E881" t="inlineStr">
        <is>
          <t>losartan potassium</t>
        </is>
      </c>
      <c r="F881" t="inlineStr">
        <is>
          <t>종합병원</t>
        </is>
      </c>
      <c r="G881" t="inlineStr">
        <is>
          <t>Generic</t>
        </is>
      </c>
      <c r="H881" s="493" t="n">
        <v>120</v>
      </c>
      <c r="I881" s="493" t="n">
        <v>1022.4</v>
      </c>
      <c r="J881" s="493" t="n">
        <v>0</v>
      </c>
      <c r="K881" s="493" t="n">
        <v>513.3</v>
      </c>
      <c r="L881" s="493" t="n">
        <v>0</v>
      </c>
      <c r="M881" s="493" t="n">
        <v>697.5</v>
      </c>
      <c r="N881" s="493" t="n">
        <v>0</v>
      </c>
      <c r="O881" s="493" t="n">
        <v>119.4</v>
      </c>
      <c r="P881" s="493" t="n">
        <v>0</v>
      </c>
      <c r="Q881" s="493" t="n">
        <v>0</v>
      </c>
      <c r="R881" s="493" t="n">
        <v>0</v>
      </c>
      <c r="S881" s="493" t="n">
        <v>0</v>
      </c>
      <c r="T881" s="493" t="n">
        <v>0</v>
      </c>
      <c r="U881" s="493" t="n">
        <v>0</v>
      </c>
      <c r="V881" s="493" t="n">
        <v>0</v>
      </c>
      <c r="W881" s="493" t="n">
        <v>0</v>
      </c>
      <c r="X881" s="493" t="n">
        <v>0</v>
      </c>
      <c r="Y881" s="493" t="n">
        <v>0</v>
      </c>
      <c r="Z881" s="493" t="n">
        <v>0</v>
      </c>
      <c r="AA881" s="493" t="n">
        <v>0</v>
      </c>
      <c r="AB881" s="493" t="n">
        <v>0</v>
      </c>
      <c r="AC881" s="493" t="n">
        <v>0</v>
      </c>
      <c r="AD881" s="493" t="n">
        <v>0</v>
      </c>
      <c r="AE881" s="493" t="n">
        <v>0</v>
      </c>
      <c r="AF881" s="493" t="n">
        <v>0</v>
      </c>
      <c r="AG881" s="493" t="n">
        <v>0</v>
      </c>
      <c r="AH881" s="493" t="n">
        <v>0</v>
      </c>
      <c r="AI881" s="493" t="n">
        <v>0</v>
      </c>
      <c r="AJ881" s="493" t="n">
        <v>0</v>
      </c>
      <c r="AK881" s="493" t="n">
        <v>0</v>
      </c>
      <c r="AL881" s="493" t="n">
        <v>0</v>
      </c>
      <c r="AM881" s="493" t="n">
        <v>0</v>
      </c>
      <c r="AN881" s="493" t="n">
        <v>0</v>
      </c>
      <c r="AO881" s="493" t="n">
        <v>0</v>
      </c>
      <c r="AP881" s="493" t="n">
        <v>0</v>
      </c>
      <c r="AQ881" s="493" t="n">
        <v>0</v>
      </c>
      <c r="AR881" s="493" t="n">
        <v>0</v>
      </c>
      <c r="AS881" s="493" t="n">
        <v>0</v>
      </c>
      <c r="AT881" s="493" t="n">
        <v>0</v>
      </c>
      <c r="AU881" s="493" t="n">
        <v>0</v>
      </c>
      <c r="AV881" s="493" t="n">
        <v>0</v>
      </c>
      <c r="AW881" s="493" t="n">
        <v>0</v>
      </c>
      <c r="AX881" s="493" t="n">
        <v>0</v>
      </c>
      <c r="AY881" s="493" t="n">
        <v>0</v>
      </c>
      <c r="AZ881" s="493" t="n">
        <v>0</v>
      </c>
      <c r="BA881" s="493" t="n">
        <v>0</v>
      </c>
      <c r="BB881" s="493" t="n">
        <v>0</v>
      </c>
      <c r="BC881" s="493" t="n">
        <v>0</v>
      </c>
      <c r="BD881" s="493" t="n">
        <v>0</v>
      </c>
      <c r="BE881" s="493" t="n">
        <v>0</v>
      </c>
      <c r="BF881" s="493" t="n">
        <v>0</v>
      </c>
      <c r="BG881" s="493" t="n">
        <v>0</v>
      </c>
      <c r="BH881" s="493" t="n">
        <v>0</v>
      </c>
      <c r="BI881" s="493" t="n">
        <v>0</v>
      </c>
      <c r="BJ881" s="493" t="n">
        <v>0</v>
      </c>
      <c r="BK881" s="493" t="n">
        <v>0</v>
      </c>
      <c r="BL881" s="493" t="n">
        <v>0</v>
      </c>
      <c r="BM881" s="493" t="n">
        <v>0</v>
      </c>
      <c r="BN881" s="493" t="n">
        <v>0</v>
      </c>
      <c r="BO881" s="493" t="n">
        <v>0</v>
      </c>
      <c r="BP881" s="493" t="n">
        <v>0</v>
      </c>
      <c r="BQ881" s="493" t="n">
        <v>0</v>
      </c>
      <c r="BR881" s="493" t="n">
        <v>0</v>
      </c>
      <c r="BS881" s="493" t="n">
        <v>0</v>
      </c>
      <c r="BT881" s="493" t="n">
        <v>0</v>
      </c>
      <c r="BU881" s="493" t="n">
        <v>0</v>
      </c>
      <c r="BV881" s="493" t="n">
        <v>0</v>
      </c>
      <c r="BW881" s="493" t="n">
        <v>0</v>
      </c>
    </row>
    <row r="882">
      <c r="A882" t="inlineStr">
        <is>
          <t>[C9C] ANGIOTENSIN-II 길항제 (단일)</t>
        </is>
      </c>
      <c r="B882" t="inlineStr">
        <is>
          <t>바이넥스</t>
        </is>
      </c>
      <c r="C882" t="inlineStr">
        <is>
          <t>바이코자</t>
        </is>
      </c>
      <c r="D882" t="inlineStr">
        <is>
          <t>바이넥스</t>
        </is>
      </c>
      <c r="E882" t="inlineStr">
        <is>
          <t>losartan potassium</t>
        </is>
      </c>
      <c r="F882" t="inlineStr">
        <is>
          <t>병원</t>
        </is>
      </c>
      <c r="G882" t="inlineStr">
        <is>
          <t>Generic</t>
        </is>
      </c>
      <c r="H882" s="493" t="n">
        <v>840</v>
      </c>
      <c r="I882" s="493" t="n">
        <v>2008.8</v>
      </c>
      <c r="J882" s="493" t="n">
        <v>1288.52</v>
      </c>
      <c r="K882" s="493" t="n">
        <v>2098.2</v>
      </c>
      <c r="L882" s="493" t="n">
        <v>240.6</v>
      </c>
      <c r="M882" s="493" t="n">
        <v>1342.2</v>
      </c>
      <c r="N882" s="493" t="n">
        <v>240</v>
      </c>
      <c r="O882" s="493" t="n">
        <v>986.7</v>
      </c>
      <c r="P882" s="493" t="n">
        <v>536.73</v>
      </c>
      <c r="Q882" s="493" t="n">
        <v>1859.48</v>
      </c>
      <c r="R882" s="493" t="n">
        <v>513</v>
      </c>
      <c r="S882" s="493" t="n">
        <v>862.5</v>
      </c>
      <c r="T882" s="493" t="n">
        <v>0</v>
      </c>
      <c r="U882" s="493" t="n">
        <v>0</v>
      </c>
      <c r="V882" s="493" t="n">
        <v>0</v>
      </c>
      <c r="W882" s="493" t="n">
        <v>0</v>
      </c>
      <c r="X882" s="493" t="n">
        <v>0</v>
      </c>
      <c r="Y882" s="493" t="n">
        <v>0</v>
      </c>
      <c r="Z882" s="493" t="n">
        <v>0</v>
      </c>
      <c r="AA882" s="493" t="n">
        <v>0</v>
      </c>
      <c r="AB882" s="493" t="n">
        <v>0</v>
      </c>
      <c r="AC882" s="493" t="n">
        <v>0</v>
      </c>
      <c r="AD882" s="493" t="n">
        <v>0</v>
      </c>
      <c r="AE882" s="493" t="n">
        <v>0</v>
      </c>
      <c r="AF882" s="493" t="n">
        <v>0</v>
      </c>
      <c r="AG882" s="493" t="n">
        <v>0</v>
      </c>
      <c r="AH882" s="493" t="n">
        <v>0</v>
      </c>
      <c r="AI882" s="493" t="n">
        <v>0</v>
      </c>
      <c r="AJ882" s="493" t="n">
        <v>0</v>
      </c>
      <c r="AK882" s="493" t="n">
        <v>0</v>
      </c>
      <c r="AL882" s="493" t="n">
        <v>0</v>
      </c>
      <c r="AM882" s="493" t="n">
        <v>0</v>
      </c>
      <c r="AN882" s="493" t="n">
        <v>0</v>
      </c>
      <c r="AO882" s="493" t="n">
        <v>0</v>
      </c>
      <c r="AP882" s="493" t="n">
        <v>0</v>
      </c>
      <c r="AQ882" s="493" t="n">
        <v>0</v>
      </c>
      <c r="AR882" s="493" t="n">
        <v>0</v>
      </c>
      <c r="AS882" s="493" t="n">
        <v>0</v>
      </c>
      <c r="AT882" s="493" t="n">
        <v>0</v>
      </c>
      <c r="AU882" s="493" t="n">
        <v>0</v>
      </c>
      <c r="AV882" s="493" t="n">
        <v>0</v>
      </c>
      <c r="AW882" s="493" t="n">
        <v>0</v>
      </c>
      <c r="AX882" s="493" t="n">
        <v>0</v>
      </c>
      <c r="AY882" s="493" t="n">
        <v>0</v>
      </c>
      <c r="AZ882" s="493" t="n">
        <v>0</v>
      </c>
      <c r="BA882" s="493" t="n">
        <v>0</v>
      </c>
      <c r="BB882" s="493" t="n">
        <v>0</v>
      </c>
      <c r="BC882" s="493" t="n">
        <v>0</v>
      </c>
      <c r="BD882" s="493" t="n">
        <v>0</v>
      </c>
      <c r="BE882" s="493" t="n">
        <v>0</v>
      </c>
      <c r="BF882" s="493" t="n">
        <v>0</v>
      </c>
      <c r="BG882" s="493" t="n">
        <v>0</v>
      </c>
      <c r="BH882" s="493" t="n">
        <v>0</v>
      </c>
      <c r="BI882" s="493" t="n">
        <v>0</v>
      </c>
      <c r="BJ882" s="493" t="n">
        <v>0</v>
      </c>
      <c r="BK882" s="493" t="n">
        <v>0</v>
      </c>
      <c r="BL882" s="493" t="n">
        <v>0</v>
      </c>
      <c r="BM882" s="493" t="n">
        <v>0</v>
      </c>
      <c r="BN882" s="493" t="n">
        <v>0</v>
      </c>
      <c r="BO882" s="493" t="n">
        <v>0</v>
      </c>
      <c r="BP882" s="493" t="n">
        <v>0</v>
      </c>
      <c r="BQ882" s="493" t="n">
        <v>0</v>
      </c>
      <c r="BR882" s="493" t="n">
        <v>0</v>
      </c>
      <c r="BS882" s="493" t="n">
        <v>0</v>
      </c>
      <c r="BT882" s="493" t="n">
        <v>0</v>
      </c>
      <c r="BU882" s="493" t="n">
        <v>0</v>
      </c>
      <c r="BV882" s="493" t="n">
        <v>0</v>
      </c>
      <c r="BW882" s="493" t="n">
        <v>0</v>
      </c>
    </row>
    <row r="883">
      <c r="A883" t="inlineStr">
        <is>
          <t>[C9C] ANGIOTENSIN-II 길항제 (단일)</t>
        </is>
      </c>
      <c r="B883" t="inlineStr">
        <is>
          <t>바이넥스</t>
        </is>
      </c>
      <c r="C883" t="inlineStr">
        <is>
          <t>바이코자</t>
        </is>
      </c>
      <c r="D883" t="inlineStr">
        <is>
          <t>바이넥스</t>
        </is>
      </c>
      <c r="E883" t="inlineStr">
        <is>
          <t>losartan potassium</t>
        </is>
      </c>
      <c r="F883" t="inlineStr">
        <is>
          <t>의원</t>
        </is>
      </c>
      <c r="G883" t="inlineStr">
        <is>
          <t>Generic</t>
        </is>
      </c>
      <c r="H883" s="493" t="n">
        <v>76147.92</v>
      </c>
      <c r="I883" s="493" t="n">
        <v>67040.06</v>
      </c>
      <c r="J883" s="493" t="n">
        <v>70461.17999999999</v>
      </c>
      <c r="K883" s="493" t="n">
        <v>77514.53999999999</v>
      </c>
      <c r="L883" s="493" t="n">
        <v>79972.91</v>
      </c>
      <c r="M883" s="493" t="n">
        <v>68215.49000000001</v>
      </c>
      <c r="N883" s="493" t="n">
        <v>74771.78</v>
      </c>
      <c r="O883" s="493" t="n">
        <v>74414.75999999999</v>
      </c>
      <c r="P883" s="493" t="n">
        <v>66489.33</v>
      </c>
      <c r="Q883" s="493" t="n">
        <v>79963.71000000001</v>
      </c>
      <c r="R883" s="493" t="n">
        <v>55913.36</v>
      </c>
      <c r="S883" s="493" t="n">
        <v>13738.24</v>
      </c>
      <c r="T883" s="493" t="n">
        <v>0</v>
      </c>
      <c r="U883" s="493" t="n">
        <v>0</v>
      </c>
      <c r="V883" s="493" t="n">
        <v>0</v>
      </c>
      <c r="W883" s="493" t="n">
        <v>0</v>
      </c>
      <c r="X883" s="493" t="n">
        <v>0</v>
      </c>
      <c r="Y883" s="493" t="n">
        <v>0</v>
      </c>
      <c r="Z883" s="493" t="n">
        <v>0</v>
      </c>
      <c r="AA883" s="493" t="n">
        <v>0</v>
      </c>
      <c r="AB883" s="493" t="n">
        <v>0</v>
      </c>
      <c r="AC883" s="493" t="n">
        <v>0</v>
      </c>
      <c r="AD883" s="493" t="n">
        <v>0</v>
      </c>
      <c r="AE883" s="493" t="n">
        <v>0</v>
      </c>
      <c r="AF883" s="493" t="n">
        <v>0</v>
      </c>
      <c r="AG883" s="493" t="n">
        <v>0</v>
      </c>
      <c r="AH883" s="493" t="n">
        <v>0</v>
      </c>
      <c r="AI883" s="493" t="n">
        <v>0</v>
      </c>
      <c r="AJ883" s="493" t="n">
        <v>0</v>
      </c>
      <c r="AK883" s="493" t="n">
        <v>0</v>
      </c>
      <c r="AL883" s="493" t="n">
        <v>0</v>
      </c>
      <c r="AM883" s="493" t="n">
        <v>0</v>
      </c>
      <c r="AN883" s="493" t="n">
        <v>0</v>
      </c>
      <c r="AO883" s="493" t="n">
        <v>0</v>
      </c>
      <c r="AP883" s="493" t="n">
        <v>0</v>
      </c>
      <c r="AQ883" s="493" t="n">
        <v>0</v>
      </c>
      <c r="AR883" s="493" t="n">
        <v>0</v>
      </c>
      <c r="AS883" s="493" t="n">
        <v>0</v>
      </c>
      <c r="AT883" s="493" t="n">
        <v>0</v>
      </c>
      <c r="AU883" s="493" t="n">
        <v>0</v>
      </c>
      <c r="AV883" s="493" t="n">
        <v>0</v>
      </c>
      <c r="AW883" s="493" t="n">
        <v>0</v>
      </c>
      <c r="AX883" s="493" t="n">
        <v>0</v>
      </c>
      <c r="AY883" s="493" t="n">
        <v>0</v>
      </c>
      <c r="AZ883" s="493" t="n">
        <v>0</v>
      </c>
      <c r="BA883" s="493" t="n">
        <v>0</v>
      </c>
      <c r="BB883" s="493" t="n">
        <v>0</v>
      </c>
      <c r="BC883" s="493" t="n">
        <v>0</v>
      </c>
      <c r="BD883" s="493" t="n">
        <v>0</v>
      </c>
      <c r="BE883" s="493" t="n">
        <v>0</v>
      </c>
      <c r="BF883" s="493" t="n">
        <v>0</v>
      </c>
      <c r="BG883" s="493" t="n">
        <v>0</v>
      </c>
      <c r="BH883" s="493" t="n">
        <v>0</v>
      </c>
      <c r="BI883" s="493" t="n">
        <v>0</v>
      </c>
      <c r="BJ883" s="493" t="n">
        <v>0</v>
      </c>
      <c r="BK883" s="493" t="n">
        <v>0</v>
      </c>
      <c r="BL883" s="493" t="n">
        <v>0</v>
      </c>
      <c r="BM883" s="493" t="n">
        <v>0</v>
      </c>
      <c r="BN883" s="493" t="n">
        <v>0</v>
      </c>
      <c r="BO883" s="493" t="n">
        <v>0</v>
      </c>
      <c r="BP883" s="493" t="n">
        <v>0</v>
      </c>
      <c r="BQ883" s="493" t="n">
        <v>0</v>
      </c>
      <c r="BR883" s="493" t="n">
        <v>0</v>
      </c>
      <c r="BS883" s="493" t="n">
        <v>0</v>
      </c>
      <c r="BT883" s="493" t="n">
        <v>0</v>
      </c>
      <c r="BU883" s="493" t="n">
        <v>0</v>
      </c>
      <c r="BV883" s="493" t="n">
        <v>0</v>
      </c>
      <c r="BW883" s="493" t="n">
        <v>0</v>
      </c>
    </row>
    <row r="884">
      <c r="A884" t="inlineStr">
        <is>
          <t>[C9C] ANGIOTENSIN-II 길항제 (단일)</t>
        </is>
      </c>
      <c r="B884" t="inlineStr">
        <is>
          <t>바이넥스</t>
        </is>
      </c>
      <c r="C884" t="inlineStr">
        <is>
          <t>바이코자</t>
        </is>
      </c>
      <c r="D884" t="inlineStr">
        <is>
          <t>바이넥스</t>
        </is>
      </c>
      <c r="E884" t="inlineStr">
        <is>
          <t>losartan potassium</t>
        </is>
      </c>
      <c r="F884" t="inlineStr">
        <is>
          <t>보건소</t>
        </is>
      </c>
      <c r="G884" t="inlineStr">
        <is>
          <t>Generic</t>
        </is>
      </c>
      <c r="H884" s="493" t="n">
        <v>2089.5</v>
      </c>
      <c r="I884" s="493" t="n">
        <v>298.8</v>
      </c>
      <c r="J884" s="493" t="n">
        <v>1531.2</v>
      </c>
      <c r="K884" s="493" t="n">
        <v>1234.8</v>
      </c>
      <c r="L884" s="493" t="n">
        <v>1338.15</v>
      </c>
      <c r="M884" s="493" t="n">
        <v>585.9</v>
      </c>
      <c r="N884" s="493" t="n">
        <v>1357.2</v>
      </c>
      <c r="O884" s="493" t="n">
        <v>288</v>
      </c>
      <c r="P884" s="493" t="n">
        <v>1496.4</v>
      </c>
      <c r="Q884" s="493" t="n">
        <v>0</v>
      </c>
      <c r="R884" s="493" t="n">
        <v>1229.85</v>
      </c>
      <c r="S884" s="493" t="n">
        <v>1173</v>
      </c>
      <c r="T884" s="493" t="n">
        <v>0</v>
      </c>
      <c r="U884" s="493" t="n">
        <v>0</v>
      </c>
      <c r="V884" s="493" t="n">
        <v>0</v>
      </c>
      <c r="W884" s="493" t="n">
        <v>0</v>
      </c>
      <c r="X884" s="493" t="n">
        <v>0</v>
      </c>
      <c r="Y884" s="493" t="n">
        <v>0</v>
      </c>
      <c r="Z884" s="493" t="n">
        <v>0</v>
      </c>
      <c r="AA884" s="493" t="n">
        <v>0</v>
      </c>
      <c r="AB884" s="493" t="n">
        <v>0</v>
      </c>
      <c r="AC884" s="493" t="n">
        <v>0</v>
      </c>
      <c r="AD884" s="493" t="n">
        <v>0</v>
      </c>
      <c r="AE884" s="493" t="n">
        <v>0</v>
      </c>
      <c r="AF884" s="493" t="n">
        <v>0</v>
      </c>
      <c r="AG884" s="493" t="n">
        <v>0</v>
      </c>
      <c r="AH884" s="493" t="n">
        <v>0</v>
      </c>
      <c r="AI884" s="493" t="n">
        <v>0</v>
      </c>
      <c r="AJ884" s="493" t="n">
        <v>0</v>
      </c>
      <c r="AK884" s="493" t="n">
        <v>0</v>
      </c>
      <c r="AL884" s="493" t="n">
        <v>0</v>
      </c>
      <c r="AM884" s="493" t="n">
        <v>0</v>
      </c>
      <c r="AN884" s="493" t="n">
        <v>0</v>
      </c>
      <c r="AO884" s="493" t="n">
        <v>0</v>
      </c>
      <c r="AP884" s="493" t="n">
        <v>0</v>
      </c>
      <c r="AQ884" s="493" t="n">
        <v>0</v>
      </c>
      <c r="AR884" s="493" t="n">
        <v>0</v>
      </c>
      <c r="AS884" s="493" t="n">
        <v>0</v>
      </c>
      <c r="AT884" s="493" t="n">
        <v>0</v>
      </c>
      <c r="AU884" s="493" t="n">
        <v>0</v>
      </c>
      <c r="AV884" s="493" t="n">
        <v>0</v>
      </c>
      <c r="AW884" s="493" t="n">
        <v>0</v>
      </c>
      <c r="AX884" s="493" t="n">
        <v>0</v>
      </c>
      <c r="AY884" s="493" t="n">
        <v>0</v>
      </c>
      <c r="AZ884" s="493" t="n">
        <v>0</v>
      </c>
      <c r="BA884" s="493" t="n">
        <v>0</v>
      </c>
      <c r="BB884" s="493" t="n">
        <v>0</v>
      </c>
      <c r="BC884" s="493" t="n">
        <v>0</v>
      </c>
      <c r="BD884" s="493" t="n">
        <v>0</v>
      </c>
      <c r="BE884" s="493" t="n">
        <v>0</v>
      </c>
      <c r="BF884" s="493" t="n">
        <v>0</v>
      </c>
      <c r="BG884" s="493" t="n">
        <v>0</v>
      </c>
      <c r="BH884" s="493" t="n">
        <v>0</v>
      </c>
      <c r="BI884" s="493" t="n">
        <v>0</v>
      </c>
      <c r="BJ884" s="493" t="n">
        <v>0</v>
      </c>
      <c r="BK884" s="493" t="n">
        <v>0</v>
      </c>
      <c r="BL884" s="493" t="n">
        <v>0</v>
      </c>
      <c r="BM884" s="493" t="n">
        <v>0</v>
      </c>
      <c r="BN884" s="493" t="n">
        <v>0</v>
      </c>
      <c r="BO884" s="493" t="n">
        <v>0</v>
      </c>
      <c r="BP884" s="493" t="n">
        <v>0</v>
      </c>
      <c r="BQ884" s="493" t="n">
        <v>0</v>
      </c>
      <c r="BR884" s="493" t="n">
        <v>0</v>
      </c>
      <c r="BS884" s="493" t="n">
        <v>0</v>
      </c>
      <c r="BT884" s="493" t="n">
        <v>0</v>
      </c>
      <c r="BU884" s="493" t="n">
        <v>0</v>
      </c>
      <c r="BV884" s="493" t="n">
        <v>0</v>
      </c>
      <c r="BW884" s="493" t="n">
        <v>0</v>
      </c>
    </row>
    <row r="885">
      <c r="A885" t="inlineStr">
        <is>
          <t>[C9C] ANGIOTENSIN-II 길항제 (단일)</t>
        </is>
      </c>
      <c r="B885" t="inlineStr">
        <is>
          <t>베링거인겔하임</t>
        </is>
      </c>
      <c r="C885" t="inlineStr">
        <is>
          <t>미카르디스</t>
        </is>
      </c>
      <c r="D885" t="inlineStr">
        <is>
          <t>베링거인겔하임</t>
        </is>
      </c>
      <c r="E885" t="inlineStr">
        <is>
          <t>telmisartan</t>
        </is>
      </c>
      <c r="F885" t="inlineStr">
        <is>
          <t>상급종합병원</t>
        </is>
      </c>
      <c r="G885" t="inlineStr">
        <is>
          <t>Original</t>
        </is>
      </c>
      <c r="H885" s="493" t="n">
        <v>347027.99</v>
      </c>
      <c r="I885" s="493" t="n">
        <v>439657.5</v>
      </c>
      <c r="J885" s="493" t="n">
        <v>407133.26</v>
      </c>
      <c r="K885" s="493" t="n">
        <v>425889.57</v>
      </c>
      <c r="L885" s="493" t="n">
        <v>432296.17</v>
      </c>
      <c r="M885" s="493" t="n">
        <v>432368.22</v>
      </c>
      <c r="N885" s="493" t="n">
        <v>520663.11</v>
      </c>
      <c r="O885" s="493" t="n">
        <v>436879.95</v>
      </c>
      <c r="P885" s="493" t="n">
        <v>407005.08</v>
      </c>
      <c r="Q885" s="493" t="n">
        <v>431762.59</v>
      </c>
      <c r="R885" s="493" t="n">
        <v>430673.52</v>
      </c>
      <c r="S885" s="493" t="n">
        <v>478936.34</v>
      </c>
      <c r="T885" s="493" t="n">
        <v>445110.47</v>
      </c>
      <c r="U885" s="493" t="n">
        <v>361180.17</v>
      </c>
      <c r="V885" s="493" t="n">
        <v>466322.21</v>
      </c>
      <c r="W885" s="493" t="n">
        <v>429090.7</v>
      </c>
      <c r="X885" s="493" t="n">
        <v>431361.8</v>
      </c>
      <c r="Y885" s="493" t="n">
        <v>477933.29</v>
      </c>
      <c r="Z885" s="493" t="n">
        <v>440266.55</v>
      </c>
      <c r="AA885" s="493" t="n">
        <v>457303.81</v>
      </c>
      <c r="AB885" s="493" t="n">
        <v>511156.95</v>
      </c>
      <c r="AC885" s="493" t="n">
        <v>430555.03</v>
      </c>
      <c r="AD885" s="493" t="n">
        <v>550287.51</v>
      </c>
      <c r="AE885" s="493" t="n">
        <v>543914.0600000001</v>
      </c>
      <c r="AF885" s="493" t="n">
        <v>405291.91</v>
      </c>
      <c r="AG885" s="493" t="n">
        <v>402883.06</v>
      </c>
      <c r="AH885" s="493" t="n">
        <v>411135.32</v>
      </c>
      <c r="AI885" s="493" t="n">
        <v>461405.49</v>
      </c>
      <c r="AJ885" s="493" t="n">
        <v>490586.4</v>
      </c>
      <c r="AK885" s="493" t="n">
        <v>514445.84</v>
      </c>
      <c r="AL885" s="493" t="n">
        <v>427423.88</v>
      </c>
      <c r="AM885" s="493" t="n">
        <v>491171.37</v>
      </c>
      <c r="AN885" s="493" t="n">
        <v>425730.73</v>
      </c>
      <c r="AO885" s="493" t="n">
        <v>559596.83</v>
      </c>
      <c r="AP885" s="493" t="n">
        <v>494703.85</v>
      </c>
      <c r="AQ885" s="493" t="n">
        <v>425227.33</v>
      </c>
      <c r="AR885" s="493" t="n">
        <v>478296.88</v>
      </c>
      <c r="AS885" s="493" t="n">
        <v>405824.01</v>
      </c>
      <c r="AT885" s="493" t="n">
        <v>424584.26</v>
      </c>
      <c r="AU885" s="493" t="n">
        <v>419768.89</v>
      </c>
      <c r="AV885" s="493" t="n">
        <v>439835.36</v>
      </c>
      <c r="AW885" s="493" t="n">
        <v>434464.99</v>
      </c>
      <c r="AX885" s="493" t="n">
        <v>451729.97</v>
      </c>
      <c r="AY885" s="493" t="n">
        <v>444528.53</v>
      </c>
      <c r="AZ885" s="493" t="n">
        <v>419177.66</v>
      </c>
      <c r="BA885" s="493" t="n">
        <v>474896.83</v>
      </c>
      <c r="BB885" s="493" t="n">
        <v>456961.09</v>
      </c>
      <c r="BC885" s="493" t="n">
        <v>480424.28</v>
      </c>
      <c r="BD885" s="493" t="n">
        <v>434246.87</v>
      </c>
      <c r="BE885" s="493" t="n">
        <v>413637.09</v>
      </c>
      <c r="BF885" s="493" t="n">
        <v>432755.22</v>
      </c>
      <c r="BG885" s="493" t="n">
        <v>516129.72</v>
      </c>
      <c r="BH885" s="493" t="n">
        <v>456203.08</v>
      </c>
      <c r="BI885" s="493" t="n">
        <v>455001.02</v>
      </c>
      <c r="BJ885" s="493" t="n">
        <v>417529.71</v>
      </c>
      <c r="BK885" s="493" t="n">
        <v>417404.32</v>
      </c>
      <c r="BL885" s="493" t="n">
        <v>484654.41</v>
      </c>
      <c r="BM885" s="493" t="n">
        <v>470708.47</v>
      </c>
      <c r="BN885" s="493" t="n">
        <v>441381.65</v>
      </c>
      <c r="BO885" s="493" t="n">
        <v>487626.87</v>
      </c>
      <c r="BP885" s="493" t="n">
        <v>446023.92</v>
      </c>
      <c r="BQ885" s="493" t="n">
        <v>364440.01</v>
      </c>
      <c r="BR885" s="493" t="n">
        <v>444989.66</v>
      </c>
      <c r="BS885" s="493" t="n">
        <v>498179.22</v>
      </c>
      <c r="BT885" s="493" t="n">
        <v>385466.3</v>
      </c>
      <c r="BU885" s="493" t="n">
        <v>443548.1</v>
      </c>
      <c r="BV885" s="493" t="n">
        <v>542762.8100000001</v>
      </c>
      <c r="BW885" s="493" t="n">
        <v>435690.23</v>
      </c>
    </row>
    <row r="886">
      <c r="A886" t="inlineStr">
        <is>
          <t>[C9C] ANGIOTENSIN-II 길항제 (단일)</t>
        </is>
      </c>
      <c r="B886" t="inlineStr">
        <is>
          <t>베링거인겔하임</t>
        </is>
      </c>
      <c r="C886" t="inlineStr">
        <is>
          <t>미카르디스</t>
        </is>
      </c>
      <c r="D886" t="inlineStr">
        <is>
          <t>베링거인겔하임</t>
        </is>
      </c>
      <c r="E886" t="inlineStr">
        <is>
          <t>telmisartan</t>
        </is>
      </c>
      <c r="F886" t="inlineStr">
        <is>
          <t>종합병원</t>
        </is>
      </c>
      <c r="G886" t="inlineStr">
        <is>
          <t>Original</t>
        </is>
      </c>
      <c r="H886" s="493" t="n">
        <v>464622.99</v>
      </c>
      <c r="I886" s="493" t="n">
        <v>446567.73</v>
      </c>
      <c r="J886" s="493" t="n">
        <v>486826.32</v>
      </c>
      <c r="K886" s="493" t="n">
        <v>498150.29</v>
      </c>
      <c r="L886" s="493" t="n">
        <v>482881.36</v>
      </c>
      <c r="M886" s="493" t="n">
        <v>517626.09</v>
      </c>
      <c r="N886" s="493" t="n">
        <v>497375.66</v>
      </c>
      <c r="O886" s="493" t="n">
        <v>474878.44</v>
      </c>
      <c r="P886" s="493" t="n">
        <v>476139.56</v>
      </c>
      <c r="Q886" s="493" t="n">
        <v>458745.07</v>
      </c>
      <c r="R886" s="493" t="n">
        <v>463511.49</v>
      </c>
      <c r="S886" s="493" t="n">
        <v>573677.25</v>
      </c>
      <c r="T886" s="493" t="n">
        <v>469576.79</v>
      </c>
      <c r="U886" s="493" t="n">
        <v>430105.58</v>
      </c>
      <c r="V886" s="493" t="n">
        <v>530251.17</v>
      </c>
      <c r="W886" s="493" t="n">
        <v>513866.1</v>
      </c>
      <c r="X886" s="493" t="n">
        <v>505500.56</v>
      </c>
      <c r="Y886" s="493" t="n">
        <v>498795.26</v>
      </c>
      <c r="Z886" s="493" t="n">
        <v>503477.71</v>
      </c>
      <c r="AA886" s="493" t="n">
        <v>533510.95</v>
      </c>
      <c r="AB886" s="493" t="n">
        <v>488216.62</v>
      </c>
      <c r="AC886" s="493" t="n">
        <v>474569.55</v>
      </c>
      <c r="AD886" s="493" t="n">
        <v>503387.41</v>
      </c>
      <c r="AE886" s="493" t="n">
        <v>555178.61</v>
      </c>
      <c r="AF886" s="493" t="n">
        <v>475171.67</v>
      </c>
      <c r="AG886" s="493" t="n">
        <v>462964.37</v>
      </c>
      <c r="AH886" s="493" t="n">
        <v>502326.49</v>
      </c>
      <c r="AI886" s="493" t="n">
        <v>474772.76</v>
      </c>
      <c r="AJ886" s="493" t="n">
        <v>487801.06</v>
      </c>
      <c r="AK886" s="493" t="n">
        <v>495515.95</v>
      </c>
      <c r="AL886" s="493" t="n">
        <v>476505.27</v>
      </c>
      <c r="AM886" s="493" t="n">
        <v>470852.25</v>
      </c>
      <c r="AN886" s="493" t="n">
        <v>433208.87</v>
      </c>
      <c r="AO886" s="493" t="n">
        <v>476260.88</v>
      </c>
      <c r="AP886" s="493" t="n">
        <v>467016.79</v>
      </c>
      <c r="AQ886" s="493" t="n">
        <v>416633.1</v>
      </c>
      <c r="AR886" s="493" t="n">
        <v>479169.93</v>
      </c>
      <c r="AS886" s="493" t="n">
        <v>441157.74</v>
      </c>
      <c r="AT886" s="493" t="n">
        <v>413518.97</v>
      </c>
      <c r="AU886" s="493" t="n">
        <v>488980.71</v>
      </c>
      <c r="AV886" s="493" t="n">
        <v>488380.83</v>
      </c>
      <c r="AW886" s="493" t="n">
        <v>427524.28</v>
      </c>
      <c r="AX886" s="493" t="n">
        <v>486562.13</v>
      </c>
      <c r="AY886" s="493" t="n">
        <v>443828.29</v>
      </c>
      <c r="AZ886" s="493" t="n">
        <v>437815.42</v>
      </c>
      <c r="BA886" s="493" t="n">
        <v>469132.09</v>
      </c>
      <c r="BB886" s="493" t="n">
        <v>462792.59</v>
      </c>
      <c r="BC886" s="493" t="n">
        <v>461084.26</v>
      </c>
      <c r="BD886" s="493" t="n">
        <v>442985.88</v>
      </c>
      <c r="BE886" s="493" t="n">
        <v>420854.66</v>
      </c>
      <c r="BF886" s="493" t="n">
        <v>424523.56</v>
      </c>
      <c r="BG886" s="493" t="n">
        <v>500450.16</v>
      </c>
      <c r="BH886" s="493" t="n">
        <v>417784.09</v>
      </c>
      <c r="BI886" s="493" t="n">
        <v>390247.65</v>
      </c>
      <c r="BJ886" s="493" t="n">
        <v>471020.04</v>
      </c>
      <c r="BK886" s="493" t="n">
        <v>426037.58</v>
      </c>
      <c r="BL886" s="493" t="n">
        <v>477642.94</v>
      </c>
      <c r="BM886" s="493" t="n">
        <v>426802.75</v>
      </c>
      <c r="BN886" s="493" t="n">
        <v>429942.96</v>
      </c>
      <c r="BO886" s="493" t="n">
        <v>465861.86</v>
      </c>
      <c r="BP886" s="493" t="n">
        <v>480519.93</v>
      </c>
      <c r="BQ886" s="493" t="n">
        <v>435592.2</v>
      </c>
      <c r="BR886" s="493" t="n">
        <v>529312.7</v>
      </c>
      <c r="BS886" s="493" t="n">
        <v>494927.37</v>
      </c>
      <c r="BT886" s="493" t="n">
        <v>457058.69</v>
      </c>
      <c r="BU886" s="493" t="n">
        <v>510501.16</v>
      </c>
      <c r="BV886" s="493" t="n">
        <v>523815.33</v>
      </c>
      <c r="BW886" s="493" t="n">
        <v>482235.25</v>
      </c>
    </row>
    <row r="887">
      <c r="A887" t="inlineStr">
        <is>
          <t>[C9C] ANGIOTENSIN-II 길항제 (단일)</t>
        </is>
      </c>
      <c r="B887" t="inlineStr">
        <is>
          <t>베링거인겔하임</t>
        </is>
      </c>
      <c r="C887" t="inlineStr">
        <is>
          <t>미카르디스</t>
        </is>
      </c>
      <c r="D887" t="inlineStr">
        <is>
          <t>베링거인겔하임</t>
        </is>
      </c>
      <c r="E887" t="inlineStr">
        <is>
          <t>telmisartan</t>
        </is>
      </c>
      <c r="F887" t="inlineStr">
        <is>
          <t>병원</t>
        </is>
      </c>
      <c r="G887" t="inlineStr">
        <is>
          <t>Original</t>
        </is>
      </c>
      <c r="H887" s="493" t="n">
        <v>239411.04</v>
      </c>
      <c r="I887" s="493" t="n">
        <v>231786.87</v>
      </c>
      <c r="J887" s="493" t="n">
        <v>247055.86</v>
      </c>
      <c r="K887" s="493" t="n">
        <v>231823.41</v>
      </c>
      <c r="L887" s="493" t="n">
        <v>244999.28</v>
      </c>
      <c r="M887" s="493" t="n">
        <v>246688.28</v>
      </c>
      <c r="N887" s="493" t="n">
        <v>252269.57</v>
      </c>
      <c r="O887" s="493" t="n">
        <v>261229.53</v>
      </c>
      <c r="P887" s="493" t="n">
        <v>253133.92</v>
      </c>
      <c r="Q887" s="493" t="n">
        <v>273333.19</v>
      </c>
      <c r="R887" s="493" t="n">
        <v>255955.13</v>
      </c>
      <c r="S887" s="493" t="n">
        <v>295016.69</v>
      </c>
      <c r="T887" s="493" t="n">
        <v>287772.34</v>
      </c>
      <c r="U887" s="493" t="n">
        <v>251858.41</v>
      </c>
      <c r="V887" s="493" t="n">
        <v>258101.25</v>
      </c>
      <c r="W887" s="493" t="n">
        <v>265639.94</v>
      </c>
      <c r="X887" s="493" t="n">
        <v>278939.27</v>
      </c>
      <c r="Y887" s="493" t="n">
        <v>263081.02</v>
      </c>
      <c r="Z887" s="493" t="n">
        <v>245207.98</v>
      </c>
      <c r="AA887" s="493" t="n">
        <v>277553.28</v>
      </c>
      <c r="AB887" s="493" t="n">
        <v>247752.58</v>
      </c>
      <c r="AC887" s="493" t="n">
        <v>253437.72</v>
      </c>
      <c r="AD887" s="493" t="n">
        <v>267439.29</v>
      </c>
      <c r="AE887" s="493" t="n">
        <v>259236.18</v>
      </c>
      <c r="AF887" s="493" t="n">
        <v>240753.19</v>
      </c>
      <c r="AG887" s="493" t="n">
        <v>228260.34</v>
      </c>
      <c r="AH887" s="493" t="n">
        <v>250081.7</v>
      </c>
      <c r="AI887" s="493" t="n">
        <v>235695.04</v>
      </c>
      <c r="AJ887" s="493" t="n">
        <v>254683.7</v>
      </c>
      <c r="AK887" s="493" t="n">
        <v>281112.35</v>
      </c>
      <c r="AL887" s="493" t="n">
        <v>257706.21</v>
      </c>
      <c r="AM887" s="493" t="n">
        <v>268455.63</v>
      </c>
      <c r="AN887" s="493" t="n">
        <v>230083.91</v>
      </c>
      <c r="AO887" s="493" t="n">
        <v>244461.97</v>
      </c>
      <c r="AP887" s="493" t="n">
        <v>260295.51</v>
      </c>
      <c r="AQ887" s="493" t="n">
        <v>253902.36</v>
      </c>
      <c r="AR887" s="493" t="n">
        <v>262997.8</v>
      </c>
      <c r="AS887" s="493" t="n">
        <v>239139.46</v>
      </c>
      <c r="AT887" s="493" t="n">
        <v>231021.14</v>
      </c>
      <c r="AU887" s="493" t="n">
        <v>247887.9</v>
      </c>
      <c r="AV887" s="493" t="n">
        <v>261221.24</v>
      </c>
      <c r="AW887" s="493" t="n">
        <v>235575.98</v>
      </c>
      <c r="AX887" s="493" t="n">
        <v>272837.54</v>
      </c>
      <c r="AY887" s="493" t="n">
        <v>273855.49</v>
      </c>
      <c r="AZ887" s="493" t="n">
        <v>254571.78</v>
      </c>
      <c r="BA887" s="493" t="n">
        <v>287376.38</v>
      </c>
      <c r="BB887" s="493" t="n">
        <v>242979.69</v>
      </c>
      <c r="BC887" s="493" t="n">
        <v>280651.13</v>
      </c>
      <c r="BD887" s="493" t="n">
        <v>249014.01</v>
      </c>
      <c r="BE887" s="493" t="n">
        <v>242146.41</v>
      </c>
      <c r="BF887" s="493" t="n">
        <v>233277.61</v>
      </c>
      <c r="BG887" s="493" t="n">
        <v>252173.68</v>
      </c>
      <c r="BH887" s="493" t="n">
        <v>235046.17</v>
      </c>
      <c r="BI887" s="493" t="n">
        <v>242004.91</v>
      </c>
      <c r="BJ887" s="493" t="n">
        <v>274021.04</v>
      </c>
      <c r="BK887" s="493" t="n">
        <v>264747.18</v>
      </c>
      <c r="BL887" s="493" t="n">
        <v>265425.99</v>
      </c>
      <c r="BM887" s="493" t="n">
        <v>247592.22</v>
      </c>
      <c r="BN887" s="493" t="n">
        <v>256539.99</v>
      </c>
      <c r="BO887" s="493" t="n">
        <v>271947.72</v>
      </c>
      <c r="BP887" s="493" t="n">
        <v>266348.56</v>
      </c>
      <c r="BQ887" s="493" t="n">
        <v>253161.29</v>
      </c>
      <c r="BR887" s="493" t="n">
        <v>260085.47</v>
      </c>
      <c r="BS887" s="493" t="n">
        <v>250381.68</v>
      </c>
      <c r="BT887" s="493" t="n">
        <v>251169.42</v>
      </c>
      <c r="BU887" s="493" t="n">
        <v>269190.93</v>
      </c>
      <c r="BV887" s="493" t="n">
        <v>294794.59</v>
      </c>
      <c r="BW887" s="493" t="n">
        <v>267017.89</v>
      </c>
    </row>
    <row r="888">
      <c r="A888" t="inlineStr">
        <is>
          <t>[C9C] ANGIOTENSIN-II 길항제 (단일)</t>
        </is>
      </c>
      <c r="B888" t="inlineStr">
        <is>
          <t>베링거인겔하임</t>
        </is>
      </c>
      <c r="C888" t="inlineStr">
        <is>
          <t>미카르디스</t>
        </is>
      </c>
      <c r="D888" t="inlineStr">
        <is>
          <t>베링거인겔하임</t>
        </is>
      </c>
      <c r="E888" t="inlineStr">
        <is>
          <t>telmisartan</t>
        </is>
      </c>
      <c r="F888" t="inlineStr">
        <is>
          <t>의원</t>
        </is>
      </c>
      <c r="G888" t="inlineStr">
        <is>
          <t>Original</t>
        </is>
      </c>
      <c r="H888" s="493" t="n">
        <v>1530094.59</v>
      </c>
      <c r="I888" s="493" t="n">
        <v>1497322.47</v>
      </c>
      <c r="J888" s="493" t="n">
        <v>1681596.71</v>
      </c>
      <c r="K888" s="493" t="n">
        <v>1571987.84</v>
      </c>
      <c r="L888" s="493" t="n">
        <v>1665612.79</v>
      </c>
      <c r="M888" s="493" t="n">
        <v>1659414.52</v>
      </c>
      <c r="N888" s="493" t="n">
        <v>1771935.29</v>
      </c>
      <c r="O888" s="493" t="n">
        <v>1695581.53</v>
      </c>
      <c r="P888" s="493" t="n">
        <v>1711358.78</v>
      </c>
      <c r="Q888" s="493" t="n">
        <v>1717078.51</v>
      </c>
      <c r="R888" s="493" t="n">
        <v>1802683.88</v>
      </c>
      <c r="S888" s="493" t="n">
        <v>1908293.89</v>
      </c>
      <c r="T888" s="493" t="n">
        <v>1814996.98</v>
      </c>
      <c r="U888" s="493" t="n">
        <v>1643866.73</v>
      </c>
      <c r="V888" s="493" t="n">
        <v>1812271.62</v>
      </c>
      <c r="W888" s="493" t="n">
        <v>1772799.28</v>
      </c>
      <c r="X888" s="493" t="n">
        <v>1887300.71</v>
      </c>
      <c r="Y888" s="493" t="n">
        <v>1847065.19</v>
      </c>
      <c r="Z888" s="493" t="n">
        <v>1845653.33</v>
      </c>
      <c r="AA888" s="493" t="n">
        <v>1887363.03</v>
      </c>
      <c r="AB888" s="493" t="n">
        <v>1853192.44</v>
      </c>
      <c r="AC888" s="493" t="n">
        <v>1916536.41</v>
      </c>
      <c r="AD888" s="493" t="n">
        <v>1835917.62</v>
      </c>
      <c r="AE888" s="493" t="n">
        <v>2026278.01</v>
      </c>
      <c r="AF888" s="493" t="n">
        <v>1829695.93</v>
      </c>
      <c r="AG888" s="493" t="n">
        <v>1732717.52</v>
      </c>
      <c r="AH888" s="493" t="n">
        <v>1949927.9</v>
      </c>
      <c r="AI888" s="493" t="n">
        <v>1753741.61</v>
      </c>
      <c r="AJ888" s="493" t="n">
        <v>1938893.32</v>
      </c>
      <c r="AK888" s="493" t="n">
        <v>1937039.52</v>
      </c>
      <c r="AL888" s="493" t="n">
        <v>1840802.54</v>
      </c>
      <c r="AM888" s="493" t="n">
        <v>1870066.25</v>
      </c>
      <c r="AN888" s="493" t="n">
        <v>1842896.28</v>
      </c>
      <c r="AO888" s="493" t="n">
        <v>1896079.1</v>
      </c>
      <c r="AP888" s="493" t="n">
        <v>1832258.08</v>
      </c>
      <c r="AQ888" s="493" t="n">
        <v>1897518.85</v>
      </c>
      <c r="AR888" s="493" t="n">
        <v>1957796.72</v>
      </c>
      <c r="AS888" s="493" t="n">
        <v>1755655.43</v>
      </c>
      <c r="AT888" s="493" t="n">
        <v>1850199.41</v>
      </c>
      <c r="AU888" s="493" t="n">
        <v>1851954.98</v>
      </c>
      <c r="AV888" s="493" t="n">
        <v>1936023.8</v>
      </c>
      <c r="AW888" s="493" t="n">
        <v>1785546.41</v>
      </c>
      <c r="AX888" s="493" t="n">
        <v>1956073.72</v>
      </c>
      <c r="AY888" s="493" t="n">
        <v>1913113.99</v>
      </c>
      <c r="AZ888" s="493" t="n">
        <v>1904479.08</v>
      </c>
      <c r="BA888" s="493" t="n">
        <v>2003018.1</v>
      </c>
      <c r="BB888" s="493" t="n">
        <v>1901120.63</v>
      </c>
      <c r="BC888" s="493" t="n">
        <v>2032785.3</v>
      </c>
      <c r="BD888" s="493" t="n">
        <v>1898040.9</v>
      </c>
      <c r="BE888" s="493" t="n">
        <v>1855539.06</v>
      </c>
      <c r="BF888" s="493" t="n">
        <v>1876852.36</v>
      </c>
      <c r="BG888" s="493" t="n">
        <v>1919808.59</v>
      </c>
      <c r="BH888" s="493" t="n">
        <v>1923637.66</v>
      </c>
      <c r="BI888" s="493" t="n">
        <v>1837232.97</v>
      </c>
      <c r="BJ888" s="493" t="n">
        <v>1920543.82</v>
      </c>
      <c r="BK888" s="493" t="n">
        <v>1821574.93</v>
      </c>
      <c r="BL888" s="493" t="n">
        <v>2059974.51</v>
      </c>
      <c r="BM888" s="493" t="n">
        <v>1874919.05</v>
      </c>
      <c r="BN888" s="493" t="n">
        <v>1807049.81</v>
      </c>
      <c r="BO888" s="493" t="n">
        <v>2019381.47</v>
      </c>
      <c r="BP888" s="493" t="n">
        <v>1945983.31</v>
      </c>
      <c r="BQ888" s="493" t="n">
        <v>1796680.59</v>
      </c>
      <c r="BR888" s="493" t="n">
        <v>1944351.93</v>
      </c>
      <c r="BS888" s="493" t="n">
        <v>1988882.31</v>
      </c>
      <c r="BT888" s="493" t="n">
        <v>1897854.97</v>
      </c>
      <c r="BU888" s="493" t="n">
        <v>1990601.93</v>
      </c>
      <c r="BV888" s="493" t="n">
        <v>2077832.19</v>
      </c>
      <c r="BW888" s="493" t="n">
        <v>2039644.44</v>
      </c>
    </row>
    <row r="889">
      <c r="A889" t="inlineStr">
        <is>
          <t>[C9C] ANGIOTENSIN-II 길항제 (단일)</t>
        </is>
      </c>
      <c r="B889" t="inlineStr">
        <is>
          <t>베링거인겔하임</t>
        </is>
      </c>
      <c r="C889" t="inlineStr">
        <is>
          <t>미카르디스</t>
        </is>
      </c>
      <c r="D889" t="inlineStr">
        <is>
          <t>베링거인겔하임</t>
        </is>
      </c>
      <c r="E889" t="inlineStr">
        <is>
          <t>telmisartan</t>
        </is>
      </c>
      <c r="F889" t="inlineStr">
        <is>
          <t>보건소</t>
        </is>
      </c>
      <c r="G889" t="inlineStr">
        <is>
          <t>Original</t>
        </is>
      </c>
      <c r="H889" s="493" t="n">
        <v>39659.85</v>
      </c>
      <c r="I889" s="493" t="n">
        <v>47627.4</v>
      </c>
      <c r="J889" s="493" t="n">
        <v>19230</v>
      </c>
      <c r="K889" s="493" t="n">
        <v>28591.2</v>
      </c>
      <c r="L889" s="493" t="n">
        <v>49433.36</v>
      </c>
      <c r="M889" s="493" t="n">
        <v>31365.03</v>
      </c>
      <c r="N889" s="493" t="n">
        <v>30796.37</v>
      </c>
      <c r="O889" s="493" t="n">
        <v>50635.9</v>
      </c>
      <c r="P889" s="493" t="n">
        <v>66651</v>
      </c>
      <c r="Q889" s="493" t="n">
        <v>31164.81</v>
      </c>
      <c r="R889" s="493" t="n">
        <v>38175.3</v>
      </c>
      <c r="S889" s="493" t="n">
        <v>26511.46</v>
      </c>
      <c r="T889" s="493" t="n">
        <v>41414.06</v>
      </c>
      <c r="U889" s="493" t="n">
        <v>36499.24</v>
      </c>
      <c r="V889" s="493" t="n">
        <v>57582.9</v>
      </c>
      <c r="W889" s="493" t="n">
        <v>37592.22</v>
      </c>
      <c r="X889" s="493" t="n">
        <v>28592.45</v>
      </c>
      <c r="Y889" s="493" t="n">
        <v>48852.75</v>
      </c>
      <c r="Z889" s="493" t="n">
        <v>36397.75</v>
      </c>
      <c r="AA889" s="493" t="n">
        <v>35238.72</v>
      </c>
      <c r="AB889" s="493" t="n">
        <v>58348.67</v>
      </c>
      <c r="AC889" s="493" t="n">
        <v>35868.34</v>
      </c>
      <c r="AD889" s="493" t="n">
        <v>49251.74</v>
      </c>
      <c r="AE889" s="493" t="n">
        <v>47740.5</v>
      </c>
      <c r="AF889" s="493" t="n">
        <v>57700.02</v>
      </c>
      <c r="AG889" s="493" t="n">
        <v>54996.77</v>
      </c>
      <c r="AH889" s="493" t="n">
        <v>55168.2</v>
      </c>
      <c r="AI889" s="493" t="n">
        <v>43345.71</v>
      </c>
      <c r="AJ889" s="493" t="n">
        <v>60393.53</v>
      </c>
      <c r="AK889" s="493" t="n">
        <v>53308.3</v>
      </c>
      <c r="AL889" s="493" t="n">
        <v>43290.42</v>
      </c>
      <c r="AM889" s="493" t="n">
        <v>43460.62</v>
      </c>
      <c r="AN889" s="493" t="n">
        <v>42367.8</v>
      </c>
      <c r="AO889" s="493" t="n">
        <v>58157.17</v>
      </c>
      <c r="AP889" s="493" t="n">
        <v>50188.83</v>
      </c>
      <c r="AQ889" s="493" t="n">
        <v>57526.78</v>
      </c>
      <c r="AR889" s="493" t="n">
        <v>59132.57</v>
      </c>
      <c r="AS889" s="493" t="n">
        <v>39587.05</v>
      </c>
      <c r="AT889" s="493" t="n">
        <v>71175.47</v>
      </c>
      <c r="AU889" s="493" t="n">
        <v>45439.19</v>
      </c>
      <c r="AV889" s="493" t="n">
        <v>44582.49</v>
      </c>
      <c r="AW889" s="493" t="n">
        <v>56063.19</v>
      </c>
      <c r="AX889" s="493" t="n">
        <v>57191.65</v>
      </c>
      <c r="AY889" s="493" t="n">
        <v>53835.66</v>
      </c>
      <c r="AZ889" s="493" t="n">
        <v>48756.68</v>
      </c>
      <c r="BA889" s="493" t="n">
        <v>70653.58</v>
      </c>
      <c r="BB889" s="493" t="n">
        <v>42668.12</v>
      </c>
      <c r="BC889" s="493" t="n">
        <v>100506.4</v>
      </c>
      <c r="BD889" s="493" t="n">
        <v>63193.83</v>
      </c>
      <c r="BE889" s="493" t="n">
        <v>69711.14999999999</v>
      </c>
      <c r="BF889" s="493" t="n">
        <v>54565.95</v>
      </c>
      <c r="BG889" s="493" t="n">
        <v>79992.19</v>
      </c>
      <c r="BH889" s="493" t="n">
        <v>56847.43</v>
      </c>
      <c r="BI889" s="493" t="n">
        <v>71744.27</v>
      </c>
      <c r="BJ889" s="493" t="n">
        <v>69872.78999999999</v>
      </c>
      <c r="BK889" s="493" t="n">
        <v>60881.85</v>
      </c>
      <c r="BL889" s="493" t="n">
        <v>83350.77</v>
      </c>
      <c r="BM889" s="493" t="n">
        <v>57986.58</v>
      </c>
      <c r="BN889" s="493" t="n">
        <v>52694.77</v>
      </c>
      <c r="BO889" s="493" t="n">
        <v>96031.10000000001</v>
      </c>
      <c r="BP889" s="493" t="n">
        <v>59103.25</v>
      </c>
      <c r="BQ889" s="493" t="n">
        <v>47153.82</v>
      </c>
      <c r="BR889" s="493" t="n">
        <v>77627.96000000001</v>
      </c>
      <c r="BS889" s="493" t="n">
        <v>56392.81</v>
      </c>
      <c r="BT889" s="493" t="n">
        <v>51300.03</v>
      </c>
      <c r="BU889" s="493" t="n">
        <v>84222.05</v>
      </c>
      <c r="BV889" s="493" t="n">
        <v>59383.28</v>
      </c>
      <c r="BW889" s="493" t="n">
        <v>73876.34</v>
      </c>
    </row>
    <row r="890">
      <c r="A890" t="inlineStr">
        <is>
          <t>[C9C] ANGIOTENSIN-II 길항제 (단일)</t>
        </is>
      </c>
      <c r="B890" t="inlineStr">
        <is>
          <t>베링거인겔하임</t>
        </is>
      </c>
      <c r="C890" t="inlineStr">
        <is>
          <t>미카르디스</t>
        </is>
      </c>
      <c r="D890" t="inlineStr">
        <is>
          <t>베링거인겔하임</t>
        </is>
      </c>
      <c r="E890" t="inlineStr">
        <is>
          <t>telmisartan</t>
        </is>
      </c>
      <c r="F890" t="inlineStr">
        <is>
          <t>기타(치과의원, 치과병원 등)</t>
        </is>
      </c>
      <c r="G890" t="inlineStr">
        <is>
          <t>Original</t>
        </is>
      </c>
      <c r="H890" s="493" t="n">
        <v>2501.88</v>
      </c>
      <c r="I890" s="493" t="n">
        <v>3052.95</v>
      </c>
      <c r="J890" s="493" t="n">
        <v>2923.33</v>
      </c>
      <c r="K890" s="493" t="n">
        <v>1194.84</v>
      </c>
      <c r="L890" s="493" t="n">
        <v>1341.3</v>
      </c>
      <c r="M890" s="493" t="n">
        <v>3700.27</v>
      </c>
      <c r="N890" s="493" t="n">
        <v>1742.42</v>
      </c>
      <c r="O890" s="493" t="n">
        <v>2011.85</v>
      </c>
      <c r="P890" s="493" t="n">
        <v>2606.4</v>
      </c>
      <c r="Q890" s="493" t="n">
        <v>959.4</v>
      </c>
      <c r="R890" s="493" t="n">
        <v>4306.72</v>
      </c>
      <c r="S890" s="493" t="n">
        <v>3594.6</v>
      </c>
      <c r="T890" s="493" t="n">
        <v>2882.73</v>
      </c>
      <c r="U890" s="493" t="n">
        <v>3244.75</v>
      </c>
      <c r="V890" s="493" t="n">
        <v>2145.79</v>
      </c>
      <c r="W890" s="493" t="n">
        <v>2467.8</v>
      </c>
      <c r="X890" s="493" t="n">
        <v>1215.7</v>
      </c>
      <c r="Y890" s="493" t="n">
        <v>2818.6</v>
      </c>
      <c r="Z890" s="493" t="n">
        <v>2072.88</v>
      </c>
      <c r="AA890" s="493" t="n">
        <v>2394.6</v>
      </c>
      <c r="AB890" s="493" t="n">
        <v>2365.34</v>
      </c>
      <c r="AC890" s="493" t="n">
        <v>1896.18</v>
      </c>
      <c r="AD890" s="493" t="n">
        <v>1968.07</v>
      </c>
      <c r="AE890" s="493" t="n">
        <v>1788.76</v>
      </c>
      <c r="AF890" s="493" t="n">
        <v>2832.6</v>
      </c>
      <c r="AG890" s="493" t="n">
        <v>1050.36</v>
      </c>
      <c r="AH890" s="493" t="n">
        <v>2864.1</v>
      </c>
      <c r="AI890" s="493" t="n">
        <v>1375.8</v>
      </c>
      <c r="AJ890" s="493" t="n">
        <v>1891.2</v>
      </c>
      <c r="AK890" s="493" t="n">
        <v>2384.4</v>
      </c>
      <c r="AL890" s="493" t="n">
        <v>3270.66</v>
      </c>
      <c r="AM890" s="493" t="n">
        <v>1234.5</v>
      </c>
      <c r="AN890" s="493" t="n">
        <v>4388.02</v>
      </c>
      <c r="AO890" s="493" t="n">
        <v>1978.89</v>
      </c>
      <c r="AP890" s="493" t="n">
        <v>2769.34</v>
      </c>
      <c r="AQ890" s="493" t="n">
        <v>2124.45</v>
      </c>
      <c r="AR890" s="493" t="n">
        <v>3297.6</v>
      </c>
      <c r="AS890" s="493" t="n">
        <v>3469.2</v>
      </c>
      <c r="AT890" s="493" t="n">
        <v>1299.3</v>
      </c>
      <c r="AU890" s="493" t="n">
        <v>1726.2</v>
      </c>
      <c r="AV890" s="493" t="n">
        <v>570.0599999999999</v>
      </c>
      <c r="AW890" s="493" t="n">
        <v>1925.1</v>
      </c>
      <c r="AX890" s="493" t="n">
        <v>1810.2</v>
      </c>
      <c r="AY890" s="493" t="n">
        <v>1144.8</v>
      </c>
      <c r="AZ890" s="493" t="n">
        <v>1115.4</v>
      </c>
      <c r="BA890" s="493" t="n">
        <v>956.1</v>
      </c>
      <c r="BB890" s="493" t="n">
        <v>2650.95</v>
      </c>
      <c r="BC890" s="493" t="n">
        <v>1933.8</v>
      </c>
      <c r="BD890" s="493" t="n">
        <v>1966.2</v>
      </c>
      <c r="BE890" s="493" t="n">
        <v>1671</v>
      </c>
      <c r="BF890" s="493" t="n">
        <v>1451.4</v>
      </c>
      <c r="BG890" s="493" t="n">
        <v>1996.5</v>
      </c>
      <c r="BH890" s="493" t="n">
        <v>673.8</v>
      </c>
      <c r="BI890" s="493" t="n">
        <v>604.5</v>
      </c>
      <c r="BJ890" s="493" t="n">
        <v>1592.74</v>
      </c>
      <c r="BK890" s="493" t="n">
        <v>1703.4</v>
      </c>
      <c r="BL890" s="493" t="n">
        <v>1019.7</v>
      </c>
      <c r="BM890" s="493" t="n">
        <v>1676.1</v>
      </c>
      <c r="BN890" s="493" t="n">
        <v>1353</v>
      </c>
      <c r="BO890" s="493" t="n">
        <v>1519.8</v>
      </c>
      <c r="BP890" s="493" t="n">
        <v>1061.4</v>
      </c>
      <c r="BQ890" s="493" t="n">
        <v>1705.5</v>
      </c>
      <c r="BR890" s="493" t="n">
        <v>613.8</v>
      </c>
      <c r="BS890" s="493" t="n">
        <v>739.2</v>
      </c>
      <c r="BT890" s="493" t="n">
        <v>1548.1</v>
      </c>
      <c r="BU890" s="493" t="n">
        <v>659</v>
      </c>
      <c r="BV890" s="493" t="n">
        <v>2367.75</v>
      </c>
      <c r="BW890" s="493" t="n">
        <v>1009.74</v>
      </c>
    </row>
    <row r="891">
      <c r="A891" t="inlineStr">
        <is>
          <t>[C9C] ANGIOTENSIN-II 길항제 (단일)</t>
        </is>
      </c>
      <c r="B891" t="inlineStr">
        <is>
          <t>보령</t>
        </is>
      </c>
      <c r="C891" t="inlineStr">
        <is>
          <t>비알살탄</t>
        </is>
      </c>
      <c r="D891" t="inlineStr">
        <is>
          <t>보령</t>
        </is>
      </c>
      <c r="E891" t="inlineStr">
        <is>
          <t>losartan potassium</t>
        </is>
      </c>
      <c r="F891" t="inlineStr">
        <is>
          <t>상급종합병원</t>
        </is>
      </c>
      <c r="G891" t="inlineStr">
        <is>
          <t>Generic</t>
        </is>
      </c>
      <c r="H891" s="493" t="n">
        <v>66.90000000000001</v>
      </c>
      <c r="I891" s="493" t="n">
        <v>0</v>
      </c>
      <c r="J891" s="493" t="n">
        <v>549.4400000000001</v>
      </c>
      <c r="K891" s="493" t="n">
        <v>0</v>
      </c>
      <c r="L891" s="493" t="n">
        <v>0</v>
      </c>
      <c r="M891" s="493" t="n">
        <v>538.5599999999999</v>
      </c>
      <c r="N891" s="493" t="n">
        <v>0</v>
      </c>
      <c r="O891" s="493" t="n">
        <v>175.56</v>
      </c>
      <c r="P891" s="493" t="n">
        <v>254.4</v>
      </c>
      <c r="Q891" s="493" t="n">
        <v>284.76</v>
      </c>
      <c r="R891" s="493" t="n">
        <v>193.83</v>
      </c>
      <c r="S891" s="493" t="n">
        <v>0</v>
      </c>
      <c r="T891" s="493" t="n">
        <v>0</v>
      </c>
      <c r="U891" s="493" t="n">
        <v>0</v>
      </c>
      <c r="V891" s="493" t="n">
        <v>0</v>
      </c>
      <c r="W891" s="493" t="n">
        <v>0</v>
      </c>
      <c r="X891" s="493" t="n">
        <v>0</v>
      </c>
      <c r="Y891" s="493" t="n">
        <v>0</v>
      </c>
      <c r="Z891" s="493" t="n">
        <v>0</v>
      </c>
      <c r="AA891" s="493" t="n">
        <v>0</v>
      </c>
      <c r="AB891" s="493" t="n">
        <v>0</v>
      </c>
      <c r="AC891" s="493" t="n">
        <v>0</v>
      </c>
      <c r="AD891" s="493" t="n">
        <v>0</v>
      </c>
      <c r="AE891" s="493" t="n">
        <v>0</v>
      </c>
      <c r="AF891" s="493" t="n">
        <v>0</v>
      </c>
      <c r="AG891" s="493" t="n">
        <v>0</v>
      </c>
      <c r="AH891" s="493" t="n">
        <v>0</v>
      </c>
      <c r="AI891" s="493" t="n">
        <v>0</v>
      </c>
      <c r="AJ891" s="493" t="n">
        <v>0</v>
      </c>
      <c r="AK891" s="493" t="n">
        <v>0</v>
      </c>
      <c r="AL891" s="493" t="n">
        <v>0</v>
      </c>
      <c r="AM891" s="493" t="n">
        <v>0</v>
      </c>
      <c r="AN891" s="493" t="n">
        <v>0</v>
      </c>
      <c r="AO891" s="493" t="n">
        <v>0</v>
      </c>
      <c r="AP891" s="493" t="n">
        <v>0</v>
      </c>
      <c r="AQ891" s="493" t="n">
        <v>0</v>
      </c>
      <c r="AR891" s="493" t="n">
        <v>0</v>
      </c>
      <c r="AS891" s="493" t="n">
        <v>0</v>
      </c>
      <c r="AT891" s="493" t="n">
        <v>0</v>
      </c>
      <c r="AU891" s="493" t="n">
        <v>0</v>
      </c>
      <c r="AV891" s="493" t="n">
        <v>0</v>
      </c>
      <c r="AW891" s="493" t="n">
        <v>0</v>
      </c>
      <c r="AX891" s="493" t="n">
        <v>0</v>
      </c>
      <c r="AY891" s="493" t="n">
        <v>0</v>
      </c>
      <c r="AZ891" s="493" t="n">
        <v>0</v>
      </c>
      <c r="BA891" s="493" t="n">
        <v>0</v>
      </c>
      <c r="BB891" s="493" t="n">
        <v>0</v>
      </c>
      <c r="BC891" s="493" t="n">
        <v>0</v>
      </c>
      <c r="BD891" s="493" t="n">
        <v>0</v>
      </c>
      <c r="BE891" s="493" t="n">
        <v>0</v>
      </c>
      <c r="BF891" s="493" t="n">
        <v>0</v>
      </c>
      <c r="BG891" s="493" t="n">
        <v>0</v>
      </c>
      <c r="BH891" s="493" t="n">
        <v>0</v>
      </c>
      <c r="BI891" s="493" t="n">
        <v>0</v>
      </c>
      <c r="BJ891" s="493" t="n">
        <v>0</v>
      </c>
      <c r="BK891" s="493" t="n">
        <v>0</v>
      </c>
      <c r="BL891" s="493" t="n">
        <v>0</v>
      </c>
      <c r="BM891" s="493" t="n">
        <v>0</v>
      </c>
      <c r="BN891" s="493" t="n">
        <v>0</v>
      </c>
      <c r="BO891" s="493" t="n">
        <v>0</v>
      </c>
      <c r="BP891" s="493" t="n">
        <v>0</v>
      </c>
      <c r="BQ891" s="493" t="n">
        <v>0</v>
      </c>
      <c r="BR891" s="493" t="n">
        <v>0</v>
      </c>
      <c r="BS891" s="493" t="n">
        <v>0</v>
      </c>
      <c r="BT891" s="493" t="n">
        <v>0</v>
      </c>
      <c r="BU891" s="493" t="n">
        <v>0</v>
      </c>
      <c r="BV891" s="493" t="n">
        <v>0</v>
      </c>
      <c r="BW891" s="493" t="n">
        <v>0</v>
      </c>
    </row>
    <row r="892">
      <c r="A892" t="inlineStr">
        <is>
          <t>[C9C] ANGIOTENSIN-II 길항제 (단일)</t>
        </is>
      </c>
      <c r="B892" t="inlineStr">
        <is>
          <t>보령</t>
        </is>
      </c>
      <c r="C892" t="inlineStr">
        <is>
          <t>비알살탄</t>
        </is>
      </c>
      <c r="D892" t="inlineStr">
        <is>
          <t>보령</t>
        </is>
      </c>
      <c r="E892" t="inlineStr">
        <is>
          <t>losartan potassium</t>
        </is>
      </c>
      <c r="F892" t="inlineStr">
        <is>
          <t>종합병원</t>
        </is>
      </c>
      <c r="G892" t="inlineStr">
        <is>
          <t>Generic</t>
        </is>
      </c>
      <c r="H892" s="493" t="n">
        <v>11935.13</v>
      </c>
      <c r="I892" s="493" t="n">
        <v>10127.67</v>
      </c>
      <c r="J892" s="493" t="n">
        <v>13642.29</v>
      </c>
      <c r="K892" s="493" t="n">
        <v>8796.32</v>
      </c>
      <c r="L892" s="493" t="n">
        <v>13019.05</v>
      </c>
      <c r="M892" s="493" t="n">
        <v>10147.69</v>
      </c>
      <c r="N892" s="493" t="n">
        <v>16646.07</v>
      </c>
      <c r="O892" s="493" t="n">
        <v>9563.99</v>
      </c>
      <c r="P892" s="493" t="n">
        <v>6871.99</v>
      </c>
      <c r="Q892" s="493" t="n">
        <v>7032.6</v>
      </c>
      <c r="R892" s="493" t="n">
        <v>11577.46</v>
      </c>
      <c r="S892" s="493" t="n">
        <v>2758.8</v>
      </c>
      <c r="T892" s="493" t="n">
        <v>0</v>
      </c>
      <c r="U892" s="493" t="n">
        <v>612</v>
      </c>
      <c r="V892" s="493" t="n">
        <v>0</v>
      </c>
      <c r="W892" s="493" t="n">
        <v>0</v>
      </c>
      <c r="X892" s="493" t="n">
        <v>0</v>
      </c>
      <c r="Y892" s="493" t="n">
        <v>0</v>
      </c>
      <c r="Z892" s="493" t="n">
        <v>0</v>
      </c>
      <c r="AA892" s="493" t="n">
        <v>0</v>
      </c>
      <c r="AB892" s="493" t="n">
        <v>0</v>
      </c>
      <c r="AC892" s="493" t="n">
        <v>0</v>
      </c>
      <c r="AD892" s="493" t="n">
        <v>0</v>
      </c>
      <c r="AE892" s="493" t="n">
        <v>0</v>
      </c>
      <c r="AF892" s="493" t="n">
        <v>0</v>
      </c>
      <c r="AG892" s="493" t="n">
        <v>0</v>
      </c>
      <c r="AH892" s="493" t="n">
        <v>0</v>
      </c>
      <c r="AI892" s="493" t="n">
        <v>0</v>
      </c>
      <c r="AJ892" s="493" t="n">
        <v>0</v>
      </c>
      <c r="AK892" s="493" t="n">
        <v>0</v>
      </c>
      <c r="AL892" s="493" t="n">
        <v>0</v>
      </c>
      <c r="AM892" s="493" t="n">
        <v>0</v>
      </c>
      <c r="AN892" s="493" t="n">
        <v>0</v>
      </c>
      <c r="AO892" s="493" t="n">
        <v>0</v>
      </c>
      <c r="AP892" s="493" t="n">
        <v>0</v>
      </c>
      <c r="AQ892" s="493" t="n">
        <v>0</v>
      </c>
      <c r="AR892" s="493" t="n">
        <v>0</v>
      </c>
      <c r="AS892" s="493" t="n">
        <v>0</v>
      </c>
      <c r="AT892" s="493" t="n">
        <v>0</v>
      </c>
      <c r="AU892" s="493" t="n">
        <v>0</v>
      </c>
      <c r="AV892" s="493" t="n">
        <v>0</v>
      </c>
      <c r="AW892" s="493" t="n">
        <v>0</v>
      </c>
      <c r="AX892" s="493" t="n">
        <v>0</v>
      </c>
      <c r="AY892" s="493" t="n">
        <v>0</v>
      </c>
      <c r="AZ892" s="493" t="n">
        <v>0</v>
      </c>
      <c r="BA892" s="493" t="n">
        <v>0</v>
      </c>
      <c r="BB892" s="493" t="n">
        <v>0</v>
      </c>
      <c r="BC892" s="493" t="n">
        <v>0</v>
      </c>
      <c r="BD892" s="493" t="n">
        <v>0</v>
      </c>
      <c r="BE892" s="493" t="n">
        <v>0</v>
      </c>
      <c r="BF892" s="493" t="n">
        <v>0</v>
      </c>
      <c r="BG892" s="493" t="n">
        <v>0</v>
      </c>
      <c r="BH892" s="493" t="n">
        <v>0</v>
      </c>
      <c r="BI892" s="493" t="n">
        <v>0</v>
      </c>
      <c r="BJ892" s="493" t="n">
        <v>0</v>
      </c>
      <c r="BK892" s="493" t="n">
        <v>0</v>
      </c>
      <c r="BL892" s="493" t="n">
        <v>0</v>
      </c>
      <c r="BM892" s="493" t="n">
        <v>0</v>
      </c>
      <c r="BN892" s="493" t="n">
        <v>0</v>
      </c>
      <c r="BO892" s="493" t="n">
        <v>0</v>
      </c>
      <c r="BP892" s="493" t="n">
        <v>0</v>
      </c>
      <c r="BQ892" s="493" t="n">
        <v>0</v>
      </c>
      <c r="BR892" s="493" t="n">
        <v>0</v>
      </c>
      <c r="BS892" s="493" t="n">
        <v>0</v>
      </c>
      <c r="BT892" s="493" t="n">
        <v>0</v>
      </c>
      <c r="BU892" s="493" t="n">
        <v>0</v>
      </c>
      <c r="BV892" s="493" t="n">
        <v>0</v>
      </c>
      <c r="BW892" s="493" t="n">
        <v>0</v>
      </c>
    </row>
    <row r="893">
      <c r="A893" t="inlineStr">
        <is>
          <t>[C9C] ANGIOTENSIN-II 길항제 (단일)</t>
        </is>
      </c>
      <c r="B893" t="inlineStr">
        <is>
          <t>보령</t>
        </is>
      </c>
      <c r="C893" t="inlineStr">
        <is>
          <t>비알살탄</t>
        </is>
      </c>
      <c r="D893" t="inlineStr">
        <is>
          <t>보령</t>
        </is>
      </c>
      <c r="E893" t="inlineStr">
        <is>
          <t>losartan potassium</t>
        </is>
      </c>
      <c r="F893" t="inlineStr">
        <is>
          <t>병원</t>
        </is>
      </c>
      <c r="G893" t="inlineStr">
        <is>
          <t>Generic</t>
        </is>
      </c>
      <c r="H893" s="493" t="n">
        <v>1375.1</v>
      </c>
      <c r="I893" s="493" t="n">
        <v>1204.48</v>
      </c>
      <c r="J893" s="493" t="n">
        <v>1038.42</v>
      </c>
      <c r="K893" s="493" t="n">
        <v>3954.3</v>
      </c>
      <c r="L893" s="493" t="n">
        <v>1860.88</v>
      </c>
      <c r="M893" s="493" t="n">
        <v>3116.48</v>
      </c>
      <c r="N893" s="493" t="n">
        <v>1879.48</v>
      </c>
      <c r="O893" s="493" t="n">
        <v>2801.68</v>
      </c>
      <c r="P893" s="493" t="n">
        <v>2910.86</v>
      </c>
      <c r="Q893" s="493" t="n">
        <v>3630.3</v>
      </c>
      <c r="R893" s="493" t="n">
        <v>2824.7</v>
      </c>
      <c r="S893" s="493" t="n">
        <v>897.6799999999999</v>
      </c>
      <c r="T893" s="493" t="n">
        <v>0</v>
      </c>
      <c r="U893" s="493" t="n">
        <v>0</v>
      </c>
      <c r="V893" s="493" t="n">
        <v>0</v>
      </c>
      <c r="W893" s="493" t="n">
        <v>0</v>
      </c>
      <c r="X893" s="493" t="n">
        <v>0</v>
      </c>
      <c r="Y893" s="493" t="n">
        <v>0</v>
      </c>
      <c r="Z893" s="493" t="n">
        <v>0</v>
      </c>
      <c r="AA893" s="493" t="n">
        <v>0</v>
      </c>
      <c r="AB893" s="493" t="n">
        <v>0</v>
      </c>
      <c r="AC893" s="493" t="n">
        <v>0</v>
      </c>
      <c r="AD893" s="493" t="n">
        <v>0</v>
      </c>
      <c r="AE893" s="493" t="n">
        <v>0</v>
      </c>
      <c r="AF893" s="493" t="n">
        <v>0</v>
      </c>
      <c r="AG893" s="493" t="n">
        <v>0</v>
      </c>
      <c r="AH893" s="493" t="n">
        <v>0</v>
      </c>
      <c r="AI893" s="493" t="n">
        <v>0</v>
      </c>
      <c r="AJ893" s="493" t="n">
        <v>0</v>
      </c>
      <c r="AK893" s="493" t="n">
        <v>0</v>
      </c>
      <c r="AL893" s="493" t="n">
        <v>0</v>
      </c>
      <c r="AM893" s="493" t="n">
        <v>0</v>
      </c>
      <c r="AN893" s="493" t="n">
        <v>0</v>
      </c>
      <c r="AO893" s="493" t="n">
        <v>0</v>
      </c>
      <c r="AP893" s="493" t="n">
        <v>0</v>
      </c>
      <c r="AQ893" s="493" t="n">
        <v>0</v>
      </c>
      <c r="AR893" s="493" t="n">
        <v>0</v>
      </c>
      <c r="AS893" s="493" t="n">
        <v>0</v>
      </c>
      <c r="AT893" s="493" t="n">
        <v>0</v>
      </c>
      <c r="AU893" s="493" t="n">
        <v>0</v>
      </c>
      <c r="AV893" s="493" t="n">
        <v>0</v>
      </c>
      <c r="AW893" s="493" t="n">
        <v>0</v>
      </c>
      <c r="AX893" s="493" t="n">
        <v>0</v>
      </c>
      <c r="AY893" s="493" t="n">
        <v>0</v>
      </c>
      <c r="AZ893" s="493" t="n">
        <v>0</v>
      </c>
      <c r="BA893" s="493" t="n">
        <v>0</v>
      </c>
      <c r="BB893" s="493" t="n">
        <v>0</v>
      </c>
      <c r="BC893" s="493" t="n">
        <v>0</v>
      </c>
      <c r="BD893" s="493" t="n">
        <v>0</v>
      </c>
      <c r="BE893" s="493" t="n">
        <v>0</v>
      </c>
      <c r="BF893" s="493" t="n">
        <v>0</v>
      </c>
      <c r="BG893" s="493" t="n">
        <v>0</v>
      </c>
      <c r="BH893" s="493" t="n">
        <v>0</v>
      </c>
      <c r="BI893" s="493" t="n">
        <v>0</v>
      </c>
      <c r="BJ893" s="493" t="n">
        <v>0</v>
      </c>
      <c r="BK893" s="493" t="n">
        <v>0</v>
      </c>
      <c r="BL893" s="493" t="n">
        <v>0</v>
      </c>
      <c r="BM893" s="493" t="n">
        <v>0</v>
      </c>
      <c r="BN893" s="493" t="n">
        <v>0</v>
      </c>
      <c r="BO893" s="493" t="n">
        <v>0</v>
      </c>
      <c r="BP893" s="493" t="n">
        <v>0</v>
      </c>
      <c r="BQ893" s="493" t="n">
        <v>0</v>
      </c>
      <c r="BR893" s="493" t="n">
        <v>0</v>
      </c>
      <c r="BS893" s="493" t="n">
        <v>0</v>
      </c>
      <c r="BT893" s="493" t="n">
        <v>0</v>
      </c>
      <c r="BU893" s="493" t="n">
        <v>0</v>
      </c>
      <c r="BV893" s="493" t="n">
        <v>0</v>
      </c>
      <c r="BW893" s="493" t="n">
        <v>0</v>
      </c>
    </row>
    <row r="894">
      <c r="A894" t="inlineStr">
        <is>
          <t>[C9C] ANGIOTENSIN-II 길항제 (단일)</t>
        </is>
      </c>
      <c r="B894" t="inlineStr">
        <is>
          <t>보령</t>
        </is>
      </c>
      <c r="C894" t="inlineStr">
        <is>
          <t>비알살탄</t>
        </is>
      </c>
      <c r="D894" t="inlineStr">
        <is>
          <t>보령</t>
        </is>
      </c>
      <c r="E894" t="inlineStr">
        <is>
          <t>losartan potassium</t>
        </is>
      </c>
      <c r="F894" t="inlineStr">
        <is>
          <t>의원</t>
        </is>
      </c>
      <c r="G894" t="inlineStr">
        <is>
          <t>Generic</t>
        </is>
      </c>
      <c r="H894" s="493" t="n">
        <v>34928.96</v>
      </c>
      <c r="I894" s="493" t="n">
        <v>35566.7</v>
      </c>
      <c r="J894" s="493" t="n">
        <v>38317.22</v>
      </c>
      <c r="K894" s="493" t="n">
        <v>35196.95</v>
      </c>
      <c r="L894" s="493" t="n">
        <v>40233.13</v>
      </c>
      <c r="M894" s="493" t="n">
        <v>35662.46</v>
      </c>
      <c r="N894" s="493" t="n">
        <v>39205.91</v>
      </c>
      <c r="O894" s="493" t="n">
        <v>37945.94</v>
      </c>
      <c r="P894" s="493" t="n">
        <v>34917.04</v>
      </c>
      <c r="Q894" s="493" t="n">
        <v>35164.28</v>
      </c>
      <c r="R894" s="493" t="n">
        <v>37722.4</v>
      </c>
      <c r="S894" s="493" t="n">
        <v>10292.76</v>
      </c>
      <c r="T894" s="493" t="n">
        <v>0</v>
      </c>
      <c r="U894" s="493" t="n">
        <v>1378.1</v>
      </c>
      <c r="V894" s="493" t="n">
        <v>0</v>
      </c>
      <c r="W894" s="493" t="n">
        <v>0</v>
      </c>
      <c r="X894" s="493" t="n">
        <v>0</v>
      </c>
      <c r="Y894" s="493" t="n">
        <v>0</v>
      </c>
      <c r="Z894" s="493" t="n">
        <v>0</v>
      </c>
      <c r="AA894" s="493" t="n">
        <v>0</v>
      </c>
      <c r="AB894" s="493" t="n">
        <v>0</v>
      </c>
      <c r="AC894" s="493" t="n">
        <v>0</v>
      </c>
      <c r="AD894" s="493" t="n">
        <v>0</v>
      </c>
      <c r="AE894" s="493" t="n">
        <v>0</v>
      </c>
      <c r="AF894" s="493" t="n">
        <v>0</v>
      </c>
      <c r="AG894" s="493" t="n">
        <v>0</v>
      </c>
      <c r="AH894" s="493" t="n">
        <v>0</v>
      </c>
      <c r="AI894" s="493" t="n">
        <v>0</v>
      </c>
      <c r="AJ894" s="493" t="n">
        <v>0</v>
      </c>
      <c r="AK894" s="493" t="n">
        <v>0</v>
      </c>
      <c r="AL894" s="493" t="n">
        <v>0</v>
      </c>
      <c r="AM894" s="493" t="n">
        <v>0</v>
      </c>
      <c r="AN894" s="493" t="n">
        <v>0</v>
      </c>
      <c r="AO894" s="493" t="n">
        <v>0</v>
      </c>
      <c r="AP894" s="493" t="n">
        <v>0</v>
      </c>
      <c r="AQ894" s="493" t="n">
        <v>0</v>
      </c>
      <c r="AR894" s="493" t="n">
        <v>0</v>
      </c>
      <c r="AS894" s="493" t="n">
        <v>0</v>
      </c>
      <c r="AT894" s="493" t="n">
        <v>0</v>
      </c>
      <c r="AU894" s="493" t="n">
        <v>0</v>
      </c>
      <c r="AV894" s="493" t="n">
        <v>0</v>
      </c>
      <c r="AW894" s="493" t="n">
        <v>0</v>
      </c>
      <c r="AX894" s="493" t="n">
        <v>0</v>
      </c>
      <c r="AY894" s="493" t="n">
        <v>0</v>
      </c>
      <c r="AZ894" s="493" t="n">
        <v>0</v>
      </c>
      <c r="BA894" s="493" t="n">
        <v>0</v>
      </c>
      <c r="BB894" s="493" t="n">
        <v>0</v>
      </c>
      <c r="BC894" s="493" t="n">
        <v>0</v>
      </c>
      <c r="BD894" s="493" t="n">
        <v>0</v>
      </c>
      <c r="BE894" s="493" t="n">
        <v>0</v>
      </c>
      <c r="BF894" s="493" t="n">
        <v>0</v>
      </c>
      <c r="BG894" s="493" t="n">
        <v>0</v>
      </c>
      <c r="BH894" s="493" t="n">
        <v>0</v>
      </c>
      <c r="BI894" s="493" t="n">
        <v>0</v>
      </c>
      <c r="BJ894" s="493" t="n">
        <v>0</v>
      </c>
      <c r="BK894" s="493" t="n">
        <v>0</v>
      </c>
      <c r="BL894" s="493" t="n">
        <v>0</v>
      </c>
      <c r="BM894" s="493" t="n">
        <v>0</v>
      </c>
      <c r="BN894" s="493" t="n">
        <v>0</v>
      </c>
      <c r="BO894" s="493" t="n">
        <v>0</v>
      </c>
      <c r="BP894" s="493" t="n">
        <v>0</v>
      </c>
      <c r="BQ894" s="493" t="n">
        <v>0</v>
      </c>
      <c r="BR894" s="493" t="n">
        <v>0</v>
      </c>
      <c r="BS894" s="493" t="n">
        <v>0</v>
      </c>
      <c r="BT894" s="493" t="n">
        <v>0</v>
      </c>
      <c r="BU894" s="493" t="n">
        <v>0</v>
      </c>
      <c r="BV894" s="493" t="n">
        <v>0</v>
      </c>
      <c r="BW894" s="493" t="n">
        <v>0</v>
      </c>
    </row>
    <row r="895">
      <c r="A895" t="inlineStr">
        <is>
          <t>[C9C] ANGIOTENSIN-II 길항제 (단일)</t>
        </is>
      </c>
      <c r="B895" t="inlineStr">
        <is>
          <t>보령</t>
        </is>
      </c>
      <c r="C895" t="inlineStr">
        <is>
          <t>비알살탄</t>
        </is>
      </c>
      <c r="D895" t="inlineStr">
        <is>
          <t>보령</t>
        </is>
      </c>
      <c r="E895" t="inlineStr">
        <is>
          <t>losartan potassium</t>
        </is>
      </c>
      <c r="F895" t="inlineStr">
        <is>
          <t>보건소</t>
        </is>
      </c>
      <c r="G895" t="inlineStr">
        <is>
          <t>Generic</t>
        </is>
      </c>
      <c r="H895" s="493" t="n">
        <v>110.7</v>
      </c>
      <c r="I895" s="493" t="n">
        <v>502.5</v>
      </c>
      <c r="J895" s="493" t="n">
        <v>0</v>
      </c>
      <c r="K895" s="493" t="n">
        <v>0</v>
      </c>
      <c r="L895" s="493" t="n">
        <v>29.1</v>
      </c>
      <c r="M895" s="493" t="n">
        <v>58.2</v>
      </c>
      <c r="N895" s="493" t="n">
        <v>0</v>
      </c>
      <c r="O895" s="493" t="n">
        <v>85.5</v>
      </c>
      <c r="P895" s="493" t="n">
        <v>0</v>
      </c>
      <c r="Q895" s="493" t="n">
        <v>0</v>
      </c>
      <c r="R895" s="493" t="n">
        <v>0</v>
      </c>
      <c r="S895" s="493" t="n">
        <v>0</v>
      </c>
      <c r="T895" s="493" t="n">
        <v>0</v>
      </c>
      <c r="U895" s="493" t="n">
        <v>0</v>
      </c>
      <c r="V895" s="493" t="n">
        <v>0</v>
      </c>
      <c r="W895" s="493" t="n">
        <v>0</v>
      </c>
      <c r="X895" s="493" t="n">
        <v>0</v>
      </c>
      <c r="Y895" s="493" t="n">
        <v>0</v>
      </c>
      <c r="Z895" s="493" t="n">
        <v>0</v>
      </c>
      <c r="AA895" s="493" t="n">
        <v>0</v>
      </c>
      <c r="AB895" s="493" t="n">
        <v>0</v>
      </c>
      <c r="AC895" s="493" t="n">
        <v>0</v>
      </c>
      <c r="AD895" s="493" t="n">
        <v>0</v>
      </c>
      <c r="AE895" s="493" t="n">
        <v>0</v>
      </c>
      <c r="AF895" s="493" t="n">
        <v>0</v>
      </c>
      <c r="AG895" s="493" t="n">
        <v>0</v>
      </c>
      <c r="AH895" s="493" t="n">
        <v>0</v>
      </c>
      <c r="AI895" s="493" t="n">
        <v>0</v>
      </c>
      <c r="AJ895" s="493" t="n">
        <v>0</v>
      </c>
      <c r="AK895" s="493" t="n">
        <v>0</v>
      </c>
      <c r="AL895" s="493" t="n">
        <v>0</v>
      </c>
      <c r="AM895" s="493" t="n">
        <v>0</v>
      </c>
      <c r="AN895" s="493" t="n">
        <v>0</v>
      </c>
      <c r="AO895" s="493" t="n">
        <v>0</v>
      </c>
      <c r="AP895" s="493" t="n">
        <v>0</v>
      </c>
      <c r="AQ895" s="493" t="n">
        <v>0</v>
      </c>
      <c r="AR895" s="493" t="n">
        <v>0</v>
      </c>
      <c r="AS895" s="493" t="n">
        <v>0</v>
      </c>
      <c r="AT895" s="493" t="n">
        <v>0</v>
      </c>
      <c r="AU895" s="493" t="n">
        <v>0</v>
      </c>
      <c r="AV895" s="493" t="n">
        <v>0</v>
      </c>
      <c r="AW895" s="493" t="n">
        <v>0</v>
      </c>
      <c r="AX895" s="493" t="n">
        <v>0</v>
      </c>
      <c r="AY895" s="493" t="n">
        <v>0</v>
      </c>
      <c r="AZ895" s="493" t="n">
        <v>0</v>
      </c>
      <c r="BA895" s="493" t="n">
        <v>0</v>
      </c>
      <c r="BB895" s="493" t="n">
        <v>0</v>
      </c>
      <c r="BC895" s="493" t="n">
        <v>0</v>
      </c>
      <c r="BD895" s="493" t="n">
        <v>0</v>
      </c>
      <c r="BE895" s="493" t="n">
        <v>0</v>
      </c>
      <c r="BF895" s="493" t="n">
        <v>0</v>
      </c>
      <c r="BG895" s="493" t="n">
        <v>0</v>
      </c>
      <c r="BH895" s="493" t="n">
        <v>0</v>
      </c>
      <c r="BI895" s="493" t="n">
        <v>0</v>
      </c>
      <c r="BJ895" s="493" t="n">
        <v>0</v>
      </c>
      <c r="BK895" s="493" t="n">
        <v>0</v>
      </c>
      <c r="BL895" s="493" t="n">
        <v>0</v>
      </c>
      <c r="BM895" s="493" t="n">
        <v>0</v>
      </c>
      <c r="BN895" s="493" t="n">
        <v>0</v>
      </c>
      <c r="BO895" s="493" t="n">
        <v>0</v>
      </c>
      <c r="BP895" s="493" t="n">
        <v>0</v>
      </c>
      <c r="BQ895" s="493" t="n">
        <v>0</v>
      </c>
      <c r="BR895" s="493" t="n">
        <v>0</v>
      </c>
      <c r="BS895" s="493" t="n">
        <v>0</v>
      </c>
      <c r="BT895" s="493" t="n">
        <v>0</v>
      </c>
      <c r="BU895" s="493" t="n">
        <v>0</v>
      </c>
      <c r="BV895" s="493" t="n">
        <v>0</v>
      </c>
      <c r="BW895" s="493" t="n">
        <v>0</v>
      </c>
    </row>
    <row r="896">
      <c r="A896" t="inlineStr">
        <is>
          <t>[C9C] ANGIOTENSIN-II 길항제 (단일)</t>
        </is>
      </c>
      <c r="B896" t="inlineStr">
        <is>
          <t>보령</t>
        </is>
      </c>
      <c r="C896" t="inlineStr">
        <is>
          <t>카나브</t>
        </is>
      </c>
      <c r="D896" t="inlineStr">
        <is>
          <t>보령</t>
        </is>
      </c>
      <c r="E896" t="inlineStr">
        <is>
          <t>fimasartan potassium trihydrate ( as fimasartan potassium)</t>
        </is>
      </c>
      <c r="F896" t="inlineStr">
        <is>
          <t>상급종합병원</t>
        </is>
      </c>
      <c r="G896" t="inlineStr">
        <is>
          <t>Original</t>
        </is>
      </c>
      <c r="H896" s="493" t="n">
        <v>1321820.26</v>
      </c>
      <c r="I896" s="493" t="n">
        <v>1247472.57</v>
      </c>
      <c r="J896" s="493" t="n">
        <v>1428502.45</v>
      </c>
      <c r="K896" s="493" t="n">
        <v>1398812.14</v>
      </c>
      <c r="L896" s="493" t="n">
        <v>1329902.07</v>
      </c>
      <c r="M896" s="493" t="n">
        <v>1536129.25</v>
      </c>
      <c r="N896" s="493" t="n">
        <v>1359756.86</v>
      </c>
      <c r="O896" s="493" t="n">
        <v>1405645.81</v>
      </c>
      <c r="P896" s="493" t="n">
        <v>1349871.31</v>
      </c>
      <c r="Q896" s="493" t="n">
        <v>1351618.68</v>
      </c>
      <c r="R896" s="493" t="n">
        <v>1466757.99</v>
      </c>
      <c r="S896" s="493" t="n">
        <v>1567422.47</v>
      </c>
      <c r="T896" s="493" t="n">
        <v>1485014.17</v>
      </c>
      <c r="U896" s="493" t="n">
        <v>1380634.22</v>
      </c>
      <c r="V896" s="493" t="n">
        <v>1607795.88</v>
      </c>
      <c r="W896" s="493" t="n">
        <v>1494886.37</v>
      </c>
      <c r="X896" s="493" t="n">
        <v>1507117.44</v>
      </c>
      <c r="Y896" s="493" t="n">
        <v>1596799.53</v>
      </c>
      <c r="Z896" s="493" t="n">
        <v>1557168.81</v>
      </c>
      <c r="AA896" s="493" t="n">
        <v>1646183.59</v>
      </c>
      <c r="AB896" s="493" t="n">
        <v>1555386.99</v>
      </c>
      <c r="AC896" s="493" t="n">
        <v>1494878.61</v>
      </c>
      <c r="AD896" s="493" t="n">
        <v>1747723.3</v>
      </c>
      <c r="AE896" s="493" t="n">
        <v>1827210.38</v>
      </c>
      <c r="AF896" s="493" t="n">
        <v>1803441.5</v>
      </c>
      <c r="AG896" s="493" t="n">
        <v>1619706.21</v>
      </c>
      <c r="AH896" s="493" t="n">
        <v>1956631.52</v>
      </c>
      <c r="AI896" s="493" t="n">
        <v>1698327.05</v>
      </c>
      <c r="AJ896" s="493" t="n">
        <v>1819101.42</v>
      </c>
      <c r="AK896" s="493" t="n">
        <v>1890245.12</v>
      </c>
      <c r="AL896" s="493" t="n">
        <v>1629382.11</v>
      </c>
      <c r="AM896" s="493" t="n">
        <v>1952017.89</v>
      </c>
      <c r="AN896" s="493" t="n">
        <v>1647087.76</v>
      </c>
      <c r="AO896" s="493" t="n">
        <v>1806582.44</v>
      </c>
      <c r="AP896" s="493" t="n">
        <v>1937659.29</v>
      </c>
      <c r="AQ896" s="493" t="n">
        <v>1795289.35</v>
      </c>
      <c r="AR896" s="493" t="n">
        <v>1893929.58</v>
      </c>
      <c r="AS896" s="493" t="n">
        <v>1652372.02</v>
      </c>
      <c r="AT896" s="493" t="n">
        <v>1803743.56</v>
      </c>
      <c r="AU896" s="493" t="n">
        <v>1879761.07</v>
      </c>
      <c r="AV896" s="493" t="n">
        <v>1812214.89</v>
      </c>
      <c r="AW896" s="493" t="n">
        <v>1621615.64</v>
      </c>
      <c r="AX896" s="493" t="n">
        <v>1931434.73</v>
      </c>
      <c r="AY896" s="493" t="n">
        <v>1769795</v>
      </c>
      <c r="AZ896" s="493" t="n">
        <v>1783079.64</v>
      </c>
      <c r="BA896" s="493" t="n">
        <v>1937750.52</v>
      </c>
      <c r="BB896" s="493" t="n">
        <v>1828186.87</v>
      </c>
      <c r="BC896" s="493" t="n">
        <v>1973099.53</v>
      </c>
      <c r="BD896" s="493" t="n">
        <v>1713916.48</v>
      </c>
      <c r="BE896" s="493" t="n">
        <v>1839613.82</v>
      </c>
      <c r="BF896" s="493" t="n">
        <v>1950527.67</v>
      </c>
      <c r="BG896" s="493" t="n">
        <v>1871611.22</v>
      </c>
      <c r="BH896" s="493" t="n">
        <v>1804674.7</v>
      </c>
      <c r="BI896" s="493" t="n">
        <v>1694635.78</v>
      </c>
      <c r="BJ896" s="493" t="n">
        <v>1906315.97</v>
      </c>
      <c r="BK896" s="493" t="n">
        <v>1738254.3</v>
      </c>
      <c r="BL896" s="493" t="n">
        <v>2008822.58</v>
      </c>
      <c r="BM896" s="493" t="n">
        <v>1677385.51</v>
      </c>
      <c r="BN896" s="493" t="n">
        <v>1758923.23</v>
      </c>
      <c r="BO896" s="493" t="n">
        <v>2121943.8</v>
      </c>
      <c r="BP896" s="493" t="n">
        <v>1816454.1</v>
      </c>
      <c r="BQ896" s="493" t="n">
        <v>1669775.01</v>
      </c>
      <c r="BR896" s="493" t="n">
        <v>1979407.67</v>
      </c>
      <c r="BS896" s="493" t="n">
        <v>1887418.44</v>
      </c>
      <c r="BT896" s="493" t="n">
        <v>1734131.42</v>
      </c>
      <c r="BU896" s="493" t="n">
        <v>1906980.61</v>
      </c>
      <c r="BV896" s="493" t="n">
        <v>2124157.33</v>
      </c>
      <c r="BW896" s="493" t="n">
        <v>1814389.65</v>
      </c>
    </row>
    <row r="897">
      <c r="A897" t="inlineStr">
        <is>
          <t>[C9C] ANGIOTENSIN-II 길항제 (단일)</t>
        </is>
      </c>
      <c r="B897" t="inlineStr">
        <is>
          <t>보령</t>
        </is>
      </c>
      <c r="C897" t="inlineStr">
        <is>
          <t>카나브</t>
        </is>
      </c>
      <c r="D897" t="inlineStr">
        <is>
          <t>보령</t>
        </is>
      </c>
      <c r="E897" t="inlineStr">
        <is>
          <t>fimasartan potassium trihydrate ( as fimasartan potassium)</t>
        </is>
      </c>
      <c r="F897" t="inlineStr">
        <is>
          <t>종합병원</t>
        </is>
      </c>
      <c r="G897" t="inlineStr">
        <is>
          <t>Original</t>
        </is>
      </c>
      <c r="H897" s="493" t="n">
        <v>1598423.51</v>
      </c>
      <c r="I897" s="493" t="n">
        <v>1517552.61</v>
      </c>
      <c r="J897" s="493" t="n">
        <v>1698810.67</v>
      </c>
      <c r="K897" s="493" t="n">
        <v>1701222.67</v>
      </c>
      <c r="L897" s="493" t="n">
        <v>1678089.56</v>
      </c>
      <c r="M897" s="493" t="n">
        <v>1828190.82</v>
      </c>
      <c r="N897" s="493" t="n">
        <v>1731567.21</v>
      </c>
      <c r="O897" s="493" t="n">
        <v>1714148.67</v>
      </c>
      <c r="P897" s="493" t="n">
        <v>1693490.89</v>
      </c>
      <c r="Q897" s="493" t="n">
        <v>1766645.49</v>
      </c>
      <c r="R897" s="493" t="n">
        <v>1834162.58</v>
      </c>
      <c r="S897" s="493" t="n">
        <v>1874873.82</v>
      </c>
      <c r="T897" s="493" t="n">
        <v>1792238.3</v>
      </c>
      <c r="U897" s="493" t="n">
        <v>1683885.78</v>
      </c>
      <c r="V897" s="493" t="n">
        <v>1904523.51</v>
      </c>
      <c r="W897" s="493" t="n">
        <v>1855005.58</v>
      </c>
      <c r="X897" s="493" t="n">
        <v>1914085.21</v>
      </c>
      <c r="Y897" s="493" t="n">
        <v>1899502.44</v>
      </c>
      <c r="Z897" s="493" t="n">
        <v>1928444.71</v>
      </c>
      <c r="AA897" s="493" t="n">
        <v>2046803.03</v>
      </c>
      <c r="AB897" s="493" t="n">
        <v>1945735.24</v>
      </c>
      <c r="AC897" s="493" t="n">
        <v>1918620.62</v>
      </c>
      <c r="AD897" s="493" t="n">
        <v>2169731.16</v>
      </c>
      <c r="AE897" s="493" t="n">
        <v>2135981.42</v>
      </c>
      <c r="AF897" s="493" t="n">
        <v>2062686.79</v>
      </c>
      <c r="AG897" s="493" t="n">
        <v>2048727.95</v>
      </c>
      <c r="AH897" s="493" t="n">
        <v>2318855.66</v>
      </c>
      <c r="AI897" s="493" t="n">
        <v>2119744.76</v>
      </c>
      <c r="AJ897" s="493" t="n">
        <v>2268901.04</v>
      </c>
      <c r="AK897" s="493" t="n">
        <v>2323450.66</v>
      </c>
      <c r="AL897" s="493" t="n">
        <v>2227457.97</v>
      </c>
      <c r="AM897" s="493" t="n">
        <v>2294177.82</v>
      </c>
      <c r="AN897" s="493" t="n">
        <v>2150289.37</v>
      </c>
      <c r="AO897" s="493" t="n">
        <v>2327968.94</v>
      </c>
      <c r="AP897" s="493" t="n">
        <v>2363555.83</v>
      </c>
      <c r="AQ897" s="493" t="n">
        <v>2308788.84</v>
      </c>
      <c r="AR897" s="493" t="n">
        <v>2324283.86</v>
      </c>
      <c r="AS897" s="493" t="n">
        <v>2230822.24</v>
      </c>
      <c r="AT897" s="493" t="n">
        <v>2332556.5</v>
      </c>
      <c r="AU897" s="493" t="n">
        <v>2481964.44</v>
      </c>
      <c r="AV897" s="493" t="n">
        <v>2382351.86</v>
      </c>
      <c r="AW897" s="493" t="n">
        <v>2350219.83</v>
      </c>
      <c r="AX897" s="493" t="n">
        <v>2588051.07</v>
      </c>
      <c r="AY897" s="493" t="n">
        <v>2486305.44</v>
      </c>
      <c r="AZ897" s="493" t="n">
        <v>2435726.48</v>
      </c>
      <c r="BA897" s="493" t="n">
        <v>2756080.54</v>
      </c>
      <c r="BB897" s="493" t="n">
        <v>2588881.14</v>
      </c>
      <c r="BC897" s="493" t="n">
        <v>2788017.61</v>
      </c>
      <c r="BD897" s="493" t="n">
        <v>2587531.82</v>
      </c>
      <c r="BE897" s="493" t="n">
        <v>2710704.4</v>
      </c>
      <c r="BF897" s="493" t="n">
        <v>2703942.72</v>
      </c>
      <c r="BG897" s="493" t="n">
        <v>2774907.88</v>
      </c>
      <c r="BH897" s="493" t="n">
        <v>2639306.25</v>
      </c>
      <c r="BI897" s="493" t="n">
        <v>2766025.79</v>
      </c>
      <c r="BJ897" s="493" t="n">
        <v>2943418.71</v>
      </c>
      <c r="BK897" s="493" t="n">
        <v>2751549.72</v>
      </c>
      <c r="BL897" s="493" t="n">
        <v>3107917.77</v>
      </c>
      <c r="BM897" s="493" t="n">
        <v>2689286.82</v>
      </c>
      <c r="BN897" s="493" t="n">
        <v>2751519.68</v>
      </c>
      <c r="BO897" s="493" t="n">
        <v>3272202.91</v>
      </c>
      <c r="BP897" s="493" t="n">
        <v>3053370.83</v>
      </c>
      <c r="BQ897" s="493" t="n">
        <v>2716496.86</v>
      </c>
      <c r="BR897" s="493" t="n">
        <v>3151382.87</v>
      </c>
      <c r="BS897" s="493" t="n">
        <v>3069381.06</v>
      </c>
      <c r="BT897" s="493" t="n">
        <v>2776064.47</v>
      </c>
      <c r="BU897" s="493" t="n">
        <v>3040373.82</v>
      </c>
      <c r="BV897" s="493" t="n">
        <v>3098913.97</v>
      </c>
      <c r="BW897" s="493" t="n">
        <v>2876237.39</v>
      </c>
    </row>
    <row r="898">
      <c r="A898" t="inlineStr">
        <is>
          <t>[C9C] ANGIOTENSIN-II 길항제 (단일)</t>
        </is>
      </c>
      <c r="B898" t="inlineStr">
        <is>
          <t>보령</t>
        </is>
      </c>
      <c r="C898" t="inlineStr">
        <is>
          <t>카나브</t>
        </is>
      </c>
      <c r="D898" t="inlineStr">
        <is>
          <t>보령</t>
        </is>
      </c>
      <c r="E898" t="inlineStr">
        <is>
          <t>fimasartan potassium trihydrate ( as fimasartan potassium)</t>
        </is>
      </c>
      <c r="F898" t="inlineStr">
        <is>
          <t>병원</t>
        </is>
      </c>
      <c r="G898" t="inlineStr">
        <is>
          <t>Original</t>
        </is>
      </c>
      <c r="H898" s="493" t="n">
        <v>304493.75</v>
      </c>
      <c r="I898" s="493" t="n">
        <v>323807.94</v>
      </c>
      <c r="J898" s="493" t="n">
        <v>367129.84</v>
      </c>
      <c r="K898" s="493" t="n">
        <v>317510.5</v>
      </c>
      <c r="L898" s="493" t="n">
        <v>314661.83</v>
      </c>
      <c r="M898" s="493" t="n">
        <v>348802.17</v>
      </c>
      <c r="N898" s="493" t="n">
        <v>337004.22</v>
      </c>
      <c r="O898" s="493" t="n">
        <v>349914</v>
      </c>
      <c r="P898" s="493" t="n">
        <v>370844.63</v>
      </c>
      <c r="Q898" s="493" t="n">
        <v>381803.71</v>
      </c>
      <c r="R898" s="493" t="n">
        <v>385101.29</v>
      </c>
      <c r="S898" s="493" t="n">
        <v>420219.32</v>
      </c>
      <c r="T898" s="493" t="n">
        <v>378775.55</v>
      </c>
      <c r="U898" s="493" t="n">
        <v>363345.54</v>
      </c>
      <c r="V898" s="493" t="n">
        <v>372825.19</v>
      </c>
      <c r="W898" s="493" t="n">
        <v>368063.89</v>
      </c>
      <c r="X898" s="493" t="n">
        <v>396613.86</v>
      </c>
      <c r="Y898" s="493" t="n">
        <v>356530.68</v>
      </c>
      <c r="Z898" s="493" t="n">
        <v>369856.99</v>
      </c>
      <c r="AA898" s="493" t="n">
        <v>385234.53</v>
      </c>
      <c r="AB898" s="493" t="n">
        <v>389308.52</v>
      </c>
      <c r="AC898" s="493" t="n">
        <v>399929.58</v>
      </c>
      <c r="AD898" s="493" t="n">
        <v>415715.77</v>
      </c>
      <c r="AE898" s="493" t="n">
        <v>450522.97</v>
      </c>
      <c r="AF898" s="493" t="n">
        <v>435454.33</v>
      </c>
      <c r="AG898" s="493" t="n">
        <v>409054.76</v>
      </c>
      <c r="AH898" s="493" t="n">
        <v>429739.18</v>
      </c>
      <c r="AI898" s="493" t="n">
        <v>429934</v>
      </c>
      <c r="AJ898" s="493" t="n">
        <v>428243.27</v>
      </c>
      <c r="AK898" s="493" t="n">
        <v>465016.69</v>
      </c>
      <c r="AL898" s="493" t="n">
        <v>459728.53</v>
      </c>
      <c r="AM898" s="493" t="n">
        <v>469476.06</v>
      </c>
      <c r="AN898" s="493" t="n">
        <v>435603.33</v>
      </c>
      <c r="AO898" s="493" t="n">
        <v>461856.91</v>
      </c>
      <c r="AP898" s="493" t="n">
        <v>484657.96</v>
      </c>
      <c r="AQ898" s="493" t="n">
        <v>463887.61</v>
      </c>
      <c r="AR898" s="493" t="n">
        <v>502331.94</v>
      </c>
      <c r="AS898" s="493" t="n">
        <v>461446.33</v>
      </c>
      <c r="AT898" s="493" t="n">
        <v>483799.28</v>
      </c>
      <c r="AU898" s="493" t="n">
        <v>481378.18</v>
      </c>
      <c r="AV898" s="493" t="n">
        <v>518869.41</v>
      </c>
      <c r="AW898" s="493" t="n">
        <v>453896.91</v>
      </c>
      <c r="AX898" s="493" t="n">
        <v>539040.3100000001</v>
      </c>
      <c r="AY898" s="493" t="n">
        <v>547531.99</v>
      </c>
      <c r="AZ898" s="493" t="n">
        <v>537594.33</v>
      </c>
      <c r="BA898" s="493" t="n">
        <v>584352.3100000001</v>
      </c>
      <c r="BB898" s="493" t="n">
        <v>535952</v>
      </c>
      <c r="BC898" s="493" t="n">
        <v>558137.3199999999</v>
      </c>
      <c r="BD898" s="493" t="n">
        <v>526974.63</v>
      </c>
      <c r="BE898" s="493" t="n">
        <v>531203.55</v>
      </c>
      <c r="BF898" s="493" t="n">
        <v>562243.37</v>
      </c>
      <c r="BG898" s="493" t="n">
        <v>539364.27</v>
      </c>
      <c r="BH898" s="493" t="n">
        <v>540723.17</v>
      </c>
      <c r="BI898" s="493" t="n">
        <v>535871.75</v>
      </c>
      <c r="BJ898" s="493" t="n">
        <v>592844.21</v>
      </c>
      <c r="BK898" s="493" t="n">
        <v>536119.99</v>
      </c>
      <c r="BL898" s="493" t="n">
        <v>594333.51</v>
      </c>
      <c r="BM898" s="493" t="n">
        <v>535413.6800000001</v>
      </c>
      <c r="BN898" s="493" t="n">
        <v>583766.28</v>
      </c>
      <c r="BO898" s="493" t="n">
        <v>606862.5</v>
      </c>
      <c r="BP898" s="493" t="n">
        <v>560726.3199999999</v>
      </c>
      <c r="BQ898" s="493" t="n">
        <v>519573.7</v>
      </c>
      <c r="BR898" s="493" t="n">
        <v>592478.62</v>
      </c>
      <c r="BS898" s="493" t="n">
        <v>520473.65</v>
      </c>
      <c r="BT898" s="493" t="n">
        <v>585516.76</v>
      </c>
      <c r="BU898" s="493" t="n">
        <v>565118.22</v>
      </c>
      <c r="BV898" s="493" t="n">
        <v>587114.16</v>
      </c>
      <c r="BW898" s="493" t="n">
        <v>571504.98</v>
      </c>
    </row>
    <row r="899">
      <c r="A899" t="inlineStr">
        <is>
          <t>[C9C] ANGIOTENSIN-II 길항제 (단일)</t>
        </is>
      </c>
      <c r="B899" t="inlineStr">
        <is>
          <t>보령</t>
        </is>
      </c>
      <c r="C899" t="inlineStr">
        <is>
          <t>카나브</t>
        </is>
      </c>
      <c r="D899" t="inlineStr">
        <is>
          <t>보령</t>
        </is>
      </c>
      <c r="E899" t="inlineStr">
        <is>
          <t>fimasartan potassium trihydrate ( as fimasartan potassium)</t>
        </is>
      </c>
      <c r="F899" t="inlineStr">
        <is>
          <t>의원</t>
        </is>
      </c>
      <c r="G899" t="inlineStr">
        <is>
          <t>Original</t>
        </is>
      </c>
      <c r="H899" s="493" t="n">
        <v>4082072.48</v>
      </c>
      <c r="I899" s="493" t="n">
        <v>3884110.48</v>
      </c>
      <c r="J899" s="493" t="n">
        <v>4433792.38</v>
      </c>
      <c r="K899" s="493" t="n">
        <v>4234433.09</v>
      </c>
      <c r="L899" s="493" t="n">
        <v>4321995.85</v>
      </c>
      <c r="M899" s="493" t="n">
        <v>4277320.35</v>
      </c>
      <c r="N899" s="493" t="n">
        <v>4536115.19</v>
      </c>
      <c r="O899" s="493" t="n">
        <v>4469238.6</v>
      </c>
      <c r="P899" s="493" t="n">
        <v>4328914.35</v>
      </c>
      <c r="Q899" s="493" t="n">
        <v>4505547.82</v>
      </c>
      <c r="R899" s="493" t="n">
        <v>4644077.43</v>
      </c>
      <c r="S899" s="493" t="n">
        <v>5137648</v>
      </c>
      <c r="T899" s="493" t="n">
        <v>4749746.93</v>
      </c>
      <c r="U899" s="493" t="n">
        <v>4425549.38</v>
      </c>
      <c r="V899" s="493" t="n">
        <v>4822946.85</v>
      </c>
      <c r="W899" s="493" t="n">
        <v>4716219.74</v>
      </c>
      <c r="X899" s="493" t="n">
        <v>4885735.98</v>
      </c>
      <c r="Y899" s="493" t="n">
        <v>4833449.96</v>
      </c>
      <c r="Z899" s="493" t="n">
        <v>4880954.94</v>
      </c>
      <c r="AA899" s="493" t="n">
        <v>5005141.24</v>
      </c>
      <c r="AB899" s="493" t="n">
        <v>4869334.9</v>
      </c>
      <c r="AC899" s="493" t="n">
        <v>5116911.93</v>
      </c>
      <c r="AD899" s="493" t="n">
        <v>5003584.77</v>
      </c>
      <c r="AE899" s="493" t="n">
        <v>5356578.21</v>
      </c>
      <c r="AF899" s="493" t="n">
        <v>5025100.12</v>
      </c>
      <c r="AG899" s="493" t="n">
        <v>4785234.99</v>
      </c>
      <c r="AH899" s="493" t="n">
        <v>5244472.25</v>
      </c>
      <c r="AI899" s="493" t="n">
        <v>4864072.16</v>
      </c>
      <c r="AJ899" s="493" t="n">
        <v>5330958.98</v>
      </c>
      <c r="AK899" s="493" t="n">
        <v>5211147.04</v>
      </c>
      <c r="AL899" s="493" t="n">
        <v>5173892.48</v>
      </c>
      <c r="AM899" s="493" t="n">
        <v>5219575.37</v>
      </c>
      <c r="AN899" s="493" t="n">
        <v>5137518.19</v>
      </c>
      <c r="AO899" s="493" t="n">
        <v>5325461.95</v>
      </c>
      <c r="AP899" s="493" t="n">
        <v>5298636.94</v>
      </c>
      <c r="AQ899" s="493" t="n">
        <v>5383167.76</v>
      </c>
      <c r="AR899" s="493" t="n">
        <v>5509448.52</v>
      </c>
      <c r="AS899" s="493" t="n">
        <v>5137911.06</v>
      </c>
      <c r="AT899" s="493" t="n">
        <v>5223641.52</v>
      </c>
      <c r="AU899" s="493" t="n">
        <v>5358962.01</v>
      </c>
      <c r="AV899" s="493" t="n">
        <v>5502063.01</v>
      </c>
      <c r="AW899" s="493" t="n">
        <v>5125284.36</v>
      </c>
      <c r="AX899" s="493" t="n">
        <v>5483636.24</v>
      </c>
      <c r="AY899" s="493" t="n">
        <v>5647644.73</v>
      </c>
      <c r="AZ899" s="493" t="n">
        <v>5391623.09</v>
      </c>
      <c r="BA899" s="493" t="n">
        <v>5783167.11</v>
      </c>
      <c r="BB899" s="493" t="n">
        <v>5462022.55</v>
      </c>
      <c r="BC899" s="493" t="n">
        <v>5892136.07</v>
      </c>
      <c r="BD899" s="493" t="n">
        <v>5530902.43</v>
      </c>
      <c r="BE899" s="493" t="n">
        <v>5263456.52</v>
      </c>
      <c r="BF899" s="493" t="n">
        <v>5515816.53</v>
      </c>
      <c r="BG899" s="493" t="n">
        <v>5595977.5</v>
      </c>
      <c r="BH899" s="493" t="n">
        <v>5692422.09</v>
      </c>
      <c r="BI899" s="493" t="n">
        <v>5443931.61</v>
      </c>
      <c r="BJ899" s="493" t="n">
        <v>5824596.4</v>
      </c>
      <c r="BK899" s="493" t="n">
        <v>5557449.86</v>
      </c>
      <c r="BL899" s="493" t="n">
        <v>6231158.34</v>
      </c>
      <c r="BM899" s="493" t="n">
        <v>5507397.68</v>
      </c>
      <c r="BN899" s="493" t="n">
        <v>5603985.87</v>
      </c>
      <c r="BO899" s="493" t="n">
        <v>6273732.25</v>
      </c>
      <c r="BP899" s="493" t="n">
        <v>5985995.39</v>
      </c>
      <c r="BQ899" s="493" t="n">
        <v>5489067.09</v>
      </c>
      <c r="BR899" s="493" t="n">
        <v>6007967.58</v>
      </c>
      <c r="BS899" s="493" t="n">
        <v>6069337.64</v>
      </c>
      <c r="BT899" s="493" t="n">
        <v>5823404.24</v>
      </c>
      <c r="BU899" s="493" t="n">
        <v>5964718.46</v>
      </c>
      <c r="BV899" s="493" t="n">
        <v>6255764.65</v>
      </c>
      <c r="BW899" s="493" t="n">
        <v>5967448.7</v>
      </c>
    </row>
    <row r="900">
      <c r="A900" t="inlineStr">
        <is>
          <t>[C9C] ANGIOTENSIN-II 길항제 (단일)</t>
        </is>
      </c>
      <c r="B900" t="inlineStr">
        <is>
          <t>보령</t>
        </is>
      </c>
      <c r="C900" t="inlineStr">
        <is>
          <t>카나브</t>
        </is>
      </c>
      <c r="D900" t="inlineStr">
        <is>
          <t>보령</t>
        </is>
      </c>
      <c r="E900" t="inlineStr">
        <is>
          <t>fimasartan potassium trihydrate ( as fimasartan potassium)</t>
        </is>
      </c>
      <c r="F900" t="inlineStr">
        <is>
          <t>보건소</t>
        </is>
      </c>
      <c r="G900" t="inlineStr">
        <is>
          <t>Original</t>
        </is>
      </c>
      <c r="H900" s="493" t="n">
        <v>33156.38</v>
      </c>
      <c r="I900" s="493" t="n">
        <v>30981.7</v>
      </c>
      <c r="J900" s="493" t="n">
        <v>31563.04</v>
      </c>
      <c r="K900" s="493" t="n">
        <v>25280.87</v>
      </c>
      <c r="L900" s="493" t="n">
        <v>47266.39</v>
      </c>
      <c r="M900" s="493" t="n">
        <v>27676.12</v>
      </c>
      <c r="N900" s="493" t="n">
        <v>17800.89</v>
      </c>
      <c r="O900" s="493" t="n">
        <v>26421.6</v>
      </c>
      <c r="P900" s="493" t="n">
        <v>20194.8</v>
      </c>
      <c r="Q900" s="493" t="n">
        <v>20360.55</v>
      </c>
      <c r="R900" s="493" t="n">
        <v>34212.24</v>
      </c>
      <c r="S900" s="493" t="n">
        <v>32136.31</v>
      </c>
      <c r="T900" s="493" t="n">
        <v>29985.91</v>
      </c>
      <c r="U900" s="493" t="n">
        <v>32812.5</v>
      </c>
      <c r="V900" s="493" t="n">
        <v>32621.69</v>
      </c>
      <c r="W900" s="493" t="n">
        <v>22872.06</v>
      </c>
      <c r="X900" s="493" t="n">
        <v>33163.54</v>
      </c>
      <c r="Y900" s="493" t="n">
        <v>38214.25</v>
      </c>
      <c r="Z900" s="493" t="n">
        <v>39388.44</v>
      </c>
      <c r="AA900" s="493" t="n">
        <v>38725.98</v>
      </c>
      <c r="AB900" s="493" t="n">
        <v>46028.61</v>
      </c>
      <c r="AC900" s="493" t="n">
        <v>52999.94</v>
      </c>
      <c r="AD900" s="493" t="n">
        <v>52282.37</v>
      </c>
      <c r="AE900" s="493" t="n">
        <v>45987.3</v>
      </c>
      <c r="AF900" s="493" t="n">
        <v>37931.87</v>
      </c>
      <c r="AG900" s="493" t="n">
        <v>39397.54</v>
      </c>
      <c r="AH900" s="493" t="n">
        <v>31860.93</v>
      </c>
      <c r="AI900" s="493" t="n">
        <v>54481.3</v>
      </c>
      <c r="AJ900" s="493" t="n">
        <v>46962.25</v>
      </c>
      <c r="AK900" s="493" t="n">
        <v>60487.07</v>
      </c>
      <c r="AL900" s="493" t="n">
        <v>46802.9</v>
      </c>
      <c r="AM900" s="493" t="n">
        <v>49901.58</v>
      </c>
      <c r="AN900" s="493" t="n">
        <v>58903.44</v>
      </c>
      <c r="AO900" s="493" t="n">
        <v>65997.45</v>
      </c>
      <c r="AP900" s="493" t="n">
        <v>56554.45</v>
      </c>
      <c r="AQ900" s="493" t="n">
        <v>54587.8</v>
      </c>
      <c r="AR900" s="493" t="n">
        <v>48843.01</v>
      </c>
      <c r="AS900" s="493" t="n">
        <v>38883.08</v>
      </c>
      <c r="AT900" s="493" t="n">
        <v>54624.73</v>
      </c>
      <c r="AU900" s="493" t="n">
        <v>47300.69</v>
      </c>
      <c r="AV900" s="493" t="n">
        <v>42970.26</v>
      </c>
      <c r="AW900" s="493" t="n">
        <v>39536.55</v>
      </c>
      <c r="AX900" s="493" t="n">
        <v>55371.04</v>
      </c>
      <c r="AY900" s="493" t="n">
        <v>43236.95</v>
      </c>
      <c r="AZ900" s="493" t="n">
        <v>80292.67</v>
      </c>
      <c r="BA900" s="493" t="n">
        <v>64323.74</v>
      </c>
      <c r="BB900" s="493" t="n">
        <v>72465.00999999999</v>
      </c>
      <c r="BC900" s="493" t="n">
        <v>56056.75</v>
      </c>
      <c r="BD900" s="493" t="n">
        <v>96637.74000000001</v>
      </c>
      <c r="BE900" s="493" t="n">
        <v>83579.23</v>
      </c>
      <c r="BF900" s="493" t="n">
        <v>64481.24</v>
      </c>
      <c r="BG900" s="493" t="n">
        <v>72397.12</v>
      </c>
      <c r="BH900" s="493" t="n">
        <v>93801.71000000001</v>
      </c>
      <c r="BI900" s="493" t="n">
        <v>67857.56</v>
      </c>
      <c r="BJ900" s="493" t="n">
        <v>91020.25</v>
      </c>
      <c r="BK900" s="493" t="n">
        <v>87093.44</v>
      </c>
      <c r="BL900" s="493" t="n">
        <v>65175.88</v>
      </c>
      <c r="BM900" s="493" t="n">
        <v>59542.44</v>
      </c>
      <c r="BN900" s="493" t="n">
        <v>102411.5</v>
      </c>
      <c r="BO900" s="493" t="n">
        <v>65677.14999999999</v>
      </c>
      <c r="BP900" s="493" t="n">
        <v>67682.12</v>
      </c>
      <c r="BQ900" s="493" t="n">
        <v>69701.14</v>
      </c>
      <c r="BR900" s="493" t="n">
        <v>72054.7</v>
      </c>
      <c r="BS900" s="493" t="n">
        <v>57387.1</v>
      </c>
      <c r="BT900" s="493" t="n">
        <v>102648.05</v>
      </c>
      <c r="BU900" s="493" t="n">
        <v>71890.99000000001</v>
      </c>
      <c r="BV900" s="493" t="n">
        <v>68548.24000000001</v>
      </c>
      <c r="BW900" s="493" t="n">
        <v>93430</v>
      </c>
    </row>
    <row r="901">
      <c r="A901" t="inlineStr">
        <is>
          <t>[C9C] ANGIOTENSIN-II 길항제 (단일)</t>
        </is>
      </c>
      <c r="B901" t="inlineStr">
        <is>
          <t>보령</t>
        </is>
      </c>
      <c r="C901" t="inlineStr">
        <is>
          <t>카나브</t>
        </is>
      </c>
      <c r="D901" t="inlineStr">
        <is>
          <t>보령</t>
        </is>
      </c>
      <c r="E901" t="inlineStr">
        <is>
          <t>fimasartan potassium trihydrate ( as fimasartan potassium)</t>
        </is>
      </c>
      <c r="F901" t="inlineStr">
        <is>
          <t>기타(치과의원, 치과병원 등)</t>
        </is>
      </c>
      <c r="G901" t="inlineStr">
        <is>
          <t>Original</t>
        </is>
      </c>
      <c r="H901" s="493" t="n">
        <v>907.04</v>
      </c>
      <c r="I901" s="493" t="n">
        <v>919.34</v>
      </c>
      <c r="J901" s="493" t="n">
        <v>1619.28</v>
      </c>
      <c r="K901" s="493" t="n">
        <v>1383.42</v>
      </c>
      <c r="L901" s="493" t="n">
        <v>789.16</v>
      </c>
      <c r="M901" s="493" t="n">
        <v>1776.12</v>
      </c>
      <c r="N901" s="493" t="n">
        <v>1012.88</v>
      </c>
      <c r="O901" s="493" t="n">
        <v>1073.56</v>
      </c>
      <c r="P901" s="493" t="n">
        <v>936.0599999999999</v>
      </c>
      <c r="Q901" s="493" t="n">
        <v>975.16</v>
      </c>
      <c r="R901" s="493" t="n">
        <v>1685.31</v>
      </c>
      <c r="S901" s="493" t="n">
        <v>1980.28</v>
      </c>
      <c r="T901" s="493" t="n">
        <v>1471.17</v>
      </c>
      <c r="U901" s="493" t="n">
        <v>1850.12</v>
      </c>
      <c r="V901" s="493" t="n">
        <v>1563</v>
      </c>
      <c r="W901" s="493" t="n">
        <v>1590.5</v>
      </c>
      <c r="X901" s="493" t="n">
        <v>1033.8</v>
      </c>
      <c r="Y901" s="493" t="n">
        <v>2265.6</v>
      </c>
      <c r="Z901" s="493" t="n">
        <v>2732.1</v>
      </c>
      <c r="AA901" s="493" t="n">
        <v>4397.46</v>
      </c>
      <c r="AB901" s="493" t="n">
        <v>2041.22</v>
      </c>
      <c r="AC901" s="493" t="n">
        <v>3088.46</v>
      </c>
      <c r="AD901" s="493" t="n">
        <v>4123.62</v>
      </c>
      <c r="AE901" s="493" t="n">
        <v>4327.66</v>
      </c>
      <c r="AF901" s="493" t="n">
        <v>2779.02</v>
      </c>
      <c r="AG901" s="493" t="n">
        <v>3865.4</v>
      </c>
      <c r="AH901" s="493" t="n">
        <v>2551.6</v>
      </c>
      <c r="AI901" s="493" t="n">
        <v>2247.51</v>
      </c>
      <c r="AJ901" s="493" t="n">
        <v>3514.2</v>
      </c>
      <c r="AK901" s="493" t="n">
        <v>1984.95</v>
      </c>
      <c r="AL901" s="493" t="n">
        <v>3075.15</v>
      </c>
      <c r="AM901" s="493" t="n">
        <v>1461.71</v>
      </c>
      <c r="AN901" s="493" t="n">
        <v>2556.18</v>
      </c>
      <c r="AO901" s="493" t="n">
        <v>3771.72</v>
      </c>
      <c r="AP901" s="493" t="n">
        <v>2864.88</v>
      </c>
      <c r="AQ901" s="493" t="n">
        <v>2695.71</v>
      </c>
      <c r="AR901" s="493" t="n">
        <v>4129.15</v>
      </c>
      <c r="AS901" s="493" t="n">
        <v>2092.8</v>
      </c>
      <c r="AT901" s="493" t="n">
        <v>4432.54</v>
      </c>
      <c r="AU901" s="493" t="n">
        <v>2181</v>
      </c>
      <c r="AV901" s="493" t="n">
        <v>3545</v>
      </c>
      <c r="AW901" s="493" t="n">
        <v>2728.71</v>
      </c>
      <c r="AX901" s="493" t="n">
        <v>3621.6</v>
      </c>
      <c r="AY901" s="493" t="n">
        <v>2186.7</v>
      </c>
      <c r="AZ901" s="493" t="n">
        <v>3896.4</v>
      </c>
      <c r="BA901" s="493" t="n">
        <v>2499.72</v>
      </c>
      <c r="BB901" s="493" t="n">
        <v>2028.78</v>
      </c>
      <c r="BC901" s="493" t="n">
        <v>2863.2</v>
      </c>
      <c r="BD901" s="493" t="n">
        <v>3170.8</v>
      </c>
      <c r="BE901" s="493" t="n">
        <v>1057.4</v>
      </c>
      <c r="BF901" s="493" t="n">
        <v>2172.54</v>
      </c>
      <c r="BG901" s="493" t="n">
        <v>2495.1</v>
      </c>
      <c r="BH901" s="493" t="n">
        <v>2885.1</v>
      </c>
      <c r="BI901" s="493" t="n">
        <v>1873.06</v>
      </c>
      <c r="BJ901" s="493" t="n">
        <v>1776.06</v>
      </c>
      <c r="BK901" s="493" t="n">
        <v>1710.64</v>
      </c>
      <c r="BL901" s="493" t="n">
        <v>1792.5</v>
      </c>
      <c r="BM901" s="493" t="n">
        <v>3337.7</v>
      </c>
      <c r="BN901" s="493" t="n">
        <v>1426.49</v>
      </c>
      <c r="BO901" s="493" t="n">
        <v>1975.9</v>
      </c>
      <c r="BP901" s="493" t="n">
        <v>2246.8</v>
      </c>
      <c r="BQ901" s="493" t="n">
        <v>2433.6</v>
      </c>
      <c r="BR901" s="493" t="n">
        <v>2525.4</v>
      </c>
      <c r="BS901" s="493" t="n">
        <v>1372.04</v>
      </c>
      <c r="BT901" s="493" t="n">
        <v>2271</v>
      </c>
      <c r="BU901" s="493" t="n">
        <v>1503.3</v>
      </c>
      <c r="BV901" s="493" t="n">
        <v>3093.6</v>
      </c>
      <c r="BW901" s="493" t="n">
        <v>3321</v>
      </c>
    </row>
    <row r="902">
      <c r="A902" t="inlineStr">
        <is>
          <t>[C9C] ANGIOTENSIN-II 길항제 (단일)</t>
        </is>
      </c>
      <c r="B902" t="inlineStr">
        <is>
          <t>보령바이오 파마</t>
        </is>
      </c>
      <c r="C902" t="inlineStr">
        <is>
          <t>디오잘탄</t>
        </is>
      </c>
      <c r="D902" t="inlineStr">
        <is>
          <t>보령바이오 파마</t>
        </is>
      </c>
      <c r="E902" t="inlineStr">
        <is>
          <t>valsartan</t>
        </is>
      </c>
      <c r="F902" t="inlineStr">
        <is>
          <t>상급종합병원</t>
        </is>
      </c>
      <c r="G902" t="inlineStr">
        <is>
          <t>Generic</t>
        </is>
      </c>
      <c r="H902" s="493" t="n">
        <v>0</v>
      </c>
      <c r="I902" s="493" t="n">
        <v>0</v>
      </c>
      <c r="J902" s="493" t="n">
        <v>0</v>
      </c>
      <c r="K902" s="493" t="n">
        <v>0</v>
      </c>
      <c r="L902" s="493" t="n">
        <v>0</v>
      </c>
      <c r="M902" s="493" t="n">
        <v>0</v>
      </c>
      <c r="N902" s="493" t="n">
        <v>0</v>
      </c>
      <c r="O902" s="493" t="n">
        <v>0</v>
      </c>
      <c r="P902" s="493" t="n">
        <v>0</v>
      </c>
      <c r="Q902" s="493" t="n">
        <v>0</v>
      </c>
      <c r="R902" s="493" t="n">
        <v>0</v>
      </c>
      <c r="S902" s="493" t="n">
        <v>0</v>
      </c>
      <c r="T902" s="493" t="n">
        <v>0</v>
      </c>
      <c r="U902" s="493" t="n">
        <v>0</v>
      </c>
      <c r="V902" s="493" t="n">
        <v>0</v>
      </c>
      <c r="W902" s="493" t="n">
        <v>0</v>
      </c>
      <c r="X902" s="493" t="n">
        <v>0</v>
      </c>
      <c r="Y902" s="493" t="n">
        <v>0</v>
      </c>
      <c r="Z902" s="493" t="n">
        <v>0</v>
      </c>
      <c r="AA902" s="493" t="n">
        <v>0</v>
      </c>
      <c r="AB902" s="493" t="n">
        <v>0</v>
      </c>
      <c r="AC902" s="493" t="n">
        <v>0</v>
      </c>
      <c r="AD902" s="493" t="n">
        <v>0</v>
      </c>
      <c r="AE902" s="493" t="n">
        <v>0</v>
      </c>
      <c r="AF902" s="493" t="n">
        <v>0</v>
      </c>
      <c r="AG902" s="493" t="n">
        <v>0</v>
      </c>
      <c r="AH902" s="493" t="n">
        <v>0</v>
      </c>
      <c r="AI902" s="493" t="n">
        <v>0</v>
      </c>
      <c r="AJ902" s="493" t="n">
        <v>0</v>
      </c>
      <c r="AK902" s="493" t="n">
        <v>0</v>
      </c>
      <c r="AL902" s="493" t="n">
        <v>0</v>
      </c>
      <c r="AM902" s="493" t="n">
        <v>0</v>
      </c>
      <c r="AN902" s="493" t="n">
        <v>0</v>
      </c>
      <c r="AO902" s="493" t="n">
        <v>0</v>
      </c>
      <c r="AP902" s="493" t="n">
        <v>0</v>
      </c>
      <c r="AQ902" s="493" t="n">
        <v>992.4</v>
      </c>
      <c r="AR902" s="493" t="n">
        <v>0</v>
      </c>
      <c r="AS902" s="493" t="n">
        <v>377.1</v>
      </c>
      <c r="AT902" s="493" t="n">
        <v>743.4</v>
      </c>
      <c r="AU902" s="493" t="n">
        <v>0</v>
      </c>
      <c r="AV902" s="493" t="n">
        <v>1500.3</v>
      </c>
      <c r="AW902" s="493" t="n">
        <v>0</v>
      </c>
      <c r="AX902" s="493" t="n">
        <v>0</v>
      </c>
      <c r="AY902" s="493" t="n">
        <v>1184.4</v>
      </c>
      <c r="AZ902" s="493" t="n">
        <v>0</v>
      </c>
      <c r="BA902" s="493" t="n">
        <v>0</v>
      </c>
      <c r="BB902" s="493" t="n">
        <v>0</v>
      </c>
      <c r="BC902" s="493" t="n">
        <v>0</v>
      </c>
      <c r="BD902" s="493" t="n">
        <v>0</v>
      </c>
      <c r="BE902" s="493" t="n">
        <v>0</v>
      </c>
      <c r="BF902" s="493" t="n">
        <v>0</v>
      </c>
      <c r="BG902" s="493" t="n">
        <v>0</v>
      </c>
      <c r="BH902" s="493" t="n">
        <v>0</v>
      </c>
      <c r="BI902" s="493" t="n">
        <v>0</v>
      </c>
      <c r="BJ902" s="493" t="n">
        <v>0</v>
      </c>
      <c r="BK902" s="493" t="n">
        <v>0</v>
      </c>
      <c r="BL902" s="493" t="n">
        <v>0</v>
      </c>
      <c r="BM902" s="493" t="n">
        <v>0</v>
      </c>
      <c r="BN902" s="493" t="n">
        <v>0</v>
      </c>
      <c r="BO902" s="493" t="n">
        <v>0</v>
      </c>
      <c r="BP902" s="493" t="n">
        <v>0</v>
      </c>
      <c r="BQ902" s="493" t="n">
        <v>0</v>
      </c>
      <c r="BR902" s="493" t="n">
        <v>0</v>
      </c>
      <c r="BS902" s="493" t="n">
        <v>0</v>
      </c>
      <c r="BT902" s="493" t="n">
        <v>0</v>
      </c>
      <c r="BU902" s="493" t="n">
        <v>0</v>
      </c>
      <c r="BV902" s="493" t="n">
        <v>0</v>
      </c>
      <c r="BW902" s="493" t="n">
        <v>0</v>
      </c>
    </row>
    <row r="903">
      <c r="A903" t="inlineStr">
        <is>
          <t>[C9C] ANGIOTENSIN-II 길항제 (단일)</t>
        </is>
      </c>
      <c r="B903" t="inlineStr">
        <is>
          <t>보령바이오 파마</t>
        </is>
      </c>
      <c r="C903" t="inlineStr">
        <is>
          <t>디오잘탄</t>
        </is>
      </c>
      <c r="D903" t="inlineStr">
        <is>
          <t>보령바이오 파마</t>
        </is>
      </c>
      <c r="E903" t="inlineStr">
        <is>
          <t>valsartan</t>
        </is>
      </c>
      <c r="F903" t="inlineStr">
        <is>
          <t>종합병원</t>
        </is>
      </c>
      <c r="G903" t="inlineStr">
        <is>
          <t>Generic</t>
        </is>
      </c>
      <c r="H903" s="493" t="n">
        <v>0</v>
      </c>
      <c r="I903" s="493" t="n">
        <v>0</v>
      </c>
      <c r="J903" s="493" t="n">
        <v>416.7</v>
      </c>
      <c r="K903" s="493" t="n">
        <v>4037.7</v>
      </c>
      <c r="L903" s="493" t="n">
        <v>4679.1</v>
      </c>
      <c r="M903" s="493" t="n">
        <v>7889.93</v>
      </c>
      <c r="N903" s="493" t="n">
        <v>4412.51</v>
      </c>
      <c r="O903" s="493" t="n">
        <v>9092.870000000001</v>
      </c>
      <c r="P903" s="493" t="n">
        <v>4749.55</v>
      </c>
      <c r="Q903" s="493" t="n">
        <v>9560.299999999999</v>
      </c>
      <c r="R903" s="493" t="n">
        <v>5357.54</v>
      </c>
      <c r="S903" s="493" t="n">
        <v>3843.4</v>
      </c>
      <c r="T903" s="493" t="n">
        <v>6668.86</v>
      </c>
      <c r="U903" s="493" t="n">
        <v>5080</v>
      </c>
      <c r="V903" s="493" t="n">
        <v>64093.78</v>
      </c>
      <c r="W903" s="493" t="n">
        <v>53359.89</v>
      </c>
      <c r="X903" s="493" t="n">
        <v>41705.45</v>
      </c>
      <c r="Y903" s="493" t="n">
        <v>56356.16</v>
      </c>
      <c r="Z903" s="493" t="n">
        <v>54301.91</v>
      </c>
      <c r="AA903" s="493" t="n">
        <v>53086.01</v>
      </c>
      <c r="AB903" s="493" t="n">
        <v>52033.05</v>
      </c>
      <c r="AC903" s="493" t="n">
        <v>50220.12</v>
      </c>
      <c r="AD903" s="493" t="n">
        <v>53378.49</v>
      </c>
      <c r="AE903" s="493" t="n">
        <v>56143.89</v>
      </c>
      <c r="AF903" s="493" t="n">
        <v>54235.49</v>
      </c>
      <c r="AG903" s="493" t="n">
        <v>51594.94</v>
      </c>
      <c r="AH903" s="493" t="n">
        <v>62496.57</v>
      </c>
      <c r="AI903" s="493" t="n">
        <v>55529.44</v>
      </c>
      <c r="AJ903" s="493" t="n">
        <v>55441.46</v>
      </c>
      <c r="AK903" s="493" t="n">
        <v>44495.26</v>
      </c>
      <c r="AL903" s="493" t="n">
        <v>48784.25</v>
      </c>
      <c r="AM903" s="493" t="n">
        <v>52747.11</v>
      </c>
      <c r="AN903" s="493" t="n">
        <v>46972.56</v>
      </c>
      <c r="AO903" s="493" t="n">
        <v>53394.04</v>
      </c>
      <c r="AP903" s="493" t="n">
        <v>48708.69</v>
      </c>
      <c r="AQ903" s="493" t="n">
        <v>53167.15</v>
      </c>
      <c r="AR903" s="493" t="n">
        <v>53833.23</v>
      </c>
      <c r="AS903" s="493" t="n">
        <v>48194.99</v>
      </c>
      <c r="AT903" s="493" t="n">
        <v>55378.6</v>
      </c>
      <c r="AU903" s="493" t="n">
        <v>61977.64</v>
      </c>
      <c r="AV903" s="493" t="n">
        <v>48899.04</v>
      </c>
      <c r="AW903" s="493" t="n">
        <v>44584.93</v>
      </c>
      <c r="AX903" s="493" t="n">
        <v>68928.3</v>
      </c>
      <c r="AY903" s="493" t="n">
        <v>57697.06</v>
      </c>
      <c r="AZ903" s="493" t="n">
        <v>58441</v>
      </c>
      <c r="BA903" s="493" t="n">
        <v>64460.31</v>
      </c>
      <c r="BB903" s="493" t="n">
        <v>64186.36</v>
      </c>
      <c r="BC903" s="493" t="n">
        <v>63512.54</v>
      </c>
      <c r="BD903" s="493" t="n">
        <v>67324.10000000001</v>
      </c>
      <c r="BE903" s="493" t="n">
        <v>56912.97</v>
      </c>
      <c r="BF903" s="493" t="n">
        <v>61173.38</v>
      </c>
      <c r="BG903" s="493" t="n">
        <v>74453.42</v>
      </c>
      <c r="BH903" s="493" t="n">
        <v>62518.25</v>
      </c>
      <c r="BI903" s="493" t="n">
        <v>67985.12</v>
      </c>
      <c r="BJ903" s="493" t="n">
        <v>73360.24000000001</v>
      </c>
      <c r="BK903" s="493" t="n">
        <v>62023.46</v>
      </c>
      <c r="BL903" s="493" t="n">
        <v>67558.84</v>
      </c>
      <c r="BM903" s="493" t="n">
        <v>69174.09</v>
      </c>
      <c r="BN903" s="493" t="n">
        <v>59477.85</v>
      </c>
      <c r="BO903" s="493" t="n">
        <v>72333.19</v>
      </c>
      <c r="BP903" s="493" t="n">
        <v>67573.50999999999</v>
      </c>
      <c r="BQ903" s="493" t="n">
        <v>57505.4</v>
      </c>
      <c r="BR903" s="493" t="n">
        <v>70428.61</v>
      </c>
      <c r="BS903" s="493" t="n">
        <v>70034.23</v>
      </c>
      <c r="BT903" s="493" t="n">
        <v>67411.82000000001</v>
      </c>
      <c r="BU903" s="493" t="n">
        <v>61440.55</v>
      </c>
      <c r="BV903" s="493" t="n">
        <v>71057.97</v>
      </c>
      <c r="BW903" s="493" t="n">
        <v>77272.64999999999</v>
      </c>
    </row>
    <row r="904">
      <c r="A904" t="inlineStr">
        <is>
          <t>[C9C] ANGIOTENSIN-II 길항제 (단일)</t>
        </is>
      </c>
      <c r="B904" t="inlineStr">
        <is>
          <t>보령바이오 파마</t>
        </is>
      </c>
      <c r="C904" t="inlineStr">
        <is>
          <t>디오잘탄</t>
        </is>
      </c>
      <c r="D904" t="inlineStr">
        <is>
          <t>보령바이오 파마</t>
        </is>
      </c>
      <c r="E904" t="inlineStr">
        <is>
          <t>valsartan</t>
        </is>
      </c>
      <c r="F904" t="inlineStr">
        <is>
          <t>병원</t>
        </is>
      </c>
      <c r="G904" t="inlineStr">
        <is>
          <t>Generic</t>
        </is>
      </c>
      <c r="H904" s="493" t="n">
        <v>962.38</v>
      </c>
      <c r="I904" s="493" t="n">
        <v>588.63</v>
      </c>
      <c r="J904" s="493" t="n">
        <v>520</v>
      </c>
      <c r="K904" s="493" t="n">
        <v>511.15</v>
      </c>
      <c r="L904" s="493" t="n">
        <v>735.3200000000001</v>
      </c>
      <c r="M904" s="493" t="n">
        <v>999</v>
      </c>
      <c r="N904" s="493" t="n">
        <v>1528.4</v>
      </c>
      <c r="O904" s="493" t="n">
        <v>1233.6</v>
      </c>
      <c r="P904" s="493" t="n">
        <v>519.86</v>
      </c>
      <c r="Q904" s="493" t="n">
        <v>1167.4</v>
      </c>
      <c r="R904" s="493" t="n">
        <v>500.26</v>
      </c>
      <c r="S904" s="493" t="n">
        <v>575.4</v>
      </c>
      <c r="T904" s="493" t="n">
        <v>336</v>
      </c>
      <c r="U904" s="493" t="n">
        <v>400.96</v>
      </c>
      <c r="V904" s="493" t="n">
        <v>677.78</v>
      </c>
      <c r="W904" s="493" t="n">
        <v>779.6</v>
      </c>
      <c r="X904" s="493" t="n">
        <v>539.3200000000001</v>
      </c>
      <c r="Y904" s="493" t="n">
        <v>280</v>
      </c>
      <c r="Z904" s="493" t="n">
        <v>339.23</v>
      </c>
      <c r="AA904" s="493" t="n">
        <v>927.48</v>
      </c>
      <c r="AB904" s="493" t="n">
        <v>1667</v>
      </c>
      <c r="AC904" s="493" t="n">
        <v>1443.09</v>
      </c>
      <c r="AD904" s="493" t="n">
        <v>1312.52</v>
      </c>
      <c r="AE904" s="493" t="n">
        <v>1111.7</v>
      </c>
      <c r="AF904" s="493" t="n">
        <v>1513.28</v>
      </c>
      <c r="AG904" s="493" t="n">
        <v>2043.46</v>
      </c>
      <c r="AH904" s="493" t="n">
        <v>3757.38</v>
      </c>
      <c r="AI904" s="493" t="n">
        <v>2696.9</v>
      </c>
      <c r="AJ904" s="493" t="n">
        <v>3283.86</v>
      </c>
      <c r="AK904" s="493" t="n">
        <v>3590.05</v>
      </c>
      <c r="AL904" s="493" t="n">
        <v>3742.74</v>
      </c>
      <c r="AM904" s="493" t="n">
        <v>4106.05</v>
      </c>
      <c r="AN904" s="493" t="n">
        <v>3767.36</v>
      </c>
      <c r="AO904" s="493" t="n">
        <v>3510.57</v>
      </c>
      <c r="AP904" s="493" t="n">
        <v>4270.74</v>
      </c>
      <c r="AQ904" s="493" t="n">
        <v>3788.13</v>
      </c>
      <c r="AR904" s="493" t="n">
        <v>2305.2</v>
      </c>
      <c r="AS904" s="493" t="n">
        <v>3215.42</v>
      </c>
      <c r="AT904" s="493" t="n">
        <v>4681.08</v>
      </c>
      <c r="AU904" s="493" t="n">
        <v>2871.19</v>
      </c>
      <c r="AV904" s="493" t="n">
        <v>5733.94</v>
      </c>
      <c r="AW904" s="493" t="n">
        <v>5489.79</v>
      </c>
      <c r="AX904" s="493" t="n">
        <v>7693.07</v>
      </c>
      <c r="AY904" s="493" t="n">
        <v>6632.28</v>
      </c>
      <c r="AZ904" s="493" t="n">
        <v>7861.03</v>
      </c>
      <c r="BA904" s="493" t="n">
        <v>4127.34</v>
      </c>
      <c r="BB904" s="493" t="n">
        <v>10010.94</v>
      </c>
      <c r="BC904" s="493" t="n">
        <v>7438.08</v>
      </c>
      <c r="BD904" s="493" t="n">
        <v>7673.98</v>
      </c>
      <c r="BE904" s="493" t="n">
        <v>7255.45</v>
      </c>
      <c r="BF904" s="493" t="n">
        <v>7500.01</v>
      </c>
      <c r="BG904" s="493" t="n">
        <v>6509.35</v>
      </c>
      <c r="BH904" s="493" t="n">
        <v>6926.92</v>
      </c>
      <c r="BI904" s="493" t="n">
        <v>9516.65</v>
      </c>
      <c r="BJ904" s="493" t="n">
        <v>12374.26</v>
      </c>
      <c r="BK904" s="493" t="n">
        <v>14518.12</v>
      </c>
      <c r="BL904" s="493" t="n">
        <v>14508.51</v>
      </c>
      <c r="BM904" s="493" t="n">
        <v>15826.36</v>
      </c>
      <c r="BN904" s="493" t="n">
        <v>17737.9</v>
      </c>
      <c r="BO904" s="493" t="n">
        <v>17528.92</v>
      </c>
      <c r="BP904" s="493" t="n">
        <v>17421.83</v>
      </c>
      <c r="BQ904" s="493" t="n">
        <v>20557.32</v>
      </c>
      <c r="BR904" s="493" t="n">
        <v>24578.97</v>
      </c>
      <c r="BS904" s="493" t="n">
        <v>18231.82</v>
      </c>
      <c r="BT904" s="493" t="n">
        <v>20045.06</v>
      </c>
      <c r="BU904" s="493" t="n">
        <v>18073.73</v>
      </c>
      <c r="BV904" s="493" t="n">
        <v>20837.21</v>
      </c>
      <c r="BW904" s="493" t="n">
        <v>21663.91</v>
      </c>
    </row>
    <row r="905">
      <c r="A905" t="inlineStr">
        <is>
          <t>[C9C] ANGIOTENSIN-II 길항제 (단일)</t>
        </is>
      </c>
      <c r="B905" t="inlineStr">
        <is>
          <t>보령바이오 파마</t>
        </is>
      </c>
      <c r="C905" t="inlineStr">
        <is>
          <t>디오잘탄</t>
        </is>
      </c>
      <c r="D905" t="inlineStr">
        <is>
          <t>보령바이오 파마</t>
        </is>
      </c>
      <c r="E905" t="inlineStr">
        <is>
          <t>valsartan</t>
        </is>
      </c>
      <c r="F905" t="inlineStr">
        <is>
          <t>의원</t>
        </is>
      </c>
      <c r="G905" t="inlineStr">
        <is>
          <t>Generic</t>
        </is>
      </c>
      <c r="H905" s="493" t="n">
        <v>27507.44</v>
      </c>
      <c r="I905" s="493" t="n">
        <v>22260.98</v>
      </c>
      <c r="J905" s="493" t="n">
        <v>31233.73</v>
      </c>
      <c r="K905" s="493" t="n">
        <v>42558.67</v>
      </c>
      <c r="L905" s="493" t="n">
        <v>50990.24</v>
      </c>
      <c r="M905" s="493" t="n">
        <v>44623.31</v>
      </c>
      <c r="N905" s="493" t="n">
        <v>47398.35</v>
      </c>
      <c r="O905" s="493" t="n">
        <v>50378.07</v>
      </c>
      <c r="P905" s="493" t="n">
        <v>46012.92</v>
      </c>
      <c r="Q905" s="493" t="n">
        <v>51542.09</v>
      </c>
      <c r="R905" s="493" t="n">
        <v>66694.14</v>
      </c>
      <c r="S905" s="493" t="n">
        <v>106023.55</v>
      </c>
      <c r="T905" s="493" t="n">
        <v>94191.60000000001</v>
      </c>
      <c r="U905" s="493" t="n">
        <v>100138.32</v>
      </c>
      <c r="V905" s="493" t="n">
        <v>95006.69</v>
      </c>
      <c r="W905" s="493" t="n">
        <v>93789.75999999999</v>
      </c>
      <c r="X905" s="493" t="n">
        <v>95413.25999999999</v>
      </c>
      <c r="Y905" s="493" t="n">
        <v>100630.61</v>
      </c>
      <c r="Z905" s="493" t="n">
        <v>92245.31</v>
      </c>
      <c r="AA905" s="493" t="n">
        <v>94419.42999999999</v>
      </c>
      <c r="AB905" s="493" t="n">
        <v>102270.97</v>
      </c>
      <c r="AC905" s="493" t="n">
        <v>104199.75</v>
      </c>
      <c r="AD905" s="493" t="n">
        <v>108171.33</v>
      </c>
      <c r="AE905" s="493" t="n">
        <v>115004.44</v>
      </c>
      <c r="AF905" s="493" t="n">
        <v>111085.43</v>
      </c>
      <c r="AG905" s="493" t="n">
        <v>111077.98</v>
      </c>
      <c r="AH905" s="493" t="n">
        <v>117794.63</v>
      </c>
      <c r="AI905" s="493" t="n">
        <v>101753.12</v>
      </c>
      <c r="AJ905" s="493" t="n">
        <v>119652.88</v>
      </c>
      <c r="AK905" s="493" t="n">
        <v>118429.81</v>
      </c>
      <c r="AL905" s="493" t="n">
        <v>117233.07</v>
      </c>
      <c r="AM905" s="493" t="n">
        <v>119586.43</v>
      </c>
      <c r="AN905" s="493" t="n">
        <v>112488.56</v>
      </c>
      <c r="AO905" s="493" t="n">
        <v>127865.05</v>
      </c>
      <c r="AP905" s="493" t="n">
        <v>115220.07</v>
      </c>
      <c r="AQ905" s="493" t="n">
        <v>130107.91</v>
      </c>
      <c r="AR905" s="493" t="n">
        <v>115093.58</v>
      </c>
      <c r="AS905" s="493" t="n">
        <v>119565.51</v>
      </c>
      <c r="AT905" s="493" t="n">
        <v>114880.43</v>
      </c>
      <c r="AU905" s="493" t="n">
        <v>121598.74</v>
      </c>
      <c r="AV905" s="493" t="n">
        <v>128744.21</v>
      </c>
      <c r="AW905" s="493" t="n">
        <v>124375.51</v>
      </c>
      <c r="AX905" s="493" t="n">
        <v>131271.69</v>
      </c>
      <c r="AY905" s="493" t="n">
        <v>139900.15</v>
      </c>
      <c r="AZ905" s="493" t="n">
        <v>122902.58</v>
      </c>
      <c r="BA905" s="493" t="n">
        <v>142032.66</v>
      </c>
      <c r="BB905" s="493" t="n">
        <v>134745.87</v>
      </c>
      <c r="BC905" s="493" t="n">
        <v>153326.24</v>
      </c>
      <c r="BD905" s="493" t="n">
        <v>131053.34</v>
      </c>
      <c r="BE905" s="493" t="n">
        <v>138047.34</v>
      </c>
      <c r="BF905" s="493" t="n">
        <v>125382.84</v>
      </c>
      <c r="BG905" s="493" t="n">
        <v>153719.11</v>
      </c>
      <c r="BH905" s="493" t="n">
        <v>147414.98</v>
      </c>
      <c r="BI905" s="493" t="n">
        <v>134532.89</v>
      </c>
      <c r="BJ905" s="493" t="n">
        <v>145681.7</v>
      </c>
      <c r="BK905" s="493" t="n">
        <v>149776.81</v>
      </c>
      <c r="BL905" s="493" t="n">
        <v>163286.04</v>
      </c>
      <c r="BM905" s="493" t="n">
        <v>138675.96</v>
      </c>
      <c r="BN905" s="493" t="n">
        <v>138792.55</v>
      </c>
      <c r="BO905" s="493" t="n">
        <v>155345.35</v>
      </c>
      <c r="BP905" s="493" t="n">
        <v>136241.71</v>
      </c>
      <c r="BQ905" s="493" t="n">
        <v>136828.74</v>
      </c>
      <c r="BR905" s="493" t="n">
        <v>148925.15</v>
      </c>
      <c r="BS905" s="493" t="n">
        <v>147939.83</v>
      </c>
      <c r="BT905" s="493" t="n">
        <v>140067.25</v>
      </c>
      <c r="BU905" s="493" t="n">
        <v>140221.72</v>
      </c>
      <c r="BV905" s="493" t="n">
        <v>154072.68</v>
      </c>
      <c r="BW905" s="493" t="n">
        <v>143051.07</v>
      </c>
    </row>
    <row r="906">
      <c r="A906" t="inlineStr">
        <is>
          <t>[C9C] ANGIOTENSIN-II 길항제 (단일)</t>
        </is>
      </c>
      <c r="B906" t="inlineStr">
        <is>
          <t>보령바이오 파마</t>
        </is>
      </c>
      <c r="C906" t="inlineStr">
        <is>
          <t>디오잘탄</t>
        </is>
      </c>
      <c r="D906" t="inlineStr">
        <is>
          <t>보령바이오 파마</t>
        </is>
      </c>
      <c r="E906" t="inlineStr">
        <is>
          <t>valsartan</t>
        </is>
      </c>
      <c r="F906" t="inlineStr">
        <is>
          <t>보건소</t>
        </is>
      </c>
      <c r="G906" t="inlineStr">
        <is>
          <t>Generic</t>
        </is>
      </c>
      <c r="H906" s="493" t="n">
        <v>367.2</v>
      </c>
      <c r="I906" s="493" t="n">
        <v>248.7</v>
      </c>
      <c r="J906" s="493" t="n">
        <v>304.18</v>
      </c>
      <c r="K906" s="493" t="n">
        <v>595.2</v>
      </c>
      <c r="L906" s="493" t="n">
        <v>0</v>
      </c>
      <c r="M906" s="493" t="n">
        <v>0</v>
      </c>
      <c r="N906" s="493" t="n">
        <v>0</v>
      </c>
      <c r="O906" s="493" t="n">
        <v>289.2</v>
      </c>
      <c r="P906" s="493" t="n">
        <v>0</v>
      </c>
      <c r="Q906" s="493" t="n">
        <v>420.3</v>
      </c>
      <c r="R906" s="493" t="n">
        <v>0</v>
      </c>
      <c r="S906" s="493" t="n">
        <v>0</v>
      </c>
      <c r="T906" s="493" t="n">
        <v>247.8</v>
      </c>
      <c r="U906" s="493" t="n">
        <v>0</v>
      </c>
      <c r="V906" s="493" t="n">
        <v>267</v>
      </c>
      <c r="W906" s="493" t="n">
        <v>0</v>
      </c>
      <c r="X906" s="493" t="n">
        <v>0</v>
      </c>
      <c r="Y906" s="493" t="n">
        <v>0</v>
      </c>
      <c r="Z906" s="493" t="n">
        <v>0</v>
      </c>
      <c r="AA906" s="493" t="n">
        <v>520.2</v>
      </c>
      <c r="AB906" s="493" t="n">
        <v>0</v>
      </c>
      <c r="AC906" s="493" t="n">
        <v>0</v>
      </c>
      <c r="AD906" s="493" t="n">
        <v>0</v>
      </c>
      <c r="AE906" s="493" t="n">
        <v>12658.8</v>
      </c>
      <c r="AF906" s="493" t="n">
        <v>454.5</v>
      </c>
      <c r="AG906" s="493" t="n">
        <v>0</v>
      </c>
      <c r="AH906" s="493" t="n">
        <v>131.4</v>
      </c>
      <c r="AI906" s="493" t="n">
        <v>0</v>
      </c>
      <c r="AJ906" s="493" t="n">
        <v>0</v>
      </c>
      <c r="AK906" s="493" t="n">
        <v>113.4</v>
      </c>
      <c r="AL906" s="493" t="n">
        <v>0</v>
      </c>
      <c r="AM906" s="493" t="n">
        <v>0</v>
      </c>
      <c r="AN906" s="493" t="n">
        <v>111.15</v>
      </c>
      <c r="AO906" s="493" t="n">
        <v>118.8</v>
      </c>
      <c r="AP906" s="493" t="n">
        <v>0</v>
      </c>
      <c r="AQ906" s="493" t="n">
        <v>180</v>
      </c>
      <c r="AR906" s="493" t="n">
        <v>0</v>
      </c>
      <c r="AS906" s="493" t="n">
        <v>0</v>
      </c>
      <c r="AT906" s="493" t="n">
        <v>509.1</v>
      </c>
      <c r="AU906" s="493" t="n">
        <v>0</v>
      </c>
      <c r="AV906" s="493" t="n">
        <v>612.6</v>
      </c>
      <c r="AW906" s="493" t="n">
        <v>93.59999999999999</v>
      </c>
      <c r="AX906" s="493" t="n">
        <v>397.8</v>
      </c>
      <c r="AY906" s="493" t="n">
        <v>0</v>
      </c>
      <c r="AZ906" s="493" t="n">
        <v>95.40000000000001</v>
      </c>
      <c r="BA906" s="493" t="n">
        <v>0</v>
      </c>
      <c r="BB906" s="493" t="n">
        <v>331.2</v>
      </c>
      <c r="BC906" s="493" t="n">
        <v>1838.7</v>
      </c>
      <c r="BD906" s="493" t="n">
        <v>1598.4</v>
      </c>
      <c r="BE906" s="493" t="n">
        <v>0</v>
      </c>
      <c r="BF906" s="493" t="n">
        <v>667.2</v>
      </c>
      <c r="BG906" s="493" t="n">
        <v>793.5</v>
      </c>
      <c r="BH906" s="493" t="n">
        <v>621.6</v>
      </c>
      <c r="BI906" s="493" t="n">
        <v>869.1</v>
      </c>
      <c r="BJ906" s="493" t="n">
        <v>69</v>
      </c>
      <c r="BK906" s="493" t="n">
        <v>414.6</v>
      </c>
      <c r="BL906" s="493" t="n">
        <v>6769.8</v>
      </c>
      <c r="BM906" s="493" t="n">
        <v>6382.32</v>
      </c>
      <c r="BN906" s="493" t="n">
        <v>6000</v>
      </c>
      <c r="BO906" s="493" t="n">
        <v>6446.25</v>
      </c>
      <c r="BP906" s="493" t="n">
        <v>6330.9</v>
      </c>
      <c r="BQ906" s="493" t="n">
        <v>6000</v>
      </c>
      <c r="BR906" s="493" t="n">
        <v>587.1</v>
      </c>
      <c r="BS906" s="493" t="n">
        <v>296.1</v>
      </c>
      <c r="BT906" s="493" t="n">
        <v>253.8</v>
      </c>
      <c r="BU906" s="493" t="n">
        <v>725.7</v>
      </c>
      <c r="BV906" s="493" t="n">
        <v>754.8</v>
      </c>
      <c r="BW906" s="493" t="n">
        <v>317.1</v>
      </c>
    </row>
    <row r="907">
      <c r="A907" t="inlineStr">
        <is>
          <t>[C9C] ANGIOTENSIN-II 길항제 (단일)</t>
        </is>
      </c>
      <c r="B907" t="inlineStr">
        <is>
          <t>보령바이오 파마</t>
        </is>
      </c>
      <c r="C907" t="inlineStr">
        <is>
          <t>코자로탄</t>
        </is>
      </c>
      <c r="D907" t="inlineStr">
        <is>
          <t>보령바이오 파마</t>
        </is>
      </c>
      <c r="E907" t="inlineStr">
        <is>
          <t>losartan potassium</t>
        </is>
      </c>
      <c r="F907" t="inlineStr">
        <is>
          <t>종합병원</t>
        </is>
      </c>
      <c r="G907" t="inlineStr">
        <is>
          <t>Generic</t>
        </is>
      </c>
      <c r="H907" s="493" t="n">
        <v>0</v>
      </c>
      <c r="I907" s="493" t="n">
        <v>0</v>
      </c>
      <c r="J907" s="493" t="n">
        <v>0</v>
      </c>
      <c r="K907" s="493" t="n">
        <v>0</v>
      </c>
      <c r="L907" s="493" t="n">
        <v>35.55</v>
      </c>
      <c r="M907" s="493" t="n">
        <v>98.7</v>
      </c>
      <c r="N907" s="493" t="n">
        <v>96</v>
      </c>
      <c r="O907" s="493" t="n">
        <v>0</v>
      </c>
      <c r="P907" s="493" t="n">
        <v>0</v>
      </c>
      <c r="Q907" s="493" t="n">
        <v>0</v>
      </c>
      <c r="R907" s="493" t="n">
        <v>0</v>
      </c>
      <c r="S907" s="493" t="n">
        <v>0</v>
      </c>
      <c r="T907" s="493" t="n">
        <v>0</v>
      </c>
      <c r="U907" s="493" t="n">
        <v>0</v>
      </c>
      <c r="V907" s="493" t="n">
        <v>0</v>
      </c>
      <c r="W907" s="493" t="n">
        <v>0</v>
      </c>
      <c r="X907" s="493" t="n">
        <v>0</v>
      </c>
      <c r="Y907" s="493" t="n">
        <v>0</v>
      </c>
      <c r="Z907" s="493" t="n">
        <v>0</v>
      </c>
      <c r="AA907" s="493" t="n">
        <v>0</v>
      </c>
      <c r="AB907" s="493" t="n">
        <v>0</v>
      </c>
      <c r="AC907" s="493" t="n">
        <v>0</v>
      </c>
      <c r="AD907" s="493" t="n">
        <v>0</v>
      </c>
      <c r="AE907" s="493" t="n">
        <v>0</v>
      </c>
      <c r="AF907" s="493" t="n">
        <v>0</v>
      </c>
      <c r="AG907" s="493" t="n">
        <v>0</v>
      </c>
      <c r="AH907" s="493" t="n">
        <v>0</v>
      </c>
      <c r="AI907" s="493" t="n">
        <v>0</v>
      </c>
      <c r="AJ907" s="493" t="n">
        <v>0</v>
      </c>
      <c r="AK907" s="493" t="n">
        <v>0</v>
      </c>
      <c r="AL907" s="493" t="n">
        <v>0</v>
      </c>
      <c r="AM907" s="493" t="n">
        <v>0</v>
      </c>
      <c r="AN907" s="493" t="n">
        <v>0</v>
      </c>
      <c r="AO907" s="493" t="n">
        <v>0</v>
      </c>
      <c r="AP907" s="493" t="n">
        <v>0</v>
      </c>
      <c r="AQ907" s="493" t="n">
        <v>0</v>
      </c>
      <c r="AR907" s="493" t="n">
        <v>0</v>
      </c>
      <c r="AS907" s="493" t="n">
        <v>0</v>
      </c>
      <c r="AT907" s="493" t="n">
        <v>0</v>
      </c>
      <c r="AU907" s="493" t="n">
        <v>0</v>
      </c>
      <c r="AV907" s="493" t="n">
        <v>0</v>
      </c>
      <c r="AW907" s="493" t="n">
        <v>0</v>
      </c>
      <c r="AX907" s="493" t="n">
        <v>0</v>
      </c>
      <c r="AY907" s="493" t="n">
        <v>0</v>
      </c>
      <c r="AZ907" s="493" t="n">
        <v>0</v>
      </c>
      <c r="BA907" s="493" t="n">
        <v>0</v>
      </c>
      <c r="BB907" s="493" t="n">
        <v>0</v>
      </c>
      <c r="BC907" s="493" t="n">
        <v>0</v>
      </c>
      <c r="BD907" s="493" t="n">
        <v>0</v>
      </c>
      <c r="BE907" s="493" t="n">
        <v>0</v>
      </c>
      <c r="BF907" s="493" t="n">
        <v>0</v>
      </c>
      <c r="BG907" s="493" t="n">
        <v>0</v>
      </c>
      <c r="BH907" s="493" t="n">
        <v>0</v>
      </c>
      <c r="BI907" s="493" t="n">
        <v>0</v>
      </c>
      <c r="BJ907" s="493" t="n">
        <v>0</v>
      </c>
      <c r="BK907" s="493" t="n">
        <v>0</v>
      </c>
      <c r="BL907" s="493" t="n">
        <v>0</v>
      </c>
      <c r="BM907" s="493" t="n">
        <v>0</v>
      </c>
      <c r="BN907" s="493" t="n">
        <v>0</v>
      </c>
      <c r="BO907" s="493" t="n">
        <v>0</v>
      </c>
      <c r="BP907" s="493" t="n">
        <v>0</v>
      </c>
      <c r="BQ907" s="493" t="n">
        <v>0</v>
      </c>
      <c r="BR907" s="493" t="n">
        <v>0</v>
      </c>
      <c r="BS907" s="493" t="n">
        <v>0</v>
      </c>
      <c r="BT907" s="493" t="n">
        <v>0</v>
      </c>
      <c r="BU907" s="493" t="n">
        <v>0</v>
      </c>
      <c r="BV907" s="493" t="n">
        <v>0</v>
      </c>
      <c r="BW907" s="493" t="n">
        <v>0</v>
      </c>
    </row>
    <row r="908">
      <c r="A908" t="inlineStr">
        <is>
          <t>[C9C] ANGIOTENSIN-II 길항제 (단일)</t>
        </is>
      </c>
      <c r="B908" t="inlineStr">
        <is>
          <t>보령바이오 파마</t>
        </is>
      </c>
      <c r="C908" t="inlineStr">
        <is>
          <t>코자로탄</t>
        </is>
      </c>
      <c r="D908" t="inlineStr">
        <is>
          <t>보령바이오 파마</t>
        </is>
      </c>
      <c r="E908" t="inlineStr">
        <is>
          <t>losartan potassium</t>
        </is>
      </c>
      <c r="F908" t="inlineStr">
        <is>
          <t>병원</t>
        </is>
      </c>
      <c r="G908" t="inlineStr">
        <is>
          <t>Generic</t>
        </is>
      </c>
      <c r="H908" s="493" t="n">
        <v>146.25</v>
      </c>
      <c r="I908" s="493" t="n">
        <v>0</v>
      </c>
      <c r="J908" s="493" t="n">
        <v>0</v>
      </c>
      <c r="K908" s="493" t="n">
        <v>0</v>
      </c>
      <c r="L908" s="493" t="n">
        <v>0</v>
      </c>
      <c r="M908" s="493" t="n">
        <v>0</v>
      </c>
      <c r="N908" s="493" t="n">
        <v>0</v>
      </c>
      <c r="O908" s="493" t="n">
        <v>0</v>
      </c>
      <c r="P908" s="493" t="n">
        <v>0</v>
      </c>
      <c r="Q908" s="493" t="n">
        <v>0</v>
      </c>
      <c r="R908" s="493" t="n">
        <v>84</v>
      </c>
      <c r="S908" s="493" t="n">
        <v>0</v>
      </c>
      <c r="T908" s="493" t="n">
        <v>0</v>
      </c>
      <c r="U908" s="493" t="n">
        <v>0</v>
      </c>
      <c r="V908" s="493" t="n">
        <v>0</v>
      </c>
      <c r="W908" s="493" t="n">
        <v>0</v>
      </c>
      <c r="X908" s="493" t="n">
        <v>0</v>
      </c>
      <c r="Y908" s="493" t="n">
        <v>0</v>
      </c>
      <c r="Z908" s="493" t="n">
        <v>0</v>
      </c>
      <c r="AA908" s="493" t="n">
        <v>0</v>
      </c>
      <c r="AB908" s="493" t="n">
        <v>0</v>
      </c>
      <c r="AC908" s="493" t="n">
        <v>0</v>
      </c>
      <c r="AD908" s="493" t="n">
        <v>0</v>
      </c>
      <c r="AE908" s="493" t="n">
        <v>0</v>
      </c>
      <c r="AF908" s="493" t="n">
        <v>0</v>
      </c>
      <c r="AG908" s="493" t="n">
        <v>0</v>
      </c>
      <c r="AH908" s="493" t="n">
        <v>0</v>
      </c>
      <c r="AI908" s="493" t="n">
        <v>0</v>
      </c>
      <c r="AJ908" s="493" t="n">
        <v>0</v>
      </c>
      <c r="AK908" s="493" t="n">
        <v>0</v>
      </c>
      <c r="AL908" s="493" t="n">
        <v>0</v>
      </c>
      <c r="AM908" s="493" t="n">
        <v>0</v>
      </c>
      <c r="AN908" s="493" t="n">
        <v>0</v>
      </c>
      <c r="AO908" s="493" t="n">
        <v>0</v>
      </c>
      <c r="AP908" s="493" t="n">
        <v>0</v>
      </c>
      <c r="AQ908" s="493" t="n">
        <v>0</v>
      </c>
      <c r="AR908" s="493" t="n">
        <v>0</v>
      </c>
      <c r="AS908" s="493" t="n">
        <v>0</v>
      </c>
      <c r="AT908" s="493" t="n">
        <v>0</v>
      </c>
      <c r="AU908" s="493" t="n">
        <v>0</v>
      </c>
      <c r="AV908" s="493" t="n">
        <v>0</v>
      </c>
      <c r="AW908" s="493" t="n">
        <v>0</v>
      </c>
      <c r="AX908" s="493" t="n">
        <v>0</v>
      </c>
      <c r="AY908" s="493" t="n">
        <v>0</v>
      </c>
      <c r="AZ908" s="493" t="n">
        <v>0</v>
      </c>
      <c r="BA908" s="493" t="n">
        <v>0</v>
      </c>
      <c r="BB908" s="493" t="n">
        <v>0</v>
      </c>
      <c r="BC908" s="493" t="n">
        <v>0</v>
      </c>
      <c r="BD908" s="493" t="n">
        <v>0</v>
      </c>
      <c r="BE908" s="493" t="n">
        <v>0</v>
      </c>
      <c r="BF908" s="493" t="n">
        <v>0</v>
      </c>
      <c r="BG908" s="493" t="n">
        <v>0</v>
      </c>
      <c r="BH908" s="493" t="n">
        <v>0</v>
      </c>
      <c r="BI908" s="493" t="n">
        <v>0</v>
      </c>
      <c r="BJ908" s="493" t="n">
        <v>0</v>
      </c>
      <c r="BK908" s="493" t="n">
        <v>0</v>
      </c>
      <c r="BL908" s="493" t="n">
        <v>0</v>
      </c>
      <c r="BM908" s="493" t="n">
        <v>0</v>
      </c>
      <c r="BN908" s="493" t="n">
        <v>0</v>
      </c>
      <c r="BO908" s="493" t="n">
        <v>0</v>
      </c>
      <c r="BP908" s="493" t="n">
        <v>0</v>
      </c>
      <c r="BQ908" s="493" t="n">
        <v>0</v>
      </c>
      <c r="BR908" s="493" t="n">
        <v>0</v>
      </c>
      <c r="BS908" s="493" t="n">
        <v>0</v>
      </c>
      <c r="BT908" s="493" t="n">
        <v>0</v>
      </c>
      <c r="BU908" s="493" t="n">
        <v>0</v>
      </c>
      <c r="BV908" s="493" t="n">
        <v>0</v>
      </c>
      <c r="BW908" s="493" t="n">
        <v>0</v>
      </c>
    </row>
    <row r="909">
      <c r="A909" t="inlineStr">
        <is>
          <t>[C9C] ANGIOTENSIN-II 길항제 (단일)</t>
        </is>
      </c>
      <c r="B909" t="inlineStr">
        <is>
          <t>보령바이오 파마</t>
        </is>
      </c>
      <c r="C909" t="inlineStr">
        <is>
          <t>코자로탄</t>
        </is>
      </c>
      <c r="D909" t="inlineStr">
        <is>
          <t>보령바이오 파마</t>
        </is>
      </c>
      <c r="E909" t="inlineStr">
        <is>
          <t>losartan potassium</t>
        </is>
      </c>
      <c r="F909" t="inlineStr">
        <is>
          <t>의원</t>
        </is>
      </c>
      <c r="G909" t="inlineStr">
        <is>
          <t>Generic</t>
        </is>
      </c>
      <c r="H909" s="493" t="n">
        <v>17597.18</v>
      </c>
      <c r="I909" s="493" t="n">
        <v>12761.08</v>
      </c>
      <c r="J909" s="493" t="n">
        <v>21177.25</v>
      </c>
      <c r="K909" s="493" t="n">
        <v>18582.35</v>
      </c>
      <c r="L909" s="493" t="n">
        <v>19880.43</v>
      </c>
      <c r="M909" s="493" t="n">
        <v>19260.15</v>
      </c>
      <c r="N909" s="493" t="n">
        <v>23671.86</v>
      </c>
      <c r="O909" s="493" t="n">
        <v>18983.13</v>
      </c>
      <c r="P909" s="493" t="n">
        <v>21670.73</v>
      </c>
      <c r="Q909" s="493" t="n">
        <v>29391.38</v>
      </c>
      <c r="R909" s="493" t="n">
        <v>19226.06</v>
      </c>
      <c r="S909" s="493" t="n">
        <v>3437.1</v>
      </c>
      <c r="T909" s="493" t="n">
        <v>0</v>
      </c>
      <c r="U909" s="493" t="n">
        <v>0</v>
      </c>
      <c r="V909" s="493" t="n">
        <v>0</v>
      </c>
      <c r="W909" s="493" t="n">
        <v>0</v>
      </c>
      <c r="X909" s="493" t="n">
        <v>0</v>
      </c>
      <c r="Y909" s="493" t="n">
        <v>0</v>
      </c>
      <c r="Z909" s="493" t="n">
        <v>0</v>
      </c>
      <c r="AA909" s="493" t="n">
        <v>0</v>
      </c>
      <c r="AB909" s="493" t="n">
        <v>0</v>
      </c>
      <c r="AC909" s="493" t="n">
        <v>0</v>
      </c>
      <c r="AD909" s="493" t="n">
        <v>0</v>
      </c>
      <c r="AE909" s="493" t="n">
        <v>0</v>
      </c>
      <c r="AF909" s="493" t="n">
        <v>0</v>
      </c>
      <c r="AG909" s="493" t="n">
        <v>0</v>
      </c>
      <c r="AH909" s="493" t="n">
        <v>0</v>
      </c>
      <c r="AI909" s="493" t="n">
        <v>0</v>
      </c>
      <c r="AJ909" s="493" t="n">
        <v>0</v>
      </c>
      <c r="AK909" s="493" t="n">
        <v>0</v>
      </c>
      <c r="AL909" s="493" t="n">
        <v>0</v>
      </c>
      <c r="AM909" s="493" t="n">
        <v>0</v>
      </c>
      <c r="AN909" s="493" t="n">
        <v>0</v>
      </c>
      <c r="AO909" s="493" t="n">
        <v>0</v>
      </c>
      <c r="AP909" s="493" t="n">
        <v>0</v>
      </c>
      <c r="AQ909" s="493" t="n">
        <v>0</v>
      </c>
      <c r="AR909" s="493" t="n">
        <v>0</v>
      </c>
      <c r="AS909" s="493" t="n">
        <v>0</v>
      </c>
      <c r="AT909" s="493" t="n">
        <v>0</v>
      </c>
      <c r="AU909" s="493" t="n">
        <v>0</v>
      </c>
      <c r="AV909" s="493" t="n">
        <v>0</v>
      </c>
      <c r="AW909" s="493" t="n">
        <v>0</v>
      </c>
      <c r="AX909" s="493" t="n">
        <v>0</v>
      </c>
      <c r="AY909" s="493" t="n">
        <v>0</v>
      </c>
      <c r="AZ909" s="493" t="n">
        <v>0</v>
      </c>
      <c r="BA909" s="493" t="n">
        <v>0</v>
      </c>
      <c r="BB909" s="493" t="n">
        <v>0</v>
      </c>
      <c r="BC909" s="493" t="n">
        <v>0</v>
      </c>
      <c r="BD909" s="493" t="n">
        <v>0</v>
      </c>
      <c r="BE909" s="493" t="n">
        <v>0</v>
      </c>
      <c r="BF909" s="493" t="n">
        <v>0</v>
      </c>
      <c r="BG909" s="493" t="n">
        <v>0</v>
      </c>
      <c r="BH909" s="493" t="n">
        <v>0</v>
      </c>
      <c r="BI909" s="493" t="n">
        <v>0</v>
      </c>
      <c r="BJ909" s="493" t="n">
        <v>0</v>
      </c>
      <c r="BK909" s="493" t="n">
        <v>0</v>
      </c>
      <c r="BL909" s="493" t="n">
        <v>0</v>
      </c>
      <c r="BM909" s="493" t="n">
        <v>0</v>
      </c>
      <c r="BN909" s="493" t="n">
        <v>0</v>
      </c>
      <c r="BO909" s="493" t="n">
        <v>0</v>
      </c>
      <c r="BP909" s="493" t="n">
        <v>0</v>
      </c>
      <c r="BQ909" s="493" t="n">
        <v>0</v>
      </c>
      <c r="BR909" s="493" t="n">
        <v>0</v>
      </c>
      <c r="BS909" s="493" t="n">
        <v>0</v>
      </c>
      <c r="BT909" s="493" t="n">
        <v>0</v>
      </c>
      <c r="BU909" s="493" t="n">
        <v>0</v>
      </c>
      <c r="BV909" s="493" t="n">
        <v>0</v>
      </c>
      <c r="BW909" s="493" t="n">
        <v>0</v>
      </c>
    </row>
    <row r="910">
      <c r="A910" t="inlineStr">
        <is>
          <t>[C9C] ANGIOTENSIN-II 길항제 (단일)</t>
        </is>
      </c>
      <c r="B910" t="inlineStr">
        <is>
          <t>보령바이오 파마</t>
        </is>
      </c>
      <c r="C910" t="inlineStr">
        <is>
          <t>텔리토</t>
        </is>
      </c>
      <c r="D910" t="inlineStr">
        <is>
          <t>보령바이오 파마</t>
        </is>
      </c>
      <c r="E910" t="inlineStr">
        <is>
          <t>telmisartan</t>
        </is>
      </c>
      <c r="F910" t="inlineStr">
        <is>
          <t>상급종합병원</t>
        </is>
      </c>
      <c r="G910" t="inlineStr">
        <is>
          <t>Generic</t>
        </is>
      </c>
      <c r="H910" s="493" t="n">
        <v>3100.65</v>
      </c>
      <c r="I910" s="493" t="n">
        <v>1101.6</v>
      </c>
      <c r="J910" s="493" t="n">
        <v>8399.59</v>
      </c>
      <c r="K910" s="493" t="n">
        <v>5603.1</v>
      </c>
      <c r="L910" s="493" t="n">
        <v>4746.35</v>
      </c>
      <c r="M910" s="493" t="n">
        <v>1253.7</v>
      </c>
      <c r="N910" s="493" t="n">
        <v>8837.67</v>
      </c>
      <c r="O910" s="493" t="n">
        <v>6515.1</v>
      </c>
      <c r="P910" s="493" t="n">
        <v>1294.1</v>
      </c>
      <c r="Q910" s="493" t="n">
        <v>8167.18</v>
      </c>
      <c r="R910" s="493" t="n">
        <v>15413.4</v>
      </c>
      <c r="S910" s="493" t="n">
        <v>6710</v>
      </c>
      <c r="T910" s="493" t="n">
        <v>5839.75</v>
      </c>
      <c r="U910" s="493" t="n">
        <v>16051.24</v>
      </c>
      <c r="V910" s="493" t="n">
        <v>19576.05</v>
      </c>
      <c r="W910" s="493" t="n">
        <v>12102.3</v>
      </c>
      <c r="X910" s="493" t="n">
        <v>4207.5</v>
      </c>
      <c r="Y910" s="493" t="n">
        <v>23589.34</v>
      </c>
      <c r="Z910" s="493" t="n">
        <v>13101.81</v>
      </c>
      <c r="AA910" s="493" t="n">
        <v>9742.059999999999</v>
      </c>
      <c r="AB910" s="493" t="n">
        <v>11219.84</v>
      </c>
      <c r="AC910" s="493" t="n">
        <v>11237.05</v>
      </c>
      <c r="AD910" s="493" t="n">
        <v>15647.65</v>
      </c>
      <c r="AE910" s="493" t="n">
        <v>35934.54</v>
      </c>
      <c r="AF910" s="493" t="n">
        <v>24738</v>
      </c>
      <c r="AG910" s="493" t="n">
        <v>11270.14</v>
      </c>
      <c r="AH910" s="493" t="n">
        <v>8673.9</v>
      </c>
      <c r="AI910" s="493" t="n">
        <v>10220.65</v>
      </c>
      <c r="AJ910" s="493" t="n">
        <v>17938.45</v>
      </c>
      <c r="AK910" s="493" t="n">
        <v>4045.59</v>
      </c>
      <c r="AL910" s="493" t="n">
        <v>14880.1</v>
      </c>
      <c r="AM910" s="493" t="n">
        <v>12799.47</v>
      </c>
      <c r="AN910" s="493" t="n">
        <v>16345.24</v>
      </c>
      <c r="AO910" s="493" t="n">
        <v>19900.45</v>
      </c>
      <c r="AP910" s="493" t="n">
        <v>12209.32</v>
      </c>
      <c r="AQ910" s="493" t="n">
        <v>18924.27</v>
      </c>
      <c r="AR910" s="493" t="n">
        <v>6958.84</v>
      </c>
      <c r="AS910" s="493" t="n">
        <v>9025.42</v>
      </c>
      <c r="AT910" s="493" t="n">
        <v>22524.38</v>
      </c>
      <c r="AU910" s="493" t="n">
        <v>28340.99</v>
      </c>
      <c r="AV910" s="493" t="n">
        <v>25781.74</v>
      </c>
      <c r="AW910" s="493" t="n">
        <v>19223.01</v>
      </c>
      <c r="AX910" s="493" t="n">
        <v>20669.54</v>
      </c>
      <c r="AY910" s="493" t="n">
        <v>21013.49</v>
      </c>
      <c r="AZ910" s="493" t="n">
        <v>7943.92</v>
      </c>
      <c r="BA910" s="493" t="n">
        <v>22220.1</v>
      </c>
      <c r="BB910" s="493" t="n">
        <v>17452.96</v>
      </c>
      <c r="BC910" s="493" t="n">
        <v>13259.36</v>
      </c>
      <c r="BD910" s="493" t="n">
        <v>14067.65</v>
      </c>
      <c r="BE910" s="493" t="n">
        <v>15390.3</v>
      </c>
      <c r="BF910" s="493" t="n">
        <v>13100.1</v>
      </c>
      <c r="BG910" s="493" t="n">
        <v>27095.99</v>
      </c>
      <c r="BH910" s="493" t="n">
        <v>20515.57</v>
      </c>
      <c r="BI910" s="493" t="n">
        <v>27553.1</v>
      </c>
      <c r="BJ910" s="493" t="n">
        <v>16907.27</v>
      </c>
      <c r="BK910" s="493" t="n">
        <v>26965.16</v>
      </c>
      <c r="BL910" s="493" t="n">
        <v>25159.45</v>
      </c>
      <c r="BM910" s="493" t="n">
        <v>25506.37</v>
      </c>
      <c r="BN910" s="493" t="n">
        <v>14814.5</v>
      </c>
      <c r="BO910" s="493" t="n">
        <v>27632.01</v>
      </c>
      <c r="BP910" s="493" t="n">
        <v>16544.27</v>
      </c>
      <c r="BQ910" s="493" t="n">
        <v>36122.46</v>
      </c>
      <c r="BR910" s="493" t="n">
        <v>46125.75</v>
      </c>
      <c r="BS910" s="493" t="n">
        <v>19403.41</v>
      </c>
      <c r="BT910" s="493" t="n">
        <v>20354.86</v>
      </c>
      <c r="BU910" s="493" t="n">
        <v>32863.05</v>
      </c>
      <c r="BV910" s="493" t="n">
        <v>30081.26</v>
      </c>
      <c r="BW910" s="493" t="n">
        <v>54591.77</v>
      </c>
    </row>
    <row r="911">
      <c r="A911" t="inlineStr">
        <is>
          <t>[C9C] ANGIOTENSIN-II 길항제 (단일)</t>
        </is>
      </c>
      <c r="B911" t="inlineStr">
        <is>
          <t>보령바이오 파마</t>
        </is>
      </c>
      <c r="C911" t="inlineStr">
        <is>
          <t>텔리토</t>
        </is>
      </c>
      <c r="D911" t="inlineStr">
        <is>
          <t>보령바이오 파마</t>
        </is>
      </c>
      <c r="E911" t="inlineStr">
        <is>
          <t>telmisartan</t>
        </is>
      </c>
      <c r="F911" t="inlineStr">
        <is>
          <t>종합병원</t>
        </is>
      </c>
      <c r="G911" t="inlineStr">
        <is>
          <t>Generic</t>
        </is>
      </c>
      <c r="H911" s="493" t="n">
        <v>13830.59</v>
      </c>
      <c r="I911" s="493" t="n">
        <v>10030.16</v>
      </c>
      <c r="J911" s="493" t="n">
        <v>18139.94</v>
      </c>
      <c r="K911" s="493" t="n">
        <v>14984.39</v>
      </c>
      <c r="L911" s="493" t="n">
        <v>13994.27</v>
      </c>
      <c r="M911" s="493" t="n">
        <v>15483.72</v>
      </c>
      <c r="N911" s="493" t="n">
        <v>24383.25</v>
      </c>
      <c r="O911" s="493" t="n">
        <v>25855.7</v>
      </c>
      <c r="P911" s="493" t="n">
        <v>29607.83</v>
      </c>
      <c r="Q911" s="493" t="n">
        <v>26504.16</v>
      </c>
      <c r="R911" s="493" t="n">
        <v>36438.2</v>
      </c>
      <c r="S911" s="493" t="n">
        <v>32029.45</v>
      </c>
      <c r="T911" s="493" t="n">
        <v>32386.11</v>
      </c>
      <c r="U911" s="493" t="n">
        <v>34559.53</v>
      </c>
      <c r="V911" s="493" t="n">
        <v>38785.7</v>
      </c>
      <c r="W911" s="493" t="n">
        <v>35503.62</v>
      </c>
      <c r="X911" s="493" t="n">
        <v>31751.14</v>
      </c>
      <c r="Y911" s="493" t="n">
        <v>33119.01</v>
      </c>
      <c r="Z911" s="493" t="n">
        <v>45858.47</v>
      </c>
      <c r="AA911" s="493" t="n">
        <v>40467.84</v>
      </c>
      <c r="AB911" s="493" t="n">
        <v>38796.05</v>
      </c>
      <c r="AC911" s="493" t="n">
        <v>47150.96</v>
      </c>
      <c r="AD911" s="493" t="n">
        <v>45643.03</v>
      </c>
      <c r="AE911" s="493" t="n">
        <v>54120.02</v>
      </c>
      <c r="AF911" s="493" t="n">
        <v>52720.7</v>
      </c>
      <c r="AG911" s="493" t="n">
        <v>60077.29</v>
      </c>
      <c r="AH911" s="493" t="n">
        <v>67342.77</v>
      </c>
      <c r="AI911" s="493" t="n">
        <v>47579.12</v>
      </c>
      <c r="AJ911" s="493" t="n">
        <v>43644.13</v>
      </c>
      <c r="AK911" s="493" t="n">
        <v>45405.87</v>
      </c>
      <c r="AL911" s="493" t="n">
        <v>46542.6</v>
      </c>
      <c r="AM911" s="493" t="n">
        <v>58306.17</v>
      </c>
      <c r="AN911" s="493" t="n">
        <v>41064.62</v>
      </c>
      <c r="AO911" s="493" t="n">
        <v>54694.15</v>
      </c>
      <c r="AP911" s="493" t="n">
        <v>63522.19</v>
      </c>
      <c r="AQ911" s="493" t="n">
        <v>51976.33</v>
      </c>
      <c r="AR911" s="493" t="n">
        <v>59647.49</v>
      </c>
      <c r="AS911" s="493" t="n">
        <v>47885.28</v>
      </c>
      <c r="AT911" s="493" t="n">
        <v>55006.46</v>
      </c>
      <c r="AU911" s="493" t="n">
        <v>57277.32</v>
      </c>
      <c r="AV911" s="493" t="n">
        <v>43917.57</v>
      </c>
      <c r="AW911" s="493" t="n">
        <v>60128.76</v>
      </c>
      <c r="AX911" s="493" t="n">
        <v>47771.5</v>
      </c>
      <c r="AY911" s="493" t="n">
        <v>51879.17</v>
      </c>
      <c r="AZ911" s="493" t="n">
        <v>48185.16</v>
      </c>
      <c r="BA911" s="493" t="n">
        <v>47389.22</v>
      </c>
      <c r="BB911" s="493" t="n">
        <v>45072</v>
      </c>
      <c r="BC911" s="493" t="n">
        <v>57801.37</v>
      </c>
      <c r="BD911" s="493" t="n">
        <v>44666.5</v>
      </c>
      <c r="BE911" s="493" t="n">
        <v>61777.21</v>
      </c>
      <c r="BF911" s="493" t="n">
        <v>60587.38</v>
      </c>
      <c r="BG911" s="493" t="n">
        <v>46710.88</v>
      </c>
      <c r="BH911" s="493" t="n">
        <v>49106.88</v>
      </c>
      <c r="BI911" s="493" t="n">
        <v>62173.98</v>
      </c>
      <c r="BJ911" s="493" t="n">
        <v>62179.92</v>
      </c>
      <c r="BK911" s="493" t="n">
        <v>45099.43</v>
      </c>
      <c r="BL911" s="493" t="n">
        <v>58805.53</v>
      </c>
      <c r="BM911" s="493" t="n">
        <v>47576.42</v>
      </c>
      <c r="BN911" s="493" t="n">
        <v>51373.13</v>
      </c>
      <c r="BO911" s="493" t="n">
        <v>40217.85</v>
      </c>
      <c r="BP911" s="493" t="n">
        <v>10021.22</v>
      </c>
      <c r="BQ911" s="493" t="n">
        <v>22900.66</v>
      </c>
      <c r="BR911" s="493" t="n">
        <v>24172.72</v>
      </c>
      <c r="BS911" s="493" t="n">
        <v>19834.44</v>
      </c>
      <c r="BT911" s="493" t="n">
        <v>18323.6</v>
      </c>
      <c r="BU911" s="493" t="n">
        <v>20573.51</v>
      </c>
      <c r="BV911" s="493" t="n">
        <v>17554.18</v>
      </c>
      <c r="BW911" s="493" t="n">
        <v>12467.88</v>
      </c>
    </row>
    <row r="912">
      <c r="A912" t="inlineStr">
        <is>
          <t>[C9C] ANGIOTENSIN-II 길항제 (단일)</t>
        </is>
      </c>
      <c r="B912" t="inlineStr">
        <is>
          <t>보령바이오 파마</t>
        </is>
      </c>
      <c r="C912" t="inlineStr">
        <is>
          <t>텔리토</t>
        </is>
      </c>
      <c r="D912" t="inlineStr">
        <is>
          <t>보령바이오 파마</t>
        </is>
      </c>
      <c r="E912" t="inlineStr">
        <is>
          <t>telmisartan</t>
        </is>
      </c>
      <c r="F912" t="inlineStr">
        <is>
          <t>병원</t>
        </is>
      </c>
      <c r="G912" t="inlineStr">
        <is>
          <t>Generic</t>
        </is>
      </c>
      <c r="H912" s="493" t="n">
        <v>0</v>
      </c>
      <c r="I912" s="493" t="n">
        <v>0</v>
      </c>
      <c r="J912" s="493" t="n">
        <v>0</v>
      </c>
      <c r="K912" s="493" t="n">
        <v>0</v>
      </c>
      <c r="L912" s="493" t="n">
        <v>0</v>
      </c>
      <c r="M912" s="493" t="n">
        <v>0</v>
      </c>
      <c r="N912" s="493" t="n">
        <v>0</v>
      </c>
      <c r="O912" s="493" t="n">
        <v>0</v>
      </c>
      <c r="P912" s="493" t="n">
        <v>0</v>
      </c>
      <c r="Q912" s="493" t="n">
        <v>0</v>
      </c>
      <c r="R912" s="493" t="n">
        <v>0</v>
      </c>
      <c r="S912" s="493" t="n">
        <v>0</v>
      </c>
      <c r="T912" s="493" t="n">
        <v>0</v>
      </c>
      <c r="U912" s="493" t="n">
        <v>0</v>
      </c>
      <c r="V912" s="493" t="n">
        <v>3.64</v>
      </c>
      <c r="W912" s="493" t="n">
        <v>0</v>
      </c>
      <c r="X912" s="493" t="n">
        <v>0</v>
      </c>
      <c r="Y912" s="493" t="n">
        <v>240</v>
      </c>
      <c r="Z912" s="493" t="n">
        <v>0</v>
      </c>
      <c r="AA912" s="493" t="n">
        <v>0</v>
      </c>
      <c r="AB912" s="493" t="n">
        <v>0</v>
      </c>
      <c r="AC912" s="493" t="n">
        <v>0</v>
      </c>
      <c r="AD912" s="493" t="n">
        <v>0</v>
      </c>
      <c r="AE912" s="493" t="n">
        <v>0</v>
      </c>
      <c r="AF912" s="493" t="n">
        <v>0</v>
      </c>
      <c r="AG912" s="493" t="n">
        <v>0</v>
      </c>
      <c r="AH912" s="493" t="n">
        <v>0</v>
      </c>
      <c r="AI912" s="493" t="n">
        <v>0</v>
      </c>
      <c r="AJ912" s="493" t="n">
        <v>0</v>
      </c>
      <c r="AK912" s="493" t="n">
        <v>36.55</v>
      </c>
      <c r="AL912" s="493" t="n">
        <v>0</v>
      </c>
      <c r="AM912" s="493" t="n">
        <v>0</v>
      </c>
      <c r="AN912" s="493" t="n">
        <v>0</v>
      </c>
      <c r="AO912" s="493" t="n">
        <v>32.1</v>
      </c>
      <c r="AP912" s="493" t="n">
        <v>240</v>
      </c>
      <c r="AQ912" s="493" t="n">
        <v>54</v>
      </c>
      <c r="AR912" s="493" t="n">
        <v>0</v>
      </c>
      <c r="AS912" s="493" t="n">
        <v>0</v>
      </c>
      <c r="AT912" s="493" t="n">
        <v>411.95</v>
      </c>
      <c r="AU912" s="493" t="n">
        <v>0</v>
      </c>
      <c r="AV912" s="493" t="n">
        <v>565.8</v>
      </c>
      <c r="AW912" s="493" t="n">
        <v>103.5</v>
      </c>
      <c r="AX912" s="493" t="n">
        <v>56.14</v>
      </c>
      <c r="AY912" s="493" t="n">
        <v>0</v>
      </c>
      <c r="AZ912" s="493" t="n">
        <v>731.7</v>
      </c>
      <c r="BA912" s="493" t="n">
        <v>0</v>
      </c>
      <c r="BB912" s="493" t="n">
        <v>604.2</v>
      </c>
      <c r="BC912" s="493" t="n">
        <v>1462.7</v>
      </c>
      <c r="BD912" s="493" t="n">
        <v>461.4</v>
      </c>
      <c r="BE912" s="493" t="n">
        <v>1406.45</v>
      </c>
      <c r="BF912" s="493" t="n">
        <v>567.9</v>
      </c>
      <c r="BG912" s="493" t="n">
        <v>444.3</v>
      </c>
      <c r="BH912" s="493" t="n">
        <v>1016.12</v>
      </c>
      <c r="BI912" s="493" t="n">
        <v>461.71</v>
      </c>
      <c r="BJ912" s="493" t="n">
        <v>360</v>
      </c>
      <c r="BK912" s="493" t="n">
        <v>388.64</v>
      </c>
      <c r="BL912" s="493" t="n">
        <v>414.52</v>
      </c>
      <c r="BM912" s="493" t="n">
        <v>714.8</v>
      </c>
      <c r="BN912" s="493" t="n">
        <v>1341.89</v>
      </c>
      <c r="BO912" s="493" t="n">
        <v>990.9</v>
      </c>
      <c r="BP912" s="493" t="n">
        <v>1329.3</v>
      </c>
      <c r="BQ912" s="493" t="n">
        <v>2665.86</v>
      </c>
      <c r="BR912" s="493" t="n">
        <v>320.85</v>
      </c>
      <c r="BS912" s="493" t="n">
        <v>679.14</v>
      </c>
      <c r="BT912" s="493" t="n">
        <v>2119.68</v>
      </c>
      <c r="BU912" s="493" t="n">
        <v>569.2</v>
      </c>
      <c r="BV912" s="493" t="n">
        <v>2724.6</v>
      </c>
      <c r="BW912" s="493" t="n">
        <v>2140.2</v>
      </c>
    </row>
    <row r="913">
      <c r="A913" t="inlineStr">
        <is>
          <t>[C9C] ANGIOTENSIN-II 길항제 (단일)</t>
        </is>
      </c>
      <c r="B913" t="inlineStr">
        <is>
          <t>보령바이오 파마</t>
        </is>
      </c>
      <c r="C913" t="inlineStr">
        <is>
          <t>텔리토</t>
        </is>
      </c>
      <c r="D913" t="inlineStr">
        <is>
          <t>보령바이오 파마</t>
        </is>
      </c>
      <c r="E913" t="inlineStr">
        <is>
          <t>telmisartan</t>
        </is>
      </c>
      <c r="F913" t="inlineStr">
        <is>
          <t>의원</t>
        </is>
      </c>
      <c r="G913" t="inlineStr">
        <is>
          <t>Generic</t>
        </is>
      </c>
      <c r="H913" s="493" t="n">
        <v>59511.06</v>
      </c>
      <c r="I913" s="493" t="n">
        <v>83838.66</v>
      </c>
      <c r="J913" s="493" t="n">
        <v>85499.03999999999</v>
      </c>
      <c r="K913" s="493" t="n">
        <v>92673.89999999999</v>
      </c>
      <c r="L913" s="493" t="n">
        <v>88527.46000000001</v>
      </c>
      <c r="M913" s="493" t="n">
        <v>88412.22</v>
      </c>
      <c r="N913" s="493" t="n">
        <v>102781.24</v>
      </c>
      <c r="O913" s="493" t="n">
        <v>96343.23</v>
      </c>
      <c r="P913" s="493" t="n">
        <v>101531.4</v>
      </c>
      <c r="Q913" s="493" t="n">
        <v>105376.28</v>
      </c>
      <c r="R913" s="493" t="n">
        <v>109157.96</v>
      </c>
      <c r="S913" s="493" t="n">
        <v>119308.88</v>
      </c>
      <c r="T913" s="493" t="n">
        <v>129609.26</v>
      </c>
      <c r="U913" s="493" t="n">
        <v>104050.27</v>
      </c>
      <c r="V913" s="493" t="n">
        <v>118653.67</v>
      </c>
      <c r="W913" s="493" t="n">
        <v>140284.9</v>
      </c>
      <c r="X913" s="493" t="n">
        <v>130915.07</v>
      </c>
      <c r="Y913" s="493" t="n">
        <v>113845.91</v>
      </c>
      <c r="Z913" s="493" t="n">
        <v>129270.17</v>
      </c>
      <c r="AA913" s="493" t="n">
        <v>143716.98</v>
      </c>
      <c r="AB913" s="493" t="n">
        <v>118226.19</v>
      </c>
      <c r="AC913" s="493" t="n">
        <v>143027.55</v>
      </c>
      <c r="AD913" s="493" t="n">
        <v>124319.48</v>
      </c>
      <c r="AE913" s="493" t="n">
        <v>152672.39</v>
      </c>
      <c r="AF913" s="493" t="n">
        <v>133657.64</v>
      </c>
      <c r="AG913" s="493" t="n">
        <v>154532.48</v>
      </c>
      <c r="AH913" s="493" t="n">
        <v>148046.55</v>
      </c>
      <c r="AI913" s="493" t="n">
        <v>139921.93</v>
      </c>
      <c r="AJ913" s="493" t="n">
        <v>148442.68</v>
      </c>
      <c r="AK913" s="493" t="n">
        <v>134261.84</v>
      </c>
      <c r="AL913" s="493" t="n">
        <v>148108.37</v>
      </c>
      <c r="AM913" s="493" t="n">
        <v>170771.73</v>
      </c>
      <c r="AN913" s="493" t="n">
        <v>177811.97</v>
      </c>
      <c r="AO913" s="493" t="n">
        <v>166931.44</v>
      </c>
      <c r="AP913" s="493" t="n">
        <v>179683.78</v>
      </c>
      <c r="AQ913" s="493" t="n">
        <v>184329.47</v>
      </c>
      <c r="AR913" s="493" t="n">
        <v>175930.03</v>
      </c>
      <c r="AS913" s="493" t="n">
        <v>175252.61</v>
      </c>
      <c r="AT913" s="493" t="n">
        <v>208917.95</v>
      </c>
      <c r="AU913" s="493" t="n">
        <v>193741.6</v>
      </c>
      <c r="AV913" s="493" t="n">
        <v>262961.04</v>
      </c>
      <c r="AW913" s="493" t="n">
        <v>266764.91</v>
      </c>
      <c r="AX913" s="493" t="n">
        <v>284257.77</v>
      </c>
      <c r="AY913" s="493" t="n">
        <v>278797.95</v>
      </c>
      <c r="AZ913" s="493" t="n">
        <v>298081.61</v>
      </c>
      <c r="BA913" s="493" t="n">
        <v>309111.97</v>
      </c>
      <c r="BB913" s="493" t="n">
        <v>277180.9</v>
      </c>
      <c r="BC913" s="493" t="n">
        <v>299142.49</v>
      </c>
      <c r="BD913" s="493" t="n">
        <v>267226.44</v>
      </c>
      <c r="BE913" s="493" t="n">
        <v>270467.12</v>
      </c>
      <c r="BF913" s="493" t="n">
        <v>300229.12</v>
      </c>
      <c r="BG913" s="493" t="n">
        <v>290810.97</v>
      </c>
      <c r="BH913" s="493" t="n">
        <v>294795.16</v>
      </c>
      <c r="BI913" s="493" t="n">
        <v>269678.98</v>
      </c>
      <c r="BJ913" s="493" t="n">
        <v>287318.49</v>
      </c>
      <c r="BK913" s="493" t="n">
        <v>288619</v>
      </c>
      <c r="BL913" s="493" t="n">
        <v>305526.91</v>
      </c>
      <c r="BM913" s="493" t="n">
        <v>296459.52</v>
      </c>
      <c r="BN913" s="493" t="n">
        <v>273769.82</v>
      </c>
      <c r="BO913" s="493" t="n">
        <v>311822.71</v>
      </c>
      <c r="BP913" s="493" t="n">
        <v>304425.43</v>
      </c>
      <c r="BQ913" s="493" t="n">
        <v>252304.32</v>
      </c>
      <c r="BR913" s="493" t="n">
        <v>294757.11</v>
      </c>
      <c r="BS913" s="493" t="n">
        <v>315123.3</v>
      </c>
      <c r="BT913" s="493" t="n">
        <v>279718.17</v>
      </c>
      <c r="BU913" s="493" t="n">
        <v>303745.43</v>
      </c>
      <c r="BV913" s="493" t="n">
        <v>325305.95</v>
      </c>
      <c r="BW913" s="493" t="n">
        <v>306889.53</v>
      </c>
    </row>
    <row r="914">
      <c r="A914" t="inlineStr">
        <is>
          <t>[C9C] ANGIOTENSIN-II 길항제 (단일)</t>
        </is>
      </c>
      <c r="B914" t="inlineStr">
        <is>
          <t>보령바이오 파마</t>
        </is>
      </c>
      <c r="C914" t="inlineStr">
        <is>
          <t>텔리토</t>
        </is>
      </c>
      <c r="D914" t="inlineStr">
        <is>
          <t>보령바이오 파마</t>
        </is>
      </c>
      <c r="E914" t="inlineStr">
        <is>
          <t>telmisartan</t>
        </is>
      </c>
      <c r="F914" t="inlineStr">
        <is>
          <t>보건소</t>
        </is>
      </c>
      <c r="G914" t="inlineStr">
        <is>
          <t>Generic</t>
        </is>
      </c>
      <c r="H914" s="493" t="n">
        <v>0</v>
      </c>
      <c r="I914" s="493" t="n">
        <v>0</v>
      </c>
      <c r="J914" s="493" t="n">
        <v>0</v>
      </c>
      <c r="K914" s="493" t="n">
        <v>0</v>
      </c>
      <c r="L914" s="493" t="n">
        <v>0</v>
      </c>
      <c r="M914" s="493" t="n">
        <v>0</v>
      </c>
      <c r="N914" s="493" t="n">
        <v>0</v>
      </c>
      <c r="O914" s="493" t="n">
        <v>0</v>
      </c>
      <c r="P914" s="493" t="n">
        <v>0</v>
      </c>
      <c r="Q914" s="493" t="n">
        <v>0</v>
      </c>
      <c r="R914" s="493" t="n">
        <v>0</v>
      </c>
      <c r="S914" s="493" t="n">
        <v>0</v>
      </c>
      <c r="T914" s="493" t="n">
        <v>0</v>
      </c>
      <c r="U914" s="493" t="n">
        <v>6.65</v>
      </c>
      <c r="V914" s="493" t="n">
        <v>12.74</v>
      </c>
      <c r="W914" s="493" t="n">
        <v>9.130000000000001</v>
      </c>
      <c r="X914" s="493" t="n">
        <v>0</v>
      </c>
      <c r="Y914" s="493" t="n">
        <v>0</v>
      </c>
      <c r="Z914" s="493" t="n">
        <v>163.2</v>
      </c>
      <c r="AA914" s="493" t="n">
        <v>218.4</v>
      </c>
      <c r="AB914" s="493" t="n">
        <v>1076.14</v>
      </c>
      <c r="AC914" s="493" t="n">
        <v>1464</v>
      </c>
      <c r="AD914" s="493" t="n">
        <v>1496.44</v>
      </c>
      <c r="AE914" s="493" t="n">
        <v>2033.1</v>
      </c>
      <c r="AF914" s="493" t="n">
        <v>2321.25</v>
      </c>
      <c r="AG914" s="493" t="n">
        <v>2635.32</v>
      </c>
      <c r="AH914" s="493" t="n">
        <v>2825.1</v>
      </c>
      <c r="AI914" s="493" t="n">
        <v>3442.72</v>
      </c>
      <c r="AJ914" s="493" t="n">
        <v>2493.75</v>
      </c>
      <c r="AK914" s="493" t="n">
        <v>3313.2</v>
      </c>
      <c r="AL914" s="493" t="n">
        <v>3234.3</v>
      </c>
      <c r="AM914" s="493" t="n">
        <v>5384.47</v>
      </c>
      <c r="AN914" s="493" t="n">
        <v>2274</v>
      </c>
      <c r="AO914" s="493" t="n">
        <v>3903.75</v>
      </c>
      <c r="AP914" s="493" t="n">
        <v>5216.1</v>
      </c>
      <c r="AQ914" s="493" t="n">
        <v>1942.2</v>
      </c>
      <c r="AR914" s="493" t="n">
        <v>4049.4</v>
      </c>
      <c r="AS914" s="493" t="n">
        <v>1944</v>
      </c>
      <c r="AT914" s="493" t="n">
        <v>4914.6</v>
      </c>
      <c r="AU914" s="493" t="n">
        <v>2749.5</v>
      </c>
      <c r="AV914" s="493" t="n">
        <v>3145.5</v>
      </c>
      <c r="AW914" s="493" t="n">
        <v>3330.45</v>
      </c>
      <c r="AX914" s="493" t="n">
        <v>3869.55</v>
      </c>
      <c r="AY914" s="493" t="n">
        <v>2717.1</v>
      </c>
      <c r="AZ914" s="493" t="n">
        <v>5446.8</v>
      </c>
      <c r="BA914" s="493" t="n">
        <v>3754.5</v>
      </c>
      <c r="BB914" s="493" t="n">
        <v>4435.5</v>
      </c>
      <c r="BC914" s="493" t="n">
        <v>5454.7</v>
      </c>
      <c r="BD914" s="493" t="n">
        <v>5437.65</v>
      </c>
      <c r="BE914" s="493" t="n">
        <v>2900.4</v>
      </c>
      <c r="BF914" s="493" t="n">
        <v>8247.9</v>
      </c>
      <c r="BG914" s="493" t="n">
        <v>2287.8</v>
      </c>
      <c r="BH914" s="493" t="n">
        <v>3281.7</v>
      </c>
      <c r="BI914" s="493" t="n">
        <v>1346.94</v>
      </c>
      <c r="BJ914" s="493" t="n">
        <v>1877.4</v>
      </c>
      <c r="BK914" s="493" t="n">
        <v>1345.2</v>
      </c>
      <c r="BL914" s="493" t="n">
        <v>1635.3</v>
      </c>
      <c r="BM914" s="493" t="n">
        <v>2242.14</v>
      </c>
      <c r="BN914" s="493" t="n">
        <v>507.59</v>
      </c>
      <c r="BO914" s="493" t="n">
        <v>2108.1</v>
      </c>
      <c r="BP914" s="493" t="n">
        <v>1127.1</v>
      </c>
      <c r="BQ914" s="493" t="n">
        <v>3755.99</v>
      </c>
      <c r="BR914" s="493" t="n">
        <v>780</v>
      </c>
      <c r="BS914" s="493" t="n">
        <v>2515.2</v>
      </c>
      <c r="BT914" s="493" t="n">
        <v>446.25</v>
      </c>
      <c r="BU914" s="493" t="n">
        <v>950.4</v>
      </c>
      <c r="BV914" s="493" t="n">
        <v>1864.8</v>
      </c>
      <c r="BW914" s="493" t="n">
        <v>508.5</v>
      </c>
    </row>
    <row r="915">
      <c r="A915" t="inlineStr">
        <is>
          <t>[C9C] ANGIOTENSIN-II 길항제 (단일)</t>
        </is>
      </c>
      <c r="B915" t="inlineStr">
        <is>
          <t>보령바이오 파마</t>
        </is>
      </c>
      <c r="C915" t="inlineStr">
        <is>
          <t>텔리토</t>
        </is>
      </c>
      <c r="D915" t="inlineStr">
        <is>
          <t>보령바이오 파마</t>
        </is>
      </c>
      <c r="E915" t="inlineStr">
        <is>
          <t>telmisartan</t>
        </is>
      </c>
      <c r="F915" t="inlineStr">
        <is>
          <t>기타(치과의원, 치과병원 등)</t>
        </is>
      </c>
      <c r="G915" t="inlineStr">
        <is>
          <t>Generic</t>
        </is>
      </c>
      <c r="H915" s="493" t="n">
        <v>0</v>
      </c>
      <c r="I915" s="493" t="n">
        <v>0</v>
      </c>
      <c r="J915" s="493" t="n">
        <v>0</v>
      </c>
      <c r="K915" s="493" t="n">
        <v>0</v>
      </c>
      <c r="L915" s="493" t="n">
        <v>0</v>
      </c>
      <c r="M915" s="493" t="n">
        <v>0</v>
      </c>
      <c r="N915" s="493" t="n">
        <v>0</v>
      </c>
      <c r="O915" s="493" t="n">
        <v>29.8</v>
      </c>
      <c r="P915" s="493" t="n">
        <v>0</v>
      </c>
      <c r="Q915" s="493" t="n">
        <v>0</v>
      </c>
      <c r="R915" s="493" t="n">
        <v>0</v>
      </c>
      <c r="S915" s="493" t="n">
        <v>0</v>
      </c>
      <c r="T915" s="493" t="n">
        <v>0</v>
      </c>
      <c r="U915" s="493" t="n">
        <v>0</v>
      </c>
      <c r="V915" s="493" t="n">
        <v>0</v>
      </c>
      <c r="W915" s="493" t="n">
        <v>0</v>
      </c>
      <c r="X915" s="493" t="n">
        <v>0</v>
      </c>
      <c r="Y915" s="493" t="n">
        <v>0</v>
      </c>
      <c r="Z915" s="493" t="n">
        <v>0</v>
      </c>
      <c r="AA915" s="493" t="n">
        <v>0</v>
      </c>
      <c r="AB915" s="493" t="n">
        <v>0</v>
      </c>
      <c r="AC915" s="493" t="n">
        <v>0</v>
      </c>
      <c r="AD915" s="493" t="n">
        <v>0</v>
      </c>
      <c r="AE915" s="493" t="n">
        <v>0</v>
      </c>
      <c r="AF915" s="493" t="n">
        <v>0</v>
      </c>
      <c r="AG915" s="493" t="n">
        <v>0</v>
      </c>
      <c r="AH915" s="493" t="n">
        <v>0</v>
      </c>
      <c r="AI915" s="493" t="n">
        <v>0</v>
      </c>
      <c r="AJ915" s="493" t="n">
        <v>0</v>
      </c>
      <c r="AK915" s="493" t="n">
        <v>0</v>
      </c>
      <c r="AL915" s="493" t="n">
        <v>0</v>
      </c>
      <c r="AM915" s="493" t="n">
        <v>0</v>
      </c>
      <c r="AN915" s="493" t="n">
        <v>0</v>
      </c>
      <c r="AO915" s="493" t="n">
        <v>0</v>
      </c>
      <c r="AP915" s="493" t="n">
        <v>0</v>
      </c>
      <c r="AQ915" s="493" t="n">
        <v>419.4</v>
      </c>
      <c r="AR915" s="493" t="n">
        <v>0</v>
      </c>
      <c r="AS915" s="493" t="n">
        <v>0</v>
      </c>
      <c r="AT915" s="493" t="n">
        <v>0</v>
      </c>
      <c r="AU915" s="493" t="n">
        <v>0</v>
      </c>
      <c r="AV915" s="493" t="n">
        <v>0</v>
      </c>
      <c r="AW915" s="493" t="n">
        <v>331.2</v>
      </c>
      <c r="AX915" s="493" t="n">
        <v>0</v>
      </c>
      <c r="AY915" s="493" t="n">
        <v>0</v>
      </c>
      <c r="AZ915" s="493" t="n">
        <v>0</v>
      </c>
      <c r="BA915" s="493" t="n">
        <v>0</v>
      </c>
      <c r="BB915" s="493" t="n">
        <v>0</v>
      </c>
      <c r="BC915" s="493" t="n">
        <v>0</v>
      </c>
      <c r="BD915" s="493" t="n">
        <v>0</v>
      </c>
      <c r="BE915" s="493" t="n">
        <v>0</v>
      </c>
      <c r="BF915" s="493" t="n">
        <v>0</v>
      </c>
      <c r="BG915" s="493" t="n">
        <v>0</v>
      </c>
      <c r="BH915" s="493" t="n">
        <v>0</v>
      </c>
      <c r="BI915" s="493" t="n">
        <v>0</v>
      </c>
      <c r="BJ915" s="493" t="n">
        <v>0</v>
      </c>
      <c r="BK915" s="493" t="n">
        <v>0</v>
      </c>
      <c r="BL915" s="493" t="n">
        <v>0</v>
      </c>
      <c r="BM915" s="493" t="n">
        <v>0</v>
      </c>
      <c r="BN915" s="493" t="n">
        <v>0</v>
      </c>
      <c r="BO915" s="493" t="n">
        <v>0</v>
      </c>
      <c r="BP915" s="493" t="n">
        <v>0</v>
      </c>
      <c r="BQ915" s="493" t="n">
        <v>0</v>
      </c>
      <c r="BR915" s="493" t="n">
        <v>0</v>
      </c>
      <c r="BS915" s="493" t="n">
        <v>0</v>
      </c>
      <c r="BT915" s="493" t="n">
        <v>0</v>
      </c>
      <c r="BU915" s="493" t="n">
        <v>0</v>
      </c>
      <c r="BV915" s="493" t="n">
        <v>0</v>
      </c>
      <c r="BW915" s="493" t="n">
        <v>0</v>
      </c>
    </row>
    <row r="916">
      <c r="A916" t="inlineStr">
        <is>
          <t>[C9C] ANGIOTENSIN-II 길항제 (단일)</t>
        </is>
      </c>
      <c r="B916" t="inlineStr">
        <is>
          <t>부광약품</t>
        </is>
      </c>
      <c r="C916" t="inlineStr">
        <is>
          <t>부광 발사르탄</t>
        </is>
      </c>
      <c r="D916" t="inlineStr">
        <is>
          <t>부광약품</t>
        </is>
      </c>
      <c r="E916" t="inlineStr">
        <is>
          <t>valsartan</t>
        </is>
      </c>
      <c r="F916" t="inlineStr">
        <is>
          <t>상급종합병원</t>
        </is>
      </c>
      <c r="G916" t="inlineStr">
        <is>
          <t>Generic</t>
        </is>
      </c>
      <c r="H916" s="493" t="n">
        <v>0</v>
      </c>
      <c r="I916" s="493" t="n">
        <v>0</v>
      </c>
      <c r="J916" s="493" t="n">
        <v>0</v>
      </c>
      <c r="K916" s="493" t="n">
        <v>0</v>
      </c>
      <c r="L916" s="493" t="n">
        <v>0</v>
      </c>
      <c r="M916" s="493" t="n">
        <v>0</v>
      </c>
      <c r="N916" s="493" t="n">
        <v>0</v>
      </c>
      <c r="O916" s="493" t="n">
        <v>0</v>
      </c>
      <c r="P916" s="493" t="n">
        <v>0</v>
      </c>
      <c r="Q916" s="493" t="n">
        <v>0</v>
      </c>
      <c r="R916" s="493" t="n">
        <v>0</v>
      </c>
      <c r="S916" s="493" t="n">
        <v>0</v>
      </c>
      <c r="T916" s="493" t="n">
        <v>0</v>
      </c>
      <c r="U916" s="493" t="n">
        <v>0</v>
      </c>
      <c r="V916" s="493" t="n">
        <v>0</v>
      </c>
      <c r="W916" s="493" t="n">
        <v>0</v>
      </c>
      <c r="X916" s="493" t="n">
        <v>0</v>
      </c>
      <c r="Y916" s="493" t="n">
        <v>0</v>
      </c>
      <c r="Z916" s="493" t="n">
        <v>0</v>
      </c>
      <c r="AA916" s="493" t="n">
        <v>0</v>
      </c>
      <c r="AB916" s="493" t="n">
        <v>0</v>
      </c>
      <c r="AC916" s="493" t="n">
        <v>0</v>
      </c>
      <c r="AD916" s="493" t="n">
        <v>0</v>
      </c>
      <c r="AE916" s="493" t="n">
        <v>0</v>
      </c>
      <c r="AF916" s="493" t="n">
        <v>0</v>
      </c>
      <c r="AG916" s="493" t="n">
        <v>0</v>
      </c>
      <c r="AH916" s="493" t="n">
        <v>0</v>
      </c>
      <c r="AI916" s="493" t="n">
        <v>0</v>
      </c>
      <c r="AJ916" s="493" t="n">
        <v>0</v>
      </c>
      <c r="AK916" s="493" t="n">
        <v>0</v>
      </c>
      <c r="AL916" s="493" t="n">
        <v>0</v>
      </c>
      <c r="AM916" s="493" t="n">
        <v>0</v>
      </c>
      <c r="AN916" s="493" t="n">
        <v>0</v>
      </c>
      <c r="AO916" s="493" t="n">
        <v>0</v>
      </c>
      <c r="AP916" s="493" t="n">
        <v>0</v>
      </c>
      <c r="AQ916" s="493" t="n">
        <v>0</v>
      </c>
      <c r="AR916" s="493" t="n">
        <v>0</v>
      </c>
      <c r="AS916" s="493" t="n">
        <v>0</v>
      </c>
      <c r="AT916" s="493" t="n">
        <v>0</v>
      </c>
      <c r="AU916" s="493" t="n">
        <v>0</v>
      </c>
      <c r="AV916" s="493" t="n">
        <v>247.2</v>
      </c>
      <c r="AW916" s="493" t="n">
        <v>245.4</v>
      </c>
      <c r="AX916" s="493" t="n">
        <v>0</v>
      </c>
      <c r="AY916" s="493" t="n">
        <v>0</v>
      </c>
      <c r="AZ916" s="493" t="n">
        <v>0</v>
      </c>
      <c r="BA916" s="493" t="n">
        <v>0</v>
      </c>
      <c r="BB916" s="493" t="n">
        <v>0</v>
      </c>
      <c r="BC916" s="493" t="n">
        <v>0</v>
      </c>
      <c r="BD916" s="493" t="n">
        <v>0</v>
      </c>
      <c r="BE916" s="493" t="n">
        <v>0</v>
      </c>
      <c r="BF916" s="493" t="n">
        <v>0</v>
      </c>
      <c r="BG916" s="493" t="n">
        <v>0</v>
      </c>
      <c r="BH916" s="493" t="n">
        <v>0</v>
      </c>
      <c r="BI916" s="493" t="n">
        <v>0</v>
      </c>
      <c r="BJ916" s="493" t="n">
        <v>0</v>
      </c>
      <c r="BK916" s="493" t="n">
        <v>0</v>
      </c>
      <c r="BL916" s="493" t="n">
        <v>0</v>
      </c>
      <c r="BM916" s="493" t="n">
        <v>0</v>
      </c>
      <c r="BN916" s="493" t="n">
        <v>0</v>
      </c>
      <c r="BO916" s="493" t="n">
        <v>0</v>
      </c>
      <c r="BP916" s="493" t="n">
        <v>0</v>
      </c>
      <c r="BQ916" s="493" t="n">
        <v>0</v>
      </c>
      <c r="BR916" s="493" t="n">
        <v>0</v>
      </c>
      <c r="BS916" s="493" t="n">
        <v>0</v>
      </c>
      <c r="BT916" s="493" t="n">
        <v>0</v>
      </c>
      <c r="BU916" s="493" t="n">
        <v>0</v>
      </c>
      <c r="BV916" s="493" t="n">
        <v>0</v>
      </c>
      <c r="BW916" s="493" t="n">
        <v>0</v>
      </c>
    </row>
    <row r="917">
      <c r="A917" t="inlineStr">
        <is>
          <t>[C9C] ANGIOTENSIN-II 길항제 (단일)</t>
        </is>
      </c>
      <c r="B917" t="inlineStr">
        <is>
          <t>부광약품</t>
        </is>
      </c>
      <c r="C917" t="inlineStr">
        <is>
          <t>부광 발사르탄</t>
        </is>
      </c>
      <c r="D917" t="inlineStr">
        <is>
          <t>부광약품</t>
        </is>
      </c>
      <c r="E917" t="inlineStr">
        <is>
          <t>valsartan</t>
        </is>
      </c>
      <c r="F917" t="inlineStr">
        <is>
          <t>종합병원</t>
        </is>
      </c>
      <c r="G917" t="inlineStr">
        <is>
          <t>Generic</t>
        </is>
      </c>
      <c r="H917" s="493" t="n">
        <v>26858.38</v>
      </c>
      <c r="I917" s="493" t="n">
        <v>20625.73</v>
      </c>
      <c r="J917" s="493" t="n">
        <v>23514.58</v>
      </c>
      <c r="K917" s="493" t="n">
        <v>29101.18</v>
      </c>
      <c r="L917" s="493" t="n">
        <v>23103.87</v>
      </c>
      <c r="M917" s="493" t="n">
        <v>20426.26</v>
      </c>
      <c r="N917" s="493" t="n">
        <v>26438.33</v>
      </c>
      <c r="O917" s="493" t="n">
        <v>21009.66</v>
      </c>
      <c r="P917" s="493" t="n">
        <v>23573.34</v>
      </c>
      <c r="Q917" s="493" t="n">
        <v>30763.8</v>
      </c>
      <c r="R917" s="493" t="n">
        <v>15009.19</v>
      </c>
      <c r="S917" s="493" t="n">
        <v>21848.88</v>
      </c>
      <c r="T917" s="493" t="n">
        <v>32416.22</v>
      </c>
      <c r="U917" s="493" t="n">
        <v>14816.11</v>
      </c>
      <c r="V917" s="493" t="n">
        <v>19331.08</v>
      </c>
      <c r="W917" s="493" t="n">
        <v>28180.98</v>
      </c>
      <c r="X917" s="493" t="n">
        <v>18467.25</v>
      </c>
      <c r="Y917" s="493" t="n">
        <v>22665.46</v>
      </c>
      <c r="Z917" s="493" t="n">
        <v>24317.65</v>
      </c>
      <c r="AA917" s="493" t="n">
        <v>26951.78</v>
      </c>
      <c r="AB917" s="493" t="n">
        <v>22925.64</v>
      </c>
      <c r="AC917" s="493" t="n">
        <v>33021.08</v>
      </c>
      <c r="AD917" s="493" t="n">
        <v>24352.38</v>
      </c>
      <c r="AE917" s="493" t="n">
        <v>27224.29</v>
      </c>
      <c r="AF917" s="493" t="n">
        <v>27607.35</v>
      </c>
      <c r="AG917" s="493" t="n">
        <v>19772.45</v>
      </c>
      <c r="AH917" s="493" t="n">
        <v>25044.48</v>
      </c>
      <c r="AI917" s="493" t="n">
        <v>35398.13</v>
      </c>
      <c r="AJ917" s="493" t="n">
        <v>22070.67</v>
      </c>
      <c r="AK917" s="493" t="n">
        <v>30705.52</v>
      </c>
      <c r="AL917" s="493" t="n">
        <v>28078.37</v>
      </c>
      <c r="AM917" s="493" t="n">
        <v>22023.73</v>
      </c>
      <c r="AN917" s="493" t="n">
        <v>32378.39</v>
      </c>
      <c r="AO917" s="493" t="n">
        <v>34908.58</v>
      </c>
      <c r="AP917" s="493" t="n">
        <v>21822.24</v>
      </c>
      <c r="AQ917" s="493" t="n">
        <v>26270.01</v>
      </c>
      <c r="AR917" s="493" t="n">
        <v>27595.37</v>
      </c>
      <c r="AS917" s="493" t="n">
        <v>31991.28</v>
      </c>
      <c r="AT917" s="493" t="n">
        <v>31210.49</v>
      </c>
      <c r="AU917" s="493" t="n">
        <v>44558.54</v>
      </c>
      <c r="AV917" s="493" t="n">
        <v>36880.74</v>
      </c>
      <c r="AW917" s="493" t="n">
        <v>36649.6</v>
      </c>
      <c r="AX917" s="493" t="n">
        <v>47112.52</v>
      </c>
      <c r="AY917" s="493" t="n">
        <v>44744.34</v>
      </c>
      <c r="AZ917" s="493" t="n">
        <v>54045.98</v>
      </c>
      <c r="BA917" s="493" t="n">
        <v>58877.25</v>
      </c>
      <c r="BB917" s="493" t="n">
        <v>33044.85</v>
      </c>
      <c r="BC917" s="493" t="n">
        <v>52135.3</v>
      </c>
      <c r="BD917" s="493" t="n">
        <v>42923.79</v>
      </c>
      <c r="BE917" s="493" t="n">
        <v>42824.16</v>
      </c>
      <c r="BF917" s="493" t="n">
        <v>41494.11</v>
      </c>
      <c r="BG917" s="493" t="n">
        <v>36753.84</v>
      </c>
      <c r="BH917" s="493" t="n">
        <v>36332.51</v>
      </c>
      <c r="BI917" s="493" t="n">
        <v>35628.49</v>
      </c>
      <c r="BJ917" s="493" t="n">
        <v>53347.36</v>
      </c>
      <c r="BK917" s="493" t="n">
        <v>28180.55</v>
      </c>
      <c r="BL917" s="493" t="n">
        <v>48644.69</v>
      </c>
      <c r="BM917" s="493" t="n">
        <v>43504.01</v>
      </c>
      <c r="BN917" s="493" t="n">
        <v>39205.29</v>
      </c>
      <c r="BO917" s="493" t="n">
        <v>40561.68</v>
      </c>
      <c r="BP917" s="493" t="n">
        <v>57739.48</v>
      </c>
      <c r="BQ917" s="493" t="n">
        <v>35249.41</v>
      </c>
      <c r="BR917" s="493" t="n">
        <v>47459.75</v>
      </c>
      <c r="BS917" s="493" t="n">
        <v>52423.56</v>
      </c>
      <c r="BT917" s="493" t="n">
        <v>38815.23</v>
      </c>
      <c r="BU917" s="493" t="n">
        <v>51266.02</v>
      </c>
      <c r="BV917" s="493" t="n">
        <v>57890.24</v>
      </c>
      <c r="BW917" s="493" t="n">
        <v>48231.49</v>
      </c>
    </row>
    <row r="918">
      <c r="A918" t="inlineStr">
        <is>
          <t>[C9C] ANGIOTENSIN-II 길항제 (단일)</t>
        </is>
      </c>
      <c r="B918" t="inlineStr">
        <is>
          <t>부광약품</t>
        </is>
      </c>
      <c r="C918" t="inlineStr">
        <is>
          <t>부광 발사르탄</t>
        </is>
      </c>
      <c r="D918" t="inlineStr">
        <is>
          <t>부광약품</t>
        </is>
      </c>
      <c r="E918" t="inlineStr">
        <is>
          <t>valsartan</t>
        </is>
      </c>
      <c r="F918" t="inlineStr">
        <is>
          <t>병원</t>
        </is>
      </c>
      <c r="G918" t="inlineStr">
        <is>
          <t>Generic</t>
        </is>
      </c>
      <c r="H918" s="493" t="n">
        <v>788.7</v>
      </c>
      <c r="I918" s="493" t="n">
        <v>1396.5</v>
      </c>
      <c r="J918" s="493" t="n">
        <v>1152.4</v>
      </c>
      <c r="K918" s="493" t="n">
        <v>786</v>
      </c>
      <c r="L918" s="493" t="n">
        <v>1681.4</v>
      </c>
      <c r="M918" s="493" t="n">
        <v>3230.8</v>
      </c>
      <c r="N918" s="493" t="n">
        <v>2344.5</v>
      </c>
      <c r="O918" s="493" t="n">
        <v>2991.95</v>
      </c>
      <c r="P918" s="493" t="n">
        <v>3319.66</v>
      </c>
      <c r="Q918" s="493" t="n">
        <v>2822.4</v>
      </c>
      <c r="R918" s="493" t="n">
        <v>2399.1</v>
      </c>
      <c r="S918" s="493" t="n">
        <v>2220.3</v>
      </c>
      <c r="T918" s="493" t="n">
        <v>1951.91</v>
      </c>
      <c r="U918" s="493" t="n">
        <v>4173.3</v>
      </c>
      <c r="V918" s="493" t="n">
        <v>1378.05</v>
      </c>
      <c r="W918" s="493" t="n">
        <v>2556</v>
      </c>
      <c r="X918" s="493" t="n">
        <v>2100.3</v>
      </c>
      <c r="Y918" s="493" t="n">
        <v>283.8</v>
      </c>
      <c r="Z918" s="493" t="n">
        <v>2040</v>
      </c>
      <c r="AA918" s="493" t="n">
        <v>870.9</v>
      </c>
      <c r="AB918" s="493" t="n">
        <v>2614.2</v>
      </c>
      <c r="AC918" s="493" t="n">
        <v>2998.8</v>
      </c>
      <c r="AD918" s="493" t="n">
        <v>2740</v>
      </c>
      <c r="AE918" s="493" t="n">
        <v>1691.85</v>
      </c>
      <c r="AF918" s="493" t="n">
        <v>3734.54</v>
      </c>
      <c r="AG918" s="493" t="n">
        <v>2012.8</v>
      </c>
      <c r="AH918" s="493" t="n">
        <v>2536.9</v>
      </c>
      <c r="AI918" s="493" t="n">
        <v>3775.04</v>
      </c>
      <c r="AJ918" s="493" t="n">
        <v>913.4</v>
      </c>
      <c r="AK918" s="493" t="n">
        <v>1812.18</v>
      </c>
      <c r="AL918" s="493" t="n">
        <v>1432.32</v>
      </c>
      <c r="AM918" s="493" t="n">
        <v>3942.5</v>
      </c>
      <c r="AN918" s="493" t="n">
        <v>1177.24</v>
      </c>
      <c r="AO918" s="493" t="n">
        <v>1801.84</v>
      </c>
      <c r="AP918" s="493" t="n">
        <v>1285.8</v>
      </c>
      <c r="AQ918" s="493" t="n">
        <v>3001.38</v>
      </c>
      <c r="AR918" s="493" t="n">
        <v>1045.2</v>
      </c>
      <c r="AS918" s="493" t="n">
        <v>1450</v>
      </c>
      <c r="AT918" s="493" t="n">
        <v>2722.95</v>
      </c>
      <c r="AU918" s="493" t="n">
        <v>1586.82</v>
      </c>
      <c r="AV918" s="493" t="n">
        <v>2758.64</v>
      </c>
      <c r="AW918" s="493" t="n">
        <v>2113.16</v>
      </c>
      <c r="AX918" s="493" t="n">
        <v>1753.16</v>
      </c>
      <c r="AY918" s="493" t="n">
        <v>1745.34</v>
      </c>
      <c r="AZ918" s="493" t="n">
        <v>1955.92</v>
      </c>
      <c r="BA918" s="493" t="n">
        <v>1537.9</v>
      </c>
      <c r="BB918" s="493" t="n">
        <v>1209.9</v>
      </c>
      <c r="BC918" s="493" t="n">
        <v>2470.15</v>
      </c>
      <c r="BD918" s="493" t="n">
        <v>1646.4</v>
      </c>
      <c r="BE918" s="493" t="n">
        <v>1672.65</v>
      </c>
      <c r="BF918" s="493" t="n">
        <v>1730.7</v>
      </c>
      <c r="BG918" s="493" t="n">
        <v>1899.6</v>
      </c>
      <c r="BH918" s="493" t="n">
        <v>1233.45</v>
      </c>
      <c r="BI918" s="493" t="n">
        <v>1691.25</v>
      </c>
      <c r="BJ918" s="493" t="n">
        <v>1245.15</v>
      </c>
      <c r="BK918" s="493" t="n">
        <v>3138.75</v>
      </c>
      <c r="BL918" s="493" t="n">
        <v>1186.65</v>
      </c>
      <c r="BM918" s="493" t="n">
        <v>732.75</v>
      </c>
      <c r="BN918" s="493" t="n">
        <v>1190.55</v>
      </c>
      <c r="BO918" s="493" t="n">
        <v>901.8</v>
      </c>
      <c r="BP918" s="493" t="n">
        <v>449.85</v>
      </c>
      <c r="BQ918" s="493" t="n">
        <v>962.25</v>
      </c>
      <c r="BR918" s="493" t="n">
        <v>786.15</v>
      </c>
      <c r="BS918" s="493" t="n">
        <v>1033.95</v>
      </c>
      <c r="BT918" s="493" t="n">
        <v>965.85</v>
      </c>
      <c r="BU918" s="493" t="n">
        <v>180.9</v>
      </c>
      <c r="BV918" s="493" t="n">
        <v>241.5</v>
      </c>
      <c r="BW918" s="493" t="n">
        <v>300.45</v>
      </c>
    </row>
    <row r="919">
      <c r="A919" t="inlineStr">
        <is>
          <t>[C9C] ANGIOTENSIN-II 길항제 (단일)</t>
        </is>
      </c>
      <c r="B919" t="inlineStr">
        <is>
          <t>부광약품</t>
        </is>
      </c>
      <c r="C919" t="inlineStr">
        <is>
          <t>부광 발사르탄</t>
        </is>
      </c>
      <c r="D919" t="inlineStr">
        <is>
          <t>부광약품</t>
        </is>
      </c>
      <c r="E919" t="inlineStr">
        <is>
          <t>valsartan</t>
        </is>
      </c>
      <c r="F919" t="inlineStr">
        <is>
          <t>의원</t>
        </is>
      </c>
      <c r="G919" t="inlineStr">
        <is>
          <t>Generic</t>
        </is>
      </c>
      <c r="H919" s="493" t="n">
        <v>9429.879999999999</v>
      </c>
      <c r="I919" s="493" t="n">
        <v>8726.879999999999</v>
      </c>
      <c r="J919" s="493" t="n">
        <v>12336.74</v>
      </c>
      <c r="K919" s="493" t="n">
        <v>10467.26</v>
      </c>
      <c r="L919" s="493" t="n">
        <v>11666.89</v>
      </c>
      <c r="M919" s="493" t="n">
        <v>10076.48</v>
      </c>
      <c r="N919" s="493" t="n">
        <v>11379.18</v>
      </c>
      <c r="O919" s="493" t="n">
        <v>10791.56</v>
      </c>
      <c r="P919" s="493" t="n">
        <v>9606.790000000001</v>
      </c>
      <c r="Q919" s="493" t="n">
        <v>8999</v>
      </c>
      <c r="R919" s="493" t="n">
        <v>11511.07</v>
      </c>
      <c r="S919" s="493" t="n">
        <v>11442.57</v>
      </c>
      <c r="T919" s="493" t="n">
        <v>11259.8</v>
      </c>
      <c r="U919" s="493" t="n">
        <v>9497.51</v>
      </c>
      <c r="V919" s="493" t="n">
        <v>12012.63</v>
      </c>
      <c r="W919" s="493" t="n">
        <v>8209.68</v>
      </c>
      <c r="X919" s="493" t="n">
        <v>11272.96</v>
      </c>
      <c r="Y919" s="493" t="n">
        <v>10742.83</v>
      </c>
      <c r="Z919" s="493" t="n">
        <v>11814.53</v>
      </c>
      <c r="AA919" s="493" t="n">
        <v>13230.89</v>
      </c>
      <c r="AB919" s="493" t="n">
        <v>12226.69</v>
      </c>
      <c r="AC919" s="493" t="n">
        <v>13559.35</v>
      </c>
      <c r="AD919" s="493" t="n">
        <v>13067.6</v>
      </c>
      <c r="AE919" s="493" t="n">
        <v>14529.78</v>
      </c>
      <c r="AF919" s="493" t="n">
        <v>12656.39</v>
      </c>
      <c r="AG919" s="493" t="n">
        <v>13514.4</v>
      </c>
      <c r="AH919" s="493" t="n">
        <v>8502.4</v>
      </c>
      <c r="AI919" s="493" t="n">
        <v>9821.110000000001</v>
      </c>
      <c r="AJ919" s="493" t="n">
        <v>7966.37</v>
      </c>
      <c r="AK919" s="493" t="n">
        <v>8484.450000000001</v>
      </c>
      <c r="AL919" s="493" t="n">
        <v>9945.91</v>
      </c>
      <c r="AM919" s="493" t="n">
        <v>9910.469999999999</v>
      </c>
      <c r="AN919" s="493" t="n">
        <v>8774.780000000001</v>
      </c>
      <c r="AO919" s="493" t="n">
        <v>8333.5</v>
      </c>
      <c r="AP919" s="493" t="n">
        <v>9040.6</v>
      </c>
      <c r="AQ919" s="493" t="n">
        <v>9136.559999999999</v>
      </c>
      <c r="AR919" s="493" t="n">
        <v>8173.79</v>
      </c>
      <c r="AS919" s="493" t="n">
        <v>8899.360000000001</v>
      </c>
      <c r="AT919" s="493" t="n">
        <v>8661.99</v>
      </c>
      <c r="AU919" s="493" t="n">
        <v>8147.94</v>
      </c>
      <c r="AV919" s="493" t="n">
        <v>11985.74</v>
      </c>
      <c r="AW919" s="493" t="n">
        <v>9776.049999999999</v>
      </c>
      <c r="AX919" s="493" t="n">
        <v>13592.7</v>
      </c>
      <c r="AY919" s="493" t="n">
        <v>10612.7</v>
      </c>
      <c r="AZ919" s="493" t="n">
        <v>13644.22</v>
      </c>
      <c r="BA919" s="493" t="n">
        <v>10415.7</v>
      </c>
      <c r="BB919" s="493" t="n">
        <v>11597.41</v>
      </c>
      <c r="BC919" s="493" t="n">
        <v>10739.28</v>
      </c>
      <c r="BD919" s="493" t="n">
        <v>13246.02</v>
      </c>
      <c r="BE919" s="493" t="n">
        <v>11636.56</v>
      </c>
      <c r="BF919" s="493" t="n">
        <v>14698.4</v>
      </c>
      <c r="BG919" s="493" t="n">
        <v>11457.62</v>
      </c>
      <c r="BH919" s="493" t="n">
        <v>10966.19</v>
      </c>
      <c r="BI919" s="493" t="n">
        <v>10710.84</v>
      </c>
      <c r="BJ919" s="493" t="n">
        <v>15547.7</v>
      </c>
      <c r="BK919" s="493" t="n">
        <v>11683.25</v>
      </c>
      <c r="BL919" s="493" t="n">
        <v>11897.36</v>
      </c>
      <c r="BM919" s="493" t="n">
        <v>11617.03</v>
      </c>
      <c r="BN919" s="493" t="n">
        <v>11625.29</v>
      </c>
      <c r="BO919" s="493" t="n">
        <v>10753.25</v>
      </c>
      <c r="BP919" s="493" t="n">
        <v>10233.43</v>
      </c>
      <c r="BQ919" s="493" t="n">
        <v>8886.799999999999</v>
      </c>
      <c r="BR919" s="493" t="n">
        <v>10764.35</v>
      </c>
      <c r="BS919" s="493" t="n">
        <v>9773.950000000001</v>
      </c>
      <c r="BT919" s="493" t="n">
        <v>10154.98</v>
      </c>
      <c r="BU919" s="493" t="n">
        <v>10178.73</v>
      </c>
      <c r="BV919" s="493" t="n">
        <v>10831.29</v>
      </c>
      <c r="BW919" s="493" t="n">
        <v>11389.84</v>
      </c>
    </row>
    <row r="920">
      <c r="A920" t="inlineStr">
        <is>
          <t>[C9C] ANGIOTENSIN-II 길항제 (단일)</t>
        </is>
      </c>
      <c r="B920" t="inlineStr">
        <is>
          <t>부광약품</t>
        </is>
      </c>
      <c r="C920" t="inlineStr">
        <is>
          <t>부광 발사르탄</t>
        </is>
      </c>
      <c r="D920" t="inlineStr">
        <is>
          <t>부광약품</t>
        </is>
      </c>
      <c r="E920" t="inlineStr">
        <is>
          <t>valsartan</t>
        </is>
      </c>
      <c r="F920" t="inlineStr">
        <is>
          <t>보건소</t>
        </is>
      </c>
      <c r="G920" t="inlineStr">
        <is>
          <t>Generic</t>
        </is>
      </c>
      <c r="H920" s="493" t="n">
        <v>2528.1</v>
      </c>
      <c r="I920" s="493" t="n">
        <v>299.1</v>
      </c>
      <c r="J920" s="493" t="n">
        <v>1224</v>
      </c>
      <c r="K920" s="493" t="n">
        <v>2457</v>
      </c>
      <c r="L920" s="493" t="n">
        <v>373.2</v>
      </c>
      <c r="M920" s="493" t="n">
        <v>0</v>
      </c>
      <c r="N920" s="493" t="n">
        <v>3672</v>
      </c>
      <c r="O920" s="493" t="n">
        <v>375.9</v>
      </c>
      <c r="P920" s="493" t="n">
        <v>1431.96</v>
      </c>
      <c r="Q920" s="493" t="n">
        <v>3112.8</v>
      </c>
      <c r="R920" s="493" t="n">
        <v>1174.5</v>
      </c>
      <c r="S920" s="493" t="n">
        <v>1928.4</v>
      </c>
      <c r="T920" s="493" t="n">
        <v>2651.55</v>
      </c>
      <c r="U920" s="493" t="n">
        <v>1390.8</v>
      </c>
      <c r="V920" s="493" t="n">
        <v>1202.4</v>
      </c>
      <c r="W920" s="493" t="n">
        <v>1425.15</v>
      </c>
      <c r="X920" s="493" t="n">
        <v>631.2</v>
      </c>
      <c r="Y920" s="493" t="n">
        <v>711.6</v>
      </c>
      <c r="Z920" s="493" t="n">
        <v>2070.6</v>
      </c>
      <c r="AA920" s="493" t="n">
        <v>1200.6</v>
      </c>
      <c r="AB920" s="493" t="n">
        <v>1909.5</v>
      </c>
      <c r="AC920" s="493" t="n">
        <v>224.1</v>
      </c>
      <c r="AD920" s="493" t="n">
        <v>2260.5</v>
      </c>
      <c r="AE920" s="493" t="n">
        <v>1414.8</v>
      </c>
      <c r="AF920" s="493" t="n">
        <v>1249.65</v>
      </c>
      <c r="AG920" s="493" t="n">
        <v>1665.9</v>
      </c>
      <c r="AH920" s="493" t="n">
        <v>0</v>
      </c>
      <c r="AI920" s="493" t="n">
        <v>1759.5</v>
      </c>
      <c r="AJ920" s="493" t="n">
        <v>2076.3</v>
      </c>
      <c r="AK920" s="493" t="n">
        <v>0</v>
      </c>
      <c r="AL920" s="493" t="n">
        <v>2077.2</v>
      </c>
      <c r="AM920" s="493" t="n">
        <v>0</v>
      </c>
      <c r="AN920" s="493" t="n">
        <v>1449.9</v>
      </c>
      <c r="AO920" s="493" t="n">
        <v>881.1</v>
      </c>
      <c r="AP920" s="493" t="n">
        <v>2083.2</v>
      </c>
      <c r="AQ920" s="493" t="n">
        <v>156.8</v>
      </c>
      <c r="AR920" s="493" t="n">
        <v>288.9</v>
      </c>
      <c r="AS920" s="493" t="n">
        <v>0</v>
      </c>
      <c r="AT920" s="493" t="n">
        <v>0</v>
      </c>
      <c r="AU920" s="493" t="n">
        <v>750</v>
      </c>
      <c r="AV920" s="493" t="n">
        <v>0</v>
      </c>
      <c r="AW920" s="493" t="n">
        <v>0</v>
      </c>
      <c r="AX920" s="493" t="n">
        <v>0</v>
      </c>
      <c r="AY920" s="493" t="n">
        <v>0</v>
      </c>
      <c r="AZ920" s="493" t="n">
        <v>0</v>
      </c>
      <c r="BA920" s="493" t="n">
        <v>267.3</v>
      </c>
      <c r="BB920" s="493" t="n">
        <v>0</v>
      </c>
      <c r="BC920" s="493" t="n">
        <v>0</v>
      </c>
      <c r="BD920" s="493" t="n">
        <v>322.2</v>
      </c>
      <c r="BE920" s="493" t="n">
        <v>0</v>
      </c>
      <c r="BF920" s="493" t="n">
        <v>0</v>
      </c>
      <c r="BG920" s="493" t="n">
        <v>0</v>
      </c>
      <c r="BH920" s="493" t="n">
        <v>0</v>
      </c>
      <c r="BI920" s="493" t="n">
        <v>0</v>
      </c>
      <c r="BJ920" s="493" t="n">
        <v>0</v>
      </c>
      <c r="BK920" s="493" t="n">
        <v>0</v>
      </c>
      <c r="BL920" s="493" t="n">
        <v>0</v>
      </c>
      <c r="BM920" s="493" t="n">
        <v>0</v>
      </c>
      <c r="BN920" s="493" t="n">
        <v>0</v>
      </c>
      <c r="BO920" s="493" t="n">
        <v>0</v>
      </c>
      <c r="BP920" s="493" t="n">
        <v>0</v>
      </c>
      <c r="BQ920" s="493" t="n">
        <v>0</v>
      </c>
      <c r="BR920" s="493" t="n">
        <v>0</v>
      </c>
      <c r="BS920" s="493" t="n">
        <v>0</v>
      </c>
      <c r="BT920" s="493" t="n">
        <v>0</v>
      </c>
      <c r="BU920" s="493" t="n">
        <v>0</v>
      </c>
      <c r="BV920" s="493" t="n">
        <v>0</v>
      </c>
      <c r="BW920" s="493" t="n">
        <v>0</v>
      </c>
    </row>
    <row r="921">
      <c r="A921" t="inlineStr">
        <is>
          <t>[C9C] ANGIOTENSIN-II 길항제 (단일)</t>
        </is>
      </c>
      <c r="B921" t="inlineStr">
        <is>
          <t>비보존제약</t>
        </is>
      </c>
      <c r="C921" t="inlineStr">
        <is>
          <t>텔미드롭</t>
        </is>
      </c>
      <c r="D921" t="inlineStr">
        <is>
          <t>비보존제약</t>
        </is>
      </c>
      <c r="E921" t="inlineStr">
        <is>
          <t>telmisartan</t>
        </is>
      </c>
      <c r="F921" t="inlineStr">
        <is>
          <t>병원</t>
        </is>
      </c>
      <c r="G921" t="inlineStr">
        <is>
          <t>Generic</t>
        </is>
      </c>
      <c r="H921" s="493" t="n">
        <v>0</v>
      </c>
      <c r="I921" s="493" t="n">
        <v>0</v>
      </c>
      <c r="J921" s="493" t="n">
        <v>0</v>
      </c>
      <c r="K921" s="493" t="n">
        <v>0</v>
      </c>
      <c r="L921" s="493" t="n">
        <v>0</v>
      </c>
      <c r="M921" s="493" t="n">
        <v>0</v>
      </c>
      <c r="N921" s="493" t="n">
        <v>0</v>
      </c>
      <c r="O921" s="493" t="n">
        <v>0</v>
      </c>
      <c r="P921" s="493" t="n">
        <v>0</v>
      </c>
      <c r="Q921" s="493" t="n">
        <v>0</v>
      </c>
      <c r="R921" s="493" t="n">
        <v>0</v>
      </c>
      <c r="S921" s="493" t="n">
        <v>0</v>
      </c>
      <c r="T921" s="493" t="n">
        <v>0</v>
      </c>
      <c r="U921" s="493" t="n">
        <v>0</v>
      </c>
      <c r="V921" s="493" t="n">
        <v>0</v>
      </c>
      <c r="W921" s="493" t="n">
        <v>0</v>
      </c>
      <c r="X921" s="493" t="n">
        <v>0</v>
      </c>
      <c r="Y921" s="493" t="n">
        <v>0</v>
      </c>
      <c r="Z921" s="493" t="n">
        <v>0</v>
      </c>
      <c r="AA921" s="493" t="n">
        <v>0</v>
      </c>
      <c r="AB921" s="493" t="n">
        <v>0</v>
      </c>
      <c r="AC921" s="493" t="n">
        <v>0</v>
      </c>
      <c r="AD921" s="493" t="n">
        <v>0</v>
      </c>
      <c r="AE921" s="493" t="n">
        <v>0</v>
      </c>
      <c r="AF921" s="493" t="n">
        <v>0</v>
      </c>
      <c r="AG921" s="493" t="n">
        <v>0</v>
      </c>
      <c r="AH921" s="493" t="n">
        <v>0</v>
      </c>
      <c r="AI921" s="493" t="n">
        <v>0</v>
      </c>
      <c r="AJ921" s="493" t="n">
        <v>259.2</v>
      </c>
      <c r="AK921" s="493" t="n">
        <v>0</v>
      </c>
      <c r="AL921" s="493" t="n">
        <v>0</v>
      </c>
      <c r="AM921" s="493" t="n">
        <v>224.1</v>
      </c>
      <c r="AN921" s="493" t="n">
        <v>81.59999999999999</v>
      </c>
      <c r="AO921" s="493" t="n">
        <v>298.2</v>
      </c>
      <c r="AP921" s="493" t="n">
        <v>565.72</v>
      </c>
      <c r="AQ921" s="493" t="n">
        <v>93.90000000000001</v>
      </c>
      <c r="AR921" s="493" t="n">
        <v>493.5</v>
      </c>
      <c r="AS921" s="493" t="n">
        <v>919.8</v>
      </c>
      <c r="AT921" s="493" t="n">
        <v>1314.3</v>
      </c>
      <c r="AU921" s="493" t="n">
        <v>443.4</v>
      </c>
      <c r="AV921" s="493" t="n">
        <v>648.9</v>
      </c>
      <c r="AW921" s="493" t="n">
        <v>282.6</v>
      </c>
      <c r="AX921" s="493" t="n">
        <v>0</v>
      </c>
      <c r="AY921" s="493" t="n">
        <v>0</v>
      </c>
      <c r="AZ921" s="493" t="n">
        <v>268.2</v>
      </c>
      <c r="BA921" s="493" t="n">
        <v>0</v>
      </c>
      <c r="BB921" s="493" t="n">
        <v>0</v>
      </c>
      <c r="BC921" s="493" t="n">
        <v>184.2</v>
      </c>
      <c r="BD921" s="493" t="n">
        <v>0</v>
      </c>
      <c r="BE921" s="493" t="n">
        <v>0</v>
      </c>
      <c r="BF921" s="493" t="n">
        <v>0</v>
      </c>
      <c r="BG921" s="493" t="n">
        <v>160.8</v>
      </c>
      <c r="BH921" s="493" t="n">
        <v>0</v>
      </c>
      <c r="BI921" s="493" t="n">
        <v>0</v>
      </c>
      <c r="BJ921" s="493" t="n">
        <v>0</v>
      </c>
      <c r="BK921" s="493" t="n">
        <v>0</v>
      </c>
      <c r="BL921" s="493" t="n">
        <v>0</v>
      </c>
      <c r="BM921" s="493" t="n">
        <v>0</v>
      </c>
      <c r="BN921" s="493" t="n">
        <v>0</v>
      </c>
      <c r="BO921" s="493" t="n">
        <v>0</v>
      </c>
      <c r="BP921" s="493" t="n">
        <v>0</v>
      </c>
      <c r="BQ921" s="493" t="n">
        <v>0</v>
      </c>
      <c r="BR921" s="493" t="n">
        <v>0</v>
      </c>
      <c r="BS921" s="493" t="n">
        <v>0</v>
      </c>
      <c r="BT921" s="493" t="n">
        <v>0</v>
      </c>
      <c r="BU921" s="493" t="n">
        <v>0</v>
      </c>
      <c r="BV921" s="493" t="n">
        <v>0</v>
      </c>
      <c r="BW921" s="493" t="n">
        <v>0</v>
      </c>
    </row>
    <row r="922">
      <c r="A922" t="inlineStr">
        <is>
          <t>[C9C] ANGIOTENSIN-II 길항제 (단일)</t>
        </is>
      </c>
      <c r="B922" t="inlineStr">
        <is>
          <t>비보존제약</t>
        </is>
      </c>
      <c r="C922" t="inlineStr">
        <is>
          <t>텔미드롭</t>
        </is>
      </c>
      <c r="D922" t="inlineStr">
        <is>
          <t>비보존제약</t>
        </is>
      </c>
      <c r="E922" t="inlineStr">
        <is>
          <t>telmisartan</t>
        </is>
      </c>
      <c r="F922" t="inlineStr">
        <is>
          <t>의원</t>
        </is>
      </c>
      <c r="G922" t="inlineStr">
        <is>
          <t>Generic</t>
        </is>
      </c>
      <c r="H922" s="493" t="n">
        <v>4060.2</v>
      </c>
      <c r="I922" s="493" t="n">
        <v>6503.6</v>
      </c>
      <c r="J922" s="493" t="n">
        <v>6750</v>
      </c>
      <c r="K922" s="493" t="n">
        <v>6462.9</v>
      </c>
      <c r="L922" s="493" t="n">
        <v>6323.1</v>
      </c>
      <c r="M922" s="493" t="n">
        <v>7564.1</v>
      </c>
      <c r="N922" s="493" t="n">
        <v>10487.2</v>
      </c>
      <c r="O922" s="493" t="n">
        <v>9177.1</v>
      </c>
      <c r="P922" s="493" t="n">
        <v>8041.4</v>
      </c>
      <c r="Q922" s="493" t="n">
        <v>11094.4</v>
      </c>
      <c r="R922" s="493" t="n">
        <v>13966.4</v>
      </c>
      <c r="S922" s="493" t="n">
        <v>17187.3</v>
      </c>
      <c r="T922" s="493" t="n">
        <v>11046.2</v>
      </c>
      <c r="U922" s="493" t="n">
        <v>8426.76</v>
      </c>
      <c r="V922" s="493" t="n">
        <v>10772.82</v>
      </c>
      <c r="W922" s="493" t="n">
        <v>9017.16</v>
      </c>
      <c r="X922" s="493" t="n">
        <v>12691.02</v>
      </c>
      <c r="Y922" s="493" t="n">
        <v>10159</v>
      </c>
      <c r="Z922" s="493" t="n">
        <v>10287</v>
      </c>
      <c r="AA922" s="493" t="n">
        <v>10407.2</v>
      </c>
      <c r="AB922" s="493" t="n">
        <v>11266.4</v>
      </c>
      <c r="AC922" s="493" t="n">
        <v>11599.3</v>
      </c>
      <c r="AD922" s="493" t="n">
        <v>10160.1</v>
      </c>
      <c r="AE922" s="493" t="n">
        <v>11649.9</v>
      </c>
      <c r="AF922" s="493" t="n">
        <v>9246</v>
      </c>
      <c r="AG922" s="493" t="n">
        <v>16901.88</v>
      </c>
      <c r="AH922" s="493" t="n">
        <v>14202.44</v>
      </c>
      <c r="AI922" s="493" t="n">
        <v>19308.78</v>
      </c>
      <c r="AJ922" s="493" t="n">
        <v>20288.93</v>
      </c>
      <c r="AK922" s="493" t="n">
        <v>21867.36</v>
      </c>
      <c r="AL922" s="493" t="n">
        <v>17245.49</v>
      </c>
      <c r="AM922" s="493" t="n">
        <v>20294.82</v>
      </c>
      <c r="AN922" s="493" t="n">
        <v>17405.6</v>
      </c>
      <c r="AO922" s="493" t="n">
        <v>19487.29</v>
      </c>
      <c r="AP922" s="493" t="n">
        <v>16229.58</v>
      </c>
      <c r="AQ922" s="493" t="n">
        <v>19844.78</v>
      </c>
      <c r="AR922" s="493" t="n">
        <v>16795.27</v>
      </c>
      <c r="AS922" s="493" t="n">
        <v>17502.22</v>
      </c>
      <c r="AT922" s="493" t="n">
        <v>14825.07</v>
      </c>
      <c r="AU922" s="493" t="n">
        <v>20520.57</v>
      </c>
      <c r="AV922" s="493" t="n">
        <v>18796.86</v>
      </c>
      <c r="AW922" s="493" t="n">
        <v>18666.14</v>
      </c>
      <c r="AX922" s="493" t="n">
        <v>18064.92</v>
      </c>
      <c r="AY922" s="493" t="n">
        <v>18503.4</v>
      </c>
      <c r="AZ922" s="493" t="n">
        <v>14254.05</v>
      </c>
      <c r="BA922" s="493" t="n">
        <v>19276.55</v>
      </c>
      <c r="BB922" s="493" t="n">
        <v>20190.29</v>
      </c>
      <c r="BC922" s="493" t="n">
        <v>16450.92</v>
      </c>
      <c r="BD922" s="493" t="n">
        <v>15527.88</v>
      </c>
      <c r="BE922" s="493" t="n">
        <v>15712.13</v>
      </c>
      <c r="BF922" s="493" t="n">
        <v>16275.54</v>
      </c>
      <c r="BG922" s="493" t="n">
        <v>12308.08</v>
      </c>
      <c r="BH922" s="493" t="n">
        <v>19391.78</v>
      </c>
      <c r="BI922" s="493" t="n">
        <v>11803.9</v>
      </c>
      <c r="BJ922" s="493" t="n">
        <v>13188.5</v>
      </c>
      <c r="BK922" s="493" t="n">
        <v>12775.36</v>
      </c>
      <c r="BL922" s="493" t="n">
        <v>13994.69</v>
      </c>
      <c r="BM922" s="493" t="n">
        <v>7704.09</v>
      </c>
      <c r="BN922" s="493" t="n">
        <v>4326.07</v>
      </c>
      <c r="BO922" s="493" t="n">
        <v>5255.05</v>
      </c>
      <c r="BP922" s="493" t="n">
        <v>3279.36</v>
      </c>
      <c r="BQ922" s="493" t="n">
        <v>2197.46</v>
      </c>
      <c r="BR922" s="493" t="n">
        <v>0</v>
      </c>
      <c r="BS922" s="493" t="n">
        <v>0</v>
      </c>
      <c r="BT922" s="493" t="n">
        <v>0</v>
      </c>
      <c r="BU922" s="493" t="n">
        <v>0</v>
      </c>
      <c r="BV922" s="493" t="n">
        <v>0</v>
      </c>
      <c r="BW922" s="493" t="n">
        <v>0</v>
      </c>
    </row>
    <row r="923">
      <c r="A923" t="inlineStr">
        <is>
          <t>[C9C] ANGIOTENSIN-II 길항제 (단일)</t>
        </is>
      </c>
      <c r="B923" t="inlineStr">
        <is>
          <t>비보존제약</t>
        </is>
      </c>
      <c r="C923" t="inlineStr">
        <is>
          <t>텔미드롭</t>
        </is>
      </c>
      <c r="D923" t="inlineStr">
        <is>
          <t>비보존제약</t>
        </is>
      </c>
      <c r="E923" t="inlineStr">
        <is>
          <t>telmisartan</t>
        </is>
      </c>
      <c r="F923" t="inlineStr">
        <is>
          <t>보건소</t>
        </is>
      </c>
      <c r="G923" t="inlineStr">
        <is>
          <t>Generic</t>
        </is>
      </c>
      <c r="H923" s="493" t="n">
        <v>0</v>
      </c>
      <c r="I923" s="493" t="n">
        <v>0</v>
      </c>
      <c r="J923" s="493" t="n">
        <v>0</v>
      </c>
      <c r="K923" s="493" t="n">
        <v>0</v>
      </c>
      <c r="L923" s="493" t="n">
        <v>0</v>
      </c>
      <c r="M923" s="493" t="n">
        <v>0</v>
      </c>
      <c r="N923" s="493" t="n">
        <v>33</v>
      </c>
      <c r="O923" s="493" t="n">
        <v>30.9</v>
      </c>
      <c r="P923" s="493" t="n">
        <v>45.9</v>
      </c>
      <c r="Q923" s="493" t="n">
        <v>0</v>
      </c>
      <c r="R923" s="493" t="n">
        <v>0</v>
      </c>
      <c r="S923" s="493" t="n">
        <v>0</v>
      </c>
      <c r="T923" s="493" t="n">
        <v>0</v>
      </c>
      <c r="U923" s="493" t="n">
        <v>0</v>
      </c>
      <c r="V923" s="493" t="n">
        <v>0</v>
      </c>
      <c r="W923" s="493" t="n">
        <v>0</v>
      </c>
      <c r="X923" s="493" t="n">
        <v>0</v>
      </c>
      <c r="Y923" s="493" t="n">
        <v>0</v>
      </c>
      <c r="Z923" s="493" t="n">
        <v>0</v>
      </c>
      <c r="AA923" s="493" t="n">
        <v>0</v>
      </c>
      <c r="AB923" s="493" t="n">
        <v>408</v>
      </c>
      <c r="AC923" s="493" t="n">
        <v>0</v>
      </c>
      <c r="AD923" s="493" t="n">
        <v>568.8</v>
      </c>
      <c r="AE923" s="493" t="n">
        <v>0</v>
      </c>
      <c r="AF923" s="493" t="n">
        <v>0</v>
      </c>
      <c r="AG923" s="493" t="n">
        <v>786.6</v>
      </c>
      <c r="AH923" s="493" t="n">
        <v>0</v>
      </c>
      <c r="AI923" s="493" t="n">
        <v>0</v>
      </c>
      <c r="AJ923" s="493" t="n">
        <v>0</v>
      </c>
      <c r="AK923" s="493" t="n">
        <v>0</v>
      </c>
      <c r="AL923" s="493" t="n">
        <v>0</v>
      </c>
      <c r="AM923" s="493" t="n">
        <v>0</v>
      </c>
      <c r="AN923" s="493" t="n">
        <v>0</v>
      </c>
      <c r="AO923" s="493" t="n">
        <v>0</v>
      </c>
      <c r="AP923" s="493" t="n">
        <v>0</v>
      </c>
      <c r="AQ923" s="493" t="n">
        <v>0</v>
      </c>
      <c r="AR923" s="493" t="n">
        <v>0</v>
      </c>
      <c r="AS923" s="493" t="n">
        <v>0</v>
      </c>
      <c r="AT923" s="493" t="n">
        <v>0</v>
      </c>
      <c r="AU923" s="493" t="n">
        <v>0</v>
      </c>
      <c r="AV923" s="493" t="n">
        <v>0</v>
      </c>
      <c r="AW923" s="493" t="n">
        <v>0</v>
      </c>
      <c r="AX923" s="493" t="n">
        <v>0</v>
      </c>
      <c r="AY923" s="493" t="n">
        <v>0</v>
      </c>
      <c r="AZ923" s="493" t="n">
        <v>0</v>
      </c>
      <c r="BA923" s="493" t="n">
        <v>0</v>
      </c>
      <c r="BB923" s="493" t="n">
        <v>0</v>
      </c>
      <c r="BC923" s="493" t="n">
        <v>47.4</v>
      </c>
      <c r="BD923" s="493" t="n">
        <v>0</v>
      </c>
      <c r="BE923" s="493" t="n">
        <v>108</v>
      </c>
      <c r="BF923" s="493" t="n">
        <v>20.7</v>
      </c>
      <c r="BG923" s="493" t="n">
        <v>2548.8</v>
      </c>
      <c r="BH923" s="493" t="n">
        <v>813.6</v>
      </c>
      <c r="BI923" s="493" t="n">
        <v>4011.6</v>
      </c>
      <c r="BJ923" s="493" t="n">
        <v>1167.9</v>
      </c>
      <c r="BK923" s="493" t="n">
        <v>5390.7</v>
      </c>
      <c r="BL923" s="493" t="n">
        <v>1552.2</v>
      </c>
      <c r="BM923" s="493" t="n">
        <v>444.9</v>
      </c>
      <c r="BN923" s="493" t="n">
        <v>163.8</v>
      </c>
      <c r="BO923" s="493" t="n">
        <v>138.6</v>
      </c>
      <c r="BP923" s="493" t="n">
        <v>0</v>
      </c>
      <c r="BQ923" s="493" t="n">
        <v>0</v>
      </c>
      <c r="BR923" s="493" t="n">
        <v>0</v>
      </c>
      <c r="BS923" s="493" t="n">
        <v>0</v>
      </c>
      <c r="BT923" s="493" t="n">
        <v>0</v>
      </c>
      <c r="BU923" s="493" t="n">
        <v>0</v>
      </c>
      <c r="BV923" s="493" t="n">
        <v>0</v>
      </c>
      <c r="BW923" s="493" t="n">
        <v>0</v>
      </c>
    </row>
    <row r="924">
      <c r="A924" t="inlineStr">
        <is>
          <t>[C9C] ANGIOTENSIN-II 길항제 (단일)</t>
        </is>
      </c>
      <c r="B924" t="inlineStr">
        <is>
          <t>비씨월드</t>
        </is>
      </c>
      <c r="C924" t="inlineStr">
        <is>
          <t>비씨 텔미</t>
        </is>
      </c>
      <c r="D924" t="inlineStr">
        <is>
          <t>비씨월드</t>
        </is>
      </c>
      <c r="E924" t="inlineStr">
        <is>
          <t>telmisartan</t>
        </is>
      </c>
      <c r="F924" t="inlineStr">
        <is>
          <t>병원</t>
        </is>
      </c>
      <c r="G924" t="inlineStr">
        <is>
          <t>Generic</t>
        </is>
      </c>
      <c r="H924" s="493" t="n">
        <v>0</v>
      </c>
      <c r="I924" s="493" t="n">
        <v>0</v>
      </c>
      <c r="J924" s="493" t="n">
        <v>0</v>
      </c>
      <c r="K924" s="493" t="n">
        <v>0</v>
      </c>
      <c r="L924" s="493" t="n">
        <v>0</v>
      </c>
      <c r="M924" s="493" t="n">
        <v>0</v>
      </c>
      <c r="N924" s="493" t="n">
        <v>0</v>
      </c>
      <c r="O924" s="493" t="n">
        <v>956.7</v>
      </c>
      <c r="P924" s="493" t="n">
        <v>851.4</v>
      </c>
      <c r="Q924" s="493" t="n">
        <v>1208.55</v>
      </c>
      <c r="R924" s="493" t="n">
        <v>1270.5</v>
      </c>
      <c r="S924" s="493" t="n">
        <v>1946.1</v>
      </c>
      <c r="T924" s="493" t="n">
        <v>2537.88</v>
      </c>
      <c r="U924" s="493" t="n">
        <v>3045</v>
      </c>
      <c r="V924" s="493" t="n">
        <v>3296.75</v>
      </c>
      <c r="W924" s="493" t="n">
        <v>3208.8</v>
      </c>
      <c r="X924" s="493" t="n">
        <v>3058.8</v>
      </c>
      <c r="Y924" s="493" t="n">
        <v>3122.7</v>
      </c>
      <c r="Z924" s="493" t="n">
        <v>0</v>
      </c>
      <c r="AA924" s="493" t="n">
        <v>0</v>
      </c>
      <c r="AB924" s="493" t="n">
        <v>0</v>
      </c>
      <c r="AC924" s="493" t="n">
        <v>0</v>
      </c>
      <c r="AD924" s="493" t="n">
        <v>0</v>
      </c>
      <c r="AE924" s="493" t="n">
        <v>0</v>
      </c>
      <c r="AF924" s="493" t="n">
        <v>0</v>
      </c>
      <c r="AG924" s="493" t="n">
        <v>0</v>
      </c>
      <c r="AH924" s="493" t="n">
        <v>0</v>
      </c>
      <c r="AI924" s="493" t="n">
        <v>0</v>
      </c>
      <c r="AJ924" s="493" t="n">
        <v>0</v>
      </c>
      <c r="AK924" s="493" t="n">
        <v>0</v>
      </c>
      <c r="AL924" s="493" t="n">
        <v>0</v>
      </c>
      <c r="AM924" s="493" t="n">
        <v>0</v>
      </c>
      <c r="AN924" s="493" t="n">
        <v>0</v>
      </c>
      <c r="AO924" s="493" t="n">
        <v>0</v>
      </c>
      <c r="AP924" s="493" t="n">
        <v>0</v>
      </c>
      <c r="AQ924" s="493" t="n">
        <v>0</v>
      </c>
      <c r="AR924" s="493" t="n">
        <v>0</v>
      </c>
      <c r="AS924" s="493" t="n">
        <v>0</v>
      </c>
      <c r="AT924" s="493" t="n">
        <v>0</v>
      </c>
      <c r="AU924" s="493" t="n">
        <v>0</v>
      </c>
      <c r="AV924" s="493" t="n">
        <v>0</v>
      </c>
      <c r="AW924" s="493" t="n">
        <v>0</v>
      </c>
      <c r="AX924" s="493" t="n">
        <v>0</v>
      </c>
      <c r="AY924" s="493" t="n">
        <v>0</v>
      </c>
      <c r="AZ924" s="493" t="n">
        <v>0</v>
      </c>
      <c r="BA924" s="493" t="n">
        <v>0</v>
      </c>
      <c r="BB924" s="493" t="n">
        <v>0</v>
      </c>
      <c r="BC924" s="493" t="n">
        <v>0</v>
      </c>
      <c r="BD924" s="493" t="n">
        <v>0</v>
      </c>
      <c r="BE924" s="493" t="n">
        <v>0</v>
      </c>
      <c r="BF924" s="493" t="n">
        <v>0</v>
      </c>
      <c r="BG924" s="493" t="n">
        <v>0</v>
      </c>
      <c r="BH924" s="493" t="n">
        <v>0</v>
      </c>
      <c r="BI924" s="493" t="n">
        <v>0</v>
      </c>
      <c r="BJ924" s="493" t="n">
        <v>0</v>
      </c>
      <c r="BK924" s="493" t="n">
        <v>0</v>
      </c>
      <c r="BL924" s="493" t="n">
        <v>0</v>
      </c>
      <c r="BM924" s="493" t="n">
        <v>0</v>
      </c>
      <c r="BN924" s="493" t="n">
        <v>0</v>
      </c>
      <c r="BO924" s="493" t="n">
        <v>0</v>
      </c>
      <c r="BP924" s="493" t="n">
        <v>0</v>
      </c>
      <c r="BQ924" s="493" t="n">
        <v>0</v>
      </c>
      <c r="BR924" s="493" t="n">
        <v>0</v>
      </c>
      <c r="BS924" s="493" t="n">
        <v>0</v>
      </c>
      <c r="BT924" s="493" t="n">
        <v>0</v>
      </c>
      <c r="BU924" s="493" t="n">
        <v>0</v>
      </c>
      <c r="BV924" s="493" t="n">
        <v>0</v>
      </c>
      <c r="BW924" s="493" t="n">
        <v>0</v>
      </c>
    </row>
    <row r="925">
      <c r="A925" t="inlineStr">
        <is>
          <t>[C9C] ANGIOTENSIN-II 길항제 (단일)</t>
        </is>
      </c>
      <c r="B925" t="inlineStr">
        <is>
          <t>비씨월드</t>
        </is>
      </c>
      <c r="C925" t="inlineStr">
        <is>
          <t>비씨 텔미</t>
        </is>
      </c>
      <c r="D925" t="inlineStr">
        <is>
          <t>비씨월드</t>
        </is>
      </c>
      <c r="E925" t="inlineStr">
        <is>
          <t>telmisartan</t>
        </is>
      </c>
      <c r="F925" t="inlineStr">
        <is>
          <t>의원</t>
        </is>
      </c>
      <c r="G925" t="inlineStr">
        <is>
          <t>Generic</t>
        </is>
      </c>
      <c r="H925" s="493" t="n">
        <v>0</v>
      </c>
      <c r="I925" s="493" t="n">
        <v>0</v>
      </c>
      <c r="J925" s="493" t="n">
        <v>0</v>
      </c>
      <c r="K925" s="493" t="n">
        <v>0</v>
      </c>
      <c r="L925" s="493" t="n">
        <v>0</v>
      </c>
      <c r="M925" s="493" t="n">
        <v>0</v>
      </c>
      <c r="N925" s="493" t="n">
        <v>0</v>
      </c>
      <c r="O925" s="493" t="n">
        <v>442</v>
      </c>
      <c r="P925" s="493" t="n">
        <v>705.3</v>
      </c>
      <c r="Q925" s="493" t="n">
        <v>222.6</v>
      </c>
      <c r="R925" s="493" t="n">
        <v>644.4</v>
      </c>
      <c r="S925" s="493" t="n">
        <v>26624.84</v>
      </c>
      <c r="T925" s="493" t="n">
        <v>42132.6</v>
      </c>
      <c r="U925" s="493" t="n">
        <v>28986.35</v>
      </c>
      <c r="V925" s="493" t="n">
        <v>33253.84</v>
      </c>
      <c r="W925" s="493" t="n">
        <v>38559.5</v>
      </c>
      <c r="X925" s="493" t="n">
        <v>37876</v>
      </c>
      <c r="Y925" s="493" t="n">
        <v>30918.32</v>
      </c>
      <c r="Z925" s="493" t="n">
        <v>2763.64</v>
      </c>
      <c r="AA925" s="493" t="n">
        <v>0</v>
      </c>
      <c r="AB925" s="493" t="n">
        <v>0</v>
      </c>
      <c r="AC925" s="493" t="n">
        <v>0</v>
      </c>
      <c r="AD925" s="493" t="n">
        <v>0</v>
      </c>
      <c r="AE925" s="493" t="n">
        <v>0</v>
      </c>
      <c r="AF925" s="493" t="n">
        <v>0</v>
      </c>
      <c r="AG925" s="493" t="n">
        <v>0</v>
      </c>
      <c r="AH925" s="493" t="n">
        <v>0</v>
      </c>
      <c r="AI925" s="493" t="n">
        <v>0</v>
      </c>
      <c r="AJ925" s="493" t="n">
        <v>0</v>
      </c>
      <c r="AK925" s="493" t="n">
        <v>0</v>
      </c>
      <c r="AL925" s="493" t="n">
        <v>0</v>
      </c>
      <c r="AM925" s="493" t="n">
        <v>0</v>
      </c>
      <c r="AN925" s="493" t="n">
        <v>0</v>
      </c>
      <c r="AO925" s="493" t="n">
        <v>0</v>
      </c>
      <c r="AP925" s="493" t="n">
        <v>0</v>
      </c>
      <c r="AQ925" s="493" t="n">
        <v>0</v>
      </c>
      <c r="AR925" s="493" t="n">
        <v>0</v>
      </c>
      <c r="AS925" s="493" t="n">
        <v>0</v>
      </c>
      <c r="AT925" s="493" t="n">
        <v>0</v>
      </c>
      <c r="AU925" s="493" t="n">
        <v>0</v>
      </c>
      <c r="AV925" s="493" t="n">
        <v>0</v>
      </c>
      <c r="AW925" s="493" t="n">
        <v>0</v>
      </c>
      <c r="AX925" s="493" t="n">
        <v>0</v>
      </c>
      <c r="AY925" s="493" t="n">
        <v>0</v>
      </c>
      <c r="AZ925" s="493" t="n">
        <v>0</v>
      </c>
      <c r="BA925" s="493" t="n">
        <v>0</v>
      </c>
      <c r="BB925" s="493" t="n">
        <v>0</v>
      </c>
      <c r="BC925" s="493" t="n">
        <v>0</v>
      </c>
      <c r="BD925" s="493" t="n">
        <v>0</v>
      </c>
      <c r="BE925" s="493" t="n">
        <v>0</v>
      </c>
      <c r="BF925" s="493" t="n">
        <v>0</v>
      </c>
      <c r="BG925" s="493" t="n">
        <v>0</v>
      </c>
      <c r="BH925" s="493" t="n">
        <v>0</v>
      </c>
      <c r="BI925" s="493" t="n">
        <v>0</v>
      </c>
      <c r="BJ925" s="493" t="n">
        <v>0</v>
      </c>
      <c r="BK925" s="493" t="n">
        <v>0</v>
      </c>
      <c r="BL925" s="493" t="n">
        <v>0</v>
      </c>
      <c r="BM925" s="493" t="n">
        <v>0</v>
      </c>
      <c r="BN925" s="493" t="n">
        <v>0</v>
      </c>
      <c r="BO925" s="493" t="n">
        <v>0</v>
      </c>
      <c r="BP925" s="493" t="n">
        <v>0</v>
      </c>
      <c r="BQ925" s="493" t="n">
        <v>0</v>
      </c>
      <c r="BR925" s="493" t="n">
        <v>0</v>
      </c>
      <c r="BS925" s="493" t="n">
        <v>0</v>
      </c>
      <c r="BT925" s="493" t="n">
        <v>0</v>
      </c>
      <c r="BU925" s="493" t="n">
        <v>0</v>
      </c>
      <c r="BV925" s="493" t="n">
        <v>0</v>
      </c>
      <c r="BW925" s="493" t="n">
        <v>0</v>
      </c>
    </row>
    <row r="926">
      <c r="A926" t="inlineStr">
        <is>
          <t>[C9C] ANGIOTENSIN-II 길항제 (단일)</t>
        </is>
      </c>
      <c r="B926" t="inlineStr">
        <is>
          <t>비씨월드</t>
        </is>
      </c>
      <c r="C926" t="inlineStr">
        <is>
          <t>이베르탄</t>
        </is>
      </c>
      <c r="D926" t="inlineStr">
        <is>
          <t>비씨월드</t>
        </is>
      </c>
      <c r="E926" t="inlineStr">
        <is>
          <t>irbesartan</t>
        </is>
      </c>
      <c r="F926" t="inlineStr">
        <is>
          <t>종합병원</t>
        </is>
      </c>
      <c r="G926" t="inlineStr">
        <is>
          <t>Generic</t>
        </is>
      </c>
      <c r="H926" s="493" t="n">
        <v>3006</v>
      </c>
      <c r="I926" s="493" t="n">
        <v>1043.4</v>
      </c>
      <c r="J926" s="493" t="n">
        <v>2520.9</v>
      </c>
      <c r="K926" s="493" t="n">
        <v>2295.51</v>
      </c>
      <c r="L926" s="493" t="n">
        <v>2121.6</v>
      </c>
      <c r="M926" s="493" t="n">
        <v>906</v>
      </c>
      <c r="N926" s="493" t="n">
        <v>2464.98</v>
      </c>
      <c r="O926" s="493" t="n">
        <v>1354.5</v>
      </c>
      <c r="P926" s="493" t="n">
        <v>1680</v>
      </c>
      <c r="Q926" s="493" t="n">
        <v>1812</v>
      </c>
      <c r="R926" s="493" t="n">
        <v>1440</v>
      </c>
      <c r="S926" s="493" t="n">
        <v>1400</v>
      </c>
      <c r="T926" s="493" t="n">
        <v>1560</v>
      </c>
      <c r="U926" s="493" t="n">
        <v>1659.6</v>
      </c>
      <c r="V926" s="493" t="n">
        <v>3256.4</v>
      </c>
      <c r="W926" s="493" t="n">
        <v>1144.8</v>
      </c>
      <c r="X926" s="493" t="n">
        <v>1326.11</v>
      </c>
      <c r="Y926" s="493" t="n">
        <v>1717.35</v>
      </c>
      <c r="Z926" s="493" t="n">
        <v>2897.6</v>
      </c>
      <c r="AA926" s="493" t="n">
        <v>346.8</v>
      </c>
      <c r="AB926" s="493" t="n">
        <v>3853.6</v>
      </c>
      <c r="AC926" s="493" t="n">
        <v>360</v>
      </c>
      <c r="AD926" s="493" t="n">
        <v>3898.8</v>
      </c>
      <c r="AE926" s="493" t="n">
        <v>838.8</v>
      </c>
      <c r="AF926" s="493" t="n">
        <v>1668.8</v>
      </c>
      <c r="AG926" s="493" t="n">
        <v>320</v>
      </c>
      <c r="AH926" s="493" t="n">
        <v>2179.2</v>
      </c>
      <c r="AI926" s="493" t="n">
        <v>606</v>
      </c>
      <c r="AJ926" s="493" t="n">
        <v>600</v>
      </c>
      <c r="AK926" s="493" t="n">
        <v>1210</v>
      </c>
      <c r="AL926" s="493" t="n">
        <v>1166.4</v>
      </c>
      <c r="AM926" s="493" t="n">
        <v>250</v>
      </c>
      <c r="AN926" s="493" t="n">
        <v>2254.8</v>
      </c>
      <c r="AO926" s="493" t="n">
        <v>208</v>
      </c>
      <c r="AP926" s="493" t="n">
        <v>1274</v>
      </c>
      <c r="AQ926" s="493" t="n">
        <v>480</v>
      </c>
      <c r="AR926" s="493" t="n">
        <v>885.2</v>
      </c>
      <c r="AS926" s="493" t="n">
        <v>1079.4</v>
      </c>
      <c r="AT926" s="493" t="n">
        <v>1864.2</v>
      </c>
      <c r="AU926" s="493" t="n">
        <v>2869.44</v>
      </c>
      <c r="AV926" s="493" t="n">
        <v>2315.2</v>
      </c>
      <c r="AW926" s="493" t="n">
        <v>3207.9</v>
      </c>
      <c r="AX926" s="493" t="n">
        <v>3069.6</v>
      </c>
      <c r="AY926" s="493" t="n">
        <v>2029.2</v>
      </c>
      <c r="AZ926" s="493" t="n">
        <v>2944.7</v>
      </c>
      <c r="BA926" s="493" t="n">
        <v>2893.78</v>
      </c>
      <c r="BB926" s="493" t="n">
        <v>3167</v>
      </c>
      <c r="BC926" s="493" t="n">
        <v>2580.65</v>
      </c>
      <c r="BD926" s="493" t="n">
        <v>5436.92</v>
      </c>
      <c r="BE926" s="493" t="n">
        <v>1736.06</v>
      </c>
      <c r="BF926" s="493" t="n">
        <v>3220.5</v>
      </c>
      <c r="BG926" s="493" t="n">
        <v>2368.14</v>
      </c>
      <c r="BH926" s="493" t="n">
        <v>4143.4</v>
      </c>
      <c r="BI926" s="493" t="n">
        <v>1843.38</v>
      </c>
      <c r="BJ926" s="493" t="n">
        <v>3744.67</v>
      </c>
      <c r="BK926" s="493" t="n">
        <v>3985.22</v>
      </c>
      <c r="BL926" s="493" t="n">
        <v>3194.49</v>
      </c>
      <c r="BM926" s="493" t="n">
        <v>4903.21</v>
      </c>
      <c r="BN926" s="493" t="n">
        <v>4100.03</v>
      </c>
      <c r="BO926" s="493" t="n">
        <v>2163.58</v>
      </c>
      <c r="BP926" s="493" t="n">
        <v>3433.48</v>
      </c>
      <c r="BQ926" s="493" t="n">
        <v>1649.4</v>
      </c>
      <c r="BR926" s="493" t="n">
        <v>3003.67</v>
      </c>
      <c r="BS926" s="493" t="n">
        <v>2964.6</v>
      </c>
      <c r="BT926" s="493" t="n">
        <v>2991.61</v>
      </c>
      <c r="BU926" s="493" t="n">
        <v>2424.6</v>
      </c>
      <c r="BV926" s="493" t="n">
        <v>2470.66</v>
      </c>
      <c r="BW926" s="493" t="n">
        <v>1038.3</v>
      </c>
    </row>
    <row r="927">
      <c r="A927" t="inlineStr">
        <is>
          <t>[C9C] ANGIOTENSIN-II 길항제 (단일)</t>
        </is>
      </c>
      <c r="B927" t="inlineStr">
        <is>
          <t>비씨월드</t>
        </is>
      </c>
      <c r="C927" t="inlineStr">
        <is>
          <t>이베르탄</t>
        </is>
      </c>
      <c r="D927" t="inlineStr">
        <is>
          <t>비씨월드</t>
        </is>
      </c>
      <c r="E927" t="inlineStr">
        <is>
          <t>irbesartan</t>
        </is>
      </c>
      <c r="F927" t="inlineStr">
        <is>
          <t>병원</t>
        </is>
      </c>
      <c r="G927" t="inlineStr">
        <is>
          <t>Generic</t>
        </is>
      </c>
      <c r="H927" s="493" t="n">
        <v>5811.07</v>
      </c>
      <c r="I927" s="493" t="n">
        <v>2743.53</v>
      </c>
      <c r="J927" s="493" t="n">
        <v>8116.37</v>
      </c>
      <c r="K927" s="493" t="n">
        <v>4861.3</v>
      </c>
      <c r="L927" s="493" t="n">
        <v>2882.85</v>
      </c>
      <c r="M927" s="493" t="n">
        <v>5911.76</v>
      </c>
      <c r="N927" s="493" t="n">
        <v>5570.66</v>
      </c>
      <c r="O927" s="493" t="n">
        <v>5773.6</v>
      </c>
      <c r="P927" s="493" t="n">
        <v>3215.2</v>
      </c>
      <c r="Q927" s="493" t="n">
        <v>5469.82</v>
      </c>
      <c r="R927" s="493" t="n">
        <v>4181.51</v>
      </c>
      <c r="S927" s="493" t="n">
        <v>4757.42</v>
      </c>
      <c r="T927" s="493" t="n">
        <v>3615.44</v>
      </c>
      <c r="U927" s="493" t="n">
        <v>2624.93</v>
      </c>
      <c r="V927" s="493" t="n">
        <v>4779.17</v>
      </c>
      <c r="W927" s="493" t="n">
        <v>3379.29</v>
      </c>
      <c r="X927" s="493" t="n">
        <v>3744.04</v>
      </c>
      <c r="Y927" s="493" t="n">
        <v>3917.89</v>
      </c>
      <c r="Z927" s="493" t="n">
        <v>2270.56</v>
      </c>
      <c r="AA927" s="493" t="n">
        <v>3433.48</v>
      </c>
      <c r="AB927" s="493" t="n">
        <v>3413.2</v>
      </c>
      <c r="AC927" s="493" t="n">
        <v>3153.1</v>
      </c>
      <c r="AD927" s="493" t="n">
        <v>3861.96</v>
      </c>
      <c r="AE927" s="493" t="n">
        <v>3945.86</v>
      </c>
      <c r="AF927" s="493" t="n">
        <v>2313.52</v>
      </c>
      <c r="AG927" s="493" t="n">
        <v>3259.22</v>
      </c>
      <c r="AH927" s="493" t="n">
        <v>1998.51</v>
      </c>
      <c r="AI927" s="493" t="n">
        <v>2824.06</v>
      </c>
      <c r="AJ927" s="493" t="n">
        <v>2885.76</v>
      </c>
      <c r="AK927" s="493" t="n">
        <v>3772.34</v>
      </c>
      <c r="AL927" s="493" t="n">
        <v>3167.18</v>
      </c>
      <c r="AM927" s="493" t="n">
        <v>2973.21</v>
      </c>
      <c r="AN927" s="493" t="n">
        <v>2554.56</v>
      </c>
      <c r="AO927" s="493" t="n">
        <v>5389.73</v>
      </c>
      <c r="AP927" s="493" t="n">
        <v>1695.62</v>
      </c>
      <c r="AQ927" s="493" t="n">
        <v>2427.08</v>
      </c>
      <c r="AR927" s="493" t="n">
        <v>4171.1</v>
      </c>
      <c r="AS927" s="493" t="n">
        <v>2715.68</v>
      </c>
      <c r="AT927" s="493" t="n">
        <v>2278.19</v>
      </c>
      <c r="AU927" s="493" t="n">
        <v>3749.71</v>
      </c>
      <c r="AV927" s="493" t="n">
        <v>768.36</v>
      </c>
      <c r="AW927" s="493" t="n">
        <v>2462.78</v>
      </c>
      <c r="AX927" s="493" t="n">
        <v>3014.29</v>
      </c>
      <c r="AY927" s="493" t="n">
        <v>3622.18</v>
      </c>
      <c r="AZ927" s="493" t="n">
        <v>1850.84</v>
      </c>
      <c r="BA927" s="493" t="n">
        <v>2924.65</v>
      </c>
      <c r="BB927" s="493" t="n">
        <v>230.7</v>
      </c>
      <c r="BC927" s="493" t="n">
        <v>670.4</v>
      </c>
      <c r="BD927" s="493" t="n">
        <v>3948.82</v>
      </c>
      <c r="BE927" s="493" t="n">
        <v>4099.08</v>
      </c>
      <c r="BF927" s="493" t="n">
        <v>546.6</v>
      </c>
      <c r="BG927" s="493" t="n">
        <v>2062.47</v>
      </c>
      <c r="BH927" s="493" t="n">
        <v>690.9</v>
      </c>
      <c r="BI927" s="493" t="n">
        <v>2762.55</v>
      </c>
      <c r="BJ927" s="493" t="n">
        <v>1229.25</v>
      </c>
      <c r="BK927" s="493" t="n">
        <v>1081.8</v>
      </c>
      <c r="BL927" s="493" t="n">
        <v>2646.35</v>
      </c>
      <c r="BM927" s="493" t="n">
        <v>1818.45</v>
      </c>
      <c r="BN927" s="493" t="n">
        <v>1165.02</v>
      </c>
      <c r="BO927" s="493" t="n">
        <v>2048.1</v>
      </c>
      <c r="BP927" s="493" t="n">
        <v>2464.96</v>
      </c>
      <c r="BQ927" s="493" t="n">
        <v>1605.04</v>
      </c>
      <c r="BR927" s="493" t="n">
        <v>1081</v>
      </c>
      <c r="BS927" s="493" t="n">
        <v>3592.32</v>
      </c>
      <c r="BT927" s="493" t="n">
        <v>1111.85</v>
      </c>
      <c r="BU927" s="493" t="n">
        <v>2448.57</v>
      </c>
      <c r="BV927" s="493" t="n">
        <v>3462.26</v>
      </c>
      <c r="BW927" s="493" t="n">
        <v>1917.54</v>
      </c>
    </row>
    <row r="928">
      <c r="A928" t="inlineStr">
        <is>
          <t>[C9C] ANGIOTENSIN-II 길항제 (단일)</t>
        </is>
      </c>
      <c r="B928" t="inlineStr">
        <is>
          <t>비씨월드</t>
        </is>
      </c>
      <c r="C928" t="inlineStr">
        <is>
          <t>이베르탄</t>
        </is>
      </c>
      <c r="D928" t="inlineStr">
        <is>
          <t>비씨월드</t>
        </is>
      </c>
      <c r="E928" t="inlineStr">
        <is>
          <t>irbesartan</t>
        </is>
      </c>
      <c r="F928" t="inlineStr">
        <is>
          <t>의원</t>
        </is>
      </c>
      <c r="G928" t="inlineStr">
        <is>
          <t>Generic</t>
        </is>
      </c>
      <c r="H928" s="493" t="n">
        <v>21300</v>
      </c>
      <c r="I928" s="493" t="n">
        <v>20627.1</v>
      </c>
      <c r="J928" s="493" t="n">
        <v>24290</v>
      </c>
      <c r="K928" s="493" t="n">
        <v>23155.5</v>
      </c>
      <c r="L928" s="493" t="n">
        <v>23595.8</v>
      </c>
      <c r="M928" s="493" t="n">
        <v>20527.6</v>
      </c>
      <c r="N928" s="493" t="n">
        <v>25934.3</v>
      </c>
      <c r="O928" s="493" t="n">
        <v>20735.4</v>
      </c>
      <c r="P928" s="493" t="n">
        <v>26750</v>
      </c>
      <c r="Q928" s="493" t="n">
        <v>22520.2</v>
      </c>
      <c r="R928" s="493" t="n">
        <v>28261.3</v>
      </c>
      <c r="S928" s="493" t="n">
        <v>28234.8</v>
      </c>
      <c r="T928" s="493" t="n">
        <v>26058.1</v>
      </c>
      <c r="U928" s="493" t="n">
        <v>24601.2</v>
      </c>
      <c r="V928" s="493" t="n">
        <v>26139.3</v>
      </c>
      <c r="W928" s="493" t="n">
        <v>23870.7</v>
      </c>
      <c r="X928" s="493" t="n">
        <v>23775.3</v>
      </c>
      <c r="Y928" s="493" t="n">
        <v>25769.8</v>
      </c>
      <c r="Z928" s="493" t="n">
        <v>24716.7</v>
      </c>
      <c r="AA928" s="493" t="n">
        <v>26799.5</v>
      </c>
      <c r="AB928" s="493" t="n">
        <v>23770.8</v>
      </c>
      <c r="AC928" s="493" t="n">
        <v>26246.7</v>
      </c>
      <c r="AD928" s="493" t="n">
        <v>24999.3</v>
      </c>
      <c r="AE928" s="493" t="n">
        <v>28403.35</v>
      </c>
      <c r="AF928" s="493" t="n">
        <v>25585.6</v>
      </c>
      <c r="AG928" s="493" t="n">
        <v>24325.3</v>
      </c>
      <c r="AH928" s="493" t="n">
        <v>24718.33</v>
      </c>
      <c r="AI928" s="493" t="n">
        <v>25598.3</v>
      </c>
      <c r="AJ928" s="493" t="n">
        <v>25524.35</v>
      </c>
      <c r="AK928" s="493" t="n">
        <v>28508.8</v>
      </c>
      <c r="AL928" s="493" t="n">
        <v>25112.4</v>
      </c>
      <c r="AM928" s="493" t="n">
        <v>25413.5</v>
      </c>
      <c r="AN928" s="493" t="n">
        <v>23115.4</v>
      </c>
      <c r="AO928" s="493" t="n">
        <v>23491.9</v>
      </c>
      <c r="AP928" s="493" t="n">
        <v>23530.55</v>
      </c>
      <c r="AQ928" s="493" t="n">
        <v>27296.55</v>
      </c>
      <c r="AR928" s="493" t="n">
        <v>27507.95</v>
      </c>
      <c r="AS928" s="493" t="n">
        <v>24951.65</v>
      </c>
      <c r="AT928" s="493" t="n">
        <v>26512.25</v>
      </c>
      <c r="AU928" s="493" t="n">
        <v>23423.15</v>
      </c>
      <c r="AV928" s="493" t="n">
        <v>24111.45</v>
      </c>
      <c r="AW928" s="493" t="n">
        <v>24701</v>
      </c>
      <c r="AX928" s="493" t="n">
        <v>28309.15</v>
      </c>
      <c r="AY928" s="493" t="n">
        <v>24962.5</v>
      </c>
      <c r="AZ928" s="493" t="n">
        <v>25317.58</v>
      </c>
      <c r="BA928" s="493" t="n">
        <v>24152.1</v>
      </c>
      <c r="BB928" s="493" t="n">
        <v>26832.7</v>
      </c>
      <c r="BC928" s="493" t="n">
        <v>23028.15</v>
      </c>
      <c r="BD928" s="493" t="n">
        <v>25777.9</v>
      </c>
      <c r="BE928" s="493" t="n">
        <v>25274.7</v>
      </c>
      <c r="BF928" s="493" t="n">
        <v>26952.15</v>
      </c>
      <c r="BG928" s="493" t="n">
        <v>24610.8</v>
      </c>
      <c r="BH928" s="493" t="n">
        <v>22243.53</v>
      </c>
      <c r="BI928" s="493" t="n">
        <v>26535.7</v>
      </c>
      <c r="BJ928" s="493" t="n">
        <v>24349.49</v>
      </c>
      <c r="BK928" s="493" t="n">
        <v>27698.58</v>
      </c>
      <c r="BL928" s="493" t="n">
        <v>28731.8</v>
      </c>
      <c r="BM928" s="493" t="n">
        <v>25810.3</v>
      </c>
      <c r="BN928" s="493" t="n">
        <v>22065.95</v>
      </c>
      <c r="BO928" s="493" t="n">
        <v>27537.65</v>
      </c>
      <c r="BP928" s="493" t="n">
        <v>27024.99</v>
      </c>
      <c r="BQ928" s="493" t="n">
        <v>24035.3</v>
      </c>
      <c r="BR928" s="493" t="n">
        <v>25450.3</v>
      </c>
      <c r="BS928" s="493" t="n">
        <v>26911.35</v>
      </c>
      <c r="BT928" s="493" t="n">
        <v>25456.55</v>
      </c>
      <c r="BU928" s="493" t="n">
        <v>26045.1</v>
      </c>
      <c r="BV928" s="493" t="n">
        <v>27626.4</v>
      </c>
      <c r="BW928" s="493" t="n">
        <v>25521.1</v>
      </c>
    </row>
    <row r="929">
      <c r="A929" t="inlineStr">
        <is>
          <t>[C9C] ANGIOTENSIN-II 길항제 (단일)</t>
        </is>
      </c>
      <c r="B929" t="inlineStr">
        <is>
          <t>비씨월드</t>
        </is>
      </c>
      <c r="C929" t="inlineStr">
        <is>
          <t>이베르탄</t>
        </is>
      </c>
      <c r="D929" t="inlineStr">
        <is>
          <t>비씨월드</t>
        </is>
      </c>
      <c r="E929" t="inlineStr">
        <is>
          <t>irbesartan</t>
        </is>
      </c>
      <c r="F929" t="inlineStr">
        <is>
          <t>보건소</t>
        </is>
      </c>
      <c r="G929" t="inlineStr">
        <is>
          <t>Generic</t>
        </is>
      </c>
      <c r="H929" s="493" t="n">
        <v>0</v>
      </c>
      <c r="I929" s="493" t="n">
        <v>0</v>
      </c>
      <c r="J929" s="493" t="n">
        <v>40.5</v>
      </c>
      <c r="K929" s="493" t="n">
        <v>38.4</v>
      </c>
      <c r="L929" s="493" t="n">
        <v>0</v>
      </c>
      <c r="M929" s="493" t="n">
        <v>29.1</v>
      </c>
      <c r="N929" s="493" t="n">
        <v>0</v>
      </c>
      <c r="O929" s="493" t="n">
        <v>0</v>
      </c>
      <c r="P929" s="493" t="n">
        <v>0</v>
      </c>
      <c r="Q929" s="493" t="n">
        <v>0</v>
      </c>
      <c r="R929" s="493" t="n">
        <v>0</v>
      </c>
      <c r="S929" s="493" t="n">
        <v>0</v>
      </c>
      <c r="T929" s="493" t="n">
        <v>0</v>
      </c>
      <c r="U929" s="493" t="n">
        <v>0</v>
      </c>
      <c r="V929" s="493" t="n">
        <v>0</v>
      </c>
      <c r="W929" s="493" t="n">
        <v>0</v>
      </c>
      <c r="X929" s="493" t="n">
        <v>0</v>
      </c>
      <c r="Y929" s="493" t="n">
        <v>25.5</v>
      </c>
      <c r="Z929" s="493" t="n">
        <v>23.7</v>
      </c>
      <c r="AA929" s="493" t="n">
        <v>58.2</v>
      </c>
      <c r="AB929" s="493" t="n">
        <v>0</v>
      </c>
      <c r="AC929" s="493" t="n">
        <v>48</v>
      </c>
      <c r="AD929" s="493" t="n">
        <v>0</v>
      </c>
      <c r="AE929" s="493" t="n">
        <v>0</v>
      </c>
      <c r="AF929" s="493" t="n">
        <v>52.2</v>
      </c>
      <c r="AG929" s="493" t="n">
        <v>0</v>
      </c>
      <c r="AH929" s="493" t="n">
        <v>53.4</v>
      </c>
      <c r="AI929" s="493" t="n">
        <v>0</v>
      </c>
      <c r="AJ929" s="493" t="n">
        <v>0</v>
      </c>
      <c r="AK929" s="493" t="n">
        <v>48</v>
      </c>
      <c r="AL929" s="493" t="n">
        <v>0</v>
      </c>
      <c r="AM929" s="493" t="n">
        <v>0</v>
      </c>
      <c r="AN929" s="493" t="n">
        <v>45</v>
      </c>
      <c r="AO929" s="493" t="n">
        <v>0</v>
      </c>
      <c r="AP929" s="493" t="n">
        <v>0</v>
      </c>
      <c r="AQ929" s="493" t="n">
        <v>0</v>
      </c>
      <c r="AR929" s="493" t="n">
        <v>0</v>
      </c>
      <c r="AS929" s="493" t="n">
        <v>0</v>
      </c>
      <c r="AT929" s="493" t="n">
        <v>0</v>
      </c>
      <c r="AU929" s="493" t="n">
        <v>0</v>
      </c>
      <c r="AV929" s="493" t="n">
        <v>0</v>
      </c>
      <c r="AW929" s="493" t="n">
        <v>0</v>
      </c>
      <c r="AX929" s="493" t="n">
        <v>0</v>
      </c>
      <c r="AY929" s="493" t="n">
        <v>0</v>
      </c>
      <c r="AZ929" s="493" t="n">
        <v>0</v>
      </c>
      <c r="BA929" s="493" t="n">
        <v>0</v>
      </c>
      <c r="BB929" s="493" t="n">
        <v>0</v>
      </c>
      <c r="BC929" s="493" t="n">
        <v>0</v>
      </c>
      <c r="BD929" s="493" t="n">
        <v>0</v>
      </c>
      <c r="BE929" s="493" t="n">
        <v>0</v>
      </c>
      <c r="BF929" s="493" t="n">
        <v>0</v>
      </c>
      <c r="BG929" s="493" t="n">
        <v>0</v>
      </c>
      <c r="BH929" s="493" t="n">
        <v>0</v>
      </c>
      <c r="BI929" s="493" t="n">
        <v>0</v>
      </c>
      <c r="BJ929" s="493" t="n">
        <v>0</v>
      </c>
      <c r="BK929" s="493" t="n">
        <v>0</v>
      </c>
      <c r="BL929" s="493" t="n">
        <v>0</v>
      </c>
      <c r="BM929" s="493" t="n">
        <v>0</v>
      </c>
      <c r="BN929" s="493" t="n">
        <v>0</v>
      </c>
      <c r="BO929" s="493" t="n">
        <v>0</v>
      </c>
      <c r="BP929" s="493" t="n">
        <v>0</v>
      </c>
      <c r="BQ929" s="493" t="n">
        <v>2480.4</v>
      </c>
      <c r="BR929" s="493" t="n">
        <v>0</v>
      </c>
      <c r="BS929" s="493" t="n">
        <v>0</v>
      </c>
      <c r="BT929" s="493" t="n">
        <v>2524.8</v>
      </c>
      <c r="BU929" s="493" t="n">
        <v>0</v>
      </c>
      <c r="BV929" s="493" t="n">
        <v>0</v>
      </c>
      <c r="BW929" s="493" t="n">
        <v>0</v>
      </c>
    </row>
    <row r="930">
      <c r="A930" t="inlineStr">
        <is>
          <t>[C9C] ANGIOTENSIN-II 길항제 (단일)</t>
        </is>
      </c>
      <c r="B930" t="inlineStr">
        <is>
          <t>비씨월드</t>
        </is>
      </c>
      <c r="C930" t="inlineStr">
        <is>
          <t>텔바로</t>
        </is>
      </c>
      <c r="D930" t="inlineStr">
        <is>
          <t>비씨월드</t>
        </is>
      </c>
      <c r="E930" t="inlineStr">
        <is>
          <t>telmisartan</t>
        </is>
      </c>
      <c r="F930" t="inlineStr">
        <is>
          <t>종합병원</t>
        </is>
      </c>
      <c r="G930" t="inlineStr">
        <is>
          <t>Generic</t>
        </is>
      </c>
      <c r="H930" s="493" t="n">
        <v>0</v>
      </c>
      <c r="I930" s="493" t="n">
        <v>0</v>
      </c>
      <c r="J930" s="493" t="n">
        <v>0</v>
      </c>
      <c r="K930" s="493" t="n">
        <v>0</v>
      </c>
      <c r="L930" s="493" t="n">
        <v>0</v>
      </c>
      <c r="M930" s="493" t="n">
        <v>0</v>
      </c>
      <c r="N930" s="493" t="n">
        <v>0</v>
      </c>
      <c r="O930" s="493" t="n">
        <v>0</v>
      </c>
      <c r="P930" s="493" t="n">
        <v>0</v>
      </c>
      <c r="Q930" s="493" t="n">
        <v>0</v>
      </c>
      <c r="R930" s="493" t="n">
        <v>0</v>
      </c>
      <c r="S930" s="493" t="n">
        <v>0</v>
      </c>
      <c r="T930" s="493" t="n">
        <v>0</v>
      </c>
      <c r="U930" s="493" t="n">
        <v>0</v>
      </c>
      <c r="V930" s="493" t="n">
        <v>0</v>
      </c>
      <c r="W930" s="493" t="n">
        <v>0</v>
      </c>
      <c r="X930" s="493" t="n">
        <v>0</v>
      </c>
      <c r="Y930" s="493" t="n">
        <v>0</v>
      </c>
      <c r="Z930" s="493" t="n">
        <v>0</v>
      </c>
      <c r="AA930" s="493" t="n">
        <v>0</v>
      </c>
      <c r="AB930" s="493" t="n">
        <v>0</v>
      </c>
      <c r="AC930" s="493" t="n">
        <v>0</v>
      </c>
      <c r="AD930" s="493" t="n">
        <v>0</v>
      </c>
      <c r="AE930" s="493" t="n">
        <v>0</v>
      </c>
      <c r="AF930" s="493" t="n">
        <v>0</v>
      </c>
      <c r="AG930" s="493" t="n">
        <v>0</v>
      </c>
      <c r="AH930" s="493" t="n">
        <v>0</v>
      </c>
      <c r="AI930" s="493" t="n">
        <v>0</v>
      </c>
      <c r="AJ930" s="493" t="n">
        <v>0</v>
      </c>
      <c r="AK930" s="493" t="n">
        <v>0</v>
      </c>
      <c r="AL930" s="493" t="n">
        <v>0</v>
      </c>
      <c r="AM930" s="493" t="n">
        <v>0</v>
      </c>
      <c r="AN930" s="493" t="n">
        <v>0</v>
      </c>
      <c r="AO930" s="493" t="n">
        <v>0</v>
      </c>
      <c r="AP930" s="493" t="n">
        <v>0</v>
      </c>
      <c r="AQ930" s="493" t="n">
        <v>0</v>
      </c>
      <c r="AR930" s="493" t="n">
        <v>0</v>
      </c>
      <c r="AS930" s="493" t="n">
        <v>0</v>
      </c>
      <c r="AT930" s="493" t="n">
        <v>0</v>
      </c>
      <c r="AU930" s="493" t="n">
        <v>0</v>
      </c>
      <c r="AV930" s="493" t="n">
        <v>0</v>
      </c>
      <c r="AW930" s="493" t="n">
        <v>0</v>
      </c>
      <c r="AX930" s="493" t="n">
        <v>0</v>
      </c>
      <c r="AY930" s="493" t="n">
        <v>0</v>
      </c>
      <c r="AZ930" s="493" t="n">
        <v>0</v>
      </c>
      <c r="BA930" s="493" t="n">
        <v>0</v>
      </c>
      <c r="BB930" s="493" t="n">
        <v>0</v>
      </c>
      <c r="BC930" s="493" t="n">
        <v>0</v>
      </c>
      <c r="BD930" s="493" t="n">
        <v>0</v>
      </c>
      <c r="BE930" s="493" t="n">
        <v>0</v>
      </c>
      <c r="BF930" s="493" t="n">
        <v>0</v>
      </c>
      <c r="BG930" s="493" t="n">
        <v>0</v>
      </c>
      <c r="BH930" s="493" t="n">
        <v>0</v>
      </c>
      <c r="BI930" s="493" t="n">
        <v>0</v>
      </c>
      <c r="BJ930" s="493" t="n">
        <v>0</v>
      </c>
      <c r="BK930" s="493" t="n">
        <v>0</v>
      </c>
      <c r="BL930" s="493" t="n">
        <v>0</v>
      </c>
      <c r="BM930" s="493" t="n">
        <v>0</v>
      </c>
      <c r="BN930" s="493" t="n">
        <v>0</v>
      </c>
      <c r="BO930" s="493" t="n">
        <v>0</v>
      </c>
      <c r="BP930" s="493" t="n">
        <v>0</v>
      </c>
      <c r="BQ930" s="493" t="n">
        <v>0</v>
      </c>
      <c r="BR930" s="493" t="n">
        <v>0</v>
      </c>
      <c r="BS930" s="493" t="n">
        <v>986.4</v>
      </c>
      <c r="BT930" s="493" t="n">
        <v>0</v>
      </c>
      <c r="BU930" s="493" t="n">
        <v>486</v>
      </c>
      <c r="BV930" s="493" t="n">
        <v>1440</v>
      </c>
      <c r="BW930" s="493" t="n">
        <v>640.65</v>
      </c>
    </row>
    <row r="931">
      <c r="A931" t="inlineStr">
        <is>
          <t>[C9C] ANGIOTENSIN-II 길항제 (단일)</t>
        </is>
      </c>
      <c r="B931" t="inlineStr">
        <is>
          <t>비씨월드</t>
        </is>
      </c>
      <c r="C931" t="inlineStr">
        <is>
          <t>텔바로</t>
        </is>
      </c>
      <c r="D931" t="inlineStr">
        <is>
          <t>비씨월드</t>
        </is>
      </c>
      <c r="E931" t="inlineStr">
        <is>
          <t>telmisartan</t>
        </is>
      </c>
      <c r="F931" t="inlineStr">
        <is>
          <t>병원</t>
        </is>
      </c>
      <c r="G931" t="inlineStr">
        <is>
          <t>Generic</t>
        </is>
      </c>
      <c r="H931" s="493" t="n">
        <v>0</v>
      </c>
      <c r="I931" s="493" t="n">
        <v>0</v>
      </c>
      <c r="J931" s="493" t="n">
        <v>0</v>
      </c>
      <c r="K931" s="493" t="n">
        <v>0</v>
      </c>
      <c r="L931" s="493" t="n">
        <v>0</v>
      </c>
      <c r="M931" s="493" t="n">
        <v>0</v>
      </c>
      <c r="N931" s="493" t="n">
        <v>0</v>
      </c>
      <c r="O931" s="493" t="n">
        <v>0</v>
      </c>
      <c r="P931" s="493" t="n">
        <v>0</v>
      </c>
      <c r="Q931" s="493" t="n">
        <v>0</v>
      </c>
      <c r="R931" s="493" t="n">
        <v>0</v>
      </c>
      <c r="S931" s="493" t="n">
        <v>0</v>
      </c>
      <c r="T931" s="493" t="n">
        <v>0</v>
      </c>
      <c r="U931" s="493" t="n">
        <v>0</v>
      </c>
      <c r="V931" s="493" t="n">
        <v>0</v>
      </c>
      <c r="W931" s="493" t="n">
        <v>0</v>
      </c>
      <c r="X931" s="493" t="n">
        <v>0</v>
      </c>
      <c r="Y931" s="493" t="n">
        <v>0</v>
      </c>
      <c r="Z931" s="493" t="n">
        <v>0</v>
      </c>
      <c r="AA931" s="493" t="n">
        <v>0</v>
      </c>
      <c r="AB931" s="493" t="n">
        <v>0</v>
      </c>
      <c r="AC931" s="493" t="n">
        <v>0</v>
      </c>
      <c r="AD931" s="493" t="n">
        <v>0</v>
      </c>
      <c r="AE931" s="493" t="n">
        <v>0</v>
      </c>
      <c r="AF931" s="493" t="n">
        <v>0</v>
      </c>
      <c r="AG931" s="493" t="n">
        <v>0</v>
      </c>
      <c r="AH931" s="493" t="n">
        <v>0</v>
      </c>
      <c r="AI931" s="493" t="n">
        <v>0</v>
      </c>
      <c r="AJ931" s="493" t="n">
        <v>0</v>
      </c>
      <c r="AK931" s="493" t="n">
        <v>0</v>
      </c>
      <c r="AL931" s="493" t="n">
        <v>0</v>
      </c>
      <c r="AM931" s="493" t="n">
        <v>0</v>
      </c>
      <c r="AN931" s="493" t="n">
        <v>0</v>
      </c>
      <c r="AO931" s="493" t="n">
        <v>0</v>
      </c>
      <c r="AP931" s="493" t="n">
        <v>0</v>
      </c>
      <c r="AQ931" s="493" t="n">
        <v>0</v>
      </c>
      <c r="AR931" s="493" t="n">
        <v>0</v>
      </c>
      <c r="AS931" s="493" t="n">
        <v>0</v>
      </c>
      <c r="AT931" s="493" t="n">
        <v>0</v>
      </c>
      <c r="AU931" s="493" t="n">
        <v>0</v>
      </c>
      <c r="AV931" s="493" t="n">
        <v>0</v>
      </c>
      <c r="AW931" s="493" t="n">
        <v>0</v>
      </c>
      <c r="AX931" s="493" t="n">
        <v>0</v>
      </c>
      <c r="AY931" s="493" t="n">
        <v>0</v>
      </c>
      <c r="AZ931" s="493" t="n">
        <v>0</v>
      </c>
      <c r="BA931" s="493" t="n">
        <v>0</v>
      </c>
      <c r="BB931" s="493" t="n">
        <v>0</v>
      </c>
      <c r="BC931" s="493" t="n">
        <v>0</v>
      </c>
      <c r="BD931" s="493" t="n">
        <v>0</v>
      </c>
      <c r="BE931" s="493" t="n">
        <v>0</v>
      </c>
      <c r="BF931" s="493" t="n">
        <v>0</v>
      </c>
      <c r="BG931" s="493" t="n">
        <v>0</v>
      </c>
      <c r="BH931" s="493" t="n">
        <v>0</v>
      </c>
      <c r="BI931" s="493" t="n">
        <v>0</v>
      </c>
      <c r="BJ931" s="493" t="n">
        <v>0</v>
      </c>
      <c r="BK931" s="493" t="n">
        <v>0</v>
      </c>
      <c r="BL931" s="493" t="n">
        <v>0</v>
      </c>
      <c r="BM931" s="493" t="n">
        <v>0</v>
      </c>
      <c r="BN931" s="493" t="n">
        <v>0</v>
      </c>
      <c r="BO931" s="493" t="n">
        <v>0</v>
      </c>
      <c r="BP931" s="493" t="n">
        <v>0</v>
      </c>
      <c r="BQ931" s="493" t="n">
        <v>0</v>
      </c>
      <c r="BR931" s="493" t="n">
        <v>0</v>
      </c>
      <c r="BS931" s="493" t="n">
        <v>0</v>
      </c>
      <c r="BT931" s="493" t="n">
        <v>0</v>
      </c>
      <c r="BU931" s="493" t="n">
        <v>1445.4</v>
      </c>
      <c r="BV931" s="493" t="n">
        <v>0</v>
      </c>
      <c r="BW931" s="493" t="n">
        <v>361.8</v>
      </c>
    </row>
    <row r="932">
      <c r="A932" t="inlineStr">
        <is>
          <t>[C9C] ANGIOTENSIN-II 길항제 (단일)</t>
        </is>
      </c>
      <c r="B932" t="inlineStr">
        <is>
          <t>비씨월드</t>
        </is>
      </c>
      <c r="C932" t="inlineStr">
        <is>
          <t>텔바로</t>
        </is>
      </c>
      <c r="D932" t="inlineStr">
        <is>
          <t>비씨월드</t>
        </is>
      </c>
      <c r="E932" t="inlineStr">
        <is>
          <t>telmisartan</t>
        </is>
      </c>
      <c r="F932" t="inlineStr">
        <is>
          <t>의원</t>
        </is>
      </c>
      <c r="G932" t="inlineStr">
        <is>
          <t>Generic</t>
        </is>
      </c>
      <c r="H932" s="493" t="n">
        <v>0</v>
      </c>
      <c r="I932" s="493" t="n">
        <v>0</v>
      </c>
      <c r="J932" s="493" t="n">
        <v>0</v>
      </c>
      <c r="K932" s="493" t="n">
        <v>0</v>
      </c>
      <c r="L932" s="493" t="n">
        <v>0</v>
      </c>
      <c r="M932" s="493" t="n">
        <v>0</v>
      </c>
      <c r="N932" s="493" t="n">
        <v>0</v>
      </c>
      <c r="O932" s="493" t="n">
        <v>0</v>
      </c>
      <c r="P932" s="493" t="n">
        <v>0</v>
      </c>
      <c r="Q932" s="493" t="n">
        <v>0</v>
      </c>
      <c r="R932" s="493" t="n">
        <v>0</v>
      </c>
      <c r="S932" s="493" t="n">
        <v>0</v>
      </c>
      <c r="T932" s="493" t="n">
        <v>0</v>
      </c>
      <c r="U932" s="493" t="n">
        <v>0</v>
      </c>
      <c r="V932" s="493" t="n">
        <v>0</v>
      </c>
      <c r="W932" s="493" t="n">
        <v>0</v>
      </c>
      <c r="X932" s="493" t="n">
        <v>0</v>
      </c>
      <c r="Y932" s="493" t="n">
        <v>0</v>
      </c>
      <c r="Z932" s="493" t="n">
        <v>0</v>
      </c>
      <c r="AA932" s="493" t="n">
        <v>0</v>
      </c>
      <c r="AB932" s="493" t="n">
        <v>0</v>
      </c>
      <c r="AC932" s="493" t="n">
        <v>0</v>
      </c>
      <c r="AD932" s="493" t="n">
        <v>0</v>
      </c>
      <c r="AE932" s="493" t="n">
        <v>0</v>
      </c>
      <c r="AF932" s="493" t="n">
        <v>0</v>
      </c>
      <c r="AG932" s="493" t="n">
        <v>0</v>
      </c>
      <c r="AH932" s="493" t="n">
        <v>0</v>
      </c>
      <c r="AI932" s="493" t="n">
        <v>0</v>
      </c>
      <c r="AJ932" s="493" t="n">
        <v>0</v>
      </c>
      <c r="AK932" s="493" t="n">
        <v>0</v>
      </c>
      <c r="AL932" s="493" t="n">
        <v>0</v>
      </c>
      <c r="AM932" s="493" t="n">
        <v>0</v>
      </c>
      <c r="AN932" s="493" t="n">
        <v>0</v>
      </c>
      <c r="AO932" s="493" t="n">
        <v>0</v>
      </c>
      <c r="AP932" s="493" t="n">
        <v>0</v>
      </c>
      <c r="AQ932" s="493" t="n">
        <v>0</v>
      </c>
      <c r="AR932" s="493" t="n">
        <v>0</v>
      </c>
      <c r="AS932" s="493" t="n">
        <v>0</v>
      </c>
      <c r="AT932" s="493" t="n">
        <v>0</v>
      </c>
      <c r="AU932" s="493" t="n">
        <v>0</v>
      </c>
      <c r="AV932" s="493" t="n">
        <v>0</v>
      </c>
      <c r="AW932" s="493" t="n">
        <v>0</v>
      </c>
      <c r="AX932" s="493" t="n">
        <v>0</v>
      </c>
      <c r="AY932" s="493" t="n">
        <v>0</v>
      </c>
      <c r="AZ932" s="493" t="n">
        <v>0</v>
      </c>
      <c r="BA932" s="493" t="n">
        <v>0</v>
      </c>
      <c r="BB932" s="493" t="n">
        <v>0</v>
      </c>
      <c r="BC932" s="493" t="n">
        <v>0</v>
      </c>
      <c r="BD932" s="493" t="n">
        <v>0</v>
      </c>
      <c r="BE932" s="493" t="n">
        <v>0</v>
      </c>
      <c r="BF932" s="493" t="n">
        <v>0</v>
      </c>
      <c r="BG932" s="493" t="n">
        <v>0</v>
      </c>
      <c r="BH932" s="493" t="n">
        <v>0</v>
      </c>
      <c r="BI932" s="493" t="n">
        <v>0</v>
      </c>
      <c r="BJ932" s="493" t="n">
        <v>0</v>
      </c>
      <c r="BK932" s="493" t="n">
        <v>0</v>
      </c>
      <c r="BL932" s="493" t="n">
        <v>0</v>
      </c>
      <c r="BM932" s="493" t="n">
        <v>0</v>
      </c>
      <c r="BN932" s="493" t="n">
        <v>0</v>
      </c>
      <c r="BO932" s="493" t="n">
        <v>0</v>
      </c>
      <c r="BP932" s="493" t="n">
        <v>2604.12</v>
      </c>
      <c r="BQ932" s="493" t="n">
        <v>5593.4</v>
      </c>
      <c r="BR932" s="493" t="n">
        <v>7249.85</v>
      </c>
      <c r="BS932" s="493" t="n">
        <v>9745.790000000001</v>
      </c>
      <c r="BT932" s="493" t="n">
        <v>12610.4</v>
      </c>
      <c r="BU932" s="493" t="n">
        <v>13617.03</v>
      </c>
      <c r="BV932" s="493" t="n">
        <v>17854.8</v>
      </c>
      <c r="BW932" s="493" t="n">
        <v>19803.22</v>
      </c>
    </row>
    <row r="933">
      <c r="A933" t="inlineStr">
        <is>
          <t>[C9C] ANGIOTENSIN-II 길항제 (단일)</t>
        </is>
      </c>
      <c r="B933" t="inlineStr">
        <is>
          <t>삼익제약</t>
        </is>
      </c>
      <c r="C933" t="inlineStr">
        <is>
          <t>데카르탄</t>
        </is>
      </c>
      <c r="D933" t="inlineStr">
        <is>
          <t>삼익제약</t>
        </is>
      </c>
      <c r="E933" t="inlineStr">
        <is>
          <t>candesartan cilexetil</t>
        </is>
      </c>
      <c r="F933" t="inlineStr">
        <is>
          <t>종합병원</t>
        </is>
      </c>
      <c r="G933" t="inlineStr">
        <is>
          <t>Generic</t>
        </is>
      </c>
      <c r="H933" s="493" t="n">
        <v>0</v>
      </c>
      <c r="I933" s="493" t="n">
        <v>0</v>
      </c>
      <c r="J933" s="493" t="n">
        <v>0</v>
      </c>
      <c r="K933" s="493" t="n">
        <v>0</v>
      </c>
      <c r="L933" s="493" t="n">
        <v>0</v>
      </c>
      <c r="M933" s="493" t="n">
        <v>0</v>
      </c>
      <c r="N933" s="493" t="n">
        <v>0</v>
      </c>
      <c r="O933" s="493" t="n">
        <v>0</v>
      </c>
      <c r="P933" s="493" t="n">
        <v>0</v>
      </c>
      <c r="Q933" s="493" t="n">
        <v>0</v>
      </c>
      <c r="R933" s="493" t="n">
        <v>0</v>
      </c>
      <c r="S933" s="493" t="n">
        <v>0</v>
      </c>
      <c r="T933" s="493" t="n">
        <v>0</v>
      </c>
      <c r="U933" s="493" t="n">
        <v>0</v>
      </c>
      <c r="V933" s="493" t="n">
        <v>768</v>
      </c>
      <c r="W933" s="493" t="n">
        <v>0</v>
      </c>
      <c r="X933" s="493" t="n">
        <v>1872</v>
      </c>
      <c r="Y933" s="493" t="n">
        <v>720</v>
      </c>
      <c r="Z933" s="493" t="n">
        <v>0</v>
      </c>
      <c r="AA933" s="493" t="n">
        <v>712</v>
      </c>
      <c r="AB933" s="493" t="n">
        <v>0</v>
      </c>
      <c r="AC933" s="493" t="n">
        <v>2591.4</v>
      </c>
      <c r="AD933" s="493" t="n">
        <v>0</v>
      </c>
      <c r="AE933" s="493" t="n">
        <v>1440</v>
      </c>
      <c r="AF933" s="493" t="n">
        <v>4666.4</v>
      </c>
      <c r="AG933" s="493" t="n">
        <v>19439.05</v>
      </c>
      <c r="AH933" s="493" t="n">
        <v>27811.23</v>
      </c>
      <c r="AI933" s="493" t="n">
        <v>22703.12</v>
      </c>
      <c r="AJ933" s="493" t="n">
        <v>18578.84</v>
      </c>
      <c r="AK933" s="493" t="n">
        <v>18784.27</v>
      </c>
      <c r="AL933" s="493" t="n">
        <v>11874.22</v>
      </c>
      <c r="AM933" s="493" t="n">
        <v>300</v>
      </c>
      <c r="AN933" s="493" t="n">
        <v>385.92</v>
      </c>
      <c r="AO933" s="493" t="n">
        <v>0</v>
      </c>
      <c r="AP933" s="493" t="n">
        <v>28</v>
      </c>
      <c r="AQ933" s="493" t="n">
        <v>80</v>
      </c>
      <c r="AR933" s="493" t="n">
        <v>1558.5</v>
      </c>
      <c r="AS933" s="493" t="n">
        <v>240</v>
      </c>
      <c r="AT933" s="493" t="n">
        <v>3050.7</v>
      </c>
      <c r="AU933" s="493" t="n">
        <v>362.7</v>
      </c>
      <c r="AV933" s="493" t="n">
        <v>120</v>
      </c>
      <c r="AW933" s="493" t="n">
        <v>480</v>
      </c>
      <c r="AX933" s="493" t="n">
        <v>1626.6</v>
      </c>
      <c r="AY933" s="493" t="n">
        <v>844.2</v>
      </c>
      <c r="AZ933" s="493" t="n">
        <v>0</v>
      </c>
      <c r="BA933" s="493" t="n">
        <v>1951.9</v>
      </c>
      <c r="BB933" s="493" t="n">
        <v>0</v>
      </c>
      <c r="BC933" s="493" t="n">
        <v>1080.9</v>
      </c>
      <c r="BD933" s="493" t="n">
        <v>2393.1</v>
      </c>
      <c r="BE933" s="493" t="n">
        <v>1090.8</v>
      </c>
      <c r="BF933" s="493" t="n">
        <v>739.8</v>
      </c>
      <c r="BG933" s="493" t="n">
        <v>1928.7</v>
      </c>
      <c r="BH933" s="493" t="n">
        <v>0</v>
      </c>
      <c r="BI933" s="493" t="n">
        <v>1209</v>
      </c>
      <c r="BJ933" s="493" t="n">
        <v>1765.2</v>
      </c>
      <c r="BK933" s="493" t="n">
        <v>360.9</v>
      </c>
      <c r="BL933" s="493" t="n">
        <v>1107</v>
      </c>
      <c r="BM933" s="493" t="n">
        <v>1541.1</v>
      </c>
      <c r="BN933" s="493" t="n">
        <v>537.34</v>
      </c>
      <c r="BO933" s="493" t="n">
        <v>1849.58</v>
      </c>
      <c r="BP933" s="493" t="n">
        <v>1050.9</v>
      </c>
      <c r="BQ933" s="493" t="n">
        <v>2102.7</v>
      </c>
      <c r="BR933" s="493" t="n">
        <v>601.5</v>
      </c>
      <c r="BS933" s="493" t="n">
        <v>2514.6</v>
      </c>
      <c r="BT933" s="493" t="n">
        <v>483.6</v>
      </c>
      <c r="BU933" s="493" t="n">
        <v>844.2</v>
      </c>
      <c r="BV933" s="493" t="n">
        <v>3867.2</v>
      </c>
      <c r="BW933" s="493" t="n">
        <v>1974.9</v>
      </c>
    </row>
    <row r="934">
      <c r="A934" t="inlineStr">
        <is>
          <t>[C9C] ANGIOTENSIN-II 길항제 (단일)</t>
        </is>
      </c>
      <c r="B934" t="inlineStr">
        <is>
          <t>삼익제약</t>
        </is>
      </c>
      <c r="C934" t="inlineStr">
        <is>
          <t>데카르탄</t>
        </is>
      </c>
      <c r="D934" t="inlineStr">
        <is>
          <t>삼익제약</t>
        </is>
      </c>
      <c r="E934" t="inlineStr">
        <is>
          <t>candesartan cilexetil</t>
        </is>
      </c>
      <c r="F934" t="inlineStr">
        <is>
          <t>병원</t>
        </is>
      </c>
      <c r="G934" t="inlineStr">
        <is>
          <t>Generic</t>
        </is>
      </c>
      <c r="H934" s="493" t="n">
        <v>342.65</v>
      </c>
      <c r="I934" s="493" t="n">
        <v>332.16</v>
      </c>
      <c r="J934" s="493" t="n">
        <v>366.16</v>
      </c>
      <c r="K934" s="493" t="n">
        <v>789.16</v>
      </c>
      <c r="L934" s="493" t="n">
        <v>453.32</v>
      </c>
      <c r="M934" s="493" t="n">
        <v>841.05</v>
      </c>
      <c r="N934" s="493" t="n">
        <v>511.46</v>
      </c>
      <c r="O934" s="493" t="n">
        <v>967.6799999999999</v>
      </c>
      <c r="P934" s="493" t="n">
        <v>1028.64</v>
      </c>
      <c r="Q934" s="493" t="n">
        <v>681.72</v>
      </c>
      <c r="R934" s="493" t="n">
        <v>1139.05</v>
      </c>
      <c r="S934" s="493" t="n">
        <v>1776.8</v>
      </c>
      <c r="T934" s="493" t="n">
        <v>688.14</v>
      </c>
      <c r="U934" s="493" t="n">
        <v>898.86</v>
      </c>
      <c r="V934" s="493" t="n">
        <v>888.84</v>
      </c>
      <c r="W934" s="493" t="n">
        <v>946.72</v>
      </c>
      <c r="X934" s="493" t="n">
        <v>1251.82</v>
      </c>
      <c r="Y934" s="493" t="n">
        <v>1230.96</v>
      </c>
      <c r="Z934" s="493" t="n">
        <v>1921.94</v>
      </c>
      <c r="AA934" s="493" t="n">
        <v>1574</v>
      </c>
      <c r="AB934" s="493" t="n">
        <v>702.48</v>
      </c>
      <c r="AC934" s="493" t="n">
        <v>944.6</v>
      </c>
      <c r="AD934" s="493" t="n">
        <v>613.9</v>
      </c>
      <c r="AE934" s="493" t="n">
        <v>1267.04</v>
      </c>
      <c r="AF934" s="493" t="n">
        <v>562.2</v>
      </c>
      <c r="AG934" s="493" t="n">
        <v>841.52</v>
      </c>
      <c r="AH934" s="493" t="n">
        <v>981</v>
      </c>
      <c r="AI934" s="493" t="n">
        <v>482.4</v>
      </c>
      <c r="AJ934" s="493" t="n">
        <v>1189.8</v>
      </c>
      <c r="AK934" s="493" t="n">
        <v>1050.88</v>
      </c>
      <c r="AL934" s="493" t="n">
        <v>2317.5</v>
      </c>
      <c r="AM934" s="493" t="n">
        <v>2810.38</v>
      </c>
      <c r="AN934" s="493" t="n">
        <v>1633.87</v>
      </c>
      <c r="AO934" s="493" t="n">
        <v>3025.48</v>
      </c>
      <c r="AP934" s="493" t="n">
        <v>1400.72</v>
      </c>
      <c r="AQ934" s="493" t="n">
        <v>1773.84</v>
      </c>
      <c r="AR934" s="493" t="n">
        <v>1181</v>
      </c>
      <c r="AS934" s="493" t="n">
        <v>2141.16</v>
      </c>
      <c r="AT934" s="493" t="n">
        <v>1374.9</v>
      </c>
      <c r="AU934" s="493" t="n">
        <v>1841.63</v>
      </c>
      <c r="AV934" s="493" t="n">
        <v>1427.36</v>
      </c>
      <c r="AW934" s="493" t="n">
        <v>4497.13</v>
      </c>
      <c r="AX934" s="493" t="n">
        <v>1369.58</v>
      </c>
      <c r="AY934" s="493" t="n">
        <v>3448.1</v>
      </c>
      <c r="AZ934" s="493" t="n">
        <v>2563.88</v>
      </c>
      <c r="BA934" s="493" t="n">
        <v>3561.66</v>
      </c>
      <c r="BB934" s="493" t="n">
        <v>3746.45</v>
      </c>
      <c r="BC934" s="493" t="n">
        <v>2087.86</v>
      </c>
      <c r="BD934" s="493" t="n">
        <v>3559.92</v>
      </c>
      <c r="BE934" s="493" t="n">
        <v>1579.8</v>
      </c>
      <c r="BF934" s="493" t="n">
        <v>2738.19</v>
      </c>
      <c r="BG934" s="493" t="n">
        <v>831.64</v>
      </c>
      <c r="BH934" s="493" t="n">
        <v>1142.21</v>
      </c>
      <c r="BI934" s="493" t="n">
        <v>1668.56</v>
      </c>
      <c r="BJ934" s="493" t="n">
        <v>2183.88</v>
      </c>
      <c r="BK934" s="493" t="n">
        <v>3014.83</v>
      </c>
      <c r="BL934" s="493" t="n">
        <v>3175.62</v>
      </c>
      <c r="BM934" s="493" t="n">
        <v>5410.77</v>
      </c>
      <c r="BN934" s="493" t="n">
        <v>2098.81</v>
      </c>
      <c r="BO934" s="493" t="n">
        <v>2562.85</v>
      </c>
      <c r="BP934" s="493" t="n">
        <v>4567.78</v>
      </c>
      <c r="BQ934" s="493" t="n">
        <v>1585.8</v>
      </c>
      <c r="BR934" s="493" t="n">
        <v>7505.45</v>
      </c>
      <c r="BS934" s="493" t="n">
        <v>5613.92</v>
      </c>
      <c r="BT934" s="493" t="n">
        <v>6470.7</v>
      </c>
      <c r="BU934" s="493" t="n">
        <v>7210.41</v>
      </c>
      <c r="BV934" s="493" t="n">
        <v>9429</v>
      </c>
      <c r="BW934" s="493" t="n">
        <v>7765.01</v>
      </c>
    </row>
    <row r="935">
      <c r="A935" t="inlineStr">
        <is>
          <t>[C9C] ANGIOTENSIN-II 길항제 (단일)</t>
        </is>
      </c>
      <c r="B935" t="inlineStr">
        <is>
          <t>삼익제약</t>
        </is>
      </c>
      <c r="C935" t="inlineStr">
        <is>
          <t>데카르탄</t>
        </is>
      </c>
      <c r="D935" t="inlineStr">
        <is>
          <t>삼익제약</t>
        </is>
      </c>
      <c r="E935" t="inlineStr">
        <is>
          <t>candesartan cilexetil</t>
        </is>
      </c>
      <c r="F935" t="inlineStr">
        <is>
          <t>의원</t>
        </is>
      </c>
      <c r="G935" t="inlineStr">
        <is>
          <t>Generic</t>
        </is>
      </c>
      <c r="H935" s="493" t="n">
        <v>3159.08</v>
      </c>
      <c r="I935" s="493" t="n">
        <v>3096.15</v>
      </c>
      <c r="J935" s="493" t="n">
        <v>4468.41</v>
      </c>
      <c r="K935" s="493" t="n">
        <v>2589.9</v>
      </c>
      <c r="L935" s="493" t="n">
        <v>2710.75</v>
      </c>
      <c r="M935" s="493" t="n">
        <v>3378.15</v>
      </c>
      <c r="N935" s="493" t="n">
        <v>4334.9</v>
      </c>
      <c r="O935" s="493" t="n">
        <v>4397.9</v>
      </c>
      <c r="P935" s="493" t="n">
        <v>3752.07</v>
      </c>
      <c r="Q935" s="493" t="n">
        <v>3879.95</v>
      </c>
      <c r="R935" s="493" t="n">
        <v>4963.77</v>
      </c>
      <c r="S935" s="493" t="n">
        <v>17275.03</v>
      </c>
      <c r="T935" s="493" t="n">
        <v>8989.33</v>
      </c>
      <c r="U935" s="493" t="n">
        <v>5261.09</v>
      </c>
      <c r="V935" s="493" t="n">
        <v>6123.33</v>
      </c>
      <c r="W935" s="493" t="n">
        <v>6251.96</v>
      </c>
      <c r="X935" s="493" t="n">
        <v>8136.45</v>
      </c>
      <c r="Y935" s="493" t="n">
        <v>6437.85</v>
      </c>
      <c r="Z935" s="493" t="n">
        <v>6006.37</v>
      </c>
      <c r="AA935" s="493" t="n">
        <v>7839.5</v>
      </c>
      <c r="AB935" s="493" t="n">
        <v>6428.1</v>
      </c>
      <c r="AC935" s="493" t="n">
        <v>9634.18</v>
      </c>
      <c r="AD935" s="493" t="n">
        <v>13789.9</v>
      </c>
      <c r="AE935" s="493" t="n">
        <v>21547.45</v>
      </c>
      <c r="AF935" s="493" t="n">
        <v>18082.58</v>
      </c>
      <c r="AG935" s="493" t="n">
        <v>19262.85</v>
      </c>
      <c r="AH935" s="493" t="n">
        <v>22345.15</v>
      </c>
      <c r="AI935" s="493" t="n">
        <v>20852.1</v>
      </c>
      <c r="AJ935" s="493" t="n">
        <v>22302.71</v>
      </c>
      <c r="AK935" s="493" t="n">
        <v>31293.53</v>
      </c>
      <c r="AL935" s="493" t="n">
        <v>28185</v>
      </c>
      <c r="AM935" s="493" t="n">
        <v>26109.6</v>
      </c>
      <c r="AN935" s="493" t="n">
        <v>26034.11</v>
      </c>
      <c r="AO935" s="493" t="n">
        <v>29143.14</v>
      </c>
      <c r="AP935" s="493" t="n">
        <v>27453</v>
      </c>
      <c r="AQ935" s="493" t="n">
        <v>29369.02</v>
      </c>
      <c r="AR935" s="493" t="n">
        <v>21072.25</v>
      </c>
      <c r="AS935" s="493" t="n">
        <v>8420.700000000001</v>
      </c>
      <c r="AT935" s="493" t="n">
        <v>8337.940000000001</v>
      </c>
      <c r="AU935" s="493" t="n">
        <v>12800.89</v>
      </c>
      <c r="AV935" s="493" t="n">
        <v>12347.45</v>
      </c>
      <c r="AW935" s="493" t="n">
        <v>17940.89</v>
      </c>
      <c r="AX935" s="493" t="n">
        <v>31199.8</v>
      </c>
      <c r="AY935" s="493" t="n">
        <v>30034.85</v>
      </c>
      <c r="AZ935" s="493" t="n">
        <v>28206.17</v>
      </c>
      <c r="BA935" s="493" t="n">
        <v>33697.05</v>
      </c>
      <c r="BB935" s="493" t="n">
        <v>27171.13</v>
      </c>
      <c r="BC935" s="493" t="n">
        <v>32236.77</v>
      </c>
      <c r="BD935" s="493" t="n">
        <v>27129.64</v>
      </c>
      <c r="BE935" s="493" t="n">
        <v>30073.8</v>
      </c>
      <c r="BF935" s="493" t="n">
        <v>32653.82</v>
      </c>
      <c r="BG935" s="493" t="n">
        <v>29023.86</v>
      </c>
      <c r="BH935" s="493" t="n">
        <v>28129.16</v>
      </c>
      <c r="BI935" s="493" t="n">
        <v>28924.45</v>
      </c>
      <c r="BJ935" s="493" t="n">
        <v>34137.91</v>
      </c>
      <c r="BK935" s="493" t="n">
        <v>31403.76</v>
      </c>
      <c r="BL935" s="493" t="n">
        <v>33033.58</v>
      </c>
      <c r="BM935" s="493" t="n">
        <v>39101.31</v>
      </c>
      <c r="BN935" s="493" t="n">
        <v>38311.52</v>
      </c>
      <c r="BO935" s="493" t="n">
        <v>45529.88</v>
      </c>
      <c r="BP935" s="493" t="n">
        <v>39127.05</v>
      </c>
      <c r="BQ935" s="493" t="n">
        <v>34831.21</v>
      </c>
      <c r="BR935" s="493" t="n">
        <v>40355.92</v>
      </c>
      <c r="BS935" s="493" t="n">
        <v>37243.49</v>
      </c>
      <c r="BT935" s="493" t="n">
        <v>37888.76</v>
      </c>
      <c r="BU935" s="493" t="n">
        <v>42628.46</v>
      </c>
      <c r="BV935" s="493" t="n">
        <v>41518.61</v>
      </c>
      <c r="BW935" s="493" t="n">
        <v>39615.18</v>
      </c>
    </row>
    <row r="936">
      <c r="A936" t="inlineStr">
        <is>
          <t>[C9C] ANGIOTENSIN-II 길항제 (단일)</t>
        </is>
      </c>
      <c r="B936" t="inlineStr">
        <is>
          <t>삼익제약</t>
        </is>
      </c>
      <c r="C936" t="inlineStr">
        <is>
          <t>데카르탄</t>
        </is>
      </c>
      <c r="D936" t="inlineStr">
        <is>
          <t>삼익제약</t>
        </is>
      </c>
      <c r="E936" t="inlineStr">
        <is>
          <t>candesartan cilexetil</t>
        </is>
      </c>
      <c r="F936" t="inlineStr">
        <is>
          <t>보건소</t>
        </is>
      </c>
      <c r="G936" t="inlineStr">
        <is>
          <t>Generic</t>
        </is>
      </c>
      <c r="H936" s="493" t="n">
        <v>0</v>
      </c>
      <c r="I936" s="493" t="n">
        <v>0</v>
      </c>
      <c r="J936" s="493" t="n">
        <v>0</v>
      </c>
      <c r="K936" s="493" t="n">
        <v>0</v>
      </c>
      <c r="L936" s="493" t="n">
        <v>0</v>
      </c>
      <c r="M936" s="493" t="n">
        <v>0</v>
      </c>
      <c r="N936" s="493" t="n">
        <v>0</v>
      </c>
      <c r="O936" s="493" t="n">
        <v>0</v>
      </c>
      <c r="P936" s="493" t="n">
        <v>0</v>
      </c>
      <c r="Q936" s="493" t="n">
        <v>0</v>
      </c>
      <c r="R936" s="493" t="n">
        <v>0</v>
      </c>
      <c r="S936" s="493" t="n">
        <v>0</v>
      </c>
      <c r="T936" s="493" t="n">
        <v>0</v>
      </c>
      <c r="U936" s="493" t="n">
        <v>0</v>
      </c>
      <c r="V936" s="493" t="n">
        <v>0</v>
      </c>
      <c r="W936" s="493" t="n">
        <v>0</v>
      </c>
      <c r="X936" s="493" t="n">
        <v>0</v>
      </c>
      <c r="Y936" s="493" t="n">
        <v>0</v>
      </c>
      <c r="Z936" s="493" t="n">
        <v>0</v>
      </c>
      <c r="AA936" s="493" t="n">
        <v>0</v>
      </c>
      <c r="AB936" s="493" t="n">
        <v>0</v>
      </c>
      <c r="AC936" s="493" t="n">
        <v>0</v>
      </c>
      <c r="AD936" s="493" t="n">
        <v>0</v>
      </c>
      <c r="AE936" s="493" t="n">
        <v>610.2</v>
      </c>
      <c r="AF936" s="493" t="n">
        <v>0</v>
      </c>
      <c r="AG936" s="493" t="n">
        <v>0</v>
      </c>
      <c r="AH936" s="493" t="n">
        <v>0</v>
      </c>
      <c r="AI936" s="493" t="n">
        <v>0</v>
      </c>
      <c r="AJ936" s="493" t="n">
        <v>0</v>
      </c>
      <c r="AK936" s="493" t="n">
        <v>0</v>
      </c>
      <c r="AL936" s="493" t="n">
        <v>0</v>
      </c>
      <c r="AM936" s="493" t="n">
        <v>0</v>
      </c>
      <c r="AN936" s="493" t="n">
        <v>62.55</v>
      </c>
      <c r="AO936" s="493" t="n">
        <v>0</v>
      </c>
      <c r="AP936" s="493" t="n">
        <v>0</v>
      </c>
      <c r="AQ936" s="493" t="n">
        <v>0</v>
      </c>
      <c r="AR936" s="493" t="n">
        <v>0</v>
      </c>
      <c r="AS936" s="493" t="n">
        <v>397.8</v>
      </c>
      <c r="AT936" s="493" t="n">
        <v>306</v>
      </c>
      <c r="AU936" s="493" t="n">
        <v>0</v>
      </c>
      <c r="AV936" s="493" t="n">
        <v>0</v>
      </c>
      <c r="AW936" s="493" t="n">
        <v>285.3</v>
      </c>
      <c r="AX936" s="493" t="n">
        <v>0</v>
      </c>
      <c r="AY936" s="493" t="n">
        <v>93</v>
      </c>
      <c r="AZ936" s="493" t="n">
        <v>374.4</v>
      </c>
      <c r="BA936" s="493" t="n">
        <v>0</v>
      </c>
      <c r="BB936" s="493" t="n">
        <v>0</v>
      </c>
      <c r="BC936" s="493" t="n">
        <v>361.8</v>
      </c>
      <c r="BD936" s="493" t="n">
        <v>0</v>
      </c>
      <c r="BE936" s="493" t="n">
        <v>553.5</v>
      </c>
      <c r="BF936" s="493" t="n">
        <v>288.9</v>
      </c>
      <c r="BG936" s="493" t="n">
        <v>90.3</v>
      </c>
      <c r="BH936" s="493" t="n">
        <v>416.4</v>
      </c>
      <c r="BI936" s="493" t="n">
        <v>669.6</v>
      </c>
      <c r="BJ936" s="493" t="n">
        <v>468.6</v>
      </c>
      <c r="BK936" s="493" t="n">
        <v>241.8</v>
      </c>
      <c r="BL936" s="493" t="n">
        <v>344.7</v>
      </c>
      <c r="BM936" s="493" t="n">
        <v>229.8</v>
      </c>
      <c r="BN936" s="493" t="n">
        <v>0</v>
      </c>
      <c r="BO936" s="493" t="n">
        <v>523.5</v>
      </c>
      <c r="BP936" s="493" t="n">
        <v>0</v>
      </c>
      <c r="BQ936" s="493" t="n">
        <v>0</v>
      </c>
      <c r="BR936" s="493" t="n">
        <v>609.3</v>
      </c>
      <c r="BS936" s="493" t="n">
        <v>180</v>
      </c>
      <c r="BT936" s="493" t="n">
        <v>0</v>
      </c>
      <c r="BU936" s="493" t="n">
        <v>381.6</v>
      </c>
      <c r="BV936" s="493" t="n">
        <v>34.17</v>
      </c>
      <c r="BW936" s="493" t="n">
        <v>0</v>
      </c>
    </row>
    <row r="937">
      <c r="A937" t="inlineStr">
        <is>
          <t>[C9C] ANGIOTENSIN-II 길항제 (단일)</t>
        </is>
      </c>
      <c r="B937" t="inlineStr">
        <is>
          <t>삼익제약</t>
        </is>
      </c>
      <c r="C937" t="inlineStr">
        <is>
          <t>세자르</t>
        </is>
      </c>
      <c r="D937" t="inlineStr">
        <is>
          <t>삼익제약</t>
        </is>
      </c>
      <c r="E937" t="inlineStr">
        <is>
          <t>losartan potassium</t>
        </is>
      </c>
      <c r="F937" t="inlineStr">
        <is>
          <t>상급종합병원</t>
        </is>
      </c>
      <c r="G937" t="inlineStr">
        <is>
          <t>Generic</t>
        </is>
      </c>
      <c r="H937" s="493" t="n">
        <v>0</v>
      </c>
      <c r="I937" s="493" t="n">
        <v>0</v>
      </c>
      <c r="J937" s="493" t="n">
        <v>0</v>
      </c>
      <c r="K937" s="493" t="n">
        <v>0</v>
      </c>
      <c r="L937" s="493" t="n">
        <v>0</v>
      </c>
      <c r="M937" s="493" t="n">
        <v>0</v>
      </c>
      <c r="N937" s="493" t="n">
        <v>0</v>
      </c>
      <c r="O937" s="493" t="n">
        <v>0</v>
      </c>
      <c r="P937" s="493" t="n">
        <v>0</v>
      </c>
      <c r="Q937" s="493" t="n">
        <v>0</v>
      </c>
      <c r="R937" s="493" t="n">
        <v>0</v>
      </c>
      <c r="S937" s="493" t="n">
        <v>0</v>
      </c>
      <c r="T937" s="493" t="n">
        <v>0</v>
      </c>
      <c r="U937" s="493" t="n">
        <v>140</v>
      </c>
      <c r="V937" s="493" t="n">
        <v>0</v>
      </c>
      <c r="W937" s="493" t="n">
        <v>0</v>
      </c>
      <c r="X937" s="493" t="n">
        <v>0</v>
      </c>
      <c r="Y937" s="493" t="n">
        <v>0</v>
      </c>
      <c r="Z937" s="493" t="n">
        <v>0</v>
      </c>
      <c r="AA937" s="493" t="n">
        <v>0</v>
      </c>
      <c r="AB937" s="493" t="n">
        <v>0</v>
      </c>
      <c r="AC937" s="493" t="n">
        <v>0</v>
      </c>
      <c r="AD937" s="493" t="n">
        <v>0</v>
      </c>
      <c r="AE937" s="493" t="n">
        <v>0</v>
      </c>
      <c r="AF937" s="493" t="n">
        <v>0</v>
      </c>
      <c r="AG937" s="493" t="n">
        <v>0</v>
      </c>
      <c r="AH937" s="493" t="n">
        <v>0</v>
      </c>
      <c r="AI937" s="493" t="n">
        <v>0</v>
      </c>
      <c r="AJ937" s="493" t="n">
        <v>0</v>
      </c>
      <c r="AK937" s="493" t="n">
        <v>0</v>
      </c>
      <c r="AL937" s="493" t="n">
        <v>0</v>
      </c>
      <c r="AM937" s="493" t="n">
        <v>0</v>
      </c>
      <c r="AN937" s="493" t="n">
        <v>0</v>
      </c>
      <c r="AO937" s="493" t="n">
        <v>0</v>
      </c>
      <c r="AP937" s="493" t="n">
        <v>0</v>
      </c>
      <c r="AQ937" s="493" t="n">
        <v>0</v>
      </c>
      <c r="AR937" s="493" t="n">
        <v>0</v>
      </c>
      <c r="AS937" s="493" t="n">
        <v>0</v>
      </c>
      <c r="AT937" s="493" t="n">
        <v>0</v>
      </c>
      <c r="AU937" s="493" t="n">
        <v>0</v>
      </c>
      <c r="AV937" s="493" t="n">
        <v>0</v>
      </c>
      <c r="AW937" s="493" t="n">
        <v>0</v>
      </c>
      <c r="AX937" s="493" t="n">
        <v>0</v>
      </c>
      <c r="AY937" s="493" t="n">
        <v>0</v>
      </c>
      <c r="AZ937" s="493" t="n">
        <v>0</v>
      </c>
      <c r="BA937" s="493" t="n">
        <v>0</v>
      </c>
      <c r="BB937" s="493" t="n">
        <v>0</v>
      </c>
      <c r="BC937" s="493" t="n">
        <v>0</v>
      </c>
      <c r="BD937" s="493" t="n">
        <v>0</v>
      </c>
      <c r="BE937" s="493" t="n">
        <v>0</v>
      </c>
      <c r="BF937" s="493" t="n">
        <v>0</v>
      </c>
      <c r="BG937" s="493" t="n">
        <v>444.2</v>
      </c>
      <c r="BH937" s="493" t="n">
        <v>0</v>
      </c>
      <c r="BI937" s="493" t="n">
        <v>321.44</v>
      </c>
      <c r="BJ937" s="493" t="n">
        <v>976.41</v>
      </c>
      <c r="BK937" s="493" t="n">
        <v>491.82</v>
      </c>
      <c r="BL937" s="493" t="n">
        <v>489.44</v>
      </c>
      <c r="BM937" s="493" t="n">
        <v>1827</v>
      </c>
      <c r="BN937" s="493" t="n">
        <v>355.04</v>
      </c>
      <c r="BO937" s="493" t="n">
        <v>0</v>
      </c>
      <c r="BP937" s="493" t="n">
        <v>671.46</v>
      </c>
      <c r="BQ937" s="493" t="n">
        <v>0</v>
      </c>
      <c r="BR937" s="493" t="n">
        <v>114.8</v>
      </c>
      <c r="BS937" s="493" t="n">
        <v>0</v>
      </c>
      <c r="BT937" s="493" t="n">
        <v>0</v>
      </c>
      <c r="BU937" s="493" t="n">
        <v>0</v>
      </c>
      <c r="BV937" s="493" t="n">
        <v>363.72</v>
      </c>
      <c r="BW937" s="493" t="n">
        <v>0</v>
      </c>
    </row>
    <row r="938">
      <c r="A938" t="inlineStr">
        <is>
          <t>[C9C] ANGIOTENSIN-II 길항제 (단일)</t>
        </is>
      </c>
      <c r="B938" t="inlineStr">
        <is>
          <t>삼익제약</t>
        </is>
      </c>
      <c r="C938" t="inlineStr">
        <is>
          <t>세자르</t>
        </is>
      </c>
      <c r="D938" t="inlineStr">
        <is>
          <t>삼익제약</t>
        </is>
      </c>
      <c r="E938" t="inlineStr">
        <is>
          <t>losartan potassium</t>
        </is>
      </c>
      <c r="F938" t="inlineStr">
        <is>
          <t>종합병원</t>
        </is>
      </c>
      <c r="G938" t="inlineStr">
        <is>
          <t>Generic</t>
        </is>
      </c>
      <c r="H938" s="493" t="n">
        <v>3626.95</v>
      </c>
      <c r="I938" s="493" t="n">
        <v>3525.71</v>
      </c>
      <c r="J938" s="493" t="n">
        <v>2528.5</v>
      </c>
      <c r="K938" s="493" t="n">
        <v>3624.73</v>
      </c>
      <c r="L938" s="493" t="n">
        <v>4540.61</v>
      </c>
      <c r="M938" s="493" t="n">
        <v>1763.1</v>
      </c>
      <c r="N938" s="493" t="n">
        <v>6857.27</v>
      </c>
      <c r="O938" s="493" t="n">
        <v>5698.25</v>
      </c>
      <c r="P938" s="493" t="n">
        <v>5298.41</v>
      </c>
      <c r="Q938" s="493" t="n">
        <v>4694.87</v>
      </c>
      <c r="R938" s="493" t="n">
        <v>7294.98</v>
      </c>
      <c r="S938" s="493" t="n">
        <v>11296.02</v>
      </c>
      <c r="T938" s="493" t="n">
        <v>51629.71</v>
      </c>
      <c r="U938" s="493" t="n">
        <v>44750.46</v>
      </c>
      <c r="V938" s="493" t="n">
        <v>30263.96</v>
      </c>
      <c r="W938" s="493" t="n">
        <v>30386.45</v>
      </c>
      <c r="X938" s="493" t="n">
        <v>48196.18</v>
      </c>
      <c r="Y938" s="493" t="n">
        <v>38784.74</v>
      </c>
      <c r="Z938" s="493" t="n">
        <v>40573.13</v>
      </c>
      <c r="AA938" s="493" t="n">
        <v>44005.72</v>
      </c>
      <c r="AB938" s="493" t="n">
        <v>53981.26</v>
      </c>
      <c r="AC938" s="493" t="n">
        <v>43969.45</v>
      </c>
      <c r="AD938" s="493" t="n">
        <v>44376.7</v>
      </c>
      <c r="AE938" s="493" t="n">
        <v>35216.27</v>
      </c>
      <c r="AF938" s="493" t="n">
        <v>49040.36</v>
      </c>
      <c r="AG938" s="493" t="n">
        <v>47698.6</v>
      </c>
      <c r="AH938" s="493" t="n">
        <v>45482.76</v>
      </c>
      <c r="AI938" s="493" t="n">
        <v>49179.42</v>
      </c>
      <c r="AJ938" s="493" t="n">
        <v>48901.15</v>
      </c>
      <c r="AK938" s="493" t="n">
        <v>54769.69</v>
      </c>
      <c r="AL938" s="493" t="n">
        <v>52826.28</v>
      </c>
      <c r="AM938" s="493" t="n">
        <v>44924.9</v>
      </c>
      <c r="AN938" s="493" t="n">
        <v>47532.12</v>
      </c>
      <c r="AO938" s="493" t="n">
        <v>54050.76</v>
      </c>
      <c r="AP938" s="493" t="n">
        <v>49331.16</v>
      </c>
      <c r="AQ938" s="493" t="n">
        <v>42469.45</v>
      </c>
      <c r="AR938" s="493" t="n">
        <v>56881.16</v>
      </c>
      <c r="AS938" s="493" t="n">
        <v>48338.04</v>
      </c>
      <c r="AT938" s="493" t="n">
        <v>51912.07</v>
      </c>
      <c r="AU938" s="493" t="n">
        <v>44842.48</v>
      </c>
      <c r="AV938" s="493" t="n">
        <v>39296.81</v>
      </c>
      <c r="AW938" s="493" t="n">
        <v>43670.71</v>
      </c>
      <c r="AX938" s="493" t="n">
        <v>49491.84</v>
      </c>
      <c r="AY938" s="493" t="n">
        <v>41018.26</v>
      </c>
      <c r="AZ938" s="493" t="n">
        <v>35982.11</v>
      </c>
      <c r="BA938" s="493" t="n">
        <v>49850.06</v>
      </c>
      <c r="BB938" s="493" t="n">
        <v>45049.9</v>
      </c>
      <c r="BC938" s="493" t="n">
        <v>47092.36</v>
      </c>
      <c r="BD938" s="493" t="n">
        <v>35654.02</v>
      </c>
      <c r="BE938" s="493" t="n">
        <v>40219.62</v>
      </c>
      <c r="BF938" s="493" t="n">
        <v>44588.31</v>
      </c>
      <c r="BG938" s="493" t="n">
        <v>54191.7</v>
      </c>
      <c r="BH938" s="493" t="n">
        <v>34844.11</v>
      </c>
      <c r="BI938" s="493" t="n">
        <v>39016.84</v>
      </c>
      <c r="BJ938" s="493" t="n">
        <v>53343.15</v>
      </c>
      <c r="BK938" s="493" t="n">
        <v>51642.68</v>
      </c>
      <c r="BL938" s="493" t="n">
        <v>37896.29</v>
      </c>
      <c r="BM938" s="493" t="n">
        <v>48167.36</v>
      </c>
      <c r="BN938" s="493" t="n">
        <v>47325.52</v>
      </c>
      <c r="BO938" s="493" t="n">
        <v>60411.67</v>
      </c>
      <c r="BP938" s="493" t="n">
        <v>47554.03</v>
      </c>
      <c r="BQ938" s="493" t="n">
        <v>30893.08</v>
      </c>
      <c r="BR938" s="493" t="n">
        <v>45637.54</v>
      </c>
      <c r="BS938" s="493" t="n">
        <v>48715.55</v>
      </c>
      <c r="BT938" s="493" t="n">
        <v>40040.09</v>
      </c>
      <c r="BU938" s="493" t="n">
        <v>38336.22</v>
      </c>
      <c r="BV938" s="493" t="n">
        <v>47889.36</v>
      </c>
      <c r="BW938" s="493" t="n">
        <v>45439.9</v>
      </c>
    </row>
    <row r="939">
      <c r="A939" t="inlineStr">
        <is>
          <t>[C9C] ANGIOTENSIN-II 길항제 (단일)</t>
        </is>
      </c>
      <c r="B939" t="inlineStr">
        <is>
          <t>삼익제약</t>
        </is>
      </c>
      <c r="C939" t="inlineStr">
        <is>
          <t>세자르</t>
        </is>
      </c>
      <c r="D939" t="inlineStr">
        <is>
          <t>삼익제약</t>
        </is>
      </c>
      <c r="E939" t="inlineStr">
        <is>
          <t>losartan potassium</t>
        </is>
      </c>
      <c r="F939" t="inlineStr">
        <is>
          <t>병원</t>
        </is>
      </c>
      <c r="G939" t="inlineStr">
        <is>
          <t>Generic</t>
        </is>
      </c>
      <c r="H939" s="493" t="n">
        <v>42889.76</v>
      </c>
      <c r="I939" s="493" t="n">
        <v>47927.26</v>
      </c>
      <c r="J939" s="493" t="n">
        <v>47260.31</v>
      </c>
      <c r="K939" s="493" t="n">
        <v>49397.85</v>
      </c>
      <c r="L939" s="493" t="n">
        <v>51928.88</v>
      </c>
      <c r="M939" s="493" t="n">
        <v>50501.28</v>
      </c>
      <c r="N939" s="493" t="n">
        <v>38983.22</v>
      </c>
      <c r="O939" s="493" t="n">
        <v>46610.95</v>
      </c>
      <c r="P939" s="493" t="n">
        <v>43878.68</v>
      </c>
      <c r="Q939" s="493" t="n">
        <v>41864</v>
      </c>
      <c r="R939" s="493" t="n">
        <v>46523.53</v>
      </c>
      <c r="S939" s="493" t="n">
        <v>16507.42</v>
      </c>
      <c r="T939" s="493" t="n">
        <v>21331.47</v>
      </c>
      <c r="U939" s="493" t="n">
        <v>14719.07</v>
      </c>
      <c r="V939" s="493" t="n">
        <v>20694.3</v>
      </c>
      <c r="W939" s="493" t="n">
        <v>20526.4</v>
      </c>
      <c r="X939" s="493" t="n">
        <v>21220.87</v>
      </c>
      <c r="Y939" s="493" t="n">
        <v>19324.32</v>
      </c>
      <c r="Z939" s="493" t="n">
        <v>26354.06</v>
      </c>
      <c r="AA939" s="493" t="n">
        <v>24510.68</v>
      </c>
      <c r="AB939" s="493" t="n">
        <v>26425.36</v>
      </c>
      <c r="AC939" s="493" t="n">
        <v>19303.55</v>
      </c>
      <c r="AD939" s="493" t="n">
        <v>18373.87</v>
      </c>
      <c r="AE939" s="493" t="n">
        <v>28986.06</v>
      </c>
      <c r="AF939" s="493" t="n">
        <v>20001.45</v>
      </c>
      <c r="AG939" s="493" t="n">
        <v>24795.53</v>
      </c>
      <c r="AH939" s="493" t="n">
        <v>17439.85</v>
      </c>
      <c r="AI939" s="493" t="n">
        <v>25549.02</v>
      </c>
      <c r="AJ939" s="493" t="n">
        <v>23762.4</v>
      </c>
      <c r="AK939" s="493" t="n">
        <v>23668.58</v>
      </c>
      <c r="AL939" s="493" t="n">
        <v>24812.06</v>
      </c>
      <c r="AM939" s="493" t="n">
        <v>24984.92</v>
      </c>
      <c r="AN939" s="493" t="n">
        <v>23866.09</v>
      </c>
      <c r="AO939" s="493" t="n">
        <v>29364.72</v>
      </c>
      <c r="AP939" s="493" t="n">
        <v>31181.14</v>
      </c>
      <c r="AQ939" s="493" t="n">
        <v>21954.55</v>
      </c>
      <c r="AR939" s="493" t="n">
        <v>30150.14</v>
      </c>
      <c r="AS939" s="493" t="n">
        <v>31911.28</v>
      </c>
      <c r="AT939" s="493" t="n">
        <v>23772.86</v>
      </c>
      <c r="AU939" s="493" t="n">
        <v>29441.76</v>
      </c>
      <c r="AV939" s="493" t="n">
        <v>27237.71</v>
      </c>
      <c r="AW939" s="493" t="n">
        <v>29076.31</v>
      </c>
      <c r="AX939" s="493" t="n">
        <v>38344.81</v>
      </c>
      <c r="AY939" s="493" t="n">
        <v>37566.15</v>
      </c>
      <c r="AZ939" s="493" t="n">
        <v>24958.32</v>
      </c>
      <c r="BA939" s="493" t="n">
        <v>41454.19</v>
      </c>
      <c r="BB939" s="493" t="n">
        <v>37924.64</v>
      </c>
      <c r="BC939" s="493" t="n">
        <v>35754.07</v>
      </c>
      <c r="BD939" s="493" t="n">
        <v>33579.3</v>
      </c>
      <c r="BE939" s="493" t="n">
        <v>37541.11</v>
      </c>
      <c r="BF939" s="493" t="n">
        <v>41251.24</v>
      </c>
      <c r="BG939" s="493" t="n">
        <v>47568.51</v>
      </c>
      <c r="BH939" s="493" t="n">
        <v>37303.76</v>
      </c>
      <c r="BI939" s="493" t="n">
        <v>43903.76</v>
      </c>
      <c r="BJ939" s="493" t="n">
        <v>37347.31</v>
      </c>
      <c r="BK939" s="493" t="n">
        <v>34457.14</v>
      </c>
      <c r="BL939" s="493" t="n">
        <v>42793.16</v>
      </c>
      <c r="BM939" s="493" t="n">
        <v>35516.83</v>
      </c>
      <c r="BN939" s="493" t="n">
        <v>31085.6</v>
      </c>
      <c r="BO939" s="493" t="n">
        <v>37238.01</v>
      </c>
      <c r="BP939" s="493" t="n">
        <v>36036.89</v>
      </c>
      <c r="BQ939" s="493" t="n">
        <v>30405.07</v>
      </c>
      <c r="BR939" s="493" t="n">
        <v>32712.09</v>
      </c>
      <c r="BS939" s="493" t="n">
        <v>33003.74</v>
      </c>
      <c r="BT939" s="493" t="n">
        <v>24962.92</v>
      </c>
      <c r="BU939" s="493" t="n">
        <v>35929.93</v>
      </c>
      <c r="BV939" s="493" t="n">
        <v>33655.05</v>
      </c>
      <c r="BW939" s="493" t="n">
        <v>27417.26</v>
      </c>
    </row>
    <row r="940">
      <c r="A940" t="inlineStr">
        <is>
          <t>[C9C] ANGIOTENSIN-II 길항제 (단일)</t>
        </is>
      </c>
      <c r="B940" t="inlineStr">
        <is>
          <t>삼익제약</t>
        </is>
      </c>
      <c r="C940" t="inlineStr">
        <is>
          <t>세자르</t>
        </is>
      </c>
      <c r="D940" t="inlineStr">
        <is>
          <t>삼익제약</t>
        </is>
      </c>
      <c r="E940" t="inlineStr">
        <is>
          <t>losartan potassium</t>
        </is>
      </c>
      <c r="F940" t="inlineStr">
        <is>
          <t>의원</t>
        </is>
      </c>
      <c r="G940" t="inlineStr">
        <is>
          <t>Generic</t>
        </is>
      </c>
      <c r="H940" s="493" t="n">
        <v>702951.3100000001</v>
      </c>
      <c r="I940" s="493" t="n">
        <v>646631.95</v>
      </c>
      <c r="J940" s="493" t="n">
        <v>727019.3199999999</v>
      </c>
      <c r="K940" s="493" t="n">
        <v>737682.98</v>
      </c>
      <c r="L940" s="493" t="n">
        <v>728380.27</v>
      </c>
      <c r="M940" s="493" t="n">
        <v>725900.39</v>
      </c>
      <c r="N940" s="493" t="n">
        <v>744332.64</v>
      </c>
      <c r="O940" s="493" t="n">
        <v>723033.13</v>
      </c>
      <c r="P940" s="493" t="n">
        <v>713872.38</v>
      </c>
      <c r="Q940" s="493" t="n">
        <v>734142.3199999999</v>
      </c>
      <c r="R940" s="493" t="n">
        <v>663375.89</v>
      </c>
      <c r="S940" s="493" t="n">
        <v>537133.3199999999</v>
      </c>
      <c r="T940" s="493" t="n">
        <v>734290.89</v>
      </c>
      <c r="U940" s="493" t="n">
        <v>644721.3</v>
      </c>
      <c r="V940" s="493" t="n">
        <v>774828.83</v>
      </c>
      <c r="W940" s="493" t="n">
        <v>729906.38</v>
      </c>
      <c r="X940" s="493" t="n">
        <v>783729.28</v>
      </c>
      <c r="Y940" s="493" t="n">
        <v>749191.54</v>
      </c>
      <c r="Z940" s="493" t="n">
        <v>806893.87</v>
      </c>
      <c r="AA940" s="493" t="n">
        <v>818720.99</v>
      </c>
      <c r="AB940" s="493" t="n">
        <v>816488.8100000001</v>
      </c>
      <c r="AC940" s="493" t="n">
        <v>838529.84</v>
      </c>
      <c r="AD940" s="493" t="n">
        <v>826956.77</v>
      </c>
      <c r="AE940" s="493" t="n">
        <v>877499.85</v>
      </c>
      <c r="AF940" s="493" t="n">
        <v>846465.99</v>
      </c>
      <c r="AG940" s="493" t="n">
        <v>746561.6</v>
      </c>
      <c r="AH940" s="493" t="n">
        <v>836999.14</v>
      </c>
      <c r="AI940" s="493" t="n">
        <v>780605.47</v>
      </c>
      <c r="AJ940" s="493" t="n">
        <v>814704.45</v>
      </c>
      <c r="AK940" s="493" t="n">
        <v>828120.3199999999</v>
      </c>
      <c r="AL940" s="493" t="n">
        <v>814015.61</v>
      </c>
      <c r="AM940" s="493" t="n">
        <v>820954.96</v>
      </c>
      <c r="AN940" s="493" t="n">
        <v>775444.4399999999</v>
      </c>
      <c r="AO940" s="493" t="n">
        <v>834311.26</v>
      </c>
      <c r="AP940" s="493" t="n">
        <v>796642.9399999999</v>
      </c>
      <c r="AQ940" s="493" t="n">
        <v>830627.58</v>
      </c>
      <c r="AR940" s="493" t="n">
        <v>829795.13</v>
      </c>
      <c r="AS940" s="493" t="n">
        <v>771619.05</v>
      </c>
      <c r="AT940" s="493" t="n">
        <v>793288.13</v>
      </c>
      <c r="AU940" s="493" t="n">
        <v>811566.72</v>
      </c>
      <c r="AV940" s="493" t="n">
        <v>825181.97</v>
      </c>
      <c r="AW940" s="493" t="n">
        <v>767089.35</v>
      </c>
      <c r="AX940" s="493" t="n">
        <v>840288.45</v>
      </c>
      <c r="AY940" s="493" t="n">
        <v>860270.4</v>
      </c>
      <c r="AZ940" s="493" t="n">
        <v>866659.48</v>
      </c>
      <c r="BA940" s="493" t="n">
        <v>948991.84</v>
      </c>
      <c r="BB940" s="493" t="n">
        <v>895403.42</v>
      </c>
      <c r="BC940" s="493" t="n">
        <v>972990.63</v>
      </c>
      <c r="BD940" s="493" t="n">
        <v>882146.96</v>
      </c>
      <c r="BE940" s="493" t="n">
        <v>858292.22</v>
      </c>
      <c r="BF940" s="493" t="n">
        <v>894753.6899999999</v>
      </c>
      <c r="BG940" s="493" t="n">
        <v>955858.52</v>
      </c>
      <c r="BH940" s="493" t="n">
        <v>917869</v>
      </c>
      <c r="BI940" s="493" t="n">
        <v>871877.39</v>
      </c>
      <c r="BJ940" s="493" t="n">
        <v>988911.47</v>
      </c>
      <c r="BK940" s="493" t="n">
        <v>956326.0699999999</v>
      </c>
      <c r="BL940" s="493" t="n">
        <v>1068373.24</v>
      </c>
      <c r="BM940" s="493" t="n">
        <v>966504.27</v>
      </c>
      <c r="BN940" s="493" t="n">
        <v>1019031.34</v>
      </c>
      <c r="BO940" s="493" t="n">
        <v>1160334.9</v>
      </c>
      <c r="BP940" s="493" t="n">
        <v>1072674.6</v>
      </c>
      <c r="BQ940" s="493" t="n">
        <v>1010110.98</v>
      </c>
      <c r="BR940" s="493" t="n">
        <v>1082643.18</v>
      </c>
      <c r="BS940" s="493" t="n">
        <v>1088917.34</v>
      </c>
      <c r="BT940" s="493" t="n">
        <v>1056844.83</v>
      </c>
      <c r="BU940" s="493" t="n">
        <v>1133253.47</v>
      </c>
      <c r="BV940" s="493" t="n">
        <v>1154750.7</v>
      </c>
      <c r="BW940" s="493" t="n">
        <v>1151591.43</v>
      </c>
    </row>
    <row r="941">
      <c r="A941" t="inlineStr">
        <is>
          <t>[C9C] ANGIOTENSIN-II 길항제 (단일)</t>
        </is>
      </c>
      <c r="B941" t="inlineStr">
        <is>
          <t>삼익제약</t>
        </is>
      </c>
      <c r="C941" t="inlineStr">
        <is>
          <t>세자르</t>
        </is>
      </c>
      <c r="D941" t="inlineStr">
        <is>
          <t>삼익제약</t>
        </is>
      </c>
      <c r="E941" t="inlineStr">
        <is>
          <t>losartan potassium</t>
        </is>
      </c>
      <c r="F941" t="inlineStr">
        <is>
          <t>보건소</t>
        </is>
      </c>
      <c r="G941" t="inlineStr">
        <is>
          <t>Generic</t>
        </is>
      </c>
      <c r="H941" s="493" t="n">
        <v>39470.88</v>
      </c>
      <c r="I941" s="493" t="n">
        <v>34094.4</v>
      </c>
      <c r="J941" s="493" t="n">
        <v>48423.24</v>
      </c>
      <c r="K941" s="493" t="n">
        <v>41774.18</v>
      </c>
      <c r="L941" s="493" t="n">
        <v>30676.65</v>
      </c>
      <c r="M941" s="493" t="n">
        <v>40160.33</v>
      </c>
      <c r="N941" s="493" t="n">
        <v>42068.75</v>
      </c>
      <c r="O941" s="493" t="n">
        <v>30890.02</v>
      </c>
      <c r="P941" s="493" t="n">
        <v>44481.44</v>
      </c>
      <c r="Q941" s="493" t="n">
        <v>32000.9</v>
      </c>
      <c r="R941" s="493" t="n">
        <v>32710.63</v>
      </c>
      <c r="S941" s="493" t="n">
        <v>20432.25</v>
      </c>
      <c r="T941" s="493" t="n">
        <v>49438.11</v>
      </c>
      <c r="U941" s="493" t="n">
        <v>32773.44</v>
      </c>
      <c r="V941" s="493" t="n">
        <v>28710.15</v>
      </c>
      <c r="W941" s="493" t="n">
        <v>38196.06</v>
      </c>
      <c r="X941" s="493" t="n">
        <v>41373.75</v>
      </c>
      <c r="Y941" s="493" t="n">
        <v>37713.15</v>
      </c>
      <c r="Z941" s="493" t="n">
        <v>29228.15</v>
      </c>
      <c r="AA941" s="493" t="n">
        <v>32336.7</v>
      </c>
      <c r="AB941" s="493" t="n">
        <v>30657.75</v>
      </c>
      <c r="AC941" s="493" t="n">
        <v>32714.69</v>
      </c>
      <c r="AD941" s="493" t="n">
        <v>43467.95</v>
      </c>
      <c r="AE941" s="493" t="n">
        <v>52715</v>
      </c>
      <c r="AF941" s="493" t="n">
        <v>42497.23</v>
      </c>
      <c r="AG941" s="493" t="n">
        <v>20045.66</v>
      </c>
      <c r="AH941" s="493" t="n">
        <v>47284.71</v>
      </c>
      <c r="AI941" s="493" t="n">
        <v>39825.35</v>
      </c>
      <c r="AJ941" s="493" t="n">
        <v>29298.74</v>
      </c>
      <c r="AK941" s="493" t="n">
        <v>41980.7</v>
      </c>
      <c r="AL941" s="493" t="n">
        <v>32035.91</v>
      </c>
      <c r="AM941" s="493" t="n">
        <v>29757.45</v>
      </c>
      <c r="AN941" s="493" t="n">
        <v>31459.7</v>
      </c>
      <c r="AO941" s="493" t="n">
        <v>32298.64</v>
      </c>
      <c r="AP941" s="493" t="n">
        <v>29329.8</v>
      </c>
      <c r="AQ941" s="493" t="n">
        <v>26598.12</v>
      </c>
      <c r="AR941" s="493" t="n">
        <v>35498.22</v>
      </c>
      <c r="AS941" s="493" t="n">
        <v>35940.18</v>
      </c>
      <c r="AT941" s="493" t="n">
        <v>21963.93</v>
      </c>
      <c r="AU941" s="493" t="n">
        <v>25131.13</v>
      </c>
      <c r="AV941" s="493" t="n">
        <v>29231.56</v>
      </c>
      <c r="AW941" s="493" t="n">
        <v>15644.57</v>
      </c>
      <c r="AX941" s="493" t="n">
        <v>25713.1</v>
      </c>
      <c r="AY941" s="493" t="n">
        <v>33805.51</v>
      </c>
      <c r="AZ941" s="493" t="n">
        <v>19289.88</v>
      </c>
      <c r="BA941" s="493" t="n">
        <v>28084.25</v>
      </c>
      <c r="BB941" s="493" t="n">
        <v>22460.71</v>
      </c>
      <c r="BC941" s="493" t="n">
        <v>21368.68</v>
      </c>
      <c r="BD941" s="493" t="n">
        <v>33336.3</v>
      </c>
      <c r="BE941" s="493" t="n">
        <v>32242.15</v>
      </c>
      <c r="BF941" s="493" t="n">
        <v>21363.6</v>
      </c>
      <c r="BG941" s="493" t="n">
        <v>21654.44</v>
      </c>
      <c r="BH941" s="493" t="n">
        <v>22732.16</v>
      </c>
      <c r="BI941" s="493" t="n">
        <v>18732.6</v>
      </c>
      <c r="BJ941" s="493" t="n">
        <v>24378.35</v>
      </c>
      <c r="BK941" s="493" t="n">
        <v>19552.14</v>
      </c>
      <c r="BL941" s="493" t="n">
        <v>23659.65</v>
      </c>
      <c r="BM941" s="493" t="n">
        <v>19449.45</v>
      </c>
      <c r="BN941" s="493" t="n">
        <v>20729.07</v>
      </c>
      <c r="BO941" s="493" t="n">
        <v>20580.9</v>
      </c>
      <c r="BP941" s="493" t="n">
        <v>25910.04</v>
      </c>
      <c r="BQ941" s="493" t="n">
        <v>20666</v>
      </c>
      <c r="BR941" s="493" t="n">
        <v>17448.1</v>
      </c>
      <c r="BS941" s="493" t="n">
        <v>23439.74</v>
      </c>
      <c r="BT941" s="493" t="n">
        <v>16119.75</v>
      </c>
      <c r="BU941" s="493" t="n">
        <v>18868.66</v>
      </c>
      <c r="BV941" s="493" t="n">
        <v>37483.45</v>
      </c>
      <c r="BW941" s="493" t="n">
        <v>13355.55</v>
      </c>
    </row>
    <row r="942">
      <c r="A942" t="inlineStr">
        <is>
          <t>[C9C] ANGIOTENSIN-II 길항제 (단일)</t>
        </is>
      </c>
      <c r="B942" t="inlineStr">
        <is>
          <t>삼익제약</t>
        </is>
      </c>
      <c r="C942" t="inlineStr">
        <is>
          <t>세자르</t>
        </is>
      </c>
      <c r="D942" t="inlineStr">
        <is>
          <t>삼익제약</t>
        </is>
      </c>
      <c r="E942" t="inlineStr">
        <is>
          <t>losartan potassium</t>
        </is>
      </c>
      <c r="F942" t="inlineStr">
        <is>
          <t>기타(치과의원, 치과병원 등)</t>
        </is>
      </c>
      <c r="G942" t="inlineStr">
        <is>
          <t>Generic</t>
        </is>
      </c>
      <c r="H942" s="493" t="n">
        <v>108.6</v>
      </c>
      <c r="I942" s="493" t="n">
        <v>110.7</v>
      </c>
      <c r="J942" s="493" t="n">
        <v>120.6</v>
      </c>
      <c r="K942" s="493" t="n">
        <v>113.7</v>
      </c>
      <c r="L942" s="493" t="n">
        <v>119.1</v>
      </c>
      <c r="M942" s="493" t="n">
        <v>121.5</v>
      </c>
      <c r="N942" s="493" t="n">
        <v>135</v>
      </c>
      <c r="O942" s="493" t="n">
        <v>133.8</v>
      </c>
      <c r="P942" s="493" t="n">
        <v>133.5</v>
      </c>
      <c r="Q942" s="493" t="n">
        <v>156.9</v>
      </c>
      <c r="R942" s="493" t="n">
        <v>228</v>
      </c>
      <c r="S942" s="493" t="n">
        <v>0</v>
      </c>
      <c r="T942" s="493" t="n">
        <v>0</v>
      </c>
      <c r="U942" s="493" t="n">
        <v>0</v>
      </c>
      <c r="V942" s="493" t="n">
        <v>0</v>
      </c>
      <c r="W942" s="493" t="n">
        <v>6.45</v>
      </c>
      <c r="X942" s="493" t="n">
        <v>0</v>
      </c>
      <c r="Y942" s="493" t="n">
        <v>0</v>
      </c>
      <c r="Z942" s="493" t="n">
        <v>0</v>
      </c>
      <c r="AA942" s="493" t="n">
        <v>0</v>
      </c>
      <c r="AB942" s="493" t="n">
        <v>5.55</v>
      </c>
      <c r="AC942" s="493" t="n">
        <v>6.9</v>
      </c>
      <c r="AD942" s="493" t="n">
        <v>0</v>
      </c>
      <c r="AE942" s="493" t="n">
        <v>6.15</v>
      </c>
      <c r="AF942" s="493" t="n">
        <v>0</v>
      </c>
      <c r="AG942" s="493" t="n">
        <v>0</v>
      </c>
      <c r="AH942" s="493" t="n">
        <v>0</v>
      </c>
      <c r="AI942" s="493" t="n">
        <v>0</v>
      </c>
      <c r="AJ942" s="493" t="n">
        <v>0</v>
      </c>
      <c r="AK942" s="493" t="n">
        <v>0</v>
      </c>
      <c r="AL942" s="493" t="n">
        <v>4.2</v>
      </c>
      <c r="AM942" s="493" t="n">
        <v>0</v>
      </c>
      <c r="AN942" s="493" t="n">
        <v>0</v>
      </c>
      <c r="AO942" s="493" t="n">
        <v>0</v>
      </c>
      <c r="AP942" s="493" t="n">
        <v>0</v>
      </c>
      <c r="AQ942" s="493" t="n">
        <v>0</v>
      </c>
      <c r="AR942" s="493" t="n">
        <v>153.6</v>
      </c>
      <c r="AS942" s="493" t="n">
        <v>0</v>
      </c>
      <c r="AT942" s="493" t="n">
        <v>0</v>
      </c>
      <c r="AU942" s="493" t="n">
        <v>0</v>
      </c>
      <c r="AV942" s="493" t="n">
        <v>305.4</v>
      </c>
      <c r="AW942" s="493" t="n">
        <v>0</v>
      </c>
      <c r="AX942" s="493" t="n">
        <v>0</v>
      </c>
      <c r="AY942" s="493" t="n">
        <v>0</v>
      </c>
      <c r="AZ942" s="493" t="n">
        <v>0</v>
      </c>
      <c r="BA942" s="493" t="n">
        <v>0</v>
      </c>
      <c r="BB942" s="493" t="n">
        <v>174.6</v>
      </c>
      <c r="BC942" s="493" t="n">
        <v>0</v>
      </c>
      <c r="BD942" s="493" t="n">
        <v>114.6</v>
      </c>
      <c r="BE942" s="493" t="n">
        <v>0</v>
      </c>
      <c r="BF942" s="493" t="n">
        <v>0</v>
      </c>
      <c r="BG942" s="493" t="n">
        <v>0</v>
      </c>
      <c r="BH942" s="493" t="n">
        <v>0</v>
      </c>
      <c r="BI942" s="493" t="n">
        <v>151.2</v>
      </c>
      <c r="BJ942" s="493" t="n">
        <v>156</v>
      </c>
      <c r="BK942" s="493" t="n">
        <v>0</v>
      </c>
      <c r="BL942" s="493" t="n">
        <v>318</v>
      </c>
      <c r="BM942" s="493" t="n">
        <v>0</v>
      </c>
      <c r="BN942" s="493" t="n">
        <v>325.2</v>
      </c>
      <c r="BO942" s="493" t="n">
        <v>381</v>
      </c>
      <c r="BP942" s="493" t="n">
        <v>356.87</v>
      </c>
      <c r="BQ942" s="493" t="n">
        <v>0</v>
      </c>
      <c r="BR942" s="493" t="n">
        <v>336</v>
      </c>
      <c r="BS942" s="493" t="n">
        <v>0</v>
      </c>
      <c r="BT942" s="493" t="n">
        <v>332.4</v>
      </c>
      <c r="BU942" s="493" t="n">
        <v>163.8</v>
      </c>
      <c r="BV942" s="493" t="n">
        <v>157.2</v>
      </c>
      <c r="BW942" s="493" t="n">
        <v>162</v>
      </c>
    </row>
    <row r="943">
      <c r="A943" t="inlineStr">
        <is>
          <t>[C9C] ANGIOTENSIN-II 길항제 (단일)</t>
        </is>
      </c>
      <c r="B943" t="inlineStr">
        <is>
          <t>삼익제약</t>
        </is>
      </c>
      <c r="C943" t="inlineStr">
        <is>
          <t>에스올</t>
        </is>
      </c>
      <c r="D943" t="inlineStr">
        <is>
          <t>삼익제약</t>
        </is>
      </c>
      <c r="E943" t="inlineStr">
        <is>
          <t>olmesartan medoxomil</t>
        </is>
      </c>
      <c r="F943" t="inlineStr">
        <is>
          <t>상급종합병원</t>
        </is>
      </c>
      <c r="G943" t="inlineStr">
        <is>
          <t>Generic</t>
        </is>
      </c>
      <c r="H943" s="493" t="n">
        <v>0</v>
      </c>
      <c r="I943" s="493" t="n">
        <v>0</v>
      </c>
      <c r="J943" s="493" t="n">
        <v>0</v>
      </c>
      <c r="K943" s="493" t="n">
        <v>0</v>
      </c>
      <c r="L943" s="493" t="n">
        <v>0</v>
      </c>
      <c r="M943" s="493" t="n">
        <v>0</v>
      </c>
      <c r="N943" s="493" t="n">
        <v>0</v>
      </c>
      <c r="O943" s="493" t="n">
        <v>9994.32</v>
      </c>
      <c r="P943" s="493" t="n">
        <v>0</v>
      </c>
      <c r="Q943" s="493" t="n">
        <v>0</v>
      </c>
      <c r="R943" s="493" t="n">
        <v>0</v>
      </c>
      <c r="S943" s="493" t="n">
        <v>0</v>
      </c>
      <c r="T943" s="493" t="n">
        <v>0</v>
      </c>
      <c r="U943" s="493" t="n">
        <v>0</v>
      </c>
      <c r="V943" s="493" t="n">
        <v>0</v>
      </c>
      <c r="W943" s="493" t="n">
        <v>0</v>
      </c>
      <c r="X943" s="493" t="n">
        <v>0</v>
      </c>
      <c r="Y943" s="493" t="n">
        <v>0</v>
      </c>
      <c r="Z943" s="493" t="n">
        <v>0</v>
      </c>
      <c r="AA943" s="493" t="n">
        <v>0</v>
      </c>
      <c r="AB943" s="493" t="n">
        <v>0</v>
      </c>
      <c r="AC943" s="493" t="n">
        <v>0</v>
      </c>
      <c r="AD943" s="493" t="n">
        <v>0</v>
      </c>
      <c r="AE943" s="493" t="n">
        <v>0</v>
      </c>
      <c r="AF943" s="493" t="n">
        <v>0</v>
      </c>
      <c r="AG943" s="493" t="n">
        <v>0</v>
      </c>
      <c r="AH943" s="493" t="n">
        <v>0</v>
      </c>
      <c r="AI943" s="493" t="n">
        <v>0</v>
      </c>
      <c r="AJ943" s="493" t="n">
        <v>0</v>
      </c>
      <c r="AK943" s="493" t="n">
        <v>0</v>
      </c>
      <c r="AL943" s="493" t="n">
        <v>0</v>
      </c>
      <c r="AM943" s="493" t="n">
        <v>0</v>
      </c>
      <c r="AN943" s="493" t="n">
        <v>0</v>
      </c>
      <c r="AO943" s="493" t="n">
        <v>0</v>
      </c>
      <c r="AP943" s="493" t="n">
        <v>0</v>
      </c>
      <c r="AQ943" s="493" t="n">
        <v>0</v>
      </c>
      <c r="AR943" s="493" t="n">
        <v>750.6</v>
      </c>
      <c r="AS943" s="493" t="n">
        <v>0</v>
      </c>
      <c r="AT943" s="493" t="n">
        <v>0</v>
      </c>
      <c r="AU943" s="493" t="n">
        <v>1519.2</v>
      </c>
      <c r="AV943" s="493" t="n">
        <v>0</v>
      </c>
      <c r="AW943" s="493" t="n">
        <v>0</v>
      </c>
      <c r="AX943" s="493" t="n">
        <v>0</v>
      </c>
      <c r="AY943" s="493" t="n">
        <v>0</v>
      </c>
      <c r="AZ943" s="493" t="n">
        <v>0</v>
      </c>
      <c r="BA943" s="493" t="n">
        <v>0</v>
      </c>
      <c r="BB943" s="493" t="n">
        <v>0</v>
      </c>
      <c r="BC943" s="493" t="n">
        <v>0</v>
      </c>
      <c r="BD943" s="493" t="n">
        <v>0</v>
      </c>
      <c r="BE943" s="493" t="n">
        <v>0</v>
      </c>
      <c r="BF943" s="493" t="n">
        <v>0</v>
      </c>
      <c r="BG943" s="493" t="n">
        <v>0</v>
      </c>
      <c r="BH943" s="493" t="n">
        <v>0</v>
      </c>
      <c r="BI943" s="493" t="n">
        <v>0</v>
      </c>
      <c r="BJ943" s="493" t="n">
        <v>0</v>
      </c>
      <c r="BK943" s="493" t="n">
        <v>0</v>
      </c>
      <c r="BL943" s="493" t="n">
        <v>0</v>
      </c>
      <c r="BM943" s="493" t="n">
        <v>1316</v>
      </c>
      <c r="BN943" s="493" t="n">
        <v>0</v>
      </c>
      <c r="BO943" s="493" t="n">
        <v>0</v>
      </c>
      <c r="BP943" s="493" t="n">
        <v>0</v>
      </c>
      <c r="BQ943" s="493" t="n">
        <v>0</v>
      </c>
      <c r="BR943" s="493" t="n">
        <v>0</v>
      </c>
      <c r="BS943" s="493" t="n">
        <v>0</v>
      </c>
      <c r="BT943" s="493" t="n">
        <v>0</v>
      </c>
      <c r="BU943" s="493" t="n">
        <v>0</v>
      </c>
      <c r="BV943" s="493" t="n">
        <v>0</v>
      </c>
      <c r="BW943" s="493" t="n">
        <v>1222.2</v>
      </c>
    </row>
    <row r="944">
      <c r="A944" t="inlineStr">
        <is>
          <t>[C9C] ANGIOTENSIN-II 길항제 (단일)</t>
        </is>
      </c>
      <c r="B944" t="inlineStr">
        <is>
          <t>삼익제약</t>
        </is>
      </c>
      <c r="C944" t="inlineStr">
        <is>
          <t>에스올</t>
        </is>
      </c>
      <c r="D944" t="inlineStr">
        <is>
          <t>삼익제약</t>
        </is>
      </c>
      <c r="E944" t="inlineStr">
        <is>
          <t>olmesartan medoxomil</t>
        </is>
      </c>
      <c r="F944" t="inlineStr">
        <is>
          <t>종합병원</t>
        </is>
      </c>
      <c r="G944" t="inlineStr">
        <is>
          <t>Generic</t>
        </is>
      </c>
      <c r="H944" s="493" t="n">
        <v>13947.47</v>
      </c>
      <c r="I944" s="493" t="n">
        <v>17461.5</v>
      </c>
      <c r="J944" s="493" t="n">
        <v>14853.38</v>
      </c>
      <c r="K944" s="493" t="n">
        <v>23053.22</v>
      </c>
      <c r="L944" s="493" t="n">
        <v>14879.42</v>
      </c>
      <c r="M944" s="493" t="n">
        <v>25203.55</v>
      </c>
      <c r="N944" s="493" t="n">
        <v>17994.85</v>
      </c>
      <c r="O944" s="493" t="n">
        <v>24374.35</v>
      </c>
      <c r="P944" s="493" t="n">
        <v>15581.6</v>
      </c>
      <c r="Q944" s="493" t="n">
        <v>25825.73</v>
      </c>
      <c r="R944" s="493" t="n">
        <v>21799.35</v>
      </c>
      <c r="S944" s="493" t="n">
        <v>25643.54</v>
      </c>
      <c r="T944" s="493" t="n">
        <v>22660.57</v>
      </c>
      <c r="U944" s="493" t="n">
        <v>20509.6</v>
      </c>
      <c r="V944" s="493" t="n">
        <v>16619.92</v>
      </c>
      <c r="W944" s="493" t="n">
        <v>14341.5</v>
      </c>
      <c r="X944" s="493" t="n">
        <v>12436.89</v>
      </c>
      <c r="Y944" s="493" t="n">
        <v>7850.83</v>
      </c>
      <c r="Z944" s="493" t="n">
        <v>9580.48</v>
      </c>
      <c r="AA944" s="493" t="n">
        <v>10439.97</v>
      </c>
      <c r="AB944" s="493" t="n">
        <v>8693.360000000001</v>
      </c>
      <c r="AC944" s="493" t="n">
        <v>8510.98</v>
      </c>
      <c r="AD944" s="493" t="n">
        <v>12558.72</v>
      </c>
      <c r="AE944" s="493" t="n">
        <v>8187.56</v>
      </c>
      <c r="AF944" s="493" t="n">
        <v>19284.46</v>
      </c>
      <c r="AG944" s="493" t="n">
        <v>16130.1</v>
      </c>
      <c r="AH944" s="493" t="n">
        <v>25413.22</v>
      </c>
      <c r="AI944" s="493" t="n">
        <v>15696.47</v>
      </c>
      <c r="AJ944" s="493" t="n">
        <v>18132.49</v>
      </c>
      <c r="AK944" s="493" t="n">
        <v>19029.17</v>
      </c>
      <c r="AL944" s="493" t="n">
        <v>16652.46</v>
      </c>
      <c r="AM944" s="493" t="n">
        <v>22251.58</v>
      </c>
      <c r="AN944" s="493" t="n">
        <v>24889.53</v>
      </c>
      <c r="AO944" s="493" t="n">
        <v>14751.26</v>
      </c>
      <c r="AP944" s="493" t="n">
        <v>17600.98</v>
      </c>
      <c r="AQ944" s="493" t="n">
        <v>21660.87</v>
      </c>
      <c r="AR944" s="493" t="n">
        <v>20606.6</v>
      </c>
      <c r="AS944" s="493" t="n">
        <v>16486.28</v>
      </c>
      <c r="AT944" s="493" t="n">
        <v>11972.35</v>
      </c>
      <c r="AU944" s="493" t="n">
        <v>11797.31</v>
      </c>
      <c r="AV944" s="493" t="n">
        <v>8470.9</v>
      </c>
      <c r="AW944" s="493" t="n">
        <v>15854.84</v>
      </c>
      <c r="AX944" s="493" t="n">
        <v>46140.16</v>
      </c>
      <c r="AY944" s="493" t="n">
        <v>25101.1</v>
      </c>
      <c r="AZ944" s="493" t="n">
        <v>32810.33</v>
      </c>
      <c r="BA944" s="493" t="n">
        <v>41853.71</v>
      </c>
      <c r="BB944" s="493" t="n">
        <v>38548.09</v>
      </c>
      <c r="BC944" s="493" t="n">
        <v>33887.66</v>
      </c>
      <c r="BD944" s="493" t="n">
        <v>45217.24</v>
      </c>
      <c r="BE944" s="493" t="n">
        <v>21471.61</v>
      </c>
      <c r="BF944" s="493" t="n">
        <v>33127.22</v>
      </c>
      <c r="BG944" s="493" t="n">
        <v>26402.86</v>
      </c>
      <c r="BH944" s="493" t="n">
        <v>38631.03</v>
      </c>
      <c r="BI944" s="493" t="n">
        <v>35026.17</v>
      </c>
      <c r="BJ944" s="493" t="n">
        <v>36548.02</v>
      </c>
      <c r="BK944" s="493" t="n">
        <v>52339.7</v>
      </c>
      <c r="BL944" s="493" t="n">
        <v>40118.08</v>
      </c>
      <c r="BM944" s="493" t="n">
        <v>34635.98</v>
      </c>
      <c r="BN944" s="493" t="n">
        <v>27874.19</v>
      </c>
      <c r="BO944" s="493" t="n">
        <v>33677.01</v>
      </c>
      <c r="BP944" s="493" t="n">
        <v>25373.72</v>
      </c>
      <c r="BQ944" s="493" t="n">
        <v>21206.57</v>
      </c>
      <c r="BR944" s="493" t="n">
        <v>19166.21</v>
      </c>
      <c r="BS944" s="493" t="n">
        <v>15869.23</v>
      </c>
      <c r="BT944" s="493" t="n">
        <v>26148.05</v>
      </c>
      <c r="BU944" s="493" t="n">
        <v>14155.01</v>
      </c>
      <c r="BV944" s="493" t="n">
        <v>32343.45</v>
      </c>
      <c r="BW944" s="493" t="n">
        <v>26530.8</v>
      </c>
    </row>
    <row r="945">
      <c r="A945" t="inlineStr">
        <is>
          <t>[C9C] ANGIOTENSIN-II 길항제 (단일)</t>
        </is>
      </c>
      <c r="B945" t="inlineStr">
        <is>
          <t>삼익제약</t>
        </is>
      </c>
      <c r="C945" t="inlineStr">
        <is>
          <t>에스올</t>
        </is>
      </c>
      <c r="D945" t="inlineStr">
        <is>
          <t>삼익제약</t>
        </is>
      </c>
      <c r="E945" t="inlineStr">
        <is>
          <t>olmesartan medoxomil</t>
        </is>
      </c>
      <c r="F945" t="inlineStr">
        <is>
          <t>병원</t>
        </is>
      </c>
      <c r="G945" t="inlineStr">
        <is>
          <t>Generic</t>
        </is>
      </c>
      <c r="H945" s="493" t="n">
        <v>19485.81</v>
      </c>
      <c r="I945" s="493" t="n">
        <v>29000.09</v>
      </c>
      <c r="J945" s="493" t="n">
        <v>38042.35</v>
      </c>
      <c r="K945" s="493" t="n">
        <v>33648.47</v>
      </c>
      <c r="L945" s="493" t="n">
        <v>28177.32</v>
      </c>
      <c r="M945" s="493" t="n">
        <v>30363.16</v>
      </c>
      <c r="N945" s="493" t="n">
        <v>27603.78</v>
      </c>
      <c r="O945" s="493" t="n">
        <v>31255.49</v>
      </c>
      <c r="P945" s="493" t="n">
        <v>30867.71</v>
      </c>
      <c r="Q945" s="493" t="n">
        <v>31763.4</v>
      </c>
      <c r="R945" s="493" t="n">
        <v>34376.06</v>
      </c>
      <c r="S945" s="493" t="n">
        <v>36967.79</v>
      </c>
      <c r="T945" s="493" t="n">
        <v>29659.52</v>
      </c>
      <c r="U945" s="493" t="n">
        <v>35185.68</v>
      </c>
      <c r="V945" s="493" t="n">
        <v>34480.18</v>
      </c>
      <c r="W945" s="493" t="n">
        <v>30894.67</v>
      </c>
      <c r="X945" s="493" t="n">
        <v>37284.63</v>
      </c>
      <c r="Y945" s="493" t="n">
        <v>26508.68</v>
      </c>
      <c r="Z945" s="493" t="n">
        <v>33115.22</v>
      </c>
      <c r="AA945" s="493" t="n">
        <v>42112.2</v>
      </c>
      <c r="AB945" s="493" t="n">
        <v>47806.73</v>
      </c>
      <c r="AC945" s="493" t="n">
        <v>46666.44</v>
      </c>
      <c r="AD945" s="493" t="n">
        <v>50613.47</v>
      </c>
      <c r="AE945" s="493" t="n">
        <v>48338.7</v>
      </c>
      <c r="AF945" s="493" t="n">
        <v>47017.45</v>
      </c>
      <c r="AG945" s="493" t="n">
        <v>38703.21</v>
      </c>
      <c r="AH945" s="493" t="n">
        <v>53309.29</v>
      </c>
      <c r="AI945" s="493" t="n">
        <v>36797.75</v>
      </c>
      <c r="AJ945" s="493" t="n">
        <v>50201.97</v>
      </c>
      <c r="AK945" s="493" t="n">
        <v>40595.05</v>
      </c>
      <c r="AL945" s="493" t="n">
        <v>40200.75</v>
      </c>
      <c r="AM945" s="493" t="n">
        <v>45694.61</v>
      </c>
      <c r="AN945" s="493" t="n">
        <v>36051.66</v>
      </c>
      <c r="AO945" s="493" t="n">
        <v>39945.52</v>
      </c>
      <c r="AP945" s="493" t="n">
        <v>41665.28</v>
      </c>
      <c r="AQ945" s="493" t="n">
        <v>40798.74</v>
      </c>
      <c r="AR945" s="493" t="n">
        <v>38091.48</v>
      </c>
      <c r="AS945" s="493" t="n">
        <v>40301.9</v>
      </c>
      <c r="AT945" s="493" t="n">
        <v>29469.07</v>
      </c>
      <c r="AU945" s="493" t="n">
        <v>34430.2</v>
      </c>
      <c r="AV945" s="493" t="n">
        <v>36339.77</v>
      </c>
      <c r="AW945" s="493" t="n">
        <v>35169.36</v>
      </c>
      <c r="AX945" s="493" t="n">
        <v>42617.28</v>
      </c>
      <c r="AY945" s="493" t="n">
        <v>40144.49</v>
      </c>
      <c r="AZ945" s="493" t="n">
        <v>20517.37</v>
      </c>
      <c r="BA945" s="493" t="n">
        <v>36814.78</v>
      </c>
      <c r="BB945" s="493" t="n">
        <v>39869.27</v>
      </c>
      <c r="BC945" s="493" t="n">
        <v>38860.7</v>
      </c>
      <c r="BD945" s="493" t="n">
        <v>40673.51</v>
      </c>
      <c r="BE945" s="493" t="n">
        <v>37995.27</v>
      </c>
      <c r="BF945" s="493" t="n">
        <v>39885.97</v>
      </c>
      <c r="BG945" s="493" t="n">
        <v>39046.28</v>
      </c>
      <c r="BH945" s="493" t="n">
        <v>44250.76</v>
      </c>
      <c r="BI945" s="493" t="n">
        <v>35432.42</v>
      </c>
      <c r="BJ945" s="493" t="n">
        <v>26182.76</v>
      </c>
      <c r="BK945" s="493" t="n">
        <v>37818.67</v>
      </c>
      <c r="BL945" s="493" t="n">
        <v>37326.66</v>
      </c>
      <c r="BM945" s="493" t="n">
        <v>33506.57</v>
      </c>
      <c r="BN945" s="493" t="n">
        <v>29984.71</v>
      </c>
      <c r="BO945" s="493" t="n">
        <v>38638.02</v>
      </c>
      <c r="BP945" s="493" t="n">
        <v>26566.43</v>
      </c>
      <c r="BQ945" s="493" t="n">
        <v>25906.46</v>
      </c>
      <c r="BR945" s="493" t="n">
        <v>34674.86</v>
      </c>
      <c r="BS945" s="493" t="n">
        <v>29786.18</v>
      </c>
      <c r="BT945" s="493" t="n">
        <v>31340.8</v>
      </c>
      <c r="BU945" s="493" t="n">
        <v>32902.02</v>
      </c>
      <c r="BV945" s="493" t="n">
        <v>29708.59</v>
      </c>
      <c r="BW945" s="493" t="n">
        <v>28496.4</v>
      </c>
    </row>
    <row r="946">
      <c r="A946" t="inlineStr">
        <is>
          <t>[C9C] ANGIOTENSIN-II 길항제 (단일)</t>
        </is>
      </c>
      <c r="B946" t="inlineStr">
        <is>
          <t>삼익제약</t>
        </is>
      </c>
      <c r="C946" t="inlineStr">
        <is>
          <t>에스올</t>
        </is>
      </c>
      <c r="D946" t="inlineStr">
        <is>
          <t>삼익제약</t>
        </is>
      </c>
      <c r="E946" t="inlineStr">
        <is>
          <t>olmesartan medoxomil</t>
        </is>
      </c>
      <c r="F946" t="inlineStr">
        <is>
          <t>의원</t>
        </is>
      </c>
      <c r="G946" t="inlineStr">
        <is>
          <t>Generic</t>
        </is>
      </c>
      <c r="H946" s="493" t="n">
        <v>141823.59</v>
      </c>
      <c r="I946" s="493" t="n">
        <v>130340.86</v>
      </c>
      <c r="J946" s="493" t="n">
        <v>161367.18</v>
      </c>
      <c r="K946" s="493" t="n">
        <v>143524.96</v>
      </c>
      <c r="L946" s="493" t="n">
        <v>170630.1</v>
      </c>
      <c r="M946" s="493" t="n">
        <v>162771.23</v>
      </c>
      <c r="N946" s="493" t="n">
        <v>164868.43</v>
      </c>
      <c r="O946" s="493" t="n">
        <v>188956.48</v>
      </c>
      <c r="P946" s="493" t="n">
        <v>173764.99</v>
      </c>
      <c r="Q946" s="493" t="n">
        <v>179003.5</v>
      </c>
      <c r="R946" s="493" t="n">
        <v>201826.29</v>
      </c>
      <c r="S946" s="493" t="n">
        <v>245911.44</v>
      </c>
      <c r="T946" s="493" t="n">
        <v>209978.44</v>
      </c>
      <c r="U946" s="493" t="n">
        <v>224668.91</v>
      </c>
      <c r="V946" s="493" t="n">
        <v>222700.42</v>
      </c>
      <c r="W946" s="493" t="n">
        <v>235351.51</v>
      </c>
      <c r="X946" s="493" t="n">
        <v>250718.59</v>
      </c>
      <c r="Y946" s="493" t="n">
        <v>237311.18</v>
      </c>
      <c r="Z946" s="493" t="n">
        <v>246243.48</v>
      </c>
      <c r="AA946" s="493" t="n">
        <v>281851.01</v>
      </c>
      <c r="AB946" s="493" t="n">
        <v>281809.63</v>
      </c>
      <c r="AC946" s="493" t="n">
        <v>295959.46</v>
      </c>
      <c r="AD946" s="493" t="n">
        <v>305382.91</v>
      </c>
      <c r="AE946" s="493" t="n">
        <v>310937.82</v>
      </c>
      <c r="AF946" s="493" t="n">
        <v>291446.94</v>
      </c>
      <c r="AG946" s="493" t="n">
        <v>268486.36</v>
      </c>
      <c r="AH946" s="493" t="n">
        <v>307322.72</v>
      </c>
      <c r="AI946" s="493" t="n">
        <v>290851.97</v>
      </c>
      <c r="AJ946" s="493" t="n">
        <v>329465.79</v>
      </c>
      <c r="AK946" s="493" t="n">
        <v>311509.04</v>
      </c>
      <c r="AL946" s="493" t="n">
        <v>318501.05</v>
      </c>
      <c r="AM946" s="493" t="n">
        <v>309386.08</v>
      </c>
      <c r="AN946" s="493" t="n">
        <v>321895.73</v>
      </c>
      <c r="AO946" s="493" t="n">
        <v>347238.85</v>
      </c>
      <c r="AP946" s="493" t="n">
        <v>326195.52</v>
      </c>
      <c r="AQ946" s="493" t="n">
        <v>342893.14</v>
      </c>
      <c r="AR946" s="493" t="n">
        <v>374529.31</v>
      </c>
      <c r="AS946" s="493" t="n">
        <v>325110.42</v>
      </c>
      <c r="AT946" s="493" t="n">
        <v>367228.49</v>
      </c>
      <c r="AU946" s="493" t="n">
        <v>382277.4</v>
      </c>
      <c r="AV946" s="493" t="n">
        <v>378964.95</v>
      </c>
      <c r="AW946" s="493" t="n">
        <v>364640.23</v>
      </c>
      <c r="AX946" s="493" t="n">
        <v>380671.36</v>
      </c>
      <c r="AY946" s="493" t="n">
        <v>391998.15</v>
      </c>
      <c r="AZ946" s="493" t="n">
        <v>378180.93</v>
      </c>
      <c r="BA946" s="493" t="n">
        <v>406452.74</v>
      </c>
      <c r="BB946" s="493" t="n">
        <v>385418.24</v>
      </c>
      <c r="BC946" s="493" t="n">
        <v>465201.7</v>
      </c>
      <c r="BD946" s="493" t="n">
        <v>458092.72</v>
      </c>
      <c r="BE946" s="493" t="n">
        <v>429048.67</v>
      </c>
      <c r="BF946" s="493" t="n">
        <v>461945.44</v>
      </c>
      <c r="BG946" s="493" t="n">
        <v>475749.13</v>
      </c>
      <c r="BH946" s="493" t="n">
        <v>480676.09</v>
      </c>
      <c r="BI946" s="493" t="n">
        <v>448599.97</v>
      </c>
      <c r="BJ946" s="493" t="n">
        <v>492650.7</v>
      </c>
      <c r="BK946" s="493" t="n">
        <v>452521.86</v>
      </c>
      <c r="BL946" s="493" t="n">
        <v>507594.43</v>
      </c>
      <c r="BM946" s="493" t="n">
        <v>457241.93</v>
      </c>
      <c r="BN946" s="493" t="n">
        <v>430008.89</v>
      </c>
      <c r="BO946" s="493" t="n">
        <v>496713.06</v>
      </c>
      <c r="BP946" s="493" t="n">
        <v>504057.1</v>
      </c>
      <c r="BQ946" s="493" t="n">
        <v>452834.45</v>
      </c>
      <c r="BR946" s="493" t="n">
        <v>528281.21</v>
      </c>
      <c r="BS946" s="493" t="n">
        <v>507154.96</v>
      </c>
      <c r="BT946" s="493" t="n">
        <v>528831.0600000001</v>
      </c>
      <c r="BU946" s="493" t="n">
        <v>517658.61</v>
      </c>
      <c r="BV946" s="493" t="n">
        <v>550008.01</v>
      </c>
      <c r="BW946" s="493" t="n">
        <v>499820.1</v>
      </c>
    </row>
    <row r="947">
      <c r="A947" t="inlineStr">
        <is>
          <t>[C9C] ANGIOTENSIN-II 길항제 (단일)</t>
        </is>
      </c>
      <c r="B947" t="inlineStr">
        <is>
          <t>삼익제약</t>
        </is>
      </c>
      <c r="C947" t="inlineStr">
        <is>
          <t>에스올</t>
        </is>
      </c>
      <c r="D947" t="inlineStr">
        <is>
          <t>삼익제약</t>
        </is>
      </c>
      <c r="E947" t="inlineStr">
        <is>
          <t>olmesartan medoxomil</t>
        </is>
      </c>
      <c r="F947" t="inlineStr">
        <is>
          <t>보건소</t>
        </is>
      </c>
      <c r="G947" t="inlineStr">
        <is>
          <t>Generic</t>
        </is>
      </c>
      <c r="H947" s="493" t="n">
        <v>2870.4</v>
      </c>
      <c r="I947" s="493" t="n">
        <v>1365.9</v>
      </c>
      <c r="J947" s="493" t="n">
        <v>3680.4</v>
      </c>
      <c r="K947" s="493" t="n">
        <v>2071.5</v>
      </c>
      <c r="L947" s="493" t="n">
        <v>3005.4</v>
      </c>
      <c r="M947" s="493" t="n">
        <v>2881.5</v>
      </c>
      <c r="N947" s="493" t="n">
        <v>2566.8</v>
      </c>
      <c r="O947" s="493" t="n">
        <v>1171.2</v>
      </c>
      <c r="P947" s="493" t="n">
        <v>1516.2</v>
      </c>
      <c r="Q947" s="493" t="n">
        <v>2880.9</v>
      </c>
      <c r="R947" s="493" t="n">
        <v>2894.1</v>
      </c>
      <c r="S947" s="493" t="n">
        <v>7343.7</v>
      </c>
      <c r="T947" s="493" t="n">
        <v>8731.620000000001</v>
      </c>
      <c r="U947" s="493" t="n">
        <v>6903.6</v>
      </c>
      <c r="V947" s="493" t="n">
        <v>6984</v>
      </c>
      <c r="W947" s="493" t="n">
        <v>5990.7</v>
      </c>
      <c r="X947" s="493" t="n">
        <v>3963.34</v>
      </c>
      <c r="Y947" s="493" t="n">
        <v>7555.2</v>
      </c>
      <c r="Z947" s="493" t="n">
        <v>5619</v>
      </c>
      <c r="AA947" s="493" t="n">
        <v>8351.620000000001</v>
      </c>
      <c r="AB947" s="493" t="n">
        <v>10920.6</v>
      </c>
      <c r="AC947" s="493" t="n">
        <v>6850.6</v>
      </c>
      <c r="AD947" s="493" t="n">
        <v>6809.4</v>
      </c>
      <c r="AE947" s="493" t="n">
        <v>9051.049999999999</v>
      </c>
      <c r="AF947" s="493" t="n">
        <v>4032.5</v>
      </c>
      <c r="AG947" s="493" t="n">
        <v>5403.55</v>
      </c>
      <c r="AH947" s="493" t="n">
        <v>8966.1</v>
      </c>
      <c r="AI947" s="493" t="n">
        <v>4859.3</v>
      </c>
      <c r="AJ947" s="493" t="n">
        <v>6086.1</v>
      </c>
      <c r="AK947" s="493" t="n">
        <v>6015.72</v>
      </c>
      <c r="AL947" s="493" t="n">
        <v>11086.7</v>
      </c>
      <c r="AM947" s="493" t="n">
        <v>12896.1</v>
      </c>
      <c r="AN947" s="493" t="n">
        <v>12446.16</v>
      </c>
      <c r="AO947" s="493" t="n">
        <v>12316.25</v>
      </c>
      <c r="AP947" s="493" t="n">
        <v>9747.5</v>
      </c>
      <c r="AQ947" s="493" t="n">
        <v>12165.42</v>
      </c>
      <c r="AR947" s="493" t="n">
        <v>11325</v>
      </c>
      <c r="AS947" s="493" t="n">
        <v>10542.3</v>
      </c>
      <c r="AT947" s="493" t="n">
        <v>10183.9</v>
      </c>
      <c r="AU947" s="493" t="n">
        <v>11894.7</v>
      </c>
      <c r="AV947" s="493" t="n">
        <v>13653.42</v>
      </c>
      <c r="AW947" s="493" t="n">
        <v>8581.5</v>
      </c>
      <c r="AX947" s="493" t="n">
        <v>15872.66</v>
      </c>
      <c r="AY947" s="493" t="n">
        <v>13437.8</v>
      </c>
      <c r="AZ947" s="493" t="n">
        <v>6864.85</v>
      </c>
      <c r="BA947" s="493" t="n">
        <v>6444</v>
      </c>
      <c r="BB947" s="493" t="n">
        <v>10948.48</v>
      </c>
      <c r="BC947" s="493" t="n">
        <v>9588.15</v>
      </c>
      <c r="BD947" s="493" t="n">
        <v>11051.7</v>
      </c>
      <c r="BE947" s="493" t="n">
        <v>8488.1</v>
      </c>
      <c r="BF947" s="493" t="n">
        <v>6805.93</v>
      </c>
      <c r="BG947" s="493" t="n">
        <v>8770</v>
      </c>
      <c r="BH947" s="493" t="n">
        <v>13041.2</v>
      </c>
      <c r="BI947" s="493" t="n">
        <v>13343.75</v>
      </c>
      <c r="BJ947" s="493" t="n">
        <v>8778.440000000001</v>
      </c>
      <c r="BK947" s="493" t="n">
        <v>7728.8</v>
      </c>
      <c r="BL947" s="493" t="n">
        <v>8210.9</v>
      </c>
      <c r="BM947" s="493" t="n">
        <v>5755.97</v>
      </c>
      <c r="BN947" s="493" t="n">
        <v>8940.799999999999</v>
      </c>
      <c r="BO947" s="493" t="n">
        <v>16416.3</v>
      </c>
      <c r="BP947" s="493" t="n">
        <v>6369.04</v>
      </c>
      <c r="BQ947" s="493" t="n">
        <v>5751.6</v>
      </c>
      <c r="BR947" s="493" t="n">
        <v>11829</v>
      </c>
      <c r="BS947" s="493" t="n">
        <v>4005.04</v>
      </c>
      <c r="BT947" s="493" t="n">
        <v>8922.9</v>
      </c>
      <c r="BU947" s="493" t="n">
        <v>12856.8</v>
      </c>
      <c r="BV947" s="493" t="n">
        <v>7875</v>
      </c>
      <c r="BW947" s="493" t="n">
        <v>4993.2</v>
      </c>
    </row>
    <row r="948">
      <c r="A948" t="inlineStr">
        <is>
          <t>[C9C] ANGIOTENSIN-II 길항제 (단일)</t>
        </is>
      </c>
      <c r="B948" t="inlineStr">
        <is>
          <t>삼익제약</t>
        </is>
      </c>
      <c r="C948" t="inlineStr">
        <is>
          <t>에스올</t>
        </is>
      </c>
      <c r="D948" t="inlineStr">
        <is>
          <t>삼익제약</t>
        </is>
      </c>
      <c r="E948" t="inlineStr">
        <is>
          <t>olmesartan medoxomil</t>
        </is>
      </c>
      <c r="F948" t="inlineStr">
        <is>
          <t>기타(치과의원, 치과병원 등)</t>
        </is>
      </c>
      <c r="G948" t="inlineStr">
        <is>
          <t>Generic</t>
        </is>
      </c>
      <c r="H948" s="493" t="n">
        <v>0</v>
      </c>
      <c r="I948" s="493" t="n">
        <v>0</v>
      </c>
      <c r="J948" s="493" t="n">
        <v>0</v>
      </c>
      <c r="K948" s="493" t="n">
        <v>0</v>
      </c>
      <c r="L948" s="493" t="n">
        <v>0</v>
      </c>
      <c r="M948" s="493" t="n">
        <v>0</v>
      </c>
      <c r="N948" s="493" t="n">
        <v>0</v>
      </c>
      <c r="O948" s="493" t="n">
        <v>0</v>
      </c>
      <c r="P948" s="493" t="n">
        <v>0</v>
      </c>
      <c r="Q948" s="493" t="n">
        <v>0</v>
      </c>
      <c r="R948" s="493" t="n">
        <v>0</v>
      </c>
      <c r="S948" s="493" t="n">
        <v>0</v>
      </c>
      <c r="T948" s="493" t="n">
        <v>0</v>
      </c>
      <c r="U948" s="493" t="n">
        <v>0</v>
      </c>
      <c r="V948" s="493" t="n">
        <v>0</v>
      </c>
      <c r="W948" s="493" t="n">
        <v>0</v>
      </c>
      <c r="X948" s="493" t="n">
        <v>0</v>
      </c>
      <c r="Y948" s="493" t="n">
        <v>0</v>
      </c>
      <c r="Z948" s="493" t="n">
        <v>0</v>
      </c>
      <c r="AA948" s="493" t="n">
        <v>0</v>
      </c>
      <c r="AB948" s="493" t="n">
        <v>0</v>
      </c>
      <c r="AC948" s="493" t="n">
        <v>0</v>
      </c>
      <c r="AD948" s="493" t="n">
        <v>0</v>
      </c>
      <c r="AE948" s="493" t="n">
        <v>0</v>
      </c>
      <c r="AF948" s="493" t="n">
        <v>0</v>
      </c>
      <c r="AG948" s="493" t="n">
        <v>0</v>
      </c>
      <c r="AH948" s="493" t="n">
        <v>0</v>
      </c>
      <c r="AI948" s="493" t="n">
        <v>0</v>
      </c>
      <c r="AJ948" s="493" t="n">
        <v>0</v>
      </c>
      <c r="AK948" s="493" t="n">
        <v>0</v>
      </c>
      <c r="AL948" s="493" t="n">
        <v>0</v>
      </c>
      <c r="AM948" s="493" t="n">
        <v>0</v>
      </c>
      <c r="AN948" s="493" t="n">
        <v>0</v>
      </c>
      <c r="AO948" s="493" t="n">
        <v>896.4</v>
      </c>
      <c r="AP948" s="493" t="n">
        <v>0</v>
      </c>
      <c r="AQ948" s="493" t="n">
        <v>170.7</v>
      </c>
      <c r="AR948" s="493" t="n">
        <v>196.5</v>
      </c>
      <c r="AS948" s="493" t="n">
        <v>0</v>
      </c>
      <c r="AT948" s="493" t="n">
        <v>0</v>
      </c>
      <c r="AU948" s="493" t="n">
        <v>0</v>
      </c>
      <c r="AV948" s="493" t="n">
        <v>0</v>
      </c>
      <c r="AW948" s="493" t="n">
        <v>0</v>
      </c>
      <c r="AX948" s="493" t="n">
        <v>0</v>
      </c>
      <c r="AY948" s="493" t="n">
        <v>0</v>
      </c>
      <c r="AZ948" s="493" t="n">
        <v>0</v>
      </c>
      <c r="BA948" s="493" t="n">
        <v>0</v>
      </c>
      <c r="BB948" s="493" t="n">
        <v>0</v>
      </c>
      <c r="BC948" s="493" t="n">
        <v>0</v>
      </c>
      <c r="BD948" s="493" t="n">
        <v>0</v>
      </c>
      <c r="BE948" s="493" t="n">
        <v>0</v>
      </c>
      <c r="BF948" s="493" t="n">
        <v>0</v>
      </c>
      <c r="BG948" s="493" t="n">
        <v>0</v>
      </c>
      <c r="BH948" s="493" t="n">
        <v>0</v>
      </c>
      <c r="BI948" s="493" t="n">
        <v>0</v>
      </c>
      <c r="BJ948" s="493" t="n">
        <v>0</v>
      </c>
      <c r="BK948" s="493" t="n">
        <v>0</v>
      </c>
      <c r="BL948" s="493" t="n">
        <v>0</v>
      </c>
      <c r="BM948" s="493" t="n">
        <v>0</v>
      </c>
      <c r="BN948" s="493" t="n">
        <v>0</v>
      </c>
      <c r="BO948" s="493" t="n">
        <v>0</v>
      </c>
      <c r="BP948" s="493" t="n">
        <v>0</v>
      </c>
      <c r="BQ948" s="493" t="n">
        <v>0</v>
      </c>
      <c r="BR948" s="493" t="n">
        <v>0</v>
      </c>
      <c r="BS948" s="493" t="n">
        <v>0</v>
      </c>
      <c r="BT948" s="493" t="n">
        <v>0</v>
      </c>
      <c r="BU948" s="493" t="n">
        <v>129.6</v>
      </c>
      <c r="BV948" s="493" t="n">
        <v>0</v>
      </c>
      <c r="BW948" s="493" t="n">
        <v>0</v>
      </c>
    </row>
    <row r="949">
      <c r="A949" t="inlineStr">
        <is>
          <t>[C9C] ANGIOTENSIN-II 길항제 (단일)</t>
        </is>
      </c>
      <c r="B949" t="inlineStr">
        <is>
          <t>삼일제약</t>
        </is>
      </c>
      <c r="C949" t="inlineStr">
        <is>
          <t>텔미스</t>
        </is>
      </c>
      <c r="D949" t="inlineStr">
        <is>
          <t>삼일제약</t>
        </is>
      </c>
      <c r="E949" t="inlineStr">
        <is>
          <t>telmisartan</t>
        </is>
      </c>
      <c r="F949" t="inlineStr">
        <is>
          <t>상급종합병원</t>
        </is>
      </c>
      <c r="G949" t="inlineStr">
        <is>
          <t>Generic</t>
        </is>
      </c>
      <c r="H949" s="493" t="n">
        <v>20140.6</v>
      </c>
      <c r="I949" s="493" t="n">
        <v>8100</v>
      </c>
      <c r="J949" s="493" t="n">
        <v>8607.299999999999</v>
      </c>
      <c r="K949" s="493" t="n">
        <v>14531.94</v>
      </c>
      <c r="L949" s="493" t="n">
        <v>10532</v>
      </c>
      <c r="M949" s="493" t="n">
        <v>13740</v>
      </c>
      <c r="N949" s="493" t="n">
        <v>22950.33</v>
      </c>
      <c r="O949" s="493" t="n">
        <v>6624</v>
      </c>
      <c r="P949" s="493" t="n">
        <v>10780</v>
      </c>
      <c r="Q949" s="493" t="n">
        <v>15761.95</v>
      </c>
      <c r="R949" s="493" t="n">
        <v>6820</v>
      </c>
      <c r="S949" s="493" t="n">
        <v>16771.65</v>
      </c>
      <c r="T949" s="493" t="n">
        <v>13980</v>
      </c>
      <c r="U949" s="493" t="n">
        <v>5819.39</v>
      </c>
      <c r="V949" s="493" t="n">
        <v>13183.67</v>
      </c>
      <c r="W949" s="493" t="n">
        <v>19484.84</v>
      </c>
      <c r="X949" s="493" t="n">
        <v>11664</v>
      </c>
      <c r="Y949" s="493" t="n">
        <v>19404.65</v>
      </c>
      <c r="Z949" s="493" t="n">
        <v>23916.89</v>
      </c>
      <c r="AA949" s="493" t="n">
        <v>9564</v>
      </c>
      <c r="AB949" s="493" t="n">
        <v>25000</v>
      </c>
      <c r="AC949" s="493" t="n">
        <v>5972.14</v>
      </c>
      <c r="AD949" s="493" t="n">
        <v>7026.03</v>
      </c>
      <c r="AE949" s="493" t="n">
        <v>21544.94</v>
      </c>
      <c r="AF949" s="493" t="n">
        <v>9885</v>
      </c>
      <c r="AG949" s="493" t="n">
        <v>10235.75</v>
      </c>
      <c r="AH949" s="493" t="n">
        <v>17215.34</v>
      </c>
      <c r="AI949" s="493" t="n">
        <v>15339.5</v>
      </c>
      <c r="AJ949" s="493" t="n">
        <v>9245.209999999999</v>
      </c>
      <c r="AK949" s="493" t="n">
        <v>14185.36</v>
      </c>
      <c r="AL949" s="493" t="n">
        <v>21429.23</v>
      </c>
      <c r="AM949" s="493" t="n">
        <v>13425.88</v>
      </c>
      <c r="AN949" s="493" t="n">
        <v>16563.35</v>
      </c>
      <c r="AO949" s="493" t="n">
        <v>12167.68</v>
      </c>
      <c r="AP949" s="493" t="n">
        <v>8830.98</v>
      </c>
      <c r="AQ949" s="493" t="n">
        <v>17385.58</v>
      </c>
      <c r="AR949" s="493" t="n">
        <v>16000.65</v>
      </c>
      <c r="AS949" s="493" t="n">
        <v>22774.56</v>
      </c>
      <c r="AT949" s="493" t="n">
        <v>20313.09</v>
      </c>
      <c r="AU949" s="493" t="n">
        <v>21040.41</v>
      </c>
      <c r="AV949" s="493" t="n">
        <v>14977.92</v>
      </c>
      <c r="AW949" s="493" t="n">
        <v>18571.93</v>
      </c>
      <c r="AX949" s="493" t="n">
        <v>16702.62</v>
      </c>
      <c r="AY949" s="493" t="n">
        <v>23756.3</v>
      </c>
      <c r="AZ949" s="493" t="n">
        <v>16711.64</v>
      </c>
      <c r="BA949" s="493" t="n">
        <v>17429.01</v>
      </c>
      <c r="BB949" s="493" t="n">
        <v>16020.5</v>
      </c>
      <c r="BC949" s="493" t="n">
        <v>11713.2</v>
      </c>
      <c r="BD949" s="493" t="n">
        <v>0</v>
      </c>
      <c r="BE949" s="493" t="n">
        <v>0</v>
      </c>
      <c r="BF949" s="493" t="n">
        <v>2347.2</v>
      </c>
      <c r="BG949" s="493" t="n">
        <v>0</v>
      </c>
      <c r="BH949" s="493" t="n">
        <v>0</v>
      </c>
      <c r="BI949" s="493" t="n">
        <v>1730</v>
      </c>
      <c r="BJ949" s="493" t="n">
        <v>0</v>
      </c>
      <c r="BK949" s="493" t="n">
        <v>0</v>
      </c>
      <c r="BL949" s="493" t="n">
        <v>0</v>
      </c>
      <c r="BM949" s="493" t="n">
        <v>0</v>
      </c>
      <c r="BN949" s="493" t="n">
        <v>588</v>
      </c>
      <c r="BO949" s="493" t="n">
        <v>426.72</v>
      </c>
      <c r="BP949" s="493" t="n">
        <v>893.9</v>
      </c>
      <c r="BQ949" s="493" t="n">
        <v>0</v>
      </c>
      <c r="BR949" s="493" t="n">
        <v>0</v>
      </c>
      <c r="BS949" s="493" t="n">
        <v>0</v>
      </c>
      <c r="BT949" s="493" t="n">
        <v>804.75</v>
      </c>
      <c r="BU949" s="493" t="n">
        <v>0</v>
      </c>
      <c r="BV949" s="493" t="n">
        <v>0</v>
      </c>
      <c r="BW949" s="493" t="n">
        <v>0</v>
      </c>
    </row>
    <row r="950">
      <c r="A950" t="inlineStr">
        <is>
          <t>[C9C] ANGIOTENSIN-II 길항제 (단일)</t>
        </is>
      </c>
      <c r="B950" t="inlineStr">
        <is>
          <t>삼일제약</t>
        </is>
      </c>
      <c r="C950" t="inlineStr">
        <is>
          <t>텔미스</t>
        </is>
      </c>
      <c r="D950" t="inlineStr">
        <is>
          <t>삼일제약</t>
        </is>
      </c>
      <c r="E950" t="inlineStr">
        <is>
          <t>telmisartan</t>
        </is>
      </c>
      <c r="F950" t="inlineStr">
        <is>
          <t>종합병원</t>
        </is>
      </c>
      <c r="G950" t="inlineStr">
        <is>
          <t>Generic</t>
        </is>
      </c>
      <c r="H950" s="493" t="n">
        <v>45439.58</v>
      </c>
      <c r="I950" s="493" t="n">
        <v>35350.65</v>
      </c>
      <c r="J950" s="493" t="n">
        <v>55939.61</v>
      </c>
      <c r="K950" s="493" t="n">
        <v>38122.37</v>
      </c>
      <c r="L950" s="493" t="n">
        <v>41525</v>
      </c>
      <c r="M950" s="493" t="n">
        <v>43658.2</v>
      </c>
      <c r="N950" s="493" t="n">
        <v>50491.9</v>
      </c>
      <c r="O950" s="493" t="n">
        <v>42862.04</v>
      </c>
      <c r="P950" s="493" t="n">
        <v>52133.89</v>
      </c>
      <c r="Q950" s="493" t="n">
        <v>44286.05</v>
      </c>
      <c r="R950" s="493" t="n">
        <v>47180.1</v>
      </c>
      <c r="S950" s="493" t="n">
        <v>49783.67</v>
      </c>
      <c r="T950" s="493" t="n">
        <v>46535.48</v>
      </c>
      <c r="U950" s="493" t="n">
        <v>46504.83</v>
      </c>
      <c r="V950" s="493" t="n">
        <v>51298.85</v>
      </c>
      <c r="W950" s="493" t="n">
        <v>49062.56</v>
      </c>
      <c r="X950" s="493" t="n">
        <v>54381.68</v>
      </c>
      <c r="Y950" s="493" t="n">
        <v>53519.63</v>
      </c>
      <c r="Z950" s="493" t="n">
        <v>62775.5</v>
      </c>
      <c r="AA950" s="493" t="n">
        <v>59062.03</v>
      </c>
      <c r="AB950" s="493" t="n">
        <v>59910.16</v>
      </c>
      <c r="AC950" s="493" t="n">
        <v>51501.53</v>
      </c>
      <c r="AD950" s="493" t="n">
        <v>69192.86</v>
      </c>
      <c r="AE950" s="493" t="n">
        <v>66759.58</v>
      </c>
      <c r="AF950" s="493" t="n">
        <v>54807.77</v>
      </c>
      <c r="AG950" s="493" t="n">
        <v>51732.08</v>
      </c>
      <c r="AH950" s="493" t="n">
        <v>68243.53</v>
      </c>
      <c r="AI950" s="493" t="n">
        <v>51890.67</v>
      </c>
      <c r="AJ950" s="493" t="n">
        <v>58272.54</v>
      </c>
      <c r="AK950" s="493" t="n">
        <v>66886.13</v>
      </c>
      <c r="AL950" s="493" t="n">
        <v>51651.89</v>
      </c>
      <c r="AM950" s="493" t="n">
        <v>58222.09</v>
      </c>
      <c r="AN950" s="493" t="n">
        <v>59017.75</v>
      </c>
      <c r="AO950" s="493" t="n">
        <v>66295.86</v>
      </c>
      <c r="AP950" s="493" t="n">
        <v>49683.92</v>
      </c>
      <c r="AQ950" s="493" t="n">
        <v>63399.43</v>
      </c>
      <c r="AR950" s="493" t="n">
        <v>59329.03</v>
      </c>
      <c r="AS950" s="493" t="n">
        <v>48705.38</v>
      </c>
      <c r="AT950" s="493" t="n">
        <v>50328.66</v>
      </c>
      <c r="AU950" s="493" t="n">
        <v>53576.3</v>
      </c>
      <c r="AV950" s="493" t="n">
        <v>40044.03</v>
      </c>
      <c r="AW950" s="493" t="n">
        <v>45253.21</v>
      </c>
      <c r="AX950" s="493" t="n">
        <v>45814.1</v>
      </c>
      <c r="AY950" s="493" t="n">
        <v>45117.37</v>
      </c>
      <c r="AZ950" s="493" t="n">
        <v>37869.76</v>
      </c>
      <c r="BA950" s="493" t="n">
        <v>47519.46</v>
      </c>
      <c r="BB950" s="493" t="n">
        <v>39748.23</v>
      </c>
      <c r="BC950" s="493" t="n">
        <v>47831.06</v>
      </c>
      <c r="BD950" s="493" t="n">
        <v>37219.91</v>
      </c>
      <c r="BE950" s="493" t="n">
        <v>44166.07</v>
      </c>
      <c r="BF950" s="493" t="n">
        <v>45186.18</v>
      </c>
      <c r="BG950" s="493" t="n">
        <v>56104.47</v>
      </c>
      <c r="BH950" s="493" t="n">
        <v>57669.18</v>
      </c>
      <c r="BI950" s="493" t="n">
        <v>45007.41</v>
      </c>
      <c r="BJ950" s="493" t="n">
        <v>49767.19</v>
      </c>
      <c r="BK950" s="493" t="n">
        <v>51923.07</v>
      </c>
      <c r="BL950" s="493" t="n">
        <v>54006.52</v>
      </c>
      <c r="BM950" s="493" t="n">
        <v>54162.86</v>
      </c>
      <c r="BN950" s="493" t="n">
        <v>43577.18</v>
      </c>
      <c r="BO950" s="493" t="n">
        <v>54207.01</v>
      </c>
      <c r="BP950" s="493" t="n">
        <v>41015.59</v>
      </c>
      <c r="BQ950" s="493" t="n">
        <v>31588.19</v>
      </c>
      <c r="BR950" s="493" t="n">
        <v>45514.55</v>
      </c>
      <c r="BS950" s="493" t="n">
        <v>47199.83</v>
      </c>
      <c r="BT950" s="493" t="n">
        <v>37551.82</v>
      </c>
      <c r="BU950" s="493" t="n">
        <v>48820.53</v>
      </c>
      <c r="BV950" s="493" t="n">
        <v>45061.34</v>
      </c>
      <c r="BW950" s="493" t="n">
        <v>36609.99</v>
      </c>
    </row>
    <row r="951">
      <c r="A951" t="inlineStr">
        <is>
          <t>[C9C] ANGIOTENSIN-II 길항제 (단일)</t>
        </is>
      </c>
      <c r="B951" t="inlineStr">
        <is>
          <t>삼일제약</t>
        </is>
      </c>
      <c r="C951" t="inlineStr">
        <is>
          <t>텔미스</t>
        </is>
      </c>
      <c r="D951" t="inlineStr">
        <is>
          <t>삼일제약</t>
        </is>
      </c>
      <c r="E951" t="inlineStr">
        <is>
          <t>telmisartan</t>
        </is>
      </c>
      <c r="F951" t="inlineStr">
        <is>
          <t>병원</t>
        </is>
      </c>
      <c r="G951" t="inlineStr">
        <is>
          <t>Generic</t>
        </is>
      </c>
      <c r="H951" s="493" t="n">
        <v>39928.85</v>
      </c>
      <c r="I951" s="493" t="n">
        <v>47413.37</v>
      </c>
      <c r="J951" s="493" t="n">
        <v>55488</v>
      </c>
      <c r="K951" s="493" t="n">
        <v>43319.75</v>
      </c>
      <c r="L951" s="493" t="n">
        <v>50536.88</v>
      </c>
      <c r="M951" s="493" t="n">
        <v>39257.85</v>
      </c>
      <c r="N951" s="493" t="n">
        <v>49737.66</v>
      </c>
      <c r="O951" s="493" t="n">
        <v>46320.08</v>
      </c>
      <c r="P951" s="493" t="n">
        <v>26720.96</v>
      </c>
      <c r="Q951" s="493" t="n">
        <v>13264.6</v>
      </c>
      <c r="R951" s="493" t="n">
        <v>12820.66</v>
      </c>
      <c r="S951" s="493" t="n">
        <v>17312.36</v>
      </c>
      <c r="T951" s="493" t="n">
        <v>19410.44</v>
      </c>
      <c r="U951" s="493" t="n">
        <v>20746.75</v>
      </c>
      <c r="V951" s="493" t="n">
        <v>14458.98</v>
      </c>
      <c r="W951" s="493" t="n">
        <v>11199.51</v>
      </c>
      <c r="X951" s="493" t="n">
        <v>10095</v>
      </c>
      <c r="Y951" s="493" t="n">
        <v>13463.89</v>
      </c>
      <c r="Z951" s="493" t="n">
        <v>17451.16</v>
      </c>
      <c r="AA951" s="493" t="n">
        <v>17079.18</v>
      </c>
      <c r="AB951" s="493" t="n">
        <v>16173.59</v>
      </c>
      <c r="AC951" s="493" t="n">
        <v>21786.5</v>
      </c>
      <c r="AD951" s="493" t="n">
        <v>20424.22</v>
      </c>
      <c r="AE951" s="493" t="n">
        <v>31727.23</v>
      </c>
      <c r="AF951" s="493" t="n">
        <v>32354.38</v>
      </c>
      <c r="AG951" s="493" t="n">
        <v>29437.91</v>
      </c>
      <c r="AH951" s="493" t="n">
        <v>31303.33</v>
      </c>
      <c r="AI951" s="493" t="n">
        <v>32213.72</v>
      </c>
      <c r="AJ951" s="493" t="n">
        <v>34996.3</v>
      </c>
      <c r="AK951" s="493" t="n">
        <v>35638.83</v>
      </c>
      <c r="AL951" s="493" t="n">
        <v>33131.39</v>
      </c>
      <c r="AM951" s="493" t="n">
        <v>34223.61</v>
      </c>
      <c r="AN951" s="493" t="n">
        <v>37499.7</v>
      </c>
      <c r="AO951" s="493" t="n">
        <v>34064.59</v>
      </c>
      <c r="AP951" s="493" t="n">
        <v>32442.77</v>
      </c>
      <c r="AQ951" s="493" t="n">
        <v>41052.44</v>
      </c>
      <c r="AR951" s="493" t="n">
        <v>42559.28</v>
      </c>
      <c r="AS951" s="493" t="n">
        <v>45753.91</v>
      </c>
      <c r="AT951" s="493" t="n">
        <v>35065.27</v>
      </c>
      <c r="AU951" s="493" t="n">
        <v>39312.05</v>
      </c>
      <c r="AV951" s="493" t="n">
        <v>39070.49</v>
      </c>
      <c r="AW951" s="493" t="n">
        <v>43398.18</v>
      </c>
      <c r="AX951" s="493" t="n">
        <v>45789.36</v>
      </c>
      <c r="AY951" s="493" t="n">
        <v>38201.98</v>
      </c>
      <c r="AZ951" s="493" t="n">
        <v>33582.95</v>
      </c>
      <c r="BA951" s="493" t="n">
        <v>52859.01</v>
      </c>
      <c r="BB951" s="493" t="n">
        <v>39515.46</v>
      </c>
      <c r="BC951" s="493" t="n">
        <v>47399.01</v>
      </c>
      <c r="BD951" s="493" t="n">
        <v>34404.76</v>
      </c>
      <c r="BE951" s="493" t="n">
        <v>24705.62</v>
      </c>
      <c r="BF951" s="493" t="n">
        <v>29939.19</v>
      </c>
      <c r="BG951" s="493" t="n">
        <v>32199.73</v>
      </c>
      <c r="BH951" s="493" t="n">
        <v>23943.49</v>
      </c>
      <c r="BI951" s="493" t="n">
        <v>26288.31</v>
      </c>
      <c r="BJ951" s="493" t="n">
        <v>21327.8</v>
      </c>
      <c r="BK951" s="493" t="n">
        <v>33732.19</v>
      </c>
      <c r="BL951" s="493" t="n">
        <v>30072.48</v>
      </c>
      <c r="BM951" s="493" t="n">
        <v>31147.77</v>
      </c>
      <c r="BN951" s="493" t="n">
        <v>25715.28</v>
      </c>
      <c r="BO951" s="493" t="n">
        <v>27867.76</v>
      </c>
      <c r="BP951" s="493" t="n">
        <v>24163.07</v>
      </c>
      <c r="BQ951" s="493" t="n">
        <v>28146.03</v>
      </c>
      <c r="BR951" s="493" t="n">
        <v>31803.4</v>
      </c>
      <c r="BS951" s="493" t="n">
        <v>27432.18</v>
      </c>
      <c r="BT951" s="493" t="n">
        <v>34851.39</v>
      </c>
      <c r="BU951" s="493" t="n">
        <v>29068.88</v>
      </c>
      <c r="BV951" s="493" t="n">
        <v>30929.96</v>
      </c>
      <c r="BW951" s="493" t="n">
        <v>22795.31</v>
      </c>
    </row>
    <row r="952">
      <c r="A952" t="inlineStr">
        <is>
          <t>[C9C] ANGIOTENSIN-II 길항제 (단일)</t>
        </is>
      </c>
      <c r="B952" t="inlineStr">
        <is>
          <t>삼일제약</t>
        </is>
      </c>
      <c r="C952" t="inlineStr">
        <is>
          <t>텔미스</t>
        </is>
      </c>
      <c r="D952" t="inlineStr">
        <is>
          <t>삼일제약</t>
        </is>
      </c>
      <c r="E952" t="inlineStr">
        <is>
          <t>telmisartan</t>
        </is>
      </c>
      <c r="F952" t="inlineStr">
        <is>
          <t>의원</t>
        </is>
      </c>
      <c r="G952" t="inlineStr">
        <is>
          <t>Generic</t>
        </is>
      </c>
      <c r="H952" s="493" t="n">
        <v>173483.59</v>
      </c>
      <c r="I952" s="493" t="n">
        <v>165236.05</v>
      </c>
      <c r="J952" s="493" t="n">
        <v>194941.24</v>
      </c>
      <c r="K952" s="493" t="n">
        <v>174744.08</v>
      </c>
      <c r="L952" s="493" t="n">
        <v>182637.42</v>
      </c>
      <c r="M952" s="493" t="n">
        <v>189838.48</v>
      </c>
      <c r="N952" s="493" t="n">
        <v>180296.07</v>
      </c>
      <c r="O952" s="493" t="n">
        <v>186319.58</v>
      </c>
      <c r="P952" s="493" t="n">
        <v>171901.33</v>
      </c>
      <c r="Q952" s="493" t="n">
        <v>177084.93</v>
      </c>
      <c r="R952" s="493" t="n">
        <v>179969.45</v>
      </c>
      <c r="S952" s="493" t="n">
        <v>205485.97</v>
      </c>
      <c r="T952" s="493" t="n">
        <v>180650.3</v>
      </c>
      <c r="U952" s="493" t="n">
        <v>169737.94</v>
      </c>
      <c r="V952" s="493" t="n">
        <v>180997.28</v>
      </c>
      <c r="W952" s="493" t="n">
        <v>182951.06</v>
      </c>
      <c r="X952" s="493" t="n">
        <v>170059.12</v>
      </c>
      <c r="Y952" s="493" t="n">
        <v>175530.85</v>
      </c>
      <c r="Z952" s="493" t="n">
        <v>177031.51</v>
      </c>
      <c r="AA952" s="493" t="n">
        <v>178084.22</v>
      </c>
      <c r="AB952" s="493" t="n">
        <v>174270.65</v>
      </c>
      <c r="AC952" s="493" t="n">
        <v>185629.49</v>
      </c>
      <c r="AD952" s="493" t="n">
        <v>163633.85</v>
      </c>
      <c r="AE952" s="493" t="n">
        <v>174931.95</v>
      </c>
      <c r="AF952" s="493" t="n">
        <v>159363.4</v>
      </c>
      <c r="AG952" s="493" t="n">
        <v>165642.24</v>
      </c>
      <c r="AH952" s="493" t="n">
        <v>196174.57</v>
      </c>
      <c r="AI952" s="493" t="n">
        <v>188936.06</v>
      </c>
      <c r="AJ952" s="493" t="n">
        <v>189286.14</v>
      </c>
      <c r="AK952" s="493" t="n">
        <v>187896.27</v>
      </c>
      <c r="AL952" s="493" t="n">
        <v>173565.42</v>
      </c>
      <c r="AM952" s="493" t="n">
        <v>183034.55</v>
      </c>
      <c r="AN952" s="493" t="n">
        <v>175138.6</v>
      </c>
      <c r="AO952" s="493" t="n">
        <v>187534.61</v>
      </c>
      <c r="AP952" s="493" t="n">
        <v>184536.13</v>
      </c>
      <c r="AQ952" s="493" t="n">
        <v>190227.22</v>
      </c>
      <c r="AR952" s="493" t="n">
        <v>189367.11</v>
      </c>
      <c r="AS952" s="493" t="n">
        <v>172898.82</v>
      </c>
      <c r="AT952" s="493" t="n">
        <v>167548.48</v>
      </c>
      <c r="AU952" s="493" t="n">
        <v>175673.52</v>
      </c>
      <c r="AV952" s="493" t="n">
        <v>169404.09</v>
      </c>
      <c r="AW952" s="493" t="n">
        <v>161759.62</v>
      </c>
      <c r="AX952" s="493" t="n">
        <v>177658.5</v>
      </c>
      <c r="AY952" s="493" t="n">
        <v>173404.6</v>
      </c>
      <c r="AZ952" s="493" t="n">
        <v>172717.37</v>
      </c>
      <c r="BA952" s="493" t="n">
        <v>184386.73</v>
      </c>
      <c r="BB952" s="493" t="n">
        <v>163165.26</v>
      </c>
      <c r="BC952" s="493" t="n">
        <v>182564.15</v>
      </c>
      <c r="BD952" s="493" t="n">
        <v>168781.87</v>
      </c>
      <c r="BE952" s="493" t="n">
        <v>137495.97</v>
      </c>
      <c r="BF952" s="493" t="n">
        <v>128103.14</v>
      </c>
      <c r="BG952" s="493" t="n">
        <v>132209.21</v>
      </c>
      <c r="BH952" s="493" t="n">
        <v>127959.65</v>
      </c>
      <c r="BI952" s="493" t="n">
        <v>123751.13</v>
      </c>
      <c r="BJ952" s="493" t="n">
        <v>123690.59</v>
      </c>
      <c r="BK952" s="493" t="n">
        <v>123029.93</v>
      </c>
      <c r="BL952" s="493" t="n">
        <v>142537.58</v>
      </c>
      <c r="BM952" s="493" t="n">
        <v>126510.14</v>
      </c>
      <c r="BN952" s="493" t="n">
        <v>132788.86</v>
      </c>
      <c r="BO952" s="493" t="n">
        <v>154031.93</v>
      </c>
      <c r="BP952" s="493" t="n">
        <v>145533.16</v>
      </c>
      <c r="BQ952" s="493" t="n">
        <v>135703.36</v>
      </c>
      <c r="BR952" s="493" t="n">
        <v>141722.03</v>
      </c>
      <c r="BS952" s="493" t="n">
        <v>146328.72</v>
      </c>
      <c r="BT952" s="493" t="n">
        <v>127992.03</v>
      </c>
      <c r="BU952" s="493" t="n">
        <v>134590.06</v>
      </c>
      <c r="BV952" s="493" t="n">
        <v>156990.32</v>
      </c>
      <c r="BW952" s="493" t="n">
        <v>135827</v>
      </c>
    </row>
    <row r="953">
      <c r="A953" t="inlineStr">
        <is>
          <t>[C9C] ANGIOTENSIN-II 길항제 (단일)</t>
        </is>
      </c>
      <c r="B953" t="inlineStr">
        <is>
          <t>삼일제약</t>
        </is>
      </c>
      <c r="C953" t="inlineStr">
        <is>
          <t>텔미스</t>
        </is>
      </c>
      <c r="D953" t="inlineStr">
        <is>
          <t>삼일제약</t>
        </is>
      </c>
      <c r="E953" t="inlineStr">
        <is>
          <t>telmisartan</t>
        </is>
      </c>
      <c r="F953" t="inlineStr">
        <is>
          <t>보건소</t>
        </is>
      </c>
      <c r="G953" t="inlineStr">
        <is>
          <t>Generic</t>
        </is>
      </c>
      <c r="H953" s="493" t="n">
        <v>119.4</v>
      </c>
      <c r="I953" s="493" t="n">
        <v>168.6</v>
      </c>
      <c r="J953" s="493" t="n">
        <v>625.8</v>
      </c>
      <c r="K953" s="493" t="n">
        <v>1476</v>
      </c>
      <c r="L953" s="493" t="n">
        <v>173.4</v>
      </c>
      <c r="M953" s="493" t="n">
        <v>27</v>
      </c>
      <c r="N953" s="493" t="n">
        <v>1745.4</v>
      </c>
      <c r="O953" s="493" t="n">
        <v>0</v>
      </c>
      <c r="P953" s="493" t="n">
        <v>192</v>
      </c>
      <c r="Q953" s="493" t="n">
        <v>819.9</v>
      </c>
      <c r="R953" s="493" t="n">
        <v>127.2</v>
      </c>
      <c r="S953" s="493" t="n">
        <v>25.8</v>
      </c>
      <c r="T953" s="493" t="n">
        <v>596.4</v>
      </c>
      <c r="U953" s="493" t="n">
        <v>25.2</v>
      </c>
      <c r="V953" s="493" t="n">
        <v>227.1</v>
      </c>
      <c r="W953" s="493" t="n">
        <v>1255.5</v>
      </c>
      <c r="X953" s="493" t="n">
        <v>1623.9</v>
      </c>
      <c r="Y953" s="493" t="n">
        <v>1108.8</v>
      </c>
      <c r="Z953" s="493" t="n">
        <v>475.95</v>
      </c>
      <c r="AA953" s="493" t="n">
        <v>1850.85</v>
      </c>
      <c r="AB953" s="493" t="n">
        <v>355.65</v>
      </c>
      <c r="AC953" s="493" t="n">
        <v>1299</v>
      </c>
      <c r="AD953" s="493" t="n">
        <v>0</v>
      </c>
      <c r="AE953" s="493" t="n">
        <v>1124.4</v>
      </c>
      <c r="AF953" s="493" t="n">
        <v>1241.1</v>
      </c>
      <c r="AG953" s="493" t="n">
        <v>1145.7</v>
      </c>
      <c r="AH953" s="493" t="n">
        <v>400.5</v>
      </c>
      <c r="AI953" s="493" t="n">
        <v>2346</v>
      </c>
      <c r="AJ953" s="493" t="n">
        <v>0</v>
      </c>
      <c r="AK953" s="493" t="n">
        <v>806.1</v>
      </c>
      <c r="AL953" s="493" t="n">
        <v>1014.3</v>
      </c>
      <c r="AM953" s="493" t="n">
        <v>1209.9</v>
      </c>
      <c r="AN953" s="493" t="n">
        <v>729.9</v>
      </c>
      <c r="AO953" s="493" t="n">
        <v>1413.3</v>
      </c>
      <c r="AP953" s="493" t="n">
        <v>790.2</v>
      </c>
      <c r="AQ953" s="493" t="n">
        <v>698.4</v>
      </c>
      <c r="AR953" s="493" t="n">
        <v>1085.4</v>
      </c>
      <c r="AS953" s="493" t="n">
        <v>636.6</v>
      </c>
      <c r="AT953" s="493" t="n">
        <v>0</v>
      </c>
      <c r="AU953" s="493" t="n">
        <v>1710.3</v>
      </c>
      <c r="AV953" s="493" t="n">
        <v>223.65</v>
      </c>
      <c r="AW953" s="493" t="n">
        <v>681.3</v>
      </c>
      <c r="AX953" s="493" t="n">
        <v>787.2</v>
      </c>
      <c r="AY953" s="493" t="n">
        <v>329.4</v>
      </c>
      <c r="AZ953" s="493" t="n">
        <v>1195.2</v>
      </c>
      <c r="BA953" s="493" t="n">
        <v>2093.1</v>
      </c>
      <c r="BB953" s="493" t="n">
        <v>40.8</v>
      </c>
      <c r="BC953" s="493" t="n">
        <v>1552.35</v>
      </c>
      <c r="BD953" s="493" t="n">
        <v>852</v>
      </c>
      <c r="BE953" s="493" t="n">
        <v>3041.4</v>
      </c>
      <c r="BF953" s="493" t="n">
        <v>3469.2</v>
      </c>
      <c r="BG953" s="493" t="n">
        <v>1191</v>
      </c>
      <c r="BH953" s="493" t="n">
        <v>1998.6</v>
      </c>
      <c r="BI953" s="493" t="n">
        <v>1426.8</v>
      </c>
      <c r="BJ953" s="493" t="n">
        <v>944</v>
      </c>
      <c r="BK953" s="493" t="n">
        <v>2377.2</v>
      </c>
      <c r="BL953" s="493" t="n">
        <v>944.4</v>
      </c>
      <c r="BM953" s="493" t="n">
        <v>1302.6</v>
      </c>
      <c r="BN953" s="493" t="n">
        <v>1732.5</v>
      </c>
      <c r="BO953" s="493" t="n">
        <v>1966.5</v>
      </c>
      <c r="BP953" s="493" t="n">
        <v>4029</v>
      </c>
      <c r="BQ953" s="493" t="n">
        <v>353.7</v>
      </c>
      <c r="BR953" s="493" t="n">
        <v>1451.4</v>
      </c>
      <c r="BS953" s="493" t="n">
        <v>46.8</v>
      </c>
      <c r="BT953" s="493" t="n">
        <v>1289.4</v>
      </c>
      <c r="BU953" s="493" t="n">
        <v>983.7</v>
      </c>
      <c r="BV953" s="493" t="n">
        <v>3808.8</v>
      </c>
      <c r="BW953" s="493" t="n">
        <v>32.4</v>
      </c>
    </row>
    <row r="954">
      <c r="A954" t="inlineStr">
        <is>
          <t>[C9C] ANGIOTENSIN-II 길항제 (단일)</t>
        </is>
      </c>
      <c r="B954" t="inlineStr">
        <is>
          <t>삼일제약</t>
        </is>
      </c>
      <c r="C954" t="inlineStr">
        <is>
          <t>텔미스</t>
        </is>
      </c>
      <c r="D954" t="inlineStr">
        <is>
          <t>삼일제약</t>
        </is>
      </c>
      <c r="E954" t="inlineStr">
        <is>
          <t>telmisartan</t>
        </is>
      </c>
      <c r="F954" t="inlineStr">
        <is>
          <t>기타(치과의원, 치과병원 등)</t>
        </is>
      </c>
      <c r="G954" t="inlineStr">
        <is>
          <t>Generic</t>
        </is>
      </c>
      <c r="H954" s="493" t="n">
        <v>78.3</v>
      </c>
      <c r="I954" s="493" t="n">
        <v>405.1</v>
      </c>
      <c r="J954" s="493" t="n">
        <v>98.2</v>
      </c>
      <c r="K954" s="493" t="n">
        <v>147</v>
      </c>
      <c r="L954" s="493" t="n">
        <v>150</v>
      </c>
      <c r="M954" s="493" t="n">
        <v>47.5</v>
      </c>
      <c r="N954" s="493" t="n">
        <v>75</v>
      </c>
      <c r="O954" s="493" t="n">
        <v>73.8</v>
      </c>
      <c r="P954" s="493" t="n">
        <v>72.3</v>
      </c>
      <c r="Q954" s="493" t="n">
        <v>237.15</v>
      </c>
      <c r="R954" s="493" t="n">
        <v>37.13</v>
      </c>
      <c r="S954" s="493" t="n">
        <v>75.75</v>
      </c>
      <c r="T954" s="493" t="n">
        <v>217.05</v>
      </c>
      <c r="U954" s="493" t="n">
        <v>82.95</v>
      </c>
      <c r="V954" s="493" t="n">
        <v>67.8</v>
      </c>
      <c r="W954" s="493" t="n">
        <v>50.8</v>
      </c>
      <c r="X954" s="493" t="n">
        <v>51.4</v>
      </c>
      <c r="Y954" s="493" t="n">
        <v>0</v>
      </c>
      <c r="Z954" s="493" t="n">
        <v>27.85</v>
      </c>
      <c r="AA954" s="493" t="n">
        <v>78.75</v>
      </c>
      <c r="AB954" s="493" t="n">
        <v>80.25</v>
      </c>
      <c r="AC954" s="493" t="n">
        <v>82.2</v>
      </c>
      <c r="AD954" s="493" t="n">
        <v>76.5</v>
      </c>
      <c r="AE954" s="493" t="n">
        <v>105.9</v>
      </c>
      <c r="AF954" s="493" t="n">
        <v>89.7</v>
      </c>
      <c r="AG954" s="493" t="n">
        <v>92.09999999999999</v>
      </c>
      <c r="AH954" s="493" t="n">
        <v>58.7</v>
      </c>
      <c r="AI954" s="493" t="n">
        <v>57.7</v>
      </c>
      <c r="AJ954" s="493" t="n">
        <v>87.59999999999999</v>
      </c>
      <c r="AK954" s="493" t="n">
        <v>91.2</v>
      </c>
      <c r="AL954" s="493" t="n">
        <v>98.25</v>
      </c>
      <c r="AM954" s="493" t="n">
        <v>135.4</v>
      </c>
      <c r="AN954" s="493" t="n">
        <v>37.95</v>
      </c>
      <c r="AO954" s="493" t="n">
        <v>99.45</v>
      </c>
      <c r="AP954" s="493" t="n">
        <v>110.1</v>
      </c>
      <c r="AQ954" s="493" t="n">
        <v>100.8</v>
      </c>
      <c r="AR954" s="493" t="n">
        <v>0</v>
      </c>
      <c r="AS954" s="493" t="n">
        <v>92.09999999999999</v>
      </c>
      <c r="AT954" s="493" t="n">
        <v>28.45</v>
      </c>
      <c r="AU954" s="493" t="n">
        <v>95.40000000000001</v>
      </c>
      <c r="AV954" s="493" t="n">
        <v>58.2</v>
      </c>
      <c r="AW954" s="493" t="n">
        <v>84.3</v>
      </c>
      <c r="AX954" s="493" t="n">
        <v>57.3</v>
      </c>
      <c r="AY954" s="493" t="n">
        <v>54.3</v>
      </c>
      <c r="AZ954" s="493" t="n">
        <v>59.3</v>
      </c>
      <c r="BA954" s="493" t="n">
        <v>92.55</v>
      </c>
      <c r="BB954" s="493" t="n">
        <v>213.5</v>
      </c>
      <c r="BC954" s="493" t="n">
        <v>87</v>
      </c>
      <c r="BD954" s="493" t="n">
        <v>61</v>
      </c>
      <c r="BE954" s="493" t="n">
        <v>96.90000000000001</v>
      </c>
      <c r="BF954" s="493" t="n">
        <v>66.09999999999999</v>
      </c>
      <c r="BG954" s="493" t="n">
        <v>105.15</v>
      </c>
      <c r="BH954" s="493" t="n">
        <v>94.05</v>
      </c>
      <c r="BI954" s="493" t="n">
        <v>67.3</v>
      </c>
      <c r="BJ954" s="493" t="n">
        <v>101.55</v>
      </c>
      <c r="BK954" s="493" t="n">
        <v>69.3</v>
      </c>
      <c r="BL954" s="493" t="n">
        <v>107.1</v>
      </c>
      <c r="BM954" s="493" t="n">
        <v>97.5</v>
      </c>
      <c r="BN954" s="493" t="n">
        <v>59.6</v>
      </c>
      <c r="BO954" s="493" t="n">
        <v>127.6</v>
      </c>
      <c r="BP954" s="493" t="n">
        <v>128.4</v>
      </c>
      <c r="BQ954" s="493" t="n">
        <v>80.2</v>
      </c>
      <c r="BR954" s="493" t="n">
        <v>85</v>
      </c>
      <c r="BS954" s="493" t="n">
        <v>270.3</v>
      </c>
      <c r="BT954" s="493" t="n">
        <v>127.8</v>
      </c>
      <c r="BU954" s="493" t="n">
        <v>86.2</v>
      </c>
      <c r="BV954" s="493" t="n">
        <v>129.6</v>
      </c>
      <c r="BW954" s="493" t="n">
        <v>146.54</v>
      </c>
    </row>
    <row r="955">
      <c r="A955" t="inlineStr">
        <is>
          <t>[C9C] ANGIOTENSIN-II 길항제 (단일)</t>
        </is>
      </c>
      <c r="B955" t="inlineStr">
        <is>
          <t>삼진제약</t>
        </is>
      </c>
      <c r="C955" t="inlineStr">
        <is>
          <t>에이알비</t>
        </is>
      </c>
      <c r="D955" t="inlineStr">
        <is>
          <t>삼진제약</t>
        </is>
      </c>
      <c r="E955" t="inlineStr">
        <is>
          <t>losartan potassium</t>
        </is>
      </c>
      <c r="F955" t="inlineStr">
        <is>
          <t>상급종합병원</t>
        </is>
      </c>
      <c r="G955" t="inlineStr">
        <is>
          <t>Generic</t>
        </is>
      </c>
      <c r="H955" s="493" t="n">
        <v>14586.32</v>
      </c>
      <c r="I955" s="493" t="n">
        <v>0</v>
      </c>
      <c r="J955" s="493" t="n">
        <v>0</v>
      </c>
      <c r="K955" s="493" t="n">
        <v>14540.26</v>
      </c>
      <c r="L955" s="493" t="n">
        <v>0</v>
      </c>
      <c r="M955" s="493" t="n">
        <v>0</v>
      </c>
      <c r="N955" s="493" t="n">
        <v>0</v>
      </c>
      <c r="O955" s="493" t="n">
        <v>672.5599999999999</v>
      </c>
      <c r="P955" s="493" t="n">
        <v>0</v>
      </c>
      <c r="Q955" s="493" t="n">
        <v>672</v>
      </c>
      <c r="R955" s="493" t="n">
        <v>0</v>
      </c>
      <c r="S955" s="493" t="n">
        <v>673.12</v>
      </c>
      <c r="T955" s="493" t="n">
        <v>0</v>
      </c>
      <c r="U955" s="493" t="n">
        <v>0</v>
      </c>
      <c r="V955" s="493" t="n">
        <v>0</v>
      </c>
      <c r="W955" s="493" t="n">
        <v>0</v>
      </c>
      <c r="X955" s="493" t="n">
        <v>0</v>
      </c>
      <c r="Y955" s="493" t="n">
        <v>0</v>
      </c>
      <c r="Z955" s="493" t="n">
        <v>0</v>
      </c>
      <c r="AA955" s="493" t="n">
        <v>0</v>
      </c>
      <c r="AB955" s="493" t="n">
        <v>0</v>
      </c>
      <c r="AC955" s="493" t="n">
        <v>0</v>
      </c>
      <c r="AD955" s="493" t="n">
        <v>0</v>
      </c>
      <c r="AE955" s="493" t="n">
        <v>0</v>
      </c>
      <c r="AF955" s="493" t="n">
        <v>0</v>
      </c>
      <c r="AG955" s="493" t="n">
        <v>0</v>
      </c>
      <c r="AH955" s="493" t="n">
        <v>0</v>
      </c>
      <c r="AI955" s="493" t="n">
        <v>0</v>
      </c>
      <c r="AJ955" s="493" t="n">
        <v>0</v>
      </c>
      <c r="AK955" s="493" t="n">
        <v>0</v>
      </c>
      <c r="AL955" s="493" t="n">
        <v>0</v>
      </c>
      <c r="AM955" s="493" t="n">
        <v>4046.4</v>
      </c>
      <c r="AN955" s="493" t="n">
        <v>0</v>
      </c>
      <c r="AO955" s="493" t="n">
        <v>0</v>
      </c>
      <c r="AP955" s="493" t="n">
        <v>0</v>
      </c>
      <c r="AQ955" s="493" t="n">
        <v>0</v>
      </c>
      <c r="AR955" s="493" t="n">
        <v>0</v>
      </c>
      <c r="AS955" s="493" t="n">
        <v>0</v>
      </c>
      <c r="AT955" s="493" t="n">
        <v>0</v>
      </c>
      <c r="AU955" s="493" t="n">
        <v>0</v>
      </c>
      <c r="AV955" s="493" t="n">
        <v>0</v>
      </c>
      <c r="AW955" s="493" t="n">
        <v>0</v>
      </c>
      <c r="AX955" s="493" t="n">
        <v>0</v>
      </c>
      <c r="AY955" s="493" t="n">
        <v>0</v>
      </c>
      <c r="AZ955" s="493" t="n">
        <v>0</v>
      </c>
      <c r="BA955" s="493" t="n">
        <v>0</v>
      </c>
      <c r="BB955" s="493" t="n">
        <v>0</v>
      </c>
      <c r="BC955" s="493" t="n">
        <v>0</v>
      </c>
      <c r="BD955" s="493" t="n">
        <v>0</v>
      </c>
      <c r="BE955" s="493" t="n">
        <v>0</v>
      </c>
      <c r="BF955" s="493" t="n">
        <v>0</v>
      </c>
      <c r="BG955" s="493" t="n">
        <v>0</v>
      </c>
      <c r="BH955" s="493" t="n">
        <v>0</v>
      </c>
      <c r="BI955" s="493" t="n">
        <v>0</v>
      </c>
      <c r="BJ955" s="493" t="n">
        <v>0</v>
      </c>
      <c r="BK955" s="493" t="n">
        <v>0</v>
      </c>
      <c r="BL955" s="493" t="n">
        <v>0</v>
      </c>
      <c r="BM955" s="493" t="n">
        <v>0</v>
      </c>
      <c r="BN955" s="493" t="n">
        <v>0</v>
      </c>
      <c r="BO955" s="493" t="n">
        <v>0</v>
      </c>
      <c r="BP955" s="493" t="n">
        <v>0</v>
      </c>
      <c r="BQ955" s="493" t="n">
        <v>0</v>
      </c>
      <c r="BR955" s="493" t="n">
        <v>0</v>
      </c>
      <c r="BS955" s="493" t="n">
        <v>0</v>
      </c>
      <c r="BT955" s="493" t="n">
        <v>0</v>
      </c>
      <c r="BU955" s="493" t="n">
        <v>0</v>
      </c>
      <c r="BV955" s="493" t="n">
        <v>0</v>
      </c>
      <c r="BW955" s="493" t="n">
        <v>0</v>
      </c>
    </row>
    <row r="956">
      <c r="A956" t="inlineStr">
        <is>
          <t>[C9C] ANGIOTENSIN-II 길항제 (단일)</t>
        </is>
      </c>
      <c r="B956" t="inlineStr">
        <is>
          <t>삼진제약</t>
        </is>
      </c>
      <c r="C956" t="inlineStr">
        <is>
          <t>에이알비</t>
        </is>
      </c>
      <c r="D956" t="inlineStr">
        <is>
          <t>삼진제약</t>
        </is>
      </c>
      <c r="E956" t="inlineStr">
        <is>
          <t>losartan potassium</t>
        </is>
      </c>
      <c r="F956" t="inlineStr">
        <is>
          <t>종합병원</t>
        </is>
      </c>
      <c r="G956" t="inlineStr">
        <is>
          <t>Generic</t>
        </is>
      </c>
      <c r="H956" s="493" t="n">
        <v>88436.22</v>
      </c>
      <c r="I956" s="493" t="n">
        <v>89829.89999999999</v>
      </c>
      <c r="J956" s="493" t="n">
        <v>120939.14</v>
      </c>
      <c r="K956" s="493" t="n">
        <v>98292.14</v>
      </c>
      <c r="L956" s="493" t="n">
        <v>98845.67</v>
      </c>
      <c r="M956" s="493" t="n">
        <v>93655.94</v>
      </c>
      <c r="N956" s="493" t="n">
        <v>94647.3</v>
      </c>
      <c r="O956" s="493" t="n">
        <v>102933.48</v>
      </c>
      <c r="P956" s="493" t="n">
        <v>90768.66</v>
      </c>
      <c r="Q956" s="493" t="n">
        <v>79708.66</v>
      </c>
      <c r="R956" s="493" t="n">
        <v>80205.46000000001</v>
      </c>
      <c r="S956" s="493" t="n">
        <v>14388.88</v>
      </c>
      <c r="T956" s="493" t="n">
        <v>2149.65</v>
      </c>
      <c r="U956" s="493" t="n">
        <v>366.15</v>
      </c>
      <c r="V956" s="493" t="n">
        <v>1244.25</v>
      </c>
      <c r="W956" s="493" t="n">
        <v>615.6</v>
      </c>
      <c r="X956" s="493" t="n">
        <v>0</v>
      </c>
      <c r="Y956" s="493" t="n">
        <v>862.96</v>
      </c>
      <c r="Z956" s="493" t="n">
        <v>0</v>
      </c>
      <c r="AA956" s="493" t="n">
        <v>0</v>
      </c>
      <c r="AB956" s="493" t="n">
        <v>0</v>
      </c>
      <c r="AC956" s="493" t="n">
        <v>0</v>
      </c>
      <c r="AD956" s="493" t="n">
        <v>948.5</v>
      </c>
      <c r="AE956" s="493" t="n">
        <v>0</v>
      </c>
      <c r="AF956" s="493" t="n">
        <v>0</v>
      </c>
      <c r="AG956" s="493" t="n">
        <v>0</v>
      </c>
      <c r="AH956" s="493" t="n">
        <v>0</v>
      </c>
      <c r="AI956" s="493" t="n">
        <v>480</v>
      </c>
      <c r="AJ956" s="493" t="n">
        <v>7434.1</v>
      </c>
      <c r="AK956" s="493" t="n">
        <v>5969.36</v>
      </c>
      <c r="AL956" s="493" t="n">
        <v>3011.28</v>
      </c>
      <c r="AM956" s="493" t="n">
        <v>4871.58</v>
      </c>
      <c r="AN956" s="493" t="n">
        <v>1148.55</v>
      </c>
      <c r="AO956" s="493" t="n">
        <v>1894.1</v>
      </c>
      <c r="AP956" s="493" t="n">
        <v>2184.38</v>
      </c>
      <c r="AQ956" s="493" t="n">
        <v>1264.5</v>
      </c>
      <c r="AR956" s="493" t="n">
        <v>6902.1</v>
      </c>
      <c r="AS956" s="493" t="n">
        <v>1243</v>
      </c>
      <c r="AT956" s="493" t="n">
        <v>7914.82</v>
      </c>
      <c r="AU956" s="493" t="n">
        <v>4787.5</v>
      </c>
      <c r="AV956" s="493" t="n">
        <v>6040.08</v>
      </c>
      <c r="AW956" s="493" t="n">
        <v>8381.440000000001</v>
      </c>
      <c r="AX956" s="493" t="n">
        <v>11290.94</v>
      </c>
      <c r="AY956" s="493" t="n">
        <v>9579.85</v>
      </c>
      <c r="AZ956" s="493" t="n">
        <v>14518.8</v>
      </c>
      <c r="BA956" s="493" t="n">
        <v>17877.58</v>
      </c>
      <c r="BB956" s="493" t="n">
        <v>15263.84</v>
      </c>
      <c r="BC956" s="493" t="n">
        <v>28374.18</v>
      </c>
      <c r="BD956" s="493" t="n">
        <v>16698.42</v>
      </c>
      <c r="BE956" s="493" t="n">
        <v>12593.9</v>
      </c>
      <c r="BF956" s="493" t="n">
        <v>21506.79</v>
      </c>
      <c r="BG956" s="493" t="n">
        <v>20111.65</v>
      </c>
      <c r="BH956" s="493" t="n">
        <v>23610.43</v>
      </c>
      <c r="BI956" s="493" t="n">
        <v>30060.03</v>
      </c>
      <c r="BJ956" s="493" t="n">
        <v>22192.44</v>
      </c>
      <c r="BK956" s="493" t="n">
        <v>15990.34</v>
      </c>
      <c r="BL956" s="493" t="n">
        <v>23646.28</v>
      </c>
      <c r="BM956" s="493" t="n">
        <v>12191.21</v>
      </c>
      <c r="BN956" s="493" t="n">
        <v>24351.95</v>
      </c>
      <c r="BO956" s="493" t="n">
        <v>18709.48</v>
      </c>
      <c r="BP956" s="493" t="n">
        <v>16220.32</v>
      </c>
      <c r="BQ956" s="493" t="n">
        <v>19116.02</v>
      </c>
      <c r="BR956" s="493" t="n">
        <v>23835.83</v>
      </c>
      <c r="BS956" s="493" t="n">
        <v>19907.72</v>
      </c>
      <c r="BT956" s="493" t="n">
        <v>19574.89</v>
      </c>
      <c r="BU956" s="493" t="n">
        <v>27148.1</v>
      </c>
      <c r="BV956" s="493" t="n">
        <v>23605.38</v>
      </c>
      <c r="BW956" s="493" t="n">
        <v>23236.88</v>
      </c>
    </row>
    <row r="957">
      <c r="A957" t="inlineStr">
        <is>
          <t>[C9C] ANGIOTENSIN-II 길항제 (단일)</t>
        </is>
      </c>
      <c r="B957" t="inlineStr">
        <is>
          <t>삼진제약</t>
        </is>
      </c>
      <c r="C957" t="inlineStr">
        <is>
          <t>에이알비</t>
        </is>
      </c>
      <c r="D957" t="inlineStr">
        <is>
          <t>삼진제약</t>
        </is>
      </c>
      <c r="E957" t="inlineStr">
        <is>
          <t>losartan potassium</t>
        </is>
      </c>
      <c r="F957" t="inlineStr">
        <is>
          <t>병원</t>
        </is>
      </c>
      <c r="G957" t="inlineStr">
        <is>
          <t>Generic</t>
        </is>
      </c>
      <c r="H957" s="493" t="n">
        <v>6442.64</v>
      </c>
      <c r="I957" s="493" t="n">
        <v>5007.22</v>
      </c>
      <c r="J957" s="493" t="n">
        <v>10360.03</v>
      </c>
      <c r="K957" s="493" t="n">
        <v>6533.22</v>
      </c>
      <c r="L957" s="493" t="n">
        <v>10597.12</v>
      </c>
      <c r="M957" s="493" t="n">
        <v>6618.76</v>
      </c>
      <c r="N957" s="493" t="n">
        <v>9287.379999999999</v>
      </c>
      <c r="O957" s="493" t="n">
        <v>6999.17</v>
      </c>
      <c r="P957" s="493" t="n">
        <v>8022.02</v>
      </c>
      <c r="Q957" s="493" t="n">
        <v>8742.98</v>
      </c>
      <c r="R957" s="493" t="n">
        <v>5656.74</v>
      </c>
      <c r="S957" s="493" t="n">
        <v>988.88</v>
      </c>
      <c r="T957" s="493" t="n">
        <v>1170.08</v>
      </c>
      <c r="U957" s="493" t="n">
        <v>673.89</v>
      </c>
      <c r="V957" s="493" t="n">
        <v>2072.88</v>
      </c>
      <c r="W957" s="493" t="n">
        <v>214.9</v>
      </c>
      <c r="X957" s="493" t="n">
        <v>0</v>
      </c>
      <c r="Y957" s="493" t="n">
        <v>0</v>
      </c>
      <c r="Z957" s="493" t="n">
        <v>2160</v>
      </c>
      <c r="AA957" s="493" t="n">
        <v>478.2</v>
      </c>
      <c r="AB957" s="493" t="n">
        <v>960</v>
      </c>
      <c r="AC957" s="493" t="n">
        <v>479.4</v>
      </c>
      <c r="AD957" s="493" t="n">
        <v>1502.1</v>
      </c>
      <c r="AE957" s="493" t="n">
        <v>0</v>
      </c>
      <c r="AF957" s="493" t="n">
        <v>480</v>
      </c>
      <c r="AG957" s="493" t="n">
        <v>60.6</v>
      </c>
      <c r="AH957" s="493" t="n">
        <v>480</v>
      </c>
      <c r="AI957" s="493" t="n">
        <v>1020.6</v>
      </c>
      <c r="AJ957" s="493" t="n">
        <v>478.2</v>
      </c>
      <c r="AK957" s="493" t="n">
        <v>1198.8</v>
      </c>
      <c r="AL957" s="493" t="n">
        <v>299.25</v>
      </c>
      <c r="AM957" s="493" t="n">
        <v>540.9</v>
      </c>
      <c r="AN957" s="493" t="n">
        <v>1680</v>
      </c>
      <c r="AO957" s="493" t="n">
        <v>537.3</v>
      </c>
      <c r="AP957" s="493" t="n">
        <v>291</v>
      </c>
      <c r="AQ957" s="493" t="n">
        <v>177</v>
      </c>
      <c r="AR957" s="493" t="n">
        <v>2139.9</v>
      </c>
      <c r="AS957" s="493" t="n">
        <v>81.48</v>
      </c>
      <c r="AT957" s="493" t="n">
        <v>1920</v>
      </c>
      <c r="AU957" s="493" t="n">
        <v>1507.8</v>
      </c>
      <c r="AV957" s="493" t="n">
        <v>1681.2</v>
      </c>
      <c r="AW957" s="493" t="n">
        <v>908.4</v>
      </c>
      <c r="AX957" s="493" t="n">
        <v>0</v>
      </c>
      <c r="AY957" s="493" t="n">
        <v>549.9</v>
      </c>
      <c r="AZ957" s="493" t="n">
        <v>1201.8</v>
      </c>
      <c r="BA957" s="493" t="n">
        <v>315.09</v>
      </c>
      <c r="BB957" s="493" t="n">
        <v>601.2</v>
      </c>
      <c r="BC957" s="493" t="n">
        <v>1738.8</v>
      </c>
      <c r="BD957" s="493" t="n">
        <v>121.2</v>
      </c>
      <c r="BE957" s="493" t="n">
        <v>418.8</v>
      </c>
      <c r="BF957" s="493" t="n">
        <v>608.1</v>
      </c>
      <c r="BG957" s="493" t="n">
        <v>242.4</v>
      </c>
      <c r="BH957" s="493" t="n">
        <v>969.3</v>
      </c>
      <c r="BI957" s="493" t="n">
        <v>0</v>
      </c>
      <c r="BJ957" s="493" t="n">
        <v>484.8</v>
      </c>
      <c r="BK957" s="493" t="n">
        <v>409.76</v>
      </c>
      <c r="BL957" s="493" t="n">
        <v>616.5</v>
      </c>
      <c r="BM957" s="493" t="n">
        <v>242.4</v>
      </c>
      <c r="BN957" s="493" t="n">
        <v>483</v>
      </c>
      <c r="BO957" s="493" t="n">
        <v>976.8</v>
      </c>
      <c r="BP957" s="493" t="n">
        <v>1092.9</v>
      </c>
      <c r="BQ957" s="493" t="n">
        <v>240.6</v>
      </c>
      <c r="BR957" s="493" t="n">
        <v>847.2</v>
      </c>
      <c r="BS957" s="493" t="n">
        <v>846.6</v>
      </c>
      <c r="BT957" s="493" t="n">
        <v>963.6</v>
      </c>
      <c r="BU957" s="493" t="n">
        <v>962.4</v>
      </c>
      <c r="BV957" s="493" t="n">
        <v>974.7</v>
      </c>
      <c r="BW957" s="493" t="n">
        <v>1210.8</v>
      </c>
    </row>
    <row r="958">
      <c r="A958" t="inlineStr">
        <is>
          <t>[C9C] ANGIOTENSIN-II 길항제 (단일)</t>
        </is>
      </c>
      <c r="B958" t="inlineStr">
        <is>
          <t>삼진제약</t>
        </is>
      </c>
      <c r="C958" t="inlineStr">
        <is>
          <t>에이알비</t>
        </is>
      </c>
      <c r="D958" t="inlineStr">
        <is>
          <t>삼진제약</t>
        </is>
      </c>
      <c r="E958" t="inlineStr">
        <is>
          <t>losartan potassium</t>
        </is>
      </c>
      <c r="F958" t="inlineStr">
        <is>
          <t>의원</t>
        </is>
      </c>
      <c r="G958" t="inlineStr">
        <is>
          <t>Generic</t>
        </is>
      </c>
      <c r="H958" s="493" t="n">
        <v>175303.78</v>
      </c>
      <c r="I958" s="493" t="n">
        <v>165195.3</v>
      </c>
      <c r="J958" s="493" t="n">
        <v>180393.98</v>
      </c>
      <c r="K958" s="493" t="n">
        <v>174353.3</v>
      </c>
      <c r="L958" s="493" t="n">
        <v>169336.78</v>
      </c>
      <c r="M958" s="493" t="n">
        <v>168787.11</v>
      </c>
      <c r="N958" s="493" t="n">
        <v>170983.94</v>
      </c>
      <c r="O958" s="493" t="n">
        <v>176098.18</v>
      </c>
      <c r="P958" s="493" t="n">
        <v>181739.24</v>
      </c>
      <c r="Q958" s="493" t="n">
        <v>165947.8</v>
      </c>
      <c r="R958" s="493" t="n">
        <v>163788.36</v>
      </c>
      <c r="S958" s="493" t="n">
        <v>51116.65</v>
      </c>
      <c r="T958" s="493" t="n">
        <v>8150.7</v>
      </c>
      <c r="U958" s="493" t="n">
        <v>4671</v>
      </c>
      <c r="V958" s="493" t="n">
        <v>4732.61</v>
      </c>
      <c r="W958" s="493" t="n">
        <v>2974.8</v>
      </c>
      <c r="X958" s="493" t="n">
        <v>0</v>
      </c>
      <c r="Y958" s="493" t="n">
        <v>2473.8</v>
      </c>
      <c r="Z958" s="493" t="n">
        <v>5136.45</v>
      </c>
      <c r="AA958" s="493" t="n">
        <v>7429.05</v>
      </c>
      <c r="AB958" s="493" t="n">
        <v>7575.28</v>
      </c>
      <c r="AC958" s="493" t="n">
        <v>9972.299999999999</v>
      </c>
      <c r="AD958" s="493" t="n">
        <v>6689.34</v>
      </c>
      <c r="AE958" s="493" t="n">
        <v>9665.700000000001</v>
      </c>
      <c r="AF958" s="493" t="n">
        <v>7022.1</v>
      </c>
      <c r="AG958" s="493" t="n">
        <v>7615.8</v>
      </c>
      <c r="AH958" s="493" t="n">
        <v>6441.95</v>
      </c>
      <c r="AI958" s="493" t="n">
        <v>5663.35</v>
      </c>
      <c r="AJ958" s="493" t="n">
        <v>7938.36</v>
      </c>
      <c r="AK958" s="493" t="n">
        <v>9300.290000000001</v>
      </c>
      <c r="AL958" s="493" t="n">
        <v>10244.93</v>
      </c>
      <c r="AM958" s="493" t="n">
        <v>13225.35</v>
      </c>
      <c r="AN958" s="493" t="n">
        <v>12845.49</v>
      </c>
      <c r="AO958" s="493" t="n">
        <v>13732.35</v>
      </c>
      <c r="AP958" s="493" t="n">
        <v>14212.7</v>
      </c>
      <c r="AQ958" s="493" t="n">
        <v>14923.7</v>
      </c>
      <c r="AR958" s="493" t="n">
        <v>12476.75</v>
      </c>
      <c r="AS958" s="493" t="n">
        <v>12095.75</v>
      </c>
      <c r="AT958" s="493" t="n">
        <v>12032.23</v>
      </c>
      <c r="AU958" s="493" t="n">
        <v>14019.8</v>
      </c>
      <c r="AV958" s="493" t="n">
        <v>26047.32</v>
      </c>
      <c r="AW958" s="493" t="n">
        <v>40808.95</v>
      </c>
      <c r="AX958" s="493" t="n">
        <v>41106.2</v>
      </c>
      <c r="AY958" s="493" t="n">
        <v>36590.15</v>
      </c>
      <c r="AZ958" s="493" t="n">
        <v>42038.45</v>
      </c>
      <c r="BA958" s="493" t="n">
        <v>44606.65</v>
      </c>
      <c r="BB958" s="493" t="n">
        <v>42854.6</v>
      </c>
      <c r="BC958" s="493" t="n">
        <v>44832.7</v>
      </c>
      <c r="BD958" s="493" t="n">
        <v>39886.93</v>
      </c>
      <c r="BE958" s="493" t="n">
        <v>39746.62</v>
      </c>
      <c r="BF958" s="493" t="n">
        <v>42457</v>
      </c>
      <c r="BG958" s="493" t="n">
        <v>40505.04</v>
      </c>
      <c r="BH958" s="493" t="n">
        <v>42529.4</v>
      </c>
      <c r="BI958" s="493" t="n">
        <v>37385.79</v>
      </c>
      <c r="BJ958" s="493" t="n">
        <v>38588.05</v>
      </c>
      <c r="BK958" s="493" t="n">
        <v>37619.7</v>
      </c>
      <c r="BL958" s="493" t="n">
        <v>45191.65</v>
      </c>
      <c r="BM958" s="493" t="n">
        <v>35042.11</v>
      </c>
      <c r="BN958" s="493" t="n">
        <v>35953.28</v>
      </c>
      <c r="BO958" s="493" t="n">
        <v>39154.8</v>
      </c>
      <c r="BP958" s="493" t="n">
        <v>32775.45</v>
      </c>
      <c r="BQ958" s="493" t="n">
        <v>31186.7</v>
      </c>
      <c r="BR958" s="493" t="n">
        <v>39866.05</v>
      </c>
      <c r="BS958" s="493" t="n">
        <v>33215.5</v>
      </c>
      <c r="BT958" s="493" t="n">
        <v>36305.35</v>
      </c>
      <c r="BU958" s="493" t="n">
        <v>39859.35</v>
      </c>
      <c r="BV958" s="493" t="n">
        <v>34727.5</v>
      </c>
      <c r="BW958" s="493" t="n">
        <v>33828.38</v>
      </c>
    </row>
    <row r="959">
      <c r="A959" t="inlineStr">
        <is>
          <t>[C9C] ANGIOTENSIN-II 길항제 (단일)</t>
        </is>
      </c>
      <c r="B959" t="inlineStr">
        <is>
          <t>삼진제약</t>
        </is>
      </c>
      <c r="C959" t="inlineStr">
        <is>
          <t>에이알비</t>
        </is>
      </c>
      <c r="D959" t="inlineStr">
        <is>
          <t>삼진제약</t>
        </is>
      </c>
      <c r="E959" t="inlineStr">
        <is>
          <t>losartan potassium</t>
        </is>
      </c>
      <c r="F959" t="inlineStr">
        <is>
          <t>보건소</t>
        </is>
      </c>
      <c r="G959" t="inlineStr">
        <is>
          <t>Generic</t>
        </is>
      </c>
      <c r="H959" s="493" t="n">
        <v>76.2</v>
      </c>
      <c r="I959" s="493" t="n">
        <v>3993.6</v>
      </c>
      <c r="J959" s="493" t="n">
        <v>1701.9</v>
      </c>
      <c r="K959" s="493" t="n">
        <v>2201.4</v>
      </c>
      <c r="L959" s="493" t="n">
        <v>1769.4</v>
      </c>
      <c r="M959" s="493" t="n">
        <v>461.7</v>
      </c>
      <c r="N959" s="493" t="n">
        <v>10339.2</v>
      </c>
      <c r="O959" s="493" t="n">
        <v>2669.1</v>
      </c>
      <c r="P959" s="493" t="n">
        <v>286.2</v>
      </c>
      <c r="Q959" s="493" t="n">
        <v>29157.45</v>
      </c>
      <c r="R959" s="493" t="n">
        <v>957.6</v>
      </c>
      <c r="S959" s="493" t="n">
        <v>162.9</v>
      </c>
      <c r="T959" s="493" t="n">
        <v>0</v>
      </c>
      <c r="U959" s="493" t="n">
        <v>0</v>
      </c>
      <c r="V959" s="493" t="n">
        <v>0</v>
      </c>
      <c r="W959" s="493" t="n">
        <v>170.1</v>
      </c>
      <c r="X959" s="493" t="n">
        <v>0</v>
      </c>
      <c r="Y959" s="493" t="n">
        <v>0</v>
      </c>
      <c r="Z959" s="493" t="n">
        <v>452.7</v>
      </c>
      <c r="AA959" s="493" t="n">
        <v>0</v>
      </c>
      <c r="AB959" s="493" t="n">
        <v>0</v>
      </c>
      <c r="AC959" s="493" t="n">
        <v>343.8</v>
      </c>
      <c r="AD959" s="493" t="n">
        <v>3.6</v>
      </c>
      <c r="AE959" s="493" t="n">
        <v>0</v>
      </c>
      <c r="AF959" s="493" t="n">
        <v>592.2</v>
      </c>
      <c r="AG959" s="493" t="n">
        <v>3.6</v>
      </c>
      <c r="AH959" s="493" t="n">
        <v>0</v>
      </c>
      <c r="AI959" s="493" t="n">
        <v>372</v>
      </c>
      <c r="AJ959" s="493" t="n">
        <v>0</v>
      </c>
      <c r="AK959" s="493" t="n">
        <v>144</v>
      </c>
      <c r="AL959" s="493" t="n">
        <v>507</v>
      </c>
      <c r="AM959" s="493" t="n">
        <v>2.4</v>
      </c>
      <c r="AN959" s="493" t="n">
        <v>0</v>
      </c>
      <c r="AO959" s="493" t="n">
        <v>343.2</v>
      </c>
      <c r="AP959" s="493" t="n">
        <v>0</v>
      </c>
      <c r="AQ959" s="493" t="n">
        <v>1.2</v>
      </c>
      <c r="AR959" s="493" t="n">
        <v>95.84999999999999</v>
      </c>
      <c r="AS959" s="493" t="n">
        <v>0.6</v>
      </c>
      <c r="AT959" s="493" t="n">
        <v>270</v>
      </c>
      <c r="AU959" s="493" t="n">
        <v>1.2</v>
      </c>
      <c r="AV959" s="493" t="n">
        <v>0</v>
      </c>
      <c r="AW959" s="493" t="n">
        <v>332.1</v>
      </c>
      <c r="AX959" s="493" t="n">
        <v>2.4</v>
      </c>
      <c r="AY959" s="493" t="n">
        <v>225.9</v>
      </c>
      <c r="AZ959" s="493" t="n">
        <v>3.6</v>
      </c>
      <c r="BA959" s="493" t="n">
        <v>0</v>
      </c>
      <c r="BB959" s="493" t="n">
        <v>223.2</v>
      </c>
      <c r="BC959" s="493" t="n">
        <v>0</v>
      </c>
      <c r="BD959" s="493" t="n">
        <v>0</v>
      </c>
      <c r="BE959" s="493" t="n">
        <v>260.1</v>
      </c>
      <c r="BF959" s="493" t="n">
        <v>0</v>
      </c>
      <c r="BG959" s="493" t="n">
        <v>0</v>
      </c>
      <c r="BH959" s="493" t="n">
        <v>209.7</v>
      </c>
      <c r="BI959" s="493" t="n">
        <v>0</v>
      </c>
      <c r="BJ959" s="493" t="n">
        <v>0</v>
      </c>
      <c r="BK959" s="493" t="n">
        <v>225.9</v>
      </c>
      <c r="BL959" s="493" t="n">
        <v>0</v>
      </c>
      <c r="BM959" s="493" t="n">
        <v>0</v>
      </c>
      <c r="BN959" s="493" t="n">
        <v>338.85</v>
      </c>
      <c r="BO959" s="493" t="n">
        <v>0</v>
      </c>
      <c r="BP959" s="493" t="n">
        <v>0</v>
      </c>
      <c r="BQ959" s="493" t="n">
        <v>271.8</v>
      </c>
      <c r="BR959" s="493" t="n">
        <v>0</v>
      </c>
      <c r="BS959" s="493" t="n">
        <v>0</v>
      </c>
      <c r="BT959" s="493" t="n">
        <v>299.7</v>
      </c>
      <c r="BU959" s="493" t="n">
        <v>1036.8</v>
      </c>
      <c r="BV959" s="493" t="n">
        <v>0</v>
      </c>
      <c r="BW959" s="493" t="n">
        <v>402.3</v>
      </c>
    </row>
    <row r="960">
      <c r="A960" t="inlineStr">
        <is>
          <t>[C9C] ANGIOTENSIN-II 길항제 (단일)</t>
        </is>
      </c>
      <c r="B960" t="inlineStr">
        <is>
          <t>삼진제약</t>
        </is>
      </c>
      <c r="C960" t="inlineStr">
        <is>
          <t>에이알비-아이비</t>
        </is>
      </c>
      <c r="D960" t="inlineStr">
        <is>
          <t>삼진제약</t>
        </is>
      </c>
      <c r="E960" t="inlineStr">
        <is>
          <t>irbesartan</t>
        </is>
      </c>
      <c r="F960" t="inlineStr">
        <is>
          <t>상급종합병원</t>
        </is>
      </c>
      <c r="G960" t="inlineStr">
        <is>
          <t>Generic</t>
        </is>
      </c>
      <c r="H960" s="493" t="n">
        <v>15040.15</v>
      </c>
      <c r="I960" s="493" t="n">
        <v>9290.4</v>
      </c>
      <c r="J960" s="493" t="n">
        <v>19563.92</v>
      </c>
      <c r="K960" s="493" t="n">
        <v>25365.58</v>
      </c>
      <c r="L960" s="493" t="n">
        <v>24588.73</v>
      </c>
      <c r="M960" s="493" t="n">
        <v>11683.9</v>
      </c>
      <c r="N960" s="493" t="n">
        <v>14846.48</v>
      </c>
      <c r="O960" s="493" t="n">
        <v>13849.61</v>
      </c>
      <c r="P960" s="493" t="n">
        <v>23208.01</v>
      </c>
      <c r="Q960" s="493" t="n">
        <v>20299.79</v>
      </c>
      <c r="R960" s="493" t="n">
        <v>18321.03</v>
      </c>
      <c r="S960" s="493" t="n">
        <v>12431.2</v>
      </c>
      <c r="T960" s="493" t="n">
        <v>17480.21</v>
      </c>
      <c r="U960" s="493" t="n">
        <v>5474.33</v>
      </c>
      <c r="V960" s="493" t="n">
        <v>18066.45</v>
      </c>
      <c r="W960" s="493" t="n">
        <v>9684.290000000001</v>
      </c>
      <c r="X960" s="493" t="n">
        <v>19290.43</v>
      </c>
      <c r="Y960" s="493" t="n">
        <v>13230.96</v>
      </c>
      <c r="Z960" s="493" t="n">
        <v>7285.1</v>
      </c>
      <c r="AA960" s="493" t="n">
        <v>16417.76</v>
      </c>
      <c r="AB960" s="493" t="n">
        <v>14449.01</v>
      </c>
      <c r="AC960" s="493" t="n">
        <v>22689.52</v>
      </c>
      <c r="AD960" s="493" t="n">
        <v>15756.21</v>
      </c>
      <c r="AE960" s="493" t="n">
        <v>13398.51</v>
      </c>
      <c r="AF960" s="493" t="n">
        <v>10467.49</v>
      </c>
      <c r="AG960" s="493" t="n">
        <v>12914.48</v>
      </c>
      <c r="AH960" s="493" t="n">
        <v>28111.68</v>
      </c>
      <c r="AI960" s="493" t="n">
        <v>17539.75</v>
      </c>
      <c r="AJ960" s="493" t="n">
        <v>13285.45</v>
      </c>
      <c r="AK960" s="493" t="n">
        <v>15001.23</v>
      </c>
      <c r="AL960" s="493" t="n">
        <v>5348.85</v>
      </c>
      <c r="AM960" s="493" t="n">
        <v>36915.85</v>
      </c>
      <c r="AN960" s="493" t="n">
        <v>34657.29</v>
      </c>
      <c r="AO960" s="493" t="n">
        <v>36512.43</v>
      </c>
      <c r="AP960" s="493" t="n">
        <v>42882.9</v>
      </c>
      <c r="AQ960" s="493" t="n">
        <v>22634.25</v>
      </c>
      <c r="AR960" s="493" t="n">
        <v>39385.81</v>
      </c>
      <c r="AS960" s="493" t="n">
        <v>25712.79</v>
      </c>
      <c r="AT960" s="493" t="n">
        <v>42741.23</v>
      </c>
      <c r="AU960" s="493" t="n">
        <v>58602.77</v>
      </c>
      <c r="AV960" s="493" t="n">
        <v>16253.93</v>
      </c>
      <c r="AW960" s="493" t="n">
        <v>34167.33</v>
      </c>
      <c r="AX960" s="493" t="n">
        <v>19608.1</v>
      </c>
      <c r="AY960" s="493" t="n">
        <v>21127.71</v>
      </c>
      <c r="AZ960" s="493" t="n">
        <v>14142.06</v>
      </c>
      <c r="BA960" s="493" t="n">
        <v>10938.17</v>
      </c>
      <c r="BB960" s="493" t="n">
        <v>4602</v>
      </c>
      <c r="BC960" s="493" t="n">
        <v>5303.9</v>
      </c>
      <c r="BD960" s="493" t="n">
        <v>4034.25</v>
      </c>
      <c r="BE960" s="493" t="n">
        <v>0</v>
      </c>
      <c r="BF960" s="493" t="n">
        <v>0</v>
      </c>
      <c r="BG960" s="493" t="n">
        <v>0</v>
      </c>
      <c r="BH960" s="493" t="n">
        <v>0</v>
      </c>
      <c r="BI960" s="493" t="n">
        <v>0</v>
      </c>
      <c r="BJ960" s="493" t="n">
        <v>0</v>
      </c>
      <c r="BK960" s="493" t="n">
        <v>0</v>
      </c>
      <c r="BL960" s="493" t="n">
        <v>0</v>
      </c>
      <c r="BM960" s="493" t="n">
        <v>0</v>
      </c>
      <c r="BN960" s="493" t="n">
        <v>0</v>
      </c>
      <c r="BO960" s="493" t="n">
        <v>0</v>
      </c>
      <c r="BP960" s="493" t="n">
        <v>0</v>
      </c>
      <c r="BQ960" s="493" t="n">
        <v>0</v>
      </c>
      <c r="BR960" s="493" t="n">
        <v>0</v>
      </c>
      <c r="BS960" s="493" t="n">
        <v>0</v>
      </c>
      <c r="BT960" s="493" t="n">
        <v>0</v>
      </c>
      <c r="BU960" s="493" t="n">
        <v>0</v>
      </c>
      <c r="BV960" s="493" t="n">
        <v>0</v>
      </c>
      <c r="BW960" s="493" t="n">
        <v>0</v>
      </c>
    </row>
    <row r="961">
      <c r="A961" t="inlineStr">
        <is>
          <t>[C9C] ANGIOTENSIN-II 길항제 (단일)</t>
        </is>
      </c>
      <c r="B961" t="inlineStr">
        <is>
          <t>삼진제약</t>
        </is>
      </c>
      <c r="C961" t="inlineStr">
        <is>
          <t>에이알비-아이비</t>
        </is>
      </c>
      <c r="D961" t="inlineStr">
        <is>
          <t>삼진제약</t>
        </is>
      </c>
      <c r="E961" t="inlineStr">
        <is>
          <t>irbesartan</t>
        </is>
      </c>
      <c r="F961" t="inlineStr">
        <is>
          <t>종합병원</t>
        </is>
      </c>
      <c r="G961" t="inlineStr">
        <is>
          <t>Generic</t>
        </is>
      </c>
      <c r="H961" s="493" t="n">
        <v>11434.72</v>
      </c>
      <c r="I961" s="493" t="n">
        <v>11782.62</v>
      </c>
      <c r="J961" s="493" t="n">
        <v>15225.18</v>
      </c>
      <c r="K961" s="493" t="n">
        <v>13605.16</v>
      </c>
      <c r="L961" s="493" t="n">
        <v>10059.46</v>
      </c>
      <c r="M961" s="493" t="n">
        <v>11964.88</v>
      </c>
      <c r="N961" s="493" t="n">
        <v>12781.68</v>
      </c>
      <c r="O961" s="493" t="n">
        <v>11440.58</v>
      </c>
      <c r="P961" s="493" t="n">
        <v>11716.11</v>
      </c>
      <c r="Q961" s="493" t="n">
        <v>14444.8</v>
      </c>
      <c r="R961" s="493" t="n">
        <v>5828.62</v>
      </c>
      <c r="S961" s="493" t="n">
        <v>16077.36</v>
      </c>
      <c r="T961" s="493" t="n">
        <v>13003.69</v>
      </c>
      <c r="U961" s="493" t="n">
        <v>11605.28</v>
      </c>
      <c r="V961" s="493" t="n">
        <v>10976.36</v>
      </c>
      <c r="W961" s="493" t="n">
        <v>14387.05</v>
      </c>
      <c r="X961" s="493" t="n">
        <v>9612.01</v>
      </c>
      <c r="Y961" s="493" t="n">
        <v>13692.96</v>
      </c>
      <c r="Z961" s="493" t="n">
        <v>10045.25</v>
      </c>
      <c r="AA961" s="493" t="n">
        <v>10395.53</v>
      </c>
      <c r="AB961" s="493" t="n">
        <v>11513.67</v>
      </c>
      <c r="AC961" s="493" t="n">
        <v>11978.79</v>
      </c>
      <c r="AD961" s="493" t="n">
        <v>9263.129999999999</v>
      </c>
      <c r="AE961" s="493" t="n">
        <v>13704.46</v>
      </c>
      <c r="AF961" s="493" t="n">
        <v>11329.24</v>
      </c>
      <c r="AG961" s="493" t="n">
        <v>7594.34</v>
      </c>
      <c r="AH961" s="493" t="n">
        <v>12236.77</v>
      </c>
      <c r="AI961" s="493" t="n">
        <v>10068.57</v>
      </c>
      <c r="AJ961" s="493" t="n">
        <v>10031.31</v>
      </c>
      <c r="AK961" s="493" t="n">
        <v>10346.69</v>
      </c>
      <c r="AL961" s="493" t="n">
        <v>12057.43</v>
      </c>
      <c r="AM961" s="493" t="n">
        <v>6736.26</v>
      </c>
      <c r="AN961" s="493" t="n">
        <v>10489.38</v>
      </c>
      <c r="AO961" s="493" t="n">
        <v>10684.27</v>
      </c>
      <c r="AP961" s="493" t="n">
        <v>8104.34</v>
      </c>
      <c r="AQ961" s="493" t="n">
        <v>8205.42</v>
      </c>
      <c r="AR961" s="493" t="n">
        <v>10360.33</v>
      </c>
      <c r="AS961" s="493" t="n">
        <v>5660.17</v>
      </c>
      <c r="AT961" s="493" t="n">
        <v>9922.280000000001</v>
      </c>
      <c r="AU961" s="493" t="n">
        <v>11622.39</v>
      </c>
      <c r="AV961" s="493" t="n">
        <v>7705.06</v>
      </c>
      <c r="AW961" s="493" t="n">
        <v>6237.43</v>
      </c>
      <c r="AX961" s="493" t="n">
        <v>12392.99</v>
      </c>
      <c r="AY961" s="493" t="n">
        <v>4086.15</v>
      </c>
      <c r="AZ961" s="493" t="n">
        <v>5250.11</v>
      </c>
      <c r="BA961" s="493" t="n">
        <v>4317.9</v>
      </c>
      <c r="BB961" s="493" t="n">
        <v>0</v>
      </c>
      <c r="BC961" s="493" t="n">
        <v>360</v>
      </c>
      <c r="BD961" s="493" t="n">
        <v>448.84</v>
      </c>
      <c r="BE961" s="493" t="n">
        <v>0</v>
      </c>
      <c r="BF961" s="493" t="n">
        <v>0</v>
      </c>
      <c r="BG961" s="493" t="n">
        <v>0</v>
      </c>
      <c r="BH961" s="493" t="n">
        <v>0</v>
      </c>
      <c r="BI961" s="493" t="n">
        <v>0</v>
      </c>
      <c r="BJ961" s="493" t="n">
        <v>0</v>
      </c>
      <c r="BK961" s="493" t="n">
        <v>0</v>
      </c>
      <c r="BL961" s="493" t="n">
        <v>0</v>
      </c>
      <c r="BM961" s="493" t="n">
        <v>0</v>
      </c>
      <c r="BN961" s="493" t="n">
        <v>0</v>
      </c>
      <c r="BO961" s="493" t="n">
        <v>0</v>
      </c>
      <c r="BP961" s="493" t="n">
        <v>0</v>
      </c>
      <c r="BQ961" s="493" t="n">
        <v>0</v>
      </c>
      <c r="BR961" s="493" t="n">
        <v>0</v>
      </c>
      <c r="BS961" s="493" t="n">
        <v>0</v>
      </c>
      <c r="BT961" s="493" t="n">
        <v>0</v>
      </c>
      <c r="BU961" s="493" t="n">
        <v>0</v>
      </c>
      <c r="BV961" s="493" t="n">
        <v>0</v>
      </c>
      <c r="BW961" s="493" t="n">
        <v>0</v>
      </c>
    </row>
    <row r="962">
      <c r="A962" t="inlineStr">
        <is>
          <t>[C9C] ANGIOTENSIN-II 길항제 (단일)</t>
        </is>
      </c>
      <c r="B962" t="inlineStr">
        <is>
          <t>삼진제약</t>
        </is>
      </c>
      <c r="C962" t="inlineStr">
        <is>
          <t>에이알비-아이비</t>
        </is>
      </c>
      <c r="D962" t="inlineStr">
        <is>
          <t>삼진제약</t>
        </is>
      </c>
      <c r="E962" t="inlineStr">
        <is>
          <t>irbesartan</t>
        </is>
      </c>
      <c r="F962" t="inlineStr">
        <is>
          <t>병원</t>
        </is>
      </c>
      <c r="G962" t="inlineStr">
        <is>
          <t>Generic</t>
        </is>
      </c>
      <c r="H962" s="493" t="n">
        <v>4048.98</v>
      </c>
      <c r="I962" s="493" t="n">
        <v>1116.1</v>
      </c>
      <c r="J962" s="493" t="n">
        <v>448.9</v>
      </c>
      <c r="K962" s="493" t="n">
        <v>3088.2</v>
      </c>
      <c r="L962" s="493" t="n">
        <v>785.1</v>
      </c>
      <c r="M962" s="493" t="n">
        <v>3317.4</v>
      </c>
      <c r="N962" s="493" t="n">
        <v>2519.58</v>
      </c>
      <c r="O962" s="493" t="n">
        <v>600</v>
      </c>
      <c r="P962" s="493" t="n">
        <v>1870.2</v>
      </c>
      <c r="Q962" s="493" t="n">
        <v>1955</v>
      </c>
      <c r="R962" s="493" t="n">
        <v>360</v>
      </c>
      <c r="S962" s="493" t="n">
        <v>1440.6</v>
      </c>
      <c r="T962" s="493" t="n">
        <v>1919.1</v>
      </c>
      <c r="U962" s="493" t="n">
        <v>594.6</v>
      </c>
      <c r="V962" s="493" t="n">
        <v>1440</v>
      </c>
      <c r="W962" s="493" t="n">
        <v>840</v>
      </c>
      <c r="X962" s="493" t="n">
        <v>800</v>
      </c>
      <c r="Y962" s="493" t="n">
        <v>3544.5</v>
      </c>
      <c r="Z962" s="493" t="n">
        <v>0</v>
      </c>
      <c r="AA962" s="493" t="n">
        <v>1975</v>
      </c>
      <c r="AB962" s="493" t="n">
        <v>2284.5</v>
      </c>
      <c r="AC962" s="493" t="n">
        <v>712.8</v>
      </c>
      <c r="AD962" s="493" t="n">
        <v>1236.8</v>
      </c>
      <c r="AE962" s="493" t="n">
        <v>2456.1</v>
      </c>
      <c r="AF962" s="493" t="n">
        <v>449.4</v>
      </c>
      <c r="AG962" s="493" t="n">
        <v>0</v>
      </c>
      <c r="AH962" s="493" t="n">
        <v>668.7</v>
      </c>
      <c r="AI962" s="493" t="n">
        <v>1632.3</v>
      </c>
      <c r="AJ962" s="493" t="n">
        <v>120</v>
      </c>
      <c r="AK962" s="493" t="n">
        <v>2427.6</v>
      </c>
      <c r="AL962" s="493" t="n">
        <v>1222.2</v>
      </c>
      <c r="AM962" s="493" t="n">
        <v>1390.2</v>
      </c>
      <c r="AN962" s="493" t="n">
        <v>1717.5</v>
      </c>
      <c r="AO962" s="493" t="n">
        <v>2175.3</v>
      </c>
      <c r="AP962" s="493" t="n">
        <v>359.1</v>
      </c>
      <c r="AQ962" s="493" t="n">
        <v>450.3</v>
      </c>
      <c r="AR962" s="493" t="n">
        <v>643.5</v>
      </c>
      <c r="AS962" s="493" t="n">
        <v>1325.4</v>
      </c>
      <c r="AT962" s="493" t="n">
        <v>1898.4</v>
      </c>
      <c r="AU962" s="493" t="n">
        <v>935.4</v>
      </c>
      <c r="AV962" s="493" t="n">
        <v>1139.4</v>
      </c>
      <c r="AW962" s="493" t="n">
        <v>1004.4</v>
      </c>
      <c r="AX962" s="493" t="n">
        <v>539.4</v>
      </c>
      <c r="AY962" s="493" t="n">
        <v>481.2</v>
      </c>
      <c r="AZ962" s="493" t="n">
        <v>889.2</v>
      </c>
      <c r="BA962" s="493" t="n">
        <v>0</v>
      </c>
      <c r="BB962" s="493" t="n">
        <v>929.7</v>
      </c>
      <c r="BC962" s="493" t="n">
        <v>352.8</v>
      </c>
      <c r="BD962" s="493" t="n">
        <v>0</v>
      </c>
      <c r="BE962" s="493" t="n">
        <v>0</v>
      </c>
      <c r="BF962" s="493" t="n">
        <v>0</v>
      </c>
      <c r="BG962" s="493" t="n">
        <v>0</v>
      </c>
      <c r="BH962" s="493" t="n">
        <v>0</v>
      </c>
      <c r="BI962" s="493" t="n">
        <v>0</v>
      </c>
      <c r="BJ962" s="493" t="n">
        <v>0</v>
      </c>
      <c r="BK962" s="493" t="n">
        <v>0</v>
      </c>
      <c r="BL962" s="493" t="n">
        <v>0</v>
      </c>
      <c r="BM962" s="493" t="n">
        <v>0</v>
      </c>
      <c r="BN962" s="493" t="n">
        <v>0</v>
      </c>
      <c r="BO962" s="493" t="n">
        <v>0</v>
      </c>
      <c r="BP962" s="493" t="n">
        <v>0</v>
      </c>
      <c r="BQ962" s="493" t="n">
        <v>0</v>
      </c>
      <c r="BR962" s="493" t="n">
        <v>0</v>
      </c>
      <c r="BS962" s="493" t="n">
        <v>0</v>
      </c>
      <c r="BT962" s="493" t="n">
        <v>0</v>
      </c>
      <c r="BU962" s="493" t="n">
        <v>0</v>
      </c>
      <c r="BV962" s="493" t="n">
        <v>0</v>
      </c>
      <c r="BW962" s="493" t="n">
        <v>0</v>
      </c>
    </row>
    <row r="963">
      <c r="A963" t="inlineStr">
        <is>
          <t>[C9C] ANGIOTENSIN-II 길항제 (단일)</t>
        </is>
      </c>
      <c r="B963" t="inlineStr">
        <is>
          <t>삼진제약</t>
        </is>
      </c>
      <c r="C963" t="inlineStr">
        <is>
          <t>에이알비-아이비</t>
        </is>
      </c>
      <c r="D963" t="inlineStr">
        <is>
          <t>삼진제약</t>
        </is>
      </c>
      <c r="E963" t="inlineStr">
        <is>
          <t>irbesartan</t>
        </is>
      </c>
      <c r="F963" t="inlineStr">
        <is>
          <t>의원</t>
        </is>
      </c>
      <c r="G963" t="inlineStr">
        <is>
          <t>Generic</t>
        </is>
      </c>
      <c r="H963" s="493" t="n">
        <v>63532.6</v>
      </c>
      <c r="I963" s="493" t="n">
        <v>48942.36</v>
      </c>
      <c r="J963" s="493" t="n">
        <v>68270.39999999999</v>
      </c>
      <c r="K963" s="493" t="n">
        <v>58222.09</v>
      </c>
      <c r="L963" s="493" t="n">
        <v>63087.57</v>
      </c>
      <c r="M963" s="493" t="n">
        <v>53513.85</v>
      </c>
      <c r="N963" s="493" t="n">
        <v>60675.63</v>
      </c>
      <c r="O963" s="493" t="n">
        <v>49849.57</v>
      </c>
      <c r="P963" s="493" t="n">
        <v>51073.75</v>
      </c>
      <c r="Q963" s="493" t="n">
        <v>52087.08</v>
      </c>
      <c r="R963" s="493" t="n">
        <v>47131.7</v>
      </c>
      <c r="S963" s="493" t="n">
        <v>54434.65</v>
      </c>
      <c r="T963" s="493" t="n">
        <v>66807.71000000001</v>
      </c>
      <c r="U963" s="493" t="n">
        <v>53042.2</v>
      </c>
      <c r="V963" s="493" t="n">
        <v>62118.4</v>
      </c>
      <c r="W963" s="493" t="n">
        <v>58974.81</v>
      </c>
      <c r="X963" s="493" t="n">
        <v>63182.51</v>
      </c>
      <c r="Y963" s="493" t="n">
        <v>64914.34</v>
      </c>
      <c r="Z963" s="493" t="n">
        <v>56931.49</v>
      </c>
      <c r="AA963" s="493" t="n">
        <v>62901.43</v>
      </c>
      <c r="AB963" s="493" t="n">
        <v>59014.52</v>
      </c>
      <c r="AC963" s="493" t="n">
        <v>64759.39</v>
      </c>
      <c r="AD963" s="493" t="n">
        <v>60579.71</v>
      </c>
      <c r="AE963" s="493" t="n">
        <v>55275.1</v>
      </c>
      <c r="AF963" s="493" t="n">
        <v>52673.66</v>
      </c>
      <c r="AG963" s="493" t="n">
        <v>52455.98</v>
      </c>
      <c r="AH963" s="493" t="n">
        <v>55896.12</v>
      </c>
      <c r="AI963" s="493" t="n">
        <v>50407.49</v>
      </c>
      <c r="AJ963" s="493" t="n">
        <v>54316.35</v>
      </c>
      <c r="AK963" s="493" t="n">
        <v>54462.35</v>
      </c>
      <c r="AL963" s="493" t="n">
        <v>53866.03</v>
      </c>
      <c r="AM963" s="493" t="n">
        <v>51735.7</v>
      </c>
      <c r="AN963" s="493" t="n">
        <v>49777.6</v>
      </c>
      <c r="AO963" s="493" t="n">
        <v>54779.14</v>
      </c>
      <c r="AP963" s="493" t="n">
        <v>49709.41</v>
      </c>
      <c r="AQ963" s="493" t="n">
        <v>48497.76</v>
      </c>
      <c r="AR963" s="493" t="n">
        <v>57252.09</v>
      </c>
      <c r="AS963" s="493" t="n">
        <v>51216.15</v>
      </c>
      <c r="AT963" s="493" t="n">
        <v>42489.15</v>
      </c>
      <c r="AU963" s="493" t="n">
        <v>53777.53</v>
      </c>
      <c r="AV963" s="493" t="n">
        <v>42824.14</v>
      </c>
      <c r="AW963" s="493" t="n">
        <v>31036.15</v>
      </c>
      <c r="AX963" s="493" t="n">
        <v>30878.19</v>
      </c>
      <c r="AY963" s="493" t="n">
        <v>29363.78</v>
      </c>
      <c r="AZ963" s="493" t="n">
        <v>18814.92</v>
      </c>
      <c r="BA963" s="493" t="n">
        <v>13192.33</v>
      </c>
      <c r="BB963" s="493" t="n">
        <v>2266.96</v>
      </c>
      <c r="BC963" s="493" t="n">
        <v>2446.12</v>
      </c>
      <c r="BD963" s="493" t="n">
        <v>1638.31</v>
      </c>
      <c r="BE963" s="493" t="n">
        <v>0</v>
      </c>
      <c r="BF963" s="493" t="n">
        <v>0</v>
      </c>
      <c r="BG963" s="493" t="n">
        <v>0</v>
      </c>
      <c r="BH963" s="493" t="n">
        <v>0</v>
      </c>
      <c r="BI963" s="493" t="n">
        <v>0</v>
      </c>
      <c r="BJ963" s="493" t="n">
        <v>0</v>
      </c>
      <c r="BK963" s="493" t="n">
        <v>0</v>
      </c>
      <c r="BL963" s="493" t="n">
        <v>0</v>
      </c>
      <c r="BM963" s="493" t="n">
        <v>0</v>
      </c>
      <c r="BN963" s="493" t="n">
        <v>0</v>
      </c>
      <c r="BO963" s="493" t="n">
        <v>0</v>
      </c>
      <c r="BP963" s="493" t="n">
        <v>0</v>
      </c>
      <c r="BQ963" s="493" t="n">
        <v>0</v>
      </c>
      <c r="BR963" s="493" t="n">
        <v>0</v>
      </c>
      <c r="BS963" s="493" t="n">
        <v>0</v>
      </c>
      <c r="BT963" s="493" t="n">
        <v>0</v>
      </c>
      <c r="BU963" s="493" t="n">
        <v>0</v>
      </c>
      <c r="BV963" s="493" t="n">
        <v>0</v>
      </c>
      <c r="BW963" s="493" t="n">
        <v>0</v>
      </c>
    </row>
    <row r="964">
      <c r="A964" t="inlineStr">
        <is>
          <t>[C9C] ANGIOTENSIN-II 길항제 (단일)</t>
        </is>
      </c>
      <c r="B964" t="inlineStr">
        <is>
          <t>삼진제약</t>
        </is>
      </c>
      <c r="C964" t="inlineStr">
        <is>
          <t>에이알비-아이비</t>
        </is>
      </c>
      <c r="D964" t="inlineStr">
        <is>
          <t>삼진제약</t>
        </is>
      </c>
      <c r="E964" t="inlineStr">
        <is>
          <t>irbesartan</t>
        </is>
      </c>
      <c r="F964" t="inlineStr">
        <is>
          <t>보건소</t>
        </is>
      </c>
      <c r="G964" t="inlineStr">
        <is>
          <t>Generic</t>
        </is>
      </c>
      <c r="H964" s="493" t="n">
        <v>0</v>
      </c>
      <c r="I964" s="493" t="n">
        <v>120.6</v>
      </c>
      <c r="J964" s="493" t="n">
        <v>0</v>
      </c>
      <c r="K964" s="493" t="n">
        <v>0</v>
      </c>
      <c r="L964" s="493" t="n">
        <v>203.4</v>
      </c>
      <c r="M964" s="493" t="n">
        <v>0</v>
      </c>
      <c r="N964" s="493" t="n">
        <v>0</v>
      </c>
      <c r="O964" s="493" t="n">
        <v>118.8</v>
      </c>
      <c r="P964" s="493" t="n">
        <v>0</v>
      </c>
      <c r="Q964" s="493" t="n">
        <v>0</v>
      </c>
      <c r="R964" s="493" t="n">
        <v>0</v>
      </c>
      <c r="S964" s="493" t="n">
        <v>0</v>
      </c>
      <c r="T964" s="493" t="n">
        <v>0</v>
      </c>
      <c r="U964" s="493" t="n">
        <v>0</v>
      </c>
      <c r="V964" s="493" t="n">
        <v>0</v>
      </c>
      <c r="W964" s="493" t="n">
        <v>0</v>
      </c>
      <c r="X964" s="493" t="n">
        <v>0</v>
      </c>
      <c r="Y964" s="493" t="n">
        <v>0</v>
      </c>
      <c r="Z964" s="493" t="n">
        <v>0</v>
      </c>
      <c r="AA964" s="493" t="n">
        <v>421.8</v>
      </c>
      <c r="AB964" s="493" t="n">
        <v>0</v>
      </c>
      <c r="AC964" s="493" t="n">
        <v>183</v>
      </c>
      <c r="AD964" s="493" t="n">
        <v>1047</v>
      </c>
      <c r="AE964" s="493" t="n">
        <v>120.6</v>
      </c>
      <c r="AF964" s="493" t="n">
        <v>0</v>
      </c>
      <c r="AG964" s="493" t="n">
        <v>117</v>
      </c>
      <c r="AH964" s="493" t="n">
        <v>0</v>
      </c>
      <c r="AI964" s="493" t="n">
        <v>108.6</v>
      </c>
      <c r="AJ964" s="493" t="n">
        <v>0</v>
      </c>
      <c r="AK964" s="493" t="n">
        <v>166.2</v>
      </c>
      <c r="AL964" s="493" t="n">
        <v>0</v>
      </c>
      <c r="AM964" s="493" t="n">
        <v>182.4</v>
      </c>
      <c r="AN964" s="493" t="n">
        <v>0.6</v>
      </c>
      <c r="AO964" s="493" t="n">
        <v>229.8</v>
      </c>
      <c r="AP964" s="493" t="n">
        <v>0.6</v>
      </c>
      <c r="AQ964" s="493" t="n">
        <v>231.6</v>
      </c>
      <c r="AR964" s="493" t="n">
        <v>0.6</v>
      </c>
      <c r="AS964" s="493" t="n">
        <v>254.4</v>
      </c>
      <c r="AT964" s="493" t="n">
        <v>180</v>
      </c>
      <c r="AU964" s="493" t="n">
        <v>287.1</v>
      </c>
      <c r="AV964" s="493" t="n">
        <v>117.3</v>
      </c>
      <c r="AW964" s="493" t="n">
        <v>0.6</v>
      </c>
      <c r="AX964" s="493" t="n">
        <v>0.6</v>
      </c>
      <c r="AY964" s="493" t="n">
        <v>0</v>
      </c>
      <c r="AZ964" s="493" t="n">
        <v>47.7</v>
      </c>
      <c r="BA964" s="493" t="n">
        <v>0</v>
      </c>
      <c r="BB964" s="493" t="n">
        <v>100.2</v>
      </c>
      <c r="BC964" s="493" t="n">
        <v>333</v>
      </c>
      <c r="BD964" s="493" t="n">
        <v>0</v>
      </c>
      <c r="BE964" s="493" t="n">
        <v>0</v>
      </c>
      <c r="BF964" s="493" t="n">
        <v>0</v>
      </c>
      <c r="BG964" s="493" t="n">
        <v>0</v>
      </c>
      <c r="BH964" s="493" t="n">
        <v>0</v>
      </c>
      <c r="BI964" s="493" t="n">
        <v>0</v>
      </c>
      <c r="BJ964" s="493" t="n">
        <v>0</v>
      </c>
      <c r="BK964" s="493" t="n">
        <v>0</v>
      </c>
      <c r="BL964" s="493" t="n">
        <v>0</v>
      </c>
      <c r="BM964" s="493" t="n">
        <v>0</v>
      </c>
      <c r="BN964" s="493" t="n">
        <v>0</v>
      </c>
      <c r="BO964" s="493" t="n">
        <v>0</v>
      </c>
      <c r="BP964" s="493" t="n">
        <v>0</v>
      </c>
      <c r="BQ964" s="493" t="n">
        <v>0</v>
      </c>
      <c r="BR964" s="493" t="n">
        <v>0</v>
      </c>
      <c r="BS964" s="493" t="n">
        <v>0</v>
      </c>
      <c r="BT964" s="493" t="n">
        <v>0</v>
      </c>
      <c r="BU964" s="493" t="n">
        <v>0</v>
      </c>
      <c r="BV964" s="493" t="n">
        <v>0</v>
      </c>
      <c r="BW964" s="493" t="n">
        <v>0</v>
      </c>
    </row>
    <row r="965">
      <c r="A965" t="inlineStr">
        <is>
          <t>[C9C] ANGIOTENSIN-II 길항제 (단일)</t>
        </is>
      </c>
      <c r="B965" t="inlineStr">
        <is>
          <t>삼진제약</t>
        </is>
      </c>
      <c r="C965" t="inlineStr">
        <is>
          <t>에이알비-에스</t>
        </is>
      </c>
      <c r="D965" t="inlineStr">
        <is>
          <t>삼진제약</t>
        </is>
      </c>
      <c r="E965" t="inlineStr">
        <is>
          <t>olmesartan medoxomil</t>
        </is>
      </c>
      <c r="F965" t="inlineStr">
        <is>
          <t>상급종합병원</t>
        </is>
      </c>
      <c r="G965" t="inlineStr">
        <is>
          <t>Generic</t>
        </is>
      </c>
      <c r="H965" s="493" t="n">
        <v>2889</v>
      </c>
      <c r="I965" s="493" t="n">
        <v>3188.4</v>
      </c>
      <c r="J965" s="493" t="n">
        <v>10028.7</v>
      </c>
      <c r="K965" s="493" t="n">
        <v>3374.4</v>
      </c>
      <c r="L965" s="493" t="n">
        <v>6514.2</v>
      </c>
      <c r="M965" s="493" t="n">
        <v>4708.8</v>
      </c>
      <c r="N965" s="493" t="n">
        <v>4913.4</v>
      </c>
      <c r="O965" s="493" t="n">
        <v>3767.7</v>
      </c>
      <c r="P965" s="493" t="n">
        <v>9165</v>
      </c>
      <c r="Q965" s="493" t="n">
        <v>4530.7</v>
      </c>
      <c r="R965" s="493" t="n">
        <v>3554.6</v>
      </c>
      <c r="S965" s="493" t="n">
        <v>1452.6</v>
      </c>
      <c r="T965" s="493" t="n">
        <v>4211.1</v>
      </c>
      <c r="U965" s="493" t="n">
        <v>2402.7</v>
      </c>
      <c r="V965" s="493" t="n">
        <v>4853.2</v>
      </c>
      <c r="W965" s="493" t="n">
        <v>6400.8</v>
      </c>
      <c r="X965" s="493" t="n">
        <v>4188.6</v>
      </c>
      <c r="Y965" s="493" t="n">
        <v>0</v>
      </c>
      <c r="Z965" s="493" t="n">
        <v>3488.1</v>
      </c>
      <c r="AA965" s="493" t="n">
        <v>2479.2</v>
      </c>
      <c r="AB965" s="493" t="n">
        <v>981</v>
      </c>
      <c r="AC965" s="493" t="n">
        <v>4856</v>
      </c>
      <c r="AD965" s="493" t="n">
        <v>1479.6</v>
      </c>
      <c r="AE965" s="493" t="n">
        <v>5722.8</v>
      </c>
      <c r="AF965" s="493" t="n">
        <v>2958.6</v>
      </c>
      <c r="AG965" s="493" t="n">
        <v>1491.3</v>
      </c>
      <c r="AH965" s="493" t="n">
        <v>2212.6</v>
      </c>
      <c r="AI965" s="493" t="n">
        <v>11003</v>
      </c>
      <c r="AJ965" s="493" t="n">
        <v>14697.6</v>
      </c>
      <c r="AK965" s="493" t="n">
        <v>12847.5</v>
      </c>
      <c r="AL965" s="493" t="n">
        <v>1022.4</v>
      </c>
      <c r="AM965" s="493" t="n">
        <v>5913</v>
      </c>
      <c r="AN965" s="493" t="n">
        <v>3547.46</v>
      </c>
      <c r="AO965" s="493" t="n">
        <v>7248.39</v>
      </c>
      <c r="AP965" s="493" t="n">
        <v>2270.4</v>
      </c>
      <c r="AQ965" s="493" t="n">
        <v>5531.4</v>
      </c>
      <c r="AR965" s="493" t="n">
        <v>7570.2</v>
      </c>
      <c r="AS965" s="493" t="n">
        <v>416.16</v>
      </c>
      <c r="AT965" s="493" t="n">
        <v>2035.8</v>
      </c>
      <c r="AU965" s="493" t="n">
        <v>361.4</v>
      </c>
      <c r="AV965" s="493" t="n">
        <v>0</v>
      </c>
      <c r="AW965" s="493" t="n">
        <v>7829.1</v>
      </c>
      <c r="AX965" s="493" t="n">
        <v>15445.5</v>
      </c>
      <c r="AY965" s="493" t="n">
        <v>34202.1</v>
      </c>
      <c r="AZ965" s="493" t="n">
        <v>15723.68</v>
      </c>
      <c r="BA965" s="493" t="n">
        <v>20736.9</v>
      </c>
      <c r="BB965" s="493" t="n">
        <v>13527.7</v>
      </c>
      <c r="BC965" s="493" t="n">
        <v>15389.4</v>
      </c>
      <c r="BD965" s="493" t="n">
        <v>36333.3</v>
      </c>
      <c r="BE965" s="493" t="n">
        <v>18450</v>
      </c>
      <c r="BF965" s="493" t="n">
        <v>13614.45</v>
      </c>
      <c r="BG965" s="493" t="n">
        <v>11635.8</v>
      </c>
      <c r="BH965" s="493" t="n">
        <v>15442.8</v>
      </c>
      <c r="BI965" s="493" t="n">
        <v>17967.8</v>
      </c>
      <c r="BJ965" s="493" t="n">
        <v>20529.6</v>
      </c>
      <c r="BK965" s="493" t="n">
        <v>15904.8</v>
      </c>
      <c r="BL965" s="493" t="n">
        <v>4215</v>
      </c>
      <c r="BM965" s="493" t="n">
        <v>28539.45</v>
      </c>
      <c r="BN965" s="493" t="n">
        <v>12479.4</v>
      </c>
      <c r="BO965" s="493" t="n">
        <v>26955.6</v>
      </c>
      <c r="BP965" s="493" t="n">
        <v>18261.9</v>
      </c>
      <c r="BQ965" s="493" t="n">
        <v>17088.5</v>
      </c>
      <c r="BR965" s="493" t="n">
        <v>19945.05</v>
      </c>
      <c r="BS965" s="493" t="n">
        <v>10405.2</v>
      </c>
      <c r="BT965" s="493" t="n">
        <v>23256.3</v>
      </c>
      <c r="BU965" s="493" t="n">
        <v>16589.7</v>
      </c>
      <c r="BV965" s="493" t="n">
        <v>23547.6</v>
      </c>
      <c r="BW965" s="493" t="n">
        <v>23875.3</v>
      </c>
    </row>
    <row r="966">
      <c r="A966" t="inlineStr">
        <is>
          <t>[C9C] ANGIOTENSIN-II 길항제 (단일)</t>
        </is>
      </c>
      <c r="B966" t="inlineStr">
        <is>
          <t>삼진제약</t>
        </is>
      </c>
      <c r="C966" t="inlineStr">
        <is>
          <t>에이알비-에스</t>
        </is>
      </c>
      <c r="D966" t="inlineStr">
        <is>
          <t>삼진제약</t>
        </is>
      </c>
      <c r="E966" t="inlineStr">
        <is>
          <t>olmesartan medoxomil</t>
        </is>
      </c>
      <c r="F966" t="inlineStr">
        <is>
          <t>종합병원</t>
        </is>
      </c>
      <c r="G966" t="inlineStr">
        <is>
          <t>Generic</t>
        </is>
      </c>
      <c r="H966" s="493" t="n">
        <v>6131.85</v>
      </c>
      <c r="I966" s="493" t="n">
        <v>5032.6</v>
      </c>
      <c r="J966" s="493" t="n">
        <v>7642.64</v>
      </c>
      <c r="K966" s="493" t="n">
        <v>6684.83</v>
      </c>
      <c r="L966" s="493" t="n">
        <v>5014.62</v>
      </c>
      <c r="M966" s="493" t="n">
        <v>12732.93</v>
      </c>
      <c r="N966" s="493" t="n">
        <v>8368.09</v>
      </c>
      <c r="O966" s="493" t="n">
        <v>11636.84</v>
      </c>
      <c r="P966" s="493" t="n">
        <v>8635.280000000001</v>
      </c>
      <c r="Q966" s="493" t="n">
        <v>15666.42</v>
      </c>
      <c r="R966" s="493" t="n">
        <v>11295.92</v>
      </c>
      <c r="S966" s="493" t="n">
        <v>12318.31</v>
      </c>
      <c r="T966" s="493" t="n">
        <v>19916.42</v>
      </c>
      <c r="U966" s="493" t="n">
        <v>7061.47</v>
      </c>
      <c r="V966" s="493" t="n">
        <v>12637.31</v>
      </c>
      <c r="W966" s="493" t="n">
        <v>18766.89</v>
      </c>
      <c r="X966" s="493" t="n">
        <v>10846.38</v>
      </c>
      <c r="Y966" s="493" t="n">
        <v>10693.64</v>
      </c>
      <c r="Z966" s="493" t="n">
        <v>14147.06</v>
      </c>
      <c r="AA966" s="493" t="n">
        <v>11023.87</v>
      </c>
      <c r="AB966" s="493" t="n">
        <v>14594.67</v>
      </c>
      <c r="AC966" s="493" t="n">
        <v>9453.02</v>
      </c>
      <c r="AD966" s="493" t="n">
        <v>11596.68</v>
      </c>
      <c r="AE966" s="493" t="n">
        <v>11289.72</v>
      </c>
      <c r="AF966" s="493" t="n">
        <v>13801.2</v>
      </c>
      <c r="AG966" s="493" t="n">
        <v>5821.08</v>
      </c>
      <c r="AH966" s="493" t="n">
        <v>22578.3</v>
      </c>
      <c r="AI966" s="493" t="n">
        <v>8921.200000000001</v>
      </c>
      <c r="AJ966" s="493" t="n">
        <v>9378.030000000001</v>
      </c>
      <c r="AK966" s="493" t="n">
        <v>8257.030000000001</v>
      </c>
      <c r="AL966" s="493" t="n">
        <v>21872.8</v>
      </c>
      <c r="AM966" s="493" t="n">
        <v>14634.15</v>
      </c>
      <c r="AN966" s="493" t="n">
        <v>2109.75</v>
      </c>
      <c r="AO966" s="493" t="n">
        <v>7105.95</v>
      </c>
      <c r="AP966" s="493" t="n">
        <v>4635.3</v>
      </c>
      <c r="AQ966" s="493" t="n">
        <v>8105.7</v>
      </c>
      <c r="AR966" s="493" t="n">
        <v>5321.45</v>
      </c>
      <c r="AS966" s="493" t="n">
        <v>6684.75</v>
      </c>
      <c r="AT966" s="493" t="n">
        <v>5730.89</v>
      </c>
      <c r="AU966" s="493" t="n">
        <v>7073.25</v>
      </c>
      <c r="AV966" s="493" t="n">
        <v>4270.35</v>
      </c>
      <c r="AW966" s="493" t="n">
        <v>3008.4</v>
      </c>
      <c r="AX966" s="493" t="n">
        <v>4239.38</v>
      </c>
      <c r="AY966" s="493" t="n">
        <v>5950.65</v>
      </c>
      <c r="AZ966" s="493" t="n">
        <v>2712.6</v>
      </c>
      <c r="BA966" s="493" t="n">
        <v>5803.75</v>
      </c>
      <c r="BB966" s="493" t="n">
        <v>3872.1</v>
      </c>
      <c r="BC966" s="493" t="n">
        <v>7739.98</v>
      </c>
      <c r="BD966" s="493" t="n">
        <v>5105.25</v>
      </c>
      <c r="BE966" s="493" t="n">
        <v>3025.65</v>
      </c>
      <c r="BF966" s="493" t="n">
        <v>5523.75</v>
      </c>
      <c r="BG966" s="493" t="n">
        <v>8152.87</v>
      </c>
      <c r="BH966" s="493" t="n">
        <v>3937.2</v>
      </c>
      <c r="BI966" s="493" t="n">
        <v>7917.5</v>
      </c>
      <c r="BJ966" s="493" t="n">
        <v>7127.7</v>
      </c>
      <c r="BK966" s="493" t="n">
        <v>5539.65</v>
      </c>
      <c r="BL966" s="493" t="n">
        <v>4387.32</v>
      </c>
      <c r="BM966" s="493" t="n">
        <v>7570.99</v>
      </c>
      <c r="BN966" s="493" t="n">
        <v>4134.04</v>
      </c>
      <c r="BO966" s="493" t="n">
        <v>6260.76</v>
      </c>
      <c r="BP966" s="493" t="n">
        <v>7113.45</v>
      </c>
      <c r="BQ966" s="493" t="n">
        <v>4515.05</v>
      </c>
      <c r="BR966" s="493" t="n">
        <v>5069.8</v>
      </c>
      <c r="BS966" s="493" t="n">
        <v>5975.6</v>
      </c>
      <c r="BT966" s="493" t="n">
        <v>4253.1</v>
      </c>
      <c r="BU966" s="493" t="n">
        <v>4272.18</v>
      </c>
      <c r="BV966" s="493" t="n">
        <v>7009.65</v>
      </c>
      <c r="BW966" s="493" t="n">
        <v>5881.95</v>
      </c>
    </row>
    <row r="967">
      <c r="A967" t="inlineStr">
        <is>
          <t>[C9C] ANGIOTENSIN-II 길항제 (단일)</t>
        </is>
      </c>
      <c r="B967" t="inlineStr">
        <is>
          <t>삼진제약</t>
        </is>
      </c>
      <c r="C967" t="inlineStr">
        <is>
          <t>에이알비-에스</t>
        </is>
      </c>
      <c r="D967" t="inlineStr">
        <is>
          <t>삼진제약</t>
        </is>
      </c>
      <c r="E967" t="inlineStr">
        <is>
          <t>olmesartan medoxomil</t>
        </is>
      </c>
      <c r="F967" t="inlineStr">
        <is>
          <t>병원</t>
        </is>
      </c>
      <c r="G967" t="inlineStr">
        <is>
          <t>Generic</t>
        </is>
      </c>
      <c r="H967" s="493" t="n">
        <v>13126.5</v>
      </c>
      <c r="I967" s="493" t="n">
        <v>6723.05</v>
      </c>
      <c r="J967" s="493" t="n">
        <v>14701.06</v>
      </c>
      <c r="K967" s="493" t="n">
        <v>8377.959999999999</v>
      </c>
      <c r="L967" s="493" t="n">
        <v>11551.39</v>
      </c>
      <c r="M967" s="493" t="n">
        <v>8384.42</v>
      </c>
      <c r="N967" s="493" t="n">
        <v>15174.14</v>
      </c>
      <c r="O967" s="493" t="n">
        <v>8727.690000000001</v>
      </c>
      <c r="P967" s="493" t="n">
        <v>9133</v>
      </c>
      <c r="Q967" s="493" t="n">
        <v>6698.04</v>
      </c>
      <c r="R967" s="493" t="n">
        <v>10366.87</v>
      </c>
      <c r="S967" s="493" t="n">
        <v>9137.299999999999</v>
      </c>
      <c r="T967" s="493" t="n">
        <v>10786.62</v>
      </c>
      <c r="U967" s="493" t="n">
        <v>7667.97</v>
      </c>
      <c r="V967" s="493" t="n">
        <v>9335.950000000001</v>
      </c>
      <c r="W967" s="493" t="n">
        <v>8760.379999999999</v>
      </c>
      <c r="X967" s="493" t="n">
        <v>11116.01</v>
      </c>
      <c r="Y967" s="493" t="n">
        <v>7508.22</v>
      </c>
      <c r="Z967" s="493" t="n">
        <v>7820.22</v>
      </c>
      <c r="AA967" s="493" t="n">
        <v>8206.139999999999</v>
      </c>
      <c r="AB967" s="493" t="n">
        <v>9124.059999999999</v>
      </c>
      <c r="AC967" s="493" t="n">
        <v>6893.52</v>
      </c>
      <c r="AD967" s="493" t="n">
        <v>9089.959999999999</v>
      </c>
      <c r="AE967" s="493" t="n">
        <v>4925.06</v>
      </c>
      <c r="AF967" s="493" t="n">
        <v>5836.52</v>
      </c>
      <c r="AG967" s="493" t="n">
        <v>5585.98</v>
      </c>
      <c r="AH967" s="493" t="n">
        <v>9416.139999999999</v>
      </c>
      <c r="AI967" s="493" t="n">
        <v>4710.74</v>
      </c>
      <c r="AJ967" s="493" t="n">
        <v>7011.86</v>
      </c>
      <c r="AK967" s="493" t="n">
        <v>6122.86</v>
      </c>
      <c r="AL967" s="493" t="n">
        <v>4259.58</v>
      </c>
      <c r="AM967" s="493" t="n">
        <v>4099.1</v>
      </c>
      <c r="AN967" s="493" t="n">
        <v>7959.28</v>
      </c>
      <c r="AO967" s="493" t="n">
        <v>4050.2</v>
      </c>
      <c r="AP967" s="493" t="n">
        <v>3724.92</v>
      </c>
      <c r="AQ967" s="493" t="n">
        <v>6856.24</v>
      </c>
      <c r="AR967" s="493" t="n">
        <v>3296.28</v>
      </c>
      <c r="AS967" s="493" t="n">
        <v>4291.26</v>
      </c>
      <c r="AT967" s="493" t="n">
        <v>3237.34</v>
      </c>
      <c r="AU967" s="493" t="n">
        <v>5441.09</v>
      </c>
      <c r="AV967" s="493" t="n">
        <v>4438.24</v>
      </c>
      <c r="AW967" s="493" t="n">
        <v>5547.98</v>
      </c>
      <c r="AX967" s="493" t="n">
        <v>5086.43</v>
      </c>
      <c r="AY967" s="493" t="n">
        <v>4628.21</v>
      </c>
      <c r="AZ967" s="493" t="n">
        <v>3000.47</v>
      </c>
      <c r="BA967" s="493" t="n">
        <v>6673.15</v>
      </c>
      <c r="BB967" s="493" t="n">
        <v>3508.16</v>
      </c>
      <c r="BC967" s="493" t="n">
        <v>5011.59</v>
      </c>
      <c r="BD967" s="493" t="n">
        <v>3629.27</v>
      </c>
      <c r="BE967" s="493" t="n">
        <v>5147.92</v>
      </c>
      <c r="BF967" s="493" t="n">
        <v>3164.78</v>
      </c>
      <c r="BG967" s="493" t="n">
        <v>5078.85</v>
      </c>
      <c r="BH967" s="493" t="n">
        <v>6240.51</v>
      </c>
      <c r="BI967" s="493" t="n">
        <v>5621.5</v>
      </c>
      <c r="BJ967" s="493" t="n">
        <v>6645.23</v>
      </c>
      <c r="BK967" s="493" t="n">
        <v>6479.21</v>
      </c>
      <c r="BL967" s="493" t="n">
        <v>5133.2</v>
      </c>
      <c r="BM967" s="493" t="n">
        <v>6521.76</v>
      </c>
      <c r="BN967" s="493" t="n">
        <v>4945.8</v>
      </c>
      <c r="BO967" s="493" t="n">
        <v>5503.26</v>
      </c>
      <c r="BP967" s="493" t="n">
        <v>6787.63</v>
      </c>
      <c r="BQ967" s="493" t="n">
        <v>5866.13</v>
      </c>
      <c r="BR967" s="493" t="n">
        <v>4999.33</v>
      </c>
      <c r="BS967" s="493" t="n">
        <v>7193.71</v>
      </c>
      <c r="BT967" s="493" t="n">
        <v>7419.07</v>
      </c>
      <c r="BU967" s="493" t="n">
        <v>4684.62</v>
      </c>
      <c r="BV967" s="493" t="n">
        <v>6628.17</v>
      </c>
      <c r="BW967" s="493" t="n">
        <v>6061.85</v>
      </c>
    </row>
    <row r="968">
      <c r="A968" t="inlineStr">
        <is>
          <t>[C9C] ANGIOTENSIN-II 길항제 (단일)</t>
        </is>
      </c>
      <c r="B968" t="inlineStr">
        <is>
          <t>삼진제약</t>
        </is>
      </c>
      <c r="C968" t="inlineStr">
        <is>
          <t>에이알비-에스</t>
        </is>
      </c>
      <c r="D968" t="inlineStr">
        <is>
          <t>삼진제약</t>
        </is>
      </c>
      <c r="E968" t="inlineStr">
        <is>
          <t>olmesartan medoxomil</t>
        </is>
      </c>
      <c r="F968" t="inlineStr">
        <is>
          <t>의원</t>
        </is>
      </c>
      <c r="G968" t="inlineStr">
        <is>
          <t>Generic</t>
        </is>
      </c>
      <c r="H968" s="493" t="n">
        <v>50028.5</v>
      </c>
      <c r="I968" s="493" t="n">
        <v>52522.87</v>
      </c>
      <c r="J968" s="493" t="n">
        <v>57763.06</v>
      </c>
      <c r="K968" s="493" t="n">
        <v>56219.64</v>
      </c>
      <c r="L968" s="493" t="n">
        <v>52816.39</v>
      </c>
      <c r="M968" s="493" t="n">
        <v>54835.51</v>
      </c>
      <c r="N968" s="493" t="n">
        <v>49917.29</v>
      </c>
      <c r="O968" s="493" t="n">
        <v>51833.43</v>
      </c>
      <c r="P968" s="493" t="n">
        <v>52533.07</v>
      </c>
      <c r="Q968" s="493" t="n">
        <v>53756.15</v>
      </c>
      <c r="R968" s="493" t="n">
        <v>47389.26</v>
      </c>
      <c r="S968" s="493" t="n">
        <v>81793</v>
      </c>
      <c r="T968" s="493" t="n">
        <v>79711.98</v>
      </c>
      <c r="U968" s="493" t="n">
        <v>74337.84</v>
      </c>
      <c r="V968" s="493" t="n">
        <v>83425.25</v>
      </c>
      <c r="W968" s="493" t="n">
        <v>73494.94</v>
      </c>
      <c r="X968" s="493" t="n">
        <v>78168</v>
      </c>
      <c r="Y968" s="493" t="n">
        <v>83883.39</v>
      </c>
      <c r="Z968" s="493" t="n">
        <v>83265.34</v>
      </c>
      <c r="AA968" s="493" t="n">
        <v>80140.45</v>
      </c>
      <c r="AB968" s="493" t="n">
        <v>82617.86</v>
      </c>
      <c r="AC968" s="493" t="n">
        <v>83341.62</v>
      </c>
      <c r="AD968" s="493" t="n">
        <v>77497.99000000001</v>
      </c>
      <c r="AE968" s="493" t="n">
        <v>86986.39999999999</v>
      </c>
      <c r="AF968" s="493" t="n">
        <v>79214.49000000001</v>
      </c>
      <c r="AG968" s="493" t="n">
        <v>80543.00999999999</v>
      </c>
      <c r="AH968" s="493" t="n">
        <v>84963.82000000001</v>
      </c>
      <c r="AI968" s="493" t="n">
        <v>82017.09</v>
      </c>
      <c r="AJ968" s="493" t="n">
        <v>81089.28</v>
      </c>
      <c r="AK968" s="493" t="n">
        <v>87734.92</v>
      </c>
      <c r="AL968" s="493" t="n">
        <v>78877.36</v>
      </c>
      <c r="AM968" s="493" t="n">
        <v>79633.03999999999</v>
      </c>
      <c r="AN968" s="493" t="n">
        <v>83469.85000000001</v>
      </c>
      <c r="AO968" s="493" t="n">
        <v>81869.21000000001</v>
      </c>
      <c r="AP968" s="493" t="n">
        <v>78525.36</v>
      </c>
      <c r="AQ968" s="493" t="n">
        <v>82294.77</v>
      </c>
      <c r="AR968" s="493" t="n">
        <v>91653.42999999999</v>
      </c>
      <c r="AS968" s="493" t="n">
        <v>82624.45</v>
      </c>
      <c r="AT968" s="493" t="n">
        <v>84387.74000000001</v>
      </c>
      <c r="AU968" s="493" t="n">
        <v>88142.07000000001</v>
      </c>
      <c r="AV968" s="493" t="n">
        <v>93799.67</v>
      </c>
      <c r="AW968" s="493" t="n">
        <v>83456.12</v>
      </c>
      <c r="AX968" s="493" t="n">
        <v>90540.02</v>
      </c>
      <c r="AY968" s="493" t="n">
        <v>97058.83</v>
      </c>
      <c r="AZ968" s="493" t="n">
        <v>89098.67999999999</v>
      </c>
      <c r="BA968" s="493" t="n">
        <v>100570.23</v>
      </c>
      <c r="BB968" s="493" t="n">
        <v>102300.35</v>
      </c>
      <c r="BC968" s="493" t="n">
        <v>99421.35000000001</v>
      </c>
      <c r="BD968" s="493" t="n">
        <v>96752.64999999999</v>
      </c>
      <c r="BE968" s="493" t="n">
        <v>92316.48</v>
      </c>
      <c r="BF968" s="493" t="n">
        <v>88958.17999999999</v>
      </c>
      <c r="BG968" s="493" t="n">
        <v>99500.66</v>
      </c>
      <c r="BH968" s="493" t="n">
        <v>90372.14999999999</v>
      </c>
      <c r="BI968" s="493" t="n">
        <v>91134.89999999999</v>
      </c>
      <c r="BJ968" s="493" t="n">
        <v>81767.63</v>
      </c>
      <c r="BK968" s="493" t="n">
        <v>92996.12</v>
      </c>
      <c r="BL968" s="493" t="n">
        <v>105160.08</v>
      </c>
      <c r="BM968" s="493" t="n">
        <v>95970.02</v>
      </c>
      <c r="BN968" s="493" t="n">
        <v>79411.99000000001</v>
      </c>
      <c r="BO968" s="493" t="n">
        <v>96426.05</v>
      </c>
      <c r="BP968" s="493" t="n">
        <v>88156.73</v>
      </c>
      <c r="BQ968" s="493" t="n">
        <v>83820.3</v>
      </c>
      <c r="BR968" s="493" t="n">
        <v>94282.89999999999</v>
      </c>
      <c r="BS968" s="493" t="n">
        <v>84881.13</v>
      </c>
      <c r="BT968" s="493" t="n">
        <v>81794.12</v>
      </c>
      <c r="BU968" s="493" t="n">
        <v>89255.36</v>
      </c>
      <c r="BV968" s="493" t="n">
        <v>94053.35000000001</v>
      </c>
      <c r="BW968" s="493" t="n">
        <v>82071.10000000001</v>
      </c>
    </row>
    <row r="969">
      <c r="A969" t="inlineStr">
        <is>
          <t>[C9C] ANGIOTENSIN-II 길항제 (단일)</t>
        </is>
      </c>
      <c r="B969" t="inlineStr">
        <is>
          <t>삼진제약</t>
        </is>
      </c>
      <c r="C969" t="inlineStr">
        <is>
          <t>에이알비-에스</t>
        </is>
      </c>
      <c r="D969" t="inlineStr">
        <is>
          <t>삼진제약</t>
        </is>
      </c>
      <c r="E969" t="inlineStr">
        <is>
          <t>olmesartan medoxomil</t>
        </is>
      </c>
      <c r="F969" t="inlineStr">
        <is>
          <t>보건소</t>
        </is>
      </c>
      <c r="G969" t="inlineStr">
        <is>
          <t>Generic</t>
        </is>
      </c>
      <c r="H969" s="493" t="n">
        <v>153.75</v>
      </c>
      <c r="I969" s="493" t="n">
        <v>123.3</v>
      </c>
      <c r="J969" s="493" t="n">
        <v>162</v>
      </c>
      <c r="K969" s="493" t="n">
        <v>269.1</v>
      </c>
      <c r="L969" s="493" t="n">
        <v>262.95</v>
      </c>
      <c r="M969" s="493" t="n">
        <v>145.5</v>
      </c>
      <c r="N969" s="493" t="n">
        <v>80.09999999999999</v>
      </c>
      <c r="O969" s="493" t="n">
        <v>0</v>
      </c>
      <c r="P969" s="493" t="n">
        <v>14.25</v>
      </c>
      <c r="Q969" s="493" t="n">
        <v>685.8</v>
      </c>
      <c r="R969" s="493" t="n">
        <v>220.5</v>
      </c>
      <c r="S969" s="493" t="n">
        <v>443.04</v>
      </c>
      <c r="T969" s="493" t="n">
        <v>139.5</v>
      </c>
      <c r="U969" s="493" t="n">
        <v>0</v>
      </c>
      <c r="V969" s="493" t="n">
        <v>54.6</v>
      </c>
      <c r="W969" s="493" t="n">
        <v>0</v>
      </c>
      <c r="X969" s="493" t="n">
        <v>56.4</v>
      </c>
      <c r="Y969" s="493" t="n">
        <v>0</v>
      </c>
      <c r="Z969" s="493" t="n">
        <v>47.4</v>
      </c>
      <c r="AA969" s="493" t="n">
        <v>87.3</v>
      </c>
      <c r="AB969" s="493" t="n">
        <v>48.6</v>
      </c>
      <c r="AC969" s="493" t="n">
        <v>0</v>
      </c>
      <c r="AD969" s="493" t="n">
        <v>85.5</v>
      </c>
      <c r="AE969" s="493" t="n">
        <v>0</v>
      </c>
      <c r="AF969" s="493" t="n">
        <v>0</v>
      </c>
      <c r="AG969" s="493" t="n">
        <v>0</v>
      </c>
      <c r="AH969" s="493" t="n">
        <v>0</v>
      </c>
      <c r="AI969" s="493" t="n">
        <v>0</v>
      </c>
      <c r="AJ969" s="493" t="n">
        <v>0</v>
      </c>
      <c r="AK969" s="493" t="n">
        <v>0</v>
      </c>
      <c r="AL969" s="493" t="n">
        <v>0</v>
      </c>
      <c r="AM969" s="493" t="n">
        <v>0</v>
      </c>
      <c r="AN969" s="493" t="n">
        <v>917.4</v>
      </c>
      <c r="AO969" s="493" t="n">
        <v>0</v>
      </c>
      <c r="AP969" s="493" t="n">
        <v>0</v>
      </c>
      <c r="AQ969" s="493" t="n">
        <v>0</v>
      </c>
      <c r="AR969" s="493" t="n">
        <v>880.2</v>
      </c>
      <c r="AS969" s="493" t="n">
        <v>1176.6</v>
      </c>
      <c r="AT969" s="493" t="n">
        <v>84.59999999999999</v>
      </c>
      <c r="AU969" s="493" t="n">
        <v>0</v>
      </c>
      <c r="AV969" s="493" t="n">
        <v>0</v>
      </c>
      <c r="AW969" s="493" t="n">
        <v>0</v>
      </c>
      <c r="AX969" s="493" t="n">
        <v>128.7</v>
      </c>
      <c r="AY969" s="493" t="n">
        <v>0</v>
      </c>
      <c r="AZ969" s="493" t="n">
        <v>0</v>
      </c>
      <c r="BA969" s="493" t="n">
        <v>0</v>
      </c>
      <c r="BB969" s="493" t="n">
        <v>15.54</v>
      </c>
      <c r="BC969" s="493" t="n">
        <v>206.1</v>
      </c>
      <c r="BD969" s="493" t="n">
        <v>0</v>
      </c>
      <c r="BE969" s="493" t="n">
        <v>238.5</v>
      </c>
      <c r="BF969" s="493" t="n">
        <v>847.5</v>
      </c>
      <c r="BG969" s="493" t="n">
        <v>0</v>
      </c>
      <c r="BH969" s="493" t="n">
        <v>0</v>
      </c>
      <c r="BI969" s="493" t="n">
        <v>0</v>
      </c>
      <c r="BJ969" s="493" t="n">
        <v>207</v>
      </c>
      <c r="BK969" s="493" t="n">
        <v>3735</v>
      </c>
      <c r="BL969" s="493" t="n">
        <v>267.3</v>
      </c>
      <c r="BM969" s="493" t="n">
        <v>0</v>
      </c>
      <c r="BN969" s="493" t="n">
        <v>0</v>
      </c>
      <c r="BO969" s="493" t="n">
        <v>0</v>
      </c>
      <c r="BP969" s="493" t="n">
        <v>1336.8</v>
      </c>
      <c r="BQ969" s="493" t="n">
        <v>0</v>
      </c>
      <c r="BR969" s="493" t="n">
        <v>1374.3</v>
      </c>
      <c r="BS969" s="493" t="n">
        <v>0</v>
      </c>
      <c r="BT969" s="493" t="n">
        <v>280.8</v>
      </c>
      <c r="BU969" s="493" t="n">
        <v>0</v>
      </c>
      <c r="BV969" s="493" t="n">
        <v>0</v>
      </c>
      <c r="BW969" s="493" t="n">
        <v>0</v>
      </c>
    </row>
    <row r="970">
      <c r="A970" t="inlineStr">
        <is>
          <t>[C9C] ANGIOTENSIN-II 길항제 (단일)</t>
        </is>
      </c>
      <c r="B970" t="inlineStr">
        <is>
          <t>삼진제약</t>
        </is>
      </c>
      <c r="C970" t="inlineStr">
        <is>
          <t>에이알비-에스</t>
        </is>
      </c>
      <c r="D970" t="inlineStr">
        <is>
          <t>삼진제약</t>
        </is>
      </c>
      <c r="E970" t="inlineStr">
        <is>
          <t>olmesartan medoxomil</t>
        </is>
      </c>
      <c r="F970" t="inlineStr">
        <is>
          <t>기타(치과의원, 치과병원 등)</t>
        </is>
      </c>
      <c r="G970" t="inlineStr">
        <is>
          <t>Generic</t>
        </is>
      </c>
      <c r="H970" s="493" t="n">
        <v>0</v>
      </c>
      <c r="I970" s="493" t="n">
        <v>0</v>
      </c>
      <c r="J970" s="493" t="n">
        <v>0</v>
      </c>
      <c r="K970" s="493" t="n">
        <v>0</v>
      </c>
      <c r="L970" s="493" t="n">
        <v>0</v>
      </c>
      <c r="M970" s="493" t="n">
        <v>0</v>
      </c>
      <c r="N970" s="493" t="n">
        <v>0</v>
      </c>
      <c r="O970" s="493" t="n">
        <v>0</v>
      </c>
      <c r="P970" s="493" t="n">
        <v>0</v>
      </c>
      <c r="Q970" s="493" t="n">
        <v>0</v>
      </c>
      <c r="R970" s="493" t="n">
        <v>0</v>
      </c>
      <c r="S970" s="493" t="n">
        <v>0</v>
      </c>
      <c r="T970" s="493" t="n">
        <v>0</v>
      </c>
      <c r="U970" s="493" t="n">
        <v>0</v>
      </c>
      <c r="V970" s="493" t="n">
        <v>0</v>
      </c>
      <c r="W970" s="493" t="n">
        <v>0</v>
      </c>
      <c r="X970" s="493" t="n">
        <v>0</v>
      </c>
      <c r="Y970" s="493" t="n">
        <v>0</v>
      </c>
      <c r="Z970" s="493" t="n">
        <v>0</v>
      </c>
      <c r="AA970" s="493" t="n">
        <v>0</v>
      </c>
      <c r="AB970" s="493" t="n">
        <v>0</v>
      </c>
      <c r="AC970" s="493" t="n">
        <v>0</v>
      </c>
      <c r="AD970" s="493" t="n">
        <v>0</v>
      </c>
      <c r="AE970" s="493" t="n">
        <v>0</v>
      </c>
      <c r="AF970" s="493" t="n">
        <v>59.1</v>
      </c>
      <c r="AG970" s="493" t="n">
        <v>0</v>
      </c>
      <c r="AH970" s="493" t="n">
        <v>0</v>
      </c>
      <c r="AI970" s="493" t="n">
        <v>0</v>
      </c>
      <c r="AJ970" s="493" t="n">
        <v>0</v>
      </c>
      <c r="AK970" s="493" t="n">
        <v>0</v>
      </c>
      <c r="AL970" s="493" t="n">
        <v>0</v>
      </c>
      <c r="AM970" s="493" t="n">
        <v>0</v>
      </c>
      <c r="AN970" s="493" t="n">
        <v>0</v>
      </c>
      <c r="AO970" s="493" t="n">
        <v>0</v>
      </c>
      <c r="AP970" s="493" t="n">
        <v>0</v>
      </c>
      <c r="AQ970" s="493" t="n">
        <v>0</v>
      </c>
      <c r="AR970" s="493" t="n">
        <v>0</v>
      </c>
      <c r="AS970" s="493" t="n">
        <v>0</v>
      </c>
      <c r="AT970" s="493" t="n">
        <v>0</v>
      </c>
      <c r="AU970" s="493" t="n">
        <v>0</v>
      </c>
      <c r="AV970" s="493" t="n">
        <v>0</v>
      </c>
      <c r="AW970" s="493" t="n">
        <v>0</v>
      </c>
      <c r="AX970" s="493" t="n">
        <v>0</v>
      </c>
      <c r="AY970" s="493" t="n">
        <v>0</v>
      </c>
      <c r="AZ970" s="493" t="n">
        <v>0</v>
      </c>
      <c r="BA970" s="493" t="n">
        <v>0</v>
      </c>
      <c r="BB970" s="493" t="n">
        <v>0</v>
      </c>
      <c r="BC970" s="493" t="n">
        <v>0</v>
      </c>
      <c r="BD970" s="493" t="n">
        <v>0</v>
      </c>
      <c r="BE970" s="493" t="n">
        <v>0</v>
      </c>
      <c r="BF970" s="493" t="n">
        <v>0</v>
      </c>
      <c r="BG970" s="493" t="n">
        <v>0</v>
      </c>
      <c r="BH970" s="493" t="n">
        <v>0</v>
      </c>
      <c r="BI970" s="493" t="n">
        <v>0</v>
      </c>
      <c r="BJ970" s="493" t="n">
        <v>0</v>
      </c>
      <c r="BK970" s="493" t="n">
        <v>0</v>
      </c>
      <c r="BL970" s="493" t="n">
        <v>0</v>
      </c>
      <c r="BM970" s="493" t="n">
        <v>0</v>
      </c>
      <c r="BN970" s="493" t="n">
        <v>0</v>
      </c>
      <c r="BO970" s="493" t="n">
        <v>0</v>
      </c>
      <c r="BP970" s="493" t="n">
        <v>0</v>
      </c>
      <c r="BQ970" s="493" t="n">
        <v>0</v>
      </c>
      <c r="BR970" s="493" t="n">
        <v>0</v>
      </c>
      <c r="BS970" s="493" t="n">
        <v>0</v>
      </c>
      <c r="BT970" s="493" t="n">
        <v>0</v>
      </c>
      <c r="BU970" s="493" t="n">
        <v>0</v>
      </c>
      <c r="BV970" s="493" t="n">
        <v>0</v>
      </c>
      <c r="BW970" s="493" t="n">
        <v>0</v>
      </c>
    </row>
    <row r="971">
      <c r="A971" t="inlineStr">
        <is>
          <t>[C9C] ANGIOTENSIN-II 길항제 (단일)</t>
        </is>
      </c>
      <c r="B971" t="inlineStr">
        <is>
          <t>삼진제약</t>
        </is>
      </c>
      <c r="C971" t="inlineStr">
        <is>
          <t>엑스반</t>
        </is>
      </c>
      <c r="D971" t="inlineStr">
        <is>
          <t>삼진제약</t>
        </is>
      </c>
      <c r="E971" t="inlineStr">
        <is>
          <t>valsartan</t>
        </is>
      </c>
      <c r="F971" t="inlineStr">
        <is>
          <t>상급종합병원</t>
        </is>
      </c>
      <c r="G971" t="inlineStr">
        <is>
          <t>Generic</t>
        </is>
      </c>
      <c r="H971" s="493" t="n">
        <v>0</v>
      </c>
      <c r="I971" s="493" t="n">
        <v>0</v>
      </c>
      <c r="J971" s="493" t="n">
        <v>0</v>
      </c>
      <c r="K971" s="493" t="n">
        <v>0</v>
      </c>
      <c r="L971" s="493" t="n">
        <v>0</v>
      </c>
      <c r="M971" s="493" t="n">
        <v>0</v>
      </c>
      <c r="N971" s="493" t="n">
        <v>0</v>
      </c>
      <c r="O971" s="493" t="n">
        <v>0</v>
      </c>
      <c r="P971" s="493" t="n">
        <v>0</v>
      </c>
      <c r="Q971" s="493" t="n">
        <v>0</v>
      </c>
      <c r="R971" s="493" t="n">
        <v>0</v>
      </c>
      <c r="S971" s="493" t="n">
        <v>0</v>
      </c>
      <c r="T971" s="493" t="n">
        <v>0</v>
      </c>
      <c r="U971" s="493" t="n">
        <v>0</v>
      </c>
      <c r="V971" s="493" t="n">
        <v>0</v>
      </c>
      <c r="W971" s="493" t="n">
        <v>0</v>
      </c>
      <c r="X971" s="493" t="n">
        <v>0</v>
      </c>
      <c r="Y971" s="493" t="n">
        <v>0</v>
      </c>
      <c r="Z971" s="493" t="n">
        <v>0</v>
      </c>
      <c r="AA971" s="493" t="n">
        <v>0</v>
      </c>
      <c r="AB971" s="493" t="n">
        <v>0</v>
      </c>
      <c r="AC971" s="493" t="n">
        <v>0</v>
      </c>
      <c r="AD971" s="493" t="n">
        <v>0</v>
      </c>
      <c r="AE971" s="493" t="n">
        <v>0</v>
      </c>
      <c r="AF971" s="493" t="n">
        <v>0</v>
      </c>
      <c r="AG971" s="493" t="n">
        <v>0</v>
      </c>
      <c r="AH971" s="493" t="n">
        <v>0</v>
      </c>
      <c r="AI971" s="493" t="n">
        <v>0</v>
      </c>
      <c r="AJ971" s="493" t="n">
        <v>0</v>
      </c>
      <c r="AK971" s="493" t="n">
        <v>0</v>
      </c>
      <c r="AL971" s="493" t="n">
        <v>0</v>
      </c>
      <c r="AM971" s="493" t="n">
        <v>40.3</v>
      </c>
      <c r="AN971" s="493" t="n">
        <v>0</v>
      </c>
      <c r="AO971" s="493" t="n">
        <v>0</v>
      </c>
      <c r="AP971" s="493" t="n">
        <v>0</v>
      </c>
      <c r="AQ971" s="493" t="n">
        <v>0</v>
      </c>
      <c r="AR971" s="493" t="n">
        <v>0</v>
      </c>
      <c r="AS971" s="493" t="n">
        <v>0</v>
      </c>
      <c r="AT971" s="493" t="n">
        <v>0</v>
      </c>
      <c r="AU971" s="493" t="n">
        <v>0</v>
      </c>
      <c r="AV971" s="493" t="n">
        <v>0</v>
      </c>
      <c r="AW971" s="493" t="n">
        <v>0</v>
      </c>
      <c r="AX971" s="493" t="n">
        <v>0</v>
      </c>
      <c r="AY971" s="493" t="n">
        <v>0</v>
      </c>
      <c r="AZ971" s="493" t="n">
        <v>0</v>
      </c>
      <c r="BA971" s="493" t="n">
        <v>0</v>
      </c>
      <c r="BB971" s="493" t="n">
        <v>0</v>
      </c>
      <c r="BC971" s="493" t="n">
        <v>0</v>
      </c>
      <c r="BD971" s="493" t="n">
        <v>0</v>
      </c>
      <c r="BE971" s="493" t="n">
        <v>0</v>
      </c>
      <c r="BF971" s="493" t="n">
        <v>0</v>
      </c>
      <c r="BG971" s="493" t="n">
        <v>0</v>
      </c>
      <c r="BH971" s="493" t="n">
        <v>781.2</v>
      </c>
      <c r="BI971" s="493" t="n">
        <v>284.2</v>
      </c>
      <c r="BJ971" s="493" t="n">
        <v>934.08</v>
      </c>
      <c r="BK971" s="493" t="n">
        <v>0</v>
      </c>
      <c r="BL971" s="493" t="n">
        <v>0</v>
      </c>
      <c r="BM971" s="493" t="n">
        <v>0</v>
      </c>
      <c r="BN971" s="493" t="n">
        <v>0</v>
      </c>
      <c r="BO971" s="493" t="n">
        <v>0</v>
      </c>
      <c r="BP971" s="493" t="n">
        <v>0</v>
      </c>
      <c r="BQ971" s="493" t="n">
        <v>0</v>
      </c>
      <c r="BR971" s="493" t="n">
        <v>0</v>
      </c>
      <c r="BS971" s="493" t="n">
        <v>0</v>
      </c>
      <c r="BT971" s="493" t="n">
        <v>0</v>
      </c>
      <c r="BU971" s="493" t="n">
        <v>0</v>
      </c>
      <c r="BV971" s="493" t="n">
        <v>0</v>
      </c>
      <c r="BW971" s="493" t="n">
        <v>0</v>
      </c>
    </row>
    <row r="972">
      <c r="A972" t="inlineStr">
        <is>
          <t>[C9C] ANGIOTENSIN-II 길항제 (단일)</t>
        </is>
      </c>
      <c r="B972" t="inlineStr">
        <is>
          <t>삼진제약</t>
        </is>
      </c>
      <c r="C972" t="inlineStr">
        <is>
          <t>엑스반</t>
        </is>
      </c>
      <c r="D972" t="inlineStr">
        <is>
          <t>삼진제약</t>
        </is>
      </c>
      <c r="E972" t="inlineStr">
        <is>
          <t>valsartan</t>
        </is>
      </c>
      <c r="F972" t="inlineStr">
        <is>
          <t>종합병원</t>
        </is>
      </c>
      <c r="G972" t="inlineStr">
        <is>
          <t>Generic</t>
        </is>
      </c>
      <c r="H972" s="493" t="n">
        <v>9013.51</v>
      </c>
      <c r="I972" s="493" t="n">
        <v>11985.82</v>
      </c>
      <c r="J972" s="493" t="n">
        <v>22872.3</v>
      </c>
      <c r="K972" s="493" t="n">
        <v>26101.13</v>
      </c>
      <c r="L972" s="493" t="n">
        <v>25398.07</v>
      </c>
      <c r="M972" s="493" t="n">
        <v>31589.86</v>
      </c>
      <c r="N972" s="493" t="n">
        <v>31955.6</v>
      </c>
      <c r="O972" s="493" t="n">
        <v>47785.23</v>
      </c>
      <c r="P972" s="493" t="n">
        <v>45390.03</v>
      </c>
      <c r="Q972" s="493" t="n">
        <v>38919.45</v>
      </c>
      <c r="R972" s="493" t="n">
        <v>44704.88</v>
      </c>
      <c r="S972" s="493" t="n">
        <v>46469.38</v>
      </c>
      <c r="T972" s="493" t="n">
        <v>33663.51</v>
      </c>
      <c r="U972" s="493" t="n">
        <v>47612.51</v>
      </c>
      <c r="V972" s="493" t="n">
        <v>49156.71</v>
      </c>
      <c r="W972" s="493" t="n">
        <v>42733.42</v>
      </c>
      <c r="X972" s="493" t="n">
        <v>46576.05</v>
      </c>
      <c r="Y972" s="493" t="n">
        <v>45518.74</v>
      </c>
      <c r="Z972" s="493" t="n">
        <v>39609.89</v>
      </c>
      <c r="AA972" s="493" t="n">
        <v>42748.05</v>
      </c>
      <c r="AB972" s="493" t="n">
        <v>45850.06</v>
      </c>
      <c r="AC972" s="493" t="n">
        <v>40475.9</v>
      </c>
      <c r="AD972" s="493" t="n">
        <v>46315.22</v>
      </c>
      <c r="AE972" s="493" t="n">
        <v>50614.13</v>
      </c>
      <c r="AF972" s="493" t="n">
        <v>44890.39</v>
      </c>
      <c r="AG972" s="493" t="n">
        <v>43411.68</v>
      </c>
      <c r="AH972" s="493" t="n">
        <v>50350.82</v>
      </c>
      <c r="AI972" s="493" t="n">
        <v>46660.8</v>
      </c>
      <c r="AJ972" s="493" t="n">
        <v>50185.16</v>
      </c>
      <c r="AK972" s="493" t="n">
        <v>55798.91</v>
      </c>
      <c r="AL972" s="493" t="n">
        <v>46709.38</v>
      </c>
      <c r="AM972" s="493" t="n">
        <v>47957.56</v>
      </c>
      <c r="AN972" s="493" t="n">
        <v>46331.41</v>
      </c>
      <c r="AO972" s="493" t="n">
        <v>43372.66</v>
      </c>
      <c r="AP972" s="493" t="n">
        <v>50379.98</v>
      </c>
      <c r="AQ972" s="493" t="n">
        <v>44516.35</v>
      </c>
      <c r="AR972" s="493" t="n">
        <v>49120.44</v>
      </c>
      <c r="AS972" s="493" t="n">
        <v>35145.35</v>
      </c>
      <c r="AT972" s="493" t="n">
        <v>38951.7</v>
      </c>
      <c r="AU972" s="493" t="n">
        <v>36879.15</v>
      </c>
      <c r="AV972" s="493" t="n">
        <v>37809.79</v>
      </c>
      <c r="AW972" s="493" t="n">
        <v>35885.21</v>
      </c>
      <c r="AX972" s="493" t="n">
        <v>41759.55</v>
      </c>
      <c r="AY972" s="493" t="n">
        <v>36121.57</v>
      </c>
      <c r="AZ972" s="493" t="n">
        <v>34984.12</v>
      </c>
      <c r="BA972" s="493" t="n">
        <v>38476.36</v>
      </c>
      <c r="BB972" s="493" t="n">
        <v>32255.63</v>
      </c>
      <c r="BC972" s="493" t="n">
        <v>35630.29</v>
      </c>
      <c r="BD972" s="493" t="n">
        <v>30451.4</v>
      </c>
      <c r="BE972" s="493" t="n">
        <v>37742.27</v>
      </c>
      <c r="BF972" s="493" t="n">
        <v>32383.08</v>
      </c>
      <c r="BG972" s="493" t="n">
        <v>38556.62</v>
      </c>
      <c r="BH972" s="493" t="n">
        <v>37433.89</v>
      </c>
      <c r="BI972" s="493" t="n">
        <v>44549.06</v>
      </c>
      <c r="BJ972" s="493" t="n">
        <v>40335.36</v>
      </c>
      <c r="BK972" s="493" t="n">
        <v>39314.56</v>
      </c>
      <c r="BL972" s="493" t="n">
        <v>49380.34</v>
      </c>
      <c r="BM972" s="493" t="n">
        <v>37100.4</v>
      </c>
      <c r="BN972" s="493" t="n">
        <v>43738.16</v>
      </c>
      <c r="BO972" s="493" t="n">
        <v>50672.3</v>
      </c>
      <c r="BP972" s="493" t="n">
        <v>38095.57</v>
      </c>
      <c r="BQ972" s="493" t="n">
        <v>46399.47</v>
      </c>
      <c r="BR972" s="493" t="n">
        <v>48577.8</v>
      </c>
      <c r="BS972" s="493" t="n">
        <v>47285.83</v>
      </c>
      <c r="BT972" s="493" t="n">
        <v>49837.52</v>
      </c>
      <c r="BU972" s="493" t="n">
        <v>56352.52</v>
      </c>
      <c r="BV972" s="493" t="n">
        <v>54328.2</v>
      </c>
      <c r="BW972" s="493" t="n">
        <v>52409.84</v>
      </c>
    </row>
    <row r="973">
      <c r="A973" t="inlineStr">
        <is>
          <t>[C9C] ANGIOTENSIN-II 길항제 (단일)</t>
        </is>
      </c>
      <c r="B973" t="inlineStr">
        <is>
          <t>삼진제약</t>
        </is>
      </c>
      <c r="C973" t="inlineStr">
        <is>
          <t>엑스반</t>
        </is>
      </c>
      <c r="D973" t="inlineStr">
        <is>
          <t>삼진제약</t>
        </is>
      </c>
      <c r="E973" t="inlineStr">
        <is>
          <t>valsartan</t>
        </is>
      </c>
      <c r="F973" t="inlineStr">
        <is>
          <t>병원</t>
        </is>
      </c>
      <c r="G973" t="inlineStr">
        <is>
          <t>Generic</t>
        </is>
      </c>
      <c r="H973" s="493" t="n">
        <v>18787.72</v>
      </c>
      <c r="I973" s="493" t="n">
        <v>18465.8</v>
      </c>
      <c r="J973" s="493" t="n">
        <v>12629.56</v>
      </c>
      <c r="K973" s="493" t="n">
        <v>14461.32</v>
      </c>
      <c r="L973" s="493" t="n">
        <v>12688.08</v>
      </c>
      <c r="M973" s="493" t="n">
        <v>10460.89</v>
      </c>
      <c r="N973" s="493" t="n">
        <v>8091.78</v>
      </c>
      <c r="O973" s="493" t="n">
        <v>13562.84</v>
      </c>
      <c r="P973" s="493" t="n">
        <v>6730.91</v>
      </c>
      <c r="Q973" s="493" t="n">
        <v>12052.35</v>
      </c>
      <c r="R973" s="493" t="n">
        <v>11114.94</v>
      </c>
      <c r="S973" s="493" t="n">
        <v>14133.27</v>
      </c>
      <c r="T973" s="493" t="n">
        <v>10150.33</v>
      </c>
      <c r="U973" s="493" t="n">
        <v>9055.24</v>
      </c>
      <c r="V973" s="493" t="n">
        <v>9383.43</v>
      </c>
      <c r="W973" s="493" t="n">
        <v>13134.57</v>
      </c>
      <c r="X973" s="493" t="n">
        <v>10890.02</v>
      </c>
      <c r="Y973" s="493" t="n">
        <v>12687.61</v>
      </c>
      <c r="Z973" s="493" t="n">
        <v>9623.309999999999</v>
      </c>
      <c r="AA973" s="493" t="n">
        <v>13429.59</v>
      </c>
      <c r="AB973" s="493" t="n">
        <v>13479.52</v>
      </c>
      <c r="AC973" s="493" t="n">
        <v>12772.52</v>
      </c>
      <c r="AD973" s="493" t="n">
        <v>7479.32</v>
      </c>
      <c r="AE973" s="493" t="n">
        <v>6355.6</v>
      </c>
      <c r="AF973" s="493" t="n">
        <v>7035.66</v>
      </c>
      <c r="AG973" s="493" t="n">
        <v>4627.42</v>
      </c>
      <c r="AH973" s="493" t="n">
        <v>5807.64</v>
      </c>
      <c r="AI973" s="493" t="n">
        <v>7496.86</v>
      </c>
      <c r="AJ973" s="493" t="n">
        <v>5310.39</v>
      </c>
      <c r="AK973" s="493" t="n">
        <v>7732.96</v>
      </c>
      <c r="AL973" s="493" t="n">
        <v>7019.02</v>
      </c>
      <c r="AM973" s="493" t="n">
        <v>5046.7</v>
      </c>
      <c r="AN973" s="493" t="n">
        <v>7370.96</v>
      </c>
      <c r="AO973" s="493" t="n">
        <v>7428</v>
      </c>
      <c r="AP973" s="493" t="n">
        <v>7189.6</v>
      </c>
      <c r="AQ973" s="493" t="n">
        <v>3280</v>
      </c>
      <c r="AR973" s="493" t="n">
        <v>7370.87</v>
      </c>
      <c r="AS973" s="493" t="n">
        <v>2664.59</v>
      </c>
      <c r="AT973" s="493" t="n">
        <v>5640</v>
      </c>
      <c r="AU973" s="493" t="n">
        <v>5048</v>
      </c>
      <c r="AV973" s="493" t="n">
        <v>6296.7</v>
      </c>
      <c r="AW973" s="493" t="n">
        <v>3030.84</v>
      </c>
      <c r="AX973" s="493" t="n">
        <v>7065.89</v>
      </c>
      <c r="AY973" s="493" t="n">
        <v>3441.3</v>
      </c>
      <c r="AZ973" s="493" t="n">
        <v>4554.32</v>
      </c>
      <c r="BA973" s="493" t="n">
        <v>5814.6</v>
      </c>
      <c r="BB973" s="493" t="n">
        <v>2781.85</v>
      </c>
      <c r="BC973" s="493" t="n">
        <v>6105.3</v>
      </c>
      <c r="BD973" s="493" t="n">
        <v>4166.94</v>
      </c>
      <c r="BE973" s="493" t="n">
        <v>6298.8</v>
      </c>
      <c r="BF973" s="493" t="n">
        <v>2439.9</v>
      </c>
      <c r="BG973" s="493" t="n">
        <v>7020.17</v>
      </c>
      <c r="BH973" s="493" t="n">
        <v>2768.4</v>
      </c>
      <c r="BI973" s="493" t="n">
        <v>6494.24</v>
      </c>
      <c r="BJ973" s="493" t="n">
        <v>4231.15</v>
      </c>
      <c r="BK973" s="493" t="n">
        <v>6215.37</v>
      </c>
      <c r="BL973" s="493" t="n">
        <v>6171.78</v>
      </c>
      <c r="BM973" s="493" t="n">
        <v>5498.33</v>
      </c>
      <c r="BN973" s="493" t="n">
        <v>6433.61</v>
      </c>
      <c r="BO973" s="493" t="n">
        <v>7177.26</v>
      </c>
      <c r="BP973" s="493" t="n">
        <v>6449.38</v>
      </c>
      <c r="BQ973" s="493" t="n">
        <v>6056.65</v>
      </c>
      <c r="BR973" s="493" t="n">
        <v>8547.17</v>
      </c>
      <c r="BS973" s="493" t="n">
        <v>8263.049999999999</v>
      </c>
      <c r="BT973" s="493" t="n">
        <v>5039.43</v>
      </c>
      <c r="BU973" s="493" t="n">
        <v>11636.58</v>
      </c>
      <c r="BV973" s="493" t="n">
        <v>11068.57</v>
      </c>
      <c r="BW973" s="493" t="n">
        <v>8453.190000000001</v>
      </c>
    </row>
    <row r="974">
      <c r="A974" t="inlineStr">
        <is>
          <t>[C9C] ANGIOTENSIN-II 길항제 (단일)</t>
        </is>
      </c>
      <c r="B974" t="inlineStr">
        <is>
          <t>삼진제약</t>
        </is>
      </c>
      <c r="C974" t="inlineStr">
        <is>
          <t>엑스반</t>
        </is>
      </c>
      <c r="D974" t="inlineStr">
        <is>
          <t>삼진제약</t>
        </is>
      </c>
      <c r="E974" t="inlineStr">
        <is>
          <t>valsartan</t>
        </is>
      </c>
      <c r="F974" t="inlineStr">
        <is>
          <t>의원</t>
        </is>
      </c>
      <c r="G974" t="inlineStr">
        <is>
          <t>Generic</t>
        </is>
      </c>
      <c r="H974" s="493" t="n">
        <v>65381.55</v>
      </c>
      <c r="I974" s="493" t="n">
        <v>63737.07</v>
      </c>
      <c r="J974" s="493" t="n">
        <v>70071.62</v>
      </c>
      <c r="K974" s="493" t="n">
        <v>68419.89</v>
      </c>
      <c r="L974" s="493" t="n">
        <v>64374.35</v>
      </c>
      <c r="M974" s="493" t="n">
        <v>69727.96000000001</v>
      </c>
      <c r="N974" s="493" t="n">
        <v>60249.87</v>
      </c>
      <c r="O974" s="493" t="n">
        <v>66825.81</v>
      </c>
      <c r="P974" s="493" t="n">
        <v>60229.33</v>
      </c>
      <c r="Q974" s="493" t="n">
        <v>64537.8</v>
      </c>
      <c r="R974" s="493" t="n">
        <v>67814.85000000001</v>
      </c>
      <c r="S974" s="493" t="n">
        <v>87413.8</v>
      </c>
      <c r="T974" s="493" t="n">
        <v>83623.64999999999</v>
      </c>
      <c r="U974" s="493" t="n">
        <v>83833.92</v>
      </c>
      <c r="V974" s="493" t="n">
        <v>83849.92</v>
      </c>
      <c r="W974" s="493" t="n">
        <v>79154.14</v>
      </c>
      <c r="X974" s="493" t="n">
        <v>93081.50999999999</v>
      </c>
      <c r="Y974" s="493" t="n">
        <v>80775.31</v>
      </c>
      <c r="Z974" s="493" t="n">
        <v>83415.32000000001</v>
      </c>
      <c r="AA974" s="493" t="n">
        <v>92460.58</v>
      </c>
      <c r="AB974" s="493" t="n">
        <v>81211.67</v>
      </c>
      <c r="AC974" s="493" t="n">
        <v>89819.81</v>
      </c>
      <c r="AD974" s="493" t="n">
        <v>87054.46000000001</v>
      </c>
      <c r="AE974" s="493" t="n">
        <v>84632.89</v>
      </c>
      <c r="AF974" s="493" t="n">
        <v>76989.12</v>
      </c>
      <c r="AG974" s="493" t="n">
        <v>71724.81</v>
      </c>
      <c r="AH974" s="493" t="n">
        <v>80204.17999999999</v>
      </c>
      <c r="AI974" s="493" t="n">
        <v>72813.13</v>
      </c>
      <c r="AJ974" s="493" t="n">
        <v>76575.42</v>
      </c>
      <c r="AK974" s="493" t="n">
        <v>75526.21000000001</v>
      </c>
      <c r="AL974" s="493" t="n">
        <v>74203.61</v>
      </c>
      <c r="AM974" s="493" t="n">
        <v>75188.28</v>
      </c>
      <c r="AN974" s="493" t="n">
        <v>78602.32000000001</v>
      </c>
      <c r="AO974" s="493" t="n">
        <v>88331.00999999999</v>
      </c>
      <c r="AP974" s="493" t="n">
        <v>85401.52</v>
      </c>
      <c r="AQ974" s="493" t="n">
        <v>81615.37</v>
      </c>
      <c r="AR974" s="493" t="n">
        <v>88594.98</v>
      </c>
      <c r="AS974" s="493" t="n">
        <v>84448.02</v>
      </c>
      <c r="AT974" s="493" t="n">
        <v>78907.19</v>
      </c>
      <c r="AU974" s="493" t="n">
        <v>84019.42999999999</v>
      </c>
      <c r="AV974" s="493" t="n">
        <v>90272.88</v>
      </c>
      <c r="AW974" s="493" t="n">
        <v>78083.53</v>
      </c>
      <c r="AX974" s="493" t="n">
        <v>88040.58</v>
      </c>
      <c r="AY974" s="493" t="n">
        <v>93684.42999999999</v>
      </c>
      <c r="AZ974" s="493" t="n">
        <v>89849.52</v>
      </c>
      <c r="BA974" s="493" t="n">
        <v>91739.05</v>
      </c>
      <c r="BB974" s="493" t="n">
        <v>96875.10000000001</v>
      </c>
      <c r="BC974" s="493" t="n">
        <v>101122.66</v>
      </c>
      <c r="BD974" s="493" t="n">
        <v>84509.07000000001</v>
      </c>
      <c r="BE974" s="493" t="n">
        <v>92171.60000000001</v>
      </c>
      <c r="BF974" s="493" t="n">
        <v>83184.25999999999</v>
      </c>
      <c r="BG974" s="493" t="n">
        <v>89338.61</v>
      </c>
      <c r="BH974" s="493" t="n">
        <v>91547.39999999999</v>
      </c>
      <c r="BI974" s="493" t="n">
        <v>83403.53</v>
      </c>
      <c r="BJ974" s="493" t="n">
        <v>88678.85000000001</v>
      </c>
      <c r="BK974" s="493" t="n">
        <v>78324.08</v>
      </c>
      <c r="BL974" s="493" t="n">
        <v>92880.09</v>
      </c>
      <c r="BM974" s="493" t="n">
        <v>81969.24000000001</v>
      </c>
      <c r="BN974" s="493" t="n">
        <v>80512.23</v>
      </c>
      <c r="BO974" s="493" t="n">
        <v>84151.53</v>
      </c>
      <c r="BP974" s="493" t="n">
        <v>82317.71000000001</v>
      </c>
      <c r="BQ974" s="493" t="n">
        <v>68706.05</v>
      </c>
      <c r="BR974" s="493" t="n">
        <v>83168.24000000001</v>
      </c>
      <c r="BS974" s="493" t="n">
        <v>82079.64</v>
      </c>
      <c r="BT974" s="493" t="n">
        <v>79769.42</v>
      </c>
      <c r="BU974" s="493" t="n">
        <v>85767.38</v>
      </c>
      <c r="BV974" s="493" t="n">
        <v>95345.60000000001</v>
      </c>
      <c r="BW974" s="493" t="n">
        <v>84742.07000000001</v>
      </c>
    </row>
    <row r="975">
      <c r="A975" t="inlineStr">
        <is>
          <t>[C9C] ANGIOTENSIN-II 길항제 (단일)</t>
        </is>
      </c>
      <c r="B975" t="inlineStr">
        <is>
          <t>삼진제약</t>
        </is>
      </c>
      <c r="C975" t="inlineStr">
        <is>
          <t>엑스반</t>
        </is>
      </c>
      <c r="D975" t="inlineStr">
        <is>
          <t>삼진제약</t>
        </is>
      </c>
      <c r="E975" t="inlineStr">
        <is>
          <t>valsartan</t>
        </is>
      </c>
      <c r="F975" t="inlineStr">
        <is>
          <t>보건소</t>
        </is>
      </c>
      <c r="G975" t="inlineStr">
        <is>
          <t>Generic</t>
        </is>
      </c>
      <c r="H975" s="493" t="n">
        <v>6932.1</v>
      </c>
      <c r="I975" s="493" t="n">
        <v>5085</v>
      </c>
      <c r="J975" s="493" t="n">
        <v>7664.4</v>
      </c>
      <c r="K975" s="493" t="n">
        <v>1677</v>
      </c>
      <c r="L975" s="493" t="n">
        <v>5790.6</v>
      </c>
      <c r="M975" s="493" t="n">
        <v>2124</v>
      </c>
      <c r="N975" s="493" t="n">
        <v>6888.6</v>
      </c>
      <c r="O975" s="493" t="n">
        <v>2041.5</v>
      </c>
      <c r="P975" s="493" t="n">
        <v>5519.7</v>
      </c>
      <c r="Q975" s="493" t="n">
        <v>334.5</v>
      </c>
      <c r="R975" s="493" t="n">
        <v>3583.8</v>
      </c>
      <c r="S975" s="493" t="n">
        <v>798.6</v>
      </c>
      <c r="T975" s="493" t="n">
        <v>4838.4</v>
      </c>
      <c r="U975" s="493" t="n">
        <v>179.1</v>
      </c>
      <c r="V975" s="493" t="n">
        <v>688.2</v>
      </c>
      <c r="W975" s="493" t="n">
        <v>0</v>
      </c>
      <c r="X975" s="493" t="n">
        <v>1254.6</v>
      </c>
      <c r="Y975" s="493" t="n">
        <v>0</v>
      </c>
      <c r="Z975" s="493" t="n">
        <v>2542.5</v>
      </c>
      <c r="AA975" s="493" t="n">
        <v>138.6</v>
      </c>
      <c r="AB975" s="493" t="n">
        <v>1401.6</v>
      </c>
      <c r="AC975" s="493" t="n">
        <v>875.4</v>
      </c>
      <c r="AD975" s="493" t="n">
        <v>1867.2</v>
      </c>
      <c r="AE975" s="493" t="n">
        <v>517.5</v>
      </c>
      <c r="AF975" s="493" t="n">
        <v>3010.8</v>
      </c>
      <c r="AG975" s="493" t="n">
        <v>0</v>
      </c>
      <c r="AH975" s="493" t="n">
        <v>2783.4</v>
      </c>
      <c r="AI975" s="493" t="n">
        <v>144.6</v>
      </c>
      <c r="AJ975" s="493" t="n">
        <v>1568.4</v>
      </c>
      <c r="AK975" s="493" t="n">
        <v>24</v>
      </c>
      <c r="AL975" s="493" t="n">
        <v>1713.3</v>
      </c>
      <c r="AM975" s="493" t="n">
        <v>77.09999999999999</v>
      </c>
      <c r="AN975" s="493" t="n">
        <v>2106</v>
      </c>
      <c r="AO975" s="493" t="n">
        <v>24</v>
      </c>
      <c r="AP975" s="493" t="n">
        <v>1557.3</v>
      </c>
      <c r="AQ975" s="493" t="n">
        <v>161.4</v>
      </c>
      <c r="AR975" s="493" t="n">
        <v>186.6</v>
      </c>
      <c r="AS975" s="493" t="n">
        <v>195</v>
      </c>
      <c r="AT975" s="493" t="n">
        <v>240.9</v>
      </c>
      <c r="AU975" s="493" t="n">
        <v>152.1</v>
      </c>
      <c r="AV975" s="493" t="n">
        <v>14.56</v>
      </c>
      <c r="AW975" s="493" t="n">
        <v>224.82</v>
      </c>
      <c r="AX975" s="493" t="n">
        <v>66.90000000000001</v>
      </c>
      <c r="AY975" s="493" t="n">
        <v>117</v>
      </c>
      <c r="AZ975" s="493" t="n">
        <v>175.5</v>
      </c>
      <c r="BA975" s="493" t="n">
        <v>129.6</v>
      </c>
      <c r="BB975" s="493" t="n">
        <v>0</v>
      </c>
      <c r="BC975" s="493" t="n">
        <v>1970.7</v>
      </c>
      <c r="BD975" s="493" t="n">
        <v>270</v>
      </c>
      <c r="BE975" s="493" t="n">
        <v>1392.9</v>
      </c>
      <c r="BF975" s="493" t="n">
        <v>2855.4</v>
      </c>
      <c r="BG975" s="493" t="n">
        <v>0</v>
      </c>
      <c r="BH975" s="493" t="n">
        <v>593.7</v>
      </c>
      <c r="BI975" s="493" t="n">
        <v>2479.2</v>
      </c>
      <c r="BJ975" s="493" t="n">
        <v>468.6</v>
      </c>
      <c r="BK975" s="493" t="n">
        <v>88.2</v>
      </c>
      <c r="BL975" s="493" t="n">
        <v>549</v>
      </c>
      <c r="BM975" s="493" t="n">
        <v>229.2</v>
      </c>
      <c r="BN975" s="493" t="n">
        <v>0</v>
      </c>
      <c r="BO975" s="493" t="n">
        <v>471.6</v>
      </c>
      <c r="BP975" s="493" t="n">
        <v>75.23999999999999</v>
      </c>
      <c r="BQ975" s="493" t="n">
        <v>72.3</v>
      </c>
      <c r="BR975" s="493" t="n">
        <v>266.4</v>
      </c>
      <c r="BS975" s="493" t="n">
        <v>0</v>
      </c>
      <c r="BT975" s="493" t="n">
        <v>223.2</v>
      </c>
      <c r="BU975" s="493" t="n">
        <v>262.8</v>
      </c>
      <c r="BV975" s="493" t="n">
        <v>0</v>
      </c>
      <c r="BW975" s="493" t="n">
        <v>0</v>
      </c>
    </row>
    <row r="976">
      <c r="A976" t="inlineStr">
        <is>
          <t>[C9C] ANGIOTENSIN-II 길항제 (단일)</t>
        </is>
      </c>
      <c r="B976" t="inlineStr">
        <is>
          <t>삼천당</t>
        </is>
      </c>
      <c r="C976" t="inlineStr">
        <is>
          <t>미르텔</t>
        </is>
      </c>
      <c r="D976" t="inlineStr">
        <is>
          <t>삼천당</t>
        </is>
      </c>
      <c r="E976" t="inlineStr">
        <is>
          <t>telmisartan</t>
        </is>
      </c>
      <c r="F976" t="inlineStr">
        <is>
          <t>상급종합병원</t>
        </is>
      </c>
      <c r="G976" t="inlineStr">
        <is>
          <t>Generic</t>
        </is>
      </c>
      <c r="H976" s="493" t="n">
        <v>0</v>
      </c>
      <c r="I976" s="493" t="n">
        <v>0</v>
      </c>
      <c r="J976" s="493" t="n">
        <v>0</v>
      </c>
      <c r="K976" s="493" t="n">
        <v>0</v>
      </c>
      <c r="L976" s="493" t="n">
        <v>0</v>
      </c>
      <c r="M976" s="493" t="n">
        <v>0</v>
      </c>
      <c r="N976" s="493" t="n">
        <v>0</v>
      </c>
      <c r="O976" s="493" t="n">
        <v>0</v>
      </c>
      <c r="P976" s="493" t="n">
        <v>0</v>
      </c>
      <c r="Q976" s="493" t="n">
        <v>0</v>
      </c>
      <c r="R976" s="493" t="n">
        <v>0</v>
      </c>
      <c r="S976" s="493" t="n">
        <v>0</v>
      </c>
      <c r="T976" s="493" t="n">
        <v>0</v>
      </c>
      <c r="U976" s="493" t="n">
        <v>0</v>
      </c>
      <c r="V976" s="493" t="n">
        <v>0</v>
      </c>
      <c r="W976" s="493" t="n">
        <v>0</v>
      </c>
      <c r="X976" s="493" t="n">
        <v>0</v>
      </c>
      <c r="Y976" s="493" t="n">
        <v>0</v>
      </c>
      <c r="Z976" s="493" t="n">
        <v>0</v>
      </c>
      <c r="AA976" s="493" t="n">
        <v>0</v>
      </c>
      <c r="AB976" s="493" t="n">
        <v>0</v>
      </c>
      <c r="AC976" s="493" t="n">
        <v>0</v>
      </c>
      <c r="AD976" s="493" t="n">
        <v>0</v>
      </c>
      <c r="AE976" s="493" t="n">
        <v>0</v>
      </c>
      <c r="AF976" s="493" t="n">
        <v>0</v>
      </c>
      <c r="AG976" s="493" t="n">
        <v>0</v>
      </c>
      <c r="AH976" s="493" t="n">
        <v>0</v>
      </c>
      <c r="AI976" s="493" t="n">
        <v>0</v>
      </c>
      <c r="AJ976" s="493" t="n">
        <v>0</v>
      </c>
      <c r="AK976" s="493" t="n">
        <v>0</v>
      </c>
      <c r="AL976" s="493" t="n">
        <v>0</v>
      </c>
      <c r="AM976" s="493" t="n">
        <v>0</v>
      </c>
      <c r="AN976" s="493" t="n">
        <v>0</v>
      </c>
      <c r="AO976" s="493" t="n">
        <v>0</v>
      </c>
      <c r="AP976" s="493" t="n">
        <v>0</v>
      </c>
      <c r="AQ976" s="493" t="n">
        <v>0</v>
      </c>
      <c r="AR976" s="493" t="n">
        <v>0</v>
      </c>
      <c r="AS976" s="493" t="n">
        <v>0</v>
      </c>
      <c r="AT976" s="493" t="n">
        <v>0</v>
      </c>
      <c r="AU976" s="493" t="n">
        <v>0</v>
      </c>
      <c r="AV976" s="493" t="n">
        <v>123.9</v>
      </c>
      <c r="AW976" s="493" t="n">
        <v>0</v>
      </c>
      <c r="AX976" s="493" t="n">
        <v>0</v>
      </c>
      <c r="AY976" s="493" t="n">
        <v>0</v>
      </c>
      <c r="AZ976" s="493" t="n">
        <v>0</v>
      </c>
      <c r="BA976" s="493" t="n">
        <v>0</v>
      </c>
      <c r="BB976" s="493" t="n">
        <v>0</v>
      </c>
      <c r="BC976" s="493" t="n">
        <v>0</v>
      </c>
      <c r="BD976" s="493" t="n">
        <v>0</v>
      </c>
      <c r="BE976" s="493" t="n">
        <v>0</v>
      </c>
      <c r="BF976" s="493" t="n">
        <v>0</v>
      </c>
      <c r="BG976" s="493" t="n">
        <v>0</v>
      </c>
      <c r="BH976" s="493" t="n">
        <v>0</v>
      </c>
      <c r="BI976" s="493" t="n">
        <v>0</v>
      </c>
      <c r="BJ976" s="493" t="n">
        <v>0</v>
      </c>
      <c r="BK976" s="493" t="n">
        <v>0</v>
      </c>
      <c r="BL976" s="493" t="n">
        <v>0</v>
      </c>
      <c r="BM976" s="493" t="n">
        <v>0</v>
      </c>
      <c r="BN976" s="493" t="n">
        <v>1274</v>
      </c>
      <c r="BO976" s="493" t="n">
        <v>0</v>
      </c>
      <c r="BP976" s="493" t="n">
        <v>0</v>
      </c>
      <c r="BQ976" s="493" t="n">
        <v>0</v>
      </c>
      <c r="BR976" s="493" t="n">
        <v>0</v>
      </c>
      <c r="BS976" s="493" t="n">
        <v>0</v>
      </c>
      <c r="BT976" s="493" t="n">
        <v>0</v>
      </c>
      <c r="BU976" s="493" t="n">
        <v>0</v>
      </c>
      <c r="BV976" s="493" t="n">
        <v>0</v>
      </c>
      <c r="BW976" s="493" t="n">
        <v>0</v>
      </c>
    </row>
    <row r="977">
      <c r="A977" t="inlineStr">
        <is>
          <t>[C9C] ANGIOTENSIN-II 길항제 (단일)</t>
        </is>
      </c>
      <c r="B977" t="inlineStr">
        <is>
          <t>삼천당</t>
        </is>
      </c>
      <c r="C977" t="inlineStr">
        <is>
          <t>미르텔</t>
        </is>
      </c>
      <c r="D977" t="inlineStr">
        <is>
          <t>삼천당</t>
        </is>
      </c>
      <c r="E977" t="inlineStr">
        <is>
          <t>telmisartan</t>
        </is>
      </c>
      <c r="F977" t="inlineStr">
        <is>
          <t>종합병원</t>
        </is>
      </c>
      <c r="G977" t="inlineStr">
        <is>
          <t>Generic</t>
        </is>
      </c>
      <c r="H977" s="493" t="n">
        <v>0</v>
      </c>
      <c r="I977" s="493" t="n">
        <v>0</v>
      </c>
      <c r="J977" s="493" t="n">
        <v>0</v>
      </c>
      <c r="K977" s="493" t="n">
        <v>0</v>
      </c>
      <c r="L977" s="493" t="n">
        <v>0</v>
      </c>
      <c r="M977" s="493" t="n">
        <v>0</v>
      </c>
      <c r="N977" s="493" t="n">
        <v>0</v>
      </c>
      <c r="O977" s="493" t="n">
        <v>0</v>
      </c>
      <c r="P977" s="493" t="n">
        <v>0</v>
      </c>
      <c r="Q977" s="493" t="n">
        <v>0</v>
      </c>
      <c r="R977" s="493" t="n">
        <v>0</v>
      </c>
      <c r="S977" s="493" t="n">
        <v>0</v>
      </c>
      <c r="T977" s="493" t="n">
        <v>0</v>
      </c>
      <c r="U977" s="493" t="n">
        <v>0</v>
      </c>
      <c r="V977" s="493" t="n">
        <v>0</v>
      </c>
      <c r="W977" s="493" t="n">
        <v>0</v>
      </c>
      <c r="X977" s="493" t="n">
        <v>0</v>
      </c>
      <c r="Y977" s="493" t="n">
        <v>0</v>
      </c>
      <c r="Z977" s="493" t="n">
        <v>0</v>
      </c>
      <c r="AA977" s="493" t="n">
        <v>0</v>
      </c>
      <c r="AB977" s="493" t="n">
        <v>0</v>
      </c>
      <c r="AC977" s="493" t="n">
        <v>0</v>
      </c>
      <c r="AD977" s="493" t="n">
        <v>0</v>
      </c>
      <c r="AE977" s="493" t="n">
        <v>0</v>
      </c>
      <c r="AF977" s="493" t="n">
        <v>0</v>
      </c>
      <c r="AG977" s="493" t="n">
        <v>0</v>
      </c>
      <c r="AH977" s="493" t="n">
        <v>0</v>
      </c>
      <c r="AI977" s="493" t="n">
        <v>0</v>
      </c>
      <c r="AJ977" s="493" t="n">
        <v>32</v>
      </c>
      <c r="AK977" s="493" t="n">
        <v>0</v>
      </c>
      <c r="AL977" s="493" t="n">
        <v>0</v>
      </c>
      <c r="AM977" s="493" t="n">
        <v>0</v>
      </c>
      <c r="AN977" s="493" t="n">
        <v>0</v>
      </c>
      <c r="AO977" s="493" t="n">
        <v>0</v>
      </c>
      <c r="AP977" s="493" t="n">
        <v>0</v>
      </c>
      <c r="AQ977" s="493" t="n">
        <v>0</v>
      </c>
      <c r="AR977" s="493" t="n">
        <v>423.36</v>
      </c>
      <c r="AS977" s="493" t="n">
        <v>0</v>
      </c>
      <c r="AT977" s="493" t="n">
        <v>0</v>
      </c>
      <c r="AU977" s="493" t="n">
        <v>0</v>
      </c>
      <c r="AV977" s="493" t="n">
        <v>0</v>
      </c>
      <c r="AW977" s="493" t="n">
        <v>0</v>
      </c>
      <c r="AX977" s="493" t="n">
        <v>0</v>
      </c>
      <c r="AY977" s="493" t="n">
        <v>0</v>
      </c>
      <c r="AZ977" s="493" t="n">
        <v>1177.96</v>
      </c>
      <c r="BA977" s="493" t="n">
        <v>0</v>
      </c>
      <c r="BB977" s="493" t="n">
        <v>1513.32</v>
      </c>
      <c r="BC977" s="493" t="n">
        <v>0</v>
      </c>
      <c r="BD977" s="493" t="n">
        <v>0</v>
      </c>
      <c r="BE977" s="493" t="n">
        <v>5674.68</v>
      </c>
      <c r="BF977" s="493" t="n">
        <v>2668.47</v>
      </c>
      <c r="BG977" s="493" t="n">
        <v>2069.54</v>
      </c>
      <c r="BH977" s="493" t="n">
        <v>890.52</v>
      </c>
      <c r="BI977" s="493" t="n">
        <v>4206.04</v>
      </c>
      <c r="BJ977" s="493" t="n">
        <v>2444.7</v>
      </c>
      <c r="BK977" s="493" t="n">
        <v>2328.3</v>
      </c>
      <c r="BL977" s="493" t="n">
        <v>2577.53</v>
      </c>
      <c r="BM977" s="493" t="n">
        <v>1660.36</v>
      </c>
      <c r="BN977" s="493" t="n">
        <v>4516.97</v>
      </c>
      <c r="BO977" s="493" t="n">
        <v>1124.76</v>
      </c>
      <c r="BP977" s="493" t="n">
        <v>4768.82</v>
      </c>
      <c r="BQ977" s="493" t="n">
        <v>260</v>
      </c>
      <c r="BR977" s="493" t="n">
        <v>1683.28</v>
      </c>
      <c r="BS977" s="493" t="n">
        <v>4511.62</v>
      </c>
      <c r="BT977" s="493" t="n">
        <v>2649.16</v>
      </c>
      <c r="BU977" s="493" t="n">
        <v>7613.18</v>
      </c>
      <c r="BV977" s="493" t="n">
        <v>8666.4</v>
      </c>
      <c r="BW977" s="493" t="n">
        <v>10758.79</v>
      </c>
    </row>
    <row r="978">
      <c r="A978" t="inlineStr">
        <is>
          <t>[C9C] ANGIOTENSIN-II 길항제 (단일)</t>
        </is>
      </c>
      <c r="B978" t="inlineStr">
        <is>
          <t>삼천당</t>
        </is>
      </c>
      <c r="C978" t="inlineStr">
        <is>
          <t>미르텔</t>
        </is>
      </c>
      <c r="D978" t="inlineStr">
        <is>
          <t>삼천당</t>
        </is>
      </c>
      <c r="E978" t="inlineStr">
        <is>
          <t>telmisartan</t>
        </is>
      </c>
      <c r="F978" t="inlineStr">
        <is>
          <t>병원</t>
        </is>
      </c>
      <c r="G978" t="inlineStr">
        <is>
          <t>Generic</t>
        </is>
      </c>
      <c r="H978" s="493" t="n">
        <v>0</v>
      </c>
      <c r="I978" s="493" t="n">
        <v>0</v>
      </c>
      <c r="J978" s="493" t="n">
        <v>0</v>
      </c>
      <c r="K978" s="493" t="n">
        <v>0</v>
      </c>
      <c r="L978" s="493" t="n">
        <v>0</v>
      </c>
      <c r="M978" s="493" t="n">
        <v>0</v>
      </c>
      <c r="N978" s="493" t="n">
        <v>0</v>
      </c>
      <c r="O978" s="493" t="n">
        <v>208.5</v>
      </c>
      <c r="P978" s="493" t="n">
        <v>207.6</v>
      </c>
      <c r="Q978" s="493" t="n">
        <v>323.7</v>
      </c>
      <c r="R978" s="493" t="n">
        <v>999.58</v>
      </c>
      <c r="S978" s="493" t="n">
        <v>1847.5</v>
      </c>
      <c r="T978" s="493" t="n">
        <v>863.83</v>
      </c>
      <c r="U978" s="493" t="n">
        <v>897.5</v>
      </c>
      <c r="V978" s="493" t="n">
        <v>922.37</v>
      </c>
      <c r="W978" s="493" t="n">
        <v>1054.74</v>
      </c>
      <c r="X978" s="493" t="n">
        <v>1437.38</v>
      </c>
      <c r="Y978" s="493" t="n">
        <v>1555.95</v>
      </c>
      <c r="Z978" s="493" t="n">
        <v>1226.76</v>
      </c>
      <c r="AA978" s="493" t="n">
        <v>933.7</v>
      </c>
      <c r="AB978" s="493" t="n">
        <v>1038.69</v>
      </c>
      <c r="AC978" s="493" t="n">
        <v>996.7</v>
      </c>
      <c r="AD978" s="493" t="n">
        <v>1258.35</v>
      </c>
      <c r="AE978" s="493" t="n">
        <v>459.15</v>
      </c>
      <c r="AF978" s="493" t="n">
        <v>506.25</v>
      </c>
      <c r="AG978" s="493" t="n">
        <v>802.2</v>
      </c>
      <c r="AH978" s="493" t="n">
        <v>361.8</v>
      </c>
      <c r="AI978" s="493" t="n">
        <v>462.3</v>
      </c>
      <c r="AJ978" s="493" t="n">
        <v>474.9</v>
      </c>
      <c r="AK978" s="493" t="n">
        <v>595.2</v>
      </c>
      <c r="AL978" s="493" t="n">
        <v>520.5</v>
      </c>
      <c r="AM978" s="493" t="n">
        <v>914.8</v>
      </c>
      <c r="AN978" s="493" t="n">
        <v>957.5</v>
      </c>
      <c r="AO978" s="493" t="n">
        <v>622.5</v>
      </c>
      <c r="AP978" s="493" t="n">
        <v>542.1</v>
      </c>
      <c r="AQ978" s="493" t="n">
        <v>549.9</v>
      </c>
      <c r="AR978" s="493" t="n">
        <v>830.7</v>
      </c>
      <c r="AS978" s="493" t="n">
        <v>1423.8</v>
      </c>
      <c r="AT978" s="493" t="n">
        <v>430.5</v>
      </c>
      <c r="AU978" s="493" t="n">
        <v>268.8</v>
      </c>
      <c r="AV978" s="493" t="n">
        <v>79.8</v>
      </c>
      <c r="AW978" s="493" t="n">
        <v>433.8</v>
      </c>
      <c r="AX978" s="493" t="n">
        <v>804.6</v>
      </c>
      <c r="AY978" s="493" t="n">
        <v>320.01</v>
      </c>
      <c r="AZ978" s="493" t="n">
        <v>327</v>
      </c>
      <c r="BA978" s="493" t="n">
        <v>880.5</v>
      </c>
      <c r="BB978" s="493" t="n">
        <v>132</v>
      </c>
      <c r="BC978" s="493" t="n">
        <v>1504.8</v>
      </c>
      <c r="BD978" s="493" t="n">
        <v>427.12</v>
      </c>
      <c r="BE978" s="493" t="n">
        <v>734.4</v>
      </c>
      <c r="BF978" s="493" t="n">
        <v>417.6</v>
      </c>
      <c r="BG978" s="493" t="n">
        <v>452.4</v>
      </c>
      <c r="BH978" s="493" t="n">
        <v>0</v>
      </c>
      <c r="BI978" s="493" t="n">
        <v>705</v>
      </c>
      <c r="BJ978" s="493" t="n">
        <v>94.8</v>
      </c>
      <c r="BK978" s="493" t="n">
        <v>90.59999999999999</v>
      </c>
      <c r="BL978" s="493" t="n">
        <v>721.8</v>
      </c>
      <c r="BM978" s="493" t="n">
        <v>2818.95</v>
      </c>
      <c r="BN978" s="493" t="n">
        <v>860.1</v>
      </c>
      <c r="BO978" s="493" t="n">
        <v>776.1</v>
      </c>
      <c r="BP978" s="493" t="n">
        <v>2798.1</v>
      </c>
      <c r="BQ978" s="493" t="n">
        <v>1124.7</v>
      </c>
      <c r="BR978" s="493" t="n">
        <v>1708.2</v>
      </c>
      <c r="BS978" s="493" t="n">
        <v>2785.2</v>
      </c>
      <c r="BT978" s="493" t="n">
        <v>2621.7</v>
      </c>
      <c r="BU978" s="493" t="n">
        <v>732.6</v>
      </c>
      <c r="BV978" s="493" t="n">
        <v>2686.5</v>
      </c>
      <c r="BW978" s="493" t="n">
        <v>3176.95</v>
      </c>
    </row>
    <row r="979">
      <c r="A979" t="inlineStr">
        <is>
          <t>[C9C] ANGIOTENSIN-II 길항제 (단일)</t>
        </is>
      </c>
      <c r="B979" t="inlineStr">
        <is>
          <t>삼천당</t>
        </is>
      </c>
      <c r="C979" t="inlineStr">
        <is>
          <t>미르텔</t>
        </is>
      </c>
      <c r="D979" t="inlineStr">
        <is>
          <t>삼천당</t>
        </is>
      </c>
      <c r="E979" t="inlineStr">
        <is>
          <t>telmisartan</t>
        </is>
      </c>
      <c r="F979" t="inlineStr">
        <is>
          <t>의원</t>
        </is>
      </c>
      <c r="G979" t="inlineStr">
        <is>
          <t>Generic</t>
        </is>
      </c>
      <c r="H979" s="493" t="n">
        <v>81901.97</v>
      </c>
      <c r="I979" s="493" t="n">
        <v>76361.14</v>
      </c>
      <c r="J979" s="493" t="n">
        <v>80288.82000000001</v>
      </c>
      <c r="K979" s="493" t="n">
        <v>84506.33</v>
      </c>
      <c r="L979" s="493" t="n">
        <v>81363.10000000001</v>
      </c>
      <c r="M979" s="493" t="n">
        <v>81135.16</v>
      </c>
      <c r="N979" s="493" t="n">
        <v>83824.74000000001</v>
      </c>
      <c r="O979" s="493" t="n">
        <v>93428.00999999999</v>
      </c>
      <c r="P979" s="493" t="n">
        <v>82007.25</v>
      </c>
      <c r="Q979" s="493" t="n">
        <v>94952.72</v>
      </c>
      <c r="R979" s="493" t="n">
        <v>90780.8</v>
      </c>
      <c r="S979" s="493" t="n">
        <v>110792.62</v>
      </c>
      <c r="T979" s="493" t="n">
        <v>96454.81</v>
      </c>
      <c r="U979" s="493" t="n">
        <v>92546.12</v>
      </c>
      <c r="V979" s="493" t="n">
        <v>100143.18</v>
      </c>
      <c r="W979" s="493" t="n">
        <v>94077.81</v>
      </c>
      <c r="X979" s="493" t="n">
        <v>109797.51</v>
      </c>
      <c r="Y979" s="493" t="n">
        <v>114587.31</v>
      </c>
      <c r="Z979" s="493" t="n">
        <v>108506.53</v>
      </c>
      <c r="AA979" s="493" t="n">
        <v>100818.87</v>
      </c>
      <c r="AB979" s="493" t="n">
        <v>102558.01</v>
      </c>
      <c r="AC979" s="493" t="n">
        <v>99907.63</v>
      </c>
      <c r="AD979" s="493" t="n">
        <v>107511.58</v>
      </c>
      <c r="AE979" s="493" t="n">
        <v>124558.03</v>
      </c>
      <c r="AF979" s="493" t="n">
        <v>104903.86</v>
      </c>
      <c r="AG979" s="493" t="n">
        <v>109795.23</v>
      </c>
      <c r="AH979" s="493" t="n">
        <v>114332.82</v>
      </c>
      <c r="AI979" s="493" t="n">
        <v>108245.18</v>
      </c>
      <c r="AJ979" s="493" t="n">
        <v>103919.95</v>
      </c>
      <c r="AK979" s="493" t="n">
        <v>112627.06</v>
      </c>
      <c r="AL979" s="493" t="n">
        <v>98908.42</v>
      </c>
      <c r="AM979" s="493" t="n">
        <v>120805.7</v>
      </c>
      <c r="AN979" s="493" t="n">
        <v>140753.6</v>
      </c>
      <c r="AO979" s="493" t="n">
        <v>149891.97</v>
      </c>
      <c r="AP979" s="493" t="n">
        <v>149966.7</v>
      </c>
      <c r="AQ979" s="493" t="n">
        <v>172421.09</v>
      </c>
      <c r="AR979" s="493" t="n">
        <v>181593.67</v>
      </c>
      <c r="AS979" s="493" t="n">
        <v>174861.81</v>
      </c>
      <c r="AT979" s="493" t="n">
        <v>176405.27</v>
      </c>
      <c r="AU979" s="493" t="n">
        <v>192123.9</v>
      </c>
      <c r="AV979" s="493" t="n">
        <v>203330.05</v>
      </c>
      <c r="AW979" s="493" t="n">
        <v>201737.57</v>
      </c>
      <c r="AX979" s="493" t="n">
        <v>236128.53</v>
      </c>
      <c r="AY979" s="493" t="n">
        <v>242044.38</v>
      </c>
      <c r="AZ979" s="493" t="n">
        <v>246805.93</v>
      </c>
      <c r="BA979" s="493" t="n">
        <v>271268.33</v>
      </c>
      <c r="BB979" s="493" t="n">
        <v>255612.8</v>
      </c>
      <c r="BC979" s="493" t="n">
        <v>295625.67</v>
      </c>
      <c r="BD979" s="493" t="n">
        <v>269585.9</v>
      </c>
      <c r="BE979" s="493" t="n">
        <v>269348</v>
      </c>
      <c r="BF979" s="493" t="n">
        <v>278320.34</v>
      </c>
      <c r="BG979" s="493" t="n">
        <v>285027.47</v>
      </c>
      <c r="BH979" s="493" t="n">
        <v>295413.51</v>
      </c>
      <c r="BI979" s="493" t="n">
        <v>291005.34</v>
      </c>
      <c r="BJ979" s="493" t="n">
        <v>307680.81</v>
      </c>
      <c r="BK979" s="493" t="n">
        <v>329447.77</v>
      </c>
      <c r="BL979" s="493" t="n">
        <v>362284.57</v>
      </c>
      <c r="BM979" s="493" t="n">
        <v>305571.35</v>
      </c>
      <c r="BN979" s="493" t="n">
        <v>299073.39</v>
      </c>
      <c r="BO979" s="493" t="n">
        <v>339708.47</v>
      </c>
      <c r="BP979" s="493" t="n">
        <v>324332.93</v>
      </c>
      <c r="BQ979" s="493" t="n">
        <v>294499.87</v>
      </c>
      <c r="BR979" s="493" t="n">
        <v>340982.09</v>
      </c>
      <c r="BS979" s="493" t="n">
        <v>325574.53</v>
      </c>
      <c r="BT979" s="493" t="n">
        <v>317849.77</v>
      </c>
      <c r="BU979" s="493" t="n">
        <v>337505.18</v>
      </c>
      <c r="BV979" s="493" t="n">
        <v>373622.06</v>
      </c>
      <c r="BW979" s="493" t="n">
        <v>344067.53</v>
      </c>
    </row>
    <row r="980">
      <c r="A980" t="inlineStr">
        <is>
          <t>[C9C] ANGIOTENSIN-II 길항제 (단일)</t>
        </is>
      </c>
      <c r="B980" t="inlineStr">
        <is>
          <t>삼천당</t>
        </is>
      </c>
      <c r="C980" t="inlineStr">
        <is>
          <t>미르텔</t>
        </is>
      </c>
      <c r="D980" t="inlineStr">
        <is>
          <t>삼천당</t>
        </is>
      </c>
      <c r="E980" t="inlineStr">
        <is>
          <t>telmisartan</t>
        </is>
      </c>
      <c r="F980" t="inlineStr">
        <is>
          <t>보건소</t>
        </is>
      </c>
      <c r="G980" t="inlineStr">
        <is>
          <t>Generic</t>
        </is>
      </c>
      <c r="H980" s="493" t="n">
        <v>0</v>
      </c>
      <c r="I980" s="493" t="n">
        <v>0</v>
      </c>
      <c r="J980" s="493" t="n">
        <v>0</v>
      </c>
      <c r="K980" s="493" t="n">
        <v>0</v>
      </c>
      <c r="L980" s="493" t="n">
        <v>0</v>
      </c>
      <c r="M980" s="493" t="n">
        <v>0</v>
      </c>
      <c r="N980" s="493" t="n">
        <v>0</v>
      </c>
      <c r="O980" s="493" t="n">
        <v>0</v>
      </c>
      <c r="P980" s="493" t="n">
        <v>0</v>
      </c>
      <c r="Q980" s="493" t="n">
        <v>0</v>
      </c>
      <c r="R980" s="493" t="n">
        <v>0</v>
      </c>
      <c r="S980" s="493" t="n">
        <v>0</v>
      </c>
      <c r="T980" s="493" t="n">
        <v>0</v>
      </c>
      <c r="U980" s="493" t="n">
        <v>0</v>
      </c>
      <c r="V980" s="493" t="n">
        <v>0</v>
      </c>
      <c r="W980" s="493" t="n">
        <v>0</v>
      </c>
      <c r="X980" s="493" t="n">
        <v>0</v>
      </c>
      <c r="Y980" s="493" t="n">
        <v>5748.6</v>
      </c>
      <c r="Z980" s="493" t="n">
        <v>0</v>
      </c>
      <c r="AA980" s="493" t="n">
        <v>3381</v>
      </c>
      <c r="AB980" s="493" t="n">
        <v>0</v>
      </c>
      <c r="AC980" s="493" t="n">
        <v>1905.3</v>
      </c>
      <c r="AD980" s="493" t="n">
        <v>5750.7</v>
      </c>
      <c r="AE980" s="493" t="n">
        <v>2787</v>
      </c>
      <c r="AF980" s="493" t="n">
        <v>0</v>
      </c>
      <c r="AG980" s="493" t="n">
        <v>3568.2</v>
      </c>
      <c r="AH980" s="493" t="n">
        <v>1980.6</v>
      </c>
      <c r="AI980" s="493" t="n">
        <v>0</v>
      </c>
      <c r="AJ980" s="493" t="n">
        <v>0</v>
      </c>
      <c r="AK980" s="493" t="n">
        <v>0</v>
      </c>
      <c r="AL980" s="493" t="n">
        <v>0</v>
      </c>
      <c r="AM980" s="493" t="n">
        <v>0</v>
      </c>
      <c r="AN980" s="493" t="n">
        <v>0</v>
      </c>
      <c r="AO980" s="493" t="n">
        <v>2317.5</v>
      </c>
      <c r="AP980" s="493" t="n">
        <v>0</v>
      </c>
      <c r="AQ980" s="493" t="n">
        <v>0</v>
      </c>
      <c r="AR980" s="493" t="n">
        <v>2926.8</v>
      </c>
      <c r="AS980" s="493" t="n">
        <v>0</v>
      </c>
      <c r="AT980" s="493" t="n">
        <v>0</v>
      </c>
      <c r="AU980" s="493" t="n">
        <v>0</v>
      </c>
      <c r="AV980" s="493" t="n">
        <v>2441.7</v>
      </c>
      <c r="AW980" s="493" t="n">
        <v>0</v>
      </c>
      <c r="AX980" s="493" t="n">
        <v>0</v>
      </c>
      <c r="AY980" s="493" t="n">
        <v>0</v>
      </c>
      <c r="AZ980" s="493" t="n">
        <v>0</v>
      </c>
      <c r="BA980" s="493" t="n">
        <v>0</v>
      </c>
      <c r="BB980" s="493" t="n">
        <v>0</v>
      </c>
      <c r="BC980" s="493" t="n">
        <v>71.09999999999999</v>
      </c>
      <c r="BD980" s="493" t="n">
        <v>0</v>
      </c>
      <c r="BE980" s="493" t="n">
        <v>0</v>
      </c>
      <c r="BF980" s="493" t="n">
        <v>62.1</v>
      </c>
      <c r="BG980" s="493" t="n">
        <v>0</v>
      </c>
      <c r="BH980" s="493" t="n">
        <v>0</v>
      </c>
      <c r="BI980" s="493" t="n">
        <v>4569.3</v>
      </c>
      <c r="BJ980" s="493" t="n">
        <v>3185.1</v>
      </c>
      <c r="BK980" s="493" t="n">
        <v>0</v>
      </c>
      <c r="BL980" s="493" t="n">
        <v>12602.67</v>
      </c>
      <c r="BM980" s="493" t="n">
        <v>68.40000000000001</v>
      </c>
      <c r="BN980" s="493" t="n">
        <v>2305.5</v>
      </c>
      <c r="BO980" s="493" t="n">
        <v>3805.5</v>
      </c>
      <c r="BP980" s="493" t="n">
        <v>689.4</v>
      </c>
      <c r="BQ980" s="493" t="n">
        <v>4998.6</v>
      </c>
      <c r="BR980" s="493" t="n">
        <v>2433</v>
      </c>
      <c r="BS980" s="493" t="n">
        <v>701.1</v>
      </c>
      <c r="BT980" s="493" t="n">
        <v>440.4</v>
      </c>
      <c r="BU980" s="493" t="n">
        <v>2811.9</v>
      </c>
      <c r="BV980" s="493" t="n">
        <v>1998</v>
      </c>
      <c r="BW980" s="493" t="n">
        <v>0</v>
      </c>
    </row>
    <row r="981">
      <c r="A981" t="inlineStr">
        <is>
          <t>[C9C] ANGIOTENSIN-II 길항제 (단일)</t>
        </is>
      </c>
      <c r="B981" t="inlineStr">
        <is>
          <t>삼천당</t>
        </is>
      </c>
      <c r="C981" t="inlineStr">
        <is>
          <t>미르텔</t>
        </is>
      </c>
      <c r="D981" t="inlineStr">
        <is>
          <t>삼천당</t>
        </is>
      </c>
      <c r="E981" t="inlineStr">
        <is>
          <t>telmisartan</t>
        </is>
      </c>
      <c r="F981" t="inlineStr">
        <is>
          <t>기타(치과의원, 치과병원 등)</t>
        </is>
      </c>
      <c r="G981" t="inlineStr">
        <is>
          <t>Generic</t>
        </is>
      </c>
      <c r="H981" s="493" t="n">
        <v>0</v>
      </c>
      <c r="I981" s="493" t="n">
        <v>0</v>
      </c>
      <c r="J981" s="493" t="n">
        <v>0</v>
      </c>
      <c r="K981" s="493" t="n">
        <v>0</v>
      </c>
      <c r="L981" s="493" t="n">
        <v>0</v>
      </c>
      <c r="M981" s="493" t="n">
        <v>0</v>
      </c>
      <c r="N981" s="493" t="n">
        <v>0</v>
      </c>
      <c r="O981" s="493" t="n">
        <v>0</v>
      </c>
      <c r="P981" s="493" t="n">
        <v>0</v>
      </c>
      <c r="Q981" s="493" t="n">
        <v>0</v>
      </c>
      <c r="R981" s="493" t="n">
        <v>0</v>
      </c>
      <c r="S981" s="493" t="n">
        <v>0</v>
      </c>
      <c r="T981" s="493" t="n">
        <v>0</v>
      </c>
      <c r="U981" s="493" t="n">
        <v>0</v>
      </c>
      <c r="V981" s="493" t="n">
        <v>0</v>
      </c>
      <c r="W981" s="493" t="n">
        <v>0</v>
      </c>
      <c r="X981" s="493" t="n">
        <v>0</v>
      </c>
      <c r="Y981" s="493" t="n">
        <v>0</v>
      </c>
      <c r="Z981" s="493" t="n">
        <v>0</v>
      </c>
      <c r="AA981" s="493" t="n">
        <v>0</v>
      </c>
      <c r="AB981" s="493" t="n">
        <v>0</v>
      </c>
      <c r="AC981" s="493" t="n">
        <v>0</v>
      </c>
      <c r="AD981" s="493" t="n">
        <v>0</v>
      </c>
      <c r="AE981" s="493" t="n">
        <v>0</v>
      </c>
      <c r="AF981" s="493" t="n">
        <v>0</v>
      </c>
      <c r="AG981" s="493" t="n">
        <v>0</v>
      </c>
      <c r="AH981" s="493" t="n">
        <v>0</v>
      </c>
      <c r="AI981" s="493" t="n">
        <v>0</v>
      </c>
      <c r="AJ981" s="493" t="n">
        <v>0</v>
      </c>
      <c r="AK981" s="493" t="n">
        <v>0</v>
      </c>
      <c r="AL981" s="493" t="n">
        <v>0</v>
      </c>
      <c r="AM981" s="493" t="n">
        <v>0</v>
      </c>
      <c r="AN981" s="493" t="n">
        <v>0</v>
      </c>
      <c r="AO981" s="493" t="n">
        <v>0</v>
      </c>
      <c r="AP981" s="493" t="n">
        <v>0</v>
      </c>
      <c r="AQ981" s="493" t="n">
        <v>0</v>
      </c>
      <c r="AR981" s="493" t="n">
        <v>0</v>
      </c>
      <c r="AS981" s="493" t="n">
        <v>0</v>
      </c>
      <c r="AT981" s="493" t="n">
        <v>0</v>
      </c>
      <c r="AU981" s="493" t="n">
        <v>0</v>
      </c>
      <c r="AV981" s="493" t="n">
        <v>0</v>
      </c>
      <c r="AW981" s="493" t="n">
        <v>0</v>
      </c>
      <c r="AX981" s="493" t="n">
        <v>0</v>
      </c>
      <c r="AY981" s="493" t="n">
        <v>0</v>
      </c>
      <c r="AZ981" s="493" t="n">
        <v>0</v>
      </c>
      <c r="BA981" s="493" t="n">
        <v>0</v>
      </c>
      <c r="BB981" s="493" t="n">
        <v>0</v>
      </c>
      <c r="BC981" s="493" t="n">
        <v>0</v>
      </c>
      <c r="BD981" s="493" t="n">
        <v>0</v>
      </c>
      <c r="BE981" s="493" t="n">
        <v>0</v>
      </c>
      <c r="BF981" s="493" t="n">
        <v>0</v>
      </c>
      <c r="BG981" s="493" t="n">
        <v>0</v>
      </c>
      <c r="BH981" s="493" t="n">
        <v>0</v>
      </c>
      <c r="BI981" s="493" t="n">
        <v>0</v>
      </c>
      <c r="BJ981" s="493" t="n">
        <v>0</v>
      </c>
      <c r="BK981" s="493" t="n">
        <v>0</v>
      </c>
      <c r="BL981" s="493" t="n">
        <v>0</v>
      </c>
      <c r="BM981" s="493" t="n">
        <v>172.2</v>
      </c>
      <c r="BN981" s="493" t="n">
        <v>0</v>
      </c>
      <c r="BO981" s="493" t="n">
        <v>0</v>
      </c>
      <c r="BP981" s="493" t="n">
        <v>0</v>
      </c>
      <c r="BQ981" s="493" t="n">
        <v>0</v>
      </c>
      <c r="BR981" s="493" t="n">
        <v>0</v>
      </c>
      <c r="BS981" s="493" t="n">
        <v>0</v>
      </c>
      <c r="BT981" s="493" t="n">
        <v>0</v>
      </c>
      <c r="BU981" s="493" t="n">
        <v>0</v>
      </c>
      <c r="BV981" s="493" t="n">
        <v>0</v>
      </c>
      <c r="BW981" s="493" t="n">
        <v>0</v>
      </c>
    </row>
    <row r="982">
      <c r="A982" t="inlineStr">
        <is>
          <t>[C9C] ANGIOTENSIN-II 길항제 (단일)</t>
        </is>
      </c>
      <c r="B982" t="inlineStr">
        <is>
          <t>삼천당</t>
        </is>
      </c>
      <c r="C982" t="inlineStr">
        <is>
          <t>이베프로</t>
        </is>
      </c>
      <c r="D982" t="inlineStr">
        <is>
          <t>삼천당</t>
        </is>
      </c>
      <c r="E982" t="inlineStr">
        <is>
          <t>irbesartan</t>
        </is>
      </c>
      <c r="F982" t="inlineStr">
        <is>
          <t>종합병원</t>
        </is>
      </c>
      <c r="G982" t="inlineStr">
        <is>
          <t>Generic</t>
        </is>
      </c>
      <c r="H982" s="493" t="n">
        <v>0</v>
      </c>
      <c r="I982" s="493" t="n">
        <v>0</v>
      </c>
      <c r="J982" s="493" t="n">
        <v>360</v>
      </c>
      <c r="K982" s="493" t="n">
        <v>360.9</v>
      </c>
      <c r="L982" s="493" t="n">
        <v>0</v>
      </c>
      <c r="M982" s="493" t="n">
        <v>0</v>
      </c>
      <c r="N982" s="493" t="n">
        <v>0</v>
      </c>
      <c r="O982" s="493" t="n">
        <v>0</v>
      </c>
      <c r="P982" s="493" t="n">
        <v>0</v>
      </c>
      <c r="Q982" s="493" t="n">
        <v>0</v>
      </c>
      <c r="R982" s="493" t="n">
        <v>0</v>
      </c>
      <c r="S982" s="493" t="n">
        <v>0</v>
      </c>
      <c r="T982" s="493" t="n">
        <v>0</v>
      </c>
      <c r="U982" s="493" t="n">
        <v>0</v>
      </c>
      <c r="V982" s="493" t="n">
        <v>475.2</v>
      </c>
      <c r="W982" s="493" t="n">
        <v>0</v>
      </c>
      <c r="X982" s="493" t="n">
        <v>0</v>
      </c>
      <c r="Y982" s="493" t="n">
        <v>360</v>
      </c>
      <c r="Z982" s="493" t="n">
        <v>0</v>
      </c>
      <c r="AA982" s="493" t="n">
        <v>0</v>
      </c>
      <c r="AB982" s="493" t="n">
        <v>0</v>
      </c>
      <c r="AC982" s="493" t="n">
        <v>0</v>
      </c>
      <c r="AD982" s="493" t="n">
        <v>0</v>
      </c>
      <c r="AE982" s="493" t="n">
        <v>0</v>
      </c>
      <c r="AF982" s="493" t="n">
        <v>0</v>
      </c>
      <c r="AG982" s="493" t="n">
        <v>0</v>
      </c>
      <c r="AH982" s="493" t="n">
        <v>0</v>
      </c>
      <c r="AI982" s="493" t="n">
        <v>0</v>
      </c>
      <c r="AJ982" s="493" t="n">
        <v>0</v>
      </c>
      <c r="AK982" s="493" t="n">
        <v>0</v>
      </c>
      <c r="AL982" s="493" t="n">
        <v>0</v>
      </c>
      <c r="AM982" s="493" t="n">
        <v>0</v>
      </c>
      <c r="AN982" s="493" t="n">
        <v>0</v>
      </c>
      <c r="AO982" s="493" t="n">
        <v>0</v>
      </c>
      <c r="AP982" s="493" t="n">
        <v>0</v>
      </c>
      <c r="AQ982" s="493" t="n">
        <v>0</v>
      </c>
      <c r="AR982" s="493" t="n">
        <v>0</v>
      </c>
      <c r="AS982" s="493" t="n">
        <v>0</v>
      </c>
      <c r="AT982" s="493" t="n">
        <v>0</v>
      </c>
      <c r="AU982" s="493" t="n">
        <v>0</v>
      </c>
      <c r="AV982" s="493" t="n">
        <v>0</v>
      </c>
      <c r="AW982" s="493" t="n">
        <v>0</v>
      </c>
      <c r="AX982" s="493" t="n">
        <v>0</v>
      </c>
      <c r="AY982" s="493" t="n">
        <v>0</v>
      </c>
      <c r="AZ982" s="493" t="n">
        <v>0</v>
      </c>
      <c r="BA982" s="493" t="n">
        <v>0</v>
      </c>
      <c r="BB982" s="493" t="n">
        <v>0</v>
      </c>
      <c r="BC982" s="493" t="n">
        <v>0</v>
      </c>
      <c r="BD982" s="493" t="n">
        <v>0</v>
      </c>
      <c r="BE982" s="493" t="n">
        <v>0</v>
      </c>
      <c r="BF982" s="493" t="n">
        <v>0</v>
      </c>
      <c r="BG982" s="493" t="n">
        <v>0</v>
      </c>
      <c r="BH982" s="493" t="n">
        <v>0</v>
      </c>
      <c r="BI982" s="493" t="n">
        <v>0</v>
      </c>
      <c r="BJ982" s="493" t="n">
        <v>0</v>
      </c>
      <c r="BK982" s="493" t="n">
        <v>0</v>
      </c>
      <c r="BL982" s="493" t="n">
        <v>0</v>
      </c>
      <c r="BM982" s="493" t="n">
        <v>0</v>
      </c>
      <c r="BN982" s="493" t="n">
        <v>0</v>
      </c>
      <c r="BO982" s="493" t="n">
        <v>0</v>
      </c>
      <c r="BP982" s="493" t="n">
        <v>0</v>
      </c>
      <c r="BQ982" s="493" t="n">
        <v>0</v>
      </c>
      <c r="BR982" s="493" t="n">
        <v>0</v>
      </c>
      <c r="BS982" s="493" t="n">
        <v>0</v>
      </c>
      <c r="BT982" s="493" t="n">
        <v>0</v>
      </c>
      <c r="BU982" s="493" t="n">
        <v>0</v>
      </c>
      <c r="BV982" s="493" t="n">
        <v>0</v>
      </c>
      <c r="BW982" s="493" t="n">
        <v>0</v>
      </c>
    </row>
    <row r="983">
      <c r="A983" t="inlineStr">
        <is>
          <t>[C9C] ANGIOTENSIN-II 길항제 (단일)</t>
        </is>
      </c>
      <c r="B983" t="inlineStr">
        <is>
          <t>삼천당</t>
        </is>
      </c>
      <c r="C983" t="inlineStr">
        <is>
          <t>이베프로</t>
        </is>
      </c>
      <c r="D983" t="inlineStr">
        <is>
          <t>삼천당</t>
        </is>
      </c>
      <c r="E983" t="inlineStr">
        <is>
          <t>irbesartan</t>
        </is>
      </c>
      <c r="F983" t="inlineStr">
        <is>
          <t>병원</t>
        </is>
      </c>
      <c r="G983" t="inlineStr">
        <is>
          <t>Generic</t>
        </is>
      </c>
      <c r="H983" s="493" t="n">
        <v>0</v>
      </c>
      <c r="I983" s="493" t="n">
        <v>569.7</v>
      </c>
      <c r="J983" s="493" t="n">
        <v>0</v>
      </c>
      <c r="K983" s="493" t="n">
        <v>0</v>
      </c>
      <c r="L983" s="493" t="n">
        <v>0</v>
      </c>
      <c r="M983" s="493" t="n">
        <v>0</v>
      </c>
      <c r="N983" s="493" t="n">
        <v>0</v>
      </c>
      <c r="O983" s="493" t="n">
        <v>0</v>
      </c>
      <c r="P983" s="493" t="n">
        <v>0</v>
      </c>
      <c r="Q983" s="493" t="n">
        <v>0</v>
      </c>
      <c r="R983" s="493" t="n">
        <v>0</v>
      </c>
      <c r="S983" s="493" t="n">
        <v>0</v>
      </c>
      <c r="T983" s="493" t="n">
        <v>0</v>
      </c>
      <c r="U983" s="493" t="n">
        <v>0</v>
      </c>
      <c r="V983" s="493" t="n">
        <v>0</v>
      </c>
      <c r="W983" s="493" t="n">
        <v>56</v>
      </c>
      <c r="X983" s="493" t="n">
        <v>0</v>
      </c>
      <c r="Y983" s="493" t="n">
        <v>0</v>
      </c>
      <c r="Z983" s="493" t="n">
        <v>0</v>
      </c>
      <c r="AA983" s="493" t="n">
        <v>531.9</v>
      </c>
      <c r="AB983" s="493" t="n">
        <v>0</v>
      </c>
      <c r="AC983" s="493" t="n">
        <v>0</v>
      </c>
      <c r="AD983" s="493" t="n">
        <v>0</v>
      </c>
      <c r="AE983" s="493" t="n">
        <v>0</v>
      </c>
      <c r="AF983" s="493" t="n">
        <v>0</v>
      </c>
      <c r="AG983" s="493" t="n">
        <v>0</v>
      </c>
      <c r="AH983" s="493" t="n">
        <v>0</v>
      </c>
      <c r="AI983" s="493" t="n">
        <v>0</v>
      </c>
      <c r="AJ983" s="493" t="n">
        <v>0</v>
      </c>
      <c r="AK983" s="493" t="n">
        <v>0</v>
      </c>
      <c r="AL983" s="493" t="n">
        <v>0</v>
      </c>
      <c r="AM983" s="493" t="n">
        <v>0</v>
      </c>
      <c r="AN983" s="493" t="n">
        <v>0</v>
      </c>
      <c r="AO983" s="493" t="n">
        <v>0</v>
      </c>
      <c r="AP983" s="493" t="n">
        <v>0</v>
      </c>
      <c r="AQ983" s="493" t="n">
        <v>0</v>
      </c>
      <c r="AR983" s="493" t="n">
        <v>0</v>
      </c>
      <c r="AS983" s="493" t="n">
        <v>0</v>
      </c>
      <c r="AT983" s="493" t="n">
        <v>0</v>
      </c>
      <c r="AU983" s="493" t="n">
        <v>0</v>
      </c>
      <c r="AV983" s="493" t="n">
        <v>0</v>
      </c>
      <c r="AW983" s="493" t="n">
        <v>0</v>
      </c>
      <c r="AX983" s="493" t="n">
        <v>0</v>
      </c>
      <c r="AY983" s="493" t="n">
        <v>0</v>
      </c>
      <c r="AZ983" s="493" t="n">
        <v>0</v>
      </c>
      <c r="BA983" s="493" t="n">
        <v>0</v>
      </c>
      <c r="BB983" s="493" t="n">
        <v>0</v>
      </c>
      <c r="BC983" s="493" t="n">
        <v>0</v>
      </c>
      <c r="BD983" s="493" t="n">
        <v>0</v>
      </c>
      <c r="BE983" s="493" t="n">
        <v>0</v>
      </c>
      <c r="BF983" s="493" t="n">
        <v>0</v>
      </c>
      <c r="BG983" s="493" t="n">
        <v>0</v>
      </c>
      <c r="BH983" s="493" t="n">
        <v>216</v>
      </c>
      <c r="BI983" s="493" t="n">
        <v>0</v>
      </c>
      <c r="BJ983" s="493" t="n">
        <v>218.4</v>
      </c>
      <c r="BK983" s="493" t="n">
        <v>0</v>
      </c>
      <c r="BL983" s="493" t="n">
        <v>198.6</v>
      </c>
      <c r="BM983" s="493" t="n">
        <v>0</v>
      </c>
      <c r="BN983" s="493" t="n">
        <v>216.6</v>
      </c>
      <c r="BO983" s="493" t="n">
        <v>0</v>
      </c>
      <c r="BP983" s="493" t="n">
        <v>220.2</v>
      </c>
      <c r="BQ983" s="493" t="n">
        <v>0</v>
      </c>
      <c r="BR983" s="493" t="n">
        <v>224.4</v>
      </c>
      <c r="BS983" s="493" t="n">
        <v>0</v>
      </c>
      <c r="BT983" s="493" t="n">
        <v>457.8</v>
      </c>
      <c r="BU983" s="493" t="n">
        <v>0</v>
      </c>
      <c r="BV983" s="493" t="n">
        <v>473.4</v>
      </c>
      <c r="BW983" s="493" t="n">
        <v>219.6</v>
      </c>
    </row>
    <row r="984">
      <c r="A984" t="inlineStr">
        <is>
          <t>[C9C] ANGIOTENSIN-II 길항제 (단일)</t>
        </is>
      </c>
      <c r="B984" t="inlineStr">
        <is>
          <t>삼천당</t>
        </is>
      </c>
      <c r="C984" t="inlineStr">
        <is>
          <t>이베프로</t>
        </is>
      </c>
      <c r="D984" t="inlineStr">
        <is>
          <t>삼천당</t>
        </is>
      </c>
      <c r="E984" t="inlineStr">
        <is>
          <t>irbesartan</t>
        </is>
      </c>
      <c r="F984" t="inlineStr">
        <is>
          <t>의원</t>
        </is>
      </c>
      <c r="G984" t="inlineStr">
        <is>
          <t>Generic</t>
        </is>
      </c>
      <c r="H984" s="493" t="n">
        <v>53695.2</v>
      </c>
      <c r="I984" s="493" t="n">
        <v>55272.28</v>
      </c>
      <c r="J984" s="493" t="n">
        <v>57470.54</v>
      </c>
      <c r="K984" s="493" t="n">
        <v>56302.51</v>
      </c>
      <c r="L984" s="493" t="n">
        <v>60435.82</v>
      </c>
      <c r="M984" s="493" t="n">
        <v>54346.14</v>
      </c>
      <c r="N984" s="493" t="n">
        <v>60562.51</v>
      </c>
      <c r="O984" s="493" t="n">
        <v>57147.61</v>
      </c>
      <c r="P984" s="493" t="n">
        <v>44519.24</v>
      </c>
      <c r="Q984" s="493" t="n">
        <v>30893.3</v>
      </c>
      <c r="R984" s="493" t="n">
        <v>37780.4</v>
      </c>
      <c r="S984" s="493" t="n">
        <v>36426.55</v>
      </c>
      <c r="T984" s="493" t="n">
        <v>34406.6</v>
      </c>
      <c r="U984" s="493" t="n">
        <v>31230.45</v>
      </c>
      <c r="V984" s="493" t="n">
        <v>34720.28</v>
      </c>
      <c r="W984" s="493" t="n">
        <v>26204.59</v>
      </c>
      <c r="X984" s="493" t="n">
        <v>34746.2</v>
      </c>
      <c r="Y984" s="493" t="n">
        <v>32668.95</v>
      </c>
      <c r="Z984" s="493" t="n">
        <v>31170.89</v>
      </c>
      <c r="AA984" s="493" t="n">
        <v>29482.62</v>
      </c>
      <c r="AB984" s="493" t="n">
        <v>31621.29</v>
      </c>
      <c r="AC984" s="493" t="n">
        <v>28362.5</v>
      </c>
      <c r="AD984" s="493" t="n">
        <v>33203.09</v>
      </c>
      <c r="AE984" s="493" t="n">
        <v>33579.68</v>
      </c>
      <c r="AF984" s="493" t="n">
        <v>31257.87</v>
      </c>
      <c r="AG984" s="493" t="n">
        <v>28164.14</v>
      </c>
      <c r="AH984" s="493" t="n">
        <v>32235.45</v>
      </c>
      <c r="AI984" s="493" t="n">
        <v>29702.06</v>
      </c>
      <c r="AJ984" s="493" t="n">
        <v>28685.97</v>
      </c>
      <c r="AK984" s="493" t="n">
        <v>33111.04</v>
      </c>
      <c r="AL984" s="493" t="n">
        <v>24168.73</v>
      </c>
      <c r="AM984" s="493" t="n">
        <v>20615.45</v>
      </c>
      <c r="AN984" s="493" t="n">
        <v>25116.85</v>
      </c>
      <c r="AO984" s="493" t="n">
        <v>20452.55</v>
      </c>
      <c r="AP984" s="493" t="n">
        <v>20468.8</v>
      </c>
      <c r="AQ984" s="493" t="n">
        <v>20992.1</v>
      </c>
      <c r="AR984" s="493" t="n">
        <v>22403.8</v>
      </c>
      <c r="AS984" s="493" t="n">
        <v>15815.95</v>
      </c>
      <c r="AT984" s="493" t="n">
        <v>22088.4</v>
      </c>
      <c r="AU984" s="493" t="n">
        <v>19820.55</v>
      </c>
      <c r="AV984" s="493" t="n">
        <v>19783.85</v>
      </c>
      <c r="AW984" s="493" t="n">
        <v>20150.44</v>
      </c>
      <c r="AX984" s="493" t="n">
        <v>22290.4</v>
      </c>
      <c r="AY984" s="493" t="n">
        <v>22401.29</v>
      </c>
      <c r="AZ984" s="493" t="n">
        <v>20881.75</v>
      </c>
      <c r="BA984" s="493" t="n">
        <v>24000.45</v>
      </c>
      <c r="BB984" s="493" t="n">
        <v>20395.26</v>
      </c>
      <c r="BC984" s="493" t="n">
        <v>22012.58</v>
      </c>
      <c r="BD984" s="493" t="n">
        <v>22633.45</v>
      </c>
      <c r="BE984" s="493" t="n">
        <v>17177.18</v>
      </c>
      <c r="BF984" s="493" t="n">
        <v>21006.1</v>
      </c>
      <c r="BG984" s="493" t="n">
        <v>21105.15</v>
      </c>
      <c r="BH984" s="493" t="n">
        <v>20258.3</v>
      </c>
      <c r="BI984" s="493" t="n">
        <v>18664.48</v>
      </c>
      <c r="BJ984" s="493" t="n">
        <v>22021.68</v>
      </c>
      <c r="BK984" s="493" t="n">
        <v>17801.83</v>
      </c>
      <c r="BL984" s="493" t="n">
        <v>20248.51</v>
      </c>
      <c r="BM984" s="493" t="n">
        <v>20574.45</v>
      </c>
      <c r="BN984" s="493" t="n">
        <v>17310.09</v>
      </c>
      <c r="BO984" s="493" t="n">
        <v>19753.28</v>
      </c>
      <c r="BP984" s="493" t="n">
        <v>18679.28</v>
      </c>
      <c r="BQ984" s="493" t="n">
        <v>16724.05</v>
      </c>
      <c r="BR984" s="493" t="n">
        <v>18683</v>
      </c>
      <c r="BS984" s="493" t="n">
        <v>17301.23</v>
      </c>
      <c r="BT984" s="493" t="n">
        <v>17640.2</v>
      </c>
      <c r="BU984" s="493" t="n">
        <v>16260.14</v>
      </c>
      <c r="BV984" s="493" t="n">
        <v>17410.15</v>
      </c>
      <c r="BW984" s="493" t="n">
        <v>16107.25</v>
      </c>
    </row>
    <row r="985">
      <c r="A985" t="inlineStr">
        <is>
          <t>[C9C] ANGIOTENSIN-II 길항제 (단일)</t>
        </is>
      </c>
      <c r="B985" t="inlineStr">
        <is>
          <t>삼천당</t>
        </is>
      </c>
      <c r="C985" t="inlineStr">
        <is>
          <t>이베프로</t>
        </is>
      </c>
      <c r="D985" t="inlineStr">
        <is>
          <t>삼천당</t>
        </is>
      </c>
      <c r="E985" t="inlineStr">
        <is>
          <t>irbesartan</t>
        </is>
      </c>
      <c r="F985" t="inlineStr">
        <is>
          <t>보건소</t>
        </is>
      </c>
      <c r="G985" t="inlineStr">
        <is>
          <t>Generic</t>
        </is>
      </c>
      <c r="H985" s="493" t="n">
        <v>288.6</v>
      </c>
      <c r="I985" s="493" t="n">
        <v>0</v>
      </c>
      <c r="J985" s="493" t="n">
        <v>141.6</v>
      </c>
      <c r="K985" s="493" t="n">
        <v>0</v>
      </c>
      <c r="L985" s="493" t="n">
        <v>120.6</v>
      </c>
      <c r="M985" s="493" t="n">
        <v>0</v>
      </c>
      <c r="N985" s="493" t="n">
        <v>142.2</v>
      </c>
      <c r="O985" s="493" t="n">
        <v>0</v>
      </c>
      <c r="P985" s="493" t="n">
        <v>0</v>
      </c>
      <c r="Q985" s="493" t="n">
        <v>0</v>
      </c>
      <c r="R985" s="493" t="n">
        <v>0</v>
      </c>
      <c r="S985" s="493" t="n">
        <v>0</v>
      </c>
      <c r="T985" s="493" t="n">
        <v>0</v>
      </c>
      <c r="U985" s="493" t="n">
        <v>0</v>
      </c>
      <c r="V985" s="493" t="n">
        <v>0</v>
      </c>
      <c r="W985" s="493" t="n">
        <v>0</v>
      </c>
      <c r="X985" s="493" t="n">
        <v>0</v>
      </c>
      <c r="Y985" s="493" t="n">
        <v>0</v>
      </c>
      <c r="Z985" s="493" t="n">
        <v>0</v>
      </c>
      <c r="AA985" s="493" t="n">
        <v>0</v>
      </c>
      <c r="AB985" s="493" t="n">
        <v>0</v>
      </c>
      <c r="AC985" s="493" t="n">
        <v>1113.6</v>
      </c>
      <c r="AD985" s="493" t="n">
        <v>0</v>
      </c>
      <c r="AE985" s="493" t="n">
        <v>0</v>
      </c>
      <c r="AF985" s="493" t="n">
        <v>0</v>
      </c>
      <c r="AG985" s="493" t="n">
        <v>0</v>
      </c>
      <c r="AH985" s="493" t="n">
        <v>0</v>
      </c>
      <c r="AI985" s="493" t="n">
        <v>0</v>
      </c>
      <c r="AJ985" s="493" t="n">
        <v>0</v>
      </c>
      <c r="AK985" s="493" t="n">
        <v>0</v>
      </c>
      <c r="AL985" s="493" t="n">
        <v>0</v>
      </c>
      <c r="AM985" s="493" t="n">
        <v>0</v>
      </c>
      <c r="AN985" s="493" t="n">
        <v>0</v>
      </c>
      <c r="AO985" s="493" t="n">
        <v>0</v>
      </c>
      <c r="AP985" s="493" t="n">
        <v>0</v>
      </c>
      <c r="AQ985" s="493" t="n">
        <v>2421</v>
      </c>
      <c r="AR985" s="493" t="n">
        <v>0</v>
      </c>
      <c r="AS985" s="493" t="n">
        <v>0</v>
      </c>
      <c r="AT985" s="493" t="n">
        <v>2656.8</v>
      </c>
      <c r="AU985" s="493" t="n">
        <v>0</v>
      </c>
      <c r="AV985" s="493" t="n">
        <v>0</v>
      </c>
      <c r="AW985" s="493" t="n">
        <v>1715.4</v>
      </c>
      <c r="AX985" s="493" t="n">
        <v>0</v>
      </c>
      <c r="AY985" s="493" t="n">
        <v>0</v>
      </c>
      <c r="AZ985" s="493" t="n">
        <v>0</v>
      </c>
      <c r="BA985" s="493" t="n">
        <v>0</v>
      </c>
      <c r="BB985" s="493" t="n">
        <v>0</v>
      </c>
      <c r="BC985" s="493" t="n">
        <v>0</v>
      </c>
      <c r="BD985" s="493" t="n">
        <v>0</v>
      </c>
      <c r="BE985" s="493" t="n">
        <v>0</v>
      </c>
      <c r="BF985" s="493" t="n">
        <v>171</v>
      </c>
      <c r="BG985" s="493" t="n">
        <v>0</v>
      </c>
      <c r="BH985" s="493" t="n">
        <v>169.2</v>
      </c>
      <c r="BI985" s="493" t="n">
        <v>0</v>
      </c>
      <c r="BJ985" s="493" t="n">
        <v>0</v>
      </c>
      <c r="BK985" s="493" t="n">
        <v>190.8</v>
      </c>
      <c r="BL985" s="493" t="n">
        <v>89.09999999999999</v>
      </c>
      <c r="BM985" s="493" t="n">
        <v>0</v>
      </c>
      <c r="BN985" s="493" t="n">
        <v>1240.8</v>
      </c>
      <c r="BO985" s="493" t="n">
        <v>0</v>
      </c>
      <c r="BP985" s="493" t="n">
        <v>140.4</v>
      </c>
      <c r="BQ985" s="493" t="n">
        <v>0</v>
      </c>
      <c r="BR985" s="493" t="n">
        <v>649.8</v>
      </c>
      <c r="BS985" s="493" t="n">
        <v>0</v>
      </c>
      <c r="BT985" s="493" t="n">
        <v>0</v>
      </c>
      <c r="BU985" s="493" t="n">
        <v>2470.5</v>
      </c>
      <c r="BV985" s="493" t="n">
        <v>490.5</v>
      </c>
      <c r="BW985" s="493" t="n">
        <v>0</v>
      </c>
    </row>
    <row r="986">
      <c r="A986" t="inlineStr">
        <is>
          <t>[C9C] ANGIOTENSIN-II 길항제 (단일)</t>
        </is>
      </c>
      <c r="B986" t="inlineStr">
        <is>
          <t>서울제약</t>
        </is>
      </c>
      <c r="C986" t="inlineStr">
        <is>
          <t>사르발탄</t>
        </is>
      </c>
      <c r="D986" t="inlineStr">
        <is>
          <t>서울제약</t>
        </is>
      </c>
      <c r="E986" t="inlineStr">
        <is>
          <t>valsartan</t>
        </is>
      </c>
      <c r="F986" t="inlineStr">
        <is>
          <t>종합병원</t>
        </is>
      </c>
      <c r="G986" t="inlineStr">
        <is>
          <t>Generic</t>
        </is>
      </c>
      <c r="H986" s="493" t="n">
        <v>0</v>
      </c>
      <c r="I986" s="493" t="n">
        <v>0</v>
      </c>
      <c r="J986" s="493" t="n">
        <v>0</v>
      </c>
      <c r="K986" s="493" t="n">
        <v>0</v>
      </c>
      <c r="L986" s="493" t="n">
        <v>0</v>
      </c>
      <c r="M986" s="493" t="n">
        <v>0</v>
      </c>
      <c r="N986" s="493" t="n">
        <v>0</v>
      </c>
      <c r="O986" s="493" t="n">
        <v>0</v>
      </c>
      <c r="P986" s="493" t="n">
        <v>0</v>
      </c>
      <c r="Q986" s="493" t="n">
        <v>0</v>
      </c>
      <c r="R986" s="493" t="n">
        <v>0</v>
      </c>
      <c r="S986" s="493" t="n">
        <v>0</v>
      </c>
      <c r="T986" s="493" t="n">
        <v>0</v>
      </c>
      <c r="U986" s="493" t="n">
        <v>0</v>
      </c>
      <c r="V986" s="493" t="n">
        <v>0</v>
      </c>
      <c r="W986" s="493" t="n">
        <v>0</v>
      </c>
      <c r="X986" s="493" t="n">
        <v>0</v>
      </c>
      <c r="Y986" s="493" t="n">
        <v>0</v>
      </c>
      <c r="Z986" s="493" t="n">
        <v>0</v>
      </c>
      <c r="AA986" s="493" t="n">
        <v>0</v>
      </c>
      <c r="AB986" s="493" t="n">
        <v>0</v>
      </c>
      <c r="AC986" s="493" t="n">
        <v>0</v>
      </c>
      <c r="AD986" s="493" t="n">
        <v>0</v>
      </c>
      <c r="AE986" s="493" t="n">
        <v>0</v>
      </c>
      <c r="AF986" s="493" t="n">
        <v>0</v>
      </c>
      <c r="AG986" s="493" t="n">
        <v>0</v>
      </c>
      <c r="AH986" s="493" t="n">
        <v>0</v>
      </c>
      <c r="AI986" s="493" t="n">
        <v>0</v>
      </c>
      <c r="AJ986" s="493" t="n">
        <v>0</v>
      </c>
      <c r="AK986" s="493" t="n">
        <v>0</v>
      </c>
      <c r="AL986" s="493" t="n">
        <v>0</v>
      </c>
      <c r="AM986" s="493" t="n">
        <v>0</v>
      </c>
      <c r="AN986" s="493" t="n">
        <v>0</v>
      </c>
      <c r="AO986" s="493" t="n">
        <v>0</v>
      </c>
      <c r="AP986" s="493" t="n">
        <v>0</v>
      </c>
      <c r="AQ986" s="493" t="n">
        <v>0</v>
      </c>
      <c r="AR986" s="493" t="n">
        <v>0</v>
      </c>
      <c r="AS986" s="493" t="n">
        <v>0</v>
      </c>
      <c r="AT986" s="493" t="n">
        <v>243</v>
      </c>
      <c r="AU986" s="493" t="n">
        <v>0</v>
      </c>
      <c r="AV986" s="493" t="n">
        <v>0</v>
      </c>
      <c r="AW986" s="493" t="n">
        <v>360</v>
      </c>
      <c r="AX986" s="493" t="n">
        <v>0</v>
      </c>
      <c r="AY986" s="493" t="n">
        <v>0</v>
      </c>
      <c r="AZ986" s="493" t="n">
        <v>0</v>
      </c>
      <c r="BA986" s="493" t="n">
        <v>0</v>
      </c>
      <c r="BB986" s="493" t="n">
        <v>724.5</v>
      </c>
      <c r="BC986" s="493" t="n">
        <v>966</v>
      </c>
      <c r="BD986" s="493" t="n">
        <v>0</v>
      </c>
      <c r="BE986" s="493" t="n">
        <v>0</v>
      </c>
      <c r="BF986" s="493" t="n">
        <v>0</v>
      </c>
      <c r="BG986" s="493" t="n">
        <v>0</v>
      </c>
      <c r="BH986" s="493" t="n">
        <v>0</v>
      </c>
      <c r="BI986" s="493" t="n">
        <v>0</v>
      </c>
      <c r="BJ986" s="493" t="n">
        <v>0</v>
      </c>
      <c r="BK986" s="493" t="n">
        <v>0</v>
      </c>
      <c r="BL986" s="493" t="n">
        <v>0</v>
      </c>
      <c r="BM986" s="493" t="n">
        <v>2691.9</v>
      </c>
      <c r="BN986" s="493" t="n">
        <v>1878.45</v>
      </c>
      <c r="BO986" s="493" t="n">
        <v>3936</v>
      </c>
      <c r="BP986" s="493" t="n">
        <v>3864.6</v>
      </c>
      <c r="BQ986" s="493" t="n">
        <v>3060</v>
      </c>
      <c r="BR986" s="493" t="n">
        <v>5692.2</v>
      </c>
      <c r="BS986" s="493" t="n">
        <v>4998</v>
      </c>
      <c r="BT986" s="493" t="n">
        <v>5047.65</v>
      </c>
      <c r="BU986" s="493" t="n">
        <v>1881.3</v>
      </c>
      <c r="BV986" s="493" t="n">
        <v>5303.2</v>
      </c>
      <c r="BW986" s="493" t="n">
        <v>5018.55</v>
      </c>
    </row>
    <row r="987">
      <c r="A987" t="inlineStr">
        <is>
          <t>[C9C] ANGIOTENSIN-II 길항제 (단일)</t>
        </is>
      </c>
      <c r="B987" t="inlineStr">
        <is>
          <t>서울제약</t>
        </is>
      </c>
      <c r="C987" t="inlineStr">
        <is>
          <t>사르발탄</t>
        </is>
      </c>
      <c r="D987" t="inlineStr">
        <is>
          <t>서울제약</t>
        </is>
      </c>
      <c r="E987" t="inlineStr">
        <is>
          <t>valsartan</t>
        </is>
      </c>
      <c r="F987" t="inlineStr">
        <is>
          <t>병원</t>
        </is>
      </c>
      <c r="G987" t="inlineStr">
        <is>
          <t>Generic</t>
        </is>
      </c>
      <c r="H987" s="493" t="n">
        <v>2537.7</v>
      </c>
      <c r="I987" s="493" t="n">
        <v>479.4</v>
      </c>
      <c r="J987" s="493" t="n">
        <v>4439.4</v>
      </c>
      <c r="K987" s="493" t="n">
        <v>616.2</v>
      </c>
      <c r="L987" s="493" t="n">
        <v>1080</v>
      </c>
      <c r="M987" s="493" t="n">
        <v>240</v>
      </c>
      <c r="N987" s="493" t="n">
        <v>1212</v>
      </c>
      <c r="O987" s="493" t="n">
        <v>120</v>
      </c>
      <c r="P987" s="493" t="n">
        <v>928.8</v>
      </c>
      <c r="Q987" s="493" t="n">
        <v>959.4</v>
      </c>
      <c r="R987" s="493" t="n">
        <v>792.6</v>
      </c>
      <c r="S987" s="493" t="n">
        <v>1438.2</v>
      </c>
      <c r="T987" s="493" t="n">
        <v>435.6</v>
      </c>
      <c r="U987" s="493" t="n">
        <v>1080.6</v>
      </c>
      <c r="V987" s="493" t="n">
        <v>411.6</v>
      </c>
      <c r="W987" s="493" t="n">
        <v>966</v>
      </c>
      <c r="X987" s="493" t="n">
        <v>1146.75</v>
      </c>
      <c r="Y987" s="493" t="n">
        <v>1141.65</v>
      </c>
      <c r="Z987" s="493" t="n">
        <v>1641</v>
      </c>
      <c r="AA987" s="493" t="n">
        <v>960</v>
      </c>
      <c r="AB987" s="493" t="n">
        <v>1151.4</v>
      </c>
      <c r="AC987" s="493" t="n">
        <v>0</v>
      </c>
      <c r="AD987" s="493" t="n">
        <v>672</v>
      </c>
      <c r="AE987" s="493" t="n">
        <v>1199.4</v>
      </c>
      <c r="AF987" s="493" t="n">
        <v>883.2</v>
      </c>
      <c r="AG987" s="493" t="n">
        <v>916.2</v>
      </c>
      <c r="AH987" s="493" t="n">
        <v>655.48</v>
      </c>
      <c r="AI987" s="493" t="n">
        <v>0</v>
      </c>
      <c r="AJ987" s="493" t="n">
        <v>1197</v>
      </c>
      <c r="AK987" s="493" t="n">
        <v>360</v>
      </c>
      <c r="AL987" s="493" t="n">
        <v>338.4</v>
      </c>
      <c r="AM987" s="493" t="n">
        <v>1045.08</v>
      </c>
      <c r="AN987" s="493" t="n">
        <v>567.46</v>
      </c>
      <c r="AO987" s="493" t="n">
        <v>1483.2</v>
      </c>
      <c r="AP987" s="493" t="n">
        <v>1319.92</v>
      </c>
      <c r="AQ987" s="493" t="n">
        <v>1402.8</v>
      </c>
      <c r="AR987" s="493" t="n">
        <v>806.14</v>
      </c>
      <c r="AS987" s="493" t="n">
        <v>1631.4</v>
      </c>
      <c r="AT987" s="493" t="n">
        <v>441.84</v>
      </c>
      <c r="AU987" s="493" t="n">
        <v>2055.3</v>
      </c>
      <c r="AV987" s="493" t="n">
        <v>649.72</v>
      </c>
      <c r="AW987" s="493" t="n">
        <v>720</v>
      </c>
      <c r="AX987" s="493" t="n">
        <v>1093.2</v>
      </c>
      <c r="AY987" s="493" t="n">
        <v>599.7</v>
      </c>
      <c r="AZ987" s="493" t="n">
        <v>922.8</v>
      </c>
      <c r="BA987" s="493" t="n">
        <v>469.8</v>
      </c>
      <c r="BB987" s="493" t="n">
        <v>1745.4</v>
      </c>
      <c r="BC987" s="493" t="n">
        <v>484.8</v>
      </c>
      <c r="BD987" s="493" t="n">
        <v>1392.3</v>
      </c>
      <c r="BE987" s="493" t="n">
        <v>1326.9</v>
      </c>
      <c r="BF987" s="493" t="n">
        <v>1446</v>
      </c>
      <c r="BG987" s="493" t="n">
        <v>876</v>
      </c>
      <c r="BH987" s="493" t="n">
        <v>957</v>
      </c>
      <c r="BI987" s="493" t="n">
        <v>246.6</v>
      </c>
      <c r="BJ987" s="493" t="n">
        <v>1314.6</v>
      </c>
      <c r="BK987" s="493" t="n">
        <v>728.4</v>
      </c>
      <c r="BL987" s="493" t="n">
        <v>219</v>
      </c>
      <c r="BM987" s="493" t="n">
        <v>966.6</v>
      </c>
      <c r="BN987" s="493" t="n">
        <v>115.2</v>
      </c>
      <c r="BO987" s="493" t="n">
        <v>1005</v>
      </c>
      <c r="BP987" s="493" t="n">
        <v>600.6</v>
      </c>
      <c r="BQ987" s="493" t="n">
        <v>1442.4</v>
      </c>
      <c r="BR987" s="493" t="n">
        <v>267.6</v>
      </c>
      <c r="BS987" s="493" t="n">
        <v>2529</v>
      </c>
      <c r="BT987" s="493" t="n">
        <v>723.6</v>
      </c>
      <c r="BU987" s="493" t="n">
        <v>1929</v>
      </c>
      <c r="BV987" s="493" t="n">
        <v>0</v>
      </c>
      <c r="BW987" s="493" t="n">
        <v>1932.3</v>
      </c>
    </row>
    <row r="988">
      <c r="A988" t="inlineStr">
        <is>
          <t>[C9C] ANGIOTENSIN-II 길항제 (단일)</t>
        </is>
      </c>
      <c r="B988" t="inlineStr">
        <is>
          <t>서울제약</t>
        </is>
      </c>
      <c r="C988" t="inlineStr">
        <is>
          <t>사르발탄</t>
        </is>
      </c>
      <c r="D988" t="inlineStr">
        <is>
          <t>서울제약</t>
        </is>
      </c>
      <c r="E988" t="inlineStr">
        <is>
          <t>valsartan</t>
        </is>
      </c>
      <c r="F988" t="inlineStr">
        <is>
          <t>의원</t>
        </is>
      </c>
      <c r="G988" t="inlineStr">
        <is>
          <t>Generic</t>
        </is>
      </c>
      <c r="H988" s="493" t="n">
        <v>27534.88</v>
      </c>
      <c r="I988" s="493" t="n">
        <v>20605.61</v>
      </c>
      <c r="J988" s="493" t="n">
        <v>25984.62</v>
      </c>
      <c r="K988" s="493" t="n">
        <v>23856.37</v>
      </c>
      <c r="L988" s="493" t="n">
        <v>24447.63</v>
      </c>
      <c r="M988" s="493" t="n">
        <v>21380</v>
      </c>
      <c r="N988" s="493" t="n">
        <v>30984.37</v>
      </c>
      <c r="O988" s="493" t="n">
        <v>30682.76</v>
      </c>
      <c r="P988" s="493" t="n">
        <v>30656.02</v>
      </c>
      <c r="Q988" s="493" t="n">
        <v>25636.79</v>
      </c>
      <c r="R988" s="493" t="n">
        <v>30326.89</v>
      </c>
      <c r="S988" s="493" t="n">
        <v>34697.41</v>
      </c>
      <c r="T988" s="493" t="n">
        <v>38758.79</v>
      </c>
      <c r="U988" s="493" t="n">
        <v>29803.66</v>
      </c>
      <c r="V988" s="493" t="n">
        <v>42823.75</v>
      </c>
      <c r="W988" s="493" t="n">
        <v>33013.93</v>
      </c>
      <c r="X988" s="493" t="n">
        <v>41029.09</v>
      </c>
      <c r="Y988" s="493" t="n">
        <v>34877.05</v>
      </c>
      <c r="Z988" s="493" t="n">
        <v>41548.74</v>
      </c>
      <c r="AA988" s="493" t="n">
        <v>38633.05</v>
      </c>
      <c r="AB988" s="493" t="n">
        <v>40992.29</v>
      </c>
      <c r="AC988" s="493" t="n">
        <v>37215.17</v>
      </c>
      <c r="AD988" s="493" t="n">
        <v>41986.37</v>
      </c>
      <c r="AE988" s="493" t="n">
        <v>40486.92</v>
      </c>
      <c r="AF988" s="493" t="n">
        <v>38348.65</v>
      </c>
      <c r="AG988" s="493" t="n">
        <v>32698.17</v>
      </c>
      <c r="AH988" s="493" t="n">
        <v>40895.86</v>
      </c>
      <c r="AI988" s="493" t="n">
        <v>40767.45</v>
      </c>
      <c r="AJ988" s="493" t="n">
        <v>43762.56</v>
      </c>
      <c r="AK988" s="493" t="n">
        <v>44266.02</v>
      </c>
      <c r="AL988" s="493" t="n">
        <v>46198.14</v>
      </c>
      <c r="AM988" s="493" t="n">
        <v>43320.49</v>
      </c>
      <c r="AN988" s="493" t="n">
        <v>41920.44</v>
      </c>
      <c r="AO988" s="493" t="n">
        <v>42336.34</v>
      </c>
      <c r="AP988" s="493" t="n">
        <v>42440.12</v>
      </c>
      <c r="AQ988" s="493" t="n">
        <v>45477.97</v>
      </c>
      <c r="AR988" s="493" t="n">
        <v>44004.83</v>
      </c>
      <c r="AS988" s="493" t="n">
        <v>37523.17</v>
      </c>
      <c r="AT988" s="493" t="n">
        <v>42316.13</v>
      </c>
      <c r="AU988" s="493" t="n">
        <v>45042.94</v>
      </c>
      <c r="AV988" s="493" t="n">
        <v>43084.8</v>
      </c>
      <c r="AW988" s="493" t="n">
        <v>39625.66</v>
      </c>
      <c r="AX988" s="493" t="n">
        <v>44738.03</v>
      </c>
      <c r="AY988" s="493" t="n">
        <v>39074.55</v>
      </c>
      <c r="AZ988" s="493" t="n">
        <v>37939.31</v>
      </c>
      <c r="BA988" s="493" t="n">
        <v>40914.93</v>
      </c>
      <c r="BB988" s="493" t="n">
        <v>42516.72</v>
      </c>
      <c r="BC988" s="493" t="n">
        <v>47943.88</v>
      </c>
      <c r="BD988" s="493" t="n">
        <v>40146.7</v>
      </c>
      <c r="BE988" s="493" t="n">
        <v>38652.12</v>
      </c>
      <c r="BF988" s="493" t="n">
        <v>38637.98</v>
      </c>
      <c r="BG988" s="493" t="n">
        <v>39350.58</v>
      </c>
      <c r="BH988" s="493" t="n">
        <v>42595.27</v>
      </c>
      <c r="BI988" s="493" t="n">
        <v>36660.59</v>
      </c>
      <c r="BJ988" s="493" t="n">
        <v>42030.99</v>
      </c>
      <c r="BK988" s="493" t="n">
        <v>41714.89</v>
      </c>
      <c r="BL988" s="493" t="n">
        <v>47015.49</v>
      </c>
      <c r="BM988" s="493" t="n">
        <v>37651.29</v>
      </c>
      <c r="BN988" s="493" t="n">
        <v>35627.24</v>
      </c>
      <c r="BO988" s="493" t="n">
        <v>44517.38</v>
      </c>
      <c r="BP988" s="493" t="n">
        <v>42168.49</v>
      </c>
      <c r="BQ988" s="493" t="n">
        <v>33650.86</v>
      </c>
      <c r="BR988" s="493" t="n">
        <v>42202.58</v>
      </c>
      <c r="BS988" s="493" t="n">
        <v>43841.55</v>
      </c>
      <c r="BT988" s="493" t="n">
        <v>39565.37</v>
      </c>
      <c r="BU988" s="493" t="n">
        <v>46093.17</v>
      </c>
      <c r="BV988" s="493" t="n">
        <v>57978.47</v>
      </c>
      <c r="BW988" s="493" t="n">
        <v>43442.44</v>
      </c>
    </row>
    <row r="989">
      <c r="A989" t="inlineStr">
        <is>
          <t>[C9C] ANGIOTENSIN-II 길항제 (단일)</t>
        </is>
      </c>
      <c r="B989" t="inlineStr">
        <is>
          <t>서울제약</t>
        </is>
      </c>
      <c r="C989" t="inlineStr">
        <is>
          <t>사르발탄</t>
        </is>
      </c>
      <c r="D989" t="inlineStr">
        <is>
          <t>서울제약</t>
        </is>
      </c>
      <c r="E989" t="inlineStr">
        <is>
          <t>valsartan</t>
        </is>
      </c>
      <c r="F989" t="inlineStr">
        <is>
          <t>보건소</t>
        </is>
      </c>
      <c r="G989" t="inlineStr">
        <is>
          <t>Generic</t>
        </is>
      </c>
      <c r="H989" s="493" t="n">
        <v>1638</v>
      </c>
      <c r="I989" s="493" t="n">
        <v>3171.9</v>
      </c>
      <c r="J989" s="493" t="n">
        <v>3645</v>
      </c>
      <c r="K989" s="493" t="n">
        <v>2881.5</v>
      </c>
      <c r="L989" s="493" t="n">
        <v>1879.95</v>
      </c>
      <c r="M989" s="493" t="n">
        <v>5933.4</v>
      </c>
      <c r="N989" s="493" t="n">
        <v>3112.5</v>
      </c>
      <c r="O989" s="493" t="n">
        <v>2673.3</v>
      </c>
      <c r="P989" s="493" t="n">
        <v>1476</v>
      </c>
      <c r="Q989" s="493" t="n">
        <v>4305.28</v>
      </c>
      <c r="R989" s="493" t="n">
        <v>2763.3</v>
      </c>
      <c r="S989" s="493" t="n">
        <v>2700</v>
      </c>
      <c r="T989" s="493" t="n">
        <v>2373.15</v>
      </c>
      <c r="U989" s="493" t="n">
        <v>1780.2</v>
      </c>
      <c r="V989" s="493" t="n">
        <v>1209.6</v>
      </c>
      <c r="W989" s="493" t="n">
        <v>2078.55</v>
      </c>
      <c r="X989" s="493" t="n">
        <v>7175.85</v>
      </c>
      <c r="Y989" s="493" t="n">
        <v>1497.6</v>
      </c>
      <c r="Z989" s="493" t="n">
        <v>1980.9</v>
      </c>
      <c r="AA989" s="493" t="n">
        <v>4392</v>
      </c>
      <c r="AB989" s="493" t="n">
        <v>1530.9</v>
      </c>
      <c r="AC989" s="493" t="n">
        <v>1182.6</v>
      </c>
      <c r="AD989" s="493" t="n">
        <v>2040</v>
      </c>
      <c r="AE989" s="493" t="n">
        <v>1983.6</v>
      </c>
      <c r="AF989" s="493" t="n">
        <v>1392</v>
      </c>
      <c r="AG989" s="493" t="n">
        <v>2003.4</v>
      </c>
      <c r="AH989" s="493" t="n">
        <v>3620.1</v>
      </c>
      <c r="AI989" s="493" t="n">
        <v>2240.55</v>
      </c>
      <c r="AJ989" s="493" t="n">
        <v>1544.4</v>
      </c>
      <c r="AK989" s="493" t="n">
        <v>1944</v>
      </c>
      <c r="AL989" s="493" t="n">
        <v>3238.8</v>
      </c>
      <c r="AM989" s="493" t="n">
        <v>2906.7</v>
      </c>
      <c r="AN989" s="493" t="n">
        <v>1519.8</v>
      </c>
      <c r="AO989" s="493" t="n">
        <v>3859.2</v>
      </c>
      <c r="AP989" s="493" t="n">
        <v>3327.8</v>
      </c>
      <c r="AQ989" s="493" t="n">
        <v>2888.85</v>
      </c>
      <c r="AR989" s="493" t="n">
        <v>3916.8</v>
      </c>
      <c r="AS989" s="493" t="n">
        <v>2053.8</v>
      </c>
      <c r="AT989" s="493" t="n">
        <v>1856.85</v>
      </c>
      <c r="AU989" s="493" t="n">
        <v>2568.9</v>
      </c>
      <c r="AV989" s="493" t="n">
        <v>1612.2</v>
      </c>
      <c r="AW989" s="493" t="n">
        <v>1345.2</v>
      </c>
      <c r="AX989" s="493" t="n">
        <v>1886.4</v>
      </c>
      <c r="AY989" s="493" t="n">
        <v>477</v>
      </c>
      <c r="AZ989" s="493" t="n">
        <v>1198.8</v>
      </c>
      <c r="BA989" s="493" t="n">
        <v>1603.8</v>
      </c>
      <c r="BB989" s="493" t="n">
        <v>1566</v>
      </c>
      <c r="BC989" s="493" t="n">
        <v>1467.3</v>
      </c>
      <c r="BD989" s="493" t="n">
        <v>1366.5</v>
      </c>
      <c r="BE989" s="493" t="n">
        <v>1596</v>
      </c>
      <c r="BF989" s="493" t="n">
        <v>1138.8</v>
      </c>
      <c r="BG989" s="493" t="n">
        <v>1617.9</v>
      </c>
      <c r="BH989" s="493" t="n">
        <v>1215</v>
      </c>
      <c r="BI989" s="493" t="n">
        <v>745.2</v>
      </c>
      <c r="BJ989" s="493" t="n">
        <v>1339.2</v>
      </c>
      <c r="BK989" s="493" t="n">
        <v>2138.4</v>
      </c>
      <c r="BL989" s="493" t="n">
        <v>1084.2</v>
      </c>
      <c r="BM989" s="493" t="n">
        <v>959.4</v>
      </c>
      <c r="BN989" s="493" t="n">
        <v>957.6</v>
      </c>
      <c r="BO989" s="493" t="n">
        <v>1512</v>
      </c>
      <c r="BP989" s="493" t="n">
        <v>353.7</v>
      </c>
      <c r="BQ989" s="493" t="n">
        <v>1714.5</v>
      </c>
      <c r="BR989" s="493" t="n">
        <v>774.9</v>
      </c>
      <c r="BS989" s="493" t="n">
        <v>1177.2</v>
      </c>
      <c r="BT989" s="493" t="n">
        <v>2031</v>
      </c>
      <c r="BU989" s="493" t="n">
        <v>1002.6</v>
      </c>
      <c r="BV989" s="493" t="n">
        <v>620.1</v>
      </c>
      <c r="BW989" s="493" t="n">
        <v>748.8</v>
      </c>
    </row>
    <row r="990">
      <c r="A990" t="inlineStr">
        <is>
          <t>[C9C] ANGIOTENSIN-II 길항제 (단일)</t>
        </is>
      </c>
      <c r="B990" t="inlineStr">
        <is>
          <t>서울제약</t>
        </is>
      </c>
      <c r="C990" t="inlineStr">
        <is>
          <t>자로탄</t>
        </is>
      </c>
      <c r="D990" t="inlineStr">
        <is>
          <t>서울제약</t>
        </is>
      </c>
      <c r="E990" t="inlineStr">
        <is>
          <t>losartan potassium</t>
        </is>
      </c>
      <c r="F990" t="inlineStr">
        <is>
          <t>병원</t>
        </is>
      </c>
      <c r="G990" t="inlineStr">
        <is>
          <t>Generic</t>
        </is>
      </c>
      <c r="H990" s="493" t="n">
        <v>976.96</v>
      </c>
      <c r="I990" s="493" t="n">
        <v>2246.46</v>
      </c>
      <c r="J990" s="493" t="n">
        <v>683.55</v>
      </c>
      <c r="K990" s="493" t="n">
        <v>1902.52</v>
      </c>
      <c r="L990" s="493" t="n">
        <v>594.4400000000001</v>
      </c>
      <c r="M990" s="493" t="n">
        <v>2005.18</v>
      </c>
      <c r="N990" s="493" t="n">
        <v>365.82</v>
      </c>
      <c r="O990" s="493" t="n">
        <v>1411.48</v>
      </c>
      <c r="P990" s="493" t="n">
        <v>80.09999999999999</v>
      </c>
      <c r="Q990" s="493" t="n">
        <v>2632.29</v>
      </c>
      <c r="R990" s="493" t="n">
        <v>396.4</v>
      </c>
      <c r="S990" s="493" t="n">
        <v>1154.52</v>
      </c>
      <c r="T990" s="493" t="n">
        <v>0</v>
      </c>
      <c r="U990" s="493" t="n">
        <v>0</v>
      </c>
      <c r="V990" s="493" t="n">
        <v>0</v>
      </c>
      <c r="W990" s="493" t="n">
        <v>0</v>
      </c>
      <c r="X990" s="493" t="n">
        <v>0</v>
      </c>
      <c r="Y990" s="493" t="n">
        <v>0</v>
      </c>
      <c r="Z990" s="493" t="n">
        <v>0</v>
      </c>
      <c r="AA990" s="493" t="n">
        <v>0</v>
      </c>
      <c r="AB990" s="493" t="n">
        <v>0</v>
      </c>
      <c r="AC990" s="493" t="n">
        <v>0</v>
      </c>
      <c r="AD990" s="493" t="n">
        <v>0</v>
      </c>
      <c r="AE990" s="493" t="n">
        <v>0</v>
      </c>
      <c r="AF990" s="493" t="n">
        <v>0</v>
      </c>
      <c r="AG990" s="493" t="n">
        <v>0</v>
      </c>
      <c r="AH990" s="493" t="n">
        <v>0</v>
      </c>
      <c r="AI990" s="493" t="n">
        <v>0</v>
      </c>
      <c r="AJ990" s="493" t="n">
        <v>0</v>
      </c>
      <c r="AK990" s="493" t="n">
        <v>0</v>
      </c>
      <c r="AL990" s="493" t="n">
        <v>0</v>
      </c>
      <c r="AM990" s="493" t="n">
        <v>0</v>
      </c>
      <c r="AN990" s="493" t="n">
        <v>0</v>
      </c>
      <c r="AO990" s="493" t="n">
        <v>0</v>
      </c>
      <c r="AP990" s="493" t="n">
        <v>0</v>
      </c>
      <c r="AQ990" s="493" t="n">
        <v>0</v>
      </c>
      <c r="AR990" s="493" t="n">
        <v>0</v>
      </c>
      <c r="AS990" s="493" t="n">
        <v>0</v>
      </c>
      <c r="AT990" s="493" t="n">
        <v>0</v>
      </c>
      <c r="AU990" s="493" t="n">
        <v>0</v>
      </c>
      <c r="AV990" s="493" t="n">
        <v>0</v>
      </c>
      <c r="AW990" s="493" t="n">
        <v>0</v>
      </c>
      <c r="AX990" s="493" t="n">
        <v>0</v>
      </c>
      <c r="AY990" s="493" t="n">
        <v>0</v>
      </c>
      <c r="AZ990" s="493" t="n">
        <v>0</v>
      </c>
      <c r="BA990" s="493" t="n">
        <v>0</v>
      </c>
      <c r="BB990" s="493" t="n">
        <v>0</v>
      </c>
      <c r="BC990" s="493" t="n">
        <v>0</v>
      </c>
      <c r="BD990" s="493" t="n">
        <v>0</v>
      </c>
      <c r="BE990" s="493" t="n">
        <v>0</v>
      </c>
      <c r="BF990" s="493" t="n">
        <v>0</v>
      </c>
      <c r="BG990" s="493" t="n">
        <v>0</v>
      </c>
      <c r="BH990" s="493" t="n">
        <v>0</v>
      </c>
      <c r="BI990" s="493" t="n">
        <v>0</v>
      </c>
      <c r="BJ990" s="493" t="n">
        <v>0</v>
      </c>
      <c r="BK990" s="493" t="n">
        <v>0</v>
      </c>
      <c r="BL990" s="493" t="n">
        <v>0</v>
      </c>
      <c r="BM990" s="493" t="n">
        <v>0</v>
      </c>
      <c r="BN990" s="493" t="n">
        <v>0</v>
      </c>
      <c r="BO990" s="493" t="n">
        <v>0</v>
      </c>
      <c r="BP990" s="493" t="n">
        <v>0</v>
      </c>
      <c r="BQ990" s="493" t="n">
        <v>0</v>
      </c>
      <c r="BR990" s="493" t="n">
        <v>0</v>
      </c>
      <c r="BS990" s="493" t="n">
        <v>0</v>
      </c>
      <c r="BT990" s="493" t="n">
        <v>0</v>
      </c>
      <c r="BU990" s="493" t="n">
        <v>0</v>
      </c>
      <c r="BV990" s="493" t="n">
        <v>0</v>
      </c>
      <c r="BW990" s="493" t="n">
        <v>0</v>
      </c>
    </row>
    <row r="991">
      <c r="A991" t="inlineStr">
        <is>
          <t>[C9C] ANGIOTENSIN-II 길항제 (단일)</t>
        </is>
      </c>
      <c r="B991" t="inlineStr">
        <is>
          <t>서울제약</t>
        </is>
      </c>
      <c r="C991" t="inlineStr">
        <is>
          <t>자로탄</t>
        </is>
      </c>
      <c r="D991" t="inlineStr">
        <is>
          <t>서울제약</t>
        </is>
      </c>
      <c r="E991" t="inlineStr">
        <is>
          <t>losartan potassium</t>
        </is>
      </c>
      <c r="F991" t="inlineStr">
        <is>
          <t>의원</t>
        </is>
      </c>
      <c r="G991" t="inlineStr">
        <is>
          <t>Generic</t>
        </is>
      </c>
      <c r="H991" s="493" t="n">
        <v>38698.54</v>
      </c>
      <c r="I991" s="493" t="n">
        <v>40593.2</v>
      </c>
      <c r="J991" s="493" t="n">
        <v>42391.81</v>
      </c>
      <c r="K991" s="493" t="n">
        <v>33610</v>
      </c>
      <c r="L991" s="493" t="n">
        <v>34019.22</v>
      </c>
      <c r="M991" s="493" t="n">
        <v>34565.8</v>
      </c>
      <c r="N991" s="493" t="n">
        <v>33259.4</v>
      </c>
      <c r="O991" s="493" t="n">
        <v>34166.75</v>
      </c>
      <c r="P991" s="493" t="n">
        <v>37655.09</v>
      </c>
      <c r="Q991" s="493" t="n">
        <v>44394.52</v>
      </c>
      <c r="R991" s="493" t="n">
        <v>38538.82</v>
      </c>
      <c r="S991" s="493" t="n">
        <v>7897.95</v>
      </c>
      <c r="T991" s="493" t="n">
        <v>1248.15</v>
      </c>
      <c r="U991" s="493" t="n">
        <v>0</v>
      </c>
      <c r="V991" s="493" t="n">
        <v>0</v>
      </c>
      <c r="W991" s="493" t="n">
        <v>0</v>
      </c>
      <c r="X991" s="493" t="n">
        <v>0</v>
      </c>
      <c r="Y991" s="493" t="n">
        <v>0</v>
      </c>
      <c r="Z991" s="493" t="n">
        <v>0</v>
      </c>
      <c r="AA991" s="493" t="n">
        <v>0</v>
      </c>
      <c r="AB991" s="493" t="n">
        <v>0</v>
      </c>
      <c r="AC991" s="493" t="n">
        <v>0</v>
      </c>
      <c r="AD991" s="493" t="n">
        <v>0</v>
      </c>
      <c r="AE991" s="493" t="n">
        <v>0</v>
      </c>
      <c r="AF991" s="493" t="n">
        <v>0</v>
      </c>
      <c r="AG991" s="493" t="n">
        <v>0</v>
      </c>
      <c r="AH991" s="493" t="n">
        <v>0</v>
      </c>
      <c r="AI991" s="493" t="n">
        <v>0</v>
      </c>
      <c r="AJ991" s="493" t="n">
        <v>0</v>
      </c>
      <c r="AK991" s="493" t="n">
        <v>0</v>
      </c>
      <c r="AL991" s="493" t="n">
        <v>0</v>
      </c>
      <c r="AM991" s="493" t="n">
        <v>0</v>
      </c>
      <c r="AN991" s="493" t="n">
        <v>0</v>
      </c>
      <c r="AO991" s="493" t="n">
        <v>0</v>
      </c>
      <c r="AP991" s="493" t="n">
        <v>0</v>
      </c>
      <c r="AQ991" s="493" t="n">
        <v>0</v>
      </c>
      <c r="AR991" s="493" t="n">
        <v>0</v>
      </c>
      <c r="AS991" s="493" t="n">
        <v>0</v>
      </c>
      <c r="AT991" s="493" t="n">
        <v>0</v>
      </c>
      <c r="AU991" s="493" t="n">
        <v>0</v>
      </c>
      <c r="AV991" s="493" t="n">
        <v>0</v>
      </c>
      <c r="AW991" s="493" t="n">
        <v>0</v>
      </c>
      <c r="AX991" s="493" t="n">
        <v>0</v>
      </c>
      <c r="AY991" s="493" t="n">
        <v>0</v>
      </c>
      <c r="AZ991" s="493" t="n">
        <v>0</v>
      </c>
      <c r="BA991" s="493" t="n">
        <v>0</v>
      </c>
      <c r="BB991" s="493" t="n">
        <v>0</v>
      </c>
      <c r="BC991" s="493" t="n">
        <v>0</v>
      </c>
      <c r="BD991" s="493" t="n">
        <v>0</v>
      </c>
      <c r="BE991" s="493" t="n">
        <v>0</v>
      </c>
      <c r="BF991" s="493" t="n">
        <v>0</v>
      </c>
      <c r="BG991" s="493" t="n">
        <v>0</v>
      </c>
      <c r="BH991" s="493" t="n">
        <v>0</v>
      </c>
      <c r="BI991" s="493" t="n">
        <v>0</v>
      </c>
      <c r="BJ991" s="493" t="n">
        <v>0</v>
      </c>
      <c r="BK991" s="493" t="n">
        <v>0</v>
      </c>
      <c r="BL991" s="493" t="n">
        <v>0</v>
      </c>
      <c r="BM991" s="493" t="n">
        <v>0</v>
      </c>
      <c r="BN991" s="493" t="n">
        <v>0</v>
      </c>
      <c r="BO991" s="493" t="n">
        <v>0</v>
      </c>
      <c r="BP991" s="493" t="n">
        <v>0</v>
      </c>
      <c r="BQ991" s="493" t="n">
        <v>0</v>
      </c>
      <c r="BR991" s="493" t="n">
        <v>0</v>
      </c>
      <c r="BS991" s="493" t="n">
        <v>0</v>
      </c>
      <c r="BT991" s="493" t="n">
        <v>0</v>
      </c>
      <c r="BU991" s="493" t="n">
        <v>0</v>
      </c>
      <c r="BV991" s="493" t="n">
        <v>0</v>
      </c>
      <c r="BW991" s="493" t="n">
        <v>0</v>
      </c>
    </row>
    <row r="992">
      <c r="A992" t="inlineStr">
        <is>
          <t>[C9C] ANGIOTENSIN-II 길항제 (단일)</t>
        </is>
      </c>
      <c r="B992" t="inlineStr">
        <is>
          <t>서울제약</t>
        </is>
      </c>
      <c r="C992" t="inlineStr">
        <is>
          <t>자로탄</t>
        </is>
      </c>
      <c r="D992" t="inlineStr">
        <is>
          <t>서울제약</t>
        </is>
      </c>
      <c r="E992" t="inlineStr">
        <is>
          <t>losartan potassium</t>
        </is>
      </c>
      <c r="F992" t="inlineStr">
        <is>
          <t>보건소</t>
        </is>
      </c>
      <c r="G992" t="inlineStr">
        <is>
          <t>Generic</t>
        </is>
      </c>
      <c r="H992" s="493" t="n">
        <v>0</v>
      </c>
      <c r="I992" s="493" t="n">
        <v>131.4</v>
      </c>
      <c r="J992" s="493" t="n">
        <v>0</v>
      </c>
      <c r="K992" s="493" t="n">
        <v>0</v>
      </c>
      <c r="L992" s="493" t="n">
        <v>180.42</v>
      </c>
      <c r="M992" s="493" t="n">
        <v>189</v>
      </c>
      <c r="N992" s="493" t="n">
        <v>71.09999999999999</v>
      </c>
      <c r="O992" s="493" t="n">
        <v>361.5</v>
      </c>
      <c r="P992" s="493" t="n">
        <v>79.8</v>
      </c>
      <c r="Q992" s="493" t="n">
        <v>352.8</v>
      </c>
      <c r="R992" s="493" t="n">
        <v>0</v>
      </c>
      <c r="S992" s="493" t="n">
        <v>254.7</v>
      </c>
      <c r="T992" s="493" t="n">
        <v>0</v>
      </c>
      <c r="U992" s="493" t="n">
        <v>0</v>
      </c>
      <c r="V992" s="493" t="n">
        <v>0</v>
      </c>
      <c r="W992" s="493" t="n">
        <v>0</v>
      </c>
      <c r="X992" s="493" t="n">
        <v>0</v>
      </c>
      <c r="Y992" s="493" t="n">
        <v>0</v>
      </c>
      <c r="Z992" s="493" t="n">
        <v>0</v>
      </c>
      <c r="AA992" s="493" t="n">
        <v>0</v>
      </c>
      <c r="AB992" s="493" t="n">
        <v>0</v>
      </c>
      <c r="AC992" s="493" t="n">
        <v>0</v>
      </c>
      <c r="AD992" s="493" t="n">
        <v>0</v>
      </c>
      <c r="AE992" s="493" t="n">
        <v>0</v>
      </c>
      <c r="AF992" s="493" t="n">
        <v>0</v>
      </c>
      <c r="AG992" s="493" t="n">
        <v>0</v>
      </c>
      <c r="AH992" s="493" t="n">
        <v>0</v>
      </c>
      <c r="AI992" s="493" t="n">
        <v>0</v>
      </c>
      <c r="AJ992" s="493" t="n">
        <v>0</v>
      </c>
      <c r="AK992" s="493" t="n">
        <v>0</v>
      </c>
      <c r="AL992" s="493" t="n">
        <v>0</v>
      </c>
      <c r="AM992" s="493" t="n">
        <v>0</v>
      </c>
      <c r="AN992" s="493" t="n">
        <v>0</v>
      </c>
      <c r="AO992" s="493" t="n">
        <v>0</v>
      </c>
      <c r="AP992" s="493" t="n">
        <v>0</v>
      </c>
      <c r="AQ992" s="493" t="n">
        <v>0</v>
      </c>
      <c r="AR992" s="493" t="n">
        <v>0</v>
      </c>
      <c r="AS992" s="493" t="n">
        <v>0</v>
      </c>
      <c r="AT992" s="493" t="n">
        <v>0</v>
      </c>
      <c r="AU992" s="493" t="n">
        <v>0</v>
      </c>
      <c r="AV992" s="493" t="n">
        <v>0</v>
      </c>
      <c r="AW992" s="493" t="n">
        <v>0</v>
      </c>
      <c r="AX992" s="493" t="n">
        <v>0</v>
      </c>
      <c r="AY992" s="493" t="n">
        <v>0</v>
      </c>
      <c r="AZ992" s="493" t="n">
        <v>0</v>
      </c>
      <c r="BA992" s="493" t="n">
        <v>0</v>
      </c>
      <c r="BB992" s="493" t="n">
        <v>0</v>
      </c>
      <c r="BC992" s="493" t="n">
        <v>0</v>
      </c>
      <c r="BD992" s="493" t="n">
        <v>0</v>
      </c>
      <c r="BE992" s="493" t="n">
        <v>0</v>
      </c>
      <c r="BF992" s="493" t="n">
        <v>0</v>
      </c>
      <c r="BG992" s="493" t="n">
        <v>0</v>
      </c>
      <c r="BH992" s="493" t="n">
        <v>0</v>
      </c>
      <c r="BI992" s="493" t="n">
        <v>0</v>
      </c>
      <c r="BJ992" s="493" t="n">
        <v>0</v>
      </c>
      <c r="BK992" s="493" t="n">
        <v>0</v>
      </c>
      <c r="BL992" s="493" t="n">
        <v>0</v>
      </c>
      <c r="BM992" s="493" t="n">
        <v>0</v>
      </c>
      <c r="BN992" s="493" t="n">
        <v>0</v>
      </c>
      <c r="BO992" s="493" t="n">
        <v>0</v>
      </c>
      <c r="BP992" s="493" t="n">
        <v>0</v>
      </c>
      <c r="BQ992" s="493" t="n">
        <v>0</v>
      </c>
      <c r="BR992" s="493" t="n">
        <v>0</v>
      </c>
      <c r="BS992" s="493" t="n">
        <v>0</v>
      </c>
      <c r="BT992" s="493" t="n">
        <v>0</v>
      </c>
      <c r="BU992" s="493" t="n">
        <v>0</v>
      </c>
      <c r="BV992" s="493" t="n">
        <v>0</v>
      </c>
      <c r="BW992" s="493" t="n">
        <v>0</v>
      </c>
    </row>
    <row r="993">
      <c r="A993" t="inlineStr">
        <is>
          <t>[C9C] ANGIOTENSIN-II 길항제 (단일)</t>
        </is>
      </c>
      <c r="B993" t="inlineStr">
        <is>
          <t>서울제약</t>
        </is>
      </c>
      <c r="C993" t="inlineStr">
        <is>
          <t>티살탄</t>
        </is>
      </c>
      <c r="D993" t="inlineStr">
        <is>
          <t>서울제약</t>
        </is>
      </c>
      <c r="E993" t="inlineStr">
        <is>
          <t>telmisartan</t>
        </is>
      </c>
      <c r="F993" t="inlineStr">
        <is>
          <t>상급종합병원</t>
        </is>
      </c>
      <c r="G993" t="inlineStr">
        <is>
          <t>Generic</t>
        </is>
      </c>
      <c r="H993" s="493" t="n">
        <v>0</v>
      </c>
      <c r="I993" s="493" t="n">
        <v>0</v>
      </c>
      <c r="J993" s="493" t="n">
        <v>0</v>
      </c>
      <c r="K993" s="493" t="n">
        <v>0</v>
      </c>
      <c r="L993" s="493" t="n">
        <v>0</v>
      </c>
      <c r="M993" s="493" t="n">
        <v>0</v>
      </c>
      <c r="N993" s="493" t="n">
        <v>0</v>
      </c>
      <c r="O993" s="493" t="n">
        <v>0</v>
      </c>
      <c r="P993" s="493" t="n">
        <v>0</v>
      </c>
      <c r="Q993" s="493" t="n">
        <v>0</v>
      </c>
      <c r="R993" s="493" t="n">
        <v>0</v>
      </c>
      <c r="S993" s="493" t="n">
        <v>0</v>
      </c>
      <c r="T993" s="493" t="n">
        <v>0</v>
      </c>
      <c r="U993" s="493" t="n">
        <v>0</v>
      </c>
      <c r="V993" s="493" t="n">
        <v>0</v>
      </c>
      <c r="W993" s="493" t="n">
        <v>0</v>
      </c>
      <c r="X993" s="493" t="n">
        <v>0</v>
      </c>
      <c r="Y993" s="493" t="n">
        <v>0</v>
      </c>
      <c r="Z993" s="493" t="n">
        <v>0</v>
      </c>
      <c r="AA993" s="493" t="n">
        <v>0</v>
      </c>
      <c r="AB993" s="493" t="n">
        <v>0</v>
      </c>
      <c r="AC993" s="493" t="n">
        <v>0</v>
      </c>
      <c r="AD993" s="493" t="n">
        <v>0</v>
      </c>
      <c r="AE993" s="493" t="n">
        <v>0</v>
      </c>
      <c r="AF993" s="493" t="n">
        <v>0</v>
      </c>
      <c r="AG993" s="493" t="n">
        <v>0</v>
      </c>
      <c r="AH993" s="493" t="n">
        <v>0</v>
      </c>
      <c r="AI993" s="493" t="n">
        <v>0</v>
      </c>
      <c r="AJ993" s="493" t="n">
        <v>0</v>
      </c>
      <c r="AK993" s="493" t="n">
        <v>0</v>
      </c>
      <c r="AL993" s="493" t="n">
        <v>0</v>
      </c>
      <c r="AM993" s="493" t="n">
        <v>0</v>
      </c>
      <c r="AN993" s="493" t="n">
        <v>0</v>
      </c>
      <c r="AO993" s="493" t="n">
        <v>0</v>
      </c>
      <c r="AP993" s="493" t="n">
        <v>0</v>
      </c>
      <c r="AQ993" s="493" t="n">
        <v>0</v>
      </c>
      <c r="AR993" s="493" t="n">
        <v>0</v>
      </c>
      <c r="AS993" s="493" t="n">
        <v>0</v>
      </c>
      <c r="AT993" s="493" t="n">
        <v>0</v>
      </c>
      <c r="AU993" s="493" t="n">
        <v>0</v>
      </c>
      <c r="AV993" s="493" t="n">
        <v>0</v>
      </c>
      <c r="AW993" s="493" t="n">
        <v>0</v>
      </c>
      <c r="AX993" s="493" t="n">
        <v>0</v>
      </c>
      <c r="AY993" s="493" t="n">
        <v>0</v>
      </c>
      <c r="AZ993" s="493" t="n">
        <v>0</v>
      </c>
      <c r="BA993" s="493" t="n">
        <v>0</v>
      </c>
      <c r="BB993" s="493" t="n">
        <v>0</v>
      </c>
      <c r="BC993" s="493" t="n">
        <v>0</v>
      </c>
      <c r="BD993" s="493" t="n">
        <v>0</v>
      </c>
      <c r="BE993" s="493" t="n">
        <v>0</v>
      </c>
      <c r="BF993" s="493" t="n">
        <v>0</v>
      </c>
      <c r="BG993" s="493" t="n">
        <v>0</v>
      </c>
      <c r="BH993" s="493" t="n">
        <v>0</v>
      </c>
      <c r="BI993" s="493" t="n">
        <v>0</v>
      </c>
      <c r="BJ993" s="493" t="n">
        <v>0</v>
      </c>
      <c r="BK993" s="493" t="n">
        <v>0</v>
      </c>
      <c r="BL993" s="493" t="n">
        <v>0</v>
      </c>
      <c r="BM993" s="493" t="n">
        <v>0</v>
      </c>
      <c r="BN993" s="493" t="n">
        <v>0</v>
      </c>
      <c r="BO993" s="493" t="n">
        <v>1862.49</v>
      </c>
      <c r="BP993" s="493" t="n">
        <v>0</v>
      </c>
      <c r="BQ993" s="493" t="n">
        <v>0</v>
      </c>
      <c r="BR993" s="493" t="n">
        <v>0</v>
      </c>
      <c r="BS993" s="493" t="n">
        <v>0</v>
      </c>
      <c r="BT993" s="493" t="n">
        <v>0</v>
      </c>
      <c r="BU993" s="493" t="n">
        <v>0</v>
      </c>
      <c r="BV993" s="493" t="n">
        <v>0</v>
      </c>
      <c r="BW993" s="493" t="n">
        <v>0</v>
      </c>
    </row>
    <row r="994">
      <c r="A994" t="inlineStr">
        <is>
          <t>[C9C] ANGIOTENSIN-II 길항제 (단일)</t>
        </is>
      </c>
      <c r="B994" t="inlineStr">
        <is>
          <t>서울제약</t>
        </is>
      </c>
      <c r="C994" t="inlineStr">
        <is>
          <t>티살탄</t>
        </is>
      </c>
      <c r="D994" t="inlineStr">
        <is>
          <t>서울제약</t>
        </is>
      </c>
      <c r="E994" t="inlineStr">
        <is>
          <t>telmisartan</t>
        </is>
      </c>
      <c r="F994" t="inlineStr">
        <is>
          <t>병원</t>
        </is>
      </c>
      <c r="G994" t="inlineStr">
        <is>
          <t>Generic</t>
        </is>
      </c>
      <c r="H994" s="493" t="n">
        <v>0</v>
      </c>
      <c r="I994" s="493" t="n">
        <v>0</v>
      </c>
      <c r="J994" s="493" t="n">
        <v>0</v>
      </c>
      <c r="K994" s="493" t="n">
        <v>0</v>
      </c>
      <c r="L994" s="493" t="n">
        <v>0</v>
      </c>
      <c r="M994" s="493" t="n">
        <v>0</v>
      </c>
      <c r="N994" s="493" t="n">
        <v>0</v>
      </c>
      <c r="O994" s="493" t="n">
        <v>0</v>
      </c>
      <c r="P994" s="493" t="n">
        <v>360</v>
      </c>
      <c r="Q994" s="493" t="n">
        <v>0</v>
      </c>
      <c r="R994" s="493" t="n">
        <v>0</v>
      </c>
      <c r="S994" s="493" t="n">
        <v>960.6</v>
      </c>
      <c r="T994" s="493" t="n">
        <v>0</v>
      </c>
      <c r="U994" s="493" t="n">
        <v>961.8</v>
      </c>
      <c r="V994" s="493" t="n">
        <v>0</v>
      </c>
      <c r="W994" s="493" t="n">
        <v>0</v>
      </c>
      <c r="X994" s="493" t="n">
        <v>0</v>
      </c>
      <c r="Y994" s="493" t="n">
        <v>0</v>
      </c>
      <c r="Z994" s="493" t="n">
        <v>0</v>
      </c>
      <c r="AA994" s="493" t="n">
        <v>0</v>
      </c>
      <c r="AB994" s="493" t="n">
        <v>0</v>
      </c>
      <c r="AC994" s="493" t="n">
        <v>0</v>
      </c>
      <c r="AD994" s="493" t="n">
        <v>0</v>
      </c>
      <c r="AE994" s="493" t="n">
        <v>0</v>
      </c>
      <c r="AF994" s="493" t="n">
        <v>0</v>
      </c>
      <c r="AG994" s="493" t="n">
        <v>0</v>
      </c>
      <c r="AH994" s="493" t="n">
        <v>0</v>
      </c>
      <c r="AI994" s="493" t="n">
        <v>480</v>
      </c>
      <c r="AJ994" s="493" t="n">
        <v>240</v>
      </c>
      <c r="AK994" s="493" t="n">
        <v>240</v>
      </c>
      <c r="AL994" s="493" t="n">
        <v>240</v>
      </c>
      <c r="AM994" s="493" t="n">
        <v>0</v>
      </c>
      <c r="AN994" s="493" t="n">
        <v>239.7</v>
      </c>
      <c r="AO994" s="493" t="n">
        <v>0</v>
      </c>
      <c r="AP994" s="493" t="n">
        <v>120</v>
      </c>
      <c r="AQ994" s="493" t="n">
        <v>0</v>
      </c>
      <c r="AR994" s="493" t="n">
        <v>0</v>
      </c>
      <c r="AS994" s="493" t="n">
        <v>0</v>
      </c>
      <c r="AT994" s="493" t="n">
        <v>240</v>
      </c>
      <c r="AU994" s="493" t="n">
        <v>0</v>
      </c>
      <c r="AV994" s="493" t="n">
        <v>0</v>
      </c>
      <c r="AW994" s="493" t="n">
        <v>0</v>
      </c>
      <c r="AX994" s="493" t="n">
        <v>120.6</v>
      </c>
      <c r="AY994" s="493" t="n">
        <v>0</v>
      </c>
      <c r="AZ994" s="493" t="n">
        <v>0</v>
      </c>
      <c r="BA994" s="493" t="n">
        <v>0</v>
      </c>
      <c r="BB994" s="493" t="n">
        <v>0</v>
      </c>
      <c r="BC994" s="493" t="n">
        <v>0</v>
      </c>
      <c r="BD994" s="493" t="n">
        <v>0</v>
      </c>
      <c r="BE994" s="493" t="n">
        <v>0</v>
      </c>
      <c r="BF994" s="493" t="n">
        <v>0</v>
      </c>
      <c r="BG994" s="493" t="n">
        <v>0</v>
      </c>
      <c r="BH994" s="493" t="n">
        <v>0</v>
      </c>
      <c r="BI994" s="493" t="n">
        <v>0</v>
      </c>
      <c r="BJ994" s="493" t="n">
        <v>88.48</v>
      </c>
      <c r="BK994" s="493" t="n">
        <v>203.28</v>
      </c>
      <c r="BL994" s="493" t="n">
        <v>0</v>
      </c>
      <c r="BM994" s="493" t="n">
        <v>0</v>
      </c>
      <c r="BN994" s="493" t="n">
        <v>0</v>
      </c>
      <c r="BO994" s="493" t="n">
        <v>0</v>
      </c>
      <c r="BP994" s="493" t="n">
        <v>0</v>
      </c>
      <c r="BQ994" s="493" t="n">
        <v>0</v>
      </c>
      <c r="BR994" s="493" t="n">
        <v>0</v>
      </c>
      <c r="BS994" s="493" t="n">
        <v>0</v>
      </c>
      <c r="BT994" s="493" t="n">
        <v>0</v>
      </c>
      <c r="BU994" s="493" t="n">
        <v>0</v>
      </c>
      <c r="BV994" s="493" t="n">
        <v>0</v>
      </c>
      <c r="BW994" s="493" t="n">
        <v>0</v>
      </c>
    </row>
    <row r="995">
      <c r="A995" t="inlineStr">
        <is>
          <t>[C9C] ANGIOTENSIN-II 길항제 (단일)</t>
        </is>
      </c>
      <c r="B995" t="inlineStr">
        <is>
          <t>서울제약</t>
        </is>
      </c>
      <c r="C995" t="inlineStr">
        <is>
          <t>티살탄</t>
        </is>
      </c>
      <c r="D995" t="inlineStr">
        <is>
          <t>서울제약</t>
        </is>
      </c>
      <c r="E995" t="inlineStr">
        <is>
          <t>telmisartan</t>
        </is>
      </c>
      <c r="F995" t="inlineStr">
        <is>
          <t>의원</t>
        </is>
      </c>
      <c r="G995" t="inlineStr">
        <is>
          <t>Generic</t>
        </is>
      </c>
      <c r="H995" s="493" t="n">
        <v>0</v>
      </c>
      <c r="I995" s="493" t="n">
        <v>0</v>
      </c>
      <c r="J995" s="493" t="n">
        <v>0</v>
      </c>
      <c r="K995" s="493" t="n">
        <v>8731.200000000001</v>
      </c>
      <c r="L995" s="493" t="n">
        <v>17104.44</v>
      </c>
      <c r="M995" s="493" t="n">
        <v>20684.65</v>
      </c>
      <c r="N995" s="493" t="n">
        <v>25823.6</v>
      </c>
      <c r="O995" s="493" t="n">
        <v>32550.38</v>
      </c>
      <c r="P995" s="493" t="n">
        <v>37216.73</v>
      </c>
      <c r="Q995" s="493" t="n">
        <v>34182.3</v>
      </c>
      <c r="R995" s="493" t="n">
        <v>38998.94</v>
      </c>
      <c r="S995" s="493" t="n">
        <v>47185.44</v>
      </c>
      <c r="T995" s="493" t="n">
        <v>43126.56</v>
      </c>
      <c r="U995" s="493" t="n">
        <v>33098.51</v>
      </c>
      <c r="V995" s="493" t="n">
        <v>36639.13</v>
      </c>
      <c r="W995" s="493" t="n">
        <v>35672.74</v>
      </c>
      <c r="X995" s="493" t="n">
        <v>20327.14</v>
      </c>
      <c r="Y995" s="493" t="n">
        <v>8768.15</v>
      </c>
      <c r="Z995" s="493" t="n">
        <v>7540.81</v>
      </c>
      <c r="AA995" s="493" t="n">
        <v>17382.72</v>
      </c>
      <c r="AB995" s="493" t="n">
        <v>15945.44</v>
      </c>
      <c r="AC995" s="493" t="n">
        <v>15612.97</v>
      </c>
      <c r="AD995" s="493" t="n">
        <v>17683.59</v>
      </c>
      <c r="AE995" s="493" t="n">
        <v>19600.26</v>
      </c>
      <c r="AF995" s="493" t="n">
        <v>21509.98</v>
      </c>
      <c r="AG995" s="493" t="n">
        <v>18494.05</v>
      </c>
      <c r="AH995" s="493" t="n">
        <v>20949.8</v>
      </c>
      <c r="AI995" s="493" t="n">
        <v>19893.62</v>
      </c>
      <c r="AJ995" s="493" t="n">
        <v>24458.22</v>
      </c>
      <c r="AK995" s="493" t="n">
        <v>22752.92</v>
      </c>
      <c r="AL995" s="493" t="n">
        <v>23244.34</v>
      </c>
      <c r="AM995" s="493" t="n">
        <v>22683.76</v>
      </c>
      <c r="AN995" s="493" t="n">
        <v>23338.8</v>
      </c>
      <c r="AO995" s="493" t="n">
        <v>20115.8</v>
      </c>
      <c r="AP995" s="493" t="n">
        <v>21551.47</v>
      </c>
      <c r="AQ995" s="493" t="n">
        <v>21656.72</v>
      </c>
      <c r="AR995" s="493" t="n">
        <v>24804.57</v>
      </c>
      <c r="AS995" s="493" t="n">
        <v>20009.34</v>
      </c>
      <c r="AT995" s="493" t="n">
        <v>23851.49</v>
      </c>
      <c r="AU995" s="493" t="n">
        <v>24004.5</v>
      </c>
      <c r="AV995" s="493" t="n">
        <v>21002.63</v>
      </c>
      <c r="AW995" s="493" t="n">
        <v>25312.56</v>
      </c>
      <c r="AX995" s="493" t="n">
        <v>30478.45</v>
      </c>
      <c r="AY995" s="493" t="n">
        <v>25121.76</v>
      </c>
      <c r="AZ995" s="493" t="n">
        <v>29592.25</v>
      </c>
      <c r="BA995" s="493" t="n">
        <v>28765.24</v>
      </c>
      <c r="BB995" s="493" t="n">
        <v>30397.59</v>
      </c>
      <c r="BC995" s="493" t="n">
        <v>35253.88</v>
      </c>
      <c r="BD995" s="493" t="n">
        <v>31992.5</v>
      </c>
      <c r="BE995" s="493" t="n">
        <v>33074.24</v>
      </c>
      <c r="BF995" s="493" t="n">
        <v>34232.45</v>
      </c>
      <c r="BG995" s="493" t="n">
        <v>34802.45</v>
      </c>
      <c r="BH995" s="493" t="n">
        <v>36223.62</v>
      </c>
      <c r="BI995" s="493" t="n">
        <v>29206.29</v>
      </c>
      <c r="BJ995" s="493" t="n">
        <v>38456.12</v>
      </c>
      <c r="BK995" s="493" t="n">
        <v>33409.42</v>
      </c>
      <c r="BL995" s="493" t="n">
        <v>40793.14</v>
      </c>
      <c r="BM995" s="493" t="n">
        <v>35033.09</v>
      </c>
      <c r="BN995" s="493" t="n">
        <v>37456.87</v>
      </c>
      <c r="BO995" s="493" t="n">
        <v>48262.84</v>
      </c>
      <c r="BP995" s="493" t="n">
        <v>32675.82</v>
      </c>
      <c r="BQ995" s="493" t="n">
        <v>16772.43</v>
      </c>
      <c r="BR995" s="493" t="n">
        <v>9559.389999999999</v>
      </c>
      <c r="BS995" s="493" t="n">
        <v>2021.35</v>
      </c>
      <c r="BT995" s="493" t="n">
        <v>1769.2</v>
      </c>
      <c r="BU995" s="493" t="n">
        <v>0</v>
      </c>
      <c r="BV995" s="493" t="n">
        <v>0</v>
      </c>
      <c r="BW995" s="493" t="n">
        <v>0</v>
      </c>
    </row>
    <row r="996">
      <c r="A996" t="inlineStr">
        <is>
          <t>[C9C] ANGIOTENSIN-II 길항제 (단일)</t>
        </is>
      </c>
      <c r="B996" t="inlineStr">
        <is>
          <t>서울제약</t>
        </is>
      </c>
      <c r="C996" t="inlineStr">
        <is>
          <t>티살탄</t>
        </is>
      </c>
      <c r="D996" t="inlineStr">
        <is>
          <t>서울제약</t>
        </is>
      </c>
      <c r="E996" t="inlineStr">
        <is>
          <t>telmisartan</t>
        </is>
      </c>
      <c r="F996" t="inlineStr">
        <is>
          <t>보건소</t>
        </is>
      </c>
      <c r="G996" t="inlineStr">
        <is>
          <t>Generic</t>
        </is>
      </c>
      <c r="H996" s="493" t="n">
        <v>0</v>
      </c>
      <c r="I996" s="493" t="n">
        <v>0</v>
      </c>
      <c r="J996" s="493" t="n">
        <v>0</v>
      </c>
      <c r="K996" s="493" t="n">
        <v>0</v>
      </c>
      <c r="L996" s="493" t="n">
        <v>0</v>
      </c>
      <c r="M996" s="493" t="n">
        <v>0</v>
      </c>
      <c r="N996" s="493" t="n">
        <v>0</v>
      </c>
      <c r="O996" s="493" t="n">
        <v>0</v>
      </c>
      <c r="P996" s="493" t="n">
        <v>0</v>
      </c>
      <c r="Q996" s="493" t="n">
        <v>0</v>
      </c>
      <c r="R996" s="493" t="n">
        <v>0</v>
      </c>
      <c r="S996" s="493" t="n">
        <v>0</v>
      </c>
      <c r="T996" s="493" t="n">
        <v>0</v>
      </c>
      <c r="U996" s="493" t="n">
        <v>0</v>
      </c>
      <c r="V996" s="493" t="n">
        <v>0</v>
      </c>
      <c r="W996" s="493" t="n">
        <v>0</v>
      </c>
      <c r="X996" s="493" t="n">
        <v>0</v>
      </c>
      <c r="Y996" s="493" t="n">
        <v>0</v>
      </c>
      <c r="Z996" s="493" t="n">
        <v>0</v>
      </c>
      <c r="AA996" s="493" t="n">
        <v>0</v>
      </c>
      <c r="AB996" s="493" t="n">
        <v>0</v>
      </c>
      <c r="AC996" s="493" t="n">
        <v>0</v>
      </c>
      <c r="AD996" s="493" t="n">
        <v>0</v>
      </c>
      <c r="AE996" s="493" t="n">
        <v>0</v>
      </c>
      <c r="AF996" s="493" t="n">
        <v>0</v>
      </c>
      <c r="AG996" s="493" t="n">
        <v>0</v>
      </c>
      <c r="AH996" s="493" t="n">
        <v>0</v>
      </c>
      <c r="AI996" s="493" t="n">
        <v>0</v>
      </c>
      <c r="AJ996" s="493" t="n">
        <v>0</v>
      </c>
      <c r="AK996" s="493" t="n">
        <v>342</v>
      </c>
      <c r="AL996" s="493" t="n">
        <v>0</v>
      </c>
      <c r="AM996" s="493" t="n">
        <v>0</v>
      </c>
      <c r="AN996" s="493" t="n">
        <v>197.4</v>
      </c>
      <c r="AO996" s="493" t="n">
        <v>0</v>
      </c>
      <c r="AP996" s="493" t="n">
        <v>0</v>
      </c>
      <c r="AQ996" s="493" t="n">
        <v>0</v>
      </c>
      <c r="AR996" s="493" t="n">
        <v>0</v>
      </c>
      <c r="AS996" s="493" t="n">
        <v>233.4</v>
      </c>
      <c r="AT996" s="493" t="n">
        <v>0</v>
      </c>
      <c r="AU996" s="493" t="n">
        <v>0</v>
      </c>
      <c r="AV996" s="493" t="n">
        <v>0</v>
      </c>
      <c r="AW996" s="493" t="n">
        <v>0</v>
      </c>
      <c r="AX996" s="493" t="n">
        <v>0</v>
      </c>
      <c r="AY996" s="493" t="n">
        <v>414.9</v>
      </c>
      <c r="AZ996" s="493" t="n">
        <v>0</v>
      </c>
      <c r="BA996" s="493" t="n">
        <v>0</v>
      </c>
      <c r="BB996" s="493" t="n">
        <v>267</v>
      </c>
      <c r="BC996" s="493" t="n">
        <v>0</v>
      </c>
      <c r="BD996" s="493" t="n">
        <v>0</v>
      </c>
      <c r="BE996" s="493" t="n">
        <v>0</v>
      </c>
      <c r="BF996" s="493" t="n">
        <v>0</v>
      </c>
      <c r="BG996" s="493" t="n">
        <v>0</v>
      </c>
      <c r="BH996" s="493" t="n">
        <v>240</v>
      </c>
      <c r="BI996" s="493" t="n">
        <v>0</v>
      </c>
      <c r="BJ996" s="493" t="n">
        <v>338.4</v>
      </c>
      <c r="BK996" s="493" t="n">
        <v>0</v>
      </c>
      <c r="BL996" s="493" t="n">
        <v>0</v>
      </c>
      <c r="BM996" s="493" t="n">
        <v>0</v>
      </c>
      <c r="BN996" s="493" t="n">
        <v>771.6</v>
      </c>
      <c r="BO996" s="493" t="n">
        <v>0</v>
      </c>
      <c r="BP996" s="493" t="n">
        <v>664.2</v>
      </c>
      <c r="BQ996" s="493" t="n">
        <v>846.6</v>
      </c>
      <c r="BR996" s="493" t="n">
        <v>307.75</v>
      </c>
      <c r="BS996" s="493" t="n">
        <v>228.6</v>
      </c>
      <c r="BT996" s="493" t="n">
        <v>0</v>
      </c>
      <c r="BU996" s="493" t="n">
        <v>0</v>
      </c>
      <c r="BV996" s="493" t="n">
        <v>0</v>
      </c>
      <c r="BW996" s="493" t="n">
        <v>0</v>
      </c>
    </row>
    <row r="997">
      <c r="A997" t="inlineStr">
        <is>
          <t>[C9C] ANGIOTENSIN-II 길항제 (단일)</t>
        </is>
      </c>
      <c r="B997" t="inlineStr">
        <is>
          <t>서흥</t>
        </is>
      </c>
      <c r="C997" t="inlineStr">
        <is>
          <t>로사칼</t>
        </is>
      </c>
      <c r="D997" t="inlineStr">
        <is>
          <t>서흥</t>
        </is>
      </c>
      <c r="E997" t="inlineStr">
        <is>
          <t>losartan potassium</t>
        </is>
      </c>
      <c r="F997" t="inlineStr">
        <is>
          <t>상급종합병원</t>
        </is>
      </c>
      <c r="G997" t="inlineStr">
        <is>
          <t>Generic</t>
        </is>
      </c>
      <c r="H997" s="493" t="n">
        <v>0</v>
      </c>
      <c r="I997" s="493" t="n">
        <v>0</v>
      </c>
      <c r="J997" s="493" t="n">
        <v>0</v>
      </c>
      <c r="K997" s="493" t="n">
        <v>0</v>
      </c>
      <c r="L997" s="493" t="n">
        <v>0</v>
      </c>
      <c r="M997" s="493" t="n">
        <v>0</v>
      </c>
      <c r="N997" s="493" t="n">
        <v>0</v>
      </c>
      <c r="O997" s="493" t="n">
        <v>0</v>
      </c>
      <c r="P997" s="493" t="n">
        <v>0</v>
      </c>
      <c r="Q997" s="493" t="n">
        <v>0</v>
      </c>
      <c r="R997" s="493" t="n">
        <v>0</v>
      </c>
      <c r="S997" s="493" t="n">
        <v>0</v>
      </c>
      <c r="T997" s="493" t="n">
        <v>0</v>
      </c>
      <c r="U997" s="493" t="n">
        <v>0</v>
      </c>
      <c r="V997" s="493" t="n">
        <v>0</v>
      </c>
      <c r="W997" s="493" t="n">
        <v>0</v>
      </c>
      <c r="X997" s="493" t="n">
        <v>0</v>
      </c>
      <c r="Y997" s="493" t="n">
        <v>0</v>
      </c>
      <c r="Z997" s="493" t="n">
        <v>0</v>
      </c>
      <c r="AA997" s="493" t="n">
        <v>0</v>
      </c>
      <c r="AB997" s="493" t="n">
        <v>0</v>
      </c>
      <c r="AC997" s="493" t="n">
        <v>0</v>
      </c>
      <c r="AD997" s="493" t="n">
        <v>0</v>
      </c>
      <c r="AE997" s="493" t="n">
        <v>0</v>
      </c>
      <c r="AF997" s="493" t="n">
        <v>0</v>
      </c>
      <c r="AG997" s="493" t="n">
        <v>0</v>
      </c>
      <c r="AH997" s="493" t="n">
        <v>0</v>
      </c>
      <c r="AI997" s="493" t="n">
        <v>0</v>
      </c>
      <c r="AJ997" s="493" t="n">
        <v>0</v>
      </c>
      <c r="AK997" s="493" t="n">
        <v>0</v>
      </c>
      <c r="AL997" s="493" t="n">
        <v>0</v>
      </c>
      <c r="AM997" s="493" t="n">
        <v>0</v>
      </c>
      <c r="AN997" s="493" t="n">
        <v>0</v>
      </c>
      <c r="AO997" s="493" t="n">
        <v>0</v>
      </c>
      <c r="AP997" s="493" t="n">
        <v>0</v>
      </c>
      <c r="AQ997" s="493" t="n">
        <v>0</v>
      </c>
      <c r="AR997" s="493" t="n">
        <v>0</v>
      </c>
      <c r="AS997" s="493" t="n">
        <v>0</v>
      </c>
      <c r="AT997" s="493" t="n">
        <v>0</v>
      </c>
      <c r="AU997" s="493" t="n">
        <v>0</v>
      </c>
      <c r="AV997" s="493" t="n">
        <v>0</v>
      </c>
      <c r="AW997" s="493" t="n">
        <v>0</v>
      </c>
      <c r="AX997" s="493" t="n">
        <v>0</v>
      </c>
      <c r="AY997" s="493" t="n">
        <v>0</v>
      </c>
      <c r="AZ997" s="493" t="n">
        <v>0</v>
      </c>
      <c r="BA997" s="493" t="n">
        <v>0</v>
      </c>
      <c r="BB997" s="493" t="n">
        <v>0</v>
      </c>
      <c r="BC997" s="493" t="n">
        <v>0</v>
      </c>
      <c r="BD997" s="493" t="n">
        <v>0</v>
      </c>
      <c r="BE997" s="493" t="n">
        <v>0</v>
      </c>
      <c r="BF997" s="493" t="n">
        <v>0</v>
      </c>
      <c r="BG997" s="493" t="n">
        <v>0</v>
      </c>
      <c r="BH997" s="493" t="n">
        <v>0</v>
      </c>
      <c r="BI997" s="493" t="n">
        <v>0</v>
      </c>
      <c r="BJ997" s="493" t="n">
        <v>1497.6</v>
      </c>
      <c r="BK997" s="493" t="n">
        <v>0</v>
      </c>
      <c r="BL997" s="493" t="n">
        <v>0</v>
      </c>
      <c r="BM997" s="493" t="n">
        <v>0</v>
      </c>
      <c r="BN997" s="493" t="n">
        <v>0</v>
      </c>
      <c r="BO997" s="493" t="n">
        <v>0</v>
      </c>
      <c r="BP997" s="493" t="n">
        <v>0</v>
      </c>
      <c r="BQ997" s="493" t="n">
        <v>0</v>
      </c>
      <c r="BR997" s="493" t="n">
        <v>0</v>
      </c>
      <c r="BS997" s="493" t="n">
        <v>0</v>
      </c>
      <c r="BT997" s="493" t="n">
        <v>0</v>
      </c>
      <c r="BU997" s="493" t="n">
        <v>0</v>
      </c>
      <c r="BV997" s="493" t="n">
        <v>0</v>
      </c>
      <c r="BW997" s="493" t="n">
        <v>0</v>
      </c>
    </row>
    <row r="998">
      <c r="A998" t="inlineStr">
        <is>
          <t>[C9C] ANGIOTENSIN-II 길항제 (단일)</t>
        </is>
      </c>
      <c r="B998" t="inlineStr">
        <is>
          <t>서흥</t>
        </is>
      </c>
      <c r="C998" t="inlineStr">
        <is>
          <t>로사칼</t>
        </is>
      </c>
      <c r="D998" t="inlineStr">
        <is>
          <t>서흥</t>
        </is>
      </c>
      <c r="E998" t="inlineStr">
        <is>
          <t>losartan potassium</t>
        </is>
      </c>
      <c r="F998" t="inlineStr">
        <is>
          <t>병원</t>
        </is>
      </c>
      <c r="G998" t="inlineStr">
        <is>
          <t>Generic</t>
        </is>
      </c>
      <c r="H998" s="493" t="n">
        <v>0</v>
      </c>
      <c r="I998" s="493" t="n">
        <v>0</v>
      </c>
      <c r="J998" s="493" t="n">
        <v>0</v>
      </c>
      <c r="K998" s="493" t="n">
        <v>0</v>
      </c>
      <c r="L998" s="493" t="n">
        <v>0</v>
      </c>
      <c r="M998" s="493" t="n">
        <v>0</v>
      </c>
      <c r="N998" s="493" t="n">
        <v>0</v>
      </c>
      <c r="O998" s="493" t="n">
        <v>0</v>
      </c>
      <c r="P998" s="493" t="n">
        <v>0</v>
      </c>
      <c r="Q998" s="493" t="n">
        <v>0</v>
      </c>
      <c r="R998" s="493" t="n">
        <v>0</v>
      </c>
      <c r="S998" s="493" t="n">
        <v>0</v>
      </c>
      <c r="T998" s="493" t="n">
        <v>0</v>
      </c>
      <c r="U998" s="493" t="n">
        <v>0</v>
      </c>
      <c r="V998" s="493" t="n">
        <v>0</v>
      </c>
      <c r="W998" s="493" t="n">
        <v>0</v>
      </c>
      <c r="X998" s="493" t="n">
        <v>0</v>
      </c>
      <c r="Y998" s="493" t="n">
        <v>0</v>
      </c>
      <c r="Z998" s="493" t="n">
        <v>0</v>
      </c>
      <c r="AA998" s="493" t="n">
        <v>0</v>
      </c>
      <c r="AB998" s="493" t="n">
        <v>0</v>
      </c>
      <c r="AC998" s="493" t="n">
        <v>0</v>
      </c>
      <c r="AD998" s="493" t="n">
        <v>0</v>
      </c>
      <c r="AE998" s="493" t="n">
        <v>0</v>
      </c>
      <c r="AF998" s="493" t="n">
        <v>0</v>
      </c>
      <c r="AG998" s="493" t="n">
        <v>0</v>
      </c>
      <c r="AH998" s="493" t="n">
        <v>0</v>
      </c>
      <c r="AI998" s="493" t="n">
        <v>0</v>
      </c>
      <c r="AJ998" s="493" t="n">
        <v>0</v>
      </c>
      <c r="AK998" s="493" t="n">
        <v>0</v>
      </c>
      <c r="AL998" s="493" t="n">
        <v>0</v>
      </c>
      <c r="AM998" s="493" t="n">
        <v>0</v>
      </c>
      <c r="AN998" s="493" t="n">
        <v>0</v>
      </c>
      <c r="AO998" s="493" t="n">
        <v>0</v>
      </c>
      <c r="AP998" s="493" t="n">
        <v>0</v>
      </c>
      <c r="AQ998" s="493" t="n">
        <v>0</v>
      </c>
      <c r="AR998" s="493" t="n">
        <v>0</v>
      </c>
      <c r="AS998" s="493" t="n">
        <v>0</v>
      </c>
      <c r="AT998" s="493" t="n">
        <v>0</v>
      </c>
      <c r="AU998" s="493" t="n">
        <v>0</v>
      </c>
      <c r="AV998" s="493" t="n">
        <v>0</v>
      </c>
      <c r="AW998" s="493" t="n">
        <v>0</v>
      </c>
      <c r="AX998" s="493" t="n">
        <v>0</v>
      </c>
      <c r="AY998" s="493" t="n">
        <v>0</v>
      </c>
      <c r="AZ998" s="493" t="n">
        <v>0</v>
      </c>
      <c r="BA998" s="493" t="n">
        <v>0</v>
      </c>
      <c r="BB998" s="493" t="n">
        <v>0</v>
      </c>
      <c r="BC998" s="493" t="n">
        <v>0</v>
      </c>
      <c r="BD998" s="493" t="n">
        <v>0</v>
      </c>
      <c r="BE998" s="493" t="n">
        <v>0</v>
      </c>
      <c r="BF998" s="493" t="n">
        <v>2827.8</v>
      </c>
      <c r="BG998" s="493" t="n">
        <v>20435.18</v>
      </c>
      <c r="BH998" s="493" t="n">
        <v>24637.49</v>
      </c>
      <c r="BI998" s="493" t="n">
        <v>21578.04</v>
      </c>
      <c r="BJ998" s="493" t="n">
        <v>18571.04</v>
      </c>
      <c r="BK998" s="493" t="n">
        <v>21331.81</v>
      </c>
      <c r="BL998" s="493" t="n">
        <v>18287.67</v>
      </c>
      <c r="BM998" s="493" t="n">
        <v>20269.99</v>
      </c>
      <c r="BN998" s="493" t="n">
        <v>17460.82</v>
      </c>
      <c r="BO998" s="493" t="n">
        <v>21632.26</v>
      </c>
      <c r="BP998" s="493" t="n">
        <v>15994.46</v>
      </c>
      <c r="BQ998" s="493" t="n">
        <v>13031.42</v>
      </c>
      <c r="BR998" s="493" t="n">
        <v>19829.51</v>
      </c>
      <c r="BS998" s="493" t="n">
        <v>15226.25</v>
      </c>
      <c r="BT998" s="493" t="n">
        <v>16983.41</v>
      </c>
      <c r="BU998" s="493" t="n">
        <v>14902.96</v>
      </c>
      <c r="BV998" s="493" t="n">
        <v>19862.81</v>
      </c>
      <c r="BW998" s="493" t="n">
        <v>12727.26</v>
      </c>
    </row>
    <row r="999">
      <c r="A999" t="inlineStr">
        <is>
          <t>[C9C] ANGIOTENSIN-II 길항제 (단일)</t>
        </is>
      </c>
      <c r="B999" t="inlineStr">
        <is>
          <t>서흥</t>
        </is>
      </c>
      <c r="C999" t="inlineStr">
        <is>
          <t>로사칼</t>
        </is>
      </c>
      <c r="D999" t="inlineStr">
        <is>
          <t>서흥</t>
        </is>
      </c>
      <c r="E999" t="inlineStr">
        <is>
          <t>losartan potassium</t>
        </is>
      </c>
      <c r="F999" t="inlineStr">
        <is>
          <t>의원</t>
        </is>
      </c>
      <c r="G999" t="inlineStr">
        <is>
          <t>Generic</t>
        </is>
      </c>
      <c r="H999" s="493" t="n">
        <v>0</v>
      </c>
      <c r="I999" s="493" t="n">
        <v>0</v>
      </c>
      <c r="J999" s="493" t="n">
        <v>0</v>
      </c>
      <c r="K999" s="493" t="n">
        <v>0</v>
      </c>
      <c r="L999" s="493" t="n">
        <v>0</v>
      </c>
      <c r="M999" s="493" t="n">
        <v>0</v>
      </c>
      <c r="N999" s="493" t="n">
        <v>0</v>
      </c>
      <c r="O999" s="493" t="n">
        <v>0</v>
      </c>
      <c r="P999" s="493" t="n">
        <v>0</v>
      </c>
      <c r="Q999" s="493" t="n">
        <v>0</v>
      </c>
      <c r="R999" s="493" t="n">
        <v>0</v>
      </c>
      <c r="S999" s="493" t="n">
        <v>0</v>
      </c>
      <c r="T999" s="493" t="n">
        <v>0</v>
      </c>
      <c r="U999" s="493" t="n">
        <v>0</v>
      </c>
      <c r="V999" s="493" t="n">
        <v>0</v>
      </c>
      <c r="W999" s="493" t="n">
        <v>0</v>
      </c>
      <c r="X999" s="493" t="n">
        <v>0</v>
      </c>
      <c r="Y999" s="493" t="n">
        <v>0</v>
      </c>
      <c r="Z999" s="493" t="n">
        <v>0</v>
      </c>
      <c r="AA999" s="493" t="n">
        <v>0</v>
      </c>
      <c r="AB999" s="493" t="n">
        <v>0</v>
      </c>
      <c r="AC999" s="493" t="n">
        <v>0</v>
      </c>
      <c r="AD999" s="493" t="n">
        <v>0</v>
      </c>
      <c r="AE999" s="493" t="n">
        <v>0</v>
      </c>
      <c r="AF999" s="493" t="n">
        <v>0</v>
      </c>
      <c r="AG999" s="493" t="n">
        <v>0</v>
      </c>
      <c r="AH999" s="493" t="n">
        <v>0</v>
      </c>
      <c r="AI999" s="493" t="n">
        <v>0</v>
      </c>
      <c r="AJ999" s="493" t="n">
        <v>0</v>
      </c>
      <c r="AK999" s="493" t="n">
        <v>0</v>
      </c>
      <c r="AL999" s="493" t="n">
        <v>0</v>
      </c>
      <c r="AM999" s="493" t="n">
        <v>0</v>
      </c>
      <c r="AN999" s="493" t="n">
        <v>0</v>
      </c>
      <c r="AO999" s="493" t="n">
        <v>0</v>
      </c>
      <c r="AP999" s="493" t="n">
        <v>0</v>
      </c>
      <c r="AQ999" s="493" t="n">
        <v>0</v>
      </c>
      <c r="AR999" s="493" t="n">
        <v>0</v>
      </c>
      <c r="AS999" s="493" t="n">
        <v>0</v>
      </c>
      <c r="AT999" s="493" t="n">
        <v>0</v>
      </c>
      <c r="AU999" s="493" t="n">
        <v>0</v>
      </c>
      <c r="AV999" s="493" t="n">
        <v>0</v>
      </c>
      <c r="AW999" s="493" t="n">
        <v>0</v>
      </c>
      <c r="AX999" s="493" t="n">
        <v>0</v>
      </c>
      <c r="AY999" s="493" t="n">
        <v>0</v>
      </c>
      <c r="AZ999" s="493" t="n">
        <v>0</v>
      </c>
      <c r="BA999" s="493" t="n">
        <v>0</v>
      </c>
      <c r="BB999" s="493" t="n">
        <v>0</v>
      </c>
      <c r="BC999" s="493" t="n">
        <v>0</v>
      </c>
      <c r="BD999" s="493" t="n">
        <v>0</v>
      </c>
      <c r="BE999" s="493" t="n">
        <v>0</v>
      </c>
      <c r="BF999" s="493" t="n">
        <v>441.6</v>
      </c>
      <c r="BG999" s="493" t="n">
        <v>0</v>
      </c>
      <c r="BH999" s="493" t="n">
        <v>0</v>
      </c>
      <c r="BI999" s="493" t="n">
        <v>0</v>
      </c>
      <c r="BJ999" s="493" t="n">
        <v>0</v>
      </c>
      <c r="BK999" s="493" t="n">
        <v>0</v>
      </c>
      <c r="BL999" s="493" t="n">
        <v>0</v>
      </c>
      <c r="BM999" s="493" t="n">
        <v>240.6</v>
      </c>
      <c r="BN999" s="493" t="n">
        <v>112.28</v>
      </c>
      <c r="BO999" s="493" t="n">
        <v>112</v>
      </c>
      <c r="BP999" s="493" t="n">
        <v>96.12</v>
      </c>
      <c r="BQ999" s="493" t="n">
        <v>336</v>
      </c>
      <c r="BR999" s="493" t="n">
        <v>224.28</v>
      </c>
      <c r="BS999" s="493" t="n">
        <v>112</v>
      </c>
      <c r="BT999" s="493" t="n">
        <v>112</v>
      </c>
      <c r="BU999" s="493" t="n">
        <v>112</v>
      </c>
      <c r="BV999" s="493" t="n">
        <v>112</v>
      </c>
      <c r="BW999" s="493" t="n">
        <v>112</v>
      </c>
    </row>
    <row r="1000">
      <c r="A1000" t="inlineStr">
        <is>
          <t>[C9C] ANGIOTENSIN-II 길항제 (단일)</t>
        </is>
      </c>
      <c r="B1000" t="inlineStr">
        <is>
          <t>셀릭스</t>
        </is>
      </c>
      <c r="C1000" t="inlineStr">
        <is>
          <t>로사르젠</t>
        </is>
      </c>
      <c r="D1000" t="inlineStr">
        <is>
          <t>셀릭스</t>
        </is>
      </c>
      <c r="E1000" t="inlineStr">
        <is>
          <t>losartan potassium</t>
        </is>
      </c>
      <c r="F1000" t="inlineStr">
        <is>
          <t>병원</t>
        </is>
      </c>
      <c r="G1000" t="inlineStr">
        <is>
          <t>Generic</t>
        </is>
      </c>
      <c r="H1000" s="493" t="n">
        <v>480</v>
      </c>
      <c r="I1000" s="493" t="n">
        <v>1080</v>
      </c>
      <c r="J1000" s="493" t="n">
        <v>1199.4</v>
      </c>
      <c r="K1000" s="493" t="n">
        <v>720</v>
      </c>
      <c r="L1000" s="493" t="n">
        <v>180</v>
      </c>
      <c r="M1000" s="493" t="n">
        <v>777.52</v>
      </c>
      <c r="N1000" s="493" t="n">
        <v>1652.4</v>
      </c>
      <c r="O1000" s="493" t="n">
        <v>2600.65</v>
      </c>
      <c r="P1000" s="493" t="n">
        <v>7456.96</v>
      </c>
      <c r="Q1000" s="493" t="n">
        <v>8111.96</v>
      </c>
      <c r="R1000" s="493" t="n">
        <v>6313.5</v>
      </c>
      <c r="S1000" s="493" t="n">
        <v>1020</v>
      </c>
      <c r="T1000" s="493" t="n">
        <v>224</v>
      </c>
      <c r="U1000" s="493" t="n">
        <v>0</v>
      </c>
      <c r="V1000" s="493" t="n">
        <v>0</v>
      </c>
      <c r="W1000" s="493" t="n">
        <v>0</v>
      </c>
      <c r="X1000" s="493" t="n">
        <v>364</v>
      </c>
      <c r="Y1000" s="493" t="n">
        <v>0</v>
      </c>
      <c r="Z1000" s="493" t="n">
        <v>0</v>
      </c>
      <c r="AA1000" s="493" t="n">
        <v>1092</v>
      </c>
      <c r="AB1000" s="493" t="n">
        <v>359.7</v>
      </c>
      <c r="AC1000" s="493" t="n">
        <v>0</v>
      </c>
      <c r="AD1000" s="493" t="n">
        <v>0</v>
      </c>
      <c r="AE1000" s="493" t="n">
        <v>0</v>
      </c>
      <c r="AF1000" s="493" t="n">
        <v>0</v>
      </c>
      <c r="AG1000" s="493" t="n">
        <v>0</v>
      </c>
      <c r="AH1000" s="493" t="n">
        <v>0</v>
      </c>
      <c r="AI1000" s="493" t="n">
        <v>0</v>
      </c>
      <c r="AJ1000" s="493" t="n">
        <v>0</v>
      </c>
      <c r="AK1000" s="493" t="n">
        <v>0</v>
      </c>
      <c r="AL1000" s="493" t="n">
        <v>0</v>
      </c>
      <c r="AM1000" s="493" t="n">
        <v>0</v>
      </c>
      <c r="AN1000" s="493" t="n">
        <v>0</v>
      </c>
      <c r="AO1000" s="493" t="n">
        <v>0</v>
      </c>
      <c r="AP1000" s="493" t="n">
        <v>0</v>
      </c>
      <c r="AQ1000" s="493" t="n">
        <v>0</v>
      </c>
      <c r="AR1000" s="493" t="n">
        <v>0</v>
      </c>
      <c r="AS1000" s="493" t="n">
        <v>0</v>
      </c>
      <c r="AT1000" s="493" t="n">
        <v>0</v>
      </c>
      <c r="AU1000" s="493" t="n">
        <v>0</v>
      </c>
      <c r="AV1000" s="493" t="n">
        <v>0</v>
      </c>
      <c r="AW1000" s="493" t="n">
        <v>0</v>
      </c>
      <c r="AX1000" s="493" t="n">
        <v>0</v>
      </c>
      <c r="AY1000" s="493" t="n">
        <v>0</v>
      </c>
      <c r="AZ1000" s="493" t="n">
        <v>0</v>
      </c>
      <c r="BA1000" s="493" t="n">
        <v>0</v>
      </c>
      <c r="BB1000" s="493" t="n">
        <v>0</v>
      </c>
      <c r="BC1000" s="493" t="n">
        <v>0</v>
      </c>
      <c r="BD1000" s="493" t="n">
        <v>0</v>
      </c>
      <c r="BE1000" s="493" t="n">
        <v>0</v>
      </c>
      <c r="BF1000" s="493" t="n">
        <v>0</v>
      </c>
      <c r="BG1000" s="493" t="n">
        <v>0</v>
      </c>
      <c r="BH1000" s="493" t="n">
        <v>0</v>
      </c>
      <c r="BI1000" s="493" t="n">
        <v>0</v>
      </c>
      <c r="BJ1000" s="493" t="n">
        <v>0</v>
      </c>
      <c r="BK1000" s="493" t="n">
        <v>0</v>
      </c>
      <c r="BL1000" s="493" t="n">
        <v>0</v>
      </c>
      <c r="BM1000" s="493" t="n">
        <v>0</v>
      </c>
      <c r="BN1000" s="493" t="n">
        <v>0</v>
      </c>
      <c r="BO1000" s="493" t="n">
        <v>0</v>
      </c>
      <c r="BP1000" s="493" t="n">
        <v>0</v>
      </c>
      <c r="BQ1000" s="493" t="n">
        <v>0</v>
      </c>
      <c r="BR1000" s="493" t="n">
        <v>0</v>
      </c>
      <c r="BS1000" s="493" t="n">
        <v>0</v>
      </c>
      <c r="BT1000" s="493" t="n">
        <v>0</v>
      </c>
      <c r="BU1000" s="493" t="n">
        <v>0</v>
      </c>
      <c r="BV1000" s="493" t="n">
        <v>0</v>
      </c>
      <c r="BW1000" s="493" t="n">
        <v>0</v>
      </c>
    </row>
    <row r="1001">
      <c r="A1001" t="inlineStr">
        <is>
          <t>[C9C] ANGIOTENSIN-II 길항제 (단일)</t>
        </is>
      </c>
      <c r="B1001" t="inlineStr">
        <is>
          <t>셀릭스</t>
        </is>
      </c>
      <c r="C1001" t="inlineStr">
        <is>
          <t>로사르젠</t>
        </is>
      </c>
      <c r="D1001" t="inlineStr">
        <is>
          <t>셀릭스</t>
        </is>
      </c>
      <c r="E1001" t="inlineStr">
        <is>
          <t>losartan potassium</t>
        </is>
      </c>
      <c r="F1001" t="inlineStr">
        <is>
          <t>의원</t>
        </is>
      </c>
      <c r="G1001" t="inlineStr">
        <is>
          <t>Generic</t>
        </is>
      </c>
      <c r="H1001" s="493" t="n">
        <v>25292</v>
      </c>
      <c r="I1001" s="493" t="n">
        <v>29792.71</v>
      </c>
      <c r="J1001" s="493" t="n">
        <v>26673.01</v>
      </c>
      <c r="K1001" s="493" t="n">
        <v>31223.63</v>
      </c>
      <c r="L1001" s="493" t="n">
        <v>29796.25</v>
      </c>
      <c r="M1001" s="493" t="n">
        <v>31181.91</v>
      </c>
      <c r="N1001" s="493" t="n">
        <v>30342.98</v>
      </c>
      <c r="O1001" s="493" t="n">
        <v>25772.7</v>
      </c>
      <c r="P1001" s="493" t="n">
        <v>30018.9</v>
      </c>
      <c r="Q1001" s="493" t="n">
        <v>28501.42</v>
      </c>
      <c r="R1001" s="493" t="n">
        <v>25547.42</v>
      </c>
      <c r="S1001" s="493" t="n">
        <v>5314.55</v>
      </c>
      <c r="T1001" s="493" t="n">
        <v>2300</v>
      </c>
      <c r="U1001" s="493" t="n">
        <v>0</v>
      </c>
      <c r="V1001" s="493" t="n">
        <v>1480.1</v>
      </c>
      <c r="W1001" s="493" t="n">
        <v>1881</v>
      </c>
      <c r="X1001" s="493" t="n">
        <v>2216.9</v>
      </c>
      <c r="Y1001" s="493" t="n">
        <v>2219.3</v>
      </c>
      <c r="Z1001" s="493" t="n">
        <v>2876.1</v>
      </c>
      <c r="AA1001" s="493" t="n">
        <v>2245.8</v>
      </c>
      <c r="AB1001" s="493" t="n">
        <v>3745.2</v>
      </c>
      <c r="AC1001" s="493" t="n">
        <v>1221.36</v>
      </c>
      <c r="AD1001" s="493" t="n">
        <v>0</v>
      </c>
      <c r="AE1001" s="493" t="n">
        <v>0</v>
      </c>
      <c r="AF1001" s="493" t="n">
        <v>0</v>
      </c>
      <c r="AG1001" s="493" t="n">
        <v>0</v>
      </c>
      <c r="AH1001" s="493" t="n">
        <v>0</v>
      </c>
      <c r="AI1001" s="493" t="n">
        <v>0</v>
      </c>
      <c r="AJ1001" s="493" t="n">
        <v>0</v>
      </c>
      <c r="AK1001" s="493" t="n">
        <v>0</v>
      </c>
      <c r="AL1001" s="493" t="n">
        <v>0</v>
      </c>
      <c r="AM1001" s="493" t="n">
        <v>0</v>
      </c>
      <c r="AN1001" s="493" t="n">
        <v>0</v>
      </c>
      <c r="AO1001" s="493" t="n">
        <v>0</v>
      </c>
      <c r="AP1001" s="493" t="n">
        <v>0</v>
      </c>
      <c r="AQ1001" s="493" t="n">
        <v>0</v>
      </c>
      <c r="AR1001" s="493" t="n">
        <v>0</v>
      </c>
      <c r="AS1001" s="493" t="n">
        <v>0</v>
      </c>
      <c r="AT1001" s="493" t="n">
        <v>0</v>
      </c>
      <c r="AU1001" s="493" t="n">
        <v>0</v>
      </c>
      <c r="AV1001" s="493" t="n">
        <v>0</v>
      </c>
      <c r="AW1001" s="493" t="n">
        <v>0</v>
      </c>
      <c r="AX1001" s="493" t="n">
        <v>0</v>
      </c>
      <c r="AY1001" s="493" t="n">
        <v>0</v>
      </c>
      <c r="AZ1001" s="493" t="n">
        <v>0</v>
      </c>
      <c r="BA1001" s="493" t="n">
        <v>0</v>
      </c>
      <c r="BB1001" s="493" t="n">
        <v>0</v>
      </c>
      <c r="BC1001" s="493" t="n">
        <v>0</v>
      </c>
      <c r="BD1001" s="493" t="n">
        <v>0</v>
      </c>
      <c r="BE1001" s="493" t="n">
        <v>0</v>
      </c>
      <c r="BF1001" s="493" t="n">
        <v>0</v>
      </c>
      <c r="BG1001" s="493" t="n">
        <v>0</v>
      </c>
      <c r="BH1001" s="493" t="n">
        <v>0</v>
      </c>
      <c r="BI1001" s="493" t="n">
        <v>0</v>
      </c>
      <c r="BJ1001" s="493" t="n">
        <v>0</v>
      </c>
      <c r="BK1001" s="493" t="n">
        <v>0</v>
      </c>
      <c r="BL1001" s="493" t="n">
        <v>0</v>
      </c>
      <c r="BM1001" s="493" t="n">
        <v>0</v>
      </c>
      <c r="BN1001" s="493" t="n">
        <v>0</v>
      </c>
      <c r="BO1001" s="493" t="n">
        <v>0</v>
      </c>
      <c r="BP1001" s="493" t="n">
        <v>0</v>
      </c>
      <c r="BQ1001" s="493" t="n">
        <v>0</v>
      </c>
      <c r="BR1001" s="493" t="n">
        <v>0</v>
      </c>
      <c r="BS1001" s="493" t="n">
        <v>0</v>
      </c>
      <c r="BT1001" s="493" t="n">
        <v>0</v>
      </c>
      <c r="BU1001" s="493" t="n">
        <v>0</v>
      </c>
      <c r="BV1001" s="493" t="n">
        <v>0</v>
      </c>
      <c r="BW1001" s="493" t="n">
        <v>0</v>
      </c>
    </row>
    <row r="1002">
      <c r="A1002" t="inlineStr">
        <is>
          <t>[C9C] ANGIOTENSIN-II 길항제 (단일)</t>
        </is>
      </c>
      <c r="B1002" t="inlineStr">
        <is>
          <t>셀릭스</t>
        </is>
      </c>
      <c r="C1002" t="inlineStr">
        <is>
          <t>로사르젠</t>
        </is>
      </c>
      <c r="D1002" t="inlineStr">
        <is>
          <t>셀릭스</t>
        </is>
      </c>
      <c r="E1002" t="inlineStr">
        <is>
          <t>losartan potassium</t>
        </is>
      </c>
      <c r="F1002" t="inlineStr">
        <is>
          <t>보건소</t>
        </is>
      </c>
      <c r="G1002" t="inlineStr">
        <is>
          <t>Generic</t>
        </is>
      </c>
      <c r="H1002" s="493" t="n">
        <v>1086.6</v>
      </c>
      <c r="I1002" s="493" t="n">
        <v>3015</v>
      </c>
      <c r="J1002" s="493" t="n">
        <v>837</v>
      </c>
      <c r="K1002" s="493" t="n">
        <v>1571.4</v>
      </c>
      <c r="L1002" s="493" t="n">
        <v>785.7</v>
      </c>
      <c r="M1002" s="493" t="n">
        <v>997.2</v>
      </c>
      <c r="N1002" s="493" t="n">
        <v>1142.7</v>
      </c>
      <c r="O1002" s="493" t="n">
        <v>0</v>
      </c>
      <c r="P1002" s="493" t="n">
        <v>1263.6</v>
      </c>
      <c r="Q1002" s="493" t="n">
        <v>81</v>
      </c>
      <c r="R1002" s="493" t="n">
        <v>1216.8</v>
      </c>
      <c r="S1002" s="493" t="n">
        <v>382.8</v>
      </c>
      <c r="T1002" s="493" t="n">
        <v>0</v>
      </c>
      <c r="U1002" s="493" t="n">
        <v>0</v>
      </c>
      <c r="V1002" s="493" t="n">
        <v>892.8</v>
      </c>
      <c r="W1002" s="493" t="n">
        <v>511.2</v>
      </c>
      <c r="X1002" s="493" t="n">
        <v>412.2</v>
      </c>
      <c r="Y1002" s="493" t="n">
        <v>507.6</v>
      </c>
      <c r="Z1002" s="493" t="n">
        <v>590.4</v>
      </c>
      <c r="AA1002" s="493" t="n">
        <v>500.4</v>
      </c>
      <c r="AB1002" s="493" t="n">
        <v>476.1</v>
      </c>
      <c r="AC1002" s="493" t="n">
        <v>330</v>
      </c>
      <c r="AD1002" s="493" t="n">
        <v>0</v>
      </c>
      <c r="AE1002" s="493" t="n">
        <v>0</v>
      </c>
      <c r="AF1002" s="493" t="n">
        <v>0</v>
      </c>
      <c r="AG1002" s="493" t="n">
        <v>0</v>
      </c>
      <c r="AH1002" s="493" t="n">
        <v>0</v>
      </c>
      <c r="AI1002" s="493" t="n">
        <v>0</v>
      </c>
      <c r="AJ1002" s="493" t="n">
        <v>0</v>
      </c>
      <c r="AK1002" s="493" t="n">
        <v>0</v>
      </c>
      <c r="AL1002" s="493" t="n">
        <v>0</v>
      </c>
      <c r="AM1002" s="493" t="n">
        <v>0</v>
      </c>
      <c r="AN1002" s="493" t="n">
        <v>0</v>
      </c>
      <c r="AO1002" s="493" t="n">
        <v>0</v>
      </c>
      <c r="AP1002" s="493" t="n">
        <v>0</v>
      </c>
      <c r="AQ1002" s="493" t="n">
        <v>0</v>
      </c>
      <c r="AR1002" s="493" t="n">
        <v>0</v>
      </c>
      <c r="AS1002" s="493" t="n">
        <v>0</v>
      </c>
      <c r="AT1002" s="493" t="n">
        <v>0</v>
      </c>
      <c r="AU1002" s="493" t="n">
        <v>0</v>
      </c>
      <c r="AV1002" s="493" t="n">
        <v>0</v>
      </c>
      <c r="AW1002" s="493" t="n">
        <v>0</v>
      </c>
      <c r="AX1002" s="493" t="n">
        <v>0</v>
      </c>
      <c r="AY1002" s="493" t="n">
        <v>0</v>
      </c>
      <c r="AZ1002" s="493" t="n">
        <v>0</v>
      </c>
      <c r="BA1002" s="493" t="n">
        <v>0</v>
      </c>
      <c r="BB1002" s="493" t="n">
        <v>0</v>
      </c>
      <c r="BC1002" s="493" t="n">
        <v>0</v>
      </c>
      <c r="BD1002" s="493" t="n">
        <v>0</v>
      </c>
      <c r="BE1002" s="493" t="n">
        <v>0</v>
      </c>
      <c r="BF1002" s="493" t="n">
        <v>0</v>
      </c>
      <c r="BG1002" s="493" t="n">
        <v>0</v>
      </c>
      <c r="BH1002" s="493" t="n">
        <v>0</v>
      </c>
      <c r="BI1002" s="493" t="n">
        <v>0</v>
      </c>
      <c r="BJ1002" s="493" t="n">
        <v>0</v>
      </c>
      <c r="BK1002" s="493" t="n">
        <v>0</v>
      </c>
      <c r="BL1002" s="493" t="n">
        <v>0</v>
      </c>
      <c r="BM1002" s="493" t="n">
        <v>0</v>
      </c>
      <c r="BN1002" s="493" t="n">
        <v>0</v>
      </c>
      <c r="BO1002" s="493" t="n">
        <v>0</v>
      </c>
      <c r="BP1002" s="493" t="n">
        <v>0</v>
      </c>
      <c r="BQ1002" s="493" t="n">
        <v>0</v>
      </c>
      <c r="BR1002" s="493" t="n">
        <v>0</v>
      </c>
      <c r="BS1002" s="493" t="n">
        <v>0</v>
      </c>
      <c r="BT1002" s="493" t="n">
        <v>0</v>
      </c>
      <c r="BU1002" s="493" t="n">
        <v>0</v>
      </c>
      <c r="BV1002" s="493" t="n">
        <v>0</v>
      </c>
      <c r="BW1002" s="493" t="n">
        <v>0</v>
      </c>
    </row>
    <row r="1003">
      <c r="A1003" t="inlineStr">
        <is>
          <t>[C9C] ANGIOTENSIN-II 길항제 (단일)</t>
        </is>
      </c>
      <c r="B1003" t="inlineStr">
        <is>
          <t>셀트리온제약</t>
        </is>
      </c>
      <c r="C1003" t="inlineStr">
        <is>
          <t>셀메텍</t>
        </is>
      </c>
      <c r="D1003" t="inlineStr">
        <is>
          <t>셀트리온제약</t>
        </is>
      </c>
      <c r="E1003" t="inlineStr">
        <is>
          <t>olmesartan medoxomil</t>
        </is>
      </c>
      <c r="F1003" t="inlineStr">
        <is>
          <t>상급종합병원</t>
        </is>
      </c>
      <c r="G1003" t="inlineStr">
        <is>
          <t>Generic</t>
        </is>
      </c>
      <c r="H1003" s="493" t="n">
        <v>0</v>
      </c>
      <c r="I1003" s="493" t="n">
        <v>0</v>
      </c>
      <c r="J1003" s="493" t="n">
        <v>0</v>
      </c>
      <c r="K1003" s="493" t="n">
        <v>0</v>
      </c>
      <c r="L1003" s="493" t="n">
        <v>0</v>
      </c>
      <c r="M1003" s="493" t="n">
        <v>0</v>
      </c>
      <c r="N1003" s="493" t="n">
        <v>0</v>
      </c>
      <c r="O1003" s="493" t="n">
        <v>0</v>
      </c>
      <c r="P1003" s="493" t="n">
        <v>0</v>
      </c>
      <c r="Q1003" s="493" t="n">
        <v>0</v>
      </c>
      <c r="R1003" s="493" t="n">
        <v>0</v>
      </c>
      <c r="S1003" s="493" t="n">
        <v>0</v>
      </c>
      <c r="T1003" s="493" t="n">
        <v>0</v>
      </c>
      <c r="U1003" s="493" t="n">
        <v>0</v>
      </c>
      <c r="V1003" s="493" t="n">
        <v>0</v>
      </c>
      <c r="W1003" s="493" t="n">
        <v>0</v>
      </c>
      <c r="X1003" s="493" t="n">
        <v>0</v>
      </c>
      <c r="Y1003" s="493" t="n">
        <v>0</v>
      </c>
      <c r="Z1003" s="493" t="n">
        <v>0</v>
      </c>
      <c r="AA1003" s="493" t="n">
        <v>0</v>
      </c>
      <c r="AB1003" s="493" t="n">
        <v>0</v>
      </c>
      <c r="AC1003" s="493" t="n">
        <v>0</v>
      </c>
      <c r="AD1003" s="493" t="n">
        <v>0</v>
      </c>
      <c r="AE1003" s="493" t="n">
        <v>520.8</v>
      </c>
      <c r="AF1003" s="493" t="n">
        <v>0</v>
      </c>
      <c r="AG1003" s="493" t="n">
        <v>65.8</v>
      </c>
      <c r="AH1003" s="493" t="n">
        <v>0</v>
      </c>
      <c r="AI1003" s="493" t="n">
        <v>0</v>
      </c>
      <c r="AJ1003" s="493" t="n">
        <v>0</v>
      </c>
      <c r="AK1003" s="493" t="n">
        <v>0</v>
      </c>
      <c r="AL1003" s="493" t="n">
        <v>0</v>
      </c>
      <c r="AM1003" s="493" t="n">
        <v>0</v>
      </c>
      <c r="AN1003" s="493" t="n">
        <v>0</v>
      </c>
      <c r="AO1003" s="493" t="n">
        <v>0</v>
      </c>
      <c r="AP1003" s="493" t="n">
        <v>203.84</v>
      </c>
      <c r="AQ1003" s="493" t="n">
        <v>0</v>
      </c>
      <c r="AR1003" s="493" t="n">
        <v>0</v>
      </c>
      <c r="AS1003" s="493" t="n">
        <v>0</v>
      </c>
      <c r="AT1003" s="493" t="n">
        <v>0</v>
      </c>
      <c r="AU1003" s="493" t="n">
        <v>0</v>
      </c>
      <c r="AV1003" s="493" t="n">
        <v>0</v>
      </c>
      <c r="AW1003" s="493" t="n">
        <v>0</v>
      </c>
      <c r="AX1003" s="493" t="n">
        <v>0</v>
      </c>
      <c r="AY1003" s="493" t="n">
        <v>0</v>
      </c>
      <c r="AZ1003" s="493" t="n">
        <v>0</v>
      </c>
      <c r="BA1003" s="493" t="n">
        <v>0</v>
      </c>
      <c r="BB1003" s="493" t="n">
        <v>0</v>
      </c>
      <c r="BC1003" s="493" t="n">
        <v>0</v>
      </c>
      <c r="BD1003" s="493" t="n">
        <v>0</v>
      </c>
      <c r="BE1003" s="493" t="n">
        <v>1075.75</v>
      </c>
      <c r="BF1003" s="493" t="n">
        <v>0</v>
      </c>
      <c r="BG1003" s="493" t="n">
        <v>2223.14</v>
      </c>
      <c r="BH1003" s="493" t="n">
        <v>0</v>
      </c>
      <c r="BI1003" s="493" t="n">
        <v>0</v>
      </c>
      <c r="BJ1003" s="493" t="n">
        <v>1509.14</v>
      </c>
      <c r="BK1003" s="493" t="n">
        <v>0</v>
      </c>
      <c r="BL1003" s="493" t="n">
        <v>0</v>
      </c>
      <c r="BM1003" s="493" t="n">
        <v>0</v>
      </c>
      <c r="BN1003" s="493" t="n">
        <v>1521.34</v>
      </c>
      <c r="BO1003" s="493" t="n">
        <v>370.8</v>
      </c>
      <c r="BP1003" s="493" t="n">
        <v>1179.59</v>
      </c>
      <c r="BQ1003" s="493" t="n">
        <v>0</v>
      </c>
      <c r="BR1003" s="493" t="n">
        <v>1578.9</v>
      </c>
      <c r="BS1003" s="493" t="n">
        <v>244.8</v>
      </c>
      <c r="BT1003" s="493" t="n">
        <v>471.04</v>
      </c>
      <c r="BU1003" s="493" t="n">
        <v>3713.72</v>
      </c>
      <c r="BV1003" s="493" t="n">
        <v>5847.7</v>
      </c>
      <c r="BW1003" s="493" t="n">
        <v>0</v>
      </c>
    </row>
    <row r="1004">
      <c r="A1004" t="inlineStr">
        <is>
          <t>[C9C] ANGIOTENSIN-II 길항제 (단일)</t>
        </is>
      </c>
      <c r="B1004" t="inlineStr">
        <is>
          <t>셀트리온제약</t>
        </is>
      </c>
      <c r="C1004" t="inlineStr">
        <is>
          <t>셀메텍</t>
        </is>
      </c>
      <c r="D1004" t="inlineStr">
        <is>
          <t>셀트리온제약</t>
        </is>
      </c>
      <c r="E1004" t="inlineStr">
        <is>
          <t>olmesartan medoxomil</t>
        </is>
      </c>
      <c r="F1004" t="inlineStr">
        <is>
          <t>종합병원</t>
        </is>
      </c>
      <c r="G1004" t="inlineStr">
        <is>
          <t>Generic</t>
        </is>
      </c>
      <c r="H1004" s="493" t="n">
        <v>12918.69</v>
      </c>
      <c r="I1004" s="493" t="n">
        <v>14533.4</v>
      </c>
      <c r="J1004" s="493" t="n">
        <v>15032.38</v>
      </c>
      <c r="K1004" s="493" t="n">
        <v>15524.22</v>
      </c>
      <c r="L1004" s="493" t="n">
        <v>16029.4</v>
      </c>
      <c r="M1004" s="493" t="n">
        <v>15109.07</v>
      </c>
      <c r="N1004" s="493" t="n">
        <v>16451.77</v>
      </c>
      <c r="O1004" s="493" t="n">
        <v>17142.63</v>
      </c>
      <c r="P1004" s="493" t="n">
        <v>16048.43</v>
      </c>
      <c r="Q1004" s="493" t="n">
        <v>14864.04</v>
      </c>
      <c r="R1004" s="493" t="n">
        <v>19656.79</v>
      </c>
      <c r="S1004" s="493" t="n">
        <v>19100</v>
      </c>
      <c r="T1004" s="493" t="n">
        <v>18398.42</v>
      </c>
      <c r="U1004" s="493" t="n">
        <v>17152.77</v>
      </c>
      <c r="V1004" s="493" t="n">
        <v>23403.78</v>
      </c>
      <c r="W1004" s="493" t="n">
        <v>18439.22</v>
      </c>
      <c r="X1004" s="493" t="n">
        <v>14103.74</v>
      </c>
      <c r="Y1004" s="493" t="n">
        <v>11929.95</v>
      </c>
      <c r="Z1004" s="493" t="n">
        <v>15171.24</v>
      </c>
      <c r="AA1004" s="493" t="n">
        <v>20448.5</v>
      </c>
      <c r="AB1004" s="493" t="n">
        <v>15496.76</v>
      </c>
      <c r="AC1004" s="493" t="n">
        <v>15967.87</v>
      </c>
      <c r="AD1004" s="493" t="n">
        <v>20871.13</v>
      </c>
      <c r="AE1004" s="493" t="n">
        <v>17667.29</v>
      </c>
      <c r="AF1004" s="493" t="n">
        <v>18550.13</v>
      </c>
      <c r="AG1004" s="493" t="n">
        <v>21105.08</v>
      </c>
      <c r="AH1004" s="493" t="n">
        <v>19955.81</v>
      </c>
      <c r="AI1004" s="493" t="n">
        <v>19446.51</v>
      </c>
      <c r="AJ1004" s="493" t="n">
        <v>18326.75</v>
      </c>
      <c r="AK1004" s="493" t="n">
        <v>21537.8</v>
      </c>
      <c r="AL1004" s="493" t="n">
        <v>20763.66</v>
      </c>
      <c r="AM1004" s="493" t="n">
        <v>22379.54</v>
      </c>
      <c r="AN1004" s="493" t="n">
        <v>20467.11</v>
      </c>
      <c r="AO1004" s="493" t="n">
        <v>17326.03</v>
      </c>
      <c r="AP1004" s="493" t="n">
        <v>19612.33</v>
      </c>
      <c r="AQ1004" s="493" t="n">
        <v>23533.53</v>
      </c>
      <c r="AR1004" s="493" t="n">
        <v>21973.15</v>
      </c>
      <c r="AS1004" s="493" t="n">
        <v>15760.61</v>
      </c>
      <c r="AT1004" s="493" t="n">
        <v>17837.47</v>
      </c>
      <c r="AU1004" s="493" t="n">
        <v>19641.36</v>
      </c>
      <c r="AV1004" s="493" t="n">
        <v>20704.62</v>
      </c>
      <c r="AW1004" s="493" t="n">
        <v>20402.88</v>
      </c>
      <c r="AX1004" s="493" t="n">
        <v>22743.35</v>
      </c>
      <c r="AY1004" s="493" t="n">
        <v>21872.45</v>
      </c>
      <c r="AZ1004" s="493" t="n">
        <v>22016.15</v>
      </c>
      <c r="BA1004" s="493" t="n">
        <v>24223.31</v>
      </c>
      <c r="BB1004" s="493" t="n">
        <v>18765.28</v>
      </c>
      <c r="BC1004" s="493" t="n">
        <v>22768.61</v>
      </c>
      <c r="BD1004" s="493" t="n">
        <v>22115.56</v>
      </c>
      <c r="BE1004" s="493" t="n">
        <v>18151.79</v>
      </c>
      <c r="BF1004" s="493" t="n">
        <v>19988.94</v>
      </c>
      <c r="BG1004" s="493" t="n">
        <v>26575.86</v>
      </c>
      <c r="BH1004" s="493" t="n">
        <v>18021.77</v>
      </c>
      <c r="BI1004" s="493" t="n">
        <v>19822.99</v>
      </c>
      <c r="BJ1004" s="493" t="n">
        <v>29970.7</v>
      </c>
      <c r="BK1004" s="493" t="n">
        <v>20162.01</v>
      </c>
      <c r="BL1004" s="493" t="n">
        <v>25351.57</v>
      </c>
      <c r="BM1004" s="493" t="n">
        <v>25423.41</v>
      </c>
      <c r="BN1004" s="493" t="n">
        <v>24264</v>
      </c>
      <c r="BO1004" s="493" t="n">
        <v>23429.27</v>
      </c>
      <c r="BP1004" s="493" t="n">
        <v>28199.89</v>
      </c>
      <c r="BQ1004" s="493" t="n">
        <v>25001.91</v>
      </c>
      <c r="BR1004" s="493" t="n">
        <v>30287.2</v>
      </c>
      <c r="BS1004" s="493" t="n">
        <v>28012.87</v>
      </c>
      <c r="BT1004" s="493" t="n">
        <v>28369.39</v>
      </c>
      <c r="BU1004" s="493" t="n">
        <v>24634.09</v>
      </c>
      <c r="BV1004" s="493" t="n">
        <v>31850.99</v>
      </c>
      <c r="BW1004" s="493" t="n">
        <v>31275.22</v>
      </c>
    </row>
    <row r="1005">
      <c r="A1005" t="inlineStr">
        <is>
          <t>[C9C] ANGIOTENSIN-II 길항제 (단일)</t>
        </is>
      </c>
      <c r="B1005" t="inlineStr">
        <is>
          <t>셀트리온제약</t>
        </is>
      </c>
      <c r="C1005" t="inlineStr">
        <is>
          <t>셀메텍</t>
        </is>
      </c>
      <c r="D1005" t="inlineStr">
        <is>
          <t>셀트리온제약</t>
        </is>
      </c>
      <c r="E1005" t="inlineStr">
        <is>
          <t>olmesartan medoxomil</t>
        </is>
      </c>
      <c r="F1005" t="inlineStr">
        <is>
          <t>병원</t>
        </is>
      </c>
      <c r="G1005" t="inlineStr">
        <is>
          <t>Generic</t>
        </is>
      </c>
      <c r="H1005" s="493" t="n">
        <v>36751.75</v>
      </c>
      <c r="I1005" s="493" t="n">
        <v>42730.62</v>
      </c>
      <c r="J1005" s="493" t="n">
        <v>41968.45</v>
      </c>
      <c r="K1005" s="493" t="n">
        <v>41913.62</v>
      </c>
      <c r="L1005" s="493" t="n">
        <v>43388.35</v>
      </c>
      <c r="M1005" s="493" t="n">
        <v>46973.86</v>
      </c>
      <c r="N1005" s="493" t="n">
        <v>47991.16</v>
      </c>
      <c r="O1005" s="493" t="n">
        <v>33042.49</v>
      </c>
      <c r="P1005" s="493" t="n">
        <v>33388.74</v>
      </c>
      <c r="Q1005" s="493" t="n">
        <v>46790.03</v>
      </c>
      <c r="R1005" s="493" t="n">
        <v>52035.46</v>
      </c>
      <c r="S1005" s="493" t="n">
        <v>58732.44</v>
      </c>
      <c r="T1005" s="493" t="n">
        <v>59302.59</v>
      </c>
      <c r="U1005" s="493" t="n">
        <v>61575.61</v>
      </c>
      <c r="V1005" s="493" t="n">
        <v>45088.65</v>
      </c>
      <c r="W1005" s="493" t="n">
        <v>62553.24</v>
      </c>
      <c r="X1005" s="493" t="n">
        <v>50909.72</v>
      </c>
      <c r="Y1005" s="493" t="n">
        <v>31192.35</v>
      </c>
      <c r="Z1005" s="493" t="n">
        <v>32696.33</v>
      </c>
      <c r="AA1005" s="493" t="n">
        <v>26841.09</v>
      </c>
      <c r="AB1005" s="493" t="n">
        <v>25796.19</v>
      </c>
      <c r="AC1005" s="493" t="n">
        <v>28946.1</v>
      </c>
      <c r="AD1005" s="493" t="n">
        <v>34198.43</v>
      </c>
      <c r="AE1005" s="493" t="n">
        <v>30116.3</v>
      </c>
      <c r="AF1005" s="493" t="n">
        <v>44846.31</v>
      </c>
      <c r="AG1005" s="493" t="n">
        <v>47073.48</v>
      </c>
      <c r="AH1005" s="493" t="n">
        <v>44753.2</v>
      </c>
      <c r="AI1005" s="493" t="n">
        <v>41304.28</v>
      </c>
      <c r="AJ1005" s="493" t="n">
        <v>51671.06</v>
      </c>
      <c r="AK1005" s="493" t="n">
        <v>48416.61</v>
      </c>
      <c r="AL1005" s="493" t="n">
        <v>48924.57</v>
      </c>
      <c r="AM1005" s="493" t="n">
        <v>54878.63</v>
      </c>
      <c r="AN1005" s="493" t="n">
        <v>42887.75</v>
      </c>
      <c r="AO1005" s="493" t="n">
        <v>51615.56</v>
      </c>
      <c r="AP1005" s="493" t="n">
        <v>47958.6</v>
      </c>
      <c r="AQ1005" s="493" t="n">
        <v>48080.61</v>
      </c>
      <c r="AR1005" s="493" t="n">
        <v>50427.77</v>
      </c>
      <c r="AS1005" s="493" t="n">
        <v>46640.92</v>
      </c>
      <c r="AT1005" s="493" t="n">
        <v>38644.34</v>
      </c>
      <c r="AU1005" s="493" t="n">
        <v>51703.36</v>
      </c>
      <c r="AV1005" s="493" t="n">
        <v>46583.61</v>
      </c>
      <c r="AW1005" s="493" t="n">
        <v>45045.07</v>
      </c>
      <c r="AX1005" s="493" t="n">
        <v>56936.85</v>
      </c>
      <c r="AY1005" s="493" t="n">
        <v>43674.3</v>
      </c>
      <c r="AZ1005" s="493" t="n">
        <v>43943.4</v>
      </c>
      <c r="BA1005" s="493" t="n">
        <v>52850.6</v>
      </c>
      <c r="BB1005" s="493" t="n">
        <v>53019.14</v>
      </c>
      <c r="BC1005" s="493" t="n">
        <v>56731.69</v>
      </c>
      <c r="BD1005" s="493" t="n">
        <v>53049.38</v>
      </c>
      <c r="BE1005" s="493" t="n">
        <v>56553.67</v>
      </c>
      <c r="BF1005" s="493" t="n">
        <v>49487.29</v>
      </c>
      <c r="BG1005" s="493" t="n">
        <v>44970.16</v>
      </c>
      <c r="BH1005" s="493" t="n">
        <v>51805.11</v>
      </c>
      <c r="BI1005" s="493" t="n">
        <v>46599.49</v>
      </c>
      <c r="BJ1005" s="493" t="n">
        <v>62898.82</v>
      </c>
      <c r="BK1005" s="493" t="n">
        <v>57747.45</v>
      </c>
      <c r="BL1005" s="493" t="n">
        <v>70799.61</v>
      </c>
      <c r="BM1005" s="493" t="n">
        <v>64672.71</v>
      </c>
      <c r="BN1005" s="493" t="n">
        <v>54433.26</v>
      </c>
      <c r="BO1005" s="493" t="n">
        <v>77274.11</v>
      </c>
      <c r="BP1005" s="493" t="n">
        <v>71168.05</v>
      </c>
      <c r="BQ1005" s="493" t="n">
        <v>54061.13</v>
      </c>
      <c r="BR1005" s="493" t="n">
        <v>84057.58</v>
      </c>
      <c r="BS1005" s="493" t="n">
        <v>71438.92999999999</v>
      </c>
      <c r="BT1005" s="493" t="n">
        <v>66034.45</v>
      </c>
      <c r="BU1005" s="493" t="n">
        <v>71972.94</v>
      </c>
      <c r="BV1005" s="493" t="n">
        <v>63156.03</v>
      </c>
      <c r="BW1005" s="493" t="n">
        <v>69077.48</v>
      </c>
    </row>
    <row r="1006">
      <c r="A1006" t="inlineStr">
        <is>
          <t>[C9C] ANGIOTENSIN-II 길항제 (단일)</t>
        </is>
      </c>
      <c r="B1006" t="inlineStr">
        <is>
          <t>셀트리온제약</t>
        </is>
      </c>
      <c r="C1006" t="inlineStr">
        <is>
          <t>셀메텍</t>
        </is>
      </c>
      <c r="D1006" t="inlineStr">
        <is>
          <t>셀트리온제약</t>
        </is>
      </c>
      <c r="E1006" t="inlineStr">
        <is>
          <t>olmesartan medoxomil</t>
        </is>
      </c>
      <c r="F1006" t="inlineStr">
        <is>
          <t>의원</t>
        </is>
      </c>
      <c r="G1006" t="inlineStr">
        <is>
          <t>Generic</t>
        </is>
      </c>
      <c r="H1006" s="493" t="n">
        <v>387309.18</v>
      </c>
      <c r="I1006" s="493" t="n">
        <v>370048.81</v>
      </c>
      <c r="J1006" s="493" t="n">
        <v>440028.55</v>
      </c>
      <c r="K1006" s="493" t="n">
        <v>409974.63</v>
      </c>
      <c r="L1006" s="493" t="n">
        <v>458944.09</v>
      </c>
      <c r="M1006" s="493" t="n">
        <v>456916.94</v>
      </c>
      <c r="N1006" s="493" t="n">
        <v>469000.1</v>
      </c>
      <c r="O1006" s="493" t="n">
        <v>513200.75</v>
      </c>
      <c r="P1006" s="493" t="n">
        <v>481851.61</v>
      </c>
      <c r="Q1006" s="493" t="n">
        <v>502488.31</v>
      </c>
      <c r="R1006" s="493" t="n">
        <v>557080.14</v>
      </c>
      <c r="S1006" s="493" t="n">
        <v>701615.52</v>
      </c>
      <c r="T1006" s="493" t="n">
        <v>686189.74</v>
      </c>
      <c r="U1006" s="493" t="n">
        <v>643675.89</v>
      </c>
      <c r="V1006" s="493" t="n">
        <v>714958</v>
      </c>
      <c r="W1006" s="493" t="n">
        <v>678096.2</v>
      </c>
      <c r="X1006" s="493" t="n">
        <v>631136.0699999999</v>
      </c>
      <c r="Y1006" s="493" t="n">
        <v>519415.08</v>
      </c>
      <c r="Z1006" s="493" t="n">
        <v>394222.48</v>
      </c>
      <c r="AA1006" s="493" t="n">
        <v>350928.96</v>
      </c>
      <c r="AB1006" s="493" t="n">
        <v>301002.66</v>
      </c>
      <c r="AC1006" s="493" t="n">
        <v>355057.7</v>
      </c>
      <c r="AD1006" s="493" t="n">
        <v>400822.78</v>
      </c>
      <c r="AE1006" s="493" t="n">
        <v>456606.4</v>
      </c>
      <c r="AF1006" s="493" t="n">
        <v>460259.68</v>
      </c>
      <c r="AG1006" s="493" t="n">
        <v>458761.19</v>
      </c>
      <c r="AH1006" s="493" t="n">
        <v>501397.53</v>
      </c>
      <c r="AI1006" s="493" t="n">
        <v>460413.27</v>
      </c>
      <c r="AJ1006" s="493" t="n">
        <v>506559.01</v>
      </c>
      <c r="AK1006" s="493" t="n">
        <v>533286.12</v>
      </c>
      <c r="AL1006" s="493" t="n">
        <v>528498.13</v>
      </c>
      <c r="AM1006" s="493" t="n">
        <v>580367.39</v>
      </c>
      <c r="AN1006" s="493" t="n">
        <v>563518.17</v>
      </c>
      <c r="AO1006" s="493" t="n">
        <v>612938.45</v>
      </c>
      <c r="AP1006" s="493" t="n">
        <v>614932.26</v>
      </c>
      <c r="AQ1006" s="493" t="n">
        <v>641401.1800000001</v>
      </c>
      <c r="AR1006" s="493" t="n">
        <v>663682.04</v>
      </c>
      <c r="AS1006" s="493" t="n">
        <v>640279.95</v>
      </c>
      <c r="AT1006" s="493" t="n">
        <v>682195.36</v>
      </c>
      <c r="AU1006" s="493" t="n">
        <v>668229.66</v>
      </c>
      <c r="AV1006" s="493" t="n">
        <v>704579.99</v>
      </c>
      <c r="AW1006" s="493" t="n">
        <v>698767.0699999999</v>
      </c>
      <c r="AX1006" s="493" t="n">
        <v>735738.39</v>
      </c>
      <c r="AY1006" s="493" t="n">
        <v>756256.4300000001</v>
      </c>
      <c r="AZ1006" s="493" t="n">
        <v>731657.74</v>
      </c>
      <c r="BA1006" s="493" t="n">
        <v>783784.39</v>
      </c>
      <c r="BB1006" s="493" t="n">
        <v>755427.21</v>
      </c>
      <c r="BC1006" s="493" t="n">
        <v>825945.83</v>
      </c>
      <c r="BD1006" s="493" t="n">
        <v>755628.53</v>
      </c>
      <c r="BE1006" s="493" t="n">
        <v>741701.5699999999</v>
      </c>
      <c r="BF1006" s="493" t="n">
        <v>790153.22</v>
      </c>
      <c r="BG1006" s="493" t="n">
        <v>811017.08</v>
      </c>
      <c r="BH1006" s="493" t="n">
        <v>804043.92</v>
      </c>
      <c r="BI1006" s="493" t="n">
        <v>795060.86</v>
      </c>
      <c r="BJ1006" s="493" t="n">
        <v>854102.29</v>
      </c>
      <c r="BK1006" s="493" t="n">
        <v>813488.72</v>
      </c>
      <c r="BL1006" s="493" t="n">
        <v>983717.95</v>
      </c>
      <c r="BM1006" s="493" t="n">
        <v>920371.13</v>
      </c>
      <c r="BN1006" s="493" t="n">
        <v>892883.83</v>
      </c>
      <c r="BO1006" s="493" t="n">
        <v>1029792.96</v>
      </c>
      <c r="BP1006" s="493" t="n">
        <v>960345.9399999999</v>
      </c>
      <c r="BQ1006" s="493" t="n">
        <v>896308.42</v>
      </c>
      <c r="BR1006" s="493" t="n">
        <v>994609.7</v>
      </c>
      <c r="BS1006" s="493" t="n">
        <v>1037040.39</v>
      </c>
      <c r="BT1006" s="493" t="n">
        <v>974563.6800000001</v>
      </c>
      <c r="BU1006" s="493" t="n">
        <v>1032653.83</v>
      </c>
      <c r="BV1006" s="493" t="n">
        <v>1088251.44</v>
      </c>
      <c r="BW1006" s="493" t="n">
        <v>961492.24</v>
      </c>
    </row>
    <row r="1007">
      <c r="A1007" t="inlineStr">
        <is>
          <t>[C9C] ANGIOTENSIN-II 길항제 (단일)</t>
        </is>
      </c>
      <c r="B1007" t="inlineStr">
        <is>
          <t>셀트리온제약</t>
        </is>
      </c>
      <c r="C1007" t="inlineStr">
        <is>
          <t>셀메텍</t>
        </is>
      </c>
      <c r="D1007" t="inlineStr">
        <is>
          <t>셀트리온제약</t>
        </is>
      </c>
      <c r="E1007" t="inlineStr">
        <is>
          <t>olmesartan medoxomil</t>
        </is>
      </c>
      <c r="F1007" t="inlineStr">
        <is>
          <t>보건소</t>
        </is>
      </c>
      <c r="G1007" t="inlineStr">
        <is>
          <t>Generic</t>
        </is>
      </c>
      <c r="H1007" s="493" t="n">
        <v>9598.799999999999</v>
      </c>
      <c r="I1007" s="493" t="n">
        <v>2795.69</v>
      </c>
      <c r="J1007" s="493" t="n">
        <v>5003.7</v>
      </c>
      <c r="K1007" s="493" t="n">
        <v>6760.26</v>
      </c>
      <c r="L1007" s="493" t="n">
        <v>2775.75</v>
      </c>
      <c r="M1007" s="493" t="n">
        <v>5430.9</v>
      </c>
      <c r="N1007" s="493" t="n">
        <v>4026.3</v>
      </c>
      <c r="O1007" s="493" t="n">
        <v>2722.49</v>
      </c>
      <c r="P1007" s="493" t="n">
        <v>3747.75</v>
      </c>
      <c r="Q1007" s="493" t="n">
        <v>12202.2</v>
      </c>
      <c r="R1007" s="493" t="n">
        <v>2444.34</v>
      </c>
      <c r="S1007" s="493" t="n">
        <v>4496.75</v>
      </c>
      <c r="T1007" s="493" t="n">
        <v>6511.46</v>
      </c>
      <c r="U1007" s="493" t="n">
        <v>1090.62</v>
      </c>
      <c r="V1007" s="493" t="n">
        <v>5066.4</v>
      </c>
      <c r="W1007" s="493" t="n">
        <v>5890.24</v>
      </c>
      <c r="X1007" s="493" t="n">
        <v>2019.16</v>
      </c>
      <c r="Y1007" s="493" t="n">
        <v>6253.75</v>
      </c>
      <c r="Z1007" s="493" t="n">
        <v>5727.35</v>
      </c>
      <c r="AA1007" s="493" t="n">
        <v>1693.57</v>
      </c>
      <c r="AB1007" s="493" t="n">
        <v>3000.6</v>
      </c>
      <c r="AC1007" s="493" t="n">
        <v>3606.45</v>
      </c>
      <c r="AD1007" s="493" t="n">
        <v>2418</v>
      </c>
      <c r="AE1007" s="493" t="n">
        <v>2962.5</v>
      </c>
      <c r="AF1007" s="493" t="n">
        <v>6821.2</v>
      </c>
      <c r="AG1007" s="493" t="n">
        <v>2996.85</v>
      </c>
      <c r="AH1007" s="493" t="n">
        <v>3575.55</v>
      </c>
      <c r="AI1007" s="493" t="n">
        <v>4520.55</v>
      </c>
      <c r="AJ1007" s="493" t="n">
        <v>4081.65</v>
      </c>
      <c r="AK1007" s="493" t="n">
        <v>4747.8</v>
      </c>
      <c r="AL1007" s="493" t="n">
        <v>4620.15</v>
      </c>
      <c r="AM1007" s="493" t="n">
        <v>5136.9</v>
      </c>
      <c r="AN1007" s="493" t="n">
        <v>3710.1</v>
      </c>
      <c r="AO1007" s="493" t="n">
        <v>3509.25</v>
      </c>
      <c r="AP1007" s="493" t="n">
        <v>6852.15</v>
      </c>
      <c r="AQ1007" s="493" t="n">
        <v>4941</v>
      </c>
      <c r="AR1007" s="493" t="n">
        <v>17111.85</v>
      </c>
      <c r="AS1007" s="493" t="n">
        <v>9850.879999999999</v>
      </c>
      <c r="AT1007" s="493" t="n">
        <v>6768.3</v>
      </c>
      <c r="AU1007" s="493" t="n">
        <v>9059.85</v>
      </c>
      <c r="AV1007" s="493" t="n">
        <v>8257.950000000001</v>
      </c>
      <c r="AW1007" s="493" t="n">
        <v>6175.35</v>
      </c>
      <c r="AX1007" s="493" t="n">
        <v>11484.75</v>
      </c>
      <c r="AY1007" s="493" t="n">
        <v>11858.55</v>
      </c>
      <c r="AZ1007" s="493" t="n">
        <v>10861.8</v>
      </c>
      <c r="BA1007" s="493" t="n">
        <v>10463.25</v>
      </c>
      <c r="BB1007" s="493" t="n">
        <v>23587.65</v>
      </c>
      <c r="BC1007" s="493" t="n">
        <v>7098.87</v>
      </c>
      <c r="BD1007" s="493" t="n">
        <v>20179.9</v>
      </c>
      <c r="BE1007" s="493" t="n">
        <v>9025.26</v>
      </c>
      <c r="BF1007" s="493" t="n">
        <v>7248.39</v>
      </c>
      <c r="BG1007" s="493" t="n">
        <v>7935.19</v>
      </c>
      <c r="BH1007" s="493" t="n">
        <v>9423.75</v>
      </c>
      <c r="BI1007" s="493" t="n">
        <v>4464.45</v>
      </c>
      <c r="BJ1007" s="493" t="n">
        <v>9797.200000000001</v>
      </c>
      <c r="BK1007" s="493" t="n">
        <v>6311.1</v>
      </c>
      <c r="BL1007" s="493" t="n">
        <v>8229.799999999999</v>
      </c>
      <c r="BM1007" s="493" t="n">
        <v>7623.75</v>
      </c>
      <c r="BN1007" s="493" t="n">
        <v>7717.73</v>
      </c>
      <c r="BO1007" s="493" t="n">
        <v>9426.15</v>
      </c>
      <c r="BP1007" s="493" t="n">
        <v>8506.049999999999</v>
      </c>
      <c r="BQ1007" s="493" t="n">
        <v>5657.55</v>
      </c>
      <c r="BR1007" s="493" t="n">
        <v>9110.200000000001</v>
      </c>
      <c r="BS1007" s="493" t="n">
        <v>13140.3</v>
      </c>
      <c r="BT1007" s="493" t="n">
        <v>8453.549999999999</v>
      </c>
      <c r="BU1007" s="493" t="n">
        <v>7116.15</v>
      </c>
      <c r="BV1007" s="493" t="n">
        <v>13261.04</v>
      </c>
      <c r="BW1007" s="493" t="n">
        <v>9800.6</v>
      </c>
    </row>
    <row r="1008">
      <c r="A1008" t="inlineStr">
        <is>
          <t>[C9C] ANGIOTENSIN-II 길항제 (단일)</t>
        </is>
      </c>
      <c r="B1008" t="inlineStr">
        <is>
          <t>셀트리온제약</t>
        </is>
      </c>
      <c r="C1008" t="inlineStr">
        <is>
          <t>셀메텍</t>
        </is>
      </c>
      <c r="D1008" t="inlineStr">
        <is>
          <t>셀트리온제약</t>
        </is>
      </c>
      <c r="E1008" t="inlineStr">
        <is>
          <t>olmesartan medoxomil</t>
        </is>
      </c>
      <c r="F1008" t="inlineStr">
        <is>
          <t>기타(치과의원, 치과병원 등)</t>
        </is>
      </c>
      <c r="G1008" t="inlineStr">
        <is>
          <t>Generic</t>
        </is>
      </c>
      <c r="H1008" s="493" t="n">
        <v>0</v>
      </c>
      <c r="I1008" s="493" t="n">
        <v>0</v>
      </c>
      <c r="J1008" s="493" t="n">
        <v>0</v>
      </c>
      <c r="K1008" s="493" t="n">
        <v>154.38</v>
      </c>
      <c r="L1008" s="493" t="n">
        <v>271.4</v>
      </c>
      <c r="M1008" s="493" t="n">
        <v>0</v>
      </c>
      <c r="N1008" s="493" t="n">
        <v>91.2</v>
      </c>
      <c r="O1008" s="493" t="n">
        <v>89.7</v>
      </c>
      <c r="P1008" s="493" t="n">
        <v>0</v>
      </c>
      <c r="Q1008" s="493" t="n">
        <v>0</v>
      </c>
      <c r="R1008" s="493" t="n">
        <v>0</v>
      </c>
      <c r="S1008" s="493" t="n">
        <v>216.3</v>
      </c>
      <c r="T1008" s="493" t="n">
        <v>143.4</v>
      </c>
      <c r="U1008" s="493" t="n">
        <v>0</v>
      </c>
      <c r="V1008" s="493" t="n">
        <v>0</v>
      </c>
      <c r="W1008" s="493" t="n">
        <v>71.68000000000001</v>
      </c>
      <c r="X1008" s="493" t="n">
        <v>0</v>
      </c>
      <c r="Y1008" s="493" t="n">
        <v>0</v>
      </c>
      <c r="Z1008" s="493" t="n">
        <v>0</v>
      </c>
      <c r="AA1008" s="493" t="n">
        <v>165</v>
      </c>
      <c r="AB1008" s="493" t="n">
        <v>0</v>
      </c>
      <c r="AC1008" s="493" t="n">
        <v>0</v>
      </c>
      <c r="AD1008" s="493" t="n">
        <v>0</v>
      </c>
      <c r="AE1008" s="493" t="n">
        <v>0</v>
      </c>
      <c r="AF1008" s="493" t="n">
        <v>0</v>
      </c>
      <c r="AG1008" s="493" t="n">
        <v>0</v>
      </c>
      <c r="AH1008" s="493" t="n">
        <v>0</v>
      </c>
      <c r="AI1008" s="493" t="n">
        <v>0</v>
      </c>
      <c r="AJ1008" s="493" t="n">
        <v>0</v>
      </c>
      <c r="AK1008" s="493" t="n">
        <v>43.2</v>
      </c>
      <c r="AL1008" s="493" t="n">
        <v>0</v>
      </c>
      <c r="AM1008" s="493" t="n">
        <v>0</v>
      </c>
      <c r="AN1008" s="493" t="n">
        <v>0</v>
      </c>
      <c r="AO1008" s="493" t="n">
        <v>40.5</v>
      </c>
      <c r="AP1008" s="493" t="n">
        <v>0</v>
      </c>
      <c r="AQ1008" s="493" t="n">
        <v>0</v>
      </c>
      <c r="AR1008" s="493" t="n">
        <v>63.9</v>
      </c>
      <c r="AS1008" s="493" t="n">
        <v>0</v>
      </c>
      <c r="AT1008" s="493" t="n">
        <v>0</v>
      </c>
      <c r="AU1008" s="493" t="n">
        <v>0</v>
      </c>
      <c r="AV1008" s="493" t="n">
        <v>0</v>
      </c>
      <c r="AW1008" s="493" t="n">
        <v>162.6</v>
      </c>
      <c r="AX1008" s="493" t="n">
        <v>46.8</v>
      </c>
      <c r="AY1008" s="493" t="n">
        <v>0</v>
      </c>
      <c r="AZ1008" s="493" t="n">
        <v>0</v>
      </c>
      <c r="BA1008" s="493" t="n">
        <v>0</v>
      </c>
      <c r="BB1008" s="493" t="n">
        <v>0</v>
      </c>
      <c r="BC1008" s="493" t="n">
        <v>0</v>
      </c>
      <c r="BD1008" s="493" t="n">
        <v>0</v>
      </c>
      <c r="BE1008" s="493" t="n">
        <v>0</v>
      </c>
      <c r="BF1008" s="493" t="n">
        <v>65.40000000000001</v>
      </c>
      <c r="BG1008" s="493" t="n">
        <v>0</v>
      </c>
      <c r="BH1008" s="493" t="n">
        <v>0</v>
      </c>
      <c r="BI1008" s="493" t="n">
        <v>0</v>
      </c>
      <c r="BJ1008" s="493" t="n">
        <v>0</v>
      </c>
      <c r="BK1008" s="493" t="n">
        <v>0</v>
      </c>
      <c r="BL1008" s="493" t="n">
        <v>0</v>
      </c>
      <c r="BM1008" s="493" t="n">
        <v>0</v>
      </c>
      <c r="BN1008" s="493" t="n">
        <v>0</v>
      </c>
      <c r="BO1008" s="493" t="n">
        <v>0</v>
      </c>
      <c r="BP1008" s="493" t="n">
        <v>0</v>
      </c>
      <c r="BQ1008" s="493" t="n">
        <v>0</v>
      </c>
      <c r="BR1008" s="493" t="n">
        <v>0</v>
      </c>
      <c r="BS1008" s="493" t="n">
        <v>0</v>
      </c>
      <c r="BT1008" s="493" t="n">
        <v>0</v>
      </c>
      <c r="BU1008" s="493" t="n">
        <v>0</v>
      </c>
      <c r="BV1008" s="493" t="n">
        <v>0</v>
      </c>
      <c r="BW1008" s="493" t="n">
        <v>0</v>
      </c>
    </row>
    <row r="1009">
      <c r="A1009" t="inlineStr">
        <is>
          <t>[C9C] ANGIOTENSIN-II 길항제 (단일)</t>
        </is>
      </c>
      <c r="B1009" t="inlineStr">
        <is>
          <t>셀트리온제약</t>
        </is>
      </c>
      <c r="C1009" t="inlineStr">
        <is>
          <t>셀미살탄</t>
        </is>
      </c>
      <c r="D1009" t="inlineStr">
        <is>
          <t>셀트리온제약</t>
        </is>
      </c>
      <c r="E1009" t="inlineStr">
        <is>
          <t>telmisartan</t>
        </is>
      </c>
      <c r="F1009" t="inlineStr">
        <is>
          <t>상급종합병원</t>
        </is>
      </c>
      <c r="G1009" t="inlineStr">
        <is>
          <t>Generic</t>
        </is>
      </c>
      <c r="H1009" s="493" t="n">
        <v>0</v>
      </c>
      <c r="I1009" s="493" t="n">
        <v>0</v>
      </c>
      <c r="J1009" s="493" t="n">
        <v>0</v>
      </c>
      <c r="K1009" s="493" t="n">
        <v>0</v>
      </c>
      <c r="L1009" s="493" t="n">
        <v>0</v>
      </c>
      <c r="M1009" s="493" t="n">
        <v>0</v>
      </c>
      <c r="N1009" s="493" t="n">
        <v>0</v>
      </c>
      <c r="O1009" s="493" t="n">
        <v>0</v>
      </c>
      <c r="P1009" s="493" t="n">
        <v>0</v>
      </c>
      <c r="Q1009" s="493" t="n">
        <v>0</v>
      </c>
      <c r="R1009" s="493" t="n">
        <v>0</v>
      </c>
      <c r="S1009" s="493" t="n">
        <v>0</v>
      </c>
      <c r="T1009" s="493" t="n">
        <v>0</v>
      </c>
      <c r="U1009" s="493" t="n">
        <v>0</v>
      </c>
      <c r="V1009" s="493" t="n">
        <v>0</v>
      </c>
      <c r="W1009" s="493" t="n">
        <v>0</v>
      </c>
      <c r="X1009" s="493" t="n">
        <v>0</v>
      </c>
      <c r="Y1009" s="493" t="n">
        <v>0</v>
      </c>
      <c r="Z1009" s="493" t="n">
        <v>0</v>
      </c>
      <c r="AA1009" s="493" t="n">
        <v>2300.13</v>
      </c>
      <c r="AB1009" s="493" t="n">
        <v>0</v>
      </c>
      <c r="AC1009" s="493" t="n">
        <v>0</v>
      </c>
      <c r="AD1009" s="493" t="n">
        <v>1068.6</v>
      </c>
      <c r="AE1009" s="493" t="n">
        <v>0</v>
      </c>
      <c r="AF1009" s="493" t="n">
        <v>0</v>
      </c>
      <c r="AG1009" s="493" t="n">
        <v>0</v>
      </c>
      <c r="AH1009" s="493" t="n">
        <v>0</v>
      </c>
      <c r="AI1009" s="493" t="n">
        <v>0</v>
      </c>
      <c r="AJ1009" s="493" t="n">
        <v>0</v>
      </c>
      <c r="AK1009" s="493" t="n">
        <v>0</v>
      </c>
      <c r="AL1009" s="493" t="n">
        <v>0</v>
      </c>
      <c r="AM1009" s="493" t="n">
        <v>0</v>
      </c>
      <c r="AN1009" s="493" t="n">
        <v>0</v>
      </c>
      <c r="AO1009" s="493" t="n">
        <v>0</v>
      </c>
      <c r="AP1009" s="493" t="n">
        <v>0</v>
      </c>
      <c r="AQ1009" s="493" t="n">
        <v>0</v>
      </c>
      <c r="AR1009" s="493" t="n">
        <v>0</v>
      </c>
      <c r="AS1009" s="493" t="n">
        <v>0</v>
      </c>
      <c r="AT1009" s="493" t="n">
        <v>0</v>
      </c>
      <c r="AU1009" s="493" t="n">
        <v>0</v>
      </c>
      <c r="AV1009" s="493" t="n">
        <v>0</v>
      </c>
      <c r="AW1009" s="493" t="n">
        <v>0</v>
      </c>
      <c r="AX1009" s="493" t="n">
        <v>0</v>
      </c>
      <c r="AY1009" s="493" t="n">
        <v>0</v>
      </c>
      <c r="AZ1009" s="493" t="n">
        <v>0</v>
      </c>
      <c r="BA1009" s="493" t="n">
        <v>0</v>
      </c>
      <c r="BB1009" s="493" t="n">
        <v>0</v>
      </c>
      <c r="BC1009" s="493" t="n">
        <v>0</v>
      </c>
      <c r="BD1009" s="493" t="n">
        <v>0</v>
      </c>
      <c r="BE1009" s="493" t="n">
        <v>0</v>
      </c>
      <c r="BF1009" s="493" t="n">
        <v>0</v>
      </c>
      <c r="BG1009" s="493" t="n">
        <v>0</v>
      </c>
      <c r="BH1009" s="493" t="n">
        <v>0</v>
      </c>
      <c r="BI1009" s="493" t="n">
        <v>0</v>
      </c>
      <c r="BJ1009" s="493" t="n">
        <v>0</v>
      </c>
      <c r="BK1009" s="493" t="n">
        <v>0</v>
      </c>
      <c r="BL1009" s="493" t="n">
        <v>0</v>
      </c>
      <c r="BM1009" s="493" t="n">
        <v>871.78</v>
      </c>
      <c r="BN1009" s="493" t="n">
        <v>427</v>
      </c>
      <c r="BO1009" s="493" t="n">
        <v>0</v>
      </c>
      <c r="BP1009" s="493" t="n">
        <v>0</v>
      </c>
      <c r="BQ1009" s="493" t="n">
        <v>0</v>
      </c>
      <c r="BR1009" s="493" t="n">
        <v>0</v>
      </c>
      <c r="BS1009" s="493" t="n">
        <v>1317</v>
      </c>
      <c r="BT1009" s="493" t="n">
        <v>234.78</v>
      </c>
      <c r="BU1009" s="493" t="n">
        <v>3187.8</v>
      </c>
      <c r="BV1009" s="493" t="n">
        <v>0</v>
      </c>
      <c r="BW1009" s="493" t="n">
        <v>513.9</v>
      </c>
    </row>
    <row r="1010">
      <c r="A1010" t="inlineStr">
        <is>
          <t>[C9C] ANGIOTENSIN-II 길항제 (단일)</t>
        </is>
      </c>
      <c r="B1010" t="inlineStr">
        <is>
          <t>셀트리온제약</t>
        </is>
      </c>
      <c r="C1010" t="inlineStr">
        <is>
          <t>셀미살탄</t>
        </is>
      </c>
      <c r="D1010" t="inlineStr">
        <is>
          <t>셀트리온제약</t>
        </is>
      </c>
      <c r="E1010" t="inlineStr">
        <is>
          <t>telmisartan</t>
        </is>
      </c>
      <c r="F1010" t="inlineStr">
        <is>
          <t>종합병원</t>
        </is>
      </c>
      <c r="G1010" t="inlineStr">
        <is>
          <t>Generic</t>
        </is>
      </c>
      <c r="H1010" s="493" t="n">
        <v>84381.14999999999</v>
      </c>
      <c r="I1010" s="493" t="n">
        <v>83043.77</v>
      </c>
      <c r="J1010" s="493" t="n">
        <v>87267.02</v>
      </c>
      <c r="K1010" s="493" t="n">
        <v>87201.38</v>
      </c>
      <c r="L1010" s="493" t="n">
        <v>75280.2</v>
      </c>
      <c r="M1010" s="493" t="n">
        <v>82471.44</v>
      </c>
      <c r="N1010" s="493" t="n">
        <v>50901.88</v>
      </c>
      <c r="O1010" s="493" t="n">
        <v>56184.29</v>
      </c>
      <c r="P1010" s="493" t="n">
        <v>44060.65</v>
      </c>
      <c r="Q1010" s="493" t="n">
        <v>47692</v>
      </c>
      <c r="R1010" s="493" t="n">
        <v>39380.58</v>
      </c>
      <c r="S1010" s="493" t="n">
        <v>53085.29</v>
      </c>
      <c r="T1010" s="493" t="n">
        <v>45286.28</v>
      </c>
      <c r="U1010" s="493" t="n">
        <v>51097.51</v>
      </c>
      <c r="V1010" s="493" t="n">
        <v>39502.35</v>
      </c>
      <c r="W1010" s="493" t="n">
        <v>21757.51</v>
      </c>
      <c r="X1010" s="493" t="n">
        <v>27446.07</v>
      </c>
      <c r="Y1010" s="493" t="n">
        <v>22074.64</v>
      </c>
      <c r="Z1010" s="493" t="n">
        <v>33010.49</v>
      </c>
      <c r="AA1010" s="493" t="n">
        <v>51423.17</v>
      </c>
      <c r="AB1010" s="493" t="n">
        <v>68020.02</v>
      </c>
      <c r="AC1010" s="493" t="n">
        <v>56242.18</v>
      </c>
      <c r="AD1010" s="493" t="n">
        <v>66010.37</v>
      </c>
      <c r="AE1010" s="493" t="n">
        <v>54710.17</v>
      </c>
      <c r="AF1010" s="493" t="n">
        <v>64032.11</v>
      </c>
      <c r="AG1010" s="493" t="n">
        <v>64802.72</v>
      </c>
      <c r="AH1010" s="493" t="n">
        <v>65381.8</v>
      </c>
      <c r="AI1010" s="493" t="n">
        <v>65032.79</v>
      </c>
      <c r="AJ1010" s="493" t="n">
        <v>68967.19</v>
      </c>
      <c r="AK1010" s="493" t="n">
        <v>70336.12</v>
      </c>
      <c r="AL1010" s="493" t="n">
        <v>65694.05</v>
      </c>
      <c r="AM1010" s="493" t="n">
        <v>69012.59</v>
      </c>
      <c r="AN1010" s="493" t="n">
        <v>57476.16</v>
      </c>
      <c r="AO1010" s="493" t="n">
        <v>58756.46</v>
      </c>
      <c r="AP1010" s="493" t="n">
        <v>57166.5</v>
      </c>
      <c r="AQ1010" s="493" t="n">
        <v>71088.45</v>
      </c>
      <c r="AR1010" s="493" t="n">
        <v>59892.02</v>
      </c>
      <c r="AS1010" s="493" t="n">
        <v>57279.51</v>
      </c>
      <c r="AT1010" s="493" t="n">
        <v>56355.97</v>
      </c>
      <c r="AU1010" s="493" t="n">
        <v>48658.56</v>
      </c>
      <c r="AV1010" s="493" t="n">
        <v>59094.99</v>
      </c>
      <c r="AW1010" s="493" t="n">
        <v>48444.2</v>
      </c>
      <c r="AX1010" s="493" t="n">
        <v>61052.98</v>
      </c>
      <c r="AY1010" s="493" t="n">
        <v>59065.7</v>
      </c>
      <c r="AZ1010" s="493" t="n">
        <v>53566.39</v>
      </c>
      <c r="BA1010" s="493" t="n">
        <v>59924.96</v>
      </c>
      <c r="BB1010" s="493" t="n">
        <v>49831.95</v>
      </c>
      <c r="BC1010" s="493" t="n">
        <v>59260.29</v>
      </c>
      <c r="BD1010" s="493" t="n">
        <v>42157.35</v>
      </c>
      <c r="BE1010" s="493" t="n">
        <v>47646.76</v>
      </c>
      <c r="BF1010" s="493" t="n">
        <v>42345.19</v>
      </c>
      <c r="BG1010" s="493" t="n">
        <v>50390.86</v>
      </c>
      <c r="BH1010" s="493" t="n">
        <v>49774.61</v>
      </c>
      <c r="BI1010" s="493" t="n">
        <v>48659.28</v>
      </c>
      <c r="BJ1010" s="493" t="n">
        <v>42725.72</v>
      </c>
      <c r="BK1010" s="493" t="n">
        <v>51894.01</v>
      </c>
      <c r="BL1010" s="493" t="n">
        <v>55796.08</v>
      </c>
      <c r="BM1010" s="493" t="n">
        <v>43520.07</v>
      </c>
      <c r="BN1010" s="493" t="n">
        <v>57129.14</v>
      </c>
      <c r="BO1010" s="493" t="n">
        <v>85235.69</v>
      </c>
      <c r="BP1010" s="493" t="n">
        <v>79100.23</v>
      </c>
      <c r="BQ1010" s="493" t="n">
        <v>78606.48</v>
      </c>
      <c r="BR1010" s="493" t="n">
        <v>93033.8</v>
      </c>
      <c r="BS1010" s="493" t="n">
        <v>90079.39</v>
      </c>
      <c r="BT1010" s="493" t="n">
        <v>94218.86</v>
      </c>
      <c r="BU1010" s="493" t="n">
        <v>110174.17</v>
      </c>
      <c r="BV1010" s="493" t="n">
        <v>104986.83</v>
      </c>
      <c r="BW1010" s="493" t="n">
        <v>100524.34</v>
      </c>
    </row>
    <row r="1011">
      <c r="A1011" t="inlineStr">
        <is>
          <t>[C9C] ANGIOTENSIN-II 길항제 (단일)</t>
        </is>
      </c>
      <c r="B1011" t="inlineStr">
        <is>
          <t>셀트리온제약</t>
        </is>
      </c>
      <c r="C1011" t="inlineStr">
        <is>
          <t>셀미살탄</t>
        </is>
      </c>
      <c r="D1011" t="inlineStr">
        <is>
          <t>셀트리온제약</t>
        </is>
      </c>
      <c r="E1011" t="inlineStr">
        <is>
          <t>telmisartan</t>
        </is>
      </c>
      <c r="F1011" t="inlineStr">
        <is>
          <t>병원</t>
        </is>
      </c>
      <c r="G1011" t="inlineStr">
        <is>
          <t>Generic</t>
        </is>
      </c>
      <c r="H1011" s="493" t="n">
        <v>20585.4</v>
      </c>
      <c r="I1011" s="493" t="n">
        <v>13362.62</v>
      </c>
      <c r="J1011" s="493" t="n">
        <v>19973.9</v>
      </c>
      <c r="K1011" s="493" t="n">
        <v>17867.68</v>
      </c>
      <c r="L1011" s="493" t="n">
        <v>20823.52</v>
      </c>
      <c r="M1011" s="493" t="n">
        <v>16611.34</v>
      </c>
      <c r="N1011" s="493" t="n">
        <v>24591.15</v>
      </c>
      <c r="O1011" s="493" t="n">
        <v>21066.5</v>
      </c>
      <c r="P1011" s="493" t="n">
        <v>23148.22</v>
      </c>
      <c r="Q1011" s="493" t="n">
        <v>19424.39</v>
      </c>
      <c r="R1011" s="493" t="n">
        <v>28875.69</v>
      </c>
      <c r="S1011" s="493" t="n">
        <v>21540.64</v>
      </c>
      <c r="T1011" s="493" t="n">
        <v>25758.95</v>
      </c>
      <c r="U1011" s="493" t="n">
        <v>21016.46</v>
      </c>
      <c r="V1011" s="493" t="n">
        <v>22484.04</v>
      </c>
      <c r="W1011" s="493" t="n">
        <v>15200.65</v>
      </c>
      <c r="X1011" s="493" t="n">
        <v>24221.95</v>
      </c>
      <c r="Y1011" s="493" t="n">
        <v>18627.31</v>
      </c>
      <c r="Z1011" s="493" t="n">
        <v>25490.53</v>
      </c>
      <c r="AA1011" s="493" t="n">
        <v>19430.88</v>
      </c>
      <c r="AB1011" s="493" t="n">
        <v>24380.75</v>
      </c>
      <c r="AC1011" s="493" t="n">
        <v>23373.68</v>
      </c>
      <c r="AD1011" s="493" t="n">
        <v>31154.22</v>
      </c>
      <c r="AE1011" s="493" t="n">
        <v>18589.2</v>
      </c>
      <c r="AF1011" s="493" t="n">
        <v>20438.76</v>
      </c>
      <c r="AG1011" s="493" t="n">
        <v>12815.92</v>
      </c>
      <c r="AH1011" s="493" t="n">
        <v>18285.6</v>
      </c>
      <c r="AI1011" s="493" t="n">
        <v>28465.26</v>
      </c>
      <c r="AJ1011" s="493" t="n">
        <v>31649.38</v>
      </c>
      <c r="AK1011" s="493" t="n">
        <v>30966.5</v>
      </c>
      <c r="AL1011" s="493" t="n">
        <v>32945.01</v>
      </c>
      <c r="AM1011" s="493" t="n">
        <v>29554.85</v>
      </c>
      <c r="AN1011" s="493" t="n">
        <v>33619.84</v>
      </c>
      <c r="AO1011" s="493" t="n">
        <v>34665.23</v>
      </c>
      <c r="AP1011" s="493" t="n">
        <v>31346</v>
      </c>
      <c r="AQ1011" s="493" t="n">
        <v>40008.44</v>
      </c>
      <c r="AR1011" s="493" t="n">
        <v>39234.08</v>
      </c>
      <c r="AS1011" s="493" t="n">
        <v>28261.95</v>
      </c>
      <c r="AT1011" s="493" t="n">
        <v>44384.5</v>
      </c>
      <c r="AU1011" s="493" t="n">
        <v>34414.49</v>
      </c>
      <c r="AV1011" s="493" t="n">
        <v>67216.78999999999</v>
      </c>
      <c r="AW1011" s="493" t="n">
        <v>65800.14999999999</v>
      </c>
      <c r="AX1011" s="493" t="n">
        <v>73228.14</v>
      </c>
      <c r="AY1011" s="493" t="n">
        <v>58592.64</v>
      </c>
      <c r="AZ1011" s="493" t="n">
        <v>65507.89</v>
      </c>
      <c r="BA1011" s="493" t="n">
        <v>64688.32</v>
      </c>
      <c r="BB1011" s="493" t="n">
        <v>56350.09</v>
      </c>
      <c r="BC1011" s="493" t="n">
        <v>73590.11</v>
      </c>
      <c r="BD1011" s="493" t="n">
        <v>57628.49</v>
      </c>
      <c r="BE1011" s="493" t="n">
        <v>59991.16</v>
      </c>
      <c r="BF1011" s="493" t="n">
        <v>62610.21</v>
      </c>
      <c r="BG1011" s="493" t="n">
        <v>64474.88</v>
      </c>
      <c r="BH1011" s="493" t="n">
        <v>59343.54</v>
      </c>
      <c r="BI1011" s="493" t="n">
        <v>47871.94</v>
      </c>
      <c r="BJ1011" s="493" t="n">
        <v>61688.49</v>
      </c>
      <c r="BK1011" s="493" t="n">
        <v>59368.6</v>
      </c>
      <c r="BL1011" s="493" t="n">
        <v>65843.05</v>
      </c>
      <c r="BM1011" s="493" t="n">
        <v>59053.38</v>
      </c>
      <c r="BN1011" s="493" t="n">
        <v>56455.89</v>
      </c>
      <c r="BO1011" s="493" t="n">
        <v>65441.23</v>
      </c>
      <c r="BP1011" s="493" t="n">
        <v>54886.06</v>
      </c>
      <c r="BQ1011" s="493" t="n">
        <v>51445.23</v>
      </c>
      <c r="BR1011" s="493" t="n">
        <v>64684.01</v>
      </c>
      <c r="BS1011" s="493" t="n">
        <v>56088.58</v>
      </c>
      <c r="BT1011" s="493" t="n">
        <v>53641.91</v>
      </c>
      <c r="BU1011" s="493" t="n">
        <v>55664.34</v>
      </c>
      <c r="BV1011" s="493" t="n">
        <v>55590.59</v>
      </c>
      <c r="BW1011" s="493" t="n">
        <v>68989.11</v>
      </c>
    </row>
    <row r="1012">
      <c r="A1012" t="inlineStr">
        <is>
          <t>[C9C] ANGIOTENSIN-II 길항제 (단일)</t>
        </is>
      </c>
      <c r="B1012" t="inlineStr">
        <is>
          <t>셀트리온제약</t>
        </is>
      </c>
      <c r="C1012" t="inlineStr">
        <is>
          <t>셀미살탄</t>
        </is>
      </c>
      <c r="D1012" t="inlineStr">
        <is>
          <t>셀트리온제약</t>
        </is>
      </c>
      <c r="E1012" t="inlineStr">
        <is>
          <t>telmisartan</t>
        </is>
      </c>
      <c r="F1012" t="inlineStr">
        <is>
          <t>의원</t>
        </is>
      </c>
      <c r="G1012" t="inlineStr">
        <is>
          <t>Generic</t>
        </is>
      </c>
      <c r="H1012" s="493" t="n">
        <v>306359.21</v>
      </c>
      <c r="I1012" s="493" t="n">
        <v>293639.93</v>
      </c>
      <c r="J1012" s="493" t="n">
        <v>360484.08</v>
      </c>
      <c r="K1012" s="493" t="n">
        <v>346084.71</v>
      </c>
      <c r="L1012" s="493" t="n">
        <v>355286.54</v>
      </c>
      <c r="M1012" s="493" t="n">
        <v>391224.33</v>
      </c>
      <c r="N1012" s="493" t="n">
        <v>404868.14</v>
      </c>
      <c r="O1012" s="493" t="n">
        <v>392457.13</v>
      </c>
      <c r="P1012" s="493" t="n">
        <v>397898.73</v>
      </c>
      <c r="Q1012" s="493" t="n">
        <v>420390.89</v>
      </c>
      <c r="R1012" s="493" t="n">
        <v>476278.95</v>
      </c>
      <c r="S1012" s="493" t="n">
        <v>702135.78</v>
      </c>
      <c r="T1012" s="493" t="n">
        <v>677909.66</v>
      </c>
      <c r="U1012" s="493" t="n">
        <v>644771.95</v>
      </c>
      <c r="V1012" s="493" t="n">
        <v>699144.6800000001</v>
      </c>
      <c r="W1012" s="493" t="n">
        <v>632481.08</v>
      </c>
      <c r="X1012" s="493" t="n">
        <v>470311.54</v>
      </c>
      <c r="Y1012" s="493" t="n">
        <v>432214.45</v>
      </c>
      <c r="Z1012" s="493" t="n">
        <v>464930.73</v>
      </c>
      <c r="AA1012" s="493" t="n">
        <v>501218.05</v>
      </c>
      <c r="AB1012" s="493" t="n">
        <v>503225.93</v>
      </c>
      <c r="AC1012" s="493" t="n">
        <v>568788.53</v>
      </c>
      <c r="AD1012" s="493" t="n">
        <v>553207.67</v>
      </c>
      <c r="AE1012" s="493" t="n">
        <v>614528.17</v>
      </c>
      <c r="AF1012" s="493" t="n">
        <v>581384.16</v>
      </c>
      <c r="AG1012" s="493" t="n">
        <v>580120.8199999999</v>
      </c>
      <c r="AH1012" s="493" t="n">
        <v>618766.13</v>
      </c>
      <c r="AI1012" s="493" t="n">
        <v>607282.1899999999</v>
      </c>
      <c r="AJ1012" s="493" t="n">
        <v>643321.9</v>
      </c>
      <c r="AK1012" s="493" t="n">
        <v>662291.49</v>
      </c>
      <c r="AL1012" s="493" t="n">
        <v>667655.4300000001</v>
      </c>
      <c r="AM1012" s="493" t="n">
        <v>647994.66</v>
      </c>
      <c r="AN1012" s="493" t="n">
        <v>639579.01</v>
      </c>
      <c r="AO1012" s="493" t="n">
        <v>671750.64</v>
      </c>
      <c r="AP1012" s="493" t="n">
        <v>682073.01</v>
      </c>
      <c r="AQ1012" s="493" t="n">
        <v>766000.53</v>
      </c>
      <c r="AR1012" s="493" t="n">
        <v>762173.47</v>
      </c>
      <c r="AS1012" s="493" t="n">
        <v>740094</v>
      </c>
      <c r="AT1012" s="493" t="n">
        <v>741977.63</v>
      </c>
      <c r="AU1012" s="493" t="n">
        <v>775744.9399999999</v>
      </c>
      <c r="AV1012" s="493" t="n">
        <v>765218.85</v>
      </c>
      <c r="AW1012" s="493" t="n">
        <v>804840.48</v>
      </c>
      <c r="AX1012" s="493" t="n">
        <v>854539.58</v>
      </c>
      <c r="AY1012" s="493" t="n">
        <v>917378.3</v>
      </c>
      <c r="AZ1012" s="493" t="n">
        <v>897937.13</v>
      </c>
      <c r="BA1012" s="493" t="n">
        <v>950837.63</v>
      </c>
      <c r="BB1012" s="493" t="n">
        <v>911413.5</v>
      </c>
      <c r="BC1012" s="493" t="n">
        <v>957292.2</v>
      </c>
      <c r="BD1012" s="493" t="n">
        <v>929917.11</v>
      </c>
      <c r="BE1012" s="493" t="n">
        <v>915698.84</v>
      </c>
      <c r="BF1012" s="493" t="n">
        <v>942064.26</v>
      </c>
      <c r="BG1012" s="493" t="n">
        <v>969650.74</v>
      </c>
      <c r="BH1012" s="493" t="n">
        <v>986424.89</v>
      </c>
      <c r="BI1012" s="493" t="n">
        <v>953970.52</v>
      </c>
      <c r="BJ1012" s="493" t="n">
        <v>1045376.23</v>
      </c>
      <c r="BK1012" s="493" t="n">
        <v>1027163.28</v>
      </c>
      <c r="BL1012" s="493" t="n">
        <v>1151422.88</v>
      </c>
      <c r="BM1012" s="493" t="n">
        <v>1032495.11</v>
      </c>
      <c r="BN1012" s="493" t="n">
        <v>1070554.55</v>
      </c>
      <c r="BO1012" s="493" t="n">
        <v>1234625.9</v>
      </c>
      <c r="BP1012" s="493" t="n">
        <v>1146164.01</v>
      </c>
      <c r="BQ1012" s="493" t="n">
        <v>1094855.02</v>
      </c>
      <c r="BR1012" s="493" t="n">
        <v>1230165.77</v>
      </c>
      <c r="BS1012" s="493" t="n">
        <v>1254628.54</v>
      </c>
      <c r="BT1012" s="493" t="n">
        <v>1231805.24</v>
      </c>
      <c r="BU1012" s="493" t="n">
        <v>1364364.87</v>
      </c>
      <c r="BV1012" s="493" t="n">
        <v>1382859.71</v>
      </c>
      <c r="BW1012" s="493" t="n">
        <v>1410350.21</v>
      </c>
    </row>
    <row r="1013">
      <c r="A1013" t="inlineStr">
        <is>
          <t>[C9C] ANGIOTENSIN-II 길항제 (단일)</t>
        </is>
      </c>
      <c r="B1013" t="inlineStr">
        <is>
          <t>셀트리온제약</t>
        </is>
      </c>
      <c r="C1013" t="inlineStr">
        <is>
          <t>셀미살탄</t>
        </is>
      </c>
      <c r="D1013" t="inlineStr">
        <is>
          <t>셀트리온제약</t>
        </is>
      </c>
      <c r="E1013" t="inlineStr">
        <is>
          <t>telmisartan</t>
        </is>
      </c>
      <c r="F1013" t="inlineStr">
        <is>
          <t>보건소</t>
        </is>
      </c>
      <c r="G1013" t="inlineStr">
        <is>
          <t>Generic</t>
        </is>
      </c>
      <c r="H1013" s="493" t="n">
        <v>4909.33</v>
      </c>
      <c r="I1013" s="493" t="n">
        <v>4026.57</v>
      </c>
      <c r="J1013" s="493" t="n">
        <v>6036</v>
      </c>
      <c r="K1013" s="493" t="n">
        <v>7779.8</v>
      </c>
      <c r="L1013" s="493" t="n">
        <v>5356.91</v>
      </c>
      <c r="M1013" s="493" t="n">
        <v>4011.15</v>
      </c>
      <c r="N1013" s="493" t="n">
        <v>9533.91</v>
      </c>
      <c r="O1013" s="493" t="n">
        <v>2875.26</v>
      </c>
      <c r="P1013" s="493" t="n">
        <v>5842.95</v>
      </c>
      <c r="Q1013" s="493" t="n">
        <v>7463.31</v>
      </c>
      <c r="R1013" s="493" t="n">
        <v>5844.09</v>
      </c>
      <c r="S1013" s="493" t="n">
        <v>7943.85</v>
      </c>
      <c r="T1013" s="493" t="n">
        <v>6455.12</v>
      </c>
      <c r="U1013" s="493" t="n">
        <v>5367.46</v>
      </c>
      <c r="V1013" s="493" t="n">
        <v>2791.65</v>
      </c>
      <c r="W1013" s="493" t="n">
        <v>3801</v>
      </c>
      <c r="X1013" s="493" t="n">
        <v>5094.9</v>
      </c>
      <c r="Y1013" s="493" t="n">
        <v>2314.93</v>
      </c>
      <c r="Z1013" s="493" t="n">
        <v>4020.2</v>
      </c>
      <c r="AA1013" s="493" t="n">
        <v>7536.51</v>
      </c>
      <c r="AB1013" s="493" t="n">
        <v>15458.28</v>
      </c>
      <c r="AC1013" s="493" t="n">
        <v>2541.94</v>
      </c>
      <c r="AD1013" s="493" t="n">
        <v>5476.85</v>
      </c>
      <c r="AE1013" s="493" t="n">
        <v>5394.21</v>
      </c>
      <c r="AF1013" s="493" t="n">
        <v>2703.19</v>
      </c>
      <c r="AG1013" s="493" t="n">
        <v>6340.64</v>
      </c>
      <c r="AH1013" s="493" t="n">
        <v>11906.94</v>
      </c>
      <c r="AI1013" s="493" t="n">
        <v>3253.3</v>
      </c>
      <c r="AJ1013" s="493" t="n">
        <v>12089.17</v>
      </c>
      <c r="AK1013" s="493" t="n">
        <v>9175.15</v>
      </c>
      <c r="AL1013" s="493" t="n">
        <v>2982.45</v>
      </c>
      <c r="AM1013" s="493" t="n">
        <v>10686.72</v>
      </c>
      <c r="AN1013" s="493" t="n">
        <v>8209.299999999999</v>
      </c>
      <c r="AO1013" s="493" t="n">
        <v>12156.48</v>
      </c>
      <c r="AP1013" s="493" t="n">
        <v>7977.26</v>
      </c>
      <c r="AQ1013" s="493" t="n">
        <v>13267.95</v>
      </c>
      <c r="AR1013" s="493" t="n">
        <v>8894.719999999999</v>
      </c>
      <c r="AS1013" s="493" t="n">
        <v>6557.43</v>
      </c>
      <c r="AT1013" s="493" t="n">
        <v>13240.82</v>
      </c>
      <c r="AU1013" s="493" t="n">
        <v>11616.24</v>
      </c>
      <c r="AV1013" s="493" t="n">
        <v>5469.28</v>
      </c>
      <c r="AW1013" s="493" t="n">
        <v>14306.86</v>
      </c>
      <c r="AX1013" s="493" t="n">
        <v>16906.73</v>
      </c>
      <c r="AY1013" s="493" t="n">
        <v>10643.7</v>
      </c>
      <c r="AZ1013" s="493" t="n">
        <v>14086.26</v>
      </c>
      <c r="BA1013" s="493" t="n">
        <v>17657</v>
      </c>
      <c r="BB1013" s="493" t="n">
        <v>18621.76</v>
      </c>
      <c r="BC1013" s="493" t="n">
        <v>20224.35</v>
      </c>
      <c r="BD1013" s="493" t="n">
        <v>24100.12</v>
      </c>
      <c r="BE1013" s="493" t="n">
        <v>13895.75</v>
      </c>
      <c r="BF1013" s="493" t="n">
        <v>7376.7</v>
      </c>
      <c r="BG1013" s="493" t="n">
        <v>22575.91</v>
      </c>
      <c r="BH1013" s="493" t="n">
        <v>11634</v>
      </c>
      <c r="BI1013" s="493" t="n">
        <v>8071.5</v>
      </c>
      <c r="BJ1013" s="493" t="n">
        <v>13593.9</v>
      </c>
      <c r="BK1013" s="493" t="n">
        <v>14398.64</v>
      </c>
      <c r="BL1013" s="493" t="n">
        <v>11590.35</v>
      </c>
      <c r="BM1013" s="493" t="n">
        <v>7452</v>
      </c>
      <c r="BN1013" s="493" t="n">
        <v>5161.12</v>
      </c>
      <c r="BO1013" s="493" t="n">
        <v>13132.08</v>
      </c>
      <c r="BP1013" s="493" t="n">
        <v>10166.55</v>
      </c>
      <c r="BQ1013" s="493" t="n">
        <v>6913.5</v>
      </c>
      <c r="BR1013" s="493" t="n">
        <v>7773.45</v>
      </c>
      <c r="BS1013" s="493" t="n">
        <v>10766.85</v>
      </c>
      <c r="BT1013" s="493" t="n">
        <v>26699.1</v>
      </c>
      <c r="BU1013" s="493" t="n">
        <v>25150.65</v>
      </c>
      <c r="BV1013" s="493" t="n">
        <v>8576.09</v>
      </c>
      <c r="BW1013" s="493" t="n">
        <v>12053.7</v>
      </c>
    </row>
    <row r="1014">
      <c r="A1014" t="inlineStr">
        <is>
          <t>[C9C] ANGIOTENSIN-II 길항제 (단일)</t>
        </is>
      </c>
      <c r="B1014" t="inlineStr">
        <is>
          <t>셀트리온제약</t>
        </is>
      </c>
      <c r="C1014" t="inlineStr">
        <is>
          <t>셀미살탄</t>
        </is>
      </c>
      <c r="D1014" t="inlineStr">
        <is>
          <t>셀트리온제약</t>
        </is>
      </c>
      <c r="E1014" t="inlineStr">
        <is>
          <t>telmisartan</t>
        </is>
      </c>
      <c r="F1014" t="inlineStr">
        <is>
          <t>기타(치과의원, 치과병원 등)</t>
        </is>
      </c>
      <c r="G1014" t="inlineStr">
        <is>
          <t>Generic</t>
        </is>
      </c>
      <c r="H1014" s="493" t="n">
        <v>0</v>
      </c>
      <c r="I1014" s="493" t="n">
        <v>0</v>
      </c>
      <c r="J1014" s="493" t="n">
        <v>0</v>
      </c>
      <c r="K1014" s="493" t="n">
        <v>60</v>
      </c>
      <c r="L1014" s="493" t="n">
        <v>0</v>
      </c>
      <c r="M1014" s="493" t="n">
        <v>0</v>
      </c>
      <c r="N1014" s="493" t="n">
        <v>0</v>
      </c>
      <c r="O1014" s="493" t="n">
        <v>0</v>
      </c>
      <c r="P1014" s="493" t="n">
        <v>0</v>
      </c>
      <c r="Q1014" s="493" t="n">
        <v>0</v>
      </c>
      <c r="R1014" s="493" t="n">
        <v>0</v>
      </c>
      <c r="S1014" s="493" t="n">
        <v>0</v>
      </c>
      <c r="T1014" s="493" t="n">
        <v>286.8</v>
      </c>
      <c r="U1014" s="493" t="n">
        <v>0</v>
      </c>
      <c r="V1014" s="493" t="n">
        <v>0</v>
      </c>
      <c r="W1014" s="493" t="n">
        <v>0</v>
      </c>
      <c r="X1014" s="493" t="n">
        <v>0</v>
      </c>
      <c r="Y1014" s="493" t="n">
        <v>0</v>
      </c>
      <c r="Z1014" s="493" t="n">
        <v>0</v>
      </c>
      <c r="AA1014" s="493" t="n">
        <v>0</v>
      </c>
      <c r="AB1014" s="493" t="n">
        <v>0</v>
      </c>
      <c r="AC1014" s="493" t="n">
        <v>0</v>
      </c>
      <c r="AD1014" s="493" t="n">
        <v>0</v>
      </c>
      <c r="AE1014" s="493" t="n">
        <v>0</v>
      </c>
      <c r="AF1014" s="493" t="n">
        <v>0</v>
      </c>
      <c r="AG1014" s="493" t="n">
        <v>0</v>
      </c>
      <c r="AH1014" s="493" t="n">
        <v>0</v>
      </c>
      <c r="AI1014" s="493" t="n">
        <v>138.9</v>
      </c>
      <c r="AJ1014" s="493" t="n">
        <v>0</v>
      </c>
      <c r="AK1014" s="493" t="n">
        <v>0</v>
      </c>
      <c r="AL1014" s="493" t="n">
        <v>0</v>
      </c>
      <c r="AM1014" s="493" t="n">
        <v>0</v>
      </c>
      <c r="AN1014" s="493" t="n">
        <v>0</v>
      </c>
      <c r="AO1014" s="493" t="n">
        <v>0</v>
      </c>
      <c r="AP1014" s="493" t="n">
        <v>792.86</v>
      </c>
      <c r="AQ1014" s="493" t="n">
        <v>0</v>
      </c>
      <c r="AR1014" s="493" t="n">
        <v>0</v>
      </c>
      <c r="AS1014" s="493" t="n">
        <v>0</v>
      </c>
      <c r="AT1014" s="493" t="n">
        <v>0</v>
      </c>
      <c r="AU1014" s="493" t="n">
        <v>0</v>
      </c>
      <c r="AV1014" s="493" t="n">
        <v>137.1</v>
      </c>
      <c r="AW1014" s="493" t="n">
        <v>179.12</v>
      </c>
      <c r="AX1014" s="493" t="n">
        <v>0</v>
      </c>
      <c r="AY1014" s="493" t="n">
        <v>145.2</v>
      </c>
      <c r="AZ1014" s="493" t="n">
        <v>0</v>
      </c>
      <c r="BA1014" s="493" t="n">
        <v>0</v>
      </c>
      <c r="BB1014" s="493" t="n">
        <v>644</v>
      </c>
      <c r="BC1014" s="493" t="n">
        <v>0</v>
      </c>
      <c r="BD1014" s="493" t="n">
        <v>0</v>
      </c>
      <c r="BE1014" s="493" t="n">
        <v>0</v>
      </c>
      <c r="BF1014" s="493" t="n">
        <v>0</v>
      </c>
      <c r="BG1014" s="493" t="n">
        <v>760.5</v>
      </c>
      <c r="BH1014" s="493" t="n">
        <v>0</v>
      </c>
      <c r="BI1014" s="493" t="n">
        <v>45.7</v>
      </c>
      <c r="BJ1014" s="493" t="n">
        <v>205.8</v>
      </c>
      <c r="BK1014" s="493" t="n">
        <v>0</v>
      </c>
      <c r="BL1014" s="493" t="n">
        <v>158.4</v>
      </c>
      <c r="BM1014" s="493" t="n">
        <v>0</v>
      </c>
      <c r="BN1014" s="493" t="n">
        <v>0</v>
      </c>
      <c r="BO1014" s="493" t="n">
        <v>0</v>
      </c>
      <c r="BP1014" s="493" t="n">
        <v>0</v>
      </c>
      <c r="BQ1014" s="493" t="n">
        <v>162.3</v>
      </c>
      <c r="BR1014" s="493" t="n">
        <v>0</v>
      </c>
      <c r="BS1014" s="493" t="n">
        <v>645.3</v>
      </c>
      <c r="BT1014" s="493" t="n">
        <v>0</v>
      </c>
      <c r="BU1014" s="493" t="n">
        <v>453.6</v>
      </c>
      <c r="BV1014" s="493" t="n">
        <v>134.4</v>
      </c>
      <c r="BW1014" s="493" t="n">
        <v>105.9</v>
      </c>
    </row>
    <row r="1015">
      <c r="A1015" t="inlineStr">
        <is>
          <t>[C9C] ANGIOTENSIN-II 길항제 (단일)</t>
        </is>
      </c>
      <c r="B1015" t="inlineStr">
        <is>
          <t>셀트리온제약</t>
        </is>
      </c>
      <c r="C1015" t="inlineStr">
        <is>
          <t>셀프로벨</t>
        </is>
      </c>
      <c r="D1015" t="inlineStr">
        <is>
          <t>셀트리온제약</t>
        </is>
      </c>
      <c r="E1015" t="inlineStr">
        <is>
          <t>irbesartan</t>
        </is>
      </c>
      <c r="F1015" t="inlineStr">
        <is>
          <t>상급종합병원</t>
        </is>
      </c>
      <c r="G1015" t="inlineStr">
        <is>
          <t>Generic</t>
        </is>
      </c>
      <c r="H1015" s="493" t="n">
        <v>0</v>
      </c>
      <c r="I1015" s="493" t="n">
        <v>0</v>
      </c>
      <c r="J1015" s="493" t="n">
        <v>0</v>
      </c>
      <c r="K1015" s="493" t="n">
        <v>2908.8</v>
      </c>
      <c r="L1015" s="493" t="n">
        <v>0</v>
      </c>
      <c r="M1015" s="493" t="n">
        <v>0</v>
      </c>
      <c r="N1015" s="493" t="n">
        <v>0</v>
      </c>
      <c r="O1015" s="493" t="n">
        <v>0</v>
      </c>
      <c r="P1015" s="493" t="n">
        <v>0</v>
      </c>
      <c r="Q1015" s="493" t="n">
        <v>0</v>
      </c>
      <c r="R1015" s="493" t="n">
        <v>0</v>
      </c>
      <c r="S1015" s="493" t="n">
        <v>0</v>
      </c>
      <c r="T1015" s="493" t="n">
        <v>0</v>
      </c>
      <c r="U1015" s="493" t="n">
        <v>0</v>
      </c>
      <c r="V1015" s="493" t="n">
        <v>0</v>
      </c>
      <c r="W1015" s="493" t="n">
        <v>2176.2</v>
      </c>
      <c r="X1015" s="493" t="n">
        <v>415.5</v>
      </c>
      <c r="Y1015" s="493" t="n">
        <v>0</v>
      </c>
      <c r="Z1015" s="493" t="n">
        <v>0</v>
      </c>
      <c r="AA1015" s="493" t="n">
        <v>0</v>
      </c>
      <c r="AB1015" s="493" t="n">
        <v>0</v>
      </c>
      <c r="AC1015" s="493" t="n">
        <v>0</v>
      </c>
      <c r="AD1015" s="493" t="n">
        <v>0</v>
      </c>
      <c r="AE1015" s="493" t="n">
        <v>0</v>
      </c>
      <c r="AF1015" s="493" t="n">
        <v>0</v>
      </c>
      <c r="AG1015" s="493" t="n">
        <v>0</v>
      </c>
      <c r="AH1015" s="493" t="n">
        <v>0</v>
      </c>
      <c r="AI1015" s="493" t="n">
        <v>0</v>
      </c>
      <c r="AJ1015" s="493" t="n">
        <v>0</v>
      </c>
      <c r="AK1015" s="493" t="n">
        <v>0</v>
      </c>
      <c r="AL1015" s="493" t="n">
        <v>0</v>
      </c>
      <c r="AM1015" s="493" t="n">
        <v>0</v>
      </c>
      <c r="AN1015" s="493" t="n">
        <v>0</v>
      </c>
      <c r="AO1015" s="493" t="n">
        <v>0</v>
      </c>
      <c r="AP1015" s="493" t="n">
        <v>0</v>
      </c>
      <c r="AQ1015" s="493" t="n">
        <v>0</v>
      </c>
      <c r="AR1015" s="493" t="n">
        <v>0</v>
      </c>
      <c r="AS1015" s="493" t="n">
        <v>0</v>
      </c>
      <c r="AT1015" s="493" t="n">
        <v>0</v>
      </c>
      <c r="AU1015" s="493" t="n">
        <v>0</v>
      </c>
      <c r="AV1015" s="493" t="n">
        <v>0</v>
      </c>
      <c r="AW1015" s="493" t="n">
        <v>0</v>
      </c>
      <c r="AX1015" s="493" t="n">
        <v>0</v>
      </c>
      <c r="AY1015" s="493" t="n">
        <v>0</v>
      </c>
      <c r="AZ1015" s="493" t="n">
        <v>0</v>
      </c>
      <c r="BA1015" s="493" t="n">
        <v>0</v>
      </c>
      <c r="BB1015" s="493" t="n">
        <v>0</v>
      </c>
      <c r="BC1015" s="493" t="n">
        <v>0</v>
      </c>
      <c r="BD1015" s="493" t="n">
        <v>0</v>
      </c>
      <c r="BE1015" s="493" t="n">
        <v>0</v>
      </c>
      <c r="BF1015" s="493" t="n">
        <v>0</v>
      </c>
      <c r="BG1015" s="493" t="n">
        <v>0</v>
      </c>
      <c r="BH1015" s="493" t="n">
        <v>0</v>
      </c>
      <c r="BI1015" s="493" t="n">
        <v>0</v>
      </c>
      <c r="BJ1015" s="493" t="n">
        <v>0</v>
      </c>
      <c r="BK1015" s="493" t="n">
        <v>0</v>
      </c>
      <c r="BL1015" s="493" t="n">
        <v>0</v>
      </c>
      <c r="BM1015" s="493" t="n">
        <v>0</v>
      </c>
      <c r="BN1015" s="493" t="n">
        <v>0</v>
      </c>
      <c r="BO1015" s="493" t="n">
        <v>0</v>
      </c>
      <c r="BP1015" s="493" t="n">
        <v>0</v>
      </c>
      <c r="BQ1015" s="493" t="n">
        <v>0</v>
      </c>
      <c r="BR1015" s="493" t="n">
        <v>0</v>
      </c>
      <c r="BS1015" s="493" t="n">
        <v>0</v>
      </c>
      <c r="BT1015" s="493" t="n">
        <v>0</v>
      </c>
      <c r="BU1015" s="493" t="n">
        <v>0</v>
      </c>
      <c r="BV1015" s="493" t="n">
        <v>0</v>
      </c>
      <c r="BW1015" s="493" t="n">
        <v>0</v>
      </c>
    </row>
    <row r="1016">
      <c r="A1016" t="inlineStr">
        <is>
          <t>[C9C] ANGIOTENSIN-II 길항제 (단일)</t>
        </is>
      </c>
      <c r="B1016" t="inlineStr">
        <is>
          <t>셀트리온제약</t>
        </is>
      </c>
      <c r="C1016" t="inlineStr">
        <is>
          <t>셀프로벨</t>
        </is>
      </c>
      <c r="D1016" t="inlineStr">
        <is>
          <t>셀트리온제약</t>
        </is>
      </c>
      <c r="E1016" t="inlineStr">
        <is>
          <t>irbesartan</t>
        </is>
      </c>
      <c r="F1016" t="inlineStr">
        <is>
          <t>종합병원</t>
        </is>
      </c>
      <c r="G1016" t="inlineStr">
        <is>
          <t>Generic</t>
        </is>
      </c>
      <c r="H1016" s="493" t="n">
        <v>1169.64</v>
      </c>
      <c r="I1016" s="493" t="n">
        <v>1762.75</v>
      </c>
      <c r="J1016" s="493" t="n">
        <v>4485.44</v>
      </c>
      <c r="K1016" s="493" t="n">
        <v>3685.4</v>
      </c>
      <c r="L1016" s="493" t="n">
        <v>3740.68</v>
      </c>
      <c r="M1016" s="493" t="n">
        <v>5062.08</v>
      </c>
      <c r="N1016" s="493" t="n">
        <v>6039.12</v>
      </c>
      <c r="O1016" s="493" t="n">
        <v>4568.75</v>
      </c>
      <c r="P1016" s="493" t="n">
        <v>5551</v>
      </c>
      <c r="Q1016" s="493" t="n">
        <v>13360.5</v>
      </c>
      <c r="R1016" s="493" t="n">
        <v>9703.799999999999</v>
      </c>
      <c r="S1016" s="493" t="n">
        <v>10489.22</v>
      </c>
      <c r="T1016" s="493" t="n">
        <v>9735.799999999999</v>
      </c>
      <c r="U1016" s="493" t="n">
        <v>17954.04</v>
      </c>
      <c r="V1016" s="493" t="n">
        <v>12424.77</v>
      </c>
      <c r="W1016" s="493" t="n">
        <v>15532.55</v>
      </c>
      <c r="X1016" s="493" t="n">
        <v>10748</v>
      </c>
      <c r="Y1016" s="493" t="n">
        <v>20199</v>
      </c>
      <c r="Z1016" s="493" t="n">
        <v>26808.96</v>
      </c>
      <c r="AA1016" s="493" t="n">
        <v>12566.06</v>
      </c>
      <c r="AB1016" s="493" t="n">
        <v>13612.16</v>
      </c>
      <c r="AC1016" s="493" t="n">
        <v>15666.01</v>
      </c>
      <c r="AD1016" s="493" t="n">
        <v>19068.46</v>
      </c>
      <c r="AE1016" s="493" t="n">
        <v>23996.24</v>
      </c>
      <c r="AF1016" s="493" t="n">
        <v>15558.72</v>
      </c>
      <c r="AG1016" s="493" t="n">
        <v>15896.8</v>
      </c>
      <c r="AH1016" s="493" t="n">
        <v>21979.82</v>
      </c>
      <c r="AI1016" s="493" t="n">
        <v>22197.58</v>
      </c>
      <c r="AJ1016" s="493" t="n">
        <v>18138.58</v>
      </c>
      <c r="AK1016" s="493" t="n">
        <v>22244.4</v>
      </c>
      <c r="AL1016" s="493" t="n">
        <v>21411.12</v>
      </c>
      <c r="AM1016" s="493" t="n">
        <v>25391.29</v>
      </c>
      <c r="AN1016" s="493" t="n">
        <v>19643.96</v>
      </c>
      <c r="AO1016" s="493" t="n">
        <v>19869.58</v>
      </c>
      <c r="AP1016" s="493" t="n">
        <v>23140.44</v>
      </c>
      <c r="AQ1016" s="493" t="n">
        <v>25215.55</v>
      </c>
      <c r="AR1016" s="493" t="n">
        <v>23670.52</v>
      </c>
      <c r="AS1016" s="493" t="n">
        <v>22596.1</v>
      </c>
      <c r="AT1016" s="493" t="n">
        <v>17316.4</v>
      </c>
      <c r="AU1016" s="493" t="n">
        <v>14765.85</v>
      </c>
      <c r="AV1016" s="493" t="n">
        <v>16382.3</v>
      </c>
      <c r="AW1016" s="493" t="n">
        <v>22899.1</v>
      </c>
      <c r="AX1016" s="493" t="n">
        <v>17103.68</v>
      </c>
      <c r="AY1016" s="493" t="n">
        <v>16383.58</v>
      </c>
      <c r="AZ1016" s="493" t="n">
        <v>15001.72</v>
      </c>
      <c r="BA1016" s="493" t="n">
        <v>15844.45</v>
      </c>
      <c r="BB1016" s="493" t="n">
        <v>20139.94</v>
      </c>
      <c r="BC1016" s="493" t="n">
        <v>21652.93</v>
      </c>
      <c r="BD1016" s="493" t="n">
        <v>16272.71</v>
      </c>
      <c r="BE1016" s="493" t="n">
        <v>21407.4</v>
      </c>
      <c r="BF1016" s="493" t="n">
        <v>19523.62</v>
      </c>
      <c r="BG1016" s="493" t="n">
        <v>24120.94</v>
      </c>
      <c r="BH1016" s="493" t="n">
        <v>36918.24</v>
      </c>
      <c r="BI1016" s="493" t="n">
        <v>27287.17</v>
      </c>
      <c r="BJ1016" s="493" t="n">
        <v>27484.69</v>
      </c>
      <c r="BK1016" s="493" t="n">
        <v>25695.01</v>
      </c>
      <c r="BL1016" s="493" t="n">
        <v>29213.82</v>
      </c>
      <c r="BM1016" s="493" t="n">
        <v>31127.56</v>
      </c>
      <c r="BN1016" s="493" t="n">
        <v>25655.73</v>
      </c>
      <c r="BO1016" s="493" t="n">
        <v>30008.08</v>
      </c>
      <c r="BP1016" s="493" t="n">
        <v>32235.26</v>
      </c>
      <c r="BQ1016" s="493" t="n">
        <v>24628.39</v>
      </c>
      <c r="BR1016" s="493" t="n">
        <v>40154.03</v>
      </c>
      <c r="BS1016" s="493" t="n">
        <v>40180.99</v>
      </c>
      <c r="BT1016" s="493" t="n">
        <v>26111.86</v>
      </c>
      <c r="BU1016" s="493" t="n">
        <v>31085.09</v>
      </c>
      <c r="BV1016" s="493" t="n">
        <v>37770.17</v>
      </c>
      <c r="BW1016" s="493" t="n">
        <v>38350.88</v>
      </c>
    </row>
    <row r="1017">
      <c r="A1017" t="inlineStr">
        <is>
          <t>[C9C] ANGIOTENSIN-II 길항제 (단일)</t>
        </is>
      </c>
      <c r="B1017" t="inlineStr">
        <is>
          <t>셀트리온제약</t>
        </is>
      </c>
      <c r="C1017" t="inlineStr">
        <is>
          <t>셀프로벨</t>
        </is>
      </c>
      <c r="D1017" t="inlineStr">
        <is>
          <t>셀트리온제약</t>
        </is>
      </c>
      <c r="E1017" t="inlineStr">
        <is>
          <t>irbesartan</t>
        </is>
      </c>
      <c r="F1017" t="inlineStr">
        <is>
          <t>병원</t>
        </is>
      </c>
      <c r="G1017" t="inlineStr">
        <is>
          <t>Generic</t>
        </is>
      </c>
      <c r="H1017" s="493" t="n">
        <v>750</v>
      </c>
      <c r="I1017" s="493" t="n">
        <v>125.7</v>
      </c>
      <c r="J1017" s="493" t="n">
        <v>1690.8</v>
      </c>
      <c r="K1017" s="493" t="n">
        <v>245.7</v>
      </c>
      <c r="L1017" s="493" t="n">
        <v>611.4</v>
      </c>
      <c r="M1017" s="493" t="n">
        <v>3660.9</v>
      </c>
      <c r="N1017" s="493" t="n">
        <v>4445.9</v>
      </c>
      <c r="O1017" s="493" t="n">
        <v>1112.9</v>
      </c>
      <c r="P1017" s="493" t="n">
        <v>2789.56</v>
      </c>
      <c r="Q1017" s="493" t="n">
        <v>1259.42</v>
      </c>
      <c r="R1017" s="493" t="n">
        <v>2224.45</v>
      </c>
      <c r="S1017" s="493" t="n">
        <v>2530.77</v>
      </c>
      <c r="T1017" s="493" t="n">
        <v>2668.97</v>
      </c>
      <c r="U1017" s="493" t="n">
        <v>3473.2</v>
      </c>
      <c r="V1017" s="493" t="n">
        <v>3698.15</v>
      </c>
      <c r="W1017" s="493" t="n">
        <v>3003.16</v>
      </c>
      <c r="X1017" s="493" t="n">
        <v>2671.98</v>
      </c>
      <c r="Y1017" s="493" t="n">
        <v>3001.97</v>
      </c>
      <c r="Z1017" s="493" t="n">
        <v>3546.08</v>
      </c>
      <c r="AA1017" s="493" t="n">
        <v>1998.77</v>
      </c>
      <c r="AB1017" s="493" t="n">
        <v>758.4400000000001</v>
      </c>
      <c r="AC1017" s="493" t="n">
        <v>2741.92</v>
      </c>
      <c r="AD1017" s="493" t="n">
        <v>3189.38</v>
      </c>
      <c r="AE1017" s="493" t="n">
        <v>3316.92</v>
      </c>
      <c r="AF1017" s="493" t="n">
        <v>1992.36</v>
      </c>
      <c r="AG1017" s="493" t="n">
        <v>2129.88</v>
      </c>
      <c r="AH1017" s="493" t="n">
        <v>1350.75</v>
      </c>
      <c r="AI1017" s="493" t="n">
        <v>3257.18</v>
      </c>
      <c r="AJ1017" s="493" t="n">
        <v>1240.2</v>
      </c>
      <c r="AK1017" s="493" t="n">
        <v>2107.21</v>
      </c>
      <c r="AL1017" s="493" t="n">
        <v>660.99</v>
      </c>
      <c r="AM1017" s="493" t="n">
        <v>1363.29</v>
      </c>
      <c r="AN1017" s="493" t="n">
        <v>1177.16</v>
      </c>
      <c r="AO1017" s="493" t="n">
        <v>1533.16</v>
      </c>
      <c r="AP1017" s="493" t="n">
        <v>2078.7</v>
      </c>
      <c r="AQ1017" s="493" t="n">
        <v>1197.2</v>
      </c>
      <c r="AR1017" s="493" t="n">
        <v>1816.72</v>
      </c>
      <c r="AS1017" s="493" t="n">
        <v>780.3</v>
      </c>
      <c r="AT1017" s="493" t="n">
        <v>1691.25</v>
      </c>
      <c r="AU1017" s="493" t="n">
        <v>1066.08</v>
      </c>
      <c r="AV1017" s="493" t="n">
        <v>2640.6</v>
      </c>
      <c r="AW1017" s="493" t="n">
        <v>3735.34</v>
      </c>
      <c r="AX1017" s="493" t="n">
        <v>4312.06</v>
      </c>
      <c r="AY1017" s="493" t="n">
        <v>3105.65</v>
      </c>
      <c r="AZ1017" s="493" t="n">
        <v>4789.78</v>
      </c>
      <c r="BA1017" s="493" t="n">
        <v>5876.81</v>
      </c>
      <c r="BB1017" s="493" t="n">
        <v>5664.77</v>
      </c>
      <c r="BC1017" s="493" t="n">
        <v>5298.35</v>
      </c>
      <c r="BD1017" s="493" t="n">
        <v>5796.92</v>
      </c>
      <c r="BE1017" s="493" t="n">
        <v>3210.13</v>
      </c>
      <c r="BF1017" s="493" t="n">
        <v>3542.4</v>
      </c>
      <c r="BG1017" s="493" t="n">
        <v>1774.7</v>
      </c>
      <c r="BH1017" s="493" t="n">
        <v>3100.63</v>
      </c>
      <c r="BI1017" s="493" t="n">
        <v>2061.15</v>
      </c>
      <c r="BJ1017" s="493" t="n">
        <v>3186.1</v>
      </c>
      <c r="BK1017" s="493" t="n">
        <v>3812.9</v>
      </c>
      <c r="BL1017" s="493" t="n">
        <v>2845.2</v>
      </c>
      <c r="BM1017" s="493" t="n">
        <v>2586.6</v>
      </c>
      <c r="BN1017" s="493" t="n">
        <v>2835.35</v>
      </c>
      <c r="BO1017" s="493" t="n">
        <v>1574.46</v>
      </c>
      <c r="BP1017" s="493" t="n">
        <v>3372.29</v>
      </c>
      <c r="BQ1017" s="493" t="n">
        <v>4405.47</v>
      </c>
      <c r="BR1017" s="493" t="n">
        <v>4031.25</v>
      </c>
      <c r="BS1017" s="493" t="n">
        <v>2803.45</v>
      </c>
      <c r="BT1017" s="493" t="n">
        <v>2917.13</v>
      </c>
      <c r="BU1017" s="493" t="n">
        <v>1539.05</v>
      </c>
      <c r="BV1017" s="493" t="n">
        <v>4350</v>
      </c>
      <c r="BW1017" s="493" t="n">
        <v>3394.55</v>
      </c>
    </row>
    <row r="1018">
      <c r="A1018" t="inlineStr">
        <is>
          <t>[C9C] ANGIOTENSIN-II 길항제 (단일)</t>
        </is>
      </c>
      <c r="B1018" t="inlineStr">
        <is>
          <t>셀트리온제약</t>
        </is>
      </c>
      <c r="C1018" t="inlineStr">
        <is>
          <t>셀프로벨</t>
        </is>
      </c>
      <c r="D1018" t="inlineStr">
        <is>
          <t>셀트리온제약</t>
        </is>
      </c>
      <c r="E1018" t="inlineStr">
        <is>
          <t>irbesartan</t>
        </is>
      </c>
      <c r="F1018" t="inlineStr">
        <is>
          <t>의원</t>
        </is>
      </c>
      <c r="G1018" t="inlineStr">
        <is>
          <t>Generic</t>
        </is>
      </c>
      <c r="H1018" s="493" t="n">
        <v>29123.69</v>
      </c>
      <c r="I1018" s="493" t="n">
        <v>24056.74</v>
      </c>
      <c r="J1018" s="493" t="n">
        <v>25562.52</v>
      </c>
      <c r="K1018" s="493" t="n">
        <v>30348.11</v>
      </c>
      <c r="L1018" s="493" t="n">
        <v>26135.84</v>
      </c>
      <c r="M1018" s="493" t="n">
        <v>30585.58</v>
      </c>
      <c r="N1018" s="493" t="n">
        <v>32496.76</v>
      </c>
      <c r="O1018" s="493" t="n">
        <v>30915.19</v>
      </c>
      <c r="P1018" s="493" t="n">
        <v>33276.78</v>
      </c>
      <c r="Q1018" s="493" t="n">
        <v>32003.41</v>
      </c>
      <c r="R1018" s="493" t="n">
        <v>35304.19</v>
      </c>
      <c r="S1018" s="493" t="n">
        <v>48763.18</v>
      </c>
      <c r="T1018" s="493" t="n">
        <v>54841.35</v>
      </c>
      <c r="U1018" s="493" t="n">
        <v>42225.93</v>
      </c>
      <c r="V1018" s="493" t="n">
        <v>53239.1</v>
      </c>
      <c r="W1018" s="493" t="n">
        <v>44417.73</v>
      </c>
      <c r="X1018" s="493" t="n">
        <v>46620.01</v>
      </c>
      <c r="Y1018" s="493" t="n">
        <v>45559.33</v>
      </c>
      <c r="Z1018" s="493" t="n">
        <v>40979.45</v>
      </c>
      <c r="AA1018" s="493" t="n">
        <v>48374.21</v>
      </c>
      <c r="AB1018" s="493" t="n">
        <v>48137.75</v>
      </c>
      <c r="AC1018" s="493" t="n">
        <v>49288.14</v>
      </c>
      <c r="AD1018" s="493" t="n">
        <v>50053.07</v>
      </c>
      <c r="AE1018" s="493" t="n">
        <v>53227.71</v>
      </c>
      <c r="AF1018" s="493" t="n">
        <v>53934.47</v>
      </c>
      <c r="AG1018" s="493" t="n">
        <v>46260.48</v>
      </c>
      <c r="AH1018" s="493" t="n">
        <v>58717.15</v>
      </c>
      <c r="AI1018" s="493" t="n">
        <v>49220.15</v>
      </c>
      <c r="AJ1018" s="493" t="n">
        <v>58056.15</v>
      </c>
      <c r="AK1018" s="493" t="n">
        <v>51174.52</v>
      </c>
      <c r="AL1018" s="493" t="n">
        <v>59300.55</v>
      </c>
      <c r="AM1018" s="493" t="n">
        <v>55846.54</v>
      </c>
      <c r="AN1018" s="493" t="n">
        <v>57701.33</v>
      </c>
      <c r="AO1018" s="493" t="n">
        <v>53410.32</v>
      </c>
      <c r="AP1018" s="493" t="n">
        <v>65239.09</v>
      </c>
      <c r="AQ1018" s="493" t="n">
        <v>58250.16</v>
      </c>
      <c r="AR1018" s="493" t="n">
        <v>71784.14999999999</v>
      </c>
      <c r="AS1018" s="493" t="n">
        <v>55367.44</v>
      </c>
      <c r="AT1018" s="493" t="n">
        <v>64207.74</v>
      </c>
      <c r="AU1018" s="493" t="n">
        <v>55779.1</v>
      </c>
      <c r="AV1018" s="493" t="n">
        <v>64432.53</v>
      </c>
      <c r="AW1018" s="493" t="n">
        <v>58922.93</v>
      </c>
      <c r="AX1018" s="493" t="n">
        <v>62111.74</v>
      </c>
      <c r="AY1018" s="493" t="n">
        <v>68464.84</v>
      </c>
      <c r="AZ1018" s="493" t="n">
        <v>63621.79</v>
      </c>
      <c r="BA1018" s="493" t="n">
        <v>62963.82</v>
      </c>
      <c r="BB1018" s="493" t="n">
        <v>62140.21</v>
      </c>
      <c r="BC1018" s="493" t="n">
        <v>66392.39</v>
      </c>
      <c r="BD1018" s="493" t="n">
        <v>69863.64999999999</v>
      </c>
      <c r="BE1018" s="493" t="n">
        <v>59947.76</v>
      </c>
      <c r="BF1018" s="493" t="n">
        <v>68470.55</v>
      </c>
      <c r="BG1018" s="493" t="n">
        <v>63103.69</v>
      </c>
      <c r="BH1018" s="493" t="n">
        <v>68061.91</v>
      </c>
      <c r="BI1018" s="493" t="n">
        <v>69248.91</v>
      </c>
      <c r="BJ1018" s="493" t="n">
        <v>75246.67999999999</v>
      </c>
      <c r="BK1018" s="493" t="n">
        <v>67077.39</v>
      </c>
      <c r="BL1018" s="493" t="n">
        <v>82159.36</v>
      </c>
      <c r="BM1018" s="493" t="n">
        <v>64515.27</v>
      </c>
      <c r="BN1018" s="493" t="n">
        <v>64201.82</v>
      </c>
      <c r="BO1018" s="493" t="n">
        <v>84264.07000000001</v>
      </c>
      <c r="BP1018" s="493" t="n">
        <v>77620</v>
      </c>
      <c r="BQ1018" s="493" t="n">
        <v>66891.95</v>
      </c>
      <c r="BR1018" s="493" t="n">
        <v>76431.67</v>
      </c>
      <c r="BS1018" s="493" t="n">
        <v>75241.32000000001</v>
      </c>
      <c r="BT1018" s="493" t="n">
        <v>76986.64999999999</v>
      </c>
      <c r="BU1018" s="493" t="n">
        <v>81570.17</v>
      </c>
      <c r="BV1018" s="493" t="n">
        <v>91632.88</v>
      </c>
      <c r="BW1018" s="493" t="n">
        <v>79453.14999999999</v>
      </c>
    </row>
    <row r="1019">
      <c r="A1019" t="inlineStr">
        <is>
          <t>[C9C] ANGIOTENSIN-II 길항제 (단일)</t>
        </is>
      </c>
      <c r="B1019" t="inlineStr">
        <is>
          <t>셀트리온제약</t>
        </is>
      </c>
      <c r="C1019" t="inlineStr">
        <is>
          <t>셀프로벨</t>
        </is>
      </c>
      <c r="D1019" t="inlineStr">
        <is>
          <t>셀트리온제약</t>
        </is>
      </c>
      <c r="E1019" t="inlineStr">
        <is>
          <t>irbesartan</t>
        </is>
      </c>
      <c r="F1019" t="inlineStr">
        <is>
          <t>보건소</t>
        </is>
      </c>
      <c r="G1019" t="inlineStr">
        <is>
          <t>Generic</t>
        </is>
      </c>
      <c r="H1019" s="493" t="n">
        <v>0</v>
      </c>
      <c r="I1019" s="493" t="n">
        <v>0</v>
      </c>
      <c r="J1019" s="493" t="n">
        <v>0</v>
      </c>
      <c r="K1019" s="493" t="n">
        <v>0</v>
      </c>
      <c r="L1019" s="493" t="n">
        <v>0</v>
      </c>
      <c r="M1019" s="493" t="n">
        <v>0</v>
      </c>
      <c r="N1019" s="493" t="n">
        <v>0</v>
      </c>
      <c r="O1019" s="493" t="n">
        <v>0</v>
      </c>
      <c r="P1019" s="493" t="n">
        <v>0</v>
      </c>
      <c r="Q1019" s="493" t="n">
        <v>0</v>
      </c>
      <c r="R1019" s="493" t="n">
        <v>0</v>
      </c>
      <c r="S1019" s="493" t="n">
        <v>0</v>
      </c>
      <c r="T1019" s="493" t="n">
        <v>0</v>
      </c>
      <c r="U1019" s="493" t="n">
        <v>0</v>
      </c>
      <c r="V1019" s="493" t="n">
        <v>0</v>
      </c>
      <c r="W1019" s="493" t="n">
        <v>0</v>
      </c>
      <c r="X1019" s="493" t="n">
        <v>0</v>
      </c>
      <c r="Y1019" s="493" t="n">
        <v>52.5</v>
      </c>
      <c r="Z1019" s="493" t="n">
        <v>0</v>
      </c>
      <c r="AA1019" s="493" t="n">
        <v>0</v>
      </c>
      <c r="AB1019" s="493" t="n">
        <v>0</v>
      </c>
      <c r="AC1019" s="493" t="n">
        <v>0</v>
      </c>
      <c r="AD1019" s="493" t="n">
        <v>0</v>
      </c>
      <c r="AE1019" s="493" t="n">
        <v>0</v>
      </c>
      <c r="AF1019" s="493" t="n">
        <v>0</v>
      </c>
      <c r="AG1019" s="493" t="n">
        <v>0</v>
      </c>
      <c r="AH1019" s="493" t="n">
        <v>0</v>
      </c>
      <c r="AI1019" s="493" t="n">
        <v>0</v>
      </c>
      <c r="AJ1019" s="493" t="n">
        <v>0</v>
      </c>
      <c r="AK1019" s="493" t="n">
        <v>0</v>
      </c>
      <c r="AL1019" s="493" t="n">
        <v>0</v>
      </c>
      <c r="AM1019" s="493" t="n">
        <v>0</v>
      </c>
      <c r="AN1019" s="493" t="n">
        <v>0</v>
      </c>
      <c r="AO1019" s="493" t="n">
        <v>0</v>
      </c>
      <c r="AP1019" s="493" t="n">
        <v>0</v>
      </c>
      <c r="AQ1019" s="493" t="n">
        <v>0</v>
      </c>
      <c r="AR1019" s="493" t="n">
        <v>0</v>
      </c>
      <c r="AS1019" s="493" t="n">
        <v>0</v>
      </c>
      <c r="AT1019" s="493" t="n">
        <v>0</v>
      </c>
      <c r="AU1019" s="493" t="n">
        <v>0</v>
      </c>
      <c r="AV1019" s="493" t="n">
        <v>0</v>
      </c>
      <c r="AW1019" s="493" t="n">
        <v>0</v>
      </c>
      <c r="AX1019" s="493" t="n">
        <v>0</v>
      </c>
      <c r="AY1019" s="493" t="n">
        <v>0</v>
      </c>
      <c r="AZ1019" s="493" t="n">
        <v>0</v>
      </c>
      <c r="BA1019" s="493" t="n">
        <v>0</v>
      </c>
      <c r="BB1019" s="493" t="n">
        <v>0</v>
      </c>
      <c r="BC1019" s="493" t="n">
        <v>0</v>
      </c>
      <c r="BD1019" s="493" t="n">
        <v>0</v>
      </c>
      <c r="BE1019" s="493" t="n">
        <v>0</v>
      </c>
      <c r="BF1019" s="493" t="n">
        <v>0</v>
      </c>
      <c r="BG1019" s="493" t="n">
        <v>0</v>
      </c>
      <c r="BH1019" s="493" t="n">
        <v>0</v>
      </c>
      <c r="BI1019" s="493" t="n">
        <v>0</v>
      </c>
      <c r="BJ1019" s="493" t="n">
        <v>0</v>
      </c>
      <c r="BK1019" s="493" t="n">
        <v>0</v>
      </c>
      <c r="BL1019" s="493" t="n">
        <v>0</v>
      </c>
      <c r="BM1019" s="493" t="n">
        <v>0</v>
      </c>
      <c r="BN1019" s="493" t="n">
        <v>0</v>
      </c>
      <c r="BO1019" s="493" t="n">
        <v>0</v>
      </c>
      <c r="BP1019" s="493" t="n">
        <v>0</v>
      </c>
      <c r="BQ1019" s="493" t="n">
        <v>0</v>
      </c>
      <c r="BR1019" s="493" t="n">
        <v>0</v>
      </c>
      <c r="BS1019" s="493" t="n">
        <v>0</v>
      </c>
      <c r="BT1019" s="493" t="n">
        <v>0</v>
      </c>
      <c r="BU1019" s="493" t="n">
        <v>0</v>
      </c>
      <c r="BV1019" s="493" t="n">
        <v>0</v>
      </c>
      <c r="BW1019" s="493" t="n">
        <v>0</v>
      </c>
    </row>
    <row r="1020">
      <c r="A1020" t="inlineStr">
        <is>
          <t>[C9C] ANGIOTENSIN-II 길항제 (단일)</t>
        </is>
      </c>
      <c r="B1020" t="inlineStr">
        <is>
          <t>셀트리온제약</t>
        </is>
      </c>
      <c r="C1020" t="inlineStr">
        <is>
          <t>셀프로벨</t>
        </is>
      </c>
      <c r="D1020" t="inlineStr">
        <is>
          <t>셀트리온제약</t>
        </is>
      </c>
      <c r="E1020" t="inlineStr">
        <is>
          <t>irbesartan</t>
        </is>
      </c>
      <c r="F1020" t="inlineStr">
        <is>
          <t>기타(치과의원, 치과병원 등)</t>
        </is>
      </c>
      <c r="G1020" t="inlineStr">
        <is>
          <t>Generic</t>
        </is>
      </c>
      <c r="H1020" s="493" t="n">
        <v>0</v>
      </c>
      <c r="I1020" s="493" t="n">
        <v>0</v>
      </c>
      <c r="J1020" s="493" t="n">
        <v>0</v>
      </c>
      <c r="K1020" s="493" t="n">
        <v>0</v>
      </c>
      <c r="L1020" s="493" t="n">
        <v>0</v>
      </c>
      <c r="M1020" s="493" t="n">
        <v>0</v>
      </c>
      <c r="N1020" s="493" t="n">
        <v>0</v>
      </c>
      <c r="O1020" s="493" t="n">
        <v>162.9</v>
      </c>
      <c r="P1020" s="493" t="n">
        <v>0</v>
      </c>
      <c r="Q1020" s="493" t="n">
        <v>0</v>
      </c>
      <c r="R1020" s="493" t="n">
        <v>0</v>
      </c>
      <c r="S1020" s="493" t="n">
        <v>0</v>
      </c>
      <c r="T1020" s="493" t="n">
        <v>0</v>
      </c>
      <c r="U1020" s="493" t="n">
        <v>0</v>
      </c>
      <c r="V1020" s="493" t="n">
        <v>0</v>
      </c>
      <c r="W1020" s="493" t="n">
        <v>0</v>
      </c>
      <c r="X1020" s="493" t="n">
        <v>0</v>
      </c>
      <c r="Y1020" s="493" t="n">
        <v>0</v>
      </c>
      <c r="Z1020" s="493" t="n">
        <v>0</v>
      </c>
      <c r="AA1020" s="493" t="n">
        <v>0</v>
      </c>
      <c r="AB1020" s="493" t="n">
        <v>0</v>
      </c>
      <c r="AC1020" s="493" t="n">
        <v>0</v>
      </c>
      <c r="AD1020" s="493" t="n">
        <v>0</v>
      </c>
      <c r="AE1020" s="493" t="n">
        <v>0</v>
      </c>
      <c r="AF1020" s="493" t="n">
        <v>0</v>
      </c>
      <c r="AG1020" s="493" t="n">
        <v>0</v>
      </c>
      <c r="AH1020" s="493" t="n">
        <v>0</v>
      </c>
      <c r="AI1020" s="493" t="n">
        <v>0</v>
      </c>
      <c r="AJ1020" s="493" t="n">
        <v>0</v>
      </c>
      <c r="AK1020" s="493" t="n">
        <v>0</v>
      </c>
      <c r="AL1020" s="493" t="n">
        <v>0</v>
      </c>
      <c r="AM1020" s="493" t="n">
        <v>0</v>
      </c>
      <c r="AN1020" s="493" t="n">
        <v>0</v>
      </c>
      <c r="AO1020" s="493" t="n">
        <v>0</v>
      </c>
      <c r="AP1020" s="493" t="n">
        <v>0</v>
      </c>
      <c r="AQ1020" s="493" t="n">
        <v>0</v>
      </c>
      <c r="AR1020" s="493" t="n">
        <v>0</v>
      </c>
      <c r="AS1020" s="493" t="n">
        <v>0</v>
      </c>
      <c r="AT1020" s="493" t="n">
        <v>0</v>
      </c>
      <c r="AU1020" s="493" t="n">
        <v>0</v>
      </c>
      <c r="AV1020" s="493" t="n">
        <v>0</v>
      </c>
      <c r="AW1020" s="493" t="n">
        <v>0</v>
      </c>
      <c r="AX1020" s="493" t="n">
        <v>0</v>
      </c>
      <c r="AY1020" s="493" t="n">
        <v>0</v>
      </c>
      <c r="AZ1020" s="493" t="n">
        <v>0</v>
      </c>
      <c r="BA1020" s="493" t="n">
        <v>0</v>
      </c>
      <c r="BB1020" s="493" t="n">
        <v>0</v>
      </c>
      <c r="BC1020" s="493" t="n">
        <v>0</v>
      </c>
      <c r="BD1020" s="493" t="n">
        <v>0</v>
      </c>
      <c r="BE1020" s="493" t="n">
        <v>0</v>
      </c>
      <c r="BF1020" s="493" t="n">
        <v>0</v>
      </c>
      <c r="BG1020" s="493" t="n">
        <v>0</v>
      </c>
      <c r="BH1020" s="493" t="n">
        <v>0</v>
      </c>
      <c r="BI1020" s="493" t="n">
        <v>0</v>
      </c>
      <c r="BJ1020" s="493" t="n">
        <v>0</v>
      </c>
      <c r="BK1020" s="493" t="n">
        <v>0</v>
      </c>
      <c r="BL1020" s="493" t="n">
        <v>0</v>
      </c>
      <c r="BM1020" s="493" t="n">
        <v>0</v>
      </c>
      <c r="BN1020" s="493" t="n">
        <v>0</v>
      </c>
      <c r="BO1020" s="493" t="n">
        <v>0</v>
      </c>
      <c r="BP1020" s="493" t="n">
        <v>0</v>
      </c>
      <c r="BQ1020" s="493" t="n">
        <v>0</v>
      </c>
      <c r="BR1020" s="493" t="n">
        <v>394.94</v>
      </c>
      <c r="BS1020" s="493" t="n">
        <v>0</v>
      </c>
      <c r="BT1020" s="493" t="n">
        <v>0</v>
      </c>
      <c r="BU1020" s="493" t="n">
        <v>0</v>
      </c>
      <c r="BV1020" s="493" t="n">
        <v>0</v>
      </c>
      <c r="BW1020" s="493" t="n">
        <v>0</v>
      </c>
    </row>
    <row r="1021">
      <c r="A1021" t="inlineStr">
        <is>
          <t>[C9C] ANGIOTENSIN-II 길항제 (단일)</t>
        </is>
      </c>
      <c r="B1021" t="inlineStr">
        <is>
          <t>셀트리온제약</t>
        </is>
      </c>
      <c r="C1021" t="inlineStr">
        <is>
          <t>이달비</t>
        </is>
      </c>
      <c r="D1021" t="inlineStr">
        <is>
          <t>셀트리온제약</t>
        </is>
      </c>
      <c r="E1021" t="inlineStr">
        <is>
          <t>potassium azilsartan medoxomil  ( as azilsartan medoxomil)</t>
        </is>
      </c>
      <c r="F1021" t="inlineStr">
        <is>
          <t>상급종합병원</t>
        </is>
      </c>
      <c r="G1021" t="inlineStr">
        <is>
          <t>Original</t>
        </is>
      </c>
      <c r="H1021" s="493" t="n">
        <v>396583.75</v>
      </c>
      <c r="I1021" s="493" t="n">
        <v>362169.91</v>
      </c>
      <c r="J1021" s="493" t="n">
        <v>372416</v>
      </c>
      <c r="K1021" s="493" t="n">
        <v>365523.05</v>
      </c>
      <c r="L1021" s="493" t="n">
        <v>314926.6</v>
      </c>
      <c r="M1021" s="493" t="n">
        <v>420113.76</v>
      </c>
      <c r="N1021" s="493" t="n">
        <v>392358.65</v>
      </c>
      <c r="O1021" s="493" t="n">
        <v>398937.55</v>
      </c>
      <c r="P1021" s="493" t="n">
        <v>373399.27</v>
      </c>
      <c r="Q1021" s="493" t="n">
        <v>397827.56</v>
      </c>
      <c r="R1021" s="493" t="n">
        <v>457734.99</v>
      </c>
      <c r="S1021" s="493" t="n">
        <v>425004.75</v>
      </c>
      <c r="T1021" s="493" t="n">
        <v>499907.53</v>
      </c>
      <c r="U1021" s="493" t="n">
        <v>433749.66</v>
      </c>
      <c r="V1021" s="493" t="n">
        <v>476243.21</v>
      </c>
      <c r="W1021" s="493" t="n">
        <v>403910.97</v>
      </c>
      <c r="X1021" s="493" t="n">
        <v>431284.29</v>
      </c>
      <c r="Y1021" s="493" t="n">
        <v>423813.73</v>
      </c>
      <c r="Z1021" s="493" t="n">
        <v>466346.82</v>
      </c>
      <c r="AA1021" s="493" t="n">
        <v>413634.85</v>
      </c>
      <c r="AB1021" s="493" t="n">
        <v>428135.57</v>
      </c>
      <c r="AC1021" s="493" t="n">
        <v>418706.48</v>
      </c>
      <c r="AD1021" s="493" t="n">
        <v>472871.44</v>
      </c>
      <c r="AE1021" s="493" t="n">
        <v>493599.69</v>
      </c>
      <c r="AF1021" s="493" t="n">
        <v>571053.61</v>
      </c>
      <c r="AG1021" s="493" t="n">
        <v>412889.43</v>
      </c>
      <c r="AH1021" s="493" t="n">
        <v>482844.75</v>
      </c>
      <c r="AI1021" s="493" t="n">
        <v>504679.95</v>
      </c>
      <c r="AJ1021" s="493" t="n">
        <v>551738.84</v>
      </c>
      <c r="AK1021" s="493" t="n">
        <v>478599.36</v>
      </c>
      <c r="AL1021" s="493" t="n">
        <v>477055.97</v>
      </c>
      <c r="AM1021" s="493" t="n">
        <v>443766.5</v>
      </c>
      <c r="AN1021" s="493" t="n">
        <v>553670.77</v>
      </c>
      <c r="AO1021" s="493" t="n">
        <v>479674.35</v>
      </c>
      <c r="AP1021" s="493" t="n">
        <v>485350.86</v>
      </c>
      <c r="AQ1021" s="493" t="n">
        <v>460770.96</v>
      </c>
      <c r="AR1021" s="493" t="n">
        <v>678128.3100000001</v>
      </c>
      <c r="AS1021" s="493" t="n">
        <v>465490.81</v>
      </c>
      <c r="AT1021" s="493" t="n">
        <v>493673.07</v>
      </c>
      <c r="AU1021" s="493" t="n">
        <v>539497.87</v>
      </c>
      <c r="AV1021" s="493" t="n">
        <v>517671.15</v>
      </c>
      <c r="AW1021" s="493" t="n">
        <v>524055.51</v>
      </c>
      <c r="AX1021" s="493" t="n">
        <v>494741.86</v>
      </c>
      <c r="AY1021" s="493" t="n">
        <v>520795.16</v>
      </c>
      <c r="AZ1021" s="493" t="n">
        <v>438435.84</v>
      </c>
      <c r="BA1021" s="493" t="n">
        <v>490939.82</v>
      </c>
      <c r="BB1021" s="493" t="n">
        <v>467786.06</v>
      </c>
      <c r="BC1021" s="493" t="n">
        <v>521338.85</v>
      </c>
      <c r="BD1021" s="493" t="n">
        <v>536175.6</v>
      </c>
      <c r="BE1021" s="493" t="n">
        <v>499453.61</v>
      </c>
      <c r="BF1021" s="493" t="n">
        <v>495060.85</v>
      </c>
      <c r="BG1021" s="493" t="n">
        <v>596495.8100000001</v>
      </c>
      <c r="BH1021" s="493" t="n">
        <v>512642.87</v>
      </c>
      <c r="BI1021" s="493" t="n">
        <v>473498.88</v>
      </c>
      <c r="BJ1021" s="493" t="n">
        <v>505483.19</v>
      </c>
      <c r="BK1021" s="493" t="n">
        <v>507922.95</v>
      </c>
      <c r="BL1021" s="493" t="n">
        <v>591162.0699999999</v>
      </c>
      <c r="BM1021" s="493" t="n">
        <v>527591.99</v>
      </c>
      <c r="BN1021" s="493" t="n">
        <v>485824</v>
      </c>
      <c r="BO1021" s="493" t="n">
        <v>622268.27</v>
      </c>
      <c r="BP1021" s="493" t="n">
        <v>547980.36</v>
      </c>
      <c r="BQ1021" s="493" t="n">
        <v>450447.56</v>
      </c>
      <c r="BR1021" s="493" t="n">
        <v>612066.36</v>
      </c>
      <c r="BS1021" s="493" t="n">
        <v>659679.75</v>
      </c>
      <c r="BT1021" s="493" t="n">
        <v>552766.29</v>
      </c>
      <c r="BU1021" s="493" t="n">
        <v>601069.98</v>
      </c>
      <c r="BV1021" s="493" t="n">
        <v>616674.66</v>
      </c>
      <c r="BW1021" s="493" t="n">
        <v>567513.54</v>
      </c>
    </row>
    <row r="1022">
      <c r="A1022" t="inlineStr">
        <is>
          <t>[C9C] ANGIOTENSIN-II 길항제 (단일)</t>
        </is>
      </c>
      <c r="B1022" t="inlineStr">
        <is>
          <t>셀트리온제약</t>
        </is>
      </c>
      <c r="C1022" t="inlineStr">
        <is>
          <t>이달비</t>
        </is>
      </c>
      <c r="D1022" t="inlineStr">
        <is>
          <t>셀트리온제약</t>
        </is>
      </c>
      <c r="E1022" t="inlineStr">
        <is>
          <t>potassium azilsartan medoxomil  ( as azilsartan medoxomil)</t>
        </is>
      </c>
      <c r="F1022" t="inlineStr">
        <is>
          <t>종합병원</t>
        </is>
      </c>
      <c r="G1022" t="inlineStr">
        <is>
          <t>Original</t>
        </is>
      </c>
      <c r="H1022" s="493" t="n">
        <v>364747.49</v>
      </c>
      <c r="I1022" s="493" t="n">
        <v>321498.13</v>
      </c>
      <c r="J1022" s="493" t="n">
        <v>409675.9</v>
      </c>
      <c r="K1022" s="493" t="n">
        <v>403402.48</v>
      </c>
      <c r="L1022" s="493" t="n">
        <v>381727.27</v>
      </c>
      <c r="M1022" s="493" t="n">
        <v>386648.56</v>
      </c>
      <c r="N1022" s="493" t="n">
        <v>404167.89</v>
      </c>
      <c r="O1022" s="493" t="n">
        <v>404545.97</v>
      </c>
      <c r="P1022" s="493" t="n">
        <v>406012.84</v>
      </c>
      <c r="Q1022" s="493" t="n">
        <v>391229.03</v>
      </c>
      <c r="R1022" s="493" t="n">
        <v>384227.57</v>
      </c>
      <c r="S1022" s="493" t="n">
        <v>431955.78</v>
      </c>
      <c r="T1022" s="493" t="n">
        <v>414658.32</v>
      </c>
      <c r="U1022" s="493" t="n">
        <v>372887.76</v>
      </c>
      <c r="V1022" s="493" t="n">
        <v>414973.34</v>
      </c>
      <c r="W1022" s="493" t="n">
        <v>415445.64</v>
      </c>
      <c r="X1022" s="493" t="n">
        <v>406197.03</v>
      </c>
      <c r="Y1022" s="493" t="n">
        <v>519584.82</v>
      </c>
      <c r="Z1022" s="493" t="n">
        <v>509639.76</v>
      </c>
      <c r="AA1022" s="493" t="n">
        <v>453703.02</v>
      </c>
      <c r="AB1022" s="493" t="n">
        <v>418558.95</v>
      </c>
      <c r="AC1022" s="493" t="n">
        <v>415191.1</v>
      </c>
      <c r="AD1022" s="493" t="n">
        <v>447216.26</v>
      </c>
      <c r="AE1022" s="493" t="n">
        <v>501181.8</v>
      </c>
      <c r="AF1022" s="493" t="n">
        <v>444141.17</v>
      </c>
      <c r="AG1022" s="493" t="n">
        <v>446349.12</v>
      </c>
      <c r="AH1022" s="493" t="n">
        <v>556012.6899999999</v>
      </c>
      <c r="AI1022" s="493" t="n">
        <v>469140.2</v>
      </c>
      <c r="AJ1022" s="493" t="n">
        <v>485127.03</v>
      </c>
      <c r="AK1022" s="493" t="n">
        <v>472356.31</v>
      </c>
      <c r="AL1022" s="493" t="n">
        <v>479604.12</v>
      </c>
      <c r="AM1022" s="493" t="n">
        <v>453902.27</v>
      </c>
      <c r="AN1022" s="493" t="n">
        <v>494709.52</v>
      </c>
      <c r="AO1022" s="493" t="n">
        <v>462171.12</v>
      </c>
      <c r="AP1022" s="493" t="n">
        <v>461537.27</v>
      </c>
      <c r="AQ1022" s="493" t="n">
        <v>469106.04</v>
      </c>
      <c r="AR1022" s="493" t="n">
        <v>478021.83</v>
      </c>
      <c r="AS1022" s="493" t="n">
        <v>466309.76</v>
      </c>
      <c r="AT1022" s="493" t="n">
        <v>476063.31</v>
      </c>
      <c r="AU1022" s="493" t="n">
        <v>479394.79</v>
      </c>
      <c r="AV1022" s="493" t="n">
        <v>487217.23</v>
      </c>
      <c r="AW1022" s="493" t="n">
        <v>432688.58</v>
      </c>
      <c r="AX1022" s="493" t="n">
        <v>482918.57</v>
      </c>
      <c r="AY1022" s="493" t="n">
        <v>481116.18</v>
      </c>
      <c r="AZ1022" s="493" t="n">
        <v>479972.22</v>
      </c>
      <c r="BA1022" s="493" t="n">
        <v>441144.52</v>
      </c>
      <c r="BB1022" s="493" t="n">
        <v>468556.73</v>
      </c>
      <c r="BC1022" s="493" t="n">
        <v>488692.32</v>
      </c>
      <c r="BD1022" s="493" t="n">
        <v>437656.3</v>
      </c>
      <c r="BE1022" s="493" t="n">
        <v>488144.17</v>
      </c>
      <c r="BF1022" s="493" t="n">
        <v>487279.59</v>
      </c>
      <c r="BG1022" s="493" t="n">
        <v>526114.3</v>
      </c>
      <c r="BH1022" s="493" t="n">
        <v>494099.94</v>
      </c>
      <c r="BI1022" s="493" t="n">
        <v>491912.51</v>
      </c>
      <c r="BJ1022" s="493" t="n">
        <v>555856.39</v>
      </c>
      <c r="BK1022" s="493" t="n">
        <v>456652.94</v>
      </c>
      <c r="BL1022" s="493" t="n">
        <v>525364.45</v>
      </c>
      <c r="BM1022" s="493" t="n">
        <v>478000.13</v>
      </c>
      <c r="BN1022" s="493" t="n">
        <v>429658.7</v>
      </c>
      <c r="BO1022" s="493" t="n">
        <v>536870.64</v>
      </c>
      <c r="BP1022" s="493" t="n">
        <v>512082.07</v>
      </c>
      <c r="BQ1022" s="493" t="n">
        <v>453683.76</v>
      </c>
      <c r="BR1022" s="493" t="n">
        <v>558925.16</v>
      </c>
      <c r="BS1022" s="493" t="n">
        <v>550014.27</v>
      </c>
      <c r="BT1022" s="493" t="n">
        <v>525178.42</v>
      </c>
      <c r="BU1022" s="493" t="n">
        <v>610531.3199999999</v>
      </c>
      <c r="BV1022" s="493" t="n">
        <v>672843.24</v>
      </c>
      <c r="BW1022" s="493" t="n">
        <v>524790.73</v>
      </c>
    </row>
    <row r="1023">
      <c r="A1023" t="inlineStr">
        <is>
          <t>[C9C] ANGIOTENSIN-II 길항제 (단일)</t>
        </is>
      </c>
      <c r="B1023" t="inlineStr">
        <is>
          <t>셀트리온제약</t>
        </is>
      </c>
      <c r="C1023" t="inlineStr">
        <is>
          <t>이달비</t>
        </is>
      </c>
      <c r="D1023" t="inlineStr">
        <is>
          <t>셀트리온제약</t>
        </is>
      </c>
      <c r="E1023" t="inlineStr">
        <is>
          <t>potassium azilsartan medoxomil  ( as azilsartan medoxomil)</t>
        </is>
      </c>
      <c r="F1023" t="inlineStr">
        <is>
          <t>병원</t>
        </is>
      </c>
      <c r="G1023" t="inlineStr">
        <is>
          <t>Original</t>
        </is>
      </c>
      <c r="H1023" s="493" t="n">
        <v>68957.08</v>
      </c>
      <c r="I1023" s="493" t="n">
        <v>69104.27</v>
      </c>
      <c r="J1023" s="493" t="n">
        <v>65664.31</v>
      </c>
      <c r="K1023" s="493" t="n">
        <v>67983.99000000001</v>
      </c>
      <c r="L1023" s="493" t="n">
        <v>63306.19</v>
      </c>
      <c r="M1023" s="493" t="n">
        <v>59089.26</v>
      </c>
      <c r="N1023" s="493" t="n">
        <v>63880.77</v>
      </c>
      <c r="O1023" s="493" t="n">
        <v>67492.83</v>
      </c>
      <c r="P1023" s="493" t="n">
        <v>64636.76</v>
      </c>
      <c r="Q1023" s="493" t="n">
        <v>72632.46000000001</v>
      </c>
      <c r="R1023" s="493" t="n">
        <v>68718.78999999999</v>
      </c>
      <c r="S1023" s="493" t="n">
        <v>77578.89999999999</v>
      </c>
      <c r="T1023" s="493" t="n">
        <v>73123.67999999999</v>
      </c>
      <c r="U1023" s="493" t="n">
        <v>71380.96000000001</v>
      </c>
      <c r="V1023" s="493" t="n">
        <v>72556.59</v>
      </c>
      <c r="W1023" s="493" t="n">
        <v>76711.75</v>
      </c>
      <c r="X1023" s="493" t="n">
        <v>69340.83</v>
      </c>
      <c r="Y1023" s="493" t="n">
        <v>86815.55</v>
      </c>
      <c r="Z1023" s="493" t="n">
        <v>77998.8</v>
      </c>
      <c r="AA1023" s="493" t="n">
        <v>77758.85000000001</v>
      </c>
      <c r="AB1023" s="493" t="n">
        <v>72598.94</v>
      </c>
      <c r="AC1023" s="493" t="n">
        <v>81869.78999999999</v>
      </c>
      <c r="AD1023" s="493" t="n">
        <v>86461.60000000001</v>
      </c>
      <c r="AE1023" s="493" t="n">
        <v>100543.92</v>
      </c>
      <c r="AF1023" s="493" t="n">
        <v>70563.07000000001</v>
      </c>
      <c r="AG1023" s="493" t="n">
        <v>74411.84</v>
      </c>
      <c r="AH1023" s="493" t="n">
        <v>90158.83</v>
      </c>
      <c r="AI1023" s="493" t="n">
        <v>84070.3</v>
      </c>
      <c r="AJ1023" s="493" t="n">
        <v>80867.87</v>
      </c>
      <c r="AK1023" s="493" t="n">
        <v>86868.16</v>
      </c>
      <c r="AL1023" s="493" t="n">
        <v>85238.75999999999</v>
      </c>
      <c r="AM1023" s="493" t="n">
        <v>70261.46000000001</v>
      </c>
      <c r="AN1023" s="493" t="n">
        <v>73379.71000000001</v>
      </c>
      <c r="AO1023" s="493" t="n">
        <v>80984.84</v>
      </c>
      <c r="AP1023" s="493" t="n">
        <v>81149.08</v>
      </c>
      <c r="AQ1023" s="493" t="n">
        <v>79255.08</v>
      </c>
      <c r="AR1023" s="493" t="n">
        <v>78744.00999999999</v>
      </c>
      <c r="AS1023" s="493" t="n">
        <v>77620.62</v>
      </c>
      <c r="AT1023" s="493" t="n">
        <v>70322.34</v>
      </c>
      <c r="AU1023" s="493" t="n">
        <v>70336.03</v>
      </c>
      <c r="AV1023" s="493" t="n">
        <v>83611.72</v>
      </c>
      <c r="AW1023" s="493" t="n">
        <v>71609.63</v>
      </c>
      <c r="AX1023" s="493" t="n">
        <v>90880.82000000001</v>
      </c>
      <c r="AY1023" s="493" t="n">
        <v>78997.21000000001</v>
      </c>
      <c r="AZ1023" s="493" t="n">
        <v>76557.7</v>
      </c>
      <c r="BA1023" s="493" t="n">
        <v>105145.45</v>
      </c>
      <c r="BB1023" s="493" t="n">
        <v>105309.26</v>
      </c>
      <c r="BC1023" s="493" t="n">
        <v>109905.02</v>
      </c>
      <c r="BD1023" s="493" t="n">
        <v>106609.2</v>
      </c>
      <c r="BE1023" s="493" t="n">
        <v>99763.67</v>
      </c>
      <c r="BF1023" s="493" t="n">
        <v>104751.11</v>
      </c>
      <c r="BG1023" s="493" t="n">
        <v>118793.55</v>
      </c>
      <c r="BH1023" s="493" t="n">
        <v>105648.43</v>
      </c>
      <c r="BI1023" s="493" t="n">
        <v>92589.86</v>
      </c>
      <c r="BJ1023" s="493" t="n">
        <v>111940.01</v>
      </c>
      <c r="BK1023" s="493" t="n">
        <v>103736.8</v>
      </c>
      <c r="BL1023" s="493" t="n">
        <v>127762.32</v>
      </c>
      <c r="BM1023" s="493" t="n">
        <v>93601.12</v>
      </c>
      <c r="BN1023" s="493" t="n">
        <v>117674.95</v>
      </c>
      <c r="BO1023" s="493" t="n">
        <v>103139.19</v>
      </c>
      <c r="BP1023" s="493" t="n">
        <v>99838.57000000001</v>
      </c>
      <c r="BQ1023" s="493" t="n">
        <v>81368.17</v>
      </c>
      <c r="BR1023" s="493" t="n">
        <v>109472.41</v>
      </c>
      <c r="BS1023" s="493" t="n">
        <v>108434.81</v>
      </c>
      <c r="BT1023" s="493" t="n">
        <v>100915.34</v>
      </c>
      <c r="BU1023" s="493" t="n">
        <v>115554.2</v>
      </c>
      <c r="BV1023" s="493" t="n">
        <v>107848.96</v>
      </c>
      <c r="BW1023" s="493" t="n">
        <v>96872.67999999999</v>
      </c>
    </row>
    <row r="1024">
      <c r="A1024" t="inlineStr">
        <is>
          <t>[C9C] ANGIOTENSIN-II 길항제 (단일)</t>
        </is>
      </c>
      <c r="B1024" t="inlineStr">
        <is>
          <t>셀트리온제약</t>
        </is>
      </c>
      <c r="C1024" t="inlineStr">
        <is>
          <t>이달비</t>
        </is>
      </c>
      <c r="D1024" t="inlineStr">
        <is>
          <t>셀트리온제약</t>
        </is>
      </c>
      <c r="E1024" t="inlineStr">
        <is>
          <t>potassium azilsartan medoxomil  ( as azilsartan medoxomil)</t>
        </is>
      </c>
      <c r="F1024" t="inlineStr">
        <is>
          <t>의원</t>
        </is>
      </c>
      <c r="G1024" t="inlineStr">
        <is>
          <t>Original</t>
        </is>
      </c>
      <c r="H1024" s="493" t="n">
        <v>597558.4</v>
      </c>
      <c r="I1024" s="493" t="n">
        <v>551413.14</v>
      </c>
      <c r="J1024" s="493" t="n">
        <v>617425.37</v>
      </c>
      <c r="K1024" s="493" t="n">
        <v>586270.95</v>
      </c>
      <c r="L1024" s="493" t="n">
        <v>602213.84</v>
      </c>
      <c r="M1024" s="493" t="n">
        <v>593237.03</v>
      </c>
      <c r="N1024" s="493" t="n">
        <v>610383.27</v>
      </c>
      <c r="O1024" s="493" t="n">
        <v>605803.58</v>
      </c>
      <c r="P1024" s="493" t="n">
        <v>579799.71</v>
      </c>
      <c r="Q1024" s="493" t="n">
        <v>601751.96</v>
      </c>
      <c r="R1024" s="493" t="n">
        <v>621229.85</v>
      </c>
      <c r="S1024" s="493" t="n">
        <v>671871.83</v>
      </c>
      <c r="T1024" s="493" t="n">
        <v>641287.33</v>
      </c>
      <c r="U1024" s="493" t="n">
        <v>574455.54</v>
      </c>
      <c r="V1024" s="493" t="n">
        <v>613213.54</v>
      </c>
      <c r="W1024" s="493" t="n">
        <v>619466.52</v>
      </c>
      <c r="X1024" s="493" t="n">
        <v>658527.1</v>
      </c>
      <c r="Y1024" s="493" t="n">
        <v>616879.2</v>
      </c>
      <c r="Z1024" s="493" t="n">
        <v>637899.28</v>
      </c>
      <c r="AA1024" s="493" t="n">
        <v>628067.96</v>
      </c>
      <c r="AB1024" s="493" t="n">
        <v>642775.16</v>
      </c>
      <c r="AC1024" s="493" t="n">
        <v>659782.54</v>
      </c>
      <c r="AD1024" s="493" t="n">
        <v>638219.27</v>
      </c>
      <c r="AE1024" s="493" t="n">
        <v>675913.24</v>
      </c>
      <c r="AF1024" s="493" t="n">
        <v>647977.1800000001</v>
      </c>
      <c r="AG1024" s="493" t="n">
        <v>609620.42</v>
      </c>
      <c r="AH1024" s="493" t="n">
        <v>693208.1899999999</v>
      </c>
      <c r="AI1024" s="493" t="n">
        <v>635755.3100000001</v>
      </c>
      <c r="AJ1024" s="493" t="n">
        <v>701734.36</v>
      </c>
      <c r="AK1024" s="493" t="n">
        <v>691377.37</v>
      </c>
      <c r="AL1024" s="493" t="n">
        <v>664784.76</v>
      </c>
      <c r="AM1024" s="493" t="n">
        <v>669010.72</v>
      </c>
      <c r="AN1024" s="493" t="n">
        <v>669698.37</v>
      </c>
      <c r="AO1024" s="493" t="n">
        <v>661633.79</v>
      </c>
      <c r="AP1024" s="493" t="n">
        <v>672824.01</v>
      </c>
      <c r="AQ1024" s="493" t="n">
        <v>690999.1800000001</v>
      </c>
      <c r="AR1024" s="493" t="n">
        <v>671377.1</v>
      </c>
      <c r="AS1024" s="493" t="n">
        <v>637500.73</v>
      </c>
      <c r="AT1024" s="493" t="n">
        <v>670299.3</v>
      </c>
      <c r="AU1024" s="493" t="n">
        <v>661790.09</v>
      </c>
      <c r="AV1024" s="493" t="n">
        <v>672388.75</v>
      </c>
      <c r="AW1024" s="493" t="n">
        <v>631206.6899999999</v>
      </c>
      <c r="AX1024" s="493" t="n">
        <v>715835.85</v>
      </c>
      <c r="AY1024" s="493" t="n">
        <v>696599.23</v>
      </c>
      <c r="AZ1024" s="493" t="n">
        <v>694050.23</v>
      </c>
      <c r="BA1024" s="493" t="n">
        <v>778541.5699999999</v>
      </c>
      <c r="BB1024" s="493" t="n">
        <v>705990.88</v>
      </c>
      <c r="BC1024" s="493" t="n">
        <v>802870.13</v>
      </c>
      <c r="BD1024" s="493" t="n">
        <v>737529.02</v>
      </c>
      <c r="BE1024" s="493" t="n">
        <v>729647.22</v>
      </c>
      <c r="BF1024" s="493" t="n">
        <v>742577.26</v>
      </c>
      <c r="BG1024" s="493" t="n">
        <v>791010.74</v>
      </c>
      <c r="BH1024" s="493" t="n">
        <v>742684.2</v>
      </c>
      <c r="BI1024" s="493" t="n">
        <v>748836.09</v>
      </c>
      <c r="BJ1024" s="493" t="n">
        <v>792682.28</v>
      </c>
      <c r="BK1024" s="493" t="n">
        <v>750996.02</v>
      </c>
      <c r="BL1024" s="493" t="n">
        <v>843457.2</v>
      </c>
      <c r="BM1024" s="493" t="n">
        <v>750356.54</v>
      </c>
      <c r="BN1024" s="493" t="n">
        <v>738950.37</v>
      </c>
      <c r="BO1024" s="493" t="n">
        <v>813179.4</v>
      </c>
      <c r="BP1024" s="493" t="n">
        <v>777213.8100000001</v>
      </c>
      <c r="BQ1024" s="493" t="n">
        <v>689945.48</v>
      </c>
      <c r="BR1024" s="493" t="n">
        <v>780199.6899999999</v>
      </c>
      <c r="BS1024" s="493" t="n">
        <v>802371.47</v>
      </c>
      <c r="BT1024" s="493" t="n">
        <v>748798.59</v>
      </c>
      <c r="BU1024" s="493" t="n">
        <v>812465.2</v>
      </c>
      <c r="BV1024" s="493" t="n">
        <v>840260.99</v>
      </c>
      <c r="BW1024" s="493" t="n">
        <v>784628.21</v>
      </c>
    </row>
    <row r="1025">
      <c r="A1025" t="inlineStr">
        <is>
          <t>[C9C] ANGIOTENSIN-II 길항제 (단일)</t>
        </is>
      </c>
      <c r="B1025" t="inlineStr">
        <is>
          <t>셀트리온제약</t>
        </is>
      </c>
      <c r="C1025" t="inlineStr">
        <is>
          <t>이달비</t>
        </is>
      </c>
      <c r="D1025" t="inlineStr">
        <is>
          <t>셀트리온제약</t>
        </is>
      </c>
      <c r="E1025" t="inlineStr">
        <is>
          <t>potassium azilsartan medoxomil  ( as azilsartan medoxomil)</t>
        </is>
      </c>
      <c r="F1025" t="inlineStr">
        <is>
          <t>보건소</t>
        </is>
      </c>
      <c r="G1025" t="inlineStr">
        <is>
          <t>Original</t>
        </is>
      </c>
      <c r="H1025" s="493" t="n">
        <v>14863.62</v>
      </c>
      <c r="I1025" s="493" t="n">
        <v>10383.38</v>
      </c>
      <c r="J1025" s="493" t="n">
        <v>8611.280000000001</v>
      </c>
      <c r="K1025" s="493" t="n">
        <v>11996.7</v>
      </c>
      <c r="L1025" s="493" t="n">
        <v>10479.74</v>
      </c>
      <c r="M1025" s="493" t="n">
        <v>41680.55</v>
      </c>
      <c r="N1025" s="493" t="n">
        <v>9296.549999999999</v>
      </c>
      <c r="O1025" s="493" t="n">
        <v>8931.75</v>
      </c>
      <c r="P1025" s="493" t="n">
        <v>19331.46</v>
      </c>
      <c r="Q1025" s="493" t="n">
        <v>7543.67</v>
      </c>
      <c r="R1025" s="493" t="n">
        <v>9535.459999999999</v>
      </c>
      <c r="S1025" s="493" t="n">
        <v>16077.69</v>
      </c>
      <c r="T1025" s="493" t="n">
        <v>15196.25</v>
      </c>
      <c r="U1025" s="493" t="n">
        <v>12275.17</v>
      </c>
      <c r="V1025" s="493" t="n">
        <v>5109.15</v>
      </c>
      <c r="W1025" s="493" t="n">
        <v>9006.34</v>
      </c>
      <c r="X1025" s="493" t="n">
        <v>9044.549999999999</v>
      </c>
      <c r="Y1025" s="493" t="n">
        <v>7094.38</v>
      </c>
      <c r="Z1025" s="493" t="n">
        <v>11636.15</v>
      </c>
      <c r="AA1025" s="493" t="n">
        <v>6895.38</v>
      </c>
      <c r="AB1025" s="493" t="n">
        <v>10289.92</v>
      </c>
      <c r="AC1025" s="493" t="n">
        <v>10117.21</v>
      </c>
      <c r="AD1025" s="493" t="n">
        <v>6396.3</v>
      </c>
      <c r="AE1025" s="493" t="n">
        <v>10701.78</v>
      </c>
      <c r="AF1025" s="493" t="n">
        <v>16239.71</v>
      </c>
      <c r="AG1025" s="493" t="n">
        <v>7941.95</v>
      </c>
      <c r="AH1025" s="493" t="n">
        <v>15545.18</v>
      </c>
      <c r="AI1025" s="493" t="n">
        <v>5242.42</v>
      </c>
      <c r="AJ1025" s="493" t="n">
        <v>9469.65</v>
      </c>
      <c r="AK1025" s="493" t="n">
        <v>14288.94</v>
      </c>
      <c r="AL1025" s="493" t="n">
        <v>15215.24</v>
      </c>
      <c r="AM1025" s="493" t="n">
        <v>12603.33</v>
      </c>
      <c r="AN1025" s="493" t="n">
        <v>20496.8</v>
      </c>
      <c r="AO1025" s="493" t="n">
        <v>10238.77</v>
      </c>
      <c r="AP1025" s="493" t="n">
        <v>12522.79</v>
      </c>
      <c r="AQ1025" s="493" t="n">
        <v>14690.19</v>
      </c>
      <c r="AR1025" s="493" t="n">
        <v>11898.8</v>
      </c>
      <c r="AS1025" s="493" t="n">
        <v>9982.780000000001</v>
      </c>
      <c r="AT1025" s="493" t="n">
        <v>8480.450000000001</v>
      </c>
      <c r="AU1025" s="493" t="n">
        <v>11340.84</v>
      </c>
      <c r="AV1025" s="493" t="n">
        <v>12004</v>
      </c>
      <c r="AW1025" s="493" t="n">
        <v>6174.72</v>
      </c>
      <c r="AX1025" s="493" t="n">
        <v>12818.5</v>
      </c>
      <c r="AY1025" s="493" t="n">
        <v>26349.71</v>
      </c>
      <c r="AZ1025" s="493" t="n">
        <v>11126.22</v>
      </c>
      <c r="BA1025" s="493" t="n">
        <v>15504.21</v>
      </c>
      <c r="BB1025" s="493" t="n">
        <v>11208.05</v>
      </c>
      <c r="BC1025" s="493" t="n">
        <v>10506.96</v>
      </c>
      <c r="BD1025" s="493" t="n">
        <v>13228.17</v>
      </c>
      <c r="BE1025" s="493" t="n">
        <v>15476.7</v>
      </c>
      <c r="BF1025" s="493" t="n">
        <v>19397.77</v>
      </c>
      <c r="BG1025" s="493" t="n">
        <v>13823.96</v>
      </c>
      <c r="BH1025" s="493" t="n">
        <v>10496.27</v>
      </c>
      <c r="BI1025" s="493" t="n">
        <v>10698.27</v>
      </c>
      <c r="BJ1025" s="493" t="n">
        <v>10769.34</v>
      </c>
      <c r="BK1025" s="493" t="n">
        <v>9185.4</v>
      </c>
      <c r="BL1025" s="493" t="n">
        <v>8242.559999999999</v>
      </c>
      <c r="BM1025" s="493" t="n">
        <v>10574.1</v>
      </c>
      <c r="BN1025" s="493" t="n">
        <v>5454.15</v>
      </c>
      <c r="BO1025" s="493" t="n">
        <v>8708.76</v>
      </c>
      <c r="BP1025" s="493" t="n">
        <v>9453.809999999999</v>
      </c>
      <c r="BQ1025" s="493" t="n">
        <v>21060.8</v>
      </c>
      <c r="BR1025" s="493" t="n">
        <v>8459.58</v>
      </c>
      <c r="BS1025" s="493" t="n">
        <v>15749.51</v>
      </c>
      <c r="BT1025" s="493" t="n">
        <v>8281.35</v>
      </c>
      <c r="BU1025" s="493" t="n">
        <v>18834.3</v>
      </c>
      <c r="BV1025" s="493" t="n">
        <v>7953.9</v>
      </c>
      <c r="BW1025" s="493" t="n">
        <v>31757.84</v>
      </c>
    </row>
    <row r="1026">
      <c r="A1026" t="inlineStr">
        <is>
          <t>[C9C] ANGIOTENSIN-II 길항제 (단일)</t>
        </is>
      </c>
      <c r="B1026" t="inlineStr">
        <is>
          <t>셀트리온제약</t>
        </is>
      </c>
      <c r="C1026" t="inlineStr">
        <is>
          <t>이달비</t>
        </is>
      </c>
      <c r="D1026" t="inlineStr">
        <is>
          <t>셀트리온제약</t>
        </is>
      </c>
      <c r="E1026" t="inlineStr">
        <is>
          <t>potassium azilsartan medoxomil  ( as azilsartan medoxomil)</t>
        </is>
      </c>
      <c r="F1026" t="inlineStr">
        <is>
          <t>기타(치과의원, 치과병원 등)</t>
        </is>
      </c>
      <c r="G1026" t="inlineStr">
        <is>
          <t>Original</t>
        </is>
      </c>
      <c r="H1026" s="493" t="n">
        <v>0</v>
      </c>
      <c r="I1026" s="493" t="n">
        <v>820.7</v>
      </c>
      <c r="J1026" s="493" t="n">
        <v>323.4</v>
      </c>
      <c r="K1026" s="493" t="n">
        <v>0</v>
      </c>
      <c r="L1026" s="493" t="n">
        <v>532.8</v>
      </c>
      <c r="M1026" s="493" t="n">
        <v>162</v>
      </c>
      <c r="N1026" s="493" t="n">
        <v>0</v>
      </c>
      <c r="O1026" s="493" t="n">
        <v>0</v>
      </c>
      <c r="P1026" s="493" t="n">
        <v>807</v>
      </c>
      <c r="Q1026" s="493" t="n">
        <v>627.6</v>
      </c>
      <c r="R1026" s="493" t="n">
        <v>812.76</v>
      </c>
      <c r="S1026" s="493" t="n">
        <v>239.1</v>
      </c>
      <c r="T1026" s="493" t="n">
        <v>558.9</v>
      </c>
      <c r="U1026" s="493" t="n">
        <v>1017.3</v>
      </c>
      <c r="V1026" s="493" t="n">
        <v>643.92</v>
      </c>
      <c r="W1026" s="493" t="n">
        <v>318.6</v>
      </c>
      <c r="X1026" s="493" t="n">
        <v>778.8</v>
      </c>
      <c r="Y1026" s="493" t="n">
        <v>0</v>
      </c>
      <c r="Z1026" s="493" t="n">
        <v>353.4</v>
      </c>
      <c r="AA1026" s="493" t="n">
        <v>270</v>
      </c>
      <c r="AB1026" s="493" t="n">
        <v>190.8</v>
      </c>
      <c r="AC1026" s="493" t="n">
        <v>353.4</v>
      </c>
      <c r="AD1026" s="493" t="n">
        <v>878.1</v>
      </c>
      <c r="AE1026" s="493" t="n">
        <v>625.6</v>
      </c>
      <c r="AF1026" s="493" t="n">
        <v>619.2</v>
      </c>
      <c r="AG1026" s="493" t="n">
        <v>404.78</v>
      </c>
      <c r="AH1026" s="493" t="n">
        <v>723.75</v>
      </c>
      <c r="AI1026" s="493" t="n">
        <v>540.3</v>
      </c>
      <c r="AJ1026" s="493" t="n">
        <v>346.8</v>
      </c>
      <c r="AK1026" s="493" t="n">
        <v>324.6</v>
      </c>
      <c r="AL1026" s="493" t="n">
        <v>1295.35</v>
      </c>
      <c r="AM1026" s="493" t="n">
        <v>307.2</v>
      </c>
      <c r="AN1026" s="493" t="n">
        <v>256.2</v>
      </c>
      <c r="AO1026" s="493" t="n">
        <v>496</v>
      </c>
      <c r="AP1026" s="493" t="n">
        <v>261.6</v>
      </c>
      <c r="AQ1026" s="493" t="n">
        <v>0</v>
      </c>
      <c r="AR1026" s="493" t="n">
        <v>747.6</v>
      </c>
      <c r="AS1026" s="493" t="n">
        <v>41.58</v>
      </c>
      <c r="AT1026" s="493" t="n">
        <v>656.96</v>
      </c>
      <c r="AU1026" s="493" t="n">
        <v>582.35</v>
      </c>
      <c r="AV1026" s="493" t="n">
        <v>83.72</v>
      </c>
      <c r="AW1026" s="493" t="n">
        <v>741.22</v>
      </c>
      <c r="AX1026" s="493" t="n">
        <v>102.3</v>
      </c>
      <c r="AY1026" s="493" t="n">
        <v>178.8</v>
      </c>
      <c r="AZ1026" s="493" t="n">
        <v>300.6</v>
      </c>
      <c r="BA1026" s="493" t="n">
        <v>0</v>
      </c>
      <c r="BB1026" s="493" t="n">
        <v>270</v>
      </c>
      <c r="BC1026" s="493" t="n">
        <v>281.7</v>
      </c>
      <c r="BD1026" s="493" t="n">
        <v>0</v>
      </c>
      <c r="BE1026" s="493" t="n">
        <v>0</v>
      </c>
      <c r="BF1026" s="493" t="n">
        <v>254.7</v>
      </c>
      <c r="BG1026" s="493" t="n">
        <v>0</v>
      </c>
      <c r="BH1026" s="493" t="n">
        <v>368.67</v>
      </c>
      <c r="BI1026" s="493" t="n">
        <v>413.4</v>
      </c>
      <c r="BJ1026" s="493" t="n">
        <v>249.9</v>
      </c>
      <c r="BK1026" s="493" t="n">
        <v>0</v>
      </c>
      <c r="BL1026" s="493" t="n">
        <v>583.5</v>
      </c>
      <c r="BM1026" s="493" t="n">
        <v>334.8</v>
      </c>
      <c r="BN1026" s="493" t="n">
        <v>342.75</v>
      </c>
      <c r="BO1026" s="493" t="n">
        <v>0</v>
      </c>
      <c r="BP1026" s="493" t="n">
        <v>243</v>
      </c>
      <c r="BQ1026" s="493" t="n">
        <v>383.03</v>
      </c>
      <c r="BR1026" s="493" t="n">
        <v>0</v>
      </c>
      <c r="BS1026" s="493" t="n">
        <v>480.56</v>
      </c>
      <c r="BT1026" s="493" t="n">
        <v>312.3</v>
      </c>
      <c r="BU1026" s="493" t="n">
        <v>0</v>
      </c>
      <c r="BV1026" s="493" t="n">
        <v>0</v>
      </c>
      <c r="BW1026" s="493" t="n">
        <v>742.8</v>
      </c>
    </row>
    <row r="1027">
      <c r="A1027" t="inlineStr">
        <is>
          <t>[C9C] ANGIOTENSIN-II 길항제 (단일)</t>
        </is>
      </c>
      <c r="B1027" t="inlineStr">
        <is>
          <t>셀트리온제약</t>
        </is>
      </c>
      <c r="C1027" t="inlineStr">
        <is>
          <t>칸타칸</t>
        </is>
      </c>
      <c r="D1027" t="inlineStr">
        <is>
          <t>셀트리온제약</t>
        </is>
      </c>
      <c r="E1027" t="inlineStr">
        <is>
          <t>candesartan cilexetil</t>
        </is>
      </c>
      <c r="F1027" t="inlineStr">
        <is>
          <t>상급종합병원</t>
        </is>
      </c>
      <c r="G1027" t="inlineStr">
        <is>
          <t>Generic</t>
        </is>
      </c>
      <c r="H1027" s="493" t="n">
        <v>1456.8</v>
      </c>
      <c r="I1027" s="493" t="n">
        <v>0</v>
      </c>
      <c r="J1027" s="493" t="n">
        <v>339.64</v>
      </c>
      <c r="K1027" s="493" t="n">
        <v>840</v>
      </c>
      <c r="L1027" s="493" t="n">
        <v>2175.2</v>
      </c>
      <c r="M1027" s="493" t="n">
        <v>1440</v>
      </c>
      <c r="N1027" s="493" t="n">
        <v>0</v>
      </c>
      <c r="O1027" s="493" t="n">
        <v>0</v>
      </c>
      <c r="P1027" s="493" t="n">
        <v>2413.2</v>
      </c>
      <c r="Q1027" s="493" t="n">
        <v>0</v>
      </c>
      <c r="R1027" s="493" t="n">
        <v>0</v>
      </c>
      <c r="S1027" s="493" t="n">
        <v>0</v>
      </c>
      <c r="T1027" s="493" t="n">
        <v>2905.2</v>
      </c>
      <c r="U1027" s="493" t="n">
        <v>0</v>
      </c>
      <c r="V1027" s="493" t="n">
        <v>0</v>
      </c>
      <c r="W1027" s="493" t="n">
        <v>1932.3</v>
      </c>
      <c r="X1027" s="493" t="n">
        <v>2917.8</v>
      </c>
      <c r="Y1027" s="493" t="n">
        <v>0</v>
      </c>
      <c r="Z1027" s="493" t="n">
        <v>0</v>
      </c>
      <c r="AA1027" s="493" t="n">
        <v>0</v>
      </c>
      <c r="AB1027" s="493" t="n">
        <v>0</v>
      </c>
      <c r="AC1027" s="493" t="n">
        <v>0</v>
      </c>
      <c r="AD1027" s="493" t="n">
        <v>3697.2</v>
      </c>
      <c r="AE1027" s="493" t="n">
        <v>0</v>
      </c>
      <c r="AF1027" s="493" t="n">
        <v>0</v>
      </c>
      <c r="AG1027" s="493" t="n">
        <v>549.45</v>
      </c>
      <c r="AH1027" s="493" t="n">
        <v>0</v>
      </c>
      <c r="AI1027" s="493" t="n">
        <v>0</v>
      </c>
      <c r="AJ1027" s="493" t="n">
        <v>1643.4</v>
      </c>
      <c r="AK1027" s="493" t="n">
        <v>0</v>
      </c>
      <c r="AL1027" s="493" t="n">
        <v>5833.8</v>
      </c>
      <c r="AM1027" s="493" t="n">
        <v>0</v>
      </c>
      <c r="AN1027" s="493" t="n">
        <v>0</v>
      </c>
      <c r="AO1027" s="493" t="n">
        <v>0</v>
      </c>
      <c r="AP1027" s="493" t="n">
        <v>1578.6</v>
      </c>
      <c r="AQ1027" s="493" t="n">
        <v>4308.99</v>
      </c>
      <c r="AR1027" s="493" t="n">
        <v>0</v>
      </c>
      <c r="AS1027" s="493" t="n">
        <v>0</v>
      </c>
      <c r="AT1027" s="493" t="n">
        <v>0</v>
      </c>
      <c r="AU1027" s="493" t="n">
        <v>1898.75</v>
      </c>
      <c r="AV1027" s="493" t="n">
        <v>743.4</v>
      </c>
      <c r="AW1027" s="493" t="n">
        <v>0</v>
      </c>
      <c r="AX1027" s="493" t="n">
        <v>733.8</v>
      </c>
      <c r="AY1027" s="493" t="n">
        <v>0</v>
      </c>
      <c r="AZ1027" s="493" t="n">
        <v>0</v>
      </c>
      <c r="BA1027" s="493" t="n">
        <v>1337.7</v>
      </c>
      <c r="BB1027" s="493" t="n">
        <v>3195</v>
      </c>
      <c r="BC1027" s="493" t="n">
        <v>0</v>
      </c>
      <c r="BD1027" s="493" t="n">
        <v>0</v>
      </c>
      <c r="BE1027" s="493" t="n">
        <v>404.04</v>
      </c>
      <c r="BF1027" s="493" t="n">
        <v>0</v>
      </c>
      <c r="BG1027" s="493" t="n">
        <v>4646.7</v>
      </c>
      <c r="BH1027" s="493" t="n">
        <v>0</v>
      </c>
      <c r="BI1027" s="493" t="n">
        <v>0</v>
      </c>
      <c r="BJ1027" s="493" t="n">
        <v>589.4</v>
      </c>
      <c r="BK1027" s="493" t="n">
        <v>0</v>
      </c>
      <c r="BL1027" s="493" t="n">
        <v>728.36</v>
      </c>
      <c r="BM1027" s="493" t="n">
        <v>804.6</v>
      </c>
      <c r="BN1027" s="493" t="n">
        <v>0</v>
      </c>
      <c r="BO1027" s="493" t="n">
        <v>0</v>
      </c>
      <c r="BP1027" s="493" t="n">
        <v>0</v>
      </c>
      <c r="BQ1027" s="493" t="n">
        <v>0</v>
      </c>
      <c r="BR1027" s="493" t="n">
        <v>0</v>
      </c>
      <c r="BS1027" s="493" t="n">
        <v>2785.88</v>
      </c>
      <c r="BT1027" s="493" t="n">
        <v>0</v>
      </c>
      <c r="BU1027" s="493" t="n">
        <v>0</v>
      </c>
      <c r="BV1027" s="493" t="n">
        <v>2329.2</v>
      </c>
      <c r="BW1027" s="493" t="n">
        <v>374.02</v>
      </c>
    </row>
    <row r="1028">
      <c r="A1028" t="inlineStr">
        <is>
          <t>[C9C] ANGIOTENSIN-II 길항제 (단일)</t>
        </is>
      </c>
      <c r="B1028" t="inlineStr">
        <is>
          <t>셀트리온제약</t>
        </is>
      </c>
      <c r="C1028" t="inlineStr">
        <is>
          <t>칸타칸</t>
        </is>
      </c>
      <c r="D1028" t="inlineStr">
        <is>
          <t>셀트리온제약</t>
        </is>
      </c>
      <c r="E1028" t="inlineStr">
        <is>
          <t>candesartan cilexetil</t>
        </is>
      </c>
      <c r="F1028" t="inlineStr">
        <is>
          <t>종합병원</t>
        </is>
      </c>
      <c r="G1028" t="inlineStr">
        <is>
          <t>Generic</t>
        </is>
      </c>
      <c r="H1028" s="493" t="n">
        <v>212078.52</v>
      </c>
      <c r="I1028" s="493" t="n">
        <v>192011.29</v>
      </c>
      <c r="J1028" s="493" t="n">
        <v>219580.32</v>
      </c>
      <c r="K1028" s="493" t="n">
        <v>199417.28</v>
      </c>
      <c r="L1028" s="493" t="n">
        <v>198499.02</v>
      </c>
      <c r="M1028" s="493" t="n">
        <v>204877.43</v>
      </c>
      <c r="N1028" s="493" t="n">
        <v>167835.94</v>
      </c>
      <c r="O1028" s="493" t="n">
        <v>185385.23</v>
      </c>
      <c r="P1028" s="493" t="n">
        <v>189511.9</v>
      </c>
      <c r="Q1028" s="493" t="n">
        <v>170042.02</v>
      </c>
      <c r="R1028" s="493" t="n">
        <v>187600.3</v>
      </c>
      <c r="S1028" s="493" t="n">
        <v>206819.77</v>
      </c>
      <c r="T1028" s="493" t="n">
        <v>207430.11</v>
      </c>
      <c r="U1028" s="493" t="n">
        <v>181488.59</v>
      </c>
      <c r="V1028" s="493" t="n">
        <v>193079.35</v>
      </c>
      <c r="W1028" s="493" t="n">
        <v>188269.08</v>
      </c>
      <c r="X1028" s="493" t="n">
        <v>195564.89</v>
      </c>
      <c r="Y1028" s="493" t="n">
        <v>196350.93</v>
      </c>
      <c r="Z1028" s="493" t="n">
        <v>185513.19</v>
      </c>
      <c r="AA1028" s="493" t="n">
        <v>210046.88</v>
      </c>
      <c r="AB1028" s="493" t="n">
        <v>189718.15</v>
      </c>
      <c r="AC1028" s="493" t="n">
        <v>181199.93</v>
      </c>
      <c r="AD1028" s="493" t="n">
        <v>198513.8</v>
      </c>
      <c r="AE1028" s="493" t="n">
        <v>204055.6</v>
      </c>
      <c r="AF1028" s="493" t="n">
        <v>174520.38</v>
      </c>
      <c r="AG1028" s="493" t="n">
        <v>195791.41</v>
      </c>
      <c r="AH1028" s="493" t="n">
        <v>191735.49</v>
      </c>
      <c r="AI1028" s="493" t="n">
        <v>200970.07</v>
      </c>
      <c r="AJ1028" s="493" t="n">
        <v>177268.28</v>
      </c>
      <c r="AK1028" s="493" t="n">
        <v>189953.4</v>
      </c>
      <c r="AL1028" s="493" t="n">
        <v>178176.31</v>
      </c>
      <c r="AM1028" s="493" t="n">
        <v>175269.44</v>
      </c>
      <c r="AN1028" s="493" t="n">
        <v>156215.68</v>
      </c>
      <c r="AO1028" s="493" t="n">
        <v>187126.2</v>
      </c>
      <c r="AP1028" s="493" t="n">
        <v>179172.4</v>
      </c>
      <c r="AQ1028" s="493" t="n">
        <v>178863.67</v>
      </c>
      <c r="AR1028" s="493" t="n">
        <v>194977.66</v>
      </c>
      <c r="AS1028" s="493" t="n">
        <v>227525.15</v>
      </c>
      <c r="AT1028" s="493" t="n">
        <v>229139.3</v>
      </c>
      <c r="AU1028" s="493" t="n">
        <v>264742.21</v>
      </c>
      <c r="AV1028" s="493" t="n">
        <v>209606.52</v>
      </c>
      <c r="AW1028" s="493" t="n">
        <v>288976.8</v>
      </c>
      <c r="AX1028" s="493" t="n">
        <v>303079.68</v>
      </c>
      <c r="AY1028" s="493" t="n">
        <v>328944.44</v>
      </c>
      <c r="AZ1028" s="493" t="n">
        <v>291572.94</v>
      </c>
      <c r="BA1028" s="493" t="n">
        <v>333965.33</v>
      </c>
      <c r="BB1028" s="493" t="n">
        <v>335203.12</v>
      </c>
      <c r="BC1028" s="493" t="n">
        <v>340503.51</v>
      </c>
      <c r="BD1028" s="493" t="n">
        <v>314729.55</v>
      </c>
      <c r="BE1028" s="493" t="n">
        <v>281926.03</v>
      </c>
      <c r="BF1028" s="493" t="n">
        <v>292245.87</v>
      </c>
      <c r="BG1028" s="493" t="n">
        <v>299527.77</v>
      </c>
      <c r="BH1028" s="493" t="n">
        <v>292524.97</v>
      </c>
      <c r="BI1028" s="493" t="n">
        <v>344307.19</v>
      </c>
      <c r="BJ1028" s="493" t="n">
        <v>372080.79</v>
      </c>
      <c r="BK1028" s="493" t="n">
        <v>302263.48</v>
      </c>
      <c r="BL1028" s="493" t="n">
        <v>345168.76</v>
      </c>
      <c r="BM1028" s="493" t="n">
        <v>304589.98</v>
      </c>
      <c r="BN1028" s="493" t="n">
        <v>332632.51</v>
      </c>
      <c r="BO1028" s="493" t="n">
        <v>364897.11</v>
      </c>
      <c r="BP1028" s="493" t="n">
        <v>362845.34</v>
      </c>
      <c r="BQ1028" s="493" t="n">
        <v>315766.59</v>
      </c>
      <c r="BR1028" s="493" t="n">
        <v>373063.55</v>
      </c>
      <c r="BS1028" s="493" t="n">
        <v>383422.16</v>
      </c>
      <c r="BT1028" s="493" t="n">
        <v>326848.87</v>
      </c>
      <c r="BU1028" s="493" t="n">
        <v>384929.43</v>
      </c>
      <c r="BV1028" s="493" t="n">
        <v>356753.25</v>
      </c>
      <c r="BW1028" s="493" t="n">
        <v>293302.38</v>
      </c>
    </row>
    <row r="1029">
      <c r="A1029" t="inlineStr">
        <is>
          <t>[C9C] ANGIOTENSIN-II 길항제 (단일)</t>
        </is>
      </c>
      <c r="B1029" t="inlineStr">
        <is>
          <t>셀트리온제약</t>
        </is>
      </c>
      <c r="C1029" t="inlineStr">
        <is>
          <t>칸타칸</t>
        </is>
      </c>
      <c r="D1029" t="inlineStr">
        <is>
          <t>셀트리온제약</t>
        </is>
      </c>
      <c r="E1029" t="inlineStr">
        <is>
          <t>candesartan cilexetil</t>
        </is>
      </c>
      <c r="F1029" t="inlineStr">
        <is>
          <t>병원</t>
        </is>
      </c>
      <c r="G1029" t="inlineStr">
        <is>
          <t>Generic</t>
        </is>
      </c>
      <c r="H1029" s="493" t="n">
        <v>46637.64</v>
      </c>
      <c r="I1029" s="493" t="n">
        <v>52059.94</v>
      </c>
      <c r="J1029" s="493" t="n">
        <v>51889.19</v>
      </c>
      <c r="K1029" s="493" t="n">
        <v>44150.15</v>
      </c>
      <c r="L1029" s="493" t="n">
        <v>40561.08</v>
      </c>
      <c r="M1029" s="493" t="n">
        <v>43500.1</v>
      </c>
      <c r="N1029" s="493" t="n">
        <v>46428.35</v>
      </c>
      <c r="O1029" s="493" t="n">
        <v>47715.05</v>
      </c>
      <c r="P1029" s="493" t="n">
        <v>43403.97</v>
      </c>
      <c r="Q1029" s="493" t="n">
        <v>50057.13</v>
      </c>
      <c r="R1029" s="493" t="n">
        <v>54458.18</v>
      </c>
      <c r="S1029" s="493" t="n">
        <v>62291.47</v>
      </c>
      <c r="T1029" s="493" t="n">
        <v>53856.03</v>
      </c>
      <c r="U1029" s="493" t="n">
        <v>58130.08</v>
      </c>
      <c r="V1029" s="493" t="n">
        <v>58385.82</v>
      </c>
      <c r="W1029" s="493" t="n">
        <v>64524.73</v>
      </c>
      <c r="X1029" s="493" t="n">
        <v>74541.72</v>
      </c>
      <c r="Y1029" s="493" t="n">
        <v>57618.47</v>
      </c>
      <c r="Z1029" s="493" t="n">
        <v>62349.18</v>
      </c>
      <c r="AA1029" s="493" t="n">
        <v>65214.8</v>
      </c>
      <c r="AB1029" s="493" t="n">
        <v>58233.44</v>
      </c>
      <c r="AC1029" s="493" t="n">
        <v>57595.6</v>
      </c>
      <c r="AD1029" s="493" t="n">
        <v>61724.21</v>
      </c>
      <c r="AE1029" s="493" t="n">
        <v>65937.47</v>
      </c>
      <c r="AF1029" s="493" t="n">
        <v>63366.31</v>
      </c>
      <c r="AG1029" s="493" t="n">
        <v>57812.01</v>
      </c>
      <c r="AH1029" s="493" t="n">
        <v>64127.22</v>
      </c>
      <c r="AI1029" s="493" t="n">
        <v>53023.2</v>
      </c>
      <c r="AJ1029" s="493" t="n">
        <v>57996.88</v>
      </c>
      <c r="AK1029" s="493" t="n">
        <v>57484.47</v>
      </c>
      <c r="AL1029" s="493" t="n">
        <v>55289.48</v>
      </c>
      <c r="AM1029" s="493" t="n">
        <v>66387.13</v>
      </c>
      <c r="AN1029" s="493" t="n">
        <v>55460.77</v>
      </c>
      <c r="AO1029" s="493" t="n">
        <v>62858.56</v>
      </c>
      <c r="AP1029" s="493" t="n">
        <v>58825.36</v>
      </c>
      <c r="AQ1029" s="493" t="n">
        <v>57693.63</v>
      </c>
      <c r="AR1029" s="493" t="n">
        <v>53522.8</v>
      </c>
      <c r="AS1029" s="493" t="n">
        <v>56553.15</v>
      </c>
      <c r="AT1029" s="493" t="n">
        <v>55841.48</v>
      </c>
      <c r="AU1029" s="493" t="n">
        <v>59284.04</v>
      </c>
      <c r="AV1029" s="493" t="n">
        <v>54337.27</v>
      </c>
      <c r="AW1029" s="493" t="n">
        <v>54520.64</v>
      </c>
      <c r="AX1029" s="493" t="n">
        <v>55093.03</v>
      </c>
      <c r="AY1029" s="493" t="n">
        <v>55951.21</v>
      </c>
      <c r="AZ1029" s="493" t="n">
        <v>44681.27</v>
      </c>
      <c r="BA1029" s="493" t="n">
        <v>49845.5</v>
      </c>
      <c r="BB1029" s="493" t="n">
        <v>57255.28</v>
      </c>
      <c r="BC1029" s="493" t="n">
        <v>49205.52</v>
      </c>
      <c r="BD1029" s="493" t="n">
        <v>46443.59</v>
      </c>
      <c r="BE1029" s="493" t="n">
        <v>46389.95</v>
      </c>
      <c r="BF1029" s="493" t="n">
        <v>46543.08</v>
      </c>
      <c r="BG1029" s="493" t="n">
        <v>45074.85</v>
      </c>
      <c r="BH1029" s="493" t="n">
        <v>42505.18</v>
      </c>
      <c r="BI1029" s="493" t="n">
        <v>43947.33</v>
      </c>
      <c r="BJ1029" s="493" t="n">
        <v>45834.56</v>
      </c>
      <c r="BK1029" s="493" t="n">
        <v>42094.4</v>
      </c>
      <c r="BL1029" s="493" t="n">
        <v>52914.66</v>
      </c>
      <c r="BM1029" s="493" t="n">
        <v>36922.37</v>
      </c>
      <c r="BN1029" s="493" t="n">
        <v>38377.29</v>
      </c>
      <c r="BO1029" s="493" t="n">
        <v>45912.93</v>
      </c>
      <c r="BP1029" s="493" t="n">
        <v>39375.13</v>
      </c>
      <c r="BQ1029" s="493" t="n">
        <v>39337.36</v>
      </c>
      <c r="BR1029" s="493" t="n">
        <v>42049.96</v>
      </c>
      <c r="BS1029" s="493" t="n">
        <v>35755.46</v>
      </c>
      <c r="BT1029" s="493" t="n">
        <v>34725</v>
      </c>
      <c r="BU1029" s="493" t="n">
        <v>39330.46</v>
      </c>
      <c r="BV1029" s="493" t="n">
        <v>35388.96</v>
      </c>
      <c r="BW1029" s="493" t="n">
        <v>33188.3</v>
      </c>
    </row>
    <row r="1030">
      <c r="A1030" t="inlineStr">
        <is>
          <t>[C9C] ANGIOTENSIN-II 길항제 (단일)</t>
        </is>
      </c>
      <c r="B1030" t="inlineStr">
        <is>
          <t>셀트리온제약</t>
        </is>
      </c>
      <c r="C1030" t="inlineStr">
        <is>
          <t>칸타칸</t>
        </is>
      </c>
      <c r="D1030" t="inlineStr">
        <is>
          <t>셀트리온제약</t>
        </is>
      </c>
      <c r="E1030" t="inlineStr">
        <is>
          <t>candesartan cilexetil</t>
        </is>
      </c>
      <c r="F1030" t="inlineStr">
        <is>
          <t>의원</t>
        </is>
      </c>
      <c r="G1030" t="inlineStr">
        <is>
          <t>Generic</t>
        </is>
      </c>
      <c r="H1030" s="493" t="n">
        <v>504345.32</v>
      </c>
      <c r="I1030" s="493" t="n">
        <v>493057.41</v>
      </c>
      <c r="J1030" s="493" t="n">
        <v>550912.15</v>
      </c>
      <c r="K1030" s="493" t="n">
        <v>551675.42</v>
      </c>
      <c r="L1030" s="493" t="n">
        <v>541373.09</v>
      </c>
      <c r="M1030" s="493" t="n">
        <v>559052.46</v>
      </c>
      <c r="N1030" s="493" t="n">
        <v>585947.39</v>
      </c>
      <c r="O1030" s="493" t="n">
        <v>583957.87</v>
      </c>
      <c r="P1030" s="493" t="n">
        <v>555541.58</v>
      </c>
      <c r="Q1030" s="493" t="n">
        <v>616452.24</v>
      </c>
      <c r="R1030" s="493" t="n">
        <v>610536.35</v>
      </c>
      <c r="S1030" s="493" t="n">
        <v>765913.61</v>
      </c>
      <c r="T1030" s="493" t="n">
        <v>750017.3</v>
      </c>
      <c r="U1030" s="493" t="n">
        <v>707425.98</v>
      </c>
      <c r="V1030" s="493" t="n">
        <v>772661.47</v>
      </c>
      <c r="W1030" s="493" t="n">
        <v>762012.53</v>
      </c>
      <c r="X1030" s="493" t="n">
        <v>769751.95</v>
      </c>
      <c r="Y1030" s="493" t="n">
        <v>770911.6800000001</v>
      </c>
      <c r="Z1030" s="493" t="n">
        <v>837950.83</v>
      </c>
      <c r="AA1030" s="493" t="n">
        <v>899642.9300000001</v>
      </c>
      <c r="AB1030" s="493" t="n">
        <v>834441.6</v>
      </c>
      <c r="AC1030" s="493" t="n">
        <v>879519.63</v>
      </c>
      <c r="AD1030" s="493" t="n">
        <v>872550.38</v>
      </c>
      <c r="AE1030" s="493" t="n">
        <v>914283.9300000001</v>
      </c>
      <c r="AF1030" s="493" t="n">
        <v>864660.26</v>
      </c>
      <c r="AG1030" s="493" t="n">
        <v>839075.73</v>
      </c>
      <c r="AH1030" s="493" t="n">
        <v>908280.4399999999</v>
      </c>
      <c r="AI1030" s="493" t="n">
        <v>836013.6</v>
      </c>
      <c r="AJ1030" s="493" t="n">
        <v>938326.41</v>
      </c>
      <c r="AK1030" s="493" t="n">
        <v>955265.7</v>
      </c>
      <c r="AL1030" s="493" t="n">
        <v>901238.42</v>
      </c>
      <c r="AM1030" s="493" t="n">
        <v>935951.67</v>
      </c>
      <c r="AN1030" s="493" t="n">
        <v>910016.36</v>
      </c>
      <c r="AO1030" s="493" t="n">
        <v>921097.88</v>
      </c>
      <c r="AP1030" s="493" t="n">
        <v>919106.0600000001</v>
      </c>
      <c r="AQ1030" s="493" t="n">
        <v>920722.35</v>
      </c>
      <c r="AR1030" s="493" t="n">
        <v>955451.59</v>
      </c>
      <c r="AS1030" s="493" t="n">
        <v>891910.99</v>
      </c>
      <c r="AT1030" s="493" t="n">
        <v>896829.08</v>
      </c>
      <c r="AU1030" s="493" t="n">
        <v>930320.95</v>
      </c>
      <c r="AV1030" s="493" t="n">
        <v>926452.8100000001</v>
      </c>
      <c r="AW1030" s="493" t="n">
        <v>926985.5</v>
      </c>
      <c r="AX1030" s="493" t="n">
        <v>1037392.02</v>
      </c>
      <c r="AY1030" s="493" t="n">
        <v>984878.58</v>
      </c>
      <c r="AZ1030" s="493" t="n">
        <v>943279.38</v>
      </c>
      <c r="BA1030" s="493" t="n">
        <v>1010286.54</v>
      </c>
      <c r="BB1030" s="493" t="n">
        <v>989940.3100000001</v>
      </c>
      <c r="BC1030" s="493" t="n">
        <v>1052418.35</v>
      </c>
      <c r="BD1030" s="493" t="n">
        <v>966219.76</v>
      </c>
      <c r="BE1030" s="493" t="n">
        <v>869919.97</v>
      </c>
      <c r="BF1030" s="493" t="n">
        <v>923316.0699999999</v>
      </c>
      <c r="BG1030" s="493" t="n">
        <v>954299.3100000001</v>
      </c>
      <c r="BH1030" s="493" t="n">
        <v>933000.29</v>
      </c>
      <c r="BI1030" s="493" t="n">
        <v>871437.99</v>
      </c>
      <c r="BJ1030" s="493" t="n">
        <v>1016445.02</v>
      </c>
      <c r="BK1030" s="493" t="n">
        <v>920835.8100000001</v>
      </c>
      <c r="BL1030" s="493" t="n">
        <v>1075474.77</v>
      </c>
      <c r="BM1030" s="493" t="n">
        <v>958028.34</v>
      </c>
      <c r="BN1030" s="493" t="n">
        <v>932609.4300000001</v>
      </c>
      <c r="BO1030" s="493" t="n">
        <v>1033323.42</v>
      </c>
      <c r="BP1030" s="493" t="n">
        <v>988185.65</v>
      </c>
      <c r="BQ1030" s="493" t="n">
        <v>886158.5699999999</v>
      </c>
      <c r="BR1030" s="493" t="n">
        <v>1003648.55</v>
      </c>
      <c r="BS1030" s="493" t="n">
        <v>994008.66</v>
      </c>
      <c r="BT1030" s="493" t="n">
        <v>977296.29</v>
      </c>
      <c r="BU1030" s="493" t="n">
        <v>1008421</v>
      </c>
      <c r="BV1030" s="493" t="n">
        <v>1087883.1</v>
      </c>
      <c r="BW1030" s="493" t="n">
        <v>1003419.42</v>
      </c>
    </row>
    <row r="1031">
      <c r="A1031" t="inlineStr">
        <is>
          <t>[C9C] ANGIOTENSIN-II 길항제 (단일)</t>
        </is>
      </c>
      <c r="B1031" t="inlineStr">
        <is>
          <t>셀트리온제약</t>
        </is>
      </c>
      <c r="C1031" t="inlineStr">
        <is>
          <t>칸타칸</t>
        </is>
      </c>
      <c r="D1031" t="inlineStr">
        <is>
          <t>셀트리온제약</t>
        </is>
      </c>
      <c r="E1031" t="inlineStr">
        <is>
          <t>candesartan cilexetil</t>
        </is>
      </c>
      <c r="F1031" t="inlineStr">
        <is>
          <t>보건소</t>
        </is>
      </c>
      <c r="G1031" t="inlineStr">
        <is>
          <t>Generic</t>
        </is>
      </c>
      <c r="H1031" s="493" t="n">
        <v>4476.6</v>
      </c>
      <c r="I1031" s="493" t="n">
        <v>3664.8</v>
      </c>
      <c r="J1031" s="493" t="n">
        <v>4506.45</v>
      </c>
      <c r="K1031" s="493" t="n">
        <v>3023.4</v>
      </c>
      <c r="L1031" s="493" t="n">
        <v>3324.75</v>
      </c>
      <c r="M1031" s="493" t="n">
        <v>6382.4</v>
      </c>
      <c r="N1031" s="493" t="n">
        <v>6867.6</v>
      </c>
      <c r="O1031" s="493" t="n">
        <v>4714.94</v>
      </c>
      <c r="P1031" s="493" t="n">
        <v>6995.6</v>
      </c>
      <c r="Q1031" s="493" t="n">
        <v>8530.5</v>
      </c>
      <c r="R1031" s="493" t="n">
        <v>5163.39</v>
      </c>
      <c r="S1031" s="493" t="n">
        <v>5263.25</v>
      </c>
      <c r="T1031" s="493" t="n">
        <v>6477.23</v>
      </c>
      <c r="U1031" s="493" t="n">
        <v>2981.25</v>
      </c>
      <c r="V1031" s="493" t="n">
        <v>3220.8</v>
      </c>
      <c r="W1031" s="493" t="n">
        <v>4280.7</v>
      </c>
      <c r="X1031" s="493" t="n">
        <v>9129.9</v>
      </c>
      <c r="Y1031" s="493" t="n">
        <v>3313.2</v>
      </c>
      <c r="Z1031" s="493" t="n">
        <v>9856.799999999999</v>
      </c>
      <c r="AA1031" s="493" t="n">
        <v>7471.17</v>
      </c>
      <c r="AB1031" s="493" t="n">
        <v>19133.25</v>
      </c>
      <c r="AC1031" s="493" t="n">
        <v>6712.5</v>
      </c>
      <c r="AD1031" s="493" t="n">
        <v>12128.1</v>
      </c>
      <c r="AE1031" s="493" t="n">
        <v>11323.2</v>
      </c>
      <c r="AF1031" s="493" t="n">
        <v>13271.24</v>
      </c>
      <c r="AG1031" s="493" t="n">
        <v>9354.9</v>
      </c>
      <c r="AH1031" s="493" t="n">
        <v>13954.94</v>
      </c>
      <c r="AI1031" s="493" t="n">
        <v>12215.1</v>
      </c>
      <c r="AJ1031" s="493" t="n">
        <v>17637</v>
      </c>
      <c r="AK1031" s="493" t="n">
        <v>6741.35</v>
      </c>
      <c r="AL1031" s="493" t="n">
        <v>13110.4</v>
      </c>
      <c r="AM1031" s="493" t="n">
        <v>26706.35</v>
      </c>
      <c r="AN1031" s="493" t="n">
        <v>7082.6</v>
      </c>
      <c r="AO1031" s="493" t="n">
        <v>10457.01</v>
      </c>
      <c r="AP1031" s="493" t="n">
        <v>11965.32</v>
      </c>
      <c r="AQ1031" s="493" t="n">
        <v>10121.96</v>
      </c>
      <c r="AR1031" s="493" t="n">
        <v>13777.23</v>
      </c>
      <c r="AS1031" s="493" t="n">
        <v>6878.38</v>
      </c>
      <c r="AT1031" s="493" t="n">
        <v>8632.43</v>
      </c>
      <c r="AU1031" s="493" t="n">
        <v>11717.85</v>
      </c>
      <c r="AV1031" s="493" t="n">
        <v>7529.6</v>
      </c>
      <c r="AW1031" s="493" t="n">
        <v>6687.6</v>
      </c>
      <c r="AX1031" s="493" t="n">
        <v>18481.82</v>
      </c>
      <c r="AY1031" s="493" t="n">
        <v>8033.92</v>
      </c>
      <c r="AZ1031" s="493" t="n">
        <v>12725.64</v>
      </c>
      <c r="BA1031" s="493" t="n">
        <v>11061.57</v>
      </c>
      <c r="BB1031" s="493" t="n">
        <v>8161.88</v>
      </c>
      <c r="BC1031" s="493" t="n">
        <v>11457.6</v>
      </c>
      <c r="BD1031" s="493" t="n">
        <v>11712.06</v>
      </c>
      <c r="BE1031" s="493" t="n">
        <v>12184.8</v>
      </c>
      <c r="BF1031" s="493" t="n">
        <v>10020.9</v>
      </c>
      <c r="BG1031" s="493" t="n">
        <v>14664.9</v>
      </c>
      <c r="BH1031" s="493" t="n">
        <v>8995.5</v>
      </c>
      <c r="BI1031" s="493" t="n">
        <v>11605.95</v>
      </c>
      <c r="BJ1031" s="493" t="n">
        <v>12923.4</v>
      </c>
      <c r="BK1031" s="493" t="n">
        <v>8040</v>
      </c>
      <c r="BL1031" s="493" t="n">
        <v>8459.25</v>
      </c>
      <c r="BM1031" s="493" t="n">
        <v>11514.45</v>
      </c>
      <c r="BN1031" s="493" t="n">
        <v>8155.8</v>
      </c>
      <c r="BO1031" s="493" t="n">
        <v>5780.1</v>
      </c>
      <c r="BP1031" s="493" t="n">
        <v>14820</v>
      </c>
      <c r="BQ1031" s="493" t="n">
        <v>8195.85</v>
      </c>
      <c r="BR1031" s="493" t="n">
        <v>11691.9</v>
      </c>
      <c r="BS1031" s="493" t="n">
        <v>10284.3</v>
      </c>
      <c r="BT1031" s="493" t="n">
        <v>4650.15</v>
      </c>
      <c r="BU1031" s="493" t="n">
        <v>6791.25</v>
      </c>
      <c r="BV1031" s="493" t="n">
        <v>15038.85</v>
      </c>
      <c r="BW1031" s="493" t="n">
        <v>7092.9</v>
      </c>
    </row>
    <row r="1032">
      <c r="A1032" t="inlineStr">
        <is>
          <t>[C9C] ANGIOTENSIN-II 길항제 (단일)</t>
        </is>
      </c>
      <c r="B1032" t="inlineStr">
        <is>
          <t>셀트리온제약</t>
        </is>
      </c>
      <c r="C1032" t="inlineStr">
        <is>
          <t>칸타칸</t>
        </is>
      </c>
      <c r="D1032" t="inlineStr">
        <is>
          <t>셀트리온제약</t>
        </is>
      </c>
      <c r="E1032" t="inlineStr">
        <is>
          <t>candesartan cilexetil</t>
        </is>
      </c>
      <c r="F1032" t="inlineStr">
        <is>
          <t>기타(치과의원, 치과병원 등)</t>
        </is>
      </c>
      <c r="G1032" t="inlineStr">
        <is>
          <t>Generic</t>
        </is>
      </c>
      <c r="H1032" s="493" t="n">
        <v>0</v>
      </c>
      <c r="I1032" s="493" t="n">
        <v>0</v>
      </c>
      <c r="J1032" s="493" t="n">
        <v>0</v>
      </c>
      <c r="K1032" s="493" t="n">
        <v>0</v>
      </c>
      <c r="L1032" s="493" t="n">
        <v>0</v>
      </c>
      <c r="M1032" s="493" t="n">
        <v>0</v>
      </c>
      <c r="N1032" s="493" t="n">
        <v>0</v>
      </c>
      <c r="O1032" s="493" t="n">
        <v>0</v>
      </c>
      <c r="P1032" s="493" t="n">
        <v>0</v>
      </c>
      <c r="Q1032" s="493" t="n">
        <v>0</v>
      </c>
      <c r="R1032" s="493" t="n">
        <v>0</v>
      </c>
      <c r="S1032" s="493" t="n">
        <v>0</v>
      </c>
      <c r="T1032" s="493" t="n">
        <v>0</v>
      </c>
      <c r="U1032" s="493" t="n">
        <v>0</v>
      </c>
      <c r="V1032" s="493" t="n">
        <v>0</v>
      </c>
      <c r="W1032" s="493" t="n">
        <v>0</v>
      </c>
      <c r="X1032" s="493" t="n">
        <v>0</v>
      </c>
      <c r="Y1032" s="493" t="n">
        <v>0</v>
      </c>
      <c r="Z1032" s="493" t="n">
        <v>0</v>
      </c>
      <c r="AA1032" s="493" t="n">
        <v>0</v>
      </c>
      <c r="AB1032" s="493" t="n">
        <v>0</v>
      </c>
      <c r="AC1032" s="493" t="n">
        <v>0</v>
      </c>
      <c r="AD1032" s="493" t="n">
        <v>0</v>
      </c>
      <c r="AE1032" s="493" t="n">
        <v>0</v>
      </c>
      <c r="AF1032" s="493" t="n">
        <v>0</v>
      </c>
      <c r="AG1032" s="493" t="n">
        <v>0</v>
      </c>
      <c r="AH1032" s="493" t="n">
        <v>0</v>
      </c>
      <c r="AI1032" s="493" t="n">
        <v>440.1</v>
      </c>
      <c r="AJ1032" s="493" t="n">
        <v>0</v>
      </c>
      <c r="AK1032" s="493" t="n">
        <v>0</v>
      </c>
      <c r="AL1032" s="493" t="n">
        <v>151.8</v>
      </c>
      <c r="AM1032" s="493" t="n">
        <v>155.7</v>
      </c>
      <c r="AN1032" s="493" t="n">
        <v>159</v>
      </c>
      <c r="AO1032" s="493" t="n">
        <v>311.4</v>
      </c>
      <c r="AP1032" s="493" t="n">
        <v>0</v>
      </c>
      <c r="AQ1032" s="493" t="n">
        <v>307.8</v>
      </c>
      <c r="AR1032" s="493" t="n">
        <v>0</v>
      </c>
      <c r="AS1032" s="493" t="n">
        <v>316.8</v>
      </c>
      <c r="AT1032" s="493" t="n">
        <v>0</v>
      </c>
      <c r="AU1032" s="493" t="n">
        <v>308.4</v>
      </c>
      <c r="AV1032" s="493" t="n">
        <v>0</v>
      </c>
      <c r="AW1032" s="493" t="n">
        <v>151.8</v>
      </c>
      <c r="AX1032" s="493" t="n">
        <v>153</v>
      </c>
      <c r="AY1032" s="493" t="n">
        <v>315.6</v>
      </c>
      <c r="AZ1032" s="493" t="n">
        <v>0</v>
      </c>
      <c r="BA1032" s="493" t="n">
        <v>155.7</v>
      </c>
      <c r="BB1032" s="493" t="n">
        <v>318.6</v>
      </c>
      <c r="BC1032" s="493" t="n">
        <v>0</v>
      </c>
      <c r="BD1032" s="493" t="n">
        <v>312</v>
      </c>
      <c r="BE1032" s="493" t="n">
        <v>0</v>
      </c>
      <c r="BF1032" s="493" t="n">
        <v>343.8</v>
      </c>
      <c r="BG1032" s="493" t="n">
        <v>0</v>
      </c>
      <c r="BH1032" s="493" t="n">
        <v>459</v>
      </c>
      <c r="BI1032" s="493" t="n">
        <v>0</v>
      </c>
      <c r="BJ1032" s="493" t="n">
        <v>0</v>
      </c>
      <c r="BK1032" s="493" t="n">
        <v>483.3</v>
      </c>
      <c r="BL1032" s="493" t="n">
        <v>0</v>
      </c>
      <c r="BM1032" s="493" t="n">
        <v>0</v>
      </c>
      <c r="BN1032" s="493" t="n">
        <v>461.7</v>
      </c>
      <c r="BO1032" s="493" t="n">
        <v>0</v>
      </c>
      <c r="BP1032" s="493" t="n">
        <v>0</v>
      </c>
      <c r="BQ1032" s="493" t="n">
        <v>321.3</v>
      </c>
      <c r="BR1032" s="493" t="n">
        <v>0</v>
      </c>
      <c r="BS1032" s="493" t="n">
        <v>0</v>
      </c>
      <c r="BT1032" s="493" t="n">
        <v>0</v>
      </c>
      <c r="BU1032" s="493" t="n">
        <v>0</v>
      </c>
      <c r="BV1032" s="493" t="n">
        <v>0</v>
      </c>
      <c r="BW1032" s="493" t="n">
        <v>0</v>
      </c>
    </row>
    <row r="1033">
      <c r="A1033" t="inlineStr">
        <is>
          <t>[C9C] ANGIOTENSIN-II 길항제 (단일)</t>
        </is>
      </c>
      <c r="B1033" t="inlineStr">
        <is>
          <t>셀트리온제약</t>
        </is>
      </c>
      <c r="C1033" t="inlineStr">
        <is>
          <t>코살</t>
        </is>
      </c>
      <c r="D1033" t="inlineStr">
        <is>
          <t>셀트리온제약</t>
        </is>
      </c>
      <c r="E1033" t="inlineStr">
        <is>
          <t>losartan potassium</t>
        </is>
      </c>
      <c r="F1033" t="inlineStr">
        <is>
          <t>상급종합병원</t>
        </is>
      </c>
      <c r="G1033" t="inlineStr">
        <is>
          <t>Generic</t>
        </is>
      </c>
      <c r="H1033" s="493" t="n">
        <v>0</v>
      </c>
      <c r="I1033" s="493" t="n">
        <v>0</v>
      </c>
      <c r="J1033" s="493" t="n">
        <v>0</v>
      </c>
      <c r="K1033" s="493" t="n">
        <v>0</v>
      </c>
      <c r="L1033" s="493" t="n">
        <v>0</v>
      </c>
      <c r="M1033" s="493" t="n">
        <v>0</v>
      </c>
      <c r="N1033" s="493" t="n">
        <v>0</v>
      </c>
      <c r="O1033" s="493" t="n">
        <v>0</v>
      </c>
      <c r="P1033" s="493" t="n">
        <v>0</v>
      </c>
      <c r="Q1033" s="493" t="n">
        <v>0</v>
      </c>
      <c r="R1033" s="493" t="n">
        <v>1800</v>
      </c>
      <c r="S1033" s="493" t="n">
        <v>0</v>
      </c>
      <c r="T1033" s="493" t="n">
        <v>1212</v>
      </c>
      <c r="U1033" s="493" t="n">
        <v>0</v>
      </c>
      <c r="V1033" s="493" t="n">
        <v>0</v>
      </c>
      <c r="W1033" s="493" t="n">
        <v>2018.75</v>
      </c>
      <c r="X1033" s="493" t="n">
        <v>0</v>
      </c>
      <c r="Y1033" s="493" t="n">
        <v>0</v>
      </c>
      <c r="Z1033" s="493" t="n">
        <v>0</v>
      </c>
      <c r="AA1033" s="493" t="n">
        <v>0</v>
      </c>
      <c r="AB1033" s="493" t="n">
        <v>3218.32</v>
      </c>
      <c r="AC1033" s="493" t="n">
        <v>0</v>
      </c>
      <c r="AD1033" s="493" t="n">
        <v>0</v>
      </c>
      <c r="AE1033" s="493" t="n">
        <v>0</v>
      </c>
      <c r="AF1033" s="493" t="n">
        <v>1209</v>
      </c>
      <c r="AG1033" s="493" t="n">
        <v>0</v>
      </c>
      <c r="AH1033" s="493" t="n">
        <v>0</v>
      </c>
      <c r="AI1033" s="493" t="n">
        <v>0</v>
      </c>
      <c r="AJ1033" s="493" t="n">
        <v>0</v>
      </c>
      <c r="AK1033" s="493" t="n">
        <v>0</v>
      </c>
      <c r="AL1033" s="493" t="n">
        <v>0</v>
      </c>
      <c r="AM1033" s="493" t="n">
        <v>0</v>
      </c>
      <c r="AN1033" s="493" t="n">
        <v>0</v>
      </c>
      <c r="AO1033" s="493" t="n">
        <v>0</v>
      </c>
      <c r="AP1033" s="493" t="n">
        <v>1226</v>
      </c>
      <c r="AQ1033" s="493" t="n">
        <v>0</v>
      </c>
      <c r="AR1033" s="493" t="n">
        <v>19391.61</v>
      </c>
      <c r="AS1033" s="493" t="n">
        <v>17098.01</v>
      </c>
      <c r="AT1033" s="493" t="n">
        <v>22637.95</v>
      </c>
      <c r="AU1033" s="493" t="n">
        <v>23381.44</v>
      </c>
      <c r="AV1033" s="493" t="n">
        <v>15797.11</v>
      </c>
      <c r="AW1033" s="493" t="n">
        <v>18089.54</v>
      </c>
      <c r="AX1033" s="493" t="n">
        <v>25942.02</v>
      </c>
      <c r="AY1033" s="493" t="n">
        <v>24236.39</v>
      </c>
      <c r="AZ1033" s="493" t="n">
        <v>21072.22</v>
      </c>
      <c r="BA1033" s="493" t="n">
        <v>18119.94</v>
      </c>
      <c r="BB1033" s="493" t="n">
        <v>20836.34</v>
      </c>
      <c r="BC1033" s="493" t="n">
        <v>25718.13</v>
      </c>
      <c r="BD1033" s="493" t="n">
        <v>16561.78</v>
      </c>
      <c r="BE1033" s="493" t="n">
        <v>20300.91</v>
      </c>
      <c r="BF1033" s="493" t="n">
        <v>22584.39</v>
      </c>
      <c r="BG1033" s="493" t="n">
        <v>19035.72</v>
      </c>
      <c r="BH1033" s="493" t="n">
        <v>14855.52</v>
      </c>
      <c r="BI1033" s="493" t="n">
        <v>19391.52</v>
      </c>
      <c r="BJ1033" s="493" t="n">
        <v>29351.1</v>
      </c>
      <c r="BK1033" s="493" t="n">
        <v>16298.71</v>
      </c>
      <c r="BL1033" s="493" t="n">
        <v>30423.84</v>
      </c>
      <c r="BM1033" s="493" t="n">
        <v>13679.58</v>
      </c>
      <c r="BN1033" s="493" t="n">
        <v>18577.76</v>
      </c>
      <c r="BO1033" s="493" t="n">
        <v>17991.51</v>
      </c>
      <c r="BP1033" s="493" t="n">
        <v>23426.36</v>
      </c>
      <c r="BQ1033" s="493" t="n">
        <v>15191.06</v>
      </c>
      <c r="BR1033" s="493" t="n">
        <v>23772.15</v>
      </c>
      <c r="BS1033" s="493" t="n">
        <v>18942.88</v>
      </c>
      <c r="BT1033" s="493" t="n">
        <v>17733.27</v>
      </c>
      <c r="BU1033" s="493" t="n">
        <v>16420.8</v>
      </c>
      <c r="BV1033" s="493" t="n">
        <v>34109.06</v>
      </c>
      <c r="BW1033" s="493" t="n">
        <v>13929.55</v>
      </c>
    </row>
    <row r="1034">
      <c r="A1034" t="inlineStr">
        <is>
          <t>[C9C] ANGIOTENSIN-II 길항제 (단일)</t>
        </is>
      </c>
      <c r="B1034" t="inlineStr">
        <is>
          <t>셀트리온제약</t>
        </is>
      </c>
      <c r="C1034" t="inlineStr">
        <is>
          <t>코살</t>
        </is>
      </c>
      <c r="D1034" t="inlineStr">
        <is>
          <t>셀트리온제약</t>
        </is>
      </c>
      <c r="E1034" t="inlineStr">
        <is>
          <t>losartan potassium</t>
        </is>
      </c>
      <c r="F1034" t="inlineStr">
        <is>
          <t>종합병원</t>
        </is>
      </c>
      <c r="G1034" t="inlineStr">
        <is>
          <t>Generic</t>
        </is>
      </c>
      <c r="H1034" s="493" t="n">
        <v>22141.92</v>
      </c>
      <c r="I1034" s="493" t="n">
        <v>27500.52</v>
      </c>
      <c r="J1034" s="493" t="n">
        <v>36913.7</v>
      </c>
      <c r="K1034" s="493" t="n">
        <v>29711.47</v>
      </c>
      <c r="L1034" s="493" t="n">
        <v>28235.21</v>
      </c>
      <c r="M1034" s="493" t="n">
        <v>26569.09</v>
      </c>
      <c r="N1034" s="493" t="n">
        <v>27094.57</v>
      </c>
      <c r="O1034" s="493" t="n">
        <v>26490.18</v>
      </c>
      <c r="P1034" s="493" t="n">
        <v>26530.09</v>
      </c>
      <c r="Q1034" s="493" t="n">
        <v>19714.93</v>
      </c>
      <c r="R1034" s="493" t="n">
        <v>22683.91</v>
      </c>
      <c r="S1034" s="493" t="n">
        <v>61129.13</v>
      </c>
      <c r="T1034" s="493" t="n">
        <v>29920.37</v>
      </c>
      <c r="U1034" s="493" t="n">
        <v>58658.22</v>
      </c>
      <c r="V1034" s="493" t="n">
        <v>60372.3</v>
      </c>
      <c r="W1034" s="493" t="n">
        <v>58805.86</v>
      </c>
      <c r="X1034" s="493" t="n">
        <v>63219.76</v>
      </c>
      <c r="Y1034" s="493" t="n">
        <v>55033.46</v>
      </c>
      <c r="Z1034" s="493" t="n">
        <v>74716.34</v>
      </c>
      <c r="AA1034" s="493" t="n">
        <v>67482.02</v>
      </c>
      <c r="AB1034" s="493" t="n">
        <v>52703.75</v>
      </c>
      <c r="AC1034" s="493" t="n">
        <v>65928.61</v>
      </c>
      <c r="AD1034" s="493" t="n">
        <v>67737.13</v>
      </c>
      <c r="AE1034" s="493" t="n">
        <v>68353.8</v>
      </c>
      <c r="AF1034" s="493" t="n">
        <v>72686.17999999999</v>
      </c>
      <c r="AG1034" s="493" t="n">
        <v>70982.5</v>
      </c>
      <c r="AH1034" s="493" t="n">
        <v>79464.25</v>
      </c>
      <c r="AI1034" s="493" t="n">
        <v>75534.64999999999</v>
      </c>
      <c r="AJ1034" s="493" t="n">
        <v>79195.67</v>
      </c>
      <c r="AK1034" s="493" t="n">
        <v>85437.3</v>
      </c>
      <c r="AL1034" s="493" t="n">
        <v>81953.17</v>
      </c>
      <c r="AM1034" s="493" t="n">
        <v>84621.75</v>
      </c>
      <c r="AN1034" s="493" t="n">
        <v>78830.39999999999</v>
      </c>
      <c r="AO1034" s="493" t="n">
        <v>84001.16</v>
      </c>
      <c r="AP1034" s="493" t="n">
        <v>84220.69</v>
      </c>
      <c r="AQ1034" s="493" t="n">
        <v>72399.21000000001</v>
      </c>
      <c r="AR1034" s="493" t="n">
        <v>64443.1</v>
      </c>
      <c r="AS1034" s="493" t="n">
        <v>43768.81</v>
      </c>
      <c r="AT1034" s="493" t="n">
        <v>39897.62</v>
      </c>
      <c r="AU1034" s="493" t="n">
        <v>44566.17</v>
      </c>
      <c r="AV1034" s="493" t="n">
        <v>47451.9</v>
      </c>
      <c r="AW1034" s="493" t="n">
        <v>62933.63</v>
      </c>
      <c r="AX1034" s="493" t="n">
        <v>58764.73</v>
      </c>
      <c r="AY1034" s="493" t="n">
        <v>73010.37</v>
      </c>
      <c r="AZ1034" s="493" t="n">
        <v>60329.12</v>
      </c>
      <c r="BA1034" s="493" t="n">
        <v>72080</v>
      </c>
      <c r="BB1034" s="493" t="n">
        <v>60419.36</v>
      </c>
      <c r="BC1034" s="493" t="n">
        <v>73506.88</v>
      </c>
      <c r="BD1034" s="493" t="n">
        <v>69418.39</v>
      </c>
      <c r="BE1034" s="493" t="n">
        <v>65177.51</v>
      </c>
      <c r="BF1034" s="493" t="n">
        <v>57343.13</v>
      </c>
      <c r="BG1034" s="493" t="n">
        <v>79308.27</v>
      </c>
      <c r="BH1034" s="493" t="n">
        <v>71007.48</v>
      </c>
      <c r="BI1034" s="493" t="n">
        <v>65223.37</v>
      </c>
      <c r="BJ1034" s="493" t="n">
        <v>79046.2</v>
      </c>
      <c r="BK1034" s="493" t="n">
        <v>68755.97</v>
      </c>
      <c r="BL1034" s="493" t="n">
        <v>75632.86</v>
      </c>
      <c r="BM1034" s="493" t="n">
        <v>72276.08</v>
      </c>
      <c r="BN1034" s="493" t="n">
        <v>67653.03</v>
      </c>
      <c r="BO1034" s="493" t="n">
        <v>79616.89</v>
      </c>
      <c r="BP1034" s="493" t="n">
        <v>63832.77</v>
      </c>
      <c r="BQ1034" s="493" t="n">
        <v>48302.52</v>
      </c>
      <c r="BR1034" s="493" t="n">
        <v>75690.09</v>
      </c>
      <c r="BS1034" s="493" t="n">
        <v>74016.82000000001</v>
      </c>
      <c r="BT1034" s="493" t="n">
        <v>65110.68</v>
      </c>
      <c r="BU1034" s="493" t="n">
        <v>76610.08</v>
      </c>
      <c r="BV1034" s="493" t="n">
        <v>73340.77</v>
      </c>
      <c r="BW1034" s="493" t="n">
        <v>76671.92999999999</v>
      </c>
    </row>
    <row r="1035">
      <c r="A1035" t="inlineStr">
        <is>
          <t>[C9C] ANGIOTENSIN-II 길항제 (단일)</t>
        </is>
      </c>
      <c r="B1035" t="inlineStr">
        <is>
          <t>셀트리온제약</t>
        </is>
      </c>
      <c r="C1035" t="inlineStr">
        <is>
          <t>코살</t>
        </is>
      </c>
      <c r="D1035" t="inlineStr">
        <is>
          <t>셀트리온제약</t>
        </is>
      </c>
      <c r="E1035" t="inlineStr">
        <is>
          <t>losartan potassium</t>
        </is>
      </c>
      <c r="F1035" t="inlineStr">
        <is>
          <t>병원</t>
        </is>
      </c>
      <c r="G1035" t="inlineStr">
        <is>
          <t>Generic</t>
        </is>
      </c>
      <c r="H1035" s="493" t="n">
        <v>15199.97</v>
      </c>
      <c r="I1035" s="493" t="n">
        <v>18118.29</v>
      </c>
      <c r="J1035" s="493" t="n">
        <v>17439.44</v>
      </c>
      <c r="K1035" s="493" t="n">
        <v>22018.63</v>
      </c>
      <c r="L1035" s="493" t="n">
        <v>20729.15</v>
      </c>
      <c r="M1035" s="493" t="n">
        <v>17900.84</v>
      </c>
      <c r="N1035" s="493" t="n">
        <v>20857.27</v>
      </c>
      <c r="O1035" s="493" t="n">
        <v>12476.49</v>
      </c>
      <c r="P1035" s="493" t="n">
        <v>10717.67</v>
      </c>
      <c r="Q1035" s="493" t="n">
        <v>14538.37</v>
      </c>
      <c r="R1035" s="493" t="n">
        <v>17486.81</v>
      </c>
      <c r="S1035" s="493" t="n">
        <v>6608.23</v>
      </c>
      <c r="T1035" s="493" t="n">
        <v>3817.31</v>
      </c>
      <c r="U1035" s="493" t="n">
        <v>4405.17</v>
      </c>
      <c r="V1035" s="493" t="n">
        <v>1880.21</v>
      </c>
      <c r="W1035" s="493" t="n">
        <v>3172.41</v>
      </c>
      <c r="X1035" s="493" t="n">
        <v>1737.49</v>
      </c>
      <c r="Y1035" s="493" t="n">
        <v>2859.6</v>
      </c>
      <c r="Z1035" s="493" t="n">
        <v>1982.76</v>
      </c>
      <c r="AA1035" s="493" t="n">
        <v>3487.9</v>
      </c>
      <c r="AB1035" s="493" t="n">
        <v>3395.4</v>
      </c>
      <c r="AC1035" s="493" t="n">
        <v>2331.95</v>
      </c>
      <c r="AD1035" s="493" t="n">
        <v>3462.1</v>
      </c>
      <c r="AE1035" s="493" t="n">
        <v>4921.6</v>
      </c>
      <c r="AF1035" s="493" t="n">
        <v>4002.51</v>
      </c>
      <c r="AG1035" s="493" t="n">
        <v>3034.45</v>
      </c>
      <c r="AH1035" s="493" t="n">
        <v>5363.03</v>
      </c>
      <c r="AI1035" s="493" t="n">
        <v>2911.7</v>
      </c>
      <c r="AJ1035" s="493" t="n">
        <v>2444.02</v>
      </c>
      <c r="AK1035" s="493" t="n">
        <v>6856.92</v>
      </c>
      <c r="AL1035" s="493" t="n">
        <v>3289.65</v>
      </c>
      <c r="AM1035" s="493" t="n">
        <v>5736.09</v>
      </c>
      <c r="AN1035" s="493" t="n">
        <v>5591.75</v>
      </c>
      <c r="AO1035" s="493" t="n">
        <v>2469</v>
      </c>
      <c r="AP1035" s="493" t="n">
        <v>2781.57</v>
      </c>
      <c r="AQ1035" s="493" t="n">
        <v>4090.91</v>
      </c>
      <c r="AR1035" s="493" t="n">
        <v>7422.81</v>
      </c>
      <c r="AS1035" s="493" t="n">
        <v>11608.98</v>
      </c>
      <c r="AT1035" s="493" t="n">
        <v>11352.86</v>
      </c>
      <c r="AU1035" s="493" t="n">
        <v>14136.4</v>
      </c>
      <c r="AV1035" s="493" t="n">
        <v>8442.6</v>
      </c>
      <c r="AW1035" s="493" t="n">
        <v>14358.08</v>
      </c>
      <c r="AX1035" s="493" t="n">
        <v>16810.42</v>
      </c>
      <c r="AY1035" s="493" t="n">
        <v>12379.06</v>
      </c>
      <c r="AZ1035" s="493" t="n">
        <v>12466.42</v>
      </c>
      <c r="BA1035" s="493" t="n">
        <v>13810.87</v>
      </c>
      <c r="BB1035" s="493" t="n">
        <v>11933.5</v>
      </c>
      <c r="BC1035" s="493" t="n">
        <v>13868.54</v>
      </c>
      <c r="BD1035" s="493" t="n">
        <v>11852.15</v>
      </c>
      <c r="BE1035" s="493" t="n">
        <v>13507.18</v>
      </c>
      <c r="BF1035" s="493" t="n">
        <v>10708.55</v>
      </c>
      <c r="BG1035" s="493" t="n">
        <v>15589.54</v>
      </c>
      <c r="BH1035" s="493" t="n">
        <v>13344.78</v>
      </c>
      <c r="BI1035" s="493" t="n">
        <v>12015.3</v>
      </c>
      <c r="BJ1035" s="493" t="n">
        <v>14827.11</v>
      </c>
      <c r="BK1035" s="493" t="n">
        <v>16972.28</v>
      </c>
      <c r="BL1035" s="493" t="n">
        <v>18895.58</v>
      </c>
      <c r="BM1035" s="493" t="n">
        <v>13521.73</v>
      </c>
      <c r="BN1035" s="493" t="n">
        <v>13862.86</v>
      </c>
      <c r="BO1035" s="493" t="n">
        <v>17585.9</v>
      </c>
      <c r="BP1035" s="493" t="n">
        <v>13257.04</v>
      </c>
      <c r="BQ1035" s="493" t="n">
        <v>13567.44</v>
      </c>
      <c r="BR1035" s="493" t="n">
        <v>13405.13</v>
      </c>
      <c r="BS1035" s="493" t="n">
        <v>15222.16</v>
      </c>
      <c r="BT1035" s="493" t="n">
        <v>15359.4</v>
      </c>
      <c r="BU1035" s="493" t="n">
        <v>13017.09</v>
      </c>
      <c r="BV1035" s="493" t="n">
        <v>16019.48</v>
      </c>
      <c r="BW1035" s="493" t="n">
        <v>17182.55</v>
      </c>
    </row>
    <row r="1036">
      <c r="A1036" t="inlineStr">
        <is>
          <t>[C9C] ANGIOTENSIN-II 길항제 (단일)</t>
        </is>
      </c>
      <c r="B1036" t="inlineStr">
        <is>
          <t>셀트리온제약</t>
        </is>
      </c>
      <c r="C1036" t="inlineStr">
        <is>
          <t>코살</t>
        </is>
      </c>
      <c r="D1036" t="inlineStr">
        <is>
          <t>셀트리온제약</t>
        </is>
      </c>
      <c r="E1036" t="inlineStr">
        <is>
          <t>losartan potassium</t>
        </is>
      </c>
      <c r="F1036" t="inlineStr">
        <is>
          <t>의원</t>
        </is>
      </c>
      <c r="G1036" t="inlineStr">
        <is>
          <t>Generic</t>
        </is>
      </c>
      <c r="H1036" s="493" t="n">
        <v>327430.2</v>
      </c>
      <c r="I1036" s="493" t="n">
        <v>311783.43</v>
      </c>
      <c r="J1036" s="493" t="n">
        <v>366942.01</v>
      </c>
      <c r="K1036" s="493" t="n">
        <v>357476.21</v>
      </c>
      <c r="L1036" s="493" t="n">
        <v>346904.97</v>
      </c>
      <c r="M1036" s="493" t="n">
        <v>320970.87</v>
      </c>
      <c r="N1036" s="493" t="n">
        <v>308330.52</v>
      </c>
      <c r="O1036" s="493" t="n">
        <v>306956.31</v>
      </c>
      <c r="P1036" s="493" t="n">
        <v>311827.23</v>
      </c>
      <c r="Q1036" s="493" t="n">
        <v>299140.88</v>
      </c>
      <c r="R1036" s="493" t="n">
        <v>275012.49</v>
      </c>
      <c r="S1036" s="493" t="n">
        <v>123265.86</v>
      </c>
      <c r="T1036" s="493" t="n">
        <v>161225.47</v>
      </c>
      <c r="U1036" s="493" t="n">
        <v>130005.25</v>
      </c>
      <c r="V1036" s="493" t="n">
        <v>149235.6</v>
      </c>
      <c r="W1036" s="493" t="n">
        <v>151342.75</v>
      </c>
      <c r="X1036" s="493" t="n">
        <v>155203.31</v>
      </c>
      <c r="Y1036" s="493" t="n">
        <v>160381.89</v>
      </c>
      <c r="Z1036" s="493" t="n">
        <v>156516.29</v>
      </c>
      <c r="AA1036" s="493" t="n">
        <v>182144.47</v>
      </c>
      <c r="AB1036" s="493" t="n">
        <v>172546.17</v>
      </c>
      <c r="AC1036" s="493" t="n">
        <v>196372.98</v>
      </c>
      <c r="AD1036" s="493" t="n">
        <v>205156.67</v>
      </c>
      <c r="AE1036" s="493" t="n">
        <v>205948.16</v>
      </c>
      <c r="AF1036" s="493" t="n">
        <v>214882.53</v>
      </c>
      <c r="AG1036" s="493" t="n">
        <v>201273.46</v>
      </c>
      <c r="AH1036" s="493" t="n">
        <v>225359.36</v>
      </c>
      <c r="AI1036" s="493" t="n">
        <v>208276.56</v>
      </c>
      <c r="AJ1036" s="493" t="n">
        <v>230530.42</v>
      </c>
      <c r="AK1036" s="493" t="n">
        <v>238996.34</v>
      </c>
      <c r="AL1036" s="493" t="n">
        <v>231057.13</v>
      </c>
      <c r="AM1036" s="493" t="n">
        <v>241428.1</v>
      </c>
      <c r="AN1036" s="493" t="n">
        <v>234025.54</v>
      </c>
      <c r="AO1036" s="493" t="n">
        <v>263252.72</v>
      </c>
      <c r="AP1036" s="493" t="n">
        <v>239690.05</v>
      </c>
      <c r="AQ1036" s="493" t="n">
        <v>254189.46</v>
      </c>
      <c r="AR1036" s="493" t="n">
        <v>266072.48</v>
      </c>
      <c r="AS1036" s="493" t="n">
        <v>252351.29</v>
      </c>
      <c r="AT1036" s="493" t="n">
        <v>257952.54</v>
      </c>
      <c r="AU1036" s="493" t="n">
        <v>258635.35</v>
      </c>
      <c r="AV1036" s="493" t="n">
        <v>288188.15</v>
      </c>
      <c r="AW1036" s="493" t="n">
        <v>290111.75</v>
      </c>
      <c r="AX1036" s="493" t="n">
        <v>316300.86</v>
      </c>
      <c r="AY1036" s="493" t="n">
        <v>297352.14</v>
      </c>
      <c r="AZ1036" s="493" t="n">
        <v>324884.37</v>
      </c>
      <c r="BA1036" s="493" t="n">
        <v>316703.37</v>
      </c>
      <c r="BB1036" s="493" t="n">
        <v>310778.5</v>
      </c>
      <c r="BC1036" s="493" t="n">
        <v>343960.96</v>
      </c>
      <c r="BD1036" s="493" t="n">
        <v>319567.33</v>
      </c>
      <c r="BE1036" s="493" t="n">
        <v>301817.77</v>
      </c>
      <c r="BF1036" s="493" t="n">
        <v>323191.25</v>
      </c>
      <c r="BG1036" s="493" t="n">
        <v>340193.96</v>
      </c>
      <c r="BH1036" s="493" t="n">
        <v>345024.1</v>
      </c>
      <c r="BI1036" s="493" t="n">
        <v>343169.25</v>
      </c>
      <c r="BJ1036" s="493" t="n">
        <v>363645.12</v>
      </c>
      <c r="BK1036" s="493" t="n">
        <v>357036.23</v>
      </c>
      <c r="BL1036" s="493" t="n">
        <v>375969.71</v>
      </c>
      <c r="BM1036" s="493" t="n">
        <v>347935.65</v>
      </c>
      <c r="BN1036" s="493" t="n">
        <v>372598.82</v>
      </c>
      <c r="BO1036" s="493" t="n">
        <v>398611.34</v>
      </c>
      <c r="BP1036" s="493" t="n">
        <v>375339.48</v>
      </c>
      <c r="BQ1036" s="493" t="n">
        <v>348503.89</v>
      </c>
      <c r="BR1036" s="493" t="n">
        <v>385643.26</v>
      </c>
      <c r="BS1036" s="493" t="n">
        <v>390004.97</v>
      </c>
      <c r="BT1036" s="493" t="n">
        <v>379909.47</v>
      </c>
      <c r="BU1036" s="493" t="n">
        <v>387077.39</v>
      </c>
      <c r="BV1036" s="493" t="n">
        <v>414674.8</v>
      </c>
      <c r="BW1036" s="493" t="n">
        <v>382677.29</v>
      </c>
    </row>
    <row r="1037">
      <c r="A1037" t="inlineStr">
        <is>
          <t>[C9C] ANGIOTENSIN-II 길항제 (단일)</t>
        </is>
      </c>
      <c r="B1037" t="inlineStr">
        <is>
          <t>셀트리온제약</t>
        </is>
      </c>
      <c r="C1037" t="inlineStr">
        <is>
          <t>코살</t>
        </is>
      </c>
      <c r="D1037" t="inlineStr">
        <is>
          <t>셀트리온제약</t>
        </is>
      </c>
      <c r="E1037" t="inlineStr">
        <is>
          <t>losartan potassium</t>
        </is>
      </c>
      <c r="F1037" t="inlineStr">
        <is>
          <t>보건소</t>
        </is>
      </c>
      <c r="G1037" t="inlineStr">
        <is>
          <t>Generic</t>
        </is>
      </c>
      <c r="H1037" s="493" t="n">
        <v>1380.3</v>
      </c>
      <c r="I1037" s="493" t="n">
        <v>6215.7</v>
      </c>
      <c r="J1037" s="493" t="n">
        <v>1319.55</v>
      </c>
      <c r="K1037" s="493" t="n">
        <v>1632</v>
      </c>
      <c r="L1037" s="493" t="n">
        <v>3795.15</v>
      </c>
      <c r="M1037" s="493" t="n">
        <v>3302.55</v>
      </c>
      <c r="N1037" s="493" t="n">
        <v>4110.6</v>
      </c>
      <c r="O1037" s="493" t="n">
        <v>4094.85</v>
      </c>
      <c r="P1037" s="493" t="n">
        <v>3338.1</v>
      </c>
      <c r="Q1037" s="493" t="n">
        <v>6722.1</v>
      </c>
      <c r="R1037" s="493" t="n">
        <v>3138.6</v>
      </c>
      <c r="S1037" s="493" t="n">
        <v>1193.85</v>
      </c>
      <c r="T1037" s="493" t="n">
        <v>9125.4</v>
      </c>
      <c r="U1037" s="493" t="n">
        <v>3374.7</v>
      </c>
      <c r="V1037" s="493" t="n">
        <v>2391</v>
      </c>
      <c r="W1037" s="493" t="n">
        <v>1942.5</v>
      </c>
      <c r="X1037" s="493" t="n">
        <v>2610.3</v>
      </c>
      <c r="Y1037" s="493" t="n">
        <v>3132.3</v>
      </c>
      <c r="Z1037" s="493" t="n">
        <v>3414.6</v>
      </c>
      <c r="AA1037" s="493" t="n">
        <v>5967.97</v>
      </c>
      <c r="AB1037" s="493" t="n">
        <v>5171.4</v>
      </c>
      <c r="AC1037" s="493" t="n">
        <v>2816.1</v>
      </c>
      <c r="AD1037" s="493" t="n">
        <v>4898.25</v>
      </c>
      <c r="AE1037" s="493" t="n">
        <v>5970.35</v>
      </c>
      <c r="AF1037" s="493" t="n">
        <v>3628.8</v>
      </c>
      <c r="AG1037" s="493" t="n">
        <v>3355.2</v>
      </c>
      <c r="AH1037" s="493" t="n">
        <v>3417.3</v>
      </c>
      <c r="AI1037" s="493" t="n">
        <v>3127.1</v>
      </c>
      <c r="AJ1037" s="493" t="n">
        <v>3875.1</v>
      </c>
      <c r="AK1037" s="493" t="n">
        <v>10271.1</v>
      </c>
      <c r="AL1037" s="493" t="n">
        <v>2656.5</v>
      </c>
      <c r="AM1037" s="493" t="n">
        <v>3082.3</v>
      </c>
      <c r="AN1037" s="493" t="n">
        <v>2298.15</v>
      </c>
      <c r="AO1037" s="493" t="n">
        <v>3066.3</v>
      </c>
      <c r="AP1037" s="493" t="n">
        <v>3001.8</v>
      </c>
      <c r="AQ1037" s="493" t="n">
        <v>3255.3</v>
      </c>
      <c r="AR1037" s="493" t="n">
        <v>2333.7</v>
      </c>
      <c r="AS1037" s="493" t="n">
        <v>1788.75</v>
      </c>
      <c r="AT1037" s="493" t="n">
        <v>3059.55</v>
      </c>
      <c r="AU1037" s="493" t="n">
        <v>2901.3</v>
      </c>
      <c r="AV1037" s="493" t="n">
        <v>2530.95</v>
      </c>
      <c r="AW1037" s="493" t="n">
        <v>4386.3</v>
      </c>
      <c r="AX1037" s="493" t="n">
        <v>4893.3</v>
      </c>
      <c r="AY1037" s="493" t="n">
        <v>1743.6</v>
      </c>
      <c r="AZ1037" s="493" t="n">
        <v>5695.8</v>
      </c>
      <c r="BA1037" s="493" t="n">
        <v>7056.3</v>
      </c>
      <c r="BB1037" s="493" t="n">
        <v>1406.7</v>
      </c>
      <c r="BC1037" s="493" t="n">
        <v>4407.6</v>
      </c>
      <c r="BD1037" s="493" t="n">
        <v>1293.3</v>
      </c>
      <c r="BE1037" s="493" t="n">
        <v>9070.92</v>
      </c>
      <c r="BF1037" s="493" t="n">
        <v>10342.35</v>
      </c>
      <c r="BG1037" s="493" t="n">
        <v>4046.25</v>
      </c>
      <c r="BH1037" s="493" t="n">
        <v>8533.200000000001</v>
      </c>
      <c r="BI1037" s="493" t="n">
        <v>3757.5</v>
      </c>
      <c r="BJ1037" s="493" t="n">
        <v>2009.4</v>
      </c>
      <c r="BK1037" s="493" t="n">
        <v>2963.7</v>
      </c>
      <c r="BL1037" s="493" t="n">
        <v>2046.3</v>
      </c>
      <c r="BM1037" s="493" t="n">
        <v>3187.5</v>
      </c>
      <c r="BN1037" s="493" t="n">
        <v>3471</v>
      </c>
      <c r="BO1037" s="493" t="n">
        <v>1758.9</v>
      </c>
      <c r="BP1037" s="493" t="n">
        <v>4230.45</v>
      </c>
      <c r="BQ1037" s="493" t="n">
        <v>1793.1</v>
      </c>
      <c r="BR1037" s="493" t="n">
        <v>2207.4</v>
      </c>
      <c r="BS1037" s="493" t="n">
        <v>3638.7</v>
      </c>
      <c r="BT1037" s="493" t="n">
        <v>1667.25</v>
      </c>
      <c r="BU1037" s="493" t="n">
        <v>1084.8</v>
      </c>
      <c r="BV1037" s="493" t="n">
        <v>3042.9</v>
      </c>
      <c r="BW1037" s="493" t="n">
        <v>2396.25</v>
      </c>
    </row>
    <row r="1038">
      <c r="A1038" t="inlineStr">
        <is>
          <t>[C9C] ANGIOTENSIN-II 길항제 (단일)</t>
        </is>
      </c>
      <c r="B1038" t="inlineStr">
        <is>
          <t>셀트리온제약</t>
        </is>
      </c>
      <c r="C1038" t="inlineStr">
        <is>
          <t>코살</t>
        </is>
      </c>
      <c r="D1038" t="inlineStr">
        <is>
          <t>셀트리온제약</t>
        </is>
      </c>
      <c r="E1038" t="inlineStr">
        <is>
          <t>losartan potassium</t>
        </is>
      </c>
      <c r="F1038" t="inlineStr">
        <is>
          <t>기타(치과의원, 치과병원 등)</t>
        </is>
      </c>
      <c r="G1038" t="inlineStr">
        <is>
          <t>Generic</t>
        </is>
      </c>
      <c r="H1038" s="493" t="n">
        <v>0</v>
      </c>
      <c r="I1038" s="493" t="n">
        <v>0</v>
      </c>
      <c r="J1038" s="493" t="n">
        <v>0</v>
      </c>
      <c r="K1038" s="493" t="n">
        <v>0</v>
      </c>
      <c r="L1038" s="493" t="n">
        <v>0</v>
      </c>
      <c r="M1038" s="493" t="n">
        <v>0</v>
      </c>
      <c r="N1038" s="493" t="n">
        <v>0</v>
      </c>
      <c r="O1038" s="493" t="n">
        <v>0</v>
      </c>
      <c r="P1038" s="493" t="n">
        <v>0</v>
      </c>
      <c r="Q1038" s="493" t="n">
        <v>0</v>
      </c>
      <c r="R1038" s="493" t="n">
        <v>0</v>
      </c>
      <c r="S1038" s="493" t="n">
        <v>0</v>
      </c>
      <c r="T1038" s="493" t="n">
        <v>0</v>
      </c>
      <c r="U1038" s="493" t="n">
        <v>0</v>
      </c>
      <c r="V1038" s="493" t="n">
        <v>0</v>
      </c>
      <c r="W1038" s="493" t="n">
        <v>0</v>
      </c>
      <c r="X1038" s="493" t="n">
        <v>76.3</v>
      </c>
      <c r="Y1038" s="493" t="n">
        <v>115.29</v>
      </c>
      <c r="Z1038" s="493" t="n">
        <v>0</v>
      </c>
      <c r="AA1038" s="493" t="n">
        <v>0</v>
      </c>
      <c r="AB1038" s="493" t="n">
        <v>0</v>
      </c>
      <c r="AC1038" s="493" t="n">
        <v>0</v>
      </c>
      <c r="AD1038" s="493" t="n">
        <v>0</v>
      </c>
      <c r="AE1038" s="493" t="n">
        <v>0</v>
      </c>
      <c r="AF1038" s="493" t="n">
        <v>0</v>
      </c>
      <c r="AG1038" s="493" t="n">
        <v>0</v>
      </c>
      <c r="AH1038" s="493" t="n">
        <v>0</v>
      </c>
      <c r="AI1038" s="493" t="n">
        <v>0</v>
      </c>
      <c r="AJ1038" s="493" t="n">
        <v>0</v>
      </c>
      <c r="AK1038" s="493" t="n">
        <v>0</v>
      </c>
      <c r="AL1038" s="493" t="n">
        <v>0</v>
      </c>
      <c r="AM1038" s="493" t="n">
        <v>0</v>
      </c>
      <c r="AN1038" s="493" t="n">
        <v>0</v>
      </c>
      <c r="AO1038" s="493" t="n">
        <v>0</v>
      </c>
      <c r="AP1038" s="493" t="n">
        <v>0</v>
      </c>
      <c r="AQ1038" s="493" t="n">
        <v>0</v>
      </c>
      <c r="AR1038" s="493" t="n">
        <v>0</v>
      </c>
      <c r="AS1038" s="493" t="n">
        <v>0</v>
      </c>
      <c r="AT1038" s="493" t="n">
        <v>208.2</v>
      </c>
      <c r="AU1038" s="493" t="n">
        <v>0</v>
      </c>
      <c r="AV1038" s="493" t="n">
        <v>174.6</v>
      </c>
      <c r="AW1038" s="493" t="n">
        <v>0</v>
      </c>
      <c r="AX1038" s="493" t="n">
        <v>0</v>
      </c>
      <c r="AY1038" s="493" t="n">
        <v>0</v>
      </c>
      <c r="AZ1038" s="493" t="n">
        <v>0</v>
      </c>
      <c r="BA1038" s="493" t="n">
        <v>0</v>
      </c>
      <c r="BB1038" s="493" t="n">
        <v>0</v>
      </c>
      <c r="BC1038" s="493" t="n">
        <v>0</v>
      </c>
      <c r="BD1038" s="493" t="n">
        <v>0</v>
      </c>
      <c r="BE1038" s="493" t="n">
        <v>0</v>
      </c>
      <c r="BF1038" s="493" t="n">
        <v>0</v>
      </c>
      <c r="BG1038" s="493" t="n">
        <v>0</v>
      </c>
      <c r="BH1038" s="493" t="n">
        <v>0</v>
      </c>
      <c r="BI1038" s="493" t="n">
        <v>0</v>
      </c>
      <c r="BJ1038" s="493" t="n">
        <v>0</v>
      </c>
      <c r="BK1038" s="493" t="n">
        <v>0</v>
      </c>
      <c r="BL1038" s="493" t="n">
        <v>0</v>
      </c>
      <c r="BM1038" s="493" t="n">
        <v>0</v>
      </c>
      <c r="BN1038" s="493" t="n">
        <v>0</v>
      </c>
      <c r="BO1038" s="493" t="n">
        <v>0</v>
      </c>
      <c r="BP1038" s="493" t="n">
        <v>0</v>
      </c>
      <c r="BQ1038" s="493" t="n">
        <v>0</v>
      </c>
      <c r="BR1038" s="493" t="n">
        <v>0</v>
      </c>
      <c r="BS1038" s="493" t="n">
        <v>0</v>
      </c>
      <c r="BT1038" s="493" t="n">
        <v>0</v>
      </c>
      <c r="BU1038" s="493" t="n">
        <v>0</v>
      </c>
      <c r="BV1038" s="493" t="n">
        <v>0</v>
      </c>
      <c r="BW1038" s="493" t="n">
        <v>0</v>
      </c>
    </row>
    <row r="1039">
      <c r="A1039" t="inlineStr">
        <is>
          <t>[C9C] ANGIOTENSIN-II 길항제 (단일)</t>
        </is>
      </c>
      <c r="B1039" t="inlineStr">
        <is>
          <t>시어스제약</t>
        </is>
      </c>
      <c r="C1039" t="inlineStr">
        <is>
          <t>코자뉴</t>
        </is>
      </c>
      <c r="D1039" t="inlineStr">
        <is>
          <t>시어스제약</t>
        </is>
      </c>
      <c r="E1039" t="inlineStr">
        <is>
          <t>losartan potassium</t>
        </is>
      </c>
      <c r="F1039" t="inlineStr">
        <is>
          <t>상급종합병원</t>
        </is>
      </c>
      <c r="G1039" t="inlineStr">
        <is>
          <t>Generic</t>
        </is>
      </c>
      <c r="H1039" s="493" t="n">
        <v>0</v>
      </c>
      <c r="I1039" s="493" t="n">
        <v>0</v>
      </c>
      <c r="J1039" s="493" t="n">
        <v>0</v>
      </c>
      <c r="K1039" s="493" t="n">
        <v>0</v>
      </c>
      <c r="L1039" s="493" t="n">
        <v>0</v>
      </c>
      <c r="M1039" s="493" t="n">
        <v>0</v>
      </c>
      <c r="N1039" s="493" t="n">
        <v>0</v>
      </c>
      <c r="O1039" s="493" t="n">
        <v>0</v>
      </c>
      <c r="P1039" s="493" t="n">
        <v>0</v>
      </c>
      <c r="Q1039" s="493" t="n">
        <v>0</v>
      </c>
      <c r="R1039" s="493" t="n">
        <v>0</v>
      </c>
      <c r="S1039" s="493" t="n">
        <v>0</v>
      </c>
      <c r="T1039" s="493" t="n">
        <v>0</v>
      </c>
      <c r="U1039" s="493" t="n">
        <v>0</v>
      </c>
      <c r="V1039" s="493" t="n">
        <v>0</v>
      </c>
      <c r="W1039" s="493" t="n">
        <v>0</v>
      </c>
      <c r="X1039" s="493" t="n">
        <v>0</v>
      </c>
      <c r="Y1039" s="493" t="n">
        <v>0</v>
      </c>
      <c r="Z1039" s="493" t="n">
        <v>0</v>
      </c>
      <c r="AA1039" s="493" t="n">
        <v>0</v>
      </c>
      <c r="AB1039" s="493" t="n">
        <v>0</v>
      </c>
      <c r="AC1039" s="493" t="n">
        <v>0</v>
      </c>
      <c r="AD1039" s="493" t="n">
        <v>0</v>
      </c>
      <c r="AE1039" s="493" t="n">
        <v>0</v>
      </c>
      <c r="AF1039" s="493" t="n">
        <v>0</v>
      </c>
      <c r="AG1039" s="493" t="n">
        <v>0</v>
      </c>
      <c r="AH1039" s="493" t="n">
        <v>0</v>
      </c>
      <c r="AI1039" s="493" t="n">
        <v>0</v>
      </c>
      <c r="AJ1039" s="493" t="n">
        <v>0</v>
      </c>
      <c r="AK1039" s="493" t="n">
        <v>0</v>
      </c>
      <c r="AL1039" s="493" t="n">
        <v>0</v>
      </c>
      <c r="AM1039" s="493" t="n">
        <v>0</v>
      </c>
      <c r="AN1039" s="493" t="n">
        <v>0</v>
      </c>
      <c r="AO1039" s="493" t="n">
        <v>0</v>
      </c>
      <c r="AP1039" s="493" t="n">
        <v>0</v>
      </c>
      <c r="AQ1039" s="493" t="n">
        <v>0</v>
      </c>
      <c r="AR1039" s="493" t="n">
        <v>0</v>
      </c>
      <c r="AS1039" s="493" t="n">
        <v>0</v>
      </c>
      <c r="AT1039" s="493" t="n">
        <v>0</v>
      </c>
      <c r="AU1039" s="493" t="n">
        <v>0</v>
      </c>
      <c r="AV1039" s="493" t="n">
        <v>0</v>
      </c>
      <c r="AW1039" s="493" t="n">
        <v>0</v>
      </c>
      <c r="AX1039" s="493" t="n">
        <v>0</v>
      </c>
      <c r="AY1039" s="493" t="n">
        <v>0</v>
      </c>
      <c r="AZ1039" s="493" t="n">
        <v>0</v>
      </c>
      <c r="BA1039" s="493" t="n">
        <v>0</v>
      </c>
      <c r="BB1039" s="493" t="n">
        <v>0</v>
      </c>
      <c r="BC1039" s="493" t="n">
        <v>0</v>
      </c>
      <c r="BD1039" s="493" t="n">
        <v>0</v>
      </c>
      <c r="BE1039" s="493" t="n">
        <v>0</v>
      </c>
      <c r="BF1039" s="493" t="n">
        <v>0</v>
      </c>
      <c r="BG1039" s="493" t="n">
        <v>0</v>
      </c>
      <c r="BH1039" s="493" t="n">
        <v>0</v>
      </c>
      <c r="BI1039" s="493" t="n">
        <v>0</v>
      </c>
      <c r="BJ1039" s="493" t="n">
        <v>0</v>
      </c>
      <c r="BK1039" s="493" t="n">
        <v>0</v>
      </c>
      <c r="BL1039" s="493" t="n">
        <v>0</v>
      </c>
      <c r="BM1039" s="493" t="n">
        <v>0</v>
      </c>
      <c r="BN1039" s="493" t="n">
        <v>0</v>
      </c>
      <c r="BO1039" s="493" t="n">
        <v>0</v>
      </c>
      <c r="BP1039" s="493" t="n">
        <v>0</v>
      </c>
      <c r="BQ1039" s="493" t="n">
        <v>0</v>
      </c>
      <c r="BR1039" s="493" t="n">
        <v>0</v>
      </c>
      <c r="BS1039" s="493" t="n">
        <v>0</v>
      </c>
      <c r="BT1039" s="493" t="n">
        <v>0</v>
      </c>
      <c r="BU1039" s="493" t="n">
        <v>1488.76</v>
      </c>
      <c r="BV1039" s="493" t="n">
        <v>0</v>
      </c>
      <c r="BW1039" s="493" t="n">
        <v>0</v>
      </c>
    </row>
    <row r="1040">
      <c r="A1040" t="inlineStr">
        <is>
          <t>[C9C] ANGIOTENSIN-II 길항제 (단일)</t>
        </is>
      </c>
      <c r="B1040" t="inlineStr">
        <is>
          <t>시어스제약</t>
        </is>
      </c>
      <c r="C1040" t="inlineStr">
        <is>
          <t>코자뉴</t>
        </is>
      </c>
      <c r="D1040" t="inlineStr">
        <is>
          <t>시어스제약</t>
        </is>
      </c>
      <c r="E1040" t="inlineStr">
        <is>
          <t>losartan potassium</t>
        </is>
      </c>
      <c r="F1040" t="inlineStr">
        <is>
          <t>종합병원</t>
        </is>
      </c>
      <c r="G1040" t="inlineStr">
        <is>
          <t>Generic</t>
        </is>
      </c>
      <c r="H1040" s="493" t="n">
        <v>0</v>
      </c>
      <c r="I1040" s="493" t="n">
        <v>0</v>
      </c>
      <c r="J1040" s="493" t="n">
        <v>0</v>
      </c>
      <c r="K1040" s="493" t="n">
        <v>0</v>
      </c>
      <c r="L1040" s="493" t="n">
        <v>0</v>
      </c>
      <c r="M1040" s="493" t="n">
        <v>0</v>
      </c>
      <c r="N1040" s="493" t="n">
        <v>0</v>
      </c>
      <c r="O1040" s="493" t="n">
        <v>0</v>
      </c>
      <c r="P1040" s="493" t="n">
        <v>0</v>
      </c>
      <c r="Q1040" s="493" t="n">
        <v>0</v>
      </c>
      <c r="R1040" s="493" t="n">
        <v>1082.4</v>
      </c>
      <c r="S1040" s="493" t="n">
        <v>0</v>
      </c>
      <c r="T1040" s="493" t="n">
        <v>0</v>
      </c>
      <c r="U1040" s="493" t="n">
        <v>0</v>
      </c>
      <c r="V1040" s="493" t="n">
        <v>0</v>
      </c>
      <c r="W1040" s="493" t="n">
        <v>0</v>
      </c>
      <c r="X1040" s="493" t="n">
        <v>0</v>
      </c>
      <c r="Y1040" s="493" t="n">
        <v>0</v>
      </c>
      <c r="Z1040" s="493" t="n">
        <v>0</v>
      </c>
      <c r="AA1040" s="493" t="n">
        <v>0</v>
      </c>
      <c r="AB1040" s="493" t="n">
        <v>0</v>
      </c>
      <c r="AC1040" s="493" t="n">
        <v>0</v>
      </c>
      <c r="AD1040" s="493" t="n">
        <v>0</v>
      </c>
      <c r="AE1040" s="493" t="n">
        <v>0</v>
      </c>
      <c r="AF1040" s="493" t="n">
        <v>0</v>
      </c>
      <c r="AG1040" s="493" t="n">
        <v>0</v>
      </c>
      <c r="AH1040" s="493" t="n">
        <v>0</v>
      </c>
      <c r="AI1040" s="493" t="n">
        <v>0</v>
      </c>
      <c r="AJ1040" s="493" t="n">
        <v>0</v>
      </c>
      <c r="AK1040" s="493" t="n">
        <v>0</v>
      </c>
      <c r="AL1040" s="493" t="n">
        <v>0</v>
      </c>
      <c r="AM1040" s="493" t="n">
        <v>0</v>
      </c>
      <c r="AN1040" s="493" t="n">
        <v>0</v>
      </c>
      <c r="AO1040" s="493" t="n">
        <v>0</v>
      </c>
      <c r="AP1040" s="493" t="n">
        <v>0</v>
      </c>
      <c r="AQ1040" s="493" t="n">
        <v>0</v>
      </c>
      <c r="AR1040" s="493" t="n">
        <v>0</v>
      </c>
      <c r="AS1040" s="493" t="n">
        <v>0</v>
      </c>
      <c r="AT1040" s="493" t="n">
        <v>0</v>
      </c>
      <c r="AU1040" s="493" t="n">
        <v>0</v>
      </c>
      <c r="AV1040" s="493" t="n">
        <v>0</v>
      </c>
      <c r="AW1040" s="493" t="n">
        <v>0</v>
      </c>
      <c r="AX1040" s="493" t="n">
        <v>0</v>
      </c>
      <c r="AY1040" s="493" t="n">
        <v>0</v>
      </c>
      <c r="AZ1040" s="493" t="n">
        <v>0</v>
      </c>
      <c r="BA1040" s="493" t="n">
        <v>70.8</v>
      </c>
      <c r="BB1040" s="493" t="n">
        <v>0</v>
      </c>
      <c r="BC1040" s="493" t="n">
        <v>0</v>
      </c>
      <c r="BD1040" s="493" t="n">
        <v>0</v>
      </c>
      <c r="BE1040" s="493" t="n">
        <v>0</v>
      </c>
      <c r="BF1040" s="493" t="n">
        <v>0</v>
      </c>
      <c r="BG1040" s="493" t="n">
        <v>0</v>
      </c>
      <c r="BH1040" s="493" t="n">
        <v>0</v>
      </c>
      <c r="BI1040" s="493" t="n">
        <v>0</v>
      </c>
      <c r="BJ1040" s="493" t="n">
        <v>0</v>
      </c>
      <c r="BK1040" s="493" t="n">
        <v>0</v>
      </c>
      <c r="BL1040" s="493" t="n">
        <v>0</v>
      </c>
      <c r="BM1040" s="493" t="n">
        <v>0</v>
      </c>
      <c r="BN1040" s="493" t="n">
        <v>0</v>
      </c>
      <c r="BO1040" s="493" t="n">
        <v>0</v>
      </c>
      <c r="BP1040" s="493" t="n">
        <v>0</v>
      </c>
      <c r="BQ1040" s="493" t="n">
        <v>0</v>
      </c>
      <c r="BR1040" s="493" t="n">
        <v>0</v>
      </c>
      <c r="BS1040" s="493" t="n">
        <v>0</v>
      </c>
      <c r="BT1040" s="493" t="n">
        <v>0</v>
      </c>
      <c r="BU1040" s="493" t="n">
        <v>0</v>
      </c>
      <c r="BV1040" s="493" t="n">
        <v>0</v>
      </c>
      <c r="BW1040" s="493" t="n">
        <v>0</v>
      </c>
    </row>
    <row r="1041">
      <c r="A1041" t="inlineStr">
        <is>
          <t>[C9C] ANGIOTENSIN-II 길항제 (단일)</t>
        </is>
      </c>
      <c r="B1041" t="inlineStr">
        <is>
          <t>시어스제약</t>
        </is>
      </c>
      <c r="C1041" t="inlineStr">
        <is>
          <t>코자뉴</t>
        </is>
      </c>
      <c r="D1041" t="inlineStr">
        <is>
          <t>시어스제약</t>
        </is>
      </c>
      <c r="E1041" t="inlineStr">
        <is>
          <t>losartan potassium</t>
        </is>
      </c>
      <c r="F1041" t="inlineStr">
        <is>
          <t>병원</t>
        </is>
      </c>
      <c r="G1041" t="inlineStr">
        <is>
          <t>Generic</t>
        </is>
      </c>
      <c r="H1041" s="493" t="n">
        <v>0</v>
      </c>
      <c r="I1041" s="493" t="n">
        <v>0</v>
      </c>
      <c r="J1041" s="493" t="n">
        <v>0</v>
      </c>
      <c r="K1041" s="493" t="n">
        <v>0</v>
      </c>
      <c r="L1041" s="493" t="n">
        <v>0</v>
      </c>
      <c r="M1041" s="493" t="n">
        <v>0</v>
      </c>
      <c r="N1041" s="493" t="n">
        <v>0</v>
      </c>
      <c r="O1041" s="493" t="n">
        <v>0</v>
      </c>
      <c r="P1041" s="493" t="n">
        <v>0</v>
      </c>
      <c r="Q1041" s="493" t="n">
        <v>0</v>
      </c>
      <c r="R1041" s="493" t="n">
        <v>0</v>
      </c>
      <c r="S1041" s="493" t="n">
        <v>0</v>
      </c>
      <c r="T1041" s="493" t="n">
        <v>0</v>
      </c>
      <c r="U1041" s="493" t="n">
        <v>0</v>
      </c>
      <c r="V1041" s="493" t="n">
        <v>0</v>
      </c>
      <c r="W1041" s="493" t="n">
        <v>0</v>
      </c>
      <c r="X1041" s="493" t="n">
        <v>0</v>
      </c>
      <c r="Y1041" s="493" t="n">
        <v>0</v>
      </c>
      <c r="Z1041" s="493" t="n">
        <v>0</v>
      </c>
      <c r="AA1041" s="493" t="n">
        <v>0</v>
      </c>
      <c r="AB1041" s="493" t="n">
        <v>0</v>
      </c>
      <c r="AC1041" s="493" t="n">
        <v>0</v>
      </c>
      <c r="AD1041" s="493" t="n">
        <v>0</v>
      </c>
      <c r="AE1041" s="493" t="n">
        <v>0</v>
      </c>
      <c r="AF1041" s="493" t="n">
        <v>0</v>
      </c>
      <c r="AG1041" s="493" t="n">
        <v>0</v>
      </c>
      <c r="AH1041" s="493" t="n">
        <v>0</v>
      </c>
      <c r="AI1041" s="493" t="n">
        <v>0</v>
      </c>
      <c r="AJ1041" s="493" t="n">
        <v>0</v>
      </c>
      <c r="AK1041" s="493" t="n">
        <v>0</v>
      </c>
      <c r="AL1041" s="493" t="n">
        <v>0</v>
      </c>
      <c r="AM1041" s="493" t="n">
        <v>0</v>
      </c>
      <c r="AN1041" s="493" t="n">
        <v>0</v>
      </c>
      <c r="AO1041" s="493" t="n">
        <v>0</v>
      </c>
      <c r="AP1041" s="493" t="n">
        <v>0</v>
      </c>
      <c r="AQ1041" s="493" t="n">
        <v>0</v>
      </c>
      <c r="AR1041" s="493" t="n">
        <v>0</v>
      </c>
      <c r="AS1041" s="493" t="n">
        <v>4404</v>
      </c>
      <c r="AT1041" s="493" t="n">
        <v>0</v>
      </c>
      <c r="AU1041" s="493" t="n">
        <v>3662</v>
      </c>
      <c r="AV1041" s="493" t="n">
        <v>3311.2</v>
      </c>
      <c r="AW1041" s="493" t="n">
        <v>2882.6</v>
      </c>
      <c r="AX1041" s="493" t="n">
        <v>3069.2</v>
      </c>
      <c r="AY1041" s="493" t="n">
        <v>3603.88</v>
      </c>
      <c r="AZ1041" s="493" t="n">
        <v>4485.19</v>
      </c>
      <c r="BA1041" s="493" t="n">
        <v>5189.3</v>
      </c>
      <c r="BB1041" s="493" t="n">
        <v>2403.69</v>
      </c>
      <c r="BC1041" s="493" t="n">
        <v>4053.7</v>
      </c>
      <c r="BD1041" s="493" t="n">
        <v>4271.65</v>
      </c>
      <c r="BE1041" s="493" t="n">
        <v>4922.6</v>
      </c>
      <c r="BF1041" s="493" t="n">
        <v>3147.41</v>
      </c>
      <c r="BG1041" s="493" t="n">
        <v>6721.52</v>
      </c>
      <c r="BH1041" s="493" t="n">
        <v>4680.78</v>
      </c>
      <c r="BI1041" s="493" t="n">
        <v>6723.23</v>
      </c>
      <c r="BJ1041" s="493" t="n">
        <v>6767.75</v>
      </c>
      <c r="BK1041" s="493" t="n">
        <v>6098.04</v>
      </c>
      <c r="BL1041" s="493" t="n">
        <v>6672.71</v>
      </c>
      <c r="BM1041" s="493" t="n">
        <v>7699.05</v>
      </c>
      <c r="BN1041" s="493" t="n">
        <v>6795.16</v>
      </c>
      <c r="BO1041" s="493" t="n">
        <v>6291.7</v>
      </c>
      <c r="BP1041" s="493" t="n">
        <v>6622.68</v>
      </c>
      <c r="BQ1041" s="493" t="n">
        <v>5350</v>
      </c>
      <c r="BR1041" s="493" t="n">
        <v>7939.95</v>
      </c>
      <c r="BS1041" s="493" t="n">
        <v>6554.39</v>
      </c>
      <c r="BT1041" s="493" t="n">
        <v>4185.77</v>
      </c>
      <c r="BU1041" s="493" t="n">
        <v>6333.31</v>
      </c>
      <c r="BV1041" s="493" t="n">
        <v>6474.49</v>
      </c>
      <c r="BW1041" s="493" t="n">
        <v>5871.7</v>
      </c>
    </row>
    <row r="1042">
      <c r="A1042" t="inlineStr">
        <is>
          <t>[C9C] ANGIOTENSIN-II 길항제 (단일)</t>
        </is>
      </c>
      <c r="B1042" t="inlineStr">
        <is>
          <t>시어스제약</t>
        </is>
      </c>
      <c r="C1042" t="inlineStr">
        <is>
          <t>코자뉴</t>
        </is>
      </c>
      <c r="D1042" t="inlineStr">
        <is>
          <t>시어스제약</t>
        </is>
      </c>
      <c r="E1042" t="inlineStr">
        <is>
          <t>losartan potassium</t>
        </is>
      </c>
      <c r="F1042" t="inlineStr">
        <is>
          <t>의원</t>
        </is>
      </c>
      <c r="G1042" t="inlineStr">
        <is>
          <t>Generic</t>
        </is>
      </c>
      <c r="H1042" s="493" t="n">
        <v>0</v>
      </c>
      <c r="I1042" s="493" t="n">
        <v>0</v>
      </c>
      <c r="J1042" s="493" t="n">
        <v>0</v>
      </c>
      <c r="K1042" s="493" t="n">
        <v>0</v>
      </c>
      <c r="L1042" s="493" t="n">
        <v>0</v>
      </c>
      <c r="M1042" s="493" t="n">
        <v>0</v>
      </c>
      <c r="N1042" s="493" t="n">
        <v>0</v>
      </c>
      <c r="O1042" s="493" t="n">
        <v>0</v>
      </c>
      <c r="P1042" s="493" t="n">
        <v>0</v>
      </c>
      <c r="Q1042" s="493" t="n">
        <v>19265.4</v>
      </c>
      <c r="R1042" s="493" t="n">
        <v>22118.7</v>
      </c>
      <c r="S1042" s="493" t="n">
        <v>0</v>
      </c>
      <c r="T1042" s="493" t="n">
        <v>0</v>
      </c>
      <c r="U1042" s="493" t="n">
        <v>0</v>
      </c>
      <c r="V1042" s="493" t="n">
        <v>0</v>
      </c>
      <c r="W1042" s="493" t="n">
        <v>0</v>
      </c>
      <c r="X1042" s="493" t="n">
        <v>0</v>
      </c>
      <c r="Y1042" s="493" t="n">
        <v>0</v>
      </c>
      <c r="Z1042" s="493" t="n">
        <v>0</v>
      </c>
      <c r="AA1042" s="493" t="n">
        <v>0</v>
      </c>
      <c r="AB1042" s="493" t="n">
        <v>0</v>
      </c>
      <c r="AC1042" s="493" t="n">
        <v>0</v>
      </c>
      <c r="AD1042" s="493" t="n">
        <v>0</v>
      </c>
      <c r="AE1042" s="493" t="n">
        <v>0</v>
      </c>
      <c r="AF1042" s="493" t="n">
        <v>0</v>
      </c>
      <c r="AG1042" s="493" t="n">
        <v>0</v>
      </c>
      <c r="AH1042" s="493" t="n">
        <v>0</v>
      </c>
      <c r="AI1042" s="493" t="n">
        <v>0</v>
      </c>
      <c r="AJ1042" s="493" t="n">
        <v>0</v>
      </c>
      <c r="AK1042" s="493" t="n">
        <v>0</v>
      </c>
      <c r="AL1042" s="493" t="n">
        <v>0</v>
      </c>
      <c r="AM1042" s="493" t="n">
        <v>0</v>
      </c>
      <c r="AN1042" s="493" t="n">
        <v>0</v>
      </c>
      <c r="AO1042" s="493" t="n">
        <v>0</v>
      </c>
      <c r="AP1042" s="493" t="n">
        <v>0</v>
      </c>
      <c r="AQ1042" s="493" t="n">
        <v>0</v>
      </c>
      <c r="AR1042" s="493" t="n">
        <v>0</v>
      </c>
      <c r="AS1042" s="493" t="n">
        <v>0</v>
      </c>
      <c r="AT1042" s="493" t="n">
        <v>0</v>
      </c>
      <c r="AU1042" s="493" t="n">
        <v>0</v>
      </c>
      <c r="AV1042" s="493" t="n">
        <v>576.3</v>
      </c>
      <c r="AW1042" s="493" t="n">
        <v>2832.55</v>
      </c>
      <c r="AX1042" s="493" t="n">
        <v>6210.6</v>
      </c>
      <c r="AY1042" s="493" t="n">
        <v>6847.66</v>
      </c>
      <c r="AZ1042" s="493" t="n">
        <v>6783.93</v>
      </c>
      <c r="BA1042" s="493" t="n">
        <v>7673.59</v>
      </c>
      <c r="BB1042" s="493" t="n">
        <v>7679.18</v>
      </c>
      <c r="BC1042" s="493" t="n">
        <v>9278.42</v>
      </c>
      <c r="BD1042" s="493" t="n">
        <v>7206.18</v>
      </c>
      <c r="BE1042" s="493" t="n">
        <v>9591.610000000001</v>
      </c>
      <c r="BF1042" s="493" t="n">
        <v>8188.13</v>
      </c>
      <c r="BG1042" s="493" t="n">
        <v>10653.87</v>
      </c>
      <c r="BH1042" s="493" t="n">
        <v>8800.559999999999</v>
      </c>
      <c r="BI1042" s="493" t="n">
        <v>7662.56</v>
      </c>
      <c r="BJ1042" s="493" t="n">
        <v>7679.33</v>
      </c>
      <c r="BK1042" s="493" t="n">
        <v>8534.16</v>
      </c>
      <c r="BL1042" s="493" t="n">
        <v>7677.23</v>
      </c>
      <c r="BM1042" s="493" t="n">
        <v>8715.370000000001</v>
      </c>
      <c r="BN1042" s="493" t="n">
        <v>7058.72</v>
      </c>
      <c r="BO1042" s="493" t="n">
        <v>7577.44</v>
      </c>
      <c r="BP1042" s="493" t="n">
        <v>6882.8</v>
      </c>
      <c r="BQ1042" s="493" t="n">
        <v>6560.01</v>
      </c>
      <c r="BR1042" s="493" t="n">
        <v>6485.77</v>
      </c>
      <c r="BS1042" s="493" t="n">
        <v>8276.25</v>
      </c>
      <c r="BT1042" s="493" t="n">
        <v>6327.73</v>
      </c>
      <c r="BU1042" s="493" t="n">
        <v>8156.81</v>
      </c>
      <c r="BV1042" s="493" t="n">
        <v>7762.13</v>
      </c>
      <c r="BW1042" s="493" t="n">
        <v>8927.25</v>
      </c>
    </row>
    <row r="1043">
      <c r="A1043" t="inlineStr">
        <is>
          <t>[C9C] ANGIOTENSIN-II 길항제 (단일)</t>
        </is>
      </c>
      <c r="B1043" t="inlineStr">
        <is>
          <t>시어스제약</t>
        </is>
      </c>
      <c r="C1043" t="inlineStr">
        <is>
          <t>코자뉴</t>
        </is>
      </c>
      <c r="D1043" t="inlineStr">
        <is>
          <t>시어스제약</t>
        </is>
      </c>
      <c r="E1043" t="inlineStr">
        <is>
          <t>losartan potassium</t>
        </is>
      </c>
      <c r="F1043" t="inlineStr">
        <is>
          <t>보건소</t>
        </is>
      </c>
      <c r="G1043" t="inlineStr">
        <is>
          <t>Generic</t>
        </is>
      </c>
      <c r="H1043" s="493" t="n">
        <v>0</v>
      </c>
      <c r="I1043" s="493" t="n">
        <v>0</v>
      </c>
      <c r="J1043" s="493" t="n">
        <v>0</v>
      </c>
      <c r="K1043" s="493" t="n">
        <v>0</v>
      </c>
      <c r="L1043" s="493" t="n">
        <v>0</v>
      </c>
      <c r="M1043" s="493" t="n">
        <v>0</v>
      </c>
      <c r="N1043" s="493" t="n">
        <v>0</v>
      </c>
      <c r="O1043" s="493" t="n">
        <v>0</v>
      </c>
      <c r="P1043" s="493" t="n">
        <v>0</v>
      </c>
      <c r="Q1043" s="493" t="n">
        <v>0</v>
      </c>
      <c r="R1043" s="493" t="n">
        <v>0</v>
      </c>
      <c r="S1043" s="493" t="n">
        <v>0</v>
      </c>
      <c r="T1043" s="493" t="n">
        <v>0</v>
      </c>
      <c r="U1043" s="493" t="n">
        <v>0</v>
      </c>
      <c r="V1043" s="493" t="n">
        <v>0</v>
      </c>
      <c r="W1043" s="493" t="n">
        <v>0</v>
      </c>
      <c r="X1043" s="493" t="n">
        <v>0</v>
      </c>
      <c r="Y1043" s="493" t="n">
        <v>0</v>
      </c>
      <c r="Z1043" s="493" t="n">
        <v>0</v>
      </c>
      <c r="AA1043" s="493" t="n">
        <v>0</v>
      </c>
      <c r="AB1043" s="493" t="n">
        <v>0</v>
      </c>
      <c r="AC1043" s="493" t="n">
        <v>0</v>
      </c>
      <c r="AD1043" s="493" t="n">
        <v>0</v>
      </c>
      <c r="AE1043" s="493" t="n">
        <v>0</v>
      </c>
      <c r="AF1043" s="493" t="n">
        <v>0</v>
      </c>
      <c r="AG1043" s="493" t="n">
        <v>0</v>
      </c>
      <c r="AH1043" s="493" t="n">
        <v>0</v>
      </c>
      <c r="AI1043" s="493" t="n">
        <v>0</v>
      </c>
      <c r="AJ1043" s="493" t="n">
        <v>0</v>
      </c>
      <c r="AK1043" s="493" t="n">
        <v>0</v>
      </c>
      <c r="AL1043" s="493" t="n">
        <v>0</v>
      </c>
      <c r="AM1043" s="493" t="n">
        <v>0</v>
      </c>
      <c r="AN1043" s="493" t="n">
        <v>0</v>
      </c>
      <c r="AO1043" s="493" t="n">
        <v>0</v>
      </c>
      <c r="AP1043" s="493" t="n">
        <v>0</v>
      </c>
      <c r="AQ1043" s="493" t="n">
        <v>0</v>
      </c>
      <c r="AR1043" s="493" t="n">
        <v>0</v>
      </c>
      <c r="AS1043" s="493" t="n">
        <v>0</v>
      </c>
      <c r="AT1043" s="493" t="n">
        <v>0</v>
      </c>
      <c r="AU1043" s="493" t="n">
        <v>0</v>
      </c>
      <c r="AV1043" s="493" t="n">
        <v>0</v>
      </c>
      <c r="AW1043" s="493" t="n">
        <v>0</v>
      </c>
      <c r="AX1043" s="493" t="n">
        <v>0</v>
      </c>
      <c r="AY1043" s="493" t="n">
        <v>0</v>
      </c>
      <c r="AZ1043" s="493" t="n">
        <v>0</v>
      </c>
      <c r="BA1043" s="493" t="n">
        <v>0</v>
      </c>
      <c r="BB1043" s="493" t="n">
        <v>0</v>
      </c>
      <c r="BC1043" s="493" t="n">
        <v>0</v>
      </c>
      <c r="BD1043" s="493" t="n">
        <v>0</v>
      </c>
      <c r="BE1043" s="493" t="n">
        <v>0</v>
      </c>
      <c r="BF1043" s="493" t="n">
        <v>0</v>
      </c>
      <c r="BG1043" s="493" t="n">
        <v>0</v>
      </c>
      <c r="BH1043" s="493" t="n">
        <v>0</v>
      </c>
      <c r="BI1043" s="493" t="n">
        <v>0</v>
      </c>
      <c r="BJ1043" s="493" t="n">
        <v>0</v>
      </c>
      <c r="BK1043" s="493" t="n">
        <v>0</v>
      </c>
      <c r="BL1043" s="493" t="n">
        <v>0</v>
      </c>
      <c r="BM1043" s="493" t="n">
        <v>0</v>
      </c>
      <c r="BN1043" s="493" t="n">
        <v>0</v>
      </c>
      <c r="BO1043" s="493" t="n">
        <v>687.6</v>
      </c>
      <c r="BP1043" s="493" t="n">
        <v>0</v>
      </c>
      <c r="BQ1043" s="493" t="n">
        <v>0</v>
      </c>
      <c r="BR1043" s="493" t="n">
        <v>0</v>
      </c>
      <c r="BS1043" s="493" t="n">
        <v>0</v>
      </c>
      <c r="BT1043" s="493" t="n">
        <v>0</v>
      </c>
      <c r="BU1043" s="493" t="n">
        <v>0</v>
      </c>
      <c r="BV1043" s="493" t="n">
        <v>0</v>
      </c>
      <c r="BW1043" s="493" t="n">
        <v>810</v>
      </c>
    </row>
    <row r="1044">
      <c r="A1044" t="inlineStr">
        <is>
          <t>[C9C] ANGIOTENSIN-II 길항제 (단일)</t>
        </is>
      </c>
      <c r="B1044" t="inlineStr">
        <is>
          <t>신일제약</t>
        </is>
      </c>
      <c r="C1044" t="inlineStr">
        <is>
          <t>네오 텔미</t>
        </is>
      </c>
      <c r="D1044" t="inlineStr">
        <is>
          <t>신일제약</t>
        </is>
      </c>
      <c r="E1044" t="inlineStr">
        <is>
          <t>telmisartan</t>
        </is>
      </c>
      <c r="F1044" t="inlineStr">
        <is>
          <t>상급종합병원</t>
        </is>
      </c>
      <c r="G1044" t="inlineStr">
        <is>
          <t>Generic</t>
        </is>
      </c>
      <c r="H1044" s="493" t="n">
        <v>0</v>
      </c>
      <c r="I1044" s="493" t="n">
        <v>0</v>
      </c>
      <c r="J1044" s="493" t="n">
        <v>0</v>
      </c>
      <c r="K1044" s="493" t="n">
        <v>0</v>
      </c>
      <c r="L1044" s="493" t="n">
        <v>0</v>
      </c>
      <c r="M1044" s="493" t="n">
        <v>0</v>
      </c>
      <c r="N1044" s="493" t="n">
        <v>0</v>
      </c>
      <c r="O1044" s="493" t="n">
        <v>0</v>
      </c>
      <c r="P1044" s="493" t="n">
        <v>0</v>
      </c>
      <c r="Q1044" s="493" t="n">
        <v>0</v>
      </c>
      <c r="R1044" s="493" t="n">
        <v>0</v>
      </c>
      <c r="S1044" s="493" t="n">
        <v>0</v>
      </c>
      <c r="T1044" s="493" t="n">
        <v>0</v>
      </c>
      <c r="U1044" s="493" t="n">
        <v>0</v>
      </c>
      <c r="V1044" s="493" t="n">
        <v>0</v>
      </c>
      <c r="W1044" s="493" t="n">
        <v>0</v>
      </c>
      <c r="X1044" s="493" t="n">
        <v>0</v>
      </c>
      <c r="Y1044" s="493" t="n">
        <v>0</v>
      </c>
      <c r="Z1044" s="493" t="n">
        <v>0</v>
      </c>
      <c r="AA1044" s="493" t="n">
        <v>0</v>
      </c>
      <c r="AB1044" s="493" t="n">
        <v>0</v>
      </c>
      <c r="AC1044" s="493" t="n">
        <v>0</v>
      </c>
      <c r="AD1044" s="493" t="n">
        <v>0</v>
      </c>
      <c r="AE1044" s="493" t="n">
        <v>0</v>
      </c>
      <c r="AF1044" s="493" t="n">
        <v>0</v>
      </c>
      <c r="AG1044" s="493" t="n">
        <v>0</v>
      </c>
      <c r="AH1044" s="493" t="n">
        <v>0</v>
      </c>
      <c r="AI1044" s="493" t="n">
        <v>0</v>
      </c>
      <c r="AJ1044" s="493" t="n">
        <v>0</v>
      </c>
      <c r="AK1044" s="493" t="n">
        <v>0</v>
      </c>
      <c r="AL1044" s="493" t="n">
        <v>0</v>
      </c>
      <c r="AM1044" s="493" t="n">
        <v>0</v>
      </c>
      <c r="AN1044" s="493" t="n">
        <v>0</v>
      </c>
      <c r="AO1044" s="493" t="n">
        <v>0</v>
      </c>
      <c r="AP1044" s="493" t="n">
        <v>0</v>
      </c>
      <c r="AQ1044" s="493" t="n">
        <v>0</v>
      </c>
      <c r="AR1044" s="493" t="n">
        <v>0</v>
      </c>
      <c r="AS1044" s="493" t="n">
        <v>0</v>
      </c>
      <c r="AT1044" s="493" t="n">
        <v>0</v>
      </c>
      <c r="AU1044" s="493" t="n">
        <v>0</v>
      </c>
      <c r="AV1044" s="493" t="n">
        <v>0</v>
      </c>
      <c r="AW1044" s="493" t="n">
        <v>4604.65</v>
      </c>
      <c r="AX1044" s="493" t="n">
        <v>0</v>
      </c>
      <c r="AY1044" s="493" t="n">
        <v>0</v>
      </c>
      <c r="AZ1044" s="493" t="n">
        <v>0</v>
      </c>
      <c r="BA1044" s="493" t="n">
        <v>0</v>
      </c>
      <c r="BB1044" s="493" t="n">
        <v>0</v>
      </c>
      <c r="BC1044" s="493" t="n">
        <v>0</v>
      </c>
      <c r="BD1044" s="493" t="n">
        <v>0</v>
      </c>
      <c r="BE1044" s="493" t="n">
        <v>3165.35</v>
      </c>
      <c r="BF1044" s="493" t="n">
        <v>0</v>
      </c>
      <c r="BG1044" s="493" t="n">
        <v>0</v>
      </c>
      <c r="BH1044" s="493" t="n">
        <v>0</v>
      </c>
      <c r="BI1044" s="493" t="n">
        <v>0</v>
      </c>
      <c r="BJ1044" s="493" t="n">
        <v>0</v>
      </c>
      <c r="BK1044" s="493" t="n">
        <v>0</v>
      </c>
      <c r="BL1044" s="493" t="n">
        <v>0</v>
      </c>
      <c r="BM1044" s="493" t="n">
        <v>0</v>
      </c>
      <c r="BN1044" s="493" t="n">
        <v>0</v>
      </c>
      <c r="BO1044" s="493" t="n">
        <v>0</v>
      </c>
      <c r="BP1044" s="493" t="n">
        <v>0</v>
      </c>
      <c r="BQ1044" s="493" t="n">
        <v>0</v>
      </c>
      <c r="BR1044" s="493" t="n">
        <v>0</v>
      </c>
      <c r="BS1044" s="493" t="n">
        <v>0</v>
      </c>
      <c r="BT1044" s="493" t="n">
        <v>0</v>
      </c>
      <c r="BU1044" s="493" t="n">
        <v>0</v>
      </c>
      <c r="BV1044" s="493" t="n">
        <v>0</v>
      </c>
      <c r="BW1044" s="493" t="n">
        <v>0</v>
      </c>
    </row>
    <row r="1045">
      <c r="A1045" t="inlineStr">
        <is>
          <t>[C9C] ANGIOTENSIN-II 길항제 (단일)</t>
        </is>
      </c>
      <c r="B1045" t="inlineStr">
        <is>
          <t>신일제약</t>
        </is>
      </c>
      <c r="C1045" t="inlineStr">
        <is>
          <t>네오 텔미</t>
        </is>
      </c>
      <c r="D1045" t="inlineStr">
        <is>
          <t>신일제약</t>
        </is>
      </c>
      <c r="E1045" t="inlineStr">
        <is>
          <t>telmisartan</t>
        </is>
      </c>
      <c r="F1045" t="inlineStr">
        <is>
          <t>종합병원</t>
        </is>
      </c>
      <c r="G1045" t="inlineStr">
        <is>
          <t>Generic</t>
        </is>
      </c>
      <c r="H1045" s="493" t="n">
        <v>18510.95</v>
      </c>
      <c r="I1045" s="493" t="n">
        <v>10485.8</v>
      </c>
      <c r="J1045" s="493" t="n">
        <v>20357.2</v>
      </c>
      <c r="K1045" s="493" t="n">
        <v>11575.7</v>
      </c>
      <c r="L1045" s="493" t="n">
        <v>20442.65</v>
      </c>
      <c r="M1045" s="493" t="n">
        <v>17571.56</v>
      </c>
      <c r="N1045" s="493" t="n">
        <v>14943.7</v>
      </c>
      <c r="O1045" s="493" t="n">
        <v>11327.47</v>
      </c>
      <c r="P1045" s="493" t="n">
        <v>15078.65</v>
      </c>
      <c r="Q1045" s="493" t="n">
        <v>12446.95</v>
      </c>
      <c r="R1045" s="493" t="n">
        <v>12971</v>
      </c>
      <c r="S1045" s="493" t="n">
        <v>16398.15</v>
      </c>
      <c r="T1045" s="493" t="n">
        <v>10979</v>
      </c>
      <c r="U1045" s="493" t="n">
        <v>13405.06</v>
      </c>
      <c r="V1045" s="493" t="n">
        <v>10299.78</v>
      </c>
      <c r="W1045" s="493" t="n">
        <v>17402.21</v>
      </c>
      <c r="X1045" s="493" t="n">
        <v>16549.3</v>
      </c>
      <c r="Y1045" s="493" t="n">
        <v>13846.05</v>
      </c>
      <c r="Z1045" s="493" t="n">
        <v>18597.05</v>
      </c>
      <c r="AA1045" s="493" t="n">
        <v>14510.2</v>
      </c>
      <c r="AB1045" s="493" t="n">
        <v>11510.54</v>
      </c>
      <c r="AC1045" s="493" t="n">
        <v>22800.1</v>
      </c>
      <c r="AD1045" s="493" t="n">
        <v>15065.65</v>
      </c>
      <c r="AE1045" s="493" t="n">
        <v>14453.25</v>
      </c>
      <c r="AF1045" s="493" t="n">
        <v>16873.03</v>
      </c>
      <c r="AG1045" s="493" t="n">
        <v>17523.65</v>
      </c>
      <c r="AH1045" s="493" t="n">
        <v>11021.53</v>
      </c>
      <c r="AI1045" s="493" t="n">
        <v>24494.6</v>
      </c>
      <c r="AJ1045" s="493" t="n">
        <v>15753.55</v>
      </c>
      <c r="AK1045" s="493" t="n">
        <v>15091.05</v>
      </c>
      <c r="AL1045" s="493" t="n">
        <v>21474.62</v>
      </c>
      <c r="AM1045" s="493" t="n">
        <v>19907.17</v>
      </c>
      <c r="AN1045" s="493" t="n">
        <v>13615.12</v>
      </c>
      <c r="AO1045" s="493" t="n">
        <v>28590.7</v>
      </c>
      <c r="AP1045" s="493" t="n">
        <v>17993.88</v>
      </c>
      <c r="AQ1045" s="493" t="n">
        <v>20157.4</v>
      </c>
      <c r="AR1045" s="493" t="n">
        <v>20682.5</v>
      </c>
      <c r="AS1045" s="493" t="n">
        <v>17607.93</v>
      </c>
      <c r="AT1045" s="493" t="n">
        <v>11357.34</v>
      </c>
      <c r="AU1045" s="493" t="n">
        <v>20908.02</v>
      </c>
      <c r="AV1045" s="493" t="n">
        <v>22614.63</v>
      </c>
      <c r="AW1045" s="493" t="n">
        <v>12997.26</v>
      </c>
      <c r="AX1045" s="493" t="n">
        <v>26327.02</v>
      </c>
      <c r="AY1045" s="493" t="n">
        <v>18823.15</v>
      </c>
      <c r="AZ1045" s="493" t="n">
        <v>17595.63</v>
      </c>
      <c r="BA1045" s="493" t="n">
        <v>28928.55</v>
      </c>
      <c r="BB1045" s="493" t="n">
        <v>17275.73</v>
      </c>
      <c r="BC1045" s="493" t="n">
        <v>21574.79</v>
      </c>
      <c r="BD1045" s="493" t="n">
        <v>25640.5</v>
      </c>
      <c r="BE1045" s="493" t="n">
        <v>20977.49</v>
      </c>
      <c r="BF1045" s="493" t="n">
        <v>24329.75</v>
      </c>
      <c r="BG1045" s="493" t="n">
        <v>25316.41</v>
      </c>
      <c r="BH1045" s="493" t="n">
        <v>23562.32</v>
      </c>
      <c r="BI1045" s="493" t="n">
        <v>23197.15</v>
      </c>
      <c r="BJ1045" s="493" t="n">
        <v>19843.8</v>
      </c>
      <c r="BK1045" s="493" t="n">
        <v>22095.07</v>
      </c>
      <c r="BL1045" s="493" t="n">
        <v>22851.99</v>
      </c>
      <c r="BM1045" s="493" t="n">
        <v>20393.15</v>
      </c>
      <c r="BN1045" s="493" t="n">
        <v>21579.96</v>
      </c>
      <c r="BO1045" s="493" t="n">
        <v>20412.85</v>
      </c>
      <c r="BP1045" s="493" t="n">
        <v>23686.25</v>
      </c>
      <c r="BQ1045" s="493" t="n">
        <v>30786</v>
      </c>
      <c r="BR1045" s="493" t="n">
        <v>33786.3</v>
      </c>
      <c r="BS1045" s="493" t="n">
        <v>15739.7</v>
      </c>
      <c r="BT1045" s="493" t="n">
        <v>34062.56</v>
      </c>
      <c r="BU1045" s="493" t="n">
        <v>24025.3</v>
      </c>
      <c r="BV1045" s="493" t="n">
        <v>24617.9</v>
      </c>
      <c r="BW1045" s="493" t="n">
        <v>29646.85</v>
      </c>
    </row>
    <row r="1046">
      <c r="A1046" t="inlineStr">
        <is>
          <t>[C9C] ANGIOTENSIN-II 길항제 (단일)</t>
        </is>
      </c>
      <c r="B1046" t="inlineStr">
        <is>
          <t>신일제약</t>
        </is>
      </c>
      <c r="C1046" t="inlineStr">
        <is>
          <t>네오 텔미</t>
        </is>
      </c>
      <c r="D1046" t="inlineStr">
        <is>
          <t>신일제약</t>
        </is>
      </c>
      <c r="E1046" t="inlineStr">
        <is>
          <t>telmisartan</t>
        </is>
      </c>
      <c r="F1046" t="inlineStr">
        <is>
          <t>병원</t>
        </is>
      </c>
      <c r="G1046" t="inlineStr">
        <is>
          <t>Generic</t>
        </is>
      </c>
      <c r="H1046" s="493" t="n">
        <v>360.9</v>
      </c>
      <c r="I1046" s="493" t="n">
        <v>0</v>
      </c>
      <c r="J1046" s="493" t="n">
        <v>720.9</v>
      </c>
      <c r="K1046" s="493" t="n">
        <v>0</v>
      </c>
      <c r="L1046" s="493" t="n">
        <v>240</v>
      </c>
      <c r="M1046" s="493" t="n">
        <v>0</v>
      </c>
      <c r="N1046" s="493" t="n">
        <v>1202.1</v>
      </c>
      <c r="O1046" s="493" t="n">
        <v>480</v>
      </c>
      <c r="P1046" s="493" t="n">
        <v>360</v>
      </c>
      <c r="Q1046" s="493" t="n">
        <v>1080</v>
      </c>
      <c r="R1046" s="493" t="n">
        <v>360</v>
      </c>
      <c r="S1046" s="493" t="n">
        <v>1440.9</v>
      </c>
      <c r="T1046" s="493" t="n">
        <v>0</v>
      </c>
      <c r="U1046" s="493" t="n">
        <v>1121.9</v>
      </c>
      <c r="V1046" s="493" t="n">
        <v>1080</v>
      </c>
      <c r="W1046" s="493" t="n">
        <v>0</v>
      </c>
      <c r="X1046" s="493" t="n">
        <v>120</v>
      </c>
      <c r="Y1046" s="493" t="n">
        <v>1200</v>
      </c>
      <c r="Z1046" s="493" t="n">
        <v>840.9</v>
      </c>
      <c r="AA1046" s="493" t="n">
        <v>240</v>
      </c>
      <c r="AB1046" s="493" t="n">
        <v>960</v>
      </c>
      <c r="AC1046" s="493" t="n">
        <v>0</v>
      </c>
      <c r="AD1046" s="493" t="n">
        <v>0</v>
      </c>
      <c r="AE1046" s="493" t="n">
        <v>1145.4</v>
      </c>
      <c r="AF1046" s="493" t="n">
        <v>304.2</v>
      </c>
      <c r="AG1046" s="493" t="n">
        <v>240</v>
      </c>
      <c r="AH1046" s="493" t="n">
        <v>240</v>
      </c>
      <c r="AI1046" s="493" t="n">
        <v>120</v>
      </c>
      <c r="AJ1046" s="493" t="n">
        <v>243.9</v>
      </c>
      <c r="AK1046" s="493" t="n">
        <v>240</v>
      </c>
      <c r="AL1046" s="493" t="n">
        <v>720</v>
      </c>
      <c r="AM1046" s="493" t="n">
        <v>240</v>
      </c>
      <c r="AN1046" s="493" t="n">
        <v>3129.87</v>
      </c>
      <c r="AO1046" s="493" t="n">
        <v>2795.7</v>
      </c>
      <c r="AP1046" s="493" t="n">
        <v>5648.25</v>
      </c>
      <c r="AQ1046" s="493" t="n">
        <v>5194.92</v>
      </c>
      <c r="AR1046" s="493" t="n">
        <v>3158.92</v>
      </c>
      <c r="AS1046" s="493" t="n">
        <v>4555.7</v>
      </c>
      <c r="AT1046" s="493" t="n">
        <v>3573.45</v>
      </c>
      <c r="AU1046" s="493" t="n">
        <v>4277.9</v>
      </c>
      <c r="AV1046" s="493" t="n">
        <v>5045.64</v>
      </c>
      <c r="AW1046" s="493" t="n">
        <v>2660.65</v>
      </c>
      <c r="AX1046" s="493" t="n">
        <v>4954.2</v>
      </c>
      <c r="AY1046" s="493" t="n">
        <v>3739.68</v>
      </c>
      <c r="AZ1046" s="493" t="n">
        <v>2562.62</v>
      </c>
      <c r="BA1046" s="493" t="n">
        <v>4262</v>
      </c>
      <c r="BB1046" s="493" t="n">
        <v>260.7</v>
      </c>
      <c r="BC1046" s="493" t="n">
        <v>2883.6</v>
      </c>
      <c r="BD1046" s="493" t="n">
        <v>4091.1</v>
      </c>
      <c r="BE1046" s="493" t="n">
        <v>3313</v>
      </c>
      <c r="BF1046" s="493" t="n">
        <v>3574</v>
      </c>
      <c r="BG1046" s="493" t="n">
        <v>3821.61</v>
      </c>
      <c r="BH1046" s="493" t="n">
        <v>4504.56</v>
      </c>
      <c r="BI1046" s="493" t="n">
        <v>2726.42</v>
      </c>
      <c r="BJ1046" s="493" t="n">
        <v>6034.15</v>
      </c>
      <c r="BK1046" s="493" t="n">
        <v>4743.71</v>
      </c>
      <c r="BL1046" s="493" t="n">
        <v>6166.85</v>
      </c>
      <c r="BM1046" s="493" t="n">
        <v>5403.37</v>
      </c>
      <c r="BN1046" s="493" t="n">
        <v>3330.08</v>
      </c>
      <c r="BO1046" s="493" t="n">
        <v>7515.73</v>
      </c>
      <c r="BP1046" s="493" t="n">
        <v>5321.3</v>
      </c>
      <c r="BQ1046" s="493" t="n">
        <v>3761.68</v>
      </c>
      <c r="BR1046" s="493" t="n">
        <v>6380.09</v>
      </c>
      <c r="BS1046" s="493" t="n">
        <v>3414.2</v>
      </c>
      <c r="BT1046" s="493" t="n">
        <v>5072.76</v>
      </c>
      <c r="BU1046" s="493" t="n">
        <v>4294.18</v>
      </c>
      <c r="BV1046" s="493" t="n">
        <v>6501.08</v>
      </c>
      <c r="BW1046" s="493" t="n">
        <v>8821.4</v>
      </c>
    </row>
    <row r="1047">
      <c r="A1047" t="inlineStr">
        <is>
          <t>[C9C] ANGIOTENSIN-II 길항제 (단일)</t>
        </is>
      </c>
      <c r="B1047" t="inlineStr">
        <is>
          <t>신일제약</t>
        </is>
      </c>
      <c r="C1047" t="inlineStr">
        <is>
          <t>네오 텔미</t>
        </is>
      </c>
      <c r="D1047" t="inlineStr">
        <is>
          <t>신일제약</t>
        </is>
      </c>
      <c r="E1047" t="inlineStr">
        <is>
          <t>telmisartan</t>
        </is>
      </c>
      <c r="F1047" t="inlineStr">
        <is>
          <t>의원</t>
        </is>
      </c>
      <c r="G1047" t="inlineStr">
        <is>
          <t>Generic</t>
        </is>
      </c>
      <c r="H1047" s="493" t="n">
        <v>15714.3</v>
      </c>
      <c r="I1047" s="493" t="n">
        <v>15598.43</v>
      </c>
      <c r="J1047" s="493" t="n">
        <v>17434.48</v>
      </c>
      <c r="K1047" s="493" t="n">
        <v>15727.47</v>
      </c>
      <c r="L1047" s="493" t="n">
        <v>15919.38</v>
      </c>
      <c r="M1047" s="493" t="n">
        <v>17521.01</v>
      </c>
      <c r="N1047" s="493" t="n">
        <v>16428.73</v>
      </c>
      <c r="O1047" s="493" t="n">
        <v>15149.85</v>
      </c>
      <c r="P1047" s="493" t="n">
        <v>17537.56</v>
      </c>
      <c r="Q1047" s="493" t="n">
        <v>17311.03</v>
      </c>
      <c r="R1047" s="493" t="n">
        <v>13720.6</v>
      </c>
      <c r="S1047" s="493" t="n">
        <v>18912.07</v>
      </c>
      <c r="T1047" s="493" t="n">
        <v>21605.46</v>
      </c>
      <c r="U1047" s="493" t="n">
        <v>20966.86</v>
      </c>
      <c r="V1047" s="493" t="n">
        <v>21966.43</v>
      </c>
      <c r="W1047" s="493" t="n">
        <v>19444.24</v>
      </c>
      <c r="X1047" s="493" t="n">
        <v>22202.01</v>
      </c>
      <c r="Y1047" s="493" t="n">
        <v>23152.41</v>
      </c>
      <c r="Z1047" s="493" t="n">
        <v>23085.38</v>
      </c>
      <c r="AA1047" s="493" t="n">
        <v>21606.24</v>
      </c>
      <c r="AB1047" s="493" t="n">
        <v>24098.36</v>
      </c>
      <c r="AC1047" s="493" t="n">
        <v>27027.69</v>
      </c>
      <c r="AD1047" s="493" t="n">
        <v>25745.48</v>
      </c>
      <c r="AE1047" s="493" t="n">
        <v>38127.78</v>
      </c>
      <c r="AF1047" s="493" t="n">
        <v>31775.68</v>
      </c>
      <c r="AG1047" s="493" t="n">
        <v>28198.16</v>
      </c>
      <c r="AH1047" s="493" t="n">
        <v>32073.43</v>
      </c>
      <c r="AI1047" s="493" t="n">
        <v>31775.99</v>
      </c>
      <c r="AJ1047" s="493" t="n">
        <v>34687.52</v>
      </c>
      <c r="AK1047" s="493" t="n">
        <v>31971.37</v>
      </c>
      <c r="AL1047" s="493" t="n">
        <v>38048.23</v>
      </c>
      <c r="AM1047" s="493" t="n">
        <v>35261.71</v>
      </c>
      <c r="AN1047" s="493" t="n">
        <v>41459.53</v>
      </c>
      <c r="AO1047" s="493" t="n">
        <v>37815.2</v>
      </c>
      <c r="AP1047" s="493" t="n">
        <v>43406.72</v>
      </c>
      <c r="AQ1047" s="493" t="n">
        <v>39978.76</v>
      </c>
      <c r="AR1047" s="493" t="n">
        <v>45683.88</v>
      </c>
      <c r="AS1047" s="493" t="n">
        <v>46959.03</v>
      </c>
      <c r="AT1047" s="493" t="n">
        <v>43314.13</v>
      </c>
      <c r="AU1047" s="493" t="n">
        <v>50590.18</v>
      </c>
      <c r="AV1047" s="493" t="n">
        <v>44924.46</v>
      </c>
      <c r="AW1047" s="493" t="n">
        <v>42440.21</v>
      </c>
      <c r="AX1047" s="493" t="n">
        <v>52701.56</v>
      </c>
      <c r="AY1047" s="493" t="n">
        <v>54715.88</v>
      </c>
      <c r="AZ1047" s="493" t="n">
        <v>48455.96</v>
      </c>
      <c r="BA1047" s="493" t="n">
        <v>52577.14</v>
      </c>
      <c r="BB1047" s="493" t="n">
        <v>56419.57</v>
      </c>
      <c r="BC1047" s="493" t="n">
        <v>51722.37</v>
      </c>
      <c r="BD1047" s="493" t="n">
        <v>57463.83</v>
      </c>
      <c r="BE1047" s="493" t="n">
        <v>47238.56</v>
      </c>
      <c r="BF1047" s="493" t="n">
        <v>54550.25</v>
      </c>
      <c r="BG1047" s="493" t="n">
        <v>53774.99</v>
      </c>
      <c r="BH1047" s="493" t="n">
        <v>53122.92</v>
      </c>
      <c r="BI1047" s="493" t="n">
        <v>55333.16</v>
      </c>
      <c r="BJ1047" s="493" t="n">
        <v>66267.92999999999</v>
      </c>
      <c r="BK1047" s="493" t="n">
        <v>62238.18</v>
      </c>
      <c r="BL1047" s="493" t="n">
        <v>71927.74000000001</v>
      </c>
      <c r="BM1047" s="493" t="n">
        <v>68140.75999999999</v>
      </c>
      <c r="BN1047" s="493" t="n">
        <v>70607.75</v>
      </c>
      <c r="BO1047" s="493" t="n">
        <v>66474.67</v>
      </c>
      <c r="BP1047" s="493" t="n">
        <v>69780.05</v>
      </c>
      <c r="BQ1047" s="493" t="n">
        <v>63407.27</v>
      </c>
      <c r="BR1047" s="493" t="n">
        <v>68600.45</v>
      </c>
      <c r="BS1047" s="493" t="n">
        <v>74130.28999999999</v>
      </c>
      <c r="BT1047" s="493" t="n">
        <v>75605.56</v>
      </c>
      <c r="BU1047" s="493" t="n">
        <v>68986.53999999999</v>
      </c>
      <c r="BV1047" s="493" t="n">
        <v>79365.08</v>
      </c>
      <c r="BW1047" s="493" t="n">
        <v>64886.62</v>
      </c>
    </row>
    <row r="1048">
      <c r="A1048" t="inlineStr">
        <is>
          <t>[C9C] ANGIOTENSIN-II 길항제 (단일)</t>
        </is>
      </c>
      <c r="B1048" t="inlineStr">
        <is>
          <t>신일제약</t>
        </is>
      </c>
      <c r="C1048" t="inlineStr">
        <is>
          <t>네오 텔미</t>
        </is>
      </c>
      <c r="D1048" t="inlineStr">
        <is>
          <t>신일제약</t>
        </is>
      </c>
      <c r="E1048" t="inlineStr">
        <is>
          <t>telmisartan</t>
        </is>
      </c>
      <c r="F1048" t="inlineStr">
        <is>
          <t>보건소</t>
        </is>
      </c>
      <c r="G1048" t="inlineStr">
        <is>
          <t>Generic</t>
        </is>
      </c>
      <c r="H1048" s="493" t="n">
        <v>0</v>
      </c>
      <c r="I1048" s="493" t="n">
        <v>0</v>
      </c>
      <c r="J1048" s="493" t="n">
        <v>0</v>
      </c>
      <c r="K1048" s="493" t="n">
        <v>0</v>
      </c>
      <c r="L1048" s="493" t="n">
        <v>0</v>
      </c>
      <c r="M1048" s="493" t="n">
        <v>0</v>
      </c>
      <c r="N1048" s="493" t="n">
        <v>0</v>
      </c>
      <c r="O1048" s="493" t="n">
        <v>0</v>
      </c>
      <c r="P1048" s="493" t="n">
        <v>0</v>
      </c>
      <c r="Q1048" s="493" t="n">
        <v>0</v>
      </c>
      <c r="R1048" s="493" t="n">
        <v>0</v>
      </c>
      <c r="S1048" s="493" t="n">
        <v>0</v>
      </c>
      <c r="T1048" s="493" t="n">
        <v>0</v>
      </c>
      <c r="U1048" s="493" t="n">
        <v>0</v>
      </c>
      <c r="V1048" s="493" t="n">
        <v>0</v>
      </c>
      <c r="W1048" s="493" t="n">
        <v>0</v>
      </c>
      <c r="X1048" s="493" t="n">
        <v>0</v>
      </c>
      <c r="Y1048" s="493" t="n">
        <v>441.9</v>
      </c>
      <c r="Z1048" s="493" t="n">
        <v>0</v>
      </c>
      <c r="AA1048" s="493" t="n">
        <v>0</v>
      </c>
      <c r="AB1048" s="493" t="n">
        <v>0</v>
      </c>
      <c r="AC1048" s="493" t="n">
        <v>0</v>
      </c>
      <c r="AD1048" s="493" t="n">
        <v>0</v>
      </c>
      <c r="AE1048" s="493" t="n">
        <v>0</v>
      </c>
      <c r="AF1048" s="493" t="n">
        <v>0</v>
      </c>
      <c r="AG1048" s="493" t="n">
        <v>0</v>
      </c>
      <c r="AH1048" s="493" t="n">
        <v>0</v>
      </c>
      <c r="AI1048" s="493" t="n">
        <v>0</v>
      </c>
      <c r="AJ1048" s="493" t="n">
        <v>0</v>
      </c>
      <c r="AK1048" s="493" t="n">
        <v>0</v>
      </c>
      <c r="AL1048" s="493" t="n">
        <v>0</v>
      </c>
      <c r="AM1048" s="493" t="n">
        <v>0</v>
      </c>
      <c r="AN1048" s="493" t="n">
        <v>0</v>
      </c>
      <c r="AO1048" s="493" t="n">
        <v>0</v>
      </c>
      <c r="AP1048" s="493" t="n">
        <v>0</v>
      </c>
      <c r="AQ1048" s="493" t="n">
        <v>0</v>
      </c>
      <c r="AR1048" s="493" t="n">
        <v>0</v>
      </c>
      <c r="AS1048" s="493" t="n">
        <v>233.4</v>
      </c>
      <c r="AT1048" s="493" t="n">
        <v>0</v>
      </c>
      <c r="AU1048" s="493" t="n">
        <v>263.7</v>
      </c>
      <c r="AV1048" s="493" t="n">
        <v>0</v>
      </c>
      <c r="AW1048" s="493" t="n">
        <v>0</v>
      </c>
      <c r="AX1048" s="493" t="n">
        <v>223.2</v>
      </c>
      <c r="AY1048" s="493" t="n">
        <v>0</v>
      </c>
      <c r="AZ1048" s="493" t="n">
        <v>0</v>
      </c>
      <c r="BA1048" s="493" t="n">
        <v>204.6</v>
      </c>
      <c r="BB1048" s="493" t="n">
        <v>0</v>
      </c>
      <c r="BC1048" s="493" t="n">
        <v>191.4</v>
      </c>
      <c r="BD1048" s="493" t="n">
        <v>246.6</v>
      </c>
      <c r="BE1048" s="493" t="n">
        <v>0</v>
      </c>
      <c r="BF1048" s="493" t="n">
        <v>0</v>
      </c>
      <c r="BG1048" s="493" t="n">
        <v>0</v>
      </c>
      <c r="BH1048" s="493" t="n">
        <v>0</v>
      </c>
      <c r="BI1048" s="493" t="n">
        <v>0</v>
      </c>
      <c r="BJ1048" s="493" t="n">
        <v>0</v>
      </c>
      <c r="BK1048" s="493" t="n">
        <v>0</v>
      </c>
      <c r="BL1048" s="493" t="n">
        <v>0</v>
      </c>
      <c r="BM1048" s="493" t="n">
        <v>0</v>
      </c>
      <c r="BN1048" s="493" t="n">
        <v>0</v>
      </c>
      <c r="BO1048" s="493" t="n">
        <v>0</v>
      </c>
      <c r="BP1048" s="493" t="n">
        <v>0</v>
      </c>
      <c r="BQ1048" s="493" t="n">
        <v>0</v>
      </c>
      <c r="BR1048" s="493" t="n">
        <v>0</v>
      </c>
      <c r="BS1048" s="493" t="n">
        <v>0</v>
      </c>
      <c r="BT1048" s="493" t="n">
        <v>0</v>
      </c>
      <c r="BU1048" s="493" t="n">
        <v>0</v>
      </c>
      <c r="BV1048" s="493" t="n">
        <v>0</v>
      </c>
      <c r="BW1048" s="493" t="n">
        <v>0</v>
      </c>
    </row>
    <row r="1049">
      <c r="A1049" t="inlineStr">
        <is>
          <t>[C9C] ANGIOTENSIN-II 길항제 (단일)</t>
        </is>
      </c>
      <c r="B1049" t="inlineStr">
        <is>
          <t>신일제약</t>
        </is>
      </c>
      <c r="C1049" t="inlineStr">
        <is>
          <t>네오반</t>
        </is>
      </c>
      <c r="D1049" t="inlineStr">
        <is>
          <t>신일제약</t>
        </is>
      </c>
      <c r="E1049" t="inlineStr">
        <is>
          <t>valsartan</t>
        </is>
      </c>
      <c r="F1049" t="inlineStr">
        <is>
          <t>종합병원</t>
        </is>
      </c>
      <c r="G1049" t="inlineStr">
        <is>
          <t>Generic</t>
        </is>
      </c>
      <c r="H1049" s="493" t="n">
        <v>0</v>
      </c>
      <c r="I1049" s="493" t="n">
        <v>0</v>
      </c>
      <c r="J1049" s="493" t="n">
        <v>0</v>
      </c>
      <c r="K1049" s="493" t="n">
        <v>0</v>
      </c>
      <c r="L1049" s="493" t="n">
        <v>0</v>
      </c>
      <c r="M1049" s="493" t="n">
        <v>0</v>
      </c>
      <c r="N1049" s="493" t="n">
        <v>0</v>
      </c>
      <c r="O1049" s="493" t="n">
        <v>0</v>
      </c>
      <c r="P1049" s="493" t="n">
        <v>0</v>
      </c>
      <c r="Q1049" s="493" t="n">
        <v>0</v>
      </c>
      <c r="R1049" s="493" t="n">
        <v>0</v>
      </c>
      <c r="S1049" s="493" t="n">
        <v>0</v>
      </c>
      <c r="T1049" s="493" t="n">
        <v>0</v>
      </c>
      <c r="U1049" s="493" t="n">
        <v>0</v>
      </c>
      <c r="V1049" s="493" t="n">
        <v>0</v>
      </c>
      <c r="W1049" s="493" t="n">
        <v>0</v>
      </c>
      <c r="X1049" s="493" t="n">
        <v>0</v>
      </c>
      <c r="Y1049" s="493" t="n">
        <v>0</v>
      </c>
      <c r="Z1049" s="493" t="n">
        <v>0</v>
      </c>
      <c r="AA1049" s="493" t="n">
        <v>0</v>
      </c>
      <c r="AB1049" s="493" t="n">
        <v>0</v>
      </c>
      <c r="AC1049" s="493" t="n">
        <v>0</v>
      </c>
      <c r="AD1049" s="493" t="n">
        <v>0</v>
      </c>
      <c r="AE1049" s="493" t="n">
        <v>0</v>
      </c>
      <c r="AF1049" s="493" t="n">
        <v>0</v>
      </c>
      <c r="AG1049" s="493" t="n">
        <v>0</v>
      </c>
      <c r="AH1049" s="493" t="n">
        <v>0</v>
      </c>
      <c r="AI1049" s="493" t="n">
        <v>0</v>
      </c>
      <c r="AJ1049" s="493" t="n">
        <v>0</v>
      </c>
      <c r="AK1049" s="493" t="n">
        <v>0</v>
      </c>
      <c r="AL1049" s="493" t="n">
        <v>0</v>
      </c>
      <c r="AM1049" s="493" t="n">
        <v>0</v>
      </c>
      <c r="AN1049" s="493" t="n">
        <v>0</v>
      </c>
      <c r="AO1049" s="493" t="n">
        <v>0</v>
      </c>
      <c r="AP1049" s="493" t="n">
        <v>0</v>
      </c>
      <c r="AQ1049" s="493" t="n">
        <v>0</v>
      </c>
      <c r="AR1049" s="493" t="n">
        <v>0</v>
      </c>
      <c r="AS1049" s="493" t="n">
        <v>0</v>
      </c>
      <c r="AT1049" s="493" t="n">
        <v>0</v>
      </c>
      <c r="AU1049" s="493" t="n">
        <v>0</v>
      </c>
      <c r="AV1049" s="493" t="n">
        <v>0</v>
      </c>
      <c r="AW1049" s="493" t="n">
        <v>0</v>
      </c>
      <c r="AX1049" s="493" t="n">
        <v>0</v>
      </c>
      <c r="AY1049" s="493" t="n">
        <v>0</v>
      </c>
      <c r="AZ1049" s="493" t="n">
        <v>0</v>
      </c>
      <c r="BA1049" s="493" t="n">
        <v>0</v>
      </c>
      <c r="BB1049" s="493" t="n">
        <v>0</v>
      </c>
      <c r="BC1049" s="493" t="n">
        <v>0</v>
      </c>
      <c r="BD1049" s="493" t="n">
        <v>0</v>
      </c>
      <c r="BE1049" s="493" t="n">
        <v>0</v>
      </c>
      <c r="BF1049" s="493" t="n">
        <v>0</v>
      </c>
      <c r="BG1049" s="493" t="n">
        <v>4645.94</v>
      </c>
      <c r="BH1049" s="493" t="n">
        <v>699.35</v>
      </c>
      <c r="BI1049" s="493" t="n">
        <v>3085.5</v>
      </c>
      <c r="BJ1049" s="493" t="n">
        <v>3426.15</v>
      </c>
      <c r="BK1049" s="493" t="n">
        <v>3268.84</v>
      </c>
      <c r="BL1049" s="493" t="n">
        <v>0</v>
      </c>
      <c r="BM1049" s="493" t="n">
        <v>8975.98</v>
      </c>
      <c r="BN1049" s="493" t="n">
        <v>705.45</v>
      </c>
      <c r="BO1049" s="493" t="n">
        <v>2238.9</v>
      </c>
      <c r="BP1049" s="493" t="n">
        <v>6063.72</v>
      </c>
      <c r="BQ1049" s="493" t="n">
        <v>1784.84</v>
      </c>
      <c r="BR1049" s="493" t="n">
        <v>2066.4</v>
      </c>
      <c r="BS1049" s="493" t="n">
        <v>11128.64</v>
      </c>
      <c r="BT1049" s="493" t="n">
        <v>3689.07</v>
      </c>
      <c r="BU1049" s="493" t="n">
        <v>4946.4</v>
      </c>
      <c r="BV1049" s="493" t="n">
        <v>12530.75</v>
      </c>
      <c r="BW1049" s="493" t="n">
        <v>3842.67</v>
      </c>
    </row>
    <row r="1050">
      <c r="A1050" t="inlineStr">
        <is>
          <t>[C9C] ANGIOTENSIN-II 길항제 (단일)</t>
        </is>
      </c>
      <c r="B1050" t="inlineStr">
        <is>
          <t>신일제약</t>
        </is>
      </c>
      <c r="C1050" t="inlineStr">
        <is>
          <t>네오반</t>
        </is>
      </c>
      <c r="D1050" t="inlineStr">
        <is>
          <t>신일제약</t>
        </is>
      </c>
      <c r="E1050" t="inlineStr">
        <is>
          <t>valsartan</t>
        </is>
      </c>
      <c r="F1050" t="inlineStr">
        <is>
          <t>의원</t>
        </is>
      </c>
      <c r="G1050" t="inlineStr">
        <is>
          <t>Generic</t>
        </is>
      </c>
      <c r="H1050" s="493" t="n">
        <v>0</v>
      </c>
      <c r="I1050" s="493" t="n">
        <v>0</v>
      </c>
      <c r="J1050" s="493" t="n">
        <v>0</v>
      </c>
      <c r="K1050" s="493" t="n">
        <v>0</v>
      </c>
      <c r="L1050" s="493" t="n">
        <v>0</v>
      </c>
      <c r="M1050" s="493" t="n">
        <v>0</v>
      </c>
      <c r="N1050" s="493" t="n">
        <v>0</v>
      </c>
      <c r="O1050" s="493" t="n">
        <v>0</v>
      </c>
      <c r="P1050" s="493" t="n">
        <v>0</v>
      </c>
      <c r="Q1050" s="493" t="n">
        <v>0</v>
      </c>
      <c r="R1050" s="493" t="n">
        <v>0</v>
      </c>
      <c r="S1050" s="493" t="n">
        <v>0</v>
      </c>
      <c r="T1050" s="493" t="n">
        <v>0</v>
      </c>
      <c r="U1050" s="493" t="n">
        <v>0</v>
      </c>
      <c r="V1050" s="493" t="n">
        <v>0</v>
      </c>
      <c r="W1050" s="493" t="n">
        <v>0</v>
      </c>
      <c r="X1050" s="493" t="n">
        <v>0</v>
      </c>
      <c r="Y1050" s="493" t="n">
        <v>0</v>
      </c>
      <c r="Z1050" s="493" t="n">
        <v>0</v>
      </c>
      <c r="AA1050" s="493" t="n">
        <v>0</v>
      </c>
      <c r="AB1050" s="493" t="n">
        <v>0</v>
      </c>
      <c r="AC1050" s="493" t="n">
        <v>0</v>
      </c>
      <c r="AD1050" s="493" t="n">
        <v>0</v>
      </c>
      <c r="AE1050" s="493" t="n">
        <v>0</v>
      </c>
      <c r="AF1050" s="493" t="n">
        <v>0</v>
      </c>
      <c r="AG1050" s="493" t="n">
        <v>0</v>
      </c>
      <c r="AH1050" s="493" t="n">
        <v>0</v>
      </c>
      <c r="AI1050" s="493" t="n">
        <v>0</v>
      </c>
      <c r="AJ1050" s="493" t="n">
        <v>0</v>
      </c>
      <c r="AK1050" s="493" t="n">
        <v>0</v>
      </c>
      <c r="AL1050" s="493" t="n">
        <v>0</v>
      </c>
      <c r="AM1050" s="493" t="n">
        <v>0</v>
      </c>
      <c r="AN1050" s="493" t="n">
        <v>0</v>
      </c>
      <c r="AO1050" s="493" t="n">
        <v>0</v>
      </c>
      <c r="AP1050" s="493" t="n">
        <v>0</v>
      </c>
      <c r="AQ1050" s="493" t="n">
        <v>0</v>
      </c>
      <c r="AR1050" s="493" t="n">
        <v>0</v>
      </c>
      <c r="AS1050" s="493" t="n">
        <v>0</v>
      </c>
      <c r="AT1050" s="493" t="n">
        <v>0</v>
      </c>
      <c r="AU1050" s="493" t="n">
        <v>0</v>
      </c>
      <c r="AV1050" s="493" t="n">
        <v>0</v>
      </c>
      <c r="AW1050" s="493" t="n">
        <v>0</v>
      </c>
      <c r="AX1050" s="493" t="n">
        <v>0</v>
      </c>
      <c r="AY1050" s="493" t="n">
        <v>0</v>
      </c>
      <c r="AZ1050" s="493" t="n">
        <v>0</v>
      </c>
      <c r="BA1050" s="493" t="n">
        <v>0</v>
      </c>
      <c r="BB1050" s="493" t="n">
        <v>0</v>
      </c>
      <c r="BC1050" s="493" t="n">
        <v>0</v>
      </c>
      <c r="BD1050" s="493" t="n">
        <v>0</v>
      </c>
      <c r="BE1050" s="493" t="n">
        <v>0</v>
      </c>
      <c r="BF1050" s="493" t="n">
        <v>0</v>
      </c>
      <c r="BG1050" s="493" t="n">
        <v>3528.03</v>
      </c>
      <c r="BH1050" s="493" t="n">
        <v>1676.3</v>
      </c>
      <c r="BI1050" s="493" t="n">
        <v>1321.2</v>
      </c>
      <c r="BJ1050" s="493" t="n">
        <v>1804.5</v>
      </c>
      <c r="BK1050" s="493" t="n">
        <v>721.8</v>
      </c>
      <c r="BL1050" s="493" t="n">
        <v>0</v>
      </c>
      <c r="BM1050" s="493" t="n">
        <v>1200</v>
      </c>
      <c r="BN1050" s="493" t="n">
        <v>2204.1</v>
      </c>
      <c r="BO1050" s="493" t="n">
        <v>1634.1</v>
      </c>
      <c r="BP1050" s="493" t="n">
        <v>2140.63</v>
      </c>
      <c r="BQ1050" s="493" t="n">
        <v>1290.2</v>
      </c>
      <c r="BR1050" s="493" t="n">
        <v>2086.2</v>
      </c>
      <c r="BS1050" s="493" t="n">
        <v>1843.5</v>
      </c>
      <c r="BT1050" s="493" t="n">
        <v>2404.85</v>
      </c>
      <c r="BU1050" s="493" t="n">
        <v>2960.4</v>
      </c>
      <c r="BV1050" s="493" t="n">
        <v>3336</v>
      </c>
      <c r="BW1050" s="493" t="n">
        <v>3909.09</v>
      </c>
    </row>
    <row r="1051">
      <c r="A1051" t="inlineStr">
        <is>
          <t>[C9C] ANGIOTENSIN-II 길항제 (단일)</t>
        </is>
      </c>
      <c r="B1051" t="inlineStr">
        <is>
          <t>신일제약</t>
        </is>
      </c>
      <c r="C1051" t="inlineStr">
        <is>
          <t>자르탄</t>
        </is>
      </c>
      <c r="D1051" t="inlineStr">
        <is>
          <t>신일제약</t>
        </is>
      </c>
      <c r="E1051" t="inlineStr">
        <is>
          <t>losartan potassium</t>
        </is>
      </c>
      <c r="F1051" t="inlineStr">
        <is>
          <t>상급종합병원</t>
        </is>
      </c>
      <c r="G1051" t="inlineStr">
        <is>
          <t>Generic</t>
        </is>
      </c>
      <c r="H1051" s="493" t="n">
        <v>0</v>
      </c>
      <c r="I1051" s="493" t="n">
        <v>0</v>
      </c>
      <c r="J1051" s="493" t="n">
        <v>0</v>
      </c>
      <c r="K1051" s="493" t="n">
        <v>0</v>
      </c>
      <c r="L1051" s="493" t="n">
        <v>0</v>
      </c>
      <c r="M1051" s="493" t="n">
        <v>0</v>
      </c>
      <c r="N1051" s="493" t="n">
        <v>0</v>
      </c>
      <c r="O1051" s="493" t="n">
        <v>0</v>
      </c>
      <c r="P1051" s="493" t="n">
        <v>0</v>
      </c>
      <c r="Q1051" s="493" t="n">
        <v>0</v>
      </c>
      <c r="R1051" s="493" t="n">
        <v>0</v>
      </c>
      <c r="S1051" s="493" t="n">
        <v>0</v>
      </c>
      <c r="T1051" s="493" t="n">
        <v>0</v>
      </c>
      <c r="U1051" s="493" t="n">
        <v>0</v>
      </c>
      <c r="V1051" s="493" t="n">
        <v>0</v>
      </c>
      <c r="W1051" s="493" t="n">
        <v>0</v>
      </c>
      <c r="X1051" s="493" t="n">
        <v>0</v>
      </c>
      <c r="Y1051" s="493" t="n">
        <v>0</v>
      </c>
      <c r="Z1051" s="493" t="n">
        <v>0</v>
      </c>
      <c r="AA1051" s="493" t="n">
        <v>0</v>
      </c>
      <c r="AB1051" s="493" t="n">
        <v>0</v>
      </c>
      <c r="AC1051" s="493" t="n">
        <v>0</v>
      </c>
      <c r="AD1051" s="493" t="n">
        <v>0</v>
      </c>
      <c r="AE1051" s="493" t="n">
        <v>0</v>
      </c>
      <c r="AF1051" s="493" t="n">
        <v>0</v>
      </c>
      <c r="AG1051" s="493" t="n">
        <v>0</v>
      </c>
      <c r="AH1051" s="493" t="n">
        <v>0</v>
      </c>
      <c r="AI1051" s="493" t="n">
        <v>0</v>
      </c>
      <c r="AJ1051" s="493" t="n">
        <v>783</v>
      </c>
      <c r="AK1051" s="493" t="n">
        <v>0</v>
      </c>
      <c r="AL1051" s="493" t="n">
        <v>0</v>
      </c>
      <c r="AM1051" s="493" t="n">
        <v>0</v>
      </c>
      <c r="AN1051" s="493" t="n">
        <v>0</v>
      </c>
      <c r="AO1051" s="493" t="n">
        <v>0</v>
      </c>
      <c r="AP1051" s="493" t="n">
        <v>0</v>
      </c>
      <c r="AQ1051" s="493" t="n">
        <v>0</v>
      </c>
      <c r="AR1051" s="493" t="n">
        <v>0</v>
      </c>
      <c r="AS1051" s="493" t="n">
        <v>0</v>
      </c>
      <c r="AT1051" s="493" t="n">
        <v>0</v>
      </c>
      <c r="AU1051" s="493" t="n">
        <v>0</v>
      </c>
      <c r="AV1051" s="493" t="n">
        <v>0</v>
      </c>
      <c r="AW1051" s="493" t="n">
        <v>0</v>
      </c>
      <c r="AX1051" s="493" t="n">
        <v>0</v>
      </c>
      <c r="AY1051" s="493" t="n">
        <v>0</v>
      </c>
      <c r="AZ1051" s="493" t="n">
        <v>0</v>
      </c>
      <c r="BA1051" s="493" t="n">
        <v>0</v>
      </c>
      <c r="BB1051" s="493" t="n">
        <v>0</v>
      </c>
      <c r="BC1051" s="493" t="n">
        <v>0</v>
      </c>
      <c r="BD1051" s="493" t="n">
        <v>0</v>
      </c>
      <c r="BE1051" s="493" t="n">
        <v>0</v>
      </c>
      <c r="BF1051" s="493" t="n">
        <v>0</v>
      </c>
      <c r="BG1051" s="493" t="n">
        <v>0</v>
      </c>
      <c r="BH1051" s="493" t="n">
        <v>0</v>
      </c>
      <c r="BI1051" s="493" t="n">
        <v>0</v>
      </c>
      <c r="BJ1051" s="493" t="n">
        <v>0</v>
      </c>
      <c r="BK1051" s="493" t="n">
        <v>0</v>
      </c>
      <c r="BL1051" s="493" t="n">
        <v>0</v>
      </c>
      <c r="BM1051" s="493" t="n">
        <v>0</v>
      </c>
      <c r="BN1051" s="493" t="n">
        <v>0</v>
      </c>
      <c r="BO1051" s="493" t="n">
        <v>0</v>
      </c>
      <c r="BP1051" s="493" t="n">
        <v>0</v>
      </c>
      <c r="BQ1051" s="493" t="n">
        <v>0</v>
      </c>
      <c r="BR1051" s="493" t="n">
        <v>0</v>
      </c>
      <c r="BS1051" s="493" t="n">
        <v>0</v>
      </c>
      <c r="BT1051" s="493" t="n">
        <v>0</v>
      </c>
      <c r="BU1051" s="493" t="n">
        <v>0</v>
      </c>
      <c r="BV1051" s="493" t="n">
        <v>0</v>
      </c>
      <c r="BW1051" s="493" t="n">
        <v>0</v>
      </c>
    </row>
    <row r="1052">
      <c r="A1052" t="inlineStr">
        <is>
          <t>[C9C] ANGIOTENSIN-II 길항제 (단일)</t>
        </is>
      </c>
      <c r="B1052" t="inlineStr">
        <is>
          <t>신일제약</t>
        </is>
      </c>
      <c r="C1052" t="inlineStr">
        <is>
          <t>자르탄</t>
        </is>
      </c>
      <c r="D1052" t="inlineStr">
        <is>
          <t>신일제약</t>
        </is>
      </c>
      <c r="E1052" t="inlineStr">
        <is>
          <t>losartan potassium</t>
        </is>
      </c>
      <c r="F1052" t="inlineStr">
        <is>
          <t>병원</t>
        </is>
      </c>
      <c r="G1052" t="inlineStr">
        <is>
          <t>Generic</t>
        </is>
      </c>
      <c r="H1052" s="493" t="n">
        <v>2420.4</v>
      </c>
      <c r="I1052" s="493" t="n">
        <v>796.2</v>
      </c>
      <c r="J1052" s="493" t="n">
        <v>1167.6</v>
      </c>
      <c r="K1052" s="493" t="n">
        <v>1041.6</v>
      </c>
      <c r="L1052" s="493" t="n">
        <v>1440.6</v>
      </c>
      <c r="M1052" s="493" t="n">
        <v>588.3</v>
      </c>
      <c r="N1052" s="493" t="n">
        <v>288.88</v>
      </c>
      <c r="O1052" s="493" t="n">
        <v>731.52</v>
      </c>
      <c r="P1052" s="493" t="n">
        <v>273</v>
      </c>
      <c r="Q1052" s="493" t="n">
        <v>118.8</v>
      </c>
      <c r="R1052" s="493" t="n">
        <v>329.4</v>
      </c>
      <c r="S1052" s="493" t="n">
        <v>0</v>
      </c>
      <c r="T1052" s="493" t="n">
        <v>0</v>
      </c>
      <c r="U1052" s="493" t="n">
        <v>0</v>
      </c>
      <c r="V1052" s="493" t="n">
        <v>0</v>
      </c>
      <c r="W1052" s="493" t="n">
        <v>0</v>
      </c>
      <c r="X1052" s="493" t="n">
        <v>0</v>
      </c>
      <c r="Y1052" s="493" t="n">
        <v>0</v>
      </c>
      <c r="Z1052" s="493" t="n">
        <v>0</v>
      </c>
      <c r="AA1052" s="493" t="n">
        <v>0</v>
      </c>
      <c r="AB1052" s="493" t="n">
        <v>0</v>
      </c>
      <c r="AC1052" s="493" t="n">
        <v>0</v>
      </c>
      <c r="AD1052" s="493" t="n">
        <v>0</v>
      </c>
      <c r="AE1052" s="493" t="n">
        <v>0</v>
      </c>
      <c r="AF1052" s="493" t="n">
        <v>0</v>
      </c>
      <c r="AG1052" s="493" t="n">
        <v>0</v>
      </c>
      <c r="AH1052" s="493" t="n">
        <v>0</v>
      </c>
      <c r="AI1052" s="493" t="n">
        <v>0</v>
      </c>
      <c r="AJ1052" s="493" t="n">
        <v>0</v>
      </c>
      <c r="AK1052" s="493" t="n">
        <v>0</v>
      </c>
      <c r="AL1052" s="493" t="n">
        <v>0</v>
      </c>
      <c r="AM1052" s="493" t="n">
        <v>0</v>
      </c>
      <c r="AN1052" s="493" t="n">
        <v>188.1</v>
      </c>
      <c r="AO1052" s="493" t="n">
        <v>186.3</v>
      </c>
      <c r="AP1052" s="493" t="n">
        <v>0</v>
      </c>
      <c r="AQ1052" s="493" t="n">
        <v>299.1</v>
      </c>
      <c r="AR1052" s="493" t="n">
        <v>0</v>
      </c>
      <c r="AS1052" s="493" t="n">
        <v>0</v>
      </c>
      <c r="AT1052" s="493" t="n">
        <v>0</v>
      </c>
      <c r="AU1052" s="493" t="n">
        <v>0</v>
      </c>
      <c r="AV1052" s="493" t="n">
        <v>0</v>
      </c>
      <c r="AW1052" s="493" t="n">
        <v>0</v>
      </c>
      <c r="AX1052" s="493" t="n">
        <v>0</v>
      </c>
      <c r="AY1052" s="493" t="n">
        <v>0</v>
      </c>
      <c r="AZ1052" s="493" t="n">
        <v>0</v>
      </c>
      <c r="BA1052" s="493" t="n">
        <v>0</v>
      </c>
      <c r="BB1052" s="493" t="n">
        <v>0</v>
      </c>
      <c r="BC1052" s="493" t="n">
        <v>0</v>
      </c>
      <c r="BD1052" s="493" t="n">
        <v>0</v>
      </c>
      <c r="BE1052" s="493" t="n">
        <v>0</v>
      </c>
      <c r="BF1052" s="493" t="n">
        <v>0</v>
      </c>
      <c r="BG1052" s="493" t="n">
        <v>0</v>
      </c>
      <c r="BH1052" s="493" t="n">
        <v>0</v>
      </c>
      <c r="BI1052" s="493" t="n">
        <v>0</v>
      </c>
      <c r="BJ1052" s="493" t="n">
        <v>0</v>
      </c>
      <c r="BK1052" s="493" t="n">
        <v>0</v>
      </c>
      <c r="BL1052" s="493" t="n">
        <v>0</v>
      </c>
      <c r="BM1052" s="493" t="n">
        <v>0</v>
      </c>
      <c r="BN1052" s="493" t="n">
        <v>0</v>
      </c>
      <c r="BO1052" s="493" t="n">
        <v>0</v>
      </c>
      <c r="BP1052" s="493" t="n">
        <v>0</v>
      </c>
      <c r="BQ1052" s="493" t="n">
        <v>0</v>
      </c>
      <c r="BR1052" s="493" t="n">
        <v>0</v>
      </c>
      <c r="BS1052" s="493" t="n">
        <v>0</v>
      </c>
      <c r="BT1052" s="493" t="n">
        <v>0</v>
      </c>
      <c r="BU1052" s="493" t="n">
        <v>0</v>
      </c>
      <c r="BV1052" s="493" t="n">
        <v>0</v>
      </c>
      <c r="BW1052" s="493" t="n">
        <v>0</v>
      </c>
    </row>
    <row r="1053">
      <c r="A1053" t="inlineStr">
        <is>
          <t>[C9C] ANGIOTENSIN-II 길항제 (단일)</t>
        </is>
      </c>
      <c r="B1053" t="inlineStr">
        <is>
          <t>신일제약</t>
        </is>
      </c>
      <c r="C1053" t="inlineStr">
        <is>
          <t>자르탄</t>
        </is>
      </c>
      <c r="D1053" t="inlineStr">
        <is>
          <t>신일제약</t>
        </is>
      </c>
      <c r="E1053" t="inlineStr">
        <is>
          <t>losartan potassium</t>
        </is>
      </c>
      <c r="F1053" t="inlineStr">
        <is>
          <t>의원</t>
        </is>
      </c>
      <c r="G1053" t="inlineStr">
        <is>
          <t>Generic</t>
        </is>
      </c>
      <c r="H1053" s="493" t="n">
        <v>5105.7</v>
      </c>
      <c r="I1053" s="493" t="n">
        <v>5689.15</v>
      </c>
      <c r="J1053" s="493" t="n">
        <v>7986.25</v>
      </c>
      <c r="K1053" s="493" t="n">
        <v>6136.92</v>
      </c>
      <c r="L1053" s="493" t="n">
        <v>7753</v>
      </c>
      <c r="M1053" s="493" t="n">
        <v>5799.91</v>
      </c>
      <c r="N1053" s="493" t="n">
        <v>9757.799999999999</v>
      </c>
      <c r="O1053" s="493" t="n">
        <v>5354.5</v>
      </c>
      <c r="P1053" s="493" t="n">
        <v>7655.5</v>
      </c>
      <c r="Q1053" s="493" t="n">
        <v>6295.2</v>
      </c>
      <c r="R1053" s="493" t="n">
        <v>6679.75</v>
      </c>
      <c r="S1053" s="493" t="n">
        <v>0</v>
      </c>
      <c r="T1053" s="493" t="n">
        <v>0</v>
      </c>
      <c r="U1053" s="493" t="n">
        <v>0</v>
      </c>
      <c r="V1053" s="493" t="n">
        <v>0</v>
      </c>
      <c r="W1053" s="493" t="n">
        <v>0</v>
      </c>
      <c r="X1053" s="493" t="n">
        <v>0</v>
      </c>
      <c r="Y1053" s="493" t="n">
        <v>0</v>
      </c>
      <c r="Z1053" s="493" t="n">
        <v>0</v>
      </c>
      <c r="AA1053" s="493" t="n">
        <v>0</v>
      </c>
      <c r="AB1053" s="493" t="n">
        <v>0</v>
      </c>
      <c r="AC1053" s="493" t="n">
        <v>0</v>
      </c>
      <c r="AD1053" s="493" t="n">
        <v>0</v>
      </c>
      <c r="AE1053" s="493" t="n">
        <v>0</v>
      </c>
      <c r="AF1053" s="493" t="n">
        <v>0</v>
      </c>
      <c r="AG1053" s="493" t="n">
        <v>0</v>
      </c>
      <c r="AH1053" s="493" t="n">
        <v>1821.09</v>
      </c>
      <c r="AI1053" s="493" t="n">
        <v>1118.06</v>
      </c>
      <c r="AJ1053" s="493" t="n">
        <v>2343.35</v>
      </c>
      <c r="AK1053" s="493" t="n">
        <v>1793.7</v>
      </c>
      <c r="AL1053" s="493" t="n">
        <v>2806.8</v>
      </c>
      <c r="AM1053" s="493" t="n">
        <v>2020.02</v>
      </c>
      <c r="AN1053" s="493" t="n">
        <v>2890.84</v>
      </c>
      <c r="AO1053" s="493" t="n">
        <v>2068</v>
      </c>
      <c r="AP1053" s="493" t="n">
        <v>0</v>
      </c>
      <c r="AQ1053" s="493" t="n">
        <v>1980.6</v>
      </c>
      <c r="AR1053" s="493" t="n">
        <v>0</v>
      </c>
      <c r="AS1053" s="493" t="n">
        <v>2820</v>
      </c>
      <c r="AT1053" s="493" t="n">
        <v>0</v>
      </c>
      <c r="AU1053" s="493" t="n">
        <v>0</v>
      </c>
      <c r="AV1053" s="493" t="n">
        <v>0</v>
      </c>
      <c r="AW1053" s="493" t="n">
        <v>0</v>
      </c>
      <c r="AX1053" s="493" t="n">
        <v>0</v>
      </c>
      <c r="AY1053" s="493" t="n">
        <v>0</v>
      </c>
      <c r="AZ1053" s="493" t="n">
        <v>0</v>
      </c>
      <c r="BA1053" s="493" t="n">
        <v>0</v>
      </c>
      <c r="BB1053" s="493" t="n">
        <v>0</v>
      </c>
      <c r="BC1053" s="493" t="n">
        <v>0</v>
      </c>
      <c r="BD1053" s="493" t="n">
        <v>0</v>
      </c>
      <c r="BE1053" s="493" t="n">
        <v>0</v>
      </c>
      <c r="BF1053" s="493" t="n">
        <v>0</v>
      </c>
      <c r="BG1053" s="493" t="n">
        <v>0</v>
      </c>
      <c r="BH1053" s="493" t="n">
        <v>0</v>
      </c>
      <c r="BI1053" s="493" t="n">
        <v>0</v>
      </c>
      <c r="BJ1053" s="493" t="n">
        <v>0</v>
      </c>
      <c r="BK1053" s="493" t="n">
        <v>0</v>
      </c>
      <c r="BL1053" s="493" t="n">
        <v>0</v>
      </c>
      <c r="BM1053" s="493" t="n">
        <v>0</v>
      </c>
      <c r="BN1053" s="493" t="n">
        <v>0</v>
      </c>
      <c r="BO1053" s="493" t="n">
        <v>0</v>
      </c>
      <c r="BP1053" s="493" t="n">
        <v>0</v>
      </c>
      <c r="BQ1053" s="493" t="n">
        <v>0</v>
      </c>
      <c r="BR1053" s="493" t="n">
        <v>0</v>
      </c>
      <c r="BS1053" s="493" t="n">
        <v>0</v>
      </c>
      <c r="BT1053" s="493" t="n">
        <v>0</v>
      </c>
      <c r="BU1053" s="493" t="n">
        <v>0</v>
      </c>
      <c r="BV1053" s="493" t="n">
        <v>0</v>
      </c>
      <c r="BW1053" s="493" t="n">
        <v>0</v>
      </c>
    </row>
    <row r="1054">
      <c r="A1054" t="inlineStr">
        <is>
          <t>[C9C] ANGIOTENSIN-II 길항제 (단일)</t>
        </is>
      </c>
      <c r="B1054" t="inlineStr">
        <is>
          <t>신텍스제약</t>
        </is>
      </c>
      <c r="C1054" t="inlineStr">
        <is>
          <t>엔티 텔미</t>
        </is>
      </c>
      <c r="D1054" t="inlineStr">
        <is>
          <t>신텍스제약</t>
        </is>
      </c>
      <c r="E1054" t="inlineStr">
        <is>
          <t>telmisartan</t>
        </is>
      </c>
      <c r="F1054" t="inlineStr">
        <is>
          <t>의원</t>
        </is>
      </c>
      <c r="G1054" t="inlineStr">
        <is>
          <t>Generic</t>
        </is>
      </c>
      <c r="H1054" s="493" t="n">
        <v>0</v>
      </c>
      <c r="I1054" s="493" t="n">
        <v>0</v>
      </c>
      <c r="J1054" s="493" t="n">
        <v>0</v>
      </c>
      <c r="K1054" s="493" t="n">
        <v>0</v>
      </c>
      <c r="L1054" s="493" t="n">
        <v>0</v>
      </c>
      <c r="M1054" s="493" t="n">
        <v>0</v>
      </c>
      <c r="N1054" s="493" t="n">
        <v>0</v>
      </c>
      <c r="O1054" s="493" t="n">
        <v>0</v>
      </c>
      <c r="P1054" s="493" t="n">
        <v>0</v>
      </c>
      <c r="Q1054" s="493" t="n">
        <v>0</v>
      </c>
      <c r="R1054" s="493" t="n">
        <v>0</v>
      </c>
      <c r="S1054" s="493" t="n">
        <v>0</v>
      </c>
      <c r="T1054" s="493" t="n">
        <v>0</v>
      </c>
      <c r="U1054" s="493" t="n">
        <v>0</v>
      </c>
      <c r="V1054" s="493" t="n">
        <v>0</v>
      </c>
      <c r="W1054" s="493" t="n">
        <v>0</v>
      </c>
      <c r="X1054" s="493" t="n">
        <v>0</v>
      </c>
      <c r="Y1054" s="493" t="n">
        <v>0</v>
      </c>
      <c r="Z1054" s="493" t="n">
        <v>0</v>
      </c>
      <c r="AA1054" s="493" t="n">
        <v>0</v>
      </c>
      <c r="AB1054" s="493" t="n">
        <v>0</v>
      </c>
      <c r="AC1054" s="493" t="n">
        <v>0</v>
      </c>
      <c r="AD1054" s="493" t="n">
        <v>0</v>
      </c>
      <c r="AE1054" s="493" t="n">
        <v>0</v>
      </c>
      <c r="AF1054" s="493" t="n">
        <v>0</v>
      </c>
      <c r="AG1054" s="493" t="n">
        <v>0</v>
      </c>
      <c r="AH1054" s="493" t="n">
        <v>0</v>
      </c>
      <c r="AI1054" s="493" t="n">
        <v>0</v>
      </c>
      <c r="AJ1054" s="493" t="n">
        <v>0</v>
      </c>
      <c r="AK1054" s="493" t="n">
        <v>0</v>
      </c>
      <c r="AL1054" s="493" t="n">
        <v>0</v>
      </c>
      <c r="AM1054" s="493" t="n">
        <v>0</v>
      </c>
      <c r="AN1054" s="493" t="n">
        <v>0</v>
      </c>
      <c r="AO1054" s="493" t="n">
        <v>0</v>
      </c>
      <c r="AP1054" s="493" t="n">
        <v>0</v>
      </c>
      <c r="AQ1054" s="493" t="n">
        <v>0</v>
      </c>
      <c r="AR1054" s="493" t="n">
        <v>16300.3</v>
      </c>
      <c r="AS1054" s="493" t="n">
        <v>19012</v>
      </c>
      <c r="AT1054" s="493" t="n">
        <v>16020</v>
      </c>
      <c r="AU1054" s="493" t="n">
        <v>14416.16</v>
      </c>
      <c r="AV1054" s="493" t="n">
        <v>18945.1</v>
      </c>
      <c r="AW1054" s="493" t="n">
        <v>21763.85</v>
      </c>
      <c r="AX1054" s="493" t="n">
        <v>22346</v>
      </c>
      <c r="AY1054" s="493" t="n">
        <v>23321.3</v>
      </c>
      <c r="AZ1054" s="493" t="n">
        <v>17908</v>
      </c>
      <c r="BA1054" s="493" t="n">
        <v>20705.8</v>
      </c>
      <c r="BB1054" s="493" t="n">
        <v>6890.5</v>
      </c>
      <c r="BC1054" s="493" t="n">
        <v>3393.54</v>
      </c>
      <c r="BD1054" s="493" t="n">
        <v>0</v>
      </c>
      <c r="BE1054" s="493" t="n">
        <v>0</v>
      </c>
      <c r="BF1054" s="493" t="n">
        <v>0</v>
      </c>
      <c r="BG1054" s="493" t="n">
        <v>0</v>
      </c>
      <c r="BH1054" s="493" t="n">
        <v>0</v>
      </c>
      <c r="BI1054" s="493" t="n">
        <v>0</v>
      </c>
      <c r="BJ1054" s="493" t="n">
        <v>0</v>
      </c>
      <c r="BK1054" s="493" t="n">
        <v>0</v>
      </c>
      <c r="BL1054" s="493" t="n">
        <v>0</v>
      </c>
      <c r="BM1054" s="493" t="n">
        <v>0</v>
      </c>
      <c r="BN1054" s="493" t="n">
        <v>0</v>
      </c>
      <c r="BO1054" s="493" t="n">
        <v>0</v>
      </c>
      <c r="BP1054" s="493" t="n">
        <v>0</v>
      </c>
      <c r="BQ1054" s="493" t="n">
        <v>0</v>
      </c>
      <c r="BR1054" s="493" t="n">
        <v>0</v>
      </c>
      <c r="BS1054" s="493" t="n">
        <v>0</v>
      </c>
      <c r="BT1054" s="493" t="n">
        <v>0</v>
      </c>
      <c r="BU1054" s="493" t="n">
        <v>0</v>
      </c>
      <c r="BV1054" s="493" t="n">
        <v>0</v>
      </c>
      <c r="BW1054" s="493" t="n">
        <v>0</v>
      </c>
    </row>
    <row r="1055">
      <c r="A1055" t="inlineStr">
        <is>
          <t>[C9C] ANGIOTENSIN-II 길항제 (단일)</t>
        </is>
      </c>
      <c r="B1055" t="inlineStr">
        <is>
          <t>신풍제약</t>
        </is>
      </c>
      <c r="C1055" t="inlineStr">
        <is>
          <t>디발탄</t>
        </is>
      </c>
      <c r="D1055" t="inlineStr">
        <is>
          <t>신풍제약</t>
        </is>
      </c>
      <c r="E1055" t="inlineStr">
        <is>
          <t>valsartan</t>
        </is>
      </c>
      <c r="F1055" t="inlineStr">
        <is>
          <t>종합병원</t>
        </is>
      </c>
      <c r="G1055" t="inlineStr">
        <is>
          <t>Generic</t>
        </is>
      </c>
      <c r="H1055" s="493" t="n">
        <v>0</v>
      </c>
      <c r="I1055" s="493" t="n">
        <v>0</v>
      </c>
      <c r="J1055" s="493" t="n">
        <v>0</v>
      </c>
      <c r="K1055" s="493" t="n">
        <v>66</v>
      </c>
      <c r="L1055" s="493" t="n">
        <v>187.2</v>
      </c>
      <c r="M1055" s="493" t="n">
        <v>142.2</v>
      </c>
      <c r="N1055" s="493" t="n">
        <v>385.2</v>
      </c>
      <c r="O1055" s="493" t="n">
        <v>507.6</v>
      </c>
      <c r="P1055" s="493" t="n">
        <v>458.4</v>
      </c>
      <c r="Q1055" s="493" t="n">
        <v>479.7</v>
      </c>
      <c r="R1055" s="493" t="n">
        <v>331.5</v>
      </c>
      <c r="S1055" s="493" t="n">
        <v>826.8</v>
      </c>
      <c r="T1055" s="493" t="n">
        <v>351.7</v>
      </c>
      <c r="U1055" s="493" t="n">
        <v>489.3</v>
      </c>
      <c r="V1055" s="493" t="n">
        <v>962.7</v>
      </c>
      <c r="W1055" s="493" t="n">
        <v>0</v>
      </c>
      <c r="X1055" s="493" t="n">
        <v>72.59999999999999</v>
      </c>
      <c r="Y1055" s="493" t="n">
        <v>770.4</v>
      </c>
      <c r="Z1055" s="493" t="n">
        <v>0</v>
      </c>
      <c r="AA1055" s="493" t="n">
        <v>590.4</v>
      </c>
      <c r="AB1055" s="493" t="n">
        <v>783</v>
      </c>
      <c r="AC1055" s="493" t="n">
        <v>0</v>
      </c>
      <c r="AD1055" s="493" t="n">
        <v>219.6</v>
      </c>
      <c r="AE1055" s="493" t="n">
        <v>1477.8</v>
      </c>
      <c r="AF1055" s="493" t="n">
        <v>0</v>
      </c>
      <c r="AG1055" s="493" t="n">
        <v>1608.9</v>
      </c>
      <c r="AH1055" s="493" t="n">
        <v>583</v>
      </c>
      <c r="AI1055" s="493" t="n">
        <v>961.8</v>
      </c>
      <c r="AJ1055" s="493" t="n">
        <v>993.9</v>
      </c>
      <c r="AK1055" s="493" t="n">
        <v>1829.1</v>
      </c>
      <c r="AL1055" s="493" t="n">
        <v>678.6</v>
      </c>
      <c r="AM1055" s="493" t="n">
        <v>226</v>
      </c>
      <c r="AN1055" s="493" t="n">
        <v>1405.2</v>
      </c>
      <c r="AO1055" s="493" t="n">
        <v>624.6</v>
      </c>
      <c r="AP1055" s="493" t="n">
        <v>458.7</v>
      </c>
      <c r="AQ1055" s="493" t="n">
        <v>603.9</v>
      </c>
      <c r="AR1055" s="493" t="n">
        <v>0</v>
      </c>
      <c r="AS1055" s="493" t="n">
        <v>628.2</v>
      </c>
      <c r="AT1055" s="493" t="n">
        <v>478.8</v>
      </c>
      <c r="AU1055" s="493" t="n">
        <v>52.08</v>
      </c>
      <c r="AV1055" s="493" t="n">
        <v>230.4</v>
      </c>
      <c r="AW1055" s="493" t="n">
        <v>370.75</v>
      </c>
      <c r="AX1055" s="493" t="n">
        <v>1268.1</v>
      </c>
      <c r="AY1055" s="493" t="n">
        <v>595.8</v>
      </c>
      <c r="AZ1055" s="493" t="n">
        <v>225.9</v>
      </c>
      <c r="BA1055" s="493" t="n">
        <v>0</v>
      </c>
      <c r="BB1055" s="493" t="n">
        <v>4317.9</v>
      </c>
      <c r="BC1055" s="493" t="n">
        <v>2282.76</v>
      </c>
      <c r="BD1055" s="493" t="n">
        <v>4558.89</v>
      </c>
      <c r="BE1055" s="493" t="n">
        <v>2385.42</v>
      </c>
      <c r="BF1055" s="493" t="n">
        <v>2494.5</v>
      </c>
      <c r="BG1055" s="493" t="n">
        <v>3244.56</v>
      </c>
      <c r="BH1055" s="493" t="n">
        <v>3774.4</v>
      </c>
      <c r="BI1055" s="493" t="n">
        <v>906.9</v>
      </c>
      <c r="BJ1055" s="493" t="n">
        <v>2431.25</v>
      </c>
      <c r="BK1055" s="493" t="n">
        <v>3325.57</v>
      </c>
      <c r="BL1055" s="493" t="n">
        <v>1983</v>
      </c>
      <c r="BM1055" s="493" t="n">
        <v>933.66</v>
      </c>
      <c r="BN1055" s="493" t="n">
        <v>5417.7</v>
      </c>
      <c r="BO1055" s="493" t="n">
        <v>2945.4</v>
      </c>
      <c r="BP1055" s="493" t="n">
        <v>2372.84</v>
      </c>
      <c r="BQ1055" s="493" t="n">
        <v>3882.7</v>
      </c>
      <c r="BR1055" s="493" t="n">
        <v>4719.51</v>
      </c>
      <c r="BS1055" s="493" t="n">
        <v>1815.27</v>
      </c>
      <c r="BT1055" s="493" t="n">
        <v>1454.6</v>
      </c>
      <c r="BU1055" s="493" t="n">
        <v>3015.42</v>
      </c>
      <c r="BV1055" s="493" t="n">
        <v>5898.42</v>
      </c>
      <c r="BW1055" s="493" t="n">
        <v>4191.17</v>
      </c>
    </row>
    <row r="1056">
      <c r="A1056" t="inlineStr">
        <is>
          <t>[C9C] ANGIOTENSIN-II 길항제 (단일)</t>
        </is>
      </c>
      <c r="B1056" t="inlineStr">
        <is>
          <t>신풍제약</t>
        </is>
      </c>
      <c r="C1056" t="inlineStr">
        <is>
          <t>디발탄</t>
        </is>
      </c>
      <c r="D1056" t="inlineStr">
        <is>
          <t>신풍제약</t>
        </is>
      </c>
      <c r="E1056" t="inlineStr">
        <is>
          <t>valsartan</t>
        </is>
      </c>
      <c r="F1056" t="inlineStr">
        <is>
          <t>병원</t>
        </is>
      </c>
      <c r="G1056" t="inlineStr">
        <is>
          <t>Generic</t>
        </is>
      </c>
      <c r="H1056" s="493" t="n">
        <v>973.15</v>
      </c>
      <c r="I1056" s="493" t="n">
        <v>2225.43</v>
      </c>
      <c r="J1056" s="493" t="n">
        <v>4019.72</v>
      </c>
      <c r="K1056" s="493" t="n">
        <v>2107.22</v>
      </c>
      <c r="L1056" s="493" t="n">
        <v>3727</v>
      </c>
      <c r="M1056" s="493" t="n">
        <v>3478.84</v>
      </c>
      <c r="N1056" s="493" t="n">
        <v>3127.5</v>
      </c>
      <c r="O1056" s="493" t="n">
        <v>1946.44</v>
      </c>
      <c r="P1056" s="493" t="n">
        <v>5978.1</v>
      </c>
      <c r="Q1056" s="493" t="n">
        <v>1320.14</v>
      </c>
      <c r="R1056" s="493" t="n">
        <v>3928</v>
      </c>
      <c r="S1056" s="493" t="n">
        <v>9007.25</v>
      </c>
      <c r="T1056" s="493" t="n">
        <v>3845.19</v>
      </c>
      <c r="U1056" s="493" t="n">
        <v>3719.7</v>
      </c>
      <c r="V1056" s="493" t="n">
        <v>4517.52</v>
      </c>
      <c r="W1056" s="493" t="n">
        <v>5410.52</v>
      </c>
      <c r="X1056" s="493" t="n">
        <v>2866.48</v>
      </c>
      <c r="Y1056" s="493" t="n">
        <v>7280.6</v>
      </c>
      <c r="Z1056" s="493" t="n">
        <v>2879.28</v>
      </c>
      <c r="AA1056" s="493" t="n">
        <v>4629.85</v>
      </c>
      <c r="AB1056" s="493" t="n">
        <v>4630.28</v>
      </c>
      <c r="AC1056" s="493" t="n">
        <v>4076.84</v>
      </c>
      <c r="AD1056" s="493" t="n">
        <v>2173.1</v>
      </c>
      <c r="AE1056" s="493" t="n">
        <v>8168.38</v>
      </c>
      <c r="AF1056" s="493" t="n">
        <v>3251.92</v>
      </c>
      <c r="AG1056" s="493" t="n">
        <v>4321.15</v>
      </c>
      <c r="AH1056" s="493" t="n">
        <v>3859.27</v>
      </c>
      <c r="AI1056" s="493" t="n">
        <v>4448.32</v>
      </c>
      <c r="AJ1056" s="493" t="n">
        <v>1883.74</v>
      </c>
      <c r="AK1056" s="493" t="n">
        <v>5078.44</v>
      </c>
      <c r="AL1056" s="493" t="n">
        <v>3795.42</v>
      </c>
      <c r="AM1056" s="493" t="n">
        <v>5648.12</v>
      </c>
      <c r="AN1056" s="493" t="n">
        <v>4377.64</v>
      </c>
      <c r="AO1056" s="493" t="n">
        <v>4508.32</v>
      </c>
      <c r="AP1056" s="493" t="n">
        <v>3191.16</v>
      </c>
      <c r="AQ1056" s="493" t="n">
        <v>4826.79</v>
      </c>
      <c r="AR1056" s="493" t="n">
        <v>3194.46</v>
      </c>
      <c r="AS1056" s="493" t="n">
        <v>8266.469999999999</v>
      </c>
      <c r="AT1056" s="493" t="n">
        <v>3094.8</v>
      </c>
      <c r="AU1056" s="493" t="n">
        <v>6408</v>
      </c>
      <c r="AV1056" s="493" t="n">
        <v>4304.9</v>
      </c>
      <c r="AW1056" s="493" t="n">
        <v>2762.7</v>
      </c>
      <c r="AX1056" s="493" t="n">
        <v>3309.59</v>
      </c>
      <c r="AY1056" s="493" t="n">
        <v>6606.75</v>
      </c>
      <c r="AZ1056" s="493" t="n">
        <v>4946.1</v>
      </c>
      <c r="BA1056" s="493" t="n">
        <v>4636.8</v>
      </c>
      <c r="BB1056" s="493" t="n">
        <v>3837.75</v>
      </c>
      <c r="BC1056" s="493" t="n">
        <v>2986.8</v>
      </c>
      <c r="BD1056" s="493" t="n">
        <v>2779.04</v>
      </c>
      <c r="BE1056" s="493" t="n">
        <v>7755.8</v>
      </c>
      <c r="BF1056" s="493" t="n">
        <v>3927.31</v>
      </c>
      <c r="BG1056" s="493" t="n">
        <v>5378.54</v>
      </c>
      <c r="BH1056" s="493" t="n">
        <v>3403.06</v>
      </c>
      <c r="BI1056" s="493" t="n">
        <v>5525.09</v>
      </c>
      <c r="BJ1056" s="493" t="n">
        <v>6187.68</v>
      </c>
      <c r="BK1056" s="493" t="n">
        <v>5665.15</v>
      </c>
      <c r="BL1056" s="493" t="n">
        <v>2467.5</v>
      </c>
      <c r="BM1056" s="493" t="n">
        <v>6412.2</v>
      </c>
      <c r="BN1056" s="493" t="n">
        <v>3658.5</v>
      </c>
      <c r="BO1056" s="493" t="n">
        <v>5896.65</v>
      </c>
      <c r="BP1056" s="493" t="n">
        <v>1415.7</v>
      </c>
      <c r="BQ1056" s="493" t="n">
        <v>4519.5</v>
      </c>
      <c r="BR1056" s="493" t="n">
        <v>2811.3</v>
      </c>
      <c r="BS1056" s="493" t="n">
        <v>5172.84</v>
      </c>
      <c r="BT1056" s="493" t="n">
        <v>3522.6</v>
      </c>
      <c r="BU1056" s="493" t="n">
        <v>2883.45</v>
      </c>
      <c r="BV1056" s="493" t="n">
        <v>5153.14</v>
      </c>
      <c r="BW1056" s="493" t="n">
        <v>5683.74</v>
      </c>
    </row>
    <row r="1057">
      <c r="A1057" t="inlineStr">
        <is>
          <t>[C9C] ANGIOTENSIN-II 길항제 (단일)</t>
        </is>
      </c>
      <c r="B1057" t="inlineStr">
        <is>
          <t>신풍제약</t>
        </is>
      </c>
      <c r="C1057" t="inlineStr">
        <is>
          <t>디발탄</t>
        </is>
      </c>
      <c r="D1057" t="inlineStr">
        <is>
          <t>신풍제약</t>
        </is>
      </c>
      <c r="E1057" t="inlineStr">
        <is>
          <t>valsartan</t>
        </is>
      </c>
      <c r="F1057" t="inlineStr">
        <is>
          <t>의원</t>
        </is>
      </c>
      <c r="G1057" t="inlineStr">
        <is>
          <t>Generic</t>
        </is>
      </c>
      <c r="H1057" s="493" t="n">
        <v>65962.03</v>
      </c>
      <c r="I1057" s="493" t="n">
        <v>63682.15</v>
      </c>
      <c r="J1057" s="493" t="n">
        <v>74811.27</v>
      </c>
      <c r="K1057" s="493" t="n">
        <v>62082.84</v>
      </c>
      <c r="L1057" s="493" t="n">
        <v>62297.76</v>
      </c>
      <c r="M1057" s="493" t="n">
        <v>64563.01</v>
      </c>
      <c r="N1057" s="493" t="n">
        <v>71760.39999999999</v>
      </c>
      <c r="O1057" s="493" t="n">
        <v>64739.23</v>
      </c>
      <c r="P1057" s="493" t="n">
        <v>68048.32000000001</v>
      </c>
      <c r="Q1057" s="493" t="n">
        <v>64679.66</v>
      </c>
      <c r="R1057" s="493" t="n">
        <v>63125.42</v>
      </c>
      <c r="S1057" s="493" t="n">
        <v>74839.77</v>
      </c>
      <c r="T1057" s="493" t="n">
        <v>76962.95</v>
      </c>
      <c r="U1057" s="493" t="n">
        <v>64248.18</v>
      </c>
      <c r="V1057" s="493" t="n">
        <v>73417.06</v>
      </c>
      <c r="W1057" s="493" t="n">
        <v>67621.96000000001</v>
      </c>
      <c r="X1057" s="493" t="n">
        <v>78368.06</v>
      </c>
      <c r="Y1057" s="493" t="n">
        <v>70051.84</v>
      </c>
      <c r="Z1057" s="493" t="n">
        <v>78340.17</v>
      </c>
      <c r="AA1057" s="493" t="n">
        <v>78712.14999999999</v>
      </c>
      <c r="AB1057" s="493" t="n">
        <v>78240.78999999999</v>
      </c>
      <c r="AC1057" s="493" t="n">
        <v>76894.39999999999</v>
      </c>
      <c r="AD1057" s="493" t="n">
        <v>75237.53</v>
      </c>
      <c r="AE1057" s="493" t="n">
        <v>79346.2</v>
      </c>
      <c r="AF1057" s="493" t="n">
        <v>75855.66</v>
      </c>
      <c r="AG1057" s="493" t="n">
        <v>62108.07</v>
      </c>
      <c r="AH1057" s="493" t="n">
        <v>76615.78</v>
      </c>
      <c r="AI1057" s="493" t="n">
        <v>62638.86</v>
      </c>
      <c r="AJ1057" s="493" t="n">
        <v>73649.85000000001</v>
      </c>
      <c r="AK1057" s="493" t="n">
        <v>65927.53999999999</v>
      </c>
      <c r="AL1057" s="493" t="n">
        <v>66867.67999999999</v>
      </c>
      <c r="AM1057" s="493" t="n">
        <v>63350.15</v>
      </c>
      <c r="AN1057" s="493" t="n">
        <v>66751.23</v>
      </c>
      <c r="AO1057" s="493" t="n">
        <v>67931.78</v>
      </c>
      <c r="AP1057" s="493" t="n">
        <v>83826.56</v>
      </c>
      <c r="AQ1057" s="493" t="n">
        <v>90208.27</v>
      </c>
      <c r="AR1057" s="493" t="n">
        <v>87555.32000000001</v>
      </c>
      <c r="AS1057" s="493" t="n">
        <v>87187.22</v>
      </c>
      <c r="AT1057" s="493" t="n">
        <v>73459.84</v>
      </c>
      <c r="AU1057" s="493" t="n">
        <v>82147.22</v>
      </c>
      <c r="AV1057" s="493" t="n">
        <v>76248.8</v>
      </c>
      <c r="AW1057" s="493" t="n">
        <v>76396.14</v>
      </c>
      <c r="AX1057" s="493" t="n">
        <v>79688.81</v>
      </c>
      <c r="AY1057" s="493" t="n">
        <v>76957.59</v>
      </c>
      <c r="AZ1057" s="493" t="n">
        <v>76615.77</v>
      </c>
      <c r="BA1057" s="493" t="n">
        <v>84293.82000000001</v>
      </c>
      <c r="BB1057" s="493" t="n">
        <v>75496.95</v>
      </c>
      <c r="BC1057" s="493" t="n">
        <v>90101.08</v>
      </c>
      <c r="BD1057" s="493" t="n">
        <v>68387.59</v>
      </c>
      <c r="BE1057" s="493" t="n">
        <v>79595.11</v>
      </c>
      <c r="BF1057" s="493" t="n">
        <v>70823.94</v>
      </c>
      <c r="BG1057" s="493" t="n">
        <v>77151.81</v>
      </c>
      <c r="BH1057" s="493" t="n">
        <v>70695.89</v>
      </c>
      <c r="BI1057" s="493" t="n">
        <v>75443.06</v>
      </c>
      <c r="BJ1057" s="493" t="n">
        <v>71998.53</v>
      </c>
      <c r="BK1057" s="493" t="n">
        <v>67382.36</v>
      </c>
      <c r="BL1057" s="493" t="n">
        <v>76959.57000000001</v>
      </c>
      <c r="BM1057" s="493" t="n">
        <v>68627.72</v>
      </c>
      <c r="BN1057" s="493" t="n">
        <v>62594.71</v>
      </c>
      <c r="BO1057" s="493" t="n">
        <v>78001.37</v>
      </c>
      <c r="BP1057" s="493" t="n">
        <v>60825.58</v>
      </c>
      <c r="BQ1057" s="493" t="n">
        <v>64248.43</v>
      </c>
      <c r="BR1057" s="493" t="n">
        <v>70676.09</v>
      </c>
      <c r="BS1057" s="493" t="n">
        <v>66889.23</v>
      </c>
      <c r="BT1057" s="493" t="n">
        <v>62049.26</v>
      </c>
      <c r="BU1057" s="493" t="n">
        <v>72424.13</v>
      </c>
      <c r="BV1057" s="493" t="n">
        <v>70732.08</v>
      </c>
      <c r="BW1057" s="493" t="n">
        <v>64478.22</v>
      </c>
    </row>
    <row r="1058">
      <c r="A1058" t="inlineStr">
        <is>
          <t>[C9C] ANGIOTENSIN-II 길항제 (단일)</t>
        </is>
      </c>
      <c r="B1058" t="inlineStr">
        <is>
          <t>신풍제약</t>
        </is>
      </c>
      <c r="C1058" t="inlineStr">
        <is>
          <t>디발탄</t>
        </is>
      </c>
      <c r="D1058" t="inlineStr">
        <is>
          <t>신풍제약</t>
        </is>
      </c>
      <c r="E1058" t="inlineStr">
        <is>
          <t>valsartan</t>
        </is>
      </c>
      <c r="F1058" t="inlineStr">
        <is>
          <t>보건소</t>
        </is>
      </c>
      <c r="G1058" t="inlineStr">
        <is>
          <t>Generic</t>
        </is>
      </c>
      <c r="H1058" s="493" t="n">
        <v>6633.84</v>
      </c>
      <c r="I1058" s="493" t="n">
        <v>3461.15</v>
      </c>
      <c r="J1058" s="493" t="n">
        <v>5066.1</v>
      </c>
      <c r="K1058" s="493" t="n">
        <v>4966.5</v>
      </c>
      <c r="L1058" s="493" t="n">
        <v>3575.7</v>
      </c>
      <c r="M1058" s="493" t="n">
        <v>4754.7</v>
      </c>
      <c r="N1058" s="493" t="n">
        <v>6797.7</v>
      </c>
      <c r="O1058" s="493" t="n">
        <v>3940.65</v>
      </c>
      <c r="P1058" s="493" t="n">
        <v>4718.03</v>
      </c>
      <c r="Q1058" s="493" t="n">
        <v>3751.15</v>
      </c>
      <c r="R1058" s="493" t="n">
        <v>3887</v>
      </c>
      <c r="S1058" s="493" t="n">
        <v>4569.22</v>
      </c>
      <c r="T1058" s="493" t="n">
        <v>3983.85</v>
      </c>
      <c r="U1058" s="493" t="n">
        <v>2855.27</v>
      </c>
      <c r="V1058" s="493" t="n">
        <v>3168.63</v>
      </c>
      <c r="W1058" s="493" t="n">
        <v>2534.4</v>
      </c>
      <c r="X1058" s="493" t="n">
        <v>1457.76</v>
      </c>
      <c r="Y1058" s="493" t="n">
        <v>2782.26</v>
      </c>
      <c r="Z1058" s="493" t="n">
        <v>1319.37</v>
      </c>
      <c r="AA1058" s="493" t="n">
        <v>1550.85</v>
      </c>
      <c r="AB1058" s="493" t="n">
        <v>2380.82</v>
      </c>
      <c r="AC1058" s="493" t="n">
        <v>1702.08</v>
      </c>
      <c r="AD1058" s="493" t="n">
        <v>2892.8</v>
      </c>
      <c r="AE1058" s="493" t="n">
        <v>4734.3</v>
      </c>
      <c r="AF1058" s="493" t="n">
        <v>2073.33</v>
      </c>
      <c r="AG1058" s="493" t="n">
        <v>3564.68</v>
      </c>
      <c r="AH1058" s="493" t="n">
        <v>3422.44</v>
      </c>
      <c r="AI1058" s="493" t="n">
        <v>2124.1</v>
      </c>
      <c r="AJ1058" s="493" t="n">
        <v>2667.6</v>
      </c>
      <c r="AK1058" s="493" t="n">
        <v>3929.85</v>
      </c>
      <c r="AL1058" s="493" t="n">
        <v>2910.43</v>
      </c>
      <c r="AM1058" s="493" t="n">
        <v>2682.95</v>
      </c>
      <c r="AN1058" s="493" t="n">
        <v>3543.94</v>
      </c>
      <c r="AO1058" s="493" t="n">
        <v>1063.52</v>
      </c>
      <c r="AP1058" s="493" t="n">
        <v>1887.62</v>
      </c>
      <c r="AQ1058" s="493" t="n">
        <v>3246.72</v>
      </c>
      <c r="AR1058" s="493" t="n">
        <v>1731.4</v>
      </c>
      <c r="AS1058" s="493" t="n">
        <v>4184.91</v>
      </c>
      <c r="AT1058" s="493" t="n">
        <v>1691.5</v>
      </c>
      <c r="AU1058" s="493" t="n">
        <v>2449.58</v>
      </c>
      <c r="AV1058" s="493" t="n">
        <v>1463.95</v>
      </c>
      <c r="AW1058" s="493" t="n">
        <v>4159.46</v>
      </c>
      <c r="AX1058" s="493" t="n">
        <v>3327.66</v>
      </c>
      <c r="AY1058" s="493" t="n">
        <v>1349.42</v>
      </c>
      <c r="AZ1058" s="493" t="n">
        <v>1645.3</v>
      </c>
      <c r="BA1058" s="493" t="n">
        <v>11957.7</v>
      </c>
      <c r="BB1058" s="493" t="n">
        <v>4420.95</v>
      </c>
      <c r="BC1058" s="493" t="n">
        <v>1458.9</v>
      </c>
      <c r="BD1058" s="493" t="n">
        <v>6843.11</v>
      </c>
      <c r="BE1058" s="493" t="n">
        <v>3750.3</v>
      </c>
      <c r="BF1058" s="493" t="n">
        <v>11449.17</v>
      </c>
      <c r="BG1058" s="493" t="n">
        <v>1549.4</v>
      </c>
      <c r="BH1058" s="493" t="n">
        <v>2034.35</v>
      </c>
      <c r="BI1058" s="493" t="n">
        <v>4288.05</v>
      </c>
      <c r="BJ1058" s="493" t="n">
        <v>2514.6</v>
      </c>
      <c r="BK1058" s="493" t="n">
        <v>2479.2</v>
      </c>
      <c r="BL1058" s="493" t="n">
        <v>1737.45</v>
      </c>
      <c r="BM1058" s="493" t="n">
        <v>1386</v>
      </c>
      <c r="BN1058" s="493" t="n">
        <v>2294.45</v>
      </c>
      <c r="BO1058" s="493" t="n">
        <v>1926.99</v>
      </c>
      <c r="BP1058" s="493" t="n">
        <v>1540.8</v>
      </c>
      <c r="BQ1058" s="493" t="n">
        <v>4369.5</v>
      </c>
      <c r="BR1058" s="493" t="n">
        <v>3712.5</v>
      </c>
      <c r="BS1058" s="493" t="n">
        <v>3007.7</v>
      </c>
      <c r="BT1058" s="493" t="n">
        <v>1769.7</v>
      </c>
      <c r="BU1058" s="493" t="n">
        <v>1393.05</v>
      </c>
      <c r="BV1058" s="493" t="n">
        <v>3174.5</v>
      </c>
      <c r="BW1058" s="493" t="n">
        <v>2646.4</v>
      </c>
    </row>
    <row r="1059">
      <c r="A1059" t="inlineStr">
        <is>
          <t>[C9C] ANGIOTENSIN-II 길항제 (단일)</t>
        </is>
      </c>
      <c r="B1059" t="inlineStr">
        <is>
          <t>신풍제약</t>
        </is>
      </c>
      <c r="C1059" t="inlineStr">
        <is>
          <t>로자신</t>
        </is>
      </c>
      <c r="D1059" t="inlineStr">
        <is>
          <t>신풍제약</t>
        </is>
      </c>
      <c r="E1059" t="inlineStr">
        <is>
          <t>losartan potassium</t>
        </is>
      </c>
      <c r="F1059" t="inlineStr">
        <is>
          <t>상급종합병원</t>
        </is>
      </c>
      <c r="G1059" t="inlineStr">
        <is>
          <t>Generic</t>
        </is>
      </c>
      <c r="H1059" s="493" t="n">
        <v>0</v>
      </c>
      <c r="I1059" s="493" t="n">
        <v>0</v>
      </c>
      <c r="J1059" s="493" t="n">
        <v>0</v>
      </c>
      <c r="K1059" s="493" t="n">
        <v>0</v>
      </c>
      <c r="L1059" s="493" t="n">
        <v>0</v>
      </c>
      <c r="M1059" s="493" t="n">
        <v>3665.48</v>
      </c>
      <c r="N1059" s="493" t="n">
        <v>0</v>
      </c>
      <c r="O1059" s="493" t="n">
        <v>0</v>
      </c>
      <c r="P1059" s="493" t="n">
        <v>0</v>
      </c>
      <c r="Q1059" s="493" t="n">
        <v>0</v>
      </c>
      <c r="R1059" s="493" t="n">
        <v>0</v>
      </c>
      <c r="S1059" s="493" t="n">
        <v>0</v>
      </c>
      <c r="T1059" s="493" t="n">
        <v>0</v>
      </c>
      <c r="U1059" s="493" t="n">
        <v>0</v>
      </c>
      <c r="V1059" s="493" t="n">
        <v>0</v>
      </c>
      <c r="W1059" s="493" t="n">
        <v>0</v>
      </c>
      <c r="X1059" s="493" t="n">
        <v>0</v>
      </c>
      <c r="Y1059" s="493" t="n">
        <v>0</v>
      </c>
      <c r="Z1059" s="493" t="n">
        <v>0</v>
      </c>
      <c r="AA1059" s="493" t="n">
        <v>0</v>
      </c>
      <c r="AB1059" s="493" t="n">
        <v>0</v>
      </c>
      <c r="AC1059" s="493" t="n">
        <v>0</v>
      </c>
      <c r="AD1059" s="493" t="n">
        <v>0</v>
      </c>
      <c r="AE1059" s="493" t="n">
        <v>0</v>
      </c>
      <c r="AF1059" s="493" t="n">
        <v>0</v>
      </c>
      <c r="AG1059" s="493" t="n">
        <v>0</v>
      </c>
      <c r="AH1059" s="493" t="n">
        <v>0</v>
      </c>
      <c r="AI1059" s="493" t="n">
        <v>0</v>
      </c>
      <c r="AJ1059" s="493" t="n">
        <v>0</v>
      </c>
      <c r="AK1059" s="493" t="n">
        <v>0</v>
      </c>
      <c r="AL1059" s="493" t="n">
        <v>0</v>
      </c>
      <c r="AM1059" s="493" t="n">
        <v>0</v>
      </c>
      <c r="AN1059" s="493" t="n">
        <v>0</v>
      </c>
      <c r="AO1059" s="493" t="n">
        <v>0</v>
      </c>
      <c r="AP1059" s="493" t="n">
        <v>0</v>
      </c>
      <c r="AQ1059" s="493" t="n">
        <v>0</v>
      </c>
      <c r="AR1059" s="493" t="n">
        <v>0</v>
      </c>
      <c r="AS1059" s="493" t="n">
        <v>0</v>
      </c>
      <c r="AT1059" s="493" t="n">
        <v>0</v>
      </c>
      <c r="AU1059" s="493" t="n">
        <v>0</v>
      </c>
      <c r="AV1059" s="493" t="n">
        <v>0</v>
      </c>
      <c r="AW1059" s="493" t="n">
        <v>0</v>
      </c>
      <c r="AX1059" s="493" t="n">
        <v>0</v>
      </c>
      <c r="AY1059" s="493" t="n">
        <v>0</v>
      </c>
      <c r="AZ1059" s="493" t="n">
        <v>0</v>
      </c>
      <c r="BA1059" s="493" t="n">
        <v>0</v>
      </c>
      <c r="BB1059" s="493" t="n">
        <v>0</v>
      </c>
      <c r="BC1059" s="493" t="n">
        <v>0</v>
      </c>
      <c r="BD1059" s="493" t="n">
        <v>0</v>
      </c>
      <c r="BE1059" s="493" t="n">
        <v>0</v>
      </c>
      <c r="BF1059" s="493" t="n">
        <v>0</v>
      </c>
      <c r="BG1059" s="493" t="n">
        <v>0</v>
      </c>
      <c r="BH1059" s="493" t="n">
        <v>0</v>
      </c>
      <c r="BI1059" s="493" t="n">
        <v>0</v>
      </c>
      <c r="BJ1059" s="493" t="n">
        <v>0</v>
      </c>
      <c r="BK1059" s="493" t="n">
        <v>0</v>
      </c>
      <c r="BL1059" s="493" t="n">
        <v>0</v>
      </c>
      <c r="BM1059" s="493" t="n">
        <v>0</v>
      </c>
      <c r="BN1059" s="493" t="n">
        <v>0</v>
      </c>
      <c r="BO1059" s="493" t="n">
        <v>0</v>
      </c>
      <c r="BP1059" s="493" t="n">
        <v>0</v>
      </c>
      <c r="BQ1059" s="493" t="n">
        <v>0</v>
      </c>
      <c r="BR1059" s="493" t="n">
        <v>0</v>
      </c>
      <c r="BS1059" s="493" t="n">
        <v>0</v>
      </c>
      <c r="BT1059" s="493" t="n">
        <v>0</v>
      </c>
      <c r="BU1059" s="493" t="n">
        <v>0</v>
      </c>
      <c r="BV1059" s="493" t="n">
        <v>0</v>
      </c>
      <c r="BW1059" s="493" t="n">
        <v>0</v>
      </c>
    </row>
    <row r="1060">
      <c r="A1060" t="inlineStr">
        <is>
          <t>[C9C] ANGIOTENSIN-II 길항제 (단일)</t>
        </is>
      </c>
      <c r="B1060" t="inlineStr">
        <is>
          <t>신풍제약</t>
        </is>
      </c>
      <c r="C1060" t="inlineStr">
        <is>
          <t>로자신</t>
        </is>
      </c>
      <c r="D1060" t="inlineStr">
        <is>
          <t>신풍제약</t>
        </is>
      </c>
      <c r="E1060" t="inlineStr">
        <is>
          <t>losartan potassium</t>
        </is>
      </c>
      <c r="F1060" t="inlineStr">
        <is>
          <t>종합병원</t>
        </is>
      </c>
      <c r="G1060" t="inlineStr">
        <is>
          <t>Generic</t>
        </is>
      </c>
      <c r="H1060" s="493" t="n">
        <v>15175.77</v>
      </c>
      <c r="I1060" s="493" t="n">
        <v>13030.82</v>
      </c>
      <c r="J1060" s="493" t="n">
        <v>12629.77</v>
      </c>
      <c r="K1060" s="493" t="n">
        <v>15391.04</v>
      </c>
      <c r="L1060" s="493" t="n">
        <v>16472.52</v>
      </c>
      <c r="M1060" s="493" t="n">
        <v>22952.97</v>
      </c>
      <c r="N1060" s="493" t="n">
        <v>17192</v>
      </c>
      <c r="O1060" s="493" t="n">
        <v>19763.07</v>
      </c>
      <c r="P1060" s="493" t="n">
        <v>18467.28</v>
      </c>
      <c r="Q1060" s="493" t="n">
        <v>20867.86</v>
      </c>
      <c r="R1060" s="493" t="n">
        <v>20145.3</v>
      </c>
      <c r="S1060" s="493" t="n">
        <v>1444.8</v>
      </c>
      <c r="T1060" s="493" t="n">
        <v>0</v>
      </c>
      <c r="U1060" s="493" t="n">
        <v>0</v>
      </c>
      <c r="V1060" s="493" t="n">
        <v>0</v>
      </c>
      <c r="W1060" s="493" t="n">
        <v>0</v>
      </c>
      <c r="X1060" s="493" t="n">
        <v>0</v>
      </c>
      <c r="Y1060" s="493" t="n">
        <v>0</v>
      </c>
      <c r="Z1060" s="493" t="n">
        <v>0</v>
      </c>
      <c r="AA1060" s="493" t="n">
        <v>0</v>
      </c>
      <c r="AB1060" s="493" t="n">
        <v>0</v>
      </c>
      <c r="AC1060" s="493" t="n">
        <v>0</v>
      </c>
      <c r="AD1060" s="493" t="n">
        <v>0</v>
      </c>
      <c r="AE1060" s="493" t="n">
        <v>0</v>
      </c>
      <c r="AF1060" s="493" t="n">
        <v>0</v>
      </c>
      <c r="AG1060" s="493" t="n">
        <v>0</v>
      </c>
      <c r="AH1060" s="493" t="n">
        <v>0</v>
      </c>
      <c r="AI1060" s="493" t="n">
        <v>0</v>
      </c>
      <c r="AJ1060" s="493" t="n">
        <v>0</v>
      </c>
      <c r="AK1060" s="493" t="n">
        <v>0</v>
      </c>
      <c r="AL1060" s="493" t="n">
        <v>0</v>
      </c>
      <c r="AM1060" s="493" t="n">
        <v>0</v>
      </c>
      <c r="AN1060" s="493" t="n">
        <v>0</v>
      </c>
      <c r="AO1060" s="493" t="n">
        <v>0</v>
      </c>
      <c r="AP1060" s="493" t="n">
        <v>0</v>
      </c>
      <c r="AQ1060" s="493" t="n">
        <v>0</v>
      </c>
      <c r="AR1060" s="493" t="n">
        <v>0</v>
      </c>
      <c r="AS1060" s="493" t="n">
        <v>0</v>
      </c>
      <c r="AT1060" s="493" t="n">
        <v>0</v>
      </c>
      <c r="AU1060" s="493" t="n">
        <v>0</v>
      </c>
      <c r="AV1060" s="493" t="n">
        <v>0</v>
      </c>
      <c r="AW1060" s="493" t="n">
        <v>0</v>
      </c>
      <c r="AX1060" s="493" t="n">
        <v>0</v>
      </c>
      <c r="AY1060" s="493" t="n">
        <v>0</v>
      </c>
      <c r="AZ1060" s="493" t="n">
        <v>0</v>
      </c>
      <c r="BA1060" s="493" t="n">
        <v>0</v>
      </c>
      <c r="BB1060" s="493" t="n">
        <v>0</v>
      </c>
      <c r="BC1060" s="493" t="n">
        <v>0</v>
      </c>
      <c r="BD1060" s="493" t="n">
        <v>0</v>
      </c>
      <c r="BE1060" s="493" t="n">
        <v>0</v>
      </c>
      <c r="BF1060" s="493" t="n">
        <v>0</v>
      </c>
      <c r="BG1060" s="493" t="n">
        <v>0</v>
      </c>
      <c r="BH1060" s="493" t="n">
        <v>0</v>
      </c>
      <c r="BI1060" s="493" t="n">
        <v>0</v>
      </c>
      <c r="BJ1060" s="493" t="n">
        <v>0</v>
      </c>
      <c r="BK1060" s="493" t="n">
        <v>0</v>
      </c>
      <c r="BL1060" s="493" t="n">
        <v>0</v>
      </c>
      <c r="BM1060" s="493" t="n">
        <v>0</v>
      </c>
      <c r="BN1060" s="493" t="n">
        <v>0</v>
      </c>
      <c r="BO1060" s="493" t="n">
        <v>0</v>
      </c>
      <c r="BP1060" s="493" t="n">
        <v>0</v>
      </c>
      <c r="BQ1060" s="493" t="n">
        <v>0</v>
      </c>
      <c r="BR1060" s="493" t="n">
        <v>0</v>
      </c>
      <c r="BS1060" s="493" t="n">
        <v>0</v>
      </c>
      <c r="BT1060" s="493" t="n">
        <v>0</v>
      </c>
      <c r="BU1060" s="493" t="n">
        <v>0</v>
      </c>
      <c r="BV1060" s="493" t="n">
        <v>0</v>
      </c>
      <c r="BW1060" s="493" t="n">
        <v>0</v>
      </c>
    </row>
    <row r="1061">
      <c r="A1061" t="inlineStr">
        <is>
          <t>[C9C] ANGIOTENSIN-II 길항제 (단일)</t>
        </is>
      </c>
      <c r="B1061" t="inlineStr">
        <is>
          <t>신풍제약</t>
        </is>
      </c>
      <c r="C1061" t="inlineStr">
        <is>
          <t>로자신</t>
        </is>
      </c>
      <c r="D1061" t="inlineStr">
        <is>
          <t>신풍제약</t>
        </is>
      </c>
      <c r="E1061" t="inlineStr">
        <is>
          <t>losartan potassium</t>
        </is>
      </c>
      <c r="F1061" t="inlineStr">
        <is>
          <t>병원</t>
        </is>
      </c>
      <c r="G1061" t="inlineStr">
        <is>
          <t>Generic</t>
        </is>
      </c>
      <c r="H1061" s="493" t="n">
        <v>17234.22</v>
      </c>
      <c r="I1061" s="493" t="n">
        <v>19022.79</v>
      </c>
      <c r="J1061" s="493" t="n">
        <v>18344.25</v>
      </c>
      <c r="K1061" s="493" t="n">
        <v>19242.78</v>
      </c>
      <c r="L1061" s="493" t="n">
        <v>20478.96</v>
      </c>
      <c r="M1061" s="493" t="n">
        <v>19959.93</v>
      </c>
      <c r="N1061" s="493" t="n">
        <v>16545.96</v>
      </c>
      <c r="O1061" s="493" t="n">
        <v>23113.07</v>
      </c>
      <c r="P1061" s="493" t="n">
        <v>18407.28</v>
      </c>
      <c r="Q1061" s="493" t="n">
        <v>18798.94</v>
      </c>
      <c r="R1061" s="493" t="n">
        <v>20483.76</v>
      </c>
      <c r="S1061" s="493" t="n">
        <v>3663.1</v>
      </c>
      <c r="T1061" s="493" t="n">
        <v>182.56</v>
      </c>
      <c r="U1061" s="493" t="n">
        <v>0</v>
      </c>
      <c r="V1061" s="493" t="n">
        <v>0</v>
      </c>
      <c r="W1061" s="493" t="n">
        <v>0</v>
      </c>
      <c r="X1061" s="493" t="n">
        <v>0</v>
      </c>
      <c r="Y1061" s="493" t="n">
        <v>0</v>
      </c>
      <c r="Z1061" s="493" t="n">
        <v>0</v>
      </c>
      <c r="AA1061" s="493" t="n">
        <v>0</v>
      </c>
      <c r="AB1061" s="493" t="n">
        <v>692</v>
      </c>
      <c r="AC1061" s="493" t="n">
        <v>0</v>
      </c>
      <c r="AD1061" s="493" t="n">
        <v>231.6</v>
      </c>
      <c r="AE1061" s="493" t="n">
        <v>0</v>
      </c>
      <c r="AF1061" s="493" t="n">
        <v>960</v>
      </c>
      <c r="AG1061" s="493" t="n">
        <v>0</v>
      </c>
      <c r="AH1061" s="493" t="n">
        <v>476.4</v>
      </c>
      <c r="AI1061" s="493" t="n">
        <v>0</v>
      </c>
      <c r="AJ1061" s="493" t="n">
        <v>948</v>
      </c>
      <c r="AK1061" s="493" t="n">
        <v>0</v>
      </c>
      <c r="AL1061" s="493" t="n">
        <v>951</v>
      </c>
      <c r="AM1061" s="493" t="n">
        <v>0</v>
      </c>
      <c r="AN1061" s="493" t="n">
        <v>479.4</v>
      </c>
      <c r="AO1061" s="493" t="n">
        <v>0</v>
      </c>
      <c r="AP1061" s="493" t="n">
        <v>240</v>
      </c>
      <c r="AQ1061" s="493" t="n">
        <v>0</v>
      </c>
      <c r="AR1061" s="493" t="n">
        <v>240</v>
      </c>
      <c r="AS1061" s="493" t="n">
        <v>0</v>
      </c>
      <c r="AT1061" s="493" t="n">
        <v>481.2</v>
      </c>
      <c r="AU1061" s="493" t="n">
        <v>0</v>
      </c>
      <c r="AV1061" s="493" t="n">
        <v>316</v>
      </c>
      <c r="AW1061" s="493" t="n">
        <v>346.6</v>
      </c>
      <c r="AX1061" s="493" t="n">
        <v>224</v>
      </c>
      <c r="AY1061" s="493" t="n">
        <v>589</v>
      </c>
      <c r="AZ1061" s="493" t="n">
        <v>112</v>
      </c>
      <c r="BA1061" s="493" t="n">
        <v>295.4</v>
      </c>
      <c r="BB1061" s="493" t="n">
        <v>296.58</v>
      </c>
      <c r="BC1061" s="493" t="n">
        <v>409.92</v>
      </c>
      <c r="BD1061" s="493" t="n">
        <v>240.9</v>
      </c>
      <c r="BE1061" s="493" t="n">
        <v>465.9</v>
      </c>
      <c r="BF1061" s="493" t="n">
        <v>361.8</v>
      </c>
      <c r="BG1061" s="493" t="n">
        <v>471</v>
      </c>
      <c r="BH1061" s="493" t="n">
        <v>0</v>
      </c>
      <c r="BI1061" s="493" t="n">
        <v>219</v>
      </c>
      <c r="BJ1061" s="493" t="n">
        <v>239.4</v>
      </c>
      <c r="BK1061" s="493" t="n">
        <v>786.6</v>
      </c>
      <c r="BL1061" s="493" t="n">
        <v>0</v>
      </c>
      <c r="BM1061" s="493" t="n">
        <v>211.8</v>
      </c>
      <c r="BN1061" s="493" t="n">
        <v>250.1</v>
      </c>
      <c r="BO1061" s="493" t="n">
        <v>779.2</v>
      </c>
      <c r="BP1061" s="493" t="n">
        <v>642.3</v>
      </c>
      <c r="BQ1061" s="493" t="n">
        <v>951.83</v>
      </c>
      <c r="BR1061" s="493" t="n">
        <v>995.4</v>
      </c>
      <c r="BS1061" s="493" t="n">
        <v>785.85</v>
      </c>
      <c r="BT1061" s="493" t="n">
        <v>999.9</v>
      </c>
      <c r="BU1061" s="493" t="n">
        <v>876.9</v>
      </c>
      <c r="BV1061" s="493" t="n">
        <v>364.35</v>
      </c>
      <c r="BW1061" s="493" t="n">
        <v>537.16</v>
      </c>
    </row>
    <row r="1062">
      <c r="A1062" t="inlineStr">
        <is>
          <t>[C9C] ANGIOTENSIN-II 길항제 (단일)</t>
        </is>
      </c>
      <c r="B1062" t="inlineStr">
        <is>
          <t>신풍제약</t>
        </is>
      </c>
      <c r="C1062" t="inlineStr">
        <is>
          <t>로자신</t>
        </is>
      </c>
      <c r="D1062" t="inlineStr">
        <is>
          <t>신풍제약</t>
        </is>
      </c>
      <c r="E1062" t="inlineStr">
        <is>
          <t>losartan potassium</t>
        </is>
      </c>
      <c r="F1062" t="inlineStr">
        <is>
          <t>의원</t>
        </is>
      </c>
      <c r="G1062" t="inlineStr">
        <is>
          <t>Generic</t>
        </is>
      </c>
      <c r="H1062" s="493" t="n">
        <v>97558.34</v>
      </c>
      <c r="I1062" s="493" t="n">
        <v>103136.39</v>
      </c>
      <c r="J1062" s="493" t="n">
        <v>105827.01</v>
      </c>
      <c r="K1062" s="493" t="n">
        <v>102800.13</v>
      </c>
      <c r="L1062" s="493" t="n">
        <v>104040.7</v>
      </c>
      <c r="M1062" s="493" t="n">
        <v>109938.8</v>
      </c>
      <c r="N1062" s="493" t="n">
        <v>104483.31</v>
      </c>
      <c r="O1062" s="493" t="n">
        <v>107325.94</v>
      </c>
      <c r="P1062" s="493" t="n">
        <v>106965.62</v>
      </c>
      <c r="Q1062" s="493" t="n">
        <v>100532.32</v>
      </c>
      <c r="R1062" s="493" t="n">
        <v>97515.09</v>
      </c>
      <c r="S1062" s="493" t="n">
        <v>13831.38</v>
      </c>
      <c r="T1062" s="493" t="n">
        <v>3607.5</v>
      </c>
      <c r="U1062" s="493" t="n">
        <v>0</v>
      </c>
      <c r="V1062" s="493" t="n">
        <v>1557.63</v>
      </c>
      <c r="W1062" s="493" t="n">
        <v>2350.8</v>
      </c>
      <c r="X1062" s="493" t="n">
        <v>4116.42</v>
      </c>
      <c r="Y1062" s="493" t="n">
        <v>2259.01</v>
      </c>
      <c r="Z1062" s="493" t="n">
        <v>4738.5</v>
      </c>
      <c r="AA1062" s="493" t="n">
        <v>6820.2</v>
      </c>
      <c r="AB1062" s="493" t="n">
        <v>9955.41</v>
      </c>
      <c r="AC1062" s="493" t="n">
        <v>9147.34</v>
      </c>
      <c r="AD1062" s="493" t="n">
        <v>9682.15</v>
      </c>
      <c r="AE1062" s="493" t="n">
        <v>11202.3</v>
      </c>
      <c r="AF1062" s="493" t="n">
        <v>7639.2</v>
      </c>
      <c r="AG1062" s="493" t="n">
        <v>9230.52</v>
      </c>
      <c r="AH1062" s="493" t="n">
        <v>11716.76</v>
      </c>
      <c r="AI1062" s="493" t="n">
        <v>9655.950000000001</v>
      </c>
      <c r="AJ1062" s="493" t="n">
        <v>11735.31</v>
      </c>
      <c r="AK1062" s="493" t="n">
        <v>12794.4</v>
      </c>
      <c r="AL1062" s="493" t="n">
        <v>12853.6</v>
      </c>
      <c r="AM1062" s="493" t="n">
        <v>12507.6</v>
      </c>
      <c r="AN1062" s="493" t="n">
        <v>14644.45</v>
      </c>
      <c r="AO1062" s="493" t="n">
        <v>14356.89</v>
      </c>
      <c r="AP1062" s="493" t="n">
        <v>16778</v>
      </c>
      <c r="AQ1062" s="493" t="n">
        <v>14815.82</v>
      </c>
      <c r="AR1062" s="493" t="n">
        <v>16892.7</v>
      </c>
      <c r="AS1062" s="493" t="n">
        <v>16258.15</v>
      </c>
      <c r="AT1062" s="493" t="n">
        <v>16453.85</v>
      </c>
      <c r="AU1062" s="493" t="n">
        <v>16197.95</v>
      </c>
      <c r="AV1062" s="493" t="n">
        <v>18814.6</v>
      </c>
      <c r="AW1062" s="493" t="n">
        <v>15014.9</v>
      </c>
      <c r="AX1062" s="493" t="n">
        <v>16551.3</v>
      </c>
      <c r="AY1062" s="493" t="n">
        <v>19415.25</v>
      </c>
      <c r="AZ1062" s="493" t="n">
        <v>18505.3</v>
      </c>
      <c r="BA1062" s="493" t="n">
        <v>14457.21</v>
      </c>
      <c r="BB1062" s="493" t="n">
        <v>19072.8</v>
      </c>
      <c r="BC1062" s="493" t="n">
        <v>17257.29</v>
      </c>
      <c r="BD1062" s="493" t="n">
        <v>16291.85</v>
      </c>
      <c r="BE1062" s="493" t="n">
        <v>18141.7</v>
      </c>
      <c r="BF1062" s="493" t="n">
        <v>15882.94</v>
      </c>
      <c r="BG1062" s="493" t="n">
        <v>16989.95</v>
      </c>
      <c r="BH1062" s="493" t="n">
        <v>17833.4</v>
      </c>
      <c r="BI1062" s="493" t="n">
        <v>19478.25</v>
      </c>
      <c r="BJ1062" s="493" t="n">
        <v>16463.83</v>
      </c>
      <c r="BK1062" s="493" t="n">
        <v>9998.709999999999</v>
      </c>
      <c r="BL1062" s="493" t="n">
        <v>15311.86</v>
      </c>
      <c r="BM1062" s="493" t="n">
        <v>13379.08</v>
      </c>
      <c r="BN1062" s="493" t="n">
        <v>16307.4</v>
      </c>
      <c r="BO1062" s="493" t="n">
        <v>15496.52</v>
      </c>
      <c r="BP1062" s="493" t="n">
        <v>17369.86</v>
      </c>
      <c r="BQ1062" s="493" t="n">
        <v>12258.5</v>
      </c>
      <c r="BR1062" s="493" t="n">
        <v>17202.95</v>
      </c>
      <c r="BS1062" s="493" t="n">
        <v>14378.69</v>
      </c>
      <c r="BT1062" s="493" t="n">
        <v>16180.65</v>
      </c>
      <c r="BU1062" s="493" t="n">
        <v>15616.8</v>
      </c>
      <c r="BV1062" s="493" t="n">
        <v>16130.83</v>
      </c>
      <c r="BW1062" s="493" t="n">
        <v>14091.8</v>
      </c>
    </row>
    <row r="1063">
      <c r="A1063" t="inlineStr">
        <is>
          <t>[C9C] ANGIOTENSIN-II 길항제 (단일)</t>
        </is>
      </c>
      <c r="B1063" t="inlineStr">
        <is>
          <t>신풍제약</t>
        </is>
      </c>
      <c r="C1063" t="inlineStr">
        <is>
          <t>로자신</t>
        </is>
      </c>
      <c r="D1063" t="inlineStr">
        <is>
          <t>신풍제약</t>
        </is>
      </c>
      <c r="E1063" t="inlineStr">
        <is>
          <t>losartan potassium</t>
        </is>
      </c>
      <c r="F1063" t="inlineStr">
        <is>
          <t>보건소</t>
        </is>
      </c>
      <c r="G1063" t="inlineStr">
        <is>
          <t>Generic</t>
        </is>
      </c>
      <c r="H1063" s="493" t="n">
        <v>569.85</v>
      </c>
      <c r="I1063" s="493" t="n">
        <v>174.6</v>
      </c>
      <c r="J1063" s="493" t="n">
        <v>444.6</v>
      </c>
      <c r="K1063" s="493" t="n">
        <v>77.40000000000001</v>
      </c>
      <c r="L1063" s="493" t="n">
        <v>545.4</v>
      </c>
      <c r="M1063" s="493" t="n">
        <v>390.6</v>
      </c>
      <c r="N1063" s="493" t="n">
        <v>209.1</v>
      </c>
      <c r="O1063" s="493" t="n">
        <v>487.8</v>
      </c>
      <c r="P1063" s="493" t="n">
        <v>500.7</v>
      </c>
      <c r="Q1063" s="493" t="n">
        <v>0</v>
      </c>
      <c r="R1063" s="493" t="n">
        <v>183</v>
      </c>
      <c r="S1063" s="493" t="n">
        <v>54</v>
      </c>
      <c r="T1063" s="493" t="n">
        <v>109.8</v>
      </c>
      <c r="U1063" s="493" t="n">
        <v>0</v>
      </c>
      <c r="V1063" s="493" t="n">
        <v>0</v>
      </c>
      <c r="W1063" s="493" t="n">
        <v>0</v>
      </c>
      <c r="X1063" s="493" t="n">
        <v>0</v>
      </c>
      <c r="Y1063" s="493" t="n">
        <v>0</v>
      </c>
      <c r="Z1063" s="493" t="n">
        <v>0</v>
      </c>
      <c r="AA1063" s="493" t="n">
        <v>0</v>
      </c>
      <c r="AB1063" s="493" t="n">
        <v>0</v>
      </c>
      <c r="AC1063" s="493" t="n">
        <v>0</v>
      </c>
      <c r="AD1063" s="493" t="n">
        <v>0</v>
      </c>
      <c r="AE1063" s="493" t="n">
        <v>0</v>
      </c>
      <c r="AF1063" s="493" t="n">
        <v>0</v>
      </c>
      <c r="AG1063" s="493" t="n">
        <v>0</v>
      </c>
      <c r="AH1063" s="493" t="n">
        <v>0</v>
      </c>
      <c r="AI1063" s="493" t="n">
        <v>0</v>
      </c>
      <c r="AJ1063" s="493" t="n">
        <v>0</v>
      </c>
      <c r="AK1063" s="493" t="n">
        <v>0</v>
      </c>
      <c r="AL1063" s="493" t="n">
        <v>0</v>
      </c>
      <c r="AM1063" s="493" t="n">
        <v>0</v>
      </c>
      <c r="AN1063" s="493" t="n">
        <v>0</v>
      </c>
      <c r="AO1063" s="493" t="n">
        <v>0</v>
      </c>
      <c r="AP1063" s="493" t="n">
        <v>0</v>
      </c>
      <c r="AQ1063" s="493" t="n">
        <v>0</v>
      </c>
      <c r="AR1063" s="493" t="n">
        <v>0</v>
      </c>
      <c r="AS1063" s="493" t="n">
        <v>0</v>
      </c>
      <c r="AT1063" s="493" t="n">
        <v>0</v>
      </c>
      <c r="AU1063" s="493" t="n">
        <v>0</v>
      </c>
      <c r="AV1063" s="493" t="n">
        <v>0</v>
      </c>
      <c r="AW1063" s="493" t="n">
        <v>0</v>
      </c>
      <c r="AX1063" s="493" t="n">
        <v>0</v>
      </c>
      <c r="AY1063" s="493" t="n">
        <v>0</v>
      </c>
      <c r="AZ1063" s="493" t="n">
        <v>0</v>
      </c>
      <c r="BA1063" s="493" t="n">
        <v>0</v>
      </c>
      <c r="BB1063" s="493" t="n">
        <v>0</v>
      </c>
      <c r="BC1063" s="493" t="n">
        <v>0</v>
      </c>
      <c r="BD1063" s="493" t="n">
        <v>0</v>
      </c>
      <c r="BE1063" s="493" t="n">
        <v>0</v>
      </c>
      <c r="BF1063" s="493" t="n">
        <v>0</v>
      </c>
      <c r="BG1063" s="493" t="n">
        <v>0</v>
      </c>
      <c r="BH1063" s="493" t="n">
        <v>0</v>
      </c>
      <c r="BI1063" s="493" t="n">
        <v>0</v>
      </c>
      <c r="BJ1063" s="493" t="n">
        <v>793.8</v>
      </c>
      <c r="BK1063" s="493" t="n">
        <v>0</v>
      </c>
      <c r="BL1063" s="493" t="n">
        <v>0</v>
      </c>
      <c r="BM1063" s="493" t="n">
        <v>475.2</v>
      </c>
      <c r="BN1063" s="493" t="n">
        <v>0</v>
      </c>
      <c r="BO1063" s="493" t="n">
        <v>0</v>
      </c>
      <c r="BP1063" s="493" t="n">
        <v>379.8</v>
      </c>
      <c r="BQ1063" s="493" t="n">
        <v>0</v>
      </c>
      <c r="BR1063" s="493" t="n">
        <v>0</v>
      </c>
      <c r="BS1063" s="493" t="n">
        <v>350.1</v>
      </c>
      <c r="BT1063" s="493" t="n">
        <v>380.7</v>
      </c>
      <c r="BU1063" s="493" t="n">
        <v>318</v>
      </c>
      <c r="BV1063" s="493" t="n">
        <v>407.7</v>
      </c>
      <c r="BW1063" s="493" t="n">
        <v>0</v>
      </c>
    </row>
    <row r="1064">
      <c r="A1064" t="inlineStr">
        <is>
          <t>[C9C] ANGIOTENSIN-II 길항제 (단일)</t>
        </is>
      </c>
      <c r="B1064" t="inlineStr">
        <is>
          <t>신풍제약</t>
        </is>
      </c>
      <c r="C1064" t="inlineStr">
        <is>
          <t>이베라</t>
        </is>
      </c>
      <c r="D1064" t="inlineStr">
        <is>
          <t>신풍제약</t>
        </is>
      </c>
      <c r="E1064" t="inlineStr">
        <is>
          <t>irbesartan</t>
        </is>
      </c>
      <c r="F1064" t="inlineStr">
        <is>
          <t>상급종합병원</t>
        </is>
      </c>
      <c r="G1064" t="inlineStr">
        <is>
          <t>Generic</t>
        </is>
      </c>
      <c r="H1064" s="493" t="n">
        <v>0</v>
      </c>
      <c r="I1064" s="493" t="n">
        <v>1440</v>
      </c>
      <c r="J1064" s="493" t="n">
        <v>0</v>
      </c>
      <c r="K1064" s="493" t="n">
        <v>0</v>
      </c>
      <c r="L1064" s="493" t="n">
        <v>0</v>
      </c>
      <c r="M1064" s="493" t="n">
        <v>0</v>
      </c>
      <c r="N1064" s="493" t="n">
        <v>0</v>
      </c>
      <c r="O1064" s="493" t="n">
        <v>0</v>
      </c>
      <c r="P1064" s="493" t="n">
        <v>0</v>
      </c>
      <c r="Q1064" s="493" t="n">
        <v>0</v>
      </c>
      <c r="R1064" s="493" t="n">
        <v>0</v>
      </c>
      <c r="S1064" s="493" t="n">
        <v>0</v>
      </c>
      <c r="T1064" s="493" t="n">
        <v>0</v>
      </c>
      <c r="U1064" s="493" t="n">
        <v>26536.48</v>
      </c>
      <c r="V1064" s="493" t="n">
        <v>0</v>
      </c>
      <c r="W1064" s="493" t="n">
        <v>0</v>
      </c>
      <c r="X1064" s="493" t="n">
        <v>0</v>
      </c>
      <c r="Y1064" s="493" t="n">
        <v>0</v>
      </c>
      <c r="Z1064" s="493" t="n">
        <v>0</v>
      </c>
      <c r="AA1064" s="493" t="n">
        <v>0</v>
      </c>
      <c r="AB1064" s="493" t="n">
        <v>0</v>
      </c>
      <c r="AC1064" s="493" t="n">
        <v>0</v>
      </c>
      <c r="AD1064" s="493" t="n">
        <v>0</v>
      </c>
      <c r="AE1064" s="493" t="n">
        <v>0</v>
      </c>
      <c r="AF1064" s="493" t="n">
        <v>0</v>
      </c>
      <c r="AG1064" s="493" t="n">
        <v>0</v>
      </c>
      <c r="AH1064" s="493" t="n">
        <v>0</v>
      </c>
      <c r="AI1064" s="493" t="n">
        <v>0</v>
      </c>
      <c r="AJ1064" s="493" t="n">
        <v>0</v>
      </c>
      <c r="AK1064" s="493" t="n">
        <v>0</v>
      </c>
      <c r="AL1064" s="493" t="n">
        <v>0</v>
      </c>
      <c r="AM1064" s="493" t="n">
        <v>0</v>
      </c>
      <c r="AN1064" s="493" t="n">
        <v>0</v>
      </c>
      <c r="AO1064" s="493" t="n">
        <v>0</v>
      </c>
      <c r="AP1064" s="493" t="n">
        <v>0</v>
      </c>
      <c r="AQ1064" s="493" t="n">
        <v>0</v>
      </c>
      <c r="AR1064" s="493" t="n">
        <v>0</v>
      </c>
      <c r="AS1064" s="493" t="n">
        <v>0</v>
      </c>
      <c r="AT1064" s="493" t="n">
        <v>0</v>
      </c>
      <c r="AU1064" s="493" t="n">
        <v>0</v>
      </c>
      <c r="AV1064" s="493" t="n">
        <v>0</v>
      </c>
      <c r="AW1064" s="493" t="n">
        <v>0</v>
      </c>
      <c r="AX1064" s="493" t="n">
        <v>0</v>
      </c>
      <c r="AY1064" s="493" t="n">
        <v>2221.66</v>
      </c>
      <c r="AZ1064" s="493" t="n">
        <v>0</v>
      </c>
      <c r="BA1064" s="493" t="n">
        <v>0</v>
      </c>
      <c r="BB1064" s="493" t="n">
        <v>0</v>
      </c>
      <c r="BC1064" s="493" t="n">
        <v>0</v>
      </c>
      <c r="BD1064" s="493" t="n">
        <v>0</v>
      </c>
      <c r="BE1064" s="493" t="n">
        <v>0</v>
      </c>
      <c r="BF1064" s="493" t="n">
        <v>0</v>
      </c>
      <c r="BG1064" s="493" t="n">
        <v>0</v>
      </c>
      <c r="BH1064" s="493" t="n">
        <v>0</v>
      </c>
      <c r="BI1064" s="493" t="n">
        <v>0</v>
      </c>
      <c r="BJ1064" s="493" t="n">
        <v>0</v>
      </c>
      <c r="BK1064" s="493" t="n">
        <v>0</v>
      </c>
      <c r="BL1064" s="493" t="n">
        <v>0</v>
      </c>
      <c r="BM1064" s="493" t="n">
        <v>0</v>
      </c>
      <c r="BN1064" s="493" t="n">
        <v>0</v>
      </c>
      <c r="BO1064" s="493" t="n">
        <v>0</v>
      </c>
      <c r="BP1064" s="493" t="n">
        <v>0</v>
      </c>
      <c r="BQ1064" s="493" t="n">
        <v>0</v>
      </c>
      <c r="BR1064" s="493" t="n">
        <v>0</v>
      </c>
      <c r="BS1064" s="493" t="n">
        <v>0</v>
      </c>
      <c r="BT1064" s="493" t="n">
        <v>0</v>
      </c>
      <c r="BU1064" s="493" t="n">
        <v>0</v>
      </c>
      <c r="BV1064" s="493" t="n">
        <v>0</v>
      </c>
      <c r="BW1064" s="493" t="n">
        <v>0</v>
      </c>
    </row>
    <row r="1065">
      <c r="A1065" t="inlineStr">
        <is>
          <t>[C9C] ANGIOTENSIN-II 길항제 (단일)</t>
        </is>
      </c>
      <c r="B1065" t="inlineStr">
        <is>
          <t>신풍제약</t>
        </is>
      </c>
      <c r="C1065" t="inlineStr">
        <is>
          <t>이베라</t>
        </is>
      </c>
      <c r="D1065" t="inlineStr">
        <is>
          <t>신풍제약</t>
        </is>
      </c>
      <c r="E1065" t="inlineStr">
        <is>
          <t>irbesartan</t>
        </is>
      </c>
      <c r="F1065" t="inlineStr">
        <is>
          <t>종합병원</t>
        </is>
      </c>
      <c r="G1065" t="inlineStr">
        <is>
          <t>Generic</t>
        </is>
      </c>
      <c r="H1065" s="493" t="n">
        <v>110.4</v>
      </c>
      <c r="I1065" s="493" t="n">
        <v>109.5</v>
      </c>
      <c r="J1065" s="493" t="n">
        <v>1724.1</v>
      </c>
      <c r="K1065" s="493" t="n">
        <v>841.2</v>
      </c>
      <c r="L1065" s="493" t="n">
        <v>2408.5</v>
      </c>
      <c r="M1065" s="493" t="n">
        <v>1125.15</v>
      </c>
      <c r="N1065" s="493" t="n">
        <v>1506.63</v>
      </c>
      <c r="O1065" s="493" t="n">
        <v>157.05</v>
      </c>
      <c r="P1065" s="493" t="n">
        <v>962.1</v>
      </c>
      <c r="Q1065" s="493" t="n">
        <v>120.3</v>
      </c>
      <c r="R1065" s="493" t="n">
        <v>635.4</v>
      </c>
      <c r="S1065" s="493" t="n">
        <v>120.6</v>
      </c>
      <c r="T1065" s="493" t="n">
        <v>0</v>
      </c>
      <c r="U1065" s="493" t="n">
        <v>1478.85</v>
      </c>
      <c r="V1065" s="493" t="n">
        <v>8057.5</v>
      </c>
      <c r="W1065" s="493" t="n">
        <v>6375.22</v>
      </c>
      <c r="X1065" s="493" t="n">
        <v>4690.78</v>
      </c>
      <c r="Y1065" s="493" t="n">
        <v>4838.79</v>
      </c>
      <c r="Z1065" s="493" t="n">
        <v>4082.7</v>
      </c>
      <c r="AA1065" s="493" t="n">
        <v>1166.4</v>
      </c>
      <c r="AB1065" s="493" t="n">
        <v>2126.8</v>
      </c>
      <c r="AC1065" s="493" t="n">
        <v>2563.2</v>
      </c>
      <c r="AD1065" s="493" t="n">
        <v>5755.4</v>
      </c>
      <c r="AE1065" s="493" t="n">
        <v>963.23</v>
      </c>
      <c r="AF1065" s="493" t="n">
        <v>1114.46</v>
      </c>
      <c r="AG1065" s="493" t="n">
        <v>2322.7</v>
      </c>
      <c r="AH1065" s="493" t="n">
        <v>1577.7</v>
      </c>
      <c r="AI1065" s="493" t="n">
        <v>1042.2</v>
      </c>
      <c r="AJ1065" s="493" t="n">
        <v>1430.62</v>
      </c>
      <c r="AK1065" s="493" t="n">
        <v>860.1</v>
      </c>
      <c r="AL1065" s="493" t="n">
        <v>868.8</v>
      </c>
      <c r="AM1065" s="493" t="n">
        <v>1048.5</v>
      </c>
      <c r="AN1065" s="493" t="n">
        <v>764.1</v>
      </c>
      <c r="AO1065" s="493" t="n">
        <v>1337.1</v>
      </c>
      <c r="AP1065" s="493" t="n">
        <v>2088.6</v>
      </c>
      <c r="AQ1065" s="493" t="n">
        <v>3259.2</v>
      </c>
      <c r="AR1065" s="493" t="n">
        <v>12795.23</v>
      </c>
      <c r="AS1065" s="493" t="n">
        <v>1110.6</v>
      </c>
      <c r="AT1065" s="493" t="n">
        <v>443.7</v>
      </c>
      <c r="AU1065" s="493" t="n">
        <v>688.5</v>
      </c>
      <c r="AV1065" s="493" t="n">
        <v>745.2</v>
      </c>
      <c r="AW1065" s="493" t="n">
        <v>418.2</v>
      </c>
      <c r="AX1065" s="493" t="n">
        <v>3539.9</v>
      </c>
      <c r="AY1065" s="493" t="n">
        <v>351</v>
      </c>
      <c r="AZ1065" s="493" t="n">
        <v>931.5</v>
      </c>
      <c r="BA1065" s="493" t="n">
        <v>479.4</v>
      </c>
      <c r="BB1065" s="493" t="n">
        <v>1625.4</v>
      </c>
      <c r="BC1065" s="493" t="n">
        <v>237.6</v>
      </c>
      <c r="BD1065" s="493" t="n">
        <v>1018.8</v>
      </c>
      <c r="BE1065" s="493" t="n">
        <v>550.8</v>
      </c>
      <c r="BF1065" s="493" t="n">
        <v>2310.96</v>
      </c>
      <c r="BG1065" s="493" t="n">
        <v>635.4</v>
      </c>
      <c r="BH1065" s="493" t="n">
        <v>182.7</v>
      </c>
      <c r="BI1065" s="493" t="n">
        <v>537.6</v>
      </c>
      <c r="BJ1065" s="493" t="n">
        <v>934.2</v>
      </c>
      <c r="BK1065" s="493" t="n">
        <v>1037.1</v>
      </c>
      <c r="BL1065" s="493" t="n">
        <v>1214.4</v>
      </c>
      <c r="BM1065" s="493" t="n">
        <v>2276.54</v>
      </c>
      <c r="BN1065" s="493" t="n">
        <v>1237.5</v>
      </c>
      <c r="BO1065" s="493" t="n">
        <v>1359.23</v>
      </c>
      <c r="BP1065" s="493" t="n">
        <v>295.05</v>
      </c>
      <c r="BQ1065" s="493" t="n">
        <v>660</v>
      </c>
      <c r="BR1065" s="493" t="n">
        <v>896.14</v>
      </c>
      <c r="BS1065" s="493" t="n">
        <v>491.7</v>
      </c>
      <c r="BT1065" s="493" t="n">
        <v>571.8</v>
      </c>
      <c r="BU1065" s="493" t="n">
        <v>403.4</v>
      </c>
      <c r="BV1065" s="493" t="n">
        <v>588.6</v>
      </c>
      <c r="BW1065" s="493" t="n">
        <v>833.9</v>
      </c>
    </row>
    <row r="1066">
      <c r="A1066" t="inlineStr">
        <is>
          <t>[C9C] ANGIOTENSIN-II 길항제 (단일)</t>
        </is>
      </c>
      <c r="B1066" t="inlineStr">
        <is>
          <t>신풍제약</t>
        </is>
      </c>
      <c r="C1066" t="inlineStr">
        <is>
          <t>이베라</t>
        </is>
      </c>
      <c r="D1066" t="inlineStr">
        <is>
          <t>신풍제약</t>
        </is>
      </c>
      <c r="E1066" t="inlineStr">
        <is>
          <t>irbesartan</t>
        </is>
      </c>
      <c r="F1066" t="inlineStr">
        <is>
          <t>병원</t>
        </is>
      </c>
      <c r="G1066" t="inlineStr">
        <is>
          <t>Generic</t>
        </is>
      </c>
      <c r="H1066" s="493" t="n">
        <v>13502.96</v>
      </c>
      <c r="I1066" s="493" t="n">
        <v>9722.540000000001</v>
      </c>
      <c r="J1066" s="493" t="n">
        <v>10954.05</v>
      </c>
      <c r="K1066" s="493" t="n">
        <v>10769.11</v>
      </c>
      <c r="L1066" s="493" t="n">
        <v>12676</v>
      </c>
      <c r="M1066" s="493" t="n">
        <v>11761.68</v>
      </c>
      <c r="N1066" s="493" t="n">
        <v>9727.59</v>
      </c>
      <c r="O1066" s="493" t="n">
        <v>12962.48</v>
      </c>
      <c r="P1066" s="493" t="n">
        <v>20131.01</v>
      </c>
      <c r="Q1066" s="493" t="n">
        <v>12551.99</v>
      </c>
      <c r="R1066" s="493" t="n">
        <v>16751.66</v>
      </c>
      <c r="S1066" s="493" t="n">
        <v>11689.39</v>
      </c>
      <c r="T1066" s="493" t="n">
        <v>14146.07</v>
      </c>
      <c r="U1066" s="493" t="n">
        <v>9085.92</v>
      </c>
      <c r="V1066" s="493" t="n">
        <v>10374.77</v>
      </c>
      <c r="W1066" s="493" t="n">
        <v>10221.29</v>
      </c>
      <c r="X1066" s="493" t="n">
        <v>7659.1</v>
      </c>
      <c r="Y1066" s="493" t="n">
        <v>9019.84</v>
      </c>
      <c r="Z1066" s="493" t="n">
        <v>7793.1</v>
      </c>
      <c r="AA1066" s="493" t="n">
        <v>9525.780000000001</v>
      </c>
      <c r="AB1066" s="493" t="n">
        <v>10997.01</v>
      </c>
      <c r="AC1066" s="493" t="n">
        <v>10796.84</v>
      </c>
      <c r="AD1066" s="493" t="n">
        <v>10354.21</v>
      </c>
      <c r="AE1066" s="493" t="n">
        <v>10464.18</v>
      </c>
      <c r="AF1066" s="493" t="n">
        <v>11659.53</v>
      </c>
      <c r="AG1066" s="493" t="n">
        <v>10538.55</v>
      </c>
      <c r="AH1066" s="493" t="n">
        <v>9032.33</v>
      </c>
      <c r="AI1066" s="493" t="n">
        <v>10817.81</v>
      </c>
      <c r="AJ1066" s="493" t="n">
        <v>10605.56</v>
      </c>
      <c r="AK1066" s="493" t="n">
        <v>10880.96</v>
      </c>
      <c r="AL1066" s="493" t="n">
        <v>10015.45</v>
      </c>
      <c r="AM1066" s="493" t="n">
        <v>12006.03</v>
      </c>
      <c r="AN1066" s="493" t="n">
        <v>9395.43</v>
      </c>
      <c r="AO1066" s="493" t="n">
        <v>10064.84</v>
      </c>
      <c r="AP1066" s="493" t="n">
        <v>13439.44</v>
      </c>
      <c r="AQ1066" s="493" t="n">
        <v>10735.54</v>
      </c>
      <c r="AR1066" s="493" t="n">
        <v>9963.65</v>
      </c>
      <c r="AS1066" s="493" t="n">
        <v>11436.46</v>
      </c>
      <c r="AT1066" s="493" t="n">
        <v>10416.5</v>
      </c>
      <c r="AU1066" s="493" t="n">
        <v>12996.72</v>
      </c>
      <c r="AV1066" s="493" t="n">
        <v>11276.21</v>
      </c>
      <c r="AW1066" s="493" t="n">
        <v>10638.75</v>
      </c>
      <c r="AX1066" s="493" t="n">
        <v>9666.85</v>
      </c>
      <c r="AY1066" s="493" t="n">
        <v>16136.9</v>
      </c>
      <c r="AZ1066" s="493" t="n">
        <v>7102.47</v>
      </c>
      <c r="BA1066" s="493" t="n">
        <v>9144.049999999999</v>
      </c>
      <c r="BB1066" s="493" t="n">
        <v>12902.97</v>
      </c>
      <c r="BC1066" s="493" t="n">
        <v>14170.54</v>
      </c>
      <c r="BD1066" s="493" t="n">
        <v>10499.47</v>
      </c>
      <c r="BE1066" s="493" t="n">
        <v>11519.62</v>
      </c>
      <c r="BF1066" s="493" t="n">
        <v>10889.45</v>
      </c>
      <c r="BG1066" s="493" t="n">
        <v>12357.66</v>
      </c>
      <c r="BH1066" s="493" t="n">
        <v>12204.24</v>
      </c>
      <c r="BI1066" s="493" t="n">
        <v>12139.5</v>
      </c>
      <c r="BJ1066" s="493" t="n">
        <v>9195.1</v>
      </c>
      <c r="BK1066" s="493" t="n">
        <v>11468.86</v>
      </c>
      <c r="BL1066" s="493" t="n">
        <v>10268.81</v>
      </c>
      <c r="BM1066" s="493" t="n">
        <v>9860.98</v>
      </c>
      <c r="BN1066" s="493" t="n">
        <v>8274.209999999999</v>
      </c>
      <c r="BO1066" s="493" t="n">
        <v>12723.85</v>
      </c>
      <c r="BP1066" s="493" t="n">
        <v>7917.58</v>
      </c>
      <c r="BQ1066" s="493" t="n">
        <v>9149.200000000001</v>
      </c>
      <c r="BR1066" s="493" t="n">
        <v>9369.950000000001</v>
      </c>
      <c r="BS1066" s="493" t="n">
        <v>12104.69</v>
      </c>
      <c r="BT1066" s="493" t="n">
        <v>11018.57</v>
      </c>
      <c r="BU1066" s="493" t="n">
        <v>11902.55</v>
      </c>
      <c r="BV1066" s="493" t="n">
        <v>8640.809999999999</v>
      </c>
      <c r="BW1066" s="493" t="n">
        <v>9155.639999999999</v>
      </c>
    </row>
    <row r="1067">
      <c r="A1067" t="inlineStr">
        <is>
          <t>[C9C] ANGIOTENSIN-II 길항제 (단일)</t>
        </is>
      </c>
      <c r="B1067" t="inlineStr">
        <is>
          <t>신풍제약</t>
        </is>
      </c>
      <c r="C1067" t="inlineStr">
        <is>
          <t>이베라</t>
        </is>
      </c>
      <c r="D1067" t="inlineStr">
        <is>
          <t>신풍제약</t>
        </is>
      </c>
      <c r="E1067" t="inlineStr">
        <is>
          <t>irbesartan</t>
        </is>
      </c>
      <c r="F1067" t="inlineStr">
        <is>
          <t>의원</t>
        </is>
      </c>
      <c r="G1067" t="inlineStr">
        <is>
          <t>Generic</t>
        </is>
      </c>
      <c r="H1067" s="493" t="n">
        <v>74597.75</v>
      </c>
      <c r="I1067" s="493" t="n">
        <v>69791.53</v>
      </c>
      <c r="J1067" s="493" t="n">
        <v>75608.11</v>
      </c>
      <c r="K1067" s="493" t="n">
        <v>72993.07000000001</v>
      </c>
      <c r="L1067" s="493" t="n">
        <v>74073.38</v>
      </c>
      <c r="M1067" s="493" t="n">
        <v>70862.53</v>
      </c>
      <c r="N1067" s="493" t="n">
        <v>74723.2</v>
      </c>
      <c r="O1067" s="493" t="n">
        <v>70878.42999999999</v>
      </c>
      <c r="P1067" s="493" t="n">
        <v>68327.78999999999</v>
      </c>
      <c r="Q1067" s="493" t="n">
        <v>66741.89</v>
      </c>
      <c r="R1067" s="493" t="n">
        <v>74428.88</v>
      </c>
      <c r="S1067" s="493" t="n">
        <v>74148.05</v>
      </c>
      <c r="T1067" s="493" t="n">
        <v>77558.14</v>
      </c>
      <c r="U1067" s="493" t="n">
        <v>59747.16</v>
      </c>
      <c r="V1067" s="493" t="n">
        <v>73391.95</v>
      </c>
      <c r="W1067" s="493" t="n">
        <v>62432.8</v>
      </c>
      <c r="X1067" s="493" t="n">
        <v>74341.03</v>
      </c>
      <c r="Y1067" s="493" t="n">
        <v>65970.72</v>
      </c>
      <c r="Z1067" s="493" t="n">
        <v>73114.35000000001</v>
      </c>
      <c r="AA1067" s="493" t="n">
        <v>69932.42</v>
      </c>
      <c r="AB1067" s="493" t="n">
        <v>73634.28</v>
      </c>
      <c r="AC1067" s="493" t="n">
        <v>69183.56</v>
      </c>
      <c r="AD1067" s="493" t="n">
        <v>68266.86</v>
      </c>
      <c r="AE1067" s="493" t="n">
        <v>65693.44</v>
      </c>
      <c r="AF1067" s="493" t="n">
        <v>71570.55</v>
      </c>
      <c r="AG1067" s="493" t="n">
        <v>59047.36</v>
      </c>
      <c r="AH1067" s="493" t="n">
        <v>71120.42</v>
      </c>
      <c r="AI1067" s="493" t="n">
        <v>65937.78</v>
      </c>
      <c r="AJ1067" s="493" t="n">
        <v>71915.62</v>
      </c>
      <c r="AK1067" s="493" t="n">
        <v>69426.50999999999</v>
      </c>
      <c r="AL1067" s="493" t="n">
        <v>67479.42999999999</v>
      </c>
      <c r="AM1067" s="493" t="n">
        <v>67192.3</v>
      </c>
      <c r="AN1067" s="493" t="n">
        <v>65688.75</v>
      </c>
      <c r="AO1067" s="493" t="n">
        <v>68662.88</v>
      </c>
      <c r="AP1067" s="493" t="n">
        <v>67277.75999999999</v>
      </c>
      <c r="AQ1067" s="493" t="n">
        <v>68971.42</v>
      </c>
      <c r="AR1067" s="493" t="n">
        <v>67250.75999999999</v>
      </c>
      <c r="AS1067" s="493" t="n">
        <v>62628.19</v>
      </c>
      <c r="AT1067" s="493" t="n">
        <v>60611.22</v>
      </c>
      <c r="AU1067" s="493" t="n">
        <v>66077.06</v>
      </c>
      <c r="AV1067" s="493" t="n">
        <v>59418.63</v>
      </c>
      <c r="AW1067" s="493" t="n">
        <v>63361.74</v>
      </c>
      <c r="AX1067" s="493" t="n">
        <v>66882.53</v>
      </c>
      <c r="AY1067" s="493" t="n">
        <v>71235.58</v>
      </c>
      <c r="AZ1067" s="493" t="n">
        <v>55698.8</v>
      </c>
      <c r="BA1067" s="493" t="n">
        <v>69673.41</v>
      </c>
      <c r="BB1067" s="493" t="n">
        <v>59787</v>
      </c>
      <c r="BC1067" s="493" t="n">
        <v>63073.48</v>
      </c>
      <c r="BD1067" s="493" t="n">
        <v>60635</v>
      </c>
      <c r="BE1067" s="493" t="n">
        <v>59872.97</v>
      </c>
      <c r="BF1067" s="493" t="n">
        <v>57680.97</v>
      </c>
      <c r="BG1067" s="493" t="n">
        <v>53736.9</v>
      </c>
      <c r="BH1067" s="493" t="n">
        <v>61280.07</v>
      </c>
      <c r="BI1067" s="493" t="n">
        <v>53128.05</v>
      </c>
      <c r="BJ1067" s="493" t="n">
        <v>54059.75</v>
      </c>
      <c r="BK1067" s="493" t="n">
        <v>58942.27</v>
      </c>
      <c r="BL1067" s="493" t="n">
        <v>59339.37</v>
      </c>
      <c r="BM1067" s="493" t="n">
        <v>54925.87</v>
      </c>
      <c r="BN1067" s="493" t="n">
        <v>51492.78</v>
      </c>
      <c r="BO1067" s="493" t="n">
        <v>61910.92</v>
      </c>
      <c r="BP1067" s="493" t="n">
        <v>56540.3</v>
      </c>
      <c r="BQ1067" s="493" t="n">
        <v>49728.22</v>
      </c>
      <c r="BR1067" s="493" t="n">
        <v>51977.84</v>
      </c>
      <c r="BS1067" s="493" t="n">
        <v>51667.39</v>
      </c>
      <c r="BT1067" s="493" t="n">
        <v>49554.67</v>
      </c>
      <c r="BU1067" s="493" t="n">
        <v>48288.43</v>
      </c>
      <c r="BV1067" s="493" t="n">
        <v>43317.66</v>
      </c>
      <c r="BW1067" s="493" t="n">
        <v>49569.7</v>
      </c>
    </row>
    <row r="1068">
      <c r="A1068" t="inlineStr">
        <is>
          <t>[C9C] ANGIOTENSIN-II 길항제 (단일)</t>
        </is>
      </c>
      <c r="B1068" t="inlineStr">
        <is>
          <t>신풍제약</t>
        </is>
      </c>
      <c r="C1068" t="inlineStr">
        <is>
          <t>이베라</t>
        </is>
      </c>
      <c r="D1068" t="inlineStr">
        <is>
          <t>신풍제약</t>
        </is>
      </c>
      <c r="E1068" t="inlineStr">
        <is>
          <t>irbesartan</t>
        </is>
      </c>
      <c r="F1068" t="inlineStr">
        <is>
          <t>보건소</t>
        </is>
      </c>
      <c r="G1068" t="inlineStr">
        <is>
          <t>Generic</t>
        </is>
      </c>
      <c r="H1068" s="493" t="n">
        <v>662.1</v>
      </c>
      <c r="I1068" s="493" t="n">
        <v>1734.3</v>
      </c>
      <c r="J1068" s="493" t="n">
        <v>276</v>
      </c>
      <c r="K1068" s="493" t="n">
        <v>1795.5</v>
      </c>
      <c r="L1068" s="493" t="n">
        <v>66.59999999999999</v>
      </c>
      <c r="M1068" s="493" t="n">
        <v>1210.8</v>
      </c>
      <c r="N1068" s="493" t="n">
        <v>0</v>
      </c>
      <c r="O1068" s="493" t="n">
        <v>1677</v>
      </c>
      <c r="P1068" s="493" t="n">
        <v>205.5</v>
      </c>
      <c r="Q1068" s="493" t="n">
        <v>2204.75</v>
      </c>
      <c r="R1068" s="493" t="n">
        <v>173.7</v>
      </c>
      <c r="S1068" s="493" t="n">
        <v>270.9</v>
      </c>
      <c r="T1068" s="493" t="n">
        <v>74.09999999999999</v>
      </c>
      <c r="U1068" s="493" t="n">
        <v>230.1</v>
      </c>
      <c r="V1068" s="493" t="n">
        <v>105.3</v>
      </c>
      <c r="W1068" s="493" t="n">
        <v>82.5</v>
      </c>
      <c r="X1068" s="493" t="n">
        <v>183.3</v>
      </c>
      <c r="Y1068" s="493" t="n">
        <v>0</v>
      </c>
      <c r="Z1068" s="493" t="n">
        <v>97.2</v>
      </c>
      <c r="AA1068" s="493" t="n">
        <v>333.6</v>
      </c>
      <c r="AB1068" s="493" t="n">
        <v>123.3</v>
      </c>
      <c r="AC1068" s="493" t="n">
        <v>221.1</v>
      </c>
      <c r="AD1068" s="493" t="n">
        <v>553.8</v>
      </c>
      <c r="AE1068" s="493" t="n">
        <v>246</v>
      </c>
      <c r="AF1068" s="493" t="n">
        <v>102.3</v>
      </c>
      <c r="AG1068" s="493" t="n">
        <v>0</v>
      </c>
      <c r="AH1068" s="493" t="n">
        <v>102.6</v>
      </c>
      <c r="AI1068" s="493" t="n">
        <v>0</v>
      </c>
      <c r="AJ1068" s="493" t="n">
        <v>95.7</v>
      </c>
      <c r="AK1068" s="493" t="n">
        <v>0</v>
      </c>
      <c r="AL1068" s="493" t="n">
        <v>90.90000000000001</v>
      </c>
      <c r="AM1068" s="493" t="n">
        <v>0</v>
      </c>
      <c r="AN1068" s="493" t="n">
        <v>76.5</v>
      </c>
      <c r="AO1068" s="493" t="n">
        <v>0</v>
      </c>
      <c r="AP1068" s="493" t="n">
        <v>73.2</v>
      </c>
      <c r="AQ1068" s="493" t="n">
        <v>0</v>
      </c>
      <c r="AR1068" s="493" t="n">
        <v>75.59999999999999</v>
      </c>
      <c r="AS1068" s="493" t="n">
        <v>0</v>
      </c>
      <c r="AT1068" s="493" t="n">
        <v>79.5</v>
      </c>
      <c r="AU1068" s="493" t="n">
        <v>0</v>
      </c>
      <c r="AV1068" s="493" t="n">
        <v>107.1</v>
      </c>
      <c r="AW1068" s="493" t="n">
        <v>0</v>
      </c>
      <c r="AX1068" s="493" t="n">
        <v>0</v>
      </c>
      <c r="AY1068" s="493" t="n">
        <v>111.6</v>
      </c>
      <c r="AZ1068" s="493" t="n">
        <v>0</v>
      </c>
      <c r="BA1068" s="493" t="n">
        <v>237.6</v>
      </c>
      <c r="BB1068" s="493" t="n">
        <v>119.25</v>
      </c>
      <c r="BC1068" s="493" t="n">
        <v>0</v>
      </c>
      <c r="BD1068" s="493" t="n">
        <v>0</v>
      </c>
      <c r="BE1068" s="493" t="n">
        <v>0</v>
      </c>
      <c r="BF1068" s="493" t="n">
        <v>231.6</v>
      </c>
      <c r="BG1068" s="493" t="n">
        <v>0</v>
      </c>
      <c r="BH1068" s="493" t="n">
        <v>174</v>
      </c>
      <c r="BI1068" s="493" t="n">
        <v>0</v>
      </c>
      <c r="BJ1068" s="493" t="n">
        <v>0</v>
      </c>
      <c r="BK1068" s="493" t="n">
        <v>0</v>
      </c>
      <c r="BL1068" s="493" t="n">
        <v>166.95</v>
      </c>
      <c r="BM1068" s="493" t="n">
        <v>0</v>
      </c>
      <c r="BN1068" s="493" t="n">
        <v>0</v>
      </c>
      <c r="BO1068" s="493" t="n">
        <v>0</v>
      </c>
      <c r="BP1068" s="493" t="n">
        <v>0</v>
      </c>
      <c r="BQ1068" s="493" t="n">
        <v>0</v>
      </c>
      <c r="BR1068" s="493" t="n">
        <v>0</v>
      </c>
      <c r="BS1068" s="493" t="n">
        <v>0</v>
      </c>
      <c r="BT1068" s="493" t="n">
        <v>0</v>
      </c>
      <c r="BU1068" s="493" t="n">
        <v>0</v>
      </c>
      <c r="BV1068" s="493" t="n">
        <v>0</v>
      </c>
      <c r="BW1068" s="493" t="n">
        <v>0</v>
      </c>
    </row>
    <row r="1069">
      <c r="A1069" t="inlineStr">
        <is>
          <t>[C9C] ANGIOTENSIN-II 길항제 (단일)</t>
        </is>
      </c>
      <c r="B1069" t="inlineStr">
        <is>
          <t>신풍제약</t>
        </is>
      </c>
      <c r="C1069" t="inlineStr">
        <is>
          <t>칸세틸</t>
        </is>
      </c>
      <c r="D1069" t="inlineStr">
        <is>
          <t>신풍제약</t>
        </is>
      </c>
      <c r="E1069" t="inlineStr">
        <is>
          <t>candesartan cilexetil</t>
        </is>
      </c>
      <c r="F1069" t="inlineStr">
        <is>
          <t>상급종합병원</t>
        </is>
      </c>
      <c r="G1069" t="inlineStr">
        <is>
          <t>Generic</t>
        </is>
      </c>
      <c r="H1069" s="493" t="n">
        <v>0</v>
      </c>
      <c r="I1069" s="493" t="n">
        <v>0</v>
      </c>
      <c r="J1069" s="493" t="n">
        <v>240.8</v>
      </c>
      <c r="K1069" s="493" t="n">
        <v>0</v>
      </c>
      <c r="L1069" s="493" t="n">
        <v>0</v>
      </c>
      <c r="M1069" s="493" t="n">
        <v>0</v>
      </c>
      <c r="N1069" s="493" t="n">
        <v>0</v>
      </c>
      <c r="O1069" s="493" t="n">
        <v>30985.2</v>
      </c>
      <c r="P1069" s="493" t="n">
        <v>0</v>
      </c>
      <c r="Q1069" s="493" t="n">
        <v>0</v>
      </c>
      <c r="R1069" s="493" t="n">
        <v>0</v>
      </c>
      <c r="S1069" s="493" t="n">
        <v>0</v>
      </c>
      <c r="T1069" s="493" t="n">
        <v>0</v>
      </c>
      <c r="U1069" s="493" t="n">
        <v>0</v>
      </c>
      <c r="V1069" s="493" t="n">
        <v>0</v>
      </c>
      <c r="W1069" s="493" t="n">
        <v>0</v>
      </c>
      <c r="X1069" s="493" t="n">
        <v>0</v>
      </c>
      <c r="Y1069" s="493" t="n">
        <v>0</v>
      </c>
      <c r="Z1069" s="493" t="n">
        <v>0</v>
      </c>
      <c r="AA1069" s="493" t="n">
        <v>0</v>
      </c>
      <c r="AB1069" s="493" t="n">
        <v>0</v>
      </c>
      <c r="AC1069" s="493" t="n">
        <v>0</v>
      </c>
      <c r="AD1069" s="493" t="n">
        <v>0</v>
      </c>
      <c r="AE1069" s="493" t="n">
        <v>0</v>
      </c>
      <c r="AF1069" s="493" t="n">
        <v>0</v>
      </c>
      <c r="AG1069" s="493" t="n">
        <v>0</v>
      </c>
      <c r="AH1069" s="493" t="n">
        <v>0</v>
      </c>
      <c r="AI1069" s="493" t="n">
        <v>0</v>
      </c>
      <c r="AJ1069" s="493" t="n">
        <v>0</v>
      </c>
      <c r="AK1069" s="493" t="n">
        <v>0</v>
      </c>
      <c r="AL1069" s="493" t="n">
        <v>0</v>
      </c>
      <c r="AM1069" s="493" t="n">
        <v>176.82</v>
      </c>
      <c r="AN1069" s="493" t="n">
        <v>0</v>
      </c>
      <c r="AO1069" s="493" t="n">
        <v>0</v>
      </c>
      <c r="AP1069" s="493" t="n">
        <v>0</v>
      </c>
      <c r="AQ1069" s="493" t="n">
        <v>0</v>
      </c>
      <c r="AR1069" s="493" t="n">
        <v>0</v>
      </c>
      <c r="AS1069" s="493" t="n">
        <v>0</v>
      </c>
      <c r="AT1069" s="493" t="n">
        <v>0</v>
      </c>
      <c r="AU1069" s="493" t="n">
        <v>0</v>
      </c>
      <c r="AV1069" s="493" t="n">
        <v>0</v>
      </c>
      <c r="AW1069" s="493" t="n">
        <v>0</v>
      </c>
      <c r="AX1069" s="493" t="n">
        <v>0</v>
      </c>
      <c r="AY1069" s="493" t="n">
        <v>0</v>
      </c>
      <c r="AZ1069" s="493" t="n">
        <v>0</v>
      </c>
      <c r="BA1069" s="493" t="n">
        <v>0</v>
      </c>
      <c r="BB1069" s="493" t="n">
        <v>0</v>
      </c>
      <c r="BC1069" s="493" t="n">
        <v>0</v>
      </c>
      <c r="BD1069" s="493" t="n">
        <v>0</v>
      </c>
      <c r="BE1069" s="493" t="n">
        <v>0</v>
      </c>
      <c r="BF1069" s="493" t="n">
        <v>0</v>
      </c>
      <c r="BG1069" s="493" t="n">
        <v>0</v>
      </c>
      <c r="BH1069" s="493" t="n">
        <v>0</v>
      </c>
      <c r="BI1069" s="493" t="n">
        <v>0</v>
      </c>
      <c r="BJ1069" s="493" t="n">
        <v>0</v>
      </c>
      <c r="BK1069" s="493" t="n">
        <v>0</v>
      </c>
      <c r="BL1069" s="493" t="n">
        <v>0</v>
      </c>
      <c r="BM1069" s="493" t="n">
        <v>0</v>
      </c>
      <c r="BN1069" s="493" t="n">
        <v>0</v>
      </c>
      <c r="BO1069" s="493" t="n">
        <v>0</v>
      </c>
      <c r="BP1069" s="493" t="n">
        <v>0</v>
      </c>
      <c r="BQ1069" s="493" t="n">
        <v>0</v>
      </c>
      <c r="BR1069" s="493" t="n">
        <v>0</v>
      </c>
      <c r="BS1069" s="493" t="n">
        <v>0</v>
      </c>
      <c r="BT1069" s="493" t="n">
        <v>0</v>
      </c>
      <c r="BU1069" s="493" t="n">
        <v>0</v>
      </c>
      <c r="BV1069" s="493" t="n">
        <v>0</v>
      </c>
      <c r="BW1069" s="493" t="n">
        <v>0</v>
      </c>
    </row>
    <row r="1070">
      <c r="A1070" t="inlineStr">
        <is>
          <t>[C9C] ANGIOTENSIN-II 길항제 (단일)</t>
        </is>
      </c>
      <c r="B1070" t="inlineStr">
        <is>
          <t>신풍제약</t>
        </is>
      </c>
      <c r="C1070" t="inlineStr">
        <is>
          <t>칸세틸</t>
        </is>
      </c>
      <c r="D1070" t="inlineStr">
        <is>
          <t>신풍제약</t>
        </is>
      </c>
      <c r="E1070" t="inlineStr">
        <is>
          <t>candesartan cilexetil</t>
        </is>
      </c>
      <c r="F1070" t="inlineStr">
        <is>
          <t>종합병원</t>
        </is>
      </c>
      <c r="G1070" t="inlineStr">
        <is>
          <t>Generic</t>
        </is>
      </c>
      <c r="H1070" s="493" t="n">
        <v>147291.46</v>
      </c>
      <c r="I1070" s="493" t="n">
        <v>118511.35</v>
      </c>
      <c r="J1070" s="493" t="n">
        <v>142722.29</v>
      </c>
      <c r="K1070" s="493" t="n">
        <v>145054.84</v>
      </c>
      <c r="L1070" s="493" t="n">
        <v>139395.85</v>
      </c>
      <c r="M1070" s="493" t="n">
        <v>143515.68</v>
      </c>
      <c r="N1070" s="493" t="n">
        <v>132123.99</v>
      </c>
      <c r="O1070" s="493" t="n">
        <v>140953.86</v>
      </c>
      <c r="P1070" s="493" t="n">
        <v>146200.36</v>
      </c>
      <c r="Q1070" s="493" t="n">
        <v>117210.4</v>
      </c>
      <c r="R1070" s="493" t="n">
        <v>141688.21</v>
      </c>
      <c r="S1070" s="493" t="n">
        <v>146102.92</v>
      </c>
      <c r="T1070" s="493" t="n">
        <v>142074.05</v>
      </c>
      <c r="U1070" s="493" t="n">
        <v>97044.44</v>
      </c>
      <c r="V1070" s="493" t="n">
        <v>100552.76</v>
      </c>
      <c r="W1070" s="493" t="n">
        <v>112428.53</v>
      </c>
      <c r="X1070" s="493" t="n">
        <v>120938.77</v>
      </c>
      <c r="Y1070" s="493" t="n">
        <v>80673.77</v>
      </c>
      <c r="Z1070" s="493" t="n">
        <v>91786.84</v>
      </c>
      <c r="AA1070" s="493" t="n">
        <v>125468.32</v>
      </c>
      <c r="AB1070" s="493" t="n">
        <v>101484.41</v>
      </c>
      <c r="AC1070" s="493" t="n">
        <v>80703.47</v>
      </c>
      <c r="AD1070" s="493" t="n">
        <v>89287.71000000001</v>
      </c>
      <c r="AE1070" s="493" t="n">
        <v>84791.74000000001</v>
      </c>
      <c r="AF1070" s="493" t="n">
        <v>82949.78</v>
      </c>
      <c r="AG1070" s="493" t="n">
        <v>70491.87</v>
      </c>
      <c r="AH1070" s="493" t="n">
        <v>70861.56</v>
      </c>
      <c r="AI1070" s="493" t="n">
        <v>67744.64</v>
      </c>
      <c r="AJ1070" s="493" t="n">
        <v>79965.64</v>
      </c>
      <c r="AK1070" s="493" t="n">
        <v>55439.15</v>
      </c>
      <c r="AL1070" s="493" t="n">
        <v>70032.71000000001</v>
      </c>
      <c r="AM1070" s="493" t="n">
        <v>70153.67999999999</v>
      </c>
      <c r="AN1070" s="493" t="n">
        <v>68049.14</v>
      </c>
      <c r="AO1070" s="493" t="n">
        <v>54528.59</v>
      </c>
      <c r="AP1070" s="493" t="n">
        <v>51335.58</v>
      </c>
      <c r="AQ1070" s="493" t="n">
        <v>45571.23</v>
      </c>
      <c r="AR1070" s="493" t="n">
        <v>78955.96000000001</v>
      </c>
      <c r="AS1070" s="493" t="n">
        <v>64961.83</v>
      </c>
      <c r="AT1070" s="493" t="n">
        <v>54696.84</v>
      </c>
      <c r="AU1070" s="493" t="n">
        <v>63961.05</v>
      </c>
      <c r="AV1070" s="493" t="n">
        <v>77377.06</v>
      </c>
      <c r="AW1070" s="493" t="n">
        <v>46083.11</v>
      </c>
      <c r="AX1070" s="493" t="n">
        <v>70994.5</v>
      </c>
      <c r="AY1070" s="493" t="n">
        <v>55413.61</v>
      </c>
      <c r="AZ1070" s="493" t="n">
        <v>58166.22</v>
      </c>
      <c r="BA1070" s="493" t="n">
        <v>45591.93</v>
      </c>
      <c r="BB1070" s="493" t="n">
        <v>44899.4</v>
      </c>
      <c r="BC1070" s="493" t="n">
        <v>41268.49</v>
      </c>
      <c r="BD1070" s="493" t="n">
        <v>38645.83</v>
      </c>
      <c r="BE1070" s="493" t="n">
        <v>37862.78</v>
      </c>
      <c r="BF1070" s="493" t="n">
        <v>32131.53</v>
      </c>
      <c r="BG1070" s="493" t="n">
        <v>54158.97</v>
      </c>
      <c r="BH1070" s="493" t="n">
        <v>35557.44</v>
      </c>
      <c r="BI1070" s="493" t="n">
        <v>24896.45</v>
      </c>
      <c r="BJ1070" s="493" t="n">
        <v>24473.58</v>
      </c>
      <c r="BK1070" s="493" t="n">
        <v>18826.17</v>
      </c>
      <c r="BL1070" s="493" t="n">
        <v>21629.24</v>
      </c>
      <c r="BM1070" s="493" t="n">
        <v>16997.4</v>
      </c>
      <c r="BN1070" s="493" t="n">
        <v>16750.4</v>
      </c>
      <c r="BO1070" s="493" t="n">
        <v>18212.74</v>
      </c>
      <c r="BP1070" s="493" t="n">
        <v>28343.17</v>
      </c>
      <c r="BQ1070" s="493" t="n">
        <v>15298.99</v>
      </c>
      <c r="BR1070" s="493" t="n">
        <v>20009.72</v>
      </c>
      <c r="BS1070" s="493" t="n">
        <v>13203.36</v>
      </c>
      <c r="BT1070" s="493" t="n">
        <v>9154.219999999999</v>
      </c>
      <c r="BU1070" s="493" t="n">
        <v>6096.87</v>
      </c>
      <c r="BV1070" s="493" t="n">
        <v>5018.9</v>
      </c>
      <c r="BW1070" s="493" t="n">
        <v>9005.940000000001</v>
      </c>
    </row>
    <row r="1071">
      <c r="A1071" t="inlineStr">
        <is>
          <t>[C9C] ANGIOTENSIN-II 길항제 (단일)</t>
        </is>
      </c>
      <c r="B1071" t="inlineStr">
        <is>
          <t>신풍제약</t>
        </is>
      </c>
      <c r="C1071" t="inlineStr">
        <is>
          <t>칸세틸</t>
        </is>
      </c>
      <c r="D1071" t="inlineStr">
        <is>
          <t>신풍제약</t>
        </is>
      </c>
      <c r="E1071" t="inlineStr">
        <is>
          <t>candesartan cilexetil</t>
        </is>
      </c>
      <c r="F1071" t="inlineStr">
        <is>
          <t>병원</t>
        </is>
      </c>
      <c r="G1071" t="inlineStr">
        <is>
          <t>Generic</t>
        </is>
      </c>
      <c r="H1071" s="493" t="n">
        <v>20880.45</v>
      </c>
      <c r="I1071" s="493" t="n">
        <v>18864.74</v>
      </c>
      <c r="J1071" s="493" t="n">
        <v>28779.63</v>
      </c>
      <c r="K1071" s="493" t="n">
        <v>19299.46</v>
      </c>
      <c r="L1071" s="493" t="n">
        <v>23642.05</v>
      </c>
      <c r="M1071" s="493" t="n">
        <v>18130.72</v>
      </c>
      <c r="N1071" s="493" t="n">
        <v>21264.17</v>
      </c>
      <c r="O1071" s="493" t="n">
        <v>23860.46</v>
      </c>
      <c r="P1071" s="493" t="n">
        <v>14515.9</v>
      </c>
      <c r="Q1071" s="493" t="n">
        <v>18424.03</v>
      </c>
      <c r="R1071" s="493" t="n">
        <v>23727.37</v>
      </c>
      <c r="S1071" s="493" t="n">
        <v>14725.31</v>
      </c>
      <c r="T1071" s="493" t="n">
        <v>21065.3</v>
      </c>
      <c r="U1071" s="493" t="n">
        <v>17785.3</v>
      </c>
      <c r="V1071" s="493" t="n">
        <v>17755.47</v>
      </c>
      <c r="W1071" s="493" t="n">
        <v>17385.88</v>
      </c>
      <c r="X1071" s="493" t="n">
        <v>16166.34</v>
      </c>
      <c r="Y1071" s="493" t="n">
        <v>15571.05</v>
      </c>
      <c r="Z1071" s="493" t="n">
        <v>17804.18</v>
      </c>
      <c r="AA1071" s="493" t="n">
        <v>15030.82</v>
      </c>
      <c r="AB1071" s="493" t="n">
        <v>13382.58</v>
      </c>
      <c r="AC1071" s="493" t="n">
        <v>17196.06</v>
      </c>
      <c r="AD1071" s="493" t="n">
        <v>18542.25</v>
      </c>
      <c r="AE1071" s="493" t="n">
        <v>13674.82</v>
      </c>
      <c r="AF1071" s="493" t="n">
        <v>13399.95</v>
      </c>
      <c r="AG1071" s="493" t="n">
        <v>17949.26</v>
      </c>
      <c r="AH1071" s="493" t="n">
        <v>17451.2</v>
      </c>
      <c r="AI1071" s="493" t="n">
        <v>15181.52</v>
      </c>
      <c r="AJ1071" s="493" t="n">
        <v>13074.7</v>
      </c>
      <c r="AK1071" s="493" t="n">
        <v>15608.49</v>
      </c>
      <c r="AL1071" s="493" t="n">
        <v>14185.91</v>
      </c>
      <c r="AM1071" s="493" t="n">
        <v>18164.02</v>
      </c>
      <c r="AN1071" s="493" t="n">
        <v>15178.96</v>
      </c>
      <c r="AO1071" s="493" t="n">
        <v>13345.92</v>
      </c>
      <c r="AP1071" s="493" t="n">
        <v>12544.23</v>
      </c>
      <c r="AQ1071" s="493" t="n">
        <v>15153.1</v>
      </c>
      <c r="AR1071" s="493" t="n">
        <v>13567.15</v>
      </c>
      <c r="AS1071" s="493" t="n">
        <v>11284.9</v>
      </c>
      <c r="AT1071" s="493" t="n">
        <v>9914.74</v>
      </c>
      <c r="AU1071" s="493" t="n">
        <v>14610.96</v>
      </c>
      <c r="AV1071" s="493" t="n">
        <v>9988.93</v>
      </c>
      <c r="AW1071" s="493" t="n">
        <v>9999.52</v>
      </c>
      <c r="AX1071" s="493" t="n">
        <v>13067.54</v>
      </c>
      <c r="AY1071" s="493" t="n">
        <v>7070.8</v>
      </c>
      <c r="AZ1071" s="493" t="n">
        <v>12811.52</v>
      </c>
      <c r="BA1071" s="493" t="n">
        <v>13237.3</v>
      </c>
      <c r="BB1071" s="493" t="n">
        <v>9011.959999999999</v>
      </c>
      <c r="BC1071" s="493" t="n">
        <v>7693.29</v>
      </c>
      <c r="BD1071" s="493" t="n">
        <v>11238.56</v>
      </c>
      <c r="BE1071" s="493" t="n">
        <v>6338.79</v>
      </c>
      <c r="BF1071" s="493" t="n">
        <v>10257.42</v>
      </c>
      <c r="BG1071" s="493" t="n">
        <v>11333.72</v>
      </c>
      <c r="BH1071" s="493" t="n">
        <v>8958.17</v>
      </c>
      <c r="BI1071" s="493" t="n">
        <v>8207.74</v>
      </c>
      <c r="BJ1071" s="493" t="n">
        <v>13170.13</v>
      </c>
      <c r="BK1071" s="493" t="n">
        <v>14088.59</v>
      </c>
      <c r="BL1071" s="493" t="n">
        <v>17903.02</v>
      </c>
      <c r="BM1071" s="493" t="n">
        <v>13530.88</v>
      </c>
      <c r="BN1071" s="493" t="n">
        <v>6661.68</v>
      </c>
      <c r="BO1071" s="493" t="n">
        <v>13151.43</v>
      </c>
      <c r="BP1071" s="493" t="n">
        <v>12837.44</v>
      </c>
      <c r="BQ1071" s="493" t="n">
        <v>12480.25</v>
      </c>
      <c r="BR1071" s="493" t="n">
        <v>8638.58</v>
      </c>
      <c r="BS1071" s="493" t="n">
        <v>15013.47</v>
      </c>
      <c r="BT1071" s="493" t="n">
        <v>10471.77</v>
      </c>
      <c r="BU1071" s="493" t="n">
        <v>8555.969999999999</v>
      </c>
      <c r="BV1071" s="493" t="n">
        <v>12627.72</v>
      </c>
      <c r="BW1071" s="493" t="n">
        <v>6691.2</v>
      </c>
    </row>
    <row r="1072">
      <c r="A1072" t="inlineStr">
        <is>
          <t>[C9C] ANGIOTENSIN-II 길항제 (단일)</t>
        </is>
      </c>
      <c r="B1072" t="inlineStr">
        <is>
          <t>신풍제약</t>
        </is>
      </c>
      <c r="C1072" t="inlineStr">
        <is>
          <t>칸세틸</t>
        </is>
      </c>
      <c r="D1072" t="inlineStr">
        <is>
          <t>신풍제약</t>
        </is>
      </c>
      <c r="E1072" t="inlineStr">
        <is>
          <t>candesartan cilexetil</t>
        </is>
      </c>
      <c r="F1072" t="inlineStr">
        <is>
          <t>의원</t>
        </is>
      </c>
      <c r="G1072" t="inlineStr">
        <is>
          <t>Generic</t>
        </is>
      </c>
      <c r="H1072" s="493" t="n">
        <v>115453.18</v>
      </c>
      <c r="I1072" s="493" t="n">
        <v>127885.86</v>
      </c>
      <c r="J1072" s="493" t="n">
        <v>132318.01</v>
      </c>
      <c r="K1072" s="493" t="n">
        <v>123722.05</v>
      </c>
      <c r="L1072" s="493" t="n">
        <v>137839.43</v>
      </c>
      <c r="M1072" s="493" t="n">
        <v>131179.75</v>
      </c>
      <c r="N1072" s="493" t="n">
        <v>128855.27</v>
      </c>
      <c r="O1072" s="493" t="n">
        <v>129641.36</v>
      </c>
      <c r="P1072" s="493" t="n">
        <v>143838.21</v>
      </c>
      <c r="Q1072" s="493" t="n">
        <v>137445.5</v>
      </c>
      <c r="R1072" s="493" t="n">
        <v>150138.33</v>
      </c>
      <c r="S1072" s="493" t="n">
        <v>206164.02</v>
      </c>
      <c r="T1072" s="493" t="n">
        <v>197802.41</v>
      </c>
      <c r="U1072" s="493" t="n">
        <v>174208.75</v>
      </c>
      <c r="V1072" s="493" t="n">
        <v>202544.56</v>
      </c>
      <c r="W1072" s="493" t="n">
        <v>207494.39</v>
      </c>
      <c r="X1072" s="493" t="n">
        <v>195220.82</v>
      </c>
      <c r="Y1072" s="493" t="n">
        <v>206994.86</v>
      </c>
      <c r="Z1072" s="493" t="n">
        <v>204063.4</v>
      </c>
      <c r="AA1072" s="493" t="n">
        <v>208375.85</v>
      </c>
      <c r="AB1072" s="493" t="n">
        <v>193634.42</v>
      </c>
      <c r="AC1072" s="493" t="n">
        <v>202563.71</v>
      </c>
      <c r="AD1072" s="493" t="n">
        <v>192240.13</v>
      </c>
      <c r="AE1072" s="493" t="n">
        <v>210546.78</v>
      </c>
      <c r="AF1072" s="493" t="n">
        <v>195225.23</v>
      </c>
      <c r="AG1072" s="493" t="n">
        <v>180064.54</v>
      </c>
      <c r="AH1072" s="493" t="n">
        <v>184257.22</v>
      </c>
      <c r="AI1072" s="493" t="n">
        <v>182403.79</v>
      </c>
      <c r="AJ1072" s="493" t="n">
        <v>196530.74</v>
      </c>
      <c r="AK1072" s="493" t="n">
        <v>190418.04</v>
      </c>
      <c r="AL1072" s="493" t="n">
        <v>187749.27</v>
      </c>
      <c r="AM1072" s="493" t="n">
        <v>187437.91</v>
      </c>
      <c r="AN1072" s="493" t="n">
        <v>167620.25</v>
      </c>
      <c r="AO1072" s="493" t="n">
        <v>183944.36</v>
      </c>
      <c r="AP1072" s="493" t="n">
        <v>170668.43</v>
      </c>
      <c r="AQ1072" s="493" t="n">
        <v>198709.58</v>
      </c>
      <c r="AR1072" s="493" t="n">
        <v>194413.67</v>
      </c>
      <c r="AS1072" s="493" t="n">
        <v>184913.22</v>
      </c>
      <c r="AT1072" s="493" t="n">
        <v>187230.58</v>
      </c>
      <c r="AU1072" s="493" t="n">
        <v>188061.29</v>
      </c>
      <c r="AV1072" s="493" t="n">
        <v>185979.28</v>
      </c>
      <c r="AW1072" s="493" t="n">
        <v>174092.39</v>
      </c>
      <c r="AX1072" s="493" t="n">
        <v>185608.36</v>
      </c>
      <c r="AY1072" s="493" t="n">
        <v>194472.92</v>
      </c>
      <c r="AZ1072" s="493" t="n">
        <v>191027.06</v>
      </c>
      <c r="BA1072" s="493" t="n">
        <v>206233.87</v>
      </c>
      <c r="BB1072" s="493" t="n">
        <v>198721.62</v>
      </c>
      <c r="BC1072" s="493" t="n">
        <v>210895.69</v>
      </c>
      <c r="BD1072" s="493" t="n">
        <v>191675.19</v>
      </c>
      <c r="BE1072" s="493" t="n">
        <v>184489.5</v>
      </c>
      <c r="BF1072" s="493" t="n">
        <v>199588.85</v>
      </c>
      <c r="BG1072" s="493" t="n">
        <v>188638.31</v>
      </c>
      <c r="BH1072" s="493" t="n">
        <v>207734.21</v>
      </c>
      <c r="BI1072" s="493" t="n">
        <v>198827.22</v>
      </c>
      <c r="BJ1072" s="493" t="n">
        <v>223833.28</v>
      </c>
      <c r="BK1072" s="493" t="n">
        <v>191453.05</v>
      </c>
      <c r="BL1072" s="493" t="n">
        <v>202269.27</v>
      </c>
      <c r="BM1072" s="493" t="n">
        <v>185615.78</v>
      </c>
      <c r="BN1072" s="493" t="n">
        <v>180634.1</v>
      </c>
      <c r="BO1072" s="493" t="n">
        <v>199333.47</v>
      </c>
      <c r="BP1072" s="493" t="n">
        <v>192177.74</v>
      </c>
      <c r="BQ1072" s="493" t="n">
        <v>167128.43</v>
      </c>
      <c r="BR1072" s="493" t="n">
        <v>193527.71</v>
      </c>
      <c r="BS1072" s="493" t="n">
        <v>181180.08</v>
      </c>
      <c r="BT1072" s="493" t="n">
        <v>183845.65</v>
      </c>
      <c r="BU1072" s="493" t="n">
        <v>188060.85</v>
      </c>
      <c r="BV1072" s="493" t="n">
        <v>195512.32</v>
      </c>
      <c r="BW1072" s="493" t="n">
        <v>183736.71</v>
      </c>
    </row>
    <row r="1073">
      <c r="A1073" t="inlineStr">
        <is>
          <t>[C9C] ANGIOTENSIN-II 길항제 (단일)</t>
        </is>
      </c>
      <c r="B1073" t="inlineStr">
        <is>
          <t>신풍제약</t>
        </is>
      </c>
      <c r="C1073" t="inlineStr">
        <is>
          <t>칸세틸</t>
        </is>
      </c>
      <c r="D1073" t="inlineStr">
        <is>
          <t>신풍제약</t>
        </is>
      </c>
      <c r="E1073" t="inlineStr">
        <is>
          <t>candesartan cilexetil</t>
        </is>
      </c>
      <c r="F1073" t="inlineStr">
        <is>
          <t>보건소</t>
        </is>
      </c>
      <c r="G1073" t="inlineStr">
        <is>
          <t>Generic</t>
        </is>
      </c>
      <c r="H1073" s="493" t="n">
        <v>555.6</v>
      </c>
      <c r="I1073" s="493" t="n">
        <v>0</v>
      </c>
      <c r="J1073" s="493" t="n">
        <v>830.4</v>
      </c>
      <c r="K1073" s="493" t="n">
        <v>0</v>
      </c>
      <c r="L1073" s="493" t="n">
        <v>411.6</v>
      </c>
      <c r="M1073" s="493" t="n">
        <v>159.6</v>
      </c>
      <c r="N1073" s="493" t="n">
        <v>18590.4</v>
      </c>
      <c r="O1073" s="493" t="n">
        <v>676.95</v>
      </c>
      <c r="P1073" s="493" t="n">
        <v>2422.65</v>
      </c>
      <c r="Q1073" s="493" t="n">
        <v>108.75</v>
      </c>
      <c r="R1073" s="493" t="n">
        <v>479.4</v>
      </c>
      <c r="S1073" s="493" t="n">
        <v>199.65</v>
      </c>
      <c r="T1073" s="493" t="n">
        <v>457.35</v>
      </c>
      <c r="U1073" s="493" t="n">
        <v>15.15</v>
      </c>
      <c r="V1073" s="493" t="n">
        <v>541.35</v>
      </c>
      <c r="W1073" s="493" t="n">
        <v>44.55</v>
      </c>
      <c r="X1073" s="493" t="n">
        <v>534.84</v>
      </c>
      <c r="Y1073" s="493" t="n">
        <v>54.59</v>
      </c>
      <c r="Z1073" s="493" t="n">
        <v>505.35</v>
      </c>
      <c r="AA1073" s="493" t="n">
        <v>22.05</v>
      </c>
      <c r="AB1073" s="493" t="n">
        <v>482.4</v>
      </c>
      <c r="AC1073" s="493" t="n">
        <v>32.4</v>
      </c>
      <c r="AD1073" s="493" t="n">
        <v>576</v>
      </c>
      <c r="AE1073" s="493" t="n">
        <v>194.7</v>
      </c>
      <c r="AF1073" s="493" t="n">
        <v>534.9</v>
      </c>
      <c r="AG1073" s="493" t="n">
        <v>52.2</v>
      </c>
      <c r="AH1073" s="493" t="n">
        <v>674.55</v>
      </c>
      <c r="AI1073" s="493" t="n">
        <v>16.5</v>
      </c>
      <c r="AJ1073" s="493" t="n">
        <v>1348.5</v>
      </c>
      <c r="AK1073" s="493" t="n">
        <v>224.25</v>
      </c>
      <c r="AL1073" s="493" t="n">
        <v>475.5</v>
      </c>
      <c r="AM1073" s="493" t="n">
        <v>138</v>
      </c>
      <c r="AN1073" s="493" t="n">
        <v>159</v>
      </c>
      <c r="AO1073" s="493" t="n">
        <v>122.4</v>
      </c>
      <c r="AP1073" s="493" t="n">
        <v>174.6</v>
      </c>
      <c r="AQ1073" s="493" t="n">
        <v>102.6</v>
      </c>
      <c r="AR1073" s="493" t="n">
        <v>255.2</v>
      </c>
      <c r="AS1073" s="493" t="n">
        <v>0</v>
      </c>
      <c r="AT1073" s="493" t="n">
        <v>230</v>
      </c>
      <c r="AU1073" s="493" t="n">
        <v>0</v>
      </c>
      <c r="AV1073" s="493" t="n">
        <v>1707.6</v>
      </c>
      <c r="AW1073" s="493" t="n">
        <v>0</v>
      </c>
      <c r="AX1073" s="493" t="n">
        <v>226.5</v>
      </c>
      <c r="AY1073" s="493" t="n">
        <v>831.6</v>
      </c>
      <c r="AZ1073" s="493" t="n">
        <v>278.1</v>
      </c>
      <c r="BA1073" s="493" t="n">
        <v>0</v>
      </c>
      <c r="BB1073" s="493" t="n">
        <v>0</v>
      </c>
      <c r="BC1073" s="493" t="n">
        <v>486.45</v>
      </c>
      <c r="BD1073" s="493" t="n">
        <v>0</v>
      </c>
      <c r="BE1073" s="493" t="n">
        <v>0</v>
      </c>
      <c r="BF1073" s="493" t="n">
        <v>324.9</v>
      </c>
      <c r="BG1073" s="493" t="n">
        <v>0</v>
      </c>
      <c r="BH1073" s="493" t="n">
        <v>0</v>
      </c>
      <c r="BI1073" s="493" t="n">
        <v>394.35</v>
      </c>
      <c r="BJ1073" s="493" t="n">
        <v>104.7</v>
      </c>
      <c r="BK1073" s="493" t="n">
        <v>0</v>
      </c>
      <c r="BL1073" s="493" t="n">
        <v>163.35</v>
      </c>
      <c r="BM1073" s="493" t="n">
        <v>0</v>
      </c>
      <c r="BN1073" s="493" t="n">
        <v>0</v>
      </c>
      <c r="BO1073" s="493" t="n">
        <v>325.5</v>
      </c>
      <c r="BP1073" s="493" t="n">
        <v>615.6</v>
      </c>
      <c r="BQ1073" s="493" t="n">
        <v>202.8</v>
      </c>
      <c r="BR1073" s="493" t="n">
        <v>117</v>
      </c>
      <c r="BS1073" s="493" t="n">
        <v>0</v>
      </c>
      <c r="BT1073" s="493" t="n">
        <v>0</v>
      </c>
      <c r="BU1073" s="493" t="n">
        <v>337.5</v>
      </c>
      <c r="BV1073" s="493" t="n">
        <v>0</v>
      </c>
      <c r="BW1073" s="493" t="n">
        <v>0</v>
      </c>
    </row>
    <row r="1074">
      <c r="A1074" t="inlineStr">
        <is>
          <t>[C9C] ANGIOTENSIN-II 길항제 (단일)</t>
        </is>
      </c>
      <c r="B1074" t="inlineStr">
        <is>
          <t>신풍제약</t>
        </is>
      </c>
      <c r="C1074" t="inlineStr">
        <is>
          <t>칸세틸</t>
        </is>
      </c>
      <c r="D1074" t="inlineStr">
        <is>
          <t>신풍제약</t>
        </is>
      </c>
      <c r="E1074" t="inlineStr">
        <is>
          <t>candesartan cilexetil</t>
        </is>
      </c>
      <c r="F1074" t="inlineStr">
        <is>
          <t>기타(치과의원, 치과병원 등)</t>
        </is>
      </c>
      <c r="G1074" t="inlineStr">
        <is>
          <t>Generic</t>
        </is>
      </c>
      <c r="H1074" s="493" t="n">
        <v>0</v>
      </c>
      <c r="I1074" s="493" t="n">
        <v>0</v>
      </c>
      <c r="J1074" s="493" t="n">
        <v>0</v>
      </c>
      <c r="K1074" s="493" t="n">
        <v>0</v>
      </c>
      <c r="L1074" s="493" t="n">
        <v>0</v>
      </c>
      <c r="M1074" s="493" t="n">
        <v>0</v>
      </c>
      <c r="N1074" s="493" t="n">
        <v>0</v>
      </c>
      <c r="O1074" s="493" t="n">
        <v>0</v>
      </c>
      <c r="P1074" s="493" t="n">
        <v>0</v>
      </c>
      <c r="Q1074" s="493" t="n">
        <v>0</v>
      </c>
      <c r="R1074" s="493" t="n">
        <v>0</v>
      </c>
      <c r="S1074" s="493" t="n">
        <v>0</v>
      </c>
      <c r="T1074" s="493" t="n">
        <v>0</v>
      </c>
      <c r="U1074" s="493" t="n">
        <v>0</v>
      </c>
      <c r="V1074" s="493" t="n">
        <v>0</v>
      </c>
      <c r="W1074" s="493" t="n">
        <v>0</v>
      </c>
      <c r="X1074" s="493" t="n">
        <v>0</v>
      </c>
      <c r="Y1074" s="493" t="n">
        <v>0</v>
      </c>
      <c r="Z1074" s="493" t="n">
        <v>0</v>
      </c>
      <c r="AA1074" s="493" t="n">
        <v>0</v>
      </c>
      <c r="AB1074" s="493" t="n">
        <v>0</v>
      </c>
      <c r="AC1074" s="493" t="n">
        <v>0</v>
      </c>
      <c r="AD1074" s="493" t="n">
        <v>0</v>
      </c>
      <c r="AE1074" s="493" t="n">
        <v>0</v>
      </c>
      <c r="AF1074" s="493" t="n">
        <v>0</v>
      </c>
      <c r="AG1074" s="493" t="n">
        <v>0</v>
      </c>
      <c r="AH1074" s="493" t="n">
        <v>0</v>
      </c>
      <c r="AI1074" s="493" t="n">
        <v>0</v>
      </c>
      <c r="AJ1074" s="493" t="n">
        <v>0</v>
      </c>
      <c r="AK1074" s="493" t="n">
        <v>0</v>
      </c>
      <c r="AL1074" s="493" t="n">
        <v>0</v>
      </c>
      <c r="AM1074" s="493" t="n">
        <v>0</v>
      </c>
      <c r="AN1074" s="493" t="n">
        <v>100.2</v>
      </c>
      <c r="AO1074" s="493" t="n">
        <v>0</v>
      </c>
      <c r="AP1074" s="493" t="n">
        <v>0</v>
      </c>
      <c r="AQ1074" s="493" t="n">
        <v>0</v>
      </c>
      <c r="AR1074" s="493" t="n">
        <v>0</v>
      </c>
      <c r="AS1074" s="493" t="n">
        <v>0</v>
      </c>
      <c r="AT1074" s="493" t="n">
        <v>0</v>
      </c>
      <c r="AU1074" s="493" t="n">
        <v>0</v>
      </c>
      <c r="AV1074" s="493" t="n">
        <v>0</v>
      </c>
      <c r="AW1074" s="493" t="n">
        <v>0</v>
      </c>
      <c r="AX1074" s="493" t="n">
        <v>0</v>
      </c>
      <c r="AY1074" s="493" t="n">
        <v>0</v>
      </c>
      <c r="AZ1074" s="493" t="n">
        <v>0</v>
      </c>
      <c r="BA1074" s="493" t="n">
        <v>0</v>
      </c>
      <c r="BB1074" s="493" t="n">
        <v>0</v>
      </c>
      <c r="BC1074" s="493" t="n">
        <v>0</v>
      </c>
      <c r="BD1074" s="493" t="n">
        <v>0</v>
      </c>
      <c r="BE1074" s="493" t="n">
        <v>0</v>
      </c>
      <c r="BF1074" s="493" t="n">
        <v>0</v>
      </c>
      <c r="BG1074" s="493" t="n">
        <v>0</v>
      </c>
      <c r="BH1074" s="493" t="n">
        <v>0</v>
      </c>
      <c r="BI1074" s="493" t="n">
        <v>0</v>
      </c>
      <c r="BJ1074" s="493" t="n">
        <v>0</v>
      </c>
      <c r="BK1074" s="493" t="n">
        <v>0</v>
      </c>
      <c r="BL1074" s="493" t="n">
        <v>0</v>
      </c>
      <c r="BM1074" s="493" t="n">
        <v>191.4</v>
      </c>
      <c r="BN1074" s="493" t="n">
        <v>0</v>
      </c>
      <c r="BO1074" s="493" t="n">
        <v>0</v>
      </c>
      <c r="BP1074" s="493" t="n">
        <v>0</v>
      </c>
      <c r="BQ1074" s="493" t="n">
        <v>0</v>
      </c>
      <c r="BR1074" s="493" t="n">
        <v>342</v>
      </c>
      <c r="BS1074" s="493" t="n">
        <v>0</v>
      </c>
      <c r="BT1074" s="493" t="n">
        <v>0</v>
      </c>
      <c r="BU1074" s="493" t="n">
        <v>0</v>
      </c>
      <c r="BV1074" s="493" t="n">
        <v>0</v>
      </c>
      <c r="BW1074" s="493" t="n">
        <v>0</v>
      </c>
    </row>
    <row r="1075">
      <c r="A1075" t="inlineStr">
        <is>
          <t>[C9C] ANGIOTENSIN-II 길항제 (단일)</t>
        </is>
      </c>
      <c r="B1075" t="inlineStr">
        <is>
          <t>신풍제약</t>
        </is>
      </c>
      <c r="C1075" t="inlineStr">
        <is>
          <t>텔미탄</t>
        </is>
      </c>
      <c r="D1075" t="inlineStr">
        <is>
          <t>신풍제약</t>
        </is>
      </c>
      <c r="E1075" t="inlineStr">
        <is>
          <t>telmisartan</t>
        </is>
      </c>
      <c r="F1075" t="inlineStr">
        <is>
          <t>종합병원</t>
        </is>
      </c>
      <c r="G1075" t="inlineStr">
        <is>
          <t>Generic</t>
        </is>
      </c>
      <c r="H1075" s="493" t="n">
        <v>2026.64</v>
      </c>
      <c r="I1075" s="493" t="n">
        <v>5212.85</v>
      </c>
      <c r="J1075" s="493" t="n">
        <v>4845.53</v>
      </c>
      <c r="K1075" s="493" t="n">
        <v>4345</v>
      </c>
      <c r="L1075" s="493" t="n">
        <v>4843.5</v>
      </c>
      <c r="M1075" s="493" t="n">
        <v>4842.4</v>
      </c>
      <c r="N1075" s="493" t="n">
        <v>3362</v>
      </c>
      <c r="O1075" s="493" t="n">
        <v>4444.6</v>
      </c>
      <c r="P1075" s="493" t="n">
        <v>3124</v>
      </c>
      <c r="Q1075" s="493" t="n">
        <v>4900</v>
      </c>
      <c r="R1075" s="493" t="n">
        <v>4968.3</v>
      </c>
      <c r="S1075" s="493" t="n">
        <v>5552</v>
      </c>
      <c r="T1075" s="493" t="n">
        <v>6119</v>
      </c>
      <c r="U1075" s="493" t="n">
        <v>6066.2</v>
      </c>
      <c r="V1075" s="493" t="n">
        <v>5856</v>
      </c>
      <c r="W1075" s="493" t="n">
        <v>4981.5</v>
      </c>
      <c r="X1075" s="493" t="n">
        <v>5715.2</v>
      </c>
      <c r="Y1075" s="493" t="n">
        <v>7708</v>
      </c>
      <c r="Z1075" s="493" t="n">
        <v>6121.9</v>
      </c>
      <c r="AA1075" s="493" t="n">
        <v>6088</v>
      </c>
      <c r="AB1075" s="493" t="n">
        <v>2396</v>
      </c>
      <c r="AC1075" s="493" t="n">
        <v>9231.120000000001</v>
      </c>
      <c r="AD1075" s="493" t="n">
        <v>5280.1</v>
      </c>
      <c r="AE1075" s="493" t="n">
        <v>8186.34</v>
      </c>
      <c r="AF1075" s="493" t="n">
        <v>8580.6</v>
      </c>
      <c r="AG1075" s="493" t="n">
        <v>10448.9</v>
      </c>
      <c r="AH1075" s="493" t="n">
        <v>7812</v>
      </c>
      <c r="AI1075" s="493" t="n">
        <v>7450.64</v>
      </c>
      <c r="AJ1075" s="493" t="n">
        <v>5104</v>
      </c>
      <c r="AK1075" s="493" t="n">
        <v>10748</v>
      </c>
      <c r="AL1075" s="493" t="n">
        <v>9251.02</v>
      </c>
      <c r="AM1075" s="493" t="n">
        <v>8985.959999999999</v>
      </c>
      <c r="AN1075" s="493" t="n">
        <v>8372.84</v>
      </c>
      <c r="AO1075" s="493" t="n">
        <v>9247.18</v>
      </c>
      <c r="AP1075" s="493" t="n">
        <v>12563.09</v>
      </c>
      <c r="AQ1075" s="493" t="n">
        <v>5681.4</v>
      </c>
      <c r="AR1075" s="493" t="n">
        <v>6254</v>
      </c>
      <c r="AS1075" s="493" t="n">
        <v>10463</v>
      </c>
      <c r="AT1075" s="493" t="n">
        <v>5944.4</v>
      </c>
      <c r="AU1075" s="493" t="n">
        <v>8955.950000000001</v>
      </c>
      <c r="AV1075" s="493" t="n">
        <v>7359.7</v>
      </c>
      <c r="AW1075" s="493" t="n">
        <v>10733.6</v>
      </c>
      <c r="AX1075" s="493" t="n">
        <v>7527.4</v>
      </c>
      <c r="AY1075" s="493" t="n">
        <v>8016.74</v>
      </c>
      <c r="AZ1075" s="493" t="n">
        <v>5462.8</v>
      </c>
      <c r="BA1075" s="493" t="n">
        <v>12380.04</v>
      </c>
      <c r="BB1075" s="493" t="n">
        <v>11002.59</v>
      </c>
      <c r="BC1075" s="493" t="n">
        <v>12112.24</v>
      </c>
      <c r="BD1075" s="493" t="n">
        <v>8309.01</v>
      </c>
      <c r="BE1075" s="493" t="n">
        <v>12366.3</v>
      </c>
      <c r="BF1075" s="493" t="n">
        <v>8076.89</v>
      </c>
      <c r="BG1075" s="493" t="n">
        <v>9715.08</v>
      </c>
      <c r="BH1075" s="493" t="n">
        <v>8700.74</v>
      </c>
      <c r="BI1075" s="493" t="n">
        <v>10413.31</v>
      </c>
      <c r="BJ1075" s="493" t="n">
        <v>11242.95</v>
      </c>
      <c r="BK1075" s="493" t="n">
        <v>11195.72</v>
      </c>
      <c r="BL1075" s="493" t="n">
        <v>7938.53</v>
      </c>
      <c r="BM1075" s="493" t="n">
        <v>14312.26</v>
      </c>
      <c r="BN1075" s="493" t="n">
        <v>10326.42</v>
      </c>
      <c r="BO1075" s="493" t="n">
        <v>11656.8</v>
      </c>
      <c r="BP1075" s="493" t="n">
        <v>11412.97</v>
      </c>
      <c r="BQ1075" s="493" t="n">
        <v>10862.7</v>
      </c>
      <c r="BR1075" s="493" t="n">
        <v>12604.55</v>
      </c>
      <c r="BS1075" s="493" t="n">
        <v>7288.56</v>
      </c>
      <c r="BT1075" s="493" t="n">
        <v>6738.79</v>
      </c>
      <c r="BU1075" s="493" t="n">
        <v>8437.91</v>
      </c>
      <c r="BV1075" s="493" t="n">
        <v>13914.95</v>
      </c>
      <c r="BW1075" s="493" t="n">
        <v>8154.48</v>
      </c>
    </row>
    <row r="1076">
      <c r="A1076" t="inlineStr">
        <is>
          <t>[C9C] ANGIOTENSIN-II 길항제 (단일)</t>
        </is>
      </c>
      <c r="B1076" t="inlineStr">
        <is>
          <t>신풍제약</t>
        </is>
      </c>
      <c r="C1076" t="inlineStr">
        <is>
          <t>텔미탄</t>
        </is>
      </c>
      <c r="D1076" t="inlineStr">
        <is>
          <t>신풍제약</t>
        </is>
      </c>
      <c r="E1076" t="inlineStr">
        <is>
          <t>telmisartan</t>
        </is>
      </c>
      <c r="F1076" t="inlineStr">
        <is>
          <t>병원</t>
        </is>
      </c>
      <c r="G1076" t="inlineStr">
        <is>
          <t>Generic</t>
        </is>
      </c>
      <c r="H1076" s="493" t="n">
        <v>3753.32</v>
      </c>
      <c r="I1076" s="493" t="n">
        <v>2045.56</v>
      </c>
      <c r="J1076" s="493" t="n">
        <v>3394.94</v>
      </c>
      <c r="K1076" s="493" t="n">
        <v>1850.4</v>
      </c>
      <c r="L1076" s="493" t="n">
        <v>1247.66</v>
      </c>
      <c r="M1076" s="493" t="n">
        <v>2343.04</v>
      </c>
      <c r="N1076" s="493" t="n">
        <v>2434.44</v>
      </c>
      <c r="O1076" s="493" t="n">
        <v>548.7</v>
      </c>
      <c r="P1076" s="493" t="n">
        <v>525.9</v>
      </c>
      <c r="Q1076" s="493" t="n">
        <v>1588.2</v>
      </c>
      <c r="R1076" s="493" t="n">
        <v>1887.5</v>
      </c>
      <c r="S1076" s="493" t="n">
        <v>2003.41</v>
      </c>
      <c r="T1076" s="493" t="n">
        <v>3715.15</v>
      </c>
      <c r="U1076" s="493" t="n">
        <v>3180.58</v>
      </c>
      <c r="V1076" s="493" t="n">
        <v>3097.72</v>
      </c>
      <c r="W1076" s="493" t="n">
        <v>3351.88</v>
      </c>
      <c r="X1076" s="493" t="n">
        <v>4103.68</v>
      </c>
      <c r="Y1076" s="493" t="n">
        <v>2418.48</v>
      </c>
      <c r="Z1076" s="493" t="n">
        <v>3234.55</v>
      </c>
      <c r="AA1076" s="493" t="n">
        <v>2849.82</v>
      </c>
      <c r="AB1076" s="493" t="n">
        <v>5297.65</v>
      </c>
      <c r="AC1076" s="493" t="n">
        <v>4215.53</v>
      </c>
      <c r="AD1076" s="493" t="n">
        <v>4248.31</v>
      </c>
      <c r="AE1076" s="493" t="n">
        <v>4554.4</v>
      </c>
      <c r="AF1076" s="493" t="n">
        <v>4093.8</v>
      </c>
      <c r="AG1076" s="493" t="n">
        <v>3652.82</v>
      </c>
      <c r="AH1076" s="493" t="n">
        <v>3645.46</v>
      </c>
      <c r="AI1076" s="493" t="n">
        <v>5205.59</v>
      </c>
      <c r="AJ1076" s="493" t="n">
        <v>3799.3</v>
      </c>
      <c r="AK1076" s="493" t="n">
        <v>4360.92</v>
      </c>
      <c r="AL1076" s="493" t="n">
        <v>6249.85</v>
      </c>
      <c r="AM1076" s="493" t="n">
        <v>3048.7</v>
      </c>
      <c r="AN1076" s="493" t="n">
        <v>3117.76</v>
      </c>
      <c r="AO1076" s="493" t="n">
        <v>4266.23</v>
      </c>
      <c r="AP1076" s="493" t="n">
        <v>3606.29</v>
      </c>
      <c r="AQ1076" s="493" t="n">
        <v>4364.3</v>
      </c>
      <c r="AR1076" s="493" t="n">
        <v>3800.1</v>
      </c>
      <c r="AS1076" s="493" t="n">
        <v>5043.74</v>
      </c>
      <c r="AT1076" s="493" t="n">
        <v>3009.3</v>
      </c>
      <c r="AU1076" s="493" t="n">
        <v>2399.85</v>
      </c>
      <c r="AV1076" s="493" t="n">
        <v>3543.2</v>
      </c>
      <c r="AW1076" s="493" t="n">
        <v>1701.3</v>
      </c>
      <c r="AX1076" s="493" t="n">
        <v>7075.7</v>
      </c>
      <c r="AY1076" s="493" t="n">
        <v>932.55</v>
      </c>
      <c r="AZ1076" s="493" t="n">
        <v>1837.26</v>
      </c>
      <c r="BA1076" s="493" t="n">
        <v>4163.6</v>
      </c>
      <c r="BB1076" s="493" t="n">
        <v>1724.6</v>
      </c>
      <c r="BC1076" s="493" t="n">
        <v>2979.8</v>
      </c>
      <c r="BD1076" s="493" t="n">
        <v>4770.5</v>
      </c>
      <c r="BE1076" s="493" t="n">
        <v>1507.5</v>
      </c>
      <c r="BF1076" s="493" t="n">
        <v>790.2</v>
      </c>
      <c r="BG1076" s="493" t="n">
        <v>3431.5</v>
      </c>
      <c r="BH1076" s="493" t="n">
        <v>2376.9</v>
      </c>
      <c r="BI1076" s="493" t="n">
        <v>6636</v>
      </c>
      <c r="BJ1076" s="493" t="n">
        <v>7182.04</v>
      </c>
      <c r="BK1076" s="493" t="n">
        <v>6670.08</v>
      </c>
      <c r="BL1076" s="493" t="n">
        <v>10739.83</v>
      </c>
      <c r="BM1076" s="493" t="n">
        <v>5983.74</v>
      </c>
      <c r="BN1076" s="493" t="n">
        <v>1356.9</v>
      </c>
      <c r="BO1076" s="493" t="n">
        <v>5135.1</v>
      </c>
      <c r="BP1076" s="493" t="n">
        <v>3744.28</v>
      </c>
      <c r="BQ1076" s="493" t="n">
        <v>8751.950000000001</v>
      </c>
      <c r="BR1076" s="493" t="n">
        <v>7322.2</v>
      </c>
      <c r="BS1076" s="493" t="n">
        <v>6295.41</v>
      </c>
      <c r="BT1076" s="493" t="n">
        <v>6047.12</v>
      </c>
      <c r="BU1076" s="493" t="n">
        <v>9340.200000000001</v>
      </c>
      <c r="BV1076" s="493" t="n">
        <v>4926.09</v>
      </c>
      <c r="BW1076" s="493" t="n">
        <v>5835.21</v>
      </c>
    </row>
    <row r="1077">
      <c r="A1077" t="inlineStr">
        <is>
          <t>[C9C] ANGIOTENSIN-II 길항제 (단일)</t>
        </is>
      </c>
      <c r="B1077" t="inlineStr">
        <is>
          <t>신풍제약</t>
        </is>
      </c>
      <c r="C1077" t="inlineStr">
        <is>
          <t>텔미탄</t>
        </is>
      </c>
      <c r="D1077" t="inlineStr">
        <is>
          <t>신풍제약</t>
        </is>
      </c>
      <c r="E1077" t="inlineStr">
        <is>
          <t>telmisartan</t>
        </is>
      </c>
      <c r="F1077" t="inlineStr">
        <is>
          <t>의원</t>
        </is>
      </c>
      <c r="G1077" t="inlineStr">
        <is>
          <t>Generic</t>
        </is>
      </c>
      <c r="H1077" s="493" t="n">
        <v>38942.45</v>
      </c>
      <c r="I1077" s="493" t="n">
        <v>40615.08</v>
      </c>
      <c r="J1077" s="493" t="n">
        <v>37888.45</v>
      </c>
      <c r="K1077" s="493" t="n">
        <v>42836.4</v>
      </c>
      <c r="L1077" s="493" t="n">
        <v>40413.68</v>
      </c>
      <c r="M1077" s="493" t="n">
        <v>43340.37</v>
      </c>
      <c r="N1077" s="493" t="n">
        <v>38757.19</v>
      </c>
      <c r="O1077" s="493" t="n">
        <v>41582.87</v>
      </c>
      <c r="P1077" s="493" t="n">
        <v>39208.99</v>
      </c>
      <c r="Q1077" s="493" t="n">
        <v>42653.37</v>
      </c>
      <c r="R1077" s="493" t="n">
        <v>42865.67</v>
      </c>
      <c r="S1077" s="493" t="n">
        <v>54412.75</v>
      </c>
      <c r="T1077" s="493" t="n">
        <v>47295.57</v>
      </c>
      <c r="U1077" s="493" t="n">
        <v>43752.21</v>
      </c>
      <c r="V1077" s="493" t="n">
        <v>47183.03</v>
      </c>
      <c r="W1077" s="493" t="n">
        <v>44746.97</v>
      </c>
      <c r="X1077" s="493" t="n">
        <v>44871.1</v>
      </c>
      <c r="Y1077" s="493" t="n">
        <v>43510.8</v>
      </c>
      <c r="Z1077" s="493" t="n">
        <v>38084.28</v>
      </c>
      <c r="AA1077" s="493" t="n">
        <v>43055.17</v>
      </c>
      <c r="AB1077" s="493" t="n">
        <v>39273.6</v>
      </c>
      <c r="AC1077" s="493" t="n">
        <v>39606.41</v>
      </c>
      <c r="AD1077" s="493" t="n">
        <v>38957.54</v>
      </c>
      <c r="AE1077" s="493" t="n">
        <v>41216.14</v>
      </c>
      <c r="AF1077" s="493" t="n">
        <v>40776.93</v>
      </c>
      <c r="AG1077" s="493" t="n">
        <v>35326.25</v>
      </c>
      <c r="AH1077" s="493" t="n">
        <v>37130.67</v>
      </c>
      <c r="AI1077" s="493" t="n">
        <v>29120.65</v>
      </c>
      <c r="AJ1077" s="493" t="n">
        <v>29783.14</v>
      </c>
      <c r="AK1077" s="493" t="n">
        <v>38040.89</v>
      </c>
      <c r="AL1077" s="493" t="n">
        <v>35469.75</v>
      </c>
      <c r="AM1077" s="493" t="n">
        <v>33163.92</v>
      </c>
      <c r="AN1077" s="493" t="n">
        <v>37978.45</v>
      </c>
      <c r="AO1077" s="493" t="n">
        <v>40762.23</v>
      </c>
      <c r="AP1077" s="493" t="n">
        <v>39744.83</v>
      </c>
      <c r="AQ1077" s="493" t="n">
        <v>45509.38</v>
      </c>
      <c r="AR1077" s="493" t="n">
        <v>43400.87</v>
      </c>
      <c r="AS1077" s="493" t="n">
        <v>49462.48</v>
      </c>
      <c r="AT1077" s="493" t="n">
        <v>42374.96</v>
      </c>
      <c r="AU1077" s="493" t="n">
        <v>43038.6</v>
      </c>
      <c r="AV1077" s="493" t="n">
        <v>42158.71</v>
      </c>
      <c r="AW1077" s="493" t="n">
        <v>36830.06</v>
      </c>
      <c r="AX1077" s="493" t="n">
        <v>42972.8</v>
      </c>
      <c r="AY1077" s="493" t="n">
        <v>40246.85</v>
      </c>
      <c r="AZ1077" s="493" t="n">
        <v>43901.84</v>
      </c>
      <c r="BA1077" s="493" t="n">
        <v>43952.67</v>
      </c>
      <c r="BB1077" s="493" t="n">
        <v>38490.78</v>
      </c>
      <c r="BC1077" s="493" t="n">
        <v>44450.56</v>
      </c>
      <c r="BD1077" s="493" t="n">
        <v>42227.5</v>
      </c>
      <c r="BE1077" s="493" t="n">
        <v>38543.31</v>
      </c>
      <c r="BF1077" s="493" t="n">
        <v>42345.64</v>
      </c>
      <c r="BG1077" s="493" t="n">
        <v>36124.35</v>
      </c>
      <c r="BH1077" s="493" t="n">
        <v>44609.23</v>
      </c>
      <c r="BI1077" s="493" t="n">
        <v>36295.09</v>
      </c>
      <c r="BJ1077" s="493" t="n">
        <v>51395.16</v>
      </c>
      <c r="BK1077" s="493" t="n">
        <v>42337</v>
      </c>
      <c r="BL1077" s="493" t="n">
        <v>52065.24</v>
      </c>
      <c r="BM1077" s="493" t="n">
        <v>45781.72</v>
      </c>
      <c r="BN1077" s="493" t="n">
        <v>43583.2</v>
      </c>
      <c r="BO1077" s="493" t="n">
        <v>45929.67</v>
      </c>
      <c r="BP1077" s="493" t="n">
        <v>48981.1</v>
      </c>
      <c r="BQ1077" s="493" t="n">
        <v>43300.09</v>
      </c>
      <c r="BR1077" s="493" t="n">
        <v>45838.16</v>
      </c>
      <c r="BS1077" s="493" t="n">
        <v>51270.23</v>
      </c>
      <c r="BT1077" s="493" t="n">
        <v>44375.36</v>
      </c>
      <c r="BU1077" s="493" t="n">
        <v>52105.58</v>
      </c>
      <c r="BV1077" s="493" t="n">
        <v>61211.65</v>
      </c>
      <c r="BW1077" s="493" t="n">
        <v>56054.02</v>
      </c>
    </row>
    <row r="1078">
      <c r="A1078" t="inlineStr">
        <is>
          <t>[C9C] ANGIOTENSIN-II 길항제 (단일)</t>
        </is>
      </c>
      <c r="B1078" t="inlineStr">
        <is>
          <t>신풍제약</t>
        </is>
      </c>
      <c r="C1078" t="inlineStr">
        <is>
          <t>텔미탄</t>
        </is>
      </c>
      <c r="D1078" t="inlineStr">
        <is>
          <t>신풍제약</t>
        </is>
      </c>
      <c r="E1078" t="inlineStr">
        <is>
          <t>telmisartan</t>
        </is>
      </c>
      <c r="F1078" t="inlineStr">
        <is>
          <t>보건소</t>
        </is>
      </c>
      <c r="G1078" t="inlineStr">
        <is>
          <t>Generic</t>
        </is>
      </c>
      <c r="H1078" s="493" t="n">
        <v>4090.2</v>
      </c>
      <c r="I1078" s="493" t="n">
        <v>1184.7</v>
      </c>
      <c r="J1078" s="493" t="n">
        <v>99.59999999999999</v>
      </c>
      <c r="K1078" s="493" t="n">
        <v>592.5</v>
      </c>
      <c r="L1078" s="493" t="n">
        <v>144.9</v>
      </c>
      <c r="M1078" s="493" t="n">
        <v>423.6</v>
      </c>
      <c r="N1078" s="493" t="n">
        <v>90.59999999999999</v>
      </c>
      <c r="O1078" s="493" t="n">
        <v>109.8</v>
      </c>
      <c r="P1078" s="493" t="n">
        <v>459.3</v>
      </c>
      <c r="Q1078" s="493" t="n">
        <v>94.84999999999999</v>
      </c>
      <c r="R1078" s="493" t="n">
        <v>415.2</v>
      </c>
      <c r="S1078" s="493" t="n">
        <v>99</v>
      </c>
      <c r="T1078" s="493" t="n">
        <v>380.7</v>
      </c>
      <c r="U1078" s="493" t="n">
        <v>99.59999999999999</v>
      </c>
      <c r="V1078" s="493" t="n">
        <v>402.9</v>
      </c>
      <c r="W1078" s="493" t="n">
        <v>82.5</v>
      </c>
      <c r="X1078" s="493" t="n">
        <v>354.6</v>
      </c>
      <c r="Y1078" s="493" t="n">
        <v>474.3</v>
      </c>
      <c r="Z1078" s="493" t="n">
        <v>437.4</v>
      </c>
      <c r="AA1078" s="493" t="n">
        <v>0</v>
      </c>
      <c r="AB1078" s="493" t="n">
        <v>462.6</v>
      </c>
      <c r="AC1078" s="493" t="n">
        <v>0</v>
      </c>
      <c r="AD1078" s="493" t="n">
        <v>1900.5</v>
      </c>
      <c r="AE1078" s="493" t="n">
        <v>143.4</v>
      </c>
      <c r="AF1078" s="493" t="n">
        <v>800.1</v>
      </c>
      <c r="AG1078" s="493" t="n">
        <v>123.2</v>
      </c>
      <c r="AH1078" s="493" t="n">
        <v>551.4</v>
      </c>
      <c r="AI1078" s="493" t="n">
        <v>0</v>
      </c>
      <c r="AJ1078" s="493" t="n">
        <v>735</v>
      </c>
      <c r="AK1078" s="493" t="n">
        <v>0</v>
      </c>
      <c r="AL1078" s="493" t="n">
        <v>282.6</v>
      </c>
      <c r="AM1078" s="493" t="n">
        <v>152.7</v>
      </c>
      <c r="AN1078" s="493" t="n">
        <v>2208.6</v>
      </c>
      <c r="AO1078" s="493" t="n">
        <v>0</v>
      </c>
      <c r="AP1078" s="493" t="n">
        <v>351.6</v>
      </c>
      <c r="AQ1078" s="493" t="n">
        <v>474.3</v>
      </c>
      <c r="AR1078" s="493" t="n">
        <v>287.4</v>
      </c>
      <c r="AS1078" s="493" t="n">
        <v>0</v>
      </c>
      <c r="AT1078" s="493" t="n">
        <v>905.4</v>
      </c>
      <c r="AU1078" s="493" t="n">
        <v>536.7</v>
      </c>
      <c r="AV1078" s="493" t="n">
        <v>1192.5</v>
      </c>
      <c r="AW1078" s="493" t="n">
        <v>373.5</v>
      </c>
      <c r="AX1078" s="493" t="n">
        <v>252.6</v>
      </c>
      <c r="AY1078" s="493" t="n">
        <v>0</v>
      </c>
      <c r="AZ1078" s="493" t="n">
        <v>281.4</v>
      </c>
      <c r="BA1078" s="493" t="n">
        <v>1789.2</v>
      </c>
      <c r="BB1078" s="493" t="n">
        <v>0</v>
      </c>
      <c r="BC1078" s="493" t="n">
        <v>0</v>
      </c>
      <c r="BD1078" s="493" t="n">
        <v>287.4</v>
      </c>
      <c r="BE1078" s="493" t="n">
        <v>0</v>
      </c>
      <c r="BF1078" s="493" t="n">
        <v>1837.5</v>
      </c>
      <c r="BG1078" s="493" t="n">
        <v>1430.7</v>
      </c>
      <c r="BH1078" s="493" t="n">
        <v>1645.2</v>
      </c>
      <c r="BI1078" s="493" t="n">
        <v>1053</v>
      </c>
      <c r="BJ1078" s="493" t="n">
        <v>324.6</v>
      </c>
      <c r="BK1078" s="493" t="n">
        <v>1576.8</v>
      </c>
      <c r="BL1078" s="493" t="n">
        <v>2951.7</v>
      </c>
      <c r="BM1078" s="493" t="n">
        <v>0</v>
      </c>
      <c r="BN1078" s="493" t="n">
        <v>1058.7</v>
      </c>
      <c r="BO1078" s="493" t="n">
        <v>0</v>
      </c>
      <c r="BP1078" s="493" t="n">
        <v>1837.5</v>
      </c>
      <c r="BQ1078" s="493" t="n">
        <v>3750.3</v>
      </c>
      <c r="BR1078" s="493" t="n">
        <v>1982.7</v>
      </c>
      <c r="BS1078" s="493" t="n">
        <v>2726.5</v>
      </c>
      <c r="BT1078" s="493" t="n">
        <v>0</v>
      </c>
      <c r="BU1078" s="493" t="n">
        <v>1376.1</v>
      </c>
      <c r="BV1078" s="493" t="n">
        <v>904.5</v>
      </c>
      <c r="BW1078" s="493" t="n">
        <v>0</v>
      </c>
    </row>
    <row r="1079">
      <c r="A1079" t="inlineStr">
        <is>
          <t>[C9C] ANGIOTENSIN-II 길항제 (단일)</t>
        </is>
      </c>
      <c r="B1079" t="inlineStr">
        <is>
          <t>신풍제약</t>
        </is>
      </c>
      <c r="C1079" t="inlineStr">
        <is>
          <t>텔미탄</t>
        </is>
      </c>
      <c r="D1079" t="inlineStr">
        <is>
          <t>신풍제약</t>
        </is>
      </c>
      <c r="E1079" t="inlineStr">
        <is>
          <t>telmisartan</t>
        </is>
      </c>
      <c r="F1079" t="inlineStr">
        <is>
          <t>기타(치과의원, 치과병원 등)</t>
        </is>
      </c>
      <c r="G1079" t="inlineStr">
        <is>
          <t>Generic</t>
        </is>
      </c>
      <c r="H1079" s="493" t="n">
        <v>0</v>
      </c>
      <c r="I1079" s="493" t="n">
        <v>0</v>
      </c>
      <c r="J1079" s="493" t="n">
        <v>0</v>
      </c>
      <c r="K1079" s="493" t="n">
        <v>0</v>
      </c>
      <c r="L1079" s="493" t="n">
        <v>0</v>
      </c>
      <c r="M1079" s="493" t="n">
        <v>0</v>
      </c>
      <c r="N1079" s="493" t="n">
        <v>0</v>
      </c>
      <c r="O1079" s="493" t="n">
        <v>0</v>
      </c>
      <c r="P1079" s="493" t="n">
        <v>0</v>
      </c>
      <c r="Q1079" s="493" t="n">
        <v>0</v>
      </c>
      <c r="R1079" s="493" t="n">
        <v>0</v>
      </c>
      <c r="S1079" s="493" t="n">
        <v>0</v>
      </c>
      <c r="T1079" s="493" t="n">
        <v>0</v>
      </c>
      <c r="U1079" s="493" t="n">
        <v>0</v>
      </c>
      <c r="V1079" s="493" t="n">
        <v>0</v>
      </c>
      <c r="W1079" s="493" t="n">
        <v>0</v>
      </c>
      <c r="X1079" s="493" t="n">
        <v>0</v>
      </c>
      <c r="Y1079" s="493" t="n">
        <v>0</v>
      </c>
      <c r="Z1079" s="493" t="n">
        <v>0</v>
      </c>
      <c r="AA1079" s="493" t="n">
        <v>0</v>
      </c>
      <c r="AB1079" s="493" t="n">
        <v>0</v>
      </c>
      <c r="AC1079" s="493" t="n">
        <v>0</v>
      </c>
      <c r="AD1079" s="493" t="n">
        <v>0</v>
      </c>
      <c r="AE1079" s="493" t="n">
        <v>0</v>
      </c>
      <c r="AF1079" s="493" t="n">
        <v>0</v>
      </c>
      <c r="AG1079" s="493" t="n">
        <v>0</v>
      </c>
      <c r="AH1079" s="493" t="n">
        <v>0</v>
      </c>
      <c r="AI1079" s="493" t="n">
        <v>0</v>
      </c>
      <c r="AJ1079" s="493" t="n">
        <v>0</v>
      </c>
      <c r="AK1079" s="493" t="n">
        <v>0</v>
      </c>
      <c r="AL1079" s="493" t="n">
        <v>123.9</v>
      </c>
      <c r="AM1079" s="493" t="n">
        <v>0</v>
      </c>
      <c r="AN1079" s="493" t="n">
        <v>0</v>
      </c>
      <c r="AO1079" s="493" t="n">
        <v>0</v>
      </c>
      <c r="AP1079" s="493" t="n">
        <v>0</v>
      </c>
      <c r="AQ1079" s="493" t="n">
        <v>0</v>
      </c>
      <c r="AR1079" s="493" t="n">
        <v>0</v>
      </c>
      <c r="AS1079" s="493" t="n">
        <v>0</v>
      </c>
      <c r="AT1079" s="493" t="n">
        <v>0</v>
      </c>
      <c r="AU1079" s="493" t="n">
        <v>0</v>
      </c>
      <c r="AV1079" s="493" t="n">
        <v>0</v>
      </c>
      <c r="AW1079" s="493" t="n">
        <v>0</v>
      </c>
      <c r="AX1079" s="493" t="n">
        <v>0</v>
      </c>
      <c r="AY1079" s="493" t="n">
        <v>0</v>
      </c>
      <c r="AZ1079" s="493" t="n">
        <v>0</v>
      </c>
      <c r="BA1079" s="493" t="n">
        <v>0</v>
      </c>
      <c r="BB1079" s="493" t="n">
        <v>0</v>
      </c>
      <c r="BC1079" s="493" t="n">
        <v>0</v>
      </c>
      <c r="BD1079" s="493" t="n">
        <v>0</v>
      </c>
      <c r="BE1079" s="493" t="n">
        <v>0</v>
      </c>
      <c r="BF1079" s="493" t="n">
        <v>0</v>
      </c>
      <c r="BG1079" s="493" t="n">
        <v>0</v>
      </c>
      <c r="BH1079" s="493" t="n">
        <v>0</v>
      </c>
      <c r="BI1079" s="493" t="n">
        <v>0</v>
      </c>
      <c r="BJ1079" s="493" t="n">
        <v>0</v>
      </c>
      <c r="BK1079" s="493" t="n">
        <v>0</v>
      </c>
      <c r="BL1079" s="493" t="n">
        <v>0</v>
      </c>
      <c r="BM1079" s="493" t="n">
        <v>0</v>
      </c>
      <c r="BN1079" s="493" t="n">
        <v>0</v>
      </c>
      <c r="BO1079" s="493" t="n">
        <v>0</v>
      </c>
      <c r="BP1079" s="493" t="n">
        <v>0</v>
      </c>
      <c r="BQ1079" s="493" t="n">
        <v>0</v>
      </c>
      <c r="BR1079" s="493" t="n">
        <v>0</v>
      </c>
      <c r="BS1079" s="493" t="n">
        <v>0</v>
      </c>
      <c r="BT1079" s="493" t="n">
        <v>0</v>
      </c>
      <c r="BU1079" s="493" t="n">
        <v>0</v>
      </c>
      <c r="BV1079" s="493" t="n">
        <v>0</v>
      </c>
      <c r="BW1079" s="493" t="n">
        <v>0</v>
      </c>
    </row>
    <row r="1080">
      <c r="A1080" t="inlineStr">
        <is>
          <t>[C9C] ANGIOTENSIN-II 길항제 (단일)</t>
        </is>
      </c>
      <c r="B1080" t="inlineStr">
        <is>
          <t>씨엠지제약</t>
        </is>
      </c>
      <c r="C1080" t="inlineStr">
        <is>
          <t>씨엠지 로자탄</t>
        </is>
      </c>
      <c r="D1080" t="inlineStr">
        <is>
          <t>씨엠지제약</t>
        </is>
      </c>
      <c r="E1080" t="inlineStr">
        <is>
          <t>losartan potassium</t>
        </is>
      </c>
      <c r="F1080" t="inlineStr">
        <is>
          <t>종합병원</t>
        </is>
      </c>
      <c r="G1080" t="inlineStr">
        <is>
          <t>Generic</t>
        </is>
      </c>
      <c r="H1080" s="493" t="n">
        <v>0</v>
      </c>
      <c r="I1080" s="493" t="n">
        <v>366.3</v>
      </c>
      <c r="J1080" s="493" t="n">
        <v>402.93</v>
      </c>
      <c r="K1080" s="493" t="n">
        <v>0</v>
      </c>
      <c r="L1080" s="493" t="n">
        <v>0</v>
      </c>
      <c r="M1080" s="493" t="n">
        <v>343.4</v>
      </c>
      <c r="N1080" s="493" t="n">
        <v>722.48</v>
      </c>
      <c r="O1080" s="493" t="n">
        <v>182.7</v>
      </c>
      <c r="P1080" s="493" t="n">
        <v>366.3</v>
      </c>
      <c r="Q1080" s="493" t="n">
        <v>142.8</v>
      </c>
      <c r="R1080" s="493" t="n">
        <v>403</v>
      </c>
      <c r="S1080" s="493" t="n">
        <v>0</v>
      </c>
      <c r="T1080" s="493" t="n">
        <v>0</v>
      </c>
      <c r="U1080" s="493" t="n">
        <v>0</v>
      </c>
      <c r="V1080" s="493" t="n">
        <v>0</v>
      </c>
      <c r="W1080" s="493" t="n">
        <v>0</v>
      </c>
      <c r="X1080" s="493" t="n">
        <v>0</v>
      </c>
      <c r="Y1080" s="493" t="n">
        <v>0</v>
      </c>
      <c r="Z1080" s="493" t="n">
        <v>0</v>
      </c>
      <c r="AA1080" s="493" t="n">
        <v>0</v>
      </c>
      <c r="AB1080" s="493" t="n">
        <v>0</v>
      </c>
      <c r="AC1080" s="493" t="n">
        <v>0</v>
      </c>
      <c r="AD1080" s="493" t="n">
        <v>0</v>
      </c>
      <c r="AE1080" s="493" t="n">
        <v>0</v>
      </c>
      <c r="AF1080" s="493" t="n">
        <v>0</v>
      </c>
      <c r="AG1080" s="493" t="n">
        <v>0</v>
      </c>
      <c r="AH1080" s="493" t="n">
        <v>0</v>
      </c>
      <c r="AI1080" s="493" t="n">
        <v>0</v>
      </c>
      <c r="AJ1080" s="493" t="n">
        <v>0</v>
      </c>
      <c r="AK1080" s="493" t="n">
        <v>0</v>
      </c>
      <c r="AL1080" s="493" t="n">
        <v>0</v>
      </c>
      <c r="AM1080" s="493" t="n">
        <v>0</v>
      </c>
      <c r="AN1080" s="493" t="n">
        <v>0</v>
      </c>
      <c r="AO1080" s="493" t="n">
        <v>0</v>
      </c>
      <c r="AP1080" s="493" t="n">
        <v>0</v>
      </c>
      <c r="AQ1080" s="493" t="n">
        <v>0</v>
      </c>
      <c r="AR1080" s="493" t="n">
        <v>0</v>
      </c>
      <c r="AS1080" s="493" t="n">
        <v>0</v>
      </c>
      <c r="AT1080" s="493" t="n">
        <v>0</v>
      </c>
      <c r="AU1080" s="493" t="n">
        <v>0</v>
      </c>
      <c r="AV1080" s="493" t="n">
        <v>0</v>
      </c>
      <c r="AW1080" s="493" t="n">
        <v>0</v>
      </c>
      <c r="AX1080" s="493" t="n">
        <v>0</v>
      </c>
      <c r="AY1080" s="493" t="n">
        <v>0</v>
      </c>
      <c r="AZ1080" s="493" t="n">
        <v>0</v>
      </c>
      <c r="BA1080" s="493" t="n">
        <v>0</v>
      </c>
      <c r="BB1080" s="493" t="n">
        <v>0</v>
      </c>
      <c r="BC1080" s="493" t="n">
        <v>0</v>
      </c>
      <c r="BD1080" s="493" t="n">
        <v>0</v>
      </c>
      <c r="BE1080" s="493" t="n">
        <v>0</v>
      </c>
      <c r="BF1080" s="493" t="n">
        <v>0</v>
      </c>
      <c r="BG1080" s="493" t="n">
        <v>0</v>
      </c>
      <c r="BH1080" s="493" t="n">
        <v>0</v>
      </c>
      <c r="BI1080" s="493" t="n">
        <v>0</v>
      </c>
      <c r="BJ1080" s="493" t="n">
        <v>0</v>
      </c>
      <c r="BK1080" s="493" t="n">
        <v>0</v>
      </c>
      <c r="BL1080" s="493" t="n">
        <v>0</v>
      </c>
      <c r="BM1080" s="493" t="n">
        <v>0</v>
      </c>
      <c r="BN1080" s="493" t="n">
        <v>0</v>
      </c>
      <c r="BO1080" s="493" t="n">
        <v>0</v>
      </c>
      <c r="BP1080" s="493" t="n">
        <v>0</v>
      </c>
      <c r="BQ1080" s="493" t="n">
        <v>0</v>
      </c>
      <c r="BR1080" s="493" t="n">
        <v>0</v>
      </c>
      <c r="BS1080" s="493" t="n">
        <v>0</v>
      </c>
      <c r="BT1080" s="493" t="n">
        <v>0</v>
      </c>
      <c r="BU1080" s="493" t="n">
        <v>0</v>
      </c>
      <c r="BV1080" s="493" t="n">
        <v>0</v>
      </c>
      <c r="BW1080" s="493" t="n">
        <v>0</v>
      </c>
    </row>
    <row r="1081">
      <c r="A1081" t="inlineStr">
        <is>
          <t>[C9C] ANGIOTENSIN-II 길항제 (단일)</t>
        </is>
      </c>
      <c r="B1081" t="inlineStr">
        <is>
          <t>씨엠지제약</t>
        </is>
      </c>
      <c r="C1081" t="inlineStr">
        <is>
          <t>씨엠지 로자탄</t>
        </is>
      </c>
      <c r="D1081" t="inlineStr">
        <is>
          <t>씨엠지제약</t>
        </is>
      </c>
      <c r="E1081" t="inlineStr">
        <is>
          <t>losartan potassium</t>
        </is>
      </c>
      <c r="F1081" t="inlineStr">
        <is>
          <t>병원</t>
        </is>
      </c>
      <c r="G1081" t="inlineStr">
        <is>
          <t>Generic</t>
        </is>
      </c>
      <c r="H1081" s="493" t="n">
        <v>9367</v>
      </c>
      <c r="I1081" s="493" t="n">
        <v>12204.58</v>
      </c>
      <c r="J1081" s="493" t="n">
        <v>12132.53</v>
      </c>
      <c r="K1081" s="493" t="n">
        <v>10330.3</v>
      </c>
      <c r="L1081" s="493" t="n">
        <v>12836.51</v>
      </c>
      <c r="M1081" s="493" t="n">
        <v>9832.51</v>
      </c>
      <c r="N1081" s="493" t="n">
        <v>9832.02</v>
      </c>
      <c r="O1081" s="493" t="n">
        <v>8431.68</v>
      </c>
      <c r="P1081" s="493" t="n">
        <v>8741.98</v>
      </c>
      <c r="Q1081" s="493" t="n">
        <v>5556.79</v>
      </c>
      <c r="R1081" s="493" t="n">
        <v>7517.54</v>
      </c>
      <c r="S1081" s="493" t="n">
        <v>3422.69</v>
      </c>
      <c r="T1081" s="493" t="n">
        <v>1437.3</v>
      </c>
      <c r="U1081" s="493" t="n">
        <v>1061.18</v>
      </c>
      <c r="V1081" s="493" t="n">
        <v>2060.84</v>
      </c>
      <c r="W1081" s="493" t="n">
        <v>0</v>
      </c>
      <c r="X1081" s="493" t="n">
        <v>0</v>
      </c>
      <c r="Y1081" s="493" t="n">
        <v>0</v>
      </c>
      <c r="Z1081" s="493" t="n">
        <v>0</v>
      </c>
      <c r="AA1081" s="493" t="n">
        <v>0</v>
      </c>
      <c r="AB1081" s="493" t="n">
        <v>0</v>
      </c>
      <c r="AC1081" s="493" t="n">
        <v>0</v>
      </c>
      <c r="AD1081" s="493" t="n">
        <v>0</v>
      </c>
      <c r="AE1081" s="493" t="n">
        <v>0</v>
      </c>
      <c r="AF1081" s="493" t="n">
        <v>0</v>
      </c>
      <c r="AG1081" s="493" t="n">
        <v>0</v>
      </c>
      <c r="AH1081" s="493" t="n">
        <v>0</v>
      </c>
      <c r="AI1081" s="493" t="n">
        <v>0</v>
      </c>
      <c r="AJ1081" s="493" t="n">
        <v>0</v>
      </c>
      <c r="AK1081" s="493" t="n">
        <v>0</v>
      </c>
      <c r="AL1081" s="493" t="n">
        <v>0</v>
      </c>
      <c r="AM1081" s="493" t="n">
        <v>0</v>
      </c>
      <c r="AN1081" s="493" t="n">
        <v>0</v>
      </c>
      <c r="AO1081" s="493" t="n">
        <v>0</v>
      </c>
      <c r="AP1081" s="493" t="n">
        <v>0</v>
      </c>
      <c r="AQ1081" s="493" t="n">
        <v>0</v>
      </c>
      <c r="AR1081" s="493" t="n">
        <v>0</v>
      </c>
      <c r="AS1081" s="493" t="n">
        <v>0</v>
      </c>
      <c r="AT1081" s="493" t="n">
        <v>0</v>
      </c>
      <c r="AU1081" s="493" t="n">
        <v>0</v>
      </c>
      <c r="AV1081" s="493" t="n">
        <v>0</v>
      </c>
      <c r="AW1081" s="493" t="n">
        <v>0</v>
      </c>
      <c r="AX1081" s="493" t="n">
        <v>0</v>
      </c>
      <c r="AY1081" s="493" t="n">
        <v>0</v>
      </c>
      <c r="AZ1081" s="493" t="n">
        <v>0</v>
      </c>
      <c r="BA1081" s="493" t="n">
        <v>0</v>
      </c>
      <c r="BB1081" s="493" t="n">
        <v>0</v>
      </c>
      <c r="BC1081" s="493" t="n">
        <v>0</v>
      </c>
      <c r="BD1081" s="493" t="n">
        <v>0</v>
      </c>
      <c r="BE1081" s="493" t="n">
        <v>0</v>
      </c>
      <c r="BF1081" s="493" t="n">
        <v>0</v>
      </c>
      <c r="BG1081" s="493" t="n">
        <v>0</v>
      </c>
      <c r="BH1081" s="493" t="n">
        <v>0</v>
      </c>
      <c r="BI1081" s="493" t="n">
        <v>0</v>
      </c>
      <c r="BJ1081" s="493" t="n">
        <v>0</v>
      </c>
      <c r="BK1081" s="493" t="n">
        <v>0</v>
      </c>
      <c r="BL1081" s="493" t="n">
        <v>0</v>
      </c>
      <c r="BM1081" s="493" t="n">
        <v>0</v>
      </c>
      <c r="BN1081" s="493" t="n">
        <v>0</v>
      </c>
      <c r="BO1081" s="493" t="n">
        <v>0</v>
      </c>
      <c r="BP1081" s="493" t="n">
        <v>0</v>
      </c>
      <c r="BQ1081" s="493" t="n">
        <v>0</v>
      </c>
      <c r="BR1081" s="493" t="n">
        <v>0</v>
      </c>
      <c r="BS1081" s="493" t="n">
        <v>0</v>
      </c>
      <c r="BT1081" s="493" t="n">
        <v>0</v>
      </c>
      <c r="BU1081" s="493" t="n">
        <v>0</v>
      </c>
      <c r="BV1081" s="493" t="n">
        <v>0</v>
      </c>
      <c r="BW1081" s="493" t="n">
        <v>0</v>
      </c>
    </row>
    <row r="1082">
      <c r="A1082" t="inlineStr">
        <is>
          <t>[C9C] ANGIOTENSIN-II 길항제 (단일)</t>
        </is>
      </c>
      <c r="B1082" t="inlineStr">
        <is>
          <t>씨엠지제약</t>
        </is>
      </c>
      <c r="C1082" t="inlineStr">
        <is>
          <t>씨엠지 로자탄</t>
        </is>
      </c>
      <c r="D1082" t="inlineStr">
        <is>
          <t>씨엠지제약</t>
        </is>
      </c>
      <c r="E1082" t="inlineStr">
        <is>
          <t>losartan potassium</t>
        </is>
      </c>
      <c r="F1082" t="inlineStr">
        <is>
          <t>의원</t>
        </is>
      </c>
      <c r="G1082" t="inlineStr">
        <is>
          <t>Generic</t>
        </is>
      </c>
      <c r="H1082" s="493" t="n">
        <v>57099.2</v>
      </c>
      <c r="I1082" s="493" t="n">
        <v>50358.84</v>
      </c>
      <c r="J1082" s="493" t="n">
        <v>55186.09</v>
      </c>
      <c r="K1082" s="493" t="n">
        <v>51936.74</v>
      </c>
      <c r="L1082" s="493" t="n">
        <v>54908.05</v>
      </c>
      <c r="M1082" s="493" t="n">
        <v>62064.9</v>
      </c>
      <c r="N1082" s="493" t="n">
        <v>53541.71</v>
      </c>
      <c r="O1082" s="493" t="n">
        <v>57534.97</v>
      </c>
      <c r="P1082" s="493" t="n">
        <v>47743.55</v>
      </c>
      <c r="Q1082" s="493" t="n">
        <v>59972.29</v>
      </c>
      <c r="R1082" s="493" t="n">
        <v>47983.5</v>
      </c>
      <c r="S1082" s="493" t="n">
        <v>6456.9</v>
      </c>
      <c r="T1082" s="493" t="n">
        <v>720</v>
      </c>
      <c r="U1082" s="493" t="n">
        <v>1260</v>
      </c>
      <c r="V1082" s="493" t="n">
        <v>492.3</v>
      </c>
      <c r="W1082" s="493" t="n">
        <v>0</v>
      </c>
      <c r="X1082" s="493" t="n">
        <v>0</v>
      </c>
      <c r="Y1082" s="493" t="n">
        <v>0</v>
      </c>
      <c r="Z1082" s="493" t="n">
        <v>0</v>
      </c>
      <c r="AA1082" s="493" t="n">
        <v>0</v>
      </c>
      <c r="AB1082" s="493" t="n">
        <v>0</v>
      </c>
      <c r="AC1082" s="493" t="n">
        <v>0</v>
      </c>
      <c r="AD1082" s="493" t="n">
        <v>0</v>
      </c>
      <c r="AE1082" s="493" t="n">
        <v>0</v>
      </c>
      <c r="AF1082" s="493" t="n">
        <v>0</v>
      </c>
      <c r="AG1082" s="493" t="n">
        <v>0</v>
      </c>
      <c r="AH1082" s="493" t="n">
        <v>0</v>
      </c>
      <c r="AI1082" s="493" t="n">
        <v>0</v>
      </c>
      <c r="AJ1082" s="493" t="n">
        <v>0</v>
      </c>
      <c r="AK1082" s="493" t="n">
        <v>0</v>
      </c>
      <c r="AL1082" s="493" t="n">
        <v>0</v>
      </c>
      <c r="AM1082" s="493" t="n">
        <v>0</v>
      </c>
      <c r="AN1082" s="493" t="n">
        <v>0</v>
      </c>
      <c r="AO1082" s="493" t="n">
        <v>0</v>
      </c>
      <c r="AP1082" s="493" t="n">
        <v>0</v>
      </c>
      <c r="AQ1082" s="493" t="n">
        <v>0</v>
      </c>
      <c r="AR1082" s="493" t="n">
        <v>0</v>
      </c>
      <c r="AS1082" s="493" t="n">
        <v>0</v>
      </c>
      <c r="AT1082" s="493" t="n">
        <v>0</v>
      </c>
      <c r="AU1082" s="493" t="n">
        <v>0</v>
      </c>
      <c r="AV1082" s="493" t="n">
        <v>0</v>
      </c>
      <c r="AW1082" s="493" t="n">
        <v>0</v>
      </c>
      <c r="AX1082" s="493" t="n">
        <v>0</v>
      </c>
      <c r="AY1082" s="493" t="n">
        <v>0</v>
      </c>
      <c r="AZ1082" s="493" t="n">
        <v>0</v>
      </c>
      <c r="BA1082" s="493" t="n">
        <v>0</v>
      </c>
      <c r="BB1082" s="493" t="n">
        <v>0</v>
      </c>
      <c r="BC1082" s="493" t="n">
        <v>0</v>
      </c>
      <c r="BD1082" s="493" t="n">
        <v>0</v>
      </c>
      <c r="BE1082" s="493" t="n">
        <v>0</v>
      </c>
      <c r="BF1082" s="493" t="n">
        <v>0</v>
      </c>
      <c r="BG1082" s="493" t="n">
        <v>0</v>
      </c>
      <c r="BH1082" s="493" t="n">
        <v>0</v>
      </c>
      <c r="BI1082" s="493" t="n">
        <v>0</v>
      </c>
      <c r="BJ1082" s="493" t="n">
        <v>0</v>
      </c>
      <c r="BK1082" s="493" t="n">
        <v>0</v>
      </c>
      <c r="BL1082" s="493" t="n">
        <v>0</v>
      </c>
      <c r="BM1082" s="493" t="n">
        <v>0</v>
      </c>
      <c r="BN1082" s="493" t="n">
        <v>0</v>
      </c>
      <c r="BO1082" s="493" t="n">
        <v>0</v>
      </c>
      <c r="BP1082" s="493" t="n">
        <v>0</v>
      </c>
      <c r="BQ1082" s="493" t="n">
        <v>0</v>
      </c>
      <c r="BR1082" s="493" t="n">
        <v>0</v>
      </c>
      <c r="BS1082" s="493" t="n">
        <v>0</v>
      </c>
      <c r="BT1082" s="493" t="n">
        <v>0</v>
      </c>
      <c r="BU1082" s="493" t="n">
        <v>0</v>
      </c>
      <c r="BV1082" s="493" t="n">
        <v>0</v>
      </c>
      <c r="BW1082" s="493" t="n">
        <v>0</v>
      </c>
    </row>
    <row r="1083">
      <c r="A1083" t="inlineStr">
        <is>
          <t>[C9C] ANGIOTENSIN-II 길항제 (단일)</t>
        </is>
      </c>
      <c r="B1083" t="inlineStr">
        <is>
          <t>씨엠지제약</t>
        </is>
      </c>
      <c r="C1083" t="inlineStr">
        <is>
          <t>씨엠지 로자탄</t>
        </is>
      </c>
      <c r="D1083" t="inlineStr">
        <is>
          <t>씨엠지제약</t>
        </is>
      </c>
      <c r="E1083" t="inlineStr">
        <is>
          <t>losartan potassium</t>
        </is>
      </c>
      <c r="F1083" t="inlineStr">
        <is>
          <t>기타(치과의원, 치과병원 등)</t>
        </is>
      </c>
      <c r="G1083" t="inlineStr">
        <is>
          <t>Generic</t>
        </is>
      </c>
      <c r="H1083" s="493" t="n">
        <v>0</v>
      </c>
      <c r="I1083" s="493" t="n">
        <v>0</v>
      </c>
      <c r="J1083" s="493" t="n">
        <v>0</v>
      </c>
      <c r="K1083" s="493" t="n">
        <v>0</v>
      </c>
      <c r="L1083" s="493" t="n">
        <v>39.69</v>
      </c>
      <c r="M1083" s="493" t="n">
        <v>0</v>
      </c>
      <c r="N1083" s="493" t="n">
        <v>0</v>
      </c>
      <c r="O1083" s="493" t="n">
        <v>0</v>
      </c>
      <c r="P1083" s="493" t="n">
        <v>0</v>
      </c>
      <c r="Q1083" s="493" t="n">
        <v>0</v>
      </c>
      <c r="R1083" s="493" t="n">
        <v>267.3</v>
      </c>
      <c r="S1083" s="493" t="n">
        <v>0</v>
      </c>
      <c r="T1083" s="493" t="n">
        <v>0</v>
      </c>
      <c r="U1083" s="493" t="n">
        <v>0</v>
      </c>
      <c r="V1083" s="493" t="n">
        <v>0</v>
      </c>
      <c r="W1083" s="493" t="n">
        <v>0</v>
      </c>
      <c r="X1083" s="493" t="n">
        <v>0</v>
      </c>
      <c r="Y1083" s="493" t="n">
        <v>0</v>
      </c>
      <c r="Z1083" s="493" t="n">
        <v>0</v>
      </c>
      <c r="AA1083" s="493" t="n">
        <v>0</v>
      </c>
      <c r="AB1083" s="493" t="n">
        <v>0</v>
      </c>
      <c r="AC1083" s="493" t="n">
        <v>0</v>
      </c>
      <c r="AD1083" s="493" t="n">
        <v>0</v>
      </c>
      <c r="AE1083" s="493" t="n">
        <v>0</v>
      </c>
      <c r="AF1083" s="493" t="n">
        <v>0</v>
      </c>
      <c r="AG1083" s="493" t="n">
        <v>0</v>
      </c>
      <c r="AH1083" s="493" t="n">
        <v>0</v>
      </c>
      <c r="AI1083" s="493" t="n">
        <v>0</v>
      </c>
      <c r="AJ1083" s="493" t="n">
        <v>0</v>
      </c>
      <c r="AK1083" s="493" t="n">
        <v>0</v>
      </c>
      <c r="AL1083" s="493" t="n">
        <v>0</v>
      </c>
      <c r="AM1083" s="493" t="n">
        <v>0</v>
      </c>
      <c r="AN1083" s="493" t="n">
        <v>0</v>
      </c>
      <c r="AO1083" s="493" t="n">
        <v>0</v>
      </c>
      <c r="AP1083" s="493" t="n">
        <v>0</v>
      </c>
      <c r="AQ1083" s="493" t="n">
        <v>0</v>
      </c>
      <c r="AR1083" s="493" t="n">
        <v>0</v>
      </c>
      <c r="AS1083" s="493" t="n">
        <v>0</v>
      </c>
      <c r="AT1083" s="493" t="n">
        <v>0</v>
      </c>
      <c r="AU1083" s="493" t="n">
        <v>0</v>
      </c>
      <c r="AV1083" s="493" t="n">
        <v>0</v>
      </c>
      <c r="AW1083" s="493" t="n">
        <v>0</v>
      </c>
      <c r="AX1083" s="493" t="n">
        <v>0</v>
      </c>
      <c r="AY1083" s="493" t="n">
        <v>0</v>
      </c>
      <c r="AZ1083" s="493" t="n">
        <v>0</v>
      </c>
      <c r="BA1083" s="493" t="n">
        <v>0</v>
      </c>
      <c r="BB1083" s="493" t="n">
        <v>0</v>
      </c>
      <c r="BC1083" s="493" t="n">
        <v>0</v>
      </c>
      <c r="BD1083" s="493" t="n">
        <v>0</v>
      </c>
      <c r="BE1083" s="493" t="n">
        <v>0</v>
      </c>
      <c r="BF1083" s="493" t="n">
        <v>0</v>
      </c>
      <c r="BG1083" s="493" t="n">
        <v>0</v>
      </c>
      <c r="BH1083" s="493" t="n">
        <v>0</v>
      </c>
      <c r="BI1083" s="493" t="n">
        <v>0</v>
      </c>
      <c r="BJ1083" s="493" t="n">
        <v>0</v>
      </c>
      <c r="BK1083" s="493" t="n">
        <v>0</v>
      </c>
      <c r="BL1083" s="493" t="n">
        <v>0</v>
      </c>
      <c r="BM1083" s="493" t="n">
        <v>0</v>
      </c>
      <c r="BN1083" s="493" t="n">
        <v>0</v>
      </c>
      <c r="BO1083" s="493" t="n">
        <v>0</v>
      </c>
      <c r="BP1083" s="493" t="n">
        <v>0</v>
      </c>
      <c r="BQ1083" s="493" t="n">
        <v>0</v>
      </c>
      <c r="BR1083" s="493" t="n">
        <v>0</v>
      </c>
      <c r="BS1083" s="493" t="n">
        <v>0</v>
      </c>
      <c r="BT1083" s="493" t="n">
        <v>0</v>
      </c>
      <c r="BU1083" s="493" t="n">
        <v>0</v>
      </c>
      <c r="BV1083" s="493" t="n">
        <v>0</v>
      </c>
      <c r="BW1083" s="493" t="n">
        <v>0</v>
      </c>
    </row>
    <row r="1084">
      <c r="A1084" t="inlineStr">
        <is>
          <t>[C9C] ANGIOTENSIN-II 길항제 (단일)</t>
        </is>
      </c>
      <c r="B1084" t="inlineStr">
        <is>
          <t>씨엠지제약</t>
        </is>
      </c>
      <c r="C1084" t="inlineStr">
        <is>
          <t>텔미로탄</t>
        </is>
      </c>
      <c r="D1084" t="inlineStr">
        <is>
          <t>씨엠지제약</t>
        </is>
      </c>
      <c r="E1084" t="inlineStr">
        <is>
          <t>telmisartan</t>
        </is>
      </c>
      <c r="F1084" t="inlineStr">
        <is>
          <t>상급종합병원</t>
        </is>
      </c>
      <c r="G1084" t="inlineStr">
        <is>
          <t>Generic</t>
        </is>
      </c>
      <c r="H1084" s="493" t="n">
        <v>0</v>
      </c>
      <c r="I1084" s="493" t="n">
        <v>0</v>
      </c>
      <c r="J1084" s="493" t="n">
        <v>0</v>
      </c>
      <c r="K1084" s="493" t="n">
        <v>0</v>
      </c>
      <c r="L1084" s="493" t="n">
        <v>0</v>
      </c>
      <c r="M1084" s="493" t="n">
        <v>0</v>
      </c>
      <c r="N1084" s="493" t="n">
        <v>0</v>
      </c>
      <c r="O1084" s="493" t="n">
        <v>0</v>
      </c>
      <c r="P1084" s="493" t="n">
        <v>0</v>
      </c>
      <c r="Q1084" s="493" t="n">
        <v>0</v>
      </c>
      <c r="R1084" s="493" t="n">
        <v>0</v>
      </c>
      <c r="S1084" s="493" t="n">
        <v>0</v>
      </c>
      <c r="T1084" s="493" t="n">
        <v>0</v>
      </c>
      <c r="U1084" s="493" t="n">
        <v>0</v>
      </c>
      <c r="V1084" s="493" t="n">
        <v>0</v>
      </c>
      <c r="W1084" s="493" t="n">
        <v>0</v>
      </c>
      <c r="X1084" s="493" t="n">
        <v>0</v>
      </c>
      <c r="Y1084" s="493" t="n">
        <v>0</v>
      </c>
      <c r="Z1084" s="493" t="n">
        <v>0</v>
      </c>
      <c r="AA1084" s="493" t="n">
        <v>0</v>
      </c>
      <c r="AB1084" s="493" t="n">
        <v>0</v>
      </c>
      <c r="AC1084" s="493" t="n">
        <v>0</v>
      </c>
      <c r="AD1084" s="493" t="n">
        <v>0</v>
      </c>
      <c r="AE1084" s="493" t="n">
        <v>0</v>
      </c>
      <c r="AF1084" s="493" t="n">
        <v>0</v>
      </c>
      <c r="AG1084" s="493" t="n">
        <v>0</v>
      </c>
      <c r="AH1084" s="493" t="n">
        <v>0</v>
      </c>
      <c r="AI1084" s="493" t="n">
        <v>0</v>
      </c>
      <c r="AJ1084" s="493" t="n">
        <v>0</v>
      </c>
      <c r="AK1084" s="493" t="n">
        <v>0</v>
      </c>
      <c r="AL1084" s="493" t="n">
        <v>0</v>
      </c>
      <c r="AM1084" s="493" t="n">
        <v>0</v>
      </c>
      <c r="AN1084" s="493" t="n">
        <v>2273.4</v>
      </c>
      <c r="AO1084" s="493" t="n">
        <v>0</v>
      </c>
      <c r="AP1084" s="493" t="n">
        <v>0</v>
      </c>
      <c r="AQ1084" s="493" t="n">
        <v>0</v>
      </c>
      <c r="AR1084" s="493" t="n">
        <v>721.8</v>
      </c>
      <c r="AS1084" s="493" t="n">
        <v>0</v>
      </c>
      <c r="AT1084" s="493" t="n">
        <v>739.8</v>
      </c>
      <c r="AU1084" s="493" t="n">
        <v>0</v>
      </c>
      <c r="AV1084" s="493" t="n">
        <v>0</v>
      </c>
      <c r="AW1084" s="493" t="n">
        <v>0</v>
      </c>
      <c r="AX1084" s="493" t="n">
        <v>745.2</v>
      </c>
      <c r="AY1084" s="493" t="n">
        <v>0</v>
      </c>
      <c r="AZ1084" s="493" t="n">
        <v>0</v>
      </c>
      <c r="BA1084" s="493" t="n">
        <v>767.4</v>
      </c>
      <c r="BB1084" s="493" t="n">
        <v>0</v>
      </c>
      <c r="BC1084" s="493" t="n">
        <v>0</v>
      </c>
      <c r="BD1084" s="493" t="n">
        <v>0</v>
      </c>
      <c r="BE1084" s="493" t="n">
        <v>0</v>
      </c>
      <c r="BF1084" s="493" t="n">
        <v>0</v>
      </c>
      <c r="BG1084" s="493" t="n">
        <v>0</v>
      </c>
      <c r="BH1084" s="493" t="n">
        <v>0</v>
      </c>
      <c r="BI1084" s="493" t="n">
        <v>0</v>
      </c>
      <c r="BJ1084" s="493" t="n">
        <v>0</v>
      </c>
      <c r="BK1084" s="493" t="n">
        <v>0</v>
      </c>
      <c r="BL1084" s="493" t="n">
        <v>0</v>
      </c>
      <c r="BM1084" s="493" t="n">
        <v>0</v>
      </c>
      <c r="BN1084" s="493" t="n">
        <v>0</v>
      </c>
      <c r="BO1084" s="493" t="n">
        <v>0</v>
      </c>
      <c r="BP1084" s="493" t="n">
        <v>0</v>
      </c>
      <c r="BQ1084" s="493" t="n">
        <v>0</v>
      </c>
      <c r="BR1084" s="493" t="n">
        <v>520.2</v>
      </c>
      <c r="BS1084" s="493" t="n">
        <v>0</v>
      </c>
      <c r="BT1084" s="493" t="n">
        <v>0</v>
      </c>
      <c r="BU1084" s="493" t="n">
        <v>0</v>
      </c>
      <c r="BV1084" s="493" t="n">
        <v>0</v>
      </c>
      <c r="BW1084" s="493" t="n">
        <v>0</v>
      </c>
    </row>
    <row r="1085">
      <c r="A1085" t="inlineStr">
        <is>
          <t>[C9C] ANGIOTENSIN-II 길항제 (단일)</t>
        </is>
      </c>
      <c r="B1085" t="inlineStr">
        <is>
          <t>씨엠지제약</t>
        </is>
      </c>
      <c r="C1085" t="inlineStr">
        <is>
          <t>텔미로탄</t>
        </is>
      </c>
      <c r="D1085" t="inlineStr">
        <is>
          <t>씨엠지제약</t>
        </is>
      </c>
      <c r="E1085" t="inlineStr">
        <is>
          <t>telmisartan</t>
        </is>
      </c>
      <c r="F1085" t="inlineStr">
        <is>
          <t>종합병원</t>
        </is>
      </c>
      <c r="G1085" t="inlineStr">
        <is>
          <t>Generic</t>
        </is>
      </c>
      <c r="H1085" s="493" t="n">
        <v>1321.2</v>
      </c>
      <c r="I1085" s="493" t="n">
        <v>0</v>
      </c>
      <c r="J1085" s="493" t="n">
        <v>604.91</v>
      </c>
      <c r="K1085" s="493" t="n">
        <v>2298.02</v>
      </c>
      <c r="L1085" s="493" t="n">
        <v>5919.31</v>
      </c>
      <c r="M1085" s="493" t="n">
        <v>3704.4</v>
      </c>
      <c r="N1085" s="493" t="n">
        <v>6139.62</v>
      </c>
      <c r="O1085" s="493" t="n">
        <v>4090.8</v>
      </c>
      <c r="P1085" s="493" t="n">
        <v>4747.4</v>
      </c>
      <c r="Q1085" s="493" t="n">
        <v>8012.57</v>
      </c>
      <c r="R1085" s="493" t="n">
        <v>6769.65</v>
      </c>
      <c r="S1085" s="493" t="n">
        <v>3855.25</v>
      </c>
      <c r="T1085" s="493" t="n">
        <v>7978.83</v>
      </c>
      <c r="U1085" s="493" t="n">
        <v>8985.6</v>
      </c>
      <c r="V1085" s="493" t="n">
        <v>8853.860000000001</v>
      </c>
      <c r="W1085" s="493" t="n">
        <v>10508.7</v>
      </c>
      <c r="X1085" s="493" t="n">
        <v>9447.860000000001</v>
      </c>
      <c r="Y1085" s="493" t="n">
        <v>10528.48</v>
      </c>
      <c r="Z1085" s="493" t="n">
        <v>5647.82</v>
      </c>
      <c r="AA1085" s="493" t="n">
        <v>10410.5</v>
      </c>
      <c r="AB1085" s="493" t="n">
        <v>9346.219999999999</v>
      </c>
      <c r="AC1085" s="493" t="n">
        <v>11937.62</v>
      </c>
      <c r="AD1085" s="493" t="n">
        <v>9931.049999999999</v>
      </c>
      <c r="AE1085" s="493" t="n">
        <v>13548.4</v>
      </c>
      <c r="AF1085" s="493" t="n">
        <v>11780.35</v>
      </c>
      <c r="AG1085" s="493" t="n">
        <v>16621.3</v>
      </c>
      <c r="AH1085" s="493" t="n">
        <v>14077.05</v>
      </c>
      <c r="AI1085" s="493" t="n">
        <v>18689.82</v>
      </c>
      <c r="AJ1085" s="493" t="n">
        <v>8788.73</v>
      </c>
      <c r="AK1085" s="493" t="n">
        <v>21017.35</v>
      </c>
      <c r="AL1085" s="493" t="n">
        <v>13908.55</v>
      </c>
      <c r="AM1085" s="493" t="n">
        <v>8220.91</v>
      </c>
      <c r="AN1085" s="493" t="n">
        <v>13404.7</v>
      </c>
      <c r="AO1085" s="493" t="n">
        <v>18505.36</v>
      </c>
      <c r="AP1085" s="493" t="n">
        <v>12509.08</v>
      </c>
      <c r="AQ1085" s="493" t="n">
        <v>14818.16</v>
      </c>
      <c r="AR1085" s="493" t="n">
        <v>14096.3</v>
      </c>
      <c r="AS1085" s="493" t="n">
        <v>18471.82</v>
      </c>
      <c r="AT1085" s="493" t="n">
        <v>18124.59</v>
      </c>
      <c r="AU1085" s="493" t="n">
        <v>20813.61</v>
      </c>
      <c r="AV1085" s="493" t="n">
        <v>15515.66</v>
      </c>
      <c r="AW1085" s="493" t="n">
        <v>18934.37</v>
      </c>
      <c r="AX1085" s="493" t="n">
        <v>20810.65</v>
      </c>
      <c r="AY1085" s="493" t="n">
        <v>25859.12</v>
      </c>
      <c r="AZ1085" s="493" t="n">
        <v>19605.19</v>
      </c>
      <c r="BA1085" s="493" t="n">
        <v>30521.24</v>
      </c>
      <c r="BB1085" s="493" t="n">
        <v>21529.28</v>
      </c>
      <c r="BC1085" s="493" t="n">
        <v>22665.41</v>
      </c>
      <c r="BD1085" s="493" t="n">
        <v>20246</v>
      </c>
      <c r="BE1085" s="493" t="n">
        <v>28839.09</v>
      </c>
      <c r="BF1085" s="493" t="n">
        <v>21544.17</v>
      </c>
      <c r="BG1085" s="493" t="n">
        <v>22431.9</v>
      </c>
      <c r="BH1085" s="493" t="n">
        <v>18636.9</v>
      </c>
      <c r="BI1085" s="493" t="n">
        <v>17986.27</v>
      </c>
      <c r="BJ1085" s="493" t="n">
        <v>35894.85</v>
      </c>
      <c r="BK1085" s="493" t="n">
        <v>14287.81</v>
      </c>
      <c r="BL1085" s="493" t="n">
        <v>23817.06</v>
      </c>
      <c r="BM1085" s="493" t="n">
        <v>30122.73</v>
      </c>
      <c r="BN1085" s="493" t="n">
        <v>29938.88</v>
      </c>
      <c r="BO1085" s="493" t="n">
        <v>21118.43</v>
      </c>
      <c r="BP1085" s="493" t="n">
        <v>14580.15</v>
      </c>
      <c r="BQ1085" s="493" t="n">
        <v>13145.07</v>
      </c>
      <c r="BR1085" s="493" t="n">
        <v>19209.08</v>
      </c>
      <c r="BS1085" s="493" t="n">
        <v>23486.02</v>
      </c>
      <c r="BT1085" s="493" t="n">
        <v>12996.44</v>
      </c>
      <c r="BU1085" s="493" t="n">
        <v>12886.4</v>
      </c>
      <c r="BV1085" s="493" t="n">
        <v>11712.73</v>
      </c>
      <c r="BW1085" s="493" t="n">
        <v>11385.04</v>
      </c>
    </row>
    <row r="1086">
      <c r="A1086" t="inlineStr">
        <is>
          <t>[C9C] ANGIOTENSIN-II 길항제 (단일)</t>
        </is>
      </c>
      <c r="B1086" t="inlineStr">
        <is>
          <t>씨엠지제약</t>
        </is>
      </c>
      <c r="C1086" t="inlineStr">
        <is>
          <t>텔미로탄</t>
        </is>
      </c>
      <c r="D1086" t="inlineStr">
        <is>
          <t>씨엠지제약</t>
        </is>
      </c>
      <c r="E1086" t="inlineStr">
        <is>
          <t>telmisartan</t>
        </is>
      </c>
      <c r="F1086" t="inlineStr">
        <is>
          <t>병원</t>
        </is>
      </c>
      <c r="G1086" t="inlineStr">
        <is>
          <t>Generic</t>
        </is>
      </c>
      <c r="H1086" s="493" t="n">
        <v>33763.39</v>
      </c>
      <c r="I1086" s="493" t="n">
        <v>38616.41</v>
      </c>
      <c r="J1086" s="493" t="n">
        <v>33051.25</v>
      </c>
      <c r="K1086" s="493" t="n">
        <v>39233.17</v>
      </c>
      <c r="L1086" s="493" t="n">
        <v>38446.38</v>
      </c>
      <c r="M1086" s="493" t="n">
        <v>41100.35</v>
      </c>
      <c r="N1086" s="493" t="n">
        <v>42371.12</v>
      </c>
      <c r="O1086" s="493" t="n">
        <v>48547.01</v>
      </c>
      <c r="P1086" s="493" t="n">
        <v>43702.06</v>
      </c>
      <c r="Q1086" s="493" t="n">
        <v>56247.16</v>
      </c>
      <c r="R1086" s="493" t="n">
        <v>62304</v>
      </c>
      <c r="S1086" s="493" t="n">
        <v>72656.3</v>
      </c>
      <c r="T1086" s="493" t="n">
        <v>69217.25</v>
      </c>
      <c r="U1086" s="493" t="n">
        <v>60603</v>
      </c>
      <c r="V1086" s="493" t="n">
        <v>72701.89999999999</v>
      </c>
      <c r="W1086" s="493" t="n">
        <v>63636.07</v>
      </c>
      <c r="X1086" s="493" t="n">
        <v>76323.85000000001</v>
      </c>
      <c r="Y1086" s="493" t="n">
        <v>71379.48</v>
      </c>
      <c r="Z1086" s="493" t="n">
        <v>76410.28999999999</v>
      </c>
      <c r="AA1086" s="493" t="n">
        <v>83487.74000000001</v>
      </c>
      <c r="AB1086" s="493" t="n">
        <v>63740.46</v>
      </c>
      <c r="AC1086" s="493" t="n">
        <v>70482.94</v>
      </c>
      <c r="AD1086" s="493" t="n">
        <v>71952.13</v>
      </c>
      <c r="AE1086" s="493" t="n">
        <v>71742.41</v>
      </c>
      <c r="AF1086" s="493" t="n">
        <v>66751.55</v>
      </c>
      <c r="AG1086" s="493" t="n">
        <v>67293.77</v>
      </c>
      <c r="AH1086" s="493" t="n">
        <v>74456.02</v>
      </c>
      <c r="AI1086" s="493" t="n">
        <v>57465.79</v>
      </c>
      <c r="AJ1086" s="493" t="n">
        <v>71247.66</v>
      </c>
      <c r="AK1086" s="493" t="n">
        <v>65473.62</v>
      </c>
      <c r="AL1086" s="493" t="n">
        <v>69463.31</v>
      </c>
      <c r="AM1086" s="493" t="n">
        <v>66119.17999999999</v>
      </c>
      <c r="AN1086" s="493" t="n">
        <v>66860.07000000001</v>
      </c>
      <c r="AO1086" s="493" t="n">
        <v>62403.33</v>
      </c>
      <c r="AP1086" s="493" t="n">
        <v>75464.22</v>
      </c>
      <c r="AQ1086" s="493" t="n">
        <v>59878.85</v>
      </c>
      <c r="AR1086" s="493" t="n">
        <v>71681.44</v>
      </c>
      <c r="AS1086" s="493" t="n">
        <v>65805.33</v>
      </c>
      <c r="AT1086" s="493" t="n">
        <v>65183.94</v>
      </c>
      <c r="AU1086" s="493" t="n">
        <v>63825.77</v>
      </c>
      <c r="AV1086" s="493" t="n">
        <v>79855.34</v>
      </c>
      <c r="AW1086" s="493" t="n">
        <v>74973.67999999999</v>
      </c>
      <c r="AX1086" s="493" t="n">
        <v>78734.07000000001</v>
      </c>
      <c r="AY1086" s="493" t="n">
        <v>75284.31</v>
      </c>
      <c r="AZ1086" s="493" t="n">
        <v>79681.12</v>
      </c>
      <c r="BA1086" s="493" t="n">
        <v>85146.11</v>
      </c>
      <c r="BB1086" s="493" t="n">
        <v>76571.23</v>
      </c>
      <c r="BC1086" s="493" t="n">
        <v>79583.63</v>
      </c>
      <c r="BD1086" s="493" t="n">
        <v>77954.81</v>
      </c>
      <c r="BE1086" s="493" t="n">
        <v>84413.27</v>
      </c>
      <c r="BF1086" s="493" t="n">
        <v>68989.34</v>
      </c>
      <c r="BG1086" s="493" t="n">
        <v>72429.89999999999</v>
      </c>
      <c r="BH1086" s="493" t="n">
        <v>72120.39</v>
      </c>
      <c r="BI1086" s="493" t="n">
        <v>68987.07000000001</v>
      </c>
      <c r="BJ1086" s="493" t="n">
        <v>77030.75</v>
      </c>
      <c r="BK1086" s="493" t="n">
        <v>83883.19</v>
      </c>
      <c r="BL1086" s="493" t="n">
        <v>92418.71000000001</v>
      </c>
      <c r="BM1086" s="493" t="n">
        <v>77363.25</v>
      </c>
      <c r="BN1086" s="493" t="n">
        <v>81800.45</v>
      </c>
      <c r="BO1086" s="493" t="n">
        <v>83477.33</v>
      </c>
      <c r="BP1086" s="493" t="n">
        <v>82903.99000000001</v>
      </c>
      <c r="BQ1086" s="493" t="n">
        <v>82572.59</v>
      </c>
      <c r="BR1086" s="493" t="n">
        <v>89979.19</v>
      </c>
      <c r="BS1086" s="493" t="n">
        <v>79250.06</v>
      </c>
      <c r="BT1086" s="493" t="n">
        <v>98458.69</v>
      </c>
      <c r="BU1086" s="493" t="n">
        <v>83275.53</v>
      </c>
      <c r="BV1086" s="493" t="n">
        <v>105287.94</v>
      </c>
      <c r="BW1086" s="493" t="n">
        <v>87387.21000000001</v>
      </c>
    </row>
    <row r="1087">
      <c r="A1087" t="inlineStr">
        <is>
          <t>[C9C] ANGIOTENSIN-II 길항제 (단일)</t>
        </is>
      </c>
      <c r="B1087" t="inlineStr">
        <is>
          <t>씨엠지제약</t>
        </is>
      </c>
      <c r="C1087" t="inlineStr">
        <is>
          <t>텔미로탄</t>
        </is>
      </c>
      <c r="D1087" t="inlineStr">
        <is>
          <t>씨엠지제약</t>
        </is>
      </c>
      <c r="E1087" t="inlineStr">
        <is>
          <t>telmisartan</t>
        </is>
      </c>
      <c r="F1087" t="inlineStr">
        <is>
          <t>의원</t>
        </is>
      </c>
      <c r="G1087" t="inlineStr">
        <is>
          <t>Generic</t>
        </is>
      </c>
      <c r="H1087" s="493" t="n">
        <v>113762.4</v>
      </c>
      <c r="I1087" s="493" t="n">
        <v>104902.55</v>
      </c>
      <c r="J1087" s="493" t="n">
        <v>120241.31</v>
      </c>
      <c r="K1087" s="493" t="n">
        <v>116030.98</v>
      </c>
      <c r="L1087" s="493" t="n">
        <v>115636.45</v>
      </c>
      <c r="M1087" s="493" t="n">
        <v>116831.76</v>
      </c>
      <c r="N1087" s="493" t="n">
        <v>123017.13</v>
      </c>
      <c r="O1087" s="493" t="n">
        <v>115264.41</v>
      </c>
      <c r="P1087" s="493" t="n">
        <v>120361.84</v>
      </c>
      <c r="Q1087" s="493" t="n">
        <v>111275.04</v>
      </c>
      <c r="R1087" s="493" t="n">
        <v>126271.92</v>
      </c>
      <c r="S1087" s="493" t="n">
        <v>210316.21</v>
      </c>
      <c r="T1087" s="493" t="n">
        <v>190922.56</v>
      </c>
      <c r="U1087" s="493" t="n">
        <v>164496.83</v>
      </c>
      <c r="V1087" s="493" t="n">
        <v>185382.7</v>
      </c>
      <c r="W1087" s="493" t="n">
        <v>184462.62</v>
      </c>
      <c r="X1087" s="493" t="n">
        <v>228801.42</v>
      </c>
      <c r="Y1087" s="493" t="n">
        <v>212862.59</v>
      </c>
      <c r="Z1087" s="493" t="n">
        <v>216965.99</v>
      </c>
      <c r="AA1087" s="493" t="n">
        <v>235232.66</v>
      </c>
      <c r="AB1087" s="493" t="n">
        <v>206783.67</v>
      </c>
      <c r="AC1087" s="493" t="n">
        <v>231221.54</v>
      </c>
      <c r="AD1087" s="493" t="n">
        <v>223648.39</v>
      </c>
      <c r="AE1087" s="493" t="n">
        <v>230527.99</v>
      </c>
      <c r="AF1087" s="493" t="n">
        <v>220407.15</v>
      </c>
      <c r="AG1087" s="493" t="n">
        <v>210689.98</v>
      </c>
      <c r="AH1087" s="493" t="n">
        <v>229107.35</v>
      </c>
      <c r="AI1087" s="493" t="n">
        <v>221738.68</v>
      </c>
      <c r="AJ1087" s="493" t="n">
        <v>232271.19</v>
      </c>
      <c r="AK1087" s="493" t="n">
        <v>236515.49</v>
      </c>
      <c r="AL1087" s="493" t="n">
        <v>233090.12</v>
      </c>
      <c r="AM1087" s="493" t="n">
        <v>240697.53</v>
      </c>
      <c r="AN1087" s="493" t="n">
        <v>214068.96</v>
      </c>
      <c r="AO1087" s="493" t="n">
        <v>235199.68</v>
      </c>
      <c r="AP1087" s="493" t="n">
        <v>218669.25</v>
      </c>
      <c r="AQ1087" s="493" t="n">
        <v>231422.59</v>
      </c>
      <c r="AR1087" s="493" t="n">
        <v>239737.96</v>
      </c>
      <c r="AS1087" s="493" t="n">
        <v>223812.81</v>
      </c>
      <c r="AT1087" s="493" t="n">
        <v>225779.52</v>
      </c>
      <c r="AU1087" s="493" t="n">
        <v>230462.82</v>
      </c>
      <c r="AV1087" s="493" t="n">
        <v>250509.33</v>
      </c>
      <c r="AW1087" s="493" t="n">
        <v>241037.74</v>
      </c>
      <c r="AX1087" s="493" t="n">
        <v>254798.59</v>
      </c>
      <c r="AY1087" s="493" t="n">
        <v>249479.73</v>
      </c>
      <c r="AZ1087" s="493" t="n">
        <v>245090.53</v>
      </c>
      <c r="BA1087" s="493" t="n">
        <v>248550.23</v>
      </c>
      <c r="BB1087" s="493" t="n">
        <v>238791.91</v>
      </c>
      <c r="BC1087" s="493" t="n">
        <v>234380.07</v>
      </c>
      <c r="BD1087" s="493" t="n">
        <v>245602.23</v>
      </c>
      <c r="BE1087" s="493" t="n">
        <v>231479.9</v>
      </c>
      <c r="BF1087" s="493" t="n">
        <v>236005.77</v>
      </c>
      <c r="BG1087" s="493" t="n">
        <v>237044.54</v>
      </c>
      <c r="BH1087" s="493" t="n">
        <v>214665.17</v>
      </c>
      <c r="BI1087" s="493" t="n">
        <v>208980.19</v>
      </c>
      <c r="BJ1087" s="493" t="n">
        <v>232620.22</v>
      </c>
      <c r="BK1087" s="493" t="n">
        <v>223433.68</v>
      </c>
      <c r="BL1087" s="493" t="n">
        <v>257000.27</v>
      </c>
      <c r="BM1087" s="493" t="n">
        <v>233355.82</v>
      </c>
      <c r="BN1087" s="493" t="n">
        <v>229995.71</v>
      </c>
      <c r="BO1087" s="493" t="n">
        <v>271671.97</v>
      </c>
      <c r="BP1087" s="493" t="n">
        <v>249748.68</v>
      </c>
      <c r="BQ1087" s="493" t="n">
        <v>227315.35</v>
      </c>
      <c r="BR1087" s="493" t="n">
        <v>273226.24</v>
      </c>
      <c r="BS1087" s="493" t="n">
        <v>274322.12</v>
      </c>
      <c r="BT1087" s="493" t="n">
        <v>276178.33</v>
      </c>
      <c r="BU1087" s="493" t="n">
        <v>278187.66</v>
      </c>
      <c r="BV1087" s="493" t="n">
        <v>293443.5</v>
      </c>
      <c r="BW1087" s="493" t="n">
        <v>284453.24</v>
      </c>
    </row>
    <row r="1088">
      <c r="A1088" t="inlineStr">
        <is>
          <t>[C9C] ANGIOTENSIN-II 길항제 (단일)</t>
        </is>
      </c>
      <c r="B1088" t="inlineStr">
        <is>
          <t>씨엠지제약</t>
        </is>
      </c>
      <c r="C1088" t="inlineStr">
        <is>
          <t>텔미로탄</t>
        </is>
      </c>
      <c r="D1088" t="inlineStr">
        <is>
          <t>씨엠지제약</t>
        </is>
      </c>
      <c r="E1088" t="inlineStr">
        <is>
          <t>telmisartan</t>
        </is>
      </c>
      <c r="F1088" t="inlineStr">
        <is>
          <t>보건소</t>
        </is>
      </c>
      <c r="G1088" t="inlineStr">
        <is>
          <t>Generic</t>
        </is>
      </c>
      <c r="H1088" s="493" t="n">
        <v>880.8</v>
      </c>
      <c r="I1088" s="493" t="n">
        <v>1164.75</v>
      </c>
      <c r="J1088" s="493" t="n">
        <v>2512.35</v>
      </c>
      <c r="K1088" s="493" t="n">
        <v>1556.7</v>
      </c>
      <c r="L1088" s="493" t="n">
        <v>1016.25</v>
      </c>
      <c r="M1088" s="493" t="n">
        <v>1250.25</v>
      </c>
      <c r="N1088" s="493" t="n">
        <v>3572.4</v>
      </c>
      <c r="O1088" s="493" t="n">
        <v>1472.1</v>
      </c>
      <c r="P1088" s="493" t="n">
        <v>683.7</v>
      </c>
      <c r="Q1088" s="493" t="n">
        <v>6513.15</v>
      </c>
      <c r="R1088" s="493" t="n">
        <v>1365.15</v>
      </c>
      <c r="S1088" s="493" t="n">
        <v>1626.1</v>
      </c>
      <c r="T1088" s="493" t="n">
        <v>3035.5</v>
      </c>
      <c r="U1088" s="493" t="n">
        <v>1311.75</v>
      </c>
      <c r="V1088" s="493" t="n">
        <v>2554.8</v>
      </c>
      <c r="W1088" s="493" t="n">
        <v>2266.74</v>
      </c>
      <c r="X1088" s="493" t="n">
        <v>2022.9</v>
      </c>
      <c r="Y1088" s="493" t="n">
        <v>2044.2</v>
      </c>
      <c r="Z1088" s="493" t="n">
        <v>5051.7</v>
      </c>
      <c r="AA1088" s="493" t="n">
        <v>1780.2</v>
      </c>
      <c r="AB1088" s="493" t="n">
        <v>1876.65</v>
      </c>
      <c r="AC1088" s="493" t="n">
        <v>4031.7</v>
      </c>
      <c r="AD1088" s="493" t="n">
        <v>3432.9</v>
      </c>
      <c r="AE1088" s="493" t="n">
        <v>2183.1</v>
      </c>
      <c r="AF1088" s="493" t="n">
        <v>5027.26</v>
      </c>
      <c r="AG1088" s="493" t="n">
        <v>1812</v>
      </c>
      <c r="AH1088" s="493" t="n">
        <v>2749.2</v>
      </c>
      <c r="AI1088" s="493" t="n">
        <v>3585.3</v>
      </c>
      <c r="AJ1088" s="493" t="n">
        <v>1088.25</v>
      </c>
      <c r="AK1088" s="493" t="n">
        <v>3491.7</v>
      </c>
      <c r="AL1088" s="493" t="n">
        <v>5902.28</v>
      </c>
      <c r="AM1088" s="493" t="n">
        <v>6111</v>
      </c>
      <c r="AN1088" s="493" t="n">
        <v>2498.4</v>
      </c>
      <c r="AO1088" s="493" t="n">
        <v>2780.16</v>
      </c>
      <c r="AP1088" s="493" t="n">
        <v>4085.7</v>
      </c>
      <c r="AQ1088" s="493" t="n">
        <v>2378.1</v>
      </c>
      <c r="AR1088" s="493" t="n">
        <v>3945</v>
      </c>
      <c r="AS1088" s="493" t="n">
        <v>2602.8</v>
      </c>
      <c r="AT1088" s="493" t="n">
        <v>3240.6</v>
      </c>
      <c r="AU1088" s="493" t="n">
        <v>2753.8</v>
      </c>
      <c r="AV1088" s="493" t="n">
        <v>2936.7</v>
      </c>
      <c r="AW1088" s="493" t="n">
        <v>4965.9</v>
      </c>
      <c r="AX1088" s="493" t="n">
        <v>7011.2</v>
      </c>
      <c r="AY1088" s="493" t="n">
        <v>7147.95</v>
      </c>
      <c r="AZ1088" s="493" t="n">
        <v>5388</v>
      </c>
      <c r="BA1088" s="493" t="n">
        <v>9501.6</v>
      </c>
      <c r="BB1088" s="493" t="n">
        <v>4221.9</v>
      </c>
      <c r="BC1088" s="493" t="n">
        <v>4596.3</v>
      </c>
      <c r="BD1088" s="493" t="n">
        <v>4875.75</v>
      </c>
      <c r="BE1088" s="493" t="n">
        <v>9281.4</v>
      </c>
      <c r="BF1088" s="493" t="n">
        <v>4522.5</v>
      </c>
      <c r="BG1088" s="493" t="n">
        <v>4797.3</v>
      </c>
      <c r="BH1088" s="493" t="n">
        <v>5502.6</v>
      </c>
      <c r="BI1088" s="493" t="n">
        <v>5147.4</v>
      </c>
      <c r="BJ1088" s="493" t="n">
        <v>3561</v>
      </c>
      <c r="BK1088" s="493" t="n">
        <v>5041.5</v>
      </c>
      <c r="BL1088" s="493" t="n">
        <v>7824.6</v>
      </c>
      <c r="BM1088" s="493" t="n">
        <v>5902.95</v>
      </c>
      <c r="BN1088" s="493" t="n">
        <v>6594.9</v>
      </c>
      <c r="BO1088" s="493" t="n">
        <v>8175</v>
      </c>
      <c r="BP1088" s="493" t="n">
        <v>5253.75</v>
      </c>
      <c r="BQ1088" s="493" t="n">
        <v>3655.8</v>
      </c>
      <c r="BR1088" s="493" t="n">
        <v>8060.1</v>
      </c>
      <c r="BS1088" s="493" t="n">
        <v>5860.35</v>
      </c>
      <c r="BT1088" s="493" t="n">
        <v>4192.8</v>
      </c>
      <c r="BU1088" s="493" t="n">
        <v>5653.2</v>
      </c>
      <c r="BV1088" s="493" t="n">
        <v>4961.55</v>
      </c>
      <c r="BW1088" s="493" t="n">
        <v>4442.48</v>
      </c>
    </row>
    <row r="1089">
      <c r="A1089" t="inlineStr">
        <is>
          <t>[C9C] ANGIOTENSIN-II 길항제 (단일)</t>
        </is>
      </c>
      <c r="B1089" t="inlineStr">
        <is>
          <t>씨엠지제약</t>
        </is>
      </c>
      <c r="C1089" t="inlineStr">
        <is>
          <t>텔미로탄</t>
        </is>
      </c>
      <c r="D1089" t="inlineStr">
        <is>
          <t>씨엠지제약</t>
        </is>
      </c>
      <c r="E1089" t="inlineStr">
        <is>
          <t>telmisartan</t>
        </is>
      </c>
      <c r="F1089" t="inlineStr">
        <is>
          <t>기타(치과의원, 치과병원 등)</t>
        </is>
      </c>
      <c r="G1089" t="inlineStr">
        <is>
          <t>Generic</t>
        </is>
      </c>
      <c r="H1089" s="493" t="n">
        <v>0</v>
      </c>
      <c r="I1089" s="493" t="n">
        <v>0</v>
      </c>
      <c r="J1089" s="493" t="n">
        <v>0</v>
      </c>
      <c r="K1089" s="493" t="n">
        <v>0</v>
      </c>
      <c r="L1089" s="493" t="n">
        <v>0</v>
      </c>
      <c r="M1089" s="493" t="n">
        <v>0</v>
      </c>
      <c r="N1089" s="493" t="n">
        <v>0</v>
      </c>
      <c r="O1089" s="493" t="n">
        <v>0</v>
      </c>
      <c r="P1089" s="493" t="n">
        <v>0</v>
      </c>
      <c r="Q1089" s="493" t="n">
        <v>0</v>
      </c>
      <c r="R1089" s="493" t="n">
        <v>0</v>
      </c>
      <c r="S1089" s="493" t="n">
        <v>0</v>
      </c>
      <c r="T1089" s="493" t="n">
        <v>0</v>
      </c>
      <c r="U1089" s="493" t="n">
        <v>233.1</v>
      </c>
      <c r="V1089" s="493" t="n">
        <v>0</v>
      </c>
      <c r="W1089" s="493" t="n">
        <v>0</v>
      </c>
      <c r="X1089" s="493" t="n">
        <v>0</v>
      </c>
      <c r="Y1089" s="493" t="n">
        <v>0</v>
      </c>
      <c r="Z1089" s="493" t="n">
        <v>0</v>
      </c>
      <c r="AA1089" s="493" t="n">
        <v>0</v>
      </c>
      <c r="AB1089" s="493" t="n">
        <v>0</v>
      </c>
      <c r="AC1089" s="493" t="n">
        <v>0</v>
      </c>
      <c r="AD1089" s="493" t="n">
        <v>0</v>
      </c>
      <c r="AE1089" s="493" t="n">
        <v>0</v>
      </c>
      <c r="AF1089" s="493" t="n">
        <v>0</v>
      </c>
      <c r="AG1089" s="493" t="n">
        <v>0</v>
      </c>
      <c r="AH1089" s="493" t="n">
        <v>0</v>
      </c>
      <c r="AI1089" s="493" t="n">
        <v>0</v>
      </c>
      <c r="AJ1089" s="493" t="n">
        <v>0</v>
      </c>
      <c r="AK1089" s="493" t="n">
        <v>0</v>
      </c>
      <c r="AL1089" s="493" t="n">
        <v>0</v>
      </c>
      <c r="AM1089" s="493" t="n">
        <v>0</v>
      </c>
      <c r="AN1089" s="493" t="n">
        <v>0</v>
      </c>
      <c r="AO1089" s="493" t="n">
        <v>0</v>
      </c>
      <c r="AP1089" s="493" t="n">
        <v>0</v>
      </c>
      <c r="AQ1089" s="493" t="n">
        <v>0</v>
      </c>
      <c r="AR1089" s="493" t="n">
        <v>0</v>
      </c>
      <c r="AS1089" s="493" t="n">
        <v>0</v>
      </c>
      <c r="AT1089" s="493" t="n">
        <v>0</v>
      </c>
      <c r="AU1089" s="493" t="n">
        <v>0</v>
      </c>
      <c r="AV1089" s="493" t="n">
        <v>0</v>
      </c>
      <c r="AW1089" s="493" t="n">
        <v>0</v>
      </c>
      <c r="AX1089" s="493" t="n">
        <v>0</v>
      </c>
      <c r="AY1089" s="493" t="n">
        <v>0</v>
      </c>
      <c r="AZ1089" s="493" t="n">
        <v>0</v>
      </c>
      <c r="BA1089" s="493" t="n">
        <v>0</v>
      </c>
      <c r="BB1089" s="493" t="n">
        <v>0</v>
      </c>
      <c r="BC1089" s="493" t="n">
        <v>0</v>
      </c>
      <c r="BD1089" s="493" t="n">
        <v>0</v>
      </c>
      <c r="BE1089" s="493" t="n">
        <v>0</v>
      </c>
      <c r="BF1089" s="493" t="n">
        <v>0</v>
      </c>
      <c r="BG1089" s="493" t="n">
        <v>198.6</v>
      </c>
      <c r="BH1089" s="493" t="n">
        <v>0</v>
      </c>
      <c r="BI1089" s="493" t="n">
        <v>0</v>
      </c>
      <c r="BJ1089" s="493" t="n">
        <v>0</v>
      </c>
      <c r="BK1089" s="493" t="n">
        <v>0</v>
      </c>
      <c r="BL1089" s="493" t="n">
        <v>0</v>
      </c>
      <c r="BM1089" s="493" t="n">
        <v>0</v>
      </c>
      <c r="BN1089" s="493" t="n">
        <v>0</v>
      </c>
      <c r="BO1089" s="493" t="n">
        <v>0</v>
      </c>
      <c r="BP1089" s="493" t="n">
        <v>0</v>
      </c>
      <c r="BQ1089" s="493" t="n">
        <v>319.8</v>
      </c>
      <c r="BR1089" s="493" t="n">
        <v>0</v>
      </c>
      <c r="BS1089" s="493" t="n">
        <v>0</v>
      </c>
      <c r="BT1089" s="493" t="n">
        <v>0</v>
      </c>
      <c r="BU1089" s="493" t="n">
        <v>0</v>
      </c>
      <c r="BV1089" s="493" t="n">
        <v>0</v>
      </c>
      <c r="BW1089" s="493" t="n">
        <v>0</v>
      </c>
    </row>
    <row r="1090">
      <c r="A1090" t="inlineStr">
        <is>
          <t>[C9C] ANGIOTENSIN-II 길항제 (단일)</t>
        </is>
      </c>
      <c r="B1090" t="inlineStr">
        <is>
          <t>씨티씨바이오</t>
        </is>
      </c>
      <c r="C1090" t="inlineStr">
        <is>
          <t>로자인</t>
        </is>
      </c>
      <c r="D1090" t="inlineStr">
        <is>
          <t>씨티씨바이오</t>
        </is>
      </c>
      <c r="E1090" t="inlineStr">
        <is>
          <t>losartan potassium</t>
        </is>
      </c>
      <c r="F1090" t="inlineStr">
        <is>
          <t>상급종합병원</t>
        </is>
      </c>
      <c r="G1090" t="inlineStr">
        <is>
          <t>Generic</t>
        </is>
      </c>
      <c r="H1090" s="493" t="n">
        <v>0</v>
      </c>
      <c r="I1090" s="493" t="n">
        <v>0</v>
      </c>
      <c r="J1090" s="493" t="n">
        <v>0</v>
      </c>
      <c r="K1090" s="493" t="n">
        <v>0</v>
      </c>
      <c r="L1090" s="493" t="n">
        <v>0</v>
      </c>
      <c r="M1090" s="493" t="n">
        <v>0</v>
      </c>
      <c r="N1090" s="493" t="n">
        <v>0</v>
      </c>
      <c r="O1090" s="493" t="n">
        <v>0</v>
      </c>
      <c r="P1090" s="493" t="n">
        <v>0</v>
      </c>
      <c r="Q1090" s="493" t="n">
        <v>0</v>
      </c>
      <c r="R1090" s="493" t="n">
        <v>0</v>
      </c>
      <c r="S1090" s="493" t="n">
        <v>0</v>
      </c>
      <c r="T1090" s="493" t="n">
        <v>0</v>
      </c>
      <c r="U1090" s="493" t="n">
        <v>0</v>
      </c>
      <c r="V1090" s="493" t="n">
        <v>0</v>
      </c>
      <c r="W1090" s="493" t="n">
        <v>0</v>
      </c>
      <c r="X1090" s="493" t="n">
        <v>0</v>
      </c>
      <c r="Y1090" s="493" t="n">
        <v>0</v>
      </c>
      <c r="Z1090" s="493" t="n">
        <v>0</v>
      </c>
      <c r="AA1090" s="493" t="n">
        <v>0</v>
      </c>
      <c r="AB1090" s="493" t="n">
        <v>0</v>
      </c>
      <c r="AC1090" s="493" t="n">
        <v>0</v>
      </c>
      <c r="AD1090" s="493" t="n">
        <v>0</v>
      </c>
      <c r="AE1090" s="493" t="n">
        <v>0</v>
      </c>
      <c r="AF1090" s="493" t="n">
        <v>0</v>
      </c>
      <c r="AG1090" s="493" t="n">
        <v>0</v>
      </c>
      <c r="AH1090" s="493" t="n">
        <v>0</v>
      </c>
      <c r="AI1090" s="493" t="n">
        <v>0</v>
      </c>
      <c r="AJ1090" s="493" t="n">
        <v>0</v>
      </c>
      <c r="AK1090" s="493" t="n">
        <v>0</v>
      </c>
      <c r="AL1090" s="493" t="n">
        <v>0</v>
      </c>
      <c r="AM1090" s="493" t="n">
        <v>0</v>
      </c>
      <c r="AN1090" s="493" t="n">
        <v>0</v>
      </c>
      <c r="AO1090" s="493" t="n">
        <v>0</v>
      </c>
      <c r="AP1090" s="493" t="n">
        <v>0</v>
      </c>
      <c r="AQ1090" s="493" t="n">
        <v>0</v>
      </c>
      <c r="AR1090" s="493" t="n">
        <v>0</v>
      </c>
      <c r="AS1090" s="493" t="n">
        <v>0</v>
      </c>
      <c r="AT1090" s="493" t="n">
        <v>0</v>
      </c>
      <c r="AU1090" s="493" t="n">
        <v>0</v>
      </c>
      <c r="AV1090" s="493" t="n">
        <v>0</v>
      </c>
      <c r="AW1090" s="493" t="n">
        <v>0</v>
      </c>
      <c r="AX1090" s="493" t="n">
        <v>0</v>
      </c>
      <c r="AY1090" s="493" t="n">
        <v>2430</v>
      </c>
      <c r="AZ1090" s="493" t="n">
        <v>0</v>
      </c>
      <c r="BA1090" s="493" t="n">
        <v>0</v>
      </c>
      <c r="BB1090" s="493" t="n">
        <v>0</v>
      </c>
      <c r="BC1090" s="493" t="n">
        <v>0</v>
      </c>
      <c r="BD1090" s="493" t="n">
        <v>0</v>
      </c>
      <c r="BE1090" s="493" t="n">
        <v>0</v>
      </c>
      <c r="BF1090" s="493" t="n">
        <v>0</v>
      </c>
      <c r="BG1090" s="493" t="n">
        <v>0</v>
      </c>
      <c r="BH1090" s="493" t="n">
        <v>0</v>
      </c>
      <c r="BI1090" s="493" t="n">
        <v>0</v>
      </c>
      <c r="BJ1090" s="493" t="n">
        <v>0</v>
      </c>
      <c r="BK1090" s="493" t="n">
        <v>0</v>
      </c>
      <c r="BL1090" s="493" t="n">
        <v>0</v>
      </c>
      <c r="BM1090" s="493" t="n">
        <v>0</v>
      </c>
      <c r="BN1090" s="493" t="n">
        <v>0</v>
      </c>
      <c r="BO1090" s="493" t="n">
        <v>0</v>
      </c>
      <c r="BP1090" s="493" t="n">
        <v>0</v>
      </c>
      <c r="BQ1090" s="493" t="n">
        <v>0</v>
      </c>
      <c r="BR1090" s="493" t="n">
        <v>0</v>
      </c>
      <c r="BS1090" s="493" t="n">
        <v>0</v>
      </c>
      <c r="BT1090" s="493" t="n">
        <v>0</v>
      </c>
      <c r="BU1090" s="493" t="n">
        <v>0</v>
      </c>
      <c r="BV1090" s="493" t="n">
        <v>0</v>
      </c>
      <c r="BW1090" s="493" t="n">
        <v>0</v>
      </c>
    </row>
    <row r="1091">
      <c r="A1091" t="inlineStr">
        <is>
          <t>[C9C] ANGIOTENSIN-II 길항제 (단일)</t>
        </is>
      </c>
      <c r="B1091" t="inlineStr">
        <is>
          <t>씨티씨바이오</t>
        </is>
      </c>
      <c r="C1091" t="inlineStr">
        <is>
          <t>로자인</t>
        </is>
      </c>
      <c r="D1091" t="inlineStr">
        <is>
          <t>씨티씨바이오</t>
        </is>
      </c>
      <c r="E1091" t="inlineStr">
        <is>
          <t>losartan potassium</t>
        </is>
      </c>
      <c r="F1091" t="inlineStr">
        <is>
          <t>종합병원</t>
        </is>
      </c>
      <c r="G1091" t="inlineStr">
        <is>
          <t>Generic</t>
        </is>
      </c>
      <c r="H1091" s="493" t="n">
        <v>162.6</v>
      </c>
      <c r="I1091" s="493" t="n">
        <v>112.65</v>
      </c>
      <c r="J1091" s="493" t="n">
        <v>172.5</v>
      </c>
      <c r="K1091" s="493" t="n">
        <v>0</v>
      </c>
      <c r="L1091" s="493" t="n">
        <v>0</v>
      </c>
      <c r="M1091" s="493" t="n">
        <v>0</v>
      </c>
      <c r="N1091" s="493" t="n">
        <v>0</v>
      </c>
      <c r="O1091" s="493" t="n">
        <v>0</v>
      </c>
      <c r="P1091" s="493" t="n">
        <v>0</v>
      </c>
      <c r="Q1091" s="493" t="n">
        <v>0</v>
      </c>
      <c r="R1091" s="493" t="n">
        <v>0</v>
      </c>
      <c r="S1091" s="493" t="n">
        <v>0</v>
      </c>
      <c r="T1091" s="493" t="n">
        <v>0</v>
      </c>
      <c r="U1091" s="493" t="n">
        <v>0</v>
      </c>
      <c r="V1091" s="493" t="n">
        <v>0</v>
      </c>
      <c r="W1091" s="493" t="n">
        <v>0</v>
      </c>
      <c r="X1091" s="493" t="n">
        <v>0</v>
      </c>
      <c r="Y1091" s="493" t="n">
        <v>0</v>
      </c>
      <c r="Z1091" s="493" t="n">
        <v>0</v>
      </c>
      <c r="AA1091" s="493" t="n">
        <v>0</v>
      </c>
      <c r="AB1091" s="493" t="n">
        <v>0</v>
      </c>
      <c r="AC1091" s="493" t="n">
        <v>0</v>
      </c>
      <c r="AD1091" s="493" t="n">
        <v>0</v>
      </c>
      <c r="AE1091" s="493" t="n">
        <v>0</v>
      </c>
      <c r="AF1091" s="493" t="n">
        <v>0</v>
      </c>
      <c r="AG1091" s="493" t="n">
        <v>0</v>
      </c>
      <c r="AH1091" s="493" t="n">
        <v>0</v>
      </c>
      <c r="AI1091" s="493" t="n">
        <v>0</v>
      </c>
      <c r="AJ1091" s="493" t="n">
        <v>0</v>
      </c>
      <c r="AK1091" s="493" t="n">
        <v>0</v>
      </c>
      <c r="AL1091" s="493" t="n">
        <v>0</v>
      </c>
      <c r="AM1091" s="493" t="n">
        <v>0</v>
      </c>
      <c r="AN1091" s="493" t="n">
        <v>0</v>
      </c>
      <c r="AO1091" s="493" t="n">
        <v>0</v>
      </c>
      <c r="AP1091" s="493" t="n">
        <v>0</v>
      </c>
      <c r="AQ1091" s="493" t="n">
        <v>0</v>
      </c>
      <c r="AR1091" s="493" t="n">
        <v>0</v>
      </c>
      <c r="AS1091" s="493" t="n">
        <v>0</v>
      </c>
      <c r="AT1091" s="493" t="n">
        <v>0</v>
      </c>
      <c r="AU1091" s="493" t="n">
        <v>0</v>
      </c>
      <c r="AV1091" s="493" t="n">
        <v>0</v>
      </c>
      <c r="AW1091" s="493" t="n">
        <v>0</v>
      </c>
      <c r="AX1091" s="493" t="n">
        <v>0</v>
      </c>
      <c r="AY1091" s="493" t="n">
        <v>0</v>
      </c>
      <c r="AZ1091" s="493" t="n">
        <v>0</v>
      </c>
      <c r="BA1091" s="493" t="n">
        <v>0</v>
      </c>
      <c r="BB1091" s="493" t="n">
        <v>0</v>
      </c>
      <c r="BC1091" s="493" t="n">
        <v>0</v>
      </c>
      <c r="BD1091" s="493" t="n">
        <v>0</v>
      </c>
      <c r="BE1091" s="493" t="n">
        <v>0</v>
      </c>
      <c r="BF1091" s="493" t="n">
        <v>0</v>
      </c>
      <c r="BG1091" s="493" t="n">
        <v>0</v>
      </c>
      <c r="BH1091" s="493" t="n">
        <v>0</v>
      </c>
      <c r="BI1091" s="493" t="n">
        <v>0</v>
      </c>
      <c r="BJ1091" s="493" t="n">
        <v>0</v>
      </c>
      <c r="BK1091" s="493" t="n">
        <v>0</v>
      </c>
      <c r="BL1091" s="493" t="n">
        <v>0</v>
      </c>
      <c r="BM1091" s="493" t="n">
        <v>0</v>
      </c>
      <c r="BN1091" s="493" t="n">
        <v>0</v>
      </c>
      <c r="BO1091" s="493" t="n">
        <v>0</v>
      </c>
      <c r="BP1091" s="493" t="n">
        <v>0</v>
      </c>
      <c r="BQ1091" s="493" t="n">
        <v>0</v>
      </c>
      <c r="BR1091" s="493" t="n">
        <v>0</v>
      </c>
      <c r="BS1091" s="493" t="n">
        <v>0</v>
      </c>
      <c r="BT1091" s="493" t="n">
        <v>0</v>
      </c>
      <c r="BU1091" s="493" t="n">
        <v>0</v>
      </c>
      <c r="BV1091" s="493" t="n">
        <v>0</v>
      </c>
      <c r="BW1091" s="493" t="n">
        <v>0</v>
      </c>
    </row>
    <row r="1092">
      <c r="A1092" t="inlineStr">
        <is>
          <t>[C9C] ANGIOTENSIN-II 길항제 (단일)</t>
        </is>
      </c>
      <c r="B1092" t="inlineStr">
        <is>
          <t>씨티씨바이오</t>
        </is>
      </c>
      <c r="C1092" t="inlineStr">
        <is>
          <t>로자인</t>
        </is>
      </c>
      <c r="D1092" t="inlineStr">
        <is>
          <t>씨티씨바이오</t>
        </is>
      </c>
      <c r="E1092" t="inlineStr">
        <is>
          <t>losartan potassium</t>
        </is>
      </c>
      <c r="F1092" t="inlineStr">
        <is>
          <t>병원</t>
        </is>
      </c>
      <c r="G1092" t="inlineStr">
        <is>
          <t>Generic</t>
        </is>
      </c>
      <c r="H1092" s="493" t="n">
        <v>5981.7</v>
      </c>
      <c r="I1092" s="493" t="n">
        <v>7474.32</v>
      </c>
      <c r="J1092" s="493" t="n">
        <v>5976.9</v>
      </c>
      <c r="K1092" s="493" t="n">
        <v>5830.5</v>
      </c>
      <c r="L1092" s="493" t="n">
        <v>5661.3</v>
      </c>
      <c r="M1092" s="493" t="n">
        <v>4746.93</v>
      </c>
      <c r="N1092" s="493" t="n">
        <v>6787.3</v>
      </c>
      <c r="O1092" s="493" t="n">
        <v>6663.99</v>
      </c>
      <c r="P1092" s="493" t="n">
        <v>6111.86</v>
      </c>
      <c r="Q1092" s="493" t="n">
        <v>7032.63</v>
      </c>
      <c r="R1092" s="493" t="n">
        <v>3919.45</v>
      </c>
      <c r="S1092" s="493" t="n">
        <v>1469.1</v>
      </c>
      <c r="T1092" s="493" t="n">
        <v>0</v>
      </c>
      <c r="U1092" s="493" t="n">
        <v>0</v>
      </c>
      <c r="V1092" s="493" t="n">
        <v>0</v>
      </c>
      <c r="W1092" s="493" t="n">
        <v>0</v>
      </c>
      <c r="X1092" s="493" t="n">
        <v>1538.46</v>
      </c>
      <c r="Y1092" s="493" t="n">
        <v>1364</v>
      </c>
      <c r="Z1092" s="493" t="n">
        <v>4496.42</v>
      </c>
      <c r="AA1092" s="493" t="n">
        <v>7869.84</v>
      </c>
      <c r="AB1092" s="493" t="n">
        <v>4377.25</v>
      </c>
      <c r="AC1092" s="493" t="n">
        <v>7362.06</v>
      </c>
      <c r="AD1092" s="493" t="n">
        <v>7742.1</v>
      </c>
      <c r="AE1092" s="493" t="n">
        <v>9085.530000000001</v>
      </c>
      <c r="AF1092" s="493" t="n">
        <v>7748.18</v>
      </c>
      <c r="AG1092" s="493" t="n">
        <v>9359</v>
      </c>
      <c r="AH1092" s="493" t="n">
        <v>7030.29</v>
      </c>
      <c r="AI1092" s="493" t="n">
        <v>5227.76</v>
      </c>
      <c r="AJ1092" s="493" t="n">
        <v>7345.16</v>
      </c>
      <c r="AK1092" s="493" t="n">
        <v>7629.3</v>
      </c>
      <c r="AL1092" s="493" t="n">
        <v>5531.8</v>
      </c>
      <c r="AM1092" s="493" t="n">
        <v>6694.2</v>
      </c>
      <c r="AN1092" s="493" t="n">
        <v>7545.1</v>
      </c>
      <c r="AO1092" s="493" t="n">
        <v>7278.62</v>
      </c>
      <c r="AP1092" s="493" t="n">
        <v>9651.58</v>
      </c>
      <c r="AQ1092" s="493" t="n">
        <v>5699.16</v>
      </c>
      <c r="AR1092" s="493" t="n">
        <v>9097.5</v>
      </c>
      <c r="AS1092" s="493" t="n">
        <v>8580.92</v>
      </c>
      <c r="AT1092" s="493" t="n">
        <v>7178.9</v>
      </c>
      <c r="AU1092" s="493" t="n">
        <v>7214.54</v>
      </c>
      <c r="AV1092" s="493" t="n">
        <v>7874.43</v>
      </c>
      <c r="AW1092" s="493" t="n">
        <v>6849.78</v>
      </c>
      <c r="AX1092" s="493" t="n">
        <v>9001.280000000001</v>
      </c>
      <c r="AY1092" s="493" t="n">
        <v>8145.32</v>
      </c>
      <c r="AZ1092" s="493" t="n">
        <v>8558.25</v>
      </c>
      <c r="BA1092" s="493" t="n">
        <v>8638.57</v>
      </c>
      <c r="BB1092" s="493" t="n">
        <v>8067.77</v>
      </c>
      <c r="BC1092" s="493" t="n">
        <v>5813.76</v>
      </c>
      <c r="BD1092" s="493" t="n">
        <v>8048.11</v>
      </c>
      <c r="BE1092" s="493" t="n">
        <v>4950.89</v>
      </c>
      <c r="BF1092" s="493" t="n">
        <v>4985.37</v>
      </c>
      <c r="BG1092" s="493" t="n">
        <v>3423.2</v>
      </c>
      <c r="BH1092" s="493" t="n">
        <v>4875.87</v>
      </c>
      <c r="BI1092" s="493" t="n">
        <v>419.4</v>
      </c>
      <c r="BJ1092" s="493" t="n">
        <v>126.9</v>
      </c>
      <c r="BK1092" s="493" t="n">
        <v>0</v>
      </c>
      <c r="BL1092" s="493" t="n">
        <v>0</v>
      </c>
      <c r="BM1092" s="493" t="n">
        <v>0</v>
      </c>
      <c r="BN1092" s="493" t="n">
        <v>0</v>
      </c>
      <c r="BO1092" s="493" t="n">
        <v>0</v>
      </c>
      <c r="BP1092" s="493" t="n">
        <v>0</v>
      </c>
      <c r="BQ1092" s="493" t="n">
        <v>0</v>
      </c>
      <c r="BR1092" s="493" t="n">
        <v>0</v>
      </c>
      <c r="BS1092" s="493" t="n">
        <v>0</v>
      </c>
      <c r="BT1092" s="493" t="n">
        <v>0</v>
      </c>
      <c r="BU1092" s="493" t="n">
        <v>0</v>
      </c>
      <c r="BV1092" s="493" t="n">
        <v>0</v>
      </c>
      <c r="BW1092" s="493" t="n">
        <v>0</v>
      </c>
    </row>
    <row r="1093">
      <c r="A1093" t="inlineStr">
        <is>
          <t>[C9C] ANGIOTENSIN-II 길항제 (단일)</t>
        </is>
      </c>
      <c r="B1093" t="inlineStr">
        <is>
          <t>씨티씨바이오</t>
        </is>
      </c>
      <c r="C1093" t="inlineStr">
        <is>
          <t>로자인</t>
        </is>
      </c>
      <c r="D1093" t="inlineStr">
        <is>
          <t>씨티씨바이오</t>
        </is>
      </c>
      <c r="E1093" t="inlineStr">
        <is>
          <t>losartan potassium</t>
        </is>
      </c>
      <c r="F1093" t="inlineStr">
        <is>
          <t>의원</t>
        </is>
      </c>
      <c r="G1093" t="inlineStr">
        <is>
          <t>Generic</t>
        </is>
      </c>
      <c r="H1093" s="493" t="n">
        <v>53285.96</v>
      </c>
      <c r="I1093" s="493" t="n">
        <v>46286.23</v>
      </c>
      <c r="J1093" s="493" t="n">
        <v>55156.05</v>
      </c>
      <c r="K1093" s="493" t="n">
        <v>54651.38</v>
      </c>
      <c r="L1093" s="493" t="n">
        <v>53805.08</v>
      </c>
      <c r="M1093" s="493" t="n">
        <v>55054.16</v>
      </c>
      <c r="N1093" s="493" t="n">
        <v>60330.66</v>
      </c>
      <c r="O1093" s="493" t="n">
        <v>56769.55</v>
      </c>
      <c r="P1093" s="493" t="n">
        <v>55256.38</v>
      </c>
      <c r="Q1093" s="493" t="n">
        <v>59015.61</v>
      </c>
      <c r="R1093" s="493" t="n">
        <v>35451.9</v>
      </c>
      <c r="S1093" s="493" t="n">
        <v>2163.9</v>
      </c>
      <c r="T1093" s="493" t="n">
        <v>0</v>
      </c>
      <c r="U1093" s="493" t="n">
        <v>0</v>
      </c>
      <c r="V1093" s="493" t="n">
        <v>0</v>
      </c>
      <c r="W1093" s="493" t="n">
        <v>0</v>
      </c>
      <c r="X1093" s="493" t="n">
        <v>1760</v>
      </c>
      <c r="Y1093" s="493" t="n">
        <v>1860</v>
      </c>
      <c r="Z1093" s="493" t="n">
        <v>4227.6</v>
      </c>
      <c r="AA1093" s="493" t="n">
        <v>3760</v>
      </c>
      <c r="AB1093" s="493" t="n">
        <v>4573.1</v>
      </c>
      <c r="AC1093" s="493" t="n">
        <v>3909.6</v>
      </c>
      <c r="AD1093" s="493" t="n">
        <v>3960</v>
      </c>
      <c r="AE1093" s="493" t="n">
        <v>6695.5</v>
      </c>
      <c r="AF1093" s="493" t="n">
        <v>6172.8</v>
      </c>
      <c r="AG1093" s="493" t="n">
        <v>6168.1</v>
      </c>
      <c r="AH1093" s="493" t="n">
        <v>6624.9</v>
      </c>
      <c r="AI1093" s="493" t="n">
        <v>4900.8</v>
      </c>
      <c r="AJ1093" s="493" t="n">
        <v>4832.4</v>
      </c>
      <c r="AK1093" s="493" t="n">
        <v>9822.9</v>
      </c>
      <c r="AL1093" s="493" t="n">
        <v>7480</v>
      </c>
      <c r="AM1093" s="493" t="n">
        <v>7917.1</v>
      </c>
      <c r="AN1093" s="493" t="n">
        <v>6844</v>
      </c>
      <c r="AO1093" s="493" t="n">
        <v>8340.6</v>
      </c>
      <c r="AP1093" s="493" t="n">
        <v>5992</v>
      </c>
      <c r="AQ1093" s="493" t="n">
        <v>3234.7</v>
      </c>
      <c r="AR1093" s="493" t="n">
        <v>2944.25</v>
      </c>
      <c r="AS1093" s="493" t="n">
        <v>2147.85</v>
      </c>
      <c r="AT1093" s="493" t="n">
        <v>4081.2</v>
      </c>
      <c r="AU1093" s="493" t="n">
        <v>4119.4</v>
      </c>
      <c r="AV1093" s="493" t="n">
        <v>3778.2</v>
      </c>
      <c r="AW1093" s="493" t="n">
        <v>3045.7</v>
      </c>
      <c r="AX1093" s="493" t="n">
        <v>3829.2</v>
      </c>
      <c r="AY1093" s="493" t="n">
        <v>2861.4</v>
      </c>
      <c r="AZ1093" s="493" t="n">
        <v>2986.2</v>
      </c>
      <c r="BA1093" s="493" t="n">
        <v>4260.3</v>
      </c>
      <c r="BB1093" s="493" t="n">
        <v>2746.5</v>
      </c>
      <c r="BC1093" s="493" t="n">
        <v>4775.7</v>
      </c>
      <c r="BD1093" s="493" t="n">
        <v>4906.04</v>
      </c>
      <c r="BE1093" s="493" t="n">
        <v>11071.44</v>
      </c>
      <c r="BF1093" s="493" t="n">
        <v>15302.18</v>
      </c>
      <c r="BG1093" s="493" t="n">
        <v>14323.75</v>
      </c>
      <c r="BH1093" s="493" t="n">
        <v>11302.7</v>
      </c>
      <c r="BI1093" s="493" t="n">
        <v>10897.35</v>
      </c>
      <c r="BJ1093" s="493" t="n">
        <v>11016.55</v>
      </c>
      <c r="BK1093" s="493" t="n">
        <v>7980.2</v>
      </c>
      <c r="BL1093" s="493" t="n">
        <v>8316.25</v>
      </c>
      <c r="BM1093" s="493" t="n">
        <v>9137.799999999999</v>
      </c>
      <c r="BN1093" s="493" t="n">
        <v>4180.3</v>
      </c>
      <c r="BO1093" s="493" t="n">
        <v>4020</v>
      </c>
      <c r="BP1093" s="493" t="n">
        <v>2978.8</v>
      </c>
      <c r="BQ1093" s="493" t="n">
        <v>3773.25</v>
      </c>
      <c r="BR1093" s="493" t="n">
        <v>1777.6</v>
      </c>
      <c r="BS1093" s="493" t="n">
        <v>2007.25</v>
      </c>
      <c r="BT1093" s="493" t="n">
        <v>0</v>
      </c>
      <c r="BU1093" s="493" t="n">
        <v>0</v>
      </c>
      <c r="BV1093" s="493" t="n">
        <v>0</v>
      </c>
      <c r="BW1093" s="493" t="n">
        <v>0</v>
      </c>
    </row>
    <row r="1094">
      <c r="A1094" t="inlineStr">
        <is>
          <t>[C9C] ANGIOTENSIN-II 길항제 (단일)</t>
        </is>
      </c>
      <c r="B1094" t="inlineStr">
        <is>
          <t>씨티씨바이오</t>
        </is>
      </c>
      <c r="C1094" t="inlineStr">
        <is>
          <t>로자인</t>
        </is>
      </c>
      <c r="D1094" t="inlineStr">
        <is>
          <t>씨티씨바이오</t>
        </is>
      </c>
      <c r="E1094" t="inlineStr">
        <is>
          <t>losartan potassium</t>
        </is>
      </c>
      <c r="F1094" t="inlineStr">
        <is>
          <t>보건소</t>
        </is>
      </c>
      <c r="G1094" t="inlineStr">
        <is>
          <t>Generic</t>
        </is>
      </c>
      <c r="H1094" s="493" t="n">
        <v>364.5</v>
      </c>
      <c r="I1094" s="493" t="n">
        <v>4758.6</v>
      </c>
      <c r="J1094" s="493" t="n">
        <v>3684.3</v>
      </c>
      <c r="K1094" s="493" t="n">
        <v>3238.8</v>
      </c>
      <c r="L1094" s="493" t="n">
        <v>3005.1</v>
      </c>
      <c r="M1094" s="493" t="n">
        <v>4899.6</v>
      </c>
      <c r="N1094" s="493" t="n">
        <v>2196</v>
      </c>
      <c r="O1094" s="493" t="n">
        <v>3993.6</v>
      </c>
      <c r="P1094" s="493" t="n">
        <v>3078.6</v>
      </c>
      <c r="Q1094" s="493" t="n">
        <v>2068.2</v>
      </c>
      <c r="R1094" s="493" t="n">
        <v>2468.7</v>
      </c>
      <c r="S1094" s="493" t="n">
        <v>0</v>
      </c>
      <c r="T1094" s="493" t="n">
        <v>0</v>
      </c>
      <c r="U1094" s="493" t="n">
        <v>0</v>
      </c>
      <c r="V1094" s="493" t="n">
        <v>0</v>
      </c>
      <c r="W1094" s="493" t="n">
        <v>0</v>
      </c>
      <c r="X1094" s="493" t="n">
        <v>0</v>
      </c>
      <c r="Y1094" s="493" t="n">
        <v>0</v>
      </c>
      <c r="Z1094" s="493" t="n">
        <v>0</v>
      </c>
      <c r="AA1094" s="493" t="n">
        <v>0</v>
      </c>
      <c r="AB1094" s="493" t="n">
        <v>318</v>
      </c>
      <c r="AC1094" s="493" t="n">
        <v>0</v>
      </c>
      <c r="AD1094" s="493" t="n">
        <v>492</v>
      </c>
      <c r="AE1094" s="493" t="n">
        <v>0</v>
      </c>
      <c r="AF1094" s="493" t="n">
        <v>58.2</v>
      </c>
      <c r="AG1094" s="493" t="n">
        <v>116.4</v>
      </c>
      <c r="AH1094" s="493" t="n">
        <v>351</v>
      </c>
      <c r="AI1094" s="493" t="n">
        <v>51.6</v>
      </c>
      <c r="AJ1094" s="493" t="n">
        <v>422.7</v>
      </c>
      <c r="AK1094" s="493" t="n">
        <v>53.4</v>
      </c>
      <c r="AL1094" s="493" t="n">
        <v>55.8</v>
      </c>
      <c r="AM1094" s="493" t="n">
        <v>0</v>
      </c>
      <c r="AN1094" s="493" t="n">
        <v>51.6</v>
      </c>
      <c r="AO1094" s="493" t="n">
        <v>98.40000000000001</v>
      </c>
      <c r="AP1094" s="493" t="n">
        <v>401.4</v>
      </c>
      <c r="AQ1094" s="493" t="n">
        <v>51</v>
      </c>
      <c r="AR1094" s="493" t="n">
        <v>0</v>
      </c>
      <c r="AS1094" s="493" t="n">
        <v>45.6</v>
      </c>
      <c r="AT1094" s="493" t="n">
        <v>348.3</v>
      </c>
      <c r="AU1094" s="493" t="n">
        <v>0</v>
      </c>
      <c r="AV1094" s="493" t="n">
        <v>88.8</v>
      </c>
      <c r="AW1094" s="493" t="n">
        <v>0</v>
      </c>
      <c r="AX1094" s="493" t="n">
        <v>48</v>
      </c>
      <c r="AY1094" s="493" t="n">
        <v>0</v>
      </c>
      <c r="AZ1094" s="493" t="n">
        <v>48.6</v>
      </c>
      <c r="BA1094" s="493" t="n">
        <v>0</v>
      </c>
      <c r="BB1094" s="493" t="n">
        <v>0</v>
      </c>
      <c r="BC1094" s="493" t="n">
        <v>47.4</v>
      </c>
      <c r="BD1094" s="493" t="n">
        <v>0</v>
      </c>
      <c r="BE1094" s="493" t="n">
        <v>43.2</v>
      </c>
      <c r="BF1094" s="493" t="n">
        <v>0</v>
      </c>
      <c r="BG1094" s="493" t="n">
        <v>0</v>
      </c>
      <c r="BH1094" s="493" t="n">
        <v>0</v>
      </c>
      <c r="BI1094" s="493" t="n">
        <v>0</v>
      </c>
      <c r="BJ1094" s="493" t="n">
        <v>0</v>
      </c>
      <c r="BK1094" s="493" t="n">
        <v>0</v>
      </c>
      <c r="BL1094" s="493" t="n">
        <v>0</v>
      </c>
      <c r="BM1094" s="493" t="n">
        <v>0</v>
      </c>
      <c r="BN1094" s="493" t="n">
        <v>0</v>
      </c>
      <c r="BO1094" s="493" t="n">
        <v>0</v>
      </c>
      <c r="BP1094" s="493" t="n">
        <v>0</v>
      </c>
      <c r="BQ1094" s="493" t="n">
        <v>0</v>
      </c>
      <c r="BR1094" s="493" t="n">
        <v>0</v>
      </c>
      <c r="BS1094" s="493" t="n">
        <v>0</v>
      </c>
      <c r="BT1094" s="493" t="n">
        <v>0</v>
      </c>
      <c r="BU1094" s="493" t="n">
        <v>0</v>
      </c>
      <c r="BV1094" s="493" t="n">
        <v>0</v>
      </c>
      <c r="BW1094" s="493" t="n">
        <v>0</v>
      </c>
    </row>
    <row r="1095">
      <c r="A1095" t="inlineStr">
        <is>
          <t>[C9C] ANGIOTENSIN-II 길항제 (단일)</t>
        </is>
      </c>
      <c r="B1095" t="inlineStr">
        <is>
          <t>씨티씨바이오</t>
        </is>
      </c>
      <c r="C1095" t="inlineStr">
        <is>
          <t>로자인</t>
        </is>
      </c>
      <c r="D1095" t="inlineStr">
        <is>
          <t>씨티씨바이오</t>
        </is>
      </c>
      <c r="E1095" t="inlineStr">
        <is>
          <t>losartan potassium</t>
        </is>
      </c>
      <c r="F1095" t="inlineStr">
        <is>
          <t>기타(치과의원, 치과병원 등)</t>
        </is>
      </c>
      <c r="G1095" t="inlineStr">
        <is>
          <t>Generic</t>
        </is>
      </c>
      <c r="H1095" s="493" t="n">
        <v>0</v>
      </c>
      <c r="I1095" s="493" t="n">
        <v>0</v>
      </c>
      <c r="J1095" s="493" t="n">
        <v>0</v>
      </c>
      <c r="K1095" s="493" t="n">
        <v>0</v>
      </c>
      <c r="L1095" s="493" t="n">
        <v>0</v>
      </c>
      <c r="M1095" s="493" t="n">
        <v>0</v>
      </c>
      <c r="N1095" s="493" t="n">
        <v>0</v>
      </c>
      <c r="O1095" s="493" t="n">
        <v>0</v>
      </c>
      <c r="P1095" s="493" t="n">
        <v>0</v>
      </c>
      <c r="Q1095" s="493" t="n">
        <v>0</v>
      </c>
      <c r="R1095" s="493" t="n">
        <v>0</v>
      </c>
      <c r="S1095" s="493" t="n">
        <v>0</v>
      </c>
      <c r="T1095" s="493" t="n">
        <v>0</v>
      </c>
      <c r="U1095" s="493" t="n">
        <v>0</v>
      </c>
      <c r="V1095" s="493" t="n">
        <v>0</v>
      </c>
      <c r="W1095" s="493" t="n">
        <v>0</v>
      </c>
      <c r="X1095" s="493" t="n">
        <v>0</v>
      </c>
      <c r="Y1095" s="493" t="n">
        <v>0</v>
      </c>
      <c r="Z1095" s="493" t="n">
        <v>0</v>
      </c>
      <c r="AA1095" s="493" t="n">
        <v>0</v>
      </c>
      <c r="AB1095" s="493" t="n">
        <v>0</v>
      </c>
      <c r="AC1095" s="493" t="n">
        <v>0</v>
      </c>
      <c r="AD1095" s="493" t="n">
        <v>0</v>
      </c>
      <c r="AE1095" s="493" t="n">
        <v>0</v>
      </c>
      <c r="AF1095" s="493" t="n">
        <v>0</v>
      </c>
      <c r="AG1095" s="493" t="n">
        <v>0</v>
      </c>
      <c r="AH1095" s="493" t="n">
        <v>0</v>
      </c>
      <c r="AI1095" s="493" t="n">
        <v>0</v>
      </c>
      <c r="AJ1095" s="493" t="n">
        <v>0</v>
      </c>
      <c r="AK1095" s="493" t="n">
        <v>20.76</v>
      </c>
      <c r="AL1095" s="493" t="n">
        <v>0</v>
      </c>
      <c r="AM1095" s="493" t="n">
        <v>0</v>
      </c>
      <c r="AN1095" s="493" t="n">
        <v>0</v>
      </c>
      <c r="AO1095" s="493" t="n">
        <v>0</v>
      </c>
      <c r="AP1095" s="493" t="n">
        <v>0</v>
      </c>
      <c r="AQ1095" s="493" t="n">
        <v>0</v>
      </c>
      <c r="AR1095" s="493" t="n">
        <v>0</v>
      </c>
      <c r="AS1095" s="493" t="n">
        <v>0</v>
      </c>
      <c r="AT1095" s="493" t="n">
        <v>0</v>
      </c>
      <c r="AU1095" s="493" t="n">
        <v>0</v>
      </c>
      <c r="AV1095" s="493" t="n">
        <v>0</v>
      </c>
      <c r="AW1095" s="493" t="n">
        <v>0</v>
      </c>
      <c r="AX1095" s="493" t="n">
        <v>0</v>
      </c>
      <c r="AY1095" s="493" t="n">
        <v>0</v>
      </c>
      <c r="AZ1095" s="493" t="n">
        <v>0</v>
      </c>
      <c r="BA1095" s="493" t="n">
        <v>0</v>
      </c>
      <c r="BB1095" s="493" t="n">
        <v>0</v>
      </c>
      <c r="BC1095" s="493" t="n">
        <v>0</v>
      </c>
      <c r="BD1095" s="493" t="n">
        <v>0</v>
      </c>
      <c r="BE1095" s="493" t="n">
        <v>0</v>
      </c>
      <c r="BF1095" s="493" t="n">
        <v>360.6</v>
      </c>
      <c r="BG1095" s="493" t="n">
        <v>0</v>
      </c>
      <c r="BH1095" s="493" t="n">
        <v>0</v>
      </c>
      <c r="BI1095" s="493" t="n">
        <v>0</v>
      </c>
      <c r="BJ1095" s="493" t="n">
        <v>0</v>
      </c>
      <c r="BK1095" s="493" t="n">
        <v>0</v>
      </c>
      <c r="BL1095" s="493" t="n">
        <v>0</v>
      </c>
      <c r="BM1095" s="493" t="n">
        <v>0</v>
      </c>
      <c r="BN1095" s="493" t="n">
        <v>0</v>
      </c>
      <c r="BO1095" s="493" t="n">
        <v>0</v>
      </c>
      <c r="BP1095" s="493" t="n">
        <v>0</v>
      </c>
      <c r="BQ1095" s="493" t="n">
        <v>0</v>
      </c>
      <c r="BR1095" s="493" t="n">
        <v>0</v>
      </c>
      <c r="BS1095" s="493" t="n">
        <v>0</v>
      </c>
      <c r="BT1095" s="493" t="n">
        <v>0</v>
      </c>
      <c r="BU1095" s="493" t="n">
        <v>0</v>
      </c>
      <c r="BV1095" s="493" t="n">
        <v>0</v>
      </c>
      <c r="BW1095" s="493" t="n">
        <v>0</v>
      </c>
    </row>
    <row r="1096">
      <c r="A1096" t="inlineStr">
        <is>
          <t>[C9C] ANGIOTENSIN-II 길항제 (단일)</t>
        </is>
      </c>
      <c r="B1096" t="inlineStr">
        <is>
          <t>씨티씨바이오</t>
        </is>
      </c>
      <c r="C1096" t="inlineStr">
        <is>
          <t>바레탄</t>
        </is>
      </c>
      <c r="D1096" t="inlineStr">
        <is>
          <t>씨티씨바이오</t>
        </is>
      </c>
      <c r="E1096" t="inlineStr">
        <is>
          <t>valsartan</t>
        </is>
      </c>
      <c r="F1096" t="inlineStr">
        <is>
          <t>종합병원</t>
        </is>
      </c>
      <c r="G1096" t="inlineStr">
        <is>
          <t>Generic</t>
        </is>
      </c>
      <c r="H1096" s="493" t="n">
        <v>8107.86</v>
      </c>
      <c r="I1096" s="493" t="n">
        <v>10294.93</v>
      </c>
      <c r="J1096" s="493" t="n">
        <v>5973.51</v>
      </c>
      <c r="K1096" s="493" t="n">
        <v>9559.34</v>
      </c>
      <c r="L1096" s="493" t="n">
        <v>8838.879999999999</v>
      </c>
      <c r="M1096" s="493" t="n">
        <v>11313.7</v>
      </c>
      <c r="N1096" s="493" t="n">
        <v>11017.75</v>
      </c>
      <c r="O1096" s="493" t="n">
        <v>13881.72</v>
      </c>
      <c r="P1096" s="493" t="n">
        <v>1960</v>
      </c>
      <c r="Q1096" s="493" t="n">
        <v>0</v>
      </c>
      <c r="R1096" s="493" t="n">
        <v>0</v>
      </c>
      <c r="S1096" s="493" t="n">
        <v>0</v>
      </c>
      <c r="T1096" s="493" t="n">
        <v>0</v>
      </c>
      <c r="U1096" s="493" t="n">
        <v>0</v>
      </c>
      <c r="V1096" s="493" t="n">
        <v>0</v>
      </c>
      <c r="W1096" s="493" t="n">
        <v>0</v>
      </c>
      <c r="X1096" s="493" t="n">
        <v>0</v>
      </c>
      <c r="Y1096" s="493" t="n">
        <v>0</v>
      </c>
      <c r="Z1096" s="493" t="n">
        <v>0</v>
      </c>
      <c r="AA1096" s="493" t="n">
        <v>0</v>
      </c>
      <c r="AB1096" s="493" t="n">
        <v>0</v>
      </c>
      <c r="AC1096" s="493" t="n">
        <v>0</v>
      </c>
      <c r="AD1096" s="493" t="n">
        <v>0</v>
      </c>
      <c r="AE1096" s="493" t="n">
        <v>0</v>
      </c>
      <c r="AF1096" s="493" t="n">
        <v>0</v>
      </c>
      <c r="AG1096" s="493" t="n">
        <v>0</v>
      </c>
      <c r="AH1096" s="493" t="n">
        <v>0</v>
      </c>
      <c r="AI1096" s="493" t="n">
        <v>0</v>
      </c>
      <c r="AJ1096" s="493" t="n">
        <v>0</v>
      </c>
      <c r="AK1096" s="493" t="n">
        <v>0</v>
      </c>
      <c r="AL1096" s="493" t="n">
        <v>0</v>
      </c>
      <c r="AM1096" s="493" t="n">
        <v>0</v>
      </c>
      <c r="AN1096" s="493" t="n">
        <v>0</v>
      </c>
      <c r="AO1096" s="493" t="n">
        <v>0</v>
      </c>
      <c r="AP1096" s="493" t="n">
        <v>0</v>
      </c>
      <c r="AQ1096" s="493" t="n">
        <v>0</v>
      </c>
      <c r="AR1096" s="493" t="n">
        <v>0</v>
      </c>
      <c r="AS1096" s="493" t="n">
        <v>0</v>
      </c>
      <c r="AT1096" s="493" t="n">
        <v>0</v>
      </c>
      <c r="AU1096" s="493" t="n">
        <v>0</v>
      </c>
      <c r="AV1096" s="493" t="n">
        <v>0</v>
      </c>
      <c r="AW1096" s="493" t="n">
        <v>0</v>
      </c>
      <c r="AX1096" s="493" t="n">
        <v>0</v>
      </c>
      <c r="AY1096" s="493" t="n">
        <v>0</v>
      </c>
      <c r="AZ1096" s="493" t="n">
        <v>0</v>
      </c>
      <c r="BA1096" s="493" t="n">
        <v>0</v>
      </c>
      <c r="BB1096" s="493" t="n">
        <v>0</v>
      </c>
      <c r="BC1096" s="493" t="n">
        <v>0</v>
      </c>
      <c r="BD1096" s="493" t="n">
        <v>9323.719999999999</v>
      </c>
      <c r="BE1096" s="493" t="n">
        <v>15476.87</v>
      </c>
      <c r="BF1096" s="493" t="n">
        <v>24798.68</v>
      </c>
      <c r="BG1096" s="493" t="n">
        <v>22007.22</v>
      </c>
      <c r="BH1096" s="493" t="n">
        <v>22123.96</v>
      </c>
      <c r="BI1096" s="493" t="n">
        <v>7013.58</v>
      </c>
      <c r="BJ1096" s="493" t="n">
        <v>1761.28</v>
      </c>
      <c r="BK1096" s="493" t="n">
        <v>1894.62</v>
      </c>
      <c r="BL1096" s="493" t="n">
        <v>0</v>
      </c>
      <c r="BM1096" s="493" t="n">
        <v>4489.06</v>
      </c>
      <c r="BN1096" s="493" t="n">
        <v>141.05</v>
      </c>
      <c r="BO1096" s="493" t="n">
        <v>0</v>
      </c>
      <c r="BP1096" s="493" t="n">
        <v>0</v>
      </c>
      <c r="BQ1096" s="493" t="n">
        <v>5433.25</v>
      </c>
      <c r="BR1096" s="493" t="n">
        <v>4090.62</v>
      </c>
      <c r="BS1096" s="493" t="n">
        <v>1323.3</v>
      </c>
      <c r="BT1096" s="493" t="n">
        <v>685.8099999999999</v>
      </c>
      <c r="BU1096" s="493" t="n">
        <v>6315.96</v>
      </c>
      <c r="BV1096" s="493" t="n">
        <v>1912.15</v>
      </c>
      <c r="BW1096" s="493" t="n">
        <v>2105.8</v>
      </c>
    </row>
    <row r="1097">
      <c r="A1097" t="inlineStr">
        <is>
          <t>[C9C] ANGIOTENSIN-II 길항제 (단일)</t>
        </is>
      </c>
      <c r="B1097" t="inlineStr">
        <is>
          <t>씨티씨바이오</t>
        </is>
      </c>
      <c r="C1097" t="inlineStr">
        <is>
          <t>바레탄</t>
        </is>
      </c>
      <c r="D1097" t="inlineStr">
        <is>
          <t>씨티씨바이오</t>
        </is>
      </c>
      <c r="E1097" t="inlineStr">
        <is>
          <t>valsartan</t>
        </is>
      </c>
      <c r="F1097" t="inlineStr">
        <is>
          <t>병원</t>
        </is>
      </c>
      <c r="G1097" t="inlineStr">
        <is>
          <t>Generic</t>
        </is>
      </c>
      <c r="H1097" s="493" t="n">
        <v>4523.65</v>
      </c>
      <c r="I1097" s="493" t="n">
        <v>4955.65</v>
      </c>
      <c r="J1097" s="493" t="n">
        <v>4764.85</v>
      </c>
      <c r="K1097" s="493" t="n">
        <v>20946.38</v>
      </c>
      <c r="L1097" s="493" t="n">
        <v>22223.63</v>
      </c>
      <c r="M1097" s="493" t="n">
        <v>31567.91</v>
      </c>
      <c r="N1097" s="493" t="n">
        <v>27842.12</v>
      </c>
      <c r="O1097" s="493" t="n">
        <v>30249.57</v>
      </c>
      <c r="P1097" s="493" t="n">
        <v>5315.13</v>
      </c>
      <c r="Q1097" s="493" t="n">
        <v>1304.3</v>
      </c>
      <c r="R1097" s="493" t="n">
        <v>120</v>
      </c>
      <c r="S1097" s="493" t="n">
        <v>840</v>
      </c>
      <c r="T1097" s="493" t="n">
        <v>0</v>
      </c>
      <c r="U1097" s="493" t="n">
        <v>0</v>
      </c>
      <c r="V1097" s="493" t="n">
        <v>2</v>
      </c>
      <c r="W1097" s="493" t="n">
        <v>240</v>
      </c>
      <c r="X1097" s="493" t="n">
        <v>239.4</v>
      </c>
      <c r="Y1097" s="493" t="n">
        <v>0</v>
      </c>
      <c r="Z1097" s="493" t="n">
        <v>0</v>
      </c>
      <c r="AA1097" s="493" t="n">
        <v>0</v>
      </c>
      <c r="AB1097" s="493" t="n">
        <v>0</v>
      </c>
      <c r="AC1097" s="493" t="n">
        <v>0</v>
      </c>
      <c r="AD1097" s="493" t="n">
        <v>720</v>
      </c>
      <c r="AE1097" s="493" t="n">
        <v>0</v>
      </c>
      <c r="AF1097" s="493" t="n">
        <v>0</v>
      </c>
      <c r="AG1097" s="493" t="n">
        <v>0</v>
      </c>
      <c r="AH1097" s="493" t="n">
        <v>0</v>
      </c>
      <c r="AI1097" s="493" t="n">
        <v>0</v>
      </c>
      <c r="AJ1097" s="493" t="n">
        <v>248.98</v>
      </c>
      <c r="AK1097" s="493" t="n">
        <v>193.6</v>
      </c>
      <c r="AL1097" s="493" t="n">
        <v>422.96</v>
      </c>
      <c r="AM1097" s="493" t="n">
        <v>130.2</v>
      </c>
      <c r="AN1097" s="493" t="n">
        <v>557.96</v>
      </c>
      <c r="AO1097" s="493" t="n">
        <v>0</v>
      </c>
      <c r="AP1097" s="493" t="n">
        <v>58.8</v>
      </c>
      <c r="AQ1097" s="493" t="n">
        <v>234</v>
      </c>
      <c r="AR1097" s="493" t="n">
        <v>297.6</v>
      </c>
      <c r="AS1097" s="493" t="n">
        <v>576</v>
      </c>
      <c r="AT1097" s="493" t="n">
        <v>224</v>
      </c>
      <c r="AU1097" s="493" t="n">
        <v>407.7</v>
      </c>
      <c r="AV1097" s="493" t="n">
        <v>526.95</v>
      </c>
      <c r="AW1097" s="493" t="n">
        <v>585.45</v>
      </c>
      <c r="AX1097" s="493" t="n">
        <v>479.4</v>
      </c>
      <c r="AY1097" s="493" t="n">
        <v>586.5</v>
      </c>
      <c r="AZ1097" s="493" t="n">
        <v>843.6</v>
      </c>
      <c r="BA1097" s="493" t="n">
        <v>970.5599999999999</v>
      </c>
      <c r="BB1097" s="493" t="n">
        <v>1736.7</v>
      </c>
      <c r="BC1097" s="493" t="n">
        <v>1644.66</v>
      </c>
      <c r="BD1097" s="493" t="n">
        <v>2327.54</v>
      </c>
      <c r="BE1097" s="493" t="n">
        <v>1337.52</v>
      </c>
      <c r="BF1097" s="493" t="n">
        <v>2251.42</v>
      </c>
      <c r="BG1097" s="493" t="n">
        <v>398.58</v>
      </c>
      <c r="BH1097" s="493" t="n">
        <v>1872.96</v>
      </c>
      <c r="BI1097" s="493" t="n">
        <v>2940.82</v>
      </c>
      <c r="BJ1097" s="493" t="n">
        <v>2501.8</v>
      </c>
      <c r="BK1097" s="493" t="n">
        <v>2677.59</v>
      </c>
      <c r="BL1097" s="493" t="n">
        <v>2904.13</v>
      </c>
      <c r="BM1097" s="493" t="n">
        <v>2414.96</v>
      </c>
      <c r="BN1097" s="493" t="n">
        <v>3187.42</v>
      </c>
      <c r="BO1097" s="493" t="n">
        <v>2357.14</v>
      </c>
      <c r="BP1097" s="493" t="n">
        <v>3081.4</v>
      </c>
      <c r="BQ1097" s="493" t="n">
        <v>2815.94</v>
      </c>
      <c r="BR1097" s="493" t="n">
        <v>5314.68</v>
      </c>
      <c r="BS1097" s="493" t="n">
        <v>808.4</v>
      </c>
      <c r="BT1097" s="493" t="n">
        <v>1492.64</v>
      </c>
      <c r="BU1097" s="493" t="n">
        <v>2598.4</v>
      </c>
      <c r="BV1097" s="493" t="n">
        <v>2719.16</v>
      </c>
      <c r="BW1097" s="493" t="n">
        <v>1892.92</v>
      </c>
    </row>
    <row r="1098">
      <c r="A1098" t="inlineStr">
        <is>
          <t>[C9C] ANGIOTENSIN-II 길항제 (단일)</t>
        </is>
      </c>
      <c r="B1098" t="inlineStr">
        <is>
          <t>씨티씨바이오</t>
        </is>
      </c>
      <c r="C1098" t="inlineStr">
        <is>
          <t>바레탄</t>
        </is>
      </c>
      <c r="D1098" t="inlineStr">
        <is>
          <t>씨티씨바이오</t>
        </is>
      </c>
      <c r="E1098" t="inlineStr">
        <is>
          <t>valsartan</t>
        </is>
      </c>
      <c r="F1098" t="inlineStr">
        <is>
          <t>의원</t>
        </is>
      </c>
      <c r="G1098" t="inlineStr">
        <is>
          <t>Generic</t>
        </is>
      </c>
      <c r="H1098" s="493" t="n">
        <v>30773.9</v>
      </c>
      <c r="I1098" s="493" t="n">
        <v>33055</v>
      </c>
      <c r="J1098" s="493" t="n">
        <v>36538.26</v>
      </c>
      <c r="K1098" s="493" t="n">
        <v>28325.5</v>
      </c>
      <c r="L1098" s="493" t="n">
        <v>32835.56</v>
      </c>
      <c r="M1098" s="493" t="n">
        <v>34302.54</v>
      </c>
      <c r="N1098" s="493" t="n">
        <v>33826</v>
      </c>
      <c r="O1098" s="493" t="n">
        <v>27923.98</v>
      </c>
      <c r="P1098" s="493" t="n">
        <v>21725</v>
      </c>
      <c r="Q1098" s="493" t="n">
        <v>2940.3</v>
      </c>
      <c r="R1098" s="493" t="n">
        <v>2025.3</v>
      </c>
      <c r="S1098" s="493" t="n">
        <v>1744.2</v>
      </c>
      <c r="T1098" s="493" t="n">
        <v>2038.2</v>
      </c>
      <c r="U1098" s="493" t="n">
        <v>0</v>
      </c>
      <c r="V1098" s="493" t="n">
        <v>2354.5</v>
      </c>
      <c r="W1098" s="493" t="n">
        <v>1930.69</v>
      </c>
      <c r="X1098" s="493" t="n">
        <v>3526.09</v>
      </c>
      <c r="Y1098" s="493" t="n">
        <v>3164.32</v>
      </c>
      <c r="Z1098" s="493" t="n">
        <v>4297.66</v>
      </c>
      <c r="AA1098" s="493" t="n">
        <v>3410.66</v>
      </c>
      <c r="AB1098" s="493" t="n">
        <v>4445.1</v>
      </c>
      <c r="AC1098" s="493" t="n">
        <v>2628.6</v>
      </c>
      <c r="AD1098" s="493" t="n">
        <v>3378.44</v>
      </c>
      <c r="AE1098" s="493" t="n">
        <v>3244.32</v>
      </c>
      <c r="AF1098" s="493" t="n">
        <v>3258.1</v>
      </c>
      <c r="AG1098" s="493" t="n">
        <v>3059.55</v>
      </c>
      <c r="AH1098" s="493" t="n">
        <v>8620.75</v>
      </c>
      <c r="AI1098" s="493" t="n">
        <v>3309.18</v>
      </c>
      <c r="AJ1098" s="493" t="n">
        <v>5853.86</v>
      </c>
      <c r="AK1098" s="493" t="n">
        <v>3966.95</v>
      </c>
      <c r="AL1098" s="493" t="n">
        <v>7337.79</v>
      </c>
      <c r="AM1098" s="493" t="n">
        <v>6090.7</v>
      </c>
      <c r="AN1098" s="493" t="n">
        <v>7838</v>
      </c>
      <c r="AO1098" s="493" t="n">
        <v>6672.8</v>
      </c>
      <c r="AP1098" s="493" t="n">
        <v>9221.280000000001</v>
      </c>
      <c r="AQ1098" s="493" t="n">
        <v>10815.08</v>
      </c>
      <c r="AR1098" s="493" t="n">
        <v>8504.389999999999</v>
      </c>
      <c r="AS1098" s="493" t="n">
        <v>10327.45</v>
      </c>
      <c r="AT1098" s="493" t="n">
        <v>12542.11</v>
      </c>
      <c r="AU1098" s="493" t="n">
        <v>12268.65</v>
      </c>
      <c r="AV1098" s="493" t="n">
        <v>14536.7</v>
      </c>
      <c r="AW1098" s="493" t="n">
        <v>13269</v>
      </c>
      <c r="AX1098" s="493" t="n">
        <v>14972.85</v>
      </c>
      <c r="AY1098" s="493" t="n">
        <v>15956.25</v>
      </c>
      <c r="AZ1098" s="493" t="n">
        <v>19108.4</v>
      </c>
      <c r="BA1098" s="493" t="n">
        <v>14141.17</v>
      </c>
      <c r="BB1098" s="493" t="n">
        <v>17889.21</v>
      </c>
      <c r="BC1098" s="493" t="n">
        <v>19512.66</v>
      </c>
      <c r="BD1098" s="493" t="n">
        <v>21403.85</v>
      </c>
      <c r="BE1098" s="493" t="n">
        <v>16610.51</v>
      </c>
      <c r="BF1098" s="493" t="n">
        <v>20326.01</v>
      </c>
      <c r="BG1098" s="493" t="n">
        <v>18735.88</v>
      </c>
      <c r="BH1098" s="493" t="n">
        <v>25343.96</v>
      </c>
      <c r="BI1098" s="493" t="n">
        <v>24361.99</v>
      </c>
      <c r="BJ1098" s="493" t="n">
        <v>31853.22</v>
      </c>
      <c r="BK1098" s="493" t="n">
        <v>32763.26</v>
      </c>
      <c r="BL1098" s="493" t="n">
        <v>33330.56</v>
      </c>
      <c r="BM1098" s="493" t="n">
        <v>45580.42</v>
      </c>
      <c r="BN1098" s="493" t="n">
        <v>35629.19</v>
      </c>
      <c r="BO1098" s="493" t="n">
        <v>47814.81</v>
      </c>
      <c r="BP1098" s="493" t="n">
        <v>38786.86</v>
      </c>
      <c r="BQ1098" s="493" t="n">
        <v>37613.73</v>
      </c>
      <c r="BR1098" s="493" t="n">
        <v>47231.02</v>
      </c>
      <c r="BS1098" s="493" t="n">
        <v>41531.11</v>
      </c>
      <c r="BT1098" s="493" t="n">
        <v>51490.28</v>
      </c>
      <c r="BU1098" s="493" t="n">
        <v>46977.58</v>
      </c>
      <c r="BV1098" s="493" t="n">
        <v>51152.53</v>
      </c>
      <c r="BW1098" s="493" t="n">
        <v>46006.11</v>
      </c>
    </row>
    <row r="1099">
      <c r="A1099" t="inlineStr">
        <is>
          <t>[C9C] ANGIOTENSIN-II 길항제 (단일)</t>
        </is>
      </c>
      <c r="B1099" t="inlineStr">
        <is>
          <t>씨티씨바이오</t>
        </is>
      </c>
      <c r="C1099" t="inlineStr">
        <is>
          <t>바레탄</t>
        </is>
      </c>
      <c r="D1099" t="inlineStr">
        <is>
          <t>씨티씨바이오</t>
        </is>
      </c>
      <c r="E1099" t="inlineStr">
        <is>
          <t>valsartan</t>
        </is>
      </c>
      <c r="F1099" t="inlineStr">
        <is>
          <t>보건소</t>
        </is>
      </c>
      <c r="G1099" t="inlineStr">
        <is>
          <t>Generic</t>
        </is>
      </c>
      <c r="H1099" s="493" t="n">
        <v>3789</v>
      </c>
      <c r="I1099" s="493" t="n">
        <v>4125.3</v>
      </c>
      <c r="J1099" s="493" t="n">
        <v>4986.3</v>
      </c>
      <c r="K1099" s="493" t="n">
        <v>3748.65</v>
      </c>
      <c r="L1099" s="493" t="n">
        <v>3964.2</v>
      </c>
      <c r="M1099" s="493" t="n">
        <v>3867.9</v>
      </c>
      <c r="N1099" s="493" t="n">
        <v>3501.9</v>
      </c>
      <c r="O1099" s="493" t="n">
        <v>4673.7</v>
      </c>
      <c r="P1099" s="493" t="n">
        <v>1518.6</v>
      </c>
      <c r="Q1099" s="493" t="n">
        <v>2266.65</v>
      </c>
      <c r="R1099" s="493" t="n">
        <v>506.4</v>
      </c>
      <c r="S1099" s="493" t="n">
        <v>184.5</v>
      </c>
      <c r="T1099" s="493" t="n">
        <v>0</v>
      </c>
      <c r="U1099" s="493" t="n">
        <v>0</v>
      </c>
      <c r="V1099" s="493" t="n">
        <v>318.9</v>
      </c>
      <c r="W1099" s="493" t="n">
        <v>1064.7</v>
      </c>
      <c r="X1099" s="493" t="n">
        <v>551.1</v>
      </c>
      <c r="Y1099" s="493" t="n">
        <v>1031.1</v>
      </c>
      <c r="Z1099" s="493" t="n">
        <v>146.7</v>
      </c>
      <c r="AA1099" s="493" t="n">
        <v>517.8</v>
      </c>
      <c r="AB1099" s="493" t="n">
        <v>318</v>
      </c>
      <c r="AC1099" s="493" t="n">
        <v>0</v>
      </c>
      <c r="AD1099" s="493" t="n">
        <v>861</v>
      </c>
      <c r="AE1099" s="493" t="n">
        <v>1303.2</v>
      </c>
      <c r="AF1099" s="493" t="n">
        <v>394.5</v>
      </c>
      <c r="AG1099" s="493" t="n">
        <v>535.5</v>
      </c>
      <c r="AH1099" s="493" t="n">
        <v>1525.05</v>
      </c>
      <c r="AI1099" s="493" t="n">
        <v>140.4</v>
      </c>
      <c r="AJ1099" s="493" t="n">
        <v>425.01</v>
      </c>
      <c r="AK1099" s="493" t="n">
        <v>1140.75</v>
      </c>
      <c r="AL1099" s="493" t="n">
        <v>730.5</v>
      </c>
      <c r="AM1099" s="493" t="n">
        <v>190.5</v>
      </c>
      <c r="AN1099" s="493" t="n">
        <v>1549.65</v>
      </c>
      <c r="AO1099" s="493" t="n">
        <v>338.1</v>
      </c>
      <c r="AP1099" s="493" t="n">
        <v>155.1</v>
      </c>
      <c r="AQ1099" s="493" t="n">
        <v>1947.3</v>
      </c>
      <c r="AR1099" s="493" t="n">
        <v>133.8</v>
      </c>
      <c r="AS1099" s="493" t="n">
        <v>326.7</v>
      </c>
      <c r="AT1099" s="493" t="n">
        <v>202.2</v>
      </c>
      <c r="AU1099" s="493" t="n">
        <v>0</v>
      </c>
      <c r="AV1099" s="493" t="n">
        <v>936</v>
      </c>
      <c r="AW1099" s="493" t="n">
        <v>1240.2</v>
      </c>
      <c r="AX1099" s="493" t="n">
        <v>1365.6</v>
      </c>
      <c r="AY1099" s="493" t="n">
        <v>1067.4</v>
      </c>
      <c r="AZ1099" s="493" t="n">
        <v>712.35</v>
      </c>
      <c r="BA1099" s="493" t="n">
        <v>3256.2</v>
      </c>
      <c r="BB1099" s="493" t="n">
        <v>2051.4</v>
      </c>
      <c r="BC1099" s="493" t="n">
        <v>1391.25</v>
      </c>
      <c r="BD1099" s="493" t="n">
        <v>3213</v>
      </c>
      <c r="BE1099" s="493" t="n">
        <v>1025.3</v>
      </c>
      <c r="BF1099" s="493" t="n">
        <v>852.75</v>
      </c>
      <c r="BG1099" s="493" t="n">
        <v>3175.2</v>
      </c>
      <c r="BH1099" s="493" t="n">
        <v>2179.8</v>
      </c>
      <c r="BI1099" s="493" t="n">
        <v>2255.85</v>
      </c>
      <c r="BJ1099" s="493" t="n">
        <v>2713.5</v>
      </c>
      <c r="BK1099" s="493" t="n">
        <v>1017.6</v>
      </c>
      <c r="BL1099" s="493" t="n">
        <v>3442.25</v>
      </c>
      <c r="BM1099" s="493" t="n">
        <v>5915.29</v>
      </c>
      <c r="BN1099" s="493" t="n">
        <v>791.1</v>
      </c>
      <c r="BO1099" s="493" t="n">
        <v>3574.8</v>
      </c>
      <c r="BP1099" s="493" t="n">
        <v>2648.1</v>
      </c>
      <c r="BQ1099" s="493" t="n">
        <v>3053.7</v>
      </c>
      <c r="BR1099" s="493" t="n">
        <v>0</v>
      </c>
      <c r="BS1099" s="493" t="n">
        <v>7772.4</v>
      </c>
      <c r="BT1099" s="493" t="n">
        <v>164.7</v>
      </c>
      <c r="BU1099" s="493" t="n">
        <v>1262.4</v>
      </c>
      <c r="BV1099" s="493" t="n">
        <v>4513.05</v>
      </c>
      <c r="BW1099" s="493" t="n">
        <v>1290</v>
      </c>
    </row>
    <row r="1100">
      <c r="A1100" t="inlineStr">
        <is>
          <t>[C9C] ANGIOTENSIN-II 길항제 (단일)</t>
        </is>
      </c>
      <c r="B1100" t="inlineStr">
        <is>
          <t>아이큐어</t>
        </is>
      </c>
      <c r="C1100" t="inlineStr">
        <is>
          <t>로타진</t>
        </is>
      </c>
      <c r="D1100" t="inlineStr">
        <is>
          <t>아이큐어</t>
        </is>
      </c>
      <c r="E1100" t="inlineStr">
        <is>
          <t>losartan potassium</t>
        </is>
      </c>
      <c r="F1100" t="inlineStr">
        <is>
          <t>병원</t>
        </is>
      </c>
      <c r="G1100" t="inlineStr">
        <is>
          <t>Generic</t>
        </is>
      </c>
      <c r="H1100" s="493" t="n">
        <v>4334.54</v>
      </c>
      <c r="I1100" s="493" t="n">
        <v>0</v>
      </c>
      <c r="J1100" s="493" t="n">
        <v>0</v>
      </c>
      <c r="K1100" s="493" t="n">
        <v>0</v>
      </c>
      <c r="L1100" s="493" t="n">
        <v>0</v>
      </c>
      <c r="M1100" s="493" t="n">
        <v>112</v>
      </c>
      <c r="N1100" s="493" t="n">
        <v>224</v>
      </c>
      <c r="O1100" s="493" t="n">
        <v>112</v>
      </c>
      <c r="P1100" s="493" t="n">
        <v>336</v>
      </c>
      <c r="Q1100" s="493" t="n">
        <v>448</v>
      </c>
      <c r="R1100" s="493" t="n">
        <v>224</v>
      </c>
      <c r="S1100" s="493" t="n">
        <v>112</v>
      </c>
      <c r="T1100" s="493" t="n">
        <v>0</v>
      </c>
      <c r="U1100" s="493" t="n">
        <v>0</v>
      </c>
      <c r="V1100" s="493" t="n">
        <v>0</v>
      </c>
      <c r="W1100" s="493" t="n">
        <v>0</v>
      </c>
      <c r="X1100" s="493" t="n">
        <v>0</v>
      </c>
      <c r="Y1100" s="493" t="n">
        <v>0</v>
      </c>
      <c r="Z1100" s="493" t="n">
        <v>0</v>
      </c>
      <c r="AA1100" s="493" t="n">
        <v>0</v>
      </c>
      <c r="AB1100" s="493" t="n">
        <v>0</v>
      </c>
      <c r="AC1100" s="493" t="n">
        <v>0</v>
      </c>
      <c r="AD1100" s="493" t="n">
        <v>0</v>
      </c>
      <c r="AE1100" s="493" t="n">
        <v>0</v>
      </c>
      <c r="AF1100" s="493" t="n">
        <v>0</v>
      </c>
      <c r="AG1100" s="493" t="n">
        <v>0</v>
      </c>
      <c r="AH1100" s="493" t="n">
        <v>0</v>
      </c>
      <c r="AI1100" s="493" t="n">
        <v>0</v>
      </c>
      <c r="AJ1100" s="493" t="n">
        <v>0</v>
      </c>
      <c r="AK1100" s="493" t="n">
        <v>0</v>
      </c>
      <c r="AL1100" s="493" t="n">
        <v>0</v>
      </c>
      <c r="AM1100" s="493" t="n">
        <v>0</v>
      </c>
      <c r="AN1100" s="493" t="n">
        <v>0</v>
      </c>
      <c r="AO1100" s="493" t="n">
        <v>0</v>
      </c>
      <c r="AP1100" s="493" t="n">
        <v>0</v>
      </c>
      <c r="AQ1100" s="493" t="n">
        <v>0</v>
      </c>
      <c r="AR1100" s="493" t="n">
        <v>0</v>
      </c>
      <c r="AS1100" s="493" t="n">
        <v>0</v>
      </c>
      <c r="AT1100" s="493" t="n">
        <v>0</v>
      </c>
      <c r="AU1100" s="493" t="n">
        <v>0</v>
      </c>
      <c r="AV1100" s="493" t="n">
        <v>0</v>
      </c>
      <c r="AW1100" s="493" t="n">
        <v>0</v>
      </c>
      <c r="AX1100" s="493" t="n">
        <v>0</v>
      </c>
      <c r="AY1100" s="493" t="n">
        <v>0</v>
      </c>
      <c r="AZ1100" s="493" t="n">
        <v>0</v>
      </c>
      <c r="BA1100" s="493" t="n">
        <v>0</v>
      </c>
      <c r="BB1100" s="493" t="n">
        <v>0</v>
      </c>
      <c r="BC1100" s="493" t="n">
        <v>0</v>
      </c>
      <c r="BD1100" s="493" t="n">
        <v>0</v>
      </c>
      <c r="BE1100" s="493" t="n">
        <v>0</v>
      </c>
      <c r="BF1100" s="493" t="n">
        <v>0</v>
      </c>
      <c r="BG1100" s="493" t="n">
        <v>0</v>
      </c>
      <c r="BH1100" s="493" t="n">
        <v>0</v>
      </c>
      <c r="BI1100" s="493" t="n">
        <v>0</v>
      </c>
      <c r="BJ1100" s="493" t="n">
        <v>0</v>
      </c>
      <c r="BK1100" s="493" t="n">
        <v>0</v>
      </c>
      <c r="BL1100" s="493" t="n">
        <v>0</v>
      </c>
      <c r="BM1100" s="493" t="n">
        <v>0</v>
      </c>
      <c r="BN1100" s="493" t="n">
        <v>0</v>
      </c>
      <c r="BO1100" s="493" t="n">
        <v>0</v>
      </c>
      <c r="BP1100" s="493" t="n">
        <v>0</v>
      </c>
      <c r="BQ1100" s="493" t="n">
        <v>0</v>
      </c>
      <c r="BR1100" s="493" t="n">
        <v>0</v>
      </c>
      <c r="BS1100" s="493" t="n">
        <v>0</v>
      </c>
      <c r="BT1100" s="493" t="n">
        <v>0</v>
      </c>
      <c r="BU1100" s="493" t="n">
        <v>0</v>
      </c>
      <c r="BV1100" s="493" t="n">
        <v>0</v>
      </c>
      <c r="BW1100" s="493" t="n">
        <v>0</v>
      </c>
    </row>
    <row r="1101">
      <c r="A1101" t="inlineStr">
        <is>
          <t>[C9C] ANGIOTENSIN-II 길항제 (단일)</t>
        </is>
      </c>
      <c r="B1101" t="inlineStr">
        <is>
          <t>아이큐어</t>
        </is>
      </c>
      <c r="C1101" t="inlineStr">
        <is>
          <t>로타진</t>
        </is>
      </c>
      <c r="D1101" t="inlineStr">
        <is>
          <t>아이큐어</t>
        </is>
      </c>
      <c r="E1101" t="inlineStr">
        <is>
          <t>losartan potassium</t>
        </is>
      </c>
      <c r="F1101" t="inlineStr">
        <is>
          <t>의원</t>
        </is>
      </c>
      <c r="G1101" t="inlineStr">
        <is>
          <t>Generic</t>
        </is>
      </c>
      <c r="H1101" s="493" t="n">
        <v>38791.85</v>
      </c>
      <c r="I1101" s="493" t="n">
        <v>33351.45</v>
      </c>
      <c r="J1101" s="493" t="n">
        <v>38211.65</v>
      </c>
      <c r="K1101" s="493" t="n">
        <v>40136.31</v>
      </c>
      <c r="L1101" s="493" t="n">
        <v>42423.3</v>
      </c>
      <c r="M1101" s="493" t="n">
        <v>42146.8</v>
      </c>
      <c r="N1101" s="493" t="n">
        <v>51900.58</v>
      </c>
      <c r="O1101" s="493" t="n">
        <v>49057.29</v>
      </c>
      <c r="P1101" s="493" t="n">
        <v>49006.96</v>
      </c>
      <c r="Q1101" s="493" t="n">
        <v>47923.88</v>
      </c>
      <c r="R1101" s="493" t="n">
        <v>54083.01</v>
      </c>
      <c r="S1101" s="493" t="n">
        <v>12829.31</v>
      </c>
      <c r="T1101" s="493" t="n">
        <v>0</v>
      </c>
      <c r="U1101" s="493" t="n">
        <v>0</v>
      </c>
      <c r="V1101" s="493" t="n">
        <v>0</v>
      </c>
      <c r="W1101" s="493" t="n">
        <v>0</v>
      </c>
      <c r="X1101" s="493" t="n">
        <v>0</v>
      </c>
      <c r="Y1101" s="493" t="n">
        <v>0</v>
      </c>
      <c r="Z1101" s="493" t="n">
        <v>0</v>
      </c>
      <c r="AA1101" s="493" t="n">
        <v>0</v>
      </c>
      <c r="AB1101" s="493" t="n">
        <v>0</v>
      </c>
      <c r="AC1101" s="493" t="n">
        <v>0</v>
      </c>
      <c r="AD1101" s="493" t="n">
        <v>0</v>
      </c>
      <c r="AE1101" s="493" t="n">
        <v>0</v>
      </c>
      <c r="AF1101" s="493" t="n">
        <v>0</v>
      </c>
      <c r="AG1101" s="493" t="n">
        <v>0</v>
      </c>
      <c r="AH1101" s="493" t="n">
        <v>0</v>
      </c>
      <c r="AI1101" s="493" t="n">
        <v>0</v>
      </c>
      <c r="AJ1101" s="493" t="n">
        <v>0</v>
      </c>
      <c r="AK1101" s="493" t="n">
        <v>0</v>
      </c>
      <c r="AL1101" s="493" t="n">
        <v>0</v>
      </c>
      <c r="AM1101" s="493" t="n">
        <v>0</v>
      </c>
      <c r="AN1101" s="493" t="n">
        <v>0</v>
      </c>
      <c r="AO1101" s="493" t="n">
        <v>0</v>
      </c>
      <c r="AP1101" s="493" t="n">
        <v>0</v>
      </c>
      <c r="AQ1101" s="493" t="n">
        <v>0</v>
      </c>
      <c r="AR1101" s="493" t="n">
        <v>0</v>
      </c>
      <c r="AS1101" s="493" t="n">
        <v>0</v>
      </c>
      <c r="AT1101" s="493" t="n">
        <v>0</v>
      </c>
      <c r="AU1101" s="493" t="n">
        <v>0</v>
      </c>
      <c r="AV1101" s="493" t="n">
        <v>0</v>
      </c>
      <c r="AW1101" s="493" t="n">
        <v>0</v>
      </c>
      <c r="AX1101" s="493" t="n">
        <v>0</v>
      </c>
      <c r="AY1101" s="493" t="n">
        <v>0</v>
      </c>
      <c r="AZ1101" s="493" t="n">
        <v>0</v>
      </c>
      <c r="BA1101" s="493" t="n">
        <v>0</v>
      </c>
      <c r="BB1101" s="493" t="n">
        <v>0</v>
      </c>
      <c r="BC1101" s="493" t="n">
        <v>0</v>
      </c>
      <c r="BD1101" s="493" t="n">
        <v>0</v>
      </c>
      <c r="BE1101" s="493" t="n">
        <v>0</v>
      </c>
      <c r="BF1101" s="493" t="n">
        <v>0</v>
      </c>
      <c r="BG1101" s="493" t="n">
        <v>0</v>
      </c>
      <c r="BH1101" s="493" t="n">
        <v>0</v>
      </c>
      <c r="BI1101" s="493" t="n">
        <v>0</v>
      </c>
      <c r="BJ1101" s="493" t="n">
        <v>0</v>
      </c>
      <c r="BK1101" s="493" t="n">
        <v>0</v>
      </c>
      <c r="BL1101" s="493" t="n">
        <v>0</v>
      </c>
      <c r="BM1101" s="493" t="n">
        <v>0</v>
      </c>
      <c r="BN1101" s="493" t="n">
        <v>0</v>
      </c>
      <c r="BO1101" s="493" t="n">
        <v>0</v>
      </c>
      <c r="BP1101" s="493" t="n">
        <v>0</v>
      </c>
      <c r="BQ1101" s="493" t="n">
        <v>0</v>
      </c>
      <c r="BR1101" s="493" t="n">
        <v>0</v>
      </c>
      <c r="BS1101" s="493" t="n">
        <v>0</v>
      </c>
      <c r="BT1101" s="493" t="n">
        <v>0</v>
      </c>
      <c r="BU1101" s="493" t="n">
        <v>0</v>
      </c>
      <c r="BV1101" s="493" t="n">
        <v>0</v>
      </c>
      <c r="BW1101" s="493" t="n">
        <v>0</v>
      </c>
    </row>
    <row r="1102">
      <c r="A1102" t="inlineStr">
        <is>
          <t>[C9C] ANGIOTENSIN-II 길항제 (단일)</t>
        </is>
      </c>
      <c r="B1102" t="inlineStr">
        <is>
          <t>아이큐어</t>
        </is>
      </c>
      <c r="C1102" t="inlineStr">
        <is>
          <t>로타진</t>
        </is>
      </c>
      <c r="D1102" t="inlineStr">
        <is>
          <t>아이큐어</t>
        </is>
      </c>
      <c r="E1102" t="inlineStr">
        <is>
          <t>losartan potassium</t>
        </is>
      </c>
      <c r="F1102" t="inlineStr">
        <is>
          <t>보건소</t>
        </is>
      </c>
      <c r="G1102" t="inlineStr">
        <is>
          <t>Generic</t>
        </is>
      </c>
      <c r="H1102" s="493" t="n">
        <v>228</v>
      </c>
      <c r="I1102" s="493" t="n">
        <v>345.6</v>
      </c>
      <c r="J1102" s="493" t="n">
        <v>171</v>
      </c>
      <c r="K1102" s="493" t="n">
        <v>651</v>
      </c>
      <c r="L1102" s="493" t="n">
        <v>626.2</v>
      </c>
      <c r="M1102" s="493" t="n">
        <v>261</v>
      </c>
      <c r="N1102" s="493" t="n">
        <v>449.4</v>
      </c>
      <c r="O1102" s="493" t="n">
        <v>3443.43</v>
      </c>
      <c r="P1102" s="493" t="n">
        <v>3196.94</v>
      </c>
      <c r="Q1102" s="493" t="n">
        <v>3034.08</v>
      </c>
      <c r="R1102" s="493" t="n">
        <v>5403.55</v>
      </c>
      <c r="S1102" s="493" t="n">
        <v>487.2</v>
      </c>
      <c r="T1102" s="493" t="n">
        <v>0</v>
      </c>
      <c r="U1102" s="493" t="n">
        <v>0</v>
      </c>
      <c r="V1102" s="493" t="n">
        <v>0</v>
      </c>
      <c r="W1102" s="493" t="n">
        <v>0</v>
      </c>
      <c r="X1102" s="493" t="n">
        <v>0</v>
      </c>
      <c r="Y1102" s="493" t="n">
        <v>0</v>
      </c>
      <c r="Z1102" s="493" t="n">
        <v>0</v>
      </c>
      <c r="AA1102" s="493" t="n">
        <v>0</v>
      </c>
      <c r="AB1102" s="493" t="n">
        <v>0</v>
      </c>
      <c r="AC1102" s="493" t="n">
        <v>0</v>
      </c>
      <c r="AD1102" s="493" t="n">
        <v>0</v>
      </c>
      <c r="AE1102" s="493" t="n">
        <v>0</v>
      </c>
      <c r="AF1102" s="493" t="n">
        <v>0</v>
      </c>
      <c r="AG1102" s="493" t="n">
        <v>0</v>
      </c>
      <c r="AH1102" s="493" t="n">
        <v>0</v>
      </c>
      <c r="AI1102" s="493" t="n">
        <v>0</v>
      </c>
      <c r="AJ1102" s="493" t="n">
        <v>0</v>
      </c>
      <c r="AK1102" s="493" t="n">
        <v>0</v>
      </c>
      <c r="AL1102" s="493" t="n">
        <v>0</v>
      </c>
      <c r="AM1102" s="493" t="n">
        <v>0</v>
      </c>
      <c r="AN1102" s="493" t="n">
        <v>0</v>
      </c>
      <c r="AO1102" s="493" t="n">
        <v>0</v>
      </c>
      <c r="AP1102" s="493" t="n">
        <v>0</v>
      </c>
      <c r="AQ1102" s="493" t="n">
        <v>0</v>
      </c>
      <c r="AR1102" s="493" t="n">
        <v>0</v>
      </c>
      <c r="AS1102" s="493" t="n">
        <v>0</v>
      </c>
      <c r="AT1102" s="493" t="n">
        <v>0</v>
      </c>
      <c r="AU1102" s="493" t="n">
        <v>0</v>
      </c>
      <c r="AV1102" s="493" t="n">
        <v>0</v>
      </c>
      <c r="AW1102" s="493" t="n">
        <v>0</v>
      </c>
      <c r="AX1102" s="493" t="n">
        <v>0</v>
      </c>
      <c r="AY1102" s="493" t="n">
        <v>0</v>
      </c>
      <c r="AZ1102" s="493" t="n">
        <v>0</v>
      </c>
      <c r="BA1102" s="493" t="n">
        <v>0</v>
      </c>
      <c r="BB1102" s="493" t="n">
        <v>0</v>
      </c>
      <c r="BC1102" s="493" t="n">
        <v>0</v>
      </c>
      <c r="BD1102" s="493" t="n">
        <v>0</v>
      </c>
      <c r="BE1102" s="493" t="n">
        <v>0</v>
      </c>
      <c r="BF1102" s="493" t="n">
        <v>0</v>
      </c>
      <c r="BG1102" s="493" t="n">
        <v>0</v>
      </c>
      <c r="BH1102" s="493" t="n">
        <v>0</v>
      </c>
      <c r="BI1102" s="493" t="n">
        <v>0</v>
      </c>
      <c r="BJ1102" s="493" t="n">
        <v>0</v>
      </c>
      <c r="BK1102" s="493" t="n">
        <v>0</v>
      </c>
      <c r="BL1102" s="493" t="n">
        <v>0</v>
      </c>
      <c r="BM1102" s="493" t="n">
        <v>0</v>
      </c>
      <c r="BN1102" s="493" t="n">
        <v>0</v>
      </c>
      <c r="BO1102" s="493" t="n">
        <v>0</v>
      </c>
      <c r="BP1102" s="493" t="n">
        <v>0</v>
      </c>
      <c r="BQ1102" s="493" t="n">
        <v>0</v>
      </c>
      <c r="BR1102" s="493" t="n">
        <v>0</v>
      </c>
      <c r="BS1102" s="493" t="n">
        <v>0</v>
      </c>
      <c r="BT1102" s="493" t="n">
        <v>0</v>
      </c>
      <c r="BU1102" s="493" t="n">
        <v>0</v>
      </c>
      <c r="BV1102" s="493" t="n">
        <v>0</v>
      </c>
      <c r="BW1102" s="493" t="n">
        <v>0</v>
      </c>
    </row>
    <row r="1103">
      <c r="A1103" t="inlineStr">
        <is>
          <t>[C9C] ANGIOTENSIN-II 길항제 (단일)</t>
        </is>
      </c>
      <c r="B1103" t="inlineStr">
        <is>
          <t>아주약품</t>
        </is>
      </c>
      <c r="C1103" t="inlineStr">
        <is>
          <t>로자토</t>
        </is>
      </c>
      <c r="D1103" t="inlineStr">
        <is>
          <t>아주약품</t>
        </is>
      </c>
      <c r="E1103" t="inlineStr">
        <is>
          <t>losartan potassium</t>
        </is>
      </c>
      <c r="F1103" t="inlineStr">
        <is>
          <t>상급종합병원</t>
        </is>
      </c>
      <c r="G1103" t="inlineStr">
        <is>
          <t>Generic</t>
        </is>
      </c>
      <c r="H1103" s="493" t="n">
        <v>0</v>
      </c>
      <c r="I1103" s="493" t="n">
        <v>0</v>
      </c>
      <c r="J1103" s="493" t="n">
        <v>0</v>
      </c>
      <c r="K1103" s="493" t="n">
        <v>362.7</v>
      </c>
      <c r="L1103" s="493" t="n">
        <v>0</v>
      </c>
      <c r="M1103" s="493" t="n">
        <v>0</v>
      </c>
      <c r="N1103" s="493" t="n">
        <v>0</v>
      </c>
      <c r="O1103" s="493" t="n">
        <v>0</v>
      </c>
      <c r="P1103" s="493" t="n">
        <v>260.33</v>
      </c>
      <c r="Q1103" s="493" t="n">
        <v>0</v>
      </c>
      <c r="R1103" s="493" t="n">
        <v>1812</v>
      </c>
      <c r="S1103" s="493" t="n">
        <v>0</v>
      </c>
      <c r="T1103" s="493" t="n">
        <v>0</v>
      </c>
      <c r="U1103" s="493" t="n">
        <v>0</v>
      </c>
      <c r="V1103" s="493" t="n">
        <v>0</v>
      </c>
      <c r="W1103" s="493" t="n">
        <v>0</v>
      </c>
      <c r="X1103" s="493" t="n">
        <v>0</v>
      </c>
      <c r="Y1103" s="493" t="n">
        <v>0</v>
      </c>
      <c r="Z1103" s="493" t="n">
        <v>0</v>
      </c>
      <c r="AA1103" s="493" t="n">
        <v>0</v>
      </c>
      <c r="AB1103" s="493" t="n">
        <v>0</v>
      </c>
      <c r="AC1103" s="493" t="n">
        <v>0</v>
      </c>
      <c r="AD1103" s="493" t="n">
        <v>0</v>
      </c>
      <c r="AE1103" s="493" t="n">
        <v>0</v>
      </c>
      <c r="AF1103" s="493" t="n">
        <v>0</v>
      </c>
      <c r="AG1103" s="493" t="n">
        <v>0</v>
      </c>
      <c r="AH1103" s="493" t="n">
        <v>0</v>
      </c>
      <c r="AI1103" s="493" t="n">
        <v>0</v>
      </c>
      <c r="AJ1103" s="493" t="n">
        <v>0</v>
      </c>
      <c r="AK1103" s="493" t="n">
        <v>0</v>
      </c>
      <c r="AL1103" s="493" t="n">
        <v>0</v>
      </c>
      <c r="AM1103" s="493" t="n">
        <v>0</v>
      </c>
      <c r="AN1103" s="493" t="n">
        <v>0</v>
      </c>
      <c r="AO1103" s="493" t="n">
        <v>0</v>
      </c>
      <c r="AP1103" s="493" t="n">
        <v>0</v>
      </c>
      <c r="AQ1103" s="493" t="n">
        <v>0</v>
      </c>
      <c r="AR1103" s="493" t="n">
        <v>0</v>
      </c>
      <c r="AS1103" s="493" t="n">
        <v>0</v>
      </c>
      <c r="AT1103" s="493" t="n">
        <v>0</v>
      </c>
      <c r="AU1103" s="493" t="n">
        <v>0</v>
      </c>
      <c r="AV1103" s="493" t="n">
        <v>0</v>
      </c>
      <c r="AW1103" s="493" t="n">
        <v>0</v>
      </c>
      <c r="AX1103" s="493" t="n">
        <v>0</v>
      </c>
      <c r="AY1103" s="493" t="n">
        <v>0</v>
      </c>
      <c r="AZ1103" s="493" t="n">
        <v>0</v>
      </c>
      <c r="BA1103" s="493" t="n">
        <v>0</v>
      </c>
      <c r="BB1103" s="493" t="n">
        <v>0</v>
      </c>
      <c r="BC1103" s="493" t="n">
        <v>0</v>
      </c>
      <c r="BD1103" s="493" t="n">
        <v>0</v>
      </c>
      <c r="BE1103" s="493" t="n">
        <v>0</v>
      </c>
      <c r="BF1103" s="493" t="n">
        <v>0</v>
      </c>
      <c r="BG1103" s="493" t="n">
        <v>0</v>
      </c>
      <c r="BH1103" s="493" t="n">
        <v>0</v>
      </c>
      <c r="BI1103" s="493" t="n">
        <v>0</v>
      </c>
      <c r="BJ1103" s="493" t="n">
        <v>0</v>
      </c>
      <c r="BK1103" s="493" t="n">
        <v>0</v>
      </c>
      <c r="BL1103" s="493" t="n">
        <v>0</v>
      </c>
      <c r="BM1103" s="493" t="n">
        <v>0</v>
      </c>
      <c r="BN1103" s="493" t="n">
        <v>0</v>
      </c>
      <c r="BO1103" s="493" t="n">
        <v>0</v>
      </c>
      <c r="BP1103" s="493" t="n">
        <v>0</v>
      </c>
      <c r="BQ1103" s="493" t="n">
        <v>0</v>
      </c>
      <c r="BR1103" s="493" t="n">
        <v>0</v>
      </c>
      <c r="BS1103" s="493" t="n">
        <v>0</v>
      </c>
      <c r="BT1103" s="493" t="n">
        <v>0</v>
      </c>
      <c r="BU1103" s="493" t="n">
        <v>0</v>
      </c>
      <c r="BV1103" s="493" t="n">
        <v>0</v>
      </c>
      <c r="BW1103" s="493" t="n">
        <v>0</v>
      </c>
    </row>
    <row r="1104">
      <c r="A1104" t="inlineStr">
        <is>
          <t>[C9C] ANGIOTENSIN-II 길항제 (단일)</t>
        </is>
      </c>
      <c r="B1104" t="inlineStr">
        <is>
          <t>아주약품</t>
        </is>
      </c>
      <c r="C1104" t="inlineStr">
        <is>
          <t>로자토</t>
        </is>
      </c>
      <c r="D1104" t="inlineStr">
        <is>
          <t>아주약품</t>
        </is>
      </c>
      <c r="E1104" t="inlineStr">
        <is>
          <t>losartan potassium</t>
        </is>
      </c>
      <c r="F1104" t="inlineStr">
        <is>
          <t>종합병원</t>
        </is>
      </c>
      <c r="G1104" t="inlineStr">
        <is>
          <t>Generic</t>
        </is>
      </c>
      <c r="H1104" s="493" t="n">
        <v>0</v>
      </c>
      <c r="I1104" s="493" t="n">
        <v>240</v>
      </c>
      <c r="J1104" s="493" t="n">
        <v>341.1</v>
      </c>
      <c r="K1104" s="493" t="n">
        <v>961.2</v>
      </c>
      <c r="L1104" s="493" t="n">
        <v>229.2</v>
      </c>
      <c r="M1104" s="493" t="n">
        <v>239.4</v>
      </c>
      <c r="N1104" s="493" t="n">
        <v>0</v>
      </c>
      <c r="O1104" s="493" t="n">
        <v>1693.2</v>
      </c>
      <c r="P1104" s="493" t="n">
        <v>0</v>
      </c>
      <c r="Q1104" s="493" t="n">
        <v>325.8</v>
      </c>
      <c r="R1104" s="493" t="n">
        <v>1204.8</v>
      </c>
      <c r="S1104" s="493" t="n">
        <v>0</v>
      </c>
      <c r="T1104" s="493" t="n">
        <v>0</v>
      </c>
      <c r="U1104" s="493" t="n">
        <v>0</v>
      </c>
      <c r="V1104" s="493" t="n">
        <v>0</v>
      </c>
      <c r="W1104" s="493" t="n">
        <v>0</v>
      </c>
      <c r="X1104" s="493" t="n">
        <v>0</v>
      </c>
      <c r="Y1104" s="493" t="n">
        <v>0</v>
      </c>
      <c r="Z1104" s="493" t="n">
        <v>0</v>
      </c>
      <c r="AA1104" s="493" t="n">
        <v>0</v>
      </c>
      <c r="AB1104" s="493" t="n">
        <v>0</v>
      </c>
      <c r="AC1104" s="493" t="n">
        <v>0</v>
      </c>
      <c r="AD1104" s="493" t="n">
        <v>0</v>
      </c>
      <c r="AE1104" s="493" t="n">
        <v>0</v>
      </c>
      <c r="AF1104" s="493" t="n">
        <v>0</v>
      </c>
      <c r="AG1104" s="493" t="n">
        <v>0</v>
      </c>
      <c r="AH1104" s="493" t="n">
        <v>0</v>
      </c>
      <c r="AI1104" s="493" t="n">
        <v>0</v>
      </c>
      <c r="AJ1104" s="493" t="n">
        <v>0</v>
      </c>
      <c r="AK1104" s="493" t="n">
        <v>0</v>
      </c>
      <c r="AL1104" s="493" t="n">
        <v>0</v>
      </c>
      <c r="AM1104" s="493" t="n">
        <v>1080</v>
      </c>
      <c r="AN1104" s="493" t="n">
        <v>5367.39</v>
      </c>
      <c r="AO1104" s="493" t="n">
        <v>2816</v>
      </c>
      <c r="AP1104" s="493" t="n">
        <v>3773.41</v>
      </c>
      <c r="AQ1104" s="493" t="n">
        <v>4180.3</v>
      </c>
      <c r="AR1104" s="493" t="n">
        <v>3060</v>
      </c>
      <c r="AS1104" s="493" t="n">
        <v>2049.6</v>
      </c>
      <c r="AT1104" s="493" t="n">
        <v>1634.15</v>
      </c>
      <c r="AU1104" s="493" t="n">
        <v>2278</v>
      </c>
      <c r="AV1104" s="493" t="n">
        <v>1169.63</v>
      </c>
      <c r="AW1104" s="493" t="n">
        <v>2370.9</v>
      </c>
      <c r="AX1104" s="493" t="n">
        <v>1792.99</v>
      </c>
      <c r="AY1104" s="493" t="n">
        <v>2170.19</v>
      </c>
      <c r="AZ1104" s="493" t="n">
        <v>825.92</v>
      </c>
      <c r="BA1104" s="493" t="n">
        <v>1874.43</v>
      </c>
      <c r="BB1104" s="493" t="n">
        <v>1237.08</v>
      </c>
      <c r="BC1104" s="493" t="n">
        <v>2267.34</v>
      </c>
      <c r="BD1104" s="493" t="n">
        <v>1564.65</v>
      </c>
      <c r="BE1104" s="493" t="n">
        <v>2128.29</v>
      </c>
      <c r="BF1104" s="493" t="n">
        <v>1212.64</v>
      </c>
      <c r="BG1104" s="493" t="n">
        <v>2042.04</v>
      </c>
      <c r="BH1104" s="493" t="n">
        <v>1914.3</v>
      </c>
      <c r="BI1104" s="493" t="n">
        <v>1901.04</v>
      </c>
      <c r="BJ1104" s="493" t="n">
        <v>1733.72</v>
      </c>
      <c r="BK1104" s="493" t="n">
        <v>1897.71</v>
      </c>
      <c r="BL1104" s="493" t="n">
        <v>1197.27</v>
      </c>
      <c r="BM1104" s="493" t="n">
        <v>1856.25</v>
      </c>
      <c r="BN1104" s="493" t="n">
        <v>1339.52</v>
      </c>
      <c r="BO1104" s="493" t="n">
        <v>2049.64</v>
      </c>
      <c r="BP1104" s="493" t="n">
        <v>1619.2</v>
      </c>
      <c r="BQ1104" s="493" t="n">
        <v>1590.84</v>
      </c>
      <c r="BR1104" s="493" t="n">
        <v>1806.3</v>
      </c>
      <c r="BS1104" s="493" t="n">
        <v>1521.63</v>
      </c>
      <c r="BT1104" s="493" t="n">
        <v>1022.28</v>
      </c>
      <c r="BU1104" s="493" t="n">
        <v>2006.52</v>
      </c>
      <c r="BV1104" s="493" t="n">
        <v>2099.16</v>
      </c>
      <c r="BW1104" s="493" t="n">
        <v>1565.14</v>
      </c>
    </row>
    <row r="1105">
      <c r="A1105" t="inlineStr">
        <is>
          <t>[C9C] ANGIOTENSIN-II 길항제 (단일)</t>
        </is>
      </c>
      <c r="B1105" t="inlineStr">
        <is>
          <t>아주약품</t>
        </is>
      </c>
      <c r="C1105" t="inlineStr">
        <is>
          <t>로자토</t>
        </is>
      </c>
      <c r="D1105" t="inlineStr">
        <is>
          <t>아주약품</t>
        </is>
      </c>
      <c r="E1105" t="inlineStr">
        <is>
          <t>losartan potassium</t>
        </is>
      </c>
      <c r="F1105" t="inlineStr">
        <is>
          <t>병원</t>
        </is>
      </c>
      <c r="G1105" t="inlineStr">
        <is>
          <t>Generic</t>
        </is>
      </c>
      <c r="H1105" s="493" t="n">
        <v>3677.17</v>
      </c>
      <c r="I1105" s="493" t="n">
        <v>2507.68</v>
      </c>
      <c r="J1105" s="493" t="n">
        <v>3620.26</v>
      </c>
      <c r="K1105" s="493" t="n">
        <v>4144.77</v>
      </c>
      <c r="L1105" s="493" t="n">
        <v>3777.79</v>
      </c>
      <c r="M1105" s="493" t="n">
        <v>4589.05</v>
      </c>
      <c r="N1105" s="493" t="n">
        <v>4506.02</v>
      </c>
      <c r="O1105" s="493" t="n">
        <v>5045.9</v>
      </c>
      <c r="P1105" s="493" t="n">
        <v>2706.81</v>
      </c>
      <c r="Q1105" s="493" t="n">
        <v>1420.12</v>
      </c>
      <c r="R1105" s="493" t="n">
        <v>1122.91</v>
      </c>
      <c r="S1105" s="493" t="n">
        <v>939.72</v>
      </c>
      <c r="T1105" s="493" t="n">
        <v>0</v>
      </c>
      <c r="U1105" s="493" t="n">
        <v>0</v>
      </c>
      <c r="V1105" s="493" t="n">
        <v>0</v>
      </c>
      <c r="W1105" s="493" t="n">
        <v>0</v>
      </c>
      <c r="X1105" s="493" t="n">
        <v>0</v>
      </c>
      <c r="Y1105" s="493" t="n">
        <v>0</v>
      </c>
      <c r="Z1105" s="493" t="n">
        <v>0</v>
      </c>
      <c r="AA1105" s="493" t="n">
        <v>0</v>
      </c>
      <c r="AB1105" s="493" t="n">
        <v>0</v>
      </c>
      <c r="AC1105" s="493" t="n">
        <v>0</v>
      </c>
      <c r="AD1105" s="493" t="n">
        <v>0</v>
      </c>
      <c r="AE1105" s="493" t="n">
        <v>0</v>
      </c>
      <c r="AF1105" s="493" t="n">
        <v>0</v>
      </c>
      <c r="AG1105" s="493" t="n">
        <v>0</v>
      </c>
      <c r="AH1105" s="493" t="n">
        <v>0</v>
      </c>
      <c r="AI1105" s="493" t="n">
        <v>0</v>
      </c>
      <c r="AJ1105" s="493" t="n">
        <v>0</v>
      </c>
      <c r="AK1105" s="493" t="n">
        <v>1440</v>
      </c>
      <c r="AL1105" s="493" t="n">
        <v>961.5</v>
      </c>
      <c r="AM1105" s="493" t="n">
        <v>840</v>
      </c>
      <c r="AN1105" s="493" t="n">
        <v>0</v>
      </c>
      <c r="AO1105" s="493" t="n">
        <v>0</v>
      </c>
      <c r="AP1105" s="493" t="n">
        <v>331.24</v>
      </c>
      <c r="AQ1105" s="493" t="n">
        <v>0</v>
      </c>
      <c r="AR1105" s="493" t="n">
        <v>0</v>
      </c>
      <c r="AS1105" s="493" t="n">
        <v>414.68</v>
      </c>
      <c r="AT1105" s="493" t="n">
        <v>0</v>
      </c>
      <c r="AU1105" s="493" t="n">
        <v>0</v>
      </c>
      <c r="AV1105" s="493" t="n">
        <v>313.88</v>
      </c>
      <c r="AW1105" s="493" t="n">
        <v>0</v>
      </c>
      <c r="AX1105" s="493" t="n">
        <v>552.4400000000001</v>
      </c>
      <c r="AY1105" s="493" t="n">
        <v>0</v>
      </c>
      <c r="AZ1105" s="493" t="n">
        <v>455</v>
      </c>
      <c r="BA1105" s="493" t="n">
        <v>1048.04</v>
      </c>
      <c r="BB1105" s="493" t="n">
        <v>449.12</v>
      </c>
      <c r="BC1105" s="493" t="n">
        <v>329.28</v>
      </c>
      <c r="BD1105" s="493" t="n">
        <v>340.2</v>
      </c>
      <c r="BE1105" s="493" t="n">
        <v>441.28</v>
      </c>
      <c r="BF1105" s="493" t="n">
        <v>341.6</v>
      </c>
      <c r="BG1105" s="493" t="n">
        <v>958.6799999999999</v>
      </c>
      <c r="BH1105" s="493" t="n">
        <v>0</v>
      </c>
      <c r="BI1105" s="493" t="n">
        <v>230.44</v>
      </c>
      <c r="BJ1105" s="493" t="n">
        <v>0</v>
      </c>
      <c r="BK1105" s="493" t="n">
        <v>0</v>
      </c>
      <c r="BL1105" s="493" t="n">
        <v>0</v>
      </c>
      <c r="BM1105" s="493" t="n">
        <v>0</v>
      </c>
      <c r="BN1105" s="493" t="n">
        <v>0</v>
      </c>
      <c r="BO1105" s="493" t="n">
        <v>0</v>
      </c>
      <c r="BP1105" s="493" t="n">
        <v>0</v>
      </c>
      <c r="BQ1105" s="493" t="n">
        <v>0</v>
      </c>
      <c r="BR1105" s="493" t="n">
        <v>0</v>
      </c>
      <c r="BS1105" s="493" t="n">
        <v>0</v>
      </c>
      <c r="BT1105" s="493" t="n">
        <v>0</v>
      </c>
      <c r="BU1105" s="493" t="n">
        <v>0</v>
      </c>
      <c r="BV1105" s="493" t="n">
        <v>122.1</v>
      </c>
      <c r="BW1105" s="493" t="n">
        <v>366.9</v>
      </c>
    </row>
    <row r="1106">
      <c r="A1106" t="inlineStr">
        <is>
          <t>[C9C] ANGIOTENSIN-II 길항제 (단일)</t>
        </is>
      </c>
      <c r="B1106" t="inlineStr">
        <is>
          <t>아주약품</t>
        </is>
      </c>
      <c r="C1106" t="inlineStr">
        <is>
          <t>로자토</t>
        </is>
      </c>
      <c r="D1106" t="inlineStr">
        <is>
          <t>아주약품</t>
        </is>
      </c>
      <c r="E1106" t="inlineStr">
        <is>
          <t>losartan potassium</t>
        </is>
      </c>
      <c r="F1106" t="inlineStr">
        <is>
          <t>의원</t>
        </is>
      </c>
      <c r="G1106" t="inlineStr">
        <is>
          <t>Generic</t>
        </is>
      </c>
      <c r="H1106" s="493" t="n">
        <v>74839.53999999999</v>
      </c>
      <c r="I1106" s="493" t="n">
        <v>76396.06</v>
      </c>
      <c r="J1106" s="493" t="n">
        <v>90803.28999999999</v>
      </c>
      <c r="K1106" s="493" t="n">
        <v>80710.84</v>
      </c>
      <c r="L1106" s="493" t="n">
        <v>84062.52</v>
      </c>
      <c r="M1106" s="493" t="n">
        <v>87116.83</v>
      </c>
      <c r="N1106" s="493" t="n">
        <v>88109.7</v>
      </c>
      <c r="O1106" s="493" t="n">
        <v>81669.34</v>
      </c>
      <c r="P1106" s="493" t="n">
        <v>81551.7</v>
      </c>
      <c r="Q1106" s="493" t="n">
        <v>81444.48</v>
      </c>
      <c r="R1106" s="493" t="n">
        <v>54142.85</v>
      </c>
      <c r="S1106" s="493" t="n">
        <v>8873.799999999999</v>
      </c>
      <c r="T1106" s="493" t="n">
        <v>0</v>
      </c>
      <c r="U1106" s="493" t="n">
        <v>0</v>
      </c>
      <c r="V1106" s="493" t="n">
        <v>0</v>
      </c>
      <c r="W1106" s="493" t="n">
        <v>0</v>
      </c>
      <c r="X1106" s="493" t="n">
        <v>0</v>
      </c>
      <c r="Y1106" s="493" t="n">
        <v>0</v>
      </c>
      <c r="Z1106" s="493" t="n">
        <v>0</v>
      </c>
      <c r="AA1106" s="493" t="n">
        <v>2451.35</v>
      </c>
      <c r="AB1106" s="493" t="n">
        <v>2076.85</v>
      </c>
      <c r="AC1106" s="493" t="n">
        <v>2335.6</v>
      </c>
      <c r="AD1106" s="493" t="n">
        <v>2350.58</v>
      </c>
      <c r="AE1106" s="493" t="n">
        <v>5110.46</v>
      </c>
      <c r="AF1106" s="493" t="n">
        <v>4221.9</v>
      </c>
      <c r="AG1106" s="493" t="n">
        <v>4632.8</v>
      </c>
      <c r="AH1106" s="493" t="n">
        <v>5742.6</v>
      </c>
      <c r="AI1106" s="493" t="n">
        <v>4869.02</v>
      </c>
      <c r="AJ1106" s="493" t="n">
        <v>6251.1</v>
      </c>
      <c r="AK1106" s="493" t="n">
        <v>5719.03</v>
      </c>
      <c r="AL1106" s="493" t="n">
        <v>8921.290000000001</v>
      </c>
      <c r="AM1106" s="493" t="n">
        <v>7086.1</v>
      </c>
      <c r="AN1106" s="493" t="n">
        <v>8834.709999999999</v>
      </c>
      <c r="AO1106" s="493" t="n">
        <v>8101.75</v>
      </c>
      <c r="AP1106" s="493" t="n">
        <v>10204.48</v>
      </c>
      <c r="AQ1106" s="493" t="n">
        <v>8624.33</v>
      </c>
      <c r="AR1106" s="493" t="n">
        <v>12828.77</v>
      </c>
      <c r="AS1106" s="493" t="n">
        <v>9121.48</v>
      </c>
      <c r="AT1106" s="493" t="n">
        <v>10679.54</v>
      </c>
      <c r="AU1106" s="493" t="n">
        <v>14037.4</v>
      </c>
      <c r="AV1106" s="493" t="n">
        <v>11568.45</v>
      </c>
      <c r="AW1106" s="493" t="n">
        <v>14015.95</v>
      </c>
      <c r="AX1106" s="493" t="n">
        <v>11935.05</v>
      </c>
      <c r="AY1106" s="493" t="n">
        <v>13839.55</v>
      </c>
      <c r="AZ1106" s="493" t="n">
        <v>14019.9</v>
      </c>
      <c r="BA1106" s="493" t="n">
        <v>16967.36</v>
      </c>
      <c r="BB1106" s="493" t="n">
        <v>15118.92</v>
      </c>
      <c r="BC1106" s="493" t="n">
        <v>19729.12</v>
      </c>
      <c r="BD1106" s="493" t="n">
        <v>23678.37</v>
      </c>
      <c r="BE1106" s="493" t="n">
        <v>17449.17</v>
      </c>
      <c r="BF1106" s="493" t="n">
        <v>24069.71</v>
      </c>
      <c r="BG1106" s="493" t="n">
        <v>20122.63</v>
      </c>
      <c r="BH1106" s="493" t="n">
        <v>24649.32</v>
      </c>
      <c r="BI1106" s="493" t="n">
        <v>24358.93</v>
      </c>
      <c r="BJ1106" s="493" t="n">
        <v>30058.48</v>
      </c>
      <c r="BK1106" s="493" t="n">
        <v>32499.2</v>
      </c>
      <c r="BL1106" s="493" t="n">
        <v>49092.53</v>
      </c>
      <c r="BM1106" s="493" t="n">
        <v>39101.33</v>
      </c>
      <c r="BN1106" s="493" t="n">
        <v>41345.24</v>
      </c>
      <c r="BO1106" s="493" t="n">
        <v>40498.24</v>
      </c>
      <c r="BP1106" s="493" t="n">
        <v>48362.43</v>
      </c>
      <c r="BQ1106" s="493" t="n">
        <v>32019.1</v>
      </c>
      <c r="BR1106" s="493" t="n">
        <v>45563.02</v>
      </c>
      <c r="BS1106" s="493" t="n">
        <v>43448.84</v>
      </c>
      <c r="BT1106" s="493" t="n">
        <v>46301.24</v>
      </c>
      <c r="BU1106" s="493" t="n">
        <v>41668.66</v>
      </c>
      <c r="BV1106" s="493" t="n">
        <v>51171.07</v>
      </c>
      <c r="BW1106" s="493" t="n">
        <v>47064.81</v>
      </c>
    </row>
    <row r="1107">
      <c r="A1107" t="inlineStr">
        <is>
          <t>[C9C] ANGIOTENSIN-II 길항제 (단일)</t>
        </is>
      </c>
      <c r="B1107" t="inlineStr">
        <is>
          <t>아주약품</t>
        </is>
      </c>
      <c r="C1107" t="inlineStr">
        <is>
          <t>로자토</t>
        </is>
      </c>
      <c r="D1107" t="inlineStr">
        <is>
          <t>아주약품</t>
        </is>
      </c>
      <c r="E1107" t="inlineStr">
        <is>
          <t>losartan potassium</t>
        </is>
      </c>
      <c r="F1107" t="inlineStr">
        <is>
          <t>보건소</t>
        </is>
      </c>
      <c r="G1107" t="inlineStr">
        <is>
          <t>Generic</t>
        </is>
      </c>
      <c r="H1107" s="493" t="n">
        <v>0</v>
      </c>
      <c r="I1107" s="493" t="n">
        <v>0</v>
      </c>
      <c r="J1107" s="493" t="n">
        <v>0</v>
      </c>
      <c r="K1107" s="493" t="n">
        <v>0</v>
      </c>
      <c r="L1107" s="493" t="n">
        <v>0</v>
      </c>
      <c r="M1107" s="493" t="n">
        <v>0</v>
      </c>
      <c r="N1107" s="493" t="n">
        <v>0</v>
      </c>
      <c r="O1107" s="493" t="n">
        <v>0</v>
      </c>
      <c r="P1107" s="493" t="n">
        <v>0</v>
      </c>
      <c r="Q1107" s="493" t="n">
        <v>0</v>
      </c>
      <c r="R1107" s="493" t="n">
        <v>0</v>
      </c>
      <c r="S1107" s="493" t="n">
        <v>0</v>
      </c>
      <c r="T1107" s="493" t="n">
        <v>0</v>
      </c>
      <c r="U1107" s="493" t="n">
        <v>0</v>
      </c>
      <c r="V1107" s="493" t="n">
        <v>0</v>
      </c>
      <c r="W1107" s="493" t="n">
        <v>0</v>
      </c>
      <c r="X1107" s="493" t="n">
        <v>0</v>
      </c>
      <c r="Y1107" s="493" t="n">
        <v>0</v>
      </c>
      <c r="Z1107" s="493" t="n">
        <v>0</v>
      </c>
      <c r="AA1107" s="493" t="n">
        <v>0</v>
      </c>
      <c r="AB1107" s="493" t="n">
        <v>0</v>
      </c>
      <c r="AC1107" s="493" t="n">
        <v>0</v>
      </c>
      <c r="AD1107" s="493" t="n">
        <v>0</v>
      </c>
      <c r="AE1107" s="493" t="n">
        <v>0</v>
      </c>
      <c r="AF1107" s="493" t="n">
        <v>0</v>
      </c>
      <c r="AG1107" s="493" t="n">
        <v>0</v>
      </c>
      <c r="AH1107" s="493" t="n">
        <v>0</v>
      </c>
      <c r="AI1107" s="493" t="n">
        <v>0</v>
      </c>
      <c r="AJ1107" s="493" t="n">
        <v>0</v>
      </c>
      <c r="AK1107" s="493" t="n">
        <v>411.06</v>
      </c>
      <c r="AL1107" s="493" t="n">
        <v>0</v>
      </c>
      <c r="AM1107" s="493" t="n">
        <v>0</v>
      </c>
      <c r="AN1107" s="493" t="n">
        <v>0</v>
      </c>
      <c r="AO1107" s="493" t="n">
        <v>0</v>
      </c>
      <c r="AP1107" s="493" t="n">
        <v>0</v>
      </c>
      <c r="AQ1107" s="493" t="n">
        <v>0</v>
      </c>
      <c r="AR1107" s="493" t="n">
        <v>0</v>
      </c>
      <c r="AS1107" s="493" t="n">
        <v>0</v>
      </c>
      <c r="AT1107" s="493" t="n">
        <v>0</v>
      </c>
      <c r="AU1107" s="493" t="n">
        <v>0</v>
      </c>
      <c r="AV1107" s="493" t="n">
        <v>0</v>
      </c>
      <c r="AW1107" s="493" t="n">
        <v>0</v>
      </c>
      <c r="AX1107" s="493" t="n">
        <v>0</v>
      </c>
      <c r="AY1107" s="493" t="n">
        <v>0</v>
      </c>
      <c r="AZ1107" s="493" t="n">
        <v>0</v>
      </c>
      <c r="BA1107" s="493" t="n">
        <v>0</v>
      </c>
      <c r="BB1107" s="493" t="n">
        <v>0</v>
      </c>
      <c r="BC1107" s="493" t="n">
        <v>0</v>
      </c>
      <c r="BD1107" s="493" t="n">
        <v>0</v>
      </c>
      <c r="BE1107" s="493" t="n">
        <v>0</v>
      </c>
      <c r="BF1107" s="493" t="n">
        <v>0</v>
      </c>
      <c r="BG1107" s="493" t="n">
        <v>0</v>
      </c>
      <c r="BH1107" s="493" t="n">
        <v>0</v>
      </c>
      <c r="BI1107" s="493" t="n">
        <v>0</v>
      </c>
      <c r="BJ1107" s="493" t="n">
        <v>0</v>
      </c>
      <c r="BK1107" s="493" t="n">
        <v>37.45</v>
      </c>
      <c r="BL1107" s="493" t="n">
        <v>0</v>
      </c>
      <c r="BM1107" s="493" t="n">
        <v>108.9</v>
      </c>
      <c r="BN1107" s="493" t="n">
        <v>0</v>
      </c>
      <c r="BO1107" s="493" t="n">
        <v>0</v>
      </c>
      <c r="BP1107" s="493" t="n">
        <v>0</v>
      </c>
      <c r="BQ1107" s="493" t="n">
        <v>0</v>
      </c>
      <c r="BR1107" s="493" t="n">
        <v>0</v>
      </c>
      <c r="BS1107" s="493" t="n">
        <v>0</v>
      </c>
      <c r="BT1107" s="493" t="n">
        <v>0</v>
      </c>
      <c r="BU1107" s="493" t="n">
        <v>0</v>
      </c>
      <c r="BV1107" s="493" t="n">
        <v>0</v>
      </c>
      <c r="BW1107" s="493" t="n">
        <v>0</v>
      </c>
    </row>
    <row r="1108">
      <c r="A1108" t="inlineStr">
        <is>
          <t>[C9C] ANGIOTENSIN-II 길항제 (단일)</t>
        </is>
      </c>
      <c r="B1108" t="inlineStr">
        <is>
          <t>아주약품</t>
        </is>
      </c>
      <c r="C1108" t="inlineStr">
        <is>
          <t>사디반</t>
        </is>
      </c>
      <c r="D1108" t="inlineStr">
        <is>
          <t>아주약품</t>
        </is>
      </c>
      <c r="E1108" t="inlineStr">
        <is>
          <t>valsartan</t>
        </is>
      </c>
      <c r="F1108" t="inlineStr">
        <is>
          <t>병원</t>
        </is>
      </c>
      <c r="G1108" t="inlineStr">
        <is>
          <t>Generic</t>
        </is>
      </c>
      <c r="H1108" s="493" t="n">
        <v>0</v>
      </c>
      <c r="I1108" s="493" t="n">
        <v>0</v>
      </c>
      <c r="J1108" s="493" t="n">
        <v>0</v>
      </c>
      <c r="K1108" s="493" t="n">
        <v>0</v>
      </c>
      <c r="L1108" s="493" t="n">
        <v>480</v>
      </c>
      <c r="M1108" s="493" t="n">
        <v>0</v>
      </c>
      <c r="N1108" s="493" t="n">
        <v>0</v>
      </c>
      <c r="O1108" s="493" t="n">
        <v>0</v>
      </c>
      <c r="P1108" s="493" t="n">
        <v>0</v>
      </c>
      <c r="Q1108" s="493" t="n">
        <v>0</v>
      </c>
      <c r="R1108" s="493" t="n">
        <v>0</v>
      </c>
      <c r="S1108" s="493" t="n">
        <v>0</v>
      </c>
      <c r="T1108" s="493" t="n">
        <v>0</v>
      </c>
      <c r="U1108" s="493" t="n">
        <v>0</v>
      </c>
      <c r="V1108" s="493" t="n">
        <v>0</v>
      </c>
      <c r="W1108" s="493" t="n">
        <v>0</v>
      </c>
      <c r="X1108" s="493" t="n">
        <v>0</v>
      </c>
      <c r="Y1108" s="493" t="n">
        <v>0</v>
      </c>
      <c r="Z1108" s="493" t="n">
        <v>0</v>
      </c>
      <c r="AA1108" s="493" t="n">
        <v>0</v>
      </c>
      <c r="AB1108" s="493" t="n">
        <v>0</v>
      </c>
      <c r="AC1108" s="493" t="n">
        <v>0</v>
      </c>
      <c r="AD1108" s="493" t="n">
        <v>0</v>
      </c>
      <c r="AE1108" s="493" t="n">
        <v>0</v>
      </c>
      <c r="AF1108" s="493" t="n">
        <v>0</v>
      </c>
      <c r="AG1108" s="493" t="n">
        <v>0</v>
      </c>
      <c r="AH1108" s="493" t="n">
        <v>0</v>
      </c>
      <c r="AI1108" s="493" t="n">
        <v>0</v>
      </c>
      <c r="AJ1108" s="493" t="n">
        <v>0</v>
      </c>
      <c r="AK1108" s="493" t="n">
        <v>0</v>
      </c>
      <c r="AL1108" s="493" t="n">
        <v>0</v>
      </c>
      <c r="AM1108" s="493" t="n">
        <v>0</v>
      </c>
      <c r="AN1108" s="493" t="n">
        <v>0</v>
      </c>
      <c r="AO1108" s="493" t="n">
        <v>0</v>
      </c>
      <c r="AP1108" s="493" t="n">
        <v>0</v>
      </c>
      <c r="AQ1108" s="493" t="n">
        <v>0</v>
      </c>
      <c r="AR1108" s="493" t="n">
        <v>0</v>
      </c>
      <c r="AS1108" s="493" t="n">
        <v>0</v>
      </c>
      <c r="AT1108" s="493" t="n">
        <v>0</v>
      </c>
      <c r="AU1108" s="493" t="n">
        <v>0</v>
      </c>
      <c r="AV1108" s="493" t="n">
        <v>0</v>
      </c>
      <c r="AW1108" s="493" t="n">
        <v>0</v>
      </c>
      <c r="AX1108" s="493" t="n">
        <v>0</v>
      </c>
      <c r="AY1108" s="493" t="n">
        <v>0</v>
      </c>
      <c r="AZ1108" s="493" t="n">
        <v>0</v>
      </c>
      <c r="BA1108" s="493" t="n">
        <v>0</v>
      </c>
      <c r="BB1108" s="493" t="n">
        <v>0</v>
      </c>
      <c r="BC1108" s="493" t="n">
        <v>0</v>
      </c>
      <c r="BD1108" s="493" t="n">
        <v>0</v>
      </c>
      <c r="BE1108" s="493" t="n">
        <v>0</v>
      </c>
      <c r="BF1108" s="493" t="n">
        <v>0</v>
      </c>
      <c r="BG1108" s="493" t="n">
        <v>0</v>
      </c>
      <c r="BH1108" s="493" t="n">
        <v>0</v>
      </c>
      <c r="BI1108" s="493" t="n">
        <v>0</v>
      </c>
      <c r="BJ1108" s="493" t="n">
        <v>0</v>
      </c>
      <c r="BK1108" s="493" t="n">
        <v>0</v>
      </c>
      <c r="BL1108" s="493" t="n">
        <v>0</v>
      </c>
      <c r="BM1108" s="493" t="n">
        <v>0</v>
      </c>
      <c r="BN1108" s="493" t="n">
        <v>0</v>
      </c>
      <c r="BO1108" s="493" t="n">
        <v>0</v>
      </c>
      <c r="BP1108" s="493" t="n">
        <v>0</v>
      </c>
      <c r="BQ1108" s="493" t="n">
        <v>0</v>
      </c>
      <c r="BR1108" s="493" t="n">
        <v>0</v>
      </c>
      <c r="BS1108" s="493" t="n">
        <v>0</v>
      </c>
      <c r="BT1108" s="493" t="n">
        <v>0</v>
      </c>
      <c r="BU1108" s="493" t="n">
        <v>0</v>
      </c>
      <c r="BV1108" s="493" t="n">
        <v>0</v>
      </c>
      <c r="BW1108" s="493" t="n">
        <v>0</v>
      </c>
    </row>
    <row r="1109">
      <c r="A1109" t="inlineStr">
        <is>
          <t>[C9C] ANGIOTENSIN-II 길항제 (단일)</t>
        </is>
      </c>
      <c r="B1109" t="inlineStr">
        <is>
          <t>아주약품</t>
        </is>
      </c>
      <c r="C1109" t="inlineStr">
        <is>
          <t>사디반</t>
        </is>
      </c>
      <c r="D1109" t="inlineStr">
        <is>
          <t>아주약품</t>
        </is>
      </c>
      <c r="E1109" t="inlineStr">
        <is>
          <t>valsartan</t>
        </is>
      </c>
      <c r="F1109" t="inlineStr">
        <is>
          <t>의원</t>
        </is>
      </c>
      <c r="G1109" t="inlineStr">
        <is>
          <t>Generic</t>
        </is>
      </c>
      <c r="H1109" s="493" t="n">
        <v>6998.93</v>
      </c>
      <c r="I1109" s="493" t="n">
        <v>4520.6</v>
      </c>
      <c r="J1109" s="493" t="n">
        <v>7972.5</v>
      </c>
      <c r="K1109" s="493" t="n">
        <v>6807.25</v>
      </c>
      <c r="L1109" s="493" t="n">
        <v>4203.15</v>
      </c>
      <c r="M1109" s="493" t="n">
        <v>6439.7</v>
      </c>
      <c r="N1109" s="493" t="n">
        <v>5722.5</v>
      </c>
      <c r="O1109" s="493" t="n">
        <v>4183.17</v>
      </c>
      <c r="P1109" s="493" t="n">
        <v>2215.8</v>
      </c>
      <c r="Q1109" s="493" t="n">
        <v>0</v>
      </c>
      <c r="R1109" s="493" t="n">
        <v>0</v>
      </c>
      <c r="S1109" s="493" t="n">
        <v>0</v>
      </c>
      <c r="T1109" s="493" t="n">
        <v>0</v>
      </c>
      <c r="U1109" s="493" t="n">
        <v>0</v>
      </c>
      <c r="V1109" s="493" t="n">
        <v>0</v>
      </c>
      <c r="W1109" s="493" t="n">
        <v>0</v>
      </c>
      <c r="X1109" s="493" t="n">
        <v>0</v>
      </c>
      <c r="Y1109" s="493" t="n">
        <v>0</v>
      </c>
      <c r="Z1109" s="493" t="n">
        <v>0</v>
      </c>
      <c r="AA1109" s="493" t="n">
        <v>0</v>
      </c>
      <c r="AB1109" s="493" t="n">
        <v>0</v>
      </c>
      <c r="AC1109" s="493" t="n">
        <v>0</v>
      </c>
      <c r="AD1109" s="493" t="n">
        <v>0</v>
      </c>
      <c r="AE1109" s="493" t="n">
        <v>0</v>
      </c>
      <c r="AF1109" s="493" t="n">
        <v>0</v>
      </c>
      <c r="AG1109" s="493" t="n">
        <v>0</v>
      </c>
      <c r="AH1109" s="493" t="n">
        <v>0</v>
      </c>
      <c r="AI1109" s="493" t="n">
        <v>0</v>
      </c>
      <c r="AJ1109" s="493" t="n">
        <v>0</v>
      </c>
      <c r="AK1109" s="493" t="n">
        <v>0</v>
      </c>
      <c r="AL1109" s="493" t="n">
        <v>0</v>
      </c>
      <c r="AM1109" s="493" t="n">
        <v>0</v>
      </c>
      <c r="AN1109" s="493" t="n">
        <v>0</v>
      </c>
      <c r="AO1109" s="493" t="n">
        <v>0</v>
      </c>
      <c r="AP1109" s="493" t="n">
        <v>0</v>
      </c>
      <c r="AQ1109" s="493" t="n">
        <v>0</v>
      </c>
      <c r="AR1109" s="493" t="n">
        <v>0</v>
      </c>
      <c r="AS1109" s="493" t="n">
        <v>0</v>
      </c>
      <c r="AT1109" s="493" t="n">
        <v>0</v>
      </c>
      <c r="AU1109" s="493" t="n">
        <v>0</v>
      </c>
      <c r="AV1109" s="493" t="n">
        <v>0</v>
      </c>
      <c r="AW1109" s="493" t="n">
        <v>0</v>
      </c>
      <c r="AX1109" s="493" t="n">
        <v>0</v>
      </c>
      <c r="AY1109" s="493" t="n">
        <v>0</v>
      </c>
      <c r="AZ1109" s="493" t="n">
        <v>0</v>
      </c>
      <c r="BA1109" s="493" t="n">
        <v>0</v>
      </c>
      <c r="BB1109" s="493" t="n">
        <v>0</v>
      </c>
      <c r="BC1109" s="493" t="n">
        <v>0</v>
      </c>
      <c r="BD1109" s="493" t="n">
        <v>0</v>
      </c>
      <c r="BE1109" s="493" t="n">
        <v>0</v>
      </c>
      <c r="BF1109" s="493" t="n">
        <v>0</v>
      </c>
      <c r="BG1109" s="493" t="n">
        <v>0</v>
      </c>
      <c r="BH1109" s="493" t="n">
        <v>0</v>
      </c>
      <c r="BI1109" s="493" t="n">
        <v>0</v>
      </c>
      <c r="BJ1109" s="493" t="n">
        <v>0</v>
      </c>
      <c r="BK1109" s="493" t="n">
        <v>0</v>
      </c>
      <c r="BL1109" s="493" t="n">
        <v>0</v>
      </c>
      <c r="BM1109" s="493" t="n">
        <v>0</v>
      </c>
      <c r="BN1109" s="493" t="n">
        <v>0</v>
      </c>
      <c r="BO1109" s="493" t="n">
        <v>0</v>
      </c>
      <c r="BP1109" s="493" t="n">
        <v>0</v>
      </c>
      <c r="BQ1109" s="493" t="n">
        <v>0</v>
      </c>
      <c r="BR1109" s="493" t="n">
        <v>0</v>
      </c>
      <c r="BS1109" s="493" t="n">
        <v>0</v>
      </c>
      <c r="BT1109" s="493" t="n">
        <v>0</v>
      </c>
      <c r="BU1109" s="493" t="n">
        <v>0</v>
      </c>
      <c r="BV1109" s="493" t="n">
        <v>0</v>
      </c>
      <c r="BW1109" s="493" t="n">
        <v>0</v>
      </c>
    </row>
    <row r="1110">
      <c r="A1110" t="inlineStr">
        <is>
          <t>[C9C] ANGIOTENSIN-II 길항제 (단일)</t>
        </is>
      </c>
      <c r="B1110" t="inlineStr">
        <is>
          <t>아주약품</t>
        </is>
      </c>
      <c r="C1110" t="inlineStr">
        <is>
          <t>아나탄</t>
        </is>
      </c>
      <c r="D1110" t="inlineStr">
        <is>
          <t>아주약품</t>
        </is>
      </c>
      <c r="E1110" t="inlineStr">
        <is>
          <t>candesartan cilexetil</t>
        </is>
      </c>
      <c r="F1110" t="inlineStr">
        <is>
          <t>상급종합병원</t>
        </is>
      </c>
      <c r="G1110" t="inlineStr">
        <is>
          <t>Generic</t>
        </is>
      </c>
      <c r="H1110" s="493" t="n">
        <v>15517.99</v>
      </c>
      <c r="I1110" s="493" t="n">
        <v>9177.1</v>
      </c>
      <c r="J1110" s="493" t="n">
        <v>53963.84</v>
      </c>
      <c r="K1110" s="493" t="n">
        <v>55035.33</v>
      </c>
      <c r="L1110" s="493" t="n">
        <v>9126.870000000001</v>
      </c>
      <c r="M1110" s="493" t="n">
        <v>10000.84</v>
      </c>
      <c r="N1110" s="493" t="n">
        <v>41612.43</v>
      </c>
      <c r="O1110" s="493" t="n">
        <v>51214.25</v>
      </c>
      <c r="P1110" s="493" t="n">
        <v>44727.78</v>
      </c>
      <c r="Q1110" s="493" t="n">
        <v>11717.43</v>
      </c>
      <c r="R1110" s="493" t="n">
        <v>19676.21</v>
      </c>
      <c r="S1110" s="493" t="n">
        <v>42401.32</v>
      </c>
      <c r="T1110" s="493" t="n">
        <v>85674.69</v>
      </c>
      <c r="U1110" s="493" t="n">
        <v>5761.17</v>
      </c>
      <c r="V1110" s="493" t="n">
        <v>13343.93</v>
      </c>
      <c r="W1110" s="493" t="n">
        <v>13881.49</v>
      </c>
      <c r="X1110" s="493" t="n">
        <v>82426.61</v>
      </c>
      <c r="Y1110" s="493" t="n">
        <v>51334.68</v>
      </c>
      <c r="Z1110" s="493" t="n">
        <v>35437.76</v>
      </c>
      <c r="AA1110" s="493" t="n">
        <v>11960.88</v>
      </c>
      <c r="AB1110" s="493" t="n">
        <v>35455.44</v>
      </c>
      <c r="AC1110" s="493" t="n">
        <v>81929.60000000001</v>
      </c>
      <c r="AD1110" s="493" t="n">
        <v>25413.96</v>
      </c>
      <c r="AE1110" s="493" t="n">
        <v>13697.34</v>
      </c>
      <c r="AF1110" s="493" t="n">
        <v>20626.71</v>
      </c>
      <c r="AG1110" s="493" t="n">
        <v>28901.55</v>
      </c>
      <c r="AH1110" s="493" t="n">
        <v>68691.28</v>
      </c>
      <c r="AI1110" s="493" t="n">
        <v>18699.88</v>
      </c>
      <c r="AJ1110" s="493" t="n">
        <v>11225.55</v>
      </c>
      <c r="AK1110" s="493" t="n">
        <v>30270.36</v>
      </c>
      <c r="AL1110" s="493" t="n">
        <v>10766.46</v>
      </c>
      <c r="AM1110" s="493" t="n">
        <v>73033.96000000001</v>
      </c>
      <c r="AN1110" s="493" t="n">
        <v>12736.8</v>
      </c>
      <c r="AO1110" s="493" t="n">
        <v>19950.12</v>
      </c>
      <c r="AP1110" s="493" t="n">
        <v>54532.75</v>
      </c>
      <c r="AQ1110" s="493" t="n">
        <v>63937.65</v>
      </c>
      <c r="AR1110" s="493" t="n">
        <v>13024.18</v>
      </c>
      <c r="AS1110" s="493" t="n">
        <v>22332.69</v>
      </c>
      <c r="AT1110" s="493" t="n">
        <v>11502.88</v>
      </c>
      <c r="AU1110" s="493" t="n">
        <v>16210.92</v>
      </c>
      <c r="AV1110" s="493" t="n">
        <v>16321.46</v>
      </c>
      <c r="AW1110" s="493" t="n">
        <v>16997.24</v>
      </c>
      <c r="AX1110" s="493" t="n">
        <v>10103.96</v>
      </c>
      <c r="AY1110" s="493" t="n">
        <v>13560.23</v>
      </c>
      <c r="AZ1110" s="493" t="n">
        <v>10343.11</v>
      </c>
      <c r="BA1110" s="493" t="n">
        <v>16222.11</v>
      </c>
      <c r="BB1110" s="493" t="n">
        <v>19641.78</v>
      </c>
      <c r="BC1110" s="493" t="n">
        <v>8851.309999999999</v>
      </c>
      <c r="BD1110" s="493" t="n">
        <v>16877.16</v>
      </c>
      <c r="BE1110" s="493" t="n">
        <v>22327.77</v>
      </c>
      <c r="BF1110" s="493" t="n">
        <v>20242.94</v>
      </c>
      <c r="BG1110" s="493" t="n">
        <v>15803.22</v>
      </c>
      <c r="BH1110" s="493" t="n">
        <v>21280.38</v>
      </c>
      <c r="BI1110" s="493" t="n">
        <v>11637.9</v>
      </c>
      <c r="BJ1110" s="493" t="n">
        <v>15399.71</v>
      </c>
      <c r="BK1110" s="493" t="n">
        <v>20929.37</v>
      </c>
      <c r="BL1110" s="493" t="n">
        <v>18306.54</v>
      </c>
      <c r="BM1110" s="493" t="n">
        <v>17131.78</v>
      </c>
      <c r="BN1110" s="493" t="n">
        <v>20811.68</v>
      </c>
      <c r="BO1110" s="493" t="n">
        <v>16423.93</v>
      </c>
      <c r="BP1110" s="493" t="n">
        <v>15737.89</v>
      </c>
      <c r="BQ1110" s="493" t="n">
        <v>11663.69</v>
      </c>
      <c r="BR1110" s="493" t="n">
        <v>11554.29</v>
      </c>
      <c r="BS1110" s="493" t="n">
        <v>22526.05</v>
      </c>
      <c r="BT1110" s="493" t="n">
        <v>13061.97</v>
      </c>
      <c r="BU1110" s="493" t="n">
        <v>22879.55</v>
      </c>
      <c r="BV1110" s="493" t="n">
        <v>16113.43</v>
      </c>
      <c r="BW1110" s="493" t="n">
        <v>18036.02</v>
      </c>
    </row>
    <row r="1111">
      <c r="A1111" t="inlineStr">
        <is>
          <t>[C9C] ANGIOTENSIN-II 길항제 (단일)</t>
        </is>
      </c>
      <c r="B1111" t="inlineStr">
        <is>
          <t>아주약품</t>
        </is>
      </c>
      <c r="C1111" t="inlineStr">
        <is>
          <t>아나탄</t>
        </is>
      </c>
      <c r="D1111" t="inlineStr">
        <is>
          <t>아주약품</t>
        </is>
      </c>
      <c r="E1111" t="inlineStr">
        <is>
          <t>candesartan cilexetil</t>
        </is>
      </c>
      <c r="F1111" t="inlineStr">
        <is>
          <t>종합병원</t>
        </is>
      </c>
      <c r="G1111" t="inlineStr">
        <is>
          <t>Generic</t>
        </is>
      </c>
      <c r="H1111" s="493" t="n">
        <v>122848.19</v>
      </c>
      <c r="I1111" s="493" t="n">
        <v>97580.19</v>
      </c>
      <c r="J1111" s="493" t="n">
        <v>129169.89</v>
      </c>
      <c r="K1111" s="493" t="n">
        <v>120414.02</v>
      </c>
      <c r="L1111" s="493" t="n">
        <v>120149.86</v>
      </c>
      <c r="M1111" s="493" t="n">
        <v>127847.84</v>
      </c>
      <c r="N1111" s="493" t="n">
        <v>124462.25</v>
      </c>
      <c r="O1111" s="493" t="n">
        <v>140379.46</v>
      </c>
      <c r="P1111" s="493" t="n">
        <v>120454.11</v>
      </c>
      <c r="Q1111" s="493" t="n">
        <v>136757.88</v>
      </c>
      <c r="R1111" s="493" t="n">
        <v>149609.05</v>
      </c>
      <c r="S1111" s="493" t="n">
        <v>169275.46</v>
      </c>
      <c r="T1111" s="493" t="n">
        <v>154828.96</v>
      </c>
      <c r="U1111" s="493" t="n">
        <v>131171.84</v>
      </c>
      <c r="V1111" s="493" t="n">
        <v>164615.07</v>
      </c>
      <c r="W1111" s="493" t="n">
        <v>163623.35</v>
      </c>
      <c r="X1111" s="493" t="n">
        <v>195891.28</v>
      </c>
      <c r="Y1111" s="493" t="n">
        <v>173306.33</v>
      </c>
      <c r="Z1111" s="493" t="n">
        <v>176388.11</v>
      </c>
      <c r="AA1111" s="493" t="n">
        <v>183843.35</v>
      </c>
      <c r="AB1111" s="493" t="n">
        <v>129640.12</v>
      </c>
      <c r="AC1111" s="493" t="n">
        <v>174213.92</v>
      </c>
      <c r="AD1111" s="493" t="n">
        <v>217875.23</v>
      </c>
      <c r="AE1111" s="493" t="n">
        <v>172043.7</v>
      </c>
      <c r="AF1111" s="493" t="n">
        <v>143811.82</v>
      </c>
      <c r="AG1111" s="493" t="n">
        <v>135001.11</v>
      </c>
      <c r="AH1111" s="493" t="n">
        <v>146544.53</v>
      </c>
      <c r="AI1111" s="493" t="n">
        <v>134995.62</v>
      </c>
      <c r="AJ1111" s="493" t="n">
        <v>159550.41</v>
      </c>
      <c r="AK1111" s="493" t="n">
        <v>140056.45</v>
      </c>
      <c r="AL1111" s="493" t="n">
        <v>120995.47</v>
      </c>
      <c r="AM1111" s="493" t="n">
        <v>134650.69</v>
      </c>
      <c r="AN1111" s="493" t="n">
        <v>136960.73</v>
      </c>
      <c r="AO1111" s="493" t="n">
        <v>129421.14</v>
      </c>
      <c r="AP1111" s="493" t="n">
        <v>160210.49</v>
      </c>
      <c r="AQ1111" s="493" t="n">
        <v>130170.28</v>
      </c>
      <c r="AR1111" s="493" t="n">
        <v>131687.99</v>
      </c>
      <c r="AS1111" s="493" t="n">
        <v>171080.06</v>
      </c>
      <c r="AT1111" s="493" t="n">
        <v>220965.78</v>
      </c>
      <c r="AU1111" s="493" t="n">
        <v>230709.67</v>
      </c>
      <c r="AV1111" s="493" t="n">
        <v>204316.68</v>
      </c>
      <c r="AW1111" s="493" t="n">
        <v>186995.6</v>
      </c>
      <c r="AX1111" s="493" t="n">
        <v>213148.65</v>
      </c>
      <c r="AY1111" s="493" t="n">
        <v>207290.36</v>
      </c>
      <c r="AZ1111" s="493" t="n">
        <v>216768.63</v>
      </c>
      <c r="BA1111" s="493" t="n">
        <v>252869.77</v>
      </c>
      <c r="BB1111" s="493" t="n">
        <v>245548.07</v>
      </c>
      <c r="BC1111" s="493" t="n">
        <v>252379.72</v>
      </c>
      <c r="BD1111" s="493" t="n">
        <v>171202.41</v>
      </c>
      <c r="BE1111" s="493" t="n">
        <v>212047.49</v>
      </c>
      <c r="BF1111" s="493" t="n">
        <v>225886.09</v>
      </c>
      <c r="BG1111" s="493" t="n">
        <v>261478.96</v>
      </c>
      <c r="BH1111" s="493" t="n">
        <v>191963.44</v>
      </c>
      <c r="BI1111" s="493" t="n">
        <v>180193.95</v>
      </c>
      <c r="BJ1111" s="493" t="n">
        <v>192029.24</v>
      </c>
      <c r="BK1111" s="493" t="n">
        <v>179689.12</v>
      </c>
      <c r="BL1111" s="493" t="n">
        <v>187149.79</v>
      </c>
      <c r="BM1111" s="493" t="n">
        <v>201215.31</v>
      </c>
      <c r="BN1111" s="493" t="n">
        <v>176147.92</v>
      </c>
      <c r="BO1111" s="493" t="n">
        <v>218043.91</v>
      </c>
      <c r="BP1111" s="493" t="n">
        <v>171709.34</v>
      </c>
      <c r="BQ1111" s="493" t="n">
        <v>144194.33</v>
      </c>
      <c r="BR1111" s="493" t="n">
        <v>206717.28</v>
      </c>
      <c r="BS1111" s="493" t="n">
        <v>248867.14</v>
      </c>
      <c r="BT1111" s="493" t="n">
        <v>177955.54</v>
      </c>
      <c r="BU1111" s="493" t="n">
        <v>204443.86</v>
      </c>
      <c r="BV1111" s="493" t="n">
        <v>255910.23</v>
      </c>
      <c r="BW1111" s="493" t="n">
        <v>179007.93</v>
      </c>
    </row>
    <row r="1112">
      <c r="A1112" t="inlineStr">
        <is>
          <t>[C9C] ANGIOTENSIN-II 길항제 (단일)</t>
        </is>
      </c>
      <c r="B1112" t="inlineStr">
        <is>
          <t>아주약품</t>
        </is>
      </c>
      <c r="C1112" t="inlineStr">
        <is>
          <t>아나탄</t>
        </is>
      </c>
      <c r="D1112" t="inlineStr">
        <is>
          <t>아주약품</t>
        </is>
      </c>
      <c r="E1112" t="inlineStr">
        <is>
          <t>candesartan cilexetil</t>
        </is>
      </c>
      <c r="F1112" t="inlineStr">
        <is>
          <t>병원</t>
        </is>
      </c>
      <c r="G1112" t="inlineStr">
        <is>
          <t>Generic</t>
        </is>
      </c>
      <c r="H1112" s="493" t="n">
        <v>9849.83</v>
      </c>
      <c r="I1112" s="493" t="n">
        <v>8090.36</v>
      </c>
      <c r="J1112" s="493" t="n">
        <v>13709.23</v>
      </c>
      <c r="K1112" s="493" t="n">
        <v>9805.17</v>
      </c>
      <c r="L1112" s="493" t="n">
        <v>10766.47</v>
      </c>
      <c r="M1112" s="493" t="n">
        <v>10436.68</v>
      </c>
      <c r="N1112" s="493" t="n">
        <v>11515.27</v>
      </c>
      <c r="O1112" s="493" t="n">
        <v>10420.98</v>
      </c>
      <c r="P1112" s="493" t="n">
        <v>9002.040000000001</v>
      </c>
      <c r="Q1112" s="493" t="n">
        <v>12809.02</v>
      </c>
      <c r="R1112" s="493" t="n">
        <v>8187.91</v>
      </c>
      <c r="S1112" s="493" t="n">
        <v>11720.93</v>
      </c>
      <c r="T1112" s="493" t="n">
        <v>9578.16</v>
      </c>
      <c r="U1112" s="493" t="n">
        <v>9127.719999999999</v>
      </c>
      <c r="V1112" s="493" t="n">
        <v>12406.6</v>
      </c>
      <c r="W1112" s="493" t="n">
        <v>10578.79</v>
      </c>
      <c r="X1112" s="493" t="n">
        <v>13346.13</v>
      </c>
      <c r="Y1112" s="493" t="n">
        <v>11885.81</v>
      </c>
      <c r="Z1112" s="493" t="n">
        <v>13746.35</v>
      </c>
      <c r="AA1112" s="493" t="n">
        <v>13804.72</v>
      </c>
      <c r="AB1112" s="493" t="n">
        <v>14594.2</v>
      </c>
      <c r="AC1112" s="493" t="n">
        <v>19667.71</v>
      </c>
      <c r="AD1112" s="493" t="n">
        <v>16379.69</v>
      </c>
      <c r="AE1112" s="493" t="n">
        <v>17196</v>
      </c>
      <c r="AF1112" s="493" t="n">
        <v>17455.08</v>
      </c>
      <c r="AG1112" s="493" t="n">
        <v>17568.91</v>
      </c>
      <c r="AH1112" s="493" t="n">
        <v>19343.83</v>
      </c>
      <c r="AI1112" s="493" t="n">
        <v>16096.27</v>
      </c>
      <c r="AJ1112" s="493" t="n">
        <v>16846.41</v>
      </c>
      <c r="AK1112" s="493" t="n">
        <v>17701.8</v>
      </c>
      <c r="AL1112" s="493" t="n">
        <v>17791.1</v>
      </c>
      <c r="AM1112" s="493" t="n">
        <v>18382.54</v>
      </c>
      <c r="AN1112" s="493" t="n">
        <v>22658.08</v>
      </c>
      <c r="AO1112" s="493" t="n">
        <v>13085.49</v>
      </c>
      <c r="AP1112" s="493" t="n">
        <v>15604.26</v>
      </c>
      <c r="AQ1112" s="493" t="n">
        <v>15137.96</v>
      </c>
      <c r="AR1112" s="493" t="n">
        <v>14094.03</v>
      </c>
      <c r="AS1112" s="493" t="n">
        <v>11996.4</v>
      </c>
      <c r="AT1112" s="493" t="n">
        <v>15022.26</v>
      </c>
      <c r="AU1112" s="493" t="n">
        <v>19384.74</v>
      </c>
      <c r="AV1112" s="493" t="n">
        <v>15209.5</v>
      </c>
      <c r="AW1112" s="493" t="n">
        <v>16787.8</v>
      </c>
      <c r="AX1112" s="493" t="n">
        <v>16687.25</v>
      </c>
      <c r="AY1112" s="493" t="n">
        <v>14961.82</v>
      </c>
      <c r="AZ1112" s="493" t="n">
        <v>14779.63</v>
      </c>
      <c r="BA1112" s="493" t="n">
        <v>12832.87</v>
      </c>
      <c r="BB1112" s="493" t="n">
        <v>15833.6</v>
      </c>
      <c r="BC1112" s="493" t="n">
        <v>12753.04</v>
      </c>
      <c r="BD1112" s="493" t="n">
        <v>13201.23</v>
      </c>
      <c r="BE1112" s="493" t="n">
        <v>13442.68</v>
      </c>
      <c r="BF1112" s="493" t="n">
        <v>13219.69</v>
      </c>
      <c r="BG1112" s="493" t="n">
        <v>17029.96</v>
      </c>
      <c r="BH1112" s="493" t="n">
        <v>13080.54</v>
      </c>
      <c r="BI1112" s="493" t="n">
        <v>12739.15</v>
      </c>
      <c r="BJ1112" s="493" t="n">
        <v>13709.36</v>
      </c>
      <c r="BK1112" s="493" t="n">
        <v>13063.1</v>
      </c>
      <c r="BL1112" s="493" t="n">
        <v>11959.56</v>
      </c>
      <c r="BM1112" s="493" t="n">
        <v>14220.52</v>
      </c>
      <c r="BN1112" s="493" t="n">
        <v>12591.2</v>
      </c>
      <c r="BO1112" s="493" t="n">
        <v>25453.34</v>
      </c>
      <c r="BP1112" s="493" t="n">
        <v>32778.56</v>
      </c>
      <c r="BQ1112" s="493" t="n">
        <v>23491.37</v>
      </c>
      <c r="BR1112" s="493" t="n">
        <v>30630.38</v>
      </c>
      <c r="BS1112" s="493" t="n">
        <v>28865.58</v>
      </c>
      <c r="BT1112" s="493" t="n">
        <v>23758.64</v>
      </c>
      <c r="BU1112" s="493" t="n">
        <v>30122.33</v>
      </c>
      <c r="BV1112" s="493" t="n">
        <v>34234.57</v>
      </c>
      <c r="BW1112" s="493" t="n">
        <v>24623.24</v>
      </c>
    </row>
    <row r="1113">
      <c r="A1113" t="inlineStr">
        <is>
          <t>[C9C] ANGIOTENSIN-II 길항제 (단일)</t>
        </is>
      </c>
      <c r="B1113" t="inlineStr">
        <is>
          <t>아주약품</t>
        </is>
      </c>
      <c r="C1113" t="inlineStr">
        <is>
          <t>아나탄</t>
        </is>
      </c>
      <c r="D1113" t="inlineStr">
        <is>
          <t>아주약품</t>
        </is>
      </c>
      <c r="E1113" t="inlineStr">
        <is>
          <t>candesartan cilexetil</t>
        </is>
      </c>
      <c r="F1113" t="inlineStr">
        <is>
          <t>의원</t>
        </is>
      </c>
      <c r="G1113" t="inlineStr">
        <is>
          <t>Generic</t>
        </is>
      </c>
      <c r="H1113" s="493" t="n">
        <v>134827.43</v>
      </c>
      <c r="I1113" s="493" t="n">
        <v>130363.36</v>
      </c>
      <c r="J1113" s="493" t="n">
        <v>143258.37</v>
      </c>
      <c r="K1113" s="493" t="n">
        <v>142436.82</v>
      </c>
      <c r="L1113" s="493" t="n">
        <v>138216.35</v>
      </c>
      <c r="M1113" s="493" t="n">
        <v>139585.63</v>
      </c>
      <c r="N1113" s="493" t="n">
        <v>141851.15</v>
      </c>
      <c r="O1113" s="493" t="n">
        <v>151826.24</v>
      </c>
      <c r="P1113" s="493" t="n">
        <v>136815.46</v>
      </c>
      <c r="Q1113" s="493" t="n">
        <v>162274.06</v>
      </c>
      <c r="R1113" s="493" t="n">
        <v>182499.69</v>
      </c>
      <c r="S1113" s="493" t="n">
        <v>242065.52</v>
      </c>
      <c r="T1113" s="493" t="n">
        <v>214053.23</v>
      </c>
      <c r="U1113" s="493" t="n">
        <v>193984.08</v>
      </c>
      <c r="V1113" s="493" t="n">
        <v>218295.05</v>
      </c>
      <c r="W1113" s="493" t="n">
        <v>215358.64</v>
      </c>
      <c r="X1113" s="493" t="n">
        <v>214490.17</v>
      </c>
      <c r="Y1113" s="493" t="n">
        <v>199705.54</v>
      </c>
      <c r="Z1113" s="493" t="n">
        <v>216465.72</v>
      </c>
      <c r="AA1113" s="493" t="n">
        <v>243939.24</v>
      </c>
      <c r="AB1113" s="493" t="n">
        <v>226383.73</v>
      </c>
      <c r="AC1113" s="493" t="n">
        <v>245602.18</v>
      </c>
      <c r="AD1113" s="493" t="n">
        <v>244345.82</v>
      </c>
      <c r="AE1113" s="493" t="n">
        <v>262653.85</v>
      </c>
      <c r="AF1113" s="493" t="n">
        <v>241737.2</v>
      </c>
      <c r="AG1113" s="493" t="n">
        <v>238257.49</v>
      </c>
      <c r="AH1113" s="493" t="n">
        <v>261692.5</v>
      </c>
      <c r="AI1113" s="493" t="n">
        <v>234344.72</v>
      </c>
      <c r="AJ1113" s="493" t="n">
        <v>270695.74</v>
      </c>
      <c r="AK1113" s="493" t="n">
        <v>296342.02</v>
      </c>
      <c r="AL1113" s="493" t="n">
        <v>290107.43</v>
      </c>
      <c r="AM1113" s="493" t="n">
        <v>302698.13</v>
      </c>
      <c r="AN1113" s="493" t="n">
        <v>362638.41</v>
      </c>
      <c r="AO1113" s="493" t="n">
        <v>401503.85</v>
      </c>
      <c r="AP1113" s="493" t="n">
        <v>416451.8</v>
      </c>
      <c r="AQ1113" s="493" t="n">
        <v>408086.28</v>
      </c>
      <c r="AR1113" s="493" t="n">
        <v>426853.9</v>
      </c>
      <c r="AS1113" s="493" t="n">
        <v>439566.13</v>
      </c>
      <c r="AT1113" s="493" t="n">
        <v>481763.67</v>
      </c>
      <c r="AU1113" s="493" t="n">
        <v>563253.14</v>
      </c>
      <c r="AV1113" s="493" t="n">
        <v>543220.6899999999</v>
      </c>
      <c r="AW1113" s="493" t="n">
        <v>499747.21</v>
      </c>
      <c r="AX1113" s="493" t="n">
        <v>539317.4399999999</v>
      </c>
      <c r="AY1113" s="493" t="n">
        <v>557286.36</v>
      </c>
      <c r="AZ1113" s="493" t="n">
        <v>527358.88</v>
      </c>
      <c r="BA1113" s="493" t="n">
        <v>547591.85</v>
      </c>
      <c r="BB1113" s="493" t="n">
        <v>532085.48</v>
      </c>
      <c r="BC1113" s="493" t="n">
        <v>567133.55</v>
      </c>
      <c r="BD1113" s="493" t="n">
        <v>538988.27</v>
      </c>
      <c r="BE1113" s="493" t="n">
        <v>585940.0600000001</v>
      </c>
      <c r="BF1113" s="493" t="n">
        <v>586909.49</v>
      </c>
      <c r="BG1113" s="493" t="n">
        <v>601814.11</v>
      </c>
      <c r="BH1113" s="493" t="n">
        <v>597046.27</v>
      </c>
      <c r="BI1113" s="493" t="n">
        <v>574689.54</v>
      </c>
      <c r="BJ1113" s="493" t="n">
        <v>601098.15</v>
      </c>
      <c r="BK1113" s="493" t="n">
        <v>592530.8199999999</v>
      </c>
      <c r="BL1113" s="493" t="n">
        <v>671167.99</v>
      </c>
      <c r="BM1113" s="493" t="n">
        <v>610241.02</v>
      </c>
      <c r="BN1113" s="493" t="n">
        <v>601974.8199999999</v>
      </c>
      <c r="BO1113" s="493" t="n">
        <v>629820.41</v>
      </c>
      <c r="BP1113" s="493" t="n">
        <v>623747.97</v>
      </c>
      <c r="BQ1113" s="493" t="n">
        <v>586339.79</v>
      </c>
      <c r="BR1113" s="493" t="n">
        <v>632486.8</v>
      </c>
      <c r="BS1113" s="493" t="n">
        <v>625634.22</v>
      </c>
      <c r="BT1113" s="493" t="n">
        <v>614925.28</v>
      </c>
      <c r="BU1113" s="493" t="n">
        <v>606586.96</v>
      </c>
      <c r="BV1113" s="493" t="n">
        <v>685424.28</v>
      </c>
      <c r="BW1113" s="493" t="n">
        <v>658103.17</v>
      </c>
    </row>
    <row r="1114">
      <c r="A1114" t="inlineStr">
        <is>
          <t>[C9C] ANGIOTENSIN-II 길항제 (단일)</t>
        </is>
      </c>
      <c r="B1114" t="inlineStr">
        <is>
          <t>아주약품</t>
        </is>
      </c>
      <c r="C1114" t="inlineStr">
        <is>
          <t>아나탄</t>
        </is>
      </c>
      <c r="D1114" t="inlineStr">
        <is>
          <t>아주약품</t>
        </is>
      </c>
      <c r="E1114" t="inlineStr">
        <is>
          <t>candesartan cilexetil</t>
        </is>
      </c>
      <c r="F1114" t="inlineStr">
        <is>
          <t>보건소</t>
        </is>
      </c>
      <c r="G1114" t="inlineStr">
        <is>
          <t>Generic</t>
        </is>
      </c>
      <c r="H1114" s="493" t="n">
        <v>561.6</v>
      </c>
      <c r="I1114" s="493" t="n">
        <v>106.2</v>
      </c>
      <c r="J1114" s="493" t="n">
        <v>161.7</v>
      </c>
      <c r="K1114" s="493" t="n">
        <v>627.9</v>
      </c>
      <c r="L1114" s="493" t="n">
        <v>174</v>
      </c>
      <c r="M1114" s="493" t="n">
        <v>885</v>
      </c>
      <c r="N1114" s="493" t="n">
        <v>311.4</v>
      </c>
      <c r="O1114" s="493" t="n">
        <v>0</v>
      </c>
      <c r="P1114" s="493" t="n">
        <v>113.4</v>
      </c>
      <c r="Q1114" s="493" t="n">
        <v>268.2</v>
      </c>
      <c r="R1114" s="493" t="n">
        <v>122.4</v>
      </c>
      <c r="S1114" s="493" t="n">
        <v>574.2</v>
      </c>
      <c r="T1114" s="493" t="n">
        <v>324</v>
      </c>
      <c r="U1114" s="493" t="n">
        <v>0</v>
      </c>
      <c r="V1114" s="493" t="n">
        <v>107.4</v>
      </c>
      <c r="W1114" s="493" t="n">
        <v>219.6</v>
      </c>
      <c r="X1114" s="493" t="n">
        <v>129.6</v>
      </c>
      <c r="Y1114" s="493" t="n">
        <v>293.1</v>
      </c>
      <c r="Z1114" s="493" t="n">
        <v>273</v>
      </c>
      <c r="AA1114" s="493" t="n">
        <v>92.40000000000001</v>
      </c>
      <c r="AB1114" s="493" t="n">
        <v>226.2</v>
      </c>
      <c r="AC1114" s="493" t="n">
        <v>420.3</v>
      </c>
      <c r="AD1114" s="493" t="n">
        <v>338.4</v>
      </c>
      <c r="AE1114" s="493" t="n">
        <v>47.4</v>
      </c>
      <c r="AF1114" s="493" t="n">
        <v>803.7</v>
      </c>
      <c r="AG1114" s="493" t="n">
        <v>0</v>
      </c>
      <c r="AH1114" s="493" t="n">
        <v>393</v>
      </c>
      <c r="AI1114" s="493" t="n">
        <v>708.3</v>
      </c>
      <c r="AJ1114" s="493" t="n">
        <v>1122</v>
      </c>
      <c r="AK1114" s="493" t="n">
        <v>3598.8</v>
      </c>
      <c r="AL1114" s="493" t="n">
        <v>1186.5</v>
      </c>
      <c r="AM1114" s="493" t="n">
        <v>1363.5</v>
      </c>
      <c r="AN1114" s="493" t="n">
        <v>2231.1</v>
      </c>
      <c r="AO1114" s="493" t="n">
        <v>920.1</v>
      </c>
      <c r="AP1114" s="493" t="n">
        <v>1634.4</v>
      </c>
      <c r="AQ1114" s="493" t="n">
        <v>288.9</v>
      </c>
      <c r="AR1114" s="493" t="n">
        <v>1546.5</v>
      </c>
      <c r="AS1114" s="493" t="n">
        <v>198.9</v>
      </c>
      <c r="AT1114" s="493" t="n">
        <v>2057.7</v>
      </c>
      <c r="AU1114" s="493" t="n">
        <v>1524.76</v>
      </c>
      <c r="AV1114" s="493" t="n">
        <v>1982.1</v>
      </c>
      <c r="AW1114" s="493" t="n">
        <v>430.65</v>
      </c>
      <c r="AX1114" s="493" t="n">
        <v>954.6</v>
      </c>
      <c r="AY1114" s="493" t="n">
        <v>1197.7</v>
      </c>
      <c r="AZ1114" s="493" t="n">
        <v>1160.4</v>
      </c>
      <c r="BA1114" s="493" t="n">
        <v>1022.91</v>
      </c>
      <c r="BB1114" s="493" t="n">
        <v>1533</v>
      </c>
      <c r="BC1114" s="493" t="n">
        <v>984.3</v>
      </c>
      <c r="BD1114" s="493" t="n">
        <v>1307.7</v>
      </c>
      <c r="BE1114" s="493" t="n">
        <v>1275</v>
      </c>
      <c r="BF1114" s="493" t="n">
        <v>1305</v>
      </c>
      <c r="BG1114" s="493" t="n">
        <v>595.5</v>
      </c>
      <c r="BH1114" s="493" t="n">
        <v>1677.6</v>
      </c>
      <c r="BI1114" s="493" t="n">
        <v>2361.9</v>
      </c>
      <c r="BJ1114" s="493" t="n">
        <v>538.5</v>
      </c>
      <c r="BK1114" s="493" t="n">
        <v>1790.7</v>
      </c>
      <c r="BL1114" s="493" t="n">
        <v>1001.7</v>
      </c>
      <c r="BM1114" s="493" t="n">
        <v>2043.15</v>
      </c>
      <c r="BN1114" s="493" t="n">
        <v>1125.9</v>
      </c>
      <c r="BO1114" s="493" t="n">
        <v>1740.6</v>
      </c>
      <c r="BP1114" s="493" t="n">
        <v>1976.7</v>
      </c>
      <c r="BQ1114" s="493" t="n">
        <v>2324.4</v>
      </c>
      <c r="BR1114" s="493" t="n">
        <v>881.6799999999999</v>
      </c>
      <c r="BS1114" s="493" t="n">
        <v>1855.95</v>
      </c>
      <c r="BT1114" s="493" t="n">
        <v>3358.2</v>
      </c>
      <c r="BU1114" s="493" t="n">
        <v>714.3</v>
      </c>
      <c r="BV1114" s="493" t="n">
        <v>1474.95</v>
      </c>
      <c r="BW1114" s="493" t="n">
        <v>2196.75</v>
      </c>
    </row>
    <row r="1115">
      <c r="A1115" t="inlineStr">
        <is>
          <t>[C9C] ANGIOTENSIN-II 길항제 (단일)</t>
        </is>
      </c>
      <c r="B1115" t="inlineStr">
        <is>
          <t>아주약품</t>
        </is>
      </c>
      <c r="C1115" t="inlineStr">
        <is>
          <t>아나탄</t>
        </is>
      </c>
      <c r="D1115" t="inlineStr">
        <is>
          <t>아주약품</t>
        </is>
      </c>
      <c r="E1115" t="inlineStr">
        <is>
          <t>candesartan cilexetil</t>
        </is>
      </c>
      <c r="F1115" t="inlineStr">
        <is>
          <t>기타(치과의원, 치과병원 등)</t>
        </is>
      </c>
      <c r="G1115" t="inlineStr">
        <is>
          <t>Generic</t>
        </is>
      </c>
      <c r="H1115" s="493" t="n">
        <v>13.8</v>
      </c>
      <c r="I1115" s="493" t="n">
        <v>0</v>
      </c>
      <c r="J1115" s="493" t="n">
        <v>0</v>
      </c>
      <c r="K1115" s="493" t="n">
        <v>0</v>
      </c>
      <c r="L1115" s="493" t="n">
        <v>0</v>
      </c>
      <c r="M1115" s="493" t="n">
        <v>0</v>
      </c>
      <c r="N1115" s="493" t="n">
        <v>0</v>
      </c>
      <c r="O1115" s="493" t="n">
        <v>0</v>
      </c>
      <c r="P1115" s="493" t="n">
        <v>0</v>
      </c>
      <c r="Q1115" s="493" t="n">
        <v>0</v>
      </c>
      <c r="R1115" s="493" t="n">
        <v>0</v>
      </c>
      <c r="S1115" s="493" t="n">
        <v>0</v>
      </c>
      <c r="T1115" s="493" t="n">
        <v>340</v>
      </c>
      <c r="U1115" s="493" t="n">
        <v>0</v>
      </c>
      <c r="V1115" s="493" t="n">
        <v>0</v>
      </c>
      <c r="W1115" s="493" t="n">
        <v>0</v>
      </c>
      <c r="X1115" s="493" t="n">
        <v>0</v>
      </c>
      <c r="Y1115" s="493" t="n">
        <v>0</v>
      </c>
      <c r="Z1115" s="493" t="n">
        <v>0</v>
      </c>
      <c r="AA1115" s="493" t="n">
        <v>0</v>
      </c>
      <c r="AB1115" s="493" t="n">
        <v>0</v>
      </c>
      <c r="AC1115" s="493" t="n">
        <v>195.6</v>
      </c>
      <c r="AD1115" s="493" t="n">
        <v>0</v>
      </c>
      <c r="AE1115" s="493" t="n">
        <v>207</v>
      </c>
      <c r="AF1115" s="493" t="n">
        <v>0</v>
      </c>
      <c r="AG1115" s="493" t="n">
        <v>0</v>
      </c>
      <c r="AH1115" s="493" t="n">
        <v>0</v>
      </c>
      <c r="AI1115" s="493" t="n">
        <v>581.4</v>
      </c>
      <c r="AJ1115" s="493" t="n">
        <v>0</v>
      </c>
      <c r="AK1115" s="493" t="n">
        <v>0</v>
      </c>
      <c r="AL1115" s="493" t="n">
        <v>0</v>
      </c>
      <c r="AM1115" s="493" t="n">
        <v>0</v>
      </c>
      <c r="AN1115" s="493" t="n">
        <v>0</v>
      </c>
      <c r="AO1115" s="493" t="n">
        <v>0</v>
      </c>
      <c r="AP1115" s="493" t="n">
        <v>0</v>
      </c>
      <c r="AQ1115" s="493" t="n">
        <v>0</v>
      </c>
      <c r="AR1115" s="493" t="n">
        <v>313.95</v>
      </c>
      <c r="AS1115" s="493" t="n">
        <v>0</v>
      </c>
      <c r="AT1115" s="493" t="n">
        <v>313.95</v>
      </c>
      <c r="AU1115" s="493" t="n">
        <v>0</v>
      </c>
      <c r="AV1115" s="493" t="n">
        <v>0</v>
      </c>
      <c r="AW1115" s="493" t="n">
        <v>0</v>
      </c>
      <c r="AX1115" s="493" t="n">
        <v>0</v>
      </c>
      <c r="AY1115" s="493" t="n">
        <v>0</v>
      </c>
      <c r="AZ1115" s="493" t="n">
        <v>0</v>
      </c>
      <c r="BA1115" s="493" t="n">
        <v>0</v>
      </c>
      <c r="BB1115" s="493" t="n">
        <v>0</v>
      </c>
      <c r="BC1115" s="493" t="n">
        <v>0</v>
      </c>
      <c r="BD1115" s="493" t="n">
        <v>0</v>
      </c>
      <c r="BE1115" s="493" t="n">
        <v>0</v>
      </c>
      <c r="BF1115" s="493" t="n">
        <v>0</v>
      </c>
      <c r="BG1115" s="493" t="n">
        <v>0</v>
      </c>
      <c r="BH1115" s="493" t="n">
        <v>0</v>
      </c>
      <c r="BI1115" s="493" t="n">
        <v>0</v>
      </c>
      <c r="BJ1115" s="493" t="n">
        <v>0</v>
      </c>
      <c r="BK1115" s="493" t="n">
        <v>0</v>
      </c>
      <c r="BL1115" s="493" t="n">
        <v>0</v>
      </c>
      <c r="BM1115" s="493" t="n">
        <v>0</v>
      </c>
      <c r="BN1115" s="493" t="n">
        <v>0</v>
      </c>
      <c r="BO1115" s="493" t="n">
        <v>465.3</v>
      </c>
      <c r="BP1115" s="493" t="n">
        <v>0</v>
      </c>
      <c r="BQ1115" s="493" t="n">
        <v>0</v>
      </c>
      <c r="BR1115" s="493" t="n">
        <v>166.5</v>
      </c>
      <c r="BS1115" s="493" t="n">
        <v>0</v>
      </c>
      <c r="BT1115" s="493" t="n">
        <v>0</v>
      </c>
      <c r="BU1115" s="493" t="n">
        <v>0</v>
      </c>
      <c r="BV1115" s="493" t="n">
        <v>0</v>
      </c>
      <c r="BW1115" s="493" t="n">
        <v>0</v>
      </c>
    </row>
    <row r="1116">
      <c r="A1116" t="inlineStr">
        <is>
          <t>[C9C] ANGIOTENSIN-II 길항제 (단일)</t>
        </is>
      </c>
      <c r="B1116" t="inlineStr">
        <is>
          <t>아주약품</t>
        </is>
      </c>
      <c r="C1116" t="inlineStr">
        <is>
          <t>아나텔</t>
        </is>
      </c>
      <c r="D1116" t="inlineStr">
        <is>
          <t>아주약품</t>
        </is>
      </c>
      <c r="E1116" t="inlineStr">
        <is>
          <t>telmisartan</t>
        </is>
      </c>
      <c r="F1116" t="inlineStr">
        <is>
          <t>상급종합병원</t>
        </is>
      </c>
      <c r="G1116" t="inlineStr">
        <is>
          <t>Generic</t>
        </is>
      </c>
      <c r="H1116" s="493" t="n">
        <v>0</v>
      </c>
      <c r="I1116" s="493" t="n">
        <v>0</v>
      </c>
      <c r="J1116" s="493" t="n">
        <v>0</v>
      </c>
      <c r="K1116" s="493" t="n">
        <v>0</v>
      </c>
      <c r="L1116" s="493" t="n">
        <v>0</v>
      </c>
      <c r="M1116" s="493" t="n">
        <v>0</v>
      </c>
      <c r="N1116" s="493" t="n">
        <v>0</v>
      </c>
      <c r="O1116" s="493" t="n">
        <v>0</v>
      </c>
      <c r="P1116" s="493" t="n">
        <v>0</v>
      </c>
      <c r="Q1116" s="493" t="n">
        <v>0</v>
      </c>
      <c r="R1116" s="493" t="n">
        <v>0</v>
      </c>
      <c r="S1116" s="493" t="n">
        <v>0</v>
      </c>
      <c r="T1116" s="493" t="n">
        <v>0</v>
      </c>
      <c r="U1116" s="493" t="n">
        <v>0</v>
      </c>
      <c r="V1116" s="493" t="n">
        <v>0</v>
      </c>
      <c r="W1116" s="493" t="n">
        <v>1200</v>
      </c>
      <c r="X1116" s="493" t="n">
        <v>0</v>
      </c>
      <c r="Y1116" s="493" t="n">
        <v>0</v>
      </c>
      <c r="Z1116" s="493" t="n">
        <v>0</v>
      </c>
      <c r="AA1116" s="493" t="n">
        <v>0</v>
      </c>
      <c r="AB1116" s="493" t="n">
        <v>1206</v>
      </c>
      <c r="AC1116" s="493" t="n">
        <v>0</v>
      </c>
      <c r="AD1116" s="493" t="n">
        <v>0</v>
      </c>
      <c r="AE1116" s="493" t="n">
        <v>1263</v>
      </c>
      <c r="AF1116" s="493" t="n">
        <v>0</v>
      </c>
      <c r="AG1116" s="493" t="n">
        <v>0</v>
      </c>
      <c r="AH1116" s="493" t="n">
        <v>0</v>
      </c>
      <c r="AI1116" s="493" t="n">
        <v>0</v>
      </c>
      <c r="AJ1116" s="493" t="n">
        <v>0</v>
      </c>
      <c r="AK1116" s="493" t="n">
        <v>0</v>
      </c>
      <c r="AL1116" s="493" t="n">
        <v>0</v>
      </c>
      <c r="AM1116" s="493" t="n">
        <v>0</v>
      </c>
      <c r="AN1116" s="493" t="n">
        <v>0</v>
      </c>
      <c r="AO1116" s="493" t="n">
        <v>0</v>
      </c>
      <c r="AP1116" s="493" t="n">
        <v>0</v>
      </c>
      <c r="AQ1116" s="493" t="n">
        <v>0</v>
      </c>
      <c r="AR1116" s="493" t="n">
        <v>0</v>
      </c>
      <c r="AS1116" s="493" t="n">
        <v>0</v>
      </c>
      <c r="AT1116" s="493" t="n">
        <v>0</v>
      </c>
      <c r="AU1116" s="493" t="n">
        <v>0</v>
      </c>
      <c r="AV1116" s="493" t="n">
        <v>0</v>
      </c>
      <c r="AW1116" s="493" t="n">
        <v>0</v>
      </c>
      <c r="AX1116" s="493" t="n">
        <v>0</v>
      </c>
      <c r="AY1116" s="493" t="n">
        <v>0</v>
      </c>
      <c r="AZ1116" s="493" t="n">
        <v>0</v>
      </c>
      <c r="BA1116" s="493" t="n">
        <v>0</v>
      </c>
      <c r="BB1116" s="493" t="n">
        <v>0</v>
      </c>
      <c r="BC1116" s="493" t="n">
        <v>0</v>
      </c>
      <c r="BD1116" s="493" t="n">
        <v>0</v>
      </c>
      <c r="BE1116" s="493" t="n">
        <v>0</v>
      </c>
      <c r="BF1116" s="493" t="n">
        <v>0</v>
      </c>
      <c r="BG1116" s="493" t="n">
        <v>0</v>
      </c>
      <c r="BH1116" s="493" t="n">
        <v>0</v>
      </c>
      <c r="BI1116" s="493" t="n">
        <v>0</v>
      </c>
      <c r="BJ1116" s="493" t="n">
        <v>0</v>
      </c>
      <c r="BK1116" s="493" t="n">
        <v>0</v>
      </c>
      <c r="BL1116" s="493" t="n">
        <v>0</v>
      </c>
      <c r="BM1116" s="493" t="n">
        <v>0</v>
      </c>
      <c r="BN1116" s="493" t="n">
        <v>0</v>
      </c>
      <c r="BO1116" s="493" t="n">
        <v>0</v>
      </c>
      <c r="BP1116" s="493" t="n">
        <v>50.68</v>
      </c>
      <c r="BQ1116" s="493" t="n">
        <v>0</v>
      </c>
      <c r="BR1116" s="493" t="n">
        <v>0</v>
      </c>
      <c r="BS1116" s="493" t="n">
        <v>0</v>
      </c>
      <c r="BT1116" s="493" t="n">
        <v>0</v>
      </c>
      <c r="BU1116" s="493" t="n">
        <v>0</v>
      </c>
      <c r="BV1116" s="493" t="n">
        <v>0</v>
      </c>
      <c r="BW1116" s="493" t="n">
        <v>0</v>
      </c>
    </row>
    <row r="1117">
      <c r="A1117" t="inlineStr">
        <is>
          <t>[C9C] ANGIOTENSIN-II 길항제 (단일)</t>
        </is>
      </c>
      <c r="B1117" t="inlineStr">
        <is>
          <t>아주약품</t>
        </is>
      </c>
      <c r="C1117" t="inlineStr">
        <is>
          <t>아나텔</t>
        </is>
      </c>
      <c r="D1117" t="inlineStr">
        <is>
          <t>아주약품</t>
        </is>
      </c>
      <c r="E1117" t="inlineStr">
        <is>
          <t>telmisartan</t>
        </is>
      </c>
      <c r="F1117" t="inlineStr">
        <is>
          <t>종합병원</t>
        </is>
      </c>
      <c r="G1117" t="inlineStr">
        <is>
          <t>Generic</t>
        </is>
      </c>
      <c r="H1117" s="493" t="n">
        <v>0</v>
      </c>
      <c r="I1117" s="493" t="n">
        <v>0</v>
      </c>
      <c r="J1117" s="493" t="n">
        <v>0</v>
      </c>
      <c r="K1117" s="493" t="n">
        <v>0</v>
      </c>
      <c r="L1117" s="493" t="n">
        <v>0</v>
      </c>
      <c r="M1117" s="493" t="n">
        <v>0</v>
      </c>
      <c r="N1117" s="493" t="n">
        <v>0</v>
      </c>
      <c r="O1117" s="493" t="n">
        <v>0</v>
      </c>
      <c r="P1117" s="493" t="n">
        <v>0</v>
      </c>
      <c r="Q1117" s="493" t="n">
        <v>0</v>
      </c>
      <c r="R1117" s="493" t="n">
        <v>0</v>
      </c>
      <c r="S1117" s="493" t="n">
        <v>0</v>
      </c>
      <c r="T1117" s="493" t="n">
        <v>0</v>
      </c>
      <c r="U1117" s="493" t="n">
        <v>0</v>
      </c>
      <c r="V1117" s="493" t="n">
        <v>0</v>
      </c>
      <c r="W1117" s="493" t="n">
        <v>0</v>
      </c>
      <c r="X1117" s="493" t="n">
        <v>0</v>
      </c>
      <c r="Y1117" s="493" t="n">
        <v>0</v>
      </c>
      <c r="Z1117" s="493" t="n">
        <v>0</v>
      </c>
      <c r="AA1117" s="493" t="n">
        <v>0</v>
      </c>
      <c r="AB1117" s="493" t="n">
        <v>0</v>
      </c>
      <c r="AC1117" s="493" t="n">
        <v>0</v>
      </c>
      <c r="AD1117" s="493" t="n">
        <v>0</v>
      </c>
      <c r="AE1117" s="493" t="n">
        <v>0</v>
      </c>
      <c r="AF1117" s="493" t="n">
        <v>0</v>
      </c>
      <c r="AG1117" s="493" t="n">
        <v>0</v>
      </c>
      <c r="AH1117" s="493" t="n">
        <v>0</v>
      </c>
      <c r="AI1117" s="493" t="n">
        <v>0</v>
      </c>
      <c r="AJ1117" s="493" t="n">
        <v>0</v>
      </c>
      <c r="AK1117" s="493" t="n">
        <v>0</v>
      </c>
      <c r="AL1117" s="493" t="n">
        <v>240</v>
      </c>
      <c r="AM1117" s="493" t="n">
        <v>0</v>
      </c>
      <c r="AN1117" s="493" t="n">
        <v>0</v>
      </c>
      <c r="AO1117" s="493" t="n">
        <v>1212.84</v>
      </c>
      <c r="AP1117" s="493" t="n">
        <v>2224.58</v>
      </c>
      <c r="AQ1117" s="493" t="n">
        <v>259.8</v>
      </c>
      <c r="AR1117" s="493" t="n">
        <v>0</v>
      </c>
      <c r="AS1117" s="493" t="n">
        <v>0</v>
      </c>
      <c r="AT1117" s="493" t="n">
        <v>0</v>
      </c>
      <c r="AU1117" s="493" t="n">
        <v>0</v>
      </c>
      <c r="AV1117" s="493" t="n">
        <v>0</v>
      </c>
      <c r="AW1117" s="493" t="n">
        <v>0</v>
      </c>
      <c r="AX1117" s="493" t="n">
        <v>0</v>
      </c>
      <c r="AY1117" s="493" t="n">
        <v>0</v>
      </c>
      <c r="AZ1117" s="493" t="n">
        <v>0</v>
      </c>
      <c r="BA1117" s="493" t="n">
        <v>0</v>
      </c>
      <c r="BB1117" s="493" t="n">
        <v>0</v>
      </c>
      <c r="BC1117" s="493" t="n">
        <v>0</v>
      </c>
      <c r="BD1117" s="493" t="n">
        <v>0</v>
      </c>
      <c r="BE1117" s="493" t="n">
        <v>0</v>
      </c>
      <c r="BF1117" s="493" t="n">
        <v>120.9</v>
      </c>
      <c r="BG1117" s="493" t="n">
        <v>0</v>
      </c>
      <c r="BH1117" s="493" t="n">
        <v>745.92</v>
      </c>
      <c r="BI1117" s="493" t="n">
        <v>3036</v>
      </c>
      <c r="BJ1117" s="493" t="n">
        <v>1560.6</v>
      </c>
      <c r="BK1117" s="493" t="n">
        <v>2322.3</v>
      </c>
      <c r="BL1117" s="493" t="n">
        <v>1236.6</v>
      </c>
      <c r="BM1117" s="493" t="n">
        <v>270.6</v>
      </c>
      <c r="BN1117" s="493" t="n">
        <v>1233</v>
      </c>
      <c r="BO1117" s="493" t="n">
        <v>2562.6</v>
      </c>
      <c r="BP1117" s="493" t="n">
        <v>755.4</v>
      </c>
      <c r="BQ1117" s="493" t="n">
        <v>463.1</v>
      </c>
      <c r="BR1117" s="493" t="n">
        <v>2912.1</v>
      </c>
      <c r="BS1117" s="493" t="n">
        <v>1850.1</v>
      </c>
      <c r="BT1117" s="493" t="n">
        <v>130.9</v>
      </c>
      <c r="BU1117" s="493" t="n">
        <v>1122.18</v>
      </c>
      <c r="BV1117" s="493" t="n">
        <v>769.4</v>
      </c>
      <c r="BW1117" s="493" t="n">
        <v>355.24</v>
      </c>
    </row>
    <row r="1118">
      <c r="A1118" t="inlineStr">
        <is>
          <t>[C9C] ANGIOTENSIN-II 길항제 (단일)</t>
        </is>
      </c>
      <c r="B1118" t="inlineStr">
        <is>
          <t>아주약품</t>
        </is>
      </c>
      <c r="C1118" t="inlineStr">
        <is>
          <t>아나텔</t>
        </is>
      </c>
      <c r="D1118" t="inlineStr">
        <is>
          <t>아주약품</t>
        </is>
      </c>
      <c r="E1118" t="inlineStr">
        <is>
          <t>telmisartan</t>
        </is>
      </c>
      <c r="F1118" t="inlineStr">
        <is>
          <t>병원</t>
        </is>
      </c>
      <c r="G1118" t="inlineStr">
        <is>
          <t>Generic</t>
        </is>
      </c>
      <c r="H1118" s="493" t="n">
        <v>5497.58</v>
      </c>
      <c r="I1118" s="493" t="n">
        <v>7152.53</v>
      </c>
      <c r="J1118" s="493" t="n">
        <v>7636.11</v>
      </c>
      <c r="K1118" s="493" t="n">
        <v>5832.69</v>
      </c>
      <c r="L1118" s="493" t="n">
        <v>7465.44</v>
      </c>
      <c r="M1118" s="493" t="n">
        <v>6434.31</v>
      </c>
      <c r="N1118" s="493" t="n">
        <v>7654.93</v>
      </c>
      <c r="O1118" s="493" t="n">
        <v>109.5</v>
      </c>
      <c r="P1118" s="493" t="n">
        <v>0</v>
      </c>
      <c r="Q1118" s="493" t="n">
        <v>0</v>
      </c>
      <c r="R1118" s="493" t="n">
        <v>0</v>
      </c>
      <c r="S1118" s="493" t="n">
        <v>120</v>
      </c>
      <c r="T1118" s="493" t="n">
        <v>162.69</v>
      </c>
      <c r="U1118" s="493" t="n">
        <v>177.6</v>
      </c>
      <c r="V1118" s="493" t="n">
        <v>238.8</v>
      </c>
      <c r="W1118" s="493" t="n">
        <v>1409</v>
      </c>
      <c r="X1118" s="493" t="n">
        <v>559.9</v>
      </c>
      <c r="Y1118" s="493" t="n">
        <v>1090.45</v>
      </c>
      <c r="Z1118" s="493" t="n">
        <v>2826.62</v>
      </c>
      <c r="AA1118" s="493" t="n">
        <v>5667.41</v>
      </c>
      <c r="AB1118" s="493" t="n">
        <v>5031.88</v>
      </c>
      <c r="AC1118" s="493" t="n">
        <v>9840.360000000001</v>
      </c>
      <c r="AD1118" s="493" t="n">
        <v>6231.15</v>
      </c>
      <c r="AE1118" s="493" t="n">
        <v>6547.2</v>
      </c>
      <c r="AF1118" s="493" t="n">
        <v>7302.29</v>
      </c>
      <c r="AG1118" s="493" t="n">
        <v>4999.33</v>
      </c>
      <c r="AH1118" s="493" t="n">
        <v>6771.95</v>
      </c>
      <c r="AI1118" s="493" t="n">
        <v>5667.1</v>
      </c>
      <c r="AJ1118" s="493" t="n">
        <v>8093.46</v>
      </c>
      <c r="AK1118" s="493" t="n">
        <v>7824.41</v>
      </c>
      <c r="AL1118" s="493" t="n">
        <v>5884.66</v>
      </c>
      <c r="AM1118" s="493" t="n">
        <v>8979.4</v>
      </c>
      <c r="AN1118" s="493" t="n">
        <v>5212.4</v>
      </c>
      <c r="AO1118" s="493" t="n">
        <v>6835.41</v>
      </c>
      <c r="AP1118" s="493" t="n">
        <v>7017.62</v>
      </c>
      <c r="AQ1118" s="493" t="n">
        <v>8889.18</v>
      </c>
      <c r="AR1118" s="493" t="n">
        <v>9126.889999999999</v>
      </c>
      <c r="AS1118" s="493" t="n">
        <v>8564.639999999999</v>
      </c>
      <c r="AT1118" s="493" t="n">
        <v>9306.24</v>
      </c>
      <c r="AU1118" s="493" t="n">
        <v>11340.68</v>
      </c>
      <c r="AV1118" s="493" t="n">
        <v>10497.44</v>
      </c>
      <c r="AW1118" s="493" t="n">
        <v>12568.17</v>
      </c>
      <c r="AX1118" s="493" t="n">
        <v>13826.72</v>
      </c>
      <c r="AY1118" s="493" t="n">
        <v>13549.52</v>
      </c>
      <c r="AZ1118" s="493" t="n">
        <v>12322.44</v>
      </c>
      <c r="BA1118" s="493" t="n">
        <v>16407.96</v>
      </c>
      <c r="BB1118" s="493" t="n">
        <v>17492.46</v>
      </c>
      <c r="BC1118" s="493" t="n">
        <v>14630.56</v>
      </c>
      <c r="BD1118" s="493" t="n">
        <v>21944.51</v>
      </c>
      <c r="BE1118" s="493" t="n">
        <v>17455.12</v>
      </c>
      <c r="BF1118" s="493" t="n">
        <v>11272.54</v>
      </c>
      <c r="BG1118" s="493" t="n">
        <v>12770.06</v>
      </c>
      <c r="BH1118" s="493" t="n">
        <v>17647.07</v>
      </c>
      <c r="BI1118" s="493" t="n">
        <v>9950.41</v>
      </c>
      <c r="BJ1118" s="493" t="n">
        <v>13631.98</v>
      </c>
      <c r="BK1118" s="493" t="n">
        <v>15624.66</v>
      </c>
      <c r="BL1118" s="493" t="n">
        <v>19161.28</v>
      </c>
      <c r="BM1118" s="493" t="n">
        <v>16147.07</v>
      </c>
      <c r="BN1118" s="493" t="n">
        <v>16060.92</v>
      </c>
      <c r="BO1118" s="493" t="n">
        <v>19375.4</v>
      </c>
      <c r="BP1118" s="493" t="n">
        <v>17039.16</v>
      </c>
      <c r="BQ1118" s="493" t="n">
        <v>17986.11</v>
      </c>
      <c r="BR1118" s="493" t="n">
        <v>24277.76</v>
      </c>
      <c r="BS1118" s="493" t="n">
        <v>22663.77</v>
      </c>
      <c r="BT1118" s="493" t="n">
        <v>20569.49</v>
      </c>
      <c r="BU1118" s="493" t="n">
        <v>24673.96</v>
      </c>
      <c r="BV1118" s="493" t="n">
        <v>24876.86</v>
      </c>
      <c r="BW1118" s="493" t="n">
        <v>21599.99</v>
      </c>
    </row>
    <row r="1119">
      <c r="A1119" t="inlineStr">
        <is>
          <t>[C9C] ANGIOTENSIN-II 길항제 (단일)</t>
        </is>
      </c>
      <c r="B1119" t="inlineStr">
        <is>
          <t>아주약품</t>
        </is>
      </c>
      <c r="C1119" t="inlineStr">
        <is>
          <t>아나텔</t>
        </is>
      </c>
      <c r="D1119" t="inlineStr">
        <is>
          <t>아주약품</t>
        </is>
      </c>
      <c r="E1119" t="inlineStr">
        <is>
          <t>telmisartan</t>
        </is>
      </c>
      <c r="F1119" t="inlineStr">
        <is>
          <t>의원</t>
        </is>
      </c>
      <c r="G1119" t="inlineStr">
        <is>
          <t>Generic</t>
        </is>
      </c>
      <c r="H1119" s="493" t="n">
        <v>13328.47</v>
      </c>
      <c r="I1119" s="493" t="n">
        <v>16439.27</v>
      </c>
      <c r="J1119" s="493" t="n">
        <v>19599.09</v>
      </c>
      <c r="K1119" s="493" t="n">
        <v>20091.47</v>
      </c>
      <c r="L1119" s="493" t="n">
        <v>17606.27</v>
      </c>
      <c r="M1119" s="493" t="n">
        <v>19318.1</v>
      </c>
      <c r="N1119" s="493" t="n">
        <v>11464.6</v>
      </c>
      <c r="O1119" s="493" t="n">
        <v>6839.4</v>
      </c>
      <c r="P1119" s="493" t="n">
        <v>0</v>
      </c>
      <c r="Q1119" s="493" t="n">
        <v>2923.35</v>
      </c>
      <c r="R1119" s="493" t="n">
        <v>15313.03</v>
      </c>
      <c r="S1119" s="493" t="n">
        <v>107396.04</v>
      </c>
      <c r="T1119" s="493" t="n">
        <v>107017.46</v>
      </c>
      <c r="U1119" s="493" t="n">
        <v>91624.50999999999</v>
      </c>
      <c r="V1119" s="493" t="n">
        <v>96393.17</v>
      </c>
      <c r="W1119" s="493" t="n">
        <v>115291.63</v>
      </c>
      <c r="X1119" s="493" t="n">
        <v>133815.33</v>
      </c>
      <c r="Y1119" s="493" t="n">
        <v>147082.55</v>
      </c>
      <c r="Z1119" s="493" t="n">
        <v>151251.87</v>
      </c>
      <c r="AA1119" s="493" t="n">
        <v>168343.72</v>
      </c>
      <c r="AB1119" s="493" t="n">
        <v>166407.99</v>
      </c>
      <c r="AC1119" s="493" t="n">
        <v>200033.87</v>
      </c>
      <c r="AD1119" s="493" t="n">
        <v>184838.1</v>
      </c>
      <c r="AE1119" s="493" t="n">
        <v>210671.18</v>
      </c>
      <c r="AF1119" s="493" t="n">
        <v>164301.52</v>
      </c>
      <c r="AG1119" s="493" t="n">
        <v>182089.51</v>
      </c>
      <c r="AH1119" s="493" t="n">
        <v>202741.62</v>
      </c>
      <c r="AI1119" s="493" t="n">
        <v>177568.39</v>
      </c>
      <c r="AJ1119" s="493" t="n">
        <v>190311.28</v>
      </c>
      <c r="AK1119" s="493" t="n">
        <v>178818.61</v>
      </c>
      <c r="AL1119" s="493" t="n">
        <v>192209.89</v>
      </c>
      <c r="AM1119" s="493" t="n">
        <v>183543.76</v>
      </c>
      <c r="AN1119" s="493" t="n">
        <v>205165.49</v>
      </c>
      <c r="AO1119" s="493" t="n">
        <v>204586.26</v>
      </c>
      <c r="AP1119" s="493" t="n">
        <v>221301.37</v>
      </c>
      <c r="AQ1119" s="493" t="n">
        <v>239451.47</v>
      </c>
      <c r="AR1119" s="493" t="n">
        <v>242847.18</v>
      </c>
      <c r="AS1119" s="493" t="n">
        <v>244145.93</v>
      </c>
      <c r="AT1119" s="493" t="n">
        <v>254489.9</v>
      </c>
      <c r="AU1119" s="493" t="n">
        <v>272093.48</v>
      </c>
      <c r="AV1119" s="493" t="n">
        <v>277532.72</v>
      </c>
      <c r="AW1119" s="493" t="n">
        <v>258474.08</v>
      </c>
      <c r="AX1119" s="493" t="n">
        <v>282673.23</v>
      </c>
      <c r="AY1119" s="493" t="n">
        <v>308421.78</v>
      </c>
      <c r="AZ1119" s="493" t="n">
        <v>279908.83</v>
      </c>
      <c r="BA1119" s="493" t="n">
        <v>344629.42</v>
      </c>
      <c r="BB1119" s="493" t="n">
        <v>314023.08</v>
      </c>
      <c r="BC1119" s="493" t="n">
        <v>353382.62</v>
      </c>
      <c r="BD1119" s="493" t="n">
        <v>340352.96</v>
      </c>
      <c r="BE1119" s="493" t="n">
        <v>310751.04</v>
      </c>
      <c r="BF1119" s="493" t="n">
        <v>316636.44</v>
      </c>
      <c r="BG1119" s="493" t="n">
        <v>322472.81</v>
      </c>
      <c r="BH1119" s="493" t="n">
        <v>335339.24</v>
      </c>
      <c r="BI1119" s="493" t="n">
        <v>321180.1</v>
      </c>
      <c r="BJ1119" s="493" t="n">
        <v>360748.91</v>
      </c>
      <c r="BK1119" s="493" t="n">
        <v>327631.85</v>
      </c>
      <c r="BL1119" s="493" t="n">
        <v>391209.82</v>
      </c>
      <c r="BM1119" s="493" t="n">
        <v>346806.44</v>
      </c>
      <c r="BN1119" s="493" t="n">
        <v>351796.19</v>
      </c>
      <c r="BO1119" s="493" t="n">
        <v>403258.73</v>
      </c>
      <c r="BP1119" s="493" t="n">
        <v>396492.24</v>
      </c>
      <c r="BQ1119" s="493" t="n">
        <v>373744.03</v>
      </c>
      <c r="BR1119" s="493" t="n">
        <v>429104.02</v>
      </c>
      <c r="BS1119" s="493" t="n">
        <v>443731.32</v>
      </c>
      <c r="BT1119" s="493" t="n">
        <v>455014.7</v>
      </c>
      <c r="BU1119" s="493" t="n">
        <v>465130.28</v>
      </c>
      <c r="BV1119" s="493" t="n">
        <v>500728.27</v>
      </c>
      <c r="BW1119" s="493" t="n">
        <v>505416.61</v>
      </c>
    </row>
    <row r="1120">
      <c r="A1120" t="inlineStr">
        <is>
          <t>[C9C] ANGIOTENSIN-II 길항제 (단일)</t>
        </is>
      </c>
      <c r="B1120" t="inlineStr">
        <is>
          <t>아주약품</t>
        </is>
      </c>
      <c r="C1120" t="inlineStr">
        <is>
          <t>아나텔</t>
        </is>
      </c>
      <c r="D1120" t="inlineStr">
        <is>
          <t>아주약품</t>
        </is>
      </c>
      <c r="E1120" t="inlineStr">
        <is>
          <t>telmisartan</t>
        </is>
      </c>
      <c r="F1120" t="inlineStr">
        <is>
          <t>보건소</t>
        </is>
      </c>
      <c r="G1120" t="inlineStr">
        <is>
          <t>Generic</t>
        </is>
      </c>
      <c r="H1120" s="493" t="n">
        <v>0</v>
      </c>
      <c r="I1120" s="493" t="n">
        <v>0</v>
      </c>
      <c r="J1120" s="493" t="n">
        <v>0</v>
      </c>
      <c r="K1120" s="493" t="n">
        <v>0</v>
      </c>
      <c r="L1120" s="493" t="n">
        <v>0</v>
      </c>
      <c r="M1120" s="493" t="n">
        <v>0</v>
      </c>
      <c r="N1120" s="493" t="n">
        <v>0</v>
      </c>
      <c r="O1120" s="493" t="n">
        <v>0</v>
      </c>
      <c r="P1120" s="493" t="n">
        <v>0</v>
      </c>
      <c r="Q1120" s="493" t="n">
        <v>0</v>
      </c>
      <c r="R1120" s="493" t="n">
        <v>0</v>
      </c>
      <c r="S1120" s="493" t="n">
        <v>288</v>
      </c>
      <c r="T1120" s="493" t="n">
        <v>40.8</v>
      </c>
      <c r="U1120" s="493" t="n">
        <v>0</v>
      </c>
      <c r="V1120" s="493" t="n">
        <v>0</v>
      </c>
      <c r="W1120" s="493" t="n">
        <v>98.09999999999999</v>
      </c>
      <c r="X1120" s="493" t="n">
        <v>550.2</v>
      </c>
      <c r="Y1120" s="493" t="n">
        <v>843.6</v>
      </c>
      <c r="Z1120" s="493" t="n">
        <v>779.7</v>
      </c>
      <c r="AA1120" s="493" t="n">
        <v>1372.5</v>
      </c>
      <c r="AB1120" s="493" t="n">
        <v>693.6</v>
      </c>
      <c r="AC1120" s="493" t="n">
        <v>1861.8</v>
      </c>
      <c r="AD1120" s="493" t="n">
        <v>478.05</v>
      </c>
      <c r="AE1120" s="493" t="n">
        <v>1497.3</v>
      </c>
      <c r="AF1120" s="493" t="n">
        <v>362.7</v>
      </c>
      <c r="AG1120" s="493" t="n">
        <v>1544.31</v>
      </c>
      <c r="AH1120" s="493" t="n">
        <v>818.4</v>
      </c>
      <c r="AI1120" s="493" t="n">
        <v>555.54</v>
      </c>
      <c r="AJ1120" s="493" t="n">
        <v>1211.4</v>
      </c>
      <c r="AK1120" s="493" t="n">
        <v>1180.2</v>
      </c>
      <c r="AL1120" s="493" t="n">
        <v>604.5</v>
      </c>
      <c r="AM1120" s="493" t="n">
        <v>1364.7</v>
      </c>
      <c r="AN1120" s="493" t="n">
        <v>1374</v>
      </c>
      <c r="AO1120" s="493" t="n">
        <v>951</v>
      </c>
      <c r="AP1120" s="493" t="n">
        <v>482.1</v>
      </c>
      <c r="AQ1120" s="493" t="n">
        <v>652.2</v>
      </c>
      <c r="AR1120" s="493" t="n">
        <v>3578.85</v>
      </c>
      <c r="AS1120" s="493" t="n">
        <v>1140.6</v>
      </c>
      <c r="AT1120" s="493" t="n">
        <v>1112.7</v>
      </c>
      <c r="AU1120" s="493" t="n">
        <v>2949.6</v>
      </c>
      <c r="AV1120" s="493" t="n">
        <v>1079.7</v>
      </c>
      <c r="AW1120" s="493" t="n">
        <v>1227.15</v>
      </c>
      <c r="AX1120" s="493" t="n">
        <v>4908</v>
      </c>
      <c r="AY1120" s="493" t="n">
        <v>2321.1</v>
      </c>
      <c r="AZ1120" s="493" t="n">
        <v>989.7</v>
      </c>
      <c r="BA1120" s="493" t="n">
        <v>4449.75</v>
      </c>
      <c r="BB1120" s="493" t="n">
        <v>4105.95</v>
      </c>
      <c r="BC1120" s="493" t="n">
        <v>870.8099999999999</v>
      </c>
      <c r="BD1120" s="493" t="n">
        <v>5515.5</v>
      </c>
      <c r="BE1120" s="493" t="n">
        <v>987.3</v>
      </c>
      <c r="BF1120" s="493" t="n">
        <v>1613.24</v>
      </c>
      <c r="BG1120" s="493" t="n">
        <v>7617.75</v>
      </c>
      <c r="BH1120" s="493" t="n">
        <v>3007.8</v>
      </c>
      <c r="BI1120" s="493" t="n">
        <v>1726.05</v>
      </c>
      <c r="BJ1120" s="493" t="n">
        <v>8160.6</v>
      </c>
      <c r="BK1120" s="493" t="n">
        <v>1892.4</v>
      </c>
      <c r="BL1120" s="493" t="n">
        <v>6252.15</v>
      </c>
      <c r="BM1120" s="493" t="n">
        <v>6988.35</v>
      </c>
      <c r="BN1120" s="493" t="n">
        <v>9039</v>
      </c>
      <c r="BO1120" s="493" t="n">
        <v>8860.5</v>
      </c>
      <c r="BP1120" s="493" t="n">
        <v>5292.9</v>
      </c>
      <c r="BQ1120" s="493" t="n">
        <v>6994.2</v>
      </c>
      <c r="BR1120" s="493" t="n">
        <v>8884.799999999999</v>
      </c>
      <c r="BS1120" s="493" t="n">
        <v>8408.469999999999</v>
      </c>
      <c r="BT1120" s="493" t="n">
        <v>3990.3</v>
      </c>
      <c r="BU1120" s="493" t="n">
        <v>6739.8</v>
      </c>
      <c r="BV1120" s="493" t="n">
        <v>5505.95</v>
      </c>
      <c r="BW1120" s="493" t="n">
        <v>8654.66</v>
      </c>
    </row>
    <row r="1121">
      <c r="A1121" t="inlineStr">
        <is>
          <t>[C9C] ANGIOTENSIN-II 길항제 (단일)</t>
        </is>
      </c>
      <c r="B1121" t="inlineStr">
        <is>
          <t>아주약품</t>
        </is>
      </c>
      <c r="C1121" t="inlineStr">
        <is>
          <t>아나텔</t>
        </is>
      </c>
      <c r="D1121" t="inlineStr">
        <is>
          <t>아주약품</t>
        </is>
      </c>
      <c r="E1121" t="inlineStr">
        <is>
          <t>telmisartan</t>
        </is>
      </c>
      <c r="F1121" t="inlineStr">
        <is>
          <t>기타(치과의원, 치과병원 등)</t>
        </is>
      </c>
      <c r="G1121" t="inlineStr">
        <is>
          <t>Generic</t>
        </is>
      </c>
      <c r="H1121" s="493" t="n">
        <v>0</v>
      </c>
      <c r="I1121" s="493" t="n">
        <v>0</v>
      </c>
      <c r="J1121" s="493" t="n">
        <v>0</v>
      </c>
      <c r="K1121" s="493" t="n">
        <v>0</v>
      </c>
      <c r="L1121" s="493" t="n">
        <v>0</v>
      </c>
      <c r="M1121" s="493" t="n">
        <v>0</v>
      </c>
      <c r="N1121" s="493" t="n">
        <v>0</v>
      </c>
      <c r="O1121" s="493" t="n">
        <v>0</v>
      </c>
      <c r="P1121" s="493" t="n">
        <v>0</v>
      </c>
      <c r="Q1121" s="493" t="n">
        <v>0</v>
      </c>
      <c r="R1121" s="493" t="n">
        <v>0</v>
      </c>
      <c r="S1121" s="493" t="n">
        <v>0</v>
      </c>
      <c r="T1121" s="493" t="n">
        <v>0</v>
      </c>
      <c r="U1121" s="493" t="n">
        <v>0</v>
      </c>
      <c r="V1121" s="493" t="n">
        <v>0</v>
      </c>
      <c r="W1121" s="493" t="n">
        <v>0</v>
      </c>
      <c r="X1121" s="493" t="n">
        <v>0</v>
      </c>
      <c r="Y1121" s="493" t="n">
        <v>0</v>
      </c>
      <c r="Z1121" s="493" t="n">
        <v>0</v>
      </c>
      <c r="AA1121" s="493" t="n">
        <v>0</v>
      </c>
      <c r="AB1121" s="493" t="n">
        <v>0</v>
      </c>
      <c r="AC1121" s="493" t="n">
        <v>159.6</v>
      </c>
      <c r="AD1121" s="493" t="n">
        <v>0</v>
      </c>
      <c r="AE1121" s="493" t="n">
        <v>0</v>
      </c>
      <c r="AF1121" s="493" t="n">
        <v>0</v>
      </c>
      <c r="AG1121" s="493" t="n">
        <v>0</v>
      </c>
      <c r="AH1121" s="493" t="n">
        <v>0</v>
      </c>
      <c r="AI1121" s="493" t="n">
        <v>0</v>
      </c>
      <c r="AJ1121" s="493" t="n">
        <v>300</v>
      </c>
      <c r="AK1121" s="493" t="n">
        <v>0</v>
      </c>
      <c r="AL1121" s="493" t="n">
        <v>0</v>
      </c>
      <c r="AM1121" s="493" t="n">
        <v>0</v>
      </c>
      <c r="AN1121" s="493" t="n">
        <v>0</v>
      </c>
      <c r="AO1121" s="493" t="n">
        <v>0</v>
      </c>
      <c r="AP1121" s="493" t="n">
        <v>282</v>
      </c>
      <c r="AQ1121" s="493" t="n">
        <v>0</v>
      </c>
      <c r="AR1121" s="493" t="n">
        <v>294.6</v>
      </c>
      <c r="AS1121" s="493" t="n">
        <v>738.9</v>
      </c>
      <c r="AT1121" s="493" t="n">
        <v>303.6</v>
      </c>
      <c r="AU1121" s="493" t="n">
        <v>0</v>
      </c>
      <c r="AV1121" s="493" t="n">
        <v>438.6</v>
      </c>
      <c r="AW1121" s="493" t="n">
        <v>146.74</v>
      </c>
      <c r="AX1121" s="493" t="n">
        <v>322.8</v>
      </c>
      <c r="AY1121" s="493" t="n">
        <v>194.62</v>
      </c>
      <c r="AZ1121" s="493" t="n">
        <v>752.7</v>
      </c>
      <c r="BA1121" s="493" t="n">
        <v>544.95</v>
      </c>
      <c r="BB1121" s="493" t="n">
        <v>1038</v>
      </c>
      <c r="BC1121" s="493" t="n">
        <v>290.4</v>
      </c>
      <c r="BD1121" s="493" t="n">
        <v>555.6</v>
      </c>
      <c r="BE1121" s="493" t="n">
        <v>329.4</v>
      </c>
      <c r="BF1121" s="493" t="n">
        <v>515.7</v>
      </c>
      <c r="BG1121" s="493" t="n">
        <v>339.6</v>
      </c>
      <c r="BH1121" s="493" t="n">
        <v>0</v>
      </c>
      <c r="BI1121" s="493" t="n">
        <v>587.4</v>
      </c>
      <c r="BJ1121" s="493" t="n">
        <v>0</v>
      </c>
      <c r="BK1121" s="493" t="n">
        <v>600</v>
      </c>
      <c r="BL1121" s="493" t="n">
        <v>0</v>
      </c>
      <c r="BM1121" s="493" t="n">
        <v>522</v>
      </c>
      <c r="BN1121" s="493" t="n">
        <v>0</v>
      </c>
      <c r="BO1121" s="493" t="n">
        <v>663.6</v>
      </c>
      <c r="BP1121" s="493" t="n">
        <v>0</v>
      </c>
      <c r="BQ1121" s="493" t="n">
        <v>214.2</v>
      </c>
      <c r="BR1121" s="493" t="n">
        <v>477</v>
      </c>
      <c r="BS1121" s="493" t="n">
        <v>205.8</v>
      </c>
      <c r="BT1121" s="493" t="n">
        <v>208.2</v>
      </c>
      <c r="BU1121" s="493" t="n">
        <v>191.4</v>
      </c>
      <c r="BV1121" s="493" t="n">
        <v>217.8</v>
      </c>
      <c r="BW1121" s="493" t="n">
        <v>0</v>
      </c>
    </row>
    <row r="1122">
      <c r="A1122" t="inlineStr">
        <is>
          <t>[C9C] ANGIOTENSIN-II 길항제 (단일)</t>
        </is>
      </c>
      <c r="B1122" t="inlineStr">
        <is>
          <t>아주약품</t>
        </is>
      </c>
      <c r="C1122" t="inlineStr">
        <is>
          <t>오멕실</t>
        </is>
      </c>
      <c r="D1122" t="inlineStr">
        <is>
          <t>아주약품</t>
        </is>
      </c>
      <c r="E1122" t="inlineStr">
        <is>
          <t>olmesartan medoxomil</t>
        </is>
      </c>
      <c r="F1122" t="inlineStr">
        <is>
          <t>상급종합병원</t>
        </is>
      </c>
      <c r="G1122" t="inlineStr">
        <is>
          <t>Generic</t>
        </is>
      </c>
      <c r="H1122" s="493" t="n">
        <v>0</v>
      </c>
      <c r="I1122" s="493" t="n">
        <v>0</v>
      </c>
      <c r="J1122" s="493" t="n">
        <v>0</v>
      </c>
      <c r="K1122" s="493" t="n">
        <v>0</v>
      </c>
      <c r="L1122" s="493" t="n">
        <v>0</v>
      </c>
      <c r="M1122" s="493" t="n">
        <v>0</v>
      </c>
      <c r="N1122" s="493" t="n">
        <v>0</v>
      </c>
      <c r="O1122" s="493" t="n">
        <v>0</v>
      </c>
      <c r="P1122" s="493" t="n">
        <v>0</v>
      </c>
      <c r="Q1122" s="493" t="n">
        <v>0</v>
      </c>
      <c r="R1122" s="493" t="n">
        <v>0</v>
      </c>
      <c r="S1122" s="493" t="n">
        <v>0</v>
      </c>
      <c r="T1122" s="493" t="n">
        <v>0</v>
      </c>
      <c r="U1122" s="493" t="n">
        <v>0</v>
      </c>
      <c r="V1122" s="493" t="n">
        <v>0</v>
      </c>
      <c r="W1122" s="493" t="n">
        <v>0</v>
      </c>
      <c r="X1122" s="493" t="n">
        <v>0</v>
      </c>
      <c r="Y1122" s="493" t="n">
        <v>0</v>
      </c>
      <c r="Z1122" s="493" t="n">
        <v>0</v>
      </c>
      <c r="AA1122" s="493" t="n">
        <v>0</v>
      </c>
      <c r="AB1122" s="493" t="n">
        <v>0</v>
      </c>
      <c r="AC1122" s="493" t="n">
        <v>0</v>
      </c>
      <c r="AD1122" s="493" t="n">
        <v>0</v>
      </c>
      <c r="AE1122" s="493" t="n">
        <v>0</v>
      </c>
      <c r="AF1122" s="493" t="n">
        <v>0</v>
      </c>
      <c r="AG1122" s="493" t="n">
        <v>0</v>
      </c>
      <c r="AH1122" s="493" t="n">
        <v>0</v>
      </c>
      <c r="AI1122" s="493" t="n">
        <v>0</v>
      </c>
      <c r="AJ1122" s="493" t="n">
        <v>0</v>
      </c>
      <c r="AK1122" s="493" t="n">
        <v>0</v>
      </c>
      <c r="AL1122" s="493" t="n">
        <v>0</v>
      </c>
      <c r="AM1122" s="493" t="n">
        <v>0</v>
      </c>
      <c r="AN1122" s="493" t="n">
        <v>0</v>
      </c>
      <c r="AO1122" s="493" t="n">
        <v>0</v>
      </c>
      <c r="AP1122" s="493" t="n">
        <v>0</v>
      </c>
      <c r="AQ1122" s="493" t="n">
        <v>0</v>
      </c>
      <c r="AR1122" s="493" t="n">
        <v>0</v>
      </c>
      <c r="AS1122" s="493" t="n">
        <v>0</v>
      </c>
      <c r="AT1122" s="493" t="n">
        <v>0</v>
      </c>
      <c r="AU1122" s="493" t="n">
        <v>0</v>
      </c>
      <c r="AV1122" s="493" t="n">
        <v>0</v>
      </c>
      <c r="AW1122" s="493" t="n">
        <v>0</v>
      </c>
      <c r="AX1122" s="493" t="n">
        <v>0</v>
      </c>
      <c r="AY1122" s="493" t="n">
        <v>0</v>
      </c>
      <c r="AZ1122" s="493" t="n">
        <v>0</v>
      </c>
      <c r="BA1122" s="493" t="n">
        <v>0</v>
      </c>
      <c r="BB1122" s="493" t="n">
        <v>0</v>
      </c>
      <c r="BC1122" s="493" t="n">
        <v>0</v>
      </c>
      <c r="BD1122" s="493" t="n">
        <v>0</v>
      </c>
      <c r="BE1122" s="493" t="n">
        <v>186.69</v>
      </c>
      <c r="BF1122" s="493" t="n">
        <v>2346.08</v>
      </c>
      <c r="BG1122" s="493" t="n">
        <v>0</v>
      </c>
      <c r="BH1122" s="493" t="n">
        <v>240.24</v>
      </c>
      <c r="BI1122" s="493" t="n">
        <v>3030.85</v>
      </c>
      <c r="BJ1122" s="493" t="n">
        <v>1593.6</v>
      </c>
      <c r="BK1122" s="493" t="n">
        <v>2329.2</v>
      </c>
      <c r="BL1122" s="493" t="n">
        <v>0</v>
      </c>
      <c r="BM1122" s="493" t="n">
        <v>501.72</v>
      </c>
      <c r="BN1122" s="493" t="n">
        <v>1567.02</v>
      </c>
      <c r="BO1122" s="493" t="n">
        <v>0</v>
      </c>
      <c r="BP1122" s="493" t="n">
        <v>0</v>
      </c>
      <c r="BQ1122" s="493" t="n">
        <v>1937.56</v>
      </c>
      <c r="BR1122" s="493" t="n">
        <v>1783.6</v>
      </c>
      <c r="BS1122" s="493" t="n">
        <v>0</v>
      </c>
      <c r="BT1122" s="493" t="n">
        <v>1534.5</v>
      </c>
      <c r="BU1122" s="493" t="n">
        <v>1024.8</v>
      </c>
      <c r="BV1122" s="493" t="n">
        <v>0</v>
      </c>
      <c r="BW1122" s="493" t="n">
        <v>0</v>
      </c>
    </row>
    <row r="1123">
      <c r="A1123" t="inlineStr">
        <is>
          <t>[C9C] ANGIOTENSIN-II 길항제 (단일)</t>
        </is>
      </c>
      <c r="B1123" t="inlineStr">
        <is>
          <t>아주약품</t>
        </is>
      </c>
      <c r="C1123" t="inlineStr">
        <is>
          <t>오멕실</t>
        </is>
      </c>
      <c r="D1123" t="inlineStr">
        <is>
          <t>아주약품</t>
        </is>
      </c>
      <c r="E1123" t="inlineStr">
        <is>
          <t>olmesartan medoxomil</t>
        </is>
      </c>
      <c r="F1123" t="inlineStr">
        <is>
          <t>종합병원</t>
        </is>
      </c>
      <c r="G1123" t="inlineStr">
        <is>
          <t>Generic</t>
        </is>
      </c>
      <c r="H1123" s="493" t="n">
        <v>0</v>
      </c>
      <c r="I1123" s="493" t="n">
        <v>0</v>
      </c>
      <c r="J1123" s="493" t="n">
        <v>0</v>
      </c>
      <c r="K1123" s="493" t="n">
        <v>0</v>
      </c>
      <c r="L1123" s="493" t="n">
        <v>0</v>
      </c>
      <c r="M1123" s="493" t="n">
        <v>0</v>
      </c>
      <c r="N1123" s="493" t="n">
        <v>0</v>
      </c>
      <c r="O1123" s="493" t="n">
        <v>0</v>
      </c>
      <c r="P1123" s="493" t="n">
        <v>0</v>
      </c>
      <c r="Q1123" s="493" t="n">
        <v>0</v>
      </c>
      <c r="R1123" s="493" t="n">
        <v>0</v>
      </c>
      <c r="S1123" s="493" t="n">
        <v>0</v>
      </c>
      <c r="T1123" s="493" t="n">
        <v>0</v>
      </c>
      <c r="U1123" s="493" t="n">
        <v>0</v>
      </c>
      <c r="V1123" s="493" t="n">
        <v>4799.72</v>
      </c>
      <c r="W1123" s="493" t="n">
        <v>6520.32</v>
      </c>
      <c r="X1123" s="493" t="n">
        <v>2914.66</v>
      </c>
      <c r="Y1123" s="493" t="n">
        <v>8095.45</v>
      </c>
      <c r="Z1123" s="493" t="n">
        <v>15369.9</v>
      </c>
      <c r="AA1123" s="493" t="n">
        <v>10876</v>
      </c>
      <c r="AB1123" s="493" t="n">
        <v>7612</v>
      </c>
      <c r="AC1123" s="493" t="n">
        <v>15161.18</v>
      </c>
      <c r="AD1123" s="493" t="n">
        <v>9669.049999999999</v>
      </c>
      <c r="AE1123" s="493" t="n">
        <v>5282.64</v>
      </c>
      <c r="AF1123" s="493" t="n">
        <v>38331.17</v>
      </c>
      <c r="AG1123" s="493" t="n">
        <v>40263.46</v>
      </c>
      <c r="AH1123" s="493" t="n">
        <v>40284.11</v>
      </c>
      <c r="AI1123" s="493" t="n">
        <v>41923.15</v>
      </c>
      <c r="AJ1123" s="493" t="n">
        <v>45021.11</v>
      </c>
      <c r="AK1123" s="493" t="n">
        <v>40576.28</v>
      </c>
      <c r="AL1123" s="493" t="n">
        <v>35049.27</v>
      </c>
      <c r="AM1123" s="493" t="n">
        <v>33999.09</v>
      </c>
      <c r="AN1123" s="493" t="n">
        <v>37724.94</v>
      </c>
      <c r="AO1123" s="493" t="n">
        <v>46417.19</v>
      </c>
      <c r="AP1123" s="493" t="n">
        <v>50594.98</v>
      </c>
      <c r="AQ1123" s="493" t="n">
        <v>42237.91</v>
      </c>
      <c r="AR1123" s="493" t="n">
        <v>46761.12</v>
      </c>
      <c r="AS1123" s="493" t="n">
        <v>40650.71</v>
      </c>
      <c r="AT1123" s="493" t="n">
        <v>35731.47</v>
      </c>
      <c r="AU1123" s="493" t="n">
        <v>41109.89</v>
      </c>
      <c r="AV1123" s="493" t="n">
        <v>41477.94</v>
      </c>
      <c r="AW1123" s="493" t="n">
        <v>34163.64</v>
      </c>
      <c r="AX1123" s="493" t="n">
        <v>43960.62</v>
      </c>
      <c r="AY1123" s="493" t="n">
        <v>39251.87</v>
      </c>
      <c r="AZ1123" s="493" t="n">
        <v>32975.3</v>
      </c>
      <c r="BA1123" s="493" t="n">
        <v>52729.75</v>
      </c>
      <c r="BB1123" s="493" t="n">
        <v>37123.13</v>
      </c>
      <c r="BC1123" s="493" t="n">
        <v>42971.25</v>
      </c>
      <c r="BD1123" s="493" t="n">
        <v>36551.83</v>
      </c>
      <c r="BE1123" s="493" t="n">
        <v>41267.24</v>
      </c>
      <c r="BF1123" s="493" t="n">
        <v>36345.05</v>
      </c>
      <c r="BG1123" s="493" t="n">
        <v>46382.71</v>
      </c>
      <c r="BH1123" s="493" t="n">
        <v>30025.77</v>
      </c>
      <c r="BI1123" s="493" t="n">
        <v>40731.12</v>
      </c>
      <c r="BJ1123" s="493" t="n">
        <v>32099.26</v>
      </c>
      <c r="BK1123" s="493" t="n">
        <v>23130.91</v>
      </c>
      <c r="BL1123" s="493" t="n">
        <v>32757.93</v>
      </c>
      <c r="BM1123" s="493" t="n">
        <v>23862.57</v>
      </c>
      <c r="BN1123" s="493" t="n">
        <v>28413.96</v>
      </c>
      <c r="BO1123" s="493" t="n">
        <v>21596.47</v>
      </c>
      <c r="BP1123" s="493" t="n">
        <v>33736.26</v>
      </c>
      <c r="BQ1123" s="493" t="n">
        <v>22348.23</v>
      </c>
      <c r="BR1123" s="493" t="n">
        <v>31483.43</v>
      </c>
      <c r="BS1123" s="493" t="n">
        <v>36167.09</v>
      </c>
      <c r="BT1123" s="493" t="n">
        <v>23977.96</v>
      </c>
      <c r="BU1123" s="493" t="n">
        <v>25091.49</v>
      </c>
      <c r="BV1123" s="493" t="n">
        <v>36338.62</v>
      </c>
      <c r="BW1123" s="493" t="n">
        <v>33558.84</v>
      </c>
    </row>
    <row r="1124">
      <c r="A1124" t="inlineStr">
        <is>
          <t>[C9C] ANGIOTENSIN-II 길항제 (단일)</t>
        </is>
      </c>
      <c r="B1124" t="inlineStr">
        <is>
          <t>아주약품</t>
        </is>
      </c>
      <c r="C1124" t="inlineStr">
        <is>
          <t>오멕실</t>
        </is>
      </c>
      <c r="D1124" t="inlineStr">
        <is>
          <t>아주약품</t>
        </is>
      </c>
      <c r="E1124" t="inlineStr">
        <is>
          <t>olmesartan medoxomil</t>
        </is>
      </c>
      <c r="F1124" t="inlineStr">
        <is>
          <t>병원</t>
        </is>
      </c>
      <c r="G1124" t="inlineStr">
        <is>
          <t>Generic</t>
        </is>
      </c>
      <c r="H1124" s="493" t="n">
        <v>1718.4</v>
      </c>
      <c r="I1124" s="493" t="n">
        <v>443.4</v>
      </c>
      <c r="J1124" s="493" t="n">
        <v>2822.1</v>
      </c>
      <c r="K1124" s="493" t="n">
        <v>956.72</v>
      </c>
      <c r="L1124" s="493" t="n">
        <v>1790.1</v>
      </c>
      <c r="M1124" s="493" t="n">
        <v>1410.88</v>
      </c>
      <c r="N1124" s="493" t="n">
        <v>1539.6</v>
      </c>
      <c r="O1124" s="493" t="n">
        <v>2747.6</v>
      </c>
      <c r="P1124" s="493" t="n">
        <v>3082.2</v>
      </c>
      <c r="Q1124" s="493" t="n">
        <v>792.3</v>
      </c>
      <c r="R1124" s="493" t="n">
        <v>2289.9</v>
      </c>
      <c r="S1124" s="493" t="n">
        <v>1045.77</v>
      </c>
      <c r="T1124" s="493" t="n">
        <v>1076.7</v>
      </c>
      <c r="U1124" s="493" t="n">
        <v>2710.8</v>
      </c>
      <c r="V1124" s="493" t="n">
        <v>948.6</v>
      </c>
      <c r="W1124" s="493" t="n">
        <v>1024.8</v>
      </c>
      <c r="X1124" s="493" t="n">
        <v>3211.9</v>
      </c>
      <c r="Y1124" s="493" t="n">
        <v>532.2</v>
      </c>
      <c r="Z1124" s="493" t="n">
        <v>4253.4</v>
      </c>
      <c r="AA1124" s="493" t="n">
        <v>3522</v>
      </c>
      <c r="AB1124" s="493" t="n">
        <v>2481.6</v>
      </c>
      <c r="AC1124" s="493" t="n">
        <v>2107.3</v>
      </c>
      <c r="AD1124" s="493" t="n">
        <v>3226.12</v>
      </c>
      <c r="AE1124" s="493" t="n">
        <v>2025</v>
      </c>
      <c r="AF1124" s="493" t="n">
        <v>1158</v>
      </c>
      <c r="AG1124" s="493" t="n">
        <v>4226.1</v>
      </c>
      <c r="AH1124" s="493" t="n">
        <v>2051.1</v>
      </c>
      <c r="AI1124" s="493" t="n">
        <v>2307.9</v>
      </c>
      <c r="AJ1124" s="493" t="n">
        <v>619.2</v>
      </c>
      <c r="AK1124" s="493" t="n">
        <v>2270.4</v>
      </c>
      <c r="AL1124" s="493" t="n">
        <v>2441.05</v>
      </c>
      <c r="AM1124" s="493" t="n">
        <v>1938.29</v>
      </c>
      <c r="AN1124" s="493" t="n">
        <v>1514.66</v>
      </c>
      <c r="AO1124" s="493" t="n">
        <v>3808.92</v>
      </c>
      <c r="AP1124" s="493" t="n">
        <v>2618.5</v>
      </c>
      <c r="AQ1124" s="493" t="n">
        <v>6267.6</v>
      </c>
      <c r="AR1124" s="493" t="n">
        <v>8070.9</v>
      </c>
      <c r="AS1124" s="493" t="n">
        <v>9637.799999999999</v>
      </c>
      <c r="AT1124" s="493" t="n">
        <v>4609.1</v>
      </c>
      <c r="AU1124" s="493" t="n">
        <v>9003.4</v>
      </c>
      <c r="AV1124" s="493" t="n">
        <v>6303.85</v>
      </c>
      <c r="AW1124" s="493" t="n">
        <v>4215.6</v>
      </c>
      <c r="AX1124" s="493" t="n">
        <v>8279.4</v>
      </c>
      <c r="AY1124" s="493" t="n">
        <v>6503.9</v>
      </c>
      <c r="AZ1124" s="493" t="n">
        <v>5944.5</v>
      </c>
      <c r="BA1124" s="493" t="n">
        <v>7579.5</v>
      </c>
      <c r="BB1124" s="493" t="n">
        <v>5660.1</v>
      </c>
      <c r="BC1124" s="493" t="n">
        <v>9806.1</v>
      </c>
      <c r="BD1124" s="493" t="n">
        <v>7910.7</v>
      </c>
      <c r="BE1124" s="493" t="n">
        <v>6207.3</v>
      </c>
      <c r="BF1124" s="493" t="n">
        <v>10084.8</v>
      </c>
      <c r="BG1124" s="493" t="n">
        <v>9660</v>
      </c>
      <c r="BH1124" s="493" t="n">
        <v>11317.42</v>
      </c>
      <c r="BI1124" s="493" t="n">
        <v>8858.200000000001</v>
      </c>
      <c r="BJ1124" s="493" t="n">
        <v>9741.6</v>
      </c>
      <c r="BK1124" s="493" t="n">
        <v>4384.2</v>
      </c>
      <c r="BL1124" s="493" t="n">
        <v>4356</v>
      </c>
      <c r="BM1124" s="493" t="n">
        <v>6058.5</v>
      </c>
      <c r="BN1124" s="493" t="n">
        <v>4641.6</v>
      </c>
      <c r="BO1124" s="493" t="n">
        <v>4058.94</v>
      </c>
      <c r="BP1124" s="493" t="n">
        <v>2782.8</v>
      </c>
      <c r="BQ1124" s="493" t="n">
        <v>3093</v>
      </c>
      <c r="BR1124" s="493" t="n">
        <v>2359.2</v>
      </c>
      <c r="BS1124" s="493" t="n">
        <v>6898.5</v>
      </c>
      <c r="BT1124" s="493" t="n">
        <v>2820.6</v>
      </c>
      <c r="BU1124" s="493" t="n">
        <v>4111.2</v>
      </c>
      <c r="BV1124" s="493" t="n">
        <v>4049.1</v>
      </c>
      <c r="BW1124" s="493" t="n">
        <v>6574</v>
      </c>
    </row>
    <row r="1125">
      <c r="A1125" t="inlineStr">
        <is>
          <t>[C9C] ANGIOTENSIN-II 길항제 (단일)</t>
        </is>
      </c>
      <c r="B1125" t="inlineStr">
        <is>
          <t>아주약품</t>
        </is>
      </c>
      <c r="C1125" t="inlineStr">
        <is>
          <t>오멕실</t>
        </is>
      </c>
      <c r="D1125" t="inlineStr">
        <is>
          <t>아주약품</t>
        </is>
      </c>
      <c r="E1125" t="inlineStr">
        <is>
          <t>olmesartan medoxomil</t>
        </is>
      </c>
      <c r="F1125" t="inlineStr">
        <is>
          <t>의원</t>
        </is>
      </c>
      <c r="G1125" t="inlineStr">
        <is>
          <t>Generic</t>
        </is>
      </c>
      <c r="H1125" s="493" t="n">
        <v>39877.09</v>
      </c>
      <c r="I1125" s="493" t="n">
        <v>38647.35</v>
      </c>
      <c r="J1125" s="493" t="n">
        <v>41172.65</v>
      </c>
      <c r="K1125" s="493" t="n">
        <v>42638.35</v>
      </c>
      <c r="L1125" s="493" t="n">
        <v>40201.2</v>
      </c>
      <c r="M1125" s="493" t="n">
        <v>35601.2</v>
      </c>
      <c r="N1125" s="493" t="n">
        <v>38262.6</v>
      </c>
      <c r="O1125" s="493" t="n">
        <v>40132.85</v>
      </c>
      <c r="P1125" s="493" t="n">
        <v>30212.7</v>
      </c>
      <c r="Q1125" s="493" t="n">
        <v>34036.2</v>
      </c>
      <c r="R1125" s="493" t="n">
        <v>34303.98</v>
      </c>
      <c r="S1125" s="493" t="n">
        <v>49906.81</v>
      </c>
      <c r="T1125" s="493" t="n">
        <v>52422.05</v>
      </c>
      <c r="U1125" s="493" t="n">
        <v>56644.21</v>
      </c>
      <c r="V1125" s="493" t="n">
        <v>55369.18</v>
      </c>
      <c r="W1125" s="493" t="n">
        <v>49680.06</v>
      </c>
      <c r="X1125" s="493" t="n">
        <v>40152.94</v>
      </c>
      <c r="Y1125" s="493" t="n">
        <v>32910.14</v>
      </c>
      <c r="Z1125" s="493" t="n">
        <v>41440.58</v>
      </c>
      <c r="AA1125" s="493" t="n">
        <v>39993.98</v>
      </c>
      <c r="AB1125" s="493" t="n">
        <v>34032.76</v>
      </c>
      <c r="AC1125" s="493" t="n">
        <v>43188.23</v>
      </c>
      <c r="AD1125" s="493" t="n">
        <v>53654.36</v>
      </c>
      <c r="AE1125" s="493" t="n">
        <v>59311.39</v>
      </c>
      <c r="AF1125" s="493" t="n">
        <v>51103.05</v>
      </c>
      <c r="AG1125" s="493" t="n">
        <v>48073.19</v>
      </c>
      <c r="AH1125" s="493" t="n">
        <v>55431.88</v>
      </c>
      <c r="AI1125" s="493" t="n">
        <v>43296.62</v>
      </c>
      <c r="AJ1125" s="493" t="n">
        <v>58925.98</v>
      </c>
      <c r="AK1125" s="493" t="n">
        <v>58069.41</v>
      </c>
      <c r="AL1125" s="493" t="n">
        <v>62231.6</v>
      </c>
      <c r="AM1125" s="493" t="n">
        <v>73752.09</v>
      </c>
      <c r="AN1125" s="493" t="n">
        <v>84495.92</v>
      </c>
      <c r="AO1125" s="493" t="n">
        <v>85765.88</v>
      </c>
      <c r="AP1125" s="493" t="n">
        <v>97417.7</v>
      </c>
      <c r="AQ1125" s="493" t="n">
        <v>92591.77</v>
      </c>
      <c r="AR1125" s="493" t="n">
        <v>106634.01</v>
      </c>
      <c r="AS1125" s="493" t="n">
        <v>101404.81</v>
      </c>
      <c r="AT1125" s="493" t="n">
        <v>111540.42</v>
      </c>
      <c r="AU1125" s="493" t="n">
        <v>114475.83</v>
      </c>
      <c r="AV1125" s="493" t="n">
        <v>119312.64</v>
      </c>
      <c r="AW1125" s="493" t="n">
        <v>123362.81</v>
      </c>
      <c r="AX1125" s="493" t="n">
        <v>126266.62</v>
      </c>
      <c r="AY1125" s="493" t="n">
        <v>138278.57</v>
      </c>
      <c r="AZ1125" s="493" t="n">
        <v>133870.78</v>
      </c>
      <c r="BA1125" s="493" t="n">
        <v>157997.98</v>
      </c>
      <c r="BB1125" s="493" t="n">
        <v>144615.08</v>
      </c>
      <c r="BC1125" s="493" t="n">
        <v>170109.55</v>
      </c>
      <c r="BD1125" s="493" t="n">
        <v>149544.11</v>
      </c>
      <c r="BE1125" s="493" t="n">
        <v>150039.15</v>
      </c>
      <c r="BF1125" s="493" t="n">
        <v>150007.12</v>
      </c>
      <c r="BG1125" s="493" t="n">
        <v>152689.1</v>
      </c>
      <c r="BH1125" s="493" t="n">
        <v>163159.21</v>
      </c>
      <c r="BI1125" s="493" t="n">
        <v>165848.51</v>
      </c>
      <c r="BJ1125" s="493" t="n">
        <v>135666.05</v>
      </c>
      <c r="BK1125" s="493" t="n">
        <v>146348.08</v>
      </c>
      <c r="BL1125" s="493" t="n">
        <v>160654.54</v>
      </c>
      <c r="BM1125" s="493" t="n">
        <v>158592.72</v>
      </c>
      <c r="BN1125" s="493" t="n">
        <v>136487.27</v>
      </c>
      <c r="BO1125" s="493" t="n">
        <v>165368.8</v>
      </c>
      <c r="BP1125" s="493" t="n">
        <v>158302.36</v>
      </c>
      <c r="BQ1125" s="493" t="n">
        <v>145971.84</v>
      </c>
      <c r="BR1125" s="493" t="n">
        <v>175615.91</v>
      </c>
      <c r="BS1125" s="493" t="n">
        <v>167836.06</v>
      </c>
      <c r="BT1125" s="493" t="n">
        <v>162206.55</v>
      </c>
      <c r="BU1125" s="493" t="n">
        <v>180023.15</v>
      </c>
      <c r="BV1125" s="493" t="n">
        <v>188684.08</v>
      </c>
      <c r="BW1125" s="493" t="n">
        <v>186324.33</v>
      </c>
    </row>
    <row r="1126">
      <c r="A1126" t="inlineStr">
        <is>
          <t>[C9C] ANGIOTENSIN-II 길항제 (단일)</t>
        </is>
      </c>
      <c r="B1126" t="inlineStr">
        <is>
          <t>아주약품</t>
        </is>
      </c>
      <c r="C1126" t="inlineStr">
        <is>
          <t>오멕실</t>
        </is>
      </c>
      <c r="D1126" t="inlineStr">
        <is>
          <t>아주약품</t>
        </is>
      </c>
      <c r="E1126" t="inlineStr">
        <is>
          <t>olmesartan medoxomil</t>
        </is>
      </c>
      <c r="F1126" t="inlineStr">
        <is>
          <t>보건소</t>
        </is>
      </c>
      <c r="G1126" t="inlineStr">
        <is>
          <t>Generic</t>
        </is>
      </c>
      <c r="H1126" s="493" t="n">
        <v>0</v>
      </c>
      <c r="I1126" s="493" t="n">
        <v>0</v>
      </c>
      <c r="J1126" s="493" t="n">
        <v>0</v>
      </c>
      <c r="K1126" s="493" t="n">
        <v>0</v>
      </c>
      <c r="L1126" s="493" t="n">
        <v>0</v>
      </c>
      <c r="M1126" s="493" t="n">
        <v>0</v>
      </c>
      <c r="N1126" s="493" t="n">
        <v>0</v>
      </c>
      <c r="O1126" s="493" t="n">
        <v>0</v>
      </c>
      <c r="P1126" s="493" t="n">
        <v>0</v>
      </c>
      <c r="Q1126" s="493" t="n">
        <v>0</v>
      </c>
      <c r="R1126" s="493" t="n">
        <v>0</v>
      </c>
      <c r="S1126" s="493" t="n">
        <v>0</v>
      </c>
      <c r="T1126" s="493" t="n">
        <v>0</v>
      </c>
      <c r="U1126" s="493" t="n">
        <v>0</v>
      </c>
      <c r="V1126" s="493" t="n">
        <v>0</v>
      </c>
      <c r="W1126" s="493" t="n">
        <v>0</v>
      </c>
      <c r="X1126" s="493" t="n">
        <v>0</v>
      </c>
      <c r="Y1126" s="493" t="n">
        <v>293.1</v>
      </c>
      <c r="Z1126" s="493" t="n">
        <v>0</v>
      </c>
      <c r="AA1126" s="493" t="n">
        <v>874.8</v>
      </c>
      <c r="AB1126" s="493" t="n">
        <v>476.1</v>
      </c>
      <c r="AC1126" s="493" t="n">
        <v>0</v>
      </c>
      <c r="AD1126" s="493" t="n">
        <v>515.7</v>
      </c>
      <c r="AE1126" s="493" t="n">
        <v>0</v>
      </c>
      <c r="AF1126" s="493" t="n">
        <v>455.4</v>
      </c>
      <c r="AG1126" s="493" t="n">
        <v>0</v>
      </c>
      <c r="AH1126" s="493" t="n">
        <v>99</v>
      </c>
      <c r="AI1126" s="493" t="n">
        <v>309</v>
      </c>
      <c r="AJ1126" s="493" t="n">
        <v>0</v>
      </c>
      <c r="AK1126" s="493" t="n">
        <v>86.40000000000001</v>
      </c>
      <c r="AL1126" s="493" t="n">
        <v>108.64</v>
      </c>
      <c r="AM1126" s="493" t="n">
        <v>1518.7</v>
      </c>
      <c r="AN1126" s="493" t="n">
        <v>605.4</v>
      </c>
      <c r="AO1126" s="493" t="n">
        <v>703.5</v>
      </c>
      <c r="AP1126" s="493" t="n">
        <v>0</v>
      </c>
      <c r="AQ1126" s="493" t="n">
        <v>1681.8</v>
      </c>
      <c r="AR1126" s="493" t="n">
        <v>637.8</v>
      </c>
      <c r="AS1126" s="493" t="n">
        <v>328.8</v>
      </c>
      <c r="AT1126" s="493" t="n">
        <v>729.6</v>
      </c>
      <c r="AU1126" s="493" t="n">
        <v>725.1</v>
      </c>
      <c r="AV1126" s="493" t="n">
        <v>577.8</v>
      </c>
      <c r="AW1126" s="493" t="n">
        <v>182.7</v>
      </c>
      <c r="AX1126" s="493" t="n">
        <v>1257.6</v>
      </c>
      <c r="AY1126" s="493" t="n">
        <v>1894.5</v>
      </c>
      <c r="AZ1126" s="493" t="n">
        <v>958.2</v>
      </c>
      <c r="BA1126" s="493" t="n">
        <v>925.5</v>
      </c>
      <c r="BB1126" s="493" t="n">
        <v>2005.2</v>
      </c>
      <c r="BC1126" s="493" t="n">
        <v>5693.1</v>
      </c>
      <c r="BD1126" s="493" t="n">
        <v>916.2</v>
      </c>
      <c r="BE1126" s="493" t="n">
        <v>6479.7</v>
      </c>
      <c r="BF1126" s="493" t="n">
        <v>2521.5</v>
      </c>
      <c r="BG1126" s="493" t="n">
        <v>4773.6</v>
      </c>
      <c r="BH1126" s="493" t="n">
        <v>5733</v>
      </c>
      <c r="BI1126" s="493" t="n">
        <v>3482.1</v>
      </c>
      <c r="BJ1126" s="493" t="n">
        <v>3654.9</v>
      </c>
      <c r="BK1126" s="493" t="n">
        <v>3561.9</v>
      </c>
      <c r="BL1126" s="493" t="n">
        <v>1045.8</v>
      </c>
      <c r="BM1126" s="493" t="n">
        <v>11770.2</v>
      </c>
      <c r="BN1126" s="493" t="n">
        <v>0</v>
      </c>
      <c r="BO1126" s="493" t="n">
        <v>6850.2</v>
      </c>
      <c r="BP1126" s="493" t="n">
        <v>2259.9</v>
      </c>
      <c r="BQ1126" s="493" t="n">
        <v>5414.4</v>
      </c>
      <c r="BR1126" s="493" t="n">
        <v>524.4</v>
      </c>
      <c r="BS1126" s="493" t="n">
        <v>6531.6</v>
      </c>
      <c r="BT1126" s="493" t="n">
        <v>5372.25</v>
      </c>
      <c r="BU1126" s="493" t="n">
        <v>3777.9</v>
      </c>
      <c r="BV1126" s="493" t="n">
        <v>2627.4</v>
      </c>
      <c r="BW1126" s="493" t="n">
        <v>5029.2</v>
      </c>
    </row>
    <row r="1127">
      <c r="A1127" t="inlineStr">
        <is>
          <t>[C9C] ANGIOTENSIN-II 길항제 (단일)</t>
        </is>
      </c>
      <c r="B1127" t="inlineStr">
        <is>
          <t>안국뉴팜</t>
        </is>
      </c>
      <c r="C1127" t="inlineStr">
        <is>
          <t>뉴발사타반</t>
        </is>
      </c>
      <c r="D1127" t="inlineStr">
        <is>
          <t>안국뉴팜</t>
        </is>
      </c>
      <c r="E1127" t="inlineStr">
        <is>
          <t>valsartan</t>
        </is>
      </c>
      <c r="F1127" t="inlineStr">
        <is>
          <t>종합병원</t>
        </is>
      </c>
      <c r="G1127" t="inlineStr">
        <is>
          <t>Generic</t>
        </is>
      </c>
      <c r="H1127" s="493" t="n">
        <v>0</v>
      </c>
      <c r="I1127" s="493" t="n">
        <v>0</v>
      </c>
      <c r="J1127" s="493" t="n">
        <v>0</v>
      </c>
      <c r="K1127" s="493" t="n">
        <v>0</v>
      </c>
      <c r="L1127" s="493" t="n">
        <v>0</v>
      </c>
      <c r="M1127" s="493" t="n">
        <v>0</v>
      </c>
      <c r="N1127" s="493" t="n">
        <v>121.8</v>
      </c>
      <c r="O1127" s="493" t="n">
        <v>0</v>
      </c>
      <c r="P1127" s="493" t="n">
        <v>0</v>
      </c>
      <c r="Q1127" s="493" t="n">
        <v>741.6</v>
      </c>
      <c r="R1127" s="493" t="n">
        <v>0</v>
      </c>
      <c r="S1127" s="493" t="n">
        <v>244.8</v>
      </c>
      <c r="T1127" s="493" t="n">
        <v>369.9</v>
      </c>
      <c r="U1127" s="493" t="n">
        <v>486.6</v>
      </c>
      <c r="V1127" s="493" t="n">
        <v>1092.6</v>
      </c>
      <c r="W1127" s="493" t="n">
        <v>244.2</v>
      </c>
      <c r="X1127" s="493" t="n">
        <v>0</v>
      </c>
      <c r="Y1127" s="493" t="n">
        <v>487.2</v>
      </c>
      <c r="Z1127" s="493" t="n">
        <v>0</v>
      </c>
      <c r="AA1127" s="493" t="n">
        <v>481.8</v>
      </c>
      <c r="AB1127" s="493" t="n">
        <v>0</v>
      </c>
      <c r="AC1127" s="493" t="n">
        <v>240</v>
      </c>
      <c r="AD1127" s="493" t="n">
        <v>240</v>
      </c>
      <c r="AE1127" s="493" t="n">
        <v>240</v>
      </c>
      <c r="AF1127" s="493" t="n">
        <v>120</v>
      </c>
      <c r="AG1127" s="493" t="n">
        <v>560</v>
      </c>
      <c r="AH1127" s="493" t="n">
        <v>360</v>
      </c>
      <c r="AI1127" s="493" t="n">
        <v>0</v>
      </c>
      <c r="AJ1127" s="493" t="n">
        <v>0</v>
      </c>
      <c r="AK1127" s="493" t="n">
        <v>0</v>
      </c>
      <c r="AL1127" s="493" t="n">
        <v>0</v>
      </c>
      <c r="AM1127" s="493" t="n">
        <v>723.6</v>
      </c>
      <c r="AN1127" s="493" t="n">
        <v>0</v>
      </c>
      <c r="AO1127" s="493" t="n">
        <v>0</v>
      </c>
      <c r="AP1127" s="493" t="n">
        <v>0</v>
      </c>
      <c r="AQ1127" s="493" t="n">
        <v>0</v>
      </c>
      <c r="AR1127" s="493" t="n">
        <v>0</v>
      </c>
      <c r="AS1127" s="493" t="n">
        <v>0</v>
      </c>
      <c r="AT1127" s="493" t="n">
        <v>0</v>
      </c>
      <c r="AU1127" s="493" t="n">
        <v>0</v>
      </c>
      <c r="AV1127" s="493" t="n">
        <v>0</v>
      </c>
      <c r="AW1127" s="493" t="n">
        <v>359.1</v>
      </c>
      <c r="AX1127" s="493" t="n">
        <v>0</v>
      </c>
      <c r="AY1127" s="493" t="n">
        <v>0</v>
      </c>
      <c r="AZ1127" s="493" t="n">
        <v>0</v>
      </c>
      <c r="BA1127" s="493" t="n">
        <v>361.8</v>
      </c>
      <c r="BB1127" s="493" t="n">
        <v>0</v>
      </c>
      <c r="BC1127" s="493" t="n">
        <v>0</v>
      </c>
      <c r="BD1127" s="493" t="n">
        <v>720</v>
      </c>
      <c r="BE1127" s="493" t="n">
        <v>0</v>
      </c>
      <c r="BF1127" s="493" t="n">
        <v>0</v>
      </c>
      <c r="BG1127" s="493" t="n">
        <v>0</v>
      </c>
      <c r="BH1127" s="493" t="n">
        <v>359.1</v>
      </c>
      <c r="BI1127" s="493" t="n">
        <v>0</v>
      </c>
      <c r="BJ1127" s="493" t="n">
        <v>0</v>
      </c>
      <c r="BK1127" s="493" t="n">
        <v>0</v>
      </c>
      <c r="BL1127" s="493" t="n">
        <v>0</v>
      </c>
      <c r="BM1127" s="493" t="n">
        <v>0</v>
      </c>
      <c r="BN1127" s="493" t="n">
        <v>0</v>
      </c>
      <c r="BO1127" s="493" t="n">
        <v>0</v>
      </c>
      <c r="BP1127" s="493" t="n">
        <v>0</v>
      </c>
      <c r="BQ1127" s="493" t="n">
        <v>0</v>
      </c>
      <c r="BR1127" s="493" t="n">
        <v>0</v>
      </c>
      <c r="BS1127" s="493" t="n">
        <v>0</v>
      </c>
      <c r="BT1127" s="493" t="n">
        <v>0</v>
      </c>
      <c r="BU1127" s="493" t="n">
        <v>0</v>
      </c>
      <c r="BV1127" s="493" t="n">
        <v>0</v>
      </c>
      <c r="BW1127" s="493" t="n">
        <v>0</v>
      </c>
    </row>
    <row r="1128">
      <c r="A1128" t="inlineStr">
        <is>
          <t>[C9C] ANGIOTENSIN-II 길항제 (단일)</t>
        </is>
      </c>
      <c r="B1128" t="inlineStr">
        <is>
          <t>안국뉴팜</t>
        </is>
      </c>
      <c r="C1128" t="inlineStr">
        <is>
          <t>뉴발사타반</t>
        </is>
      </c>
      <c r="D1128" t="inlineStr">
        <is>
          <t>안국뉴팜</t>
        </is>
      </c>
      <c r="E1128" t="inlineStr">
        <is>
          <t>valsartan</t>
        </is>
      </c>
      <c r="F1128" t="inlineStr">
        <is>
          <t>병원</t>
        </is>
      </c>
      <c r="G1128" t="inlineStr">
        <is>
          <t>Generic</t>
        </is>
      </c>
      <c r="H1128" s="493" t="n">
        <v>183.6</v>
      </c>
      <c r="I1128" s="493" t="n">
        <v>0</v>
      </c>
      <c r="J1128" s="493" t="n">
        <v>184.8</v>
      </c>
      <c r="K1128" s="493" t="n">
        <v>0</v>
      </c>
      <c r="L1128" s="493" t="n">
        <v>668.4</v>
      </c>
      <c r="M1128" s="493" t="n">
        <v>0</v>
      </c>
      <c r="N1128" s="493" t="n">
        <v>331.2</v>
      </c>
      <c r="O1128" s="493" t="n">
        <v>0</v>
      </c>
      <c r="P1128" s="493" t="n">
        <v>93</v>
      </c>
      <c r="Q1128" s="493" t="n">
        <v>334.8</v>
      </c>
      <c r="R1128" s="493" t="n">
        <v>86.40000000000001</v>
      </c>
      <c r="S1128" s="493" t="n">
        <v>396.9</v>
      </c>
      <c r="T1128" s="493" t="n">
        <v>81</v>
      </c>
      <c r="U1128" s="493" t="n">
        <v>372.4</v>
      </c>
      <c r="V1128" s="493" t="n">
        <v>942.3</v>
      </c>
      <c r="W1128" s="493" t="n">
        <v>190.5</v>
      </c>
      <c r="X1128" s="493" t="n">
        <v>637.5</v>
      </c>
      <c r="Y1128" s="493" t="n">
        <v>393.6</v>
      </c>
      <c r="Z1128" s="493" t="n">
        <v>562.5</v>
      </c>
      <c r="AA1128" s="493" t="n">
        <v>0</v>
      </c>
      <c r="AB1128" s="493" t="n">
        <v>573.6</v>
      </c>
      <c r="AC1128" s="493" t="n">
        <v>683.7</v>
      </c>
      <c r="AD1128" s="493" t="n">
        <v>599.7</v>
      </c>
      <c r="AE1128" s="493" t="n">
        <v>1017.2</v>
      </c>
      <c r="AF1128" s="493" t="n">
        <v>356.1</v>
      </c>
      <c r="AG1128" s="493" t="n">
        <v>339.9</v>
      </c>
      <c r="AH1128" s="493" t="n">
        <v>157.21</v>
      </c>
      <c r="AI1128" s="493" t="n">
        <v>273</v>
      </c>
      <c r="AJ1128" s="493" t="n">
        <v>1295.33</v>
      </c>
      <c r="AK1128" s="493" t="n">
        <v>507.9</v>
      </c>
      <c r="AL1128" s="493" t="n">
        <v>902.58</v>
      </c>
      <c r="AM1128" s="493" t="n">
        <v>405.6</v>
      </c>
      <c r="AN1128" s="493" t="n">
        <v>1346.76</v>
      </c>
      <c r="AO1128" s="493" t="n">
        <v>1025.78</v>
      </c>
      <c r="AP1128" s="493" t="n">
        <v>635.46</v>
      </c>
      <c r="AQ1128" s="493" t="n">
        <v>328.44</v>
      </c>
      <c r="AR1128" s="493" t="n">
        <v>254.11</v>
      </c>
      <c r="AS1128" s="493" t="n">
        <v>990.89</v>
      </c>
      <c r="AT1128" s="493" t="n">
        <v>261.43</v>
      </c>
      <c r="AU1128" s="493" t="n">
        <v>374.2</v>
      </c>
      <c r="AV1128" s="493" t="n">
        <v>632.6900000000001</v>
      </c>
      <c r="AW1128" s="493" t="n">
        <v>567.47</v>
      </c>
      <c r="AX1128" s="493" t="n">
        <v>420</v>
      </c>
      <c r="AY1128" s="493" t="n">
        <v>505.24</v>
      </c>
      <c r="AZ1128" s="493" t="n">
        <v>205.2</v>
      </c>
      <c r="BA1128" s="493" t="n">
        <v>539.41</v>
      </c>
      <c r="BB1128" s="493" t="n">
        <v>277.05</v>
      </c>
      <c r="BC1128" s="493" t="n">
        <v>270.82</v>
      </c>
      <c r="BD1128" s="493" t="n">
        <v>265.2</v>
      </c>
      <c r="BE1128" s="493" t="n">
        <v>157.8</v>
      </c>
      <c r="BF1128" s="493" t="n">
        <v>689.78</v>
      </c>
      <c r="BG1128" s="493" t="n">
        <v>105.84</v>
      </c>
      <c r="BH1128" s="493" t="n">
        <v>596.76</v>
      </c>
      <c r="BI1128" s="493" t="n">
        <v>37.5</v>
      </c>
      <c r="BJ1128" s="493" t="n">
        <v>123.03</v>
      </c>
      <c r="BK1128" s="493" t="n">
        <v>184.2</v>
      </c>
      <c r="BL1128" s="493" t="n">
        <v>0</v>
      </c>
      <c r="BM1128" s="493" t="n">
        <v>316.42</v>
      </c>
      <c r="BN1128" s="493" t="n">
        <v>947.7</v>
      </c>
      <c r="BO1128" s="493" t="n">
        <v>96.31999999999999</v>
      </c>
      <c r="BP1128" s="493" t="n">
        <v>0</v>
      </c>
      <c r="BQ1128" s="493" t="n">
        <v>524.9400000000001</v>
      </c>
      <c r="BR1128" s="493" t="n">
        <v>612.9</v>
      </c>
      <c r="BS1128" s="493" t="n">
        <v>91.84</v>
      </c>
      <c r="BT1128" s="493" t="n">
        <v>0</v>
      </c>
      <c r="BU1128" s="493" t="n">
        <v>94.08</v>
      </c>
      <c r="BV1128" s="493" t="n">
        <v>0</v>
      </c>
      <c r="BW1128" s="493" t="n">
        <v>94.64</v>
      </c>
    </row>
    <row r="1129">
      <c r="A1129" t="inlineStr">
        <is>
          <t>[C9C] ANGIOTENSIN-II 길항제 (단일)</t>
        </is>
      </c>
      <c r="B1129" t="inlineStr">
        <is>
          <t>안국뉴팜</t>
        </is>
      </c>
      <c r="C1129" t="inlineStr">
        <is>
          <t>뉴발사타반</t>
        </is>
      </c>
      <c r="D1129" t="inlineStr">
        <is>
          <t>안국뉴팜</t>
        </is>
      </c>
      <c r="E1129" t="inlineStr">
        <is>
          <t>valsartan</t>
        </is>
      </c>
      <c r="F1129" t="inlineStr">
        <is>
          <t>의원</t>
        </is>
      </c>
      <c r="G1129" t="inlineStr">
        <is>
          <t>Generic</t>
        </is>
      </c>
      <c r="H1129" s="493" t="n">
        <v>4885.4</v>
      </c>
      <c r="I1129" s="493" t="n">
        <v>7823.45</v>
      </c>
      <c r="J1129" s="493" t="n">
        <v>8808.25</v>
      </c>
      <c r="K1129" s="493" t="n">
        <v>10911.25</v>
      </c>
      <c r="L1129" s="493" t="n">
        <v>8073.71</v>
      </c>
      <c r="M1129" s="493" t="n">
        <v>9756.049999999999</v>
      </c>
      <c r="N1129" s="493" t="n">
        <v>9829.959999999999</v>
      </c>
      <c r="O1129" s="493" t="n">
        <v>10405.2</v>
      </c>
      <c r="P1129" s="493" t="n">
        <v>10570.62</v>
      </c>
      <c r="Q1129" s="493" t="n">
        <v>9908.299999999999</v>
      </c>
      <c r="R1129" s="493" t="n">
        <v>11417.2</v>
      </c>
      <c r="S1129" s="493" t="n">
        <v>11095</v>
      </c>
      <c r="T1129" s="493" t="n">
        <v>8771.360000000001</v>
      </c>
      <c r="U1129" s="493" t="n">
        <v>8307.08</v>
      </c>
      <c r="V1129" s="493" t="n">
        <v>10873.05</v>
      </c>
      <c r="W1129" s="493" t="n">
        <v>12280.31</v>
      </c>
      <c r="X1129" s="493" t="n">
        <v>11445.71</v>
      </c>
      <c r="Y1129" s="493" t="n">
        <v>11482.47</v>
      </c>
      <c r="Z1129" s="493" t="n">
        <v>14148.44</v>
      </c>
      <c r="AA1129" s="493" t="n">
        <v>10103.54</v>
      </c>
      <c r="AB1129" s="493" t="n">
        <v>11314.2</v>
      </c>
      <c r="AC1129" s="493" t="n">
        <v>9365.58</v>
      </c>
      <c r="AD1129" s="493" t="n">
        <v>10091.23</v>
      </c>
      <c r="AE1129" s="493" t="n">
        <v>10989.66</v>
      </c>
      <c r="AF1129" s="493" t="n">
        <v>8876.82</v>
      </c>
      <c r="AG1129" s="493" t="n">
        <v>10108.8</v>
      </c>
      <c r="AH1129" s="493" t="n">
        <v>11700.75</v>
      </c>
      <c r="AI1129" s="493" t="n">
        <v>5011.8</v>
      </c>
      <c r="AJ1129" s="493" t="n">
        <v>12598.97</v>
      </c>
      <c r="AK1129" s="493" t="n">
        <v>14169.2</v>
      </c>
      <c r="AL1129" s="493" t="n">
        <v>11100.8</v>
      </c>
      <c r="AM1129" s="493" t="n">
        <v>8552.9</v>
      </c>
      <c r="AN1129" s="493" t="n">
        <v>14741.45</v>
      </c>
      <c r="AO1129" s="493" t="n">
        <v>14488.4</v>
      </c>
      <c r="AP1129" s="493" t="n">
        <v>14194.35</v>
      </c>
      <c r="AQ1129" s="493" t="n">
        <v>14962.5</v>
      </c>
      <c r="AR1129" s="493" t="n">
        <v>15929.78</v>
      </c>
      <c r="AS1129" s="493" t="n">
        <v>11928.9</v>
      </c>
      <c r="AT1129" s="493" t="n">
        <v>16147.95</v>
      </c>
      <c r="AU1129" s="493" t="n">
        <v>13816.2</v>
      </c>
      <c r="AV1129" s="493" t="n">
        <v>17155.1</v>
      </c>
      <c r="AW1129" s="493" t="n">
        <v>13037.96</v>
      </c>
      <c r="AX1129" s="493" t="n">
        <v>16488.88</v>
      </c>
      <c r="AY1129" s="493" t="n">
        <v>9399.5</v>
      </c>
      <c r="AZ1129" s="493" t="n">
        <v>13714.22</v>
      </c>
      <c r="BA1129" s="493" t="n">
        <v>11242.14</v>
      </c>
      <c r="BB1129" s="493" t="n">
        <v>12399.83</v>
      </c>
      <c r="BC1129" s="493" t="n">
        <v>15141.24</v>
      </c>
      <c r="BD1129" s="493" t="n">
        <v>8962.799999999999</v>
      </c>
      <c r="BE1129" s="493" t="n">
        <v>15869.93</v>
      </c>
      <c r="BF1129" s="493" t="n">
        <v>17609.99</v>
      </c>
      <c r="BG1129" s="493" t="n">
        <v>9666.700000000001</v>
      </c>
      <c r="BH1129" s="493" t="n">
        <v>8887.459999999999</v>
      </c>
      <c r="BI1129" s="493" t="n">
        <v>6447.92</v>
      </c>
      <c r="BJ1129" s="493" t="n">
        <v>8224.08</v>
      </c>
      <c r="BK1129" s="493" t="n">
        <v>11575.8</v>
      </c>
      <c r="BL1129" s="493" t="n">
        <v>8547.190000000001</v>
      </c>
      <c r="BM1129" s="493" t="n">
        <v>10134.09</v>
      </c>
      <c r="BN1129" s="493" t="n">
        <v>6684</v>
      </c>
      <c r="BO1129" s="493" t="n">
        <v>7448.3</v>
      </c>
      <c r="BP1129" s="493" t="n">
        <v>6394.55</v>
      </c>
      <c r="BQ1129" s="493" t="n">
        <v>8372.799999999999</v>
      </c>
      <c r="BR1129" s="493" t="n">
        <v>6059.14</v>
      </c>
      <c r="BS1129" s="493" t="n">
        <v>6726.4</v>
      </c>
      <c r="BT1129" s="493" t="n">
        <v>9224.4</v>
      </c>
      <c r="BU1129" s="493" t="n">
        <v>9289.65</v>
      </c>
      <c r="BV1129" s="493" t="n">
        <v>7759.1</v>
      </c>
      <c r="BW1129" s="493" t="n">
        <v>6834.4</v>
      </c>
    </row>
    <row r="1130">
      <c r="A1130" t="inlineStr">
        <is>
          <t>[C9C] ANGIOTENSIN-II 길항제 (단일)</t>
        </is>
      </c>
      <c r="B1130" t="inlineStr">
        <is>
          <t>안국뉴팜</t>
        </is>
      </c>
      <c r="C1130" t="inlineStr">
        <is>
          <t>뉴발사타반</t>
        </is>
      </c>
      <c r="D1130" t="inlineStr">
        <is>
          <t>안국뉴팜</t>
        </is>
      </c>
      <c r="E1130" t="inlineStr">
        <is>
          <t>valsartan</t>
        </is>
      </c>
      <c r="F1130" t="inlineStr">
        <is>
          <t>보건소</t>
        </is>
      </c>
      <c r="G1130" t="inlineStr">
        <is>
          <t>Generic</t>
        </is>
      </c>
      <c r="H1130" s="493" t="n">
        <v>7917</v>
      </c>
      <c r="I1130" s="493" t="n">
        <v>9378.9</v>
      </c>
      <c r="J1130" s="493" t="n">
        <v>11400</v>
      </c>
      <c r="K1130" s="493" t="n">
        <v>7917</v>
      </c>
      <c r="L1130" s="493" t="n">
        <v>12449.1</v>
      </c>
      <c r="M1130" s="493" t="n">
        <v>11191.5</v>
      </c>
      <c r="N1130" s="493" t="n">
        <v>8288.4</v>
      </c>
      <c r="O1130" s="493" t="n">
        <v>7955.7</v>
      </c>
      <c r="P1130" s="493" t="n">
        <v>7245.6</v>
      </c>
      <c r="Q1130" s="493" t="n">
        <v>9660.299999999999</v>
      </c>
      <c r="R1130" s="493" t="n">
        <v>10004.1</v>
      </c>
      <c r="S1130" s="493" t="n">
        <v>7885.2</v>
      </c>
      <c r="T1130" s="493" t="n">
        <v>15427.95</v>
      </c>
      <c r="U1130" s="493" t="n">
        <v>8835.9</v>
      </c>
      <c r="V1130" s="493" t="n">
        <v>6885.6</v>
      </c>
      <c r="W1130" s="493" t="n">
        <v>15719.4</v>
      </c>
      <c r="X1130" s="493" t="n">
        <v>14169.75</v>
      </c>
      <c r="Y1130" s="493" t="n">
        <v>6923.4</v>
      </c>
      <c r="Z1130" s="493" t="n">
        <v>12584.1</v>
      </c>
      <c r="AA1130" s="493" t="n">
        <v>11867.4</v>
      </c>
      <c r="AB1130" s="493" t="n">
        <v>10527</v>
      </c>
      <c r="AC1130" s="493" t="n">
        <v>8956.200000000001</v>
      </c>
      <c r="AD1130" s="493" t="n">
        <v>12735.3</v>
      </c>
      <c r="AE1130" s="493" t="n">
        <v>8869.5</v>
      </c>
      <c r="AF1130" s="493" t="n">
        <v>8618.4</v>
      </c>
      <c r="AG1130" s="493" t="n">
        <v>11911.05</v>
      </c>
      <c r="AH1130" s="493" t="n">
        <v>5046</v>
      </c>
      <c r="AI1130" s="493" t="n">
        <v>13034.1</v>
      </c>
      <c r="AJ1130" s="493" t="n">
        <v>9600.299999999999</v>
      </c>
      <c r="AK1130" s="493" t="n">
        <v>6464.4</v>
      </c>
      <c r="AL1130" s="493" t="n">
        <v>12114.49</v>
      </c>
      <c r="AM1130" s="493" t="n">
        <v>9354.299999999999</v>
      </c>
      <c r="AN1130" s="493" t="n">
        <v>10418.85</v>
      </c>
      <c r="AO1130" s="493" t="n">
        <v>7423.2</v>
      </c>
      <c r="AP1130" s="493" t="n">
        <v>14870.4</v>
      </c>
      <c r="AQ1130" s="493" t="n">
        <v>11394</v>
      </c>
      <c r="AR1130" s="493" t="n">
        <v>9662.1</v>
      </c>
      <c r="AS1130" s="493" t="n">
        <v>9742.34</v>
      </c>
      <c r="AT1130" s="493" t="n">
        <v>13400.83</v>
      </c>
      <c r="AU1130" s="493" t="n">
        <v>6210</v>
      </c>
      <c r="AV1130" s="493" t="n">
        <v>9832.049999999999</v>
      </c>
      <c r="AW1130" s="493" t="n">
        <v>7218</v>
      </c>
      <c r="AX1130" s="493" t="n">
        <v>5043</v>
      </c>
      <c r="AY1130" s="493" t="n">
        <v>9122.4</v>
      </c>
      <c r="AZ1130" s="493" t="n">
        <v>10785.9</v>
      </c>
      <c r="BA1130" s="493" t="n">
        <v>291.6</v>
      </c>
      <c r="BB1130" s="493" t="n">
        <v>6833.4</v>
      </c>
      <c r="BC1130" s="493" t="n">
        <v>6625.5</v>
      </c>
      <c r="BD1130" s="493" t="n">
        <v>5304</v>
      </c>
      <c r="BE1130" s="493" t="n">
        <v>7029</v>
      </c>
      <c r="BF1130" s="493" t="n">
        <v>1131</v>
      </c>
      <c r="BG1130" s="493" t="n">
        <v>4029.15</v>
      </c>
      <c r="BH1130" s="493" t="n">
        <v>3465.6</v>
      </c>
      <c r="BI1130" s="493" t="n">
        <v>7259.4</v>
      </c>
      <c r="BJ1130" s="493" t="n">
        <v>2064</v>
      </c>
      <c r="BK1130" s="493" t="n">
        <v>1636.8</v>
      </c>
      <c r="BL1130" s="493" t="n">
        <v>3829.8</v>
      </c>
      <c r="BM1130" s="493" t="n">
        <v>4246.8</v>
      </c>
      <c r="BN1130" s="493" t="n">
        <v>2025</v>
      </c>
      <c r="BO1130" s="493" t="n">
        <v>1119.6</v>
      </c>
      <c r="BP1130" s="493" t="n">
        <v>2074.98</v>
      </c>
      <c r="BQ1130" s="493" t="n">
        <v>3869.4</v>
      </c>
      <c r="BR1130" s="493" t="n">
        <v>3666.6</v>
      </c>
      <c r="BS1130" s="493" t="n">
        <v>1801.2</v>
      </c>
      <c r="BT1130" s="493" t="n">
        <v>8089.2</v>
      </c>
      <c r="BU1130" s="493" t="n">
        <v>5756.7</v>
      </c>
      <c r="BV1130" s="493" t="n">
        <v>5296.2</v>
      </c>
      <c r="BW1130" s="493" t="n">
        <v>359.4</v>
      </c>
    </row>
    <row r="1131">
      <c r="A1131" t="inlineStr">
        <is>
          <t>[C9C] ANGIOTENSIN-II 길항제 (단일)</t>
        </is>
      </c>
      <c r="B1131" t="inlineStr">
        <is>
          <t>안국뉴팜</t>
        </is>
      </c>
      <c r="C1131" t="inlineStr">
        <is>
          <t>뉴발사타반</t>
        </is>
      </c>
      <c r="D1131" t="inlineStr">
        <is>
          <t>안국뉴팜</t>
        </is>
      </c>
      <c r="E1131" t="inlineStr">
        <is>
          <t>valsartan</t>
        </is>
      </c>
      <c r="F1131" t="inlineStr">
        <is>
          <t>기타(치과의원, 치과병원 등)</t>
        </is>
      </c>
      <c r="G1131" t="inlineStr">
        <is>
          <t>Generic</t>
        </is>
      </c>
      <c r="H1131" s="493" t="n">
        <v>0</v>
      </c>
      <c r="I1131" s="493" t="n">
        <v>0</v>
      </c>
      <c r="J1131" s="493" t="n">
        <v>0</v>
      </c>
      <c r="K1131" s="493" t="n">
        <v>0</v>
      </c>
      <c r="L1131" s="493" t="n">
        <v>0</v>
      </c>
      <c r="M1131" s="493" t="n">
        <v>0</v>
      </c>
      <c r="N1131" s="493" t="n">
        <v>0</v>
      </c>
      <c r="O1131" s="493" t="n">
        <v>0</v>
      </c>
      <c r="P1131" s="493" t="n">
        <v>0</v>
      </c>
      <c r="Q1131" s="493" t="n">
        <v>0</v>
      </c>
      <c r="R1131" s="493" t="n">
        <v>0</v>
      </c>
      <c r="S1131" s="493" t="n">
        <v>0</v>
      </c>
      <c r="T1131" s="493" t="n">
        <v>339.3</v>
      </c>
      <c r="U1131" s="493" t="n">
        <v>0</v>
      </c>
      <c r="V1131" s="493" t="n">
        <v>0</v>
      </c>
      <c r="W1131" s="493" t="n">
        <v>0</v>
      </c>
      <c r="X1131" s="493" t="n">
        <v>326.7</v>
      </c>
      <c r="Y1131" s="493" t="n">
        <v>0</v>
      </c>
      <c r="Z1131" s="493" t="n">
        <v>0</v>
      </c>
      <c r="AA1131" s="493" t="n">
        <v>0</v>
      </c>
      <c r="AB1131" s="493" t="n">
        <v>0</v>
      </c>
      <c r="AC1131" s="493" t="n">
        <v>0</v>
      </c>
      <c r="AD1131" s="493" t="n">
        <v>0</v>
      </c>
      <c r="AE1131" s="493" t="n">
        <v>0</v>
      </c>
      <c r="AF1131" s="493" t="n">
        <v>0</v>
      </c>
      <c r="AG1131" s="493" t="n">
        <v>0</v>
      </c>
      <c r="AH1131" s="493" t="n">
        <v>0</v>
      </c>
      <c r="AI1131" s="493" t="n">
        <v>0</v>
      </c>
      <c r="AJ1131" s="493" t="n">
        <v>0</v>
      </c>
      <c r="AK1131" s="493" t="n">
        <v>0</v>
      </c>
      <c r="AL1131" s="493" t="n">
        <v>0</v>
      </c>
      <c r="AM1131" s="493" t="n">
        <v>0</v>
      </c>
      <c r="AN1131" s="493" t="n">
        <v>0</v>
      </c>
      <c r="AO1131" s="493" t="n">
        <v>0</v>
      </c>
      <c r="AP1131" s="493" t="n">
        <v>0</v>
      </c>
      <c r="AQ1131" s="493" t="n">
        <v>0</v>
      </c>
      <c r="AR1131" s="493" t="n">
        <v>0</v>
      </c>
      <c r="AS1131" s="493" t="n">
        <v>0</v>
      </c>
      <c r="AT1131" s="493" t="n">
        <v>0</v>
      </c>
      <c r="AU1131" s="493" t="n">
        <v>0</v>
      </c>
      <c r="AV1131" s="493" t="n">
        <v>0</v>
      </c>
      <c r="AW1131" s="493" t="n">
        <v>0</v>
      </c>
      <c r="AX1131" s="493" t="n">
        <v>0</v>
      </c>
      <c r="AY1131" s="493" t="n">
        <v>0</v>
      </c>
      <c r="AZ1131" s="493" t="n">
        <v>0</v>
      </c>
      <c r="BA1131" s="493" t="n">
        <v>0</v>
      </c>
      <c r="BB1131" s="493" t="n">
        <v>0</v>
      </c>
      <c r="BC1131" s="493" t="n">
        <v>0</v>
      </c>
      <c r="BD1131" s="493" t="n">
        <v>0</v>
      </c>
      <c r="BE1131" s="493" t="n">
        <v>0</v>
      </c>
      <c r="BF1131" s="493" t="n">
        <v>0</v>
      </c>
      <c r="BG1131" s="493" t="n">
        <v>0</v>
      </c>
      <c r="BH1131" s="493" t="n">
        <v>0</v>
      </c>
      <c r="BI1131" s="493" t="n">
        <v>0</v>
      </c>
      <c r="BJ1131" s="493" t="n">
        <v>0</v>
      </c>
      <c r="BK1131" s="493" t="n">
        <v>0</v>
      </c>
      <c r="BL1131" s="493" t="n">
        <v>0</v>
      </c>
      <c r="BM1131" s="493" t="n">
        <v>0</v>
      </c>
      <c r="BN1131" s="493" t="n">
        <v>0</v>
      </c>
      <c r="BO1131" s="493" t="n">
        <v>0</v>
      </c>
      <c r="BP1131" s="493" t="n">
        <v>0</v>
      </c>
      <c r="BQ1131" s="493" t="n">
        <v>0</v>
      </c>
      <c r="BR1131" s="493" t="n">
        <v>0</v>
      </c>
      <c r="BS1131" s="493" t="n">
        <v>0</v>
      </c>
      <c r="BT1131" s="493" t="n">
        <v>0</v>
      </c>
      <c r="BU1131" s="493" t="n">
        <v>0</v>
      </c>
      <c r="BV1131" s="493" t="n">
        <v>0</v>
      </c>
      <c r="BW1131" s="493" t="n">
        <v>0</v>
      </c>
    </row>
    <row r="1132">
      <c r="A1132" t="inlineStr">
        <is>
          <t>[C9C] ANGIOTENSIN-II 길항제 (단일)</t>
        </is>
      </c>
      <c r="B1132" t="inlineStr">
        <is>
          <t>안국약품</t>
        </is>
      </c>
      <c r="C1132" t="inlineStr">
        <is>
          <t>디큐반</t>
        </is>
      </c>
      <c r="D1132" t="inlineStr">
        <is>
          <t>안국약품</t>
        </is>
      </c>
      <c r="E1132" t="inlineStr">
        <is>
          <t>valsartan</t>
        </is>
      </c>
      <c r="F1132" t="inlineStr">
        <is>
          <t>상급종합병원</t>
        </is>
      </c>
      <c r="G1132" t="inlineStr">
        <is>
          <t>Generic</t>
        </is>
      </c>
      <c r="H1132" s="493" t="n">
        <v>0</v>
      </c>
      <c r="I1132" s="493" t="n">
        <v>0</v>
      </c>
      <c r="J1132" s="493" t="n">
        <v>0</v>
      </c>
      <c r="K1132" s="493" t="n">
        <v>0</v>
      </c>
      <c r="L1132" s="493" t="n">
        <v>0</v>
      </c>
      <c r="M1132" s="493" t="n">
        <v>0</v>
      </c>
      <c r="N1132" s="493" t="n">
        <v>0</v>
      </c>
      <c r="O1132" s="493" t="n">
        <v>0</v>
      </c>
      <c r="P1132" s="493" t="n">
        <v>0</v>
      </c>
      <c r="Q1132" s="493" t="n">
        <v>0</v>
      </c>
      <c r="R1132" s="493" t="n">
        <v>0</v>
      </c>
      <c r="S1132" s="493" t="n">
        <v>0</v>
      </c>
      <c r="T1132" s="493" t="n">
        <v>0</v>
      </c>
      <c r="U1132" s="493" t="n">
        <v>0</v>
      </c>
      <c r="V1132" s="493" t="n">
        <v>609.3</v>
      </c>
      <c r="W1132" s="493" t="n">
        <v>486</v>
      </c>
      <c r="X1132" s="493" t="n">
        <v>1458.3</v>
      </c>
      <c r="Y1132" s="493" t="n">
        <v>606.3</v>
      </c>
      <c r="Z1132" s="493" t="n">
        <v>0</v>
      </c>
      <c r="AA1132" s="493" t="n">
        <v>0</v>
      </c>
      <c r="AB1132" s="493" t="n">
        <v>0</v>
      </c>
      <c r="AC1132" s="493" t="n">
        <v>0</v>
      </c>
      <c r="AD1132" s="493" t="n">
        <v>0</v>
      </c>
      <c r="AE1132" s="493" t="n">
        <v>0</v>
      </c>
      <c r="AF1132" s="493" t="n">
        <v>0</v>
      </c>
      <c r="AG1132" s="493" t="n">
        <v>0</v>
      </c>
      <c r="AH1132" s="493" t="n">
        <v>0</v>
      </c>
      <c r="AI1132" s="493" t="n">
        <v>0</v>
      </c>
      <c r="AJ1132" s="493" t="n">
        <v>2635</v>
      </c>
      <c r="AK1132" s="493" t="n">
        <v>0</v>
      </c>
      <c r="AL1132" s="493" t="n">
        <v>0</v>
      </c>
      <c r="AM1132" s="493" t="n">
        <v>0</v>
      </c>
      <c r="AN1132" s="493" t="n">
        <v>0</v>
      </c>
      <c r="AO1132" s="493" t="n">
        <v>0</v>
      </c>
      <c r="AP1132" s="493" t="n">
        <v>0</v>
      </c>
      <c r="AQ1132" s="493" t="n">
        <v>0</v>
      </c>
      <c r="AR1132" s="493" t="n">
        <v>0</v>
      </c>
      <c r="AS1132" s="493" t="n">
        <v>0</v>
      </c>
      <c r="AT1132" s="493" t="n">
        <v>0</v>
      </c>
      <c r="AU1132" s="493" t="n">
        <v>0</v>
      </c>
      <c r="AV1132" s="493" t="n">
        <v>0</v>
      </c>
      <c r="AW1132" s="493" t="n">
        <v>0</v>
      </c>
      <c r="AX1132" s="493" t="n">
        <v>0</v>
      </c>
      <c r="AY1132" s="493" t="n">
        <v>0</v>
      </c>
      <c r="AZ1132" s="493" t="n">
        <v>0</v>
      </c>
      <c r="BA1132" s="493" t="n">
        <v>0</v>
      </c>
      <c r="BB1132" s="493" t="n">
        <v>0</v>
      </c>
      <c r="BC1132" s="493" t="n">
        <v>0</v>
      </c>
      <c r="BD1132" s="493" t="n">
        <v>0</v>
      </c>
      <c r="BE1132" s="493" t="n">
        <v>0</v>
      </c>
      <c r="BF1132" s="493" t="n">
        <v>0</v>
      </c>
      <c r="BG1132" s="493" t="n">
        <v>0</v>
      </c>
      <c r="BH1132" s="493" t="n">
        <v>0</v>
      </c>
      <c r="BI1132" s="493" t="n">
        <v>218.7</v>
      </c>
      <c r="BJ1132" s="493" t="n">
        <v>0</v>
      </c>
      <c r="BK1132" s="493" t="n">
        <v>0</v>
      </c>
      <c r="BL1132" s="493" t="n">
        <v>0</v>
      </c>
      <c r="BM1132" s="493" t="n">
        <v>0</v>
      </c>
      <c r="BN1132" s="493" t="n">
        <v>0</v>
      </c>
      <c r="BO1132" s="493" t="n">
        <v>0</v>
      </c>
      <c r="BP1132" s="493" t="n">
        <v>0</v>
      </c>
      <c r="BQ1132" s="493" t="n">
        <v>1953.2</v>
      </c>
      <c r="BR1132" s="493" t="n">
        <v>2963.44</v>
      </c>
      <c r="BS1132" s="493" t="n">
        <v>0</v>
      </c>
      <c r="BT1132" s="493" t="n">
        <v>4005.4</v>
      </c>
      <c r="BU1132" s="493" t="n">
        <v>0</v>
      </c>
      <c r="BV1132" s="493" t="n">
        <v>0</v>
      </c>
      <c r="BW1132" s="493" t="n">
        <v>4212.04</v>
      </c>
    </row>
    <row r="1133">
      <c r="A1133" t="inlineStr">
        <is>
          <t>[C9C] ANGIOTENSIN-II 길항제 (단일)</t>
        </is>
      </c>
      <c r="B1133" t="inlineStr">
        <is>
          <t>안국약품</t>
        </is>
      </c>
      <c r="C1133" t="inlineStr">
        <is>
          <t>디큐반</t>
        </is>
      </c>
      <c r="D1133" t="inlineStr">
        <is>
          <t>안국약품</t>
        </is>
      </c>
      <c r="E1133" t="inlineStr">
        <is>
          <t>valsartan</t>
        </is>
      </c>
      <c r="F1133" t="inlineStr">
        <is>
          <t>종합병원</t>
        </is>
      </c>
      <c r="G1133" t="inlineStr">
        <is>
          <t>Generic</t>
        </is>
      </c>
      <c r="H1133" s="493" t="n">
        <v>288.84</v>
      </c>
      <c r="I1133" s="493" t="n">
        <v>805.6799999999999</v>
      </c>
      <c r="J1133" s="493" t="n">
        <v>991.1</v>
      </c>
      <c r="K1133" s="493" t="n">
        <v>1143.81</v>
      </c>
      <c r="L1133" s="493" t="n">
        <v>408.42</v>
      </c>
      <c r="M1133" s="493" t="n">
        <v>1009.26</v>
      </c>
      <c r="N1133" s="493" t="n">
        <v>175.14</v>
      </c>
      <c r="O1133" s="493" t="n">
        <v>924.84</v>
      </c>
      <c r="P1133" s="493" t="n">
        <v>1134.24</v>
      </c>
      <c r="Q1133" s="493" t="n">
        <v>84.20999999999999</v>
      </c>
      <c r="R1133" s="493" t="n">
        <v>498.51</v>
      </c>
      <c r="S1133" s="493" t="n">
        <v>326.1</v>
      </c>
      <c r="T1133" s="493" t="n">
        <v>168</v>
      </c>
      <c r="U1133" s="493" t="n">
        <v>84</v>
      </c>
      <c r="V1133" s="493" t="n">
        <v>253.26</v>
      </c>
      <c r="W1133" s="493" t="n">
        <v>0</v>
      </c>
      <c r="X1133" s="493" t="n">
        <v>360</v>
      </c>
      <c r="Y1133" s="493" t="n">
        <v>1319.7</v>
      </c>
      <c r="Z1133" s="493" t="n">
        <v>960</v>
      </c>
      <c r="AA1133" s="493" t="n">
        <v>0</v>
      </c>
      <c r="AB1133" s="493" t="n">
        <v>753.84</v>
      </c>
      <c r="AC1133" s="493" t="n">
        <v>80</v>
      </c>
      <c r="AD1133" s="493" t="n">
        <v>200</v>
      </c>
      <c r="AE1133" s="493" t="n">
        <v>1327.7</v>
      </c>
      <c r="AF1133" s="493" t="n">
        <v>240.2</v>
      </c>
      <c r="AG1133" s="493" t="n">
        <v>220</v>
      </c>
      <c r="AH1133" s="493" t="n">
        <v>840</v>
      </c>
      <c r="AI1133" s="493" t="n">
        <v>400.6</v>
      </c>
      <c r="AJ1133" s="493" t="n">
        <v>375.2</v>
      </c>
      <c r="AK1133" s="493" t="n">
        <v>816</v>
      </c>
      <c r="AL1133" s="493" t="n">
        <v>279.5</v>
      </c>
      <c r="AM1133" s="493" t="n">
        <v>240</v>
      </c>
      <c r="AN1133" s="493" t="n">
        <v>1684.8</v>
      </c>
      <c r="AO1133" s="493" t="n">
        <v>520.6</v>
      </c>
      <c r="AP1133" s="493" t="n">
        <v>1679.1</v>
      </c>
      <c r="AQ1133" s="493" t="n">
        <v>660</v>
      </c>
      <c r="AR1133" s="493" t="n">
        <v>1605.1</v>
      </c>
      <c r="AS1133" s="493" t="n">
        <v>7874.17</v>
      </c>
      <c r="AT1133" s="493" t="n">
        <v>8364.1</v>
      </c>
      <c r="AU1133" s="493" t="n">
        <v>12931.81</v>
      </c>
      <c r="AV1133" s="493" t="n">
        <v>12630.89</v>
      </c>
      <c r="AW1133" s="493" t="n">
        <v>12755.29</v>
      </c>
      <c r="AX1133" s="493" t="n">
        <v>9006.879999999999</v>
      </c>
      <c r="AY1133" s="493" t="n">
        <v>8562.610000000001</v>
      </c>
      <c r="AZ1133" s="493" t="n">
        <v>16647.54</v>
      </c>
      <c r="BA1133" s="493" t="n">
        <v>15137.94</v>
      </c>
      <c r="BB1133" s="493" t="n">
        <v>15497.12</v>
      </c>
      <c r="BC1133" s="493" t="n">
        <v>15498.8</v>
      </c>
      <c r="BD1133" s="493" t="n">
        <v>12197.52</v>
      </c>
      <c r="BE1133" s="493" t="n">
        <v>13392.52</v>
      </c>
      <c r="BF1133" s="493" t="n">
        <v>13917.14</v>
      </c>
      <c r="BG1133" s="493" t="n">
        <v>19626.73</v>
      </c>
      <c r="BH1133" s="493" t="n">
        <v>12792.76</v>
      </c>
      <c r="BI1133" s="493" t="n">
        <v>16935.01</v>
      </c>
      <c r="BJ1133" s="493" t="n">
        <v>12827.23</v>
      </c>
      <c r="BK1133" s="493" t="n">
        <v>18935.89</v>
      </c>
      <c r="BL1133" s="493" t="n">
        <v>16130.81</v>
      </c>
      <c r="BM1133" s="493" t="n">
        <v>11801.9</v>
      </c>
      <c r="BN1133" s="493" t="n">
        <v>18300.46</v>
      </c>
      <c r="BO1133" s="493" t="n">
        <v>16387.4</v>
      </c>
      <c r="BP1133" s="493" t="n">
        <v>12487.89</v>
      </c>
      <c r="BQ1133" s="493" t="n">
        <v>13854.74</v>
      </c>
      <c r="BR1133" s="493" t="n">
        <v>20301.71</v>
      </c>
      <c r="BS1133" s="493" t="n">
        <v>19006.65</v>
      </c>
      <c r="BT1133" s="493" t="n">
        <v>15627.1</v>
      </c>
      <c r="BU1133" s="493" t="n">
        <v>20028.98</v>
      </c>
      <c r="BV1133" s="493" t="n">
        <v>10816.05</v>
      </c>
      <c r="BW1133" s="493" t="n">
        <v>20350.24</v>
      </c>
    </row>
    <row r="1134">
      <c r="A1134" t="inlineStr">
        <is>
          <t>[C9C] ANGIOTENSIN-II 길항제 (단일)</t>
        </is>
      </c>
      <c r="B1134" t="inlineStr">
        <is>
          <t>안국약품</t>
        </is>
      </c>
      <c r="C1134" t="inlineStr">
        <is>
          <t>디큐반</t>
        </is>
      </c>
      <c r="D1134" t="inlineStr">
        <is>
          <t>안국약품</t>
        </is>
      </c>
      <c r="E1134" t="inlineStr">
        <is>
          <t>valsartan</t>
        </is>
      </c>
      <c r="F1134" t="inlineStr">
        <is>
          <t>병원</t>
        </is>
      </c>
      <c r="G1134" t="inlineStr">
        <is>
          <t>Generic</t>
        </is>
      </c>
      <c r="H1134" s="493" t="n">
        <v>12197.25</v>
      </c>
      <c r="I1134" s="493" t="n">
        <v>8798.190000000001</v>
      </c>
      <c r="J1134" s="493" t="n">
        <v>14664.4</v>
      </c>
      <c r="K1134" s="493" t="n">
        <v>6604.4</v>
      </c>
      <c r="L1134" s="493" t="n">
        <v>6876.12</v>
      </c>
      <c r="M1134" s="493" t="n">
        <v>7174.5</v>
      </c>
      <c r="N1134" s="493" t="n">
        <v>8616.780000000001</v>
      </c>
      <c r="O1134" s="493" t="n">
        <v>6453.31</v>
      </c>
      <c r="P1134" s="493" t="n">
        <v>8736.15</v>
      </c>
      <c r="Q1134" s="493" t="n">
        <v>5550.45</v>
      </c>
      <c r="R1134" s="493" t="n">
        <v>9223.75</v>
      </c>
      <c r="S1134" s="493" t="n">
        <v>7351.12</v>
      </c>
      <c r="T1134" s="493" t="n">
        <v>8715.75</v>
      </c>
      <c r="U1134" s="493" t="n">
        <v>8689.950000000001</v>
      </c>
      <c r="V1134" s="493" t="n">
        <v>7101.15</v>
      </c>
      <c r="W1134" s="493" t="n">
        <v>7357.95</v>
      </c>
      <c r="X1134" s="493" t="n">
        <v>9730.049999999999</v>
      </c>
      <c r="Y1134" s="493" t="n">
        <v>9082.98</v>
      </c>
      <c r="Z1134" s="493" t="n">
        <v>7477.35</v>
      </c>
      <c r="AA1134" s="493" t="n">
        <v>9135.200000000001</v>
      </c>
      <c r="AB1134" s="493" t="n">
        <v>7031.69</v>
      </c>
      <c r="AC1134" s="493" t="n">
        <v>11148.54</v>
      </c>
      <c r="AD1134" s="493" t="n">
        <v>6765.15</v>
      </c>
      <c r="AE1134" s="493" t="n">
        <v>8712.6</v>
      </c>
      <c r="AF1134" s="493" t="n">
        <v>7942.05</v>
      </c>
      <c r="AG1134" s="493" t="n">
        <v>9346.799999999999</v>
      </c>
      <c r="AH1134" s="493" t="n">
        <v>10868.7</v>
      </c>
      <c r="AI1134" s="493" t="n">
        <v>7797.33</v>
      </c>
      <c r="AJ1134" s="493" t="n">
        <v>8502.530000000001</v>
      </c>
      <c r="AK1134" s="493" t="n">
        <v>8386.889999999999</v>
      </c>
      <c r="AL1134" s="493" t="n">
        <v>9712.43</v>
      </c>
      <c r="AM1134" s="493" t="n">
        <v>7119.07</v>
      </c>
      <c r="AN1134" s="493" t="n">
        <v>12314.38</v>
      </c>
      <c r="AO1134" s="493" t="n">
        <v>13238.4</v>
      </c>
      <c r="AP1134" s="493" t="n">
        <v>11362.98</v>
      </c>
      <c r="AQ1134" s="493" t="n">
        <v>12612.49</v>
      </c>
      <c r="AR1134" s="493" t="n">
        <v>16261.9</v>
      </c>
      <c r="AS1134" s="493" t="n">
        <v>16657.62</v>
      </c>
      <c r="AT1134" s="493" t="n">
        <v>15616.32</v>
      </c>
      <c r="AU1134" s="493" t="n">
        <v>14153.1</v>
      </c>
      <c r="AV1134" s="493" t="n">
        <v>11648.1</v>
      </c>
      <c r="AW1134" s="493" t="n">
        <v>15123.15</v>
      </c>
      <c r="AX1134" s="493" t="n">
        <v>12851.48</v>
      </c>
      <c r="AY1134" s="493" t="n">
        <v>15499.45</v>
      </c>
      <c r="AZ1134" s="493" t="n">
        <v>13478.32</v>
      </c>
      <c r="BA1134" s="493" t="n">
        <v>12307.84</v>
      </c>
      <c r="BB1134" s="493" t="n">
        <v>15362.36</v>
      </c>
      <c r="BC1134" s="493" t="n">
        <v>14625.67</v>
      </c>
      <c r="BD1134" s="493" t="n">
        <v>14126.55</v>
      </c>
      <c r="BE1134" s="493" t="n">
        <v>10451.8</v>
      </c>
      <c r="BF1134" s="493" t="n">
        <v>13480.64</v>
      </c>
      <c r="BG1134" s="493" t="n">
        <v>8950.08</v>
      </c>
      <c r="BH1134" s="493" t="n">
        <v>13384.82</v>
      </c>
      <c r="BI1134" s="493" t="n">
        <v>6659.29</v>
      </c>
      <c r="BJ1134" s="493" t="n">
        <v>9281.98</v>
      </c>
      <c r="BK1134" s="493" t="n">
        <v>8765.209999999999</v>
      </c>
      <c r="BL1134" s="493" t="n">
        <v>13698.77</v>
      </c>
      <c r="BM1134" s="493" t="n">
        <v>11547.69</v>
      </c>
      <c r="BN1134" s="493" t="n">
        <v>13809.75</v>
      </c>
      <c r="BO1134" s="493" t="n">
        <v>12395.14</v>
      </c>
      <c r="BP1134" s="493" t="n">
        <v>11783.15</v>
      </c>
      <c r="BQ1134" s="493" t="n">
        <v>9636.700000000001</v>
      </c>
      <c r="BR1134" s="493" t="n">
        <v>22753.98</v>
      </c>
      <c r="BS1134" s="493" t="n">
        <v>26050.61</v>
      </c>
      <c r="BT1134" s="493" t="n">
        <v>25648.08</v>
      </c>
      <c r="BU1134" s="493" t="n">
        <v>35963.28</v>
      </c>
      <c r="BV1134" s="493" t="n">
        <v>33489.22</v>
      </c>
      <c r="BW1134" s="493" t="n">
        <v>39645.76</v>
      </c>
    </row>
    <row r="1135">
      <c r="A1135" t="inlineStr">
        <is>
          <t>[C9C] ANGIOTENSIN-II 길항제 (단일)</t>
        </is>
      </c>
      <c r="B1135" t="inlineStr">
        <is>
          <t>안국약품</t>
        </is>
      </c>
      <c r="C1135" t="inlineStr">
        <is>
          <t>디큐반</t>
        </is>
      </c>
      <c r="D1135" t="inlineStr">
        <is>
          <t>안국약품</t>
        </is>
      </c>
      <c r="E1135" t="inlineStr">
        <is>
          <t>valsartan</t>
        </is>
      </c>
      <c r="F1135" t="inlineStr">
        <is>
          <t>의원</t>
        </is>
      </c>
      <c r="G1135" t="inlineStr">
        <is>
          <t>Generic</t>
        </is>
      </c>
      <c r="H1135" s="493" t="n">
        <v>189196.54</v>
      </c>
      <c r="I1135" s="493" t="n">
        <v>194738.75</v>
      </c>
      <c r="J1135" s="493" t="n">
        <v>219900.45</v>
      </c>
      <c r="K1135" s="493" t="n">
        <v>223320.62</v>
      </c>
      <c r="L1135" s="493" t="n">
        <v>208400.04</v>
      </c>
      <c r="M1135" s="493" t="n">
        <v>208262.1</v>
      </c>
      <c r="N1135" s="493" t="n">
        <v>222180.26</v>
      </c>
      <c r="O1135" s="493" t="n">
        <v>215617.42</v>
      </c>
      <c r="P1135" s="493" t="n">
        <v>213496.67</v>
      </c>
      <c r="Q1135" s="493" t="n">
        <v>230810.44</v>
      </c>
      <c r="R1135" s="493" t="n">
        <v>222634.81</v>
      </c>
      <c r="S1135" s="493" t="n">
        <v>302157.34</v>
      </c>
      <c r="T1135" s="493" t="n">
        <v>267039.77</v>
      </c>
      <c r="U1135" s="493" t="n">
        <v>272513.53</v>
      </c>
      <c r="V1135" s="493" t="n">
        <v>270350.98</v>
      </c>
      <c r="W1135" s="493" t="n">
        <v>299882.21</v>
      </c>
      <c r="X1135" s="493" t="n">
        <v>287696.05</v>
      </c>
      <c r="Y1135" s="493" t="n">
        <v>312119.32</v>
      </c>
      <c r="Z1135" s="493" t="n">
        <v>285992.4</v>
      </c>
      <c r="AA1135" s="493" t="n">
        <v>319576.73</v>
      </c>
      <c r="AB1135" s="493" t="n">
        <v>283851.33</v>
      </c>
      <c r="AC1135" s="493" t="n">
        <v>312101.91</v>
      </c>
      <c r="AD1135" s="493" t="n">
        <v>307582.71</v>
      </c>
      <c r="AE1135" s="493" t="n">
        <v>323402.54</v>
      </c>
      <c r="AF1135" s="493" t="n">
        <v>287697.02</v>
      </c>
      <c r="AG1135" s="493" t="n">
        <v>289912.13</v>
      </c>
      <c r="AH1135" s="493" t="n">
        <v>301342.29</v>
      </c>
      <c r="AI1135" s="493" t="n">
        <v>288283.8</v>
      </c>
      <c r="AJ1135" s="493" t="n">
        <v>334376.03</v>
      </c>
      <c r="AK1135" s="493" t="n">
        <v>330908.12</v>
      </c>
      <c r="AL1135" s="493" t="n">
        <v>307716.58</v>
      </c>
      <c r="AM1135" s="493" t="n">
        <v>332368.44</v>
      </c>
      <c r="AN1135" s="493" t="n">
        <v>330524.9</v>
      </c>
      <c r="AO1135" s="493" t="n">
        <v>344236.05</v>
      </c>
      <c r="AP1135" s="493" t="n">
        <v>343109.75</v>
      </c>
      <c r="AQ1135" s="493" t="n">
        <v>353209.73</v>
      </c>
      <c r="AR1135" s="493" t="n">
        <v>363642.93</v>
      </c>
      <c r="AS1135" s="493" t="n">
        <v>339167.84</v>
      </c>
      <c r="AT1135" s="493" t="n">
        <v>334676.11</v>
      </c>
      <c r="AU1135" s="493" t="n">
        <v>343311.59</v>
      </c>
      <c r="AV1135" s="493" t="n">
        <v>346112.51</v>
      </c>
      <c r="AW1135" s="493" t="n">
        <v>347096.98</v>
      </c>
      <c r="AX1135" s="493" t="n">
        <v>356262.75</v>
      </c>
      <c r="AY1135" s="493" t="n">
        <v>366670.11</v>
      </c>
      <c r="AZ1135" s="493" t="n">
        <v>363133.78</v>
      </c>
      <c r="BA1135" s="493" t="n">
        <v>357344.68</v>
      </c>
      <c r="BB1135" s="493" t="n">
        <v>352522.63</v>
      </c>
      <c r="BC1135" s="493" t="n">
        <v>386641.06</v>
      </c>
      <c r="BD1135" s="493" t="n">
        <v>361648.83</v>
      </c>
      <c r="BE1135" s="493" t="n">
        <v>353612.84</v>
      </c>
      <c r="BF1135" s="493" t="n">
        <v>363471.76</v>
      </c>
      <c r="BG1135" s="493" t="n">
        <v>365465.85</v>
      </c>
      <c r="BH1135" s="493" t="n">
        <v>357405.3</v>
      </c>
      <c r="BI1135" s="493" t="n">
        <v>348775.11</v>
      </c>
      <c r="BJ1135" s="493" t="n">
        <v>386233.91</v>
      </c>
      <c r="BK1135" s="493" t="n">
        <v>364936.96</v>
      </c>
      <c r="BL1135" s="493" t="n">
        <v>434896.36</v>
      </c>
      <c r="BM1135" s="493" t="n">
        <v>367376.02</v>
      </c>
      <c r="BN1135" s="493" t="n">
        <v>393186.5</v>
      </c>
      <c r="BO1135" s="493" t="n">
        <v>429655.9</v>
      </c>
      <c r="BP1135" s="493" t="n">
        <v>418614.47</v>
      </c>
      <c r="BQ1135" s="493" t="n">
        <v>370864.21</v>
      </c>
      <c r="BR1135" s="493" t="n">
        <v>419260.36</v>
      </c>
      <c r="BS1135" s="493" t="n">
        <v>414056.89</v>
      </c>
      <c r="BT1135" s="493" t="n">
        <v>391185.64</v>
      </c>
      <c r="BU1135" s="493" t="n">
        <v>433520.68</v>
      </c>
      <c r="BV1135" s="493" t="n">
        <v>468049.03</v>
      </c>
      <c r="BW1135" s="493" t="n">
        <v>455098.49</v>
      </c>
    </row>
    <row r="1136">
      <c r="A1136" t="inlineStr">
        <is>
          <t>[C9C] ANGIOTENSIN-II 길항제 (단일)</t>
        </is>
      </c>
      <c r="B1136" t="inlineStr">
        <is>
          <t>안국약품</t>
        </is>
      </c>
      <c r="C1136" t="inlineStr">
        <is>
          <t>디큐반</t>
        </is>
      </c>
      <c r="D1136" t="inlineStr">
        <is>
          <t>안국약품</t>
        </is>
      </c>
      <c r="E1136" t="inlineStr">
        <is>
          <t>valsartan</t>
        </is>
      </c>
      <c r="F1136" t="inlineStr">
        <is>
          <t>보건소</t>
        </is>
      </c>
      <c r="G1136" t="inlineStr">
        <is>
          <t>Generic</t>
        </is>
      </c>
      <c r="H1136" s="493" t="n">
        <v>643.5</v>
      </c>
      <c r="I1136" s="493" t="n">
        <v>866.1</v>
      </c>
      <c r="J1136" s="493" t="n">
        <v>1913.84</v>
      </c>
      <c r="K1136" s="493" t="n">
        <v>480</v>
      </c>
      <c r="L1136" s="493" t="n">
        <v>811.2</v>
      </c>
      <c r="M1136" s="493" t="n">
        <v>996.6</v>
      </c>
      <c r="N1136" s="493" t="n">
        <v>2367.6</v>
      </c>
      <c r="O1136" s="493" t="n">
        <v>981.6</v>
      </c>
      <c r="P1136" s="493" t="n">
        <v>397.2</v>
      </c>
      <c r="Q1136" s="493" t="n">
        <v>540</v>
      </c>
      <c r="R1136" s="493" t="n">
        <v>2183.4</v>
      </c>
      <c r="S1136" s="493" t="n">
        <v>982.8</v>
      </c>
      <c r="T1136" s="493" t="n">
        <v>2271.3</v>
      </c>
      <c r="U1136" s="493" t="n">
        <v>1816.2</v>
      </c>
      <c r="V1136" s="493" t="n">
        <v>1111.94</v>
      </c>
      <c r="W1136" s="493" t="n">
        <v>801.9</v>
      </c>
      <c r="X1136" s="493" t="n">
        <v>2379.3</v>
      </c>
      <c r="Y1136" s="493" t="n">
        <v>883.8</v>
      </c>
      <c r="Z1136" s="493" t="n">
        <v>1672.35</v>
      </c>
      <c r="AA1136" s="493" t="n">
        <v>6234.6</v>
      </c>
      <c r="AB1136" s="493" t="n">
        <v>943.2</v>
      </c>
      <c r="AC1136" s="493" t="n">
        <v>1823.1</v>
      </c>
      <c r="AD1136" s="493" t="n">
        <v>1615.5</v>
      </c>
      <c r="AE1136" s="493" t="n">
        <v>1429.5</v>
      </c>
      <c r="AF1136" s="493" t="n">
        <v>3556.5</v>
      </c>
      <c r="AG1136" s="493" t="n">
        <v>2384.4</v>
      </c>
      <c r="AH1136" s="493" t="n">
        <v>910.8</v>
      </c>
      <c r="AI1136" s="493" t="n">
        <v>1572.6</v>
      </c>
      <c r="AJ1136" s="493" t="n">
        <v>1095</v>
      </c>
      <c r="AK1136" s="493" t="n">
        <v>1479</v>
      </c>
      <c r="AL1136" s="493" t="n">
        <v>2425.2</v>
      </c>
      <c r="AM1136" s="493" t="n">
        <v>4629.6</v>
      </c>
      <c r="AN1136" s="493" t="n">
        <v>493.8</v>
      </c>
      <c r="AO1136" s="493" t="n">
        <v>1407.6</v>
      </c>
      <c r="AP1136" s="493" t="n">
        <v>4284.6</v>
      </c>
      <c r="AQ1136" s="493" t="n">
        <v>481.65</v>
      </c>
      <c r="AR1136" s="493" t="n">
        <v>2620.5</v>
      </c>
      <c r="AS1136" s="493" t="n">
        <v>149.4</v>
      </c>
      <c r="AT1136" s="493" t="n">
        <v>2566.2</v>
      </c>
      <c r="AU1136" s="493" t="n">
        <v>135.9</v>
      </c>
      <c r="AV1136" s="493" t="n">
        <v>3398.4</v>
      </c>
      <c r="AW1136" s="493" t="n">
        <v>7846.65</v>
      </c>
      <c r="AX1136" s="493" t="n">
        <v>2178</v>
      </c>
      <c r="AY1136" s="493" t="n">
        <v>1489.8</v>
      </c>
      <c r="AZ1136" s="493" t="n">
        <v>1941.9</v>
      </c>
      <c r="BA1136" s="493" t="n">
        <v>445.5</v>
      </c>
      <c r="BB1136" s="493" t="n">
        <v>1083.9</v>
      </c>
      <c r="BC1136" s="493" t="n">
        <v>2473.2</v>
      </c>
      <c r="BD1136" s="493" t="n">
        <v>2226.6</v>
      </c>
      <c r="BE1136" s="493" t="n">
        <v>1083.6</v>
      </c>
      <c r="BF1136" s="493" t="n">
        <v>2808.75</v>
      </c>
      <c r="BG1136" s="493" t="n">
        <v>1645.2</v>
      </c>
      <c r="BH1136" s="493" t="n">
        <v>810.3</v>
      </c>
      <c r="BI1136" s="493" t="n">
        <v>745.8</v>
      </c>
      <c r="BJ1136" s="493" t="n">
        <v>2985.3</v>
      </c>
      <c r="BK1136" s="493" t="n">
        <v>358.8</v>
      </c>
      <c r="BL1136" s="493" t="n">
        <v>2483.55</v>
      </c>
      <c r="BM1136" s="493" t="n">
        <v>3403.2</v>
      </c>
      <c r="BN1136" s="493" t="n">
        <v>1269</v>
      </c>
      <c r="BO1136" s="493" t="n">
        <v>1863.3</v>
      </c>
      <c r="BP1136" s="493" t="n">
        <v>1960.1</v>
      </c>
      <c r="BQ1136" s="493" t="n">
        <v>260.1</v>
      </c>
      <c r="BR1136" s="493" t="n">
        <v>1240.65</v>
      </c>
      <c r="BS1136" s="493" t="n">
        <v>4381.2</v>
      </c>
      <c r="BT1136" s="493" t="n">
        <v>1346.4</v>
      </c>
      <c r="BU1136" s="493" t="n">
        <v>2195</v>
      </c>
      <c r="BV1136" s="493" t="n">
        <v>4740.3</v>
      </c>
      <c r="BW1136" s="493" t="n">
        <v>1534.5</v>
      </c>
    </row>
    <row r="1137">
      <c r="A1137" t="inlineStr">
        <is>
          <t>[C9C] ANGIOTENSIN-II 길항제 (단일)</t>
        </is>
      </c>
      <c r="B1137" t="inlineStr">
        <is>
          <t>안국약품</t>
        </is>
      </c>
      <c r="C1137" t="inlineStr">
        <is>
          <t>디큐반</t>
        </is>
      </c>
      <c r="D1137" t="inlineStr">
        <is>
          <t>안국약품</t>
        </is>
      </c>
      <c r="E1137" t="inlineStr">
        <is>
          <t>valsartan</t>
        </is>
      </c>
      <c r="F1137" t="inlineStr">
        <is>
          <t>기타(치과의원, 치과병원 등)</t>
        </is>
      </c>
      <c r="G1137" t="inlineStr">
        <is>
          <t>Generic</t>
        </is>
      </c>
      <c r="H1137" s="493" t="n">
        <v>0</v>
      </c>
      <c r="I1137" s="493" t="n">
        <v>0</v>
      </c>
      <c r="J1137" s="493" t="n">
        <v>954.9</v>
      </c>
      <c r="K1137" s="493" t="n">
        <v>0</v>
      </c>
      <c r="L1137" s="493" t="n">
        <v>0</v>
      </c>
      <c r="M1137" s="493" t="n">
        <v>0</v>
      </c>
      <c r="N1137" s="493" t="n">
        <v>0</v>
      </c>
      <c r="O1137" s="493" t="n">
        <v>0</v>
      </c>
      <c r="P1137" s="493" t="n">
        <v>264.6</v>
      </c>
      <c r="Q1137" s="493" t="n">
        <v>0</v>
      </c>
      <c r="R1137" s="493" t="n">
        <v>0</v>
      </c>
      <c r="S1137" s="493" t="n">
        <v>0</v>
      </c>
      <c r="T1137" s="493" t="n">
        <v>315.6</v>
      </c>
      <c r="U1137" s="493" t="n">
        <v>0</v>
      </c>
      <c r="V1137" s="493" t="n">
        <v>0</v>
      </c>
      <c r="W1137" s="493" t="n">
        <v>322.8</v>
      </c>
      <c r="X1137" s="493" t="n">
        <v>0</v>
      </c>
      <c r="Y1137" s="493" t="n">
        <v>322.8</v>
      </c>
      <c r="Z1137" s="493" t="n">
        <v>0</v>
      </c>
      <c r="AA1137" s="493" t="n">
        <v>312.6</v>
      </c>
      <c r="AB1137" s="493" t="n">
        <v>0</v>
      </c>
      <c r="AC1137" s="493" t="n">
        <v>334.2</v>
      </c>
      <c r="AD1137" s="493" t="n">
        <v>0</v>
      </c>
      <c r="AE1137" s="493" t="n">
        <v>0</v>
      </c>
      <c r="AF1137" s="493" t="n">
        <v>0</v>
      </c>
      <c r="AG1137" s="493" t="n">
        <v>0</v>
      </c>
      <c r="AH1137" s="493" t="n">
        <v>0</v>
      </c>
      <c r="AI1137" s="493" t="n">
        <v>0</v>
      </c>
      <c r="AJ1137" s="493" t="n">
        <v>205.8</v>
      </c>
      <c r="AK1137" s="493" t="n">
        <v>0</v>
      </c>
      <c r="AL1137" s="493" t="n">
        <v>0</v>
      </c>
      <c r="AM1137" s="493" t="n">
        <v>0</v>
      </c>
      <c r="AN1137" s="493" t="n">
        <v>0</v>
      </c>
      <c r="AO1137" s="493" t="n">
        <v>0</v>
      </c>
      <c r="AP1137" s="493" t="n">
        <v>0</v>
      </c>
      <c r="AQ1137" s="493" t="n">
        <v>0</v>
      </c>
      <c r="AR1137" s="493" t="n">
        <v>0</v>
      </c>
      <c r="AS1137" s="493" t="n">
        <v>0</v>
      </c>
      <c r="AT1137" s="493" t="n">
        <v>0</v>
      </c>
      <c r="AU1137" s="493" t="n">
        <v>0</v>
      </c>
      <c r="AV1137" s="493" t="n">
        <v>0</v>
      </c>
      <c r="AW1137" s="493" t="n">
        <v>0</v>
      </c>
      <c r="AX1137" s="493" t="n">
        <v>0</v>
      </c>
      <c r="AY1137" s="493" t="n">
        <v>0</v>
      </c>
      <c r="AZ1137" s="493" t="n">
        <v>0</v>
      </c>
      <c r="BA1137" s="493" t="n">
        <v>0</v>
      </c>
      <c r="BB1137" s="493" t="n">
        <v>0</v>
      </c>
      <c r="BC1137" s="493" t="n">
        <v>0</v>
      </c>
      <c r="BD1137" s="493" t="n">
        <v>0</v>
      </c>
      <c r="BE1137" s="493" t="n">
        <v>0</v>
      </c>
      <c r="BF1137" s="493" t="n">
        <v>0</v>
      </c>
      <c r="BG1137" s="493" t="n">
        <v>0</v>
      </c>
      <c r="BH1137" s="493" t="n">
        <v>0</v>
      </c>
      <c r="BI1137" s="493" t="n">
        <v>0</v>
      </c>
      <c r="BJ1137" s="493" t="n">
        <v>0</v>
      </c>
      <c r="BK1137" s="493" t="n">
        <v>0</v>
      </c>
      <c r="BL1137" s="493" t="n">
        <v>0</v>
      </c>
      <c r="BM1137" s="493" t="n">
        <v>0</v>
      </c>
      <c r="BN1137" s="493" t="n">
        <v>0</v>
      </c>
      <c r="BO1137" s="493" t="n">
        <v>0</v>
      </c>
      <c r="BP1137" s="493" t="n">
        <v>0</v>
      </c>
      <c r="BQ1137" s="493" t="n">
        <v>0</v>
      </c>
      <c r="BR1137" s="493" t="n">
        <v>353.7</v>
      </c>
      <c r="BS1137" s="493" t="n">
        <v>0</v>
      </c>
      <c r="BT1137" s="493" t="n">
        <v>0</v>
      </c>
      <c r="BU1137" s="493" t="n">
        <v>0</v>
      </c>
      <c r="BV1137" s="493" t="n">
        <v>403.2</v>
      </c>
      <c r="BW1137" s="493" t="n">
        <v>0</v>
      </c>
    </row>
    <row r="1138">
      <c r="A1138" t="inlineStr">
        <is>
          <t>[C9C] ANGIOTENSIN-II 길항제 (단일)</t>
        </is>
      </c>
      <c r="B1138" t="inlineStr">
        <is>
          <t>안국약품</t>
        </is>
      </c>
      <c r="C1138" t="inlineStr">
        <is>
          <t>로자스타</t>
        </is>
      </c>
      <c r="D1138" t="inlineStr">
        <is>
          <t>안국약품</t>
        </is>
      </c>
      <c r="E1138" t="inlineStr">
        <is>
          <t>losartan potassium</t>
        </is>
      </c>
      <c r="F1138" t="inlineStr">
        <is>
          <t>병원</t>
        </is>
      </c>
      <c r="G1138" t="inlineStr">
        <is>
          <t>Generic</t>
        </is>
      </c>
      <c r="H1138" s="493" t="n">
        <v>1134</v>
      </c>
      <c r="I1138" s="493" t="n">
        <v>351.3</v>
      </c>
      <c r="J1138" s="493" t="n">
        <v>822.6</v>
      </c>
      <c r="K1138" s="493" t="n">
        <v>192.85</v>
      </c>
      <c r="L1138" s="493" t="n">
        <v>387</v>
      </c>
      <c r="M1138" s="493" t="n">
        <v>384.9</v>
      </c>
      <c r="N1138" s="493" t="n">
        <v>437.7</v>
      </c>
      <c r="O1138" s="493" t="n">
        <v>743.1</v>
      </c>
      <c r="P1138" s="493" t="n">
        <v>75.59999999999999</v>
      </c>
      <c r="Q1138" s="493" t="n">
        <v>973.5</v>
      </c>
      <c r="R1138" s="493" t="n">
        <v>86.40000000000001</v>
      </c>
      <c r="S1138" s="493" t="n">
        <v>513</v>
      </c>
      <c r="T1138" s="493" t="n">
        <v>0</v>
      </c>
      <c r="U1138" s="493" t="n">
        <v>0</v>
      </c>
      <c r="V1138" s="493" t="n">
        <v>0</v>
      </c>
      <c r="W1138" s="493" t="n">
        <v>0</v>
      </c>
      <c r="X1138" s="493" t="n">
        <v>0</v>
      </c>
      <c r="Y1138" s="493" t="n">
        <v>0</v>
      </c>
      <c r="Z1138" s="493" t="n">
        <v>0</v>
      </c>
      <c r="AA1138" s="493" t="n">
        <v>60.9</v>
      </c>
      <c r="AB1138" s="493" t="n">
        <v>0</v>
      </c>
      <c r="AC1138" s="493" t="n">
        <v>182.7</v>
      </c>
      <c r="AD1138" s="493" t="n">
        <v>62.1</v>
      </c>
      <c r="AE1138" s="493" t="n">
        <v>0</v>
      </c>
      <c r="AF1138" s="493" t="n">
        <v>180</v>
      </c>
      <c r="AG1138" s="493" t="n">
        <v>180.6</v>
      </c>
      <c r="AH1138" s="493" t="n">
        <v>179.1</v>
      </c>
      <c r="AI1138" s="493" t="n">
        <v>0</v>
      </c>
      <c r="AJ1138" s="493" t="n">
        <v>178.5</v>
      </c>
      <c r="AK1138" s="493" t="n">
        <v>0</v>
      </c>
      <c r="AL1138" s="493" t="n">
        <v>0</v>
      </c>
      <c r="AM1138" s="493" t="n">
        <v>0</v>
      </c>
      <c r="AN1138" s="493" t="n">
        <v>0</v>
      </c>
      <c r="AO1138" s="493" t="n">
        <v>0</v>
      </c>
      <c r="AP1138" s="493" t="n">
        <v>0</v>
      </c>
      <c r="AQ1138" s="493" t="n">
        <v>0</v>
      </c>
      <c r="AR1138" s="493" t="n">
        <v>12</v>
      </c>
      <c r="AS1138" s="493" t="n">
        <v>0</v>
      </c>
      <c r="AT1138" s="493" t="n">
        <v>0</v>
      </c>
      <c r="AU1138" s="493" t="n">
        <v>720</v>
      </c>
      <c r="AV1138" s="493" t="n">
        <v>0</v>
      </c>
      <c r="AW1138" s="493" t="n">
        <v>0</v>
      </c>
      <c r="AX1138" s="493" t="n">
        <v>0</v>
      </c>
      <c r="AY1138" s="493" t="n">
        <v>0</v>
      </c>
      <c r="AZ1138" s="493" t="n">
        <v>0</v>
      </c>
      <c r="BA1138" s="493" t="n">
        <v>0</v>
      </c>
      <c r="BB1138" s="493" t="n">
        <v>0</v>
      </c>
      <c r="BC1138" s="493" t="n">
        <v>0</v>
      </c>
      <c r="BD1138" s="493" t="n">
        <v>0</v>
      </c>
      <c r="BE1138" s="493" t="n">
        <v>0</v>
      </c>
      <c r="BF1138" s="493" t="n">
        <v>0</v>
      </c>
      <c r="BG1138" s="493" t="n">
        <v>0</v>
      </c>
      <c r="BH1138" s="493" t="n">
        <v>0</v>
      </c>
      <c r="BI1138" s="493" t="n">
        <v>0</v>
      </c>
      <c r="BJ1138" s="493" t="n">
        <v>0</v>
      </c>
      <c r="BK1138" s="493" t="n">
        <v>0</v>
      </c>
      <c r="BL1138" s="493" t="n">
        <v>0</v>
      </c>
      <c r="BM1138" s="493" t="n">
        <v>0</v>
      </c>
      <c r="BN1138" s="493" t="n">
        <v>0</v>
      </c>
      <c r="BO1138" s="493" t="n">
        <v>0</v>
      </c>
      <c r="BP1138" s="493" t="n">
        <v>0</v>
      </c>
      <c r="BQ1138" s="493" t="n">
        <v>0</v>
      </c>
      <c r="BR1138" s="493" t="n">
        <v>0</v>
      </c>
      <c r="BS1138" s="493" t="n">
        <v>0</v>
      </c>
      <c r="BT1138" s="493" t="n">
        <v>0</v>
      </c>
      <c r="BU1138" s="493" t="n">
        <v>0</v>
      </c>
      <c r="BV1138" s="493" t="n">
        <v>0</v>
      </c>
      <c r="BW1138" s="493" t="n">
        <v>0</v>
      </c>
    </row>
    <row r="1139">
      <c r="A1139" t="inlineStr">
        <is>
          <t>[C9C] ANGIOTENSIN-II 길항제 (단일)</t>
        </is>
      </c>
      <c r="B1139" t="inlineStr">
        <is>
          <t>안국약품</t>
        </is>
      </c>
      <c r="C1139" t="inlineStr">
        <is>
          <t>로자스타</t>
        </is>
      </c>
      <c r="D1139" t="inlineStr">
        <is>
          <t>안국약품</t>
        </is>
      </c>
      <c r="E1139" t="inlineStr">
        <is>
          <t>losartan potassium</t>
        </is>
      </c>
      <c r="F1139" t="inlineStr">
        <is>
          <t>의원</t>
        </is>
      </c>
      <c r="G1139" t="inlineStr">
        <is>
          <t>Generic</t>
        </is>
      </c>
      <c r="H1139" s="493" t="n">
        <v>51375.56</v>
      </c>
      <c r="I1139" s="493" t="n">
        <v>89718.53999999999</v>
      </c>
      <c r="J1139" s="493" t="n">
        <v>116296.2</v>
      </c>
      <c r="K1139" s="493" t="n">
        <v>100486.5</v>
      </c>
      <c r="L1139" s="493" t="n">
        <v>103604.14</v>
      </c>
      <c r="M1139" s="493" t="n">
        <v>105115.04</v>
      </c>
      <c r="N1139" s="493" t="n">
        <v>103928.52</v>
      </c>
      <c r="O1139" s="493" t="n">
        <v>101870.27</v>
      </c>
      <c r="P1139" s="493" t="n">
        <v>106381.86</v>
      </c>
      <c r="Q1139" s="493" t="n">
        <v>103156.17</v>
      </c>
      <c r="R1139" s="493" t="n">
        <v>90562.23</v>
      </c>
      <c r="S1139" s="493" t="n">
        <v>42309.76</v>
      </c>
      <c r="T1139" s="493" t="n">
        <v>0</v>
      </c>
      <c r="U1139" s="493" t="n">
        <v>0</v>
      </c>
      <c r="V1139" s="493" t="n">
        <v>0</v>
      </c>
      <c r="W1139" s="493" t="n">
        <v>0</v>
      </c>
      <c r="X1139" s="493" t="n">
        <v>1412.9</v>
      </c>
      <c r="Y1139" s="493" t="n">
        <v>2129.25</v>
      </c>
      <c r="Z1139" s="493" t="n">
        <v>1384.1</v>
      </c>
      <c r="AA1139" s="493" t="n">
        <v>1787.8</v>
      </c>
      <c r="AB1139" s="493" t="n">
        <v>1834.05</v>
      </c>
      <c r="AC1139" s="493" t="n">
        <v>4426.1</v>
      </c>
      <c r="AD1139" s="493" t="n">
        <v>4337.3</v>
      </c>
      <c r="AE1139" s="493" t="n">
        <v>5186.08</v>
      </c>
      <c r="AF1139" s="493" t="n">
        <v>3961.29</v>
      </c>
      <c r="AG1139" s="493" t="n">
        <v>5656.82</v>
      </c>
      <c r="AH1139" s="493" t="n">
        <v>4201.4</v>
      </c>
      <c r="AI1139" s="493" t="n">
        <v>4348.4</v>
      </c>
      <c r="AJ1139" s="493" t="n">
        <v>6466.25</v>
      </c>
      <c r="AK1139" s="493" t="n">
        <v>3855.6</v>
      </c>
      <c r="AL1139" s="493" t="n">
        <v>7912.7</v>
      </c>
      <c r="AM1139" s="493" t="n">
        <v>5780.8</v>
      </c>
      <c r="AN1139" s="493" t="n">
        <v>3437.1</v>
      </c>
      <c r="AO1139" s="493" t="n">
        <v>9991.200000000001</v>
      </c>
      <c r="AP1139" s="493" t="n">
        <v>10696.5</v>
      </c>
      <c r="AQ1139" s="493" t="n">
        <v>11264.85</v>
      </c>
      <c r="AR1139" s="493" t="n">
        <v>12916.7</v>
      </c>
      <c r="AS1139" s="493" t="n">
        <v>11840.5</v>
      </c>
      <c r="AT1139" s="493" t="n">
        <v>11619.36</v>
      </c>
      <c r="AU1139" s="493" t="n">
        <v>10219.55</v>
      </c>
      <c r="AV1139" s="493" t="n">
        <v>12125.9</v>
      </c>
      <c r="AW1139" s="493" t="n">
        <v>9177.549999999999</v>
      </c>
      <c r="AX1139" s="493" t="n">
        <v>12087.7</v>
      </c>
      <c r="AY1139" s="493" t="n">
        <v>9188.049999999999</v>
      </c>
      <c r="AZ1139" s="493" t="n">
        <v>8818.049999999999</v>
      </c>
      <c r="BA1139" s="493" t="n">
        <v>1510.4</v>
      </c>
      <c r="BB1139" s="493" t="n">
        <v>0</v>
      </c>
      <c r="BC1139" s="493" t="n">
        <v>0</v>
      </c>
      <c r="BD1139" s="493" t="n">
        <v>0</v>
      </c>
      <c r="BE1139" s="493" t="n">
        <v>0</v>
      </c>
      <c r="BF1139" s="493" t="n">
        <v>0</v>
      </c>
      <c r="BG1139" s="493" t="n">
        <v>0</v>
      </c>
      <c r="BH1139" s="493" t="n">
        <v>0</v>
      </c>
      <c r="BI1139" s="493" t="n">
        <v>0</v>
      </c>
      <c r="BJ1139" s="493" t="n">
        <v>0</v>
      </c>
      <c r="BK1139" s="493" t="n">
        <v>0</v>
      </c>
      <c r="BL1139" s="493" t="n">
        <v>0</v>
      </c>
      <c r="BM1139" s="493" t="n">
        <v>0</v>
      </c>
      <c r="BN1139" s="493" t="n">
        <v>0</v>
      </c>
      <c r="BO1139" s="493" t="n">
        <v>0</v>
      </c>
      <c r="BP1139" s="493" t="n">
        <v>0</v>
      </c>
      <c r="BQ1139" s="493" t="n">
        <v>0</v>
      </c>
      <c r="BR1139" s="493" t="n">
        <v>0</v>
      </c>
      <c r="BS1139" s="493" t="n">
        <v>0</v>
      </c>
      <c r="BT1139" s="493" t="n">
        <v>0</v>
      </c>
      <c r="BU1139" s="493" t="n">
        <v>0</v>
      </c>
      <c r="BV1139" s="493" t="n">
        <v>0</v>
      </c>
      <c r="BW1139" s="493" t="n">
        <v>0</v>
      </c>
    </row>
    <row r="1140">
      <c r="A1140" t="inlineStr">
        <is>
          <t>[C9C] ANGIOTENSIN-II 길항제 (단일)</t>
        </is>
      </c>
      <c r="B1140" t="inlineStr">
        <is>
          <t>안국약품</t>
        </is>
      </c>
      <c r="C1140" t="inlineStr">
        <is>
          <t>로자스타</t>
        </is>
      </c>
      <c r="D1140" t="inlineStr">
        <is>
          <t>안국약품</t>
        </is>
      </c>
      <c r="E1140" t="inlineStr">
        <is>
          <t>losartan potassium</t>
        </is>
      </c>
      <c r="F1140" t="inlineStr">
        <is>
          <t>보건소</t>
        </is>
      </c>
      <c r="G1140" t="inlineStr">
        <is>
          <t>Generic</t>
        </is>
      </c>
      <c r="H1140" s="493" t="n">
        <v>483.6</v>
      </c>
      <c r="I1140" s="493" t="n">
        <v>926.4</v>
      </c>
      <c r="J1140" s="493" t="n">
        <v>575.7</v>
      </c>
      <c r="K1140" s="493" t="n">
        <v>166.2</v>
      </c>
      <c r="L1140" s="493" t="n">
        <v>719.4</v>
      </c>
      <c r="M1140" s="493" t="n">
        <v>158.7</v>
      </c>
      <c r="N1140" s="493" t="n">
        <v>114</v>
      </c>
      <c r="O1140" s="493" t="n">
        <v>13215.75</v>
      </c>
      <c r="P1140" s="493" t="n">
        <v>0</v>
      </c>
      <c r="Q1140" s="493" t="n">
        <v>0</v>
      </c>
      <c r="R1140" s="493" t="n">
        <v>0</v>
      </c>
      <c r="S1140" s="493" t="n">
        <v>0</v>
      </c>
      <c r="T1140" s="493" t="n">
        <v>0</v>
      </c>
      <c r="U1140" s="493" t="n">
        <v>0</v>
      </c>
      <c r="V1140" s="493" t="n">
        <v>0</v>
      </c>
      <c r="W1140" s="493" t="n">
        <v>0</v>
      </c>
      <c r="X1140" s="493" t="n">
        <v>0</v>
      </c>
      <c r="Y1140" s="493" t="n">
        <v>0</v>
      </c>
      <c r="Z1140" s="493" t="n">
        <v>0</v>
      </c>
      <c r="AA1140" s="493" t="n">
        <v>0</v>
      </c>
      <c r="AB1140" s="493" t="n">
        <v>0</v>
      </c>
      <c r="AC1140" s="493" t="n">
        <v>0</v>
      </c>
      <c r="AD1140" s="493" t="n">
        <v>0</v>
      </c>
      <c r="AE1140" s="493" t="n">
        <v>0</v>
      </c>
      <c r="AF1140" s="493" t="n">
        <v>0</v>
      </c>
      <c r="AG1140" s="493" t="n">
        <v>0</v>
      </c>
      <c r="AH1140" s="493" t="n">
        <v>0</v>
      </c>
      <c r="AI1140" s="493" t="n">
        <v>0</v>
      </c>
      <c r="AJ1140" s="493" t="n">
        <v>0</v>
      </c>
      <c r="AK1140" s="493" t="n">
        <v>0</v>
      </c>
      <c r="AL1140" s="493" t="n">
        <v>0</v>
      </c>
      <c r="AM1140" s="493" t="n">
        <v>879.3</v>
      </c>
      <c r="AN1140" s="493" t="n">
        <v>0</v>
      </c>
      <c r="AO1140" s="493" t="n">
        <v>0</v>
      </c>
      <c r="AP1140" s="493" t="n">
        <v>0</v>
      </c>
      <c r="AQ1140" s="493" t="n">
        <v>0</v>
      </c>
      <c r="AR1140" s="493" t="n">
        <v>0</v>
      </c>
      <c r="AS1140" s="493" t="n">
        <v>0</v>
      </c>
      <c r="AT1140" s="493" t="n">
        <v>0</v>
      </c>
      <c r="AU1140" s="493" t="n">
        <v>0</v>
      </c>
      <c r="AV1140" s="493" t="n">
        <v>0</v>
      </c>
      <c r="AW1140" s="493" t="n">
        <v>58.2</v>
      </c>
      <c r="AX1140" s="493" t="n">
        <v>0</v>
      </c>
      <c r="AY1140" s="493" t="n">
        <v>106.8</v>
      </c>
      <c r="AZ1140" s="493" t="n">
        <v>0</v>
      </c>
      <c r="BA1140" s="493" t="n">
        <v>0</v>
      </c>
      <c r="BB1140" s="493" t="n">
        <v>0</v>
      </c>
      <c r="BC1140" s="493" t="n">
        <v>0</v>
      </c>
      <c r="BD1140" s="493" t="n">
        <v>0</v>
      </c>
      <c r="BE1140" s="493" t="n">
        <v>0</v>
      </c>
      <c r="BF1140" s="493" t="n">
        <v>0</v>
      </c>
      <c r="BG1140" s="493" t="n">
        <v>0</v>
      </c>
      <c r="BH1140" s="493" t="n">
        <v>0</v>
      </c>
      <c r="BI1140" s="493" t="n">
        <v>0</v>
      </c>
      <c r="BJ1140" s="493" t="n">
        <v>0</v>
      </c>
      <c r="BK1140" s="493" t="n">
        <v>0</v>
      </c>
      <c r="BL1140" s="493" t="n">
        <v>0</v>
      </c>
      <c r="BM1140" s="493" t="n">
        <v>0</v>
      </c>
      <c r="BN1140" s="493" t="n">
        <v>0</v>
      </c>
      <c r="BO1140" s="493" t="n">
        <v>0</v>
      </c>
      <c r="BP1140" s="493" t="n">
        <v>0</v>
      </c>
      <c r="BQ1140" s="493" t="n">
        <v>0</v>
      </c>
      <c r="BR1140" s="493" t="n">
        <v>0</v>
      </c>
      <c r="BS1140" s="493" t="n">
        <v>0</v>
      </c>
      <c r="BT1140" s="493" t="n">
        <v>0</v>
      </c>
      <c r="BU1140" s="493" t="n">
        <v>0</v>
      </c>
      <c r="BV1140" s="493" t="n">
        <v>0</v>
      </c>
      <c r="BW1140" s="493" t="n">
        <v>0</v>
      </c>
    </row>
    <row r="1141">
      <c r="A1141" t="inlineStr">
        <is>
          <t>[C9C] ANGIOTENSIN-II 길항제 (단일)</t>
        </is>
      </c>
      <c r="B1141" t="inlineStr">
        <is>
          <t>안국약품</t>
        </is>
      </c>
      <c r="C1141" t="inlineStr">
        <is>
          <t>모노티탄</t>
        </is>
      </c>
      <c r="D1141" t="inlineStr">
        <is>
          <t>안국약품</t>
        </is>
      </c>
      <c r="E1141" t="inlineStr">
        <is>
          <t>telmisartan</t>
        </is>
      </c>
      <c r="F1141" t="inlineStr">
        <is>
          <t>상급종합병원</t>
        </is>
      </c>
      <c r="G1141" t="inlineStr">
        <is>
          <t>Generic</t>
        </is>
      </c>
      <c r="H1141" s="493" t="n">
        <v>0</v>
      </c>
      <c r="I1141" s="493" t="n">
        <v>0</v>
      </c>
      <c r="J1141" s="493" t="n">
        <v>0</v>
      </c>
      <c r="K1141" s="493" t="n">
        <v>0</v>
      </c>
      <c r="L1141" s="493" t="n">
        <v>0</v>
      </c>
      <c r="M1141" s="493" t="n">
        <v>0</v>
      </c>
      <c r="N1141" s="493" t="n">
        <v>0</v>
      </c>
      <c r="O1141" s="493" t="n">
        <v>0</v>
      </c>
      <c r="P1141" s="493" t="n">
        <v>0</v>
      </c>
      <c r="Q1141" s="493" t="n">
        <v>0</v>
      </c>
      <c r="R1141" s="493" t="n">
        <v>0</v>
      </c>
      <c r="S1141" s="493" t="n">
        <v>0</v>
      </c>
      <c r="T1141" s="493" t="n">
        <v>0</v>
      </c>
      <c r="U1141" s="493" t="n">
        <v>0</v>
      </c>
      <c r="V1141" s="493" t="n">
        <v>0</v>
      </c>
      <c r="W1141" s="493" t="n">
        <v>0</v>
      </c>
      <c r="X1141" s="493" t="n">
        <v>0</v>
      </c>
      <c r="Y1141" s="493" t="n">
        <v>0</v>
      </c>
      <c r="Z1141" s="493" t="n">
        <v>0</v>
      </c>
      <c r="AA1141" s="493" t="n">
        <v>0</v>
      </c>
      <c r="AB1141" s="493" t="n">
        <v>0</v>
      </c>
      <c r="AC1141" s="493" t="n">
        <v>0</v>
      </c>
      <c r="AD1141" s="493" t="n">
        <v>0</v>
      </c>
      <c r="AE1141" s="493" t="n">
        <v>0</v>
      </c>
      <c r="AF1141" s="493" t="n">
        <v>0</v>
      </c>
      <c r="AG1141" s="493" t="n">
        <v>0</v>
      </c>
      <c r="AH1141" s="493" t="n">
        <v>0</v>
      </c>
      <c r="AI1141" s="493" t="n">
        <v>0</v>
      </c>
      <c r="AJ1141" s="493" t="n">
        <v>0</v>
      </c>
      <c r="AK1141" s="493" t="n">
        <v>0</v>
      </c>
      <c r="AL1141" s="493" t="n">
        <v>0</v>
      </c>
      <c r="AM1141" s="493" t="n">
        <v>0</v>
      </c>
      <c r="AN1141" s="493" t="n">
        <v>0</v>
      </c>
      <c r="AO1141" s="493" t="n">
        <v>0</v>
      </c>
      <c r="AP1141" s="493" t="n">
        <v>0</v>
      </c>
      <c r="AQ1141" s="493" t="n">
        <v>0</v>
      </c>
      <c r="AR1141" s="493" t="n">
        <v>0</v>
      </c>
      <c r="AS1141" s="493" t="n">
        <v>0</v>
      </c>
      <c r="AT1141" s="493" t="n">
        <v>0</v>
      </c>
      <c r="AU1141" s="493" t="n">
        <v>0</v>
      </c>
      <c r="AV1141" s="493" t="n">
        <v>0</v>
      </c>
      <c r="AW1141" s="493" t="n">
        <v>0</v>
      </c>
      <c r="AX1141" s="493" t="n">
        <v>0</v>
      </c>
      <c r="AY1141" s="493" t="n">
        <v>0</v>
      </c>
      <c r="AZ1141" s="493" t="n">
        <v>0</v>
      </c>
      <c r="BA1141" s="493" t="n">
        <v>0</v>
      </c>
      <c r="BB1141" s="493" t="n">
        <v>0</v>
      </c>
      <c r="BC1141" s="493" t="n">
        <v>0</v>
      </c>
      <c r="BD1141" s="493" t="n">
        <v>0</v>
      </c>
      <c r="BE1141" s="493" t="n">
        <v>0</v>
      </c>
      <c r="BF1141" s="493" t="n">
        <v>218.96</v>
      </c>
      <c r="BG1141" s="493" t="n">
        <v>0</v>
      </c>
      <c r="BH1141" s="493" t="n">
        <v>0</v>
      </c>
      <c r="BI1141" s="493" t="n">
        <v>0</v>
      </c>
      <c r="BJ1141" s="493" t="n">
        <v>181.65</v>
      </c>
      <c r="BK1141" s="493" t="n">
        <v>0</v>
      </c>
      <c r="BL1141" s="493" t="n">
        <v>0</v>
      </c>
      <c r="BM1141" s="493" t="n">
        <v>0</v>
      </c>
      <c r="BN1141" s="493" t="n">
        <v>97.44</v>
      </c>
      <c r="BO1141" s="493" t="n">
        <v>0</v>
      </c>
      <c r="BP1141" s="493" t="n">
        <v>0</v>
      </c>
      <c r="BQ1141" s="493" t="n">
        <v>0</v>
      </c>
      <c r="BR1141" s="493" t="n">
        <v>0</v>
      </c>
      <c r="BS1141" s="493" t="n">
        <v>0</v>
      </c>
      <c r="BT1141" s="493" t="n">
        <v>0</v>
      </c>
      <c r="BU1141" s="493" t="n">
        <v>0</v>
      </c>
      <c r="BV1141" s="493" t="n">
        <v>0</v>
      </c>
      <c r="BW1141" s="493" t="n">
        <v>0</v>
      </c>
    </row>
    <row r="1142">
      <c r="A1142" t="inlineStr">
        <is>
          <t>[C9C] ANGIOTENSIN-II 길항제 (단일)</t>
        </is>
      </c>
      <c r="B1142" t="inlineStr">
        <is>
          <t>안국약품</t>
        </is>
      </c>
      <c r="C1142" t="inlineStr">
        <is>
          <t>모노티탄</t>
        </is>
      </c>
      <c r="D1142" t="inlineStr">
        <is>
          <t>안국약품</t>
        </is>
      </c>
      <c r="E1142" t="inlineStr">
        <is>
          <t>telmisartan</t>
        </is>
      </c>
      <c r="F1142" t="inlineStr">
        <is>
          <t>종합병원</t>
        </is>
      </c>
      <c r="G1142" t="inlineStr">
        <is>
          <t>Generic</t>
        </is>
      </c>
      <c r="H1142" s="493" t="n">
        <v>0</v>
      </c>
      <c r="I1142" s="493" t="n">
        <v>0</v>
      </c>
      <c r="J1142" s="493" t="n">
        <v>0</v>
      </c>
      <c r="K1142" s="493" t="n">
        <v>0</v>
      </c>
      <c r="L1142" s="493" t="n">
        <v>0</v>
      </c>
      <c r="M1142" s="493" t="n">
        <v>0</v>
      </c>
      <c r="N1142" s="493" t="n">
        <v>0</v>
      </c>
      <c r="O1142" s="493" t="n">
        <v>0</v>
      </c>
      <c r="P1142" s="493" t="n">
        <v>0</v>
      </c>
      <c r="Q1142" s="493" t="n">
        <v>0</v>
      </c>
      <c r="R1142" s="493" t="n">
        <v>0</v>
      </c>
      <c r="S1142" s="493" t="n">
        <v>0</v>
      </c>
      <c r="T1142" s="493" t="n">
        <v>0</v>
      </c>
      <c r="U1142" s="493" t="n">
        <v>0</v>
      </c>
      <c r="V1142" s="493" t="n">
        <v>0</v>
      </c>
      <c r="W1142" s="493" t="n">
        <v>0</v>
      </c>
      <c r="X1142" s="493" t="n">
        <v>0</v>
      </c>
      <c r="Y1142" s="493" t="n">
        <v>0</v>
      </c>
      <c r="Z1142" s="493" t="n">
        <v>0</v>
      </c>
      <c r="AA1142" s="493" t="n">
        <v>0</v>
      </c>
      <c r="AB1142" s="493" t="n">
        <v>0</v>
      </c>
      <c r="AC1142" s="493" t="n">
        <v>0</v>
      </c>
      <c r="AD1142" s="493" t="n">
        <v>0</v>
      </c>
      <c r="AE1142" s="493" t="n">
        <v>0</v>
      </c>
      <c r="AF1142" s="493" t="n">
        <v>0</v>
      </c>
      <c r="AG1142" s="493" t="n">
        <v>0</v>
      </c>
      <c r="AH1142" s="493" t="n">
        <v>0</v>
      </c>
      <c r="AI1142" s="493" t="n">
        <v>0</v>
      </c>
      <c r="AJ1142" s="493" t="n">
        <v>0</v>
      </c>
      <c r="AK1142" s="493" t="n">
        <v>0</v>
      </c>
      <c r="AL1142" s="493" t="n">
        <v>0</v>
      </c>
      <c r="AM1142" s="493" t="n">
        <v>0</v>
      </c>
      <c r="AN1142" s="493" t="n">
        <v>0</v>
      </c>
      <c r="AO1142" s="493" t="n">
        <v>0</v>
      </c>
      <c r="AP1142" s="493" t="n">
        <v>0</v>
      </c>
      <c r="AQ1142" s="493" t="n">
        <v>0</v>
      </c>
      <c r="AR1142" s="493" t="n">
        <v>0</v>
      </c>
      <c r="AS1142" s="493" t="n">
        <v>0</v>
      </c>
      <c r="AT1142" s="493" t="n">
        <v>0</v>
      </c>
      <c r="AU1142" s="493" t="n">
        <v>0</v>
      </c>
      <c r="AV1142" s="493" t="n">
        <v>0</v>
      </c>
      <c r="AW1142" s="493" t="n">
        <v>0</v>
      </c>
      <c r="AX1142" s="493" t="n">
        <v>0</v>
      </c>
      <c r="AY1142" s="493" t="n">
        <v>0</v>
      </c>
      <c r="AZ1142" s="493" t="n">
        <v>0</v>
      </c>
      <c r="BA1142" s="493" t="n">
        <v>0</v>
      </c>
      <c r="BB1142" s="493" t="n">
        <v>0</v>
      </c>
      <c r="BC1142" s="493" t="n">
        <v>0</v>
      </c>
      <c r="BD1142" s="493" t="n">
        <v>0</v>
      </c>
      <c r="BE1142" s="493" t="n">
        <v>0</v>
      </c>
      <c r="BF1142" s="493" t="n">
        <v>0</v>
      </c>
      <c r="BG1142" s="493" t="n">
        <v>4162</v>
      </c>
      <c r="BH1142" s="493" t="n">
        <v>439.5</v>
      </c>
      <c r="BI1142" s="493" t="n">
        <v>1161.8</v>
      </c>
      <c r="BJ1142" s="493" t="n">
        <v>3068.4</v>
      </c>
      <c r="BK1142" s="493" t="n">
        <v>1164.6</v>
      </c>
      <c r="BL1142" s="493" t="n">
        <v>1609.4</v>
      </c>
      <c r="BM1142" s="493" t="n">
        <v>4528.8</v>
      </c>
      <c r="BN1142" s="493" t="n">
        <v>1033.3</v>
      </c>
      <c r="BO1142" s="493" t="n">
        <v>3165</v>
      </c>
      <c r="BP1142" s="493" t="n">
        <v>4182.9</v>
      </c>
      <c r="BQ1142" s="493" t="n">
        <v>1284</v>
      </c>
      <c r="BR1142" s="493" t="n">
        <v>4706.4</v>
      </c>
      <c r="BS1142" s="493" t="n">
        <v>3539.2</v>
      </c>
      <c r="BT1142" s="493" t="n">
        <v>1795.3</v>
      </c>
      <c r="BU1142" s="493" t="n">
        <v>609</v>
      </c>
      <c r="BV1142" s="493" t="n">
        <v>0</v>
      </c>
      <c r="BW1142" s="493" t="n">
        <v>0</v>
      </c>
    </row>
    <row r="1143">
      <c r="A1143" t="inlineStr">
        <is>
          <t>[C9C] ANGIOTENSIN-II 길항제 (단일)</t>
        </is>
      </c>
      <c r="B1143" t="inlineStr">
        <is>
          <t>안국약품</t>
        </is>
      </c>
      <c r="C1143" t="inlineStr">
        <is>
          <t>모노티탄</t>
        </is>
      </c>
      <c r="D1143" t="inlineStr">
        <is>
          <t>안국약품</t>
        </is>
      </c>
      <c r="E1143" t="inlineStr">
        <is>
          <t>telmisartan</t>
        </is>
      </c>
      <c r="F1143" t="inlineStr">
        <is>
          <t>병원</t>
        </is>
      </c>
      <c r="G1143" t="inlineStr">
        <is>
          <t>Generic</t>
        </is>
      </c>
      <c r="H1143" s="493" t="n">
        <v>0</v>
      </c>
      <c r="I1143" s="493" t="n">
        <v>0</v>
      </c>
      <c r="J1143" s="493" t="n">
        <v>0</v>
      </c>
      <c r="K1143" s="493" t="n">
        <v>0</v>
      </c>
      <c r="L1143" s="493" t="n">
        <v>0</v>
      </c>
      <c r="M1143" s="493" t="n">
        <v>0</v>
      </c>
      <c r="N1143" s="493" t="n">
        <v>0</v>
      </c>
      <c r="O1143" s="493" t="n">
        <v>0</v>
      </c>
      <c r="P1143" s="493" t="n">
        <v>0</v>
      </c>
      <c r="Q1143" s="493" t="n">
        <v>0</v>
      </c>
      <c r="R1143" s="493" t="n">
        <v>0</v>
      </c>
      <c r="S1143" s="493" t="n">
        <v>0</v>
      </c>
      <c r="T1143" s="493" t="n">
        <v>0</v>
      </c>
      <c r="U1143" s="493" t="n">
        <v>0</v>
      </c>
      <c r="V1143" s="493" t="n">
        <v>0</v>
      </c>
      <c r="W1143" s="493" t="n">
        <v>0</v>
      </c>
      <c r="X1143" s="493" t="n">
        <v>0</v>
      </c>
      <c r="Y1143" s="493" t="n">
        <v>0</v>
      </c>
      <c r="Z1143" s="493" t="n">
        <v>0</v>
      </c>
      <c r="AA1143" s="493" t="n">
        <v>0</v>
      </c>
      <c r="AB1143" s="493" t="n">
        <v>0</v>
      </c>
      <c r="AC1143" s="493" t="n">
        <v>0</v>
      </c>
      <c r="AD1143" s="493" t="n">
        <v>0</v>
      </c>
      <c r="AE1143" s="493" t="n">
        <v>0</v>
      </c>
      <c r="AF1143" s="493" t="n">
        <v>120</v>
      </c>
      <c r="AG1143" s="493" t="n">
        <v>120</v>
      </c>
      <c r="AH1143" s="493" t="n">
        <v>119.7</v>
      </c>
      <c r="AI1143" s="493" t="n">
        <v>0</v>
      </c>
      <c r="AJ1143" s="493" t="n">
        <v>0</v>
      </c>
      <c r="AK1143" s="493" t="n">
        <v>0</v>
      </c>
      <c r="AL1143" s="493" t="n">
        <v>0</v>
      </c>
      <c r="AM1143" s="493" t="n">
        <v>0</v>
      </c>
      <c r="AN1143" s="493" t="n">
        <v>0</v>
      </c>
      <c r="AO1143" s="493" t="n">
        <v>0</v>
      </c>
      <c r="AP1143" s="493" t="n">
        <v>0</v>
      </c>
      <c r="AQ1143" s="493" t="n">
        <v>0</v>
      </c>
      <c r="AR1143" s="493" t="n">
        <v>0</v>
      </c>
      <c r="AS1143" s="493" t="n">
        <v>1008</v>
      </c>
      <c r="AT1143" s="493" t="n">
        <v>0</v>
      </c>
      <c r="AU1143" s="493" t="n">
        <v>0</v>
      </c>
      <c r="AV1143" s="493" t="n">
        <v>140.4</v>
      </c>
      <c r="AW1143" s="493" t="n">
        <v>38.4</v>
      </c>
      <c r="AX1143" s="493" t="n">
        <v>194.1</v>
      </c>
      <c r="AY1143" s="493" t="n">
        <v>2139.54</v>
      </c>
      <c r="AZ1143" s="493" t="n">
        <v>0</v>
      </c>
      <c r="BA1143" s="493" t="n">
        <v>0</v>
      </c>
      <c r="BB1143" s="493" t="n">
        <v>90.59999999999999</v>
      </c>
      <c r="BC1143" s="493" t="n">
        <v>525.6</v>
      </c>
      <c r="BD1143" s="493" t="n">
        <v>112.5</v>
      </c>
      <c r="BE1143" s="493" t="n">
        <v>0</v>
      </c>
      <c r="BF1143" s="493" t="n">
        <v>746.1</v>
      </c>
      <c r="BG1143" s="493" t="n">
        <v>0</v>
      </c>
      <c r="BH1143" s="493" t="n">
        <v>211.8</v>
      </c>
      <c r="BI1143" s="493" t="n">
        <v>0</v>
      </c>
      <c r="BJ1143" s="493" t="n">
        <v>1092.6</v>
      </c>
      <c r="BK1143" s="493" t="n">
        <v>89.40000000000001</v>
      </c>
      <c r="BL1143" s="493" t="n">
        <v>0</v>
      </c>
      <c r="BM1143" s="493" t="n">
        <v>0</v>
      </c>
      <c r="BN1143" s="493" t="n">
        <v>240</v>
      </c>
      <c r="BO1143" s="493" t="n">
        <v>29.7</v>
      </c>
      <c r="BP1143" s="493" t="n">
        <v>369.6</v>
      </c>
      <c r="BQ1143" s="493" t="n">
        <v>534.6</v>
      </c>
      <c r="BR1143" s="493" t="n">
        <v>784.95</v>
      </c>
      <c r="BS1143" s="493" t="n">
        <v>341.7</v>
      </c>
      <c r="BT1143" s="493" t="n">
        <v>0</v>
      </c>
      <c r="BU1143" s="493" t="n">
        <v>481.8</v>
      </c>
      <c r="BV1143" s="493" t="n">
        <v>23.87</v>
      </c>
      <c r="BW1143" s="493" t="n">
        <v>0</v>
      </c>
    </row>
    <row r="1144">
      <c r="A1144" t="inlineStr">
        <is>
          <t>[C9C] ANGIOTENSIN-II 길항제 (단일)</t>
        </is>
      </c>
      <c r="B1144" t="inlineStr">
        <is>
          <t>안국약품</t>
        </is>
      </c>
      <c r="C1144" t="inlineStr">
        <is>
          <t>모노티탄</t>
        </is>
      </c>
      <c r="D1144" t="inlineStr">
        <is>
          <t>안국약품</t>
        </is>
      </c>
      <c r="E1144" t="inlineStr">
        <is>
          <t>telmisartan</t>
        </is>
      </c>
      <c r="F1144" t="inlineStr">
        <is>
          <t>의원</t>
        </is>
      </c>
      <c r="G1144" t="inlineStr">
        <is>
          <t>Generic</t>
        </is>
      </c>
      <c r="H1144" s="493" t="n">
        <v>0</v>
      </c>
      <c r="I1144" s="493" t="n">
        <v>0</v>
      </c>
      <c r="J1144" s="493" t="n">
        <v>0</v>
      </c>
      <c r="K1144" s="493" t="n">
        <v>0</v>
      </c>
      <c r="L1144" s="493" t="n">
        <v>0</v>
      </c>
      <c r="M1144" s="493" t="n">
        <v>0</v>
      </c>
      <c r="N1144" s="493" t="n">
        <v>0</v>
      </c>
      <c r="O1144" s="493" t="n">
        <v>0</v>
      </c>
      <c r="P1144" s="493" t="n">
        <v>0</v>
      </c>
      <c r="Q1144" s="493" t="n">
        <v>0</v>
      </c>
      <c r="R1144" s="493" t="n">
        <v>0</v>
      </c>
      <c r="S1144" s="493" t="n">
        <v>0</v>
      </c>
      <c r="T1144" s="493" t="n">
        <v>0</v>
      </c>
      <c r="U1144" s="493" t="n">
        <v>0</v>
      </c>
      <c r="V1144" s="493" t="n">
        <v>0</v>
      </c>
      <c r="W1144" s="493" t="n">
        <v>0</v>
      </c>
      <c r="X1144" s="493" t="n">
        <v>0</v>
      </c>
      <c r="Y1144" s="493" t="n">
        <v>0</v>
      </c>
      <c r="Z1144" s="493" t="n">
        <v>0</v>
      </c>
      <c r="AA1144" s="493" t="n">
        <v>0</v>
      </c>
      <c r="AB1144" s="493" t="n">
        <v>0</v>
      </c>
      <c r="AC1144" s="493" t="n">
        <v>1653.12</v>
      </c>
      <c r="AD1144" s="493" t="n">
        <v>4114.64</v>
      </c>
      <c r="AE1144" s="493" t="n">
        <v>8088.84</v>
      </c>
      <c r="AF1144" s="493" t="n">
        <v>10816.31</v>
      </c>
      <c r="AG1144" s="493" t="n">
        <v>11758.7</v>
      </c>
      <c r="AH1144" s="493" t="n">
        <v>12011.9</v>
      </c>
      <c r="AI1144" s="493" t="n">
        <v>7529.46</v>
      </c>
      <c r="AJ1144" s="493" t="n">
        <v>16397.08</v>
      </c>
      <c r="AK1144" s="493" t="n">
        <v>29186.74</v>
      </c>
      <c r="AL1144" s="493" t="n">
        <v>35197.64</v>
      </c>
      <c r="AM1144" s="493" t="n">
        <v>32970.53</v>
      </c>
      <c r="AN1144" s="493" t="n">
        <v>40148.69</v>
      </c>
      <c r="AO1144" s="493" t="n">
        <v>46848.03</v>
      </c>
      <c r="AP1144" s="493" t="n">
        <v>47581.7</v>
      </c>
      <c r="AQ1144" s="493" t="n">
        <v>47329.87</v>
      </c>
      <c r="AR1144" s="493" t="n">
        <v>50233.88</v>
      </c>
      <c r="AS1144" s="493" t="n">
        <v>49802.22</v>
      </c>
      <c r="AT1144" s="493" t="n">
        <v>52564.64</v>
      </c>
      <c r="AU1144" s="493" t="n">
        <v>51873.43</v>
      </c>
      <c r="AV1144" s="493" t="n">
        <v>58708.11</v>
      </c>
      <c r="AW1144" s="493" t="n">
        <v>55846.72</v>
      </c>
      <c r="AX1144" s="493" t="n">
        <v>61790.56</v>
      </c>
      <c r="AY1144" s="493" t="n">
        <v>54866.63</v>
      </c>
      <c r="AZ1144" s="493" t="n">
        <v>22938.3</v>
      </c>
      <c r="BA1144" s="493" t="n">
        <v>31984.87</v>
      </c>
      <c r="BB1144" s="493" t="n">
        <v>30442.93</v>
      </c>
      <c r="BC1144" s="493" t="n">
        <v>38228.54</v>
      </c>
      <c r="BD1144" s="493" t="n">
        <v>42286.95</v>
      </c>
      <c r="BE1144" s="493" t="n">
        <v>37888.67</v>
      </c>
      <c r="BF1144" s="493" t="n">
        <v>40659.46</v>
      </c>
      <c r="BG1144" s="493" t="n">
        <v>50183.87</v>
      </c>
      <c r="BH1144" s="493" t="n">
        <v>47075.4</v>
      </c>
      <c r="BI1144" s="493" t="n">
        <v>40015.29</v>
      </c>
      <c r="BJ1144" s="493" t="n">
        <v>47393.43</v>
      </c>
      <c r="BK1144" s="493" t="n">
        <v>54424.35</v>
      </c>
      <c r="BL1144" s="493" t="n">
        <v>54758.04</v>
      </c>
      <c r="BM1144" s="493" t="n">
        <v>62744.28</v>
      </c>
      <c r="BN1144" s="493" t="n">
        <v>56143.75</v>
      </c>
      <c r="BO1144" s="493" t="n">
        <v>65573.52</v>
      </c>
      <c r="BP1144" s="493" t="n">
        <v>70871.47</v>
      </c>
      <c r="BQ1144" s="493" t="n">
        <v>63036.02</v>
      </c>
      <c r="BR1144" s="493" t="n">
        <v>66381.82000000001</v>
      </c>
      <c r="BS1144" s="493" t="n">
        <v>35757.79</v>
      </c>
      <c r="BT1144" s="493" t="n">
        <v>14698.1</v>
      </c>
      <c r="BU1144" s="493" t="n">
        <v>11200.29</v>
      </c>
      <c r="BV1144" s="493" t="n">
        <v>2820.22</v>
      </c>
      <c r="BW1144" s="493" t="n">
        <v>4065.9</v>
      </c>
    </row>
    <row r="1145">
      <c r="A1145" t="inlineStr">
        <is>
          <t>[C9C] ANGIOTENSIN-II 길항제 (단일)</t>
        </is>
      </c>
      <c r="B1145" t="inlineStr">
        <is>
          <t>안국약품</t>
        </is>
      </c>
      <c r="C1145" t="inlineStr">
        <is>
          <t>모노티탄</t>
        </is>
      </c>
      <c r="D1145" t="inlineStr">
        <is>
          <t>안국약품</t>
        </is>
      </c>
      <c r="E1145" t="inlineStr">
        <is>
          <t>telmisartan</t>
        </is>
      </c>
      <c r="F1145" t="inlineStr">
        <is>
          <t>보건소</t>
        </is>
      </c>
      <c r="G1145" t="inlineStr">
        <is>
          <t>Generic</t>
        </is>
      </c>
      <c r="H1145" s="493" t="n">
        <v>0</v>
      </c>
      <c r="I1145" s="493" t="n">
        <v>0</v>
      </c>
      <c r="J1145" s="493" t="n">
        <v>0</v>
      </c>
      <c r="K1145" s="493" t="n">
        <v>0</v>
      </c>
      <c r="L1145" s="493" t="n">
        <v>0</v>
      </c>
      <c r="M1145" s="493" t="n">
        <v>0</v>
      </c>
      <c r="N1145" s="493" t="n">
        <v>0</v>
      </c>
      <c r="O1145" s="493" t="n">
        <v>0</v>
      </c>
      <c r="P1145" s="493" t="n">
        <v>0</v>
      </c>
      <c r="Q1145" s="493" t="n">
        <v>0</v>
      </c>
      <c r="R1145" s="493" t="n">
        <v>0</v>
      </c>
      <c r="S1145" s="493" t="n">
        <v>0</v>
      </c>
      <c r="T1145" s="493" t="n">
        <v>0</v>
      </c>
      <c r="U1145" s="493" t="n">
        <v>0</v>
      </c>
      <c r="V1145" s="493" t="n">
        <v>0</v>
      </c>
      <c r="W1145" s="493" t="n">
        <v>0</v>
      </c>
      <c r="X1145" s="493" t="n">
        <v>0</v>
      </c>
      <c r="Y1145" s="493" t="n">
        <v>0</v>
      </c>
      <c r="Z1145" s="493" t="n">
        <v>0</v>
      </c>
      <c r="AA1145" s="493" t="n">
        <v>0</v>
      </c>
      <c r="AB1145" s="493" t="n">
        <v>0</v>
      </c>
      <c r="AC1145" s="493" t="n">
        <v>0</v>
      </c>
      <c r="AD1145" s="493" t="n">
        <v>0</v>
      </c>
      <c r="AE1145" s="493" t="n">
        <v>0</v>
      </c>
      <c r="AF1145" s="493" t="n">
        <v>0</v>
      </c>
      <c r="AG1145" s="493" t="n">
        <v>0</v>
      </c>
      <c r="AH1145" s="493" t="n">
        <v>0</v>
      </c>
      <c r="AI1145" s="493" t="n">
        <v>0</v>
      </c>
      <c r="AJ1145" s="493" t="n">
        <v>0</v>
      </c>
      <c r="AK1145" s="493" t="n">
        <v>0</v>
      </c>
      <c r="AL1145" s="493" t="n">
        <v>0</v>
      </c>
      <c r="AM1145" s="493" t="n">
        <v>0</v>
      </c>
      <c r="AN1145" s="493" t="n">
        <v>0</v>
      </c>
      <c r="AO1145" s="493" t="n">
        <v>0</v>
      </c>
      <c r="AP1145" s="493" t="n">
        <v>0</v>
      </c>
      <c r="AQ1145" s="493" t="n">
        <v>0</v>
      </c>
      <c r="AR1145" s="493" t="n">
        <v>385.2</v>
      </c>
      <c r="AS1145" s="493" t="n">
        <v>0</v>
      </c>
      <c r="AT1145" s="493" t="n">
        <v>0</v>
      </c>
      <c r="AU1145" s="493" t="n">
        <v>0</v>
      </c>
      <c r="AV1145" s="493" t="n">
        <v>0</v>
      </c>
      <c r="AW1145" s="493" t="n">
        <v>0</v>
      </c>
      <c r="AX1145" s="493" t="n">
        <v>0</v>
      </c>
      <c r="AY1145" s="493" t="n">
        <v>0</v>
      </c>
      <c r="AZ1145" s="493" t="n">
        <v>0</v>
      </c>
      <c r="BA1145" s="493" t="n">
        <v>0</v>
      </c>
      <c r="BB1145" s="493" t="n">
        <v>0</v>
      </c>
      <c r="BC1145" s="493" t="n">
        <v>285.6</v>
      </c>
      <c r="BD1145" s="493" t="n">
        <v>0</v>
      </c>
      <c r="BE1145" s="493" t="n">
        <v>0</v>
      </c>
      <c r="BF1145" s="493" t="n">
        <v>250.8</v>
      </c>
      <c r="BG1145" s="493" t="n">
        <v>0</v>
      </c>
      <c r="BH1145" s="493" t="n">
        <v>0</v>
      </c>
      <c r="BI1145" s="493" t="n">
        <v>0</v>
      </c>
      <c r="BJ1145" s="493" t="n">
        <v>0</v>
      </c>
      <c r="BK1145" s="493" t="n">
        <v>0</v>
      </c>
      <c r="BL1145" s="493" t="n">
        <v>0</v>
      </c>
      <c r="BM1145" s="493" t="n">
        <v>0</v>
      </c>
      <c r="BN1145" s="493" t="n">
        <v>0</v>
      </c>
      <c r="BO1145" s="493" t="n">
        <v>0</v>
      </c>
      <c r="BP1145" s="493" t="n">
        <v>0</v>
      </c>
      <c r="BQ1145" s="493" t="n">
        <v>0</v>
      </c>
      <c r="BR1145" s="493" t="n">
        <v>0</v>
      </c>
      <c r="BS1145" s="493" t="n">
        <v>0</v>
      </c>
      <c r="BT1145" s="493" t="n">
        <v>0</v>
      </c>
      <c r="BU1145" s="493" t="n">
        <v>0</v>
      </c>
      <c r="BV1145" s="493" t="n">
        <v>0</v>
      </c>
      <c r="BW1145" s="493" t="n">
        <v>0</v>
      </c>
    </row>
    <row r="1146">
      <c r="A1146" t="inlineStr">
        <is>
          <t>[C9C] ANGIOTENSIN-II 길항제 (단일)</t>
        </is>
      </c>
      <c r="B1146" t="inlineStr">
        <is>
          <t>안국약품</t>
        </is>
      </c>
      <c r="C1146" t="inlineStr">
        <is>
          <t>이베스딜</t>
        </is>
      </c>
      <c r="D1146" t="inlineStr">
        <is>
          <t>안국약품</t>
        </is>
      </c>
      <c r="E1146" t="inlineStr">
        <is>
          <t>irbesartan</t>
        </is>
      </c>
      <c r="F1146" t="inlineStr">
        <is>
          <t>상급종합병원</t>
        </is>
      </c>
      <c r="G1146" t="inlineStr">
        <is>
          <t>Generic</t>
        </is>
      </c>
      <c r="H1146" s="493" t="n">
        <v>0</v>
      </c>
      <c r="I1146" s="493" t="n">
        <v>0</v>
      </c>
      <c r="J1146" s="493" t="n">
        <v>0</v>
      </c>
      <c r="K1146" s="493" t="n">
        <v>0</v>
      </c>
      <c r="L1146" s="493" t="n">
        <v>0</v>
      </c>
      <c r="M1146" s="493" t="n">
        <v>0</v>
      </c>
      <c r="N1146" s="493" t="n">
        <v>0</v>
      </c>
      <c r="O1146" s="493" t="n">
        <v>0</v>
      </c>
      <c r="P1146" s="493" t="n">
        <v>646.2</v>
      </c>
      <c r="Q1146" s="493" t="n">
        <v>0</v>
      </c>
      <c r="R1146" s="493" t="n">
        <v>0</v>
      </c>
      <c r="S1146" s="493" t="n">
        <v>0</v>
      </c>
      <c r="T1146" s="493" t="n">
        <v>645.6</v>
      </c>
      <c r="U1146" s="493" t="n">
        <v>0</v>
      </c>
      <c r="V1146" s="493" t="n">
        <v>951.21</v>
      </c>
      <c r="W1146" s="493" t="n">
        <v>0</v>
      </c>
      <c r="X1146" s="493" t="n">
        <v>0</v>
      </c>
      <c r="Y1146" s="493" t="n">
        <v>324.87</v>
      </c>
      <c r="Z1146" s="493" t="n">
        <v>0</v>
      </c>
      <c r="AA1146" s="493" t="n">
        <v>0</v>
      </c>
      <c r="AB1146" s="493" t="n">
        <v>1455.24</v>
      </c>
      <c r="AC1146" s="493" t="n">
        <v>0</v>
      </c>
      <c r="AD1146" s="493" t="n">
        <v>0</v>
      </c>
      <c r="AE1146" s="493" t="n">
        <v>724.5</v>
      </c>
      <c r="AF1146" s="493" t="n">
        <v>0</v>
      </c>
      <c r="AG1146" s="493" t="n">
        <v>0</v>
      </c>
      <c r="AH1146" s="493" t="n">
        <v>1504.8</v>
      </c>
      <c r="AI1146" s="493" t="n">
        <v>0</v>
      </c>
      <c r="AJ1146" s="493" t="n">
        <v>0</v>
      </c>
      <c r="AK1146" s="493" t="n">
        <v>0</v>
      </c>
      <c r="AL1146" s="493" t="n">
        <v>838.4400000000001</v>
      </c>
      <c r="AM1146" s="493" t="n">
        <v>0</v>
      </c>
      <c r="AN1146" s="493" t="n">
        <v>752.4</v>
      </c>
      <c r="AO1146" s="493" t="n">
        <v>0</v>
      </c>
      <c r="AP1146" s="493" t="n">
        <v>0</v>
      </c>
      <c r="AQ1146" s="493" t="n">
        <v>0</v>
      </c>
      <c r="AR1146" s="493" t="n">
        <v>0</v>
      </c>
      <c r="AS1146" s="493" t="n">
        <v>0</v>
      </c>
      <c r="AT1146" s="493" t="n">
        <v>1479.6</v>
      </c>
      <c r="AU1146" s="493" t="n">
        <v>0</v>
      </c>
      <c r="AV1146" s="493" t="n">
        <v>0</v>
      </c>
      <c r="AW1146" s="493" t="n">
        <v>0</v>
      </c>
      <c r="AX1146" s="493" t="n">
        <v>0</v>
      </c>
      <c r="AY1146" s="493" t="n">
        <v>0</v>
      </c>
      <c r="AZ1146" s="493" t="n">
        <v>1512</v>
      </c>
      <c r="BA1146" s="493" t="n">
        <v>0</v>
      </c>
      <c r="BB1146" s="493" t="n">
        <v>0</v>
      </c>
      <c r="BC1146" s="493" t="n">
        <v>0</v>
      </c>
      <c r="BD1146" s="493" t="n">
        <v>2678.4</v>
      </c>
      <c r="BE1146" s="493" t="n">
        <v>0</v>
      </c>
      <c r="BF1146" s="493" t="n">
        <v>0</v>
      </c>
      <c r="BG1146" s="493" t="n">
        <v>0</v>
      </c>
      <c r="BH1146" s="493" t="n">
        <v>0</v>
      </c>
      <c r="BI1146" s="493" t="n">
        <v>0</v>
      </c>
      <c r="BJ1146" s="493" t="n">
        <v>0</v>
      </c>
      <c r="BK1146" s="493" t="n">
        <v>0</v>
      </c>
      <c r="BL1146" s="493" t="n">
        <v>0</v>
      </c>
      <c r="BM1146" s="493" t="n">
        <v>0</v>
      </c>
      <c r="BN1146" s="493" t="n">
        <v>0</v>
      </c>
      <c r="BO1146" s="493" t="n">
        <v>0</v>
      </c>
      <c r="BP1146" s="493" t="n">
        <v>0</v>
      </c>
      <c r="BQ1146" s="493" t="n">
        <v>0</v>
      </c>
      <c r="BR1146" s="493" t="n">
        <v>0</v>
      </c>
      <c r="BS1146" s="493" t="n">
        <v>0</v>
      </c>
      <c r="BT1146" s="493" t="n">
        <v>0</v>
      </c>
      <c r="BU1146" s="493" t="n">
        <v>0</v>
      </c>
      <c r="BV1146" s="493" t="n">
        <v>0</v>
      </c>
      <c r="BW1146" s="493" t="n">
        <v>0</v>
      </c>
    </row>
    <row r="1147">
      <c r="A1147" t="inlineStr">
        <is>
          <t>[C9C] ANGIOTENSIN-II 길항제 (단일)</t>
        </is>
      </c>
      <c r="B1147" t="inlineStr">
        <is>
          <t>안국약품</t>
        </is>
      </c>
      <c r="C1147" t="inlineStr">
        <is>
          <t>이베스딜</t>
        </is>
      </c>
      <c r="D1147" t="inlineStr">
        <is>
          <t>안국약품</t>
        </is>
      </c>
      <c r="E1147" t="inlineStr">
        <is>
          <t>irbesartan</t>
        </is>
      </c>
      <c r="F1147" t="inlineStr">
        <is>
          <t>종합병원</t>
        </is>
      </c>
      <c r="G1147" t="inlineStr">
        <is>
          <t>Generic</t>
        </is>
      </c>
      <c r="H1147" s="493" t="n">
        <v>112</v>
      </c>
      <c r="I1147" s="493" t="n">
        <v>112</v>
      </c>
      <c r="J1147" s="493" t="n">
        <v>337.96</v>
      </c>
      <c r="K1147" s="493" t="n">
        <v>225.68</v>
      </c>
      <c r="L1147" s="493" t="n">
        <v>224</v>
      </c>
      <c r="M1147" s="493" t="n">
        <v>112</v>
      </c>
      <c r="N1147" s="493" t="n">
        <v>112</v>
      </c>
      <c r="O1147" s="493" t="n">
        <v>449.12</v>
      </c>
      <c r="P1147" s="493" t="n">
        <v>225.4</v>
      </c>
      <c r="Q1147" s="493" t="n">
        <v>337.4</v>
      </c>
      <c r="R1147" s="493" t="n">
        <v>225.4</v>
      </c>
      <c r="S1147" s="493" t="n">
        <v>112</v>
      </c>
      <c r="T1147" s="493" t="n">
        <v>225.4</v>
      </c>
      <c r="U1147" s="493" t="n">
        <v>225.4</v>
      </c>
      <c r="V1147" s="493" t="n">
        <v>841.12</v>
      </c>
      <c r="W1147" s="493" t="n">
        <v>112</v>
      </c>
      <c r="X1147" s="493" t="n">
        <v>336</v>
      </c>
      <c r="Y1147" s="493" t="n">
        <v>224.28</v>
      </c>
      <c r="Z1147" s="493" t="n">
        <v>224</v>
      </c>
      <c r="AA1147" s="493" t="n">
        <v>448</v>
      </c>
      <c r="AB1147" s="493" t="n">
        <v>224</v>
      </c>
      <c r="AC1147" s="493" t="n">
        <v>336.56</v>
      </c>
      <c r="AD1147" s="493" t="n">
        <v>225.68</v>
      </c>
      <c r="AE1147" s="493" t="n">
        <v>0</v>
      </c>
      <c r="AF1147" s="493" t="n">
        <v>0</v>
      </c>
      <c r="AG1147" s="493" t="n">
        <v>0</v>
      </c>
      <c r="AH1147" s="493" t="n">
        <v>0</v>
      </c>
      <c r="AI1147" s="493" t="n">
        <v>0</v>
      </c>
      <c r="AJ1147" s="493" t="n">
        <v>0</v>
      </c>
      <c r="AK1147" s="493" t="n">
        <v>0</v>
      </c>
      <c r="AL1147" s="493" t="n">
        <v>0</v>
      </c>
      <c r="AM1147" s="493" t="n">
        <v>0</v>
      </c>
      <c r="AN1147" s="493" t="n">
        <v>0</v>
      </c>
      <c r="AO1147" s="493" t="n">
        <v>0</v>
      </c>
      <c r="AP1147" s="493" t="n">
        <v>0</v>
      </c>
      <c r="AQ1147" s="493" t="n">
        <v>0</v>
      </c>
      <c r="AR1147" s="493" t="n">
        <v>724.5</v>
      </c>
      <c r="AS1147" s="493" t="n">
        <v>0</v>
      </c>
      <c r="AT1147" s="493" t="n">
        <v>0</v>
      </c>
      <c r="AU1147" s="493" t="n">
        <v>0</v>
      </c>
      <c r="AV1147" s="493" t="n">
        <v>0</v>
      </c>
      <c r="AW1147" s="493" t="n">
        <v>0</v>
      </c>
      <c r="AX1147" s="493" t="n">
        <v>0</v>
      </c>
      <c r="AY1147" s="493" t="n">
        <v>0</v>
      </c>
      <c r="AZ1147" s="493" t="n">
        <v>0</v>
      </c>
      <c r="BA1147" s="493" t="n">
        <v>1487.7</v>
      </c>
      <c r="BB1147" s="493" t="n">
        <v>401</v>
      </c>
      <c r="BC1147" s="493" t="n">
        <v>553.08</v>
      </c>
      <c r="BD1147" s="493" t="n">
        <v>1028.8</v>
      </c>
      <c r="BE1147" s="493" t="n">
        <v>190</v>
      </c>
      <c r="BF1147" s="493" t="n">
        <v>1230.2</v>
      </c>
      <c r="BG1147" s="493" t="n">
        <v>681.16</v>
      </c>
      <c r="BH1147" s="493" t="n">
        <v>424.56</v>
      </c>
      <c r="BI1147" s="493" t="n">
        <v>1117.34</v>
      </c>
      <c r="BJ1147" s="493" t="n">
        <v>791.5</v>
      </c>
      <c r="BK1147" s="493" t="n">
        <v>299.84</v>
      </c>
      <c r="BL1147" s="493" t="n">
        <v>531.76</v>
      </c>
      <c r="BM1147" s="493" t="n">
        <v>467.24</v>
      </c>
      <c r="BN1147" s="493" t="n">
        <v>190.28</v>
      </c>
      <c r="BO1147" s="493" t="n">
        <v>434.2</v>
      </c>
      <c r="BP1147" s="493" t="n">
        <v>1068.02</v>
      </c>
      <c r="BQ1147" s="493" t="n">
        <v>362</v>
      </c>
      <c r="BR1147" s="493" t="n">
        <v>743.5599999999999</v>
      </c>
      <c r="BS1147" s="493" t="n">
        <v>465.7</v>
      </c>
      <c r="BT1147" s="493" t="n">
        <v>454.12</v>
      </c>
      <c r="BU1147" s="493" t="n">
        <v>366.4</v>
      </c>
      <c r="BV1147" s="493" t="n">
        <v>755.1799999999999</v>
      </c>
      <c r="BW1147" s="493" t="n">
        <v>603.84</v>
      </c>
    </row>
    <row r="1148">
      <c r="A1148" t="inlineStr">
        <is>
          <t>[C9C] ANGIOTENSIN-II 길항제 (단일)</t>
        </is>
      </c>
      <c r="B1148" t="inlineStr">
        <is>
          <t>안국약품</t>
        </is>
      </c>
      <c r="C1148" t="inlineStr">
        <is>
          <t>이베스딜</t>
        </is>
      </c>
      <c r="D1148" t="inlineStr">
        <is>
          <t>안국약품</t>
        </is>
      </c>
      <c r="E1148" t="inlineStr">
        <is>
          <t>irbesartan</t>
        </is>
      </c>
      <c r="F1148" t="inlineStr">
        <is>
          <t>병원</t>
        </is>
      </c>
      <c r="G1148" t="inlineStr">
        <is>
          <t>Generic</t>
        </is>
      </c>
      <c r="H1148" s="493" t="n">
        <v>714.9</v>
      </c>
      <c r="I1148" s="493" t="n">
        <v>800.02</v>
      </c>
      <c r="J1148" s="493" t="n">
        <v>1179.85</v>
      </c>
      <c r="K1148" s="493" t="n">
        <v>1596.3</v>
      </c>
      <c r="L1148" s="493" t="n">
        <v>1013.4</v>
      </c>
      <c r="M1148" s="493" t="n">
        <v>672.3</v>
      </c>
      <c r="N1148" s="493" t="n">
        <v>1701.3</v>
      </c>
      <c r="O1148" s="493" t="n">
        <v>723.45</v>
      </c>
      <c r="P1148" s="493" t="n">
        <v>1002.27</v>
      </c>
      <c r="Q1148" s="493" t="n">
        <v>620.89</v>
      </c>
      <c r="R1148" s="493" t="n">
        <v>621</v>
      </c>
      <c r="S1148" s="493" t="n">
        <v>775.22</v>
      </c>
      <c r="T1148" s="493" t="n">
        <v>870.3</v>
      </c>
      <c r="U1148" s="493" t="n">
        <v>907.63</v>
      </c>
      <c r="V1148" s="493" t="n">
        <v>667.2</v>
      </c>
      <c r="W1148" s="493" t="n">
        <v>604.5</v>
      </c>
      <c r="X1148" s="493" t="n">
        <v>1032</v>
      </c>
      <c r="Y1148" s="493" t="n">
        <v>1338.6</v>
      </c>
      <c r="Z1148" s="493" t="n">
        <v>554.1</v>
      </c>
      <c r="AA1148" s="493" t="n">
        <v>1572.6</v>
      </c>
      <c r="AB1148" s="493" t="n">
        <v>600</v>
      </c>
      <c r="AC1148" s="493" t="n">
        <v>719.6900000000001</v>
      </c>
      <c r="AD1148" s="493" t="n">
        <v>675.5</v>
      </c>
      <c r="AE1148" s="493" t="n">
        <v>162</v>
      </c>
      <c r="AF1148" s="493" t="n">
        <v>0</v>
      </c>
      <c r="AG1148" s="493" t="n">
        <v>0</v>
      </c>
      <c r="AH1148" s="493" t="n">
        <v>0</v>
      </c>
      <c r="AI1148" s="493" t="n">
        <v>0</v>
      </c>
      <c r="AJ1148" s="493" t="n">
        <v>0</v>
      </c>
      <c r="AK1148" s="493" t="n">
        <v>0</v>
      </c>
      <c r="AL1148" s="493" t="n">
        <v>0</v>
      </c>
      <c r="AM1148" s="493" t="n">
        <v>0</v>
      </c>
      <c r="AN1148" s="493" t="n">
        <v>0</v>
      </c>
      <c r="AO1148" s="493" t="n">
        <v>0</v>
      </c>
      <c r="AP1148" s="493" t="n">
        <v>0</v>
      </c>
      <c r="AQ1148" s="493" t="n">
        <v>0</v>
      </c>
      <c r="AR1148" s="493" t="n">
        <v>240</v>
      </c>
      <c r="AS1148" s="493" t="n">
        <v>119.4</v>
      </c>
      <c r="AT1148" s="493" t="n">
        <v>0</v>
      </c>
      <c r="AU1148" s="493" t="n">
        <v>0</v>
      </c>
      <c r="AV1148" s="493" t="n">
        <v>0</v>
      </c>
      <c r="AW1148" s="493" t="n">
        <v>0</v>
      </c>
      <c r="AX1148" s="493" t="n">
        <v>112</v>
      </c>
      <c r="AY1148" s="493" t="n">
        <v>627.4400000000001</v>
      </c>
      <c r="AZ1148" s="493" t="n">
        <v>248</v>
      </c>
      <c r="BA1148" s="493" t="n">
        <v>620</v>
      </c>
      <c r="BB1148" s="493" t="n">
        <v>248.31</v>
      </c>
      <c r="BC1148" s="493" t="n">
        <v>0</v>
      </c>
      <c r="BD1148" s="493" t="n">
        <v>0</v>
      </c>
      <c r="BE1148" s="493" t="n">
        <v>0</v>
      </c>
      <c r="BF1148" s="493" t="n">
        <v>0</v>
      </c>
      <c r="BG1148" s="493" t="n">
        <v>0</v>
      </c>
      <c r="BH1148" s="493" t="n">
        <v>0</v>
      </c>
      <c r="BI1148" s="493" t="n">
        <v>0</v>
      </c>
      <c r="BJ1148" s="493" t="n">
        <v>0</v>
      </c>
      <c r="BK1148" s="493" t="n">
        <v>0</v>
      </c>
      <c r="BL1148" s="493" t="n">
        <v>0</v>
      </c>
      <c r="BM1148" s="493" t="n">
        <v>0</v>
      </c>
      <c r="BN1148" s="493" t="n">
        <v>360.3</v>
      </c>
      <c r="BO1148" s="493" t="n">
        <v>242.1</v>
      </c>
      <c r="BP1148" s="493" t="n">
        <v>120.3</v>
      </c>
      <c r="BQ1148" s="493" t="n">
        <v>120</v>
      </c>
      <c r="BR1148" s="493" t="n">
        <v>361.8</v>
      </c>
      <c r="BS1148" s="493" t="n">
        <v>302.1</v>
      </c>
      <c r="BT1148" s="493" t="n">
        <v>244.2</v>
      </c>
      <c r="BU1148" s="493" t="n">
        <v>418.8</v>
      </c>
      <c r="BV1148" s="493" t="n">
        <v>240.9</v>
      </c>
      <c r="BW1148" s="493" t="n">
        <v>555</v>
      </c>
    </row>
    <row r="1149">
      <c r="A1149" t="inlineStr">
        <is>
          <t>[C9C] ANGIOTENSIN-II 길항제 (단일)</t>
        </is>
      </c>
      <c r="B1149" t="inlineStr">
        <is>
          <t>안국약품</t>
        </is>
      </c>
      <c r="C1149" t="inlineStr">
        <is>
          <t>이베스딜</t>
        </is>
      </c>
      <c r="D1149" t="inlineStr">
        <is>
          <t>안국약품</t>
        </is>
      </c>
      <c r="E1149" t="inlineStr">
        <is>
          <t>irbesartan</t>
        </is>
      </c>
      <c r="F1149" t="inlineStr">
        <is>
          <t>의원</t>
        </is>
      </c>
      <c r="G1149" t="inlineStr">
        <is>
          <t>Generic</t>
        </is>
      </c>
      <c r="H1149" s="493" t="n">
        <v>32881.84</v>
      </c>
      <c r="I1149" s="493" t="n">
        <v>28883.56</v>
      </c>
      <c r="J1149" s="493" t="n">
        <v>30739.81</v>
      </c>
      <c r="K1149" s="493" t="n">
        <v>33900.99</v>
      </c>
      <c r="L1149" s="493" t="n">
        <v>31163.77</v>
      </c>
      <c r="M1149" s="493" t="n">
        <v>29476.99</v>
      </c>
      <c r="N1149" s="493" t="n">
        <v>37600.56</v>
      </c>
      <c r="O1149" s="493" t="n">
        <v>29123.36</v>
      </c>
      <c r="P1149" s="493" t="n">
        <v>32345.17</v>
      </c>
      <c r="Q1149" s="493" t="n">
        <v>30177.66</v>
      </c>
      <c r="R1149" s="493" t="n">
        <v>28049.51</v>
      </c>
      <c r="S1149" s="493" t="n">
        <v>33307.58</v>
      </c>
      <c r="T1149" s="493" t="n">
        <v>36823.68</v>
      </c>
      <c r="U1149" s="493" t="n">
        <v>30388.29</v>
      </c>
      <c r="V1149" s="493" t="n">
        <v>41393.89</v>
      </c>
      <c r="W1149" s="493" t="n">
        <v>37997.58</v>
      </c>
      <c r="X1149" s="493" t="n">
        <v>33950.26</v>
      </c>
      <c r="Y1149" s="493" t="n">
        <v>32698.4</v>
      </c>
      <c r="Z1149" s="493" t="n">
        <v>35682.99</v>
      </c>
      <c r="AA1149" s="493" t="n">
        <v>33195.35</v>
      </c>
      <c r="AB1149" s="493" t="n">
        <v>32443.43</v>
      </c>
      <c r="AC1149" s="493" t="n">
        <v>35584.99</v>
      </c>
      <c r="AD1149" s="493" t="n">
        <v>28115.71</v>
      </c>
      <c r="AE1149" s="493" t="n">
        <v>25613.67</v>
      </c>
      <c r="AF1149" s="493" t="n">
        <v>12604.29</v>
      </c>
      <c r="AG1149" s="493" t="n">
        <v>16487.87</v>
      </c>
      <c r="AH1149" s="493" t="n">
        <v>28156.29</v>
      </c>
      <c r="AI1149" s="493" t="n">
        <v>27011.87</v>
      </c>
      <c r="AJ1149" s="493" t="n">
        <v>30378.85</v>
      </c>
      <c r="AK1149" s="493" t="n">
        <v>27224.1</v>
      </c>
      <c r="AL1149" s="493" t="n">
        <v>32277.19</v>
      </c>
      <c r="AM1149" s="493" t="n">
        <v>40754.87</v>
      </c>
      <c r="AN1149" s="493" t="n">
        <v>42951.68</v>
      </c>
      <c r="AO1149" s="493" t="n">
        <v>45187.6</v>
      </c>
      <c r="AP1149" s="493" t="n">
        <v>49309.47</v>
      </c>
      <c r="AQ1149" s="493" t="n">
        <v>46814.32</v>
      </c>
      <c r="AR1149" s="493" t="n">
        <v>56134.27</v>
      </c>
      <c r="AS1149" s="493" t="n">
        <v>48534.06</v>
      </c>
      <c r="AT1149" s="493" t="n">
        <v>50443.34</v>
      </c>
      <c r="AU1149" s="493" t="n">
        <v>50307.77</v>
      </c>
      <c r="AV1149" s="493" t="n">
        <v>51021.12</v>
      </c>
      <c r="AW1149" s="493" t="n">
        <v>50263.65</v>
      </c>
      <c r="AX1149" s="493" t="n">
        <v>48922.07</v>
      </c>
      <c r="AY1149" s="493" t="n">
        <v>56826.27</v>
      </c>
      <c r="AZ1149" s="493" t="n">
        <v>49939.25</v>
      </c>
      <c r="BA1149" s="493" t="n">
        <v>54442.24</v>
      </c>
      <c r="BB1149" s="493" t="n">
        <v>56135.58</v>
      </c>
      <c r="BC1149" s="493" t="n">
        <v>56320.77</v>
      </c>
      <c r="BD1149" s="493" t="n">
        <v>49663.03</v>
      </c>
      <c r="BE1149" s="493" t="n">
        <v>56811.86</v>
      </c>
      <c r="BF1149" s="493" t="n">
        <v>46046.73</v>
      </c>
      <c r="BG1149" s="493" t="n">
        <v>52346.07</v>
      </c>
      <c r="BH1149" s="493" t="n">
        <v>52226.51</v>
      </c>
      <c r="BI1149" s="493" t="n">
        <v>52598.16</v>
      </c>
      <c r="BJ1149" s="493" t="n">
        <v>50679.99</v>
      </c>
      <c r="BK1149" s="493" t="n">
        <v>52760.37</v>
      </c>
      <c r="BL1149" s="493" t="n">
        <v>58896.26</v>
      </c>
      <c r="BM1149" s="493" t="n">
        <v>48243.45</v>
      </c>
      <c r="BN1149" s="493" t="n">
        <v>47427.37</v>
      </c>
      <c r="BO1149" s="493" t="n">
        <v>51456.28</v>
      </c>
      <c r="BP1149" s="493" t="n">
        <v>48222.81</v>
      </c>
      <c r="BQ1149" s="493" t="n">
        <v>41827.92</v>
      </c>
      <c r="BR1149" s="493" t="n">
        <v>45170.71</v>
      </c>
      <c r="BS1149" s="493" t="n">
        <v>51583.24</v>
      </c>
      <c r="BT1149" s="493" t="n">
        <v>45085.87</v>
      </c>
      <c r="BU1149" s="493" t="n">
        <v>40335.46</v>
      </c>
      <c r="BV1149" s="493" t="n">
        <v>47548.46</v>
      </c>
      <c r="BW1149" s="493" t="n">
        <v>45520.55</v>
      </c>
    </row>
    <row r="1150">
      <c r="A1150" t="inlineStr">
        <is>
          <t>[C9C] ANGIOTENSIN-II 길항제 (단일)</t>
        </is>
      </c>
      <c r="B1150" t="inlineStr">
        <is>
          <t>안국약품</t>
        </is>
      </c>
      <c r="C1150" t="inlineStr">
        <is>
          <t>이베스딜</t>
        </is>
      </c>
      <c r="D1150" t="inlineStr">
        <is>
          <t>안국약품</t>
        </is>
      </c>
      <c r="E1150" t="inlineStr">
        <is>
          <t>irbesartan</t>
        </is>
      </c>
      <c r="F1150" t="inlineStr">
        <is>
          <t>보건소</t>
        </is>
      </c>
      <c r="G1150" t="inlineStr">
        <is>
          <t>Generic</t>
        </is>
      </c>
      <c r="H1150" s="493" t="n">
        <v>73.8</v>
      </c>
      <c r="I1150" s="493" t="n">
        <v>0</v>
      </c>
      <c r="J1150" s="493" t="n">
        <v>0</v>
      </c>
      <c r="K1150" s="493" t="n">
        <v>76.8</v>
      </c>
      <c r="L1150" s="493" t="n">
        <v>0</v>
      </c>
      <c r="M1150" s="493" t="n">
        <v>58.2</v>
      </c>
      <c r="N1150" s="493" t="n">
        <v>0</v>
      </c>
      <c r="O1150" s="493" t="n">
        <v>57</v>
      </c>
      <c r="P1150" s="493" t="n">
        <v>57</v>
      </c>
      <c r="Q1150" s="493" t="n">
        <v>259.8</v>
      </c>
      <c r="R1150" s="493" t="n">
        <v>983.4</v>
      </c>
      <c r="S1150" s="493" t="n">
        <v>0</v>
      </c>
      <c r="T1150" s="493" t="n">
        <v>55.8</v>
      </c>
      <c r="U1150" s="493" t="n">
        <v>0</v>
      </c>
      <c r="V1150" s="493" t="n">
        <v>54.6</v>
      </c>
      <c r="W1150" s="493" t="n">
        <v>0</v>
      </c>
      <c r="X1150" s="493" t="n">
        <v>56.4</v>
      </c>
      <c r="Y1150" s="493" t="n">
        <v>937.2</v>
      </c>
      <c r="Z1150" s="493" t="n">
        <v>322.5</v>
      </c>
      <c r="AA1150" s="493" t="n">
        <v>0</v>
      </c>
      <c r="AB1150" s="493" t="n">
        <v>0</v>
      </c>
      <c r="AC1150" s="493" t="n">
        <v>218.4</v>
      </c>
      <c r="AD1150" s="493" t="n">
        <v>151.5</v>
      </c>
      <c r="AE1150" s="493" t="n">
        <v>0</v>
      </c>
      <c r="AF1150" s="493" t="n">
        <v>0</v>
      </c>
      <c r="AG1150" s="493" t="n">
        <v>227.4</v>
      </c>
      <c r="AH1150" s="493" t="n">
        <v>0</v>
      </c>
      <c r="AI1150" s="493" t="n">
        <v>0</v>
      </c>
      <c r="AJ1150" s="493" t="n">
        <v>0</v>
      </c>
      <c r="AK1150" s="493" t="n">
        <v>0</v>
      </c>
      <c r="AL1150" s="493" t="n">
        <v>0</v>
      </c>
      <c r="AM1150" s="493" t="n">
        <v>0</v>
      </c>
      <c r="AN1150" s="493" t="n">
        <v>0</v>
      </c>
      <c r="AO1150" s="493" t="n">
        <v>0</v>
      </c>
      <c r="AP1150" s="493" t="n">
        <v>0</v>
      </c>
      <c r="AQ1150" s="493" t="n">
        <v>0</v>
      </c>
      <c r="AR1150" s="493" t="n">
        <v>0</v>
      </c>
      <c r="AS1150" s="493" t="n">
        <v>0</v>
      </c>
      <c r="AT1150" s="493" t="n">
        <v>0</v>
      </c>
      <c r="AU1150" s="493" t="n">
        <v>0</v>
      </c>
      <c r="AV1150" s="493" t="n">
        <v>0</v>
      </c>
      <c r="AW1150" s="493" t="n">
        <v>0</v>
      </c>
      <c r="AX1150" s="493" t="n">
        <v>0</v>
      </c>
      <c r="AY1150" s="493" t="n">
        <v>0</v>
      </c>
      <c r="AZ1150" s="493" t="n">
        <v>0</v>
      </c>
      <c r="BA1150" s="493" t="n">
        <v>0</v>
      </c>
      <c r="BB1150" s="493" t="n">
        <v>0</v>
      </c>
      <c r="BC1150" s="493" t="n">
        <v>0</v>
      </c>
      <c r="BD1150" s="493" t="n">
        <v>0</v>
      </c>
      <c r="BE1150" s="493" t="n">
        <v>0</v>
      </c>
      <c r="BF1150" s="493" t="n">
        <v>0</v>
      </c>
      <c r="BG1150" s="493" t="n">
        <v>832.5</v>
      </c>
      <c r="BH1150" s="493" t="n">
        <v>0</v>
      </c>
      <c r="BI1150" s="493" t="n">
        <v>0</v>
      </c>
      <c r="BJ1150" s="493" t="n">
        <v>0</v>
      </c>
      <c r="BK1150" s="493" t="n">
        <v>0</v>
      </c>
      <c r="BL1150" s="493" t="n">
        <v>0</v>
      </c>
      <c r="BM1150" s="493" t="n">
        <v>0</v>
      </c>
      <c r="BN1150" s="493" t="n">
        <v>211.95</v>
      </c>
      <c r="BO1150" s="493" t="n">
        <v>78.3</v>
      </c>
      <c r="BP1150" s="493" t="n">
        <v>162</v>
      </c>
      <c r="BQ1150" s="493" t="n">
        <v>210.6</v>
      </c>
      <c r="BR1150" s="493" t="n">
        <v>132.3</v>
      </c>
      <c r="BS1150" s="493" t="n">
        <v>325.35</v>
      </c>
      <c r="BT1150" s="493" t="n">
        <v>282.15</v>
      </c>
      <c r="BU1150" s="493" t="n">
        <v>142.2</v>
      </c>
      <c r="BV1150" s="493" t="n">
        <v>131.4</v>
      </c>
      <c r="BW1150" s="493" t="n">
        <v>71.09999999999999</v>
      </c>
    </row>
    <row r="1151">
      <c r="A1151" t="inlineStr">
        <is>
          <t>[C9C] ANGIOTENSIN-II 길항제 (단일)</t>
        </is>
      </c>
      <c r="B1151" t="inlineStr">
        <is>
          <t>알리코</t>
        </is>
      </c>
      <c r="C1151" t="inlineStr">
        <is>
          <t>디오르반</t>
        </is>
      </c>
      <c r="D1151" t="inlineStr">
        <is>
          <t>알리코</t>
        </is>
      </c>
      <c r="E1151" t="inlineStr">
        <is>
          <t>valsartan</t>
        </is>
      </c>
      <c r="F1151" t="inlineStr">
        <is>
          <t>종합병원</t>
        </is>
      </c>
      <c r="G1151" t="inlineStr">
        <is>
          <t>Generic</t>
        </is>
      </c>
      <c r="H1151" s="493" t="n">
        <v>0</v>
      </c>
      <c r="I1151" s="493" t="n">
        <v>0</v>
      </c>
      <c r="J1151" s="493" t="n">
        <v>0</v>
      </c>
      <c r="K1151" s="493" t="n">
        <v>0</v>
      </c>
      <c r="L1151" s="493" t="n">
        <v>51.6</v>
      </c>
      <c r="M1151" s="493" t="n">
        <v>56.7</v>
      </c>
      <c r="N1151" s="493" t="n">
        <v>52.2</v>
      </c>
      <c r="O1151" s="493" t="n">
        <v>283.5</v>
      </c>
      <c r="P1151" s="493" t="n">
        <v>54.9</v>
      </c>
      <c r="Q1151" s="493" t="n">
        <v>52.5</v>
      </c>
      <c r="R1151" s="493" t="n">
        <v>54</v>
      </c>
      <c r="S1151" s="493" t="n">
        <v>55.8</v>
      </c>
      <c r="T1151" s="493" t="n">
        <v>114.6</v>
      </c>
      <c r="U1151" s="493" t="n">
        <v>54.9</v>
      </c>
      <c r="V1151" s="493" t="n">
        <v>0</v>
      </c>
      <c r="W1151" s="493" t="n">
        <v>0</v>
      </c>
      <c r="X1151" s="493" t="n">
        <v>0</v>
      </c>
      <c r="Y1151" s="493" t="n">
        <v>0</v>
      </c>
      <c r="Z1151" s="493" t="n">
        <v>0</v>
      </c>
      <c r="AA1151" s="493" t="n">
        <v>0</v>
      </c>
      <c r="AB1151" s="493" t="n">
        <v>0</v>
      </c>
      <c r="AC1151" s="493" t="n">
        <v>64.2</v>
      </c>
      <c r="AD1151" s="493" t="n">
        <v>0</v>
      </c>
      <c r="AE1151" s="493" t="n">
        <v>702.4</v>
      </c>
      <c r="AF1151" s="493" t="n">
        <v>0</v>
      </c>
      <c r="AG1151" s="493" t="n">
        <v>0</v>
      </c>
      <c r="AH1151" s="493" t="n">
        <v>66</v>
      </c>
      <c r="AI1151" s="493" t="n">
        <v>0</v>
      </c>
      <c r="AJ1151" s="493" t="n">
        <v>63</v>
      </c>
      <c r="AK1151" s="493" t="n">
        <v>242.1</v>
      </c>
      <c r="AL1151" s="493" t="n">
        <v>365.1</v>
      </c>
      <c r="AM1151" s="493" t="n">
        <v>315.9</v>
      </c>
      <c r="AN1151" s="493" t="n">
        <v>846.6</v>
      </c>
      <c r="AO1151" s="493" t="n">
        <v>173.7</v>
      </c>
      <c r="AP1151" s="493" t="n">
        <v>1484.48</v>
      </c>
      <c r="AQ1151" s="493" t="n">
        <v>700.97</v>
      </c>
      <c r="AR1151" s="493" t="n">
        <v>2669.04</v>
      </c>
      <c r="AS1151" s="493" t="n">
        <v>909.9</v>
      </c>
      <c r="AT1151" s="493" t="n">
        <v>4909.87</v>
      </c>
      <c r="AU1151" s="493" t="n">
        <v>4923.71</v>
      </c>
      <c r="AV1151" s="493" t="n">
        <v>5462.76</v>
      </c>
      <c r="AW1151" s="493" t="n">
        <v>6557.45</v>
      </c>
      <c r="AX1151" s="493" t="n">
        <v>5451.58</v>
      </c>
      <c r="AY1151" s="493" t="n">
        <v>4484.35</v>
      </c>
      <c r="AZ1151" s="493" t="n">
        <v>5071.24</v>
      </c>
      <c r="BA1151" s="493" t="n">
        <v>5834.4</v>
      </c>
      <c r="BB1151" s="493" t="n">
        <v>3707.33</v>
      </c>
      <c r="BC1151" s="493" t="n">
        <v>5956.18</v>
      </c>
      <c r="BD1151" s="493" t="n">
        <v>3424.46</v>
      </c>
      <c r="BE1151" s="493" t="n">
        <v>3999.52</v>
      </c>
      <c r="BF1151" s="493" t="n">
        <v>2357.28</v>
      </c>
      <c r="BG1151" s="493" t="n">
        <v>4857.54</v>
      </c>
      <c r="BH1151" s="493" t="n">
        <v>2729.12</v>
      </c>
      <c r="BI1151" s="493" t="n">
        <v>4866.17</v>
      </c>
      <c r="BJ1151" s="493" t="n">
        <v>1819.6</v>
      </c>
      <c r="BK1151" s="493" t="n">
        <v>5145.6</v>
      </c>
      <c r="BL1151" s="493" t="n">
        <v>4245.86</v>
      </c>
      <c r="BM1151" s="493" t="n">
        <v>2244.39</v>
      </c>
      <c r="BN1151" s="493" t="n">
        <v>4052.56</v>
      </c>
      <c r="BO1151" s="493" t="n">
        <v>3789.14</v>
      </c>
      <c r="BP1151" s="493" t="n">
        <v>5778.67</v>
      </c>
      <c r="BQ1151" s="493" t="n">
        <v>2273.3</v>
      </c>
      <c r="BR1151" s="493" t="n">
        <v>2821.84</v>
      </c>
      <c r="BS1151" s="493" t="n">
        <v>3148.06</v>
      </c>
      <c r="BT1151" s="493" t="n">
        <v>3690.32</v>
      </c>
      <c r="BU1151" s="493" t="n">
        <v>1366.98</v>
      </c>
      <c r="BV1151" s="493" t="n">
        <v>2431.98</v>
      </c>
      <c r="BW1151" s="493" t="n">
        <v>4116.42</v>
      </c>
    </row>
    <row r="1152">
      <c r="A1152" t="inlineStr">
        <is>
          <t>[C9C] ANGIOTENSIN-II 길항제 (단일)</t>
        </is>
      </c>
      <c r="B1152" t="inlineStr">
        <is>
          <t>알리코</t>
        </is>
      </c>
      <c r="C1152" t="inlineStr">
        <is>
          <t>디오르반</t>
        </is>
      </c>
      <c r="D1152" t="inlineStr">
        <is>
          <t>알리코</t>
        </is>
      </c>
      <c r="E1152" t="inlineStr">
        <is>
          <t>valsartan</t>
        </is>
      </c>
      <c r="F1152" t="inlineStr">
        <is>
          <t>병원</t>
        </is>
      </c>
      <c r="G1152" t="inlineStr">
        <is>
          <t>Generic</t>
        </is>
      </c>
      <c r="H1152" s="493" t="n">
        <v>1076.65</v>
      </c>
      <c r="I1152" s="493" t="n">
        <v>501.6</v>
      </c>
      <c r="J1152" s="493" t="n">
        <v>1004.7</v>
      </c>
      <c r="K1152" s="493" t="n">
        <v>1703.1</v>
      </c>
      <c r="L1152" s="493" t="n">
        <v>865.2</v>
      </c>
      <c r="M1152" s="493" t="n">
        <v>2232</v>
      </c>
      <c r="N1152" s="493" t="n">
        <v>2989.28</v>
      </c>
      <c r="O1152" s="493" t="n">
        <v>2686.09</v>
      </c>
      <c r="P1152" s="493" t="n">
        <v>3607.8</v>
      </c>
      <c r="Q1152" s="493" t="n">
        <v>1207.5</v>
      </c>
      <c r="R1152" s="493" t="n">
        <v>4131</v>
      </c>
      <c r="S1152" s="493" t="n">
        <v>30371.62</v>
      </c>
      <c r="T1152" s="493" t="n">
        <v>19269.9</v>
      </c>
      <c r="U1152" s="493" t="n">
        <v>15790.35</v>
      </c>
      <c r="V1152" s="493" t="n">
        <v>17825.78</v>
      </c>
      <c r="W1152" s="493" t="n">
        <v>14256.36</v>
      </c>
      <c r="X1152" s="493" t="n">
        <v>15663.11</v>
      </c>
      <c r="Y1152" s="493" t="n">
        <v>17082.48</v>
      </c>
      <c r="Z1152" s="493" t="n">
        <v>17816.3</v>
      </c>
      <c r="AA1152" s="493" t="n">
        <v>16813.86</v>
      </c>
      <c r="AB1152" s="493" t="n">
        <v>15310.29</v>
      </c>
      <c r="AC1152" s="493" t="n">
        <v>13034.28</v>
      </c>
      <c r="AD1152" s="493" t="n">
        <v>13099.9</v>
      </c>
      <c r="AE1152" s="493" t="n">
        <v>15675.32</v>
      </c>
      <c r="AF1152" s="493" t="n">
        <v>14250.61</v>
      </c>
      <c r="AG1152" s="493" t="n">
        <v>11393.51</v>
      </c>
      <c r="AH1152" s="493" t="n">
        <v>19478.12</v>
      </c>
      <c r="AI1152" s="493" t="n">
        <v>18133.44</v>
      </c>
      <c r="AJ1152" s="493" t="n">
        <v>6853.07</v>
      </c>
      <c r="AK1152" s="493" t="n">
        <v>7055.2</v>
      </c>
      <c r="AL1152" s="493" t="n">
        <v>8604.440000000001</v>
      </c>
      <c r="AM1152" s="493" t="n">
        <v>4501.7</v>
      </c>
      <c r="AN1152" s="493" t="n">
        <v>10121.33</v>
      </c>
      <c r="AO1152" s="493" t="n">
        <v>5024.98</v>
      </c>
      <c r="AP1152" s="493" t="n">
        <v>6403.64</v>
      </c>
      <c r="AQ1152" s="493" t="n">
        <v>8401.08</v>
      </c>
      <c r="AR1152" s="493" t="n">
        <v>7158.78</v>
      </c>
      <c r="AS1152" s="493" t="n">
        <v>8626.48</v>
      </c>
      <c r="AT1152" s="493" t="n">
        <v>9800.190000000001</v>
      </c>
      <c r="AU1152" s="493" t="n">
        <v>6830.68</v>
      </c>
      <c r="AV1152" s="493" t="n">
        <v>8684.540000000001</v>
      </c>
      <c r="AW1152" s="493" t="n">
        <v>11633.47</v>
      </c>
      <c r="AX1152" s="493" t="n">
        <v>10690.77</v>
      </c>
      <c r="AY1152" s="493" t="n">
        <v>7808.33</v>
      </c>
      <c r="AZ1152" s="493" t="n">
        <v>2143.33</v>
      </c>
      <c r="BA1152" s="493" t="n">
        <v>4106.42</v>
      </c>
      <c r="BB1152" s="493" t="n">
        <v>3745.06</v>
      </c>
      <c r="BC1152" s="493" t="n">
        <v>4423.08</v>
      </c>
      <c r="BD1152" s="493" t="n">
        <v>2819.21</v>
      </c>
      <c r="BE1152" s="493" t="n">
        <v>3524.96</v>
      </c>
      <c r="BF1152" s="493" t="n">
        <v>2408.13</v>
      </c>
      <c r="BG1152" s="493" t="n">
        <v>2133.3</v>
      </c>
      <c r="BH1152" s="493" t="n">
        <v>3980.55</v>
      </c>
      <c r="BI1152" s="493" t="n">
        <v>2190.21</v>
      </c>
      <c r="BJ1152" s="493" t="n">
        <v>3613.23</v>
      </c>
      <c r="BK1152" s="493" t="n">
        <v>3476.33</v>
      </c>
      <c r="BL1152" s="493" t="n">
        <v>2676.68</v>
      </c>
      <c r="BM1152" s="493" t="n">
        <v>4015.42</v>
      </c>
      <c r="BN1152" s="493" t="n">
        <v>2861.37</v>
      </c>
      <c r="BO1152" s="493" t="n">
        <v>3743.59</v>
      </c>
      <c r="BP1152" s="493" t="n">
        <v>3945.24</v>
      </c>
      <c r="BQ1152" s="493" t="n">
        <v>6109.91</v>
      </c>
      <c r="BR1152" s="493" t="n">
        <v>6853.07</v>
      </c>
      <c r="BS1152" s="493" t="n">
        <v>5195.27</v>
      </c>
      <c r="BT1152" s="493" t="n">
        <v>6001.67</v>
      </c>
      <c r="BU1152" s="493" t="n">
        <v>5596.33</v>
      </c>
      <c r="BV1152" s="493" t="n">
        <v>4228.89</v>
      </c>
      <c r="BW1152" s="493" t="n">
        <v>6870.67</v>
      </c>
    </row>
    <row r="1153">
      <c r="A1153" t="inlineStr">
        <is>
          <t>[C9C] ANGIOTENSIN-II 길항제 (단일)</t>
        </is>
      </c>
      <c r="B1153" t="inlineStr">
        <is>
          <t>알리코</t>
        </is>
      </c>
      <c r="C1153" t="inlineStr">
        <is>
          <t>디오르반</t>
        </is>
      </c>
      <c r="D1153" t="inlineStr">
        <is>
          <t>알리코</t>
        </is>
      </c>
      <c r="E1153" t="inlineStr">
        <is>
          <t>valsartan</t>
        </is>
      </c>
      <c r="F1153" t="inlineStr">
        <is>
          <t>의원</t>
        </is>
      </c>
      <c r="G1153" t="inlineStr">
        <is>
          <t>Generic</t>
        </is>
      </c>
      <c r="H1153" s="493" t="n">
        <v>19556.35</v>
      </c>
      <c r="I1153" s="493" t="n">
        <v>19404.53</v>
      </c>
      <c r="J1153" s="493" t="n">
        <v>19671.95</v>
      </c>
      <c r="K1153" s="493" t="n">
        <v>22640.58</v>
      </c>
      <c r="L1153" s="493" t="n">
        <v>20716.51</v>
      </c>
      <c r="M1153" s="493" t="n">
        <v>24305.22</v>
      </c>
      <c r="N1153" s="493" t="n">
        <v>32761.55</v>
      </c>
      <c r="O1153" s="493" t="n">
        <v>29051.02</v>
      </c>
      <c r="P1153" s="493" t="n">
        <v>34278.22</v>
      </c>
      <c r="Q1153" s="493" t="n">
        <v>39450.47</v>
      </c>
      <c r="R1153" s="493" t="n">
        <v>67249.52</v>
      </c>
      <c r="S1153" s="493" t="n">
        <v>201178.56</v>
      </c>
      <c r="T1153" s="493" t="n">
        <v>178184.5</v>
      </c>
      <c r="U1153" s="493" t="n">
        <v>92236.34</v>
      </c>
      <c r="V1153" s="493" t="n">
        <v>113042.64</v>
      </c>
      <c r="W1153" s="493" t="n">
        <v>124695.69</v>
      </c>
      <c r="X1153" s="493" t="n">
        <v>140031.51</v>
      </c>
      <c r="Y1153" s="493" t="n">
        <v>138011.19</v>
      </c>
      <c r="Z1153" s="493" t="n">
        <v>150740.74</v>
      </c>
      <c r="AA1153" s="493" t="n">
        <v>155706.79</v>
      </c>
      <c r="AB1153" s="493" t="n">
        <v>156614.48</v>
      </c>
      <c r="AC1153" s="493" t="n">
        <v>160185.4</v>
      </c>
      <c r="AD1153" s="493" t="n">
        <v>162959.36</v>
      </c>
      <c r="AE1153" s="493" t="n">
        <v>173157.36</v>
      </c>
      <c r="AF1153" s="493" t="n">
        <v>179214.13</v>
      </c>
      <c r="AG1153" s="493" t="n">
        <v>150420.41</v>
      </c>
      <c r="AH1153" s="493" t="n">
        <v>192473.13</v>
      </c>
      <c r="AI1153" s="493" t="n">
        <v>177682.33</v>
      </c>
      <c r="AJ1153" s="493" t="n">
        <v>183677.6</v>
      </c>
      <c r="AK1153" s="493" t="n">
        <v>196219.62</v>
      </c>
      <c r="AL1153" s="493" t="n">
        <v>185090.15</v>
      </c>
      <c r="AM1153" s="493" t="n">
        <v>193464.79</v>
      </c>
      <c r="AN1153" s="493" t="n">
        <v>181783.5</v>
      </c>
      <c r="AO1153" s="493" t="n">
        <v>179598.64</v>
      </c>
      <c r="AP1153" s="493" t="n">
        <v>163746.09</v>
      </c>
      <c r="AQ1153" s="493" t="n">
        <v>179611.59</v>
      </c>
      <c r="AR1153" s="493" t="n">
        <v>179495.56</v>
      </c>
      <c r="AS1153" s="493" t="n">
        <v>187684.41</v>
      </c>
      <c r="AT1153" s="493" t="n">
        <v>177214.71</v>
      </c>
      <c r="AU1153" s="493" t="n">
        <v>204874.09</v>
      </c>
      <c r="AV1153" s="493" t="n">
        <v>212400</v>
      </c>
      <c r="AW1153" s="493" t="n">
        <v>206046.29</v>
      </c>
      <c r="AX1153" s="493" t="n">
        <v>235951.26</v>
      </c>
      <c r="AY1153" s="493" t="n">
        <v>219179.46</v>
      </c>
      <c r="AZ1153" s="493" t="n">
        <v>226449.23</v>
      </c>
      <c r="BA1153" s="493" t="n">
        <v>225486.33</v>
      </c>
      <c r="BB1153" s="493" t="n">
        <v>214054.11</v>
      </c>
      <c r="BC1153" s="493" t="n">
        <v>241779.48</v>
      </c>
      <c r="BD1153" s="493" t="n">
        <v>220703.16</v>
      </c>
      <c r="BE1153" s="493" t="n">
        <v>224196</v>
      </c>
      <c r="BF1153" s="493" t="n">
        <v>229806.16</v>
      </c>
      <c r="BG1153" s="493" t="n">
        <v>223964.05</v>
      </c>
      <c r="BH1153" s="493" t="n">
        <v>243843.53</v>
      </c>
      <c r="BI1153" s="493" t="n">
        <v>235741.19</v>
      </c>
      <c r="BJ1153" s="493" t="n">
        <v>246755.36</v>
      </c>
      <c r="BK1153" s="493" t="n">
        <v>243041.63</v>
      </c>
      <c r="BL1153" s="493" t="n">
        <v>290394.73</v>
      </c>
      <c r="BM1153" s="493" t="n">
        <v>251471.37</v>
      </c>
      <c r="BN1153" s="493" t="n">
        <v>241090.9</v>
      </c>
      <c r="BO1153" s="493" t="n">
        <v>283662.09</v>
      </c>
      <c r="BP1153" s="493" t="n">
        <v>266537.44</v>
      </c>
      <c r="BQ1153" s="493" t="n">
        <v>266849.31</v>
      </c>
      <c r="BR1153" s="493" t="n">
        <v>272764.57</v>
      </c>
      <c r="BS1153" s="493" t="n">
        <v>276013.7</v>
      </c>
      <c r="BT1153" s="493" t="n">
        <v>276752.89</v>
      </c>
      <c r="BU1153" s="493" t="n">
        <v>298063.53</v>
      </c>
      <c r="BV1153" s="493" t="n">
        <v>301163.54</v>
      </c>
      <c r="BW1153" s="493" t="n">
        <v>296816.36</v>
      </c>
    </row>
    <row r="1154">
      <c r="A1154" t="inlineStr">
        <is>
          <t>[C9C] ANGIOTENSIN-II 길항제 (단일)</t>
        </is>
      </c>
      <c r="B1154" t="inlineStr">
        <is>
          <t>알리코</t>
        </is>
      </c>
      <c r="C1154" t="inlineStr">
        <is>
          <t>디오르반</t>
        </is>
      </c>
      <c r="D1154" t="inlineStr">
        <is>
          <t>알리코</t>
        </is>
      </c>
      <c r="E1154" t="inlineStr">
        <is>
          <t>valsartan</t>
        </is>
      </c>
      <c r="F1154" t="inlineStr">
        <is>
          <t>보건소</t>
        </is>
      </c>
      <c r="G1154" t="inlineStr">
        <is>
          <t>Generic</t>
        </is>
      </c>
      <c r="H1154" s="493" t="n">
        <v>0</v>
      </c>
      <c r="I1154" s="493" t="n">
        <v>138.6</v>
      </c>
      <c r="J1154" s="493" t="n">
        <v>0</v>
      </c>
      <c r="K1154" s="493" t="n">
        <v>0</v>
      </c>
      <c r="L1154" s="493" t="n">
        <v>0</v>
      </c>
      <c r="M1154" s="493" t="n">
        <v>3689.1</v>
      </c>
      <c r="N1154" s="493" t="n">
        <v>1294.2</v>
      </c>
      <c r="O1154" s="493" t="n">
        <v>0</v>
      </c>
      <c r="P1154" s="493" t="n">
        <v>0</v>
      </c>
      <c r="Q1154" s="493" t="n">
        <v>1388.4</v>
      </c>
      <c r="R1154" s="493" t="n">
        <v>775.35</v>
      </c>
      <c r="S1154" s="493" t="n">
        <v>5081.1</v>
      </c>
      <c r="T1154" s="493" t="n">
        <v>4054.95</v>
      </c>
      <c r="U1154" s="493" t="n">
        <v>3351.9</v>
      </c>
      <c r="V1154" s="493" t="n">
        <v>4899.45</v>
      </c>
      <c r="W1154" s="493" t="n">
        <v>5058.15</v>
      </c>
      <c r="X1154" s="493" t="n">
        <v>3951.9</v>
      </c>
      <c r="Y1154" s="493" t="n">
        <v>4311</v>
      </c>
      <c r="Z1154" s="493" t="n">
        <v>7916.25</v>
      </c>
      <c r="AA1154" s="493" t="n">
        <v>4602</v>
      </c>
      <c r="AB1154" s="493" t="n">
        <v>3809.8</v>
      </c>
      <c r="AC1154" s="493" t="n">
        <v>6176.7</v>
      </c>
      <c r="AD1154" s="493" t="n">
        <v>6268.2</v>
      </c>
      <c r="AE1154" s="493" t="n">
        <v>5154.83</v>
      </c>
      <c r="AF1154" s="493" t="n">
        <v>5226.15</v>
      </c>
      <c r="AG1154" s="493" t="n">
        <v>5277.3</v>
      </c>
      <c r="AH1154" s="493" t="n">
        <v>4528.95</v>
      </c>
      <c r="AI1154" s="493" t="n">
        <v>8105.7</v>
      </c>
      <c r="AJ1154" s="493" t="n">
        <v>3376.2</v>
      </c>
      <c r="AK1154" s="493" t="n">
        <v>4955.4</v>
      </c>
      <c r="AL1154" s="493" t="n">
        <v>4111.2</v>
      </c>
      <c r="AM1154" s="493" t="n">
        <v>2206.95</v>
      </c>
      <c r="AN1154" s="493" t="n">
        <v>6153.62</v>
      </c>
      <c r="AO1154" s="493" t="n">
        <v>3525.9</v>
      </c>
      <c r="AP1154" s="493" t="n">
        <v>1618.2</v>
      </c>
      <c r="AQ1154" s="493" t="n">
        <v>7167.3</v>
      </c>
      <c r="AR1154" s="493" t="n">
        <v>4725.9</v>
      </c>
      <c r="AS1154" s="493" t="n">
        <v>2588.67</v>
      </c>
      <c r="AT1154" s="493" t="n">
        <v>4515.9</v>
      </c>
      <c r="AU1154" s="493" t="n">
        <v>873.6</v>
      </c>
      <c r="AV1154" s="493" t="n">
        <v>3708.33</v>
      </c>
      <c r="AW1154" s="493" t="n">
        <v>4942.8</v>
      </c>
      <c r="AX1154" s="493" t="n">
        <v>4348.97</v>
      </c>
      <c r="AY1154" s="493" t="n">
        <v>3916.2</v>
      </c>
      <c r="AZ1154" s="493" t="n">
        <v>3940.2</v>
      </c>
      <c r="BA1154" s="493" t="n">
        <v>5955</v>
      </c>
      <c r="BB1154" s="493" t="n">
        <v>5935.98</v>
      </c>
      <c r="BC1154" s="493" t="n">
        <v>7390.2</v>
      </c>
      <c r="BD1154" s="493" t="n">
        <v>2622.9</v>
      </c>
      <c r="BE1154" s="493" t="n">
        <v>5463.3</v>
      </c>
      <c r="BF1154" s="493" t="n">
        <v>5227.5</v>
      </c>
      <c r="BG1154" s="493" t="n">
        <v>4356.6</v>
      </c>
      <c r="BH1154" s="493" t="n">
        <v>3025.5</v>
      </c>
      <c r="BI1154" s="493" t="n">
        <v>4840.65</v>
      </c>
      <c r="BJ1154" s="493" t="n">
        <v>7237.75</v>
      </c>
      <c r="BK1154" s="493" t="n">
        <v>2981.4</v>
      </c>
      <c r="BL1154" s="493" t="n">
        <v>6722.23</v>
      </c>
      <c r="BM1154" s="493" t="n">
        <v>5789.1</v>
      </c>
      <c r="BN1154" s="493" t="n">
        <v>5006</v>
      </c>
      <c r="BO1154" s="493" t="n">
        <v>10744.2</v>
      </c>
      <c r="BP1154" s="493" t="n">
        <v>7783.03</v>
      </c>
      <c r="BQ1154" s="493" t="n">
        <v>710.7</v>
      </c>
      <c r="BR1154" s="493" t="n">
        <v>4065.75</v>
      </c>
      <c r="BS1154" s="493" t="n">
        <v>1524.2</v>
      </c>
      <c r="BT1154" s="493" t="n">
        <v>846.87</v>
      </c>
      <c r="BU1154" s="493" t="n">
        <v>5701.2</v>
      </c>
      <c r="BV1154" s="493" t="n">
        <v>6064.5</v>
      </c>
      <c r="BW1154" s="493" t="n">
        <v>743.1</v>
      </c>
    </row>
    <row r="1155">
      <c r="A1155" t="inlineStr">
        <is>
          <t>[C9C] ANGIOTENSIN-II 길항제 (단일)</t>
        </is>
      </c>
      <c r="B1155" t="inlineStr">
        <is>
          <t>알리코</t>
        </is>
      </c>
      <c r="C1155" t="inlineStr">
        <is>
          <t>디오르반</t>
        </is>
      </c>
      <c r="D1155" t="inlineStr">
        <is>
          <t>알리코</t>
        </is>
      </c>
      <c r="E1155" t="inlineStr">
        <is>
          <t>valsartan</t>
        </is>
      </c>
      <c r="F1155" t="inlineStr">
        <is>
          <t>기타(치과의원, 치과병원 등)</t>
        </is>
      </c>
      <c r="G1155" t="inlineStr">
        <is>
          <t>Generic</t>
        </is>
      </c>
      <c r="H1155" s="493" t="n">
        <v>0</v>
      </c>
      <c r="I1155" s="493" t="n">
        <v>0</v>
      </c>
      <c r="J1155" s="493" t="n">
        <v>0</v>
      </c>
      <c r="K1155" s="493" t="n">
        <v>0</v>
      </c>
      <c r="L1155" s="493" t="n">
        <v>0</v>
      </c>
      <c r="M1155" s="493" t="n">
        <v>0</v>
      </c>
      <c r="N1155" s="493" t="n">
        <v>0</v>
      </c>
      <c r="O1155" s="493" t="n">
        <v>0</v>
      </c>
      <c r="P1155" s="493" t="n">
        <v>0</v>
      </c>
      <c r="Q1155" s="493" t="n">
        <v>0</v>
      </c>
      <c r="R1155" s="493" t="n">
        <v>0</v>
      </c>
      <c r="S1155" s="493" t="n">
        <v>0</v>
      </c>
      <c r="T1155" s="493" t="n">
        <v>0</v>
      </c>
      <c r="U1155" s="493" t="n">
        <v>0</v>
      </c>
      <c r="V1155" s="493" t="n">
        <v>0</v>
      </c>
      <c r="W1155" s="493" t="n">
        <v>0</v>
      </c>
      <c r="X1155" s="493" t="n">
        <v>0</v>
      </c>
      <c r="Y1155" s="493" t="n">
        <v>0</v>
      </c>
      <c r="Z1155" s="493" t="n">
        <v>0</v>
      </c>
      <c r="AA1155" s="493" t="n">
        <v>0</v>
      </c>
      <c r="AB1155" s="493" t="n">
        <v>0</v>
      </c>
      <c r="AC1155" s="493" t="n">
        <v>0</v>
      </c>
      <c r="AD1155" s="493" t="n">
        <v>0</v>
      </c>
      <c r="AE1155" s="493" t="n">
        <v>0</v>
      </c>
      <c r="AF1155" s="493" t="n">
        <v>0</v>
      </c>
      <c r="AG1155" s="493" t="n">
        <v>0</v>
      </c>
      <c r="AH1155" s="493" t="n">
        <v>0</v>
      </c>
      <c r="AI1155" s="493" t="n">
        <v>0</v>
      </c>
      <c r="AJ1155" s="493" t="n">
        <v>0</v>
      </c>
      <c r="AK1155" s="493" t="n">
        <v>0</v>
      </c>
      <c r="AL1155" s="493" t="n">
        <v>0</v>
      </c>
      <c r="AM1155" s="493" t="n">
        <v>0</v>
      </c>
      <c r="AN1155" s="493" t="n">
        <v>0</v>
      </c>
      <c r="AO1155" s="493" t="n">
        <v>0</v>
      </c>
      <c r="AP1155" s="493" t="n">
        <v>0</v>
      </c>
      <c r="AQ1155" s="493" t="n">
        <v>0</v>
      </c>
      <c r="AR1155" s="493" t="n">
        <v>0</v>
      </c>
      <c r="AS1155" s="493" t="n">
        <v>0</v>
      </c>
      <c r="AT1155" s="493" t="n">
        <v>0</v>
      </c>
      <c r="AU1155" s="493" t="n">
        <v>0</v>
      </c>
      <c r="AV1155" s="493" t="n">
        <v>0</v>
      </c>
      <c r="AW1155" s="493" t="n">
        <v>0</v>
      </c>
      <c r="AX1155" s="493" t="n">
        <v>0</v>
      </c>
      <c r="AY1155" s="493" t="n">
        <v>576</v>
      </c>
      <c r="AZ1155" s="493" t="n">
        <v>0</v>
      </c>
      <c r="BA1155" s="493" t="n">
        <v>0</v>
      </c>
      <c r="BB1155" s="493" t="n">
        <v>0</v>
      </c>
      <c r="BC1155" s="493" t="n">
        <v>0</v>
      </c>
      <c r="BD1155" s="493" t="n">
        <v>0</v>
      </c>
      <c r="BE1155" s="493" t="n">
        <v>0</v>
      </c>
      <c r="BF1155" s="493" t="n">
        <v>0</v>
      </c>
      <c r="BG1155" s="493" t="n">
        <v>0</v>
      </c>
      <c r="BH1155" s="493" t="n">
        <v>0</v>
      </c>
      <c r="BI1155" s="493" t="n">
        <v>0</v>
      </c>
      <c r="BJ1155" s="493" t="n">
        <v>0</v>
      </c>
      <c r="BK1155" s="493" t="n">
        <v>0</v>
      </c>
      <c r="BL1155" s="493" t="n">
        <v>0</v>
      </c>
      <c r="BM1155" s="493" t="n">
        <v>0</v>
      </c>
      <c r="BN1155" s="493" t="n">
        <v>0</v>
      </c>
      <c r="BO1155" s="493" t="n">
        <v>0</v>
      </c>
      <c r="BP1155" s="493" t="n">
        <v>0</v>
      </c>
      <c r="BQ1155" s="493" t="n">
        <v>0</v>
      </c>
      <c r="BR1155" s="493" t="n">
        <v>0</v>
      </c>
      <c r="BS1155" s="493" t="n">
        <v>0</v>
      </c>
      <c r="BT1155" s="493" t="n">
        <v>0</v>
      </c>
      <c r="BU1155" s="493" t="n">
        <v>0</v>
      </c>
      <c r="BV1155" s="493" t="n">
        <v>0</v>
      </c>
      <c r="BW1155" s="493" t="n">
        <v>0</v>
      </c>
    </row>
    <row r="1156">
      <c r="A1156" t="inlineStr">
        <is>
          <t>[C9C] ANGIOTENSIN-II 길항제 (단일)</t>
        </is>
      </c>
      <c r="B1156" t="inlineStr">
        <is>
          <t>알리코</t>
        </is>
      </c>
      <c r="C1156" t="inlineStr">
        <is>
          <t>알카나</t>
        </is>
      </c>
      <c r="D1156" t="inlineStr">
        <is>
          <t>알리코</t>
        </is>
      </c>
      <c r="E1156" t="inlineStr">
        <is>
          <t>fimasartan potassium trihydrate ( as fimasartan potassium)</t>
        </is>
      </c>
      <c r="F1156" t="inlineStr">
        <is>
          <t>상급종합병원</t>
        </is>
      </c>
      <c r="G1156" t="inlineStr">
        <is>
          <t>Generic</t>
        </is>
      </c>
      <c r="H1156" s="493" t="n">
        <v>0</v>
      </c>
      <c r="I1156" s="493" t="n">
        <v>0</v>
      </c>
      <c r="J1156" s="493" t="n">
        <v>0</v>
      </c>
      <c r="K1156" s="493" t="n">
        <v>0</v>
      </c>
      <c r="L1156" s="493" t="n">
        <v>0</v>
      </c>
      <c r="M1156" s="493" t="n">
        <v>0</v>
      </c>
      <c r="N1156" s="493" t="n">
        <v>0</v>
      </c>
      <c r="O1156" s="493" t="n">
        <v>0</v>
      </c>
      <c r="P1156" s="493" t="n">
        <v>0</v>
      </c>
      <c r="Q1156" s="493" t="n">
        <v>0</v>
      </c>
      <c r="R1156" s="493" t="n">
        <v>0</v>
      </c>
      <c r="S1156" s="493" t="n">
        <v>0</v>
      </c>
      <c r="T1156" s="493" t="n">
        <v>0</v>
      </c>
      <c r="U1156" s="493" t="n">
        <v>0</v>
      </c>
      <c r="V1156" s="493" t="n">
        <v>0</v>
      </c>
      <c r="W1156" s="493" t="n">
        <v>0</v>
      </c>
      <c r="X1156" s="493" t="n">
        <v>0</v>
      </c>
      <c r="Y1156" s="493" t="n">
        <v>0</v>
      </c>
      <c r="Z1156" s="493" t="n">
        <v>0</v>
      </c>
      <c r="AA1156" s="493" t="n">
        <v>0</v>
      </c>
      <c r="AB1156" s="493" t="n">
        <v>0</v>
      </c>
      <c r="AC1156" s="493" t="n">
        <v>0</v>
      </c>
      <c r="AD1156" s="493" t="n">
        <v>0</v>
      </c>
      <c r="AE1156" s="493" t="n">
        <v>0</v>
      </c>
      <c r="AF1156" s="493" t="n">
        <v>0</v>
      </c>
      <c r="AG1156" s="493" t="n">
        <v>0</v>
      </c>
      <c r="AH1156" s="493" t="n">
        <v>0</v>
      </c>
      <c r="AI1156" s="493" t="n">
        <v>0</v>
      </c>
      <c r="AJ1156" s="493" t="n">
        <v>0</v>
      </c>
      <c r="AK1156" s="493" t="n">
        <v>0</v>
      </c>
      <c r="AL1156" s="493" t="n">
        <v>0</v>
      </c>
      <c r="AM1156" s="493" t="n">
        <v>0</v>
      </c>
      <c r="AN1156" s="493" t="n">
        <v>0</v>
      </c>
      <c r="AO1156" s="493" t="n">
        <v>0</v>
      </c>
      <c r="AP1156" s="493" t="n">
        <v>0</v>
      </c>
      <c r="AQ1156" s="493" t="n">
        <v>0</v>
      </c>
      <c r="AR1156" s="493" t="n">
        <v>0</v>
      </c>
      <c r="AS1156" s="493" t="n">
        <v>0</v>
      </c>
      <c r="AT1156" s="493" t="n">
        <v>0</v>
      </c>
      <c r="AU1156" s="493" t="n">
        <v>0</v>
      </c>
      <c r="AV1156" s="493" t="n">
        <v>0</v>
      </c>
      <c r="AW1156" s="493" t="n">
        <v>0</v>
      </c>
      <c r="AX1156" s="493" t="n">
        <v>0</v>
      </c>
      <c r="AY1156" s="493" t="n">
        <v>0</v>
      </c>
      <c r="AZ1156" s="493" t="n">
        <v>0</v>
      </c>
      <c r="BA1156" s="493" t="n">
        <v>0</v>
      </c>
      <c r="BB1156" s="493" t="n">
        <v>0</v>
      </c>
      <c r="BC1156" s="493" t="n">
        <v>0</v>
      </c>
      <c r="BD1156" s="493" t="n">
        <v>0</v>
      </c>
      <c r="BE1156" s="493" t="n">
        <v>0</v>
      </c>
      <c r="BF1156" s="493" t="n">
        <v>0</v>
      </c>
      <c r="BG1156" s="493" t="n">
        <v>0</v>
      </c>
      <c r="BH1156" s="493" t="n">
        <v>0</v>
      </c>
      <c r="BI1156" s="493" t="n">
        <v>0</v>
      </c>
      <c r="BJ1156" s="493" t="n">
        <v>0</v>
      </c>
      <c r="BK1156" s="493" t="n">
        <v>0</v>
      </c>
      <c r="BL1156" s="493" t="n">
        <v>0</v>
      </c>
      <c r="BM1156" s="493" t="n">
        <v>0</v>
      </c>
      <c r="BN1156" s="493" t="n">
        <v>0</v>
      </c>
      <c r="BO1156" s="493" t="n">
        <v>0</v>
      </c>
      <c r="BP1156" s="493" t="n">
        <v>410.4</v>
      </c>
      <c r="BQ1156" s="493" t="n">
        <v>4332</v>
      </c>
      <c r="BR1156" s="493" t="n">
        <v>6090</v>
      </c>
      <c r="BS1156" s="493" t="n">
        <v>3781.6</v>
      </c>
      <c r="BT1156" s="493" t="n">
        <v>2570.4</v>
      </c>
      <c r="BU1156" s="493" t="n">
        <v>5206.5</v>
      </c>
      <c r="BV1156" s="493" t="n">
        <v>8221.5</v>
      </c>
      <c r="BW1156" s="493" t="n">
        <v>5077.56</v>
      </c>
    </row>
    <row r="1157">
      <c r="A1157" t="inlineStr">
        <is>
          <t>[C9C] ANGIOTENSIN-II 길항제 (단일)</t>
        </is>
      </c>
      <c r="B1157" t="inlineStr">
        <is>
          <t>알리코</t>
        </is>
      </c>
      <c r="C1157" t="inlineStr">
        <is>
          <t>알카나</t>
        </is>
      </c>
      <c r="D1157" t="inlineStr">
        <is>
          <t>알리코</t>
        </is>
      </c>
      <c r="E1157" t="inlineStr">
        <is>
          <t>fimasartan potassium trihydrate ( as fimasartan potassium)</t>
        </is>
      </c>
      <c r="F1157" t="inlineStr">
        <is>
          <t>종합병원</t>
        </is>
      </c>
      <c r="G1157" t="inlineStr">
        <is>
          <t>Generic</t>
        </is>
      </c>
      <c r="H1157" s="493" t="n">
        <v>0</v>
      </c>
      <c r="I1157" s="493" t="n">
        <v>0</v>
      </c>
      <c r="J1157" s="493" t="n">
        <v>0</v>
      </c>
      <c r="K1157" s="493" t="n">
        <v>0</v>
      </c>
      <c r="L1157" s="493" t="n">
        <v>0</v>
      </c>
      <c r="M1157" s="493" t="n">
        <v>0</v>
      </c>
      <c r="N1157" s="493" t="n">
        <v>0</v>
      </c>
      <c r="O1157" s="493" t="n">
        <v>0</v>
      </c>
      <c r="P1157" s="493" t="n">
        <v>0</v>
      </c>
      <c r="Q1157" s="493" t="n">
        <v>0</v>
      </c>
      <c r="R1157" s="493" t="n">
        <v>0</v>
      </c>
      <c r="S1157" s="493" t="n">
        <v>0</v>
      </c>
      <c r="T1157" s="493" t="n">
        <v>0</v>
      </c>
      <c r="U1157" s="493" t="n">
        <v>0</v>
      </c>
      <c r="V1157" s="493" t="n">
        <v>0</v>
      </c>
      <c r="W1157" s="493" t="n">
        <v>0</v>
      </c>
      <c r="X1157" s="493" t="n">
        <v>0</v>
      </c>
      <c r="Y1157" s="493" t="n">
        <v>0</v>
      </c>
      <c r="Z1157" s="493" t="n">
        <v>0</v>
      </c>
      <c r="AA1157" s="493" t="n">
        <v>0</v>
      </c>
      <c r="AB1157" s="493" t="n">
        <v>0</v>
      </c>
      <c r="AC1157" s="493" t="n">
        <v>0</v>
      </c>
      <c r="AD1157" s="493" t="n">
        <v>0</v>
      </c>
      <c r="AE1157" s="493" t="n">
        <v>0</v>
      </c>
      <c r="AF1157" s="493" t="n">
        <v>0</v>
      </c>
      <c r="AG1157" s="493" t="n">
        <v>0</v>
      </c>
      <c r="AH1157" s="493" t="n">
        <v>0</v>
      </c>
      <c r="AI1157" s="493" t="n">
        <v>0</v>
      </c>
      <c r="AJ1157" s="493" t="n">
        <v>0</v>
      </c>
      <c r="AK1157" s="493" t="n">
        <v>0</v>
      </c>
      <c r="AL1157" s="493" t="n">
        <v>0</v>
      </c>
      <c r="AM1157" s="493" t="n">
        <v>0</v>
      </c>
      <c r="AN1157" s="493" t="n">
        <v>0</v>
      </c>
      <c r="AO1157" s="493" t="n">
        <v>0</v>
      </c>
      <c r="AP1157" s="493" t="n">
        <v>0</v>
      </c>
      <c r="AQ1157" s="493" t="n">
        <v>0</v>
      </c>
      <c r="AR1157" s="493" t="n">
        <v>0</v>
      </c>
      <c r="AS1157" s="493" t="n">
        <v>0</v>
      </c>
      <c r="AT1157" s="493" t="n">
        <v>0</v>
      </c>
      <c r="AU1157" s="493" t="n">
        <v>0</v>
      </c>
      <c r="AV1157" s="493" t="n">
        <v>0</v>
      </c>
      <c r="AW1157" s="493" t="n">
        <v>0</v>
      </c>
      <c r="AX1157" s="493" t="n">
        <v>0</v>
      </c>
      <c r="AY1157" s="493" t="n">
        <v>0</v>
      </c>
      <c r="AZ1157" s="493" t="n">
        <v>0</v>
      </c>
      <c r="BA1157" s="493" t="n">
        <v>0</v>
      </c>
      <c r="BB1157" s="493" t="n">
        <v>0</v>
      </c>
      <c r="BC1157" s="493" t="n">
        <v>0</v>
      </c>
      <c r="BD1157" s="493" t="n">
        <v>0</v>
      </c>
      <c r="BE1157" s="493" t="n">
        <v>0</v>
      </c>
      <c r="BF1157" s="493" t="n">
        <v>0</v>
      </c>
      <c r="BG1157" s="493" t="n">
        <v>0</v>
      </c>
      <c r="BH1157" s="493" t="n">
        <v>0</v>
      </c>
      <c r="BI1157" s="493" t="n">
        <v>0</v>
      </c>
      <c r="BJ1157" s="493" t="n">
        <v>0</v>
      </c>
      <c r="BK1157" s="493" t="n">
        <v>64.40000000000001</v>
      </c>
      <c r="BL1157" s="493" t="n">
        <v>7212.45</v>
      </c>
      <c r="BM1157" s="493" t="n">
        <v>5061.4</v>
      </c>
      <c r="BN1157" s="493" t="n">
        <v>6543.6</v>
      </c>
      <c r="BO1157" s="493" t="n">
        <v>3999.6</v>
      </c>
      <c r="BP1157" s="493" t="n">
        <v>7303.75</v>
      </c>
      <c r="BQ1157" s="493" t="n">
        <v>9955.82</v>
      </c>
      <c r="BR1157" s="493" t="n">
        <v>14448</v>
      </c>
      <c r="BS1157" s="493" t="n">
        <v>10488.89</v>
      </c>
      <c r="BT1157" s="493" t="n">
        <v>12981.1</v>
      </c>
      <c r="BU1157" s="493" t="n">
        <v>20657.94</v>
      </c>
      <c r="BV1157" s="493" t="n">
        <v>17227.37</v>
      </c>
      <c r="BW1157" s="493" t="n">
        <v>8684.48</v>
      </c>
    </row>
    <row r="1158">
      <c r="A1158" t="inlineStr">
        <is>
          <t>[C9C] ANGIOTENSIN-II 길항제 (단일)</t>
        </is>
      </c>
      <c r="B1158" t="inlineStr">
        <is>
          <t>알리코</t>
        </is>
      </c>
      <c r="C1158" t="inlineStr">
        <is>
          <t>알카나</t>
        </is>
      </c>
      <c r="D1158" t="inlineStr">
        <is>
          <t>알리코</t>
        </is>
      </c>
      <c r="E1158" t="inlineStr">
        <is>
          <t>fimasartan potassium trihydrate ( as fimasartan potassium)</t>
        </is>
      </c>
      <c r="F1158" t="inlineStr">
        <is>
          <t>병원</t>
        </is>
      </c>
      <c r="G1158" t="inlineStr">
        <is>
          <t>Generic</t>
        </is>
      </c>
      <c r="H1158" s="493" t="n">
        <v>0</v>
      </c>
      <c r="I1158" s="493" t="n">
        <v>0</v>
      </c>
      <c r="J1158" s="493" t="n">
        <v>0</v>
      </c>
      <c r="K1158" s="493" t="n">
        <v>0</v>
      </c>
      <c r="L1158" s="493" t="n">
        <v>0</v>
      </c>
      <c r="M1158" s="493" t="n">
        <v>0</v>
      </c>
      <c r="N1158" s="493" t="n">
        <v>0</v>
      </c>
      <c r="O1158" s="493" t="n">
        <v>0</v>
      </c>
      <c r="P1158" s="493" t="n">
        <v>0</v>
      </c>
      <c r="Q1158" s="493" t="n">
        <v>0</v>
      </c>
      <c r="R1158" s="493" t="n">
        <v>0</v>
      </c>
      <c r="S1158" s="493" t="n">
        <v>0</v>
      </c>
      <c r="T1158" s="493" t="n">
        <v>0</v>
      </c>
      <c r="U1158" s="493" t="n">
        <v>0</v>
      </c>
      <c r="V1158" s="493" t="n">
        <v>0</v>
      </c>
      <c r="W1158" s="493" t="n">
        <v>0</v>
      </c>
      <c r="X1158" s="493" t="n">
        <v>0</v>
      </c>
      <c r="Y1158" s="493" t="n">
        <v>0</v>
      </c>
      <c r="Z1158" s="493" t="n">
        <v>0</v>
      </c>
      <c r="AA1158" s="493" t="n">
        <v>0</v>
      </c>
      <c r="AB1158" s="493" t="n">
        <v>0</v>
      </c>
      <c r="AC1158" s="493" t="n">
        <v>0</v>
      </c>
      <c r="AD1158" s="493" t="n">
        <v>0</v>
      </c>
      <c r="AE1158" s="493" t="n">
        <v>0</v>
      </c>
      <c r="AF1158" s="493" t="n">
        <v>0</v>
      </c>
      <c r="AG1158" s="493" t="n">
        <v>0</v>
      </c>
      <c r="AH1158" s="493" t="n">
        <v>0</v>
      </c>
      <c r="AI1158" s="493" t="n">
        <v>0</v>
      </c>
      <c r="AJ1158" s="493" t="n">
        <v>0</v>
      </c>
      <c r="AK1158" s="493" t="n">
        <v>0</v>
      </c>
      <c r="AL1158" s="493" t="n">
        <v>0</v>
      </c>
      <c r="AM1158" s="493" t="n">
        <v>0</v>
      </c>
      <c r="AN1158" s="493" t="n">
        <v>0</v>
      </c>
      <c r="AO1158" s="493" t="n">
        <v>0</v>
      </c>
      <c r="AP1158" s="493" t="n">
        <v>0</v>
      </c>
      <c r="AQ1158" s="493" t="n">
        <v>0</v>
      </c>
      <c r="AR1158" s="493" t="n">
        <v>0</v>
      </c>
      <c r="AS1158" s="493" t="n">
        <v>0</v>
      </c>
      <c r="AT1158" s="493" t="n">
        <v>0</v>
      </c>
      <c r="AU1158" s="493" t="n">
        <v>0</v>
      </c>
      <c r="AV1158" s="493" t="n">
        <v>0</v>
      </c>
      <c r="AW1158" s="493" t="n">
        <v>0</v>
      </c>
      <c r="AX1158" s="493" t="n">
        <v>0</v>
      </c>
      <c r="AY1158" s="493" t="n">
        <v>0</v>
      </c>
      <c r="AZ1158" s="493" t="n">
        <v>0</v>
      </c>
      <c r="BA1158" s="493" t="n">
        <v>0</v>
      </c>
      <c r="BB1158" s="493" t="n">
        <v>0</v>
      </c>
      <c r="BC1158" s="493" t="n">
        <v>0</v>
      </c>
      <c r="BD1158" s="493" t="n">
        <v>0</v>
      </c>
      <c r="BE1158" s="493" t="n">
        <v>0</v>
      </c>
      <c r="BF1158" s="493" t="n">
        <v>0</v>
      </c>
      <c r="BG1158" s="493" t="n">
        <v>0</v>
      </c>
      <c r="BH1158" s="493" t="n">
        <v>0</v>
      </c>
      <c r="BI1158" s="493" t="n">
        <v>0</v>
      </c>
      <c r="BJ1158" s="493" t="n">
        <v>1336.5</v>
      </c>
      <c r="BK1158" s="493" t="n">
        <v>282.2</v>
      </c>
      <c r="BL1158" s="493" t="n">
        <v>2390.24</v>
      </c>
      <c r="BM1158" s="493" t="n">
        <v>1809.9</v>
      </c>
      <c r="BN1158" s="493" t="n">
        <v>2973.9</v>
      </c>
      <c r="BO1158" s="493" t="n">
        <v>9651.16</v>
      </c>
      <c r="BP1158" s="493" t="n">
        <v>9106.52</v>
      </c>
      <c r="BQ1158" s="493" t="n">
        <v>7232.58</v>
      </c>
      <c r="BR1158" s="493" t="n">
        <v>10264.58</v>
      </c>
      <c r="BS1158" s="493" t="n">
        <v>11780.88</v>
      </c>
      <c r="BT1158" s="493" t="n">
        <v>12651.35</v>
      </c>
      <c r="BU1158" s="493" t="n">
        <v>15544.76</v>
      </c>
      <c r="BV1158" s="493" t="n">
        <v>18641.76</v>
      </c>
      <c r="BW1158" s="493" t="n">
        <v>17109.32</v>
      </c>
    </row>
    <row r="1159">
      <c r="A1159" t="inlineStr">
        <is>
          <t>[C9C] ANGIOTENSIN-II 길항제 (단일)</t>
        </is>
      </c>
      <c r="B1159" t="inlineStr">
        <is>
          <t>알리코</t>
        </is>
      </c>
      <c r="C1159" t="inlineStr">
        <is>
          <t>알카나</t>
        </is>
      </c>
      <c r="D1159" t="inlineStr">
        <is>
          <t>알리코</t>
        </is>
      </c>
      <c r="E1159" t="inlineStr">
        <is>
          <t>fimasartan potassium trihydrate ( as fimasartan potassium)</t>
        </is>
      </c>
      <c r="F1159" t="inlineStr">
        <is>
          <t>의원</t>
        </is>
      </c>
      <c r="G1159" t="inlineStr">
        <is>
          <t>Generic</t>
        </is>
      </c>
      <c r="H1159" s="493" t="n">
        <v>0</v>
      </c>
      <c r="I1159" s="493" t="n">
        <v>0</v>
      </c>
      <c r="J1159" s="493" t="n">
        <v>0</v>
      </c>
      <c r="K1159" s="493" t="n">
        <v>0</v>
      </c>
      <c r="L1159" s="493" t="n">
        <v>0</v>
      </c>
      <c r="M1159" s="493" t="n">
        <v>0</v>
      </c>
      <c r="N1159" s="493" t="n">
        <v>0</v>
      </c>
      <c r="O1159" s="493" t="n">
        <v>0</v>
      </c>
      <c r="P1159" s="493" t="n">
        <v>0</v>
      </c>
      <c r="Q1159" s="493" t="n">
        <v>0</v>
      </c>
      <c r="R1159" s="493" t="n">
        <v>0</v>
      </c>
      <c r="S1159" s="493" t="n">
        <v>0</v>
      </c>
      <c r="T1159" s="493" t="n">
        <v>0</v>
      </c>
      <c r="U1159" s="493" t="n">
        <v>0</v>
      </c>
      <c r="V1159" s="493" t="n">
        <v>0</v>
      </c>
      <c r="W1159" s="493" t="n">
        <v>0</v>
      </c>
      <c r="X1159" s="493" t="n">
        <v>0</v>
      </c>
      <c r="Y1159" s="493" t="n">
        <v>0</v>
      </c>
      <c r="Z1159" s="493" t="n">
        <v>0</v>
      </c>
      <c r="AA1159" s="493" t="n">
        <v>0</v>
      </c>
      <c r="AB1159" s="493" t="n">
        <v>0</v>
      </c>
      <c r="AC1159" s="493" t="n">
        <v>0</v>
      </c>
      <c r="AD1159" s="493" t="n">
        <v>0</v>
      </c>
      <c r="AE1159" s="493" t="n">
        <v>0</v>
      </c>
      <c r="AF1159" s="493" t="n">
        <v>0</v>
      </c>
      <c r="AG1159" s="493" t="n">
        <v>0</v>
      </c>
      <c r="AH1159" s="493" t="n">
        <v>0</v>
      </c>
      <c r="AI1159" s="493" t="n">
        <v>0</v>
      </c>
      <c r="AJ1159" s="493" t="n">
        <v>0</v>
      </c>
      <c r="AK1159" s="493" t="n">
        <v>0</v>
      </c>
      <c r="AL1159" s="493" t="n">
        <v>0</v>
      </c>
      <c r="AM1159" s="493" t="n">
        <v>0</v>
      </c>
      <c r="AN1159" s="493" t="n">
        <v>0</v>
      </c>
      <c r="AO1159" s="493" t="n">
        <v>0</v>
      </c>
      <c r="AP1159" s="493" t="n">
        <v>0</v>
      </c>
      <c r="AQ1159" s="493" t="n">
        <v>0</v>
      </c>
      <c r="AR1159" s="493" t="n">
        <v>0</v>
      </c>
      <c r="AS1159" s="493" t="n">
        <v>0</v>
      </c>
      <c r="AT1159" s="493" t="n">
        <v>0</v>
      </c>
      <c r="AU1159" s="493" t="n">
        <v>0</v>
      </c>
      <c r="AV1159" s="493" t="n">
        <v>0</v>
      </c>
      <c r="AW1159" s="493" t="n">
        <v>0</v>
      </c>
      <c r="AX1159" s="493" t="n">
        <v>0</v>
      </c>
      <c r="AY1159" s="493" t="n">
        <v>0</v>
      </c>
      <c r="AZ1159" s="493" t="n">
        <v>0</v>
      </c>
      <c r="BA1159" s="493" t="n">
        <v>0</v>
      </c>
      <c r="BB1159" s="493" t="n">
        <v>0</v>
      </c>
      <c r="BC1159" s="493" t="n">
        <v>0</v>
      </c>
      <c r="BD1159" s="493" t="n">
        <v>0</v>
      </c>
      <c r="BE1159" s="493" t="n">
        <v>0</v>
      </c>
      <c r="BF1159" s="493" t="n">
        <v>0</v>
      </c>
      <c r="BG1159" s="493" t="n">
        <v>0</v>
      </c>
      <c r="BH1159" s="493" t="n">
        <v>0</v>
      </c>
      <c r="BI1159" s="493" t="n">
        <v>0</v>
      </c>
      <c r="BJ1159" s="493" t="n">
        <v>1974.4</v>
      </c>
      <c r="BK1159" s="493" t="n">
        <v>9943.84</v>
      </c>
      <c r="BL1159" s="493" t="n">
        <v>16992.29</v>
      </c>
      <c r="BM1159" s="493" t="n">
        <v>19403.21</v>
      </c>
      <c r="BN1159" s="493" t="n">
        <v>26222.77</v>
      </c>
      <c r="BO1159" s="493" t="n">
        <v>27661.39</v>
      </c>
      <c r="BP1159" s="493" t="n">
        <v>31769.63</v>
      </c>
      <c r="BQ1159" s="493" t="n">
        <v>35123.48</v>
      </c>
      <c r="BR1159" s="493" t="n">
        <v>45644.27</v>
      </c>
      <c r="BS1159" s="493" t="n">
        <v>44333.52</v>
      </c>
      <c r="BT1159" s="493" t="n">
        <v>52638.59</v>
      </c>
      <c r="BU1159" s="493" t="n">
        <v>55413.55</v>
      </c>
      <c r="BV1159" s="493" t="n">
        <v>64449.37</v>
      </c>
      <c r="BW1159" s="493" t="n">
        <v>68324.37</v>
      </c>
    </row>
    <row r="1160">
      <c r="A1160" t="inlineStr">
        <is>
          <t>[C9C] ANGIOTENSIN-II 길항제 (단일)</t>
        </is>
      </c>
      <c r="B1160" t="inlineStr">
        <is>
          <t>알리코</t>
        </is>
      </c>
      <c r="C1160" t="inlineStr">
        <is>
          <t>알카나</t>
        </is>
      </c>
      <c r="D1160" t="inlineStr">
        <is>
          <t>알리코</t>
        </is>
      </c>
      <c r="E1160" t="inlineStr">
        <is>
          <t>fimasartan potassium trihydrate ( as fimasartan potassium)</t>
        </is>
      </c>
      <c r="F1160" t="inlineStr">
        <is>
          <t>보건소</t>
        </is>
      </c>
      <c r="G1160" t="inlineStr">
        <is>
          <t>Generic</t>
        </is>
      </c>
      <c r="H1160" s="493" t="n">
        <v>0</v>
      </c>
      <c r="I1160" s="493" t="n">
        <v>0</v>
      </c>
      <c r="J1160" s="493" t="n">
        <v>0</v>
      </c>
      <c r="K1160" s="493" t="n">
        <v>0</v>
      </c>
      <c r="L1160" s="493" t="n">
        <v>0</v>
      </c>
      <c r="M1160" s="493" t="n">
        <v>0</v>
      </c>
      <c r="N1160" s="493" t="n">
        <v>0</v>
      </c>
      <c r="O1160" s="493" t="n">
        <v>0</v>
      </c>
      <c r="P1160" s="493" t="n">
        <v>0</v>
      </c>
      <c r="Q1160" s="493" t="n">
        <v>0</v>
      </c>
      <c r="R1160" s="493" t="n">
        <v>0</v>
      </c>
      <c r="S1160" s="493" t="n">
        <v>0</v>
      </c>
      <c r="T1160" s="493" t="n">
        <v>0</v>
      </c>
      <c r="U1160" s="493" t="n">
        <v>0</v>
      </c>
      <c r="V1160" s="493" t="n">
        <v>0</v>
      </c>
      <c r="W1160" s="493" t="n">
        <v>0</v>
      </c>
      <c r="X1160" s="493" t="n">
        <v>0</v>
      </c>
      <c r="Y1160" s="493" t="n">
        <v>0</v>
      </c>
      <c r="Z1160" s="493" t="n">
        <v>0</v>
      </c>
      <c r="AA1160" s="493" t="n">
        <v>0</v>
      </c>
      <c r="AB1160" s="493" t="n">
        <v>0</v>
      </c>
      <c r="AC1160" s="493" t="n">
        <v>0</v>
      </c>
      <c r="AD1160" s="493" t="n">
        <v>0</v>
      </c>
      <c r="AE1160" s="493" t="n">
        <v>0</v>
      </c>
      <c r="AF1160" s="493" t="n">
        <v>0</v>
      </c>
      <c r="AG1160" s="493" t="n">
        <v>0</v>
      </c>
      <c r="AH1160" s="493" t="n">
        <v>0</v>
      </c>
      <c r="AI1160" s="493" t="n">
        <v>0</v>
      </c>
      <c r="AJ1160" s="493" t="n">
        <v>0</v>
      </c>
      <c r="AK1160" s="493" t="n">
        <v>0</v>
      </c>
      <c r="AL1160" s="493" t="n">
        <v>0</v>
      </c>
      <c r="AM1160" s="493" t="n">
        <v>0</v>
      </c>
      <c r="AN1160" s="493" t="n">
        <v>0</v>
      </c>
      <c r="AO1160" s="493" t="n">
        <v>0</v>
      </c>
      <c r="AP1160" s="493" t="n">
        <v>0</v>
      </c>
      <c r="AQ1160" s="493" t="n">
        <v>0</v>
      </c>
      <c r="AR1160" s="493" t="n">
        <v>0</v>
      </c>
      <c r="AS1160" s="493" t="n">
        <v>0</v>
      </c>
      <c r="AT1160" s="493" t="n">
        <v>0</v>
      </c>
      <c r="AU1160" s="493" t="n">
        <v>0</v>
      </c>
      <c r="AV1160" s="493" t="n">
        <v>0</v>
      </c>
      <c r="AW1160" s="493" t="n">
        <v>0</v>
      </c>
      <c r="AX1160" s="493" t="n">
        <v>0</v>
      </c>
      <c r="AY1160" s="493" t="n">
        <v>0</v>
      </c>
      <c r="AZ1160" s="493" t="n">
        <v>0</v>
      </c>
      <c r="BA1160" s="493" t="n">
        <v>0</v>
      </c>
      <c r="BB1160" s="493" t="n">
        <v>0</v>
      </c>
      <c r="BC1160" s="493" t="n">
        <v>0</v>
      </c>
      <c r="BD1160" s="493" t="n">
        <v>0</v>
      </c>
      <c r="BE1160" s="493" t="n">
        <v>0</v>
      </c>
      <c r="BF1160" s="493" t="n">
        <v>0</v>
      </c>
      <c r="BG1160" s="493" t="n">
        <v>0</v>
      </c>
      <c r="BH1160" s="493" t="n">
        <v>0</v>
      </c>
      <c r="BI1160" s="493" t="n">
        <v>0</v>
      </c>
      <c r="BJ1160" s="493" t="n">
        <v>0</v>
      </c>
      <c r="BK1160" s="493" t="n">
        <v>0</v>
      </c>
      <c r="BL1160" s="493" t="n">
        <v>0</v>
      </c>
      <c r="BM1160" s="493" t="n">
        <v>0</v>
      </c>
      <c r="BN1160" s="493" t="n">
        <v>0</v>
      </c>
      <c r="BO1160" s="493" t="n">
        <v>594</v>
      </c>
      <c r="BP1160" s="493" t="n">
        <v>753.3</v>
      </c>
      <c r="BQ1160" s="493" t="n">
        <v>511.8</v>
      </c>
      <c r="BR1160" s="493" t="n">
        <v>524.4</v>
      </c>
      <c r="BS1160" s="493" t="n">
        <v>0</v>
      </c>
      <c r="BT1160" s="493" t="n">
        <v>826.5</v>
      </c>
      <c r="BU1160" s="493" t="n">
        <v>2524.8</v>
      </c>
      <c r="BV1160" s="493" t="n">
        <v>2667.3</v>
      </c>
      <c r="BW1160" s="493" t="n">
        <v>645</v>
      </c>
    </row>
    <row r="1161">
      <c r="A1161" t="inlineStr">
        <is>
          <t>[C9C] ANGIOTENSIN-II 길항제 (단일)</t>
        </is>
      </c>
      <c r="B1161" t="inlineStr">
        <is>
          <t>알리코</t>
        </is>
      </c>
      <c r="C1161" t="inlineStr">
        <is>
          <t>알텔미</t>
        </is>
      </c>
      <c r="D1161" t="inlineStr">
        <is>
          <t>알리코</t>
        </is>
      </c>
      <c r="E1161" t="inlineStr">
        <is>
          <t>telmisartan</t>
        </is>
      </c>
      <c r="F1161" t="inlineStr">
        <is>
          <t>의원</t>
        </is>
      </c>
      <c r="G1161" t="inlineStr">
        <is>
          <t>Generic</t>
        </is>
      </c>
      <c r="H1161" s="493" t="n">
        <v>0</v>
      </c>
      <c r="I1161" s="493" t="n">
        <v>0</v>
      </c>
      <c r="J1161" s="493" t="n">
        <v>0</v>
      </c>
      <c r="K1161" s="493" t="n">
        <v>0</v>
      </c>
      <c r="L1161" s="493" t="n">
        <v>0</v>
      </c>
      <c r="M1161" s="493" t="n">
        <v>0</v>
      </c>
      <c r="N1161" s="493" t="n">
        <v>0</v>
      </c>
      <c r="O1161" s="493" t="n">
        <v>0</v>
      </c>
      <c r="P1161" s="493" t="n">
        <v>0</v>
      </c>
      <c r="Q1161" s="493" t="n">
        <v>0</v>
      </c>
      <c r="R1161" s="493" t="n">
        <v>0</v>
      </c>
      <c r="S1161" s="493" t="n">
        <v>0</v>
      </c>
      <c r="T1161" s="493" t="n">
        <v>0</v>
      </c>
      <c r="U1161" s="493" t="n">
        <v>0</v>
      </c>
      <c r="V1161" s="493" t="n">
        <v>0</v>
      </c>
      <c r="W1161" s="493" t="n">
        <v>0</v>
      </c>
      <c r="X1161" s="493" t="n">
        <v>0</v>
      </c>
      <c r="Y1161" s="493" t="n">
        <v>963.3</v>
      </c>
      <c r="Z1161" s="493" t="n">
        <v>1875.9</v>
      </c>
      <c r="AA1161" s="493" t="n">
        <v>1934.25</v>
      </c>
      <c r="AB1161" s="493" t="n">
        <v>1970.16</v>
      </c>
      <c r="AC1161" s="493" t="n">
        <v>3429.8</v>
      </c>
      <c r="AD1161" s="493" t="n">
        <v>2196</v>
      </c>
      <c r="AE1161" s="493" t="n">
        <v>2840.6</v>
      </c>
      <c r="AF1161" s="493" t="n">
        <v>1833.9</v>
      </c>
      <c r="AG1161" s="493" t="n">
        <v>2970.3</v>
      </c>
      <c r="AH1161" s="493" t="n">
        <v>2442.3</v>
      </c>
      <c r="AI1161" s="493" t="n">
        <v>3249.6</v>
      </c>
      <c r="AJ1161" s="493" t="n">
        <v>2367</v>
      </c>
      <c r="AK1161" s="493" t="n">
        <v>3003.35</v>
      </c>
      <c r="AL1161" s="493" t="n">
        <v>2634.3</v>
      </c>
      <c r="AM1161" s="493" t="n">
        <v>2566.8</v>
      </c>
      <c r="AN1161" s="493" t="n">
        <v>3408.75</v>
      </c>
      <c r="AO1161" s="493" t="n">
        <v>2086.2</v>
      </c>
      <c r="AP1161" s="493" t="n">
        <v>2697.97</v>
      </c>
      <c r="AQ1161" s="493" t="n">
        <v>2216.1</v>
      </c>
      <c r="AR1161" s="493" t="n">
        <v>3442.1</v>
      </c>
      <c r="AS1161" s="493" t="n">
        <v>4059</v>
      </c>
      <c r="AT1161" s="493" t="n">
        <v>1746</v>
      </c>
      <c r="AU1161" s="493" t="n">
        <v>0</v>
      </c>
      <c r="AV1161" s="493" t="n">
        <v>1552.6</v>
      </c>
      <c r="AW1161" s="493" t="n">
        <v>0</v>
      </c>
      <c r="AX1161" s="493" t="n">
        <v>1448</v>
      </c>
      <c r="AY1161" s="493" t="n">
        <v>0</v>
      </c>
      <c r="AZ1161" s="493" t="n">
        <v>0</v>
      </c>
      <c r="BA1161" s="493" t="n">
        <v>0</v>
      </c>
      <c r="BB1161" s="493" t="n">
        <v>1260</v>
      </c>
      <c r="BC1161" s="493" t="n">
        <v>0</v>
      </c>
      <c r="BD1161" s="493" t="n">
        <v>0</v>
      </c>
      <c r="BE1161" s="493" t="n">
        <v>0</v>
      </c>
      <c r="BF1161" s="493" t="n">
        <v>0</v>
      </c>
      <c r="BG1161" s="493" t="n">
        <v>0</v>
      </c>
      <c r="BH1161" s="493" t="n">
        <v>0</v>
      </c>
      <c r="BI1161" s="493" t="n">
        <v>0</v>
      </c>
      <c r="BJ1161" s="493" t="n">
        <v>0</v>
      </c>
      <c r="BK1161" s="493" t="n">
        <v>0</v>
      </c>
      <c r="BL1161" s="493" t="n">
        <v>0</v>
      </c>
      <c r="BM1161" s="493" t="n">
        <v>0</v>
      </c>
      <c r="BN1161" s="493" t="n">
        <v>0</v>
      </c>
      <c r="BO1161" s="493" t="n">
        <v>0</v>
      </c>
      <c r="BP1161" s="493" t="n">
        <v>0</v>
      </c>
      <c r="BQ1161" s="493" t="n">
        <v>0</v>
      </c>
      <c r="BR1161" s="493" t="n">
        <v>2449.65</v>
      </c>
      <c r="BS1161" s="493" t="n">
        <v>4915.35</v>
      </c>
      <c r="BT1161" s="493" t="n">
        <v>3804.4</v>
      </c>
      <c r="BU1161" s="493" t="n">
        <v>7270.35</v>
      </c>
      <c r="BV1161" s="493" t="n">
        <v>4208</v>
      </c>
      <c r="BW1161" s="493" t="n">
        <v>5235</v>
      </c>
    </row>
    <row r="1162">
      <c r="A1162" t="inlineStr">
        <is>
          <t>[C9C] ANGIOTENSIN-II 길항제 (단일)</t>
        </is>
      </c>
      <c r="B1162" t="inlineStr">
        <is>
          <t>알리코</t>
        </is>
      </c>
      <c r="C1162" t="inlineStr">
        <is>
          <t>알텔미</t>
        </is>
      </c>
      <c r="D1162" t="inlineStr">
        <is>
          <t>알리코</t>
        </is>
      </c>
      <c r="E1162" t="inlineStr">
        <is>
          <t>telmisartan</t>
        </is>
      </c>
      <c r="F1162" t="inlineStr">
        <is>
          <t>보건소</t>
        </is>
      </c>
      <c r="G1162" t="inlineStr">
        <is>
          <t>Generic</t>
        </is>
      </c>
      <c r="H1162" s="493" t="n">
        <v>0</v>
      </c>
      <c r="I1162" s="493" t="n">
        <v>0</v>
      </c>
      <c r="J1162" s="493" t="n">
        <v>0</v>
      </c>
      <c r="K1162" s="493" t="n">
        <v>0</v>
      </c>
      <c r="L1162" s="493" t="n">
        <v>0</v>
      </c>
      <c r="M1162" s="493" t="n">
        <v>0</v>
      </c>
      <c r="N1162" s="493" t="n">
        <v>0</v>
      </c>
      <c r="O1162" s="493" t="n">
        <v>0</v>
      </c>
      <c r="P1162" s="493" t="n">
        <v>0</v>
      </c>
      <c r="Q1162" s="493" t="n">
        <v>0</v>
      </c>
      <c r="R1162" s="493" t="n">
        <v>0</v>
      </c>
      <c r="S1162" s="493" t="n">
        <v>0</v>
      </c>
      <c r="T1162" s="493" t="n">
        <v>0</v>
      </c>
      <c r="U1162" s="493" t="n">
        <v>0</v>
      </c>
      <c r="V1162" s="493" t="n">
        <v>0</v>
      </c>
      <c r="W1162" s="493" t="n">
        <v>0</v>
      </c>
      <c r="X1162" s="493" t="n">
        <v>0</v>
      </c>
      <c r="Y1162" s="493" t="n">
        <v>0</v>
      </c>
      <c r="Z1162" s="493" t="n">
        <v>0</v>
      </c>
      <c r="AA1162" s="493" t="n">
        <v>0</v>
      </c>
      <c r="AB1162" s="493" t="n">
        <v>0</v>
      </c>
      <c r="AC1162" s="493" t="n">
        <v>0</v>
      </c>
      <c r="AD1162" s="493" t="n">
        <v>0</v>
      </c>
      <c r="AE1162" s="493" t="n">
        <v>0</v>
      </c>
      <c r="AF1162" s="493" t="n">
        <v>0</v>
      </c>
      <c r="AG1162" s="493" t="n">
        <v>0</v>
      </c>
      <c r="AH1162" s="493" t="n">
        <v>0</v>
      </c>
      <c r="AI1162" s="493" t="n">
        <v>143.4</v>
      </c>
      <c r="AJ1162" s="493" t="n">
        <v>0</v>
      </c>
      <c r="AK1162" s="493" t="n">
        <v>148.2</v>
      </c>
      <c r="AL1162" s="493" t="n">
        <v>0</v>
      </c>
      <c r="AM1162" s="493" t="n">
        <v>200.4</v>
      </c>
      <c r="AN1162" s="493" t="n">
        <v>0</v>
      </c>
      <c r="AO1162" s="493" t="n">
        <v>168.6</v>
      </c>
      <c r="AP1162" s="493" t="n">
        <v>0</v>
      </c>
      <c r="AQ1162" s="493" t="n">
        <v>144</v>
      </c>
      <c r="AR1162" s="493" t="n">
        <v>240</v>
      </c>
      <c r="AS1162" s="493" t="n">
        <v>123.3</v>
      </c>
      <c r="AT1162" s="493" t="n">
        <v>0</v>
      </c>
      <c r="AU1162" s="493" t="n">
        <v>0</v>
      </c>
      <c r="AV1162" s="493" t="n">
        <v>0</v>
      </c>
      <c r="AW1162" s="493" t="n">
        <v>0</v>
      </c>
      <c r="AX1162" s="493" t="n">
        <v>0</v>
      </c>
      <c r="AY1162" s="493" t="n">
        <v>0</v>
      </c>
      <c r="AZ1162" s="493" t="n">
        <v>0</v>
      </c>
      <c r="BA1162" s="493" t="n">
        <v>0</v>
      </c>
      <c r="BB1162" s="493" t="n">
        <v>0</v>
      </c>
      <c r="BC1162" s="493" t="n">
        <v>0</v>
      </c>
      <c r="BD1162" s="493" t="n">
        <v>0</v>
      </c>
      <c r="BE1162" s="493" t="n">
        <v>0</v>
      </c>
      <c r="BF1162" s="493" t="n">
        <v>0</v>
      </c>
      <c r="BG1162" s="493" t="n">
        <v>0</v>
      </c>
      <c r="BH1162" s="493" t="n">
        <v>0</v>
      </c>
      <c r="BI1162" s="493" t="n">
        <v>0</v>
      </c>
      <c r="BJ1162" s="493" t="n">
        <v>0</v>
      </c>
      <c r="BK1162" s="493" t="n">
        <v>0</v>
      </c>
      <c r="BL1162" s="493" t="n">
        <v>0</v>
      </c>
      <c r="BM1162" s="493" t="n">
        <v>0</v>
      </c>
      <c r="BN1162" s="493" t="n">
        <v>0</v>
      </c>
      <c r="BO1162" s="493" t="n">
        <v>0</v>
      </c>
      <c r="BP1162" s="493" t="n">
        <v>0</v>
      </c>
      <c r="BQ1162" s="493" t="n">
        <v>0</v>
      </c>
      <c r="BR1162" s="493" t="n">
        <v>0</v>
      </c>
      <c r="BS1162" s="493" t="n">
        <v>0</v>
      </c>
      <c r="BT1162" s="493" t="n">
        <v>0</v>
      </c>
      <c r="BU1162" s="493" t="n">
        <v>0</v>
      </c>
      <c r="BV1162" s="493" t="n">
        <v>0</v>
      </c>
      <c r="BW1162" s="493" t="n">
        <v>0</v>
      </c>
    </row>
    <row r="1163">
      <c r="A1163" t="inlineStr">
        <is>
          <t>[C9C] ANGIOTENSIN-II 길항제 (단일)</t>
        </is>
      </c>
      <c r="B1163" t="inlineStr">
        <is>
          <t>알리코</t>
        </is>
      </c>
      <c r="C1163" t="inlineStr">
        <is>
          <t>코자살탄</t>
        </is>
      </c>
      <c r="D1163" t="inlineStr">
        <is>
          <t>알리코</t>
        </is>
      </c>
      <c r="E1163" t="inlineStr">
        <is>
          <t>losartan potassium</t>
        </is>
      </c>
      <c r="F1163" t="inlineStr">
        <is>
          <t>상급종합병원</t>
        </is>
      </c>
      <c r="G1163" t="inlineStr">
        <is>
          <t>Generic</t>
        </is>
      </c>
      <c r="H1163" s="493" t="n">
        <v>0</v>
      </c>
      <c r="I1163" s="493" t="n">
        <v>0</v>
      </c>
      <c r="J1163" s="493" t="n">
        <v>0</v>
      </c>
      <c r="K1163" s="493" t="n">
        <v>0</v>
      </c>
      <c r="L1163" s="493" t="n">
        <v>0</v>
      </c>
      <c r="M1163" s="493" t="n">
        <v>0</v>
      </c>
      <c r="N1163" s="493" t="n">
        <v>0</v>
      </c>
      <c r="O1163" s="493" t="n">
        <v>0</v>
      </c>
      <c r="P1163" s="493" t="n">
        <v>0</v>
      </c>
      <c r="Q1163" s="493" t="n">
        <v>0</v>
      </c>
      <c r="R1163" s="493" t="n">
        <v>0</v>
      </c>
      <c r="S1163" s="493" t="n">
        <v>0</v>
      </c>
      <c r="T1163" s="493" t="n">
        <v>0</v>
      </c>
      <c r="U1163" s="493" t="n">
        <v>0</v>
      </c>
      <c r="V1163" s="493" t="n">
        <v>0</v>
      </c>
      <c r="W1163" s="493" t="n">
        <v>0</v>
      </c>
      <c r="X1163" s="493" t="n">
        <v>0</v>
      </c>
      <c r="Y1163" s="493" t="n">
        <v>448</v>
      </c>
      <c r="Z1163" s="493" t="n">
        <v>0</v>
      </c>
      <c r="AA1163" s="493" t="n">
        <v>0</v>
      </c>
      <c r="AB1163" s="493" t="n">
        <v>0</v>
      </c>
      <c r="AC1163" s="493" t="n">
        <v>0</v>
      </c>
      <c r="AD1163" s="493" t="n">
        <v>0</v>
      </c>
      <c r="AE1163" s="493" t="n">
        <v>0</v>
      </c>
      <c r="AF1163" s="493" t="n">
        <v>0</v>
      </c>
      <c r="AG1163" s="493" t="n">
        <v>0</v>
      </c>
      <c r="AH1163" s="493" t="n">
        <v>0</v>
      </c>
      <c r="AI1163" s="493" t="n">
        <v>0</v>
      </c>
      <c r="AJ1163" s="493" t="n">
        <v>0</v>
      </c>
      <c r="AK1163" s="493" t="n">
        <v>0</v>
      </c>
      <c r="AL1163" s="493" t="n">
        <v>0</v>
      </c>
      <c r="AM1163" s="493" t="n">
        <v>0</v>
      </c>
      <c r="AN1163" s="493" t="n">
        <v>1933.2</v>
      </c>
      <c r="AO1163" s="493" t="n">
        <v>0</v>
      </c>
      <c r="AP1163" s="493" t="n">
        <v>0</v>
      </c>
      <c r="AQ1163" s="493" t="n">
        <v>0</v>
      </c>
      <c r="AR1163" s="493" t="n">
        <v>0</v>
      </c>
      <c r="AS1163" s="493" t="n">
        <v>0</v>
      </c>
      <c r="AT1163" s="493" t="n">
        <v>0</v>
      </c>
      <c r="AU1163" s="493" t="n">
        <v>0</v>
      </c>
      <c r="AV1163" s="493" t="n">
        <v>0</v>
      </c>
      <c r="AW1163" s="493" t="n">
        <v>0</v>
      </c>
      <c r="AX1163" s="493" t="n">
        <v>0</v>
      </c>
      <c r="AY1163" s="493" t="n">
        <v>0</v>
      </c>
      <c r="AZ1163" s="493" t="n">
        <v>0</v>
      </c>
      <c r="BA1163" s="493" t="n">
        <v>0</v>
      </c>
      <c r="BB1163" s="493" t="n">
        <v>0</v>
      </c>
      <c r="BC1163" s="493" t="n">
        <v>0</v>
      </c>
      <c r="BD1163" s="493" t="n">
        <v>0</v>
      </c>
      <c r="BE1163" s="493" t="n">
        <v>0</v>
      </c>
      <c r="BF1163" s="493" t="n">
        <v>0</v>
      </c>
      <c r="BG1163" s="493" t="n">
        <v>0</v>
      </c>
      <c r="BH1163" s="493" t="n">
        <v>0</v>
      </c>
      <c r="BI1163" s="493" t="n">
        <v>0</v>
      </c>
      <c r="BJ1163" s="493" t="n">
        <v>0</v>
      </c>
      <c r="BK1163" s="493" t="n">
        <v>0</v>
      </c>
      <c r="BL1163" s="493" t="n">
        <v>0</v>
      </c>
      <c r="BM1163" s="493" t="n">
        <v>0</v>
      </c>
      <c r="BN1163" s="493" t="n">
        <v>0</v>
      </c>
      <c r="BO1163" s="493" t="n">
        <v>0</v>
      </c>
      <c r="BP1163" s="493" t="n">
        <v>0</v>
      </c>
      <c r="BQ1163" s="493" t="n">
        <v>0</v>
      </c>
      <c r="BR1163" s="493" t="n">
        <v>0</v>
      </c>
      <c r="BS1163" s="493" t="n">
        <v>0</v>
      </c>
      <c r="BT1163" s="493" t="n">
        <v>0</v>
      </c>
      <c r="BU1163" s="493" t="n">
        <v>0</v>
      </c>
      <c r="BV1163" s="493" t="n">
        <v>0</v>
      </c>
      <c r="BW1163" s="493" t="n">
        <v>0</v>
      </c>
    </row>
    <row r="1164">
      <c r="A1164" t="inlineStr">
        <is>
          <t>[C9C] ANGIOTENSIN-II 길항제 (단일)</t>
        </is>
      </c>
      <c r="B1164" t="inlineStr">
        <is>
          <t>알리코</t>
        </is>
      </c>
      <c r="C1164" t="inlineStr">
        <is>
          <t>코자살탄</t>
        </is>
      </c>
      <c r="D1164" t="inlineStr">
        <is>
          <t>알리코</t>
        </is>
      </c>
      <c r="E1164" t="inlineStr">
        <is>
          <t>losartan potassium</t>
        </is>
      </c>
      <c r="F1164" t="inlineStr">
        <is>
          <t>종합병원</t>
        </is>
      </c>
      <c r="G1164" t="inlineStr">
        <is>
          <t>Generic</t>
        </is>
      </c>
      <c r="H1164" s="493" t="n">
        <v>360</v>
      </c>
      <c r="I1164" s="493" t="n">
        <v>0</v>
      </c>
      <c r="J1164" s="493" t="n">
        <v>227.4</v>
      </c>
      <c r="K1164" s="493" t="n">
        <v>0</v>
      </c>
      <c r="L1164" s="493" t="n">
        <v>343.8</v>
      </c>
      <c r="M1164" s="493" t="n">
        <v>0</v>
      </c>
      <c r="N1164" s="493" t="n">
        <v>180</v>
      </c>
      <c r="O1164" s="493" t="n">
        <v>261.8</v>
      </c>
      <c r="P1164" s="493" t="n">
        <v>300</v>
      </c>
      <c r="Q1164" s="493" t="n">
        <v>240</v>
      </c>
      <c r="R1164" s="493" t="n">
        <v>564.75</v>
      </c>
      <c r="S1164" s="493" t="n">
        <v>275.7</v>
      </c>
      <c r="T1164" s="493" t="n">
        <v>0</v>
      </c>
      <c r="U1164" s="493" t="n">
        <v>0</v>
      </c>
      <c r="V1164" s="493" t="n">
        <v>188.4</v>
      </c>
      <c r="W1164" s="493" t="n">
        <v>0</v>
      </c>
      <c r="X1164" s="493" t="n">
        <v>0</v>
      </c>
      <c r="Y1164" s="493" t="n">
        <v>0</v>
      </c>
      <c r="Z1164" s="493" t="n">
        <v>0</v>
      </c>
      <c r="AA1164" s="493" t="n">
        <v>0</v>
      </c>
      <c r="AB1164" s="493" t="n">
        <v>0</v>
      </c>
      <c r="AC1164" s="493" t="n">
        <v>0</v>
      </c>
      <c r="AD1164" s="493" t="n">
        <v>0</v>
      </c>
      <c r="AE1164" s="493" t="n">
        <v>0</v>
      </c>
      <c r="AF1164" s="493" t="n">
        <v>0</v>
      </c>
      <c r="AG1164" s="493" t="n">
        <v>0</v>
      </c>
      <c r="AH1164" s="493" t="n">
        <v>0</v>
      </c>
      <c r="AI1164" s="493" t="n">
        <v>0</v>
      </c>
      <c r="AJ1164" s="493" t="n">
        <v>0</v>
      </c>
      <c r="AK1164" s="493" t="n">
        <v>0</v>
      </c>
      <c r="AL1164" s="493" t="n">
        <v>0</v>
      </c>
      <c r="AM1164" s="493" t="n">
        <v>0</v>
      </c>
      <c r="AN1164" s="493" t="n">
        <v>0</v>
      </c>
      <c r="AO1164" s="493" t="n">
        <v>61.5</v>
      </c>
      <c r="AP1164" s="493" t="n">
        <v>61.35</v>
      </c>
      <c r="AQ1164" s="493" t="n">
        <v>60.75</v>
      </c>
      <c r="AR1164" s="493" t="n">
        <v>0</v>
      </c>
      <c r="AS1164" s="493" t="n">
        <v>600</v>
      </c>
      <c r="AT1164" s="493" t="n">
        <v>603</v>
      </c>
      <c r="AU1164" s="493" t="n">
        <v>746.13</v>
      </c>
      <c r="AV1164" s="493" t="n">
        <v>1560</v>
      </c>
      <c r="AW1164" s="493" t="n">
        <v>479.1</v>
      </c>
      <c r="AX1164" s="493" t="n">
        <v>1436.4</v>
      </c>
      <c r="AY1164" s="493" t="n">
        <v>1130.79</v>
      </c>
      <c r="AZ1164" s="493" t="n">
        <v>1652.4</v>
      </c>
      <c r="BA1164" s="493" t="n">
        <v>2188.22</v>
      </c>
      <c r="BB1164" s="493" t="n">
        <v>1019.57</v>
      </c>
      <c r="BC1164" s="493" t="n">
        <v>1867.4</v>
      </c>
      <c r="BD1164" s="493" t="n">
        <v>411.68</v>
      </c>
      <c r="BE1164" s="493" t="n">
        <v>1467.38</v>
      </c>
      <c r="BF1164" s="493" t="n">
        <v>7411.77</v>
      </c>
      <c r="BG1164" s="493" t="n">
        <v>14596.6</v>
      </c>
      <c r="BH1164" s="493" t="n">
        <v>14548.19</v>
      </c>
      <c r="BI1164" s="493" t="n">
        <v>13071.5</v>
      </c>
      <c r="BJ1164" s="493" t="n">
        <v>15412</v>
      </c>
      <c r="BK1164" s="493" t="n">
        <v>13063.42</v>
      </c>
      <c r="BL1164" s="493" t="n">
        <v>19133.22</v>
      </c>
      <c r="BM1164" s="493" t="n">
        <v>13475.58</v>
      </c>
      <c r="BN1164" s="493" t="n">
        <v>13591.89</v>
      </c>
      <c r="BO1164" s="493" t="n">
        <v>15134.02</v>
      </c>
      <c r="BP1164" s="493" t="n">
        <v>19318.21</v>
      </c>
      <c r="BQ1164" s="493" t="n">
        <v>12518.3</v>
      </c>
      <c r="BR1164" s="493" t="n">
        <v>16059.03</v>
      </c>
      <c r="BS1164" s="493" t="n">
        <v>17880.78</v>
      </c>
      <c r="BT1164" s="493" t="n">
        <v>13774.94</v>
      </c>
      <c r="BU1164" s="493" t="n">
        <v>15921.3</v>
      </c>
      <c r="BV1164" s="493" t="n">
        <v>18951.35</v>
      </c>
      <c r="BW1164" s="493" t="n">
        <v>16224.65</v>
      </c>
    </row>
    <row r="1165">
      <c r="A1165" t="inlineStr">
        <is>
          <t>[C9C] ANGIOTENSIN-II 길항제 (단일)</t>
        </is>
      </c>
      <c r="B1165" t="inlineStr">
        <is>
          <t>알리코</t>
        </is>
      </c>
      <c r="C1165" t="inlineStr">
        <is>
          <t>코자살탄</t>
        </is>
      </c>
      <c r="D1165" t="inlineStr">
        <is>
          <t>알리코</t>
        </is>
      </c>
      <c r="E1165" t="inlineStr">
        <is>
          <t>losartan potassium</t>
        </is>
      </c>
      <c r="F1165" t="inlineStr">
        <is>
          <t>병원</t>
        </is>
      </c>
      <c r="G1165" t="inlineStr">
        <is>
          <t>Generic</t>
        </is>
      </c>
      <c r="H1165" s="493" t="n">
        <v>10396.97</v>
      </c>
      <c r="I1165" s="493" t="n">
        <v>10688.89</v>
      </c>
      <c r="J1165" s="493" t="n">
        <v>12705.04</v>
      </c>
      <c r="K1165" s="493" t="n">
        <v>10988.16</v>
      </c>
      <c r="L1165" s="493" t="n">
        <v>9970.440000000001</v>
      </c>
      <c r="M1165" s="493" t="n">
        <v>10110.52</v>
      </c>
      <c r="N1165" s="493" t="n">
        <v>10839.08</v>
      </c>
      <c r="O1165" s="493" t="n">
        <v>15368.98</v>
      </c>
      <c r="P1165" s="493" t="n">
        <v>15401.64</v>
      </c>
      <c r="Q1165" s="493" t="n">
        <v>16629.54</v>
      </c>
      <c r="R1165" s="493" t="n">
        <v>14894.63</v>
      </c>
      <c r="S1165" s="493" t="n">
        <v>3725.88</v>
      </c>
      <c r="T1165" s="493" t="n">
        <v>1697.4</v>
      </c>
      <c r="U1165" s="493" t="n">
        <v>7246.56</v>
      </c>
      <c r="V1165" s="493" t="n">
        <v>5341.8</v>
      </c>
      <c r="W1165" s="493" t="n">
        <v>5471.37</v>
      </c>
      <c r="X1165" s="493" t="n">
        <v>8264.139999999999</v>
      </c>
      <c r="Y1165" s="493" t="n">
        <v>6642.43</v>
      </c>
      <c r="Z1165" s="493" t="n">
        <v>3808.06</v>
      </c>
      <c r="AA1165" s="493" t="n">
        <v>7952.35</v>
      </c>
      <c r="AB1165" s="493" t="n">
        <v>6867.7</v>
      </c>
      <c r="AC1165" s="493" t="n">
        <v>6069.3</v>
      </c>
      <c r="AD1165" s="493" t="n">
        <v>7088.9</v>
      </c>
      <c r="AE1165" s="493" t="n">
        <v>8259.02</v>
      </c>
      <c r="AF1165" s="493" t="n">
        <v>8434.43</v>
      </c>
      <c r="AG1165" s="493" t="n">
        <v>5319.9</v>
      </c>
      <c r="AH1165" s="493" t="n">
        <v>7358.38</v>
      </c>
      <c r="AI1165" s="493" t="n">
        <v>5768.68</v>
      </c>
      <c r="AJ1165" s="493" t="n">
        <v>6582.15</v>
      </c>
      <c r="AK1165" s="493" t="n">
        <v>9329.6</v>
      </c>
      <c r="AL1165" s="493" t="n">
        <v>6838.32</v>
      </c>
      <c r="AM1165" s="493" t="n">
        <v>6583.15</v>
      </c>
      <c r="AN1165" s="493" t="n">
        <v>4097.23</v>
      </c>
      <c r="AO1165" s="493" t="n">
        <v>5130.7</v>
      </c>
      <c r="AP1165" s="493" t="n">
        <v>4528.8</v>
      </c>
      <c r="AQ1165" s="493" t="n">
        <v>5332.3</v>
      </c>
      <c r="AR1165" s="493" t="n">
        <v>6977.66</v>
      </c>
      <c r="AS1165" s="493" t="n">
        <v>7185.2</v>
      </c>
      <c r="AT1165" s="493" t="n">
        <v>7168.3</v>
      </c>
      <c r="AU1165" s="493" t="n">
        <v>6918.78</v>
      </c>
      <c r="AV1165" s="493" t="n">
        <v>8211.1</v>
      </c>
      <c r="AW1165" s="493" t="n">
        <v>5739.7</v>
      </c>
      <c r="AX1165" s="493" t="n">
        <v>7013.9</v>
      </c>
      <c r="AY1165" s="493" t="n">
        <v>5829.97</v>
      </c>
      <c r="AZ1165" s="493" t="n">
        <v>9798.51</v>
      </c>
      <c r="BA1165" s="493" t="n">
        <v>5441.2</v>
      </c>
      <c r="BB1165" s="493" t="n">
        <v>5697.08</v>
      </c>
      <c r="BC1165" s="493" t="n">
        <v>6585.4</v>
      </c>
      <c r="BD1165" s="493" t="n">
        <v>4286.82</v>
      </c>
      <c r="BE1165" s="493" t="n">
        <v>3939.28</v>
      </c>
      <c r="BF1165" s="493" t="n">
        <v>1662.68</v>
      </c>
      <c r="BG1165" s="493" t="n">
        <v>3862.64</v>
      </c>
      <c r="BH1165" s="493" t="n">
        <v>717.0700000000001</v>
      </c>
      <c r="BI1165" s="493" t="n">
        <v>2305.22</v>
      </c>
      <c r="BJ1165" s="493" t="n">
        <v>3526.28</v>
      </c>
      <c r="BK1165" s="493" t="n">
        <v>3018.6</v>
      </c>
      <c r="BL1165" s="493" t="n">
        <v>2959</v>
      </c>
      <c r="BM1165" s="493" t="n">
        <v>4686.09</v>
      </c>
      <c r="BN1165" s="493" t="n">
        <v>827.8</v>
      </c>
      <c r="BO1165" s="493" t="n">
        <v>5984.73</v>
      </c>
      <c r="BP1165" s="493" t="n">
        <v>1894.6</v>
      </c>
      <c r="BQ1165" s="493" t="n">
        <v>2262.95</v>
      </c>
      <c r="BR1165" s="493" t="n">
        <v>3874.46</v>
      </c>
      <c r="BS1165" s="493" t="n">
        <v>1916.52</v>
      </c>
      <c r="BT1165" s="493" t="n">
        <v>2309.4</v>
      </c>
      <c r="BU1165" s="493" t="n">
        <v>2395.38</v>
      </c>
      <c r="BV1165" s="493" t="n">
        <v>2410.56</v>
      </c>
      <c r="BW1165" s="493" t="n">
        <v>2194.28</v>
      </c>
    </row>
    <row r="1166">
      <c r="A1166" t="inlineStr">
        <is>
          <t>[C9C] ANGIOTENSIN-II 길항제 (단일)</t>
        </is>
      </c>
      <c r="B1166" t="inlineStr">
        <is>
          <t>알리코</t>
        </is>
      </c>
      <c r="C1166" t="inlineStr">
        <is>
          <t>코자살탄</t>
        </is>
      </c>
      <c r="D1166" t="inlineStr">
        <is>
          <t>알리코</t>
        </is>
      </c>
      <c r="E1166" t="inlineStr">
        <is>
          <t>losartan potassium</t>
        </is>
      </c>
      <c r="F1166" t="inlineStr">
        <is>
          <t>의원</t>
        </is>
      </c>
      <c r="G1166" t="inlineStr">
        <is>
          <t>Generic</t>
        </is>
      </c>
      <c r="H1166" s="493" t="n">
        <v>286869.48</v>
      </c>
      <c r="I1166" s="493" t="n">
        <v>315037.3</v>
      </c>
      <c r="J1166" s="493" t="n">
        <v>334433.63</v>
      </c>
      <c r="K1166" s="493" t="n">
        <v>327438.15</v>
      </c>
      <c r="L1166" s="493" t="n">
        <v>323286.42</v>
      </c>
      <c r="M1166" s="493" t="n">
        <v>343304.35</v>
      </c>
      <c r="N1166" s="493" t="n">
        <v>353239.67</v>
      </c>
      <c r="O1166" s="493" t="n">
        <v>343153.75</v>
      </c>
      <c r="P1166" s="493" t="n">
        <v>318794.15</v>
      </c>
      <c r="Q1166" s="493" t="n">
        <v>355809.76</v>
      </c>
      <c r="R1166" s="493" t="n">
        <v>308681.67</v>
      </c>
      <c r="S1166" s="493" t="n">
        <v>63832.73</v>
      </c>
      <c r="T1166" s="493" t="n">
        <v>27096.85</v>
      </c>
      <c r="U1166" s="493" t="n">
        <v>56105.15</v>
      </c>
      <c r="V1166" s="493" t="n">
        <v>48647.98</v>
      </c>
      <c r="W1166" s="493" t="n">
        <v>54131.91</v>
      </c>
      <c r="X1166" s="493" t="n">
        <v>85419.62</v>
      </c>
      <c r="Y1166" s="493" t="n">
        <v>89793.73</v>
      </c>
      <c r="Z1166" s="493" t="n">
        <v>91211.63</v>
      </c>
      <c r="AA1166" s="493" t="n">
        <v>106313.44</v>
      </c>
      <c r="AB1166" s="493" t="n">
        <v>95491.25</v>
      </c>
      <c r="AC1166" s="493" t="n">
        <v>114249.49</v>
      </c>
      <c r="AD1166" s="493" t="n">
        <v>139652.61</v>
      </c>
      <c r="AE1166" s="493" t="n">
        <v>140883.93</v>
      </c>
      <c r="AF1166" s="493" t="n">
        <v>135611.67</v>
      </c>
      <c r="AG1166" s="493" t="n">
        <v>135710.45</v>
      </c>
      <c r="AH1166" s="493" t="n">
        <v>148198.02</v>
      </c>
      <c r="AI1166" s="493" t="n">
        <v>152020.5</v>
      </c>
      <c r="AJ1166" s="493" t="n">
        <v>154409.92</v>
      </c>
      <c r="AK1166" s="493" t="n">
        <v>172485.08</v>
      </c>
      <c r="AL1166" s="493" t="n">
        <v>171968.99</v>
      </c>
      <c r="AM1166" s="493" t="n">
        <v>187252.61</v>
      </c>
      <c r="AN1166" s="493" t="n">
        <v>164700.59</v>
      </c>
      <c r="AO1166" s="493" t="n">
        <v>194550.62</v>
      </c>
      <c r="AP1166" s="493" t="n">
        <v>187972.71</v>
      </c>
      <c r="AQ1166" s="493" t="n">
        <v>198718.09</v>
      </c>
      <c r="AR1166" s="493" t="n">
        <v>199313.7</v>
      </c>
      <c r="AS1166" s="493" t="n">
        <v>189865.72</v>
      </c>
      <c r="AT1166" s="493" t="n">
        <v>175696.44</v>
      </c>
      <c r="AU1166" s="493" t="n">
        <v>202690.26</v>
      </c>
      <c r="AV1166" s="493" t="n">
        <v>182156.82</v>
      </c>
      <c r="AW1166" s="493" t="n">
        <v>189079.04</v>
      </c>
      <c r="AX1166" s="493" t="n">
        <v>207693.94</v>
      </c>
      <c r="AY1166" s="493" t="n">
        <v>206384.31</v>
      </c>
      <c r="AZ1166" s="493" t="n">
        <v>192160.31</v>
      </c>
      <c r="BA1166" s="493" t="n">
        <v>213949.24</v>
      </c>
      <c r="BB1166" s="493" t="n">
        <v>202694.65</v>
      </c>
      <c r="BC1166" s="493" t="n">
        <v>200011.81</v>
      </c>
      <c r="BD1166" s="493" t="n">
        <v>190500.34</v>
      </c>
      <c r="BE1166" s="493" t="n">
        <v>181018.82</v>
      </c>
      <c r="BF1166" s="493" t="n">
        <v>186489.79</v>
      </c>
      <c r="BG1166" s="493" t="n">
        <v>199902.61</v>
      </c>
      <c r="BH1166" s="493" t="n">
        <v>203494.74</v>
      </c>
      <c r="BI1166" s="493" t="n">
        <v>186866.24</v>
      </c>
      <c r="BJ1166" s="493" t="n">
        <v>217232.22</v>
      </c>
      <c r="BK1166" s="493" t="n">
        <v>193526.52</v>
      </c>
      <c r="BL1166" s="493" t="n">
        <v>219202.11</v>
      </c>
      <c r="BM1166" s="493" t="n">
        <v>207494.52</v>
      </c>
      <c r="BN1166" s="493" t="n">
        <v>192490.58</v>
      </c>
      <c r="BO1166" s="493" t="n">
        <v>205578.47</v>
      </c>
      <c r="BP1166" s="493" t="n">
        <v>202057.82</v>
      </c>
      <c r="BQ1166" s="493" t="n">
        <v>196666.2</v>
      </c>
      <c r="BR1166" s="493" t="n">
        <v>213907.74</v>
      </c>
      <c r="BS1166" s="493" t="n">
        <v>226795.28</v>
      </c>
      <c r="BT1166" s="493" t="n">
        <v>202998.28</v>
      </c>
      <c r="BU1166" s="493" t="n">
        <v>212626.63</v>
      </c>
      <c r="BV1166" s="493" t="n">
        <v>226511.05</v>
      </c>
      <c r="BW1166" s="493" t="n">
        <v>212172.22</v>
      </c>
    </row>
    <row r="1167">
      <c r="A1167" t="inlineStr">
        <is>
          <t>[C9C] ANGIOTENSIN-II 길항제 (단일)</t>
        </is>
      </c>
      <c r="B1167" t="inlineStr">
        <is>
          <t>알리코</t>
        </is>
      </c>
      <c r="C1167" t="inlineStr">
        <is>
          <t>코자살탄</t>
        </is>
      </c>
      <c r="D1167" t="inlineStr">
        <is>
          <t>알리코</t>
        </is>
      </c>
      <c r="E1167" t="inlineStr">
        <is>
          <t>losartan potassium</t>
        </is>
      </c>
      <c r="F1167" t="inlineStr">
        <is>
          <t>보건소</t>
        </is>
      </c>
      <c r="G1167" t="inlineStr">
        <is>
          <t>Generic</t>
        </is>
      </c>
      <c r="H1167" s="493" t="n">
        <v>5287.59</v>
      </c>
      <c r="I1167" s="493" t="n">
        <v>3893.04</v>
      </c>
      <c r="J1167" s="493" t="n">
        <v>6770.44</v>
      </c>
      <c r="K1167" s="493" t="n">
        <v>4485.85</v>
      </c>
      <c r="L1167" s="493" t="n">
        <v>4636.42</v>
      </c>
      <c r="M1167" s="493" t="n">
        <v>3795.8</v>
      </c>
      <c r="N1167" s="493" t="n">
        <v>5032.41</v>
      </c>
      <c r="O1167" s="493" t="n">
        <v>9884.379999999999</v>
      </c>
      <c r="P1167" s="493" t="n">
        <v>2211.15</v>
      </c>
      <c r="Q1167" s="493" t="n">
        <v>3902.31</v>
      </c>
      <c r="R1167" s="493" t="n">
        <v>3882</v>
      </c>
      <c r="S1167" s="493" t="n">
        <v>257.7</v>
      </c>
      <c r="T1167" s="493" t="n">
        <v>47.25</v>
      </c>
      <c r="U1167" s="493" t="n">
        <v>867.6</v>
      </c>
      <c r="V1167" s="493" t="n">
        <v>302.4</v>
      </c>
      <c r="W1167" s="493" t="n">
        <v>613.8</v>
      </c>
      <c r="X1167" s="493" t="n">
        <v>1156.35</v>
      </c>
      <c r="Y1167" s="493" t="n">
        <v>1023.48</v>
      </c>
      <c r="Z1167" s="493" t="n">
        <v>1235.79</v>
      </c>
      <c r="AA1167" s="493" t="n">
        <v>1951.85</v>
      </c>
      <c r="AB1167" s="493" t="n">
        <v>1113.37</v>
      </c>
      <c r="AC1167" s="493" t="n">
        <v>1673.7</v>
      </c>
      <c r="AD1167" s="493" t="n">
        <v>1227.04</v>
      </c>
      <c r="AE1167" s="493" t="n">
        <v>1364.55</v>
      </c>
      <c r="AF1167" s="493" t="n">
        <v>685.05</v>
      </c>
      <c r="AG1167" s="493" t="n">
        <v>1644.9</v>
      </c>
      <c r="AH1167" s="493" t="n">
        <v>801.75</v>
      </c>
      <c r="AI1167" s="493" t="n">
        <v>641.1</v>
      </c>
      <c r="AJ1167" s="493" t="n">
        <v>722.1</v>
      </c>
      <c r="AK1167" s="493" t="n">
        <v>922.65</v>
      </c>
      <c r="AL1167" s="493" t="n">
        <v>1925.4</v>
      </c>
      <c r="AM1167" s="493" t="n">
        <v>4030.85</v>
      </c>
      <c r="AN1167" s="493" t="n">
        <v>2802</v>
      </c>
      <c r="AO1167" s="493" t="n">
        <v>4137.15</v>
      </c>
      <c r="AP1167" s="493" t="n">
        <v>1908.4</v>
      </c>
      <c r="AQ1167" s="493" t="n">
        <v>2701.65</v>
      </c>
      <c r="AR1167" s="493" t="n">
        <v>3542.1</v>
      </c>
      <c r="AS1167" s="493" t="n">
        <v>2035.35</v>
      </c>
      <c r="AT1167" s="493" t="n">
        <v>1078.5</v>
      </c>
      <c r="AU1167" s="493" t="n">
        <v>3068.1</v>
      </c>
      <c r="AV1167" s="493" t="n">
        <v>1856.1</v>
      </c>
      <c r="AW1167" s="493" t="n">
        <v>1763.85</v>
      </c>
      <c r="AX1167" s="493" t="n">
        <v>2218.8</v>
      </c>
      <c r="AY1167" s="493" t="n">
        <v>2895.45</v>
      </c>
      <c r="AZ1167" s="493" t="n">
        <v>3864.3</v>
      </c>
      <c r="BA1167" s="493" t="n">
        <v>3078.9</v>
      </c>
      <c r="BB1167" s="493" t="n">
        <v>6020.1</v>
      </c>
      <c r="BC1167" s="493" t="n">
        <v>3835.95</v>
      </c>
      <c r="BD1167" s="493" t="n">
        <v>6985.35</v>
      </c>
      <c r="BE1167" s="493" t="n">
        <v>4858.2</v>
      </c>
      <c r="BF1167" s="493" t="n">
        <v>3089.4</v>
      </c>
      <c r="BG1167" s="493" t="n">
        <v>1933.2</v>
      </c>
      <c r="BH1167" s="493" t="n">
        <v>3035.7</v>
      </c>
      <c r="BI1167" s="493" t="n">
        <v>3923.4</v>
      </c>
      <c r="BJ1167" s="493" t="n">
        <v>1757.25</v>
      </c>
      <c r="BK1167" s="493" t="n">
        <v>3145.65</v>
      </c>
      <c r="BL1167" s="493" t="n">
        <v>2402.1</v>
      </c>
      <c r="BM1167" s="493" t="n">
        <v>1597.88</v>
      </c>
      <c r="BN1167" s="493" t="n">
        <v>1651.8</v>
      </c>
      <c r="BO1167" s="493" t="n">
        <v>4175.85</v>
      </c>
      <c r="BP1167" s="493" t="n">
        <v>4489.05</v>
      </c>
      <c r="BQ1167" s="493" t="n">
        <v>1415.55</v>
      </c>
      <c r="BR1167" s="493" t="n">
        <v>1849.8</v>
      </c>
      <c r="BS1167" s="493" t="n">
        <v>1410</v>
      </c>
      <c r="BT1167" s="493" t="n">
        <v>572.25</v>
      </c>
      <c r="BU1167" s="493" t="n">
        <v>1823.7</v>
      </c>
      <c r="BV1167" s="493" t="n">
        <v>817.8</v>
      </c>
      <c r="BW1167" s="493" t="n">
        <v>1391.4</v>
      </c>
    </row>
    <row r="1168">
      <c r="A1168" t="inlineStr">
        <is>
          <t>[C9C] ANGIOTENSIN-II 길항제 (단일)</t>
        </is>
      </c>
      <c r="B1168" t="inlineStr">
        <is>
          <t>알리코</t>
        </is>
      </c>
      <c r="C1168" t="inlineStr">
        <is>
          <t>코자살탄</t>
        </is>
      </c>
      <c r="D1168" t="inlineStr">
        <is>
          <t>알리코</t>
        </is>
      </c>
      <c r="E1168" t="inlineStr">
        <is>
          <t>losartan potassium</t>
        </is>
      </c>
      <c r="F1168" t="inlineStr">
        <is>
          <t>기타(치과의원, 치과병원 등)</t>
        </is>
      </c>
      <c r="G1168" t="inlineStr">
        <is>
          <t>Generic</t>
        </is>
      </c>
      <c r="H1168" s="493" t="n">
        <v>0</v>
      </c>
      <c r="I1168" s="493" t="n">
        <v>0</v>
      </c>
      <c r="J1168" s="493" t="n">
        <v>0</v>
      </c>
      <c r="K1168" s="493" t="n">
        <v>0</v>
      </c>
      <c r="L1168" s="493" t="n">
        <v>0</v>
      </c>
      <c r="M1168" s="493" t="n">
        <v>0</v>
      </c>
      <c r="N1168" s="493" t="n">
        <v>0</v>
      </c>
      <c r="O1168" s="493" t="n">
        <v>0</v>
      </c>
      <c r="P1168" s="493" t="n">
        <v>0</v>
      </c>
      <c r="Q1168" s="493" t="n">
        <v>0</v>
      </c>
      <c r="R1168" s="493" t="n">
        <v>0</v>
      </c>
      <c r="S1168" s="493" t="n">
        <v>0</v>
      </c>
      <c r="T1168" s="493" t="n">
        <v>0</v>
      </c>
      <c r="U1168" s="493" t="n">
        <v>0</v>
      </c>
      <c r="V1168" s="493" t="n">
        <v>0</v>
      </c>
      <c r="W1168" s="493" t="n">
        <v>0</v>
      </c>
      <c r="X1168" s="493" t="n">
        <v>0</v>
      </c>
      <c r="Y1168" s="493" t="n">
        <v>0</v>
      </c>
      <c r="Z1168" s="493" t="n">
        <v>0</v>
      </c>
      <c r="AA1168" s="493" t="n">
        <v>0</v>
      </c>
      <c r="AB1168" s="493" t="n">
        <v>0</v>
      </c>
      <c r="AC1168" s="493" t="n">
        <v>0</v>
      </c>
      <c r="AD1168" s="493" t="n">
        <v>0</v>
      </c>
      <c r="AE1168" s="493" t="n">
        <v>0</v>
      </c>
      <c r="AF1168" s="493" t="n">
        <v>0</v>
      </c>
      <c r="AG1168" s="493" t="n">
        <v>0</v>
      </c>
      <c r="AH1168" s="493" t="n">
        <v>0</v>
      </c>
      <c r="AI1168" s="493" t="n">
        <v>0</v>
      </c>
      <c r="AJ1168" s="493" t="n">
        <v>0</v>
      </c>
      <c r="AK1168" s="493" t="n">
        <v>0</v>
      </c>
      <c r="AL1168" s="493" t="n">
        <v>0</v>
      </c>
      <c r="AM1168" s="493" t="n">
        <v>0</v>
      </c>
      <c r="AN1168" s="493" t="n">
        <v>0</v>
      </c>
      <c r="AO1168" s="493" t="n">
        <v>0</v>
      </c>
      <c r="AP1168" s="493" t="n">
        <v>0</v>
      </c>
      <c r="AQ1168" s="493" t="n">
        <v>0</v>
      </c>
      <c r="AR1168" s="493" t="n">
        <v>0</v>
      </c>
      <c r="AS1168" s="493" t="n">
        <v>0</v>
      </c>
      <c r="AT1168" s="493" t="n">
        <v>0</v>
      </c>
      <c r="AU1168" s="493" t="n">
        <v>0</v>
      </c>
      <c r="AV1168" s="493" t="n">
        <v>0</v>
      </c>
      <c r="AW1168" s="493" t="n">
        <v>0</v>
      </c>
      <c r="AX1168" s="493" t="n">
        <v>0</v>
      </c>
      <c r="AY1168" s="493" t="n">
        <v>0</v>
      </c>
      <c r="AZ1168" s="493" t="n">
        <v>0</v>
      </c>
      <c r="BA1168" s="493" t="n">
        <v>0</v>
      </c>
      <c r="BB1168" s="493" t="n">
        <v>0</v>
      </c>
      <c r="BC1168" s="493" t="n">
        <v>0</v>
      </c>
      <c r="BD1168" s="493" t="n">
        <v>0</v>
      </c>
      <c r="BE1168" s="493" t="n">
        <v>0</v>
      </c>
      <c r="BF1168" s="493" t="n">
        <v>0</v>
      </c>
      <c r="BG1168" s="493" t="n">
        <v>0</v>
      </c>
      <c r="BH1168" s="493" t="n">
        <v>587.7</v>
      </c>
      <c r="BI1168" s="493" t="n">
        <v>0</v>
      </c>
      <c r="BJ1168" s="493" t="n">
        <v>0</v>
      </c>
      <c r="BK1168" s="493" t="n">
        <v>0</v>
      </c>
      <c r="BL1168" s="493" t="n">
        <v>0</v>
      </c>
      <c r="BM1168" s="493" t="n">
        <v>0</v>
      </c>
      <c r="BN1168" s="493" t="n">
        <v>0</v>
      </c>
      <c r="BO1168" s="493" t="n">
        <v>0</v>
      </c>
      <c r="BP1168" s="493" t="n">
        <v>0</v>
      </c>
      <c r="BQ1168" s="493" t="n">
        <v>0</v>
      </c>
      <c r="BR1168" s="493" t="n">
        <v>0</v>
      </c>
      <c r="BS1168" s="493" t="n">
        <v>0</v>
      </c>
      <c r="BT1168" s="493" t="n">
        <v>0</v>
      </c>
      <c r="BU1168" s="493" t="n">
        <v>0</v>
      </c>
      <c r="BV1168" s="493" t="n">
        <v>0</v>
      </c>
      <c r="BW1168" s="493" t="n">
        <v>0</v>
      </c>
    </row>
    <row r="1169">
      <c r="A1169" t="inlineStr">
        <is>
          <t>[C9C] ANGIOTENSIN-II 길항제 (단일)</t>
        </is>
      </c>
      <c r="B1169" t="inlineStr">
        <is>
          <t>알리코</t>
        </is>
      </c>
      <c r="C1169" t="inlineStr">
        <is>
          <t>하이살탄</t>
        </is>
      </c>
      <c r="D1169" t="inlineStr">
        <is>
          <t>알리코</t>
        </is>
      </c>
      <c r="E1169" t="inlineStr">
        <is>
          <t>candesartan cilexetil</t>
        </is>
      </c>
      <c r="F1169" t="inlineStr">
        <is>
          <t>상급종합병원</t>
        </is>
      </c>
      <c r="G1169" t="inlineStr">
        <is>
          <t>Generic</t>
        </is>
      </c>
      <c r="H1169" s="493" t="n">
        <v>0</v>
      </c>
      <c r="I1169" s="493" t="n">
        <v>0</v>
      </c>
      <c r="J1169" s="493" t="n">
        <v>0</v>
      </c>
      <c r="K1169" s="493" t="n">
        <v>0</v>
      </c>
      <c r="L1169" s="493" t="n">
        <v>0</v>
      </c>
      <c r="M1169" s="493" t="n">
        <v>0</v>
      </c>
      <c r="N1169" s="493" t="n">
        <v>0</v>
      </c>
      <c r="O1169" s="493" t="n">
        <v>0</v>
      </c>
      <c r="P1169" s="493" t="n">
        <v>0</v>
      </c>
      <c r="Q1169" s="493" t="n">
        <v>0</v>
      </c>
      <c r="R1169" s="493" t="n">
        <v>0</v>
      </c>
      <c r="S1169" s="493" t="n">
        <v>0</v>
      </c>
      <c r="T1169" s="493" t="n">
        <v>0</v>
      </c>
      <c r="U1169" s="493" t="n">
        <v>0</v>
      </c>
      <c r="V1169" s="493" t="n">
        <v>0</v>
      </c>
      <c r="W1169" s="493" t="n">
        <v>0</v>
      </c>
      <c r="X1169" s="493" t="n">
        <v>0</v>
      </c>
      <c r="Y1169" s="493" t="n">
        <v>0</v>
      </c>
      <c r="Z1169" s="493" t="n">
        <v>0</v>
      </c>
      <c r="AA1169" s="493" t="n">
        <v>0</v>
      </c>
      <c r="AB1169" s="493" t="n">
        <v>0</v>
      </c>
      <c r="AC1169" s="493" t="n">
        <v>0</v>
      </c>
      <c r="AD1169" s="493" t="n">
        <v>0</v>
      </c>
      <c r="AE1169" s="493" t="n">
        <v>0</v>
      </c>
      <c r="AF1169" s="493" t="n">
        <v>0</v>
      </c>
      <c r="AG1169" s="493" t="n">
        <v>0</v>
      </c>
      <c r="AH1169" s="493" t="n">
        <v>0</v>
      </c>
      <c r="AI1169" s="493" t="n">
        <v>0</v>
      </c>
      <c r="AJ1169" s="493" t="n">
        <v>0</v>
      </c>
      <c r="AK1169" s="493" t="n">
        <v>0</v>
      </c>
      <c r="AL1169" s="493" t="n">
        <v>0</v>
      </c>
      <c r="AM1169" s="493" t="n">
        <v>0</v>
      </c>
      <c r="AN1169" s="493" t="n">
        <v>0</v>
      </c>
      <c r="AO1169" s="493" t="n">
        <v>0</v>
      </c>
      <c r="AP1169" s="493" t="n">
        <v>0</v>
      </c>
      <c r="AQ1169" s="493" t="n">
        <v>0</v>
      </c>
      <c r="AR1169" s="493" t="n">
        <v>0</v>
      </c>
      <c r="AS1169" s="493" t="n">
        <v>0</v>
      </c>
      <c r="AT1169" s="493" t="n">
        <v>0</v>
      </c>
      <c r="AU1169" s="493" t="n">
        <v>0</v>
      </c>
      <c r="AV1169" s="493" t="n">
        <v>0</v>
      </c>
      <c r="AW1169" s="493" t="n">
        <v>0</v>
      </c>
      <c r="AX1169" s="493" t="n">
        <v>0</v>
      </c>
      <c r="AY1169" s="493" t="n">
        <v>0</v>
      </c>
      <c r="AZ1169" s="493" t="n">
        <v>0</v>
      </c>
      <c r="BA1169" s="493" t="n">
        <v>0</v>
      </c>
      <c r="BB1169" s="493" t="n">
        <v>0</v>
      </c>
      <c r="BC1169" s="493" t="n">
        <v>0</v>
      </c>
      <c r="BD1169" s="493" t="n">
        <v>0</v>
      </c>
      <c r="BE1169" s="493" t="n">
        <v>0</v>
      </c>
      <c r="BF1169" s="493" t="n">
        <v>0</v>
      </c>
      <c r="BG1169" s="493" t="n">
        <v>0</v>
      </c>
      <c r="BH1169" s="493" t="n">
        <v>0</v>
      </c>
      <c r="BI1169" s="493" t="n">
        <v>0</v>
      </c>
      <c r="BJ1169" s="493" t="n">
        <v>0</v>
      </c>
      <c r="BK1169" s="493" t="n">
        <v>0</v>
      </c>
      <c r="BL1169" s="493" t="n">
        <v>0</v>
      </c>
      <c r="BM1169" s="493" t="n">
        <v>0</v>
      </c>
      <c r="BN1169" s="493" t="n">
        <v>0</v>
      </c>
      <c r="BO1169" s="493" t="n">
        <v>0</v>
      </c>
      <c r="BP1169" s="493" t="n">
        <v>0</v>
      </c>
      <c r="BQ1169" s="493" t="n">
        <v>0</v>
      </c>
      <c r="BR1169" s="493" t="n">
        <v>0</v>
      </c>
      <c r="BS1169" s="493" t="n">
        <v>7884.7</v>
      </c>
      <c r="BT1169" s="493" t="n">
        <v>0</v>
      </c>
      <c r="BU1169" s="493" t="n">
        <v>0</v>
      </c>
      <c r="BV1169" s="493" t="n">
        <v>0</v>
      </c>
      <c r="BW1169" s="493" t="n">
        <v>0</v>
      </c>
    </row>
    <row r="1170">
      <c r="A1170" t="inlineStr">
        <is>
          <t>[C9C] ANGIOTENSIN-II 길항제 (단일)</t>
        </is>
      </c>
      <c r="B1170" t="inlineStr">
        <is>
          <t>알리코</t>
        </is>
      </c>
      <c r="C1170" t="inlineStr">
        <is>
          <t>하이살탄</t>
        </is>
      </c>
      <c r="D1170" t="inlineStr">
        <is>
          <t>알리코</t>
        </is>
      </c>
      <c r="E1170" t="inlineStr">
        <is>
          <t>candesartan cilexetil</t>
        </is>
      </c>
      <c r="F1170" t="inlineStr">
        <is>
          <t>종합병원</t>
        </is>
      </c>
      <c r="G1170" t="inlineStr">
        <is>
          <t>Generic</t>
        </is>
      </c>
      <c r="H1170" s="493" t="n">
        <v>0</v>
      </c>
      <c r="I1170" s="493" t="n">
        <v>1661.45</v>
      </c>
      <c r="J1170" s="493" t="n">
        <v>510.6</v>
      </c>
      <c r="K1170" s="493" t="n">
        <v>1129.8</v>
      </c>
      <c r="L1170" s="493" t="n">
        <v>1754.4</v>
      </c>
      <c r="M1170" s="493" t="n">
        <v>1003.2</v>
      </c>
      <c r="N1170" s="493" t="n">
        <v>2841.7</v>
      </c>
      <c r="O1170" s="493" t="n">
        <v>612.3</v>
      </c>
      <c r="P1170" s="493" t="n">
        <v>826.5</v>
      </c>
      <c r="Q1170" s="493" t="n">
        <v>389.1</v>
      </c>
      <c r="R1170" s="493" t="n">
        <v>1438.35</v>
      </c>
      <c r="S1170" s="493" t="n">
        <v>364.8</v>
      </c>
      <c r="T1170" s="493" t="n">
        <v>900</v>
      </c>
      <c r="U1170" s="493" t="n">
        <v>1316.4</v>
      </c>
      <c r="V1170" s="493" t="n">
        <v>638.4</v>
      </c>
      <c r="W1170" s="493" t="n">
        <v>549</v>
      </c>
      <c r="X1170" s="493" t="n">
        <v>1128.45</v>
      </c>
      <c r="Y1170" s="493" t="n">
        <v>342</v>
      </c>
      <c r="Z1170" s="493" t="n">
        <v>451.2</v>
      </c>
      <c r="AA1170" s="493" t="n">
        <v>453</v>
      </c>
      <c r="AB1170" s="493" t="n">
        <v>479.6</v>
      </c>
      <c r="AC1170" s="493" t="n">
        <v>754.8</v>
      </c>
      <c r="AD1170" s="493" t="n">
        <v>3388.12</v>
      </c>
      <c r="AE1170" s="493" t="n">
        <v>5367.2</v>
      </c>
      <c r="AF1170" s="493" t="n">
        <v>3775.61</v>
      </c>
      <c r="AG1170" s="493" t="n">
        <v>3207.1</v>
      </c>
      <c r="AH1170" s="493" t="n">
        <v>4012.83</v>
      </c>
      <c r="AI1170" s="493" t="n">
        <v>4426.33</v>
      </c>
      <c r="AJ1170" s="493" t="n">
        <v>4160.24</v>
      </c>
      <c r="AK1170" s="493" t="n">
        <v>4394.28</v>
      </c>
      <c r="AL1170" s="493" t="n">
        <v>5828.42</v>
      </c>
      <c r="AM1170" s="493" t="n">
        <v>3769.98</v>
      </c>
      <c r="AN1170" s="493" t="n">
        <v>5456.13</v>
      </c>
      <c r="AO1170" s="493" t="n">
        <v>5318.02</v>
      </c>
      <c r="AP1170" s="493" t="n">
        <v>4059.09</v>
      </c>
      <c r="AQ1170" s="493" t="n">
        <v>4527.2</v>
      </c>
      <c r="AR1170" s="493" t="n">
        <v>5542.32</v>
      </c>
      <c r="AS1170" s="493" t="n">
        <v>5261.05</v>
      </c>
      <c r="AT1170" s="493" t="n">
        <v>4322.6</v>
      </c>
      <c r="AU1170" s="493" t="n">
        <v>2466.3</v>
      </c>
      <c r="AV1170" s="493" t="n">
        <v>3707.05</v>
      </c>
      <c r="AW1170" s="493" t="n">
        <v>4912.33</v>
      </c>
      <c r="AX1170" s="493" t="n">
        <v>8515.290000000001</v>
      </c>
      <c r="AY1170" s="493" t="n">
        <v>9014.809999999999</v>
      </c>
      <c r="AZ1170" s="493" t="n">
        <v>9835.610000000001</v>
      </c>
      <c r="BA1170" s="493" t="n">
        <v>13561.74</v>
      </c>
      <c r="BB1170" s="493" t="n">
        <v>11863.21</v>
      </c>
      <c r="BC1170" s="493" t="n">
        <v>10886.96</v>
      </c>
      <c r="BD1170" s="493" t="n">
        <v>10987.86</v>
      </c>
      <c r="BE1170" s="493" t="n">
        <v>10528.45</v>
      </c>
      <c r="BF1170" s="493" t="n">
        <v>11124.65</v>
      </c>
      <c r="BG1170" s="493" t="n">
        <v>19046.33</v>
      </c>
      <c r="BH1170" s="493" t="n">
        <v>15497.96</v>
      </c>
      <c r="BI1170" s="493" t="n">
        <v>14547.96</v>
      </c>
      <c r="BJ1170" s="493" t="n">
        <v>20171.3</v>
      </c>
      <c r="BK1170" s="493" t="n">
        <v>19378.67</v>
      </c>
      <c r="BL1170" s="493" t="n">
        <v>16969.35</v>
      </c>
      <c r="BM1170" s="493" t="n">
        <v>22596.14</v>
      </c>
      <c r="BN1170" s="493" t="n">
        <v>17161.94</v>
      </c>
      <c r="BO1170" s="493" t="n">
        <v>24441.05</v>
      </c>
      <c r="BP1170" s="493" t="n">
        <v>16981.28</v>
      </c>
      <c r="BQ1170" s="493" t="n">
        <v>19045.42</v>
      </c>
      <c r="BR1170" s="493" t="n">
        <v>19859.49</v>
      </c>
      <c r="BS1170" s="493" t="n">
        <v>26781.3</v>
      </c>
      <c r="BT1170" s="493" t="n">
        <v>18469.16</v>
      </c>
      <c r="BU1170" s="493" t="n">
        <v>21249.03</v>
      </c>
      <c r="BV1170" s="493" t="n">
        <v>22939.49</v>
      </c>
      <c r="BW1170" s="493" t="n">
        <v>25049.72</v>
      </c>
    </row>
    <row r="1171">
      <c r="A1171" t="inlineStr">
        <is>
          <t>[C9C] ANGIOTENSIN-II 길항제 (단일)</t>
        </is>
      </c>
      <c r="B1171" t="inlineStr">
        <is>
          <t>알리코</t>
        </is>
      </c>
      <c r="C1171" t="inlineStr">
        <is>
          <t>하이살탄</t>
        </is>
      </c>
      <c r="D1171" t="inlineStr">
        <is>
          <t>알리코</t>
        </is>
      </c>
      <c r="E1171" t="inlineStr">
        <is>
          <t>candesartan cilexetil</t>
        </is>
      </c>
      <c r="F1171" t="inlineStr">
        <is>
          <t>병원</t>
        </is>
      </c>
      <c r="G1171" t="inlineStr">
        <is>
          <t>Generic</t>
        </is>
      </c>
      <c r="H1171" s="493" t="n">
        <v>2723</v>
      </c>
      <c r="I1171" s="493" t="n">
        <v>1643.47</v>
      </c>
      <c r="J1171" s="493" t="n">
        <v>2224.6</v>
      </c>
      <c r="K1171" s="493" t="n">
        <v>2173.6</v>
      </c>
      <c r="L1171" s="493" t="n">
        <v>1113.22</v>
      </c>
      <c r="M1171" s="493" t="n">
        <v>1248.12</v>
      </c>
      <c r="N1171" s="493" t="n">
        <v>1236.1</v>
      </c>
      <c r="O1171" s="493" t="n">
        <v>2364.2</v>
      </c>
      <c r="P1171" s="493" t="n">
        <v>2798.92</v>
      </c>
      <c r="Q1171" s="493" t="n">
        <v>3810.19</v>
      </c>
      <c r="R1171" s="493" t="n">
        <v>2498.74</v>
      </c>
      <c r="S1171" s="493" t="n">
        <v>3766.94</v>
      </c>
      <c r="T1171" s="493" t="n">
        <v>3315.92</v>
      </c>
      <c r="U1171" s="493" t="n">
        <v>3875.72</v>
      </c>
      <c r="V1171" s="493" t="n">
        <v>5331.75</v>
      </c>
      <c r="W1171" s="493" t="n">
        <v>3360.52</v>
      </c>
      <c r="X1171" s="493" t="n">
        <v>2841.64</v>
      </c>
      <c r="Y1171" s="493" t="n">
        <v>5538.14</v>
      </c>
      <c r="Z1171" s="493" t="n">
        <v>4434.84</v>
      </c>
      <c r="AA1171" s="493" t="n">
        <v>4612.11</v>
      </c>
      <c r="AB1171" s="493" t="n">
        <v>5243.24</v>
      </c>
      <c r="AC1171" s="493" t="n">
        <v>4202.84</v>
      </c>
      <c r="AD1171" s="493" t="n">
        <v>6136.36</v>
      </c>
      <c r="AE1171" s="493" t="n">
        <v>3881.57</v>
      </c>
      <c r="AF1171" s="493" t="n">
        <v>4232.6</v>
      </c>
      <c r="AG1171" s="493" t="n">
        <v>4658.1</v>
      </c>
      <c r="AH1171" s="493" t="n">
        <v>2922.72</v>
      </c>
      <c r="AI1171" s="493" t="n">
        <v>4941.08</v>
      </c>
      <c r="AJ1171" s="493" t="n">
        <v>3185.65</v>
      </c>
      <c r="AK1171" s="493" t="n">
        <v>4093.28</v>
      </c>
      <c r="AL1171" s="493" t="n">
        <v>5192.07</v>
      </c>
      <c r="AM1171" s="493" t="n">
        <v>4452.09</v>
      </c>
      <c r="AN1171" s="493" t="n">
        <v>4536.36</v>
      </c>
      <c r="AO1171" s="493" t="n">
        <v>4813.04</v>
      </c>
      <c r="AP1171" s="493" t="n">
        <v>4207.3</v>
      </c>
      <c r="AQ1171" s="493" t="n">
        <v>4757.1</v>
      </c>
      <c r="AR1171" s="493" t="n">
        <v>3395.2</v>
      </c>
      <c r="AS1171" s="493" t="n">
        <v>4039.35</v>
      </c>
      <c r="AT1171" s="493" t="n">
        <v>5876.73</v>
      </c>
      <c r="AU1171" s="493" t="n">
        <v>4411.83</v>
      </c>
      <c r="AV1171" s="493" t="n">
        <v>4213.61</v>
      </c>
      <c r="AW1171" s="493" t="n">
        <v>5408.06</v>
      </c>
      <c r="AX1171" s="493" t="n">
        <v>5314.72</v>
      </c>
      <c r="AY1171" s="493" t="n">
        <v>3428.56</v>
      </c>
      <c r="AZ1171" s="493" t="n">
        <v>4713.87</v>
      </c>
      <c r="BA1171" s="493" t="n">
        <v>5599.17</v>
      </c>
      <c r="BB1171" s="493" t="n">
        <v>2772.68</v>
      </c>
      <c r="BC1171" s="493" t="n">
        <v>6708.37</v>
      </c>
      <c r="BD1171" s="493" t="n">
        <v>3328.88</v>
      </c>
      <c r="BE1171" s="493" t="n">
        <v>6040.25</v>
      </c>
      <c r="BF1171" s="493" t="n">
        <v>4909.6</v>
      </c>
      <c r="BG1171" s="493" t="n">
        <v>5596.42</v>
      </c>
      <c r="BH1171" s="493" t="n">
        <v>4775.29</v>
      </c>
      <c r="BI1171" s="493" t="n">
        <v>4514.73</v>
      </c>
      <c r="BJ1171" s="493" t="n">
        <v>4971.2</v>
      </c>
      <c r="BK1171" s="493" t="n">
        <v>4171.55</v>
      </c>
      <c r="BL1171" s="493" t="n">
        <v>5019.09</v>
      </c>
      <c r="BM1171" s="493" t="n">
        <v>4710.4</v>
      </c>
      <c r="BN1171" s="493" t="n">
        <v>5385.9</v>
      </c>
      <c r="BO1171" s="493" t="n">
        <v>5358.46</v>
      </c>
      <c r="BP1171" s="493" t="n">
        <v>2237.34</v>
      </c>
      <c r="BQ1171" s="493" t="n">
        <v>2422.25</v>
      </c>
      <c r="BR1171" s="493" t="n">
        <v>5200.55</v>
      </c>
      <c r="BS1171" s="493" t="n">
        <v>3035.03</v>
      </c>
      <c r="BT1171" s="493" t="n">
        <v>2500.47</v>
      </c>
      <c r="BU1171" s="493" t="n">
        <v>7017.26</v>
      </c>
      <c r="BV1171" s="493" t="n">
        <v>3118.61</v>
      </c>
      <c r="BW1171" s="493" t="n">
        <v>4069.13</v>
      </c>
    </row>
    <row r="1172">
      <c r="A1172" t="inlineStr">
        <is>
          <t>[C9C] ANGIOTENSIN-II 길항제 (단일)</t>
        </is>
      </c>
      <c r="B1172" t="inlineStr">
        <is>
          <t>알리코</t>
        </is>
      </c>
      <c r="C1172" t="inlineStr">
        <is>
          <t>하이살탄</t>
        </is>
      </c>
      <c r="D1172" t="inlineStr">
        <is>
          <t>알리코</t>
        </is>
      </c>
      <c r="E1172" t="inlineStr">
        <is>
          <t>candesartan cilexetil</t>
        </is>
      </c>
      <c r="F1172" t="inlineStr">
        <is>
          <t>의원</t>
        </is>
      </c>
      <c r="G1172" t="inlineStr">
        <is>
          <t>Generic</t>
        </is>
      </c>
      <c r="H1172" s="493" t="n">
        <v>216149.28</v>
      </c>
      <c r="I1172" s="493" t="n">
        <v>200547.89</v>
      </c>
      <c r="J1172" s="493" t="n">
        <v>221342.29</v>
      </c>
      <c r="K1172" s="493" t="n">
        <v>220256.8</v>
      </c>
      <c r="L1172" s="493" t="n">
        <v>227340.94</v>
      </c>
      <c r="M1172" s="493" t="n">
        <v>220906.57</v>
      </c>
      <c r="N1172" s="493" t="n">
        <v>215987.41</v>
      </c>
      <c r="O1172" s="493" t="n">
        <v>227287.93</v>
      </c>
      <c r="P1172" s="493" t="n">
        <v>222140.19</v>
      </c>
      <c r="Q1172" s="493" t="n">
        <v>219654.7</v>
      </c>
      <c r="R1172" s="493" t="n">
        <v>272012.33</v>
      </c>
      <c r="S1172" s="493" t="n">
        <v>388284.31</v>
      </c>
      <c r="T1172" s="493" t="n">
        <v>388506.34</v>
      </c>
      <c r="U1172" s="493" t="n">
        <v>342479.84</v>
      </c>
      <c r="V1172" s="493" t="n">
        <v>374442.22</v>
      </c>
      <c r="W1172" s="493" t="n">
        <v>352873.96</v>
      </c>
      <c r="X1172" s="493" t="n">
        <v>373501.77</v>
      </c>
      <c r="Y1172" s="493" t="n">
        <v>373712.97</v>
      </c>
      <c r="Z1172" s="493" t="n">
        <v>393339.59</v>
      </c>
      <c r="AA1172" s="493" t="n">
        <v>441584.22</v>
      </c>
      <c r="AB1172" s="493" t="n">
        <v>428237.27</v>
      </c>
      <c r="AC1172" s="493" t="n">
        <v>440621.51</v>
      </c>
      <c r="AD1172" s="493" t="n">
        <v>407016.93</v>
      </c>
      <c r="AE1172" s="493" t="n">
        <v>447999.14</v>
      </c>
      <c r="AF1172" s="493" t="n">
        <v>435338.48</v>
      </c>
      <c r="AG1172" s="493" t="n">
        <v>392457.62</v>
      </c>
      <c r="AH1172" s="493" t="n">
        <v>450287.52</v>
      </c>
      <c r="AI1172" s="493" t="n">
        <v>414995.41</v>
      </c>
      <c r="AJ1172" s="493" t="n">
        <v>464287.77</v>
      </c>
      <c r="AK1172" s="493" t="n">
        <v>455675.17</v>
      </c>
      <c r="AL1172" s="493" t="n">
        <v>458663.98</v>
      </c>
      <c r="AM1172" s="493" t="n">
        <v>465089.79</v>
      </c>
      <c r="AN1172" s="493" t="n">
        <v>460255.34</v>
      </c>
      <c r="AO1172" s="493" t="n">
        <v>471082.55</v>
      </c>
      <c r="AP1172" s="493" t="n">
        <v>481598.95</v>
      </c>
      <c r="AQ1172" s="493" t="n">
        <v>489392.82</v>
      </c>
      <c r="AR1172" s="493" t="n">
        <v>518255.51</v>
      </c>
      <c r="AS1172" s="493" t="n">
        <v>474442.54</v>
      </c>
      <c r="AT1172" s="493" t="n">
        <v>442748.37</v>
      </c>
      <c r="AU1172" s="493" t="n">
        <v>297247.53</v>
      </c>
      <c r="AV1172" s="493" t="n">
        <v>305572.39</v>
      </c>
      <c r="AW1172" s="493" t="n">
        <v>342087.36</v>
      </c>
      <c r="AX1172" s="493" t="n">
        <v>355086.32</v>
      </c>
      <c r="AY1172" s="493" t="n">
        <v>363096.38</v>
      </c>
      <c r="AZ1172" s="493" t="n">
        <v>342452.23</v>
      </c>
      <c r="BA1172" s="493" t="n">
        <v>344248.35</v>
      </c>
      <c r="BB1172" s="493" t="n">
        <v>332793.04</v>
      </c>
      <c r="BC1172" s="493" t="n">
        <v>354934.41</v>
      </c>
      <c r="BD1172" s="493" t="n">
        <v>318806.31</v>
      </c>
      <c r="BE1172" s="493" t="n">
        <v>311854.67</v>
      </c>
      <c r="BF1172" s="493" t="n">
        <v>319581.58</v>
      </c>
      <c r="BG1172" s="493" t="n">
        <v>317058.89</v>
      </c>
      <c r="BH1172" s="493" t="n">
        <v>333129.46</v>
      </c>
      <c r="BI1172" s="493" t="n">
        <v>315638.37</v>
      </c>
      <c r="BJ1172" s="493" t="n">
        <v>325444.64</v>
      </c>
      <c r="BK1172" s="493" t="n">
        <v>305634.34</v>
      </c>
      <c r="BL1172" s="493" t="n">
        <v>379588.79</v>
      </c>
      <c r="BM1172" s="493" t="n">
        <v>299659.71</v>
      </c>
      <c r="BN1172" s="493" t="n">
        <v>325800.29</v>
      </c>
      <c r="BO1172" s="493" t="n">
        <v>330601.31</v>
      </c>
      <c r="BP1172" s="493" t="n">
        <v>333306.55</v>
      </c>
      <c r="BQ1172" s="493" t="n">
        <v>292727.02</v>
      </c>
      <c r="BR1172" s="493" t="n">
        <v>332744.96</v>
      </c>
      <c r="BS1172" s="493" t="n">
        <v>301805.42</v>
      </c>
      <c r="BT1172" s="493" t="n">
        <v>320680.84</v>
      </c>
      <c r="BU1172" s="493" t="n">
        <v>311649.6</v>
      </c>
      <c r="BV1172" s="493" t="n">
        <v>337643.36</v>
      </c>
      <c r="BW1172" s="493" t="n">
        <v>324277.28</v>
      </c>
    </row>
    <row r="1173">
      <c r="A1173" t="inlineStr">
        <is>
          <t>[C9C] ANGIOTENSIN-II 길항제 (단일)</t>
        </is>
      </c>
      <c r="B1173" t="inlineStr">
        <is>
          <t>알리코</t>
        </is>
      </c>
      <c r="C1173" t="inlineStr">
        <is>
          <t>하이살탄</t>
        </is>
      </c>
      <c r="D1173" t="inlineStr">
        <is>
          <t>알리코</t>
        </is>
      </c>
      <c r="E1173" t="inlineStr">
        <is>
          <t>candesartan cilexetil</t>
        </is>
      </c>
      <c r="F1173" t="inlineStr">
        <is>
          <t>보건소</t>
        </is>
      </c>
      <c r="G1173" t="inlineStr">
        <is>
          <t>Generic</t>
        </is>
      </c>
      <c r="H1173" s="493" t="n">
        <v>536.4</v>
      </c>
      <c r="I1173" s="493" t="n">
        <v>720</v>
      </c>
      <c r="J1173" s="493" t="n">
        <v>1214.4</v>
      </c>
      <c r="K1173" s="493" t="n">
        <v>864.6</v>
      </c>
      <c r="L1173" s="493" t="n">
        <v>369.6</v>
      </c>
      <c r="M1173" s="493" t="n">
        <v>438.9</v>
      </c>
      <c r="N1173" s="493" t="n">
        <v>333</v>
      </c>
      <c r="O1173" s="493" t="n">
        <v>552.9</v>
      </c>
      <c r="P1173" s="493" t="n">
        <v>424.2</v>
      </c>
      <c r="Q1173" s="493" t="n">
        <v>459.9</v>
      </c>
      <c r="R1173" s="493" t="n">
        <v>1536.3</v>
      </c>
      <c r="S1173" s="493" t="n">
        <v>545.4</v>
      </c>
      <c r="T1173" s="493" t="n">
        <v>498</v>
      </c>
      <c r="U1173" s="493" t="n">
        <v>462</v>
      </c>
      <c r="V1173" s="493" t="n">
        <v>784.5</v>
      </c>
      <c r="W1173" s="493" t="n">
        <v>801.9</v>
      </c>
      <c r="X1173" s="493" t="n">
        <v>824.4</v>
      </c>
      <c r="Y1173" s="493" t="n">
        <v>664.35</v>
      </c>
      <c r="Z1173" s="493" t="n">
        <v>439.5</v>
      </c>
      <c r="AA1173" s="493" t="n">
        <v>1309.5</v>
      </c>
      <c r="AB1173" s="493" t="n">
        <v>424.8</v>
      </c>
      <c r="AC1173" s="493" t="n">
        <v>895.05</v>
      </c>
      <c r="AD1173" s="493" t="n">
        <v>1041.15</v>
      </c>
      <c r="AE1173" s="493" t="n">
        <v>754.8</v>
      </c>
      <c r="AF1173" s="493" t="n">
        <v>412.5</v>
      </c>
      <c r="AG1173" s="493" t="n">
        <v>657.9</v>
      </c>
      <c r="AH1173" s="493" t="n">
        <v>1160.1</v>
      </c>
      <c r="AI1173" s="493" t="n">
        <v>367.8</v>
      </c>
      <c r="AJ1173" s="493" t="n">
        <v>2712</v>
      </c>
      <c r="AK1173" s="493" t="n">
        <v>673.8</v>
      </c>
      <c r="AL1173" s="493" t="n">
        <v>335.4</v>
      </c>
      <c r="AM1173" s="493" t="n">
        <v>376.2</v>
      </c>
      <c r="AN1173" s="493" t="n">
        <v>313.35</v>
      </c>
      <c r="AO1173" s="493" t="n">
        <v>727.2</v>
      </c>
      <c r="AP1173" s="493" t="n">
        <v>237</v>
      </c>
      <c r="AQ1173" s="493" t="n">
        <v>424.8</v>
      </c>
      <c r="AR1173" s="493" t="n">
        <v>1140.9</v>
      </c>
      <c r="AS1173" s="493" t="n">
        <v>537.15</v>
      </c>
      <c r="AT1173" s="493" t="n">
        <v>1180.2</v>
      </c>
      <c r="AU1173" s="493" t="n">
        <v>338.1</v>
      </c>
      <c r="AV1173" s="493" t="n">
        <v>1121.7</v>
      </c>
      <c r="AW1173" s="493" t="n">
        <v>656.7</v>
      </c>
      <c r="AX1173" s="493" t="n">
        <v>1505.1</v>
      </c>
      <c r="AY1173" s="493" t="n">
        <v>2145.3</v>
      </c>
      <c r="AZ1173" s="493" t="n">
        <v>2080.8</v>
      </c>
      <c r="BA1173" s="493" t="n">
        <v>797.7</v>
      </c>
      <c r="BB1173" s="493" t="n">
        <v>954</v>
      </c>
      <c r="BC1173" s="493" t="n">
        <v>4250.55</v>
      </c>
      <c r="BD1173" s="493" t="n">
        <v>404.85</v>
      </c>
      <c r="BE1173" s="493" t="n">
        <v>1186.8</v>
      </c>
      <c r="BF1173" s="493" t="n">
        <v>1903.5</v>
      </c>
      <c r="BG1173" s="493" t="n">
        <v>112.5</v>
      </c>
      <c r="BH1173" s="493" t="n">
        <v>2941.2</v>
      </c>
      <c r="BI1173" s="493" t="n">
        <v>1579.8</v>
      </c>
      <c r="BJ1173" s="493" t="n">
        <v>1864.5</v>
      </c>
      <c r="BK1173" s="493" t="n">
        <v>3234.6</v>
      </c>
      <c r="BL1173" s="493" t="n">
        <v>3709.95</v>
      </c>
      <c r="BM1173" s="493" t="n">
        <v>3577.8</v>
      </c>
      <c r="BN1173" s="493" t="n">
        <v>911.7</v>
      </c>
      <c r="BO1173" s="493" t="n">
        <v>2086.65</v>
      </c>
      <c r="BP1173" s="493" t="n">
        <v>1707</v>
      </c>
      <c r="BQ1173" s="493" t="n">
        <v>2001.3</v>
      </c>
      <c r="BR1173" s="493" t="n">
        <v>2358.15</v>
      </c>
      <c r="BS1173" s="493" t="n">
        <v>991.2</v>
      </c>
      <c r="BT1173" s="493" t="n">
        <v>2460.3</v>
      </c>
      <c r="BU1173" s="493" t="n">
        <v>1946.4</v>
      </c>
      <c r="BV1173" s="493" t="n">
        <v>802.8</v>
      </c>
      <c r="BW1173" s="493" t="n">
        <v>5621.4</v>
      </c>
    </row>
    <row r="1174">
      <c r="A1174" t="inlineStr">
        <is>
          <t>[C9C] ANGIOTENSIN-II 길항제 (단일)</t>
        </is>
      </c>
      <c r="B1174" t="inlineStr">
        <is>
          <t>알보젠코리아</t>
        </is>
      </c>
      <c r="C1174" t="inlineStr">
        <is>
          <t>로사맥스</t>
        </is>
      </c>
      <c r="D1174" t="inlineStr">
        <is>
          <t>알보젠코리아</t>
        </is>
      </c>
      <c r="E1174" t="inlineStr">
        <is>
          <t>losartan potassium</t>
        </is>
      </c>
      <c r="F1174" t="inlineStr">
        <is>
          <t>종합병원</t>
        </is>
      </c>
      <c r="G1174" t="inlineStr">
        <is>
          <t>Generic</t>
        </is>
      </c>
      <c r="H1174" s="493" t="n">
        <v>948.48</v>
      </c>
      <c r="I1174" s="493" t="n">
        <v>94.5</v>
      </c>
      <c r="J1174" s="493" t="n">
        <v>519.48</v>
      </c>
      <c r="K1174" s="493" t="n">
        <v>795.2</v>
      </c>
      <c r="L1174" s="493" t="n">
        <v>31.36</v>
      </c>
      <c r="M1174" s="493" t="n">
        <v>104.16</v>
      </c>
      <c r="N1174" s="493" t="n">
        <v>292.32</v>
      </c>
      <c r="O1174" s="493" t="n">
        <v>297</v>
      </c>
      <c r="P1174" s="493" t="n">
        <v>266.22</v>
      </c>
      <c r="Q1174" s="493" t="n">
        <v>215.6</v>
      </c>
      <c r="R1174" s="493" t="n">
        <v>235.8</v>
      </c>
      <c r="S1174" s="493" t="n">
        <v>70.28</v>
      </c>
      <c r="T1174" s="493" t="n">
        <v>0</v>
      </c>
      <c r="U1174" s="493" t="n">
        <v>0</v>
      </c>
      <c r="V1174" s="493" t="n">
        <v>0</v>
      </c>
      <c r="W1174" s="493" t="n">
        <v>0</v>
      </c>
      <c r="X1174" s="493" t="n">
        <v>0</v>
      </c>
      <c r="Y1174" s="493" t="n">
        <v>0</v>
      </c>
      <c r="Z1174" s="493" t="n">
        <v>0</v>
      </c>
      <c r="AA1174" s="493" t="n">
        <v>0</v>
      </c>
      <c r="AB1174" s="493" t="n">
        <v>0</v>
      </c>
      <c r="AC1174" s="493" t="n">
        <v>0</v>
      </c>
      <c r="AD1174" s="493" t="n">
        <v>0</v>
      </c>
      <c r="AE1174" s="493" t="n">
        <v>0</v>
      </c>
      <c r="AF1174" s="493" t="n">
        <v>0</v>
      </c>
      <c r="AG1174" s="493" t="n">
        <v>0</v>
      </c>
      <c r="AH1174" s="493" t="n">
        <v>0</v>
      </c>
      <c r="AI1174" s="493" t="n">
        <v>0</v>
      </c>
      <c r="AJ1174" s="493" t="n">
        <v>0</v>
      </c>
      <c r="AK1174" s="493" t="n">
        <v>0</v>
      </c>
      <c r="AL1174" s="493" t="n">
        <v>0</v>
      </c>
      <c r="AM1174" s="493" t="n">
        <v>0</v>
      </c>
      <c r="AN1174" s="493" t="n">
        <v>0</v>
      </c>
      <c r="AO1174" s="493" t="n">
        <v>0</v>
      </c>
      <c r="AP1174" s="493" t="n">
        <v>0</v>
      </c>
      <c r="AQ1174" s="493" t="n">
        <v>0</v>
      </c>
      <c r="AR1174" s="493" t="n">
        <v>0</v>
      </c>
      <c r="AS1174" s="493" t="n">
        <v>0</v>
      </c>
      <c r="AT1174" s="493" t="n">
        <v>0</v>
      </c>
      <c r="AU1174" s="493" t="n">
        <v>0</v>
      </c>
      <c r="AV1174" s="493" t="n">
        <v>0</v>
      </c>
      <c r="AW1174" s="493" t="n">
        <v>0</v>
      </c>
      <c r="AX1174" s="493" t="n">
        <v>0</v>
      </c>
      <c r="AY1174" s="493" t="n">
        <v>0</v>
      </c>
      <c r="AZ1174" s="493" t="n">
        <v>0</v>
      </c>
      <c r="BA1174" s="493" t="n">
        <v>0</v>
      </c>
      <c r="BB1174" s="493" t="n">
        <v>0</v>
      </c>
      <c r="BC1174" s="493" t="n">
        <v>0</v>
      </c>
      <c r="BD1174" s="493" t="n">
        <v>0</v>
      </c>
      <c r="BE1174" s="493" t="n">
        <v>0</v>
      </c>
      <c r="BF1174" s="493" t="n">
        <v>0</v>
      </c>
      <c r="BG1174" s="493" t="n">
        <v>0</v>
      </c>
      <c r="BH1174" s="493" t="n">
        <v>0</v>
      </c>
      <c r="BI1174" s="493" t="n">
        <v>0</v>
      </c>
      <c r="BJ1174" s="493" t="n">
        <v>0</v>
      </c>
      <c r="BK1174" s="493" t="n">
        <v>0</v>
      </c>
      <c r="BL1174" s="493" t="n">
        <v>0</v>
      </c>
      <c r="BM1174" s="493" t="n">
        <v>0</v>
      </c>
      <c r="BN1174" s="493" t="n">
        <v>0</v>
      </c>
      <c r="BO1174" s="493" t="n">
        <v>0</v>
      </c>
      <c r="BP1174" s="493" t="n">
        <v>0</v>
      </c>
      <c r="BQ1174" s="493" t="n">
        <v>0</v>
      </c>
      <c r="BR1174" s="493" t="n">
        <v>0</v>
      </c>
      <c r="BS1174" s="493" t="n">
        <v>0</v>
      </c>
      <c r="BT1174" s="493" t="n">
        <v>0</v>
      </c>
      <c r="BU1174" s="493" t="n">
        <v>0</v>
      </c>
      <c r="BV1174" s="493" t="n">
        <v>0</v>
      </c>
      <c r="BW1174" s="493" t="n">
        <v>0</v>
      </c>
    </row>
    <row r="1175">
      <c r="A1175" t="inlineStr">
        <is>
          <t>[C9C] ANGIOTENSIN-II 길항제 (단일)</t>
        </is>
      </c>
      <c r="B1175" t="inlineStr">
        <is>
          <t>알보젠코리아</t>
        </is>
      </c>
      <c r="C1175" t="inlineStr">
        <is>
          <t>로사맥스</t>
        </is>
      </c>
      <c r="D1175" t="inlineStr">
        <is>
          <t>알보젠코리아</t>
        </is>
      </c>
      <c r="E1175" t="inlineStr">
        <is>
          <t>losartan potassium</t>
        </is>
      </c>
      <c r="F1175" t="inlineStr">
        <is>
          <t>병원</t>
        </is>
      </c>
      <c r="G1175" t="inlineStr">
        <is>
          <t>Generic</t>
        </is>
      </c>
      <c r="H1175" s="493" t="n">
        <v>329.1</v>
      </c>
      <c r="I1175" s="493" t="n">
        <v>0</v>
      </c>
      <c r="J1175" s="493" t="n">
        <v>0</v>
      </c>
      <c r="K1175" s="493" t="n">
        <v>570.3</v>
      </c>
      <c r="L1175" s="493" t="n">
        <v>0</v>
      </c>
      <c r="M1175" s="493" t="n">
        <v>33.3</v>
      </c>
      <c r="N1175" s="493" t="n">
        <v>360</v>
      </c>
      <c r="O1175" s="493" t="n">
        <v>0</v>
      </c>
      <c r="P1175" s="493" t="n">
        <v>360</v>
      </c>
      <c r="Q1175" s="493" t="n">
        <v>57.6</v>
      </c>
      <c r="R1175" s="493" t="n">
        <v>0</v>
      </c>
      <c r="S1175" s="493" t="n">
        <v>0</v>
      </c>
      <c r="T1175" s="493" t="n">
        <v>0</v>
      </c>
      <c r="U1175" s="493" t="n">
        <v>0</v>
      </c>
      <c r="V1175" s="493" t="n">
        <v>0</v>
      </c>
      <c r="W1175" s="493" t="n">
        <v>0</v>
      </c>
      <c r="X1175" s="493" t="n">
        <v>0</v>
      </c>
      <c r="Y1175" s="493" t="n">
        <v>0</v>
      </c>
      <c r="Z1175" s="493" t="n">
        <v>0</v>
      </c>
      <c r="AA1175" s="493" t="n">
        <v>0</v>
      </c>
      <c r="AB1175" s="493" t="n">
        <v>0</v>
      </c>
      <c r="AC1175" s="493" t="n">
        <v>0</v>
      </c>
      <c r="AD1175" s="493" t="n">
        <v>0</v>
      </c>
      <c r="AE1175" s="493" t="n">
        <v>0</v>
      </c>
      <c r="AF1175" s="493" t="n">
        <v>0</v>
      </c>
      <c r="AG1175" s="493" t="n">
        <v>0</v>
      </c>
      <c r="AH1175" s="493" t="n">
        <v>0</v>
      </c>
      <c r="AI1175" s="493" t="n">
        <v>0</v>
      </c>
      <c r="AJ1175" s="493" t="n">
        <v>0</v>
      </c>
      <c r="AK1175" s="493" t="n">
        <v>0</v>
      </c>
      <c r="AL1175" s="493" t="n">
        <v>0</v>
      </c>
      <c r="AM1175" s="493" t="n">
        <v>0</v>
      </c>
      <c r="AN1175" s="493" t="n">
        <v>0</v>
      </c>
      <c r="AO1175" s="493" t="n">
        <v>0</v>
      </c>
      <c r="AP1175" s="493" t="n">
        <v>0</v>
      </c>
      <c r="AQ1175" s="493" t="n">
        <v>0</v>
      </c>
      <c r="AR1175" s="493" t="n">
        <v>0</v>
      </c>
      <c r="AS1175" s="493" t="n">
        <v>0</v>
      </c>
      <c r="AT1175" s="493" t="n">
        <v>0</v>
      </c>
      <c r="AU1175" s="493" t="n">
        <v>0</v>
      </c>
      <c r="AV1175" s="493" t="n">
        <v>0</v>
      </c>
      <c r="AW1175" s="493" t="n">
        <v>0</v>
      </c>
      <c r="AX1175" s="493" t="n">
        <v>0</v>
      </c>
      <c r="AY1175" s="493" t="n">
        <v>0</v>
      </c>
      <c r="AZ1175" s="493" t="n">
        <v>0</v>
      </c>
      <c r="BA1175" s="493" t="n">
        <v>0</v>
      </c>
      <c r="BB1175" s="493" t="n">
        <v>0</v>
      </c>
      <c r="BC1175" s="493" t="n">
        <v>0</v>
      </c>
      <c r="BD1175" s="493" t="n">
        <v>0</v>
      </c>
      <c r="BE1175" s="493" t="n">
        <v>0</v>
      </c>
      <c r="BF1175" s="493" t="n">
        <v>0</v>
      </c>
      <c r="BG1175" s="493" t="n">
        <v>47.88</v>
      </c>
      <c r="BH1175" s="493" t="n">
        <v>0</v>
      </c>
      <c r="BI1175" s="493" t="n">
        <v>0</v>
      </c>
      <c r="BJ1175" s="493" t="n">
        <v>0</v>
      </c>
      <c r="BK1175" s="493" t="n">
        <v>0</v>
      </c>
      <c r="BL1175" s="493" t="n">
        <v>0</v>
      </c>
      <c r="BM1175" s="493" t="n">
        <v>0</v>
      </c>
      <c r="BN1175" s="493" t="n">
        <v>0</v>
      </c>
      <c r="BO1175" s="493" t="n">
        <v>0</v>
      </c>
      <c r="BP1175" s="493" t="n">
        <v>0</v>
      </c>
      <c r="BQ1175" s="493" t="n">
        <v>0</v>
      </c>
      <c r="BR1175" s="493" t="n">
        <v>0</v>
      </c>
      <c r="BS1175" s="493" t="n">
        <v>0</v>
      </c>
      <c r="BT1175" s="493" t="n">
        <v>0</v>
      </c>
      <c r="BU1175" s="493" t="n">
        <v>0</v>
      </c>
      <c r="BV1175" s="493" t="n">
        <v>183.3</v>
      </c>
      <c r="BW1175" s="493" t="n">
        <v>0</v>
      </c>
    </row>
    <row r="1176">
      <c r="A1176" t="inlineStr">
        <is>
          <t>[C9C] ANGIOTENSIN-II 길항제 (단일)</t>
        </is>
      </c>
      <c r="B1176" t="inlineStr">
        <is>
          <t>알보젠코리아</t>
        </is>
      </c>
      <c r="C1176" t="inlineStr">
        <is>
          <t>로사맥스</t>
        </is>
      </c>
      <c r="D1176" t="inlineStr">
        <is>
          <t>알보젠코리아</t>
        </is>
      </c>
      <c r="E1176" t="inlineStr">
        <is>
          <t>losartan potassium</t>
        </is>
      </c>
      <c r="F1176" t="inlineStr">
        <is>
          <t>의원</t>
        </is>
      </c>
      <c r="G1176" t="inlineStr">
        <is>
          <t>Generic</t>
        </is>
      </c>
      <c r="H1176" s="493" t="n">
        <v>18404.32</v>
      </c>
      <c r="I1176" s="493" t="n">
        <v>29170.4</v>
      </c>
      <c r="J1176" s="493" t="n">
        <v>28356.15</v>
      </c>
      <c r="K1176" s="493" t="n">
        <v>30028.28</v>
      </c>
      <c r="L1176" s="493" t="n">
        <v>29865.71</v>
      </c>
      <c r="M1176" s="493" t="n">
        <v>30930.22</v>
      </c>
      <c r="N1176" s="493" t="n">
        <v>27918.3</v>
      </c>
      <c r="O1176" s="493" t="n">
        <v>29144.13</v>
      </c>
      <c r="P1176" s="493" t="n">
        <v>28750.17</v>
      </c>
      <c r="Q1176" s="493" t="n">
        <v>26223.53</v>
      </c>
      <c r="R1176" s="493" t="n">
        <v>26396.58</v>
      </c>
      <c r="S1176" s="493" t="n">
        <v>10033.81</v>
      </c>
      <c r="T1176" s="493" t="n">
        <v>0</v>
      </c>
      <c r="U1176" s="493" t="n">
        <v>0</v>
      </c>
      <c r="V1176" s="493" t="n">
        <v>0</v>
      </c>
      <c r="W1176" s="493" t="n">
        <v>0</v>
      </c>
      <c r="X1176" s="493" t="n">
        <v>2268.86</v>
      </c>
      <c r="Y1176" s="493" t="n">
        <v>4626.18</v>
      </c>
      <c r="Z1176" s="493" t="n">
        <v>6235.38</v>
      </c>
      <c r="AA1176" s="493" t="n">
        <v>6189.6</v>
      </c>
      <c r="AB1176" s="493" t="n">
        <v>6114.86</v>
      </c>
      <c r="AC1176" s="493" t="n">
        <v>6829.8</v>
      </c>
      <c r="AD1176" s="493" t="n">
        <v>6859.05</v>
      </c>
      <c r="AE1176" s="493" t="n">
        <v>8268</v>
      </c>
      <c r="AF1176" s="493" t="n">
        <v>5976.55</v>
      </c>
      <c r="AG1176" s="493" t="n">
        <v>6144</v>
      </c>
      <c r="AH1176" s="493" t="n">
        <v>5821.85</v>
      </c>
      <c r="AI1176" s="493" t="n">
        <v>5447.1</v>
      </c>
      <c r="AJ1176" s="493" t="n">
        <v>6535.05</v>
      </c>
      <c r="AK1176" s="493" t="n">
        <v>5778.75</v>
      </c>
      <c r="AL1176" s="493" t="n">
        <v>7030.2</v>
      </c>
      <c r="AM1176" s="493" t="n">
        <v>5002.1</v>
      </c>
      <c r="AN1176" s="493" t="n">
        <v>8115.4</v>
      </c>
      <c r="AO1176" s="493" t="n">
        <v>5941.8</v>
      </c>
      <c r="AP1176" s="493" t="n">
        <v>7137.26</v>
      </c>
      <c r="AQ1176" s="493" t="n">
        <v>7248.7</v>
      </c>
      <c r="AR1176" s="493" t="n">
        <v>8884.9</v>
      </c>
      <c r="AS1176" s="493" t="n">
        <v>6154.95</v>
      </c>
      <c r="AT1176" s="493" t="n">
        <v>7045</v>
      </c>
      <c r="AU1176" s="493" t="n">
        <v>6945.93</v>
      </c>
      <c r="AV1176" s="493" t="n">
        <v>13213.35</v>
      </c>
      <c r="AW1176" s="493" t="n">
        <v>9042.6</v>
      </c>
      <c r="AX1176" s="493" t="n">
        <v>12388.35</v>
      </c>
      <c r="AY1176" s="493" t="n">
        <v>12702.78</v>
      </c>
      <c r="AZ1176" s="493" t="n">
        <v>12425.1</v>
      </c>
      <c r="BA1176" s="493" t="n">
        <v>13872.68</v>
      </c>
      <c r="BB1176" s="493" t="n">
        <v>13102.07</v>
      </c>
      <c r="BC1176" s="493" t="n">
        <v>17082.58</v>
      </c>
      <c r="BD1176" s="493" t="n">
        <v>14428.86</v>
      </c>
      <c r="BE1176" s="493" t="n">
        <v>13240.75</v>
      </c>
      <c r="BF1176" s="493" t="n">
        <v>12349.95</v>
      </c>
      <c r="BG1176" s="493" t="n">
        <v>12988.02</v>
      </c>
      <c r="BH1176" s="493" t="n">
        <v>12019.65</v>
      </c>
      <c r="BI1176" s="493" t="n">
        <v>16261.5</v>
      </c>
      <c r="BJ1176" s="493" t="n">
        <v>13687.15</v>
      </c>
      <c r="BK1176" s="493" t="n">
        <v>14016.09</v>
      </c>
      <c r="BL1176" s="493" t="n">
        <v>15538.91</v>
      </c>
      <c r="BM1176" s="493" t="n">
        <v>16133.05</v>
      </c>
      <c r="BN1176" s="493" t="n">
        <v>12918.05</v>
      </c>
      <c r="BO1176" s="493" t="n">
        <v>14191.88</v>
      </c>
      <c r="BP1176" s="493" t="n">
        <v>13272.3</v>
      </c>
      <c r="BQ1176" s="493" t="n">
        <v>11256.55</v>
      </c>
      <c r="BR1176" s="493" t="n">
        <v>13985.15</v>
      </c>
      <c r="BS1176" s="493" t="n">
        <v>12439.75</v>
      </c>
      <c r="BT1176" s="493" t="n">
        <v>13973.95</v>
      </c>
      <c r="BU1176" s="493" t="n">
        <v>10539.4</v>
      </c>
      <c r="BV1176" s="493" t="n">
        <v>18487.25</v>
      </c>
      <c r="BW1176" s="493" t="n">
        <v>12673.31</v>
      </c>
    </row>
    <row r="1177">
      <c r="A1177" t="inlineStr">
        <is>
          <t>[C9C] ANGIOTENSIN-II 길항제 (단일)</t>
        </is>
      </c>
      <c r="B1177" t="inlineStr">
        <is>
          <t>알보젠코리아</t>
        </is>
      </c>
      <c r="C1177" t="inlineStr">
        <is>
          <t>로사맥스</t>
        </is>
      </c>
      <c r="D1177" t="inlineStr">
        <is>
          <t>알보젠코리아</t>
        </is>
      </c>
      <c r="E1177" t="inlineStr">
        <is>
          <t>losartan potassium</t>
        </is>
      </c>
      <c r="F1177" t="inlineStr">
        <is>
          <t>보건소</t>
        </is>
      </c>
      <c r="G1177" t="inlineStr">
        <is>
          <t>Generic</t>
        </is>
      </c>
      <c r="H1177" s="493" t="n">
        <v>0</v>
      </c>
      <c r="I1177" s="493" t="n">
        <v>249</v>
      </c>
      <c r="J1177" s="493" t="n">
        <v>0</v>
      </c>
      <c r="K1177" s="493" t="n">
        <v>573.6</v>
      </c>
      <c r="L1177" s="493" t="n">
        <v>0</v>
      </c>
      <c r="M1177" s="493" t="n">
        <v>477</v>
      </c>
      <c r="N1177" s="493" t="n">
        <v>0</v>
      </c>
      <c r="O1177" s="493" t="n">
        <v>0</v>
      </c>
      <c r="P1177" s="493" t="n">
        <v>843.6</v>
      </c>
      <c r="Q1177" s="493" t="n">
        <v>0</v>
      </c>
      <c r="R1177" s="493" t="n">
        <v>263.4</v>
      </c>
      <c r="S1177" s="493" t="n">
        <v>0</v>
      </c>
      <c r="T1177" s="493" t="n">
        <v>0</v>
      </c>
      <c r="U1177" s="493" t="n">
        <v>0</v>
      </c>
      <c r="V1177" s="493" t="n">
        <v>0</v>
      </c>
      <c r="W1177" s="493" t="n">
        <v>0</v>
      </c>
      <c r="X1177" s="493" t="n">
        <v>0</v>
      </c>
      <c r="Y1177" s="493" t="n">
        <v>0</v>
      </c>
      <c r="Z1177" s="493" t="n">
        <v>0</v>
      </c>
      <c r="AA1177" s="493" t="n">
        <v>0</v>
      </c>
      <c r="AB1177" s="493" t="n">
        <v>0</v>
      </c>
      <c r="AC1177" s="493" t="n">
        <v>103.2</v>
      </c>
      <c r="AD1177" s="493" t="n">
        <v>0</v>
      </c>
      <c r="AE1177" s="493" t="n">
        <v>56.4</v>
      </c>
      <c r="AF1177" s="493" t="n">
        <v>0</v>
      </c>
      <c r="AG1177" s="493" t="n">
        <v>0</v>
      </c>
      <c r="AH1177" s="493" t="n">
        <v>0</v>
      </c>
      <c r="AI1177" s="493" t="n">
        <v>0</v>
      </c>
      <c r="AJ1177" s="493" t="n">
        <v>0</v>
      </c>
      <c r="AK1177" s="493" t="n">
        <v>0</v>
      </c>
      <c r="AL1177" s="493" t="n">
        <v>0</v>
      </c>
      <c r="AM1177" s="493" t="n">
        <v>0</v>
      </c>
      <c r="AN1177" s="493" t="n">
        <v>0</v>
      </c>
      <c r="AO1177" s="493" t="n">
        <v>0</v>
      </c>
      <c r="AP1177" s="493" t="n">
        <v>0</v>
      </c>
      <c r="AQ1177" s="493" t="n">
        <v>0</v>
      </c>
      <c r="AR1177" s="493" t="n">
        <v>0</v>
      </c>
      <c r="AS1177" s="493" t="n">
        <v>0</v>
      </c>
      <c r="AT1177" s="493" t="n">
        <v>0</v>
      </c>
      <c r="AU1177" s="493" t="n">
        <v>0</v>
      </c>
      <c r="AV1177" s="493" t="n">
        <v>0</v>
      </c>
      <c r="AW1177" s="493" t="n">
        <v>0</v>
      </c>
      <c r="AX1177" s="493" t="n">
        <v>0</v>
      </c>
      <c r="AY1177" s="493" t="n">
        <v>0</v>
      </c>
      <c r="AZ1177" s="493" t="n">
        <v>0</v>
      </c>
      <c r="BA1177" s="493" t="n">
        <v>0</v>
      </c>
      <c r="BB1177" s="493" t="n">
        <v>0</v>
      </c>
      <c r="BC1177" s="493" t="n">
        <v>0</v>
      </c>
      <c r="BD1177" s="493" t="n">
        <v>0</v>
      </c>
      <c r="BE1177" s="493" t="n">
        <v>0</v>
      </c>
      <c r="BF1177" s="493" t="n">
        <v>0</v>
      </c>
      <c r="BG1177" s="493" t="n">
        <v>0</v>
      </c>
      <c r="BH1177" s="493" t="n">
        <v>0</v>
      </c>
      <c r="BI1177" s="493" t="n">
        <v>204.6</v>
      </c>
      <c r="BJ1177" s="493" t="n">
        <v>0</v>
      </c>
      <c r="BK1177" s="493" t="n">
        <v>0</v>
      </c>
      <c r="BL1177" s="493" t="n">
        <v>0</v>
      </c>
      <c r="BM1177" s="493" t="n">
        <v>0</v>
      </c>
      <c r="BN1177" s="493" t="n">
        <v>0</v>
      </c>
      <c r="BO1177" s="493" t="n">
        <v>0</v>
      </c>
      <c r="BP1177" s="493" t="n">
        <v>0</v>
      </c>
      <c r="BQ1177" s="493" t="n">
        <v>0</v>
      </c>
      <c r="BR1177" s="493" t="n">
        <v>0</v>
      </c>
      <c r="BS1177" s="493" t="n">
        <v>0</v>
      </c>
      <c r="BT1177" s="493" t="n">
        <v>0</v>
      </c>
      <c r="BU1177" s="493" t="n">
        <v>0</v>
      </c>
      <c r="BV1177" s="493" t="n">
        <v>0</v>
      </c>
      <c r="BW1177" s="493" t="n">
        <v>0</v>
      </c>
    </row>
    <row r="1178">
      <c r="A1178" t="inlineStr">
        <is>
          <t>[C9C] ANGIOTENSIN-II 길항제 (단일)</t>
        </is>
      </c>
      <c r="B1178" t="inlineStr">
        <is>
          <t>알보젠코리아</t>
        </is>
      </c>
      <c r="C1178" t="inlineStr">
        <is>
          <t>로우텍</t>
        </is>
      </c>
      <c r="D1178" t="inlineStr">
        <is>
          <t>알보젠코리아</t>
        </is>
      </c>
      <c r="E1178" t="inlineStr">
        <is>
          <t>olmesartan medoxomil</t>
        </is>
      </c>
      <c r="F1178" t="inlineStr">
        <is>
          <t>의원</t>
        </is>
      </c>
      <c r="G1178" t="inlineStr">
        <is>
          <t>Generic</t>
        </is>
      </c>
      <c r="H1178" s="493" t="n">
        <v>4529.45</v>
      </c>
      <c r="I1178" s="493" t="n">
        <v>4064.98</v>
      </c>
      <c r="J1178" s="493" t="n">
        <v>4348.8</v>
      </c>
      <c r="K1178" s="493" t="n">
        <v>2993.9</v>
      </c>
      <c r="L1178" s="493" t="n">
        <v>4846.7</v>
      </c>
      <c r="M1178" s="493" t="n">
        <v>2171.2</v>
      </c>
      <c r="N1178" s="493" t="n">
        <v>4410.5</v>
      </c>
      <c r="O1178" s="493" t="n">
        <v>4088.4</v>
      </c>
      <c r="P1178" s="493" t="n">
        <v>4729.2</v>
      </c>
      <c r="Q1178" s="493" t="n">
        <v>2952.19</v>
      </c>
      <c r="R1178" s="493" t="n">
        <v>5063.35</v>
      </c>
      <c r="S1178" s="493" t="n">
        <v>5629.98</v>
      </c>
      <c r="T1178" s="493" t="n">
        <v>6128.18</v>
      </c>
      <c r="U1178" s="493" t="n">
        <v>4401.68</v>
      </c>
      <c r="V1178" s="493" t="n">
        <v>4226.88</v>
      </c>
      <c r="W1178" s="493" t="n">
        <v>2806.96</v>
      </c>
      <c r="X1178" s="493" t="n">
        <v>0</v>
      </c>
      <c r="Y1178" s="493" t="n">
        <v>0</v>
      </c>
      <c r="Z1178" s="493" t="n">
        <v>0</v>
      </c>
      <c r="AA1178" s="493" t="n">
        <v>0</v>
      </c>
      <c r="AB1178" s="493" t="n">
        <v>0</v>
      </c>
      <c r="AC1178" s="493" t="n">
        <v>0</v>
      </c>
      <c r="AD1178" s="493" t="n">
        <v>0</v>
      </c>
      <c r="AE1178" s="493" t="n">
        <v>0</v>
      </c>
      <c r="AF1178" s="493" t="n">
        <v>0</v>
      </c>
      <c r="AG1178" s="493" t="n">
        <v>0</v>
      </c>
      <c r="AH1178" s="493" t="n">
        <v>0</v>
      </c>
      <c r="AI1178" s="493" t="n">
        <v>0</v>
      </c>
      <c r="AJ1178" s="493" t="n">
        <v>0</v>
      </c>
      <c r="AK1178" s="493" t="n">
        <v>0</v>
      </c>
      <c r="AL1178" s="493" t="n">
        <v>0</v>
      </c>
      <c r="AM1178" s="493" t="n">
        <v>0</v>
      </c>
      <c r="AN1178" s="493" t="n">
        <v>0</v>
      </c>
      <c r="AO1178" s="493" t="n">
        <v>0</v>
      </c>
      <c r="AP1178" s="493" t="n">
        <v>0</v>
      </c>
      <c r="AQ1178" s="493" t="n">
        <v>0</v>
      </c>
      <c r="AR1178" s="493" t="n">
        <v>0</v>
      </c>
      <c r="AS1178" s="493" t="n">
        <v>0</v>
      </c>
      <c r="AT1178" s="493" t="n">
        <v>0</v>
      </c>
      <c r="AU1178" s="493" t="n">
        <v>0</v>
      </c>
      <c r="AV1178" s="493" t="n">
        <v>0</v>
      </c>
      <c r="AW1178" s="493" t="n">
        <v>0</v>
      </c>
      <c r="AX1178" s="493" t="n">
        <v>0</v>
      </c>
      <c r="AY1178" s="493" t="n">
        <v>0</v>
      </c>
      <c r="AZ1178" s="493" t="n">
        <v>0</v>
      </c>
      <c r="BA1178" s="493" t="n">
        <v>0</v>
      </c>
      <c r="BB1178" s="493" t="n">
        <v>0</v>
      </c>
      <c r="BC1178" s="493" t="n">
        <v>0</v>
      </c>
      <c r="BD1178" s="493" t="n">
        <v>0</v>
      </c>
      <c r="BE1178" s="493" t="n">
        <v>0</v>
      </c>
      <c r="BF1178" s="493" t="n">
        <v>0</v>
      </c>
      <c r="BG1178" s="493" t="n">
        <v>0</v>
      </c>
      <c r="BH1178" s="493" t="n">
        <v>0</v>
      </c>
      <c r="BI1178" s="493" t="n">
        <v>0</v>
      </c>
      <c r="BJ1178" s="493" t="n">
        <v>0</v>
      </c>
      <c r="BK1178" s="493" t="n">
        <v>0</v>
      </c>
      <c r="BL1178" s="493" t="n">
        <v>0</v>
      </c>
      <c r="BM1178" s="493" t="n">
        <v>0</v>
      </c>
      <c r="BN1178" s="493" t="n">
        <v>0</v>
      </c>
      <c r="BO1178" s="493" t="n">
        <v>0</v>
      </c>
      <c r="BP1178" s="493" t="n">
        <v>0</v>
      </c>
      <c r="BQ1178" s="493" t="n">
        <v>0</v>
      </c>
      <c r="BR1178" s="493" t="n">
        <v>0</v>
      </c>
      <c r="BS1178" s="493" t="n">
        <v>0</v>
      </c>
      <c r="BT1178" s="493" t="n">
        <v>0</v>
      </c>
      <c r="BU1178" s="493" t="n">
        <v>0</v>
      </c>
      <c r="BV1178" s="493" t="n">
        <v>0</v>
      </c>
      <c r="BW1178" s="493" t="n">
        <v>0</v>
      </c>
    </row>
    <row r="1179">
      <c r="A1179" t="inlineStr">
        <is>
          <t>[C9C] ANGIOTENSIN-II 길항제 (단일)</t>
        </is>
      </c>
      <c r="B1179" t="inlineStr">
        <is>
          <t>알보젠코리아</t>
        </is>
      </c>
      <c r="C1179" t="inlineStr">
        <is>
          <t>로우텍</t>
        </is>
      </c>
      <c r="D1179" t="inlineStr">
        <is>
          <t>알보젠코리아</t>
        </is>
      </c>
      <c r="E1179" t="inlineStr">
        <is>
          <t>olmesartan medoxomil</t>
        </is>
      </c>
      <c r="F1179" t="inlineStr">
        <is>
          <t>보건소</t>
        </is>
      </c>
      <c r="G1179" t="inlineStr">
        <is>
          <t>Generic</t>
        </is>
      </c>
      <c r="H1179" s="493" t="n">
        <v>0</v>
      </c>
      <c r="I1179" s="493" t="n">
        <v>18000</v>
      </c>
      <c r="J1179" s="493" t="n">
        <v>0</v>
      </c>
      <c r="K1179" s="493" t="n">
        <v>0</v>
      </c>
      <c r="L1179" s="493" t="n">
        <v>11587.5</v>
      </c>
      <c r="M1179" s="493" t="n">
        <v>0</v>
      </c>
      <c r="N1179" s="493" t="n">
        <v>0</v>
      </c>
      <c r="O1179" s="493" t="n">
        <v>0</v>
      </c>
      <c r="P1179" s="493" t="n">
        <v>10550.7</v>
      </c>
      <c r="Q1179" s="493" t="n">
        <v>0</v>
      </c>
      <c r="R1179" s="493" t="n">
        <v>0</v>
      </c>
      <c r="S1179" s="493" t="n">
        <v>0</v>
      </c>
      <c r="T1179" s="493" t="n">
        <v>7721.1</v>
      </c>
      <c r="U1179" s="493" t="n">
        <v>0</v>
      </c>
      <c r="V1179" s="493" t="n">
        <v>0</v>
      </c>
      <c r="W1179" s="493" t="n">
        <v>0</v>
      </c>
      <c r="X1179" s="493" t="n">
        <v>0</v>
      </c>
      <c r="Y1179" s="493" t="n">
        <v>0</v>
      </c>
      <c r="Z1179" s="493" t="n">
        <v>0</v>
      </c>
      <c r="AA1179" s="493" t="n">
        <v>0</v>
      </c>
      <c r="AB1179" s="493" t="n">
        <v>0</v>
      </c>
      <c r="AC1179" s="493" t="n">
        <v>0</v>
      </c>
      <c r="AD1179" s="493" t="n">
        <v>0</v>
      </c>
      <c r="AE1179" s="493" t="n">
        <v>0</v>
      </c>
      <c r="AF1179" s="493" t="n">
        <v>0</v>
      </c>
      <c r="AG1179" s="493" t="n">
        <v>0</v>
      </c>
      <c r="AH1179" s="493" t="n">
        <v>0</v>
      </c>
      <c r="AI1179" s="493" t="n">
        <v>0</v>
      </c>
      <c r="AJ1179" s="493" t="n">
        <v>0</v>
      </c>
      <c r="AK1179" s="493" t="n">
        <v>0</v>
      </c>
      <c r="AL1179" s="493" t="n">
        <v>0</v>
      </c>
      <c r="AM1179" s="493" t="n">
        <v>0</v>
      </c>
      <c r="AN1179" s="493" t="n">
        <v>0</v>
      </c>
      <c r="AO1179" s="493" t="n">
        <v>0</v>
      </c>
      <c r="AP1179" s="493" t="n">
        <v>0</v>
      </c>
      <c r="AQ1179" s="493" t="n">
        <v>0</v>
      </c>
      <c r="AR1179" s="493" t="n">
        <v>0</v>
      </c>
      <c r="AS1179" s="493" t="n">
        <v>0</v>
      </c>
      <c r="AT1179" s="493" t="n">
        <v>0</v>
      </c>
      <c r="AU1179" s="493" t="n">
        <v>0</v>
      </c>
      <c r="AV1179" s="493" t="n">
        <v>0</v>
      </c>
      <c r="AW1179" s="493" t="n">
        <v>0</v>
      </c>
      <c r="AX1179" s="493" t="n">
        <v>0</v>
      </c>
      <c r="AY1179" s="493" t="n">
        <v>0</v>
      </c>
      <c r="AZ1179" s="493" t="n">
        <v>0</v>
      </c>
      <c r="BA1179" s="493" t="n">
        <v>0</v>
      </c>
      <c r="BB1179" s="493" t="n">
        <v>0</v>
      </c>
      <c r="BC1179" s="493" t="n">
        <v>0</v>
      </c>
      <c r="BD1179" s="493" t="n">
        <v>0</v>
      </c>
      <c r="BE1179" s="493" t="n">
        <v>0</v>
      </c>
      <c r="BF1179" s="493" t="n">
        <v>0</v>
      </c>
      <c r="BG1179" s="493" t="n">
        <v>0</v>
      </c>
      <c r="BH1179" s="493" t="n">
        <v>0</v>
      </c>
      <c r="BI1179" s="493" t="n">
        <v>0</v>
      </c>
      <c r="BJ1179" s="493" t="n">
        <v>0</v>
      </c>
      <c r="BK1179" s="493" t="n">
        <v>0</v>
      </c>
      <c r="BL1179" s="493" t="n">
        <v>0</v>
      </c>
      <c r="BM1179" s="493" t="n">
        <v>0</v>
      </c>
      <c r="BN1179" s="493" t="n">
        <v>0</v>
      </c>
      <c r="BO1179" s="493" t="n">
        <v>0</v>
      </c>
      <c r="BP1179" s="493" t="n">
        <v>0</v>
      </c>
      <c r="BQ1179" s="493" t="n">
        <v>0</v>
      </c>
      <c r="BR1179" s="493" t="n">
        <v>0</v>
      </c>
      <c r="BS1179" s="493" t="n">
        <v>0</v>
      </c>
      <c r="BT1179" s="493" t="n">
        <v>0</v>
      </c>
      <c r="BU1179" s="493" t="n">
        <v>0</v>
      </c>
      <c r="BV1179" s="493" t="n">
        <v>0</v>
      </c>
      <c r="BW1179" s="493" t="n">
        <v>0</v>
      </c>
    </row>
    <row r="1180">
      <c r="A1180" t="inlineStr">
        <is>
          <t>[C9C] ANGIOTENSIN-II 길항제 (단일)</t>
        </is>
      </c>
      <c r="B1180" t="inlineStr">
        <is>
          <t>알보젠코리아</t>
        </is>
      </c>
      <c r="C1180" t="inlineStr">
        <is>
          <t>맥스디오</t>
        </is>
      </c>
      <c r="D1180" t="inlineStr">
        <is>
          <t>알보젠코리아</t>
        </is>
      </c>
      <c r="E1180" t="inlineStr">
        <is>
          <t>valsartan</t>
        </is>
      </c>
      <c r="F1180" t="inlineStr">
        <is>
          <t>상급종합병원</t>
        </is>
      </c>
      <c r="G1180" t="inlineStr">
        <is>
          <t>Generic</t>
        </is>
      </c>
      <c r="H1180" s="493" t="n">
        <v>2484.65</v>
      </c>
      <c r="I1180" s="493" t="n">
        <v>0</v>
      </c>
      <c r="J1180" s="493" t="n">
        <v>4447.4</v>
      </c>
      <c r="K1180" s="493" t="n">
        <v>0</v>
      </c>
      <c r="L1180" s="493" t="n">
        <v>0</v>
      </c>
      <c r="M1180" s="493" t="n">
        <v>14245.39</v>
      </c>
      <c r="N1180" s="493" t="n">
        <v>9979.709999999999</v>
      </c>
      <c r="O1180" s="493" t="n">
        <v>3322.14</v>
      </c>
      <c r="P1180" s="493" t="n">
        <v>8617.24</v>
      </c>
      <c r="Q1180" s="493" t="n">
        <v>7500</v>
      </c>
      <c r="R1180" s="493" t="n">
        <v>4839.89</v>
      </c>
      <c r="S1180" s="493" t="n">
        <v>12566.58</v>
      </c>
      <c r="T1180" s="493" t="n">
        <v>9493.110000000001</v>
      </c>
      <c r="U1180" s="493" t="n">
        <v>4704</v>
      </c>
      <c r="V1180" s="493" t="n">
        <v>4881.78</v>
      </c>
      <c r="W1180" s="493" t="n">
        <v>7272</v>
      </c>
      <c r="X1180" s="493" t="n">
        <v>4260</v>
      </c>
      <c r="Y1180" s="493" t="n">
        <v>8460</v>
      </c>
      <c r="Z1180" s="493" t="n">
        <v>8744.85</v>
      </c>
      <c r="AA1180" s="493" t="n">
        <v>1740</v>
      </c>
      <c r="AB1180" s="493" t="n">
        <v>7748</v>
      </c>
      <c r="AC1180" s="493" t="n">
        <v>8398</v>
      </c>
      <c r="AD1180" s="493" t="n">
        <v>2221.85</v>
      </c>
      <c r="AE1180" s="493" t="n">
        <v>8160.35</v>
      </c>
      <c r="AF1180" s="493" t="n">
        <v>7296.08</v>
      </c>
      <c r="AG1180" s="493" t="n">
        <v>4783.19</v>
      </c>
      <c r="AH1180" s="493" t="n">
        <v>11378.72</v>
      </c>
      <c r="AI1180" s="493" t="n">
        <v>9304.290000000001</v>
      </c>
      <c r="AJ1180" s="493" t="n">
        <v>3639.26</v>
      </c>
      <c r="AK1180" s="493" t="n">
        <v>6037.76</v>
      </c>
      <c r="AL1180" s="493" t="n">
        <v>10482.14</v>
      </c>
      <c r="AM1180" s="493" t="n">
        <v>6521.85</v>
      </c>
      <c r="AN1180" s="493" t="n">
        <v>4650.8</v>
      </c>
      <c r="AO1180" s="493" t="n">
        <v>6351.3</v>
      </c>
      <c r="AP1180" s="493" t="n">
        <v>5143.4</v>
      </c>
      <c r="AQ1180" s="493" t="n">
        <v>41941.49</v>
      </c>
      <c r="AR1180" s="493" t="n">
        <v>7286.39</v>
      </c>
      <c r="AS1180" s="493" t="n">
        <v>2270</v>
      </c>
      <c r="AT1180" s="493" t="n">
        <v>5421.44</v>
      </c>
      <c r="AU1180" s="493" t="n">
        <v>11287.59</v>
      </c>
      <c r="AV1180" s="493" t="n">
        <v>7415.21</v>
      </c>
      <c r="AW1180" s="493" t="n">
        <v>6287.64</v>
      </c>
      <c r="AX1180" s="493" t="n">
        <v>14723.82</v>
      </c>
      <c r="AY1180" s="493" t="n">
        <v>4622.74</v>
      </c>
      <c r="AZ1180" s="493" t="n">
        <v>6244.3</v>
      </c>
      <c r="BA1180" s="493" t="n">
        <v>10009.51</v>
      </c>
      <c r="BB1180" s="493" t="n">
        <v>2645.5</v>
      </c>
      <c r="BC1180" s="493" t="n">
        <v>11854.4</v>
      </c>
      <c r="BD1180" s="493" t="n">
        <v>9114.959999999999</v>
      </c>
      <c r="BE1180" s="493" t="n">
        <v>9368.25</v>
      </c>
      <c r="BF1180" s="493" t="n">
        <v>7916.6</v>
      </c>
      <c r="BG1180" s="493" t="n">
        <v>3998.14</v>
      </c>
      <c r="BH1180" s="493" t="n">
        <v>3442.84</v>
      </c>
      <c r="BI1180" s="493" t="n">
        <v>8377.200000000001</v>
      </c>
      <c r="BJ1180" s="493" t="n">
        <v>9774.83</v>
      </c>
      <c r="BK1180" s="493" t="n">
        <v>7308.1</v>
      </c>
      <c r="BL1180" s="493" t="n">
        <v>7267.8</v>
      </c>
      <c r="BM1180" s="493" t="n">
        <v>4326.3</v>
      </c>
      <c r="BN1180" s="493" t="n">
        <v>4361.64</v>
      </c>
      <c r="BO1180" s="493" t="n">
        <v>2256.66</v>
      </c>
      <c r="BP1180" s="493" t="n">
        <v>5892.59</v>
      </c>
      <c r="BQ1180" s="493" t="n">
        <v>10586.64</v>
      </c>
      <c r="BR1180" s="493" t="n">
        <v>7626.08</v>
      </c>
      <c r="BS1180" s="493" t="n">
        <v>2988</v>
      </c>
      <c r="BT1180" s="493" t="n">
        <v>6480</v>
      </c>
      <c r="BU1180" s="493" t="n">
        <v>4236.36</v>
      </c>
      <c r="BV1180" s="493" t="n">
        <v>5937.02</v>
      </c>
      <c r="BW1180" s="493" t="n">
        <v>1096.2</v>
      </c>
    </row>
    <row r="1181">
      <c r="A1181" t="inlineStr">
        <is>
          <t>[C9C] ANGIOTENSIN-II 길항제 (단일)</t>
        </is>
      </c>
      <c r="B1181" t="inlineStr">
        <is>
          <t>알보젠코리아</t>
        </is>
      </c>
      <c r="C1181" t="inlineStr">
        <is>
          <t>맥스디오</t>
        </is>
      </c>
      <c r="D1181" t="inlineStr">
        <is>
          <t>알보젠코리아</t>
        </is>
      </c>
      <c r="E1181" t="inlineStr">
        <is>
          <t>valsartan</t>
        </is>
      </c>
      <c r="F1181" t="inlineStr">
        <is>
          <t>종합병원</t>
        </is>
      </c>
      <c r="G1181" t="inlineStr">
        <is>
          <t>Generic</t>
        </is>
      </c>
      <c r="H1181" s="493" t="n">
        <v>21528.41</v>
      </c>
      <c r="I1181" s="493" t="n">
        <v>26313.52</v>
      </c>
      <c r="J1181" s="493" t="n">
        <v>33393.78</v>
      </c>
      <c r="K1181" s="493" t="n">
        <v>27267.63</v>
      </c>
      <c r="L1181" s="493" t="n">
        <v>28907.28</v>
      </c>
      <c r="M1181" s="493" t="n">
        <v>28160.89</v>
      </c>
      <c r="N1181" s="493" t="n">
        <v>27475.14</v>
      </c>
      <c r="O1181" s="493" t="n">
        <v>22027.03</v>
      </c>
      <c r="P1181" s="493" t="n">
        <v>29382.39</v>
      </c>
      <c r="Q1181" s="493" t="n">
        <v>38785.54</v>
      </c>
      <c r="R1181" s="493" t="n">
        <v>22508.25</v>
      </c>
      <c r="S1181" s="493" t="n">
        <v>30624.97</v>
      </c>
      <c r="T1181" s="493" t="n">
        <v>34365.13</v>
      </c>
      <c r="U1181" s="493" t="n">
        <v>20973.17</v>
      </c>
      <c r="V1181" s="493" t="n">
        <v>31868.29</v>
      </c>
      <c r="W1181" s="493" t="n">
        <v>27872.73</v>
      </c>
      <c r="X1181" s="493" t="n">
        <v>27966.9</v>
      </c>
      <c r="Y1181" s="493" t="n">
        <v>18975.38</v>
      </c>
      <c r="Z1181" s="493" t="n">
        <v>13370.99</v>
      </c>
      <c r="AA1181" s="493" t="n">
        <v>19016.44</v>
      </c>
      <c r="AB1181" s="493" t="n">
        <v>14040.66</v>
      </c>
      <c r="AC1181" s="493" t="n">
        <v>12302.21</v>
      </c>
      <c r="AD1181" s="493" t="n">
        <v>14001.79</v>
      </c>
      <c r="AE1181" s="493" t="n">
        <v>20588.06</v>
      </c>
      <c r="AF1181" s="493" t="n">
        <v>14517.99</v>
      </c>
      <c r="AG1181" s="493" t="n">
        <v>14513.54</v>
      </c>
      <c r="AH1181" s="493" t="n">
        <v>13445.72</v>
      </c>
      <c r="AI1181" s="493" t="n">
        <v>11007.45</v>
      </c>
      <c r="AJ1181" s="493" t="n">
        <v>10346.52</v>
      </c>
      <c r="AK1181" s="493" t="n">
        <v>15421.34</v>
      </c>
      <c r="AL1181" s="493" t="n">
        <v>16155.5</v>
      </c>
      <c r="AM1181" s="493" t="n">
        <v>12447.15</v>
      </c>
      <c r="AN1181" s="493" t="n">
        <v>12231.3</v>
      </c>
      <c r="AO1181" s="493" t="n">
        <v>7491.75</v>
      </c>
      <c r="AP1181" s="493" t="n">
        <v>18449.85</v>
      </c>
      <c r="AQ1181" s="493" t="n">
        <v>14750.97</v>
      </c>
      <c r="AR1181" s="493" t="n">
        <v>9526.639999999999</v>
      </c>
      <c r="AS1181" s="493" t="n">
        <v>14964.42</v>
      </c>
      <c r="AT1181" s="493" t="n">
        <v>10005.47</v>
      </c>
      <c r="AU1181" s="493" t="n">
        <v>12690.38</v>
      </c>
      <c r="AV1181" s="493" t="n">
        <v>13740.13</v>
      </c>
      <c r="AW1181" s="493" t="n">
        <v>10928.9</v>
      </c>
      <c r="AX1181" s="493" t="n">
        <v>12907.71</v>
      </c>
      <c r="AY1181" s="493" t="n">
        <v>10178.74</v>
      </c>
      <c r="AZ1181" s="493" t="n">
        <v>15548.23</v>
      </c>
      <c r="BA1181" s="493" t="n">
        <v>16296.08</v>
      </c>
      <c r="BB1181" s="493" t="n">
        <v>10628.78</v>
      </c>
      <c r="BC1181" s="493" t="n">
        <v>15098.77</v>
      </c>
      <c r="BD1181" s="493" t="n">
        <v>11440.04</v>
      </c>
      <c r="BE1181" s="493" t="n">
        <v>12046.33</v>
      </c>
      <c r="BF1181" s="493" t="n">
        <v>12527.64</v>
      </c>
      <c r="BG1181" s="493" t="n">
        <v>13788.55</v>
      </c>
      <c r="BH1181" s="493" t="n">
        <v>17508.17</v>
      </c>
      <c r="BI1181" s="493" t="n">
        <v>8808.65</v>
      </c>
      <c r="BJ1181" s="493" t="n">
        <v>10741.62</v>
      </c>
      <c r="BK1181" s="493" t="n">
        <v>13237.48</v>
      </c>
      <c r="BL1181" s="493" t="n">
        <v>13790.28</v>
      </c>
      <c r="BM1181" s="493" t="n">
        <v>10490.77</v>
      </c>
      <c r="BN1181" s="493" t="n">
        <v>15065.65</v>
      </c>
      <c r="BO1181" s="493" t="n">
        <v>12526.2</v>
      </c>
      <c r="BP1181" s="493" t="n">
        <v>11301.52</v>
      </c>
      <c r="BQ1181" s="493" t="n">
        <v>7026.1</v>
      </c>
      <c r="BR1181" s="493" t="n">
        <v>12056.43</v>
      </c>
      <c r="BS1181" s="493" t="n">
        <v>10638.37</v>
      </c>
      <c r="BT1181" s="493" t="n">
        <v>14483.51</v>
      </c>
      <c r="BU1181" s="493" t="n">
        <v>7764.46</v>
      </c>
      <c r="BV1181" s="493" t="n">
        <v>10981.15</v>
      </c>
      <c r="BW1181" s="493" t="n">
        <v>11599.34</v>
      </c>
    </row>
    <row r="1182">
      <c r="A1182" t="inlineStr">
        <is>
          <t>[C9C] ANGIOTENSIN-II 길항제 (단일)</t>
        </is>
      </c>
      <c r="B1182" t="inlineStr">
        <is>
          <t>알보젠코리아</t>
        </is>
      </c>
      <c r="C1182" t="inlineStr">
        <is>
          <t>맥스디오</t>
        </is>
      </c>
      <c r="D1182" t="inlineStr">
        <is>
          <t>알보젠코리아</t>
        </is>
      </c>
      <c r="E1182" t="inlineStr">
        <is>
          <t>valsartan</t>
        </is>
      </c>
      <c r="F1182" t="inlineStr">
        <is>
          <t>병원</t>
        </is>
      </c>
      <c r="G1182" t="inlineStr">
        <is>
          <t>Generic</t>
        </is>
      </c>
      <c r="H1182" s="493" t="n">
        <v>0</v>
      </c>
      <c r="I1182" s="493" t="n">
        <v>298.08</v>
      </c>
      <c r="J1182" s="493" t="n">
        <v>41.4</v>
      </c>
      <c r="K1182" s="493" t="n">
        <v>36.9</v>
      </c>
      <c r="L1182" s="493" t="n">
        <v>160.2</v>
      </c>
      <c r="M1182" s="493" t="n">
        <v>38.7</v>
      </c>
      <c r="N1182" s="493" t="n">
        <v>520.2</v>
      </c>
      <c r="O1182" s="493" t="n">
        <v>0</v>
      </c>
      <c r="P1182" s="493" t="n">
        <v>481.2</v>
      </c>
      <c r="Q1182" s="493" t="n">
        <v>480</v>
      </c>
      <c r="R1182" s="493" t="n">
        <v>239.4</v>
      </c>
      <c r="S1182" s="493" t="n">
        <v>0</v>
      </c>
      <c r="T1182" s="493" t="n">
        <v>599.7</v>
      </c>
      <c r="U1182" s="493" t="n">
        <v>210.3</v>
      </c>
      <c r="V1182" s="493" t="n">
        <v>599.7</v>
      </c>
      <c r="W1182" s="493" t="n">
        <v>756.4</v>
      </c>
      <c r="X1182" s="493" t="n">
        <v>856.2</v>
      </c>
      <c r="Y1182" s="493" t="n">
        <v>570.5</v>
      </c>
      <c r="Z1182" s="493" t="n">
        <v>615.9</v>
      </c>
      <c r="AA1182" s="493" t="n">
        <v>479.7</v>
      </c>
      <c r="AB1182" s="493" t="n">
        <v>711.4</v>
      </c>
      <c r="AC1182" s="493" t="n">
        <v>584</v>
      </c>
      <c r="AD1182" s="493" t="n">
        <v>1452</v>
      </c>
      <c r="AE1182" s="493" t="n">
        <v>496.2</v>
      </c>
      <c r="AF1182" s="493" t="n">
        <v>369.7</v>
      </c>
      <c r="AG1182" s="493" t="n">
        <v>157.5</v>
      </c>
      <c r="AH1182" s="493" t="n">
        <v>375.3</v>
      </c>
      <c r="AI1182" s="493" t="n">
        <v>14.1</v>
      </c>
      <c r="AJ1182" s="493" t="n">
        <v>262.4</v>
      </c>
      <c r="AK1182" s="493" t="n">
        <v>258.6</v>
      </c>
      <c r="AL1182" s="493" t="n">
        <v>257.1</v>
      </c>
      <c r="AM1182" s="493" t="n">
        <v>20.1</v>
      </c>
      <c r="AN1182" s="493" t="n">
        <v>18.3</v>
      </c>
      <c r="AO1182" s="493" t="n">
        <v>20.65</v>
      </c>
      <c r="AP1182" s="493" t="n">
        <v>21.7</v>
      </c>
      <c r="AQ1182" s="493" t="n">
        <v>16.5</v>
      </c>
      <c r="AR1182" s="493" t="n">
        <v>187.2</v>
      </c>
      <c r="AS1182" s="493" t="n">
        <v>19.8</v>
      </c>
      <c r="AT1182" s="493" t="n">
        <v>18.9</v>
      </c>
      <c r="AU1182" s="493" t="n">
        <v>24</v>
      </c>
      <c r="AV1182" s="493" t="n">
        <v>1238.4</v>
      </c>
      <c r="AW1182" s="493" t="n">
        <v>0</v>
      </c>
      <c r="AX1182" s="493" t="n">
        <v>0</v>
      </c>
      <c r="AY1182" s="493" t="n">
        <v>0</v>
      </c>
      <c r="AZ1182" s="493" t="n">
        <v>242.7</v>
      </c>
      <c r="BA1182" s="493" t="n">
        <v>487.8</v>
      </c>
      <c r="BB1182" s="493" t="n">
        <v>0</v>
      </c>
      <c r="BC1182" s="493" t="n">
        <v>132.99</v>
      </c>
      <c r="BD1182" s="493" t="n">
        <v>113.12</v>
      </c>
      <c r="BE1182" s="493" t="n">
        <v>401.08</v>
      </c>
      <c r="BF1182" s="493" t="n">
        <v>348.62</v>
      </c>
      <c r="BG1182" s="493" t="n">
        <v>2210.4</v>
      </c>
      <c r="BH1182" s="493" t="n">
        <v>0</v>
      </c>
      <c r="BI1182" s="493" t="n">
        <v>0</v>
      </c>
      <c r="BJ1182" s="493" t="n">
        <v>0</v>
      </c>
      <c r="BK1182" s="493" t="n">
        <v>341.32</v>
      </c>
      <c r="BL1182" s="493" t="n">
        <v>1798.38</v>
      </c>
      <c r="BM1182" s="493" t="n">
        <v>61.04</v>
      </c>
      <c r="BN1182" s="493" t="n">
        <v>61.32</v>
      </c>
      <c r="BO1182" s="493" t="n">
        <v>63.56</v>
      </c>
      <c r="BP1182" s="493" t="n">
        <v>61.6</v>
      </c>
      <c r="BQ1182" s="493" t="n">
        <v>3638.84</v>
      </c>
      <c r="BR1182" s="493" t="n">
        <v>296.65</v>
      </c>
      <c r="BS1182" s="493" t="n">
        <v>900.04</v>
      </c>
      <c r="BT1182" s="493" t="n">
        <v>898.12</v>
      </c>
      <c r="BU1182" s="493" t="n">
        <v>1407</v>
      </c>
      <c r="BV1182" s="493" t="n">
        <v>112</v>
      </c>
      <c r="BW1182" s="493" t="n">
        <v>997.08</v>
      </c>
    </row>
    <row r="1183">
      <c r="A1183" t="inlineStr">
        <is>
          <t>[C9C] ANGIOTENSIN-II 길항제 (단일)</t>
        </is>
      </c>
      <c r="B1183" t="inlineStr">
        <is>
          <t>알보젠코리아</t>
        </is>
      </c>
      <c r="C1183" t="inlineStr">
        <is>
          <t>맥스디오</t>
        </is>
      </c>
      <c r="D1183" t="inlineStr">
        <is>
          <t>알보젠코리아</t>
        </is>
      </c>
      <c r="E1183" t="inlineStr">
        <is>
          <t>valsartan</t>
        </is>
      </c>
      <c r="F1183" t="inlineStr">
        <is>
          <t>의원</t>
        </is>
      </c>
      <c r="G1183" t="inlineStr">
        <is>
          <t>Generic</t>
        </is>
      </c>
      <c r="H1183" s="493" t="n">
        <v>15937.12</v>
      </c>
      <c r="I1183" s="493" t="n">
        <v>13778.1</v>
      </c>
      <c r="J1183" s="493" t="n">
        <v>18440.69</v>
      </c>
      <c r="K1183" s="493" t="n">
        <v>15257.22</v>
      </c>
      <c r="L1183" s="493" t="n">
        <v>16999.74</v>
      </c>
      <c r="M1183" s="493" t="n">
        <v>17288.47</v>
      </c>
      <c r="N1183" s="493" t="n">
        <v>13381.98</v>
      </c>
      <c r="O1183" s="493" t="n">
        <v>14996.53</v>
      </c>
      <c r="P1183" s="493" t="n">
        <v>15344.55</v>
      </c>
      <c r="Q1183" s="493" t="n">
        <v>12417.49</v>
      </c>
      <c r="R1183" s="493" t="n">
        <v>14688.36</v>
      </c>
      <c r="S1183" s="493" t="n">
        <v>11797.97</v>
      </c>
      <c r="T1183" s="493" t="n">
        <v>12708.63</v>
      </c>
      <c r="U1183" s="493" t="n">
        <v>12495.73</v>
      </c>
      <c r="V1183" s="493" t="n">
        <v>16865.28</v>
      </c>
      <c r="W1183" s="493" t="n">
        <v>11260.31</v>
      </c>
      <c r="X1183" s="493" t="n">
        <v>12591.17</v>
      </c>
      <c r="Y1183" s="493" t="n">
        <v>12030.18</v>
      </c>
      <c r="Z1183" s="493" t="n">
        <v>11954.4</v>
      </c>
      <c r="AA1183" s="493" t="n">
        <v>9973</v>
      </c>
      <c r="AB1183" s="493" t="n">
        <v>13916.12</v>
      </c>
      <c r="AC1183" s="493" t="n">
        <v>8397.15</v>
      </c>
      <c r="AD1183" s="493" t="n">
        <v>8775.299999999999</v>
      </c>
      <c r="AE1183" s="493" t="n">
        <v>11863.57</v>
      </c>
      <c r="AF1183" s="493" t="n">
        <v>10768.9</v>
      </c>
      <c r="AG1183" s="493" t="n">
        <v>10239.82</v>
      </c>
      <c r="AH1183" s="493" t="n">
        <v>10373.04</v>
      </c>
      <c r="AI1183" s="493" t="n">
        <v>8748.9</v>
      </c>
      <c r="AJ1183" s="493" t="n">
        <v>11481.9</v>
      </c>
      <c r="AK1183" s="493" t="n">
        <v>10848.3</v>
      </c>
      <c r="AL1183" s="493" t="n">
        <v>9730.17</v>
      </c>
      <c r="AM1183" s="493" t="n">
        <v>9136.639999999999</v>
      </c>
      <c r="AN1183" s="493" t="n">
        <v>9439.219999999999</v>
      </c>
      <c r="AO1183" s="493" t="n">
        <v>9549.5</v>
      </c>
      <c r="AP1183" s="493" t="n">
        <v>9514.58</v>
      </c>
      <c r="AQ1183" s="493" t="n">
        <v>8179.8</v>
      </c>
      <c r="AR1183" s="493" t="n">
        <v>8925.469999999999</v>
      </c>
      <c r="AS1183" s="493" t="n">
        <v>8934.530000000001</v>
      </c>
      <c r="AT1183" s="493" t="n">
        <v>8591.58</v>
      </c>
      <c r="AU1183" s="493" t="n">
        <v>7469.05</v>
      </c>
      <c r="AV1183" s="493" t="n">
        <v>8816.24</v>
      </c>
      <c r="AW1183" s="493" t="n">
        <v>8500.15</v>
      </c>
      <c r="AX1183" s="493" t="n">
        <v>7893.7</v>
      </c>
      <c r="AY1183" s="493" t="n">
        <v>9504.120000000001</v>
      </c>
      <c r="AZ1183" s="493" t="n">
        <v>9055.4</v>
      </c>
      <c r="BA1183" s="493" t="n">
        <v>10734.5</v>
      </c>
      <c r="BB1183" s="493" t="n">
        <v>9638.139999999999</v>
      </c>
      <c r="BC1183" s="493" t="n">
        <v>9974.65</v>
      </c>
      <c r="BD1183" s="493" t="n">
        <v>7423.65</v>
      </c>
      <c r="BE1183" s="493" t="n">
        <v>6972.98</v>
      </c>
      <c r="BF1183" s="493" t="n">
        <v>10887.14</v>
      </c>
      <c r="BG1183" s="493" t="n">
        <v>5356.8</v>
      </c>
      <c r="BH1183" s="493" t="n">
        <v>9314.15</v>
      </c>
      <c r="BI1183" s="493" t="n">
        <v>11537.56</v>
      </c>
      <c r="BJ1183" s="493" t="n">
        <v>12641.23</v>
      </c>
      <c r="BK1183" s="493" t="n">
        <v>10811.26</v>
      </c>
      <c r="BL1183" s="493" t="n">
        <v>15519.64</v>
      </c>
      <c r="BM1183" s="493" t="n">
        <v>10697.8</v>
      </c>
      <c r="BN1183" s="493" t="n">
        <v>11022.18</v>
      </c>
      <c r="BO1183" s="493" t="n">
        <v>15242.22</v>
      </c>
      <c r="BP1183" s="493" t="n">
        <v>10100.65</v>
      </c>
      <c r="BQ1183" s="493" t="n">
        <v>10712.13</v>
      </c>
      <c r="BR1183" s="493" t="n">
        <v>12711.72</v>
      </c>
      <c r="BS1183" s="493" t="n">
        <v>11179.49</v>
      </c>
      <c r="BT1183" s="493" t="n">
        <v>13038.26</v>
      </c>
      <c r="BU1183" s="493" t="n">
        <v>12756.56</v>
      </c>
      <c r="BV1183" s="493" t="n">
        <v>12332.44</v>
      </c>
      <c r="BW1183" s="493" t="n">
        <v>11838.79</v>
      </c>
    </row>
    <row r="1184">
      <c r="A1184" t="inlineStr">
        <is>
          <t>[C9C] ANGIOTENSIN-II 길항제 (단일)</t>
        </is>
      </c>
      <c r="B1184" t="inlineStr">
        <is>
          <t>알보젠코리아</t>
        </is>
      </c>
      <c r="C1184" t="inlineStr">
        <is>
          <t>맥스디오</t>
        </is>
      </c>
      <c r="D1184" t="inlineStr">
        <is>
          <t>알보젠코리아</t>
        </is>
      </c>
      <c r="E1184" t="inlineStr">
        <is>
          <t>valsartan</t>
        </is>
      </c>
      <c r="F1184" t="inlineStr">
        <is>
          <t>보건소</t>
        </is>
      </c>
      <c r="G1184" t="inlineStr">
        <is>
          <t>Generic</t>
        </is>
      </c>
      <c r="H1184" s="493" t="n">
        <v>0</v>
      </c>
      <c r="I1184" s="493" t="n">
        <v>318</v>
      </c>
      <c r="J1184" s="493" t="n">
        <v>1740.6</v>
      </c>
      <c r="K1184" s="493" t="n">
        <v>250.73</v>
      </c>
      <c r="L1184" s="493" t="n">
        <v>0</v>
      </c>
      <c r="M1184" s="493" t="n">
        <v>650.1</v>
      </c>
      <c r="N1184" s="493" t="n">
        <v>156</v>
      </c>
      <c r="O1184" s="493" t="n">
        <v>612.45</v>
      </c>
      <c r="P1184" s="493" t="n">
        <v>0</v>
      </c>
      <c r="Q1184" s="493" t="n">
        <v>0</v>
      </c>
      <c r="R1184" s="493" t="n">
        <v>686.7</v>
      </c>
      <c r="S1184" s="493" t="n">
        <v>0</v>
      </c>
      <c r="T1184" s="493" t="n">
        <v>115.2</v>
      </c>
      <c r="U1184" s="493" t="n">
        <v>728.55</v>
      </c>
      <c r="V1184" s="493" t="n">
        <v>195.3</v>
      </c>
      <c r="W1184" s="493" t="n">
        <v>0</v>
      </c>
      <c r="X1184" s="493" t="n">
        <v>765.9</v>
      </c>
      <c r="Y1184" s="493" t="n">
        <v>0</v>
      </c>
      <c r="Z1184" s="493" t="n">
        <v>0</v>
      </c>
      <c r="AA1184" s="493" t="n">
        <v>571.5</v>
      </c>
      <c r="AB1184" s="493" t="n">
        <v>0</v>
      </c>
      <c r="AC1184" s="493" t="n">
        <v>0</v>
      </c>
      <c r="AD1184" s="493" t="n">
        <v>407.7</v>
      </c>
      <c r="AE1184" s="493" t="n">
        <v>0</v>
      </c>
      <c r="AF1184" s="493" t="n">
        <v>0</v>
      </c>
      <c r="AG1184" s="493" t="n">
        <v>558.9</v>
      </c>
      <c r="AH1184" s="493" t="n">
        <v>0</v>
      </c>
      <c r="AI1184" s="493" t="n">
        <v>0</v>
      </c>
      <c r="AJ1184" s="493" t="n">
        <v>506.25</v>
      </c>
      <c r="AK1184" s="493" t="n">
        <v>0</v>
      </c>
      <c r="AL1184" s="493" t="n">
        <v>0</v>
      </c>
      <c r="AM1184" s="493" t="n">
        <v>341.55</v>
      </c>
      <c r="AN1184" s="493" t="n">
        <v>0</v>
      </c>
      <c r="AO1184" s="493" t="n">
        <v>0</v>
      </c>
      <c r="AP1184" s="493" t="n">
        <v>441</v>
      </c>
      <c r="AQ1184" s="493" t="n">
        <v>0</v>
      </c>
      <c r="AR1184" s="493" t="n">
        <v>0</v>
      </c>
      <c r="AS1184" s="493" t="n">
        <v>0</v>
      </c>
      <c r="AT1184" s="493" t="n">
        <v>397.35</v>
      </c>
      <c r="AU1184" s="493" t="n">
        <v>0</v>
      </c>
      <c r="AV1184" s="493" t="n">
        <v>384.3</v>
      </c>
      <c r="AW1184" s="493" t="n">
        <v>0</v>
      </c>
      <c r="AX1184" s="493" t="n">
        <v>0</v>
      </c>
      <c r="AY1184" s="493" t="n">
        <v>0</v>
      </c>
      <c r="AZ1184" s="493" t="n">
        <v>718.2</v>
      </c>
      <c r="BA1184" s="493" t="n">
        <v>0</v>
      </c>
      <c r="BB1184" s="493" t="n">
        <v>0</v>
      </c>
      <c r="BC1184" s="493" t="n">
        <v>645.75</v>
      </c>
      <c r="BD1184" s="493" t="n">
        <v>0</v>
      </c>
      <c r="BE1184" s="493" t="n">
        <v>0</v>
      </c>
      <c r="BF1184" s="493" t="n">
        <v>758.25</v>
      </c>
      <c r="BG1184" s="493" t="n">
        <v>0</v>
      </c>
      <c r="BH1184" s="493" t="n">
        <v>0</v>
      </c>
      <c r="BI1184" s="493" t="n">
        <v>0</v>
      </c>
      <c r="BJ1184" s="493" t="n">
        <v>0</v>
      </c>
      <c r="BK1184" s="493" t="n">
        <v>0</v>
      </c>
      <c r="BL1184" s="493" t="n">
        <v>0</v>
      </c>
      <c r="BM1184" s="493" t="n">
        <v>0</v>
      </c>
      <c r="BN1184" s="493" t="n">
        <v>0</v>
      </c>
      <c r="BO1184" s="493" t="n">
        <v>0</v>
      </c>
      <c r="BP1184" s="493" t="n">
        <v>0</v>
      </c>
      <c r="BQ1184" s="493" t="n">
        <v>0</v>
      </c>
      <c r="BR1184" s="493" t="n">
        <v>0</v>
      </c>
      <c r="BS1184" s="493" t="n">
        <v>0</v>
      </c>
      <c r="BT1184" s="493" t="n">
        <v>0</v>
      </c>
      <c r="BU1184" s="493" t="n">
        <v>0</v>
      </c>
      <c r="BV1184" s="493" t="n">
        <v>1035.9</v>
      </c>
      <c r="BW1184" s="493" t="n">
        <v>0</v>
      </c>
    </row>
    <row r="1185">
      <c r="A1185" t="inlineStr">
        <is>
          <t>[C9C] ANGIOTENSIN-II 길항제 (단일)</t>
        </is>
      </c>
      <c r="B1185" t="inlineStr">
        <is>
          <t>알보젠코리아</t>
        </is>
      </c>
      <c r="C1185" t="inlineStr">
        <is>
          <t>미카탄</t>
        </is>
      </c>
      <c r="D1185" t="inlineStr">
        <is>
          <t>알보젠코리아</t>
        </is>
      </c>
      <c r="E1185" t="inlineStr">
        <is>
          <t>telmisartan</t>
        </is>
      </c>
      <c r="F1185" t="inlineStr">
        <is>
          <t>종합병원</t>
        </is>
      </c>
      <c r="G1185" t="inlineStr">
        <is>
          <t>Generic</t>
        </is>
      </c>
      <c r="H1185" s="493" t="n">
        <v>9148.77</v>
      </c>
      <c r="I1185" s="493" t="n">
        <v>3825.9</v>
      </c>
      <c r="J1185" s="493" t="n">
        <v>6996.3</v>
      </c>
      <c r="K1185" s="493" t="n">
        <v>5776.6</v>
      </c>
      <c r="L1185" s="493" t="n">
        <v>6105</v>
      </c>
      <c r="M1185" s="493" t="n">
        <v>5312.1</v>
      </c>
      <c r="N1185" s="493" t="n">
        <v>8035.8</v>
      </c>
      <c r="O1185" s="493" t="n">
        <v>7794.6</v>
      </c>
      <c r="P1185" s="493" t="n">
        <v>6812.76</v>
      </c>
      <c r="Q1185" s="493" t="n">
        <v>7155.6</v>
      </c>
      <c r="R1185" s="493" t="n">
        <v>6229.9</v>
      </c>
      <c r="S1185" s="493" t="n">
        <v>4812.3</v>
      </c>
      <c r="T1185" s="493" t="n">
        <v>6558.03</v>
      </c>
      <c r="U1185" s="493" t="n">
        <v>5346.9</v>
      </c>
      <c r="V1185" s="493" t="n">
        <v>5934.9</v>
      </c>
      <c r="W1185" s="493" t="n">
        <v>4741.1</v>
      </c>
      <c r="X1185" s="493" t="n">
        <v>5753.68</v>
      </c>
      <c r="Y1185" s="493" t="n">
        <v>3885.56</v>
      </c>
      <c r="Z1185" s="493" t="n">
        <v>6984.97</v>
      </c>
      <c r="AA1185" s="493" t="n">
        <v>4550.1</v>
      </c>
      <c r="AB1185" s="493" t="n">
        <v>3713.21</v>
      </c>
      <c r="AC1185" s="493" t="n">
        <v>4287</v>
      </c>
      <c r="AD1185" s="493" t="n">
        <v>5075.7</v>
      </c>
      <c r="AE1185" s="493" t="n">
        <v>6010.65</v>
      </c>
      <c r="AF1185" s="493" t="n">
        <v>3416.12</v>
      </c>
      <c r="AG1185" s="493" t="n">
        <v>4066.5</v>
      </c>
      <c r="AH1185" s="493" t="n">
        <v>5772.6</v>
      </c>
      <c r="AI1185" s="493" t="n">
        <v>4840.82</v>
      </c>
      <c r="AJ1185" s="493" t="n">
        <v>4148.1</v>
      </c>
      <c r="AK1185" s="493" t="n">
        <v>4160.1</v>
      </c>
      <c r="AL1185" s="493" t="n">
        <v>22786.94</v>
      </c>
      <c r="AM1185" s="493" t="n">
        <v>34207.45</v>
      </c>
      <c r="AN1185" s="493" t="n">
        <v>31350.78</v>
      </c>
      <c r="AO1185" s="493" t="n">
        <v>35931.95</v>
      </c>
      <c r="AP1185" s="493" t="n">
        <v>29148.1</v>
      </c>
      <c r="AQ1185" s="493" t="n">
        <v>35777.93</v>
      </c>
      <c r="AR1185" s="493" t="n">
        <v>34717.55</v>
      </c>
      <c r="AS1185" s="493" t="n">
        <v>28028.06</v>
      </c>
      <c r="AT1185" s="493" t="n">
        <v>29183.76</v>
      </c>
      <c r="AU1185" s="493" t="n">
        <v>32279.61</v>
      </c>
      <c r="AV1185" s="493" t="n">
        <v>21044.18</v>
      </c>
      <c r="AW1185" s="493" t="n">
        <v>3842.22</v>
      </c>
      <c r="AX1185" s="493" t="n">
        <v>6916.2</v>
      </c>
      <c r="AY1185" s="493" t="n">
        <v>2212.02</v>
      </c>
      <c r="AZ1185" s="493" t="n">
        <v>4311.34</v>
      </c>
      <c r="BA1185" s="493" t="n">
        <v>3832.95</v>
      </c>
      <c r="BB1185" s="493" t="n">
        <v>2933.28</v>
      </c>
      <c r="BC1185" s="493" t="n">
        <v>2967.3</v>
      </c>
      <c r="BD1185" s="493" t="n">
        <v>4765</v>
      </c>
      <c r="BE1185" s="493" t="n">
        <v>3619.2</v>
      </c>
      <c r="BF1185" s="493" t="n">
        <v>2881.05</v>
      </c>
      <c r="BG1185" s="493" t="n">
        <v>3299.74</v>
      </c>
      <c r="BH1185" s="493" t="n">
        <v>3070.41</v>
      </c>
      <c r="BI1185" s="493" t="n">
        <v>1550.1</v>
      </c>
      <c r="BJ1185" s="493" t="n">
        <v>1303.2</v>
      </c>
      <c r="BK1185" s="493" t="n">
        <v>0</v>
      </c>
      <c r="BL1185" s="493" t="n">
        <v>0</v>
      </c>
      <c r="BM1185" s="493" t="n">
        <v>0</v>
      </c>
      <c r="BN1185" s="493" t="n">
        <v>0</v>
      </c>
      <c r="BO1185" s="493" t="n">
        <v>0</v>
      </c>
      <c r="BP1185" s="493" t="n">
        <v>0</v>
      </c>
      <c r="BQ1185" s="493" t="n">
        <v>0</v>
      </c>
      <c r="BR1185" s="493" t="n">
        <v>0</v>
      </c>
      <c r="BS1185" s="493" t="n">
        <v>0</v>
      </c>
      <c r="BT1185" s="493" t="n">
        <v>0</v>
      </c>
      <c r="BU1185" s="493" t="n">
        <v>0</v>
      </c>
      <c r="BV1185" s="493" t="n">
        <v>0</v>
      </c>
      <c r="BW1185" s="493" t="n">
        <v>0</v>
      </c>
    </row>
    <row r="1186">
      <c r="A1186" t="inlineStr">
        <is>
          <t>[C9C] ANGIOTENSIN-II 길항제 (단일)</t>
        </is>
      </c>
      <c r="B1186" t="inlineStr">
        <is>
          <t>알보젠코리아</t>
        </is>
      </c>
      <c r="C1186" t="inlineStr">
        <is>
          <t>미카탄</t>
        </is>
      </c>
      <c r="D1186" t="inlineStr">
        <is>
          <t>알보젠코리아</t>
        </is>
      </c>
      <c r="E1186" t="inlineStr">
        <is>
          <t>telmisartan</t>
        </is>
      </c>
      <c r="F1186" t="inlineStr">
        <is>
          <t>병원</t>
        </is>
      </c>
      <c r="G1186" t="inlineStr">
        <is>
          <t>Generic</t>
        </is>
      </c>
      <c r="H1186" s="493" t="n">
        <v>34977.11</v>
      </c>
      <c r="I1186" s="493" t="n">
        <v>36839.34</v>
      </c>
      <c r="J1186" s="493" t="n">
        <v>43594.61</v>
      </c>
      <c r="K1186" s="493" t="n">
        <v>39091.51</v>
      </c>
      <c r="L1186" s="493" t="n">
        <v>33745.51</v>
      </c>
      <c r="M1186" s="493" t="n">
        <v>44019.06</v>
      </c>
      <c r="N1186" s="493" t="n">
        <v>39016.81</v>
      </c>
      <c r="O1186" s="493" t="n">
        <v>34002.35</v>
      </c>
      <c r="P1186" s="493" t="n">
        <v>36936.87</v>
      </c>
      <c r="Q1186" s="493" t="n">
        <v>39703.9</v>
      </c>
      <c r="R1186" s="493" t="n">
        <v>36050.6</v>
      </c>
      <c r="S1186" s="493" t="n">
        <v>49388.96</v>
      </c>
      <c r="T1186" s="493" t="n">
        <v>38555.07</v>
      </c>
      <c r="U1186" s="493" t="n">
        <v>39996.78</v>
      </c>
      <c r="V1186" s="493" t="n">
        <v>38145.46</v>
      </c>
      <c r="W1186" s="493" t="n">
        <v>37737.97</v>
      </c>
      <c r="X1186" s="493" t="n">
        <v>31423.74</v>
      </c>
      <c r="Y1186" s="493" t="n">
        <v>37417.15</v>
      </c>
      <c r="Z1186" s="493" t="n">
        <v>34482.29</v>
      </c>
      <c r="AA1186" s="493" t="n">
        <v>42041.08</v>
      </c>
      <c r="AB1186" s="493" t="n">
        <v>37222.59</v>
      </c>
      <c r="AC1186" s="493" t="n">
        <v>37174.16</v>
      </c>
      <c r="AD1186" s="493" t="n">
        <v>38121.59</v>
      </c>
      <c r="AE1186" s="493" t="n">
        <v>40150.52</v>
      </c>
      <c r="AF1186" s="493" t="n">
        <v>33051.58</v>
      </c>
      <c r="AG1186" s="493" t="n">
        <v>31490.04</v>
      </c>
      <c r="AH1186" s="493" t="n">
        <v>37310.8</v>
      </c>
      <c r="AI1186" s="493" t="n">
        <v>33750.08</v>
      </c>
      <c r="AJ1186" s="493" t="n">
        <v>31523.31</v>
      </c>
      <c r="AK1186" s="493" t="n">
        <v>37686.98</v>
      </c>
      <c r="AL1186" s="493" t="n">
        <v>1574.82</v>
      </c>
      <c r="AM1186" s="493" t="n">
        <v>2522.82</v>
      </c>
      <c r="AN1186" s="493" t="n">
        <v>2829.86</v>
      </c>
      <c r="AO1186" s="493" t="n">
        <v>2960.82</v>
      </c>
      <c r="AP1186" s="493" t="n">
        <v>4574.81</v>
      </c>
      <c r="AQ1186" s="493" t="n">
        <v>3264.55</v>
      </c>
      <c r="AR1186" s="493" t="n">
        <v>2772.83</v>
      </c>
      <c r="AS1186" s="493" t="n">
        <v>3762.54</v>
      </c>
      <c r="AT1186" s="493" t="n">
        <v>1911.92</v>
      </c>
      <c r="AU1186" s="493" t="n">
        <v>2360.36</v>
      </c>
      <c r="AV1186" s="493" t="n">
        <v>1738.25</v>
      </c>
      <c r="AW1186" s="493" t="n">
        <v>2278.93</v>
      </c>
      <c r="AX1186" s="493" t="n">
        <v>895.6900000000001</v>
      </c>
      <c r="AY1186" s="493" t="n">
        <v>830.3200000000001</v>
      </c>
      <c r="AZ1186" s="493" t="n">
        <v>317.94</v>
      </c>
      <c r="BA1186" s="493" t="n">
        <v>1161.96</v>
      </c>
      <c r="BB1186" s="493" t="n">
        <v>985.34</v>
      </c>
      <c r="BC1186" s="493" t="n">
        <v>1287</v>
      </c>
      <c r="BD1186" s="493" t="n">
        <v>791.88</v>
      </c>
      <c r="BE1186" s="493" t="n">
        <v>694.26</v>
      </c>
      <c r="BF1186" s="493" t="n">
        <v>1671.05</v>
      </c>
      <c r="BG1186" s="493" t="n">
        <v>1551.8</v>
      </c>
      <c r="BH1186" s="493" t="n">
        <v>987.02</v>
      </c>
      <c r="BI1186" s="493" t="n">
        <v>1543.66</v>
      </c>
      <c r="BJ1186" s="493" t="n">
        <v>1562.74</v>
      </c>
      <c r="BK1186" s="493" t="n">
        <v>13.16</v>
      </c>
      <c r="BL1186" s="493" t="n">
        <v>0</v>
      </c>
      <c r="BM1186" s="493" t="n">
        <v>0</v>
      </c>
      <c r="BN1186" s="493" t="n">
        <v>0</v>
      </c>
      <c r="BO1186" s="493" t="n">
        <v>0</v>
      </c>
      <c r="BP1186" s="493" t="n">
        <v>0</v>
      </c>
      <c r="BQ1186" s="493" t="n">
        <v>0</v>
      </c>
      <c r="BR1186" s="493" t="n">
        <v>0</v>
      </c>
      <c r="BS1186" s="493" t="n">
        <v>0</v>
      </c>
      <c r="BT1186" s="493" t="n">
        <v>0</v>
      </c>
      <c r="BU1186" s="493" t="n">
        <v>0</v>
      </c>
      <c r="BV1186" s="493" t="n">
        <v>0</v>
      </c>
      <c r="BW1186" s="493" t="n">
        <v>0</v>
      </c>
    </row>
    <row r="1187">
      <c r="A1187" t="inlineStr">
        <is>
          <t>[C9C] ANGIOTENSIN-II 길항제 (단일)</t>
        </is>
      </c>
      <c r="B1187" t="inlineStr">
        <is>
          <t>알보젠코리아</t>
        </is>
      </c>
      <c r="C1187" t="inlineStr">
        <is>
          <t>미카탄</t>
        </is>
      </c>
      <c r="D1187" t="inlineStr">
        <is>
          <t>알보젠코리아</t>
        </is>
      </c>
      <c r="E1187" t="inlineStr">
        <is>
          <t>telmisartan</t>
        </is>
      </c>
      <c r="F1187" t="inlineStr">
        <is>
          <t>의원</t>
        </is>
      </c>
      <c r="G1187" t="inlineStr">
        <is>
          <t>Generic</t>
        </is>
      </c>
      <c r="H1187" s="493" t="n">
        <v>18297.22</v>
      </c>
      <c r="I1187" s="493" t="n">
        <v>19962.08</v>
      </c>
      <c r="J1187" s="493" t="n">
        <v>17631.3</v>
      </c>
      <c r="K1187" s="493" t="n">
        <v>21188.48</v>
      </c>
      <c r="L1187" s="493" t="n">
        <v>20288.35</v>
      </c>
      <c r="M1187" s="493" t="n">
        <v>19731.8</v>
      </c>
      <c r="N1187" s="493" t="n">
        <v>22009.39</v>
      </c>
      <c r="O1187" s="493" t="n">
        <v>21025.13</v>
      </c>
      <c r="P1187" s="493" t="n">
        <v>19527.62</v>
      </c>
      <c r="Q1187" s="493" t="n">
        <v>20382.65</v>
      </c>
      <c r="R1187" s="493" t="n">
        <v>22371.9</v>
      </c>
      <c r="S1187" s="493" t="n">
        <v>24005.01</v>
      </c>
      <c r="T1187" s="493" t="n">
        <v>26388.1</v>
      </c>
      <c r="U1187" s="493" t="n">
        <v>22394.1</v>
      </c>
      <c r="V1187" s="493" t="n">
        <v>26895.2</v>
      </c>
      <c r="W1187" s="493" t="n">
        <v>23931.28</v>
      </c>
      <c r="X1187" s="493" t="n">
        <v>23335.83</v>
      </c>
      <c r="Y1187" s="493" t="n">
        <v>22649.25</v>
      </c>
      <c r="Z1187" s="493" t="n">
        <v>18982.8</v>
      </c>
      <c r="AA1187" s="493" t="n">
        <v>23974.83</v>
      </c>
      <c r="AB1187" s="493" t="n">
        <v>22974.45</v>
      </c>
      <c r="AC1187" s="493" t="n">
        <v>20930.02</v>
      </c>
      <c r="AD1187" s="493" t="n">
        <v>22130.63</v>
      </c>
      <c r="AE1187" s="493" t="n">
        <v>26039.21</v>
      </c>
      <c r="AF1187" s="493" t="n">
        <v>25096.44</v>
      </c>
      <c r="AG1187" s="493" t="n">
        <v>21692.23</v>
      </c>
      <c r="AH1187" s="493" t="n">
        <v>26899.04</v>
      </c>
      <c r="AI1187" s="493" t="n">
        <v>25795.4</v>
      </c>
      <c r="AJ1187" s="493" t="n">
        <v>26311.46</v>
      </c>
      <c r="AK1187" s="493" t="n">
        <v>25886.8</v>
      </c>
      <c r="AL1187" s="493" t="n">
        <v>27275.92</v>
      </c>
      <c r="AM1187" s="493" t="n">
        <v>25467.28</v>
      </c>
      <c r="AN1187" s="493" t="n">
        <v>24258.96</v>
      </c>
      <c r="AO1187" s="493" t="n">
        <v>25266.27</v>
      </c>
      <c r="AP1187" s="493" t="n">
        <v>24501.93</v>
      </c>
      <c r="AQ1187" s="493" t="n">
        <v>26829.39</v>
      </c>
      <c r="AR1187" s="493" t="n">
        <v>28519.98</v>
      </c>
      <c r="AS1187" s="493" t="n">
        <v>20914.63</v>
      </c>
      <c r="AT1187" s="493" t="n">
        <v>23582.52</v>
      </c>
      <c r="AU1187" s="493" t="n">
        <v>22882.18</v>
      </c>
      <c r="AV1187" s="493" t="n">
        <v>24784.7</v>
      </c>
      <c r="AW1187" s="493" t="n">
        <v>22422.8</v>
      </c>
      <c r="AX1187" s="493" t="n">
        <v>21688.55</v>
      </c>
      <c r="AY1187" s="493" t="n">
        <v>22431.62</v>
      </c>
      <c r="AZ1187" s="493" t="n">
        <v>21566.27</v>
      </c>
      <c r="BA1187" s="493" t="n">
        <v>23129.68</v>
      </c>
      <c r="BB1187" s="493" t="n">
        <v>18033.92</v>
      </c>
      <c r="BC1187" s="493" t="n">
        <v>24086.12</v>
      </c>
      <c r="BD1187" s="493" t="n">
        <v>21675.35</v>
      </c>
      <c r="BE1187" s="493" t="n">
        <v>16250.07</v>
      </c>
      <c r="BF1187" s="493" t="n">
        <v>20660.26</v>
      </c>
      <c r="BG1187" s="493" t="n">
        <v>19761.34</v>
      </c>
      <c r="BH1187" s="493" t="n">
        <v>18320.11</v>
      </c>
      <c r="BI1187" s="493" t="n">
        <v>13218.77</v>
      </c>
      <c r="BJ1187" s="493" t="n">
        <v>9811.85</v>
      </c>
      <c r="BK1187" s="493" t="n">
        <v>4527.67</v>
      </c>
      <c r="BL1187" s="493" t="n">
        <v>1688.06</v>
      </c>
      <c r="BM1187" s="493" t="n">
        <v>0</v>
      </c>
      <c r="BN1187" s="493" t="n">
        <v>0</v>
      </c>
      <c r="BO1187" s="493" t="n">
        <v>0</v>
      </c>
      <c r="BP1187" s="493" t="n">
        <v>0</v>
      </c>
      <c r="BQ1187" s="493" t="n">
        <v>0</v>
      </c>
      <c r="BR1187" s="493" t="n">
        <v>0</v>
      </c>
      <c r="BS1187" s="493" t="n">
        <v>0</v>
      </c>
      <c r="BT1187" s="493" t="n">
        <v>0</v>
      </c>
      <c r="BU1187" s="493" t="n">
        <v>0</v>
      </c>
      <c r="BV1187" s="493" t="n">
        <v>0</v>
      </c>
      <c r="BW1187" s="493" t="n">
        <v>0</v>
      </c>
    </row>
    <row r="1188">
      <c r="A1188" t="inlineStr">
        <is>
          <t>[C9C] ANGIOTENSIN-II 길항제 (단일)</t>
        </is>
      </c>
      <c r="B1188" t="inlineStr">
        <is>
          <t>알보젠코리아</t>
        </is>
      </c>
      <c r="C1188" t="inlineStr">
        <is>
          <t>미카탄</t>
        </is>
      </c>
      <c r="D1188" t="inlineStr">
        <is>
          <t>알보젠코리아</t>
        </is>
      </c>
      <c r="E1188" t="inlineStr">
        <is>
          <t>telmisartan</t>
        </is>
      </c>
      <c r="F1188" t="inlineStr">
        <is>
          <t>보건소</t>
        </is>
      </c>
      <c r="G1188" t="inlineStr">
        <is>
          <t>Generic</t>
        </is>
      </c>
      <c r="H1188" s="493" t="n">
        <v>2507.4</v>
      </c>
      <c r="I1188" s="493" t="n">
        <v>157.5</v>
      </c>
      <c r="J1188" s="493" t="n">
        <v>251.1</v>
      </c>
      <c r="K1188" s="493" t="n">
        <v>594.9</v>
      </c>
      <c r="L1188" s="493" t="n">
        <v>816.3</v>
      </c>
      <c r="M1188" s="493" t="n">
        <v>159.3</v>
      </c>
      <c r="N1188" s="493" t="n">
        <v>231.6</v>
      </c>
      <c r="O1188" s="493" t="n">
        <v>961.2</v>
      </c>
      <c r="P1188" s="493" t="n">
        <v>441.3</v>
      </c>
      <c r="Q1188" s="493" t="n">
        <v>322.5</v>
      </c>
      <c r="R1188" s="493" t="n">
        <v>771.3</v>
      </c>
      <c r="S1188" s="493" t="n">
        <v>925.8</v>
      </c>
      <c r="T1188" s="493" t="n">
        <v>0</v>
      </c>
      <c r="U1188" s="493" t="n">
        <v>211.8</v>
      </c>
      <c r="V1188" s="493" t="n">
        <v>0</v>
      </c>
      <c r="W1188" s="493" t="n">
        <v>355.8</v>
      </c>
      <c r="X1188" s="493" t="n">
        <v>1711.8</v>
      </c>
      <c r="Y1188" s="493" t="n">
        <v>0</v>
      </c>
      <c r="Z1188" s="493" t="n">
        <v>493.2</v>
      </c>
      <c r="AA1188" s="493" t="n">
        <v>136.5</v>
      </c>
      <c r="AB1188" s="493" t="n">
        <v>490.8</v>
      </c>
      <c r="AC1188" s="493" t="n">
        <v>222.6</v>
      </c>
      <c r="AD1188" s="493" t="n">
        <v>827.55</v>
      </c>
      <c r="AE1188" s="493" t="n">
        <v>94.98</v>
      </c>
      <c r="AF1188" s="493" t="n">
        <v>468.3</v>
      </c>
      <c r="AG1188" s="493" t="n">
        <v>103.5</v>
      </c>
      <c r="AH1188" s="493" t="n">
        <v>0</v>
      </c>
      <c r="AI1188" s="493" t="n">
        <v>1625.1</v>
      </c>
      <c r="AJ1188" s="493" t="n">
        <v>90.90000000000001</v>
      </c>
      <c r="AK1188" s="493" t="n">
        <v>694.2</v>
      </c>
      <c r="AL1188" s="493" t="n">
        <v>0</v>
      </c>
      <c r="AM1188" s="493" t="n">
        <v>649.25</v>
      </c>
      <c r="AN1188" s="493" t="n">
        <v>775.2</v>
      </c>
      <c r="AO1188" s="493" t="n">
        <v>88.2</v>
      </c>
      <c r="AP1188" s="493" t="n">
        <v>267.76</v>
      </c>
      <c r="AQ1188" s="493" t="n">
        <v>639.9</v>
      </c>
      <c r="AR1188" s="493" t="n">
        <v>87.3</v>
      </c>
      <c r="AS1188" s="493" t="n">
        <v>1656</v>
      </c>
      <c r="AT1188" s="493" t="n">
        <v>142.85</v>
      </c>
      <c r="AU1188" s="493" t="n">
        <v>46.8</v>
      </c>
      <c r="AV1188" s="493" t="n">
        <v>0</v>
      </c>
      <c r="AW1188" s="493" t="n">
        <v>80.36</v>
      </c>
      <c r="AX1188" s="493" t="n">
        <v>0</v>
      </c>
      <c r="AY1188" s="493" t="n">
        <v>609.9</v>
      </c>
      <c r="AZ1188" s="493" t="n">
        <v>83.7</v>
      </c>
      <c r="BA1188" s="493" t="n">
        <v>0</v>
      </c>
      <c r="BB1188" s="493" t="n">
        <v>0</v>
      </c>
      <c r="BC1188" s="493" t="n">
        <v>92.15000000000001</v>
      </c>
      <c r="BD1188" s="493" t="n">
        <v>0</v>
      </c>
      <c r="BE1188" s="493" t="n">
        <v>0</v>
      </c>
      <c r="BF1188" s="493" t="n">
        <v>616.2</v>
      </c>
      <c r="BG1188" s="493" t="n">
        <v>0</v>
      </c>
      <c r="BH1188" s="493" t="n">
        <v>0</v>
      </c>
      <c r="BI1188" s="493" t="n">
        <v>57</v>
      </c>
      <c r="BJ1188" s="493" t="n">
        <v>0</v>
      </c>
      <c r="BK1188" s="493" t="n">
        <v>0</v>
      </c>
      <c r="BL1188" s="493" t="n">
        <v>0</v>
      </c>
      <c r="BM1188" s="493" t="n">
        <v>0</v>
      </c>
      <c r="BN1188" s="493" t="n">
        <v>0</v>
      </c>
      <c r="BO1188" s="493" t="n">
        <v>0</v>
      </c>
      <c r="BP1188" s="493" t="n">
        <v>0</v>
      </c>
      <c r="BQ1188" s="493" t="n">
        <v>0</v>
      </c>
      <c r="BR1188" s="493" t="n">
        <v>0</v>
      </c>
      <c r="BS1188" s="493" t="n">
        <v>0</v>
      </c>
      <c r="BT1188" s="493" t="n">
        <v>0</v>
      </c>
      <c r="BU1188" s="493" t="n">
        <v>0</v>
      </c>
      <c r="BV1188" s="493" t="n">
        <v>0</v>
      </c>
      <c r="BW1188" s="493" t="n">
        <v>0</v>
      </c>
    </row>
    <row r="1189">
      <c r="A1189" t="inlineStr">
        <is>
          <t>[C9C] ANGIOTENSIN-II 길항제 (단일)</t>
        </is>
      </c>
      <c r="B1189" t="inlineStr">
        <is>
          <t>알보젠코리아</t>
        </is>
      </c>
      <c r="C1189" t="inlineStr">
        <is>
          <t>미카탄</t>
        </is>
      </c>
      <c r="D1189" t="inlineStr">
        <is>
          <t>알보젠코리아</t>
        </is>
      </c>
      <c r="E1189" t="inlineStr">
        <is>
          <t>telmisartan</t>
        </is>
      </c>
      <c r="F1189" t="inlineStr">
        <is>
          <t>기타(치과의원, 치과병원 등)</t>
        </is>
      </c>
      <c r="G1189" t="inlineStr">
        <is>
          <t>Generic</t>
        </is>
      </c>
      <c r="H1189" s="493" t="n">
        <v>141.6</v>
      </c>
      <c r="I1189" s="493" t="n">
        <v>0</v>
      </c>
      <c r="J1189" s="493" t="n">
        <v>154.2</v>
      </c>
      <c r="K1189" s="493" t="n">
        <v>0</v>
      </c>
      <c r="L1189" s="493" t="n">
        <v>0</v>
      </c>
      <c r="M1189" s="493" t="n">
        <v>0</v>
      </c>
      <c r="N1189" s="493" t="n">
        <v>0</v>
      </c>
      <c r="O1189" s="493" t="n">
        <v>0</v>
      </c>
      <c r="P1189" s="493" t="n">
        <v>0</v>
      </c>
      <c r="Q1189" s="493" t="n">
        <v>0</v>
      </c>
      <c r="R1189" s="493" t="n">
        <v>0</v>
      </c>
      <c r="S1189" s="493" t="n">
        <v>0</v>
      </c>
      <c r="T1189" s="493" t="n">
        <v>0</v>
      </c>
      <c r="U1189" s="493" t="n">
        <v>0</v>
      </c>
      <c r="V1189" s="493" t="n">
        <v>0</v>
      </c>
      <c r="W1189" s="493" t="n">
        <v>0</v>
      </c>
      <c r="X1189" s="493" t="n">
        <v>0</v>
      </c>
      <c r="Y1189" s="493" t="n">
        <v>0</v>
      </c>
      <c r="Z1189" s="493" t="n">
        <v>0</v>
      </c>
      <c r="AA1189" s="493" t="n">
        <v>0</v>
      </c>
      <c r="AB1189" s="493" t="n">
        <v>0</v>
      </c>
      <c r="AC1189" s="493" t="n">
        <v>0</v>
      </c>
      <c r="AD1189" s="493" t="n">
        <v>0</v>
      </c>
      <c r="AE1189" s="493" t="n">
        <v>0</v>
      </c>
      <c r="AF1189" s="493" t="n">
        <v>0</v>
      </c>
      <c r="AG1189" s="493" t="n">
        <v>0</v>
      </c>
      <c r="AH1189" s="493" t="n">
        <v>0</v>
      </c>
      <c r="AI1189" s="493" t="n">
        <v>0</v>
      </c>
      <c r="AJ1189" s="493" t="n">
        <v>0</v>
      </c>
      <c r="AK1189" s="493" t="n">
        <v>0</v>
      </c>
      <c r="AL1189" s="493" t="n">
        <v>0</v>
      </c>
      <c r="AM1189" s="493" t="n">
        <v>0</v>
      </c>
      <c r="AN1189" s="493" t="n">
        <v>0</v>
      </c>
      <c r="AO1189" s="493" t="n">
        <v>0</v>
      </c>
      <c r="AP1189" s="493" t="n">
        <v>0</v>
      </c>
      <c r="AQ1189" s="493" t="n">
        <v>0</v>
      </c>
      <c r="AR1189" s="493" t="n">
        <v>0</v>
      </c>
      <c r="AS1189" s="493" t="n">
        <v>0</v>
      </c>
      <c r="AT1189" s="493" t="n">
        <v>0</v>
      </c>
      <c r="AU1189" s="493" t="n">
        <v>0</v>
      </c>
      <c r="AV1189" s="493" t="n">
        <v>0</v>
      </c>
      <c r="AW1189" s="493" t="n">
        <v>0</v>
      </c>
      <c r="AX1189" s="493" t="n">
        <v>0</v>
      </c>
      <c r="AY1189" s="493" t="n">
        <v>0</v>
      </c>
      <c r="AZ1189" s="493" t="n">
        <v>0</v>
      </c>
      <c r="BA1189" s="493" t="n">
        <v>0</v>
      </c>
      <c r="BB1189" s="493" t="n">
        <v>0</v>
      </c>
      <c r="BC1189" s="493" t="n">
        <v>0</v>
      </c>
      <c r="BD1189" s="493" t="n">
        <v>0</v>
      </c>
      <c r="BE1189" s="493" t="n">
        <v>0</v>
      </c>
      <c r="BF1189" s="493" t="n">
        <v>0</v>
      </c>
      <c r="BG1189" s="493" t="n">
        <v>0</v>
      </c>
      <c r="BH1189" s="493" t="n">
        <v>0</v>
      </c>
      <c r="BI1189" s="493" t="n">
        <v>0</v>
      </c>
      <c r="BJ1189" s="493" t="n">
        <v>0</v>
      </c>
      <c r="BK1189" s="493" t="n">
        <v>0</v>
      </c>
      <c r="BL1189" s="493" t="n">
        <v>0</v>
      </c>
      <c r="BM1189" s="493" t="n">
        <v>0</v>
      </c>
      <c r="BN1189" s="493" t="n">
        <v>0</v>
      </c>
      <c r="BO1189" s="493" t="n">
        <v>0</v>
      </c>
      <c r="BP1189" s="493" t="n">
        <v>0</v>
      </c>
      <c r="BQ1189" s="493" t="n">
        <v>0</v>
      </c>
      <c r="BR1189" s="493" t="n">
        <v>0</v>
      </c>
      <c r="BS1189" s="493" t="n">
        <v>0</v>
      </c>
      <c r="BT1189" s="493" t="n">
        <v>0</v>
      </c>
      <c r="BU1189" s="493" t="n">
        <v>0</v>
      </c>
      <c r="BV1189" s="493" t="n">
        <v>0</v>
      </c>
      <c r="BW1189" s="493" t="n">
        <v>0</v>
      </c>
    </row>
    <row r="1190">
      <c r="A1190" t="inlineStr">
        <is>
          <t>[C9C] ANGIOTENSIN-II 길항제 (단일)</t>
        </is>
      </c>
      <c r="B1190" t="inlineStr">
        <is>
          <t>알피바이오</t>
        </is>
      </c>
      <c r="C1190" t="inlineStr">
        <is>
          <t>알피 로자</t>
        </is>
      </c>
      <c r="D1190" t="inlineStr">
        <is>
          <t>알피바이오</t>
        </is>
      </c>
      <c r="E1190" t="inlineStr">
        <is>
          <t>losartan potassium</t>
        </is>
      </c>
      <c r="F1190" t="inlineStr">
        <is>
          <t>종합병원</t>
        </is>
      </c>
      <c r="G1190" t="inlineStr">
        <is>
          <t>Generic</t>
        </is>
      </c>
      <c r="H1190" s="493" t="n">
        <v>23829.08</v>
      </c>
      <c r="I1190" s="493" t="n">
        <v>19248.18</v>
      </c>
      <c r="J1190" s="493" t="n">
        <v>31511.96</v>
      </c>
      <c r="K1190" s="493" t="n">
        <v>22627.89</v>
      </c>
      <c r="L1190" s="493" t="n">
        <v>23963.28</v>
      </c>
      <c r="M1190" s="493" t="n">
        <v>23952.82</v>
      </c>
      <c r="N1190" s="493" t="n">
        <v>23245.31</v>
      </c>
      <c r="O1190" s="493" t="n">
        <v>21325.39</v>
      </c>
      <c r="P1190" s="493" t="n">
        <v>24037.87</v>
      </c>
      <c r="Q1190" s="493" t="n">
        <v>22767.11</v>
      </c>
      <c r="R1190" s="493" t="n">
        <v>18530.54</v>
      </c>
      <c r="S1190" s="493" t="n">
        <v>6956.63</v>
      </c>
      <c r="T1190" s="493" t="n">
        <v>0</v>
      </c>
      <c r="U1190" s="493" t="n">
        <v>0</v>
      </c>
      <c r="V1190" s="493" t="n">
        <v>0</v>
      </c>
      <c r="W1190" s="493" t="n">
        <v>0</v>
      </c>
      <c r="X1190" s="493" t="n">
        <v>0</v>
      </c>
      <c r="Y1190" s="493" t="n">
        <v>0</v>
      </c>
      <c r="Z1190" s="493" t="n">
        <v>0</v>
      </c>
      <c r="AA1190" s="493" t="n">
        <v>0</v>
      </c>
      <c r="AB1190" s="493" t="n">
        <v>0</v>
      </c>
      <c r="AC1190" s="493" t="n">
        <v>0</v>
      </c>
      <c r="AD1190" s="493" t="n">
        <v>0</v>
      </c>
      <c r="AE1190" s="493" t="n">
        <v>0</v>
      </c>
      <c r="AF1190" s="493" t="n">
        <v>0</v>
      </c>
      <c r="AG1190" s="493" t="n">
        <v>0</v>
      </c>
      <c r="AH1190" s="493" t="n">
        <v>0</v>
      </c>
      <c r="AI1190" s="493" t="n">
        <v>0</v>
      </c>
      <c r="AJ1190" s="493" t="n">
        <v>0</v>
      </c>
      <c r="AK1190" s="493" t="n">
        <v>0</v>
      </c>
      <c r="AL1190" s="493" t="n">
        <v>0</v>
      </c>
      <c r="AM1190" s="493" t="n">
        <v>0</v>
      </c>
      <c r="AN1190" s="493" t="n">
        <v>0</v>
      </c>
      <c r="AO1190" s="493" t="n">
        <v>0</v>
      </c>
      <c r="AP1190" s="493" t="n">
        <v>0</v>
      </c>
      <c r="AQ1190" s="493" t="n">
        <v>0</v>
      </c>
      <c r="AR1190" s="493" t="n">
        <v>0</v>
      </c>
      <c r="AS1190" s="493" t="n">
        <v>0</v>
      </c>
      <c r="AT1190" s="493" t="n">
        <v>0</v>
      </c>
      <c r="AU1190" s="493" t="n">
        <v>0</v>
      </c>
      <c r="AV1190" s="493" t="n">
        <v>0</v>
      </c>
      <c r="AW1190" s="493" t="n">
        <v>0</v>
      </c>
      <c r="AX1190" s="493" t="n">
        <v>0</v>
      </c>
      <c r="AY1190" s="493" t="n">
        <v>0</v>
      </c>
      <c r="AZ1190" s="493" t="n">
        <v>0</v>
      </c>
      <c r="BA1190" s="493" t="n">
        <v>0</v>
      </c>
      <c r="BB1190" s="493" t="n">
        <v>0</v>
      </c>
      <c r="BC1190" s="493" t="n">
        <v>0</v>
      </c>
      <c r="BD1190" s="493" t="n">
        <v>0</v>
      </c>
      <c r="BE1190" s="493" t="n">
        <v>0</v>
      </c>
      <c r="BF1190" s="493" t="n">
        <v>0</v>
      </c>
      <c r="BG1190" s="493" t="n">
        <v>0</v>
      </c>
      <c r="BH1190" s="493" t="n">
        <v>0</v>
      </c>
      <c r="BI1190" s="493" t="n">
        <v>0</v>
      </c>
      <c r="BJ1190" s="493" t="n">
        <v>0</v>
      </c>
      <c r="BK1190" s="493" t="n">
        <v>0</v>
      </c>
      <c r="BL1190" s="493" t="n">
        <v>0</v>
      </c>
      <c r="BM1190" s="493" t="n">
        <v>0</v>
      </c>
      <c r="BN1190" s="493" t="n">
        <v>0</v>
      </c>
      <c r="BO1190" s="493" t="n">
        <v>0</v>
      </c>
      <c r="BP1190" s="493" t="n">
        <v>0</v>
      </c>
      <c r="BQ1190" s="493" t="n">
        <v>0</v>
      </c>
      <c r="BR1190" s="493" t="n">
        <v>0</v>
      </c>
      <c r="BS1190" s="493" t="n">
        <v>0</v>
      </c>
      <c r="BT1190" s="493" t="n">
        <v>0</v>
      </c>
      <c r="BU1190" s="493" t="n">
        <v>0</v>
      </c>
      <c r="BV1190" s="493" t="n">
        <v>0</v>
      </c>
      <c r="BW1190" s="493" t="n">
        <v>0</v>
      </c>
    </row>
    <row r="1191">
      <c r="A1191" t="inlineStr">
        <is>
          <t>[C9C] ANGIOTENSIN-II 길항제 (단일)</t>
        </is>
      </c>
      <c r="B1191" t="inlineStr">
        <is>
          <t>알피바이오</t>
        </is>
      </c>
      <c r="C1191" t="inlineStr">
        <is>
          <t>알피 로자</t>
        </is>
      </c>
      <c r="D1191" t="inlineStr">
        <is>
          <t>알피바이오</t>
        </is>
      </c>
      <c r="E1191" t="inlineStr">
        <is>
          <t>losartan potassium</t>
        </is>
      </c>
      <c r="F1191" t="inlineStr">
        <is>
          <t>병원</t>
        </is>
      </c>
      <c r="G1191" t="inlineStr">
        <is>
          <t>Generic</t>
        </is>
      </c>
      <c r="H1191" s="493" t="n">
        <v>0</v>
      </c>
      <c r="I1191" s="493" t="n">
        <v>0</v>
      </c>
      <c r="J1191" s="493" t="n">
        <v>0</v>
      </c>
      <c r="K1191" s="493" t="n">
        <v>0</v>
      </c>
      <c r="L1191" s="493" t="n">
        <v>0</v>
      </c>
      <c r="M1191" s="493" t="n">
        <v>0</v>
      </c>
      <c r="N1191" s="493" t="n">
        <v>0</v>
      </c>
      <c r="O1191" s="493" t="n">
        <v>0</v>
      </c>
      <c r="P1191" s="493" t="n">
        <v>0</v>
      </c>
      <c r="Q1191" s="493" t="n">
        <v>0</v>
      </c>
      <c r="R1191" s="493" t="n">
        <v>0</v>
      </c>
      <c r="S1191" s="493" t="n">
        <v>8.06</v>
      </c>
      <c r="T1191" s="493" t="n">
        <v>0</v>
      </c>
      <c r="U1191" s="493" t="n">
        <v>0</v>
      </c>
      <c r="V1191" s="493" t="n">
        <v>0</v>
      </c>
      <c r="W1191" s="493" t="n">
        <v>0</v>
      </c>
      <c r="X1191" s="493" t="n">
        <v>0</v>
      </c>
      <c r="Y1191" s="493" t="n">
        <v>0</v>
      </c>
      <c r="Z1191" s="493" t="n">
        <v>0</v>
      </c>
      <c r="AA1191" s="493" t="n">
        <v>0</v>
      </c>
      <c r="AB1191" s="493" t="n">
        <v>0</v>
      </c>
      <c r="AC1191" s="493" t="n">
        <v>0</v>
      </c>
      <c r="AD1191" s="493" t="n">
        <v>0</v>
      </c>
      <c r="AE1191" s="493" t="n">
        <v>0</v>
      </c>
      <c r="AF1191" s="493" t="n">
        <v>0</v>
      </c>
      <c r="AG1191" s="493" t="n">
        <v>0</v>
      </c>
      <c r="AH1191" s="493" t="n">
        <v>0</v>
      </c>
      <c r="AI1191" s="493" t="n">
        <v>0</v>
      </c>
      <c r="AJ1191" s="493" t="n">
        <v>0</v>
      </c>
      <c r="AK1191" s="493" t="n">
        <v>0</v>
      </c>
      <c r="AL1191" s="493" t="n">
        <v>0</v>
      </c>
      <c r="AM1191" s="493" t="n">
        <v>0</v>
      </c>
      <c r="AN1191" s="493" t="n">
        <v>0</v>
      </c>
      <c r="AO1191" s="493" t="n">
        <v>0</v>
      </c>
      <c r="AP1191" s="493" t="n">
        <v>0</v>
      </c>
      <c r="AQ1191" s="493" t="n">
        <v>0</v>
      </c>
      <c r="AR1191" s="493" t="n">
        <v>0</v>
      </c>
      <c r="AS1191" s="493" t="n">
        <v>0</v>
      </c>
      <c r="AT1191" s="493" t="n">
        <v>0</v>
      </c>
      <c r="AU1191" s="493" t="n">
        <v>0</v>
      </c>
      <c r="AV1191" s="493" t="n">
        <v>0</v>
      </c>
      <c r="AW1191" s="493" t="n">
        <v>0</v>
      </c>
      <c r="AX1191" s="493" t="n">
        <v>0</v>
      </c>
      <c r="AY1191" s="493" t="n">
        <v>0</v>
      </c>
      <c r="AZ1191" s="493" t="n">
        <v>0</v>
      </c>
      <c r="BA1191" s="493" t="n">
        <v>0</v>
      </c>
      <c r="BB1191" s="493" t="n">
        <v>0</v>
      </c>
      <c r="BC1191" s="493" t="n">
        <v>0</v>
      </c>
      <c r="BD1191" s="493" t="n">
        <v>0</v>
      </c>
      <c r="BE1191" s="493" t="n">
        <v>0</v>
      </c>
      <c r="BF1191" s="493" t="n">
        <v>0</v>
      </c>
      <c r="BG1191" s="493" t="n">
        <v>0</v>
      </c>
      <c r="BH1191" s="493" t="n">
        <v>0</v>
      </c>
      <c r="BI1191" s="493" t="n">
        <v>0</v>
      </c>
      <c r="BJ1191" s="493" t="n">
        <v>0</v>
      </c>
      <c r="BK1191" s="493" t="n">
        <v>0</v>
      </c>
      <c r="BL1191" s="493" t="n">
        <v>0</v>
      </c>
      <c r="BM1191" s="493" t="n">
        <v>0</v>
      </c>
      <c r="BN1191" s="493" t="n">
        <v>0</v>
      </c>
      <c r="BO1191" s="493" t="n">
        <v>0</v>
      </c>
      <c r="BP1191" s="493" t="n">
        <v>0</v>
      </c>
      <c r="BQ1191" s="493" t="n">
        <v>0</v>
      </c>
      <c r="BR1191" s="493" t="n">
        <v>0</v>
      </c>
      <c r="BS1191" s="493" t="n">
        <v>0</v>
      </c>
      <c r="BT1191" s="493" t="n">
        <v>0</v>
      </c>
      <c r="BU1191" s="493" t="n">
        <v>0</v>
      </c>
      <c r="BV1191" s="493" t="n">
        <v>0</v>
      </c>
      <c r="BW1191" s="493" t="n">
        <v>0</v>
      </c>
    </row>
    <row r="1192">
      <c r="A1192" t="inlineStr">
        <is>
          <t>[C9C] ANGIOTENSIN-II 길항제 (단일)</t>
        </is>
      </c>
      <c r="B1192" t="inlineStr">
        <is>
          <t>알피바이오</t>
        </is>
      </c>
      <c r="C1192" t="inlineStr">
        <is>
          <t>알피 로자</t>
        </is>
      </c>
      <c r="D1192" t="inlineStr">
        <is>
          <t>알피바이오</t>
        </is>
      </c>
      <c r="E1192" t="inlineStr">
        <is>
          <t>losartan potassium</t>
        </is>
      </c>
      <c r="F1192" t="inlineStr">
        <is>
          <t>의원</t>
        </is>
      </c>
      <c r="G1192" t="inlineStr">
        <is>
          <t>Generic</t>
        </is>
      </c>
      <c r="H1192" s="493" t="n">
        <v>16010.83</v>
      </c>
      <c r="I1192" s="493" t="n">
        <v>13948.25</v>
      </c>
      <c r="J1192" s="493" t="n">
        <v>19001.7</v>
      </c>
      <c r="K1192" s="493" t="n">
        <v>16742.3</v>
      </c>
      <c r="L1192" s="493" t="n">
        <v>17139.04</v>
      </c>
      <c r="M1192" s="493" t="n">
        <v>17629.5</v>
      </c>
      <c r="N1192" s="493" t="n">
        <v>19646.64</v>
      </c>
      <c r="O1192" s="493" t="n">
        <v>17021.35</v>
      </c>
      <c r="P1192" s="493" t="n">
        <v>18019.06</v>
      </c>
      <c r="Q1192" s="493" t="n">
        <v>17524.15</v>
      </c>
      <c r="R1192" s="493" t="n">
        <v>21454.43</v>
      </c>
      <c r="S1192" s="493" t="n">
        <v>3935.7</v>
      </c>
      <c r="T1192" s="493" t="n">
        <v>0</v>
      </c>
      <c r="U1192" s="493" t="n">
        <v>0</v>
      </c>
      <c r="V1192" s="493" t="n">
        <v>0</v>
      </c>
      <c r="W1192" s="493" t="n">
        <v>0</v>
      </c>
      <c r="X1192" s="493" t="n">
        <v>0</v>
      </c>
      <c r="Y1192" s="493" t="n">
        <v>0</v>
      </c>
      <c r="Z1192" s="493" t="n">
        <v>0</v>
      </c>
      <c r="AA1192" s="493" t="n">
        <v>0</v>
      </c>
      <c r="AB1192" s="493" t="n">
        <v>0</v>
      </c>
      <c r="AC1192" s="493" t="n">
        <v>0</v>
      </c>
      <c r="AD1192" s="493" t="n">
        <v>0</v>
      </c>
      <c r="AE1192" s="493" t="n">
        <v>0</v>
      </c>
      <c r="AF1192" s="493" t="n">
        <v>0</v>
      </c>
      <c r="AG1192" s="493" t="n">
        <v>0</v>
      </c>
      <c r="AH1192" s="493" t="n">
        <v>0</v>
      </c>
      <c r="AI1192" s="493" t="n">
        <v>0</v>
      </c>
      <c r="AJ1192" s="493" t="n">
        <v>0</v>
      </c>
      <c r="AK1192" s="493" t="n">
        <v>0</v>
      </c>
      <c r="AL1192" s="493" t="n">
        <v>0</v>
      </c>
      <c r="AM1192" s="493" t="n">
        <v>0</v>
      </c>
      <c r="AN1192" s="493" t="n">
        <v>0</v>
      </c>
      <c r="AO1192" s="493" t="n">
        <v>0</v>
      </c>
      <c r="AP1192" s="493" t="n">
        <v>0</v>
      </c>
      <c r="AQ1192" s="493" t="n">
        <v>0</v>
      </c>
      <c r="AR1192" s="493" t="n">
        <v>0</v>
      </c>
      <c r="AS1192" s="493" t="n">
        <v>0</v>
      </c>
      <c r="AT1192" s="493" t="n">
        <v>0</v>
      </c>
      <c r="AU1192" s="493" t="n">
        <v>0</v>
      </c>
      <c r="AV1192" s="493" t="n">
        <v>0</v>
      </c>
      <c r="AW1192" s="493" t="n">
        <v>0</v>
      </c>
      <c r="AX1192" s="493" t="n">
        <v>0</v>
      </c>
      <c r="AY1192" s="493" t="n">
        <v>0</v>
      </c>
      <c r="AZ1192" s="493" t="n">
        <v>0</v>
      </c>
      <c r="BA1192" s="493" t="n">
        <v>0</v>
      </c>
      <c r="BB1192" s="493" t="n">
        <v>0</v>
      </c>
      <c r="BC1192" s="493" t="n">
        <v>0</v>
      </c>
      <c r="BD1192" s="493" t="n">
        <v>0</v>
      </c>
      <c r="BE1192" s="493" t="n">
        <v>0</v>
      </c>
      <c r="BF1192" s="493" t="n">
        <v>0</v>
      </c>
      <c r="BG1192" s="493" t="n">
        <v>0</v>
      </c>
      <c r="BH1192" s="493" t="n">
        <v>0</v>
      </c>
      <c r="BI1192" s="493" t="n">
        <v>0</v>
      </c>
      <c r="BJ1192" s="493" t="n">
        <v>0</v>
      </c>
      <c r="BK1192" s="493" t="n">
        <v>0</v>
      </c>
      <c r="BL1192" s="493" t="n">
        <v>0</v>
      </c>
      <c r="BM1192" s="493" t="n">
        <v>0</v>
      </c>
      <c r="BN1192" s="493" t="n">
        <v>0</v>
      </c>
      <c r="BO1192" s="493" t="n">
        <v>0</v>
      </c>
      <c r="BP1192" s="493" t="n">
        <v>0</v>
      </c>
      <c r="BQ1192" s="493" t="n">
        <v>0</v>
      </c>
      <c r="BR1192" s="493" t="n">
        <v>0</v>
      </c>
      <c r="BS1192" s="493" t="n">
        <v>0</v>
      </c>
      <c r="BT1192" s="493" t="n">
        <v>0</v>
      </c>
      <c r="BU1192" s="493" t="n">
        <v>0</v>
      </c>
      <c r="BV1192" s="493" t="n">
        <v>0</v>
      </c>
      <c r="BW1192" s="493" t="n">
        <v>0</v>
      </c>
    </row>
    <row r="1193">
      <c r="A1193" t="inlineStr">
        <is>
          <t>[C9C] ANGIOTENSIN-II 길항제 (단일)</t>
        </is>
      </c>
      <c r="B1193" t="inlineStr">
        <is>
          <t>알피바이오</t>
        </is>
      </c>
      <c r="C1193" t="inlineStr">
        <is>
          <t>알피 로자</t>
        </is>
      </c>
      <c r="D1193" t="inlineStr">
        <is>
          <t>알피바이오</t>
        </is>
      </c>
      <c r="E1193" t="inlineStr">
        <is>
          <t>losartan potassium</t>
        </is>
      </c>
      <c r="F1193" t="inlineStr">
        <is>
          <t>보건소</t>
        </is>
      </c>
      <c r="G1193" t="inlineStr">
        <is>
          <t>Generic</t>
        </is>
      </c>
      <c r="H1193" s="493" t="n">
        <v>0</v>
      </c>
      <c r="I1193" s="493" t="n">
        <v>4178.4</v>
      </c>
      <c r="J1193" s="493" t="n">
        <v>1953.45</v>
      </c>
      <c r="K1193" s="493" t="n">
        <v>1571.4</v>
      </c>
      <c r="L1193" s="493" t="n">
        <v>1168.8</v>
      </c>
      <c r="M1193" s="493" t="n">
        <v>1828.2</v>
      </c>
      <c r="N1193" s="493" t="n">
        <v>763.5</v>
      </c>
      <c r="O1193" s="493" t="n">
        <v>12237</v>
      </c>
      <c r="P1193" s="493" t="n">
        <v>1965.6</v>
      </c>
      <c r="Q1193" s="493" t="n">
        <v>0</v>
      </c>
      <c r="R1193" s="493" t="n">
        <v>1673.1</v>
      </c>
      <c r="S1193" s="493" t="n">
        <v>957</v>
      </c>
      <c r="T1193" s="493" t="n">
        <v>0</v>
      </c>
      <c r="U1193" s="493" t="n">
        <v>0</v>
      </c>
      <c r="V1193" s="493" t="n">
        <v>0</v>
      </c>
      <c r="W1193" s="493" t="n">
        <v>0</v>
      </c>
      <c r="X1193" s="493" t="n">
        <v>0</v>
      </c>
      <c r="Y1193" s="493" t="n">
        <v>0</v>
      </c>
      <c r="Z1193" s="493" t="n">
        <v>0</v>
      </c>
      <c r="AA1193" s="493" t="n">
        <v>0</v>
      </c>
      <c r="AB1193" s="493" t="n">
        <v>0</v>
      </c>
      <c r="AC1193" s="493" t="n">
        <v>0</v>
      </c>
      <c r="AD1193" s="493" t="n">
        <v>0</v>
      </c>
      <c r="AE1193" s="493" t="n">
        <v>0</v>
      </c>
      <c r="AF1193" s="493" t="n">
        <v>0</v>
      </c>
      <c r="AG1193" s="493" t="n">
        <v>0</v>
      </c>
      <c r="AH1193" s="493" t="n">
        <v>0</v>
      </c>
      <c r="AI1193" s="493" t="n">
        <v>0</v>
      </c>
      <c r="AJ1193" s="493" t="n">
        <v>0</v>
      </c>
      <c r="AK1193" s="493" t="n">
        <v>0</v>
      </c>
      <c r="AL1193" s="493" t="n">
        <v>0</v>
      </c>
      <c r="AM1193" s="493" t="n">
        <v>0</v>
      </c>
      <c r="AN1193" s="493" t="n">
        <v>0</v>
      </c>
      <c r="AO1193" s="493" t="n">
        <v>0</v>
      </c>
      <c r="AP1193" s="493" t="n">
        <v>0</v>
      </c>
      <c r="AQ1193" s="493" t="n">
        <v>0</v>
      </c>
      <c r="AR1193" s="493" t="n">
        <v>0</v>
      </c>
      <c r="AS1193" s="493" t="n">
        <v>0</v>
      </c>
      <c r="AT1193" s="493" t="n">
        <v>0</v>
      </c>
      <c r="AU1193" s="493" t="n">
        <v>0</v>
      </c>
      <c r="AV1193" s="493" t="n">
        <v>0</v>
      </c>
      <c r="AW1193" s="493" t="n">
        <v>0</v>
      </c>
      <c r="AX1193" s="493" t="n">
        <v>0</v>
      </c>
      <c r="AY1193" s="493" t="n">
        <v>0</v>
      </c>
      <c r="AZ1193" s="493" t="n">
        <v>0</v>
      </c>
      <c r="BA1193" s="493" t="n">
        <v>0</v>
      </c>
      <c r="BB1193" s="493" t="n">
        <v>0</v>
      </c>
      <c r="BC1193" s="493" t="n">
        <v>0</v>
      </c>
      <c r="BD1193" s="493" t="n">
        <v>0</v>
      </c>
      <c r="BE1193" s="493" t="n">
        <v>0</v>
      </c>
      <c r="BF1193" s="493" t="n">
        <v>0</v>
      </c>
      <c r="BG1193" s="493" t="n">
        <v>0</v>
      </c>
      <c r="BH1193" s="493" t="n">
        <v>0</v>
      </c>
      <c r="BI1193" s="493" t="n">
        <v>0</v>
      </c>
      <c r="BJ1193" s="493" t="n">
        <v>0</v>
      </c>
      <c r="BK1193" s="493" t="n">
        <v>0</v>
      </c>
      <c r="BL1193" s="493" t="n">
        <v>0</v>
      </c>
      <c r="BM1193" s="493" t="n">
        <v>0</v>
      </c>
      <c r="BN1193" s="493" t="n">
        <v>0</v>
      </c>
      <c r="BO1193" s="493" t="n">
        <v>0</v>
      </c>
      <c r="BP1193" s="493" t="n">
        <v>0</v>
      </c>
      <c r="BQ1193" s="493" t="n">
        <v>0</v>
      </c>
      <c r="BR1193" s="493" t="n">
        <v>0</v>
      </c>
      <c r="BS1193" s="493" t="n">
        <v>0</v>
      </c>
      <c r="BT1193" s="493" t="n">
        <v>0</v>
      </c>
      <c r="BU1193" s="493" t="n">
        <v>0</v>
      </c>
      <c r="BV1193" s="493" t="n">
        <v>0</v>
      </c>
      <c r="BW1193" s="493" t="n">
        <v>0</v>
      </c>
    </row>
    <row r="1194">
      <c r="A1194" t="inlineStr">
        <is>
          <t>[C9C] ANGIOTENSIN-II 길항제 (단일)</t>
        </is>
      </c>
      <c r="B1194" t="inlineStr">
        <is>
          <t>에스피씨</t>
        </is>
      </c>
      <c r="C1194" t="inlineStr">
        <is>
          <t>로잘핀</t>
        </is>
      </c>
      <c r="D1194" t="inlineStr">
        <is>
          <t>에스피씨</t>
        </is>
      </c>
      <c r="E1194" t="inlineStr">
        <is>
          <t>losartan potassium</t>
        </is>
      </c>
      <c r="F1194" t="inlineStr">
        <is>
          <t>종합병원</t>
        </is>
      </c>
      <c r="G1194" t="inlineStr">
        <is>
          <t>Generic</t>
        </is>
      </c>
      <c r="H1194" s="493" t="n">
        <v>12837.22</v>
      </c>
      <c r="I1194" s="493" t="n">
        <v>10653.8</v>
      </c>
      <c r="J1194" s="493" t="n">
        <v>14544.17</v>
      </c>
      <c r="K1194" s="493" t="n">
        <v>12502.49</v>
      </c>
      <c r="L1194" s="493" t="n">
        <v>17426.78</v>
      </c>
      <c r="M1194" s="493" t="n">
        <v>9753.860000000001</v>
      </c>
      <c r="N1194" s="493" t="n">
        <v>11597</v>
      </c>
      <c r="O1194" s="493" t="n">
        <v>13697.73</v>
      </c>
      <c r="P1194" s="493" t="n">
        <v>9607.48</v>
      </c>
      <c r="Q1194" s="493" t="n">
        <v>11026.8</v>
      </c>
      <c r="R1194" s="493" t="n">
        <v>13321.65</v>
      </c>
      <c r="S1194" s="493" t="n">
        <v>0</v>
      </c>
      <c r="T1194" s="493" t="n">
        <v>0</v>
      </c>
      <c r="U1194" s="493" t="n">
        <v>0</v>
      </c>
      <c r="V1194" s="493" t="n">
        <v>0</v>
      </c>
      <c r="W1194" s="493" t="n">
        <v>0</v>
      </c>
      <c r="X1194" s="493" t="n">
        <v>0</v>
      </c>
      <c r="Y1194" s="493" t="n">
        <v>0</v>
      </c>
      <c r="Z1194" s="493" t="n">
        <v>0</v>
      </c>
      <c r="AA1194" s="493" t="n">
        <v>0</v>
      </c>
      <c r="AB1194" s="493" t="n">
        <v>0</v>
      </c>
      <c r="AC1194" s="493" t="n">
        <v>0</v>
      </c>
      <c r="AD1194" s="493" t="n">
        <v>0</v>
      </c>
      <c r="AE1194" s="493" t="n">
        <v>0</v>
      </c>
      <c r="AF1194" s="493" t="n">
        <v>0</v>
      </c>
      <c r="AG1194" s="493" t="n">
        <v>0</v>
      </c>
      <c r="AH1194" s="493" t="n">
        <v>0</v>
      </c>
      <c r="AI1194" s="493" t="n">
        <v>0</v>
      </c>
      <c r="AJ1194" s="493" t="n">
        <v>0</v>
      </c>
      <c r="AK1194" s="493" t="n">
        <v>0</v>
      </c>
      <c r="AL1194" s="493" t="n">
        <v>0</v>
      </c>
      <c r="AM1194" s="493" t="n">
        <v>0</v>
      </c>
      <c r="AN1194" s="493" t="n">
        <v>0</v>
      </c>
      <c r="AO1194" s="493" t="n">
        <v>0</v>
      </c>
      <c r="AP1194" s="493" t="n">
        <v>0</v>
      </c>
      <c r="AQ1194" s="493" t="n">
        <v>0</v>
      </c>
      <c r="AR1194" s="493" t="n">
        <v>0</v>
      </c>
      <c r="AS1194" s="493" t="n">
        <v>0</v>
      </c>
      <c r="AT1194" s="493" t="n">
        <v>0</v>
      </c>
      <c r="AU1194" s="493" t="n">
        <v>0</v>
      </c>
      <c r="AV1194" s="493" t="n">
        <v>0</v>
      </c>
      <c r="AW1194" s="493" t="n">
        <v>0</v>
      </c>
      <c r="AX1194" s="493" t="n">
        <v>0</v>
      </c>
      <c r="AY1194" s="493" t="n">
        <v>0</v>
      </c>
      <c r="AZ1194" s="493" t="n">
        <v>0</v>
      </c>
      <c r="BA1194" s="493" t="n">
        <v>0</v>
      </c>
      <c r="BB1194" s="493" t="n">
        <v>0</v>
      </c>
      <c r="BC1194" s="493" t="n">
        <v>0</v>
      </c>
      <c r="BD1194" s="493" t="n">
        <v>0</v>
      </c>
      <c r="BE1194" s="493" t="n">
        <v>0</v>
      </c>
      <c r="BF1194" s="493" t="n">
        <v>0</v>
      </c>
      <c r="BG1194" s="493" t="n">
        <v>0</v>
      </c>
      <c r="BH1194" s="493" t="n">
        <v>0</v>
      </c>
      <c r="BI1194" s="493" t="n">
        <v>0</v>
      </c>
      <c r="BJ1194" s="493" t="n">
        <v>0</v>
      </c>
      <c r="BK1194" s="493" t="n">
        <v>0</v>
      </c>
      <c r="BL1194" s="493" t="n">
        <v>0</v>
      </c>
      <c r="BM1194" s="493" t="n">
        <v>0</v>
      </c>
      <c r="BN1194" s="493" t="n">
        <v>0</v>
      </c>
      <c r="BO1194" s="493" t="n">
        <v>0</v>
      </c>
      <c r="BP1194" s="493" t="n">
        <v>0</v>
      </c>
      <c r="BQ1194" s="493" t="n">
        <v>0</v>
      </c>
      <c r="BR1194" s="493" t="n">
        <v>0</v>
      </c>
      <c r="BS1194" s="493" t="n">
        <v>0</v>
      </c>
      <c r="BT1194" s="493" t="n">
        <v>0</v>
      </c>
      <c r="BU1194" s="493" t="n">
        <v>0</v>
      </c>
      <c r="BV1194" s="493" t="n">
        <v>0</v>
      </c>
      <c r="BW1194" s="493" t="n">
        <v>0</v>
      </c>
    </row>
    <row r="1195">
      <c r="A1195" t="inlineStr">
        <is>
          <t>[C9C] ANGIOTENSIN-II 길항제 (단일)</t>
        </is>
      </c>
      <c r="B1195" t="inlineStr">
        <is>
          <t>에스피씨</t>
        </is>
      </c>
      <c r="C1195" t="inlineStr">
        <is>
          <t>로잘핀</t>
        </is>
      </c>
      <c r="D1195" t="inlineStr">
        <is>
          <t>에스피씨</t>
        </is>
      </c>
      <c r="E1195" t="inlineStr">
        <is>
          <t>losartan potassium</t>
        </is>
      </c>
      <c r="F1195" t="inlineStr">
        <is>
          <t>의원</t>
        </is>
      </c>
      <c r="G1195" t="inlineStr">
        <is>
          <t>Generic</t>
        </is>
      </c>
      <c r="H1195" s="493" t="n">
        <v>720</v>
      </c>
      <c r="I1195" s="493" t="n">
        <v>770.1</v>
      </c>
      <c r="J1195" s="493" t="n">
        <v>403.2</v>
      </c>
      <c r="K1195" s="493" t="n">
        <v>1495</v>
      </c>
      <c r="L1195" s="493" t="n">
        <v>633.2</v>
      </c>
      <c r="M1195" s="493" t="n">
        <v>600</v>
      </c>
      <c r="N1195" s="493" t="n">
        <v>635.4</v>
      </c>
      <c r="O1195" s="493" t="n">
        <v>600</v>
      </c>
      <c r="P1195" s="493" t="n">
        <v>253.72</v>
      </c>
      <c r="Q1195" s="493" t="n">
        <v>565.2</v>
      </c>
      <c r="R1195" s="493" t="n">
        <v>708</v>
      </c>
      <c r="S1195" s="493" t="n">
        <v>0</v>
      </c>
      <c r="T1195" s="493" t="n">
        <v>0</v>
      </c>
      <c r="U1195" s="493" t="n">
        <v>0</v>
      </c>
      <c r="V1195" s="493" t="n">
        <v>0</v>
      </c>
      <c r="W1195" s="493" t="n">
        <v>0</v>
      </c>
      <c r="X1195" s="493" t="n">
        <v>0</v>
      </c>
      <c r="Y1195" s="493" t="n">
        <v>0</v>
      </c>
      <c r="Z1195" s="493" t="n">
        <v>0</v>
      </c>
      <c r="AA1195" s="493" t="n">
        <v>0</v>
      </c>
      <c r="AB1195" s="493" t="n">
        <v>0</v>
      </c>
      <c r="AC1195" s="493" t="n">
        <v>0</v>
      </c>
      <c r="AD1195" s="493" t="n">
        <v>0</v>
      </c>
      <c r="AE1195" s="493" t="n">
        <v>0</v>
      </c>
      <c r="AF1195" s="493" t="n">
        <v>0</v>
      </c>
      <c r="AG1195" s="493" t="n">
        <v>0</v>
      </c>
      <c r="AH1195" s="493" t="n">
        <v>0</v>
      </c>
      <c r="AI1195" s="493" t="n">
        <v>0</v>
      </c>
      <c r="AJ1195" s="493" t="n">
        <v>0</v>
      </c>
      <c r="AK1195" s="493" t="n">
        <v>0</v>
      </c>
      <c r="AL1195" s="493" t="n">
        <v>0</v>
      </c>
      <c r="AM1195" s="493" t="n">
        <v>0</v>
      </c>
      <c r="AN1195" s="493" t="n">
        <v>0</v>
      </c>
      <c r="AO1195" s="493" t="n">
        <v>0</v>
      </c>
      <c r="AP1195" s="493" t="n">
        <v>0</v>
      </c>
      <c r="AQ1195" s="493" t="n">
        <v>0</v>
      </c>
      <c r="AR1195" s="493" t="n">
        <v>0</v>
      </c>
      <c r="AS1195" s="493" t="n">
        <v>0</v>
      </c>
      <c r="AT1195" s="493" t="n">
        <v>0</v>
      </c>
      <c r="AU1195" s="493" t="n">
        <v>0</v>
      </c>
      <c r="AV1195" s="493" t="n">
        <v>0</v>
      </c>
      <c r="AW1195" s="493" t="n">
        <v>0</v>
      </c>
      <c r="AX1195" s="493" t="n">
        <v>0</v>
      </c>
      <c r="AY1195" s="493" t="n">
        <v>0</v>
      </c>
      <c r="AZ1195" s="493" t="n">
        <v>0</v>
      </c>
      <c r="BA1195" s="493" t="n">
        <v>0</v>
      </c>
      <c r="BB1195" s="493" t="n">
        <v>0</v>
      </c>
      <c r="BC1195" s="493" t="n">
        <v>0</v>
      </c>
      <c r="BD1195" s="493" t="n">
        <v>0</v>
      </c>
      <c r="BE1195" s="493" t="n">
        <v>0</v>
      </c>
      <c r="BF1195" s="493" t="n">
        <v>0</v>
      </c>
      <c r="BG1195" s="493" t="n">
        <v>0</v>
      </c>
      <c r="BH1195" s="493" t="n">
        <v>0</v>
      </c>
      <c r="BI1195" s="493" t="n">
        <v>0</v>
      </c>
      <c r="BJ1195" s="493" t="n">
        <v>0</v>
      </c>
      <c r="BK1195" s="493" t="n">
        <v>0</v>
      </c>
      <c r="BL1195" s="493" t="n">
        <v>0</v>
      </c>
      <c r="BM1195" s="493" t="n">
        <v>0</v>
      </c>
      <c r="BN1195" s="493" t="n">
        <v>0</v>
      </c>
      <c r="BO1195" s="493" t="n">
        <v>0</v>
      </c>
      <c r="BP1195" s="493" t="n">
        <v>0</v>
      </c>
      <c r="BQ1195" s="493" t="n">
        <v>0</v>
      </c>
      <c r="BR1195" s="493" t="n">
        <v>0</v>
      </c>
      <c r="BS1195" s="493" t="n">
        <v>0</v>
      </c>
      <c r="BT1195" s="493" t="n">
        <v>0</v>
      </c>
      <c r="BU1195" s="493" t="n">
        <v>0</v>
      </c>
      <c r="BV1195" s="493" t="n">
        <v>0</v>
      </c>
      <c r="BW1195" s="493" t="n">
        <v>0</v>
      </c>
    </row>
    <row r="1196">
      <c r="A1196" t="inlineStr">
        <is>
          <t>[C9C] ANGIOTENSIN-II 길항제 (단일)</t>
        </is>
      </c>
      <c r="B1196" t="inlineStr">
        <is>
          <t>에스피씨</t>
        </is>
      </c>
      <c r="C1196" t="inlineStr">
        <is>
          <t>로잘핀</t>
        </is>
      </c>
      <c r="D1196" t="inlineStr">
        <is>
          <t>에스피씨</t>
        </is>
      </c>
      <c r="E1196" t="inlineStr">
        <is>
          <t>losartan potassium</t>
        </is>
      </c>
      <c r="F1196" t="inlineStr">
        <is>
          <t>보건소</t>
        </is>
      </c>
      <c r="G1196" t="inlineStr">
        <is>
          <t>Generic</t>
        </is>
      </c>
      <c r="H1196" s="493" t="n">
        <v>0</v>
      </c>
      <c r="I1196" s="493" t="n">
        <v>226.2</v>
      </c>
      <c r="J1196" s="493" t="n">
        <v>0</v>
      </c>
      <c r="K1196" s="493" t="n">
        <v>295.8</v>
      </c>
      <c r="L1196" s="493" t="n">
        <v>102.7</v>
      </c>
      <c r="M1196" s="493" t="n">
        <v>0</v>
      </c>
      <c r="N1196" s="493" t="n">
        <v>0</v>
      </c>
      <c r="O1196" s="493" t="n">
        <v>0</v>
      </c>
      <c r="P1196" s="493" t="n">
        <v>0</v>
      </c>
      <c r="Q1196" s="493" t="n">
        <v>0</v>
      </c>
      <c r="R1196" s="493" t="n">
        <v>0</v>
      </c>
      <c r="S1196" s="493" t="n">
        <v>0</v>
      </c>
      <c r="T1196" s="493" t="n">
        <v>0</v>
      </c>
      <c r="U1196" s="493" t="n">
        <v>0</v>
      </c>
      <c r="V1196" s="493" t="n">
        <v>0</v>
      </c>
      <c r="W1196" s="493" t="n">
        <v>0</v>
      </c>
      <c r="X1196" s="493" t="n">
        <v>0</v>
      </c>
      <c r="Y1196" s="493" t="n">
        <v>0</v>
      </c>
      <c r="Z1196" s="493" t="n">
        <v>0</v>
      </c>
      <c r="AA1196" s="493" t="n">
        <v>0</v>
      </c>
      <c r="AB1196" s="493" t="n">
        <v>0</v>
      </c>
      <c r="AC1196" s="493" t="n">
        <v>0</v>
      </c>
      <c r="AD1196" s="493" t="n">
        <v>0</v>
      </c>
      <c r="AE1196" s="493" t="n">
        <v>0</v>
      </c>
      <c r="AF1196" s="493" t="n">
        <v>0</v>
      </c>
      <c r="AG1196" s="493" t="n">
        <v>0</v>
      </c>
      <c r="AH1196" s="493" t="n">
        <v>0</v>
      </c>
      <c r="AI1196" s="493" t="n">
        <v>0</v>
      </c>
      <c r="AJ1196" s="493" t="n">
        <v>0</v>
      </c>
      <c r="AK1196" s="493" t="n">
        <v>0</v>
      </c>
      <c r="AL1196" s="493" t="n">
        <v>0</v>
      </c>
      <c r="AM1196" s="493" t="n">
        <v>0</v>
      </c>
      <c r="AN1196" s="493" t="n">
        <v>0</v>
      </c>
      <c r="AO1196" s="493" t="n">
        <v>0</v>
      </c>
      <c r="AP1196" s="493" t="n">
        <v>0</v>
      </c>
      <c r="AQ1196" s="493" t="n">
        <v>0</v>
      </c>
      <c r="AR1196" s="493" t="n">
        <v>0</v>
      </c>
      <c r="AS1196" s="493" t="n">
        <v>0</v>
      </c>
      <c r="AT1196" s="493" t="n">
        <v>0</v>
      </c>
      <c r="AU1196" s="493" t="n">
        <v>0</v>
      </c>
      <c r="AV1196" s="493" t="n">
        <v>0</v>
      </c>
      <c r="AW1196" s="493" t="n">
        <v>0</v>
      </c>
      <c r="AX1196" s="493" t="n">
        <v>0</v>
      </c>
      <c r="AY1196" s="493" t="n">
        <v>0</v>
      </c>
      <c r="AZ1196" s="493" t="n">
        <v>0</v>
      </c>
      <c r="BA1196" s="493" t="n">
        <v>0</v>
      </c>
      <c r="BB1196" s="493" t="n">
        <v>0</v>
      </c>
      <c r="BC1196" s="493" t="n">
        <v>0</v>
      </c>
      <c r="BD1196" s="493" t="n">
        <v>0</v>
      </c>
      <c r="BE1196" s="493" t="n">
        <v>0</v>
      </c>
      <c r="BF1196" s="493" t="n">
        <v>0</v>
      </c>
      <c r="BG1196" s="493" t="n">
        <v>0</v>
      </c>
      <c r="BH1196" s="493" t="n">
        <v>0</v>
      </c>
      <c r="BI1196" s="493" t="n">
        <v>0</v>
      </c>
      <c r="BJ1196" s="493" t="n">
        <v>0</v>
      </c>
      <c r="BK1196" s="493" t="n">
        <v>0</v>
      </c>
      <c r="BL1196" s="493" t="n">
        <v>0</v>
      </c>
      <c r="BM1196" s="493" t="n">
        <v>0</v>
      </c>
      <c r="BN1196" s="493" t="n">
        <v>0</v>
      </c>
      <c r="BO1196" s="493" t="n">
        <v>0</v>
      </c>
      <c r="BP1196" s="493" t="n">
        <v>0</v>
      </c>
      <c r="BQ1196" s="493" t="n">
        <v>0</v>
      </c>
      <c r="BR1196" s="493" t="n">
        <v>0</v>
      </c>
      <c r="BS1196" s="493" t="n">
        <v>0</v>
      </c>
      <c r="BT1196" s="493" t="n">
        <v>0</v>
      </c>
      <c r="BU1196" s="493" t="n">
        <v>0</v>
      </c>
      <c r="BV1196" s="493" t="n">
        <v>0</v>
      </c>
      <c r="BW1196" s="493" t="n">
        <v>0</v>
      </c>
    </row>
    <row r="1197">
      <c r="A1197" t="inlineStr">
        <is>
          <t>[C9C] ANGIOTENSIN-II 길항제 (단일)</t>
        </is>
      </c>
      <c r="B1197" t="inlineStr">
        <is>
          <t>에이치엘비제약</t>
        </is>
      </c>
      <c r="C1197" t="inlineStr">
        <is>
          <t>로자틴</t>
        </is>
      </c>
      <c r="D1197" t="inlineStr">
        <is>
          <t>에이치엘비제약</t>
        </is>
      </c>
      <c r="E1197" t="inlineStr">
        <is>
          <t>losartan potassium</t>
        </is>
      </c>
      <c r="F1197" t="inlineStr">
        <is>
          <t>상급종합병원</t>
        </is>
      </c>
      <c r="G1197" t="inlineStr">
        <is>
          <t>Generic</t>
        </is>
      </c>
      <c r="H1197" s="493" t="n">
        <v>0</v>
      </c>
      <c r="I1197" s="493" t="n">
        <v>0</v>
      </c>
      <c r="J1197" s="493" t="n">
        <v>0</v>
      </c>
      <c r="K1197" s="493" t="n">
        <v>0</v>
      </c>
      <c r="L1197" s="493" t="n">
        <v>0</v>
      </c>
      <c r="M1197" s="493" t="n">
        <v>0</v>
      </c>
      <c r="N1197" s="493" t="n">
        <v>0</v>
      </c>
      <c r="O1197" s="493" t="n">
        <v>0</v>
      </c>
      <c r="P1197" s="493" t="n">
        <v>0</v>
      </c>
      <c r="Q1197" s="493" t="n">
        <v>0</v>
      </c>
      <c r="R1197" s="493" t="n">
        <v>0</v>
      </c>
      <c r="S1197" s="493" t="n">
        <v>0</v>
      </c>
      <c r="T1197" s="493" t="n">
        <v>0</v>
      </c>
      <c r="U1197" s="493" t="n">
        <v>0</v>
      </c>
      <c r="V1197" s="493" t="n">
        <v>0</v>
      </c>
      <c r="W1197" s="493" t="n">
        <v>0</v>
      </c>
      <c r="X1197" s="493" t="n">
        <v>0</v>
      </c>
      <c r="Y1197" s="493" t="n">
        <v>0</v>
      </c>
      <c r="Z1197" s="493" t="n">
        <v>0</v>
      </c>
      <c r="AA1197" s="493" t="n">
        <v>0</v>
      </c>
      <c r="AB1197" s="493" t="n">
        <v>0</v>
      </c>
      <c r="AC1197" s="493" t="n">
        <v>0</v>
      </c>
      <c r="AD1197" s="493" t="n">
        <v>0</v>
      </c>
      <c r="AE1197" s="493" t="n">
        <v>0</v>
      </c>
      <c r="AF1197" s="493" t="n">
        <v>0</v>
      </c>
      <c r="AG1197" s="493" t="n">
        <v>0</v>
      </c>
      <c r="AH1197" s="493" t="n">
        <v>0</v>
      </c>
      <c r="AI1197" s="493" t="n">
        <v>0</v>
      </c>
      <c r="AJ1197" s="493" t="n">
        <v>0</v>
      </c>
      <c r="AK1197" s="493" t="n">
        <v>0</v>
      </c>
      <c r="AL1197" s="493" t="n">
        <v>0</v>
      </c>
      <c r="AM1197" s="493" t="n">
        <v>0</v>
      </c>
      <c r="AN1197" s="493" t="n">
        <v>0</v>
      </c>
      <c r="AO1197" s="493" t="n">
        <v>0</v>
      </c>
      <c r="AP1197" s="493" t="n">
        <v>0</v>
      </c>
      <c r="AQ1197" s="493" t="n">
        <v>0</v>
      </c>
      <c r="AR1197" s="493" t="n">
        <v>95.2</v>
      </c>
      <c r="AS1197" s="493" t="n">
        <v>97.3</v>
      </c>
      <c r="AT1197" s="493" t="n">
        <v>79.8</v>
      </c>
      <c r="AU1197" s="493" t="n">
        <v>95.55</v>
      </c>
      <c r="AV1197" s="493" t="n">
        <v>100.8</v>
      </c>
      <c r="AW1197" s="493" t="n">
        <v>0</v>
      </c>
      <c r="AX1197" s="493" t="n">
        <v>97.65000000000001</v>
      </c>
      <c r="AY1197" s="493" t="n">
        <v>0</v>
      </c>
      <c r="AZ1197" s="493" t="n">
        <v>0</v>
      </c>
      <c r="BA1197" s="493" t="n">
        <v>0</v>
      </c>
      <c r="BB1197" s="493" t="n">
        <v>0</v>
      </c>
      <c r="BC1197" s="493" t="n">
        <v>0</v>
      </c>
      <c r="BD1197" s="493" t="n">
        <v>0</v>
      </c>
      <c r="BE1197" s="493" t="n">
        <v>0</v>
      </c>
      <c r="BF1197" s="493" t="n">
        <v>0</v>
      </c>
      <c r="BG1197" s="493" t="n">
        <v>0</v>
      </c>
      <c r="BH1197" s="493" t="n">
        <v>0</v>
      </c>
      <c r="BI1197" s="493" t="n">
        <v>0</v>
      </c>
      <c r="BJ1197" s="493" t="n">
        <v>0</v>
      </c>
      <c r="BK1197" s="493" t="n">
        <v>0</v>
      </c>
      <c r="BL1197" s="493" t="n">
        <v>0</v>
      </c>
      <c r="BM1197" s="493" t="n">
        <v>0</v>
      </c>
      <c r="BN1197" s="493" t="n">
        <v>0</v>
      </c>
      <c r="BO1197" s="493" t="n">
        <v>0</v>
      </c>
      <c r="BP1197" s="493" t="n">
        <v>0</v>
      </c>
      <c r="BQ1197" s="493" t="n">
        <v>0</v>
      </c>
      <c r="BR1197" s="493" t="n">
        <v>410.97</v>
      </c>
      <c r="BS1197" s="493" t="n">
        <v>0</v>
      </c>
      <c r="BT1197" s="493" t="n">
        <v>0</v>
      </c>
      <c r="BU1197" s="493" t="n">
        <v>816</v>
      </c>
      <c r="BV1197" s="493" t="n">
        <v>0</v>
      </c>
      <c r="BW1197" s="493" t="n">
        <v>0</v>
      </c>
    </row>
    <row r="1198">
      <c r="A1198" t="inlineStr">
        <is>
          <t>[C9C] ANGIOTENSIN-II 길항제 (단일)</t>
        </is>
      </c>
      <c r="B1198" t="inlineStr">
        <is>
          <t>에이치엘비제약</t>
        </is>
      </c>
      <c r="C1198" t="inlineStr">
        <is>
          <t>로자틴</t>
        </is>
      </c>
      <c r="D1198" t="inlineStr">
        <is>
          <t>에이치엘비제약</t>
        </is>
      </c>
      <c r="E1198" t="inlineStr">
        <is>
          <t>losartan potassium</t>
        </is>
      </c>
      <c r="F1198" t="inlineStr">
        <is>
          <t>종합병원</t>
        </is>
      </c>
      <c r="G1198" t="inlineStr">
        <is>
          <t>Generic</t>
        </is>
      </c>
      <c r="H1198" s="493" t="n">
        <v>0</v>
      </c>
      <c r="I1198" s="493" t="n">
        <v>0</v>
      </c>
      <c r="J1198" s="493" t="n">
        <v>360</v>
      </c>
      <c r="K1198" s="493" t="n">
        <v>0</v>
      </c>
      <c r="L1198" s="493" t="n">
        <v>0</v>
      </c>
      <c r="M1198" s="493" t="n">
        <v>0</v>
      </c>
      <c r="N1198" s="493" t="n">
        <v>0</v>
      </c>
      <c r="O1198" s="493" t="n">
        <v>0</v>
      </c>
      <c r="P1198" s="493" t="n">
        <v>0</v>
      </c>
      <c r="Q1198" s="493" t="n">
        <v>0</v>
      </c>
      <c r="R1198" s="493" t="n">
        <v>0</v>
      </c>
      <c r="S1198" s="493" t="n">
        <v>0</v>
      </c>
      <c r="T1198" s="493" t="n">
        <v>0</v>
      </c>
      <c r="U1198" s="493" t="n">
        <v>0</v>
      </c>
      <c r="V1198" s="493" t="n">
        <v>0</v>
      </c>
      <c r="W1198" s="493" t="n">
        <v>0</v>
      </c>
      <c r="X1198" s="493" t="n">
        <v>0</v>
      </c>
      <c r="Y1198" s="493" t="n">
        <v>0</v>
      </c>
      <c r="Z1198" s="493" t="n">
        <v>0</v>
      </c>
      <c r="AA1198" s="493" t="n">
        <v>0</v>
      </c>
      <c r="AB1198" s="493" t="n">
        <v>0</v>
      </c>
      <c r="AC1198" s="493" t="n">
        <v>0</v>
      </c>
      <c r="AD1198" s="493" t="n">
        <v>0</v>
      </c>
      <c r="AE1198" s="493" t="n">
        <v>0</v>
      </c>
      <c r="AF1198" s="493" t="n">
        <v>0</v>
      </c>
      <c r="AG1198" s="493" t="n">
        <v>0</v>
      </c>
      <c r="AH1198" s="493" t="n">
        <v>0</v>
      </c>
      <c r="AI1198" s="493" t="n">
        <v>0</v>
      </c>
      <c r="AJ1198" s="493" t="n">
        <v>0</v>
      </c>
      <c r="AK1198" s="493" t="n">
        <v>0</v>
      </c>
      <c r="AL1198" s="493" t="n">
        <v>0</v>
      </c>
      <c r="AM1198" s="493" t="n">
        <v>3408.95</v>
      </c>
      <c r="AN1198" s="493" t="n">
        <v>9407.92</v>
      </c>
      <c r="AO1198" s="493" t="n">
        <v>4205.7</v>
      </c>
      <c r="AP1198" s="493" t="n">
        <v>9111.370000000001</v>
      </c>
      <c r="AQ1198" s="493" t="n">
        <v>9575.120000000001</v>
      </c>
      <c r="AR1198" s="493" t="n">
        <v>9496</v>
      </c>
      <c r="AS1198" s="493" t="n">
        <v>8932</v>
      </c>
      <c r="AT1198" s="493" t="n">
        <v>6364</v>
      </c>
      <c r="AU1198" s="493" t="n">
        <v>9194.200000000001</v>
      </c>
      <c r="AV1198" s="493" t="n">
        <v>8235.15</v>
      </c>
      <c r="AW1198" s="493" t="n">
        <v>11020.2</v>
      </c>
      <c r="AX1198" s="493" t="n">
        <v>7886.68</v>
      </c>
      <c r="AY1198" s="493" t="n">
        <v>8926.9</v>
      </c>
      <c r="AZ1198" s="493" t="n">
        <v>9411.49</v>
      </c>
      <c r="BA1198" s="493" t="n">
        <v>9163.549999999999</v>
      </c>
      <c r="BB1198" s="493" t="n">
        <v>7200</v>
      </c>
      <c r="BC1198" s="493" t="n">
        <v>9107.360000000001</v>
      </c>
      <c r="BD1198" s="493" t="n">
        <v>8478.07</v>
      </c>
      <c r="BE1198" s="493" t="n">
        <v>11137.91</v>
      </c>
      <c r="BF1198" s="493" t="n">
        <v>7714.29</v>
      </c>
      <c r="BG1198" s="493" t="n">
        <v>8657.549999999999</v>
      </c>
      <c r="BH1198" s="493" t="n">
        <v>9596.5</v>
      </c>
      <c r="BI1198" s="493" t="n">
        <v>8678.309999999999</v>
      </c>
      <c r="BJ1198" s="493" t="n">
        <v>9829.639999999999</v>
      </c>
      <c r="BK1198" s="493" t="n">
        <v>9334.620000000001</v>
      </c>
      <c r="BL1198" s="493" t="n">
        <v>11311.28</v>
      </c>
      <c r="BM1198" s="493" t="n">
        <v>8177.59</v>
      </c>
      <c r="BN1198" s="493" t="n">
        <v>10541.85</v>
      </c>
      <c r="BO1198" s="493" t="n">
        <v>8894.969999999999</v>
      </c>
      <c r="BP1198" s="493" t="n">
        <v>5955.16</v>
      </c>
      <c r="BQ1198" s="493" t="n">
        <v>8616.42</v>
      </c>
      <c r="BR1198" s="493" t="n">
        <v>9017.200000000001</v>
      </c>
      <c r="BS1198" s="493" t="n">
        <v>6416.93</v>
      </c>
      <c r="BT1198" s="493" t="n">
        <v>9857.15</v>
      </c>
      <c r="BU1198" s="493" t="n">
        <v>10072.65</v>
      </c>
      <c r="BV1198" s="493" t="n">
        <v>8278.059999999999</v>
      </c>
      <c r="BW1198" s="493" t="n">
        <v>12494.4</v>
      </c>
    </row>
    <row r="1199">
      <c r="A1199" t="inlineStr">
        <is>
          <t>[C9C] ANGIOTENSIN-II 길항제 (단일)</t>
        </is>
      </c>
      <c r="B1199" t="inlineStr">
        <is>
          <t>에이치엘비제약</t>
        </is>
      </c>
      <c r="C1199" t="inlineStr">
        <is>
          <t>로자틴</t>
        </is>
      </c>
      <c r="D1199" t="inlineStr">
        <is>
          <t>에이치엘비제약</t>
        </is>
      </c>
      <c r="E1199" t="inlineStr">
        <is>
          <t>losartan potassium</t>
        </is>
      </c>
      <c r="F1199" t="inlineStr">
        <is>
          <t>병원</t>
        </is>
      </c>
      <c r="G1199" t="inlineStr">
        <is>
          <t>Generic</t>
        </is>
      </c>
      <c r="H1199" s="493" t="n">
        <v>2028.72</v>
      </c>
      <c r="I1199" s="493" t="n">
        <v>4617</v>
      </c>
      <c r="J1199" s="493" t="n">
        <v>4218.7</v>
      </c>
      <c r="K1199" s="493" t="n">
        <v>5768.38</v>
      </c>
      <c r="L1199" s="493" t="n">
        <v>6440.4</v>
      </c>
      <c r="M1199" s="493" t="n">
        <v>7251.68</v>
      </c>
      <c r="N1199" s="493" t="n">
        <v>6807.64</v>
      </c>
      <c r="O1199" s="493" t="n">
        <v>6866.9</v>
      </c>
      <c r="P1199" s="493" t="n">
        <v>5684.99</v>
      </c>
      <c r="Q1199" s="493" t="n">
        <v>7265.64</v>
      </c>
      <c r="R1199" s="493" t="n">
        <v>7564.44</v>
      </c>
      <c r="S1199" s="493" t="n">
        <v>2166.12</v>
      </c>
      <c r="T1199" s="493" t="n">
        <v>0</v>
      </c>
      <c r="U1199" s="493" t="n">
        <v>0</v>
      </c>
      <c r="V1199" s="493" t="n">
        <v>0</v>
      </c>
      <c r="W1199" s="493" t="n">
        <v>0</v>
      </c>
      <c r="X1199" s="493" t="n">
        <v>0</v>
      </c>
      <c r="Y1199" s="493" t="n">
        <v>0</v>
      </c>
      <c r="Z1199" s="493" t="n">
        <v>0</v>
      </c>
      <c r="AA1199" s="493" t="n">
        <v>0</v>
      </c>
      <c r="AB1199" s="493" t="n">
        <v>0</v>
      </c>
      <c r="AC1199" s="493" t="n">
        <v>1392</v>
      </c>
      <c r="AD1199" s="493" t="n">
        <v>567.04</v>
      </c>
      <c r="AE1199" s="493" t="n">
        <v>776.9400000000001</v>
      </c>
      <c r="AF1199" s="493" t="n">
        <v>692.01</v>
      </c>
      <c r="AG1199" s="493" t="n">
        <v>1034.24</v>
      </c>
      <c r="AH1199" s="493" t="n">
        <v>1398.89</v>
      </c>
      <c r="AI1199" s="493" t="n">
        <v>1413.68</v>
      </c>
      <c r="AJ1199" s="493" t="n">
        <v>2134.29</v>
      </c>
      <c r="AK1199" s="493" t="n">
        <v>1248</v>
      </c>
      <c r="AL1199" s="493" t="n">
        <v>1082.88</v>
      </c>
      <c r="AM1199" s="493" t="n">
        <v>2300.39</v>
      </c>
      <c r="AN1199" s="493" t="n">
        <v>2182.98</v>
      </c>
      <c r="AO1199" s="493" t="n">
        <v>3192.5</v>
      </c>
      <c r="AP1199" s="493" t="n">
        <v>2252.24</v>
      </c>
      <c r="AQ1199" s="493" t="n">
        <v>4054.16</v>
      </c>
      <c r="AR1199" s="493" t="n">
        <v>5435.4</v>
      </c>
      <c r="AS1199" s="493" t="n">
        <v>4134.11</v>
      </c>
      <c r="AT1199" s="493" t="n">
        <v>4290.26</v>
      </c>
      <c r="AU1199" s="493" t="n">
        <v>3978.6</v>
      </c>
      <c r="AV1199" s="493" t="n">
        <v>5004.67</v>
      </c>
      <c r="AW1199" s="493" t="n">
        <v>8579.58</v>
      </c>
      <c r="AX1199" s="493" t="n">
        <v>7375.46</v>
      </c>
      <c r="AY1199" s="493" t="n">
        <v>6101.16</v>
      </c>
      <c r="AZ1199" s="493" t="n">
        <v>4662.79</v>
      </c>
      <c r="BA1199" s="493" t="n">
        <v>4675.8</v>
      </c>
      <c r="BB1199" s="493" t="n">
        <v>3767.74</v>
      </c>
      <c r="BC1199" s="493" t="n">
        <v>5953.11</v>
      </c>
      <c r="BD1199" s="493" t="n">
        <v>4768.88</v>
      </c>
      <c r="BE1199" s="493" t="n">
        <v>4267.15</v>
      </c>
      <c r="BF1199" s="493" t="n">
        <v>4394.63</v>
      </c>
      <c r="BG1199" s="493" t="n">
        <v>4297.99</v>
      </c>
      <c r="BH1199" s="493" t="n">
        <v>3951.4</v>
      </c>
      <c r="BI1199" s="493" t="n">
        <v>4385.9</v>
      </c>
      <c r="BJ1199" s="493" t="n">
        <v>6532.21</v>
      </c>
      <c r="BK1199" s="493" t="n">
        <v>3813.16</v>
      </c>
      <c r="BL1199" s="493" t="n">
        <v>5168.67</v>
      </c>
      <c r="BM1199" s="493" t="n">
        <v>4955.9</v>
      </c>
      <c r="BN1199" s="493" t="n">
        <v>3823.05</v>
      </c>
      <c r="BO1199" s="493" t="n">
        <v>4968.58</v>
      </c>
      <c r="BP1199" s="493" t="n">
        <v>6549.6</v>
      </c>
      <c r="BQ1199" s="493" t="n">
        <v>5286.46</v>
      </c>
      <c r="BR1199" s="493" t="n">
        <v>8117.84</v>
      </c>
      <c r="BS1199" s="493" t="n">
        <v>6672.96</v>
      </c>
      <c r="BT1199" s="493" t="n">
        <v>9442.959999999999</v>
      </c>
      <c r="BU1199" s="493" t="n">
        <v>5339.79</v>
      </c>
      <c r="BV1199" s="493" t="n">
        <v>9368.540000000001</v>
      </c>
      <c r="BW1199" s="493" t="n">
        <v>5508.86</v>
      </c>
    </row>
    <row r="1200">
      <c r="A1200" t="inlineStr">
        <is>
          <t>[C9C] ANGIOTENSIN-II 길항제 (단일)</t>
        </is>
      </c>
      <c r="B1200" t="inlineStr">
        <is>
          <t>에이치엘비제약</t>
        </is>
      </c>
      <c r="C1200" t="inlineStr">
        <is>
          <t>로자틴</t>
        </is>
      </c>
      <c r="D1200" t="inlineStr">
        <is>
          <t>에이치엘비제약</t>
        </is>
      </c>
      <c r="E1200" t="inlineStr">
        <is>
          <t>losartan potassium</t>
        </is>
      </c>
      <c r="F1200" t="inlineStr">
        <is>
          <t>의원</t>
        </is>
      </c>
      <c r="G1200" t="inlineStr">
        <is>
          <t>Generic</t>
        </is>
      </c>
      <c r="H1200" s="493" t="n">
        <v>134978.89</v>
      </c>
      <c r="I1200" s="493" t="n">
        <v>132280.51</v>
      </c>
      <c r="J1200" s="493" t="n">
        <v>147508.65</v>
      </c>
      <c r="K1200" s="493" t="n">
        <v>153874.55</v>
      </c>
      <c r="L1200" s="493" t="n">
        <v>150381.49</v>
      </c>
      <c r="M1200" s="493" t="n">
        <v>162607.18</v>
      </c>
      <c r="N1200" s="493" t="n">
        <v>143636.64</v>
      </c>
      <c r="O1200" s="493" t="n">
        <v>162236.87</v>
      </c>
      <c r="P1200" s="493" t="n">
        <v>147334.33</v>
      </c>
      <c r="Q1200" s="493" t="n">
        <v>176745.85</v>
      </c>
      <c r="R1200" s="493" t="n">
        <v>163085.84</v>
      </c>
      <c r="S1200" s="493" t="n">
        <v>29209.55</v>
      </c>
      <c r="T1200" s="493" t="n">
        <v>0</v>
      </c>
      <c r="U1200" s="493" t="n">
        <v>0</v>
      </c>
      <c r="V1200" s="493" t="n">
        <v>0</v>
      </c>
      <c r="W1200" s="493" t="n">
        <v>2853.3</v>
      </c>
      <c r="X1200" s="493" t="n">
        <v>3174.5</v>
      </c>
      <c r="Y1200" s="493" t="n">
        <v>5594.8</v>
      </c>
      <c r="Z1200" s="493" t="n">
        <v>6007.1</v>
      </c>
      <c r="AA1200" s="493" t="n">
        <v>5828.3</v>
      </c>
      <c r="AB1200" s="493" t="n">
        <v>9571.1</v>
      </c>
      <c r="AC1200" s="493" t="n">
        <v>12764.51</v>
      </c>
      <c r="AD1200" s="493" t="n">
        <v>19655.07</v>
      </c>
      <c r="AE1200" s="493" t="n">
        <v>16546.25</v>
      </c>
      <c r="AF1200" s="493" t="n">
        <v>21197.4</v>
      </c>
      <c r="AG1200" s="493" t="n">
        <v>19625.48</v>
      </c>
      <c r="AH1200" s="493" t="n">
        <v>18248.9</v>
      </c>
      <c r="AI1200" s="493" t="n">
        <v>21790.55</v>
      </c>
      <c r="AJ1200" s="493" t="n">
        <v>34156.45</v>
      </c>
      <c r="AK1200" s="493" t="n">
        <v>39021.97</v>
      </c>
      <c r="AL1200" s="493" t="n">
        <v>38128.79</v>
      </c>
      <c r="AM1200" s="493" t="n">
        <v>45878.44</v>
      </c>
      <c r="AN1200" s="493" t="n">
        <v>46692.32</v>
      </c>
      <c r="AO1200" s="493" t="n">
        <v>53827.9</v>
      </c>
      <c r="AP1200" s="493" t="n">
        <v>51360.43</v>
      </c>
      <c r="AQ1200" s="493" t="n">
        <v>62494.8</v>
      </c>
      <c r="AR1200" s="493" t="n">
        <v>59373.61</v>
      </c>
      <c r="AS1200" s="493" t="n">
        <v>54559.39</v>
      </c>
      <c r="AT1200" s="493" t="n">
        <v>59958.97</v>
      </c>
      <c r="AU1200" s="493" t="n">
        <v>69228.58</v>
      </c>
      <c r="AV1200" s="493" t="n">
        <v>68789.66</v>
      </c>
      <c r="AW1200" s="493" t="n">
        <v>66871.41</v>
      </c>
      <c r="AX1200" s="493" t="n">
        <v>73026.50999999999</v>
      </c>
      <c r="AY1200" s="493" t="n">
        <v>73634.61</v>
      </c>
      <c r="AZ1200" s="493" t="n">
        <v>75104.08</v>
      </c>
      <c r="BA1200" s="493" t="n">
        <v>76598.81</v>
      </c>
      <c r="BB1200" s="493" t="n">
        <v>90655.72</v>
      </c>
      <c r="BC1200" s="493" t="n">
        <v>87283.32000000001</v>
      </c>
      <c r="BD1200" s="493" t="n">
        <v>91335.5</v>
      </c>
      <c r="BE1200" s="493" t="n">
        <v>94575.39</v>
      </c>
      <c r="BF1200" s="493" t="n">
        <v>98668.95</v>
      </c>
      <c r="BG1200" s="493" t="n">
        <v>101467.22</v>
      </c>
      <c r="BH1200" s="493" t="n">
        <v>106317.87</v>
      </c>
      <c r="BI1200" s="493" t="n">
        <v>106235.05</v>
      </c>
      <c r="BJ1200" s="493" t="n">
        <v>112649.26</v>
      </c>
      <c r="BK1200" s="493" t="n">
        <v>108862.43</v>
      </c>
      <c r="BL1200" s="493" t="n">
        <v>123517.36</v>
      </c>
      <c r="BM1200" s="493" t="n">
        <v>108922.27</v>
      </c>
      <c r="BN1200" s="493" t="n">
        <v>113409.25</v>
      </c>
      <c r="BO1200" s="493" t="n">
        <v>120446.04</v>
      </c>
      <c r="BP1200" s="493" t="n">
        <v>103127.52</v>
      </c>
      <c r="BQ1200" s="493" t="n">
        <v>105866.52</v>
      </c>
      <c r="BR1200" s="493" t="n">
        <v>131634.54</v>
      </c>
      <c r="BS1200" s="493" t="n">
        <v>114580.24</v>
      </c>
      <c r="BT1200" s="493" t="n">
        <v>116624.74</v>
      </c>
      <c r="BU1200" s="493" t="n">
        <v>122366.45</v>
      </c>
      <c r="BV1200" s="493" t="n">
        <v>124867.09</v>
      </c>
      <c r="BW1200" s="493" t="n">
        <v>119614.65</v>
      </c>
    </row>
    <row r="1201">
      <c r="A1201" t="inlineStr">
        <is>
          <t>[C9C] ANGIOTENSIN-II 길항제 (단일)</t>
        </is>
      </c>
      <c r="B1201" t="inlineStr">
        <is>
          <t>에이치엘비제약</t>
        </is>
      </c>
      <c r="C1201" t="inlineStr">
        <is>
          <t>로자틴</t>
        </is>
      </c>
      <c r="D1201" t="inlineStr">
        <is>
          <t>에이치엘비제약</t>
        </is>
      </c>
      <c r="E1201" t="inlineStr">
        <is>
          <t>losartan potassium</t>
        </is>
      </c>
      <c r="F1201" t="inlineStr">
        <is>
          <t>보건소</t>
        </is>
      </c>
      <c r="G1201" t="inlineStr">
        <is>
          <t>Generic</t>
        </is>
      </c>
      <c r="H1201" s="493" t="n">
        <v>4859.64</v>
      </c>
      <c r="I1201" s="493" t="n">
        <v>5883.3</v>
      </c>
      <c r="J1201" s="493" t="n">
        <v>6612.15</v>
      </c>
      <c r="K1201" s="493" t="n">
        <v>7543.15</v>
      </c>
      <c r="L1201" s="493" t="n">
        <v>6623.1</v>
      </c>
      <c r="M1201" s="493" t="n">
        <v>6464.84</v>
      </c>
      <c r="N1201" s="493" t="n">
        <v>9481.799999999999</v>
      </c>
      <c r="O1201" s="493" t="n">
        <v>5885.5</v>
      </c>
      <c r="P1201" s="493" t="n">
        <v>8803.209999999999</v>
      </c>
      <c r="Q1201" s="493" t="n">
        <v>9535.200000000001</v>
      </c>
      <c r="R1201" s="493" t="n">
        <v>8247.4</v>
      </c>
      <c r="S1201" s="493" t="n">
        <v>538.2</v>
      </c>
      <c r="T1201" s="493" t="n">
        <v>0</v>
      </c>
      <c r="U1201" s="493" t="n">
        <v>0</v>
      </c>
      <c r="V1201" s="493" t="n">
        <v>0</v>
      </c>
      <c r="W1201" s="493" t="n">
        <v>643.5</v>
      </c>
      <c r="X1201" s="493" t="n">
        <v>0</v>
      </c>
      <c r="Y1201" s="493" t="n">
        <v>0</v>
      </c>
      <c r="Z1201" s="493" t="n">
        <v>0</v>
      </c>
      <c r="AA1201" s="493" t="n">
        <v>0</v>
      </c>
      <c r="AB1201" s="493" t="n">
        <v>0</v>
      </c>
      <c r="AC1201" s="493" t="n">
        <v>0</v>
      </c>
      <c r="AD1201" s="493" t="n">
        <v>14.98</v>
      </c>
      <c r="AE1201" s="493" t="n">
        <v>0</v>
      </c>
      <c r="AF1201" s="493" t="n">
        <v>58.2</v>
      </c>
      <c r="AG1201" s="493" t="n">
        <v>0</v>
      </c>
      <c r="AH1201" s="493" t="n">
        <v>57.6</v>
      </c>
      <c r="AI1201" s="493" t="n">
        <v>0</v>
      </c>
      <c r="AJ1201" s="493" t="n">
        <v>54.6</v>
      </c>
      <c r="AK1201" s="493" t="n">
        <v>953.7</v>
      </c>
      <c r="AL1201" s="493" t="n">
        <v>1061.1</v>
      </c>
      <c r="AM1201" s="493" t="n">
        <v>846</v>
      </c>
      <c r="AN1201" s="493" t="n">
        <v>470.4</v>
      </c>
      <c r="AO1201" s="493" t="n">
        <v>325.8</v>
      </c>
      <c r="AP1201" s="493" t="n">
        <v>1812</v>
      </c>
      <c r="AQ1201" s="493" t="n">
        <v>3424.5</v>
      </c>
      <c r="AR1201" s="493" t="n">
        <v>445.2</v>
      </c>
      <c r="AS1201" s="493" t="n">
        <v>0</v>
      </c>
      <c r="AT1201" s="493" t="n">
        <v>2934</v>
      </c>
      <c r="AU1201" s="493" t="n">
        <v>0</v>
      </c>
      <c r="AV1201" s="493" t="n">
        <v>185.1</v>
      </c>
      <c r="AW1201" s="493" t="n">
        <v>1040.7</v>
      </c>
      <c r="AX1201" s="493" t="n">
        <v>3212.55</v>
      </c>
      <c r="AY1201" s="493" t="n">
        <v>391.2</v>
      </c>
      <c r="AZ1201" s="493" t="n">
        <v>2822.4</v>
      </c>
      <c r="BA1201" s="493" t="n">
        <v>572.55</v>
      </c>
      <c r="BB1201" s="493" t="n">
        <v>5100.9</v>
      </c>
      <c r="BC1201" s="493" t="n">
        <v>47.4</v>
      </c>
      <c r="BD1201" s="493" t="n">
        <v>168.6</v>
      </c>
      <c r="BE1201" s="493" t="n">
        <v>5832.9</v>
      </c>
      <c r="BF1201" s="493" t="n">
        <v>1841.1</v>
      </c>
      <c r="BG1201" s="493" t="n">
        <v>653.4</v>
      </c>
      <c r="BH1201" s="493" t="n">
        <v>331.2</v>
      </c>
      <c r="BI1201" s="493" t="n">
        <v>4631.7</v>
      </c>
      <c r="BJ1201" s="493" t="n">
        <v>1718.16</v>
      </c>
      <c r="BK1201" s="493" t="n">
        <v>1862.1</v>
      </c>
      <c r="BL1201" s="493" t="n">
        <v>2961.9</v>
      </c>
      <c r="BM1201" s="493" t="n">
        <v>1211.1</v>
      </c>
      <c r="BN1201" s="493" t="n">
        <v>1931.42</v>
      </c>
      <c r="BO1201" s="493" t="n">
        <v>3509.7</v>
      </c>
      <c r="BP1201" s="493" t="n">
        <v>1982.1</v>
      </c>
      <c r="BQ1201" s="493" t="n">
        <v>9856.5</v>
      </c>
      <c r="BR1201" s="493" t="n">
        <v>1325.4</v>
      </c>
      <c r="BS1201" s="493" t="n">
        <v>2156.55</v>
      </c>
      <c r="BT1201" s="493" t="n">
        <v>1854.6</v>
      </c>
      <c r="BU1201" s="493" t="n">
        <v>540.6</v>
      </c>
      <c r="BV1201" s="493" t="n">
        <v>1284.9</v>
      </c>
      <c r="BW1201" s="493" t="n">
        <v>3348.3</v>
      </c>
    </row>
    <row r="1202">
      <c r="A1202" t="inlineStr">
        <is>
          <t>[C9C] ANGIOTENSIN-II 길항제 (단일)</t>
        </is>
      </c>
      <c r="B1202" t="inlineStr">
        <is>
          <t>에이치엘비제약</t>
        </is>
      </c>
      <c r="C1202" t="inlineStr">
        <is>
          <t>로자틴</t>
        </is>
      </c>
      <c r="D1202" t="inlineStr">
        <is>
          <t>에이치엘비제약</t>
        </is>
      </c>
      <c r="E1202" t="inlineStr">
        <is>
          <t>losartan potassium</t>
        </is>
      </c>
      <c r="F1202" t="inlineStr">
        <is>
          <t>기타(치과의원, 치과병원 등)</t>
        </is>
      </c>
      <c r="G1202" t="inlineStr">
        <is>
          <t>Generic</t>
        </is>
      </c>
      <c r="H1202" s="493" t="n">
        <v>0</v>
      </c>
      <c r="I1202" s="493" t="n">
        <v>733.5</v>
      </c>
      <c r="J1202" s="493" t="n">
        <v>0</v>
      </c>
      <c r="K1202" s="493" t="n">
        <v>0</v>
      </c>
      <c r="L1202" s="493" t="n">
        <v>0</v>
      </c>
      <c r="M1202" s="493" t="n">
        <v>557.1</v>
      </c>
      <c r="N1202" s="493" t="n">
        <v>0</v>
      </c>
      <c r="O1202" s="493" t="n">
        <v>0</v>
      </c>
      <c r="P1202" s="493" t="n">
        <v>0</v>
      </c>
      <c r="Q1202" s="493" t="n">
        <v>0</v>
      </c>
      <c r="R1202" s="493" t="n">
        <v>0</v>
      </c>
      <c r="S1202" s="493" t="n">
        <v>0</v>
      </c>
      <c r="T1202" s="493" t="n">
        <v>0</v>
      </c>
      <c r="U1202" s="493" t="n">
        <v>0</v>
      </c>
      <c r="V1202" s="493" t="n">
        <v>0</v>
      </c>
      <c r="W1202" s="493" t="n">
        <v>0</v>
      </c>
      <c r="X1202" s="493" t="n">
        <v>0</v>
      </c>
      <c r="Y1202" s="493" t="n">
        <v>0</v>
      </c>
      <c r="Z1202" s="493" t="n">
        <v>0</v>
      </c>
      <c r="AA1202" s="493" t="n">
        <v>0</v>
      </c>
      <c r="AB1202" s="493" t="n">
        <v>0</v>
      </c>
      <c r="AC1202" s="493" t="n">
        <v>0</v>
      </c>
      <c r="AD1202" s="493" t="n">
        <v>0</v>
      </c>
      <c r="AE1202" s="493" t="n">
        <v>0</v>
      </c>
      <c r="AF1202" s="493" t="n">
        <v>0</v>
      </c>
      <c r="AG1202" s="493" t="n">
        <v>0</v>
      </c>
      <c r="AH1202" s="493" t="n">
        <v>0</v>
      </c>
      <c r="AI1202" s="493" t="n">
        <v>0</v>
      </c>
      <c r="AJ1202" s="493" t="n">
        <v>0</v>
      </c>
      <c r="AK1202" s="493" t="n">
        <v>0</v>
      </c>
      <c r="AL1202" s="493" t="n">
        <v>0</v>
      </c>
      <c r="AM1202" s="493" t="n">
        <v>0</v>
      </c>
      <c r="AN1202" s="493" t="n">
        <v>0</v>
      </c>
      <c r="AO1202" s="493" t="n">
        <v>0</v>
      </c>
      <c r="AP1202" s="493" t="n">
        <v>0</v>
      </c>
      <c r="AQ1202" s="493" t="n">
        <v>0</v>
      </c>
      <c r="AR1202" s="493" t="n">
        <v>0</v>
      </c>
      <c r="AS1202" s="493" t="n">
        <v>0</v>
      </c>
      <c r="AT1202" s="493" t="n">
        <v>0</v>
      </c>
      <c r="AU1202" s="493" t="n">
        <v>0</v>
      </c>
      <c r="AV1202" s="493" t="n">
        <v>0</v>
      </c>
      <c r="AW1202" s="493" t="n">
        <v>0</v>
      </c>
      <c r="AX1202" s="493" t="n">
        <v>0</v>
      </c>
      <c r="AY1202" s="493" t="n">
        <v>0</v>
      </c>
      <c r="AZ1202" s="493" t="n">
        <v>0</v>
      </c>
      <c r="BA1202" s="493" t="n">
        <v>0</v>
      </c>
      <c r="BB1202" s="493" t="n">
        <v>0</v>
      </c>
      <c r="BC1202" s="493" t="n">
        <v>0</v>
      </c>
      <c r="BD1202" s="493" t="n">
        <v>0</v>
      </c>
      <c r="BE1202" s="493" t="n">
        <v>0</v>
      </c>
      <c r="BF1202" s="493" t="n">
        <v>0</v>
      </c>
      <c r="BG1202" s="493" t="n">
        <v>0</v>
      </c>
      <c r="BH1202" s="493" t="n">
        <v>0</v>
      </c>
      <c r="BI1202" s="493" t="n">
        <v>0</v>
      </c>
      <c r="BJ1202" s="493" t="n">
        <v>0</v>
      </c>
      <c r="BK1202" s="493" t="n">
        <v>0</v>
      </c>
      <c r="BL1202" s="493" t="n">
        <v>0</v>
      </c>
      <c r="BM1202" s="493" t="n">
        <v>0</v>
      </c>
      <c r="BN1202" s="493" t="n">
        <v>0</v>
      </c>
      <c r="BO1202" s="493" t="n">
        <v>0</v>
      </c>
      <c r="BP1202" s="493" t="n">
        <v>0</v>
      </c>
      <c r="BQ1202" s="493" t="n">
        <v>0</v>
      </c>
      <c r="BR1202" s="493" t="n">
        <v>0</v>
      </c>
      <c r="BS1202" s="493" t="n">
        <v>0</v>
      </c>
      <c r="BT1202" s="493" t="n">
        <v>0</v>
      </c>
      <c r="BU1202" s="493" t="n">
        <v>0</v>
      </c>
      <c r="BV1202" s="493" t="n">
        <v>0</v>
      </c>
      <c r="BW1202" s="493" t="n">
        <v>0</v>
      </c>
    </row>
    <row r="1203">
      <c r="A1203" t="inlineStr">
        <is>
          <t>[C9C] ANGIOTENSIN-II 길항제 (단일)</t>
        </is>
      </c>
      <c r="B1203" t="inlineStr">
        <is>
          <t>에이치엘비제약</t>
        </is>
      </c>
      <c r="C1203" t="inlineStr">
        <is>
          <t>씨르탄</t>
        </is>
      </c>
      <c r="D1203" t="inlineStr">
        <is>
          <t>에이치엘비제약</t>
        </is>
      </c>
      <c r="E1203" t="inlineStr">
        <is>
          <t>valsartan</t>
        </is>
      </c>
      <c r="F1203" t="inlineStr">
        <is>
          <t>상급종합병원</t>
        </is>
      </c>
      <c r="G1203" t="inlineStr">
        <is>
          <t>Generic</t>
        </is>
      </c>
      <c r="H1203" s="493" t="n">
        <v>0</v>
      </c>
      <c r="I1203" s="493" t="n">
        <v>0</v>
      </c>
      <c r="J1203" s="493" t="n">
        <v>0</v>
      </c>
      <c r="K1203" s="493" t="n">
        <v>0</v>
      </c>
      <c r="L1203" s="493" t="n">
        <v>0</v>
      </c>
      <c r="M1203" s="493" t="n">
        <v>0</v>
      </c>
      <c r="N1203" s="493" t="n">
        <v>0</v>
      </c>
      <c r="O1203" s="493" t="n">
        <v>0</v>
      </c>
      <c r="P1203" s="493" t="n">
        <v>0</v>
      </c>
      <c r="Q1203" s="493" t="n">
        <v>0</v>
      </c>
      <c r="R1203" s="493" t="n">
        <v>0</v>
      </c>
      <c r="S1203" s="493" t="n">
        <v>0</v>
      </c>
      <c r="T1203" s="493" t="n">
        <v>0</v>
      </c>
      <c r="U1203" s="493" t="n">
        <v>0</v>
      </c>
      <c r="V1203" s="493" t="n">
        <v>0</v>
      </c>
      <c r="W1203" s="493" t="n">
        <v>0</v>
      </c>
      <c r="X1203" s="493" t="n">
        <v>0</v>
      </c>
      <c r="Y1203" s="493" t="n">
        <v>0</v>
      </c>
      <c r="Z1203" s="493" t="n">
        <v>0</v>
      </c>
      <c r="AA1203" s="493" t="n">
        <v>0</v>
      </c>
      <c r="AB1203" s="493" t="n">
        <v>0</v>
      </c>
      <c r="AC1203" s="493" t="n">
        <v>0</v>
      </c>
      <c r="AD1203" s="493" t="n">
        <v>0</v>
      </c>
      <c r="AE1203" s="493" t="n">
        <v>0</v>
      </c>
      <c r="AF1203" s="493" t="n">
        <v>0</v>
      </c>
      <c r="AG1203" s="493" t="n">
        <v>0</v>
      </c>
      <c r="AH1203" s="493" t="n">
        <v>0</v>
      </c>
      <c r="AI1203" s="493" t="n">
        <v>0</v>
      </c>
      <c r="AJ1203" s="493" t="n">
        <v>0</v>
      </c>
      <c r="AK1203" s="493" t="n">
        <v>0</v>
      </c>
      <c r="AL1203" s="493" t="n">
        <v>0</v>
      </c>
      <c r="AM1203" s="493" t="n">
        <v>0</v>
      </c>
      <c r="AN1203" s="493" t="n">
        <v>0</v>
      </c>
      <c r="AO1203" s="493" t="n">
        <v>0</v>
      </c>
      <c r="AP1203" s="493" t="n">
        <v>0</v>
      </c>
      <c r="AQ1203" s="493" t="n">
        <v>0</v>
      </c>
      <c r="AR1203" s="493" t="n">
        <v>0</v>
      </c>
      <c r="AS1203" s="493" t="n">
        <v>221.76</v>
      </c>
      <c r="AT1203" s="493" t="n">
        <v>0</v>
      </c>
      <c r="AU1203" s="493" t="n">
        <v>0</v>
      </c>
      <c r="AV1203" s="493" t="n">
        <v>0</v>
      </c>
      <c r="AW1203" s="493" t="n">
        <v>0</v>
      </c>
      <c r="AX1203" s="493" t="n">
        <v>0</v>
      </c>
      <c r="AY1203" s="493" t="n">
        <v>0</v>
      </c>
      <c r="AZ1203" s="493" t="n">
        <v>0</v>
      </c>
      <c r="BA1203" s="493" t="n">
        <v>0</v>
      </c>
      <c r="BB1203" s="493" t="n">
        <v>0</v>
      </c>
      <c r="BC1203" s="493" t="n">
        <v>0</v>
      </c>
      <c r="BD1203" s="493" t="n">
        <v>0</v>
      </c>
      <c r="BE1203" s="493" t="n">
        <v>0</v>
      </c>
      <c r="BF1203" s="493" t="n">
        <v>0</v>
      </c>
      <c r="BG1203" s="493" t="n">
        <v>0</v>
      </c>
      <c r="BH1203" s="493" t="n">
        <v>0</v>
      </c>
      <c r="BI1203" s="493" t="n">
        <v>0</v>
      </c>
      <c r="BJ1203" s="493" t="n">
        <v>0</v>
      </c>
      <c r="BK1203" s="493" t="n">
        <v>0</v>
      </c>
      <c r="BL1203" s="493" t="n">
        <v>0</v>
      </c>
      <c r="BM1203" s="493" t="n">
        <v>0</v>
      </c>
      <c r="BN1203" s="493" t="n">
        <v>0</v>
      </c>
      <c r="BO1203" s="493" t="n">
        <v>0</v>
      </c>
      <c r="BP1203" s="493" t="n">
        <v>0</v>
      </c>
      <c r="BQ1203" s="493" t="n">
        <v>0</v>
      </c>
      <c r="BR1203" s="493" t="n">
        <v>0</v>
      </c>
      <c r="BS1203" s="493" t="n">
        <v>0</v>
      </c>
      <c r="BT1203" s="493" t="n">
        <v>0</v>
      </c>
      <c r="BU1203" s="493" t="n">
        <v>0</v>
      </c>
      <c r="BV1203" s="493" t="n">
        <v>0</v>
      </c>
      <c r="BW1203" s="493" t="n">
        <v>0</v>
      </c>
    </row>
    <row r="1204">
      <c r="A1204" t="inlineStr">
        <is>
          <t>[C9C] ANGIOTENSIN-II 길항제 (단일)</t>
        </is>
      </c>
      <c r="B1204" t="inlineStr">
        <is>
          <t>에이치엘비제약</t>
        </is>
      </c>
      <c r="C1204" t="inlineStr">
        <is>
          <t>씨르탄</t>
        </is>
      </c>
      <c r="D1204" t="inlineStr">
        <is>
          <t>에이치엘비제약</t>
        </is>
      </c>
      <c r="E1204" t="inlineStr">
        <is>
          <t>valsartan</t>
        </is>
      </c>
      <c r="F1204" t="inlineStr">
        <is>
          <t>종합병원</t>
        </is>
      </c>
      <c r="G1204" t="inlineStr">
        <is>
          <t>Generic</t>
        </is>
      </c>
      <c r="H1204" s="493" t="n">
        <v>472</v>
      </c>
      <c r="I1204" s="493" t="n">
        <v>470.82</v>
      </c>
      <c r="J1204" s="493" t="n">
        <v>472</v>
      </c>
      <c r="K1204" s="493" t="n">
        <v>120</v>
      </c>
      <c r="L1204" s="493" t="n">
        <v>360</v>
      </c>
      <c r="M1204" s="493" t="n">
        <v>620</v>
      </c>
      <c r="N1204" s="493" t="n">
        <v>407.55</v>
      </c>
      <c r="O1204" s="493" t="n">
        <v>10699.91</v>
      </c>
      <c r="P1204" s="493" t="n">
        <v>10366.02</v>
      </c>
      <c r="Q1204" s="493" t="n">
        <v>8098.91</v>
      </c>
      <c r="R1204" s="493" t="n">
        <v>9858.92</v>
      </c>
      <c r="S1204" s="493" t="n">
        <v>10496.88</v>
      </c>
      <c r="T1204" s="493" t="n">
        <v>8758.700000000001</v>
      </c>
      <c r="U1204" s="493" t="n">
        <v>8745.17</v>
      </c>
      <c r="V1204" s="493" t="n">
        <v>9614.52</v>
      </c>
      <c r="W1204" s="493" t="n">
        <v>8638.93</v>
      </c>
      <c r="X1204" s="493" t="n">
        <v>10927.56</v>
      </c>
      <c r="Y1204" s="493" t="n">
        <v>9075.940000000001</v>
      </c>
      <c r="Z1204" s="493" t="n">
        <v>10315.66</v>
      </c>
      <c r="AA1204" s="493" t="n">
        <v>9345.299999999999</v>
      </c>
      <c r="AB1204" s="493" t="n">
        <v>7756.71</v>
      </c>
      <c r="AC1204" s="493" t="n">
        <v>4453.49</v>
      </c>
      <c r="AD1204" s="493" t="n">
        <v>6700.57</v>
      </c>
      <c r="AE1204" s="493" t="n">
        <v>3753.8</v>
      </c>
      <c r="AF1204" s="493" t="n">
        <v>6872.7</v>
      </c>
      <c r="AG1204" s="493" t="n">
        <v>5186.72</v>
      </c>
      <c r="AH1204" s="493" t="n">
        <v>6482.95</v>
      </c>
      <c r="AI1204" s="493" t="n">
        <v>3996.3</v>
      </c>
      <c r="AJ1204" s="493" t="n">
        <v>5781.99</v>
      </c>
      <c r="AK1204" s="493" t="n">
        <v>8128.25</v>
      </c>
      <c r="AL1204" s="493" t="n">
        <v>22102.34</v>
      </c>
      <c r="AM1204" s="493" t="n">
        <v>38536.62</v>
      </c>
      <c r="AN1204" s="493" t="n">
        <v>34574.08</v>
      </c>
      <c r="AO1204" s="493" t="n">
        <v>40534.95</v>
      </c>
      <c r="AP1204" s="493" t="n">
        <v>34153.85</v>
      </c>
      <c r="AQ1204" s="493" t="n">
        <v>41098.86</v>
      </c>
      <c r="AR1204" s="493" t="n">
        <v>29100.3</v>
      </c>
      <c r="AS1204" s="493" t="n">
        <v>20043.17</v>
      </c>
      <c r="AT1204" s="493" t="n">
        <v>18310.71</v>
      </c>
      <c r="AU1204" s="493" t="n">
        <v>20337.94</v>
      </c>
      <c r="AV1204" s="493" t="n">
        <v>20385.8</v>
      </c>
      <c r="AW1204" s="493" t="n">
        <v>16559.48</v>
      </c>
      <c r="AX1204" s="493" t="n">
        <v>21640.88</v>
      </c>
      <c r="AY1204" s="493" t="n">
        <v>24557.2</v>
      </c>
      <c r="AZ1204" s="493" t="n">
        <v>22460.65</v>
      </c>
      <c r="BA1204" s="493" t="n">
        <v>23054.69</v>
      </c>
      <c r="BB1204" s="493" t="n">
        <v>25062.51</v>
      </c>
      <c r="BC1204" s="493" t="n">
        <v>25906.39</v>
      </c>
      <c r="BD1204" s="493" t="n">
        <v>26108.73</v>
      </c>
      <c r="BE1204" s="493" t="n">
        <v>21406.99</v>
      </c>
      <c r="BF1204" s="493" t="n">
        <v>25763.89</v>
      </c>
      <c r="BG1204" s="493" t="n">
        <v>24799.49</v>
      </c>
      <c r="BH1204" s="493" t="n">
        <v>26229.69</v>
      </c>
      <c r="BI1204" s="493" t="n">
        <v>23241.01</v>
      </c>
      <c r="BJ1204" s="493" t="n">
        <v>24794.09</v>
      </c>
      <c r="BK1204" s="493" t="n">
        <v>22861.57</v>
      </c>
      <c r="BL1204" s="493" t="n">
        <v>25712</v>
      </c>
      <c r="BM1204" s="493" t="n">
        <v>21695.38</v>
      </c>
      <c r="BN1204" s="493" t="n">
        <v>24550.03</v>
      </c>
      <c r="BO1204" s="493" t="n">
        <v>21999.39</v>
      </c>
      <c r="BP1204" s="493" t="n">
        <v>21166.85</v>
      </c>
      <c r="BQ1204" s="493" t="n">
        <v>21507.82</v>
      </c>
      <c r="BR1204" s="493" t="n">
        <v>27025.88</v>
      </c>
      <c r="BS1204" s="493" t="n">
        <v>22573.33</v>
      </c>
      <c r="BT1204" s="493" t="n">
        <v>23504.95</v>
      </c>
      <c r="BU1204" s="493" t="n">
        <v>26433.01</v>
      </c>
      <c r="BV1204" s="493" t="n">
        <v>28615</v>
      </c>
      <c r="BW1204" s="493" t="n">
        <v>27185.79</v>
      </c>
    </row>
    <row r="1205">
      <c r="A1205" t="inlineStr">
        <is>
          <t>[C9C] ANGIOTENSIN-II 길항제 (단일)</t>
        </is>
      </c>
      <c r="B1205" t="inlineStr">
        <is>
          <t>에이치엘비제약</t>
        </is>
      </c>
      <c r="C1205" t="inlineStr">
        <is>
          <t>씨르탄</t>
        </is>
      </c>
      <c r="D1205" t="inlineStr">
        <is>
          <t>에이치엘비제약</t>
        </is>
      </c>
      <c r="E1205" t="inlineStr">
        <is>
          <t>valsartan</t>
        </is>
      </c>
      <c r="F1205" t="inlineStr">
        <is>
          <t>병원</t>
        </is>
      </c>
      <c r="G1205" t="inlineStr">
        <is>
          <t>Generic</t>
        </is>
      </c>
      <c r="H1205" s="493" t="n">
        <v>0</v>
      </c>
      <c r="I1205" s="493" t="n">
        <v>360</v>
      </c>
      <c r="J1205" s="493" t="n">
        <v>240</v>
      </c>
      <c r="K1205" s="493" t="n">
        <v>120</v>
      </c>
      <c r="L1205" s="493" t="n">
        <v>360</v>
      </c>
      <c r="M1205" s="493" t="n">
        <v>629.01</v>
      </c>
      <c r="N1205" s="493" t="n">
        <v>545.4</v>
      </c>
      <c r="O1205" s="493" t="n">
        <v>1703.58</v>
      </c>
      <c r="P1205" s="493" t="n">
        <v>1030.89</v>
      </c>
      <c r="Q1205" s="493" t="n">
        <v>2934.6</v>
      </c>
      <c r="R1205" s="493" t="n">
        <v>1257.2</v>
      </c>
      <c r="S1205" s="493" t="n">
        <v>2226</v>
      </c>
      <c r="T1205" s="493" t="n">
        <v>2113.8</v>
      </c>
      <c r="U1205" s="493" t="n">
        <v>2874.9</v>
      </c>
      <c r="V1205" s="493" t="n">
        <v>1323.6</v>
      </c>
      <c r="W1205" s="493" t="n">
        <v>3557</v>
      </c>
      <c r="X1205" s="493" t="n">
        <v>2829.6</v>
      </c>
      <c r="Y1205" s="493" t="n">
        <v>2317.8</v>
      </c>
      <c r="Z1205" s="493" t="n">
        <v>1644.75</v>
      </c>
      <c r="AA1205" s="493" t="n">
        <v>2940.38</v>
      </c>
      <c r="AB1205" s="493" t="n">
        <v>2890.3</v>
      </c>
      <c r="AC1205" s="493" t="n">
        <v>2278.9</v>
      </c>
      <c r="AD1205" s="493" t="n">
        <v>3499.64</v>
      </c>
      <c r="AE1205" s="493" t="n">
        <v>3324.3</v>
      </c>
      <c r="AF1205" s="493" t="n">
        <v>2543.68</v>
      </c>
      <c r="AG1205" s="493" t="n">
        <v>3996.75</v>
      </c>
      <c r="AH1205" s="493" t="n">
        <v>4948.18</v>
      </c>
      <c r="AI1205" s="493" t="n">
        <v>2585.47</v>
      </c>
      <c r="AJ1205" s="493" t="n">
        <v>4019.26</v>
      </c>
      <c r="AK1205" s="493" t="n">
        <v>3428.2</v>
      </c>
      <c r="AL1205" s="493" t="n">
        <v>4258.83</v>
      </c>
      <c r="AM1205" s="493" t="n">
        <v>4526.47</v>
      </c>
      <c r="AN1205" s="493" t="n">
        <v>3809.08</v>
      </c>
      <c r="AO1205" s="493" t="n">
        <v>5531.28</v>
      </c>
      <c r="AP1205" s="493" t="n">
        <v>4636.17</v>
      </c>
      <c r="AQ1205" s="493" t="n">
        <v>5706.4</v>
      </c>
      <c r="AR1205" s="493" t="n">
        <v>4940.71</v>
      </c>
      <c r="AS1205" s="493" t="n">
        <v>5890.34</v>
      </c>
      <c r="AT1205" s="493" t="n">
        <v>5071</v>
      </c>
      <c r="AU1205" s="493" t="n">
        <v>6029.57</v>
      </c>
      <c r="AV1205" s="493" t="n">
        <v>4949.56</v>
      </c>
      <c r="AW1205" s="493" t="n">
        <v>6554.85</v>
      </c>
      <c r="AX1205" s="493" t="n">
        <v>5310.94</v>
      </c>
      <c r="AY1205" s="493" t="n">
        <v>6783.66</v>
      </c>
      <c r="AZ1205" s="493" t="n">
        <v>7443.73</v>
      </c>
      <c r="BA1205" s="493" t="n">
        <v>6367.73</v>
      </c>
      <c r="BB1205" s="493" t="n">
        <v>9314.969999999999</v>
      </c>
      <c r="BC1205" s="493" t="n">
        <v>4775.84</v>
      </c>
      <c r="BD1205" s="493" t="n">
        <v>8099.02</v>
      </c>
      <c r="BE1205" s="493" t="n">
        <v>6628.86</v>
      </c>
      <c r="BF1205" s="493" t="n">
        <v>8840.84</v>
      </c>
      <c r="BG1205" s="493" t="n">
        <v>6355.93</v>
      </c>
      <c r="BH1205" s="493" t="n">
        <v>5503.8</v>
      </c>
      <c r="BI1205" s="493" t="n">
        <v>5574.6</v>
      </c>
      <c r="BJ1205" s="493" t="n">
        <v>8813.860000000001</v>
      </c>
      <c r="BK1205" s="493" t="n">
        <v>3440.31</v>
      </c>
      <c r="BL1205" s="493" t="n">
        <v>4890.58</v>
      </c>
      <c r="BM1205" s="493" t="n">
        <v>4472.32</v>
      </c>
      <c r="BN1205" s="493" t="n">
        <v>4779.38</v>
      </c>
      <c r="BO1205" s="493" t="n">
        <v>6053.64</v>
      </c>
      <c r="BP1205" s="493" t="n">
        <v>5096.46</v>
      </c>
      <c r="BQ1205" s="493" t="n">
        <v>5730.76</v>
      </c>
      <c r="BR1205" s="493" t="n">
        <v>5118.36</v>
      </c>
      <c r="BS1205" s="493" t="n">
        <v>7951.61</v>
      </c>
      <c r="BT1205" s="493" t="n">
        <v>8580.389999999999</v>
      </c>
      <c r="BU1205" s="493" t="n">
        <v>7779.5</v>
      </c>
      <c r="BV1205" s="493" t="n">
        <v>8135.11</v>
      </c>
      <c r="BW1205" s="493" t="n">
        <v>5275.13</v>
      </c>
    </row>
    <row r="1206">
      <c r="A1206" t="inlineStr">
        <is>
          <t>[C9C] ANGIOTENSIN-II 길항제 (단일)</t>
        </is>
      </c>
      <c r="B1206" t="inlineStr">
        <is>
          <t>에이치엘비제약</t>
        </is>
      </c>
      <c r="C1206" t="inlineStr">
        <is>
          <t>씨르탄</t>
        </is>
      </c>
      <c r="D1206" t="inlineStr">
        <is>
          <t>에이치엘비제약</t>
        </is>
      </c>
      <c r="E1206" t="inlineStr">
        <is>
          <t>valsartan</t>
        </is>
      </c>
      <c r="F1206" t="inlineStr">
        <is>
          <t>의원</t>
        </is>
      </c>
      <c r="G1206" t="inlineStr">
        <is>
          <t>Generic</t>
        </is>
      </c>
      <c r="H1206" s="493" t="n">
        <v>38396.7</v>
      </c>
      <c r="I1206" s="493" t="n">
        <v>41384.43</v>
      </c>
      <c r="J1206" s="493" t="n">
        <v>40493.42</v>
      </c>
      <c r="K1206" s="493" t="n">
        <v>45086.95</v>
      </c>
      <c r="L1206" s="493" t="n">
        <v>42278.7</v>
      </c>
      <c r="M1206" s="493" t="n">
        <v>46061.22</v>
      </c>
      <c r="N1206" s="493" t="n">
        <v>49352.05</v>
      </c>
      <c r="O1206" s="493" t="n">
        <v>43622.2</v>
      </c>
      <c r="P1206" s="493" t="n">
        <v>41325.98</v>
      </c>
      <c r="Q1206" s="493" t="n">
        <v>52537.87</v>
      </c>
      <c r="R1206" s="493" t="n">
        <v>58557.5</v>
      </c>
      <c r="S1206" s="493" t="n">
        <v>156909.59</v>
      </c>
      <c r="T1206" s="493" t="n">
        <v>149137.39</v>
      </c>
      <c r="U1206" s="493" t="n">
        <v>142855.99</v>
      </c>
      <c r="V1206" s="493" t="n">
        <v>151709.54</v>
      </c>
      <c r="W1206" s="493" t="n">
        <v>155977.96</v>
      </c>
      <c r="X1206" s="493" t="n">
        <v>165291.77</v>
      </c>
      <c r="Y1206" s="493" t="n">
        <v>150270.67</v>
      </c>
      <c r="Z1206" s="493" t="n">
        <v>163394.05</v>
      </c>
      <c r="AA1206" s="493" t="n">
        <v>162029.08</v>
      </c>
      <c r="AB1206" s="493" t="n">
        <v>161808.97</v>
      </c>
      <c r="AC1206" s="493" t="n">
        <v>169168.92</v>
      </c>
      <c r="AD1206" s="493" t="n">
        <v>165787.01</v>
      </c>
      <c r="AE1206" s="493" t="n">
        <v>177882.42</v>
      </c>
      <c r="AF1206" s="493" t="n">
        <v>160423.08</v>
      </c>
      <c r="AG1206" s="493" t="n">
        <v>145505.48</v>
      </c>
      <c r="AH1206" s="493" t="n">
        <v>161923.43</v>
      </c>
      <c r="AI1206" s="493" t="n">
        <v>158181.46</v>
      </c>
      <c r="AJ1206" s="493" t="n">
        <v>170835.09</v>
      </c>
      <c r="AK1206" s="493" t="n">
        <v>175465.44</v>
      </c>
      <c r="AL1206" s="493" t="n">
        <v>162916.59</v>
      </c>
      <c r="AM1206" s="493" t="n">
        <v>167353.52</v>
      </c>
      <c r="AN1206" s="493" t="n">
        <v>155990.52</v>
      </c>
      <c r="AO1206" s="493" t="n">
        <v>163437.11</v>
      </c>
      <c r="AP1206" s="493" t="n">
        <v>150506.9</v>
      </c>
      <c r="AQ1206" s="493" t="n">
        <v>168310.95</v>
      </c>
      <c r="AR1206" s="493" t="n">
        <v>154228.65</v>
      </c>
      <c r="AS1206" s="493" t="n">
        <v>156724.73</v>
      </c>
      <c r="AT1206" s="493" t="n">
        <v>154468.09</v>
      </c>
      <c r="AU1206" s="493" t="n">
        <v>162122.23</v>
      </c>
      <c r="AV1206" s="493" t="n">
        <v>155549.8</v>
      </c>
      <c r="AW1206" s="493" t="n">
        <v>145027.99</v>
      </c>
      <c r="AX1206" s="493" t="n">
        <v>167833.02</v>
      </c>
      <c r="AY1206" s="493" t="n">
        <v>169336.71</v>
      </c>
      <c r="AZ1206" s="493" t="n">
        <v>160121.64</v>
      </c>
      <c r="BA1206" s="493" t="n">
        <v>184552.89</v>
      </c>
      <c r="BB1206" s="493" t="n">
        <v>157500.74</v>
      </c>
      <c r="BC1206" s="493" t="n">
        <v>174217.21</v>
      </c>
      <c r="BD1206" s="493" t="n">
        <v>159386.81</v>
      </c>
      <c r="BE1206" s="493" t="n">
        <v>169727.95</v>
      </c>
      <c r="BF1206" s="493" t="n">
        <v>169384.15</v>
      </c>
      <c r="BG1206" s="493" t="n">
        <v>189899.13</v>
      </c>
      <c r="BH1206" s="493" t="n">
        <v>176773.48</v>
      </c>
      <c r="BI1206" s="493" t="n">
        <v>189825.99</v>
      </c>
      <c r="BJ1206" s="493" t="n">
        <v>207723.14</v>
      </c>
      <c r="BK1206" s="493" t="n">
        <v>188534.37</v>
      </c>
      <c r="BL1206" s="493" t="n">
        <v>217059.72</v>
      </c>
      <c r="BM1206" s="493" t="n">
        <v>198031.83</v>
      </c>
      <c r="BN1206" s="493" t="n">
        <v>183023.01</v>
      </c>
      <c r="BO1206" s="493" t="n">
        <v>214594.17</v>
      </c>
      <c r="BP1206" s="493" t="n">
        <v>193174.18</v>
      </c>
      <c r="BQ1206" s="493" t="n">
        <v>183205.46</v>
      </c>
      <c r="BR1206" s="493" t="n">
        <v>211062.59</v>
      </c>
      <c r="BS1206" s="493" t="n">
        <v>196673.2</v>
      </c>
      <c r="BT1206" s="493" t="n">
        <v>193341</v>
      </c>
      <c r="BU1206" s="493" t="n">
        <v>196281.71</v>
      </c>
      <c r="BV1206" s="493" t="n">
        <v>211667.8</v>
      </c>
      <c r="BW1206" s="493" t="n">
        <v>192859.64</v>
      </c>
    </row>
    <row r="1207">
      <c r="A1207" t="inlineStr">
        <is>
          <t>[C9C] ANGIOTENSIN-II 길항제 (단일)</t>
        </is>
      </c>
      <c r="B1207" t="inlineStr">
        <is>
          <t>에이치엘비제약</t>
        </is>
      </c>
      <c r="C1207" t="inlineStr">
        <is>
          <t>씨르탄</t>
        </is>
      </c>
      <c r="D1207" t="inlineStr">
        <is>
          <t>에이치엘비제약</t>
        </is>
      </c>
      <c r="E1207" t="inlineStr">
        <is>
          <t>valsartan</t>
        </is>
      </c>
      <c r="F1207" t="inlineStr">
        <is>
          <t>보건소</t>
        </is>
      </c>
      <c r="G1207" t="inlineStr">
        <is>
          <t>Generic</t>
        </is>
      </c>
      <c r="H1207" s="493" t="n">
        <v>0</v>
      </c>
      <c r="I1207" s="493" t="n">
        <v>0</v>
      </c>
      <c r="J1207" s="493" t="n">
        <v>169.2</v>
      </c>
      <c r="K1207" s="493" t="n">
        <v>518.4</v>
      </c>
      <c r="L1207" s="493" t="n">
        <v>226.5</v>
      </c>
      <c r="M1207" s="493" t="n">
        <v>294.45</v>
      </c>
      <c r="N1207" s="493" t="n">
        <v>782.4</v>
      </c>
      <c r="O1207" s="493" t="n">
        <v>361.8</v>
      </c>
      <c r="P1207" s="493" t="n">
        <v>1019.7</v>
      </c>
      <c r="Q1207" s="493" t="n">
        <v>1033.2</v>
      </c>
      <c r="R1207" s="493" t="n">
        <v>679.8</v>
      </c>
      <c r="S1207" s="493" t="n">
        <v>5173.2</v>
      </c>
      <c r="T1207" s="493" t="n">
        <v>4485.87</v>
      </c>
      <c r="U1207" s="493" t="n">
        <v>3502.8</v>
      </c>
      <c r="V1207" s="493" t="n">
        <v>4664.9</v>
      </c>
      <c r="W1207" s="493" t="n">
        <v>4940.35</v>
      </c>
      <c r="X1207" s="493" t="n">
        <v>2530.8</v>
      </c>
      <c r="Y1207" s="493" t="n">
        <v>4256.25</v>
      </c>
      <c r="Z1207" s="493" t="n">
        <v>3473.1</v>
      </c>
      <c r="AA1207" s="493" t="n">
        <v>4042.28</v>
      </c>
      <c r="AB1207" s="493" t="n">
        <v>3850.95</v>
      </c>
      <c r="AC1207" s="493" t="n">
        <v>3944.1</v>
      </c>
      <c r="AD1207" s="493" t="n">
        <v>4309.05</v>
      </c>
      <c r="AE1207" s="493" t="n">
        <v>4809.86</v>
      </c>
      <c r="AF1207" s="493" t="n">
        <v>4354.35</v>
      </c>
      <c r="AG1207" s="493" t="n">
        <v>3887.65</v>
      </c>
      <c r="AH1207" s="493" t="n">
        <v>5280.3</v>
      </c>
      <c r="AI1207" s="493" t="n">
        <v>4888.35</v>
      </c>
      <c r="AJ1207" s="493" t="n">
        <v>3823.65</v>
      </c>
      <c r="AK1207" s="493" t="n">
        <v>6632.4</v>
      </c>
      <c r="AL1207" s="493" t="n">
        <v>4864.2</v>
      </c>
      <c r="AM1207" s="493" t="n">
        <v>5974.37</v>
      </c>
      <c r="AN1207" s="493" t="n">
        <v>6447.75</v>
      </c>
      <c r="AO1207" s="493" t="n">
        <v>6297.98</v>
      </c>
      <c r="AP1207" s="493" t="n">
        <v>4479.01</v>
      </c>
      <c r="AQ1207" s="493" t="n">
        <v>6358.1</v>
      </c>
      <c r="AR1207" s="493" t="n">
        <v>6304.05</v>
      </c>
      <c r="AS1207" s="493" t="n">
        <v>3183.45</v>
      </c>
      <c r="AT1207" s="493" t="n">
        <v>7846.9</v>
      </c>
      <c r="AU1207" s="493" t="n">
        <v>5877.15</v>
      </c>
      <c r="AV1207" s="493" t="n">
        <v>3916.62</v>
      </c>
      <c r="AW1207" s="493" t="n">
        <v>7622.42</v>
      </c>
      <c r="AX1207" s="493" t="n">
        <v>6407.85</v>
      </c>
      <c r="AY1207" s="493" t="n">
        <v>3765.45</v>
      </c>
      <c r="AZ1207" s="493" t="n">
        <v>9952.219999999999</v>
      </c>
      <c r="BA1207" s="493" t="n">
        <v>5642.01</v>
      </c>
      <c r="BB1207" s="493" t="n">
        <v>4730.4</v>
      </c>
      <c r="BC1207" s="493" t="n">
        <v>9821.85</v>
      </c>
      <c r="BD1207" s="493" t="n">
        <v>4246.35</v>
      </c>
      <c r="BE1207" s="493" t="n">
        <v>5517.3</v>
      </c>
      <c r="BF1207" s="493" t="n">
        <v>11566.05</v>
      </c>
      <c r="BG1207" s="493" t="n">
        <v>6149.75</v>
      </c>
      <c r="BH1207" s="493" t="n">
        <v>4003.65</v>
      </c>
      <c r="BI1207" s="493" t="n">
        <v>10488.6</v>
      </c>
      <c r="BJ1207" s="493" t="n">
        <v>3828</v>
      </c>
      <c r="BK1207" s="493" t="n">
        <v>5126.55</v>
      </c>
      <c r="BL1207" s="493" t="n">
        <v>9947.4</v>
      </c>
      <c r="BM1207" s="493" t="n">
        <v>2768.25</v>
      </c>
      <c r="BN1207" s="493" t="n">
        <v>3827.4</v>
      </c>
      <c r="BO1207" s="493" t="n">
        <v>8282.610000000001</v>
      </c>
      <c r="BP1207" s="493" t="n">
        <v>3516.33</v>
      </c>
      <c r="BQ1207" s="493" t="n">
        <v>4101.45</v>
      </c>
      <c r="BR1207" s="493" t="n">
        <v>5224.35</v>
      </c>
      <c r="BS1207" s="493" t="n">
        <v>6795.9</v>
      </c>
      <c r="BT1207" s="493" t="n">
        <v>2631.75</v>
      </c>
      <c r="BU1207" s="493" t="n">
        <v>4160.85</v>
      </c>
      <c r="BV1207" s="493" t="n">
        <v>5224.2</v>
      </c>
      <c r="BW1207" s="493" t="n">
        <v>3393.6</v>
      </c>
    </row>
    <row r="1208">
      <c r="A1208" t="inlineStr">
        <is>
          <t>[C9C] ANGIOTENSIN-II 길항제 (단일)</t>
        </is>
      </c>
      <c r="B1208" t="inlineStr">
        <is>
          <t>에이치엘비제약</t>
        </is>
      </c>
      <c r="C1208" t="inlineStr">
        <is>
          <t>씨르탄</t>
        </is>
      </c>
      <c r="D1208" t="inlineStr">
        <is>
          <t>에이치엘비제약</t>
        </is>
      </c>
      <c r="E1208" t="inlineStr">
        <is>
          <t>valsartan</t>
        </is>
      </c>
      <c r="F1208" t="inlineStr">
        <is>
          <t>기타(치과의원, 치과병원 등)</t>
        </is>
      </c>
      <c r="G1208" t="inlineStr">
        <is>
          <t>Generic</t>
        </is>
      </c>
      <c r="H1208" s="493" t="n">
        <v>0</v>
      </c>
      <c r="I1208" s="493" t="n">
        <v>0</v>
      </c>
      <c r="J1208" s="493" t="n">
        <v>0</v>
      </c>
      <c r="K1208" s="493" t="n">
        <v>32.24</v>
      </c>
      <c r="L1208" s="493" t="n">
        <v>33.04</v>
      </c>
      <c r="M1208" s="493" t="n">
        <v>0</v>
      </c>
      <c r="N1208" s="493" t="n">
        <v>0</v>
      </c>
      <c r="O1208" s="493" t="n">
        <v>0</v>
      </c>
      <c r="P1208" s="493" t="n">
        <v>0</v>
      </c>
      <c r="Q1208" s="493" t="n">
        <v>0</v>
      </c>
      <c r="R1208" s="493" t="n">
        <v>0</v>
      </c>
      <c r="S1208" s="493" t="n">
        <v>0</v>
      </c>
      <c r="T1208" s="493" t="n">
        <v>0</v>
      </c>
      <c r="U1208" s="493" t="n">
        <v>0</v>
      </c>
      <c r="V1208" s="493" t="n">
        <v>0</v>
      </c>
      <c r="W1208" s="493" t="n">
        <v>0</v>
      </c>
      <c r="X1208" s="493" t="n">
        <v>0</v>
      </c>
      <c r="Y1208" s="493" t="n">
        <v>0</v>
      </c>
      <c r="Z1208" s="493" t="n">
        <v>0</v>
      </c>
      <c r="AA1208" s="493" t="n">
        <v>0</v>
      </c>
      <c r="AB1208" s="493" t="n">
        <v>0</v>
      </c>
      <c r="AC1208" s="493" t="n">
        <v>0</v>
      </c>
      <c r="AD1208" s="493" t="n">
        <v>0</v>
      </c>
      <c r="AE1208" s="493" t="n">
        <v>0</v>
      </c>
      <c r="AF1208" s="493" t="n">
        <v>0</v>
      </c>
      <c r="AG1208" s="493" t="n">
        <v>0</v>
      </c>
      <c r="AH1208" s="493" t="n">
        <v>0</v>
      </c>
      <c r="AI1208" s="493" t="n">
        <v>0</v>
      </c>
      <c r="AJ1208" s="493" t="n">
        <v>0</v>
      </c>
      <c r="AK1208" s="493" t="n">
        <v>0</v>
      </c>
      <c r="AL1208" s="493" t="n">
        <v>0</v>
      </c>
      <c r="AM1208" s="493" t="n">
        <v>0</v>
      </c>
      <c r="AN1208" s="493" t="n">
        <v>0</v>
      </c>
      <c r="AO1208" s="493" t="n">
        <v>0</v>
      </c>
      <c r="AP1208" s="493" t="n">
        <v>0</v>
      </c>
      <c r="AQ1208" s="493" t="n">
        <v>0</v>
      </c>
      <c r="AR1208" s="493" t="n">
        <v>0</v>
      </c>
      <c r="AS1208" s="493" t="n">
        <v>0</v>
      </c>
      <c r="AT1208" s="493" t="n">
        <v>0</v>
      </c>
      <c r="AU1208" s="493" t="n">
        <v>0</v>
      </c>
      <c r="AV1208" s="493" t="n">
        <v>0</v>
      </c>
      <c r="AW1208" s="493" t="n">
        <v>0</v>
      </c>
      <c r="AX1208" s="493" t="n">
        <v>0</v>
      </c>
      <c r="AY1208" s="493" t="n">
        <v>0</v>
      </c>
      <c r="AZ1208" s="493" t="n">
        <v>0</v>
      </c>
      <c r="BA1208" s="493" t="n">
        <v>0</v>
      </c>
      <c r="BB1208" s="493" t="n">
        <v>0</v>
      </c>
      <c r="BC1208" s="493" t="n">
        <v>0</v>
      </c>
      <c r="BD1208" s="493" t="n">
        <v>0</v>
      </c>
      <c r="BE1208" s="493" t="n">
        <v>0</v>
      </c>
      <c r="BF1208" s="493" t="n">
        <v>0</v>
      </c>
      <c r="BG1208" s="493" t="n">
        <v>0</v>
      </c>
      <c r="BH1208" s="493" t="n">
        <v>0</v>
      </c>
      <c r="BI1208" s="493" t="n">
        <v>0</v>
      </c>
      <c r="BJ1208" s="493" t="n">
        <v>0</v>
      </c>
      <c r="BK1208" s="493" t="n">
        <v>0</v>
      </c>
      <c r="BL1208" s="493" t="n">
        <v>0</v>
      </c>
      <c r="BM1208" s="493" t="n">
        <v>0</v>
      </c>
      <c r="BN1208" s="493" t="n">
        <v>0</v>
      </c>
      <c r="BO1208" s="493" t="n">
        <v>0</v>
      </c>
      <c r="BP1208" s="493" t="n">
        <v>0</v>
      </c>
      <c r="BQ1208" s="493" t="n">
        <v>0</v>
      </c>
      <c r="BR1208" s="493" t="n">
        <v>0</v>
      </c>
      <c r="BS1208" s="493" t="n">
        <v>0</v>
      </c>
      <c r="BT1208" s="493" t="n">
        <v>0</v>
      </c>
      <c r="BU1208" s="493" t="n">
        <v>0</v>
      </c>
      <c r="BV1208" s="493" t="n">
        <v>0</v>
      </c>
      <c r="BW1208" s="493" t="n">
        <v>0</v>
      </c>
    </row>
    <row r="1209">
      <c r="A1209" t="inlineStr">
        <is>
          <t>[C9C] ANGIOTENSIN-II 길항제 (단일)</t>
        </is>
      </c>
      <c r="B1209" t="inlineStr">
        <is>
          <t>에이치엘비제약</t>
        </is>
      </c>
      <c r="C1209" t="inlineStr">
        <is>
          <t>씨르텔미</t>
        </is>
      </c>
      <c r="D1209" t="inlineStr">
        <is>
          <t>에이치엘비제약</t>
        </is>
      </c>
      <c r="E1209" t="inlineStr">
        <is>
          <t>telmisartan</t>
        </is>
      </c>
      <c r="F1209" t="inlineStr">
        <is>
          <t>상급종합병원</t>
        </is>
      </c>
      <c r="G1209" t="inlineStr">
        <is>
          <t>Generic</t>
        </is>
      </c>
      <c r="H1209" s="493" t="n">
        <v>0</v>
      </c>
      <c r="I1209" s="493" t="n">
        <v>0</v>
      </c>
      <c r="J1209" s="493" t="n">
        <v>0</v>
      </c>
      <c r="K1209" s="493" t="n">
        <v>0</v>
      </c>
      <c r="L1209" s="493" t="n">
        <v>0</v>
      </c>
      <c r="M1209" s="493" t="n">
        <v>0</v>
      </c>
      <c r="N1209" s="493" t="n">
        <v>0</v>
      </c>
      <c r="O1209" s="493" t="n">
        <v>0</v>
      </c>
      <c r="P1209" s="493" t="n">
        <v>0</v>
      </c>
      <c r="Q1209" s="493" t="n">
        <v>0</v>
      </c>
      <c r="R1209" s="493" t="n">
        <v>0</v>
      </c>
      <c r="S1209" s="493" t="n">
        <v>0</v>
      </c>
      <c r="T1209" s="493" t="n">
        <v>0</v>
      </c>
      <c r="U1209" s="493" t="n">
        <v>0</v>
      </c>
      <c r="V1209" s="493" t="n">
        <v>0</v>
      </c>
      <c r="W1209" s="493" t="n">
        <v>0</v>
      </c>
      <c r="X1209" s="493" t="n">
        <v>0</v>
      </c>
      <c r="Y1209" s="493" t="n">
        <v>0</v>
      </c>
      <c r="Z1209" s="493" t="n">
        <v>0</v>
      </c>
      <c r="AA1209" s="493" t="n">
        <v>0</v>
      </c>
      <c r="AB1209" s="493" t="n">
        <v>0</v>
      </c>
      <c r="AC1209" s="493" t="n">
        <v>0</v>
      </c>
      <c r="AD1209" s="493" t="n">
        <v>282.24</v>
      </c>
      <c r="AE1209" s="493" t="n">
        <v>0</v>
      </c>
      <c r="AF1209" s="493" t="n">
        <v>0</v>
      </c>
      <c r="AG1209" s="493" t="n">
        <v>0</v>
      </c>
      <c r="AH1209" s="493" t="n">
        <v>0</v>
      </c>
      <c r="AI1209" s="493" t="n">
        <v>0</v>
      </c>
      <c r="AJ1209" s="493" t="n">
        <v>0</v>
      </c>
      <c r="AK1209" s="493" t="n">
        <v>0</v>
      </c>
      <c r="AL1209" s="493" t="n">
        <v>0</v>
      </c>
      <c r="AM1209" s="493" t="n">
        <v>0</v>
      </c>
      <c r="AN1209" s="493" t="n">
        <v>0</v>
      </c>
      <c r="AO1209" s="493" t="n">
        <v>0</v>
      </c>
      <c r="AP1209" s="493" t="n">
        <v>0</v>
      </c>
      <c r="AQ1209" s="493" t="n">
        <v>0</v>
      </c>
      <c r="AR1209" s="493" t="n">
        <v>0</v>
      </c>
      <c r="AS1209" s="493" t="n">
        <v>0</v>
      </c>
      <c r="AT1209" s="493" t="n">
        <v>0</v>
      </c>
      <c r="AU1209" s="493" t="n">
        <v>0</v>
      </c>
      <c r="AV1209" s="493" t="n">
        <v>0</v>
      </c>
      <c r="AW1209" s="493" t="n">
        <v>0</v>
      </c>
      <c r="AX1209" s="493" t="n">
        <v>0</v>
      </c>
      <c r="AY1209" s="493" t="n">
        <v>0</v>
      </c>
      <c r="AZ1209" s="493" t="n">
        <v>0</v>
      </c>
      <c r="BA1209" s="493" t="n">
        <v>0</v>
      </c>
      <c r="BB1209" s="493" t="n">
        <v>0</v>
      </c>
      <c r="BC1209" s="493" t="n">
        <v>0</v>
      </c>
      <c r="BD1209" s="493" t="n">
        <v>0</v>
      </c>
      <c r="BE1209" s="493" t="n">
        <v>0</v>
      </c>
      <c r="BF1209" s="493" t="n">
        <v>0</v>
      </c>
      <c r="BG1209" s="493" t="n">
        <v>0</v>
      </c>
      <c r="BH1209" s="493" t="n">
        <v>0</v>
      </c>
      <c r="BI1209" s="493" t="n">
        <v>0</v>
      </c>
      <c r="BJ1209" s="493" t="n">
        <v>0</v>
      </c>
      <c r="BK1209" s="493" t="n">
        <v>0</v>
      </c>
      <c r="BL1209" s="493" t="n">
        <v>0</v>
      </c>
      <c r="BM1209" s="493" t="n">
        <v>0</v>
      </c>
      <c r="BN1209" s="493" t="n">
        <v>0</v>
      </c>
      <c r="BO1209" s="493" t="n">
        <v>0</v>
      </c>
      <c r="BP1209" s="493" t="n">
        <v>0</v>
      </c>
      <c r="BQ1209" s="493" t="n">
        <v>0</v>
      </c>
      <c r="BR1209" s="493" t="n">
        <v>0</v>
      </c>
      <c r="BS1209" s="493" t="n">
        <v>0</v>
      </c>
      <c r="BT1209" s="493" t="n">
        <v>0</v>
      </c>
      <c r="BU1209" s="493" t="n">
        <v>0</v>
      </c>
      <c r="BV1209" s="493" t="n">
        <v>0</v>
      </c>
      <c r="BW1209" s="493" t="n">
        <v>0</v>
      </c>
    </row>
    <row r="1210">
      <c r="A1210" t="inlineStr">
        <is>
          <t>[C9C] ANGIOTENSIN-II 길항제 (단일)</t>
        </is>
      </c>
      <c r="B1210" t="inlineStr">
        <is>
          <t>에이치엘비제약</t>
        </is>
      </c>
      <c r="C1210" t="inlineStr">
        <is>
          <t>씨르텔미</t>
        </is>
      </c>
      <c r="D1210" t="inlineStr">
        <is>
          <t>에이치엘비제약</t>
        </is>
      </c>
      <c r="E1210" t="inlineStr">
        <is>
          <t>telmisartan</t>
        </is>
      </c>
      <c r="F1210" t="inlineStr">
        <is>
          <t>종합병원</t>
        </is>
      </c>
      <c r="G1210" t="inlineStr">
        <is>
          <t>Generic</t>
        </is>
      </c>
      <c r="H1210" s="493" t="n">
        <v>0</v>
      </c>
      <c r="I1210" s="493" t="n">
        <v>0</v>
      </c>
      <c r="J1210" s="493" t="n">
        <v>0</v>
      </c>
      <c r="K1210" s="493" t="n">
        <v>0</v>
      </c>
      <c r="L1210" s="493" t="n">
        <v>0</v>
      </c>
      <c r="M1210" s="493" t="n">
        <v>0</v>
      </c>
      <c r="N1210" s="493" t="n">
        <v>0</v>
      </c>
      <c r="O1210" s="493" t="n">
        <v>0</v>
      </c>
      <c r="P1210" s="493" t="n">
        <v>0</v>
      </c>
      <c r="Q1210" s="493" t="n">
        <v>0</v>
      </c>
      <c r="R1210" s="493" t="n">
        <v>0</v>
      </c>
      <c r="S1210" s="493" t="n">
        <v>0</v>
      </c>
      <c r="T1210" s="493" t="n">
        <v>0</v>
      </c>
      <c r="U1210" s="493" t="n">
        <v>0</v>
      </c>
      <c r="V1210" s="493" t="n">
        <v>20.86</v>
      </c>
      <c r="W1210" s="493" t="n">
        <v>47.7</v>
      </c>
      <c r="X1210" s="493" t="n">
        <v>0</v>
      </c>
      <c r="Y1210" s="493" t="n">
        <v>0</v>
      </c>
      <c r="Z1210" s="493" t="n">
        <v>0</v>
      </c>
      <c r="AA1210" s="493" t="n">
        <v>0</v>
      </c>
      <c r="AB1210" s="493" t="n">
        <v>0</v>
      </c>
      <c r="AC1210" s="493" t="n">
        <v>0</v>
      </c>
      <c r="AD1210" s="493" t="n">
        <v>0</v>
      </c>
      <c r="AE1210" s="493" t="n">
        <v>0</v>
      </c>
      <c r="AF1210" s="493" t="n">
        <v>0</v>
      </c>
      <c r="AG1210" s="493" t="n">
        <v>0</v>
      </c>
      <c r="AH1210" s="493" t="n">
        <v>120</v>
      </c>
      <c r="AI1210" s="493" t="n">
        <v>0</v>
      </c>
      <c r="AJ1210" s="493" t="n">
        <v>0</v>
      </c>
      <c r="AK1210" s="493" t="n">
        <v>0</v>
      </c>
      <c r="AL1210" s="493" t="n">
        <v>0</v>
      </c>
      <c r="AM1210" s="493" t="n">
        <v>0</v>
      </c>
      <c r="AN1210" s="493" t="n">
        <v>365.4</v>
      </c>
      <c r="AO1210" s="493" t="n">
        <v>0</v>
      </c>
      <c r="AP1210" s="493" t="n">
        <v>0</v>
      </c>
      <c r="AQ1210" s="493" t="n">
        <v>837</v>
      </c>
      <c r="AR1210" s="493" t="n">
        <v>0</v>
      </c>
      <c r="AS1210" s="493" t="n">
        <v>0</v>
      </c>
      <c r="AT1210" s="493" t="n">
        <v>0</v>
      </c>
      <c r="AU1210" s="493" t="n">
        <v>0</v>
      </c>
      <c r="AV1210" s="493" t="n">
        <v>0</v>
      </c>
      <c r="AW1210" s="493" t="n">
        <v>0</v>
      </c>
      <c r="AX1210" s="493" t="n">
        <v>0</v>
      </c>
      <c r="AY1210" s="493" t="n">
        <v>0</v>
      </c>
      <c r="AZ1210" s="493" t="n">
        <v>0</v>
      </c>
      <c r="BA1210" s="493" t="n">
        <v>0</v>
      </c>
      <c r="BB1210" s="493" t="n">
        <v>0</v>
      </c>
      <c r="BC1210" s="493" t="n">
        <v>0</v>
      </c>
      <c r="BD1210" s="493" t="n">
        <v>0</v>
      </c>
      <c r="BE1210" s="493" t="n">
        <v>0</v>
      </c>
      <c r="BF1210" s="493" t="n">
        <v>0</v>
      </c>
      <c r="BG1210" s="493" t="n">
        <v>0</v>
      </c>
      <c r="BH1210" s="493" t="n">
        <v>367.64</v>
      </c>
      <c r="BI1210" s="493" t="n">
        <v>0</v>
      </c>
      <c r="BJ1210" s="493" t="n">
        <v>0</v>
      </c>
      <c r="BK1210" s="493" t="n">
        <v>0</v>
      </c>
      <c r="BL1210" s="493" t="n">
        <v>0</v>
      </c>
      <c r="BM1210" s="493" t="n">
        <v>0</v>
      </c>
      <c r="BN1210" s="493" t="n">
        <v>0</v>
      </c>
      <c r="BO1210" s="493" t="n">
        <v>0</v>
      </c>
      <c r="BP1210" s="493" t="n">
        <v>0</v>
      </c>
      <c r="BQ1210" s="493" t="n">
        <v>0</v>
      </c>
      <c r="BR1210" s="493" t="n">
        <v>0</v>
      </c>
      <c r="BS1210" s="493" t="n">
        <v>0</v>
      </c>
      <c r="BT1210" s="493" t="n">
        <v>0</v>
      </c>
      <c r="BU1210" s="493" t="n">
        <v>0</v>
      </c>
      <c r="BV1210" s="493" t="n">
        <v>0</v>
      </c>
      <c r="BW1210" s="493" t="n">
        <v>0</v>
      </c>
    </row>
    <row r="1211">
      <c r="A1211" t="inlineStr">
        <is>
          <t>[C9C] ANGIOTENSIN-II 길항제 (단일)</t>
        </is>
      </c>
      <c r="B1211" t="inlineStr">
        <is>
          <t>에이치엘비제약</t>
        </is>
      </c>
      <c r="C1211" t="inlineStr">
        <is>
          <t>씨르텔미</t>
        </is>
      </c>
      <c r="D1211" t="inlineStr">
        <is>
          <t>에이치엘비제약</t>
        </is>
      </c>
      <c r="E1211" t="inlineStr">
        <is>
          <t>telmisartan</t>
        </is>
      </c>
      <c r="F1211" t="inlineStr">
        <is>
          <t>병원</t>
        </is>
      </c>
      <c r="G1211" t="inlineStr">
        <is>
          <t>Generic</t>
        </is>
      </c>
      <c r="H1211" s="493" t="n">
        <v>860</v>
      </c>
      <c r="I1211" s="493" t="n">
        <v>2539.4</v>
      </c>
      <c r="J1211" s="493" t="n">
        <v>3228</v>
      </c>
      <c r="K1211" s="493" t="n">
        <v>2520</v>
      </c>
      <c r="L1211" s="493" t="n">
        <v>4499.7</v>
      </c>
      <c r="M1211" s="493" t="n">
        <v>2931.17</v>
      </c>
      <c r="N1211" s="493" t="n">
        <v>4791.11</v>
      </c>
      <c r="O1211" s="493" t="n">
        <v>7988.41</v>
      </c>
      <c r="P1211" s="493" t="n">
        <v>26465.9</v>
      </c>
      <c r="Q1211" s="493" t="n">
        <v>36851.81</v>
      </c>
      <c r="R1211" s="493" t="n">
        <v>30121.08</v>
      </c>
      <c r="S1211" s="493" t="n">
        <v>38658.5</v>
      </c>
      <c r="T1211" s="493" t="n">
        <v>42823.58</v>
      </c>
      <c r="U1211" s="493" t="n">
        <v>31904.37</v>
      </c>
      <c r="V1211" s="493" t="n">
        <v>38698.57</v>
      </c>
      <c r="W1211" s="493" t="n">
        <v>32456.6</v>
      </c>
      <c r="X1211" s="493" t="n">
        <v>36561.34</v>
      </c>
      <c r="Y1211" s="493" t="n">
        <v>37209.09</v>
      </c>
      <c r="Z1211" s="493" t="n">
        <v>38906.28</v>
      </c>
      <c r="AA1211" s="493" t="n">
        <v>42773.25</v>
      </c>
      <c r="AB1211" s="493" t="n">
        <v>38224.38</v>
      </c>
      <c r="AC1211" s="493" t="n">
        <v>35770.63</v>
      </c>
      <c r="AD1211" s="493" t="n">
        <v>39485.43</v>
      </c>
      <c r="AE1211" s="493" t="n">
        <v>33534.33</v>
      </c>
      <c r="AF1211" s="493" t="n">
        <v>37048.28</v>
      </c>
      <c r="AG1211" s="493" t="n">
        <v>25913.16</v>
      </c>
      <c r="AH1211" s="493" t="n">
        <v>35261.63</v>
      </c>
      <c r="AI1211" s="493" t="n">
        <v>30656.3</v>
      </c>
      <c r="AJ1211" s="493" t="n">
        <v>38987.29</v>
      </c>
      <c r="AK1211" s="493" t="n">
        <v>33169.03</v>
      </c>
      <c r="AL1211" s="493" t="n">
        <v>31736.02</v>
      </c>
      <c r="AM1211" s="493" t="n">
        <v>33962.32</v>
      </c>
      <c r="AN1211" s="493" t="n">
        <v>29201.3</v>
      </c>
      <c r="AO1211" s="493" t="n">
        <v>27204.92</v>
      </c>
      <c r="AP1211" s="493" t="n">
        <v>32722.63</v>
      </c>
      <c r="AQ1211" s="493" t="n">
        <v>29642.2</v>
      </c>
      <c r="AR1211" s="493" t="n">
        <v>31525.01</v>
      </c>
      <c r="AS1211" s="493" t="n">
        <v>38370.25</v>
      </c>
      <c r="AT1211" s="493" t="n">
        <v>39925.13</v>
      </c>
      <c r="AU1211" s="493" t="n">
        <v>39346.15</v>
      </c>
      <c r="AV1211" s="493" t="n">
        <v>13673.48</v>
      </c>
      <c r="AW1211" s="493" t="n">
        <v>8416.049999999999</v>
      </c>
      <c r="AX1211" s="493" t="n">
        <v>6104.76</v>
      </c>
      <c r="AY1211" s="493" t="n">
        <v>5142.02</v>
      </c>
      <c r="AZ1211" s="493" t="n">
        <v>898.8</v>
      </c>
      <c r="BA1211" s="493" t="n">
        <v>2039.88</v>
      </c>
      <c r="BB1211" s="493" t="n">
        <v>2572.92</v>
      </c>
      <c r="BC1211" s="493" t="n">
        <v>1050</v>
      </c>
      <c r="BD1211" s="493" t="n">
        <v>1060.68</v>
      </c>
      <c r="BE1211" s="493" t="n">
        <v>1575.6</v>
      </c>
      <c r="BF1211" s="493" t="n">
        <v>2400.94</v>
      </c>
      <c r="BG1211" s="493" t="n">
        <v>1010.15</v>
      </c>
      <c r="BH1211" s="493" t="n">
        <v>3175.15</v>
      </c>
      <c r="BI1211" s="493" t="n">
        <v>0</v>
      </c>
      <c r="BJ1211" s="493" t="n">
        <v>0</v>
      </c>
      <c r="BK1211" s="493" t="n">
        <v>0</v>
      </c>
      <c r="BL1211" s="493" t="n">
        <v>0</v>
      </c>
      <c r="BM1211" s="493" t="n">
        <v>0</v>
      </c>
      <c r="BN1211" s="493" t="n">
        <v>0</v>
      </c>
      <c r="BO1211" s="493" t="n">
        <v>0</v>
      </c>
      <c r="BP1211" s="493" t="n">
        <v>0</v>
      </c>
      <c r="BQ1211" s="493" t="n">
        <v>0</v>
      </c>
      <c r="BR1211" s="493" t="n">
        <v>0</v>
      </c>
      <c r="BS1211" s="493" t="n">
        <v>0</v>
      </c>
      <c r="BT1211" s="493" t="n">
        <v>0</v>
      </c>
      <c r="BU1211" s="493" t="n">
        <v>0</v>
      </c>
      <c r="BV1211" s="493" t="n">
        <v>0</v>
      </c>
      <c r="BW1211" s="493" t="n">
        <v>0</v>
      </c>
    </row>
    <row r="1212">
      <c r="A1212" t="inlineStr">
        <is>
          <t>[C9C] ANGIOTENSIN-II 길항제 (단일)</t>
        </is>
      </c>
      <c r="B1212" t="inlineStr">
        <is>
          <t>에이치엘비제약</t>
        </is>
      </c>
      <c r="C1212" t="inlineStr">
        <is>
          <t>씨르텔미</t>
        </is>
      </c>
      <c r="D1212" t="inlineStr">
        <is>
          <t>에이치엘비제약</t>
        </is>
      </c>
      <c r="E1212" t="inlineStr">
        <is>
          <t>telmisartan</t>
        </is>
      </c>
      <c r="F1212" t="inlineStr">
        <is>
          <t>의원</t>
        </is>
      </c>
      <c r="G1212" t="inlineStr">
        <is>
          <t>Generic</t>
        </is>
      </c>
      <c r="H1212" s="493" t="n">
        <v>17552.55</v>
      </c>
      <c r="I1212" s="493" t="n">
        <v>14063.85</v>
      </c>
      <c r="J1212" s="493" t="n">
        <v>16579.77</v>
      </c>
      <c r="K1212" s="493" t="n">
        <v>19529.15</v>
      </c>
      <c r="L1212" s="493" t="n">
        <v>15849.98</v>
      </c>
      <c r="M1212" s="493" t="n">
        <v>19363.46</v>
      </c>
      <c r="N1212" s="493" t="n">
        <v>41838.82</v>
      </c>
      <c r="O1212" s="493" t="n">
        <v>48345.2</v>
      </c>
      <c r="P1212" s="493" t="n">
        <v>42902.96</v>
      </c>
      <c r="Q1212" s="493" t="n">
        <v>45001.31</v>
      </c>
      <c r="R1212" s="493" t="n">
        <v>61273.03</v>
      </c>
      <c r="S1212" s="493" t="n">
        <v>103732.76</v>
      </c>
      <c r="T1212" s="493" t="n">
        <v>113174.39</v>
      </c>
      <c r="U1212" s="493" t="n">
        <v>121277.89</v>
      </c>
      <c r="V1212" s="493" t="n">
        <v>136529.94</v>
      </c>
      <c r="W1212" s="493" t="n">
        <v>144069.33</v>
      </c>
      <c r="X1212" s="493" t="n">
        <v>156803.11</v>
      </c>
      <c r="Y1212" s="493" t="n">
        <v>155625.97</v>
      </c>
      <c r="Z1212" s="493" t="n">
        <v>162563.75</v>
      </c>
      <c r="AA1212" s="493" t="n">
        <v>175224.84</v>
      </c>
      <c r="AB1212" s="493" t="n">
        <v>170006.5</v>
      </c>
      <c r="AC1212" s="493" t="n">
        <v>176805.38</v>
      </c>
      <c r="AD1212" s="493" t="n">
        <v>171427.65</v>
      </c>
      <c r="AE1212" s="493" t="n">
        <v>175972.56</v>
      </c>
      <c r="AF1212" s="493" t="n">
        <v>189234.24</v>
      </c>
      <c r="AG1212" s="493" t="n">
        <v>179566.88</v>
      </c>
      <c r="AH1212" s="493" t="n">
        <v>188442.39</v>
      </c>
      <c r="AI1212" s="493" t="n">
        <v>193823.56</v>
      </c>
      <c r="AJ1212" s="493" t="n">
        <v>217465.59</v>
      </c>
      <c r="AK1212" s="493" t="n">
        <v>208455.52</v>
      </c>
      <c r="AL1212" s="493" t="n">
        <v>234265.28</v>
      </c>
      <c r="AM1212" s="493" t="n">
        <v>213786.54</v>
      </c>
      <c r="AN1212" s="493" t="n">
        <v>239429.11</v>
      </c>
      <c r="AO1212" s="493" t="n">
        <v>233398.52</v>
      </c>
      <c r="AP1212" s="493" t="n">
        <v>244118.84</v>
      </c>
      <c r="AQ1212" s="493" t="n">
        <v>236164.78</v>
      </c>
      <c r="AR1212" s="493" t="n">
        <v>258909.28</v>
      </c>
      <c r="AS1212" s="493" t="n">
        <v>222309.24</v>
      </c>
      <c r="AT1212" s="493" t="n">
        <v>248853.9</v>
      </c>
      <c r="AU1212" s="493" t="n">
        <v>260204.31</v>
      </c>
      <c r="AV1212" s="493" t="n">
        <v>173917.09</v>
      </c>
      <c r="AW1212" s="493" t="n">
        <v>78673.31</v>
      </c>
      <c r="AX1212" s="493" t="n">
        <v>76004.42</v>
      </c>
      <c r="AY1212" s="493" t="n">
        <v>53512.18</v>
      </c>
      <c r="AZ1212" s="493" t="n">
        <v>39554.68</v>
      </c>
      <c r="BA1212" s="493" t="n">
        <v>19512.35</v>
      </c>
      <c r="BB1212" s="493" t="n">
        <v>10850.13</v>
      </c>
      <c r="BC1212" s="493" t="n">
        <v>4248.5</v>
      </c>
      <c r="BD1212" s="493" t="n">
        <v>3580.65</v>
      </c>
      <c r="BE1212" s="493" t="n">
        <v>1421.98</v>
      </c>
      <c r="BF1212" s="493" t="n">
        <v>2367.4</v>
      </c>
      <c r="BG1212" s="493" t="n">
        <v>1268</v>
      </c>
      <c r="BH1212" s="493" t="n">
        <v>1782.97</v>
      </c>
      <c r="BI1212" s="493" t="n">
        <v>0</v>
      </c>
      <c r="BJ1212" s="493" t="n">
        <v>0</v>
      </c>
      <c r="BK1212" s="493" t="n">
        <v>0</v>
      </c>
      <c r="BL1212" s="493" t="n">
        <v>0</v>
      </c>
      <c r="BM1212" s="493" t="n">
        <v>0</v>
      </c>
      <c r="BN1212" s="493" t="n">
        <v>0</v>
      </c>
      <c r="BO1212" s="493" t="n">
        <v>0</v>
      </c>
      <c r="BP1212" s="493" t="n">
        <v>0</v>
      </c>
      <c r="BQ1212" s="493" t="n">
        <v>0</v>
      </c>
      <c r="BR1212" s="493" t="n">
        <v>0</v>
      </c>
      <c r="BS1212" s="493" t="n">
        <v>0</v>
      </c>
      <c r="BT1212" s="493" t="n">
        <v>0</v>
      </c>
      <c r="BU1212" s="493" t="n">
        <v>0</v>
      </c>
      <c r="BV1212" s="493" t="n">
        <v>0</v>
      </c>
      <c r="BW1212" s="493" t="n">
        <v>0</v>
      </c>
    </row>
    <row r="1213">
      <c r="A1213" t="inlineStr">
        <is>
          <t>[C9C] ANGIOTENSIN-II 길항제 (단일)</t>
        </is>
      </c>
      <c r="B1213" t="inlineStr">
        <is>
          <t>에이치엘비제약</t>
        </is>
      </c>
      <c r="C1213" t="inlineStr">
        <is>
          <t>씨르텔미</t>
        </is>
      </c>
      <c r="D1213" t="inlineStr">
        <is>
          <t>에이치엘비제약</t>
        </is>
      </c>
      <c r="E1213" t="inlineStr">
        <is>
          <t>telmisartan</t>
        </is>
      </c>
      <c r="F1213" t="inlineStr">
        <is>
          <t>보건소</t>
        </is>
      </c>
      <c r="G1213" t="inlineStr">
        <is>
          <t>Generic</t>
        </is>
      </c>
      <c r="H1213" s="493" t="n">
        <v>0</v>
      </c>
      <c r="I1213" s="493" t="n">
        <v>252</v>
      </c>
      <c r="J1213" s="493" t="n">
        <v>165.6</v>
      </c>
      <c r="K1213" s="493" t="n">
        <v>157.2</v>
      </c>
      <c r="L1213" s="493" t="n">
        <v>52.8</v>
      </c>
      <c r="M1213" s="493" t="n">
        <v>254.1</v>
      </c>
      <c r="N1213" s="493" t="n">
        <v>33.3</v>
      </c>
      <c r="O1213" s="493" t="n">
        <v>291</v>
      </c>
      <c r="P1213" s="493" t="n">
        <v>0</v>
      </c>
      <c r="Q1213" s="493" t="n">
        <v>131.4</v>
      </c>
      <c r="R1213" s="493" t="n">
        <v>156.6</v>
      </c>
      <c r="S1213" s="493" t="n">
        <v>2510.7</v>
      </c>
      <c r="T1213" s="493" t="n">
        <v>4206.3</v>
      </c>
      <c r="U1213" s="493" t="n">
        <v>4196.85</v>
      </c>
      <c r="V1213" s="493" t="n">
        <v>2314.65</v>
      </c>
      <c r="W1213" s="493" t="n">
        <v>2799.3</v>
      </c>
      <c r="X1213" s="493" t="n">
        <v>2135.7</v>
      </c>
      <c r="Y1213" s="493" t="n">
        <v>6521.4</v>
      </c>
      <c r="Z1213" s="493" t="n">
        <v>2825.4</v>
      </c>
      <c r="AA1213" s="493" t="n">
        <v>2540.2</v>
      </c>
      <c r="AB1213" s="493" t="n">
        <v>2853.45</v>
      </c>
      <c r="AC1213" s="493" t="n">
        <v>3641.1</v>
      </c>
      <c r="AD1213" s="493" t="n">
        <v>3234.9</v>
      </c>
      <c r="AE1213" s="493" t="n">
        <v>2987.07</v>
      </c>
      <c r="AF1213" s="493" t="n">
        <v>4734.6</v>
      </c>
      <c r="AG1213" s="493" t="n">
        <v>2616.45</v>
      </c>
      <c r="AH1213" s="493" t="n">
        <v>3700.5</v>
      </c>
      <c r="AI1213" s="493" t="n">
        <v>4397.7</v>
      </c>
      <c r="AJ1213" s="493" t="n">
        <v>3105.3</v>
      </c>
      <c r="AK1213" s="493" t="n">
        <v>3502.2</v>
      </c>
      <c r="AL1213" s="493" t="n">
        <v>3122.1</v>
      </c>
      <c r="AM1213" s="493" t="n">
        <v>4979.8</v>
      </c>
      <c r="AN1213" s="493" t="n">
        <v>2878.04</v>
      </c>
      <c r="AO1213" s="493" t="n">
        <v>3824.4</v>
      </c>
      <c r="AP1213" s="493" t="n">
        <v>2932.5</v>
      </c>
      <c r="AQ1213" s="493" t="n">
        <v>1792.35</v>
      </c>
      <c r="AR1213" s="493" t="n">
        <v>3301.5</v>
      </c>
      <c r="AS1213" s="493" t="n">
        <v>3642.24</v>
      </c>
      <c r="AT1213" s="493" t="n">
        <v>2704.8</v>
      </c>
      <c r="AU1213" s="493" t="n">
        <v>2286.2</v>
      </c>
      <c r="AV1213" s="493" t="n">
        <v>2577.9</v>
      </c>
      <c r="AW1213" s="493" t="n">
        <v>608.1</v>
      </c>
      <c r="AX1213" s="493" t="n">
        <v>172.2</v>
      </c>
      <c r="AY1213" s="493" t="n">
        <v>895.2</v>
      </c>
      <c r="AZ1213" s="493" t="n">
        <v>228.9</v>
      </c>
      <c r="BA1213" s="493" t="n">
        <v>33.6</v>
      </c>
      <c r="BB1213" s="493" t="n">
        <v>1198.2</v>
      </c>
      <c r="BC1213" s="493" t="n">
        <v>39</v>
      </c>
      <c r="BD1213" s="493" t="n">
        <v>0</v>
      </c>
      <c r="BE1213" s="493" t="n">
        <v>34.8</v>
      </c>
      <c r="BF1213" s="493" t="n">
        <v>0</v>
      </c>
      <c r="BG1213" s="493" t="n">
        <v>0</v>
      </c>
      <c r="BH1213" s="493" t="n">
        <v>517.5</v>
      </c>
      <c r="BI1213" s="493" t="n">
        <v>0</v>
      </c>
      <c r="BJ1213" s="493" t="n">
        <v>0</v>
      </c>
      <c r="BK1213" s="493" t="n">
        <v>0</v>
      </c>
      <c r="BL1213" s="493" t="n">
        <v>0</v>
      </c>
      <c r="BM1213" s="493" t="n">
        <v>0</v>
      </c>
      <c r="BN1213" s="493" t="n">
        <v>0</v>
      </c>
      <c r="BO1213" s="493" t="n">
        <v>0</v>
      </c>
      <c r="BP1213" s="493" t="n">
        <v>0</v>
      </c>
      <c r="BQ1213" s="493" t="n">
        <v>0</v>
      </c>
      <c r="BR1213" s="493" t="n">
        <v>0</v>
      </c>
      <c r="BS1213" s="493" t="n">
        <v>0</v>
      </c>
      <c r="BT1213" s="493" t="n">
        <v>0</v>
      </c>
      <c r="BU1213" s="493" t="n">
        <v>0</v>
      </c>
      <c r="BV1213" s="493" t="n">
        <v>0</v>
      </c>
      <c r="BW1213" s="493" t="n">
        <v>0</v>
      </c>
    </row>
    <row r="1214">
      <c r="A1214" t="inlineStr">
        <is>
          <t>[C9C] ANGIOTENSIN-II 길항제 (단일)</t>
        </is>
      </c>
      <c r="B1214" t="inlineStr">
        <is>
          <t>에이치엘비제약</t>
        </is>
      </c>
      <c r="C1214" t="inlineStr">
        <is>
          <t>씨르텔미</t>
        </is>
      </c>
      <c r="D1214" t="inlineStr">
        <is>
          <t>에이치엘비제약</t>
        </is>
      </c>
      <c r="E1214" t="inlineStr">
        <is>
          <t>telmisartan</t>
        </is>
      </c>
      <c r="F1214" t="inlineStr">
        <is>
          <t>기타(치과의원, 치과병원 등)</t>
        </is>
      </c>
      <c r="G1214" t="inlineStr">
        <is>
          <t>Generic</t>
        </is>
      </c>
      <c r="H1214" s="493" t="n">
        <v>0</v>
      </c>
      <c r="I1214" s="493" t="n">
        <v>0</v>
      </c>
      <c r="J1214" s="493" t="n">
        <v>0</v>
      </c>
      <c r="K1214" s="493" t="n">
        <v>43.4</v>
      </c>
      <c r="L1214" s="493" t="n">
        <v>33.04</v>
      </c>
      <c r="M1214" s="493" t="n">
        <v>61.2</v>
      </c>
      <c r="N1214" s="493" t="n">
        <v>0</v>
      </c>
      <c r="O1214" s="493" t="n">
        <v>0</v>
      </c>
      <c r="P1214" s="493" t="n">
        <v>0</v>
      </c>
      <c r="Q1214" s="493" t="n">
        <v>0</v>
      </c>
      <c r="R1214" s="493" t="n">
        <v>0</v>
      </c>
      <c r="S1214" s="493" t="n">
        <v>0</v>
      </c>
      <c r="T1214" s="493" t="n">
        <v>0</v>
      </c>
      <c r="U1214" s="493" t="n">
        <v>0</v>
      </c>
      <c r="V1214" s="493" t="n">
        <v>0</v>
      </c>
      <c r="W1214" s="493" t="n">
        <v>0</v>
      </c>
      <c r="X1214" s="493" t="n">
        <v>0</v>
      </c>
      <c r="Y1214" s="493" t="n">
        <v>0</v>
      </c>
      <c r="Z1214" s="493" t="n">
        <v>0</v>
      </c>
      <c r="AA1214" s="493" t="n">
        <v>0</v>
      </c>
      <c r="AB1214" s="493" t="n">
        <v>0</v>
      </c>
      <c r="AC1214" s="493" t="n">
        <v>0</v>
      </c>
      <c r="AD1214" s="493" t="n">
        <v>0</v>
      </c>
      <c r="AE1214" s="493" t="n">
        <v>0</v>
      </c>
      <c r="AF1214" s="493" t="n">
        <v>0</v>
      </c>
      <c r="AG1214" s="493" t="n">
        <v>0</v>
      </c>
      <c r="AH1214" s="493" t="n">
        <v>0</v>
      </c>
      <c r="AI1214" s="493" t="n">
        <v>0</v>
      </c>
      <c r="AJ1214" s="493" t="n">
        <v>0</v>
      </c>
      <c r="AK1214" s="493" t="n">
        <v>0</v>
      </c>
      <c r="AL1214" s="493" t="n">
        <v>0</v>
      </c>
      <c r="AM1214" s="493" t="n">
        <v>0</v>
      </c>
      <c r="AN1214" s="493" t="n">
        <v>0</v>
      </c>
      <c r="AO1214" s="493" t="n">
        <v>0</v>
      </c>
      <c r="AP1214" s="493" t="n">
        <v>0</v>
      </c>
      <c r="AQ1214" s="493" t="n">
        <v>0</v>
      </c>
      <c r="AR1214" s="493" t="n">
        <v>0</v>
      </c>
      <c r="AS1214" s="493" t="n">
        <v>0</v>
      </c>
      <c r="AT1214" s="493" t="n">
        <v>0</v>
      </c>
      <c r="AU1214" s="493" t="n">
        <v>0</v>
      </c>
      <c r="AV1214" s="493" t="n">
        <v>0</v>
      </c>
      <c r="AW1214" s="493" t="n">
        <v>0</v>
      </c>
      <c r="AX1214" s="493" t="n">
        <v>0</v>
      </c>
      <c r="AY1214" s="493" t="n">
        <v>0</v>
      </c>
      <c r="AZ1214" s="493" t="n">
        <v>0</v>
      </c>
      <c r="BA1214" s="493" t="n">
        <v>0</v>
      </c>
      <c r="BB1214" s="493" t="n">
        <v>0</v>
      </c>
      <c r="BC1214" s="493" t="n">
        <v>0</v>
      </c>
      <c r="BD1214" s="493" t="n">
        <v>0</v>
      </c>
      <c r="BE1214" s="493" t="n">
        <v>0</v>
      </c>
      <c r="BF1214" s="493" t="n">
        <v>0</v>
      </c>
      <c r="BG1214" s="493" t="n">
        <v>0</v>
      </c>
      <c r="BH1214" s="493" t="n">
        <v>0</v>
      </c>
      <c r="BI1214" s="493" t="n">
        <v>0</v>
      </c>
      <c r="BJ1214" s="493" t="n">
        <v>0</v>
      </c>
      <c r="BK1214" s="493" t="n">
        <v>0</v>
      </c>
      <c r="BL1214" s="493" t="n">
        <v>0</v>
      </c>
      <c r="BM1214" s="493" t="n">
        <v>0</v>
      </c>
      <c r="BN1214" s="493" t="n">
        <v>0</v>
      </c>
      <c r="BO1214" s="493" t="n">
        <v>0</v>
      </c>
      <c r="BP1214" s="493" t="n">
        <v>0</v>
      </c>
      <c r="BQ1214" s="493" t="n">
        <v>0</v>
      </c>
      <c r="BR1214" s="493" t="n">
        <v>0</v>
      </c>
      <c r="BS1214" s="493" t="n">
        <v>0</v>
      </c>
      <c r="BT1214" s="493" t="n">
        <v>0</v>
      </c>
      <c r="BU1214" s="493" t="n">
        <v>0</v>
      </c>
      <c r="BV1214" s="493" t="n">
        <v>0</v>
      </c>
      <c r="BW1214" s="493" t="n">
        <v>0</v>
      </c>
    </row>
    <row r="1215">
      <c r="A1215" t="inlineStr">
        <is>
          <t>[C9C] ANGIOTENSIN-II 길항제 (단일)</t>
        </is>
      </c>
      <c r="B1215" t="inlineStr">
        <is>
          <t>에이치케이이노엔</t>
        </is>
      </c>
      <c r="C1215" t="inlineStr">
        <is>
          <t>발사원</t>
        </is>
      </c>
      <c r="D1215" t="inlineStr">
        <is>
          <t>에이치케이이노엔</t>
        </is>
      </c>
      <c r="E1215" t="inlineStr">
        <is>
          <t>valsartan</t>
        </is>
      </c>
      <c r="F1215" t="inlineStr">
        <is>
          <t>상급종합병원</t>
        </is>
      </c>
      <c r="G1215" t="inlineStr">
        <is>
          <t>Generic</t>
        </is>
      </c>
      <c r="H1215" s="493" t="n">
        <v>134790.11</v>
      </c>
      <c r="I1215" s="493" t="n">
        <v>121458.89</v>
      </c>
      <c r="J1215" s="493" t="n">
        <v>99109.98</v>
      </c>
      <c r="K1215" s="493" t="n">
        <v>74888.55</v>
      </c>
      <c r="L1215" s="493" t="n">
        <v>108488.1</v>
      </c>
      <c r="M1215" s="493" t="n">
        <v>77721.31</v>
      </c>
      <c r="N1215" s="493" t="n">
        <v>153883.47</v>
      </c>
      <c r="O1215" s="493" t="n">
        <v>89382.8</v>
      </c>
      <c r="P1215" s="493" t="n">
        <v>76850.50999999999</v>
      </c>
      <c r="Q1215" s="493" t="n">
        <v>95896.7</v>
      </c>
      <c r="R1215" s="493" t="n">
        <v>66447.25999999999</v>
      </c>
      <c r="S1215" s="493" t="n">
        <v>154328.77</v>
      </c>
      <c r="T1215" s="493" t="n">
        <v>158311.08</v>
      </c>
      <c r="U1215" s="493" t="n">
        <v>129559.88</v>
      </c>
      <c r="V1215" s="493" t="n">
        <v>102773.07</v>
      </c>
      <c r="W1215" s="493" t="n">
        <v>145881.92</v>
      </c>
      <c r="X1215" s="493" t="n">
        <v>171922.72</v>
      </c>
      <c r="Y1215" s="493" t="n">
        <v>149446.28</v>
      </c>
      <c r="Z1215" s="493" t="n">
        <v>149649.93</v>
      </c>
      <c r="AA1215" s="493" t="n">
        <v>117578.3</v>
      </c>
      <c r="AB1215" s="493" t="n">
        <v>149402.57</v>
      </c>
      <c r="AC1215" s="493" t="n">
        <v>148224.78</v>
      </c>
      <c r="AD1215" s="493" t="n">
        <v>162661.5</v>
      </c>
      <c r="AE1215" s="493" t="n">
        <v>171556.9</v>
      </c>
      <c r="AF1215" s="493" t="n">
        <v>154817.8</v>
      </c>
      <c r="AG1215" s="493" t="n">
        <v>159853.57</v>
      </c>
      <c r="AH1215" s="493" t="n">
        <v>167084.99</v>
      </c>
      <c r="AI1215" s="493" t="n">
        <v>146985.78</v>
      </c>
      <c r="AJ1215" s="493" t="n">
        <v>141344.25</v>
      </c>
      <c r="AK1215" s="493" t="n">
        <v>153100.51</v>
      </c>
      <c r="AL1215" s="493" t="n">
        <v>132639.35</v>
      </c>
      <c r="AM1215" s="493" t="n">
        <v>137592.37</v>
      </c>
      <c r="AN1215" s="493" t="n">
        <v>148958.64</v>
      </c>
      <c r="AO1215" s="493" t="n">
        <v>160493.51</v>
      </c>
      <c r="AP1215" s="493" t="n">
        <v>138482.38</v>
      </c>
      <c r="AQ1215" s="493" t="n">
        <v>141994.96</v>
      </c>
      <c r="AR1215" s="493" t="n">
        <v>158567.2</v>
      </c>
      <c r="AS1215" s="493" t="n">
        <v>109335.25</v>
      </c>
      <c r="AT1215" s="493" t="n">
        <v>125276.71</v>
      </c>
      <c r="AU1215" s="493" t="n">
        <v>150754.78</v>
      </c>
      <c r="AV1215" s="493" t="n">
        <v>93940.28</v>
      </c>
      <c r="AW1215" s="493" t="n">
        <v>96744.12</v>
      </c>
      <c r="AX1215" s="493" t="n">
        <v>130794.4</v>
      </c>
      <c r="AY1215" s="493" t="n">
        <v>95854.62</v>
      </c>
      <c r="AZ1215" s="493" t="n">
        <v>83479.02</v>
      </c>
      <c r="BA1215" s="493" t="n">
        <v>119661.16</v>
      </c>
      <c r="BB1215" s="493" t="n">
        <v>113590.04</v>
      </c>
      <c r="BC1215" s="493" t="n">
        <v>105283.32</v>
      </c>
      <c r="BD1215" s="493" t="n">
        <v>105885.37</v>
      </c>
      <c r="BE1215" s="493" t="n">
        <v>92251.14999999999</v>
      </c>
      <c r="BF1215" s="493" t="n">
        <v>80185.52</v>
      </c>
      <c r="BG1215" s="493" t="n">
        <v>101471.1</v>
      </c>
      <c r="BH1215" s="493" t="n">
        <v>94298.25999999999</v>
      </c>
      <c r="BI1215" s="493" t="n">
        <v>106030.01</v>
      </c>
      <c r="BJ1215" s="493" t="n">
        <v>121438.04</v>
      </c>
      <c r="BK1215" s="493" t="n">
        <v>117353.69</v>
      </c>
      <c r="BL1215" s="493" t="n">
        <v>97579.3</v>
      </c>
      <c r="BM1215" s="493" t="n">
        <v>96761.75999999999</v>
      </c>
      <c r="BN1215" s="493" t="n">
        <v>80502.13</v>
      </c>
      <c r="BO1215" s="493" t="n">
        <v>100264.67</v>
      </c>
      <c r="BP1215" s="493" t="n">
        <v>71922.23</v>
      </c>
      <c r="BQ1215" s="493" t="n">
        <v>95279.53</v>
      </c>
      <c r="BR1215" s="493" t="n">
        <v>86539.3</v>
      </c>
      <c r="BS1215" s="493" t="n">
        <v>79367.28999999999</v>
      </c>
      <c r="BT1215" s="493" t="n">
        <v>81837.50999999999</v>
      </c>
      <c r="BU1215" s="493" t="n">
        <v>75720.96000000001</v>
      </c>
      <c r="BV1215" s="493" t="n">
        <v>78359.38</v>
      </c>
      <c r="BW1215" s="493" t="n">
        <v>100574.48</v>
      </c>
    </row>
    <row r="1216">
      <c r="A1216" t="inlineStr">
        <is>
          <t>[C9C] ANGIOTENSIN-II 길항제 (단일)</t>
        </is>
      </c>
      <c r="B1216" t="inlineStr">
        <is>
          <t>에이치케이이노엔</t>
        </is>
      </c>
      <c r="C1216" t="inlineStr">
        <is>
          <t>발사원</t>
        </is>
      </c>
      <c r="D1216" t="inlineStr">
        <is>
          <t>에이치케이이노엔</t>
        </is>
      </c>
      <c r="E1216" t="inlineStr">
        <is>
          <t>valsartan</t>
        </is>
      </c>
      <c r="F1216" t="inlineStr">
        <is>
          <t>종합병원</t>
        </is>
      </c>
      <c r="G1216" t="inlineStr">
        <is>
          <t>Generic</t>
        </is>
      </c>
      <c r="H1216" s="493" t="n">
        <v>64579.76</v>
      </c>
      <c r="I1216" s="493" t="n">
        <v>61199.31</v>
      </c>
      <c r="J1216" s="493" t="n">
        <v>82438.52</v>
      </c>
      <c r="K1216" s="493" t="n">
        <v>72881.77</v>
      </c>
      <c r="L1216" s="493" t="n">
        <v>80151.17</v>
      </c>
      <c r="M1216" s="493" t="n">
        <v>63994.68</v>
      </c>
      <c r="N1216" s="493" t="n">
        <v>71204.94</v>
      </c>
      <c r="O1216" s="493" t="n">
        <v>63668.32</v>
      </c>
      <c r="P1216" s="493" t="n">
        <v>73276.00999999999</v>
      </c>
      <c r="Q1216" s="493" t="n">
        <v>54182.75</v>
      </c>
      <c r="R1216" s="493" t="n">
        <v>77307.42</v>
      </c>
      <c r="S1216" s="493" t="n">
        <v>85341.83</v>
      </c>
      <c r="T1216" s="493" t="n">
        <v>74698.41</v>
      </c>
      <c r="U1216" s="493" t="n">
        <v>55189.9</v>
      </c>
      <c r="V1216" s="493" t="n">
        <v>68473.44</v>
      </c>
      <c r="W1216" s="493" t="n">
        <v>63277.53</v>
      </c>
      <c r="X1216" s="493" t="n">
        <v>68543.28999999999</v>
      </c>
      <c r="Y1216" s="493" t="n">
        <v>79231.53</v>
      </c>
      <c r="Z1216" s="493" t="n">
        <v>83041.39</v>
      </c>
      <c r="AA1216" s="493" t="n">
        <v>65113.07</v>
      </c>
      <c r="AB1216" s="493" t="n">
        <v>75185.38</v>
      </c>
      <c r="AC1216" s="493" t="n">
        <v>69850.63</v>
      </c>
      <c r="AD1216" s="493" t="n">
        <v>83899.23</v>
      </c>
      <c r="AE1216" s="493" t="n">
        <v>78543.77</v>
      </c>
      <c r="AF1216" s="493" t="n">
        <v>70781.98</v>
      </c>
      <c r="AG1216" s="493" t="n">
        <v>73753.99000000001</v>
      </c>
      <c r="AH1216" s="493" t="n">
        <v>89550.41</v>
      </c>
      <c r="AI1216" s="493" t="n">
        <v>57120.91</v>
      </c>
      <c r="AJ1216" s="493" t="n">
        <v>86834.17999999999</v>
      </c>
      <c r="AK1216" s="493" t="n">
        <v>76887.69</v>
      </c>
      <c r="AL1216" s="493" t="n">
        <v>77854.86</v>
      </c>
      <c r="AM1216" s="493" t="n">
        <v>89666.61</v>
      </c>
      <c r="AN1216" s="493" t="n">
        <v>70390.59</v>
      </c>
      <c r="AO1216" s="493" t="n">
        <v>69409.63</v>
      </c>
      <c r="AP1216" s="493" t="n">
        <v>75259.37</v>
      </c>
      <c r="AQ1216" s="493" t="n">
        <v>89646.14</v>
      </c>
      <c r="AR1216" s="493" t="n">
        <v>107899</v>
      </c>
      <c r="AS1216" s="493" t="n">
        <v>147658.14</v>
      </c>
      <c r="AT1216" s="493" t="n">
        <v>167947.87</v>
      </c>
      <c r="AU1216" s="493" t="n">
        <v>133071.53</v>
      </c>
      <c r="AV1216" s="493" t="n">
        <v>146832.13</v>
      </c>
      <c r="AW1216" s="493" t="n">
        <v>138901.47</v>
      </c>
      <c r="AX1216" s="493" t="n">
        <v>153049.76</v>
      </c>
      <c r="AY1216" s="493" t="n">
        <v>152238.83</v>
      </c>
      <c r="AZ1216" s="493" t="n">
        <v>198696.43</v>
      </c>
      <c r="BA1216" s="493" t="n">
        <v>185661.61</v>
      </c>
      <c r="BB1216" s="493" t="n">
        <v>172636.4</v>
      </c>
      <c r="BC1216" s="493" t="n">
        <v>179329.08</v>
      </c>
      <c r="BD1216" s="493" t="n">
        <v>165592.75</v>
      </c>
      <c r="BE1216" s="493" t="n">
        <v>190762.87</v>
      </c>
      <c r="BF1216" s="493" t="n">
        <v>177252.4</v>
      </c>
      <c r="BG1216" s="493" t="n">
        <v>171947.67</v>
      </c>
      <c r="BH1216" s="493" t="n">
        <v>180660.81</v>
      </c>
      <c r="BI1216" s="493" t="n">
        <v>171191.52</v>
      </c>
      <c r="BJ1216" s="493" t="n">
        <v>237093.96</v>
      </c>
      <c r="BK1216" s="493" t="n">
        <v>177113.13</v>
      </c>
      <c r="BL1216" s="493" t="n">
        <v>194294.48</v>
      </c>
      <c r="BM1216" s="493" t="n">
        <v>170943.19</v>
      </c>
      <c r="BN1216" s="493" t="n">
        <v>174585.97</v>
      </c>
      <c r="BO1216" s="493" t="n">
        <v>195318.91</v>
      </c>
      <c r="BP1216" s="493" t="n">
        <v>132909.6</v>
      </c>
      <c r="BQ1216" s="493" t="n">
        <v>121097.57</v>
      </c>
      <c r="BR1216" s="493" t="n">
        <v>158421.9</v>
      </c>
      <c r="BS1216" s="493" t="n">
        <v>153448.66</v>
      </c>
      <c r="BT1216" s="493" t="n">
        <v>138434.76</v>
      </c>
      <c r="BU1216" s="493" t="n">
        <v>159804.21</v>
      </c>
      <c r="BV1216" s="493" t="n">
        <v>169653.47</v>
      </c>
      <c r="BW1216" s="493" t="n">
        <v>149268.71</v>
      </c>
    </row>
    <row r="1217">
      <c r="A1217" t="inlineStr">
        <is>
          <t>[C9C] ANGIOTENSIN-II 길항제 (단일)</t>
        </is>
      </c>
      <c r="B1217" t="inlineStr">
        <is>
          <t>에이치케이이노엔</t>
        </is>
      </c>
      <c r="C1217" t="inlineStr">
        <is>
          <t>발사원</t>
        </is>
      </c>
      <c r="D1217" t="inlineStr">
        <is>
          <t>에이치케이이노엔</t>
        </is>
      </c>
      <c r="E1217" t="inlineStr">
        <is>
          <t>valsartan</t>
        </is>
      </c>
      <c r="F1217" t="inlineStr">
        <is>
          <t>병원</t>
        </is>
      </c>
      <c r="G1217" t="inlineStr">
        <is>
          <t>Generic</t>
        </is>
      </c>
      <c r="H1217" s="493" t="n">
        <v>52034.14</v>
      </c>
      <c r="I1217" s="493" t="n">
        <v>42500.27</v>
      </c>
      <c r="J1217" s="493" t="n">
        <v>46030.36</v>
      </c>
      <c r="K1217" s="493" t="n">
        <v>46638.82</v>
      </c>
      <c r="L1217" s="493" t="n">
        <v>38737.56</v>
      </c>
      <c r="M1217" s="493" t="n">
        <v>51846.21</v>
      </c>
      <c r="N1217" s="493" t="n">
        <v>45823.52</v>
      </c>
      <c r="O1217" s="493" t="n">
        <v>41820.23</v>
      </c>
      <c r="P1217" s="493" t="n">
        <v>37042.18</v>
      </c>
      <c r="Q1217" s="493" t="n">
        <v>43173.19</v>
      </c>
      <c r="R1217" s="493" t="n">
        <v>46341.27</v>
      </c>
      <c r="S1217" s="493" t="n">
        <v>52769.35</v>
      </c>
      <c r="T1217" s="493" t="n">
        <v>51259.67</v>
      </c>
      <c r="U1217" s="493" t="n">
        <v>44132.78</v>
      </c>
      <c r="V1217" s="493" t="n">
        <v>45703.09</v>
      </c>
      <c r="W1217" s="493" t="n">
        <v>44706.84</v>
      </c>
      <c r="X1217" s="493" t="n">
        <v>39757.12</v>
      </c>
      <c r="Y1217" s="493" t="n">
        <v>42535.84</v>
      </c>
      <c r="Z1217" s="493" t="n">
        <v>45554.96</v>
      </c>
      <c r="AA1217" s="493" t="n">
        <v>47671.41</v>
      </c>
      <c r="AB1217" s="493" t="n">
        <v>46687.88</v>
      </c>
      <c r="AC1217" s="493" t="n">
        <v>40451.22</v>
      </c>
      <c r="AD1217" s="493" t="n">
        <v>50172.69</v>
      </c>
      <c r="AE1217" s="493" t="n">
        <v>43132.09</v>
      </c>
      <c r="AF1217" s="493" t="n">
        <v>44942.38</v>
      </c>
      <c r="AG1217" s="493" t="n">
        <v>38752.92</v>
      </c>
      <c r="AH1217" s="493" t="n">
        <v>41805.42</v>
      </c>
      <c r="AI1217" s="493" t="n">
        <v>39969.19</v>
      </c>
      <c r="AJ1217" s="493" t="n">
        <v>41717.51</v>
      </c>
      <c r="AK1217" s="493" t="n">
        <v>40727.25</v>
      </c>
      <c r="AL1217" s="493" t="n">
        <v>44550.56</v>
      </c>
      <c r="AM1217" s="493" t="n">
        <v>40784.28</v>
      </c>
      <c r="AN1217" s="493" t="n">
        <v>33166.11</v>
      </c>
      <c r="AO1217" s="493" t="n">
        <v>36240.17</v>
      </c>
      <c r="AP1217" s="493" t="n">
        <v>32857.83</v>
      </c>
      <c r="AQ1217" s="493" t="n">
        <v>37226.57</v>
      </c>
      <c r="AR1217" s="493" t="n">
        <v>32910.82</v>
      </c>
      <c r="AS1217" s="493" t="n">
        <v>27552.34</v>
      </c>
      <c r="AT1217" s="493" t="n">
        <v>34766.67</v>
      </c>
      <c r="AU1217" s="493" t="n">
        <v>26373.7</v>
      </c>
      <c r="AV1217" s="493" t="n">
        <v>30808.42</v>
      </c>
      <c r="AW1217" s="493" t="n">
        <v>29035.76</v>
      </c>
      <c r="AX1217" s="493" t="n">
        <v>25560.09</v>
      </c>
      <c r="AY1217" s="493" t="n">
        <v>31662.76</v>
      </c>
      <c r="AZ1217" s="493" t="n">
        <v>21978.48</v>
      </c>
      <c r="BA1217" s="493" t="n">
        <v>24246.45</v>
      </c>
      <c r="BB1217" s="493" t="n">
        <v>34684</v>
      </c>
      <c r="BC1217" s="493" t="n">
        <v>26471.8</v>
      </c>
      <c r="BD1217" s="493" t="n">
        <v>23325.19</v>
      </c>
      <c r="BE1217" s="493" t="n">
        <v>28883.44</v>
      </c>
      <c r="BF1217" s="493" t="n">
        <v>27017.2</v>
      </c>
      <c r="BG1217" s="493" t="n">
        <v>21023.44</v>
      </c>
      <c r="BH1217" s="493" t="n">
        <v>26051.56</v>
      </c>
      <c r="BI1217" s="493" t="n">
        <v>26247.3</v>
      </c>
      <c r="BJ1217" s="493" t="n">
        <v>23274.06</v>
      </c>
      <c r="BK1217" s="493" t="n">
        <v>25211.97</v>
      </c>
      <c r="BL1217" s="493" t="n">
        <v>30976.08</v>
      </c>
      <c r="BM1217" s="493" t="n">
        <v>22873.83</v>
      </c>
      <c r="BN1217" s="493" t="n">
        <v>25970.52</v>
      </c>
      <c r="BO1217" s="493" t="n">
        <v>21671.19</v>
      </c>
      <c r="BP1217" s="493" t="n">
        <v>24816.39</v>
      </c>
      <c r="BQ1217" s="493" t="n">
        <v>25801.11</v>
      </c>
      <c r="BR1217" s="493" t="n">
        <v>23740.83</v>
      </c>
      <c r="BS1217" s="493" t="n">
        <v>25085.28</v>
      </c>
      <c r="BT1217" s="493" t="n">
        <v>25845.3</v>
      </c>
      <c r="BU1217" s="493" t="n">
        <v>22253.6</v>
      </c>
      <c r="BV1217" s="493" t="n">
        <v>26835.43</v>
      </c>
      <c r="BW1217" s="493" t="n">
        <v>22720.48</v>
      </c>
    </row>
    <row r="1218">
      <c r="A1218" t="inlineStr">
        <is>
          <t>[C9C] ANGIOTENSIN-II 길항제 (단일)</t>
        </is>
      </c>
      <c r="B1218" t="inlineStr">
        <is>
          <t>에이치케이이노엔</t>
        </is>
      </c>
      <c r="C1218" t="inlineStr">
        <is>
          <t>발사원</t>
        </is>
      </c>
      <c r="D1218" t="inlineStr">
        <is>
          <t>에이치케이이노엔</t>
        </is>
      </c>
      <c r="E1218" t="inlineStr">
        <is>
          <t>valsartan</t>
        </is>
      </c>
      <c r="F1218" t="inlineStr">
        <is>
          <t>의원</t>
        </is>
      </c>
      <c r="G1218" t="inlineStr">
        <is>
          <t>Generic</t>
        </is>
      </c>
      <c r="H1218" s="493" t="n">
        <v>265470.57</v>
      </c>
      <c r="I1218" s="493" t="n">
        <v>270875.59</v>
      </c>
      <c r="J1218" s="493" t="n">
        <v>287887.85</v>
      </c>
      <c r="K1218" s="493" t="n">
        <v>278207.58</v>
      </c>
      <c r="L1218" s="493" t="n">
        <v>265803.52</v>
      </c>
      <c r="M1218" s="493" t="n">
        <v>285821.53</v>
      </c>
      <c r="N1218" s="493" t="n">
        <v>271184.13</v>
      </c>
      <c r="O1218" s="493" t="n">
        <v>289329.75</v>
      </c>
      <c r="P1218" s="493" t="n">
        <v>267264.92</v>
      </c>
      <c r="Q1218" s="493" t="n">
        <v>275036.02</v>
      </c>
      <c r="R1218" s="493" t="n">
        <v>275455.22</v>
      </c>
      <c r="S1218" s="493" t="n">
        <v>341506.79</v>
      </c>
      <c r="T1218" s="493" t="n">
        <v>335466.27</v>
      </c>
      <c r="U1218" s="493" t="n">
        <v>284929.34</v>
      </c>
      <c r="V1218" s="493" t="n">
        <v>318771.98</v>
      </c>
      <c r="W1218" s="493" t="n">
        <v>308114.19</v>
      </c>
      <c r="X1218" s="493" t="n">
        <v>311258.3</v>
      </c>
      <c r="Y1218" s="493" t="n">
        <v>316819.54</v>
      </c>
      <c r="Z1218" s="493" t="n">
        <v>311255.48</v>
      </c>
      <c r="AA1218" s="493" t="n">
        <v>354999.8</v>
      </c>
      <c r="AB1218" s="493" t="n">
        <v>333082.39</v>
      </c>
      <c r="AC1218" s="493" t="n">
        <v>355141.02</v>
      </c>
      <c r="AD1218" s="493" t="n">
        <v>344699.09</v>
      </c>
      <c r="AE1218" s="493" t="n">
        <v>353168.9</v>
      </c>
      <c r="AF1218" s="493" t="n">
        <v>338959.66</v>
      </c>
      <c r="AG1218" s="493" t="n">
        <v>317832.41</v>
      </c>
      <c r="AH1218" s="493" t="n">
        <v>364384.67</v>
      </c>
      <c r="AI1218" s="493" t="n">
        <v>338889.66</v>
      </c>
      <c r="AJ1218" s="493" t="n">
        <v>351094.46</v>
      </c>
      <c r="AK1218" s="493" t="n">
        <v>362061.13</v>
      </c>
      <c r="AL1218" s="493" t="n">
        <v>339026.3</v>
      </c>
      <c r="AM1218" s="493" t="n">
        <v>340281.81</v>
      </c>
      <c r="AN1218" s="493" t="n">
        <v>339623.25</v>
      </c>
      <c r="AO1218" s="493" t="n">
        <v>358233.76</v>
      </c>
      <c r="AP1218" s="493" t="n">
        <v>333298.48</v>
      </c>
      <c r="AQ1218" s="493" t="n">
        <v>358478.4</v>
      </c>
      <c r="AR1218" s="493" t="n">
        <v>351042.51</v>
      </c>
      <c r="AS1218" s="493" t="n">
        <v>321016.31</v>
      </c>
      <c r="AT1218" s="493" t="n">
        <v>324924.79</v>
      </c>
      <c r="AU1218" s="493" t="n">
        <v>344236.97</v>
      </c>
      <c r="AV1218" s="493" t="n">
        <v>348586.45</v>
      </c>
      <c r="AW1218" s="493" t="n">
        <v>306833.39</v>
      </c>
      <c r="AX1218" s="493" t="n">
        <v>346652.52</v>
      </c>
      <c r="AY1218" s="493" t="n">
        <v>360407.5</v>
      </c>
      <c r="AZ1218" s="493" t="n">
        <v>335142.21</v>
      </c>
      <c r="BA1218" s="493" t="n">
        <v>383284.85</v>
      </c>
      <c r="BB1218" s="493" t="n">
        <v>353682.31</v>
      </c>
      <c r="BC1218" s="493" t="n">
        <v>361751.86</v>
      </c>
      <c r="BD1218" s="493" t="n">
        <v>351676.93</v>
      </c>
      <c r="BE1218" s="493" t="n">
        <v>332408.14</v>
      </c>
      <c r="BF1218" s="493" t="n">
        <v>335291.42</v>
      </c>
      <c r="BG1218" s="493" t="n">
        <v>334861.97</v>
      </c>
      <c r="BH1218" s="493" t="n">
        <v>353189.44</v>
      </c>
      <c r="BI1218" s="493" t="n">
        <v>341007.29</v>
      </c>
      <c r="BJ1218" s="493" t="n">
        <v>378552.65</v>
      </c>
      <c r="BK1218" s="493" t="n">
        <v>357214.6</v>
      </c>
      <c r="BL1218" s="493" t="n">
        <v>404619.91</v>
      </c>
      <c r="BM1218" s="493" t="n">
        <v>357981.07</v>
      </c>
      <c r="BN1218" s="493" t="n">
        <v>346475.3</v>
      </c>
      <c r="BO1218" s="493" t="n">
        <v>372297.72</v>
      </c>
      <c r="BP1218" s="493" t="n">
        <v>399483.73</v>
      </c>
      <c r="BQ1218" s="493" t="n">
        <v>367756.29</v>
      </c>
      <c r="BR1218" s="493" t="n">
        <v>415988.43</v>
      </c>
      <c r="BS1218" s="493" t="n">
        <v>405882.59</v>
      </c>
      <c r="BT1218" s="493" t="n">
        <v>377973.99</v>
      </c>
      <c r="BU1218" s="493" t="n">
        <v>392158.85</v>
      </c>
      <c r="BV1218" s="493" t="n">
        <v>456194.82</v>
      </c>
      <c r="BW1218" s="493" t="n">
        <v>417445.59</v>
      </c>
    </row>
    <row r="1219">
      <c r="A1219" t="inlineStr">
        <is>
          <t>[C9C] ANGIOTENSIN-II 길항제 (단일)</t>
        </is>
      </c>
      <c r="B1219" t="inlineStr">
        <is>
          <t>에이치케이이노엔</t>
        </is>
      </c>
      <c r="C1219" t="inlineStr">
        <is>
          <t>발사원</t>
        </is>
      </c>
      <c r="D1219" t="inlineStr">
        <is>
          <t>에이치케이이노엔</t>
        </is>
      </c>
      <c r="E1219" t="inlineStr">
        <is>
          <t>valsartan</t>
        </is>
      </c>
      <c r="F1219" t="inlineStr">
        <is>
          <t>보건소</t>
        </is>
      </c>
      <c r="G1219" t="inlineStr">
        <is>
          <t>Generic</t>
        </is>
      </c>
      <c r="H1219" s="493" t="n">
        <v>1603.2</v>
      </c>
      <c r="I1219" s="493" t="n">
        <v>2782.2</v>
      </c>
      <c r="J1219" s="493" t="n">
        <v>6245.1</v>
      </c>
      <c r="K1219" s="493" t="n">
        <v>3279.9</v>
      </c>
      <c r="L1219" s="493" t="n">
        <v>3221.4</v>
      </c>
      <c r="M1219" s="493" t="n">
        <v>8817.9</v>
      </c>
      <c r="N1219" s="493" t="n">
        <v>2204.1</v>
      </c>
      <c r="O1219" s="493" t="n">
        <v>3963.06</v>
      </c>
      <c r="P1219" s="493" t="n">
        <v>7411.2</v>
      </c>
      <c r="Q1219" s="493" t="n">
        <v>3289.51</v>
      </c>
      <c r="R1219" s="493" t="n">
        <v>3210.31</v>
      </c>
      <c r="S1219" s="493" t="n">
        <v>6293.1</v>
      </c>
      <c r="T1219" s="493" t="n">
        <v>2132.22</v>
      </c>
      <c r="U1219" s="493" t="n">
        <v>5617.58</v>
      </c>
      <c r="V1219" s="493" t="n">
        <v>5861.1</v>
      </c>
      <c r="W1219" s="493" t="n">
        <v>3826.2</v>
      </c>
      <c r="X1219" s="493" t="n">
        <v>3142.05</v>
      </c>
      <c r="Y1219" s="493" t="n">
        <v>22598.75</v>
      </c>
      <c r="Z1219" s="493" t="n">
        <v>3471.3</v>
      </c>
      <c r="AA1219" s="493" t="n">
        <v>5201.1</v>
      </c>
      <c r="AB1219" s="493" t="n">
        <v>7775.7</v>
      </c>
      <c r="AC1219" s="493" t="n">
        <v>6672.2</v>
      </c>
      <c r="AD1219" s="493" t="n">
        <v>13135.2</v>
      </c>
      <c r="AE1219" s="493" t="n">
        <v>4197.6</v>
      </c>
      <c r="AF1219" s="493" t="n">
        <v>26204.3</v>
      </c>
      <c r="AG1219" s="493" t="n">
        <v>5241.15</v>
      </c>
      <c r="AH1219" s="493" t="n">
        <v>5840.7</v>
      </c>
      <c r="AI1219" s="493" t="n">
        <v>11229.9</v>
      </c>
      <c r="AJ1219" s="493" t="n">
        <v>6359.1</v>
      </c>
      <c r="AK1219" s="493" t="n">
        <v>7567.5</v>
      </c>
      <c r="AL1219" s="493" t="n">
        <v>3702.5</v>
      </c>
      <c r="AM1219" s="493" t="n">
        <v>14996.85</v>
      </c>
      <c r="AN1219" s="493" t="n">
        <v>11708.4</v>
      </c>
      <c r="AO1219" s="493" t="n">
        <v>1860.8</v>
      </c>
      <c r="AP1219" s="493" t="n">
        <v>5801.7</v>
      </c>
      <c r="AQ1219" s="493" t="n">
        <v>15333.9</v>
      </c>
      <c r="AR1219" s="493" t="n">
        <v>3375.9</v>
      </c>
      <c r="AS1219" s="493" t="n">
        <v>5247.9</v>
      </c>
      <c r="AT1219" s="493" t="n">
        <v>9098.25</v>
      </c>
      <c r="AU1219" s="493" t="n">
        <v>10604.4</v>
      </c>
      <c r="AV1219" s="493" t="n">
        <v>4625.4</v>
      </c>
      <c r="AW1219" s="493" t="n">
        <v>1841.1</v>
      </c>
      <c r="AX1219" s="493" t="n">
        <v>6362.55</v>
      </c>
      <c r="AY1219" s="493" t="n">
        <v>13165</v>
      </c>
      <c r="AZ1219" s="493" t="n">
        <v>3317.4</v>
      </c>
      <c r="BA1219" s="493" t="n">
        <v>2863.2</v>
      </c>
      <c r="BB1219" s="493" t="n">
        <v>5269.05</v>
      </c>
      <c r="BC1219" s="493" t="n">
        <v>17475.8</v>
      </c>
      <c r="BD1219" s="493" t="n">
        <v>692.7</v>
      </c>
      <c r="BE1219" s="493" t="n">
        <v>7163.1</v>
      </c>
      <c r="BF1219" s="493" t="n">
        <v>1941.3</v>
      </c>
      <c r="BG1219" s="493" t="n">
        <v>3008.94</v>
      </c>
      <c r="BH1219" s="493" t="n">
        <v>6755.9</v>
      </c>
      <c r="BI1219" s="493" t="n">
        <v>5001.2</v>
      </c>
      <c r="BJ1219" s="493" t="n">
        <v>2030.4</v>
      </c>
      <c r="BK1219" s="493" t="n">
        <v>3204.3</v>
      </c>
      <c r="BL1219" s="493" t="n">
        <v>931.2</v>
      </c>
      <c r="BM1219" s="493" t="n">
        <v>3608.2</v>
      </c>
      <c r="BN1219" s="493" t="n">
        <v>3982.5</v>
      </c>
      <c r="BO1219" s="493" t="n">
        <v>7993.8</v>
      </c>
      <c r="BP1219" s="493" t="n">
        <v>579</v>
      </c>
      <c r="BQ1219" s="493" t="n">
        <v>3118.2</v>
      </c>
      <c r="BR1219" s="493" t="n">
        <v>5064.6</v>
      </c>
      <c r="BS1219" s="493" t="n">
        <v>797.4</v>
      </c>
      <c r="BT1219" s="493" t="n">
        <v>4105.95</v>
      </c>
      <c r="BU1219" s="493" t="n">
        <v>3891.4</v>
      </c>
      <c r="BV1219" s="493" t="n">
        <v>2614.2</v>
      </c>
      <c r="BW1219" s="493" t="n">
        <v>4164.7</v>
      </c>
    </row>
    <row r="1220">
      <c r="A1220" t="inlineStr">
        <is>
          <t>[C9C] ANGIOTENSIN-II 길항제 (단일)</t>
        </is>
      </c>
      <c r="B1220" t="inlineStr">
        <is>
          <t>에이치케이이노엔</t>
        </is>
      </c>
      <c r="C1220" t="inlineStr">
        <is>
          <t>발사원</t>
        </is>
      </c>
      <c r="D1220" t="inlineStr">
        <is>
          <t>에이치케이이노엔</t>
        </is>
      </c>
      <c r="E1220" t="inlineStr">
        <is>
          <t>valsartan</t>
        </is>
      </c>
      <c r="F1220" t="inlineStr">
        <is>
          <t>기타(치과의원, 치과병원 등)</t>
        </is>
      </c>
      <c r="G1220" t="inlineStr">
        <is>
          <t>Generic</t>
        </is>
      </c>
      <c r="H1220" s="493" t="n">
        <v>0</v>
      </c>
      <c r="I1220" s="493" t="n">
        <v>5.92</v>
      </c>
      <c r="J1220" s="493" t="n">
        <v>0</v>
      </c>
      <c r="K1220" s="493" t="n">
        <v>0</v>
      </c>
      <c r="L1220" s="493" t="n">
        <v>0</v>
      </c>
      <c r="M1220" s="493" t="n">
        <v>0</v>
      </c>
      <c r="N1220" s="493" t="n">
        <v>0</v>
      </c>
      <c r="O1220" s="493" t="n">
        <v>0</v>
      </c>
      <c r="P1220" s="493" t="n">
        <v>0</v>
      </c>
      <c r="Q1220" s="493" t="n">
        <v>0</v>
      </c>
      <c r="R1220" s="493" t="n">
        <v>0</v>
      </c>
      <c r="S1220" s="493" t="n">
        <v>0</v>
      </c>
      <c r="T1220" s="493" t="n">
        <v>0</v>
      </c>
      <c r="U1220" s="493" t="n">
        <v>0</v>
      </c>
      <c r="V1220" s="493" t="n">
        <v>38.36</v>
      </c>
      <c r="W1220" s="493" t="n">
        <v>0</v>
      </c>
      <c r="X1220" s="493" t="n">
        <v>767</v>
      </c>
      <c r="Y1220" s="493" t="n">
        <v>0</v>
      </c>
      <c r="Z1220" s="493" t="n">
        <v>5.68</v>
      </c>
      <c r="AA1220" s="493" t="n">
        <v>17.64</v>
      </c>
      <c r="AB1220" s="493" t="n">
        <v>0</v>
      </c>
      <c r="AC1220" s="493" t="n">
        <v>0</v>
      </c>
      <c r="AD1220" s="493" t="n">
        <v>55.68</v>
      </c>
      <c r="AE1220" s="493" t="n">
        <v>0</v>
      </c>
      <c r="AF1220" s="493" t="n">
        <v>0</v>
      </c>
      <c r="AG1220" s="493" t="n">
        <v>0</v>
      </c>
      <c r="AH1220" s="493" t="n">
        <v>0</v>
      </c>
      <c r="AI1220" s="493" t="n">
        <v>0</v>
      </c>
      <c r="AJ1220" s="493" t="n">
        <v>0</v>
      </c>
      <c r="AK1220" s="493" t="n">
        <v>0</v>
      </c>
      <c r="AL1220" s="493" t="n">
        <v>0</v>
      </c>
      <c r="AM1220" s="493" t="n">
        <v>0</v>
      </c>
      <c r="AN1220" s="493" t="n">
        <v>0</v>
      </c>
      <c r="AO1220" s="493" t="n">
        <v>0</v>
      </c>
      <c r="AP1220" s="493" t="n">
        <v>0</v>
      </c>
      <c r="AQ1220" s="493" t="n">
        <v>0</v>
      </c>
      <c r="AR1220" s="493" t="n">
        <v>0</v>
      </c>
      <c r="AS1220" s="493" t="n">
        <v>0</v>
      </c>
      <c r="AT1220" s="493" t="n">
        <v>0</v>
      </c>
      <c r="AU1220" s="493" t="n">
        <v>0</v>
      </c>
      <c r="AV1220" s="493" t="n">
        <v>0</v>
      </c>
      <c r="AW1220" s="493" t="n">
        <v>0</v>
      </c>
      <c r="AX1220" s="493" t="n">
        <v>0</v>
      </c>
      <c r="AY1220" s="493" t="n">
        <v>0</v>
      </c>
      <c r="AZ1220" s="493" t="n">
        <v>0</v>
      </c>
      <c r="BA1220" s="493" t="n">
        <v>0</v>
      </c>
      <c r="BB1220" s="493" t="n">
        <v>0</v>
      </c>
      <c r="BC1220" s="493" t="n">
        <v>0</v>
      </c>
      <c r="BD1220" s="493" t="n">
        <v>0</v>
      </c>
      <c r="BE1220" s="493" t="n">
        <v>0</v>
      </c>
      <c r="BF1220" s="493" t="n">
        <v>0</v>
      </c>
      <c r="BG1220" s="493" t="n">
        <v>0</v>
      </c>
      <c r="BH1220" s="493" t="n">
        <v>0</v>
      </c>
      <c r="BI1220" s="493" t="n">
        <v>152.7</v>
      </c>
      <c r="BJ1220" s="493" t="n">
        <v>0</v>
      </c>
      <c r="BK1220" s="493" t="n">
        <v>0</v>
      </c>
      <c r="BL1220" s="493" t="n">
        <v>0</v>
      </c>
      <c r="BM1220" s="493" t="n">
        <v>0</v>
      </c>
      <c r="BN1220" s="493" t="n">
        <v>0</v>
      </c>
      <c r="BO1220" s="493" t="n">
        <v>0</v>
      </c>
      <c r="BP1220" s="493" t="n">
        <v>0</v>
      </c>
      <c r="BQ1220" s="493" t="n">
        <v>979.2</v>
      </c>
      <c r="BR1220" s="493" t="n">
        <v>0</v>
      </c>
      <c r="BS1220" s="493" t="n">
        <v>0</v>
      </c>
      <c r="BT1220" s="493" t="n">
        <v>0</v>
      </c>
      <c r="BU1220" s="493" t="n">
        <v>0</v>
      </c>
      <c r="BV1220" s="493" t="n">
        <v>0</v>
      </c>
      <c r="BW1220" s="493" t="n">
        <v>0</v>
      </c>
    </row>
    <row r="1221">
      <c r="A1221" t="inlineStr">
        <is>
          <t>[C9C] ANGIOTENSIN-II 길항제 (단일)</t>
        </is>
      </c>
      <c r="B1221" t="inlineStr">
        <is>
          <t>에이치케이이노엔</t>
        </is>
      </c>
      <c r="C1221" t="inlineStr">
        <is>
          <t>이노엔 로자탄</t>
        </is>
      </c>
      <c r="D1221" t="inlineStr">
        <is>
          <t>에이치케이이노엔</t>
        </is>
      </c>
      <c r="E1221" t="inlineStr">
        <is>
          <t>losartan potassium</t>
        </is>
      </c>
      <c r="F1221" t="inlineStr">
        <is>
          <t>상급종합병원</t>
        </is>
      </c>
      <c r="G1221" t="inlineStr">
        <is>
          <t>Generic</t>
        </is>
      </c>
      <c r="H1221" s="493" t="n">
        <v>280389.72</v>
      </c>
      <c r="I1221" s="493" t="n">
        <v>245725.65</v>
      </c>
      <c r="J1221" s="493" t="n">
        <v>343079.23</v>
      </c>
      <c r="K1221" s="493" t="n">
        <v>297209.56</v>
      </c>
      <c r="L1221" s="493" t="n">
        <v>313646.67</v>
      </c>
      <c r="M1221" s="493" t="n">
        <v>305898.81</v>
      </c>
      <c r="N1221" s="493" t="n">
        <v>260378.45</v>
      </c>
      <c r="O1221" s="493" t="n">
        <v>375465.5</v>
      </c>
      <c r="P1221" s="493" t="n">
        <v>312198.29</v>
      </c>
      <c r="Q1221" s="493" t="n">
        <v>328498.14</v>
      </c>
      <c r="R1221" s="493" t="n">
        <v>269138.47</v>
      </c>
      <c r="S1221" s="493" t="n">
        <v>74388.98</v>
      </c>
      <c r="T1221" s="493" t="n">
        <v>524.55</v>
      </c>
      <c r="U1221" s="493" t="n">
        <v>2524.2</v>
      </c>
      <c r="V1221" s="493" t="n">
        <v>0</v>
      </c>
      <c r="W1221" s="493" t="n">
        <v>0</v>
      </c>
      <c r="X1221" s="493" t="n">
        <v>0</v>
      </c>
      <c r="Y1221" s="493" t="n">
        <v>0</v>
      </c>
      <c r="Z1221" s="493" t="n">
        <v>0</v>
      </c>
      <c r="AA1221" s="493" t="n">
        <v>0</v>
      </c>
      <c r="AB1221" s="493" t="n">
        <v>0</v>
      </c>
      <c r="AC1221" s="493" t="n">
        <v>0</v>
      </c>
      <c r="AD1221" s="493" t="n">
        <v>0</v>
      </c>
      <c r="AE1221" s="493" t="n">
        <v>0</v>
      </c>
      <c r="AF1221" s="493" t="n">
        <v>0</v>
      </c>
      <c r="AG1221" s="493" t="n">
        <v>0</v>
      </c>
      <c r="AH1221" s="493" t="n">
        <v>0</v>
      </c>
      <c r="AI1221" s="493" t="n">
        <v>0</v>
      </c>
      <c r="AJ1221" s="493" t="n">
        <v>0</v>
      </c>
      <c r="AK1221" s="493" t="n">
        <v>0</v>
      </c>
      <c r="AL1221" s="493" t="n">
        <v>0</v>
      </c>
      <c r="AM1221" s="493" t="n">
        <v>0</v>
      </c>
      <c r="AN1221" s="493" t="n">
        <v>0</v>
      </c>
      <c r="AO1221" s="493" t="n">
        <v>0</v>
      </c>
      <c r="AP1221" s="493" t="n">
        <v>0</v>
      </c>
      <c r="AQ1221" s="493" t="n">
        <v>0</v>
      </c>
      <c r="AR1221" s="493" t="n">
        <v>0</v>
      </c>
      <c r="AS1221" s="493" t="n">
        <v>0</v>
      </c>
      <c r="AT1221" s="493" t="n">
        <v>0</v>
      </c>
      <c r="AU1221" s="493" t="n">
        <v>0</v>
      </c>
      <c r="AV1221" s="493" t="n">
        <v>0</v>
      </c>
      <c r="AW1221" s="493" t="n">
        <v>0</v>
      </c>
      <c r="AX1221" s="493" t="n">
        <v>0</v>
      </c>
      <c r="AY1221" s="493" t="n">
        <v>0</v>
      </c>
      <c r="AZ1221" s="493" t="n">
        <v>0</v>
      </c>
      <c r="BA1221" s="493" t="n">
        <v>0</v>
      </c>
      <c r="BB1221" s="493" t="n">
        <v>0</v>
      </c>
      <c r="BC1221" s="493" t="n">
        <v>0</v>
      </c>
      <c r="BD1221" s="493" t="n">
        <v>0</v>
      </c>
      <c r="BE1221" s="493" t="n">
        <v>0</v>
      </c>
      <c r="BF1221" s="493" t="n">
        <v>0</v>
      </c>
      <c r="BG1221" s="493" t="n">
        <v>0</v>
      </c>
      <c r="BH1221" s="493" t="n">
        <v>0</v>
      </c>
      <c r="BI1221" s="493" t="n">
        <v>0</v>
      </c>
      <c r="BJ1221" s="493" t="n">
        <v>0</v>
      </c>
      <c r="BK1221" s="493" t="n">
        <v>0</v>
      </c>
      <c r="BL1221" s="493" t="n">
        <v>0</v>
      </c>
      <c r="BM1221" s="493" t="n">
        <v>0</v>
      </c>
      <c r="BN1221" s="493" t="n">
        <v>0</v>
      </c>
      <c r="BO1221" s="493" t="n">
        <v>0</v>
      </c>
      <c r="BP1221" s="493" t="n">
        <v>0</v>
      </c>
      <c r="BQ1221" s="493" t="n">
        <v>0</v>
      </c>
      <c r="BR1221" s="493" t="n">
        <v>0</v>
      </c>
      <c r="BS1221" s="493" t="n">
        <v>0</v>
      </c>
      <c r="BT1221" s="493" t="n">
        <v>0</v>
      </c>
      <c r="BU1221" s="493" t="n">
        <v>0</v>
      </c>
      <c r="BV1221" s="493" t="n">
        <v>0</v>
      </c>
      <c r="BW1221" s="493" t="n">
        <v>0</v>
      </c>
    </row>
    <row r="1222">
      <c r="A1222" t="inlineStr">
        <is>
          <t>[C9C] ANGIOTENSIN-II 길항제 (단일)</t>
        </is>
      </c>
      <c r="B1222" t="inlineStr">
        <is>
          <t>에이치케이이노엔</t>
        </is>
      </c>
      <c r="C1222" t="inlineStr">
        <is>
          <t>이노엔 로자탄</t>
        </is>
      </c>
      <c r="D1222" t="inlineStr">
        <is>
          <t>에이치케이이노엔</t>
        </is>
      </c>
      <c r="E1222" t="inlineStr">
        <is>
          <t>losartan potassium</t>
        </is>
      </c>
      <c r="F1222" t="inlineStr">
        <is>
          <t>종합병원</t>
        </is>
      </c>
      <c r="G1222" t="inlineStr">
        <is>
          <t>Generic</t>
        </is>
      </c>
      <c r="H1222" s="493" t="n">
        <v>71011.73</v>
      </c>
      <c r="I1222" s="493" t="n">
        <v>67307.10000000001</v>
      </c>
      <c r="J1222" s="493" t="n">
        <v>81908.89</v>
      </c>
      <c r="K1222" s="493" t="n">
        <v>70088.41</v>
      </c>
      <c r="L1222" s="493" t="n">
        <v>71536.92999999999</v>
      </c>
      <c r="M1222" s="493" t="n">
        <v>97613.75999999999</v>
      </c>
      <c r="N1222" s="493" t="n">
        <v>85271.97</v>
      </c>
      <c r="O1222" s="493" t="n">
        <v>91366.78999999999</v>
      </c>
      <c r="P1222" s="493" t="n">
        <v>87836.24000000001</v>
      </c>
      <c r="Q1222" s="493" t="n">
        <v>85588.63</v>
      </c>
      <c r="R1222" s="493" t="n">
        <v>90642.2</v>
      </c>
      <c r="S1222" s="493" t="n">
        <v>13583.06</v>
      </c>
      <c r="T1222" s="493" t="n">
        <v>852.6</v>
      </c>
      <c r="U1222" s="493" t="n">
        <v>0</v>
      </c>
      <c r="V1222" s="493" t="n">
        <v>120.6</v>
      </c>
      <c r="W1222" s="493" t="n">
        <v>0</v>
      </c>
      <c r="X1222" s="493" t="n">
        <v>0</v>
      </c>
      <c r="Y1222" s="493" t="n">
        <v>0</v>
      </c>
      <c r="Z1222" s="493" t="n">
        <v>0</v>
      </c>
      <c r="AA1222" s="493" t="n">
        <v>0</v>
      </c>
      <c r="AB1222" s="493" t="n">
        <v>0</v>
      </c>
      <c r="AC1222" s="493" t="n">
        <v>0</v>
      </c>
      <c r="AD1222" s="493" t="n">
        <v>0</v>
      </c>
      <c r="AE1222" s="493" t="n">
        <v>0</v>
      </c>
      <c r="AF1222" s="493" t="n">
        <v>0</v>
      </c>
      <c r="AG1222" s="493" t="n">
        <v>0</v>
      </c>
      <c r="AH1222" s="493" t="n">
        <v>0</v>
      </c>
      <c r="AI1222" s="493" t="n">
        <v>0</v>
      </c>
      <c r="AJ1222" s="493" t="n">
        <v>0</v>
      </c>
      <c r="AK1222" s="493" t="n">
        <v>0</v>
      </c>
      <c r="AL1222" s="493" t="n">
        <v>0</v>
      </c>
      <c r="AM1222" s="493" t="n">
        <v>0</v>
      </c>
      <c r="AN1222" s="493" t="n">
        <v>0</v>
      </c>
      <c r="AO1222" s="493" t="n">
        <v>0</v>
      </c>
      <c r="AP1222" s="493" t="n">
        <v>0</v>
      </c>
      <c r="AQ1222" s="493" t="n">
        <v>0</v>
      </c>
      <c r="AR1222" s="493" t="n">
        <v>0</v>
      </c>
      <c r="AS1222" s="493" t="n">
        <v>0</v>
      </c>
      <c r="AT1222" s="493" t="n">
        <v>0</v>
      </c>
      <c r="AU1222" s="493" t="n">
        <v>0</v>
      </c>
      <c r="AV1222" s="493" t="n">
        <v>0</v>
      </c>
      <c r="AW1222" s="493" t="n">
        <v>0</v>
      </c>
      <c r="AX1222" s="493" t="n">
        <v>0</v>
      </c>
      <c r="AY1222" s="493" t="n">
        <v>0</v>
      </c>
      <c r="AZ1222" s="493" t="n">
        <v>0</v>
      </c>
      <c r="BA1222" s="493" t="n">
        <v>0</v>
      </c>
      <c r="BB1222" s="493" t="n">
        <v>0</v>
      </c>
      <c r="BC1222" s="493" t="n">
        <v>0</v>
      </c>
      <c r="BD1222" s="493" t="n">
        <v>0</v>
      </c>
      <c r="BE1222" s="493" t="n">
        <v>0</v>
      </c>
      <c r="BF1222" s="493" t="n">
        <v>0</v>
      </c>
      <c r="BG1222" s="493" t="n">
        <v>0</v>
      </c>
      <c r="BH1222" s="493" t="n">
        <v>0</v>
      </c>
      <c r="BI1222" s="493" t="n">
        <v>0</v>
      </c>
      <c r="BJ1222" s="493" t="n">
        <v>0</v>
      </c>
      <c r="BK1222" s="493" t="n">
        <v>0</v>
      </c>
      <c r="BL1222" s="493" t="n">
        <v>0</v>
      </c>
      <c r="BM1222" s="493" t="n">
        <v>0</v>
      </c>
      <c r="BN1222" s="493" t="n">
        <v>0</v>
      </c>
      <c r="BO1222" s="493" t="n">
        <v>0</v>
      </c>
      <c r="BP1222" s="493" t="n">
        <v>0</v>
      </c>
      <c r="BQ1222" s="493" t="n">
        <v>0</v>
      </c>
      <c r="BR1222" s="493" t="n">
        <v>0</v>
      </c>
      <c r="BS1222" s="493" t="n">
        <v>0</v>
      </c>
      <c r="BT1222" s="493" t="n">
        <v>0</v>
      </c>
      <c r="BU1222" s="493" t="n">
        <v>0</v>
      </c>
      <c r="BV1222" s="493" t="n">
        <v>0</v>
      </c>
      <c r="BW1222" s="493" t="n">
        <v>0</v>
      </c>
    </row>
    <row r="1223">
      <c r="A1223" t="inlineStr">
        <is>
          <t>[C9C] ANGIOTENSIN-II 길항제 (단일)</t>
        </is>
      </c>
      <c r="B1223" t="inlineStr">
        <is>
          <t>에이치케이이노엔</t>
        </is>
      </c>
      <c r="C1223" t="inlineStr">
        <is>
          <t>이노엔 로자탄</t>
        </is>
      </c>
      <c r="D1223" t="inlineStr">
        <is>
          <t>에이치케이이노엔</t>
        </is>
      </c>
      <c r="E1223" t="inlineStr">
        <is>
          <t>losartan potassium</t>
        </is>
      </c>
      <c r="F1223" t="inlineStr">
        <is>
          <t>병원</t>
        </is>
      </c>
      <c r="G1223" t="inlineStr">
        <is>
          <t>Generic</t>
        </is>
      </c>
      <c r="H1223" s="493" t="n">
        <v>15008.12</v>
      </c>
      <c r="I1223" s="493" t="n">
        <v>8360.66</v>
      </c>
      <c r="J1223" s="493" t="n">
        <v>14808.14</v>
      </c>
      <c r="K1223" s="493" t="n">
        <v>9229.110000000001</v>
      </c>
      <c r="L1223" s="493" t="n">
        <v>10131.42</v>
      </c>
      <c r="M1223" s="493" t="n">
        <v>11018.14</v>
      </c>
      <c r="N1223" s="493" t="n">
        <v>10641.04</v>
      </c>
      <c r="O1223" s="493" t="n">
        <v>10578.28</v>
      </c>
      <c r="P1223" s="493" t="n">
        <v>13756.39</v>
      </c>
      <c r="Q1223" s="493" t="n">
        <v>8425.1</v>
      </c>
      <c r="R1223" s="493" t="n">
        <v>13230.64</v>
      </c>
      <c r="S1223" s="493" t="n">
        <v>3054.22</v>
      </c>
      <c r="T1223" s="493" t="n">
        <v>286.35</v>
      </c>
      <c r="U1223" s="493" t="n">
        <v>0</v>
      </c>
      <c r="V1223" s="493" t="n">
        <v>0</v>
      </c>
      <c r="W1223" s="493" t="n">
        <v>0</v>
      </c>
      <c r="X1223" s="493" t="n">
        <v>0</v>
      </c>
      <c r="Y1223" s="493" t="n">
        <v>0</v>
      </c>
      <c r="Z1223" s="493" t="n">
        <v>0</v>
      </c>
      <c r="AA1223" s="493" t="n">
        <v>124</v>
      </c>
      <c r="AB1223" s="493" t="n">
        <v>120</v>
      </c>
      <c r="AC1223" s="493" t="n">
        <v>240</v>
      </c>
      <c r="AD1223" s="493" t="n">
        <v>0</v>
      </c>
      <c r="AE1223" s="493" t="n">
        <v>360</v>
      </c>
      <c r="AF1223" s="493" t="n">
        <v>0</v>
      </c>
      <c r="AG1223" s="493" t="n">
        <v>0</v>
      </c>
      <c r="AH1223" s="493" t="n">
        <v>0</v>
      </c>
      <c r="AI1223" s="493" t="n">
        <v>0</v>
      </c>
      <c r="AJ1223" s="493" t="n">
        <v>0</v>
      </c>
      <c r="AK1223" s="493" t="n">
        <v>0</v>
      </c>
      <c r="AL1223" s="493" t="n">
        <v>0</v>
      </c>
      <c r="AM1223" s="493" t="n">
        <v>0</v>
      </c>
      <c r="AN1223" s="493" t="n">
        <v>0</v>
      </c>
      <c r="AO1223" s="493" t="n">
        <v>0</v>
      </c>
      <c r="AP1223" s="493" t="n">
        <v>0</v>
      </c>
      <c r="AQ1223" s="493" t="n">
        <v>0</v>
      </c>
      <c r="AR1223" s="493" t="n">
        <v>0</v>
      </c>
      <c r="AS1223" s="493" t="n">
        <v>0</v>
      </c>
      <c r="AT1223" s="493" t="n">
        <v>0</v>
      </c>
      <c r="AU1223" s="493" t="n">
        <v>0</v>
      </c>
      <c r="AV1223" s="493" t="n">
        <v>0</v>
      </c>
      <c r="AW1223" s="493" t="n">
        <v>0</v>
      </c>
      <c r="AX1223" s="493" t="n">
        <v>0</v>
      </c>
      <c r="AY1223" s="493" t="n">
        <v>0</v>
      </c>
      <c r="AZ1223" s="493" t="n">
        <v>0</v>
      </c>
      <c r="BA1223" s="493" t="n">
        <v>0</v>
      </c>
      <c r="BB1223" s="493" t="n">
        <v>0</v>
      </c>
      <c r="BC1223" s="493" t="n">
        <v>0</v>
      </c>
      <c r="BD1223" s="493" t="n">
        <v>0</v>
      </c>
      <c r="BE1223" s="493" t="n">
        <v>0</v>
      </c>
      <c r="BF1223" s="493" t="n">
        <v>0</v>
      </c>
      <c r="BG1223" s="493" t="n">
        <v>0</v>
      </c>
      <c r="BH1223" s="493" t="n">
        <v>0</v>
      </c>
      <c r="BI1223" s="493" t="n">
        <v>0</v>
      </c>
      <c r="BJ1223" s="493" t="n">
        <v>0</v>
      </c>
      <c r="BK1223" s="493" t="n">
        <v>0</v>
      </c>
      <c r="BL1223" s="493" t="n">
        <v>0</v>
      </c>
      <c r="BM1223" s="493" t="n">
        <v>0</v>
      </c>
      <c r="BN1223" s="493" t="n">
        <v>0</v>
      </c>
      <c r="BO1223" s="493" t="n">
        <v>0</v>
      </c>
      <c r="BP1223" s="493" t="n">
        <v>0</v>
      </c>
      <c r="BQ1223" s="493" t="n">
        <v>0</v>
      </c>
      <c r="BR1223" s="493" t="n">
        <v>0</v>
      </c>
      <c r="BS1223" s="493" t="n">
        <v>0</v>
      </c>
      <c r="BT1223" s="493" t="n">
        <v>0</v>
      </c>
      <c r="BU1223" s="493" t="n">
        <v>0</v>
      </c>
      <c r="BV1223" s="493" t="n">
        <v>0</v>
      </c>
      <c r="BW1223" s="493" t="n">
        <v>0</v>
      </c>
    </row>
    <row r="1224">
      <c r="A1224" t="inlineStr">
        <is>
          <t>[C9C] ANGIOTENSIN-II 길항제 (단일)</t>
        </is>
      </c>
      <c r="B1224" t="inlineStr">
        <is>
          <t>에이치케이이노엔</t>
        </is>
      </c>
      <c r="C1224" t="inlineStr">
        <is>
          <t>이노엔 로자탄</t>
        </is>
      </c>
      <c r="D1224" t="inlineStr">
        <is>
          <t>에이치케이이노엔</t>
        </is>
      </c>
      <c r="E1224" t="inlineStr">
        <is>
          <t>losartan potassium</t>
        </is>
      </c>
      <c r="F1224" t="inlineStr">
        <is>
          <t>의원</t>
        </is>
      </c>
      <c r="G1224" t="inlineStr">
        <is>
          <t>Generic</t>
        </is>
      </c>
      <c r="H1224" s="493" t="n">
        <v>361366.96</v>
      </c>
      <c r="I1224" s="493" t="n">
        <v>334785.95</v>
      </c>
      <c r="J1224" s="493" t="n">
        <v>355676.88</v>
      </c>
      <c r="K1224" s="493" t="n">
        <v>330637.05</v>
      </c>
      <c r="L1224" s="493" t="n">
        <v>349311.9</v>
      </c>
      <c r="M1224" s="493" t="n">
        <v>332609.47</v>
      </c>
      <c r="N1224" s="493" t="n">
        <v>351971.1</v>
      </c>
      <c r="O1224" s="493" t="n">
        <v>334354.34</v>
      </c>
      <c r="P1224" s="493" t="n">
        <v>325853.82</v>
      </c>
      <c r="Q1224" s="493" t="n">
        <v>315912.52</v>
      </c>
      <c r="R1224" s="493" t="n">
        <v>293580.27</v>
      </c>
      <c r="S1224" s="493" t="n">
        <v>74113.03999999999</v>
      </c>
      <c r="T1224" s="493" t="n">
        <v>16022.5</v>
      </c>
      <c r="U1224" s="493" t="n">
        <v>6176.75</v>
      </c>
      <c r="V1224" s="493" t="n">
        <v>8569.219999999999</v>
      </c>
      <c r="W1224" s="493" t="n">
        <v>3502</v>
      </c>
      <c r="X1224" s="493" t="n">
        <v>3054.8</v>
      </c>
      <c r="Y1224" s="493" t="n">
        <v>3340.4</v>
      </c>
      <c r="Z1224" s="493" t="n">
        <v>2873.3</v>
      </c>
      <c r="AA1224" s="493" t="n">
        <v>4029.86</v>
      </c>
      <c r="AB1224" s="493" t="n">
        <v>1811.75</v>
      </c>
      <c r="AC1224" s="493" t="n">
        <v>1536</v>
      </c>
      <c r="AD1224" s="493" t="n">
        <v>0</v>
      </c>
      <c r="AE1224" s="493" t="n">
        <v>2471.4</v>
      </c>
      <c r="AF1224" s="493" t="n">
        <v>3763.04</v>
      </c>
      <c r="AG1224" s="493" t="n">
        <v>1687.38</v>
      </c>
      <c r="AH1224" s="493" t="n">
        <v>0</v>
      </c>
      <c r="AI1224" s="493" t="n">
        <v>3111.8</v>
      </c>
      <c r="AJ1224" s="493" t="n">
        <v>2125.4</v>
      </c>
      <c r="AK1224" s="493" t="n">
        <v>0</v>
      </c>
      <c r="AL1224" s="493" t="n">
        <v>0</v>
      </c>
      <c r="AM1224" s="493" t="n">
        <v>2593.55</v>
      </c>
      <c r="AN1224" s="493" t="n">
        <v>0</v>
      </c>
      <c r="AO1224" s="493" t="n">
        <v>0</v>
      </c>
      <c r="AP1224" s="493" t="n">
        <v>0</v>
      </c>
      <c r="AQ1224" s="493" t="n">
        <v>0</v>
      </c>
      <c r="AR1224" s="493" t="n">
        <v>0</v>
      </c>
      <c r="AS1224" s="493" t="n">
        <v>0</v>
      </c>
      <c r="AT1224" s="493" t="n">
        <v>0</v>
      </c>
      <c r="AU1224" s="493" t="n">
        <v>0</v>
      </c>
      <c r="AV1224" s="493" t="n">
        <v>0</v>
      </c>
      <c r="AW1224" s="493" t="n">
        <v>0</v>
      </c>
      <c r="AX1224" s="493" t="n">
        <v>0</v>
      </c>
      <c r="AY1224" s="493" t="n">
        <v>0</v>
      </c>
      <c r="AZ1224" s="493" t="n">
        <v>0</v>
      </c>
      <c r="BA1224" s="493" t="n">
        <v>0</v>
      </c>
      <c r="BB1224" s="493" t="n">
        <v>0</v>
      </c>
      <c r="BC1224" s="493" t="n">
        <v>0</v>
      </c>
      <c r="BD1224" s="493" t="n">
        <v>0</v>
      </c>
      <c r="BE1224" s="493" t="n">
        <v>0</v>
      </c>
      <c r="BF1224" s="493" t="n">
        <v>0</v>
      </c>
      <c r="BG1224" s="493" t="n">
        <v>0</v>
      </c>
      <c r="BH1224" s="493" t="n">
        <v>0</v>
      </c>
      <c r="BI1224" s="493" t="n">
        <v>0</v>
      </c>
      <c r="BJ1224" s="493" t="n">
        <v>0</v>
      </c>
      <c r="BK1224" s="493" t="n">
        <v>0</v>
      </c>
      <c r="BL1224" s="493" t="n">
        <v>0</v>
      </c>
      <c r="BM1224" s="493" t="n">
        <v>0</v>
      </c>
      <c r="BN1224" s="493" t="n">
        <v>0</v>
      </c>
      <c r="BO1224" s="493" t="n">
        <v>0</v>
      </c>
      <c r="BP1224" s="493" t="n">
        <v>0</v>
      </c>
      <c r="BQ1224" s="493" t="n">
        <v>0</v>
      </c>
      <c r="BR1224" s="493" t="n">
        <v>0</v>
      </c>
      <c r="BS1224" s="493" t="n">
        <v>0</v>
      </c>
      <c r="BT1224" s="493" t="n">
        <v>0</v>
      </c>
      <c r="BU1224" s="493" t="n">
        <v>0</v>
      </c>
      <c r="BV1224" s="493" t="n">
        <v>0</v>
      </c>
      <c r="BW1224" s="493" t="n">
        <v>0</v>
      </c>
    </row>
    <row r="1225">
      <c r="A1225" t="inlineStr">
        <is>
          <t>[C9C] ANGIOTENSIN-II 길항제 (단일)</t>
        </is>
      </c>
      <c r="B1225" t="inlineStr">
        <is>
          <t>에이치케이이노엔</t>
        </is>
      </c>
      <c r="C1225" t="inlineStr">
        <is>
          <t>이노엔 로자탄</t>
        </is>
      </c>
      <c r="D1225" t="inlineStr">
        <is>
          <t>에이치케이이노엔</t>
        </is>
      </c>
      <c r="E1225" t="inlineStr">
        <is>
          <t>losartan potassium</t>
        </is>
      </c>
      <c r="F1225" t="inlineStr">
        <is>
          <t>보건소</t>
        </is>
      </c>
      <c r="G1225" t="inlineStr">
        <is>
          <t>Generic</t>
        </is>
      </c>
      <c r="H1225" s="493" t="n">
        <v>2545.2</v>
      </c>
      <c r="I1225" s="493" t="n">
        <v>4013.85</v>
      </c>
      <c r="J1225" s="493" t="n">
        <v>1266.6</v>
      </c>
      <c r="K1225" s="493" t="n">
        <v>4419</v>
      </c>
      <c r="L1225" s="493" t="n">
        <v>6240.6</v>
      </c>
      <c r="M1225" s="493" t="n">
        <v>1844.1</v>
      </c>
      <c r="N1225" s="493" t="n">
        <v>1995.1</v>
      </c>
      <c r="O1225" s="493" t="n">
        <v>3523.5</v>
      </c>
      <c r="P1225" s="493" t="n">
        <v>2716.2</v>
      </c>
      <c r="Q1225" s="493" t="n">
        <v>813.9</v>
      </c>
      <c r="R1225" s="493" t="n">
        <v>4537.8</v>
      </c>
      <c r="S1225" s="493" t="n">
        <v>375.6</v>
      </c>
      <c r="T1225" s="493" t="n">
        <v>0</v>
      </c>
      <c r="U1225" s="493" t="n">
        <v>0</v>
      </c>
      <c r="V1225" s="493" t="n">
        <v>0</v>
      </c>
      <c r="W1225" s="493" t="n">
        <v>0</v>
      </c>
      <c r="X1225" s="493" t="n">
        <v>0</v>
      </c>
      <c r="Y1225" s="493" t="n">
        <v>0</v>
      </c>
      <c r="Z1225" s="493" t="n">
        <v>0</v>
      </c>
      <c r="AA1225" s="493" t="n">
        <v>0</v>
      </c>
      <c r="AB1225" s="493" t="n">
        <v>0</v>
      </c>
      <c r="AC1225" s="493" t="n">
        <v>0</v>
      </c>
      <c r="AD1225" s="493" t="n">
        <v>0</v>
      </c>
      <c r="AE1225" s="493" t="n">
        <v>0</v>
      </c>
      <c r="AF1225" s="493" t="n">
        <v>0</v>
      </c>
      <c r="AG1225" s="493" t="n">
        <v>0</v>
      </c>
      <c r="AH1225" s="493" t="n">
        <v>0</v>
      </c>
      <c r="AI1225" s="493" t="n">
        <v>0</v>
      </c>
      <c r="AJ1225" s="493" t="n">
        <v>0</v>
      </c>
      <c r="AK1225" s="493" t="n">
        <v>0</v>
      </c>
      <c r="AL1225" s="493" t="n">
        <v>0</v>
      </c>
      <c r="AM1225" s="493" t="n">
        <v>0</v>
      </c>
      <c r="AN1225" s="493" t="n">
        <v>0</v>
      </c>
      <c r="AO1225" s="493" t="n">
        <v>0</v>
      </c>
      <c r="AP1225" s="493" t="n">
        <v>0</v>
      </c>
      <c r="AQ1225" s="493" t="n">
        <v>0</v>
      </c>
      <c r="AR1225" s="493" t="n">
        <v>0</v>
      </c>
      <c r="AS1225" s="493" t="n">
        <v>0</v>
      </c>
      <c r="AT1225" s="493" t="n">
        <v>0</v>
      </c>
      <c r="AU1225" s="493" t="n">
        <v>0</v>
      </c>
      <c r="AV1225" s="493" t="n">
        <v>0</v>
      </c>
      <c r="AW1225" s="493" t="n">
        <v>0</v>
      </c>
      <c r="AX1225" s="493" t="n">
        <v>0</v>
      </c>
      <c r="AY1225" s="493" t="n">
        <v>0</v>
      </c>
      <c r="AZ1225" s="493" t="n">
        <v>0</v>
      </c>
      <c r="BA1225" s="493" t="n">
        <v>0</v>
      </c>
      <c r="BB1225" s="493" t="n">
        <v>0</v>
      </c>
      <c r="BC1225" s="493" t="n">
        <v>0</v>
      </c>
      <c r="BD1225" s="493" t="n">
        <v>0</v>
      </c>
      <c r="BE1225" s="493" t="n">
        <v>0</v>
      </c>
      <c r="BF1225" s="493" t="n">
        <v>0</v>
      </c>
      <c r="BG1225" s="493" t="n">
        <v>0</v>
      </c>
      <c r="BH1225" s="493" t="n">
        <v>0</v>
      </c>
      <c r="BI1225" s="493" t="n">
        <v>0</v>
      </c>
      <c r="BJ1225" s="493" t="n">
        <v>0</v>
      </c>
      <c r="BK1225" s="493" t="n">
        <v>0</v>
      </c>
      <c r="BL1225" s="493" t="n">
        <v>0</v>
      </c>
      <c r="BM1225" s="493" t="n">
        <v>0</v>
      </c>
      <c r="BN1225" s="493" t="n">
        <v>0</v>
      </c>
      <c r="BO1225" s="493" t="n">
        <v>0</v>
      </c>
      <c r="BP1225" s="493" t="n">
        <v>0</v>
      </c>
      <c r="BQ1225" s="493" t="n">
        <v>0</v>
      </c>
      <c r="BR1225" s="493" t="n">
        <v>0</v>
      </c>
      <c r="BS1225" s="493" t="n">
        <v>0</v>
      </c>
      <c r="BT1225" s="493" t="n">
        <v>0</v>
      </c>
      <c r="BU1225" s="493" t="n">
        <v>0</v>
      </c>
      <c r="BV1225" s="493" t="n">
        <v>0</v>
      </c>
      <c r="BW1225" s="493" t="n">
        <v>0</v>
      </c>
    </row>
    <row r="1226">
      <c r="A1226" t="inlineStr">
        <is>
          <t>[C9C] ANGIOTENSIN-II 길항제 (단일)</t>
        </is>
      </c>
      <c r="B1226" t="inlineStr">
        <is>
          <t>에이치케이이노엔</t>
        </is>
      </c>
      <c r="C1226" t="inlineStr">
        <is>
          <t>이노엔 로자탄</t>
        </is>
      </c>
      <c r="D1226" t="inlineStr">
        <is>
          <t>에이치케이이노엔</t>
        </is>
      </c>
      <c r="E1226" t="inlineStr">
        <is>
          <t>losartan potassium</t>
        </is>
      </c>
      <c r="F1226" t="inlineStr">
        <is>
          <t>기타(치과의원, 치과병원 등)</t>
        </is>
      </c>
      <c r="G1226" t="inlineStr">
        <is>
          <t>Generic</t>
        </is>
      </c>
      <c r="H1226" s="493" t="n">
        <v>180.9</v>
      </c>
      <c r="I1226" s="493" t="n">
        <v>271.8</v>
      </c>
      <c r="J1226" s="493" t="n">
        <v>102.9</v>
      </c>
      <c r="K1226" s="493" t="n">
        <v>96.3</v>
      </c>
      <c r="L1226" s="493" t="n">
        <v>88.8</v>
      </c>
      <c r="M1226" s="493" t="n">
        <v>98.40000000000001</v>
      </c>
      <c r="N1226" s="493" t="n">
        <v>0</v>
      </c>
      <c r="O1226" s="493" t="n">
        <v>84.59999999999999</v>
      </c>
      <c r="P1226" s="493" t="n">
        <v>96.59999999999999</v>
      </c>
      <c r="Q1226" s="493" t="n">
        <v>95.40000000000001</v>
      </c>
      <c r="R1226" s="493" t="n">
        <v>315.9</v>
      </c>
      <c r="S1226" s="493" t="n">
        <v>111.6</v>
      </c>
      <c r="T1226" s="493" t="n">
        <v>218.4</v>
      </c>
      <c r="U1226" s="493" t="n">
        <v>0</v>
      </c>
      <c r="V1226" s="493" t="n">
        <v>0</v>
      </c>
      <c r="W1226" s="493" t="n">
        <v>0</v>
      </c>
      <c r="X1226" s="493" t="n">
        <v>0</v>
      </c>
      <c r="Y1226" s="493" t="n">
        <v>0</v>
      </c>
      <c r="Z1226" s="493" t="n">
        <v>0</v>
      </c>
      <c r="AA1226" s="493" t="n">
        <v>0</v>
      </c>
      <c r="AB1226" s="493" t="n">
        <v>0</v>
      </c>
      <c r="AC1226" s="493" t="n">
        <v>0</v>
      </c>
      <c r="AD1226" s="493" t="n">
        <v>0</v>
      </c>
      <c r="AE1226" s="493" t="n">
        <v>0</v>
      </c>
      <c r="AF1226" s="493" t="n">
        <v>0</v>
      </c>
      <c r="AG1226" s="493" t="n">
        <v>0</v>
      </c>
      <c r="AH1226" s="493" t="n">
        <v>0</v>
      </c>
      <c r="AI1226" s="493" t="n">
        <v>0</v>
      </c>
      <c r="AJ1226" s="493" t="n">
        <v>0</v>
      </c>
      <c r="AK1226" s="493" t="n">
        <v>0</v>
      </c>
      <c r="AL1226" s="493" t="n">
        <v>0</v>
      </c>
      <c r="AM1226" s="493" t="n">
        <v>0</v>
      </c>
      <c r="AN1226" s="493" t="n">
        <v>0</v>
      </c>
      <c r="AO1226" s="493" t="n">
        <v>0</v>
      </c>
      <c r="AP1226" s="493" t="n">
        <v>0</v>
      </c>
      <c r="AQ1226" s="493" t="n">
        <v>0</v>
      </c>
      <c r="AR1226" s="493" t="n">
        <v>0</v>
      </c>
      <c r="AS1226" s="493" t="n">
        <v>0</v>
      </c>
      <c r="AT1226" s="493" t="n">
        <v>0</v>
      </c>
      <c r="AU1226" s="493" t="n">
        <v>0</v>
      </c>
      <c r="AV1226" s="493" t="n">
        <v>0</v>
      </c>
      <c r="AW1226" s="493" t="n">
        <v>0</v>
      </c>
      <c r="AX1226" s="493" t="n">
        <v>0</v>
      </c>
      <c r="AY1226" s="493" t="n">
        <v>0</v>
      </c>
      <c r="AZ1226" s="493" t="n">
        <v>0</v>
      </c>
      <c r="BA1226" s="493" t="n">
        <v>0</v>
      </c>
      <c r="BB1226" s="493" t="n">
        <v>0</v>
      </c>
      <c r="BC1226" s="493" t="n">
        <v>0</v>
      </c>
      <c r="BD1226" s="493" t="n">
        <v>0</v>
      </c>
      <c r="BE1226" s="493" t="n">
        <v>0</v>
      </c>
      <c r="BF1226" s="493" t="n">
        <v>0</v>
      </c>
      <c r="BG1226" s="493" t="n">
        <v>0</v>
      </c>
      <c r="BH1226" s="493" t="n">
        <v>0</v>
      </c>
      <c r="BI1226" s="493" t="n">
        <v>0</v>
      </c>
      <c r="BJ1226" s="493" t="n">
        <v>0</v>
      </c>
      <c r="BK1226" s="493" t="n">
        <v>0</v>
      </c>
      <c r="BL1226" s="493" t="n">
        <v>0</v>
      </c>
      <c r="BM1226" s="493" t="n">
        <v>0</v>
      </c>
      <c r="BN1226" s="493" t="n">
        <v>0</v>
      </c>
      <c r="BO1226" s="493" t="n">
        <v>0</v>
      </c>
      <c r="BP1226" s="493" t="n">
        <v>0</v>
      </c>
      <c r="BQ1226" s="493" t="n">
        <v>0</v>
      </c>
      <c r="BR1226" s="493" t="n">
        <v>0</v>
      </c>
      <c r="BS1226" s="493" t="n">
        <v>0</v>
      </c>
      <c r="BT1226" s="493" t="n">
        <v>0</v>
      </c>
      <c r="BU1226" s="493" t="n">
        <v>0</v>
      </c>
      <c r="BV1226" s="493" t="n">
        <v>0</v>
      </c>
      <c r="BW1226" s="493" t="n">
        <v>0</v>
      </c>
    </row>
    <row r="1227">
      <c r="A1227" t="inlineStr">
        <is>
          <t>[C9C] ANGIOTENSIN-II 길항제 (단일)</t>
        </is>
      </c>
      <c r="B1227" t="inlineStr">
        <is>
          <t>에이치케이이노엔</t>
        </is>
      </c>
      <c r="C1227" t="inlineStr">
        <is>
          <t>이노엔 아벨탄</t>
        </is>
      </c>
      <c r="D1227" t="inlineStr">
        <is>
          <t>에이치케이이노엔</t>
        </is>
      </c>
      <c r="E1227" t="inlineStr">
        <is>
          <t>irbesartan</t>
        </is>
      </c>
      <c r="F1227" t="inlineStr">
        <is>
          <t>상급종합병원</t>
        </is>
      </c>
      <c r="G1227" t="inlineStr">
        <is>
          <t>Generic</t>
        </is>
      </c>
      <c r="H1227" s="493" t="n">
        <v>35497.81</v>
      </c>
      <c r="I1227" s="493" t="n">
        <v>50642.58</v>
      </c>
      <c r="J1227" s="493" t="n">
        <v>60738.38</v>
      </c>
      <c r="K1227" s="493" t="n">
        <v>40451.3</v>
      </c>
      <c r="L1227" s="493" t="n">
        <v>54993.31</v>
      </c>
      <c r="M1227" s="493" t="n">
        <v>30998.74</v>
      </c>
      <c r="N1227" s="493" t="n">
        <v>36338.51</v>
      </c>
      <c r="O1227" s="493" t="n">
        <v>58185.41</v>
      </c>
      <c r="P1227" s="493" t="n">
        <v>48154.72</v>
      </c>
      <c r="Q1227" s="493" t="n">
        <v>63933.1</v>
      </c>
      <c r="R1227" s="493" t="n">
        <v>44601.26</v>
      </c>
      <c r="S1227" s="493" t="n">
        <v>48368.95</v>
      </c>
      <c r="T1227" s="493" t="n">
        <v>39785.93</v>
      </c>
      <c r="U1227" s="493" t="n">
        <v>41599.82</v>
      </c>
      <c r="V1227" s="493" t="n">
        <v>65534.58</v>
      </c>
      <c r="W1227" s="493" t="n">
        <v>60101.3</v>
      </c>
      <c r="X1227" s="493" t="n">
        <v>46774.92</v>
      </c>
      <c r="Y1227" s="493" t="n">
        <v>42669.26</v>
      </c>
      <c r="Z1227" s="493" t="n">
        <v>44745.27</v>
      </c>
      <c r="AA1227" s="493" t="n">
        <v>43479.04</v>
      </c>
      <c r="AB1227" s="493" t="n">
        <v>45476.56</v>
      </c>
      <c r="AC1227" s="493" t="n">
        <v>50706.61</v>
      </c>
      <c r="AD1227" s="493" t="n">
        <v>47507.41</v>
      </c>
      <c r="AE1227" s="493" t="n">
        <v>30727.08</v>
      </c>
      <c r="AF1227" s="493" t="n">
        <v>39860.75</v>
      </c>
      <c r="AG1227" s="493" t="n">
        <v>44041.77</v>
      </c>
      <c r="AH1227" s="493" t="n">
        <v>51010.35</v>
      </c>
      <c r="AI1227" s="493" t="n">
        <v>33250.93</v>
      </c>
      <c r="AJ1227" s="493" t="n">
        <v>50698.9</v>
      </c>
      <c r="AK1227" s="493" t="n">
        <v>37298.45</v>
      </c>
      <c r="AL1227" s="493" t="n">
        <v>39087.8</v>
      </c>
      <c r="AM1227" s="493" t="n">
        <v>41785.08</v>
      </c>
      <c r="AN1227" s="493" t="n">
        <v>37841.33</v>
      </c>
      <c r="AO1227" s="493" t="n">
        <v>52589.12</v>
      </c>
      <c r="AP1227" s="493" t="n">
        <v>46644.7</v>
      </c>
      <c r="AQ1227" s="493" t="n">
        <v>22484.73</v>
      </c>
      <c r="AR1227" s="493" t="n">
        <v>40032.81</v>
      </c>
      <c r="AS1227" s="493" t="n">
        <v>26242.41</v>
      </c>
      <c r="AT1227" s="493" t="n">
        <v>30022.56</v>
      </c>
      <c r="AU1227" s="493" t="n">
        <v>36330.9</v>
      </c>
      <c r="AV1227" s="493" t="n">
        <v>38754.04</v>
      </c>
      <c r="AW1227" s="493" t="n">
        <v>27569.61</v>
      </c>
      <c r="AX1227" s="493" t="n">
        <v>20297</v>
      </c>
      <c r="AY1227" s="493" t="n">
        <v>19409.45</v>
      </c>
      <c r="AZ1227" s="493" t="n">
        <v>30351.47</v>
      </c>
      <c r="BA1227" s="493" t="n">
        <v>30643.98</v>
      </c>
      <c r="BB1227" s="493" t="n">
        <v>27128.12</v>
      </c>
      <c r="BC1227" s="493" t="n">
        <v>20367.8</v>
      </c>
      <c r="BD1227" s="493" t="n">
        <v>13193.89</v>
      </c>
      <c r="BE1227" s="493" t="n">
        <v>24704.61</v>
      </c>
      <c r="BF1227" s="493" t="n">
        <v>20043.29</v>
      </c>
      <c r="BG1227" s="493" t="n">
        <v>17331.72</v>
      </c>
      <c r="BH1227" s="493" t="n">
        <v>28445</v>
      </c>
      <c r="BI1227" s="493" t="n">
        <v>28500.57</v>
      </c>
      <c r="BJ1227" s="493" t="n">
        <v>22520.21</v>
      </c>
      <c r="BK1227" s="493" t="n">
        <v>25766.8</v>
      </c>
      <c r="BL1227" s="493" t="n">
        <v>25808.91</v>
      </c>
      <c r="BM1227" s="493" t="n">
        <v>27297.64</v>
      </c>
      <c r="BN1227" s="493" t="n">
        <v>23050.51</v>
      </c>
      <c r="BO1227" s="493" t="n">
        <v>27018.85</v>
      </c>
      <c r="BP1227" s="493" t="n">
        <v>15629.6</v>
      </c>
      <c r="BQ1227" s="493" t="n">
        <v>16935.08</v>
      </c>
      <c r="BR1227" s="493" t="n">
        <v>15343.98</v>
      </c>
      <c r="BS1227" s="493" t="n">
        <v>19914.96</v>
      </c>
      <c r="BT1227" s="493" t="n">
        <v>22246.12</v>
      </c>
      <c r="BU1227" s="493" t="n">
        <v>12183.42</v>
      </c>
      <c r="BV1227" s="493" t="n">
        <v>21213.15</v>
      </c>
      <c r="BW1227" s="493" t="n">
        <v>18575.97</v>
      </c>
    </row>
    <row r="1228">
      <c r="A1228" t="inlineStr">
        <is>
          <t>[C9C] ANGIOTENSIN-II 길항제 (단일)</t>
        </is>
      </c>
      <c r="B1228" t="inlineStr">
        <is>
          <t>에이치케이이노엔</t>
        </is>
      </c>
      <c r="C1228" t="inlineStr">
        <is>
          <t>이노엔 아벨탄</t>
        </is>
      </c>
      <c r="D1228" t="inlineStr">
        <is>
          <t>에이치케이이노엔</t>
        </is>
      </c>
      <c r="E1228" t="inlineStr">
        <is>
          <t>irbesartan</t>
        </is>
      </c>
      <c r="F1228" t="inlineStr">
        <is>
          <t>종합병원</t>
        </is>
      </c>
      <c r="G1228" t="inlineStr">
        <is>
          <t>Generic</t>
        </is>
      </c>
      <c r="H1228" s="493" t="n">
        <v>16385.22</v>
      </c>
      <c r="I1228" s="493" t="n">
        <v>5829.75</v>
      </c>
      <c r="J1228" s="493" t="n">
        <v>13054.42</v>
      </c>
      <c r="K1228" s="493" t="n">
        <v>14547.09</v>
      </c>
      <c r="L1228" s="493" t="n">
        <v>12914.43</v>
      </c>
      <c r="M1228" s="493" t="n">
        <v>34034.98</v>
      </c>
      <c r="N1228" s="493" t="n">
        <v>40877.04</v>
      </c>
      <c r="O1228" s="493" t="n">
        <v>29630.46</v>
      </c>
      <c r="P1228" s="493" t="n">
        <v>27962.15</v>
      </c>
      <c r="Q1228" s="493" t="n">
        <v>29518.68</v>
      </c>
      <c r="R1228" s="493" t="n">
        <v>29652.91</v>
      </c>
      <c r="S1228" s="493" t="n">
        <v>30553.36</v>
      </c>
      <c r="T1228" s="493" t="n">
        <v>32613.66</v>
      </c>
      <c r="U1228" s="493" t="n">
        <v>26792.19</v>
      </c>
      <c r="V1228" s="493" t="n">
        <v>33485.05</v>
      </c>
      <c r="W1228" s="493" t="n">
        <v>41364.21</v>
      </c>
      <c r="X1228" s="493" t="n">
        <v>32590.99</v>
      </c>
      <c r="Y1228" s="493" t="n">
        <v>39917.28</v>
      </c>
      <c r="Z1228" s="493" t="n">
        <v>26627.82</v>
      </c>
      <c r="AA1228" s="493" t="n">
        <v>32818.47</v>
      </c>
      <c r="AB1228" s="493" t="n">
        <v>28220.94</v>
      </c>
      <c r="AC1228" s="493" t="n">
        <v>33994.29</v>
      </c>
      <c r="AD1228" s="493" t="n">
        <v>31726.93</v>
      </c>
      <c r="AE1228" s="493" t="n">
        <v>34348.17</v>
      </c>
      <c r="AF1228" s="493" t="n">
        <v>34611.89</v>
      </c>
      <c r="AG1228" s="493" t="n">
        <v>31566.09</v>
      </c>
      <c r="AH1228" s="493" t="n">
        <v>29732.15</v>
      </c>
      <c r="AI1228" s="493" t="n">
        <v>34148.97</v>
      </c>
      <c r="AJ1228" s="493" t="n">
        <v>29237.43</v>
      </c>
      <c r="AK1228" s="493" t="n">
        <v>31131.11</v>
      </c>
      <c r="AL1228" s="493" t="n">
        <v>29229.42</v>
      </c>
      <c r="AM1228" s="493" t="n">
        <v>35110.64</v>
      </c>
      <c r="AN1228" s="493" t="n">
        <v>19603.83</v>
      </c>
      <c r="AO1228" s="493" t="n">
        <v>22650.39</v>
      </c>
      <c r="AP1228" s="493" t="n">
        <v>33713.92</v>
      </c>
      <c r="AQ1228" s="493" t="n">
        <v>21952.26</v>
      </c>
      <c r="AR1228" s="493" t="n">
        <v>32457.6</v>
      </c>
      <c r="AS1228" s="493" t="n">
        <v>19421.81</v>
      </c>
      <c r="AT1228" s="493" t="n">
        <v>28932.61</v>
      </c>
      <c r="AU1228" s="493" t="n">
        <v>28444.15</v>
      </c>
      <c r="AV1228" s="493" t="n">
        <v>27473.54</v>
      </c>
      <c r="AW1228" s="493" t="n">
        <v>29206.69</v>
      </c>
      <c r="AX1228" s="493" t="n">
        <v>37967.1</v>
      </c>
      <c r="AY1228" s="493" t="n">
        <v>34169.03</v>
      </c>
      <c r="AZ1228" s="493" t="n">
        <v>42548.03</v>
      </c>
      <c r="BA1228" s="493" t="n">
        <v>27714.48</v>
      </c>
      <c r="BB1228" s="493" t="n">
        <v>30496.21</v>
      </c>
      <c r="BC1228" s="493" t="n">
        <v>31191.87</v>
      </c>
      <c r="BD1228" s="493" t="n">
        <v>31524.47</v>
      </c>
      <c r="BE1228" s="493" t="n">
        <v>29245.53</v>
      </c>
      <c r="BF1228" s="493" t="n">
        <v>35891.88</v>
      </c>
      <c r="BG1228" s="493" t="n">
        <v>32942.05</v>
      </c>
      <c r="BH1228" s="493" t="n">
        <v>32291.02</v>
      </c>
      <c r="BI1228" s="493" t="n">
        <v>32866.04</v>
      </c>
      <c r="BJ1228" s="493" t="n">
        <v>35526.71</v>
      </c>
      <c r="BK1228" s="493" t="n">
        <v>24302.19</v>
      </c>
      <c r="BL1228" s="493" t="n">
        <v>36163.36</v>
      </c>
      <c r="BM1228" s="493" t="n">
        <v>31300.04</v>
      </c>
      <c r="BN1228" s="493" t="n">
        <v>27429.16</v>
      </c>
      <c r="BO1228" s="493" t="n">
        <v>28583.76</v>
      </c>
      <c r="BP1228" s="493" t="n">
        <v>30362.33</v>
      </c>
      <c r="BQ1228" s="493" t="n">
        <v>33014.23</v>
      </c>
      <c r="BR1228" s="493" t="n">
        <v>28417.64</v>
      </c>
      <c r="BS1228" s="493" t="n">
        <v>30869.35</v>
      </c>
      <c r="BT1228" s="493" t="n">
        <v>35597.49</v>
      </c>
      <c r="BU1228" s="493" t="n">
        <v>36613.92</v>
      </c>
      <c r="BV1228" s="493" t="n">
        <v>32953.2</v>
      </c>
      <c r="BW1228" s="493" t="n">
        <v>26669.45</v>
      </c>
    </row>
    <row r="1229">
      <c r="A1229" t="inlineStr">
        <is>
          <t>[C9C] ANGIOTENSIN-II 길항제 (단일)</t>
        </is>
      </c>
      <c r="B1229" t="inlineStr">
        <is>
          <t>에이치케이이노엔</t>
        </is>
      </c>
      <c r="C1229" t="inlineStr">
        <is>
          <t>이노엔 아벨탄</t>
        </is>
      </c>
      <c r="D1229" t="inlineStr">
        <is>
          <t>에이치케이이노엔</t>
        </is>
      </c>
      <c r="E1229" t="inlineStr">
        <is>
          <t>irbesartan</t>
        </is>
      </c>
      <c r="F1229" t="inlineStr">
        <is>
          <t>병원</t>
        </is>
      </c>
      <c r="G1229" t="inlineStr">
        <is>
          <t>Generic</t>
        </is>
      </c>
      <c r="H1229" s="493" t="n">
        <v>4110.5</v>
      </c>
      <c r="I1229" s="493" t="n">
        <v>1591.6</v>
      </c>
      <c r="J1229" s="493" t="n">
        <v>1826.5</v>
      </c>
      <c r="K1229" s="493" t="n">
        <v>2819.5</v>
      </c>
      <c r="L1229" s="493" t="n">
        <v>2243.7</v>
      </c>
      <c r="M1229" s="493" t="n">
        <v>2304.1</v>
      </c>
      <c r="N1229" s="493" t="n">
        <v>3549.14</v>
      </c>
      <c r="O1229" s="493" t="n">
        <v>1744.2</v>
      </c>
      <c r="P1229" s="493" t="n">
        <v>1681.8</v>
      </c>
      <c r="Q1229" s="493" t="n">
        <v>1931.6</v>
      </c>
      <c r="R1229" s="493" t="n">
        <v>1784.2</v>
      </c>
      <c r="S1229" s="493" t="n">
        <v>2538.18</v>
      </c>
      <c r="T1229" s="493" t="n">
        <v>2795</v>
      </c>
      <c r="U1229" s="493" t="n">
        <v>2583.18</v>
      </c>
      <c r="V1229" s="493" t="n">
        <v>2422.18</v>
      </c>
      <c r="W1229" s="493" t="n">
        <v>2277.4</v>
      </c>
      <c r="X1229" s="493" t="n">
        <v>2329.1</v>
      </c>
      <c r="Y1229" s="493" t="n">
        <v>3332.3</v>
      </c>
      <c r="Z1229" s="493" t="n">
        <v>3004.02</v>
      </c>
      <c r="AA1229" s="493" t="n">
        <v>2178.7</v>
      </c>
      <c r="AB1229" s="493" t="n">
        <v>2280.9</v>
      </c>
      <c r="AC1229" s="493" t="n">
        <v>3935.3</v>
      </c>
      <c r="AD1229" s="493" t="n">
        <v>3253.1</v>
      </c>
      <c r="AE1229" s="493" t="n">
        <v>2191.3</v>
      </c>
      <c r="AF1229" s="493" t="n">
        <v>2086</v>
      </c>
      <c r="AG1229" s="493" t="n">
        <v>2562.2</v>
      </c>
      <c r="AH1229" s="493" t="n">
        <v>2691.7</v>
      </c>
      <c r="AI1229" s="493" t="n">
        <v>2625.55</v>
      </c>
      <c r="AJ1229" s="493" t="n">
        <v>3208.56</v>
      </c>
      <c r="AK1229" s="493" t="n">
        <v>1420.8</v>
      </c>
      <c r="AL1229" s="493" t="n">
        <v>2928.91</v>
      </c>
      <c r="AM1229" s="493" t="n">
        <v>3206.16</v>
      </c>
      <c r="AN1229" s="493" t="n">
        <v>2559.92</v>
      </c>
      <c r="AO1229" s="493" t="n">
        <v>2355.85</v>
      </c>
      <c r="AP1229" s="493" t="n">
        <v>2734.3</v>
      </c>
      <c r="AQ1229" s="493" t="n">
        <v>1145.05</v>
      </c>
      <c r="AR1229" s="493" t="n">
        <v>2322.2</v>
      </c>
      <c r="AS1229" s="493" t="n">
        <v>1006.2</v>
      </c>
      <c r="AT1229" s="493" t="n">
        <v>2478.9</v>
      </c>
      <c r="AU1229" s="493" t="n">
        <v>702.92</v>
      </c>
      <c r="AV1229" s="493" t="n">
        <v>2293.75</v>
      </c>
      <c r="AW1229" s="493" t="n">
        <v>1205.5</v>
      </c>
      <c r="AX1229" s="493" t="n">
        <v>2877.62</v>
      </c>
      <c r="AY1229" s="493" t="n">
        <v>936.2</v>
      </c>
      <c r="AZ1229" s="493" t="n">
        <v>3419.04</v>
      </c>
      <c r="BA1229" s="493" t="n">
        <v>2676.38</v>
      </c>
      <c r="BB1229" s="493" t="n">
        <v>1398.44</v>
      </c>
      <c r="BC1229" s="493" t="n">
        <v>1872.7</v>
      </c>
      <c r="BD1229" s="493" t="n">
        <v>2782.3</v>
      </c>
      <c r="BE1229" s="493" t="n">
        <v>798.7</v>
      </c>
      <c r="BF1229" s="493" t="n">
        <v>5199.64</v>
      </c>
      <c r="BG1229" s="493" t="n">
        <v>1609.16</v>
      </c>
      <c r="BH1229" s="493" t="n">
        <v>2131.94</v>
      </c>
      <c r="BI1229" s="493" t="n">
        <v>3343.5</v>
      </c>
      <c r="BJ1229" s="493" t="n">
        <v>3647.78</v>
      </c>
      <c r="BK1229" s="493" t="n">
        <v>1913.29</v>
      </c>
      <c r="BL1229" s="493" t="n">
        <v>2515.45</v>
      </c>
      <c r="BM1229" s="493" t="n">
        <v>3047.02</v>
      </c>
      <c r="BN1229" s="493" t="n">
        <v>2658.81</v>
      </c>
      <c r="BO1229" s="493" t="n">
        <v>3919.11</v>
      </c>
      <c r="BP1229" s="493" t="n">
        <v>4759.96</v>
      </c>
      <c r="BQ1229" s="493" t="n">
        <v>2737.15</v>
      </c>
      <c r="BR1229" s="493" t="n">
        <v>2624.5</v>
      </c>
      <c r="BS1229" s="493" t="n">
        <v>2128.28</v>
      </c>
      <c r="BT1229" s="493" t="n">
        <v>2340.54</v>
      </c>
      <c r="BU1229" s="493" t="n">
        <v>1942.46</v>
      </c>
      <c r="BV1229" s="493" t="n">
        <v>1962.14</v>
      </c>
      <c r="BW1229" s="493" t="n">
        <v>2039.25</v>
      </c>
    </row>
    <row r="1230">
      <c r="A1230" t="inlineStr">
        <is>
          <t>[C9C] ANGIOTENSIN-II 길항제 (단일)</t>
        </is>
      </c>
      <c r="B1230" t="inlineStr">
        <is>
          <t>에이치케이이노엔</t>
        </is>
      </c>
      <c r="C1230" t="inlineStr">
        <is>
          <t>이노엔 아벨탄</t>
        </is>
      </c>
      <c r="D1230" t="inlineStr">
        <is>
          <t>에이치케이이노엔</t>
        </is>
      </c>
      <c r="E1230" t="inlineStr">
        <is>
          <t>irbesartan</t>
        </is>
      </c>
      <c r="F1230" t="inlineStr">
        <is>
          <t>의원</t>
        </is>
      </c>
      <c r="G1230" t="inlineStr">
        <is>
          <t>Generic</t>
        </is>
      </c>
      <c r="H1230" s="493" t="n">
        <v>70368.96000000001</v>
      </c>
      <c r="I1230" s="493" t="n">
        <v>62348.44</v>
      </c>
      <c r="J1230" s="493" t="n">
        <v>78612.06</v>
      </c>
      <c r="K1230" s="493" t="n">
        <v>75633.78999999999</v>
      </c>
      <c r="L1230" s="493" t="n">
        <v>77172.38</v>
      </c>
      <c r="M1230" s="493" t="n">
        <v>69888.03999999999</v>
      </c>
      <c r="N1230" s="493" t="n">
        <v>71915.64999999999</v>
      </c>
      <c r="O1230" s="493" t="n">
        <v>69521.63</v>
      </c>
      <c r="P1230" s="493" t="n">
        <v>59314.05</v>
      </c>
      <c r="Q1230" s="493" t="n">
        <v>68138.42999999999</v>
      </c>
      <c r="R1230" s="493" t="n">
        <v>66079.84</v>
      </c>
      <c r="S1230" s="493" t="n">
        <v>92060.99000000001</v>
      </c>
      <c r="T1230" s="493" t="n">
        <v>73192.25</v>
      </c>
      <c r="U1230" s="493" t="n">
        <v>80640.94</v>
      </c>
      <c r="V1230" s="493" t="n">
        <v>88227.24000000001</v>
      </c>
      <c r="W1230" s="493" t="n">
        <v>83299.34</v>
      </c>
      <c r="X1230" s="493" t="n">
        <v>88442</v>
      </c>
      <c r="Y1230" s="493" t="n">
        <v>89387.89999999999</v>
      </c>
      <c r="Z1230" s="493" t="n">
        <v>88674.32000000001</v>
      </c>
      <c r="AA1230" s="493" t="n">
        <v>89078.92999999999</v>
      </c>
      <c r="AB1230" s="493" t="n">
        <v>85202.69</v>
      </c>
      <c r="AC1230" s="493" t="n">
        <v>88654.44</v>
      </c>
      <c r="AD1230" s="493" t="n">
        <v>82142.07000000001</v>
      </c>
      <c r="AE1230" s="493" t="n">
        <v>83841.64999999999</v>
      </c>
      <c r="AF1230" s="493" t="n">
        <v>80433.64</v>
      </c>
      <c r="AG1230" s="493" t="n">
        <v>73707.39999999999</v>
      </c>
      <c r="AH1230" s="493" t="n">
        <v>85625.61</v>
      </c>
      <c r="AI1230" s="493" t="n">
        <v>75212.23</v>
      </c>
      <c r="AJ1230" s="493" t="n">
        <v>77188.00999999999</v>
      </c>
      <c r="AK1230" s="493" t="n">
        <v>80600.52</v>
      </c>
      <c r="AL1230" s="493" t="n">
        <v>79313.96000000001</v>
      </c>
      <c r="AM1230" s="493" t="n">
        <v>71143.69</v>
      </c>
      <c r="AN1230" s="493" t="n">
        <v>74627.69</v>
      </c>
      <c r="AO1230" s="493" t="n">
        <v>71211.11</v>
      </c>
      <c r="AP1230" s="493" t="n">
        <v>68096.42999999999</v>
      </c>
      <c r="AQ1230" s="493" t="n">
        <v>71636.34</v>
      </c>
      <c r="AR1230" s="493" t="n">
        <v>75337.94</v>
      </c>
      <c r="AS1230" s="493" t="n">
        <v>72885.49000000001</v>
      </c>
      <c r="AT1230" s="493" t="n">
        <v>69273.21000000001</v>
      </c>
      <c r="AU1230" s="493" t="n">
        <v>75138.86</v>
      </c>
      <c r="AV1230" s="493" t="n">
        <v>80056.60000000001</v>
      </c>
      <c r="AW1230" s="493" t="n">
        <v>64945.37</v>
      </c>
      <c r="AX1230" s="493" t="n">
        <v>80098.83</v>
      </c>
      <c r="AY1230" s="493" t="n">
        <v>67587.89999999999</v>
      </c>
      <c r="AZ1230" s="493" t="n">
        <v>77104.83</v>
      </c>
      <c r="BA1230" s="493" t="n">
        <v>74423.21000000001</v>
      </c>
      <c r="BB1230" s="493" t="n">
        <v>71925.28</v>
      </c>
      <c r="BC1230" s="493" t="n">
        <v>76803.39</v>
      </c>
      <c r="BD1230" s="493" t="n">
        <v>71625.49000000001</v>
      </c>
      <c r="BE1230" s="493" t="n">
        <v>68118.33</v>
      </c>
      <c r="BF1230" s="493" t="n">
        <v>70981.99000000001</v>
      </c>
      <c r="BG1230" s="493" t="n">
        <v>65192.86</v>
      </c>
      <c r="BH1230" s="493" t="n">
        <v>68358.78</v>
      </c>
      <c r="BI1230" s="493" t="n">
        <v>65151.24</v>
      </c>
      <c r="BJ1230" s="493" t="n">
        <v>69077.53999999999</v>
      </c>
      <c r="BK1230" s="493" t="n">
        <v>65209.32</v>
      </c>
      <c r="BL1230" s="493" t="n">
        <v>79103.50999999999</v>
      </c>
      <c r="BM1230" s="493" t="n">
        <v>62164.54</v>
      </c>
      <c r="BN1230" s="493" t="n">
        <v>67131.09</v>
      </c>
      <c r="BO1230" s="493" t="n">
        <v>71338.16</v>
      </c>
      <c r="BP1230" s="493" t="n">
        <v>67413.82000000001</v>
      </c>
      <c r="BQ1230" s="493" t="n">
        <v>56068.35</v>
      </c>
      <c r="BR1230" s="493" t="n">
        <v>72296.92999999999</v>
      </c>
      <c r="BS1230" s="493" t="n">
        <v>66927.31</v>
      </c>
      <c r="BT1230" s="493" t="n">
        <v>65720.27</v>
      </c>
      <c r="BU1230" s="493" t="n">
        <v>66212.14999999999</v>
      </c>
      <c r="BV1230" s="493" t="n">
        <v>73916.24000000001</v>
      </c>
      <c r="BW1230" s="493" t="n">
        <v>66351.31</v>
      </c>
    </row>
    <row r="1231">
      <c r="A1231" t="inlineStr">
        <is>
          <t>[C9C] ANGIOTENSIN-II 길항제 (단일)</t>
        </is>
      </c>
      <c r="B1231" t="inlineStr">
        <is>
          <t>에이치케이이노엔</t>
        </is>
      </c>
      <c r="C1231" t="inlineStr">
        <is>
          <t>이노엔 아벨탄</t>
        </is>
      </c>
      <c r="D1231" t="inlineStr">
        <is>
          <t>에이치케이이노엔</t>
        </is>
      </c>
      <c r="E1231" t="inlineStr">
        <is>
          <t>irbesartan</t>
        </is>
      </c>
      <c r="F1231" t="inlineStr">
        <is>
          <t>보건소</t>
        </is>
      </c>
      <c r="G1231" t="inlineStr">
        <is>
          <t>Generic</t>
        </is>
      </c>
      <c r="H1231" s="493" t="n">
        <v>0</v>
      </c>
      <c r="I1231" s="493" t="n">
        <v>1845</v>
      </c>
      <c r="J1231" s="493" t="n">
        <v>2835.9</v>
      </c>
      <c r="K1231" s="493" t="n">
        <v>471.6</v>
      </c>
      <c r="L1231" s="493" t="n">
        <v>1239</v>
      </c>
      <c r="M1231" s="493" t="n">
        <v>3014.4</v>
      </c>
      <c r="N1231" s="493" t="n">
        <v>766.2</v>
      </c>
      <c r="O1231" s="493" t="n">
        <v>597.6</v>
      </c>
      <c r="P1231" s="493" t="n">
        <v>2233.8</v>
      </c>
      <c r="Q1231" s="493" t="n">
        <v>259.8</v>
      </c>
      <c r="R1231" s="493" t="n">
        <v>1354.2</v>
      </c>
      <c r="S1231" s="493" t="n">
        <v>2863.5</v>
      </c>
      <c r="T1231" s="493" t="n">
        <v>858</v>
      </c>
      <c r="U1231" s="493" t="n">
        <v>559.8</v>
      </c>
      <c r="V1231" s="493" t="n">
        <v>2673</v>
      </c>
      <c r="W1231" s="493" t="n">
        <v>3251.7</v>
      </c>
      <c r="X1231" s="493" t="n">
        <v>1320</v>
      </c>
      <c r="Y1231" s="493" t="n">
        <v>1899.9</v>
      </c>
      <c r="Z1231" s="493" t="n">
        <v>769.2</v>
      </c>
      <c r="AA1231" s="493" t="n">
        <v>617.4</v>
      </c>
      <c r="AB1231" s="493" t="n">
        <v>4202.1</v>
      </c>
      <c r="AC1231" s="493" t="n">
        <v>249.3</v>
      </c>
      <c r="AD1231" s="493" t="n">
        <v>868.5</v>
      </c>
      <c r="AE1231" s="493" t="n">
        <v>1380.6</v>
      </c>
      <c r="AF1231" s="493" t="n">
        <v>227.7</v>
      </c>
      <c r="AG1231" s="493" t="n">
        <v>0</v>
      </c>
      <c r="AH1231" s="493" t="n">
        <v>0</v>
      </c>
      <c r="AI1231" s="493" t="n">
        <v>1622.7</v>
      </c>
      <c r="AJ1231" s="493" t="n">
        <v>0</v>
      </c>
      <c r="AK1231" s="493" t="n">
        <v>98.40000000000001</v>
      </c>
      <c r="AL1231" s="493" t="n">
        <v>1394.1</v>
      </c>
      <c r="AM1231" s="493" t="n">
        <v>177.8</v>
      </c>
      <c r="AN1231" s="493" t="n">
        <v>96.59999999999999</v>
      </c>
      <c r="AO1231" s="493" t="n">
        <v>1290.6</v>
      </c>
      <c r="AP1231" s="493" t="n">
        <v>98.40000000000001</v>
      </c>
      <c r="AQ1231" s="493" t="n">
        <v>1261.8</v>
      </c>
      <c r="AR1231" s="493" t="n">
        <v>153</v>
      </c>
      <c r="AS1231" s="493" t="n">
        <v>0</v>
      </c>
      <c r="AT1231" s="493" t="n">
        <v>657</v>
      </c>
      <c r="AU1231" s="493" t="n">
        <v>232.8</v>
      </c>
      <c r="AV1231" s="493" t="n">
        <v>0</v>
      </c>
      <c r="AW1231" s="493" t="n">
        <v>440.4</v>
      </c>
      <c r="AX1231" s="493" t="n">
        <v>0</v>
      </c>
      <c r="AY1231" s="493" t="n">
        <v>135</v>
      </c>
      <c r="AZ1231" s="493" t="n">
        <v>0</v>
      </c>
      <c r="BA1231" s="493" t="n">
        <v>405.9</v>
      </c>
      <c r="BB1231" s="493" t="n">
        <v>0</v>
      </c>
      <c r="BC1231" s="493" t="n">
        <v>119.4</v>
      </c>
      <c r="BD1231" s="493" t="n">
        <v>114.75</v>
      </c>
      <c r="BE1231" s="493" t="n">
        <v>160.2</v>
      </c>
      <c r="BF1231" s="493" t="n">
        <v>0</v>
      </c>
      <c r="BG1231" s="493" t="n">
        <v>129.6</v>
      </c>
      <c r="BH1231" s="493" t="n">
        <v>128.7</v>
      </c>
      <c r="BI1231" s="493" t="n">
        <v>0</v>
      </c>
      <c r="BJ1231" s="493" t="n">
        <v>0</v>
      </c>
      <c r="BK1231" s="493" t="n">
        <v>118.8</v>
      </c>
      <c r="BL1231" s="493" t="n">
        <v>0</v>
      </c>
      <c r="BM1231" s="493" t="n">
        <v>0</v>
      </c>
      <c r="BN1231" s="493" t="n">
        <v>72.59999999999999</v>
      </c>
      <c r="BO1231" s="493" t="n">
        <v>19.2</v>
      </c>
      <c r="BP1231" s="493" t="n">
        <v>87</v>
      </c>
      <c r="BQ1231" s="493" t="n">
        <v>0</v>
      </c>
      <c r="BR1231" s="493" t="n">
        <v>78.59999999999999</v>
      </c>
      <c r="BS1231" s="493" t="n">
        <v>0</v>
      </c>
      <c r="BT1231" s="493" t="n">
        <v>79.2</v>
      </c>
      <c r="BU1231" s="493" t="n">
        <v>0</v>
      </c>
      <c r="BV1231" s="493" t="n">
        <v>83.40000000000001</v>
      </c>
      <c r="BW1231" s="493" t="n">
        <v>0</v>
      </c>
    </row>
    <row r="1232">
      <c r="A1232" t="inlineStr">
        <is>
          <t>[C9C] ANGIOTENSIN-II 길항제 (단일)</t>
        </is>
      </c>
      <c r="B1232" t="inlineStr">
        <is>
          <t>에이치케이이노엔</t>
        </is>
      </c>
      <c r="C1232" t="inlineStr">
        <is>
          <t>텔미원</t>
        </is>
      </c>
      <c r="D1232" t="inlineStr">
        <is>
          <t>에이치케이이노엔</t>
        </is>
      </c>
      <c r="E1232" t="inlineStr">
        <is>
          <t>telmisartan</t>
        </is>
      </c>
      <c r="F1232" t="inlineStr">
        <is>
          <t>상급종합병원</t>
        </is>
      </c>
      <c r="G1232" t="inlineStr">
        <is>
          <t>Generic</t>
        </is>
      </c>
      <c r="H1232" s="493" t="n">
        <v>40167.53</v>
      </c>
      <c r="I1232" s="493" t="n">
        <v>42308.22</v>
      </c>
      <c r="J1232" s="493" t="n">
        <v>60077.45</v>
      </c>
      <c r="K1232" s="493" t="n">
        <v>53909.25</v>
      </c>
      <c r="L1232" s="493" t="n">
        <v>44121.86</v>
      </c>
      <c r="M1232" s="493" t="n">
        <v>47749.07</v>
      </c>
      <c r="N1232" s="493" t="n">
        <v>35936.36</v>
      </c>
      <c r="O1232" s="493" t="n">
        <v>56696</v>
      </c>
      <c r="P1232" s="493" t="n">
        <v>47944.58</v>
      </c>
      <c r="Q1232" s="493" t="n">
        <v>50124.39</v>
      </c>
      <c r="R1232" s="493" t="n">
        <v>39844.65</v>
      </c>
      <c r="S1232" s="493" t="n">
        <v>41192.66</v>
      </c>
      <c r="T1232" s="493" t="n">
        <v>42331.05</v>
      </c>
      <c r="U1232" s="493" t="n">
        <v>48293.13</v>
      </c>
      <c r="V1232" s="493" t="n">
        <v>56680.5</v>
      </c>
      <c r="W1232" s="493" t="n">
        <v>57906.01</v>
      </c>
      <c r="X1232" s="493" t="n">
        <v>41859.39</v>
      </c>
      <c r="Y1232" s="493" t="n">
        <v>33844.37</v>
      </c>
      <c r="Z1232" s="493" t="n">
        <v>30377.35</v>
      </c>
      <c r="AA1232" s="493" t="n">
        <v>38766.53</v>
      </c>
      <c r="AB1232" s="493" t="n">
        <v>38459.15</v>
      </c>
      <c r="AC1232" s="493" t="n">
        <v>70107.7</v>
      </c>
      <c r="AD1232" s="493" t="n">
        <v>46877.05</v>
      </c>
      <c r="AE1232" s="493" t="n">
        <v>49964.35</v>
      </c>
      <c r="AF1232" s="493" t="n">
        <v>52315.68</v>
      </c>
      <c r="AG1232" s="493" t="n">
        <v>48241.02</v>
      </c>
      <c r="AH1232" s="493" t="n">
        <v>56809.16</v>
      </c>
      <c r="AI1232" s="493" t="n">
        <v>72711.77</v>
      </c>
      <c r="AJ1232" s="493" t="n">
        <v>48570.97</v>
      </c>
      <c r="AK1232" s="493" t="n">
        <v>58418.71</v>
      </c>
      <c r="AL1232" s="493" t="n">
        <v>52146.82</v>
      </c>
      <c r="AM1232" s="493" t="n">
        <v>42851.55</v>
      </c>
      <c r="AN1232" s="493" t="n">
        <v>50748.89</v>
      </c>
      <c r="AO1232" s="493" t="n">
        <v>55763.89</v>
      </c>
      <c r="AP1232" s="493" t="n">
        <v>45880.69</v>
      </c>
      <c r="AQ1232" s="493" t="n">
        <v>66938.35000000001</v>
      </c>
      <c r="AR1232" s="493" t="n">
        <v>78070.41</v>
      </c>
      <c r="AS1232" s="493" t="n">
        <v>65833.73</v>
      </c>
      <c r="AT1232" s="493" t="n">
        <v>75079.96000000001</v>
      </c>
      <c r="AU1232" s="493" t="n">
        <v>115124.18</v>
      </c>
      <c r="AV1232" s="493" t="n">
        <v>72243.55</v>
      </c>
      <c r="AW1232" s="493" t="n">
        <v>75564.74000000001</v>
      </c>
      <c r="AX1232" s="493" t="n">
        <v>64790.79</v>
      </c>
      <c r="AY1232" s="493" t="n">
        <v>66368.44</v>
      </c>
      <c r="AZ1232" s="493" t="n">
        <v>60175.39</v>
      </c>
      <c r="BA1232" s="493" t="n">
        <v>100810.86</v>
      </c>
      <c r="BB1232" s="493" t="n">
        <v>60444.67</v>
      </c>
      <c r="BC1232" s="493" t="n">
        <v>66575.42999999999</v>
      </c>
      <c r="BD1232" s="493" t="n">
        <v>70916.25999999999</v>
      </c>
      <c r="BE1232" s="493" t="n">
        <v>65140.1</v>
      </c>
      <c r="BF1232" s="493" t="n">
        <v>61865.02</v>
      </c>
      <c r="BG1232" s="493" t="n">
        <v>82328.91</v>
      </c>
      <c r="BH1232" s="493" t="n">
        <v>64797.56</v>
      </c>
      <c r="BI1232" s="493" t="n">
        <v>75578.82000000001</v>
      </c>
      <c r="BJ1232" s="493" t="n">
        <v>61656.01</v>
      </c>
      <c r="BK1232" s="493" t="n">
        <v>61296.63</v>
      </c>
      <c r="BL1232" s="493" t="n">
        <v>60312.39</v>
      </c>
      <c r="BM1232" s="493" t="n">
        <v>92258.88</v>
      </c>
      <c r="BN1232" s="493" t="n">
        <v>52594.35</v>
      </c>
      <c r="BO1232" s="493" t="n">
        <v>91407.7</v>
      </c>
      <c r="BP1232" s="493" t="n">
        <v>61950.97</v>
      </c>
      <c r="BQ1232" s="493" t="n">
        <v>72234.25999999999</v>
      </c>
      <c r="BR1232" s="493" t="n">
        <v>72747.33</v>
      </c>
      <c r="BS1232" s="493" t="n">
        <v>109117.63</v>
      </c>
      <c r="BT1232" s="493" t="n">
        <v>79168.56</v>
      </c>
      <c r="BU1232" s="493" t="n">
        <v>57216.25</v>
      </c>
      <c r="BV1232" s="493" t="n">
        <v>84925.53999999999</v>
      </c>
      <c r="BW1232" s="493" t="n">
        <v>62848.43</v>
      </c>
    </row>
    <row r="1233">
      <c r="A1233" t="inlineStr">
        <is>
          <t>[C9C] ANGIOTENSIN-II 길항제 (단일)</t>
        </is>
      </c>
      <c r="B1233" t="inlineStr">
        <is>
          <t>에이치케이이노엔</t>
        </is>
      </c>
      <c r="C1233" t="inlineStr">
        <is>
          <t>텔미원</t>
        </is>
      </c>
      <c r="D1233" t="inlineStr">
        <is>
          <t>에이치케이이노엔</t>
        </is>
      </c>
      <c r="E1233" t="inlineStr">
        <is>
          <t>telmisartan</t>
        </is>
      </c>
      <c r="F1233" t="inlineStr">
        <is>
          <t>종합병원</t>
        </is>
      </c>
      <c r="G1233" t="inlineStr">
        <is>
          <t>Generic</t>
        </is>
      </c>
      <c r="H1233" s="493" t="n">
        <v>36609.63</v>
      </c>
      <c r="I1233" s="493" t="n">
        <v>39882.83</v>
      </c>
      <c r="J1233" s="493" t="n">
        <v>38473.05</v>
      </c>
      <c r="K1233" s="493" t="n">
        <v>42219.56</v>
      </c>
      <c r="L1233" s="493" t="n">
        <v>37533.97</v>
      </c>
      <c r="M1233" s="493" t="n">
        <v>39505.95</v>
      </c>
      <c r="N1233" s="493" t="n">
        <v>33528.27</v>
      </c>
      <c r="O1233" s="493" t="n">
        <v>41589.67</v>
      </c>
      <c r="P1233" s="493" t="n">
        <v>46524.26</v>
      </c>
      <c r="Q1233" s="493" t="n">
        <v>41501.06</v>
      </c>
      <c r="R1233" s="493" t="n">
        <v>56467.11</v>
      </c>
      <c r="S1233" s="493" t="n">
        <v>54104.63</v>
      </c>
      <c r="T1233" s="493" t="n">
        <v>56931.26</v>
      </c>
      <c r="U1233" s="493" t="n">
        <v>44130.72</v>
      </c>
      <c r="V1233" s="493" t="n">
        <v>51360.01</v>
      </c>
      <c r="W1233" s="493" t="n">
        <v>48037.91</v>
      </c>
      <c r="X1233" s="493" t="n">
        <v>52469.83</v>
      </c>
      <c r="Y1233" s="493" t="n">
        <v>54647.03</v>
      </c>
      <c r="Z1233" s="493" t="n">
        <v>54865.13</v>
      </c>
      <c r="AA1233" s="493" t="n">
        <v>34386.98</v>
      </c>
      <c r="AB1233" s="493" t="n">
        <v>43943.97</v>
      </c>
      <c r="AC1233" s="493" t="n">
        <v>47161.83</v>
      </c>
      <c r="AD1233" s="493" t="n">
        <v>48650.85</v>
      </c>
      <c r="AE1233" s="493" t="n">
        <v>45250.65</v>
      </c>
      <c r="AF1233" s="493" t="n">
        <v>58149.12</v>
      </c>
      <c r="AG1233" s="493" t="n">
        <v>55828.89</v>
      </c>
      <c r="AH1233" s="493" t="n">
        <v>37148.15</v>
      </c>
      <c r="AI1233" s="493" t="n">
        <v>39333.94</v>
      </c>
      <c r="AJ1233" s="493" t="n">
        <v>45188.83</v>
      </c>
      <c r="AK1233" s="493" t="n">
        <v>43312.03</v>
      </c>
      <c r="AL1233" s="493" t="n">
        <v>43132.14</v>
      </c>
      <c r="AM1233" s="493" t="n">
        <v>36760.28</v>
      </c>
      <c r="AN1233" s="493" t="n">
        <v>39559.31</v>
      </c>
      <c r="AO1233" s="493" t="n">
        <v>47836.86</v>
      </c>
      <c r="AP1233" s="493" t="n">
        <v>53560.58</v>
      </c>
      <c r="AQ1233" s="493" t="n">
        <v>37424.54</v>
      </c>
      <c r="AR1233" s="493" t="n">
        <v>24394.31</v>
      </c>
      <c r="AS1233" s="493" t="n">
        <v>27039.3</v>
      </c>
      <c r="AT1233" s="493" t="n">
        <v>16052.62</v>
      </c>
      <c r="AU1233" s="493" t="n">
        <v>17225.48</v>
      </c>
      <c r="AV1233" s="493" t="n">
        <v>20964.67</v>
      </c>
      <c r="AW1233" s="493" t="n">
        <v>19365.13</v>
      </c>
      <c r="AX1233" s="493" t="n">
        <v>17868.14</v>
      </c>
      <c r="AY1233" s="493" t="n">
        <v>19070.7</v>
      </c>
      <c r="AZ1233" s="493" t="n">
        <v>22073.44</v>
      </c>
      <c r="BA1233" s="493" t="n">
        <v>23344.8</v>
      </c>
      <c r="BB1233" s="493" t="n">
        <v>17038.54</v>
      </c>
      <c r="BC1233" s="493" t="n">
        <v>15921.07</v>
      </c>
      <c r="BD1233" s="493" t="n">
        <v>23097.31</v>
      </c>
      <c r="BE1233" s="493" t="n">
        <v>19466.39</v>
      </c>
      <c r="BF1233" s="493" t="n">
        <v>25610.52</v>
      </c>
      <c r="BG1233" s="493" t="n">
        <v>27563.69</v>
      </c>
      <c r="BH1233" s="493" t="n">
        <v>25216.24</v>
      </c>
      <c r="BI1233" s="493" t="n">
        <v>28056.97</v>
      </c>
      <c r="BJ1233" s="493" t="n">
        <v>31305.06</v>
      </c>
      <c r="BK1233" s="493" t="n">
        <v>30196.09</v>
      </c>
      <c r="BL1233" s="493" t="n">
        <v>24555.08</v>
      </c>
      <c r="BM1233" s="493" t="n">
        <v>26406.32</v>
      </c>
      <c r="BN1233" s="493" t="n">
        <v>29494.09</v>
      </c>
      <c r="BO1233" s="493" t="n">
        <v>29127.34</v>
      </c>
      <c r="BP1233" s="493" t="n">
        <v>30446.85</v>
      </c>
      <c r="BQ1233" s="493" t="n">
        <v>21137.33</v>
      </c>
      <c r="BR1233" s="493" t="n">
        <v>40103.01</v>
      </c>
      <c r="BS1233" s="493" t="n">
        <v>26367.05</v>
      </c>
      <c r="BT1233" s="493" t="n">
        <v>28096.84</v>
      </c>
      <c r="BU1233" s="493" t="n">
        <v>27101.54</v>
      </c>
      <c r="BV1233" s="493" t="n">
        <v>27264.69</v>
      </c>
      <c r="BW1233" s="493" t="n">
        <v>30084.68</v>
      </c>
    </row>
    <row r="1234">
      <c r="A1234" t="inlineStr">
        <is>
          <t>[C9C] ANGIOTENSIN-II 길항제 (단일)</t>
        </is>
      </c>
      <c r="B1234" t="inlineStr">
        <is>
          <t>에이치케이이노엔</t>
        </is>
      </c>
      <c r="C1234" t="inlineStr">
        <is>
          <t>텔미원</t>
        </is>
      </c>
      <c r="D1234" t="inlineStr">
        <is>
          <t>에이치케이이노엔</t>
        </is>
      </c>
      <c r="E1234" t="inlineStr">
        <is>
          <t>telmisartan</t>
        </is>
      </c>
      <c r="F1234" t="inlineStr">
        <is>
          <t>병원</t>
        </is>
      </c>
      <c r="G1234" t="inlineStr">
        <is>
          <t>Generic</t>
        </is>
      </c>
      <c r="H1234" s="493" t="n">
        <v>12467.2</v>
      </c>
      <c r="I1234" s="493" t="n">
        <v>19933.19</v>
      </c>
      <c r="J1234" s="493" t="n">
        <v>18286.63</v>
      </c>
      <c r="K1234" s="493" t="n">
        <v>15764.23</v>
      </c>
      <c r="L1234" s="493" t="n">
        <v>17139.66</v>
      </c>
      <c r="M1234" s="493" t="n">
        <v>21038.23</v>
      </c>
      <c r="N1234" s="493" t="n">
        <v>20866.52</v>
      </c>
      <c r="O1234" s="493" t="n">
        <v>17965.65</v>
      </c>
      <c r="P1234" s="493" t="n">
        <v>20630.41</v>
      </c>
      <c r="Q1234" s="493" t="n">
        <v>19119.01</v>
      </c>
      <c r="R1234" s="493" t="n">
        <v>25094.78</v>
      </c>
      <c r="S1234" s="493" t="n">
        <v>29219.76</v>
      </c>
      <c r="T1234" s="493" t="n">
        <v>22632.11</v>
      </c>
      <c r="U1234" s="493" t="n">
        <v>24004.91</v>
      </c>
      <c r="V1234" s="493" t="n">
        <v>20080.29</v>
      </c>
      <c r="W1234" s="493" t="n">
        <v>25705.91</v>
      </c>
      <c r="X1234" s="493" t="n">
        <v>21977.13</v>
      </c>
      <c r="Y1234" s="493" t="n">
        <v>18964.75</v>
      </c>
      <c r="Z1234" s="493" t="n">
        <v>25489.37</v>
      </c>
      <c r="AA1234" s="493" t="n">
        <v>21527.76</v>
      </c>
      <c r="AB1234" s="493" t="n">
        <v>20357.58</v>
      </c>
      <c r="AC1234" s="493" t="n">
        <v>27333.4</v>
      </c>
      <c r="AD1234" s="493" t="n">
        <v>25348.6</v>
      </c>
      <c r="AE1234" s="493" t="n">
        <v>21067.24</v>
      </c>
      <c r="AF1234" s="493" t="n">
        <v>23322.54</v>
      </c>
      <c r="AG1234" s="493" t="n">
        <v>23897.94</v>
      </c>
      <c r="AH1234" s="493" t="n">
        <v>24271.22</v>
      </c>
      <c r="AI1234" s="493" t="n">
        <v>24235.2</v>
      </c>
      <c r="AJ1234" s="493" t="n">
        <v>22968.91</v>
      </c>
      <c r="AK1234" s="493" t="n">
        <v>25866.85</v>
      </c>
      <c r="AL1234" s="493" t="n">
        <v>19067.43</v>
      </c>
      <c r="AM1234" s="493" t="n">
        <v>14464.07</v>
      </c>
      <c r="AN1234" s="493" t="n">
        <v>27938.37</v>
      </c>
      <c r="AO1234" s="493" t="n">
        <v>20301.4</v>
      </c>
      <c r="AP1234" s="493" t="n">
        <v>15363.21</v>
      </c>
      <c r="AQ1234" s="493" t="n">
        <v>20931.16</v>
      </c>
      <c r="AR1234" s="493" t="n">
        <v>25373.03</v>
      </c>
      <c r="AS1234" s="493" t="n">
        <v>13055.22</v>
      </c>
      <c r="AT1234" s="493" t="n">
        <v>21859.92</v>
      </c>
      <c r="AU1234" s="493" t="n">
        <v>24020.97</v>
      </c>
      <c r="AV1234" s="493" t="n">
        <v>14699.17</v>
      </c>
      <c r="AW1234" s="493" t="n">
        <v>15884.18</v>
      </c>
      <c r="AX1234" s="493" t="n">
        <v>22340</v>
      </c>
      <c r="AY1234" s="493" t="n">
        <v>12532.22</v>
      </c>
      <c r="AZ1234" s="493" t="n">
        <v>21423.79</v>
      </c>
      <c r="BA1234" s="493" t="n">
        <v>19042.83</v>
      </c>
      <c r="BB1234" s="493" t="n">
        <v>12957.51</v>
      </c>
      <c r="BC1234" s="493" t="n">
        <v>19303.86</v>
      </c>
      <c r="BD1234" s="493" t="n">
        <v>17368.41</v>
      </c>
      <c r="BE1234" s="493" t="n">
        <v>11419.23</v>
      </c>
      <c r="BF1234" s="493" t="n">
        <v>20569.8</v>
      </c>
      <c r="BG1234" s="493" t="n">
        <v>22803.72</v>
      </c>
      <c r="BH1234" s="493" t="n">
        <v>14630.67</v>
      </c>
      <c r="BI1234" s="493" t="n">
        <v>20982.51</v>
      </c>
      <c r="BJ1234" s="493" t="n">
        <v>17387.82</v>
      </c>
      <c r="BK1234" s="493" t="n">
        <v>10898.06</v>
      </c>
      <c r="BL1234" s="493" t="n">
        <v>27595.5</v>
      </c>
      <c r="BM1234" s="493" t="n">
        <v>20806.75</v>
      </c>
      <c r="BN1234" s="493" t="n">
        <v>9510.51</v>
      </c>
      <c r="BO1234" s="493" t="n">
        <v>20598.39</v>
      </c>
      <c r="BP1234" s="493" t="n">
        <v>15239.97</v>
      </c>
      <c r="BQ1234" s="493" t="n">
        <v>13629.68</v>
      </c>
      <c r="BR1234" s="493" t="n">
        <v>19882.71</v>
      </c>
      <c r="BS1234" s="493" t="n">
        <v>23383.74</v>
      </c>
      <c r="BT1234" s="493" t="n">
        <v>9265.450000000001</v>
      </c>
      <c r="BU1234" s="493" t="n">
        <v>24171.35</v>
      </c>
      <c r="BV1234" s="493" t="n">
        <v>16673.4</v>
      </c>
      <c r="BW1234" s="493" t="n">
        <v>11727.45</v>
      </c>
    </row>
    <row r="1235">
      <c r="A1235" t="inlineStr">
        <is>
          <t>[C9C] ANGIOTENSIN-II 길항제 (단일)</t>
        </is>
      </c>
      <c r="B1235" t="inlineStr">
        <is>
          <t>에이치케이이노엔</t>
        </is>
      </c>
      <c r="C1235" t="inlineStr">
        <is>
          <t>텔미원</t>
        </is>
      </c>
      <c r="D1235" t="inlineStr">
        <is>
          <t>에이치케이이노엔</t>
        </is>
      </c>
      <c r="E1235" t="inlineStr">
        <is>
          <t>telmisartan</t>
        </is>
      </c>
      <c r="F1235" t="inlineStr">
        <is>
          <t>의원</t>
        </is>
      </c>
      <c r="G1235" t="inlineStr">
        <is>
          <t>Generic</t>
        </is>
      </c>
      <c r="H1235" s="493" t="n">
        <v>259776.69</v>
      </c>
      <c r="I1235" s="493" t="n">
        <v>232396.42</v>
      </c>
      <c r="J1235" s="493" t="n">
        <v>271417.37</v>
      </c>
      <c r="K1235" s="493" t="n">
        <v>255070.67</v>
      </c>
      <c r="L1235" s="493" t="n">
        <v>246619.02</v>
      </c>
      <c r="M1235" s="493" t="n">
        <v>248256.07</v>
      </c>
      <c r="N1235" s="493" t="n">
        <v>253162.25</v>
      </c>
      <c r="O1235" s="493" t="n">
        <v>231774.47</v>
      </c>
      <c r="P1235" s="493" t="n">
        <v>245959.03</v>
      </c>
      <c r="Q1235" s="493" t="n">
        <v>244623.85</v>
      </c>
      <c r="R1235" s="493" t="n">
        <v>244045.08</v>
      </c>
      <c r="S1235" s="493" t="n">
        <v>297548.85</v>
      </c>
      <c r="T1235" s="493" t="n">
        <v>273017.01</v>
      </c>
      <c r="U1235" s="493" t="n">
        <v>246605.96</v>
      </c>
      <c r="V1235" s="493" t="n">
        <v>270072.85</v>
      </c>
      <c r="W1235" s="493" t="n">
        <v>272145.05</v>
      </c>
      <c r="X1235" s="493" t="n">
        <v>265454.25</v>
      </c>
      <c r="Y1235" s="493" t="n">
        <v>269764.19</v>
      </c>
      <c r="Z1235" s="493" t="n">
        <v>271439.74</v>
      </c>
      <c r="AA1235" s="493" t="n">
        <v>278555.45</v>
      </c>
      <c r="AB1235" s="493" t="n">
        <v>264871.19</v>
      </c>
      <c r="AC1235" s="493" t="n">
        <v>271416.54</v>
      </c>
      <c r="AD1235" s="493" t="n">
        <v>259996.65</v>
      </c>
      <c r="AE1235" s="493" t="n">
        <v>293000.63</v>
      </c>
      <c r="AF1235" s="493" t="n">
        <v>279537.93</v>
      </c>
      <c r="AG1235" s="493" t="n">
        <v>241506.62</v>
      </c>
      <c r="AH1235" s="493" t="n">
        <v>280728.39</v>
      </c>
      <c r="AI1235" s="493" t="n">
        <v>246909.64</v>
      </c>
      <c r="AJ1235" s="493" t="n">
        <v>271485.61</v>
      </c>
      <c r="AK1235" s="493" t="n">
        <v>273121.79</v>
      </c>
      <c r="AL1235" s="493" t="n">
        <v>267031.46</v>
      </c>
      <c r="AM1235" s="493" t="n">
        <v>259016.63</v>
      </c>
      <c r="AN1235" s="493" t="n">
        <v>255384.46</v>
      </c>
      <c r="AO1235" s="493" t="n">
        <v>259389.82</v>
      </c>
      <c r="AP1235" s="493" t="n">
        <v>239291.19</v>
      </c>
      <c r="AQ1235" s="493" t="n">
        <v>249904.44</v>
      </c>
      <c r="AR1235" s="493" t="n">
        <v>260398.54</v>
      </c>
      <c r="AS1235" s="493" t="n">
        <v>224791.79</v>
      </c>
      <c r="AT1235" s="493" t="n">
        <v>233565.95</v>
      </c>
      <c r="AU1235" s="493" t="n">
        <v>240862.38</v>
      </c>
      <c r="AV1235" s="493" t="n">
        <v>239054.23</v>
      </c>
      <c r="AW1235" s="493" t="n">
        <v>220575.32</v>
      </c>
      <c r="AX1235" s="493" t="n">
        <v>251358.67</v>
      </c>
      <c r="AY1235" s="493" t="n">
        <v>247166.29</v>
      </c>
      <c r="AZ1235" s="493" t="n">
        <v>238450.1</v>
      </c>
      <c r="BA1235" s="493" t="n">
        <v>260575.93</v>
      </c>
      <c r="BB1235" s="493" t="n">
        <v>215917.01</v>
      </c>
      <c r="BC1235" s="493" t="n">
        <v>260204.26</v>
      </c>
      <c r="BD1235" s="493" t="n">
        <v>225407.99</v>
      </c>
      <c r="BE1235" s="493" t="n">
        <v>217226.45</v>
      </c>
      <c r="BF1235" s="493" t="n">
        <v>219059.16</v>
      </c>
      <c r="BG1235" s="493" t="n">
        <v>248018.1</v>
      </c>
      <c r="BH1235" s="493" t="n">
        <v>222473.86</v>
      </c>
      <c r="BI1235" s="493" t="n">
        <v>225576.98</v>
      </c>
      <c r="BJ1235" s="493" t="n">
        <v>234702.65</v>
      </c>
      <c r="BK1235" s="493" t="n">
        <v>220350.78</v>
      </c>
      <c r="BL1235" s="493" t="n">
        <v>242649.62</v>
      </c>
      <c r="BM1235" s="493" t="n">
        <v>230993.18</v>
      </c>
      <c r="BN1235" s="493" t="n">
        <v>206308.41</v>
      </c>
      <c r="BO1235" s="493" t="n">
        <v>240433.35</v>
      </c>
      <c r="BP1235" s="493" t="n">
        <v>233936.55</v>
      </c>
      <c r="BQ1235" s="493" t="n">
        <v>214112.62</v>
      </c>
      <c r="BR1235" s="493" t="n">
        <v>220707.55</v>
      </c>
      <c r="BS1235" s="493" t="n">
        <v>247442.94</v>
      </c>
      <c r="BT1235" s="493" t="n">
        <v>219975.3</v>
      </c>
      <c r="BU1235" s="493" t="n">
        <v>234991.22</v>
      </c>
      <c r="BV1235" s="493" t="n">
        <v>243186.3</v>
      </c>
      <c r="BW1235" s="493" t="n">
        <v>215831.68</v>
      </c>
    </row>
    <row r="1236">
      <c r="A1236" t="inlineStr">
        <is>
          <t>[C9C] ANGIOTENSIN-II 길항제 (단일)</t>
        </is>
      </c>
      <c r="B1236" t="inlineStr">
        <is>
          <t>에이치케이이노엔</t>
        </is>
      </c>
      <c r="C1236" t="inlineStr">
        <is>
          <t>텔미원</t>
        </is>
      </c>
      <c r="D1236" t="inlineStr">
        <is>
          <t>에이치케이이노엔</t>
        </is>
      </c>
      <c r="E1236" t="inlineStr">
        <is>
          <t>telmisartan</t>
        </is>
      </c>
      <c r="F1236" t="inlineStr">
        <is>
          <t>보건소</t>
        </is>
      </c>
      <c r="G1236" t="inlineStr">
        <is>
          <t>Generic</t>
        </is>
      </c>
      <c r="H1236" s="493" t="n">
        <v>3493.8</v>
      </c>
      <c r="I1236" s="493" t="n">
        <v>1242.6</v>
      </c>
      <c r="J1236" s="493" t="n">
        <v>5582.7</v>
      </c>
      <c r="K1236" s="493" t="n">
        <v>10358.85</v>
      </c>
      <c r="L1236" s="493" t="n">
        <v>2548.65</v>
      </c>
      <c r="M1236" s="493" t="n">
        <v>2473.79</v>
      </c>
      <c r="N1236" s="493" t="n">
        <v>4994.35</v>
      </c>
      <c r="O1236" s="493" t="n">
        <v>3772.08</v>
      </c>
      <c r="P1236" s="493" t="n">
        <v>2939.7</v>
      </c>
      <c r="Q1236" s="493" t="n">
        <v>4079.7</v>
      </c>
      <c r="R1236" s="493" t="n">
        <v>3567.3</v>
      </c>
      <c r="S1236" s="493" t="n">
        <v>4092.6</v>
      </c>
      <c r="T1236" s="493" t="n">
        <v>4090.14</v>
      </c>
      <c r="U1236" s="493" t="n">
        <v>988.8</v>
      </c>
      <c r="V1236" s="493" t="n">
        <v>387.6</v>
      </c>
      <c r="W1236" s="493" t="n">
        <v>4329.3</v>
      </c>
      <c r="X1236" s="493" t="n">
        <v>690.9</v>
      </c>
      <c r="Y1236" s="493" t="n">
        <v>1881</v>
      </c>
      <c r="Z1236" s="493" t="n">
        <v>2146.14</v>
      </c>
      <c r="AA1236" s="493" t="n">
        <v>4294.5</v>
      </c>
      <c r="AB1236" s="493" t="n">
        <v>3715.8</v>
      </c>
      <c r="AC1236" s="493" t="n">
        <v>3670.08</v>
      </c>
      <c r="AD1236" s="493" t="n">
        <v>3081</v>
      </c>
      <c r="AE1236" s="493" t="n">
        <v>4580.4</v>
      </c>
      <c r="AF1236" s="493" t="n">
        <v>2800.2</v>
      </c>
      <c r="AG1236" s="493" t="n">
        <v>5535.6</v>
      </c>
      <c r="AH1236" s="493" t="n">
        <v>3529.35</v>
      </c>
      <c r="AI1236" s="493" t="n">
        <v>5134.15</v>
      </c>
      <c r="AJ1236" s="493" t="n">
        <v>1641.6</v>
      </c>
      <c r="AK1236" s="493" t="n">
        <v>6003.3</v>
      </c>
      <c r="AL1236" s="493" t="n">
        <v>3195.3</v>
      </c>
      <c r="AM1236" s="493" t="n">
        <v>3633.3</v>
      </c>
      <c r="AN1236" s="493" t="n">
        <v>3040.65</v>
      </c>
      <c r="AO1236" s="493" t="n">
        <v>3501</v>
      </c>
      <c r="AP1236" s="493" t="n">
        <v>1757.2</v>
      </c>
      <c r="AQ1236" s="493" t="n">
        <v>6414</v>
      </c>
      <c r="AR1236" s="493" t="n">
        <v>4046.1</v>
      </c>
      <c r="AS1236" s="493" t="n">
        <v>2074.2</v>
      </c>
      <c r="AT1236" s="493" t="n">
        <v>1401.3</v>
      </c>
      <c r="AU1236" s="493" t="n">
        <v>2718.3</v>
      </c>
      <c r="AV1236" s="493" t="n">
        <v>847.2</v>
      </c>
      <c r="AW1236" s="493" t="n">
        <v>1518</v>
      </c>
      <c r="AX1236" s="493" t="n">
        <v>3665.4</v>
      </c>
      <c r="AY1236" s="493" t="n">
        <v>1035.9</v>
      </c>
      <c r="AZ1236" s="493" t="n">
        <v>927.9</v>
      </c>
      <c r="BA1236" s="493" t="n">
        <v>3967.2</v>
      </c>
      <c r="BB1236" s="493" t="n">
        <v>1740</v>
      </c>
      <c r="BC1236" s="493" t="n">
        <v>2304.3</v>
      </c>
      <c r="BD1236" s="493" t="n">
        <v>2850.3</v>
      </c>
      <c r="BE1236" s="493" t="n">
        <v>361.8</v>
      </c>
      <c r="BF1236" s="493" t="n">
        <v>2490</v>
      </c>
      <c r="BG1236" s="493" t="n">
        <v>2058.3</v>
      </c>
      <c r="BH1236" s="493" t="n">
        <v>733.8</v>
      </c>
      <c r="BI1236" s="493" t="n">
        <v>2753.7</v>
      </c>
      <c r="BJ1236" s="493" t="n">
        <v>4723.35</v>
      </c>
      <c r="BK1236" s="493" t="n">
        <v>1091.7</v>
      </c>
      <c r="BL1236" s="493" t="n">
        <v>3318.9</v>
      </c>
      <c r="BM1236" s="493" t="n">
        <v>1441.5</v>
      </c>
      <c r="BN1236" s="493" t="n">
        <v>2313</v>
      </c>
      <c r="BO1236" s="493" t="n">
        <v>2565.9</v>
      </c>
      <c r="BP1236" s="493" t="n">
        <v>1735.35</v>
      </c>
      <c r="BQ1236" s="493" t="n">
        <v>1870.2</v>
      </c>
      <c r="BR1236" s="493" t="n">
        <v>3831.9</v>
      </c>
      <c r="BS1236" s="493" t="n">
        <v>2853.45</v>
      </c>
      <c r="BT1236" s="493" t="n">
        <v>1834.2</v>
      </c>
      <c r="BU1236" s="493" t="n">
        <v>3120</v>
      </c>
      <c r="BV1236" s="493" t="n">
        <v>3990.3</v>
      </c>
      <c r="BW1236" s="493" t="n">
        <v>3121.8</v>
      </c>
    </row>
    <row r="1237">
      <c r="A1237" t="inlineStr">
        <is>
          <t>[C9C] ANGIOTENSIN-II 길항제 (단일)</t>
        </is>
      </c>
      <c r="B1237" t="inlineStr">
        <is>
          <t>에이치케이이노엔</t>
        </is>
      </c>
      <c r="C1237" t="inlineStr">
        <is>
          <t>텔미원</t>
        </is>
      </c>
      <c r="D1237" t="inlineStr">
        <is>
          <t>에이치케이이노엔</t>
        </is>
      </c>
      <c r="E1237" t="inlineStr">
        <is>
          <t>telmisartan</t>
        </is>
      </c>
      <c r="F1237" t="inlineStr">
        <is>
          <t>기타(치과의원, 치과병원 등)</t>
        </is>
      </c>
      <c r="G1237" t="inlineStr">
        <is>
          <t>Generic</t>
        </is>
      </c>
      <c r="H1237" s="493" t="n">
        <v>0</v>
      </c>
      <c r="I1237" s="493" t="n">
        <v>720.6</v>
      </c>
      <c r="J1237" s="493" t="n">
        <v>349.2</v>
      </c>
      <c r="K1237" s="493" t="n">
        <v>781.2</v>
      </c>
      <c r="L1237" s="493" t="n">
        <v>423.6</v>
      </c>
      <c r="M1237" s="493" t="n">
        <v>659.4</v>
      </c>
      <c r="N1237" s="493" t="n">
        <v>0</v>
      </c>
      <c r="O1237" s="493" t="n">
        <v>0</v>
      </c>
      <c r="P1237" s="493" t="n">
        <v>0</v>
      </c>
      <c r="Q1237" s="493" t="n">
        <v>0</v>
      </c>
      <c r="R1237" s="493" t="n">
        <v>0</v>
      </c>
      <c r="S1237" s="493" t="n">
        <v>0</v>
      </c>
      <c r="T1237" s="493" t="n">
        <v>0</v>
      </c>
      <c r="U1237" s="493" t="n">
        <v>0</v>
      </c>
      <c r="V1237" s="493" t="n">
        <v>0</v>
      </c>
      <c r="W1237" s="493" t="n">
        <v>0</v>
      </c>
      <c r="X1237" s="493" t="n">
        <v>0</v>
      </c>
      <c r="Y1237" s="493" t="n">
        <v>0</v>
      </c>
      <c r="Z1237" s="493" t="n">
        <v>0</v>
      </c>
      <c r="AA1237" s="493" t="n">
        <v>0</v>
      </c>
      <c r="AB1237" s="493" t="n">
        <v>0</v>
      </c>
      <c r="AC1237" s="493" t="n">
        <v>0</v>
      </c>
      <c r="AD1237" s="493" t="n">
        <v>0</v>
      </c>
      <c r="AE1237" s="493" t="n">
        <v>0</v>
      </c>
      <c r="AF1237" s="493" t="n">
        <v>0</v>
      </c>
      <c r="AG1237" s="493" t="n">
        <v>0</v>
      </c>
      <c r="AH1237" s="493" t="n">
        <v>0</v>
      </c>
      <c r="AI1237" s="493" t="n">
        <v>0</v>
      </c>
      <c r="AJ1237" s="493" t="n">
        <v>0</v>
      </c>
      <c r="AK1237" s="493" t="n">
        <v>486.9</v>
      </c>
      <c r="AL1237" s="493" t="n">
        <v>0</v>
      </c>
      <c r="AM1237" s="493" t="n">
        <v>460.8</v>
      </c>
      <c r="AN1237" s="493" t="n">
        <v>198.24</v>
      </c>
      <c r="AO1237" s="493" t="n">
        <v>105.28</v>
      </c>
      <c r="AP1237" s="493" t="n">
        <v>423</v>
      </c>
      <c r="AQ1237" s="493" t="n">
        <v>0</v>
      </c>
      <c r="AR1237" s="493" t="n">
        <v>0</v>
      </c>
      <c r="AS1237" s="493" t="n">
        <v>953.1</v>
      </c>
      <c r="AT1237" s="493" t="n">
        <v>0</v>
      </c>
      <c r="AU1237" s="493" t="n">
        <v>0</v>
      </c>
      <c r="AV1237" s="493" t="n">
        <v>0</v>
      </c>
      <c r="AW1237" s="493" t="n">
        <v>0</v>
      </c>
      <c r="AX1237" s="493" t="n">
        <v>0</v>
      </c>
      <c r="AY1237" s="493" t="n">
        <v>0</v>
      </c>
      <c r="AZ1237" s="493" t="n">
        <v>0</v>
      </c>
      <c r="BA1237" s="493" t="n">
        <v>0</v>
      </c>
      <c r="BB1237" s="493" t="n">
        <v>358.2</v>
      </c>
      <c r="BC1237" s="493" t="n">
        <v>0</v>
      </c>
      <c r="BD1237" s="493" t="n">
        <v>0</v>
      </c>
      <c r="BE1237" s="493" t="n">
        <v>398.7</v>
      </c>
      <c r="BF1237" s="493" t="n">
        <v>0</v>
      </c>
      <c r="BG1237" s="493" t="n">
        <v>0</v>
      </c>
      <c r="BH1237" s="493" t="n">
        <v>409.5</v>
      </c>
      <c r="BI1237" s="493" t="n">
        <v>0</v>
      </c>
      <c r="BJ1237" s="493" t="n">
        <v>0</v>
      </c>
      <c r="BK1237" s="493" t="n">
        <v>416.7</v>
      </c>
      <c r="BL1237" s="493" t="n">
        <v>0</v>
      </c>
      <c r="BM1237" s="493" t="n">
        <v>0</v>
      </c>
      <c r="BN1237" s="493" t="n">
        <v>321.3</v>
      </c>
      <c r="BO1237" s="493" t="n">
        <v>0</v>
      </c>
      <c r="BP1237" s="493" t="n">
        <v>0</v>
      </c>
      <c r="BQ1237" s="493" t="n">
        <v>331.2</v>
      </c>
      <c r="BR1237" s="493" t="n">
        <v>0</v>
      </c>
      <c r="BS1237" s="493" t="n">
        <v>0</v>
      </c>
      <c r="BT1237" s="493" t="n">
        <v>312.3</v>
      </c>
      <c r="BU1237" s="493" t="n">
        <v>0</v>
      </c>
      <c r="BV1237" s="493" t="n">
        <v>0</v>
      </c>
      <c r="BW1237" s="493" t="n">
        <v>339.3</v>
      </c>
    </row>
    <row r="1238">
      <c r="A1238" t="inlineStr">
        <is>
          <t>[C9C] ANGIOTENSIN-II 길항제 (단일)</t>
        </is>
      </c>
      <c r="B1238" t="inlineStr">
        <is>
          <t>에이프로젠바이오로직스</t>
        </is>
      </c>
      <c r="C1238" t="inlineStr">
        <is>
          <t>루자탄</t>
        </is>
      </c>
      <c r="D1238" t="inlineStr">
        <is>
          <t>에이프로젠바이오로직스</t>
        </is>
      </c>
      <c r="E1238" t="inlineStr">
        <is>
          <t>losartan potassium</t>
        </is>
      </c>
      <c r="F1238" t="inlineStr">
        <is>
          <t>상급종합병원</t>
        </is>
      </c>
      <c r="G1238" t="inlineStr">
        <is>
          <t>Generic</t>
        </is>
      </c>
      <c r="H1238" s="493" t="n">
        <v>0</v>
      </c>
      <c r="I1238" s="493" t="n">
        <v>0</v>
      </c>
      <c r="J1238" s="493" t="n">
        <v>0</v>
      </c>
      <c r="K1238" s="493" t="n">
        <v>0</v>
      </c>
      <c r="L1238" s="493" t="n">
        <v>0</v>
      </c>
      <c r="M1238" s="493" t="n">
        <v>0</v>
      </c>
      <c r="N1238" s="493" t="n">
        <v>0</v>
      </c>
      <c r="O1238" s="493" t="n">
        <v>451.64</v>
      </c>
      <c r="P1238" s="493" t="n">
        <v>0</v>
      </c>
      <c r="Q1238" s="493" t="n">
        <v>0</v>
      </c>
      <c r="R1238" s="493" t="n">
        <v>0</v>
      </c>
      <c r="S1238" s="493" t="n">
        <v>0</v>
      </c>
      <c r="T1238" s="493" t="n">
        <v>0</v>
      </c>
      <c r="U1238" s="493" t="n">
        <v>0</v>
      </c>
      <c r="V1238" s="493" t="n">
        <v>0</v>
      </c>
      <c r="W1238" s="493" t="n">
        <v>0</v>
      </c>
      <c r="X1238" s="493" t="n">
        <v>0</v>
      </c>
      <c r="Y1238" s="493" t="n">
        <v>0</v>
      </c>
      <c r="Z1238" s="493" t="n">
        <v>0</v>
      </c>
      <c r="AA1238" s="493" t="n">
        <v>0</v>
      </c>
      <c r="AB1238" s="493" t="n">
        <v>0</v>
      </c>
      <c r="AC1238" s="493" t="n">
        <v>0</v>
      </c>
      <c r="AD1238" s="493" t="n">
        <v>0</v>
      </c>
      <c r="AE1238" s="493" t="n">
        <v>0</v>
      </c>
      <c r="AF1238" s="493" t="n">
        <v>0</v>
      </c>
      <c r="AG1238" s="493" t="n">
        <v>0</v>
      </c>
      <c r="AH1238" s="493" t="n">
        <v>0</v>
      </c>
      <c r="AI1238" s="493" t="n">
        <v>0</v>
      </c>
      <c r="AJ1238" s="493" t="n">
        <v>0</v>
      </c>
      <c r="AK1238" s="493" t="n">
        <v>0</v>
      </c>
      <c r="AL1238" s="493" t="n">
        <v>0</v>
      </c>
      <c r="AM1238" s="493" t="n">
        <v>0</v>
      </c>
      <c r="AN1238" s="493" t="n">
        <v>0</v>
      </c>
      <c r="AO1238" s="493" t="n">
        <v>0</v>
      </c>
      <c r="AP1238" s="493" t="n">
        <v>0</v>
      </c>
      <c r="AQ1238" s="493" t="n">
        <v>0</v>
      </c>
      <c r="AR1238" s="493" t="n">
        <v>0</v>
      </c>
      <c r="AS1238" s="493" t="n">
        <v>0</v>
      </c>
      <c r="AT1238" s="493" t="n">
        <v>0</v>
      </c>
      <c r="AU1238" s="493" t="n">
        <v>0</v>
      </c>
      <c r="AV1238" s="493" t="n">
        <v>0</v>
      </c>
      <c r="AW1238" s="493" t="n">
        <v>0</v>
      </c>
      <c r="AX1238" s="493" t="n">
        <v>0</v>
      </c>
      <c r="AY1238" s="493" t="n">
        <v>0</v>
      </c>
      <c r="AZ1238" s="493" t="n">
        <v>0</v>
      </c>
      <c r="BA1238" s="493" t="n">
        <v>0</v>
      </c>
      <c r="BB1238" s="493" t="n">
        <v>0</v>
      </c>
      <c r="BC1238" s="493" t="n">
        <v>0</v>
      </c>
      <c r="BD1238" s="493" t="n">
        <v>0</v>
      </c>
      <c r="BE1238" s="493" t="n">
        <v>0</v>
      </c>
      <c r="BF1238" s="493" t="n">
        <v>0</v>
      </c>
      <c r="BG1238" s="493" t="n">
        <v>0</v>
      </c>
      <c r="BH1238" s="493" t="n">
        <v>0</v>
      </c>
      <c r="BI1238" s="493" t="n">
        <v>0</v>
      </c>
      <c r="BJ1238" s="493" t="n">
        <v>0</v>
      </c>
      <c r="BK1238" s="493" t="n">
        <v>0</v>
      </c>
      <c r="BL1238" s="493" t="n">
        <v>0</v>
      </c>
      <c r="BM1238" s="493" t="n">
        <v>0</v>
      </c>
      <c r="BN1238" s="493" t="n">
        <v>0</v>
      </c>
      <c r="BO1238" s="493" t="n">
        <v>0</v>
      </c>
      <c r="BP1238" s="493" t="n">
        <v>0</v>
      </c>
      <c r="BQ1238" s="493" t="n">
        <v>0</v>
      </c>
      <c r="BR1238" s="493" t="n">
        <v>0</v>
      </c>
      <c r="BS1238" s="493" t="n">
        <v>0</v>
      </c>
      <c r="BT1238" s="493" t="n">
        <v>0</v>
      </c>
      <c r="BU1238" s="493" t="n">
        <v>0</v>
      </c>
      <c r="BV1238" s="493" t="n">
        <v>0</v>
      </c>
      <c r="BW1238" s="493" t="n">
        <v>0</v>
      </c>
    </row>
    <row r="1239">
      <c r="A1239" t="inlineStr">
        <is>
          <t>[C9C] ANGIOTENSIN-II 길항제 (단일)</t>
        </is>
      </c>
      <c r="B1239" t="inlineStr">
        <is>
          <t>에이프로젠바이오로직스</t>
        </is>
      </c>
      <c r="C1239" t="inlineStr">
        <is>
          <t>루자탄</t>
        </is>
      </c>
      <c r="D1239" t="inlineStr">
        <is>
          <t>에이프로젠바이오로직스</t>
        </is>
      </c>
      <c r="E1239" t="inlineStr">
        <is>
          <t>losartan potassium</t>
        </is>
      </c>
      <c r="F1239" t="inlineStr">
        <is>
          <t>종합병원</t>
        </is>
      </c>
      <c r="G1239" t="inlineStr">
        <is>
          <t>Generic</t>
        </is>
      </c>
      <c r="H1239" s="493" t="n">
        <v>2772</v>
      </c>
      <c r="I1239" s="493" t="n">
        <v>0</v>
      </c>
      <c r="J1239" s="493" t="n">
        <v>552</v>
      </c>
      <c r="K1239" s="493" t="n">
        <v>0</v>
      </c>
      <c r="L1239" s="493" t="n">
        <v>0</v>
      </c>
      <c r="M1239" s="493" t="n">
        <v>4048</v>
      </c>
      <c r="N1239" s="493" t="n">
        <v>0</v>
      </c>
      <c r="O1239" s="493" t="n">
        <v>504</v>
      </c>
      <c r="P1239" s="493" t="n">
        <v>1437.6</v>
      </c>
      <c r="Q1239" s="493" t="n">
        <v>2232</v>
      </c>
      <c r="R1239" s="493" t="n">
        <v>0</v>
      </c>
      <c r="S1239" s="493" t="n">
        <v>1896</v>
      </c>
      <c r="T1239" s="493" t="n">
        <v>0</v>
      </c>
      <c r="U1239" s="493" t="n">
        <v>0</v>
      </c>
      <c r="V1239" s="493" t="n">
        <v>0</v>
      </c>
      <c r="W1239" s="493" t="n">
        <v>0</v>
      </c>
      <c r="X1239" s="493" t="n">
        <v>0</v>
      </c>
      <c r="Y1239" s="493" t="n">
        <v>0</v>
      </c>
      <c r="Z1239" s="493" t="n">
        <v>0</v>
      </c>
      <c r="AA1239" s="493" t="n">
        <v>0</v>
      </c>
      <c r="AB1239" s="493" t="n">
        <v>0</v>
      </c>
      <c r="AC1239" s="493" t="n">
        <v>0</v>
      </c>
      <c r="AD1239" s="493" t="n">
        <v>0</v>
      </c>
      <c r="AE1239" s="493" t="n">
        <v>0</v>
      </c>
      <c r="AF1239" s="493" t="n">
        <v>0</v>
      </c>
      <c r="AG1239" s="493" t="n">
        <v>0</v>
      </c>
      <c r="AH1239" s="493" t="n">
        <v>0</v>
      </c>
      <c r="AI1239" s="493" t="n">
        <v>0</v>
      </c>
      <c r="AJ1239" s="493" t="n">
        <v>0</v>
      </c>
      <c r="AK1239" s="493" t="n">
        <v>0</v>
      </c>
      <c r="AL1239" s="493" t="n">
        <v>0</v>
      </c>
      <c r="AM1239" s="493" t="n">
        <v>0</v>
      </c>
      <c r="AN1239" s="493" t="n">
        <v>0</v>
      </c>
      <c r="AO1239" s="493" t="n">
        <v>0</v>
      </c>
      <c r="AP1239" s="493" t="n">
        <v>0</v>
      </c>
      <c r="AQ1239" s="493" t="n">
        <v>0</v>
      </c>
      <c r="AR1239" s="493" t="n">
        <v>0</v>
      </c>
      <c r="AS1239" s="493" t="n">
        <v>0</v>
      </c>
      <c r="AT1239" s="493" t="n">
        <v>0</v>
      </c>
      <c r="AU1239" s="493" t="n">
        <v>0</v>
      </c>
      <c r="AV1239" s="493" t="n">
        <v>0</v>
      </c>
      <c r="AW1239" s="493" t="n">
        <v>0</v>
      </c>
      <c r="AX1239" s="493" t="n">
        <v>0</v>
      </c>
      <c r="AY1239" s="493" t="n">
        <v>0</v>
      </c>
      <c r="AZ1239" s="493" t="n">
        <v>0</v>
      </c>
      <c r="BA1239" s="493" t="n">
        <v>0</v>
      </c>
      <c r="BB1239" s="493" t="n">
        <v>0</v>
      </c>
      <c r="BC1239" s="493" t="n">
        <v>0</v>
      </c>
      <c r="BD1239" s="493" t="n">
        <v>0</v>
      </c>
      <c r="BE1239" s="493" t="n">
        <v>0</v>
      </c>
      <c r="BF1239" s="493" t="n">
        <v>0</v>
      </c>
      <c r="BG1239" s="493" t="n">
        <v>0</v>
      </c>
      <c r="BH1239" s="493" t="n">
        <v>0</v>
      </c>
      <c r="BI1239" s="493" t="n">
        <v>0</v>
      </c>
      <c r="BJ1239" s="493" t="n">
        <v>0</v>
      </c>
      <c r="BK1239" s="493" t="n">
        <v>0</v>
      </c>
      <c r="BL1239" s="493" t="n">
        <v>0</v>
      </c>
      <c r="BM1239" s="493" t="n">
        <v>0</v>
      </c>
      <c r="BN1239" s="493" t="n">
        <v>0</v>
      </c>
      <c r="BO1239" s="493" t="n">
        <v>0</v>
      </c>
      <c r="BP1239" s="493" t="n">
        <v>0</v>
      </c>
      <c r="BQ1239" s="493" t="n">
        <v>0</v>
      </c>
      <c r="BR1239" s="493" t="n">
        <v>0</v>
      </c>
      <c r="BS1239" s="493" t="n">
        <v>0</v>
      </c>
      <c r="BT1239" s="493" t="n">
        <v>0</v>
      </c>
      <c r="BU1239" s="493" t="n">
        <v>0</v>
      </c>
      <c r="BV1239" s="493" t="n">
        <v>0</v>
      </c>
      <c r="BW1239" s="493" t="n">
        <v>0</v>
      </c>
    </row>
    <row r="1240">
      <c r="A1240" t="inlineStr">
        <is>
          <t>[C9C] ANGIOTENSIN-II 길항제 (단일)</t>
        </is>
      </c>
      <c r="B1240" t="inlineStr">
        <is>
          <t>에이프로젠바이오로직스</t>
        </is>
      </c>
      <c r="C1240" t="inlineStr">
        <is>
          <t>루자탄</t>
        </is>
      </c>
      <c r="D1240" t="inlineStr">
        <is>
          <t>에이프로젠바이오로직스</t>
        </is>
      </c>
      <c r="E1240" t="inlineStr">
        <is>
          <t>losartan potassium</t>
        </is>
      </c>
      <c r="F1240" t="inlineStr">
        <is>
          <t>병원</t>
        </is>
      </c>
      <c r="G1240" t="inlineStr">
        <is>
          <t>Generic</t>
        </is>
      </c>
      <c r="H1240" s="493" t="n">
        <v>1853.14</v>
      </c>
      <c r="I1240" s="493" t="n">
        <v>1121.8</v>
      </c>
      <c r="J1240" s="493" t="n">
        <v>1738.76</v>
      </c>
      <c r="K1240" s="493" t="n">
        <v>2004.51</v>
      </c>
      <c r="L1240" s="493" t="n">
        <v>1893.04</v>
      </c>
      <c r="M1240" s="493" t="n">
        <v>1496.93</v>
      </c>
      <c r="N1240" s="493" t="n">
        <v>1543.18</v>
      </c>
      <c r="O1240" s="493" t="n">
        <v>1387.8</v>
      </c>
      <c r="P1240" s="493" t="n">
        <v>2153.4</v>
      </c>
      <c r="Q1240" s="493" t="n">
        <v>1293.86</v>
      </c>
      <c r="R1240" s="493" t="n">
        <v>1715.82</v>
      </c>
      <c r="S1240" s="493" t="n">
        <v>0</v>
      </c>
      <c r="T1240" s="493" t="n">
        <v>0</v>
      </c>
      <c r="U1240" s="493" t="n">
        <v>0</v>
      </c>
      <c r="V1240" s="493" t="n">
        <v>0</v>
      </c>
      <c r="W1240" s="493" t="n">
        <v>0</v>
      </c>
      <c r="X1240" s="493" t="n">
        <v>0</v>
      </c>
      <c r="Y1240" s="493" t="n">
        <v>0</v>
      </c>
      <c r="Z1240" s="493" t="n">
        <v>0</v>
      </c>
      <c r="AA1240" s="493" t="n">
        <v>0</v>
      </c>
      <c r="AB1240" s="493" t="n">
        <v>0</v>
      </c>
      <c r="AC1240" s="493" t="n">
        <v>0</v>
      </c>
      <c r="AD1240" s="493" t="n">
        <v>0</v>
      </c>
      <c r="AE1240" s="493" t="n">
        <v>0</v>
      </c>
      <c r="AF1240" s="493" t="n">
        <v>0</v>
      </c>
      <c r="AG1240" s="493" t="n">
        <v>372.96</v>
      </c>
      <c r="AH1240" s="493" t="n">
        <v>0</v>
      </c>
      <c r="AI1240" s="493" t="n">
        <v>0</v>
      </c>
      <c r="AJ1240" s="493" t="n">
        <v>0</v>
      </c>
      <c r="AK1240" s="493" t="n">
        <v>0</v>
      </c>
      <c r="AL1240" s="493" t="n">
        <v>0</v>
      </c>
      <c r="AM1240" s="493" t="n">
        <v>0</v>
      </c>
      <c r="AN1240" s="493" t="n">
        <v>0</v>
      </c>
      <c r="AO1240" s="493" t="n">
        <v>0</v>
      </c>
      <c r="AP1240" s="493" t="n">
        <v>0</v>
      </c>
      <c r="AQ1240" s="493" t="n">
        <v>0</v>
      </c>
      <c r="AR1240" s="493" t="n">
        <v>0</v>
      </c>
      <c r="AS1240" s="493" t="n">
        <v>0</v>
      </c>
      <c r="AT1240" s="493" t="n">
        <v>0</v>
      </c>
      <c r="AU1240" s="493" t="n">
        <v>0</v>
      </c>
      <c r="AV1240" s="493" t="n">
        <v>0</v>
      </c>
      <c r="AW1240" s="493" t="n">
        <v>0</v>
      </c>
      <c r="AX1240" s="493" t="n">
        <v>0</v>
      </c>
      <c r="AY1240" s="493" t="n">
        <v>0</v>
      </c>
      <c r="AZ1240" s="493" t="n">
        <v>231.3</v>
      </c>
      <c r="BA1240" s="493" t="n">
        <v>0</v>
      </c>
      <c r="BB1240" s="493" t="n">
        <v>0</v>
      </c>
      <c r="BC1240" s="493" t="n">
        <v>0</v>
      </c>
      <c r="BD1240" s="493" t="n">
        <v>0</v>
      </c>
      <c r="BE1240" s="493" t="n">
        <v>0</v>
      </c>
      <c r="BF1240" s="493" t="n">
        <v>0</v>
      </c>
      <c r="BG1240" s="493" t="n">
        <v>0</v>
      </c>
      <c r="BH1240" s="493" t="n">
        <v>0</v>
      </c>
      <c r="BI1240" s="493" t="n">
        <v>0</v>
      </c>
      <c r="BJ1240" s="493" t="n">
        <v>0</v>
      </c>
      <c r="BK1240" s="493" t="n">
        <v>0</v>
      </c>
      <c r="BL1240" s="493" t="n">
        <v>0</v>
      </c>
      <c r="BM1240" s="493" t="n">
        <v>0</v>
      </c>
      <c r="BN1240" s="493" t="n">
        <v>0</v>
      </c>
      <c r="BO1240" s="493" t="n">
        <v>0</v>
      </c>
      <c r="BP1240" s="493" t="n">
        <v>0</v>
      </c>
      <c r="BQ1240" s="493" t="n">
        <v>0</v>
      </c>
      <c r="BR1240" s="493" t="n">
        <v>0</v>
      </c>
      <c r="BS1240" s="493" t="n">
        <v>0</v>
      </c>
      <c r="BT1240" s="493" t="n">
        <v>0</v>
      </c>
      <c r="BU1240" s="493" t="n">
        <v>0</v>
      </c>
      <c r="BV1240" s="493" t="n">
        <v>0</v>
      </c>
      <c r="BW1240" s="493" t="n">
        <v>0</v>
      </c>
    </row>
    <row r="1241">
      <c r="A1241" t="inlineStr">
        <is>
          <t>[C9C] ANGIOTENSIN-II 길항제 (단일)</t>
        </is>
      </c>
      <c r="B1241" t="inlineStr">
        <is>
          <t>에이프로젠바이오로직스</t>
        </is>
      </c>
      <c r="C1241" t="inlineStr">
        <is>
          <t>루자탄</t>
        </is>
      </c>
      <c r="D1241" t="inlineStr">
        <is>
          <t>에이프로젠바이오로직스</t>
        </is>
      </c>
      <c r="E1241" t="inlineStr">
        <is>
          <t>losartan potassium</t>
        </is>
      </c>
      <c r="F1241" t="inlineStr">
        <is>
          <t>의원</t>
        </is>
      </c>
      <c r="G1241" t="inlineStr">
        <is>
          <t>Generic</t>
        </is>
      </c>
      <c r="H1241" s="493" t="n">
        <v>41770.65</v>
      </c>
      <c r="I1241" s="493" t="n">
        <v>35248.84</v>
      </c>
      <c r="J1241" s="493" t="n">
        <v>37737.27</v>
      </c>
      <c r="K1241" s="493" t="n">
        <v>38740.51</v>
      </c>
      <c r="L1241" s="493" t="n">
        <v>38037.34</v>
      </c>
      <c r="M1241" s="493" t="n">
        <v>38087.04</v>
      </c>
      <c r="N1241" s="493" t="n">
        <v>37502.09</v>
      </c>
      <c r="O1241" s="493" t="n">
        <v>40496.31</v>
      </c>
      <c r="P1241" s="493" t="n">
        <v>36532.26</v>
      </c>
      <c r="Q1241" s="493" t="n">
        <v>36627.7</v>
      </c>
      <c r="R1241" s="493" t="n">
        <v>31154.21</v>
      </c>
      <c r="S1241" s="493" t="n">
        <v>3353.1</v>
      </c>
      <c r="T1241" s="493" t="n">
        <v>0</v>
      </c>
      <c r="U1241" s="493" t="n">
        <v>0</v>
      </c>
      <c r="V1241" s="493" t="n">
        <v>0</v>
      </c>
      <c r="W1241" s="493" t="n">
        <v>0</v>
      </c>
      <c r="X1241" s="493" t="n">
        <v>0</v>
      </c>
      <c r="Y1241" s="493" t="n">
        <v>1778.7</v>
      </c>
      <c r="Z1241" s="493" t="n">
        <v>1408.2</v>
      </c>
      <c r="AA1241" s="493" t="n">
        <v>4665.77</v>
      </c>
      <c r="AB1241" s="493" t="n">
        <v>3207.1</v>
      </c>
      <c r="AC1241" s="493" t="n">
        <v>3928.38</v>
      </c>
      <c r="AD1241" s="493" t="n">
        <v>3869.5</v>
      </c>
      <c r="AE1241" s="493" t="n">
        <v>2195.87</v>
      </c>
      <c r="AF1241" s="493" t="n">
        <v>2727.14</v>
      </c>
      <c r="AG1241" s="493" t="n">
        <v>4292.96</v>
      </c>
      <c r="AH1241" s="493" t="n">
        <v>5395.7</v>
      </c>
      <c r="AI1241" s="493" t="n">
        <v>4382.69</v>
      </c>
      <c r="AJ1241" s="493" t="n">
        <v>4378.15</v>
      </c>
      <c r="AK1241" s="493" t="n">
        <v>4794.4</v>
      </c>
      <c r="AL1241" s="493" t="n">
        <v>5579.9</v>
      </c>
      <c r="AM1241" s="493" t="n">
        <v>4210.3</v>
      </c>
      <c r="AN1241" s="493" t="n">
        <v>2663.91</v>
      </c>
      <c r="AO1241" s="493" t="n">
        <v>4129.58</v>
      </c>
      <c r="AP1241" s="493" t="n">
        <v>4059.38</v>
      </c>
      <c r="AQ1241" s="493" t="n">
        <v>3380.65</v>
      </c>
      <c r="AR1241" s="493" t="n">
        <v>2844.5</v>
      </c>
      <c r="AS1241" s="493" t="n">
        <v>3163.9</v>
      </c>
      <c r="AT1241" s="493" t="n">
        <v>2832</v>
      </c>
      <c r="AU1241" s="493" t="n">
        <v>3484.34</v>
      </c>
      <c r="AV1241" s="493" t="n">
        <v>1462.5</v>
      </c>
      <c r="AW1241" s="493" t="n">
        <v>2728.43</v>
      </c>
      <c r="AX1241" s="493" t="n">
        <v>1732.8</v>
      </c>
      <c r="AY1241" s="493" t="n">
        <v>2688.85</v>
      </c>
      <c r="AZ1241" s="493" t="n">
        <v>1943.4</v>
      </c>
      <c r="BA1241" s="493" t="n">
        <v>2236.2</v>
      </c>
      <c r="BB1241" s="493" t="n">
        <v>2023.38</v>
      </c>
      <c r="BC1241" s="493" t="n">
        <v>2890.05</v>
      </c>
      <c r="BD1241" s="493" t="n">
        <v>1792.65</v>
      </c>
      <c r="BE1241" s="493" t="n">
        <v>1725</v>
      </c>
      <c r="BF1241" s="493" t="n">
        <v>0</v>
      </c>
      <c r="BG1241" s="493" t="n">
        <v>0</v>
      </c>
      <c r="BH1241" s="493" t="n">
        <v>0</v>
      </c>
      <c r="BI1241" s="493" t="n">
        <v>0</v>
      </c>
      <c r="BJ1241" s="493" t="n">
        <v>0</v>
      </c>
      <c r="BK1241" s="493" t="n">
        <v>0</v>
      </c>
      <c r="BL1241" s="493" t="n">
        <v>0</v>
      </c>
      <c r="BM1241" s="493" t="n">
        <v>0</v>
      </c>
      <c r="BN1241" s="493" t="n">
        <v>0</v>
      </c>
      <c r="BO1241" s="493" t="n">
        <v>0</v>
      </c>
      <c r="BP1241" s="493" t="n">
        <v>0</v>
      </c>
      <c r="BQ1241" s="493" t="n">
        <v>0</v>
      </c>
      <c r="BR1241" s="493" t="n">
        <v>0</v>
      </c>
      <c r="BS1241" s="493" t="n">
        <v>0</v>
      </c>
      <c r="BT1241" s="493" t="n">
        <v>0</v>
      </c>
      <c r="BU1241" s="493" t="n">
        <v>0</v>
      </c>
      <c r="BV1241" s="493" t="n">
        <v>0</v>
      </c>
      <c r="BW1241" s="493" t="n">
        <v>0</v>
      </c>
    </row>
    <row r="1242">
      <c r="A1242" t="inlineStr">
        <is>
          <t>[C9C] ANGIOTENSIN-II 길항제 (단일)</t>
        </is>
      </c>
      <c r="B1242" t="inlineStr">
        <is>
          <t>에이프로젠바이오로직스</t>
        </is>
      </c>
      <c r="C1242" t="inlineStr">
        <is>
          <t>루자탄</t>
        </is>
      </c>
      <c r="D1242" t="inlineStr">
        <is>
          <t>에이프로젠바이오로직스</t>
        </is>
      </c>
      <c r="E1242" t="inlineStr">
        <is>
          <t>losartan potassium</t>
        </is>
      </c>
      <c r="F1242" t="inlineStr">
        <is>
          <t>보건소</t>
        </is>
      </c>
      <c r="G1242" t="inlineStr">
        <is>
          <t>Generic</t>
        </is>
      </c>
      <c r="H1242" s="493" t="n">
        <v>221.4</v>
      </c>
      <c r="I1242" s="493" t="n">
        <v>999.76</v>
      </c>
      <c r="J1242" s="493" t="n">
        <v>855.9</v>
      </c>
      <c r="K1242" s="493" t="n">
        <v>940.8</v>
      </c>
      <c r="L1242" s="493" t="n">
        <v>1017.9</v>
      </c>
      <c r="M1242" s="493" t="n">
        <v>2249.7</v>
      </c>
      <c r="N1242" s="493" t="n">
        <v>268.86</v>
      </c>
      <c r="O1242" s="493" t="n">
        <v>1531.8</v>
      </c>
      <c r="P1242" s="493" t="n">
        <v>2004</v>
      </c>
      <c r="Q1242" s="493" t="n">
        <v>858.3</v>
      </c>
      <c r="R1242" s="493" t="n">
        <v>1108.5</v>
      </c>
      <c r="S1242" s="493" t="n">
        <v>1018.8</v>
      </c>
      <c r="T1242" s="493" t="n">
        <v>0</v>
      </c>
      <c r="U1242" s="493" t="n">
        <v>0</v>
      </c>
      <c r="V1242" s="493" t="n">
        <v>0</v>
      </c>
      <c r="W1242" s="493" t="n">
        <v>0</v>
      </c>
      <c r="X1242" s="493" t="n">
        <v>0</v>
      </c>
      <c r="Y1242" s="493" t="n">
        <v>0</v>
      </c>
      <c r="Z1242" s="493" t="n">
        <v>0</v>
      </c>
      <c r="AA1242" s="493" t="n">
        <v>29.1</v>
      </c>
      <c r="AB1242" s="493" t="n">
        <v>24.3</v>
      </c>
      <c r="AC1242" s="493" t="n">
        <v>0</v>
      </c>
      <c r="AD1242" s="493" t="n">
        <v>28.5</v>
      </c>
      <c r="AE1242" s="493" t="n">
        <v>51</v>
      </c>
      <c r="AF1242" s="493" t="n">
        <v>0</v>
      </c>
      <c r="AG1242" s="493" t="n">
        <v>55.8</v>
      </c>
      <c r="AH1242" s="493" t="n">
        <v>1032.9</v>
      </c>
      <c r="AI1242" s="493" t="n">
        <v>1293.9</v>
      </c>
      <c r="AJ1242" s="493" t="n">
        <v>9219</v>
      </c>
      <c r="AK1242" s="493" t="n">
        <v>0</v>
      </c>
      <c r="AL1242" s="493" t="n">
        <v>0</v>
      </c>
      <c r="AM1242" s="493" t="n">
        <v>6979.5</v>
      </c>
      <c r="AN1242" s="493" t="n">
        <v>2685</v>
      </c>
      <c r="AO1242" s="493" t="n">
        <v>2703.6</v>
      </c>
      <c r="AP1242" s="493" t="n">
        <v>8274.6</v>
      </c>
      <c r="AQ1242" s="493" t="n">
        <v>0</v>
      </c>
      <c r="AR1242" s="493" t="n">
        <v>6715.8</v>
      </c>
      <c r="AS1242" s="493" t="n">
        <v>5057.1</v>
      </c>
      <c r="AT1242" s="493" t="n">
        <v>0</v>
      </c>
      <c r="AU1242" s="493" t="n">
        <v>4636.8</v>
      </c>
      <c r="AV1242" s="493" t="n">
        <v>187.2</v>
      </c>
      <c r="AW1242" s="493" t="n">
        <v>0</v>
      </c>
      <c r="AX1242" s="493" t="n">
        <v>200.7</v>
      </c>
      <c r="AY1242" s="493" t="n">
        <v>0</v>
      </c>
      <c r="AZ1242" s="493" t="n">
        <v>0</v>
      </c>
      <c r="BA1242" s="493" t="n">
        <v>0</v>
      </c>
      <c r="BB1242" s="493" t="n">
        <v>0</v>
      </c>
      <c r="BC1242" s="493" t="n">
        <v>0</v>
      </c>
      <c r="BD1242" s="493" t="n">
        <v>0</v>
      </c>
      <c r="BE1242" s="493" t="n">
        <v>0</v>
      </c>
      <c r="BF1242" s="493" t="n">
        <v>0</v>
      </c>
      <c r="BG1242" s="493" t="n">
        <v>0</v>
      </c>
      <c r="BH1242" s="493" t="n">
        <v>0</v>
      </c>
      <c r="BI1242" s="493" t="n">
        <v>0</v>
      </c>
      <c r="BJ1242" s="493" t="n">
        <v>0</v>
      </c>
      <c r="BK1242" s="493" t="n">
        <v>0</v>
      </c>
      <c r="BL1242" s="493" t="n">
        <v>0</v>
      </c>
      <c r="BM1242" s="493" t="n">
        <v>0</v>
      </c>
      <c r="BN1242" s="493" t="n">
        <v>0</v>
      </c>
      <c r="BO1242" s="493" t="n">
        <v>0</v>
      </c>
      <c r="BP1242" s="493" t="n">
        <v>0</v>
      </c>
      <c r="BQ1242" s="493" t="n">
        <v>0</v>
      </c>
      <c r="BR1242" s="493" t="n">
        <v>0</v>
      </c>
      <c r="BS1242" s="493" t="n">
        <v>0</v>
      </c>
      <c r="BT1242" s="493" t="n">
        <v>0</v>
      </c>
      <c r="BU1242" s="493" t="n">
        <v>0</v>
      </c>
      <c r="BV1242" s="493" t="n">
        <v>0</v>
      </c>
      <c r="BW1242" s="493" t="n">
        <v>0</v>
      </c>
    </row>
    <row r="1243">
      <c r="A1243" t="inlineStr">
        <is>
          <t>[C9C] ANGIOTENSIN-II 길항제 (단일)</t>
        </is>
      </c>
      <c r="B1243" t="inlineStr">
        <is>
          <t>엔비케이제약</t>
        </is>
      </c>
      <c r="C1243" t="inlineStr">
        <is>
          <t>텔미코르</t>
        </is>
      </c>
      <c r="D1243" t="inlineStr">
        <is>
          <t>엔비케이제약</t>
        </is>
      </c>
      <c r="E1243" t="inlineStr">
        <is>
          <t>telmisartan</t>
        </is>
      </c>
      <c r="F1243" t="inlineStr">
        <is>
          <t>종합병원</t>
        </is>
      </c>
      <c r="G1243" t="inlineStr">
        <is>
          <t>Generic</t>
        </is>
      </c>
      <c r="H1243" s="493" t="n">
        <v>0</v>
      </c>
      <c r="I1243" s="493" t="n">
        <v>0</v>
      </c>
      <c r="J1243" s="493" t="n">
        <v>0</v>
      </c>
      <c r="K1243" s="493" t="n">
        <v>0</v>
      </c>
      <c r="L1243" s="493" t="n">
        <v>0</v>
      </c>
      <c r="M1243" s="493" t="n">
        <v>0</v>
      </c>
      <c r="N1243" s="493" t="n">
        <v>0</v>
      </c>
      <c r="O1243" s="493" t="n">
        <v>0</v>
      </c>
      <c r="P1243" s="493" t="n">
        <v>0</v>
      </c>
      <c r="Q1243" s="493" t="n">
        <v>0</v>
      </c>
      <c r="R1243" s="493" t="n">
        <v>0</v>
      </c>
      <c r="S1243" s="493" t="n">
        <v>0</v>
      </c>
      <c r="T1243" s="493" t="n">
        <v>0</v>
      </c>
      <c r="U1243" s="493" t="n">
        <v>0</v>
      </c>
      <c r="V1243" s="493" t="n">
        <v>0</v>
      </c>
      <c r="W1243" s="493" t="n">
        <v>0</v>
      </c>
      <c r="X1243" s="493" t="n">
        <v>0</v>
      </c>
      <c r="Y1243" s="493" t="n">
        <v>0</v>
      </c>
      <c r="Z1243" s="493" t="n">
        <v>0</v>
      </c>
      <c r="AA1243" s="493" t="n">
        <v>0</v>
      </c>
      <c r="AB1243" s="493" t="n">
        <v>0</v>
      </c>
      <c r="AC1243" s="493" t="n">
        <v>0</v>
      </c>
      <c r="AD1243" s="493" t="n">
        <v>0</v>
      </c>
      <c r="AE1243" s="493" t="n">
        <v>0</v>
      </c>
      <c r="AF1243" s="493" t="n">
        <v>0</v>
      </c>
      <c r="AG1243" s="493" t="n">
        <v>0</v>
      </c>
      <c r="AH1243" s="493" t="n">
        <v>0</v>
      </c>
      <c r="AI1243" s="493" t="n">
        <v>0</v>
      </c>
      <c r="AJ1243" s="493" t="n">
        <v>0</v>
      </c>
      <c r="AK1243" s="493" t="n">
        <v>0</v>
      </c>
      <c r="AL1243" s="493" t="n">
        <v>0</v>
      </c>
      <c r="AM1243" s="493" t="n">
        <v>0</v>
      </c>
      <c r="AN1243" s="493" t="n">
        <v>0</v>
      </c>
      <c r="AO1243" s="493" t="n">
        <v>0</v>
      </c>
      <c r="AP1243" s="493" t="n">
        <v>0</v>
      </c>
      <c r="AQ1243" s="493" t="n">
        <v>0</v>
      </c>
      <c r="AR1243" s="493" t="n">
        <v>0</v>
      </c>
      <c r="AS1243" s="493" t="n">
        <v>0</v>
      </c>
      <c r="AT1243" s="493" t="n">
        <v>0</v>
      </c>
      <c r="AU1243" s="493" t="n">
        <v>0</v>
      </c>
      <c r="AV1243" s="493" t="n">
        <v>0</v>
      </c>
      <c r="AW1243" s="493" t="n">
        <v>0</v>
      </c>
      <c r="AX1243" s="493" t="n">
        <v>0</v>
      </c>
      <c r="AY1243" s="493" t="n">
        <v>0</v>
      </c>
      <c r="AZ1243" s="493" t="n">
        <v>0</v>
      </c>
      <c r="BA1243" s="493" t="n">
        <v>0</v>
      </c>
      <c r="BB1243" s="493" t="n">
        <v>0</v>
      </c>
      <c r="BC1243" s="493" t="n">
        <v>0</v>
      </c>
      <c r="BD1243" s="493" t="n">
        <v>0</v>
      </c>
      <c r="BE1243" s="493" t="n">
        <v>0</v>
      </c>
      <c r="BF1243" s="493" t="n">
        <v>0</v>
      </c>
      <c r="BG1243" s="493" t="n">
        <v>0</v>
      </c>
      <c r="BH1243" s="493" t="n">
        <v>0</v>
      </c>
      <c r="BI1243" s="493" t="n">
        <v>0</v>
      </c>
      <c r="BJ1243" s="493" t="n">
        <v>0</v>
      </c>
      <c r="BK1243" s="493" t="n">
        <v>1344.6</v>
      </c>
      <c r="BL1243" s="493" t="n">
        <v>0</v>
      </c>
      <c r="BM1243" s="493" t="n">
        <v>0</v>
      </c>
      <c r="BN1243" s="493" t="n">
        <v>2927.16</v>
      </c>
      <c r="BO1243" s="493" t="n">
        <v>2550.8</v>
      </c>
      <c r="BP1243" s="493" t="n">
        <v>4224</v>
      </c>
      <c r="BQ1243" s="493" t="n">
        <v>3900.15</v>
      </c>
      <c r="BR1243" s="493" t="n">
        <v>2275.45</v>
      </c>
      <c r="BS1243" s="493" t="n">
        <v>4278.06</v>
      </c>
      <c r="BT1243" s="493" t="n">
        <v>1824</v>
      </c>
      <c r="BU1243" s="493" t="n">
        <v>2763.75</v>
      </c>
      <c r="BV1243" s="493" t="n">
        <v>7618.41</v>
      </c>
      <c r="BW1243" s="493" t="n">
        <v>2471.52</v>
      </c>
    </row>
    <row r="1244">
      <c r="A1244" t="inlineStr">
        <is>
          <t>[C9C] ANGIOTENSIN-II 길항제 (단일)</t>
        </is>
      </c>
      <c r="B1244" t="inlineStr">
        <is>
          <t>엔비케이제약</t>
        </is>
      </c>
      <c r="C1244" t="inlineStr">
        <is>
          <t>텔미코르</t>
        </is>
      </c>
      <c r="D1244" t="inlineStr">
        <is>
          <t>엔비케이제약</t>
        </is>
      </c>
      <c r="E1244" t="inlineStr">
        <is>
          <t>telmisartan</t>
        </is>
      </c>
      <c r="F1244" t="inlineStr">
        <is>
          <t>의원</t>
        </is>
      </c>
      <c r="G1244" t="inlineStr">
        <is>
          <t>Generic</t>
        </is>
      </c>
      <c r="H1244" s="493" t="n">
        <v>0</v>
      </c>
      <c r="I1244" s="493" t="n">
        <v>0</v>
      </c>
      <c r="J1244" s="493" t="n">
        <v>0</v>
      </c>
      <c r="K1244" s="493" t="n">
        <v>0</v>
      </c>
      <c r="L1244" s="493" t="n">
        <v>0</v>
      </c>
      <c r="M1244" s="493" t="n">
        <v>0</v>
      </c>
      <c r="N1244" s="493" t="n">
        <v>0</v>
      </c>
      <c r="O1244" s="493" t="n">
        <v>0</v>
      </c>
      <c r="P1244" s="493" t="n">
        <v>0</v>
      </c>
      <c r="Q1244" s="493" t="n">
        <v>0</v>
      </c>
      <c r="R1244" s="493" t="n">
        <v>0</v>
      </c>
      <c r="S1244" s="493" t="n">
        <v>0</v>
      </c>
      <c r="T1244" s="493" t="n">
        <v>0</v>
      </c>
      <c r="U1244" s="493" t="n">
        <v>0</v>
      </c>
      <c r="V1244" s="493" t="n">
        <v>0</v>
      </c>
      <c r="W1244" s="493" t="n">
        <v>0</v>
      </c>
      <c r="X1244" s="493" t="n">
        <v>0</v>
      </c>
      <c r="Y1244" s="493" t="n">
        <v>0</v>
      </c>
      <c r="Z1244" s="493" t="n">
        <v>0</v>
      </c>
      <c r="AA1244" s="493" t="n">
        <v>0</v>
      </c>
      <c r="AB1244" s="493" t="n">
        <v>0</v>
      </c>
      <c r="AC1244" s="493" t="n">
        <v>0</v>
      </c>
      <c r="AD1244" s="493" t="n">
        <v>0</v>
      </c>
      <c r="AE1244" s="493" t="n">
        <v>0</v>
      </c>
      <c r="AF1244" s="493" t="n">
        <v>0</v>
      </c>
      <c r="AG1244" s="493" t="n">
        <v>0</v>
      </c>
      <c r="AH1244" s="493" t="n">
        <v>0</v>
      </c>
      <c r="AI1244" s="493" t="n">
        <v>0</v>
      </c>
      <c r="AJ1244" s="493" t="n">
        <v>0</v>
      </c>
      <c r="AK1244" s="493" t="n">
        <v>0</v>
      </c>
      <c r="AL1244" s="493" t="n">
        <v>0</v>
      </c>
      <c r="AM1244" s="493" t="n">
        <v>0</v>
      </c>
      <c r="AN1244" s="493" t="n">
        <v>0</v>
      </c>
      <c r="AO1244" s="493" t="n">
        <v>0</v>
      </c>
      <c r="AP1244" s="493" t="n">
        <v>0</v>
      </c>
      <c r="AQ1244" s="493" t="n">
        <v>0</v>
      </c>
      <c r="AR1244" s="493" t="n">
        <v>0</v>
      </c>
      <c r="AS1244" s="493" t="n">
        <v>0</v>
      </c>
      <c r="AT1244" s="493" t="n">
        <v>0</v>
      </c>
      <c r="AU1244" s="493" t="n">
        <v>0</v>
      </c>
      <c r="AV1244" s="493" t="n">
        <v>0</v>
      </c>
      <c r="AW1244" s="493" t="n">
        <v>0</v>
      </c>
      <c r="AX1244" s="493" t="n">
        <v>0</v>
      </c>
      <c r="AY1244" s="493" t="n">
        <v>0</v>
      </c>
      <c r="AZ1244" s="493" t="n">
        <v>0</v>
      </c>
      <c r="BA1244" s="493" t="n">
        <v>0</v>
      </c>
      <c r="BB1244" s="493" t="n">
        <v>0</v>
      </c>
      <c r="BC1244" s="493" t="n">
        <v>0</v>
      </c>
      <c r="BD1244" s="493" t="n">
        <v>0</v>
      </c>
      <c r="BE1244" s="493" t="n">
        <v>0</v>
      </c>
      <c r="BF1244" s="493" t="n">
        <v>0</v>
      </c>
      <c r="BG1244" s="493" t="n">
        <v>0</v>
      </c>
      <c r="BH1244" s="493" t="n">
        <v>0</v>
      </c>
      <c r="BI1244" s="493" t="n">
        <v>0</v>
      </c>
      <c r="BJ1244" s="493" t="n">
        <v>0</v>
      </c>
      <c r="BK1244" s="493" t="n">
        <v>1035.78</v>
      </c>
      <c r="BL1244" s="493" t="n">
        <v>0</v>
      </c>
      <c r="BM1244" s="493" t="n">
        <v>0</v>
      </c>
      <c r="BN1244" s="493" t="n">
        <v>921.26</v>
      </c>
      <c r="BO1244" s="493" t="n">
        <v>4437.72</v>
      </c>
      <c r="BP1244" s="493" t="n">
        <v>2396.64</v>
      </c>
      <c r="BQ1244" s="493" t="n">
        <v>3818.34</v>
      </c>
      <c r="BR1244" s="493" t="n">
        <v>3030.28</v>
      </c>
      <c r="BS1244" s="493" t="n">
        <v>4027.58</v>
      </c>
      <c r="BT1244" s="493" t="n">
        <v>2278.75</v>
      </c>
      <c r="BU1244" s="493" t="n">
        <v>5628.7</v>
      </c>
      <c r="BV1244" s="493" t="n">
        <v>4015.5</v>
      </c>
      <c r="BW1244" s="493" t="n">
        <v>5539.1</v>
      </c>
    </row>
    <row r="1245">
      <c r="A1245" t="inlineStr">
        <is>
          <t>[C9C] ANGIOTENSIN-II 길항제 (단일)</t>
        </is>
      </c>
      <c r="B1245" t="inlineStr">
        <is>
          <t>엘앤씨바이오</t>
        </is>
      </c>
      <c r="C1245" t="inlineStr">
        <is>
          <t>메가 로사탄</t>
        </is>
      </c>
      <c r="D1245" t="inlineStr">
        <is>
          <t>엘앤씨바이오</t>
        </is>
      </c>
      <c r="E1245" t="inlineStr">
        <is>
          <t>losartan potassium</t>
        </is>
      </c>
      <c r="F1245" t="inlineStr">
        <is>
          <t>종합병원</t>
        </is>
      </c>
      <c r="G1245" t="inlineStr">
        <is>
          <t>Generic</t>
        </is>
      </c>
      <c r="H1245" s="493" t="n">
        <v>0</v>
      </c>
      <c r="I1245" s="493" t="n">
        <v>0</v>
      </c>
      <c r="J1245" s="493" t="n">
        <v>0</v>
      </c>
      <c r="K1245" s="493" t="n">
        <v>0</v>
      </c>
      <c r="L1245" s="493" t="n">
        <v>0</v>
      </c>
      <c r="M1245" s="493" t="n">
        <v>0</v>
      </c>
      <c r="N1245" s="493" t="n">
        <v>0</v>
      </c>
      <c r="O1245" s="493" t="n">
        <v>0</v>
      </c>
      <c r="P1245" s="493" t="n">
        <v>0</v>
      </c>
      <c r="Q1245" s="493" t="n">
        <v>0</v>
      </c>
      <c r="R1245" s="493" t="n">
        <v>0</v>
      </c>
      <c r="S1245" s="493" t="n">
        <v>0</v>
      </c>
      <c r="T1245" s="493" t="n">
        <v>0</v>
      </c>
      <c r="U1245" s="493" t="n">
        <v>0</v>
      </c>
      <c r="V1245" s="493" t="n">
        <v>0</v>
      </c>
      <c r="W1245" s="493" t="n">
        <v>0</v>
      </c>
      <c r="X1245" s="493" t="n">
        <v>0</v>
      </c>
      <c r="Y1245" s="493" t="n">
        <v>0</v>
      </c>
      <c r="Z1245" s="493" t="n">
        <v>0</v>
      </c>
      <c r="AA1245" s="493" t="n">
        <v>0</v>
      </c>
      <c r="AB1245" s="493" t="n">
        <v>0</v>
      </c>
      <c r="AC1245" s="493" t="n">
        <v>0</v>
      </c>
      <c r="AD1245" s="493" t="n">
        <v>0</v>
      </c>
      <c r="AE1245" s="493" t="n">
        <v>0</v>
      </c>
      <c r="AF1245" s="493" t="n">
        <v>0</v>
      </c>
      <c r="AG1245" s="493" t="n">
        <v>0</v>
      </c>
      <c r="AH1245" s="493" t="n">
        <v>0</v>
      </c>
      <c r="AI1245" s="493" t="n">
        <v>0</v>
      </c>
      <c r="AJ1245" s="493" t="n">
        <v>0</v>
      </c>
      <c r="AK1245" s="493" t="n">
        <v>0</v>
      </c>
      <c r="AL1245" s="493" t="n">
        <v>0</v>
      </c>
      <c r="AM1245" s="493" t="n">
        <v>0</v>
      </c>
      <c r="AN1245" s="493" t="n">
        <v>0</v>
      </c>
      <c r="AO1245" s="493" t="n">
        <v>0</v>
      </c>
      <c r="AP1245" s="493" t="n">
        <v>0</v>
      </c>
      <c r="AQ1245" s="493" t="n">
        <v>0</v>
      </c>
      <c r="AR1245" s="493" t="n">
        <v>0</v>
      </c>
      <c r="AS1245" s="493" t="n">
        <v>0</v>
      </c>
      <c r="AT1245" s="493" t="n">
        <v>0</v>
      </c>
      <c r="AU1245" s="493" t="n">
        <v>0</v>
      </c>
      <c r="AV1245" s="493" t="n">
        <v>0</v>
      </c>
      <c r="AW1245" s="493" t="n">
        <v>0</v>
      </c>
      <c r="AX1245" s="493" t="n">
        <v>0</v>
      </c>
      <c r="AY1245" s="493" t="n">
        <v>0</v>
      </c>
      <c r="AZ1245" s="493" t="n">
        <v>0</v>
      </c>
      <c r="BA1245" s="493" t="n">
        <v>0</v>
      </c>
      <c r="BB1245" s="493" t="n">
        <v>0</v>
      </c>
      <c r="BC1245" s="493" t="n">
        <v>0</v>
      </c>
      <c r="BD1245" s="493" t="n">
        <v>0</v>
      </c>
      <c r="BE1245" s="493" t="n">
        <v>0</v>
      </c>
      <c r="BF1245" s="493" t="n">
        <v>0</v>
      </c>
      <c r="BG1245" s="493" t="n">
        <v>0</v>
      </c>
      <c r="BH1245" s="493" t="n">
        <v>0</v>
      </c>
      <c r="BI1245" s="493" t="n">
        <v>0</v>
      </c>
      <c r="BJ1245" s="493" t="n">
        <v>0</v>
      </c>
      <c r="BK1245" s="493" t="n">
        <v>0</v>
      </c>
      <c r="BL1245" s="493" t="n">
        <v>0</v>
      </c>
      <c r="BM1245" s="493" t="n">
        <v>0</v>
      </c>
      <c r="BN1245" s="493" t="n">
        <v>0</v>
      </c>
      <c r="BO1245" s="493" t="n">
        <v>0</v>
      </c>
      <c r="BP1245" s="493" t="n">
        <v>0</v>
      </c>
      <c r="BQ1245" s="493" t="n">
        <v>0</v>
      </c>
      <c r="BR1245" s="493" t="n">
        <v>0</v>
      </c>
      <c r="BS1245" s="493" t="n">
        <v>3747.96</v>
      </c>
      <c r="BT1245" s="493" t="n">
        <v>6690</v>
      </c>
      <c r="BU1245" s="493" t="n">
        <v>2370.42</v>
      </c>
      <c r="BV1245" s="493" t="n">
        <v>2503.5</v>
      </c>
      <c r="BW1245" s="493" t="n">
        <v>3645.45</v>
      </c>
    </row>
    <row r="1246">
      <c r="A1246" t="inlineStr">
        <is>
          <t>[C9C] ANGIOTENSIN-II 길항제 (단일)</t>
        </is>
      </c>
      <c r="B1246" t="inlineStr">
        <is>
          <t>엘앤씨바이오</t>
        </is>
      </c>
      <c r="C1246" t="inlineStr">
        <is>
          <t>메가 로사탄</t>
        </is>
      </c>
      <c r="D1246" t="inlineStr">
        <is>
          <t>엘앤씨바이오</t>
        </is>
      </c>
      <c r="E1246" t="inlineStr">
        <is>
          <t>losartan potassium</t>
        </is>
      </c>
      <c r="F1246" t="inlineStr">
        <is>
          <t>의원</t>
        </is>
      </c>
      <c r="G1246" t="inlineStr">
        <is>
          <t>Generic</t>
        </is>
      </c>
      <c r="H1246" s="493" t="n">
        <v>0</v>
      </c>
      <c r="I1246" s="493" t="n">
        <v>0</v>
      </c>
      <c r="J1246" s="493" t="n">
        <v>0</v>
      </c>
      <c r="K1246" s="493" t="n">
        <v>0</v>
      </c>
      <c r="L1246" s="493" t="n">
        <v>0</v>
      </c>
      <c r="M1246" s="493" t="n">
        <v>0</v>
      </c>
      <c r="N1246" s="493" t="n">
        <v>0</v>
      </c>
      <c r="O1246" s="493" t="n">
        <v>0</v>
      </c>
      <c r="P1246" s="493" t="n">
        <v>0</v>
      </c>
      <c r="Q1246" s="493" t="n">
        <v>0</v>
      </c>
      <c r="R1246" s="493" t="n">
        <v>0</v>
      </c>
      <c r="S1246" s="493" t="n">
        <v>0</v>
      </c>
      <c r="T1246" s="493" t="n">
        <v>0</v>
      </c>
      <c r="U1246" s="493" t="n">
        <v>0</v>
      </c>
      <c r="V1246" s="493" t="n">
        <v>0</v>
      </c>
      <c r="W1246" s="493" t="n">
        <v>0</v>
      </c>
      <c r="X1246" s="493" t="n">
        <v>0</v>
      </c>
      <c r="Y1246" s="493" t="n">
        <v>0</v>
      </c>
      <c r="Z1246" s="493" t="n">
        <v>0</v>
      </c>
      <c r="AA1246" s="493" t="n">
        <v>0</v>
      </c>
      <c r="AB1246" s="493" t="n">
        <v>0</v>
      </c>
      <c r="AC1246" s="493" t="n">
        <v>0</v>
      </c>
      <c r="AD1246" s="493" t="n">
        <v>0</v>
      </c>
      <c r="AE1246" s="493" t="n">
        <v>0</v>
      </c>
      <c r="AF1246" s="493" t="n">
        <v>0</v>
      </c>
      <c r="AG1246" s="493" t="n">
        <v>0</v>
      </c>
      <c r="AH1246" s="493" t="n">
        <v>0</v>
      </c>
      <c r="AI1246" s="493" t="n">
        <v>0</v>
      </c>
      <c r="AJ1246" s="493" t="n">
        <v>0</v>
      </c>
      <c r="AK1246" s="493" t="n">
        <v>0</v>
      </c>
      <c r="AL1246" s="493" t="n">
        <v>0</v>
      </c>
      <c r="AM1246" s="493" t="n">
        <v>0</v>
      </c>
      <c r="AN1246" s="493" t="n">
        <v>0</v>
      </c>
      <c r="AO1246" s="493" t="n">
        <v>0</v>
      </c>
      <c r="AP1246" s="493" t="n">
        <v>0</v>
      </c>
      <c r="AQ1246" s="493" t="n">
        <v>0</v>
      </c>
      <c r="AR1246" s="493" t="n">
        <v>0</v>
      </c>
      <c r="AS1246" s="493" t="n">
        <v>0</v>
      </c>
      <c r="AT1246" s="493" t="n">
        <v>0</v>
      </c>
      <c r="AU1246" s="493" t="n">
        <v>0</v>
      </c>
      <c r="AV1246" s="493" t="n">
        <v>0</v>
      </c>
      <c r="AW1246" s="493" t="n">
        <v>0</v>
      </c>
      <c r="AX1246" s="493" t="n">
        <v>0</v>
      </c>
      <c r="AY1246" s="493" t="n">
        <v>0</v>
      </c>
      <c r="AZ1246" s="493" t="n">
        <v>0</v>
      </c>
      <c r="BA1246" s="493" t="n">
        <v>0</v>
      </c>
      <c r="BB1246" s="493" t="n">
        <v>0</v>
      </c>
      <c r="BC1246" s="493" t="n">
        <v>0</v>
      </c>
      <c r="BD1246" s="493" t="n">
        <v>0</v>
      </c>
      <c r="BE1246" s="493" t="n">
        <v>0</v>
      </c>
      <c r="BF1246" s="493" t="n">
        <v>0</v>
      </c>
      <c r="BG1246" s="493" t="n">
        <v>0</v>
      </c>
      <c r="BH1246" s="493" t="n">
        <v>0</v>
      </c>
      <c r="BI1246" s="493" t="n">
        <v>0</v>
      </c>
      <c r="BJ1246" s="493" t="n">
        <v>0</v>
      </c>
      <c r="BK1246" s="493" t="n">
        <v>1591.2</v>
      </c>
      <c r="BL1246" s="493" t="n">
        <v>2060.1</v>
      </c>
      <c r="BM1246" s="493" t="n">
        <v>1105.8</v>
      </c>
      <c r="BN1246" s="493" t="n">
        <v>1613.7</v>
      </c>
      <c r="BO1246" s="493" t="n">
        <v>1219.05</v>
      </c>
      <c r="BP1246" s="493" t="n">
        <v>1618.2</v>
      </c>
      <c r="BQ1246" s="493" t="n">
        <v>975</v>
      </c>
      <c r="BR1246" s="493" t="n">
        <v>1269</v>
      </c>
      <c r="BS1246" s="493" t="n">
        <v>1185.6</v>
      </c>
      <c r="BT1246" s="493" t="n">
        <v>857.1</v>
      </c>
      <c r="BU1246" s="493" t="n">
        <v>945.6</v>
      </c>
      <c r="BV1246" s="493" t="n">
        <v>737.1</v>
      </c>
      <c r="BW1246" s="493" t="n">
        <v>1498.5</v>
      </c>
    </row>
    <row r="1247">
      <c r="A1247" t="inlineStr">
        <is>
          <t>[C9C] ANGIOTENSIN-II 길항제 (단일)</t>
        </is>
      </c>
      <c r="B1247" t="inlineStr">
        <is>
          <t>엘앤씨바이오</t>
        </is>
      </c>
      <c r="C1247" t="inlineStr">
        <is>
          <t>메가 로사탄</t>
        </is>
      </c>
      <c r="D1247" t="inlineStr">
        <is>
          <t>엘앤씨바이오</t>
        </is>
      </c>
      <c r="E1247" t="inlineStr">
        <is>
          <t>losartan potassium</t>
        </is>
      </c>
      <c r="F1247" t="inlineStr">
        <is>
          <t>보건소</t>
        </is>
      </c>
      <c r="G1247" t="inlineStr">
        <is>
          <t>Generic</t>
        </is>
      </c>
      <c r="H1247" s="493" t="n">
        <v>0</v>
      </c>
      <c r="I1247" s="493" t="n">
        <v>0</v>
      </c>
      <c r="J1247" s="493" t="n">
        <v>0</v>
      </c>
      <c r="K1247" s="493" t="n">
        <v>0</v>
      </c>
      <c r="L1247" s="493" t="n">
        <v>0</v>
      </c>
      <c r="M1247" s="493" t="n">
        <v>0</v>
      </c>
      <c r="N1247" s="493" t="n">
        <v>0</v>
      </c>
      <c r="O1247" s="493" t="n">
        <v>0</v>
      </c>
      <c r="P1247" s="493" t="n">
        <v>0</v>
      </c>
      <c r="Q1247" s="493" t="n">
        <v>0</v>
      </c>
      <c r="R1247" s="493" t="n">
        <v>0</v>
      </c>
      <c r="S1247" s="493" t="n">
        <v>0</v>
      </c>
      <c r="T1247" s="493" t="n">
        <v>0</v>
      </c>
      <c r="U1247" s="493" t="n">
        <v>0</v>
      </c>
      <c r="V1247" s="493" t="n">
        <v>0</v>
      </c>
      <c r="W1247" s="493" t="n">
        <v>0</v>
      </c>
      <c r="X1247" s="493" t="n">
        <v>0</v>
      </c>
      <c r="Y1247" s="493" t="n">
        <v>0</v>
      </c>
      <c r="Z1247" s="493" t="n">
        <v>0</v>
      </c>
      <c r="AA1247" s="493" t="n">
        <v>0</v>
      </c>
      <c r="AB1247" s="493" t="n">
        <v>0</v>
      </c>
      <c r="AC1247" s="493" t="n">
        <v>0</v>
      </c>
      <c r="AD1247" s="493" t="n">
        <v>0</v>
      </c>
      <c r="AE1247" s="493" t="n">
        <v>0</v>
      </c>
      <c r="AF1247" s="493" t="n">
        <v>0</v>
      </c>
      <c r="AG1247" s="493" t="n">
        <v>0</v>
      </c>
      <c r="AH1247" s="493" t="n">
        <v>0</v>
      </c>
      <c r="AI1247" s="493" t="n">
        <v>0</v>
      </c>
      <c r="AJ1247" s="493" t="n">
        <v>0</v>
      </c>
      <c r="AK1247" s="493" t="n">
        <v>0</v>
      </c>
      <c r="AL1247" s="493" t="n">
        <v>0</v>
      </c>
      <c r="AM1247" s="493" t="n">
        <v>0</v>
      </c>
      <c r="AN1247" s="493" t="n">
        <v>0</v>
      </c>
      <c r="AO1247" s="493" t="n">
        <v>0</v>
      </c>
      <c r="AP1247" s="493" t="n">
        <v>0</v>
      </c>
      <c r="AQ1247" s="493" t="n">
        <v>0</v>
      </c>
      <c r="AR1247" s="493" t="n">
        <v>0</v>
      </c>
      <c r="AS1247" s="493" t="n">
        <v>0</v>
      </c>
      <c r="AT1247" s="493" t="n">
        <v>0</v>
      </c>
      <c r="AU1247" s="493" t="n">
        <v>0</v>
      </c>
      <c r="AV1247" s="493" t="n">
        <v>0</v>
      </c>
      <c r="AW1247" s="493" t="n">
        <v>0</v>
      </c>
      <c r="AX1247" s="493" t="n">
        <v>0</v>
      </c>
      <c r="AY1247" s="493" t="n">
        <v>0</v>
      </c>
      <c r="AZ1247" s="493" t="n">
        <v>0</v>
      </c>
      <c r="BA1247" s="493" t="n">
        <v>0</v>
      </c>
      <c r="BB1247" s="493" t="n">
        <v>0</v>
      </c>
      <c r="BC1247" s="493" t="n">
        <v>0</v>
      </c>
      <c r="BD1247" s="493" t="n">
        <v>0</v>
      </c>
      <c r="BE1247" s="493" t="n">
        <v>0</v>
      </c>
      <c r="BF1247" s="493" t="n">
        <v>0</v>
      </c>
      <c r="BG1247" s="493" t="n">
        <v>0</v>
      </c>
      <c r="BH1247" s="493" t="n">
        <v>0</v>
      </c>
      <c r="BI1247" s="493" t="n">
        <v>0</v>
      </c>
      <c r="BJ1247" s="493" t="n">
        <v>0</v>
      </c>
      <c r="BK1247" s="493" t="n">
        <v>0</v>
      </c>
      <c r="BL1247" s="493" t="n">
        <v>397.2</v>
      </c>
      <c r="BM1247" s="493" t="n">
        <v>0</v>
      </c>
      <c r="BN1247" s="493" t="n">
        <v>241.2</v>
      </c>
      <c r="BO1247" s="493" t="n">
        <v>277.2</v>
      </c>
      <c r="BP1247" s="493" t="n">
        <v>110.4</v>
      </c>
      <c r="BQ1247" s="493" t="n">
        <v>372.6</v>
      </c>
      <c r="BR1247" s="493" t="n">
        <v>181.8</v>
      </c>
      <c r="BS1247" s="493" t="n">
        <v>144</v>
      </c>
      <c r="BT1247" s="493" t="n">
        <v>0</v>
      </c>
      <c r="BU1247" s="493" t="n">
        <v>829.5</v>
      </c>
      <c r="BV1247" s="493" t="n">
        <v>0</v>
      </c>
      <c r="BW1247" s="493" t="n">
        <v>0</v>
      </c>
    </row>
    <row r="1248">
      <c r="A1248" t="inlineStr">
        <is>
          <t>[C9C] ANGIOTENSIN-II 길항제 (단일)</t>
        </is>
      </c>
      <c r="B1248" t="inlineStr">
        <is>
          <t>엘앤씨바이오</t>
        </is>
      </c>
      <c r="C1248" t="inlineStr">
        <is>
          <t>메가 텔미</t>
        </is>
      </c>
      <c r="D1248" t="inlineStr">
        <is>
          <t>엘앤씨바이오</t>
        </is>
      </c>
      <c r="E1248" t="inlineStr">
        <is>
          <t>telmisartan</t>
        </is>
      </c>
      <c r="F1248" t="inlineStr">
        <is>
          <t>종합병원</t>
        </is>
      </c>
      <c r="G1248" t="inlineStr">
        <is>
          <t>Generic</t>
        </is>
      </c>
      <c r="H1248" s="493" t="n">
        <v>0</v>
      </c>
      <c r="I1248" s="493" t="n">
        <v>0</v>
      </c>
      <c r="J1248" s="493" t="n">
        <v>0</v>
      </c>
      <c r="K1248" s="493" t="n">
        <v>0</v>
      </c>
      <c r="L1248" s="493" t="n">
        <v>0</v>
      </c>
      <c r="M1248" s="493" t="n">
        <v>0</v>
      </c>
      <c r="N1248" s="493" t="n">
        <v>0</v>
      </c>
      <c r="O1248" s="493" t="n">
        <v>0</v>
      </c>
      <c r="P1248" s="493" t="n">
        <v>0</v>
      </c>
      <c r="Q1248" s="493" t="n">
        <v>0</v>
      </c>
      <c r="R1248" s="493" t="n">
        <v>0</v>
      </c>
      <c r="S1248" s="493" t="n">
        <v>0</v>
      </c>
      <c r="T1248" s="493" t="n">
        <v>0</v>
      </c>
      <c r="U1248" s="493" t="n">
        <v>0</v>
      </c>
      <c r="V1248" s="493" t="n">
        <v>0</v>
      </c>
      <c r="W1248" s="493" t="n">
        <v>0</v>
      </c>
      <c r="X1248" s="493" t="n">
        <v>0</v>
      </c>
      <c r="Y1248" s="493" t="n">
        <v>0</v>
      </c>
      <c r="Z1248" s="493" t="n">
        <v>0</v>
      </c>
      <c r="AA1248" s="493" t="n">
        <v>0</v>
      </c>
      <c r="AB1248" s="493" t="n">
        <v>0</v>
      </c>
      <c r="AC1248" s="493" t="n">
        <v>0</v>
      </c>
      <c r="AD1248" s="493" t="n">
        <v>0</v>
      </c>
      <c r="AE1248" s="493" t="n">
        <v>0</v>
      </c>
      <c r="AF1248" s="493" t="n">
        <v>0</v>
      </c>
      <c r="AG1248" s="493" t="n">
        <v>0</v>
      </c>
      <c r="AH1248" s="493" t="n">
        <v>29.4</v>
      </c>
      <c r="AI1248" s="493" t="n">
        <v>0</v>
      </c>
      <c r="AJ1248" s="493" t="n">
        <v>0</v>
      </c>
      <c r="AK1248" s="493" t="n">
        <v>0</v>
      </c>
      <c r="AL1248" s="493" t="n">
        <v>0</v>
      </c>
      <c r="AM1248" s="493" t="n">
        <v>0</v>
      </c>
      <c r="AN1248" s="493" t="n">
        <v>0</v>
      </c>
      <c r="AO1248" s="493" t="n">
        <v>0</v>
      </c>
      <c r="AP1248" s="493" t="n">
        <v>0</v>
      </c>
      <c r="AQ1248" s="493" t="n">
        <v>0</v>
      </c>
      <c r="AR1248" s="493" t="n">
        <v>0</v>
      </c>
      <c r="AS1248" s="493" t="n">
        <v>0</v>
      </c>
      <c r="AT1248" s="493" t="n">
        <v>0</v>
      </c>
      <c r="AU1248" s="493" t="n">
        <v>0</v>
      </c>
      <c r="AV1248" s="493" t="n">
        <v>0</v>
      </c>
      <c r="AW1248" s="493" t="n">
        <v>0</v>
      </c>
      <c r="AX1248" s="493" t="n">
        <v>0</v>
      </c>
      <c r="AY1248" s="493" t="n">
        <v>0</v>
      </c>
      <c r="AZ1248" s="493" t="n">
        <v>0</v>
      </c>
      <c r="BA1248" s="493" t="n">
        <v>0</v>
      </c>
      <c r="BB1248" s="493" t="n">
        <v>0</v>
      </c>
      <c r="BC1248" s="493" t="n">
        <v>0</v>
      </c>
      <c r="BD1248" s="493" t="n">
        <v>0</v>
      </c>
      <c r="BE1248" s="493" t="n">
        <v>0</v>
      </c>
      <c r="BF1248" s="493" t="n">
        <v>0</v>
      </c>
      <c r="BG1248" s="493" t="n">
        <v>0</v>
      </c>
      <c r="BH1248" s="493" t="n">
        <v>0</v>
      </c>
      <c r="BI1248" s="493" t="n">
        <v>0</v>
      </c>
      <c r="BJ1248" s="493" t="n">
        <v>0</v>
      </c>
      <c r="BK1248" s="493" t="n">
        <v>0</v>
      </c>
      <c r="BL1248" s="493" t="n">
        <v>0</v>
      </c>
      <c r="BM1248" s="493" t="n">
        <v>0</v>
      </c>
      <c r="BN1248" s="493" t="n">
        <v>0</v>
      </c>
      <c r="BO1248" s="493" t="n">
        <v>0</v>
      </c>
      <c r="BP1248" s="493" t="n">
        <v>0</v>
      </c>
      <c r="BQ1248" s="493" t="n">
        <v>0</v>
      </c>
      <c r="BR1248" s="493" t="n">
        <v>0</v>
      </c>
      <c r="BS1248" s="493" t="n">
        <v>67.8</v>
      </c>
      <c r="BT1248" s="493" t="n">
        <v>0</v>
      </c>
      <c r="BU1248" s="493" t="n">
        <v>0</v>
      </c>
      <c r="BV1248" s="493" t="n">
        <v>0</v>
      </c>
      <c r="BW1248" s="493" t="n">
        <v>0</v>
      </c>
    </row>
    <row r="1249">
      <c r="A1249" t="inlineStr">
        <is>
          <t>[C9C] ANGIOTENSIN-II 길항제 (단일)</t>
        </is>
      </c>
      <c r="B1249" t="inlineStr">
        <is>
          <t>엘앤씨바이오</t>
        </is>
      </c>
      <c r="C1249" t="inlineStr">
        <is>
          <t>메가 텔미</t>
        </is>
      </c>
      <c r="D1249" t="inlineStr">
        <is>
          <t>엘앤씨바이오</t>
        </is>
      </c>
      <c r="E1249" t="inlineStr">
        <is>
          <t>telmisartan</t>
        </is>
      </c>
      <c r="F1249" t="inlineStr">
        <is>
          <t>병원</t>
        </is>
      </c>
      <c r="G1249" t="inlineStr">
        <is>
          <t>Generic</t>
        </is>
      </c>
      <c r="H1249" s="493" t="n">
        <v>0</v>
      </c>
      <c r="I1249" s="493" t="n">
        <v>0</v>
      </c>
      <c r="J1249" s="493" t="n">
        <v>0</v>
      </c>
      <c r="K1249" s="493" t="n">
        <v>0</v>
      </c>
      <c r="L1249" s="493" t="n">
        <v>0</v>
      </c>
      <c r="M1249" s="493" t="n">
        <v>0</v>
      </c>
      <c r="N1249" s="493" t="n">
        <v>0</v>
      </c>
      <c r="O1249" s="493" t="n">
        <v>0</v>
      </c>
      <c r="P1249" s="493" t="n">
        <v>0</v>
      </c>
      <c r="Q1249" s="493" t="n">
        <v>0</v>
      </c>
      <c r="R1249" s="493" t="n">
        <v>0</v>
      </c>
      <c r="S1249" s="493" t="n">
        <v>0</v>
      </c>
      <c r="T1249" s="493" t="n">
        <v>0</v>
      </c>
      <c r="U1249" s="493" t="n">
        <v>0</v>
      </c>
      <c r="V1249" s="493" t="n">
        <v>0</v>
      </c>
      <c r="W1249" s="493" t="n">
        <v>0</v>
      </c>
      <c r="X1249" s="493" t="n">
        <v>0</v>
      </c>
      <c r="Y1249" s="493" t="n">
        <v>0</v>
      </c>
      <c r="Z1249" s="493" t="n">
        <v>0</v>
      </c>
      <c r="AA1249" s="493" t="n">
        <v>0</v>
      </c>
      <c r="AB1249" s="493" t="n">
        <v>0</v>
      </c>
      <c r="AC1249" s="493" t="n">
        <v>0</v>
      </c>
      <c r="AD1249" s="493" t="n">
        <v>0</v>
      </c>
      <c r="AE1249" s="493" t="n">
        <v>0</v>
      </c>
      <c r="AF1249" s="493" t="n">
        <v>0</v>
      </c>
      <c r="AG1249" s="493" t="n">
        <v>0</v>
      </c>
      <c r="AH1249" s="493" t="n">
        <v>0</v>
      </c>
      <c r="AI1249" s="493" t="n">
        <v>360</v>
      </c>
      <c r="AJ1249" s="493" t="n">
        <v>140</v>
      </c>
      <c r="AK1249" s="493" t="n">
        <v>0</v>
      </c>
      <c r="AL1249" s="493" t="n">
        <v>0</v>
      </c>
      <c r="AM1249" s="493" t="n">
        <v>0</v>
      </c>
      <c r="AN1249" s="493" t="n">
        <v>0</v>
      </c>
      <c r="AO1249" s="493" t="n">
        <v>0</v>
      </c>
      <c r="AP1249" s="493" t="n">
        <v>0</v>
      </c>
      <c r="AQ1249" s="493" t="n">
        <v>0</v>
      </c>
      <c r="AR1249" s="493" t="n">
        <v>0</v>
      </c>
      <c r="AS1249" s="493" t="n">
        <v>0</v>
      </c>
      <c r="AT1249" s="493" t="n">
        <v>0</v>
      </c>
      <c r="AU1249" s="493" t="n">
        <v>0</v>
      </c>
      <c r="AV1249" s="493" t="n">
        <v>0</v>
      </c>
      <c r="AW1249" s="493" t="n">
        <v>0</v>
      </c>
      <c r="AX1249" s="493" t="n">
        <v>0</v>
      </c>
      <c r="AY1249" s="493" t="n">
        <v>0</v>
      </c>
      <c r="AZ1249" s="493" t="n">
        <v>0</v>
      </c>
      <c r="BA1249" s="493" t="n">
        <v>0</v>
      </c>
      <c r="BB1249" s="493" t="n">
        <v>0</v>
      </c>
      <c r="BC1249" s="493" t="n">
        <v>0</v>
      </c>
      <c r="BD1249" s="493" t="n">
        <v>0</v>
      </c>
      <c r="BE1249" s="493" t="n">
        <v>0</v>
      </c>
      <c r="BF1249" s="493" t="n">
        <v>0</v>
      </c>
      <c r="BG1249" s="493" t="n">
        <v>0</v>
      </c>
      <c r="BH1249" s="493" t="n">
        <v>0</v>
      </c>
      <c r="BI1249" s="493" t="n">
        <v>0</v>
      </c>
      <c r="BJ1249" s="493" t="n">
        <v>0</v>
      </c>
      <c r="BK1249" s="493" t="n">
        <v>0</v>
      </c>
      <c r="BL1249" s="493" t="n">
        <v>0</v>
      </c>
      <c r="BM1249" s="493" t="n">
        <v>0</v>
      </c>
      <c r="BN1249" s="493" t="n">
        <v>0</v>
      </c>
      <c r="BO1249" s="493" t="n">
        <v>0</v>
      </c>
      <c r="BP1249" s="493" t="n">
        <v>0</v>
      </c>
      <c r="BQ1249" s="493" t="n">
        <v>0</v>
      </c>
      <c r="BR1249" s="493" t="n">
        <v>0</v>
      </c>
      <c r="BS1249" s="493" t="n">
        <v>0</v>
      </c>
      <c r="BT1249" s="493" t="n">
        <v>726</v>
      </c>
      <c r="BU1249" s="493" t="n">
        <v>151.2</v>
      </c>
      <c r="BV1249" s="493" t="n">
        <v>147.8</v>
      </c>
      <c r="BW1249" s="493" t="n">
        <v>0</v>
      </c>
    </row>
    <row r="1250">
      <c r="A1250" t="inlineStr">
        <is>
          <t>[C9C] ANGIOTENSIN-II 길항제 (단일)</t>
        </is>
      </c>
      <c r="B1250" t="inlineStr">
        <is>
          <t>엘앤씨바이오</t>
        </is>
      </c>
      <c r="C1250" t="inlineStr">
        <is>
          <t>메가 텔미</t>
        </is>
      </c>
      <c r="D1250" t="inlineStr">
        <is>
          <t>엘앤씨바이오</t>
        </is>
      </c>
      <c r="E1250" t="inlineStr">
        <is>
          <t>telmisartan</t>
        </is>
      </c>
      <c r="F1250" t="inlineStr">
        <is>
          <t>의원</t>
        </is>
      </c>
      <c r="G1250" t="inlineStr">
        <is>
          <t>Generic</t>
        </is>
      </c>
      <c r="H1250" s="493" t="n">
        <v>0</v>
      </c>
      <c r="I1250" s="493" t="n">
        <v>0</v>
      </c>
      <c r="J1250" s="493" t="n">
        <v>0</v>
      </c>
      <c r="K1250" s="493" t="n">
        <v>0</v>
      </c>
      <c r="L1250" s="493" t="n">
        <v>0</v>
      </c>
      <c r="M1250" s="493" t="n">
        <v>0</v>
      </c>
      <c r="N1250" s="493" t="n">
        <v>0</v>
      </c>
      <c r="O1250" s="493" t="n">
        <v>0</v>
      </c>
      <c r="P1250" s="493" t="n">
        <v>0</v>
      </c>
      <c r="Q1250" s="493" t="n">
        <v>0</v>
      </c>
      <c r="R1250" s="493" t="n">
        <v>0</v>
      </c>
      <c r="S1250" s="493" t="n">
        <v>0</v>
      </c>
      <c r="T1250" s="493" t="n">
        <v>0</v>
      </c>
      <c r="U1250" s="493" t="n">
        <v>0</v>
      </c>
      <c r="V1250" s="493" t="n">
        <v>0</v>
      </c>
      <c r="W1250" s="493" t="n">
        <v>0</v>
      </c>
      <c r="X1250" s="493" t="n">
        <v>0</v>
      </c>
      <c r="Y1250" s="493" t="n">
        <v>0</v>
      </c>
      <c r="Z1250" s="493" t="n">
        <v>0</v>
      </c>
      <c r="AA1250" s="493" t="n">
        <v>0</v>
      </c>
      <c r="AB1250" s="493" t="n">
        <v>3201.6</v>
      </c>
      <c r="AC1250" s="493" t="n">
        <v>0</v>
      </c>
      <c r="AD1250" s="493" t="n">
        <v>0</v>
      </c>
      <c r="AE1250" s="493" t="n">
        <v>3090</v>
      </c>
      <c r="AF1250" s="493" t="n">
        <v>4029.6</v>
      </c>
      <c r="AG1250" s="493" t="n">
        <v>4451.1</v>
      </c>
      <c r="AH1250" s="493" t="n">
        <v>6626.4</v>
      </c>
      <c r="AI1250" s="493" t="n">
        <v>3860.88</v>
      </c>
      <c r="AJ1250" s="493" t="n">
        <v>6456.6</v>
      </c>
      <c r="AK1250" s="493" t="n">
        <v>4216.5</v>
      </c>
      <c r="AL1250" s="493" t="n">
        <v>4537.88</v>
      </c>
      <c r="AM1250" s="493" t="n">
        <v>4497</v>
      </c>
      <c r="AN1250" s="493" t="n">
        <v>4804.06</v>
      </c>
      <c r="AO1250" s="493" t="n">
        <v>4001.25</v>
      </c>
      <c r="AP1250" s="493" t="n">
        <v>6684.39</v>
      </c>
      <c r="AQ1250" s="493" t="n">
        <v>7425.3</v>
      </c>
      <c r="AR1250" s="493" t="n">
        <v>7389.48</v>
      </c>
      <c r="AS1250" s="493" t="n">
        <v>8094.6</v>
      </c>
      <c r="AT1250" s="493" t="n">
        <v>3942.44</v>
      </c>
      <c r="AU1250" s="493" t="n">
        <v>5238.6</v>
      </c>
      <c r="AV1250" s="493" t="n">
        <v>4903.63</v>
      </c>
      <c r="AW1250" s="493" t="n">
        <v>7581.61</v>
      </c>
      <c r="AX1250" s="493" t="n">
        <v>5296.8</v>
      </c>
      <c r="AY1250" s="493" t="n">
        <v>5578.41</v>
      </c>
      <c r="AZ1250" s="493" t="n">
        <v>7021.03</v>
      </c>
      <c r="BA1250" s="493" t="n">
        <v>7288.26</v>
      </c>
      <c r="BB1250" s="493" t="n">
        <v>6226.92</v>
      </c>
      <c r="BC1250" s="493" t="n">
        <v>6804</v>
      </c>
      <c r="BD1250" s="493" t="n">
        <v>6555.8</v>
      </c>
      <c r="BE1250" s="493" t="n">
        <v>6184.8</v>
      </c>
      <c r="BF1250" s="493" t="n">
        <v>7582.8</v>
      </c>
      <c r="BG1250" s="493" t="n">
        <v>6260.7</v>
      </c>
      <c r="BH1250" s="493" t="n">
        <v>6822.05</v>
      </c>
      <c r="BI1250" s="493" t="n">
        <v>7370.7</v>
      </c>
      <c r="BJ1250" s="493" t="n">
        <v>7747.58</v>
      </c>
      <c r="BK1250" s="493" t="n">
        <v>11399.54</v>
      </c>
      <c r="BL1250" s="493" t="n">
        <v>13903.58</v>
      </c>
      <c r="BM1250" s="493" t="n">
        <v>11820.27</v>
      </c>
      <c r="BN1250" s="493" t="n">
        <v>10764.9</v>
      </c>
      <c r="BO1250" s="493" t="n">
        <v>12528.42</v>
      </c>
      <c r="BP1250" s="493" t="n">
        <v>16619.65</v>
      </c>
      <c r="BQ1250" s="493" t="n">
        <v>11311.9</v>
      </c>
      <c r="BR1250" s="493" t="n">
        <v>14411.4</v>
      </c>
      <c r="BS1250" s="493" t="n">
        <v>13931.8</v>
      </c>
      <c r="BT1250" s="493" t="n">
        <v>11175.62</v>
      </c>
      <c r="BU1250" s="493" t="n">
        <v>6772.59</v>
      </c>
      <c r="BV1250" s="493" t="n">
        <v>6089.83</v>
      </c>
      <c r="BW1250" s="493" t="n">
        <v>0</v>
      </c>
    </row>
    <row r="1251">
      <c r="A1251" t="inlineStr">
        <is>
          <t>[C9C] ANGIOTENSIN-II 길항제 (단일)</t>
        </is>
      </c>
      <c r="B1251" t="inlineStr">
        <is>
          <t>엘앤씨바이오</t>
        </is>
      </c>
      <c r="C1251" t="inlineStr">
        <is>
          <t>메가 텔미</t>
        </is>
      </c>
      <c r="D1251" t="inlineStr">
        <is>
          <t>엘앤씨바이오</t>
        </is>
      </c>
      <c r="E1251" t="inlineStr">
        <is>
          <t>telmisartan</t>
        </is>
      </c>
      <c r="F1251" t="inlineStr">
        <is>
          <t>보건소</t>
        </is>
      </c>
      <c r="G1251" t="inlineStr">
        <is>
          <t>Generic</t>
        </is>
      </c>
      <c r="H1251" s="493" t="n">
        <v>0</v>
      </c>
      <c r="I1251" s="493" t="n">
        <v>0</v>
      </c>
      <c r="J1251" s="493" t="n">
        <v>0</v>
      </c>
      <c r="K1251" s="493" t="n">
        <v>0</v>
      </c>
      <c r="L1251" s="493" t="n">
        <v>0</v>
      </c>
      <c r="M1251" s="493" t="n">
        <v>0</v>
      </c>
      <c r="N1251" s="493" t="n">
        <v>0</v>
      </c>
      <c r="O1251" s="493" t="n">
        <v>0</v>
      </c>
      <c r="P1251" s="493" t="n">
        <v>0</v>
      </c>
      <c r="Q1251" s="493" t="n">
        <v>0</v>
      </c>
      <c r="R1251" s="493" t="n">
        <v>0</v>
      </c>
      <c r="S1251" s="493" t="n">
        <v>0</v>
      </c>
      <c r="T1251" s="493" t="n">
        <v>0</v>
      </c>
      <c r="U1251" s="493" t="n">
        <v>0</v>
      </c>
      <c r="V1251" s="493" t="n">
        <v>0</v>
      </c>
      <c r="W1251" s="493" t="n">
        <v>0</v>
      </c>
      <c r="X1251" s="493" t="n">
        <v>0</v>
      </c>
      <c r="Y1251" s="493" t="n">
        <v>0</v>
      </c>
      <c r="Z1251" s="493" t="n">
        <v>0</v>
      </c>
      <c r="AA1251" s="493" t="n">
        <v>0</v>
      </c>
      <c r="AB1251" s="493" t="n">
        <v>0</v>
      </c>
      <c r="AC1251" s="493" t="n">
        <v>0</v>
      </c>
      <c r="AD1251" s="493" t="n">
        <v>0</v>
      </c>
      <c r="AE1251" s="493" t="n">
        <v>0</v>
      </c>
      <c r="AF1251" s="493" t="n">
        <v>0</v>
      </c>
      <c r="AG1251" s="493" t="n">
        <v>0</v>
      </c>
      <c r="AH1251" s="493" t="n">
        <v>0</v>
      </c>
      <c r="AI1251" s="493" t="n">
        <v>0</v>
      </c>
      <c r="AJ1251" s="493" t="n">
        <v>0</v>
      </c>
      <c r="AK1251" s="493" t="n">
        <v>0</v>
      </c>
      <c r="AL1251" s="493" t="n">
        <v>0</v>
      </c>
      <c r="AM1251" s="493" t="n">
        <v>0</v>
      </c>
      <c r="AN1251" s="493" t="n">
        <v>424.8</v>
      </c>
      <c r="AO1251" s="493" t="n">
        <v>0</v>
      </c>
      <c r="AP1251" s="493" t="n">
        <v>0</v>
      </c>
      <c r="AQ1251" s="493" t="n">
        <v>0</v>
      </c>
      <c r="AR1251" s="493" t="n">
        <v>0</v>
      </c>
      <c r="AS1251" s="493" t="n">
        <v>0</v>
      </c>
      <c r="AT1251" s="493" t="n">
        <v>0</v>
      </c>
      <c r="AU1251" s="493" t="n">
        <v>325.8</v>
      </c>
      <c r="AV1251" s="493" t="n">
        <v>565.2</v>
      </c>
      <c r="AW1251" s="493" t="n">
        <v>0</v>
      </c>
      <c r="AX1251" s="493" t="n">
        <v>0</v>
      </c>
      <c r="AY1251" s="493" t="n">
        <v>0</v>
      </c>
      <c r="AZ1251" s="493" t="n">
        <v>0</v>
      </c>
      <c r="BA1251" s="493" t="n">
        <v>0</v>
      </c>
      <c r="BB1251" s="493" t="n">
        <v>0</v>
      </c>
      <c r="BC1251" s="493" t="n">
        <v>0</v>
      </c>
      <c r="BD1251" s="493" t="n">
        <v>0</v>
      </c>
      <c r="BE1251" s="493" t="n">
        <v>0</v>
      </c>
      <c r="BF1251" s="493" t="n">
        <v>0</v>
      </c>
      <c r="BG1251" s="493" t="n">
        <v>0</v>
      </c>
      <c r="BH1251" s="493" t="n">
        <v>0</v>
      </c>
      <c r="BI1251" s="493" t="n">
        <v>0</v>
      </c>
      <c r="BJ1251" s="493" t="n">
        <v>0</v>
      </c>
      <c r="BK1251" s="493" t="n">
        <v>0</v>
      </c>
      <c r="BL1251" s="493" t="n">
        <v>0</v>
      </c>
      <c r="BM1251" s="493" t="n">
        <v>0</v>
      </c>
      <c r="BN1251" s="493" t="n">
        <v>0</v>
      </c>
      <c r="BO1251" s="493" t="n">
        <v>0</v>
      </c>
      <c r="BP1251" s="493" t="n">
        <v>0</v>
      </c>
      <c r="BQ1251" s="493" t="n">
        <v>0</v>
      </c>
      <c r="BR1251" s="493" t="n">
        <v>0</v>
      </c>
      <c r="BS1251" s="493" t="n">
        <v>0</v>
      </c>
      <c r="BT1251" s="493" t="n">
        <v>0</v>
      </c>
      <c r="BU1251" s="493" t="n">
        <v>0</v>
      </c>
      <c r="BV1251" s="493" t="n">
        <v>0</v>
      </c>
      <c r="BW1251" s="493" t="n">
        <v>0</v>
      </c>
    </row>
    <row r="1252">
      <c r="A1252" t="inlineStr">
        <is>
          <t>[C9C] ANGIOTENSIN-II 길항제 (단일)</t>
        </is>
      </c>
      <c r="B1252" t="inlineStr">
        <is>
          <t>엘앤씨바이오</t>
        </is>
      </c>
      <c r="C1252" t="inlineStr">
        <is>
          <t>메가발탄</t>
        </is>
      </c>
      <c r="D1252" t="inlineStr">
        <is>
          <t>엘앤씨바이오</t>
        </is>
      </c>
      <c r="E1252" t="inlineStr">
        <is>
          <t>valsartan</t>
        </is>
      </c>
      <c r="F1252" t="inlineStr">
        <is>
          <t>병원</t>
        </is>
      </c>
      <c r="G1252" t="inlineStr">
        <is>
          <t>Generic</t>
        </is>
      </c>
      <c r="H1252" s="493" t="n">
        <v>0</v>
      </c>
      <c r="I1252" s="493" t="n">
        <v>0</v>
      </c>
      <c r="J1252" s="493" t="n">
        <v>0</v>
      </c>
      <c r="K1252" s="493" t="n">
        <v>0</v>
      </c>
      <c r="L1252" s="493" t="n">
        <v>0</v>
      </c>
      <c r="M1252" s="493" t="n">
        <v>0</v>
      </c>
      <c r="N1252" s="493" t="n">
        <v>0</v>
      </c>
      <c r="O1252" s="493" t="n">
        <v>0</v>
      </c>
      <c r="P1252" s="493" t="n">
        <v>0</v>
      </c>
      <c r="Q1252" s="493" t="n">
        <v>0</v>
      </c>
      <c r="R1252" s="493" t="n">
        <v>0</v>
      </c>
      <c r="S1252" s="493" t="n">
        <v>0</v>
      </c>
      <c r="T1252" s="493" t="n">
        <v>0</v>
      </c>
      <c r="U1252" s="493" t="n">
        <v>0</v>
      </c>
      <c r="V1252" s="493" t="n">
        <v>0</v>
      </c>
      <c r="W1252" s="493" t="n">
        <v>0</v>
      </c>
      <c r="X1252" s="493" t="n">
        <v>0</v>
      </c>
      <c r="Y1252" s="493" t="n">
        <v>0</v>
      </c>
      <c r="Z1252" s="493" t="n">
        <v>0</v>
      </c>
      <c r="AA1252" s="493" t="n">
        <v>0</v>
      </c>
      <c r="AB1252" s="493" t="n">
        <v>0</v>
      </c>
      <c r="AC1252" s="493" t="n">
        <v>0</v>
      </c>
      <c r="AD1252" s="493" t="n">
        <v>0</v>
      </c>
      <c r="AE1252" s="493" t="n">
        <v>0</v>
      </c>
      <c r="AF1252" s="493" t="n">
        <v>239.7</v>
      </c>
      <c r="AG1252" s="493" t="n">
        <v>0</v>
      </c>
      <c r="AH1252" s="493" t="n">
        <v>0</v>
      </c>
      <c r="AI1252" s="493" t="n">
        <v>0</v>
      </c>
      <c r="AJ1252" s="493" t="n">
        <v>0</v>
      </c>
      <c r="AK1252" s="493" t="n">
        <v>0</v>
      </c>
      <c r="AL1252" s="493" t="n">
        <v>0</v>
      </c>
      <c r="AM1252" s="493" t="n">
        <v>0</v>
      </c>
      <c r="AN1252" s="493" t="n">
        <v>0</v>
      </c>
      <c r="AO1252" s="493" t="n">
        <v>0</v>
      </c>
      <c r="AP1252" s="493" t="n">
        <v>0</v>
      </c>
      <c r="AQ1252" s="493" t="n">
        <v>0</v>
      </c>
      <c r="AR1252" s="493" t="n">
        <v>0</v>
      </c>
      <c r="AS1252" s="493" t="n">
        <v>0</v>
      </c>
      <c r="AT1252" s="493" t="n">
        <v>0</v>
      </c>
      <c r="AU1252" s="493" t="n">
        <v>0</v>
      </c>
      <c r="AV1252" s="493" t="n">
        <v>0</v>
      </c>
      <c r="AW1252" s="493" t="n">
        <v>0</v>
      </c>
      <c r="AX1252" s="493" t="n">
        <v>0</v>
      </c>
      <c r="AY1252" s="493" t="n">
        <v>0</v>
      </c>
      <c r="AZ1252" s="493" t="n">
        <v>0</v>
      </c>
      <c r="BA1252" s="493" t="n">
        <v>0</v>
      </c>
      <c r="BB1252" s="493" t="n">
        <v>0</v>
      </c>
      <c r="BC1252" s="493" t="n">
        <v>0</v>
      </c>
      <c r="BD1252" s="493" t="n">
        <v>0</v>
      </c>
      <c r="BE1252" s="493" t="n">
        <v>0</v>
      </c>
      <c r="BF1252" s="493" t="n">
        <v>0</v>
      </c>
      <c r="BG1252" s="493" t="n">
        <v>0</v>
      </c>
      <c r="BH1252" s="493" t="n">
        <v>0</v>
      </c>
      <c r="BI1252" s="493" t="n">
        <v>0</v>
      </c>
      <c r="BJ1252" s="493" t="n">
        <v>0</v>
      </c>
      <c r="BK1252" s="493" t="n">
        <v>0</v>
      </c>
      <c r="BL1252" s="493" t="n">
        <v>0</v>
      </c>
      <c r="BM1252" s="493" t="n">
        <v>0</v>
      </c>
      <c r="BN1252" s="493" t="n">
        <v>0</v>
      </c>
      <c r="BO1252" s="493" t="n">
        <v>0</v>
      </c>
      <c r="BP1252" s="493" t="n">
        <v>0</v>
      </c>
      <c r="BQ1252" s="493" t="n">
        <v>0</v>
      </c>
      <c r="BR1252" s="493" t="n">
        <v>0</v>
      </c>
      <c r="BS1252" s="493" t="n">
        <v>0</v>
      </c>
      <c r="BT1252" s="493" t="n">
        <v>0</v>
      </c>
      <c r="BU1252" s="493" t="n">
        <v>0</v>
      </c>
      <c r="BV1252" s="493" t="n">
        <v>0</v>
      </c>
      <c r="BW1252" s="493" t="n">
        <v>0</v>
      </c>
    </row>
    <row r="1253">
      <c r="A1253" t="inlineStr">
        <is>
          <t>[C9C] ANGIOTENSIN-II 길항제 (단일)</t>
        </is>
      </c>
      <c r="B1253" t="inlineStr">
        <is>
          <t>엘앤씨바이오</t>
        </is>
      </c>
      <c r="C1253" t="inlineStr">
        <is>
          <t>올메탄</t>
        </is>
      </c>
      <c r="D1253" t="inlineStr">
        <is>
          <t>엘앤씨바이오</t>
        </is>
      </c>
      <c r="E1253" t="inlineStr">
        <is>
          <t>olmesartan medoxomil</t>
        </is>
      </c>
      <c r="F1253" t="inlineStr">
        <is>
          <t>의원</t>
        </is>
      </c>
      <c r="G1253" t="inlineStr">
        <is>
          <t>Generic</t>
        </is>
      </c>
      <c r="H1253" s="493" t="n">
        <v>0</v>
      </c>
      <c r="I1253" s="493" t="n">
        <v>0</v>
      </c>
      <c r="J1253" s="493" t="n">
        <v>0</v>
      </c>
      <c r="K1253" s="493" t="n">
        <v>0</v>
      </c>
      <c r="L1253" s="493" t="n">
        <v>0</v>
      </c>
      <c r="M1253" s="493" t="n">
        <v>0</v>
      </c>
      <c r="N1253" s="493" t="n">
        <v>0</v>
      </c>
      <c r="O1253" s="493" t="n">
        <v>0</v>
      </c>
      <c r="P1253" s="493" t="n">
        <v>0</v>
      </c>
      <c r="Q1253" s="493" t="n">
        <v>0</v>
      </c>
      <c r="R1253" s="493" t="n">
        <v>0</v>
      </c>
      <c r="S1253" s="493" t="n">
        <v>0</v>
      </c>
      <c r="T1253" s="493" t="n">
        <v>0</v>
      </c>
      <c r="U1253" s="493" t="n">
        <v>0</v>
      </c>
      <c r="V1253" s="493" t="n">
        <v>0</v>
      </c>
      <c r="W1253" s="493" t="n">
        <v>0</v>
      </c>
      <c r="X1253" s="493" t="n">
        <v>0</v>
      </c>
      <c r="Y1253" s="493" t="n">
        <v>0</v>
      </c>
      <c r="Z1253" s="493" t="n">
        <v>0</v>
      </c>
      <c r="AA1253" s="493" t="n">
        <v>0</v>
      </c>
      <c r="AB1253" s="493" t="n">
        <v>0</v>
      </c>
      <c r="AC1253" s="493" t="n">
        <v>0</v>
      </c>
      <c r="AD1253" s="493" t="n">
        <v>0</v>
      </c>
      <c r="AE1253" s="493" t="n">
        <v>4320</v>
      </c>
      <c r="AF1253" s="493" t="n">
        <v>5400</v>
      </c>
      <c r="AG1253" s="493" t="n">
        <v>3148</v>
      </c>
      <c r="AH1253" s="493" t="n">
        <v>4720</v>
      </c>
      <c r="AI1253" s="493" t="n">
        <v>3600</v>
      </c>
      <c r="AJ1253" s="493" t="n">
        <v>8572</v>
      </c>
      <c r="AK1253" s="493" t="n">
        <v>6112</v>
      </c>
      <c r="AL1253" s="493" t="n">
        <v>4496</v>
      </c>
      <c r="AM1253" s="493" t="n">
        <v>7568</v>
      </c>
      <c r="AN1253" s="493" t="n">
        <v>5716.2</v>
      </c>
      <c r="AO1253" s="493" t="n">
        <v>2724</v>
      </c>
      <c r="AP1253" s="493" t="n">
        <v>6896</v>
      </c>
      <c r="AQ1253" s="493" t="n">
        <v>2868</v>
      </c>
      <c r="AR1253" s="493" t="n">
        <v>5328.9</v>
      </c>
      <c r="AS1253" s="493" t="n">
        <v>4120</v>
      </c>
      <c r="AT1253" s="493" t="n">
        <v>3268</v>
      </c>
      <c r="AU1253" s="493" t="n">
        <v>4256.3</v>
      </c>
      <c r="AV1253" s="493" t="n">
        <v>4938.6</v>
      </c>
      <c r="AW1253" s="493" t="n">
        <v>2880</v>
      </c>
      <c r="AX1253" s="493" t="n">
        <v>3120</v>
      </c>
      <c r="AY1253" s="493" t="n">
        <v>4843.1</v>
      </c>
      <c r="AZ1253" s="493" t="n">
        <v>3112</v>
      </c>
      <c r="BA1253" s="493" t="n">
        <v>3967.2</v>
      </c>
      <c r="BB1253" s="493" t="n">
        <v>4441.8</v>
      </c>
      <c r="BC1253" s="493" t="n">
        <v>3921.9</v>
      </c>
      <c r="BD1253" s="493" t="n">
        <v>2541.04</v>
      </c>
      <c r="BE1253" s="493" t="n">
        <v>3840</v>
      </c>
      <c r="BF1253" s="493" t="n">
        <v>0</v>
      </c>
      <c r="BG1253" s="493" t="n">
        <v>0</v>
      </c>
      <c r="BH1253" s="493" t="n">
        <v>2717.88</v>
      </c>
      <c r="BI1253" s="493" t="n">
        <v>0</v>
      </c>
      <c r="BJ1253" s="493" t="n">
        <v>0</v>
      </c>
      <c r="BK1253" s="493" t="n">
        <v>0</v>
      </c>
      <c r="BL1253" s="493" t="n">
        <v>0</v>
      </c>
      <c r="BM1253" s="493" t="n">
        <v>0</v>
      </c>
      <c r="BN1253" s="493" t="n">
        <v>0</v>
      </c>
      <c r="BO1253" s="493" t="n">
        <v>0</v>
      </c>
      <c r="BP1253" s="493" t="n">
        <v>0</v>
      </c>
      <c r="BQ1253" s="493" t="n">
        <v>0</v>
      </c>
      <c r="BR1253" s="493" t="n">
        <v>0</v>
      </c>
      <c r="BS1253" s="493" t="n">
        <v>0</v>
      </c>
      <c r="BT1253" s="493" t="n">
        <v>0</v>
      </c>
      <c r="BU1253" s="493" t="n">
        <v>0</v>
      </c>
      <c r="BV1253" s="493" t="n">
        <v>0</v>
      </c>
      <c r="BW1253" s="493" t="n">
        <v>0</v>
      </c>
    </row>
    <row r="1254">
      <c r="A1254" t="inlineStr">
        <is>
          <t>[C9C] ANGIOTENSIN-II 길항제 (단일)</t>
        </is>
      </c>
      <c r="B1254" t="inlineStr">
        <is>
          <t>영일제약</t>
        </is>
      </c>
      <c r="C1254" t="inlineStr">
        <is>
          <t>올베카</t>
        </is>
      </c>
      <c r="D1254" t="inlineStr">
        <is>
          <t>영일제약</t>
        </is>
      </c>
      <c r="E1254" t="inlineStr">
        <is>
          <t>olmesartan medoxomil</t>
        </is>
      </c>
      <c r="F1254" t="inlineStr">
        <is>
          <t>병원</t>
        </is>
      </c>
      <c r="G1254" t="inlineStr">
        <is>
          <t>Generic</t>
        </is>
      </c>
      <c r="H1254" s="493" t="n">
        <v>0</v>
      </c>
      <c r="I1254" s="493" t="n">
        <v>0</v>
      </c>
      <c r="J1254" s="493" t="n">
        <v>0</v>
      </c>
      <c r="K1254" s="493" t="n">
        <v>0</v>
      </c>
      <c r="L1254" s="493" t="n">
        <v>0</v>
      </c>
      <c r="M1254" s="493" t="n">
        <v>0</v>
      </c>
      <c r="N1254" s="493" t="n">
        <v>0</v>
      </c>
      <c r="O1254" s="493" t="n">
        <v>0</v>
      </c>
      <c r="P1254" s="493" t="n">
        <v>0</v>
      </c>
      <c r="Q1254" s="493" t="n">
        <v>0</v>
      </c>
      <c r="R1254" s="493" t="n">
        <v>0</v>
      </c>
      <c r="S1254" s="493" t="n">
        <v>0</v>
      </c>
      <c r="T1254" s="493" t="n">
        <v>0</v>
      </c>
      <c r="U1254" s="493" t="n">
        <v>0</v>
      </c>
      <c r="V1254" s="493" t="n">
        <v>0</v>
      </c>
      <c r="W1254" s="493" t="n">
        <v>0</v>
      </c>
      <c r="X1254" s="493" t="n">
        <v>0</v>
      </c>
      <c r="Y1254" s="493" t="n">
        <v>0</v>
      </c>
      <c r="Z1254" s="493" t="n">
        <v>0</v>
      </c>
      <c r="AA1254" s="493" t="n">
        <v>0</v>
      </c>
      <c r="AB1254" s="493" t="n">
        <v>0</v>
      </c>
      <c r="AC1254" s="493" t="n">
        <v>0</v>
      </c>
      <c r="AD1254" s="493" t="n">
        <v>0</v>
      </c>
      <c r="AE1254" s="493" t="n">
        <v>0</v>
      </c>
      <c r="AF1254" s="493" t="n">
        <v>729.6</v>
      </c>
      <c r="AG1254" s="493" t="n">
        <v>0</v>
      </c>
      <c r="AH1254" s="493" t="n">
        <v>1206</v>
      </c>
      <c r="AI1254" s="493" t="n">
        <v>0</v>
      </c>
      <c r="AJ1254" s="493" t="n">
        <v>1677.6</v>
      </c>
      <c r="AK1254" s="493" t="n">
        <v>0</v>
      </c>
      <c r="AL1254" s="493" t="n">
        <v>240</v>
      </c>
      <c r="AM1254" s="493" t="n">
        <v>0</v>
      </c>
      <c r="AN1254" s="493" t="n">
        <v>718.8</v>
      </c>
      <c r="AO1254" s="493" t="n">
        <v>0</v>
      </c>
      <c r="AP1254" s="493" t="n">
        <v>0</v>
      </c>
      <c r="AQ1254" s="493" t="n">
        <v>0</v>
      </c>
      <c r="AR1254" s="493" t="n">
        <v>732.6</v>
      </c>
      <c r="AS1254" s="493" t="n">
        <v>0</v>
      </c>
      <c r="AT1254" s="493" t="n">
        <v>0</v>
      </c>
      <c r="AU1254" s="493" t="n">
        <v>0</v>
      </c>
      <c r="AV1254" s="493" t="n">
        <v>0</v>
      </c>
      <c r="AW1254" s="493" t="n">
        <v>226.8</v>
      </c>
      <c r="AX1254" s="493" t="n">
        <v>336</v>
      </c>
      <c r="AY1254" s="493" t="n">
        <v>140</v>
      </c>
      <c r="AZ1254" s="493" t="n">
        <v>224</v>
      </c>
      <c r="BA1254" s="493" t="n">
        <v>419.3</v>
      </c>
      <c r="BB1254" s="493" t="n">
        <v>336</v>
      </c>
      <c r="BC1254" s="493" t="n">
        <v>224</v>
      </c>
      <c r="BD1254" s="493" t="n">
        <v>0</v>
      </c>
      <c r="BE1254" s="493" t="n">
        <v>0</v>
      </c>
      <c r="BF1254" s="493" t="n">
        <v>0</v>
      </c>
      <c r="BG1254" s="493" t="n">
        <v>0</v>
      </c>
      <c r="BH1254" s="493" t="n">
        <v>0</v>
      </c>
      <c r="BI1254" s="493" t="n">
        <v>0</v>
      </c>
      <c r="BJ1254" s="493" t="n">
        <v>0</v>
      </c>
      <c r="BK1254" s="493" t="n">
        <v>0</v>
      </c>
      <c r="BL1254" s="493" t="n">
        <v>0</v>
      </c>
      <c r="BM1254" s="493" t="n">
        <v>0</v>
      </c>
      <c r="BN1254" s="493" t="n">
        <v>0</v>
      </c>
      <c r="BO1254" s="493" t="n">
        <v>0</v>
      </c>
      <c r="BP1254" s="493" t="n">
        <v>0</v>
      </c>
      <c r="BQ1254" s="493" t="n">
        <v>0</v>
      </c>
      <c r="BR1254" s="493" t="n">
        <v>0</v>
      </c>
      <c r="BS1254" s="493" t="n">
        <v>0</v>
      </c>
      <c r="BT1254" s="493" t="n">
        <v>0</v>
      </c>
      <c r="BU1254" s="493" t="n">
        <v>0</v>
      </c>
      <c r="BV1254" s="493" t="n">
        <v>0</v>
      </c>
      <c r="BW1254" s="493" t="n">
        <v>0</v>
      </c>
    </row>
    <row r="1255">
      <c r="A1255" t="inlineStr">
        <is>
          <t>[C9C] ANGIOTENSIN-II 길항제 (단일)</t>
        </is>
      </c>
      <c r="B1255" t="inlineStr">
        <is>
          <t>영일제약</t>
        </is>
      </c>
      <c r="C1255" t="inlineStr">
        <is>
          <t>올베카</t>
        </is>
      </c>
      <c r="D1255" t="inlineStr">
        <is>
          <t>영일제약</t>
        </is>
      </c>
      <c r="E1255" t="inlineStr">
        <is>
          <t>olmesartan medoxomil</t>
        </is>
      </c>
      <c r="F1255" t="inlineStr">
        <is>
          <t>의원</t>
        </is>
      </c>
      <c r="G1255" t="inlineStr">
        <is>
          <t>Generic</t>
        </is>
      </c>
      <c r="H1255" s="493" t="n">
        <v>50869</v>
      </c>
      <c r="I1255" s="493" t="n">
        <v>41157.88</v>
      </c>
      <c r="J1255" s="493" t="n">
        <v>52334.94</v>
      </c>
      <c r="K1255" s="493" t="n">
        <v>45603.36</v>
      </c>
      <c r="L1255" s="493" t="n">
        <v>48989.62</v>
      </c>
      <c r="M1255" s="493" t="n">
        <v>48606.54</v>
      </c>
      <c r="N1255" s="493" t="n">
        <v>45393.91</v>
      </c>
      <c r="O1255" s="493" t="n">
        <v>50832.14</v>
      </c>
      <c r="P1255" s="493" t="n">
        <v>44858.61</v>
      </c>
      <c r="Q1255" s="493" t="n">
        <v>49292.8</v>
      </c>
      <c r="R1255" s="493" t="n">
        <v>49157.48</v>
      </c>
      <c r="S1255" s="493" t="n">
        <v>82044.38</v>
      </c>
      <c r="T1255" s="493" t="n">
        <v>67020.97</v>
      </c>
      <c r="U1255" s="493" t="n">
        <v>67584.47</v>
      </c>
      <c r="V1255" s="493" t="n">
        <v>64893.1</v>
      </c>
      <c r="W1255" s="493" t="n">
        <v>67918.28</v>
      </c>
      <c r="X1255" s="493" t="n">
        <v>55945.12</v>
      </c>
      <c r="Y1255" s="493" t="n">
        <v>72513.96000000001</v>
      </c>
      <c r="Z1255" s="493" t="n">
        <v>63234.62</v>
      </c>
      <c r="AA1255" s="493" t="n">
        <v>70117.2</v>
      </c>
      <c r="AB1255" s="493" t="n">
        <v>69357.08</v>
      </c>
      <c r="AC1255" s="493" t="n">
        <v>75077.78999999999</v>
      </c>
      <c r="AD1255" s="493" t="n">
        <v>66524.81</v>
      </c>
      <c r="AE1255" s="493" t="n">
        <v>75586.59</v>
      </c>
      <c r="AF1255" s="493" t="n">
        <v>64082.33</v>
      </c>
      <c r="AG1255" s="493" t="n">
        <v>59099.42</v>
      </c>
      <c r="AH1255" s="493" t="n">
        <v>66916.28999999999</v>
      </c>
      <c r="AI1255" s="493" t="n">
        <v>66581.82000000001</v>
      </c>
      <c r="AJ1255" s="493" t="n">
        <v>74133.96000000001</v>
      </c>
      <c r="AK1255" s="493" t="n">
        <v>71576.23</v>
      </c>
      <c r="AL1255" s="493" t="n">
        <v>67611.39999999999</v>
      </c>
      <c r="AM1255" s="493" t="n">
        <v>93726.33</v>
      </c>
      <c r="AN1255" s="493" t="n">
        <v>63314.47</v>
      </c>
      <c r="AO1255" s="493" t="n">
        <v>78819.89999999999</v>
      </c>
      <c r="AP1255" s="493" t="n">
        <v>69008.5</v>
      </c>
      <c r="AQ1255" s="493" t="n">
        <v>71107.14999999999</v>
      </c>
      <c r="AR1255" s="493" t="n">
        <v>93512.67</v>
      </c>
      <c r="AS1255" s="493" t="n">
        <v>54989.5</v>
      </c>
      <c r="AT1255" s="493" t="n">
        <v>58065.52</v>
      </c>
      <c r="AU1255" s="493" t="n">
        <v>64208.62</v>
      </c>
      <c r="AV1255" s="493" t="n">
        <v>66640.48</v>
      </c>
      <c r="AW1255" s="493" t="n">
        <v>61629.9</v>
      </c>
      <c r="AX1255" s="493" t="n">
        <v>80423.85000000001</v>
      </c>
      <c r="AY1255" s="493" t="n">
        <v>56885.21</v>
      </c>
      <c r="AZ1255" s="493" t="n">
        <v>69108.53999999999</v>
      </c>
      <c r="BA1255" s="493" t="n">
        <v>55553.12</v>
      </c>
      <c r="BB1255" s="493" t="n">
        <v>57569.55</v>
      </c>
      <c r="BC1255" s="493" t="n">
        <v>10635.15</v>
      </c>
      <c r="BD1255" s="493" t="n">
        <v>4092</v>
      </c>
      <c r="BE1255" s="493" t="n">
        <v>0</v>
      </c>
      <c r="BF1255" s="493" t="n">
        <v>1813.35</v>
      </c>
      <c r="BG1255" s="493" t="n">
        <v>0</v>
      </c>
      <c r="BH1255" s="493" t="n">
        <v>0</v>
      </c>
      <c r="BI1255" s="493" t="n">
        <v>0</v>
      </c>
      <c r="BJ1255" s="493" t="n">
        <v>0</v>
      </c>
      <c r="BK1255" s="493" t="n">
        <v>0</v>
      </c>
      <c r="BL1255" s="493" t="n">
        <v>0</v>
      </c>
      <c r="BM1255" s="493" t="n">
        <v>0</v>
      </c>
      <c r="BN1255" s="493" t="n">
        <v>0</v>
      </c>
      <c r="BO1255" s="493" t="n">
        <v>0</v>
      </c>
      <c r="BP1255" s="493" t="n">
        <v>0</v>
      </c>
      <c r="BQ1255" s="493" t="n">
        <v>0</v>
      </c>
      <c r="BR1255" s="493" t="n">
        <v>0</v>
      </c>
      <c r="BS1255" s="493" t="n">
        <v>0</v>
      </c>
      <c r="BT1255" s="493" t="n">
        <v>0</v>
      </c>
      <c r="BU1255" s="493" t="n">
        <v>0</v>
      </c>
      <c r="BV1255" s="493" t="n">
        <v>0</v>
      </c>
      <c r="BW1255" s="493" t="n">
        <v>0</v>
      </c>
    </row>
    <row r="1256">
      <c r="A1256" t="inlineStr">
        <is>
          <t>[C9C] ANGIOTENSIN-II 길항제 (단일)</t>
        </is>
      </c>
      <c r="B1256" t="inlineStr">
        <is>
          <t>영일제약</t>
        </is>
      </c>
      <c r="C1256" t="inlineStr">
        <is>
          <t>자라탄</t>
        </is>
      </c>
      <c r="D1256" t="inlineStr">
        <is>
          <t>영일제약</t>
        </is>
      </c>
      <c r="E1256" t="inlineStr">
        <is>
          <t>losartan potassium</t>
        </is>
      </c>
      <c r="F1256" t="inlineStr">
        <is>
          <t>상급종합병원</t>
        </is>
      </c>
      <c r="G1256" t="inlineStr">
        <is>
          <t>Generic</t>
        </is>
      </c>
      <c r="H1256" s="493" t="n">
        <v>0</v>
      </c>
      <c r="I1256" s="493" t="n">
        <v>0</v>
      </c>
      <c r="J1256" s="493" t="n">
        <v>0</v>
      </c>
      <c r="K1256" s="493" t="n">
        <v>0</v>
      </c>
      <c r="L1256" s="493" t="n">
        <v>0</v>
      </c>
      <c r="M1256" s="493" t="n">
        <v>0</v>
      </c>
      <c r="N1256" s="493" t="n">
        <v>0</v>
      </c>
      <c r="O1256" s="493" t="n">
        <v>0</v>
      </c>
      <c r="P1256" s="493" t="n">
        <v>0</v>
      </c>
      <c r="Q1256" s="493" t="n">
        <v>0</v>
      </c>
      <c r="R1256" s="493" t="n">
        <v>0</v>
      </c>
      <c r="S1256" s="493" t="n">
        <v>0</v>
      </c>
      <c r="T1256" s="493" t="n">
        <v>0</v>
      </c>
      <c r="U1256" s="493" t="n">
        <v>0</v>
      </c>
      <c r="V1256" s="493" t="n">
        <v>0</v>
      </c>
      <c r="W1256" s="493" t="n">
        <v>0</v>
      </c>
      <c r="X1256" s="493" t="n">
        <v>0</v>
      </c>
      <c r="Y1256" s="493" t="n">
        <v>0</v>
      </c>
      <c r="Z1256" s="493" t="n">
        <v>0</v>
      </c>
      <c r="AA1256" s="493" t="n">
        <v>0</v>
      </c>
      <c r="AB1256" s="493" t="n">
        <v>0</v>
      </c>
      <c r="AC1256" s="493" t="n">
        <v>0</v>
      </c>
      <c r="AD1256" s="493" t="n">
        <v>0</v>
      </c>
      <c r="AE1256" s="493" t="n">
        <v>0</v>
      </c>
      <c r="AF1256" s="493" t="n">
        <v>0</v>
      </c>
      <c r="AG1256" s="493" t="n">
        <v>0</v>
      </c>
      <c r="AH1256" s="493" t="n">
        <v>0</v>
      </c>
      <c r="AI1256" s="493" t="n">
        <v>0</v>
      </c>
      <c r="AJ1256" s="493" t="n">
        <v>0</v>
      </c>
      <c r="AK1256" s="493" t="n">
        <v>0</v>
      </c>
      <c r="AL1256" s="493" t="n">
        <v>0</v>
      </c>
      <c r="AM1256" s="493" t="n">
        <v>0</v>
      </c>
      <c r="AN1256" s="493" t="n">
        <v>0</v>
      </c>
      <c r="AO1256" s="493" t="n">
        <v>0</v>
      </c>
      <c r="AP1256" s="493" t="n">
        <v>0</v>
      </c>
      <c r="AQ1256" s="493" t="n">
        <v>0</v>
      </c>
      <c r="AR1256" s="493" t="n">
        <v>0</v>
      </c>
      <c r="AS1256" s="493" t="n">
        <v>0</v>
      </c>
      <c r="AT1256" s="493" t="n">
        <v>0</v>
      </c>
      <c r="AU1256" s="493" t="n">
        <v>0</v>
      </c>
      <c r="AV1256" s="493" t="n">
        <v>0</v>
      </c>
      <c r="AW1256" s="493" t="n">
        <v>0</v>
      </c>
      <c r="AX1256" s="493" t="n">
        <v>0</v>
      </c>
      <c r="AY1256" s="493" t="n">
        <v>0</v>
      </c>
      <c r="AZ1256" s="493" t="n">
        <v>0</v>
      </c>
      <c r="BA1256" s="493" t="n">
        <v>0</v>
      </c>
      <c r="BB1256" s="493" t="n">
        <v>0</v>
      </c>
      <c r="BC1256" s="493" t="n">
        <v>0</v>
      </c>
      <c r="BD1256" s="493" t="n">
        <v>0</v>
      </c>
      <c r="BE1256" s="493" t="n">
        <v>0</v>
      </c>
      <c r="BF1256" s="493" t="n">
        <v>0</v>
      </c>
      <c r="BG1256" s="493" t="n">
        <v>0</v>
      </c>
      <c r="BH1256" s="493" t="n">
        <v>0</v>
      </c>
      <c r="BI1256" s="493" t="n">
        <v>0</v>
      </c>
      <c r="BJ1256" s="493" t="n">
        <v>0</v>
      </c>
      <c r="BK1256" s="493" t="n">
        <v>0</v>
      </c>
      <c r="BL1256" s="493" t="n">
        <v>262.92</v>
      </c>
      <c r="BM1256" s="493" t="n">
        <v>0</v>
      </c>
      <c r="BN1256" s="493" t="n">
        <v>0</v>
      </c>
      <c r="BO1256" s="493" t="n">
        <v>0</v>
      </c>
      <c r="BP1256" s="493" t="n">
        <v>0</v>
      </c>
      <c r="BQ1256" s="493" t="n">
        <v>0</v>
      </c>
      <c r="BR1256" s="493" t="n">
        <v>0</v>
      </c>
      <c r="BS1256" s="493" t="n">
        <v>0</v>
      </c>
      <c r="BT1256" s="493" t="n">
        <v>0</v>
      </c>
      <c r="BU1256" s="493" t="n">
        <v>0</v>
      </c>
      <c r="BV1256" s="493" t="n">
        <v>0</v>
      </c>
      <c r="BW1256" s="493" t="n">
        <v>0</v>
      </c>
    </row>
    <row r="1257">
      <c r="A1257" t="inlineStr">
        <is>
          <t>[C9C] ANGIOTENSIN-II 길항제 (단일)</t>
        </is>
      </c>
      <c r="B1257" t="inlineStr">
        <is>
          <t>영일제약</t>
        </is>
      </c>
      <c r="C1257" t="inlineStr">
        <is>
          <t>자라탄</t>
        </is>
      </c>
      <c r="D1257" t="inlineStr">
        <is>
          <t>영일제약</t>
        </is>
      </c>
      <c r="E1257" t="inlineStr">
        <is>
          <t>losartan potassium</t>
        </is>
      </c>
      <c r="F1257" t="inlineStr">
        <is>
          <t>종합병원</t>
        </is>
      </c>
      <c r="G1257" t="inlineStr">
        <is>
          <t>Generic</t>
        </is>
      </c>
      <c r="H1257" s="493" t="n">
        <v>0</v>
      </c>
      <c r="I1257" s="493" t="n">
        <v>0</v>
      </c>
      <c r="J1257" s="493" t="n">
        <v>0</v>
      </c>
      <c r="K1257" s="493" t="n">
        <v>0</v>
      </c>
      <c r="L1257" s="493" t="n">
        <v>0</v>
      </c>
      <c r="M1257" s="493" t="n">
        <v>0</v>
      </c>
      <c r="N1257" s="493" t="n">
        <v>0</v>
      </c>
      <c r="O1257" s="493" t="n">
        <v>0</v>
      </c>
      <c r="P1257" s="493" t="n">
        <v>0</v>
      </c>
      <c r="Q1257" s="493" t="n">
        <v>0</v>
      </c>
      <c r="R1257" s="493" t="n">
        <v>0</v>
      </c>
      <c r="S1257" s="493" t="n">
        <v>0</v>
      </c>
      <c r="T1257" s="493" t="n">
        <v>0</v>
      </c>
      <c r="U1257" s="493" t="n">
        <v>0</v>
      </c>
      <c r="V1257" s="493" t="n">
        <v>0</v>
      </c>
      <c r="W1257" s="493" t="n">
        <v>0</v>
      </c>
      <c r="X1257" s="493" t="n">
        <v>0</v>
      </c>
      <c r="Y1257" s="493" t="n">
        <v>0</v>
      </c>
      <c r="Z1257" s="493" t="n">
        <v>0</v>
      </c>
      <c r="AA1257" s="493" t="n">
        <v>0</v>
      </c>
      <c r="AB1257" s="493" t="n">
        <v>0</v>
      </c>
      <c r="AC1257" s="493" t="n">
        <v>0</v>
      </c>
      <c r="AD1257" s="493" t="n">
        <v>0</v>
      </c>
      <c r="AE1257" s="493" t="n">
        <v>0</v>
      </c>
      <c r="AF1257" s="493" t="n">
        <v>0</v>
      </c>
      <c r="AG1257" s="493" t="n">
        <v>0</v>
      </c>
      <c r="AH1257" s="493" t="n">
        <v>0</v>
      </c>
      <c r="AI1257" s="493" t="n">
        <v>0</v>
      </c>
      <c r="AJ1257" s="493" t="n">
        <v>0</v>
      </c>
      <c r="AK1257" s="493" t="n">
        <v>0</v>
      </c>
      <c r="AL1257" s="493" t="n">
        <v>0</v>
      </c>
      <c r="AM1257" s="493" t="n">
        <v>0</v>
      </c>
      <c r="AN1257" s="493" t="n">
        <v>0</v>
      </c>
      <c r="AO1257" s="493" t="n">
        <v>0</v>
      </c>
      <c r="AP1257" s="493" t="n">
        <v>0</v>
      </c>
      <c r="AQ1257" s="493" t="n">
        <v>0</v>
      </c>
      <c r="AR1257" s="493" t="n">
        <v>0</v>
      </c>
      <c r="AS1257" s="493" t="n">
        <v>0</v>
      </c>
      <c r="AT1257" s="493" t="n">
        <v>0</v>
      </c>
      <c r="AU1257" s="493" t="n">
        <v>0</v>
      </c>
      <c r="AV1257" s="493" t="n">
        <v>0</v>
      </c>
      <c r="AW1257" s="493" t="n">
        <v>0</v>
      </c>
      <c r="AX1257" s="493" t="n">
        <v>0</v>
      </c>
      <c r="AY1257" s="493" t="n">
        <v>0</v>
      </c>
      <c r="AZ1257" s="493" t="n">
        <v>0</v>
      </c>
      <c r="BA1257" s="493" t="n">
        <v>0</v>
      </c>
      <c r="BB1257" s="493" t="n">
        <v>1251.25</v>
      </c>
      <c r="BC1257" s="493" t="n">
        <v>0</v>
      </c>
      <c r="BD1257" s="493" t="n">
        <v>0</v>
      </c>
      <c r="BE1257" s="493" t="n">
        <v>0</v>
      </c>
      <c r="BF1257" s="493" t="n">
        <v>0</v>
      </c>
      <c r="BG1257" s="493" t="n">
        <v>1376.76</v>
      </c>
      <c r="BH1257" s="493" t="n">
        <v>0</v>
      </c>
      <c r="BI1257" s="493" t="n">
        <v>0</v>
      </c>
      <c r="BJ1257" s="493" t="n">
        <v>1716.12</v>
      </c>
      <c r="BK1257" s="493" t="n">
        <v>0</v>
      </c>
      <c r="BL1257" s="493" t="n">
        <v>0</v>
      </c>
      <c r="BM1257" s="493" t="n">
        <v>1030.68</v>
      </c>
      <c r="BN1257" s="493" t="n">
        <v>0</v>
      </c>
      <c r="BO1257" s="493" t="n">
        <v>0</v>
      </c>
      <c r="BP1257" s="493" t="n">
        <v>2063.88</v>
      </c>
      <c r="BQ1257" s="493" t="n">
        <v>0</v>
      </c>
      <c r="BR1257" s="493" t="n">
        <v>0</v>
      </c>
      <c r="BS1257" s="493" t="n">
        <v>0</v>
      </c>
      <c r="BT1257" s="493" t="n">
        <v>0</v>
      </c>
      <c r="BU1257" s="493" t="n">
        <v>0</v>
      </c>
      <c r="BV1257" s="493" t="n">
        <v>0</v>
      </c>
      <c r="BW1257" s="493" t="n">
        <v>0</v>
      </c>
    </row>
    <row r="1258">
      <c r="A1258" t="inlineStr">
        <is>
          <t>[C9C] ANGIOTENSIN-II 길항제 (단일)</t>
        </is>
      </c>
      <c r="B1258" t="inlineStr">
        <is>
          <t>영일제약</t>
        </is>
      </c>
      <c r="C1258" t="inlineStr">
        <is>
          <t>자라탄</t>
        </is>
      </c>
      <c r="D1258" t="inlineStr">
        <is>
          <t>영일제약</t>
        </is>
      </c>
      <c r="E1258" t="inlineStr">
        <is>
          <t>losartan potassium</t>
        </is>
      </c>
      <c r="F1258" t="inlineStr">
        <is>
          <t>병원</t>
        </is>
      </c>
      <c r="G1258" t="inlineStr">
        <is>
          <t>Generic</t>
        </is>
      </c>
      <c r="H1258" s="493" t="n">
        <v>1074.3</v>
      </c>
      <c r="I1258" s="493" t="n">
        <v>1115.4</v>
      </c>
      <c r="J1258" s="493" t="n">
        <v>1320</v>
      </c>
      <c r="K1258" s="493" t="n">
        <v>1110</v>
      </c>
      <c r="L1258" s="493" t="n">
        <v>491.7</v>
      </c>
      <c r="M1258" s="493" t="n">
        <v>1320</v>
      </c>
      <c r="N1258" s="493" t="n">
        <v>720</v>
      </c>
      <c r="O1258" s="493" t="n">
        <v>718.8</v>
      </c>
      <c r="P1258" s="493" t="n">
        <v>960</v>
      </c>
      <c r="Q1258" s="493" t="n">
        <v>599.7</v>
      </c>
      <c r="R1258" s="493" t="n">
        <v>480</v>
      </c>
      <c r="S1258" s="493" t="n">
        <v>360</v>
      </c>
      <c r="T1258" s="493" t="n">
        <v>599.1</v>
      </c>
      <c r="U1258" s="493" t="n">
        <v>0</v>
      </c>
      <c r="V1258" s="493" t="n">
        <v>0</v>
      </c>
      <c r="W1258" s="493" t="n">
        <v>360</v>
      </c>
      <c r="X1258" s="493" t="n">
        <v>120</v>
      </c>
      <c r="Y1258" s="493" t="n">
        <v>0</v>
      </c>
      <c r="Z1258" s="493" t="n">
        <v>360</v>
      </c>
      <c r="AA1258" s="493" t="n">
        <v>0</v>
      </c>
      <c r="AB1258" s="493" t="n">
        <v>0</v>
      </c>
      <c r="AC1258" s="493" t="n">
        <v>360</v>
      </c>
      <c r="AD1258" s="493" t="n">
        <v>0</v>
      </c>
      <c r="AE1258" s="493" t="n">
        <v>0</v>
      </c>
      <c r="AF1258" s="493" t="n">
        <v>360</v>
      </c>
      <c r="AG1258" s="493" t="n">
        <v>0</v>
      </c>
      <c r="AH1258" s="493" t="n">
        <v>0</v>
      </c>
      <c r="AI1258" s="493" t="n">
        <v>0</v>
      </c>
      <c r="AJ1258" s="493" t="n">
        <v>359.1</v>
      </c>
      <c r="AK1258" s="493" t="n">
        <v>0</v>
      </c>
      <c r="AL1258" s="493" t="n">
        <v>0</v>
      </c>
      <c r="AM1258" s="493" t="n">
        <v>360</v>
      </c>
      <c r="AN1258" s="493" t="n">
        <v>0</v>
      </c>
      <c r="AO1258" s="493" t="n">
        <v>0</v>
      </c>
      <c r="AP1258" s="493" t="n">
        <v>0</v>
      </c>
      <c r="AQ1258" s="493" t="n">
        <v>360</v>
      </c>
      <c r="AR1258" s="493" t="n">
        <v>0</v>
      </c>
      <c r="AS1258" s="493" t="n">
        <v>0</v>
      </c>
      <c r="AT1258" s="493" t="n">
        <v>0</v>
      </c>
      <c r="AU1258" s="493" t="n">
        <v>360</v>
      </c>
      <c r="AV1258" s="493" t="n">
        <v>0</v>
      </c>
      <c r="AW1258" s="493" t="n">
        <v>0</v>
      </c>
      <c r="AX1258" s="493" t="n">
        <v>721.8</v>
      </c>
      <c r="AY1258" s="493" t="n">
        <v>0</v>
      </c>
      <c r="AZ1258" s="493" t="n">
        <v>0</v>
      </c>
      <c r="BA1258" s="493" t="n">
        <v>725.4</v>
      </c>
      <c r="BB1258" s="493" t="n">
        <v>0</v>
      </c>
      <c r="BC1258" s="493" t="n">
        <v>0</v>
      </c>
      <c r="BD1258" s="493" t="n">
        <v>0</v>
      </c>
      <c r="BE1258" s="493" t="n">
        <v>721.8</v>
      </c>
      <c r="BF1258" s="493" t="n">
        <v>0</v>
      </c>
      <c r="BG1258" s="493" t="n">
        <v>0</v>
      </c>
      <c r="BH1258" s="493" t="n">
        <v>361.8</v>
      </c>
      <c r="BI1258" s="493" t="n">
        <v>0</v>
      </c>
      <c r="BJ1258" s="493" t="n">
        <v>124.5</v>
      </c>
      <c r="BK1258" s="493" t="n">
        <v>738</v>
      </c>
      <c r="BL1258" s="493" t="n">
        <v>94.2</v>
      </c>
      <c r="BM1258" s="493" t="n">
        <v>976.2</v>
      </c>
      <c r="BN1258" s="493" t="n">
        <v>1662.38</v>
      </c>
      <c r="BO1258" s="493" t="n">
        <v>1834.05</v>
      </c>
      <c r="BP1258" s="493" t="n">
        <v>1636.1</v>
      </c>
      <c r="BQ1258" s="493" t="n">
        <v>1306.01</v>
      </c>
      <c r="BR1258" s="493" t="n">
        <v>2418</v>
      </c>
      <c r="BS1258" s="493" t="n">
        <v>1447.95</v>
      </c>
      <c r="BT1258" s="493" t="n">
        <v>969.42</v>
      </c>
      <c r="BU1258" s="493" t="n">
        <v>1281.97</v>
      </c>
      <c r="BV1258" s="493" t="n">
        <v>1505.28</v>
      </c>
      <c r="BW1258" s="493" t="n">
        <v>386.1</v>
      </c>
    </row>
    <row r="1259">
      <c r="A1259" t="inlineStr">
        <is>
          <t>[C9C] ANGIOTENSIN-II 길항제 (단일)</t>
        </is>
      </c>
      <c r="B1259" t="inlineStr">
        <is>
          <t>영일제약</t>
        </is>
      </c>
      <c r="C1259" t="inlineStr">
        <is>
          <t>자라탄</t>
        </is>
      </c>
      <c r="D1259" t="inlineStr">
        <is>
          <t>영일제약</t>
        </is>
      </c>
      <c r="E1259" t="inlineStr">
        <is>
          <t>losartan potassium</t>
        </is>
      </c>
      <c r="F1259" t="inlineStr">
        <is>
          <t>의원</t>
        </is>
      </c>
      <c r="G1259" t="inlineStr">
        <is>
          <t>Generic</t>
        </is>
      </c>
      <c r="H1259" s="493" t="n">
        <v>143120.39</v>
      </c>
      <c r="I1259" s="493" t="n">
        <v>130100.39</v>
      </c>
      <c r="J1259" s="493" t="n">
        <v>142552.53</v>
      </c>
      <c r="K1259" s="493" t="n">
        <v>135812.18</v>
      </c>
      <c r="L1259" s="493" t="n">
        <v>147925.82</v>
      </c>
      <c r="M1259" s="493" t="n">
        <v>146153.16</v>
      </c>
      <c r="N1259" s="493" t="n">
        <v>152595.07</v>
      </c>
      <c r="O1259" s="493" t="n">
        <v>138722.21</v>
      </c>
      <c r="P1259" s="493" t="n">
        <v>155363.89</v>
      </c>
      <c r="Q1259" s="493" t="n">
        <v>153672.5</v>
      </c>
      <c r="R1259" s="493" t="n">
        <v>131220.87</v>
      </c>
      <c r="S1259" s="493" t="n">
        <v>66898.59</v>
      </c>
      <c r="T1259" s="493" t="n">
        <v>89702.42</v>
      </c>
      <c r="U1259" s="493" t="n">
        <v>75705.95</v>
      </c>
      <c r="V1259" s="493" t="n">
        <v>90066.17999999999</v>
      </c>
      <c r="W1259" s="493" t="n">
        <v>83559.67</v>
      </c>
      <c r="X1259" s="493" t="n">
        <v>84786.7</v>
      </c>
      <c r="Y1259" s="493" t="n">
        <v>92025.8</v>
      </c>
      <c r="Z1259" s="493" t="n">
        <v>96213.67</v>
      </c>
      <c r="AA1259" s="493" t="n">
        <v>98415.69</v>
      </c>
      <c r="AB1259" s="493" t="n">
        <v>98748.19</v>
      </c>
      <c r="AC1259" s="493" t="n">
        <v>103437.33</v>
      </c>
      <c r="AD1259" s="493" t="n">
        <v>99991.85000000001</v>
      </c>
      <c r="AE1259" s="493" t="n">
        <v>97665.13</v>
      </c>
      <c r="AF1259" s="493" t="n">
        <v>99680.17999999999</v>
      </c>
      <c r="AG1259" s="493" t="n">
        <v>91805.57000000001</v>
      </c>
      <c r="AH1259" s="493" t="n">
        <v>105186.57</v>
      </c>
      <c r="AI1259" s="493" t="n">
        <v>86762.98</v>
      </c>
      <c r="AJ1259" s="493" t="n">
        <v>102281.2</v>
      </c>
      <c r="AK1259" s="493" t="n">
        <v>93328.78999999999</v>
      </c>
      <c r="AL1259" s="493" t="n">
        <v>93415.27</v>
      </c>
      <c r="AM1259" s="493" t="n">
        <v>101189.18</v>
      </c>
      <c r="AN1259" s="493" t="n">
        <v>90160.39999999999</v>
      </c>
      <c r="AO1259" s="493" t="n">
        <v>88381.58</v>
      </c>
      <c r="AP1259" s="493" t="n">
        <v>81343.33</v>
      </c>
      <c r="AQ1259" s="493" t="n">
        <v>82260.24000000001</v>
      </c>
      <c r="AR1259" s="493" t="n">
        <v>81003.5</v>
      </c>
      <c r="AS1259" s="493" t="n">
        <v>85047.24000000001</v>
      </c>
      <c r="AT1259" s="493" t="n">
        <v>85327.23</v>
      </c>
      <c r="AU1259" s="493" t="n">
        <v>103484.23</v>
      </c>
      <c r="AV1259" s="493" t="n">
        <v>107369.17</v>
      </c>
      <c r="AW1259" s="493" t="n">
        <v>88574.87</v>
      </c>
      <c r="AX1259" s="493" t="n">
        <v>106957.08</v>
      </c>
      <c r="AY1259" s="493" t="n">
        <v>99392.77</v>
      </c>
      <c r="AZ1259" s="493" t="n">
        <v>97788.45</v>
      </c>
      <c r="BA1259" s="493" t="n">
        <v>103322.12</v>
      </c>
      <c r="BB1259" s="493" t="n">
        <v>105752.11</v>
      </c>
      <c r="BC1259" s="493" t="n">
        <v>107754.16</v>
      </c>
      <c r="BD1259" s="493" t="n">
        <v>104584.7</v>
      </c>
      <c r="BE1259" s="493" t="n">
        <v>103322.09</v>
      </c>
      <c r="BF1259" s="493" t="n">
        <v>105408.03</v>
      </c>
      <c r="BG1259" s="493" t="n">
        <v>108648.29</v>
      </c>
      <c r="BH1259" s="493" t="n">
        <v>108757.05</v>
      </c>
      <c r="BI1259" s="493" t="n">
        <v>100133.31</v>
      </c>
      <c r="BJ1259" s="493" t="n">
        <v>112249.58</v>
      </c>
      <c r="BK1259" s="493" t="n">
        <v>113104.71</v>
      </c>
      <c r="BL1259" s="493" t="n">
        <v>116770.32</v>
      </c>
      <c r="BM1259" s="493" t="n">
        <v>105553.08</v>
      </c>
      <c r="BN1259" s="493" t="n">
        <v>101293.75</v>
      </c>
      <c r="BO1259" s="493" t="n">
        <v>109649.45</v>
      </c>
      <c r="BP1259" s="493" t="n">
        <v>111575.4</v>
      </c>
      <c r="BQ1259" s="493" t="n">
        <v>96347.75999999999</v>
      </c>
      <c r="BR1259" s="493" t="n">
        <v>109297.59</v>
      </c>
      <c r="BS1259" s="493" t="n">
        <v>105262.3</v>
      </c>
      <c r="BT1259" s="493" t="n">
        <v>106125.77</v>
      </c>
      <c r="BU1259" s="493" t="n">
        <v>107750.46</v>
      </c>
      <c r="BV1259" s="493" t="n">
        <v>110845</v>
      </c>
      <c r="BW1259" s="493" t="n">
        <v>106087.52</v>
      </c>
    </row>
    <row r="1260">
      <c r="A1260" t="inlineStr">
        <is>
          <t>[C9C] ANGIOTENSIN-II 길항제 (단일)</t>
        </is>
      </c>
      <c r="B1260" t="inlineStr">
        <is>
          <t>영일제약</t>
        </is>
      </c>
      <c r="C1260" t="inlineStr">
        <is>
          <t>자라탄</t>
        </is>
      </c>
      <c r="D1260" t="inlineStr">
        <is>
          <t>영일제약</t>
        </is>
      </c>
      <c r="E1260" t="inlineStr">
        <is>
          <t>losartan potassium</t>
        </is>
      </c>
      <c r="F1260" t="inlineStr">
        <is>
          <t>보건소</t>
        </is>
      </c>
      <c r="G1260" t="inlineStr">
        <is>
          <t>Generic</t>
        </is>
      </c>
      <c r="H1260" s="493" t="n">
        <v>0</v>
      </c>
      <c r="I1260" s="493" t="n">
        <v>3752.4</v>
      </c>
      <c r="J1260" s="493" t="n">
        <v>0</v>
      </c>
      <c r="K1260" s="493" t="n">
        <v>0</v>
      </c>
      <c r="L1260" s="493" t="n">
        <v>0</v>
      </c>
      <c r="M1260" s="493" t="n">
        <v>0</v>
      </c>
      <c r="N1260" s="493" t="n">
        <v>509.4</v>
      </c>
      <c r="O1260" s="493" t="n">
        <v>0</v>
      </c>
      <c r="P1260" s="493" t="n">
        <v>368.1</v>
      </c>
      <c r="Q1260" s="493" t="n">
        <v>757.8</v>
      </c>
      <c r="R1260" s="493" t="n">
        <v>0</v>
      </c>
      <c r="S1260" s="493" t="n">
        <v>0</v>
      </c>
      <c r="T1260" s="493" t="n">
        <v>0</v>
      </c>
      <c r="U1260" s="493" t="n">
        <v>327.6</v>
      </c>
      <c r="V1260" s="493" t="n">
        <v>0</v>
      </c>
      <c r="W1260" s="493" t="n">
        <v>0</v>
      </c>
      <c r="X1260" s="493" t="n">
        <v>0</v>
      </c>
      <c r="Y1260" s="493" t="n">
        <v>0</v>
      </c>
      <c r="Z1260" s="493" t="n">
        <v>0</v>
      </c>
      <c r="AA1260" s="493" t="n">
        <v>0</v>
      </c>
      <c r="AB1260" s="493" t="n">
        <v>0</v>
      </c>
      <c r="AC1260" s="493" t="n">
        <v>0</v>
      </c>
      <c r="AD1260" s="493" t="n">
        <v>0</v>
      </c>
      <c r="AE1260" s="493" t="n">
        <v>0</v>
      </c>
      <c r="AF1260" s="493" t="n">
        <v>0</v>
      </c>
      <c r="AG1260" s="493" t="n">
        <v>55.05</v>
      </c>
      <c r="AH1260" s="493" t="n">
        <v>0</v>
      </c>
      <c r="AI1260" s="493" t="n">
        <v>1622.7</v>
      </c>
      <c r="AJ1260" s="493" t="n">
        <v>0</v>
      </c>
      <c r="AK1260" s="493" t="n">
        <v>0</v>
      </c>
      <c r="AL1260" s="493" t="n">
        <v>1689</v>
      </c>
      <c r="AM1260" s="493" t="n">
        <v>0</v>
      </c>
      <c r="AN1260" s="493" t="n">
        <v>0</v>
      </c>
      <c r="AO1260" s="493" t="n">
        <v>0</v>
      </c>
      <c r="AP1260" s="493" t="n">
        <v>0</v>
      </c>
      <c r="AQ1260" s="493" t="n">
        <v>0</v>
      </c>
      <c r="AR1260" s="493" t="n">
        <v>0</v>
      </c>
      <c r="AS1260" s="493" t="n">
        <v>0</v>
      </c>
      <c r="AT1260" s="493" t="n">
        <v>0</v>
      </c>
      <c r="AU1260" s="493" t="n">
        <v>0</v>
      </c>
      <c r="AV1260" s="493" t="n">
        <v>0</v>
      </c>
      <c r="AW1260" s="493" t="n">
        <v>0</v>
      </c>
      <c r="AX1260" s="493" t="n">
        <v>1933.8</v>
      </c>
      <c r="AY1260" s="493" t="n">
        <v>0</v>
      </c>
      <c r="AZ1260" s="493" t="n">
        <v>0</v>
      </c>
      <c r="BA1260" s="493" t="n">
        <v>1035</v>
      </c>
      <c r="BB1260" s="493" t="n">
        <v>0</v>
      </c>
      <c r="BC1260" s="493" t="n">
        <v>760.2</v>
      </c>
      <c r="BD1260" s="493" t="n">
        <v>0</v>
      </c>
      <c r="BE1260" s="493" t="n">
        <v>642.6</v>
      </c>
      <c r="BF1260" s="493" t="n">
        <v>0</v>
      </c>
      <c r="BG1260" s="493" t="n">
        <v>858.6</v>
      </c>
      <c r="BH1260" s="493" t="n">
        <v>273.6</v>
      </c>
      <c r="BI1260" s="493" t="n">
        <v>597</v>
      </c>
      <c r="BJ1260" s="493" t="n">
        <v>0</v>
      </c>
      <c r="BK1260" s="493" t="n">
        <v>313.8</v>
      </c>
      <c r="BL1260" s="493" t="n">
        <v>0</v>
      </c>
      <c r="BM1260" s="493" t="n">
        <v>72.59999999999999</v>
      </c>
      <c r="BN1260" s="493" t="n">
        <v>0</v>
      </c>
      <c r="BO1260" s="493" t="n">
        <v>129</v>
      </c>
      <c r="BP1260" s="493" t="n">
        <v>87</v>
      </c>
      <c r="BQ1260" s="493" t="n">
        <v>351.9</v>
      </c>
      <c r="BR1260" s="493" t="n">
        <v>78.59999999999999</v>
      </c>
      <c r="BS1260" s="493" t="n">
        <v>0</v>
      </c>
      <c r="BT1260" s="493" t="n">
        <v>0</v>
      </c>
      <c r="BU1260" s="493" t="n">
        <v>73.2</v>
      </c>
      <c r="BV1260" s="493" t="n">
        <v>83.40000000000001</v>
      </c>
      <c r="BW1260" s="493" t="n">
        <v>0</v>
      </c>
    </row>
    <row r="1261">
      <c r="A1261" t="inlineStr">
        <is>
          <t>[C9C] ANGIOTENSIN-II 길항제 (단일)</t>
        </is>
      </c>
      <c r="B1261" t="inlineStr">
        <is>
          <t>영일제약</t>
        </is>
      </c>
      <c r="C1261" t="inlineStr">
        <is>
          <t>자라탄</t>
        </is>
      </c>
      <c r="D1261" t="inlineStr">
        <is>
          <t>영일제약</t>
        </is>
      </c>
      <c r="E1261" t="inlineStr">
        <is>
          <t>losartan potassium</t>
        </is>
      </c>
      <c r="F1261" t="inlineStr">
        <is>
          <t>기타(치과의원, 치과병원 등)</t>
        </is>
      </c>
      <c r="G1261" t="inlineStr">
        <is>
          <t>Generic</t>
        </is>
      </c>
      <c r="H1261" s="493" t="n">
        <v>0</v>
      </c>
      <c r="I1261" s="493" t="n">
        <v>0</v>
      </c>
      <c r="J1261" s="493" t="n">
        <v>0</v>
      </c>
      <c r="K1261" s="493" t="n">
        <v>0</v>
      </c>
      <c r="L1261" s="493" t="n">
        <v>0</v>
      </c>
      <c r="M1261" s="493" t="n">
        <v>0</v>
      </c>
      <c r="N1261" s="493" t="n">
        <v>0</v>
      </c>
      <c r="O1261" s="493" t="n">
        <v>0</v>
      </c>
      <c r="P1261" s="493" t="n">
        <v>0</v>
      </c>
      <c r="Q1261" s="493" t="n">
        <v>0</v>
      </c>
      <c r="R1261" s="493" t="n">
        <v>0</v>
      </c>
      <c r="S1261" s="493" t="n">
        <v>0</v>
      </c>
      <c r="T1261" s="493" t="n">
        <v>0</v>
      </c>
      <c r="U1261" s="493" t="n">
        <v>0</v>
      </c>
      <c r="V1261" s="493" t="n">
        <v>0</v>
      </c>
      <c r="W1261" s="493" t="n">
        <v>0</v>
      </c>
      <c r="X1261" s="493" t="n">
        <v>0</v>
      </c>
      <c r="Y1261" s="493" t="n">
        <v>0</v>
      </c>
      <c r="Z1261" s="493" t="n">
        <v>78.59999999999999</v>
      </c>
      <c r="AA1261" s="493" t="n">
        <v>0</v>
      </c>
      <c r="AB1261" s="493" t="n">
        <v>0</v>
      </c>
      <c r="AC1261" s="493" t="n">
        <v>0</v>
      </c>
      <c r="AD1261" s="493" t="n">
        <v>0</v>
      </c>
      <c r="AE1261" s="493" t="n">
        <v>0</v>
      </c>
      <c r="AF1261" s="493" t="n">
        <v>0</v>
      </c>
      <c r="AG1261" s="493" t="n">
        <v>0</v>
      </c>
      <c r="AH1261" s="493" t="n">
        <v>0</v>
      </c>
      <c r="AI1261" s="493" t="n">
        <v>0</v>
      </c>
      <c r="AJ1261" s="493" t="n">
        <v>0</v>
      </c>
      <c r="AK1261" s="493" t="n">
        <v>0</v>
      </c>
      <c r="AL1261" s="493" t="n">
        <v>0</v>
      </c>
      <c r="AM1261" s="493" t="n">
        <v>0</v>
      </c>
      <c r="AN1261" s="493" t="n">
        <v>0</v>
      </c>
      <c r="AO1261" s="493" t="n">
        <v>0</v>
      </c>
      <c r="AP1261" s="493" t="n">
        <v>0</v>
      </c>
      <c r="AQ1261" s="493" t="n">
        <v>0</v>
      </c>
      <c r="AR1261" s="493" t="n">
        <v>0</v>
      </c>
      <c r="AS1261" s="493" t="n">
        <v>0</v>
      </c>
      <c r="AT1261" s="493" t="n">
        <v>0</v>
      </c>
      <c r="AU1261" s="493" t="n">
        <v>0</v>
      </c>
      <c r="AV1261" s="493" t="n">
        <v>0</v>
      </c>
      <c r="AW1261" s="493" t="n">
        <v>0</v>
      </c>
      <c r="AX1261" s="493" t="n">
        <v>0</v>
      </c>
      <c r="AY1261" s="493" t="n">
        <v>0</v>
      </c>
      <c r="AZ1261" s="493" t="n">
        <v>0</v>
      </c>
      <c r="BA1261" s="493" t="n">
        <v>0</v>
      </c>
      <c r="BB1261" s="493" t="n">
        <v>0</v>
      </c>
      <c r="BC1261" s="493" t="n">
        <v>0</v>
      </c>
      <c r="BD1261" s="493" t="n">
        <v>0</v>
      </c>
      <c r="BE1261" s="493" t="n">
        <v>0</v>
      </c>
      <c r="BF1261" s="493" t="n">
        <v>0</v>
      </c>
      <c r="BG1261" s="493" t="n">
        <v>0</v>
      </c>
      <c r="BH1261" s="493" t="n">
        <v>0</v>
      </c>
      <c r="BI1261" s="493" t="n">
        <v>0</v>
      </c>
      <c r="BJ1261" s="493" t="n">
        <v>0</v>
      </c>
      <c r="BK1261" s="493" t="n">
        <v>0</v>
      </c>
      <c r="BL1261" s="493" t="n">
        <v>0</v>
      </c>
      <c r="BM1261" s="493" t="n">
        <v>0</v>
      </c>
      <c r="BN1261" s="493" t="n">
        <v>0</v>
      </c>
      <c r="BO1261" s="493" t="n">
        <v>0</v>
      </c>
      <c r="BP1261" s="493" t="n">
        <v>0</v>
      </c>
      <c r="BQ1261" s="493" t="n">
        <v>0</v>
      </c>
      <c r="BR1261" s="493" t="n">
        <v>0</v>
      </c>
      <c r="BS1261" s="493" t="n">
        <v>0</v>
      </c>
      <c r="BT1261" s="493" t="n">
        <v>0</v>
      </c>
      <c r="BU1261" s="493" t="n">
        <v>0</v>
      </c>
      <c r="BV1261" s="493" t="n">
        <v>0</v>
      </c>
      <c r="BW1261" s="493" t="n">
        <v>0</v>
      </c>
    </row>
    <row r="1262">
      <c r="A1262" t="inlineStr">
        <is>
          <t>[C9C] ANGIOTENSIN-II 길항제 (단일)</t>
        </is>
      </c>
      <c r="B1262" t="inlineStr">
        <is>
          <t>영진약품</t>
        </is>
      </c>
      <c r="C1262" t="inlineStr">
        <is>
          <t>칸살탄</t>
        </is>
      </c>
      <c r="D1262" t="inlineStr">
        <is>
          <t>영진약품</t>
        </is>
      </c>
      <c r="E1262" t="inlineStr">
        <is>
          <t>candesartan cilexetil</t>
        </is>
      </c>
      <c r="F1262" t="inlineStr">
        <is>
          <t>상급종합병원</t>
        </is>
      </c>
      <c r="G1262" t="inlineStr">
        <is>
          <t>Generic</t>
        </is>
      </c>
      <c r="H1262" s="493" t="n">
        <v>8168</v>
      </c>
      <c r="I1262" s="493" t="n">
        <v>31880</v>
      </c>
      <c r="J1262" s="493" t="n">
        <v>41886.45</v>
      </c>
      <c r="K1262" s="493" t="n">
        <v>16704</v>
      </c>
      <c r="L1262" s="493" t="n">
        <v>17376</v>
      </c>
      <c r="M1262" s="493" t="n">
        <v>18352</v>
      </c>
      <c r="N1262" s="493" t="n">
        <v>30718.56</v>
      </c>
      <c r="O1262" s="493" t="n">
        <v>30720</v>
      </c>
      <c r="P1262" s="493" t="n">
        <v>12684</v>
      </c>
      <c r="Q1262" s="493" t="n">
        <v>14524</v>
      </c>
      <c r="R1262" s="493" t="n">
        <v>16820</v>
      </c>
      <c r="S1262" s="493" t="n">
        <v>29361.2</v>
      </c>
      <c r="T1262" s="493" t="n">
        <v>31851.2</v>
      </c>
      <c r="U1262" s="493" t="n">
        <v>23306</v>
      </c>
      <c r="V1262" s="493" t="n">
        <v>28244</v>
      </c>
      <c r="W1262" s="493" t="n">
        <v>48381.67</v>
      </c>
      <c r="X1262" s="493" t="n">
        <v>25452</v>
      </c>
      <c r="Y1262" s="493" t="n">
        <v>15512</v>
      </c>
      <c r="Z1262" s="493" t="n">
        <v>26718</v>
      </c>
      <c r="AA1262" s="493" t="n">
        <v>66045.67999999999</v>
      </c>
      <c r="AB1262" s="493" t="n">
        <v>2291.4</v>
      </c>
      <c r="AC1262" s="493" t="n">
        <v>0</v>
      </c>
      <c r="AD1262" s="493" t="n">
        <v>0</v>
      </c>
      <c r="AE1262" s="493" t="n">
        <v>41207.04</v>
      </c>
      <c r="AF1262" s="493" t="n">
        <v>0</v>
      </c>
      <c r="AG1262" s="493" t="n">
        <v>0</v>
      </c>
      <c r="AH1262" s="493" t="n">
        <v>29951.25</v>
      </c>
      <c r="AI1262" s="493" t="n">
        <v>18667.53</v>
      </c>
      <c r="AJ1262" s="493" t="n">
        <v>0</v>
      </c>
      <c r="AK1262" s="493" t="n">
        <v>0</v>
      </c>
      <c r="AL1262" s="493" t="n">
        <v>0</v>
      </c>
      <c r="AM1262" s="493" t="n">
        <v>20755.98</v>
      </c>
      <c r="AN1262" s="493" t="n">
        <v>34945.2</v>
      </c>
      <c r="AO1262" s="493" t="n">
        <v>0</v>
      </c>
      <c r="AP1262" s="493" t="n">
        <v>0</v>
      </c>
      <c r="AQ1262" s="493" t="n">
        <v>21558.04</v>
      </c>
      <c r="AR1262" s="493" t="n">
        <v>0</v>
      </c>
      <c r="AS1262" s="493" t="n">
        <v>0</v>
      </c>
      <c r="AT1262" s="493" t="n">
        <v>2836.8</v>
      </c>
      <c r="AU1262" s="493" t="n">
        <v>15045.8</v>
      </c>
      <c r="AV1262" s="493" t="n">
        <v>0</v>
      </c>
      <c r="AW1262" s="493" t="n">
        <v>0</v>
      </c>
      <c r="AX1262" s="493" t="n">
        <v>2675.12</v>
      </c>
      <c r="AY1262" s="493" t="n">
        <v>0</v>
      </c>
      <c r="AZ1262" s="493" t="n">
        <v>0</v>
      </c>
      <c r="BA1262" s="493" t="n">
        <v>10434.06</v>
      </c>
      <c r="BB1262" s="493" t="n">
        <v>2726.4</v>
      </c>
      <c r="BC1262" s="493" t="n">
        <v>0</v>
      </c>
      <c r="BD1262" s="493" t="n">
        <v>0</v>
      </c>
      <c r="BE1262" s="493" t="n">
        <v>112.77</v>
      </c>
      <c r="BF1262" s="493" t="n">
        <v>2172</v>
      </c>
      <c r="BG1262" s="493" t="n">
        <v>9489.48</v>
      </c>
      <c r="BH1262" s="493" t="n">
        <v>0</v>
      </c>
      <c r="BI1262" s="493" t="n">
        <v>0</v>
      </c>
      <c r="BJ1262" s="493" t="n">
        <v>2252.98</v>
      </c>
      <c r="BK1262" s="493" t="n">
        <v>0</v>
      </c>
      <c r="BL1262" s="493" t="n">
        <v>0</v>
      </c>
      <c r="BM1262" s="493" t="n">
        <v>7775.04</v>
      </c>
      <c r="BN1262" s="493" t="n">
        <v>467.25</v>
      </c>
      <c r="BO1262" s="493" t="n">
        <v>0</v>
      </c>
      <c r="BP1262" s="493" t="n">
        <v>0</v>
      </c>
      <c r="BQ1262" s="493" t="n">
        <v>0</v>
      </c>
      <c r="BR1262" s="493" t="n">
        <v>0</v>
      </c>
      <c r="BS1262" s="493" t="n">
        <v>7179.9</v>
      </c>
      <c r="BT1262" s="493" t="n">
        <v>0</v>
      </c>
      <c r="BU1262" s="493" t="n">
        <v>0</v>
      </c>
      <c r="BV1262" s="493" t="n">
        <v>0</v>
      </c>
      <c r="BW1262" s="493" t="n">
        <v>0</v>
      </c>
    </row>
    <row r="1263">
      <c r="A1263" t="inlineStr">
        <is>
          <t>[C9C] ANGIOTENSIN-II 길항제 (단일)</t>
        </is>
      </c>
      <c r="B1263" t="inlineStr">
        <is>
          <t>영진약품</t>
        </is>
      </c>
      <c r="C1263" t="inlineStr">
        <is>
          <t>칸살탄</t>
        </is>
      </c>
      <c r="D1263" t="inlineStr">
        <is>
          <t>영진약품</t>
        </is>
      </c>
      <c r="E1263" t="inlineStr">
        <is>
          <t>candesartan cilexetil</t>
        </is>
      </c>
      <c r="F1263" t="inlineStr">
        <is>
          <t>종합병원</t>
        </is>
      </c>
      <c r="G1263" t="inlineStr">
        <is>
          <t>Generic</t>
        </is>
      </c>
      <c r="H1263" s="493" t="n">
        <v>16528.39</v>
      </c>
      <c r="I1263" s="493" t="n">
        <v>27603.9</v>
      </c>
      <c r="J1263" s="493" t="n">
        <v>22474.84</v>
      </c>
      <c r="K1263" s="493" t="n">
        <v>27882.8</v>
      </c>
      <c r="L1263" s="493" t="n">
        <v>20920.44</v>
      </c>
      <c r="M1263" s="493" t="n">
        <v>25311.54</v>
      </c>
      <c r="N1263" s="493" t="n">
        <v>22785.36</v>
      </c>
      <c r="O1263" s="493" t="n">
        <v>26508.14</v>
      </c>
      <c r="P1263" s="493" t="n">
        <v>16878.46</v>
      </c>
      <c r="Q1263" s="493" t="n">
        <v>25033.59</v>
      </c>
      <c r="R1263" s="493" t="n">
        <v>23995.82</v>
      </c>
      <c r="S1263" s="493" t="n">
        <v>21153.56</v>
      </c>
      <c r="T1263" s="493" t="n">
        <v>18503.89</v>
      </c>
      <c r="U1263" s="493" t="n">
        <v>22014.67</v>
      </c>
      <c r="V1263" s="493" t="n">
        <v>18248.23</v>
      </c>
      <c r="W1263" s="493" t="n">
        <v>21168.57</v>
      </c>
      <c r="X1263" s="493" t="n">
        <v>18497.2</v>
      </c>
      <c r="Y1263" s="493" t="n">
        <v>13327.71</v>
      </c>
      <c r="Z1263" s="493" t="n">
        <v>12526.36</v>
      </c>
      <c r="AA1263" s="493" t="n">
        <v>20299.42</v>
      </c>
      <c r="AB1263" s="493" t="n">
        <v>11372.69</v>
      </c>
      <c r="AC1263" s="493" t="n">
        <v>16464.28</v>
      </c>
      <c r="AD1263" s="493" t="n">
        <v>13137.62</v>
      </c>
      <c r="AE1263" s="493" t="n">
        <v>16482.42</v>
      </c>
      <c r="AF1263" s="493" t="n">
        <v>15608.78</v>
      </c>
      <c r="AG1263" s="493" t="n">
        <v>11073.49</v>
      </c>
      <c r="AH1263" s="493" t="n">
        <v>11384.26</v>
      </c>
      <c r="AI1263" s="493" t="n">
        <v>9654.299999999999</v>
      </c>
      <c r="AJ1263" s="493" t="n">
        <v>13429.74</v>
      </c>
      <c r="AK1263" s="493" t="n">
        <v>15224.81</v>
      </c>
      <c r="AL1263" s="493" t="n">
        <v>12559.82</v>
      </c>
      <c r="AM1263" s="493" t="n">
        <v>11912.24</v>
      </c>
      <c r="AN1263" s="493" t="n">
        <v>13337.6</v>
      </c>
      <c r="AO1263" s="493" t="n">
        <v>11309.7</v>
      </c>
      <c r="AP1263" s="493" t="n">
        <v>17488.3</v>
      </c>
      <c r="AQ1263" s="493" t="n">
        <v>11032.45</v>
      </c>
      <c r="AR1263" s="493" t="n">
        <v>11273.31</v>
      </c>
      <c r="AS1263" s="493" t="n">
        <v>11540.17</v>
      </c>
      <c r="AT1263" s="493" t="n">
        <v>13639.82</v>
      </c>
      <c r="AU1263" s="493" t="n">
        <v>17843.09</v>
      </c>
      <c r="AV1263" s="493" t="n">
        <v>17400.52</v>
      </c>
      <c r="AW1263" s="493" t="n">
        <v>11635.56</v>
      </c>
      <c r="AX1263" s="493" t="n">
        <v>15496.84</v>
      </c>
      <c r="AY1263" s="493" t="n">
        <v>14760.27</v>
      </c>
      <c r="AZ1263" s="493" t="n">
        <v>12712.53</v>
      </c>
      <c r="BA1263" s="493" t="n">
        <v>14836.61</v>
      </c>
      <c r="BB1263" s="493" t="n">
        <v>15910.21</v>
      </c>
      <c r="BC1263" s="493" t="n">
        <v>17143.12</v>
      </c>
      <c r="BD1263" s="493" t="n">
        <v>12768.65</v>
      </c>
      <c r="BE1263" s="493" t="n">
        <v>15198.18</v>
      </c>
      <c r="BF1263" s="493" t="n">
        <v>11013.44</v>
      </c>
      <c r="BG1263" s="493" t="n">
        <v>14739.73</v>
      </c>
      <c r="BH1263" s="493" t="n">
        <v>19223.03</v>
      </c>
      <c r="BI1263" s="493" t="n">
        <v>15655.43</v>
      </c>
      <c r="BJ1263" s="493" t="n">
        <v>14696.98</v>
      </c>
      <c r="BK1263" s="493" t="n">
        <v>14786.24</v>
      </c>
      <c r="BL1263" s="493" t="n">
        <v>18133.71</v>
      </c>
      <c r="BM1263" s="493" t="n">
        <v>14482.73</v>
      </c>
      <c r="BN1263" s="493" t="n">
        <v>10601.5</v>
      </c>
      <c r="BO1263" s="493" t="n">
        <v>17197.11</v>
      </c>
      <c r="BP1263" s="493" t="n">
        <v>8629</v>
      </c>
      <c r="BQ1263" s="493" t="n">
        <v>15453</v>
      </c>
      <c r="BR1263" s="493" t="n">
        <v>13391.84</v>
      </c>
      <c r="BS1263" s="493" t="n">
        <v>13940.86</v>
      </c>
      <c r="BT1263" s="493" t="n">
        <v>13022.49</v>
      </c>
      <c r="BU1263" s="493" t="n">
        <v>17308.81</v>
      </c>
      <c r="BV1263" s="493" t="n">
        <v>13993.5</v>
      </c>
      <c r="BW1263" s="493" t="n">
        <v>14393.56</v>
      </c>
    </row>
    <row r="1264">
      <c r="A1264" t="inlineStr">
        <is>
          <t>[C9C] ANGIOTENSIN-II 길항제 (단일)</t>
        </is>
      </c>
      <c r="B1264" t="inlineStr">
        <is>
          <t>영진약품</t>
        </is>
      </c>
      <c r="C1264" t="inlineStr">
        <is>
          <t>칸살탄</t>
        </is>
      </c>
      <c r="D1264" t="inlineStr">
        <is>
          <t>영진약품</t>
        </is>
      </c>
      <c r="E1264" t="inlineStr">
        <is>
          <t>candesartan cilexetil</t>
        </is>
      </c>
      <c r="F1264" t="inlineStr">
        <is>
          <t>병원</t>
        </is>
      </c>
      <c r="G1264" t="inlineStr">
        <is>
          <t>Generic</t>
        </is>
      </c>
      <c r="H1264" s="493" t="n">
        <v>717</v>
      </c>
      <c r="I1264" s="493" t="n">
        <v>2836.18</v>
      </c>
      <c r="J1264" s="493" t="n">
        <v>1710.5</v>
      </c>
      <c r="K1264" s="493" t="n">
        <v>764.2</v>
      </c>
      <c r="L1264" s="493" t="n">
        <v>3246.6</v>
      </c>
      <c r="M1264" s="493" t="n">
        <v>3043.7</v>
      </c>
      <c r="N1264" s="493" t="n">
        <v>2210.8</v>
      </c>
      <c r="O1264" s="493" t="n">
        <v>2111.38</v>
      </c>
      <c r="P1264" s="493" t="n">
        <v>2551.25</v>
      </c>
      <c r="Q1264" s="493" t="n">
        <v>2079</v>
      </c>
      <c r="R1264" s="493" t="n">
        <v>3149.25</v>
      </c>
      <c r="S1264" s="493" t="n">
        <v>2191.41</v>
      </c>
      <c r="T1264" s="493" t="n">
        <v>1646.53</v>
      </c>
      <c r="U1264" s="493" t="n">
        <v>2589.38</v>
      </c>
      <c r="V1264" s="493" t="n">
        <v>1104.6</v>
      </c>
      <c r="W1264" s="493" t="n">
        <v>2684.63</v>
      </c>
      <c r="X1264" s="493" t="n">
        <v>3926.77</v>
      </c>
      <c r="Y1264" s="493" t="n">
        <v>1339.58</v>
      </c>
      <c r="Z1264" s="493" t="n">
        <v>3161.3</v>
      </c>
      <c r="AA1264" s="493" t="n">
        <v>2995.5</v>
      </c>
      <c r="AB1264" s="493" t="n">
        <v>2462.72</v>
      </c>
      <c r="AC1264" s="493" t="n">
        <v>1507.4</v>
      </c>
      <c r="AD1264" s="493" t="n">
        <v>6168.14</v>
      </c>
      <c r="AE1264" s="493" t="n">
        <v>2233.66</v>
      </c>
      <c r="AF1264" s="493" t="n">
        <v>2671.52</v>
      </c>
      <c r="AG1264" s="493" t="n">
        <v>1947.67</v>
      </c>
      <c r="AH1264" s="493" t="n">
        <v>2646.04</v>
      </c>
      <c r="AI1264" s="493" t="n">
        <v>874.96</v>
      </c>
      <c r="AJ1264" s="493" t="n">
        <v>1335.8</v>
      </c>
      <c r="AK1264" s="493" t="n">
        <v>576.24</v>
      </c>
      <c r="AL1264" s="493" t="n">
        <v>490.17</v>
      </c>
      <c r="AM1264" s="493" t="n">
        <v>1152.65</v>
      </c>
      <c r="AN1264" s="493" t="n">
        <v>974.1</v>
      </c>
      <c r="AO1264" s="493" t="n">
        <v>375.13</v>
      </c>
      <c r="AP1264" s="493" t="n">
        <v>573.41</v>
      </c>
      <c r="AQ1264" s="493" t="n">
        <v>803.74</v>
      </c>
      <c r="AR1264" s="493" t="n">
        <v>1018.6</v>
      </c>
      <c r="AS1264" s="493" t="n">
        <v>1104.88</v>
      </c>
      <c r="AT1264" s="493" t="n">
        <v>1019</v>
      </c>
      <c r="AU1264" s="493" t="n">
        <v>488.84</v>
      </c>
      <c r="AV1264" s="493" t="n">
        <v>997.2</v>
      </c>
      <c r="AW1264" s="493" t="n">
        <v>572.04</v>
      </c>
      <c r="AX1264" s="493" t="n">
        <v>590.7</v>
      </c>
      <c r="AY1264" s="493" t="n">
        <v>1127.1</v>
      </c>
      <c r="AZ1264" s="493" t="n">
        <v>1547.4</v>
      </c>
      <c r="BA1264" s="493" t="n">
        <v>1234.8</v>
      </c>
      <c r="BB1264" s="493" t="n">
        <v>1353.16</v>
      </c>
      <c r="BC1264" s="493" t="n">
        <v>504.62</v>
      </c>
      <c r="BD1264" s="493" t="n">
        <v>1262.1</v>
      </c>
      <c r="BE1264" s="493" t="n">
        <v>1069.35</v>
      </c>
      <c r="BF1264" s="493" t="n">
        <v>1886.4</v>
      </c>
      <c r="BG1264" s="493" t="n">
        <v>350</v>
      </c>
      <c r="BH1264" s="493" t="n">
        <v>2642.98</v>
      </c>
      <c r="BI1264" s="493" t="n">
        <v>1093.98</v>
      </c>
      <c r="BJ1264" s="493" t="n">
        <v>1121.1</v>
      </c>
      <c r="BK1264" s="493" t="n">
        <v>2117.92</v>
      </c>
      <c r="BL1264" s="493" t="n">
        <v>2011.3</v>
      </c>
      <c r="BM1264" s="493" t="n">
        <v>747.4400000000001</v>
      </c>
      <c r="BN1264" s="493" t="n">
        <v>476.1</v>
      </c>
      <c r="BO1264" s="493" t="n">
        <v>2088.16</v>
      </c>
      <c r="BP1264" s="493" t="n">
        <v>1750.75</v>
      </c>
      <c r="BQ1264" s="493" t="n">
        <v>1356.68</v>
      </c>
      <c r="BR1264" s="493" t="n">
        <v>1614.88</v>
      </c>
      <c r="BS1264" s="493" t="n">
        <v>524.12</v>
      </c>
      <c r="BT1264" s="493" t="n">
        <v>469.64</v>
      </c>
      <c r="BU1264" s="493" t="n">
        <v>1073.4</v>
      </c>
      <c r="BV1264" s="493" t="n">
        <v>1117.76</v>
      </c>
      <c r="BW1264" s="493" t="n">
        <v>1055.7</v>
      </c>
    </row>
    <row r="1265">
      <c r="A1265" t="inlineStr">
        <is>
          <t>[C9C] ANGIOTENSIN-II 길항제 (단일)</t>
        </is>
      </c>
      <c r="B1265" t="inlineStr">
        <is>
          <t>영진약품</t>
        </is>
      </c>
      <c r="C1265" t="inlineStr">
        <is>
          <t>칸살탄</t>
        </is>
      </c>
      <c r="D1265" t="inlineStr">
        <is>
          <t>영진약품</t>
        </is>
      </c>
      <c r="E1265" t="inlineStr">
        <is>
          <t>candesartan cilexetil</t>
        </is>
      </c>
      <c r="F1265" t="inlineStr">
        <is>
          <t>의원</t>
        </is>
      </c>
      <c r="G1265" t="inlineStr">
        <is>
          <t>Generic</t>
        </is>
      </c>
      <c r="H1265" s="493" t="n">
        <v>121935.28</v>
      </c>
      <c r="I1265" s="493" t="n">
        <v>111637.69</v>
      </c>
      <c r="J1265" s="493" t="n">
        <v>127745.95</v>
      </c>
      <c r="K1265" s="493" t="n">
        <v>124799.92</v>
      </c>
      <c r="L1265" s="493" t="n">
        <v>114728.92</v>
      </c>
      <c r="M1265" s="493" t="n">
        <v>126397.35</v>
      </c>
      <c r="N1265" s="493" t="n">
        <v>123698.65</v>
      </c>
      <c r="O1265" s="493" t="n">
        <v>131547.21</v>
      </c>
      <c r="P1265" s="493" t="n">
        <v>134809.47</v>
      </c>
      <c r="Q1265" s="493" t="n">
        <v>130627.08</v>
      </c>
      <c r="R1265" s="493" t="n">
        <v>144807.65</v>
      </c>
      <c r="S1265" s="493" t="n">
        <v>158388.64</v>
      </c>
      <c r="T1265" s="493" t="n">
        <v>166931.79</v>
      </c>
      <c r="U1265" s="493" t="n">
        <v>137340.68</v>
      </c>
      <c r="V1265" s="493" t="n">
        <v>154912.27</v>
      </c>
      <c r="W1265" s="493" t="n">
        <v>153628.2</v>
      </c>
      <c r="X1265" s="493" t="n">
        <v>157935.01</v>
      </c>
      <c r="Y1265" s="493" t="n">
        <v>135398.23</v>
      </c>
      <c r="Z1265" s="493" t="n">
        <v>139583.9</v>
      </c>
      <c r="AA1265" s="493" t="n">
        <v>127556.89</v>
      </c>
      <c r="AB1265" s="493" t="n">
        <v>132282.82</v>
      </c>
      <c r="AC1265" s="493" t="n">
        <v>127135.27</v>
      </c>
      <c r="AD1265" s="493" t="n">
        <v>125241.76</v>
      </c>
      <c r="AE1265" s="493" t="n">
        <v>133926.55</v>
      </c>
      <c r="AF1265" s="493" t="n">
        <v>121208.57</v>
      </c>
      <c r="AG1265" s="493" t="n">
        <v>138897.22</v>
      </c>
      <c r="AH1265" s="493" t="n">
        <v>157064.14</v>
      </c>
      <c r="AI1265" s="493" t="n">
        <v>138054.28</v>
      </c>
      <c r="AJ1265" s="493" t="n">
        <v>156650.74</v>
      </c>
      <c r="AK1265" s="493" t="n">
        <v>140280.77</v>
      </c>
      <c r="AL1265" s="493" t="n">
        <v>124883.75</v>
      </c>
      <c r="AM1265" s="493" t="n">
        <v>127740.24</v>
      </c>
      <c r="AN1265" s="493" t="n">
        <v>126437.86</v>
      </c>
      <c r="AO1265" s="493" t="n">
        <v>126526.99</v>
      </c>
      <c r="AP1265" s="493" t="n">
        <v>125207.26</v>
      </c>
      <c r="AQ1265" s="493" t="n">
        <v>135608.19</v>
      </c>
      <c r="AR1265" s="493" t="n">
        <v>132693.98</v>
      </c>
      <c r="AS1265" s="493" t="n">
        <v>124965.99</v>
      </c>
      <c r="AT1265" s="493" t="n">
        <v>121790.68</v>
      </c>
      <c r="AU1265" s="493" t="n">
        <v>132255.78</v>
      </c>
      <c r="AV1265" s="493" t="n">
        <v>144425.6</v>
      </c>
      <c r="AW1265" s="493" t="n">
        <v>112415.06</v>
      </c>
      <c r="AX1265" s="493" t="n">
        <v>135296.06</v>
      </c>
      <c r="AY1265" s="493" t="n">
        <v>134100.09</v>
      </c>
      <c r="AZ1265" s="493" t="n">
        <v>130783.71</v>
      </c>
      <c r="BA1265" s="493" t="n">
        <v>144055.59</v>
      </c>
      <c r="BB1265" s="493" t="n">
        <v>125677.74</v>
      </c>
      <c r="BC1265" s="493" t="n">
        <v>136527.91</v>
      </c>
      <c r="BD1265" s="493" t="n">
        <v>126242.88</v>
      </c>
      <c r="BE1265" s="493" t="n">
        <v>127836.45</v>
      </c>
      <c r="BF1265" s="493" t="n">
        <v>126391.59</v>
      </c>
      <c r="BG1265" s="493" t="n">
        <v>124937.02</v>
      </c>
      <c r="BH1265" s="493" t="n">
        <v>134790.49</v>
      </c>
      <c r="BI1265" s="493" t="n">
        <v>132552.46</v>
      </c>
      <c r="BJ1265" s="493" t="n">
        <v>130793.01</v>
      </c>
      <c r="BK1265" s="493" t="n">
        <v>129596.75</v>
      </c>
      <c r="BL1265" s="493" t="n">
        <v>149886.13</v>
      </c>
      <c r="BM1265" s="493" t="n">
        <v>131929.51</v>
      </c>
      <c r="BN1265" s="493" t="n">
        <v>110772.51</v>
      </c>
      <c r="BO1265" s="493" t="n">
        <v>143464.37</v>
      </c>
      <c r="BP1265" s="493" t="n">
        <v>135513.51</v>
      </c>
      <c r="BQ1265" s="493" t="n">
        <v>124865.88</v>
      </c>
      <c r="BR1265" s="493" t="n">
        <v>148887.01</v>
      </c>
      <c r="BS1265" s="493" t="n">
        <v>131094.61</v>
      </c>
      <c r="BT1265" s="493" t="n">
        <v>133707.94</v>
      </c>
      <c r="BU1265" s="493" t="n">
        <v>137422.21</v>
      </c>
      <c r="BV1265" s="493" t="n">
        <v>142748.87</v>
      </c>
      <c r="BW1265" s="493" t="n">
        <v>138180.02</v>
      </c>
    </row>
    <row r="1266">
      <c r="A1266" t="inlineStr">
        <is>
          <t>[C9C] ANGIOTENSIN-II 길항제 (단일)</t>
        </is>
      </c>
      <c r="B1266" t="inlineStr">
        <is>
          <t>영진약품</t>
        </is>
      </c>
      <c r="C1266" t="inlineStr">
        <is>
          <t>칸살탄</t>
        </is>
      </c>
      <c r="D1266" t="inlineStr">
        <is>
          <t>영진약품</t>
        </is>
      </c>
      <c r="E1266" t="inlineStr">
        <is>
          <t>candesartan cilexetil</t>
        </is>
      </c>
      <c r="F1266" t="inlineStr">
        <is>
          <t>보건소</t>
        </is>
      </c>
      <c r="G1266" t="inlineStr">
        <is>
          <t>Generic</t>
        </is>
      </c>
      <c r="H1266" s="493" t="n">
        <v>1036.8</v>
      </c>
      <c r="I1266" s="493" t="n">
        <v>678.3</v>
      </c>
      <c r="J1266" s="493" t="n">
        <v>562.8</v>
      </c>
      <c r="K1266" s="493" t="n">
        <v>1189.35</v>
      </c>
      <c r="L1266" s="493" t="n">
        <v>328.2</v>
      </c>
      <c r="M1266" s="493" t="n">
        <v>787.5</v>
      </c>
      <c r="N1266" s="493" t="n">
        <v>799.5</v>
      </c>
      <c r="O1266" s="493" t="n">
        <v>550.8</v>
      </c>
      <c r="P1266" s="493" t="n">
        <v>690</v>
      </c>
      <c r="Q1266" s="493" t="n">
        <v>819</v>
      </c>
      <c r="R1266" s="493" t="n">
        <v>396</v>
      </c>
      <c r="S1266" s="493" t="n">
        <v>976.8</v>
      </c>
      <c r="T1266" s="493" t="n">
        <v>726.6</v>
      </c>
      <c r="U1266" s="493" t="n">
        <v>757.2</v>
      </c>
      <c r="V1266" s="493" t="n">
        <v>440.1</v>
      </c>
      <c r="W1266" s="493" t="n">
        <v>3032.77</v>
      </c>
      <c r="X1266" s="493" t="n">
        <v>912.6</v>
      </c>
      <c r="Y1266" s="493" t="n">
        <v>944.4</v>
      </c>
      <c r="Z1266" s="493" t="n">
        <v>507.6</v>
      </c>
      <c r="AA1266" s="493" t="n">
        <v>1181.1</v>
      </c>
      <c r="AB1266" s="493" t="n">
        <v>329.7</v>
      </c>
      <c r="AC1266" s="493" t="n">
        <v>953.7</v>
      </c>
      <c r="AD1266" s="493" t="n">
        <v>352.8</v>
      </c>
      <c r="AE1266" s="493" t="n">
        <v>863.1</v>
      </c>
      <c r="AF1266" s="493" t="n">
        <v>448.2</v>
      </c>
      <c r="AG1266" s="493" t="n">
        <v>521.1</v>
      </c>
      <c r="AH1266" s="493" t="n">
        <v>1368.6</v>
      </c>
      <c r="AI1266" s="493" t="n">
        <v>155</v>
      </c>
      <c r="AJ1266" s="493" t="n">
        <v>853.8</v>
      </c>
      <c r="AK1266" s="493" t="n">
        <v>442.8</v>
      </c>
      <c r="AL1266" s="493" t="n">
        <v>750.6</v>
      </c>
      <c r="AM1266" s="493" t="n">
        <v>325.8</v>
      </c>
      <c r="AN1266" s="493" t="n">
        <v>908.1</v>
      </c>
      <c r="AO1266" s="493" t="n">
        <v>316.8</v>
      </c>
      <c r="AP1266" s="493" t="n">
        <v>590.4</v>
      </c>
      <c r="AQ1266" s="493" t="n">
        <v>0</v>
      </c>
      <c r="AR1266" s="493" t="n">
        <v>459</v>
      </c>
      <c r="AS1266" s="493" t="n">
        <v>257.4</v>
      </c>
      <c r="AT1266" s="493" t="n">
        <v>330</v>
      </c>
      <c r="AU1266" s="493" t="n">
        <v>306.6</v>
      </c>
      <c r="AV1266" s="493" t="n">
        <v>109.8</v>
      </c>
      <c r="AW1266" s="493" t="n">
        <v>781.2</v>
      </c>
      <c r="AX1266" s="493" t="n">
        <v>450</v>
      </c>
      <c r="AY1266" s="493" t="n">
        <v>37.5</v>
      </c>
      <c r="AZ1266" s="493" t="n">
        <v>1390.5</v>
      </c>
      <c r="BA1266" s="493" t="n">
        <v>448.5</v>
      </c>
      <c r="BB1266" s="493" t="n">
        <v>270</v>
      </c>
      <c r="BC1266" s="493" t="n">
        <v>573.6</v>
      </c>
      <c r="BD1266" s="493" t="n">
        <v>262.8</v>
      </c>
      <c r="BE1266" s="493" t="n">
        <v>589.2</v>
      </c>
      <c r="BF1266" s="493" t="n">
        <v>114</v>
      </c>
      <c r="BG1266" s="493" t="n">
        <v>604.8</v>
      </c>
      <c r="BH1266" s="493" t="n">
        <v>128.7</v>
      </c>
      <c r="BI1266" s="493" t="n">
        <v>0</v>
      </c>
      <c r="BJ1266" s="493" t="n">
        <v>356.4</v>
      </c>
      <c r="BK1266" s="493" t="n">
        <v>0</v>
      </c>
      <c r="BL1266" s="493" t="n">
        <v>139.5</v>
      </c>
      <c r="BM1266" s="493" t="n">
        <v>421.2</v>
      </c>
      <c r="BN1266" s="493" t="n">
        <v>0</v>
      </c>
      <c r="BO1266" s="493" t="n">
        <v>128.7</v>
      </c>
      <c r="BP1266" s="493" t="n">
        <v>0</v>
      </c>
      <c r="BQ1266" s="493" t="n">
        <v>486</v>
      </c>
      <c r="BR1266" s="493" t="n">
        <v>162</v>
      </c>
      <c r="BS1266" s="493" t="n">
        <v>307.8</v>
      </c>
      <c r="BT1266" s="493" t="n">
        <v>500.4</v>
      </c>
      <c r="BU1266" s="493" t="n">
        <v>355.5</v>
      </c>
      <c r="BV1266" s="493" t="n">
        <v>305.4</v>
      </c>
      <c r="BW1266" s="493" t="n">
        <v>128.7</v>
      </c>
    </row>
    <row r="1267">
      <c r="A1267" t="inlineStr">
        <is>
          <t>[C9C] ANGIOTENSIN-II 길항제 (단일)</t>
        </is>
      </c>
      <c r="B1267" t="inlineStr">
        <is>
          <t>영진약품</t>
        </is>
      </c>
      <c r="C1267" t="inlineStr">
        <is>
          <t>칸살탄</t>
        </is>
      </c>
      <c r="D1267" t="inlineStr">
        <is>
          <t>영진약품</t>
        </is>
      </c>
      <c r="E1267" t="inlineStr">
        <is>
          <t>candesartan cilexetil</t>
        </is>
      </c>
      <c r="F1267" t="inlineStr">
        <is>
          <t>기타(치과의원, 치과병원 등)</t>
        </is>
      </c>
      <c r="G1267" t="inlineStr">
        <is>
          <t>Generic</t>
        </is>
      </c>
      <c r="H1267" s="493" t="n">
        <v>0</v>
      </c>
      <c r="I1267" s="493" t="n">
        <v>0</v>
      </c>
      <c r="J1267" s="493" t="n">
        <v>0</v>
      </c>
      <c r="K1267" s="493" t="n">
        <v>0</v>
      </c>
      <c r="L1267" s="493" t="n">
        <v>0</v>
      </c>
      <c r="M1267" s="493" t="n">
        <v>0</v>
      </c>
      <c r="N1267" s="493" t="n">
        <v>0</v>
      </c>
      <c r="O1267" s="493" t="n">
        <v>0</v>
      </c>
      <c r="P1267" s="493" t="n">
        <v>0</v>
      </c>
      <c r="Q1267" s="493" t="n">
        <v>0</v>
      </c>
      <c r="R1267" s="493" t="n">
        <v>0</v>
      </c>
      <c r="S1267" s="493" t="n">
        <v>0</v>
      </c>
      <c r="T1267" s="493" t="n">
        <v>0</v>
      </c>
      <c r="U1267" s="493" t="n">
        <v>0</v>
      </c>
      <c r="V1267" s="493" t="n">
        <v>0</v>
      </c>
      <c r="W1267" s="493" t="n">
        <v>0</v>
      </c>
      <c r="X1267" s="493" t="n">
        <v>0</v>
      </c>
      <c r="Y1267" s="493" t="n">
        <v>0</v>
      </c>
      <c r="Z1267" s="493" t="n">
        <v>0</v>
      </c>
      <c r="AA1267" s="493" t="n">
        <v>0</v>
      </c>
      <c r="AB1267" s="493" t="n">
        <v>0</v>
      </c>
      <c r="AC1267" s="493" t="n">
        <v>0</v>
      </c>
      <c r="AD1267" s="493" t="n">
        <v>0</v>
      </c>
      <c r="AE1267" s="493" t="n">
        <v>0</v>
      </c>
      <c r="AF1267" s="493" t="n">
        <v>0</v>
      </c>
      <c r="AG1267" s="493" t="n">
        <v>0</v>
      </c>
      <c r="AH1267" s="493" t="n">
        <v>0</v>
      </c>
      <c r="AI1267" s="493" t="n">
        <v>0</v>
      </c>
      <c r="AJ1267" s="493" t="n">
        <v>0</v>
      </c>
      <c r="AK1267" s="493" t="n">
        <v>375.3</v>
      </c>
      <c r="AL1267" s="493" t="n">
        <v>0</v>
      </c>
      <c r="AM1267" s="493" t="n">
        <v>0</v>
      </c>
      <c r="AN1267" s="493" t="n">
        <v>0</v>
      </c>
      <c r="AO1267" s="493" t="n">
        <v>0</v>
      </c>
      <c r="AP1267" s="493" t="n">
        <v>0</v>
      </c>
      <c r="AQ1267" s="493" t="n">
        <v>0</v>
      </c>
      <c r="AR1267" s="493" t="n">
        <v>0</v>
      </c>
      <c r="AS1267" s="493" t="n">
        <v>0</v>
      </c>
      <c r="AT1267" s="493" t="n">
        <v>71.09999999999999</v>
      </c>
      <c r="AU1267" s="493" t="n">
        <v>0</v>
      </c>
      <c r="AV1267" s="493" t="n">
        <v>0</v>
      </c>
      <c r="AW1267" s="493" t="n">
        <v>0</v>
      </c>
      <c r="AX1267" s="493" t="n">
        <v>0</v>
      </c>
      <c r="AY1267" s="493" t="n">
        <v>0</v>
      </c>
      <c r="AZ1267" s="493" t="n">
        <v>0</v>
      </c>
      <c r="BA1267" s="493" t="n">
        <v>0</v>
      </c>
      <c r="BB1267" s="493" t="n">
        <v>0</v>
      </c>
      <c r="BC1267" s="493" t="n">
        <v>0</v>
      </c>
      <c r="BD1267" s="493" t="n">
        <v>0</v>
      </c>
      <c r="BE1267" s="493" t="n">
        <v>0</v>
      </c>
      <c r="BF1267" s="493" t="n">
        <v>0</v>
      </c>
      <c r="BG1267" s="493" t="n">
        <v>0</v>
      </c>
      <c r="BH1267" s="493" t="n">
        <v>0</v>
      </c>
      <c r="BI1267" s="493" t="n">
        <v>0</v>
      </c>
      <c r="BJ1267" s="493" t="n">
        <v>0</v>
      </c>
      <c r="BK1267" s="493" t="n">
        <v>0</v>
      </c>
      <c r="BL1267" s="493" t="n">
        <v>0</v>
      </c>
      <c r="BM1267" s="493" t="n">
        <v>0</v>
      </c>
      <c r="BN1267" s="493" t="n">
        <v>0</v>
      </c>
      <c r="BO1267" s="493" t="n">
        <v>0</v>
      </c>
      <c r="BP1267" s="493" t="n">
        <v>0</v>
      </c>
      <c r="BQ1267" s="493" t="n">
        <v>0</v>
      </c>
      <c r="BR1267" s="493" t="n">
        <v>0</v>
      </c>
      <c r="BS1267" s="493" t="n">
        <v>0</v>
      </c>
      <c r="BT1267" s="493" t="n">
        <v>0</v>
      </c>
      <c r="BU1267" s="493" t="n">
        <v>0</v>
      </c>
      <c r="BV1267" s="493" t="n">
        <v>0</v>
      </c>
      <c r="BW1267" s="493" t="n">
        <v>0</v>
      </c>
    </row>
    <row r="1268">
      <c r="A1268" t="inlineStr">
        <is>
          <t>[C9C] ANGIOTENSIN-II 길항제 (단일)</t>
        </is>
      </c>
      <c r="B1268" t="inlineStr">
        <is>
          <t>영풍제약</t>
        </is>
      </c>
      <c r="C1268" t="inlineStr">
        <is>
          <t>영텔미탄</t>
        </is>
      </c>
      <c r="D1268" t="inlineStr">
        <is>
          <t>영풍제약</t>
        </is>
      </c>
      <c r="E1268" t="inlineStr">
        <is>
          <t>telmisartan</t>
        </is>
      </c>
      <c r="F1268" t="inlineStr">
        <is>
          <t>병원</t>
        </is>
      </c>
      <c r="G1268" t="inlineStr">
        <is>
          <t>Generic</t>
        </is>
      </c>
      <c r="H1268" s="493" t="n">
        <v>0</v>
      </c>
      <c r="I1268" s="493" t="n">
        <v>0</v>
      </c>
      <c r="J1268" s="493" t="n">
        <v>0</v>
      </c>
      <c r="K1268" s="493" t="n">
        <v>0</v>
      </c>
      <c r="L1268" s="493" t="n">
        <v>0</v>
      </c>
      <c r="M1268" s="493" t="n">
        <v>0</v>
      </c>
      <c r="N1268" s="493" t="n">
        <v>0</v>
      </c>
      <c r="O1268" s="493" t="n">
        <v>0</v>
      </c>
      <c r="P1268" s="493" t="n">
        <v>0</v>
      </c>
      <c r="Q1268" s="493" t="n">
        <v>0</v>
      </c>
      <c r="R1268" s="493" t="n">
        <v>0</v>
      </c>
      <c r="S1268" s="493" t="n">
        <v>0</v>
      </c>
      <c r="T1268" s="493" t="n">
        <v>0</v>
      </c>
      <c r="U1268" s="493" t="n">
        <v>0</v>
      </c>
      <c r="V1268" s="493" t="n">
        <v>0</v>
      </c>
      <c r="W1268" s="493" t="n">
        <v>0</v>
      </c>
      <c r="X1268" s="493" t="n">
        <v>0</v>
      </c>
      <c r="Y1268" s="493" t="n">
        <v>0</v>
      </c>
      <c r="Z1268" s="493" t="n">
        <v>0</v>
      </c>
      <c r="AA1268" s="493" t="n">
        <v>0</v>
      </c>
      <c r="AB1268" s="493" t="n">
        <v>0</v>
      </c>
      <c r="AC1268" s="493" t="n">
        <v>0</v>
      </c>
      <c r="AD1268" s="493" t="n">
        <v>0</v>
      </c>
      <c r="AE1268" s="493" t="n">
        <v>0</v>
      </c>
      <c r="AF1268" s="493" t="n">
        <v>0</v>
      </c>
      <c r="AG1268" s="493" t="n">
        <v>0</v>
      </c>
      <c r="AH1268" s="493" t="n">
        <v>0</v>
      </c>
      <c r="AI1268" s="493" t="n">
        <v>0</v>
      </c>
      <c r="AJ1268" s="493" t="n">
        <v>208.8</v>
      </c>
      <c r="AK1268" s="493" t="n">
        <v>0</v>
      </c>
      <c r="AL1268" s="493" t="n">
        <v>0</v>
      </c>
      <c r="AM1268" s="493" t="n">
        <v>0</v>
      </c>
      <c r="AN1268" s="493" t="n">
        <v>0</v>
      </c>
      <c r="AO1268" s="493" t="n">
        <v>0</v>
      </c>
      <c r="AP1268" s="493" t="n">
        <v>0</v>
      </c>
      <c r="AQ1268" s="493" t="n">
        <v>0</v>
      </c>
      <c r="AR1268" s="493" t="n">
        <v>0</v>
      </c>
      <c r="AS1268" s="493" t="n">
        <v>0</v>
      </c>
      <c r="AT1268" s="493" t="n">
        <v>0</v>
      </c>
      <c r="AU1268" s="493" t="n">
        <v>0</v>
      </c>
      <c r="AV1268" s="493" t="n">
        <v>0</v>
      </c>
      <c r="AW1268" s="493" t="n">
        <v>0</v>
      </c>
      <c r="AX1268" s="493" t="n">
        <v>0</v>
      </c>
      <c r="AY1268" s="493" t="n">
        <v>0</v>
      </c>
      <c r="AZ1268" s="493" t="n">
        <v>0</v>
      </c>
      <c r="BA1268" s="493" t="n">
        <v>0</v>
      </c>
      <c r="BB1268" s="493" t="n">
        <v>0</v>
      </c>
      <c r="BC1268" s="493" t="n">
        <v>0</v>
      </c>
      <c r="BD1268" s="493" t="n">
        <v>846.3</v>
      </c>
      <c r="BE1268" s="493" t="n">
        <v>0</v>
      </c>
      <c r="BF1268" s="493" t="n">
        <v>0</v>
      </c>
      <c r="BG1268" s="493" t="n">
        <v>0</v>
      </c>
      <c r="BH1268" s="493" t="n">
        <v>0</v>
      </c>
      <c r="BI1268" s="493" t="n">
        <v>0</v>
      </c>
      <c r="BJ1268" s="493" t="n">
        <v>0</v>
      </c>
      <c r="BK1268" s="493" t="n">
        <v>0</v>
      </c>
      <c r="BL1268" s="493" t="n">
        <v>0</v>
      </c>
      <c r="BM1268" s="493" t="n">
        <v>0</v>
      </c>
      <c r="BN1268" s="493" t="n">
        <v>0</v>
      </c>
      <c r="BO1268" s="493" t="n">
        <v>0</v>
      </c>
      <c r="BP1268" s="493" t="n">
        <v>0</v>
      </c>
      <c r="BQ1268" s="493" t="n">
        <v>0</v>
      </c>
      <c r="BR1268" s="493" t="n">
        <v>0</v>
      </c>
      <c r="BS1268" s="493" t="n">
        <v>0</v>
      </c>
      <c r="BT1268" s="493" t="n">
        <v>0</v>
      </c>
      <c r="BU1268" s="493" t="n">
        <v>0</v>
      </c>
      <c r="BV1268" s="493" t="n">
        <v>0</v>
      </c>
      <c r="BW1268" s="493" t="n">
        <v>0</v>
      </c>
    </row>
    <row r="1269">
      <c r="A1269" t="inlineStr">
        <is>
          <t>[C9C] ANGIOTENSIN-II 길항제 (단일)</t>
        </is>
      </c>
      <c r="B1269" t="inlineStr">
        <is>
          <t>영풍제약</t>
        </is>
      </c>
      <c r="C1269" t="inlineStr">
        <is>
          <t>영텔미탄</t>
        </is>
      </c>
      <c r="D1269" t="inlineStr">
        <is>
          <t>영풍제약</t>
        </is>
      </c>
      <c r="E1269" t="inlineStr">
        <is>
          <t>telmisartan</t>
        </is>
      </c>
      <c r="F1269" t="inlineStr">
        <is>
          <t>의원</t>
        </is>
      </c>
      <c r="G1269" t="inlineStr">
        <is>
          <t>Generic</t>
        </is>
      </c>
      <c r="H1269" s="493" t="n">
        <v>0</v>
      </c>
      <c r="I1269" s="493" t="n">
        <v>0</v>
      </c>
      <c r="J1269" s="493" t="n">
        <v>0</v>
      </c>
      <c r="K1269" s="493" t="n">
        <v>0</v>
      </c>
      <c r="L1269" s="493" t="n">
        <v>0</v>
      </c>
      <c r="M1269" s="493" t="n">
        <v>0</v>
      </c>
      <c r="N1269" s="493" t="n">
        <v>0</v>
      </c>
      <c r="O1269" s="493" t="n">
        <v>0</v>
      </c>
      <c r="P1269" s="493" t="n">
        <v>0</v>
      </c>
      <c r="Q1269" s="493" t="n">
        <v>0</v>
      </c>
      <c r="R1269" s="493" t="n">
        <v>0</v>
      </c>
      <c r="S1269" s="493" t="n">
        <v>0</v>
      </c>
      <c r="T1269" s="493" t="n">
        <v>0</v>
      </c>
      <c r="U1269" s="493" t="n">
        <v>0</v>
      </c>
      <c r="V1269" s="493" t="n">
        <v>0</v>
      </c>
      <c r="W1269" s="493" t="n">
        <v>0</v>
      </c>
      <c r="X1269" s="493" t="n">
        <v>0</v>
      </c>
      <c r="Y1269" s="493" t="n">
        <v>0</v>
      </c>
      <c r="Z1269" s="493" t="n">
        <v>0</v>
      </c>
      <c r="AA1269" s="493" t="n">
        <v>0</v>
      </c>
      <c r="AB1269" s="493" t="n">
        <v>0</v>
      </c>
      <c r="AC1269" s="493" t="n">
        <v>0</v>
      </c>
      <c r="AD1269" s="493" t="n">
        <v>0</v>
      </c>
      <c r="AE1269" s="493" t="n">
        <v>0</v>
      </c>
      <c r="AF1269" s="493" t="n">
        <v>0</v>
      </c>
      <c r="AG1269" s="493" t="n">
        <v>0</v>
      </c>
      <c r="AH1269" s="493" t="n">
        <v>0</v>
      </c>
      <c r="AI1269" s="493" t="n">
        <v>0</v>
      </c>
      <c r="AJ1269" s="493" t="n">
        <v>1368.8</v>
      </c>
      <c r="AK1269" s="493" t="n">
        <v>1840.8</v>
      </c>
      <c r="AL1269" s="493" t="n">
        <v>0</v>
      </c>
      <c r="AM1269" s="493" t="n">
        <v>0</v>
      </c>
      <c r="AN1269" s="493" t="n">
        <v>0</v>
      </c>
      <c r="AO1269" s="493" t="n">
        <v>0</v>
      </c>
      <c r="AP1269" s="493" t="n">
        <v>0</v>
      </c>
      <c r="AQ1269" s="493" t="n">
        <v>0</v>
      </c>
      <c r="AR1269" s="493" t="n">
        <v>0</v>
      </c>
      <c r="AS1269" s="493" t="n">
        <v>0</v>
      </c>
      <c r="AT1269" s="493" t="n">
        <v>0</v>
      </c>
      <c r="AU1269" s="493" t="n">
        <v>0</v>
      </c>
      <c r="AV1269" s="493" t="n">
        <v>0</v>
      </c>
      <c r="AW1269" s="493" t="n">
        <v>0</v>
      </c>
      <c r="AX1269" s="493" t="n">
        <v>0</v>
      </c>
      <c r="AY1269" s="493" t="n">
        <v>1679.85</v>
      </c>
      <c r="AZ1269" s="493" t="n">
        <v>0</v>
      </c>
      <c r="BA1269" s="493" t="n">
        <v>0</v>
      </c>
      <c r="BB1269" s="493" t="n">
        <v>0</v>
      </c>
      <c r="BC1269" s="493" t="n">
        <v>0</v>
      </c>
      <c r="BD1269" s="493" t="n">
        <v>888.4</v>
      </c>
      <c r="BE1269" s="493" t="n">
        <v>0</v>
      </c>
      <c r="BF1269" s="493" t="n">
        <v>1301.55</v>
      </c>
      <c r="BG1269" s="493" t="n">
        <v>0</v>
      </c>
      <c r="BH1269" s="493" t="n">
        <v>0</v>
      </c>
      <c r="BI1269" s="493" t="n">
        <v>2518.2</v>
      </c>
      <c r="BJ1269" s="493" t="n">
        <v>2117.7</v>
      </c>
      <c r="BK1269" s="493" t="n">
        <v>1657.5</v>
      </c>
      <c r="BL1269" s="493" t="n">
        <v>1912.85</v>
      </c>
      <c r="BM1269" s="493" t="n">
        <v>2010.3</v>
      </c>
      <c r="BN1269" s="493" t="n">
        <v>0</v>
      </c>
      <c r="BO1269" s="493" t="n">
        <v>3601.5</v>
      </c>
      <c r="BP1269" s="493" t="n">
        <v>6511.39</v>
      </c>
      <c r="BQ1269" s="493" t="n">
        <v>9122.6</v>
      </c>
      <c r="BR1269" s="493" t="n">
        <v>10512.14</v>
      </c>
      <c r="BS1269" s="493" t="n">
        <v>11271.2</v>
      </c>
      <c r="BT1269" s="493" t="n">
        <v>11044.54</v>
      </c>
      <c r="BU1269" s="493" t="n">
        <v>12243.03</v>
      </c>
      <c r="BV1269" s="493" t="n">
        <v>13115.4</v>
      </c>
      <c r="BW1269" s="493" t="n">
        <v>13996.09</v>
      </c>
    </row>
    <row r="1270">
      <c r="A1270" t="inlineStr">
        <is>
          <t>[C9C] ANGIOTENSIN-II 길항제 (단일)</t>
        </is>
      </c>
      <c r="B1270" t="inlineStr">
        <is>
          <t>영풍제약</t>
        </is>
      </c>
      <c r="C1270" t="inlineStr">
        <is>
          <t>올메살탄</t>
        </is>
      </c>
      <c r="D1270" t="inlineStr">
        <is>
          <t>영풍제약</t>
        </is>
      </c>
      <c r="E1270" t="inlineStr">
        <is>
          <t>olmesartan medoxomil</t>
        </is>
      </c>
      <c r="F1270" t="inlineStr">
        <is>
          <t>병원</t>
        </is>
      </c>
      <c r="G1270" t="inlineStr">
        <is>
          <t>Generic</t>
        </is>
      </c>
      <c r="H1270" s="493" t="n">
        <v>39.62</v>
      </c>
      <c r="I1270" s="493" t="n">
        <v>147.98</v>
      </c>
      <c r="J1270" s="493" t="n">
        <v>38.92</v>
      </c>
      <c r="K1270" s="493" t="n">
        <v>33.74</v>
      </c>
      <c r="L1270" s="493" t="n">
        <v>36.68</v>
      </c>
      <c r="M1270" s="493" t="n">
        <v>34.58</v>
      </c>
      <c r="N1270" s="493" t="n">
        <v>93.23999999999999</v>
      </c>
      <c r="O1270" s="493" t="n">
        <v>210.42</v>
      </c>
      <c r="P1270" s="493" t="n">
        <v>45.36</v>
      </c>
      <c r="Q1270" s="493" t="n">
        <v>0</v>
      </c>
      <c r="R1270" s="493" t="n">
        <v>0</v>
      </c>
      <c r="S1270" s="493" t="n">
        <v>0</v>
      </c>
      <c r="T1270" s="493" t="n">
        <v>0</v>
      </c>
      <c r="U1270" s="493" t="n">
        <v>0</v>
      </c>
      <c r="V1270" s="493" t="n">
        <v>0</v>
      </c>
      <c r="W1270" s="493" t="n">
        <v>0</v>
      </c>
      <c r="X1270" s="493" t="n">
        <v>0</v>
      </c>
      <c r="Y1270" s="493" t="n">
        <v>0</v>
      </c>
      <c r="Z1270" s="493" t="n">
        <v>0</v>
      </c>
      <c r="AA1270" s="493" t="n">
        <v>0</v>
      </c>
      <c r="AB1270" s="493" t="n">
        <v>0</v>
      </c>
      <c r="AC1270" s="493" t="n">
        <v>0</v>
      </c>
      <c r="AD1270" s="493" t="n">
        <v>0</v>
      </c>
      <c r="AE1270" s="493" t="n">
        <v>0</v>
      </c>
      <c r="AF1270" s="493" t="n">
        <v>0</v>
      </c>
      <c r="AG1270" s="493" t="n">
        <v>0</v>
      </c>
      <c r="AH1270" s="493" t="n">
        <v>0</v>
      </c>
      <c r="AI1270" s="493" t="n">
        <v>0</v>
      </c>
      <c r="AJ1270" s="493" t="n">
        <v>0</v>
      </c>
      <c r="AK1270" s="493" t="n">
        <v>0</v>
      </c>
      <c r="AL1270" s="493" t="n">
        <v>0</v>
      </c>
      <c r="AM1270" s="493" t="n">
        <v>0</v>
      </c>
      <c r="AN1270" s="493" t="n">
        <v>0</v>
      </c>
      <c r="AO1270" s="493" t="n">
        <v>0</v>
      </c>
      <c r="AP1270" s="493" t="n">
        <v>0</v>
      </c>
      <c r="AQ1270" s="493" t="n">
        <v>0</v>
      </c>
      <c r="AR1270" s="493" t="n">
        <v>0</v>
      </c>
      <c r="AS1270" s="493" t="n">
        <v>0</v>
      </c>
      <c r="AT1270" s="493" t="n">
        <v>0</v>
      </c>
      <c r="AU1270" s="493" t="n">
        <v>0</v>
      </c>
      <c r="AV1270" s="493" t="n">
        <v>0</v>
      </c>
      <c r="AW1270" s="493" t="n">
        <v>0</v>
      </c>
      <c r="AX1270" s="493" t="n">
        <v>0</v>
      </c>
      <c r="AY1270" s="493" t="n">
        <v>0</v>
      </c>
      <c r="AZ1270" s="493" t="n">
        <v>0</v>
      </c>
      <c r="BA1270" s="493" t="n">
        <v>0</v>
      </c>
      <c r="BB1270" s="493" t="n">
        <v>0</v>
      </c>
      <c r="BC1270" s="493" t="n">
        <v>0</v>
      </c>
      <c r="BD1270" s="493" t="n">
        <v>0</v>
      </c>
      <c r="BE1270" s="493" t="n">
        <v>0</v>
      </c>
      <c r="BF1270" s="493" t="n">
        <v>0</v>
      </c>
      <c r="BG1270" s="493" t="n">
        <v>0</v>
      </c>
      <c r="BH1270" s="493" t="n">
        <v>0</v>
      </c>
      <c r="BI1270" s="493" t="n">
        <v>0</v>
      </c>
      <c r="BJ1270" s="493" t="n">
        <v>0</v>
      </c>
      <c r="BK1270" s="493" t="n">
        <v>117.04</v>
      </c>
      <c r="BL1270" s="493" t="n">
        <v>174.05</v>
      </c>
      <c r="BM1270" s="493" t="n">
        <v>120.3</v>
      </c>
      <c r="BN1270" s="493" t="n">
        <v>227.08</v>
      </c>
      <c r="BO1270" s="493" t="n">
        <v>944.75</v>
      </c>
      <c r="BP1270" s="493" t="n">
        <v>120.6</v>
      </c>
      <c r="BQ1270" s="493" t="n">
        <v>482.7</v>
      </c>
      <c r="BR1270" s="493" t="n">
        <v>489.88</v>
      </c>
      <c r="BS1270" s="493" t="n">
        <v>112.84</v>
      </c>
      <c r="BT1270" s="493" t="n">
        <v>226.24</v>
      </c>
      <c r="BU1270" s="493" t="n">
        <v>1578.42</v>
      </c>
      <c r="BV1270" s="493" t="n">
        <v>308.7</v>
      </c>
      <c r="BW1270" s="493" t="n">
        <v>141.05</v>
      </c>
    </row>
    <row r="1271">
      <c r="A1271" t="inlineStr">
        <is>
          <t>[C9C] ANGIOTENSIN-II 길항제 (단일)</t>
        </is>
      </c>
      <c r="B1271" t="inlineStr">
        <is>
          <t>영풍제약</t>
        </is>
      </c>
      <c r="C1271" t="inlineStr">
        <is>
          <t>올메살탄</t>
        </is>
      </c>
      <c r="D1271" t="inlineStr">
        <is>
          <t>영풍제약</t>
        </is>
      </c>
      <c r="E1271" t="inlineStr">
        <is>
          <t>olmesartan medoxomil</t>
        </is>
      </c>
      <c r="F1271" t="inlineStr">
        <is>
          <t>의원</t>
        </is>
      </c>
      <c r="G1271" t="inlineStr">
        <is>
          <t>Generic</t>
        </is>
      </c>
      <c r="H1271" s="493" t="n">
        <v>8065.1</v>
      </c>
      <c r="I1271" s="493" t="n">
        <v>5185.25</v>
      </c>
      <c r="J1271" s="493" t="n">
        <v>3617.4</v>
      </c>
      <c r="K1271" s="493" t="n">
        <v>7327.38</v>
      </c>
      <c r="L1271" s="493" t="n">
        <v>8345.200000000001</v>
      </c>
      <c r="M1271" s="493" t="n">
        <v>5090.05</v>
      </c>
      <c r="N1271" s="493" t="n">
        <v>4718.35</v>
      </c>
      <c r="O1271" s="493" t="n">
        <v>6063.3</v>
      </c>
      <c r="P1271" s="493" t="n">
        <v>5383.4</v>
      </c>
      <c r="Q1271" s="493" t="n">
        <v>1791.45</v>
      </c>
      <c r="R1271" s="493" t="n">
        <v>749.55</v>
      </c>
      <c r="S1271" s="493" t="n">
        <v>0</v>
      </c>
      <c r="T1271" s="493" t="n">
        <v>0</v>
      </c>
      <c r="U1271" s="493" t="n">
        <v>0</v>
      </c>
      <c r="V1271" s="493" t="n">
        <v>0</v>
      </c>
      <c r="W1271" s="493" t="n">
        <v>0</v>
      </c>
      <c r="X1271" s="493" t="n">
        <v>0</v>
      </c>
      <c r="Y1271" s="493" t="n">
        <v>0</v>
      </c>
      <c r="Z1271" s="493" t="n">
        <v>0</v>
      </c>
      <c r="AA1271" s="493" t="n">
        <v>0</v>
      </c>
      <c r="AB1271" s="493" t="n">
        <v>0</v>
      </c>
      <c r="AC1271" s="493" t="n">
        <v>0</v>
      </c>
      <c r="AD1271" s="493" t="n">
        <v>0</v>
      </c>
      <c r="AE1271" s="493" t="n">
        <v>0</v>
      </c>
      <c r="AF1271" s="493" t="n">
        <v>0</v>
      </c>
      <c r="AG1271" s="493" t="n">
        <v>0</v>
      </c>
      <c r="AH1271" s="493" t="n">
        <v>0</v>
      </c>
      <c r="AI1271" s="493" t="n">
        <v>0</v>
      </c>
      <c r="AJ1271" s="493" t="n">
        <v>0</v>
      </c>
      <c r="AK1271" s="493" t="n">
        <v>0</v>
      </c>
      <c r="AL1271" s="493" t="n">
        <v>0</v>
      </c>
      <c r="AM1271" s="493" t="n">
        <v>0</v>
      </c>
      <c r="AN1271" s="493" t="n">
        <v>0</v>
      </c>
      <c r="AO1271" s="493" t="n">
        <v>0</v>
      </c>
      <c r="AP1271" s="493" t="n">
        <v>0</v>
      </c>
      <c r="AQ1271" s="493" t="n">
        <v>0</v>
      </c>
      <c r="AR1271" s="493" t="n">
        <v>0</v>
      </c>
      <c r="AS1271" s="493" t="n">
        <v>0</v>
      </c>
      <c r="AT1271" s="493" t="n">
        <v>0</v>
      </c>
      <c r="AU1271" s="493" t="n">
        <v>0</v>
      </c>
      <c r="AV1271" s="493" t="n">
        <v>0</v>
      </c>
      <c r="AW1271" s="493" t="n">
        <v>0</v>
      </c>
      <c r="AX1271" s="493" t="n">
        <v>0</v>
      </c>
      <c r="AY1271" s="493" t="n">
        <v>0</v>
      </c>
      <c r="AZ1271" s="493" t="n">
        <v>2633.4</v>
      </c>
      <c r="BA1271" s="493" t="n">
        <v>4916.7</v>
      </c>
      <c r="BB1271" s="493" t="n">
        <v>1860</v>
      </c>
      <c r="BC1271" s="493" t="n">
        <v>3046.5</v>
      </c>
      <c r="BD1271" s="493" t="n">
        <v>2246.38</v>
      </c>
      <c r="BE1271" s="493" t="n">
        <v>3753.25</v>
      </c>
      <c r="BF1271" s="493" t="n">
        <v>1878.75</v>
      </c>
      <c r="BG1271" s="493" t="n">
        <v>2077.1</v>
      </c>
      <c r="BH1271" s="493" t="n">
        <v>3192.6</v>
      </c>
      <c r="BI1271" s="493" t="n">
        <v>2720.7</v>
      </c>
      <c r="BJ1271" s="493" t="n">
        <v>6405.9</v>
      </c>
      <c r="BK1271" s="493" t="n">
        <v>3766.83</v>
      </c>
      <c r="BL1271" s="493" t="n">
        <v>5300</v>
      </c>
      <c r="BM1271" s="493" t="n">
        <v>5726.4</v>
      </c>
      <c r="BN1271" s="493" t="n">
        <v>5955.05</v>
      </c>
      <c r="BO1271" s="493" t="n">
        <v>6463.36</v>
      </c>
      <c r="BP1271" s="493" t="n">
        <v>6060.8</v>
      </c>
      <c r="BQ1271" s="493" t="n">
        <v>5106.7</v>
      </c>
      <c r="BR1271" s="493" t="n">
        <v>4519.2</v>
      </c>
      <c r="BS1271" s="493" t="n">
        <v>5592.6</v>
      </c>
      <c r="BT1271" s="493" t="n">
        <v>5788.5</v>
      </c>
      <c r="BU1271" s="493" t="n">
        <v>5665.5</v>
      </c>
      <c r="BV1271" s="493" t="n">
        <v>8813.15</v>
      </c>
      <c r="BW1271" s="493" t="n">
        <v>5559.2</v>
      </c>
    </row>
    <row r="1272">
      <c r="A1272" t="inlineStr">
        <is>
          <t>[C9C] ANGIOTENSIN-II 길항제 (단일)</t>
        </is>
      </c>
      <c r="B1272" t="inlineStr">
        <is>
          <t>영풍제약</t>
        </is>
      </c>
      <c r="C1272" t="inlineStr">
        <is>
          <t>올메살탄</t>
        </is>
      </c>
      <c r="D1272" t="inlineStr">
        <is>
          <t>영풍제약</t>
        </is>
      </c>
      <c r="E1272" t="inlineStr">
        <is>
          <t>olmesartan medoxomil</t>
        </is>
      </c>
      <c r="F1272" t="inlineStr">
        <is>
          <t>보건소</t>
        </is>
      </c>
      <c r="G1272" t="inlineStr">
        <is>
          <t>Generic</t>
        </is>
      </c>
      <c r="H1272" s="493" t="n">
        <v>855.6</v>
      </c>
      <c r="I1272" s="493" t="n">
        <v>378</v>
      </c>
      <c r="J1272" s="493" t="n">
        <v>3262.28</v>
      </c>
      <c r="K1272" s="493" t="n">
        <v>2722.88</v>
      </c>
      <c r="L1272" s="493" t="n">
        <v>1268.4</v>
      </c>
      <c r="M1272" s="493" t="n">
        <v>4251.3</v>
      </c>
      <c r="N1272" s="493" t="n">
        <v>3083.7</v>
      </c>
      <c r="O1272" s="493" t="n">
        <v>3960.6</v>
      </c>
      <c r="P1272" s="493" t="n">
        <v>1737.6</v>
      </c>
      <c r="Q1272" s="493" t="n">
        <v>1074.83</v>
      </c>
      <c r="R1272" s="493" t="n">
        <v>1543.8</v>
      </c>
      <c r="S1272" s="493" t="n">
        <v>0</v>
      </c>
      <c r="T1272" s="493" t="n">
        <v>0</v>
      </c>
      <c r="U1272" s="493" t="n">
        <v>0</v>
      </c>
      <c r="V1272" s="493" t="n">
        <v>0</v>
      </c>
      <c r="W1272" s="493" t="n">
        <v>0</v>
      </c>
      <c r="X1272" s="493" t="n">
        <v>0</v>
      </c>
      <c r="Y1272" s="493" t="n">
        <v>0</v>
      </c>
      <c r="Z1272" s="493" t="n">
        <v>0</v>
      </c>
      <c r="AA1272" s="493" t="n">
        <v>0</v>
      </c>
      <c r="AB1272" s="493" t="n">
        <v>0</v>
      </c>
      <c r="AC1272" s="493" t="n">
        <v>0</v>
      </c>
      <c r="AD1272" s="493" t="n">
        <v>0</v>
      </c>
      <c r="AE1272" s="493" t="n">
        <v>0</v>
      </c>
      <c r="AF1272" s="493" t="n">
        <v>0</v>
      </c>
      <c r="AG1272" s="493" t="n">
        <v>0</v>
      </c>
      <c r="AH1272" s="493" t="n">
        <v>0</v>
      </c>
      <c r="AI1272" s="493" t="n">
        <v>0</v>
      </c>
      <c r="AJ1272" s="493" t="n">
        <v>0</v>
      </c>
      <c r="AK1272" s="493" t="n">
        <v>0</v>
      </c>
      <c r="AL1272" s="493" t="n">
        <v>0</v>
      </c>
      <c r="AM1272" s="493" t="n">
        <v>0</v>
      </c>
      <c r="AN1272" s="493" t="n">
        <v>0</v>
      </c>
      <c r="AO1272" s="493" t="n">
        <v>0</v>
      </c>
      <c r="AP1272" s="493" t="n">
        <v>0</v>
      </c>
      <c r="AQ1272" s="493" t="n">
        <v>0</v>
      </c>
      <c r="AR1272" s="493" t="n">
        <v>0</v>
      </c>
      <c r="AS1272" s="493" t="n">
        <v>0</v>
      </c>
      <c r="AT1272" s="493" t="n">
        <v>0</v>
      </c>
      <c r="AU1272" s="493" t="n">
        <v>0</v>
      </c>
      <c r="AV1272" s="493" t="n">
        <v>0</v>
      </c>
      <c r="AW1272" s="493" t="n">
        <v>0</v>
      </c>
      <c r="AX1272" s="493" t="n">
        <v>0</v>
      </c>
      <c r="AY1272" s="493" t="n">
        <v>0</v>
      </c>
      <c r="AZ1272" s="493" t="n">
        <v>0</v>
      </c>
      <c r="BA1272" s="493" t="n">
        <v>0</v>
      </c>
      <c r="BB1272" s="493" t="n">
        <v>0</v>
      </c>
      <c r="BC1272" s="493" t="n">
        <v>0</v>
      </c>
      <c r="BD1272" s="493" t="n">
        <v>0</v>
      </c>
      <c r="BE1272" s="493" t="n">
        <v>0</v>
      </c>
      <c r="BF1272" s="493" t="n">
        <v>0</v>
      </c>
      <c r="BG1272" s="493" t="n">
        <v>240.3</v>
      </c>
      <c r="BH1272" s="493" t="n">
        <v>157.5</v>
      </c>
      <c r="BI1272" s="493" t="n">
        <v>826.5</v>
      </c>
      <c r="BJ1272" s="493" t="n">
        <v>285</v>
      </c>
      <c r="BK1272" s="493" t="n">
        <v>385.09</v>
      </c>
      <c r="BL1272" s="493" t="n">
        <v>487.2</v>
      </c>
      <c r="BM1272" s="493" t="n">
        <v>711.9</v>
      </c>
      <c r="BN1272" s="493" t="n">
        <v>205.8</v>
      </c>
      <c r="BO1272" s="493" t="n">
        <v>303.6</v>
      </c>
      <c r="BP1272" s="493" t="n">
        <v>0</v>
      </c>
      <c r="BQ1272" s="493" t="n">
        <v>0</v>
      </c>
      <c r="BR1272" s="493" t="n">
        <v>0</v>
      </c>
      <c r="BS1272" s="493" t="n">
        <v>0</v>
      </c>
      <c r="BT1272" s="493" t="n">
        <v>0</v>
      </c>
      <c r="BU1272" s="493" t="n">
        <v>0</v>
      </c>
      <c r="BV1272" s="493" t="n">
        <v>0</v>
      </c>
      <c r="BW1272" s="493" t="n">
        <v>0</v>
      </c>
    </row>
    <row r="1273">
      <c r="A1273" t="inlineStr">
        <is>
          <t>[C9C] ANGIOTENSIN-II 길항제 (단일)</t>
        </is>
      </c>
      <c r="B1273" t="inlineStr">
        <is>
          <t>영풍제약</t>
        </is>
      </c>
      <c r="C1273" t="inlineStr">
        <is>
          <t>코잘탄</t>
        </is>
      </c>
      <c r="D1273" t="inlineStr">
        <is>
          <t>영풍제약</t>
        </is>
      </c>
      <c r="E1273" t="inlineStr">
        <is>
          <t>losartan potassium</t>
        </is>
      </c>
      <c r="F1273" t="inlineStr">
        <is>
          <t>종합병원</t>
        </is>
      </c>
      <c r="G1273" t="inlineStr">
        <is>
          <t>Generic</t>
        </is>
      </c>
      <c r="H1273" s="493" t="n">
        <v>0</v>
      </c>
      <c r="I1273" s="493" t="n">
        <v>0</v>
      </c>
      <c r="J1273" s="493" t="n">
        <v>179.55</v>
      </c>
      <c r="K1273" s="493" t="n">
        <v>0</v>
      </c>
      <c r="L1273" s="493" t="n">
        <v>0</v>
      </c>
      <c r="M1273" s="493" t="n">
        <v>359.55</v>
      </c>
      <c r="N1273" s="493" t="n">
        <v>0</v>
      </c>
      <c r="O1273" s="493" t="n">
        <v>461.23</v>
      </c>
      <c r="P1273" s="493" t="n">
        <v>180</v>
      </c>
      <c r="Q1273" s="493" t="n">
        <v>240.3</v>
      </c>
      <c r="R1273" s="493" t="n">
        <v>0</v>
      </c>
      <c r="S1273" s="493" t="n">
        <v>1381.5</v>
      </c>
      <c r="T1273" s="493" t="n">
        <v>0</v>
      </c>
      <c r="U1273" s="493" t="n">
        <v>0</v>
      </c>
      <c r="V1273" s="493" t="n">
        <v>0</v>
      </c>
      <c r="W1273" s="493" t="n">
        <v>0</v>
      </c>
      <c r="X1273" s="493" t="n">
        <v>0</v>
      </c>
      <c r="Y1273" s="493" t="n">
        <v>0</v>
      </c>
      <c r="Z1273" s="493" t="n">
        <v>0</v>
      </c>
      <c r="AA1273" s="493" t="n">
        <v>0</v>
      </c>
      <c r="AB1273" s="493" t="n">
        <v>0</v>
      </c>
      <c r="AC1273" s="493" t="n">
        <v>0</v>
      </c>
      <c r="AD1273" s="493" t="n">
        <v>0</v>
      </c>
      <c r="AE1273" s="493" t="n">
        <v>0</v>
      </c>
      <c r="AF1273" s="493" t="n">
        <v>0</v>
      </c>
      <c r="AG1273" s="493" t="n">
        <v>0</v>
      </c>
      <c r="AH1273" s="493" t="n">
        <v>0</v>
      </c>
      <c r="AI1273" s="493" t="n">
        <v>0</v>
      </c>
      <c r="AJ1273" s="493" t="n">
        <v>0</v>
      </c>
      <c r="AK1273" s="493" t="n">
        <v>0</v>
      </c>
      <c r="AL1273" s="493" t="n">
        <v>0</v>
      </c>
      <c r="AM1273" s="493" t="n">
        <v>0</v>
      </c>
      <c r="AN1273" s="493" t="n">
        <v>0</v>
      </c>
      <c r="AO1273" s="493" t="n">
        <v>0</v>
      </c>
      <c r="AP1273" s="493" t="n">
        <v>0</v>
      </c>
      <c r="AQ1273" s="493" t="n">
        <v>0</v>
      </c>
      <c r="AR1273" s="493" t="n">
        <v>0</v>
      </c>
      <c r="AS1273" s="493" t="n">
        <v>0</v>
      </c>
      <c r="AT1273" s="493" t="n">
        <v>0</v>
      </c>
      <c r="AU1273" s="493" t="n">
        <v>0</v>
      </c>
      <c r="AV1273" s="493" t="n">
        <v>0</v>
      </c>
      <c r="AW1273" s="493" t="n">
        <v>0</v>
      </c>
      <c r="AX1273" s="493" t="n">
        <v>0</v>
      </c>
      <c r="AY1273" s="493" t="n">
        <v>0</v>
      </c>
      <c r="AZ1273" s="493" t="n">
        <v>0</v>
      </c>
      <c r="BA1273" s="493" t="n">
        <v>78</v>
      </c>
      <c r="BB1273" s="493" t="n">
        <v>75</v>
      </c>
      <c r="BC1273" s="493" t="n">
        <v>0</v>
      </c>
      <c r="BD1273" s="493" t="n">
        <v>0</v>
      </c>
      <c r="BE1273" s="493" t="n">
        <v>110.4</v>
      </c>
      <c r="BF1273" s="493" t="n">
        <v>0</v>
      </c>
      <c r="BG1273" s="493" t="n">
        <v>84</v>
      </c>
      <c r="BH1273" s="493" t="n">
        <v>0</v>
      </c>
      <c r="BI1273" s="493" t="n">
        <v>0</v>
      </c>
      <c r="BJ1273" s="493" t="n">
        <v>83.40000000000001</v>
      </c>
      <c r="BK1273" s="493" t="n">
        <v>0</v>
      </c>
      <c r="BL1273" s="493" t="n">
        <v>0</v>
      </c>
      <c r="BM1273" s="493" t="n">
        <v>0</v>
      </c>
      <c r="BN1273" s="493" t="n">
        <v>89.40000000000001</v>
      </c>
      <c r="BO1273" s="493" t="n">
        <v>0</v>
      </c>
      <c r="BP1273" s="493" t="n">
        <v>0</v>
      </c>
      <c r="BQ1273" s="493" t="n">
        <v>0</v>
      </c>
      <c r="BR1273" s="493" t="n">
        <v>92.40000000000001</v>
      </c>
      <c r="BS1273" s="493" t="n">
        <v>0</v>
      </c>
      <c r="BT1273" s="493" t="n">
        <v>268.2</v>
      </c>
      <c r="BU1273" s="493" t="n">
        <v>0</v>
      </c>
      <c r="BV1273" s="493" t="n">
        <v>158.85</v>
      </c>
      <c r="BW1273" s="493" t="n">
        <v>0</v>
      </c>
    </row>
    <row r="1274">
      <c r="A1274" t="inlineStr">
        <is>
          <t>[C9C] ANGIOTENSIN-II 길항제 (단일)</t>
        </is>
      </c>
      <c r="B1274" t="inlineStr">
        <is>
          <t>영풍제약</t>
        </is>
      </c>
      <c r="C1274" t="inlineStr">
        <is>
          <t>코잘탄</t>
        </is>
      </c>
      <c r="D1274" t="inlineStr">
        <is>
          <t>영풍제약</t>
        </is>
      </c>
      <c r="E1274" t="inlineStr">
        <is>
          <t>losartan potassium</t>
        </is>
      </c>
      <c r="F1274" t="inlineStr">
        <is>
          <t>병원</t>
        </is>
      </c>
      <c r="G1274" t="inlineStr">
        <is>
          <t>Generic</t>
        </is>
      </c>
      <c r="H1274" s="493" t="n">
        <v>6713.47</v>
      </c>
      <c r="I1274" s="493" t="n">
        <v>4408.38</v>
      </c>
      <c r="J1274" s="493" t="n">
        <v>5036.4</v>
      </c>
      <c r="K1274" s="493" t="n">
        <v>3701.43</v>
      </c>
      <c r="L1274" s="493" t="n">
        <v>2712.96</v>
      </c>
      <c r="M1274" s="493" t="n">
        <v>3504.68</v>
      </c>
      <c r="N1274" s="493" t="n">
        <v>2539.97</v>
      </c>
      <c r="O1274" s="493" t="n">
        <v>3552.56</v>
      </c>
      <c r="P1274" s="493" t="n">
        <v>4425.05</v>
      </c>
      <c r="Q1274" s="493" t="n">
        <v>2234.38</v>
      </c>
      <c r="R1274" s="493" t="n">
        <v>2703.89</v>
      </c>
      <c r="S1274" s="493" t="n">
        <v>2881.17</v>
      </c>
      <c r="T1274" s="493" t="n">
        <v>957.6</v>
      </c>
      <c r="U1274" s="493" t="n">
        <v>0</v>
      </c>
      <c r="V1274" s="493" t="n">
        <v>0</v>
      </c>
      <c r="W1274" s="493" t="n">
        <v>0</v>
      </c>
      <c r="X1274" s="493" t="n">
        <v>0</v>
      </c>
      <c r="Y1274" s="493" t="n">
        <v>0</v>
      </c>
      <c r="Z1274" s="493" t="n">
        <v>0</v>
      </c>
      <c r="AA1274" s="493" t="n">
        <v>0</v>
      </c>
      <c r="AB1274" s="493" t="n">
        <v>0</v>
      </c>
      <c r="AC1274" s="493" t="n">
        <v>0</v>
      </c>
      <c r="AD1274" s="493" t="n">
        <v>160.35</v>
      </c>
      <c r="AE1274" s="493" t="n">
        <v>508.65</v>
      </c>
      <c r="AF1274" s="493" t="n">
        <v>739.5</v>
      </c>
      <c r="AG1274" s="493" t="n">
        <v>317.1</v>
      </c>
      <c r="AH1274" s="493" t="n">
        <v>455.7</v>
      </c>
      <c r="AI1274" s="493" t="n">
        <v>391.6</v>
      </c>
      <c r="AJ1274" s="493" t="n">
        <v>1316.8</v>
      </c>
      <c r="AK1274" s="493" t="n">
        <v>535.8</v>
      </c>
      <c r="AL1274" s="493" t="n">
        <v>862.5</v>
      </c>
      <c r="AM1274" s="493" t="n">
        <v>1099.5</v>
      </c>
      <c r="AN1274" s="493" t="n">
        <v>568.8</v>
      </c>
      <c r="AO1274" s="493" t="n">
        <v>1178.4</v>
      </c>
      <c r="AP1274" s="493" t="n">
        <v>888</v>
      </c>
      <c r="AQ1274" s="493" t="n">
        <v>499.8</v>
      </c>
      <c r="AR1274" s="493" t="n">
        <v>1783.8</v>
      </c>
      <c r="AS1274" s="493" t="n">
        <v>489.6</v>
      </c>
      <c r="AT1274" s="493" t="n">
        <v>1353</v>
      </c>
      <c r="AU1274" s="493" t="n">
        <v>1704.3</v>
      </c>
      <c r="AV1274" s="493" t="n">
        <v>1308</v>
      </c>
      <c r="AW1274" s="493" t="n">
        <v>1039.8</v>
      </c>
      <c r="AX1274" s="493" t="n">
        <v>1559.4</v>
      </c>
      <c r="AY1274" s="493" t="n">
        <v>1180.8</v>
      </c>
      <c r="AZ1274" s="493" t="n">
        <v>1254.1</v>
      </c>
      <c r="BA1274" s="493" t="n">
        <v>3072.16</v>
      </c>
      <c r="BB1274" s="493" t="n">
        <v>1021.08</v>
      </c>
      <c r="BC1274" s="493" t="n">
        <v>1235.44</v>
      </c>
      <c r="BD1274" s="493" t="n">
        <v>1935.88</v>
      </c>
      <c r="BE1274" s="493" t="n">
        <v>1455.08</v>
      </c>
      <c r="BF1274" s="493" t="n">
        <v>1740.62</v>
      </c>
      <c r="BG1274" s="493" t="n">
        <v>2092.06</v>
      </c>
      <c r="BH1274" s="493" t="n">
        <v>3398.91</v>
      </c>
      <c r="BI1274" s="493" t="n">
        <v>1732.32</v>
      </c>
      <c r="BJ1274" s="493" t="n">
        <v>2368.6</v>
      </c>
      <c r="BK1274" s="493" t="n">
        <v>2300.7</v>
      </c>
      <c r="BL1274" s="493" t="n">
        <v>2889.05</v>
      </c>
      <c r="BM1274" s="493" t="n">
        <v>1742.08</v>
      </c>
      <c r="BN1274" s="493" t="n">
        <v>2358.82</v>
      </c>
      <c r="BO1274" s="493" t="n">
        <v>1988.18</v>
      </c>
      <c r="BP1274" s="493" t="n">
        <v>2637.3</v>
      </c>
      <c r="BQ1274" s="493" t="n">
        <v>2144.9</v>
      </c>
      <c r="BR1274" s="493" t="n">
        <v>2833.8</v>
      </c>
      <c r="BS1274" s="493" t="n">
        <v>1960.76</v>
      </c>
      <c r="BT1274" s="493" t="n">
        <v>2297.15</v>
      </c>
      <c r="BU1274" s="493" t="n">
        <v>1494.28</v>
      </c>
      <c r="BV1274" s="493" t="n">
        <v>2169.38</v>
      </c>
      <c r="BW1274" s="493" t="n">
        <v>1275</v>
      </c>
    </row>
    <row r="1275">
      <c r="A1275" t="inlineStr">
        <is>
          <t>[C9C] ANGIOTENSIN-II 길항제 (단일)</t>
        </is>
      </c>
      <c r="B1275" t="inlineStr">
        <is>
          <t>영풍제약</t>
        </is>
      </c>
      <c r="C1275" t="inlineStr">
        <is>
          <t>코잘탄</t>
        </is>
      </c>
      <c r="D1275" t="inlineStr">
        <is>
          <t>영풍제약</t>
        </is>
      </c>
      <c r="E1275" t="inlineStr">
        <is>
          <t>losartan potassium</t>
        </is>
      </c>
      <c r="F1275" t="inlineStr">
        <is>
          <t>의원</t>
        </is>
      </c>
      <c r="G1275" t="inlineStr">
        <is>
          <t>Generic</t>
        </is>
      </c>
      <c r="H1275" s="493" t="n">
        <v>187258.34</v>
      </c>
      <c r="I1275" s="493" t="n">
        <v>188194.09</v>
      </c>
      <c r="J1275" s="493" t="n">
        <v>196924.56</v>
      </c>
      <c r="K1275" s="493" t="n">
        <v>200534.92</v>
      </c>
      <c r="L1275" s="493" t="n">
        <v>193739.79</v>
      </c>
      <c r="M1275" s="493" t="n">
        <v>184929.38</v>
      </c>
      <c r="N1275" s="493" t="n">
        <v>190720.02</v>
      </c>
      <c r="O1275" s="493" t="n">
        <v>195880.18</v>
      </c>
      <c r="P1275" s="493" t="n">
        <v>176099.71</v>
      </c>
      <c r="Q1275" s="493" t="n">
        <v>177424.26</v>
      </c>
      <c r="R1275" s="493" t="n">
        <v>165283.34</v>
      </c>
      <c r="S1275" s="493" t="n">
        <v>32972.54</v>
      </c>
      <c r="T1275" s="493" t="n">
        <v>1920</v>
      </c>
      <c r="U1275" s="493" t="n">
        <v>0</v>
      </c>
      <c r="V1275" s="493" t="n">
        <v>0</v>
      </c>
      <c r="W1275" s="493" t="n">
        <v>0</v>
      </c>
      <c r="X1275" s="493" t="n">
        <v>15679.6</v>
      </c>
      <c r="Y1275" s="493" t="n">
        <v>43047.44</v>
      </c>
      <c r="Z1275" s="493" t="n">
        <v>41518.69</v>
      </c>
      <c r="AA1275" s="493" t="n">
        <v>49183.17</v>
      </c>
      <c r="AB1275" s="493" t="n">
        <v>44119.64</v>
      </c>
      <c r="AC1275" s="493" t="n">
        <v>56096.89</v>
      </c>
      <c r="AD1275" s="493" t="n">
        <v>57620.02</v>
      </c>
      <c r="AE1275" s="493" t="n">
        <v>62576.81</v>
      </c>
      <c r="AF1275" s="493" t="n">
        <v>68312.25</v>
      </c>
      <c r="AG1275" s="493" t="n">
        <v>67759.3</v>
      </c>
      <c r="AH1275" s="493" t="n">
        <v>72957.3</v>
      </c>
      <c r="AI1275" s="493" t="n">
        <v>70948.35000000001</v>
      </c>
      <c r="AJ1275" s="493" t="n">
        <v>77767</v>
      </c>
      <c r="AK1275" s="493" t="n">
        <v>67676.77</v>
      </c>
      <c r="AL1275" s="493" t="n">
        <v>73946.64999999999</v>
      </c>
      <c r="AM1275" s="493" t="n">
        <v>78076.85000000001</v>
      </c>
      <c r="AN1275" s="493" t="n">
        <v>80757.94</v>
      </c>
      <c r="AO1275" s="493" t="n">
        <v>85286.64999999999</v>
      </c>
      <c r="AP1275" s="493" t="n">
        <v>85762.78</v>
      </c>
      <c r="AQ1275" s="493" t="n">
        <v>86301.41</v>
      </c>
      <c r="AR1275" s="493" t="n">
        <v>89163.75999999999</v>
      </c>
      <c r="AS1275" s="493" t="n">
        <v>88486.7</v>
      </c>
      <c r="AT1275" s="493" t="n">
        <v>86264.5</v>
      </c>
      <c r="AU1275" s="493" t="n">
        <v>97405.7</v>
      </c>
      <c r="AV1275" s="493" t="n">
        <v>90552.74000000001</v>
      </c>
      <c r="AW1275" s="493" t="n">
        <v>86119.8</v>
      </c>
      <c r="AX1275" s="493" t="n">
        <v>93360.42</v>
      </c>
      <c r="AY1275" s="493" t="n">
        <v>98709.82000000001</v>
      </c>
      <c r="AZ1275" s="493" t="n">
        <v>94079.81</v>
      </c>
      <c r="BA1275" s="493" t="n">
        <v>105831.07</v>
      </c>
      <c r="BB1275" s="493" t="n">
        <v>93123.02</v>
      </c>
      <c r="BC1275" s="493" t="n">
        <v>113157.28</v>
      </c>
      <c r="BD1275" s="493" t="n">
        <v>92841.36</v>
      </c>
      <c r="BE1275" s="493" t="n">
        <v>105215.42</v>
      </c>
      <c r="BF1275" s="493" t="n">
        <v>96278.17999999999</v>
      </c>
      <c r="BG1275" s="493" t="n">
        <v>95735.63</v>
      </c>
      <c r="BH1275" s="493" t="n">
        <v>100008.07</v>
      </c>
      <c r="BI1275" s="493" t="n">
        <v>96812.63</v>
      </c>
      <c r="BJ1275" s="493" t="n">
        <v>109456.7</v>
      </c>
      <c r="BK1275" s="493" t="n">
        <v>91861.52</v>
      </c>
      <c r="BL1275" s="493" t="n">
        <v>114190.3</v>
      </c>
      <c r="BM1275" s="493" t="n">
        <v>96175.55</v>
      </c>
      <c r="BN1275" s="493" t="n">
        <v>91281.72</v>
      </c>
      <c r="BO1275" s="493" t="n">
        <v>112044.3</v>
      </c>
      <c r="BP1275" s="493" t="n">
        <v>95780.64</v>
      </c>
      <c r="BQ1275" s="493" t="n">
        <v>94137.08</v>
      </c>
      <c r="BR1275" s="493" t="n">
        <v>100460.07</v>
      </c>
      <c r="BS1275" s="493" t="n">
        <v>109478.09</v>
      </c>
      <c r="BT1275" s="493" t="n">
        <v>97689.02</v>
      </c>
      <c r="BU1275" s="493" t="n">
        <v>103134.73</v>
      </c>
      <c r="BV1275" s="493" t="n">
        <v>111032.03</v>
      </c>
      <c r="BW1275" s="493" t="n">
        <v>102411.06</v>
      </c>
    </row>
    <row r="1276">
      <c r="A1276" t="inlineStr">
        <is>
          <t>[C9C] ANGIOTENSIN-II 길항제 (단일)</t>
        </is>
      </c>
      <c r="B1276" t="inlineStr">
        <is>
          <t>영풍제약</t>
        </is>
      </c>
      <c r="C1276" t="inlineStr">
        <is>
          <t>코잘탄</t>
        </is>
      </c>
      <c r="D1276" t="inlineStr">
        <is>
          <t>영풍제약</t>
        </is>
      </c>
      <c r="E1276" t="inlineStr">
        <is>
          <t>losartan potassium</t>
        </is>
      </c>
      <c r="F1276" t="inlineStr">
        <is>
          <t>보건소</t>
        </is>
      </c>
      <c r="G1276" t="inlineStr">
        <is>
          <t>Generic</t>
        </is>
      </c>
      <c r="H1276" s="493" t="n">
        <v>7416.3</v>
      </c>
      <c r="I1276" s="493" t="n">
        <v>1827.3</v>
      </c>
      <c r="J1276" s="493" t="n">
        <v>12942.89</v>
      </c>
      <c r="K1276" s="493" t="n">
        <v>9295.049999999999</v>
      </c>
      <c r="L1276" s="493" t="n">
        <v>9865.65</v>
      </c>
      <c r="M1276" s="493" t="n">
        <v>9784.950000000001</v>
      </c>
      <c r="N1276" s="493" t="n">
        <v>8608.65</v>
      </c>
      <c r="O1276" s="493" t="n">
        <v>9700.68</v>
      </c>
      <c r="P1276" s="493" t="n">
        <v>6852.28</v>
      </c>
      <c r="Q1276" s="493" t="n">
        <v>8519.549999999999</v>
      </c>
      <c r="R1276" s="493" t="n">
        <v>9476.85</v>
      </c>
      <c r="S1276" s="493" t="n">
        <v>3692.4</v>
      </c>
      <c r="T1276" s="493" t="n">
        <v>0</v>
      </c>
      <c r="U1276" s="493" t="n">
        <v>0</v>
      </c>
      <c r="V1276" s="493" t="n">
        <v>0</v>
      </c>
      <c r="W1276" s="493" t="n">
        <v>0</v>
      </c>
      <c r="X1276" s="493" t="n">
        <v>0</v>
      </c>
      <c r="Y1276" s="493" t="n">
        <v>0</v>
      </c>
      <c r="Z1276" s="493" t="n">
        <v>0</v>
      </c>
      <c r="AA1276" s="493" t="n">
        <v>159.6</v>
      </c>
      <c r="AB1276" s="493" t="n">
        <v>153.45</v>
      </c>
      <c r="AC1276" s="493" t="n">
        <v>0</v>
      </c>
      <c r="AD1276" s="493" t="n">
        <v>1267.2</v>
      </c>
      <c r="AE1276" s="493" t="n">
        <v>4020</v>
      </c>
      <c r="AF1276" s="493" t="n">
        <v>2241.15</v>
      </c>
      <c r="AG1276" s="493" t="n">
        <v>1971.6</v>
      </c>
      <c r="AH1276" s="493" t="n">
        <v>2164.5</v>
      </c>
      <c r="AI1276" s="493" t="n">
        <v>1983.6</v>
      </c>
      <c r="AJ1276" s="493" t="n">
        <v>2377.35</v>
      </c>
      <c r="AK1276" s="493" t="n">
        <v>4025.7</v>
      </c>
      <c r="AL1276" s="493" t="n">
        <v>2277</v>
      </c>
      <c r="AM1276" s="493" t="n">
        <v>2419.2</v>
      </c>
      <c r="AN1276" s="493" t="n">
        <v>1482.75</v>
      </c>
      <c r="AO1276" s="493" t="n">
        <v>2205</v>
      </c>
      <c r="AP1276" s="493" t="n">
        <v>1798.5</v>
      </c>
      <c r="AQ1276" s="493" t="n">
        <v>1987.2</v>
      </c>
      <c r="AR1276" s="493" t="n">
        <v>1891.5</v>
      </c>
      <c r="AS1276" s="493" t="n">
        <v>1687.2</v>
      </c>
      <c r="AT1276" s="493" t="n">
        <v>1850.55</v>
      </c>
      <c r="AU1276" s="493" t="n">
        <v>1643.6</v>
      </c>
      <c r="AV1276" s="493" t="n">
        <v>1676.1</v>
      </c>
      <c r="AW1276" s="493" t="n">
        <v>1746</v>
      </c>
      <c r="AX1276" s="493" t="n">
        <v>1780.8</v>
      </c>
      <c r="AY1276" s="493" t="n">
        <v>846.6</v>
      </c>
      <c r="AZ1276" s="493" t="n">
        <v>2455.2</v>
      </c>
      <c r="BA1276" s="493" t="n">
        <v>1259.7</v>
      </c>
      <c r="BB1276" s="493" t="n">
        <v>1813.95</v>
      </c>
      <c r="BC1276" s="493" t="n">
        <v>1688.4</v>
      </c>
      <c r="BD1276" s="493" t="n">
        <v>1469.7</v>
      </c>
      <c r="BE1276" s="493" t="n">
        <v>1008.15</v>
      </c>
      <c r="BF1276" s="493" t="n">
        <v>2411.1</v>
      </c>
      <c r="BG1276" s="493" t="n">
        <v>772.2</v>
      </c>
      <c r="BH1276" s="493" t="n">
        <v>2770.95</v>
      </c>
      <c r="BI1276" s="493" t="n">
        <v>1739.1</v>
      </c>
      <c r="BJ1276" s="493" t="n">
        <v>1388.4</v>
      </c>
      <c r="BK1276" s="493" t="n">
        <v>982.2</v>
      </c>
      <c r="BL1276" s="493" t="n">
        <v>1411.2</v>
      </c>
      <c r="BM1276" s="493" t="n">
        <v>0</v>
      </c>
      <c r="BN1276" s="493" t="n">
        <v>442.5</v>
      </c>
      <c r="BO1276" s="493" t="n">
        <v>516.6</v>
      </c>
      <c r="BP1276" s="493" t="n">
        <v>167.4</v>
      </c>
      <c r="BQ1276" s="493" t="n">
        <v>240.3</v>
      </c>
      <c r="BR1276" s="493" t="n">
        <v>267.3</v>
      </c>
      <c r="BS1276" s="493" t="n">
        <v>378.9</v>
      </c>
      <c r="BT1276" s="493" t="n">
        <v>0</v>
      </c>
      <c r="BU1276" s="493" t="n">
        <v>1540.8</v>
      </c>
      <c r="BV1276" s="493" t="n">
        <v>303.3</v>
      </c>
      <c r="BW1276" s="493" t="n">
        <v>312</v>
      </c>
    </row>
    <row r="1277">
      <c r="A1277" t="inlineStr">
        <is>
          <t>[C9C] ANGIOTENSIN-II 길항제 (단일)</t>
        </is>
      </c>
      <c r="B1277" t="inlineStr">
        <is>
          <t>오가논</t>
        </is>
      </c>
      <c r="C1277" t="inlineStr">
        <is>
          <t>오가논 코자</t>
        </is>
      </c>
      <c r="D1277" t="inlineStr">
        <is>
          <t>오가논</t>
        </is>
      </c>
      <c r="E1277" t="inlineStr">
        <is>
          <t>losartan potassium</t>
        </is>
      </c>
      <c r="F1277" t="inlineStr">
        <is>
          <t>상급종합병원</t>
        </is>
      </c>
      <c r="G1277" t="inlineStr">
        <is>
          <t>Original</t>
        </is>
      </c>
      <c r="H1277" s="493" t="n">
        <v>1378055.11</v>
      </c>
      <c r="I1277" s="493" t="n">
        <v>1135722.99</v>
      </c>
      <c r="J1277" s="493" t="n">
        <v>1524935.46</v>
      </c>
      <c r="K1277" s="493" t="n">
        <v>1395084.43</v>
      </c>
      <c r="L1277" s="493" t="n">
        <v>1195949.41</v>
      </c>
      <c r="M1277" s="493" t="n">
        <v>1293697.91</v>
      </c>
      <c r="N1277" s="493" t="n">
        <v>1426799.19</v>
      </c>
      <c r="O1277" s="493" t="n">
        <v>1147640.36</v>
      </c>
      <c r="P1277" s="493" t="n">
        <v>1321614.14</v>
      </c>
      <c r="Q1277" s="493" t="n">
        <v>1284419.23</v>
      </c>
      <c r="R1277" s="493" t="n">
        <v>1342317.98</v>
      </c>
      <c r="S1277" s="493" t="n">
        <v>1987930.23</v>
      </c>
      <c r="T1277" s="493" t="n">
        <v>1776839.38</v>
      </c>
      <c r="U1277" s="493" t="n">
        <v>1623819.12</v>
      </c>
      <c r="V1277" s="493" t="n">
        <v>1688766.13</v>
      </c>
      <c r="W1277" s="493" t="n">
        <v>1617116.23</v>
      </c>
      <c r="X1277" s="493" t="n">
        <v>1448324.9</v>
      </c>
      <c r="Y1277" s="493" t="n">
        <v>1498018.85</v>
      </c>
      <c r="Z1277" s="493" t="n">
        <v>1546265.58</v>
      </c>
      <c r="AA1277" s="493" t="n">
        <v>1690368.06</v>
      </c>
      <c r="AB1277" s="493" t="n">
        <v>1495287.35</v>
      </c>
      <c r="AC1277" s="493" t="n">
        <v>1582811.92</v>
      </c>
      <c r="AD1277" s="493" t="n">
        <v>1655098.68</v>
      </c>
      <c r="AE1277" s="493" t="n">
        <v>1668950.08</v>
      </c>
      <c r="AF1277" s="493" t="n">
        <v>1606140.06</v>
      </c>
      <c r="AG1277" s="493" t="n">
        <v>1558851.75</v>
      </c>
      <c r="AH1277" s="493" t="n">
        <v>1752317.51</v>
      </c>
      <c r="AI1277" s="493" t="n">
        <v>1581304.62</v>
      </c>
      <c r="AJ1277" s="493" t="n">
        <v>1663518.19</v>
      </c>
      <c r="AK1277" s="493" t="n">
        <v>1577049.32</v>
      </c>
      <c r="AL1277" s="493" t="n">
        <v>1588736.26</v>
      </c>
      <c r="AM1277" s="493" t="n">
        <v>1714781.33</v>
      </c>
      <c r="AN1277" s="493" t="n">
        <v>1590325.12</v>
      </c>
      <c r="AO1277" s="493" t="n">
        <v>1713967.31</v>
      </c>
      <c r="AP1277" s="493" t="n">
        <v>1649226.89</v>
      </c>
      <c r="AQ1277" s="493" t="n">
        <v>1581542.55</v>
      </c>
      <c r="AR1277" s="493" t="n">
        <v>1799415.97</v>
      </c>
      <c r="AS1277" s="493" t="n">
        <v>1679068.19</v>
      </c>
      <c r="AT1277" s="493" t="n">
        <v>1826922.77</v>
      </c>
      <c r="AU1277" s="493" t="n">
        <v>1946047.64</v>
      </c>
      <c r="AV1277" s="493" t="n">
        <v>1837665.18</v>
      </c>
      <c r="AW1277" s="493" t="n">
        <v>1695787.42</v>
      </c>
      <c r="AX1277" s="493" t="n">
        <v>1990421.5</v>
      </c>
      <c r="AY1277" s="493" t="n">
        <v>1986073.79</v>
      </c>
      <c r="AZ1277" s="493" t="n">
        <v>1832709.42</v>
      </c>
      <c r="BA1277" s="493" t="n">
        <v>1985648.86</v>
      </c>
      <c r="BB1277" s="493" t="n">
        <v>2118213.75</v>
      </c>
      <c r="BC1277" s="493" t="n">
        <v>1984599.02</v>
      </c>
      <c r="BD1277" s="493" t="n">
        <v>1778738.57</v>
      </c>
      <c r="BE1277" s="493" t="n">
        <v>1874724.53</v>
      </c>
      <c r="BF1277" s="493" t="n">
        <v>1838880.15</v>
      </c>
      <c r="BG1277" s="493" t="n">
        <v>1916797.16</v>
      </c>
      <c r="BH1277" s="493" t="n">
        <v>1762832.66</v>
      </c>
      <c r="BI1277" s="493" t="n">
        <v>1625169.54</v>
      </c>
      <c r="BJ1277" s="493" t="n">
        <v>1799366.69</v>
      </c>
      <c r="BK1277" s="493" t="n">
        <v>1720011.35</v>
      </c>
      <c r="BL1277" s="493" t="n">
        <v>1867340.67</v>
      </c>
      <c r="BM1277" s="493" t="n">
        <v>1599822.37</v>
      </c>
      <c r="BN1277" s="493" t="n">
        <v>1757011.61</v>
      </c>
      <c r="BO1277" s="493" t="n">
        <v>1880574.53</v>
      </c>
      <c r="BP1277" s="493" t="n">
        <v>1889662.19</v>
      </c>
      <c r="BQ1277" s="493" t="n">
        <v>1612330.19</v>
      </c>
      <c r="BR1277" s="493" t="n">
        <v>1823518.8</v>
      </c>
      <c r="BS1277" s="493" t="n">
        <v>1849701.81</v>
      </c>
      <c r="BT1277" s="493" t="n">
        <v>1640145.37</v>
      </c>
      <c r="BU1277" s="493" t="n">
        <v>1902066.77</v>
      </c>
      <c r="BV1277" s="493" t="n">
        <v>1914947.12</v>
      </c>
      <c r="BW1277" s="493" t="n">
        <v>1631686.91</v>
      </c>
    </row>
    <row r="1278">
      <c r="A1278" t="inlineStr">
        <is>
          <t>[C9C] ANGIOTENSIN-II 길항제 (단일)</t>
        </is>
      </c>
      <c r="B1278" t="inlineStr">
        <is>
          <t>오가논</t>
        </is>
      </c>
      <c r="C1278" t="inlineStr">
        <is>
          <t>오가논 코자</t>
        </is>
      </c>
      <c r="D1278" t="inlineStr">
        <is>
          <t>오가논</t>
        </is>
      </c>
      <c r="E1278" t="inlineStr">
        <is>
          <t>losartan potassium</t>
        </is>
      </c>
      <c r="F1278" t="inlineStr">
        <is>
          <t>종합병원</t>
        </is>
      </c>
      <c r="G1278" t="inlineStr">
        <is>
          <t>Original</t>
        </is>
      </c>
      <c r="H1278" s="493" t="n">
        <v>810453.14</v>
      </c>
      <c r="I1278" s="493" t="n">
        <v>767468.9</v>
      </c>
      <c r="J1278" s="493" t="n">
        <v>861621.02</v>
      </c>
      <c r="K1278" s="493" t="n">
        <v>800253.99</v>
      </c>
      <c r="L1278" s="493" t="n">
        <v>864800.1800000001</v>
      </c>
      <c r="M1278" s="493" t="n">
        <v>847870.5</v>
      </c>
      <c r="N1278" s="493" t="n">
        <v>847478.92</v>
      </c>
      <c r="O1278" s="493" t="n">
        <v>821415.25</v>
      </c>
      <c r="P1278" s="493" t="n">
        <v>798455.16</v>
      </c>
      <c r="Q1278" s="493" t="n">
        <v>809409.47</v>
      </c>
      <c r="R1278" s="493" t="n">
        <v>878173.1</v>
      </c>
      <c r="S1278" s="493" t="n">
        <v>1196255.96</v>
      </c>
      <c r="T1278" s="493" t="n">
        <v>1070321.14</v>
      </c>
      <c r="U1278" s="493" t="n">
        <v>907666.51</v>
      </c>
      <c r="V1278" s="493" t="n">
        <v>1039053.96</v>
      </c>
      <c r="W1278" s="493" t="n">
        <v>993882.9</v>
      </c>
      <c r="X1278" s="493" t="n">
        <v>1018720.55</v>
      </c>
      <c r="Y1278" s="493" t="n">
        <v>995595.47</v>
      </c>
      <c r="Z1278" s="493" t="n">
        <v>949159.73</v>
      </c>
      <c r="AA1278" s="493" t="n">
        <v>1038428.88</v>
      </c>
      <c r="AB1278" s="493" t="n">
        <v>1016000.39</v>
      </c>
      <c r="AC1278" s="493" t="n">
        <v>953275.98</v>
      </c>
      <c r="AD1278" s="493" t="n">
        <v>1107265.16</v>
      </c>
      <c r="AE1278" s="493" t="n">
        <v>1060382.54</v>
      </c>
      <c r="AF1278" s="493" t="n">
        <v>1014451.25</v>
      </c>
      <c r="AG1278" s="493" t="n">
        <v>923590.67</v>
      </c>
      <c r="AH1278" s="493" t="n">
        <v>1059811.36</v>
      </c>
      <c r="AI1278" s="493" t="n">
        <v>939865.9399999999</v>
      </c>
      <c r="AJ1278" s="493" t="n">
        <v>1032203.92</v>
      </c>
      <c r="AK1278" s="493" t="n">
        <v>1087950.4</v>
      </c>
      <c r="AL1278" s="493" t="n">
        <v>998333.14</v>
      </c>
      <c r="AM1278" s="493" t="n">
        <v>1061912.28</v>
      </c>
      <c r="AN1278" s="493" t="n">
        <v>981448.4399999999</v>
      </c>
      <c r="AO1278" s="493" t="n">
        <v>1083695.69</v>
      </c>
      <c r="AP1278" s="493" t="n">
        <v>1097738.9</v>
      </c>
      <c r="AQ1278" s="493" t="n">
        <v>1045294.42</v>
      </c>
      <c r="AR1278" s="493" t="n">
        <v>1051854.15</v>
      </c>
      <c r="AS1278" s="493" t="n">
        <v>850072.75</v>
      </c>
      <c r="AT1278" s="493" t="n">
        <v>946160.0600000001</v>
      </c>
      <c r="AU1278" s="493" t="n">
        <v>928074.1899999999</v>
      </c>
      <c r="AV1278" s="493" t="n">
        <v>937406.59</v>
      </c>
      <c r="AW1278" s="493" t="n">
        <v>862530.12</v>
      </c>
      <c r="AX1278" s="493" t="n">
        <v>992313.4</v>
      </c>
      <c r="AY1278" s="493" t="n">
        <v>908703.15</v>
      </c>
      <c r="AZ1278" s="493" t="n">
        <v>1001157.13</v>
      </c>
      <c r="BA1278" s="493" t="n">
        <v>1087332.48</v>
      </c>
      <c r="BB1278" s="493" t="n">
        <v>1005241.46</v>
      </c>
      <c r="BC1278" s="493" t="n">
        <v>1073021.46</v>
      </c>
      <c r="BD1278" s="493" t="n">
        <v>997941.89</v>
      </c>
      <c r="BE1278" s="493" t="n">
        <v>982550.61</v>
      </c>
      <c r="BF1278" s="493" t="n">
        <v>1032667.56</v>
      </c>
      <c r="BG1278" s="493" t="n">
        <v>1128065</v>
      </c>
      <c r="BH1278" s="493" t="n">
        <v>976055.22</v>
      </c>
      <c r="BI1278" s="493" t="n">
        <v>1074040.81</v>
      </c>
      <c r="BJ1278" s="493" t="n">
        <v>1112725.49</v>
      </c>
      <c r="BK1278" s="493" t="n">
        <v>966001.41</v>
      </c>
      <c r="BL1278" s="493" t="n">
        <v>1220612.48</v>
      </c>
      <c r="BM1278" s="493" t="n">
        <v>1028644.66</v>
      </c>
      <c r="BN1278" s="493" t="n">
        <v>1048791.26</v>
      </c>
      <c r="BO1278" s="493" t="n">
        <v>1189169.03</v>
      </c>
      <c r="BP1278" s="493" t="n">
        <v>1124793.98</v>
      </c>
      <c r="BQ1278" s="493" t="n">
        <v>976150.67</v>
      </c>
      <c r="BR1278" s="493" t="n">
        <v>1211459.52</v>
      </c>
      <c r="BS1278" s="493" t="n">
        <v>1209470.28</v>
      </c>
      <c r="BT1278" s="493" t="n">
        <v>1012620.32</v>
      </c>
      <c r="BU1278" s="493" t="n">
        <v>1112812.61</v>
      </c>
      <c r="BV1278" s="493" t="n">
        <v>1245486.25</v>
      </c>
      <c r="BW1278" s="493" t="n">
        <v>1057438.85</v>
      </c>
    </row>
    <row r="1279">
      <c r="A1279" t="inlineStr">
        <is>
          <t>[C9C] ANGIOTENSIN-II 길항제 (단일)</t>
        </is>
      </c>
      <c r="B1279" t="inlineStr">
        <is>
          <t>오가논</t>
        </is>
      </c>
      <c r="C1279" t="inlineStr">
        <is>
          <t>오가논 코자</t>
        </is>
      </c>
      <c r="D1279" t="inlineStr">
        <is>
          <t>오가논</t>
        </is>
      </c>
      <c r="E1279" t="inlineStr">
        <is>
          <t>losartan potassium</t>
        </is>
      </c>
      <c r="F1279" t="inlineStr">
        <is>
          <t>병원</t>
        </is>
      </c>
      <c r="G1279" t="inlineStr">
        <is>
          <t>Original</t>
        </is>
      </c>
      <c r="H1279" s="493" t="n">
        <v>183883.25</v>
      </c>
      <c r="I1279" s="493" t="n">
        <v>194513.42</v>
      </c>
      <c r="J1279" s="493" t="n">
        <v>204405.73</v>
      </c>
      <c r="K1279" s="493" t="n">
        <v>196319.31</v>
      </c>
      <c r="L1279" s="493" t="n">
        <v>182123.86</v>
      </c>
      <c r="M1279" s="493" t="n">
        <v>201628.87</v>
      </c>
      <c r="N1279" s="493" t="n">
        <v>197321.73</v>
      </c>
      <c r="O1279" s="493" t="n">
        <v>198482.22</v>
      </c>
      <c r="P1279" s="493" t="n">
        <v>210191.09</v>
      </c>
      <c r="Q1279" s="493" t="n">
        <v>203247.4</v>
      </c>
      <c r="R1279" s="493" t="n">
        <v>210082.83</v>
      </c>
      <c r="S1279" s="493" t="n">
        <v>359668.34</v>
      </c>
      <c r="T1279" s="493" t="n">
        <v>336351.6</v>
      </c>
      <c r="U1279" s="493" t="n">
        <v>308930.74</v>
      </c>
      <c r="V1279" s="493" t="n">
        <v>323953.07</v>
      </c>
      <c r="W1279" s="493" t="n">
        <v>296506.82</v>
      </c>
      <c r="X1279" s="493" t="n">
        <v>323583.68</v>
      </c>
      <c r="Y1279" s="493" t="n">
        <v>297800.47</v>
      </c>
      <c r="Z1279" s="493" t="n">
        <v>300960.39</v>
      </c>
      <c r="AA1279" s="493" t="n">
        <v>288963.91</v>
      </c>
      <c r="AB1279" s="493" t="n">
        <v>295602.42</v>
      </c>
      <c r="AC1279" s="493" t="n">
        <v>278717.4</v>
      </c>
      <c r="AD1279" s="493" t="n">
        <v>322617.12</v>
      </c>
      <c r="AE1279" s="493" t="n">
        <v>296725.03</v>
      </c>
      <c r="AF1279" s="493" t="n">
        <v>295656.18</v>
      </c>
      <c r="AG1279" s="493" t="n">
        <v>250170.51</v>
      </c>
      <c r="AH1279" s="493" t="n">
        <v>292047.16</v>
      </c>
      <c r="AI1279" s="493" t="n">
        <v>273886.19</v>
      </c>
      <c r="AJ1279" s="493" t="n">
        <v>267924.99</v>
      </c>
      <c r="AK1279" s="493" t="n">
        <v>280468.08</v>
      </c>
      <c r="AL1279" s="493" t="n">
        <v>294912.82</v>
      </c>
      <c r="AM1279" s="493" t="n">
        <v>270876.75</v>
      </c>
      <c r="AN1279" s="493" t="n">
        <v>272630.62</v>
      </c>
      <c r="AO1279" s="493" t="n">
        <v>282057.82</v>
      </c>
      <c r="AP1279" s="493" t="n">
        <v>288182.26</v>
      </c>
      <c r="AQ1279" s="493" t="n">
        <v>283169.52</v>
      </c>
      <c r="AR1279" s="493" t="n">
        <v>287500.08</v>
      </c>
      <c r="AS1279" s="493" t="n">
        <v>276105.4</v>
      </c>
      <c r="AT1279" s="493" t="n">
        <v>264540.89</v>
      </c>
      <c r="AU1279" s="493" t="n">
        <v>295708.31</v>
      </c>
      <c r="AV1279" s="493" t="n">
        <v>284420.74</v>
      </c>
      <c r="AW1279" s="493" t="n">
        <v>272263.89</v>
      </c>
      <c r="AX1279" s="493" t="n">
        <v>282864.66</v>
      </c>
      <c r="AY1279" s="493" t="n">
        <v>288133.72</v>
      </c>
      <c r="AZ1279" s="493" t="n">
        <v>269378.81</v>
      </c>
      <c r="BA1279" s="493" t="n">
        <v>300929.07</v>
      </c>
      <c r="BB1279" s="493" t="n">
        <v>265651.08</v>
      </c>
      <c r="BC1279" s="493" t="n">
        <v>281946.15</v>
      </c>
      <c r="BD1279" s="493" t="n">
        <v>273385.14</v>
      </c>
      <c r="BE1279" s="493" t="n">
        <v>246803.67</v>
      </c>
      <c r="BF1279" s="493" t="n">
        <v>262877.99</v>
      </c>
      <c r="BG1279" s="493" t="n">
        <v>266685.91</v>
      </c>
      <c r="BH1279" s="493" t="n">
        <v>266915.17</v>
      </c>
      <c r="BI1279" s="493" t="n">
        <v>272673.6</v>
      </c>
      <c r="BJ1279" s="493" t="n">
        <v>283605.93</v>
      </c>
      <c r="BK1279" s="493" t="n">
        <v>223850.65</v>
      </c>
      <c r="BL1279" s="493" t="n">
        <v>278464.24</v>
      </c>
      <c r="BM1279" s="493" t="n">
        <v>243466.89</v>
      </c>
      <c r="BN1279" s="493" t="n">
        <v>247230.07</v>
      </c>
      <c r="BO1279" s="493" t="n">
        <v>274315.82</v>
      </c>
      <c r="BP1279" s="493" t="n">
        <v>261094.65</v>
      </c>
      <c r="BQ1279" s="493" t="n">
        <v>215838.62</v>
      </c>
      <c r="BR1279" s="493" t="n">
        <v>268836.88</v>
      </c>
      <c r="BS1279" s="493" t="n">
        <v>266875.59</v>
      </c>
      <c r="BT1279" s="493" t="n">
        <v>247596.23</v>
      </c>
      <c r="BU1279" s="493" t="n">
        <v>265303.8</v>
      </c>
      <c r="BV1279" s="493" t="n">
        <v>262371.57</v>
      </c>
      <c r="BW1279" s="493" t="n">
        <v>242774.56</v>
      </c>
    </row>
    <row r="1280">
      <c r="A1280" t="inlineStr">
        <is>
          <t>[C9C] ANGIOTENSIN-II 길항제 (단일)</t>
        </is>
      </c>
      <c r="B1280" t="inlineStr">
        <is>
          <t>오가논</t>
        </is>
      </c>
      <c r="C1280" t="inlineStr">
        <is>
          <t>오가논 코자</t>
        </is>
      </c>
      <c r="D1280" t="inlineStr">
        <is>
          <t>오가논</t>
        </is>
      </c>
      <c r="E1280" t="inlineStr">
        <is>
          <t>losartan potassium</t>
        </is>
      </c>
      <c r="F1280" t="inlineStr">
        <is>
          <t>의원</t>
        </is>
      </c>
      <c r="G1280" t="inlineStr">
        <is>
          <t>Original</t>
        </is>
      </c>
      <c r="H1280" s="493" t="n">
        <v>1998184.74</v>
      </c>
      <c r="I1280" s="493" t="n">
        <v>1890572.23</v>
      </c>
      <c r="J1280" s="493" t="n">
        <v>2177513.43</v>
      </c>
      <c r="K1280" s="493" t="n">
        <v>2030240.26</v>
      </c>
      <c r="L1280" s="493" t="n">
        <v>2064167.56</v>
      </c>
      <c r="M1280" s="493" t="n">
        <v>2054970.1</v>
      </c>
      <c r="N1280" s="493" t="n">
        <v>2138855.2</v>
      </c>
      <c r="O1280" s="493" t="n">
        <v>2091631.95</v>
      </c>
      <c r="P1280" s="493" t="n">
        <v>2025477.77</v>
      </c>
      <c r="Q1280" s="493" t="n">
        <v>2100748.68</v>
      </c>
      <c r="R1280" s="493" t="n">
        <v>2250084.42</v>
      </c>
      <c r="S1280" s="493" t="n">
        <v>3382299.12</v>
      </c>
      <c r="T1280" s="493" t="n">
        <v>3022211.86</v>
      </c>
      <c r="U1280" s="493" t="n">
        <v>2853724.97</v>
      </c>
      <c r="V1280" s="493" t="n">
        <v>2989831.79</v>
      </c>
      <c r="W1280" s="493" t="n">
        <v>2869711.45</v>
      </c>
      <c r="X1280" s="493" t="n">
        <v>2877652.6</v>
      </c>
      <c r="Y1280" s="493" t="n">
        <v>2869560.43</v>
      </c>
      <c r="Z1280" s="493" t="n">
        <v>2848085.87</v>
      </c>
      <c r="AA1280" s="493" t="n">
        <v>2802712.14</v>
      </c>
      <c r="AB1280" s="493" t="n">
        <v>2766220.12</v>
      </c>
      <c r="AC1280" s="493" t="n">
        <v>2843948.35</v>
      </c>
      <c r="AD1280" s="493" t="n">
        <v>2760218.03</v>
      </c>
      <c r="AE1280" s="493" t="n">
        <v>2970157.75</v>
      </c>
      <c r="AF1280" s="493" t="n">
        <v>2700263.23</v>
      </c>
      <c r="AG1280" s="493" t="n">
        <v>2593486.34</v>
      </c>
      <c r="AH1280" s="493" t="n">
        <v>2850021.31</v>
      </c>
      <c r="AI1280" s="493" t="n">
        <v>2586641.12</v>
      </c>
      <c r="AJ1280" s="493" t="n">
        <v>2819748.98</v>
      </c>
      <c r="AK1280" s="493" t="n">
        <v>2811913.45</v>
      </c>
      <c r="AL1280" s="493" t="n">
        <v>2731602.65</v>
      </c>
      <c r="AM1280" s="493" t="n">
        <v>2786484.21</v>
      </c>
      <c r="AN1280" s="493" t="n">
        <v>2664858.83</v>
      </c>
      <c r="AO1280" s="493" t="n">
        <v>2791526.21</v>
      </c>
      <c r="AP1280" s="493" t="n">
        <v>2729628.66</v>
      </c>
      <c r="AQ1280" s="493" t="n">
        <v>2805847.13</v>
      </c>
      <c r="AR1280" s="493" t="n">
        <v>2800040.71</v>
      </c>
      <c r="AS1280" s="493" t="n">
        <v>2643176.3</v>
      </c>
      <c r="AT1280" s="493" t="n">
        <v>2688646.06</v>
      </c>
      <c r="AU1280" s="493" t="n">
        <v>2721095.47</v>
      </c>
      <c r="AV1280" s="493" t="n">
        <v>2774601.12</v>
      </c>
      <c r="AW1280" s="493" t="n">
        <v>2583388.76</v>
      </c>
      <c r="AX1280" s="493" t="n">
        <v>2846479.16</v>
      </c>
      <c r="AY1280" s="493" t="n">
        <v>2758798.66</v>
      </c>
      <c r="AZ1280" s="493" t="n">
        <v>2690274.91</v>
      </c>
      <c r="BA1280" s="493" t="n">
        <v>2873423.96</v>
      </c>
      <c r="BB1280" s="493" t="n">
        <v>2651659.46</v>
      </c>
      <c r="BC1280" s="493" t="n">
        <v>2853136.68</v>
      </c>
      <c r="BD1280" s="493" t="n">
        <v>2715417.41</v>
      </c>
      <c r="BE1280" s="493" t="n">
        <v>2582272.84</v>
      </c>
      <c r="BF1280" s="493" t="n">
        <v>2605542.96</v>
      </c>
      <c r="BG1280" s="493" t="n">
        <v>2695622.16</v>
      </c>
      <c r="BH1280" s="493" t="n">
        <v>2624470.86</v>
      </c>
      <c r="BI1280" s="493" t="n">
        <v>2577476.93</v>
      </c>
      <c r="BJ1280" s="493" t="n">
        <v>2765587.18</v>
      </c>
      <c r="BK1280" s="493" t="n">
        <v>2604017.61</v>
      </c>
      <c r="BL1280" s="493" t="n">
        <v>2997133.9</v>
      </c>
      <c r="BM1280" s="493" t="n">
        <v>2602084.57</v>
      </c>
      <c r="BN1280" s="493" t="n">
        <v>2595594.25</v>
      </c>
      <c r="BO1280" s="493" t="n">
        <v>2923630.36</v>
      </c>
      <c r="BP1280" s="493" t="n">
        <v>2769282.17</v>
      </c>
      <c r="BQ1280" s="493" t="n">
        <v>2457210.09</v>
      </c>
      <c r="BR1280" s="493" t="n">
        <v>2737525.28</v>
      </c>
      <c r="BS1280" s="493" t="n">
        <v>2730286.82</v>
      </c>
      <c r="BT1280" s="493" t="n">
        <v>2623302.41</v>
      </c>
      <c r="BU1280" s="493" t="n">
        <v>2764203.06</v>
      </c>
      <c r="BV1280" s="493" t="n">
        <v>2936203.45</v>
      </c>
      <c r="BW1280" s="493" t="n">
        <v>2729667.36</v>
      </c>
    </row>
    <row r="1281">
      <c r="A1281" t="inlineStr">
        <is>
          <t>[C9C] ANGIOTENSIN-II 길항제 (단일)</t>
        </is>
      </c>
      <c r="B1281" t="inlineStr">
        <is>
          <t>오가논</t>
        </is>
      </c>
      <c r="C1281" t="inlineStr">
        <is>
          <t>오가논 코자</t>
        </is>
      </c>
      <c r="D1281" t="inlineStr">
        <is>
          <t>오가논</t>
        </is>
      </c>
      <c r="E1281" t="inlineStr">
        <is>
          <t>losartan potassium</t>
        </is>
      </c>
      <c r="F1281" t="inlineStr">
        <is>
          <t>보건소</t>
        </is>
      </c>
      <c r="G1281" t="inlineStr">
        <is>
          <t>Original</t>
        </is>
      </c>
      <c r="H1281" s="493" t="n">
        <v>79413.09</v>
      </c>
      <c r="I1281" s="493" t="n">
        <v>84608.48</v>
      </c>
      <c r="J1281" s="493" t="n">
        <v>60581.9</v>
      </c>
      <c r="K1281" s="493" t="n">
        <v>76933.84</v>
      </c>
      <c r="L1281" s="493" t="n">
        <v>65336.83</v>
      </c>
      <c r="M1281" s="493" t="n">
        <v>75930.42</v>
      </c>
      <c r="N1281" s="493" t="n">
        <v>52704.88</v>
      </c>
      <c r="O1281" s="493" t="n">
        <v>65921.19</v>
      </c>
      <c r="P1281" s="493" t="n">
        <v>42617.33</v>
      </c>
      <c r="Q1281" s="493" t="n">
        <v>47934.23</v>
      </c>
      <c r="R1281" s="493" t="n">
        <v>65371.74</v>
      </c>
      <c r="S1281" s="493" t="n">
        <v>74762.3</v>
      </c>
      <c r="T1281" s="493" t="n">
        <v>106851.3</v>
      </c>
      <c r="U1281" s="493" t="n">
        <v>66734.19</v>
      </c>
      <c r="V1281" s="493" t="n">
        <v>69333.03</v>
      </c>
      <c r="W1281" s="493" t="n">
        <v>87368.82000000001</v>
      </c>
      <c r="X1281" s="493" t="n">
        <v>48019.8</v>
      </c>
      <c r="Y1281" s="493" t="n">
        <v>88988.88</v>
      </c>
      <c r="Z1281" s="493" t="n">
        <v>41306.55</v>
      </c>
      <c r="AA1281" s="493" t="n">
        <v>71768.28</v>
      </c>
      <c r="AB1281" s="493" t="n">
        <v>57230.59</v>
      </c>
      <c r="AC1281" s="493" t="n">
        <v>54034.35</v>
      </c>
      <c r="AD1281" s="493" t="n">
        <v>70074.07000000001</v>
      </c>
      <c r="AE1281" s="493" t="n">
        <v>64799.63</v>
      </c>
      <c r="AF1281" s="493" t="n">
        <v>39971.58</v>
      </c>
      <c r="AG1281" s="493" t="n">
        <v>51549</v>
      </c>
      <c r="AH1281" s="493" t="n">
        <v>59631.2</v>
      </c>
      <c r="AI1281" s="493" t="n">
        <v>57202.31</v>
      </c>
      <c r="AJ1281" s="493" t="n">
        <v>52420.35</v>
      </c>
      <c r="AK1281" s="493" t="n">
        <v>62366.54</v>
      </c>
      <c r="AL1281" s="493" t="n">
        <v>57630.1</v>
      </c>
      <c r="AM1281" s="493" t="n">
        <v>51151</v>
      </c>
      <c r="AN1281" s="493" t="n">
        <v>63744.38</v>
      </c>
      <c r="AO1281" s="493" t="n">
        <v>65339.17</v>
      </c>
      <c r="AP1281" s="493" t="n">
        <v>67328.10000000001</v>
      </c>
      <c r="AQ1281" s="493" t="n">
        <v>61758.09</v>
      </c>
      <c r="AR1281" s="493" t="n">
        <v>69458.3</v>
      </c>
      <c r="AS1281" s="493" t="n">
        <v>56676.26</v>
      </c>
      <c r="AT1281" s="493" t="n">
        <v>47740.17</v>
      </c>
      <c r="AU1281" s="493" t="n">
        <v>66469.16</v>
      </c>
      <c r="AV1281" s="493" t="n">
        <v>69600.64999999999</v>
      </c>
      <c r="AW1281" s="493" t="n">
        <v>52620.41</v>
      </c>
      <c r="AX1281" s="493" t="n">
        <v>84524.67999999999</v>
      </c>
      <c r="AY1281" s="493" t="n">
        <v>62542.06</v>
      </c>
      <c r="AZ1281" s="493" t="n">
        <v>55269.28</v>
      </c>
      <c r="BA1281" s="493" t="n">
        <v>78907.38</v>
      </c>
      <c r="BB1281" s="493" t="n">
        <v>64318.91</v>
      </c>
      <c r="BC1281" s="493" t="n">
        <v>55453.82</v>
      </c>
      <c r="BD1281" s="493" t="n">
        <v>83169.03</v>
      </c>
      <c r="BE1281" s="493" t="n">
        <v>69805.3</v>
      </c>
      <c r="BF1281" s="493" t="n">
        <v>74961.55</v>
      </c>
      <c r="BG1281" s="493" t="n">
        <v>74324.19</v>
      </c>
      <c r="BH1281" s="493" t="n">
        <v>71125.39999999999</v>
      </c>
      <c r="BI1281" s="493" t="n">
        <v>72635.24000000001</v>
      </c>
      <c r="BJ1281" s="493" t="n">
        <v>84749.34</v>
      </c>
      <c r="BK1281" s="493" t="n">
        <v>64232.05</v>
      </c>
      <c r="BL1281" s="493" t="n">
        <v>86216.67</v>
      </c>
      <c r="BM1281" s="493" t="n">
        <v>84422.39</v>
      </c>
      <c r="BN1281" s="493" t="n">
        <v>52721.94</v>
      </c>
      <c r="BO1281" s="493" t="n">
        <v>74090.86</v>
      </c>
      <c r="BP1281" s="493" t="n">
        <v>84421.7</v>
      </c>
      <c r="BQ1281" s="493" t="n">
        <v>56354.52</v>
      </c>
      <c r="BR1281" s="493" t="n">
        <v>62745.23</v>
      </c>
      <c r="BS1281" s="493" t="n">
        <v>58940.42</v>
      </c>
      <c r="BT1281" s="493" t="n">
        <v>70344.45</v>
      </c>
      <c r="BU1281" s="493" t="n">
        <v>58214.59</v>
      </c>
      <c r="BV1281" s="493" t="n">
        <v>58797.37</v>
      </c>
      <c r="BW1281" s="493" t="n">
        <v>57774.64</v>
      </c>
    </row>
    <row r="1282">
      <c r="A1282" t="inlineStr">
        <is>
          <t>[C9C] ANGIOTENSIN-II 길항제 (단일)</t>
        </is>
      </c>
      <c r="B1282" t="inlineStr">
        <is>
          <t>오가논</t>
        </is>
      </c>
      <c r="C1282" t="inlineStr">
        <is>
          <t>오가논 코자</t>
        </is>
      </c>
      <c r="D1282" t="inlineStr">
        <is>
          <t>오가논</t>
        </is>
      </c>
      <c r="E1282" t="inlineStr">
        <is>
          <t>losartan potassium</t>
        </is>
      </c>
      <c r="F1282" t="inlineStr">
        <is>
          <t>기타(치과의원, 치과병원 등)</t>
        </is>
      </c>
      <c r="G1282" t="inlineStr">
        <is>
          <t>Original</t>
        </is>
      </c>
      <c r="H1282" s="493" t="n">
        <v>840.78</v>
      </c>
      <c r="I1282" s="493" t="n">
        <v>1299.4</v>
      </c>
      <c r="J1282" s="493" t="n">
        <v>343.7</v>
      </c>
      <c r="K1282" s="493" t="n">
        <v>810.76</v>
      </c>
      <c r="L1282" s="493" t="n">
        <v>801.26</v>
      </c>
      <c r="M1282" s="493" t="n">
        <v>1073.62</v>
      </c>
      <c r="N1282" s="493" t="n">
        <v>569.72</v>
      </c>
      <c r="O1282" s="493" t="n">
        <v>849.35</v>
      </c>
      <c r="P1282" s="493" t="n">
        <v>556.9400000000001</v>
      </c>
      <c r="Q1282" s="493" t="n">
        <v>826.4400000000001</v>
      </c>
      <c r="R1282" s="493" t="n">
        <v>0</v>
      </c>
      <c r="S1282" s="493" t="n">
        <v>1186.52</v>
      </c>
      <c r="T1282" s="493" t="n">
        <v>797.3</v>
      </c>
      <c r="U1282" s="493" t="n">
        <v>1042.69</v>
      </c>
      <c r="V1282" s="493" t="n">
        <v>292.9</v>
      </c>
      <c r="W1282" s="493" t="n">
        <v>1210.47</v>
      </c>
      <c r="X1282" s="493" t="n">
        <v>207.26</v>
      </c>
      <c r="Y1282" s="493" t="n">
        <v>1918.8</v>
      </c>
      <c r="Z1282" s="493" t="n">
        <v>509.95</v>
      </c>
      <c r="AA1282" s="493" t="n">
        <v>1572.96</v>
      </c>
      <c r="AB1282" s="493" t="n">
        <v>663.85</v>
      </c>
      <c r="AC1282" s="493" t="n">
        <v>1428.2</v>
      </c>
      <c r="AD1282" s="493" t="n">
        <v>555.9</v>
      </c>
      <c r="AE1282" s="493" t="n">
        <v>2084.7</v>
      </c>
      <c r="AF1282" s="493" t="n">
        <v>1481.2</v>
      </c>
      <c r="AG1282" s="493" t="n">
        <v>1399.25</v>
      </c>
      <c r="AH1282" s="493" t="n">
        <v>1658.1</v>
      </c>
      <c r="AI1282" s="493" t="n">
        <v>2555.6</v>
      </c>
      <c r="AJ1282" s="493" t="n">
        <v>2589.15</v>
      </c>
      <c r="AK1282" s="493" t="n">
        <v>2854.5</v>
      </c>
      <c r="AL1282" s="493" t="n">
        <v>2169.45</v>
      </c>
      <c r="AM1282" s="493" t="n">
        <v>2459.95</v>
      </c>
      <c r="AN1282" s="493" t="n">
        <v>3650.46</v>
      </c>
      <c r="AO1282" s="493" t="n">
        <v>3364.64</v>
      </c>
      <c r="AP1282" s="493" t="n">
        <v>1798.07</v>
      </c>
      <c r="AQ1282" s="493" t="n">
        <v>2533.18</v>
      </c>
      <c r="AR1282" s="493" t="n">
        <v>1642.5</v>
      </c>
      <c r="AS1282" s="493" t="n">
        <v>2536.16</v>
      </c>
      <c r="AT1282" s="493" t="n">
        <v>2845.6</v>
      </c>
      <c r="AU1282" s="493" t="n">
        <v>3768.48</v>
      </c>
      <c r="AV1282" s="493" t="n">
        <v>1153.06</v>
      </c>
      <c r="AW1282" s="493" t="n">
        <v>3104.01</v>
      </c>
      <c r="AX1282" s="493" t="n">
        <v>1216.58</v>
      </c>
      <c r="AY1282" s="493" t="n">
        <v>2533.42</v>
      </c>
      <c r="AZ1282" s="493" t="n">
        <v>2281.15</v>
      </c>
      <c r="BA1282" s="493" t="n">
        <v>2833.54</v>
      </c>
      <c r="BB1282" s="493" t="n">
        <v>1514.2</v>
      </c>
      <c r="BC1282" s="493" t="n">
        <v>2045.1</v>
      </c>
      <c r="BD1282" s="493" t="n">
        <v>1294.8</v>
      </c>
      <c r="BE1282" s="493" t="n">
        <v>2447.19</v>
      </c>
      <c r="BF1282" s="493" t="n">
        <v>1196.08</v>
      </c>
      <c r="BG1282" s="493" t="n">
        <v>1797.85</v>
      </c>
      <c r="BH1282" s="493" t="n">
        <v>1324.68</v>
      </c>
      <c r="BI1282" s="493" t="n">
        <v>2112.1</v>
      </c>
      <c r="BJ1282" s="493" t="n">
        <v>1251.75</v>
      </c>
      <c r="BK1282" s="493" t="n">
        <v>2189.85</v>
      </c>
      <c r="BL1282" s="493" t="n">
        <v>5368.8</v>
      </c>
      <c r="BM1282" s="493" t="n">
        <v>2968</v>
      </c>
      <c r="BN1282" s="493" t="n">
        <v>2129.05</v>
      </c>
      <c r="BO1282" s="493" t="n">
        <v>2526.06</v>
      </c>
      <c r="BP1282" s="493" t="n">
        <v>808.36</v>
      </c>
      <c r="BQ1282" s="493" t="n">
        <v>2232.42</v>
      </c>
      <c r="BR1282" s="493" t="n">
        <v>2371.9</v>
      </c>
      <c r="BS1282" s="493" t="n">
        <v>2360.82</v>
      </c>
      <c r="BT1282" s="493" t="n">
        <v>2289.9</v>
      </c>
      <c r="BU1282" s="493" t="n">
        <v>3267.2</v>
      </c>
      <c r="BV1282" s="493" t="n">
        <v>2001.73</v>
      </c>
      <c r="BW1282" s="493" t="n">
        <v>5211.08</v>
      </c>
    </row>
    <row r="1283">
      <c r="A1283" t="inlineStr">
        <is>
          <t>[C9C] ANGIOTENSIN-II 길항제 (단일)</t>
        </is>
      </c>
      <c r="B1283" t="inlineStr">
        <is>
          <t>오스코리아</t>
        </is>
      </c>
      <c r="C1283" t="inlineStr">
        <is>
          <t>오코스탄</t>
        </is>
      </c>
      <c r="D1283" t="inlineStr">
        <is>
          <t>오스코리아</t>
        </is>
      </c>
      <c r="E1283" t="inlineStr">
        <is>
          <t>losartan potassium</t>
        </is>
      </c>
      <c r="F1283" t="inlineStr">
        <is>
          <t>병원</t>
        </is>
      </c>
      <c r="G1283" t="inlineStr">
        <is>
          <t>Generic</t>
        </is>
      </c>
      <c r="H1283" s="493" t="n">
        <v>23933.09</v>
      </c>
      <c r="I1283" s="493" t="n">
        <v>20899.7</v>
      </c>
      <c r="J1283" s="493" t="n">
        <v>23663.47</v>
      </c>
      <c r="K1283" s="493" t="n">
        <v>95516.5</v>
      </c>
      <c r="L1283" s="493" t="n">
        <v>88448.78</v>
      </c>
      <c r="M1283" s="493" t="n">
        <v>101752.03</v>
      </c>
      <c r="N1283" s="493" t="n">
        <v>82381.84</v>
      </c>
      <c r="O1283" s="493" t="n">
        <v>73591.66</v>
      </c>
      <c r="P1283" s="493" t="n">
        <v>85128.75999999999</v>
      </c>
      <c r="Q1283" s="493" t="n">
        <v>68797.78</v>
      </c>
      <c r="R1283" s="493" t="n">
        <v>80739.38</v>
      </c>
      <c r="S1283" s="493" t="n">
        <v>16740.37</v>
      </c>
      <c r="T1283" s="493" t="n">
        <v>0</v>
      </c>
      <c r="U1283" s="493" t="n">
        <v>0</v>
      </c>
      <c r="V1283" s="493" t="n">
        <v>0</v>
      </c>
      <c r="W1283" s="493" t="n">
        <v>0</v>
      </c>
      <c r="X1283" s="493" t="n">
        <v>0</v>
      </c>
      <c r="Y1283" s="493" t="n">
        <v>0</v>
      </c>
      <c r="Z1283" s="493" t="n">
        <v>0</v>
      </c>
      <c r="AA1283" s="493" t="n">
        <v>0</v>
      </c>
      <c r="AB1283" s="493" t="n">
        <v>0</v>
      </c>
      <c r="AC1283" s="493" t="n">
        <v>0</v>
      </c>
      <c r="AD1283" s="493" t="n">
        <v>0</v>
      </c>
      <c r="AE1283" s="493" t="n">
        <v>0</v>
      </c>
      <c r="AF1283" s="493" t="n">
        <v>0</v>
      </c>
      <c r="AG1283" s="493" t="n">
        <v>0</v>
      </c>
      <c r="AH1283" s="493" t="n">
        <v>0</v>
      </c>
      <c r="AI1283" s="493" t="n">
        <v>0</v>
      </c>
      <c r="AJ1283" s="493" t="n">
        <v>0</v>
      </c>
      <c r="AK1283" s="493" t="n">
        <v>0</v>
      </c>
      <c r="AL1283" s="493" t="n">
        <v>0</v>
      </c>
      <c r="AM1283" s="493" t="n">
        <v>0</v>
      </c>
      <c r="AN1283" s="493" t="n">
        <v>0</v>
      </c>
      <c r="AO1283" s="493" t="n">
        <v>0</v>
      </c>
      <c r="AP1283" s="493" t="n">
        <v>0</v>
      </c>
      <c r="AQ1283" s="493" t="n">
        <v>0</v>
      </c>
      <c r="AR1283" s="493" t="n">
        <v>0</v>
      </c>
      <c r="AS1283" s="493" t="n">
        <v>0</v>
      </c>
      <c r="AT1283" s="493" t="n">
        <v>0</v>
      </c>
      <c r="AU1283" s="493" t="n">
        <v>0</v>
      </c>
      <c r="AV1283" s="493" t="n">
        <v>0</v>
      </c>
      <c r="AW1283" s="493" t="n">
        <v>0</v>
      </c>
      <c r="AX1283" s="493" t="n">
        <v>0</v>
      </c>
      <c r="AY1283" s="493" t="n">
        <v>0</v>
      </c>
      <c r="AZ1283" s="493" t="n">
        <v>0</v>
      </c>
      <c r="BA1283" s="493" t="n">
        <v>0</v>
      </c>
      <c r="BB1283" s="493" t="n">
        <v>0</v>
      </c>
      <c r="BC1283" s="493" t="n">
        <v>0</v>
      </c>
      <c r="BD1283" s="493" t="n">
        <v>0</v>
      </c>
      <c r="BE1283" s="493" t="n">
        <v>0</v>
      </c>
      <c r="BF1283" s="493" t="n">
        <v>0</v>
      </c>
      <c r="BG1283" s="493" t="n">
        <v>0</v>
      </c>
      <c r="BH1283" s="493" t="n">
        <v>0</v>
      </c>
      <c r="BI1283" s="493" t="n">
        <v>0</v>
      </c>
      <c r="BJ1283" s="493" t="n">
        <v>0</v>
      </c>
      <c r="BK1283" s="493" t="n">
        <v>0</v>
      </c>
      <c r="BL1283" s="493" t="n">
        <v>0</v>
      </c>
      <c r="BM1283" s="493" t="n">
        <v>0</v>
      </c>
      <c r="BN1283" s="493" t="n">
        <v>0</v>
      </c>
      <c r="BO1283" s="493" t="n">
        <v>0</v>
      </c>
      <c r="BP1283" s="493" t="n">
        <v>0</v>
      </c>
      <c r="BQ1283" s="493" t="n">
        <v>0</v>
      </c>
      <c r="BR1283" s="493" t="n">
        <v>0</v>
      </c>
      <c r="BS1283" s="493" t="n">
        <v>0</v>
      </c>
      <c r="BT1283" s="493" t="n">
        <v>0</v>
      </c>
      <c r="BU1283" s="493" t="n">
        <v>0</v>
      </c>
      <c r="BV1283" s="493" t="n">
        <v>0</v>
      </c>
      <c r="BW1283" s="493" t="n">
        <v>0</v>
      </c>
    </row>
    <row r="1284">
      <c r="A1284" t="inlineStr">
        <is>
          <t>[C9C] ANGIOTENSIN-II 길항제 (단일)</t>
        </is>
      </c>
      <c r="B1284" t="inlineStr">
        <is>
          <t>오스코리아</t>
        </is>
      </c>
      <c r="C1284" t="inlineStr">
        <is>
          <t>오코스탄</t>
        </is>
      </c>
      <c r="D1284" t="inlineStr">
        <is>
          <t>오스코리아</t>
        </is>
      </c>
      <c r="E1284" t="inlineStr">
        <is>
          <t>losartan potassium</t>
        </is>
      </c>
      <c r="F1284" t="inlineStr">
        <is>
          <t>의원</t>
        </is>
      </c>
      <c r="G1284" t="inlineStr">
        <is>
          <t>Generic</t>
        </is>
      </c>
      <c r="H1284" s="493" t="n">
        <v>111.3</v>
      </c>
      <c r="I1284" s="493" t="n">
        <v>172.2</v>
      </c>
      <c r="J1284" s="493" t="n">
        <v>151.2</v>
      </c>
      <c r="K1284" s="493" t="n">
        <v>202.5</v>
      </c>
      <c r="L1284" s="493" t="n">
        <v>79.5</v>
      </c>
      <c r="M1284" s="493" t="n">
        <v>81.3</v>
      </c>
      <c r="N1284" s="493" t="n">
        <v>198.3</v>
      </c>
      <c r="O1284" s="493" t="n">
        <v>81.59999999999999</v>
      </c>
      <c r="P1284" s="493" t="n">
        <v>314.1</v>
      </c>
      <c r="Q1284" s="493" t="n">
        <v>81.90000000000001</v>
      </c>
      <c r="R1284" s="493" t="n">
        <v>202.5</v>
      </c>
      <c r="S1284" s="493" t="n">
        <v>0</v>
      </c>
      <c r="T1284" s="493" t="n">
        <v>0</v>
      </c>
      <c r="U1284" s="493" t="n">
        <v>0</v>
      </c>
      <c r="V1284" s="493" t="n">
        <v>0</v>
      </c>
      <c r="W1284" s="493" t="n">
        <v>0</v>
      </c>
      <c r="X1284" s="493" t="n">
        <v>0</v>
      </c>
      <c r="Y1284" s="493" t="n">
        <v>0</v>
      </c>
      <c r="Z1284" s="493" t="n">
        <v>0</v>
      </c>
      <c r="AA1284" s="493" t="n">
        <v>0</v>
      </c>
      <c r="AB1284" s="493" t="n">
        <v>0</v>
      </c>
      <c r="AC1284" s="493" t="n">
        <v>0</v>
      </c>
      <c r="AD1284" s="493" t="n">
        <v>0</v>
      </c>
      <c r="AE1284" s="493" t="n">
        <v>0</v>
      </c>
      <c r="AF1284" s="493" t="n">
        <v>0</v>
      </c>
      <c r="AG1284" s="493" t="n">
        <v>0</v>
      </c>
      <c r="AH1284" s="493" t="n">
        <v>0</v>
      </c>
      <c r="AI1284" s="493" t="n">
        <v>0</v>
      </c>
      <c r="AJ1284" s="493" t="n">
        <v>0</v>
      </c>
      <c r="AK1284" s="493" t="n">
        <v>0</v>
      </c>
      <c r="AL1284" s="493" t="n">
        <v>0</v>
      </c>
      <c r="AM1284" s="493" t="n">
        <v>0</v>
      </c>
      <c r="AN1284" s="493" t="n">
        <v>0</v>
      </c>
      <c r="AO1284" s="493" t="n">
        <v>0</v>
      </c>
      <c r="AP1284" s="493" t="n">
        <v>0</v>
      </c>
      <c r="AQ1284" s="493" t="n">
        <v>0</v>
      </c>
      <c r="AR1284" s="493" t="n">
        <v>0</v>
      </c>
      <c r="AS1284" s="493" t="n">
        <v>0</v>
      </c>
      <c r="AT1284" s="493" t="n">
        <v>0</v>
      </c>
      <c r="AU1284" s="493" t="n">
        <v>0</v>
      </c>
      <c r="AV1284" s="493" t="n">
        <v>0</v>
      </c>
      <c r="AW1284" s="493" t="n">
        <v>0</v>
      </c>
      <c r="AX1284" s="493" t="n">
        <v>0</v>
      </c>
      <c r="AY1284" s="493" t="n">
        <v>0</v>
      </c>
      <c r="AZ1284" s="493" t="n">
        <v>0</v>
      </c>
      <c r="BA1284" s="493" t="n">
        <v>0</v>
      </c>
      <c r="BB1284" s="493" t="n">
        <v>0</v>
      </c>
      <c r="BC1284" s="493" t="n">
        <v>0</v>
      </c>
      <c r="BD1284" s="493" t="n">
        <v>0</v>
      </c>
      <c r="BE1284" s="493" t="n">
        <v>0</v>
      </c>
      <c r="BF1284" s="493" t="n">
        <v>0</v>
      </c>
      <c r="BG1284" s="493" t="n">
        <v>0</v>
      </c>
      <c r="BH1284" s="493" t="n">
        <v>0</v>
      </c>
      <c r="BI1284" s="493" t="n">
        <v>0</v>
      </c>
      <c r="BJ1284" s="493" t="n">
        <v>0</v>
      </c>
      <c r="BK1284" s="493" t="n">
        <v>0</v>
      </c>
      <c r="BL1284" s="493" t="n">
        <v>0</v>
      </c>
      <c r="BM1284" s="493" t="n">
        <v>0</v>
      </c>
      <c r="BN1284" s="493" t="n">
        <v>0</v>
      </c>
      <c r="BO1284" s="493" t="n">
        <v>0</v>
      </c>
      <c r="BP1284" s="493" t="n">
        <v>0</v>
      </c>
      <c r="BQ1284" s="493" t="n">
        <v>0</v>
      </c>
      <c r="BR1284" s="493" t="n">
        <v>0</v>
      </c>
      <c r="BS1284" s="493" t="n">
        <v>0</v>
      </c>
      <c r="BT1284" s="493" t="n">
        <v>0</v>
      </c>
      <c r="BU1284" s="493" t="n">
        <v>0</v>
      </c>
      <c r="BV1284" s="493" t="n">
        <v>0</v>
      </c>
      <c r="BW1284" s="493" t="n">
        <v>0</v>
      </c>
    </row>
    <row r="1285">
      <c r="A1285" t="inlineStr">
        <is>
          <t>[C9C] ANGIOTENSIN-II 길항제 (단일)</t>
        </is>
      </c>
      <c r="B1285" t="inlineStr">
        <is>
          <t>오스코리아</t>
        </is>
      </c>
      <c r="C1285" t="inlineStr">
        <is>
          <t>오코스탄</t>
        </is>
      </c>
      <c r="D1285" t="inlineStr">
        <is>
          <t>오스코리아</t>
        </is>
      </c>
      <c r="E1285" t="inlineStr">
        <is>
          <t>losartan potassium</t>
        </is>
      </c>
      <c r="F1285" t="inlineStr">
        <is>
          <t>보건소</t>
        </is>
      </c>
      <c r="G1285" t="inlineStr">
        <is>
          <t>Generic</t>
        </is>
      </c>
      <c r="H1285" s="493" t="n">
        <v>0</v>
      </c>
      <c r="I1285" s="493" t="n">
        <v>0</v>
      </c>
      <c r="J1285" s="493" t="n">
        <v>0</v>
      </c>
      <c r="K1285" s="493" t="n">
        <v>0</v>
      </c>
      <c r="L1285" s="493" t="n">
        <v>0</v>
      </c>
      <c r="M1285" s="493" t="n">
        <v>0</v>
      </c>
      <c r="N1285" s="493" t="n">
        <v>0</v>
      </c>
      <c r="O1285" s="493" t="n">
        <v>0</v>
      </c>
      <c r="P1285" s="493" t="n">
        <v>19.9</v>
      </c>
      <c r="Q1285" s="493" t="n">
        <v>53</v>
      </c>
      <c r="R1285" s="493" t="n">
        <v>0</v>
      </c>
      <c r="S1285" s="493" t="n">
        <v>0</v>
      </c>
      <c r="T1285" s="493" t="n">
        <v>0</v>
      </c>
      <c r="U1285" s="493" t="n">
        <v>0</v>
      </c>
      <c r="V1285" s="493" t="n">
        <v>0</v>
      </c>
      <c r="W1285" s="493" t="n">
        <v>0</v>
      </c>
      <c r="X1285" s="493" t="n">
        <v>0</v>
      </c>
      <c r="Y1285" s="493" t="n">
        <v>0</v>
      </c>
      <c r="Z1285" s="493" t="n">
        <v>0</v>
      </c>
      <c r="AA1285" s="493" t="n">
        <v>0</v>
      </c>
      <c r="AB1285" s="493" t="n">
        <v>0</v>
      </c>
      <c r="AC1285" s="493" t="n">
        <v>0</v>
      </c>
      <c r="AD1285" s="493" t="n">
        <v>0</v>
      </c>
      <c r="AE1285" s="493" t="n">
        <v>0</v>
      </c>
      <c r="AF1285" s="493" t="n">
        <v>0</v>
      </c>
      <c r="AG1285" s="493" t="n">
        <v>0</v>
      </c>
      <c r="AH1285" s="493" t="n">
        <v>0</v>
      </c>
      <c r="AI1285" s="493" t="n">
        <v>0</v>
      </c>
      <c r="AJ1285" s="493" t="n">
        <v>0</v>
      </c>
      <c r="AK1285" s="493" t="n">
        <v>0</v>
      </c>
      <c r="AL1285" s="493" t="n">
        <v>0</v>
      </c>
      <c r="AM1285" s="493" t="n">
        <v>0</v>
      </c>
      <c r="AN1285" s="493" t="n">
        <v>0</v>
      </c>
      <c r="AO1285" s="493" t="n">
        <v>0</v>
      </c>
      <c r="AP1285" s="493" t="n">
        <v>0</v>
      </c>
      <c r="AQ1285" s="493" t="n">
        <v>0</v>
      </c>
      <c r="AR1285" s="493" t="n">
        <v>0</v>
      </c>
      <c r="AS1285" s="493" t="n">
        <v>0</v>
      </c>
      <c r="AT1285" s="493" t="n">
        <v>0</v>
      </c>
      <c r="AU1285" s="493" t="n">
        <v>0</v>
      </c>
      <c r="AV1285" s="493" t="n">
        <v>0</v>
      </c>
      <c r="AW1285" s="493" t="n">
        <v>0</v>
      </c>
      <c r="AX1285" s="493" t="n">
        <v>0</v>
      </c>
      <c r="AY1285" s="493" t="n">
        <v>0</v>
      </c>
      <c r="AZ1285" s="493" t="n">
        <v>0</v>
      </c>
      <c r="BA1285" s="493" t="n">
        <v>0</v>
      </c>
      <c r="BB1285" s="493" t="n">
        <v>0</v>
      </c>
      <c r="BC1285" s="493" t="n">
        <v>0</v>
      </c>
      <c r="BD1285" s="493" t="n">
        <v>0</v>
      </c>
      <c r="BE1285" s="493" t="n">
        <v>0</v>
      </c>
      <c r="BF1285" s="493" t="n">
        <v>0</v>
      </c>
      <c r="BG1285" s="493" t="n">
        <v>0</v>
      </c>
      <c r="BH1285" s="493" t="n">
        <v>0</v>
      </c>
      <c r="BI1285" s="493" t="n">
        <v>0</v>
      </c>
      <c r="BJ1285" s="493" t="n">
        <v>0</v>
      </c>
      <c r="BK1285" s="493" t="n">
        <v>0</v>
      </c>
      <c r="BL1285" s="493" t="n">
        <v>0</v>
      </c>
      <c r="BM1285" s="493" t="n">
        <v>0</v>
      </c>
      <c r="BN1285" s="493" t="n">
        <v>0</v>
      </c>
      <c r="BO1285" s="493" t="n">
        <v>0</v>
      </c>
      <c r="BP1285" s="493" t="n">
        <v>0</v>
      </c>
      <c r="BQ1285" s="493" t="n">
        <v>0</v>
      </c>
      <c r="BR1285" s="493" t="n">
        <v>0</v>
      </c>
      <c r="BS1285" s="493" t="n">
        <v>0</v>
      </c>
      <c r="BT1285" s="493" t="n">
        <v>0</v>
      </c>
      <c r="BU1285" s="493" t="n">
        <v>0</v>
      </c>
      <c r="BV1285" s="493" t="n">
        <v>0</v>
      </c>
      <c r="BW1285" s="493" t="n">
        <v>0</v>
      </c>
    </row>
    <row r="1286">
      <c r="A1286" t="inlineStr">
        <is>
          <t>[C9C] ANGIOTENSIN-II 길항제 (단일)</t>
        </is>
      </c>
      <c r="B1286" t="inlineStr">
        <is>
          <t>오스틴</t>
        </is>
      </c>
      <c r="C1286" t="inlineStr">
        <is>
          <t>뉴사탄</t>
        </is>
      </c>
      <c r="D1286" t="inlineStr">
        <is>
          <t>오스틴</t>
        </is>
      </c>
      <c r="E1286" t="inlineStr">
        <is>
          <t>valsartan</t>
        </is>
      </c>
      <c r="F1286" t="inlineStr">
        <is>
          <t>종합병원</t>
        </is>
      </c>
      <c r="G1286" t="inlineStr">
        <is>
          <t>Generic</t>
        </is>
      </c>
      <c r="H1286" s="493" t="n">
        <v>0</v>
      </c>
      <c r="I1286" s="493" t="n">
        <v>0</v>
      </c>
      <c r="J1286" s="493" t="n">
        <v>0</v>
      </c>
      <c r="K1286" s="493" t="n">
        <v>0</v>
      </c>
      <c r="L1286" s="493" t="n">
        <v>0</v>
      </c>
      <c r="M1286" s="493" t="n">
        <v>0</v>
      </c>
      <c r="N1286" s="493" t="n">
        <v>0</v>
      </c>
      <c r="O1286" s="493" t="n">
        <v>0</v>
      </c>
      <c r="P1286" s="493" t="n">
        <v>0</v>
      </c>
      <c r="Q1286" s="493" t="n">
        <v>0</v>
      </c>
      <c r="R1286" s="493" t="n">
        <v>0</v>
      </c>
      <c r="S1286" s="493" t="n">
        <v>0</v>
      </c>
      <c r="T1286" s="493" t="n">
        <v>0</v>
      </c>
      <c r="U1286" s="493" t="n">
        <v>0</v>
      </c>
      <c r="V1286" s="493" t="n">
        <v>0</v>
      </c>
      <c r="W1286" s="493" t="n">
        <v>0</v>
      </c>
      <c r="X1286" s="493" t="n">
        <v>0</v>
      </c>
      <c r="Y1286" s="493" t="n">
        <v>0</v>
      </c>
      <c r="Z1286" s="493" t="n">
        <v>0</v>
      </c>
      <c r="AA1286" s="493" t="n">
        <v>181.8</v>
      </c>
      <c r="AB1286" s="493" t="n">
        <v>32.4</v>
      </c>
      <c r="AC1286" s="493" t="n">
        <v>152.1</v>
      </c>
      <c r="AD1286" s="493" t="n">
        <v>33.6</v>
      </c>
      <c r="AE1286" s="493" t="n">
        <v>32.4</v>
      </c>
      <c r="AF1286" s="493" t="n">
        <v>32.7</v>
      </c>
      <c r="AG1286" s="493" t="n">
        <v>33</v>
      </c>
      <c r="AH1286" s="493" t="n">
        <v>33</v>
      </c>
      <c r="AI1286" s="493" t="n">
        <v>33</v>
      </c>
      <c r="AJ1286" s="493" t="n">
        <v>31.5</v>
      </c>
      <c r="AK1286" s="493" t="n">
        <v>33.9</v>
      </c>
      <c r="AL1286" s="493" t="n">
        <v>33</v>
      </c>
      <c r="AM1286" s="493" t="n">
        <v>33.6</v>
      </c>
      <c r="AN1286" s="493" t="n">
        <v>221.7</v>
      </c>
      <c r="AO1286" s="493" t="n">
        <v>189</v>
      </c>
      <c r="AP1286" s="493" t="n">
        <v>377.4</v>
      </c>
      <c r="AQ1286" s="493" t="n">
        <v>67.2</v>
      </c>
      <c r="AR1286" s="493" t="n">
        <v>222.6</v>
      </c>
      <c r="AS1286" s="493" t="n">
        <v>134.4</v>
      </c>
      <c r="AT1286" s="493" t="n">
        <v>68.40000000000001</v>
      </c>
      <c r="AU1286" s="493" t="n">
        <v>0</v>
      </c>
      <c r="AV1286" s="493" t="n">
        <v>97.2</v>
      </c>
      <c r="AW1286" s="493" t="n">
        <v>66.59999999999999</v>
      </c>
      <c r="AX1286" s="493" t="n">
        <v>68.40000000000001</v>
      </c>
      <c r="AY1286" s="493" t="n">
        <v>342.3</v>
      </c>
      <c r="AZ1286" s="493" t="n">
        <v>71.40000000000001</v>
      </c>
      <c r="BA1286" s="493" t="n">
        <v>149.86</v>
      </c>
      <c r="BB1286" s="493" t="n">
        <v>67.8</v>
      </c>
      <c r="BC1286" s="493" t="n">
        <v>222.6</v>
      </c>
      <c r="BD1286" s="493" t="n">
        <v>32.4</v>
      </c>
      <c r="BE1286" s="493" t="n">
        <v>226.5</v>
      </c>
      <c r="BF1286" s="493" t="n">
        <v>142.8</v>
      </c>
      <c r="BG1286" s="493" t="n">
        <v>264.6</v>
      </c>
      <c r="BH1286" s="493" t="n">
        <v>33</v>
      </c>
      <c r="BI1286" s="493" t="n">
        <v>102.6</v>
      </c>
      <c r="BJ1286" s="493" t="n">
        <v>264</v>
      </c>
      <c r="BK1286" s="493" t="n">
        <v>104.4</v>
      </c>
      <c r="BL1286" s="493" t="n">
        <v>36</v>
      </c>
      <c r="BM1286" s="493" t="n">
        <v>221.4</v>
      </c>
      <c r="BN1286" s="493" t="n">
        <v>37.2</v>
      </c>
      <c r="BO1286" s="493" t="n">
        <v>108.9</v>
      </c>
      <c r="BP1286" s="493" t="n">
        <v>216</v>
      </c>
      <c r="BQ1286" s="493" t="n">
        <v>36</v>
      </c>
      <c r="BR1286" s="493" t="n">
        <v>112.5</v>
      </c>
      <c r="BS1286" s="493" t="n">
        <v>150</v>
      </c>
      <c r="BT1286" s="493" t="n">
        <v>140.4</v>
      </c>
      <c r="BU1286" s="493" t="n">
        <v>71.40000000000001</v>
      </c>
      <c r="BV1286" s="493" t="n">
        <v>181.5</v>
      </c>
      <c r="BW1286" s="493" t="n">
        <v>70.2</v>
      </c>
    </row>
    <row r="1287">
      <c r="A1287" t="inlineStr">
        <is>
          <t>[C9C] ANGIOTENSIN-II 길항제 (단일)</t>
        </is>
      </c>
      <c r="B1287" t="inlineStr">
        <is>
          <t>오스틴</t>
        </is>
      </c>
      <c r="C1287" t="inlineStr">
        <is>
          <t>뉴사탄</t>
        </is>
      </c>
      <c r="D1287" t="inlineStr">
        <is>
          <t>오스틴</t>
        </is>
      </c>
      <c r="E1287" t="inlineStr">
        <is>
          <t>valsartan</t>
        </is>
      </c>
      <c r="F1287" t="inlineStr">
        <is>
          <t>병원</t>
        </is>
      </c>
      <c r="G1287" t="inlineStr">
        <is>
          <t>Generic</t>
        </is>
      </c>
      <c r="H1287" s="493" t="n">
        <v>0</v>
      </c>
      <c r="I1287" s="493" t="n">
        <v>0</v>
      </c>
      <c r="J1287" s="493" t="n">
        <v>0</v>
      </c>
      <c r="K1287" s="493" t="n">
        <v>0</v>
      </c>
      <c r="L1287" s="493" t="n">
        <v>280</v>
      </c>
      <c r="M1287" s="493" t="n">
        <v>168</v>
      </c>
      <c r="N1287" s="493" t="n">
        <v>168</v>
      </c>
      <c r="O1287" s="493" t="n">
        <v>224</v>
      </c>
      <c r="P1287" s="493" t="n">
        <v>168</v>
      </c>
      <c r="Q1287" s="493" t="n">
        <v>224</v>
      </c>
      <c r="R1287" s="493" t="n">
        <v>224</v>
      </c>
      <c r="S1287" s="493" t="n">
        <v>224</v>
      </c>
      <c r="T1287" s="493" t="n">
        <v>392</v>
      </c>
      <c r="U1287" s="493" t="n">
        <v>0</v>
      </c>
      <c r="V1287" s="493" t="n">
        <v>224</v>
      </c>
      <c r="W1287" s="493" t="n">
        <v>504</v>
      </c>
      <c r="X1287" s="493" t="n">
        <v>168</v>
      </c>
      <c r="Y1287" s="493" t="n">
        <v>224</v>
      </c>
      <c r="Z1287" s="493" t="n">
        <v>224</v>
      </c>
      <c r="AA1287" s="493" t="n">
        <v>224</v>
      </c>
      <c r="AB1287" s="493" t="n">
        <v>112</v>
      </c>
      <c r="AC1287" s="493" t="n">
        <v>168</v>
      </c>
      <c r="AD1287" s="493" t="n">
        <v>224</v>
      </c>
      <c r="AE1287" s="493" t="n">
        <v>168</v>
      </c>
      <c r="AF1287" s="493" t="n">
        <v>0</v>
      </c>
      <c r="AG1287" s="493" t="n">
        <v>0</v>
      </c>
      <c r="AH1287" s="493" t="n">
        <v>0</v>
      </c>
      <c r="AI1287" s="493" t="n">
        <v>0</v>
      </c>
      <c r="AJ1287" s="493" t="n">
        <v>0</v>
      </c>
      <c r="AK1287" s="493" t="n">
        <v>0</v>
      </c>
      <c r="AL1287" s="493" t="n">
        <v>0</v>
      </c>
      <c r="AM1287" s="493" t="n">
        <v>0</v>
      </c>
      <c r="AN1287" s="493" t="n">
        <v>0</v>
      </c>
      <c r="AO1287" s="493" t="n">
        <v>0</v>
      </c>
      <c r="AP1287" s="493" t="n">
        <v>0</v>
      </c>
      <c r="AQ1287" s="493" t="n">
        <v>0</v>
      </c>
      <c r="AR1287" s="493" t="n">
        <v>0</v>
      </c>
      <c r="AS1287" s="493" t="n">
        <v>0</v>
      </c>
      <c r="AT1287" s="493" t="n">
        <v>0</v>
      </c>
      <c r="AU1287" s="493" t="n">
        <v>0</v>
      </c>
      <c r="AV1287" s="493" t="n">
        <v>0</v>
      </c>
      <c r="AW1287" s="493" t="n">
        <v>0</v>
      </c>
      <c r="AX1287" s="493" t="n">
        <v>0</v>
      </c>
      <c r="AY1287" s="493" t="n">
        <v>0</v>
      </c>
      <c r="AZ1287" s="493" t="n">
        <v>0</v>
      </c>
      <c r="BA1287" s="493" t="n">
        <v>0</v>
      </c>
      <c r="BB1287" s="493" t="n">
        <v>0</v>
      </c>
      <c r="BC1287" s="493" t="n">
        <v>0</v>
      </c>
      <c r="BD1287" s="493" t="n">
        <v>0</v>
      </c>
      <c r="BE1287" s="493" t="n">
        <v>0</v>
      </c>
      <c r="BF1287" s="493" t="n">
        <v>0</v>
      </c>
      <c r="BG1287" s="493" t="n">
        <v>0</v>
      </c>
      <c r="BH1287" s="493" t="n">
        <v>0</v>
      </c>
      <c r="BI1287" s="493" t="n">
        <v>0</v>
      </c>
      <c r="BJ1287" s="493" t="n">
        <v>0</v>
      </c>
      <c r="BK1287" s="493" t="n">
        <v>0</v>
      </c>
      <c r="BL1287" s="493" t="n">
        <v>0</v>
      </c>
      <c r="BM1287" s="493" t="n">
        <v>0</v>
      </c>
      <c r="BN1287" s="493" t="n">
        <v>330.46</v>
      </c>
      <c r="BO1287" s="493" t="n">
        <v>0</v>
      </c>
      <c r="BP1287" s="493" t="n">
        <v>0</v>
      </c>
      <c r="BQ1287" s="493" t="n">
        <v>0</v>
      </c>
      <c r="BR1287" s="493" t="n">
        <v>0</v>
      </c>
      <c r="BS1287" s="493" t="n">
        <v>0</v>
      </c>
      <c r="BT1287" s="493" t="n">
        <v>0</v>
      </c>
      <c r="BU1287" s="493" t="n">
        <v>0</v>
      </c>
      <c r="BV1287" s="493" t="n">
        <v>543.15</v>
      </c>
      <c r="BW1287" s="493" t="n">
        <v>0</v>
      </c>
    </row>
    <row r="1288">
      <c r="A1288" t="inlineStr">
        <is>
          <t>[C9C] ANGIOTENSIN-II 길항제 (단일)</t>
        </is>
      </c>
      <c r="B1288" t="inlineStr">
        <is>
          <t>오스틴</t>
        </is>
      </c>
      <c r="C1288" t="inlineStr">
        <is>
          <t>뉴사탄</t>
        </is>
      </c>
      <c r="D1288" t="inlineStr">
        <is>
          <t>오스틴</t>
        </is>
      </c>
      <c r="E1288" t="inlineStr">
        <is>
          <t>valsartan</t>
        </is>
      </c>
      <c r="F1288" t="inlineStr">
        <is>
          <t>의원</t>
        </is>
      </c>
      <c r="G1288" t="inlineStr">
        <is>
          <t>Generic</t>
        </is>
      </c>
      <c r="H1288" s="493" t="n">
        <v>26166.7</v>
      </c>
      <c r="I1288" s="493" t="n">
        <v>22433.4</v>
      </c>
      <c r="J1288" s="493" t="n">
        <v>27951.3</v>
      </c>
      <c r="K1288" s="493" t="n">
        <v>23691.3</v>
      </c>
      <c r="L1288" s="493" t="n">
        <v>26987</v>
      </c>
      <c r="M1288" s="493" t="n">
        <v>23642.4</v>
      </c>
      <c r="N1288" s="493" t="n">
        <v>24025.5</v>
      </c>
      <c r="O1288" s="493" t="n">
        <v>22657.95</v>
      </c>
      <c r="P1288" s="493" t="n">
        <v>20657.7</v>
      </c>
      <c r="Q1288" s="493" t="n">
        <v>24551.75</v>
      </c>
      <c r="R1288" s="493" t="n">
        <v>14697.2</v>
      </c>
      <c r="S1288" s="493" t="n">
        <v>20108</v>
      </c>
      <c r="T1288" s="493" t="n">
        <v>24637.64</v>
      </c>
      <c r="U1288" s="493" t="n">
        <v>34333.3</v>
      </c>
      <c r="V1288" s="493" t="n">
        <v>22715.9</v>
      </c>
      <c r="W1288" s="493" t="n">
        <v>20759.6</v>
      </c>
      <c r="X1288" s="493" t="n">
        <v>24628.2</v>
      </c>
      <c r="Y1288" s="493" t="n">
        <v>19521.13</v>
      </c>
      <c r="Z1288" s="493" t="n">
        <v>22941.84</v>
      </c>
      <c r="AA1288" s="493" t="n">
        <v>23316.1</v>
      </c>
      <c r="AB1288" s="493" t="n">
        <v>16725</v>
      </c>
      <c r="AC1288" s="493" t="n">
        <v>22805.4</v>
      </c>
      <c r="AD1288" s="493" t="n">
        <v>20174.7</v>
      </c>
      <c r="AE1288" s="493" t="n">
        <v>23102.7</v>
      </c>
      <c r="AF1288" s="493" t="n">
        <v>17521.7</v>
      </c>
      <c r="AG1288" s="493" t="n">
        <v>22400</v>
      </c>
      <c r="AH1288" s="493" t="n">
        <v>20500.12</v>
      </c>
      <c r="AI1288" s="493" t="n">
        <v>11801.8</v>
      </c>
      <c r="AJ1288" s="493" t="n">
        <v>8828.200000000001</v>
      </c>
      <c r="AK1288" s="493" t="n">
        <v>9330.1</v>
      </c>
      <c r="AL1288" s="493" t="n">
        <v>8086.4</v>
      </c>
      <c r="AM1288" s="493" t="n">
        <v>10769.1</v>
      </c>
      <c r="AN1288" s="493" t="n">
        <v>5976</v>
      </c>
      <c r="AO1288" s="493" t="n">
        <v>10576.7</v>
      </c>
      <c r="AP1288" s="493" t="n">
        <v>9200.1</v>
      </c>
      <c r="AQ1288" s="493" t="n">
        <v>8203.200000000001</v>
      </c>
      <c r="AR1288" s="493" t="n">
        <v>7868.3</v>
      </c>
      <c r="AS1288" s="493" t="n">
        <v>8901.74</v>
      </c>
      <c r="AT1288" s="493" t="n">
        <v>8048.73</v>
      </c>
      <c r="AU1288" s="493" t="n">
        <v>9100.700000000001</v>
      </c>
      <c r="AV1288" s="493" t="n">
        <v>11298.6</v>
      </c>
      <c r="AW1288" s="493" t="n">
        <v>8321.5</v>
      </c>
      <c r="AX1288" s="493" t="n">
        <v>12359</v>
      </c>
      <c r="AY1288" s="493" t="n">
        <v>11867.9</v>
      </c>
      <c r="AZ1288" s="493" t="n">
        <v>10194.1</v>
      </c>
      <c r="BA1288" s="493" t="n">
        <v>8357.5</v>
      </c>
      <c r="BB1288" s="493" t="n">
        <v>9515.700000000001</v>
      </c>
      <c r="BC1288" s="493" t="n">
        <v>8651.9</v>
      </c>
      <c r="BD1288" s="493" t="n">
        <v>8456.66</v>
      </c>
      <c r="BE1288" s="493" t="n">
        <v>9408.299999999999</v>
      </c>
      <c r="BF1288" s="493" t="n">
        <v>7525.59</v>
      </c>
      <c r="BG1288" s="493" t="n">
        <v>7055.04</v>
      </c>
      <c r="BH1288" s="493" t="n">
        <v>6216.5</v>
      </c>
      <c r="BI1288" s="493" t="n">
        <v>3468.3</v>
      </c>
      <c r="BJ1288" s="493" t="n">
        <v>6695.3</v>
      </c>
      <c r="BK1288" s="493" t="n">
        <v>3794.1</v>
      </c>
      <c r="BL1288" s="493" t="n">
        <v>5192.86</v>
      </c>
      <c r="BM1288" s="493" t="n">
        <v>5102.1</v>
      </c>
      <c r="BN1288" s="493" t="n">
        <v>5114.1</v>
      </c>
      <c r="BO1288" s="493" t="n">
        <v>4079.4</v>
      </c>
      <c r="BP1288" s="493" t="n">
        <v>5648.9</v>
      </c>
      <c r="BQ1288" s="493" t="n">
        <v>3200.7</v>
      </c>
      <c r="BR1288" s="493" t="n">
        <v>5950.26</v>
      </c>
      <c r="BS1288" s="493" t="n">
        <v>4260</v>
      </c>
      <c r="BT1288" s="493" t="n">
        <v>4585</v>
      </c>
      <c r="BU1288" s="493" t="n">
        <v>2462.5</v>
      </c>
      <c r="BV1288" s="493" t="n">
        <v>5827.4</v>
      </c>
      <c r="BW1288" s="493" t="n">
        <v>4564.5</v>
      </c>
    </row>
    <row r="1289">
      <c r="A1289" t="inlineStr">
        <is>
          <t>[C9C] ANGIOTENSIN-II 길항제 (단일)</t>
        </is>
      </c>
      <c r="B1289" t="inlineStr">
        <is>
          <t>오스틴</t>
        </is>
      </c>
      <c r="C1289" t="inlineStr">
        <is>
          <t>뉴사탄</t>
        </is>
      </c>
      <c r="D1289" t="inlineStr">
        <is>
          <t>오스틴</t>
        </is>
      </c>
      <c r="E1289" t="inlineStr">
        <is>
          <t>valsartan</t>
        </is>
      </c>
      <c r="F1289" t="inlineStr">
        <is>
          <t>보건소</t>
        </is>
      </c>
      <c r="G1289" t="inlineStr">
        <is>
          <t>Generic</t>
        </is>
      </c>
      <c r="H1289" s="493" t="n">
        <v>0</v>
      </c>
      <c r="I1289" s="493" t="n">
        <v>0</v>
      </c>
      <c r="J1289" s="493" t="n">
        <v>0</v>
      </c>
      <c r="K1289" s="493" t="n">
        <v>0</v>
      </c>
      <c r="L1289" s="493" t="n">
        <v>0</v>
      </c>
      <c r="M1289" s="493" t="n">
        <v>0</v>
      </c>
      <c r="N1289" s="493" t="n">
        <v>0</v>
      </c>
      <c r="O1289" s="493" t="n">
        <v>0</v>
      </c>
      <c r="P1289" s="493" t="n">
        <v>0</v>
      </c>
      <c r="Q1289" s="493" t="n">
        <v>0</v>
      </c>
      <c r="R1289" s="493" t="n">
        <v>0</v>
      </c>
      <c r="S1289" s="493" t="n">
        <v>0</v>
      </c>
      <c r="T1289" s="493" t="n">
        <v>0</v>
      </c>
      <c r="U1289" s="493" t="n">
        <v>0</v>
      </c>
      <c r="V1289" s="493" t="n">
        <v>0</v>
      </c>
      <c r="W1289" s="493" t="n">
        <v>0</v>
      </c>
      <c r="X1289" s="493" t="n">
        <v>0</v>
      </c>
      <c r="Y1289" s="493" t="n">
        <v>0</v>
      </c>
      <c r="Z1289" s="493" t="n">
        <v>0</v>
      </c>
      <c r="AA1289" s="493" t="n">
        <v>0</v>
      </c>
      <c r="AB1289" s="493" t="n">
        <v>0</v>
      </c>
      <c r="AC1289" s="493" t="n">
        <v>0</v>
      </c>
      <c r="AD1289" s="493" t="n">
        <v>0</v>
      </c>
      <c r="AE1289" s="493" t="n">
        <v>0</v>
      </c>
      <c r="AF1289" s="493" t="n">
        <v>0</v>
      </c>
      <c r="AG1289" s="493" t="n">
        <v>0</v>
      </c>
      <c r="AH1289" s="493" t="n">
        <v>0</v>
      </c>
      <c r="AI1289" s="493" t="n">
        <v>0</v>
      </c>
      <c r="AJ1289" s="493" t="n">
        <v>0</v>
      </c>
      <c r="AK1289" s="493" t="n">
        <v>0</v>
      </c>
      <c r="AL1289" s="493" t="n">
        <v>0</v>
      </c>
      <c r="AM1289" s="493" t="n">
        <v>67.8</v>
      </c>
      <c r="AN1289" s="493" t="n">
        <v>0</v>
      </c>
      <c r="AO1289" s="493" t="n">
        <v>0</v>
      </c>
      <c r="AP1289" s="493" t="n">
        <v>83.40000000000001</v>
      </c>
      <c r="AQ1289" s="493" t="n">
        <v>67.8</v>
      </c>
      <c r="AR1289" s="493" t="n">
        <v>0</v>
      </c>
      <c r="AS1289" s="493" t="n">
        <v>91.2</v>
      </c>
      <c r="AT1289" s="493" t="n">
        <v>0</v>
      </c>
      <c r="AU1289" s="493" t="n">
        <v>0</v>
      </c>
      <c r="AV1289" s="493" t="n">
        <v>70.8</v>
      </c>
      <c r="AW1289" s="493" t="n">
        <v>0</v>
      </c>
      <c r="AX1289" s="493" t="n">
        <v>0</v>
      </c>
      <c r="AY1289" s="493" t="n">
        <v>0</v>
      </c>
      <c r="AZ1289" s="493" t="n">
        <v>0</v>
      </c>
      <c r="BA1289" s="493" t="n">
        <v>0</v>
      </c>
      <c r="BB1289" s="493" t="n">
        <v>0</v>
      </c>
      <c r="BC1289" s="493" t="n">
        <v>0</v>
      </c>
      <c r="BD1289" s="493" t="n">
        <v>0</v>
      </c>
      <c r="BE1289" s="493" t="n">
        <v>0</v>
      </c>
      <c r="BF1289" s="493" t="n">
        <v>48.6</v>
      </c>
      <c r="BG1289" s="493" t="n">
        <v>0</v>
      </c>
      <c r="BH1289" s="493" t="n">
        <v>0</v>
      </c>
      <c r="BI1289" s="493" t="n">
        <v>0</v>
      </c>
      <c r="BJ1289" s="493" t="n">
        <v>0</v>
      </c>
      <c r="BK1289" s="493" t="n">
        <v>53.1</v>
      </c>
      <c r="BL1289" s="493" t="n">
        <v>0</v>
      </c>
      <c r="BM1289" s="493" t="n">
        <v>107.4</v>
      </c>
      <c r="BN1289" s="493" t="n">
        <v>165.6</v>
      </c>
      <c r="BO1289" s="493" t="n">
        <v>0</v>
      </c>
      <c r="BP1289" s="493" t="n">
        <v>0</v>
      </c>
      <c r="BQ1289" s="493" t="n">
        <v>156.6</v>
      </c>
      <c r="BR1289" s="493" t="n">
        <v>0</v>
      </c>
      <c r="BS1289" s="493" t="n">
        <v>0</v>
      </c>
      <c r="BT1289" s="493" t="n">
        <v>150.3</v>
      </c>
      <c r="BU1289" s="493" t="n">
        <v>0</v>
      </c>
      <c r="BV1289" s="493" t="n">
        <v>0</v>
      </c>
      <c r="BW1289" s="493" t="n">
        <v>0</v>
      </c>
    </row>
    <row r="1290">
      <c r="A1290" t="inlineStr">
        <is>
          <t>[C9C] ANGIOTENSIN-II 길항제 (단일)</t>
        </is>
      </c>
      <c r="B1290" t="inlineStr">
        <is>
          <t>오스틴</t>
        </is>
      </c>
      <c r="C1290" t="inlineStr">
        <is>
          <t>뉴텔미</t>
        </is>
      </c>
      <c r="D1290" t="inlineStr">
        <is>
          <t>오스틴</t>
        </is>
      </c>
      <c r="E1290" t="inlineStr">
        <is>
          <t>telmisartan</t>
        </is>
      </c>
      <c r="F1290" t="inlineStr">
        <is>
          <t>병원</t>
        </is>
      </c>
      <c r="G1290" t="inlineStr">
        <is>
          <t>Generic</t>
        </is>
      </c>
      <c r="H1290" s="493" t="n">
        <v>0</v>
      </c>
      <c r="I1290" s="493" t="n">
        <v>0</v>
      </c>
      <c r="J1290" s="493" t="n">
        <v>0</v>
      </c>
      <c r="K1290" s="493" t="n">
        <v>0</v>
      </c>
      <c r="L1290" s="493" t="n">
        <v>0</v>
      </c>
      <c r="M1290" s="493" t="n">
        <v>0</v>
      </c>
      <c r="N1290" s="493" t="n">
        <v>0</v>
      </c>
      <c r="O1290" s="493" t="n">
        <v>0</v>
      </c>
      <c r="P1290" s="493" t="n">
        <v>0</v>
      </c>
      <c r="Q1290" s="493" t="n">
        <v>0</v>
      </c>
      <c r="R1290" s="493" t="n">
        <v>0</v>
      </c>
      <c r="S1290" s="493" t="n">
        <v>120</v>
      </c>
      <c r="T1290" s="493" t="n">
        <v>360</v>
      </c>
      <c r="U1290" s="493" t="n">
        <v>189</v>
      </c>
      <c r="V1290" s="493" t="n">
        <v>240</v>
      </c>
      <c r="W1290" s="493" t="n">
        <v>0</v>
      </c>
      <c r="X1290" s="493" t="n">
        <v>561.9</v>
      </c>
      <c r="Y1290" s="493" t="n">
        <v>0</v>
      </c>
      <c r="Z1290" s="493" t="n">
        <v>239.4</v>
      </c>
      <c r="AA1290" s="493" t="n">
        <v>434.7</v>
      </c>
      <c r="AB1290" s="493" t="n">
        <v>0</v>
      </c>
      <c r="AC1290" s="493" t="n">
        <v>0</v>
      </c>
      <c r="AD1290" s="493" t="n">
        <v>88.2</v>
      </c>
      <c r="AE1290" s="493" t="n">
        <v>0</v>
      </c>
      <c r="AF1290" s="493" t="n">
        <v>0</v>
      </c>
      <c r="AG1290" s="493" t="n">
        <v>88.2</v>
      </c>
      <c r="AH1290" s="493" t="n">
        <v>240</v>
      </c>
      <c r="AI1290" s="493" t="n">
        <v>507</v>
      </c>
      <c r="AJ1290" s="493" t="n">
        <v>124.8</v>
      </c>
      <c r="AK1290" s="493" t="n">
        <v>748.8</v>
      </c>
      <c r="AL1290" s="493" t="n">
        <v>0</v>
      </c>
      <c r="AM1290" s="493" t="n">
        <v>331.8</v>
      </c>
      <c r="AN1290" s="493" t="n">
        <v>0</v>
      </c>
      <c r="AO1290" s="493" t="n">
        <v>736.5</v>
      </c>
      <c r="AP1290" s="493" t="n">
        <v>100.8</v>
      </c>
      <c r="AQ1290" s="493" t="n">
        <v>240</v>
      </c>
      <c r="AR1290" s="493" t="n">
        <v>0</v>
      </c>
      <c r="AS1290" s="493" t="n">
        <v>790.5</v>
      </c>
      <c r="AT1290" s="493" t="n">
        <v>0</v>
      </c>
      <c r="AU1290" s="493" t="n">
        <v>94.8</v>
      </c>
      <c r="AV1290" s="493" t="n">
        <v>178.5</v>
      </c>
      <c r="AW1290" s="493" t="n">
        <v>76.8</v>
      </c>
      <c r="AX1290" s="493" t="n">
        <v>0</v>
      </c>
      <c r="AY1290" s="493" t="n">
        <v>447.78</v>
      </c>
      <c r="AZ1290" s="493" t="n">
        <v>704.14</v>
      </c>
      <c r="BA1290" s="493" t="n">
        <v>247.85</v>
      </c>
      <c r="BB1290" s="493" t="n">
        <v>360.32</v>
      </c>
      <c r="BC1290" s="493" t="n">
        <v>204.38</v>
      </c>
      <c r="BD1290" s="493" t="n">
        <v>289.38</v>
      </c>
      <c r="BE1290" s="493" t="n">
        <v>474.58</v>
      </c>
      <c r="BF1290" s="493" t="n">
        <v>710.1</v>
      </c>
      <c r="BG1290" s="493" t="n">
        <v>679.5599999999999</v>
      </c>
      <c r="BH1290" s="493" t="n">
        <v>902.74</v>
      </c>
      <c r="BI1290" s="493" t="n">
        <v>472.05</v>
      </c>
      <c r="BJ1290" s="493" t="n">
        <v>1009.3</v>
      </c>
      <c r="BK1290" s="493" t="n">
        <v>470.35</v>
      </c>
      <c r="BL1290" s="493" t="n">
        <v>475.54</v>
      </c>
      <c r="BM1290" s="493" t="n">
        <v>598.75</v>
      </c>
      <c r="BN1290" s="493" t="n">
        <v>569.2</v>
      </c>
      <c r="BO1290" s="493" t="n">
        <v>744.5</v>
      </c>
      <c r="BP1290" s="493" t="n">
        <v>677.8</v>
      </c>
      <c r="BQ1290" s="493" t="n">
        <v>708.6</v>
      </c>
      <c r="BR1290" s="493" t="n">
        <v>264.66</v>
      </c>
      <c r="BS1290" s="493" t="n">
        <v>60.15</v>
      </c>
      <c r="BT1290" s="493" t="n">
        <v>0</v>
      </c>
      <c r="BU1290" s="493" t="n">
        <v>120</v>
      </c>
      <c r="BV1290" s="493" t="n">
        <v>0</v>
      </c>
      <c r="BW1290" s="493" t="n">
        <v>0</v>
      </c>
    </row>
    <row r="1291">
      <c r="A1291" t="inlineStr">
        <is>
          <t>[C9C] ANGIOTENSIN-II 길항제 (단일)</t>
        </is>
      </c>
      <c r="B1291" t="inlineStr">
        <is>
          <t>오스틴</t>
        </is>
      </c>
      <c r="C1291" t="inlineStr">
        <is>
          <t>뉴텔미</t>
        </is>
      </c>
      <c r="D1291" t="inlineStr">
        <is>
          <t>오스틴</t>
        </is>
      </c>
      <c r="E1291" t="inlineStr">
        <is>
          <t>telmisartan</t>
        </is>
      </c>
      <c r="F1291" t="inlineStr">
        <is>
          <t>의원</t>
        </is>
      </c>
      <c r="G1291" t="inlineStr">
        <is>
          <t>Generic</t>
        </is>
      </c>
      <c r="H1291" s="493" t="n">
        <v>12475.2</v>
      </c>
      <c r="I1291" s="493" t="n">
        <v>13841.9</v>
      </c>
      <c r="J1291" s="493" t="n">
        <v>16552</v>
      </c>
      <c r="K1291" s="493" t="n">
        <v>12253.5</v>
      </c>
      <c r="L1291" s="493" t="n">
        <v>15853.45</v>
      </c>
      <c r="M1291" s="493" t="n">
        <v>14604.9</v>
      </c>
      <c r="N1291" s="493" t="n">
        <v>14733.73</v>
      </c>
      <c r="O1291" s="493" t="n">
        <v>25857.02</v>
      </c>
      <c r="P1291" s="493" t="n">
        <v>21996.6</v>
      </c>
      <c r="Q1291" s="493" t="n">
        <v>25515.2</v>
      </c>
      <c r="R1291" s="493" t="n">
        <v>25760.74</v>
      </c>
      <c r="S1291" s="493" t="n">
        <v>85805.52</v>
      </c>
      <c r="T1291" s="493" t="n">
        <v>100322.96</v>
      </c>
      <c r="U1291" s="493" t="n">
        <v>92183.45</v>
      </c>
      <c r="V1291" s="493" t="n">
        <v>34834.7</v>
      </c>
      <c r="W1291" s="493" t="n">
        <v>33863.53</v>
      </c>
      <c r="X1291" s="493" t="n">
        <v>34912.31</v>
      </c>
      <c r="Y1291" s="493" t="n">
        <v>38412.73</v>
      </c>
      <c r="Z1291" s="493" t="n">
        <v>37751.26</v>
      </c>
      <c r="AA1291" s="493" t="n">
        <v>43376.19</v>
      </c>
      <c r="AB1291" s="493" t="n">
        <v>40735.83</v>
      </c>
      <c r="AC1291" s="493" t="n">
        <v>41217.8</v>
      </c>
      <c r="AD1291" s="493" t="n">
        <v>39447.33</v>
      </c>
      <c r="AE1291" s="493" t="n">
        <v>43056.37</v>
      </c>
      <c r="AF1291" s="493" t="n">
        <v>35560.19</v>
      </c>
      <c r="AG1291" s="493" t="n">
        <v>37938.34</v>
      </c>
      <c r="AH1291" s="493" t="n">
        <v>36222.72</v>
      </c>
      <c r="AI1291" s="493" t="n">
        <v>33757.84</v>
      </c>
      <c r="AJ1291" s="493" t="n">
        <v>35223.66</v>
      </c>
      <c r="AK1291" s="493" t="n">
        <v>40959.48</v>
      </c>
      <c r="AL1291" s="493" t="n">
        <v>35135.41</v>
      </c>
      <c r="AM1291" s="493" t="n">
        <v>38432.46</v>
      </c>
      <c r="AN1291" s="493" t="n">
        <v>34496.27</v>
      </c>
      <c r="AO1291" s="493" t="n">
        <v>41395.46</v>
      </c>
      <c r="AP1291" s="493" t="n">
        <v>30124.3</v>
      </c>
      <c r="AQ1291" s="493" t="n">
        <v>34754.25</v>
      </c>
      <c r="AR1291" s="493" t="n">
        <v>30882.15</v>
      </c>
      <c r="AS1291" s="493" t="n">
        <v>33710.49</v>
      </c>
      <c r="AT1291" s="493" t="n">
        <v>32547.32</v>
      </c>
      <c r="AU1291" s="493" t="n">
        <v>32512.75</v>
      </c>
      <c r="AV1291" s="493" t="n">
        <v>33839.58</v>
      </c>
      <c r="AW1291" s="493" t="n">
        <v>29032.96</v>
      </c>
      <c r="AX1291" s="493" t="n">
        <v>37130.23</v>
      </c>
      <c r="AY1291" s="493" t="n">
        <v>40580.26</v>
      </c>
      <c r="AZ1291" s="493" t="n">
        <v>37907.66</v>
      </c>
      <c r="BA1291" s="493" t="n">
        <v>45383.68</v>
      </c>
      <c r="BB1291" s="493" t="n">
        <v>38260.34</v>
      </c>
      <c r="BC1291" s="493" t="n">
        <v>40166.53</v>
      </c>
      <c r="BD1291" s="493" t="n">
        <v>40014.94</v>
      </c>
      <c r="BE1291" s="493" t="n">
        <v>41605.47</v>
      </c>
      <c r="BF1291" s="493" t="n">
        <v>39048.69</v>
      </c>
      <c r="BG1291" s="493" t="n">
        <v>38875.03</v>
      </c>
      <c r="BH1291" s="493" t="n">
        <v>40257.79</v>
      </c>
      <c r="BI1291" s="493" t="n">
        <v>40080.41</v>
      </c>
      <c r="BJ1291" s="493" t="n">
        <v>45592.32</v>
      </c>
      <c r="BK1291" s="493" t="n">
        <v>43131.86</v>
      </c>
      <c r="BL1291" s="493" t="n">
        <v>42203.14</v>
      </c>
      <c r="BM1291" s="493" t="n">
        <v>40259.33</v>
      </c>
      <c r="BN1291" s="493" t="n">
        <v>35855.22</v>
      </c>
      <c r="BO1291" s="493" t="n">
        <v>47744.97</v>
      </c>
      <c r="BP1291" s="493" t="n">
        <v>39269.33</v>
      </c>
      <c r="BQ1291" s="493" t="n">
        <v>41724.3</v>
      </c>
      <c r="BR1291" s="493" t="n">
        <v>35375.32</v>
      </c>
      <c r="BS1291" s="493" t="n">
        <v>20207.56</v>
      </c>
      <c r="BT1291" s="493" t="n">
        <v>3227.66</v>
      </c>
      <c r="BU1291" s="493" t="n">
        <v>2629.5</v>
      </c>
      <c r="BV1291" s="493" t="n">
        <v>1547.1</v>
      </c>
      <c r="BW1291" s="493" t="n">
        <v>2949</v>
      </c>
    </row>
    <row r="1292">
      <c r="A1292" t="inlineStr">
        <is>
          <t>[C9C] ANGIOTENSIN-II 길항제 (단일)</t>
        </is>
      </c>
      <c r="B1292" t="inlineStr">
        <is>
          <t>오스틴</t>
        </is>
      </c>
      <c r="C1292" t="inlineStr">
        <is>
          <t>뉴텔미</t>
        </is>
      </c>
      <c r="D1292" t="inlineStr">
        <is>
          <t>오스틴</t>
        </is>
      </c>
      <c r="E1292" t="inlineStr">
        <is>
          <t>telmisartan</t>
        </is>
      </c>
      <c r="F1292" t="inlineStr">
        <is>
          <t>보건소</t>
        </is>
      </c>
      <c r="G1292" t="inlineStr">
        <is>
          <t>Generic</t>
        </is>
      </c>
      <c r="H1292" s="493" t="n">
        <v>0</v>
      </c>
      <c r="I1292" s="493" t="n">
        <v>200.7</v>
      </c>
      <c r="J1292" s="493" t="n">
        <v>423.9</v>
      </c>
      <c r="K1292" s="493" t="n">
        <v>0</v>
      </c>
      <c r="L1292" s="493" t="n">
        <v>216</v>
      </c>
      <c r="M1292" s="493" t="n">
        <v>0</v>
      </c>
      <c r="N1292" s="493" t="n">
        <v>0</v>
      </c>
      <c r="O1292" s="493" t="n">
        <v>200.7</v>
      </c>
      <c r="P1292" s="493" t="n">
        <v>0</v>
      </c>
      <c r="Q1292" s="493" t="n">
        <v>0</v>
      </c>
      <c r="R1292" s="493" t="n">
        <v>441</v>
      </c>
      <c r="S1292" s="493" t="n">
        <v>267.86</v>
      </c>
      <c r="T1292" s="493" t="n">
        <v>777</v>
      </c>
      <c r="U1292" s="493" t="n">
        <v>189</v>
      </c>
      <c r="V1292" s="493" t="n">
        <v>320.4</v>
      </c>
      <c r="W1292" s="493" t="n">
        <v>297.9</v>
      </c>
      <c r="X1292" s="493" t="n">
        <v>254.7</v>
      </c>
      <c r="Y1292" s="493" t="n">
        <v>88.2</v>
      </c>
      <c r="Z1292" s="493" t="n">
        <v>162.9</v>
      </c>
      <c r="AA1292" s="493" t="n">
        <v>436.8</v>
      </c>
      <c r="AB1292" s="493" t="n">
        <v>134.1</v>
      </c>
      <c r="AC1292" s="493" t="n">
        <v>190.13</v>
      </c>
      <c r="AD1292" s="493" t="n">
        <v>498.6</v>
      </c>
      <c r="AE1292" s="493" t="n">
        <v>171.9</v>
      </c>
      <c r="AF1292" s="493" t="n">
        <v>0</v>
      </c>
      <c r="AG1292" s="493" t="n">
        <v>360</v>
      </c>
      <c r="AH1292" s="493" t="n">
        <v>0</v>
      </c>
      <c r="AI1292" s="493" t="n">
        <v>2129.4</v>
      </c>
      <c r="AJ1292" s="493" t="n">
        <v>324</v>
      </c>
      <c r="AK1292" s="493" t="n">
        <v>626.4</v>
      </c>
      <c r="AL1292" s="493" t="n">
        <v>0</v>
      </c>
      <c r="AM1292" s="493" t="n">
        <v>2538.9</v>
      </c>
      <c r="AN1292" s="493" t="n">
        <v>921</v>
      </c>
      <c r="AO1292" s="493" t="n">
        <v>724.8</v>
      </c>
      <c r="AP1292" s="493" t="n">
        <v>306.9</v>
      </c>
      <c r="AQ1292" s="493" t="n">
        <v>1358.4</v>
      </c>
      <c r="AR1292" s="493" t="n">
        <v>39.48</v>
      </c>
      <c r="AS1292" s="493" t="n">
        <v>756.3</v>
      </c>
      <c r="AT1292" s="493" t="n">
        <v>0</v>
      </c>
      <c r="AU1292" s="493" t="n">
        <v>1108.8</v>
      </c>
      <c r="AV1292" s="493" t="n">
        <v>284.4</v>
      </c>
      <c r="AW1292" s="493" t="n">
        <v>774</v>
      </c>
      <c r="AX1292" s="493" t="n">
        <v>414</v>
      </c>
      <c r="AY1292" s="493" t="n">
        <v>2714.1</v>
      </c>
      <c r="AZ1292" s="493" t="n">
        <v>244.8</v>
      </c>
      <c r="BA1292" s="493" t="n">
        <v>313.2</v>
      </c>
      <c r="BB1292" s="493" t="n">
        <v>468</v>
      </c>
      <c r="BC1292" s="493" t="n">
        <v>2664</v>
      </c>
      <c r="BD1292" s="493" t="n">
        <v>0</v>
      </c>
      <c r="BE1292" s="493" t="n">
        <v>0</v>
      </c>
      <c r="BF1292" s="493" t="n">
        <v>57</v>
      </c>
      <c r="BG1292" s="493" t="n">
        <v>2268</v>
      </c>
      <c r="BH1292" s="493" t="n">
        <v>0</v>
      </c>
      <c r="BI1292" s="493" t="n">
        <v>421.2</v>
      </c>
      <c r="BJ1292" s="493" t="n">
        <v>118.8</v>
      </c>
      <c r="BK1292" s="493" t="n">
        <v>2314.8</v>
      </c>
      <c r="BL1292" s="493" t="n">
        <v>380.7</v>
      </c>
      <c r="BM1292" s="493" t="n">
        <v>603.9</v>
      </c>
      <c r="BN1292" s="493" t="n">
        <v>0</v>
      </c>
      <c r="BO1292" s="493" t="n">
        <v>4264.2</v>
      </c>
      <c r="BP1292" s="493" t="n">
        <v>0</v>
      </c>
      <c r="BQ1292" s="493" t="n">
        <v>261</v>
      </c>
      <c r="BR1292" s="493" t="n">
        <v>0</v>
      </c>
      <c r="BS1292" s="493" t="n">
        <v>373.5</v>
      </c>
      <c r="BT1292" s="493" t="n">
        <v>0</v>
      </c>
      <c r="BU1292" s="493" t="n">
        <v>3787.2</v>
      </c>
      <c r="BV1292" s="493" t="n">
        <v>0</v>
      </c>
      <c r="BW1292" s="493" t="n">
        <v>0</v>
      </c>
    </row>
    <row r="1293">
      <c r="A1293" t="inlineStr">
        <is>
          <t>[C9C] ANGIOTENSIN-II 길항제 (단일)</t>
        </is>
      </c>
      <c r="B1293" t="inlineStr">
        <is>
          <t>오스틴</t>
        </is>
      </c>
      <c r="C1293" t="inlineStr">
        <is>
          <t>뉴텔미</t>
        </is>
      </c>
      <c r="D1293" t="inlineStr">
        <is>
          <t>오스틴</t>
        </is>
      </c>
      <c r="E1293" t="inlineStr">
        <is>
          <t>telmisartan</t>
        </is>
      </c>
      <c r="F1293" t="inlineStr">
        <is>
          <t>기타(치과의원, 치과병원 등)</t>
        </is>
      </c>
      <c r="G1293" t="inlineStr">
        <is>
          <t>Generic</t>
        </is>
      </c>
      <c r="H1293" s="493" t="n">
        <v>0</v>
      </c>
      <c r="I1293" s="493" t="n">
        <v>0</v>
      </c>
      <c r="J1293" s="493" t="n">
        <v>0</v>
      </c>
      <c r="K1293" s="493" t="n">
        <v>0</v>
      </c>
      <c r="L1293" s="493" t="n">
        <v>0</v>
      </c>
      <c r="M1293" s="493" t="n">
        <v>0</v>
      </c>
      <c r="N1293" s="493" t="n">
        <v>0</v>
      </c>
      <c r="O1293" s="493" t="n">
        <v>0</v>
      </c>
      <c r="P1293" s="493" t="n">
        <v>0</v>
      </c>
      <c r="Q1293" s="493" t="n">
        <v>0</v>
      </c>
      <c r="R1293" s="493" t="n">
        <v>0</v>
      </c>
      <c r="S1293" s="493" t="n">
        <v>0</v>
      </c>
      <c r="T1293" s="493" t="n">
        <v>0</v>
      </c>
      <c r="U1293" s="493" t="n">
        <v>0</v>
      </c>
      <c r="V1293" s="493" t="n">
        <v>421.2</v>
      </c>
      <c r="W1293" s="493" t="n">
        <v>0</v>
      </c>
      <c r="X1293" s="493" t="n">
        <v>0</v>
      </c>
      <c r="Y1293" s="493" t="n">
        <v>0</v>
      </c>
      <c r="Z1293" s="493" t="n">
        <v>0</v>
      </c>
      <c r="AA1293" s="493" t="n">
        <v>0</v>
      </c>
      <c r="AB1293" s="493" t="n">
        <v>0</v>
      </c>
      <c r="AC1293" s="493" t="n">
        <v>0</v>
      </c>
      <c r="AD1293" s="493" t="n">
        <v>0</v>
      </c>
      <c r="AE1293" s="493" t="n">
        <v>0</v>
      </c>
      <c r="AF1293" s="493" t="n">
        <v>0</v>
      </c>
      <c r="AG1293" s="493" t="n">
        <v>0</v>
      </c>
      <c r="AH1293" s="493" t="n">
        <v>0</v>
      </c>
      <c r="AI1293" s="493" t="n">
        <v>0</v>
      </c>
      <c r="AJ1293" s="493" t="n">
        <v>0</v>
      </c>
      <c r="AK1293" s="493" t="n">
        <v>0</v>
      </c>
      <c r="AL1293" s="493" t="n">
        <v>0</v>
      </c>
      <c r="AM1293" s="493" t="n">
        <v>0</v>
      </c>
      <c r="AN1293" s="493" t="n">
        <v>0</v>
      </c>
      <c r="AO1293" s="493" t="n">
        <v>0</v>
      </c>
      <c r="AP1293" s="493" t="n">
        <v>0</v>
      </c>
      <c r="AQ1293" s="493" t="n">
        <v>0</v>
      </c>
      <c r="AR1293" s="493" t="n">
        <v>0</v>
      </c>
      <c r="AS1293" s="493" t="n">
        <v>0</v>
      </c>
      <c r="AT1293" s="493" t="n">
        <v>0</v>
      </c>
      <c r="AU1293" s="493" t="n">
        <v>0</v>
      </c>
      <c r="AV1293" s="493" t="n">
        <v>0</v>
      </c>
      <c r="AW1293" s="493" t="n">
        <v>0</v>
      </c>
      <c r="AX1293" s="493" t="n">
        <v>0</v>
      </c>
      <c r="AY1293" s="493" t="n">
        <v>0</v>
      </c>
      <c r="AZ1293" s="493" t="n">
        <v>0</v>
      </c>
      <c r="BA1293" s="493" t="n">
        <v>0</v>
      </c>
      <c r="BB1293" s="493" t="n">
        <v>0</v>
      </c>
      <c r="BC1293" s="493" t="n">
        <v>0</v>
      </c>
      <c r="BD1293" s="493" t="n">
        <v>0</v>
      </c>
      <c r="BE1293" s="493" t="n">
        <v>0</v>
      </c>
      <c r="BF1293" s="493" t="n">
        <v>0</v>
      </c>
      <c r="BG1293" s="493" t="n">
        <v>0</v>
      </c>
      <c r="BH1293" s="493" t="n">
        <v>0</v>
      </c>
      <c r="BI1293" s="493" t="n">
        <v>201.3</v>
      </c>
      <c r="BJ1293" s="493" t="n">
        <v>0</v>
      </c>
      <c r="BK1293" s="493" t="n">
        <v>0</v>
      </c>
      <c r="BL1293" s="493" t="n">
        <v>0</v>
      </c>
      <c r="BM1293" s="493" t="n">
        <v>0</v>
      </c>
      <c r="BN1293" s="493" t="n">
        <v>0</v>
      </c>
      <c r="BO1293" s="493" t="n">
        <v>0</v>
      </c>
      <c r="BP1293" s="493" t="n">
        <v>0</v>
      </c>
      <c r="BQ1293" s="493" t="n">
        <v>0</v>
      </c>
      <c r="BR1293" s="493" t="n">
        <v>0</v>
      </c>
      <c r="BS1293" s="493" t="n">
        <v>0</v>
      </c>
      <c r="BT1293" s="493" t="n">
        <v>0</v>
      </c>
      <c r="BU1293" s="493" t="n">
        <v>0</v>
      </c>
      <c r="BV1293" s="493" t="n">
        <v>0</v>
      </c>
      <c r="BW1293" s="493" t="n">
        <v>0</v>
      </c>
    </row>
    <row r="1294">
      <c r="A1294" t="inlineStr">
        <is>
          <t>[C9C] ANGIOTENSIN-II 길항제 (단일)</t>
        </is>
      </c>
      <c r="B1294" t="inlineStr">
        <is>
          <t>오스틴</t>
        </is>
      </c>
      <c r="C1294" t="inlineStr">
        <is>
          <t>코자탄</t>
        </is>
      </c>
      <c r="D1294" t="inlineStr">
        <is>
          <t>오스틴</t>
        </is>
      </c>
      <c r="E1294" t="inlineStr">
        <is>
          <t>losartan potassium</t>
        </is>
      </c>
      <c r="F1294" t="inlineStr">
        <is>
          <t>종합병원</t>
        </is>
      </c>
      <c r="G1294" t="inlineStr">
        <is>
          <t>Generic</t>
        </is>
      </c>
      <c r="H1294" s="493" t="n">
        <v>559.4400000000001</v>
      </c>
      <c r="I1294" s="493" t="n">
        <v>2277.03</v>
      </c>
      <c r="J1294" s="493" t="n">
        <v>1317.61</v>
      </c>
      <c r="K1294" s="493" t="n">
        <v>1241.18</v>
      </c>
      <c r="L1294" s="493" t="n">
        <v>891.45</v>
      </c>
      <c r="M1294" s="493" t="n">
        <v>1693.92</v>
      </c>
      <c r="N1294" s="493" t="n">
        <v>1037.12</v>
      </c>
      <c r="O1294" s="493" t="n">
        <v>1773.2</v>
      </c>
      <c r="P1294" s="493" t="n">
        <v>1928.76</v>
      </c>
      <c r="Q1294" s="493" t="n">
        <v>990.8</v>
      </c>
      <c r="R1294" s="493" t="n">
        <v>1131.9</v>
      </c>
      <c r="S1294" s="493" t="n">
        <v>468.72</v>
      </c>
      <c r="T1294" s="493" t="n">
        <v>0</v>
      </c>
      <c r="U1294" s="493" t="n">
        <v>0</v>
      </c>
      <c r="V1294" s="493" t="n">
        <v>0</v>
      </c>
      <c r="W1294" s="493" t="n">
        <v>63</v>
      </c>
      <c r="X1294" s="493" t="n">
        <v>64.8</v>
      </c>
      <c r="Y1294" s="493" t="n">
        <v>0</v>
      </c>
      <c r="Z1294" s="493" t="n">
        <v>0</v>
      </c>
      <c r="AA1294" s="493" t="n">
        <v>41.2</v>
      </c>
      <c r="AB1294" s="493" t="n">
        <v>0</v>
      </c>
      <c r="AC1294" s="493" t="n">
        <v>32.1</v>
      </c>
      <c r="AD1294" s="493" t="n">
        <v>0</v>
      </c>
      <c r="AE1294" s="493" t="n">
        <v>0</v>
      </c>
      <c r="AF1294" s="493" t="n">
        <v>0</v>
      </c>
      <c r="AG1294" s="493" t="n">
        <v>0</v>
      </c>
      <c r="AH1294" s="493" t="n">
        <v>198</v>
      </c>
      <c r="AI1294" s="493" t="n">
        <v>99</v>
      </c>
      <c r="AJ1294" s="493" t="n">
        <v>0</v>
      </c>
      <c r="AK1294" s="493" t="n">
        <v>101.7</v>
      </c>
      <c r="AL1294" s="493" t="n">
        <v>99</v>
      </c>
      <c r="AM1294" s="493" t="n">
        <v>100.8</v>
      </c>
      <c r="AN1294" s="493" t="n">
        <v>0</v>
      </c>
      <c r="AO1294" s="493" t="n">
        <v>0</v>
      </c>
      <c r="AP1294" s="493" t="n">
        <v>228</v>
      </c>
      <c r="AQ1294" s="493" t="n">
        <v>0</v>
      </c>
      <c r="AR1294" s="493" t="n">
        <v>0</v>
      </c>
      <c r="AS1294" s="493" t="n">
        <v>302.4</v>
      </c>
      <c r="AT1294" s="493" t="n">
        <v>118.56</v>
      </c>
      <c r="AU1294" s="493" t="n">
        <v>0</v>
      </c>
      <c r="AV1294" s="493" t="n">
        <v>194.4</v>
      </c>
      <c r="AW1294" s="493" t="n">
        <v>0</v>
      </c>
      <c r="AX1294" s="493" t="n">
        <v>0</v>
      </c>
      <c r="AY1294" s="493" t="n">
        <v>461.7</v>
      </c>
      <c r="AZ1294" s="493" t="n">
        <v>0</v>
      </c>
      <c r="BA1294" s="493" t="n">
        <v>0</v>
      </c>
      <c r="BB1294" s="493" t="n">
        <v>135.6</v>
      </c>
      <c r="BC1294" s="493" t="n">
        <v>0</v>
      </c>
      <c r="BD1294" s="493" t="n">
        <v>0</v>
      </c>
      <c r="BE1294" s="493" t="n">
        <v>0</v>
      </c>
      <c r="BF1294" s="493" t="n">
        <v>142.8</v>
      </c>
      <c r="BG1294" s="493" t="n">
        <v>0</v>
      </c>
      <c r="BH1294" s="493" t="n">
        <v>0</v>
      </c>
      <c r="BI1294" s="493" t="n">
        <v>0</v>
      </c>
      <c r="BJ1294" s="493" t="n">
        <v>0</v>
      </c>
      <c r="BK1294" s="493" t="n">
        <v>0</v>
      </c>
      <c r="BL1294" s="493" t="n">
        <v>0</v>
      </c>
      <c r="BM1294" s="493" t="n">
        <v>0</v>
      </c>
      <c r="BN1294" s="493" t="n">
        <v>0</v>
      </c>
      <c r="BO1294" s="493" t="n">
        <v>0</v>
      </c>
      <c r="BP1294" s="493" t="n">
        <v>0</v>
      </c>
      <c r="BQ1294" s="493" t="n">
        <v>0</v>
      </c>
      <c r="BR1294" s="493" t="n">
        <v>0</v>
      </c>
      <c r="BS1294" s="493" t="n">
        <v>0</v>
      </c>
      <c r="BT1294" s="493" t="n">
        <v>0</v>
      </c>
      <c r="BU1294" s="493" t="n">
        <v>0</v>
      </c>
      <c r="BV1294" s="493" t="n">
        <v>0</v>
      </c>
      <c r="BW1294" s="493" t="n">
        <v>0</v>
      </c>
    </row>
    <row r="1295">
      <c r="A1295" t="inlineStr">
        <is>
          <t>[C9C] ANGIOTENSIN-II 길항제 (단일)</t>
        </is>
      </c>
      <c r="B1295" t="inlineStr">
        <is>
          <t>오스틴</t>
        </is>
      </c>
      <c r="C1295" t="inlineStr">
        <is>
          <t>코자탄</t>
        </is>
      </c>
      <c r="D1295" t="inlineStr">
        <is>
          <t>오스틴</t>
        </is>
      </c>
      <c r="E1295" t="inlineStr">
        <is>
          <t>losartan potassium</t>
        </is>
      </c>
      <c r="F1295" t="inlineStr">
        <is>
          <t>병원</t>
        </is>
      </c>
      <c r="G1295" t="inlineStr">
        <is>
          <t>Generic</t>
        </is>
      </c>
      <c r="H1295" s="493" t="n">
        <v>116</v>
      </c>
      <c r="I1295" s="493" t="n">
        <v>933.9</v>
      </c>
      <c r="J1295" s="493" t="n">
        <v>588</v>
      </c>
      <c r="K1295" s="493" t="n">
        <v>940.26</v>
      </c>
      <c r="L1295" s="493" t="n">
        <v>872.3</v>
      </c>
      <c r="M1295" s="493" t="n">
        <v>1836.7</v>
      </c>
      <c r="N1295" s="493" t="n">
        <v>856.3</v>
      </c>
      <c r="O1295" s="493" t="n">
        <v>1128.9</v>
      </c>
      <c r="P1295" s="493" t="n">
        <v>892</v>
      </c>
      <c r="Q1295" s="493" t="n">
        <v>692</v>
      </c>
      <c r="R1295" s="493" t="n">
        <v>1365.1</v>
      </c>
      <c r="S1295" s="493" t="n">
        <v>296</v>
      </c>
      <c r="T1295" s="493" t="n">
        <v>0</v>
      </c>
      <c r="U1295" s="493" t="n">
        <v>0</v>
      </c>
      <c r="V1295" s="493" t="n">
        <v>5.32</v>
      </c>
      <c r="W1295" s="493" t="n">
        <v>0</v>
      </c>
      <c r="X1295" s="493" t="n">
        <v>0</v>
      </c>
      <c r="Y1295" s="493" t="n">
        <v>0</v>
      </c>
      <c r="Z1295" s="493" t="n">
        <v>589.35</v>
      </c>
      <c r="AA1295" s="493" t="n">
        <v>525.3</v>
      </c>
      <c r="AB1295" s="493" t="n">
        <v>286.4</v>
      </c>
      <c r="AC1295" s="493" t="n">
        <v>389.55</v>
      </c>
      <c r="AD1295" s="493" t="n">
        <v>430.96</v>
      </c>
      <c r="AE1295" s="493" t="n">
        <v>143.36</v>
      </c>
      <c r="AF1295" s="493" t="n">
        <v>335.36</v>
      </c>
      <c r="AG1295" s="493" t="n">
        <v>1253.54</v>
      </c>
      <c r="AH1295" s="493" t="n">
        <v>711.5599999999999</v>
      </c>
      <c r="AI1295" s="493" t="n">
        <v>874.36</v>
      </c>
      <c r="AJ1295" s="493" t="n">
        <v>1099.65</v>
      </c>
      <c r="AK1295" s="493" t="n">
        <v>788.04</v>
      </c>
      <c r="AL1295" s="493" t="n">
        <v>845.76</v>
      </c>
      <c r="AM1295" s="493" t="n">
        <v>1424.97</v>
      </c>
      <c r="AN1295" s="493" t="n">
        <v>2761.1</v>
      </c>
      <c r="AO1295" s="493" t="n">
        <v>1682.78</v>
      </c>
      <c r="AP1295" s="493" t="n">
        <v>2678.53</v>
      </c>
      <c r="AQ1295" s="493" t="n">
        <v>2523</v>
      </c>
      <c r="AR1295" s="493" t="n">
        <v>2666.7</v>
      </c>
      <c r="AS1295" s="493" t="n">
        <v>1963.34</v>
      </c>
      <c r="AT1295" s="493" t="n">
        <v>2947</v>
      </c>
      <c r="AU1295" s="493" t="n">
        <v>2604.15</v>
      </c>
      <c r="AV1295" s="493" t="n">
        <v>1806.51</v>
      </c>
      <c r="AW1295" s="493" t="n">
        <v>3602.11</v>
      </c>
      <c r="AX1295" s="493" t="n">
        <v>3394.15</v>
      </c>
      <c r="AY1295" s="493" t="n">
        <v>3352.6</v>
      </c>
      <c r="AZ1295" s="493" t="n">
        <v>4310.61</v>
      </c>
      <c r="BA1295" s="493" t="n">
        <v>2498.13</v>
      </c>
      <c r="BB1295" s="493" t="n">
        <v>2074.54</v>
      </c>
      <c r="BC1295" s="493" t="n">
        <v>1577.86</v>
      </c>
      <c r="BD1295" s="493" t="n">
        <v>3499.48</v>
      </c>
      <c r="BE1295" s="493" t="n">
        <v>1905.24</v>
      </c>
      <c r="BF1295" s="493" t="n">
        <v>2431.68</v>
      </c>
      <c r="BG1295" s="493" t="n">
        <v>2562.72</v>
      </c>
      <c r="BH1295" s="493" t="n">
        <v>2642.86</v>
      </c>
      <c r="BI1295" s="493" t="n">
        <v>1947.54</v>
      </c>
      <c r="BJ1295" s="493" t="n">
        <v>2542.62</v>
      </c>
      <c r="BK1295" s="493" t="n">
        <v>0</v>
      </c>
      <c r="BL1295" s="493" t="n">
        <v>0</v>
      </c>
      <c r="BM1295" s="493" t="n">
        <v>0</v>
      </c>
      <c r="BN1295" s="493" t="n">
        <v>0</v>
      </c>
      <c r="BO1295" s="493" t="n">
        <v>0</v>
      </c>
      <c r="BP1295" s="493" t="n">
        <v>0</v>
      </c>
      <c r="BQ1295" s="493" t="n">
        <v>0</v>
      </c>
      <c r="BR1295" s="493" t="n">
        <v>0</v>
      </c>
      <c r="BS1295" s="493" t="n">
        <v>0</v>
      </c>
      <c r="BT1295" s="493" t="n">
        <v>0</v>
      </c>
      <c r="BU1295" s="493" t="n">
        <v>0</v>
      </c>
      <c r="BV1295" s="493" t="n">
        <v>0</v>
      </c>
      <c r="BW1295" s="493" t="n">
        <v>0</v>
      </c>
    </row>
    <row r="1296">
      <c r="A1296" t="inlineStr">
        <is>
          <t>[C9C] ANGIOTENSIN-II 길항제 (단일)</t>
        </is>
      </c>
      <c r="B1296" t="inlineStr">
        <is>
          <t>오스틴</t>
        </is>
      </c>
      <c r="C1296" t="inlineStr">
        <is>
          <t>코자탄</t>
        </is>
      </c>
      <c r="D1296" t="inlineStr">
        <is>
          <t>오스틴</t>
        </is>
      </c>
      <c r="E1296" t="inlineStr">
        <is>
          <t>losartan potassium</t>
        </is>
      </c>
      <c r="F1296" t="inlineStr">
        <is>
          <t>의원</t>
        </is>
      </c>
      <c r="G1296" t="inlineStr">
        <is>
          <t>Generic</t>
        </is>
      </c>
      <c r="H1296" s="493" t="n">
        <v>100942.64</v>
      </c>
      <c r="I1296" s="493" t="n">
        <v>83785.53</v>
      </c>
      <c r="J1296" s="493" t="n">
        <v>109782.3</v>
      </c>
      <c r="K1296" s="493" t="n">
        <v>100877.67</v>
      </c>
      <c r="L1296" s="493" t="n">
        <v>109827.72</v>
      </c>
      <c r="M1296" s="493" t="n">
        <v>112498.93</v>
      </c>
      <c r="N1296" s="493" t="n">
        <v>108832.13</v>
      </c>
      <c r="O1296" s="493" t="n">
        <v>106188.29</v>
      </c>
      <c r="P1296" s="493" t="n">
        <v>117846.93</v>
      </c>
      <c r="Q1296" s="493" t="n">
        <v>108134.6</v>
      </c>
      <c r="R1296" s="493" t="n">
        <v>92123.09</v>
      </c>
      <c r="S1296" s="493" t="n">
        <v>14267.1</v>
      </c>
      <c r="T1296" s="493" t="n">
        <v>1877.4</v>
      </c>
      <c r="U1296" s="493" t="n">
        <v>0</v>
      </c>
      <c r="V1296" s="493" t="n">
        <v>5400.15</v>
      </c>
      <c r="W1296" s="493" t="n">
        <v>14164.9</v>
      </c>
      <c r="X1296" s="493" t="n">
        <v>14002.44</v>
      </c>
      <c r="Y1296" s="493" t="n">
        <v>14359.17</v>
      </c>
      <c r="Z1296" s="493" t="n">
        <v>14994.81</v>
      </c>
      <c r="AA1296" s="493" t="n">
        <v>18020.78</v>
      </c>
      <c r="AB1296" s="493" t="n">
        <v>18677.17</v>
      </c>
      <c r="AC1296" s="493" t="n">
        <v>20732.07</v>
      </c>
      <c r="AD1296" s="493" t="n">
        <v>20830.49</v>
      </c>
      <c r="AE1296" s="493" t="n">
        <v>21612</v>
      </c>
      <c r="AF1296" s="493" t="n">
        <v>17141.62</v>
      </c>
      <c r="AG1296" s="493" t="n">
        <v>17885.78</v>
      </c>
      <c r="AH1296" s="493" t="n">
        <v>19839.24</v>
      </c>
      <c r="AI1296" s="493" t="n">
        <v>20512.53</v>
      </c>
      <c r="AJ1296" s="493" t="n">
        <v>19601.75</v>
      </c>
      <c r="AK1296" s="493" t="n">
        <v>20788.42</v>
      </c>
      <c r="AL1296" s="493" t="n">
        <v>18879.82</v>
      </c>
      <c r="AM1296" s="493" t="n">
        <v>19090.36</v>
      </c>
      <c r="AN1296" s="493" t="n">
        <v>15466.2</v>
      </c>
      <c r="AO1296" s="493" t="n">
        <v>21889.47</v>
      </c>
      <c r="AP1296" s="493" t="n">
        <v>18118.98</v>
      </c>
      <c r="AQ1296" s="493" t="n">
        <v>19617.35</v>
      </c>
      <c r="AR1296" s="493" t="n">
        <v>21010.8</v>
      </c>
      <c r="AS1296" s="493" t="n">
        <v>21885.06</v>
      </c>
      <c r="AT1296" s="493" t="n">
        <v>19335.66</v>
      </c>
      <c r="AU1296" s="493" t="n">
        <v>25306.4</v>
      </c>
      <c r="AV1296" s="493" t="n">
        <v>23435.05</v>
      </c>
      <c r="AW1296" s="493" t="n">
        <v>27886.3</v>
      </c>
      <c r="AX1296" s="493" t="n">
        <v>27410.85</v>
      </c>
      <c r="AY1296" s="493" t="n">
        <v>31321.3</v>
      </c>
      <c r="AZ1296" s="493" t="n">
        <v>23185.15</v>
      </c>
      <c r="BA1296" s="493" t="n">
        <v>29624.64</v>
      </c>
      <c r="BB1296" s="493" t="n">
        <v>28601.15</v>
      </c>
      <c r="BC1296" s="493" t="n">
        <v>31940.4</v>
      </c>
      <c r="BD1296" s="493" t="n">
        <v>25449.05</v>
      </c>
      <c r="BE1296" s="493" t="n">
        <v>26245</v>
      </c>
      <c r="BF1296" s="493" t="n">
        <v>16104.84</v>
      </c>
      <c r="BG1296" s="493" t="n">
        <v>2980.8</v>
      </c>
      <c r="BH1296" s="493" t="n">
        <v>987.6</v>
      </c>
      <c r="BI1296" s="493" t="n">
        <v>606.6</v>
      </c>
      <c r="BJ1296" s="493" t="n">
        <v>1053.6</v>
      </c>
      <c r="BK1296" s="493" t="n">
        <v>0</v>
      </c>
      <c r="BL1296" s="493" t="n">
        <v>0</v>
      </c>
      <c r="BM1296" s="493" t="n">
        <v>0</v>
      </c>
      <c r="BN1296" s="493" t="n">
        <v>0</v>
      </c>
      <c r="BO1296" s="493" t="n">
        <v>0</v>
      </c>
      <c r="BP1296" s="493" t="n">
        <v>0</v>
      </c>
      <c r="BQ1296" s="493" t="n">
        <v>0</v>
      </c>
      <c r="BR1296" s="493" t="n">
        <v>0</v>
      </c>
      <c r="BS1296" s="493" t="n">
        <v>0</v>
      </c>
      <c r="BT1296" s="493" t="n">
        <v>0</v>
      </c>
      <c r="BU1296" s="493" t="n">
        <v>0</v>
      </c>
      <c r="BV1296" s="493" t="n">
        <v>0</v>
      </c>
      <c r="BW1296" s="493" t="n">
        <v>0</v>
      </c>
    </row>
    <row r="1297">
      <c r="A1297" t="inlineStr">
        <is>
          <t>[C9C] ANGIOTENSIN-II 길항제 (단일)</t>
        </is>
      </c>
      <c r="B1297" t="inlineStr">
        <is>
          <t>오스틴</t>
        </is>
      </c>
      <c r="C1297" t="inlineStr">
        <is>
          <t>코자탄</t>
        </is>
      </c>
      <c r="D1297" t="inlineStr">
        <is>
          <t>오스틴</t>
        </is>
      </c>
      <c r="E1297" t="inlineStr">
        <is>
          <t>losartan potassium</t>
        </is>
      </c>
      <c r="F1297" t="inlineStr">
        <is>
          <t>보건소</t>
        </is>
      </c>
      <c r="G1297" t="inlineStr">
        <is>
          <t>Generic</t>
        </is>
      </c>
      <c r="H1297" s="493" t="n">
        <v>0</v>
      </c>
      <c r="I1297" s="493" t="n">
        <v>0</v>
      </c>
      <c r="J1297" s="493" t="n">
        <v>1841.4</v>
      </c>
      <c r="K1297" s="493" t="n">
        <v>2095.2</v>
      </c>
      <c r="L1297" s="493" t="n">
        <v>1654.8</v>
      </c>
      <c r="M1297" s="493" t="n">
        <v>1329.6</v>
      </c>
      <c r="N1297" s="493" t="n">
        <v>916.2</v>
      </c>
      <c r="O1297" s="493" t="n">
        <v>2016</v>
      </c>
      <c r="P1297" s="493" t="n">
        <v>1404</v>
      </c>
      <c r="Q1297" s="493" t="n">
        <v>1927.2</v>
      </c>
      <c r="R1297" s="493" t="n">
        <v>1673.1</v>
      </c>
      <c r="S1297" s="493" t="n">
        <v>382.8</v>
      </c>
      <c r="T1297" s="493" t="n">
        <v>0</v>
      </c>
      <c r="U1297" s="493" t="n">
        <v>0</v>
      </c>
      <c r="V1297" s="493" t="n">
        <v>0</v>
      </c>
      <c r="W1297" s="493" t="n">
        <v>0</v>
      </c>
      <c r="X1297" s="493" t="n">
        <v>0</v>
      </c>
      <c r="Y1297" s="493" t="n">
        <v>0</v>
      </c>
      <c r="Z1297" s="493" t="n">
        <v>0</v>
      </c>
      <c r="AA1297" s="493" t="n">
        <v>0</v>
      </c>
      <c r="AB1297" s="493" t="n">
        <v>0</v>
      </c>
      <c r="AC1297" s="493" t="n">
        <v>0</v>
      </c>
      <c r="AD1297" s="493" t="n">
        <v>0</v>
      </c>
      <c r="AE1297" s="493" t="n">
        <v>320.4</v>
      </c>
      <c r="AF1297" s="493" t="n">
        <v>0</v>
      </c>
      <c r="AG1297" s="493" t="n">
        <v>0</v>
      </c>
      <c r="AH1297" s="493" t="n">
        <v>0</v>
      </c>
      <c r="AI1297" s="493" t="n">
        <v>0</v>
      </c>
      <c r="AJ1297" s="493" t="n">
        <v>0</v>
      </c>
      <c r="AK1297" s="493" t="n">
        <v>0</v>
      </c>
      <c r="AL1297" s="493" t="n">
        <v>0</v>
      </c>
      <c r="AM1297" s="493" t="n">
        <v>0</v>
      </c>
      <c r="AN1297" s="493" t="n">
        <v>0</v>
      </c>
      <c r="AO1297" s="493" t="n">
        <v>0</v>
      </c>
      <c r="AP1297" s="493" t="n">
        <v>0</v>
      </c>
      <c r="AQ1297" s="493" t="n">
        <v>0</v>
      </c>
      <c r="AR1297" s="493" t="n">
        <v>0</v>
      </c>
      <c r="AS1297" s="493" t="n">
        <v>0</v>
      </c>
      <c r="AT1297" s="493" t="n">
        <v>0</v>
      </c>
      <c r="AU1297" s="493" t="n">
        <v>57.4</v>
      </c>
      <c r="AV1297" s="493" t="n">
        <v>0</v>
      </c>
      <c r="AW1297" s="493" t="n">
        <v>2118.6</v>
      </c>
      <c r="AX1297" s="493" t="n">
        <v>0</v>
      </c>
      <c r="AY1297" s="493" t="n">
        <v>0</v>
      </c>
      <c r="AZ1297" s="493" t="n">
        <v>0</v>
      </c>
      <c r="BA1297" s="493" t="n">
        <v>0</v>
      </c>
      <c r="BB1297" s="493" t="n">
        <v>5122.8</v>
      </c>
      <c r="BC1297" s="493" t="n">
        <v>531</v>
      </c>
      <c r="BD1297" s="493" t="n">
        <v>0</v>
      </c>
      <c r="BE1297" s="493" t="n">
        <v>0</v>
      </c>
      <c r="BF1297" s="493" t="n">
        <v>756.5</v>
      </c>
      <c r="BG1297" s="493" t="n">
        <v>0</v>
      </c>
      <c r="BH1297" s="493" t="n">
        <v>0</v>
      </c>
      <c r="BI1297" s="493" t="n">
        <v>0</v>
      </c>
      <c r="BJ1297" s="493" t="n">
        <v>0</v>
      </c>
      <c r="BK1297" s="493" t="n">
        <v>0</v>
      </c>
      <c r="BL1297" s="493" t="n">
        <v>0</v>
      </c>
      <c r="BM1297" s="493" t="n">
        <v>0</v>
      </c>
      <c r="BN1297" s="493" t="n">
        <v>0</v>
      </c>
      <c r="BO1297" s="493" t="n">
        <v>0</v>
      </c>
      <c r="BP1297" s="493" t="n">
        <v>0</v>
      </c>
      <c r="BQ1297" s="493" t="n">
        <v>0</v>
      </c>
      <c r="BR1297" s="493" t="n">
        <v>0</v>
      </c>
      <c r="BS1297" s="493" t="n">
        <v>0</v>
      </c>
      <c r="BT1297" s="493" t="n">
        <v>0</v>
      </c>
      <c r="BU1297" s="493" t="n">
        <v>0</v>
      </c>
      <c r="BV1297" s="493" t="n">
        <v>0</v>
      </c>
      <c r="BW1297" s="493" t="n">
        <v>0</v>
      </c>
    </row>
    <row r="1298">
      <c r="A1298" t="inlineStr">
        <is>
          <t>[C9C] ANGIOTENSIN-II 길항제 (단일)</t>
        </is>
      </c>
      <c r="B1298" t="inlineStr">
        <is>
          <t>위더스제약</t>
        </is>
      </c>
      <c r="C1298" t="inlineStr">
        <is>
          <t>로더스</t>
        </is>
      </c>
      <c r="D1298" t="inlineStr">
        <is>
          <t>위더스제약</t>
        </is>
      </c>
      <c r="E1298" t="inlineStr">
        <is>
          <t>losartan potassium</t>
        </is>
      </c>
      <c r="F1298" t="inlineStr">
        <is>
          <t>상급종합병원</t>
        </is>
      </c>
      <c r="G1298" t="inlineStr">
        <is>
          <t>Generic</t>
        </is>
      </c>
      <c r="H1298" s="493" t="n">
        <v>0</v>
      </c>
      <c r="I1298" s="493" t="n">
        <v>0</v>
      </c>
      <c r="J1298" s="493" t="n">
        <v>0</v>
      </c>
      <c r="K1298" s="493" t="n">
        <v>0</v>
      </c>
      <c r="L1298" s="493" t="n">
        <v>2410</v>
      </c>
      <c r="M1298" s="493" t="n">
        <v>0</v>
      </c>
      <c r="N1298" s="493" t="n">
        <v>262.08</v>
      </c>
      <c r="O1298" s="493" t="n">
        <v>0</v>
      </c>
      <c r="P1298" s="493" t="n">
        <v>0</v>
      </c>
      <c r="Q1298" s="493" t="n">
        <v>375.06</v>
      </c>
      <c r="R1298" s="493" t="n">
        <v>0</v>
      </c>
      <c r="S1298" s="493" t="n">
        <v>0</v>
      </c>
      <c r="T1298" s="493" t="n">
        <v>0</v>
      </c>
      <c r="U1298" s="493" t="n">
        <v>0</v>
      </c>
      <c r="V1298" s="493" t="n">
        <v>0</v>
      </c>
      <c r="W1298" s="493" t="n">
        <v>0</v>
      </c>
      <c r="X1298" s="493" t="n">
        <v>0</v>
      </c>
      <c r="Y1298" s="493" t="n">
        <v>0</v>
      </c>
      <c r="Z1298" s="493" t="n">
        <v>0</v>
      </c>
      <c r="AA1298" s="493" t="n">
        <v>0</v>
      </c>
      <c r="AB1298" s="493" t="n">
        <v>0</v>
      </c>
      <c r="AC1298" s="493" t="n">
        <v>0</v>
      </c>
      <c r="AD1298" s="493" t="n">
        <v>0</v>
      </c>
      <c r="AE1298" s="493" t="n">
        <v>0</v>
      </c>
      <c r="AF1298" s="493" t="n">
        <v>0</v>
      </c>
      <c r="AG1298" s="493" t="n">
        <v>0</v>
      </c>
      <c r="AH1298" s="493" t="n">
        <v>0</v>
      </c>
      <c r="AI1298" s="493" t="n">
        <v>0</v>
      </c>
      <c r="AJ1298" s="493" t="n">
        <v>0</v>
      </c>
      <c r="AK1298" s="493" t="n">
        <v>0</v>
      </c>
      <c r="AL1298" s="493" t="n">
        <v>0</v>
      </c>
      <c r="AM1298" s="493" t="n">
        <v>0</v>
      </c>
      <c r="AN1298" s="493" t="n">
        <v>0</v>
      </c>
      <c r="AO1298" s="493" t="n">
        <v>0</v>
      </c>
      <c r="AP1298" s="493" t="n">
        <v>0</v>
      </c>
      <c r="AQ1298" s="493" t="n">
        <v>0</v>
      </c>
      <c r="AR1298" s="493" t="n">
        <v>0</v>
      </c>
      <c r="AS1298" s="493" t="n">
        <v>0</v>
      </c>
      <c r="AT1298" s="493" t="n">
        <v>0</v>
      </c>
      <c r="AU1298" s="493" t="n">
        <v>0</v>
      </c>
      <c r="AV1298" s="493" t="n">
        <v>0</v>
      </c>
      <c r="AW1298" s="493" t="n">
        <v>0</v>
      </c>
      <c r="AX1298" s="493" t="n">
        <v>0</v>
      </c>
      <c r="AY1298" s="493" t="n">
        <v>0</v>
      </c>
      <c r="AZ1298" s="493" t="n">
        <v>0</v>
      </c>
      <c r="BA1298" s="493" t="n">
        <v>0</v>
      </c>
      <c r="BB1298" s="493" t="n">
        <v>0</v>
      </c>
      <c r="BC1298" s="493" t="n">
        <v>0</v>
      </c>
      <c r="BD1298" s="493" t="n">
        <v>0</v>
      </c>
      <c r="BE1298" s="493" t="n">
        <v>0</v>
      </c>
      <c r="BF1298" s="493" t="n">
        <v>0</v>
      </c>
      <c r="BG1298" s="493" t="n">
        <v>0</v>
      </c>
      <c r="BH1298" s="493" t="n">
        <v>0</v>
      </c>
      <c r="BI1298" s="493" t="n">
        <v>0</v>
      </c>
      <c r="BJ1298" s="493" t="n">
        <v>0</v>
      </c>
      <c r="BK1298" s="493" t="n">
        <v>0</v>
      </c>
      <c r="BL1298" s="493" t="n">
        <v>0</v>
      </c>
      <c r="BM1298" s="493" t="n">
        <v>0</v>
      </c>
      <c r="BN1298" s="493" t="n">
        <v>0</v>
      </c>
      <c r="BO1298" s="493" t="n">
        <v>0</v>
      </c>
      <c r="BP1298" s="493" t="n">
        <v>0</v>
      </c>
      <c r="BQ1298" s="493" t="n">
        <v>0</v>
      </c>
      <c r="BR1298" s="493" t="n">
        <v>0</v>
      </c>
      <c r="BS1298" s="493" t="n">
        <v>0</v>
      </c>
      <c r="BT1298" s="493" t="n">
        <v>0</v>
      </c>
      <c r="BU1298" s="493" t="n">
        <v>0</v>
      </c>
      <c r="BV1298" s="493" t="n">
        <v>0</v>
      </c>
      <c r="BW1298" s="493" t="n">
        <v>0</v>
      </c>
    </row>
    <row r="1299">
      <c r="A1299" t="inlineStr">
        <is>
          <t>[C9C] ANGIOTENSIN-II 길항제 (단일)</t>
        </is>
      </c>
      <c r="B1299" t="inlineStr">
        <is>
          <t>위더스제약</t>
        </is>
      </c>
      <c r="C1299" t="inlineStr">
        <is>
          <t>로더스</t>
        </is>
      </c>
      <c r="D1299" t="inlineStr">
        <is>
          <t>위더스제약</t>
        </is>
      </c>
      <c r="E1299" t="inlineStr">
        <is>
          <t>losartan potassium</t>
        </is>
      </c>
      <c r="F1299" t="inlineStr">
        <is>
          <t>종합병원</t>
        </is>
      </c>
      <c r="G1299" t="inlineStr">
        <is>
          <t>Generic</t>
        </is>
      </c>
      <c r="H1299" s="493" t="n">
        <v>9894.52</v>
      </c>
      <c r="I1299" s="493" t="n">
        <v>6817.54</v>
      </c>
      <c r="J1299" s="493" t="n">
        <v>8588.309999999999</v>
      </c>
      <c r="K1299" s="493" t="n">
        <v>9725.51</v>
      </c>
      <c r="L1299" s="493" t="n">
        <v>6290.19</v>
      </c>
      <c r="M1299" s="493" t="n">
        <v>6406.21</v>
      </c>
      <c r="N1299" s="493" t="n">
        <v>9962.450000000001</v>
      </c>
      <c r="O1299" s="493" t="n">
        <v>6683.95</v>
      </c>
      <c r="P1299" s="493" t="n">
        <v>8800.1</v>
      </c>
      <c r="Q1299" s="493" t="n">
        <v>7815.18</v>
      </c>
      <c r="R1299" s="493" t="n">
        <v>4477.22</v>
      </c>
      <c r="S1299" s="493" t="n">
        <v>122.4</v>
      </c>
      <c r="T1299" s="493" t="n">
        <v>0</v>
      </c>
      <c r="U1299" s="493" t="n">
        <v>0</v>
      </c>
      <c r="V1299" s="493" t="n">
        <v>0</v>
      </c>
      <c r="W1299" s="493" t="n">
        <v>102.06</v>
      </c>
      <c r="X1299" s="493" t="n">
        <v>487.56</v>
      </c>
      <c r="Y1299" s="493" t="n">
        <v>1508.52</v>
      </c>
      <c r="Z1299" s="493" t="n">
        <v>4603.11</v>
      </c>
      <c r="AA1299" s="493" t="n">
        <v>6498.8</v>
      </c>
      <c r="AB1299" s="493" t="n">
        <v>4407.98</v>
      </c>
      <c r="AC1299" s="493" t="n">
        <v>7381.64</v>
      </c>
      <c r="AD1299" s="493" t="n">
        <v>7393.83</v>
      </c>
      <c r="AE1299" s="493" t="n">
        <v>6629.08</v>
      </c>
      <c r="AF1299" s="493" t="n">
        <v>5669.56</v>
      </c>
      <c r="AG1299" s="493" t="n">
        <v>6428.89</v>
      </c>
      <c r="AH1299" s="493" t="n">
        <v>5809.72</v>
      </c>
      <c r="AI1299" s="493" t="n">
        <v>8810.719999999999</v>
      </c>
      <c r="AJ1299" s="493" t="n">
        <v>5161.32</v>
      </c>
      <c r="AK1299" s="493" t="n">
        <v>9542.33</v>
      </c>
      <c r="AL1299" s="493" t="n">
        <v>8340.610000000001</v>
      </c>
      <c r="AM1299" s="493" t="n">
        <v>7812.64</v>
      </c>
      <c r="AN1299" s="493" t="n">
        <v>6440.45</v>
      </c>
      <c r="AO1299" s="493" t="n">
        <v>9185.629999999999</v>
      </c>
      <c r="AP1299" s="493" t="n">
        <v>7132.02</v>
      </c>
      <c r="AQ1299" s="493" t="n">
        <v>8181.35</v>
      </c>
      <c r="AR1299" s="493" t="n">
        <v>8214.129999999999</v>
      </c>
      <c r="AS1299" s="493" t="n">
        <v>7857.78</v>
      </c>
      <c r="AT1299" s="493" t="n">
        <v>7902.84</v>
      </c>
      <c r="AU1299" s="493" t="n">
        <v>8870.92</v>
      </c>
      <c r="AV1299" s="493" t="n">
        <v>7341.62</v>
      </c>
      <c r="AW1299" s="493" t="n">
        <v>5209.83</v>
      </c>
      <c r="AX1299" s="493" t="n">
        <v>8247.809999999999</v>
      </c>
      <c r="AY1299" s="493" t="n">
        <v>7703.3</v>
      </c>
      <c r="AZ1299" s="493" t="n">
        <v>7215.85</v>
      </c>
      <c r="BA1299" s="493" t="n">
        <v>7929.13</v>
      </c>
      <c r="BB1299" s="493" t="n">
        <v>7492.8</v>
      </c>
      <c r="BC1299" s="493" t="n">
        <v>8704.540000000001</v>
      </c>
      <c r="BD1299" s="493" t="n">
        <v>5385.41</v>
      </c>
      <c r="BE1299" s="493" t="n">
        <v>8620.24</v>
      </c>
      <c r="BF1299" s="493" t="n">
        <v>6430.28</v>
      </c>
      <c r="BG1299" s="493" t="n">
        <v>9029.139999999999</v>
      </c>
      <c r="BH1299" s="493" t="n">
        <v>6739.71</v>
      </c>
      <c r="BI1299" s="493" t="n">
        <v>4007.52</v>
      </c>
      <c r="BJ1299" s="493" t="n">
        <v>5706.1</v>
      </c>
      <c r="BK1299" s="493" t="n">
        <v>4968.77</v>
      </c>
      <c r="BL1299" s="493" t="n">
        <v>6561.31</v>
      </c>
      <c r="BM1299" s="493" t="n">
        <v>6355.75</v>
      </c>
      <c r="BN1299" s="493" t="n">
        <v>4436.95</v>
      </c>
      <c r="BO1299" s="493" t="n">
        <v>4519.61</v>
      </c>
      <c r="BP1299" s="493" t="n">
        <v>7203.03</v>
      </c>
      <c r="BQ1299" s="493" t="n">
        <v>3755.65</v>
      </c>
      <c r="BR1299" s="493" t="n">
        <v>5986.63</v>
      </c>
      <c r="BS1299" s="493" t="n">
        <v>4032.24</v>
      </c>
      <c r="BT1299" s="493" t="n">
        <v>8930.950000000001</v>
      </c>
      <c r="BU1299" s="493" t="n">
        <v>4415.8</v>
      </c>
      <c r="BV1299" s="493" t="n">
        <v>6271.72</v>
      </c>
      <c r="BW1299" s="493" t="n">
        <v>6692.9</v>
      </c>
    </row>
    <row r="1300">
      <c r="A1300" t="inlineStr">
        <is>
          <t>[C9C] ANGIOTENSIN-II 길항제 (단일)</t>
        </is>
      </c>
      <c r="B1300" t="inlineStr">
        <is>
          <t>위더스제약</t>
        </is>
      </c>
      <c r="C1300" t="inlineStr">
        <is>
          <t>로더스</t>
        </is>
      </c>
      <c r="D1300" t="inlineStr">
        <is>
          <t>위더스제약</t>
        </is>
      </c>
      <c r="E1300" t="inlineStr">
        <is>
          <t>losartan potassium</t>
        </is>
      </c>
      <c r="F1300" t="inlineStr">
        <is>
          <t>병원</t>
        </is>
      </c>
      <c r="G1300" t="inlineStr">
        <is>
          <t>Generic</t>
        </is>
      </c>
      <c r="H1300" s="493" t="n">
        <v>3775.22</v>
      </c>
      <c r="I1300" s="493" t="n">
        <v>4387.44</v>
      </c>
      <c r="J1300" s="493" t="n">
        <v>5757.63</v>
      </c>
      <c r="K1300" s="493" t="n">
        <v>5853.63</v>
      </c>
      <c r="L1300" s="493" t="n">
        <v>3528.24</v>
      </c>
      <c r="M1300" s="493" t="n">
        <v>7991.16</v>
      </c>
      <c r="N1300" s="493" t="n">
        <v>4833.09</v>
      </c>
      <c r="O1300" s="493" t="n">
        <v>7144.9</v>
      </c>
      <c r="P1300" s="493" t="n">
        <v>7455.59</v>
      </c>
      <c r="Q1300" s="493" t="n">
        <v>5388.54</v>
      </c>
      <c r="R1300" s="493" t="n">
        <v>2992.22</v>
      </c>
      <c r="S1300" s="493" t="n">
        <v>745.8</v>
      </c>
      <c r="T1300" s="493" t="n">
        <v>142.29</v>
      </c>
      <c r="U1300" s="493" t="n">
        <v>1463.6</v>
      </c>
      <c r="V1300" s="493" t="n">
        <v>8.26</v>
      </c>
      <c r="W1300" s="493" t="n">
        <v>136.8</v>
      </c>
      <c r="X1300" s="493" t="n">
        <v>18.9</v>
      </c>
      <c r="Y1300" s="493" t="n">
        <v>15.9</v>
      </c>
      <c r="Z1300" s="493" t="n">
        <v>11</v>
      </c>
      <c r="AA1300" s="493" t="n">
        <v>288.9</v>
      </c>
      <c r="AB1300" s="493" t="n">
        <v>52.2</v>
      </c>
      <c r="AC1300" s="493" t="n">
        <v>850.8</v>
      </c>
      <c r="AD1300" s="493" t="n">
        <v>214.25</v>
      </c>
      <c r="AE1300" s="493" t="n">
        <v>800.12</v>
      </c>
      <c r="AF1300" s="493" t="n">
        <v>532.29</v>
      </c>
      <c r="AG1300" s="493" t="n">
        <v>365.54</v>
      </c>
      <c r="AH1300" s="493" t="n">
        <v>348.74</v>
      </c>
      <c r="AI1300" s="493" t="n">
        <v>694.58</v>
      </c>
      <c r="AJ1300" s="493" t="n">
        <v>116.76</v>
      </c>
      <c r="AK1300" s="493" t="n">
        <v>343.56</v>
      </c>
      <c r="AL1300" s="493" t="n">
        <v>388.42</v>
      </c>
      <c r="AM1300" s="493" t="n">
        <v>407.52</v>
      </c>
      <c r="AN1300" s="493" t="n">
        <v>410.86</v>
      </c>
      <c r="AO1300" s="493" t="n">
        <v>302.05</v>
      </c>
      <c r="AP1300" s="493" t="n">
        <v>667.64</v>
      </c>
      <c r="AQ1300" s="493" t="n">
        <v>1242.8</v>
      </c>
      <c r="AR1300" s="493" t="n">
        <v>1884.24</v>
      </c>
      <c r="AS1300" s="493" t="n">
        <v>2225.88</v>
      </c>
      <c r="AT1300" s="493" t="n">
        <v>2861.8</v>
      </c>
      <c r="AU1300" s="493" t="n">
        <v>2612.94</v>
      </c>
      <c r="AV1300" s="493" t="n">
        <v>2508.13</v>
      </c>
      <c r="AW1300" s="493" t="n">
        <v>1923.26</v>
      </c>
      <c r="AX1300" s="493" t="n">
        <v>2403.87</v>
      </c>
      <c r="AY1300" s="493" t="n">
        <v>17396.68</v>
      </c>
      <c r="AZ1300" s="493" t="n">
        <v>20618.68</v>
      </c>
      <c r="BA1300" s="493" t="n">
        <v>18722.15</v>
      </c>
      <c r="BB1300" s="493" t="n">
        <v>17726.22</v>
      </c>
      <c r="BC1300" s="493" t="n">
        <v>32215.51</v>
      </c>
      <c r="BD1300" s="493" t="n">
        <v>30795.59</v>
      </c>
      <c r="BE1300" s="493" t="n">
        <v>34598.06</v>
      </c>
      <c r="BF1300" s="493" t="n">
        <v>37341.39</v>
      </c>
      <c r="BG1300" s="493" t="n">
        <v>35679.37</v>
      </c>
      <c r="BH1300" s="493" t="n">
        <v>32026.44</v>
      </c>
      <c r="BI1300" s="493" t="n">
        <v>33027.38</v>
      </c>
      <c r="BJ1300" s="493" t="n">
        <v>35029.43</v>
      </c>
      <c r="BK1300" s="493" t="n">
        <v>38070.64</v>
      </c>
      <c r="BL1300" s="493" t="n">
        <v>36242.01</v>
      </c>
      <c r="BM1300" s="493" t="n">
        <v>28628.92</v>
      </c>
      <c r="BN1300" s="493" t="n">
        <v>31612.29</v>
      </c>
      <c r="BO1300" s="493" t="n">
        <v>33014.14</v>
      </c>
      <c r="BP1300" s="493" t="n">
        <v>31617.57</v>
      </c>
      <c r="BQ1300" s="493" t="n">
        <v>35816.24</v>
      </c>
      <c r="BR1300" s="493" t="n">
        <v>37356.63</v>
      </c>
      <c r="BS1300" s="493" t="n">
        <v>33711.95</v>
      </c>
      <c r="BT1300" s="493" t="n">
        <v>34632.81</v>
      </c>
      <c r="BU1300" s="493" t="n">
        <v>38221.63</v>
      </c>
      <c r="BV1300" s="493" t="n">
        <v>33841.69</v>
      </c>
      <c r="BW1300" s="493" t="n">
        <v>35369.43</v>
      </c>
    </row>
    <row r="1301">
      <c r="A1301" t="inlineStr">
        <is>
          <t>[C9C] ANGIOTENSIN-II 길항제 (단일)</t>
        </is>
      </c>
      <c r="B1301" t="inlineStr">
        <is>
          <t>위더스제약</t>
        </is>
      </c>
      <c r="C1301" t="inlineStr">
        <is>
          <t>로더스</t>
        </is>
      </c>
      <c r="D1301" t="inlineStr">
        <is>
          <t>위더스제약</t>
        </is>
      </c>
      <c r="E1301" t="inlineStr">
        <is>
          <t>losartan potassium</t>
        </is>
      </c>
      <c r="F1301" t="inlineStr">
        <is>
          <t>의원</t>
        </is>
      </c>
      <c r="G1301" t="inlineStr">
        <is>
          <t>Generic</t>
        </is>
      </c>
      <c r="H1301" s="493" t="n">
        <v>189694.38</v>
      </c>
      <c r="I1301" s="493" t="n">
        <v>186081.65</v>
      </c>
      <c r="J1301" s="493" t="n">
        <v>193549.46</v>
      </c>
      <c r="K1301" s="493" t="n">
        <v>206787.02</v>
      </c>
      <c r="L1301" s="493" t="n">
        <v>200338.47</v>
      </c>
      <c r="M1301" s="493" t="n">
        <v>191180.23</v>
      </c>
      <c r="N1301" s="493" t="n">
        <v>201864.93</v>
      </c>
      <c r="O1301" s="493" t="n">
        <v>201029.42</v>
      </c>
      <c r="P1301" s="493" t="n">
        <v>198335.12</v>
      </c>
      <c r="Q1301" s="493" t="n">
        <v>200138.31</v>
      </c>
      <c r="R1301" s="493" t="n">
        <v>134648.48</v>
      </c>
      <c r="S1301" s="493" t="n">
        <v>8500</v>
      </c>
      <c r="T1301" s="493" t="n">
        <v>1736.4</v>
      </c>
      <c r="U1301" s="493" t="n">
        <v>1912.2</v>
      </c>
      <c r="V1301" s="493" t="n">
        <v>1713.15</v>
      </c>
      <c r="W1301" s="493" t="n">
        <v>4026.08</v>
      </c>
      <c r="X1301" s="493" t="n">
        <v>5080.89</v>
      </c>
      <c r="Y1301" s="493" t="n">
        <v>8809.59</v>
      </c>
      <c r="Z1301" s="493" t="n">
        <v>6725.5</v>
      </c>
      <c r="AA1301" s="493" t="n">
        <v>8942.700000000001</v>
      </c>
      <c r="AB1301" s="493" t="n">
        <v>10767.55</v>
      </c>
      <c r="AC1301" s="493" t="n">
        <v>21864.33</v>
      </c>
      <c r="AD1301" s="493" t="n">
        <v>18187.58</v>
      </c>
      <c r="AE1301" s="493" t="n">
        <v>23485.65</v>
      </c>
      <c r="AF1301" s="493" t="n">
        <v>19660.45</v>
      </c>
      <c r="AG1301" s="493" t="n">
        <v>25308.37</v>
      </c>
      <c r="AH1301" s="493" t="n">
        <v>21740.1</v>
      </c>
      <c r="AI1301" s="493" t="n">
        <v>25936.74</v>
      </c>
      <c r="AJ1301" s="493" t="n">
        <v>22912</v>
      </c>
      <c r="AK1301" s="493" t="n">
        <v>26485.78</v>
      </c>
      <c r="AL1301" s="493" t="n">
        <v>23175.36</v>
      </c>
      <c r="AM1301" s="493" t="n">
        <v>22633</v>
      </c>
      <c r="AN1301" s="493" t="n">
        <v>21064.3</v>
      </c>
      <c r="AO1301" s="493" t="n">
        <v>26577.24</v>
      </c>
      <c r="AP1301" s="493" t="n">
        <v>20542.86</v>
      </c>
      <c r="AQ1301" s="493" t="n">
        <v>32143.71</v>
      </c>
      <c r="AR1301" s="493" t="n">
        <v>34579.2</v>
      </c>
      <c r="AS1301" s="493" t="n">
        <v>35474.48</v>
      </c>
      <c r="AT1301" s="493" t="n">
        <v>32891.68</v>
      </c>
      <c r="AU1301" s="493" t="n">
        <v>36781.99</v>
      </c>
      <c r="AV1301" s="493" t="n">
        <v>37606.72</v>
      </c>
      <c r="AW1301" s="493" t="n">
        <v>41000.8</v>
      </c>
      <c r="AX1301" s="493" t="n">
        <v>43411.03</v>
      </c>
      <c r="AY1301" s="493" t="n">
        <v>50994.09</v>
      </c>
      <c r="AZ1301" s="493" t="n">
        <v>45011.2</v>
      </c>
      <c r="BA1301" s="493" t="n">
        <v>54952.09</v>
      </c>
      <c r="BB1301" s="493" t="n">
        <v>54456.51</v>
      </c>
      <c r="BC1301" s="493" t="n">
        <v>77000.25999999999</v>
      </c>
      <c r="BD1301" s="493" t="n">
        <v>67916.44</v>
      </c>
      <c r="BE1301" s="493" t="n">
        <v>68071.32000000001</v>
      </c>
      <c r="BF1301" s="493" t="n">
        <v>75788.84</v>
      </c>
      <c r="BG1301" s="493" t="n">
        <v>94849.81</v>
      </c>
      <c r="BH1301" s="493" t="n">
        <v>93220.5</v>
      </c>
      <c r="BI1301" s="493" t="n">
        <v>97545.16</v>
      </c>
      <c r="BJ1301" s="493" t="n">
        <v>104398.18</v>
      </c>
      <c r="BK1301" s="493" t="n">
        <v>102970.59</v>
      </c>
      <c r="BL1301" s="493" t="n">
        <v>135268.46</v>
      </c>
      <c r="BM1301" s="493" t="n">
        <v>117599.47</v>
      </c>
      <c r="BN1301" s="493" t="n">
        <v>112504.37</v>
      </c>
      <c r="BO1301" s="493" t="n">
        <v>121864.51</v>
      </c>
      <c r="BP1301" s="493" t="n">
        <v>153196.29</v>
      </c>
      <c r="BQ1301" s="493" t="n">
        <v>128307.43</v>
      </c>
      <c r="BR1301" s="493" t="n">
        <v>160235.52</v>
      </c>
      <c r="BS1301" s="493" t="n">
        <v>159921.9</v>
      </c>
      <c r="BT1301" s="493" t="n">
        <v>159272.46</v>
      </c>
      <c r="BU1301" s="493" t="n">
        <v>158875.9</v>
      </c>
      <c r="BV1301" s="493" t="n">
        <v>176183.13</v>
      </c>
      <c r="BW1301" s="493" t="n">
        <v>167389.68</v>
      </c>
    </row>
    <row r="1302">
      <c r="A1302" t="inlineStr">
        <is>
          <t>[C9C] ANGIOTENSIN-II 길항제 (단일)</t>
        </is>
      </c>
      <c r="B1302" t="inlineStr">
        <is>
          <t>위더스제약</t>
        </is>
      </c>
      <c r="C1302" t="inlineStr">
        <is>
          <t>로더스</t>
        </is>
      </c>
      <c r="D1302" t="inlineStr">
        <is>
          <t>위더스제약</t>
        </is>
      </c>
      <c r="E1302" t="inlineStr">
        <is>
          <t>losartan potassium</t>
        </is>
      </c>
      <c r="F1302" t="inlineStr">
        <is>
          <t>보건소</t>
        </is>
      </c>
      <c r="G1302" t="inlineStr">
        <is>
          <t>Generic</t>
        </is>
      </c>
      <c r="H1302" s="493" t="n">
        <v>28417.65</v>
      </c>
      <c r="I1302" s="493" t="n">
        <v>26682.5</v>
      </c>
      <c r="J1302" s="493" t="n">
        <v>25451.1</v>
      </c>
      <c r="K1302" s="493" t="n">
        <v>38396.4</v>
      </c>
      <c r="L1302" s="493" t="n">
        <v>25453.45</v>
      </c>
      <c r="M1302" s="493" t="n">
        <v>26568</v>
      </c>
      <c r="N1302" s="493" t="n">
        <v>21843.3</v>
      </c>
      <c r="O1302" s="493" t="n">
        <v>25011.1</v>
      </c>
      <c r="P1302" s="493" t="n">
        <v>21245.95</v>
      </c>
      <c r="Q1302" s="493" t="n">
        <v>26908.65</v>
      </c>
      <c r="R1302" s="493" t="n">
        <v>11444.7</v>
      </c>
      <c r="S1302" s="493" t="n">
        <v>447.9</v>
      </c>
      <c r="T1302" s="493" t="n">
        <v>0</v>
      </c>
      <c r="U1302" s="493" t="n">
        <v>0</v>
      </c>
      <c r="V1302" s="493" t="n">
        <v>368.1</v>
      </c>
      <c r="W1302" s="493" t="n">
        <v>425.25</v>
      </c>
      <c r="X1302" s="493" t="n">
        <v>0</v>
      </c>
      <c r="Y1302" s="493" t="n">
        <v>238.95</v>
      </c>
      <c r="Z1302" s="493" t="n">
        <v>253.5</v>
      </c>
      <c r="AA1302" s="493" t="n">
        <v>3816</v>
      </c>
      <c r="AB1302" s="493" t="n">
        <v>438.75</v>
      </c>
      <c r="AC1302" s="493" t="n">
        <v>1988.1</v>
      </c>
      <c r="AD1302" s="493" t="n">
        <v>805.2</v>
      </c>
      <c r="AE1302" s="493" t="n">
        <v>793.8</v>
      </c>
      <c r="AF1302" s="493" t="n">
        <v>2401.2</v>
      </c>
      <c r="AG1302" s="493" t="n">
        <v>356.25</v>
      </c>
      <c r="AH1302" s="493" t="n">
        <v>611.12</v>
      </c>
      <c r="AI1302" s="493" t="n">
        <v>700.8</v>
      </c>
      <c r="AJ1302" s="493" t="n">
        <v>1036.5</v>
      </c>
      <c r="AK1302" s="493" t="n">
        <v>857.1</v>
      </c>
      <c r="AL1302" s="493" t="n">
        <v>134.4</v>
      </c>
      <c r="AM1302" s="493" t="n">
        <v>970.2</v>
      </c>
      <c r="AN1302" s="493" t="n">
        <v>745.5</v>
      </c>
      <c r="AO1302" s="493" t="n">
        <v>476.25</v>
      </c>
      <c r="AP1302" s="493" t="n">
        <v>721.8</v>
      </c>
      <c r="AQ1302" s="493" t="n">
        <v>233.1</v>
      </c>
      <c r="AR1302" s="493" t="n">
        <v>379.5</v>
      </c>
      <c r="AS1302" s="493" t="n">
        <v>442.8</v>
      </c>
      <c r="AT1302" s="493" t="n">
        <v>303</v>
      </c>
      <c r="AU1302" s="493" t="n">
        <v>454.2</v>
      </c>
      <c r="AV1302" s="493" t="n">
        <v>260.7</v>
      </c>
      <c r="AW1302" s="493" t="n">
        <v>675.3</v>
      </c>
      <c r="AX1302" s="493" t="n">
        <v>435.9</v>
      </c>
      <c r="AY1302" s="493" t="n">
        <v>164.4</v>
      </c>
      <c r="AZ1302" s="493" t="n">
        <v>754.2</v>
      </c>
      <c r="BA1302" s="493" t="n">
        <v>464.4</v>
      </c>
      <c r="BB1302" s="493" t="n">
        <v>666.8</v>
      </c>
      <c r="BC1302" s="493" t="n">
        <v>899.7</v>
      </c>
      <c r="BD1302" s="493" t="n">
        <v>363.9</v>
      </c>
      <c r="BE1302" s="493" t="n">
        <v>593.7</v>
      </c>
      <c r="BF1302" s="493" t="n">
        <v>539.4</v>
      </c>
      <c r="BG1302" s="493" t="n">
        <v>477.6</v>
      </c>
      <c r="BH1302" s="493" t="n">
        <v>271.5</v>
      </c>
      <c r="BI1302" s="493" t="n">
        <v>896.7</v>
      </c>
      <c r="BJ1302" s="493" t="n">
        <v>304.2</v>
      </c>
      <c r="BK1302" s="493" t="n">
        <v>483.3</v>
      </c>
      <c r="BL1302" s="493" t="n">
        <v>579.9</v>
      </c>
      <c r="BM1302" s="493" t="n">
        <v>596.7</v>
      </c>
      <c r="BN1302" s="493" t="n">
        <v>266.7</v>
      </c>
      <c r="BO1302" s="493" t="n">
        <v>279.9</v>
      </c>
      <c r="BP1302" s="493" t="n">
        <v>322.8</v>
      </c>
      <c r="BQ1302" s="493" t="n">
        <v>453.6</v>
      </c>
      <c r="BR1302" s="493" t="n">
        <v>171.3</v>
      </c>
      <c r="BS1302" s="493" t="n">
        <v>205.2</v>
      </c>
      <c r="BT1302" s="493" t="n">
        <v>98.40000000000001</v>
      </c>
      <c r="BU1302" s="493" t="n">
        <v>163.8</v>
      </c>
      <c r="BV1302" s="493" t="n">
        <v>366</v>
      </c>
      <c r="BW1302" s="493" t="n">
        <v>521.1</v>
      </c>
    </row>
    <row r="1303">
      <c r="A1303" t="inlineStr">
        <is>
          <t>[C9C] ANGIOTENSIN-II 길항제 (단일)</t>
        </is>
      </c>
      <c r="B1303" t="inlineStr">
        <is>
          <t>위더스제약</t>
        </is>
      </c>
      <c r="C1303" t="inlineStr">
        <is>
          <t>로더스</t>
        </is>
      </c>
      <c r="D1303" t="inlineStr">
        <is>
          <t>위더스제약</t>
        </is>
      </c>
      <c r="E1303" t="inlineStr">
        <is>
          <t>losartan potassium</t>
        </is>
      </c>
      <c r="F1303" t="inlineStr">
        <is>
          <t>기타(치과의원, 치과병원 등)</t>
        </is>
      </c>
      <c r="G1303" t="inlineStr">
        <is>
          <t>Generic</t>
        </is>
      </c>
      <c r="H1303" s="493" t="n">
        <v>331.74</v>
      </c>
      <c r="I1303" s="493" t="n">
        <v>324</v>
      </c>
      <c r="J1303" s="493" t="n">
        <v>308.7</v>
      </c>
      <c r="K1303" s="493" t="n">
        <v>577.8</v>
      </c>
      <c r="L1303" s="493" t="n">
        <v>0</v>
      </c>
      <c r="M1303" s="493" t="n">
        <v>295.2</v>
      </c>
      <c r="N1303" s="493" t="n">
        <v>471</v>
      </c>
      <c r="O1303" s="493" t="n">
        <v>84.59999999999999</v>
      </c>
      <c r="P1303" s="493" t="n">
        <v>96.59999999999999</v>
      </c>
      <c r="Q1303" s="493" t="n">
        <v>572.4</v>
      </c>
      <c r="R1303" s="493" t="n">
        <v>0</v>
      </c>
      <c r="S1303" s="493" t="n">
        <v>0</v>
      </c>
      <c r="T1303" s="493" t="n">
        <v>0</v>
      </c>
      <c r="U1303" s="493" t="n">
        <v>0</v>
      </c>
      <c r="V1303" s="493" t="n">
        <v>0</v>
      </c>
      <c r="W1303" s="493" t="n">
        <v>0</v>
      </c>
      <c r="X1303" s="493" t="n">
        <v>0</v>
      </c>
      <c r="Y1303" s="493" t="n">
        <v>0</v>
      </c>
      <c r="Z1303" s="493" t="n">
        <v>0</v>
      </c>
      <c r="AA1303" s="493" t="n">
        <v>0</v>
      </c>
      <c r="AB1303" s="493" t="n">
        <v>0</v>
      </c>
      <c r="AC1303" s="493" t="n">
        <v>0</v>
      </c>
      <c r="AD1303" s="493" t="n">
        <v>0</v>
      </c>
      <c r="AE1303" s="493" t="n">
        <v>0</v>
      </c>
      <c r="AF1303" s="493" t="n">
        <v>0</v>
      </c>
      <c r="AG1303" s="493" t="n">
        <v>0</v>
      </c>
      <c r="AH1303" s="493" t="n">
        <v>0</v>
      </c>
      <c r="AI1303" s="493" t="n">
        <v>0</v>
      </c>
      <c r="AJ1303" s="493" t="n">
        <v>0</v>
      </c>
      <c r="AK1303" s="493" t="n">
        <v>0</v>
      </c>
      <c r="AL1303" s="493" t="n">
        <v>0</v>
      </c>
      <c r="AM1303" s="493" t="n">
        <v>0</v>
      </c>
      <c r="AN1303" s="493" t="n">
        <v>0</v>
      </c>
      <c r="AO1303" s="493" t="n">
        <v>0</v>
      </c>
      <c r="AP1303" s="493" t="n">
        <v>0</v>
      </c>
      <c r="AQ1303" s="493" t="n">
        <v>0</v>
      </c>
      <c r="AR1303" s="493" t="n">
        <v>0</v>
      </c>
      <c r="AS1303" s="493" t="n">
        <v>0</v>
      </c>
      <c r="AT1303" s="493" t="n">
        <v>0</v>
      </c>
      <c r="AU1303" s="493" t="n">
        <v>0</v>
      </c>
      <c r="AV1303" s="493" t="n">
        <v>0</v>
      </c>
      <c r="AW1303" s="493" t="n">
        <v>247.28</v>
      </c>
      <c r="AX1303" s="493" t="n">
        <v>0</v>
      </c>
      <c r="AY1303" s="493" t="n">
        <v>192</v>
      </c>
      <c r="AZ1303" s="493" t="n">
        <v>189.9</v>
      </c>
      <c r="BA1303" s="493" t="n">
        <v>386.4</v>
      </c>
      <c r="BB1303" s="493" t="n">
        <v>0</v>
      </c>
      <c r="BC1303" s="493" t="n">
        <v>0</v>
      </c>
      <c r="BD1303" s="493" t="n">
        <v>0</v>
      </c>
      <c r="BE1303" s="493" t="n">
        <v>0</v>
      </c>
      <c r="BF1303" s="493" t="n">
        <v>0</v>
      </c>
      <c r="BG1303" s="493" t="n">
        <v>0</v>
      </c>
      <c r="BH1303" s="493" t="n">
        <v>0</v>
      </c>
      <c r="BI1303" s="493" t="n">
        <v>0</v>
      </c>
      <c r="BJ1303" s="493" t="n">
        <v>0</v>
      </c>
      <c r="BK1303" s="493" t="n">
        <v>0</v>
      </c>
      <c r="BL1303" s="493" t="n">
        <v>0</v>
      </c>
      <c r="BM1303" s="493" t="n">
        <v>0</v>
      </c>
      <c r="BN1303" s="493" t="n">
        <v>0</v>
      </c>
      <c r="BO1303" s="493" t="n">
        <v>0</v>
      </c>
      <c r="BP1303" s="493" t="n">
        <v>0</v>
      </c>
      <c r="BQ1303" s="493" t="n">
        <v>0</v>
      </c>
      <c r="BR1303" s="493" t="n">
        <v>0</v>
      </c>
      <c r="BS1303" s="493" t="n">
        <v>0</v>
      </c>
      <c r="BT1303" s="493" t="n">
        <v>0</v>
      </c>
      <c r="BU1303" s="493" t="n">
        <v>0</v>
      </c>
      <c r="BV1303" s="493" t="n">
        <v>0</v>
      </c>
      <c r="BW1303" s="493" t="n">
        <v>0</v>
      </c>
    </row>
    <row r="1304">
      <c r="A1304" t="inlineStr">
        <is>
          <t>[C9C] ANGIOTENSIN-II 길항제 (단일)</t>
        </is>
      </c>
      <c r="B1304" t="inlineStr">
        <is>
          <t>위더스제약</t>
        </is>
      </c>
      <c r="C1304" t="inlineStr">
        <is>
          <t>미르토</t>
        </is>
      </c>
      <c r="D1304" t="inlineStr">
        <is>
          <t>위더스제약</t>
        </is>
      </c>
      <c r="E1304" t="inlineStr">
        <is>
          <t>telmisartan</t>
        </is>
      </c>
      <c r="F1304" t="inlineStr">
        <is>
          <t>상급종합병원</t>
        </is>
      </c>
      <c r="G1304" t="inlineStr">
        <is>
          <t>Generic</t>
        </is>
      </c>
      <c r="H1304" s="493" t="n">
        <v>0</v>
      </c>
      <c r="I1304" s="493" t="n">
        <v>0</v>
      </c>
      <c r="J1304" s="493" t="n">
        <v>0</v>
      </c>
      <c r="K1304" s="493" t="n">
        <v>0</v>
      </c>
      <c r="L1304" s="493" t="n">
        <v>0</v>
      </c>
      <c r="M1304" s="493" t="n">
        <v>0</v>
      </c>
      <c r="N1304" s="493" t="n">
        <v>0</v>
      </c>
      <c r="O1304" s="493" t="n">
        <v>0</v>
      </c>
      <c r="P1304" s="493" t="n">
        <v>0</v>
      </c>
      <c r="Q1304" s="493" t="n">
        <v>0</v>
      </c>
      <c r="R1304" s="493" t="n">
        <v>0</v>
      </c>
      <c r="S1304" s="493" t="n">
        <v>0</v>
      </c>
      <c r="T1304" s="493" t="n">
        <v>0</v>
      </c>
      <c r="U1304" s="493" t="n">
        <v>0</v>
      </c>
      <c r="V1304" s="493" t="n">
        <v>0</v>
      </c>
      <c r="W1304" s="493" t="n">
        <v>0</v>
      </c>
      <c r="X1304" s="493" t="n">
        <v>0</v>
      </c>
      <c r="Y1304" s="493" t="n">
        <v>0</v>
      </c>
      <c r="Z1304" s="493" t="n">
        <v>0</v>
      </c>
      <c r="AA1304" s="493" t="n">
        <v>0</v>
      </c>
      <c r="AB1304" s="493" t="n">
        <v>0</v>
      </c>
      <c r="AC1304" s="493" t="n">
        <v>0</v>
      </c>
      <c r="AD1304" s="493" t="n">
        <v>0</v>
      </c>
      <c r="AE1304" s="493" t="n">
        <v>0</v>
      </c>
      <c r="AF1304" s="493" t="n">
        <v>0</v>
      </c>
      <c r="AG1304" s="493" t="n">
        <v>0</v>
      </c>
      <c r="AH1304" s="493" t="n">
        <v>0</v>
      </c>
      <c r="AI1304" s="493" t="n">
        <v>0</v>
      </c>
      <c r="AJ1304" s="493" t="n">
        <v>0</v>
      </c>
      <c r="AK1304" s="493" t="n">
        <v>0</v>
      </c>
      <c r="AL1304" s="493" t="n">
        <v>0</v>
      </c>
      <c r="AM1304" s="493" t="n">
        <v>0</v>
      </c>
      <c r="AN1304" s="493" t="n">
        <v>0</v>
      </c>
      <c r="AO1304" s="493" t="n">
        <v>0</v>
      </c>
      <c r="AP1304" s="493" t="n">
        <v>0</v>
      </c>
      <c r="AQ1304" s="493" t="n">
        <v>0</v>
      </c>
      <c r="AR1304" s="493" t="n">
        <v>0</v>
      </c>
      <c r="AS1304" s="493" t="n">
        <v>0</v>
      </c>
      <c r="AT1304" s="493" t="n">
        <v>0</v>
      </c>
      <c r="AU1304" s="493" t="n">
        <v>579.95</v>
      </c>
      <c r="AV1304" s="493" t="n">
        <v>0</v>
      </c>
      <c r="AW1304" s="493" t="n">
        <v>0</v>
      </c>
      <c r="AX1304" s="493" t="n">
        <v>0</v>
      </c>
      <c r="AY1304" s="493" t="n">
        <v>0</v>
      </c>
      <c r="AZ1304" s="493" t="n">
        <v>0</v>
      </c>
      <c r="BA1304" s="493" t="n">
        <v>0</v>
      </c>
      <c r="BB1304" s="493" t="n">
        <v>0</v>
      </c>
      <c r="BC1304" s="493" t="n">
        <v>0</v>
      </c>
      <c r="BD1304" s="493" t="n">
        <v>0</v>
      </c>
      <c r="BE1304" s="493" t="n">
        <v>0</v>
      </c>
      <c r="BF1304" s="493" t="n">
        <v>0</v>
      </c>
      <c r="BG1304" s="493" t="n">
        <v>0</v>
      </c>
      <c r="BH1304" s="493" t="n">
        <v>0</v>
      </c>
      <c r="BI1304" s="493" t="n">
        <v>0</v>
      </c>
      <c r="BJ1304" s="493" t="n">
        <v>0</v>
      </c>
      <c r="BK1304" s="493" t="n">
        <v>224.4</v>
      </c>
      <c r="BL1304" s="493" t="n">
        <v>0</v>
      </c>
      <c r="BM1304" s="493" t="n">
        <v>0</v>
      </c>
      <c r="BN1304" s="493" t="n">
        <v>346.71</v>
      </c>
      <c r="BO1304" s="493" t="n">
        <v>339.3</v>
      </c>
      <c r="BP1304" s="493" t="n">
        <v>0</v>
      </c>
      <c r="BQ1304" s="493" t="n">
        <v>0</v>
      </c>
      <c r="BR1304" s="493" t="n">
        <v>330.33</v>
      </c>
      <c r="BS1304" s="493" t="n">
        <v>0</v>
      </c>
      <c r="BT1304" s="493" t="n">
        <v>0</v>
      </c>
      <c r="BU1304" s="493" t="n">
        <v>0</v>
      </c>
      <c r="BV1304" s="493" t="n">
        <v>0</v>
      </c>
      <c r="BW1304" s="493" t="n">
        <v>0</v>
      </c>
    </row>
    <row r="1305">
      <c r="A1305" t="inlineStr">
        <is>
          <t>[C9C] ANGIOTENSIN-II 길항제 (단일)</t>
        </is>
      </c>
      <c r="B1305" t="inlineStr">
        <is>
          <t>위더스제약</t>
        </is>
      </c>
      <c r="C1305" t="inlineStr">
        <is>
          <t>미르토</t>
        </is>
      </c>
      <c r="D1305" t="inlineStr">
        <is>
          <t>위더스제약</t>
        </is>
      </c>
      <c r="E1305" t="inlineStr">
        <is>
          <t>telmisartan</t>
        </is>
      </c>
      <c r="F1305" t="inlineStr">
        <is>
          <t>종합병원</t>
        </is>
      </c>
      <c r="G1305" t="inlineStr">
        <is>
          <t>Generic</t>
        </is>
      </c>
      <c r="H1305" s="493" t="n">
        <v>14716.92</v>
      </c>
      <c r="I1305" s="493" t="n">
        <v>12234.09</v>
      </c>
      <c r="J1305" s="493" t="n">
        <v>14478.71</v>
      </c>
      <c r="K1305" s="493" t="n">
        <v>11052.84</v>
      </c>
      <c r="L1305" s="493" t="n">
        <v>12321.07</v>
      </c>
      <c r="M1305" s="493" t="n">
        <v>10069.38</v>
      </c>
      <c r="N1305" s="493" t="n">
        <v>10264.09</v>
      </c>
      <c r="O1305" s="493" t="n">
        <v>10951.19</v>
      </c>
      <c r="P1305" s="493" t="n">
        <v>9908.629999999999</v>
      </c>
      <c r="Q1305" s="493" t="n">
        <v>9710.65</v>
      </c>
      <c r="R1305" s="493" t="n">
        <v>12631.05</v>
      </c>
      <c r="S1305" s="493" t="n">
        <v>9480.809999999999</v>
      </c>
      <c r="T1305" s="493" t="n">
        <v>12083.23</v>
      </c>
      <c r="U1305" s="493" t="n">
        <v>10188.63</v>
      </c>
      <c r="V1305" s="493" t="n">
        <v>10817.95</v>
      </c>
      <c r="W1305" s="493" t="n">
        <v>10133.39</v>
      </c>
      <c r="X1305" s="493" t="n">
        <v>11985.72</v>
      </c>
      <c r="Y1305" s="493" t="n">
        <v>17038.8</v>
      </c>
      <c r="Z1305" s="493" t="n">
        <v>20264.9</v>
      </c>
      <c r="AA1305" s="493" t="n">
        <v>34912.65</v>
      </c>
      <c r="AB1305" s="493" t="n">
        <v>17046.86</v>
      </c>
      <c r="AC1305" s="493" t="n">
        <v>11075.69</v>
      </c>
      <c r="AD1305" s="493" t="n">
        <v>11555.83</v>
      </c>
      <c r="AE1305" s="493" t="n">
        <v>12658.24</v>
      </c>
      <c r="AF1305" s="493" t="n">
        <v>10742.04</v>
      </c>
      <c r="AG1305" s="493" t="n">
        <v>13111.25</v>
      </c>
      <c r="AH1305" s="493" t="n">
        <v>9185.790000000001</v>
      </c>
      <c r="AI1305" s="493" t="n">
        <v>10591.08</v>
      </c>
      <c r="AJ1305" s="493" t="n">
        <v>10316.34</v>
      </c>
      <c r="AK1305" s="493" t="n">
        <v>9884.9</v>
      </c>
      <c r="AL1305" s="493" t="n">
        <v>11431.01</v>
      </c>
      <c r="AM1305" s="493" t="n">
        <v>14745.43</v>
      </c>
      <c r="AN1305" s="493" t="n">
        <v>10416.65</v>
      </c>
      <c r="AO1305" s="493" t="n">
        <v>12809.89</v>
      </c>
      <c r="AP1305" s="493" t="n">
        <v>15667.1</v>
      </c>
      <c r="AQ1305" s="493" t="n">
        <v>11681.82</v>
      </c>
      <c r="AR1305" s="493" t="n">
        <v>14798.28</v>
      </c>
      <c r="AS1305" s="493" t="n">
        <v>10695.18</v>
      </c>
      <c r="AT1305" s="493" t="n">
        <v>11099.55</v>
      </c>
      <c r="AU1305" s="493" t="n">
        <v>10871.88</v>
      </c>
      <c r="AV1305" s="493" t="n">
        <v>5851.11</v>
      </c>
      <c r="AW1305" s="493" t="n">
        <v>8505.049999999999</v>
      </c>
      <c r="AX1305" s="493" t="n">
        <v>12798.78</v>
      </c>
      <c r="AY1305" s="493" t="n">
        <v>11095.74</v>
      </c>
      <c r="AZ1305" s="493" t="n">
        <v>8426.709999999999</v>
      </c>
      <c r="BA1305" s="493" t="n">
        <v>9191.860000000001</v>
      </c>
      <c r="BB1305" s="493" t="n">
        <v>9170.77</v>
      </c>
      <c r="BC1305" s="493" t="n">
        <v>7784.71</v>
      </c>
      <c r="BD1305" s="493" t="n">
        <v>10746.55</v>
      </c>
      <c r="BE1305" s="493" t="n">
        <v>8743.5</v>
      </c>
      <c r="BF1305" s="493" t="n">
        <v>7522.23</v>
      </c>
      <c r="BG1305" s="493" t="n">
        <v>10610.83</v>
      </c>
      <c r="BH1305" s="493" t="n">
        <v>10020.42</v>
      </c>
      <c r="BI1305" s="493" t="n">
        <v>8686.51</v>
      </c>
      <c r="BJ1305" s="493" t="n">
        <v>10843.97</v>
      </c>
      <c r="BK1305" s="493" t="n">
        <v>8824.799999999999</v>
      </c>
      <c r="BL1305" s="493" t="n">
        <v>11521.55</v>
      </c>
      <c r="BM1305" s="493" t="n">
        <v>9300.51</v>
      </c>
      <c r="BN1305" s="493" t="n">
        <v>8575.629999999999</v>
      </c>
      <c r="BO1305" s="493" t="n">
        <v>10110.42</v>
      </c>
      <c r="BP1305" s="493" t="n">
        <v>7477.45</v>
      </c>
      <c r="BQ1305" s="493" t="n">
        <v>7755.22</v>
      </c>
      <c r="BR1305" s="493" t="n">
        <v>11216.71</v>
      </c>
      <c r="BS1305" s="493" t="n">
        <v>18148.8</v>
      </c>
      <c r="BT1305" s="493" t="n">
        <v>15325.15</v>
      </c>
      <c r="BU1305" s="493" t="n">
        <v>19064.67</v>
      </c>
      <c r="BV1305" s="493" t="n">
        <v>22066.74</v>
      </c>
      <c r="BW1305" s="493" t="n">
        <v>22613.11</v>
      </c>
    </row>
    <row r="1306">
      <c r="A1306" t="inlineStr">
        <is>
          <t>[C9C] ANGIOTENSIN-II 길항제 (단일)</t>
        </is>
      </c>
      <c r="B1306" t="inlineStr">
        <is>
          <t>위더스제약</t>
        </is>
      </c>
      <c r="C1306" t="inlineStr">
        <is>
          <t>미르토</t>
        </is>
      </c>
      <c r="D1306" t="inlineStr">
        <is>
          <t>위더스제약</t>
        </is>
      </c>
      <c r="E1306" t="inlineStr">
        <is>
          <t>telmisartan</t>
        </is>
      </c>
      <c r="F1306" t="inlineStr">
        <is>
          <t>병원</t>
        </is>
      </c>
      <c r="G1306" t="inlineStr">
        <is>
          <t>Generic</t>
        </is>
      </c>
      <c r="H1306" s="493" t="n">
        <v>1296.55</v>
      </c>
      <c r="I1306" s="493" t="n">
        <v>1164.65</v>
      </c>
      <c r="J1306" s="493" t="n">
        <v>1987.78</v>
      </c>
      <c r="K1306" s="493" t="n">
        <v>3912.61</v>
      </c>
      <c r="L1306" s="493" t="n">
        <v>1276.33</v>
      </c>
      <c r="M1306" s="493" t="n">
        <v>2041.69</v>
      </c>
      <c r="N1306" s="493" t="n">
        <v>2099.66</v>
      </c>
      <c r="O1306" s="493" t="n">
        <v>1377.93</v>
      </c>
      <c r="P1306" s="493" t="n">
        <v>5868.26</v>
      </c>
      <c r="Q1306" s="493" t="n">
        <v>4046.62</v>
      </c>
      <c r="R1306" s="493" t="n">
        <v>3500.73</v>
      </c>
      <c r="S1306" s="493" t="n">
        <v>7736.27</v>
      </c>
      <c r="T1306" s="493" t="n">
        <v>8060.85</v>
      </c>
      <c r="U1306" s="493" t="n">
        <v>6882.64</v>
      </c>
      <c r="V1306" s="493" t="n">
        <v>8241.209999999999</v>
      </c>
      <c r="W1306" s="493" t="n">
        <v>6540.42</v>
      </c>
      <c r="X1306" s="493" t="n">
        <v>7072.66</v>
      </c>
      <c r="Y1306" s="493" t="n">
        <v>5841.99</v>
      </c>
      <c r="Z1306" s="493" t="n">
        <v>4916.42</v>
      </c>
      <c r="AA1306" s="493" t="n">
        <v>2852.79</v>
      </c>
      <c r="AB1306" s="493" t="n">
        <v>6475.53</v>
      </c>
      <c r="AC1306" s="493" t="n">
        <v>6356.3</v>
      </c>
      <c r="AD1306" s="493" t="n">
        <v>10287.34</v>
      </c>
      <c r="AE1306" s="493" t="n">
        <v>6229.17</v>
      </c>
      <c r="AF1306" s="493" t="n">
        <v>9189.870000000001</v>
      </c>
      <c r="AG1306" s="493" t="n">
        <v>10176.93</v>
      </c>
      <c r="AH1306" s="493" t="n">
        <v>9226.469999999999</v>
      </c>
      <c r="AI1306" s="493" t="n">
        <v>9574.66</v>
      </c>
      <c r="AJ1306" s="493" t="n">
        <v>11028.39</v>
      </c>
      <c r="AK1306" s="493" t="n">
        <v>16191.68</v>
      </c>
      <c r="AL1306" s="493" t="n">
        <v>12669.81</v>
      </c>
      <c r="AM1306" s="493" t="n">
        <v>10678.19</v>
      </c>
      <c r="AN1306" s="493" t="n">
        <v>11009.89</v>
      </c>
      <c r="AO1306" s="493" t="n">
        <v>15760.24</v>
      </c>
      <c r="AP1306" s="493" t="n">
        <v>14891.81</v>
      </c>
      <c r="AQ1306" s="493" t="n">
        <v>13942.98</v>
      </c>
      <c r="AR1306" s="493" t="n">
        <v>13997.54</v>
      </c>
      <c r="AS1306" s="493" t="n">
        <v>14214.82</v>
      </c>
      <c r="AT1306" s="493" t="n">
        <v>16326.35</v>
      </c>
      <c r="AU1306" s="493" t="n">
        <v>13180.84</v>
      </c>
      <c r="AV1306" s="493" t="n">
        <v>13314.99</v>
      </c>
      <c r="AW1306" s="493" t="n">
        <v>15357.6</v>
      </c>
      <c r="AX1306" s="493" t="n">
        <v>16111.07</v>
      </c>
      <c r="AY1306" s="493" t="n">
        <v>17742.69</v>
      </c>
      <c r="AZ1306" s="493" t="n">
        <v>13479.04</v>
      </c>
      <c r="BA1306" s="493" t="n">
        <v>16904.58</v>
      </c>
      <c r="BB1306" s="493" t="n">
        <v>11720.22</v>
      </c>
      <c r="BC1306" s="493" t="n">
        <v>24420.38</v>
      </c>
      <c r="BD1306" s="493" t="n">
        <v>15023.75</v>
      </c>
      <c r="BE1306" s="493" t="n">
        <v>16196.83</v>
      </c>
      <c r="BF1306" s="493" t="n">
        <v>16618.15</v>
      </c>
      <c r="BG1306" s="493" t="n">
        <v>23765.83</v>
      </c>
      <c r="BH1306" s="493" t="n">
        <v>18922.2</v>
      </c>
      <c r="BI1306" s="493" t="n">
        <v>18801.79</v>
      </c>
      <c r="BJ1306" s="493" t="n">
        <v>20151.32</v>
      </c>
      <c r="BK1306" s="493" t="n">
        <v>18159.39</v>
      </c>
      <c r="BL1306" s="493" t="n">
        <v>20199.92</v>
      </c>
      <c r="BM1306" s="493" t="n">
        <v>19943.67</v>
      </c>
      <c r="BN1306" s="493" t="n">
        <v>15000.4</v>
      </c>
      <c r="BO1306" s="493" t="n">
        <v>23861.71</v>
      </c>
      <c r="BP1306" s="493" t="n">
        <v>16985.26</v>
      </c>
      <c r="BQ1306" s="493" t="n">
        <v>18872.57</v>
      </c>
      <c r="BR1306" s="493" t="n">
        <v>14891.24</v>
      </c>
      <c r="BS1306" s="493" t="n">
        <v>18916.68</v>
      </c>
      <c r="BT1306" s="493" t="n">
        <v>12874.24</v>
      </c>
      <c r="BU1306" s="493" t="n">
        <v>14775.17</v>
      </c>
      <c r="BV1306" s="493" t="n">
        <v>18154.72</v>
      </c>
      <c r="BW1306" s="493" t="n">
        <v>19080.37</v>
      </c>
    </row>
    <row r="1307">
      <c r="A1307" t="inlineStr">
        <is>
          <t>[C9C] ANGIOTENSIN-II 길항제 (단일)</t>
        </is>
      </c>
      <c r="B1307" t="inlineStr">
        <is>
          <t>위더스제약</t>
        </is>
      </c>
      <c r="C1307" t="inlineStr">
        <is>
          <t>미르토</t>
        </is>
      </c>
      <c r="D1307" t="inlineStr">
        <is>
          <t>위더스제약</t>
        </is>
      </c>
      <c r="E1307" t="inlineStr">
        <is>
          <t>telmisartan</t>
        </is>
      </c>
      <c r="F1307" t="inlineStr">
        <is>
          <t>의원</t>
        </is>
      </c>
      <c r="G1307" t="inlineStr">
        <is>
          <t>Generic</t>
        </is>
      </c>
      <c r="H1307" s="493" t="n">
        <v>45082.44</v>
      </c>
      <c r="I1307" s="493" t="n">
        <v>35842.78</v>
      </c>
      <c r="J1307" s="493" t="n">
        <v>60268.49</v>
      </c>
      <c r="K1307" s="493" t="n">
        <v>51668.8</v>
      </c>
      <c r="L1307" s="493" t="n">
        <v>54852.4</v>
      </c>
      <c r="M1307" s="493" t="n">
        <v>81722.66</v>
      </c>
      <c r="N1307" s="493" t="n">
        <v>84371.11</v>
      </c>
      <c r="O1307" s="493" t="n">
        <v>77295.72</v>
      </c>
      <c r="P1307" s="493" t="n">
        <v>76746.45</v>
      </c>
      <c r="Q1307" s="493" t="n">
        <v>81770.42999999999</v>
      </c>
      <c r="R1307" s="493" t="n">
        <v>115273.34</v>
      </c>
      <c r="S1307" s="493" t="n">
        <v>198503.44</v>
      </c>
      <c r="T1307" s="493" t="n">
        <v>226051.76</v>
      </c>
      <c r="U1307" s="493" t="n">
        <v>219472.7</v>
      </c>
      <c r="V1307" s="493" t="n">
        <v>248682.39</v>
      </c>
      <c r="W1307" s="493" t="n">
        <v>241701.41</v>
      </c>
      <c r="X1307" s="493" t="n">
        <v>272404.14</v>
      </c>
      <c r="Y1307" s="493" t="n">
        <v>263593.88</v>
      </c>
      <c r="Z1307" s="493" t="n">
        <v>273976.33</v>
      </c>
      <c r="AA1307" s="493" t="n">
        <v>261944.92</v>
      </c>
      <c r="AB1307" s="493" t="n">
        <v>280619.04</v>
      </c>
      <c r="AC1307" s="493" t="n">
        <v>281783.53</v>
      </c>
      <c r="AD1307" s="493" t="n">
        <v>270312.07</v>
      </c>
      <c r="AE1307" s="493" t="n">
        <v>286824.49</v>
      </c>
      <c r="AF1307" s="493" t="n">
        <v>286146.15</v>
      </c>
      <c r="AG1307" s="493" t="n">
        <v>272291.81</v>
      </c>
      <c r="AH1307" s="493" t="n">
        <v>292124.89</v>
      </c>
      <c r="AI1307" s="493" t="n">
        <v>247074.22</v>
      </c>
      <c r="AJ1307" s="493" t="n">
        <v>293949.06</v>
      </c>
      <c r="AK1307" s="493" t="n">
        <v>276392.9</v>
      </c>
      <c r="AL1307" s="493" t="n">
        <v>309968.93</v>
      </c>
      <c r="AM1307" s="493" t="n">
        <v>307783.03</v>
      </c>
      <c r="AN1307" s="493" t="n">
        <v>330023.14</v>
      </c>
      <c r="AO1307" s="493" t="n">
        <v>332241.39</v>
      </c>
      <c r="AP1307" s="493" t="n">
        <v>341293.75</v>
      </c>
      <c r="AQ1307" s="493" t="n">
        <v>359640.4</v>
      </c>
      <c r="AR1307" s="493" t="n">
        <v>377529.19</v>
      </c>
      <c r="AS1307" s="493" t="n">
        <v>379594.67</v>
      </c>
      <c r="AT1307" s="493" t="n">
        <v>396277.87</v>
      </c>
      <c r="AU1307" s="493" t="n">
        <v>408364.64</v>
      </c>
      <c r="AV1307" s="493" t="n">
        <v>424455.56</v>
      </c>
      <c r="AW1307" s="493" t="n">
        <v>390113.31</v>
      </c>
      <c r="AX1307" s="493" t="n">
        <v>438315.51</v>
      </c>
      <c r="AY1307" s="493" t="n">
        <v>436830.59</v>
      </c>
      <c r="AZ1307" s="493" t="n">
        <v>446628.13</v>
      </c>
      <c r="BA1307" s="493" t="n">
        <v>480398.11</v>
      </c>
      <c r="BB1307" s="493" t="n">
        <v>468216.66</v>
      </c>
      <c r="BC1307" s="493" t="n">
        <v>492460.05</v>
      </c>
      <c r="BD1307" s="493" t="n">
        <v>480767.13</v>
      </c>
      <c r="BE1307" s="493" t="n">
        <v>461605.87</v>
      </c>
      <c r="BF1307" s="493" t="n">
        <v>479279.24</v>
      </c>
      <c r="BG1307" s="493" t="n">
        <v>480649.37</v>
      </c>
      <c r="BH1307" s="493" t="n">
        <v>476228.06</v>
      </c>
      <c r="BI1307" s="493" t="n">
        <v>463589.49</v>
      </c>
      <c r="BJ1307" s="493" t="n">
        <v>491736.55</v>
      </c>
      <c r="BK1307" s="493" t="n">
        <v>535253.6899999999</v>
      </c>
      <c r="BL1307" s="493" t="n">
        <v>623473.5</v>
      </c>
      <c r="BM1307" s="493" t="n">
        <v>555527.25</v>
      </c>
      <c r="BN1307" s="493" t="n">
        <v>559034.5699999999</v>
      </c>
      <c r="BO1307" s="493" t="n">
        <v>605155.51</v>
      </c>
      <c r="BP1307" s="493" t="n">
        <v>628008.25</v>
      </c>
      <c r="BQ1307" s="493" t="n">
        <v>624232.13</v>
      </c>
      <c r="BR1307" s="493" t="n">
        <v>684183</v>
      </c>
      <c r="BS1307" s="493" t="n">
        <v>725068.37</v>
      </c>
      <c r="BT1307" s="493" t="n">
        <v>708070.8199999999</v>
      </c>
      <c r="BU1307" s="493" t="n">
        <v>774854.48</v>
      </c>
      <c r="BV1307" s="493" t="n">
        <v>841810.35</v>
      </c>
      <c r="BW1307" s="493" t="n">
        <v>813484.38</v>
      </c>
    </row>
    <row r="1308">
      <c r="A1308" t="inlineStr">
        <is>
          <t>[C9C] ANGIOTENSIN-II 길항제 (단일)</t>
        </is>
      </c>
      <c r="B1308" t="inlineStr">
        <is>
          <t>위더스제약</t>
        </is>
      </c>
      <c r="C1308" t="inlineStr">
        <is>
          <t>미르토</t>
        </is>
      </c>
      <c r="D1308" t="inlineStr">
        <is>
          <t>위더스제약</t>
        </is>
      </c>
      <c r="E1308" t="inlineStr">
        <is>
          <t>telmisartan</t>
        </is>
      </c>
      <c r="F1308" t="inlineStr">
        <is>
          <t>보건소</t>
        </is>
      </c>
      <c r="G1308" t="inlineStr">
        <is>
          <t>Generic</t>
        </is>
      </c>
      <c r="H1308" s="493" t="n">
        <v>914.03</v>
      </c>
      <c r="I1308" s="493" t="n">
        <v>776.1</v>
      </c>
      <c r="J1308" s="493" t="n">
        <v>805.2</v>
      </c>
      <c r="K1308" s="493" t="n">
        <v>1440</v>
      </c>
      <c r="L1308" s="493" t="n">
        <v>618.3</v>
      </c>
      <c r="M1308" s="493" t="n">
        <v>994.5</v>
      </c>
      <c r="N1308" s="493" t="n">
        <v>1017.9</v>
      </c>
      <c r="O1308" s="493" t="n">
        <v>936</v>
      </c>
      <c r="P1308" s="493" t="n">
        <v>485.1</v>
      </c>
      <c r="Q1308" s="493" t="n">
        <v>716.1</v>
      </c>
      <c r="R1308" s="493" t="n">
        <v>7786.2</v>
      </c>
      <c r="S1308" s="493" t="n">
        <v>1269.9</v>
      </c>
      <c r="T1308" s="493" t="n">
        <v>6361.5</v>
      </c>
      <c r="U1308" s="493" t="n">
        <v>1393.8</v>
      </c>
      <c r="V1308" s="493" t="n">
        <v>4240.5</v>
      </c>
      <c r="W1308" s="493" t="n">
        <v>1048.95</v>
      </c>
      <c r="X1308" s="493" t="n">
        <v>838.5</v>
      </c>
      <c r="Y1308" s="493" t="n">
        <v>1519.8</v>
      </c>
      <c r="Z1308" s="493" t="n">
        <v>1534.2</v>
      </c>
      <c r="AA1308" s="493" t="n">
        <v>5029.5</v>
      </c>
      <c r="AB1308" s="493" t="n">
        <v>1029.3</v>
      </c>
      <c r="AC1308" s="493" t="n">
        <v>1849.8</v>
      </c>
      <c r="AD1308" s="493" t="n">
        <v>622.2</v>
      </c>
      <c r="AE1308" s="493" t="n">
        <v>1596.3</v>
      </c>
      <c r="AF1308" s="493" t="n">
        <v>1573.2</v>
      </c>
      <c r="AG1308" s="493" t="n">
        <v>1029.9</v>
      </c>
      <c r="AH1308" s="493" t="n">
        <v>1549.95</v>
      </c>
      <c r="AI1308" s="493" t="n">
        <v>2285.7</v>
      </c>
      <c r="AJ1308" s="493" t="n">
        <v>2793.75</v>
      </c>
      <c r="AK1308" s="493" t="n">
        <v>2204.4</v>
      </c>
      <c r="AL1308" s="493" t="n">
        <v>5418</v>
      </c>
      <c r="AM1308" s="493" t="n">
        <v>4075.8</v>
      </c>
      <c r="AN1308" s="493" t="n">
        <v>5767.2</v>
      </c>
      <c r="AO1308" s="493" t="n">
        <v>4787.4</v>
      </c>
      <c r="AP1308" s="493" t="n">
        <v>3749.7</v>
      </c>
      <c r="AQ1308" s="493" t="n">
        <v>5143.11</v>
      </c>
      <c r="AR1308" s="493" t="n">
        <v>5356.5</v>
      </c>
      <c r="AS1308" s="493" t="n">
        <v>3703.8</v>
      </c>
      <c r="AT1308" s="493" t="n">
        <v>5788.8</v>
      </c>
      <c r="AU1308" s="493" t="n">
        <v>3491.4</v>
      </c>
      <c r="AV1308" s="493" t="n">
        <v>13770.9</v>
      </c>
      <c r="AW1308" s="493" t="n">
        <v>2340.9</v>
      </c>
      <c r="AX1308" s="493" t="n">
        <v>5938.85</v>
      </c>
      <c r="AY1308" s="493" t="n">
        <v>5169</v>
      </c>
      <c r="AZ1308" s="493" t="n">
        <v>5130.9</v>
      </c>
      <c r="BA1308" s="493" t="n">
        <v>7294.35</v>
      </c>
      <c r="BB1308" s="493" t="n">
        <v>4150.5</v>
      </c>
      <c r="BC1308" s="493" t="n">
        <v>5500.8</v>
      </c>
      <c r="BD1308" s="493" t="n">
        <v>3880.95</v>
      </c>
      <c r="BE1308" s="493" t="n">
        <v>6013.8</v>
      </c>
      <c r="BF1308" s="493" t="n">
        <v>4259.35</v>
      </c>
      <c r="BG1308" s="493" t="n">
        <v>5745.45</v>
      </c>
      <c r="BH1308" s="493" t="n">
        <v>7811.1</v>
      </c>
      <c r="BI1308" s="493" t="n">
        <v>4413.32</v>
      </c>
      <c r="BJ1308" s="493" t="n">
        <v>3211.31</v>
      </c>
      <c r="BK1308" s="493" t="n">
        <v>5654.1</v>
      </c>
      <c r="BL1308" s="493" t="n">
        <v>5674.8</v>
      </c>
      <c r="BM1308" s="493" t="n">
        <v>7444.8</v>
      </c>
      <c r="BN1308" s="493" t="n">
        <v>5721.6</v>
      </c>
      <c r="BO1308" s="493" t="n">
        <v>6322.28</v>
      </c>
      <c r="BP1308" s="493" t="n">
        <v>5783.4</v>
      </c>
      <c r="BQ1308" s="493" t="n">
        <v>4221</v>
      </c>
      <c r="BR1308" s="493" t="n">
        <v>8826.299999999999</v>
      </c>
      <c r="BS1308" s="493" t="n">
        <v>9930.299999999999</v>
      </c>
      <c r="BT1308" s="493" t="n">
        <v>10057.2</v>
      </c>
      <c r="BU1308" s="493" t="n">
        <v>15641.7</v>
      </c>
      <c r="BV1308" s="493" t="n">
        <v>6068.7</v>
      </c>
      <c r="BW1308" s="493" t="n">
        <v>13286.13</v>
      </c>
    </row>
    <row r="1309">
      <c r="A1309" t="inlineStr">
        <is>
          <t>[C9C] ANGIOTENSIN-II 길항제 (단일)</t>
        </is>
      </c>
      <c r="B1309" t="inlineStr">
        <is>
          <t>위더스제약</t>
        </is>
      </c>
      <c r="C1309" t="inlineStr">
        <is>
          <t>미르토</t>
        </is>
      </c>
      <c r="D1309" t="inlineStr">
        <is>
          <t>위더스제약</t>
        </is>
      </c>
      <c r="E1309" t="inlineStr">
        <is>
          <t>telmisartan</t>
        </is>
      </c>
      <c r="F1309" t="inlineStr">
        <is>
          <t>기타(치과의원, 치과병원 등)</t>
        </is>
      </c>
      <c r="G1309" t="inlineStr">
        <is>
          <t>Generic</t>
        </is>
      </c>
      <c r="H1309" s="493" t="n">
        <v>0</v>
      </c>
      <c r="I1309" s="493" t="n">
        <v>194.4</v>
      </c>
      <c r="J1309" s="493" t="n">
        <v>0</v>
      </c>
      <c r="K1309" s="493" t="n">
        <v>96.3</v>
      </c>
      <c r="L1309" s="493" t="n">
        <v>177.6</v>
      </c>
      <c r="M1309" s="493" t="n">
        <v>0</v>
      </c>
      <c r="N1309" s="493" t="n">
        <v>0</v>
      </c>
      <c r="O1309" s="493" t="n">
        <v>0</v>
      </c>
      <c r="P1309" s="493" t="n">
        <v>0</v>
      </c>
      <c r="Q1309" s="493" t="n">
        <v>0</v>
      </c>
      <c r="R1309" s="493" t="n">
        <v>0</v>
      </c>
      <c r="S1309" s="493" t="n">
        <v>0</v>
      </c>
      <c r="T1309" s="493" t="n">
        <v>0</v>
      </c>
      <c r="U1309" s="493" t="n">
        <v>0</v>
      </c>
      <c r="V1309" s="493" t="n">
        <v>0</v>
      </c>
      <c r="W1309" s="493" t="n">
        <v>0</v>
      </c>
      <c r="X1309" s="493" t="n">
        <v>0</v>
      </c>
      <c r="Y1309" s="493" t="n">
        <v>0</v>
      </c>
      <c r="Z1309" s="493" t="n">
        <v>0</v>
      </c>
      <c r="AA1309" s="493" t="n">
        <v>0</v>
      </c>
      <c r="AB1309" s="493" t="n">
        <v>213</v>
      </c>
      <c r="AC1309" s="493" t="n">
        <v>0</v>
      </c>
      <c r="AD1309" s="493" t="n">
        <v>0</v>
      </c>
      <c r="AE1309" s="493" t="n">
        <v>452.7</v>
      </c>
      <c r="AF1309" s="493" t="n">
        <v>0</v>
      </c>
      <c r="AG1309" s="493" t="n">
        <v>410.4</v>
      </c>
      <c r="AH1309" s="493" t="n">
        <v>571.2</v>
      </c>
      <c r="AI1309" s="493" t="n">
        <v>0</v>
      </c>
      <c r="AJ1309" s="493" t="n">
        <v>374.4</v>
      </c>
      <c r="AK1309" s="493" t="n">
        <v>0</v>
      </c>
      <c r="AL1309" s="493" t="n">
        <v>0</v>
      </c>
      <c r="AM1309" s="493" t="n">
        <v>442.8</v>
      </c>
      <c r="AN1309" s="493" t="n">
        <v>0</v>
      </c>
      <c r="AO1309" s="493" t="n">
        <v>0</v>
      </c>
      <c r="AP1309" s="493" t="n">
        <v>1724.4</v>
      </c>
      <c r="AQ1309" s="493" t="n">
        <v>0</v>
      </c>
      <c r="AR1309" s="493" t="n">
        <v>0</v>
      </c>
      <c r="AS1309" s="493" t="n">
        <v>405</v>
      </c>
      <c r="AT1309" s="493" t="n">
        <v>428.4</v>
      </c>
      <c r="AU1309" s="493" t="n">
        <v>784.8</v>
      </c>
      <c r="AV1309" s="493" t="n">
        <v>400.5</v>
      </c>
      <c r="AW1309" s="493" t="n">
        <v>172.05</v>
      </c>
      <c r="AX1309" s="493" t="n">
        <v>282</v>
      </c>
      <c r="AY1309" s="493" t="n">
        <v>1205.1</v>
      </c>
      <c r="AZ1309" s="493" t="n">
        <v>0</v>
      </c>
      <c r="BA1309" s="493" t="n">
        <v>440.05</v>
      </c>
      <c r="BB1309" s="493" t="n">
        <v>0</v>
      </c>
      <c r="BC1309" s="493" t="n">
        <v>469.8</v>
      </c>
      <c r="BD1309" s="493" t="n">
        <v>0</v>
      </c>
      <c r="BE1309" s="493" t="n">
        <v>456.3</v>
      </c>
      <c r="BF1309" s="493" t="n">
        <v>509.4</v>
      </c>
      <c r="BG1309" s="493" t="n">
        <v>402.3</v>
      </c>
      <c r="BH1309" s="493" t="n">
        <v>0</v>
      </c>
      <c r="BI1309" s="493" t="n">
        <v>0</v>
      </c>
      <c r="BJ1309" s="493" t="n">
        <v>562.8</v>
      </c>
      <c r="BK1309" s="493" t="n">
        <v>442.8</v>
      </c>
      <c r="BL1309" s="493" t="n">
        <v>0</v>
      </c>
      <c r="BM1309" s="493" t="n">
        <v>99.54000000000001</v>
      </c>
      <c r="BN1309" s="493" t="n">
        <v>393.3</v>
      </c>
      <c r="BO1309" s="493" t="n">
        <v>0</v>
      </c>
      <c r="BP1309" s="493" t="n">
        <v>0</v>
      </c>
      <c r="BQ1309" s="493" t="n">
        <v>1080.37</v>
      </c>
      <c r="BR1309" s="493" t="n">
        <v>0</v>
      </c>
      <c r="BS1309" s="493" t="n">
        <v>0</v>
      </c>
      <c r="BT1309" s="493" t="n">
        <v>461.7</v>
      </c>
      <c r="BU1309" s="493" t="n">
        <v>96.90000000000001</v>
      </c>
      <c r="BV1309" s="493" t="n">
        <v>531</v>
      </c>
      <c r="BW1309" s="493" t="n">
        <v>99</v>
      </c>
    </row>
    <row r="1310">
      <c r="A1310" t="inlineStr">
        <is>
          <t>[C9C] ANGIOTENSIN-II 길항제 (단일)</t>
        </is>
      </c>
      <c r="B1310" t="inlineStr">
        <is>
          <t>위더스제약</t>
        </is>
      </c>
      <c r="C1310" t="inlineStr">
        <is>
          <t>브이디오</t>
        </is>
      </c>
      <c r="D1310" t="inlineStr">
        <is>
          <t>위더스제약</t>
        </is>
      </c>
      <c r="E1310" t="inlineStr">
        <is>
          <t>valsartan</t>
        </is>
      </c>
      <c r="F1310" t="inlineStr">
        <is>
          <t>상급종합병원</t>
        </is>
      </c>
      <c r="G1310" t="inlineStr">
        <is>
          <t>Generic</t>
        </is>
      </c>
      <c r="H1310" s="493" t="n">
        <v>0</v>
      </c>
      <c r="I1310" s="493" t="n">
        <v>0</v>
      </c>
      <c r="J1310" s="493" t="n">
        <v>0</v>
      </c>
      <c r="K1310" s="493" t="n">
        <v>0</v>
      </c>
      <c r="L1310" s="493" t="n">
        <v>0</v>
      </c>
      <c r="M1310" s="493" t="n">
        <v>0</v>
      </c>
      <c r="N1310" s="493" t="n">
        <v>0</v>
      </c>
      <c r="O1310" s="493" t="n">
        <v>0</v>
      </c>
      <c r="P1310" s="493" t="n">
        <v>0</v>
      </c>
      <c r="Q1310" s="493" t="n">
        <v>0</v>
      </c>
      <c r="R1310" s="493" t="n">
        <v>0</v>
      </c>
      <c r="S1310" s="493" t="n">
        <v>0</v>
      </c>
      <c r="T1310" s="493" t="n">
        <v>0</v>
      </c>
      <c r="U1310" s="493" t="n">
        <v>0</v>
      </c>
      <c r="V1310" s="493" t="n">
        <v>0</v>
      </c>
      <c r="W1310" s="493" t="n">
        <v>0</v>
      </c>
      <c r="X1310" s="493" t="n">
        <v>0</v>
      </c>
      <c r="Y1310" s="493" t="n">
        <v>0</v>
      </c>
      <c r="Z1310" s="493" t="n">
        <v>0</v>
      </c>
      <c r="AA1310" s="493" t="n">
        <v>0</v>
      </c>
      <c r="AB1310" s="493" t="n">
        <v>0</v>
      </c>
      <c r="AC1310" s="493" t="n">
        <v>0</v>
      </c>
      <c r="AD1310" s="493" t="n">
        <v>0</v>
      </c>
      <c r="AE1310" s="493" t="n">
        <v>0</v>
      </c>
      <c r="AF1310" s="493" t="n">
        <v>0</v>
      </c>
      <c r="AG1310" s="493" t="n">
        <v>0</v>
      </c>
      <c r="AH1310" s="493" t="n">
        <v>0</v>
      </c>
      <c r="AI1310" s="493" t="n">
        <v>0</v>
      </c>
      <c r="AJ1310" s="493" t="n">
        <v>0</v>
      </c>
      <c r="AK1310" s="493" t="n">
        <v>0</v>
      </c>
      <c r="AL1310" s="493" t="n">
        <v>0</v>
      </c>
      <c r="AM1310" s="493" t="n">
        <v>0</v>
      </c>
      <c r="AN1310" s="493" t="n">
        <v>0</v>
      </c>
      <c r="AO1310" s="493" t="n">
        <v>0</v>
      </c>
      <c r="AP1310" s="493" t="n">
        <v>0</v>
      </c>
      <c r="AQ1310" s="493" t="n">
        <v>0</v>
      </c>
      <c r="AR1310" s="493" t="n">
        <v>0</v>
      </c>
      <c r="AS1310" s="493" t="n">
        <v>0</v>
      </c>
      <c r="AT1310" s="493" t="n">
        <v>0</v>
      </c>
      <c r="AU1310" s="493" t="n">
        <v>0</v>
      </c>
      <c r="AV1310" s="493" t="n">
        <v>0</v>
      </c>
      <c r="AW1310" s="493" t="n">
        <v>0</v>
      </c>
      <c r="AX1310" s="493" t="n">
        <v>0</v>
      </c>
      <c r="AY1310" s="493" t="n">
        <v>0</v>
      </c>
      <c r="AZ1310" s="493" t="n">
        <v>0</v>
      </c>
      <c r="BA1310" s="493" t="n">
        <v>0</v>
      </c>
      <c r="BB1310" s="493" t="n">
        <v>0</v>
      </c>
      <c r="BC1310" s="493" t="n">
        <v>0</v>
      </c>
      <c r="BD1310" s="493" t="n">
        <v>0</v>
      </c>
      <c r="BE1310" s="493" t="n">
        <v>0</v>
      </c>
      <c r="BF1310" s="493" t="n">
        <v>0</v>
      </c>
      <c r="BG1310" s="493" t="n">
        <v>0</v>
      </c>
      <c r="BH1310" s="493" t="n">
        <v>0</v>
      </c>
      <c r="BI1310" s="493" t="n">
        <v>0</v>
      </c>
      <c r="BJ1310" s="493" t="n">
        <v>0</v>
      </c>
      <c r="BK1310" s="493" t="n">
        <v>0</v>
      </c>
      <c r="BL1310" s="493" t="n">
        <v>0</v>
      </c>
      <c r="BM1310" s="493" t="n">
        <v>0</v>
      </c>
      <c r="BN1310" s="493" t="n">
        <v>0</v>
      </c>
      <c r="BO1310" s="493" t="n">
        <v>0</v>
      </c>
      <c r="BP1310" s="493" t="n">
        <v>0</v>
      </c>
      <c r="BQ1310" s="493" t="n">
        <v>0</v>
      </c>
      <c r="BR1310" s="493" t="n">
        <v>0</v>
      </c>
      <c r="BS1310" s="493" t="n">
        <v>0</v>
      </c>
      <c r="BT1310" s="493" t="n">
        <v>330.12</v>
      </c>
      <c r="BU1310" s="493" t="n">
        <v>0</v>
      </c>
      <c r="BV1310" s="493" t="n">
        <v>0</v>
      </c>
      <c r="BW1310" s="493" t="n">
        <v>0</v>
      </c>
    </row>
    <row r="1311">
      <c r="A1311" t="inlineStr">
        <is>
          <t>[C9C] ANGIOTENSIN-II 길항제 (단일)</t>
        </is>
      </c>
      <c r="B1311" t="inlineStr">
        <is>
          <t>위더스제약</t>
        </is>
      </c>
      <c r="C1311" t="inlineStr">
        <is>
          <t>브이디오</t>
        </is>
      </c>
      <c r="D1311" t="inlineStr">
        <is>
          <t>위더스제약</t>
        </is>
      </c>
      <c r="E1311" t="inlineStr">
        <is>
          <t>valsartan</t>
        </is>
      </c>
      <c r="F1311" t="inlineStr">
        <is>
          <t>종합병원</t>
        </is>
      </c>
      <c r="G1311" t="inlineStr">
        <is>
          <t>Generic</t>
        </is>
      </c>
      <c r="H1311" s="493" t="n">
        <v>0</v>
      </c>
      <c r="I1311" s="493" t="n">
        <v>2858.82</v>
      </c>
      <c r="J1311" s="493" t="n">
        <v>1398.44</v>
      </c>
      <c r="K1311" s="493" t="n">
        <v>2093.7</v>
      </c>
      <c r="L1311" s="493" t="n">
        <v>2319.84</v>
      </c>
      <c r="M1311" s="493" t="n">
        <v>2001.42</v>
      </c>
      <c r="N1311" s="493" t="n">
        <v>2348.62</v>
      </c>
      <c r="O1311" s="493" t="n">
        <v>1220.9</v>
      </c>
      <c r="P1311" s="493" t="n">
        <v>1938.74</v>
      </c>
      <c r="Q1311" s="493" t="n">
        <v>2513.33</v>
      </c>
      <c r="R1311" s="493" t="n">
        <v>1659.49</v>
      </c>
      <c r="S1311" s="493" t="n">
        <v>2287.58</v>
      </c>
      <c r="T1311" s="493" t="n">
        <v>2491.1</v>
      </c>
      <c r="U1311" s="493" t="n">
        <v>1297.65</v>
      </c>
      <c r="V1311" s="493" t="n">
        <v>1436.98</v>
      </c>
      <c r="W1311" s="493" t="n">
        <v>2486.85</v>
      </c>
      <c r="X1311" s="493" t="n">
        <v>724.2</v>
      </c>
      <c r="Y1311" s="493" t="n">
        <v>1633.2</v>
      </c>
      <c r="Z1311" s="493" t="n">
        <v>1730.7</v>
      </c>
      <c r="AA1311" s="493" t="n">
        <v>1602.78</v>
      </c>
      <c r="AB1311" s="493" t="n">
        <v>1172.25</v>
      </c>
      <c r="AC1311" s="493" t="n">
        <v>2857.4</v>
      </c>
      <c r="AD1311" s="493" t="n">
        <v>2538.6</v>
      </c>
      <c r="AE1311" s="493" t="n">
        <v>1938.3</v>
      </c>
      <c r="AF1311" s="493" t="n">
        <v>3281.16</v>
      </c>
      <c r="AG1311" s="493" t="n">
        <v>2556.04</v>
      </c>
      <c r="AH1311" s="493" t="n">
        <v>2773.67</v>
      </c>
      <c r="AI1311" s="493" t="n">
        <v>2433.02</v>
      </c>
      <c r="AJ1311" s="493" t="n">
        <v>2990.25</v>
      </c>
      <c r="AK1311" s="493" t="n">
        <v>3605.5</v>
      </c>
      <c r="AL1311" s="493" t="n">
        <v>2040.91</v>
      </c>
      <c r="AM1311" s="493" t="n">
        <v>2783.75</v>
      </c>
      <c r="AN1311" s="493" t="n">
        <v>2742.85</v>
      </c>
      <c r="AO1311" s="493" t="n">
        <v>3133.49</v>
      </c>
      <c r="AP1311" s="493" t="n">
        <v>2791.2</v>
      </c>
      <c r="AQ1311" s="493" t="n">
        <v>2572.86</v>
      </c>
      <c r="AR1311" s="493" t="n">
        <v>2770.9</v>
      </c>
      <c r="AS1311" s="493" t="n">
        <v>3510.5</v>
      </c>
      <c r="AT1311" s="493" t="n">
        <v>1912.95</v>
      </c>
      <c r="AU1311" s="493" t="n">
        <v>1368.4</v>
      </c>
      <c r="AV1311" s="493" t="n">
        <v>1669.95</v>
      </c>
      <c r="AW1311" s="493" t="n">
        <v>4412.4</v>
      </c>
      <c r="AX1311" s="493" t="n">
        <v>1316.1</v>
      </c>
      <c r="AY1311" s="493" t="n">
        <v>1385.7</v>
      </c>
      <c r="AZ1311" s="493" t="n">
        <v>3594.65</v>
      </c>
      <c r="BA1311" s="493" t="n">
        <v>2056.44</v>
      </c>
      <c r="BB1311" s="493" t="n">
        <v>1791.3</v>
      </c>
      <c r="BC1311" s="493" t="n">
        <v>1337.1</v>
      </c>
      <c r="BD1311" s="493" t="n">
        <v>2919.5</v>
      </c>
      <c r="BE1311" s="493" t="n">
        <v>1153.26</v>
      </c>
      <c r="BF1311" s="493" t="n">
        <v>2840.36</v>
      </c>
      <c r="BG1311" s="493" t="n">
        <v>2443.33</v>
      </c>
      <c r="BH1311" s="493" t="n">
        <v>2176</v>
      </c>
      <c r="BI1311" s="493" t="n">
        <v>1998.3</v>
      </c>
      <c r="BJ1311" s="493" t="n">
        <v>1635.85</v>
      </c>
      <c r="BK1311" s="493" t="n">
        <v>1941</v>
      </c>
      <c r="BL1311" s="493" t="n">
        <v>3297.52</v>
      </c>
      <c r="BM1311" s="493" t="n">
        <v>4264.77</v>
      </c>
      <c r="BN1311" s="493" t="n">
        <v>6619.25</v>
      </c>
      <c r="BO1311" s="493" t="n">
        <v>5183.04</v>
      </c>
      <c r="BP1311" s="493" t="n">
        <v>3059.5</v>
      </c>
      <c r="BQ1311" s="493" t="n">
        <v>8112.95</v>
      </c>
      <c r="BR1311" s="493" t="n">
        <v>5456.63</v>
      </c>
      <c r="BS1311" s="493" t="n">
        <v>5307.74</v>
      </c>
      <c r="BT1311" s="493" t="n">
        <v>4212.38</v>
      </c>
      <c r="BU1311" s="493" t="n">
        <v>9498.639999999999</v>
      </c>
      <c r="BV1311" s="493" t="n">
        <v>7358.35</v>
      </c>
      <c r="BW1311" s="493" t="n">
        <v>5358.86</v>
      </c>
    </row>
    <row r="1312">
      <c r="A1312" t="inlineStr">
        <is>
          <t>[C9C] ANGIOTENSIN-II 길항제 (단일)</t>
        </is>
      </c>
      <c r="B1312" t="inlineStr">
        <is>
          <t>위더스제약</t>
        </is>
      </c>
      <c r="C1312" t="inlineStr">
        <is>
          <t>브이디오</t>
        </is>
      </c>
      <c r="D1312" t="inlineStr">
        <is>
          <t>위더스제약</t>
        </is>
      </c>
      <c r="E1312" t="inlineStr">
        <is>
          <t>valsartan</t>
        </is>
      </c>
      <c r="F1312" t="inlineStr">
        <is>
          <t>병원</t>
        </is>
      </c>
      <c r="G1312" t="inlineStr">
        <is>
          <t>Generic</t>
        </is>
      </c>
      <c r="H1312" s="493" t="n">
        <v>0</v>
      </c>
      <c r="I1312" s="493" t="n">
        <v>0</v>
      </c>
      <c r="J1312" s="493" t="n">
        <v>0</v>
      </c>
      <c r="K1312" s="493" t="n">
        <v>0</v>
      </c>
      <c r="L1312" s="493" t="n">
        <v>0</v>
      </c>
      <c r="M1312" s="493" t="n">
        <v>0</v>
      </c>
      <c r="N1312" s="493" t="n">
        <v>0</v>
      </c>
      <c r="O1312" s="493" t="n">
        <v>0</v>
      </c>
      <c r="P1312" s="493" t="n">
        <v>419.65</v>
      </c>
      <c r="Q1312" s="493" t="n">
        <v>240</v>
      </c>
      <c r="R1312" s="493" t="n">
        <v>248.7</v>
      </c>
      <c r="S1312" s="493" t="n">
        <v>307.95</v>
      </c>
      <c r="T1312" s="493" t="n">
        <v>870.9</v>
      </c>
      <c r="U1312" s="493" t="n">
        <v>1157.1</v>
      </c>
      <c r="V1312" s="493" t="n">
        <v>939.2</v>
      </c>
      <c r="W1312" s="493" t="n">
        <v>1635.6</v>
      </c>
      <c r="X1312" s="493" t="n">
        <v>1508.4</v>
      </c>
      <c r="Y1312" s="493" t="n">
        <v>795.5</v>
      </c>
      <c r="Z1312" s="493" t="n">
        <v>682.3200000000001</v>
      </c>
      <c r="AA1312" s="493" t="n">
        <v>952</v>
      </c>
      <c r="AB1312" s="493" t="n">
        <v>1094.34</v>
      </c>
      <c r="AC1312" s="493" t="n">
        <v>736</v>
      </c>
      <c r="AD1312" s="493" t="n">
        <v>944</v>
      </c>
      <c r="AE1312" s="493" t="n">
        <v>1658.19</v>
      </c>
      <c r="AF1312" s="493" t="n">
        <v>1264</v>
      </c>
      <c r="AG1312" s="493" t="n">
        <v>1640</v>
      </c>
      <c r="AH1312" s="493" t="n">
        <v>2794.62</v>
      </c>
      <c r="AI1312" s="493" t="n">
        <v>763.4400000000001</v>
      </c>
      <c r="AJ1312" s="493" t="n">
        <v>1528</v>
      </c>
      <c r="AK1312" s="493" t="n">
        <v>1570.03</v>
      </c>
      <c r="AL1312" s="493" t="n">
        <v>1055.44</v>
      </c>
      <c r="AM1312" s="493" t="n">
        <v>1489.04</v>
      </c>
      <c r="AN1312" s="493" t="n">
        <v>1701.52</v>
      </c>
      <c r="AO1312" s="493" t="n">
        <v>2221.8</v>
      </c>
      <c r="AP1312" s="493" t="n">
        <v>1938.84</v>
      </c>
      <c r="AQ1312" s="493" t="n">
        <v>2098.6</v>
      </c>
      <c r="AR1312" s="493" t="n">
        <v>1401.32</v>
      </c>
      <c r="AS1312" s="493" t="n">
        <v>1189.94</v>
      </c>
      <c r="AT1312" s="493" t="n">
        <v>3110.4</v>
      </c>
      <c r="AU1312" s="493" t="n">
        <v>1948.97</v>
      </c>
      <c r="AV1312" s="493" t="n">
        <v>1338.1</v>
      </c>
      <c r="AW1312" s="493" t="n">
        <v>958</v>
      </c>
      <c r="AX1312" s="493" t="n">
        <v>612.84</v>
      </c>
      <c r="AY1312" s="493" t="n">
        <v>1453.47</v>
      </c>
      <c r="AZ1312" s="493" t="n">
        <v>1766.52</v>
      </c>
      <c r="BA1312" s="493" t="n">
        <v>1585.88</v>
      </c>
      <c r="BB1312" s="493" t="n">
        <v>2293.76</v>
      </c>
      <c r="BC1312" s="493" t="n">
        <v>2022.67</v>
      </c>
      <c r="BD1312" s="493" t="n">
        <v>3055.92</v>
      </c>
      <c r="BE1312" s="493" t="n">
        <v>2452.56</v>
      </c>
      <c r="BF1312" s="493" t="n">
        <v>3060.72</v>
      </c>
      <c r="BG1312" s="493" t="n">
        <v>3631.29</v>
      </c>
      <c r="BH1312" s="493" t="n">
        <v>4313.17</v>
      </c>
      <c r="BI1312" s="493" t="n">
        <v>3541.99</v>
      </c>
      <c r="BJ1312" s="493" t="n">
        <v>3142.92</v>
      </c>
      <c r="BK1312" s="493" t="n">
        <v>3155.6</v>
      </c>
      <c r="BL1312" s="493" t="n">
        <v>3557.41</v>
      </c>
      <c r="BM1312" s="493" t="n">
        <v>3170.82</v>
      </c>
      <c r="BN1312" s="493" t="n">
        <v>3215.21</v>
      </c>
      <c r="BO1312" s="493" t="n">
        <v>3449.39</v>
      </c>
      <c r="BP1312" s="493" t="n">
        <v>3337.26</v>
      </c>
      <c r="BQ1312" s="493" t="n">
        <v>4029.18</v>
      </c>
      <c r="BR1312" s="493" t="n">
        <v>1901.77</v>
      </c>
      <c r="BS1312" s="493" t="n">
        <v>2976.98</v>
      </c>
      <c r="BT1312" s="493" t="n">
        <v>2348.23</v>
      </c>
      <c r="BU1312" s="493" t="n">
        <v>3821.08</v>
      </c>
      <c r="BV1312" s="493" t="n">
        <v>2154.4</v>
      </c>
      <c r="BW1312" s="493" t="n">
        <v>2383.03</v>
      </c>
    </row>
    <row r="1313">
      <c r="A1313" t="inlineStr">
        <is>
          <t>[C9C] ANGIOTENSIN-II 길항제 (단일)</t>
        </is>
      </c>
      <c r="B1313" t="inlineStr">
        <is>
          <t>위더스제약</t>
        </is>
      </c>
      <c r="C1313" t="inlineStr">
        <is>
          <t>브이디오</t>
        </is>
      </c>
      <c r="D1313" t="inlineStr">
        <is>
          <t>위더스제약</t>
        </is>
      </c>
      <c r="E1313" t="inlineStr">
        <is>
          <t>valsartan</t>
        </is>
      </c>
      <c r="F1313" t="inlineStr">
        <is>
          <t>의원</t>
        </is>
      </c>
      <c r="G1313" t="inlineStr">
        <is>
          <t>Generic</t>
        </is>
      </c>
      <c r="H1313" s="493" t="n">
        <v>0</v>
      </c>
      <c r="I1313" s="493" t="n">
        <v>222</v>
      </c>
      <c r="J1313" s="493" t="n">
        <v>406.2</v>
      </c>
      <c r="K1313" s="493" t="n">
        <v>451.8</v>
      </c>
      <c r="L1313" s="493" t="n">
        <v>319.8</v>
      </c>
      <c r="M1313" s="493" t="n">
        <v>315.6</v>
      </c>
      <c r="N1313" s="493" t="n">
        <v>199.2</v>
      </c>
      <c r="O1313" s="493" t="n">
        <v>310.8</v>
      </c>
      <c r="P1313" s="493" t="n">
        <v>2798.82</v>
      </c>
      <c r="Q1313" s="493" t="n">
        <v>4454.65</v>
      </c>
      <c r="R1313" s="493" t="n">
        <v>12053.55</v>
      </c>
      <c r="S1313" s="493" t="n">
        <v>27487.27</v>
      </c>
      <c r="T1313" s="493" t="n">
        <v>25261.36</v>
      </c>
      <c r="U1313" s="493" t="n">
        <v>23485.74</v>
      </c>
      <c r="V1313" s="493" t="n">
        <v>22593.61</v>
      </c>
      <c r="W1313" s="493" t="n">
        <v>22533.81</v>
      </c>
      <c r="X1313" s="493" t="n">
        <v>26022.22</v>
      </c>
      <c r="Y1313" s="493" t="n">
        <v>29747.66</v>
      </c>
      <c r="Z1313" s="493" t="n">
        <v>28136.45</v>
      </c>
      <c r="AA1313" s="493" t="n">
        <v>29505.44</v>
      </c>
      <c r="AB1313" s="493" t="n">
        <v>28557.17</v>
      </c>
      <c r="AC1313" s="493" t="n">
        <v>27596.64</v>
      </c>
      <c r="AD1313" s="493" t="n">
        <v>31077.31</v>
      </c>
      <c r="AE1313" s="493" t="n">
        <v>27163.2</v>
      </c>
      <c r="AF1313" s="493" t="n">
        <v>25306.94</v>
      </c>
      <c r="AG1313" s="493" t="n">
        <v>22459.92</v>
      </c>
      <c r="AH1313" s="493" t="n">
        <v>33047.68</v>
      </c>
      <c r="AI1313" s="493" t="n">
        <v>28515.92</v>
      </c>
      <c r="AJ1313" s="493" t="n">
        <v>28486.52</v>
      </c>
      <c r="AK1313" s="493" t="n">
        <v>30528.35</v>
      </c>
      <c r="AL1313" s="493" t="n">
        <v>28942.43</v>
      </c>
      <c r="AM1313" s="493" t="n">
        <v>27637.99</v>
      </c>
      <c r="AN1313" s="493" t="n">
        <v>29881.69</v>
      </c>
      <c r="AO1313" s="493" t="n">
        <v>27363.17</v>
      </c>
      <c r="AP1313" s="493" t="n">
        <v>29758.44</v>
      </c>
      <c r="AQ1313" s="493" t="n">
        <v>33379.59</v>
      </c>
      <c r="AR1313" s="493" t="n">
        <v>31424.14</v>
      </c>
      <c r="AS1313" s="493" t="n">
        <v>35491.7</v>
      </c>
      <c r="AT1313" s="493" t="n">
        <v>38050.26</v>
      </c>
      <c r="AU1313" s="493" t="n">
        <v>37677.97</v>
      </c>
      <c r="AV1313" s="493" t="n">
        <v>36013.72</v>
      </c>
      <c r="AW1313" s="493" t="n">
        <v>39504.92</v>
      </c>
      <c r="AX1313" s="493" t="n">
        <v>36334.44</v>
      </c>
      <c r="AY1313" s="493" t="n">
        <v>37020.96</v>
      </c>
      <c r="AZ1313" s="493" t="n">
        <v>41840.67</v>
      </c>
      <c r="BA1313" s="493" t="n">
        <v>37724.07</v>
      </c>
      <c r="BB1313" s="493" t="n">
        <v>38666.73</v>
      </c>
      <c r="BC1313" s="493" t="n">
        <v>40621.83</v>
      </c>
      <c r="BD1313" s="493" t="n">
        <v>39214.45</v>
      </c>
      <c r="BE1313" s="493" t="n">
        <v>38089.09</v>
      </c>
      <c r="BF1313" s="493" t="n">
        <v>44527.04</v>
      </c>
      <c r="BG1313" s="493" t="n">
        <v>41499.24</v>
      </c>
      <c r="BH1313" s="493" t="n">
        <v>44164.65</v>
      </c>
      <c r="BI1313" s="493" t="n">
        <v>39727.92</v>
      </c>
      <c r="BJ1313" s="493" t="n">
        <v>42623.33</v>
      </c>
      <c r="BK1313" s="493" t="n">
        <v>40509.44</v>
      </c>
      <c r="BL1313" s="493" t="n">
        <v>44111.22</v>
      </c>
      <c r="BM1313" s="493" t="n">
        <v>39516.01</v>
      </c>
      <c r="BN1313" s="493" t="n">
        <v>37432.49</v>
      </c>
      <c r="BO1313" s="493" t="n">
        <v>34580.96</v>
      </c>
      <c r="BP1313" s="493" t="n">
        <v>34926.13</v>
      </c>
      <c r="BQ1313" s="493" t="n">
        <v>33476.4</v>
      </c>
      <c r="BR1313" s="493" t="n">
        <v>38181.32</v>
      </c>
      <c r="BS1313" s="493" t="n">
        <v>39632.01</v>
      </c>
      <c r="BT1313" s="493" t="n">
        <v>35305.5</v>
      </c>
      <c r="BU1313" s="493" t="n">
        <v>39833.96</v>
      </c>
      <c r="BV1313" s="493" t="n">
        <v>39956.96</v>
      </c>
      <c r="BW1313" s="493" t="n">
        <v>41977.71</v>
      </c>
    </row>
    <row r="1314">
      <c r="A1314" t="inlineStr">
        <is>
          <t>[C9C] ANGIOTENSIN-II 길항제 (단일)</t>
        </is>
      </c>
      <c r="B1314" t="inlineStr">
        <is>
          <t>위더스제약</t>
        </is>
      </c>
      <c r="C1314" t="inlineStr">
        <is>
          <t>브이디오</t>
        </is>
      </c>
      <c r="D1314" t="inlineStr">
        <is>
          <t>위더스제약</t>
        </is>
      </c>
      <c r="E1314" t="inlineStr">
        <is>
          <t>valsartan</t>
        </is>
      </c>
      <c r="F1314" t="inlineStr">
        <is>
          <t>보건소</t>
        </is>
      </c>
      <c r="G1314" t="inlineStr">
        <is>
          <t>Generic</t>
        </is>
      </c>
      <c r="H1314" s="493" t="n">
        <v>0</v>
      </c>
      <c r="I1314" s="493" t="n">
        <v>0</v>
      </c>
      <c r="J1314" s="493" t="n">
        <v>0</v>
      </c>
      <c r="K1314" s="493" t="n">
        <v>0</v>
      </c>
      <c r="L1314" s="493" t="n">
        <v>0</v>
      </c>
      <c r="M1314" s="493" t="n">
        <v>0</v>
      </c>
      <c r="N1314" s="493" t="n">
        <v>0</v>
      </c>
      <c r="O1314" s="493" t="n">
        <v>0</v>
      </c>
      <c r="P1314" s="493" t="n">
        <v>0</v>
      </c>
      <c r="Q1314" s="493" t="n">
        <v>0</v>
      </c>
      <c r="R1314" s="493" t="n">
        <v>0</v>
      </c>
      <c r="S1314" s="493" t="n">
        <v>0</v>
      </c>
      <c r="T1314" s="493" t="n">
        <v>0</v>
      </c>
      <c r="U1314" s="493" t="n">
        <v>0</v>
      </c>
      <c r="V1314" s="493" t="n">
        <v>0</v>
      </c>
      <c r="W1314" s="493" t="n">
        <v>28.35</v>
      </c>
      <c r="X1314" s="493" t="n">
        <v>64.5</v>
      </c>
      <c r="Y1314" s="493" t="n">
        <v>0</v>
      </c>
      <c r="Z1314" s="493" t="n">
        <v>150.3</v>
      </c>
      <c r="AA1314" s="493" t="n">
        <v>398.7</v>
      </c>
      <c r="AB1314" s="493" t="n">
        <v>110.7</v>
      </c>
      <c r="AC1314" s="493" t="n">
        <v>0</v>
      </c>
      <c r="AD1314" s="493" t="n">
        <v>638.7</v>
      </c>
      <c r="AE1314" s="493" t="n">
        <v>0</v>
      </c>
      <c r="AF1314" s="493" t="n">
        <v>39.6</v>
      </c>
      <c r="AG1314" s="493" t="n">
        <v>0</v>
      </c>
      <c r="AH1314" s="493" t="n">
        <v>658.5</v>
      </c>
      <c r="AI1314" s="493" t="n">
        <v>51.6</v>
      </c>
      <c r="AJ1314" s="493" t="n">
        <v>522.45</v>
      </c>
      <c r="AK1314" s="493" t="n">
        <v>133.5</v>
      </c>
      <c r="AL1314" s="493" t="n">
        <v>282.6</v>
      </c>
      <c r="AM1314" s="493" t="n">
        <v>0</v>
      </c>
      <c r="AN1314" s="493" t="n">
        <v>266.7</v>
      </c>
      <c r="AO1314" s="493" t="n">
        <v>24.6</v>
      </c>
      <c r="AP1314" s="493" t="n">
        <v>512.1</v>
      </c>
      <c r="AQ1314" s="493" t="n">
        <v>25.5</v>
      </c>
      <c r="AR1314" s="493" t="n">
        <v>478.5</v>
      </c>
      <c r="AS1314" s="493" t="n">
        <v>536.1</v>
      </c>
      <c r="AT1314" s="493" t="n">
        <v>300.9</v>
      </c>
      <c r="AU1314" s="493" t="n">
        <v>0</v>
      </c>
      <c r="AV1314" s="493" t="n">
        <v>923.4</v>
      </c>
      <c r="AW1314" s="493" t="n">
        <v>0</v>
      </c>
      <c r="AX1314" s="493" t="n">
        <v>786</v>
      </c>
      <c r="AY1314" s="493" t="n">
        <v>0</v>
      </c>
      <c r="AZ1314" s="493" t="n">
        <v>635.1</v>
      </c>
      <c r="BA1314" s="493" t="n">
        <v>404.4</v>
      </c>
      <c r="BB1314" s="493" t="n">
        <v>373.5</v>
      </c>
      <c r="BC1314" s="493" t="n">
        <v>3419.4</v>
      </c>
      <c r="BD1314" s="493" t="n">
        <v>313.2</v>
      </c>
      <c r="BE1314" s="493" t="n">
        <v>479.7</v>
      </c>
      <c r="BF1314" s="493" t="n">
        <v>244.8</v>
      </c>
      <c r="BG1314" s="493" t="n">
        <v>450.3</v>
      </c>
      <c r="BH1314" s="493" t="n">
        <v>528.9</v>
      </c>
      <c r="BI1314" s="493" t="n">
        <v>559.2</v>
      </c>
      <c r="BJ1314" s="493" t="n">
        <v>435</v>
      </c>
      <c r="BK1314" s="493" t="n">
        <v>128.7</v>
      </c>
      <c r="BL1314" s="493" t="n">
        <v>555.3</v>
      </c>
      <c r="BM1314" s="493" t="n">
        <v>126.6</v>
      </c>
      <c r="BN1314" s="493" t="n">
        <v>1368</v>
      </c>
      <c r="BO1314" s="493" t="n">
        <v>988.2</v>
      </c>
      <c r="BP1314" s="493" t="n">
        <v>1227.15</v>
      </c>
      <c r="BQ1314" s="493" t="n">
        <v>699.6</v>
      </c>
      <c r="BR1314" s="493" t="n">
        <v>247.2</v>
      </c>
      <c r="BS1314" s="493" t="n">
        <v>597</v>
      </c>
      <c r="BT1314" s="493" t="n">
        <v>1093.05</v>
      </c>
      <c r="BU1314" s="493" t="n">
        <v>770.7</v>
      </c>
      <c r="BV1314" s="493" t="n">
        <v>0</v>
      </c>
      <c r="BW1314" s="493" t="n">
        <v>1358.7</v>
      </c>
    </row>
    <row r="1315">
      <c r="A1315" t="inlineStr">
        <is>
          <t>[C9C] ANGIOTENSIN-II 길항제 (단일)</t>
        </is>
      </c>
      <c r="B1315" t="inlineStr">
        <is>
          <t>위더스제약</t>
        </is>
      </c>
      <c r="C1315" t="inlineStr">
        <is>
          <t>브이디오</t>
        </is>
      </c>
      <c r="D1315" t="inlineStr">
        <is>
          <t>위더스제약</t>
        </is>
      </c>
      <c r="E1315" t="inlineStr">
        <is>
          <t>valsartan</t>
        </is>
      </c>
      <c r="F1315" t="inlineStr">
        <is>
          <t>기타(치과의원, 치과병원 등)</t>
        </is>
      </c>
      <c r="G1315" t="inlineStr">
        <is>
          <t>Generic</t>
        </is>
      </c>
      <c r="H1315" s="493" t="n">
        <v>0</v>
      </c>
      <c r="I1315" s="493" t="n">
        <v>0</v>
      </c>
      <c r="J1315" s="493" t="n">
        <v>0</v>
      </c>
      <c r="K1315" s="493" t="n">
        <v>0</v>
      </c>
      <c r="L1315" s="493" t="n">
        <v>0</v>
      </c>
      <c r="M1315" s="493" t="n">
        <v>0</v>
      </c>
      <c r="N1315" s="493" t="n">
        <v>0</v>
      </c>
      <c r="O1315" s="493" t="n">
        <v>0</v>
      </c>
      <c r="P1315" s="493" t="n">
        <v>0</v>
      </c>
      <c r="Q1315" s="493" t="n">
        <v>0</v>
      </c>
      <c r="R1315" s="493" t="n">
        <v>0</v>
      </c>
      <c r="S1315" s="493" t="n">
        <v>0</v>
      </c>
      <c r="T1315" s="493" t="n">
        <v>0</v>
      </c>
      <c r="U1315" s="493" t="n">
        <v>0</v>
      </c>
      <c r="V1315" s="493" t="n">
        <v>0</v>
      </c>
      <c r="W1315" s="493" t="n">
        <v>0</v>
      </c>
      <c r="X1315" s="493" t="n">
        <v>0</v>
      </c>
      <c r="Y1315" s="493" t="n">
        <v>0</v>
      </c>
      <c r="Z1315" s="493" t="n">
        <v>0</v>
      </c>
      <c r="AA1315" s="493" t="n">
        <v>0</v>
      </c>
      <c r="AB1315" s="493" t="n">
        <v>0</v>
      </c>
      <c r="AC1315" s="493" t="n">
        <v>0</v>
      </c>
      <c r="AD1315" s="493" t="n">
        <v>0</v>
      </c>
      <c r="AE1315" s="493" t="n">
        <v>0</v>
      </c>
      <c r="AF1315" s="493" t="n">
        <v>0</v>
      </c>
      <c r="AG1315" s="493" t="n">
        <v>0</v>
      </c>
      <c r="AH1315" s="493" t="n">
        <v>0</v>
      </c>
      <c r="AI1315" s="493" t="n">
        <v>0</v>
      </c>
      <c r="AJ1315" s="493" t="n">
        <v>0</v>
      </c>
      <c r="AK1315" s="493" t="n">
        <v>0</v>
      </c>
      <c r="AL1315" s="493" t="n">
        <v>0</v>
      </c>
      <c r="AM1315" s="493" t="n">
        <v>0</v>
      </c>
      <c r="AN1315" s="493" t="n">
        <v>0</v>
      </c>
      <c r="AO1315" s="493" t="n">
        <v>0</v>
      </c>
      <c r="AP1315" s="493" t="n">
        <v>0</v>
      </c>
      <c r="AQ1315" s="493" t="n">
        <v>0</v>
      </c>
      <c r="AR1315" s="493" t="n">
        <v>0</v>
      </c>
      <c r="AS1315" s="493" t="n">
        <v>0</v>
      </c>
      <c r="AT1315" s="493" t="n">
        <v>0</v>
      </c>
      <c r="AU1315" s="493" t="n">
        <v>0</v>
      </c>
      <c r="AV1315" s="493" t="n">
        <v>0</v>
      </c>
      <c r="AW1315" s="493" t="n">
        <v>0</v>
      </c>
      <c r="AX1315" s="493" t="n">
        <v>40.2</v>
      </c>
      <c r="AY1315" s="493" t="n">
        <v>0</v>
      </c>
      <c r="AZ1315" s="493" t="n">
        <v>0</v>
      </c>
      <c r="BA1315" s="493" t="n">
        <v>0</v>
      </c>
      <c r="BB1315" s="493" t="n">
        <v>0</v>
      </c>
      <c r="BC1315" s="493" t="n">
        <v>0</v>
      </c>
      <c r="BD1315" s="493" t="n">
        <v>0</v>
      </c>
      <c r="BE1315" s="493" t="n">
        <v>0</v>
      </c>
      <c r="BF1315" s="493" t="n">
        <v>0</v>
      </c>
      <c r="BG1315" s="493" t="n">
        <v>0</v>
      </c>
      <c r="BH1315" s="493" t="n">
        <v>0</v>
      </c>
      <c r="BI1315" s="493" t="n">
        <v>0</v>
      </c>
      <c r="BJ1315" s="493" t="n">
        <v>0</v>
      </c>
      <c r="BK1315" s="493" t="n">
        <v>0</v>
      </c>
      <c r="BL1315" s="493" t="n">
        <v>0</v>
      </c>
      <c r="BM1315" s="493" t="n">
        <v>132</v>
      </c>
      <c r="BN1315" s="493" t="n">
        <v>140.1</v>
      </c>
      <c r="BO1315" s="493" t="n">
        <v>0</v>
      </c>
      <c r="BP1315" s="493" t="n">
        <v>0</v>
      </c>
      <c r="BQ1315" s="493" t="n">
        <v>0</v>
      </c>
      <c r="BR1315" s="493" t="n">
        <v>0</v>
      </c>
      <c r="BS1315" s="493" t="n">
        <v>0</v>
      </c>
      <c r="BT1315" s="493" t="n">
        <v>0</v>
      </c>
      <c r="BU1315" s="493" t="n">
        <v>0</v>
      </c>
      <c r="BV1315" s="493" t="n">
        <v>0</v>
      </c>
      <c r="BW1315" s="493" t="n">
        <v>0</v>
      </c>
    </row>
    <row r="1316">
      <c r="A1316" t="inlineStr">
        <is>
          <t>[C9C] ANGIOTENSIN-II 길항제 (단일)</t>
        </is>
      </c>
      <c r="B1316" t="inlineStr">
        <is>
          <t>위더스제약</t>
        </is>
      </c>
      <c r="C1316" t="inlineStr">
        <is>
          <t>위메탄</t>
        </is>
      </c>
      <c r="D1316" t="inlineStr">
        <is>
          <t>위더스제약</t>
        </is>
      </c>
      <c r="E1316" t="inlineStr">
        <is>
          <t>olmesartan medoxomil</t>
        </is>
      </c>
      <c r="F1316" t="inlineStr">
        <is>
          <t>종합병원</t>
        </is>
      </c>
      <c r="G1316" t="inlineStr">
        <is>
          <t>Generic</t>
        </is>
      </c>
      <c r="H1316" s="493" t="n">
        <v>2857.04</v>
      </c>
      <c r="I1316" s="493" t="n">
        <v>2249.58</v>
      </c>
      <c r="J1316" s="493" t="n">
        <v>5388.33</v>
      </c>
      <c r="K1316" s="493" t="n">
        <v>3360.3</v>
      </c>
      <c r="L1316" s="493" t="n">
        <v>1512.1</v>
      </c>
      <c r="M1316" s="493" t="n">
        <v>1970.72</v>
      </c>
      <c r="N1316" s="493" t="n">
        <v>4124.15</v>
      </c>
      <c r="O1316" s="493" t="n">
        <v>3740.7</v>
      </c>
      <c r="P1316" s="493" t="n">
        <v>3209.77</v>
      </c>
      <c r="Q1316" s="493" t="n">
        <v>3463.22</v>
      </c>
      <c r="R1316" s="493" t="n">
        <v>3628.91</v>
      </c>
      <c r="S1316" s="493" t="n">
        <v>4307.78</v>
      </c>
      <c r="T1316" s="493" t="n">
        <v>3073.47</v>
      </c>
      <c r="U1316" s="493" t="n">
        <v>5502.9</v>
      </c>
      <c r="V1316" s="493" t="n">
        <v>5508.22</v>
      </c>
      <c r="W1316" s="493" t="n">
        <v>2977.77</v>
      </c>
      <c r="X1316" s="493" t="n">
        <v>3605.31</v>
      </c>
      <c r="Y1316" s="493" t="n">
        <v>5050.55</v>
      </c>
      <c r="Z1316" s="493" t="n">
        <v>6301.54</v>
      </c>
      <c r="AA1316" s="493" t="n">
        <v>3592.89</v>
      </c>
      <c r="AB1316" s="493" t="n">
        <v>3221.93</v>
      </c>
      <c r="AC1316" s="493" t="n">
        <v>3381.61</v>
      </c>
      <c r="AD1316" s="493" t="n">
        <v>6608.68</v>
      </c>
      <c r="AE1316" s="493" t="n">
        <v>3462.72</v>
      </c>
      <c r="AF1316" s="493" t="n">
        <v>3378.72</v>
      </c>
      <c r="AG1316" s="493" t="n">
        <v>2600.43</v>
      </c>
      <c r="AH1316" s="493" t="n">
        <v>3991.11</v>
      </c>
      <c r="AI1316" s="493" t="n">
        <v>3348.95</v>
      </c>
      <c r="AJ1316" s="493" t="n">
        <v>4497.05</v>
      </c>
      <c r="AK1316" s="493" t="n">
        <v>3967.15</v>
      </c>
      <c r="AL1316" s="493" t="n">
        <v>4119.62</v>
      </c>
      <c r="AM1316" s="493" t="n">
        <v>6423.37</v>
      </c>
      <c r="AN1316" s="493" t="n">
        <v>4466.8</v>
      </c>
      <c r="AO1316" s="493" t="n">
        <v>3383.5</v>
      </c>
      <c r="AP1316" s="493" t="n">
        <v>3126.3</v>
      </c>
      <c r="AQ1316" s="493" t="n">
        <v>4029.61</v>
      </c>
      <c r="AR1316" s="493" t="n">
        <v>3832.1</v>
      </c>
      <c r="AS1316" s="493" t="n">
        <v>2270.8</v>
      </c>
      <c r="AT1316" s="493" t="n">
        <v>2305.63</v>
      </c>
      <c r="AU1316" s="493" t="n">
        <v>6874.68</v>
      </c>
      <c r="AV1316" s="493" t="n">
        <v>4471.7</v>
      </c>
      <c r="AW1316" s="493" t="n">
        <v>1926</v>
      </c>
      <c r="AX1316" s="493" t="n">
        <v>2985.26</v>
      </c>
      <c r="AY1316" s="493" t="n">
        <v>3433.52</v>
      </c>
      <c r="AZ1316" s="493" t="n">
        <v>3671.73</v>
      </c>
      <c r="BA1316" s="493" t="n">
        <v>3553.86</v>
      </c>
      <c r="BB1316" s="493" t="n">
        <v>2775</v>
      </c>
      <c r="BC1316" s="493" t="n">
        <v>5288.75</v>
      </c>
      <c r="BD1316" s="493" t="n">
        <v>4718.77</v>
      </c>
      <c r="BE1316" s="493" t="n">
        <v>2723.39</v>
      </c>
      <c r="BF1316" s="493" t="n">
        <v>1891.78</v>
      </c>
      <c r="BG1316" s="493" t="n">
        <v>2505.56</v>
      </c>
      <c r="BH1316" s="493" t="n">
        <v>4796.75</v>
      </c>
      <c r="BI1316" s="493" t="n">
        <v>2100.65</v>
      </c>
      <c r="BJ1316" s="493" t="n">
        <v>2796.15</v>
      </c>
      <c r="BK1316" s="493" t="n">
        <v>2563.45</v>
      </c>
      <c r="BL1316" s="493" t="n">
        <v>5693.79</v>
      </c>
      <c r="BM1316" s="493" t="n">
        <v>2110.35</v>
      </c>
      <c r="BN1316" s="493" t="n">
        <v>3436.01</v>
      </c>
      <c r="BO1316" s="493" t="n">
        <v>5322.29</v>
      </c>
      <c r="BP1316" s="493" t="n">
        <v>2893.38</v>
      </c>
      <c r="BQ1316" s="493" t="n">
        <v>1874.58</v>
      </c>
      <c r="BR1316" s="493" t="n">
        <v>3984.19</v>
      </c>
      <c r="BS1316" s="493" t="n">
        <v>3753.6</v>
      </c>
      <c r="BT1316" s="493" t="n">
        <v>3936.81</v>
      </c>
      <c r="BU1316" s="493" t="n">
        <v>1393.95</v>
      </c>
      <c r="BV1316" s="493" t="n">
        <v>4015.96</v>
      </c>
      <c r="BW1316" s="493" t="n">
        <v>1483.1</v>
      </c>
    </row>
    <row r="1317">
      <c r="A1317" t="inlineStr">
        <is>
          <t>[C9C] ANGIOTENSIN-II 길항제 (단일)</t>
        </is>
      </c>
      <c r="B1317" t="inlineStr">
        <is>
          <t>위더스제약</t>
        </is>
      </c>
      <c r="C1317" t="inlineStr">
        <is>
          <t>위메탄</t>
        </is>
      </c>
      <c r="D1317" t="inlineStr">
        <is>
          <t>위더스제약</t>
        </is>
      </c>
      <c r="E1317" t="inlineStr">
        <is>
          <t>olmesartan medoxomil</t>
        </is>
      </c>
      <c r="F1317" t="inlineStr">
        <is>
          <t>병원</t>
        </is>
      </c>
      <c r="G1317" t="inlineStr">
        <is>
          <t>Generic</t>
        </is>
      </c>
      <c r="H1317" s="493" t="n">
        <v>856.7</v>
      </c>
      <c r="I1317" s="493" t="n">
        <v>714.66</v>
      </c>
      <c r="J1317" s="493" t="n">
        <v>717.9</v>
      </c>
      <c r="K1317" s="493" t="n">
        <v>1748.98</v>
      </c>
      <c r="L1317" s="493" t="n">
        <v>165.06</v>
      </c>
      <c r="M1317" s="493" t="n">
        <v>226.45</v>
      </c>
      <c r="N1317" s="493" t="n">
        <v>79.8</v>
      </c>
      <c r="O1317" s="493" t="n">
        <v>84.84</v>
      </c>
      <c r="P1317" s="493" t="n">
        <v>353.4</v>
      </c>
      <c r="Q1317" s="493" t="n">
        <v>93.8</v>
      </c>
      <c r="R1317" s="493" t="n">
        <v>263.2</v>
      </c>
      <c r="S1317" s="493" t="n">
        <v>207.48</v>
      </c>
      <c r="T1317" s="493" t="n">
        <v>498.65</v>
      </c>
      <c r="U1317" s="493" t="n">
        <v>496.28</v>
      </c>
      <c r="V1317" s="493" t="n">
        <v>1326.77</v>
      </c>
      <c r="W1317" s="493" t="n">
        <v>1053</v>
      </c>
      <c r="X1317" s="493" t="n">
        <v>1448.3</v>
      </c>
      <c r="Y1317" s="493" t="n">
        <v>1211.92</v>
      </c>
      <c r="Z1317" s="493" t="n">
        <v>140.84</v>
      </c>
      <c r="AA1317" s="493" t="n">
        <v>492.84</v>
      </c>
      <c r="AB1317" s="493" t="n">
        <v>149.5</v>
      </c>
      <c r="AC1317" s="493" t="n">
        <v>988.17</v>
      </c>
      <c r="AD1317" s="493" t="n">
        <v>545.55</v>
      </c>
      <c r="AE1317" s="493" t="n">
        <v>992.58</v>
      </c>
      <c r="AF1317" s="493" t="n">
        <v>600</v>
      </c>
      <c r="AG1317" s="493" t="n">
        <v>120</v>
      </c>
      <c r="AH1317" s="493" t="n">
        <v>929.7</v>
      </c>
      <c r="AI1317" s="493" t="n">
        <v>1200</v>
      </c>
      <c r="AJ1317" s="493" t="n">
        <v>1100</v>
      </c>
      <c r="AK1317" s="493" t="n">
        <v>1200</v>
      </c>
      <c r="AL1317" s="493" t="n">
        <v>0</v>
      </c>
      <c r="AM1317" s="493" t="n">
        <v>941.7</v>
      </c>
      <c r="AN1317" s="493" t="n">
        <v>306.7</v>
      </c>
      <c r="AO1317" s="493" t="n">
        <v>1389</v>
      </c>
      <c r="AP1317" s="493" t="n">
        <v>489.9</v>
      </c>
      <c r="AQ1317" s="493" t="n">
        <v>345</v>
      </c>
      <c r="AR1317" s="493" t="n">
        <v>1517.8</v>
      </c>
      <c r="AS1317" s="493" t="n">
        <v>638.4</v>
      </c>
      <c r="AT1317" s="493" t="n">
        <v>1572.6</v>
      </c>
      <c r="AU1317" s="493" t="n">
        <v>1857.3</v>
      </c>
      <c r="AV1317" s="493" t="n">
        <v>1243.52</v>
      </c>
      <c r="AW1317" s="493" t="n">
        <v>1413.44</v>
      </c>
      <c r="AX1317" s="493" t="n">
        <v>1854.43</v>
      </c>
      <c r="AY1317" s="493" t="n">
        <v>1713.99</v>
      </c>
      <c r="AZ1317" s="493" t="n">
        <v>1692.92</v>
      </c>
      <c r="BA1317" s="493" t="n">
        <v>2200.18</v>
      </c>
      <c r="BB1317" s="493" t="n">
        <v>1956.05</v>
      </c>
      <c r="BC1317" s="493" t="n">
        <v>1732.47</v>
      </c>
      <c r="BD1317" s="493" t="n">
        <v>1657.77</v>
      </c>
      <c r="BE1317" s="493" t="n">
        <v>551.8200000000001</v>
      </c>
      <c r="BF1317" s="493" t="n">
        <v>760.74</v>
      </c>
      <c r="BG1317" s="493" t="n">
        <v>567.4</v>
      </c>
      <c r="BH1317" s="493" t="n">
        <v>582.48</v>
      </c>
      <c r="BI1317" s="493" t="n">
        <v>627.48</v>
      </c>
      <c r="BJ1317" s="493" t="n">
        <v>501.69</v>
      </c>
      <c r="BK1317" s="493" t="n">
        <v>430.96</v>
      </c>
      <c r="BL1317" s="493" t="n">
        <v>1087</v>
      </c>
      <c r="BM1317" s="493" t="n">
        <v>388.8</v>
      </c>
      <c r="BN1317" s="493" t="n">
        <v>589.38</v>
      </c>
      <c r="BO1317" s="493" t="n">
        <v>621.02</v>
      </c>
      <c r="BP1317" s="493" t="n">
        <v>873.9299999999999</v>
      </c>
      <c r="BQ1317" s="493" t="n">
        <v>1007</v>
      </c>
      <c r="BR1317" s="493" t="n">
        <v>1283.64</v>
      </c>
      <c r="BS1317" s="493" t="n">
        <v>2004.47</v>
      </c>
      <c r="BT1317" s="493" t="n">
        <v>1550.64</v>
      </c>
      <c r="BU1317" s="493" t="n">
        <v>1293.98</v>
      </c>
      <c r="BV1317" s="493" t="n">
        <v>1487.86</v>
      </c>
      <c r="BW1317" s="493" t="n">
        <v>1381.68</v>
      </c>
    </row>
    <row r="1318">
      <c r="A1318" t="inlineStr">
        <is>
          <t>[C9C] ANGIOTENSIN-II 길항제 (단일)</t>
        </is>
      </c>
      <c r="B1318" t="inlineStr">
        <is>
          <t>위더스제약</t>
        </is>
      </c>
      <c r="C1318" t="inlineStr">
        <is>
          <t>위메탄</t>
        </is>
      </c>
      <c r="D1318" t="inlineStr">
        <is>
          <t>위더스제약</t>
        </is>
      </c>
      <c r="E1318" t="inlineStr">
        <is>
          <t>olmesartan medoxomil</t>
        </is>
      </c>
      <c r="F1318" t="inlineStr">
        <is>
          <t>의원</t>
        </is>
      </c>
      <c r="G1318" t="inlineStr">
        <is>
          <t>Generic</t>
        </is>
      </c>
      <c r="H1318" s="493" t="n">
        <v>150603.85</v>
      </c>
      <c r="I1318" s="493" t="n">
        <v>140258.91</v>
      </c>
      <c r="J1318" s="493" t="n">
        <v>161304.85</v>
      </c>
      <c r="K1318" s="493" t="n">
        <v>152832.3</v>
      </c>
      <c r="L1318" s="493" t="n">
        <v>157404.4</v>
      </c>
      <c r="M1318" s="493" t="n">
        <v>160637.05</v>
      </c>
      <c r="N1318" s="493" t="n">
        <v>142755.15</v>
      </c>
      <c r="O1318" s="493" t="n">
        <v>153686.45</v>
      </c>
      <c r="P1318" s="493" t="n">
        <v>142406.1</v>
      </c>
      <c r="Q1318" s="493" t="n">
        <v>156872.58</v>
      </c>
      <c r="R1318" s="493" t="n">
        <v>143085.7</v>
      </c>
      <c r="S1318" s="493" t="n">
        <v>201238.98</v>
      </c>
      <c r="T1318" s="493" t="n">
        <v>192505.58</v>
      </c>
      <c r="U1318" s="493" t="n">
        <v>175443.8</v>
      </c>
      <c r="V1318" s="493" t="n">
        <v>191890.8</v>
      </c>
      <c r="W1318" s="493" t="n">
        <v>143691.06</v>
      </c>
      <c r="X1318" s="493" t="n">
        <v>85192.75</v>
      </c>
      <c r="Y1318" s="493" t="n">
        <v>82228.69</v>
      </c>
      <c r="Z1318" s="493" t="n">
        <v>89263.55</v>
      </c>
      <c r="AA1318" s="493" t="n">
        <v>85150.47</v>
      </c>
      <c r="AB1318" s="493" t="n">
        <v>32004.7</v>
      </c>
      <c r="AC1318" s="493" t="n">
        <v>22401.21</v>
      </c>
      <c r="AD1318" s="493" t="n">
        <v>34972.75</v>
      </c>
      <c r="AE1318" s="493" t="n">
        <v>22773.71</v>
      </c>
      <c r="AF1318" s="493" t="n">
        <v>20702.88</v>
      </c>
      <c r="AG1318" s="493" t="n">
        <v>16982.07</v>
      </c>
      <c r="AH1318" s="493" t="n">
        <v>25328.25</v>
      </c>
      <c r="AI1318" s="493" t="n">
        <v>23152.87</v>
      </c>
      <c r="AJ1318" s="493" t="n">
        <v>24639.43</v>
      </c>
      <c r="AK1318" s="493" t="n">
        <v>24251.21</v>
      </c>
      <c r="AL1318" s="493" t="n">
        <v>24687.83</v>
      </c>
      <c r="AM1318" s="493" t="n">
        <v>20556.04</v>
      </c>
      <c r="AN1318" s="493" t="n">
        <v>24040.76</v>
      </c>
      <c r="AO1318" s="493" t="n">
        <v>23135.69</v>
      </c>
      <c r="AP1318" s="493" t="n">
        <v>24173.88</v>
      </c>
      <c r="AQ1318" s="493" t="n">
        <v>22732.73</v>
      </c>
      <c r="AR1318" s="493" t="n">
        <v>23712.18</v>
      </c>
      <c r="AS1318" s="493" t="n">
        <v>22080.33</v>
      </c>
      <c r="AT1318" s="493" t="n">
        <v>25262.89</v>
      </c>
      <c r="AU1318" s="493" t="n">
        <v>23401.05</v>
      </c>
      <c r="AV1318" s="493" t="n">
        <v>29053.66</v>
      </c>
      <c r="AW1318" s="493" t="n">
        <v>24894.67</v>
      </c>
      <c r="AX1318" s="493" t="n">
        <v>25404.63</v>
      </c>
      <c r="AY1318" s="493" t="n">
        <v>24867.18</v>
      </c>
      <c r="AZ1318" s="493" t="n">
        <v>29311.41</v>
      </c>
      <c r="BA1318" s="493" t="n">
        <v>28773.92</v>
      </c>
      <c r="BB1318" s="493" t="n">
        <v>25328.22</v>
      </c>
      <c r="BC1318" s="493" t="n">
        <v>26223.55</v>
      </c>
      <c r="BD1318" s="493" t="n">
        <v>29035.82</v>
      </c>
      <c r="BE1318" s="493" t="n">
        <v>23078.33</v>
      </c>
      <c r="BF1318" s="493" t="n">
        <v>26353.71</v>
      </c>
      <c r="BG1318" s="493" t="n">
        <v>37795.86</v>
      </c>
      <c r="BH1318" s="493" t="n">
        <v>39736.52</v>
      </c>
      <c r="BI1318" s="493" t="n">
        <v>34213.26</v>
      </c>
      <c r="BJ1318" s="493" t="n">
        <v>40444.16</v>
      </c>
      <c r="BK1318" s="493" t="n">
        <v>37809.27</v>
      </c>
      <c r="BL1318" s="493" t="n">
        <v>39171.28</v>
      </c>
      <c r="BM1318" s="493" t="n">
        <v>38070.62</v>
      </c>
      <c r="BN1318" s="493" t="n">
        <v>35037.52</v>
      </c>
      <c r="BO1318" s="493" t="n">
        <v>32599</v>
      </c>
      <c r="BP1318" s="493" t="n">
        <v>35952.12</v>
      </c>
      <c r="BQ1318" s="493" t="n">
        <v>33860.15</v>
      </c>
      <c r="BR1318" s="493" t="n">
        <v>36912.38</v>
      </c>
      <c r="BS1318" s="493" t="n">
        <v>36381.12</v>
      </c>
      <c r="BT1318" s="493" t="n">
        <v>37514.79</v>
      </c>
      <c r="BU1318" s="493" t="n">
        <v>35573.46</v>
      </c>
      <c r="BV1318" s="493" t="n">
        <v>39037.02</v>
      </c>
      <c r="BW1318" s="493" t="n">
        <v>37675.24</v>
      </c>
    </row>
    <row r="1319">
      <c r="A1319" t="inlineStr">
        <is>
          <t>[C9C] ANGIOTENSIN-II 길항제 (단일)</t>
        </is>
      </c>
      <c r="B1319" t="inlineStr">
        <is>
          <t>위더스제약</t>
        </is>
      </c>
      <c r="C1319" t="inlineStr">
        <is>
          <t>위메탄</t>
        </is>
      </c>
      <c r="D1319" t="inlineStr">
        <is>
          <t>위더스제약</t>
        </is>
      </c>
      <c r="E1319" t="inlineStr">
        <is>
          <t>olmesartan medoxomil</t>
        </is>
      </c>
      <c r="F1319" t="inlineStr">
        <is>
          <t>보건소</t>
        </is>
      </c>
      <c r="G1319" t="inlineStr">
        <is>
          <t>Generic</t>
        </is>
      </c>
      <c r="H1319" s="493" t="n">
        <v>0</v>
      </c>
      <c r="I1319" s="493" t="n">
        <v>179.1</v>
      </c>
      <c r="J1319" s="493" t="n">
        <v>219.6</v>
      </c>
      <c r="K1319" s="493" t="n">
        <v>144</v>
      </c>
      <c r="L1319" s="493" t="n">
        <v>0</v>
      </c>
      <c r="M1319" s="493" t="n">
        <v>198.9</v>
      </c>
      <c r="N1319" s="493" t="n">
        <v>78.3</v>
      </c>
      <c r="O1319" s="493" t="n">
        <v>312</v>
      </c>
      <c r="P1319" s="493" t="n">
        <v>0</v>
      </c>
      <c r="Q1319" s="493" t="n">
        <v>130.2</v>
      </c>
      <c r="R1319" s="493" t="n">
        <v>219.6</v>
      </c>
      <c r="S1319" s="493" t="n">
        <v>124.2</v>
      </c>
      <c r="T1319" s="493" t="n">
        <v>0</v>
      </c>
      <c r="U1319" s="493" t="n">
        <v>303</v>
      </c>
      <c r="V1319" s="493" t="n">
        <v>0</v>
      </c>
      <c r="W1319" s="493" t="n">
        <v>113.4</v>
      </c>
      <c r="X1319" s="493" t="n">
        <v>0</v>
      </c>
      <c r="Y1319" s="493" t="n">
        <v>106.2</v>
      </c>
      <c r="Z1319" s="493" t="n">
        <v>37.8</v>
      </c>
      <c r="AA1319" s="493" t="n">
        <v>138.6</v>
      </c>
      <c r="AB1319" s="493" t="n">
        <v>0</v>
      </c>
      <c r="AC1319" s="493" t="n">
        <v>85.2</v>
      </c>
      <c r="AD1319" s="493" t="n">
        <v>183</v>
      </c>
      <c r="AE1319" s="493" t="n">
        <v>77.40000000000001</v>
      </c>
      <c r="AF1319" s="493" t="n">
        <v>39.6</v>
      </c>
      <c r="AG1319" s="493" t="n">
        <v>291.25</v>
      </c>
      <c r="AH1319" s="493" t="n">
        <v>0</v>
      </c>
      <c r="AI1319" s="493" t="n">
        <v>57</v>
      </c>
      <c r="AJ1319" s="493" t="n">
        <v>105.4</v>
      </c>
      <c r="AK1319" s="493" t="n">
        <v>62.4</v>
      </c>
      <c r="AL1319" s="493" t="n">
        <v>1.2</v>
      </c>
      <c r="AM1319" s="493" t="n">
        <v>0</v>
      </c>
      <c r="AN1319" s="493" t="n">
        <v>0</v>
      </c>
      <c r="AO1319" s="493" t="n">
        <v>77.40000000000001</v>
      </c>
      <c r="AP1319" s="493" t="n">
        <v>157.2</v>
      </c>
      <c r="AQ1319" s="493" t="n">
        <v>133.2</v>
      </c>
      <c r="AR1319" s="493" t="n">
        <v>0</v>
      </c>
      <c r="AS1319" s="493" t="n">
        <v>195.3</v>
      </c>
      <c r="AT1319" s="493" t="n">
        <v>0</v>
      </c>
      <c r="AU1319" s="493" t="n">
        <v>0</v>
      </c>
      <c r="AV1319" s="493" t="n">
        <v>78.3</v>
      </c>
      <c r="AW1319" s="493" t="n">
        <v>0</v>
      </c>
      <c r="AX1319" s="493" t="n">
        <v>0</v>
      </c>
      <c r="AY1319" s="493" t="n">
        <v>83.40000000000001</v>
      </c>
      <c r="AZ1319" s="493" t="n">
        <v>0</v>
      </c>
      <c r="BA1319" s="493" t="n">
        <v>0</v>
      </c>
      <c r="BB1319" s="493" t="n">
        <v>0</v>
      </c>
      <c r="BC1319" s="493" t="n">
        <v>100.2</v>
      </c>
      <c r="BD1319" s="493" t="n">
        <v>1251</v>
      </c>
      <c r="BE1319" s="493" t="n">
        <v>75</v>
      </c>
      <c r="BF1319" s="493" t="n">
        <v>0</v>
      </c>
      <c r="BG1319" s="493" t="n">
        <v>1066.5</v>
      </c>
      <c r="BH1319" s="493" t="n">
        <v>101.4</v>
      </c>
      <c r="BI1319" s="493" t="n">
        <v>0</v>
      </c>
      <c r="BJ1319" s="493" t="n">
        <v>141.6</v>
      </c>
      <c r="BK1319" s="493" t="n">
        <v>0</v>
      </c>
      <c r="BL1319" s="493" t="n">
        <v>0</v>
      </c>
      <c r="BM1319" s="493" t="n">
        <v>0</v>
      </c>
      <c r="BN1319" s="493" t="n">
        <v>0</v>
      </c>
      <c r="BO1319" s="493" t="n">
        <v>0</v>
      </c>
      <c r="BP1319" s="493" t="n">
        <v>0</v>
      </c>
      <c r="BQ1319" s="493" t="n">
        <v>0</v>
      </c>
      <c r="BR1319" s="493" t="n">
        <v>0</v>
      </c>
      <c r="BS1319" s="493" t="n">
        <v>0</v>
      </c>
      <c r="BT1319" s="493" t="n">
        <v>0</v>
      </c>
      <c r="BU1319" s="493" t="n">
        <v>162.9</v>
      </c>
      <c r="BV1319" s="493" t="n">
        <v>0</v>
      </c>
      <c r="BW1319" s="493" t="n">
        <v>0</v>
      </c>
    </row>
    <row r="1320">
      <c r="A1320" t="inlineStr">
        <is>
          <t>[C9C] ANGIOTENSIN-II 길항제 (단일)</t>
        </is>
      </c>
      <c r="B1320" t="inlineStr">
        <is>
          <t>유나이티드</t>
        </is>
      </c>
      <c r="C1320" t="inlineStr">
        <is>
          <t>디잔틴</t>
        </is>
      </c>
      <c r="D1320" t="inlineStr">
        <is>
          <t>유나이티드</t>
        </is>
      </c>
      <c r="E1320" t="inlineStr">
        <is>
          <t>valsartan</t>
        </is>
      </c>
      <c r="F1320" t="inlineStr">
        <is>
          <t>상급종합병원</t>
        </is>
      </c>
      <c r="G1320" t="inlineStr">
        <is>
          <t>Generic</t>
        </is>
      </c>
      <c r="H1320" s="493" t="n">
        <v>0</v>
      </c>
      <c r="I1320" s="493" t="n">
        <v>0</v>
      </c>
      <c r="J1320" s="493" t="n">
        <v>0</v>
      </c>
      <c r="K1320" s="493" t="n">
        <v>0</v>
      </c>
      <c r="L1320" s="493" t="n">
        <v>0</v>
      </c>
      <c r="M1320" s="493" t="n">
        <v>0</v>
      </c>
      <c r="N1320" s="493" t="n">
        <v>0</v>
      </c>
      <c r="O1320" s="493" t="n">
        <v>0</v>
      </c>
      <c r="P1320" s="493" t="n">
        <v>0</v>
      </c>
      <c r="Q1320" s="493" t="n">
        <v>0</v>
      </c>
      <c r="R1320" s="493" t="n">
        <v>0</v>
      </c>
      <c r="S1320" s="493" t="n">
        <v>0</v>
      </c>
      <c r="T1320" s="493" t="n">
        <v>0</v>
      </c>
      <c r="U1320" s="493" t="n">
        <v>0</v>
      </c>
      <c r="V1320" s="493" t="n">
        <v>0</v>
      </c>
      <c r="W1320" s="493" t="n">
        <v>0</v>
      </c>
      <c r="X1320" s="493" t="n">
        <v>0</v>
      </c>
      <c r="Y1320" s="493" t="n">
        <v>0</v>
      </c>
      <c r="Z1320" s="493" t="n">
        <v>0</v>
      </c>
      <c r="AA1320" s="493" t="n">
        <v>0</v>
      </c>
      <c r="AB1320" s="493" t="n">
        <v>0</v>
      </c>
      <c r="AC1320" s="493" t="n">
        <v>0</v>
      </c>
      <c r="AD1320" s="493" t="n">
        <v>0</v>
      </c>
      <c r="AE1320" s="493" t="n">
        <v>0</v>
      </c>
      <c r="AF1320" s="493" t="n">
        <v>0</v>
      </c>
      <c r="AG1320" s="493" t="n">
        <v>0</v>
      </c>
      <c r="AH1320" s="493" t="n">
        <v>0</v>
      </c>
      <c r="AI1320" s="493" t="n">
        <v>0</v>
      </c>
      <c r="AJ1320" s="493" t="n">
        <v>0</v>
      </c>
      <c r="AK1320" s="493" t="n">
        <v>0</v>
      </c>
      <c r="AL1320" s="493" t="n">
        <v>0</v>
      </c>
      <c r="AM1320" s="493" t="n">
        <v>0</v>
      </c>
      <c r="AN1320" s="493" t="n">
        <v>0</v>
      </c>
      <c r="AO1320" s="493" t="n">
        <v>0</v>
      </c>
      <c r="AP1320" s="493" t="n">
        <v>0</v>
      </c>
      <c r="AQ1320" s="493" t="n">
        <v>0</v>
      </c>
      <c r="AR1320" s="493" t="n">
        <v>0</v>
      </c>
      <c r="AS1320" s="493" t="n">
        <v>0</v>
      </c>
      <c r="AT1320" s="493" t="n">
        <v>0</v>
      </c>
      <c r="AU1320" s="493" t="n">
        <v>0</v>
      </c>
      <c r="AV1320" s="493" t="n">
        <v>0</v>
      </c>
      <c r="AW1320" s="493" t="n">
        <v>0</v>
      </c>
      <c r="AX1320" s="493" t="n">
        <v>0</v>
      </c>
      <c r="AY1320" s="493" t="n">
        <v>0</v>
      </c>
      <c r="AZ1320" s="493" t="n">
        <v>0</v>
      </c>
      <c r="BA1320" s="493" t="n">
        <v>0</v>
      </c>
      <c r="BB1320" s="493" t="n">
        <v>0</v>
      </c>
      <c r="BC1320" s="493" t="n">
        <v>0</v>
      </c>
      <c r="BD1320" s="493" t="n">
        <v>0</v>
      </c>
      <c r="BE1320" s="493" t="n">
        <v>0</v>
      </c>
      <c r="BF1320" s="493" t="n">
        <v>0</v>
      </c>
      <c r="BG1320" s="493" t="n">
        <v>0</v>
      </c>
      <c r="BH1320" s="493" t="n">
        <v>0</v>
      </c>
      <c r="BI1320" s="493" t="n">
        <v>0</v>
      </c>
      <c r="BJ1320" s="493" t="n">
        <v>0</v>
      </c>
      <c r="BK1320" s="493" t="n">
        <v>0</v>
      </c>
      <c r="BL1320" s="493" t="n">
        <v>0</v>
      </c>
      <c r="BM1320" s="493" t="n">
        <v>0</v>
      </c>
      <c r="BN1320" s="493" t="n">
        <v>0</v>
      </c>
      <c r="BO1320" s="493" t="n">
        <v>0</v>
      </c>
      <c r="BP1320" s="493" t="n">
        <v>0</v>
      </c>
      <c r="BQ1320" s="493" t="n">
        <v>0</v>
      </c>
      <c r="BR1320" s="493" t="n">
        <v>0</v>
      </c>
      <c r="BS1320" s="493" t="n">
        <v>0</v>
      </c>
      <c r="BT1320" s="493" t="n">
        <v>0</v>
      </c>
      <c r="BU1320" s="493" t="n">
        <v>353.92</v>
      </c>
      <c r="BV1320" s="493" t="n">
        <v>1384.8</v>
      </c>
      <c r="BW1320" s="493" t="n">
        <v>0</v>
      </c>
    </row>
    <row r="1321">
      <c r="A1321" t="inlineStr">
        <is>
          <t>[C9C] ANGIOTENSIN-II 길항제 (단일)</t>
        </is>
      </c>
      <c r="B1321" t="inlineStr">
        <is>
          <t>유나이티드</t>
        </is>
      </c>
      <c r="C1321" t="inlineStr">
        <is>
          <t>디잔틴</t>
        </is>
      </c>
      <c r="D1321" t="inlineStr">
        <is>
          <t>유나이티드</t>
        </is>
      </c>
      <c r="E1321" t="inlineStr">
        <is>
          <t>valsartan</t>
        </is>
      </c>
      <c r="F1321" t="inlineStr">
        <is>
          <t>종합병원</t>
        </is>
      </c>
      <c r="G1321" t="inlineStr">
        <is>
          <t>Generic</t>
        </is>
      </c>
      <c r="H1321" s="493" t="n">
        <v>32459.68</v>
      </c>
      <c r="I1321" s="493" t="n">
        <v>8012.18</v>
      </c>
      <c r="J1321" s="493" t="n">
        <v>14220.9</v>
      </c>
      <c r="K1321" s="493" t="n">
        <v>20469.03</v>
      </c>
      <c r="L1321" s="493" t="n">
        <v>14016.51</v>
      </c>
      <c r="M1321" s="493" t="n">
        <v>15404.87</v>
      </c>
      <c r="N1321" s="493" t="n">
        <v>25379.24</v>
      </c>
      <c r="O1321" s="493" t="n">
        <v>15704.8</v>
      </c>
      <c r="P1321" s="493" t="n">
        <v>12592.33</v>
      </c>
      <c r="Q1321" s="493" t="n">
        <v>21716.88</v>
      </c>
      <c r="R1321" s="493" t="n">
        <v>18291.94</v>
      </c>
      <c r="S1321" s="493" t="n">
        <v>12645.03</v>
      </c>
      <c r="T1321" s="493" t="n">
        <v>16087.21</v>
      </c>
      <c r="U1321" s="493" t="n">
        <v>14581.58</v>
      </c>
      <c r="V1321" s="493" t="n">
        <v>11635.61</v>
      </c>
      <c r="W1321" s="493" t="n">
        <v>18483.11</v>
      </c>
      <c r="X1321" s="493" t="n">
        <v>23601.57</v>
      </c>
      <c r="Y1321" s="493" t="n">
        <v>13012.47</v>
      </c>
      <c r="Z1321" s="493" t="n">
        <v>14157.33</v>
      </c>
      <c r="AA1321" s="493" t="n">
        <v>15344.6</v>
      </c>
      <c r="AB1321" s="493" t="n">
        <v>21548.88</v>
      </c>
      <c r="AC1321" s="493" t="n">
        <v>15265.46</v>
      </c>
      <c r="AD1321" s="493" t="n">
        <v>19399</v>
      </c>
      <c r="AE1321" s="493" t="n">
        <v>12962.87</v>
      </c>
      <c r="AF1321" s="493" t="n">
        <v>16795.78</v>
      </c>
      <c r="AG1321" s="493" t="n">
        <v>12965.77</v>
      </c>
      <c r="AH1321" s="493" t="n">
        <v>23734.12</v>
      </c>
      <c r="AI1321" s="493" t="n">
        <v>23281.01</v>
      </c>
      <c r="AJ1321" s="493" t="n">
        <v>19451.94</v>
      </c>
      <c r="AK1321" s="493" t="n">
        <v>7836.75</v>
      </c>
      <c r="AL1321" s="493" t="n">
        <v>24560</v>
      </c>
      <c r="AM1321" s="493" t="n">
        <v>14883.87</v>
      </c>
      <c r="AN1321" s="493" t="n">
        <v>6883.88</v>
      </c>
      <c r="AO1321" s="493" t="n">
        <v>17401.91</v>
      </c>
      <c r="AP1321" s="493" t="n">
        <v>17825.57</v>
      </c>
      <c r="AQ1321" s="493" t="n">
        <v>8921.75</v>
      </c>
      <c r="AR1321" s="493" t="n">
        <v>14252.47</v>
      </c>
      <c r="AS1321" s="493" t="n">
        <v>13070.15</v>
      </c>
      <c r="AT1321" s="493" t="n">
        <v>5592.22</v>
      </c>
      <c r="AU1321" s="493" t="n">
        <v>12947.4</v>
      </c>
      <c r="AV1321" s="493" t="n">
        <v>14655.13</v>
      </c>
      <c r="AW1321" s="493" t="n">
        <v>11411.86</v>
      </c>
      <c r="AX1321" s="493" t="n">
        <v>8632.389999999999</v>
      </c>
      <c r="AY1321" s="493" t="n">
        <v>15728.48</v>
      </c>
      <c r="AZ1321" s="493" t="n">
        <v>7942.09</v>
      </c>
      <c r="BA1321" s="493" t="n">
        <v>10893.7</v>
      </c>
      <c r="BB1321" s="493" t="n">
        <v>10909.78</v>
      </c>
      <c r="BC1321" s="493" t="n">
        <v>18376.61</v>
      </c>
      <c r="BD1321" s="493" t="n">
        <v>7324.8</v>
      </c>
      <c r="BE1321" s="493" t="n">
        <v>7074.97</v>
      </c>
      <c r="BF1321" s="493" t="n">
        <v>11498.01</v>
      </c>
      <c r="BG1321" s="493" t="n">
        <v>5066.79</v>
      </c>
      <c r="BH1321" s="493" t="n">
        <v>6244.43</v>
      </c>
      <c r="BI1321" s="493" t="n">
        <v>8338.200000000001</v>
      </c>
      <c r="BJ1321" s="493" t="n">
        <v>2398.74</v>
      </c>
      <c r="BK1321" s="493" t="n">
        <v>7983.7</v>
      </c>
      <c r="BL1321" s="493" t="n">
        <v>7689.67</v>
      </c>
      <c r="BM1321" s="493" t="n">
        <v>3195.07</v>
      </c>
      <c r="BN1321" s="493" t="n">
        <v>4987.4</v>
      </c>
      <c r="BO1321" s="493" t="n">
        <v>8030.48</v>
      </c>
      <c r="BP1321" s="493" t="n">
        <v>5274.99</v>
      </c>
      <c r="BQ1321" s="493" t="n">
        <v>4424.4</v>
      </c>
      <c r="BR1321" s="493" t="n">
        <v>3650.01</v>
      </c>
      <c r="BS1321" s="493" t="n">
        <v>4542.06</v>
      </c>
      <c r="BT1321" s="493" t="n">
        <v>1626.15</v>
      </c>
      <c r="BU1321" s="493" t="n">
        <v>3835.1</v>
      </c>
      <c r="BV1321" s="493" t="n">
        <v>5501.72</v>
      </c>
      <c r="BW1321" s="493" t="n">
        <v>3577.47</v>
      </c>
    </row>
    <row r="1322">
      <c r="A1322" t="inlineStr">
        <is>
          <t>[C9C] ANGIOTENSIN-II 길항제 (단일)</t>
        </is>
      </c>
      <c r="B1322" t="inlineStr">
        <is>
          <t>유나이티드</t>
        </is>
      </c>
      <c r="C1322" t="inlineStr">
        <is>
          <t>디잔틴</t>
        </is>
      </c>
      <c r="D1322" t="inlineStr">
        <is>
          <t>유나이티드</t>
        </is>
      </c>
      <c r="E1322" t="inlineStr">
        <is>
          <t>valsartan</t>
        </is>
      </c>
      <c r="F1322" t="inlineStr">
        <is>
          <t>병원</t>
        </is>
      </c>
      <c r="G1322" t="inlineStr">
        <is>
          <t>Generic</t>
        </is>
      </c>
      <c r="H1322" s="493" t="n">
        <v>816</v>
      </c>
      <c r="I1322" s="493" t="n">
        <v>816</v>
      </c>
      <c r="J1322" s="493" t="n">
        <v>344</v>
      </c>
      <c r="K1322" s="493" t="n">
        <v>584</v>
      </c>
      <c r="L1322" s="493" t="n">
        <v>704</v>
      </c>
      <c r="M1322" s="493" t="n">
        <v>280</v>
      </c>
      <c r="N1322" s="493" t="n">
        <v>731.72</v>
      </c>
      <c r="O1322" s="493" t="n">
        <v>280</v>
      </c>
      <c r="P1322" s="493" t="n">
        <v>380</v>
      </c>
      <c r="Q1322" s="493" t="n">
        <v>240</v>
      </c>
      <c r="R1322" s="493" t="n">
        <v>0</v>
      </c>
      <c r="S1322" s="493" t="n">
        <v>331.8</v>
      </c>
      <c r="T1322" s="493" t="n">
        <v>240</v>
      </c>
      <c r="U1322" s="493" t="n">
        <v>120</v>
      </c>
      <c r="V1322" s="493" t="n">
        <v>230.4</v>
      </c>
      <c r="W1322" s="493" t="n">
        <v>120</v>
      </c>
      <c r="X1322" s="493" t="n">
        <v>0</v>
      </c>
      <c r="Y1322" s="493" t="n">
        <v>0</v>
      </c>
      <c r="Z1322" s="493" t="n">
        <v>0</v>
      </c>
      <c r="AA1322" s="493" t="n">
        <v>0</v>
      </c>
      <c r="AB1322" s="493" t="n">
        <v>0</v>
      </c>
      <c r="AC1322" s="493" t="n">
        <v>0</v>
      </c>
      <c r="AD1322" s="493" t="n">
        <v>120</v>
      </c>
      <c r="AE1322" s="493" t="n">
        <v>60</v>
      </c>
      <c r="AF1322" s="493" t="n">
        <v>179.7</v>
      </c>
      <c r="AG1322" s="493" t="n">
        <v>1620</v>
      </c>
      <c r="AH1322" s="493" t="n">
        <v>240.3</v>
      </c>
      <c r="AI1322" s="493" t="n">
        <v>2568.6</v>
      </c>
      <c r="AJ1322" s="493" t="n">
        <v>202.8</v>
      </c>
      <c r="AK1322" s="493" t="n">
        <v>2091.9</v>
      </c>
      <c r="AL1322" s="493" t="n">
        <v>201.64</v>
      </c>
      <c r="AM1322" s="493" t="n">
        <v>194.63</v>
      </c>
      <c r="AN1322" s="493" t="n">
        <v>407.4</v>
      </c>
      <c r="AO1322" s="493" t="n">
        <v>349.2</v>
      </c>
      <c r="AP1322" s="493" t="n">
        <v>575.1</v>
      </c>
      <c r="AQ1322" s="493" t="n">
        <v>344.7</v>
      </c>
      <c r="AR1322" s="493" t="n">
        <v>205.5</v>
      </c>
      <c r="AS1322" s="493" t="n">
        <v>120</v>
      </c>
      <c r="AT1322" s="493" t="n">
        <v>512.1</v>
      </c>
      <c r="AU1322" s="493" t="n">
        <v>673.4400000000001</v>
      </c>
      <c r="AV1322" s="493" t="n">
        <v>240.6</v>
      </c>
      <c r="AW1322" s="493" t="n">
        <v>332.15</v>
      </c>
      <c r="AX1322" s="493" t="n">
        <v>282.6</v>
      </c>
      <c r="AY1322" s="493" t="n">
        <v>660.96</v>
      </c>
      <c r="AZ1322" s="493" t="n">
        <v>556.65</v>
      </c>
      <c r="BA1322" s="493" t="n">
        <v>258</v>
      </c>
      <c r="BB1322" s="493" t="n">
        <v>627.35</v>
      </c>
      <c r="BC1322" s="493" t="n">
        <v>389.45</v>
      </c>
      <c r="BD1322" s="493" t="n">
        <v>871.75</v>
      </c>
      <c r="BE1322" s="493" t="n">
        <v>538.1</v>
      </c>
      <c r="BF1322" s="493" t="n">
        <v>972.95</v>
      </c>
      <c r="BG1322" s="493" t="n">
        <v>655.55</v>
      </c>
      <c r="BH1322" s="493" t="n">
        <v>497.1</v>
      </c>
      <c r="BI1322" s="493" t="n">
        <v>396.65</v>
      </c>
      <c r="BJ1322" s="493" t="n">
        <v>632.3</v>
      </c>
      <c r="BK1322" s="493" t="n">
        <v>376.6</v>
      </c>
      <c r="BL1322" s="493" t="n">
        <v>757.25</v>
      </c>
      <c r="BM1322" s="493" t="n">
        <v>495.55</v>
      </c>
      <c r="BN1322" s="493" t="n">
        <v>388.1</v>
      </c>
      <c r="BO1322" s="493" t="n">
        <v>622.15</v>
      </c>
      <c r="BP1322" s="493" t="n">
        <v>401.75</v>
      </c>
      <c r="BQ1322" s="493" t="n">
        <v>259.9</v>
      </c>
      <c r="BR1322" s="493" t="n">
        <v>881.8</v>
      </c>
      <c r="BS1322" s="493" t="n">
        <v>2589.9</v>
      </c>
      <c r="BT1322" s="493" t="n">
        <v>1225.85</v>
      </c>
      <c r="BU1322" s="493" t="n">
        <v>2792.8</v>
      </c>
      <c r="BV1322" s="493" t="n">
        <v>1458.05</v>
      </c>
      <c r="BW1322" s="493" t="n">
        <v>1376.6</v>
      </c>
    </row>
    <row r="1323">
      <c r="A1323" t="inlineStr">
        <is>
          <t>[C9C] ANGIOTENSIN-II 길항제 (단일)</t>
        </is>
      </c>
      <c r="B1323" t="inlineStr">
        <is>
          <t>유나이티드</t>
        </is>
      </c>
      <c r="C1323" t="inlineStr">
        <is>
          <t>디잔틴</t>
        </is>
      </c>
      <c r="D1323" t="inlineStr">
        <is>
          <t>유나이티드</t>
        </is>
      </c>
      <c r="E1323" t="inlineStr">
        <is>
          <t>valsartan</t>
        </is>
      </c>
      <c r="F1323" t="inlineStr">
        <is>
          <t>의원</t>
        </is>
      </c>
      <c r="G1323" t="inlineStr">
        <is>
          <t>Generic</t>
        </is>
      </c>
      <c r="H1323" s="493" t="n">
        <v>79029.41</v>
      </c>
      <c r="I1323" s="493" t="n">
        <v>82334.35000000001</v>
      </c>
      <c r="J1323" s="493" t="n">
        <v>92585.28999999999</v>
      </c>
      <c r="K1323" s="493" t="n">
        <v>84872</v>
      </c>
      <c r="L1323" s="493" t="n">
        <v>79073.74000000001</v>
      </c>
      <c r="M1323" s="493" t="n">
        <v>81393.73</v>
      </c>
      <c r="N1323" s="493" t="n">
        <v>82565.39999999999</v>
      </c>
      <c r="O1323" s="493" t="n">
        <v>76763.73</v>
      </c>
      <c r="P1323" s="493" t="n">
        <v>76100.19</v>
      </c>
      <c r="Q1323" s="493" t="n">
        <v>86023.09</v>
      </c>
      <c r="R1323" s="493" t="n">
        <v>81266.84</v>
      </c>
      <c r="S1323" s="493" t="n">
        <v>84301.16</v>
      </c>
      <c r="T1323" s="493" t="n">
        <v>83215.7</v>
      </c>
      <c r="U1323" s="493" t="n">
        <v>76517.14</v>
      </c>
      <c r="V1323" s="493" t="n">
        <v>76943.88</v>
      </c>
      <c r="W1323" s="493" t="n">
        <v>80773.13</v>
      </c>
      <c r="X1323" s="493" t="n">
        <v>79651.28</v>
      </c>
      <c r="Y1323" s="493" t="n">
        <v>81749.23</v>
      </c>
      <c r="Z1323" s="493" t="n">
        <v>81431.71000000001</v>
      </c>
      <c r="AA1323" s="493" t="n">
        <v>84095.56</v>
      </c>
      <c r="AB1323" s="493" t="n">
        <v>68500.42999999999</v>
      </c>
      <c r="AC1323" s="493" t="n">
        <v>71555.12</v>
      </c>
      <c r="AD1323" s="493" t="n">
        <v>78467.92999999999</v>
      </c>
      <c r="AE1323" s="493" t="n">
        <v>73570.44</v>
      </c>
      <c r="AF1323" s="493" t="n">
        <v>75448.63</v>
      </c>
      <c r="AG1323" s="493" t="n">
        <v>70931.46000000001</v>
      </c>
      <c r="AH1323" s="493" t="n">
        <v>83265.08</v>
      </c>
      <c r="AI1323" s="493" t="n">
        <v>71984.84</v>
      </c>
      <c r="AJ1323" s="493" t="n">
        <v>80037.02</v>
      </c>
      <c r="AK1323" s="493" t="n">
        <v>79282.72</v>
      </c>
      <c r="AL1323" s="493" t="n">
        <v>77823.49000000001</v>
      </c>
      <c r="AM1323" s="493" t="n">
        <v>78512.74000000001</v>
      </c>
      <c r="AN1323" s="493" t="n">
        <v>74405.00999999999</v>
      </c>
      <c r="AO1323" s="493" t="n">
        <v>74816.57000000001</v>
      </c>
      <c r="AP1323" s="493" t="n">
        <v>77691.22</v>
      </c>
      <c r="AQ1323" s="493" t="n">
        <v>77874.84</v>
      </c>
      <c r="AR1323" s="493" t="n">
        <v>75086.02</v>
      </c>
      <c r="AS1323" s="493" t="n">
        <v>78230.33</v>
      </c>
      <c r="AT1323" s="493" t="n">
        <v>78643.3</v>
      </c>
      <c r="AU1323" s="493" t="n">
        <v>86170.50999999999</v>
      </c>
      <c r="AV1323" s="493" t="n">
        <v>81915.8</v>
      </c>
      <c r="AW1323" s="493" t="n">
        <v>81123.63</v>
      </c>
      <c r="AX1323" s="493" t="n">
        <v>91092.73</v>
      </c>
      <c r="AY1323" s="493" t="n">
        <v>86039.91</v>
      </c>
      <c r="AZ1323" s="493" t="n">
        <v>73796.71000000001</v>
      </c>
      <c r="BA1323" s="493" t="n">
        <v>83813.83</v>
      </c>
      <c r="BB1323" s="493" t="n">
        <v>96189.39</v>
      </c>
      <c r="BC1323" s="493" t="n">
        <v>88459.27</v>
      </c>
      <c r="BD1323" s="493" t="n">
        <v>75877.32000000001</v>
      </c>
      <c r="BE1323" s="493" t="n">
        <v>73204.92999999999</v>
      </c>
      <c r="BF1323" s="493" t="n">
        <v>82855.78999999999</v>
      </c>
      <c r="BG1323" s="493" t="n">
        <v>78632.95</v>
      </c>
      <c r="BH1323" s="493" t="n">
        <v>82918.83</v>
      </c>
      <c r="BI1323" s="493" t="n">
        <v>81863.39</v>
      </c>
      <c r="BJ1323" s="493" t="n">
        <v>81703.42999999999</v>
      </c>
      <c r="BK1323" s="493" t="n">
        <v>74860</v>
      </c>
      <c r="BL1323" s="493" t="n">
        <v>91265.16</v>
      </c>
      <c r="BM1323" s="493" t="n">
        <v>79055.62</v>
      </c>
      <c r="BN1323" s="493" t="n">
        <v>78019.73</v>
      </c>
      <c r="BO1323" s="493" t="n">
        <v>79840.11</v>
      </c>
      <c r="BP1323" s="493" t="n">
        <v>77660.83</v>
      </c>
      <c r="BQ1323" s="493" t="n">
        <v>73272.74000000001</v>
      </c>
      <c r="BR1323" s="493" t="n">
        <v>75577.33</v>
      </c>
      <c r="BS1323" s="493" t="n">
        <v>74532.16</v>
      </c>
      <c r="BT1323" s="493" t="n">
        <v>72208.00999999999</v>
      </c>
      <c r="BU1323" s="493" t="n">
        <v>71224.74000000001</v>
      </c>
      <c r="BV1323" s="493" t="n">
        <v>83878.75999999999</v>
      </c>
      <c r="BW1323" s="493" t="n">
        <v>77356.92999999999</v>
      </c>
    </row>
    <row r="1324">
      <c r="A1324" t="inlineStr">
        <is>
          <t>[C9C] ANGIOTENSIN-II 길항제 (단일)</t>
        </is>
      </c>
      <c r="B1324" t="inlineStr">
        <is>
          <t>유나이티드</t>
        </is>
      </c>
      <c r="C1324" t="inlineStr">
        <is>
          <t>디잔틴</t>
        </is>
      </c>
      <c r="D1324" t="inlineStr">
        <is>
          <t>유나이티드</t>
        </is>
      </c>
      <c r="E1324" t="inlineStr">
        <is>
          <t>valsartan</t>
        </is>
      </c>
      <c r="F1324" t="inlineStr">
        <is>
          <t>보건소</t>
        </is>
      </c>
      <c r="G1324" t="inlineStr">
        <is>
          <t>Generic</t>
        </is>
      </c>
      <c r="H1324" s="493" t="n">
        <v>171</v>
      </c>
      <c r="I1324" s="493" t="n">
        <v>4934.7</v>
      </c>
      <c r="J1324" s="493" t="n">
        <v>0</v>
      </c>
      <c r="K1324" s="493" t="n">
        <v>0</v>
      </c>
      <c r="L1324" s="493" t="n">
        <v>146.1</v>
      </c>
      <c r="M1324" s="493" t="n">
        <v>212.4</v>
      </c>
      <c r="N1324" s="493" t="n">
        <v>0</v>
      </c>
      <c r="O1324" s="493" t="n">
        <v>0</v>
      </c>
      <c r="P1324" s="493" t="n">
        <v>0</v>
      </c>
      <c r="Q1324" s="493" t="n">
        <v>546.3</v>
      </c>
      <c r="R1324" s="493" t="n">
        <v>0</v>
      </c>
      <c r="S1324" s="493" t="n">
        <v>0</v>
      </c>
      <c r="T1324" s="493" t="n">
        <v>0</v>
      </c>
      <c r="U1324" s="493" t="n">
        <v>483.3</v>
      </c>
      <c r="V1324" s="493" t="n">
        <v>0</v>
      </c>
      <c r="W1324" s="493" t="n">
        <v>0</v>
      </c>
      <c r="X1324" s="493" t="n">
        <v>0</v>
      </c>
      <c r="Y1324" s="493" t="n">
        <v>389.7</v>
      </c>
      <c r="Z1324" s="493" t="n">
        <v>390.6</v>
      </c>
      <c r="AA1324" s="493" t="n">
        <v>1339.5</v>
      </c>
      <c r="AB1324" s="493" t="n">
        <v>2097.6</v>
      </c>
      <c r="AC1324" s="493" t="n">
        <v>0</v>
      </c>
      <c r="AD1324" s="493" t="n">
        <v>465.6</v>
      </c>
      <c r="AE1324" s="493" t="n">
        <v>1442.1</v>
      </c>
      <c r="AF1324" s="493" t="n">
        <v>1343.1</v>
      </c>
      <c r="AG1324" s="493" t="n">
        <v>0</v>
      </c>
      <c r="AH1324" s="493" t="n">
        <v>4664.1</v>
      </c>
      <c r="AI1324" s="493" t="n">
        <v>1593.9</v>
      </c>
      <c r="AJ1324" s="493" t="n">
        <v>442.2</v>
      </c>
      <c r="AK1324" s="493" t="n">
        <v>69</v>
      </c>
      <c r="AL1324" s="493" t="n">
        <v>2283.9</v>
      </c>
      <c r="AM1324" s="493" t="n">
        <v>0</v>
      </c>
      <c r="AN1324" s="493" t="n">
        <v>519.9</v>
      </c>
      <c r="AO1324" s="493" t="n">
        <v>180</v>
      </c>
      <c r="AP1324" s="493" t="n">
        <v>2085.6</v>
      </c>
      <c r="AQ1324" s="493" t="n">
        <v>798.6</v>
      </c>
      <c r="AR1324" s="493" t="n">
        <v>390</v>
      </c>
      <c r="AS1324" s="493" t="n">
        <v>198.9</v>
      </c>
      <c r="AT1324" s="493" t="n">
        <v>1560</v>
      </c>
      <c r="AU1324" s="493" t="n">
        <v>0</v>
      </c>
      <c r="AV1324" s="493" t="n">
        <v>878.1</v>
      </c>
      <c r="AW1324" s="493" t="n">
        <v>0</v>
      </c>
      <c r="AX1324" s="493" t="n">
        <v>1426.2</v>
      </c>
      <c r="AY1324" s="493" t="n">
        <v>1460.4</v>
      </c>
      <c r="AZ1324" s="493" t="n">
        <v>0</v>
      </c>
      <c r="BA1324" s="493" t="n">
        <v>441.9</v>
      </c>
      <c r="BB1324" s="493" t="n">
        <v>1341.6</v>
      </c>
      <c r="BC1324" s="493" t="n">
        <v>0</v>
      </c>
      <c r="BD1324" s="493" t="n">
        <v>550.8</v>
      </c>
      <c r="BE1324" s="493" t="n">
        <v>0</v>
      </c>
      <c r="BF1324" s="493" t="n">
        <v>3462</v>
      </c>
      <c r="BG1324" s="493" t="n">
        <v>0</v>
      </c>
      <c r="BH1324" s="493" t="n">
        <v>389.7</v>
      </c>
      <c r="BI1324" s="493" t="n">
        <v>0</v>
      </c>
      <c r="BJ1324" s="493" t="n">
        <v>5213.4</v>
      </c>
      <c r="BK1324" s="493" t="n">
        <v>361.8</v>
      </c>
      <c r="BL1324" s="493" t="n">
        <v>0</v>
      </c>
      <c r="BM1324" s="493" t="n">
        <v>171.9</v>
      </c>
      <c r="BN1324" s="493" t="n">
        <v>2060.1</v>
      </c>
      <c r="BO1324" s="493" t="n">
        <v>0</v>
      </c>
      <c r="BP1324" s="493" t="n">
        <v>188.1</v>
      </c>
      <c r="BQ1324" s="493" t="n">
        <v>2480.4</v>
      </c>
      <c r="BR1324" s="493" t="n">
        <v>84.59999999999999</v>
      </c>
      <c r="BS1324" s="493" t="n">
        <v>222.3</v>
      </c>
      <c r="BT1324" s="493" t="n">
        <v>1893.6</v>
      </c>
      <c r="BU1324" s="493" t="n">
        <v>65.7</v>
      </c>
      <c r="BV1324" s="493" t="n">
        <v>428.4</v>
      </c>
      <c r="BW1324" s="493" t="n">
        <v>2270.7</v>
      </c>
    </row>
    <row r="1325">
      <c r="A1325" t="inlineStr">
        <is>
          <t>[C9C] ANGIOTENSIN-II 길항제 (단일)</t>
        </is>
      </c>
      <c r="B1325" t="inlineStr">
        <is>
          <t>유나이티드</t>
        </is>
      </c>
      <c r="C1325" t="inlineStr">
        <is>
          <t>로잘</t>
        </is>
      </c>
      <c r="D1325" t="inlineStr">
        <is>
          <t>유나이티드</t>
        </is>
      </c>
      <c r="E1325" t="inlineStr">
        <is>
          <t>losartan potassium</t>
        </is>
      </c>
      <c r="F1325" t="inlineStr">
        <is>
          <t>상급종합병원</t>
        </is>
      </c>
      <c r="G1325" t="inlineStr">
        <is>
          <t>Generic</t>
        </is>
      </c>
      <c r="H1325" s="493" t="n">
        <v>0</v>
      </c>
      <c r="I1325" s="493" t="n">
        <v>0</v>
      </c>
      <c r="J1325" s="493" t="n">
        <v>0</v>
      </c>
      <c r="K1325" s="493" t="n">
        <v>0</v>
      </c>
      <c r="L1325" s="493" t="n">
        <v>0</v>
      </c>
      <c r="M1325" s="493" t="n">
        <v>0</v>
      </c>
      <c r="N1325" s="493" t="n">
        <v>0</v>
      </c>
      <c r="O1325" s="493" t="n">
        <v>0</v>
      </c>
      <c r="P1325" s="493" t="n">
        <v>0</v>
      </c>
      <c r="Q1325" s="493" t="n">
        <v>0</v>
      </c>
      <c r="R1325" s="493" t="n">
        <v>0</v>
      </c>
      <c r="S1325" s="493" t="n">
        <v>0</v>
      </c>
      <c r="T1325" s="493" t="n">
        <v>0</v>
      </c>
      <c r="U1325" s="493" t="n">
        <v>0</v>
      </c>
      <c r="V1325" s="493" t="n">
        <v>0</v>
      </c>
      <c r="W1325" s="493" t="n">
        <v>0</v>
      </c>
      <c r="X1325" s="493" t="n">
        <v>0</v>
      </c>
      <c r="Y1325" s="493" t="n">
        <v>0</v>
      </c>
      <c r="Z1325" s="493" t="n">
        <v>0</v>
      </c>
      <c r="AA1325" s="493" t="n">
        <v>0</v>
      </c>
      <c r="AB1325" s="493" t="n">
        <v>0</v>
      </c>
      <c r="AC1325" s="493" t="n">
        <v>0</v>
      </c>
      <c r="AD1325" s="493" t="n">
        <v>0</v>
      </c>
      <c r="AE1325" s="493" t="n">
        <v>0</v>
      </c>
      <c r="AF1325" s="493" t="n">
        <v>0</v>
      </c>
      <c r="AG1325" s="493" t="n">
        <v>0</v>
      </c>
      <c r="AH1325" s="493" t="n">
        <v>0</v>
      </c>
      <c r="AI1325" s="493" t="n">
        <v>0</v>
      </c>
      <c r="AJ1325" s="493" t="n">
        <v>0</v>
      </c>
      <c r="AK1325" s="493" t="n">
        <v>0</v>
      </c>
      <c r="AL1325" s="493" t="n">
        <v>768.9</v>
      </c>
      <c r="AM1325" s="493" t="n">
        <v>0</v>
      </c>
      <c r="AN1325" s="493" t="n">
        <v>0</v>
      </c>
      <c r="AO1325" s="493" t="n">
        <v>0</v>
      </c>
      <c r="AP1325" s="493" t="n">
        <v>0</v>
      </c>
      <c r="AQ1325" s="493" t="n">
        <v>0</v>
      </c>
      <c r="AR1325" s="493" t="n">
        <v>0</v>
      </c>
      <c r="AS1325" s="493" t="n">
        <v>0</v>
      </c>
      <c r="AT1325" s="493" t="n">
        <v>0</v>
      </c>
      <c r="AU1325" s="493" t="n">
        <v>252.15</v>
      </c>
      <c r="AV1325" s="493" t="n">
        <v>0</v>
      </c>
      <c r="AW1325" s="493" t="n">
        <v>0</v>
      </c>
      <c r="AX1325" s="493" t="n">
        <v>3872.96</v>
      </c>
      <c r="AY1325" s="493" t="n">
        <v>0</v>
      </c>
      <c r="AZ1325" s="493" t="n">
        <v>0</v>
      </c>
      <c r="BA1325" s="493" t="n">
        <v>0</v>
      </c>
      <c r="BB1325" s="493" t="n">
        <v>0</v>
      </c>
      <c r="BC1325" s="493" t="n">
        <v>0</v>
      </c>
      <c r="BD1325" s="493" t="n">
        <v>0</v>
      </c>
      <c r="BE1325" s="493" t="n">
        <v>0</v>
      </c>
      <c r="BF1325" s="493" t="n">
        <v>0</v>
      </c>
      <c r="BG1325" s="493" t="n">
        <v>0</v>
      </c>
      <c r="BH1325" s="493" t="n">
        <v>0</v>
      </c>
      <c r="BI1325" s="493" t="n">
        <v>0</v>
      </c>
      <c r="BJ1325" s="493" t="n">
        <v>0</v>
      </c>
      <c r="BK1325" s="493" t="n">
        <v>0</v>
      </c>
      <c r="BL1325" s="493" t="n">
        <v>0</v>
      </c>
      <c r="BM1325" s="493" t="n">
        <v>0</v>
      </c>
      <c r="BN1325" s="493" t="n">
        <v>0</v>
      </c>
      <c r="BO1325" s="493" t="n">
        <v>0</v>
      </c>
      <c r="BP1325" s="493" t="n">
        <v>611.03</v>
      </c>
      <c r="BQ1325" s="493" t="n">
        <v>0</v>
      </c>
      <c r="BR1325" s="493" t="n">
        <v>0</v>
      </c>
      <c r="BS1325" s="493" t="n">
        <v>0</v>
      </c>
      <c r="BT1325" s="493" t="n">
        <v>0</v>
      </c>
      <c r="BU1325" s="493" t="n">
        <v>0</v>
      </c>
      <c r="BV1325" s="493" t="n">
        <v>0</v>
      </c>
      <c r="BW1325" s="493" t="n">
        <v>0</v>
      </c>
    </row>
    <row r="1326">
      <c r="A1326" t="inlineStr">
        <is>
          <t>[C9C] ANGIOTENSIN-II 길항제 (단일)</t>
        </is>
      </c>
      <c r="B1326" t="inlineStr">
        <is>
          <t>유나이티드</t>
        </is>
      </c>
      <c r="C1326" t="inlineStr">
        <is>
          <t>로잘</t>
        </is>
      </c>
      <c r="D1326" t="inlineStr">
        <is>
          <t>유나이티드</t>
        </is>
      </c>
      <c r="E1326" t="inlineStr">
        <is>
          <t>losartan potassium</t>
        </is>
      </c>
      <c r="F1326" t="inlineStr">
        <is>
          <t>종합병원</t>
        </is>
      </c>
      <c r="G1326" t="inlineStr">
        <is>
          <t>Generic</t>
        </is>
      </c>
      <c r="H1326" s="493" t="n">
        <v>228.16</v>
      </c>
      <c r="I1326" s="493" t="n">
        <v>1776.8</v>
      </c>
      <c r="J1326" s="493" t="n">
        <v>598.28</v>
      </c>
      <c r="K1326" s="493" t="n">
        <v>1084.89</v>
      </c>
      <c r="L1326" s="493" t="n">
        <v>1086.69</v>
      </c>
      <c r="M1326" s="493" t="n">
        <v>940</v>
      </c>
      <c r="N1326" s="493" t="n">
        <v>842.4</v>
      </c>
      <c r="O1326" s="493" t="n">
        <v>1082.4</v>
      </c>
      <c r="P1326" s="493" t="n">
        <v>360</v>
      </c>
      <c r="Q1326" s="493" t="n">
        <v>1236.62</v>
      </c>
      <c r="R1326" s="493" t="n">
        <v>2526.6</v>
      </c>
      <c r="S1326" s="493" t="n">
        <v>124</v>
      </c>
      <c r="T1326" s="493" t="n">
        <v>972</v>
      </c>
      <c r="U1326" s="493" t="n">
        <v>112.28</v>
      </c>
      <c r="V1326" s="493" t="n">
        <v>3250.6</v>
      </c>
      <c r="W1326" s="493" t="n">
        <v>120</v>
      </c>
      <c r="X1326" s="493" t="n">
        <v>1572.73</v>
      </c>
      <c r="Y1326" s="493" t="n">
        <v>1323</v>
      </c>
      <c r="Z1326" s="493" t="n">
        <v>3773.2</v>
      </c>
      <c r="AA1326" s="493" t="n">
        <v>609.48</v>
      </c>
      <c r="AB1326" s="493" t="n">
        <v>127.1</v>
      </c>
      <c r="AC1326" s="493" t="n">
        <v>4855.92</v>
      </c>
      <c r="AD1326" s="493" t="n">
        <v>123.9</v>
      </c>
      <c r="AE1326" s="493" t="n">
        <v>1323.97</v>
      </c>
      <c r="AF1326" s="493" t="n">
        <v>3852.24</v>
      </c>
      <c r="AG1326" s="493" t="n">
        <v>586.92</v>
      </c>
      <c r="AH1326" s="493" t="n">
        <v>125.86</v>
      </c>
      <c r="AI1326" s="493" t="n">
        <v>4832.51</v>
      </c>
      <c r="AJ1326" s="493" t="n">
        <v>127.1</v>
      </c>
      <c r="AK1326" s="493" t="n">
        <v>1397.4</v>
      </c>
      <c r="AL1326" s="493" t="n">
        <v>5054.13</v>
      </c>
      <c r="AM1326" s="493" t="n">
        <v>540.75</v>
      </c>
      <c r="AN1326" s="493" t="n">
        <v>540.75</v>
      </c>
      <c r="AO1326" s="493" t="n">
        <v>140</v>
      </c>
      <c r="AP1326" s="493" t="n">
        <v>112</v>
      </c>
      <c r="AQ1326" s="493" t="n">
        <v>256.96</v>
      </c>
      <c r="AR1326" s="493" t="n">
        <v>27</v>
      </c>
      <c r="AS1326" s="493" t="n">
        <v>0</v>
      </c>
      <c r="AT1326" s="493" t="n">
        <v>0</v>
      </c>
      <c r="AU1326" s="493" t="n">
        <v>1274.49</v>
      </c>
      <c r="AV1326" s="493" t="n">
        <v>0</v>
      </c>
      <c r="AW1326" s="493" t="n">
        <v>318.8</v>
      </c>
      <c r="AX1326" s="493" t="n">
        <v>120</v>
      </c>
      <c r="AY1326" s="493" t="n">
        <v>357.4</v>
      </c>
      <c r="AZ1326" s="493" t="n">
        <v>241.2</v>
      </c>
      <c r="BA1326" s="493" t="n">
        <v>260.65</v>
      </c>
      <c r="BB1326" s="493" t="n">
        <v>663.6</v>
      </c>
      <c r="BC1326" s="493" t="n">
        <v>650.1</v>
      </c>
      <c r="BD1326" s="493" t="n">
        <v>814.25</v>
      </c>
      <c r="BE1326" s="493" t="n">
        <v>208</v>
      </c>
      <c r="BF1326" s="493" t="n">
        <v>623.21</v>
      </c>
      <c r="BG1326" s="493" t="n">
        <v>975.6</v>
      </c>
      <c r="BH1326" s="493" t="n">
        <v>5437.66</v>
      </c>
      <c r="BI1326" s="493" t="n">
        <v>851.7</v>
      </c>
      <c r="BJ1326" s="493" t="n">
        <v>4954.64</v>
      </c>
      <c r="BK1326" s="493" t="n">
        <v>1069.91</v>
      </c>
      <c r="BL1326" s="493" t="n">
        <v>6277.93</v>
      </c>
      <c r="BM1326" s="493" t="n">
        <v>0</v>
      </c>
      <c r="BN1326" s="493" t="n">
        <v>1267.86</v>
      </c>
      <c r="BO1326" s="493" t="n">
        <v>112.56</v>
      </c>
      <c r="BP1326" s="493" t="n">
        <v>255.16</v>
      </c>
      <c r="BQ1326" s="493" t="n">
        <v>240</v>
      </c>
      <c r="BR1326" s="493" t="n">
        <v>6771.36</v>
      </c>
      <c r="BS1326" s="493" t="n">
        <v>1402.52</v>
      </c>
      <c r="BT1326" s="493" t="n">
        <v>3019.6</v>
      </c>
      <c r="BU1326" s="493" t="n">
        <v>292.95</v>
      </c>
      <c r="BV1326" s="493" t="n">
        <v>2709.41</v>
      </c>
      <c r="BW1326" s="493" t="n">
        <v>3140.33</v>
      </c>
    </row>
    <row r="1327">
      <c r="A1327" t="inlineStr">
        <is>
          <t>[C9C] ANGIOTENSIN-II 길항제 (단일)</t>
        </is>
      </c>
      <c r="B1327" t="inlineStr">
        <is>
          <t>유나이티드</t>
        </is>
      </c>
      <c r="C1327" t="inlineStr">
        <is>
          <t>로잘</t>
        </is>
      </c>
      <c r="D1327" t="inlineStr">
        <is>
          <t>유나이티드</t>
        </is>
      </c>
      <c r="E1327" t="inlineStr">
        <is>
          <t>losartan potassium</t>
        </is>
      </c>
      <c r="F1327" t="inlineStr">
        <is>
          <t>병원</t>
        </is>
      </c>
      <c r="G1327" t="inlineStr">
        <is>
          <t>Generic</t>
        </is>
      </c>
      <c r="H1327" s="493" t="n">
        <v>9825.040000000001</v>
      </c>
      <c r="I1327" s="493" t="n">
        <v>10085.03</v>
      </c>
      <c r="J1327" s="493" t="n">
        <v>12819.21</v>
      </c>
      <c r="K1327" s="493" t="n">
        <v>11032.94</v>
      </c>
      <c r="L1327" s="493" t="n">
        <v>11859.9</v>
      </c>
      <c r="M1327" s="493" t="n">
        <v>9450.139999999999</v>
      </c>
      <c r="N1327" s="493" t="n">
        <v>10318.96</v>
      </c>
      <c r="O1327" s="493" t="n">
        <v>7993.26</v>
      </c>
      <c r="P1327" s="493" t="n">
        <v>10847.02</v>
      </c>
      <c r="Q1327" s="493" t="n">
        <v>10699.26</v>
      </c>
      <c r="R1327" s="493" t="n">
        <v>9827.860000000001</v>
      </c>
      <c r="S1327" s="493" t="n">
        <v>5216.58</v>
      </c>
      <c r="T1327" s="493" t="n">
        <v>3420.92</v>
      </c>
      <c r="U1327" s="493" t="n">
        <v>3585.84</v>
      </c>
      <c r="V1327" s="493" t="n">
        <v>1962.73</v>
      </c>
      <c r="W1327" s="493" t="n">
        <v>1746.41</v>
      </c>
      <c r="X1327" s="493" t="n">
        <v>3561.87</v>
      </c>
      <c r="Y1327" s="493" t="n">
        <v>3316.7</v>
      </c>
      <c r="Z1327" s="493" t="n">
        <v>2196.22</v>
      </c>
      <c r="AA1327" s="493" t="n">
        <v>3623.15</v>
      </c>
      <c r="AB1327" s="493" t="n">
        <v>3011.45</v>
      </c>
      <c r="AC1327" s="493" t="n">
        <v>4194.8</v>
      </c>
      <c r="AD1327" s="493" t="n">
        <v>4438.95</v>
      </c>
      <c r="AE1327" s="493" t="n">
        <v>1134.7</v>
      </c>
      <c r="AF1327" s="493" t="n">
        <v>5950.3</v>
      </c>
      <c r="AG1327" s="493" t="n">
        <v>2984.4</v>
      </c>
      <c r="AH1327" s="493" t="n">
        <v>4812.7</v>
      </c>
      <c r="AI1327" s="493" t="n">
        <v>1811.7</v>
      </c>
      <c r="AJ1327" s="493" t="n">
        <v>3728.35</v>
      </c>
      <c r="AK1327" s="493" t="n">
        <v>1553.15</v>
      </c>
      <c r="AL1327" s="493" t="n">
        <v>3452.85</v>
      </c>
      <c r="AM1327" s="493" t="n">
        <v>1673.8</v>
      </c>
      <c r="AN1327" s="493" t="n">
        <v>2323.2</v>
      </c>
      <c r="AO1327" s="493" t="n">
        <v>1398.85</v>
      </c>
      <c r="AP1327" s="493" t="n">
        <v>1669.1</v>
      </c>
      <c r="AQ1327" s="493" t="n">
        <v>1163.75</v>
      </c>
      <c r="AR1327" s="493" t="n">
        <v>3127.86</v>
      </c>
      <c r="AS1327" s="493" t="n">
        <v>2015.5</v>
      </c>
      <c r="AT1327" s="493" t="n">
        <v>3649.1</v>
      </c>
      <c r="AU1327" s="493" t="n">
        <v>2632.31</v>
      </c>
      <c r="AV1327" s="493" t="n">
        <v>2597.39</v>
      </c>
      <c r="AW1327" s="493" t="n">
        <v>1853.5</v>
      </c>
      <c r="AX1327" s="493" t="n">
        <v>2994.26</v>
      </c>
      <c r="AY1327" s="493" t="n">
        <v>2160.15</v>
      </c>
      <c r="AZ1327" s="493" t="n">
        <v>1730.37</v>
      </c>
      <c r="BA1327" s="493" t="n">
        <v>2655.06</v>
      </c>
      <c r="BB1327" s="493" t="n">
        <v>1775.06</v>
      </c>
      <c r="BC1327" s="493" t="n">
        <v>963.59</v>
      </c>
      <c r="BD1327" s="493" t="n">
        <v>2070.72</v>
      </c>
      <c r="BE1327" s="493" t="n">
        <v>1994.1</v>
      </c>
      <c r="BF1327" s="493" t="n">
        <v>3120.21</v>
      </c>
      <c r="BG1327" s="493" t="n">
        <v>2207.3</v>
      </c>
      <c r="BH1327" s="493" t="n">
        <v>1609.08</v>
      </c>
      <c r="BI1327" s="493" t="n">
        <v>1803.9</v>
      </c>
      <c r="BJ1327" s="493" t="n">
        <v>2362.05</v>
      </c>
      <c r="BK1327" s="493" t="n">
        <v>1774.46</v>
      </c>
      <c r="BL1327" s="493" t="n">
        <v>3683.6</v>
      </c>
      <c r="BM1327" s="493" t="n">
        <v>4575.6</v>
      </c>
      <c r="BN1327" s="493" t="n">
        <v>2684</v>
      </c>
      <c r="BO1327" s="493" t="n">
        <v>1952.7</v>
      </c>
      <c r="BP1327" s="493" t="n">
        <v>8373.24</v>
      </c>
      <c r="BQ1327" s="493" t="n">
        <v>2241.66</v>
      </c>
      <c r="BR1327" s="493" t="n">
        <v>4034.33</v>
      </c>
      <c r="BS1327" s="493" t="n">
        <v>8738.360000000001</v>
      </c>
      <c r="BT1327" s="493" t="n">
        <v>1771.28</v>
      </c>
      <c r="BU1327" s="493" t="n">
        <v>3352.12</v>
      </c>
      <c r="BV1327" s="493" t="n">
        <v>7733.85</v>
      </c>
      <c r="BW1327" s="493" t="n">
        <v>2293.18</v>
      </c>
    </row>
    <row r="1328">
      <c r="A1328" t="inlineStr">
        <is>
          <t>[C9C] ANGIOTENSIN-II 길항제 (단일)</t>
        </is>
      </c>
      <c r="B1328" t="inlineStr">
        <is>
          <t>유나이티드</t>
        </is>
      </c>
      <c r="C1328" t="inlineStr">
        <is>
          <t>로잘</t>
        </is>
      </c>
      <c r="D1328" t="inlineStr">
        <is>
          <t>유나이티드</t>
        </is>
      </c>
      <c r="E1328" t="inlineStr">
        <is>
          <t>losartan potassium</t>
        </is>
      </c>
      <c r="F1328" t="inlineStr">
        <is>
          <t>의원</t>
        </is>
      </c>
      <c r="G1328" t="inlineStr">
        <is>
          <t>Generic</t>
        </is>
      </c>
      <c r="H1328" s="493" t="n">
        <v>297833.53</v>
      </c>
      <c r="I1328" s="493" t="n">
        <v>287371.25</v>
      </c>
      <c r="J1328" s="493" t="n">
        <v>314553.61</v>
      </c>
      <c r="K1328" s="493" t="n">
        <v>281009.7</v>
      </c>
      <c r="L1328" s="493" t="n">
        <v>292026.88</v>
      </c>
      <c r="M1328" s="493" t="n">
        <v>302388.37</v>
      </c>
      <c r="N1328" s="493" t="n">
        <v>315965.53</v>
      </c>
      <c r="O1328" s="493" t="n">
        <v>311020.36</v>
      </c>
      <c r="P1328" s="493" t="n">
        <v>292239.98</v>
      </c>
      <c r="Q1328" s="493" t="n">
        <v>300426.19</v>
      </c>
      <c r="R1328" s="493" t="n">
        <v>293939.34</v>
      </c>
      <c r="S1328" s="493" t="n">
        <v>201299.49</v>
      </c>
      <c r="T1328" s="493" t="n">
        <v>203601.78</v>
      </c>
      <c r="U1328" s="493" t="n">
        <v>184153.39</v>
      </c>
      <c r="V1328" s="493" t="n">
        <v>208595.24</v>
      </c>
      <c r="W1328" s="493" t="n">
        <v>211961.09</v>
      </c>
      <c r="X1328" s="493" t="n">
        <v>239052.1</v>
      </c>
      <c r="Y1328" s="493" t="n">
        <v>236046.87</v>
      </c>
      <c r="Z1328" s="493" t="n">
        <v>254037.15</v>
      </c>
      <c r="AA1328" s="493" t="n">
        <v>257883.45</v>
      </c>
      <c r="AB1328" s="493" t="n">
        <v>237933.36</v>
      </c>
      <c r="AC1328" s="493" t="n">
        <v>246599.73</v>
      </c>
      <c r="AD1328" s="493" t="n">
        <v>250505.71</v>
      </c>
      <c r="AE1328" s="493" t="n">
        <v>258929.81</v>
      </c>
      <c r="AF1328" s="493" t="n">
        <v>251327.61</v>
      </c>
      <c r="AG1328" s="493" t="n">
        <v>219822.53</v>
      </c>
      <c r="AH1328" s="493" t="n">
        <v>259465.69</v>
      </c>
      <c r="AI1328" s="493" t="n">
        <v>239813.15</v>
      </c>
      <c r="AJ1328" s="493" t="n">
        <v>266404.38</v>
      </c>
      <c r="AK1328" s="493" t="n">
        <v>260870.4</v>
      </c>
      <c r="AL1328" s="493" t="n">
        <v>258211.94</v>
      </c>
      <c r="AM1328" s="493" t="n">
        <v>268321.08</v>
      </c>
      <c r="AN1328" s="493" t="n">
        <v>274010.31</v>
      </c>
      <c r="AO1328" s="493" t="n">
        <v>266252.36</v>
      </c>
      <c r="AP1328" s="493" t="n">
        <v>274866.52</v>
      </c>
      <c r="AQ1328" s="493" t="n">
        <v>274381.02</v>
      </c>
      <c r="AR1328" s="493" t="n">
        <v>280624.55</v>
      </c>
      <c r="AS1328" s="493" t="n">
        <v>251936.52</v>
      </c>
      <c r="AT1328" s="493" t="n">
        <v>278406.16</v>
      </c>
      <c r="AU1328" s="493" t="n">
        <v>259689.36</v>
      </c>
      <c r="AV1328" s="493" t="n">
        <v>266207.57</v>
      </c>
      <c r="AW1328" s="493" t="n">
        <v>253954.22</v>
      </c>
      <c r="AX1328" s="493" t="n">
        <v>281927.75</v>
      </c>
      <c r="AY1328" s="493" t="n">
        <v>277520.38</v>
      </c>
      <c r="AZ1328" s="493" t="n">
        <v>265882.2</v>
      </c>
      <c r="BA1328" s="493" t="n">
        <v>292763.73</v>
      </c>
      <c r="BB1328" s="493" t="n">
        <v>279123.01</v>
      </c>
      <c r="BC1328" s="493" t="n">
        <v>304271.31</v>
      </c>
      <c r="BD1328" s="493" t="n">
        <v>286087.21</v>
      </c>
      <c r="BE1328" s="493" t="n">
        <v>261822.01</v>
      </c>
      <c r="BF1328" s="493" t="n">
        <v>291176.4</v>
      </c>
      <c r="BG1328" s="493" t="n">
        <v>262350.91</v>
      </c>
      <c r="BH1328" s="493" t="n">
        <v>291787.76</v>
      </c>
      <c r="BI1328" s="493" t="n">
        <v>259615.69</v>
      </c>
      <c r="BJ1328" s="493" t="n">
        <v>302024.57</v>
      </c>
      <c r="BK1328" s="493" t="n">
        <v>252344.96</v>
      </c>
      <c r="BL1328" s="493" t="n">
        <v>314526.69</v>
      </c>
      <c r="BM1328" s="493" t="n">
        <v>274104.57</v>
      </c>
      <c r="BN1328" s="493" t="n">
        <v>288898.84</v>
      </c>
      <c r="BO1328" s="493" t="n">
        <v>307804.36</v>
      </c>
      <c r="BP1328" s="493" t="n">
        <v>290601.25</v>
      </c>
      <c r="BQ1328" s="493" t="n">
        <v>260449.97</v>
      </c>
      <c r="BR1328" s="493" t="n">
        <v>308319.12</v>
      </c>
      <c r="BS1328" s="493" t="n">
        <v>288249.04</v>
      </c>
      <c r="BT1328" s="493" t="n">
        <v>292628.11</v>
      </c>
      <c r="BU1328" s="493" t="n">
        <v>293981.45</v>
      </c>
      <c r="BV1328" s="493" t="n">
        <v>322694.35</v>
      </c>
      <c r="BW1328" s="493" t="n">
        <v>294969.03</v>
      </c>
    </row>
    <row r="1329">
      <c r="A1329" t="inlineStr">
        <is>
          <t>[C9C] ANGIOTENSIN-II 길항제 (단일)</t>
        </is>
      </c>
      <c r="B1329" t="inlineStr">
        <is>
          <t>유나이티드</t>
        </is>
      </c>
      <c r="C1329" t="inlineStr">
        <is>
          <t>로잘</t>
        </is>
      </c>
      <c r="D1329" t="inlineStr">
        <is>
          <t>유나이티드</t>
        </is>
      </c>
      <c r="E1329" t="inlineStr">
        <is>
          <t>losartan potassium</t>
        </is>
      </c>
      <c r="F1329" t="inlineStr">
        <is>
          <t>보건소</t>
        </is>
      </c>
      <c r="G1329" t="inlineStr">
        <is>
          <t>Generic</t>
        </is>
      </c>
      <c r="H1329" s="493" t="n">
        <v>9112.200000000001</v>
      </c>
      <c r="I1329" s="493" t="n">
        <v>2452.8</v>
      </c>
      <c r="J1329" s="493" t="n">
        <v>4150.5</v>
      </c>
      <c r="K1329" s="493" t="n">
        <v>6152.7</v>
      </c>
      <c r="L1329" s="493" t="n">
        <v>2201.85</v>
      </c>
      <c r="M1329" s="493" t="n">
        <v>682.2</v>
      </c>
      <c r="N1329" s="493" t="n">
        <v>1800.8</v>
      </c>
      <c r="O1329" s="493" t="n">
        <v>2816.7</v>
      </c>
      <c r="P1329" s="493" t="n">
        <v>1067.1</v>
      </c>
      <c r="Q1329" s="493" t="n">
        <v>2104.5</v>
      </c>
      <c r="R1329" s="493" t="n">
        <v>2222.85</v>
      </c>
      <c r="S1329" s="493" t="n">
        <v>1346.7</v>
      </c>
      <c r="T1329" s="493" t="n">
        <v>465</v>
      </c>
      <c r="U1329" s="493" t="n">
        <v>830.4</v>
      </c>
      <c r="V1329" s="493" t="n">
        <v>127.8</v>
      </c>
      <c r="W1329" s="493" t="n">
        <v>248.6</v>
      </c>
      <c r="X1329" s="493" t="n">
        <v>412.8</v>
      </c>
      <c r="Y1329" s="493" t="n">
        <v>233.7</v>
      </c>
      <c r="Z1329" s="493" t="n">
        <v>436.8</v>
      </c>
      <c r="AA1329" s="493" t="n">
        <v>538.2</v>
      </c>
      <c r="AB1329" s="493" t="n">
        <v>585</v>
      </c>
      <c r="AC1329" s="493" t="n">
        <v>727.2</v>
      </c>
      <c r="AD1329" s="493" t="n">
        <v>675.6</v>
      </c>
      <c r="AE1329" s="493" t="n">
        <v>1010.1</v>
      </c>
      <c r="AF1329" s="493" t="n">
        <v>1051.8</v>
      </c>
      <c r="AG1329" s="493" t="n">
        <v>1103.55</v>
      </c>
      <c r="AH1329" s="493" t="n">
        <v>1683.9</v>
      </c>
      <c r="AI1329" s="493" t="n">
        <v>942.6</v>
      </c>
      <c r="AJ1329" s="493" t="n">
        <v>3088.43</v>
      </c>
      <c r="AK1329" s="493" t="n">
        <v>1240.5</v>
      </c>
      <c r="AL1329" s="493" t="n">
        <v>1740.6</v>
      </c>
      <c r="AM1329" s="493" t="n">
        <v>2530.8</v>
      </c>
      <c r="AN1329" s="493" t="n">
        <v>1830.45</v>
      </c>
      <c r="AO1329" s="493" t="n">
        <v>1083.6</v>
      </c>
      <c r="AP1329" s="493" t="n">
        <v>688.8</v>
      </c>
      <c r="AQ1329" s="493" t="n">
        <v>2210.7</v>
      </c>
      <c r="AR1329" s="493" t="n">
        <v>2052.3</v>
      </c>
      <c r="AS1329" s="493" t="n">
        <v>2405.7</v>
      </c>
      <c r="AT1329" s="493" t="n">
        <v>1412.55</v>
      </c>
      <c r="AU1329" s="493" t="n">
        <v>1826.55</v>
      </c>
      <c r="AV1329" s="493" t="n">
        <v>1872.9</v>
      </c>
      <c r="AW1329" s="493" t="n">
        <v>1157.4</v>
      </c>
      <c r="AX1329" s="493" t="n">
        <v>2363.1</v>
      </c>
      <c r="AY1329" s="493" t="n">
        <v>1728.75</v>
      </c>
      <c r="AZ1329" s="493" t="n">
        <v>99</v>
      </c>
      <c r="BA1329" s="493" t="n">
        <v>1653.6</v>
      </c>
      <c r="BB1329" s="493" t="n">
        <v>921.45</v>
      </c>
      <c r="BC1329" s="493" t="n">
        <v>343.2</v>
      </c>
      <c r="BD1329" s="493" t="n">
        <v>1619.25</v>
      </c>
      <c r="BE1329" s="493" t="n">
        <v>828.45</v>
      </c>
      <c r="BF1329" s="493" t="n">
        <v>2292</v>
      </c>
      <c r="BG1329" s="493" t="n">
        <v>1458.6</v>
      </c>
      <c r="BH1329" s="493" t="n">
        <v>1214.55</v>
      </c>
      <c r="BI1329" s="493" t="n">
        <v>0</v>
      </c>
      <c r="BJ1329" s="493" t="n">
        <v>665.1</v>
      </c>
      <c r="BK1329" s="493" t="n">
        <v>926.4</v>
      </c>
      <c r="BL1329" s="493" t="n">
        <v>945.75</v>
      </c>
      <c r="BM1329" s="493" t="n">
        <v>578.7</v>
      </c>
      <c r="BN1329" s="493" t="n">
        <v>1059.6</v>
      </c>
      <c r="BO1329" s="493" t="n">
        <v>299.7</v>
      </c>
      <c r="BP1329" s="493" t="n">
        <v>791.52</v>
      </c>
      <c r="BQ1329" s="493" t="n">
        <v>0</v>
      </c>
      <c r="BR1329" s="493" t="n">
        <v>53.1</v>
      </c>
      <c r="BS1329" s="493" t="n">
        <v>940.5</v>
      </c>
      <c r="BT1329" s="493" t="n">
        <v>121.55</v>
      </c>
      <c r="BU1329" s="493" t="n">
        <v>779.1</v>
      </c>
      <c r="BV1329" s="493" t="n">
        <v>1098</v>
      </c>
      <c r="BW1329" s="493" t="n">
        <v>0</v>
      </c>
    </row>
    <row r="1330">
      <c r="A1330" t="inlineStr">
        <is>
          <t>[C9C] ANGIOTENSIN-II 길항제 (단일)</t>
        </is>
      </c>
      <c r="B1330" t="inlineStr">
        <is>
          <t>유나이티드</t>
        </is>
      </c>
      <c r="C1330" t="inlineStr">
        <is>
          <t>로잘</t>
        </is>
      </c>
      <c r="D1330" t="inlineStr">
        <is>
          <t>유나이티드</t>
        </is>
      </c>
      <c r="E1330" t="inlineStr">
        <is>
          <t>losartan potassium</t>
        </is>
      </c>
      <c r="F1330" t="inlineStr">
        <is>
          <t>기타(치과의원, 치과병원 등)</t>
        </is>
      </c>
      <c r="G1330" t="inlineStr">
        <is>
          <t>Generic</t>
        </is>
      </c>
      <c r="H1330" s="493" t="n">
        <v>0</v>
      </c>
      <c r="I1330" s="493" t="n">
        <v>0</v>
      </c>
      <c r="J1330" s="493" t="n">
        <v>0</v>
      </c>
      <c r="K1330" s="493" t="n">
        <v>0</v>
      </c>
      <c r="L1330" s="493" t="n">
        <v>0</v>
      </c>
      <c r="M1330" s="493" t="n">
        <v>0</v>
      </c>
      <c r="N1330" s="493" t="n">
        <v>0</v>
      </c>
      <c r="O1330" s="493" t="n">
        <v>0</v>
      </c>
      <c r="P1330" s="493" t="n">
        <v>0</v>
      </c>
      <c r="Q1330" s="493" t="n">
        <v>0</v>
      </c>
      <c r="R1330" s="493" t="n">
        <v>0</v>
      </c>
      <c r="S1330" s="493" t="n">
        <v>483</v>
      </c>
      <c r="T1330" s="493" t="n">
        <v>0</v>
      </c>
      <c r="U1330" s="493" t="n">
        <v>0</v>
      </c>
      <c r="V1330" s="493" t="n">
        <v>0</v>
      </c>
      <c r="W1330" s="493" t="n">
        <v>0</v>
      </c>
      <c r="X1330" s="493" t="n">
        <v>0</v>
      </c>
      <c r="Y1330" s="493" t="n">
        <v>0</v>
      </c>
      <c r="Z1330" s="493" t="n">
        <v>0</v>
      </c>
      <c r="AA1330" s="493" t="n">
        <v>0</v>
      </c>
      <c r="AB1330" s="493" t="n">
        <v>0</v>
      </c>
      <c r="AC1330" s="493" t="n">
        <v>0</v>
      </c>
      <c r="AD1330" s="493" t="n">
        <v>0</v>
      </c>
      <c r="AE1330" s="493" t="n">
        <v>0</v>
      </c>
      <c r="AF1330" s="493" t="n">
        <v>0</v>
      </c>
      <c r="AG1330" s="493" t="n">
        <v>0</v>
      </c>
      <c r="AH1330" s="493" t="n">
        <v>0</v>
      </c>
      <c r="AI1330" s="493" t="n">
        <v>0</v>
      </c>
      <c r="AJ1330" s="493" t="n">
        <v>0</v>
      </c>
      <c r="AK1330" s="493" t="n">
        <v>0</v>
      </c>
      <c r="AL1330" s="493" t="n">
        <v>0</v>
      </c>
      <c r="AM1330" s="493" t="n">
        <v>0</v>
      </c>
      <c r="AN1330" s="493" t="n">
        <v>0</v>
      </c>
      <c r="AO1330" s="493" t="n">
        <v>0</v>
      </c>
      <c r="AP1330" s="493" t="n">
        <v>0</v>
      </c>
      <c r="AQ1330" s="493" t="n">
        <v>0</v>
      </c>
      <c r="AR1330" s="493" t="n">
        <v>0</v>
      </c>
      <c r="AS1330" s="493" t="n">
        <v>0</v>
      </c>
      <c r="AT1330" s="493" t="n">
        <v>0</v>
      </c>
      <c r="AU1330" s="493" t="n">
        <v>0</v>
      </c>
      <c r="AV1330" s="493" t="n">
        <v>0</v>
      </c>
      <c r="AW1330" s="493" t="n">
        <v>0</v>
      </c>
      <c r="AX1330" s="493" t="n">
        <v>0</v>
      </c>
      <c r="AY1330" s="493" t="n">
        <v>0</v>
      </c>
      <c r="AZ1330" s="493" t="n">
        <v>0</v>
      </c>
      <c r="BA1330" s="493" t="n">
        <v>171</v>
      </c>
      <c r="BB1330" s="493" t="n">
        <v>186.3</v>
      </c>
      <c r="BC1330" s="493" t="n">
        <v>0</v>
      </c>
      <c r="BD1330" s="493" t="n">
        <v>0</v>
      </c>
      <c r="BE1330" s="493" t="n">
        <v>0</v>
      </c>
      <c r="BF1330" s="493" t="n">
        <v>0</v>
      </c>
      <c r="BG1330" s="493" t="n">
        <v>0</v>
      </c>
      <c r="BH1330" s="493" t="n">
        <v>0</v>
      </c>
      <c r="BI1330" s="493" t="n">
        <v>0</v>
      </c>
      <c r="BJ1330" s="493" t="n">
        <v>0</v>
      </c>
      <c r="BK1330" s="493" t="n">
        <v>0</v>
      </c>
      <c r="BL1330" s="493" t="n">
        <v>0</v>
      </c>
      <c r="BM1330" s="493" t="n">
        <v>0</v>
      </c>
      <c r="BN1330" s="493" t="n">
        <v>0</v>
      </c>
      <c r="BO1330" s="493" t="n">
        <v>0</v>
      </c>
      <c r="BP1330" s="493" t="n">
        <v>0</v>
      </c>
      <c r="BQ1330" s="493" t="n">
        <v>0</v>
      </c>
      <c r="BR1330" s="493" t="n">
        <v>0</v>
      </c>
      <c r="BS1330" s="493" t="n">
        <v>0</v>
      </c>
      <c r="BT1330" s="493" t="n">
        <v>0</v>
      </c>
      <c r="BU1330" s="493" t="n">
        <v>0</v>
      </c>
      <c r="BV1330" s="493" t="n">
        <v>0</v>
      </c>
      <c r="BW1330" s="493" t="n">
        <v>0</v>
      </c>
    </row>
    <row r="1331">
      <c r="A1331" t="inlineStr">
        <is>
          <t>[C9C] ANGIOTENSIN-II 길항제 (단일)</t>
        </is>
      </c>
      <c r="B1331" t="inlineStr">
        <is>
          <t>유나이티드</t>
        </is>
      </c>
      <c r="C1331" t="inlineStr">
        <is>
          <t>올레텐</t>
        </is>
      </c>
      <c r="D1331" t="inlineStr">
        <is>
          <t>유나이티드</t>
        </is>
      </c>
      <c r="E1331" t="inlineStr">
        <is>
          <t>olmesartan medoxomil</t>
        </is>
      </c>
      <c r="F1331" t="inlineStr">
        <is>
          <t>상급종합병원</t>
        </is>
      </c>
      <c r="G1331" t="inlineStr">
        <is>
          <t>Generic</t>
        </is>
      </c>
      <c r="H1331" s="493" t="n">
        <v>0</v>
      </c>
      <c r="I1331" s="493" t="n">
        <v>0</v>
      </c>
      <c r="J1331" s="493" t="n">
        <v>0</v>
      </c>
      <c r="K1331" s="493" t="n">
        <v>0</v>
      </c>
      <c r="L1331" s="493" t="n">
        <v>0</v>
      </c>
      <c r="M1331" s="493" t="n">
        <v>0</v>
      </c>
      <c r="N1331" s="493" t="n">
        <v>0</v>
      </c>
      <c r="O1331" s="493" t="n">
        <v>0</v>
      </c>
      <c r="P1331" s="493" t="n">
        <v>0</v>
      </c>
      <c r="Q1331" s="493" t="n">
        <v>0</v>
      </c>
      <c r="R1331" s="493" t="n">
        <v>0</v>
      </c>
      <c r="S1331" s="493" t="n">
        <v>0</v>
      </c>
      <c r="T1331" s="493" t="n">
        <v>0</v>
      </c>
      <c r="U1331" s="493" t="n">
        <v>0</v>
      </c>
      <c r="V1331" s="493" t="n">
        <v>0</v>
      </c>
      <c r="W1331" s="493" t="n">
        <v>0</v>
      </c>
      <c r="X1331" s="493" t="n">
        <v>0</v>
      </c>
      <c r="Y1331" s="493" t="n">
        <v>0</v>
      </c>
      <c r="Z1331" s="493" t="n">
        <v>360</v>
      </c>
      <c r="AA1331" s="493" t="n">
        <v>0</v>
      </c>
      <c r="AB1331" s="493" t="n">
        <v>0</v>
      </c>
      <c r="AC1331" s="493" t="n">
        <v>0</v>
      </c>
      <c r="AD1331" s="493" t="n">
        <v>0</v>
      </c>
      <c r="AE1331" s="493" t="n">
        <v>0</v>
      </c>
      <c r="AF1331" s="493" t="n">
        <v>0</v>
      </c>
      <c r="AG1331" s="493" t="n">
        <v>0</v>
      </c>
      <c r="AH1331" s="493" t="n">
        <v>0</v>
      </c>
      <c r="AI1331" s="493" t="n">
        <v>0</v>
      </c>
      <c r="AJ1331" s="493" t="n">
        <v>1262.55</v>
      </c>
      <c r="AK1331" s="493" t="n">
        <v>0</v>
      </c>
      <c r="AL1331" s="493" t="n">
        <v>0</v>
      </c>
      <c r="AM1331" s="493" t="n">
        <v>0</v>
      </c>
      <c r="AN1331" s="493" t="n">
        <v>0</v>
      </c>
      <c r="AO1331" s="493" t="n">
        <v>0</v>
      </c>
      <c r="AP1331" s="493" t="n">
        <v>0</v>
      </c>
      <c r="AQ1331" s="493" t="n">
        <v>0</v>
      </c>
      <c r="AR1331" s="493" t="n">
        <v>0</v>
      </c>
      <c r="AS1331" s="493" t="n">
        <v>0</v>
      </c>
      <c r="AT1331" s="493" t="n">
        <v>0</v>
      </c>
      <c r="AU1331" s="493" t="n">
        <v>0</v>
      </c>
      <c r="AV1331" s="493" t="n">
        <v>0</v>
      </c>
      <c r="AW1331" s="493" t="n">
        <v>0</v>
      </c>
      <c r="AX1331" s="493" t="n">
        <v>0</v>
      </c>
      <c r="AY1331" s="493" t="n">
        <v>0</v>
      </c>
      <c r="AZ1331" s="493" t="n">
        <v>0</v>
      </c>
      <c r="BA1331" s="493" t="n">
        <v>0</v>
      </c>
      <c r="BB1331" s="493" t="n">
        <v>0</v>
      </c>
      <c r="BC1331" s="493" t="n">
        <v>0</v>
      </c>
      <c r="BD1331" s="493" t="n">
        <v>0</v>
      </c>
      <c r="BE1331" s="493" t="n">
        <v>0</v>
      </c>
      <c r="BF1331" s="493" t="n">
        <v>0</v>
      </c>
      <c r="BG1331" s="493" t="n">
        <v>0</v>
      </c>
      <c r="BH1331" s="493" t="n">
        <v>0</v>
      </c>
      <c r="BI1331" s="493" t="n">
        <v>0</v>
      </c>
      <c r="BJ1331" s="493" t="n">
        <v>396.9</v>
      </c>
      <c r="BK1331" s="493" t="n">
        <v>0</v>
      </c>
      <c r="BL1331" s="493" t="n">
        <v>0</v>
      </c>
      <c r="BM1331" s="493" t="n">
        <v>0</v>
      </c>
      <c r="BN1331" s="493" t="n">
        <v>0</v>
      </c>
      <c r="BO1331" s="493" t="n">
        <v>0</v>
      </c>
      <c r="BP1331" s="493" t="n">
        <v>0</v>
      </c>
      <c r="BQ1331" s="493" t="n">
        <v>0</v>
      </c>
      <c r="BR1331" s="493" t="n">
        <v>0</v>
      </c>
      <c r="BS1331" s="493" t="n">
        <v>0</v>
      </c>
      <c r="BT1331" s="493" t="n">
        <v>0</v>
      </c>
      <c r="BU1331" s="493" t="n">
        <v>0</v>
      </c>
      <c r="BV1331" s="493" t="n">
        <v>0</v>
      </c>
      <c r="BW1331" s="493" t="n">
        <v>0</v>
      </c>
    </row>
    <row r="1332">
      <c r="A1332" t="inlineStr">
        <is>
          <t>[C9C] ANGIOTENSIN-II 길항제 (단일)</t>
        </is>
      </c>
      <c r="B1332" t="inlineStr">
        <is>
          <t>유나이티드</t>
        </is>
      </c>
      <c r="C1332" t="inlineStr">
        <is>
          <t>올레텐</t>
        </is>
      </c>
      <c r="D1332" t="inlineStr">
        <is>
          <t>유나이티드</t>
        </is>
      </c>
      <c r="E1332" t="inlineStr">
        <is>
          <t>olmesartan medoxomil</t>
        </is>
      </c>
      <c r="F1332" t="inlineStr">
        <is>
          <t>종합병원</t>
        </is>
      </c>
      <c r="G1332" t="inlineStr">
        <is>
          <t>Generic</t>
        </is>
      </c>
      <c r="H1332" s="493" t="n">
        <v>960</v>
      </c>
      <c r="I1332" s="493" t="n">
        <v>0</v>
      </c>
      <c r="J1332" s="493" t="n">
        <v>0</v>
      </c>
      <c r="K1332" s="493" t="n">
        <v>0</v>
      </c>
      <c r="L1332" s="493" t="n">
        <v>0</v>
      </c>
      <c r="M1332" s="493" t="n">
        <v>0</v>
      </c>
      <c r="N1332" s="493" t="n">
        <v>240</v>
      </c>
      <c r="O1332" s="493" t="n">
        <v>0</v>
      </c>
      <c r="P1332" s="493" t="n">
        <v>0</v>
      </c>
      <c r="Q1332" s="493" t="n">
        <v>0</v>
      </c>
      <c r="R1332" s="493" t="n">
        <v>0</v>
      </c>
      <c r="S1332" s="493" t="n">
        <v>0</v>
      </c>
      <c r="T1332" s="493" t="n">
        <v>0</v>
      </c>
      <c r="U1332" s="493" t="n">
        <v>0</v>
      </c>
      <c r="V1332" s="493" t="n">
        <v>0</v>
      </c>
      <c r="W1332" s="493" t="n">
        <v>0</v>
      </c>
      <c r="X1332" s="493" t="n">
        <v>0</v>
      </c>
      <c r="Y1332" s="493" t="n">
        <v>0</v>
      </c>
      <c r="Z1332" s="493" t="n">
        <v>0</v>
      </c>
      <c r="AA1332" s="493" t="n">
        <v>488</v>
      </c>
      <c r="AB1332" s="493" t="n">
        <v>1696.9</v>
      </c>
      <c r="AC1332" s="493" t="n">
        <v>1080</v>
      </c>
      <c r="AD1332" s="493" t="n">
        <v>1148</v>
      </c>
      <c r="AE1332" s="493" t="n">
        <v>1692</v>
      </c>
      <c r="AF1332" s="493" t="n">
        <v>1434.6</v>
      </c>
      <c r="AG1332" s="493" t="n">
        <v>961.8</v>
      </c>
      <c r="AH1332" s="493" t="n">
        <v>1044</v>
      </c>
      <c r="AI1332" s="493" t="n">
        <v>1742.4</v>
      </c>
      <c r="AJ1332" s="493" t="n">
        <v>600</v>
      </c>
      <c r="AK1332" s="493" t="n">
        <v>1680.45</v>
      </c>
      <c r="AL1332" s="493" t="n">
        <v>2176.2</v>
      </c>
      <c r="AM1332" s="493" t="n">
        <v>1333.8</v>
      </c>
      <c r="AN1332" s="493" t="n">
        <v>472</v>
      </c>
      <c r="AO1332" s="493" t="n">
        <v>2493.57</v>
      </c>
      <c r="AP1332" s="493" t="n">
        <v>3287.3</v>
      </c>
      <c r="AQ1332" s="493" t="n">
        <v>1937.7</v>
      </c>
      <c r="AR1332" s="493" t="n">
        <v>2763.8</v>
      </c>
      <c r="AS1332" s="493" t="n">
        <v>1581</v>
      </c>
      <c r="AT1332" s="493" t="n">
        <v>1765.5</v>
      </c>
      <c r="AU1332" s="493" t="n">
        <v>3364.8</v>
      </c>
      <c r="AV1332" s="493" t="n">
        <v>4317.39</v>
      </c>
      <c r="AW1332" s="493" t="n">
        <v>1818.7</v>
      </c>
      <c r="AX1332" s="493" t="n">
        <v>2376.05</v>
      </c>
      <c r="AY1332" s="493" t="n">
        <v>3281.86</v>
      </c>
      <c r="AZ1332" s="493" t="n">
        <v>2544.8</v>
      </c>
      <c r="BA1332" s="493" t="n">
        <v>2405.67</v>
      </c>
      <c r="BB1332" s="493" t="n">
        <v>2468.75</v>
      </c>
      <c r="BC1332" s="493" t="n">
        <v>1685.6</v>
      </c>
      <c r="BD1332" s="493" t="n">
        <v>3460.65</v>
      </c>
      <c r="BE1332" s="493" t="n">
        <v>2015.34</v>
      </c>
      <c r="BF1332" s="493" t="n">
        <v>1516.26</v>
      </c>
      <c r="BG1332" s="493" t="n">
        <v>2673.09</v>
      </c>
      <c r="BH1332" s="493" t="n">
        <v>3183.54</v>
      </c>
      <c r="BI1332" s="493" t="n">
        <v>2719.7</v>
      </c>
      <c r="BJ1332" s="493" t="n">
        <v>2719.12</v>
      </c>
      <c r="BK1332" s="493" t="n">
        <v>1449</v>
      </c>
      <c r="BL1332" s="493" t="n">
        <v>3187.33</v>
      </c>
      <c r="BM1332" s="493" t="n">
        <v>4896.62</v>
      </c>
      <c r="BN1332" s="493" t="n">
        <v>1681.02</v>
      </c>
      <c r="BO1332" s="493" t="n">
        <v>2206.65</v>
      </c>
      <c r="BP1332" s="493" t="n">
        <v>2670.36</v>
      </c>
      <c r="BQ1332" s="493" t="n">
        <v>2686.8</v>
      </c>
      <c r="BR1332" s="493" t="n">
        <v>2318.49</v>
      </c>
      <c r="BS1332" s="493" t="n">
        <v>3638.28</v>
      </c>
      <c r="BT1332" s="493" t="n">
        <v>2971</v>
      </c>
      <c r="BU1332" s="493" t="n">
        <v>7111.41</v>
      </c>
      <c r="BV1332" s="493" t="n">
        <v>5259.89</v>
      </c>
      <c r="BW1332" s="493" t="n">
        <v>4109.35</v>
      </c>
    </row>
    <row r="1333">
      <c r="A1333" t="inlineStr">
        <is>
          <t>[C9C] ANGIOTENSIN-II 길항제 (단일)</t>
        </is>
      </c>
      <c r="B1333" t="inlineStr">
        <is>
          <t>유나이티드</t>
        </is>
      </c>
      <c r="C1333" t="inlineStr">
        <is>
          <t>올레텐</t>
        </is>
      </c>
      <c r="D1333" t="inlineStr">
        <is>
          <t>유나이티드</t>
        </is>
      </c>
      <c r="E1333" t="inlineStr">
        <is>
          <t>olmesartan medoxomil</t>
        </is>
      </c>
      <c r="F1333" t="inlineStr">
        <is>
          <t>병원</t>
        </is>
      </c>
      <c r="G1333" t="inlineStr">
        <is>
          <t>Generic</t>
        </is>
      </c>
      <c r="H1333" s="493" t="n">
        <v>215.7</v>
      </c>
      <c r="I1333" s="493" t="n">
        <v>40.5</v>
      </c>
      <c r="J1333" s="493" t="n">
        <v>422.86</v>
      </c>
      <c r="K1333" s="493" t="n">
        <v>119.7</v>
      </c>
      <c r="L1333" s="493" t="n">
        <v>322.5</v>
      </c>
      <c r="M1333" s="493" t="n">
        <v>1503.15</v>
      </c>
      <c r="N1333" s="493" t="n">
        <v>35.4</v>
      </c>
      <c r="O1333" s="493" t="n">
        <v>443.1</v>
      </c>
      <c r="P1333" s="493" t="n">
        <v>424.05</v>
      </c>
      <c r="Q1333" s="493" t="n">
        <v>158.4</v>
      </c>
      <c r="R1333" s="493" t="n">
        <v>39.6</v>
      </c>
      <c r="S1333" s="493" t="n">
        <v>722.25</v>
      </c>
      <c r="T1333" s="493" t="n">
        <v>38.4</v>
      </c>
      <c r="U1333" s="493" t="n">
        <v>39.3</v>
      </c>
      <c r="V1333" s="493" t="n">
        <v>780.1</v>
      </c>
      <c r="W1333" s="493" t="n">
        <v>34.8</v>
      </c>
      <c r="X1333" s="493" t="n">
        <v>38.4</v>
      </c>
      <c r="Y1333" s="493" t="n">
        <v>40.8</v>
      </c>
      <c r="Z1333" s="493" t="n">
        <v>242.85</v>
      </c>
      <c r="AA1333" s="493" t="n">
        <v>157.5</v>
      </c>
      <c r="AB1333" s="493" t="n">
        <v>38.4</v>
      </c>
      <c r="AC1333" s="493" t="n">
        <v>65.25</v>
      </c>
      <c r="AD1333" s="493" t="n">
        <v>160.2</v>
      </c>
      <c r="AE1333" s="493" t="n">
        <v>39.3</v>
      </c>
      <c r="AF1333" s="493" t="n">
        <v>722.45</v>
      </c>
      <c r="AG1333" s="493" t="n">
        <v>1164.66</v>
      </c>
      <c r="AH1333" s="493" t="n">
        <v>1756.6</v>
      </c>
      <c r="AI1333" s="493" t="n">
        <v>2110.93</v>
      </c>
      <c r="AJ1333" s="493" t="n">
        <v>2706</v>
      </c>
      <c r="AK1333" s="493" t="n">
        <v>2880</v>
      </c>
      <c r="AL1333" s="493" t="n">
        <v>2543.06</v>
      </c>
      <c r="AM1333" s="493" t="n">
        <v>1882.29</v>
      </c>
      <c r="AN1333" s="493" t="n">
        <v>1976</v>
      </c>
      <c r="AO1333" s="493" t="n">
        <v>889.2</v>
      </c>
      <c r="AP1333" s="493" t="n">
        <v>2019.69</v>
      </c>
      <c r="AQ1333" s="493" t="n">
        <v>1819.2</v>
      </c>
      <c r="AR1333" s="493" t="n">
        <v>1413</v>
      </c>
      <c r="AS1333" s="493" t="n">
        <v>768.6</v>
      </c>
      <c r="AT1333" s="493" t="n">
        <v>840</v>
      </c>
      <c r="AU1333" s="493" t="n">
        <v>1363.2</v>
      </c>
      <c r="AV1333" s="493" t="n">
        <v>82.31999999999999</v>
      </c>
      <c r="AW1333" s="493" t="n">
        <v>2961.92</v>
      </c>
      <c r="AX1333" s="493" t="n">
        <v>4441.4</v>
      </c>
      <c r="AY1333" s="493" t="n">
        <v>4510.74</v>
      </c>
      <c r="AZ1333" s="493" t="n">
        <v>7032.38</v>
      </c>
      <c r="BA1333" s="493" t="n">
        <v>7384.12</v>
      </c>
      <c r="BB1333" s="493" t="n">
        <v>4743.17</v>
      </c>
      <c r="BC1333" s="493" t="n">
        <v>8198.440000000001</v>
      </c>
      <c r="BD1333" s="493" t="n">
        <v>6744.95</v>
      </c>
      <c r="BE1333" s="493" t="n">
        <v>8460</v>
      </c>
      <c r="BF1333" s="493" t="n">
        <v>9570.200000000001</v>
      </c>
      <c r="BG1333" s="493" t="n">
        <v>7973.93</v>
      </c>
      <c r="BH1333" s="493" t="n">
        <v>9517.889999999999</v>
      </c>
      <c r="BI1333" s="493" t="n">
        <v>8481.469999999999</v>
      </c>
      <c r="BJ1333" s="493" t="n">
        <v>10365.13</v>
      </c>
      <c r="BK1333" s="493" t="n">
        <v>9013.83</v>
      </c>
      <c r="BL1333" s="493" t="n">
        <v>10891.17</v>
      </c>
      <c r="BM1333" s="493" t="n">
        <v>8431.690000000001</v>
      </c>
      <c r="BN1333" s="493" t="n">
        <v>11238.36</v>
      </c>
      <c r="BO1333" s="493" t="n">
        <v>11221.43</v>
      </c>
      <c r="BP1333" s="493" t="n">
        <v>11872.46</v>
      </c>
      <c r="BQ1333" s="493" t="n">
        <v>8844.719999999999</v>
      </c>
      <c r="BR1333" s="493" t="n">
        <v>10958.83</v>
      </c>
      <c r="BS1333" s="493" t="n">
        <v>10524.93</v>
      </c>
      <c r="BT1333" s="493" t="n">
        <v>10362.69</v>
      </c>
      <c r="BU1333" s="493" t="n">
        <v>12275.8</v>
      </c>
      <c r="BV1333" s="493" t="n">
        <v>14068.6</v>
      </c>
      <c r="BW1333" s="493" t="n">
        <v>13729</v>
      </c>
    </row>
    <row r="1334">
      <c r="A1334" t="inlineStr">
        <is>
          <t>[C9C] ANGIOTENSIN-II 길항제 (단일)</t>
        </is>
      </c>
      <c r="B1334" t="inlineStr">
        <is>
          <t>유나이티드</t>
        </is>
      </c>
      <c r="C1334" t="inlineStr">
        <is>
          <t>올레텐</t>
        </is>
      </c>
      <c r="D1334" t="inlineStr">
        <is>
          <t>유나이티드</t>
        </is>
      </c>
      <c r="E1334" t="inlineStr">
        <is>
          <t>olmesartan medoxomil</t>
        </is>
      </c>
      <c r="F1334" t="inlineStr">
        <is>
          <t>의원</t>
        </is>
      </c>
      <c r="G1334" t="inlineStr">
        <is>
          <t>Generic</t>
        </is>
      </c>
      <c r="H1334" s="493" t="n">
        <v>90494.10000000001</v>
      </c>
      <c r="I1334" s="493" t="n">
        <v>82565.10000000001</v>
      </c>
      <c r="J1334" s="493" t="n">
        <v>88691.37</v>
      </c>
      <c r="K1334" s="493" t="n">
        <v>86606.3</v>
      </c>
      <c r="L1334" s="493" t="n">
        <v>86955.64999999999</v>
      </c>
      <c r="M1334" s="493" t="n">
        <v>83329.83</v>
      </c>
      <c r="N1334" s="493" t="n">
        <v>91627.46000000001</v>
      </c>
      <c r="O1334" s="493" t="n">
        <v>87968.92999999999</v>
      </c>
      <c r="P1334" s="493" t="n">
        <v>93130.35000000001</v>
      </c>
      <c r="Q1334" s="493" t="n">
        <v>98717.83</v>
      </c>
      <c r="R1334" s="493" t="n">
        <v>106748.49</v>
      </c>
      <c r="S1334" s="493" t="n">
        <v>143875.34</v>
      </c>
      <c r="T1334" s="493" t="n">
        <v>122473.02</v>
      </c>
      <c r="U1334" s="493" t="n">
        <v>112886.73</v>
      </c>
      <c r="V1334" s="493" t="n">
        <v>122261.97</v>
      </c>
      <c r="W1334" s="493" t="n">
        <v>122570.17</v>
      </c>
      <c r="X1334" s="493" t="n">
        <v>125359.83</v>
      </c>
      <c r="Y1334" s="493" t="n">
        <v>122857.8</v>
      </c>
      <c r="Z1334" s="493" t="n">
        <v>141647.99</v>
      </c>
      <c r="AA1334" s="493" t="n">
        <v>135710.49</v>
      </c>
      <c r="AB1334" s="493" t="n">
        <v>127911.38</v>
      </c>
      <c r="AC1334" s="493" t="n">
        <v>131114.93</v>
      </c>
      <c r="AD1334" s="493" t="n">
        <v>133863.65</v>
      </c>
      <c r="AE1334" s="493" t="n">
        <v>131690.25</v>
      </c>
      <c r="AF1334" s="493" t="n">
        <v>124555.05</v>
      </c>
      <c r="AG1334" s="493" t="n">
        <v>129055.81</v>
      </c>
      <c r="AH1334" s="493" t="n">
        <v>142224.92</v>
      </c>
      <c r="AI1334" s="493" t="n">
        <v>135040.98</v>
      </c>
      <c r="AJ1334" s="493" t="n">
        <v>131218.31</v>
      </c>
      <c r="AK1334" s="493" t="n">
        <v>132179.88</v>
      </c>
      <c r="AL1334" s="493" t="n">
        <v>131349.3</v>
      </c>
      <c r="AM1334" s="493" t="n">
        <v>145506.05</v>
      </c>
      <c r="AN1334" s="493" t="n">
        <v>133912.23</v>
      </c>
      <c r="AO1334" s="493" t="n">
        <v>144326.89</v>
      </c>
      <c r="AP1334" s="493" t="n">
        <v>118520.36</v>
      </c>
      <c r="AQ1334" s="493" t="n">
        <v>156646.18</v>
      </c>
      <c r="AR1334" s="493" t="n">
        <v>143790.75</v>
      </c>
      <c r="AS1334" s="493" t="n">
        <v>147347.3</v>
      </c>
      <c r="AT1334" s="493" t="n">
        <v>132208.35</v>
      </c>
      <c r="AU1334" s="493" t="n">
        <v>172835.69</v>
      </c>
      <c r="AV1334" s="493" t="n">
        <v>145173.97</v>
      </c>
      <c r="AW1334" s="493" t="n">
        <v>145694.8</v>
      </c>
      <c r="AX1334" s="493" t="n">
        <v>156514.34</v>
      </c>
      <c r="AY1334" s="493" t="n">
        <v>166379.66</v>
      </c>
      <c r="AZ1334" s="493" t="n">
        <v>145021.93</v>
      </c>
      <c r="BA1334" s="493" t="n">
        <v>157750.84</v>
      </c>
      <c r="BB1334" s="493" t="n">
        <v>153198.11</v>
      </c>
      <c r="BC1334" s="493" t="n">
        <v>169430.23</v>
      </c>
      <c r="BD1334" s="493" t="n">
        <v>148002.52</v>
      </c>
      <c r="BE1334" s="493" t="n">
        <v>160813.29</v>
      </c>
      <c r="BF1334" s="493" t="n">
        <v>158520.92</v>
      </c>
      <c r="BG1334" s="493" t="n">
        <v>178285.35</v>
      </c>
      <c r="BH1334" s="493" t="n">
        <v>167470.98</v>
      </c>
      <c r="BI1334" s="493" t="n">
        <v>157066.05</v>
      </c>
      <c r="BJ1334" s="493" t="n">
        <v>172715.48</v>
      </c>
      <c r="BK1334" s="493" t="n">
        <v>161681.12</v>
      </c>
      <c r="BL1334" s="493" t="n">
        <v>189995.45</v>
      </c>
      <c r="BM1334" s="493" t="n">
        <v>162640.87</v>
      </c>
      <c r="BN1334" s="493" t="n">
        <v>168098.25</v>
      </c>
      <c r="BO1334" s="493" t="n">
        <v>173904.25</v>
      </c>
      <c r="BP1334" s="493" t="n">
        <v>175709.08</v>
      </c>
      <c r="BQ1334" s="493" t="n">
        <v>153370.98</v>
      </c>
      <c r="BR1334" s="493" t="n">
        <v>161751.16</v>
      </c>
      <c r="BS1334" s="493" t="n">
        <v>180217.39</v>
      </c>
      <c r="BT1334" s="493" t="n">
        <v>162114.98</v>
      </c>
      <c r="BU1334" s="493" t="n">
        <v>167424.54</v>
      </c>
      <c r="BV1334" s="493" t="n">
        <v>174131.77</v>
      </c>
      <c r="BW1334" s="493" t="n">
        <v>174236.96</v>
      </c>
    </row>
    <row r="1335">
      <c r="A1335" t="inlineStr">
        <is>
          <t>[C9C] ANGIOTENSIN-II 길항제 (단일)</t>
        </is>
      </c>
      <c r="B1335" t="inlineStr">
        <is>
          <t>유나이티드</t>
        </is>
      </c>
      <c r="C1335" t="inlineStr">
        <is>
          <t>올레텐</t>
        </is>
      </c>
      <c r="D1335" t="inlineStr">
        <is>
          <t>유나이티드</t>
        </is>
      </c>
      <c r="E1335" t="inlineStr">
        <is>
          <t>olmesartan medoxomil</t>
        </is>
      </c>
      <c r="F1335" t="inlineStr">
        <is>
          <t>보건소</t>
        </is>
      </c>
      <c r="G1335" t="inlineStr">
        <is>
          <t>Generic</t>
        </is>
      </c>
      <c r="H1335" s="493" t="n">
        <v>3279</v>
      </c>
      <c r="I1335" s="493" t="n">
        <v>682.2</v>
      </c>
      <c r="J1335" s="493" t="n">
        <v>680.1</v>
      </c>
      <c r="K1335" s="493" t="n">
        <v>0</v>
      </c>
      <c r="L1335" s="493" t="n">
        <v>358.2</v>
      </c>
      <c r="M1335" s="493" t="n">
        <v>609.6</v>
      </c>
      <c r="N1335" s="493" t="n">
        <v>951.6</v>
      </c>
      <c r="O1335" s="493" t="n">
        <v>626.1</v>
      </c>
      <c r="P1335" s="493" t="n">
        <v>682.05</v>
      </c>
      <c r="Q1335" s="493" t="n">
        <v>1809.6</v>
      </c>
      <c r="R1335" s="493" t="n">
        <v>1268.1</v>
      </c>
      <c r="S1335" s="493" t="n">
        <v>758.1</v>
      </c>
      <c r="T1335" s="493" t="n">
        <v>1180.2</v>
      </c>
      <c r="U1335" s="493" t="n">
        <v>897</v>
      </c>
      <c r="V1335" s="493" t="n">
        <v>1994.1</v>
      </c>
      <c r="W1335" s="493" t="n">
        <v>1218</v>
      </c>
      <c r="X1335" s="493" t="n">
        <v>1575.6</v>
      </c>
      <c r="Y1335" s="493" t="n">
        <v>389.7</v>
      </c>
      <c r="Z1335" s="493" t="n">
        <v>1456.8</v>
      </c>
      <c r="AA1335" s="493" t="n">
        <v>0</v>
      </c>
      <c r="AB1335" s="493" t="n">
        <v>1602.3</v>
      </c>
      <c r="AC1335" s="493" t="n">
        <v>659.7</v>
      </c>
      <c r="AD1335" s="493" t="n">
        <v>1767.3</v>
      </c>
      <c r="AE1335" s="493" t="n">
        <v>332.1</v>
      </c>
      <c r="AF1335" s="493" t="n">
        <v>1923.3</v>
      </c>
      <c r="AG1335" s="493" t="n">
        <v>268.2</v>
      </c>
      <c r="AH1335" s="493" t="n">
        <v>588</v>
      </c>
      <c r="AI1335" s="493" t="n">
        <v>763.2</v>
      </c>
      <c r="AJ1335" s="493" t="n">
        <v>631.2</v>
      </c>
      <c r="AK1335" s="493" t="n">
        <v>625.2</v>
      </c>
      <c r="AL1335" s="493" t="n">
        <v>774.3</v>
      </c>
      <c r="AM1335" s="493" t="n">
        <v>355.2</v>
      </c>
      <c r="AN1335" s="493" t="n">
        <v>633.6</v>
      </c>
      <c r="AO1335" s="493" t="n">
        <v>749.1</v>
      </c>
      <c r="AP1335" s="493" t="n">
        <v>1348.2</v>
      </c>
      <c r="AQ1335" s="493" t="n">
        <v>0</v>
      </c>
      <c r="AR1335" s="493" t="n">
        <v>958.8</v>
      </c>
      <c r="AS1335" s="493" t="n">
        <v>500.4</v>
      </c>
      <c r="AT1335" s="493" t="n">
        <v>355.2</v>
      </c>
      <c r="AU1335" s="493" t="n">
        <v>537</v>
      </c>
      <c r="AV1335" s="493" t="n">
        <v>292.8</v>
      </c>
      <c r="AW1335" s="493" t="n">
        <v>570.6</v>
      </c>
      <c r="AX1335" s="493" t="n">
        <v>255</v>
      </c>
      <c r="AY1335" s="493" t="n">
        <v>744</v>
      </c>
      <c r="AZ1335" s="493" t="n">
        <v>274.2</v>
      </c>
      <c r="BA1335" s="493" t="n">
        <v>2485.8</v>
      </c>
      <c r="BB1335" s="493" t="n">
        <v>325.2</v>
      </c>
      <c r="BC1335" s="493" t="n">
        <v>144</v>
      </c>
      <c r="BD1335" s="493" t="n">
        <v>327.6</v>
      </c>
      <c r="BE1335" s="493" t="n">
        <v>1558.8</v>
      </c>
      <c r="BF1335" s="493" t="n">
        <v>358.2</v>
      </c>
      <c r="BG1335" s="493" t="n">
        <v>0</v>
      </c>
      <c r="BH1335" s="493" t="n">
        <v>241.8</v>
      </c>
      <c r="BI1335" s="493" t="n">
        <v>3388.5</v>
      </c>
      <c r="BJ1335" s="493" t="n">
        <v>109.8</v>
      </c>
      <c r="BK1335" s="493" t="n">
        <v>0</v>
      </c>
      <c r="BL1335" s="493" t="n">
        <v>1609.2</v>
      </c>
      <c r="BM1335" s="493" t="n">
        <v>0</v>
      </c>
      <c r="BN1335" s="493" t="n">
        <v>157.8</v>
      </c>
      <c r="BO1335" s="493" t="n">
        <v>0</v>
      </c>
      <c r="BP1335" s="493" t="n">
        <v>0</v>
      </c>
      <c r="BQ1335" s="493" t="n">
        <v>0</v>
      </c>
      <c r="BR1335" s="493" t="n">
        <v>1604.7</v>
      </c>
      <c r="BS1335" s="493" t="n">
        <v>0</v>
      </c>
      <c r="BT1335" s="493" t="n">
        <v>2627.4</v>
      </c>
      <c r="BU1335" s="493" t="n">
        <v>0</v>
      </c>
      <c r="BV1335" s="493" t="n">
        <v>2102.4</v>
      </c>
      <c r="BW1335" s="493" t="n">
        <v>1675.8</v>
      </c>
    </row>
    <row r="1336">
      <c r="A1336" t="inlineStr">
        <is>
          <t>[C9C] ANGIOTENSIN-II 길항제 (단일)</t>
        </is>
      </c>
      <c r="B1336" t="inlineStr">
        <is>
          <t>유나이티드</t>
        </is>
      </c>
      <c r="C1336" t="inlineStr">
        <is>
          <t>올레텐</t>
        </is>
      </c>
      <c r="D1336" t="inlineStr">
        <is>
          <t>유나이티드</t>
        </is>
      </c>
      <c r="E1336" t="inlineStr">
        <is>
          <t>olmesartan medoxomil</t>
        </is>
      </c>
      <c r="F1336" t="inlineStr">
        <is>
          <t>기타(치과의원, 치과병원 등)</t>
        </is>
      </c>
      <c r="G1336" t="inlineStr">
        <is>
          <t>Generic</t>
        </is>
      </c>
      <c r="H1336" s="493" t="n">
        <v>0</v>
      </c>
      <c r="I1336" s="493" t="n">
        <v>0</v>
      </c>
      <c r="J1336" s="493" t="n">
        <v>0</v>
      </c>
      <c r="K1336" s="493" t="n">
        <v>0</v>
      </c>
      <c r="L1336" s="493" t="n">
        <v>0</v>
      </c>
      <c r="M1336" s="493" t="n">
        <v>0</v>
      </c>
      <c r="N1336" s="493" t="n">
        <v>0</v>
      </c>
      <c r="O1336" s="493" t="n">
        <v>0</v>
      </c>
      <c r="P1336" s="493" t="n">
        <v>0</v>
      </c>
      <c r="Q1336" s="493" t="n">
        <v>0</v>
      </c>
      <c r="R1336" s="493" t="n">
        <v>68.09999999999999</v>
      </c>
      <c r="S1336" s="493" t="n">
        <v>202.5</v>
      </c>
      <c r="T1336" s="493" t="n">
        <v>0</v>
      </c>
      <c r="U1336" s="493" t="n">
        <v>0</v>
      </c>
      <c r="V1336" s="493" t="n">
        <v>0</v>
      </c>
      <c r="W1336" s="493" t="n">
        <v>0</v>
      </c>
      <c r="X1336" s="493" t="n">
        <v>0</v>
      </c>
      <c r="Y1336" s="493" t="n">
        <v>0</v>
      </c>
      <c r="Z1336" s="493" t="n">
        <v>0</v>
      </c>
      <c r="AA1336" s="493" t="n">
        <v>0</v>
      </c>
      <c r="AB1336" s="493" t="n">
        <v>0</v>
      </c>
      <c r="AC1336" s="493" t="n">
        <v>0</v>
      </c>
      <c r="AD1336" s="493" t="n">
        <v>0</v>
      </c>
      <c r="AE1336" s="493" t="n">
        <v>0</v>
      </c>
      <c r="AF1336" s="493" t="n">
        <v>0</v>
      </c>
      <c r="AG1336" s="493" t="n">
        <v>0</v>
      </c>
      <c r="AH1336" s="493" t="n">
        <v>0</v>
      </c>
      <c r="AI1336" s="493" t="n">
        <v>0</v>
      </c>
      <c r="AJ1336" s="493" t="n">
        <v>0</v>
      </c>
      <c r="AK1336" s="493" t="n">
        <v>0</v>
      </c>
      <c r="AL1336" s="493" t="n">
        <v>0</v>
      </c>
      <c r="AM1336" s="493" t="n">
        <v>0</v>
      </c>
      <c r="AN1336" s="493" t="n">
        <v>0</v>
      </c>
      <c r="AO1336" s="493" t="n">
        <v>0</v>
      </c>
      <c r="AP1336" s="493" t="n">
        <v>0</v>
      </c>
      <c r="AQ1336" s="493" t="n">
        <v>0</v>
      </c>
      <c r="AR1336" s="493" t="n">
        <v>0</v>
      </c>
      <c r="AS1336" s="493" t="n">
        <v>0</v>
      </c>
      <c r="AT1336" s="493" t="n">
        <v>0</v>
      </c>
      <c r="AU1336" s="493" t="n">
        <v>0</v>
      </c>
      <c r="AV1336" s="493" t="n">
        <v>0</v>
      </c>
      <c r="AW1336" s="493" t="n">
        <v>0</v>
      </c>
      <c r="AX1336" s="493" t="n">
        <v>0</v>
      </c>
      <c r="AY1336" s="493" t="n">
        <v>0</v>
      </c>
      <c r="AZ1336" s="493" t="n">
        <v>0</v>
      </c>
      <c r="BA1336" s="493" t="n">
        <v>0</v>
      </c>
      <c r="BB1336" s="493" t="n">
        <v>0</v>
      </c>
      <c r="BC1336" s="493" t="n">
        <v>0</v>
      </c>
      <c r="BD1336" s="493" t="n">
        <v>0</v>
      </c>
      <c r="BE1336" s="493" t="n">
        <v>0</v>
      </c>
      <c r="BF1336" s="493" t="n">
        <v>0</v>
      </c>
      <c r="BG1336" s="493" t="n">
        <v>0</v>
      </c>
      <c r="BH1336" s="493" t="n">
        <v>0</v>
      </c>
      <c r="BI1336" s="493" t="n">
        <v>0</v>
      </c>
      <c r="BJ1336" s="493" t="n">
        <v>0</v>
      </c>
      <c r="BK1336" s="493" t="n">
        <v>0</v>
      </c>
      <c r="BL1336" s="493" t="n">
        <v>0</v>
      </c>
      <c r="BM1336" s="493" t="n">
        <v>0</v>
      </c>
      <c r="BN1336" s="493" t="n">
        <v>0</v>
      </c>
      <c r="BO1336" s="493" t="n">
        <v>0</v>
      </c>
      <c r="BP1336" s="493" t="n">
        <v>0</v>
      </c>
      <c r="BQ1336" s="493" t="n">
        <v>0</v>
      </c>
      <c r="BR1336" s="493" t="n">
        <v>0</v>
      </c>
      <c r="BS1336" s="493" t="n">
        <v>0</v>
      </c>
      <c r="BT1336" s="493" t="n">
        <v>0</v>
      </c>
      <c r="BU1336" s="493" t="n">
        <v>0</v>
      </c>
      <c r="BV1336" s="493" t="n">
        <v>0</v>
      </c>
      <c r="BW1336" s="493" t="n">
        <v>0</v>
      </c>
    </row>
    <row r="1337">
      <c r="A1337" t="inlineStr">
        <is>
          <t>[C9C] ANGIOTENSIN-II 길항제 (단일)</t>
        </is>
      </c>
      <c r="B1337" t="inlineStr">
        <is>
          <t>유니메드</t>
        </is>
      </c>
      <c r="C1337" t="inlineStr">
        <is>
          <t>발산</t>
        </is>
      </c>
      <c r="D1337" t="inlineStr">
        <is>
          <t>유니메드</t>
        </is>
      </c>
      <c r="E1337" t="inlineStr">
        <is>
          <t>valsartan</t>
        </is>
      </c>
      <c r="F1337" t="inlineStr">
        <is>
          <t>상급종합병원</t>
        </is>
      </c>
      <c r="G1337" t="inlineStr">
        <is>
          <t>Generic</t>
        </is>
      </c>
      <c r="H1337" s="493" t="n">
        <v>0</v>
      </c>
      <c r="I1337" s="493" t="n">
        <v>0</v>
      </c>
      <c r="J1337" s="493" t="n">
        <v>0</v>
      </c>
      <c r="K1337" s="493" t="n">
        <v>0</v>
      </c>
      <c r="L1337" s="493" t="n">
        <v>0</v>
      </c>
      <c r="M1337" s="493" t="n">
        <v>0</v>
      </c>
      <c r="N1337" s="493" t="n">
        <v>0</v>
      </c>
      <c r="O1337" s="493" t="n">
        <v>0</v>
      </c>
      <c r="P1337" s="493" t="n">
        <v>0</v>
      </c>
      <c r="Q1337" s="493" t="n">
        <v>0</v>
      </c>
      <c r="R1337" s="493" t="n">
        <v>0</v>
      </c>
      <c r="S1337" s="493" t="n">
        <v>0</v>
      </c>
      <c r="T1337" s="493" t="n">
        <v>0</v>
      </c>
      <c r="U1337" s="493" t="n">
        <v>0</v>
      </c>
      <c r="V1337" s="493" t="n">
        <v>0</v>
      </c>
      <c r="W1337" s="493" t="n">
        <v>0</v>
      </c>
      <c r="X1337" s="493" t="n">
        <v>0</v>
      </c>
      <c r="Y1337" s="493" t="n">
        <v>0</v>
      </c>
      <c r="Z1337" s="493" t="n">
        <v>0</v>
      </c>
      <c r="AA1337" s="493" t="n">
        <v>0</v>
      </c>
      <c r="AB1337" s="493" t="n">
        <v>0</v>
      </c>
      <c r="AC1337" s="493" t="n">
        <v>0</v>
      </c>
      <c r="AD1337" s="493" t="n">
        <v>0</v>
      </c>
      <c r="AE1337" s="493" t="n">
        <v>0</v>
      </c>
      <c r="AF1337" s="493" t="n">
        <v>0</v>
      </c>
      <c r="AG1337" s="493" t="n">
        <v>0</v>
      </c>
      <c r="AH1337" s="493" t="n">
        <v>0</v>
      </c>
      <c r="AI1337" s="493" t="n">
        <v>0</v>
      </c>
      <c r="AJ1337" s="493" t="n">
        <v>0</v>
      </c>
      <c r="AK1337" s="493" t="n">
        <v>0</v>
      </c>
      <c r="AL1337" s="493" t="n">
        <v>0</v>
      </c>
      <c r="AM1337" s="493" t="n">
        <v>0</v>
      </c>
      <c r="AN1337" s="493" t="n">
        <v>0</v>
      </c>
      <c r="AO1337" s="493" t="n">
        <v>0</v>
      </c>
      <c r="AP1337" s="493" t="n">
        <v>62.72</v>
      </c>
      <c r="AQ1337" s="493" t="n">
        <v>0</v>
      </c>
      <c r="AR1337" s="493" t="n">
        <v>143.01</v>
      </c>
      <c r="AS1337" s="493" t="n">
        <v>932.96</v>
      </c>
      <c r="AT1337" s="493" t="n">
        <v>941.92</v>
      </c>
      <c r="AU1337" s="493" t="n">
        <v>851.76</v>
      </c>
      <c r="AV1337" s="493" t="n">
        <v>495.85</v>
      </c>
      <c r="AW1337" s="493" t="n">
        <v>874.2</v>
      </c>
      <c r="AX1337" s="493" t="n">
        <v>3128.16</v>
      </c>
      <c r="AY1337" s="493" t="n">
        <v>2972.58</v>
      </c>
      <c r="AZ1337" s="493" t="n">
        <v>2991.72</v>
      </c>
      <c r="BA1337" s="493" t="n">
        <v>3877.68</v>
      </c>
      <c r="BB1337" s="493" t="n">
        <v>3134.88</v>
      </c>
      <c r="BC1337" s="493" t="n">
        <v>3918.84</v>
      </c>
      <c r="BD1337" s="493" t="n">
        <v>3253</v>
      </c>
      <c r="BE1337" s="493" t="n">
        <v>2769.13</v>
      </c>
      <c r="BF1337" s="493" t="n">
        <v>5374.64</v>
      </c>
      <c r="BG1337" s="493" t="n">
        <v>5057.36</v>
      </c>
      <c r="BH1337" s="493" t="n">
        <v>3897.63</v>
      </c>
      <c r="BI1337" s="493" t="n">
        <v>3805.5</v>
      </c>
      <c r="BJ1337" s="493" t="n">
        <v>3157.25</v>
      </c>
      <c r="BK1337" s="493" t="n">
        <v>4299.34</v>
      </c>
      <c r="BL1337" s="493" t="n">
        <v>254.8</v>
      </c>
      <c r="BM1337" s="493" t="n">
        <v>0</v>
      </c>
      <c r="BN1337" s="493" t="n">
        <v>0</v>
      </c>
      <c r="BO1337" s="493" t="n">
        <v>0</v>
      </c>
      <c r="BP1337" s="493" t="n">
        <v>0</v>
      </c>
      <c r="BQ1337" s="493" t="n">
        <v>154.56</v>
      </c>
      <c r="BR1337" s="493" t="n">
        <v>352.8</v>
      </c>
      <c r="BS1337" s="493" t="n">
        <v>0</v>
      </c>
      <c r="BT1337" s="493" t="n">
        <v>0</v>
      </c>
      <c r="BU1337" s="493" t="n">
        <v>0</v>
      </c>
      <c r="BV1337" s="493" t="n">
        <v>0</v>
      </c>
      <c r="BW1337" s="493" t="n">
        <v>0</v>
      </c>
    </row>
    <row r="1338">
      <c r="A1338" t="inlineStr">
        <is>
          <t>[C9C] ANGIOTENSIN-II 길항제 (단일)</t>
        </is>
      </c>
      <c r="B1338" t="inlineStr">
        <is>
          <t>유니메드</t>
        </is>
      </c>
      <c r="C1338" t="inlineStr">
        <is>
          <t>발산</t>
        </is>
      </c>
      <c r="D1338" t="inlineStr">
        <is>
          <t>유니메드</t>
        </is>
      </c>
      <c r="E1338" t="inlineStr">
        <is>
          <t>valsartan</t>
        </is>
      </c>
      <c r="F1338" t="inlineStr">
        <is>
          <t>종합병원</t>
        </is>
      </c>
      <c r="G1338" t="inlineStr">
        <is>
          <t>Generic</t>
        </is>
      </c>
      <c r="H1338" s="493" t="n">
        <v>303.9</v>
      </c>
      <c r="I1338" s="493" t="n">
        <v>633.6</v>
      </c>
      <c r="J1338" s="493" t="n">
        <v>525.45</v>
      </c>
      <c r="K1338" s="493" t="n">
        <v>741.6</v>
      </c>
      <c r="L1338" s="493" t="n">
        <v>208.2</v>
      </c>
      <c r="M1338" s="493" t="n">
        <v>1306.14</v>
      </c>
      <c r="N1338" s="493" t="n">
        <v>553.2</v>
      </c>
      <c r="O1338" s="493" t="n">
        <v>275.4</v>
      </c>
      <c r="P1338" s="493" t="n">
        <v>379.5</v>
      </c>
      <c r="Q1338" s="493" t="n">
        <v>486</v>
      </c>
      <c r="R1338" s="493" t="n">
        <v>134.17</v>
      </c>
      <c r="S1338" s="493" t="n">
        <v>777.33</v>
      </c>
      <c r="T1338" s="493" t="n">
        <v>0</v>
      </c>
      <c r="U1338" s="493" t="n">
        <v>592.5</v>
      </c>
      <c r="V1338" s="493" t="n">
        <v>907.65</v>
      </c>
      <c r="W1338" s="493" t="n">
        <v>815.4</v>
      </c>
      <c r="X1338" s="493" t="n">
        <v>181.2</v>
      </c>
      <c r="Y1338" s="493" t="n">
        <v>935.25</v>
      </c>
      <c r="Z1338" s="493" t="n">
        <v>258</v>
      </c>
      <c r="AA1338" s="493" t="n">
        <v>294</v>
      </c>
      <c r="AB1338" s="493" t="n">
        <v>754.8</v>
      </c>
      <c r="AC1338" s="493" t="n">
        <v>0</v>
      </c>
      <c r="AD1338" s="493" t="n">
        <v>624.15</v>
      </c>
      <c r="AE1338" s="493" t="n">
        <v>142.2</v>
      </c>
      <c r="AF1338" s="493" t="n">
        <v>709.5</v>
      </c>
      <c r="AG1338" s="493" t="n">
        <v>79.44</v>
      </c>
      <c r="AH1338" s="493" t="n">
        <v>481.8</v>
      </c>
      <c r="AI1338" s="493" t="n">
        <v>0</v>
      </c>
      <c r="AJ1338" s="493" t="n">
        <v>120</v>
      </c>
      <c r="AK1338" s="493" t="n">
        <v>390.6</v>
      </c>
      <c r="AL1338" s="493" t="n">
        <v>288.6</v>
      </c>
      <c r="AM1338" s="493" t="n">
        <v>121.2</v>
      </c>
      <c r="AN1338" s="493" t="n">
        <v>140.35</v>
      </c>
      <c r="AO1338" s="493" t="n">
        <v>270.6</v>
      </c>
      <c r="AP1338" s="493" t="n">
        <v>162.4</v>
      </c>
      <c r="AQ1338" s="493" t="n">
        <v>99.59999999999999</v>
      </c>
      <c r="AR1338" s="493" t="n">
        <v>0</v>
      </c>
      <c r="AS1338" s="493" t="n">
        <v>0</v>
      </c>
      <c r="AT1338" s="493" t="n">
        <v>84.15000000000001</v>
      </c>
      <c r="AU1338" s="493" t="n">
        <v>241.28</v>
      </c>
      <c r="AV1338" s="493" t="n">
        <v>72.59999999999999</v>
      </c>
      <c r="AW1338" s="493" t="n">
        <v>241.11</v>
      </c>
      <c r="AX1338" s="493" t="n">
        <v>5588.6</v>
      </c>
      <c r="AY1338" s="493" t="n">
        <v>5067.73</v>
      </c>
      <c r="AZ1338" s="493" t="n">
        <v>4591.95</v>
      </c>
      <c r="BA1338" s="493" t="n">
        <v>3253.86</v>
      </c>
      <c r="BB1338" s="493" t="n">
        <v>6162.14</v>
      </c>
      <c r="BC1338" s="493" t="n">
        <v>4079.75</v>
      </c>
      <c r="BD1338" s="493" t="n">
        <v>4846.31</v>
      </c>
      <c r="BE1338" s="493" t="n">
        <v>5468.5</v>
      </c>
      <c r="BF1338" s="493" t="n">
        <v>4595.78</v>
      </c>
      <c r="BG1338" s="493" t="n">
        <v>4392.2</v>
      </c>
      <c r="BH1338" s="493" t="n">
        <v>5746.41</v>
      </c>
      <c r="BI1338" s="493" t="n">
        <v>4086.36</v>
      </c>
      <c r="BJ1338" s="493" t="n">
        <v>6022.98</v>
      </c>
      <c r="BK1338" s="493" t="n">
        <v>5758.3</v>
      </c>
      <c r="BL1338" s="493" t="n">
        <v>4776.1</v>
      </c>
      <c r="BM1338" s="493" t="n">
        <v>6012</v>
      </c>
      <c r="BN1338" s="493" t="n">
        <v>4600.86</v>
      </c>
      <c r="BO1338" s="493" t="n">
        <v>5736.45</v>
      </c>
      <c r="BP1338" s="493" t="n">
        <v>4694.08</v>
      </c>
      <c r="BQ1338" s="493" t="n">
        <v>4647</v>
      </c>
      <c r="BR1338" s="493" t="n">
        <v>5537.66</v>
      </c>
      <c r="BS1338" s="493" t="n">
        <v>7091.24</v>
      </c>
      <c r="BT1338" s="493" t="n">
        <v>2864.34</v>
      </c>
      <c r="BU1338" s="493" t="n">
        <v>6386.4</v>
      </c>
      <c r="BV1338" s="493" t="n">
        <v>4312.14</v>
      </c>
      <c r="BW1338" s="493" t="n">
        <v>6660.2</v>
      </c>
    </row>
    <row r="1339">
      <c r="A1339" t="inlineStr">
        <is>
          <t>[C9C] ANGIOTENSIN-II 길항제 (단일)</t>
        </is>
      </c>
      <c r="B1339" t="inlineStr">
        <is>
          <t>유니메드</t>
        </is>
      </c>
      <c r="C1339" t="inlineStr">
        <is>
          <t>발산</t>
        </is>
      </c>
      <c r="D1339" t="inlineStr">
        <is>
          <t>유니메드</t>
        </is>
      </c>
      <c r="E1339" t="inlineStr">
        <is>
          <t>valsartan</t>
        </is>
      </c>
      <c r="F1339" t="inlineStr">
        <is>
          <t>병원</t>
        </is>
      </c>
      <c r="G1339" t="inlineStr">
        <is>
          <t>Generic</t>
        </is>
      </c>
      <c r="H1339" s="493" t="n">
        <v>0</v>
      </c>
      <c r="I1339" s="493" t="n">
        <v>240</v>
      </c>
      <c r="J1339" s="493" t="n">
        <v>0</v>
      </c>
      <c r="K1339" s="493" t="n">
        <v>0</v>
      </c>
      <c r="L1339" s="493" t="n">
        <v>124.2</v>
      </c>
      <c r="M1339" s="493" t="n">
        <v>124.8</v>
      </c>
      <c r="N1339" s="493" t="n">
        <v>123</v>
      </c>
      <c r="O1339" s="493" t="n">
        <v>240.6</v>
      </c>
      <c r="P1339" s="493" t="n">
        <v>119.7</v>
      </c>
      <c r="Q1339" s="493" t="n">
        <v>120</v>
      </c>
      <c r="R1339" s="493" t="n">
        <v>171.54</v>
      </c>
      <c r="S1339" s="493" t="n">
        <v>228.63</v>
      </c>
      <c r="T1339" s="493" t="n">
        <v>120</v>
      </c>
      <c r="U1339" s="493" t="n">
        <v>0</v>
      </c>
      <c r="V1339" s="493" t="n">
        <v>0</v>
      </c>
      <c r="W1339" s="493" t="n">
        <v>105.75</v>
      </c>
      <c r="X1339" s="493" t="n">
        <v>65.09999999999999</v>
      </c>
      <c r="Y1339" s="493" t="n">
        <v>784.8</v>
      </c>
      <c r="Z1339" s="493" t="n">
        <v>177.6</v>
      </c>
      <c r="AA1339" s="493" t="n">
        <v>555</v>
      </c>
      <c r="AB1339" s="493" t="n">
        <v>61.2</v>
      </c>
      <c r="AC1339" s="493" t="n">
        <v>68.7</v>
      </c>
      <c r="AD1339" s="493" t="n">
        <v>143.1</v>
      </c>
      <c r="AE1339" s="493" t="n">
        <v>312.3</v>
      </c>
      <c r="AF1339" s="493" t="n">
        <v>67.5</v>
      </c>
      <c r="AG1339" s="493" t="n">
        <v>295.2</v>
      </c>
      <c r="AH1339" s="493" t="n">
        <v>69.90000000000001</v>
      </c>
      <c r="AI1339" s="493" t="n">
        <v>69.90000000000001</v>
      </c>
      <c r="AJ1339" s="493" t="n">
        <v>78.90000000000001</v>
      </c>
      <c r="AK1339" s="493" t="n">
        <v>197.4</v>
      </c>
      <c r="AL1339" s="493" t="n">
        <v>76.5</v>
      </c>
      <c r="AM1339" s="493" t="n">
        <v>77.09999999999999</v>
      </c>
      <c r="AN1339" s="493" t="n">
        <v>75.90000000000001</v>
      </c>
      <c r="AO1339" s="493" t="n">
        <v>198</v>
      </c>
      <c r="AP1339" s="493" t="n">
        <v>79.8</v>
      </c>
      <c r="AQ1339" s="493" t="n">
        <v>80.40000000000001</v>
      </c>
      <c r="AR1339" s="493" t="n">
        <v>81.3</v>
      </c>
      <c r="AS1339" s="493" t="n">
        <v>91.34999999999999</v>
      </c>
      <c r="AT1339" s="493" t="n">
        <v>84.90000000000001</v>
      </c>
      <c r="AU1339" s="493" t="n">
        <v>203.1</v>
      </c>
      <c r="AV1339" s="493" t="n">
        <v>415.5</v>
      </c>
      <c r="AW1339" s="493" t="n">
        <v>202.2</v>
      </c>
      <c r="AX1339" s="493" t="n">
        <v>204.3</v>
      </c>
      <c r="AY1339" s="493" t="n">
        <v>90</v>
      </c>
      <c r="AZ1339" s="493" t="n">
        <v>207</v>
      </c>
      <c r="BA1339" s="493" t="n">
        <v>84.90000000000001</v>
      </c>
      <c r="BB1339" s="493" t="n">
        <v>85.5</v>
      </c>
      <c r="BC1339" s="493" t="n">
        <v>87</v>
      </c>
      <c r="BD1339" s="493" t="n">
        <v>186.6</v>
      </c>
      <c r="BE1339" s="493" t="n">
        <v>916.8</v>
      </c>
      <c r="BF1339" s="493" t="n">
        <v>681.9</v>
      </c>
      <c r="BG1339" s="493" t="n">
        <v>1634.7</v>
      </c>
      <c r="BH1339" s="493" t="n">
        <v>1298.1</v>
      </c>
      <c r="BI1339" s="493" t="n">
        <v>2533.2</v>
      </c>
      <c r="BJ1339" s="493" t="n">
        <v>481.2</v>
      </c>
      <c r="BK1339" s="493" t="n">
        <v>1351.8</v>
      </c>
      <c r="BL1339" s="493" t="n">
        <v>2337.3</v>
      </c>
      <c r="BM1339" s="493" t="n">
        <v>2063.4</v>
      </c>
      <c r="BN1339" s="493" t="n">
        <v>651.9</v>
      </c>
      <c r="BO1339" s="493" t="n">
        <v>2531.7</v>
      </c>
      <c r="BP1339" s="493" t="n">
        <v>943.4</v>
      </c>
      <c r="BQ1339" s="493" t="n">
        <v>1256</v>
      </c>
      <c r="BR1339" s="493" t="n">
        <v>2235</v>
      </c>
      <c r="BS1339" s="493" t="n">
        <v>1229.2</v>
      </c>
      <c r="BT1339" s="493" t="n">
        <v>1373.7</v>
      </c>
      <c r="BU1339" s="493" t="n">
        <v>3011.1</v>
      </c>
      <c r="BV1339" s="493" t="n">
        <v>2752.5</v>
      </c>
      <c r="BW1339" s="493" t="n">
        <v>981</v>
      </c>
    </row>
    <row r="1340">
      <c r="A1340" t="inlineStr">
        <is>
          <t>[C9C] ANGIOTENSIN-II 길항제 (단일)</t>
        </is>
      </c>
      <c r="B1340" t="inlineStr">
        <is>
          <t>유니메드</t>
        </is>
      </c>
      <c r="C1340" t="inlineStr">
        <is>
          <t>발산</t>
        </is>
      </c>
      <c r="D1340" t="inlineStr">
        <is>
          <t>유니메드</t>
        </is>
      </c>
      <c r="E1340" t="inlineStr">
        <is>
          <t>valsartan</t>
        </is>
      </c>
      <c r="F1340" t="inlineStr">
        <is>
          <t>의원</t>
        </is>
      </c>
      <c r="G1340" t="inlineStr">
        <is>
          <t>Generic</t>
        </is>
      </c>
      <c r="H1340" s="493" t="n">
        <v>15490.11</v>
      </c>
      <c r="I1340" s="493" t="n">
        <v>14138.4</v>
      </c>
      <c r="J1340" s="493" t="n">
        <v>17167.43</v>
      </c>
      <c r="K1340" s="493" t="n">
        <v>17201.04</v>
      </c>
      <c r="L1340" s="493" t="n">
        <v>20499.4</v>
      </c>
      <c r="M1340" s="493" t="n">
        <v>21755.85</v>
      </c>
      <c r="N1340" s="493" t="n">
        <v>24050.89</v>
      </c>
      <c r="O1340" s="493" t="n">
        <v>23894.73</v>
      </c>
      <c r="P1340" s="493" t="n">
        <v>23774.17</v>
      </c>
      <c r="Q1340" s="493" t="n">
        <v>22590.7</v>
      </c>
      <c r="R1340" s="493" t="n">
        <v>23313.91</v>
      </c>
      <c r="S1340" s="493" t="n">
        <v>36421.3</v>
      </c>
      <c r="T1340" s="493" t="n">
        <v>39720.19</v>
      </c>
      <c r="U1340" s="493" t="n">
        <v>33587.71</v>
      </c>
      <c r="V1340" s="493" t="n">
        <v>35875.7</v>
      </c>
      <c r="W1340" s="493" t="n">
        <v>35848.74</v>
      </c>
      <c r="X1340" s="493" t="n">
        <v>44237.15</v>
      </c>
      <c r="Y1340" s="493" t="n">
        <v>37328.89</v>
      </c>
      <c r="Z1340" s="493" t="n">
        <v>40491.33</v>
      </c>
      <c r="AA1340" s="493" t="n">
        <v>43671.77</v>
      </c>
      <c r="AB1340" s="493" t="n">
        <v>39994.3</v>
      </c>
      <c r="AC1340" s="493" t="n">
        <v>42320.94</v>
      </c>
      <c r="AD1340" s="493" t="n">
        <v>48088.46</v>
      </c>
      <c r="AE1340" s="493" t="n">
        <v>48583.76</v>
      </c>
      <c r="AF1340" s="493" t="n">
        <v>51818.2</v>
      </c>
      <c r="AG1340" s="493" t="n">
        <v>56291.01</v>
      </c>
      <c r="AH1340" s="493" t="n">
        <v>57981.33</v>
      </c>
      <c r="AI1340" s="493" t="n">
        <v>54230.66</v>
      </c>
      <c r="AJ1340" s="493" t="n">
        <v>62815.81</v>
      </c>
      <c r="AK1340" s="493" t="n">
        <v>61651.54</v>
      </c>
      <c r="AL1340" s="493" t="n">
        <v>63846.82</v>
      </c>
      <c r="AM1340" s="493" t="n">
        <v>66604.85000000001</v>
      </c>
      <c r="AN1340" s="493" t="n">
        <v>61605.22</v>
      </c>
      <c r="AO1340" s="493" t="n">
        <v>59590.21</v>
      </c>
      <c r="AP1340" s="493" t="n">
        <v>67792.67</v>
      </c>
      <c r="AQ1340" s="493" t="n">
        <v>65173.87</v>
      </c>
      <c r="AR1340" s="493" t="n">
        <v>67866.60000000001</v>
      </c>
      <c r="AS1340" s="493" t="n">
        <v>63664.97</v>
      </c>
      <c r="AT1340" s="493" t="n">
        <v>69684.86</v>
      </c>
      <c r="AU1340" s="493" t="n">
        <v>66620.24000000001</v>
      </c>
      <c r="AV1340" s="493" t="n">
        <v>76573.44</v>
      </c>
      <c r="AW1340" s="493" t="n">
        <v>69289.23</v>
      </c>
      <c r="AX1340" s="493" t="n">
        <v>74868.66</v>
      </c>
      <c r="AY1340" s="493" t="n">
        <v>64955.03</v>
      </c>
      <c r="AZ1340" s="493" t="n">
        <v>71418.02</v>
      </c>
      <c r="BA1340" s="493" t="n">
        <v>69527.23</v>
      </c>
      <c r="BB1340" s="493" t="n">
        <v>68114.52</v>
      </c>
      <c r="BC1340" s="493" t="n">
        <v>73773.78999999999</v>
      </c>
      <c r="BD1340" s="493" t="n">
        <v>71315.3</v>
      </c>
      <c r="BE1340" s="493" t="n">
        <v>62249.21</v>
      </c>
      <c r="BF1340" s="493" t="n">
        <v>65508.77</v>
      </c>
      <c r="BG1340" s="493" t="n">
        <v>71522.95</v>
      </c>
      <c r="BH1340" s="493" t="n">
        <v>77435.78999999999</v>
      </c>
      <c r="BI1340" s="493" t="n">
        <v>62296.75</v>
      </c>
      <c r="BJ1340" s="493" t="n">
        <v>78142.36</v>
      </c>
      <c r="BK1340" s="493" t="n">
        <v>71402.84</v>
      </c>
      <c r="BL1340" s="493" t="n">
        <v>87713.25999999999</v>
      </c>
      <c r="BM1340" s="493" t="n">
        <v>77870.27</v>
      </c>
      <c r="BN1340" s="493" t="n">
        <v>89435.28</v>
      </c>
      <c r="BO1340" s="493" t="n">
        <v>91230.50999999999</v>
      </c>
      <c r="BP1340" s="493" t="n">
        <v>85875.95</v>
      </c>
      <c r="BQ1340" s="493" t="n">
        <v>83113.35000000001</v>
      </c>
      <c r="BR1340" s="493" t="n">
        <v>89890.19</v>
      </c>
      <c r="BS1340" s="493" t="n">
        <v>91148.97</v>
      </c>
      <c r="BT1340" s="493" t="n">
        <v>94097.83</v>
      </c>
      <c r="BU1340" s="493" t="n">
        <v>99560.98</v>
      </c>
      <c r="BV1340" s="493" t="n">
        <v>104160.46</v>
      </c>
      <c r="BW1340" s="493" t="n">
        <v>93267.09</v>
      </c>
    </row>
    <row r="1341">
      <c r="A1341" t="inlineStr">
        <is>
          <t>[C9C] ANGIOTENSIN-II 길항제 (단일)</t>
        </is>
      </c>
      <c r="B1341" t="inlineStr">
        <is>
          <t>유니메드</t>
        </is>
      </c>
      <c r="C1341" t="inlineStr">
        <is>
          <t>발산</t>
        </is>
      </c>
      <c r="D1341" t="inlineStr">
        <is>
          <t>유니메드</t>
        </is>
      </c>
      <c r="E1341" t="inlineStr">
        <is>
          <t>valsartan</t>
        </is>
      </c>
      <c r="F1341" t="inlineStr">
        <is>
          <t>보건소</t>
        </is>
      </c>
      <c r="G1341" t="inlineStr">
        <is>
          <t>Generic</t>
        </is>
      </c>
      <c r="H1341" s="493" t="n">
        <v>0</v>
      </c>
      <c r="I1341" s="493" t="n">
        <v>0</v>
      </c>
      <c r="J1341" s="493" t="n">
        <v>0</v>
      </c>
      <c r="K1341" s="493" t="n">
        <v>0</v>
      </c>
      <c r="L1341" s="493" t="n">
        <v>0</v>
      </c>
      <c r="M1341" s="493" t="n">
        <v>0</v>
      </c>
      <c r="N1341" s="493" t="n">
        <v>0</v>
      </c>
      <c r="O1341" s="493" t="n">
        <v>0</v>
      </c>
      <c r="P1341" s="493" t="n">
        <v>0</v>
      </c>
      <c r="Q1341" s="493" t="n">
        <v>0</v>
      </c>
      <c r="R1341" s="493" t="n">
        <v>0</v>
      </c>
      <c r="S1341" s="493" t="n">
        <v>398.4</v>
      </c>
      <c r="T1341" s="493" t="n">
        <v>0</v>
      </c>
      <c r="U1341" s="493" t="n">
        <v>0</v>
      </c>
      <c r="V1341" s="493" t="n">
        <v>0</v>
      </c>
      <c r="W1341" s="493" t="n">
        <v>0</v>
      </c>
      <c r="X1341" s="493" t="n">
        <v>0</v>
      </c>
      <c r="Y1341" s="493" t="n">
        <v>231.75</v>
      </c>
      <c r="Z1341" s="493" t="n">
        <v>536.36</v>
      </c>
      <c r="AA1341" s="493" t="n">
        <v>822.6</v>
      </c>
      <c r="AB1341" s="493" t="n">
        <v>445.5</v>
      </c>
      <c r="AC1341" s="493" t="n">
        <v>855</v>
      </c>
      <c r="AD1341" s="493" t="n">
        <v>409.5</v>
      </c>
      <c r="AE1341" s="493" t="n">
        <v>333</v>
      </c>
      <c r="AF1341" s="493" t="n">
        <v>1010.43</v>
      </c>
      <c r="AG1341" s="493" t="n">
        <v>576.87</v>
      </c>
      <c r="AH1341" s="493" t="n">
        <v>828.35</v>
      </c>
      <c r="AI1341" s="493" t="n">
        <v>857</v>
      </c>
      <c r="AJ1341" s="493" t="n">
        <v>458.23</v>
      </c>
      <c r="AK1341" s="493" t="n">
        <v>435</v>
      </c>
      <c r="AL1341" s="493" t="n">
        <v>856.8</v>
      </c>
      <c r="AM1341" s="493" t="n">
        <v>641.25</v>
      </c>
      <c r="AN1341" s="493" t="n">
        <v>530.25</v>
      </c>
      <c r="AO1341" s="493" t="n">
        <v>556.38</v>
      </c>
      <c r="AP1341" s="493" t="n">
        <v>794.64</v>
      </c>
      <c r="AQ1341" s="493" t="n">
        <v>468.48</v>
      </c>
      <c r="AR1341" s="493" t="n">
        <v>955.5</v>
      </c>
      <c r="AS1341" s="493" t="n">
        <v>402.81</v>
      </c>
      <c r="AT1341" s="493" t="n">
        <v>429.52</v>
      </c>
      <c r="AU1341" s="493" t="n">
        <v>791.7</v>
      </c>
      <c r="AV1341" s="493" t="n">
        <v>516</v>
      </c>
      <c r="AW1341" s="493" t="n">
        <v>507.58</v>
      </c>
      <c r="AX1341" s="493" t="n">
        <v>772.28</v>
      </c>
      <c r="AY1341" s="493" t="n">
        <v>347.1</v>
      </c>
      <c r="AZ1341" s="493" t="n">
        <v>920.7</v>
      </c>
      <c r="BA1341" s="493" t="n">
        <v>554.88</v>
      </c>
      <c r="BB1341" s="493" t="n">
        <v>589.6799999999999</v>
      </c>
      <c r="BC1341" s="493" t="n">
        <v>783.75</v>
      </c>
      <c r="BD1341" s="493" t="n">
        <v>581.4</v>
      </c>
      <c r="BE1341" s="493" t="n">
        <v>523.8</v>
      </c>
      <c r="BF1341" s="493" t="n">
        <v>573.3</v>
      </c>
      <c r="BG1341" s="493" t="n">
        <v>689.3099999999999</v>
      </c>
      <c r="BH1341" s="493" t="n">
        <v>157.5</v>
      </c>
      <c r="BI1341" s="493" t="n">
        <v>0</v>
      </c>
      <c r="BJ1341" s="493" t="n">
        <v>0</v>
      </c>
      <c r="BK1341" s="493" t="n">
        <v>0</v>
      </c>
      <c r="BL1341" s="493" t="n">
        <v>1134.9</v>
      </c>
      <c r="BM1341" s="493" t="n">
        <v>0</v>
      </c>
      <c r="BN1341" s="493" t="n">
        <v>0</v>
      </c>
      <c r="BO1341" s="493" t="n">
        <v>0</v>
      </c>
      <c r="BP1341" s="493" t="n">
        <v>0</v>
      </c>
      <c r="BQ1341" s="493" t="n">
        <v>0</v>
      </c>
      <c r="BR1341" s="493" t="n">
        <v>309.6</v>
      </c>
      <c r="BS1341" s="493" t="n">
        <v>0</v>
      </c>
      <c r="BT1341" s="493" t="n">
        <v>361.2</v>
      </c>
      <c r="BU1341" s="493" t="n">
        <v>294</v>
      </c>
      <c r="BV1341" s="493" t="n">
        <v>0</v>
      </c>
      <c r="BW1341" s="493" t="n">
        <v>235.8</v>
      </c>
    </row>
    <row r="1342">
      <c r="A1342" t="inlineStr">
        <is>
          <t>[C9C] ANGIOTENSIN-II 길항제 (단일)</t>
        </is>
      </c>
      <c r="B1342" t="inlineStr">
        <is>
          <t>유니메드</t>
        </is>
      </c>
      <c r="C1342" t="inlineStr">
        <is>
          <t>유니메드 올탄</t>
        </is>
      </c>
      <c r="D1342" t="inlineStr">
        <is>
          <t>유니메드</t>
        </is>
      </c>
      <c r="E1342" t="inlineStr">
        <is>
          <t>olmesartan medoxomil</t>
        </is>
      </c>
      <c r="F1342" t="inlineStr">
        <is>
          <t>병원</t>
        </is>
      </c>
      <c r="G1342" t="inlineStr">
        <is>
          <t>Generic</t>
        </is>
      </c>
      <c r="H1342" s="493" t="n">
        <v>1017.6</v>
      </c>
      <c r="I1342" s="493" t="n">
        <v>468.8</v>
      </c>
      <c r="J1342" s="493" t="n">
        <v>475.2</v>
      </c>
      <c r="K1342" s="493" t="n">
        <v>455.55</v>
      </c>
      <c r="L1342" s="493" t="n">
        <v>1299.9</v>
      </c>
      <c r="M1342" s="493" t="n">
        <v>328.8</v>
      </c>
      <c r="N1342" s="493" t="n">
        <v>207.3</v>
      </c>
      <c r="O1342" s="493" t="n">
        <v>1300.2</v>
      </c>
      <c r="P1342" s="493" t="n">
        <v>398.4</v>
      </c>
      <c r="Q1342" s="493" t="n">
        <v>437.1</v>
      </c>
      <c r="R1342" s="493" t="n">
        <v>1409.1</v>
      </c>
      <c r="S1342" s="493" t="n">
        <v>1880.7</v>
      </c>
      <c r="T1342" s="493" t="n">
        <v>429.3</v>
      </c>
      <c r="U1342" s="493" t="n">
        <v>553.5</v>
      </c>
      <c r="V1342" s="493" t="n">
        <v>437.4</v>
      </c>
      <c r="W1342" s="493" t="n">
        <v>676.2</v>
      </c>
      <c r="X1342" s="493" t="n">
        <v>755.5</v>
      </c>
      <c r="Y1342" s="493" t="n">
        <v>940.1799999999999</v>
      </c>
      <c r="Z1342" s="493" t="n">
        <v>789.9</v>
      </c>
      <c r="AA1342" s="493" t="n">
        <v>175.8</v>
      </c>
      <c r="AB1342" s="493" t="n">
        <v>1126.8</v>
      </c>
      <c r="AC1342" s="493" t="n">
        <v>0</v>
      </c>
      <c r="AD1342" s="493" t="n">
        <v>379.79</v>
      </c>
      <c r="AE1342" s="493" t="n">
        <v>0</v>
      </c>
      <c r="AF1342" s="493" t="n">
        <v>0</v>
      </c>
      <c r="AG1342" s="493" t="n">
        <v>680.7</v>
      </c>
      <c r="AH1342" s="493" t="n">
        <v>0</v>
      </c>
      <c r="AI1342" s="493" t="n">
        <v>411</v>
      </c>
      <c r="AJ1342" s="493" t="n">
        <v>0</v>
      </c>
      <c r="AK1342" s="493" t="n">
        <v>898.2</v>
      </c>
      <c r="AL1342" s="493" t="n">
        <v>283.8</v>
      </c>
      <c r="AM1342" s="493" t="n">
        <v>0</v>
      </c>
      <c r="AN1342" s="493" t="n">
        <v>285.3</v>
      </c>
      <c r="AO1342" s="493" t="n">
        <v>273.45</v>
      </c>
      <c r="AP1342" s="493" t="n">
        <v>0</v>
      </c>
      <c r="AQ1342" s="493" t="n">
        <v>686.4</v>
      </c>
      <c r="AR1342" s="493" t="n">
        <v>1019.7</v>
      </c>
      <c r="AS1342" s="493" t="n">
        <v>0</v>
      </c>
      <c r="AT1342" s="493" t="n">
        <v>214.2</v>
      </c>
      <c r="AU1342" s="493" t="n">
        <v>0</v>
      </c>
      <c r="AV1342" s="493" t="n">
        <v>202.8</v>
      </c>
      <c r="AW1342" s="493" t="n">
        <v>237</v>
      </c>
      <c r="AX1342" s="493" t="n">
        <v>685.2</v>
      </c>
      <c r="AY1342" s="493" t="n">
        <v>0</v>
      </c>
      <c r="AZ1342" s="493" t="n">
        <v>286.65</v>
      </c>
      <c r="BA1342" s="493" t="n">
        <v>635.41</v>
      </c>
      <c r="BB1342" s="493" t="n">
        <v>641.4</v>
      </c>
      <c r="BC1342" s="493" t="n">
        <v>28.98</v>
      </c>
      <c r="BD1342" s="493" t="n">
        <v>589.2</v>
      </c>
      <c r="BE1342" s="493" t="n">
        <v>120</v>
      </c>
      <c r="BF1342" s="493" t="n">
        <v>120.3</v>
      </c>
      <c r="BG1342" s="493" t="n">
        <v>722.4</v>
      </c>
      <c r="BH1342" s="493" t="n">
        <v>120.3</v>
      </c>
      <c r="BI1342" s="493" t="n">
        <v>592.8</v>
      </c>
      <c r="BJ1342" s="493" t="n">
        <v>141.05</v>
      </c>
      <c r="BK1342" s="493" t="n">
        <v>587.1</v>
      </c>
      <c r="BL1342" s="493" t="n">
        <v>365.7</v>
      </c>
      <c r="BM1342" s="493" t="n">
        <v>360.3</v>
      </c>
      <c r="BN1342" s="493" t="n">
        <v>134.7</v>
      </c>
      <c r="BO1342" s="493" t="n">
        <v>582.9</v>
      </c>
      <c r="BP1342" s="493" t="n">
        <v>240</v>
      </c>
      <c r="BQ1342" s="493" t="n">
        <v>332.4</v>
      </c>
      <c r="BR1342" s="493" t="n">
        <v>120</v>
      </c>
      <c r="BS1342" s="493" t="n">
        <v>471.6</v>
      </c>
      <c r="BT1342" s="493" t="n">
        <v>453</v>
      </c>
      <c r="BU1342" s="493" t="n">
        <v>240.9</v>
      </c>
      <c r="BV1342" s="493" t="n">
        <v>2905.35</v>
      </c>
      <c r="BW1342" s="493" t="n">
        <v>5619.65</v>
      </c>
    </row>
    <row r="1343">
      <c r="A1343" t="inlineStr">
        <is>
          <t>[C9C] ANGIOTENSIN-II 길항제 (단일)</t>
        </is>
      </c>
      <c r="B1343" t="inlineStr">
        <is>
          <t>유니메드</t>
        </is>
      </c>
      <c r="C1343" t="inlineStr">
        <is>
          <t>유니메드 올탄</t>
        </is>
      </c>
      <c r="D1343" t="inlineStr">
        <is>
          <t>유니메드</t>
        </is>
      </c>
      <c r="E1343" t="inlineStr">
        <is>
          <t>olmesartan medoxomil</t>
        </is>
      </c>
      <c r="F1343" t="inlineStr">
        <is>
          <t>의원</t>
        </is>
      </c>
      <c r="G1343" t="inlineStr">
        <is>
          <t>Generic</t>
        </is>
      </c>
      <c r="H1343" s="493" t="n">
        <v>74625.42999999999</v>
      </c>
      <c r="I1343" s="493" t="n">
        <v>77056.81</v>
      </c>
      <c r="J1343" s="493" t="n">
        <v>83351.60000000001</v>
      </c>
      <c r="K1343" s="493" t="n">
        <v>66800.25999999999</v>
      </c>
      <c r="L1343" s="493" t="n">
        <v>72913.63</v>
      </c>
      <c r="M1343" s="493" t="n">
        <v>72032.36</v>
      </c>
      <c r="N1343" s="493" t="n">
        <v>77289.5</v>
      </c>
      <c r="O1343" s="493" t="n">
        <v>78389.17</v>
      </c>
      <c r="P1343" s="493" t="n">
        <v>74794.37</v>
      </c>
      <c r="Q1343" s="493" t="n">
        <v>77689.22</v>
      </c>
      <c r="R1343" s="493" t="n">
        <v>80702.31</v>
      </c>
      <c r="S1343" s="493" t="n">
        <v>79772.41</v>
      </c>
      <c r="T1343" s="493" t="n">
        <v>72039</v>
      </c>
      <c r="U1343" s="493" t="n">
        <v>71562.91</v>
      </c>
      <c r="V1343" s="493" t="n">
        <v>74138.62</v>
      </c>
      <c r="W1343" s="493" t="n">
        <v>74640.72</v>
      </c>
      <c r="X1343" s="493" t="n">
        <v>84549.23</v>
      </c>
      <c r="Y1343" s="493" t="n">
        <v>82991.28</v>
      </c>
      <c r="Z1343" s="493" t="n">
        <v>75377.09</v>
      </c>
      <c r="AA1343" s="493" t="n">
        <v>78845.88</v>
      </c>
      <c r="AB1343" s="493" t="n">
        <v>85432.91</v>
      </c>
      <c r="AC1343" s="493" t="n">
        <v>80083.22</v>
      </c>
      <c r="AD1343" s="493" t="n">
        <v>77781.66</v>
      </c>
      <c r="AE1343" s="493" t="n">
        <v>87493.92</v>
      </c>
      <c r="AF1343" s="493" t="n">
        <v>71674.89</v>
      </c>
      <c r="AG1343" s="493" t="n">
        <v>75395.32000000001</v>
      </c>
      <c r="AH1343" s="493" t="n">
        <v>77115.7</v>
      </c>
      <c r="AI1343" s="493" t="n">
        <v>83946.00999999999</v>
      </c>
      <c r="AJ1343" s="493" t="n">
        <v>89208.44</v>
      </c>
      <c r="AK1343" s="493" t="n">
        <v>87762.37</v>
      </c>
      <c r="AL1343" s="493" t="n">
        <v>91394.28999999999</v>
      </c>
      <c r="AM1343" s="493" t="n">
        <v>87295.56</v>
      </c>
      <c r="AN1343" s="493" t="n">
        <v>82615.25999999999</v>
      </c>
      <c r="AO1343" s="493" t="n">
        <v>90514.91</v>
      </c>
      <c r="AP1343" s="493" t="n">
        <v>90405.10000000001</v>
      </c>
      <c r="AQ1343" s="493" t="n">
        <v>89634.41</v>
      </c>
      <c r="AR1343" s="493" t="n">
        <v>89088.87</v>
      </c>
      <c r="AS1343" s="493" t="n">
        <v>82878.13</v>
      </c>
      <c r="AT1343" s="493" t="n">
        <v>83633.03999999999</v>
      </c>
      <c r="AU1343" s="493" t="n">
        <v>90944.66</v>
      </c>
      <c r="AV1343" s="493" t="n">
        <v>88610.96000000001</v>
      </c>
      <c r="AW1343" s="493" t="n">
        <v>79055.12</v>
      </c>
      <c r="AX1343" s="493" t="n">
        <v>90417.25</v>
      </c>
      <c r="AY1343" s="493" t="n">
        <v>84735.27</v>
      </c>
      <c r="AZ1343" s="493" t="n">
        <v>92322.42999999999</v>
      </c>
      <c r="BA1343" s="493" t="n">
        <v>91052.16</v>
      </c>
      <c r="BB1343" s="493" t="n">
        <v>85450.98</v>
      </c>
      <c r="BC1343" s="493" t="n">
        <v>95983.87</v>
      </c>
      <c r="BD1343" s="493" t="n">
        <v>85000.73</v>
      </c>
      <c r="BE1343" s="493" t="n">
        <v>86388.00999999999</v>
      </c>
      <c r="BF1343" s="493" t="n">
        <v>86011.53999999999</v>
      </c>
      <c r="BG1343" s="493" t="n">
        <v>99155.3</v>
      </c>
      <c r="BH1343" s="493" t="n">
        <v>83685.48</v>
      </c>
      <c r="BI1343" s="493" t="n">
        <v>89013.97</v>
      </c>
      <c r="BJ1343" s="493" t="n">
        <v>95497.42999999999</v>
      </c>
      <c r="BK1343" s="493" t="n">
        <v>97260.72</v>
      </c>
      <c r="BL1343" s="493" t="n">
        <v>98600.67999999999</v>
      </c>
      <c r="BM1343" s="493" t="n">
        <v>93986.60000000001</v>
      </c>
      <c r="BN1343" s="493" t="n">
        <v>83127.03</v>
      </c>
      <c r="BO1343" s="493" t="n">
        <v>88692.61</v>
      </c>
      <c r="BP1343" s="493" t="n">
        <v>76902.48</v>
      </c>
      <c r="BQ1343" s="493" t="n">
        <v>86439.33</v>
      </c>
      <c r="BR1343" s="493" t="n">
        <v>95722.21000000001</v>
      </c>
      <c r="BS1343" s="493" t="n">
        <v>91329.17</v>
      </c>
      <c r="BT1343" s="493" t="n">
        <v>91539.49000000001</v>
      </c>
      <c r="BU1343" s="493" t="n">
        <v>99290.23</v>
      </c>
      <c r="BV1343" s="493" t="n">
        <v>104878.71</v>
      </c>
      <c r="BW1343" s="493" t="n">
        <v>96937.67999999999</v>
      </c>
    </row>
    <row r="1344">
      <c r="A1344" t="inlineStr">
        <is>
          <t>[C9C] ANGIOTENSIN-II 길항제 (단일)</t>
        </is>
      </c>
      <c r="B1344" t="inlineStr">
        <is>
          <t>유니메드</t>
        </is>
      </c>
      <c r="C1344" t="inlineStr">
        <is>
          <t>유니메드 올탄</t>
        </is>
      </c>
      <c r="D1344" t="inlineStr">
        <is>
          <t>유니메드</t>
        </is>
      </c>
      <c r="E1344" t="inlineStr">
        <is>
          <t>olmesartan medoxomil</t>
        </is>
      </c>
      <c r="F1344" t="inlineStr">
        <is>
          <t>보건소</t>
        </is>
      </c>
      <c r="G1344" t="inlineStr">
        <is>
          <t>Generic</t>
        </is>
      </c>
      <c r="H1344" s="493" t="n">
        <v>0</v>
      </c>
      <c r="I1344" s="493" t="n">
        <v>0</v>
      </c>
      <c r="J1344" s="493" t="n">
        <v>0</v>
      </c>
      <c r="K1344" s="493" t="n">
        <v>1290.6</v>
      </c>
      <c r="L1344" s="493" t="n">
        <v>274.2</v>
      </c>
      <c r="M1344" s="493" t="n">
        <v>1550.25</v>
      </c>
      <c r="N1344" s="493" t="n">
        <v>299.7</v>
      </c>
      <c r="O1344" s="493" t="n">
        <v>152.55</v>
      </c>
      <c r="P1344" s="493" t="n">
        <v>1265.4</v>
      </c>
      <c r="Q1344" s="493" t="n">
        <v>936</v>
      </c>
      <c r="R1344" s="493" t="n">
        <v>500.4</v>
      </c>
      <c r="S1344" s="493" t="n">
        <v>0</v>
      </c>
      <c r="T1344" s="493" t="n">
        <v>256.5</v>
      </c>
      <c r="U1344" s="493" t="n">
        <v>372.6</v>
      </c>
      <c r="V1344" s="493" t="n">
        <v>983.7</v>
      </c>
      <c r="W1344" s="493" t="n">
        <v>0</v>
      </c>
      <c r="X1344" s="493" t="n">
        <v>566.1</v>
      </c>
      <c r="Y1344" s="493" t="n">
        <v>383.4</v>
      </c>
      <c r="Z1344" s="493" t="n">
        <v>0</v>
      </c>
      <c r="AA1344" s="493" t="n">
        <v>624.6</v>
      </c>
      <c r="AB1344" s="493" t="n">
        <v>369.9</v>
      </c>
      <c r="AC1344" s="493" t="n">
        <v>0</v>
      </c>
      <c r="AD1344" s="493" t="n">
        <v>0</v>
      </c>
      <c r="AE1344" s="493" t="n">
        <v>338.4</v>
      </c>
      <c r="AF1344" s="493" t="n">
        <v>0</v>
      </c>
      <c r="AG1344" s="493" t="n">
        <v>0</v>
      </c>
      <c r="AH1344" s="493" t="n">
        <v>307.8</v>
      </c>
      <c r="AI1344" s="493" t="n">
        <v>0</v>
      </c>
      <c r="AJ1344" s="493" t="n">
        <v>0</v>
      </c>
      <c r="AK1344" s="493" t="n">
        <v>0</v>
      </c>
      <c r="AL1344" s="493" t="n">
        <v>272.7</v>
      </c>
      <c r="AM1344" s="493" t="n">
        <v>0</v>
      </c>
      <c r="AN1344" s="493" t="n">
        <v>0</v>
      </c>
      <c r="AO1344" s="493" t="n">
        <v>232.2</v>
      </c>
      <c r="AP1344" s="493" t="n">
        <v>0</v>
      </c>
      <c r="AQ1344" s="493" t="n">
        <v>0</v>
      </c>
      <c r="AR1344" s="493" t="n">
        <v>226.8</v>
      </c>
      <c r="AS1344" s="493" t="n">
        <v>0</v>
      </c>
      <c r="AT1344" s="493" t="n">
        <v>0</v>
      </c>
      <c r="AU1344" s="493" t="n">
        <v>204.3</v>
      </c>
      <c r="AV1344" s="493" t="n">
        <v>0</v>
      </c>
      <c r="AW1344" s="493" t="n">
        <v>216</v>
      </c>
      <c r="AX1344" s="493" t="n">
        <v>0</v>
      </c>
      <c r="AY1344" s="493" t="n">
        <v>0</v>
      </c>
      <c r="AZ1344" s="493" t="n">
        <v>424.8</v>
      </c>
      <c r="BA1344" s="493" t="n">
        <v>73.5</v>
      </c>
      <c r="BB1344" s="493" t="n">
        <v>397.5</v>
      </c>
      <c r="BC1344" s="493" t="n">
        <v>0</v>
      </c>
      <c r="BD1344" s="493" t="n">
        <v>153</v>
      </c>
      <c r="BE1344" s="493" t="n">
        <v>0</v>
      </c>
      <c r="BF1344" s="493" t="n">
        <v>304.2</v>
      </c>
      <c r="BG1344" s="493" t="n">
        <v>0</v>
      </c>
      <c r="BH1344" s="493" t="n">
        <v>0</v>
      </c>
      <c r="BI1344" s="493" t="n">
        <v>628.2</v>
      </c>
      <c r="BJ1344" s="493" t="n">
        <v>0</v>
      </c>
      <c r="BK1344" s="493" t="n">
        <v>317.7</v>
      </c>
      <c r="BL1344" s="493" t="n">
        <v>111.3</v>
      </c>
      <c r="BM1344" s="493" t="n">
        <v>302.4</v>
      </c>
      <c r="BN1344" s="493" t="n">
        <v>0</v>
      </c>
      <c r="BO1344" s="493" t="n">
        <v>218.4</v>
      </c>
      <c r="BP1344" s="493" t="n">
        <v>156.6</v>
      </c>
      <c r="BQ1344" s="493" t="n">
        <v>208.2</v>
      </c>
      <c r="BR1344" s="493" t="n">
        <v>0</v>
      </c>
      <c r="BS1344" s="493" t="n">
        <v>202.2</v>
      </c>
      <c r="BT1344" s="493" t="n">
        <v>141</v>
      </c>
      <c r="BU1344" s="493" t="n">
        <v>0</v>
      </c>
      <c r="BV1344" s="493" t="n">
        <v>6895.2</v>
      </c>
      <c r="BW1344" s="493" t="n">
        <v>0</v>
      </c>
    </row>
    <row r="1345">
      <c r="A1345" t="inlineStr">
        <is>
          <t>[C9C] ANGIOTENSIN-II 길항제 (단일)</t>
        </is>
      </c>
      <c r="B1345" t="inlineStr">
        <is>
          <t>유니메드</t>
        </is>
      </c>
      <c r="C1345" t="inlineStr">
        <is>
          <t>유니메드 올탄</t>
        </is>
      </c>
      <c r="D1345" t="inlineStr">
        <is>
          <t>유니메드</t>
        </is>
      </c>
      <c r="E1345" t="inlineStr">
        <is>
          <t>olmesartan medoxomil</t>
        </is>
      </c>
      <c r="F1345" t="inlineStr">
        <is>
          <t>기타(치과의원, 치과병원 등)</t>
        </is>
      </c>
      <c r="G1345" t="inlineStr">
        <is>
          <t>Generic</t>
        </is>
      </c>
      <c r="H1345" s="493" t="n">
        <v>0</v>
      </c>
      <c r="I1345" s="493" t="n">
        <v>0</v>
      </c>
      <c r="J1345" s="493" t="n">
        <v>0</v>
      </c>
      <c r="K1345" s="493" t="n">
        <v>0</v>
      </c>
      <c r="L1345" s="493" t="n">
        <v>0</v>
      </c>
      <c r="M1345" s="493" t="n">
        <v>0</v>
      </c>
      <c r="N1345" s="493" t="n">
        <v>0</v>
      </c>
      <c r="O1345" s="493" t="n">
        <v>0</v>
      </c>
      <c r="P1345" s="493" t="n">
        <v>0</v>
      </c>
      <c r="Q1345" s="493" t="n">
        <v>0</v>
      </c>
      <c r="R1345" s="493" t="n">
        <v>0</v>
      </c>
      <c r="S1345" s="493" t="n">
        <v>0</v>
      </c>
      <c r="T1345" s="493" t="n">
        <v>0</v>
      </c>
      <c r="U1345" s="493" t="n">
        <v>0</v>
      </c>
      <c r="V1345" s="493" t="n">
        <v>0</v>
      </c>
      <c r="W1345" s="493" t="n">
        <v>0</v>
      </c>
      <c r="X1345" s="493" t="n">
        <v>10.5</v>
      </c>
      <c r="Y1345" s="493" t="n">
        <v>0</v>
      </c>
      <c r="Z1345" s="493" t="n">
        <v>0</v>
      </c>
      <c r="AA1345" s="493" t="n">
        <v>0</v>
      </c>
      <c r="AB1345" s="493" t="n">
        <v>0</v>
      </c>
      <c r="AC1345" s="493" t="n">
        <v>0</v>
      </c>
      <c r="AD1345" s="493" t="n">
        <v>0</v>
      </c>
      <c r="AE1345" s="493" t="n">
        <v>0</v>
      </c>
      <c r="AF1345" s="493" t="n">
        <v>11.4</v>
      </c>
      <c r="AG1345" s="493" t="n">
        <v>14.7</v>
      </c>
      <c r="AH1345" s="493" t="n">
        <v>0</v>
      </c>
      <c r="AI1345" s="493" t="n">
        <v>21.9</v>
      </c>
      <c r="AJ1345" s="493" t="n">
        <v>0</v>
      </c>
      <c r="AK1345" s="493" t="n">
        <v>0</v>
      </c>
      <c r="AL1345" s="493" t="n">
        <v>16.5</v>
      </c>
      <c r="AM1345" s="493" t="n">
        <v>15</v>
      </c>
      <c r="AN1345" s="493" t="n">
        <v>0</v>
      </c>
      <c r="AO1345" s="493" t="n">
        <v>0</v>
      </c>
      <c r="AP1345" s="493" t="n">
        <v>0</v>
      </c>
      <c r="AQ1345" s="493" t="n">
        <v>0</v>
      </c>
      <c r="AR1345" s="493" t="n">
        <v>0</v>
      </c>
      <c r="AS1345" s="493" t="n">
        <v>0</v>
      </c>
      <c r="AT1345" s="493" t="n">
        <v>0</v>
      </c>
      <c r="AU1345" s="493" t="n">
        <v>0</v>
      </c>
      <c r="AV1345" s="493" t="n">
        <v>0</v>
      </c>
      <c r="AW1345" s="493" t="n">
        <v>0</v>
      </c>
      <c r="AX1345" s="493" t="n">
        <v>0</v>
      </c>
      <c r="AY1345" s="493" t="n">
        <v>0</v>
      </c>
      <c r="AZ1345" s="493" t="n">
        <v>0</v>
      </c>
      <c r="BA1345" s="493" t="n">
        <v>0</v>
      </c>
      <c r="BB1345" s="493" t="n">
        <v>0</v>
      </c>
      <c r="BC1345" s="493" t="n">
        <v>0</v>
      </c>
      <c r="BD1345" s="493" t="n">
        <v>0</v>
      </c>
      <c r="BE1345" s="493" t="n">
        <v>0</v>
      </c>
      <c r="BF1345" s="493" t="n">
        <v>0</v>
      </c>
      <c r="BG1345" s="493" t="n">
        <v>0</v>
      </c>
      <c r="BH1345" s="493" t="n">
        <v>0</v>
      </c>
      <c r="BI1345" s="493" t="n">
        <v>0</v>
      </c>
      <c r="BJ1345" s="493" t="n">
        <v>0</v>
      </c>
      <c r="BK1345" s="493" t="n">
        <v>0</v>
      </c>
      <c r="BL1345" s="493" t="n">
        <v>0</v>
      </c>
      <c r="BM1345" s="493" t="n">
        <v>0</v>
      </c>
      <c r="BN1345" s="493" t="n">
        <v>0</v>
      </c>
      <c r="BO1345" s="493" t="n">
        <v>0</v>
      </c>
      <c r="BP1345" s="493" t="n">
        <v>0</v>
      </c>
      <c r="BQ1345" s="493" t="n">
        <v>0</v>
      </c>
      <c r="BR1345" s="493" t="n">
        <v>0</v>
      </c>
      <c r="BS1345" s="493" t="n">
        <v>0</v>
      </c>
      <c r="BT1345" s="493" t="n">
        <v>0</v>
      </c>
      <c r="BU1345" s="493" t="n">
        <v>0</v>
      </c>
      <c r="BV1345" s="493" t="n">
        <v>0</v>
      </c>
      <c r="BW1345" s="493" t="n">
        <v>0</v>
      </c>
    </row>
    <row r="1346">
      <c r="A1346" t="inlineStr">
        <is>
          <t>[C9C] ANGIOTENSIN-II 길항제 (단일)</t>
        </is>
      </c>
      <c r="B1346" t="inlineStr">
        <is>
          <t>유니메드</t>
        </is>
      </c>
      <c r="C1346" t="inlineStr">
        <is>
          <t>텔탄</t>
        </is>
      </c>
      <c r="D1346" t="inlineStr">
        <is>
          <t>유니메드</t>
        </is>
      </c>
      <c r="E1346" t="inlineStr">
        <is>
          <t>telmisartan</t>
        </is>
      </c>
      <c r="F1346" t="inlineStr">
        <is>
          <t>종합병원</t>
        </is>
      </c>
      <c r="G1346" t="inlineStr">
        <is>
          <t>Generic</t>
        </is>
      </c>
      <c r="H1346" s="493" t="n">
        <v>0</v>
      </c>
      <c r="I1346" s="493" t="n">
        <v>0</v>
      </c>
      <c r="J1346" s="493" t="n">
        <v>240</v>
      </c>
      <c r="K1346" s="493" t="n">
        <v>119.7</v>
      </c>
      <c r="L1346" s="493" t="n">
        <v>246.9</v>
      </c>
      <c r="M1346" s="493" t="n">
        <v>240</v>
      </c>
      <c r="N1346" s="493" t="n">
        <v>120</v>
      </c>
      <c r="O1346" s="493" t="n">
        <v>120</v>
      </c>
      <c r="P1346" s="493" t="n">
        <v>0</v>
      </c>
      <c r="Q1346" s="493" t="n">
        <v>0</v>
      </c>
      <c r="R1346" s="493" t="n">
        <v>0</v>
      </c>
      <c r="S1346" s="493" t="n">
        <v>0</v>
      </c>
      <c r="T1346" s="493" t="n">
        <v>240</v>
      </c>
      <c r="U1346" s="493" t="n">
        <v>0</v>
      </c>
      <c r="V1346" s="493" t="n">
        <v>480</v>
      </c>
      <c r="W1346" s="493" t="n">
        <v>0</v>
      </c>
      <c r="X1346" s="493" t="n">
        <v>0</v>
      </c>
      <c r="Y1346" s="493" t="n">
        <v>0</v>
      </c>
      <c r="Z1346" s="493" t="n">
        <v>0</v>
      </c>
      <c r="AA1346" s="493" t="n">
        <v>0</v>
      </c>
      <c r="AB1346" s="493" t="n">
        <v>0</v>
      </c>
      <c r="AC1346" s="493" t="n">
        <v>0</v>
      </c>
      <c r="AD1346" s="493" t="n">
        <v>0</v>
      </c>
      <c r="AE1346" s="493" t="n">
        <v>0</v>
      </c>
      <c r="AF1346" s="493" t="n">
        <v>0</v>
      </c>
      <c r="AG1346" s="493" t="n">
        <v>0</v>
      </c>
      <c r="AH1346" s="493" t="n">
        <v>0</v>
      </c>
      <c r="AI1346" s="493" t="n">
        <v>0</v>
      </c>
      <c r="AJ1346" s="493" t="n">
        <v>0</v>
      </c>
      <c r="AK1346" s="493" t="n">
        <v>0</v>
      </c>
      <c r="AL1346" s="493" t="n">
        <v>0</v>
      </c>
      <c r="AM1346" s="493" t="n">
        <v>0</v>
      </c>
      <c r="AN1346" s="493" t="n">
        <v>0</v>
      </c>
      <c r="AO1346" s="493" t="n">
        <v>0</v>
      </c>
      <c r="AP1346" s="493" t="n">
        <v>0</v>
      </c>
      <c r="AQ1346" s="493" t="n">
        <v>0</v>
      </c>
      <c r="AR1346" s="493" t="n">
        <v>0</v>
      </c>
      <c r="AS1346" s="493" t="n">
        <v>0</v>
      </c>
      <c r="AT1346" s="493" t="n">
        <v>0</v>
      </c>
      <c r="AU1346" s="493" t="n">
        <v>0</v>
      </c>
      <c r="AV1346" s="493" t="n">
        <v>0</v>
      </c>
      <c r="AW1346" s="493" t="n">
        <v>0</v>
      </c>
      <c r="AX1346" s="493" t="n">
        <v>0</v>
      </c>
      <c r="AY1346" s="493" t="n">
        <v>0</v>
      </c>
      <c r="AZ1346" s="493" t="n">
        <v>0</v>
      </c>
      <c r="BA1346" s="493" t="n">
        <v>0</v>
      </c>
      <c r="BB1346" s="493" t="n">
        <v>0</v>
      </c>
      <c r="BC1346" s="493" t="n">
        <v>0</v>
      </c>
      <c r="BD1346" s="493" t="n">
        <v>0</v>
      </c>
      <c r="BE1346" s="493" t="n">
        <v>775.8</v>
      </c>
      <c r="BF1346" s="493" t="n">
        <v>0</v>
      </c>
      <c r="BG1346" s="493" t="n">
        <v>0</v>
      </c>
      <c r="BH1346" s="493" t="n">
        <v>0</v>
      </c>
      <c r="BI1346" s="493" t="n">
        <v>0</v>
      </c>
      <c r="BJ1346" s="493" t="n">
        <v>0</v>
      </c>
      <c r="BK1346" s="493" t="n">
        <v>732.6</v>
      </c>
      <c r="BL1346" s="493" t="n">
        <v>0</v>
      </c>
      <c r="BM1346" s="493" t="n">
        <v>0</v>
      </c>
      <c r="BN1346" s="493" t="n">
        <v>0</v>
      </c>
      <c r="BO1346" s="493" t="n">
        <v>0</v>
      </c>
      <c r="BP1346" s="493" t="n">
        <v>0</v>
      </c>
      <c r="BQ1346" s="493" t="n">
        <v>720</v>
      </c>
      <c r="BR1346" s="493" t="n">
        <v>2946.6</v>
      </c>
      <c r="BS1346" s="493" t="n">
        <v>361.8</v>
      </c>
      <c r="BT1346" s="493" t="n">
        <v>846.3</v>
      </c>
      <c r="BU1346" s="493" t="n">
        <v>121.8</v>
      </c>
      <c r="BV1346" s="493" t="n">
        <v>120.3</v>
      </c>
      <c r="BW1346" s="493" t="n">
        <v>128.7</v>
      </c>
    </row>
    <row r="1347">
      <c r="A1347" t="inlineStr">
        <is>
          <t>[C9C] ANGIOTENSIN-II 길항제 (단일)</t>
        </is>
      </c>
      <c r="B1347" t="inlineStr">
        <is>
          <t>유니메드</t>
        </is>
      </c>
      <c r="C1347" t="inlineStr">
        <is>
          <t>텔탄</t>
        </is>
      </c>
      <c r="D1347" t="inlineStr">
        <is>
          <t>유니메드</t>
        </is>
      </c>
      <c r="E1347" t="inlineStr">
        <is>
          <t>telmisartan</t>
        </is>
      </c>
      <c r="F1347" t="inlineStr">
        <is>
          <t>병원</t>
        </is>
      </c>
      <c r="G1347" t="inlineStr">
        <is>
          <t>Generic</t>
        </is>
      </c>
      <c r="H1347" s="493" t="n">
        <v>5424.04</v>
      </c>
      <c r="I1347" s="493" t="n">
        <v>5759.63</v>
      </c>
      <c r="J1347" s="493" t="n">
        <v>9781.200000000001</v>
      </c>
      <c r="K1347" s="493" t="n">
        <v>5832.67</v>
      </c>
      <c r="L1347" s="493" t="n">
        <v>7069.84</v>
      </c>
      <c r="M1347" s="493" t="n">
        <v>7659.25</v>
      </c>
      <c r="N1347" s="493" t="n">
        <v>7403.28</v>
      </c>
      <c r="O1347" s="493" t="n">
        <v>5559.9</v>
      </c>
      <c r="P1347" s="493" t="n">
        <v>9676.040000000001</v>
      </c>
      <c r="Q1347" s="493" t="n">
        <v>7516</v>
      </c>
      <c r="R1347" s="493" t="n">
        <v>8420.26</v>
      </c>
      <c r="S1347" s="493" t="n">
        <v>4998.5</v>
      </c>
      <c r="T1347" s="493" t="n">
        <v>6277.4</v>
      </c>
      <c r="U1347" s="493" t="n">
        <v>5993.5</v>
      </c>
      <c r="V1347" s="493" t="n">
        <v>4341.96</v>
      </c>
      <c r="W1347" s="493" t="n">
        <v>4602.9</v>
      </c>
      <c r="X1347" s="493" t="n">
        <v>6956.2</v>
      </c>
      <c r="Y1347" s="493" t="n">
        <v>4675.5</v>
      </c>
      <c r="Z1347" s="493" t="n">
        <v>2468.2</v>
      </c>
      <c r="AA1347" s="493" t="n">
        <v>1364</v>
      </c>
      <c r="AB1347" s="493" t="n">
        <v>3377.6</v>
      </c>
      <c r="AC1347" s="493" t="n">
        <v>2706.3</v>
      </c>
      <c r="AD1347" s="493" t="n">
        <v>2436</v>
      </c>
      <c r="AE1347" s="493" t="n">
        <v>2788</v>
      </c>
      <c r="AF1347" s="493" t="n">
        <v>250.8</v>
      </c>
      <c r="AG1347" s="493" t="n">
        <v>0</v>
      </c>
      <c r="AH1347" s="493" t="n">
        <v>744</v>
      </c>
      <c r="AI1347" s="493" t="n">
        <v>2148</v>
      </c>
      <c r="AJ1347" s="493" t="n">
        <v>2724</v>
      </c>
      <c r="AK1347" s="493" t="n">
        <v>4513.5</v>
      </c>
      <c r="AL1347" s="493" t="n">
        <v>3380.22</v>
      </c>
      <c r="AM1347" s="493" t="n">
        <v>2938.17</v>
      </c>
      <c r="AN1347" s="493" t="n">
        <v>3803.45</v>
      </c>
      <c r="AO1347" s="493" t="n">
        <v>4065.88</v>
      </c>
      <c r="AP1347" s="493" t="n">
        <v>4817.6</v>
      </c>
      <c r="AQ1347" s="493" t="n">
        <v>5728.8</v>
      </c>
      <c r="AR1347" s="493" t="n">
        <v>4539.64</v>
      </c>
      <c r="AS1347" s="493" t="n">
        <v>6313.53</v>
      </c>
      <c r="AT1347" s="493" t="n">
        <v>5687.4</v>
      </c>
      <c r="AU1347" s="493" t="n">
        <v>5543.1</v>
      </c>
      <c r="AV1347" s="493" t="n">
        <v>5831.38</v>
      </c>
      <c r="AW1347" s="493" t="n">
        <v>6425.36</v>
      </c>
      <c r="AX1347" s="493" t="n">
        <v>5935.98</v>
      </c>
      <c r="AY1347" s="493" t="n">
        <v>7147.01</v>
      </c>
      <c r="AZ1347" s="493" t="n">
        <v>5065.69</v>
      </c>
      <c r="BA1347" s="493" t="n">
        <v>8037.2</v>
      </c>
      <c r="BB1347" s="493" t="n">
        <v>5896.02</v>
      </c>
      <c r="BC1347" s="493" t="n">
        <v>8711.540000000001</v>
      </c>
      <c r="BD1347" s="493" t="n">
        <v>6635.05</v>
      </c>
      <c r="BE1347" s="493" t="n">
        <v>11293.09</v>
      </c>
      <c r="BF1347" s="493" t="n">
        <v>7593.75</v>
      </c>
      <c r="BG1347" s="493" t="n">
        <v>9969.33</v>
      </c>
      <c r="BH1347" s="493" t="n">
        <v>10094.25</v>
      </c>
      <c r="BI1347" s="493" t="n">
        <v>8042.7</v>
      </c>
      <c r="BJ1347" s="493" t="n">
        <v>11080.05</v>
      </c>
      <c r="BK1347" s="493" t="n">
        <v>9258.9</v>
      </c>
      <c r="BL1347" s="493" t="n">
        <v>12324.15</v>
      </c>
      <c r="BM1347" s="493" t="n">
        <v>6357.6</v>
      </c>
      <c r="BN1347" s="493" t="n">
        <v>11891.3</v>
      </c>
      <c r="BO1347" s="493" t="n">
        <v>9943.969999999999</v>
      </c>
      <c r="BP1347" s="493" t="n">
        <v>9427.950000000001</v>
      </c>
      <c r="BQ1347" s="493" t="n">
        <v>7917.28</v>
      </c>
      <c r="BR1347" s="493" t="n">
        <v>11945.93</v>
      </c>
      <c r="BS1347" s="493" t="n">
        <v>9352</v>
      </c>
      <c r="BT1347" s="493" t="n">
        <v>9586.860000000001</v>
      </c>
      <c r="BU1347" s="493" t="n">
        <v>3066.88</v>
      </c>
      <c r="BV1347" s="493" t="n">
        <v>3245.7</v>
      </c>
      <c r="BW1347" s="493" t="n">
        <v>0</v>
      </c>
    </row>
    <row r="1348">
      <c r="A1348" t="inlineStr">
        <is>
          <t>[C9C] ANGIOTENSIN-II 길항제 (단일)</t>
        </is>
      </c>
      <c r="B1348" t="inlineStr">
        <is>
          <t>유니메드</t>
        </is>
      </c>
      <c r="C1348" t="inlineStr">
        <is>
          <t>텔탄</t>
        </is>
      </c>
      <c r="D1348" t="inlineStr">
        <is>
          <t>유니메드</t>
        </is>
      </c>
      <c r="E1348" t="inlineStr">
        <is>
          <t>telmisartan</t>
        </is>
      </c>
      <c r="F1348" t="inlineStr">
        <is>
          <t>의원</t>
        </is>
      </c>
      <c r="G1348" t="inlineStr">
        <is>
          <t>Generic</t>
        </is>
      </c>
      <c r="H1348" s="493" t="n">
        <v>49370.36</v>
      </c>
      <c r="I1348" s="493" t="n">
        <v>55118.62</v>
      </c>
      <c r="J1348" s="493" t="n">
        <v>61580.55</v>
      </c>
      <c r="K1348" s="493" t="n">
        <v>60615.93</v>
      </c>
      <c r="L1348" s="493" t="n">
        <v>57402.79</v>
      </c>
      <c r="M1348" s="493" t="n">
        <v>53275.35</v>
      </c>
      <c r="N1348" s="493" t="n">
        <v>59396.42</v>
      </c>
      <c r="O1348" s="493" t="n">
        <v>61429.86</v>
      </c>
      <c r="P1348" s="493" t="n">
        <v>62559.02</v>
      </c>
      <c r="Q1348" s="493" t="n">
        <v>60886.52</v>
      </c>
      <c r="R1348" s="493" t="n">
        <v>72169.60000000001</v>
      </c>
      <c r="S1348" s="493" t="n">
        <v>76549.69</v>
      </c>
      <c r="T1348" s="493" t="n">
        <v>83218.32000000001</v>
      </c>
      <c r="U1348" s="493" t="n">
        <v>74289.56</v>
      </c>
      <c r="V1348" s="493" t="n">
        <v>67184.89999999999</v>
      </c>
      <c r="W1348" s="493" t="n">
        <v>76826.56</v>
      </c>
      <c r="X1348" s="493" t="n">
        <v>81861.73</v>
      </c>
      <c r="Y1348" s="493" t="n">
        <v>74203.7</v>
      </c>
      <c r="Z1348" s="493" t="n">
        <v>58591.54</v>
      </c>
      <c r="AA1348" s="493" t="n">
        <v>56847.25</v>
      </c>
      <c r="AB1348" s="493" t="n">
        <v>69203.63</v>
      </c>
      <c r="AC1348" s="493" t="n">
        <v>71152.33</v>
      </c>
      <c r="AD1348" s="493" t="n">
        <v>68618.7</v>
      </c>
      <c r="AE1348" s="493" t="n">
        <v>52716.36</v>
      </c>
      <c r="AF1348" s="493" t="n">
        <v>37919.9</v>
      </c>
      <c r="AG1348" s="493" t="n">
        <v>34203.6</v>
      </c>
      <c r="AH1348" s="493" t="n">
        <v>21798.98</v>
      </c>
      <c r="AI1348" s="493" t="n">
        <v>41788.34</v>
      </c>
      <c r="AJ1348" s="493" t="n">
        <v>42435.7</v>
      </c>
      <c r="AK1348" s="493" t="n">
        <v>44328.25</v>
      </c>
      <c r="AL1348" s="493" t="n">
        <v>47217.99</v>
      </c>
      <c r="AM1348" s="493" t="n">
        <v>48424.93</v>
      </c>
      <c r="AN1348" s="493" t="n">
        <v>49378.7</v>
      </c>
      <c r="AO1348" s="493" t="n">
        <v>46827.1</v>
      </c>
      <c r="AP1348" s="493" t="n">
        <v>56163.31</v>
      </c>
      <c r="AQ1348" s="493" t="n">
        <v>51461.57</v>
      </c>
      <c r="AR1348" s="493" t="n">
        <v>52451.54</v>
      </c>
      <c r="AS1348" s="493" t="n">
        <v>41506.36</v>
      </c>
      <c r="AT1348" s="493" t="n">
        <v>38051.4</v>
      </c>
      <c r="AU1348" s="493" t="n">
        <v>40756.92</v>
      </c>
      <c r="AV1348" s="493" t="n">
        <v>42323.88</v>
      </c>
      <c r="AW1348" s="493" t="n">
        <v>38129.32</v>
      </c>
      <c r="AX1348" s="493" t="n">
        <v>42248.68</v>
      </c>
      <c r="AY1348" s="493" t="n">
        <v>50960.74</v>
      </c>
      <c r="AZ1348" s="493" t="n">
        <v>38536.61</v>
      </c>
      <c r="BA1348" s="493" t="n">
        <v>53209.26</v>
      </c>
      <c r="BB1348" s="493" t="n">
        <v>47242.61</v>
      </c>
      <c r="BC1348" s="493" t="n">
        <v>52609.74</v>
      </c>
      <c r="BD1348" s="493" t="n">
        <v>43152.78</v>
      </c>
      <c r="BE1348" s="493" t="n">
        <v>45707.53</v>
      </c>
      <c r="BF1348" s="493" t="n">
        <v>47842.54</v>
      </c>
      <c r="BG1348" s="493" t="n">
        <v>48299.48</v>
      </c>
      <c r="BH1348" s="493" t="n">
        <v>48060.85</v>
      </c>
      <c r="BI1348" s="493" t="n">
        <v>45383.24</v>
      </c>
      <c r="BJ1348" s="493" t="n">
        <v>50377.54</v>
      </c>
      <c r="BK1348" s="493" t="n">
        <v>47265.77</v>
      </c>
      <c r="BL1348" s="493" t="n">
        <v>53822.95</v>
      </c>
      <c r="BM1348" s="493" t="n">
        <v>46681.2</v>
      </c>
      <c r="BN1348" s="493" t="n">
        <v>51127.86</v>
      </c>
      <c r="BO1348" s="493" t="n">
        <v>41742.57</v>
      </c>
      <c r="BP1348" s="493" t="n">
        <v>45459.17</v>
      </c>
      <c r="BQ1348" s="493" t="n">
        <v>42469.31</v>
      </c>
      <c r="BR1348" s="493" t="n">
        <v>52916.1</v>
      </c>
      <c r="BS1348" s="493" t="n">
        <v>49476.33</v>
      </c>
      <c r="BT1348" s="493" t="n">
        <v>48312.14</v>
      </c>
      <c r="BU1348" s="493" t="n">
        <v>32869.35</v>
      </c>
      <c r="BV1348" s="493" t="n">
        <v>14656.09</v>
      </c>
      <c r="BW1348" s="493" t="n">
        <v>12669.6</v>
      </c>
    </row>
    <row r="1349">
      <c r="A1349" t="inlineStr">
        <is>
          <t>[C9C] ANGIOTENSIN-II 길항제 (단일)</t>
        </is>
      </c>
      <c r="B1349" t="inlineStr">
        <is>
          <t>유니메드</t>
        </is>
      </c>
      <c r="C1349" t="inlineStr">
        <is>
          <t>텔탄</t>
        </is>
      </c>
      <c r="D1349" t="inlineStr">
        <is>
          <t>유니메드</t>
        </is>
      </c>
      <c r="E1349" t="inlineStr">
        <is>
          <t>telmisartan</t>
        </is>
      </c>
      <c r="F1349" t="inlineStr">
        <is>
          <t>보건소</t>
        </is>
      </c>
      <c r="G1349" t="inlineStr">
        <is>
          <t>Generic</t>
        </is>
      </c>
      <c r="H1349" s="493" t="n">
        <v>235.2</v>
      </c>
      <c r="I1349" s="493" t="n">
        <v>346.5</v>
      </c>
      <c r="J1349" s="493" t="n">
        <v>1387.8</v>
      </c>
      <c r="K1349" s="493" t="n">
        <v>915.6</v>
      </c>
      <c r="L1349" s="493" t="n">
        <v>1189.5</v>
      </c>
      <c r="M1349" s="493" t="n">
        <v>938.1</v>
      </c>
      <c r="N1349" s="493" t="n">
        <v>530.7</v>
      </c>
      <c r="O1349" s="493" t="n">
        <v>880.8</v>
      </c>
      <c r="P1349" s="493" t="n">
        <v>2161.52</v>
      </c>
      <c r="Q1349" s="493" t="n">
        <v>374.4</v>
      </c>
      <c r="R1349" s="493" t="n">
        <v>183.15</v>
      </c>
      <c r="S1349" s="493" t="n">
        <v>597.6</v>
      </c>
      <c r="T1349" s="493" t="n">
        <v>256.5</v>
      </c>
      <c r="U1349" s="493" t="n">
        <v>677.7</v>
      </c>
      <c r="V1349" s="493" t="n">
        <v>0</v>
      </c>
      <c r="W1349" s="493" t="n">
        <v>0</v>
      </c>
      <c r="X1349" s="493" t="n">
        <v>559.5</v>
      </c>
      <c r="Y1349" s="493" t="n">
        <v>185.4</v>
      </c>
      <c r="Z1349" s="493" t="n">
        <v>127.2</v>
      </c>
      <c r="AA1349" s="493" t="n">
        <v>657.9</v>
      </c>
      <c r="AB1349" s="493" t="n">
        <v>459</v>
      </c>
      <c r="AC1349" s="493" t="n">
        <v>205.2</v>
      </c>
      <c r="AD1349" s="493" t="n">
        <v>0</v>
      </c>
      <c r="AE1349" s="493" t="n">
        <v>0</v>
      </c>
      <c r="AF1349" s="493" t="n">
        <v>0</v>
      </c>
      <c r="AG1349" s="493" t="n">
        <v>0</v>
      </c>
      <c r="AH1349" s="493" t="n">
        <v>0</v>
      </c>
      <c r="AI1349" s="493" t="n">
        <v>0</v>
      </c>
      <c r="AJ1349" s="493" t="n">
        <v>0</v>
      </c>
      <c r="AK1349" s="493" t="n">
        <v>0</v>
      </c>
      <c r="AL1349" s="493" t="n">
        <v>0</v>
      </c>
      <c r="AM1349" s="493" t="n">
        <v>0</v>
      </c>
      <c r="AN1349" s="493" t="n">
        <v>229.5</v>
      </c>
      <c r="AO1349" s="493" t="n">
        <v>0</v>
      </c>
      <c r="AP1349" s="493" t="n">
        <v>0</v>
      </c>
      <c r="AQ1349" s="493" t="n">
        <v>200.7</v>
      </c>
      <c r="AR1349" s="493" t="n">
        <v>226.8</v>
      </c>
      <c r="AS1349" s="493" t="n">
        <v>0</v>
      </c>
      <c r="AT1349" s="493" t="n">
        <v>238.5</v>
      </c>
      <c r="AU1349" s="493" t="n">
        <v>0</v>
      </c>
      <c r="AV1349" s="493" t="n">
        <v>0</v>
      </c>
      <c r="AW1349" s="493" t="n">
        <v>318</v>
      </c>
      <c r="AX1349" s="493" t="n">
        <v>393.3</v>
      </c>
      <c r="AY1349" s="493" t="n">
        <v>636</v>
      </c>
      <c r="AZ1349" s="493" t="n">
        <v>0</v>
      </c>
      <c r="BA1349" s="493" t="n">
        <v>341.1</v>
      </c>
      <c r="BB1349" s="493" t="n">
        <v>0</v>
      </c>
      <c r="BC1349" s="493" t="n">
        <v>380.7</v>
      </c>
      <c r="BD1349" s="493" t="n">
        <v>0</v>
      </c>
      <c r="BE1349" s="493" t="n">
        <v>0</v>
      </c>
      <c r="BF1349" s="493" t="n">
        <v>0</v>
      </c>
      <c r="BG1349" s="493" t="n">
        <v>266.4</v>
      </c>
      <c r="BH1349" s="493" t="n">
        <v>360</v>
      </c>
      <c r="BI1349" s="493" t="n">
        <v>0</v>
      </c>
      <c r="BJ1349" s="493" t="n">
        <v>319.5</v>
      </c>
      <c r="BK1349" s="493" t="n">
        <v>0</v>
      </c>
      <c r="BL1349" s="493" t="n">
        <v>0</v>
      </c>
      <c r="BM1349" s="493" t="n">
        <v>309.6</v>
      </c>
      <c r="BN1349" s="493" t="n">
        <v>0</v>
      </c>
      <c r="BO1349" s="493" t="n">
        <v>0</v>
      </c>
      <c r="BP1349" s="493" t="n">
        <v>0</v>
      </c>
      <c r="BQ1349" s="493" t="n">
        <v>0</v>
      </c>
      <c r="BR1349" s="493" t="n">
        <v>0</v>
      </c>
      <c r="BS1349" s="493" t="n">
        <v>0</v>
      </c>
      <c r="BT1349" s="493" t="n">
        <v>0</v>
      </c>
      <c r="BU1349" s="493" t="n">
        <v>0</v>
      </c>
      <c r="BV1349" s="493" t="n">
        <v>0</v>
      </c>
      <c r="BW1349" s="493" t="n">
        <v>0</v>
      </c>
    </row>
    <row r="1350">
      <c r="A1350" t="inlineStr">
        <is>
          <t>[C9C] ANGIOTENSIN-II 길항제 (단일)</t>
        </is>
      </c>
      <c r="B1350" t="inlineStr">
        <is>
          <t>유니메드</t>
        </is>
      </c>
      <c r="C1350" t="inlineStr">
        <is>
          <t>텔탄</t>
        </is>
      </c>
      <c r="D1350" t="inlineStr">
        <is>
          <t>유니메드</t>
        </is>
      </c>
      <c r="E1350" t="inlineStr">
        <is>
          <t>telmisartan</t>
        </is>
      </c>
      <c r="F1350" t="inlineStr">
        <is>
          <t>기타(치과의원, 치과병원 등)</t>
        </is>
      </c>
      <c r="G1350" t="inlineStr">
        <is>
          <t>Generic</t>
        </is>
      </c>
      <c r="H1350" s="493" t="n">
        <v>0</v>
      </c>
      <c r="I1350" s="493" t="n">
        <v>0</v>
      </c>
      <c r="J1350" s="493" t="n">
        <v>0</v>
      </c>
      <c r="K1350" s="493" t="n">
        <v>0</v>
      </c>
      <c r="L1350" s="493" t="n">
        <v>0</v>
      </c>
      <c r="M1350" s="493" t="n">
        <v>0</v>
      </c>
      <c r="N1350" s="493" t="n">
        <v>0</v>
      </c>
      <c r="O1350" s="493" t="n">
        <v>0</v>
      </c>
      <c r="P1350" s="493" t="n">
        <v>0</v>
      </c>
      <c r="Q1350" s="493" t="n">
        <v>0</v>
      </c>
      <c r="R1350" s="493" t="n">
        <v>0</v>
      </c>
      <c r="S1350" s="493" t="n">
        <v>0</v>
      </c>
      <c r="T1350" s="493" t="n">
        <v>0</v>
      </c>
      <c r="U1350" s="493" t="n">
        <v>0</v>
      </c>
      <c r="V1350" s="493" t="n">
        <v>0</v>
      </c>
      <c r="W1350" s="493" t="n">
        <v>0</v>
      </c>
      <c r="X1350" s="493" t="n">
        <v>0</v>
      </c>
      <c r="Y1350" s="493" t="n">
        <v>0</v>
      </c>
      <c r="Z1350" s="493" t="n">
        <v>0</v>
      </c>
      <c r="AA1350" s="493" t="n">
        <v>0</v>
      </c>
      <c r="AB1350" s="493" t="n">
        <v>0</v>
      </c>
      <c r="AC1350" s="493" t="n">
        <v>0</v>
      </c>
      <c r="AD1350" s="493" t="n">
        <v>0</v>
      </c>
      <c r="AE1350" s="493" t="n">
        <v>0</v>
      </c>
      <c r="AF1350" s="493" t="n">
        <v>0</v>
      </c>
      <c r="AG1350" s="493" t="n">
        <v>0</v>
      </c>
      <c r="AH1350" s="493" t="n">
        <v>0</v>
      </c>
      <c r="AI1350" s="493" t="n">
        <v>0</v>
      </c>
      <c r="AJ1350" s="493" t="n">
        <v>0</v>
      </c>
      <c r="AK1350" s="493" t="n">
        <v>0</v>
      </c>
      <c r="AL1350" s="493" t="n">
        <v>0</v>
      </c>
      <c r="AM1350" s="493" t="n">
        <v>0</v>
      </c>
      <c r="AN1350" s="493" t="n">
        <v>0</v>
      </c>
      <c r="AO1350" s="493" t="n">
        <v>0</v>
      </c>
      <c r="AP1350" s="493" t="n">
        <v>0</v>
      </c>
      <c r="AQ1350" s="493" t="n">
        <v>370.8</v>
      </c>
      <c r="AR1350" s="493" t="n">
        <v>0</v>
      </c>
      <c r="AS1350" s="493" t="n">
        <v>0</v>
      </c>
      <c r="AT1350" s="493" t="n">
        <v>0</v>
      </c>
      <c r="AU1350" s="493" t="n">
        <v>0</v>
      </c>
      <c r="AV1350" s="493" t="n">
        <v>0</v>
      </c>
      <c r="AW1350" s="493" t="n">
        <v>0</v>
      </c>
      <c r="AX1350" s="493" t="n">
        <v>0</v>
      </c>
      <c r="AY1350" s="493" t="n">
        <v>0</v>
      </c>
      <c r="AZ1350" s="493" t="n">
        <v>0</v>
      </c>
      <c r="BA1350" s="493" t="n">
        <v>0</v>
      </c>
      <c r="BB1350" s="493" t="n">
        <v>0</v>
      </c>
      <c r="BC1350" s="493" t="n">
        <v>0</v>
      </c>
      <c r="BD1350" s="493" t="n">
        <v>0</v>
      </c>
      <c r="BE1350" s="493" t="n">
        <v>0</v>
      </c>
      <c r="BF1350" s="493" t="n">
        <v>0</v>
      </c>
      <c r="BG1350" s="493" t="n">
        <v>0</v>
      </c>
      <c r="BH1350" s="493" t="n">
        <v>0</v>
      </c>
      <c r="BI1350" s="493" t="n">
        <v>0</v>
      </c>
      <c r="BJ1350" s="493" t="n">
        <v>0</v>
      </c>
      <c r="BK1350" s="493" t="n">
        <v>0</v>
      </c>
      <c r="BL1350" s="493" t="n">
        <v>0</v>
      </c>
      <c r="BM1350" s="493" t="n">
        <v>0</v>
      </c>
      <c r="BN1350" s="493" t="n">
        <v>0</v>
      </c>
      <c r="BO1350" s="493" t="n">
        <v>0</v>
      </c>
      <c r="BP1350" s="493" t="n">
        <v>0</v>
      </c>
      <c r="BQ1350" s="493" t="n">
        <v>308.1</v>
      </c>
      <c r="BR1350" s="493" t="n">
        <v>326.4</v>
      </c>
      <c r="BS1350" s="493" t="n">
        <v>334.5</v>
      </c>
      <c r="BT1350" s="493" t="n">
        <v>0</v>
      </c>
      <c r="BU1350" s="493" t="n">
        <v>0</v>
      </c>
      <c r="BV1350" s="493" t="n">
        <v>0</v>
      </c>
      <c r="BW1350" s="493" t="n">
        <v>0</v>
      </c>
    </row>
    <row r="1351">
      <c r="A1351" t="inlineStr">
        <is>
          <t>[C9C] ANGIOTENSIN-II 길항제 (단일)</t>
        </is>
      </c>
      <c r="B1351" t="inlineStr">
        <is>
          <t>유니온</t>
        </is>
      </c>
      <c r="C1351" t="inlineStr">
        <is>
          <t>뉴로탄</t>
        </is>
      </c>
      <c r="D1351" t="inlineStr">
        <is>
          <t>유니온</t>
        </is>
      </c>
      <c r="E1351" t="inlineStr">
        <is>
          <t>losartan potassium</t>
        </is>
      </c>
      <c r="F1351" t="inlineStr">
        <is>
          <t>종합병원</t>
        </is>
      </c>
      <c r="G1351" t="inlineStr">
        <is>
          <t>Generic</t>
        </is>
      </c>
      <c r="H1351" s="493" t="n">
        <v>0</v>
      </c>
      <c r="I1351" s="493" t="n">
        <v>0</v>
      </c>
      <c r="J1351" s="493" t="n">
        <v>0</v>
      </c>
      <c r="K1351" s="493" t="n">
        <v>240.3</v>
      </c>
      <c r="L1351" s="493" t="n">
        <v>0</v>
      </c>
      <c r="M1351" s="493" t="n">
        <v>0</v>
      </c>
      <c r="N1351" s="493" t="n">
        <v>0</v>
      </c>
      <c r="O1351" s="493" t="n">
        <v>0</v>
      </c>
      <c r="P1351" s="493" t="n">
        <v>120</v>
      </c>
      <c r="Q1351" s="493" t="n">
        <v>120.3</v>
      </c>
      <c r="R1351" s="493" t="n">
        <v>120</v>
      </c>
      <c r="S1351" s="493" t="n">
        <v>0</v>
      </c>
      <c r="T1351" s="493" t="n">
        <v>0</v>
      </c>
      <c r="U1351" s="493" t="n">
        <v>0</v>
      </c>
      <c r="V1351" s="493" t="n">
        <v>0</v>
      </c>
      <c r="W1351" s="493" t="n">
        <v>0</v>
      </c>
      <c r="X1351" s="493" t="n">
        <v>0</v>
      </c>
      <c r="Y1351" s="493" t="n">
        <v>0</v>
      </c>
      <c r="Z1351" s="493" t="n">
        <v>0</v>
      </c>
      <c r="AA1351" s="493" t="n">
        <v>0</v>
      </c>
      <c r="AB1351" s="493" t="n">
        <v>0</v>
      </c>
      <c r="AC1351" s="493" t="n">
        <v>0</v>
      </c>
      <c r="AD1351" s="493" t="n">
        <v>0</v>
      </c>
      <c r="AE1351" s="493" t="n">
        <v>0</v>
      </c>
      <c r="AF1351" s="493" t="n">
        <v>0</v>
      </c>
      <c r="AG1351" s="493" t="n">
        <v>0</v>
      </c>
      <c r="AH1351" s="493" t="n">
        <v>0</v>
      </c>
      <c r="AI1351" s="493" t="n">
        <v>0</v>
      </c>
      <c r="AJ1351" s="493" t="n">
        <v>0</v>
      </c>
      <c r="AK1351" s="493" t="n">
        <v>0</v>
      </c>
      <c r="AL1351" s="493" t="n">
        <v>0</v>
      </c>
      <c r="AM1351" s="493" t="n">
        <v>0</v>
      </c>
      <c r="AN1351" s="493" t="n">
        <v>0</v>
      </c>
      <c r="AO1351" s="493" t="n">
        <v>0</v>
      </c>
      <c r="AP1351" s="493" t="n">
        <v>0</v>
      </c>
      <c r="AQ1351" s="493" t="n">
        <v>0</v>
      </c>
      <c r="AR1351" s="493" t="n">
        <v>0</v>
      </c>
      <c r="AS1351" s="493" t="n">
        <v>0</v>
      </c>
      <c r="AT1351" s="493" t="n">
        <v>0</v>
      </c>
      <c r="AU1351" s="493" t="n">
        <v>0</v>
      </c>
      <c r="AV1351" s="493" t="n">
        <v>0</v>
      </c>
      <c r="AW1351" s="493" t="n">
        <v>0</v>
      </c>
      <c r="AX1351" s="493" t="n">
        <v>0</v>
      </c>
      <c r="AY1351" s="493" t="n">
        <v>0</v>
      </c>
      <c r="AZ1351" s="493" t="n">
        <v>0</v>
      </c>
      <c r="BA1351" s="493" t="n">
        <v>0</v>
      </c>
      <c r="BB1351" s="493" t="n">
        <v>0</v>
      </c>
      <c r="BC1351" s="493" t="n">
        <v>0</v>
      </c>
      <c r="BD1351" s="493" t="n">
        <v>0</v>
      </c>
      <c r="BE1351" s="493" t="n">
        <v>0</v>
      </c>
      <c r="BF1351" s="493" t="n">
        <v>0</v>
      </c>
      <c r="BG1351" s="493" t="n">
        <v>0</v>
      </c>
      <c r="BH1351" s="493" t="n">
        <v>0</v>
      </c>
      <c r="BI1351" s="493" t="n">
        <v>76.59</v>
      </c>
      <c r="BJ1351" s="493" t="n">
        <v>0</v>
      </c>
      <c r="BK1351" s="493" t="n">
        <v>0</v>
      </c>
      <c r="BL1351" s="493" t="n">
        <v>0</v>
      </c>
      <c r="BM1351" s="493" t="n">
        <v>0</v>
      </c>
      <c r="BN1351" s="493" t="n">
        <v>0</v>
      </c>
      <c r="BO1351" s="493" t="n">
        <v>492.3</v>
      </c>
      <c r="BP1351" s="493" t="n">
        <v>0</v>
      </c>
      <c r="BQ1351" s="493" t="n">
        <v>0</v>
      </c>
      <c r="BR1351" s="493" t="n">
        <v>449.1</v>
      </c>
      <c r="BS1351" s="493" t="n">
        <v>0</v>
      </c>
      <c r="BT1351" s="493" t="n">
        <v>0</v>
      </c>
      <c r="BU1351" s="493" t="n">
        <v>0</v>
      </c>
      <c r="BV1351" s="493" t="n">
        <v>0</v>
      </c>
      <c r="BW1351" s="493" t="n">
        <v>0</v>
      </c>
    </row>
    <row r="1352">
      <c r="A1352" t="inlineStr">
        <is>
          <t>[C9C] ANGIOTENSIN-II 길항제 (단일)</t>
        </is>
      </c>
      <c r="B1352" t="inlineStr">
        <is>
          <t>유니온</t>
        </is>
      </c>
      <c r="C1352" t="inlineStr">
        <is>
          <t>뉴로탄</t>
        </is>
      </c>
      <c r="D1352" t="inlineStr">
        <is>
          <t>유니온</t>
        </is>
      </c>
      <c r="E1352" t="inlineStr">
        <is>
          <t>losartan potassium</t>
        </is>
      </c>
      <c r="F1352" t="inlineStr">
        <is>
          <t>병원</t>
        </is>
      </c>
      <c r="G1352" t="inlineStr">
        <is>
          <t>Generic</t>
        </is>
      </c>
      <c r="H1352" s="493" t="n">
        <v>27999.39</v>
      </c>
      <c r="I1352" s="493" t="n">
        <v>23744.84</v>
      </c>
      <c r="J1352" s="493" t="n">
        <v>24101.94</v>
      </c>
      <c r="K1352" s="493" t="n">
        <v>30641.4</v>
      </c>
      <c r="L1352" s="493" t="n">
        <v>24485.8</v>
      </c>
      <c r="M1352" s="493" t="n">
        <v>23713.44</v>
      </c>
      <c r="N1352" s="493" t="n">
        <v>31430.01</v>
      </c>
      <c r="O1352" s="493" t="n">
        <v>23020.39</v>
      </c>
      <c r="P1352" s="493" t="n">
        <v>20487.18</v>
      </c>
      <c r="Q1352" s="493" t="n">
        <v>29940.87</v>
      </c>
      <c r="R1352" s="493" t="n">
        <v>24649.89</v>
      </c>
      <c r="S1352" s="493" t="n">
        <v>4409.14</v>
      </c>
      <c r="T1352" s="493" t="n">
        <v>435.6</v>
      </c>
      <c r="U1352" s="493" t="n">
        <v>0</v>
      </c>
      <c r="V1352" s="493" t="n">
        <v>7133.31</v>
      </c>
      <c r="W1352" s="493" t="n">
        <v>3156.6</v>
      </c>
      <c r="X1352" s="493" t="n">
        <v>5622.9</v>
      </c>
      <c r="Y1352" s="493" t="n">
        <v>3767.22</v>
      </c>
      <c r="Z1352" s="493" t="n">
        <v>7015.49</v>
      </c>
      <c r="AA1352" s="493" t="n">
        <v>5251.47</v>
      </c>
      <c r="AB1352" s="493" t="n">
        <v>6227.56</v>
      </c>
      <c r="AC1352" s="493" t="n">
        <v>3503.16</v>
      </c>
      <c r="AD1352" s="493" t="n">
        <v>9343.469999999999</v>
      </c>
      <c r="AE1352" s="493" t="n">
        <v>6216.21</v>
      </c>
      <c r="AF1352" s="493" t="n">
        <v>10747.44</v>
      </c>
      <c r="AG1352" s="493" t="n">
        <v>7839.75</v>
      </c>
      <c r="AH1352" s="493" t="n">
        <v>6363.25</v>
      </c>
      <c r="AI1352" s="493" t="n">
        <v>4893.6</v>
      </c>
      <c r="AJ1352" s="493" t="n">
        <v>9586.719999999999</v>
      </c>
      <c r="AK1352" s="493" t="n">
        <v>9738.6</v>
      </c>
      <c r="AL1352" s="493" t="n">
        <v>9848.07</v>
      </c>
      <c r="AM1352" s="493" t="n">
        <v>9151.1</v>
      </c>
      <c r="AN1352" s="493" t="n">
        <v>7206.66</v>
      </c>
      <c r="AO1352" s="493" t="n">
        <v>8618.120000000001</v>
      </c>
      <c r="AP1352" s="493" t="n">
        <v>9005.52</v>
      </c>
      <c r="AQ1352" s="493" t="n">
        <v>8769.549999999999</v>
      </c>
      <c r="AR1352" s="493" t="n">
        <v>10619.51</v>
      </c>
      <c r="AS1352" s="493" t="n">
        <v>11237.1</v>
      </c>
      <c r="AT1352" s="493" t="n">
        <v>9456.08</v>
      </c>
      <c r="AU1352" s="493" t="n">
        <v>10241.12</v>
      </c>
      <c r="AV1352" s="493" t="n">
        <v>6983.56</v>
      </c>
      <c r="AW1352" s="493" t="n">
        <v>11327.55</v>
      </c>
      <c r="AX1352" s="493" t="n">
        <v>10203.99</v>
      </c>
      <c r="AY1352" s="493" t="n">
        <v>9872.120000000001</v>
      </c>
      <c r="AZ1352" s="493" t="n">
        <v>11662.07</v>
      </c>
      <c r="BA1352" s="493" t="n">
        <v>10394.72</v>
      </c>
      <c r="BB1352" s="493" t="n">
        <v>9245.959999999999</v>
      </c>
      <c r="BC1352" s="493" t="n">
        <v>10880.48</v>
      </c>
      <c r="BD1352" s="493" t="n">
        <v>9656.530000000001</v>
      </c>
      <c r="BE1352" s="493" t="n">
        <v>9920.75</v>
      </c>
      <c r="BF1352" s="493" t="n">
        <v>9767.17</v>
      </c>
      <c r="BG1352" s="493" t="n">
        <v>7535.57</v>
      </c>
      <c r="BH1352" s="493" t="n">
        <v>9770.610000000001</v>
      </c>
      <c r="BI1352" s="493" t="n">
        <v>8985.450000000001</v>
      </c>
      <c r="BJ1352" s="493" t="n">
        <v>7238.44</v>
      </c>
      <c r="BK1352" s="493" t="n">
        <v>10183.57</v>
      </c>
      <c r="BL1352" s="493" t="n">
        <v>10712.95</v>
      </c>
      <c r="BM1352" s="493" t="n">
        <v>10408.47</v>
      </c>
      <c r="BN1352" s="493" t="n">
        <v>3970.28</v>
      </c>
      <c r="BO1352" s="493" t="n">
        <v>8405.780000000001</v>
      </c>
      <c r="BP1352" s="493" t="n">
        <v>6200.44</v>
      </c>
      <c r="BQ1352" s="493" t="n">
        <v>6255.57</v>
      </c>
      <c r="BR1352" s="493" t="n">
        <v>4926.6</v>
      </c>
      <c r="BS1352" s="493" t="n">
        <v>8471.82</v>
      </c>
      <c r="BT1352" s="493" t="n">
        <v>6751.59</v>
      </c>
      <c r="BU1352" s="493" t="n">
        <v>9192.370000000001</v>
      </c>
      <c r="BV1352" s="493" t="n">
        <v>7847.56</v>
      </c>
      <c r="BW1352" s="493" t="n">
        <v>9644.709999999999</v>
      </c>
    </row>
    <row r="1353">
      <c r="A1353" t="inlineStr">
        <is>
          <t>[C9C] ANGIOTENSIN-II 길항제 (단일)</t>
        </is>
      </c>
      <c r="B1353" t="inlineStr">
        <is>
          <t>유니온</t>
        </is>
      </c>
      <c r="C1353" t="inlineStr">
        <is>
          <t>뉴로탄</t>
        </is>
      </c>
      <c r="D1353" t="inlineStr">
        <is>
          <t>유니온</t>
        </is>
      </c>
      <c r="E1353" t="inlineStr">
        <is>
          <t>losartan potassium</t>
        </is>
      </c>
      <c r="F1353" t="inlineStr">
        <is>
          <t>의원</t>
        </is>
      </c>
      <c r="G1353" t="inlineStr">
        <is>
          <t>Generic</t>
        </is>
      </c>
      <c r="H1353" s="493" t="n">
        <v>97448.81</v>
      </c>
      <c r="I1353" s="493" t="n">
        <v>78825.00999999999</v>
      </c>
      <c r="J1353" s="493" t="n">
        <v>100327.98</v>
      </c>
      <c r="K1353" s="493" t="n">
        <v>88253.42999999999</v>
      </c>
      <c r="L1353" s="493" t="n">
        <v>97104.2</v>
      </c>
      <c r="M1353" s="493" t="n">
        <v>90796.31</v>
      </c>
      <c r="N1353" s="493" t="n">
        <v>130873.65</v>
      </c>
      <c r="O1353" s="493" t="n">
        <v>124296.84</v>
      </c>
      <c r="P1353" s="493" t="n">
        <v>119794.34</v>
      </c>
      <c r="Q1353" s="493" t="n">
        <v>134601.76</v>
      </c>
      <c r="R1353" s="493" t="n">
        <v>129884.21</v>
      </c>
      <c r="S1353" s="493" t="n">
        <v>21513.08</v>
      </c>
      <c r="T1353" s="493" t="n">
        <v>4469.1</v>
      </c>
      <c r="U1353" s="493" t="n">
        <v>0</v>
      </c>
      <c r="V1353" s="493" t="n">
        <v>2436.6</v>
      </c>
      <c r="W1353" s="493" t="n">
        <v>2325</v>
      </c>
      <c r="X1353" s="493" t="n">
        <v>8472.799999999999</v>
      </c>
      <c r="Y1353" s="493" t="n">
        <v>9069.799999999999</v>
      </c>
      <c r="Z1353" s="493" t="n">
        <v>8450.700000000001</v>
      </c>
      <c r="AA1353" s="493" t="n">
        <v>17895.45</v>
      </c>
      <c r="AB1353" s="493" t="n">
        <v>9643.459999999999</v>
      </c>
      <c r="AC1353" s="493" t="n">
        <v>10971.9</v>
      </c>
      <c r="AD1353" s="493" t="n">
        <v>10949.1</v>
      </c>
      <c r="AE1353" s="493" t="n">
        <v>12458.55</v>
      </c>
      <c r="AF1353" s="493" t="n">
        <v>8626.59</v>
      </c>
      <c r="AG1353" s="493" t="n">
        <v>27333.88</v>
      </c>
      <c r="AH1353" s="493" t="n">
        <v>30490.7</v>
      </c>
      <c r="AI1353" s="493" t="n">
        <v>31199.7</v>
      </c>
      <c r="AJ1353" s="493" t="n">
        <v>35756.15</v>
      </c>
      <c r="AK1353" s="493" t="n">
        <v>32869.72</v>
      </c>
      <c r="AL1353" s="493" t="n">
        <v>32950.2</v>
      </c>
      <c r="AM1353" s="493" t="n">
        <v>35349.09</v>
      </c>
      <c r="AN1353" s="493" t="n">
        <v>36057.15</v>
      </c>
      <c r="AO1353" s="493" t="n">
        <v>37696.6</v>
      </c>
      <c r="AP1353" s="493" t="n">
        <v>44230.93</v>
      </c>
      <c r="AQ1353" s="493" t="n">
        <v>40405.53</v>
      </c>
      <c r="AR1353" s="493" t="n">
        <v>47638.75</v>
      </c>
      <c r="AS1353" s="493" t="n">
        <v>42168.33</v>
      </c>
      <c r="AT1353" s="493" t="n">
        <v>46285.61</v>
      </c>
      <c r="AU1353" s="493" t="n">
        <v>52901.41</v>
      </c>
      <c r="AV1353" s="493" t="n">
        <v>51590.86</v>
      </c>
      <c r="AW1353" s="493" t="n">
        <v>49724.96</v>
      </c>
      <c r="AX1353" s="493" t="n">
        <v>55011.3</v>
      </c>
      <c r="AY1353" s="493" t="n">
        <v>57169.61</v>
      </c>
      <c r="AZ1353" s="493" t="n">
        <v>50403.92</v>
      </c>
      <c r="BA1353" s="493" t="n">
        <v>60542.79</v>
      </c>
      <c r="BB1353" s="493" t="n">
        <v>51409.11</v>
      </c>
      <c r="BC1353" s="493" t="n">
        <v>61767.67</v>
      </c>
      <c r="BD1353" s="493" t="n">
        <v>51219.13</v>
      </c>
      <c r="BE1353" s="493" t="n">
        <v>47520.96</v>
      </c>
      <c r="BF1353" s="493" t="n">
        <v>49706.73</v>
      </c>
      <c r="BG1353" s="493" t="n">
        <v>50727.29</v>
      </c>
      <c r="BH1353" s="493" t="n">
        <v>51299.19</v>
      </c>
      <c r="BI1353" s="493" t="n">
        <v>48418.35</v>
      </c>
      <c r="BJ1353" s="493" t="n">
        <v>16094.33</v>
      </c>
      <c r="BK1353" s="493" t="n">
        <v>10652.28</v>
      </c>
      <c r="BL1353" s="493" t="n">
        <v>11661.34</v>
      </c>
      <c r="BM1353" s="493" t="n">
        <v>10920.12</v>
      </c>
      <c r="BN1353" s="493" t="n">
        <v>8287.23</v>
      </c>
      <c r="BO1353" s="493" t="n">
        <v>7442.43</v>
      </c>
      <c r="BP1353" s="493" t="n">
        <v>7154.3</v>
      </c>
      <c r="BQ1353" s="493" t="n">
        <v>6050.83</v>
      </c>
      <c r="BR1353" s="493" t="n">
        <v>7816.8</v>
      </c>
      <c r="BS1353" s="493" t="n">
        <v>5964.28</v>
      </c>
      <c r="BT1353" s="493" t="n">
        <v>6991.97</v>
      </c>
      <c r="BU1353" s="493" t="n">
        <v>7183.12</v>
      </c>
      <c r="BV1353" s="493" t="n">
        <v>3296.03</v>
      </c>
      <c r="BW1353" s="493" t="n">
        <v>3283.04</v>
      </c>
    </row>
    <row r="1354">
      <c r="A1354" t="inlineStr">
        <is>
          <t>[C9C] ANGIOTENSIN-II 길항제 (단일)</t>
        </is>
      </c>
      <c r="B1354" t="inlineStr">
        <is>
          <t>유니온</t>
        </is>
      </c>
      <c r="C1354" t="inlineStr">
        <is>
          <t>뉴로탄</t>
        </is>
      </c>
      <c r="D1354" t="inlineStr">
        <is>
          <t>유니온</t>
        </is>
      </c>
      <c r="E1354" t="inlineStr">
        <is>
          <t>losartan potassium</t>
        </is>
      </c>
      <c r="F1354" t="inlineStr">
        <is>
          <t>보건소</t>
        </is>
      </c>
      <c r="G1354" t="inlineStr">
        <is>
          <t>Generic</t>
        </is>
      </c>
      <c r="H1354" s="493" t="n">
        <v>0</v>
      </c>
      <c r="I1354" s="493" t="n">
        <v>856.8</v>
      </c>
      <c r="J1354" s="493" t="n">
        <v>0</v>
      </c>
      <c r="K1354" s="493" t="n">
        <v>0</v>
      </c>
      <c r="L1354" s="493" t="n">
        <v>744.3</v>
      </c>
      <c r="M1354" s="493" t="n">
        <v>0</v>
      </c>
      <c r="N1354" s="493" t="n">
        <v>0</v>
      </c>
      <c r="O1354" s="493" t="n">
        <v>703.8</v>
      </c>
      <c r="P1354" s="493" t="n">
        <v>0</v>
      </c>
      <c r="Q1354" s="493" t="n">
        <v>0</v>
      </c>
      <c r="R1354" s="493" t="n">
        <v>827.1</v>
      </c>
      <c r="S1354" s="493" t="n">
        <v>0</v>
      </c>
      <c r="T1354" s="493" t="n">
        <v>0</v>
      </c>
      <c r="U1354" s="493" t="n">
        <v>0</v>
      </c>
      <c r="V1354" s="493" t="n">
        <v>0</v>
      </c>
      <c r="W1354" s="493" t="n">
        <v>913.5</v>
      </c>
      <c r="X1354" s="493" t="n">
        <v>0</v>
      </c>
      <c r="Y1354" s="493" t="n">
        <v>0</v>
      </c>
      <c r="Z1354" s="493" t="n">
        <v>0</v>
      </c>
      <c r="AA1354" s="493" t="n">
        <v>0</v>
      </c>
      <c r="AB1354" s="493" t="n">
        <v>0</v>
      </c>
      <c r="AC1354" s="493" t="n">
        <v>0</v>
      </c>
      <c r="AD1354" s="493" t="n">
        <v>0</v>
      </c>
      <c r="AE1354" s="493" t="n">
        <v>0</v>
      </c>
      <c r="AF1354" s="493" t="n">
        <v>0</v>
      </c>
      <c r="AG1354" s="493" t="n">
        <v>0</v>
      </c>
      <c r="AH1354" s="493" t="n">
        <v>139.8</v>
      </c>
      <c r="AI1354" s="493" t="n">
        <v>0</v>
      </c>
      <c r="AJ1354" s="493" t="n">
        <v>0</v>
      </c>
      <c r="AK1354" s="493" t="n">
        <v>0</v>
      </c>
      <c r="AL1354" s="493" t="n">
        <v>0</v>
      </c>
      <c r="AM1354" s="493" t="n">
        <v>0</v>
      </c>
      <c r="AN1354" s="493" t="n">
        <v>0</v>
      </c>
      <c r="AO1354" s="493" t="n">
        <v>0</v>
      </c>
      <c r="AP1354" s="493" t="n">
        <v>0</v>
      </c>
      <c r="AQ1354" s="493" t="n">
        <v>0</v>
      </c>
      <c r="AR1354" s="493" t="n">
        <v>0</v>
      </c>
      <c r="AS1354" s="493" t="n">
        <v>0</v>
      </c>
      <c r="AT1354" s="493" t="n">
        <v>0</v>
      </c>
      <c r="AU1354" s="493" t="n">
        <v>0</v>
      </c>
      <c r="AV1354" s="493" t="n">
        <v>0</v>
      </c>
      <c r="AW1354" s="493" t="n">
        <v>0</v>
      </c>
      <c r="AX1354" s="493" t="n">
        <v>0</v>
      </c>
      <c r="AY1354" s="493" t="n">
        <v>0</v>
      </c>
      <c r="AZ1354" s="493" t="n">
        <v>0</v>
      </c>
      <c r="BA1354" s="493" t="n">
        <v>0</v>
      </c>
      <c r="BB1354" s="493" t="n">
        <v>1166.7</v>
      </c>
      <c r="BC1354" s="493" t="n">
        <v>0</v>
      </c>
      <c r="BD1354" s="493" t="n">
        <v>126.6</v>
      </c>
      <c r="BE1354" s="493" t="n">
        <v>0</v>
      </c>
      <c r="BF1354" s="493" t="n">
        <v>0</v>
      </c>
      <c r="BG1354" s="493" t="n">
        <v>0</v>
      </c>
      <c r="BH1354" s="493" t="n">
        <v>0</v>
      </c>
      <c r="BI1354" s="493" t="n">
        <v>255.6</v>
      </c>
      <c r="BJ1354" s="493" t="n">
        <v>0</v>
      </c>
      <c r="BK1354" s="493" t="n">
        <v>0</v>
      </c>
      <c r="BL1354" s="493" t="n">
        <v>278.4</v>
      </c>
      <c r="BM1354" s="493" t="n">
        <v>0</v>
      </c>
      <c r="BN1354" s="493" t="n">
        <v>0</v>
      </c>
      <c r="BO1354" s="493" t="n">
        <v>0</v>
      </c>
      <c r="BP1354" s="493" t="n">
        <v>0</v>
      </c>
      <c r="BQ1354" s="493" t="n">
        <v>93.59999999999999</v>
      </c>
      <c r="BR1354" s="493" t="n">
        <v>205.8</v>
      </c>
      <c r="BS1354" s="493" t="n">
        <v>36.15</v>
      </c>
      <c r="BT1354" s="493" t="n">
        <v>76.95</v>
      </c>
      <c r="BU1354" s="493" t="n">
        <v>23.7</v>
      </c>
      <c r="BV1354" s="493" t="n">
        <v>240.9</v>
      </c>
      <c r="BW1354" s="493" t="n">
        <v>47.4</v>
      </c>
    </row>
    <row r="1355">
      <c r="A1355" t="inlineStr">
        <is>
          <t>[C9C] ANGIOTENSIN-II 길항제 (단일)</t>
        </is>
      </c>
      <c r="B1355" t="inlineStr">
        <is>
          <t>유앤생명과학</t>
        </is>
      </c>
      <c r="C1355" t="inlineStr">
        <is>
          <t>유앤 텔미</t>
        </is>
      </c>
      <c r="D1355" t="inlineStr">
        <is>
          <t>유앤생명과학</t>
        </is>
      </c>
      <c r="E1355" t="inlineStr">
        <is>
          <t>telmisartan</t>
        </is>
      </c>
      <c r="F1355" t="inlineStr">
        <is>
          <t>병원</t>
        </is>
      </c>
      <c r="G1355" t="inlineStr">
        <is>
          <t>Generic</t>
        </is>
      </c>
      <c r="H1355" s="493" t="n">
        <v>0</v>
      </c>
      <c r="I1355" s="493" t="n">
        <v>0</v>
      </c>
      <c r="J1355" s="493" t="n">
        <v>0</v>
      </c>
      <c r="K1355" s="493" t="n">
        <v>0</v>
      </c>
      <c r="L1355" s="493" t="n">
        <v>0</v>
      </c>
      <c r="M1355" s="493" t="n">
        <v>0</v>
      </c>
      <c r="N1355" s="493" t="n">
        <v>0</v>
      </c>
      <c r="O1355" s="493" t="n">
        <v>0</v>
      </c>
      <c r="P1355" s="493" t="n">
        <v>0</v>
      </c>
      <c r="Q1355" s="493" t="n">
        <v>0</v>
      </c>
      <c r="R1355" s="493" t="n">
        <v>0</v>
      </c>
      <c r="S1355" s="493" t="n">
        <v>0</v>
      </c>
      <c r="T1355" s="493" t="n">
        <v>0</v>
      </c>
      <c r="U1355" s="493" t="n">
        <v>0</v>
      </c>
      <c r="V1355" s="493" t="n">
        <v>0</v>
      </c>
      <c r="W1355" s="493" t="n">
        <v>0</v>
      </c>
      <c r="X1355" s="493" t="n">
        <v>0</v>
      </c>
      <c r="Y1355" s="493" t="n">
        <v>0</v>
      </c>
      <c r="Z1355" s="493" t="n">
        <v>0</v>
      </c>
      <c r="AA1355" s="493" t="n">
        <v>0</v>
      </c>
      <c r="AB1355" s="493" t="n">
        <v>0</v>
      </c>
      <c r="AC1355" s="493" t="n">
        <v>0</v>
      </c>
      <c r="AD1355" s="493" t="n">
        <v>0</v>
      </c>
      <c r="AE1355" s="493" t="n">
        <v>0</v>
      </c>
      <c r="AF1355" s="493" t="n">
        <v>0</v>
      </c>
      <c r="AG1355" s="493" t="n">
        <v>0</v>
      </c>
      <c r="AH1355" s="493" t="n">
        <v>0</v>
      </c>
      <c r="AI1355" s="493" t="n">
        <v>0</v>
      </c>
      <c r="AJ1355" s="493" t="n">
        <v>0</v>
      </c>
      <c r="AK1355" s="493" t="n">
        <v>0</v>
      </c>
      <c r="AL1355" s="493" t="n">
        <v>0</v>
      </c>
      <c r="AM1355" s="493" t="n">
        <v>0</v>
      </c>
      <c r="AN1355" s="493" t="n">
        <v>0</v>
      </c>
      <c r="AO1355" s="493" t="n">
        <v>0</v>
      </c>
      <c r="AP1355" s="493" t="n">
        <v>0</v>
      </c>
      <c r="AQ1355" s="493" t="n">
        <v>0</v>
      </c>
      <c r="AR1355" s="493" t="n">
        <v>0</v>
      </c>
      <c r="AS1355" s="493" t="n">
        <v>0</v>
      </c>
      <c r="AT1355" s="493" t="n">
        <v>0</v>
      </c>
      <c r="AU1355" s="493" t="n">
        <v>0</v>
      </c>
      <c r="AV1355" s="493" t="n">
        <v>0</v>
      </c>
      <c r="AW1355" s="493" t="n">
        <v>0</v>
      </c>
      <c r="AX1355" s="493" t="n">
        <v>0</v>
      </c>
      <c r="AY1355" s="493" t="n">
        <v>733.5</v>
      </c>
      <c r="AZ1355" s="493" t="n">
        <v>1204.5</v>
      </c>
      <c r="BA1355" s="493" t="n">
        <v>339.92</v>
      </c>
      <c r="BB1355" s="493" t="n">
        <v>599.4</v>
      </c>
      <c r="BC1355" s="493" t="n">
        <v>1595.1</v>
      </c>
      <c r="BD1355" s="493" t="n">
        <v>1574.4</v>
      </c>
      <c r="BE1355" s="493" t="n">
        <v>1462.2</v>
      </c>
      <c r="BF1355" s="493" t="n">
        <v>1925.1</v>
      </c>
      <c r="BG1355" s="493" t="n">
        <v>1972.32</v>
      </c>
      <c r="BH1355" s="493" t="n">
        <v>3967.66</v>
      </c>
      <c r="BI1355" s="493" t="n">
        <v>3229.62</v>
      </c>
      <c r="BJ1355" s="493" t="n">
        <v>3976.63</v>
      </c>
      <c r="BK1355" s="493" t="n">
        <v>3464.89</v>
      </c>
      <c r="BL1355" s="493" t="n">
        <v>3094.26</v>
      </c>
      <c r="BM1355" s="493" t="n">
        <v>2224.78</v>
      </c>
      <c r="BN1355" s="493" t="n">
        <v>2526.15</v>
      </c>
      <c r="BO1355" s="493" t="n">
        <v>1869.45</v>
      </c>
      <c r="BP1355" s="493" t="n">
        <v>1925.15</v>
      </c>
      <c r="BQ1355" s="493" t="n">
        <v>6330.3</v>
      </c>
      <c r="BR1355" s="493" t="n">
        <v>5973.28</v>
      </c>
      <c r="BS1355" s="493" t="n">
        <v>8730.299999999999</v>
      </c>
      <c r="BT1355" s="493" t="n">
        <v>8860.5</v>
      </c>
      <c r="BU1355" s="493" t="n">
        <v>6987.54</v>
      </c>
      <c r="BV1355" s="493" t="n">
        <v>11915.85</v>
      </c>
      <c r="BW1355" s="493" t="n">
        <v>4593.22</v>
      </c>
    </row>
    <row r="1356">
      <c r="A1356" t="inlineStr">
        <is>
          <t>[C9C] ANGIOTENSIN-II 길항제 (단일)</t>
        </is>
      </c>
      <c r="B1356" t="inlineStr">
        <is>
          <t>유앤생명과학</t>
        </is>
      </c>
      <c r="C1356" t="inlineStr">
        <is>
          <t>유앤 텔미</t>
        </is>
      </c>
      <c r="D1356" t="inlineStr">
        <is>
          <t>유앤생명과학</t>
        </is>
      </c>
      <c r="E1356" t="inlineStr">
        <is>
          <t>telmisartan</t>
        </is>
      </c>
      <c r="F1356" t="inlineStr">
        <is>
          <t>의원</t>
        </is>
      </c>
      <c r="G1356" t="inlineStr">
        <is>
          <t>Generic</t>
        </is>
      </c>
      <c r="H1356" s="493" t="n">
        <v>0</v>
      </c>
      <c r="I1356" s="493" t="n">
        <v>0</v>
      </c>
      <c r="J1356" s="493" t="n">
        <v>0</v>
      </c>
      <c r="K1356" s="493" t="n">
        <v>0</v>
      </c>
      <c r="L1356" s="493" t="n">
        <v>0</v>
      </c>
      <c r="M1356" s="493" t="n">
        <v>0</v>
      </c>
      <c r="N1356" s="493" t="n">
        <v>0</v>
      </c>
      <c r="O1356" s="493" t="n">
        <v>0</v>
      </c>
      <c r="P1356" s="493" t="n">
        <v>0</v>
      </c>
      <c r="Q1356" s="493" t="n">
        <v>0</v>
      </c>
      <c r="R1356" s="493" t="n">
        <v>0</v>
      </c>
      <c r="S1356" s="493" t="n">
        <v>0</v>
      </c>
      <c r="T1356" s="493" t="n">
        <v>0</v>
      </c>
      <c r="U1356" s="493" t="n">
        <v>0</v>
      </c>
      <c r="V1356" s="493" t="n">
        <v>0</v>
      </c>
      <c r="W1356" s="493" t="n">
        <v>0</v>
      </c>
      <c r="X1356" s="493" t="n">
        <v>0</v>
      </c>
      <c r="Y1356" s="493" t="n">
        <v>0</v>
      </c>
      <c r="Z1356" s="493" t="n">
        <v>0</v>
      </c>
      <c r="AA1356" s="493" t="n">
        <v>0</v>
      </c>
      <c r="AB1356" s="493" t="n">
        <v>0</v>
      </c>
      <c r="AC1356" s="493" t="n">
        <v>0</v>
      </c>
      <c r="AD1356" s="493" t="n">
        <v>0</v>
      </c>
      <c r="AE1356" s="493" t="n">
        <v>0</v>
      </c>
      <c r="AF1356" s="493" t="n">
        <v>0</v>
      </c>
      <c r="AG1356" s="493" t="n">
        <v>0</v>
      </c>
      <c r="AH1356" s="493" t="n">
        <v>0</v>
      </c>
      <c r="AI1356" s="493" t="n">
        <v>0</v>
      </c>
      <c r="AJ1356" s="493" t="n">
        <v>0</v>
      </c>
      <c r="AK1356" s="493" t="n">
        <v>0</v>
      </c>
      <c r="AL1356" s="493" t="n">
        <v>0</v>
      </c>
      <c r="AM1356" s="493" t="n">
        <v>0</v>
      </c>
      <c r="AN1356" s="493" t="n">
        <v>0</v>
      </c>
      <c r="AO1356" s="493" t="n">
        <v>0</v>
      </c>
      <c r="AP1356" s="493" t="n">
        <v>0</v>
      </c>
      <c r="AQ1356" s="493" t="n">
        <v>0</v>
      </c>
      <c r="AR1356" s="493" t="n">
        <v>0</v>
      </c>
      <c r="AS1356" s="493" t="n">
        <v>0</v>
      </c>
      <c r="AT1356" s="493" t="n">
        <v>0</v>
      </c>
      <c r="AU1356" s="493" t="n">
        <v>1469.05</v>
      </c>
      <c r="AV1356" s="493" t="n">
        <v>48634.45</v>
      </c>
      <c r="AW1356" s="493" t="n">
        <v>94793.89999999999</v>
      </c>
      <c r="AX1356" s="493" t="n">
        <v>124797.46</v>
      </c>
      <c r="AY1356" s="493" t="n">
        <v>132599.73</v>
      </c>
      <c r="AZ1356" s="493" t="n">
        <v>152179.19</v>
      </c>
      <c r="BA1356" s="493" t="n">
        <v>170756.33</v>
      </c>
      <c r="BB1356" s="493" t="n">
        <v>185013.2</v>
      </c>
      <c r="BC1356" s="493" t="n">
        <v>195674.89</v>
      </c>
      <c r="BD1356" s="493" t="n">
        <v>197024.48</v>
      </c>
      <c r="BE1356" s="493" t="n">
        <v>178485.51</v>
      </c>
      <c r="BF1356" s="493" t="n">
        <v>189265.2</v>
      </c>
      <c r="BG1356" s="493" t="n">
        <v>194194.41</v>
      </c>
      <c r="BH1356" s="493" t="n">
        <v>206719.13</v>
      </c>
      <c r="BI1356" s="493" t="n">
        <v>178233.33</v>
      </c>
      <c r="BJ1356" s="493" t="n">
        <v>204075.14</v>
      </c>
      <c r="BK1356" s="493" t="n">
        <v>192363.09</v>
      </c>
      <c r="BL1356" s="493" t="n">
        <v>233697.13</v>
      </c>
      <c r="BM1356" s="493" t="n">
        <v>187585.62</v>
      </c>
      <c r="BN1356" s="493" t="n">
        <v>212875.01</v>
      </c>
      <c r="BO1356" s="493" t="n">
        <v>237155.84</v>
      </c>
      <c r="BP1356" s="493" t="n">
        <v>225740.08</v>
      </c>
      <c r="BQ1356" s="493" t="n">
        <v>220457.16</v>
      </c>
      <c r="BR1356" s="493" t="n">
        <v>238801.77</v>
      </c>
      <c r="BS1356" s="493" t="n">
        <v>231661.79</v>
      </c>
      <c r="BT1356" s="493" t="n">
        <v>223966.04</v>
      </c>
      <c r="BU1356" s="493" t="n">
        <v>240473.65</v>
      </c>
      <c r="BV1356" s="493" t="n">
        <v>251787.08</v>
      </c>
      <c r="BW1356" s="493" t="n">
        <v>243427.59</v>
      </c>
    </row>
    <row r="1357">
      <c r="A1357" t="inlineStr">
        <is>
          <t>[C9C] ANGIOTENSIN-II 길항제 (단일)</t>
        </is>
      </c>
      <c r="B1357" t="inlineStr">
        <is>
          <t>유앤생명과학</t>
        </is>
      </c>
      <c r="C1357" t="inlineStr">
        <is>
          <t>유앤 텔미</t>
        </is>
      </c>
      <c r="D1357" t="inlineStr">
        <is>
          <t>유앤생명과학</t>
        </is>
      </c>
      <c r="E1357" t="inlineStr">
        <is>
          <t>telmisartan</t>
        </is>
      </c>
      <c r="F1357" t="inlineStr">
        <is>
          <t>보건소</t>
        </is>
      </c>
      <c r="G1357" t="inlineStr">
        <is>
          <t>Generic</t>
        </is>
      </c>
      <c r="H1357" s="493" t="n">
        <v>0</v>
      </c>
      <c r="I1357" s="493" t="n">
        <v>0</v>
      </c>
      <c r="J1357" s="493" t="n">
        <v>0</v>
      </c>
      <c r="K1357" s="493" t="n">
        <v>0</v>
      </c>
      <c r="L1357" s="493" t="n">
        <v>0</v>
      </c>
      <c r="M1357" s="493" t="n">
        <v>0</v>
      </c>
      <c r="N1357" s="493" t="n">
        <v>0</v>
      </c>
      <c r="O1357" s="493" t="n">
        <v>0</v>
      </c>
      <c r="P1357" s="493" t="n">
        <v>0</v>
      </c>
      <c r="Q1357" s="493" t="n">
        <v>0</v>
      </c>
      <c r="R1357" s="493" t="n">
        <v>0</v>
      </c>
      <c r="S1357" s="493" t="n">
        <v>0</v>
      </c>
      <c r="T1357" s="493" t="n">
        <v>0</v>
      </c>
      <c r="U1357" s="493" t="n">
        <v>0</v>
      </c>
      <c r="V1357" s="493" t="n">
        <v>0</v>
      </c>
      <c r="W1357" s="493" t="n">
        <v>0</v>
      </c>
      <c r="X1357" s="493" t="n">
        <v>0</v>
      </c>
      <c r="Y1357" s="493" t="n">
        <v>0</v>
      </c>
      <c r="Z1357" s="493" t="n">
        <v>0</v>
      </c>
      <c r="AA1357" s="493" t="n">
        <v>0</v>
      </c>
      <c r="AB1357" s="493" t="n">
        <v>0</v>
      </c>
      <c r="AC1357" s="493" t="n">
        <v>0</v>
      </c>
      <c r="AD1357" s="493" t="n">
        <v>0</v>
      </c>
      <c r="AE1357" s="493" t="n">
        <v>0</v>
      </c>
      <c r="AF1357" s="493" t="n">
        <v>0</v>
      </c>
      <c r="AG1357" s="493" t="n">
        <v>0</v>
      </c>
      <c r="AH1357" s="493" t="n">
        <v>0</v>
      </c>
      <c r="AI1357" s="493" t="n">
        <v>0</v>
      </c>
      <c r="AJ1357" s="493" t="n">
        <v>0</v>
      </c>
      <c r="AK1357" s="493" t="n">
        <v>0</v>
      </c>
      <c r="AL1357" s="493" t="n">
        <v>0</v>
      </c>
      <c r="AM1357" s="493" t="n">
        <v>0</v>
      </c>
      <c r="AN1357" s="493" t="n">
        <v>0</v>
      </c>
      <c r="AO1357" s="493" t="n">
        <v>0</v>
      </c>
      <c r="AP1357" s="493" t="n">
        <v>0</v>
      </c>
      <c r="AQ1357" s="493" t="n">
        <v>0</v>
      </c>
      <c r="AR1357" s="493" t="n">
        <v>0</v>
      </c>
      <c r="AS1357" s="493" t="n">
        <v>0</v>
      </c>
      <c r="AT1357" s="493" t="n">
        <v>0</v>
      </c>
      <c r="AU1357" s="493" t="n">
        <v>0</v>
      </c>
      <c r="AV1357" s="493" t="n">
        <v>371.7</v>
      </c>
      <c r="AW1357" s="493" t="n">
        <v>0</v>
      </c>
      <c r="AX1357" s="493" t="n">
        <v>78.59999999999999</v>
      </c>
      <c r="AY1357" s="493" t="n">
        <v>477</v>
      </c>
      <c r="AZ1357" s="493" t="n">
        <v>0</v>
      </c>
      <c r="BA1357" s="493" t="n">
        <v>97.2</v>
      </c>
      <c r="BB1357" s="493" t="n">
        <v>313.2</v>
      </c>
      <c r="BC1357" s="493" t="n">
        <v>662.4</v>
      </c>
      <c r="BD1357" s="493" t="n">
        <v>741.6</v>
      </c>
      <c r="BE1357" s="493" t="n">
        <v>1062</v>
      </c>
      <c r="BF1357" s="493" t="n">
        <v>978.6</v>
      </c>
      <c r="BG1357" s="493" t="n">
        <v>939.3</v>
      </c>
      <c r="BH1357" s="493" t="n">
        <v>954</v>
      </c>
      <c r="BI1357" s="493" t="n">
        <v>1059.3</v>
      </c>
      <c r="BJ1357" s="493" t="n">
        <v>646.2</v>
      </c>
      <c r="BK1357" s="493" t="n">
        <v>997.8</v>
      </c>
      <c r="BL1357" s="493" t="n">
        <v>15693.15</v>
      </c>
      <c r="BM1357" s="493" t="n">
        <v>6147.3</v>
      </c>
      <c r="BN1357" s="493" t="n">
        <v>10493.7</v>
      </c>
      <c r="BO1357" s="493" t="n">
        <v>11102.62</v>
      </c>
      <c r="BP1357" s="493" t="n">
        <v>13881.3</v>
      </c>
      <c r="BQ1357" s="493" t="n">
        <v>7633.18</v>
      </c>
      <c r="BR1357" s="493" t="n">
        <v>13926.9</v>
      </c>
      <c r="BS1357" s="493" t="n">
        <v>6087.45</v>
      </c>
      <c r="BT1357" s="493" t="n">
        <v>17403.6</v>
      </c>
      <c r="BU1357" s="493" t="n">
        <v>6947.7</v>
      </c>
      <c r="BV1357" s="493" t="n">
        <v>9516</v>
      </c>
      <c r="BW1357" s="493" t="n">
        <v>5838.6</v>
      </c>
    </row>
    <row r="1358">
      <c r="A1358" t="inlineStr">
        <is>
          <t>[C9C] ANGIOTENSIN-II 길항제 (단일)</t>
        </is>
      </c>
      <c r="B1358" t="inlineStr">
        <is>
          <t>유앤생명과학</t>
        </is>
      </c>
      <c r="C1358" t="inlineStr">
        <is>
          <t>유앤 텔미</t>
        </is>
      </c>
      <c r="D1358" t="inlineStr">
        <is>
          <t>유앤생명과학</t>
        </is>
      </c>
      <c r="E1358" t="inlineStr">
        <is>
          <t>telmisartan</t>
        </is>
      </c>
      <c r="F1358" t="inlineStr">
        <is>
          <t>기타(치과의원, 치과병원 등)</t>
        </is>
      </c>
      <c r="G1358" t="inlineStr">
        <is>
          <t>Generic</t>
        </is>
      </c>
      <c r="H1358" s="493" t="n">
        <v>0</v>
      </c>
      <c r="I1358" s="493" t="n">
        <v>0</v>
      </c>
      <c r="J1358" s="493" t="n">
        <v>0</v>
      </c>
      <c r="K1358" s="493" t="n">
        <v>0</v>
      </c>
      <c r="L1358" s="493" t="n">
        <v>0</v>
      </c>
      <c r="M1358" s="493" t="n">
        <v>0</v>
      </c>
      <c r="N1358" s="493" t="n">
        <v>0</v>
      </c>
      <c r="O1358" s="493" t="n">
        <v>0</v>
      </c>
      <c r="P1358" s="493" t="n">
        <v>0</v>
      </c>
      <c r="Q1358" s="493" t="n">
        <v>0</v>
      </c>
      <c r="R1358" s="493" t="n">
        <v>0</v>
      </c>
      <c r="S1358" s="493" t="n">
        <v>0</v>
      </c>
      <c r="T1358" s="493" t="n">
        <v>0</v>
      </c>
      <c r="U1358" s="493" t="n">
        <v>0</v>
      </c>
      <c r="V1358" s="493" t="n">
        <v>0</v>
      </c>
      <c r="W1358" s="493" t="n">
        <v>0</v>
      </c>
      <c r="X1358" s="493" t="n">
        <v>0</v>
      </c>
      <c r="Y1358" s="493" t="n">
        <v>0</v>
      </c>
      <c r="Z1358" s="493" t="n">
        <v>0</v>
      </c>
      <c r="AA1358" s="493" t="n">
        <v>0</v>
      </c>
      <c r="AB1358" s="493" t="n">
        <v>0</v>
      </c>
      <c r="AC1358" s="493" t="n">
        <v>0</v>
      </c>
      <c r="AD1358" s="493" t="n">
        <v>0</v>
      </c>
      <c r="AE1358" s="493" t="n">
        <v>0</v>
      </c>
      <c r="AF1358" s="493" t="n">
        <v>0</v>
      </c>
      <c r="AG1358" s="493" t="n">
        <v>0</v>
      </c>
      <c r="AH1358" s="493" t="n">
        <v>0</v>
      </c>
      <c r="AI1358" s="493" t="n">
        <v>0</v>
      </c>
      <c r="AJ1358" s="493" t="n">
        <v>0</v>
      </c>
      <c r="AK1358" s="493" t="n">
        <v>0</v>
      </c>
      <c r="AL1358" s="493" t="n">
        <v>0</v>
      </c>
      <c r="AM1358" s="493" t="n">
        <v>0</v>
      </c>
      <c r="AN1358" s="493" t="n">
        <v>0</v>
      </c>
      <c r="AO1358" s="493" t="n">
        <v>0</v>
      </c>
      <c r="AP1358" s="493" t="n">
        <v>0</v>
      </c>
      <c r="AQ1358" s="493" t="n">
        <v>0</v>
      </c>
      <c r="AR1358" s="493" t="n">
        <v>0</v>
      </c>
      <c r="AS1358" s="493" t="n">
        <v>0</v>
      </c>
      <c r="AT1358" s="493" t="n">
        <v>0</v>
      </c>
      <c r="AU1358" s="493" t="n">
        <v>0</v>
      </c>
      <c r="AV1358" s="493" t="n">
        <v>0</v>
      </c>
      <c r="AW1358" s="493" t="n">
        <v>0</v>
      </c>
      <c r="AX1358" s="493" t="n">
        <v>0</v>
      </c>
      <c r="AY1358" s="493" t="n">
        <v>0</v>
      </c>
      <c r="AZ1358" s="493" t="n">
        <v>0</v>
      </c>
      <c r="BA1358" s="493" t="n">
        <v>0</v>
      </c>
      <c r="BB1358" s="493" t="n">
        <v>0</v>
      </c>
      <c r="BC1358" s="493" t="n">
        <v>0</v>
      </c>
      <c r="BD1358" s="493" t="n">
        <v>156</v>
      </c>
      <c r="BE1358" s="493" t="n">
        <v>0</v>
      </c>
      <c r="BF1358" s="493" t="n">
        <v>0</v>
      </c>
      <c r="BG1358" s="493" t="n">
        <v>0</v>
      </c>
      <c r="BH1358" s="493" t="n">
        <v>0</v>
      </c>
      <c r="BI1358" s="493" t="n">
        <v>0</v>
      </c>
      <c r="BJ1358" s="493" t="n">
        <v>0</v>
      </c>
      <c r="BK1358" s="493" t="n">
        <v>0</v>
      </c>
      <c r="BL1358" s="493" t="n">
        <v>0</v>
      </c>
      <c r="BM1358" s="493" t="n">
        <v>0</v>
      </c>
      <c r="BN1358" s="493" t="n">
        <v>0</v>
      </c>
      <c r="BO1358" s="493" t="n">
        <v>0</v>
      </c>
      <c r="BP1358" s="493" t="n">
        <v>0</v>
      </c>
      <c r="BQ1358" s="493" t="n">
        <v>0</v>
      </c>
      <c r="BR1358" s="493" t="n">
        <v>0</v>
      </c>
      <c r="BS1358" s="493" t="n">
        <v>0</v>
      </c>
      <c r="BT1358" s="493" t="n">
        <v>0</v>
      </c>
      <c r="BU1358" s="493" t="n">
        <v>0</v>
      </c>
      <c r="BV1358" s="493" t="n">
        <v>0</v>
      </c>
      <c r="BW1358" s="493" t="n">
        <v>0</v>
      </c>
    </row>
    <row r="1359">
      <c r="A1359" t="inlineStr">
        <is>
          <t>[C9C] ANGIOTENSIN-II 길항제 (단일)</t>
        </is>
      </c>
      <c r="B1359" t="inlineStr">
        <is>
          <t>유유제약</t>
        </is>
      </c>
      <c r="C1359" t="inlineStr">
        <is>
          <t>유유 텔미사르탄</t>
        </is>
      </c>
      <c r="D1359" t="inlineStr">
        <is>
          <t>유유제약</t>
        </is>
      </c>
      <c r="E1359" t="inlineStr">
        <is>
          <t>telmisartan</t>
        </is>
      </c>
      <c r="F1359" t="inlineStr">
        <is>
          <t>상급종합병원</t>
        </is>
      </c>
      <c r="G1359" t="inlineStr">
        <is>
          <t>Generic</t>
        </is>
      </c>
      <c r="H1359" s="493" t="n">
        <v>8087.63</v>
      </c>
      <c r="I1359" s="493" t="n">
        <v>4056</v>
      </c>
      <c r="J1359" s="493" t="n">
        <v>12341.24</v>
      </c>
      <c r="K1359" s="493" t="n">
        <v>4280.02</v>
      </c>
      <c r="L1359" s="493" t="n">
        <v>8595.6</v>
      </c>
      <c r="M1359" s="493" t="n">
        <v>17089.33</v>
      </c>
      <c r="N1359" s="493" t="n">
        <v>565.88</v>
      </c>
      <c r="O1359" s="493" t="n">
        <v>2023</v>
      </c>
      <c r="P1359" s="493" t="n">
        <v>9524.129999999999</v>
      </c>
      <c r="Q1359" s="493" t="n">
        <v>6498.5</v>
      </c>
      <c r="R1359" s="493" t="n">
        <v>12214.9</v>
      </c>
      <c r="S1359" s="493" t="n">
        <v>2092.89</v>
      </c>
      <c r="T1359" s="493" t="n">
        <v>4919.87</v>
      </c>
      <c r="U1359" s="493" t="n">
        <v>3036.3</v>
      </c>
      <c r="V1359" s="493" t="n">
        <v>4874.4</v>
      </c>
      <c r="W1359" s="493" t="n">
        <v>5873.55</v>
      </c>
      <c r="X1359" s="493" t="n">
        <v>1832.1</v>
      </c>
      <c r="Y1359" s="493" t="n">
        <v>4276.04</v>
      </c>
      <c r="Z1359" s="493" t="n">
        <v>2478.45</v>
      </c>
      <c r="AA1359" s="493" t="n">
        <v>5905.8</v>
      </c>
      <c r="AB1359" s="493" t="n">
        <v>2613.54</v>
      </c>
      <c r="AC1359" s="493" t="n">
        <v>4438.8</v>
      </c>
      <c r="AD1359" s="493" t="n">
        <v>11270.55</v>
      </c>
      <c r="AE1359" s="493" t="n">
        <v>4944</v>
      </c>
      <c r="AF1359" s="493" t="n">
        <v>2514</v>
      </c>
      <c r="AG1359" s="493" t="n">
        <v>3710.7</v>
      </c>
      <c r="AH1359" s="493" t="n">
        <v>1841.82</v>
      </c>
      <c r="AI1359" s="493" t="n">
        <v>4511.15</v>
      </c>
      <c r="AJ1359" s="493" t="n">
        <v>30056.4</v>
      </c>
      <c r="AK1359" s="493" t="n">
        <v>6368.4</v>
      </c>
      <c r="AL1359" s="493" t="n">
        <v>1976.01</v>
      </c>
      <c r="AM1359" s="493" t="n">
        <v>2986.8</v>
      </c>
      <c r="AN1359" s="493" t="n">
        <v>3457.4</v>
      </c>
      <c r="AO1359" s="493" t="n">
        <v>9372.629999999999</v>
      </c>
      <c r="AP1359" s="493" t="n">
        <v>3620.6</v>
      </c>
      <c r="AQ1359" s="493" t="n">
        <v>9688</v>
      </c>
      <c r="AR1359" s="493" t="n">
        <v>4834.82</v>
      </c>
      <c r="AS1359" s="493" t="n">
        <v>3930.99</v>
      </c>
      <c r="AT1359" s="493" t="n">
        <v>8147.65</v>
      </c>
      <c r="AU1359" s="493" t="n">
        <v>16745.3</v>
      </c>
      <c r="AV1359" s="493" t="n">
        <v>9099.940000000001</v>
      </c>
      <c r="AW1359" s="493" t="n">
        <v>3753.5</v>
      </c>
      <c r="AX1359" s="493" t="n">
        <v>11953.32</v>
      </c>
      <c r="AY1359" s="493" t="n">
        <v>4369.5</v>
      </c>
      <c r="AZ1359" s="493" t="n">
        <v>647.5</v>
      </c>
      <c r="BA1359" s="493" t="n">
        <v>17616.07</v>
      </c>
      <c r="BB1359" s="493" t="n">
        <v>8417.9</v>
      </c>
      <c r="BC1359" s="493" t="n">
        <v>3230.95</v>
      </c>
      <c r="BD1359" s="493" t="n">
        <v>12411.2</v>
      </c>
      <c r="BE1359" s="493" t="n">
        <v>6211.01</v>
      </c>
      <c r="BF1359" s="493" t="n">
        <v>2567.41</v>
      </c>
      <c r="BG1359" s="493" t="n">
        <v>5315.81</v>
      </c>
      <c r="BH1359" s="493" t="n">
        <v>7647.8</v>
      </c>
      <c r="BI1359" s="493" t="n">
        <v>1239.2</v>
      </c>
      <c r="BJ1359" s="493" t="n">
        <v>1977.24</v>
      </c>
      <c r="BK1359" s="493" t="n">
        <v>0</v>
      </c>
      <c r="BL1359" s="493" t="n">
        <v>0</v>
      </c>
      <c r="BM1359" s="493" t="n">
        <v>0</v>
      </c>
      <c r="BN1359" s="493" t="n">
        <v>0</v>
      </c>
      <c r="BO1359" s="493" t="n">
        <v>0</v>
      </c>
      <c r="BP1359" s="493" t="n">
        <v>0</v>
      </c>
      <c r="BQ1359" s="493" t="n">
        <v>0</v>
      </c>
      <c r="BR1359" s="493" t="n">
        <v>0</v>
      </c>
      <c r="BS1359" s="493" t="n">
        <v>0</v>
      </c>
      <c r="BT1359" s="493" t="n">
        <v>0</v>
      </c>
      <c r="BU1359" s="493" t="n">
        <v>0</v>
      </c>
      <c r="BV1359" s="493" t="n">
        <v>0</v>
      </c>
      <c r="BW1359" s="493" t="n">
        <v>0</v>
      </c>
    </row>
    <row r="1360">
      <c r="A1360" t="inlineStr">
        <is>
          <t>[C9C] ANGIOTENSIN-II 길항제 (단일)</t>
        </is>
      </c>
      <c r="B1360" t="inlineStr">
        <is>
          <t>유유제약</t>
        </is>
      </c>
      <c r="C1360" t="inlineStr">
        <is>
          <t>유유 텔미사르탄</t>
        </is>
      </c>
      <c r="D1360" t="inlineStr">
        <is>
          <t>유유제약</t>
        </is>
      </c>
      <c r="E1360" t="inlineStr">
        <is>
          <t>telmisartan</t>
        </is>
      </c>
      <c r="F1360" t="inlineStr">
        <is>
          <t>종합병원</t>
        </is>
      </c>
      <c r="G1360" t="inlineStr">
        <is>
          <t>Generic</t>
        </is>
      </c>
      <c r="H1360" s="493" t="n">
        <v>6031.56</v>
      </c>
      <c r="I1360" s="493" t="n">
        <v>6148.79</v>
      </c>
      <c r="J1360" s="493" t="n">
        <v>8454.35</v>
      </c>
      <c r="K1360" s="493" t="n">
        <v>5463.02</v>
      </c>
      <c r="L1360" s="493" t="n">
        <v>6148.14</v>
      </c>
      <c r="M1360" s="493" t="n">
        <v>5715.56</v>
      </c>
      <c r="N1360" s="493" t="n">
        <v>5764.24</v>
      </c>
      <c r="O1360" s="493" t="n">
        <v>5893.76</v>
      </c>
      <c r="P1360" s="493" t="n">
        <v>3371.25</v>
      </c>
      <c r="Q1360" s="493" t="n">
        <v>6253.05</v>
      </c>
      <c r="R1360" s="493" t="n">
        <v>3739.93</v>
      </c>
      <c r="S1360" s="493" t="n">
        <v>4764.54</v>
      </c>
      <c r="T1360" s="493" t="n">
        <v>4589.61</v>
      </c>
      <c r="U1360" s="493" t="n">
        <v>3510.76</v>
      </c>
      <c r="V1360" s="493" t="n">
        <v>4994.08</v>
      </c>
      <c r="W1360" s="493" t="n">
        <v>3827.09</v>
      </c>
      <c r="X1360" s="493" t="n">
        <v>2990.1</v>
      </c>
      <c r="Y1360" s="493" t="n">
        <v>3495.6</v>
      </c>
      <c r="Z1360" s="493" t="n">
        <v>4027.4</v>
      </c>
      <c r="AA1360" s="493" t="n">
        <v>2411.42</v>
      </c>
      <c r="AB1360" s="493" t="n">
        <v>4541.75</v>
      </c>
      <c r="AC1360" s="493" t="n">
        <v>4201.59</v>
      </c>
      <c r="AD1360" s="493" t="n">
        <v>4271.11</v>
      </c>
      <c r="AE1360" s="493" t="n">
        <v>4327</v>
      </c>
      <c r="AF1360" s="493" t="n">
        <v>6279.63</v>
      </c>
      <c r="AG1360" s="493" t="n">
        <v>9708.51</v>
      </c>
      <c r="AH1360" s="493" t="n">
        <v>5550.21</v>
      </c>
      <c r="AI1360" s="493" t="n">
        <v>8477.24</v>
      </c>
      <c r="AJ1360" s="493" t="n">
        <v>9934.440000000001</v>
      </c>
      <c r="AK1360" s="493" t="n">
        <v>8410.709999999999</v>
      </c>
      <c r="AL1360" s="493" t="n">
        <v>9332.18</v>
      </c>
      <c r="AM1360" s="493" t="n">
        <v>5027.35</v>
      </c>
      <c r="AN1360" s="493" t="n">
        <v>12418.33</v>
      </c>
      <c r="AO1360" s="493" t="n">
        <v>8605.629999999999</v>
      </c>
      <c r="AP1360" s="493" t="n">
        <v>5912.02</v>
      </c>
      <c r="AQ1360" s="493" t="n">
        <v>11708.35</v>
      </c>
      <c r="AR1360" s="493" t="n">
        <v>9486.58</v>
      </c>
      <c r="AS1360" s="493" t="n">
        <v>5468.7</v>
      </c>
      <c r="AT1360" s="493" t="n">
        <v>4859.36</v>
      </c>
      <c r="AU1360" s="493" t="n">
        <v>4166.96</v>
      </c>
      <c r="AV1360" s="493" t="n">
        <v>5143.98</v>
      </c>
      <c r="AW1360" s="493" t="n">
        <v>3179.5</v>
      </c>
      <c r="AX1360" s="493" t="n">
        <v>3480</v>
      </c>
      <c r="AY1360" s="493" t="n">
        <v>7015.14</v>
      </c>
      <c r="AZ1360" s="493" t="n">
        <v>6798.49</v>
      </c>
      <c r="BA1360" s="493" t="n">
        <v>5941.3</v>
      </c>
      <c r="BB1360" s="493" t="n">
        <v>6197.46</v>
      </c>
      <c r="BC1360" s="493" t="n">
        <v>8007.56</v>
      </c>
      <c r="BD1360" s="493" t="n">
        <v>4634.79</v>
      </c>
      <c r="BE1360" s="493" t="n">
        <v>7908.44</v>
      </c>
      <c r="BF1360" s="493" t="n">
        <v>9240.059999999999</v>
      </c>
      <c r="BG1360" s="493" t="n">
        <v>7964.57</v>
      </c>
      <c r="BH1360" s="493" t="n">
        <v>5053.97</v>
      </c>
      <c r="BI1360" s="493" t="n">
        <v>8905.65</v>
      </c>
      <c r="BJ1360" s="493" t="n">
        <v>2154.83</v>
      </c>
      <c r="BK1360" s="493" t="n">
        <v>797.9400000000001</v>
      </c>
      <c r="BL1360" s="493" t="n">
        <v>798.78</v>
      </c>
      <c r="BM1360" s="493" t="n">
        <v>0</v>
      </c>
      <c r="BN1360" s="493" t="n">
        <v>0</v>
      </c>
      <c r="BO1360" s="493" t="n">
        <v>0</v>
      </c>
      <c r="BP1360" s="493" t="n">
        <v>0</v>
      </c>
      <c r="BQ1360" s="493" t="n">
        <v>0</v>
      </c>
      <c r="BR1360" s="493" t="n">
        <v>0</v>
      </c>
      <c r="BS1360" s="493" t="n">
        <v>0</v>
      </c>
      <c r="BT1360" s="493" t="n">
        <v>0</v>
      </c>
      <c r="BU1360" s="493" t="n">
        <v>0</v>
      </c>
      <c r="BV1360" s="493" t="n">
        <v>0</v>
      </c>
      <c r="BW1360" s="493" t="n">
        <v>0</v>
      </c>
    </row>
    <row r="1361">
      <c r="A1361" t="inlineStr">
        <is>
          <t>[C9C] ANGIOTENSIN-II 길항제 (단일)</t>
        </is>
      </c>
      <c r="B1361" t="inlineStr">
        <is>
          <t>유유제약</t>
        </is>
      </c>
      <c r="C1361" t="inlineStr">
        <is>
          <t>유유 텔미사르탄</t>
        </is>
      </c>
      <c r="D1361" t="inlineStr">
        <is>
          <t>유유제약</t>
        </is>
      </c>
      <c r="E1361" t="inlineStr">
        <is>
          <t>telmisartan</t>
        </is>
      </c>
      <c r="F1361" t="inlineStr">
        <is>
          <t>병원</t>
        </is>
      </c>
      <c r="G1361" t="inlineStr">
        <is>
          <t>Generic</t>
        </is>
      </c>
      <c r="H1361" s="493" t="n">
        <v>10041.22</v>
      </c>
      <c r="I1361" s="493" t="n">
        <v>8014.81</v>
      </c>
      <c r="J1361" s="493" t="n">
        <v>11418.06</v>
      </c>
      <c r="K1361" s="493" t="n">
        <v>7884.55</v>
      </c>
      <c r="L1361" s="493" t="n">
        <v>6400.69</v>
      </c>
      <c r="M1361" s="493" t="n">
        <v>12125.25</v>
      </c>
      <c r="N1361" s="493" t="n">
        <v>13464.83</v>
      </c>
      <c r="O1361" s="493" t="n">
        <v>10234.39</v>
      </c>
      <c r="P1361" s="493" t="n">
        <v>10820.54</v>
      </c>
      <c r="Q1361" s="493" t="n">
        <v>9970.25</v>
      </c>
      <c r="R1361" s="493" t="n">
        <v>16390.15</v>
      </c>
      <c r="S1361" s="493" t="n">
        <v>13205.25</v>
      </c>
      <c r="T1361" s="493" t="n">
        <v>20254.47</v>
      </c>
      <c r="U1361" s="493" t="n">
        <v>15601.78</v>
      </c>
      <c r="V1361" s="493" t="n">
        <v>17802.3</v>
      </c>
      <c r="W1361" s="493" t="n">
        <v>12484.8</v>
      </c>
      <c r="X1361" s="493" t="n">
        <v>8824.799999999999</v>
      </c>
      <c r="Y1361" s="493" t="n">
        <v>8149.5</v>
      </c>
      <c r="Z1361" s="493" t="n">
        <v>11110.95</v>
      </c>
      <c r="AA1361" s="493" t="n">
        <v>9968.23</v>
      </c>
      <c r="AB1361" s="493" t="n">
        <v>10817.1</v>
      </c>
      <c r="AC1361" s="493" t="n">
        <v>13594.41</v>
      </c>
      <c r="AD1361" s="493" t="n">
        <v>7215.84</v>
      </c>
      <c r="AE1361" s="493" t="n">
        <v>8420.9</v>
      </c>
      <c r="AF1361" s="493" t="n">
        <v>8178.3</v>
      </c>
      <c r="AG1361" s="493" t="n">
        <v>5230.83</v>
      </c>
      <c r="AH1361" s="493" t="n">
        <v>3741.2</v>
      </c>
      <c r="AI1361" s="493" t="n">
        <v>6226.4</v>
      </c>
      <c r="AJ1361" s="493" t="n">
        <v>3230.52</v>
      </c>
      <c r="AK1361" s="493" t="n">
        <v>3203.86</v>
      </c>
      <c r="AL1361" s="493" t="n">
        <v>2855.77</v>
      </c>
      <c r="AM1361" s="493" t="n">
        <v>4569.3</v>
      </c>
      <c r="AN1361" s="493" t="n">
        <v>2407.48</v>
      </c>
      <c r="AO1361" s="493" t="n">
        <v>1702.96</v>
      </c>
      <c r="AP1361" s="493" t="n">
        <v>4714.62</v>
      </c>
      <c r="AQ1361" s="493" t="n">
        <v>2141.26</v>
      </c>
      <c r="AR1361" s="493" t="n">
        <v>2657.64</v>
      </c>
      <c r="AS1361" s="493" t="n">
        <v>2014.08</v>
      </c>
      <c r="AT1361" s="493" t="n">
        <v>689.86</v>
      </c>
      <c r="AU1361" s="493" t="n">
        <v>1872.5</v>
      </c>
      <c r="AV1361" s="493" t="n">
        <v>1447.34</v>
      </c>
      <c r="AW1361" s="493" t="n">
        <v>589.5599999999999</v>
      </c>
      <c r="AX1361" s="493" t="n">
        <v>572.4</v>
      </c>
      <c r="AY1361" s="493" t="n">
        <v>361.8</v>
      </c>
      <c r="AZ1361" s="493" t="n">
        <v>726.6</v>
      </c>
      <c r="BA1361" s="493" t="n">
        <v>523.28</v>
      </c>
      <c r="BB1361" s="493" t="n">
        <v>600.6900000000001</v>
      </c>
      <c r="BC1361" s="493" t="n">
        <v>725.1</v>
      </c>
      <c r="BD1361" s="493" t="n">
        <v>603.3</v>
      </c>
      <c r="BE1361" s="493" t="n">
        <v>318</v>
      </c>
      <c r="BF1361" s="493" t="n">
        <v>662.5599999999999</v>
      </c>
      <c r="BG1361" s="493" t="n">
        <v>347.3</v>
      </c>
      <c r="BH1361" s="493" t="n">
        <v>236.06</v>
      </c>
      <c r="BI1361" s="493" t="n">
        <v>956.2</v>
      </c>
      <c r="BJ1361" s="493" t="n">
        <v>710.77</v>
      </c>
      <c r="BK1361" s="493" t="n">
        <v>483</v>
      </c>
      <c r="BL1361" s="493" t="n">
        <v>0</v>
      </c>
      <c r="BM1361" s="493" t="n">
        <v>607.5</v>
      </c>
      <c r="BN1361" s="493" t="n">
        <v>0</v>
      </c>
      <c r="BO1361" s="493" t="n">
        <v>240.9</v>
      </c>
      <c r="BP1361" s="493" t="n">
        <v>0</v>
      </c>
      <c r="BQ1361" s="493" t="n">
        <v>0</v>
      </c>
      <c r="BR1361" s="493" t="n">
        <v>0</v>
      </c>
      <c r="BS1361" s="493" t="n">
        <v>0</v>
      </c>
      <c r="BT1361" s="493" t="n">
        <v>0</v>
      </c>
      <c r="BU1361" s="493" t="n">
        <v>0</v>
      </c>
      <c r="BV1361" s="493" t="n">
        <v>0</v>
      </c>
      <c r="BW1361" s="493" t="n">
        <v>0</v>
      </c>
    </row>
    <row r="1362">
      <c r="A1362" t="inlineStr">
        <is>
          <t>[C9C] ANGIOTENSIN-II 길항제 (단일)</t>
        </is>
      </c>
      <c r="B1362" t="inlineStr">
        <is>
          <t>유유제약</t>
        </is>
      </c>
      <c r="C1362" t="inlineStr">
        <is>
          <t>유유 텔미사르탄</t>
        </is>
      </c>
      <c r="D1362" t="inlineStr">
        <is>
          <t>유유제약</t>
        </is>
      </c>
      <c r="E1362" t="inlineStr">
        <is>
          <t>telmisartan</t>
        </is>
      </c>
      <c r="F1362" t="inlineStr">
        <is>
          <t>의원</t>
        </is>
      </c>
      <c r="G1362" t="inlineStr">
        <is>
          <t>Generic</t>
        </is>
      </c>
      <c r="H1362" s="493" t="n">
        <v>16796.1</v>
      </c>
      <c r="I1362" s="493" t="n">
        <v>15175.9</v>
      </c>
      <c r="J1362" s="493" t="n">
        <v>16626.2</v>
      </c>
      <c r="K1362" s="493" t="n">
        <v>18000.59</v>
      </c>
      <c r="L1362" s="493" t="n">
        <v>15854.16</v>
      </c>
      <c r="M1362" s="493" t="n">
        <v>13942.59</v>
      </c>
      <c r="N1362" s="493" t="n">
        <v>21542.1</v>
      </c>
      <c r="O1362" s="493" t="n">
        <v>23991.58</v>
      </c>
      <c r="P1362" s="493" t="n">
        <v>24863.76</v>
      </c>
      <c r="Q1362" s="493" t="n">
        <v>22909.74</v>
      </c>
      <c r="R1362" s="493" t="n">
        <v>27248.73</v>
      </c>
      <c r="S1362" s="493" t="n">
        <v>29868.63</v>
      </c>
      <c r="T1362" s="493" t="n">
        <v>35179.64</v>
      </c>
      <c r="U1362" s="493" t="n">
        <v>23575.12</v>
      </c>
      <c r="V1362" s="493" t="n">
        <v>27458.13</v>
      </c>
      <c r="W1362" s="493" t="n">
        <v>26662.39</v>
      </c>
      <c r="X1362" s="493" t="n">
        <v>25914.24</v>
      </c>
      <c r="Y1362" s="493" t="n">
        <v>18473.15</v>
      </c>
      <c r="Z1362" s="493" t="n">
        <v>24838.18</v>
      </c>
      <c r="AA1362" s="493" t="n">
        <v>23557.15</v>
      </c>
      <c r="AB1362" s="493" t="n">
        <v>25171.1</v>
      </c>
      <c r="AC1362" s="493" t="n">
        <v>26101.69</v>
      </c>
      <c r="AD1362" s="493" t="n">
        <v>24183.88</v>
      </c>
      <c r="AE1362" s="493" t="n">
        <v>20545.01</v>
      </c>
      <c r="AF1362" s="493" t="n">
        <v>24643.37</v>
      </c>
      <c r="AG1362" s="493" t="n">
        <v>20095.93</v>
      </c>
      <c r="AH1362" s="493" t="n">
        <v>26120.77</v>
      </c>
      <c r="AI1362" s="493" t="n">
        <v>22545.87</v>
      </c>
      <c r="AJ1362" s="493" t="n">
        <v>22745.04</v>
      </c>
      <c r="AK1362" s="493" t="n">
        <v>22286.58</v>
      </c>
      <c r="AL1362" s="493" t="n">
        <v>21084.6</v>
      </c>
      <c r="AM1362" s="493" t="n">
        <v>23645.2</v>
      </c>
      <c r="AN1362" s="493" t="n">
        <v>20824.1</v>
      </c>
      <c r="AO1362" s="493" t="n">
        <v>22294.09</v>
      </c>
      <c r="AP1362" s="493" t="n">
        <v>18051.18</v>
      </c>
      <c r="AQ1362" s="493" t="n">
        <v>20871.09</v>
      </c>
      <c r="AR1362" s="493" t="n">
        <v>18154.2</v>
      </c>
      <c r="AS1362" s="493" t="n">
        <v>10350.65</v>
      </c>
      <c r="AT1362" s="493" t="n">
        <v>16224.95</v>
      </c>
      <c r="AU1362" s="493" t="n">
        <v>12443.25</v>
      </c>
      <c r="AV1362" s="493" t="n">
        <v>13139.35</v>
      </c>
      <c r="AW1362" s="493" t="n">
        <v>12601.85</v>
      </c>
      <c r="AX1362" s="493" t="n">
        <v>13127.66</v>
      </c>
      <c r="AY1362" s="493" t="n">
        <v>10884.83</v>
      </c>
      <c r="AZ1362" s="493" t="n">
        <v>14212.9</v>
      </c>
      <c r="BA1362" s="493" t="n">
        <v>11572.61</v>
      </c>
      <c r="BB1362" s="493" t="n">
        <v>13157.22</v>
      </c>
      <c r="BC1362" s="493" t="n">
        <v>16172.38</v>
      </c>
      <c r="BD1362" s="493" t="n">
        <v>11067.73</v>
      </c>
      <c r="BE1362" s="493" t="n">
        <v>11246.65</v>
      </c>
      <c r="BF1362" s="493" t="n">
        <v>12580</v>
      </c>
      <c r="BG1362" s="493" t="n">
        <v>12311.5</v>
      </c>
      <c r="BH1362" s="493" t="n">
        <v>11536.78</v>
      </c>
      <c r="BI1362" s="493" t="n">
        <v>11274.77</v>
      </c>
      <c r="BJ1362" s="493" t="n">
        <v>11119.05</v>
      </c>
      <c r="BK1362" s="493" t="n">
        <v>11010.95</v>
      </c>
      <c r="BL1362" s="493" t="n">
        <v>8756.700000000001</v>
      </c>
      <c r="BM1362" s="493" t="n">
        <v>5058.2</v>
      </c>
      <c r="BN1362" s="493" t="n">
        <v>1666.35</v>
      </c>
      <c r="BO1362" s="493" t="n">
        <v>1490.85</v>
      </c>
      <c r="BP1362" s="493" t="n">
        <v>0</v>
      </c>
      <c r="BQ1362" s="493" t="n">
        <v>0</v>
      </c>
      <c r="BR1362" s="493" t="n">
        <v>0</v>
      </c>
      <c r="BS1362" s="493" t="n">
        <v>0</v>
      </c>
      <c r="BT1362" s="493" t="n">
        <v>0</v>
      </c>
      <c r="BU1362" s="493" t="n">
        <v>0</v>
      </c>
      <c r="BV1362" s="493" t="n">
        <v>0</v>
      </c>
      <c r="BW1362" s="493" t="n">
        <v>0</v>
      </c>
    </row>
    <row r="1363">
      <c r="A1363" t="inlineStr">
        <is>
          <t>[C9C] ANGIOTENSIN-II 길항제 (단일)</t>
        </is>
      </c>
      <c r="B1363" t="inlineStr">
        <is>
          <t>유유제약</t>
        </is>
      </c>
      <c r="C1363" t="inlineStr">
        <is>
          <t>유유 텔미사르탄</t>
        </is>
      </c>
      <c r="D1363" t="inlineStr">
        <is>
          <t>유유제약</t>
        </is>
      </c>
      <c r="E1363" t="inlineStr">
        <is>
          <t>telmisartan</t>
        </is>
      </c>
      <c r="F1363" t="inlineStr">
        <is>
          <t>보건소</t>
        </is>
      </c>
      <c r="G1363" t="inlineStr">
        <is>
          <t>Generic</t>
        </is>
      </c>
      <c r="H1363" s="493" t="n">
        <v>655.8</v>
      </c>
      <c r="I1363" s="493" t="n">
        <v>1148.4</v>
      </c>
      <c r="J1363" s="493" t="n">
        <v>834</v>
      </c>
      <c r="K1363" s="493" t="n">
        <v>0</v>
      </c>
      <c r="L1363" s="493" t="n">
        <v>1607.4</v>
      </c>
      <c r="M1363" s="493" t="n">
        <v>0</v>
      </c>
      <c r="N1363" s="493" t="n">
        <v>802.8</v>
      </c>
      <c r="O1363" s="493" t="n">
        <v>1251.6</v>
      </c>
      <c r="P1363" s="493" t="n">
        <v>779.4</v>
      </c>
      <c r="Q1363" s="493" t="n">
        <v>0</v>
      </c>
      <c r="R1363" s="493" t="n">
        <v>1080.6</v>
      </c>
      <c r="S1363" s="493" t="n">
        <v>12859.2</v>
      </c>
      <c r="T1363" s="493" t="n">
        <v>2462.7</v>
      </c>
      <c r="U1363" s="493" t="n">
        <v>2398.5</v>
      </c>
      <c r="V1363" s="493" t="n">
        <v>5509.2</v>
      </c>
      <c r="W1363" s="493" t="n">
        <v>2740.5</v>
      </c>
      <c r="X1363" s="493" t="n">
        <v>4158.6</v>
      </c>
      <c r="Y1363" s="493" t="n">
        <v>6189.3</v>
      </c>
      <c r="Z1363" s="493" t="n">
        <v>1980.6</v>
      </c>
      <c r="AA1363" s="493" t="n">
        <v>0</v>
      </c>
      <c r="AB1363" s="493" t="n">
        <v>5240.4</v>
      </c>
      <c r="AC1363" s="493" t="n">
        <v>0</v>
      </c>
      <c r="AD1363" s="493" t="n">
        <v>1177.8</v>
      </c>
      <c r="AE1363" s="493" t="n">
        <v>2193.6</v>
      </c>
      <c r="AF1363" s="493" t="n">
        <v>1920.6</v>
      </c>
      <c r="AG1363" s="493" t="n">
        <v>1837.8</v>
      </c>
      <c r="AH1363" s="493" t="n">
        <v>2910.3</v>
      </c>
      <c r="AI1363" s="493" t="n">
        <v>24.6</v>
      </c>
      <c r="AJ1363" s="493" t="n">
        <v>2007.9</v>
      </c>
      <c r="AK1363" s="493" t="n">
        <v>987.6</v>
      </c>
      <c r="AL1363" s="493" t="n">
        <v>1227.6</v>
      </c>
      <c r="AM1363" s="493" t="n">
        <v>1131.9</v>
      </c>
      <c r="AN1363" s="493" t="n">
        <v>3380.7</v>
      </c>
      <c r="AO1363" s="493" t="n">
        <v>72</v>
      </c>
      <c r="AP1363" s="493" t="n">
        <v>894</v>
      </c>
      <c r="AQ1363" s="493" t="n">
        <v>1440</v>
      </c>
      <c r="AR1363" s="493" t="n">
        <v>154.8</v>
      </c>
      <c r="AS1363" s="493" t="n">
        <v>0</v>
      </c>
      <c r="AT1363" s="493" t="n">
        <v>2301.9</v>
      </c>
      <c r="AU1363" s="493" t="n">
        <v>0</v>
      </c>
      <c r="AV1363" s="493" t="n">
        <v>2099.1</v>
      </c>
      <c r="AW1363" s="493" t="n">
        <v>657</v>
      </c>
      <c r="AX1363" s="493" t="n">
        <v>0</v>
      </c>
      <c r="AY1363" s="493" t="n">
        <v>1995.6</v>
      </c>
      <c r="AZ1363" s="493" t="n">
        <v>0</v>
      </c>
      <c r="BA1363" s="493" t="n">
        <v>790.8</v>
      </c>
      <c r="BB1363" s="493" t="n">
        <v>1899.9</v>
      </c>
      <c r="BC1363" s="493" t="n">
        <v>662.4</v>
      </c>
      <c r="BD1363" s="493" t="n">
        <v>0</v>
      </c>
      <c r="BE1363" s="493" t="n">
        <v>788.4</v>
      </c>
      <c r="BF1363" s="493" t="n">
        <v>1512.9</v>
      </c>
      <c r="BG1363" s="493" t="n">
        <v>703.8</v>
      </c>
      <c r="BH1363" s="493" t="n">
        <v>0</v>
      </c>
      <c r="BI1363" s="493" t="n">
        <v>666</v>
      </c>
      <c r="BJ1363" s="493" t="n">
        <v>1628.1</v>
      </c>
      <c r="BK1363" s="493" t="n">
        <v>918.6</v>
      </c>
      <c r="BL1363" s="493" t="n">
        <v>0</v>
      </c>
      <c r="BM1363" s="493" t="n">
        <v>2773.8</v>
      </c>
      <c r="BN1363" s="493" t="n">
        <v>0</v>
      </c>
      <c r="BO1363" s="493" t="n">
        <v>0</v>
      </c>
      <c r="BP1363" s="493" t="n">
        <v>0</v>
      </c>
      <c r="BQ1363" s="493" t="n">
        <v>0</v>
      </c>
      <c r="BR1363" s="493" t="n">
        <v>0</v>
      </c>
      <c r="BS1363" s="493" t="n">
        <v>0</v>
      </c>
      <c r="BT1363" s="493" t="n">
        <v>0</v>
      </c>
      <c r="BU1363" s="493" t="n">
        <v>0</v>
      </c>
      <c r="BV1363" s="493" t="n">
        <v>0</v>
      </c>
      <c r="BW1363" s="493" t="n">
        <v>0</v>
      </c>
    </row>
    <row r="1364">
      <c r="A1364" t="inlineStr">
        <is>
          <t>[C9C] ANGIOTENSIN-II 길항제 (단일)</t>
        </is>
      </c>
      <c r="B1364" t="inlineStr">
        <is>
          <t>유유제약</t>
        </is>
      </c>
      <c r="C1364" t="inlineStr">
        <is>
          <t>유유 텔미사르탄</t>
        </is>
      </c>
      <c r="D1364" t="inlineStr">
        <is>
          <t>유유제약</t>
        </is>
      </c>
      <c r="E1364" t="inlineStr">
        <is>
          <t>telmisartan</t>
        </is>
      </c>
      <c r="F1364" t="inlineStr">
        <is>
          <t>기타(치과의원, 치과병원 등)</t>
        </is>
      </c>
      <c r="G1364" t="inlineStr">
        <is>
          <t>Generic</t>
        </is>
      </c>
      <c r="H1364" s="493" t="n">
        <v>0</v>
      </c>
      <c r="I1364" s="493" t="n">
        <v>0</v>
      </c>
      <c r="J1364" s="493" t="n">
        <v>0</v>
      </c>
      <c r="K1364" s="493" t="n">
        <v>0</v>
      </c>
      <c r="L1364" s="493" t="n">
        <v>0</v>
      </c>
      <c r="M1364" s="493" t="n">
        <v>0</v>
      </c>
      <c r="N1364" s="493" t="n">
        <v>0</v>
      </c>
      <c r="O1364" s="493" t="n">
        <v>0</v>
      </c>
      <c r="P1364" s="493" t="n">
        <v>0</v>
      </c>
      <c r="Q1364" s="493" t="n">
        <v>0</v>
      </c>
      <c r="R1364" s="493" t="n">
        <v>0</v>
      </c>
      <c r="S1364" s="493" t="n">
        <v>0</v>
      </c>
      <c r="T1364" s="493" t="n">
        <v>0</v>
      </c>
      <c r="U1364" s="493" t="n">
        <v>0</v>
      </c>
      <c r="V1364" s="493" t="n">
        <v>0</v>
      </c>
      <c r="W1364" s="493" t="n">
        <v>0</v>
      </c>
      <c r="X1364" s="493" t="n">
        <v>0</v>
      </c>
      <c r="Y1364" s="493" t="n">
        <v>0</v>
      </c>
      <c r="Z1364" s="493" t="n">
        <v>0</v>
      </c>
      <c r="AA1364" s="493" t="n">
        <v>360</v>
      </c>
      <c r="AB1364" s="493" t="n">
        <v>0</v>
      </c>
      <c r="AC1364" s="493" t="n">
        <v>0</v>
      </c>
      <c r="AD1364" s="493" t="n">
        <v>0</v>
      </c>
      <c r="AE1364" s="493" t="n">
        <v>0</v>
      </c>
      <c r="AF1364" s="493" t="n">
        <v>0</v>
      </c>
      <c r="AG1364" s="493" t="n">
        <v>410.4</v>
      </c>
      <c r="AH1364" s="493" t="n">
        <v>0</v>
      </c>
      <c r="AI1364" s="493" t="n">
        <v>0</v>
      </c>
      <c r="AJ1364" s="493" t="n">
        <v>374.4</v>
      </c>
      <c r="AK1364" s="493" t="n">
        <v>0</v>
      </c>
      <c r="AL1364" s="493" t="n">
        <v>0</v>
      </c>
      <c r="AM1364" s="493" t="n">
        <v>442.8</v>
      </c>
      <c r="AN1364" s="493" t="n">
        <v>0</v>
      </c>
      <c r="AO1364" s="493" t="n">
        <v>0</v>
      </c>
      <c r="AP1364" s="493" t="n">
        <v>0</v>
      </c>
      <c r="AQ1364" s="493" t="n">
        <v>0</v>
      </c>
      <c r="AR1364" s="493" t="n">
        <v>0</v>
      </c>
      <c r="AS1364" s="493" t="n">
        <v>0</v>
      </c>
      <c r="AT1364" s="493" t="n">
        <v>0</v>
      </c>
      <c r="AU1364" s="493" t="n">
        <v>0</v>
      </c>
      <c r="AV1364" s="493" t="n">
        <v>0</v>
      </c>
      <c r="AW1364" s="493" t="n">
        <v>0</v>
      </c>
      <c r="AX1364" s="493" t="n">
        <v>0</v>
      </c>
      <c r="AY1364" s="493" t="n">
        <v>0</v>
      </c>
      <c r="AZ1364" s="493" t="n">
        <v>0</v>
      </c>
      <c r="BA1364" s="493" t="n">
        <v>0</v>
      </c>
      <c r="BB1364" s="493" t="n">
        <v>0</v>
      </c>
      <c r="BC1364" s="493" t="n">
        <v>0</v>
      </c>
      <c r="BD1364" s="493" t="n">
        <v>0</v>
      </c>
      <c r="BE1364" s="493" t="n">
        <v>0</v>
      </c>
      <c r="BF1364" s="493" t="n">
        <v>0</v>
      </c>
      <c r="BG1364" s="493" t="n">
        <v>0</v>
      </c>
      <c r="BH1364" s="493" t="n">
        <v>96.90000000000001</v>
      </c>
      <c r="BI1364" s="493" t="n">
        <v>0</v>
      </c>
      <c r="BJ1364" s="493" t="n">
        <v>0</v>
      </c>
      <c r="BK1364" s="493" t="n">
        <v>0</v>
      </c>
      <c r="BL1364" s="493" t="n">
        <v>0</v>
      </c>
      <c r="BM1364" s="493" t="n">
        <v>0</v>
      </c>
      <c r="BN1364" s="493" t="n">
        <v>0</v>
      </c>
      <c r="BO1364" s="493" t="n">
        <v>0</v>
      </c>
      <c r="BP1364" s="493" t="n">
        <v>0</v>
      </c>
      <c r="BQ1364" s="493" t="n">
        <v>0</v>
      </c>
      <c r="BR1364" s="493" t="n">
        <v>0</v>
      </c>
      <c r="BS1364" s="493" t="n">
        <v>0</v>
      </c>
      <c r="BT1364" s="493" t="n">
        <v>0</v>
      </c>
      <c r="BU1364" s="493" t="n">
        <v>0</v>
      </c>
      <c r="BV1364" s="493" t="n">
        <v>0</v>
      </c>
      <c r="BW1364" s="493" t="n">
        <v>0</v>
      </c>
    </row>
    <row r="1365">
      <c r="A1365" t="inlineStr">
        <is>
          <t>[C9C] ANGIOTENSIN-II 길항제 (단일)</t>
        </is>
      </c>
      <c r="B1365" t="inlineStr">
        <is>
          <t>유한양행</t>
        </is>
      </c>
      <c r="C1365" t="inlineStr">
        <is>
          <t>디오살탄</t>
        </is>
      </c>
      <c r="D1365" t="inlineStr">
        <is>
          <t>유한양행</t>
        </is>
      </c>
      <c r="E1365" t="inlineStr">
        <is>
          <t>valsartan</t>
        </is>
      </c>
      <c r="F1365" t="inlineStr">
        <is>
          <t>상급종합병원</t>
        </is>
      </c>
      <c r="G1365" t="inlineStr">
        <is>
          <t>Generic</t>
        </is>
      </c>
      <c r="H1365" s="493" t="n">
        <v>19717.28</v>
      </c>
      <c r="I1365" s="493" t="n">
        <v>3174.23</v>
      </c>
      <c r="J1365" s="493" t="n">
        <v>11438.95</v>
      </c>
      <c r="K1365" s="493" t="n">
        <v>14136.96</v>
      </c>
      <c r="L1365" s="493" t="n">
        <v>6660.94</v>
      </c>
      <c r="M1365" s="493" t="n">
        <v>14050.9</v>
      </c>
      <c r="N1365" s="493" t="n">
        <v>22256.43</v>
      </c>
      <c r="O1365" s="493" t="n">
        <v>11955.22</v>
      </c>
      <c r="P1365" s="493" t="n">
        <v>10608.77</v>
      </c>
      <c r="Q1365" s="493" t="n">
        <v>7452.4</v>
      </c>
      <c r="R1365" s="493" t="n">
        <v>8954.52</v>
      </c>
      <c r="S1365" s="493" t="n">
        <v>10118.05</v>
      </c>
      <c r="T1365" s="493" t="n">
        <v>9715.74</v>
      </c>
      <c r="U1365" s="493" t="n">
        <v>6352.63</v>
      </c>
      <c r="V1365" s="493" t="n">
        <v>13497.88</v>
      </c>
      <c r="W1365" s="493" t="n">
        <v>8306.43</v>
      </c>
      <c r="X1365" s="493" t="n">
        <v>6670.44</v>
      </c>
      <c r="Y1365" s="493" t="n">
        <v>14448.4</v>
      </c>
      <c r="Z1365" s="493" t="n">
        <v>19379.37</v>
      </c>
      <c r="AA1365" s="493" t="n">
        <v>10988.33</v>
      </c>
      <c r="AB1365" s="493" t="n">
        <v>14918.16</v>
      </c>
      <c r="AC1365" s="493" t="n">
        <v>16649.83</v>
      </c>
      <c r="AD1365" s="493" t="n">
        <v>9615.9</v>
      </c>
      <c r="AE1365" s="493" t="n">
        <v>8537.48</v>
      </c>
      <c r="AF1365" s="493" t="n">
        <v>13191.97</v>
      </c>
      <c r="AG1365" s="493" t="n">
        <v>8473.280000000001</v>
      </c>
      <c r="AH1365" s="493" t="n">
        <v>13474.75</v>
      </c>
      <c r="AI1365" s="493" t="n">
        <v>9739.110000000001</v>
      </c>
      <c r="AJ1365" s="493" t="n">
        <v>7085.51</v>
      </c>
      <c r="AK1365" s="493" t="n">
        <v>12126.74</v>
      </c>
      <c r="AL1365" s="493" t="n">
        <v>21049.42</v>
      </c>
      <c r="AM1365" s="493" t="n">
        <v>2873.57</v>
      </c>
      <c r="AN1365" s="493" t="n">
        <v>9572.08</v>
      </c>
      <c r="AO1365" s="493" t="n">
        <v>7355.13</v>
      </c>
      <c r="AP1365" s="493" t="n">
        <v>10979.3</v>
      </c>
      <c r="AQ1365" s="493" t="n">
        <v>9411.139999999999</v>
      </c>
      <c r="AR1365" s="493" t="n">
        <v>13275.14</v>
      </c>
      <c r="AS1365" s="493" t="n">
        <v>7722.88</v>
      </c>
      <c r="AT1365" s="493" t="n">
        <v>8305.459999999999</v>
      </c>
      <c r="AU1365" s="493" t="n">
        <v>6783.21</v>
      </c>
      <c r="AV1365" s="493" t="n">
        <v>4746.7</v>
      </c>
      <c r="AW1365" s="493" t="n">
        <v>11198.65</v>
      </c>
      <c r="AX1365" s="493" t="n">
        <v>11048.06</v>
      </c>
      <c r="AY1365" s="493" t="n">
        <v>11295.27</v>
      </c>
      <c r="AZ1365" s="493" t="n">
        <v>7170.14</v>
      </c>
      <c r="BA1365" s="493" t="n">
        <v>5611.67</v>
      </c>
      <c r="BB1365" s="493" t="n">
        <v>9233.860000000001</v>
      </c>
      <c r="BC1365" s="493" t="n">
        <v>14893.52</v>
      </c>
      <c r="BD1365" s="493" t="n">
        <v>8713.33</v>
      </c>
      <c r="BE1365" s="493" t="n">
        <v>6084.47</v>
      </c>
      <c r="BF1365" s="493" t="n">
        <v>13968.12</v>
      </c>
      <c r="BG1365" s="493" t="n">
        <v>15800.87</v>
      </c>
      <c r="BH1365" s="493" t="n">
        <v>21370.53</v>
      </c>
      <c r="BI1365" s="493" t="n">
        <v>3944.18</v>
      </c>
      <c r="BJ1365" s="493" t="n">
        <v>11453.62</v>
      </c>
      <c r="BK1365" s="493" t="n">
        <v>5072.08</v>
      </c>
      <c r="BL1365" s="493" t="n">
        <v>11488.2</v>
      </c>
      <c r="BM1365" s="493" t="n">
        <v>14543.69</v>
      </c>
      <c r="BN1365" s="493" t="n">
        <v>13186.53</v>
      </c>
      <c r="BO1365" s="493" t="n">
        <v>4964.39</v>
      </c>
      <c r="BP1365" s="493" t="n">
        <v>11126.56</v>
      </c>
      <c r="BQ1365" s="493" t="n">
        <v>12721.99</v>
      </c>
      <c r="BR1365" s="493" t="n">
        <v>14948.07</v>
      </c>
      <c r="BS1365" s="493" t="n">
        <v>6999.54</v>
      </c>
      <c r="BT1365" s="493" t="n">
        <v>10854.18</v>
      </c>
      <c r="BU1365" s="493" t="n">
        <v>9049.299999999999</v>
      </c>
      <c r="BV1365" s="493" t="n">
        <v>13140.07</v>
      </c>
      <c r="BW1365" s="493" t="n">
        <v>7301.27</v>
      </c>
    </row>
    <row r="1366">
      <c r="A1366" t="inlineStr">
        <is>
          <t>[C9C] ANGIOTENSIN-II 길항제 (단일)</t>
        </is>
      </c>
      <c r="B1366" t="inlineStr">
        <is>
          <t>유한양행</t>
        </is>
      </c>
      <c r="C1366" t="inlineStr">
        <is>
          <t>디오살탄</t>
        </is>
      </c>
      <c r="D1366" t="inlineStr">
        <is>
          <t>유한양행</t>
        </is>
      </c>
      <c r="E1366" t="inlineStr">
        <is>
          <t>valsartan</t>
        </is>
      </c>
      <c r="F1366" t="inlineStr">
        <is>
          <t>종합병원</t>
        </is>
      </c>
      <c r="G1366" t="inlineStr">
        <is>
          <t>Generic</t>
        </is>
      </c>
      <c r="H1366" s="493" t="n">
        <v>9810.110000000001</v>
      </c>
      <c r="I1366" s="493" t="n">
        <v>15028.79</v>
      </c>
      <c r="J1366" s="493" t="n">
        <v>14178.06</v>
      </c>
      <c r="K1366" s="493" t="n">
        <v>10988.65</v>
      </c>
      <c r="L1366" s="493" t="n">
        <v>10915.7</v>
      </c>
      <c r="M1366" s="493" t="n">
        <v>11728.86</v>
      </c>
      <c r="N1366" s="493" t="n">
        <v>7446.77</v>
      </c>
      <c r="O1366" s="493" t="n">
        <v>23620.65</v>
      </c>
      <c r="P1366" s="493" t="n">
        <v>18215.05</v>
      </c>
      <c r="Q1366" s="493" t="n">
        <v>16748.83</v>
      </c>
      <c r="R1366" s="493" t="n">
        <v>15780.21</v>
      </c>
      <c r="S1366" s="493" t="n">
        <v>18322.13</v>
      </c>
      <c r="T1366" s="493" t="n">
        <v>18384.52</v>
      </c>
      <c r="U1366" s="493" t="n">
        <v>13970.22</v>
      </c>
      <c r="V1366" s="493" t="n">
        <v>11517.26</v>
      </c>
      <c r="W1366" s="493" t="n">
        <v>20809.52</v>
      </c>
      <c r="X1366" s="493" t="n">
        <v>21267.09</v>
      </c>
      <c r="Y1366" s="493" t="n">
        <v>17257.92</v>
      </c>
      <c r="Z1366" s="493" t="n">
        <v>21774.64</v>
      </c>
      <c r="AA1366" s="493" t="n">
        <v>17836.9</v>
      </c>
      <c r="AB1366" s="493" t="n">
        <v>22634.34</v>
      </c>
      <c r="AC1366" s="493" t="n">
        <v>17998.28</v>
      </c>
      <c r="AD1366" s="493" t="n">
        <v>23474.39</v>
      </c>
      <c r="AE1366" s="493" t="n">
        <v>18580.35</v>
      </c>
      <c r="AF1366" s="493" t="n">
        <v>18570.53</v>
      </c>
      <c r="AG1366" s="493" t="n">
        <v>31836.24</v>
      </c>
      <c r="AH1366" s="493" t="n">
        <v>32456.78</v>
      </c>
      <c r="AI1366" s="493" t="n">
        <v>20888.61</v>
      </c>
      <c r="AJ1366" s="493" t="n">
        <v>28139.54</v>
      </c>
      <c r="AK1366" s="493" t="n">
        <v>34207.56</v>
      </c>
      <c r="AL1366" s="493" t="n">
        <v>27191.2</v>
      </c>
      <c r="AM1366" s="493" t="n">
        <v>30907.27</v>
      </c>
      <c r="AN1366" s="493" t="n">
        <v>31148.58</v>
      </c>
      <c r="AO1366" s="493" t="n">
        <v>49697.02</v>
      </c>
      <c r="AP1366" s="493" t="n">
        <v>32912.82</v>
      </c>
      <c r="AQ1366" s="493" t="n">
        <v>37671.29</v>
      </c>
      <c r="AR1366" s="493" t="n">
        <v>35558.56</v>
      </c>
      <c r="AS1366" s="493" t="n">
        <v>34582.29</v>
      </c>
      <c r="AT1366" s="493" t="n">
        <v>40407.65</v>
      </c>
      <c r="AU1366" s="493" t="n">
        <v>32571.67</v>
      </c>
      <c r="AV1366" s="493" t="n">
        <v>32106.28</v>
      </c>
      <c r="AW1366" s="493" t="n">
        <v>30461.24</v>
      </c>
      <c r="AX1366" s="493" t="n">
        <v>28966.29</v>
      </c>
      <c r="AY1366" s="493" t="n">
        <v>29142.44</v>
      </c>
      <c r="AZ1366" s="493" t="n">
        <v>37419.61</v>
      </c>
      <c r="BA1366" s="493" t="n">
        <v>52632.09</v>
      </c>
      <c r="BB1366" s="493" t="n">
        <v>36623.95</v>
      </c>
      <c r="BC1366" s="493" t="n">
        <v>34786.09</v>
      </c>
      <c r="BD1366" s="493" t="n">
        <v>40300.64</v>
      </c>
      <c r="BE1366" s="493" t="n">
        <v>34675.67</v>
      </c>
      <c r="BF1366" s="493" t="n">
        <v>32530.64</v>
      </c>
      <c r="BG1366" s="493" t="n">
        <v>41857.17</v>
      </c>
      <c r="BH1366" s="493" t="n">
        <v>57522.87</v>
      </c>
      <c r="BI1366" s="493" t="n">
        <v>42990.5</v>
      </c>
      <c r="BJ1366" s="493" t="n">
        <v>48740.14</v>
      </c>
      <c r="BK1366" s="493" t="n">
        <v>30784.1</v>
      </c>
      <c r="BL1366" s="493" t="n">
        <v>54086.43</v>
      </c>
      <c r="BM1366" s="493" t="n">
        <v>43690.14</v>
      </c>
      <c r="BN1366" s="493" t="n">
        <v>37728.84</v>
      </c>
      <c r="BO1366" s="493" t="n">
        <v>38407.64</v>
      </c>
      <c r="BP1366" s="493" t="n">
        <v>45881.4</v>
      </c>
      <c r="BQ1366" s="493" t="n">
        <v>34334.43</v>
      </c>
      <c r="BR1366" s="493" t="n">
        <v>47427.37</v>
      </c>
      <c r="BS1366" s="493" t="n">
        <v>36968.55</v>
      </c>
      <c r="BT1366" s="493" t="n">
        <v>47490.89</v>
      </c>
      <c r="BU1366" s="493" t="n">
        <v>44764.01</v>
      </c>
      <c r="BV1366" s="493" t="n">
        <v>37206.11</v>
      </c>
      <c r="BW1366" s="493" t="n">
        <v>27049.74</v>
      </c>
    </row>
    <row r="1367">
      <c r="A1367" t="inlineStr">
        <is>
          <t>[C9C] ANGIOTENSIN-II 길항제 (단일)</t>
        </is>
      </c>
      <c r="B1367" t="inlineStr">
        <is>
          <t>유한양행</t>
        </is>
      </c>
      <c r="C1367" t="inlineStr">
        <is>
          <t>디오살탄</t>
        </is>
      </c>
      <c r="D1367" t="inlineStr">
        <is>
          <t>유한양행</t>
        </is>
      </c>
      <c r="E1367" t="inlineStr">
        <is>
          <t>valsartan</t>
        </is>
      </c>
      <c r="F1367" t="inlineStr">
        <is>
          <t>병원</t>
        </is>
      </c>
      <c r="G1367" t="inlineStr">
        <is>
          <t>Generic</t>
        </is>
      </c>
      <c r="H1367" s="493" t="n">
        <v>6743.77</v>
      </c>
      <c r="I1367" s="493" t="n">
        <v>5990.14</v>
      </c>
      <c r="J1367" s="493" t="n">
        <v>11972.59</v>
      </c>
      <c r="K1367" s="493" t="n">
        <v>4810.88</v>
      </c>
      <c r="L1367" s="493" t="n">
        <v>8246.799999999999</v>
      </c>
      <c r="M1367" s="493" t="n">
        <v>6064.08</v>
      </c>
      <c r="N1367" s="493" t="n">
        <v>7526.22</v>
      </c>
      <c r="O1367" s="493" t="n">
        <v>5696.66</v>
      </c>
      <c r="P1367" s="493" t="n">
        <v>9612.290000000001</v>
      </c>
      <c r="Q1367" s="493" t="n">
        <v>6323.54</v>
      </c>
      <c r="R1367" s="493" t="n">
        <v>8512.68</v>
      </c>
      <c r="S1367" s="493" t="n">
        <v>11448.6</v>
      </c>
      <c r="T1367" s="493" t="n">
        <v>6592.52</v>
      </c>
      <c r="U1367" s="493" t="n">
        <v>7759.24</v>
      </c>
      <c r="V1367" s="493" t="n">
        <v>7999.1</v>
      </c>
      <c r="W1367" s="493" t="n">
        <v>6143.67</v>
      </c>
      <c r="X1367" s="493" t="n">
        <v>7540.32</v>
      </c>
      <c r="Y1367" s="493" t="n">
        <v>6662.52</v>
      </c>
      <c r="Z1367" s="493" t="n">
        <v>7499.82</v>
      </c>
      <c r="AA1367" s="493" t="n">
        <v>7386.82</v>
      </c>
      <c r="AB1367" s="493" t="n">
        <v>6666.82</v>
      </c>
      <c r="AC1367" s="493" t="n">
        <v>9077.809999999999</v>
      </c>
      <c r="AD1367" s="493" t="n">
        <v>7241.58</v>
      </c>
      <c r="AE1367" s="493" t="n">
        <v>7579.36</v>
      </c>
      <c r="AF1367" s="493" t="n">
        <v>4777.86</v>
      </c>
      <c r="AG1367" s="493" t="n">
        <v>10344.77</v>
      </c>
      <c r="AH1367" s="493" t="n">
        <v>7689.9</v>
      </c>
      <c r="AI1367" s="493" t="n">
        <v>5142.49</v>
      </c>
      <c r="AJ1367" s="493" t="n">
        <v>7894.9</v>
      </c>
      <c r="AK1367" s="493" t="n">
        <v>8410.67</v>
      </c>
      <c r="AL1367" s="493" t="n">
        <v>7213.25</v>
      </c>
      <c r="AM1367" s="493" t="n">
        <v>7159.4</v>
      </c>
      <c r="AN1367" s="493" t="n">
        <v>7335.59</v>
      </c>
      <c r="AO1367" s="493" t="n">
        <v>9469.26</v>
      </c>
      <c r="AP1367" s="493" t="n">
        <v>6905.66</v>
      </c>
      <c r="AQ1367" s="493" t="n">
        <v>9055.549999999999</v>
      </c>
      <c r="AR1367" s="493" t="n">
        <v>6885.9</v>
      </c>
      <c r="AS1367" s="493" t="n">
        <v>12066.8</v>
      </c>
      <c r="AT1367" s="493" t="n">
        <v>3911.4</v>
      </c>
      <c r="AU1367" s="493" t="n">
        <v>8790</v>
      </c>
      <c r="AV1367" s="493" t="n">
        <v>10225.92</v>
      </c>
      <c r="AW1367" s="493" t="n">
        <v>6400.56</v>
      </c>
      <c r="AX1367" s="493" t="n">
        <v>9480.9</v>
      </c>
      <c r="AY1367" s="493" t="n">
        <v>10189.85</v>
      </c>
      <c r="AZ1367" s="493" t="n">
        <v>7107.18</v>
      </c>
      <c r="BA1367" s="493" t="n">
        <v>7955.72</v>
      </c>
      <c r="BB1367" s="493" t="n">
        <v>10374.78</v>
      </c>
      <c r="BC1367" s="493" t="n">
        <v>5448.66</v>
      </c>
      <c r="BD1367" s="493" t="n">
        <v>11333.5</v>
      </c>
      <c r="BE1367" s="493" t="n">
        <v>10938.62</v>
      </c>
      <c r="BF1367" s="493" t="n">
        <v>6699</v>
      </c>
      <c r="BG1367" s="493" t="n">
        <v>11151.26</v>
      </c>
      <c r="BH1367" s="493" t="n">
        <v>8098</v>
      </c>
      <c r="BI1367" s="493" t="n">
        <v>7616.74</v>
      </c>
      <c r="BJ1367" s="493" t="n">
        <v>8709.719999999999</v>
      </c>
      <c r="BK1367" s="493" t="n">
        <v>13945.46</v>
      </c>
      <c r="BL1367" s="493" t="n">
        <v>5428.11</v>
      </c>
      <c r="BM1367" s="493" t="n">
        <v>9005.24</v>
      </c>
      <c r="BN1367" s="493" t="n">
        <v>6448.2</v>
      </c>
      <c r="BO1367" s="493" t="n">
        <v>6011.59</v>
      </c>
      <c r="BP1367" s="493" t="n">
        <v>8715.790000000001</v>
      </c>
      <c r="BQ1367" s="493" t="n">
        <v>9883.5</v>
      </c>
      <c r="BR1367" s="493" t="n">
        <v>8687.58</v>
      </c>
      <c r="BS1367" s="493" t="n">
        <v>5330.92</v>
      </c>
      <c r="BT1367" s="493" t="n">
        <v>6496.5</v>
      </c>
      <c r="BU1367" s="493" t="n">
        <v>8761.889999999999</v>
      </c>
      <c r="BV1367" s="493" t="n">
        <v>5653.92</v>
      </c>
      <c r="BW1367" s="493" t="n">
        <v>8354.129999999999</v>
      </c>
    </row>
    <row r="1368">
      <c r="A1368" t="inlineStr">
        <is>
          <t>[C9C] ANGIOTENSIN-II 길항제 (단일)</t>
        </is>
      </c>
      <c r="B1368" t="inlineStr">
        <is>
          <t>유한양행</t>
        </is>
      </c>
      <c r="C1368" t="inlineStr">
        <is>
          <t>디오살탄</t>
        </is>
      </c>
      <c r="D1368" t="inlineStr">
        <is>
          <t>유한양행</t>
        </is>
      </c>
      <c r="E1368" t="inlineStr">
        <is>
          <t>valsartan</t>
        </is>
      </c>
      <c r="F1368" t="inlineStr">
        <is>
          <t>의원</t>
        </is>
      </c>
      <c r="G1368" t="inlineStr">
        <is>
          <t>Generic</t>
        </is>
      </c>
      <c r="H1368" s="493" t="n">
        <v>92839.85000000001</v>
      </c>
      <c r="I1368" s="493" t="n">
        <v>93628.03</v>
      </c>
      <c r="J1368" s="493" t="n">
        <v>102776.66</v>
      </c>
      <c r="K1368" s="493" t="n">
        <v>96472.67</v>
      </c>
      <c r="L1368" s="493" t="n">
        <v>96527.28999999999</v>
      </c>
      <c r="M1368" s="493" t="n">
        <v>103799.53</v>
      </c>
      <c r="N1368" s="493" t="n">
        <v>98298.64999999999</v>
      </c>
      <c r="O1368" s="493" t="n">
        <v>113107.64</v>
      </c>
      <c r="P1368" s="493" t="n">
        <v>111508.29</v>
      </c>
      <c r="Q1368" s="493" t="n">
        <v>116244.75</v>
      </c>
      <c r="R1368" s="493" t="n">
        <v>113841.32</v>
      </c>
      <c r="S1368" s="493" t="n">
        <v>131302.38</v>
      </c>
      <c r="T1368" s="493" t="n">
        <v>114893.45</v>
      </c>
      <c r="U1368" s="493" t="n">
        <v>114189.08</v>
      </c>
      <c r="V1368" s="493" t="n">
        <v>117772.85</v>
      </c>
      <c r="W1368" s="493" t="n">
        <v>116769.59</v>
      </c>
      <c r="X1368" s="493" t="n">
        <v>121668.15</v>
      </c>
      <c r="Y1368" s="493" t="n">
        <v>111925.35</v>
      </c>
      <c r="Z1368" s="493" t="n">
        <v>111624.7</v>
      </c>
      <c r="AA1368" s="493" t="n">
        <v>124999.5</v>
      </c>
      <c r="AB1368" s="493" t="n">
        <v>120181.79</v>
      </c>
      <c r="AC1368" s="493" t="n">
        <v>111556.76</v>
      </c>
      <c r="AD1368" s="493" t="n">
        <v>120304.52</v>
      </c>
      <c r="AE1368" s="493" t="n">
        <v>119837.77</v>
      </c>
      <c r="AF1368" s="493" t="n">
        <v>110435.45</v>
      </c>
      <c r="AG1368" s="493" t="n">
        <v>104995.22</v>
      </c>
      <c r="AH1368" s="493" t="n">
        <v>116080.71</v>
      </c>
      <c r="AI1368" s="493" t="n">
        <v>97432.85000000001</v>
      </c>
      <c r="AJ1368" s="493" t="n">
        <v>114727.56</v>
      </c>
      <c r="AK1368" s="493" t="n">
        <v>108868.93</v>
      </c>
      <c r="AL1368" s="493" t="n">
        <v>107492.25</v>
      </c>
      <c r="AM1368" s="493" t="n">
        <v>109039.87</v>
      </c>
      <c r="AN1368" s="493" t="n">
        <v>117374.08</v>
      </c>
      <c r="AO1368" s="493" t="n">
        <v>111039.21</v>
      </c>
      <c r="AP1368" s="493" t="n">
        <v>114312.74</v>
      </c>
      <c r="AQ1368" s="493" t="n">
        <v>115663.81</v>
      </c>
      <c r="AR1368" s="493" t="n">
        <v>120495.52</v>
      </c>
      <c r="AS1368" s="493" t="n">
        <v>110032.58</v>
      </c>
      <c r="AT1368" s="493" t="n">
        <v>122894.97</v>
      </c>
      <c r="AU1368" s="493" t="n">
        <v>147443.16</v>
      </c>
      <c r="AV1368" s="493" t="n">
        <v>164463.62</v>
      </c>
      <c r="AW1368" s="493" t="n">
        <v>106139.75</v>
      </c>
      <c r="AX1368" s="493" t="n">
        <v>112057.71</v>
      </c>
      <c r="AY1368" s="493" t="n">
        <v>106012.54</v>
      </c>
      <c r="AZ1368" s="493" t="n">
        <v>93620.19</v>
      </c>
      <c r="BA1368" s="493" t="n">
        <v>99601.53999999999</v>
      </c>
      <c r="BB1368" s="493" t="n">
        <v>98489.67999999999</v>
      </c>
      <c r="BC1368" s="493" t="n">
        <v>103738.99</v>
      </c>
      <c r="BD1368" s="493" t="n">
        <v>119827.81</v>
      </c>
      <c r="BE1368" s="493" t="n">
        <v>103936.26</v>
      </c>
      <c r="BF1368" s="493" t="n">
        <v>75882.21000000001</v>
      </c>
      <c r="BG1368" s="493" t="n">
        <v>66417.64999999999</v>
      </c>
      <c r="BH1368" s="493" t="n">
        <v>81003.69</v>
      </c>
      <c r="BI1368" s="493" t="n">
        <v>80085.88</v>
      </c>
      <c r="BJ1368" s="493" t="n">
        <v>81619.73</v>
      </c>
      <c r="BK1368" s="493" t="n">
        <v>78071.09</v>
      </c>
      <c r="BL1368" s="493" t="n">
        <v>86041.50999999999</v>
      </c>
      <c r="BM1368" s="493" t="n">
        <v>83581.17</v>
      </c>
      <c r="BN1368" s="493" t="n">
        <v>79970.78</v>
      </c>
      <c r="BO1368" s="493" t="n">
        <v>80337.75999999999</v>
      </c>
      <c r="BP1368" s="493" t="n">
        <v>84464.49000000001</v>
      </c>
      <c r="BQ1368" s="493" t="n">
        <v>76421.42</v>
      </c>
      <c r="BR1368" s="493" t="n">
        <v>86436.08</v>
      </c>
      <c r="BS1368" s="493" t="n">
        <v>99598.05</v>
      </c>
      <c r="BT1368" s="493" t="n">
        <v>108959.21</v>
      </c>
      <c r="BU1368" s="493" t="n">
        <v>125011.35</v>
      </c>
      <c r="BV1368" s="493" t="n">
        <v>94085.03999999999</v>
      </c>
      <c r="BW1368" s="493" t="n">
        <v>84036.44</v>
      </c>
    </row>
    <row r="1369">
      <c r="A1369" t="inlineStr">
        <is>
          <t>[C9C] ANGIOTENSIN-II 길항제 (단일)</t>
        </is>
      </c>
      <c r="B1369" t="inlineStr">
        <is>
          <t>유한양행</t>
        </is>
      </c>
      <c r="C1369" t="inlineStr">
        <is>
          <t>디오살탄</t>
        </is>
      </c>
      <c r="D1369" t="inlineStr">
        <is>
          <t>유한양행</t>
        </is>
      </c>
      <c r="E1369" t="inlineStr">
        <is>
          <t>valsartan</t>
        </is>
      </c>
      <c r="F1369" t="inlineStr">
        <is>
          <t>보건소</t>
        </is>
      </c>
      <c r="G1369" t="inlineStr">
        <is>
          <t>Generic</t>
        </is>
      </c>
      <c r="H1369" s="493" t="n">
        <v>950.9299999999999</v>
      </c>
      <c r="I1369" s="493" t="n">
        <v>817.2</v>
      </c>
      <c r="J1369" s="493" t="n">
        <v>1186.8</v>
      </c>
      <c r="K1369" s="493" t="n">
        <v>936</v>
      </c>
      <c r="L1369" s="493" t="n">
        <v>1078.2</v>
      </c>
      <c r="M1369" s="493" t="n">
        <v>464.1</v>
      </c>
      <c r="N1369" s="493" t="n">
        <v>1334.7</v>
      </c>
      <c r="O1369" s="493" t="n">
        <v>624</v>
      </c>
      <c r="P1369" s="493" t="n">
        <v>762.3</v>
      </c>
      <c r="Q1369" s="493" t="n">
        <v>660.6</v>
      </c>
      <c r="R1369" s="493" t="n">
        <v>658.8</v>
      </c>
      <c r="S1369" s="493" t="n">
        <v>1172.4</v>
      </c>
      <c r="T1369" s="493" t="n">
        <v>452.1</v>
      </c>
      <c r="U1369" s="493" t="n">
        <v>969.6</v>
      </c>
      <c r="V1369" s="493" t="n">
        <v>584.1</v>
      </c>
      <c r="W1369" s="493" t="n">
        <v>623.7</v>
      </c>
      <c r="X1369" s="493" t="n">
        <v>612.75</v>
      </c>
      <c r="Y1369" s="493" t="n">
        <v>823.05</v>
      </c>
      <c r="Z1369" s="493" t="n">
        <v>430.95</v>
      </c>
      <c r="AA1369" s="493" t="n">
        <v>693</v>
      </c>
      <c r="AB1369" s="493" t="n">
        <v>893.7</v>
      </c>
      <c r="AC1369" s="493" t="n">
        <v>468.6</v>
      </c>
      <c r="AD1369" s="493" t="n">
        <v>586.34</v>
      </c>
      <c r="AE1369" s="493" t="n">
        <v>807.6</v>
      </c>
      <c r="AF1369" s="493" t="n">
        <v>554.4</v>
      </c>
      <c r="AG1369" s="493" t="n">
        <v>758.25</v>
      </c>
      <c r="AH1369" s="493" t="n">
        <v>666.9</v>
      </c>
      <c r="AI1369" s="493" t="n">
        <v>256.5</v>
      </c>
      <c r="AJ1369" s="493" t="n">
        <v>545.4</v>
      </c>
      <c r="AK1369" s="493" t="n">
        <v>579.3</v>
      </c>
      <c r="AL1369" s="493" t="n">
        <v>134.4</v>
      </c>
      <c r="AM1369" s="493" t="n">
        <v>1144.35</v>
      </c>
      <c r="AN1369" s="493" t="n">
        <v>846</v>
      </c>
      <c r="AO1369" s="493" t="n">
        <v>440.25</v>
      </c>
      <c r="AP1369" s="493" t="n">
        <v>1990.95</v>
      </c>
      <c r="AQ1369" s="493" t="n">
        <v>960.3</v>
      </c>
      <c r="AR1369" s="493" t="n">
        <v>767.25</v>
      </c>
      <c r="AS1369" s="493" t="n">
        <v>219.15</v>
      </c>
      <c r="AT1369" s="493" t="n">
        <v>1241.4</v>
      </c>
      <c r="AU1369" s="493" t="n">
        <v>398.25</v>
      </c>
      <c r="AV1369" s="493" t="n">
        <v>256.05</v>
      </c>
      <c r="AW1369" s="493" t="n">
        <v>1230.6</v>
      </c>
      <c r="AX1369" s="493" t="n">
        <v>510.3</v>
      </c>
      <c r="AY1369" s="493" t="n">
        <v>1974</v>
      </c>
      <c r="AZ1369" s="493" t="n">
        <v>797.55</v>
      </c>
      <c r="BA1369" s="493" t="n">
        <v>958.2</v>
      </c>
      <c r="BB1369" s="493" t="n">
        <v>1561.8</v>
      </c>
      <c r="BC1369" s="493" t="n">
        <v>1119.3</v>
      </c>
      <c r="BD1369" s="493" t="n">
        <v>535.65</v>
      </c>
      <c r="BE1369" s="493" t="n">
        <v>1869.6</v>
      </c>
      <c r="BF1369" s="493" t="n">
        <v>1081.2</v>
      </c>
      <c r="BG1369" s="493" t="n">
        <v>1899.45</v>
      </c>
      <c r="BH1369" s="493" t="n">
        <v>1687.2</v>
      </c>
      <c r="BI1369" s="493" t="n">
        <v>499.2</v>
      </c>
      <c r="BJ1369" s="493" t="n">
        <v>700.2</v>
      </c>
      <c r="BK1369" s="493" t="n">
        <v>2673</v>
      </c>
      <c r="BL1369" s="493" t="n">
        <v>1341.3</v>
      </c>
      <c r="BM1369" s="493" t="n">
        <v>314.4</v>
      </c>
      <c r="BN1369" s="493" t="n">
        <v>3263.4</v>
      </c>
      <c r="BO1369" s="493" t="n">
        <v>3048.3</v>
      </c>
      <c r="BP1369" s="493" t="n">
        <v>2381.1</v>
      </c>
      <c r="BQ1369" s="493" t="n">
        <v>2046.31</v>
      </c>
      <c r="BR1369" s="493" t="n">
        <v>2100.6</v>
      </c>
      <c r="BS1369" s="493" t="n">
        <v>519.9</v>
      </c>
      <c r="BT1369" s="493" t="n">
        <v>2740.2</v>
      </c>
      <c r="BU1369" s="493" t="n">
        <v>2071.2</v>
      </c>
      <c r="BV1369" s="493" t="n">
        <v>0</v>
      </c>
      <c r="BW1369" s="493" t="n">
        <v>3856.5</v>
      </c>
    </row>
    <row r="1370">
      <c r="A1370" t="inlineStr">
        <is>
          <t>[C9C] ANGIOTENSIN-II 길항제 (단일)</t>
        </is>
      </c>
      <c r="B1370" t="inlineStr">
        <is>
          <t>유한양행</t>
        </is>
      </c>
      <c r="C1370" t="inlineStr">
        <is>
          <t>디오살탄</t>
        </is>
      </c>
      <c r="D1370" t="inlineStr">
        <is>
          <t>유한양행</t>
        </is>
      </c>
      <c r="E1370" t="inlineStr">
        <is>
          <t>valsartan</t>
        </is>
      </c>
      <c r="F1370" t="inlineStr">
        <is>
          <t>기타(치과의원, 치과병원 등)</t>
        </is>
      </c>
      <c r="G1370" t="inlineStr">
        <is>
          <t>Generic</t>
        </is>
      </c>
      <c r="H1370" s="493" t="n">
        <v>222.6</v>
      </c>
      <c r="I1370" s="493" t="n">
        <v>222.6</v>
      </c>
      <c r="J1370" s="493" t="n">
        <v>0</v>
      </c>
      <c r="K1370" s="493" t="n">
        <v>242.4</v>
      </c>
      <c r="L1370" s="493" t="n">
        <v>0</v>
      </c>
      <c r="M1370" s="493" t="n">
        <v>0</v>
      </c>
      <c r="N1370" s="493" t="n">
        <v>0</v>
      </c>
      <c r="O1370" s="493" t="n">
        <v>196.2</v>
      </c>
      <c r="P1370" s="493" t="n">
        <v>0</v>
      </c>
      <c r="Q1370" s="493" t="n">
        <v>0</v>
      </c>
      <c r="R1370" s="493" t="n">
        <v>0</v>
      </c>
      <c r="S1370" s="493" t="n">
        <v>0</v>
      </c>
      <c r="T1370" s="493" t="n">
        <v>0</v>
      </c>
      <c r="U1370" s="493" t="n">
        <v>0</v>
      </c>
      <c r="V1370" s="493" t="n">
        <v>0</v>
      </c>
      <c r="W1370" s="493" t="n">
        <v>0</v>
      </c>
      <c r="X1370" s="493" t="n">
        <v>0</v>
      </c>
      <c r="Y1370" s="493" t="n">
        <v>0</v>
      </c>
      <c r="Z1370" s="493" t="n">
        <v>0</v>
      </c>
      <c r="AA1370" s="493" t="n">
        <v>0</v>
      </c>
      <c r="AB1370" s="493" t="n">
        <v>0</v>
      </c>
      <c r="AC1370" s="493" t="n">
        <v>0</v>
      </c>
      <c r="AD1370" s="493" t="n">
        <v>0</v>
      </c>
      <c r="AE1370" s="493" t="n">
        <v>0</v>
      </c>
      <c r="AF1370" s="493" t="n">
        <v>0</v>
      </c>
      <c r="AG1370" s="493" t="n">
        <v>0</v>
      </c>
      <c r="AH1370" s="493" t="n">
        <v>0</v>
      </c>
      <c r="AI1370" s="493" t="n">
        <v>0</v>
      </c>
      <c r="AJ1370" s="493" t="n">
        <v>0</v>
      </c>
      <c r="AK1370" s="493" t="n">
        <v>0</v>
      </c>
      <c r="AL1370" s="493" t="n">
        <v>0</v>
      </c>
      <c r="AM1370" s="493" t="n">
        <v>0</v>
      </c>
      <c r="AN1370" s="493" t="n">
        <v>0</v>
      </c>
      <c r="AO1370" s="493" t="n">
        <v>0</v>
      </c>
      <c r="AP1370" s="493" t="n">
        <v>0</v>
      </c>
      <c r="AQ1370" s="493" t="n">
        <v>0</v>
      </c>
      <c r="AR1370" s="493" t="n">
        <v>0</v>
      </c>
      <c r="AS1370" s="493" t="n">
        <v>0</v>
      </c>
      <c r="AT1370" s="493" t="n">
        <v>0</v>
      </c>
      <c r="AU1370" s="493" t="n">
        <v>0</v>
      </c>
      <c r="AV1370" s="493" t="n">
        <v>0</v>
      </c>
      <c r="AW1370" s="493" t="n">
        <v>0</v>
      </c>
      <c r="AX1370" s="493" t="n">
        <v>0</v>
      </c>
      <c r="AY1370" s="493" t="n">
        <v>0</v>
      </c>
      <c r="AZ1370" s="493" t="n">
        <v>0</v>
      </c>
      <c r="BA1370" s="493" t="n">
        <v>0</v>
      </c>
      <c r="BB1370" s="493" t="n">
        <v>0</v>
      </c>
      <c r="BC1370" s="493" t="n">
        <v>0</v>
      </c>
      <c r="BD1370" s="493" t="n">
        <v>0</v>
      </c>
      <c r="BE1370" s="493" t="n">
        <v>0</v>
      </c>
      <c r="BF1370" s="493" t="n">
        <v>0</v>
      </c>
      <c r="BG1370" s="493" t="n">
        <v>0</v>
      </c>
      <c r="BH1370" s="493" t="n">
        <v>0</v>
      </c>
      <c r="BI1370" s="493" t="n">
        <v>107.7</v>
      </c>
      <c r="BJ1370" s="493" t="n">
        <v>0</v>
      </c>
      <c r="BK1370" s="493" t="n">
        <v>0</v>
      </c>
      <c r="BL1370" s="493" t="n">
        <v>0</v>
      </c>
      <c r="BM1370" s="493" t="n">
        <v>0</v>
      </c>
      <c r="BN1370" s="493" t="n">
        <v>0</v>
      </c>
      <c r="BO1370" s="493" t="n">
        <v>0</v>
      </c>
      <c r="BP1370" s="493" t="n">
        <v>0</v>
      </c>
      <c r="BQ1370" s="493" t="n">
        <v>0</v>
      </c>
      <c r="BR1370" s="493" t="n">
        <v>0</v>
      </c>
      <c r="BS1370" s="493" t="n">
        <v>0</v>
      </c>
      <c r="BT1370" s="493" t="n">
        <v>0</v>
      </c>
      <c r="BU1370" s="493" t="n">
        <v>0</v>
      </c>
      <c r="BV1370" s="493" t="n">
        <v>0</v>
      </c>
      <c r="BW1370" s="493" t="n">
        <v>0</v>
      </c>
    </row>
    <row r="1371">
      <c r="A1371" t="inlineStr">
        <is>
          <t>[C9C] ANGIOTENSIN-II 길항제 (단일)</t>
        </is>
      </c>
      <c r="B1371" t="inlineStr">
        <is>
          <t>유한양행</t>
        </is>
      </c>
      <c r="C1371" t="inlineStr">
        <is>
          <t>로자살탄</t>
        </is>
      </c>
      <c r="D1371" t="inlineStr">
        <is>
          <t>유한양행</t>
        </is>
      </c>
      <c r="E1371" t="inlineStr">
        <is>
          <t>losartan potassium</t>
        </is>
      </c>
      <c r="F1371" t="inlineStr">
        <is>
          <t>상급종합병원</t>
        </is>
      </c>
      <c r="G1371" t="inlineStr">
        <is>
          <t>Generic</t>
        </is>
      </c>
      <c r="H1371" s="493" t="n">
        <v>32096.42</v>
      </c>
      <c r="I1371" s="493" t="n">
        <v>14907.36</v>
      </c>
      <c r="J1371" s="493" t="n">
        <v>26991.65</v>
      </c>
      <c r="K1371" s="493" t="n">
        <v>20906.48</v>
      </c>
      <c r="L1371" s="493" t="n">
        <v>27353.43</v>
      </c>
      <c r="M1371" s="493" t="n">
        <v>20611.97</v>
      </c>
      <c r="N1371" s="493" t="n">
        <v>15997.56</v>
      </c>
      <c r="O1371" s="493" t="n">
        <v>24201.57</v>
      </c>
      <c r="P1371" s="493" t="n">
        <v>14463.48</v>
      </c>
      <c r="Q1371" s="493" t="n">
        <v>17887.9</v>
      </c>
      <c r="R1371" s="493" t="n">
        <v>23031.22</v>
      </c>
      <c r="S1371" s="493" t="n">
        <v>18581.06</v>
      </c>
      <c r="T1371" s="493" t="n">
        <v>32044.05</v>
      </c>
      <c r="U1371" s="493" t="n">
        <v>32572.16</v>
      </c>
      <c r="V1371" s="493" t="n">
        <v>45256.51</v>
      </c>
      <c r="W1371" s="493" t="n">
        <v>27907.49</v>
      </c>
      <c r="X1371" s="493" t="n">
        <v>41706.66</v>
      </c>
      <c r="Y1371" s="493" t="n">
        <v>29243.57</v>
      </c>
      <c r="Z1371" s="493" t="n">
        <v>64055.96</v>
      </c>
      <c r="AA1371" s="493" t="n">
        <v>52901.52</v>
      </c>
      <c r="AB1371" s="493" t="n">
        <v>46523.94</v>
      </c>
      <c r="AC1371" s="493" t="n">
        <v>30323.79</v>
      </c>
      <c r="AD1371" s="493" t="n">
        <v>45306.9</v>
      </c>
      <c r="AE1371" s="493" t="n">
        <v>37590.13</v>
      </c>
      <c r="AF1371" s="493" t="n">
        <v>55691.89</v>
      </c>
      <c r="AG1371" s="493" t="n">
        <v>56554.74</v>
      </c>
      <c r="AH1371" s="493" t="n">
        <v>46038.19</v>
      </c>
      <c r="AI1371" s="493" t="n">
        <v>35026.3</v>
      </c>
      <c r="AJ1371" s="493" t="n">
        <v>50282.51</v>
      </c>
      <c r="AK1371" s="493" t="n">
        <v>54634.15</v>
      </c>
      <c r="AL1371" s="493" t="n">
        <v>55930.94</v>
      </c>
      <c r="AM1371" s="493" t="n">
        <v>47055.86</v>
      </c>
      <c r="AN1371" s="493" t="n">
        <v>58021.73</v>
      </c>
      <c r="AO1371" s="493" t="n">
        <v>36638.77</v>
      </c>
      <c r="AP1371" s="493" t="n">
        <v>45339.28</v>
      </c>
      <c r="AQ1371" s="493" t="n">
        <v>56257.66</v>
      </c>
      <c r="AR1371" s="493" t="n">
        <v>76578.73</v>
      </c>
      <c r="AS1371" s="493" t="n">
        <v>61432.31</v>
      </c>
      <c r="AT1371" s="493" t="n">
        <v>47504.98</v>
      </c>
      <c r="AU1371" s="493" t="n">
        <v>78010.45</v>
      </c>
      <c r="AV1371" s="493" t="n">
        <v>84679.44</v>
      </c>
      <c r="AW1371" s="493" t="n">
        <v>52514.15</v>
      </c>
      <c r="AX1371" s="493" t="n">
        <v>63422.81</v>
      </c>
      <c r="AY1371" s="493" t="n">
        <v>64284.21</v>
      </c>
      <c r="AZ1371" s="493" t="n">
        <v>52473.44</v>
      </c>
      <c r="BA1371" s="493" t="n">
        <v>64891.02</v>
      </c>
      <c r="BB1371" s="493" t="n">
        <v>76119.41</v>
      </c>
      <c r="BC1371" s="493" t="n">
        <v>66030.02</v>
      </c>
      <c r="BD1371" s="493" t="n">
        <v>90889.98</v>
      </c>
      <c r="BE1371" s="493" t="n">
        <v>55366.15</v>
      </c>
      <c r="BF1371" s="493" t="n">
        <v>56849.09</v>
      </c>
      <c r="BG1371" s="493" t="n">
        <v>92251.32000000001</v>
      </c>
      <c r="BH1371" s="493" t="n">
        <v>89839.8</v>
      </c>
      <c r="BI1371" s="493" t="n">
        <v>72263.17999999999</v>
      </c>
      <c r="BJ1371" s="493" t="n">
        <v>82593.21000000001</v>
      </c>
      <c r="BK1371" s="493" t="n">
        <v>64643.76</v>
      </c>
      <c r="BL1371" s="493" t="n">
        <v>83317.28999999999</v>
      </c>
      <c r="BM1371" s="493" t="n">
        <v>89328.69</v>
      </c>
      <c r="BN1371" s="493" t="n">
        <v>87898.8</v>
      </c>
      <c r="BO1371" s="493" t="n">
        <v>80340.02</v>
      </c>
      <c r="BP1371" s="493" t="n">
        <v>81083.84</v>
      </c>
      <c r="BQ1371" s="493" t="n">
        <v>61230.43</v>
      </c>
      <c r="BR1371" s="493" t="n">
        <v>77515.75</v>
      </c>
      <c r="BS1371" s="493" t="n">
        <v>82094.45</v>
      </c>
      <c r="BT1371" s="493" t="n">
        <v>96956.34</v>
      </c>
      <c r="BU1371" s="493" t="n">
        <v>85243.02</v>
      </c>
      <c r="BV1371" s="493" t="n">
        <v>85461.48</v>
      </c>
      <c r="BW1371" s="493" t="n">
        <v>95186.45</v>
      </c>
    </row>
    <row r="1372">
      <c r="A1372" t="inlineStr">
        <is>
          <t>[C9C] ANGIOTENSIN-II 길항제 (단일)</t>
        </is>
      </c>
      <c r="B1372" t="inlineStr">
        <is>
          <t>유한양행</t>
        </is>
      </c>
      <c r="C1372" t="inlineStr">
        <is>
          <t>로자살탄</t>
        </is>
      </c>
      <c r="D1372" t="inlineStr">
        <is>
          <t>유한양행</t>
        </is>
      </c>
      <c r="E1372" t="inlineStr">
        <is>
          <t>losartan potassium</t>
        </is>
      </c>
      <c r="F1372" t="inlineStr">
        <is>
          <t>종합병원</t>
        </is>
      </c>
      <c r="G1372" t="inlineStr">
        <is>
          <t>Generic</t>
        </is>
      </c>
      <c r="H1372" s="493" t="n">
        <v>126073.48</v>
      </c>
      <c r="I1372" s="493" t="n">
        <v>115741.62</v>
      </c>
      <c r="J1372" s="493" t="n">
        <v>133339.12</v>
      </c>
      <c r="K1372" s="493" t="n">
        <v>107253.69</v>
      </c>
      <c r="L1372" s="493" t="n">
        <v>119267.89</v>
      </c>
      <c r="M1372" s="493" t="n">
        <v>127469.32</v>
      </c>
      <c r="N1372" s="493" t="n">
        <v>138857.94</v>
      </c>
      <c r="O1372" s="493" t="n">
        <v>127104.27</v>
      </c>
      <c r="P1372" s="493" t="n">
        <v>139144.9</v>
      </c>
      <c r="Q1372" s="493" t="n">
        <v>111203.62</v>
      </c>
      <c r="R1372" s="493" t="n">
        <v>139950.6</v>
      </c>
      <c r="S1372" s="493" t="n">
        <v>76217.23</v>
      </c>
      <c r="T1372" s="493" t="n">
        <v>116661.27</v>
      </c>
      <c r="U1372" s="493" t="n">
        <v>94758.69</v>
      </c>
      <c r="V1372" s="493" t="n">
        <v>83456.73</v>
      </c>
      <c r="W1372" s="493" t="n">
        <v>83441.21000000001</v>
      </c>
      <c r="X1372" s="493" t="n">
        <v>96486.19</v>
      </c>
      <c r="Y1372" s="493" t="n">
        <v>90631.45</v>
      </c>
      <c r="Z1372" s="493" t="n">
        <v>94882.12</v>
      </c>
      <c r="AA1372" s="493" t="n">
        <v>110460.93</v>
      </c>
      <c r="AB1372" s="493" t="n">
        <v>69136.48</v>
      </c>
      <c r="AC1372" s="493" t="n">
        <v>115684.35</v>
      </c>
      <c r="AD1372" s="493" t="n">
        <v>101266.37</v>
      </c>
      <c r="AE1372" s="493" t="n">
        <v>89124.02</v>
      </c>
      <c r="AF1372" s="493" t="n">
        <v>98343.67999999999</v>
      </c>
      <c r="AG1372" s="493" t="n">
        <v>92030.92999999999</v>
      </c>
      <c r="AH1372" s="493" t="n">
        <v>94042.57000000001</v>
      </c>
      <c r="AI1372" s="493" t="n">
        <v>81203.27</v>
      </c>
      <c r="AJ1372" s="493" t="n">
        <v>113326.14</v>
      </c>
      <c r="AK1372" s="493" t="n">
        <v>89559.19</v>
      </c>
      <c r="AL1372" s="493" t="n">
        <v>86448.96000000001</v>
      </c>
      <c r="AM1372" s="493" t="n">
        <v>100301.24</v>
      </c>
      <c r="AN1372" s="493" t="n">
        <v>73342.92</v>
      </c>
      <c r="AO1372" s="493" t="n">
        <v>102029.07</v>
      </c>
      <c r="AP1372" s="493" t="n">
        <v>122285.22</v>
      </c>
      <c r="AQ1372" s="493" t="n">
        <v>87240.39999999999</v>
      </c>
      <c r="AR1372" s="493" t="n">
        <v>105772.31</v>
      </c>
      <c r="AS1372" s="493" t="n">
        <v>75508.48</v>
      </c>
      <c r="AT1372" s="493" t="n">
        <v>58849.48</v>
      </c>
      <c r="AU1372" s="493" t="n">
        <v>54184.76</v>
      </c>
      <c r="AV1372" s="493" t="n">
        <v>53808.22</v>
      </c>
      <c r="AW1372" s="493" t="n">
        <v>55148.88</v>
      </c>
      <c r="AX1372" s="493" t="n">
        <v>61003.02</v>
      </c>
      <c r="AY1372" s="493" t="n">
        <v>57754</v>
      </c>
      <c r="AZ1372" s="493" t="n">
        <v>66540.41</v>
      </c>
      <c r="BA1372" s="493" t="n">
        <v>58934.59</v>
      </c>
      <c r="BB1372" s="493" t="n">
        <v>67453.49000000001</v>
      </c>
      <c r="BC1372" s="493" t="n">
        <v>52278.55</v>
      </c>
      <c r="BD1372" s="493" t="n">
        <v>42529.62</v>
      </c>
      <c r="BE1372" s="493" t="n">
        <v>33848.11</v>
      </c>
      <c r="BF1372" s="493" t="n">
        <v>65604.78</v>
      </c>
      <c r="BG1372" s="493" t="n">
        <v>38186.02</v>
      </c>
      <c r="BH1372" s="493" t="n">
        <v>45191.95</v>
      </c>
      <c r="BI1372" s="493" t="n">
        <v>44720.86</v>
      </c>
      <c r="BJ1372" s="493" t="n">
        <v>39824.89</v>
      </c>
      <c r="BK1372" s="493" t="n">
        <v>39278.24</v>
      </c>
      <c r="BL1372" s="493" t="n">
        <v>49980.03</v>
      </c>
      <c r="BM1372" s="493" t="n">
        <v>31500.44</v>
      </c>
      <c r="BN1372" s="493" t="n">
        <v>40752.01</v>
      </c>
      <c r="BO1372" s="493" t="n">
        <v>43605.48</v>
      </c>
      <c r="BP1372" s="493" t="n">
        <v>39474.62</v>
      </c>
      <c r="BQ1372" s="493" t="n">
        <v>31188.18</v>
      </c>
      <c r="BR1372" s="493" t="n">
        <v>42821.18</v>
      </c>
      <c r="BS1372" s="493" t="n">
        <v>49426.87</v>
      </c>
      <c r="BT1372" s="493" t="n">
        <v>48262.57</v>
      </c>
      <c r="BU1372" s="493" t="n">
        <v>42491.56</v>
      </c>
      <c r="BV1372" s="493" t="n">
        <v>38837.52</v>
      </c>
      <c r="BW1372" s="493" t="n">
        <v>31297.92</v>
      </c>
    </row>
    <row r="1373">
      <c r="A1373" t="inlineStr">
        <is>
          <t>[C9C] ANGIOTENSIN-II 길항제 (단일)</t>
        </is>
      </c>
      <c r="B1373" t="inlineStr">
        <is>
          <t>유한양행</t>
        </is>
      </c>
      <c r="C1373" t="inlineStr">
        <is>
          <t>로자살탄</t>
        </is>
      </c>
      <c r="D1373" t="inlineStr">
        <is>
          <t>유한양행</t>
        </is>
      </c>
      <c r="E1373" t="inlineStr">
        <is>
          <t>losartan potassium</t>
        </is>
      </c>
      <c r="F1373" t="inlineStr">
        <is>
          <t>병원</t>
        </is>
      </c>
      <c r="G1373" t="inlineStr">
        <is>
          <t>Generic</t>
        </is>
      </c>
      <c r="H1373" s="493" t="n">
        <v>13597.37</v>
      </c>
      <c r="I1373" s="493" t="n">
        <v>10665.44</v>
      </c>
      <c r="J1373" s="493" t="n">
        <v>12715.36</v>
      </c>
      <c r="K1373" s="493" t="n">
        <v>11699.57</v>
      </c>
      <c r="L1373" s="493" t="n">
        <v>14492.63</v>
      </c>
      <c r="M1373" s="493" t="n">
        <v>13611.89</v>
      </c>
      <c r="N1373" s="493" t="n">
        <v>17569.67</v>
      </c>
      <c r="O1373" s="493" t="n">
        <v>13638.04</v>
      </c>
      <c r="P1373" s="493" t="n">
        <v>15449.77</v>
      </c>
      <c r="Q1373" s="493" t="n">
        <v>13754.56</v>
      </c>
      <c r="R1373" s="493" t="n">
        <v>12207.04</v>
      </c>
      <c r="S1373" s="493" t="n">
        <v>9613.83</v>
      </c>
      <c r="T1373" s="493" t="n">
        <v>19527.64</v>
      </c>
      <c r="U1373" s="493" t="n">
        <v>15855.28</v>
      </c>
      <c r="V1373" s="493" t="n">
        <v>19717.57</v>
      </c>
      <c r="W1373" s="493" t="n">
        <v>13847.47</v>
      </c>
      <c r="X1373" s="493" t="n">
        <v>19572.87</v>
      </c>
      <c r="Y1373" s="493" t="n">
        <v>15372.94</v>
      </c>
      <c r="Z1373" s="493" t="n">
        <v>18989.14</v>
      </c>
      <c r="AA1373" s="493" t="n">
        <v>14632.74</v>
      </c>
      <c r="AB1373" s="493" t="n">
        <v>17798.46</v>
      </c>
      <c r="AC1373" s="493" t="n">
        <v>15152.78</v>
      </c>
      <c r="AD1373" s="493" t="n">
        <v>21531.16</v>
      </c>
      <c r="AE1373" s="493" t="n">
        <v>14271.68</v>
      </c>
      <c r="AF1373" s="493" t="n">
        <v>20577.66</v>
      </c>
      <c r="AG1373" s="493" t="n">
        <v>20553.41</v>
      </c>
      <c r="AH1373" s="493" t="n">
        <v>18728.89</v>
      </c>
      <c r="AI1373" s="493" t="n">
        <v>16779.37</v>
      </c>
      <c r="AJ1373" s="493" t="n">
        <v>20613.6</v>
      </c>
      <c r="AK1373" s="493" t="n">
        <v>16451.64</v>
      </c>
      <c r="AL1373" s="493" t="n">
        <v>15590.07</v>
      </c>
      <c r="AM1373" s="493" t="n">
        <v>16973.44</v>
      </c>
      <c r="AN1373" s="493" t="n">
        <v>17205.09</v>
      </c>
      <c r="AO1373" s="493" t="n">
        <v>15225.83</v>
      </c>
      <c r="AP1373" s="493" t="n">
        <v>15522.68</v>
      </c>
      <c r="AQ1373" s="493" t="n">
        <v>16030</v>
      </c>
      <c r="AR1373" s="493" t="n">
        <v>16168.44</v>
      </c>
      <c r="AS1373" s="493" t="n">
        <v>17428.68</v>
      </c>
      <c r="AT1373" s="493" t="n">
        <v>15245.59</v>
      </c>
      <c r="AU1373" s="493" t="n">
        <v>18234.66</v>
      </c>
      <c r="AV1373" s="493" t="n">
        <v>13989.17</v>
      </c>
      <c r="AW1373" s="493" t="n">
        <v>10862.64</v>
      </c>
      <c r="AX1373" s="493" t="n">
        <v>16626.63</v>
      </c>
      <c r="AY1373" s="493" t="n">
        <v>9590.629999999999</v>
      </c>
      <c r="AZ1373" s="493" t="n">
        <v>22221.24</v>
      </c>
      <c r="BA1373" s="493" t="n">
        <v>13125.18</v>
      </c>
      <c r="BB1373" s="493" t="n">
        <v>14525.2</v>
      </c>
      <c r="BC1373" s="493" t="n">
        <v>15385.32</v>
      </c>
      <c r="BD1373" s="493" t="n">
        <v>13465.02</v>
      </c>
      <c r="BE1373" s="493" t="n">
        <v>13285.94</v>
      </c>
      <c r="BF1373" s="493" t="n">
        <v>14781.52</v>
      </c>
      <c r="BG1373" s="493" t="n">
        <v>13936.76</v>
      </c>
      <c r="BH1373" s="493" t="n">
        <v>14960.88</v>
      </c>
      <c r="BI1373" s="493" t="n">
        <v>15581.19</v>
      </c>
      <c r="BJ1373" s="493" t="n">
        <v>31816.25</v>
      </c>
      <c r="BK1373" s="493" t="n">
        <v>21098.49</v>
      </c>
      <c r="BL1373" s="493" t="n">
        <v>31999.79</v>
      </c>
      <c r="BM1373" s="493" t="n">
        <v>21419.43</v>
      </c>
      <c r="BN1373" s="493" t="n">
        <v>25708.66</v>
      </c>
      <c r="BO1373" s="493" t="n">
        <v>26357.25</v>
      </c>
      <c r="BP1373" s="493" t="n">
        <v>26380.95</v>
      </c>
      <c r="BQ1373" s="493" t="n">
        <v>25684.71</v>
      </c>
      <c r="BR1373" s="493" t="n">
        <v>26193.01</v>
      </c>
      <c r="BS1373" s="493" t="n">
        <v>24816.84</v>
      </c>
      <c r="BT1373" s="493" t="n">
        <v>26979.94</v>
      </c>
      <c r="BU1373" s="493" t="n">
        <v>26084.92</v>
      </c>
      <c r="BV1373" s="493" t="n">
        <v>26014.74</v>
      </c>
      <c r="BW1373" s="493" t="n">
        <v>24033.03</v>
      </c>
    </row>
    <row r="1374">
      <c r="A1374" t="inlineStr">
        <is>
          <t>[C9C] ANGIOTENSIN-II 길항제 (단일)</t>
        </is>
      </c>
      <c r="B1374" t="inlineStr">
        <is>
          <t>유한양행</t>
        </is>
      </c>
      <c r="C1374" t="inlineStr">
        <is>
          <t>로자살탄</t>
        </is>
      </c>
      <c r="D1374" t="inlineStr">
        <is>
          <t>유한양행</t>
        </is>
      </c>
      <c r="E1374" t="inlineStr">
        <is>
          <t>losartan potassium</t>
        </is>
      </c>
      <c r="F1374" t="inlineStr">
        <is>
          <t>의원</t>
        </is>
      </c>
      <c r="G1374" t="inlineStr">
        <is>
          <t>Generic</t>
        </is>
      </c>
      <c r="H1374" s="493" t="n">
        <v>398294.2</v>
      </c>
      <c r="I1374" s="493" t="n">
        <v>363175.66</v>
      </c>
      <c r="J1374" s="493" t="n">
        <v>418383.84</v>
      </c>
      <c r="K1374" s="493" t="n">
        <v>390762.28</v>
      </c>
      <c r="L1374" s="493" t="n">
        <v>384557.15</v>
      </c>
      <c r="M1374" s="493" t="n">
        <v>392289.77</v>
      </c>
      <c r="N1374" s="493" t="n">
        <v>411974.38</v>
      </c>
      <c r="O1374" s="493" t="n">
        <v>384404.87</v>
      </c>
      <c r="P1374" s="493" t="n">
        <v>397602.56</v>
      </c>
      <c r="Q1374" s="493" t="n">
        <v>380874.44</v>
      </c>
      <c r="R1374" s="493" t="n">
        <v>335368.72</v>
      </c>
      <c r="S1374" s="493" t="n">
        <v>321878.55</v>
      </c>
      <c r="T1374" s="493" t="n">
        <v>336787.99</v>
      </c>
      <c r="U1374" s="493" t="n">
        <v>289944.55</v>
      </c>
      <c r="V1374" s="493" t="n">
        <v>337868.34</v>
      </c>
      <c r="W1374" s="493" t="n">
        <v>309362.97</v>
      </c>
      <c r="X1374" s="493" t="n">
        <v>329571.2</v>
      </c>
      <c r="Y1374" s="493" t="n">
        <v>298990.31</v>
      </c>
      <c r="Z1374" s="493" t="n">
        <v>315789.64</v>
      </c>
      <c r="AA1374" s="493" t="n">
        <v>300588.26</v>
      </c>
      <c r="AB1374" s="493" t="n">
        <v>330393.28</v>
      </c>
      <c r="AC1374" s="493" t="n">
        <v>297020.33</v>
      </c>
      <c r="AD1374" s="493" t="n">
        <v>312920.18</v>
      </c>
      <c r="AE1374" s="493" t="n">
        <v>323322.33</v>
      </c>
      <c r="AF1374" s="493" t="n">
        <v>303657.88</v>
      </c>
      <c r="AG1374" s="493" t="n">
        <v>298244.07</v>
      </c>
      <c r="AH1374" s="493" t="n">
        <v>332495.9</v>
      </c>
      <c r="AI1374" s="493" t="n">
        <v>301508.54</v>
      </c>
      <c r="AJ1374" s="493" t="n">
        <v>324463.93</v>
      </c>
      <c r="AK1374" s="493" t="n">
        <v>311649.65</v>
      </c>
      <c r="AL1374" s="493" t="n">
        <v>310622.41</v>
      </c>
      <c r="AM1374" s="493" t="n">
        <v>324550.97</v>
      </c>
      <c r="AN1374" s="493" t="n">
        <v>305241.83</v>
      </c>
      <c r="AO1374" s="493" t="n">
        <v>313883.64</v>
      </c>
      <c r="AP1374" s="493" t="n">
        <v>294363.25</v>
      </c>
      <c r="AQ1374" s="493" t="n">
        <v>323046.7</v>
      </c>
      <c r="AR1374" s="493" t="n">
        <v>301828.32</v>
      </c>
      <c r="AS1374" s="493" t="n">
        <v>296959.31</v>
      </c>
      <c r="AT1374" s="493" t="n">
        <v>288978.11</v>
      </c>
      <c r="AU1374" s="493" t="n">
        <v>294490.22</v>
      </c>
      <c r="AV1374" s="493" t="n">
        <v>296910.3</v>
      </c>
      <c r="AW1374" s="493" t="n">
        <v>285525.09</v>
      </c>
      <c r="AX1374" s="493" t="n">
        <v>288593.92</v>
      </c>
      <c r="AY1374" s="493" t="n">
        <v>292002.99</v>
      </c>
      <c r="AZ1374" s="493" t="n">
        <v>287100.81</v>
      </c>
      <c r="BA1374" s="493" t="n">
        <v>306565.42</v>
      </c>
      <c r="BB1374" s="493" t="n">
        <v>287026.12</v>
      </c>
      <c r="BC1374" s="493" t="n">
        <v>296935.8</v>
      </c>
      <c r="BD1374" s="493" t="n">
        <v>283251.43</v>
      </c>
      <c r="BE1374" s="493" t="n">
        <v>264272.88</v>
      </c>
      <c r="BF1374" s="493" t="n">
        <v>279815.65</v>
      </c>
      <c r="BG1374" s="493" t="n">
        <v>274077.19</v>
      </c>
      <c r="BH1374" s="493" t="n">
        <v>272990.32</v>
      </c>
      <c r="BI1374" s="493" t="n">
        <v>270892.89</v>
      </c>
      <c r="BJ1374" s="493" t="n">
        <v>294399.51</v>
      </c>
      <c r="BK1374" s="493" t="n">
        <v>286823.96</v>
      </c>
      <c r="BL1374" s="493" t="n">
        <v>315907.56</v>
      </c>
      <c r="BM1374" s="493" t="n">
        <v>280632.46</v>
      </c>
      <c r="BN1374" s="493" t="n">
        <v>271521.04</v>
      </c>
      <c r="BO1374" s="493" t="n">
        <v>308667.65</v>
      </c>
      <c r="BP1374" s="493" t="n">
        <v>264364.5</v>
      </c>
      <c r="BQ1374" s="493" t="n">
        <v>266564.16</v>
      </c>
      <c r="BR1374" s="493" t="n">
        <v>279426.89</v>
      </c>
      <c r="BS1374" s="493" t="n">
        <v>276631.64</v>
      </c>
      <c r="BT1374" s="493" t="n">
        <v>283505.53</v>
      </c>
      <c r="BU1374" s="493" t="n">
        <v>297237.89</v>
      </c>
      <c r="BV1374" s="493" t="n">
        <v>297099.93</v>
      </c>
      <c r="BW1374" s="493" t="n">
        <v>282552.6</v>
      </c>
    </row>
    <row r="1375">
      <c r="A1375" t="inlineStr">
        <is>
          <t>[C9C] ANGIOTENSIN-II 길항제 (단일)</t>
        </is>
      </c>
      <c r="B1375" t="inlineStr">
        <is>
          <t>유한양행</t>
        </is>
      </c>
      <c r="C1375" t="inlineStr">
        <is>
          <t>로자살탄</t>
        </is>
      </c>
      <c r="D1375" t="inlineStr">
        <is>
          <t>유한양행</t>
        </is>
      </c>
      <c r="E1375" t="inlineStr">
        <is>
          <t>losartan potassium</t>
        </is>
      </c>
      <c r="F1375" t="inlineStr">
        <is>
          <t>보건소</t>
        </is>
      </c>
      <c r="G1375" t="inlineStr">
        <is>
          <t>Generic</t>
        </is>
      </c>
      <c r="H1375" s="493" t="n">
        <v>23876.94</v>
      </c>
      <c r="I1375" s="493" t="n">
        <v>6031.05</v>
      </c>
      <c r="J1375" s="493" t="n">
        <v>5324.1</v>
      </c>
      <c r="K1375" s="493" t="n">
        <v>6749.65</v>
      </c>
      <c r="L1375" s="493" t="n">
        <v>5811.45</v>
      </c>
      <c r="M1375" s="493" t="n">
        <v>6222.9</v>
      </c>
      <c r="N1375" s="493" t="n">
        <v>3336</v>
      </c>
      <c r="O1375" s="493" t="n">
        <v>7035.7</v>
      </c>
      <c r="P1375" s="493" t="n">
        <v>3920.42</v>
      </c>
      <c r="Q1375" s="493" t="n">
        <v>3744.45</v>
      </c>
      <c r="R1375" s="493" t="n">
        <v>4643.85</v>
      </c>
      <c r="S1375" s="493" t="n">
        <v>1684.5</v>
      </c>
      <c r="T1375" s="493" t="n">
        <v>3205.8</v>
      </c>
      <c r="U1375" s="493" t="n">
        <v>1878.3</v>
      </c>
      <c r="V1375" s="493" t="n">
        <v>4333.05</v>
      </c>
      <c r="W1375" s="493" t="n">
        <v>2794.5</v>
      </c>
      <c r="X1375" s="493" t="n">
        <v>2336.55</v>
      </c>
      <c r="Y1375" s="493" t="n">
        <v>4151.7</v>
      </c>
      <c r="Z1375" s="493" t="n">
        <v>3413.1</v>
      </c>
      <c r="AA1375" s="493" t="n">
        <v>3600.15</v>
      </c>
      <c r="AB1375" s="493" t="n">
        <v>4996.5</v>
      </c>
      <c r="AC1375" s="493" t="n">
        <v>3248.85</v>
      </c>
      <c r="AD1375" s="493" t="n">
        <v>2849.85</v>
      </c>
      <c r="AE1375" s="493" t="n">
        <v>4675.1</v>
      </c>
      <c r="AF1375" s="493" t="n">
        <v>2751.6</v>
      </c>
      <c r="AG1375" s="493" t="n">
        <v>3547.8</v>
      </c>
      <c r="AH1375" s="493" t="n">
        <v>3995.55</v>
      </c>
      <c r="AI1375" s="493" t="n">
        <v>5480.1</v>
      </c>
      <c r="AJ1375" s="493" t="n">
        <v>4234.5</v>
      </c>
      <c r="AK1375" s="493" t="n">
        <v>3783.6</v>
      </c>
      <c r="AL1375" s="493" t="n">
        <v>3138.6</v>
      </c>
      <c r="AM1375" s="493" t="n">
        <v>3179.7</v>
      </c>
      <c r="AN1375" s="493" t="n">
        <v>5569.5</v>
      </c>
      <c r="AO1375" s="493" t="n">
        <v>11769.15</v>
      </c>
      <c r="AP1375" s="493" t="n">
        <v>3323.4</v>
      </c>
      <c r="AQ1375" s="493" t="n">
        <v>3410.1</v>
      </c>
      <c r="AR1375" s="493" t="n">
        <v>3682.2</v>
      </c>
      <c r="AS1375" s="493" t="n">
        <v>9867.450000000001</v>
      </c>
      <c r="AT1375" s="493" t="n">
        <v>3165.9</v>
      </c>
      <c r="AU1375" s="493" t="n">
        <v>2306.55</v>
      </c>
      <c r="AV1375" s="493" t="n">
        <v>2004.6</v>
      </c>
      <c r="AW1375" s="493" t="n">
        <v>2244.5</v>
      </c>
      <c r="AX1375" s="493" t="n">
        <v>8383.5</v>
      </c>
      <c r="AY1375" s="493" t="n">
        <v>1958.1</v>
      </c>
      <c r="AZ1375" s="493" t="n">
        <v>2300.4</v>
      </c>
      <c r="BA1375" s="493" t="n">
        <v>3313.8</v>
      </c>
      <c r="BB1375" s="493" t="n">
        <v>8771.25</v>
      </c>
      <c r="BC1375" s="493" t="n">
        <v>1993.92</v>
      </c>
      <c r="BD1375" s="493" t="n">
        <v>4309.92</v>
      </c>
      <c r="BE1375" s="493" t="n">
        <v>1058.7</v>
      </c>
      <c r="BF1375" s="493" t="n">
        <v>15043.8</v>
      </c>
      <c r="BG1375" s="493" t="n">
        <v>1343.1</v>
      </c>
      <c r="BH1375" s="493" t="n">
        <v>2707.8</v>
      </c>
      <c r="BI1375" s="493" t="n">
        <v>369</v>
      </c>
      <c r="BJ1375" s="493" t="n">
        <v>2990.1</v>
      </c>
      <c r="BK1375" s="493" t="n">
        <v>3181.5</v>
      </c>
      <c r="BL1375" s="493" t="n">
        <v>4170.9</v>
      </c>
      <c r="BM1375" s="493" t="n">
        <v>1277.1</v>
      </c>
      <c r="BN1375" s="493" t="n">
        <v>1442.7</v>
      </c>
      <c r="BO1375" s="493" t="n">
        <v>4738.2</v>
      </c>
      <c r="BP1375" s="493" t="n">
        <v>3414.6</v>
      </c>
      <c r="BQ1375" s="493" t="n">
        <v>4509.6</v>
      </c>
      <c r="BR1375" s="493" t="n">
        <v>2292.6</v>
      </c>
      <c r="BS1375" s="493" t="n">
        <v>1388.7</v>
      </c>
      <c r="BT1375" s="493" t="n">
        <v>3900.6</v>
      </c>
      <c r="BU1375" s="493" t="n">
        <v>2455.8</v>
      </c>
      <c r="BV1375" s="493" t="n">
        <v>5790.6</v>
      </c>
      <c r="BW1375" s="493" t="n">
        <v>3639</v>
      </c>
    </row>
    <row r="1376">
      <c r="A1376" t="inlineStr">
        <is>
          <t>[C9C] ANGIOTENSIN-II 길항제 (단일)</t>
        </is>
      </c>
      <c r="B1376" t="inlineStr">
        <is>
          <t>유한양행</t>
        </is>
      </c>
      <c r="C1376" t="inlineStr">
        <is>
          <t>로자살탄</t>
        </is>
      </c>
      <c r="D1376" t="inlineStr">
        <is>
          <t>유한양행</t>
        </is>
      </c>
      <c r="E1376" t="inlineStr">
        <is>
          <t>losartan potassium</t>
        </is>
      </c>
      <c r="F1376" t="inlineStr">
        <is>
          <t>기타(치과의원, 치과병원 등)</t>
        </is>
      </c>
      <c r="G1376" t="inlineStr">
        <is>
          <t>Generic</t>
        </is>
      </c>
      <c r="H1376" s="493" t="n">
        <v>1961.55</v>
      </c>
      <c r="I1376" s="493" t="n">
        <v>1565.08</v>
      </c>
      <c r="J1376" s="493" t="n">
        <v>2601.25</v>
      </c>
      <c r="K1376" s="493" t="n">
        <v>1525.16</v>
      </c>
      <c r="L1376" s="493" t="n">
        <v>1876.92</v>
      </c>
      <c r="M1376" s="493" t="n">
        <v>1437.68</v>
      </c>
      <c r="N1376" s="493" t="n">
        <v>1504.34</v>
      </c>
      <c r="O1376" s="493" t="n">
        <v>1286.79</v>
      </c>
      <c r="P1376" s="493" t="n">
        <v>2565.87</v>
      </c>
      <c r="Q1376" s="493" t="n">
        <v>914</v>
      </c>
      <c r="R1376" s="493" t="n">
        <v>1274.7</v>
      </c>
      <c r="S1376" s="493" t="n">
        <v>1412.83</v>
      </c>
      <c r="T1376" s="493" t="n">
        <v>1366.58</v>
      </c>
      <c r="U1376" s="493" t="n">
        <v>596.8</v>
      </c>
      <c r="V1376" s="493" t="n">
        <v>1477</v>
      </c>
      <c r="W1376" s="493" t="n">
        <v>491.4</v>
      </c>
      <c r="X1376" s="493" t="n">
        <v>1157.8</v>
      </c>
      <c r="Y1376" s="493" t="n">
        <v>435.6</v>
      </c>
      <c r="Z1376" s="493" t="n">
        <v>470.7</v>
      </c>
      <c r="AA1376" s="493" t="n">
        <v>367.5</v>
      </c>
      <c r="AB1376" s="493" t="n">
        <v>1119.45</v>
      </c>
      <c r="AC1376" s="493" t="n">
        <v>186.9</v>
      </c>
      <c r="AD1376" s="493" t="n">
        <v>873.9</v>
      </c>
      <c r="AE1376" s="493" t="n">
        <v>737.7</v>
      </c>
      <c r="AF1376" s="493" t="n">
        <v>89.7</v>
      </c>
      <c r="AG1376" s="493" t="n">
        <v>109.67</v>
      </c>
      <c r="AH1376" s="493" t="n">
        <v>303.5</v>
      </c>
      <c r="AI1376" s="493" t="n">
        <v>460.95</v>
      </c>
      <c r="AJ1376" s="493" t="n">
        <v>645.6</v>
      </c>
      <c r="AK1376" s="493" t="n">
        <v>465.6</v>
      </c>
      <c r="AL1376" s="493" t="n">
        <v>234.15</v>
      </c>
      <c r="AM1376" s="493" t="n">
        <v>278.8</v>
      </c>
      <c r="AN1376" s="493" t="n">
        <v>113.85</v>
      </c>
      <c r="AO1376" s="493" t="n">
        <v>251.4</v>
      </c>
      <c r="AP1376" s="493" t="n">
        <v>150.9</v>
      </c>
      <c r="AQ1376" s="493" t="n">
        <v>0</v>
      </c>
      <c r="AR1376" s="493" t="n">
        <v>131.4</v>
      </c>
      <c r="AS1376" s="493" t="n">
        <v>139.5</v>
      </c>
      <c r="AT1376" s="493" t="n">
        <v>128.7</v>
      </c>
      <c r="AU1376" s="493" t="n">
        <v>122.4</v>
      </c>
      <c r="AV1376" s="493" t="n">
        <v>133.8</v>
      </c>
      <c r="AW1376" s="493" t="n">
        <v>134.4</v>
      </c>
      <c r="AX1376" s="493" t="n">
        <v>139.8</v>
      </c>
      <c r="AY1376" s="493" t="n">
        <v>141</v>
      </c>
      <c r="AZ1376" s="493" t="n">
        <v>300.6</v>
      </c>
      <c r="BA1376" s="493" t="n">
        <v>477.9</v>
      </c>
      <c r="BB1376" s="493" t="n">
        <v>216</v>
      </c>
      <c r="BC1376" s="493" t="n">
        <v>132</v>
      </c>
      <c r="BD1376" s="493" t="n">
        <v>0</v>
      </c>
      <c r="BE1376" s="493" t="n">
        <v>0</v>
      </c>
      <c r="BF1376" s="493" t="n">
        <v>0</v>
      </c>
      <c r="BG1376" s="493" t="n">
        <v>0</v>
      </c>
      <c r="BH1376" s="493" t="n">
        <v>0</v>
      </c>
      <c r="BI1376" s="493" t="n">
        <v>0</v>
      </c>
      <c r="BJ1376" s="493" t="n">
        <v>0</v>
      </c>
      <c r="BK1376" s="493" t="n">
        <v>0</v>
      </c>
      <c r="BL1376" s="493" t="n">
        <v>0</v>
      </c>
      <c r="BM1376" s="493" t="n">
        <v>0</v>
      </c>
      <c r="BN1376" s="493" t="n">
        <v>0</v>
      </c>
      <c r="BO1376" s="493" t="n">
        <v>0</v>
      </c>
      <c r="BP1376" s="493" t="n">
        <v>0</v>
      </c>
      <c r="BQ1376" s="493" t="n">
        <v>0</v>
      </c>
      <c r="BR1376" s="493" t="n">
        <v>0</v>
      </c>
      <c r="BS1376" s="493" t="n">
        <v>0</v>
      </c>
      <c r="BT1376" s="493" t="n">
        <v>0</v>
      </c>
      <c r="BU1376" s="493" t="n">
        <v>0</v>
      </c>
      <c r="BV1376" s="493" t="n">
        <v>0</v>
      </c>
      <c r="BW1376" s="493" t="n">
        <v>0</v>
      </c>
    </row>
    <row r="1377">
      <c r="A1377" t="inlineStr">
        <is>
          <t>[C9C] ANGIOTENSIN-II 길항제 (단일)</t>
        </is>
      </c>
      <c r="B1377" t="inlineStr">
        <is>
          <t>유한양행</t>
        </is>
      </c>
      <c r="C1377" t="inlineStr">
        <is>
          <t>아타칸</t>
        </is>
      </c>
      <c r="D1377" t="inlineStr">
        <is>
          <t>유한양행</t>
        </is>
      </c>
      <c r="E1377" t="inlineStr">
        <is>
          <t>candesartan cilexetil</t>
        </is>
      </c>
      <c r="F1377" t="inlineStr">
        <is>
          <t>상급종합병원</t>
        </is>
      </c>
      <c r="G1377" t="inlineStr">
        <is>
          <t>Original</t>
        </is>
      </c>
      <c r="H1377" s="493" t="n">
        <v>1498962.28</v>
      </c>
      <c r="I1377" s="493" t="n">
        <v>1333564.82</v>
      </c>
      <c r="J1377" s="493" t="n">
        <v>1661603.84</v>
      </c>
      <c r="K1377" s="493" t="n">
        <v>1598779.84</v>
      </c>
      <c r="L1377" s="493" t="n">
        <v>1354876.8</v>
      </c>
      <c r="M1377" s="493" t="n">
        <v>1652046.5</v>
      </c>
      <c r="N1377" s="493" t="n">
        <v>1501179.6</v>
      </c>
      <c r="O1377" s="493" t="n">
        <v>1404528.08</v>
      </c>
      <c r="P1377" s="493" t="n">
        <v>1585968.82</v>
      </c>
      <c r="Q1377" s="493" t="n">
        <v>1374207.79</v>
      </c>
      <c r="R1377" s="493" t="n">
        <v>1243709.96</v>
      </c>
      <c r="S1377" s="493" t="n">
        <v>1537364.23</v>
      </c>
      <c r="T1377" s="493" t="n">
        <v>1464052.18</v>
      </c>
      <c r="U1377" s="493" t="n">
        <v>1231299.9</v>
      </c>
      <c r="V1377" s="493" t="n">
        <v>1440789.69</v>
      </c>
      <c r="W1377" s="493" t="n">
        <v>1584693.79</v>
      </c>
      <c r="X1377" s="493" t="n">
        <v>1431750.35</v>
      </c>
      <c r="Y1377" s="493" t="n">
        <v>1432963.89</v>
      </c>
      <c r="Z1377" s="493" t="n">
        <v>1446493.39</v>
      </c>
      <c r="AA1377" s="493" t="n">
        <v>1425252.91</v>
      </c>
      <c r="AB1377" s="493" t="n">
        <v>1460890.91</v>
      </c>
      <c r="AC1377" s="493" t="n">
        <v>1459468.61</v>
      </c>
      <c r="AD1377" s="493" t="n">
        <v>1433327.9</v>
      </c>
      <c r="AE1377" s="493" t="n">
        <v>1557719.68</v>
      </c>
      <c r="AF1377" s="493" t="n">
        <v>1400345.69</v>
      </c>
      <c r="AG1377" s="493" t="n">
        <v>1404016.01</v>
      </c>
      <c r="AH1377" s="493" t="n">
        <v>1522981.01</v>
      </c>
      <c r="AI1377" s="493" t="n">
        <v>1279994.31</v>
      </c>
      <c r="AJ1377" s="493" t="n">
        <v>1364705.06</v>
      </c>
      <c r="AK1377" s="493" t="n">
        <v>1404392.21</v>
      </c>
      <c r="AL1377" s="493" t="n">
        <v>1324525.02</v>
      </c>
      <c r="AM1377" s="493" t="n">
        <v>1470321.34</v>
      </c>
      <c r="AN1377" s="493" t="n">
        <v>1203939.66</v>
      </c>
      <c r="AO1377" s="493" t="n">
        <v>1373018.02</v>
      </c>
      <c r="AP1377" s="493" t="n">
        <v>1376622.45</v>
      </c>
      <c r="AQ1377" s="493" t="n">
        <v>1340275.66</v>
      </c>
      <c r="AR1377" s="493" t="n">
        <v>1401993.05</v>
      </c>
      <c r="AS1377" s="493" t="n">
        <v>1179037.5</v>
      </c>
      <c r="AT1377" s="493" t="n">
        <v>1230150.05</v>
      </c>
      <c r="AU1377" s="493" t="n">
        <v>1258638.17</v>
      </c>
      <c r="AV1377" s="493" t="n">
        <v>1254119.06</v>
      </c>
      <c r="AW1377" s="493" t="n">
        <v>1060828.46</v>
      </c>
      <c r="AX1377" s="493" t="n">
        <v>1330665.61</v>
      </c>
      <c r="AY1377" s="493" t="n">
        <v>1236578.73</v>
      </c>
      <c r="AZ1377" s="493" t="n">
        <v>1163915.15</v>
      </c>
      <c r="BA1377" s="493" t="n">
        <v>1235270.11</v>
      </c>
      <c r="BB1377" s="493" t="n">
        <v>1241651.24</v>
      </c>
      <c r="BC1377" s="493" t="n">
        <v>1323042.44</v>
      </c>
      <c r="BD1377" s="493" t="n">
        <v>1172679.82</v>
      </c>
      <c r="BE1377" s="493" t="n">
        <v>1159656.36</v>
      </c>
      <c r="BF1377" s="493" t="n">
        <v>1231917.33</v>
      </c>
      <c r="BG1377" s="493" t="n">
        <v>1213256.95</v>
      </c>
      <c r="BH1377" s="493" t="n">
        <v>1029102.73</v>
      </c>
      <c r="BI1377" s="493" t="n">
        <v>980234.1899999999</v>
      </c>
      <c r="BJ1377" s="493" t="n">
        <v>1096186.2</v>
      </c>
      <c r="BK1377" s="493" t="n">
        <v>1137986.24</v>
      </c>
      <c r="BL1377" s="493" t="n">
        <v>1209105.89</v>
      </c>
      <c r="BM1377" s="493" t="n">
        <v>1032053.15</v>
      </c>
      <c r="BN1377" s="493" t="n">
        <v>1030502.1</v>
      </c>
      <c r="BO1377" s="493" t="n">
        <v>1281977.8</v>
      </c>
      <c r="BP1377" s="493" t="n">
        <v>1112970.11</v>
      </c>
      <c r="BQ1377" s="493" t="n">
        <v>1039783.42</v>
      </c>
      <c r="BR1377" s="493" t="n">
        <v>1166979.33</v>
      </c>
      <c r="BS1377" s="493" t="n">
        <v>1183708.39</v>
      </c>
      <c r="BT1377" s="493" t="n">
        <v>946958.77</v>
      </c>
      <c r="BU1377" s="493" t="n">
        <v>1036041.77</v>
      </c>
      <c r="BV1377" s="493" t="n">
        <v>1135039.9</v>
      </c>
      <c r="BW1377" s="493" t="n">
        <v>1124957.38</v>
      </c>
    </row>
    <row r="1378">
      <c r="A1378" t="inlineStr">
        <is>
          <t>[C9C] ANGIOTENSIN-II 길항제 (단일)</t>
        </is>
      </c>
      <c r="B1378" t="inlineStr">
        <is>
          <t>유한양행</t>
        </is>
      </c>
      <c r="C1378" t="inlineStr">
        <is>
          <t>아타칸</t>
        </is>
      </c>
      <c r="D1378" t="inlineStr">
        <is>
          <t>유한양행</t>
        </is>
      </c>
      <c r="E1378" t="inlineStr">
        <is>
          <t>candesartan cilexetil</t>
        </is>
      </c>
      <c r="F1378" t="inlineStr">
        <is>
          <t>종합병원</t>
        </is>
      </c>
      <c r="G1378" t="inlineStr">
        <is>
          <t>Original</t>
        </is>
      </c>
      <c r="H1378" s="493" t="n">
        <v>739655.5</v>
      </c>
      <c r="I1378" s="493" t="n">
        <v>745481.96</v>
      </c>
      <c r="J1378" s="493" t="n">
        <v>864797.41</v>
      </c>
      <c r="K1378" s="493" t="n">
        <v>813750.63</v>
      </c>
      <c r="L1378" s="493" t="n">
        <v>750234.59</v>
      </c>
      <c r="M1378" s="493" t="n">
        <v>882119.38</v>
      </c>
      <c r="N1378" s="493" t="n">
        <v>878879.63</v>
      </c>
      <c r="O1378" s="493" t="n">
        <v>878628.9300000001</v>
      </c>
      <c r="P1378" s="493" t="n">
        <v>880212.08</v>
      </c>
      <c r="Q1378" s="493" t="n">
        <v>818759.73</v>
      </c>
      <c r="R1378" s="493" t="n">
        <v>856765.24</v>
      </c>
      <c r="S1378" s="493" t="n">
        <v>969394.1</v>
      </c>
      <c r="T1378" s="493" t="n">
        <v>869018.14</v>
      </c>
      <c r="U1378" s="493" t="n">
        <v>762893.0600000001</v>
      </c>
      <c r="V1378" s="493" t="n">
        <v>935447.55</v>
      </c>
      <c r="W1378" s="493" t="n">
        <v>811390.25</v>
      </c>
      <c r="X1378" s="493" t="n">
        <v>866022.34</v>
      </c>
      <c r="Y1378" s="493" t="n">
        <v>863664.98</v>
      </c>
      <c r="Z1378" s="493" t="n">
        <v>839540.8100000001</v>
      </c>
      <c r="AA1378" s="493" t="n">
        <v>898466.71</v>
      </c>
      <c r="AB1378" s="493" t="n">
        <v>858938.53</v>
      </c>
      <c r="AC1378" s="493" t="n">
        <v>786594.01</v>
      </c>
      <c r="AD1378" s="493" t="n">
        <v>917069.58</v>
      </c>
      <c r="AE1378" s="493" t="n">
        <v>867496.37</v>
      </c>
      <c r="AF1378" s="493" t="n">
        <v>809589</v>
      </c>
      <c r="AG1378" s="493" t="n">
        <v>818480.54</v>
      </c>
      <c r="AH1378" s="493" t="n">
        <v>916151.61</v>
      </c>
      <c r="AI1378" s="493" t="n">
        <v>771316.97</v>
      </c>
      <c r="AJ1378" s="493" t="n">
        <v>902431.33</v>
      </c>
      <c r="AK1378" s="493" t="n">
        <v>775709.95</v>
      </c>
      <c r="AL1378" s="493" t="n">
        <v>838889.16</v>
      </c>
      <c r="AM1378" s="493" t="n">
        <v>950884.5600000001</v>
      </c>
      <c r="AN1378" s="493" t="n">
        <v>774301.67</v>
      </c>
      <c r="AO1378" s="493" t="n">
        <v>821476.1800000001</v>
      </c>
      <c r="AP1378" s="493" t="n">
        <v>904282.53</v>
      </c>
      <c r="AQ1378" s="493" t="n">
        <v>855588.54</v>
      </c>
      <c r="AR1378" s="493" t="n">
        <v>802286.55</v>
      </c>
      <c r="AS1378" s="493" t="n">
        <v>771004.2</v>
      </c>
      <c r="AT1378" s="493" t="n">
        <v>770995.0699999999</v>
      </c>
      <c r="AU1378" s="493" t="n">
        <v>820625.2</v>
      </c>
      <c r="AV1378" s="493" t="n">
        <v>765477.05</v>
      </c>
      <c r="AW1378" s="493" t="n">
        <v>666638.74</v>
      </c>
      <c r="AX1378" s="493" t="n">
        <v>750907.83</v>
      </c>
      <c r="AY1378" s="493" t="n">
        <v>698503.71</v>
      </c>
      <c r="AZ1378" s="493" t="n">
        <v>714762.3</v>
      </c>
      <c r="BA1378" s="493" t="n">
        <v>767287.97</v>
      </c>
      <c r="BB1378" s="493" t="n">
        <v>680536.75</v>
      </c>
      <c r="BC1378" s="493" t="n">
        <v>786608.72</v>
      </c>
      <c r="BD1378" s="493" t="n">
        <v>689495.08</v>
      </c>
      <c r="BE1378" s="493" t="n">
        <v>704928.88</v>
      </c>
      <c r="BF1378" s="493" t="n">
        <v>669315.38</v>
      </c>
      <c r="BG1378" s="493" t="n">
        <v>802773.4</v>
      </c>
      <c r="BH1378" s="493" t="n">
        <v>682234.89</v>
      </c>
      <c r="BI1378" s="493" t="n">
        <v>659781.33</v>
      </c>
      <c r="BJ1378" s="493" t="n">
        <v>755432.29</v>
      </c>
      <c r="BK1378" s="493" t="n">
        <v>667259.9300000001</v>
      </c>
      <c r="BL1378" s="493" t="n">
        <v>773019.0600000001</v>
      </c>
      <c r="BM1378" s="493" t="n">
        <v>689127.95</v>
      </c>
      <c r="BN1378" s="493" t="n">
        <v>697625.95</v>
      </c>
      <c r="BO1378" s="493" t="n">
        <v>775898.01</v>
      </c>
      <c r="BP1378" s="493" t="n">
        <v>688199.55</v>
      </c>
      <c r="BQ1378" s="493" t="n">
        <v>631500.24</v>
      </c>
      <c r="BR1378" s="493" t="n">
        <v>764103.8100000001</v>
      </c>
      <c r="BS1378" s="493" t="n">
        <v>760611.62</v>
      </c>
      <c r="BT1378" s="493" t="n">
        <v>620142.34</v>
      </c>
      <c r="BU1378" s="493" t="n">
        <v>636816.2</v>
      </c>
      <c r="BV1378" s="493" t="n">
        <v>757694.9300000001</v>
      </c>
      <c r="BW1378" s="493" t="n">
        <v>651104.46</v>
      </c>
    </row>
    <row r="1379">
      <c r="A1379" t="inlineStr">
        <is>
          <t>[C9C] ANGIOTENSIN-II 길항제 (단일)</t>
        </is>
      </c>
      <c r="B1379" t="inlineStr">
        <is>
          <t>유한양행</t>
        </is>
      </c>
      <c r="C1379" t="inlineStr">
        <is>
          <t>아타칸</t>
        </is>
      </c>
      <c r="D1379" t="inlineStr">
        <is>
          <t>유한양행</t>
        </is>
      </c>
      <c r="E1379" t="inlineStr">
        <is>
          <t>candesartan cilexetil</t>
        </is>
      </c>
      <c r="F1379" t="inlineStr">
        <is>
          <t>병원</t>
        </is>
      </c>
      <c r="G1379" t="inlineStr">
        <is>
          <t>Original</t>
        </is>
      </c>
      <c r="H1379" s="493" t="n">
        <v>188342.23</v>
      </c>
      <c r="I1379" s="493" t="n">
        <v>172830.59</v>
      </c>
      <c r="J1379" s="493" t="n">
        <v>212284.36</v>
      </c>
      <c r="K1379" s="493" t="n">
        <v>192514.08</v>
      </c>
      <c r="L1379" s="493" t="n">
        <v>183089.05</v>
      </c>
      <c r="M1379" s="493" t="n">
        <v>185737.18</v>
      </c>
      <c r="N1379" s="493" t="n">
        <v>188877.17</v>
      </c>
      <c r="O1379" s="493" t="n">
        <v>170444.55</v>
      </c>
      <c r="P1379" s="493" t="n">
        <v>181874.23</v>
      </c>
      <c r="Q1379" s="493" t="n">
        <v>165329.73</v>
      </c>
      <c r="R1379" s="493" t="n">
        <v>180699.77</v>
      </c>
      <c r="S1379" s="493" t="n">
        <v>193490.52</v>
      </c>
      <c r="T1379" s="493" t="n">
        <v>173368.08</v>
      </c>
      <c r="U1379" s="493" t="n">
        <v>162885.55</v>
      </c>
      <c r="V1379" s="493" t="n">
        <v>163165.21</v>
      </c>
      <c r="W1379" s="493" t="n">
        <v>148440.96</v>
      </c>
      <c r="X1379" s="493" t="n">
        <v>159652.8</v>
      </c>
      <c r="Y1379" s="493" t="n">
        <v>151311.44</v>
      </c>
      <c r="Z1379" s="493" t="n">
        <v>141880.1</v>
      </c>
      <c r="AA1379" s="493" t="n">
        <v>171925.42</v>
      </c>
      <c r="AB1379" s="493" t="n">
        <v>160447.84</v>
      </c>
      <c r="AC1379" s="493" t="n">
        <v>158216.19</v>
      </c>
      <c r="AD1379" s="493" t="n">
        <v>175423.55</v>
      </c>
      <c r="AE1379" s="493" t="n">
        <v>170276.24</v>
      </c>
      <c r="AF1379" s="493" t="n">
        <v>165279.35</v>
      </c>
      <c r="AG1379" s="493" t="n">
        <v>142136.97</v>
      </c>
      <c r="AH1379" s="493" t="n">
        <v>170640.5</v>
      </c>
      <c r="AI1379" s="493" t="n">
        <v>152574.8</v>
      </c>
      <c r="AJ1379" s="493" t="n">
        <v>163272.61</v>
      </c>
      <c r="AK1379" s="493" t="n">
        <v>142970.64</v>
      </c>
      <c r="AL1379" s="493" t="n">
        <v>170383.21</v>
      </c>
      <c r="AM1379" s="493" t="n">
        <v>163999.09</v>
      </c>
      <c r="AN1379" s="493" t="n">
        <v>152174.67</v>
      </c>
      <c r="AO1379" s="493" t="n">
        <v>148019.25</v>
      </c>
      <c r="AP1379" s="493" t="n">
        <v>154961.89</v>
      </c>
      <c r="AQ1379" s="493" t="n">
        <v>153643.77</v>
      </c>
      <c r="AR1379" s="493" t="n">
        <v>162126.44</v>
      </c>
      <c r="AS1379" s="493" t="n">
        <v>145065.62</v>
      </c>
      <c r="AT1379" s="493" t="n">
        <v>125446.22</v>
      </c>
      <c r="AU1379" s="493" t="n">
        <v>123934.07</v>
      </c>
      <c r="AV1379" s="493" t="n">
        <v>136137.75</v>
      </c>
      <c r="AW1379" s="493" t="n">
        <v>108116.89</v>
      </c>
      <c r="AX1379" s="493" t="n">
        <v>149263.37</v>
      </c>
      <c r="AY1379" s="493" t="n">
        <v>138232.72</v>
      </c>
      <c r="AZ1379" s="493" t="n">
        <v>130025.02</v>
      </c>
      <c r="BA1379" s="493" t="n">
        <v>138838.31</v>
      </c>
      <c r="BB1379" s="493" t="n">
        <v>122620.33</v>
      </c>
      <c r="BC1379" s="493" t="n">
        <v>140244.76</v>
      </c>
      <c r="BD1379" s="493" t="n">
        <v>131877.92</v>
      </c>
      <c r="BE1379" s="493" t="n">
        <v>111310.25</v>
      </c>
      <c r="BF1379" s="493" t="n">
        <v>124461.89</v>
      </c>
      <c r="BG1379" s="493" t="n">
        <v>126644.55</v>
      </c>
      <c r="BH1379" s="493" t="n">
        <v>117909.21</v>
      </c>
      <c r="BI1379" s="493" t="n">
        <v>120021.32</v>
      </c>
      <c r="BJ1379" s="493" t="n">
        <v>119706.41</v>
      </c>
      <c r="BK1379" s="493" t="n">
        <v>125417.74</v>
      </c>
      <c r="BL1379" s="493" t="n">
        <v>141587.66</v>
      </c>
      <c r="BM1379" s="493" t="n">
        <v>107868.51</v>
      </c>
      <c r="BN1379" s="493" t="n">
        <v>109228.63</v>
      </c>
      <c r="BO1379" s="493" t="n">
        <v>122241.54</v>
      </c>
      <c r="BP1379" s="493" t="n">
        <v>115337.4</v>
      </c>
      <c r="BQ1379" s="493" t="n">
        <v>100635.69</v>
      </c>
      <c r="BR1379" s="493" t="n">
        <v>120042.34</v>
      </c>
      <c r="BS1379" s="493" t="n">
        <v>123168.32</v>
      </c>
      <c r="BT1379" s="493" t="n">
        <v>115802.11</v>
      </c>
      <c r="BU1379" s="493" t="n">
        <v>115641.55</v>
      </c>
      <c r="BV1379" s="493" t="n">
        <v>131948</v>
      </c>
      <c r="BW1379" s="493" t="n">
        <v>118098.92</v>
      </c>
    </row>
    <row r="1380">
      <c r="A1380" t="inlineStr">
        <is>
          <t>[C9C] ANGIOTENSIN-II 길항제 (단일)</t>
        </is>
      </c>
      <c r="B1380" t="inlineStr">
        <is>
          <t>유한양행</t>
        </is>
      </c>
      <c r="C1380" t="inlineStr">
        <is>
          <t>아타칸</t>
        </is>
      </c>
      <c r="D1380" t="inlineStr">
        <is>
          <t>유한양행</t>
        </is>
      </c>
      <c r="E1380" t="inlineStr">
        <is>
          <t>candesartan cilexetil</t>
        </is>
      </c>
      <c r="F1380" t="inlineStr">
        <is>
          <t>의원</t>
        </is>
      </c>
      <c r="G1380" t="inlineStr">
        <is>
          <t>Original</t>
        </is>
      </c>
      <c r="H1380" s="493" t="n">
        <v>1331473.02</v>
      </c>
      <c r="I1380" s="493" t="n">
        <v>1265791.92</v>
      </c>
      <c r="J1380" s="493" t="n">
        <v>1412096.08</v>
      </c>
      <c r="K1380" s="493" t="n">
        <v>1351971.93</v>
      </c>
      <c r="L1380" s="493" t="n">
        <v>1371085.89</v>
      </c>
      <c r="M1380" s="493" t="n">
        <v>1386299.04</v>
      </c>
      <c r="N1380" s="493" t="n">
        <v>1413180.62</v>
      </c>
      <c r="O1380" s="493" t="n">
        <v>1408677.64</v>
      </c>
      <c r="P1380" s="493" t="n">
        <v>1373975.78</v>
      </c>
      <c r="Q1380" s="493" t="n">
        <v>1435806.15</v>
      </c>
      <c r="R1380" s="493" t="n">
        <v>1454798.28</v>
      </c>
      <c r="S1380" s="493" t="n">
        <v>1561206.59</v>
      </c>
      <c r="T1380" s="493" t="n">
        <v>1431792.92</v>
      </c>
      <c r="U1380" s="493" t="n">
        <v>1349064.23</v>
      </c>
      <c r="V1380" s="493" t="n">
        <v>1479046.8</v>
      </c>
      <c r="W1380" s="493" t="n">
        <v>1430746.03</v>
      </c>
      <c r="X1380" s="493" t="n">
        <v>1488002.27</v>
      </c>
      <c r="Y1380" s="493" t="n">
        <v>1435680.44</v>
      </c>
      <c r="Z1380" s="493" t="n">
        <v>1468926.61</v>
      </c>
      <c r="AA1380" s="493" t="n">
        <v>1513134.16</v>
      </c>
      <c r="AB1380" s="493" t="n">
        <v>1502965.64</v>
      </c>
      <c r="AC1380" s="493" t="n">
        <v>1538019.42</v>
      </c>
      <c r="AD1380" s="493" t="n">
        <v>1465636.21</v>
      </c>
      <c r="AE1380" s="493" t="n">
        <v>1599618.26</v>
      </c>
      <c r="AF1380" s="493" t="n">
        <v>1446281.64</v>
      </c>
      <c r="AG1380" s="493" t="n">
        <v>1396262.2</v>
      </c>
      <c r="AH1380" s="493" t="n">
        <v>1532617.89</v>
      </c>
      <c r="AI1380" s="493" t="n">
        <v>1390661.04</v>
      </c>
      <c r="AJ1380" s="493" t="n">
        <v>1521705.77</v>
      </c>
      <c r="AK1380" s="493" t="n">
        <v>1531140.85</v>
      </c>
      <c r="AL1380" s="493" t="n">
        <v>1478054.03</v>
      </c>
      <c r="AM1380" s="493" t="n">
        <v>1463629.59</v>
      </c>
      <c r="AN1380" s="493" t="n">
        <v>1481720.16</v>
      </c>
      <c r="AO1380" s="493" t="n">
        <v>1494608.2</v>
      </c>
      <c r="AP1380" s="493" t="n">
        <v>1482909.32</v>
      </c>
      <c r="AQ1380" s="493" t="n">
        <v>1483315.89</v>
      </c>
      <c r="AR1380" s="493" t="n">
        <v>1531666.24</v>
      </c>
      <c r="AS1380" s="493" t="n">
        <v>1445373.95</v>
      </c>
      <c r="AT1380" s="493" t="n">
        <v>1405562.3</v>
      </c>
      <c r="AU1380" s="493" t="n">
        <v>1490900.15</v>
      </c>
      <c r="AV1380" s="493" t="n">
        <v>1528274.58</v>
      </c>
      <c r="AW1380" s="493" t="n">
        <v>1403971.35</v>
      </c>
      <c r="AX1380" s="493" t="n">
        <v>1509485.46</v>
      </c>
      <c r="AY1380" s="493" t="n">
        <v>1546090.36</v>
      </c>
      <c r="AZ1380" s="493" t="n">
        <v>1431452.72</v>
      </c>
      <c r="BA1380" s="493" t="n">
        <v>1547424.8</v>
      </c>
      <c r="BB1380" s="493" t="n">
        <v>1459218.23</v>
      </c>
      <c r="BC1380" s="493" t="n">
        <v>1584906.38</v>
      </c>
      <c r="BD1380" s="493" t="n">
        <v>1419785.87</v>
      </c>
      <c r="BE1380" s="493" t="n">
        <v>1470565.75</v>
      </c>
      <c r="BF1380" s="493" t="n">
        <v>1460695.96</v>
      </c>
      <c r="BG1380" s="493" t="n">
        <v>1478167.97</v>
      </c>
      <c r="BH1380" s="493" t="n">
        <v>1494681.42</v>
      </c>
      <c r="BI1380" s="493" t="n">
        <v>1463031.76</v>
      </c>
      <c r="BJ1380" s="493" t="n">
        <v>1497120.84</v>
      </c>
      <c r="BK1380" s="493" t="n">
        <v>1476104.53</v>
      </c>
      <c r="BL1380" s="493" t="n">
        <v>1637726.94</v>
      </c>
      <c r="BM1380" s="493" t="n">
        <v>1409249.16</v>
      </c>
      <c r="BN1380" s="493" t="n">
        <v>1439996.34</v>
      </c>
      <c r="BO1380" s="493" t="n">
        <v>1643078.46</v>
      </c>
      <c r="BP1380" s="493" t="n">
        <v>1482869.94</v>
      </c>
      <c r="BQ1380" s="493" t="n">
        <v>1400809.7</v>
      </c>
      <c r="BR1380" s="493" t="n">
        <v>1559469.85</v>
      </c>
      <c r="BS1380" s="493" t="n">
        <v>1505371.56</v>
      </c>
      <c r="BT1380" s="493" t="n">
        <v>1452690.94</v>
      </c>
      <c r="BU1380" s="493" t="n">
        <v>1557707.27</v>
      </c>
      <c r="BV1380" s="493" t="n">
        <v>1604436.75</v>
      </c>
      <c r="BW1380" s="493" t="n">
        <v>1524464.05</v>
      </c>
    </row>
    <row r="1381">
      <c r="A1381" t="inlineStr">
        <is>
          <t>[C9C] ANGIOTENSIN-II 길항제 (단일)</t>
        </is>
      </c>
      <c r="B1381" t="inlineStr">
        <is>
          <t>유한양행</t>
        </is>
      </c>
      <c r="C1381" t="inlineStr">
        <is>
          <t>아타칸</t>
        </is>
      </c>
      <c r="D1381" t="inlineStr">
        <is>
          <t>유한양행</t>
        </is>
      </c>
      <c r="E1381" t="inlineStr">
        <is>
          <t>candesartan cilexetil</t>
        </is>
      </c>
      <c r="F1381" t="inlineStr">
        <is>
          <t>보건소</t>
        </is>
      </c>
      <c r="G1381" t="inlineStr">
        <is>
          <t>Original</t>
        </is>
      </c>
      <c r="H1381" s="493" t="n">
        <v>34420.62</v>
      </c>
      <c r="I1381" s="493" t="n">
        <v>36770.08</v>
      </c>
      <c r="J1381" s="493" t="n">
        <v>42942.83</v>
      </c>
      <c r="K1381" s="493" t="n">
        <v>37142.25</v>
      </c>
      <c r="L1381" s="493" t="n">
        <v>28595.48</v>
      </c>
      <c r="M1381" s="493" t="n">
        <v>33457.79</v>
      </c>
      <c r="N1381" s="493" t="n">
        <v>39834.84</v>
      </c>
      <c r="O1381" s="493" t="n">
        <v>28711.95</v>
      </c>
      <c r="P1381" s="493" t="n">
        <v>24928.03</v>
      </c>
      <c r="Q1381" s="493" t="n">
        <v>33752.11</v>
      </c>
      <c r="R1381" s="493" t="n">
        <v>24541.76</v>
      </c>
      <c r="S1381" s="493" t="n">
        <v>29981.7</v>
      </c>
      <c r="T1381" s="493" t="n">
        <v>14347.88</v>
      </c>
      <c r="U1381" s="493" t="n">
        <v>23069.75</v>
      </c>
      <c r="V1381" s="493" t="n">
        <v>13757.82</v>
      </c>
      <c r="W1381" s="493" t="n">
        <v>28528.04</v>
      </c>
      <c r="X1381" s="493" t="n">
        <v>25858.26</v>
      </c>
      <c r="Y1381" s="493" t="n">
        <v>27956.76</v>
      </c>
      <c r="Z1381" s="493" t="n">
        <v>24261.82</v>
      </c>
      <c r="AA1381" s="493" t="n">
        <v>22548.88</v>
      </c>
      <c r="AB1381" s="493" t="n">
        <v>28620.45</v>
      </c>
      <c r="AC1381" s="493" t="n">
        <v>17866.57</v>
      </c>
      <c r="AD1381" s="493" t="n">
        <v>30816.09</v>
      </c>
      <c r="AE1381" s="493" t="n">
        <v>25738.8</v>
      </c>
      <c r="AF1381" s="493" t="n">
        <v>21767.99</v>
      </c>
      <c r="AG1381" s="493" t="n">
        <v>29296.73</v>
      </c>
      <c r="AH1381" s="493" t="n">
        <v>36631.95</v>
      </c>
      <c r="AI1381" s="493" t="n">
        <v>20794.73</v>
      </c>
      <c r="AJ1381" s="493" t="n">
        <v>32655.14</v>
      </c>
      <c r="AK1381" s="493" t="n">
        <v>27355.2</v>
      </c>
      <c r="AL1381" s="493" t="n">
        <v>16985.55</v>
      </c>
      <c r="AM1381" s="493" t="n">
        <v>49163.78</v>
      </c>
      <c r="AN1381" s="493" t="n">
        <v>35564.23</v>
      </c>
      <c r="AO1381" s="493" t="n">
        <v>14606.5</v>
      </c>
      <c r="AP1381" s="493" t="n">
        <v>32434.7</v>
      </c>
      <c r="AQ1381" s="493" t="n">
        <v>22012.25</v>
      </c>
      <c r="AR1381" s="493" t="n">
        <v>31881.09</v>
      </c>
      <c r="AS1381" s="493" t="n">
        <v>32340.3</v>
      </c>
      <c r="AT1381" s="493" t="n">
        <v>19408.15</v>
      </c>
      <c r="AU1381" s="493" t="n">
        <v>27118.95</v>
      </c>
      <c r="AV1381" s="493" t="n">
        <v>42588.12</v>
      </c>
      <c r="AW1381" s="493" t="n">
        <v>40620.6</v>
      </c>
      <c r="AX1381" s="493" t="n">
        <v>24286.06</v>
      </c>
      <c r="AY1381" s="493" t="n">
        <v>33615.32</v>
      </c>
      <c r="AZ1381" s="493" t="n">
        <v>29435.37</v>
      </c>
      <c r="BA1381" s="493" t="n">
        <v>29050.09</v>
      </c>
      <c r="BB1381" s="493" t="n">
        <v>52706.4</v>
      </c>
      <c r="BC1381" s="493" t="n">
        <v>24960.8</v>
      </c>
      <c r="BD1381" s="493" t="n">
        <v>40345.38</v>
      </c>
      <c r="BE1381" s="493" t="n">
        <v>41081.98</v>
      </c>
      <c r="BF1381" s="493" t="n">
        <v>35636.48</v>
      </c>
      <c r="BG1381" s="493" t="n">
        <v>26296.79</v>
      </c>
      <c r="BH1381" s="493" t="n">
        <v>46531.32</v>
      </c>
      <c r="BI1381" s="493" t="n">
        <v>32932.95</v>
      </c>
      <c r="BJ1381" s="493" t="n">
        <v>27486.22</v>
      </c>
      <c r="BK1381" s="493" t="n">
        <v>44444.57</v>
      </c>
      <c r="BL1381" s="493" t="n">
        <v>35883.25</v>
      </c>
      <c r="BM1381" s="493" t="n">
        <v>29527.7</v>
      </c>
      <c r="BN1381" s="493" t="n">
        <v>37081.99</v>
      </c>
      <c r="BO1381" s="493" t="n">
        <v>32429.91</v>
      </c>
      <c r="BP1381" s="493" t="n">
        <v>25539.33</v>
      </c>
      <c r="BQ1381" s="493" t="n">
        <v>46959.6</v>
      </c>
      <c r="BR1381" s="493" t="n">
        <v>28560.3</v>
      </c>
      <c r="BS1381" s="493" t="n">
        <v>24951.75</v>
      </c>
      <c r="BT1381" s="493" t="n">
        <v>32187.26</v>
      </c>
      <c r="BU1381" s="493" t="n">
        <v>53362.92</v>
      </c>
      <c r="BV1381" s="493" t="n">
        <v>24593.7</v>
      </c>
      <c r="BW1381" s="493" t="n">
        <v>58963.5</v>
      </c>
    </row>
    <row r="1382">
      <c r="A1382" t="inlineStr">
        <is>
          <t>[C9C] ANGIOTENSIN-II 길항제 (단일)</t>
        </is>
      </c>
      <c r="B1382" t="inlineStr">
        <is>
          <t>유한양행</t>
        </is>
      </c>
      <c r="C1382" t="inlineStr">
        <is>
          <t>아타칸</t>
        </is>
      </c>
      <c r="D1382" t="inlineStr">
        <is>
          <t>유한양행</t>
        </is>
      </c>
      <c r="E1382" t="inlineStr">
        <is>
          <t>candesartan cilexetil</t>
        </is>
      </c>
      <c r="F1382" t="inlineStr">
        <is>
          <t>기타(치과의원, 치과병원 등)</t>
        </is>
      </c>
      <c r="G1382" t="inlineStr">
        <is>
          <t>Original</t>
        </is>
      </c>
      <c r="H1382" s="493" t="n">
        <v>1170.61</v>
      </c>
      <c r="I1382" s="493" t="n">
        <v>1533.1</v>
      </c>
      <c r="J1382" s="493" t="n">
        <v>1958.12</v>
      </c>
      <c r="K1382" s="493" t="n">
        <v>1538.72</v>
      </c>
      <c r="L1382" s="493" t="n">
        <v>1225.84</v>
      </c>
      <c r="M1382" s="493" t="n">
        <v>897.02</v>
      </c>
      <c r="N1382" s="493" t="n">
        <v>2751.17</v>
      </c>
      <c r="O1382" s="493" t="n">
        <v>2251.99</v>
      </c>
      <c r="P1382" s="493" t="n">
        <v>440.92</v>
      </c>
      <c r="Q1382" s="493" t="n">
        <v>2587.74</v>
      </c>
      <c r="R1382" s="493" t="n">
        <v>2696.04</v>
      </c>
      <c r="S1382" s="493" t="n">
        <v>532.22</v>
      </c>
      <c r="T1382" s="493" t="n">
        <v>1532.88</v>
      </c>
      <c r="U1382" s="493" t="n">
        <v>3322.14</v>
      </c>
      <c r="V1382" s="493" t="n">
        <v>2469</v>
      </c>
      <c r="W1382" s="493" t="n">
        <v>734.16</v>
      </c>
      <c r="X1382" s="493" t="n">
        <v>2065.02</v>
      </c>
      <c r="Y1382" s="493" t="n">
        <v>517.9299999999999</v>
      </c>
      <c r="Z1382" s="493" t="n">
        <v>1737.44</v>
      </c>
      <c r="AA1382" s="493" t="n">
        <v>2348.54</v>
      </c>
      <c r="AB1382" s="493" t="n">
        <v>796.46</v>
      </c>
      <c r="AC1382" s="493" t="n">
        <v>2260.2</v>
      </c>
      <c r="AD1382" s="493" t="n">
        <v>1726.04</v>
      </c>
      <c r="AE1382" s="493" t="n">
        <v>1446.9</v>
      </c>
      <c r="AF1382" s="493" t="n">
        <v>2389.8</v>
      </c>
      <c r="AG1382" s="493" t="n">
        <v>3007.64</v>
      </c>
      <c r="AH1382" s="493" t="n">
        <v>1281.48</v>
      </c>
      <c r="AI1382" s="493" t="n">
        <v>1281.24</v>
      </c>
      <c r="AJ1382" s="493" t="n">
        <v>2471.38</v>
      </c>
      <c r="AK1382" s="493" t="n">
        <v>1497.64</v>
      </c>
      <c r="AL1382" s="493" t="n">
        <v>2510.92</v>
      </c>
      <c r="AM1382" s="493" t="n">
        <v>1738.4</v>
      </c>
      <c r="AN1382" s="493" t="n">
        <v>2560.39</v>
      </c>
      <c r="AO1382" s="493" t="n">
        <v>1895.1</v>
      </c>
      <c r="AP1382" s="493" t="n">
        <v>918.38</v>
      </c>
      <c r="AQ1382" s="493" t="n">
        <v>2816.96</v>
      </c>
      <c r="AR1382" s="493" t="n">
        <v>950.9</v>
      </c>
      <c r="AS1382" s="493" t="n">
        <v>2397.16</v>
      </c>
      <c r="AT1382" s="493" t="n">
        <v>2029.84</v>
      </c>
      <c r="AU1382" s="493" t="n">
        <v>1907.22</v>
      </c>
      <c r="AV1382" s="493" t="n">
        <v>812.73</v>
      </c>
      <c r="AW1382" s="493" t="n">
        <v>2723.46</v>
      </c>
      <c r="AX1382" s="493" t="n">
        <v>1183.74</v>
      </c>
      <c r="AY1382" s="493" t="n">
        <v>1452.83</v>
      </c>
      <c r="AZ1382" s="493" t="n">
        <v>2174.22</v>
      </c>
      <c r="BA1382" s="493" t="n">
        <v>2758.21</v>
      </c>
      <c r="BB1382" s="493" t="n">
        <v>346.8</v>
      </c>
      <c r="BC1382" s="493" t="n">
        <v>1758.96</v>
      </c>
      <c r="BD1382" s="493" t="n">
        <v>1234.48</v>
      </c>
      <c r="BE1382" s="493" t="n">
        <v>2741.48</v>
      </c>
      <c r="BF1382" s="493" t="n">
        <v>2297.21</v>
      </c>
      <c r="BG1382" s="493" t="n">
        <v>876.9</v>
      </c>
      <c r="BH1382" s="493" t="n">
        <v>1506.15</v>
      </c>
      <c r="BI1382" s="493" t="n">
        <v>903.54</v>
      </c>
      <c r="BJ1382" s="493" t="n">
        <v>1727.62</v>
      </c>
      <c r="BK1382" s="493" t="n">
        <v>1029.6</v>
      </c>
      <c r="BL1382" s="493" t="n">
        <v>2190.3</v>
      </c>
      <c r="BM1382" s="493" t="n">
        <v>1638.99</v>
      </c>
      <c r="BN1382" s="493" t="n">
        <v>778.8</v>
      </c>
      <c r="BO1382" s="493" t="n">
        <v>1276.8</v>
      </c>
      <c r="BP1382" s="493" t="n">
        <v>1210.14</v>
      </c>
      <c r="BQ1382" s="493" t="n">
        <v>1692.5</v>
      </c>
      <c r="BR1382" s="493" t="n">
        <v>1004.4</v>
      </c>
      <c r="BS1382" s="493" t="n">
        <v>1431.6</v>
      </c>
      <c r="BT1382" s="493" t="n">
        <v>472.8</v>
      </c>
      <c r="BU1382" s="493" t="n">
        <v>1225.8</v>
      </c>
      <c r="BV1382" s="493" t="n">
        <v>1052.7</v>
      </c>
      <c r="BW1382" s="493" t="n">
        <v>1133.4</v>
      </c>
    </row>
    <row r="1383">
      <c r="A1383" t="inlineStr">
        <is>
          <t>[C9C] ANGIOTENSIN-II 길항제 (단일)</t>
        </is>
      </c>
      <c r="B1383" t="inlineStr">
        <is>
          <t>이든파마</t>
        </is>
      </c>
      <c r="C1383" t="inlineStr">
        <is>
          <t>로자딘</t>
        </is>
      </c>
      <c r="D1383" t="inlineStr">
        <is>
          <t>이든파마</t>
        </is>
      </c>
      <c r="E1383" t="inlineStr">
        <is>
          <t>losartan potassium</t>
        </is>
      </c>
      <c r="F1383" t="inlineStr">
        <is>
          <t>종합병원</t>
        </is>
      </c>
      <c r="G1383" t="inlineStr">
        <is>
          <t>Generic</t>
        </is>
      </c>
      <c r="H1383" s="493" t="n">
        <v>0</v>
      </c>
      <c r="I1383" s="493" t="n">
        <v>0</v>
      </c>
      <c r="J1383" s="493" t="n">
        <v>0</v>
      </c>
      <c r="K1383" s="493" t="n">
        <v>0</v>
      </c>
      <c r="L1383" s="493" t="n">
        <v>0</v>
      </c>
      <c r="M1383" s="493" t="n">
        <v>0</v>
      </c>
      <c r="N1383" s="493" t="n">
        <v>0</v>
      </c>
      <c r="O1383" s="493" t="n">
        <v>0</v>
      </c>
      <c r="P1383" s="493" t="n">
        <v>0</v>
      </c>
      <c r="Q1383" s="493" t="n">
        <v>0</v>
      </c>
      <c r="R1383" s="493" t="n">
        <v>0</v>
      </c>
      <c r="S1383" s="493" t="n">
        <v>0</v>
      </c>
      <c r="T1383" s="493" t="n">
        <v>0</v>
      </c>
      <c r="U1383" s="493" t="n">
        <v>0</v>
      </c>
      <c r="V1383" s="493" t="n">
        <v>0</v>
      </c>
      <c r="W1383" s="493" t="n">
        <v>0</v>
      </c>
      <c r="X1383" s="493" t="n">
        <v>0</v>
      </c>
      <c r="Y1383" s="493" t="n">
        <v>0</v>
      </c>
      <c r="Z1383" s="493" t="n">
        <v>0</v>
      </c>
      <c r="AA1383" s="493" t="n">
        <v>0</v>
      </c>
      <c r="AB1383" s="493" t="n">
        <v>0</v>
      </c>
      <c r="AC1383" s="493" t="n">
        <v>0</v>
      </c>
      <c r="AD1383" s="493" t="n">
        <v>0</v>
      </c>
      <c r="AE1383" s="493" t="n">
        <v>0</v>
      </c>
      <c r="AF1383" s="493" t="n">
        <v>0</v>
      </c>
      <c r="AG1383" s="493" t="n">
        <v>0</v>
      </c>
      <c r="AH1383" s="493" t="n">
        <v>0</v>
      </c>
      <c r="AI1383" s="493" t="n">
        <v>0</v>
      </c>
      <c r="AJ1383" s="493" t="n">
        <v>0</v>
      </c>
      <c r="AK1383" s="493" t="n">
        <v>0</v>
      </c>
      <c r="AL1383" s="493" t="n">
        <v>0</v>
      </c>
      <c r="AM1383" s="493" t="n">
        <v>0</v>
      </c>
      <c r="AN1383" s="493" t="n">
        <v>0</v>
      </c>
      <c r="AO1383" s="493" t="n">
        <v>0</v>
      </c>
      <c r="AP1383" s="493" t="n">
        <v>0</v>
      </c>
      <c r="AQ1383" s="493" t="n">
        <v>0</v>
      </c>
      <c r="AR1383" s="493" t="n">
        <v>0</v>
      </c>
      <c r="AS1383" s="493" t="n">
        <v>0</v>
      </c>
      <c r="AT1383" s="493" t="n">
        <v>0</v>
      </c>
      <c r="AU1383" s="493" t="n">
        <v>0</v>
      </c>
      <c r="AV1383" s="493" t="n">
        <v>0</v>
      </c>
      <c r="AW1383" s="493" t="n">
        <v>0</v>
      </c>
      <c r="AX1383" s="493" t="n">
        <v>0</v>
      </c>
      <c r="AY1383" s="493" t="n">
        <v>0</v>
      </c>
      <c r="AZ1383" s="493" t="n">
        <v>0</v>
      </c>
      <c r="BA1383" s="493" t="n">
        <v>0</v>
      </c>
      <c r="BB1383" s="493" t="n">
        <v>0</v>
      </c>
      <c r="BC1383" s="493" t="n">
        <v>0</v>
      </c>
      <c r="BD1383" s="493" t="n">
        <v>0</v>
      </c>
      <c r="BE1383" s="493" t="n">
        <v>0</v>
      </c>
      <c r="BF1383" s="493" t="n">
        <v>0</v>
      </c>
      <c r="BG1383" s="493" t="n">
        <v>0</v>
      </c>
      <c r="BH1383" s="493" t="n">
        <v>0</v>
      </c>
      <c r="BI1383" s="493" t="n">
        <v>0</v>
      </c>
      <c r="BJ1383" s="493" t="n">
        <v>0</v>
      </c>
      <c r="BK1383" s="493" t="n">
        <v>0</v>
      </c>
      <c r="BL1383" s="493" t="n">
        <v>0</v>
      </c>
      <c r="BM1383" s="493" t="n">
        <v>0</v>
      </c>
      <c r="BN1383" s="493" t="n">
        <v>0</v>
      </c>
      <c r="BO1383" s="493" t="n">
        <v>0</v>
      </c>
      <c r="BP1383" s="493" t="n">
        <v>0</v>
      </c>
      <c r="BQ1383" s="493" t="n">
        <v>0</v>
      </c>
      <c r="BR1383" s="493" t="n">
        <v>0</v>
      </c>
      <c r="BS1383" s="493" t="n">
        <v>487.2</v>
      </c>
      <c r="BT1383" s="493" t="n">
        <v>2497.9</v>
      </c>
      <c r="BU1383" s="493" t="n">
        <v>252.6</v>
      </c>
      <c r="BV1383" s="493" t="n">
        <v>116.62</v>
      </c>
      <c r="BW1383" s="493" t="n">
        <v>246.6</v>
      </c>
    </row>
    <row r="1384">
      <c r="A1384" t="inlineStr">
        <is>
          <t>[C9C] ANGIOTENSIN-II 길항제 (단일)</t>
        </is>
      </c>
      <c r="B1384" t="inlineStr">
        <is>
          <t>이든파마</t>
        </is>
      </c>
      <c r="C1384" t="inlineStr">
        <is>
          <t>로자딘</t>
        </is>
      </c>
      <c r="D1384" t="inlineStr">
        <is>
          <t>이든파마</t>
        </is>
      </c>
      <c r="E1384" t="inlineStr">
        <is>
          <t>losartan potassium</t>
        </is>
      </c>
      <c r="F1384" t="inlineStr">
        <is>
          <t>병원</t>
        </is>
      </c>
      <c r="G1384" t="inlineStr">
        <is>
          <t>Generic</t>
        </is>
      </c>
      <c r="H1384" s="493" t="n">
        <v>0</v>
      </c>
      <c r="I1384" s="493" t="n">
        <v>0</v>
      </c>
      <c r="J1384" s="493" t="n">
        <v>0</v>
      </c>
      <c r="K1384" s="493" t="n">
        <v>0</v>
      </c>
      <c r="L1384" s="493" t="n">
        <v>0</v>
      </c>
      <c r="M1384" s="493" t="n">
        <v>0</v>
      </c>
      <c r="N1384" s="493" t="n">
        <v>0</v>
      </c>
      <c r="O1384" s="493" t="n">
        <v>0</v>
      </c>
      <c r="P1384" s="493" t="n">
        <v>0</v>
      </c>
      <c r="Q1384" s="493" t="n">
        <v>0</v>
      </c>
      <c r="R1384" s="493" t="n">
        <v>0</v>
      </c>
      <c r="S1384" s="493" t="n">
        <v>0</v>
      </c>
      <c r="T1384" s="493" t="n">
        <v>0</v>
      </c>
      <c r="U1384" s="493" t="n">
        <v>0</v>
      </c>
      <c r="V1384" s="493" t="n">
        <v>0</v>
      </c>
      <c r="W1384" s="493" t="n">
        <v>0</v>
      </c>
      <c r="X1384" s="493" t="n">
        <v>0</v>
      </c>
      <c r="Y1384" s="493" t="n">
        <v>0</v>
      </c>
      <c r="Z1384" s="493" t="n">
        <v>0</v>
      </c>
      <c r="AA1384" s="493" t="n">
        <v>0</v>
      </c>
      <c r="AB1384" s="493" t="n">
        <v>0</v>
      </c>
      <c r="AC1384" s="493" t="n">
        <v>0</v>
      </c>
      <c r="AD1384" s="493" t="n">
        <v>0</v>
      </c>
      <c r="AE1384" s="493" t="n">
        <v>0</v>
      </c>
      <c r="AF1384" s="493" t="n">
        <v>0</v>
      </c>
      <c r="AG1384" s="493" t="n">
        <v>0</v>
      </c>
      <c r="AH1384" s="493" t="n">
        <v>0</v>
      </c>
      <c r="AI1384" s="493" t="n">
        <v>0</v>
      </c>
      <c r="AJ1384" s="493" t="n">
        <v>0</v>
      </c>
      <c r="AK1384" s="493" t="n">
        <v>0</v>
      </c>
      <c r="AL1384" s="493" t="n">
        <v>0</v>
      </c>
      <c r="AM1384" s="493" t="n">
        <v>0</v>
      </c>
      <c r="AN1384" s="493" t="n">
        <v>0</v>
      </c>
      <c r="AO1384" s="493" t="n">
        <v>0</v>
      </c>
      <c r="AP1384" s="493" t="n">
        <v>0</v>
      </c>
      <c r="AQ1384" s="493" t="n">
        <v>0</v>
      </c>
      <c r="AR1384" s="493" t="n">
        <v>0</v>
      </c>
      <c r="AS1384" s="493" t="n">
        <v>0</v>
      </c>
      <c r="AT1384" s="493" t="n">
        <v>0</v>
      </c>
      <c r="AU1384" s="493" t="n">
        <v>0</v>
      </c>
      <c r="AV1384" s="493" t="n">
        <v>0</v>
      </c>
      <c r="AW1384" s="493" t="n">
        <v>0</v>
      </c>
      <c r="AX1384" s="493" t="n">
        <v>0</v>
      </c>
      <c r="AY1384" s="493" t="n">
        <v>0</v>
      </c>
      <c r="AZ1384" s="493" t="n">
        <v>0</v>
      </c>
      <c r="BA1384" s="493" t="n">
        <v>181.8</v>
      </c>
      <c r="BB1384" s="493" t="n">
        <v>820.5</v>
      </c>
      <c r="BC1384" s="493" t="n">
        <v>465.85</v>
      </c>
      <c r="BD1384" s="493" t="n">
        <v>594.3</v>
      </c>
      <c r="BE1384" s="493" t="n">
        <v>1020.6</v>
      </c>
      <c r="BF1384" s="493" t="n">
        <v>613.8</v>
      </c>
      <c r="BG1384" s="493" t="n">
        <v>1609.8</v>
      </c>
      <c r="BH1384" s="493" t="n">
        <v>2012.4</v>
      </c>
      <c r="BI1384" s="493" t="n">
        <v>1844.25</v>
      </c>
      <c r="BJ1384" s="493" t="n">
        <v>2211.59</v>
      </c>
      <c r="BK1384" s="493" t="n">
        <v>3808.07</v>
      </c>
      <c r="BL1384" s="493" t="n">
        <v>3256.37</v>
      </c>
      <c r="BM1384" s="493" t="n">
        <v>3046.18</v>
      </c>
      <c r="BN1384" s="493" t="n">
        <v>2847.7</v>
      </c>
      <c r="BO1384" s="493" t="n">
        <v>4029.98</v>
      </c>
      <c r="BP1384" s="493" t="n">
        <v>2223.6</v>
      </c>
      <c r="BQ1384" s="493" t="n">
        <v>3666.87</v>
      </c>
      <c r="BR1384" s="493" t="n">
        <v>4158.81</v>
      </c>
      <c r="BS1384" s="493" t="n">
        <v>5042.6</v>
      </c>
      <c r="BT1384" s="493" t="n">
        <v>4419.81</v>
      </c>
      <c r="BU1384" s="493" t="n">
        <v>1831.8</v>
      </c>
      <c r="BV1384" s="493" t="n">
        <v>3563.35</v>
      </c>
      <c r="BW1384" s="493" t="n">
        <v>1707.6</v>
      </c>
    </row>
    <row r="1385">
      <c r="A1385" t="inlineStr">
        <is>
          <t>[C9C] ANGIOTENSIN-II 길항제 (단일)</t>
        </is>
      </c>
      <c r="B1385" t="inlineStr">
        <is>
          <t>이든파마</t>
        </is>
      </c>
      <c r="C1385" t="inlineStr">
        <is>
          <t>로자딘</t>
        </is>
      </c>
      <c r="D1385" t="inlineStr">
        <is>
          <t>이든파마</t>
        </is>
      </c>
      <c r="E1385" t="inlineStr">
        <is>
          <t>losartan potassium</t>
        </is>
      </c>
      <c r="F1385" t="inlineStr">
        <is>
          <t>의원</t>
        </is>
      </c>
      <c r="G1385" t="inlineStr">
        <is>
          <t>Generic</t>
        </is>
      </c>
      <c r="H1385" s="493" t="n">
        <v>0</v>
      </c>
      <c r="I1385" s="493" t="n">
        <v>0</v>
      </c>
      <c r="J1385" s="493" t="n">
        <v>0</v>
      </c>
      <c r="K1385" s="493" t="n">
        <v>0</v>
      </c>
      <c r="L1385" s="493" t="n">
        <v>0</v>
      </c>
      <c r="M1385" s="493" t="n">
        <v>0</v>
      </c>
      <c r="N1385" s="493" t="n">
        <v>0</v>
      </c>
      <c r="O1385" s="493" t="n">
        <v>0</v>
      </c>
      <c r="P1385" s="493" t="n">
        <v>0</v>
      </c>
      <c r="Q1385" s="493" t="n">
        <v>0</v>
      </c>
      <c r="R1385" s="493" t="n">
        <v>0</v>
      </c>
      <c r="S1385" s="493" t="n">
        <v>0</v>
      </c>
      <c r="T1385" s="493" t="n">
        <v>0</v>
      </c>
      <c r="U1385" s="493" t="n">
        <v>0</v>
      </c>
      <c r="V1385" s="493" t="n">
        <v>0</v>
      </c>
      <c r="W1385" s="493" t="n">
        <v>0</v>
      </c>
      <c r="X1385" s="493" t="n">
        <v>0</v>
      </c>
      <c r="Y1385" s="493" t="n">
        <v>0</v>
      </c>
      <c r="Z1385" s="493" t="n">
        <v>0</v>
      </c>
      <c r="AA1385" s="493" t="n">
        <v>0</v>
      </c>
      <c r="AB1385" s="493" t="n">
        <v>0</v>
      </c>
      <c r="AC1385" s="493" t="n">
        <v>0</v>
      </c>
      <c r="AD1385" s="493" t="n">
        <v>0</v>
      </c>
      <c r="AE1385" s="493" t="n">
        <v>0</v>
      </c>
      <c r="AF1385" s="493" t="n">
        <v>0</v>
      </c>
      <c r="AG1385" s="493" t="n">
        <v>0</v>
      </c>
      <c r="AH1385" s="493" t="n">
        <v>0</v>
      </c>
      <c r="AI1385" s="493" t="n">
        <v>0</v>
      </c>
      <c r="AJ1385" s="493" t="n">
        <v>0</v>
      </c>
      <c r="AK1385" s="493" t="n">
        <v>0</v>
      </c>
      <c r="AL1385" s="493" t="n">
        <v>0</v>
      </c>
      <c r="AM1385" s="493" t="n">
        <v>0</v>
      </c>
      <c r="AN1385" s="493" t="n">
        <v>0</v>
      </c>
      <c r="AO1385" s="493" t="n">
        <v>0</v>
      </c>
      <c r="AP1385" s="493" t="n">
        <v>0</v>
      </c>
      <c r="AQ1385" s="493" t="n">
        <v>0</v>
      </c>
      <c r="AR1385" s="493" t="n">
        <v>0</v>
      </c>
      <c r="AS1385" s="493" t="n">
        <v>0</v>
      </c>
      <c r="AT1385" s="493" t="n">
        <v>0</v>
      </c>
      <c r="AU1385" s="493" t="n">
        <v>0</v>
      </c>
      <c r="AV1385" s="493" t="n">
        <v>0</v>
      </c>
      <c r="AW1385" s="493" t="n">
        <v>5612.5</v>
      </c>
      <c r="AX1385" s="493" t="n">
        <v>7665.6</v>
      </c>
      <c r="AY1385" s="493" t="n">
        <v>8785.610000000001</v>
      </c>
      <c r="AZ1385" s="493" t="n">
        <v>8438.24</v>
      </c>
      <c r="BA1385" s="493" t="n">
        <v>8233</v>
      </c>
      <c r="BB1385" s="493" t="n">
        <v>7031.98</v>
      </c>
      <c r="BC1385" s="493" t="n">
        <v>9582.74</v>
      </c>
      <c r="BD1385" s="493" t="n">
        <v>9633.790000000001</v>
      </c>
      <c r="BE1385" s="493" t="n">
        <v>8006.71</v>
      </c>
      <c r="BF1385" s="493" t="n">
        <v>12648.27</v>
      </c>
      <c r="BG1385" s="493" t="n">
        <v>31076.46</v>
      </c>
      <c r="BH1385" s="493" t="n">
        <v>39307.84</v>
      </c>
      <c r="BI1385" s="493" t="n">
        <v>38592.67</v>
      </c>
      <c r="BJ1385" s="493" t="n">
        <v>41521.11</v>
      </c>
      <c r="BK1385" s="493" t="n">
        <v>44230.77</v>
      </c>
      <c r="BL1385" s="493" t="n">
        <v>48265.13</v>
      </c>
      <c r="BM1385" s="493" t="n">
        <v>29850.17</v>
      </c>
      <c r="BN1385" s="493" t="n">
        <v>42967.22</v>
      </c>
      <c r="BO1385" s="493" t="n">
        <v>43656.33</v>
      </c>
      <c r="BP1385" s="493" t="n">
        <v>48822.62</v>
      </c>
      <c r="BQ1385" s="493" t="n">
        <v>41890.18</v>
      </c>
      <c r="BR1385" s="493" t="n">
        <v>49679.19</v>
      </c>
      <c r="BS1385" s="493" t="n">
        <v>46484.24</v>
      </c>
      <c r="BT1385" s="493" t="n">
        <v>48832.54</v>
      </c>
      <c r="BU1385" s="493" t="n">
        <v>49677.15</v>
      </c>
      <c r="BV1385" s="493" t="n">
        <v>49902.79</v>
      </c>
      <c r="BW1385" s="493" t="n">
        <v>51845.06</v>
      </c>
    </row>
    <row r="1386">
      <c r="A1386" t="inlineStr">
        <is>
          <t>[C9C] ANGIOTENSIN-II 길항제 (단일)</t>
        </is>
      </c>
      <c r="B1386" t="inlineStr">
        <is>
          <t>이든파마</t>
        </is>
      </c>
      <c r="C1386" t="inlineStr">
        <is>
          <t>로자딘</t>
        </is>
      </c>
      <c r="D1386" t="inlineStr">
        <is>
          <t>이든파마</t>
        </is>
      </c>
      <c r="E1386" t="inlineStr">
        <is>
          <t>losartan potassium</t>
        </is>
      </c>
      <c r="F1386" t="inlineStr">
        <is>
          <t>보건소</t>
        </is>
      </c>
      <c r="G1386" t="inlineStr">
        <is>
          <t>Generic</t>
        </is>
      </c>
      <c r="H1386" s="493" t="n">
        <v>0</v>
      </c>
      <c r="I1386" s="493" t="n">
        <v>0</v>
      </c>
      <c r="J1386" s="493" t="n">
        <v>0</v>
      </c>
      <c r="K1386" s="493" t="n">
        <v>0</v>
      </c>
      <c r="L1386" s="493" t="n">
        <v>0</v>
      </c>
      <c r="M1386" s="493" t="n">
        <v>0</v>
      </c>
      <c r="N1386" s="493" t="n">
        <v>0</v>
      </c>
      <c r="O1386" s="493" t="n">
        <v>0</v>
      </c>
      <c r="P1386" s="493" t="n">
        <v>0</v>
      </c>
      <c r="Q1386" s="493" t="n">
        <v>0</v>
      </c>
      <c r="R1386" s="493" t="n">
        <v>0</v>
      </c>
      <c r="S1386" s="493" t="n">
        <v>0</v>
      </c>
      <c r="T1386" s="493" t="n">
        <v>0</v>
      </c>
      <c r="U1386" s="493" t="n">
        <v>0</v>
      </c>
      <c r="V1386" s="493" t="n">
        <v>0</v>
      </c>
      <c r="W1386" s="493" t="n">
        <v>0</v>
      </c>
      <c r="X1386" s="493" t="n">
        <v>0</v>
      </c>
      <c r="Y1386" s="493" t="n">
        <v>0</v>
      </c>
      <c r="Z1386" s="493" t="n">
        <v>0</v>
      </c>
      <c r="AA1386" s="493" t="n">
        <v>0</v>
      </c>
      <c r="AB1386" s="493" t="n">
        <v>0</v>
      </c>
      <c r="AC1386" s="493" t="n">
        <v>0</v>
      </c>
      <c r="AD1386" s="493" t="n">
        <v>0</v>
      </c>
      <c r="AE1386" s="493" t="n">
        <v>0</v>
      </c>
      <c r="AF1386" s="493" t="n">
        <v>0</v>
      </c>
      <c r="AG1386" s="493" t="n">
        <v>0</v>
      </c>
      <c r="AH1386" s="493" t="n">
        <v>0</v>
      </c>
      <c r="AI1386" s="493" t="n">
        <v>0</v>
      </c>
      <c r="AJ1386" s="493" t="n">
        <v>0</v>
      </c>
      <c r="AK1386" s="493" t="n">
        <v>0</v>
      </c>
      <c r="AL1386" s="493" t="n">
        <v>0</v>
      </c>
      <c r="AM1386" s="493" t="n">
        <v>0</v>
      </c>
      <c r="AN1386" s="493" t="n">
        <v>0</v>
      </c>
      <c r="AO1386" s="493" t="n">
        <v>0</v>
      </c>
      <c r="AP1386" s="493" t="n">
        <v>0</v>
      </c>
      <c r="AQ1386" s="493" t="n">
        <v>0</v>
      </c>
      <c r="AR1386" s="493" t="n">
        <v>0</v>
      </c>
      <c r="AS1386" s="493" t="n">
        <v>0</v>
      </c>
      <c r="AT1386" s="493" t="n">
        <v>0</v>
      </c>
      <c r="AU1386" s="493" t="n">
        <v>0</v>
      </c>
      <c r="AV1386" s="493" t="n">
        <v>0</v>
      </c>
      <c r="AW1386" s="493" t="n">
        <v>0</v>
      </c>
      <c r="AX1386" s="493" t="n">
        <v>0</v>
      </c>
      <c r="AY1386" s="493" t="n">
        <v>0</v>
      </c>
      <c r="AZ1386" s="493" t="n">
        <v>0</v>
      </c>
      <c r="BA1386" s="493" t="n">
        <v>0</v>
      </c>
      <c r="BB1386" s="493" t="n">
        <v>0</v>
      </c>
      <c r="BC1386" s="493" t="n">
        <v>0</v>
      </c>
      <c r="BD1386" s="493" t="n">
        <v>0</v>
      </c>
      <c r="BE1386" s="493" t="n">
        <v>0</v>
      </c>
      <c r="BF1386" s="493" t="n">
        <v>0</v>
      </c>
      <c r="BG1386" s="493" t="n">
        <v>1320.15</v>
      </c>
      <c r="BH1386" s="493" t="n">
        <v>4275.9</v>
      </c>
      <c r="BI1386" s="493" t="n">
        <v>880.53</v>
      </c>
      <c r="BJ1386" s="493" t="n">
        <v>2108.15</v>
      </c>
      <c r="BK1386" s="493" t="n">
        <v>4628.85</v>
      </c>
      <c r="BL1386" s="493" t="n">
        <v>5162.85</v>
      </c>
      <c r="BM1386" s="493" t="n">
        <v>1938.9</v>
      </c>
      <c r="BN1386" s="493" t="n">
        <v>2278.2</v>
      </c>
      <c r="BO1386" s="493" t="n">
        <v>2981.1</v>
      </c>
      <c r="BP1386" s="493" t="n">
        <v>3798.6</v>
      </c>
      <c r="BQ1386" s="493" t="n">
        <v>0</v>
      </c>
      <c r="BR1386" s="493" t="n">
        <v>82.2</v>
      </c>
      <c r="BS1386" s="493" t="n">
        <v>2167.2</v>
      </c>
      <c r="BT1386" s="493" t="n">
        <v>0</v>
      </c>
      <c r="BU1386" s="493" t="n">
        <v>0</v>
      </c>
      <c r="BV1386" s="493" t="n">
        <v>60</v>
      </c>
      <c r="BW1386" s="493" t="n">
        <v>0</v>
      </c>
    </row>
    <row r="1387">
      <c r="A1387" t="inlineStr">
        <is>
          <t>[C9C] ANGIOTENSIN-II 길항제 (단일)</t>
        </is>
      </c>
      <c r="B1387" t="inlineStr">
        <is>
          <t>이연제약</t>
        </is>
      </c>
      <c r="C1387" t="inlineStr">
        <is>
          <t>디로탄</t>
        </is>
      </c>
      <c r="D1387" t="inlineStr">
        <is>
          <t>이연제약</t>
        </is>
      </c>
      <c r="E1387" t="inlineStr">
        <is>
          <t>valsartan</t>
        </is>
      </c>
      <c r="F1387" t="inlineStr">
        <is>
          <t>종합병원</t>
        </is>
      </c>
      <c r="G1387" t="inlineStr">
        <is>
          <t>Generic</t>
        </is>
      </c>
      <c r="H1387" s="493" t="n">
        <v>12405.08</v>
      </c>
      <c r="I1387" s="493" t="n">
        <v>11716.81</v>
      </c>
      <c r="J1387" s="493" t="n">
        <v>10958.79</v>
      </c>
      <c r="K1387" s="493" t="n">
        <v>16024.39</v>
      </c>
      <c r="L1387" s="493" t="n">
        <v>8770.559999999999</v>
      </c>
      <c r="M1387" s="493" t="n">
        <v>4623.24</v>
      </c>
      <c r="N1387" s="493" t="n">
        <v>9441.84</v>
      </c>
      <c r="O1387" s="493" t="n">
        <v>4196.44</v>
      </c>
      <c r="P1387" s="493" t="n">
        <v>3986.84</v>
      </c>
      <c r="Q1387" s="493" t="n">
        <v>8295.690000000001</v>
      </c>
      <c r="R1387" s="493" t="n">
        <v>3081.15</v>
      </c>
      <c r="S1387" s="493" t="n">
        <v>6792.92</v>
      </c>
      <c r="T1387" s="493" t="n">
        <v>7883.1</v>
      </c>
      <c r="U1387" s="493" t="n">
        <v>8229.639999999999</v>
      </c>
      <c r="V1387" s="493" t="n">
        <v>5211.41</v>
      </c>
      <c r="W1387" s="493" t="n">
        <v>4666.78</v>
      </c>
      <c r="X1387" s="493" t="n">
        <v>2050.8</v>
      </c>
      <c r="Y1387" s="493" t="n">
        <v>3463.76</v>
      </c>
      <c r="Z1387" s="493" t="n">
        <v>5290.74</v>
      </c>
      <c r="AA1387" s="493" t="n">
        <v>5419.94</v>
      </c>
      <c r="AB1387" s="493" t="n">
        <v>6184.18</v>
      </c>
      <c r="AC1387" s="493" t="n">
        <v>7038.22</v>
      </c>
      <c r="AD1387" s="493" t="n">
        <v>6126.8</v>
      </c>
      <c r="AE1387" s="493" t="n">
        <v>8258.620000000001</v>
      </c>
      <c r="AF1387" s="493" t="n">
        <v>12531.34</v>
      </c>
      <c r="AG1387" s="493" t="n">
        <v>5821.42</v>
      </c>
      <c r="AH1387" s="493" t="n">
        <v>6773.55</v>
      </c>
      <c r="AI1387" s="493" t="n">
        <v>6801.8</v>
      </c>
      <c r="AJ1387" s="493" t="n">
        <v>2774.53</v>
      </c>
      <c r="AK1387" s="493" t="n">
        <v>7422.82</v>
      </c>
      <c r="AL1387" s="493" t="n">
        <v>10586.91</v>
      </c>
      <c r="AM1387" s="493" t="n">
        <v>7908.16</v>
      </c>
      <c r="AN1387" s="493" t="n">
        <v>3684.44</v>
      </c>
      <c r="AO1387" s="493" t="n">
        <v>11086.19</v>
      </c>
      <c r="AP1387" s="493" t="n">
        <v>4614.96</v>
      </c>
      <c r="AQ1387" s="493" t="n">
        <v>6332.82</v>
      </c>
      <c r="AR1387" s="493" t="n">
        <v>8956.84</v>
      </c>
      <c r="AS1387" s="493" t="n">
        <v>5288.26</v>
      </c>
      <c r="AT1387" s="493" t="n">
        <v>6798.4</v>
      </c>
      <c r="AU1387" s="493" t="n">
        <v>5192.52</v>
      </c>
      <c r="AV1387" s="493" t="n">
        <v>3711.03</v>
      </c>
      <c r="AW1387" s="493" t="n">
        <v>4414.55</v>
      </c>
      <c r="AX1387" s="493" t="n">
        <v>3257.65</v>
      </c>
      <c r="AY1387" s="493" t="n">
        <v>5719.16</v>
      </c>
      <c r="AZ1387" s="493" t="n">
        <v>3164.66</v>
      </c>
      <c r="BA1387" s="493" t="n">
        <v>4952.48</v>
      </c>
      <c r="BB1387" s="493" t="n">
        <v>4234.06</v>
      </c>
      <c r="BC1387" s="493" t="n">
        <v>3418.91</v>
      </c>
      <c r="BD1387" s="493" t="n">
        <v>4824.98</v>
      </c>
      <c r="BE1387" s="493" t="n">
        <v>2739.45</v>
      </c>
      <c r="BF1387" s="493" t="n">
        <v>2745.62</v>
      </c>
      <c r="BG1387" s="493" t="n">
        <v>4207.65</v>
      </c>
      <c r="BH1387" s="493" t="n">
        <v>2262</v>
      </c>
      <c r="BI1387" s="493" t="n">
        <v>1419.08</v>
      </c>
      <c r="BJ1387" s="493" t="n">
        <v>1170.79</v>
      </c>
      <c r="BK1387" s="493" t="n">
        <v>3690.59</v>
      </c>
      <c r="BL1387" s="493" t="n">
        <v>3205.7</v>
      </c>
      <c r="BM1387" s="493" t="n">
        <v>1063.57</v>
      </c>
      <c r="BN1387" s="493" t="n">
        <v>2996.3</v>
      </c>
      <c r="BO1387" s="493" t="n">
        <v>2007.46</v>
      </c>
      <c r="BP1387" s="493" t="n">
        <v>1180.2</v>
      </c>
      <c r="BQ1387" s="493" t="n">
        <v>1767.91</v>
      </c>
      <c r="BR1387" s="493" t="n">
        <v>2188.5</v>
      </c>
      <c r="BS1387" s="493" t="n">
        <v>1233.6</v>
      </c>
      <c r="BT1387" s="493" t="n">
        <v>1870.55</v>
      </c>
      <c r="BU1387" s="493" t="n">
        <v>3905.96</v>
      </c>
      <c r="BV1387" s="493" t="n">
        <v>1339.6</v>
      </c>
      <c r="BW1387" s="493" t="n">
        <v>2067.69</v>
      </c>
    </row>
    <row r="1388">
      <c r="A1388" t="inlineStr">
        <is>
          <t>[C9C] ANGIOTENSIN-II 길항제 (단일)</t>
        </is>
      </c>
      <c r="B1388" t="inlineStr">
        <is>
          <t>이연제약</t>
        </is>
      </c>
      <c r="C1388" t="inlineStr">
        <is>
          <t>디로탄</t>
        </is>
      </c>
      <c r="D1388" t="inlineStr">
        <is>
          <t>이연제약</t>
        </is>
      </c>
      <c r="E1388" t="inlineStr">
        <is>
          <t>valsartan</t>
        </is>
      </c>
      <c r="F1388" t="inlineStr">
        <is>
          <t>병원</t>
        </is>
      </c>
      <c r="G1388" t="inlineStr">
        <is>
          <t>Generic</t>
        </is>
      </c>
      <c r="H1388" s="493" t="n">
        <v>600</v>
      </c>
      <c r="I1388" s="493" t="n">
        <v>1318.2</v>
      </c>
      <c r="J1388" s="493" t="n">
        <v>2278.2</v>
      </c>
      <c r="K1388" s="493" t="n">
        <v>480</v>
      </c>
      <c r="L1388" s="493" t="n">
        <v>1618.5</v>
      </c>
      <c r="M1388" s="493" t="n">
        <v>350.88</v>
      </c>
      <c r="N1388" s="493" t="n">
        <v>1480</v>
      </c>
      <c r="O1388" s="493" t="n">
        <v>2160</v>
      </c>
      <c r="P1388" s="493" t="n">
        <v>1860.9</v>
      </c>
      <c r="Q1388" s="493" t="n">
        <v>2160.6</v>
      </c>
      <c r="R1388" s="493" t="n">
        <v>1078.8</v>
      </c>
      <c r="S1388" s="493" t="n">
        <v>720</v>
      </c>
      <c r="T1388" s="493" t="n">
        <v>1080</v>
      </c>
      <c r="U1388" s="493" t="n">
        <v>480.6</v>
      </c>
      <c r="V1388" s="493" t="n">
        <v>960</v>
      </c>
      <c r="W1388" s="493" t="n">
        <v>0</v>
      </c>
      <c r="X1388" s="493" t="n">
        <v>958.8</v>
      </c>
      <c r="Y1388" s="493" t="n">
        <v>0</v>
      </c>
      <c r="Z1388" s="493" t="n">
        <v>720</v>
      </c>
      <c r="AA1388" s="493" t="n">
        <v>440.6</v>
      </c>
      <c r="AB1388" s="493" t="n">
        <v>1439.36</v>
      </c>
      <c r="AC1388" s="493" t="n">
        <v>873.4</v>
      </c>
      <c r="AD1388" s="493" t="n">
        <v>1560</v>
      </c>
      <c r="AE1388" s="493" t="n">
        <v>568</v>
      </c>
      <c r="AF1388" s="493" t="n">
        <v>1416</v>
      </c>
      <c r="AG1388" s="493" t="n">
        <v>886.2</v>
      </c>
      <c r="AH1388" s="493" t="n">
        <v>1176.56</v>
      </c>
      <c r="AI1388" s="493" t="n">
        <v>240</v>
      </c>
      <c r="AJ1388" s="493" t="n">
        <v>359.4</v>
      </c>
      <c r="AK1388" s="493" t="n">
        <v>360</v>
      </c>
      <c r="AL1388" s="493" t="n">
        <v>583.92</v>
      </c>
      <c r="AM1388" s="493" t="n">
        <v>360</v>
      </c>
      <c r="AN1388" s="493" t="n">
        <v>188.7</v>
      </c>
      <c r="AO1388" s="493" t="n">
        <v>120</v>
      </c>
      <c r="AP1388" s="493" t="n">
        <v>240</v>
      </c>
      <c r="AQ1388" s="493" t="n">
        <v>120</v>
      </c>
      <c r="AR1388" s="493" t="n">
        <v>568.42</v>
      </c>
      <c r="AS1388" s="493" t="n">
        <v>400</v>
      </c>
      <c r="AT1388" s="493" t="n">
        <v>631.86</v>
      </c>
      <c r="AU1388" s="493" t="n">
        <v>696</v>
      </c>
      <c r="AV1388" s="493" t="n">
        <v>736.26</v>
      </c>
      <c r="AW1388" s="493" t="n">
        <v>291.28</v>
      </c>
      <c r="AX1388" s="493" t="n">
        <v>120.9</v>
      </c>
      <c r="AY1388" s="493" t="n">
        <v>121.8</v>
      </c>
      <c r="AZ1388" s="493" t="n">
        <v>120.6</v>
      </c>
      <c r="BA1388" s="493" t="n">
        <v>120.6</v>
      </c>
      <c r="BB1388" s="493" t="n">
        <v>242.7</v>
      </c>
      <c r="BC1388" s="493" t="n">
        <v>121.2</v>
      </c>
      <c r="BD1388" s="493" t="n">
        <v>241.8</v>
      </c>
      <c r="BE1388" s="493" t="n">
        <v>120</v>
      </c>
      <c r="BF1388" s="493" t="n">
        <v>0</v>
      </c>
      <c r="BG1388" s="493" t="n">
        <v>0</v>
      </c>
      <c r="BH1388" s="493" t="n">
        <v>0</v>
      </c>
      <c r="BI1388" s="493" t="n">
        <v>240</v>
      </c>
      <c r="BJ1388" s="493" t="n">
        <v>242.1</v>
      </c>
      <c r="BK1388" s="493" t="n">
        <v>253.8</v>
      </c>
      <c r="BL1388" s="493" t="n">
        <v>500.4</v>
      </c>
      <c r="BM1388" s="493" t="n">
        <v>611.4</v>
      </c>
      <c r="BN1388" s="493" t="n">
        <v>728.6799999999999</v>
      </c>
      <c r="BO1388" s="493" t="n">
        <v>1463.4</v>
      </c>
      <c r="BP1388" s="493" t="n">
        <v>418.23</v>
      </c>
      <c r="BQ1388" s="493" t="n">
        <v>963.0700000000001</v>
      </c>
      <c r="BR1388" s="493" t="n">
        <v>473.2</v>
      </c>
      <c r="BS1388" s="493" t="n">
        <v>2574.3</v>
      </c>
      <c r="BT1388" s="493" t="n">
        <v>240.6</v>
      </c>
      <c r="BU1388" s="493" t="n">
        <v>1465.8</v>
      </c>
      <c r="BV1388" s="493" t="n">
        <v>240.6</v>
      </c>
      <c r="BW1388" s="493" t="n">
        <v>1484.7</v>
      </c>
    </row>
    <row r="1389">
      <c r="A1389" t="inlineStr">
        <is>
          <t>[C9C] ANGIOTENSIN-II 길항제 (단일)</t>
        </is>
      </c>
      <c r="B1389" t="inlineStr">
        <is>
          <t>이연제약</t>
        </is>
      </c>
      <c r="C1389" t="inlineStr">
        <is>
          <t>디로탄</t>
        </is>
      </c>
      <c r="D1389" t="inlineStr">
        <is>
          <t>이연제약</t>
        </is>
      </c>
      <c r="E1389" t="inlineStr">
        <is>
          <t>valsartan</t>
        </is>
      </c>
      <c r="F1389" t="inlineStr">
        <is>
          <t>의원</t>
        </is>
      </c>
      <c r="G1389" t="inlineStr">
        <is>
          <t>Generic</t>
        </is>
      </c>
      <c r="H1389" s="493" t="n">
        <v>78051.91</v>
      </c>
      <c r="I1389" s="493" t="n">
        <v>77555.55</v>
      </c>
      <c r="J1389" s="493" t="n">
        <v>86927.35000000001</v>
      </c>
      <c r="K1389" s="493" t="n">
        <v>83649.2</v>
      </c>
      <c r="L1389" s="493" t="n">
        <v>83543.42</v>
      </c>
      <c r="M1389" s="493" t="n">
        <v>79567.14</v>
      </c>
      <c r="N1389" s="493" t="n">
        <v>87598.55</v>
      </c>
      <c r="O1389" s="493" t="n">
        <v>86804.45</v>
      </c>
      <c r="P1389" s="493" t="n">
        <v>84699.21000000001</v>
      </c>
      <c r="Q1389" s="493" t="n">
        <v>84492.02</v>
      </c>
      <c r="R1389" s="493" t="n">
        <v>87402.3</v>
      </c>
      <c r="S1389" s="493" t="n">
        <v>132603.82</v>
      </c>
      <c r="T1389" s="493" t="n">
        <v>116782.17</v>
      </c>
      <c r="U1389" s="493" t="n">
        <v>109499.6</v>
      </c>
      <c r="V1389" s="493" t="n">
        <v>116966.32</v>
      </c>
      <c r="W1389" s="493" t="n">
        <v>112760.27</v>
      </c>
      <c r="X1389" s="493" t="n">
        <v>114783.94</v>
      </c>
      <c r="Y1389" s="493" t="n">
        <v>112984.66</v>
      </c>
      <c r="Z1389" s="493" t="n">
        <v>117065.09</v>
      </c>
      <c r="AA1389" s="493" t="n">
        <v>126238.5</v>
      </c>
      <c r="AB1389" s="493" t="n">
        <v>115355.95</v>
      </c>
      <c r="AC1389" s="493" t="n">
        <v>126970.53</v>
      </c>
      <c r="AD1389" s="493" t="n">
        <v>120776.41</v>
      </c>
      <c r="AE1389" s="493" t="n">
        <v>126138.64</v>
      </c>
      <c r="AF1389" s="493" t="n">
        <v>116968.15</v>
      </c>
      <c r="AG1389" s="493" t="n">
        <v>124847.82</v>
      </c>
      <c r="AH1389" s="493" t="n">
        <v>138161.55</v>
      </c>
      <c r="AI1389" s="493" t="n">
        <v>122932.94</v>
      </c>
      <c r="AJ1389" s="493" t="n">
        <v>129757.01</v>
      </c>
      <c r="AK1389" s="493" t="n">
        <v>128278.4</v>
      </c>
      <c r="AL1389" s="493" t="n">
        <v>129683.12</v>
      </c>
      <c r="AM1389" s="493" t="n">
        <v>132878.87</v>
      </c>
      <c r="AN1389" s="493" t="n">
        <v>132057.1</v>
      </c>
      <c r="AO1389" s="493" t="n">
        <v>138044.67</v>
      </c>
      <c r="AP1389" s="493" t="n">
        <v>132222.02</v>
      </c>
      <c r="AQ1389" s="493" t="n">
        <v>137447.27</v>
      </c>
      <c r="AR1389" s="493" t="n">
        <v>139705.74</v>
      </c>
      <c r="AS1389" s="493" t="n">
        <v>133666.33</v>
      </c>
      <c r="AT1389" s="493" t="n">
        <v>129512</v>
      </c>
      <c r="AU1389" s="493" t="n">
        <v>142503.89</v>
      </c>
      <c r="AV1389" s="493" t="n">
        <v>129328.12</v>
      </c>
      <c r="AW1389" s="493" t="n">
        <v>110337.47</v>
      </c>
      <c r="AX1389" s="493" t="n">
        <v>98403.42999999999</v>
      </c>
      <c r="AY1389" s="493" t="n">
        <v>91877.13</v>
      </c>
      <c r="AZ1389" s="493" t="n">
        <v>95574.33</v>
      </c>
      <c r="BA1389" s="493" t="n">
        <v>102782.25</v>
      </c>
      <c r="BB1389" s="493" t="n">
        <v>93809.89999999999</v>
      </c>
      <c r="BC1389" s="493" t="n">
        <v>100602.26</v>
      </c>
      <c r="BD1389" s="493" t="n">
        <v>95808.27</v>
      </c>
      <c r="BE1389" s="493" t="n">
        <v>96858.38</v>
      </c>
      <c r="BF1389" s="493" t="n">
        <v>91449.09</v>
      </c>
      <c r="BG1389" s="493" t="n">
        <v>97133.09</v>
      </c>
      <c r="BH1389" s="493" t="n">
        <v>99065.84</v>
      </c>
      <c r="BI1389" s="493" t="n">
        <v>98332.10000000001</v>
      </c>
      <c r="BJ1389" s="493" t="n">
        <v>112276.16</v>
      </c>
      <c r="BK1389" s="493" t="n">
        <v>105465.13</v>
      </c>
      <c r="BL1389" s="493" t="n">
        <v>112591.09</v>
      </c>
      <c r="BM1389" s="493" t="n">
        <v>96785.2</v>
      </c>
      <c r="BN1389" s="493" t="n">
        <v>93916.00999999999</v>
      </c>
      <c r="BO1389" s="493" t="n">
        <v>97403.35000000001</v>
      </c>
      <c r="BP1389" s="493" t="n">
        <v>99312.28999999999</v>
      </c>
      <c r="BQ1389" s="493" t="n">
        <v>83808.32000000001</v>
      </c>
      <c r="BR1389" s="493" t="n">
        <v>91576.86</v>
      </c>
      <c r="BS1389" s="493" t="n">
        <v>89170.45</v>
      </c>
      <c r="BT1389" s="493" t="n">
        <v>90951.25</v>
      </c>
      <c r="BU1389" s="493" t="n">
        <v>95726.41</v>
      </c>
      <c r="BV1389" s="493" t="n">
        <v>100229.52</v>
      </c>
      <c r="BW1389" s="493" t="n">
        <v>94933.25999999999</v>
      </c>
    </row>
    <row r="1390">
      <c r="A1390" t="inlineStr">
        <is>
          <t>[C9C] ANGIOTENSIN-II 길항제 (단일)</t>
        </is>
      </c>
      <c r="B1390" t="inlineStr">
        <is>
          <t>이연제약</t>
        </is>
      </c>
      <c r="C1390" t="inlineStr">
        <is>
          <t>디로탄</t>
        </is>
      </c>
      <c r="D1390" t="inlineStr">
        <is>
          <t>이연제약</t>
        </is>
      </c>
      <c r="E1390" t="inlineStr">
        <is>
          <t>valsartan</t>
        </is>
      </c>
      <c r="F1390" t="inlineStr">
        <is>
          <t>보건소</t>
        </is>
      </c>
      <c r="G1390" t="inlineStr">
        <is>
          <t>Generic</t>
        </is>
      </c>
      <c r="H1390" s="493" t="n">
        <v>2858.55</v>
      </c>
      <c r="I1390" s="493" t="n">
        <v>2392.5</v>
      </c>
      <c r="J1390" s="493" t="n">
        <v>2657.4</v>
      </c>
      <c r="K1390" s="493" t="n">
        <v>1928.25</v>
      </c>
      <c r="L1390" s="493" t="n">
        <v>2311.5</v>
      </c>
      <c r="M1390" s="493" t="n">
        <v>1612.89</v>
      </c>
      <c r="N1390" s="493" t="n">
        <v>2253</v>
      </c>
      <c r="O1390" s="493" t="n">
        <v>1961.85</v>
      </c>
      <c r="P1390" s="493" t="n">
        <v>925.26</v>
      </c>
      <c r="Q1390" s="493" t="n">
        <v>867.3</v>
      </c>
      <c r="R1390" s="493" t="n">
        <v>3624</v>
      </c>
      <c r="S1390" s="493" t="n">
        <v>798.6</v>
      </c>
      <c r="T1390" s="493" t="n">
        <v>3453.45</v>
      </c>
      <c r="U1390" s="493" t="n">
        <v>4220.97</v>
      </c>
      <c r="V1390" s="493" t="n">
        <v>2467.35</v>
      </c>
      <c r="W1390" s="493" t="n">
        <v>2032.72</v>
      </c>
      <c r="X1390" s="493" t="n">
        <v>5233.8</v>
      </c>
      <c r="Y1390" s="493" t="n">
        <v>824.9400000000001</v>
      </c>
      <c r="Z1390" s="493" t="n">
        <v>6352.8</v>
      </c>
      <c r="AA1390" s="493" t="n">
        <v>4674</v>
      </c>
      <c r="AB1390" s="493" t="n">
        <v>2883.42</v>
      </c>
      <c r="AC1390" s="493" t="n">
        <v>1149.45</v>
      </c>
      <c r="AD1390" s="493" t="n">
        <v>3745.5</v>
      </c>
      <c r="AE1390" s="493" t="n">
        <v>2085</v>
      </c>
      <c r="AF1390" s="493" t="n">
        <v>808.5</v>
      </c>
      <c r="AG1390" s="493" t="n">
        <v>4783</v>
      </c>
      <c r="AH1390" s="493" t="n">
        <v>4131</v>
      </c>
      <c r="AI1390" s="493" t="n">
        <v>1044.6</v>
      </c>
      <c r="AJ1390" s="493" t="n">
        <v>5421</v>
      </c>
      <c r="AK1390" s="493" t="n">
        <v>464.4</v>
      </c>
      <c r="AL1390" s="493" t="n">
        <v>2732.7</v>
      </c>
      <c r="AM1390" s="493" t="n">
        <v>1734.3</v>
      </c>
      <c r="AN1390" s="493" t="n">
        <v>3584.7</v>
      </c>
      <c r="AO1390" s="493" t="n">
        <v>393.6</v>
      </c>
      <c r="AP1390" s="493" t="n">
        <v>3608.7</v>
      </c>
      <c r="AQ1390" s="493" t="n">
        <v>2666.76</v>
      </c>
      <c r="AR1390" s="493" t="n">
        <v>316.2</v>
      </c>
      <c r="AS1390" s="493" t="n">
        <v>10656</v>
      </c>
      <c r="AT1390" s="493" t="n">
        <v>11585.4</v>
      </c>
      <c r="AU1390" s="493" t="n">
        <v>246</v>
      </c>
      <c r="AV1390" s="493" t="n">
        <v>6686.4</v>
      </c>
      <c r="AW1390" s="493" t="n">
        <v>569.85</v>
      </c>
      <c r="AX1390" s="493" t="n">
        <v>259.2</v>
      </c>
      <c r="AY1390" s="493" t="n">
        <v>424.95</v>
      </c>
      <c r="AZ1390" s="493" t="n">
        <v>723.6</v>
      </c>
      <c r="BA1390" s="493" t="n">
        <v>720.75</v>
      </c>
      <c r="BB1390" s="493" t="n">
        <v>182.1</v>
      </c>
      <c r="BC1390" s="493" t="n">
        <v>1043.4</v>
      </c>
      <c r="BD1390" s="493" t="n">
        <v>402.12</v>
      </c>
      <c r="BE1390" s="493" t="n">
        <v>197.1</v>
      </c>
      <c r="BF1390" s="493" t="n">
        <v>993.3</v>
      </c>
      <c r="BG1390" s="493" t="n">
        <v>381</v>
      </c>
      <c r="BH1390" s="493" t="n">
        <v>628.65</v>
      </c>
      <c r="BI1390" s="493" t="n">
        <v>518.4</v>
      </c>
      <c r="BJ1390" s="493" t="n">
        <v>387</v>
      </c>
      <c r="BK1390" s="493" t="n">
        <v>299.4</v>
      </c>
      <c r="BL1390" s="493" t="n">
        <v>665.85</v>
      </c>
      <c r="BM1390" s="493" t="n">
        <v>242.1</v>
      </c>
      <c r="BN1390" s="493" t="n">
        <v>448.5</v>
      </c>
      <c r="BO1390" s="493" t="n">
        <v>338.8</v>
      </c>
      <c r="BP1390" s="493" t="n">
        <v>137.7</v>
      </c>
      <c r="BQ1390" s="493" t="n">
        <v>218.7</v>
      </c>
      <c r="BR1390" s="493" t="n">
        <v>339.15</v>
      </c>
      <c r="BS1390" s="493" t="n">
        <v>624</v>
      </c>
      <c r="BT1390" s="493" t="n">
        <v>131.4</v>
      </c>
      <c r="BU1390" s="493" t="n">
        <v>117.75</v>
      </c>
      <c r="BV1390" s="493" t="n">
        <v>125.4</v>
      </c>
      <c r="BW1390" s="493" t="n">
        <v>257.4</v>
      </c>
    </row>
    <row r="1391">
      <c r="A1391" t="inlineStr">
        <is>
          <t>[C9C] ANGIOTENSIN-II 길항제 (단일)</t>
        </is>
      </c>
      <c r="B1391" t="inlineStr">
        <is>
          <t>이연제약</t>
        </is>
      </c>
      <c r="C1391" t="inlineStr">
        <is>
          <t>로자칼</t>
        </is>
      </c>
      <c r="D1391" t="inlineStr">
        <is>
          <t>이연제약</t>
        </is>
      </c>
      <c r="E1391" t="inlineStr">
        <is>
          <t>losartan potassium</t>
        </is>
      </c>
      <c r="F1391" t="inlineStr">
        <is>
          <t>종합병원</t>
        </is>
      </c>
      <c r="G1391" t="inlineStr">
        <is>
          <t>Generic</t>
        </is>
      </c>
      <c r="H1391" s="493" t="n">
        <v>7119.4</v>
      </c>
      <c r="I1391" s="493" t="n">
        <v>6154.05</v>
      </c>
      <c r="J1391" s="493" t="n">
        <v>8582.68</v>
      </c>
      <c r="K1391" s="493" t="n">
        <v>5254.5</v>
      </c>
      <c r="L1391" s="493" t="n">
        <v>5274.3</v>
      </c>
      <c r="M1391" s="493" t="n">
        <v>3359.85</v>
      </c>
      <c r="N1391" s="493" t="n">
        <v>5241.15</v>
      </c>
      <c r="O1391" s="493" t="n">
        <v>6050.92</v>
      </c>
      <c r="P1391" s="493" t="n">
        <v>5199.7</v>
      </c>
      <c r="Q1391" s="493" t="n">
        <v>2340</v>
      </c>
      <c r="R1391" s="493" t="n">
        <v>7425.42</v>
      </c>
      <c r="S1391" s="493" t="n">
        <v>479.4</v>
      </c>
      <c r="T1391" s="493" t="n">
        <v>94.64</v>
      </c>
      <c r="U1391" s="493" t="n">
        <v>244.44</v>
      </c>
      <c r="V1391" s="493" t="n">
        <v>0</v>
      </c>
      <c r="W1391" s="493" t="n">
        <v>0</v>
      </c>
      <c r="X1391" s="493" t="n">
        <v>0</v>
      </c>
      <c r="Y1391" s="493" t="n">
        <v>0</v>
      </c>
      <c r="Z1391" s="493" t="n">
        <v>0</v>
      </c>
      <c r="AA1391" s="493" t="n">
        <v>603.6</v>
      </c>
      <c r="AB1391" s="493" t="n">
        <v>0</v>
      </c>
      <c r="AC1391" s="493" t="n">
        <v>360.9</v>
      </c>
      <c r="AD1391" s="493" t="n">
        <v>239.7</v>
      </c>
      <c r="AE1391" s="493" t="n">
        <v>483.3</v>
      </c>
      <c r="AF1391" s="493" t="n">
        <v>240</v>
      </c>
      <c r="AG1391" s="493" t="n">
        <v>240</v>
      </c>
      <c r="AH1391" s="493" t="n">
        <v>360</v>
      </c>
      <c r="AI1391" s="493" t="n">
        <v>283.94</v>
      </c>
      <c r="AJ1391" s="493" t="n">
        <v>45.89</v>
      </c>
      <c r="AK1391" s="493" t="n">
        <v>600</v>
      </c>
      <c r="AL1391" s="493" t="n">
        <v>647.86</v>
      </c>
      <c r="AM1391" s="493" t="n">
        <v>720</v>
      </c>
      <c r="AN1391" s="493" t="n">
        <v>1201.8</v>
      </c>
      <c r="AO1391" s="493" t="n">
        <v>1561.2</v>
      </c>
      <c r="AP1391" s="493" t="n">
        <v>838.8</v>
      </c>
      <c r="AQ1391" s="493" t="n">
        <v>600</v>
      </c>
      <c r="AR1391" s="493" t="n">
        <v>1312.8</v>
      </c>
      <c r="AS1391" s="493" t="n">
        <v>927.78</v>
      </c>
      <c r="AT1391" s="493" t="n">
        <v>1080</v>
      </c>
      <c r="AU1391" s="493" t="n">
        <v>960</v>
      </c>
      <c r="AV1391" s="493" t="n">
        <v>1140</v>
      </c>
      <c r="AW1391" s="493" t="n">
        <v>660</v>
      </c>
      <c r="AX1391" s="493" t="n">
        <v>1200</v>
      </c>
      <c r="AY1391" s="493" t="n">
        <v>740</v>
      </c>
      <c r="AZ1391" s="493" t="n">
        <v>1197</v>
      </c>
      <c r="BA1391" s="493" t="n">
        <v>1320</v>
      </c>
      <c r="BB1391" s="493" t="n">
        <v>957.6</v>
      </c>
      <c r="BC1391" s="493" t="n">
        <v>1136.5</v>
      </c>
      <c r="BD1391" s="493" t="n">
        <v>1368.6</v>
      </c>
      <c r="BE1391" s="493" t="n">
        <v>848.4</v>
      </c>
      <c r="BF1391" s="493" t="n">
        <v>1283.61</v>
      </c>
      <c r="BG1391" s="493" t="n">
        <v>964.05</v>
      </c>
      <c r="BH1391" s="493" t="n">
        <v>255.6</v>
      </c>
      <c r="BI1391" s="493" t="n">
        <v>361.8</v>
      </c>
      <c r="BJ1391" s="493" t="n">
        <v>76.72</v>
      </c>
      <c r="BK1391" s="493" t="n">
        <v>360</v>
      </c>
      <c r="BL1391" s="493" t="n">
        <v>239.4</v>
      </c>
      <c r="BM1391" s="493" t="n">
        <v>594</v>
      </c>
      <c r="BN1391" s="493" t="n">
        <v>0</v>
      </c>
      <c r="BO1391" s="493" t="n">
        <v>613.33</v>
      </c>
      <c r="BP1391" s="493" t="n">
        <v>120</v>
      </c>
      <c r="BQ1391" s="493" t="n">
        <v>480</v>
      </c>
      <c r="BR1391" s="493" t="n">
        <v>121.5</v>
      </c>
      <c r="BS1391" s="493" t="n">
        <v>602.7</v>
      </c>
      <c r="BT1391" s="493" t="n">
        <v>120.3</v>
      </c>
      <c r="BU1391" s="493" t="n">
        <v>600</v>
      </c>
      <c r="BV1391" s="493" t="n">
        <v>373.8</v>
      </c>
      <c r="BW1391" s="493" t="n">
        <v>477.6</v>
      </c>
    </row>
    <row r="1392">
      <c r="A1392" t="inlineStr">
        <is>
          <t>[C9C] ANGIOTENSIN-II 길항제 (단일)</t>
        </is>
      </c>
      <c r="B1392" t="inlineStr">
        <is>
          <t>이연제약</t>
        </is>
      </c>
      <c r="C1392" t="inlineStr">
        <is>
          <t>로자칼</t>
        </is>
      </c>
      <c r="D1392" t="inlineStr">
        <is>
          <t>이연제약</t>
        </is>
      </c>
      <c r="E1392" t="inlineStr">
        <is>
          <t>losartan potassium</t>
        </is>
      </c>
      <c r="F1392" t="inlineStr">
        <is>
          <t>병원</t>
        </is>
      </c>
      <c r="G1392" t="inlineStr">
        <is>
          <t>Generic</t>
        </is>
      </c>
      <c r="H1392" s="493" t="n">
        <v>10580.48</v>
      </c>
      <c r="I1392" s="493" t="n">
        <v>12471.29</v>
      </c>
      <c r="J1392" s="493" t="n">
        <v>11054.37</v>
      </c>
      <c r="K1392" s="493" t="n">
        <v>12106.45</v>
      </c>
      <c r="L1392" s="493" t="n">
        <v>13144.94</v>
      </c>
      <c r="M1392" s="493" t="n">
        <v>10360.79</v>
      </c>
      <c r="N1392" s="493" t="n">
        <v>10696.63</v>
      </c>
      <c r="O1392" s="493" t="n">
        <v>10720.6</v>
      </c>
      <c r="P1392" s="493" t="n">
        <v>10980.92</v>
      </c>
      <c r="Q1392" s="493" t="n">
        <v>10337.92</v>
      </c>
      <c r="R1392" s="493" t="n">
        <v>11671.16</v>
      </c>
      <c r="S1392" s="493" t="n">
        <v>3872.52</v>
      </c>
      <c r="T1392" s="493" t="n">
        <v>4466.61</v>
      </c>
      <c r="U1392" s="493" t="n">
        <v>4869.48</v>
      </c>
      <c r="V1392" s="493" t="n">
        <v>4990.21</v>
      </c>
      <c r="W1392" s="493" t="n">
        <v>4122</v>
      </c>
      <c r="X1392" s="493" t="n">
        <v>6656.33</v>
      </c>
      <c r="Y1392" s="493" t="n">
        <v>3376.65</v>
      </c>
      <c r="Z1392" s="493" t="n">
        <v>2696.85</v>
      </c>
      <c r="AA1392" s="493" t="n">
        <v>4410.84</v>
      </c>
      <c r="AB1392" s="493" t="n">
        <v>3673.29</v>
      </c>
      <c r="AC1392" s="493" t="n">
        <v>5144.85</v>
      </c>
      <c r="AD1392" s="493" t="n">
        <v>5413.01</v>
      </c>
      <c r="AE1392" s="493" t="n">
        <v>5302.84</v>
      </c>
      <c r="AF1392" s="493" t="n">
        <v>3537.11</v>
      </c>
      <c r="AG1392" s="493" t="n">
        <v>6101.91</v>
      </c>
      <c r="AH1392" s="493" t="n">
        <v>4870.28</v>
      </c>
      <c r="AI1392" s="493" t="n">
        <v>3722.56</v>
      </c>
      <c r="AJ1392" s="493" t="n">
        <v>5409.19</v>
      </c>
      <c r="AK1392" s="493" t="n">
        <v>5924.18</v>
      </c>
      <c r="AL1392" s="493" t="n">
        <v>2287.52</v>
      </c>
      <c r="AM1392" s="493" t="n">
        <v>3376.4</v>
      </c>
      <c r="AN1392" s="493" t="n">
        <v>4646.75</v>
      </c>
      <c r="AO1392" s="493" t="n">
        <v>4141.6</v>
      </c>
      <c r="AP1392" s="493" t="n">
        <v>3544.62</v>
      </c>
      <c r="AQ1392" s="493" t="n">
        <v>5052.01</v>
      </c>
      <c r="AR1392" s="493" t="n">
        <v>2002.76</v>
      </c>
      <c r="AS1392" s="493" t="n">
        <v>3076.08</v>
      </c>
      <c r="AT1392" s="493" t="n">
        <v>3233.79</v>
      </c>
      <c r="AU1392" s="493" t="n">
        <v>4721.37</v>
      </c>
      <c r="AV1392" s="493" t="n">
        <v>3401.2</v>
      </c>
      <c r="AW1392" s="493" t="n">
        <v>4799.62</v>
      </c>
      <c r="AX1392" s="493" t="n">
        <v>2328.01</v>
      </c>
      <c r="AY1392" s="493" t="n">
        <v>3067.07</v>
      </c>
      <c r="AZ1392" s="493" t="n">
        <v>3553.44</v>
      </c>
      <c r="BA1392" s="493" t="n">
        <v>2674.88</v>
      </c>
      <c r="BB1392" s="493" t="n">
        <v>2676.36</v>
      </c>
      <c r="BC1392" s="493" t="n">
        <v>5015.4</v>
      </c>
      <c r="BD1392" s="493" t="n">
        <v>3548.45</v>
      </c>
      <c r="BE1392" s="493" t="n">
        <v>7145.95</v>
      </c>
      <c r="BF1392" s="493" t="n">
        <v>4218.5</v>
      </c>
      <c r="BG1392" s="493" t="n">
        <v>6030.95</v>
      </c>
      <c r="BH1392" s="493" t="n">
        <v>6467.54</v>
      </c>
      <c r="BI1392" s="493" t="n">
        <v>5645.15</v>
      </c>
      <c r="BJ1392" s="493" t="n">
        <v>7909</v>
      </c>
      <c r="BK1392" s="493" t="n">
        <v>2695.56</v>
      </c>
      <c r="BL1392" s="493" t="n">
        <v>3710.3</v>
      </c>
      <c r="BM1392" s="493" t="n">
        <v>5389.6</v>
      </c>
      <c r="BN1392" s="493" t="n">
        <v>1070.6</v>
      </c>
      <c r="BO1392" s="493" t="n">
        <v>2685.45</v>
      </c>
      <c r="BP1392" s="493" t="n">
        <v>3960.5</v>
      </c>
      <c r="BQ1392" s="493" t="n">
        <v>2541.05</v>
      </c>
      <c r="BR1392" s="493" t="n">
        <v>2451</v>
      </c>
      <c r="BS1392" s="493" t="n">
        <v>2358.33</v>
      </c>
      <c r="BT1392" s="493" t="n">
        <v>2151.25</v>
      </c>
      <c r="BU1392" s="493" t="n">
        <v>1881.98</v>
      </c>
      <c r="BV1392" s="493" t="n">
        <v>2698.46</v>
      </c>
      <c r="BW1392" s="493" t="n">
        <v>2041.94</v>
      </c>
    </row>
    <row r="1393">
      <c r="A1393" t="inlineStr">
        <is>
          <t>[C9C] ANGIOTENSIN-II 길항제 (단일)</t>
        </is>
      </c>
      <c r="B1393" t="inlineStr">
        <is>
          <t>이연제약</t>
        </is>
      </c>
      <c r="C1393" t="inlineStr">
        <is>
          <t>로자칼</t>
        </is>
      </c>
      <c r="D1393" t="inlineStr">
        <is>
          <t>이연제약</t>
        </is>
      </c>
      <c r="E1393" t="inlineStr">
        <is>
          <t>losartan potassium</t>
        </is>
      </c>
      <c r="F1393" t="inlineStr">
        <is>
          <t>의원</t>
        </is>
      </c>
      <c r="G1393" t="inlineStr">
        <is>
          <t>Generic</t>
        </is>
      </c>
      <c r="H1393" s="493" t="n">
        <v>101641.32</v>
      </c>
      <c r="I1393" s="493" t="n">
        <v>116891.85</v>
      </c>
      <c r="J1393" s="493" t="n">
        <v>133718.36</v>
      </c>
      <c r="K1393" s="493" t="n">
        <v>117839.08</v>
      </c>
      <c r="L1393" s="493" t="n">
        <v>124906.71</v>
      </c>
      <c r="M1393" s="493" t="n">
        <v>116893.49</v>
      </c>
      <c r="N1393" s="493" t="n">
        <v>123689.37</v>
      </c>
      <c r="O1393" s="493" t="n">
        <v>120863.14</v>
      </c>
      <c r="P1393" s="493" t="n">
        <v>127666.29</v>
      </c>
      <c r="Q1393" s="493" t="n">
        <v>124248.04</v>
      </c>
      <c r="R1393" s="493" t="n">
        <v>114393.56</v>
      </c>
      <c r="S1393" s="493" t="n">
        <v>22443.2</v>
      </c>
      <c r="T1393" s="493" t="n">
        <v>37296.94</v>
      </c>
      <c r="U1393" s="493" t="n">
        <v>25591.16</v>
      </c>
      <c r="V1393" s="493" t="n">
        <v>32693.45</v>
      </c>
      <c r="W1393" s="493" t="n">
        <v>25270.83</v>
      </c>
      <c r="X1393" s="493" t="n">
        <v>32480.13</v>
      </c>
      <c r="Y1393" s="493" t="n">
        <v>27055.96</v>
      </c>
      <c r="Z1393" s="493" t="n">
        <v>34582.46</v>
      </c>
      <c r="AA1393" s="493" t="n">
        <v>30608.01</v>
      </c>
      <c r="AB1393" s="493" t="n">
        <v>40952.81</v>
      </c>
      <c r="AC1393" s="493" t="n">
        <v>39032.3</v>
      </c>
      <c r="AD1393" s="493" t="n">
        <v>43866</v>
      </c>
      <c r="AE1393" s="493" t="n">
        <v>47331.82</v>
      </c>
      <c r="AF1393" s="493" t="n">
        <v>45426.75</v>
      </c>
      <c r="AG1393" s="493" t="n">
        <v>35240.7</v>
      </c>
      <c r="AH1393" s="493" t="n">
        <v>41585.66</v>
      </c>
      <c r="AI1393" s="493" t="n">
        <v>38475.8</v>
      </c>
      <c r="AJ1393" s="493" t="n">
        <v>44607.51</v>
      </c>
      <c r="AK1393" s="493" t="n">
        <v>43522.59</v>
      </c>
      <c r="AL1393" s="493" t="n">
        <v>45390.35</v>
      </c>
      <c r="AM1393" s="493" t="n">
        <v>39760.29</v>
      </c>
      <c r="AN1393" s="493" t="n">
        <v>42924.2</v>
      </c>
      <c r="AO1393" s="493" t="n">
        <v>37713.75</v>
      </c>
      <c r="AP1393" s="493" t="n">
        <v>46993.18</v>
      </c>
      <c r="AQ1393" s="493" t="n">
        <v>47669.02</v>
      </c>
      <c r="AR1393" s="493" t="n">
        <v>59677.97</v>
      </c>
      <c r="AS1393" s="493" t="n">
        <v>48546.42</v>
      </c>
      <c r="AT1393" s="493" t="n">
        <v>53424.58</v>
      </c>
      <c r="AU1393" s="493" t="n">
        <v>50109.35</v>
      </c>
      <c r="AV1393" s="493" t="n">
        <v>53603.69</v>
      </c>
      <c r="AW1393" s="493" t="n">
        <v>56599.81</v>
      </c>
      <c r="AX1393" s="493" t="n">
        <v>60698.73</v>
      </c>
      <c r="AY1393" s="493" t="n">
        <v>56583.89</v>
      </c>
      <c r="AZ1393" s="493" t="n">
        <v>62905.56</v>
      </c>
      <c r="BA1393" s="493" t="n">
        <v>52235.15</v>
      </c>
      <c r="BB1393" s="493" t="n">
        <v>47045.54</v>
      </c>
      <c r="BC1393" s="493" t="n">
        <v>52855.9</v>
      </c>
      <c r="BD1393" s="493" t="n">
        <v>46432.54</v>
      </c>
      <c r="BE1393" s="493" t="n">
        <v>46787.52</v>
      </c>
      <c r="BF1393" s="493" t="n">
        <v>44452.41</v>
      </c>
      <c r="BG1393" s="493" t="n">
        <v>50100.08</v>
      </c>
      <c r="BH1393" s="493" t="n">
        <v>50567.48</v>
      </c>
      <c r="BI1393" s="493" t="n">
        <v>51096.33</v>
      </c>
      <c r="BJ1393" s="493" t="n">
        <v>54111.75</v>
      </c>
      <c r="BK1393" s="493" t="n">
        <v>47498.89</v>
      </c>
      <c r="BL1393" s="493" t="n">
        <v>59483.1</v>
      </c>
      <c r="BM1393" s="493" t="n">
        <v>52668.54</v>
      </c>
      <c r="BN1393" s="493" t="n">
        <v>47513.76</v>
      </c>
      <c r="BO1393" s="493" t="n">
        <v>70365.59</v>
      </c>
      <c r="BP1393" s="493" t="n">
        <v>66516.46000000001</v>
      </c>
      <c r="BQ1393" s="493" t="n">
        <v>56496.79</v>
      </c>
      <c r="BR1393" s="493" t="n">
        <v>68010.09</v>
      </c>
      <c r="BS1393" s="493" t="n">
        <v>67479.17999999999</v>
      </c>
      <c r="BT1393" s="493" t="n">
        <v>68079.71000000001</v>
      </c>
      <c r="BU1393" s="493" t="n">
        <v>73051.67999999999</v>
      </c>
      <c r="BV1393" s="493" t="n">
        <v>75181.82000000001</v>
      </c>
      <c r="BW1393" s="493" t="n">
        <v>68202</v>
      </c>
    </row>
    <row r="1394">
      <c r="A1394" t="inlineStr">
        <is>
          <t>[C9C] ANGIOTENSIN-II 길항제 (단일)</t>
        </is>
      </c>
      <c r="B1394" t="inlineStr">
        <is>
          <t>이연제약</t>
        </is>
      </c>
      <c r="C1394" t="inlineStr">
        <is>
          <t>로자칼</t>
        </is>
      </c>
      <c r="D1394" t="inlineStr">
        <is>
          <t>이연제약</t>
        </is>
      </c>
      <c r="E1394" t="inlineStr">
        <is>
          <t>losartan potassium</t>
        </is>
      </c>
      <c r="F1394" t="inlineStr">
        <is>
          <t>보건소</t>
        </is>
      </c>
      <c r="G1394" t="inlineStr">
        <is>
          <t>Generic</t>
        </is>
      </c>
      <c r="H1394" s="493" t="n">
        <v>5540.4</v>
      </c>
      <c r="I1394" s="493" t="n">
        <v>9932.1</v>
      </c>
      <c r="J1394" s="493" t="n">
        <v>6729.36</v>
      </c>
      <c r="K1394" s="493" t="n">
        <v>9087.9</v>
      </c>
      <c r="L1394" s="493" t="n">
        <v>9481.200000000001</v>
      </c>
      <c r="M1394" s="493" t="n">
        <v>4324.5</v>
      </c>
      <c r="N1394" s="493" t="n">
        <v>7887.9</v>
      </c>
      <c r="O1394" s="493" t="n">
        <v>8079.45</v>
      </c>
      <c r="P1394" s="493" t="n">
        <v>6659.14</v>
      </c>
      <c r="Q1394" s="493" t="n">
        <v>2975.14</v>
      </c>
      <c r="R1394" s="493" t="n">
        <v>7698.33</v>
      </c>
      <c r="S1394" s="493" t="n">
        <v>1250.4</v>
      </c>
      <c r="T1394" s="493" t="n">
        <v>1559.25</v>
      </c>
      <c r="U1394" s="493" t="n">
        <v>1459.35</v>
      </c>
      <c r="V1394" s="493" t="n">
        <v>2529</v>
      </c>
      <c r="W1394" s="493" t="n">
        <v>1088</v>
      </c>
      <c r="X1394" s="493" t="n">
        <v>1812</v>
      </c>
      <c r="Y1394" s="493" t="n">
        <v>1968.3</v>
      </c>
      <c r="Z1394" s="493" t="n">
        <v>1087.5</v>
      </c>
      <c r="AA1394" s="493" t="n">
        <v>3282.6</v>
      </c>
      <c r="AB1394" s="493" t="n">
        <v>1969.8</v>
      </c>
      <c r="AC1394" s="493" t="n">
        <v>1182.15</v>
      </c>
      <c r="AD1394" s="493" t="n">
        <v>3691.5</v>
      </c>
      <c r="AE1394" s="493" t="n">
        <v>2070.9</v>
      </c>
      <c r="AF1394" s="493" t="n">
        <v>1409.4</v>
      </c>
      <c r="AG1394" s="493" t="n">
        <v>3776.4</v>
      </c>
      <c r="AH1394" s="493" t="n">
        <v>1894.2</v>
      </c>
      <c r="AI1394" s="493" t="n">
        <v>2847</v>
      </c>
      <c r="AJ1394" s="493" t="n">
        <v>1950.6</v>
      </c>
      <c r="AK1394" s="493" t="n">
        <v>2609.4</v>
      </c>
      <c r="AL1394" s="493" t="n">
        <v>1759.8</v>
      </c>
      <c r="AM1394" s="493" t="n">
        <v>988.4299999999999</v>
      </c>
      <c r="AN1394" s="493" t="n">
        <v>844.8</v>
      </c>
      <c r="AO1394" s="493" t="n">
        <v>2871.3</v>
      </c>
      <c r="AP1394" s="493" t="n">
        <v>1050.6</v>
      </c>
      <c r="AQ1394" s="493" t="n">
        <v>672.75</v>
      </c>
      <c r="AR1394" s="493" t="n">
        <v>2530.2</v>
      </c>
      <c r="AS1394" s="493" t="n">
        <v>1687.2</v>
      </c>
      <c r="AT1394" s="493" t="n">
        <v>593.1</v>
      </c>
      <c r="AU1394" s="493" t="n">
        <v>1945.2</v>
      </c>
      <c r="AV1394" s="493" t="n">
        <v>1014.45</v>
      </c>
      <c r="AW1394" s="493" t="n">
        <v>3109.35</v>
      </c>
      <c r="AX1394" s="493" t="n">
        <v>626.4</v>
      </c>
      <c r="AY1394" s="493" t="n">
        <v>864.3</v>
      </c>
      <c r="AZ1394" s="493" t="n">
        <v>807.3</v>
      </c>
      <c r="BA1394" s="493" t="n">
        <v>473.1</v>
      </c>
      <c r="BB1394" s="493" t="n">
        <v>912.45</v>
      </c>
      <c r="BC1394" s="493" t="n">
        <v>877.8</v>
      </c>
      <c r="BD1394" s="493" t="n">
        <v>592.2</v>
      </c>
      <c r="BE1394" s="493" t="n">
        <v>844.76</v>
      </c>
      <c r="BF1394" s="493" t="n">
        <v>802.65</v>
      </c>
      <c r="BG1394" s="493" t="n">
        <v>982.4</v>
      </c>
      <c r="BH1394" s="493" t="n">
        <v>961.2</v>
      </c>
      <c r="BI1394" s="493" t="n">
        <v>474</v>
      </c>
      <c r="BJ1394" s="493" t="n">
        <v>1143</v>
      </c>
      <c r="BK1394" s="493" t="n">
        <v>1272.15</v>
      </c>
      <c r="BL1394" s="493" t="n">
        <v>846.6</v>
      </c>
      <c r="BM1394" s="493" t="n">
        <v>732.45</v>
      </c>
      <c r="BN1394" s="493" t="n">
        <v>1143.71</v>
      </c>
      <c r="BO1394" s="493" t="n">
        <v>684</v>
      </c>
      <c r="BP1394" s="493" t="n">
        <v>1421.7</v>
      </c>
      <c r="BQ1394" s="493" t="n">
        <v>555.75</v>
      </c>
      <c r="BR1394" s="493" t="n">
        <v>732.75</v>
      </c>
      <c r="BS1394" s="493" t="n">
        <v>455.08</v>
      </c>
      <c r="BT1394" s="493" t="n">
        <v>2207.85</v>
      </c>
      <c r="BU1394" s="493" t="n">
        <v>472.5</v>
      </c>
      <c r="BV1394" s="493" t="n">
        <v>1173.3</v>
      </c>
      <c r="BW1394" s="493" t="n">
        <v>1254.21</v>
      </c>
    </row>
    <row r="1395">
      <c r="A1395" t="inlineStr">
        <is>
          <t>[C9C] ANGIOTENSIN-II 길항제 (단일)</t>
        </is>
      </c>
      <c r="B1395" t="inlineStr">
        <is>
          <t>이연제약</t>
        </is>
      </c>
      <c r="C1395" t="inlineStr">
        <is>
          <t>미살탄</t>
        </is>
      </c>
      <c r="D1395" t="inlineStr">
        <is>
          <t>이연제약</t>
        </is>
      </c>
      <c r="E1395" t="inlineStr">
        <is>
          <t>telmisartan</t>
        </is>
      </c>
      <c r="F1395" t="inlineStr">
        <is>
          <t>종합병원</t>
        </is>
      </c>
      <c r="G1395" t="inlineStr">
        <is>
          <t>Generic</t>
        </is>
      </c>
      <c r="H1395" s="493" t="n">
        <v>0</v>
      </c>
      <c r="I1395" s="493" t="n">
        <v>0</v>
      </c>
      <c r="J1395" s="493" t="n">
        <v>0</v>
      </c>
      <c r="K1395" s="493" t="n">
        <v>0</v>
      </c>
      <c r="L1395" s="493" t="n">
        <v>0</v>
      </c>
      <c r="M1395" s="493" t="n">
        <v>0</v>
      </c>
      <c r="N1395" s="493" t="n">
        <v>0</v>
      </c>
      <c r="O1395" s="493" t="n">
        <v>0</v>
      </c>
      <c r="P1395" s="493" t="n">
        <v>0</v>
      </c>
      <c r="Q1395" s="493" t="n">
        <v>0</v>
      </c>
      <c r="R1395" s="493" t="n">
        <v>0</v>
      </c>
      <c r="S1395" s="493" t="n">
        <v>0</v>
      </c>
      <c r="T1395" s="493" t="n">
        <v>0</v>
      </c>
      <c r="U1395" s="493" t="n">
        <v>0</v>
      </c>
      <c r="V1395" s="493" t="n">
        <v>0</v>
      </c>
      <c r="W1395" s="493" t="n">
        <v>0</v>
      </c>
      <c r="X1395" s="493" t="n">
        <v>1124.1</v>
      </c>
      <c r="Y1395" s="493" t="n">
        <v>0</v>
      </c>
      <c r="Z1395" s="493" t="n">
        <v>749.25</v>
      </c>
      <c r="AA1395" s="493" t="n">
        <v>0</v>
      </c>
      <c r="AB1395" s="493" t="n">
        <v>0</v>
      </c>
      <c r="AC1395" s="493" t="n">
        <v>371.25</v>
      </c>
      <c r="AD1395" s="493" t="n">
        <v>0</v>
      </c>
      <c r="AE1395" s="493" t="n">
        <v>0</v>
      </c>
      <c r="AF1395" s="493" t="n">
        <v>0</v>
      </c>
      <c r="AG1395" s="493" t="n">
        <v>0</v>
      </c>
      <c r="AH1395" s="493" t="n">
        <v>0</v>
      </c>
      <c r="AI1395" s="493" t="n">
        <v>750</v>
      </c>
      <c r="AJ1395" s="493" t="n">
        <v>394.2</v>
      </c>
      <c r="AK1395" s="493" t="n">
        <v>742.2</v>
      </c>
      <c r="AL1395" s="493" t="n">
        <v>384.3</v>
      </c>
      <c r="AM1395" s="493" t="n">
        <v>1483.2</v>
      </c>
      <c r="AN1395" s="493" t="n">
        <v>0</v>
      </c>
      <c r="AO1395" s="493" t="n">
        <v>2217.6</v>
      </c>
      <c r="AP1395" s="493" t="n">
        <v>1849.5</v>
      </c>
      <c r="AQ1395" s="493" t="n">
        <v>0</v>
      </c>
      <c r="AR1395" s="493" t="n">
        <v>0</v>
      </c>
      <c r="AS1395" s="493" t="n">
        <v>366.3</v>
      </c>
      <c r="AT1395" s="493" t="n">
        <v>0</v>
      </c>
      <c r="AU1395" s="493" t="n">
        <v>0</v>
      </c>
      <c r="AV1395" s="493" t="n">
        <v>1464.3</v>
      </c>
      <c r="AW1395" s="493" t="n">
        <v>0</v>
      </c>
      <c r="AX1395" s="493" t="n">
        <v>0</v>
      </c>
      <c r="AY1395" s="493" t="n">
        <v>2183.4</v>
      </c>
      <c r="AZ1395" s="493" t="n">
        <v>0</v>
      </c>
      <c r="BA1395" s="493" t="n">
        <v>0</v>
      </c>
      <c r="BB1395" s="493" t="n">
        <v>1480.5</v>
      </c>
      <c r="BC1395" s="493" t="n">
        <v>1875.6</v>
      </c>
      <c r="BD1395" s="493" t="n">
        <v>402</v>
      </c>
      <c r="BE1395" s="493" t="n">
        <v>2643.9</v>
      </c>
      <c r="BF1395" s="493" t="n">
        <v>0</v>
      </c>
      <c r="BG1395" s="493" t="n">
        <v>0</v>
      </c>
      <c r="BH1395" s="493" t="n">
        <v>1116</v>
      </c>
      <c r="BI1395" s="493" t="n">
        <v>2329.2</v>
      </c>
      <c r="BJ1395" s="493" t="n">
        <v>0</v>
      </c>
      <c r="BK1395" s="493" t="n">
        <v>1135.8</v>
      </c>
      <c r="BL1395" s="493" t="n">
        <v>0</v>
      </c>
      <c r="BM1395" s="493" t="n">
        <v>0</v>
      </c>
      <c r="BN1395" s="493" t="n">
        <v>2985.3</v>
      </c>
      <c r="BO1395" s="493" t="n">
        <v>0</v>
      </c>
      <c r="BP1395" s="493" t="n">
        <v>345.8</v>
      </c>
      <c r="BQ1395" s="493" t="n">
        <v>361.8</v>
      </c>
      <c r="BR1395" s="493" t="n">
        <v>0</v>
      </c>
      <c r="BS1395" s="493" t="n">
        <v>364</v>
      </c>
      <c r="BT1395" s="493" t="n">
        <v>0</v>
      </c>
      <c r="BU1395" s="493" t="n">
        <v>1512</v>
      </c>
      <c r="BV1395" s="493" t="n">
        <v>729.8200000000001</v>
      </c>
      <c r="BW1395" s="493" t="n">
        <v>0</v>
      </c>
    </row>
    <row r="1396">
      <c r="A1396" t="inlineStr">
        <is>
          <t>[C9C] ANGIOTENSIN-II 길항제 (단일)</t>
        </is>
      </c>
      <c r="B1396" t="inlineStr">
        <is>
          <t>이연제약</t>
        </is>
      </c>
      <c r="C1396" t="inlineStr">
        <is>
          <t>미살탄</t>
        </is>
      </c>
      <c r="D1396" t="inlineStr">
        <is>
          <t>이연제약</t>
        </is>
      </c>
      <c r="E1396" t="inlineStr">
        <is>
          <t>telmisartan</t>
        </is>
      </c>
      <c r="F1396" t="inlineStr">
        <is>
          <t>병원</t>
        </is>
      </c>
      <c r="G1396" t="inlineStr">
        <is>
          <t>Generic</t>
        </is>
      </c>
      <c r="H1396" s="493" t="n">
        <v>2610.3</v>
      </c>
      <c r="I1396" s="493" t="n">
        <v>2352</v>
      </c>
      <c r="J1396" s="493" t="n">
        <v>2941.76</v>
      </c>
      <c r="K1396" s="493" t="n">
        <v>2480.7</v>
      </c>
      <c r="L1396" s="493" t="n">
        <v>1987.2</v>
      </c>
      <c r="M1396" s="493" t="n">
        <v>1209</v>
      </c>
      <c r="N1396" s="493" t="n">
        <v>3366.3</v>
      </c>
      <c r="O1396" s="493" t="n">
        <v>2301.6</v>
      </c>
      <c r="P1396" s="493" t="n">
        <v>2694</v>
      </c>
      <c r="Q1396" s="493" t="n">
        <v>1613.7</v>
      </c>
      <c r="R1396" s="493" t="n">
        <v>1254.9</v>
      </c>
      <c r="S1396" s="493" t="n">
        <v>3362.31</v>
      </c>
      <c r="T1396" s="493" t="n">
        <v>2368.76</v>
      </c>
      <c r="U1396" s="493" t="n">
        <v>3371.7</v>
      </c>
      <c r="V1396" s="493" t="n">
        <v>3089.13</v>
      </c>
      <c r="W1396" s="493" t="n">
        <v>554.25</v>
      </c>
      <c r="X1396" s="493" t="n">
        <v>3237.15</v>
      </c>
      <c r="Y1396" s="493" t="n">
        <v>2365.35</v>
      </c>
      <c r="Z1396" s="493" t="n">
        <v>1196.1</v>
      </c>
      <c r="AA1396" s="493" t="n">
        <v>9322.549999999999</v>
      </c>
      <c r="AB1396" s="493" t="n">
        <v>9578.370000000001</v>
      </c>
      <c r="AC1396" s="493" t="n">
        <v>10627.85</v>
      </c>
      <c r="AD1396" s="493" t="n">
        <v>16574.78</v>
      </c>
      <c r="AE1396" s="493" t="n">
        <v>14687.15</v>
      </c>
      <c r="AF1396" s="493" t="n">
        <v>12545.4</v>
      </c>
      <c r="AG1396" s="493" t="n">
        <v>13984.05</v>
      </c>
      <c r="AH1396" s="493" t="n">
        <v>17337.91</v>
      </c>
      <c r="AI1396" s="493" t="n">
        <v>19643.92</v>
      </c>
      <c r="AJ1396" s="493" t="n">
        <v>19083.83</v>
      </c>
      <c r="AK1396" s="493" t="n">
        <v>22690.68</v>
      </c>
      <c r="AL1396" s="493" t="n">
        <v>21320.07</v>
      </c>
      <c r="AM1396" s="493" t="n">
        <v>13991.77</v>
      </c>
      <c r="AN1396" s="493" t="n">
        <v>16064.81</v>
      </c>
      <c r="AO1396" s="493" t="n">
        <v>16007.9</v>
      </c>
      <c r="AP1396" s="493" t="n">
        <v>19510.72</v>
      </c>
      <c r="AQ1396" s="493" t="n">
        <v>5428.93</v>
      </c>
      <c r="AR1396" s="493" t="n">
        <v>2739.65</v>
      </c>
      <c r="AS1396" s="493" t="n">
        <v>3257.25</v>
      </c>
      <c r="AT1396" s="493" t="n">
        <v>5913.45</v>
      </c>
      <c r="AU1396" s="493" t="n">
        <v>3405.5</v>
      </c>
      <c r="AV1396" s="493" t="n">
        <v>5023.37</v>
      </c>
      <c r="AW1396" s="493" t="n">
        <v>5884.24</v>
      </c>
      <c r="AX1396" s="493" t="n">
        <v>3440.45</v>
      </c>
      <c r="AY1396" s="493" t="n">
        <v>6910.27</v>
      </c>
      <c r="AZ1396" s="493" t="n">
        <v>6019.71</v>
      </c>
      <c r="BA1396" s="493" t="n">
        <v>2592.86</v>
      </c>
      <c r="BB1396" s="493" t="n">
        <v>6662.5</v>
      </c>
      <c r="BC1396" s="493" t="n">
        <v>7448.75</v>
      </c>
      <c r="BD1396" s="493" t="n">
        <v>3392.83</v>
      </c>
      <c r="BE1396" s="493" t="n">
        <v>5158.33</v>
      </c>
      <c r="BF1396" s="493" t="n">
        <v>4813.79</v>
      </c>
      <c r="BG1396" s="493" t="n">
        <v>3553.93</v>
      </c>
      <c r="BH1396" s="493" t="n">
        <v>5898.97</v>
      </c>
      <c r="BI1396" s="493" t="n">
        <v>3773.4</v>
      </c>
      <c r="BJ1396" s="493" t="n">
        <v>5139.91</v>
      </c>
      <c r="BK1396" s="493" t="n">
        <v>7142.38</v>
      </c>
      <c r="BL1396" s="493" t="n">
        <v>6657.82</v>
      </c>
      <c r="BM1396" s="493" t="n">
        <v>3419.17</v>
      </c>
      <c r="BN1396" s="493" t="n">
        <v>4096.46</v>
      </c>
      <c r="BO1396" s="493" t="n">
        <v>4760.33</v>
      </c>
      <c r="BP1396" s="493" t="n">
        <v>4673.95</v>
      </c>
      <c r="BQ1396" s="493" t="n">
        <v>4037.95</v>
      </c>
      <c r="BR1396" s="493" t="n">
        <v>5653.2</v>
      </c>
      <c r="BS1396" s="493" t="n">
        <v>3720.78</v>
      </c>
      <c r="BT1396" s="493" t="n">
        <v>5669.75</v>
      </c>
      <c r="BU1396" s="493" t="n">
        <v>7300.35</v>
      </c>
      <c r="BV1396" s="493" t="n">
        <v>6405.92</v>
      </c>
      <c r="BW1396" s="493" t="n">
        <v>2528.68</v>
      </c>
    </row>
    <row r="1397">
      <c r="A1397" t="inlineStr">
        <is>
          <t>[C9C] ANGIOTENSIN-II 길항제 (단일)</t>
        </is>
      </c>
      <c r="B1397" t="inlineStr">
        <is>
          <t>이연제약</t>
        </is>
      </c>
      <c r="C1397" t="inlineStr">
        <is>
          <t>미살탄</t>
        </is>
      </c>
      <c r="D1397" t="inlineStr">
        <is>
          <t>이연제약</t>
        </is>
      </c>
      <c r="E1397" t="inlineStr">
        <is>
          <t>telmisartan</t>
        </is>
      </c>
      <c r="F1397" t="inlineStr">
        <is>
          <t>의원</t>
        </is>
      </c>
      <c r="G1397" t="inlineStr">
        <is>
          <t>Generic</t>
        </is>
      </c>
      <c r="H1397" s="493" t="n">
        <v>32246.94</v>
      </c>
      <c r="I1397" s="493" t="n">
        <v>31168.49</v>
      </c>
      <c r="J1397" s="493" t="n">
        <v>34798.94</v>
      </c>
      <c r="K1397" s="493" t="n">
        <v>38706.81</v>
      </c>
      <c r="L1397" s="493" t="n">
        <v>34285.57</v>
      </c>
      <c r="M1397" s="493" t="n">
        <v>39938.25</v>
      </c>
      <c r="N1397" s="493" t="n">
        <v>45289.85</v>
      </c>
      <c r="O1397" s="493" t="n">
        <v>45431.04</v>
      </c>
      <c r="P1397" s="493" t="n">
        <v>42790.87</v>
      </c>
      <c r="Q1397" s="493" t="n">
        <v>50684.47</v>
      </c>
      <c r="R1397" s="493" t="n">
        <v>58405.26</v>
      </c>
      <c r="S1397" s="493" t="n">
        <v>126954.32</v>
      </c>
      <c r="T1397" s="493" t="n">
        <v>112511.92</v>
      </c>
      <c r="U1397" s="493" t="n">
        <v>102301.42</v>
      </c>
      <c r="V1397" s="493" t="n">
        <v>109284.52</v>
      </c>
      <c r="W1397" s="493" t="n">
        <v>111248.65</v>
      </c>
      <c r="X1397" s="493" t="n">
        <v>112988.27</v>
      </c>
      <c r="Y1397" s="493" t="n">
        <v>109857.61</v>
      </c>
      <c r="Z1397" s="493" t="n">
        <v>117510.57</v>
      </c>
      <c r="AA1397" s="493" t="n">
        <v>107382.97</v>
      </c>
      <c r="AB1397" s="493" t="n">
        <v>99261.62</v>
      </c>
      <c r="AC1397" s="493" t="n">
        <v>107189.6</v>
      </c>
      <c r="AD1397" s="493" t="n">
        <v>106041.75</v>
      </c>
      <c r="AE1397" s="493" t="n">
        <v>120507.33</v>
      </c>
      <c r="AF1397" s="493" t="n">
        <v>105072.91</v>
      </c>
      <c r="AG1397" s="493" t="n">
        <v>97014.37</v>
      </c>
      <c r="AH1397" s="493" t="n">
        <v>105830.7</v>
      </c>
      <c r="AI1397" s="493" t="n">
        <v>99324.8</v>
      </c>
      <c r="AJ1397" s="493" t="n">
        <v>105285.47</v>
      </c>
      <c r="AK1397" s="493" t="n">
        <v>98111.78</v>
      </c>
      <c r="AL1397" s="493" t="n">
        <v>104980.41</v>
      </c>
      <c r="AM1397" s="493" t="n">
        <v>105667.97</v>
      </c>
      <c r="AN1397" s="493" t="n">
        <v>98755.48</v>
      </c>
      <c r="AO1397" s="493" t="n">
        <v>96007.00999999999</v>
      </c>
      <c r="AP1397" s="493" t="n">
        <v>99886.63</v>
      </c>
      <c r="AQ1397" s="493" t="n">
        <v>107168.61</v>
      </c>
      <c r="AR1397" s="493" t="n">
        <v>109696.53</v>
      </c>
      <c r="AS1397" s="493" t="n">
        <v>106179.35</v>
      </c>
      <c r="AT1397" s="493" t="n">
        <v>110638.48</v>
      </c>
      <c r="AU1397" s="493" t="n">
        <v>121229.23</v>
      </c>
      <c r="AV1397" s="493" t="n">
        <v>124506.31</v>
      </c>
      <c r="AW1397" s="493" t="n">
        <v>119708.28</v>
      </c>
      <c r="AX1397" s="493" t="n">
        <v>127205.77</v>
      </c>
      <c r="AY1397" s="493" t="n">
        <v>126102.42</v>
      </c>
      <c r="AZ1397" s="493" t="n">
        <v>136302.89</v>
      </c>
      <c r="BA1397" s="493" t="n">
        <v>130598.44</v>
      </c>
      <c r="BB1397" s="493" t="n">
        <v>143308.08</v>
      </c>
      <c r="BC1397" s="493" t="n">
        <v>141574.21</v>
      </c>
      <c r="BD1397" s="493" t="n">
        <v>132561.11</v>
      </c>
      <c r="BE1397" s="493" t="n">
        <v>135059.35</v>
      </c>
      <c r="BF1397" s="493" t="n">
        <v>140399.21</v>
      </c>
      <c r="BG1397" s="493" t="n">
        <v>136212.85</v>
      </c>
      <c r="BH1397" s="493" t="n">
        <v>136734.85</v>
      </c>
      <c r="BI1397" s="493" t="n">
        <v>120809.38</v>
      </c>
      <c r="BJ1397" s="493" t="n">
        <v>158249.78</v>
      </c>
      <c r="BK1397" s="493" t="n">
        <v>139927.62</v>
      </c>
      <c r="BL1397" s="493" t="n">
        <v>163162.84</v>
      </c>
      <c r="BM1397" s="493" t="n">
        <v>133796.97</v>
      </c>
      <c r="BN1397" s="493" t="n">
        <v>125526.38</v>
      </c>
      <c r="BO1397" s="493" t="n">
        <v>135377.52</v>
      </c>
      <c r="BP1397" s="493" t="n">
        <v>124965.66</v>
      </c>
      <c r="BQ1397" s="493" t="n">
        <v>129012.02</v>
      </c>
      <c r="BR1397" s="493" t="n">
        <v>131978.52</v>
      </c>
      <c r="BS1397" s="493" t="n">
        <v>139656.44</v>
      </c>
      <c r="BT1397" s="493" t="n">
        <v>143210.51</v>
      </c>
      <c r="BU1397" s="493" t="n">
        <v>143840.75</v>
      </c>
      <c r="BV1397" s="493" t="n">
        <v>157445.88</v>
      </c>
      <c r="BW1397" s="493" t="n">
        <v>142400.09</v>
      </c>
    </row>
    <row r="1398">
      <c r="A1398" t="inlineStr">
        <is>
          <t>[C9C] ANGIOTENSIN-II 길항제 (단일)</t>
        </is>
      </c>
      <c r="B1398" t="inlineStr">
        <is>
          <t>이연제약</t>
        </is>
      </c>
      <c r="C1398" t="inlineStr">
        <is>
          <t>미살탄</t>
        </is>
      </c>
      <c r="D1398" t="inlineStr">
        <is>
          <t>이연제약</t>
        </is>
      </c>
      <c r="E1398" t="inlineStr">
        <is>
          <t>telmisartan</t>
        </is>
      </c>
      <c r="F1398" t="inlineStr">
        <is>
          <t>보건소</t>
        </is>
      </c>
      <c r="G1398" t="inlineStr">
        <is>
          <t>Generic</t>
        </is>
      </c>
      <c r="H1398" s="493" t="n">
        <v>365.4</v>
      </c>
      <c r="I1398" s="493" t="n">
        <v>2362.2</v>
      </c>
      <c r="J1398" s="493" t="n">
        <v>388.8</v>
      </c>
      <c r="K1398" s="493" t="n">
        <v>579.15</v>
      </c>
      <c r="L1398" s="493" t="n">
        <v>3066.45</v>
      </c>
      <c r="M1398" s="493" t="n">
        <v>3834.75</v>
      </c>
      <c r="N1398" s="493" t="n">
        <v>444.6</v>
      </c>
      <c r="O1398" s="493" t="n">
        <v>2596.05</v>
      </c>
      <c r="P1398" s="493" t="n">
        <v>583.8</v>
      </c>
      <c r="Q1398" s="493" t="n">
        <v>322.5</v>
      </c>
      <c r="R1398" s="493" t="n">
        <v>2466.42</v>
      </c>
      <c r="S1398" s="493" t="n">
        <v>5110.5</v>
      </c>
      <c r="T1398" s="493" t="n">
        <v>584.4299999999999</v>
      </c>
      <c r="U1398" s="493" t="n">
        <v>3548.55</v>
      </c>
      <c r="V1398" s="493" t="n">
        <v>3933.45</v>
      </c>
      <c r="W1398" s="493" t="n">
        <v>1858.8</v>
      </c>
      <c r="X1398" s="493" t="n">
        <v>826.8</v>
      </c>
      <c r="Y1398" s="493" t="n">
        <v>1863.9</v>
      </c>
      <c r="Z1398" s="493" t="n">
        <v>1799.7</v>
      </c>
      <c r="AA1398" s="493" t="n">
        <v>2041.2</v>
      </c>
      <c r="AB1398" s="493" t="n">
        <v>4389.39</v>
      </c>
      <c r="AC1398" s="493" t="n">
        <v>2041.05</v>
      </c>
      <c r="AD1398" s="493" t="n">
        <v>5165.4</v>
      </c>
      <c r="AE1398" s="493" t="n">
        <v>2677.2</v>
      </c>
      <c r="AF1398" s="493" t="n">
        <v>3142.05</v>
      </c>
      <c r="AG1398" s="493" t="n">
        <v>3220.2</v>
      </c>
      <c r="AH1398" s="493" t="n">
        <v>1043.85</v>
      </c>
      <c r="AI1398" s="493" t="n">
        <v>2844.9</v>
      </c>
      <c r="AJ1398" s="493" t="n">
        <v>4479.12</v>
      </c>
      <c r="AK1398" s="493" t="n">
        <v>1634.4</v>
      </c>
      <c r="AL1398" s="493" t="n">
        <v>916.8</v>
      </c>
      <c r="AM1398" s="493" t="n">
        <v>1449</v>
      </c>
      <c r="AN1398" s="493" t="n">
        <v>3301.5</v>
      </c>
      <c r="AO1398" s="493" t="n">
        <v>2717.7</v>
      </c>
      <c r="AP1398" s="493" t="n">
        <v>2413.8</v>
      </c>
      <c r="AQ1398" s="493" t="n">
        <v>1572.75</v>
      </c>
      <c r="AR1398" s="493" t="n">
        <v>2407.04</v>
      </c>
      <c r="AS1398" s="493" t="n">
        <v>3960.18</v>
      </c>
      <c r="AT1398" s="493" t="n">
        <v>1095.54</v>
      </c>
      <c r="AU1398" s="493" t="n">
        <v>1639.8</v>
      </c>
      <c r="AV1398" s="493" t="n">
        <v>2403.9</v>
      </c>
      <c r="AW1398" s="493" t="n">
        <v>950.65</v>
      </c>
      <c r="AX1398" s="493" t="n">
        <v>3546.6</v>
      </c>
      <c r="AY1398" s="493" t="n">
        <v>5529.6</v>
      </c>
      <c r="AZ1398" s="493" t="n">
        <v>1251.9</v>
      </c>
      <c r="BA1398" s="493" t="n">
        <v>1609.8</v>
      </c>
      <c r="BB1398" s="493" t="n">
        <v>2168.1</v>
      </c>
      <c r="BC1398" s="493" t="n">
        <v>3864.15</v>
      </c>
      <c r="BD1398" s="493" t="n">
        <v>4055.7</v>
      </c>
      <c r="BE1398" s="493" t="n">
        <v>661.5</v>
      </c>
      <c r="BF1398" s="493" t="n">
        <v>4141.65</v>
      </c>
      <c r="BG1398" s="493" t="n">
        <v>3710.1</v>
      </c>
      <c r="BH1398" s="493" t="n">
        <v>1609.12</v>
      </c>
      <c r="BI1398" s="493" t="n">
        <v>3422.7</v>
      </c>
      <c r="BJ1398" s="493" t="n">
        <v>5562.82</v>
      </c>
      <c r="BK1398" s="493" t="n">
        <v>3666.38</v>
      </c>
      <c r="BL1398" s="493" t="n">
        <v>3073.65</v>
      </c>
      <c r="BM1398" s="493" t="n">
        <v>1977.9</v>
      </c>
      <c r="BN1398" s="493" t="n">
        <v>602.78</v>
      </c>
      <c r="BO1398" s="493" t="n">
        <v>2870.2</v>
      </c>
      <c r="BP1398" s="493" t="n">
        <v>1731</v>
      </c>
      <c r="BQ1398" s="493" t="n">
        <v>656.1</v>
      </c>
      <c r="BR1398" s="493" t="n">
        <v>2950.58</v>
      </c>
      <c r="BS1398" s="493" t="n">
        <v>2151.29</v>
      </c>
      <c r="BT1398" s="493" t="n">
        <v>301.73</v>
      </c>
      <c r="BU1398" s="493" t="n">
        <v>2274.83</v>
      </c>
      <c r="BV1398" s="493" t="n">
        <v>760.8</v>
      </c>
      <c r="BW1398" s="493" t="n">
        <v>1817.1</v>
      </c>
    </row>
    <row r="1399">
      <c r="A1399" t="inlineStr">
        <is>
          <t>[C9C] ANGIOTENSIN-II 길항제 (단일)</t>
        </is>
      </c>
      <c r="B1399" t="inlineStr">
        <is>
          <t>이연제약</t>
        </is>
      </c>
      <c r="C1399" t="inlineStr">
        <is>
          <t>미살탄</t>
        </is>
      </c>
      <c r="D1399" t="inlineStr">
        <is>
          <t>이연제약</t>
        </is>
      </c>
      <c r="E1399" t="inlineStr">
        <is>
          <t>telmisartan</t>
        </is>
      </c>
      <c r="F1399" t="inlineStr">
        <is>
          <t>기타(치과의원, 치과병원 등)</t>
        </is>
      </c>
      <c r="G1399" t="inlineStr">
        <is>
          <t>Generic</t>
        </is>
      </c>
      <c r="H1399" s="493" t="n">
        <v>0</v>
      </c>
      <c r="I1399" s="493" t="n">
        <v>0</v>
      </c>
      <c r="J1399" s="493" t="n">
        <v>0</v>
      </c>
      <c r="K1399" s="493" t="n">
        <v>0</v>
      </c>
      <c r="L1399" s="493" t="n">
        <v>0</v>
      </c>
      <c r="M1399" s="493" t="n">
        <v>0</v>
      </c>
      <c r="N1399" s="493" t="n">
        <v>0</v>
      </c>
      <c r="O1399" s="493" t="n">
        <v>0</v>
      </c>
      <c r="P1399" s="493" t="n">
        <v>0</v>
      </c>
      <c r="Q1399" s="493" t="n">
        <v>0</v>
      </c>
      <c r="R1399" s="493" t="n">
        <v>0</v>
      </c>
      <c r="S1399" s="493" t="n">
        <v>0</v>
      </c>
      <c r="T1399" s="493" t="n">
        <v>0</v>
      </c>
      <c r="U1399" s="493" t="n">
        <v>0</v>
      </c>
      <c r="V1399" s="493" t="n">
        <v>0</v>
      </c>
      <c r="W1399" s="493" t="n">
        <v>0</v>
      </c>
      <c r="X1399" s="493" t="n">
        <v>0</v>
      </c>
      <c r="Y1399" s="493" t="n">
        <v>0</v>
      </c>
      <c r="Z1399" s="493" t="n">
        <v>0</v>
      </c>
      <c r="AA1399" s="493" t="n">
        <v>0</v>
      </c>
      <c r="AB1399" s="493" t="n">
        <v>0</v>
      </c>
      <c r="AC1399" s="493" t="n">
        <v>136.5</v>
      </c>
      <c r="AD1399" s="493" t="n">
        <v>0</v>
      </c>
      <c r="AE1399" s="493" t="n">
        <v>0</v>
      </c>
      <c r="AF1399" s="493" t="n">
        <v>0</v>
      </c>
      <c r="AG1399" s="493" t="n">
        <v>0</v>
      </c>
      <c r="AH1399" s="493" t="n">
        <v>0</v>
      </c>
      <c r="AI1399" s="493" t="n">
        <v>0</v>
      </c>
      <c r="AJ1399" s="493" t="n">
        <v>0</v>
      </c>
      <c r="AK1399" s="493" t="n">
        <v>0</v>
      </c>
      <c r="AL1399" s="493" t="n">
        <v>0</v>
      </c>
      <c r="AM1399" s="493" t="n">
        <v>0</v>
      </c>
      <c r="AN1399" s="493" t="n">
        <v>0</v>
      </c>
      <c r="AO1399" s="493" t="n">
        <v>0</v>
      </c>
      <c r="AP1399" s="493" t="n">
        <v>0</v>
      </c>
      <c r="AQ1399" s="493" t="n">
        <v>0</v>
      </c>
      <c r="AR1399" s="493" t="n">
        <v>0</v>
      </c>
      <c r="AS1399" s="493" t="n">
        <v>0</v>
      </c>
      <c r="AT1399" s="493" t="n">
        <v>0</v>
      </c>
      <c r="AU1399" s="493" t="n">
        <v>0</v>
      </c>
      <c r="AV1399" s="493" t="n">
        <v>0</v>
      </c>
      <c r="AW1399" s="493" t="n">
        <v>0</v>
      </c>
      <c r="AX1399" s="493" t="n">
        <v>0</v>
      </c>
      <c r="AY1399" s="493" t="n">
        <v>0</v>
      </c>
      <c r="AZ1399" s="493" t="n">
        <v>0</v>
      </c>
      <c r="BA1399" s="493" t="n">
        <v>0</v>
      </c>
      <c r="BB1399" s="493" t="n">
        <v>0</v>
      </c>
      <c r="BC1399" s="493" t="n">
        <v>0</v>
      </c>
      <c r="BD1399" s="493" t="n">
        <v>0</v>
      </c>
      <c r="BE1399" s="493" t="n">
        <v>0</v>
      </c>
      <c r="BF1399" s="493" t="n">
        <v>0</v>
      </c>
      <c r="BG1399" s="493" t="n">
        <v>0</v>
      </c>
      <c r="BH1399" s="493" t="n">
        <v>0</v>
      </c>
      <c r="BI1399" s="493" t="n">
        <v>0</v>
      </c>
      <c r="BJ1399" s="493" t="n">
        <v>0</v>
      </c>
      <c r="BK1399" s="493" t="n">
        <v>0</v>
      </c>
      <c r="BL1399" s="493" t="n">
        <v>0</v>
      </c>
      <c r="BM1399" s="493" t="n">
        <v>0</v>
      </c>
      <c r="BN1399" s="493" t="n">
        <v>0</v>
      </c>
      <c r="BO1399" s="493" t="n">
        <v>72.45</v>
      </c>
      <c r="BP1399" s="493" t="n">
        <v>0</v>
      </c>
      <c r="BQ1399" s="493" t="n">
        <v>0</v>
      </c>
      <c r="BR1399" s="493" t="n">
        <v>0</v>
      </c>
      <c r="BS1399" s="493" t="n">
        <v>0</v>
      </c>
      <c r="BT1399" s="493" t="n">
        <v>0</v>
      </c>
      <c r="BU1399" s="493" t="n">
        <v>0</v>
      </c>
      <c r="BV1399" s="493" t="n">
        <v>0</v>
      </c>
      <c r="BW1399" s="493" t="n">
        <v>0</v>
      </c>
    </row>
    <row r="1400">
      <c r="A1400" t="inlineStr">
        <is>
          <t>[C9C] ANGIOTENSIN-II 길항제 (단일)</t>
        </is>
      </c>
      <c r="B1400" t="inlineStr">
        <is>
          <t>익수제약</t>
        </is>
      </c>
      <c r="C1400" t="inlineStr">
        <is>
          <t>바르사르</t>
        </is>
      </c>
      <c r="D1400" t="inlineStr">
        <is>
          <t>익수제약</t>
        </is>
      </c>
      <c r="E1400" t="inlineStr">
        <is>
          <t>valsartan</t>
        </is>
      </c>
      <c r="F1400" t="inlineStr">
        <is>
          <t>상급종합병원</t>
        </is>
      </c>
      <c r="G1400" t="inlineStr">
        <is>
          <t>Generic</t>
        </is>
      </c>
      <c r="H1400" s="493" t="n">
        <v>0</v>
      </c>
      <c r="I1400" s="493" t="n">
        <v>0</v>
      </c>
      <c r="J1400" s="493" t="n">
        <v>0</v>
      </c>
      <c r="K1400" s="493" t="n">
        <v>0</v>
      </c>
      <c r="L1400" s="493" t="n">
        <v>0</v>
      </c>
      <c r="M1400" s="493" t="n">
        <v>0</v>
      </c>
      <c r="N1400" s="493" t="n">
        <v>0</v>
      </c>
      <c r="O1400" s="493" t="n">
        <v>0</v>
      </c>
      <c r="P1400" s="493" t="n">
        <v>0</v>
      </c>
      <c r="Q1400" s="493" t="n">
        <v>0</v>
      </c>
      <c r="R1400" s="493" t="n">
        <v>1114.12</v>
      </c>
      <c r="S1400" s="493" t="n">
        <v>0</v>
      </c>
      <c r="T1400" s="493" t="n">
        <v>0</v>
      </c>
      <c r="U1400" s="493" t="n">
        <v>0</v>
      </c>
      <c r="V1400" s="493" t="n">
        <v>0</v>
      </c>
      <c r="W1400" s="493" t="n">
        <v>0</v>
      </c>
      <c r="X1400" s="493" t="n">
        <v>0</v>
      </c>
      <c r="Y1400" s="493" t="n">
        <v>0</v>
      </c>
      <c r="Z1400" s="493" t="n">
        <v>0</v>
      </c>
      <c r="AA1400" s="493" t="n">
        <v>0</v>
      </c>
      <c r="AB1400" s="493" t="n">
        <v>0</v>
      </c>
      <c r="AC1400" s="493" t="n">
        <v>0</v>
      </c>
      <c r="AD1400" s="493" t="n">
        <v>549.9</v>
      </c>
      <c r="AE1400" s="493" t="n">
        <v>0</v>
      </c>
      <c r="AF1400" s="493" t="n">
        <v>0</v>
      </c>
      <c r="AG1400" s="493" t="n">
        <v>0</v>
      </c>
      <c r="AH1400" s="493" t="n">
        <v>0</v>
      </c>
      <c r="AI1400" s="493" t="n">
        <v>0</v>
      </c>
      <c r="AJ1400" s="493" t="n">
        <v>0</v>
      </c>
      <c r="AK1400" s="493" t="n">
        <v>0</v>
      </c>
      <c r="AL1400" s="493" t="n">
        <v>0</v>
      </c>
      <c r="AM1400" s="493" t="n">
        <v>0</v>
      </c>
      <c r="AN1400" s="493" t="n">
        <v>0</v>
      </c>
      <c r="AO1400" s="493" t="n">
        <v>0</v>
      </c>
      <c r="AP1400" s="493" t="n">
        <v>0</v>
      </c>
      <c r="AQ1400" s="493" t="n">
        <v>0</v>
      </c>
      <c r="AR1400" s="493" t="n">
        <v>0</v>
      </c>
      <c r="AS1400" s="493" t="n">
        <v>0</v>
      </c>
      <c r="AT1400" s="493" t="n">
        <v>0</v>
      </c>
      <c r="AU1400" s="493" t="n">
        <v>0</v>
      </c>
      <c r="AV1400" s="493" t="n">
        <v>0</v>
      </c>
      <c r="AW1400" s="493" t="n">
        <v>0</v>
      </c>
      <c r="AX1400" s="493" t="n">
        <v>0</v>
      </c>
      <c r="AY1400" s="493" t="n">
        <v>0</v>
      </c>
      <c r="AZ1400" s="493" t="n">
        <v>0</v>
      </c>
      <c r="BA1400" s="493" t="n">
        <v>0</v>
      </c>
      <c r="BB1400" s="493" t="n">
        <v>0</v>
      </c>
      <c r="BC1400" s="493" t="n">
        <v>0</v>
      </c>
      <c r="BD1400" s="493" t="n">
        <v>0</v>
      </c>
      <c r="BE1400" s="493" t="n">
        <v>0</v>
      </c>
      <c r="BF1400" s="493" t="n">
        <v>0</v>
      </c>
      <c r="BG1400" s="493" t="n">
        <v>0</v>
      </c>
      <c r="BH1400" s="493" t="n">
        <v>0</v>
      </c>
      <c r="BI1400" s="493" t="n">
        <v>0</v>
      </c>
      <c r="BJ1400" s="493" t="n">
        <v>0</v>
      </c>
      <c r="BK1400" s="493" t="n">
        <v>0</v>
      </c>
      <c r="BL1400" s="493" t="n">
        <v>0</v>
      </c>
      <c r="BM1400" s="493" t="n">
        <v>0</v>
      </c>
      <c r="BN1400" s="493" t="n">
        <v>0</v>
      </c>
      <c r="BO1400" s="493" t="n">
        <v>0</v>
      </c>
      <c r="BP1400" s="493" t="n">
        <v>0</v>
      </c>
      <c r="BQ1400" s="493" t="n">
        <v>0</v>
      </c>
      <c r="BR1400" s="493" t="n">
        <v>0</v>
      </c>
      <c r="BS1400" s="493" t="n">
        <v>0</v>
      </c>
      <c r="BT1400" s="493" t="n">
        <v>0</v>
      </c>
      <c r="BU1400" s="493" t="n">
        <v>0</v>
      </c>
      <c r="BV1400" s="493" t="n">
        <v>0</v>
      </c>
      <c r="BW1400" s="493" t="n">
        <v>0</v>
      </c>
    </row>
    <row r="1401">
      <c r="A1401" t="inlineStr">
        <is>
          <t>[C9C] ANGIOTENSIN-II 길항제 (단일)</t>
        </is>
      </c>
      <c r="B1401" t="inlineStr">
        <is>
          <t>익수제약</t>
        </is>
      </c>
      <c r="C1401" t="inlineStr">
        <is>
          <t>바르사르</t>
        </is>
      </c>
      <c r="D1401" t="inlineStr">
        <is>
          <t>익수제약</t>
        </is>
      </c>
      <c r="E1401" t="inlineStr">
        <is>
          <t>valsartan</t>
        </is>
      </c>
      <c r="F1401" t="inlineStr">
        <is>
          <t>종합병원</t>
        </is>
      </c>
      <c r="G1401" t="inlineStr">
        <is>
          <t>Generic</t>
        </is>
      </c>
      <c r="H1401" s="493" t="n">
        <v>0</v>
      </c>
      <c r="I1401" s="493" t="n">
        <v>0</v>
      </c>
      <c r="J1401" s="493" t="n">
        <v>0</v>
      </c>
      <c r="K1401" s="493" t="n">
        <v>0</v>
      </c>
      <c r="L1401" s="493" t="n">
        <v>0</v>
      </c>
      <c r="M1401" s="493" t="n">
        <v>0</v>
      </c>
      <c r="N1401" s="493" t="n">
        <v>0</v>
      </c>
      <c r="O1401" s="493" t="n">
        <v>0</v>
      </c>
      <c r="P1401" s="493" t="n">
        <v>0</v>
      </c>
      <c r="Q1401" s="493" t="n">
        <v>304.3</v>
      </c>
      <c r="R1401" s="493" t="n">
        <v>408.9</v>
      </c>
      <c r="S1401" s="493" t="n">
        <v>203.5</v>
      </c>
      <c r="T1401" s="493" t="n">
        <v>0</v>
      </c>
      <c r="U1401" s="493" t="n">
        <v>0</v>
      </c>
      <c r="V1401" s="493" t="n">
        <v>0</v>
      </c>
      <c r="W1401" s="493" t="n">
        <v>0</v>
      </c>
      <c r="X1401" s="493" t="n">
        <v>0</v>
      </c>
      <c r="Y1401" s="493" t="n">
        <v>0</v>
      </c>
      <c r="Z1401" s="493" t="n">
        <v>0</v>
      </c>
      <c r="AA1401" s="493" t="n">
        <v>0</v>
      </c>
      <c r="AB1401" s="493" t="n">
        <v>0</v>
      </c>
      <c r="AC1401" s="493" t="n">
        <v>0</v>
      </c>
      <c r="AD1401" s="493" t="n">
        <v>0</v>
      </c>
      <c r="AE1401" s="493" t="n">
        <v>0</v>
      </c>
      <c r="AF1401" s="493" t="n">
        <v>359.1</v>
      </c>
      <c r="AG1401" s="493" t="n">
        <v>0</v>
      </c>
      <c r="AH1401" s="493" t="n">
        <v>0</v>
      </c>
      <c r="AI1401" s="493" t="n">
        <v>0</v>
      </c>
      <c r="AJ1401" s="493" t="n">
        <v>366.3</v>
      </c>
      <c r="AK1401" s="493" t="n">
        <v>0</v>
      </c>
      <c r="AL1401" s="493" t="n">
        <v>0</v>
      </c>
      <c r="AM1401" s="493" t="n">
        <v>480</v>
      </c>
      <c r="AN1401" s="493" t="n">
        <v>0</v>
      </c>
      <c r="AO1401" s="493" t="n">
        <v>0</v>
      </c>
      <c r="AP1401" s="493" t="n">
        <v>0</v>
      </c>
      <c r="AQ1401" s="493" t="n">
        <v>600</v>
      </c>
      <c r="AR1401" s="493" t="n">
        <v>0</v>
      </c>
      <c r="AS1401" s="493" t="n">
        <v>0</v>
      </c>
      <c r="AT1401" s="493" t="n">
        <v>0</v>
      </c>
      <c r="AU1401" s="493" t="n">
        <v>0</v>
      </c>
      <c r="AV1401" s="493" t="n">
        <v>600</v>
      </c>
      <c r="AW1401" s="493" t="n">
        <v>0</v>
      </c>
      <c r="AX1401" s="493" t="n">
        <v>0</v>
      </c>
      <c r="AY1401" s="493" t="n">
        <v>0</v>
      </c>
      <c r="AZ1401" s="493" t="n">
        <v>0</v>
      </c>
      <c r="BA1401" s="493" t="n">
        <v>723.6</v>
      </c>
      <c r="BB1401" s="493" t="n">
        <v>0</v>
      </c>
      <c r="BC1401" s="493" t="n">
        <v>0</v>
      </c>
      <c r="BD1401" s="493" t="n">
        <v>0</v>
      </c>
      <c r="BE1401" s="493" t="n">
        <v>0</v>
      </c>
      <c r="BF1401" s="493" t="n">
        <v>0</v>
      </c>
      <c r="BG1401" s="493" t="n">
        <v>720</v>
      </c>
      <c r="BH1401" s="493" t="n">
        <v>0</v>
      </c>
      <c r="BI1401" s="493" t="n">
        <v>0</v>
      </c>
      <c r="BJ1401" s="493" t="n">
        <v>0</v>
      </c>
      <c r="BK1401" s="493" t="n">
        <v>0</v>
      </c>
      <c r="BL1401" s="493" t="n">
        <v>0</v>
      </c>
      <c r="BM1401" s="493" t="n">
        <v>759.6</v>
      </c>
      <c r="BN1401" s="493" t="n">
        <v>721.8</v>
      </c>
      <c r="BO1401" s="493" t="n">
        <v>0</v>
      </c>
      <c r="BP1401" s="493" t="n">
        <v>0</v>
      </c>
      <c r="BQ1401" s="493" t="n">
        <v>960</v>
      </c>
      <c r="BR1401" s="493" t="n">
        <v>0</v>
      </c>
      <c r="BS1401" s="493" t="n">
        <v>0</v>
      </c>
      <c r="BT1401" s="493" t="n">
        <v>522</v>
      </c>
      <c r="BU1401" s="493" t="n">
        <v>0</v>
      </c>
      <c r="BV1401" s="493" t="n">
        <v>0</v>
      </c>
      <c r="BW1401" s="493" t="n">
        <v>0</v>
      </c>
    </row>
    <row r="1402">
      <c r="A1402" t="inlineStr">
        <is>
          <t>[C9C] ANGIOTENSIN-II 길항제 (단일)</t>
        </is>
      </c>
      <c r="B1402" t="inlineStr">
        <is>
          <t>익수제약</t>
        </is>
      </c>
      <c r="C1402" t="inlineStr">
        <is>
          <t>바르사르</t>
        </is>
      </c>
      <c r="D1402" t="inlineStr">
        <is>
          <t>익수제약</t>
        </is>
      </c>
      <c r="E1402" t="inlineStr">
        <is>
          <t>valsartan</t>
        </is>
      </c>
      <c r="F1402" t="inlineStr">
        <is>
          <t>병원</t>
        </is>
      </c>
      <c r="G1402" t="inlineStr">
        <is>
          <t>Generic</t>
        </is>
      </c>
      <c r="H1402" s="493" t="n">
        <v>307.2</v>
      </c>
      <c r="I1402" s="493" t="n">
        <v>0</v>
      </c>
      <c r="J1402" s="493" t="n">
        <v>305.1</v>
      </c>
      <c r="K1402" s="493" t="n">
        <v>256.8</v>
      </c>
      <c r="L1402" s="493" t="n">
        <v>574.95</v>
      </c>
      <c r="M1402" s="493" t="n">
        <v>602.76</v>
      </c>
      <c r="N1402" s="493" t="n">
        <v>818.37</v>
      </c>
      <c r="O1402" s="493" t="n">
        <v>1034.88</v>
      </c>
      <c r="P1402" s="493" t="n">
        <v>1450.2</v>
      </c>
      <c r="Q1402" s="493" t="n">
        <v>2334.92</v>
      </c>
      <c r="R1402" s="493" t="n">
        <v>1994</v>
      </c>
      <c r="S1402" s="493" t="n">
        <v>1664.93</v>
      </c>
      <c r="T1402" s="493" t="n">
        <v>1916.43</v>
      </c>
      <c r="U1402" s="493" t="n">
        <v>3012.94</v>
      </c>
      <c r="V1402" s="493" t="n">
        <v>2754.6</v>
      </c>
      <c r="W1402" s="493" t="n">
        <v>2805.94</v>
      </c>
      <c r="X1402" s="493" t="n">
        <v>3747.09</v>
      </c>
      <c r="Y1402" s="493" t="n">
        <v>2673.61</v>
      </c>
      <c r="Z1402" s="493" t="n">
        <v>4189.16</v>
      </c>
      <c r="AA1402" s="493" t="n">
        <v>2883</v>
      </c>
      <c r="AB1402" s="493" t="n">
        <v>2540.75</v>
      </c>
      <c r="AC1402" s="493" t="n">
        <v>2782.87</v>
      </c>
      <c r="AD1402" s="493" t="n">
        <v>2985.7</v>
      </c>
      <c r="AE1402" s="493" t="n">
        <v>2213.84</v>
      </c>
      <c r="AF1402" s="493" t="n">
        <v>3057.35</v>
      </c>
      <c r="AG1402" s="493" t="n">
        <v>2532.5</v>
      </c>
      <c r="AH1402" s="493" t="n">
        <v>1660.78</v>
      </c>
      <c r="AI1402" s="493" t="n">
        <v>2195.2</v>
      </c>
      <c r="AJ1402" s="493" t="n">
        <v>1101.92</v>
      </c>
      <c r="AK1402" s="493" t="n">
        <v>1641</v>
      </c>
      <c r="AL1402" s="493" t="n">
        <v>1541.65</v>
      </c>
      <c r="AM1402" s="493" t="n">
        <v>1304.41</v>
      </c>
      <c r="AN1402" s="493" t="n">
        <v>1206.45</v>
      </c>
      <c r="AO1402" s="493" t="n">
        <v>324.28</v>
      </c>
      <c r="AP1402" s="493" t="n">
        <v>705.95</v>
      </c>
      <c r="AQ1402" s="493" t="n">
        <v>393.81</v>
      </c>
      <c r="AR1402" s="493" t="n">
        <v>575.6</v>
      </c>
      <c r="AS1402" s="493" t="n">
        <v>253.5</v>
      </c>
      <c r="AT1402" s="493" t="n">
        <v>434.25</v>
      </c>
      <c r="AU1402" s="493" t="n">
        <v>949.88</v>
      </c>
      <c r="AV1402" s="493" t="n">
        <v>1580.43</v>
      </c>
      <c r="AW1402" s="493" t="n">
        <v>1017.45</v>
      </c>
      <c r="AX1402" s="493" t="n">
        <v>550.8</v>
      </c>
      <c r="AY1402" s="493" t="n">
        <v>226.52</v>
      </c>
      <c r="AZ1402" s="493" t="n">
        <v>565.95</v>
      </c>
      <c r="BA1402" s="493" t="n">
        <v>561.96</v>
      </c>
      <c r="BB1402" s="493" t="n">
        <v>240.3</v>
      </c>
      <c r="BC1402" s="493" t="n">
        <v>216.54</v>
      </c>
      <c r="BD1402" s="493" t="n">
        <v>0</v>
      </c>
      <c r="BE1402" s="493" t="n">
        <v>0</v>
      </c>
      <c r="BF1402" s="493" t="n">
        <v>100.65</v>
      </c>
      <c r="BG1402" s="493" t="n">
        <v>0</v>
      </c>
      <c r="BH1402" s="493" t="n">
        <v>0</v>
      </c>
      <c r="BI1402" s="493" t="n">
        <v>0</v>
      </c>
      <c r="BJ1402" s="493" t="n">
        <v>0</v>
      </c>
      <c r="BK1402" s="493" t="n">
        <v>259.4</v>
      </c>
      <c r="BL1402" s="493" t="n">
        <v>353.25</v>
      </c>
      <c r="BM1402" s="493" t="n">
        <v>870.76</v>
      </c>
      <c r="BN1402" s="493" t="n">
        <v>226.2</v>
      </c>
      <c r="BO1402" s="493" t="n">
        <v>381.76</v>
      </c>
      <c r="BP1402" s="493" t="n">
        <v>0</v>
      </c>
      <c r="BQ1402" s="493" t="n">
        <v>0</v>
      </c>
      <c r="BR1402" s="493" t="n">
        <v>0</v>
      </c>
      <c r="BS1402" s="493" t="n">
        <v>47.04</v>
      </c>
      <c r="BT1402" s="493" t="n">
        <v>0</v>
      </c>
      <c r="BU1402" s="493" t="n">
        <v>0</v>
      </c>
      <c r="BV1402" s="493" t="n">
        <v>135.24</v>
      </c>
      <c r="BW1402" s="493" t="n">
        <v>528.48</v>
      </c>
    </row>
    <row r="1403">
      <c r="A1403" t="inlineStr">
        <is>
          <t>[C9C] ANGIOTENSIN-II 길항제 (단일)</t>
        </is>
      </c>
      <c r="B1403" t="inlineStr">
        <is>
          <t>익수제약</t>
        </is>
      </c>
      <c r="C1403" t="inlineStr">
        <is>
          <t>바르사르</t>
        </is>
      </c>
      <c r="D1403" t="inlineStr">
        <is>
          <t>익수제약</t>
        </is>
      </c>
      <c r="E1403" t="inlineStr">
        <is>
          <t>valsartan</t>
        </is>
      </c>
      <c r="F1403" t="inlineStr">
        <is>
          <t>의원</t>
        </is>
      </c>
      <c r="G1403" t="inlineStr">
        <is>
          <t>Generic</t>
        </is>
      </c>
      <c r="H1403" s="493" t="n">
        <v>39933.32</v>
      </c>
      <c r="I1403" s="493" t="n">
        <v>32942.12</v>
      </c>
      <c r="J1403" s="493" t="n">
        <v>37947.38</v>
      </c>
      <c r="K1403" s="493" t="n">
        <v>35096.81</v>
      </c>
      <c r="L1403" s="493" t="n">
        <v>42821.69</v>
      </c>
      <c r="M1403" s="493" t="n">
        <v>33389.46</v>
      </c>
      <c r="N1403" s="493" t="n">
        <v>40588</v>
      </c>
      <c r="O1403" s="493" t="n">
        <v>35194.89</v>
      </c>
      <c r="P1403" s="493" t="n">
        <v>39166.04</v>
      </c>
      <c r="Q1403" s="493" t="n">
        <v>35284.45</v>
      </c>
      <c r="R1403" s="493" t="n">
        <v>46370.59</v>
      </c>
      <c r="S1403" s="493" t="n">
        <v>54515.42</v>
      </c>
      <c r="T1403" s="493" t="n">
        <v>40359.62</v>
      </c>
      <c r="U1403" s="493" t="n">
        <v>15797.37</v>
      </c>
      <c r="V1403" s="493" t="n">
        <v>45209.19</v>
      </c>
      <c r="W1403" s="493" t="n">
        <v>45436.49</v>
      </c>
      <c r="X1403" s="493" t="n">
        <v>46954.82</v>
      </c>
      <c r="Y1403" s="493" t="n">
        <v>51272.3</v>
      </c>
      <c r="Z1403" s="493" t="n">
        <v>51971.75</v>
      </c>
      <c r="AA1403" s="493" t="n">
        <v>50138.04</v>
      </c>
      <c r="AB1403" s="493" t="n">
        <v>46657.8</v>
      </c>
      <c r="AC1403" s="493" t="n">
        <v>48185.36</v>
      </c>
      <c r="AD1403" s="493" t="n">
        <v>51952.27</v>
      </c>
      <c r="AE1403" s="493" t="n">
        <v>56922.39</v>
      </c>
      <c r="AF1403" s="493" t="n">
        <v>57152.34</v>
      </c>
      <c r="AG1403" s="493" t="n">
        <v>51864.22</v>
      </c>
      <c r="AH1403" s="493" t="n">
        <v>67294.64999999999</v>
      </c>
      <c r="AI1403" s="493" t="n">
        <v>27410.78</v>
      </c>
      <c r="AJ1403" s="493" t="n">
        <v>25996.89</v>
      </c>
      <c r="AK1403" s="493" t="n">
        <v>24509.64</v>
      </c>
      <c r="AL1403" s="493" t="n">
        <v>23601.08</v>
      </c>
      <c r="AM1403" s="493" t="n">
        <v>25196.34</v>
      </c>
      <c r="AN1403" s="493" t="n">
        <v>11822.77</v>
      </c>
      <c r="AO1403" s="493" t="n">
        <v>8803.17</v>
      </c>
      <c r="AP1403" s="493" t="n">
        <v>8489.540000000001</v>
      </c>
      <c r="AQ1403" s="493" t="n">
        <v>8786.84</v>
      </c>
      <c r="AR1403" s="493" t="n">
        <v>9876.17</v>
      </c>
      <c r="AS1403" s="493" t="n">
        <v>8966.469999999999</v>
      </c>
      <c r="AT1403" s="493" t="n">
        <v>6775.3</v>
      </c>
      <c r="AU1403" s="493" t="n">
        <v>9024.940000000001</v>
      </c>
      <c r="AV1403" s="493" t="n">
        <v>8653.950000000001</v>
      </c>
      <c r="AW1403" s="493" t="n">
        <v>11276.42</v>
      </c>
      <c r="AX1403" s="493" t="n">
        <v>13026.7</v>
      </c>
      <c r="AY1403" s="493" t="n">
        <v>12837.66</v>
      </c>
      <c r="AZ1403" s="493" t="n">
        <v>12123.12</v>
      </c>
      <c r="BA1403" s="493" t="n">
        <v>11690.4</v>
      </c>
      <c r="BB1403" s="493" t="n">
        <v>13268.68</v>
      </c>
      <c r="BC1403" s="493" t="n">
        <v>11809.05</v>
      </c>
      <c r="BD1403" s="493" t="n">
        <v>12077.51</v>
      </c>
      <c r="BE1403" s="493" t="n">
        <v>9033.379999999999</v>
      </c>
      <c r="BF1403" s="493" t="n">
        <v>10497.84</v>
      </c>
      <c r="BG1403" s="493" t="n">
        <v>11356.67</v>
      </c>
      <c r="BH1403" s="493" t="n">
        <v>13716.09</v>
      </c>
      <c r="BI1403" s="493" t="n">
        <v>7695.46</v>
      </c>
      <c r="BJ1403" s="493" t="n">
        <v>12053.27</v>
      </c>
      <c r="BK1403" s="493" t="n">
        <v>10112.81</v>
      </c>
      <c r="BL1403" s="493" t="n">
        <v>12179.77</v>
      </c>
      <c r="BM1403" s="493" t="n">
        <v>7858.81</v>
      </c>
      <c r="BN1403" s="493" t="n">
        <v>13403.03</v>
      </c>
      <c r="BO1403" s="493" t="n">
        <v>12219.11</v>
      </c>
      <c r="BP1403" s="493" t="n">
        <v>11380.29</v>
      </c>
      <c r="BQ1403" s="493" t="n">
        <v>11406.49</v>
      </c>
      <c r="BR1403" s="493" t="n">
        <v>12204.82</v>
      </c>
      <c r="BS1403" s="493" t="n">
        <v>12551.63</v>
      </c>
      <c r="BT1403" s="493" t="n">
        <v>11564.01</v>
      </c>
      <c r="BU1403" s="493" t="n">
        <v>15650.82</v>
      </c>
      <c r="BV1403" s="493" t="n">
        <v>13159.65</v>
      </c>
      <c r="BW1403" s="493" t="n">
        <v>15148.82</v>
      </c>
    </row>
    <row r="1404">
      <c r="A1404" t="inlineStr">
        <is>
          <t>[C9C] ANGIOTENSIN-II 길항제 (단일)</t>
        </is>
      </c>
      <c r="B1404" t="inlineStr">
        <is>
          <t>익수제약</t>
        </is>
      </c>
      <c r="C1404" t="inlineStr">
        <is>
          <t>바르사르</t>
        </is>
      </c>
      <c r="D1404" t="inlineStr">
        <is>
          <t>익수제약</t>
        </is>
      </c>
      <c r="E1404" t="inlineStr">
        <is>
          <t>valsartan</t>
        </is>
      </c>
      <c r="F1404" t="inlineStr">
        <is>
          <t>보건소</t>
        </is>
      </c>
      <c r="G1404" t="inlineStr">
        <is>
          <t>Generic</t>
        </is>
      </c>
      <c r="H1404" s="493" t="n">
        <v>486</v>
      </c>
      <c r="I1404" s="493" t="n">
        <v>382.5</v>
      </c>
      <c r="J1404" s="493" t="n">
        <v>891</v>
      </c>
      <c r="K1404" s="493" t="n">
        <v>724.5</v>
      </c>
      <c r="L1404" s="493" t="n">
        <v>326.7</v>
      </c>
      <c r="M1404" s="493" t="n">
        <v>575.1</v>
      </c>
      <c r="N1404" s="493" t="n">
        <v>1005.9</v>
      </c>
      <c r="O1404" s="493" t="n">
        <v>646.2</v>
      </c>
      <c r="P1404" s="493" t="n">
        <v>351</v>
      </c>
      <c r="Q1404" s="493" t="n">
        <v>519</v>
      </c>
      <c r="R1404" s="493" t="n">
        <v>489.6</v>
      </c>
      <c r="S1404" s="493" t="n">
        <v>607.95</v>
      </c>
      <c r="T1404" s="493" t="n">
        <v>883.8</v>
      </c>
      <c r="U1404" s="493" t="n">
        <v>981.9</v>
      </c>
      <c r="V1404" s="493" t="n">
        <v>1962.15</v>
      </c>
      <c r="W1404" s="493" t="n">
        <v>603.6</v>
      </c>
      <c r="X1404" s="493" t="n">
        <v>772.2</v>
      </c>
      <c r="Y1404" s="493" t="n">
        <v>563.4</v>
      </c>
      <c r="Z1404" s="493" t="n">
        <v>796.8</v>
      </c>
      <c r="AA1404" s="493" t="n">
        <v>765</v>
      </c>
      <c r="AB1404" s="493" t="n">
        <v>608.4</v>
      </c>
      <c r="AC1404" s="493" t="n">
        <v>731.1</v>
      </c>
      <c r="AD1404" s="493" t="n">
        <v>439.2</v>
      </c>
      <c r="AE1404" s="493" t="n">
        <v>747.6</v>
      </c>
      <c r="AF1404" s="493" t="n">
        <v>1174.95</v>
      </c>
      <c r="AG1404" s="493" t="n">
        <v>520.5</v>
      </c>
      <c r="AH1404" s="493" t="n">
        <v>423</v>
      </c>
      <c r="AI1404" s="493" t="n">
        <v>929.55</v>
      </c>
      <c r="AJ1404" s="493" t="n">
        <v>919.8</v>
      </c>
      <c r="AK1404" s="493" t="n">
        <v>185.4</v>
      </c>
      <c r="AL1404" s="493" t="n">
        <v>550.65</v>
      </c>
      <c r="AM1404" s="493" t="n">
        <v>721.61</v>
      </c>
      <c r="AN1404" s="493" t="n">
        <v>764.55</v>
      </c>
      <c r="AO1404" s="493" t="n">
        <v>526.2</v>
      </c>
      <c r="AP1404" s="493" t="n">
        <v>983.7</v>
      </c>
      <c r="AQ1404" s="493" t="n">
        <v>798</v>
      </c>
      <c r="AR1404" s="493" t="n">
        <v>760.91</v>
      </c>
      <c r="AS1404" s="493" t="n">
        <v>1207.1</v>
      </c>
      <c r="AT1404" s="493" t="n">
        <v>1001.85</v>
      </c>
      <c r="AU1404" s="493" t="n">
        <v>708.3</v>
      </c>
      <c r="AV1404" s="493" t="n">
        <v>962.7</v>
      </c>
      <c r="AW1404" s="493" t="n">
        <v>872.25</v>
      </c>
      <c r="AX1404" s="493" t="n">
        <v>831.6</v>
      </c>
      <c r="AY1404" s="493" t="n">
        <v>907.8</v>
      </c>
      <c r="AZ1404" s="493" t="n">
        <v>1015.05</v>
      </c>
      <c r="BA1404" s="493" t="n">
        <v>1068.6</v>
      </c>
      <c r="BB1404" s="493" t="n">
        <v>1246.8</v>
      </c>
      <c r="BC1404" s="493" t="n">
        <v>718.65</v>
      </c>
      <c r="BD1404" s="493" t="n">
        <v>1285.5</v>
      </c>
      <c r="BE1404" s="493" t="n">
        <v>621.36</v>
      </c>
      <c r="BF1404" s="493" t="n">
        <v>1076.1</v>
      </c>
      <c r="BG1404" s="493" t="n">
        <v>835.4</v>
      </c>
      <c r="BH1404" s="493" t="n">
        <v>964.05</v>
      </c>
      <c r="BI1404" s="493" t="n">
        <v>648.45</v>
      </c>
      <c r="BJ1404" s="493" t="n">
        <v>1043.6</v>
      </c>
      <c r="BK1404" s="493" t="n">
        <v>536.85</v>
      </c>
      <c r="BL1404" s="493" t="n">
        <v>1236.45</v>
      </c>
      <c r="BM1404" s="493" t="n">
        <v>268.5</v>
      </c>
      <c r="BN1404" s="493" t="n">
        <v>1275.4</v>
      </c>
      <c r="BO1404" s="493" t="n">
        <v>558</v>
      </c>
      <c r="BP1404" s="493" t="n">
        <v>851.4</v>
      </c>
      <c r="BQ1404" s="493" t="n">
        <v>104.4</v>
      </c>
      <c r="BR1404" s="493" t="n">
        <v>1007.85</v>
      </c>
      <c r="BS1404" s="493" t="n">
        <v>464.38</v>
      </c>
      <c r="BT1404" s="493" t="n">
        <v>350.7</v>
      </c>
      <c r="BU1404" s="493" t="n">
        <v>425.79</v>
      </c>
      <c r="BV1404" s="493" t="n">
        <v>739.5</v>
      </c>
      <c r="BW1404" s="493" t="n">
        <v>121.2</v>
      </c>
    </row>
    <row r="1405">
      <c r="A1405" t="inlineStr">
        <is>
          <t>[C9C] ANGIOTENSIN-II 길항제 (단일)</t>
        </is>
      </c>
      <c r="B1405" t="inlineStr">
        <is>
          <t>익수제약</t>
        </is>
      </c>
      <c r="C1405" t="inlineStr">
        <is>
          <t>코사로탄</t>
        </is>
      </c>
      <c r="D1405" t="inlineStr">
        <is>
          <t>익수제약</t>
        </is>
      </c>
      <c r="E1405" t="inlineStr">
        <is>
          <t>losartan potassium</t>
        </is>
      </c>
      <c r="F1405" t="inlineStr">
        <is>
          <t>상급종합병원</t>
        </is>
      </c>
      <c r="G1405" t="inlineStr">
        <is>
          <t>Generic</t>
        </is>
      </c>
      <c r="H1405" s="493" t="n">
        <v>0</v>
      </c>
      <c r="I1405" s="493" t="n">
        <v>0</v>
      </c>
      <c r="J1405" s="493" t="n">
        <v>2249.6</v>
      </c>
      <c r="K1405" s="493" t="n">
        <v>0</v>
      </c>
      <c r="L1405" s="493" t="n">
        <v>0</v>
      </c>
      <c r="M1405" s="493" t="n">
        <v>0</v>
      </c>
      <c r="N1405" s="493" t="n">
        <v>0</v>
      </c>
      <c r="O1405" s="493" t="n">
        <v>0</v>
      </c>
      <c r="P1405" s="493" t="n">
        <v>0</v>
      </c>
      <c r="Q1405" s="493" t="n">
        <v>0</v>
      </c>
      <c r="R1405" s="493" t="n">
        <v>0</v>
      </c>
      <c r="S1405" s="493" t="n">
        <v>0</v>
      </c>
      <c r="T1405" s="493" t="n">
        <v>0</v>
      </c>
      <c r="U1405" s="493" t="n">
        <v>0</v>
      </c>
      <c r="V1405" s="493" t="n">
        <v>0</v>
      </c>
      <c r="W1405" s="493" t="n">
        <v>0</v>
      </c>
      <c r="X1405" s="493" t="n">
        <v>0</v>
      </c>
      <c r="Y1405" s="493" t="n">
        <v>0</v>
      </c>
      <c r="Z1405" s="493" t="n">
        <v>0</v>
      </c>
      <c r="AA1405" s="493" t="n">
        <v>0</v>
      </c>
      <c r="AB1405" s="493" t="n">
        <v>0</v>
      </c>
      <c r="AC1405" s="493" t="n">
        <v>0</v>
      </c>
      <c r="AD1405" s="493" t="n">
        <v>0</v>
      </c>
      <c r="AE1405" s="493" t="n">
        <v>0</v>
      </c>
      <c r="AF1405" s="493" t="n">
        <v>0</v>
      </c>
      <c r="AG1405" s="493" t="n">
        <v>0</v>
      </c>
      <c r="AH1405" s="493" t="n">
        <v>0</v>
      </c>
      <c r="AI1405" s="493" t="n">
        <v>0</v>
      </c>
      <c r="AJ1405" s="493" t="n">
        <v>0</v>
      </c>
      <c r="AK1405" s="493" t="n">
        <v>0</v>
      </c>
      <c r="AL1405" s="493" t="n">
        <v>0</v>
      </c>
      <c r="AM1405" s="493" t="n">
        <v>0</v>
      </c>
      <c r="AN1405" s="493" t="n">
        <v>0</v>
      </c>
      <c r="AO1405" s="493" t="n">
        <v>0</v>
      </c>
      <c r="AP1405" s="493" t="n">
        <v>0</v>
      </c>
      <c r="AQ1405" s="493" t="n">
        <v>0</v>
      </c>
      <c r="AR1405" s="493" t="n">
        <v>0</v>
      </c>
      <c r="AS1405" s="493" t="n">
        <v>0</v>
      </c>
      <c r="AT1405" s="493" t="n">
        <v>0</v>
      </c>
      <c r="AU1405" s="493" t="n">
        <v>0</v>
      </c>
      <c r="AV1405" s="493" t="n">
        <v>0</v>
      </c>
      <c r="AW1405" s="493" t="n">
        <v>0</v>
      </c>
      <c r="AX1405" s="493" t="n">
        <v>0</v>
      </c>
      <c r="AY1405" s="493" t="n">
        <v>0</v>
      </c>
      <c r="AZ1405" s="493" t="n">
        <v>0</v>
      </c>
      <c r="BA1405" s="493" t="n">
        <v>0</v>
      </c>
      <c r="BB1405" s="493" t="n">
        <v>0</v>
      </c>
      <c r="BC1405" s="493" t="n">
        <v>0</v>
      </c>
      <c r="BD1405" s="493" t="n">
        <v>0</v>
      </c>
      <c r="BE1405" s="493" t="n">
        <v>0</v>
      </c>
      <c r="BF1405" s="493" t="n">
        <v>0</v>
      </c>
      <c r="BG1405" s="493" t="n">
        <v>0</v>
      </c>
      <c r="BH1405" s="493" t="n">
        <v>0</v>
      </c>
      <c r="BI1405" s="493" t="n">
        <v>0</v>
      </c>
      <c r="BJ1405" s="493" t="n">
        <v>0</v>
      </c>
      <c r="BK1405" s="493" t="n">
        <v>573.75</v>
      </c>
      <c r="BL1405" s="493" t="n">
        <v>1181.18</v>
      </c>
      <c r="BM1405" s="493" t="n">
        <v>0</v>
      </c>
      <c r="BN1405" s="493" t="n">
        <v>0</v>
      </c>
      <c r="BO1405" s="493" t="n">
        <v>0</v>
      </c>
      <c r="BP1405" s="493" t="n">
        <v>0</v>
      </c>
      <c r="BQ1405" s="493" t="n">
        <v>0</v>
      </c>
      <c r="BR1405" s="493" t="n">
        <v>0</v>
      </c>
      <c r="BS1405" s="493" t="n">
        <v>0</v>
      </c>
      <c r="BT1405" s="493" t="n">
        <v>0</v>
      </c>
      <c r="BU1405" s="493" t="n">
        <v>0</v>
      </c>
      <c r="BV1405" s="493" t="n">
        <v>0</v>
      </c>
      <c r="BW1405" s="493" t="n">
        <v>0</v>
      </c>
    </row>
    <row r="1406">
      <c r="A1406" t="inlineStr">
        <is>
          <t>[C9C] ANGIOTENSIN-II 길항제 (단일)</t>
        </is>
      </c>
      <c r="B1406" t="inlineStr">
        <is>
          <t>익수제약</t>
        </is>
      </c>
      <c r="C1406" t="inlineStr">
        <is>
          <t>코사로탄</t>
        </is>
      </c>
      <c r="D1406" t="inlineStr">
        <is>
          <t>익수제약</t>
        </is>
      </c>
      <c r="E1406" t="inlineStr">
        <is>
          <t>losartan potassium</t>
        </is>
      </c>
      <c r="F1406" t="inlineStr">
        <is>
          <t>종합병원</t>
        </is>
      </c>
      <c r="G1406" t="inlineStr">
        <is>
          <t>Generic</t>
        </is>
      </c>
      <c r="H1406" s="493" t="n">
        <v>0</v>
      </c>
      <c r="I1406" s="493" t="n">
        <v>0</v>
      </c>
      <c r="J1406" s="493" t="n">
        <v>0</v>
      </c>
      <c r="K1406" s="493" t="n">
        <v>0</v>
      </c>
      <c r="L1406" s="493" t="n">
        <v>0</v>
      </c>
      <c r="M1406" s="493" t="n">
        <v>0</v>
      </c>
      <c r="N1406" s="493" t="n">
        <v>0</v>
      </c>
      <c r="O1406" s="493" t="n">
        <v>0</v>
      </c>
      <c r="P1406" s="493" t="n">
        <v>0</v>
      </c>
      <c r="Q1406" s="493" t="n">
        <v>0</v>
      </c>
      <c r="R1406" s="493" t="n">
        <v>27.75</v>
      </c>
      <c r="S1406" s="493" t="n">
        <v>0</v>
      </c>
      <c r="T1406" s="493" t="n">
        <v>0</v>
      </c>
      <c r="U1406" s="493" t="n">
        <v>0</v>
      </c>
      <c r="V1406" s="493" t="n">
        <v>0</v>
      </c>
      <c r="W1406" s="493" t="n">
        <v>0</v>
      </c>
      <c r="X1406" s="493" t="n">
        <v>0</v>
      </c>
      <c r="Y1406" s="493" t="n">
        <v>0</v>
      </c>
      <c r="Z1406" s="493" t="n">
        <v>0</v>
      </c>
      <c r="AA1406" s="493" t="n">
        <v>0</v>
      </c>
      <c r="AB1406" s="493" t="n">
        <v>0</v>
      </c>
      <c r="AC1406" s="493" t="n">
        <v>0</v>
      </c>
      <c r="AD1406" s="493" t="n">
        <v>0</v>
      </c>
      <c r="AE1406" s="493" t="n">
        <v>0</v>
      </c>
      <c r="AF1406" s="493" t="n">
        <v>0</v>
      </c>
      <c r="AG1406" s="493" t="n">
        <v>0</v>
      </c>
      <c r="AH1406" s="493" t="n">
        <v>0</v>
      </c>
      <c r="AI1406" s="493" t="n">
        <v>0</v>
      </c>
      <c r="AJ1406" s="493" t="n">
        <v>0</v>
      </c>
      <c r="AK1406" s="493" t="n">
        <v>0</v>
      </c>
      <c r="AL1406" s="493" t="n">
        <v>0</v>
      </c>
      <c r="AM1406" s="493" t="n">
        <v>0</v>
      </c>
      <c r="AN1406" s="493" t="n">
        <v>0</v>
      </c>
      <c r="AO1406" s="493" t="n">
        <v>0</v>
      </c>
      <c r="AP1406" s="493" t="n">
        <v>0</v>
      </c>
      <c r="AQ1406" s="493" t="n">
        <v>0</v>
      </c>
      <c r="AR1406" s="493" t="n">
        <v>0</v>
      </c>
      <c r="AS1406" s="493" t="n">
        <v>0</v>
      </c>
      <c r="AT1406" s="493" t="n">
        <v>0</v>
      </c>
      <c r="AU1406" s="493" t="n">
        <v>0</v>
      </c>
      <c r="AV1406" s="493" t="n">
        <v>0</v>
      </c>
      <c r="AW1406" s="493" t="n">
        <v>0</v>
      </c>
      <c r="AX1406" s="493" t="n">
        <v>0</v>
      </c>
      <c r="AY1406" s="493" t="n">
        <v>0</v>
      </c>
      <c r="AZ1406" s="493" t="n">
        <v>0</v>
      </c>
      <c r="BA1406" s="493" t="n">
        <v>0</v>
      </c>
      <c r="BB1406" s="493" t="n">
        <v>0</v>
      </c>
      <c r="BC1406" s="493" t="n">
        <v>0</v>
      </c>
      <c r="BD1406" s="493" t="n">
        <v>0</v>
      </c>
      <c r="BE1406" s="493" t="n">
        <v>0</v>
      </c>
      <c r="BF1406" s="493" t="n">
        <v>0</v>
      </c>
      <c r="BG1406" s="493" t="n">
        <v>0</v>
      </c>
      <c r="BH1406" s="493" t="n">
        <v>0</v>
      </c>
      <c r="BI1406" s="493" t="n">
        <v>0</v>
      </c>
      <c r="BJ1406" s="493" t="n">
        <v>0</v>
      </c>
      <c r="BK1406" s="493" t="n">
        <v>0</v>
      </c>
      <c r="BL1406" s="493" t="n">
        <v>0</v>
      </c>
      <c r="BM1406" s="493" t="n">
        <v>0</v>
      </c>
      <c r="BN1406" s="493" t="n">
        <v>0</v>
      </c>
      <c r="BO1406" s="493" t="n">
        <v>0</v>
      </c>
      <c r="BP1406" s="493" t="n">
        <v>0</v>
      </c>
      <c r="BQ1406" s="493" t="n">
        <v>0</v>
      </c>
      <c r="BR1406" s="493" t="n">
        <v>0</v>
      </c>
      <c r="BS1406" s="493" t="n">
        <v>0</v>
      </c>
      <c r="BT1406" s="493" t="n">
        <v>0</v>
      </c>
      <c r="BU1406" s="493" t="n">
        <v>0</v>
      </c>
      <c r="BV1406" s="493" t="n">
        <v>0</v>
      </c>
      <c r="BW1406" s="493" t="n">
        <v>0</v>
      </c>
    </row>
    <row r="1407">
      <c r="A1407" t="inlineStr">
        <is>
          <t>[C9C] ANGIOTENSIN-II 길항제 (단일)</t>
        </is>
      </c>
      <c r="B1407" t="inlineStr">
        <is>
          <t>익수제약</t>
        </is>
      </c>
      <c r="C1407" t="inlineStr">
        <is>
          <t>코사로탄</t>
        </is>
      </c>
      <c r="D1407" t="inlineStr">
        <is>
          <t>익수제약</t>
        </is>
      </c>
      <c r="E1407" t="inlineStr">
        <is>
          <t>losartan potassium</t>
        </is>
      </c>
      <c r="F1407" t="inlineStr">
        <is>
          <t>병원</t>
        </is>
      </c>
      <c r="G1407" t="inlineStr">
        <is>
          <t>Generic</t>
        </is>
      </c>
      <c r="H1407" s="493" t="n">
        <v>672</v>
      </c>
      <c r="I1407" s="493" t="n">
        <v>0</v>
      </c>
      <c r="J1407" s="493" t="n">
        <v>854.4</v>
      </c>
      <c r="K1407" s="493" t="n">
        <v>1803.36</v>
      </c>
      <c r="L1407" s="493" t="n">
        <v>1396.71</v>
      </c>
      <c r="M1407" s="493" t="n">
        <v>400.8</v>
      </c>
      <c r="N1407" s="493" t="n">
        <v>658</v>
      </c>
      <c r="O1407" s="493" t="n">
        <v>406.59</v>
      </c>
      <c r="P1407" s="493" t="n">
        <v>276</v>
      </c>
      <c r="Q1407" s="493" t="n">
        <v>1726.28</v>
      </c>
      <c r="R1407" s="493" t="n">
        <v>2707.7</v>
      </c>
      <c r="S1407" s="493" t="n">
        <v>120.3</v>
      </c>
      <c r="T1407" s="493" t="n">
        <v>0</v>
      </c>
      <c r="U1407" s="493" t="n">
        <v>0</v>
      </c>
      <c r="V1407" s="493" t="n">
        <v>0</v>
      </c>
      <c r="W1407" s="493" t="n">
        <v>0</v>
      </c>
      <c r="X1407" s="493" t="n">
        <v>0</v>
      </c>
      <c r="Y1407" s="493" t="n">
        <v>0</v>
      </c>
      <c r="Z1407" s="493" t="n">
        <v>0</v>
      </c>
      <c r="AA1407" s="493" t="n">
        <v>0</v>
      </c>
      <c r="AB1407" s="493" t="n">
        <v>0</v>
      </c>
      <c r="AC1407" s="493" t="n">
        <v>0</v>
      </c>
      <c r="AD1407" s="493" t="n">
        <v>0</v>
      </c>
      <c r="AE1407" s="493" t="n">
        <v>0</v>
      </c>
      <c r="AF1407" s="493" t="n">
        <v>0</v>
      </c>
      <c r="AG1407" s="493" t="n">
        <v>0</v>
      </c>
      <c r="AH1407" s="493" t="n">
        <v>0</v>
      </c>
      <c r="AI1407" s="493" t="n">
        <v>0</v>
      </c>
      <c r="AJ1407" s="493" t="n">
        <v>0</v>
      </c>
      <c r="AK1407" s="493" t="n">
        <v>0</v>
      </c>
      <c r="AL1407" s="493" t="n">
        <v>0</v>
      </c>
      <c r="AM1407" s="493" t="n">
        <v>0</v>
      </c>
      <c r="AN1407" s="493" t="n">
        <v>0</v>
      </c>
      <c r="AO1407" s="493" t="n">
        <v>0</v>
      </c>
      <c r="AP1407" s="493" t="n">
        <v>0</v>
      </c>
      <c r="AQ1407" s="493" t="n">
        <v>0</v>
      </c>
      <c r="AR1407" s="493" t="n">
        <v>157.5</v>
      </c>
      <c r="AS1407" s="493" t="n">
        <v>0</v>
      </c>
      <c r="AT1407" s="493" t="n">
        <v>0</v>
      </c>
      <c r="AU1407" s="493" t="n">
        <v>0</v>
      </c>
      <c r="AV1407" s="493" t="n">
        <v>0</v>
      </c>
      <c r="AW1407" s="493" t="n">
        <v>0</v>
      </c>
      <c r="AX1407" s="493" t="n">
        <v>0</v>
      </c>
      <c r="AY1407" s="493" t="n">
        <v>0</v>
      </c>
      <c r="AZ1407" s="493" t="n">
        <v>0</v>
      </c>
      <c r="BA1407" s="493" t="n">
        <v>0</v>
      </c>
      <c r="BB1407" s="493" t="n">
        <v>0</v>
      </c>
      <c r="BC1407" s="493" t="n">
        <v>0</v>
      </c>
      <c r="BD1407" s="493" t="n">
        <v>0</v>
      </c>
      <c r="BE1407" s="493" t="n">
        <v>0</v>
      </c>
      <c r="BF1407" s="493" t="n">
        <v>0</v>
      </c>
      <c r="BG1407" s="493" t="n">
        <v>0</v>
      </c>
      <c r="BH1407" s="493" t="n">
        <v>0</v>
      </c>
      <c r="BI1407" s="493" t="n">
        <v>0</v>
      </c>
      <c r="BJ1407" s="493" t="n">
        <v>0</v>
      </c>
      <c r="BK1407" s="493" t="n">
        <v>208.2</v>
      </c>
      <c r="BL1407" s="493" t="n">
        <v>420.45</v>
      </c>
      <c r="BM1407" s="493" t="n">
        <v>305.09</v>
      </c>
      <c r="BN1407" s="493" t="n">
        <v>0</v>
      </c>
      <c r="BO1407" s="493" t="n">
        <v>0</v>
      </c>
      <c r="BP1407" s="493" t="n">
        <v>0</v>
      </c>
      <c r="BQ1407" s="493" t="n">
        <v>0</v>
      </c>
      <c r="BR1407" s="493" t="n">
        <v>121.2</v>
      </c>
      <c r="BS1407" s="493" t="n">
        <v>0</v>
      </c>
      <c r="BT1407" s="493" t="n">
        <v>0</v>
      </c>
      <c r="BU1407" s="493" t="n">
        <v>0</v>
      </c>
      <c r="BV1407" s="493" t="n">
        <v>0</v>
      </c>
      <c r="BW1407" s="493" t="n">
        <v>0</v>
      </c>
    </row>
    <row r="1408">
      <c r="A1408" t="inlineStr">
        <is>
          <t>[C9C] ANGIOTENSIN-II 길항제 (단일)</t>
        </is>
      </c>
      <c r="B1408" t="inlineStr">
        <is>
          <t>익수제약</t>
        </is>
      </c>
      <c r="C1408" t="inlineStr">
        <is>
          <t>코사로탄</t>
        </is>
      </c>
      <c r="D1408" t="inlineStr">
        <is>
          <t>익수제약</t>
        </is>
      </c>
      <c r="E1408" t="inlineStr">
        <is>
          <t>losartan potassium</t>
        </is>
      </c>
      <c r="F1408" t="inlineStr">
        <is>
          <t>의원</t>
        </is>
      </c>
      <c r="G1408" t="inlineStr">
        <is>
          <t>Generic</t>
        </is>
      </c>
      <c r="H1408" s="493" t="n">
        <v>31610.75</v>
      </c>
      <c r="I1408" s="493" t="n">
        <v>34578.22</v>
      </c>
      <c r="J1408" s="493" t="n">
        <v>31652.62</v>
      </c>
      <c r="K1408" s="493" t="n">
        <v>31109.19</v>
      </c>
      <c r="L1408" s="493" t="n">
        <v>34043.32</v>
      </c>
      <c r="M1408" s="493" t="n">
        <v>34936.28</v>
      </c>
      <c r="N1408" s="493" t="n">
        <v>31997.94</v>
      </c>
      <c r="O1408" s="493" t="n">
        <v>36908.38</v>
      </c>
      <c r="P1408" s="493" t="n">
        <v>29783.54</v>
      </c>
      <c r="Q1408" s="493" t="n">
        <v>31314.08</v>
      </c>
      <c r="R1408" s="493" t="n">
        <v>25209.4</v>
      </c>
      <c r="S1408" s="493" t="n">
        <v>6844.9</v>
      </c>
      <c r="T1408" s="493" t="n">
        <v>0</v>
      </c>
      <c r="U1408" s="493" t="n">
        <v>0</v>
      </c>
      <c r="V1408" s="493" t="n">
        <v>0</v>
      </c>
      <c r="W1408" s="493" t="n">
        <v>35777.6</v>
      </c>
      <c r="X1408" s="493" t="n">
        <v>41510.29</v>
      </c>
      <c r="Y1408" s="493" t="n">
        <v>39111</v>
      </c>
      <c r="Z1408" s="493" t="n">
        <v>39902.43</v>
      </c>
      <c r="AA1408" s="493" t="n">
        <v>41136.9</v>
      </c>
      <c r="AB1408" s="493" t="n">
        <v>48833.46</v>
      </c>
      <c r="AC1408" s="493" t="n">
        <v>44337.88</v>
      </c>
      <c r="AD1408" s="493" t="n">
        <v>47137.8</v>
      </c>
      <c r="AE1408" s="493" t="n">
        <v>47278.5</v>
      </c>
      <c r="AF1408" s="493" t="n">
        <v>45549.28</v>
      </c>
      <c r="AG1408" s="493" t="n">
        <v>39034.88</v>
      </c>
      <c r="AH1408" s="493" t="n">
        <v>50210.53</v>
      </c>
      <c r="AI1408" s="493" t="n">
        <v>42111.09</v>
      </c>
      <c r="AJ1408" s="493" t="n">
        <v>48115.66</v>
      </c>
      <c r="AK1408" s="493" t="n">
        <v>52048.99</v>
      </c>
      <c r="AL1408" s="493" t="n">
        <v>49805.59</v>
      </c>
      <c r="AM1408" s="493" t="n">
        <v>48296.87</v>
      </c>
      <c r="AN1408" s="493" t="n">
        <v>51632.57</v>
      </c>
      <c r="AO1408" s="493" t="n">
        <v>53305.73</v>
      </c>
      <c r="AP1408" s="493" t="n">
        <v>43377.47</v>
      </c>
      <c r="AQ1408" s="493" t="n">
        <v>50588.24</v>
      </c>
      <c r="AR1408" s="493" t="n">
        <v>50306.11</v>
      </c>
      <c r="AS1408" s="493" t="n">
        <v>48159.89</v>
      </c>
      <c r="AT1408" s="493" t="n">
        <v>49329.37</v>
      </c>
      <c r="AU1408" s="493" t="n">
        <v>45567.65</v>
      </c>
      <c r="AV1408" s="493" t="n">
        <v>40144.79</v>
      </c>
      <c r="AW1408" s="493" t="n">
        <v>45554.96</v>
      </c>
      <c r="AX1408" s="493" t="n">
        <v>45274.92</v>
      </c>
      <c r="AY1408" s="493" t="n">
        <v>46468.34</v>
      </c>
      <c r="AZ1408" s="493" t="n">
        <v>48311.36</v>
      </c>
      <c r="BA1408" s="493" t="n">
        <v>48997.44</v>
      </c>
      <c r="BB1408" s="493" t="n">
        <v>42996.76</v>
      </c>
      <c r="BC1408" s="493" t="n">
        <v>48709.55</v>
      </c>
      <c r="BD1408" s="493" t="n">
        <v>41907.35</v>
      </c>
      <c r="BE1408" s="493" t="n">
        <v>46749.68</v>
      </c>
      <c r="BF1408" s="493" t="n">
        <v>46615.01</v>
      </c>
      <c r="BG1408" s="493" t="n">
        <v>44824.18</v>
      </c>
      <c r="BH1408" s="493" t="n">
        <v>40085.45</v>
      </c>
      <c r="BI1408" s="493" t="n">
        <v>45397.34</v>
      </c>
      <c r="BJ1408" s="493" t="n">
        <v>46131.98</v>
      </c>
      <c r="BK1408" s="493" t="n">
        <v>47891.37</v>
      </c>
      <c r="BL1408" s="493" t="n">
        <v>44838.33</v>
      </c>
      <c r="BM1408" s="493" t="n">
        <v>37931.25</v>
      </c>
      <c r="BN1408" s="493" t="n">
        <v>33286.98</v>
      </c>
      <c r="BO1408" s="493" t="n">
        <v>48434.02</v>
      </c>
      <c r="BP1408" s="493" t="n">
        <v>30619.36</v>
      </c>
      <c r="BQ1408" s="493" t="n">
        <v>31501.85</v>
      </c>
      <c r="BR1408" s="493" t="n">
        <v>31016.7</v>
      </c>
      <c r="BS1408" s="493" t="n">
        <v>31479.4</v>
      </c>
      <c r="BT1408" s="493" t="n">
        <v>32681.84</v>
      </c>
      <c r="BU1408" s="493" t="n">
        <v>32784.88</v>
      </c>
      <c r="BV1408" s="493" t="n">
        <v>30894.79</v>
      </c>
      <c r="BW1408" s="493" t="n">
        <v>36730.41</v>
      </c>
    </row>
    <row r="1409">
      <c r="A1409" t="inlineStr">
        <is>
          <t>[C9C] ANGIOTENSIN-II 길항제 (단일)</t>
        </is>
      </c>
      <c r="B1409" t="inlineStr">
        <is>
          <t>익수제약</t>
        </is>
      </c>
      <c r="C1409" t="inlineStr">
        <is>
          <t>코사로탄</t>
        </is>
      </c>
      <c r="D1409" t="inlineStr">
        <is>
          <t>익수제약</t>
        </is>
      </c>
      <c r="E1409" t="inlineStr">
        <is>
          <t>losartan potassium</t>
        </is>
      </c>
      <c r="F1409" t="inlineStr">
        <is>
          <t>보건소</t>
        </is>
      </c>
      <c r="G1409" t="inlineStr">
        <is>
          <t>Generic</t>
        </is>
      </c>
      <c r="H1409" s="493" t="n">
        <v>0</v>
      </c>
      <c r="I1409" s="493" t="n">
        <v>0</v>
      </c>
      <c r="J1409" s="493" t="n">
        <v>0</v>
      </c>
      <c r="K1409" s="493" t="n">
        <v>0</v>
      </c>
      <c r="L1409" s="493" t="n">
        <v>0</v>
      </c>
      <c r="M1409" s="493" t="n">
        <v>0</v>
      </c>
      <c r="N1409" s="493" t="n">
        <v>0</v>
      </c>
      <c r="O1409" s="493" t="n">
        <v>0</v>
      </c>
      <c r="P1409" s="493" t="n">
        <v>0</v>
      </c>
      <c r="Q1409" s="493" t="n">
        <v>0</v>
      </c>
      <c r="R1409" s="493" t="n">
        <v>0</v>
      </c>
      <c r="S1409" s="493" t="n">
        <v>0</v>
      </c>
      <c r="T1409" s="493" t="n">
        <v>0</v>
      </c>
      <c r="U1409" s="493" t="n">
        <v>0</v>
      </c>
      <c r="V1409" s="493" t="n">
        <v>0</v>
      </c>
      <c r="W1409" s="493" t="n">
        <v>0</v>
      </c>
      <c r="X1409" s="493" t="n">
        <v>0</v>
      </c>
      <c r="Y1409" s="493" t="n">
        <v>0</v>
      </c>
      <c r="Z1409" s="493" t="n">
        <v>0</v>
      </c>
      <c r="AA1409" s="493" t="n">
        <v>0</v>
      </c>
      <c r="AB1409" s="493" t="n">
        <v>0</v>
      </c>
      <c r="AC1409" s="493" t="n">
        <v>0</v>
      </c>
      <c r="AD1409" s="493" t="n">
        <v>0</v>
      </c>
      <c r="AE1409" s="493" t="n">
        <v>0</v>
      </c>
      <c r="AF1409" s="493" t="n">
        <v>0</v>
      </c>
      <c r="AG1409" s="493" t="n">
        <v>0</v>
      </c>
      <c r="AH1409" s="493" t="n">
        <v>0</v>
      </c>
      <c r="AI1409" s="493" t="n">
        <v>0</v>
      </c>
      <c r="AJ1409" s="493" t="n">
        <v>288.9</v>
      </c>
      <c r="AK1409" s="493" t="n">
        <v>0</v>
      </c>
      <c r="AL1409" s="493" t="n">
        <v>0</v>
      </c>
      <c r="AM1409" s="493" t="n">
        <v>0</v>
      </c>
      <c r="AN1409" s="493" t="n">
        <v>0</v>
      </c>
      <c r="AO1409" s="493" t="n">
        <v>746.12</v>
      </c>
      <c r="AP1409" s="493" t="n">
        <v>0</v>
      </c>
      <c r="AQ1409" s="493" t="n">
        <v>185.4</v>
      </c>
      <c r="AR1409" s="493" t="n">
        <v>0</v>
      </c>
      <c r="AS1409" s="493" t="n">
        <v>0</v>
      </c>
      <c r="AT1409" s="493" t="n">
        <v>0</v>
      </c>
      <c r="AU1409" s="493" t="n">
        <v>0</v>
      </c>
      <c r="AV1409" s="493" t="n">
        <v>0</v>
      </c>
      <c r="AW1409" s="493" t="n">
        <v>0</v>
      </c>
      <c r="AX1409" s="493" t="n">
        <v>0</v>
      </c>
      <c r="AY1409" s="493" t="n">
        <v>0</v>
      </c>
      <c r="AZ1409" s="493" t="n">
        <v>0</v>
      </c>
      <c r="BA1409" s="493" t="n">
        <v>0</v>
      </c>
      <c r="BB1409" s="493" t="n">
        <v>0</v>
      </c>
      <c r="BC1409" s="493" t="n">
        <v>0</v>
      </c>
      <c r="BD1409" s="493" t="n">
        <v>0</v>
      </c>
      <c r="BE1409" s="493" t="n">
        <v>0</v>
      </c>
      <c r="BF1409" s="493" t="n">
        <v>0</v>
      </c>
      <c r="BG1409" s="493" t="n">
        <v>0</v>
      </c>
      <c r="BH1409" s="493" t="n">
        <v>0</v>
      </c>
      <c r="BI1409" s="493" t="n">
        <v>0</v>
      </c>
      <c r="BJ1409" s="493" t="n">
        <v>0</v>
      </c>
      <c r="BK1409" s="493" t="n">
        <v>566.4</v>
      </c>
      <c r="BL1409" s="493" t="n">
        <v>0</v>
      </c>
      <c r="BM1409" s="493" t="n">
        <v>0</v>
      </c>
      <c r="BN1409" s="493" t="n">
        <v>0</v>
      </c>
      <c r="BO1409" s="493" t="n">
        <v>0</v>
      </c>
      <c r="BP1409" s="493" t="n">
        <v>0</v>
      </c>
      <c r="BQ1409" s="493" t="n">
        <v>0</v>
      </c>
      <c r="BR1409" s="493" t="n">
        <v>0</v>
      </c>
      <c r="BS1409" s="493" t="n">
        <v>0</v>
      </c>
      <c r="BT1409" s="493" t="n">
        <v>0</v>
      </c>
      <c r="BU1409" s="493" t="n">
        <v>0</v>
      </c>
      <c r="BV1409" s="493" t="n">
        <v>0</v>
      </c>
      <c r="BW1409" s="493" t="n">
        <v>0</v>
      </c>
    </row>
    <row r="1410">
      <c r="A1410" t="inlineStr">
        <is>
          <t>[C9C] ANGIOTENSIN-II 길항제 (단일)</t>
        </is>
      </c>
      <c r="B1410" t="inlineStr">
        <is>
          <t>일동제약</t>
        </is>
      </c>
      <c r="C1410" t="inlineStr">
        <is>
          <t>디오패스</t>
        </is>
      </c>
      <c r="D1410" t="inlineStr">
        <is>
          <t>일동제약</t>
        </is>
      </c>
      <c r="E1410" t="inlineStr">
        <is>
          <t>valsartan</t>
        </is>
      </c>
      <c r="F1410" t="inlineStr">
        <is>
          <t>상급종합병원</t>
        </is>
      </c>
      <c r="G1410" t="inlineStr">
        <is>
          <t>Generic</t>
        </is>
      </c>
      <c r="H1410" s="493" t="n">
        <v>33424.37</v>
      </c>
      <c r="I1410" s="493" t="n">
        <v>39562.69</v>
      </c>
      <c r="J1410" s="493" t="n">
        <v>40175.54</v>
      </c>
      <c r="K1410" s="493" t="n">
        <v>36748.58</v>
      </c>
      <c r="L1410" s="493" t="n">
        <v>35411.28</v>
      </c>
      <c r="M1410" s="493" t="n">
        <v>38816.55</v>
      </c>
      <c r="N1410" s="493" t="n">
        <v>40117.33</v>
      </c>
      <c r="O1410" s="493" t="n">
        <v>41049.72</v>
      </c>
      <c r="P1410" s="493" t="n">
        <v>35312.13</v>
      </c>
      <c r="Q1410" s="493" t="n">
        <v>43012.06</v>
      </c>
      <c r="R1410" s="493" t="n">
        <v>49380.41</v>
      </c>
      <c r="S1410" s="493" t="n">
        <v>44338.6</v>
      </c>
      <c r="T1410" s="493" t="n">
        <v>42915.95</v>
      </c>
      <c r="U1410" s="493" t="n">
        <v>35811.6</v>
      </c>
      <c r="V1410" s="493" t="n">
        <v>47689.27</v>
      </c>
      <c r="W1410" s="493" t="n">
        <v>46860.81</v>
      </c>
      <c r="X1410" s="493" t="n">
        <v>42482.77</v>
      </c>
      <c r="Y1410" s="493" t="n">
        <v>40002.79</v>
      </c>
      <c r="Z1410" s="493" t="n">
        <v>50415.88</v>
      </c>
      <c r="AA1410" s="493" t="n">
        <v>39277.56</v>
      </c>
      <c r="AB1410" s="493" t="n">
        <v>48415.21</v>
      </c>
      <c r="AC1410" s="493" t="n">
        <v>42891.01</v>
      </c>
      <c r="AD1410" s="493" t="n">
        <v>43634.11</v>
      </c>
      <c r="AE1410" s="493" t="n">
        <v>40782.6</v>
      </c>
      <c r="AF1410" s="493" t="n">
        <v>46946.63</v>
      </c>
      <c r="AG1410" s="493" t="n">
        <v>44368.12</v>
      </c>
      <c r="AH1410" s="493" t="n">
        <v>49625.5</v>
      </c>
      <c r="AI1410" s="493" t="n">
        <v>33574.65</v>
      </c>
      <c r="AJ1410" s="493" t="n">
        <v>51702.87</v>
      </c>
      <c r="AK1410" s="493" t="n">
        <v>54856.33</v>
      </c>
      <c r="AL1410" s="493" t="n">
        <v>40480.24</v>
      </c>
      <c r="AM1410" s="493" t="n">
        <v>49499.61</v>
      </c>
      <c r="AN1410" s="493" t="n">
        <v>40672.76</v>
      </c>
      <c r="AO1410" s="493" t="n">
        <v>51710.88</v>
      </c>
      <c r="AP1410" s="493" t="n">
        <v>57880.78</v>
      </c>
      <c r="AQ1410" s="493" t="n">
        <v>52470.68</v>
      </c>
      <c r="AR1410" s="493" t="n">
        <v>55683.41</v>
      </c>
      <c r="AS1410" s="493" t="n">
        <v>47481.62</v>
      </c>
      <c r="AT1410" s="493" t="n">
        <v>53400.44</v>
      </c>
      <c r="AU1410" s="493" t="n">
        <v>66099.33</v>
      </c>
      <c r="AV1410" s="493" t="n">
        <v>66754.07000000001</v>
      </c>
      <c r="AW1410" s="493" t="n">
        <v>62021.7</v>
      </c>
      <c r="AX1410" s="493" t="n">
        <v>59398.59</v>
      </c>
      <c r="AY1410" s="493" t="n">
        <v>71454.42999999999</v>
      </c>
      <c r="AZ1410" s="493" t="n">
        <v>59275.26</v>
      </c>
      <c r="BA1410" s="493" t="n">
        <v>74090.24000000001</v>
      </c>
      <c r="BB1410" s="493" t="n">
        <v>62283.93</v>
      </c>
      <c r="BC1410" s="493" t="n">
        <v>82869.86</v>
      </c>
      <c r="BD1410" s="493" t="n">
        <v>63913.14</v>
      </c>
      <c r="BE1410" s="493" t="n">
        <v>67497.56</v>
      </c>
      <c r="BF1410" s="493" t="n">
        <v>59707.92</v>
      </c>
      <c r="BG1410" s="493" t="n">
        <v>74349.96000000001</v>
      </c>
      <c r="BH1410" s="493" t="n">
        <v>56884.39</v>
      </c>
      <c r="BI1410" s="493" t="n">
        <v>66642.28</v>
      </c>
      <c r="BJ1410" s="493" t="n">
        <v>72022.00999999999</v>
      </c>
      <c r="BK1410" s="493" t="n">
        <v>41768.17</v>
      </c>
      <c r="BL1410" s="493" t="n">
        <v>58367.65</v>
      </c>
      <c r="BM1410" s="493" t="n">
        <v>46599.26</v>
      </c>
      <c r="BN1410" s="493" t="n">
        <v>49370.46</v>
      </c>
      <c r="BO1410" s="493" t="n">
        <v>55247.87</v>
      </c>
      <c r="BP1410" s="493" t="n">
        <v>40969.28</v>
      </c>
      <c r="BQ1410" s="493" t="n">
        <v>27036.08</v>
      </c>
      <c r="BR1410" s="493" t="n">
        <v>50635.95</v>
      </c>
      <c r="BS1410" s="493" t="n">
        <v>49272.05</v>
      </c>
      <c r="BT1410" s="493" t="n">
        <v>37002.23</v>
      </c>
      <c r="BU1410" s="493" t="n">
        <v>44657.02</v>
      </c>
      <c r="BV1410" s="493" t="n">
        <v>51019.3</v>
      </c>
      <c r="BW1410" s="493" t="n">
        <v>37716.77</v>
      </c>
    </row>
    <row r="1411">
      <c r="A1411" t="inlineStr">
        <is>
          <t>[C9C] ANGIOTENSIN-II 길항제 (단일)</t>
        </is>
      </c>
      <c r="B1411" t="inlineStr">
        <is>
          <t>일동제약</t>
        </is>
      </c>
      <c r="C1411" t="inlineStr">
        <is>
          <t>디오패스</t>
        </is>
      </c>
      <c r="D1411" t="inlineStr">
        <is>
          <t>일동제약</t>
        </is>
      </c>
      <c r="E1411" t="inlineStr">
        <is>
          <t>valsartan</t>
        </is>
      </c>
      <c r="F1411" t="inlineStr">
        <is>
          <t>종합병원</t>
        </is>
      </c>
      <c r="G1411" t="inlineStr">
        <is>
          <t>Generic</t>
        </is>
      </c>
      <c r="H1411" s="493" t="n">
        <v>57265.15</v>
      </c>
      <c r="I1411" s="493" t="n">
        <v>51049.43</v>
      </c>
      <c r="J1411" s="493" t="n">
        <v>64944.68</v>
      </c>
      <c r="K1411" s="493" t="n">
        <v>66523.12</v>
      </c>
      <c r="L1411" s="493" t="n">
        <v>59578.28</v>
      </c>
      <c r="M1411" s="493" t="n">
        <v>68859.11</v>
      </c>
      <c r="N1411" s="493" t="n">
        <v>64962.95</v>
      </c>
      <c r="O1411" s="493" t="n">
        <v>66101.05</v>
      </c>
      <c r="P1411" s="493" t="n">
        <v>65636.17</v>
      </c>
      <c r="Q1411" s="493" t="n">
        <v>66950.03</v>
      </c>
      <c r="R1411" s="493" t="n">
        <v>68438.32000000001</v>
      </c>
      <c r="S1411" s="493" t="n">
        <v>70721.24000000001</v>
      </c>
      <c r="T1411" s="493" t="n">
        <v>73060.87</v>
      </c>
      <c r="U1411" s="493" t="n">
        <v>51550.83</v>
      </c>
      <c r="V1411" s="493" t="n">
        <v>80040.11</v>
      </c>
      <c r="W1411" s="493" t="n">
        <v>70738.24000000001</v>
      </c>
      <c r="X1411" s="493" t="n">
        <v>61000.38</v>
      </c>
      <c r="Y1411" s="493" t="n">
        <v>70304.25</v>
      </c>
      <c r="Z1411" s="493" t="n">
        <v>76006.35000000001</v>
      </c>
      <c r="AA1411" s="493" t="n">
        <v>86593.57000000001</v>
      </c>
      <c r="AB1411" s="493" t="n">
        <v>75315.91</v>
      </c>
      <c r="AC1411" s="493" t="n">
        <v>80383.61</v>
      </c>
      <c r="AD1411" s="493" t="n">
        <v>77413</v>
      </c>
      <c r="AE1411" s="493" t="n">
        <v>83828.24000000001</v>
      </c>
      <c r="AF1411" s="493" t="n">
        <v>83830.02</v>
      </c>
      <c r="AG1411" s="493" t="n">
        <v>77046.03999999999</v>
      </c>
      <c r="AH1411" s="493" t="n">
        <v>105354.99</v>
      </c>
      <c r="AI1411" s="493" t="n">
        <v>100051.73</v>
      </c>
      <c r="AJ1411" s="493" t="n">
        <v>103134.68</v>
      </c>
      <c r="AK1411" s="493" t="n">
        <v>93926.67999999999</v>
      </c>
      <c r="AL1411" s="493" t="n">
        <v>107633.55</v>
      </c>
      <c r="AM1411" s="493" t="n">
        <v>115697.23</v>
      </c>
      <c r="AN1411" s="493" t="n">
        <v>118647.12</v>
      </c>
      <c r="AO1411" s="493" t="n">
        <v>100513.03</v>
      </c>
      <c r="AP1411" s="493" t="n">
        <v>119261.87</v>
      </c>
      <c r="AQ1411" s="493" t="n">
        <v>119247.11</v>
      </c>
      <c r="AR1411" s="493" t="n">
        <v>119919.91</v>
      </c>
      <c r="AS1411" s="493" t="n">
        <v>104871.75</v>
      </c>
      <c r="AT1411" s="493" t="n">
        <v>96539.08</v>
      </c>
      <c r="AU1411" s="493" t="n">
        <v>130885.22</v>
      </c>
      <c r="AV1411" s="493" t="n">
        <v>100762.93</v>
      </c>
      <c r="AW1411" s="493" t="n">
        <v>126624.56</v>
      </c>
      <c r="AX1411" s="493" t="n">
        <v>117866.67</v>
      </c>
      <c r="AY1411" s="493" t="n">
        <v>107784.38</v>
      </c>
      <c r="AZ1411" s="493" t="n">
        <v>83203.66</v>
      </c>
      <c r="BA1411" s="493" t="n">
        <v>109711.11</v>
      </c>
      <c r="BB1411" s="493" t="n">
        <v>119141.38</v>
      </c>
      <c r="BC1411" s="493" t="n">
        <v>101795.38</v>
      </c>
      <c r="BD1411" s="493" t="n">
        <v>95343.39</v>
      </c>
      <c r="BE1411" s="493" t="n">
        <v>106853</v>
      </c>
      <c r="BF1411" s="493" t="n">
        <v>101545.46</v>
      </c>
      <c r="BG1411" s="493" t="n">
        <v>116205.77</v>
      </c>
      <c r="BH1411" s="493" t="n">
        <v>95902.67999999999</v>
      </c>
      <c r="BI1411" s="493" t="n">
        <v>118124.94</v>
      </c>
      <c r="BJ1411" s="493" t="n">
        <v>124674.39</v>
      </c>
      <c r="BK1411" s="493" t="n">
        <v>93582.19</v>
      </c>
      <c r="BL1411" s="493" t="n">
        <v>102251.14</v>
      </c>
      <c r="BM1411" s="493" t="n">
        <v>87705.48</v>
      </c>
      <c r="BN1411" s="493" t="n">
        <v>77222.19</v>
      </c>
      <c r="BO1411" s="493" t="n">
        <v>112040.98</v>
      </c>
      <c r="BP1411" s="493" t="n">
        <v>96131.08</v>
      </c>
      <c r="BQ1411" s="493" t="n">
        <v>88382.53</v>
      </c>
      <c r="BR1411" s="493" t="n">
        <v>108419.7</v>
      </c>
      <c r="BS1411" s="493" t="n">
        <v>107025.12</v>
      </c>
      <c r="BT1411" s="493" t="n">
        <v>107917.16</v>
      </c>
      <c r="BU1411" s="493" t="n">
        <v>106453.82</v>
      </c>
      <c r="BV1411" s="493" t="n">
        <v>124768.87</v>
      </c>
      <c r="BW1411" s="493" t="n">
        <v>99910.78</v>
      </c>
    </row>
    <row r="1412">
      <c r="A1412" t="inlineStr">
        <is>
          <t>[C9C] ANGIOTENSIN-II 길항제 (단일)</t>
        </is>
      </c>
      <c r="B1412" t="inlineStr">
        <is>
          <t>일동제약</t>
        </is>
      </c>
      <c r="C1412" t="inlineStr">
        <is>
          <t>디오패스</t>
        </is>
      </c>
      <c r="D1412" t="inlineStr">
        <is>
          <t>일동제약</t>
        </is>
      </c>
      <c r="E1412" t="inlineStr">
        <is>
          <t>valsartan</t>
        </is>
      </c>
      <c r="F1412" t="inlineStr">
        <is>
          <t>병원</t>
        </is>
      </c>
      <c r="G1412" t="inlineStr">
        <is>
          <t>Generic</t>
        </is>
      </c>
      <c r="H1412" s="493" t="n">
        <v>7173.61</v>
      </c>
      <c r="I1412" s="493" t="n">
        <v>8448.9</v>
      </c>
      <c r="J1412" s="493" t="n">
        <v>4265.15</v>
      </c>
      <c r="K1412" s="493" t="n">
        <v>7124.26</v>
      </c>
      <c r="L1412" s="493" t="n">
        <v>4789.64</v>
      </c>
      <c r="M1412" s="493" t="n">
        <v>3888.71</v>
      </c>
      <c r="N1412" s="493" t="n">
        <v>7044.11</v>
      </c>
      <c r="O1412" s="493" t="n">
        <v>5362.16</v>
      </c>
      <c r="P1412" s="493" t="n">
        <v>7569.34</v>
      </c>
      <c r="Q1412" s="493" t="n">
        <v>5808.68</v>
      </c>
      <c r="R1412" s="493" t="n">
        <v>3391.86</v>
      </c>
      <c r="S1412" s="493" t="n">
        <v>3911.75</v>
      </c>
      <c r="T1412" s="493" t="n">
        <v>3746.92</v>
      </c>
      <c r="U1412" s="493" t="n">
        <v>2324.4</v>
      </c>
      <c r="V1412" s="493" t="n">
        <v>6016.1</v>
      </c>
      <c r="W1412" s="493" t="n">
        <v>4763.8</v>
      </c>
      <c r="X1412" s="493" t="n">
        <v>3987.13</v>
      </c>
      <c r="Y1412" s="493" t="n">
        <v>5041.45</v>
      </c>
      <c r="Z1412" s="493" t="n">
        <v>2924.85</v>
      </c>
      <c r="AA1412" s="493" t="n">
        <v>4048.58</v>
      </c>
      <c r="AB1412" s="493" t="n">
        <v>3704.02</v>
      </c>
      <c r="AC1412" s="493" t="n">
        <v>6745.17</v>
      </c>
      <c r="AD1412" s="493" t="n">
        <v>5276.73</v>
      </c>
      <c r="AE1412" s="493" t="n">
        <v>2101.2</v>
      </c>
      <c r="AF1412" s="493" t="n">
        <v>5050.2</v>
      </c>
      <c r="AG1412" s="493" t="n">
        <v>4260.35</v>
      </c>
      <c r="AH1412" s="493" t="n">
        <v>3206.85</v>
      </c>
      <c r="AI1412" s="493" t="n">
        <v>5519.64</v>
      </c>
      <c r="AJ1412" s="493" t="n">
        <v>2832.6</v>
      </c>
      <c r="AK1412" s="493" t="n">
        <v>2880.6</v>
      </c>
      <c r="AL1412" s="493" t="n">
        <v>7068.9</v>
      </c>
      <c r="AM1412" s="493" t="n">
        <v>5325.6</v>
      </c>
      <c r="AN1412" s="493" t="n">
        <v>3273.45</v>
      </c>
      <c r="AO1412" s="493" t="n">
        <v>8104.8</v>
      </c>
      <c r="AP1412" s="493" t="n">
        <v>2421.15</v>
      </c>
      <c r="AQ1412" s="493" t="n">
        <v>4480.2</v>
      </c>
      <c r="AR1412" s="493" t="n">
        <v>6729.15</v>
      </c>
      <c r="AS1412" s="493" t="n">
        <v>3176.4</v>
      </c>
      <c r="AT1412" s="493" t="n">
        <v>2263.2</v>
      </c>
      <c r="AU1412" s="493" t="n">
        <v>6693.75</v>
      </c>
      <c r="AV1412" s="493" t="n">
        <v>4688.38</v>
      </c>
      <c r="AW1412" s="493" t="n">
        <v>1749.38</v>
      </c>
      <c r="AX1412" s="493" t="n">
        <v>3370.72</v>
      </c>
      <c r="AY1412" s="493" t="n">
        <v>4221.02</v>
      </c>
      <c r="AZ1412" s="493" t="n">
        <v>3752.85</v>
      </c>
      <c r="BA1412" s="493" t="n">
        <v>3871.23</v>
      </c>
      <c r="BB1412" s="493" t="n">
        <v>3797.1</v>
      </c>
      <c r="BC1412" s="493" t="n">
        <v>2550.4</v>
      </c>
      <c r="BD1412" s="493" t="n">
        <v>3903.86</v>
      </c>
      <c r="BE1412" s="493" t="n">
        <v>4485.68</v>
      </c>
      <c r="BF1412" s="493" t="n">
        <v>3541.46</v>
      </c>
      <c r="BG1412" s="493" t="n">
        <v>3730.56</v>
      </c>
      <c r="BH1412" s="493" t="n">
        <v>5576.96</v>
      </c>
      <c r="BI1412" s="493" t="n">
        <v>4498.24</v>
      </c>
      <c r="BJ1412" s="493" t="n">
        <v>3507.02</v>
      </c>
      <c r="BK1412" s="493" t="n">
        <v>2926.28</v>
      </c>
      <c r="BL1412" s="493" t="n">
        <v>6141.42</v>
      </c>
      <c r="BM1412" s="493" t="n">
        <v>2945.77</v>
      </c>
      <c r="BN1412" s="493" t="n">
        <v>5903.13</v>
      </c>
      <c r="BO1412" s="493" t="n">
        <v>5243.17</v>
      </c>
      <c r="BP1412" s="493" t="n">
        <v>5314.88</v>
      </c>
      <c r="BQ1412" s="493" t="n">
        <v>4912.04</v>
      </c>
      <c r="BR1412" s="493" t="n">
        <v>5551.97</v>
      </c>
      <c r="BS1412" s="493" t="n">
        <v>5341.28</v>
      </c>
      <c r="BT1412" s="493" t="n">
        <v>5544.63</v>
      </c>
      <c r="BU1412" s="493" t="n">
        <v>4792.46</v>
      </c>
      <c r="BV1412" s="493" t="n">
        <v>4904.68</v>
      </c>
      <c r="BW1412" s="493" t="n">
        <v>3173.71</v>
      </c>
    </row>
    <row r="1413">
      <c r="A1413" t="inlineStr">
        <is>
          <t>[C9C] ANGIOTENSIN-II 길항제 (단일)</t>
        </is>
      </c>
      <c r="B1413" t="inlineStr">
        <is>
          <t>일동제약</t>
        </is>
      </c>
      <c r="C1413" t="inlineStr">
        <is>
          <t>디오패스</t>
        </is>
      </c>
      <c r="D1413" t="inlineStr">
        <is>
          <t>일동제약</t>
        </is>
      </c>
      <c r="E1413" t="inlineStr">
        <is>
          <t>valsartan</t>
        </is>
      </c>
      <c r="F1413" t="inlineStr">
        <is>
          <t>의원</t>
        </is>
      </c>
      <c r="G1413" t="inlineStr">
        <is>
          <t>Generic</t>
        </is>
      </c>
      <c r="H1413" s="493" t="n">
        <v>68400.94</v>
      </c>
      <c r="I1413" s="493" t="n">
        <v>58514.39</v>
      </c>
      <c r="J1413" s="493" t="n">
        <v>73687.11</v>
      </c>
      <c r="K1413" s="493" t="n">
        <v>63904.16</v>
      </c>
      <c r="L1413" s="493" t="n">
        <v>70435.05</v>
      </c>
      <c r="M1413" s="493" t="n">
        <v>64710.29</v>
      </c>
      <c r="N1413" s="493" t="n">
        <v>66571.95</v>
      </c>
      <c r="O1413" s="493" t="n">
        <v>63487.98</v>
      </c>
      <c r="P1413" s="493" t="n">
        <v>66542.88</v>
      </c>
      <c r="Q1413" s="493" t="n">
        <v>62496.12</v>
      </c>
      <c r="R1413" s="493" t="n">
        <v>64715.17</v>
      </c>
      <c r="S1413" s="493" t="n">
        <v>84208.67</v>
      </c>
      <c r="T1413" s="493" t="n">
        <v>81227.31</v>
      </c>
      <c r="U1413" s="493" t="n">
        <v>66582.58</v>
      </c>
      <c r="V1413" s="493" t="n">
        <v>76813.25999999999</v>
      </c>
      <c r="W1413" s="493" t="n">
        <v>73514.44</v>
      </c>
      <c r="X1413" s="493" t="n">
        <v>75544.33</v>
      </c>
      <c r="Y1413" s="493" t="n">
        <v>73669.08</v>
      </c>
      <c r="Z1413" s="493" t="n">
        <v>79358.00999999999</v>
      </c>
      <c r="AA1413" s="493" t="n">
        <v>79396.96000000001</v>
      </c>
      <c r="AB1413" s="493" t="n">
        <v>75352.08</v>
      </c>
      <c r="AC1413" s="493" t="n">
        <v>79647</v>
      </c>
      <c r="AD1413" s="493" t="n">
        <v>73180.55</v>
      </c>
      <c r="AE1413" s="493" t="n">
        <v>88783.64999999999</v>
      </c>
      <c r="AF1413" s="493" t="n">
        <v>76623.63</v>
      </c>
      <c r="AG1413" s="493" t="n">
        <v>86730.52</v>
      </c>
      <c r="AH1413" s="493" t="n">
        <v>84884.87</v>
      </c>
      <c r="AI1413" s="493" t="n">
        <v>74531.10000000001</v>
      </c>
      <c r="AJ1413" s="493" t="n">
        <v>85740</v>
      </c>
      <c r="AK1413" s="493" t="n">
        <v>78746.64</v>
      </c>
      <c r="AL1413" s="493" t="n">
        <v>83246.25999999999</v>
      </c>
      <c r="AM1413" s="493" t="n">
        <v>80233.39</v>
      </c>
      <c r="AN1413" s="493" t="n">
        <v>79470.63</v>
      </c>
      <c r="AO1413" s="493" t="n">
        <v>76167.73</v>
      </c>
      <c r="AP1413" s="493" t="n">
        <v>79036.42999999999</v>
      </c>
      <c r="AQ1413" s="493" t="n">
        <v>79097.28</v>
      </c>
      <c r="AR1413" s="493" t="n">
        <v>87349.41</v>
      </c>
      <c r="AS1413" s="493" t="n">
        <v>72719.32000000001</v>
      </c>
      <c r="AT1413" s="493" t="n">
        <v>80990.95</v>
      </c>
      <c r="AU1413" s="493" t="n">
        <v>85323.06</v>
      </c>
      <c r="AV1413" s="493" t="n">
        <v>85176.14999999999</v>
      </c>
      <c r="AW1413" s="493" t="n">
        <v>82127.37</v>
      </c>
      <c r="AX1413" s="493" t="n">
        <v>84493.53</v>
      </c>
      <c r="AY1413" s="493" t="n">
        <v>84228.95</v>
      </c>
      <c r="AZ1413" s="493" t="n">
        <v>77461.24000000001</v>
      </c>
      <c r="BA1413" s="493" t="n">
        <v>90109.57000000001</v>
      </c>
      <c r="BB1413" s="493" t="n">
        <v>79032.24000000001</v>
      </c>
      <c r="BC1413" s="493" t="n">
        <v>90765.32000000001</v>
      </c>
      <c r="BD1413" s="493" t="n">
        <v>86213.99000000001</v>
      </c>
      <c r="BE1413" s="493" t="n">
        <v>82627.7</v>
      </c>
      <c r="BF1413" s="493" t="n">
        <v>83152.49000000001</v>
      </c>
      <c r="BG1413" s="493" t="n">
        <v>85950.57000000001</v>
      </c>
      <c r="BH1413" s="493" t="n">
        <v>82114.37</v>
      </c>
      <c r="BI1413" s="493" t="n">
        <v>78077.32000000001</v>
      </c>
      <c r="BJ1413" s="493" t="n">
        <v>87265.05</v>
      </c>
      <c r="BK1413" s="493" t="n">
        <v>81084.58</v>
      </c>
      <c r="BL1413" s="493" t="n">
        <v>90914.78999999999</v>
      </c>
      <c r="BM1413" s="493" t="n">
        <v>80047.81</v>
      </c>
      <c r="BN1413" s="493" t="n">
        <v>78264.12</v>
      </c>
      <c r="BO1413" s="493" t="n">
        <v>79069.37</v>
      </c>
      <c r="BP1413" s="493" t="n">
        <v>78582.75999999999</v>
      </c>
      <c r="BQ1413" s="493" t="n">
        <v>71828.75999999999</v>
      </c>
      <c r="BR1413" s="493" t="n">
        <v>73441.67999999999</v>
      </c>
      <c r="BS1413" s="493" t="n">
        <v>73716.34</v>
      </c>
      <c r="BT1413" s="493" t="n">
        <v>85975.42</v>
      </c>
      <c r="BU1413" s="493" t="n">
        <v>80040.17999999999</v>
      </c>
      <c r="BV1413" s="493" t="n">
        <v>85203.94</v>
      </c>
      <c r="BW1413" s="493" t="n">
        <v>82651.84</v>
      </c>
    </row>
    <row r="1414">
      <c r="A1414" t="inlineStr">
        <is>
          <t>[C9C] ANGIOTENSIN-II 길항제 (단일)</t>
        </is>
      </c>
      <c r="B1414" t="inlineStr">
        <is>
          <t>일동제약</t>
        </is>
      </c>
      <c r="C1414" t="inlineStr">
        <is>
          <t>디오패스</t>
        </is>
      </c>
      <c r="D1414" t="inlineStr">
        <is>
          <t>일동제약</t>
        </is>
      </c>
      <c r="E1414" t="inlineStr">
        <is>
          <t>valsartan</t>
        </is>
      </c>
      <c r="F1414" t="inlineStr">
        <is>
          <t>보건소</t>
        </is>
      </c>
      <c r="G1414" t="inlineStr">
        <is>
          <t>Generic</t>
        </is>
      </c>
      <c r="H1414" s="493" t="n">
        <v>2146.5</v>
      </c>
      <c r="I1414" s="493" t="n">
        <v>1447.8</v>
      </c>
      <c r="J1414" s="493" t="n">
        <v>1141.8</v>
      </c>
      <c r="K1414" s="493" t="n">
        <v>516.6</v>
      </c>
      <c r="L1414" s="493" t="n">
        <v>1103.1</v>
      </c>
      <c r="M1414" s="493" t="n">
        <v>1360.2</v>
      </c>
      <c r="N1414" s="493" t="n">
        <v>2017.6</v>
      </c>
      <c r="O1414" s="493" t="n">
        <v>0</v>
      </c>
      <c r="P1414" s="493" t="n">
        <v>743.1</v>
      </c>
      <c r="Q1414" s="493" t="n">
        <v>1155</v>
      </c>
      <c r="R1414" s="493" t="n">
        <v>1839</v>
      </c>
      <c r="S1414" s="493" t="n">
        <v>2014.8</v>
      </c>
      <c r="T1414" s="493" t="n">
        <v>664.8</v>
      </c>
      <c r="U1414" s="493" t="n">
        <v>2207.7</v>
      </c>
      <c r="V1414" s="493" t="n">
        <v>1271.7</v>
      </c>
      <c r="W1414" s="493" t="n">
        <v>7478.4</v>
      </c>
      <c r="X1414" s="493" t="n">
        <v>104.4</v>
      </c>
      <c r="Y1414" s="493" t="n">
        <v>1729.2</v>
      </c>
      <c r="Z1414" s="493" t="n">
        <v>573.3</v>
      </c>
      <c r="AA1414" s="493" t="n">
        <v>1339.2</v>
      </c>
      <c r="AB1414" s="493" t="n">
        <v>3288</v>
      </c>
      <c r="AC1414" s="493" t="n">
        <v>1055.4</v>
      </c>
      <c r="AD1414" s="493" t="n">
        <v>724.5</v>
      </c>
      <c r="AE1414" s="493" t="n">
        <v>4018.95</v>
      </c>
      <c r="AF1414" s="493" t="n">
        <v>4107.1</v>
      </c>
      <c r="AG1414" s="493" t="n">
        <v>1012.65</v>
      </c>
      <c r="AH1414" s="493" t="n">
        <v>5129.1</v>
      </c>
      <c r="AI1414" s="493" t="n">
        <v>104.7</v>
      </c>
      <c r="AJ1414" s="493" t="n">
        <v>294</v>
      </c>
      <c r="AK1414" s="493" t="n">
        <v>2965.05</v>
      </c>
      <c r="AL1414" s="493" t="n">
        <v>636</v>
      </c>
      <c r="AM1414" s="493" t="n">
        <v>20.2</v>
      </c>
      <c r="AN1414" s="493" t="n">
        <v>3419.1</v>
      </c>
      <c r="AO1414" s="493" t="n">
        <v>50.4</v>
      </c>
      <c r="AP1414" s="493" t="n">
        <v>917.4</v>
      </c>
      <c r="AQ1414" s="493" t="n">
        <v>2326.8</v>
      </c>
      <c r="AR1414" s="493" t="n">
        <v>1239.3</v>
      </c>
      <c r="AS1414" s="493" t="n">
        <v>750.9</v>
      </c>
      <c r="AT1414" s="493" t="n">
        <v>3589.05</v>
      </c>
      <c r="AU1414" s="493" t="n">
        <v>1110.3</v>
      </c>
      <c r="AV1414" s="493" t="n">
        <v>1212.9</v>
      </c>
      <c r="AW1414" s="493" t="n">
        <v>2202.9</v>
      </c>
      <c r="AX1414" s="493" t="n">
        <v>1520.1</v>
      </c>
      <c r="AY1414" s="493" t="n">
        <v>727.95</v>
      </c>
      <c r="AZ1414" s="493" t="n">
        <v>2845.35</v>
      </c>
      <c r="BA1414" s="493" t="n">
        <v>1795.2</v>
      </c>
      <c r="BB1414" s="493" t="n">
        <v>435</v>
      </c>
      <c r="BC1414" s="493" t="n">
        <v>3850.5</v>
      </c>
      <c r="BD1414" s="493" t="n">
        <v>0</v>
      </c>
      <c r="BE1414" s="493" t="n">
        <v>2183</v>
      </c>
      <c r="BF1414" s="493" t="n">
        <v>4199.4</v>
      </c>
      <c r="BG1414" s="493" t="n">
        <v>1083</v>
      </c>
      <c r="BH1414" s="493" t="n">
        <v>479.1</v>
      </c>
      <c r="BI1414" s="493" t="n">
        <v>1391.1</v>
      </c>
      <c r="BJ1414" s="493" t="n">
        <v>4786.8</v>
      </c>
      <c r="BK1414" s="493" t="n">
        <v>1295.1</v>
      </c>
      <c r="BL1414" s="493" t="n">
        <v>1319.3</v>
      </c>
      <c r="BM1414" s="493" t="n">
        <v>445.8</v>
      </c>
      <c r="BN1414" s="493" t="n">
        <v>2386.5</v>
      </c>
      <c r="BO1414" s="493" t="n">
        <v>419.4</v>
      </c>
      <c r="BP1414" s="493" t="n">
        <v>3825</v>
      </c>
      <c r="BQ1414" s="493" t="n">
        <v>1474.65</v>
      </c>
      <c r="BR1414" s="493" t="n">
        <v>655.8</v>
      </c>
      <c r="BS1414" s="493" t="n">
        <v>773.7</v>
      </c>
      <c r="BT1414" s="493" t="n">
        <v>1497.9</v>
      </c>
      <c r="BU1414" s="493" t="n">
        <v>583.22</v>
      </c>
      <c r="BV1414" s="493" t="n">
        <v>3943.5</v>
      </c>
      <c r="BW1414" s="493" t="n">
        <v>1494.6</v>
      </c>
    </row>
    <row r="1415">
      <c r="A1415" t="inlineStr">
        <is>
          <t>[C9C] ANGIOTENSIN-II 길항제 (단일)</t>
        </is>
      </c>
      <c r="B1415" t="inlineStr">
        <is>
          <t>일동제약</t>
        </is>
      </c>
      <c r="C1415" t="inlineStr">
        <is>
          <t>디오패스</t>
        </is>
      </c>
      <c r="D1415" t="inlineStr">
        <is>
          <t>일동제약</t>
        </is>
      </c>
      <c r="E1415" t="inlineStr">
        <is>
          <t>valsartan</t>
        </is>
      </c>
      <c r="F1415" t="inlineStr">
        <is>
          <t>기타(치과의원, 치과병원 등)</t>
        </is>
      </c>
      <c r="G1415" t="inlineStr">
        <is>
          <t>Generic</t>
        </is>
      </c>
      <c r="H1415" s="493" t="n">
        <v>0</v>
      </c>
      <c r="I1415" s="493" t="n">
        <v>0</v>
      </c>
      <c r="J1415" s="493" t="n">
        <v>0</v>
      </c>
      <c r="K1415" s="493" t="n">
        <v>0</v>
      </c>
      <c r="L1415" s="493" t="n">
        <v>0</v>
      </c>
      <c r="M1415" s="493" t="n">
        <v>0</v>
      </c>
      <c r="N1415" s="493" t="n">
        <v>0</v>
      </c>
      <c r="O1415" s="493" t="n">
        <v>0</v>
      </c>
      <c r="P1415" s="493" t="n">
        <v>0</v>
      </c>
      <c r="Q1415" s="493" t="n">
        <v>0</v>
      </c>
      <c r="R1415" s="493" t="n">
        <v>0</v>
      </c>
      <c r="S1415" s="493" t="n">
        <v>0</v>
      </c>
      <c r="T1415" s="493" t="n">
        <v>0</v>
      </c>
      <c r="U1415" s="493" t="n">
        <v>0</v>
      </c>
      <c r="V1415" s="493" t="n">
        <v>0</v>
      </c>
      <c r="W1415" s="493" t="n">
        <v>0</v>
      </c>
      <c r="X1415" s="493" t="n">
        <v>0</v>
      </c>
      <c r="Y1415" s="493" t="n">
        <v>0</v>
      </c>
      <c r="Z1415" s="493" t="n">
        <v>0</v>
      </c>
      <c r="AA1415" s="493" t="n">
        <v>0</v>
      </c>
      <c r="AB1415" s="493" t="n">
        <v>0</v>
      </c>
      <c r="AC1415" s="493" t="n">
        <v>252.9</v>
      </c>
      <c r="AD1415" s="493" t="n">
        <v>0</v>
      </c>
      <c r="AE1415" s="493" t="n">
        <v>94.8</v>
      </c>
      <c r="AF1415" s="493" t="n">
        <v>0</v>
      </c>
      <c r="AG1415" s="493" t="n">
        <v>0</v>
      </c>
      <c r="AH1415" s="493" t="n">
        <v>0</v>
      </c>
      <c r="AI1415" s="493" t="n">
        <v>0</v>
      </c>
      <c r="AJ1415" s="493" t="n">
        <v>0</v>
      </c>
      <c r="AK1415" s="493" t="n">
        <v>179.7</v>
      </c>
      <c r="AL1415" s="493" t="n">
        <v>0</v>
      </c>
      <c r="AM1415" s="493" t="n">
        <v>0</v>
      </c>
      <c r="AN1415" s="493" t="n">
        <v>0</v>
      </c>
      <c r="AO1415" s="493" t="n">
        <v>0</v>
      </c>
      <c r="AP1415" s="493" t="n">
        <v>0</v>
      </c>
      <c r="AQ1415" s="493" t="n">
        <v>0</v>
      </c>
      <c r="AR1415" s="493" t="n">
        <v>0</v>
      </c>
      <c r="AS1415" s="493" t="n">
        <v>0</v>
      </c>
      <c r="AT1415" s="493" t="n">
        <v>0</v>
      </c>
      <c r="AU1415" s="493" t="n">
        <v>0</v>
      </c>
      <c r="AV1415" s="493" t="n">
        <v>0</v>
      </c>
      <c r="AW1415" s="493" t="n">
        <v>0</v>
      </c>
      <c r="AX1415" s="493" t="n">
        <v>0</v>
      </c>
      <c r="AY1415" s="493" t="n">
        <v>0</v>
      </c>
      <c r="AZ1415" s="493" t="n">
        <v>0</v>
      </c>
      <c r="BA1415" s="493" t="n">
        <v>0</v>
      </c>
      <c r="BB1415" s="493" t="n">
        <v>0</v>
      </c>
      <c r="BC1415" s="493" t="n">
        <v>0</v>
      </c>
      <c r="BD1415" s="493" t="n">
        <v>0</v>
      </c>
      <c r="BE1415" s="493" t="n">
        <v>0</v>
      </c>
      <c r="BF1415" s="493" t="n">
        <v>0</v>
      </c>
      <c r="BG1415" s="493" t="n">
        <v>352.8</v>
      </c>
      <c r="BH1415" s="493" t="n">
        <v>0</v>
      </c>
      <c r="BI1415" s="493" t="n">
        <v>357</v>
      </c>
      <c r="BJ1415" s="493" t="n">
        <v>0</v>
      </c>
      <c r="BK1415" s="493" t="n">
        <v>336.6</v>
      </c>
      <c r="BL1415" s="493" t="n">
        <v>0</v>
      </c>
      <c r="BM1415" s="493" t="n">
        <v>0</v>
      </c>
      <c r="BN1415" s="493" t="n">
        <v>356.4</v>
      </c>
      <c r="BO1415" s="493" t="n">
        <v>0</v>
      </c>
      <c r="BP1415" s="493" t="n">
        <v>341.4</v>
      </c>
      <c r="BQ1415" s="493" t="n">
        <v>0</v>
      </c>
      <c r="BR1415" s="493" t="n">
        <v>340.2</v>
      </c>
      <c r="BS1415" s="493" t="n">
        <v>0</v>
      </c>
      <c r="BT1415" s="493" t="n">
        <v>0</v>
      </c>
      <c r="BU1415" s="493" t="n">
        <v>453.6</v>
      </c>
      <c r="BV1415" s="493" t="n">
        <v>370.8</v>
      </c>
      <c r="BW1415" s="493" t="n">
        <v>0</v>
      </c>
    </row>
    <row r="1416">
      <c r="A1416" t="inlineStr">
        <is>
          <t>[C9C] ANGIOTENSIN-II 길항제 (단일)</t>
        </is>
      </c>
      <c r="B1416" t="inlineStr">
        <is>
          <t>일동제약</t>
        </is>
      </c>
      <c r="C1416" t="inlineStr">
        <is>
          <t>로자탐</t>
        </is>
      </c>
      <c r="D1416" t="inlineStr">
        <is>
          <t>일동제약</t>
        </is>
      </c>
      <c r="E1416" t="inlineStr">
        <is>
          <t>losartan potassium</t>
        </is>
      </c>
      <c r="F1416" t="inlineStr">
        <is>
          <t>상급종합병원</t>
        </is>
      </c>
      <c r="G1416" t="inlineStr">
        <is>
          <t>Generic</t>
        </is>
      </c>
      <c r="H1416" s="493" t="n">
        <v>72832.41</v>
      </c>
      <c r="I1416" s="493" t="n">
        <v>85264.02</v>
      </c>
      <c r="J1416" s="493" t="n">
        <v>70408.78999999999</v>
      </c>
      <c r="K1416" s="493" t="n">
        <v>118345.53</v>
      </c>
      <c r="L1416" s="493" t="n">
        <v>94831.3</v>
      </c>
      <c r="M1416" s="493" t="n">
        <v>106389.67</v>
      </c>
      <c r="N1416" s="493" t="n">
        <v>82789.94</v>
      </c>
      <c r="O1416" s="493" t="n">
        <v>77202.41</v>
      </c>
      <c r="P1416" s="493" t="n">
        <v>89637.36</v>
      </c>
      <c r="Q1416" s="493" t="n">
        <v>108146</v>
      </c>
      <c r="R1416" s="493" t="n">
        <v>70440.38</v>
      </c>
      <c r="S1416" s="493" t="n">
        <v>5964</v>
      </c>
      <c r="T1416" s="493" t="n">
        <v>0</v>
      </c>
      <c r="U1416" s="493" t="n">
        <v>0</v>
      </c>
      <c r="V1416" s="493" t="n">
        <v>72808.75</v>
      </c>
      <c r="W1416" s="493" t="n">
        <v>91447.25</v>
      </c>
      <c r="X1416" s="493" t="n">
        <v>87670.89999999999</v>
      </c>
      <c r="Y1416" s="493" t="n">
        <v>96407.88</v>
      </c>
      <c r="Z1416" s="493" t="n">
        <v>86137.44</v>
      </c>
      <c r="AA1416" s="493" t="n">
        <v>79939.44</v>
      </c>
      <c r="AB1416" s="493" t="n">
        <v>125488.95</v>
      </c>
      <c r="AC1416" s="493" t="n">
        <v>72003.59</v>
      </c>
      <c r="AD1416" s="493" t="n">
        <v>76246.05</v>
      </c>
      <c r="AE1416" s="493" t="n">
        <v>71564.89999999999</v>
      </c>
      <c r="AF1416" s="493" t="n">
        <v>61543.96</v>
      </c>
      <c r="AG1416" s="493" t="n">
        <v>55027.24</v>
      </c>
      <c r="AH1416" s="493" t="n">
        <v>83513.22</v>
      </c>
      <c r="AI1416" s="493" t="n">
        <v>74123.73</v>
      </c>
      <c r="AJ1416" s="493" t="n">
        <v>88319.69</v>
      </c>
      <c r="AK1416" s="493" t="n">
        <v>76455.45</v>
      </c>
      <c r="AL1416" s="493" t="n">
        <v>57694.67</v>
      </c>
      <c r="AM1416" s="493" t="n">
        <v>70976.08</v>
      </c>
      <c r="AN1416" s="493" t="n">
        <v>96981.19</v>
      </c>
      <c r="AO1416" s="493" t="n">
        <v>78221.41</v>
      </c>
      <c r="AP1416" s="493" t="n">
        <v>67576.53999999999</v>
      </c>
      <c r="AQ1416" s="493" t="n">
        <v>108715.07</v>
      </c>
      <c r="AR1416" s="493" t="n">
        <v>75883.24000000001</v>
      </c>
      <c r="AS1416" s="493" t="n">
        <v>59427.35</v>
      </c>
      <c r="AT1416" s="493" t="n">
        <v>89948</v>
      </c>
      <c r="AU1416" s="493" t="n">
        <v>60533.55</v>
      </c>
      <c r="AV1416" s="493" t="n">
        <v>72924.10000000001</v>
      </c>
      <c r="AW1416" s="493" t="n">
        <v>79959.17999999999</v>
      </c>
      <c r="AX1416" s="493" t="n">
        <v>69992.44</v>
      </c>
      <c r="AY1416" s="493" t="n">
        <v>53802.2</v>
      </c>
      <c r="AZ1416" s="493" t="n">
        <v>97969.64999999999</v>
      </c>
      <c r="BA1416" s="493" t="n">
        <v>54560.83</v>
      </c>
      <c r="BB1416" s="493" t="n">
        <v>79904.53</v>
      </c>
      <c r="BC1416" s="493" t="n">
        <v>84766.38</v>
      </c>
      <c r="BD1416" s="493" t="n">
        <v>77276.58</v>
      </c>
      <c r="BE1416" s="493" t="n">
        <v>75449.92</v>
      </c>
      <c r="BF1416" s="493" t="n">
        <v>91312.73</v>
      </c>
      <c r="BG1416" s="493" t="n">
        <v>69125.63</v>
      </c>
      <c r="BH1416" s="493" t="n">
        <v>86236.87</v>
      </c>
      <c r="BI1416" s="493" t="n">
        <v>60249.13</v>
      </c>
      <c r="BJ1416" s="493" t="n">
        <v>76347.36</v>
      </c>
      <c r="BK1416" s="493" t="n">
        <v>63505.16</v>
      </c>
      <c r="BL1416" s="493" t="n">
        <v>98602.35000000001</v>
      </c>
      <c r="BM1416" s="493" t="n">
        <v>73005.45</v>
      </c>
      <c r="BN1416" s="493" t="n">
        <v>74188.36</v>
      </c>
      <c r="BO1416" s="493" t="n">
        <v>70568.32000000001</v>
      </c>
      <c r="BP1416" s="493" t="n">
        <v>92658.92999999999</v>
      </c>
      <c r="BQ1416" s="493" t="n">
        <v>81851.49000000001</v>
      </c>
      <c r="BR1416" s="493" t="n">
        <v>77598.3</v>
      </c>
      <c r="BS1416" s="493" t="n">
        <v>75487.06</v>
      </c>
      <c r="BT1416" s="493" t="n">
        <v>75386.32000000001</v>
      </c>
      <c r="BU1416" s="493" t="n">
        <v>59723.02</v>
      </c>
      <c r="BV1416" s="493" t="n">
        <v>88786.85000000001</v>
      </c>
      <c r="BW1416" s="493" t="n">
        <v>72380.02</v>
      </c>
    </row>
    <row r="1417">
      <c r="A1417" t="inlineStr">
        <is>
          <t>[C9C] ANGIOTENSIN-II 길항제 (단일)</t>
        </is>
      </c>
      <c r="B1417" t="inlineStr">
        <is>
          <t>일동제약</t>
        </is>
      </c>
      <c r="C1417" t="inlineStr">
        <is>
          <t>로자탐</t>
        </is>
      </c>
      <c r="D1417" t="inlineStr">
        <is>
          <t>일동제약</t>
        </is>
      </c>
      <c r="E1417" t="inlineStr">
        <is>
          <t>losartan potassium</t>
        </is>
      </c>
      <c r="F1417" t="inlineStr">
        <is>
          <t>종합병원</t>
        </is>
      </c>
      <c r="G1417" t="inlineStr">
        <is>
          <t>Generic</t>
        </is>
      </c>
      <c r="H1417" s="493" t="n">
        <v>107642.79</v>
      </c>
      <c r="I1417" s="493" t="n">
        <v>96675.13</v>
      </c>
      <c r="J1417" s="493" t="n">
        <v>131134.4</v>
      </c>
      <c r="K1417" s="493" t="n">
        <v>112625.22</v>
      </c>
      <c r="L1417" s="493" t="n">
        <v>92177.03999999999</v>
      </c>
      <c r="M1417" s="493" t="n">
        <v>122558.69</v>
      </c>
      <c r="N1417" s="493" t="n">
        <v>120103.99</v>
      </c>
      <c r="O1417" s="493" t="n">
        <v>117638.3</v>
      </c>
      <c r="P1417" s="493" t="n">
        <v>133284.77</v>
      </c>
      <c r="Q1417" s="493" t="n">
        <v>138957.11</v>
      </c>
      <c r="R1417" s="493" t="n">
        <v>115571.98</v>
      </c>
      <c r="S1417" s="493" t="n">
        <v>22483.42</v>
      </c>
      <c r="T1417" s="493" t="n">
        <v>0</v>
      </c>
      <c r="U1417" s="493" t="n">
        <v>0</v>
      </c>
      <c r="V1417" s="493" t="n">
        <v>0</v>
      </c>
      <c r="W1417" s="493" t="n">
        <v>0</v>
      </c>
      <c r="X1417" s="493" t="n">
        <v>0</v>
      </c>
      <c r="Y1417" s="493" t="n">
        <v>80.09999999999999</v>
      </c>
      <c r="Z1417" s="493" t="n">
        <v>0</v>
      </c>
      <c r="AA1417" s="493" t="n">
        <v>0</v>
      </c>
      <c r="AB1417" s="493" t="n">
        <v>0</v>
      </c>
      <c r="AC1417" s="493" t="n">
        <v>0</v>
      </c>
      <c r="AD1417" s="493" t="n">
        <v>0</v>
      </c>
      <c r="AE1417" s="493" t="n">
        <v>77.40000000000001</v>
      </c>
      <c r="AF1417" s="493" t="n">
        <v>0</v>
      </c>
      <c r="AG1417" s="493" t="n">
        <v>0</v>
      </c>
      <c r="AH1417" s="493" t="n">
        <v>88.2</v>
      </c>
      <c r="AI1417" s="493" t="n">
        <v>0</v>
      </c>
      <c r="AJ1417" s="493" t="n">
        <v>0</v>
      </c>
      <c r="AK1417" s="493" t="n">
        <v>83.7</v>
      </c>
      <c r="AL1417" s="493" t="n">
        <v>0</v>
      </c>
      <c r="AM1417" s="493" t="n">
        <v>0</v>
      </c>
      <c r="AN1417" s="493" t="n">
        <v>0</v>
      </c>
      <c r="AO1417" s="493" t="n">
        <v>0</v>
      </c>
      <c r="AP1417" s="493" t="n">
        <v>0</v>
      </c>
      <c r="AQ1417" s="493" t="n">
        <v>0</v>
      </c>
      <c r="AR1417" s="493" t="n">
        <v>0</v>
      </c>
      <c r="AS1417" s="493" t="n">
        <v>1183.95</v>
      </c>
      <c r="AT1417" s="493" t="n">
        <v>0</v>
      </c>
      <c r="AU1417" s="493" t="n">
        <v>523.8</v>
      </c>
      <c r="AV1417" s="493" t="n">
        <v>0</v>
      </c>
      <c r="AW1417" s="493" t="n">
        <v>588.6900000000001</v>
      </c>
      <c r="AX1417" s="493" t="n">
        <v>89.09999999999999</v>
      </c>
      <c r="AY1417" s="493" t="n">
        <v>428.4</v>
      </c>
      <c r="AZ1417" s="493" t="n">
        <v>1189.35</v>
      </c>
      <c r="BA1417" s="493" t="n">
        <v>160.2</v>
      </c>
      <c r="BB1417" s="493" t="n">
        <v>0</v>
      </c>
      <c r="BC1417" s="493" t="n">
        <v>0</v>
      </c>
      <c r="BD1417" s="493" t="n">
        <v>83.7</v>
      </c>
      <c r="BE1417" s="493" t="n">
        <v>0</v>
      </c>
      <c r="BF1417" s="493" t="n">
        <v>0</v>
      </c>
      <c r="BG1417" s="493" t="n">
        <v>456.3</v>
      </c>
      <c r="BH1417" s="493" t="n">
        <v>0</v>
      </c>
      <c r="BI1417" s="493" t="n">
        <v>0</v>
      </c>
      <c r="BJ1417" s="493" t="n">
        <v>93.59999999999999</v>
      </c>
      <c r="BK1417" s="493" t="n">
        <v>0</v>
      </c>
      <c r="BL1417" s="493" t="n">
        <v>0</v>
      </c>
      <c r="BM1417" s="493" t="n">
        <v>462.6</v>
      </c>
      <c r="BN1417" s="493" t="n">
        <v>0</v>
      </c>
      <c r="BO1417" s="493" t="n">
        <v>0</v>
      </c>
      <c r="BP1417" s="493" t="n">
        <v>93.59999999999999</v>
      </c>
      <c r="BQ1417" s="493" t="n">
        <v>0</v>
      </c>
      <c r="BR1417" s="493" t="n">
        <v>0</v>
      </c>
      <c r="BS1417" s="493" t="n">
        <v>101.7</v>
      </c>
      <c r="BT1417" s="493" t="n">
        <v>0</v>
      </c>
      <c r="BU1417" s="493" t="n">
        <v>0</v>
      </c>
      <c r="BV1417" s="493" t="n">
        <v>0</v>
      </c>
      <c r="BW1417" s="493" t="n">
        <v>0</v>
      </c>
    </row>
    <row r="1418">
      <c r="A1418" t="inlineStr">
        <is>
          <t>[C9C] ANGIOTENSIN-II 길항제 (단일)</t>
        </is>
      </c>
      <c r="B1418" t="inlineStr">
        <is>
          <t>일동제약</t>
        </is>
      </c>
      <c r="C1418" t="inlineStr">
        <is>
          <t>로자탐</t>
        </is>
      </c>
      <c r="D1418" t="inlineStr">
        <is>
          <t>일동제약</t>
        </is>
      </c>
      <c r="E1418" t="inlineStr">
        <is>
          <t>losartan potassium</t>
        </is>
      </c>
      <c r="F1418" t="inlineStr">
        <is>
          <t>병원</t>
        </is>
      </c>
      <c r="G1418" t="inlineStr">
        <is>
          <t>Generic</t>
        </is>
      </c>
      <c r="H1418" s="493" t="n">
        <v>9923.799999999999</v>
      </c>
      <c r="I1418" s="493" t="n">
        <v>10971.62</v>
      </c>
      <c r="J1418" s="493" t="n">
        <v>7850.61</v>
      </c>
      <c r="K1418" s="493" t="n">
        <v>9761.43</v>
      </c>
      <c r="L1418" s="493" t="n">
        <v>8663.559999999999</v>
      </c>
      <c r="M1418" s="493" t="n">
        <v>6713.25</v>
      </c>
      <c r="N1418" s="493" t="n">
        <v>6283.07</v>
      </c>
      <c r="O1418" s="493" t="n">
        <v>7821.5</v>
      </c>
      <c r="P1418" s="493" t="n">
        <v>5771.42</v>
      </c>
      <c r="Q1418" s="493" t="n">
        <v>6769.06</v>
      </c>
      <c r="R1418" s="493" t="n">
        <v>6107.1</v>
      </c>
      <c r="S1418" s="493" t="n">
        <v>1320.1</v>
      </c>
      <c r="T1418" s="493" t="n">
        <v>836.14</v>
      </c>
      <c r="U1418" s="493" t="n">
        <v>223.72</v>
      </c>
      <c r="V1418" s="493" t="n">
        <v>420</v>
      </c>
      <c r="W1418" s="493" t="n">
        <v>652.62</v>
      </c>
      <c r="X1418" s="493" t="n">
        <v>1484.3</v>
      </c>
      <c r="Y1418" s="493" t="n">
        <v>1085.9</v>
      </c>
      <c r="Z1418" s="493" t="n">
        <v>3686.77</v>
      </c>
      <c r="AA1418" s="493" t="n">
        <v>1121.7</v>
      </c>
      <c r="AB1418" s="493" t="n">
        <v>2576.4</v>
      </c>
      <c r="AC1418" s="493" t="n">
        <v>1400.05</v>
      </c>
      <c r="AD1418" s="493" t="n">
        <v>2270.7</v>
      </c>
      <c r="AE1418" s="493" t="n">
        <v>1168.5</v>
      </c>
      <c r="AF1418" s="493" t="n">
        <v>2136.3</v>
      </c>
      <c r="AG1418" s="493" t="n">
        <v>601.2</v>
      </c>
      <c r="AH1418" s="493" t="n">
        <v>2786.1</v>
      </c>
      <c r="AI1418" s="493" t="n">
        <v>2698.8</v>
      </c>
      <c r="AJ1418" s="493" t="n">
        <v>1516.16</v>
      </c>
      <c r="AK1418" s="493" t="n">
        <v>1348.8</v>
      </c>
      <c r="AL1418" s="493" t="n">
        <v>2396.7</v>
      </c>
      <c r="AM1418" s="493" t="n">
        <v>1703.7</v>
      </c>
      <c r="AN1418" s="493" t="n">
        <v>1986</v>
      </c>
      <c r="AO1418" s="493" t="n">
        <v>1894.2</v>
      </c>
      <c r="AP1418" s="493" t="n">
        <v>3220.2</v>
      </c>
      <c r="AQ1418" s="493" t="n">
        <v>1543.5</v>
      </c>
      <c r="AR1418" s="493" t="n">
        <v>1863.4</v>
      </c>
      <c r="AS1418" s="493" t="n">
        <v>1759.5</v>
      </c>
      <c r="AT1418" s="493" t="n">
        <v>6521.7</v>
      </c>
      <c r="AU1418" s="493" t="n">
        <v>18649.82</v>
      </c>
      <c r="AV1418" s="493" t="n">
        <v>17224.1</v>
      </c>
      <c r="AW1418" s="493" t="n">
        <v>19505.75</v>
      </c>
      <c r="AX1418" s="493" t="n">
        <v>23778.88</v>
      </c>
      <c r="AY1418" s="493" t="n">
        <v>17934.55</v>
      </c>
      <c r="AZ1418" s="493" t="n">
        <v>15433.95</v>
      </c>
      <c r="BA1418" s="493" t="n">
        <v>29738.18</v>
      </c>
      <c r="BB1418" s="493" t="n">
        <v>20200.33</v>
      </c>
      <c r="BC1418" s="493" t="n">
        <v>22805.78</v>
      </c>
      <c r="BD1418" s="493" t="n">
        <v>31623.56</v>
      </c>
      <c r="BE1418" s="493" t="n">
        <v>26218.1</v>
      </c>
      <c r="BF1418" s="493" t="n">
        <v>48373.45</v>
      </c>
      <c r="BG1418" s="493" t="n">
        <v>40749.9</v>
      </c>
      <c r="BH1418" s="493" t="n">
        <v>41387.03</v>
      </c>
      <c r="BI1418" s="493" t="n">
        <v>39523.5</v>
      </c>
      <c r="BJ1418" s="493" t="n">
        <v>33201.61</v>
      </c>
      <c r="BK1418" s="493" t="n">
        <v>33125.95</v>
      </c>
      <c r="BL1418" s="493" t="n">
        <v>38159.95</v>
      </c>
      <c r="BM1418" s="493" t="n">
        <v>24623.46</v>
      </c>
      <c r="BN1418" s="493" t="n">
        <v>27396.36</v>
      </c>
      <c r="BO1418" s="493" t="n">
        <v>34182.01</v>
      </c>
      <c r="BP1418" s="493" t="n">
        <v>28352.05</v>
      </c>
      <c r="BQ1418" s="493" t="n">
        <v>14146.47</v>
      </c>
      <c r="BR1418" s="493" t="n">
        <v>13435.13</v>
      </c>
      <c r="BS1418" s="493" t="n">
        <v>11163.4</v>
      </c>
      <c r="BT1418" s="493" t="n">
        <v>13856.91</v>
      </c>
      <c r="BU1418" s="493" t="n">
        <v>13910.4</v>
      </c>
      <c r="BV1418" s="493" t="n">
        <v>11722.12</v>
      </c>
      <c r="BW1418" s="493" t="n">
        <v>8519.459999999999</v>
      </c>
    </row>
    <row r="1419">
      <c r="A1419" t="inlineStr">
        <is>
          <t>[C9C] ANGIOTENSIN-II 길항제 (단일)</t>
        </is>
      </c>
      <c r="B1419" t="inlineStr">
        <is>
          <t>일동제약</t>
        </is>
      </c>
      <c r="C1419" t="inlineStr">
        <is>
          <t>로자탐</t>
        </is>
      </c>
      <c r="D1419" t="inlineStr">
        <is>
          <t>일동제약</t>
        </is>
      </c>
      <c r="E1419" t="inlineStr">
        <is>
          <t>losartan potassium</t>
        </is>
      </c>
      <c r="F1419" t="inlineStr">
        <is>
          <t>의원</t>
        </is>
      </c>
      <c r="G1419" t="inlineStr">
        <is>
          <t>Generic</t>
        </is>
      </c>
      <c r="H1419" s="493" t="n">
        <v>220720.26</v>
      </c>
      <c r="I1419" s="493" t="n">
        <v>224140.97</v>
      </c>
      <c r="J1419" s="493" t="n">
        <v>238893.22</v>
      </c>
      <c r="K1419" s="493" t="n">
        <v>242319.05</v>
      </c>
      <c r="L1419" s="493" t="n">
        <v>235982.9</v>
      </c>
      <c r="M1419" s="493" t="n">
        <v>244697.39</v>
      </c>
      <c r="N1419" s="493" t="n">
        <v>245609.69</v>
      </c>
      <c r="O1419" s="493" t="n">
        <v>241128.26</v>
      </c>
      <c r="P1419" s="493" t="n">
        <v>224706.25</v>
      </c>
      <c r="Q1419" s="493" t="n">
        <v>227511.77</v>
      </c>
      <c r="R1419" s="493" t="n">
        <v>202163.1</v>
      </c>
      <c r="S1419" s="493" t="n">
        <v>43795.58</v>
      </c>
      <c r="T1419" s="493" t="n">
        <v>6848.65</v>
      </c>
      <c r="U1419" s="493" t="n">
        <v>2826.45</v>
      </c>
      <c r="V1419" s="493" t="n">
        <v>24193.25</v>
      </c>
      <c r="W1419" s="493" t="n">
        <v>26352.13</v>
      </c>
      <c r="X1419" s="493" t="n">
        <v>31875.83</v>
      </c>
      <c r="Y1419" s="493" t="n">
        <v>34493.48</v>
      </c>
      <c r="Z1419" s="493" t="n">
        <v>40131.51</v>
      </c>
      <c r="AA1419" s="493" t="n">
        <v>48080.5</v>
      </c>
      <c r="AB1419" s="493" t="n">
        <v>53881.2</v>
      </c>
      <c r="AC1419" s="493" t="n">
        <v>53121.12</v>
      </c>
      <c r="AD1419" s="493" t="n">
        <v>59710.54</v>
      </c>
      <c r="AE1419" s="493" t="n">
        <v>56441.56</v>
      </c>
      <c r="AF1419" s="493" t="n">
        <v>51177.81</v>
      </c>
      <c r="AG1419" s="493" t="n">
        <v>51992.93</v>
      </c>
      <c r="AH1419" s="493" t="n">
        <v>53830.63</v>
      </c>
      <c r="AI1419" s="493" t="n">
        <v>50696.13</v>
      </c>
      <c r="AJ1419" s="493" t="n">
        <v>64331.92</v>
      </c>
      <c r="AK1419" s="493" t="n">
        <v>49032.58</v>
      </c>
      <c r="AL1419" s="493" t="n">
        <v>51593.32</v>
      </c>
      <c r="AM1419" s="493" t="n">
        <v>58171.86</v>
      </c>
      <c r="AN1419" s="493" t="n">
        <v>46271.44</v>
      </c>
      <c r="AO1419" s="493" t="n">
        <v>61534.7</v>
      </c>
      <c r="AP1419" s="493" t="n">
        <v>48336.25</v>
      </c>
      <c r="AQ1419" s="493" t="n">
        <v>54342.55</v>
      </c>
      <c r="AR1419" s="493" t="n">
        <v>56141.35</v>
      </c>
      <c r="AS1419" s="493" t="n">
        <v>51875.81</v>
      </c>
      <c r="AT1419" s="493" t="n">
        <v>51064.18</v>
      </c>
      <c r="AU1419" s="493" t="n">
        <v>55699.46</v>
      </c>
      <c r="AV1419" s="493" t="n">
        <v>52357.1</v>
      </c>
      <c r="AW1419" s="493" t="n">
        <v>48243.56</v>
      </c>
      <c r="AX1419" s="493" t="n">
        <v>59109.43</v>
      </c>
      <c r="AY1419" s="493" t="n">
        <v>51160.02</v>
      </c>
      <c r="AZ1419" s="493" t="n">
        <v>52531.8</v>
      </c>
      <c r="BA1419" s="493" t="n">
        <v>60989.81</v>
      </c>
      <c r="BB1419" s="493" t="n">
        <v>49453.8</v>
      </c>
      <c r="BC1419" s="493" t="n">
        <v>53397.62</v>
      </c>
      <c r="BD1419" s="493" t="n">
        <v>48877.59</v>
      </c>
      <c r="BE1419" s="493" t="n">
        <v>48186.43</v>
      </c>
      <c r="BF1419" s="493" t="n">
        <v>46083.47</v>
      </c>
      <c r="BG1419" s="493" t="n">
        <v>53476.16</v>
      </c>
      <c r="BH1419" s="493" t="n">
        <v>52621.38</v>
      </c>
      <c r="BI1419" s="493" t="n">
        <v>54465</v>
      </c>
      <c r="BJ1419" s="493" t="n">
        <v>52685.68</v>
      </c>
      <c r="BK1419" s="493" t="n">
        <v>51938.72</v>
      </c>
      <c r="BL1419" s="493" t="n">
        <v>62516.56</v>
      </c>
      <c r="BM1419" s="493" t="n">
        <v>52113.35</v>
      </c>
      <c r="BN1419" s="493" t="n">
        <v>46842.51</v>
      </c>
      <c r="BO1419" s="493" t="n">
        <v>49441.17</v>
      </c>
      <c r="BP1419" s="493" t="n">
        <v>51937.65</v>
      </c>
      <c r="BQ1419" s="493" t="n">
        <v>44844.76</v>
      </c>
      <c r="BR1419" s="493" t="n">
        <v>49172.74</v>
      </c>
      <c r="BS1419" s="493" t="n">
        <v>54438.17</v>
      </c>
      <c r="BT1419" s="493" t="n">
        <v>50559.77</v>
      </c>
      <c r="BU1419" s="493" t="n">
        <v>50652.56</v>
      </c>
      <c r="BV1419" s="493" t="n">
        <v>58111.28</v>
      </c>
      <c r="BW1419" s="493" t="n">
        <v>49859.2</v>
      </c>
    </row>
    <row r="1420">
      <c r="A1420" t="inlineStr">
        <is>
          <t>[C9C] ANGIOTENSIN-II 길항제 (단일)</t>
        </is>
      </c>
      <c r="B1420" t="inlineStr">
        <is>
          <t>일동제약</t>
        </is>
      </c>
      <c r="C1420" t="inlineStr">
        <is>
          <t>로자탐</t>
        </is>
      </c>
      <c r="D1420" t="inlineStr">
        <is>
          <t>일동제약</t>
        </is>
      </c>
      <c r="E1420" t="inlineStr">
        <is>
          <t>losartan potassium</t>
        </is>
      </c>
      <c r="F1420" t="inlineStr">
        <is>
          <t>보건소</t>
        </is>
      </c>
      <c r="G1420" t="inlineStr">
        <is>
          <t>Generic</t>
        </is>
      </c>
      <c r="H1420" s="493" t="n">
        <v>1416.9</v>
      </c>
      <c r="I1420" s="493" t="n">
        <v>3783.3</v>
      </c>
      <c r="J1420" s="493" t="n">
        <v>4162.8</v>
      </c>
      <c r="K1420" s="493" t="n">
        <v>1935.6</v>
      </c>
      <c r="L1420" s="493" t="n">
        <v>1646.4</v>
      </c>
      <c r="M1420" s="493" t="n">
        <v>1816.5</v>
      </c>
      <c r="N1420" s="493" t="n">
        <v>1419.45</v>
      </c>
      <c r="O1420" s="493" t="n">
        <v>1064.4</v>
      </c>
      <c r="P1420" s="493" t="n">
        <v>1473</v>
      </c>
      <c r="Q1420" s="493" t="n">
        <v>1064.4</v>
      </c>
      <c r="R1420" s="493" t="n">
        <v>1950.3</v>
      </c>
      <c r="S1420" s="493" t="n">
        <v>374.4</v>
      </c>
      <c r="T1420" s="493" t="n">
        <v>0</v>
      </c>
      <c r="U1420" s="493" t="n">
        <v>62.1</v>
      </c>
      <c r="V1420" s="493" t="n">
        <v>71.7</v>
      </c>
      <c r="W1420" s="493" t="n">
        <v>0</v>
      </c>
      <c r="X1420" s="493" t="n">
        <v>17.4</v>
      </c>
      <c r="Y1420" s="493" t="n">
        <v>53.1</v>
      </c>
      <c r="Z1420" s="493" t="n">
        <v>17.4</v>
      </c>
      <c r="AA1420" s="493" t="n">
        <v>193.5</v>
      </c>
      <c r="AB1420" s="493" t="n">
        <v>430.8</v>
      </c>
      <c r="AC1420" s="493" t="n">
        <v>222</v>
      </c>
      <c r="AD1420" s="493" t="n">
        <v>1368.99</v>
      </c>
      <c r="AE1420" s="493" t="n">
        <v>1174.7</v>
      </c>
      <c r="AF1420" s="493" t="n">
        <v>317.7</v>
      </c>
      <c r="AG1420" s="493" t="n">
        <v>1158.3</v>
      </c>
      <c r="AH1420" s="493" t="n">
        <v>734.04</v>
      </c>
      <c r="AI1420" s="493" t="n">
        <v>886.5</v>
      </c>
      <c r="AJ1420" s="493" t="n">
        <v>1765.8</v>
      </c>
      <c r="AK1420" s="493" t="n">
        <v>1778.4</v>
      </c>
      <c r="AL1420" s="493" t="n">
        <v>1395.3</v>
      </c>
      <c r="AM1420" s="493" t="n">
        <v>1763.1</v>
      </c>
      <c r="AN1420" s="493" t="n">
        <v>1606.8</v>
      </c>
      <c r="AO1420" s="493" t="n">
        <v>1704</v>
      </c>
      <c r="AP1420" s="493" t="n">
        <v>610.8</v>
      </c>
      <c r="AQ1420" s="493" t="n">
        <v>2899.5</v>
      </c>
      <c r="AR1420" s="493" t="n">
        <v>3165.3</v>
      </c>
      <c r="AS1420" s="493" t="n">
        <v>1068</v>
      </c>
      <c r="AT1420" s="493" t="n">
        <v>572.4</v>
      </c>
      <c r="AU1420" s="493" t="n">
        <v>2127.6</v>
      </c>
      <c r="AV1420" s="493" t="n">
        <v>839.4</v>
      </c>
      <c r="AW1420" s="493" t="n">
        <v>1769.7</v>
      </c>
      <c r="AX1420" s="493" t="n">
        <v>640.2</v>
      </c>
      <c r="AY1420" s="493" t="n">
        <v>1843.2</v>
      </c>
      <c r="AZ1420" s="493" t="n">
        <v>343.8</v>
      </c>
      <c r="BA1420" s="493" t="n">
        <v>318.6</v>
      </c>
      <c r="BB1420" s="493" t="n">
        <v>1106.4</v>
      </c>
      <c r="BC1420" s="493" t="n">
        <v>506.7</v>
      </c>
      <c r="BD1420" s="493" t="n">
        <v>852.9</v>
      </c>
      <c r="BE1420" s="493" t="n">
        <v>373.2</v>
      </c>
      <c r="BF1420" s="493" t="n">
        <v>671.1</v>
      </c>
      <c r="BG1420" s="493" t="n">
        <v>1082.7</v>
      </c>
      <c r="BH1420" s="493" t="n">
        <v>1030.2</v>
      </c>
      <c r="BI1420" s="493" t="n">
        <v>3606.6</v>
      </c>
      <c r="BJ1420" s="493" t="n">
        <v>909.3</v>
      </c>
      <c r="BK1420" s="493" t="n">
        <v>59.4</v>
      </c>
      <c r="BL1420" s="493" t="n">
        <v>1014</v>
      </c>
      <c r="BM1420" s="493" t="n">
        <v>1752</v>
      </c>
      <c r="BN1420" s="493" t="n">
        <v>1956</v>
      </c>
      <c r="BO1420" s="493" t="n">
        <v>455.7</v>
      </c>
      <c r="BP1420" s="493" t="n">
        <v>297</v>
      </c>
      <c r="BQ1420" s="493" t="n">
        <v>242.44</v>
      </c>
      <c r="BR1420" s="493" t="n">
        <v>67.2</v>
      </c>
      <c r="BS1420" s="493" t="n">
        <v>616.2</v>
      </c>
      <c r="BT1420" s="493" t="n">
        <v>0</v>
      </c>
      <c r="BU1420" s="493" t="n">
        <v>153.3</v>
      </c>
      <c r="BV1420" s="493" t="n">
        <v>791.7</v>
      </c>
      <c r="BW1420" s="493" t="n">
        <v>81</v>
      </c>
    </row>
    <row r="1421">
      <c r="A1421" t="inlineStr">
        <is>
          <t>[C9C] ANGIOTENSIN-II 길항제 (단일)</t>
        </is>
      </c>
      <c r="B1421" t="inlineStr">
        <is>
          <t>일동제약</t>
        </is>
      </c>
      <c r="C1421" t="inlineStr">
        <is>
          <t>미카테르</t>
        </is>
      </c>
      <c r="D1421" t="inlineStr">
        <is>
          <t>일동제약</t>
        </is>
      </c>
      <c r="E1421" t="inlineStr">
        <is>
          <t>telmisartan</t>
        </is>
      </c>
      <c r="F1421" t="inlineStr">
        <is>
          <t>상급종합병원</t>
        </is>
      </c>
      <c r="G1421" t="inlineStr">
        <is>
          <t>Generic</t>
        </is>
      </c>
      <c r="H1421" s="493" t="n">
        <v>73703.88</v>
      </c>
      <c r="I1421" s="493" t="n">
        <v>74454.05</v>
      </c>
      <c r="J1421" s="493" t="n">
        <v>91853.12</v>
      </c>
      <c r="K1421" s="493" t="n">
        <v>76004.61</v>
      </c>
      <c r="L1421" s="493" t="n">
        <v>76408.14999999999</v>
      </c>
      <c r="M1421" s="493" t="n">
        <v>97533.33</v>
      </c>
      <c r="N1421" s="493" t="n">
        <v>55099.25</v>
      </c>
      <c r="O1421" s="493" t="n">
        <v>63603.26</v>
      </c>
      <c r="P1421" s="493" t="n">
        <v>99972.99000000001</v>
      </c>
      <c r="Q1421" s="493" t="n">
        <v>58566.7</v>
      </c>
      <c r="R1421" s="493" t="n">
        <v>108030.11</v>
      </c>
      <c r="S1421" s="493" t="n">
        <v>80178.28999999999</v>
      </c>
      <c r="T1421" s="493" t="n">
        <v>66544.46000000001</v>
      </c>
      <c r="U1421" s="493" t="n">
        <v>73442.72</v>
      </c>
      <c r="V1421" s="493" t="n">
        <v>73607.53999999999</v>
      </c>
      <c r="W1421" s="493" t="n">
        <v>61173.96</v>
      </c>
      <c r="X1421" s="493" t="n">
        <v>66959.66</v>
      </c>
      <c r="Y1421" s="493" t="n">
        <v>79326.21000000001</v>
      </c>
      <c r="Z1421" s="493" t="n">
        <v>81875.45</v>
      </c>
      <c r="AA1421" s="493" t="n">
        <v>77473.14</v>
      </c>
      <c r="AB1421" s="493" t="n">
        <v>46424.46</v>
      </c>
      <c r="AC1421" s="493" t="n">
        <v>59620.29</v>
      </c>
      <c r="AD1421" s="493" t="n">
        <v>78025.53</v>
      </c>
      <c r="AE1421" s="493" t="n">
        <v>75188.71000000001</v>
      </c>
      <c r="AF1421" s="493" t="n">
        <v>81255.95</v>
      </c>
      <c r="AG1421" s="493" t="n">
        <v>79326.97</v>
      </c>
      <c r="AH1421" s="493" t="n">
        <v>71914.06</v>
      </c>
      <c r="AI1421" s="493" t="n">
        <v>62340.64</v>
      </c>
      <c r="AJ1421" s="493" t="n">
        <v>68586.49000000001</v>
      </c>
      <c r="AK1421" s="493" t="n">
        <v>87671.36</v>
      </c>
      <c r="AL1421" s="493" t="n">
        <v>80683.60000000001</v>
      </c>
      <c r="AM1421" s="493" t="n">
        <v>74330.02</v>
      </c>
      <c r="AN1421" s="493" t="n">
        <v>73528.85000000001</v>
      </c>
      <c r="AO1421" s="493" t="n">
        <v>67950.27</v>
      </c>
      <c r="AP1421" s="493" t="n">
        <v>68427.53</v>
      </c>
      <c r="AQ1421" s="493" t="n">
        <v>77528.75999999999</v>
      </c>
      <c r="AR1421" s="493" t="n">
        <v>94028.38</v>
      </c>
      <c r="AS1421" s="493" t="n">
        <v>105449.67</v>
      </c>
      <c r="AT1421" s="493" t="n">
        <v>67817.22</v>
      </c>
      <c r="AU1421" s="493" t="n">
        <v>70363.89</v>
      </c>
      <c r="AV1421" s="493" t="n">
        <v>83512.37</v>
      </c>
      <c r="AW1421" s="493" t="n">
        <v>72232.66</v>
      </c>
      <c r="AX1421" s="493" t="n">
        <v>95534.56</v>
      </c>
      <c r="AY1421" s="493" t="n">
        <v>62814.86</v>
      </c>
      <c r="AZ1421" s="493" t="n">
        <v>97245.63</v>
      </c>
      <c r="BA1421" s="493" t="n">
        <v>83085.91</v>
      </c>
      <c r="BB1421" s="493" t="n">
        <v>90420.02</v>
      </c>
      <c r="BC1421" s="493" t="n">
        <v>76714.85000000001</v>
      </c>
      <c r="BD1421" s="493" t="n">
        <v>89887.86</v>
      </c>
      <c r="BE1421" s="493" t="n">
        <v>68963.83</v>
      </c>
      <c r="BF1421" s="493" t="n">
        <v>105534.38</v>
      </c>
      <c r="BG1421" s="493" t="n">
        <v>73240.53</v>
      </c>
      <c r="BH1421" s="493" t="n">
        <v>103073.87</v>
      </c>
      <c r="BI1421" s="493" t="n">
        <v>53931.62</v>
      </c>
      <c r="BJ1421" s="493" t="n">
        <v>74159.16</v>
      </c>
      <c r="BK1421" s="493" t="n">
        <v>61983.84</v>
      </c>
      <c r="BL1421" s="493" t="n">
        <v>90796.24000000001</v>
      </c>
      <c r="BM1421" s="493" t="n">
        <v>63005.8</v>
      </c>
      <c r="BN1421" s="493" t="n">
        <v>63382.05</v>
      </c>
      <c r="BO1421" s="493" t="n">
        <v>69566.39999999999</v>
      </c>
      <c r="BP1421" s="493" t="n">
        <v>82162.89</v>
      </c>
      <c r="BQ1421" s="493" t="n">
        <v>61566.52</v>
      </c>
      <c r="BR1421" s="493" t="n">
        <v>74526.24000000001</v>
      </c>
      <c r="BS1421" s="493" t="n">
        <v>56042.6</v>
      </c>
      <c r="BT1421" s="493" t="n">
        <v>36940.37</v>
      </c>
      <c r="BU1421" s="493" t="n">
        <v>63735.8</v>
      </c>
      <c r="BV1421" s="493" t="n">
        <v>56092.9</v>
      </c>
      <c r="BW1421" s="493" t="n">
        <v>61802.95</v>
      </c>
    </row>
    <row r="1422">
      <c r="A1422" t="inlineStr">
        <is>
          <t>[C9C] ANGIOTENSIN-II 길항제 (단일)</t>
        </is>
      </c>
      <c r="B1422" t="inlineStr">
        <is>
          <t>일동제약</t>
        </is>
      </c>
      <c r="C1422" t="inlineStr">
        <is>
          <t>미카테르</t>
        </is>
      </c>
      <c r="D1422" t="inlineStr">
        <is>
          <t>일동제약</t>
        </is>
      </c>
      <c r="E1422" t="inlineStr">
        <is>
          <t>telmisartan</t>
        </is>
      </c>
      <c r="F1422" t="inlineStr">
        <is>
          <t>종합병원</t>
        </is>
      </c>
      <c r="G1422" t="inlineStr">
        <is>
          <t>Generic</t>
        </is>
      </c>
      <c r="H1422" s="493" t="n">
        <v>86267.59</v>
      </c>
      <c r="I1422" s="493" t="n">
        <v>80072.17999999999</v>
      </c>
      <c r="J1422" s="493" t="n">
        <v>94958.45</v>
      </c>
      <c r="K1422" s="493" t="n">
        <v>83439.2</v>
      </c>
      <c r="L1422" s="493" t="n">
        <v>76619.10000000001</v>
      </c>
      <c r="M1422" s="493" t="n">
        <v>79681.35000000001</v>
      </c>
      <c r="N1422" s="493" t="n">
        <v>78321.89999999999</v>
      </c>
      <c r="O1422" s="493" t="n">
        <v>74189.25999999999</v>
      </c>
      <c r="P1422" s="493" t="n">
        <v>76998.37</v>
      </c>
      <c r="Q1422" s="493" t="n">
        <v>70480.06</v>
      </c>
      <c r="R1422" s="493" t="n">
        <v>77535.34</v>
      </c>
      <c r="S1422" s="493" t="n">
        <v>89650.92</v>
      </c>
      <c r="T1422" s="493" t="n">
        <v>68158.66</v>
      </c>
      <c r="U1422" s="493" t="n">
        <v>75758.03</v>
      </c>
      <c r="V1422" s="493" t="n">
        <v>93818.74000000001</v>
      </c>
      <c r="W1422" s="493" t="n">
        <v>89069.60000000001</v>
      </c>
      <c r="X1422" s="493" t="n">
        <v>70304.48</v>
      </c>
      <c r="Y1422" s="493" t="n">
        <v>83557.48</v>
      </c>
      <c r="Z1422" s="493" t="n">
        <v>50363.48</v>
      </c>
      <c r="AA1422" s="493" t="n">
        <v>41399.85</v>
      </c>
      <c r="AB1422" s="493" t="n">
        <v>41088.88</v>
      </c>
      <c r="AC1422" s="493" t="n">
        <v>36398.62</v>
      </c>
      <c r="AD1422" s="493" t="n">
        <v>42293.97</v>
      </c>
      <c r="AE1422" s="493" t="n">
        <v>74278.23</v>
      </c>
      <c r="AF1422" s="493" t="n">
        <v>61110.85</v>
      </c>
      <c r="AG1422" s="493" t="n">
        <v>79243.64</v>
      </c>
      <c r="AH1422" s="493" t="n">
        <v>66946.17999999999</v>
      </c>
      <c r="AI1422" s="493" t="n">
        <v>73822.35000000001</v>
      </c>
      <c r="AJ1422" s="493" t="n">
        <v>64554.7</v>
      </c>
      <c r="AK1422" s="493" t="n">
        <v>81929.16</v>
      </c>
      <c r="AL1422" s="493" t="n">
        <v>63653.76</v>
      </c>
      <c r="AM1422" s="493" t="n">
        <v>77910.36</v>
      </c>
      <c r="AN1422" s="493" t="n">
        <v>65023.27</v>
      </c>
      <c r="AO1422" s="493" t="n">
        <v>83677.5</v>
      </c>
      <c r="AP1422" s="493" t="n">
        <v>76494.82000000001</v>
      </c>
      <c r="AQ1422" s="493" t="n">
        <v>74009</v>
      </c>
      <c r="AR1422" s="493" t="n">
        <v>77572.60000000001</v>
      </c>
      <c r="AS1422" s="493" t="n">
        <v>78992.37</v>
      </c>
      <c r="AT1422" s="493" t="n">
        <v>63447.24</v>
      </c>
      <c r="AU1422" s="493" t="n">
        <v>88974.48</v>
      </c>
      <c r="AV1422" s="493" t="n">
        <v>75146.74000000001</v>
      </c>
      <c r="AW1422" s="493" t="n">
        <v>64045.21</v>
      </c>
      <c r="AX1422" s="493" t="n">
        <v>95979.88</v>
      </c>
      <c r="AY1422" s="493" t="n">
        <v>80792.09</v>
      </c>
      <c r="AZ1422" s="493" t="n">
        <v>71915.71000000001</v>
      </c>
      <c r="BA1422" s="493" t="n">
        <v>101777.1</v>
      </c>
      <c r="BB1422" s="493" t="n">
        <v>93568.45</v>
      </c>
      <c r="BC1422" s="493" t="n">
        <v>107713.2</v>
      </c>
      <c r="BD1422" s="493" t="n">
        <v>83706.28</v>
      </c>
      <c r="BE1422" s="493" t="n">
        <v>86379.49000000001</v>
      </c>
      <c r="BF1422" s="493" t="n">
        <v>84868.89</v>
      </c>
      <c r="BG1422" s="493" t="n">
        <v>113529.95</v>
      </c>
      <c r="BH1422" s="493" t="n">
        <v>101821.51</v>
      </c>
      <c r="BI1422" s="493" t="n">
        <v>101789.15</v>
      </c>
      <c r="BJ1422" s="493" t="n">
        <v>98260.25</v>
      </c>
      <c r="BK1422" s="493" t="n">
        <v>95240.53999999999</v>
      </c>
      <c r="BL1422" s="493" t="n">
        <v>106514.07</v>
      </c>
      <c r="BM1422" s="493" t="n">
        <v>73569.03</v>
      </c>
      <c r="BN1422" s="493" t="n">
        <v>85121.25999999999</v>
      </c>
      <c r="BO1422" s="493" t="n">
        <v>106762.45</v>
      </c>
      <c r="BP1422" s="493" t="n">
        <v>87731.81</v>
      </c>
      <c r="BQ1422" s="493" t="n">
        <v>88761.74000000001</v>
      </c>
      <c r="BR1422" s="493" t="n">
        <v>101009.84</v>
      </c>
      <c r="BS1422" s="493" t="n">
        <v>104951.64</v>
      </c>
      <c r="BT1422" s="493" t="n">
        <v>84806.78</v>
      </c>
      <c r="BU1422" s="493" t="n">
        <v>125727.78</v>
      </c>
      <c r="BV1422" s="493" t="n">
        <v>98635.19</v>
      </c>
      <c r="BW1422" s="493" t="n">
        <v>90315.71000000001</v>
      </c>
    </row>
    <row r="1423">
      <c r="A1423" t="inlineStr">
        <is>
          <t>[C9C] ANGIOTENSIN-II 길항제 (단일)</t>
        </is>
      </c>
      <c r="B1423" t="inlineStr">
        <is>
          <t>일동제약</t>
        </is>
      </c>
      <c r="C1423" t="inlineStr">
        <is>
          <t>미카테르</t>
        </is>
      </c>
      <c r="D1423" t="inlineStr">
        <is>
          <t>일동제약</t>
        </is>
      </c>
      <c r="E1423" t="inlineStr">
        <is>
          <t>telmisartan</t>
        </is>
      </c>
      <c r="F1423" t="inlineStr">
        <is>
          <t>병원</t>
        </is>
      </c>
      <c r="G1423" t="inlineStr">
        <is>
          <t>Generic</t>
        </is>
      </c>
      <c r="H1423" s="493" t="n">
        <v>1465.4</v>
      </c>
      <c r="I1423" s="493" t="n">
        <v>2721.07</v>
      </c>
      <c r="J1423" s="493" t="n">
        <v>3539.7</v>
      </c>
      <c r="K1423" s="493" t="n">
        <v>4530.1</v>
      </c>
      <c r="L1423" s="493" t="n">
        <v>4914.77</v>
      </c>
      <c r="M1423" s="493" t="n">
        <v>6253.68</v>
      </c>
      <c r="N1423" s="493" t="n">
        <v>4668.7</v>
      </c>
      <c r="O1423" s="493" t="n">
        <v>5611.23</v>
      </c>
      <c r="P1423" s="493" t="n">
        <v>5150.36</v>
      </c>
      <c r="Q1423" s="493" t="n">
        <v>4089.3</v>
      </c>
      <c r="R1423" s="493" t="n">
        <v>6420.55</v>
      </c>
      <c r="S1423" s="493" t="n">
        <v>3978.36</v>
      </c>
      <c r="T1423" s="493" t="n">
        <v>3898.19</v>
      </c>
      <c r="U1423" s="493" t="n">
        <v>4534.4</v>
      </c>
      <c r="V1423" s="493" t="n">
        <v>3453.31</v>
      </c>
      <c r="W1423" s="493" t="n">
        <v>7547.1</v>
      </c>
      <c r="X1423" s="493" t="n">
        <v>7692</v>
      </c>
      <c r="Y1423" s="493" t="n">
        <v>7263.05</v>
      </c>
      <c r="Z1423" s="493" t="n">
        <v>6823.7</v>
      </c>
      <c r="AA1423" s="493" t="n">
        <v>11828.45</v>
      </c>
      <c r="AB1423" s="493" t="n">
        <v>2924.08</v>
      </c>
      <c r="AC1423" s="493" t="n">
        <v>7449.26</v>
      </c>
      <c r="AD1423" s="493" t="n">
        <v>9106.209999999999</v>
      </c>
      <c r="AE1423" s="493" t="n">
        <v>9200.75</v>
      </c>
      <c r="AF1423" s="493" t="n">
        <v>8425.85</v>
      </c>
      <c r="AG1423" s="493" t="n">
        <v>9287.940000000001</v>
      </c>
      <c r="AH1423" s="493" t="n">
        <v>7830.63</v>
      </c>
      <c r="AI1423" s="493" t="n">
        <v>8187.6</v>
      </c>
      <c r="AJ1423" s="493" t="n">
        <v>12656.87</v>
      </c>
      <c r="AK1423" s="493" t="n">
        <v>6065.83</v>
      </c>
      <c r="AL1423" s="493" t="n">
        <v>9522.610000000001</v>
      </c>
      <c r="AM1423" s="493" t="n">
        <v>9400.73</v>
      </c>
      <c r="AN1423" s="493" t="n">
        <v>8323.43</v>
      </c>
      <c r="AO1423" s="493" t="n">
        <v>6700.21</v>
      </c>
      <c r="AP1423" s="493" t="n">
        <v>5813.72</v>
      </c>
      <c r="AQ1423" s="493" t="n">
        <v>10827.8</v>
      </c>
      <c r="AR1423" s="493" t="n">
        <v>9771.799999999999</v>
      </c>
      <c r="AS1423" s="493" t="n">
        <v>11643.58</v>
      </c>
      <c r="AT1423" s="493" t="n">
        <v>8950.9</v>
      </c>
      <c r="AU1423" s="493" t="n">
        <v>11245.03</v>
      </c>
      <c r="AV1423" s="493" t="n">
        <v>8803.719999999999</v>
      </c>
      <c r="AW1423" s="493" t="n">
        <v>8321.530000000001</v>
      </c>
      <c r="AX1423" s="493" t="n">
        <v>9311.059999999999</v>
      </c>
      <c r="AY1423" s="493" t="n">
        <v>11696.87</v>
      </c>
      <c r="AZ1423" s="493" t="n">
        <v>6696.17</v>
      </c>
      <c r="BA1423" s="493" t="n">
        <v>7306.59</v>
      </c>
      <c r="BB1423" s="493" t="n">
        <v>10428.12</v>
      </c>
      <c r="BC1423" s="493" t="n">
        <v>12534.42</v>
      </c>
      <c r="BD1423" s="493" t="n">
        <v>8204.84</v>
      </c>
      <c r="BE1423" s="493" t="n">
        <v>8025</v>
      </c>
      <c r="BF1423" s="493" t="n">
        <v>6525.8</v>
      </c>
      <c r="BG1423" s="493" t="n">
        <v>6872.08</v>
      </c>
      <c r="BH1423" s="493" t="n">
        <v>11542.34</v>
      </c>
      <c r="BI1423" s="493" t="n">
        <v>9623.18</v>
      </c>
      <c r="BJ1423" s="493" t="n">
        <v>5605.49</v>
      </c>
      <c r="BK1423" s="493" t="n">
        <v>8168.7</v>
      </c>
      <c r="BL1423" s="493" t="n">
        <v>9325.08</v>
      </c>
      <c r="BM1423" s="493" t="n">
        <v>8626.139999999999</v>
      </c>
      <c r="BN1423" s="493" t="n">
        <v>8620.51</v>
      </c>
      <c r="BO1423" s="493" t="n">
        <v>10667.04</v>
      </c>
      <c r="BP1423" s="493" t="n">
        <v>10508.14</v>
      </c>
      <c r="BQ1423" s="493" t="n">
        <v>10839.13</v>
      </c>
      <c r="BR1423" s="493" t="n">
        <v>10274.36</v>
      </c>
      <c r="BS1423" s="493" t="n">
        <v>10501.24</v>
      </c>
      <c r="BT1423" s="493" t="n">
        <v>10610.43</v>
      </c>
      <c r="BU1423" s="493" t="n">
        <v>11337.97</v>
      </c>
      <c r="BV1423" s="493" t="n">
        <v>11303.08</v>
      </c>
      <c r="BW1423" s="493" t="n">
        <v>9001.139999999999</v>
      </c>
    </row>
    <row r="1424">
      <c r="A1424" t="inlineStr">
        <is>
          <t>[C9C] ANGIOTENSIN-II 길항제 (단일)</t>
        </is>
      </c>
      <c r="B1424" t="inlineStr">
        <is>
          <t>일동제약</t>
        </is>
      </c>
      <c r="C1424" t="inlineStr">
        <is>
          <t>미카테르</t>
        </is>
      </c>
      <c r="D1424" t="inlineStr">
        <is>
          <t>일동제약</t>
        </is>
      </c>
      <c r="E1424" t="inlineStr">
        <is>
          <t>telmisartan</t>
        </is>
      </c>
      <c r="F1424" t="inlineStr">
        <is>
          <t>의원</t>
        </is>
      </c>
      <c r="G1424" t="inlineStr">
        <is>
          <t>Generic</t>
        </is>
      </c>
      <c r="H1424" s="493" t="n">
        <v>236348.09</v>
      </c>
      <c r="I1424" s="493" t="n">
        <v>231707.23</v>
      </c>
      <c r="J1424" s="493" t="n">
        <v>253056.64</v>
      </c>
      <c r="K1424" s="493" t="n">
        <v>245755.33</v>
      </c>
      <c r="L1424" s="493" t="n">
        <v>250806.53</v>
      </c>
      <c r="M1424" s="493" t="n">
        <v>258047.99</v>
      </c>
      <c r="N1424" s="493" t="n">
        <v>268225.46</v>
      </c>
      <c r="O1424" s="493" t="n">
        <v>263140.63</v>
      </c>
      <c r="P1424" s="493" t="n">
        <v>275011.08</v>
      </c>
      <c r="Q1424" s="493" t="n">
        <v>259639</v>
      </c>
      <c r="R1424" s="493" t="n">
        <v>269862.64</v>
      </c>
      <c r="S1424" s="493" t="n">
        <v>352705.34</v>
      </c>
      <c r="T1424" s="493" t="n">
        <v>331823.5</v>
      </c>
      <c r="U1424" s="493" t="n">
        <v>302630.68</v>
      </c>
      <c r="V1424" s="493" t="n">
        <v>339350.02</v>
      </c>
      <c r="W1424" s="493" t="n">
        <v>319817.21</v>
      </c>
      <c r="X1424" s="493" t="n">
        <v>333112.99</v>
      </c>
      <c r="Y1424" s="493" t="n">
        <v>326012.68</v>
      </c>
      <c r="Z1424" s="493" t="n">
        <v>323864.3</v>
      </c>
      <c r="AA1424" s="493" t="n">
        <v>342257.9</v>
      </c>
      <c r="AB1424" s="493" t="n">
        <v>342782.85</v>
      </c>
      <c r="AC1424" s="493" t="n">
        <v>346919.89</v>
      </c>
      <c r="AD1424" s="493" t="n">
        <v>337230.15</v>
      </c>
      <c r="AE1424" s="493" t="n">
        <v>362404.48</v>
      </c>
      <c r="AF1424" s="493" t="n">
        <v>305639.98</v>
      </c>
      <c r="AG1424" s="493" t="n">
        <v>323741.98</v>
      </c>
      <c r="AH1424" s="493" t="n">
        <v>332999.46</v>
      </c>
      <c r="AI1424" s="493" t="n">
        <v>308693.84</v>
      </c>
      <c r="AJ1424" s="493" t="n">
        <v>345008.84</v>
      </c>
      <c r="AK1424" s="493" t="n">
        <v>350265.9</v>
      </c>
      <c r="AL1424" s="493" t="n">
        <v>311558.17</v>
      </c>
      <c r="AM1424" s="493" t="n">
        <v>335200.49</v>
      </c>
      <c r="AN1424" s="493" t="n">
        <v>320619.44</v>
      </c>
      <c r="AO1424" s="493" t="n">
        <v>306915.33</v>
      </c>
      <c r="AP1424" s="493" t="n">
        <v>326189.99</v>
      </c>
      <c r="AQ1424" s="493" t="n">
        <v>318286.82</v>
      </c>
      <c r="AR1424" s="493" t="n">
        <v>324268.32</v>
      </c>
      <c r="AS1424" s="493" t="n">
        <v>304433.12</v>
      </c>
      <c r="AT1424" s="493" t="n">
        <v>316171.11</v>
      </c>
      <c r="AU1424" s="493" t="n">
        <v>307370.08</v>
      </c>
      <c r="AV1424" s="493" t="n">
        <v>322992.84</v>
      </c>
      <c r="AW1424" s="493" t="n">
        <v>314548.06</v>
      </c>
      <c r="AX1424" s="493" t="n">
        <v>337641.46</v>
      </c>
      <c r="AY1424" s="493" t="n">
        <v>331259.09</v>
      </c>
      <c r="AZ1424" s="493" t="n">
        <v>322508.49</v>
      </c>
      <c r="BA1424" s="493" t="n">
        <v>332513.46</v>
      </c>
      <c r="BB1424" s="493" t="n">
        <v>333690.12</v>
      </c>
      <c r="BC1424" s="493" t="n">
        <v>345612.18</v>
      </c>
      <c r="BD1424" s="493" t="n">
        <v>326204.62</v>
      </c>
      <c r="BE1424" s="493" t="n">
        <v>319567.74</v>
      </c>
      <c r="BF1424" s="493" t="n">
        <v>315409.3</v>
      </c>
      <c r="BG1424" s="493" t="n">
        <v>315744.73</v>
      </c>
      <c r="BH1424" s="493" t="n">
        <v>338689.97</v>
      </c>
      <c r="BI1424" s="493" t="n">
        <v>308142</v>
      </c>
      <c r="BJ1424" s="493" t="n">
        <v>343435.67</v>
      </c>
      <c r="BK1424" s="493" t="n">
        <v>354771.18</v>
      </c>
      <c r="BL1424" s="493" t="n">
        <v>377005.64</v>
      </c>
      <c r="BM1424" s="493" t="n">
        <v>335212.35</v>
      </c>
      <c r="BN1424" s="493" t="n">
        <v>333470.47</v>
      </c>
      <c r="BO1424" s="493" t="n">
        <v>374496.58</v>
      </c>
      <c r="BP1424" s="493" t="n">
        <v>359300.58</v>
      </c>
      <c r="BQ1424" s="493" t="n">
        <v>335617.86</v>
      </c>
      <c r="BR1424" s="493" t="n">
        <v>364905.95</v>
      </c>
      <c r="BS1424" s="493" t="n">
        <v>349920.17</v>
      </c>
      <c r="BT1424" s="493" t="n">
        <v>344249.74</v>
      </c>
      <c r="BU1424" s="493" t="n">
        <v>355101.84</v>
      </c>
      <c r="BV1424" s="493" t="n">
        <v>360683.91</v>
      </c>
      <c r="BW1424" s="493" t="n">
        <v>368323.66</v>
      </c>
    </row>
    <row r="1425">
      <c r="A1425" t="inlineStr">
        <is>
          <t>[C9C] ANGIOTENSIN-II 길항제 (단일)</t>
        </is>
      </c>
      <c r="B1425" t="inlineStr">
        <is>
          <t>일동제약</t>
        </is>
      </c>
      <c r="C1425" t="inlineStr">
        <is>
          <t>미카테르</t>
        </is>
      </c>
      <c r="D1425" t="inlineStr">
        <is>
          <t>일동제약</t>
        </is>
      </c>
      <c r="E1425" t="inlineStr">
        <is>
          <t>telmisartan</t>
        </is>
      </c>
      <c r="F1425" t="inlineStr">
        <is>
          <t>보건소</t>
        </is>
      </c>
      <c r="G1425" t="inlineStr">
        <is>
          <t>Generic</t>
        </is>
      </c>
      <c r="H1425" s="493" t="n">
        <v>1731.6</v>
      </c>
      <c r="I1425" s="493" t="n">
        <v>766.2</v>
      </c>
      <c r="J1425" s="493" t="n">
        <v>7729.48</v>
      </c>
      <c r="K1425" s="493" t="n">
        <v>6837.76</v>
      </c>
      <c r="L1425" s="493" t="n">
        <v>1652.4</v>
      </c>
      <c r="M1425" s="493" t="n">
        <v>3636.9</v>
      </c>
      <c r="N1425" s="493" t="n">
        <v>5724</v>
      </c>
      <c r="O1425" s="493" t="n">
        <v>1471.5</v>
      </c>
      <c r="P1425" s="493" t="n">
        <v>2378.7</v>
      </c>
      <c r="Q1425" s="493" t="n">
        <v>4646.1</v>
      </c>
      <c r="R1425" s="493" t="n">
        <v>4053.3</v>
      </c>
      <c r="S1425" s="493" t="n">
        <v>9671.700000000001</v>
      </c>
      <c r="T1425" s="493" t="n">
        <v>6433.2</v>
      </c>
      <c r="U1425" s="493" t="n">
        <v>6309.3</v>
      </c>
      <c r="V1425" s="493" t="n">
        <v>8222.85</v>
      </c>
      <c r="W1425" s="493" t="n">
        <v>6177.3</v>
      </c>
      <c r="X1425" s="493" t="n">
        <v>4317.9</v>
      </c>
      <c r="Y1425" s="493" t="n">
        <v>7737.15</v>
      </c>
      <c r="Z1425" s="493" t="n">
        <v>3723.3</v>
      </c>
      <c r="AA1425" s="493" t="n">
        <v>5209.8</v>
      </c>
      <c r="AB1425" s="493" t="n">
        <v>6444.9</v>
      </c>
      <c r="AC1425" s="493" t="n">
        <v>5962.8</v>
      </c>
      <c r="AD1425" s="493" t="n">
        <v>9994.059999999999</v>
      </c>
      <c r="AE1425" s="493" t="n">
        <v>18362.37</v>
      </c>
      <c r="AF1425" s="493" t="n">
        <v>3680.7</v>
      </c>
      <c r="AG1425" s="493" t="n">
        <v>12051.9</v>
      </c>
      <c r="AH1425" s="493" t="n">
        <v>18396.14</v>
      </c>
      <c r="AI1425" s="493" t="n">
        <v>1798.5</v>
      </c>
      <c r="AJ1425" s="493" t="n">
        <v>13544.46</v>
      </c>
      <c r="AK1425" s="493" t="n">
        <v>5459.54</v>
      </c>
      <c r="AL1425" s="493" t="n">
        <v>5696.38</v>
      </c>
      <c r="AM1425" s="493" t="n">
        <v>13532.62</v>
      </c>
      <c r="AN1425" s="493" t="n">
        <v>4590.3</v>
      </c>
      <c r="AO1425" s="493" t="n">
        <v>5091</v>
      </c>
      <c r="AP1425" s="493" t="n">
        <v>8949.9</v>
      </c>
      <c r="AQ1425" s="493" t="n">
        <v>6612.3</v>
      </c>
      <c r="AR1425" s="493" t="n">
        <v>3389.4</v>
      </c>
      <c r="AS1425" s="493" t="n">
        <v>8086.2</v>
      </c>
      <c r="AT1425" s="493" t="n">
        <v>3872.8</v>
      </c>
      <c r="AU1425" s="493" t="n">
        <v>6078.9</v>
      </c>
      <c r="AV1425" s="493" t="n">
        <v>3154.18</v>
      </c>
      <c r="AW1425" s="493" t="n">
        <v>2673.15</v>
      </c>
      <c r="AX1425" s="493" t="n">
        <v>6167.88</v>
      </c>
      <c r="AY1425" s="493" t="n">
        <v>6466.05</v>
      </c>
      <c r="AZ1425" s="493" t="n">
        <v>3510.3</v>
      </c>
      <c r="BA1425" s="493" t="n">
        <v>2034.6</v>
      </c>
      <c r="BB1425" s="493" t="n">
        <v>12081.6</v>
      </c>
      <c r="BC1425" s="493" t="n">
        <v>1567.8</v>
      </c>
      <c r="BD1425" s="493" t="n">
        <v>3393.3</v>
      </c>
      <c r="BE1425" s="493" t="n">
        <v>6055.8</v>
      </c>
      <c r="BF1425" s="493" t="n">
        <v>3267.3</v>
      </c>
      <c r="BG1425" s="493" t="n">
        <v>4667.1</v>
      </c>
      <c r="BH1425" s="493" t="n">
        <v>2554.37</v>
      </c>
      <c r="BI1425" s="493" t="n">
        <v>1903.17</v>
      </c>
      <c r="BJ1425" s="493" t="n">
        <v>5688.6</v>
      </c>
      <c r="BK1425" s="493" t="n">
        <v>3634.2</v>
      </c>
      <c r="BL1425" s="493" t="n">
        <v>6432.6</v>
      </c>
      <c r="BM1425" s="493" t="n">
        <v>828.61</v>
      </c>
      <c r="BN1425" s="493" t="n">
        <v>3888.1</v>
      </c>
      <c r="BO1425" s="493" t="n">
        <v>21404.2</v>
      </c>
      <c r="BP1425" s="493" t="n">
        <v>1981.2</v>
      </c>
      <c r="BQ1425" s="493" t="n">
        <v>2415</v>
      </c>
      <c r="BR1425" s="493" t="n">
        <v>4571.45</v>
      </c>
      <c r="BS1425" s="493" t="n">
        <v>7746.9</v>
      </c>
      <c r="BT1425" s="493" t="n">
        <v>2745.9</v>
      </c>
      <c r="BU1425" s="493" t="n">
        <v>6354.99</v>
      </c>
      <c r="BV1425" s="493" t="n">
        <v>2607.3</v>
      </c>
      <c r="BW1425" s="493" t="n">
        <v>4822</v>
      </c>
    </row>
    <row r="1426">
      <c r="A1426" t="inlineStr">
        <is>
          <t>[C9C] ANGIOTENSIN-II 길항제 (단일)</t>
        </is>
      </c>
      <c r="B1426" t="inlineStr">
        <is>
          <t>일동제약</t>
        </is>
      </c>
      <c r="C1426" t="inlineStr">
        <is>
          <t>미카테르</t>
        </is>
      </c>
      <c r="D1426" t="inlineStr">
        <is>
          <t>일동제약</t>
        </is>
      </c>
      <c r="E1426" t="inlineStr">
        <is>
          <t>telmisartan</t>
        </is>
      </c>
      <c r="F1426" t="inlineStr">
        <is>
          <t>기타(치과의원, 치과병원 등)</t>
        </is>
      </c>
      <c r="G1426" t="inlineStr">
        <is>
          <t>Generic</t>
        </is>
      </c>
      <c r="H1426" s="493" t="n">
        <v>12.6</v>
      </c>
      <c r="I1426" s="493" t="n">
        <v>41.8</v>
      </c>
      <c r="J1426" s="493" t="n">
        <v>12.38</v>
      </c>
      <c r="K1426" s="493" t="n">
        <v>0</v>
      </c>
      <c r="L1426" s="493" t="n">
        <v>0</v>
      </c>
      <c r="M1426" s="493" t="n">
        <v>0</v>
      </c>
      <c r="N1426" s="493" t="n">
        <v>0</v>
      </c>
      <c r="O1426" s="493" t="n">
        <v>172.2</v>
      </c>
      <c r="P1426" s="493" t="n">
        <v>0</v>
      </c>
      <c r="Q1426" s="493" t="n">
        <v>170.4</v>
      </c>
      <c r="R1426" s="493" t="n">
        <v>0</v>
      </c>
      <c r="S1426" s="493" t="n">
        <v>180</v>
      </c>
      <c r="T1426" s="493" t="n">
        <v>0</v>
      </c>
      <c r="U1426" s="493" t="n">
        <v>67.76000000000001</v>
      </c>
      <c r="V1426" s="493" t="n">
        <v>322.2</v>
      </c>
      <c r="W1426" s="493" t="n">
        <v>0</v>
      </c>
      <c r="X1426" s="493" t="n">
        <v>196.8</v>
      </c>
      <c r="Y1426" s="493" t="n">
        <v>0</v>
      </c>
      <c r="Z1426" s="493" t="n">
        <v>0</v>
      </c>
      <c r="AA1426" s="493" t="n">
        <v>0</v>
      </c>
      <c r="AB1426" s="493" t="n">
        <v>205.8</v>
      </c>
      <c r="AC1426" s="493" t="n">
        <v>0</v>
      </c>
      <c r="AD1426" s="493" t="n">
        <v>206.4</v>
      </c>
      <c r="AE1426" s="493" t="n">
        <v>0</v>
      </c>
      <c r="AF1426" s="493" t="n">
        <v>0</v>
      </c>
      <c r="AG1426" s="493" t="n">
        <v>202.2</v>
      </c>
      <c r="AH1426" s="493" t="n">
        <v>213</v>
      </c>
      <c r="AI1426" s="493" t="n">
        <v>0</v>
      </c>
      <c r="AJ1426" s="493" t="n">
        <v>0</v>
      </c>
      <c r="AK1426" s="493" t="n">
        <v>300.6</v>
      </c>
      <c r="AL1426" s="493" t="n">
        <v>0</v>
      </c>
      <c r="AM1426" s="493" t="n">
        <v>0</v>
      </c>
      <c r="AN1426" s="493" t="n">
        <v>303.3</v>
      </c>
      <c r="AO1426" s="493" t="n">
        <v>0</v>
      </c>
      <c r="AP1426" s="493" t="n">
        <v>0</v>
      </c>
      <c r="AQ1426" s="493" t="n">
        <v>0</v>
      </c>
      <c r="AR1426" s="493" t="n">
        <v>278.1</v>
      </c>
      <c r="AS1426" s="493" t="n">
        <v>0</v>
      </c>
      <c r="AT1426" s="493" t="n">
        <v>0</v>
      </c>
      <c r="AU1426" s="493" t="n">
        <v>0</v>
      </c>
      <c r="AV1426" s="493" t="n">
        <v>389.7</v>
      </c>
      <c r="AW1426" s="493" t="n">
        <v>0</v>
      </c>
      <c r="AX1426" s="493" t="n">
        <v>0</v>
      </c>
      <c r="AY1426" s="493" t="n">
        <v>0</v>
      </c>
      <c r="AZ1426" s="493" t="n">
        <v>345.6</v>
      </c>
      <c r="BA1426" s="493" t="n">
        <v>0</v>
      </c>
      <c r="BB1426" s="493" t="n">
        <v>0</v>
      </c>
      <c r="BC1426" s="493" t="n">
        <v>0</v>
      </c>
      <c r="BD1426" s="493" t="n">
        <v>0</v>
      </c>
      <c r="BE1426" s="493" t="n">
        <v>328.9</v>
      </c>
      <c r="BF1426" s="493" t="n">
        <v>0</v>
      </c>
      <c r="BG1426" s="493" t="n">
        <v>0</v>
      </c>
      <c r="BH1426" s="493" t="n">
        <v>0</v>
      </c>
      <c r="BI1426" s="493" t="n">
        <v>0</v>
      </c>
      <c r="BJ1426" s="493" t="n">
        <v>270</v>
      </c>
      <c r="BK1426" s="493" t="n">
        <v>0</v>
      </c>
      <c r="BL1426" s="493" t="n">
        <v>0</v>
      </c>
      <c r="BM1426" s="493" t="n">
        <v>0</v>
      </c>
      <c r="BN1426" s="493" t="n">
        <v>0</v>
      </c>
      <c r="BO1426" s="493" t="n">
        <v>0</v>
      </c>
      <c r="BP1426" s="493" t="n">
        <v>0</v>
      </c>
      <c r="BQ1426" s="493" t="n">
        <v>0</v>
      </c>
      <c r="BR1426" s="493" t="n">
        <v>0</v>
      </c>
      <c r="BS1426" s="493" t="n">
        <v>290.7</v>
      </c>
      <c r="BT1426" s="493" t="n">
        <v>0</v>
      </c>
      <c r="BU1426" s="493" t="n">
        <v>0</v>
      </c>
      <c r="BV1426" s="493" t="n">
        <v>0</v>
      </c>
      <c r="BW1426" s="493" t="n">
        <v>0</v>
      </c>
    </row>
    <row r="1427">
      <c r="A1427" t="inlineStr">
        <is>
          <t>[C9C] ANGIOTENSIN-II 길항제 (단일)</t>
        </is>
      </c>
      <c r="B1427" t="inlineStr">
        <is>
          <t>일동제약</t>
        </is>
      </c>
      <c r="C1427" t="inlineStr">
        <is>
          <t>올메팜</t>
        </is>
      </c>
      <c r="D1427" t="inlineStr">
        <is>
          <t>일동제약</t>
        </is>
      </c>
      <c r="E1427" t="inlineStr">
        <is>
          <t>olmesartan medoxomil</t>
        </is>
      </c>
      <c r="F1427" t="inlineStr">
        <is>
          <t>상급종합병원</t>
        </is>
      </c>
      <c r="G1427" t="inlineStr">
        <is>
          <t>Generic</t>
        </is>
      </c>
      <c r="H1427" s="493" t="n">
        <v>0</v>
      </c>
      <c r="I1427" s="493" t="n">
        <v>0</v>
      </c>
      <c r="J1427" s="493" t="n">
        <v>0</v>
      </c>
      <c r="K1427" s="493" t="n">
        <v>0</v>
      </c>
      <c r="L1427" s="493" t="n">
        <v>0</v>
      </c>
      <c r="M1427" s="493" t="n">
        <v>0</v>
      </c>
      <c r="N1427" s="493" t="n">
        <v>0</v>
      </c>
      <c r="O1427" s="493" t="n">
        <v>0</v>
      </c>
      <c r="P1427" s="493" t="n">
        <v>0</v>
      </c>
      <c r="Q1427" s="493" t="n">
        <v>0</v>
      </c>
      <c r="R1427" s="493" t="n">
        <v>0</v>
      </c>
      <c r="S1427" s="493" t="n">
        <v>0</v>
      </c>
      <c r="T1427" s="493" t="n">
        <v>0</v>
      </c>
      <c r="U1427" s="493" t="n">
        <v>0</v>
      </c>
      <c r="V1427" s="493" t="n">
        <v>0</v>
      </c>
      <c r="W1427" s="493" t="n">
        <v>0</v>
      </c>
      <c r="X1427" s="493" t="n">
        <v>973.2</v>
      </c>
      <c r="Y1427" s="493" t="n">
        <v>0</v>
      </c>
      <c r="Z1427" s="493" t="n">
        <v>977.4</v>
      </c>
      <c r="AA1427" s="493" t="n">
        <v>0</v>
      </c>
      <c r="AB1427" s="493" t="n">
        <v>1518.3</v>
      </c>
      <c r="AC1427" s="493" t="n">
        <v>0</v>
      </c>
      <c r="AD1427" s="493" t="n">
        <v>0</v>
      </c>
      <c r="AE1427" s="493" t="n">
        <v>0</v>
      </c>
      <c r="AF1427" s="493" t="n">
        <v>0</v>
      </c>
      <c r="AG1427" s="493" t="n">
        <v>0</v>
      </c>
      <c r="AH1427" s="493" t="n">
        <v>0</v>
      </c>
      <c r="AI1427" s="493" t="n">
        <v>0</v>
      </c>
      <c r="AJ1427" s="493" t="n">
        <v>0</v>
      </c>
      <c r="AK1427" s="493" t="n">
        <v>0</v>
      </c>
      <c r="AL1427" s="493" t="n">
        <v>0</v>
      </c>
      <c r="AM1427" s="493" t="n">
        <v>0</v>
      </c>
      <c r="AN1427" s="493" t="n">
        <v>0</v>
      </c>
      <c r="AO1427" s="493" t="n">
        <v>0</v>
      </c>
      <c r="AP1427" s="493" t="n">
        <v>0</v>
      </c>
      <c r="AQ1427" s="493" t="n">
        <v>0</v>
      </c>
      <c r="AR1427" s="493" t="n">
        <v>0</v>
      </c>
      <c r="AS1427" s="493" t="n">
        <v>0</v>
      </c>
      <c r="AT1427" s="493" t="n">
        <v>0</v>
      </c>
      <c r="AU1427" s="493" t="n">
        <v>0</v>
      </c>
      <c r="AV1427" s="493" t="n">
        <v>1030.8</v>
      </c>
      <c r="AW1427" s="493" t="n">
        <v>893.4</v>
      </c>
      <c r="AX1427" s="493" t="n">
        <v>761.7</v>
      </c>
      <c r="AY1427" s="493" t="n">
        <v>0</v>
      </c>
      <c r="AZ1427" s="493" t="n">
        <v>0</v>
      </c>
      <c r="BA1427" s="493" t="n">
        <v>0</v>
      </c>
      <c r="BB1427" s="493" t="n">
        <v>0</v>
      </c>
      <c r="BC1427" s="493" t="n">
        <v>0</v>
      </c>
      <c r="BD1427" s="493" t="n">
        <v>0</v>
      </c>
      <c r="BE1427" s="493" t="n">
        <v>1242.9</v>
      </c>
      <c r="BF1427" s="493" t="n">
        <v>0</v>
      </c>
      <c r="BG1427" s="493" t="n">
        <v>0</v>
      </c>
      <c r="BH1427" s="493" t="n">
        <v>419.1</v>
      </c>
      <c r="BI1427" s="493" t="n">
        <v>3436.5</v>
      </c>
      <c r="BJ1427" s="493" t="n">
        <v>0</v>
      </c>
      <c r="BK1427" s="493" t="n">
        <v>0</v>
      </c>
      <c r="BL1427" s="493" t="n">
        <v>0</v>
      </c>
      <c r="BM1427" s="493" t="n">
        <v>0</v>
      </c>
      <c r="BN1427" s="493" t="n">
        <v>3157.65</v>
      </c>
      <c r="BO1427" s="493" t="n">
        <v>0</v>
      </c>
      <c r="BP1427" s="493" t="n">
        <v>0</v>
      </c>
      <c r="BQ1427" s="493" t="n">
        <v>3079.8</v>
      </c>
      <c r="BR1427" s="493" t="n">
        <v>0</v>
      </c>
      <c r="BS1427" s="493" t="n">
        <v>0</v>
      </c>
      <c r="BT1427" s="493" t="n">
        <v>0</v>
      </c>
      <c r="BU1427" s="493" t="n">
        <v>0</v>
      </c>
      <c r="BV1427" s="493" t="n">
        <v>6862.2</v>
      </c>
      <c r="BW1427" s="493" t="n">
        <v>0</v>
      </c>
    </row>
    <row r="1428">
      <c r="A1428" t="inlineStr">
        <is>
          <t>[C9C] ANGIOTENSIN-II 길항제 (단일)</t>
        </is>
      </c>
      <c r="B1428" t="inlineStr">
        <is>
          <t>일동제약</t>
        </is>
      </c>
      <c r="C1428" t="inlineStr">
        <is>
          <t>올메팜</t>
        </is>
      </c>
      <c r="D1428" t="inlineStr">
        <is>
          <t>일동제약</t>
        </is>
      </c>
      <c r="E1428" t="inlineStr">
        <is>
          <t>olmesartan medoxomil</t>
        </is>
      </c>
      <c r="F1428" t="inlineStr">
        <is>
          <t>종합병원</t>
        </is>
      </c>
      <c r="G1428" t="inlineStr">
        <is>
          <t>Generic</t>
        </is>
      </c>
      <c r="H1428" s="493" t="n">
        <v>2739.67</v>
      </c>
      <c r="I1428" s="493" t="n">
        <v>3494.86</v>
      </c>
      <c r="J1428" s="493" t="n">
        <v>4197.44</v>
      </c>
      <c r="K1428" s="493" t="n">
        <v>4120.13</v>
      </c>
      <c r="L1428" s="493" t="n">
        <v>3259.4</v>
      </c>
      <c r="M1428" s="493" t="n">
        <v>2850.18</v>
      </c>
      <c r="N1428" s="493" t="n">
        <v>5487.39</v>
      </c>
      <c r="O1428" s="493" t="n">
        <v>3424.98</v>
      </c>
      <c r="P1428" s="493" t="n">
        <v>3909.15</v>
      </c>
      <c r="Q1428" s="493" t="n">
        <v>4911.45</v>
      </c>
      <c r="R1428" s="493" t="n">
        <v>4770.13</v>
      </c>
      <c r="S1428" s="493" t="n">
        <v>3446.88</v>
      </c>
      <c r="T1428" s="493" t="n">
        <v>3597.05</v>
      </c>
      <c r="U1428" s="493" t="n">
        <v>1837.46</v>
      </c>
      <c r="V1428" s="493" t="n">
        <v>6051.72</v>
      </c>
      <c r="W1428" s="493" t="n">
        <v>2544.78</v>
      </c>
      <c r="X1428" s="493" t="n">
        <v>1531.1</v>
      </c>
      <c r="Y1428" s="493" t="n">
        <v>5473.04</v>
      </c>
      <c r="Z1428" s="493" t="n">
        <v>832.0599999999999</v>
      </c>
      <c r="AA1428" s="493" t="n">
        <v>4035.04</v>
      </c>
      <c r="AB1428" s="493" t="n">
        <v>3754.18</v>
      </c>
      <c r="AC1428" s="493" t="n">
        <v>2509.4</v>
      </c>
      <c r="AD1428" s="493" t="n">
        <v>1398.36</v>
      </c>
      <c r="AE1428" s="493" t="n">
        <v>6242.14</v>
      </c>
      <c r="AF1428" s="493" t="n">
        <v>2794.31</v>
      </c>
      <c r="AG1428" s="493" t="n">
        <v>2078.65</v>
      </c>
      <c r="AH1428" s="493" t="n">
        <v>6372</v>
      </c>
      <c r="AI1428" s="493" t="n">
        <v>1524.75</v>
      </c>
      <c r="AJ1428" s="493" t="n">
        <v>3500.17</v>
      </c>
      <c r="AK1428" s="493" t="n">
        <v>2284.95</v>
      </c>
      <c r="AL1428" s="493" t="n">
        <v>3111.58</v>
      </c>
      <c r="AM1428" s="493" t="n">
        <v>2102.7</v>
      </c>
      <c r="AN1428" s="493" t="n">
        <v>4444.95</v>
      </c>
      <c r="AO1428" s="493" t="n">
        <v>3820.2</v>
      </c>
      <c r="AP1428" s="493" t="n">
        <v>2154.8</v>
      </c>
      <c r="AQ1428" s="493" t="n">
        <v>3546</v>
      </c>
      <c r="AR1428" s="493" t="n">
        <v>2385.82</v>
      </c>
      <c r="AS1428" s="493" t="n">
        <v>2567.85</v>
      </c>
      <c r="AT1428" s="493" t="n">
        <v>5895.98</v>
      </c>
      <c r="AU1428" s="493" t="n">
        <v>2346.75</v>
      </c>
      <c r="AV1428" s="493" t="n">
        <v>5849.04</v>
      </c>
      <c r="AW1428" s="493" t="n">
        <v>4417.2</v>
      </c>
      <c r="AX1428" s="493" t="n">
        <v>3343.84</v>
      </c>
      <c r="AY1428" s="493" t="n">
        <v>5714.4</v>
      </c>
      <c r="AZ1428" s="493" t="n">
        <v>3750.49</v>
      </c>
      <c r="BA1428" s="493" t="n">
        <v>4569.55</v>
      </c>
      <c r="BB1428" s="493" t="n">
        <v>3002.38</v>
      </c>
      <c r="BC1428" s="493" t="n">
        <v>5389.35</v>
      </c>
      <c r="BD1428" s="493" t="n">
        <v>2677.8</v>
      </c>
      <c r="BE1428" s="493" t="n">
        <v>4138.5</v>
      </c>
      <c r="BF1428" s="493" t="n">
        <v>2488.95</v>
      </c>
      <c r="BG1428" s="493" t="n">
        <v>1955.25</v>
      </c>
      <c r="BH1428" s="493" t="n">
        <v>4853</v>
      </c>
      <c r="BI1428" s="493" t="n">
        <v>4203.6</v>
      </c>
      <c r="BJ1428" s="493" t="n">
        <v>3210</v>
      </c>
      <c r="BK1428" s="493" t="n">
        <v>1187.4</v>
      </c>
      <c r="BL1428" s="493" t="n">
        <v>6800.89</v>
      </c>
      <c r="BM1428" s="493" t="n">
        <v>3147.11</v>
      </c>
      <c r="BN1428" s="493" t="n">
        <v>2272.92</v>
      </c>
      <c r="BO1428" s="493" t="n">
        <v>5027.83</v>
      </c>
      <c r="BP1428" s="493" t="n">
        <v>2982.6</v>
      </c>
      <c r="BQ1428" s="493" t="n">
        <v>3597.53</v>
      </c>
      <c r="BR1428" s="493" t="n">
        <v>4431.3</v>
      </c>
      <c r="BS1428" s="493" t="n">
        <v>4283.85</v>
      </c>
      <c r="BT1428" s="493" t="n">
        <v>1163.32</v>
      </c>
      <c r="BU1428" s="493" t="n">
        <v>4995.3</v>
      </c>
      <c r="BV1428" s="493" t="n">
        <v>3785.55</v>
      </c>
      <c r="BW1428" s="493" t="n">
        <v>2227.8</v>
      </c>
    </row>
    <row r="1429">
      <c r="A1429" t="inlineStr">
        <is>
          <t>[C9C] ANGIOTENSIN-II 길항제 (단일)</t>
        </is>
      </c>
      <c r="B1429" t="inlineStr">
        <is>
          <t>일동제약</t>
        </is>
      </c>
      <c r="C1429" t="inlineStr">
        <is>
          <t>올메팜</t>
        </is>
      </c>
      <c r="D1429" t="inlineStr">
        <is>
          <t>일동제약</t>
        </is>
      </c>
      <c r="E1429" t="inlineStr">
        <is>
          <t>olmesartan medoxomil</t>
        </is>
      </c>
      <c r="F1429" t="inlineStr">
        <is>
          <t>병원</t>
        </is>
      </c>
      <c r="G1429" t="inlineStr">
        <is>
          <t>Generic</t>
        </is>
      </c>
      <c r="H1429" s="493" t="n">
        <v>0</v>
      </c>
      <c r="I1429" s="493" t="n">
        <v>103.8</v>
      </c>
      <c r="J1429" s="493" t="n">
        <v>284.2</v>
      </c>
      <c r="K1429" s="493" t="n">
        <v>337.2</v>
      </c>
      <c r="L1429" s="493" t="n">
        <v>161.1</v>
      </c>
      <c r="M1429" s="493" t="n">
        <v>660.6</v>
      </c>
      <c r="N1429" s="493" t="n">
        <v>44.4</v>
      </c>
      <c r="O1429" s="493" t="n">
        <v>1216.2</v>
      </c>
      <c r="P1429" s="493" t="n">
        <v>480</v>
      </c>
      <c r="Q1429" s="493" t="n">
        <v>134.1</v>
      </c>
      <c r="R1429" s="493" t="n">
        <v>1972.5</v>
      </c>
      <c r="S1429" s="493" t="n">
        <v>137.7</v>
      </c>
      <c r="T1429" s="493" t="n">
        <v>45.6</v>
      </c>
      <c r="U1429" s="493" t="n">
        <v>252.9</v>
      </c>
      <c r="V1429" s="493" t="n">
        <v>38.7</v>
      </c>
      <c r="W1429" s="493" t="n">
        <v>122.4</v>
      </c>
      <c r="X1429" s="493" t="n">
        <v>1480.5</v>
      </c>
      <c r="Y1429" s="493" t="n">
        <v>89.40000000000001</v>
      </c>
      <c r="Z1429" s="493" t="n">
        <v>0</v>
      </c>
      <c r="AA1429" s="493" t="n">
        <v>84</v>
      </c>
      <c r="AB1429" s="493" t="n">
        <v>0</v>
      </c>
      <c r="AC1429" s="493" t="n">
        <v>84</v>
      </c>
      <c r="AD1429" s="493" t="n">
        <v>0</v>
      </c>
      <c r="AE1429" s="493" t="n">
        <v>1279.8</v>
      </c>
      <c r="AF1429" s="493" t="n">
        <v>0</v>
      </c>
      <c r="AG1429" s="493" t="n">
        <v>320.4</v>
      </c>
      <c r="AH1429" s="493" t="n">
        <v>0</v>
      </c>
      <c r="AI1429" s="493" t="n">
        <v>80.40000000000001</v>
      </c>
      <c r="AJ1429" s="493" t="n">
        <v>0</v>
      </c>
      <c r="AK1429" s="493" t="n">
        <v>76.8</v>
      </c>
      <c r="AL1429" s="493" t="n">
        <v>0</v>
      </c>
      <c r="AM1429" s="493" t="n">
        <v>76.2</v>
      </c>
      <c r="AN1429" s="493" t="n">
        <v>0</v>
      </c>
      <c r="AO1429" s="493" t="n">
        <v>75</v>
      </c>
      <c r="AP1429" s="493" t="n">
        <v>0</v>
      </c>
      <c r="AQ1429" s="493" t="n">
        <v>77.40000000000001</v>
      </c>
      <c r="AR1429" s="493" t="n">
        <v>0</v>
      </c>
      <c r="AS1429" s="493" t="n">
        <v>309</v>
      </c>
      <c r="AT1429" s="493" t="n">
        <v>0</v>
      </c>
      <c r="AU1429" s="493" t="n">
        <v>0</v>
      </c>
      <c r="AV1429" s="493" t="n">
        <v>79.8</v>
      </c>
      <c r="AW1429" s="493" t="n">
        <v>0</v>
      </c>
      <c r="AX1429" s="493" t="n">
        <v>85.2</v>
      </c>
      <c r="AY1429" s="493" t="n">
        <v>643.8</v>
      </c>
      <c r="AZ1429" s="493" t="n">
        <v>246.4</v>
      </c>
      <c r="BA1429" s="493" t="n">
        <v>480.6</v>
      </c>
      <c r="BB1429" s="493" t="n">
        <v>314.4</v>
      </c>
      <c r="BC1429" s="493" t="n">
        <v>386.95</v>
      </c>
      <c r="BD1429" s="493" t="n">
        <v>947.2</v>
      </c>
      <c r="BE1429" s="493" t="n">
        <v>804.75</v>
      </c>
      <c r="BF1429" s="493" t="n">
        <v>5255.33</v>
      </c>
      <c r="BG1429" s="493" t="n">
        <v>6759.28</v>
      </c>
      <c r="BH1429" s="493" t="n">
        <v>10166.53</v>
      </c>
      <c r="BI1429" s="493" t="n">
        <v>6055.55</v>
      </c>
      <c r="BJ1429" s="493" t="n">
        <v>9010.809999999999</v>
      </c>
      <c r="BK1429" s="493" t="n">
        <v>2118.01</v>
      </c>
      <c r="BL1429" s="493" t="n">
        <v>2775.75</v>
      </c>
      <c r="BM1429" s="493" t="n">
        <v>5412.46</v>
      </c>
      <c r="BN1429" s="493" t="n">
        <v>3464.72</v>
      </c>
      <c r="BO1429" s="493" t="n">
        <v>2775</v>
      </c>
      <c r="BP1429" s="493" t="n">
        <v>3950.7</v>
      </c>
      <c r="BQ1429" s="493" t="n">
        <v>2790.3</v>
      </c>
      <c r="BR1429" s="493" t="n">
        <v>2168.7</v>
      </c>
      <c r="BS1429" s="493" t="n">
        <v>3220.54</v>
      </c>
      <c r="BT1429" s="493" t="n">
        <v>2765.8</v>
      </c>
      <c r="BU1429" s="493" t="n">
        <v>2829.3</v>
      </c>
      <c r="BV1429" s="493" t="n">
        <v>2187.6</v>
      </c>
      <c r="BW1429" s="493" t="n">
        <v>595.76</v>
      </c>
    </row>
    <row r="1430">
      <c r="A1430" t="inlineStr">
        <is>
          <t>[C9C] ANGIOTENSIN-II 길항제 (단일)</t>
        </is>
      </c>
      <c r="B1430" t="inlineStr">
        <is>
          <t>일동제약</t>
        </is>
      </c>
      <c r="C1430" t="inlineStr">
        <is>
          <t>올메팜</t>
        </is>
      </c>
      <c r="D1430" t="inlineStr">
        <is>
          <t>일동제약</t>
        </is>
      </c>
      <c r="E1430" t="inlineStr">
        <is>
          <t>olmesartan medoxomil</t>
        </is>
      </c>
      <c r="F1430" t="inlineStr">
        <is>
          <t>의원</t>
        </is>
      </c>
      <c r="G1430" t="inlineStr">
        <is>
          <t>Generic</t>
        </is>
      </c>
      <c r="H1430" s="493" t="n">
        <v>47812.38</v>
      </c>
      <c r="I1430" s="493" t="n">
        <v>37590.26</v>
      </c>
      <c r="J1430" s="493" t="n">
        <v>44384.01</v>
      </c>
      <c r="K1430" s="493" t="n">
        <v>45101.25</v>
      </c>
      <c r="L1430" s="493" t="n">
        <v>43513.42</v>
      </c>
      <c r="M1430" s="493" t="n">
        <v>42757.3</v>
      </c>
      <c r="N1430" s="493" t="n">
        <v>44027.6</v>
      </c>
      <c r="O1430" s="493" t="n">
        <v>45518.97</v>
      </c>
      <c r="P1430" s="493" t="n">
        <v>43133.39</v>
      </c>
      <c r="Q1430" s="493" t="n">
        <v>39218.37</v>
      </c>
      <c r="R1430" s="493" t="n">
        <v>49269.31</v>
      </c>
      <c r="S1430" s="493" t="n">
        <v>48812.75</v>
      </c>
      <c r="T1430" s="493" t="n">
        <v>46714.92</v>
      </c>
      <c r="U1430" s="493" t="n">
        <v>44336.03</v>
      </c>
      <c r="V1430" s="493" t="n">
        <v>44297.9</v>
      </c>
      <c r="W1430" s="493" t="n">
        <v>41740.3</v>
      </c>
      <c r="X1430" s="493" t="n">
        <v>46281.97</v>
      </c>
      <c r="Y1430" s="493" t="n">
        <v>46672.46</v>
      </c>
      <c r="Z1430" s="493" t="n">
        <v>56554.66</v>
      </c>
      <c r="AA1430" s="493" t="n">
        <v>57623.74</v>
      </c>
      <c r="AB1430" s="493" t="n">
        <v>55014.27</v>
      </c>
      <c r="AC1430" s="493" t="n">
        <v>59366.87</v>
      </c>
      <c r="AD1430" s="493" t="n">
        <v>59677.7</v>
      </c>
      <c r="AE1430" s="493" t="n">
        <v>60886.34</v>
      </c>
      <c r="AF1430" s="493" t="n">
        <v>54687.55</v>
      </c>
      <c r="AG1430" s="493" t="n">
        <v>52096.53</v>
      </c>
      <c r="AH1430" s="493" t="n">
        <v>56671.33</v>
      </c>
      <c r="AI1430" s="493" t="n">
        <v>62559.46</v>
      </c>
      <c r="AJ1430" s="493" t="n">
        <v>58080.08</v>
      </c>
      <c r="AK1430" s="493" t="n">
        <v>65584.88</v>
      </c>
      <c r="AL1430" s="493" t="n">
        <v>61092.55</v>
      </c>
      <c r="AM1430" s="493" t="n">
        <v>60126.87</v>
      </c>
      <c r="AN1430" s="493" t="n">
        <v>57700.65</v>
      </c>
      <c r="AO1430" s="493" t="n">
        <v>57956.24</v>
      </c>
      <c r="AP1430" s="493" t="n">
        <v>57574.94</v>
      </c>
      <c r="AQ1430" s="493" t="n">
        <v>58604.77</v>
      </c>
      <c r="AR1430" s="493" t="n">
        <v>54798.33</v>
      </c>
      <c r="AS1430" s="493" t="n">
        <v>58726.91</v>
      </c>
      <c r="AT1430" s="493" t="n">
        <v>53856.55</v>
      </c>
      <c r="AU1430" s="493" t="n">
        <v>53974.8</v>
      </c>
      <c r="AV1430" s="493" t="n">
        <v>50435.5</v>
      </c>
      <c r="AW1430" s="493" t="n">
        <v>49157.47</v>
      </c>
      <c r="AX1430" s="493" t="n">
        <v>49525.29</v>
      </c>
      <c r="AY1430" s="493" t="n">
        <v>49248.06</v>
      </c>
      <c r="AZ1430" s="493" t="n">
        <v>46614.06</v>
      </c>
      <c r="BA1430" s="493" t="n">
        <v>52317.81</v>
      </c>
      <c r="BB1430" s="493" t="n">
        <v>45184.47</v>
      </c>
      <c r="BC1430" s="493" t="n">
        <v>48482.29</v>
      </c>
      <c r="BD1430" s="493" t="n">
        <v>49934.16</v>
      </c>
      <c r="BE1430" s="493" t="n">
        <v>38722.61</v>
      </c>
      <c r="BF1430" s="493" t="n">
        <v>45074.96</v>
      </c>
      <c r="BG1430" s="493" t="n">
        <v>44127.21</v>
      </c>
      <c r="BH1430" s="493" t="n">
        <v>46360.08</v>
      </c>
      <c r="BI1430" s="493" t="n">
        <v>42223.08</v>
      </c>
      <c r="BJ1430" s="493" t="n">
        <v>42377.46</v>
      </c>
      <c r="BK1430" s="493" t="n">
        <v>43145.89</v>
      </c>
      <c r="BL1430" s="493" t="n">
        <v>45426.48</v>
      </c>
      <c r="BM1430" s="493" t="n">
        <v>45988.78</v>
      </c>
      <c r="BN1430" s="493" t="n">
        <v>40556.58</v>
      </c>
      <c r="BO1430" s="493" t="n">
        <v>40910.15</v>
      </c>
      <c r="BP1430" s="493" t="n">
        <v>39883.3</v>
      </c>
      <c r="BQ1430" s="493" t="n">
        <v>34605.63</v>
      </c>
      <c r="BR1430" s="493" t="n">
        <v>38593.49</v>
      </c>
      <c r="BS1430" s="493" t="n">
        <v>43171.43</v>
      </c>
      <c r="BT1430" s="493" t="n">
        <v>38524.5</v>
      </c>
      <c r="BU1430" s="493" t="n">
        <v>35714.27</v>
      </c>
      <c r="BV1430" s="493" t="n">
        <v>41168.13</v>
      </c>
      <c r="BW1430" s="493" t="n">
        <v>39168.34</v>
      </c>
    </row>
    <row r="1431">
      <c r="A1431" t="inlineStr">
        <is>
          <t>[C9C] ANGIOTENSIN-II 길항제 (단일)</t>
        </is>
      </c>
      <c r="B1431" t="inlineStr">
        <is>
          <t>일동제약</t>
        </is>
      </c>
      <c r="C1431" t="inlineStr">
        <is>
          <t>올메팜</t>
        </is>
      </c>
      <c r="D1431" t="inlineStr">
        <is>
          <t>일동제약</t>
        </is>
      </c>
      <c r="E1431" t="inlineStr">
        <is>
          <t>olmesartan medoxomil</t>
        </is>
      </c>
      <c r="F1431" t="inlineStr">
        <is>
          <t>보건소</t>
        </is>
      </c>
      <c r="G1431" t="inlineStr">
        <is>
          <t>Generic</t>
        </is>
      </c>
      <c r="H1431" s="493" t="n">
        <v>84</v>
      </c>
      <c r="I1431" s="493" t="n">
        <v>376.8</v>
      </c>
      <c r="J1431" s="493" t="n">
        <v>532.2</v>
      </c>
      <c r="K1431" s="493" t="n">
        <v>646.5</v>
      </c>
      <c r="L1431" s="493" t="n">
        <v>840.6</v>
      </c>
      <c r="M1431" s="493" t="n">
        <v>0</v>
      </c>
      <c r="N1431" s="493" t="n">
        <v>1305.6</v>
      </c>
      <c r="O1431" s="493" t="n">
        <v>83.40000000000001</v>
      </c>
      <c r="P1431" s="493" t="n">
        <v>487.8</v>
      </c>
      <c r="Q1431" s="493" t="n">
        <v>392.7</v>
      </c>
      <c r="R1431" s="493" t="n">
        <v>0</v>
      </c>
      <c r="S1431" s="493" t="n">
        <v>554.4</v>
      </c>
      <c r="T1431" s="493" t="n">
        <v>519.9</v>
      </c>
      <c r="U1431" s="493" t="n">
        <v>306.9</v>
      </c>
      <c r="V1431" s="493" t="n">
        <v>218.7</v>
      </c>
      <c r="W1431" s="493" t="n">
        <v>873.9</v>
      </c>
      <c r="X1431" s="493" t="n">
        <v>586.2</v>
      </c>
      <c r="Y1431" s="493" t="n">
        <v>132.3</v>
      </c>
      <c r="Z1431" s="493" t="n">
        <v>974.25</v>
      </c>
      <c r="AA1431" s="493" t="n">
        <v>182.4</v>
      </c>
      <c r="AB1431" s="493" t="n">
        <v>53.4</v>
      </c>
      <c r="AC1431" s="493" t="n">
        <v>591.6</v>
      </c>
      <c r="AD1431" s="493" t="n">
        <v>129.6</v>
      </c>
      <c r="AE1431" s="493" t="n">
        <v>428.7</v>
      </c>
      <c r="AF1431" s="493" t="n">
        <v>611.1</v>
      </c>
      <c r="AG1431" s="493" t="n">
        <v>588</v>
      </c>
      <c r="AH1431" s="493" t="n">
        <v>0</v>
      </c>
      <c r="AI1431" s="493" t="n">
        <v>542.1</v>
      </c>
      <c r="AJ1431" s="493" t="n">
        <v>0</v>
      </c>
      <c r="AK1431" s="493" t="n">
        <v>787.2</v>
      </c>
      <c r="AL1431" s="493" t="n">
        <v>222.75</v>
      </c>
      <c r="AM1431" s="493" t="n">
        <v>646.5</v>
      </c>
      <c r="AN1431" s="493" t="n">
        <v>0</v>
      </c>
      <c r="AO1431" s="493" t="n">
        <v>757.5</v>
      </c>
      <c r="AP1431" s="493" t="n">
        <v>108.9</v>
      </c>
      <c r="AQ1431" s="493" t="n">
        <v>246</v>
      </c>
      <c r="AR1431" s="493" t="n">
        <v>562.5</v>
      </c>
      <c r="AS1431" s="493" t="n">
        <v>270.9</v>
      </c>
      <c r="AT1431" s="493" t="n">
        <v>394.5</v>
      </c>
      <c r="AU1431" s="493" t="n">
        <v>371.85</v>
      </c>
      <c r="AV1431" s="493" t="n">
        <v>359.4</v>
      </c>
      <c r="AW1431" s="493" t="n">
        <v>0</v>
      </c>
      <c r="AX1431" s="493" t="n">
        <v>764.85</v>
      </c>
      <c r="AY1431" s="493" t="n">
        <v>0</v>
      </c>
      <c r="AZ1431" s="493" t="n">
        <v>626.4</v>
      </c>
      <c r="BA1431" s="493" t="n">
        <v>0</v>
      </c>
      <c r="BB1431" s="493" t="n">
        <v>780.45</v>
      </c>
      <c r="BC1431" s="493" t="n">
        <v>0</v>
      </c>
      <c r="BD1431" s="493" t="n">
        <v>653.1</v>
      </c>
      <c r="BE1431" s="493" t="n">
        <v>175.5</v>
      </c>
      <c r="BF1431" s="493" t="n">
        <v>598.5</v>
      </c>
      <c r="BG1431" s="493" t="n">
        <v>0</v>
      </c>
      <c r="BH1431" s="493" t="n">
        <v>648</v>
      </c>
      <c r="BI1431" s="493" t="n">
        <v>0</v>
      </c>
      <c r="BJ1431" s="493" t="n">
        <v>573</v>
      </c>
      <c r="BK1431" s="493" t="n">
        <v>209.7</v>
      </c>
      <c r="BL1431" s="493" t="n">
        <v>636.3</v>
      </c>
      <c r="BM1431" s="493" t="n">
        <v>0</v>
      </c>
      <c r="BN1431" s="493" t="n">
        <v>711.3</v>
      </c>
      <c r="BO1431" s="493" t="n">
        <v>209.7</v>
      </c>
      <c r="BP1431" s="493" t="n">
        <v>525</v>
      </c>
      <c r="BQ1431" s="493" t="n">
        <v>0</v>
      </c>
      <c r="BR1431" s="493" t="n">
        <v>914.55</v>
      </c>
      <c r="BS1431" s="493" t="n">
        <v>0</v>
      </c>
      <c r="BT1431" s="493" t="n">
        <v>935.7</v>
      </c>
      <c r="BU1431" s="493" t="n">
        <v>258.6</v>
      </c>
      <c r="BV1431" s="493" t="n">
        <v>563.1</v>
      </c>
      <c r="BW1431" s="493" t="n">
        <v>0</v>
      </c>
    </row>
    <row r="1432">
      <c r="A1432" t="inlineStr">
        <is>
          <t>[C9C] ANGIOTENSIN-II 길항제 (단일)</t>
        </is>
      </c>
      <c r="B1432" t="inlineStr">
        <is>
          <t>일동제약</t>
        </is>
      </c>
      <c r="C1432" t="inlineStr">
        <is>
          <t>올메팜</t>
        </is>
      </c>
      <c r="D1432" t="inlineStr">
        <is>
          <t>일동제약</t>
        </is>
      </c>
      <c r="E1432" t="inlineStr">
        <is>
          <t>olmesartan medoxomil</t>
        </is>
      </c>
      <c r="F1432" t="inlineStr">
        <is>
          <t>기타(치과의원, 치과병원 등)</t>
        </is>
      </c>
      <c r="G1432" t="inlineStr">
        <is>
          <t>Generic</t>
        </is>
      </c>
      <c r="H1432" s="493" t="n">
        <v>0</v>
      </c>
      <c r="I1432" s="493" t="n">
        <v>0</v>
      </c>
      <c r="J1432" s="493" t="n">
        <v>0</v>
      </c>
      <c r="K1432" s="493" t="n">
        <v>0</v>
      </c>
      <c r="L1432" s="493" t="n">
        <v>0</v>
      </c>
      <c r="M1432" s="493" t="n">
        <v>0</v>
      </c>
      <c r="N1432" s="493" t="n">
        <v>0</v>
      </c>
      <c r="O1432" s="493" t="n">
        <v>0</v>
      </c>
      <c r="P1432" s="493" t="n">
        <v>0</v>
      </c>
      <c r="Q1432" s="493" t="n">
        <v>0</v>
      </c>
      <c r="R1432" s="493" t="n">
        <v>0</v>
      </c>
      <c r="S1432" s="493" t="n">
        <v>0</v>
      </c>
      <c r="T1432" s="493" t="n">
        <v>0</v>
      </c>
      <c r="U1432" s="493" t="n">
        <v>0</v>
      </c>
      <c r="V1432" s="493" t="n">
        <v>0</v>
      </c>
      <c r="W1432" s="493" t="n">
        <v>0</v>
      </c>
      <c r="X1432" s="493" t="n">
        <v>0</v>
      </c>
      <c r="Y1432" s="493" t="n">
        <v>0</v>
      </c>
      <c r="Z1432" s="493" t="n">
        <v>0</v>
      </c>
      <c r="AA1432" s="493" t="n">
        <v>0</v>
      </c>
      <c r="AB1432" s="493" t="n">
        <v>0</v>
      </c>
      <c r="AC1432" s="493" t="n">
        <v>0</v>
      </c>
      <c r="AD1432" s="493" t="n">
        <v>0</v>
      </c>
      <c r="AE1432" s="493" t="n">
        <v>0</v>
      </c>
      <c r="AF1432" s="493" t="n">
        <v>0</v>
      </c>
      <c r="AG1432" s="493" t="n">
        <v>0</v>
      </c>
      <c r="AH1432" s="493" t="n">
        <v>0</v>
      </c>
      <c r="AI1432" s="493" t="n">
        <v>0</v>
      </c>
      <c r="AJ1432" s="493" t="n">
        <v>0</v>
      </c>
      <c r="AK1432" s="493" t="n">
        <v>0</v>
      </c>
      <c r="AL1432" s="493" t="n">
        <v>0</v>
      </c>
      <c r="AM1432" s="493" t="n">
        <v>0</v>
      </c>
      <c r="AN1432" s="493" t="n">
        <v>0</v>
      </c>
      <c r="AO1432" s="493" t="n">
        <v>0</v>
      </c>
      <c r="AP1432" s="493" t="n">
        <v>0</v>
      </c>
      <c r="AQ1432" s="493" t="n">
        <v>0</v>
      </c>
      <c r="AR1432" s="493" t="n">
        <v>0</v>
      </c>
      <c r="AS1432" s="493" t="n">
        <v>0</v>
      </c>
      <c r="AT1432" s="493" t="n">
        <v>0</v>
      </c>
      <c r="AU1432" s="493" t="n">
        <v>0</v>
      </c>
      <c r="AV1432" s="493" t="n">
        <v>0</v>
      </c>
      <c r="AW1432" s="493" t="n">
        <v>0</v>
      </c>
      <c r="AX1432" s="493" t="n">
        <v>0</v>
      </c>
      <c r="AY1432" s="493" t="n">
        <v>0</v>
      </c>
      <c r="AZ1432" s="493" t="n">
        <v>0</v>
      </c>
      <c r="BA1432" s="493" t="n">
        <v>0</v>
      </c>
      <c r="BB1432" s="493" t="n">
        <v>14.1</v>
      </c>
      <c r="BC1432" s="493" t="n">
        <v>0</v>
      </c>
      <c r="BD1432" s="493" t="n">
        <v>0</v>
      </c>
      <c r="BE1432" s="493" t="n">
        <v>0</v>
      </c>
      <c r="BF1432" s="493" t="n">
        <v>0</v>
      </c>
      <c r="BG1432" s="493" t="n">
        <v>0</v>
      </c>
      <c r="BH1432" s="493" t="n">
        <v>0</v>
      </c>
      <c r="BI1432" s="493" t="n">
        <v>0</v>
      </c>
      <c r="BJ1432" s="493" t="n">
        <v>0</v>
      </c>
      <c r="BK1432" s="493" t="n">
        <v>0</v>
      </c>
      <c r="BL1432" s="493" t="n">
        <v>0</v>
      </c>
      <c r="BM1432" s="493" t="n">
        <v>0</v>
      </c>
      <c r="BN1432" s="493" t="n">
        <v>0</v>
      </c>
      <c r="BO1432" s="493" t="n">
        <v>0</v>
      </c>
      <c r="BP1432" s="493" t="n">
        <v>0</v>
      </c>
      <c r="BQ1432" s="493" t="n">
        <v>0</v>
      </c>
      <c r="BR1432" s="493" t="n">
        <v>0</v>
      </c>
      <c r="BS1432" s="493" t="n">
        <v>0</v>
      </c>
      <c r="BT1432" s="493" t="n">
        <v>0</v>
      </c>
      <c r="BU1432" s="493" t="n">
        <v>0</v>
      </c>
      <c r="BV1432" s="493" t="n">
        <v>0</v>
      </c>
      <c r="BW1432" s="493" t="n">
        <v>0</v>
      </c>
    </row>
    <row r="1433">
      <c r="A1433" t="inlineStr">
        <is>
          <t>[C9C] ANGIOTENSIN-II 길항제 (단일)</t>
        </is>
      </c>
      <c r="B1433" t="inlineStr">
        <is>
          <t>일동제약</t>
        </is>
      </c>
      <c r="C1433" t="inlineStr">
        <is>
          <t>칸데로탄</t>
        </is>
      </c>
      <c r="D1433" t="inlineStr">
        <is>
          <t>일동제약</t>
        </is>
      </c>
      <c r="E1433" t="inlineStr">
        <is>
          <t>candesartan cilexetil</t>
        </is>
      </c>
      <c r="F1433" t="inlineStr">
        <is>
          <t>상급종합병원</t>
        </is>
      </c>
      <c r="G1433" t="inlineStr">
        <is>
          <t>Generic</t>
        </is>
      </c>
      <c r="H1433" s="493" t="n">
        <v>53447.24</v>
      </c>
      <c r="I1433" s="493" t="n">
        <v>57971.45</v>
      </c>
      <c r="J1433" s="493" t="n">
        <v>60064.88</v>
      </c>
      <c r="K1433" s="493" t="n">
        <v>75881.21000000001</v>
      </c>
      <c r="L1433" s="493" t="n">
        <v>69841.19</v>
      </c>
      <c r="M1433" s="493" t="n">
        <v>67514.46000000001</v>
      </c>
      <c r="N1433" s="493" t="n">
        <v>80797.87</v>
      </c>
      <c r="O1433" s="493" t="n">
        <v>71457.32000000001</v>
      </c>
      <c r="P1433" s="493" t="n">
        <v>92262.91</v>
      </c>
      <c r="Q1433" s="493" t="n">
        <v>30767.76</v>
      </c>
      <c r="R1433" s="493" t="n">
        <v>25226.17</v>
      </c>
      <c r="S1433" s="493" t="n">
        <v>154207.9</v>
      </c>
      <c r="T1433" s="493" t="n">
        <v>57391.48</v>
      </c>
      <c r="U1433" s="493" t="n">
        <v>48815.05</v>
      </c>
      <c r="V1433" s="493" t="n">
        <v>73687.25</v>
      </c>
      <c r="W1433" s="493" t="n">
        <v>5570.83</v>
      </c>
      <c r="X1433" s="493" t="n">
        <v>14578.28</v>
      </c>
      <c r="Y1433" s="493" t="n">
        <v>4797.4</v>
      </c>
      <c r="Z1433" s="493" t="n">
        <v>3787.43</v>
      </c>
      <c r="AA1433" s="493" t="n">
        <v>2914</v>
      </c>
      <c r="AB1433" s="493" t="n">
        <v>3820.2</v>
      </c>
      <c r="AC1433" s="493" t="n">
        <v>1777.55</v>
      </c>
      <c r="AD1433" s="493" t="n">
        <v>6069.1</v>
      </c>
      <c r="AE1433" s="493" t="n">
        <v>1992.87</v>
      </c>
      <c r="AF1433" s="493" t="n">
        <v>1620.04</v>
      </c>
      <c r="AG1433" s="493" t="n">
        <v>2436.3</v>
      </c>
      <c r="AH1433" s="493" t="n">
        <v>5809.8</v>
      </c>
      <c r="AI1433" s="493" t="n">
        <v>1188.6</v>
      </c>
      <c r="AJ1433" s="493" t="n">
        <v>5608.8</v>
      </c>
      <c r="AK1433" s="493" t="n">
        <v>7089</v>
      </c>
      <c r="AL1433" s="493" t="n">
        <v>4254.76</v>
      </c>
      <c r="AM1433" s="493" t="n">
        <v>4737.6</v>
      </c>
      <c r="AN1433" s="493" t="n">
        <v>8023.4</v>
      </c>
      <c r="AO1433" s="493" t="n">
        <v>8184.83</v>
      </c>
      <c r="AP1433" s="493" t="n">
        <v>6916.1</v>
      </c>
      <c r="AQ1433" s="493" t="n">
        <v>6104.1</v>
      </c>
      <c r="AR1433" s="493" t="n">
        <v>2247.98</v>
      </c>
      <c r="AS1433" s="493" t="n">
        <v>11797.69</v>
      </c>
      <c r="AT1433" s="493" t="n">
        <v>1817.41</v>
      </c>
      <c r="AU1433" s="493" t="n">
        <v>4612.1</v>
      </c>
      <c r="AV1433" s="493" t="n">
        <v>3628.8</v>
      </c>
      <c r="AW1433" s="493" t="n">
        <v>14937.5</v>
      </c>
      <c r="AX1433" s="493" t="n">
        <v>3473.79</v>
      </c>
      <c r="AY1433" s="493" t="n">
        <v>851.2</v>
      </c>
      <c r="AZ1433" s="493" t="n">
        <v>3483</v>
      </c>
      <c r="BA1433" s="493" t="n">
        <v>10473.95</v>
      </c>
      <c r="BB1433" s="493" t="n">
        <v>13842.84</v>
      </c>
      <c r="BC1433" s="493" t="n">
        <v>7509.6</v>
      </c>
      <c r="BD1433" s="493" t="n">
        <v>8571.92</v>
      </c>
      <c r="BE1433" s="493" t="n">
        <v>2772.19</v>
      </c>
      <c r="BF1433" s="493" t="n">
        <v>3151.75</v>
      </c>
      <c r="BG1433" s="493" t="n">
        <v>9031.43</v>
      </c>
      <c r="BH1433" s="493" t="n">
        <v>6663.42</v>
      </c>
      <c r="BI1433" s="493" t="n">
        <v>12664.09</v>
      </c>
      <c r="BJ1433" s="493" t="n">
        <v>9186.879999999999</v>
      </c>
      <c r="BK1433" s="493" t="n">
        <v>6381.38</v>
      </c>
      <c r="BL1433" s="493" t="n">
        <v>1490.7</v>
      </c>
      <c r="BM1433" s="493" t="n">
        <v>9462.459999999999</v>
      </c>
      <c r="BN1433" s="493" t="n">
        <v>5626.8</v>
      </c>
      <c r="BO1433" s="493" t="n">
        <v>7855.22</v>
      </c>
      <c r="BP1433" s="493" t="n">
        <v>3453.41</v>
      </c>
      <c r="BQ1433" s="493" t="n">
        <v>7036.3</v>
      </c>
      <c r="BR1433" s="493" t="n">
        <v>3603.94</v>
      </c>
      <c r="BS1433" s="493" t="n">
        <v>4237.7</v>
      </c>
      <c r="BT1433" s="493" t="n">
        <v>7273.8</v>
      </c>
      <c r="BU1433" s="493" t="n">
        <v>13444.02</v>
      </c>
      <c r="BV1433" s="493" t="n">
        <v>0</v>
      </c>
      <c r="BW1433" s="493" t="n">
        <v>8523.299999999999</v>
      </c>
    </row>
    <row r="1434">
      <c r="A1434" t="inlineStr">
        <is>
          <t>[C9C] ANGIOTENSIN-II 길항제 (단일)</t>
        </is>
      </c>
      <c r="B1434" t="inlineStr">
        <is>
          <t>일동제약</t>
        </is>
      </c>
      <c r="C1434" t="inlineStr">
        <is>
          <t>칸데로탄</t>
        </is>
      </c>
      <c r="D1434" t="inlineStr">
        <is>
          <t>일동제약</t>
        </is>
      </c>
      <c r="E1434" t="inlineStr">
        <is>
          <t>candesartan cilexetil</t>
        </is>
      </c>
      <c r="F1434" t="inlineStr">
        <is>
          <t>종합병원</t>
        </is>
      </c>
      <c r="G1434" t="inlineStr">
        <is>
          <t>Generic</t>
        </is>
      </c>
      <c r="H1434" s="493" t="n">
        <v>39775.58</v>
      </c>
      <c r="I1434" s="493" t="n">
        <v>51382.32</v>
      </c>
      <c r="J1434" s="493" t="n">
        <v>51921.47</v>
      </c>
      <c r="K1434" s="493" t="n">
        <v>41249.38</v>
      </c>
      <c r="L1434" s="493" t="n">
        <v>42459.07</v>
      </c>
      <c r="M1434" s="493" t="n">
        <v>52476.98</v>
      </c>
      <c r="N1434" s="493" t="n">
        <v>56728.57</v>
      </c>
      <c r="O1434" s="493" t="n">
        <v>37617.54</v>
      </c>
      <c r="P1434" s="493" t="n">
        <v>47697.53</v>
      </c>
      <c r="Q1434" s="493" t="n">
        <v>44155.41</v>
      </c>
      <c r="R1434" s="493" t="n">
        <v>42057.19</v>
      </c>
      <c r="S1434" s="493" t="n">
        <v>36809.96</v>
      </c>
      <c r="T1434" s="493" t="n">
        <v>49393.85</v>
      </c>
      <c r="U1434" s="493" t="n">
        <v>30477.12</v>
      </c>
      <c r="V1434" s="493" t="n">
        <v>42153.68</v>
      </c>
      <c r="W1434" s="493" t="n">
        <v>51590.85</v>
      </c>
      <c r="X1434" s="493" t="n">
        <v>33839.59</v>
      </c>
      <c r="Y1434" s="493" t="n">
        <v>34242.89</v>
      </c>
      <c r="Z1434" s="493" t="n">
        <v>29896.28</v>
      </c>
      <c r="AA1434" s="493" t="n">
        <v>21506.43</v>
      </c>
      <c r="AB1434" s="493" t="n">
        <v>20858.25</v>
      </c>
      <c r="AC1434" s="493" t="n">
        <v>25287.72</v>
      </c>
      <c r="AD1434" s="493" t="n">
        <v>21574.51</v>
      </c>
      <c r="AE1434" s="493" t="n">
        <v>38147.45</v>
      </c>
      <c r="AF1434" s="493" t="n">
        <v>43832.5</v>
      </c>
      <c r="AG1434" s="493" t="n">
        <v>37664.91</v>
      </c>
      <c r="AH1434" s="493" t="n">
        <v>35182.25</v>
      </c>
      <c r="AI1434" s="493" t="n">
        <v>50984.66</v>
      </c>
      <c r="AJ1434" s="493" t="n">
        <v>21944.76</v>
      </c>
      <c r="AK1434" s="493" t="n">
        <v>40970.54</v>
      </c>
      <c r="AL1434" s="493" t="n">
        <v>33078.52</v>
      </c>
      <c r="AM1434" s="493" t="n">
        <v>42751.98</v>
      </c>
      <c r="AN1434" s="493" t="n">
        <v>28103.7</v>
      </c>
      <c r="AO1434" s="493" t="n">
        <v>21916.5</v>
      </c>
      <c r="AP1434" s="493" t="n">
        <v>31703.84</v>
      </c>
      <c r="AQ1434" s="493" t="n">
        <v>36821.41</v>
      </c>
      <c r="AR1434" s="493" t="n">
        <v>26598.5</v>
      </c>
      <c r="AS1434" s="493" t="n">
        <v>29743.23</v>
      </c>
      <c r="AT1434" s="493" t="n">
        <v>23872.46</v>
      </c>
      <c r="AU1434" s="493" t="n">
        <v>32263.12</v>
      </c>
      <c r="AV1434" s="493" t="n">
        <v>35886.61</v>
      </c>
      <c r="AW1434" s="493" t="n">
        <v>44861.3</v>
      </c>
      <c r="AX1434" s="493" t="n">
        <v>35625.11</v>
      </c>
      <c r="AY1434" s="493" t="n">
        <v>55658.16</v>
      </c>
      <c r="AZ1434" s="493" t="n">
        <v>37216.37</v>
      </c>
      <c r="BA1434" s="493" t="n">
        <v>34521.22</v>
      </c>
      <c r="BB1434" s="493" t="n">
        <v>40807.66</v>
      </c>
      <c r="BC1434" s="493" t="n">
        <v>46632.92</v>
      </c>
      <c r="BD1434" s="493" t="n">
        <v>34234.52</v>
      </c>
      <c r="BE1434" s="493" t="n">
        <v>42343.04</v>
      </c>
      <c r="BF1434" s="493" t="n">
        <v>39063.69</v>
      </c>
      <c r="BG1434" s="493" t="n">
        <v>49614.8</v>
      </c>
      <c r="BH1434" s="493" t="n">
        <v>34032.39</v>
      </c>
      <c r="BI1434" s="493" t="n">
        <v>42179.01</v>
      </c>
      <c r="BJ1434" s="493" t="n">
        <v>36904.09</v>
      </c>
      <c r="BK1434" s="493" t="n">
        <v>33109.38</v>
      </c>
      <c r="BL1434" s="493" t="n">
        <v>33525.29</v>
      </c>
      <c r="BM1434" s="493" t="n">
        <v>17747.84</v>
      </c>
      <c r="BN1434" s="493" t="n">
        <v>26772.56</v>
      </c>
      <c r="BO1434" s="493" t="n">
        <v>25550.14</v>
      </c>
      <c r="BP1434" s="493" t="n">
        <v>20170.69</v>
      </c>
      <c r="BQ1434" s="493" t="n">
        <v>24025.86</v>
      </c>
      <c r="BR1434" s="493" t="n">
        <v>33625.06</v>
      </c>
      <c r="BS1434" s="493" t="n">
        <v>28930.87</v>
      </c>
      <c r="BT1434" s="493" t="n">
        <v>36662.02</v>
      </c>
      <c r="BU1434" s="493" t="n">
        <v>31367.43</v>
      </c>
      <c r="BV1434" s="493" t="n">
        <v>42489.14</v>
      </c>
      <c r="BW1434" s="493" t="n">
        <v>32467.12</v>
      </c>
    </row>
    <row r="1435">
      <c r="A1435" t="inlineStr">
        <is>
          <t>[C9C] ANGIOTENSIN-II 길항제 (단일)</t>
        </is>
      </c>
      <c r="B1435" t="inlineStr">
        <is>
          <t>일동제약</t>
        </is>
      </c>
      <c r="C1435" t="inlineStr">
        <is>
          <t>칸데로탄</t>
        </is>
      </c>
      <c r="D1435" t="inlineStr">
        <is>
          <t>일동제약</t>
        </is>
      </c>
      <c r="E1435" t="inlineStr">
        <is>
          <t>candesartan cilexetil</t>
        </is>
      </c>
      <c r="F1435" t="inlineStr">
        <is>
          <t>병원</t>
        </is>
      </c>
      <c r="G1435" t="inlineStr">
        <is>
          <t>Generic</t>
        </is>
      </c>
      <c r="H1435" s="493" t="n">
        <v>6372.5</v>
      </c>
      <c r="I1435" s="493" t="n">
        <v>6442.6</v>
      </c>
      <c r="J1435" s="493" t="n">
        <v>8640.4</v>
      </c>
      <c r="K1435" s="493" t="n">
        <v>6243.78</v>
      </c>
      <c r="L1435" s="493" t="n">
        <v>6780.33</v>
      </c>
      <c r="M1435" s="493" t="n">
        <v>8078.28</v>
      </c>
      <c r="N1435" s="493" t="n">
        <v>7486.53</v>
      </c>
      <c r="O1435" s="493" t="n">
        <v>7850.35</v>
      </c>
      <c r="P1435" s="493" t="n">
        <v>6328.62</v>
      </c>
      <c r="Q1435" s="493" t="n">
        <v>6770.98</v>
      </c>
      <c r="R1435" s="493" t="n">
        <v>6237.74</v>
      </c>
      <c r="S1435" s="493" t="n">
        <v>6596.55</v>
      </c>
      <c r="T1435" s="493" t="n">
        <v>7367.16</v>
      </c>
      <c r="U1435" s="493" t="n">
        <v>7662.35</v>
      </c>
      <c r="V1435" s="493" t="n">
        <v>7442.69</v>
      </c>
      <c r="W1435" s="493" t="n">
        <v>5773.85</v>
      </c>
      <c r="X1435" s="493" t="n">
        <v>6441.48</v>
      </c>
      <c r="Y1435" s="493" t="n">
        <v>1598.1</v>
      </c>
      <c r="Z1435" s="493" t="n">
        <v>1466.7</v>
      </c>
      <c r="AA1435" s="493" t="n">
        <v>683.4</v>
      </c>
      <c r="AB1435" s="493" t="n">
        <v>730.8</v>
      </c>
      <c r="AC1435" s="493" t="n">
        <v>938.1</v>
      </c>
      <c r="AD1435" s="493" t="n">
        <v>801.4</v>
      </c>
      <c r="AE1435" s="493" t="n">
        <v>1311.3</v>
      </c>
      <c r="AF1435" s="493" t="n">
        <v>186.3</v>
      </c>
      <c r="AG1435" s="493" t="n">
        <v>628.2</v>
      </c>
      <c r="AH1435" s="493" t="n">
        <v>1029.6</v>
      </c>
      <c r="AI1435" s="493" t="n">
        <v>148.8</v>
      </c>
      <c r="AJ1435" s="493" t="n">
        <v>2526.85</v>
      </c>
      <c r="AK1435" s="493" t="n">
        <v>565.8</v>
      </c>
      <c r="AL1435" s="493" t="n">
        <v>1095.9</v>
      </c>
      <c r="AM1435" s="493" t="n">
        <v>1446.9</v>
      </c>
      <c r="AN1435" s="493" t="n">
        <v>573.6</v>
      </c>
      <c r="AO1435" s="493" t="n">
        <v>800.4</v>
      </c>
      <c r="AP1435" s="493" t="n">
        <v>1088.5</v>
      </c>
      <c r="AQ1435" s="493" t="n">
        <v>1748.1</v>
      </c>
      <c r="AR1435" s="493" t="n">
        <v>624.6</v>
      </c>
      <c r="AS1435" s="493" t="n">
        <v>1579.5</v>
      </c>
      <c r="AT1435" s="493" t="n">
        <v>1018.5</v>
      </c>
      <c r="AU1435" s="493" t="n">
        <v>1473.3</v>
      </c>
      <c r="AV1435" s="493" t="n">
        <v>1487.4</v>
      </c>
      <c r="AW1435" s="493" t="n">
        <v>1031.1</v>
      </c>
      <c r="AX1435" s="493" t="n">
        <v>2215.8</v>
      </c>
      <c r="AY1435" s="493" t="n">
        <v>2555.02</v>
      </c>
      <c r="AZ1435" s="493" t="n">
        <v>446.1</v>
      </c>
      <c r="BA1435" s="493" t="n">
        <v>1861.66</v>
      </c>
      <c r="BB1435" s="493" t="n">
        <v>1748.4</v>
      </c>
      <c r="BC1435" s="493" t="n">
        <v>1325.7</v>
      </c>
      <c r="BD1435" s="493" t="n">
        <v>1417.5</v>
      </c>
      <c r="BE1435" s="493" t="n">
        <v>2587.8</v>
      </c>
      <c r="BF1435" s="493" t="n">
        <v>1300.8</v>
      </c>
      <c r="BG1435" s="493" t="n">
        <v>981.6</v>
      </c>
      <c r="BH1435" s="493" t="n">
        <v>920.7</v>
      </c>
      <c r="BI1435" s="493" t="n">
        <v>1206.77</v>
      </c>
      <c r="BJ1435" s="493" t="n">
        <v>1988.34</v>
      </c>
      <c r="BK1435" s="493" t="n">
        <v>2697.09</v>
      </c>
      <c r="BL1435" s="493" t="n">
        <v>1083.92</v>
      </c>
      <c r="BM1435" s="493" t="n">
        <v>1299.94</v>
      </c>
      <c r="BN1435" s="493" t="n">
        <v>1236.72</v>
      </c>
      <c r="BO1435" s="493" t="n">
        <v>1907.68</v>
      </c>
      <c r="BP1435" s="493" t="n">
        <v>729</v>
      </c>
      <c r="BQ1435" s="493" t="n">
        <v>1934.7</v>
      </c>
      <c r="BR1435" s="493" t="n">
        <v>447.9</v>
      </c>
      <c r="BS1435" s="493" t="n">
        <v>1015.2</v>
      </c>
      <c r="BT1435" s="493" t="n">
        <v>1317.6</v>
      </c>
      <c r="BU1435" s="493" t="n">
        <v>752.7</v>
      </c>
      <c r="BV1435" s="493" t="n">
        <v>1385.7</v>
      </c>
      <c r="BW1435" s="493" t="n">
        <v>562.8</v>
      </c>
    </row>
    <row r="1436">
      <c r="A1436" t="inlineStr">
        <is>
          <t>[C9C] ANGIOTENSIN-II 길항제 (단일)</t>
        </is>
      </c>
      <c r="B1436" t="inlineStr">
        <is>
          <t>일동제약</t>
        </is>
      </c>
      <c r="C1436" t="inlineStr">
        <is>
          <t>칸데로탄</t>
        </is>
      </c>
      <c r="D1436" t="inlineStr">
        <is>
          <t>일동제약</t>
        </is>
      </c>
      <c r="E1436" t="inlineStr">
        <is>
          <t>candesartan cilexetil</t>
        </is>
      </c>
      <c r="F1436" t="inlineStr">
        <is>
          <t>의원</t>
        </is>
      </c>
      <c r="G1436" t="inlineStr">
        <is>
          <t>Generic</t>
        </is>
      </c>
      <c r="H1436" s="493" t="n">
        <v>42149.62</v>
      </c>
      <c r="I1436" s="493" t="n">
        <v>46964.23</v>
      </c>
      <c r="J1436" s="493" t="n">
        <v>48595.75</v>
      </c>
      <c r="K1436" s="493" t="n">
        <v>51247.89</v>
      </c>
      <c r="L1436" s="493" t="n">
        <v>50671.94</v>
      </c>
      <c r="M1436" s="493" t="n">
        <v>45264.7</v>
      </c>
      <c r="N1436" s="493" t="n">
        <v>53579.12</v>
      </c>
      <c r="O1436" s="493" t="n">
        <v>46971.56</v>
      </c>
      <c r="P1436" s="493" t="n">
        <v>50704.16</v>
      </c>
      <c r="Q1436" s="493" t="n">
        <v>53479.73</v>
      </c>
      <c r="R1436" s="493" t="n">
        <v>49766.37</v>
      </c>
      <c r="S1436" s="493" t="n">
        <v>77583.53999999999</v>
      </c>
      <c r="T1436" s="493" t="n">
        <v>77311.83</v>
      </c>
      <c r="U1436" s="493" t="n">
        <v>71902.27</v>
      </c>
      <c r="V1436" s="493" t="n">
        <v>75173.34</v>
      </c>
      <c r="W1436" s="493" t="n">
        <v>76465.17</v>
      </c>
      <c r="X1436" s="493" t="n">
        <v>78507.72</v>
      </c>
      <c r="Y1436" s="493" t="n">
        <v>64072.26</v>
      </c>
      <c r="Z1436" s="493" t="n">
        <v>50751.55</v>
      </c>
      <c r="AA1436" s="493" t="n">
        <v>34745.34</v>
      </c>
      <c r="AB1436" s="493" t="n">
        <v>34065.73</v>
      </c>
      <c r="AC1436" s="493" t="n">
        <v>35587.93</v>
      </c>
      <c r="AD1436" s="493" t="n">
        <v>27724.58</v>
      </c>
      <c r="AE1436" s="493" t="n">
        <v>39999.13</v>
      </c>
      <c r="AF1436" s="493" t="n">
        <v>39620.06</v>
      </c>
      <c r="AG1436" s="493" t="n">
        <v>35344.26</v>
      </c>
      <c r="AH1436" s="493" t="n">
        <v>45984.64</v>
      </c>
      <c r="AI1436" s="493" t="n">
        <v>38621.03</v>
      </c>
      <c r="AJ1436" s="493" t="n">
        <v>40383.84</v>
      </c>
      <c r="AK1436" s="493" t="n">
        <v>41515.24</v>
      </c>
      <c r="AL1436" s="493" t="n">
        <v>38649.7</v>
      </c>
      <c r="AM1436" s="493" t="n">
        <v>37445.15</v>
      </c>
      <c r="AN1436" s="493" t="n">
        <v>37645.57</v>
      </c>
      <c r="AO1436" s="493" t="n">
        <v>42459.14</v>
      </c>
      <c r="AP1436" s="493" t="n">
        <v>35809.31</v>
      </c>
      <c r="AQ1436" s="493" t="n">
        <v>41760.63</v>
      </c>
      <c r="AR1436" s="493" t="n">
        <v>38924.32</v>
      </c>
      <c r="AS1436" s="493" t="n">
        <v>43382.4</v>
      </c>
      <c r="AT1436" s="493" t="n">
        <v>46587.98</v>
      </c>
      <c r="AU1436" s="493" t="n">
        <v>52523.77</v>
      </c>
      <c r="AV1436" s="493" t="n">
        <v>49208.48</v>
      </c>
      <c r="AW1436" s="493" t="n">
        <v>48915.16</v>
      </c>
      <c r="AX1436" s="493" t="n">
        <v>56810.07</v>
      </c>
      <c r="AY1436" s="493" t="n">
        <v>52425.32</v>
      </c>
      <c r="AZ1436" s="493" t="n">
        <v>48797.29</v>
      </c>
      <c r="BA1436" s="493" t="n">
        <v>59783.26</v>
      </c>
      <c r="BB1436" s="493" t="n">
        <v>48773.77</v>
      </c>
      <c r="BC1436" s="493" t="n">
        <v>48150.19</v>
      </c>
      <c r="BD1436" s="493" t="n">
        <v>54527.19</v>
      </c>
      <c r="BE1436" s="493" t="n">
        <v>54459.58</v>
      </c>
      <c r="BF1436" s="493" t="n">
        <v>46305.55</v>
      </c>
      <c r="BG1436" s="493" t="n">
        <v>53386.99</v>
      </c>
      <c r="BH1436" s="493" t="n">
        <v>51969.63</v>
      </c>
      <c r="BI1436" s="493" t="n">
        <v>45900.7</v>
      </c>
      <c r="BJ1436" s="493" t="n">
        <v>49303.36</v>
      </c>
      <c r="BK1436" s="493" t="n">
        <v>50258.76</v>
      </c>
      <c r="BL1436" s="493" t="n">
        <v>55755.41</v>
      </c>
      <c r="BM1436" s="493" t="n">
        <v>51069.7</v>
      </c>
      <c r="BN1436" s="493" t="n">
        <v>45106.94</v>
      </c>
      <c r="BO1436" s="493" t="n">
        <v>48172.63</v>
      </c>
      <c r="BP1436" s="493" t="n">
        <v>53348.17</v>
      </c>
      <c r="BQ1436" s="493" t="n">
        <v>41964</v>
      </c>
      <c r="BR1436" s="493" t="n">
        <v>49502.8</v>
      </c>
      <c r="BS1436" s="493" t="n">
        <v>47804.84</v>
      </c>
      <c r="BT1436" s="493" t="n">
        <v>46458.89</v>
      </c>
      <c r="BU1436" s="493" t="n">
        <v>40124.22</v>
      </c>
      <c r="BV1436" s="493" t="n">
        <v>46773.26</v>
      </c>
      <c r="BW1436" s="493" t="n">
        <v>46273.2</v>
      </c>
    </row>
    <row r="1437">
      <c r="A1437" t="inlineStr">
        <is>
          <t>[C9C] ANGIOTENSIN-II 길항제 (단일)</t>
        </is>
      </c>
      <c r="B1437" t="inlineStr">
        <is>
          <t>일동제약</t>
        </is>
      </c>
      <c r="C1437" t="inlineStr">
        <is>
          <t>칸데로탄</t>
        </is>
      </c>
      <c r="D1437" t="inlineStr">
        <is>
          <t>일동제약</t>
        </is>
      </c>
      <c r="E1437" t="inlineStr">
        <is>
          <t>candesartan cilexetil</t>
        </is>
      </c>
      <c r="F1437" t="inlineStr">
        <is>
          <t>보건소</t>
        </is>
      </c>
      <c r="G1437" t="inlineStr">
        <is>
          <t>Generic</t>
        </is>
      </c>
      <c r="H1437" s="493" t="n">
        <v>561.6</v>
      </c>
      <c r="I1437" s="493" t="n">
        <v>71.09999999999999</v>
      </c>
      <c r="J1437" s="493" t="n">
        <v>686.7</v>
      </c>
      <c r="K1437" s="493" t="n">
        <v>499.2</v>
      </c>
      <c r="L1437" s="493" t="n">
        <v>633.6</v>
      </c>
      <c r="M1437" s="493" t="n">
        <v>911.1</v>
      </c>
      <c r="N1437" s="493" t="n">
        <v>0</v>
      </c>
      <c r="O1437" s="493" t="n">
        <v>0</v>
      </c>
      <c r="P1437" s="493" t="n">
        <v>549.9</v>
      </c>
      <c r="Q1437" s="493" t="n">
        <v>909.3</v>
      </c>
      <c r="R1437" s="493" t="n">
        <v>0</v>
      </c>
      <c r="S1437" s="493" t="n">
        <v>849</v>
      </c>
      <c r="T1437" s="493" t="n">
        <v>9</v>
      </c>
      <c r="U1437" s="493" t="n">
        <v>313.2</v>
      </c>
      <c r="V1437" s="493" t="n">
        <v>640.3</v>
      </c>
      <c r="W1437" s="493" t="n">
        <v>0</v>
      </c>
      <c r="X1437" s="493" t="n">
        <v>6</v>
      </c>
      <c r="Y1437" s="493" t="n">
        <v>441.9</v>
      </c>
      <c r="Z1437" s="493" t="n">
        <v>737.4</v>
      </c>
      <c r="AA1437" s="493" t="n">
        <v>0</v>
      </c>
      <c r="AB1437" s="493" t="n">
        <v>411.3</v>
      </c>
      <c r="AC1437" s="493" t="n">
        <v>0</v>
      </c>
      <c r="AD1437" s="493" t="n">
        <v>426.6</v>
      </c>
      <c r="AE1437" s="493" t="n">
        <v>99.59999999999999</v>
      </c>
      <c r="AF1437" s="493" t="n">
        <v>100.5</v>
      </c>
      <c r="AG1437" s="493" t="n">
        <v>160.8</v>
      </c>
      <c r="AH1437" s="493" t="n">
        <v>377.1</v>
      </c>
      <c r="AI1437" s="493" t="n">
        <v>360.9</v>
      </c>
      <c r="AJ1437" s="493" t="n">
        <v>155.4</v>
      </c>
      <c r="AK1437" s="493" t="n">
        <v>396</v>
      </c>
      <c r="AL1437" s="493" t="n">
        <v>270</v>
      </c>
      <c r="AM1437" s="493" t="n">
        <v>0</v>
      </c>
      <c r="AN1437" s="493" t="n">
        <v>333</v>
      </c>
      <c r="AO1437" s="493" t="n">
        <v>0</v>
      </c>
      <c r="AP1437" s="493" t="n">
        <v>0</v>
      </c>
      <c r="AQ1437" s="493" t="n">
        <v>0</v>
      </c>
      <c r="AR1437" s="493" t="n">
        <v>385.2</v>
      </c>
      <c r="AS1437" s="493" t="n">
        <v>0</v>
      </c>
      <c r="AT1437" s="493" t="n">
        <v>0</v>
      </c>
      <c r="AU1437" s="493" t="n">
        <v>190.8</v>
      </c>
      <c r="AV1437" s="493" t="n">
        <v>0</v>
      </c>
      <c r="AW1437" s="493" t="n">
        <v>1.8</v>
      </c>
      <c r="AX1437" s="493" t="n">
        <v>332.1</v>
      </c>
      <c r="AY1437" s="493" t="n">
        <v>0</v>
      </c>
      <c r="AZ1437" s="493" t="n">
        <v>0</v>
      </c>
      <c r="BA1437" s="493" t="n">
        <v>457.2</v>
      </c>
      <c r="BB1437" s="493" t="n">
        <v>0</v>
      </c>
      <c r="BC1437" s="493" t="n">
        <v>0</v>
      </c>
      <c r="BD1437" s="493" t="n">
        <v>504</v>
      </c>
      <c r="BE1437" s="493" t="n">
        <v>0</v>
      </c>
      <c r="BF1437" s="493" t="n">
        <v>44.1</v>
      </c>
      <c r="BG1437" s="493" t="n">
        <v>0</v>
      </c>
      <c r="BH1437" s="493" t="n">
        <v>450</v>
      </c>
      <c r="BI1437" s="493" t="n">
        <v>2.7</v>
      </c>
      <c r="BJ1437" s="493" t="n">
        <v>0</v>
      </c>
      <c r="BK1437" s="493" t="n">
        <v>433.8</v>
      </c>
      <c r="BL1437" s="493" t="n">
        <v>2.7</v>
      </c>
      <c r="BM1437" s="493" t="n">
        <v>0</v>
      </c>
      <c r="BN1437" s="493" t="n">
        <v>1806</v>
      </c>
      <c r="BO1437" s="493" t="n">
        <v>2.7</v>
      </c>
      <c r="BP1437" s="493" t="n">
        <v>0</v>
      </c>
      <c r="BQ1437" s="493" t="n">
        <v>415.8</v>
      </c>
      <c r="BR1437" s="493" t="n">
        <v>225.6</v>
      </c>
      <c r="BS1437" s="493" t="n">
        <v>0</v>
      </c>
      <c r="BT1437" s="493" t="n">
        <v>97.2</v>
      </c>
      <c r="BU1437" s="493" t="n">
        <v>177.45</v>
      </c>
      <c r="BV1437" s="493" t="n">
        <v>239.19</v>
      </c>
      <c r="BW1437" s="493" t="n">
        <v>2818.5</v>
      </c>
    </row>
    <row r="1438">
      <c r="A1438" t="inlineStr">
        <is>
          <t>[C9C] ANGIOTENSIN-II 길항제 (단일)</t>
        </is>
      </c>
      <c r="B1438" t="inlineStr">
        <is>
          <t>일성아이에스</t>
        </is>
      </c>
      <c r="C1438" t="inlineStr">
        <is>
          <t>텔미토</t>
        </is>
      </c>
      <c r="D1438" t="inlineStr">
        <is>
          <t>일성아이에스</t>
        </is>
      </c>
      <c r="E1438" t="inlineStr">
        <is>
          <t>telmisartan</t>
        </is>
      </c>
      <c r="F1438" t="inlineStr">
        <is>
          <t>종합병원</t>
        </is>
      </c>
      <c r="G1438" t="inlineStr">
        <is>
          <t>Generic</t>
        </is>
      </c>
      <c r="H1438" s="493" t="n">
        <v>9758.120000000001</v>
      </c>
      <c r="I1438" s="493" t="n">
        <v>10164.3</v>
      </c>
      <c r="J1438" s="493" t="n">
        <v>9680.52</v>
      </c>
      <c r="K1438" s="493" t="n">
        <v>9243.360000000001</v>
      </c>
      <c r="L1438" s="493" t="n">
        <v>10016.65</v>
      </c>
      <c r="M1438" s="493" t="n">
        <v>10270.76</v>
      </c>
      <c r="N1438" s="493" t="n">
        <v>6698.1</v>
      </c>
      <c r="O1438" s="493" t="n">
        <v>12355.2</v>
      </c>
      <c r="P1438" s="493" t="n">
        <v>8707.15</v>
      </c>
      <c r="Q1438" s="493" t="n">
        <v>8071.6</v>
      </c>
      <c r="R1438" s="493" t="n">
        <v>8378</v>
      </c>
      <c r="S1438" s="493" t="n">
        <v>13109.38</v>
      </c>
      <c r="T1438" s="493" t="n">
        <v>7420.55</v>
      </c>
      <c r="U1438" s="493" t="n">
        <v>11798.65</v>
      </c>
      <c r="V1438" s="493" t="n">
        <v>8737.200000000001</v>
      </c>
      <c r="W1438" s="493" t="n">
        <v>15256.72</v>
      </c>
      <c r="X1438" s="493" t="n">
        <v>15965.45</v>
      </c>
      <c r="Y1438" s="493" t="n">
        <v>10313.64</v>
      </c>
      <c r="Z1438" s="493" t="n">
        <v>15368.36</v>
      </c>
      <c r="AA1438" s="493" t="n">
        <v>18277.86</v>
      </c>
      <c r="AB1438" s="493" t="n">
        <v>14497.33</v>
      </c>
      <c r="AC1438" s="493" t="n">
        <v>13390.17</v>
      </c>
      <c r="AD1438" s="493" t="n">
        <v>19587.61</v>
      </c>
      <c r="AE1438" s="493" t="n">
        <v>15510.41</v>
      </c>
      <c r="AF1438" s="493" t="n">
        <v>18361.22</v>
      </c>
      <c r="AG1438" s="493" t="n">
        <v>19789.28</v>
      </c>
      <c r="AH1438" s="493" t="n">
        <v>17787.5</v>
      </c>
      <c r="AI1438" s="493" t="n">
        <v>14759.2</v>
      </c>
      <c r="AJ1438" s="493" t="n">
        <v>19453.45</v>
      </c>
      <c r="AK1438" s="493" t="n">
        <v>20483.55</v>
      </c>
      <c r="AL1438" s="493" t="n">
        <v>15226.32</v>
      </c>
      <c r="AM1438" s="493" t="n">
        <v>21327.62</v>
      </c>
      <c r="AN1438" s="493" t="n">
        <v>15444.66</v>
      </c>
      <c r="AO1438" s="493" t="n">
        <v>15241.14</v>
      </c>
      <c r="AP1438" s="493" t="n">
        <v>20324.04</v>
      </c>
      <c r="AQ1438" s="493" t="n">
        <v>19070.98</v>
      </c>
      <c r="AR1438" s="493" t="n">
        <v>15878.67</v>
      </c>
      <c r="AS1438" s="493" t="n">
        <v>17994.51</v>
      </c>
      <c r="AT1438" s="493" t="n">
        <v>14631.08</v>
      </c>
      <c r="AU1438" s="493" t="n">
        <v>14804.22</v>
      </c>
      <c r="AV1438" s="493" t="n">
        <v>19363.7</v>
      </c>
      <c r="AW1438" s="493" t="n">
        <v>17578.98</v>
      </c>
      <c r="AX1438" s="493" t="n">
        <v>25426.58</v>
      </c>
      <c r="AY1438" s="493" t="n">
        <v>24367.81</v>
      </c>
      <c r="AZ1438" s="493" t="n">
        <v>25846.69</v>
      </c>
      <c r="BA1438" s="493" t="n">
        <v>25020.39</v>
      </c>
      <c r="BB1438" s="493" t="n">
        <v>24444.62</v>
      </c>
      <c r="BC1438" s="493" t="n">
        <v>22879.97</v>
      </c>
      <c r="BD1438" s="493" t="n">
        <v>23395.3</v>
      </c>
      <c r="BE1438" s="493" t="n">
        <v>18916.88</v>
      </c>
      <c r="BF1438" s="493" t="n">
        <v>17416.8</v>
      </c>
      <c r="BG1438" s="493" t="n">
        <v>28018.56</v>
      </c>
      <c r="BH1438" s="493" t="n">
        <v>17750.59</v>
      </c>
      <c r="BI1438" s="493" t="n">
        <v>22941</v>
      </c>
      <c r="BJ1438" s="493" t="n">
        <v>24259.9</v>
      </c>
      <c r="BK1438" s="493" t="n">
        <v>23375.98</v>
      </c>
      <c r="BL1438" s="493" t="n">
        <v>21484.45</v>
      </c>
      <c r="BM1438" s="493" t="n">
        <v>24564.51</v>
      </c>
      <c r="BN1438" s="493" t="n">
        <v>14716.9</v>
      </c>
      <c r="BO1438" s="493" t="n">
        <v>141.3</v>
      </c>
      <c r="BP1438" s="493" t="n">
        <v>0</v>
      </c>
      <c r="BQ1438" s="493" t="n">
        <v>0</v>
      </c>
      <c r="BR1438" s="493" t="n">
        <v>0</v>
      </c>
      <c r="BS1438" s="493" t="n">
        <v>0</v>
      </c>
      <c r="BT1438" s="493" t="n">
        <v>0</v>
      </c>
      <c r="BU1438" s="493" t="n">
        <v>0</v>
      </c>
      <c r="BV1438" s="493" t="n">
        <v>0</v>
      </c>
      <c r="BW1438" s="493" t="n">
        <v>0</v>
      </c>
    </row>
    <row r="1439">
      <c r="A1439" t="inlineStr">
        <is>
          <t>[C9C] ANGIOTENSIN-II 길항제 (단일)</t>
        </is>
      </c>
      <c r="B1439" t="inlineStr">
        <is>
          <t>일성아이에스</t>
        </is>
      </c>
      <c r="C1439" t="inlineStr">
        <is>
          <t>텔미토</t>
        </is>
      </c>
      <c r="D1439" t="inlineStr">
        <is>
          <t>일성아이에스</t>
        </is>
      </c>
      <c r="E1439" t="inlineStr">
        <is>
          <t>telmisartan</t>
        </is>
      </c>
      <c r="F1439" t="inlineStr">
        <is>
          <t>병원</t>
        </is>
      </c>
      <c r="G1439" t="inlineStr">
        <is>
          <t>Generic</t>
        </is>
      </c>
      <c r="H1439" s="493" t="n">
        <v>21399.78</v>
      </c>
      <c r="I1439" s="493" t="n">
        <v>16856.7</v>
      </c>
      <c r="J1439" s="493" t="n">
        <v>21813.91</v>
      </c>
      <c r="K1439" s="493" t="n">
        <v>12040.9</v>
      </c>
      <c r="L1439" s="493" t="n">
        <v>11076.34</v>
      </c>
      <c r="M1439" s="493" t="n">
        <v>11655.27</v>
      </c>
      <c r="N1439" s="493" t="n">
        <v>12741.9</v>
      </c>
      <c r="O1439" s="493" t="n">
        <v>10493.78</v>
      </c>
      <c r="P1439" s="493" t="n">
        <v>15089.61</v>
      </c>
      <c r="Q1439" s="493" t="n">
        <v>10865.55</v>
      </c>
      <c r="R1439" s="493" t="n">
        <v>12819.43</v>
      </c>
      <c r="S1439" s="493" t="n">
        <v>17802.34</v>
      </c>
      <c r="T1439" s="493" t="n">
        <v>10136.75</v>
      </c>
      <c r="U1439" s="493" t="n">
        <v>11601.51</v>
      </c>
      <c r="V1439" s="493" t="n">
        <v>16364.94</v>
      </c>
      <c r="W1439" s="493" t="n">
        <v>9701.26</v>
      </c>
      <c r="X1439" s="493" t="n">
        <v>15684.69</v>
      </c>
      <c r="Y1439" s="493" t="n">
        <v>11580.69</v>
      </c>
      <c r="Z1439" s="493" t="n">
        <v>12509.32</v>
      </c>
      <c r="AA1439" s="493" t="n">
        <v>10427.8</v>
      </c>
      <c r="AB1439" s="493" t="n">
        <v>11445.05</v>
      </c>
      <c r="AC1439" s="493" t="n">
        <v>7393.2</v>
      </c>
      <c r="AD1439" s="493" t="n">
        <v>12561.16</v>
      </c>
      <c r="AE1439" s="493" t="n">
        <v>16830.28</v>
      </c>
      <c r="AF1439" s="493" t="n">
        <v>8131.1</v>
      </c>
      <c r="AG1439" s="493" t="n">
        <v>8826.75</v>
      </c>
      <c r="AH1439" s="493" t="n">
        <v>10994.74</v>
      </c>
      <c r="AI1439" s="493" t="n">
        <v>8728.76</v>
      </c>
      <c r="AJ1439" s="493" t="n">
        <v>10087.45</v>
      </c>
      <c r="AK1439" s="493" t="n">
        <v>9854.120000000001</v>
      </c>
      <c r="AL1439" s="493" t="n">
        <v>9761.129999999999</v>
      </c>
      <c r="AM1439" s="493" t="n">
        <v>10682.85</v>
      </c>
      <c r="AN1439" s="493" t="n">
        <v>11865.55</v>
      </c>
      <c r="AO1439" s="493" t="n">
        <v>8522.92</v>
      </c>
      <c r="AP1439" s="493" t="n">
        <v>9883.73</v>
      </c>
      <c r="AQ1439" s="493" t="n">
        <v>13174.46</v>
      </c>
      <c r="AR1439" s="493" t="n">
        <v>10839.47</v>
      </c>
      <c r="AS1439" s="493" t="n">
        <v>8023.95</v>
      </c>
      <c r="AT1439" s="493" t="n">
        <v>12558.3</v>
      </c>
      <c r="AU1439" s="493" t="n">
        <v>7877.02</v>
      </c>
      <c r="AV1439" s="493" t="n">
        <v>12788.7</v>
      </c>
      <c r="AW1439" s="493" t="n">
        <v>10249.44</v>
      </c>
      <c r="AX1439" s="493" t="n">
        <v>11828.33</v>
      </c>
      <c r="AY1439" s="493" t="n">
        <v>9086.66</v>
      </c>
      <c r="AZ1439" s="493" t="n">
        <v>7352.86</v>
      </c>
      <c r="BA1439" s="493" t="n">
        <v>10459.97</v>
      </c>
      <c r="BB1439" s="493" t="n">
        <v>8721.75</v>
      </c>
      <c r="BC1439" s="493" t="n">
        <v>11184.45</v>
      </c>
      <c r="BD1439" s="493" t="n">
        <v>9099.25</v>
      </c>
      <c r="BE1439" s="493" t="n">
        <v>7557.24</v>
      </c>
      <c r="BF1439" s="493" t="n">
        <v>11258.6</v>
      </c>
      <c r="BG1439" s="493" t="n">
        <v>8644.09</v>
      </c>
      <c r="BH1439" s="493" t="n">
        <v>7935.06</v>
      </c>
      <c r="BI1439" s="493" t="n">
        <v>8811.299999999999</v>
      </c>
      <c r="BJ1439" s="493" t="n">
        <v>7234.54</v>
      </c>
      <c r="BK1439" s="493" t="n">
        <v>9326.82</v>
      </c>
      <c r="BL1439" s="493" t="n">
        <v>13803.92</v>
      </c>
      <c r="BM1439" s="493" t="n">
        <v>8295.18</v>
      </c>
      <c r="BN1439" s="493" t="n">
        <v>5604.6</v>
      </c>
      <c r="BO1439" s="493" t="n">
        <v>5286.08</v>
      </c>
      <c r="BP1439" s="493" t="n">
        <v>139.86</v>
      </c>
      <c r="BQ1439" s="493" t="n">
        <v>173.74</v>
      </c>
      <c r="BR1439" s="493" t="n">
        <v>21</v>
      </c>
      <c r="BS1439" s="493" t="n">
        <v>78.26000000000001</v>
      </c>
      <c r="BT1439" s="493" t="n">
        <v>0</v>
      </c>
      <c r="BU1439" s="493" t="n">
        <v>0</v>
      </c>
      <c r="BV1439" s="493" t="n">
        <v>0</v>
      </c>
      <c r="BW1439" s="493" t="n">
        <v>729.9</v>
      </c>
    </row>
    <row r="1440">
      <c r="A1440" t="inlineStr">
        <is>
          <t>[C9C] ANGIOTENSIN-II 길항제 (단일)</t>
        </is>
      </c>
      <c r="B1440" t="inlineStr">
        <is>
          <t>일성아이에스</t>
        </is>
      </c>
      <c r="C1440" t="inlineStr">
        <is>
          <t>텔미토</t>
        </is>
      </c>
      <c r="D1440" t="inlineStr">
        <is>
          <t>일성아이에스</t>
        </is>
      </c>
      <c r="E1440" t="inlineStr">
        <is>
          <t>telmisartan</t>
        </is>
      </c>
      <c r="F1440" t="inlineStr">
        <is>
          <t>의원</t>
        </is>
      </c>
      <c r="G1440" t="inlineStr">
        <is>
          <t>Generic</t>
        </is>
      </c>
      <c r="H1440" s="493" t="n">
        <v>34142.1</v>
      </c>
      <c r="I1440" s="493" t="n">
        <v>32283.38</v>
      </c>
      <c r="J1440" s="493" t="n">
        <v>33160.21</v>
      </c>
      <c r="K1440" s="493" t="n">
        <v>35481.8</v>
      </c>
      <c r="L1440" s="493" t="n">
        <v>33326.43</v>
      </c>
      <c r="M1440" s="493" t="n">
        <v>41637.6</v>
      </c>
      <c r="N1440" s="493" t="n">
        <v>33771.99</v>
      </c>
      <c r="O1440" s="493" t="n">
        <v>45754.53</v>
      </c>
      <c r="P1440" s="493" t="n">
        <v>42326.82</v>
      </c>
      <c r="Q1440" s="493" t="n">
        <v>49739.18</v>
      </c>
      <c r="R1440" s="493" t="n">
        <v>60372.04</v>
      </c>
      <c r="S1440" s="493" t="n">
        <v>73978.10000000001</v>
      </c>
      <c r="T1440" s="493" t="n">
        <v>68526.67</v>
      </c>
      <c r="U1440" s="493" t="n">
        <v>58933.4</v>
      </c>
      <c r="V1440" s="493" t="n">
        <v>68240.5</v>
      </c>
      <c r="W1440" s="493" t="n">
        <v>67613.13</v>
      </c>
      <c r="X1440" s="493" t="n">
        <v>65992.96000000001</v>
      </c>
      <c r="Y1440" s="493" t="n">
        <v>66198.31</v>
      </c>
      <c r="Z1440" s="493" t="n">
        <v>65203.41</v>
      </c>
      <c r="AA1440" s="493" t="n">
        <v>74492.11</v>
      </c>
      <c r="AB1440" s="493" t="n">
        <v>66971.71000000001</v>
      </c>
      <c r="AC1440" s="493" t="n">
        <v>78703.72</v>
      </c>
      <c r="AD1440" s="493" t="n">
        <v>80203.08</v>
      </c>
      <c r="AE1440" s="493" t="n">
        <v>90468.96000000001</v>
      </c>
      <c r="AF1440" s="493" t="n">
        <v>76548.69</v>
      </c>
      <c r="AG1440" s="493" t="n">
        <v>88441.56</v>
      </c>
      <c r="AH1440" s="493" t="n">
        <v>81861.73</v>
      </c>
      <c r="AI1440" s="493" t="n">
        <v>85832.95</v>
      </c>
      <c r="AJ1440" s="493" t="n">
        <v>85723.48</v>
      </c>
      <c r="AK1440" s="493" t="n">
        <v>100270.37</v>
      </c>
      <c r="AL1440" s="493" t="n">
        <v>97790.87</v>
      </c>
      <c r="AM1440" s="493" t="n">
        <v>91981.60000000001</v>
      </c>
      <c r="AN1440" s="493" t="n">
        <v>87261.56</v>
      </c>
      <c r="AO1440" s="493" t="n">
        <v>97073.06</v>
      </c>
      <c r="AP1440" s="493" t="n">
        <v>93454.03999999999</v>
      </c>
      <c r="AQ1440" s="493" t="n">
        <v>87676.14</v>
      </c>
      <c r="AR1440" s="493" t="n">
        <v>99818.39</v>
      </c>
      <c r="AS1440" s="493" t="n">
        <v>98347.03999999999</v>
      </c>
      <c r="AT1440" s="493" t="n">
        <v>92134.38</v>
      </c>
      <c r="AU1440" s="493" t="n">
        <v>106342.53</v>
      </c>
      <c r="AV1440" s="493" t="n">
        <v>97854</v>
      </c>
      <c r="AW1440" s="493" t="n">
        <v>86481.36</v>
      </c>
      <c r="AX1440" s="493" t="n">
        <v>98384.13</v>
      </c>
      <c r="AY1440" s="493" t="n">
        <v>97263.00999999999</v>
      </c>
      <c r="AZ1440" s="493" t="n">
        <v>97432.81</v>
      </c>
      <c r="BA1440" s="493" t="n">
        <v>85918.56</v>
      </c>
      <c r="BB1440" s="493" t="n">
        <v>85124.8</v>
      </c>
      <c r="BC1440" s="493" t="n">
        <v>84995.78</v>
      </c>
      <c r="BD1440" s="493" t="n">
        <v>81366.64999999999</v>
      </c>
      <c r="BE1440" s="493" t="n">
        <v>79138.94</v>
      </c>
      <c r="BF1440" s="493" t="n">
        <v>75409.14999999999</v>
      </c>
      <c r="BG1440" s="493" t="n">
        <v>75809.94</v>
      </c>
      <c r="BH1440" s="493" t="n">
        <v>84454.38</v>
      </c>
      <c r="BI1440" s="493" t="n">
        <v>65026.58</v>
      </c>
      <c r="BJ1440" s="493" t="n">
        <v>82622.02</v>
      </c>
      <c r="BK1440" s="493" t="n">
        <v>68516.07000000001</v>
      </c>
      <c r="BL1440" s="493" t="n">
        <v>85191.16</v>
      </c>
      <c r="BM1440" s="493" t="n">
        <v>73495.31</v>
      </c>
      <c r="BN1440" s="493" t="n">
        <v>52048.25</v>
      </c>
      <c r="BO1440" s="493" t="n">
        <v>20914.97</v>
      </c>
      <c r="BP1440" s="493" t="n">
        <v>13071.21</v>
      </c>
      <c r="BQ1440" s="493" t="n">
        <v>5457.88</v>
      </c>
      <c r="BR1440" s="493" t="n">
        <v>2737.03</v>
      </c>
      <c r="BS1440" s="493" t="n">
        <v>3038.85</v>
      </c>
      <c r="BT1440" s="493" t="n">
        <v>1427.1</v>
      </c>
      <c r="BU1440" s="493" t="n">
        <v>1046.4</v>
      </c>
      <c r="BV1440" s="493" t="n">
        <v>1535.7</v>
      </c>
      <c r="BW1440" s="493" t="n">
        <v>2026.8</v>
      </c>
    </row>
    <row r="1441">
      <c r="A1441" t="inlineStr">
        <is>
          <t>[C9C] ANGIOTENSIN-II 길항제 (단일)</t>
        </is>
      </c>
      <c r="B1441" t="inlineStr">
        <is>
          <t>일성아이에스</t>
        </is>
      </c>
      <c r="C1441" t="inlineStr">
        <is>
          <t>텔미토</t>
        </is>
      </c>
      <c r="D1441" t="inlineStr">
        <is>
          <t>일성아이에스</t>
        </is>
      </c>
      <c r="E1441" t="inlineStr">
        <is>
          <t>telmisartan</t>
        </is>
      </c>
      <c r="F1441" t="inlineStr">
        <is>
          <t>보건소</t>
        </is>
      </c>
      <c r="G1441" t="inlineStr">
        <is>
          <t>Generic</t>
        </is>
      </c>
      <c r="H1441" s="493" t="n">
        <v>0</v>
      </c>
      <c r="I1441" s="493" t="n">
        <v>0</v>
      </c>
      <c r="J1441" s="493" t="n">
        <v>0</v>
      </c>
      <c r="K1441" s="493" t="n">
        <v>0</v>
      </c>
      <c r="L1441" s="493" t="n">
        <v>90.59999999999999</v>
      </c>
      <c r="M1441" s="493" t="n">
        <v>0</v>
      </c>
      <c r="N1441" s="493" t="n">
        <v>0</v>
      </c>
      <c r="O1441" s="493" t="n">
        <v>120.6</v>
      </c>
      <c r="P1441" s="493" t="n">
        <v>366.6</v>
      </c>
      <c r="Q1441" s="493" t="n">
        <v>0</v>
      </c>
      <c r="R1441" s="493" t="n">
        <v>496.8</v>
      </c>
      <c r="S1441" s="493" t="n">
        <v>0</v>
      </c>
      <c r="T1441" s="493" t="n">
        <v>999</v>
      </c>
      <c r="U1441" s="493" t="n">
        <v>0</v>
      </c>
      <c r="V1441" s="493" t="n">
        <v>979.5</v>
      </c>
      <c r="W1441" s="493" t="n">
        <v>547.2</v>
      </c>
      <c r="X1441" s="493" t="n">
        <v>286.8</v>
      </c>
      <c r="Y1441" s="493" t="n">
        <v>441.9</v>
      </c>
      <c r="Z1441" s="493" t="n">
        <v>279</v>
      </c>
      <c r="AA1441" s="493" t="n">
        <v>0</v>
      </c>
      <c r="AB1441" s="493" t="n">
        <v>411.3</v>
      </c>
      <c r="AC1441" s="493" t="n">
        <v>0</v>
      </c>
      <c r="AD1441" s="493" t="n">
        <v>0</v>
      </c>
      <c r="AE1441" s="493" t="n">
        <v>0</v>
      </c>
      <c r="AF1441" s="493" t="n">
        <v>385.2</v>
      </c>
      <c r="AG1441" s="493" t="n">
        <v>157.5</v>
      </c>
      <c r="AH1441" s="493" t="n">
        <v>0</v>
      </c>
      <c r="AI1441" s="493" t="n">
        <v>640.8</v>
      </c>
      <c r="AJ1441" s="493" t="n">
        <v>0</v>
      </c>
      <c r="AK1441" s="493" t="n">
        <v>98.40000000000001</v>
      </c>
      <c r="AL1441" s="493" t="n">
        <v>594</v>
      </c>
      <c r="AM1441" s="493" t="n">
        <v>158.4</v>
      </c>
      <c r="AN1441" s="493" t="n">
        <v>473.4</v>
      </c>
      <c r="AO1441" s="493" t="n">
        <v>554.7</v>
      </c>
      <c r="AP1441" s="493" t="n">
        <v>0</v>
      </c>
      <c r="AQ1441" s="493" t="n">
        <v>66.59999999999999</v>
      </c>
      <c r="AR1441" s="493" t="n">
        <v>489</v>
      </c>
      <c r="AS1441" s="493" t="n">
        <v>62.1</v>
      </c>
      <c r="AT1441" s="493" t="n">
        <v>0</v>
      </c>
      <c r="AU1441" s="493" t="n">
        <v>54.9</v>
      </c>
      <c r="AV1441" s="493" t="n">
        <v>341.1</v>
      </c>
      <c r="AW1441" s="493" t="n">
        <v>552.6</v>
      </c>
      <c r="AX1441" s="493" t="n">
        <v>149.4</v>
      </c>
      <c r="AY1441" s="493" t="n">
        <v>1124.7</v>
      </c>
      <c r="AZ1441" s="493" t="n">
        <v>8330.5</v>
      </c>
      <c r="BA1441" s="493" t="n">
        <v>56.7</v>
      </c>
      <c r="BB1441" s="493" t="n">
        <v>582.3</v>
      </c>
      <c r="BC1441" s="493" t="n">
        <v>1114.2</v>
      </c>
      <c r="BD1441" s="493" t="n">
        <v>0</v>
      </c>
      <c r="BE1441" s="493" t="n">
        <v>351</v>
      </c>
      <c r="BF1441" s="493" t="n">
        <v>0</v>
      </c>
      <c r="BG1441" s="493" t="n">
        <v>81.90000000000001</v>
      </c>
      <c r="BH1441" s="493" t="n">
        <v>0</v>
      </c>
      <c r="BI1441" s="493" t="n">
        <v>83.7</v>
      </c>
      <c r="BJ1441" s="493" t="n">
        <v>0</v>
      </c>
      <c r="BK1441" s="493" t="n">
        <v>0</v>
      </c>
      <c r="BL1441" s="493" t="n">
        <v>89.09999999999999</v>
      </c>
      <c r="BM1441" s="493" t="n">
        <v>0</v>
      </c>
      <c r="BN1441" s="493" t="n">
        <v>0</v>
      </c>
      <c r="BO1441" s="493" t="n">
        <v>84.59999999999999</v>
      </c>
      <c r="BP1441" s="493" t="n">
        <v>0</v>
      </c>
      <c r="BQ1441" s="493" t="n">
        <v>0</v>
      </c>
      <c r="BR1441" s="493" t="n">
        <v>0</v>
      </c>
      <c r="BS1441" s="493" t="n">
        <v>0</v>
      </c>
      <c r="BT1441" s="493" t="n">
        <v>0</v>
      </c>
      <c r="BU1441" s="493" t="n">
        <v>0</v>
      </c>
      <c r="BV1441" s="493" t="n">
        <v>0</v>
      </c>
      <c r="BW1441" s="493" t="n">
        <v>0</v>
      </c>
    </row>
    <row r="1442">
      <c r="A1442" t="inlineStr">
        <is>
          <t>[C9C] ANGIOTENSIN-II 길항제 (단일)</t>
        </is>
      </c>
      <c r="B1442" t="inlineStr">
        <is>
          <t>일양약품</t>
        </is>
      </c>
      <c r="C1442" t="inlineStr">
        <is>
          <t>올고탄</t>
        </is>
      </c>
      <c r="D1442" t="inlineStr">
        <is>
          <t>일양약품</t>
        </is>
      </c>
      <c r="E1442" t="inlineStr">
        <is>
          <t>olmesartan medoxomil</t>
        </is>
      </c>
      <c r="F1442" t="inlineStr">
        <is>
          <t>종합병원</t>
        </is>
      </c>
      <c r="G1442" t="inlineStr">
        <is>
          <t>Generic</t>
        </is>
      </c>
      <c r="H1442" s="493" t="n">
        <v>0</v>
      </c>
      <c r="I1442" s="493" t="n">
        <v>0</v>
      </c>
      <c r="J1442" s="493" t="n">
        <v>0</v>
      </c>
      <c r="K1442" s="493" t="n">
        <v>0</v>
      </c>
      <c r="L1442" s="493" t="n">
        <v>0</v>
      </c>
      <c r="M1442" s="493" t="n">
        <v>0</v>
      </c>
      <c r="N1442" s="493" t="n">
        <v>0</v>
      </c>
      <c r="O1442" s="493" t="n">
        <v>0</v>
      </c>
      <c r="P1442" s="493" t="n">
        <v>0</v>
      </c>
      <c r="Q1442" s="493" t="n">
        <v>0</v>
      </c>
      <c r="R1442" s="493" t="n">
        <v>0</v>
      </c>
      <c r="S1442" s="493" t="n">
        <v>2.74</v>
      </c>
      <c r="T1442" s="493" t="n">
        <v>0</v>
      </c>
      <c r="U1442" s="493" t="n">
        <v>0</v>
      </c>
      <c r="V1442" s="493" t="n">
        <v>0</v>
      </c>
      <c r="W1442" s="493" t="n">
        <v>0</v>
      </c>
      <c r="X1442" s="493" t="n">
        <v>0</v>
      </c>
      <c r="Y1442" s="493" t="n">
        <v>0</v>
      </c>
      <c r="Z1442" s="493" t="n">
        <v>0</v>
      </c>
      <c r="AA1442" s="493" t="n">
        <v>0</v>
      </c>
      <c r="AB1442" s="493" t="n">
        <v>0</v>
      </c>
      <c r="AC1442" s="493" t="n">
        <v>193.2</v>
      </c>
      <c r="AD1442" s="493" t="n">
        <v>0</v>
      </c>
      <c r="AE1442" s="493" t="n">
        <v>681.6</v>
      </c>
      <c r="AF1442" s="493" t="n">
        <v>0</v>
      </c>
      <c r="AG1442" s="493" t="n">
        <v>201</v>
      </c>
      <c r="AH1442" s="493" t="n">
        <v>0</v>
      </c>
      <c r="AI1442" s="493" t="n">
        <v>0</v>
      </c>
      <c r="AJ1442" s="493" t="n">
        <v>0</v>
      </c>
      <c r="AK1442" s="493" t="n">
        <v>0</v>
      </c>
      <c r="AL1442" s="493" t="n">
        <v>0</v>
      </c>
      <c r="AM1442" s="493" t="n">
        <v>0</v>
      </c>
      <c r="AN1442" s="493" t="n">
        <v>0</v>
      </c>
      <c r="AO1442" s="493" t="n">
        <v>0</v>
      </c>
      <c r="AP1442" s="493" t="n">
        <v>0</v>
      </c>
      <c r="AQ1442" s="493" t="n">
        <v>0</v>
      </c>
      <c r="AR1442" s="493" t="n">
        <v>0</v>
      </c>
      <c r="AS1442" s="493" t="n">
        <v>0</v>
      </c>
      <c r="AT1442" s="493" t="n">
        <v>3706.2</v>
      </c>
      <c r="AU1442" s="493" t="n">
        <v>0</v>
      </c>
      <c r="AV1442" s="493" t="n">
        <v>0</v>
      </c>
      <c r="AW1442" s="493" t="n">
        <v>0</v>
      </c>
      <c r="AX1442" s="493" t="n">
        <v>0</v>
      </c>
      <c r="AY1442" s="493" t="n">
        <v>0</v>
      </c>
      <c r="AZ1442" s="493" t="n">
        <v>0</v>
      </c>
      <c r="BA1442" s="493" t="n">
        <v>0</v>
      </c>
      <c r="BB1442" s="493" t="n">
        <v>0</v>
      </c>
      <c r="BC1442" s="493" t="n">
        <v>0</v>
      </c>
      <c r="BD1442" s="493" t="n">
        <v>0</v>
      </c>
      <c r="BE1442" s="493" t="n">
        <v>0</v>
      </c>
      <c r="BF1442" s="493" t="n">
        <v>0</v>
      </c>
      <c r="BG1442" s="493" t="n">
        <v>0</v>
      </c>
      <c r="BH1442" s="493" t="n">
        <v>0</v>
      </c>
      <c r="BI1442" s="493" t="n">
        <v>0</v>
      </c>
      <c r="BJ1442" s="493" t="n">
        <v>0</v>
      </c>
      <c r="BK1442" s="493" t="n">
        <v>0</v>
      </c>
      <c r="BL1442" s="493" t="n">
        <v>0</v>
      </c>
      <c r="BM1442" s="493" t="n">
        <v>0</v>
      </c>
      <c r="BN1442" s="493" t="n">
        <v>0</v>
      </c>
      <c r="BO1442" s="493" t="n">
        <v>0</v>
      </c>
      <c r="BP1442" s="493" t="n">
        <v>0</v>
      </c>
      <c r="BQ1442" s="493" t="n">
        <v>0</v>
      </c>
      <c r="BR1442" s="493" t="n">
        <v>0</v>
      </c>
      <c r="BS1442" s="493" t="n">
        <v>0</v>
      </c>
      <c r="BT1442" s="493" t="n">
        <v>0</v>
      </c>
      <c r="BU1442" s="493" t="n">
        <v>0</v>
      </c>
      <c r="BV1442" s="493" t="n">
        <v>0</v>
      </c>
      <c r="BW1442" s="493" t="n">
        <v>0</v>
      </c>
    </row>
    <row r="1443">
      <c r="A1443" t="inlineStr">
        <is>
          <t>[C9C] ANGIOTENSIN-II 길항제 (단일)</t>
        </is>
      </c>
      <c r="B1443" t="inlineStr">
        <is>
          <t>일양약품</t>
        </is>
      </c>
      <c r="C1443" t="inlineStr">
        <is>
          <t>올고탄</t>
        </is>
      </c>
      <c r="D1443" t="inlineStr">
        <is>
          <t>일양약품</t>
        </is>
      </c>
      <c r="E1443" t="inlineStr">
        <is>
          <t>olmesartan medoxomil</t>
        </is>
      </c>
      <c r="F1443" t="inlineStr">
        <is>
          <t>병원</t>
        </is>
      </c>
      <c r="G1443" t="inlineStr">
        <is>
          <t>Generic</t>
        </is>
      </c>
      <c r="H1443" s="493" t="n">
        <v>24876.94</v>
      </c>
      <c r="I1443" s="493" t="n">
        <v>26633.24</v>
      </c>
      <c r="J1443" s="493" t="n">
        <v>35804.95</v>
      </c>
      <c r="K1443" s="493" t="n">
        <v>16558.94</v>
      </c>
      <c r="L1443" s="493" t="n">
        <v>7494.05</v>
      </c>
      <c r="M1443" s="493" t="n">
        <v>11091.1</v>
      </c>
      <c r="N1443" s="493" t="n">
        <v>10418.64</v>
      </c>
      <c r="O1443" s="493" t="n">
        <v>11491.2</v>
      </c>
      <c r="P1443" s="493" t="n">
        <v>5485.08</v>
      </c>
      <c r="Q1443" s="493" t="n">
        <v>12493.02</v>
      </c>
      <c r="R1443" s="493" t="n">
        <v>10346.48</v>
      </c>
      <c r="S1443" s="493" t="n">
        <v>47016.33</v>
      </c>
      <c r="T1443" s="493" t="n">
        <v>40329.48</v>
      </c>
      <c r="U1443" s="493" t="n">
        <v>42853.39</v>
      </c>
      <c r="V1443" s="493" t="n">
        <v>39075.37</v>
      </c>
      <c r="W1443" s="493" t="n">
        <v>40463.2</v>
      </c>
      <c r="X1443" s="493" t="n">
        <v>34543.42</v>
      </c>
      <c r="Y1443" s="493" t="n">
        <v>34501.07</v>
      </c>
      <c r="Z1443" s="493" t="n">
        <v>29378.17</v>
      </c>
      <c r="AA1443" s="493" t="n">
        <v>37345.2</v>
      </c>
      <c r="AB1443" s="493" t="n">
        <v>30601.88</v>
      </c>
      <c r="AC1443" s="493" t="n">
        <v>35463.69</v>
      </c>
      <c r="AD1443" s="493" t="n">
        <v>29104.52</v>
      </c>
      <c r="AE1443" s="493" t="n">
        <v>36291.67</v>
      </c>
      <c r="AF1443" s="493" t="n">
        <v>27807.48</v>
      </c>
      <c r="AG1443" s="493" t="n">
        <v>32644</v>
      </c>
      <c r="AH1443" s="493" t="n">
        <v>23642.08</v>
      </c>
      <c r="AI1443" s="493" t="n">
        <v>29815.81</v>
      </c>
      <c r="AJ1443" s="493" t="n">
        <v>29281.76</v>
      </c>
      <c r="AK1443" s="493" t="n">
        <v>36650.52</v>
      </c>
      <c r="AL1443" s="493" t="n">
        <v>28393.84</v>
      </c>
      <c r="AM1443" s="493" t="n">
        <v>32450.81</v>
      </c>
      <c r="AN1443" s="493" t="n">
        <v>29011.3</v>
      </c>
      <c r="AO1443" s="493" t="n">
        <v>31951.65</v>
      </c>
      <c r="AP1443" s="493" t="n">
        <v>37117.32</v>
      </c>
      <c r="AQ1443" s="493" t="n">
        <v>29133.76</v>
      </c>
      <c r="AR1443" s="493" t="n">
        <v>32389.9</v>
      </c>
      <c r="AS1443" s="493" t="n">
        <v>28859.36</v>
      </c>
      <c r="AT1443" s="493" t="n">
        <v>24574.28</v>
      </c>
      <c r="AU1443" s="493" t="n">
        <v>33938.35</v>
      </c>
      <c r="AV1443" s="493" t="n">
        <v>28883.56</v>
      </c>
      <c r="AW1443" s="493" t="n">
        <v>29564.77</v>
      </c>
      <c r="AX1443" s="493" t="n">
        <v>27134.43</v>
      </c>
      <c r="AY1443" s="493" t="n">
        <v>26581.25</v>
      </c>
      <c r="AZ1443" s="493" t="n">
        <v>32119.51</v>
      </c>
      <c r="BA1443" s="493" t="n">
        <v>30225.48</v>
      </c>
      <c r="BB1443" s="493" t="n">
        <v>28158.57</v>
      </c>
      <c r="BC1443" s="493" t="n">
        <v>25398.35</v>
      </c>
      <c r="BD1443" s="493" t="n">
        <v>23195.79</v>
      </c>
      <c r="BE1443" s="493" t="n">
        <v>29047.2</v>
      </c>
      <c r="BF1443" s="493" t="n">
        <v>24335.44</v>
      </c>
      <c r="BG1443" s="493" t="n">
        <v>27873.43</v>
      </c>
      <c r="BH1443" s="493" t="n">
        <v>28214.65</v>
      </c>
      <c r="BI1443" s="493" t="n">
        <v>23939.39</v>
      </c>
      <c r="BJ1443" s="493" t="n">
        <v>26758.68</v>
      </c>
      <c r="BK1443" s="493" t="n">
        <v>27196.27</v>
      </c>
      <c r="BL1443" s="493" t="n">
        <v>24293.07</v>
      </c>
      <c r="BM1443" s="493" t="n">
        <v>21576.76</v>
      </c>
      <c r="BN1443" s="493" t="n">
        <v>23975.19</v>
      </c>
      <c r="BO1443" s="493" t="n">
        <v>29522.87</v>
      </c>
      <c r="BP1443" s="493" t="n">
        <v>19318.61</v>
      </c>
      <c r="BQ1443" s="493" t="n">
        <v>21230.26</v>
      </c>
      <c r="BR1443" s="493" t="n">
        <v>20763.91</v>
      </c>
      <c r="BS1443" s="493" t="n">
        <v>19395.73</v>
      </c>
      <c r="BT1443" s="493" t="n">
        <v>18773.07</v>
      </c>
      <c r="BU1443" s="493" t="n">
        <v>21957.11</v>
      </c>
      <c r="BV1443" s="493" t="n">
        <v>20985.05</v>
      </c>
      <c r="BW1443" s="493" t="n">
        <v>21700.42</v>
      </c>
    </row>
    <row r="1444">
      <c r="A1444" t="inlineStr">
        <is>
          <t>[C9C] ANGIOTENSIN-II 길항제 (단일)</t>
        </is>
      </c>
      <c r="B1444" t="inlineStr">
        <is>
          <t>일양약품</t>
        </is>
      </c>
      <c r="C1444" t="inlineStr">
        <is>
          <t>올고탄</t>
        </is>
      </c>
      <c r="D1444" t="inlineStr">
        <is>
          <t>일양약품</t>
        </is>
      </c>
      <c r="E1444" t="inlineStr">
        <is>
          <t>olmesartan medoxomil</t>
        </is>
      </c>
      <c r="F1444" t="inlineStr">
        <is>
          <t>의원</t>
        </is>
      </c>
      <c r="G1444" t="inlineStr">
        <is>
          <t>Generic</t>
        </is>
      </c>
      <c r="H1444" s="493" t="n">
        <v>25635.18</v>
      </c>
      <c r="I1444" s="493" t="n">
        <v>24719.65</v>
      </c>
      <c r="J1444" s="493" t="n">
        <v>26152.95</v>
      </c>
      <c r="K1444" s="493" t="n">
        <v>23535.02</v>
      </c>
      <c r="L1444" s="493" t="n">
        <v>25548.8</v>
      </c>
      <c r="M1444" s="493" t="n">
        <v>30600.85</v>
      </c>
      <c r="N1444" s="493" t="n">
        <v>27214.26</v>
      </c>
      <c r="O1444" s="493" t="n">
        <v>33381.42</v>
      </c>
      <c r="P1444" s="493" t="n">
        <v>27272.67</v>
      </c>
      <c r="Q1444" s="493" t="n">
        <v>29570.06</v>
      </c>
      <c r="R1444" s="493" t="n">
        <v>33850.54</v>
      </c>
      <c r="S1444" s="493" t="n">
        <v>52267.48</v>
      </c>
      <c r="T1444" s="493" t="n">
        <v>51555.64</v>
      </c>
      <c r="U1444" s="493" t="n">
        <v>48566.73</v>
      </c>
      <c r="V1444" s="493" t="n">
        <v>48863.87</v>
      </c>
      <c r="W1444" s="493" t="n">
        <v>51835.64</v>
      </c>
      <c r="X1444" s="493" t="n">
        <v>50802.94</v>
      </c>
      <c r="Y1444" s="493" t="n">
        <v>49998.31</v>
      </c>
      <c r="Z1444" s="493" t="n">
        <v>62458.1</v>
      </c>
      <c r="AA1444" s="493" t="n">
        <v>55651.67</v>
      </c>
      <c r="AB1444" s="493" t="n">
        <v>54656.83</v>
      </c>
      <c r="AC1444" s="493" t="n">
        <v>52976.45</v>
      </c>
      <c r="AD1444" s="493" t="n">
        <v>56264.22</v>
      </c>
      <c r="AE1444" s="493" t="n">
        <v>56999.47</v>
      </c>
      <c r="AF1444" s="493" t="n">
        <v>52161.3</v>
      </c>
      <c r="AG1444" s="493" t="n">
        <v>48648.55</v>
      </c>
      <c r="AH1444" s="493" t="n">
        <v>50533.7</v>
      </c>
      <c r="AI1444" s="493" t="n">
        <v>45029.08</v>
      </c>
      <c r="AJ1444" s="493" t="n">
        <v>51247.75</v>
      </c>
      <c r="AK1444" s="493" t="n">
        <v>54546.75</v>
      </c>
      <c r="AL1444" s="493" t="n">
        <v>45187.93</v>
      </c>
      <c r="AM1444" s="493" t="n">
        <v>50047.98</v>
      </c>
      <c r="AN1444" s="493" t="n">
        <v>46202.55</v>
      </c>
      <c r="AO1444" s="493" t="n">
        <v>55589.1</v>
      </c>
      <c r="AP1444" s="493" t="n">
        <v>49373.5</v>
      </c>
      <c r="AQ1444" s="493" t="n">
        <v>50777.1</v>
      </c>
      <c r="AR1444" s="493" t="n">
        <v>46759.75</v>
      </c>
      <c r="AS1444" s="493" t="n">
        <v>45192.96</v>
      </c>
      <c r="AT1444" s="493" t="n">
        <v>44836.7</v>
      </c>
      <c r="AU1444" s="493" t="n">
        <v>48643.55</v>
      </c>
      <c r="AV1444" s="493" t="n">
        <v>47285.4</v>
      </c>
      <c r="AW1444" s="493" t="n">
        <v>40748.8</v>
      </c>
      <c r="AX1444" s="493" t="n">
        <v>53390.5</v>
      </c>
      <c r="AY1444" s="493" t="n">
        <v>54318.2</v>
      </c>
      <c r="AZ1444" s="493" t="n">
        <v>49183.3</v>
      </c>
      <c r="BA1444" s="493" t="n">
        <v>48413.1</v>
      </c>
      <c r="BB1444" s="493" t="n">
        <v>52258.9</v>
      </c>
      <c r="BC1444" s="493" t="n">
        <v>46661.25</v>
      </c>
      <c r="BD1444" s="493" t="n">
        <v>38636.9</v>
      </c>
      <c r="BE1444" s="493" t="n">
        <v>40004.45</v>
      </c>
      <c r="BF1444" s="493" t="n">
        <v>41043.12</v>
      </c>
      <c r="BG1444" s="493" t="n">
        <v>43478.11</v>
      </c>
      <c r="BH1444" s="493" t="n">
        <v>38434.53</v>
      </c>
      <c r="BI1444" s="493" t="n">
        <v>47980.23</v>
      </c>
      <c r="BJ1444" s="493" t="n">
        <v>35727.7</v>
      </c>
      <c r="BK1444" s="493" t="n">
        <v>40774.42</v>
      </c>
      <c r="BL1444" s="493" t="n">
        <v>43726.45</v>
      </c>
      <c r="BM1444" s="493" t="n">
        <v>39401.7</v>
      </c>
      <c r="BN1444" s="493" t="n">
        <v>38624.4</v>
      </c>
      <c r="BO1444" s="493" t="n">
        <v>45411.75</v>
      </c>
      <c r="BP1444" s="493" t="n">
        <v>36975.51</v>
      </c>
      <c r="BQ1444" s="493" t="n">
        <v>36058.27</v>
      </c>
      <c r="BR1444" s="493" t="n">
        <v>38832.45</v>
      </c>
      <c r="BS1444" s="493" t="n">
        <v>35976.8</v>
      </c>
      <c r="BT1444" s="493" t="n">
        <v>30896.15</v>
      </c>
      <c r="BU1444" s="493" t="n">
        <v>34530.65</v>
      </c>
      <c r="BV1444" s="493" t="n">
        <v>33032.78</v>
      </c>
      <c r="BW1444" s="493" t="n">
        <v>33274.35</v>
      </c>
    </row>
    <row r="1445">
      <c r="A1445" t="inlineStr">
        <is>
          <t>[C9C] ANGIOTENSIN-II 길항제 (단일)</t>
        </is>
      </c>
      <c r="B1445" t="inlineStr">
        <is>
          <t>일양약품</t>
        </is>
      </c>
      <c r="C1445" t="inlineStr">
        <is>
          <t>올고탄</t>
        </is>
      </c>
      <c r="D1445" t="inlineStr">
        <is>
          <t>일양약품</t>
        </is>
      </c>
      <c r="E1445" t="inlineStr">
        <is>
          <t>olmesartan medoxomil</t>
        </is>
      </c>
      <c r="F1445" t="inlineStr">
        <is>
          <t>보건소</t>
        </is>
      </c>
      <c r="G1445" t="inlineStr">
        <is>
          <t>Generic</t>
        </is>
      </c>
      <c r="H1445" s="493" t="n">
        <v>0</v>
      </c>
      <c r="I1445" s="493" t="n">
        <v>0</v>
      </c>
      <c r="J1445" s="493" t="n">
        <v>0</v>
      </c>
      <c r="K1445" s="493" t="n">
        <v>0</v>
      </c>
      <c r="L1445" s="493" t="n">
        <v>0</v>
      </c>
      <c r="M1445" s="493" t="n">
        <v>0</v>
      </c>
      <c r="N1445" s="493" t="n">
        <v>0</v>
      </c>
      <c r="O1445" s="493" t="n">
        <v>0</v>
      </c>
      <c r="P1445" s="493" t="n">
        <v>0</v>
      </c>
      <c r="Q1445" s="493" t="n">
        <v>0</v>
      </c>
      <c r="R1445" s="493" t="n">
        <v>0</v>
      </c>
      <c r="S1445" s="493" t="n">
        <v>0</v>
      </c>
      <c r="T1445" s="493" t="n">
        <v>81.59999999999999</v>
      </c>
      <c r="U1445" s="493" t="n">
        <v>0</v>
      </c>
      <c r="V1445" s="493" t="n">
        <v>0</v>
      </c>
      <c r="W1445" s="493" t="n">
        <v>0</v>
      </c>
      <c r="X1445" s="493" t="n">
        <v>0</v>
      </c>
      <c r="Y1445" s="493" t="n">
        <v>0</v>
      </c>
      <c r="Z1445" s="493" t="n">
        <v>0</v>
      </c>
      <c r="AA1445" s="493" t="n">
        <v>0</v>
      </c>
      <c r="AB1445" s="493" t="n">
        <v>0</v>
      </c>
      <c r="AC1445" s="493" t="n">
        <v>0</v>
      </c>
      <c r="AD1445" s="493" t="n">
        <v>0</v>
      </c>
      <c r="AE1445" s="493" t="n">
        <v>0</v>
      </c>
      <c r="AF1445" s="493" t="n">
        <v>0</v>
      </c>
      <c r="AG1445" s="493" t="n">
        <v>0</v>
      </c>
      <c r="AH1445" s="493" t="n">
        <v>0</v>
      </c>
      <c r="AI1445" s="493" t="n">
        <v>876</v>
      </c>
      <c r="AJ1445" s="493" t="n">
        <v>68.09999999999999</v>
      </c>
      <c r="AK1445" s="493" t="n">
        <v>270.9</v>
      </c>
      <c r="AL1445" s="493" t="n">
        <v>0</v>
      </c>
      <c r="AM1445" s="493" t="n">
        <v>81</v>
      </c>
      <c r="AN1445" s="493" t="n">
        <v>138</v>
      </c>
      <c r="AO1445" s="493" t="n">
        <v>0</v>
      </c>
      <c r="AP1445" s="493" t="n">
        <v>127.8</v>
      </c>
      <c r="AQ1445" s="493" t="n">
        <v>64.2</v>
      </c>
      <c r="AR1445" s="493" t="n">
        <v>136.2</v>
      </c>
      <c r="AS1445" s="493" t="n">
        <v>60.6</v>
      </c>
      <c r="AT1445" s="493" t="n">
        <v>244.8</v>
      </c>
      <c r="AU1445" s="493" t="n">
        <v>50.7</v>
      </c>
      <c r="AV1445" s="493" t="n">
        <v>358.2</v>
      </c>
      <c r="AW1445" s="493" t="n">
        <v>0</v>
      </c>
      <c r="AX1445" s="493" t="n">
        <v>392.4</v>
      </c>
      <c r="AY1445" s="493" t="n">
        <v>0</v>
      </c>
      <c r="AZ1445" s="493" t="n">
        <v>222</v>
      </c>
      <c r="BA1445" s="493" t="n">
        <v>114.6</v>
      </c>
      <c r="BB1445" s="493" t="n">
        <v>243.6</v>
      </c>
      <c r="BC1445" s="493" t="n">
        <v>119.4</v>
      </c>
      <c r="BD1445" s="493" t="n">
        <v>212.4</v>
      </c>
      <c r="BE1445" s="493" t="n">
        <v>145.2</v>
      </c>
      <c r="BF1445" s="493" t="n">
        <v>259.2</v>
      </c>
      <c r="BG1445" s="493" t="n">
        <v>129.6</v>
      </c>
      <c r="BH1445" s="493" t="n">
        <v>314.4</v>
      </c>
      <c r="BI1445" s="493" t="n">
        <v>130.2</v>
      </c>
      <c r="BJ1445" s="493" t="n">
        <v>142.8</v>
      </c>
      <c r="BK1445" s="493" t="n">
        <v>0</v>
      </c>
      <c r="BL1445" s="493" t="n">
        <v>310.8</v>
      </c>
      <c r="BM1445" s="493" t="n">
        <v>0</v>
      </c>
      <c r="BN1445" s="493" t="n">
        <v>322.8</v>
      </c>
      <c r="BO1445" s="493" t="n">
        <v>0</v>
      </c>
      <c r="BP1445" s="493" t="n">
        <v>240</v>
      </c>
      <c r="BQ1445" s="493" t="n">
        <v>0</v>
      </c>
      <c r="BR1445" s="493" t="n">
        <v>312</v>
      </c>
      <c r="BS1445" s="493" t="n">
        <v>0</v>
      </c>
      <c r="BT1445" s="493" t="n">
        <v>197.1</v>
      </c>
      <c r="BU1445" s="493" t="n">
        <v>114</v>
      </c>
      <c r="BV1445" s="493" t="n">
        <v>198.9</v>
      </c>
      <c r="BW1445" s="493" t="n">
        <v>191.7</v>
      </c>
    </row>
    <row r="1446">
      <c r="A1446" t="inlineStr">
        <is>
          <t>[C9C] ANGIOTENSIN-II 길항제 (단일)</t>
        </is>
      </c>
      <c r="B1446" t="inlineStr">
        <is>
          <t>일양약품</t>
        </is>
      </c>
      <c r="C1446" t="inlineStr">
        <is>
          <t>일양 로자탄</t>
        </is>
      </c>
      <c r="D1446" t="inlineStr">
        <is>
          <t>일양약품</t>
        </is>
      </c>
      <c r="E1446" t="inlineStr">
        <is>
          <t>losartan potassium</t>
        </is>
      </c>
      <c r="F1446" t="inlineStr">
        <is>
          <t>상급종합병원</t>
        </is>
      </c>
      <c r="G1446" t="inlineStr">
        <is>
          <t>Generic</t>
        </is>
      </c>
      <c r="H1446" s="493" t="n">
        <v>0</v>
      </c>
      <c r="I1446" s="493" t="n">
        <v>0</v>
      </c>
      <c r="J1446" s="493" t="n">
        <v>0</v>
      </c>
      <c r="K1446" s="493" t="n">
        <v>0</v>
      </c>
      <c r="L1446" s="493" t="n">
        <v>0</v>
      </c>
      <c r="M1446" s="493" t="n">
        <v>0</v>
      </c>
      <c r="N1446" s="493" t="n">
        <v>0</v>
      </c>
      <c r="O1446" s="493" t="n">
        <v>0</v>
      </c>
      <c r="P1446" s="493" t="n">
        <v>0</v>
      </c>
      <c r="Q1446" s="493" t="n">
        <v>0</v>
      </c>
      <c r="R1446" s="493" t="n">
        <v>0</v>
      </c>
      <c r="S1446" s="493" t="n">
        <v>0</v>
      </c>
      <c r="T1446" s="493" t="n">
        <v>0</v>
      </c>
      <c r="U1446" s="493" t="n">
        <v>0</v>
      </c>
      <c r="V1446" s="493" t="n">
        <v>0</v>
      </c>
      <c r="W1446" s="493" t="n">
        <v>0</v>
      </c>
      <c r="X1446" s="493" t="n">
        <v>0</v>
      </c>
      <c r="Y1446" s="493" t="n">
        <v>0</v>
      </c>
      <c r="Z1446" s="493" t="n">
        <v>0</v>
      </c>
      <c r="AA1446" s="493" t="n">
        <v>0</v>
      </c>
      <c r="AB1446" s="493" t="n">
        <v>0</v>
      </c>
      <c r="AC1446" s="493" t="n">
        <v>0</v>
      </c>
      <c r="AD1446" s="493" t="n">
        <v>0</v>
      </c>
      <c r="AE1446" s="493" t="n">
        <v>0</v>
      </c>
      <c r="AF1446" s="493" t="n">
        <v>0</v>
      </c>
      <c r="AG1446" s="493" t="n">
        <v>1458</v>
      </c>
      <c r="AH1446" s="493" t="n">
        <v>0</v>
      </c>
      <c r="AI1446" s="493" t="n">
        <v>0</v>
      </c>
      <c r="AJ1446" s="493" t="n">
        <v>0</v>
      </c>
      <c r="AK1446" s="493" t="n">
        <v>0</v>
      </c>
      <c r="AL1446" s="493" t="n">
        <v>0</v>
      </c>
      <c r="AM1446" s="493" t="n">
        <v>0</v>
      </c>
      <c r="AN1446" s="493" t="n">
        <v>0</v>
      </c>
      <c r="AO1446" s="493" t="n">
        <v>0</v>
      </c>
      <c r="AP1446" s="493" t="n">
        <v>0</v>
      </c>
      <c r="AQ1446" s="493" t="n">
        <v>0</v>
      </c>
      <c r="AR1446" s="493" t="n">
        <v>0</v>
      </c>
      <c r="AS1446" s="493" t="n">
        <v>0</v>
      </c>
      <c r="AT1446" s="493" t="n">
        <v>0</v>
      </c>
      <c r="AU1446" s="493" t="n">
        <v>0</v>
      </c>
      <c r="AV1446" s="493" t="n">
        <v>0</v>
      </c>
      <c r="AW1446" s="493" t="n">
        <v>0</v>
      </c>
      <c r="AX1446" s="493" t="n">
        <v>0</v>
      </c>
      <c r="AY1446" s="493" t="n">
        <v>0</v>
      </c>
      <c r="AZ1446" s="493" t="n">
        <v>0</v>
      </c>
      <c r="BA1446" s="493" t="n">
        <v>0</v>
      </c>
      <c r="BB1446" s="493" t="n">
        <v>0</v>
      </c>
      <c r="BC1446" s="493" t="n">
        <v>0</v>
      </c>
      <c r="BD1446" s="493" t="n">
        <v>0</v>
      </c>
      <c r="BE1446" s="493" t="n">
        <v>0</v>
      </c>
      <c r="BF1446" s="493" t="n">
        <v>0</v>
      </c>
      <c r="BG1446" s="493" t="n">
        <v>0</v>
      </c>
      <c r="BH1446" s="493" t="n">
        <v>0</v>
      </c>
      <c r="BI1446" s="493" t="n">
        <v>0</v>
      </c>
      <c r="BJ1446" s="493" t="n">
        <v>0</v>
      </c>
      <c r="BK1446" s="493" t="n">
        <v>0</v>
      </c>
      <c r="BL1446" s="493" t="n">
        <v>1530.9</v>
      </c>
      <c r="BM1446" s="493" t="n">
        <v>0</v>
      </c>
      <c r="BN1446" s="493" t="n">
        <v>0</v>
      </c>
      <c r="BO1446" s="493" t="n">
        <v>0</v>
      </c>
      <c r="BP1446" s="493" t="n">
        <v>0</v>
      </c>
      <c r="BQ1446" s="493" t="n">
        <v>0</v>
      </c>
      <c r="BR1446" s="493" t="n">
        <v>0</v>
      </c>
      <c r="BS1446" s="493" t="n">
        <v>0</v>
      </c>
      <c r="BT1446" s="493" t="n">
        <v>0</v>
      </c>
      <c r="BU1446" s="493" t="n">
        <v>0</v>
      </c>
      <c r="BV1446" s="493" t="n">
        <v>0</v>
      </c>
      <c r="BW1446" s="493" t="n">
        <v>0</v>
      </c>
    </row>
    <row r="1447">
      <c r="A1447" t="inlineStr">
        <is>
          <t>[C9C] ANGIOTENSIN-II 길항제 (단일)</t>
        </is>
      </c>
      <c r="B1447" t="inlineStr">
        <is>
          <t>일양약품</t>
        </is>
      </c>
      <c r="C1447" t="inlineStr">
        <is>
          <t>일양 로자탄</t>
        </is>
      </c>
      <c r="D1447" t="inlineStr">
        <is>
          <t>일양약품</t>
        </is>
      </c>
      <c r="E1447" t="inlineStr">
        <is>
          <t>losartan potassium</t>
        </is>
      </c>
      <c r="F1447" t="inlineStr">
        <is>
          <t>종합병원</t>
        </is>
      </c>
      <c r="G1447" t="inlineStr">
        <is>
          <t>Generic</t>
        </is>
      </c>
      <c r="H1447" s="493" t="n">
        <v>1521</v>
      </c>
      <c r="I1447" s="493" t="n">
        <v>525.6900000000001</v>
      </c>
      <c r="J1447" s="493" t="n">
        <v>1487.62</v>
      </c>
      <c r="K1447" s="493" t="n">
        <v>2383.4</v>
      </c>
      <c r="L1447" s="493" t="n">
        <v>1656.77</v>
      </c>
      <c r="M1447" s="493" t="n">
        <v>566.96</v>
      </c>
      <c r="N1447" s="493" t="n">
        <v>2592.88</v>
      </c>
      <c r="O1447" s="493" t="n">
        <v>690.75</v>
      </c>
      <c r="P1447" s="493" t="n">
        <v>2204.39</v>
      </c>
      <c r="Q1447" s="493" t="n">
        <v>1754.25</v>
      </c>
      <c r="R1447" s="493" t="n">
        <v>2428.05</v>
      </c>
      <c r="S1447" s="493" t="n">
        <v>273.6</v>
      </c>
      <c r="T1447" s="493" t="n">
        <v>248</v>
      </c>
      <c r="U1447" s="493" t="n">
        <v>0</v>
      </c>
      <c r="V1447" s="493" t="n">
        <v>0</v>
      </c>
      <c r="W1447" s="493" t="n">
        <v>0</v>
      </c>
      <c r="X1447" s="493" t="n">
        <v>0</v>
      </c>
      <c r="Y1447" s="493" t="n">
        <v>0</v>
      </c>
      <c r="Z1447" s="493" t="n">
        <v>0</v>
      </c>
      <c r="AA1447" s="493" t="n">
        <v>0</v>
      </c>
      <c r="AB1447" s="493" t="n">
        <v>0</v>
      </c>
      <c r="AC1447" s="493" t="n">
        <v>0</v>
      </c>
      <c r="AD1447" s="493" t="n">
        <v>0</v>
      </c>
      <c r="AE1447" s="493" t="n">
        <v>0</v>
      </c>
      <c r="AF1447" s="493" t="n">
        <v>0</v>
      </c>
      <c r="AG1447" s="493" t="n">
        <v>365.7</v>
      </c>
      <c r="AH1447" s="493" t="n">
        <v>483.9</v>
      </c>
      <c r="AI1447" s="493" t="n">
        <v>485.7</v>
      </c>
      <c r="AJ1447" s="493" t="n">
        <v>889.2</v>
      </c>
      <c r="AK1447" s="493" t="n">
        <v>1302.4</v>
      </c>
      <c r="AL1447" s="493" t="n">
        <v>168</v>
      </c>
      <c r="AM1447" s="493" t="n">
        <v>1330.45</v>
      </c>
      <c r="AN1447" s="493" t="n">
        <v>484</v>
      </c>
      <c r="AO1447" s="493" t="n">
        <v>236.4</v>
      </c>
      <c r="AP1447" s="493" t="n">
        <v>602.85</v>
      </c>
      <c r="AQ1447" s="493" t="n">
        <v>600.6</v>
      </c>
      <c r="AR1447" s="493" t="n">
        <v>992.85</v>
      </c>
      <c r="AS1447" s="493" t="n">
        <v>452.4</v>
      </c>
      <c r="AT1447" s="493" t="n">
        <v>240</v>
      </c>
      <c r="AU1447" s="493" t="n">
        <v>119.7</v>
      </c>
      <c r="AV1447" s="493" t="n">
        <v>550.5</v>
      </c>
      <c r="AW1447" s="493" t="n">
        <v>247.8</v>
      </c>
      <c r="AX1447" s="493" t="n">
        <v>233.4</v>
      </c>
      <c r="AY1447" s="493" t="n">
        <v>438</v>
      </c>
      <c r="AZ1447" s="493" t="n">
        <v>240</v>
      </c>
      <c r="BA1447" s="493" t="n">
        <v>600</v>
      </c>
      <c r="BB1447" s="493" t="n">
        <v>464.4</v>
      </c>
      <c r="BC1447" s="493" t="n">
        <v>340.2</v>
      </c>
      <c r="BD1447" s="493" t="n">
        <v>423.6</v>
      </c>
      <c r="BE1447" s="493" t="n">
        <v>541.5</v>
      </c>
      <c r="BF1447" s="493" t="n">
        <v>111.3</v>
      </c>
      <c r="BG1447" s="493" t="n">
        <v>242.5</v>
      </c>
      <c r="BH1447" s="493" t="n">
        <v>915.9</v>
      </c>
      <c r="BI1447" s="493" t="n">
        <v>332.08</v>
      </c>
      <c r="BJ1447" s="493" t="n">
        <v>756</v>
      </c>
      <c r="BK1447" s="493" t="n">
        <v>2031.6</v>
      </c>
      <c r="BL1447" s="493" t="n">
        <v>1317</v>
      </c>
      <c r="BM1447" s="493" t="n">
        <v>339.6</v>
      </c>
      <c r="BN1447" s="493" t="n">
        <v>631.8</v>
      </c>
      <c r="BO1447" s="493" t="n">
        <v>868.8</v>
      </c>
      <c r="BP1447" s="493" t="n">
        <v>550.4</v>
      </c>
      <c r="BQ1447" s="493" t="n">
        <v>489</v>
      </c>
      <c r="BR1447" s="493" t="n">
        <v>264.8</v>
      </c>
      <c r="BS1447" s="493" t="n">
        <v>450</v>
      </c>
      <c r="BT1447" s="493" t="n">
        <v>1541.85</v>
      </c>
      <c r="BU1447" s="493" t="n">
        <v>336.3</v>
      </c>
      <c r="BV1447" s="493" t="n">
        <v>1368.9</v>
      </c>
      <c r="BW1447" s="493" t="n">
        <v>1097.55</v>
      </c>
    </row>
    <row r="1448">
      <c r="A1448" t="inlineStr">
        <is>
          <t>[C9C] ANGIOTENSIN-II 길항제 (단일)</t>
        </is>
      </c>
      <c r="B1448" t="inlineStr">
        <is>
          <t>일양약품</t>
        </is>
      </c>
      <c r="C1448" t="inlineStr">
        <is>
          <t>일양 로자탄</t>
        </is>
      </c>
      <c r="D1448" t="inlineStr">
        <is>
          <t>일양약품</t>
        </is>
      </c>
      <c r="E1448" t="inlineStr">
        <is>
          <t>losartan potassium</t>
        </is>
      </c>
      <c r="F1448" t="inlineStr">
        <is>
          <t>병원</t>
        </is>
      </c>
      <c r="G1448" t="inlineStr">
        <is>
          <t>Generic</t>
        </is>
      </c>
      <c r="H1448" s="493" t="n">
        <v>56324.97</v>
      </c>
      <c r="I1448" s="493" t="n">
        <v>59401.43</v>
      </c>
      <c r="J1448" s="493" t="n">
        <v>68411.45</v>
      </c>
      <c r="K1448" s="493" t="n">
        <v>57117.91</v>
      </c>
      <c r="L1448" s="493" t="n">
        <v>66363.47</v>
      </c>
      <c r="M1448" s="493" t="n">
        <v>68859.58</v>
      </c>
      <c r="N1448" s="493" t="n">
        <v>73113.59</v>
      </c>
      <c r="O1448" s="493" t="n">
        <v>74299.17999999999</v>
      </c>
      <c r="P1448" s="493" t="n">
        <v>70273.31</v>
      </c>
      <c r="Q1448" s="493" t="n">
        <v>66717.05</v>
      </c>
      <c r="R1448" s="493" t="n">
        <v>70300.14</v>
      </c>
      <c r="S1448" s="493" t="n">
        <v>11096.8</v>
      </c>
      <c r="T1448" s="493" t="n">
        <v>79.2</v>
      </c>
      <c r="U1448" s="493" t="n">
        <v>0</v>
      </c>
      <c r="V1448" s="493" t="n">
        <v>0</v>
      </c>
      <c r="W1448" s="493" t="n">
        <v>0</v>
      </c>
      <c r="X1448" s="493" t="n">
        <v>0</v>
      </c>
      <c r="Y1448" s="493" t="n">
        <v>0</v>
      </c>
      <c r="Z1448" s="493" t="n">
        <v>0</v>
      </c>
      <c r="AA1448" s="493" t="n">
        <v>0</v>
      </c>
      <c r="AB1448" s="493" t="n">
        <v>0</v>
      </c>
      <c r="AC1448" s="493" t="n">
        <v>480</v>
      </c>
      <c r="AD1448" s="493" t="n">
        <v>957.3200000000001</v>
      </c>
      <c r="AE1448" s="493" t="n">
        <v>1244.96</v>
      </c>
      <c r="AF1448" s="493" t="n">
        <v>3198.88</v>
      </c>
      <c r="AG1448" s="493" t="n">
        <v>2372.96</v>
      </c>
      <c r="AH1448" s="493" t="n">
        <v>3213.24</v>
      </c>
      <c r="AI1448" s="493" t="n">
        <v>2880.19</v>
      </c>
      <c r="AJ1448" s="493" t="n">
        <v>4431.26</v>
      </c>
      <c r="AK1448" s="493" t="n">
        <v>5355.71</v>
      </c>
      <c r="AL1448" s="493" t="n">
        <v>5592.03</v>
      </c>
      <c r="AM1448" s="493" t="n">
        <v>7441.34</v>
      </c>
      <c r="AN1448" s="493" t="n">
        <v>9032.700000000001</v>
      </c>
      <c r="AO1448" s="493" t="n">
        <v>7590.65</v>
      </c>
      <c r="AP1448" s="493" t="n">
        <v>11357.39</v>
      </c>
      <c r="AQ1448" s="493" t="n">
        <v>8004.5</v>
      </c>
      <c r="AR1448" s="493" t="n">
        <v>9409.85</v>
      </c>
      <c r="AS1448" s="493" t="n">
        <v>6381.48</v>
      </c>
      <c r="AT1448" s="493" t="n">
        <v>8516.889999999999</v>
      </c>
      <c r="AU1448" s="493" t="n">
        <v>6516.2</v>
      </c>
      <c r="AV1448" s="493" t="n">
        <v>11303.56</v>
      </c>
      <c r="AW1448" s="493" t="n">
        <v>7197.22</v>
      </c>
      <c r="AX1448" s="493" t="n">
        <v>13365.09</v>
      </c>
      <c r="AY1448" s="493" t="n">
        <v>9264.540000000001</v>
      </c>
      <c r="AZ1448" s="493" t="n">
        <v>13628.85</v>
      </c>
      <c r="BA1448" s="493" t="n">
        <v>12633.84</v>
      </c>
      <c r="BB1448" s="493" t="n">
        <v>11605.93</v>
      </c>
      <c r="BC1448" s="493" t="n">
        <v>14602.65</v>
      </c>
      <c r="BD1448" s="493" t="n">
        <v>10648.47</v>
      </c>
      <c r="BE1448" s="493" t="n">
        <v>11816.72</v>
      </c>
      <c r="BF1448" s="493" t="n">
        <v>16087.67</v>
      </c>
      <c r="BG1448" s="493" t="n">
        <v>12121.97</v>
      </c>
      <c r="BH1448" s="493" t="n">
        <v>15342.5</v>
      </c>
      <c r="BI1448" s="493" t="n">
        <v>13528.87</v>
      </c>
      <c r="BJ1448" s="493" t="n">
        <v>13418.49</v>
      </c>
      <c r="BK1448" s="493" t="n">
        <v>12135.98</v>
      </c>
      <c r="BL1448" s="493" t="n">
        <v>17417.29</v>
      </c>
      <c r="BM1448" s="493" t="n">
        <v>14854.09</v>
      </c>
      <c r="BN1448" s="493" t="n">
        <v>13627</v>
      </c>
      <c r="BO1448" s="493" t="n">
        <v>13396.48</v>
      </c>
      <c r="BP1448" s="493" t="n">
        <v>13929.15</v>
      </c>
      <c r="BQ1448" s="493" t="n">
        <v>12217.51</v>
      </c>
      <c r="BR1448" s="493" t="n">
        <v>15416.64</v>
      </c>
      <c r="BS1448" s="493" t="n">
        <v>17464.98</v>
      </c>
      <c r="BT1448" s="493" t="n">
        <v>15547.92</v>
      </c>
      <c r="BU1448" s="493" t="n">
        <v>18231.93</v>
      </c>
      <c r="BV1448" s="493" t="n">
        <v>12158.15</v>
      </c>
      <c r="BW1448" s="493" t="n">
        <v>19914.71</v>
      </c>
    </row>
    <row r="1449">
      <c r="A1449" t="inlineStr">
        <is>
          <t>[C9C] ANGIOTENSIN-II 길항제 (단일)</t>
        </is>
      </c>
      <c r="B1449" t="inlineStr">
        <is>
          <t>일양약품</t>
        </is>
      </c>
      <c r="C1449" t="inlineStr">
        <is>
          <t>일양 로자탄</t>
        </is>
      </c>
      <c r="D1449" t="inlineStr">
        <is>
          <t>일양약품</t>
        </is>
      </c>
      <c r="E1449" t="inlineStr">
        <is>
          <t>losartan potassium</t>
        </is>
      </c>
      <c r="F1449" t="inlineStr">
        <is>
          <t>의원</t>
        </is>
      </c>
      <c r="G1449" t="inlineStr">
        <is>
          <t>Generic</t>
        </is>
      </c>
      <c r="H1449" s="493" t="n">
        <v>161401.05</v>
      </c>
      <c r="I1449" s="493" t="n">
        <v>142740.19</v>
      </c>
      <c r="J1449" s="493" t="n">
        <v>159000.39</v>
      </c>
      <c r="K1449" s="493" t="n">
        <v>151070.02</v>
      </c>
      <c r="L1449" s="493" t="n">
        <v>160800.53</v>
      </c>
      <c r="M1449" s="493" t="n">
        <v>155208.82</v>
      </c>
      <c r="N1449" s="493" t="n">
        <v>165839.29</v>
      </c>
      <c r="O1449" s="493" t="n">
        <v>165755.22</v>
      </c>
      <c r="P1449" s="493" t="n">
        <v>161074.52</v>
      </c>
      <c r="Q1449" s="493" t="n">
        <v>162409.22</v>
      </c>
      <c r="R1449" s="493" t="n">
        <v>130626.23</v>
      </c>
      <c r="S1449" s="493" t="n">
        <v>27776.96</v>
      </c>
      <c r="T1449" s="493" t="n">
        <v>4541.7</v>
      </c>
      <c r="U1449" s="493" t="n">
        <v>0</v>
      </c>
      <c r="V1449" s="493" t="n">
        <v>0</v>
      </c>
      <c r="W1449" s="493" t="n">
        <v>0</v>
      </c>
      <c r="X1449" s="493" t="n">
        <v>0</v>
      </c>
      <c r="Y1449" s="493" t="n">
        <v>0</v>
      </c>
      <c r="Z1449" s="493" t="n">
        <v>0</v>
      </c>
      <c r="AA1449" s="493" t="n">
        <v>0</v>
      </c>
      <c r="AB1449" s="493" t="n">
        <v>0</v>
      </c>
      <c r="AC1449" s="493" t="n">
        <v>4192.61</v>
      </c>
      <c r="AD1449" s="493" t="n">
        <v>7564.92</v>
      </c>
      <c r="AE1449" s="493" t="n">
        <v>8102.18</v>
      </c>
      <c r="AF1449" s="493" t="n">
        <v>9424.92</v>
      </c>
      <c r="AG1449" s="493" t="n">
        <v>10971.75</v>
      </c>
      <c r="AH1449" s="493" t="n">
        <v>8045.94</v>
      </c>
      <c r="AI1449" s="493" t="n">
        <v>11696.6</v>
      </c>
      <c r="AJ1449" s="493" t="n">
        <v>6651.5</v>
      </c>
      <c r="AK1449" s="493" t="n">
        <v>6772.59</v>
      </c>
      <c r="AL1449" s="493" t="n">
        <v>11464.15</v>
      </c>
      <c r="AM1449" s="493" t="n">
        <v>14004.45</v>
      </c>
      <c r="AN1449" s="493" t="n">
        <v>8783.41</v>
      </c>
      <c r="AO1449" s="493" t="n">
        <v>12440.55</v>
      </c>
      <c r="AP1449" s="493" t="n">
        <v>11513.74</v>
      </c>
      <c r="AQ1449" s="493" t="n">
        <v>28651.47</v>
      </c>
      <c r="AR1449" s="493" t="n">
        <v>30390.03</v>
      </c>
      <c r="AS1449" s="493" t="n">
        <v>27779.68</v>
      </c>
      <c r="AT1449" s="493" t="n">
        <v>29437.65</v>
      </c>
      <c r="AU1449" s="493" t="n">
        <v>32420.37</v>
      </c>
      <c r="AV1449" s="493" t="n">
        <v>36294.91</v>
      </c>
      <c r="AW1449" s="493" t="n">
        <v>32347.57</v>
      </c>
      <c r="AX1449" s="493" t="n">
        <v>34505.36</v>
      </c>
      <c r="AY1449" s="493" t="n">
        <v>38217.58</v>
      </c>
      <c r="AZ1449" s="493" t="n">
        <v>33793.56</v>
      </c>
      <c r="BA1449" s="493" t="n">
        <v>42261.64</v>
      </c>
      <c r="BB1449" s="493" t="n">
        <v>39223.01</v>
      </c>
      <c r="BC1449" s="493" t="n">
        <v>36657.85</v>
      </c>
      <c r="BD1449" s="493" t="n">
        <v>38940.41</v>
      </c>
      <c r="BE1449" s="493" t="n">
        <v>33394.88</v>
      </c>
      <c r="BF1449" s="493" t="n">
        <v>34413.55</v>
      </c>
      <c r="BG1449" s="493" t="n">
        <v>38467.09</v>
      </c>
      <c r="BH1449" s="493" t="n">
        <v>40044.08</v>
      </c>
      <c r="BI1449" s="493" t="n">
        <v>34432.81</v>
      </c>
      <c r="BJ1449" s="493" t="n">
        <v>37769.82</v>
      </c>
      <c r="BK1449" s="493" t="n">
        <v>43278.52</v>
      </c>
      <c r="BL1449" s="493" t="n">
        <v>36768.19</v>
      </c>
      <c r="BM1449" s="493" t="n">
        <v>39737.09</v>
      </c>
      <c r="BN1449" s="493" t="n">
        <v>32448.1</v>
      </c>
      <c r="BO1449" s="493" t="n">
        <v>41251.43</v>
      </c>
      <c r="BP1449" s="493" t="n">
        <v>36372.52</v>
      </c>
      <c r="BQ1449" s="493" t="n">
        <v>38836.92</v>
      </c>
      <c r="BR1449" s="493" t="n">
        <v>43499.27</v>
      </c>
      <c r="BS1449" s="493" t="n">
        <v>44113.67</v>
      </c>
      <c r="BT1449" s="493" t="n">
        <v>39667.43</v>
      </c>
      <c r="BU1449" s="493" t="n">
        <v>45157.29</v>
      </c>
      <c r="BV1449" s="493" t="n">
        <v>50242.95</v>
      </c>
      <c r="BW1449" s="493" t="n">
        <v>50260.93</v>
      </c>
    </row>
    <row r="1450">
      <c r="A1450" t="inlineStr">
        <is>
          <t>[C9C] ANGIOTENSIN-II 길항제 (단일)</t>
        </is>
      </c>
      <c r="B1450" t="inlineStr">
        <is>
          <t>일양약품</t>
        </is>
      </c>
      <c r="C1450" t="inlineStr">
        <is>
          <t>일양 로자탄</t>
        </is>
      </c>
      <c r="D1450" t="inlineStr">
        <is>
          <t>일양약품</t>
        </is>
      </c>
      <c r="E1450" t="inlineStr">
        <is>
          <t>losartan potassium</t>
        </is>
      </c>
      <c r="F1450" t="inlineStr">
        <is>
          <t>보건소</t>
        </is>
      </c>
      <c r="G1450" t="inlineStr">
        <is>
          <t>Generic</t>
        </is>
      </c>
      <c r="H1450" s="493" t="n">
        <v>5808.2</v>
      </c>
      <c r="I1450" s="493" t="n">
        <v>1327.8</v>
      </c>
      <c r="J1450" s="493" t="n">
        <v>2372.1</v>
      </c>
      <c r="K1450" s="493" t="n">
        <v>1499.7</v>
      </c>
      <c r="L1450" s="493" t="n">
        <v>3441.63</v>
      </c>
      <c r="M1450" s="493" t="n">
        <v>1863.6</v>
      </c>
      <c r="N1450" s="493" t="n">
        <v>708.9</v>
      </c>
      <c r="O1450" s="493" t="n">
        <v>5285.7</v>
      </c>
      <c r="P1450" s="493" t="n">
        <v>1033.2</v>
      </c>
      <c r="Q1450" s="493" t="n">
        <v>1834.05</v>
      </c>
      <c r="R1450" s="493" t="n">
        <v>2625</v>
      </c>
      <c r="S1450" s="493" t="n">
        <v>2770.8</v>
      </c>
      <c r="T1450" s="493" t="n">
        <v>0</v>
      </c>
      <c r="U1450" s="493" t="n">
        <v>0</v>
      </c>
      <c r="V1450" s="493" t="n">
        <v>0</v>
      </c>
      <c r="W1450" s="493" t="n">
        <v>0</v>
      </c>
      <c r="X1450" s="493" t="n">
        <v>0</v>
      </c>
      <c r="Y1450" s="493" t="n">
        <v>0</v>
      </c>
      <c r="Z1450" s="493" t="n">
        <v>0</v>
      </c>
      <c r="AA1450" s="493" t="n">
        <v>0</v>
      </c>
      <c r="AB1450" s="493" t="n">
        <v>0</v>
      </c>
      <c r="AC1450" s="493" t="n">
        <v>234.6</v>
      </c>
      <c r="AD1450" s="493" t="n">
        <v>0</v>
      </c>
      <c r="AE1450" s="493" t="n">
        <v>0</v>
      </c>
      <c r="AF1450" s="493" t="n">
        <v>0</v>
      </c>
      <c r="AG1450" s="493" t="n">
        <v>76.5</v>
      </c>
      <c r="AH1450" s="493" t="n">
        <v>0</v>
      </c>
      <c r="AI1450" s="493" t="n">
        <v>0</v>
      </c>
      <c r="AJ1450" s="493" t="n">
        <v>0</v>
      </c>
      <c r="AK1450" s="493" t="n">
        <v>0</v>
      </c>
      <c r="AL1450" s="493" t="n">
        <v>35.4</v>
      </c>
      <c r="AM1450" s="493" t="n">
        <v>34.5</v>
      </c>
      <c r="AN1450" s="493" t="n">
        <v>0</v>
      </c>
      <c r="AO1450" s="493" t="n">
        <v>0</v>
      </c>
      <c r="AP1450" s="493" t="n">
        <v>0</v>
      </c>
      <c r="AQ1450" s="493" t="n">
        <v>68.40000000000001</v>
      </c>
      <c r="AR1450" s="493" t="n">
        <v>0</v>
      </c>
      <c r="AS1450" s="493" t="n">
        <v>29.7</v>
      </c>
      <c r="AT1450" s="493" t="n">
        <v>363</v>
      </c>
      <c r="AU1450" s="493" t="n">
        <v>30.3</v>
      </c>
      <c r="AV1450" s="493" t="n">
        <v>286.2</v>
      </c>
      <c r="AW1450" s="493" t="n">
        <v>440.4</v>
      </c>
      <c r="AX1450" s="493" t="n">
        <v>33.3</v>
      </c>
      <c r="AY1450" s="493" t="n">
        <v>315</v>
      </c>
      <c r="AZ1450" s="493" t="n">
        <v>0</v>
      </c>
      <c r="BA1450" s="493" t="n">
        <v>536.1</v>
      </c>
      <c r="BB1450" s="493" t="n">
        <v>61.8</v>
      </c>
      <c r="BC1450" s="493" t="n">
        <v>295.8</v>
      </c>
      <c r="BD1450" s="493" t="n">
        <v>67.06</v>
      </c>
      <c r="BE1450" s="493" t="n">
        <v>133.8</v>
      </c>
      <c r="BF1450" s="493" t="n">
        <v>607.2</v>
      </c>
      <c r="BG1450" s="493" t="n">
        <v>0</v>
      </c>
      <c r="BH1450" s="493" t="n">
        <v>264</v>
      </c>
      <c r="BI1450" s="493" t="n">
        <v>0</v>
      </c>
      <c r="BJ1450" s="493" t="n">
        <v>0</v>
      </c>
      <c r="BK1450" s="493" t="n">
        <v>270.68</v>
      </c>
      <c r="BL1450" s="493" t="n">
        <v>0</v>
      </c>
      <c r="BM1450" s="493" t="n">
        <v>202.8</v>
      </c>
      <c r="BN1450" s="493" t="n">
        <v>0</v>
      </c>
      <c r="BO1450" s="493" t="n">
        <v>282</v>
      </c>
      <c r="BP1450" s="493" t="n">
        <v>0</v>
      </c>
      <c r="BQ1450" s="493" t="n">
        <v>222.6</v>
      </c>
      <c r="BR1450" s="493" t="n">
        <v>0</v>
      </c>
      <c r="BS1450" s="493" t="n">
        <v>1098.85</v>
      </c>
      <c r="BT1450" s="493" t="n">
        <v>0</v>
      </c>
      <c r="BU1450" s="493" t="n">
        <v>991.2</v>
      </c>
      <c r="BV1450" s="493" t="n">
        <v>289.8</v>
      </c>
      <c r="BW1450" s="493" t="n">
        <v>982.8</v>
      </c>
    </row>
    <row r="1451">
      <c r="A1451" t="inlineStr">
        <is>
          <t>[C9C] ANGIOTENSIN-II 길항제 (단일)</t>
        </is>
      </c>
      <c r="B1451" t="inlineStr">
        <is>
          <t>일양약품</t>
        </is>
      </c>
      <c r="C1451" t="inlineStr">
        <is>
          <t>일양 로자탄</t>
        </is>
      </c>
      <c r="D1451" t="inlineStr">
        <is>
          <t>일양약품</t>
        </is>
      </c>
      <c r="E1451" t="inlineStr">
        <is>
          <t>losartan potassium</t>
        </is>
      </c>
      <c r="F1451" t="inlineStr">
        <is>
          <t>기타(치과의원, 치과병원 등)</t>
        </is>
      </c>
      <c r="G1451" t="inlineStr">
        <is>
          <t>Generic</t>
        </is>
      </c>
      <c r="H1451" s="493" t="n">
        <v>0</v>
      </c>
      <c r="I1451" s="493" t="n">
        <v>585</v>
      </c>
      <c r="J1451" s="493" t="n">
        <v>177.6</v>
      </c>
      <c r="K1451" s="493" t="n">
        <v>0</v>
      </c>
      <c r="L1451" s="493" t="n">
        <v>0</v>
      </c>
      <c r="M1451" s="493" t="n">
        <v>0</v>
      </c>
      <c r="N1451" s="493" t="n">
        <v>0</v>
      </c>
      <c r="O1451" s="493" t="n">
        <v>0</v>
      </c>
      <c r="P1451" s="493" t="n">
        <v>0</v>
      </c>
      <c r="Q1451" s="493" t="n">
        <v>0</v>
      </c>
      <c r="R1451" s="493" t="n">
        <v>0</v>
      </c>
      <c r="S1451" s="493" t="n">
        <v>0</v>
      </c>
      <c r="T1451" s="493" t="n">
        <v>0</v>
      </c>
      <c r="U1451" s="493" t="n">
        <v>0</v>
      </c>
      <c r="V1451" s="493" t="n">
        <v>0</v>
      </c>
      <c r="W1451" s="493" t="n">
        <v>0</v>
      </c>
      <c r="X1451" s="493" t="n">
        <v>0</v>
      </c>
      <c r="Y1451" s="493" t="n">
        <v>0</v>
      </c>
      <c r="Z1451" s="493" t="n">
        <v>0</v>
      </c>
      <c r="AA1451" s="493" t="n">
        <v>0</v>
      </c>
      <c r="AB1451" s="493" t="n">
        <v>0</v>
      </c>
      <c r="AC1451" s="493" t="n">
        <v>0</v>
      </c>
      <c r="AD1451" s="493" t="n">
        <v>0</v>
      </c>
      <c r="AE1451" s="493" t="n">
        <v>0</v>
      </c>
      <c r="AF1451" s="493" t="n">
        <v>0</v>
      </c>
      <c r="AG1451" s="493" t="n">
        <v>0</v>
      </c>
      <c r="AH1451" s="493" t="n">
        <v>0</v>
      </c>
      <c r="AI1451" s="493" t="n">
        <v>0</v>
      </c>
      <c r="AJ1451" s="493" t="n">
        <v>0</v>
      </c>
      <c r="AK1451" s="493" t="n">
        <v>0</v>
      </c>
      <c r="AL1451" s="493" t="n">
        <v>0</v>
      </c>
      <c r="AM1451" s="493" t="n">
        <v>0</v>
      </c>
      <c r="AN1451" s="493" t="n">
        <v>0</v>
      </c>
      <c r="AO1451" s="493" t="n">
        <v>0</v>
      </c>
      <c r="AP1451" s="493" t="n">
        <v>0</v>
      </c>
      <c r="AQ1451" s="493" t="n">
        <v>0</v>
      </c>
      <c r="AR1451" s="493" t="n">
        <v>0</v>
      </c>
      <c r="AS1451" s="493" t="n">
        <v>0</v>
      </c>
      <c r="AT1451" s="493" t="n">
        <v>0</v>
      </c>
      <c r="AU1451" s="493" t="n">
        <v>0</v>
      </c>
      <c r="AV1451" s="493" t="n">
        <v>0</v>
      </c>
      <c r="AW1451" s="493" t="n">
        <v>0</v>
      </c>
      <c r="AX1451" s="493" t="n">
        <v>0</v>
      </c>
      <c r="AY1451" s="493" t="n">
        <v>0</v>
      </c>
      <c r="AZ1451" s="493" t="n">
        <v>0</v>
      </c>
      <c r="BA1451" s="493" t="n">
        <v>0</v>
      </c>
      <c r="BB1451" s="493" t="n">
        <v>0</v>
      </c>
      <c r="BC1451" s="493" t="n">
        <v>0</v>
      </c>
      <c r="BD1451" s="493" t="n">
        <v>0</v>
      </c>
      <c r="BE1451" s="493" t="n">
        <v>0</v>
      </c>
      <c r="BF1451" s="493" t="n">
        <v>0</v>
      </c>
      <c r="BG1451" s="493" t="n">
        <v>0</v>
      </c>
      <c r="BH1451" s="493" t="n">
        <v>0</v>
      </c>
      <c r="BI1451" s="493" t="n">
        <v>0</v>
      </c>
      <c r="BJ1451" s="493" t="n">
        <v>0</v>
      </c>
      <c r="BK1451" s="493" t="n">
        <v>0</v>
      </c>
      <c r="BL1451" s="493" t="n">
        <v>0</v>
      </c>
      <c r="BM1451" s="493" t="n">
        <v>0</v>
      </c>
      <c r="BN1451" s="493" t="n">
        <v>0</v>
      </c>
      <c r="BO1451" s="493" t="n">
        <v>0</v>
      </c>
      <c r="BP1451" s="493" t="n">
        <v>0</v>
      </c>
      <c r="BQ1451" s="493" t="n">
        <v>0</v>
      </c>
      <c r="BR1451" s="493" t="n">
        <v>0</v>
      </c>
      <c r="BS1451" s="493" t="n">
        <v>0</v>
      </c>
      <c r="BT1451" s="493" t="n">
        <v>128.7</v>
      </c>
      <c r="BU1451" s="493" t="n">
        <v>124.5</v>
      </c>
      <c r="BV1451" s="493" t="n">
        <v>134.4</v>
      </c>
      <c r="BW1451" s="493" t="n">
        <v>317.7</v>
      </c>
    </row>
    <row r="1452">
      <c r="A1452" t="inlineStr">
        <is>
          <t>[C9C] ANGIOTENSIN-II 길항제 (단일)</t>
        </is>
      </c>
      <c r="B1452" t="inlineStr">
        <is>
          <t>일양약품</t>
        </is>
      </c>
      <c r="C1452" t="inlineStr">
        <is>
          <t>일양 텔미사탄</t>
        </is>
      </c>
      <c r="D1452" t="inlineStr">
        <is>
          <t>일양약품</t>
        </is>
      </c>
      <c r="E1452" t="inlineStr">
        <is>
          <t>telmisartan</t>
        </is>
      </c>
      <c r="F1452" t="inlineStr">
        <is>
          <t>상급종합병원</t>
        </is>
      </c>
      <c r="G1452" t="inlineStr">
        <is>
          <t>Generic</t>
        </is>
      </c>
      <c r="H1452" s="493" t="n">
        <v>49568.44</v>
      </c>
      <c r="I1452" s="493" t="n">
        <v>52416.56</v>
      </c>
      <c r="J1452" s="493" t="n">
        <v>55012.68</v>
      </c>
      <c r="K1452" s="493" t="n">
        <v>50739.8</v>
      </c>
      <c r="L1452" s="493" t="n">
        <v>49516.04</v>
      </c>
      <c r="M1452" s="493" t="n">
        <v>48324.87</v>
      </c>
      <c r="N1452" s="493" t="n">
        <v>56639.97</v>
      </c>
      <c r="O1452" s="493" t="n">
        <v>55179.15</v>
      </c>
      <c r="P1452" s="493" t="n">
        <v>57607.7</v>
      </c>
      <c r="Q1452" s="493" t="n">
        <v>51248.89</v>
      </c>
      <c r="R1452" s="493" t="n">
        <v>65158.84</v>
      </c>
      <c r="S1452" s="493" t="n">
        <v>57043.46</v>
      </c>
      <c r="T1452" s="493" t="n">
        <v>50717.75</v>
      </c>
      <c r="U1452" s="493" t="n">
        <v>53581.33</v>
      </c>
      <c r="V1452" s="493" t="n">
        <v>65647.8</v>
      </c>
      <c r="W1452" s="493" t="n">
        <v>56927</v>
      </c>
      <c r="X1452" s="493" t="n">
        <v>55809.06</v>
      </c>
      <c r="Y1452" s="493" t="n">
        <v>57951.2</v>
      </c>
      <c r="Z1452" s="493" t="n">
        <v>53574.15</v>
      </c>
      <c r="AA1452" s="493" t="n">
        <v>58718.16</v>
      </c>
      <c r="AB1452" s="493" t="n">
        <v>59309.28</v>
      </c>
      <c r="AC1452" s="493" t="n">
        <v>58474.01</v>
      </c>
      <c r="AD1452" s="493" t="n">
        <v>55525.12</v>
      </c>
      <c r="AE1452" s="493" t="n">
        <v>56379.94</v>
      </c>
      <c r="AF1452" s="493" t="n">
        <v>47275.91</v>
      </c>
      <c r="AG1452" s="493" t="n">
        <v>61111.77</v>
      </c>
      <c r="AH1452" s="493" t="n">
        <v>61304.39</v>
      </c>
      <c r="AI1452" s="493" t="n">
        <v>49355.24</v>
      </c>
      <c r="AJ1452" s="493" t="n">
        <v>54817.2</v>
      </c>
      <c r="AK1452" s="493" t="n">
        <v>63911.23</v>
      </c>
      <c r="AL1452" s="493" t="n">
        <v>51520.44</v>
      </c>
      <c r="AM1452" s="493" t="n">
        <v>64160.64</v>
      </c>
      <c r="AN1452" s="493" t="n">
        <v>53038.56</v>
      </c>
      <c r="AO1452" s="493" t="n">
        <v>52270.95</v>
      </c>
      <c r="AP1452" s="493" t="n">
        <v>49117.6</v>
      </c>
      <c r="AQ1452" s="493" t="n">
        <v>53296.33</v>
      </c>
      <c r="AR1452" s="493" t="n">
        <v>56368.65</v>
      </c>
      <c r="AS1452" s="493" t="n">
        <v>58882.88</v>
      </c>
      <c r="AT1452" s="493" t="n">
        <v>46388.4</v>
      </c>
      <c r="AU1452" s="493" t="n">
        <v>48723.48</v>
      </c>
      <c r="AV1452" s="493" t="n">
        <v>49803.57</v>
      </c>
      <c r="AW1452" s="493" t="n">
        <v>56348.31</v>
      </c>
      <c r="AX1452" s="493" t="n">
        <v>53253.96</v>
      </c>
      <c r="AY1452" s="493" t="n">
        <v>58531.41</v>
      </c>
      <c r="AZ1452" s="493" t="n">
        <v>46127.7</v>
      </c>
      <c r="BA1452" s="493" t="n">
        <v>61047.78</v>
      </c>
      <c r="BB1452" s="493" t="n">
        <v>50600.48</v>
      </c>
      <c r="BC1452" s="493" t="n">
        <v>56436.72</v>
      </c>
      <c r="BD1452" s="493" t="n">
        <v>54965</v>
      </c>
      <c r="BE1452" s="493" t="n">
        <v>68318.05</v>
      </c>
      <c r="BF1452" s="493" t="n">
        <v>50517.2</v>
      </c>
      <c r="BG1452" s="493" t="n">
        <v>59433.44</v>
      </c>
      <c r="BH1452" s="493" t="n">
        <v>53793.06</v>
      </c>
      <c r="BI1452" s="493" t="n">
        <v>49082.12</v>
      </c>
      <c r="BJ1452" s="493" t="n">
        <v>60065.63</v>
      </c>
      <c r="BK1452" s="493" t="n">
        <v>57818.83</v>
      </c>
      <c r="BL1452" s="493" t="n">
        <v>54751.97</v>
      </c>
      <c r="BM1452" s="493" t="n">
        <v>54021.6</v>
      </c>
      <c r="BN1452" s="493" t="n">
        <v>49597.83</v>
      </c>
      <c r="BO1452" s="493" t="n">
        <v>61836.2</v>
      </c>
      <c r="BP1452" s="493" t="n">
        <v>51802.2</v>
      </c>
      <c r="BQ1452" s="493" t="n">
        <v>45416.72</v>
      </c>
      <c r="BR1452" s="493" t="n">
        <v>55514.76</v>
      </c>
      <c r="BS1452" s="493" t="n">
        <v>57348.36</v>
      </c>
      <c r="BT1452" s="493" t="n">
        <v>49159.8</v>
      </c>
      <c r="BU1452" s="493" t="n">
        <v>50473.46</v>
      </c>
      <c r="BV1452" s="493" t="n">
        <v>54468.45</v>
      </c>
      <c r="BW1452" s="493" t="n">
        <v>52435.16</v>
      </c>
    </row>
    <row r="1453">
      <c r="A1453" t="inlineStr">
        <is>
          <t>[C9C] ANGIOTENSIN-II 길항제 (단일)</t>
        </is>
      </c>
      <c r="B1453" t="inlineStr">
        <is>
          <t>일양약품</t>
        </is>
      </c>
      <c r="C1453" t="inlineStr">
        <is>
          <t>일양 텔미사탄</t>
        </is>
      </c>
      <c r="D1453" t="inlineStr">
        <is>
          <t>일양약품</t>
        </is>
      </c>
      <c r="E1453" t="inlineStr">
        <is>
          <t>telmisartan</t>
        </is>
      </c>
      <c r="F1453" t="inlineStr">
        <is>
          <t>종합병원</t>
        </is>
      </c>
      <c r="G1453" t="inlineStr">
        <is>
          <t>Generic</t>
        </is>
      </c>
      <c r="H1453" s="493" t="n">
        <v>30388.72</v>
      </c>
      <c r="I1453" s="493" t="n">
        <v>34403.57</v>
      </c>
      <c r="J1453" s="493" t="n">
        <v>36633.19</v>
      </c>
      <c r="K1453" s="493" t="n">
        <v>29703.71</v>
      </c>
      <c r="L1453" s="493" t="n">
        <v>39901.44</v>
      </c>
      <c r="M1453" s="493" t="n">
        <v>45592.97</v>
      </c>
      <c r="N1453" s="493" t="n">
        <v>35738.33</v>
      </c>
      <c r="O1453" s="493" t="n">
        <v>40497.23</v>
      </c>
      <c r="P1453" s="493" t="n">
        <v>37716.9</v>
      </c>
      <c r="Q1453" s="493" t="n">
        <v>32649.36</v>
      </c>
      <c r="R1453" s="493" t="n">
        <v>34618.9</v>
      </c>
      <c r="S1453" s="493" t="n">
        <v>46948.52</v>
      </c>
      <c r="T1453" s="493" t="n">
        <v>35177.64</v>
      </c>
      <c r="U1453" s="493" t="n">
        <v>40564.18</v>
      </c>
      <c r="V1453" s="493" t="n">
        <v>32702.67</v>
      </c>
      <c r="W1453" s="493" t="n">
        <v>41217.73</v>
      </c>
      <c r="X1453" s="493" t="n">
        <v>45511.25</v>
      </c>
      <c r="Y1453" s="493" t="n">
        <v>28617.34</v>
      </c>
      <c r="Z1453" s="493" t="n">
        <v>42765.01</v>
      </c>
      <c r="AA1453" s="493" t="n">
        <v>37486.06</v>
      </c>
      <c r="AB1453" s="493" t="n">
        <v>38708.54</v>
      </c>
      <c r="AC1453" s="493" t="n">
        <v>33675.52</v>
      </c>
      <c r="AD1453" s="493" t="n">
        <v>44424.61</v>
      </c>
      <c r="AE1453" s="493" t="n">
        <v>31776.22</v>
      </c>
      <c r="AF1453" s="493" t="n">
        <v>41425.65</v>
      </c>
      <c r="AG1453" s="493" t="n">
        <v>30515.9</v>
      </c>
      <c r="AH1453" s="493" t="n">
        <v>43834.4</v>
      </c>
      <c r="AI1453" s="493" t="n">
        <v>29858.39</v>
      </c>
      <c r="AJ1453" s="493" t="n">
        <v>47688.41</v>
      </c>
      <c r="AK1453" s="493" t="n">
        <v>56898.17</v>
      </c>
      <c r="AL1453" s="493" t="n">
        <v>45139.1</v>
      </c>
      <c r="AM1453" s="493" t="n">
        <v>46205.41</v>
      </c>
      <c r="AN1453" s="493" t="n">
        <v>54933.19</v>
      </c>
      <c r="AO1453" s="493" t="n">
        <v>58578.99</v>
      </c>
      <c r="AP1453" s="493" t="n">
        <v>63313.98</v>
      </c>
      <c r="AQ1453" s="493" t="n">
        <v>57497.28</v>
      </c>
      <c r="AR1453" s="493" t="n">
        <v>58702.12</v>
      </c>
      <c r="AS1453" s="493" t="n">
        <v>77845.28999999999</v>
      </c>
      <c r="AT1453" s="493" t="n">
        <v>99447.92</v>
      </c>
      <c r="AU1453" s="493" t="n">
        <v>89789.81</v>
      </c>
      <c r="AV1453" s="493" t="n">
        <v>90180.31</v>
      </c>
      <c r="AW1453" s="493" t="n">
        <v>79804.32000000001</v>
      </c>
      <c r="AX1453" s="493" t="n">
        <v>124573.26</v>
      </c>
      <c r="AY1453" s="493" t="n">
        <v>94600.64999999999</v>
      </c>
      <c r="AZ1453" s="493" t="n">
        <v>86895.87</v>
      </c>
      <c r="BA1453" s="493" t="n">
        <v>122239.48</v>
      </c>
      <c r="BB1453" s="493" t="n">
        <v>77990.24000000001</v>
      </c>
      <c r="BC1453" s="493" t="n">
        <v>98892.17</v>
      </c>
      <c r="BD1453" s="493" t="n">
        <v>91428.78999999999</v>
      </c>
      <c r="BE1453" s="493" t="n">
        <v>103846.85</v>
      </c>
      <c r="BF1453" s="493" t="n">
        <v>91562.75</v>
      </c>
      <c r="BG1453" s="493" t="n">
        <v>107610.33</v>
      </c>
      <c r="BH1453" s="493" t="n">
        <v>79459</v>
      </c>
      <c r="BI1453" s="493" t="n">
        <v>96917.24000000001</v>
      </c>
      <c r="BJ1453" s="493" t="n">
        <v>107109.79</v>
      </c>
      <c r="BK1453" s="493" t="n">
        <v>97038.78</v>
      </c>
      <c r="BL1453" s="493" t="n">
        <v>100721.83</v>
      </c>
      <c r="BM1453" s="493" t="n">
        <v>92140.08</v>
      </c>
      <c r="BN1453" s="493" t="n">
        <v>95480.89999999999</v>
      </c>
      <c r="BO1453" s="493" t="n">
        <v>104614.37</v>
      </c>
      <c r="BP1453" s="493" t="n">
        <v>96732.58</v>
      </c>
      <c r="BQ1453" s="493" t="n">
        <v>86287.75999999999</v>
      </c>
      <c r="BR1453" s="493" t="n">
        <v>88664.41</v>
      </c>
      <c r="BS1453" s="493" t="n">
        <v>96160.27</v>
      </c>
      <c r="BT1453" s="493" t="n">
        <v>92409.45</v>
      </c>
      <c r="BU1453" s="493" t="n">
        <v>110026.63</v>
      </c>
      <c r="BV1453" s="493" t="n">
        <v>78780.78999999999</v>
      </c>
      <c r="BW1453" s="493" t="n">
        <v>113907.53</v>
      </c>
    </row>
    <row r="1454">
      <c r="A1454" t="inlineStr">
        <is>
          <t>[C9C] ANGIOTENSIN-II 길항제 (단일)</t>
        </is>
      </c>
      <c r="B1454" t="inlineStr">
        <is>
          <t>일양약품</t>
        </is>
      </c>
      <c r="C1454" t="inlineStr">
        <is>
          <t>일양 텔미사탄</t>
        </is>
      </c>
      <c r="D1454" t="inlineStr">
        <is>
          <t>일양약품</t>
        </is>
      </c>
      <c r="E1454" t="inlineStr">
        <is>
          <t>telmisartan</t>
        </is>
      </c>
      <c r="F1454" t="inlineStr">
        <is>
          <t>병원</t>
        </is>
      </c>
      <c r="G1454" t="inlineStr">
        <is>
          <t>Generic</t>
        </is>
      </c>
      <c r="H1454" s="493" t="n">
        <v>3350.8</v>
      </c>
      <c r="I1454" s="493" t="n">
        <v>1940.4</v>
      </c>
      <c r="J1454" s="493" t="n">
        <v>3595.8</v>
      </c>
      <c r="K1454" s="493" t="n">
        <v>2113.45</v>
      </c>
      <c r="L1454" s="493" t="n">
        <v>1977.45</v>
      </c>
      <c r="M1454" s="493" t="n">
        <v>3462.07</v>
      </c>
      <c r="N1454" s="493" t="n">
        <v>4149</v>
      </c>
      <c r="O1454" s="493" t="n">
        <v>3349.8</v>
      </c>
      <c r="P1454" s="493" t="n">
        <v>2783.11</v>
      </c>
      <c r="Q1454" s="493" t="n">
        <v>3257.88</v>
      </c>
      <c r="R1454" s="493" t="n">
        <v>4886.4</v>
      </c>
      <c r="S1454" s="493" t="n">
        <v>3667.35</v>
      </c>
      <c r="T1454" s="493" t="n">
        <v>4106.35</v>
      </c>
      <c r="U1454" s="493" t="n">
        <v>2763.15</v>
      </c>
      <c r="V1454" s="493" t="n">
        <v>2102.7</v>
      </c>
      <c r="W1454" s="493" t="n">
        <v>2695.05</v>
      </c>
      <c r="X1454" s="493" t="n">
        <v>3188.4</v>
      </c>
      <c r="Y1454" s="493" t="n">
        <v>2520.45</v>
      </c>
      <c r="Z1454" s="493" t="n">
        <v>2598.29</v>
      </c>
      <c r="AA1454" s="493" t="n">
        <v>2203.8</v>
      </c>
      <c r="AB1454" s="493" t="n">
        <v>3790.8</v>
      </c>
      <c r="AC1454" s="493" t="n">
        <v>3301.8</v>
      </c>
      <c r="AD1454" s="493" t="n">
        <v>4337.1</v>
      </c>
      <c r="AE1454" s="493" t="n">
        <v>1861.5</v>
      </c>
      <c r="AF1454" s="493" t="n">
        <v>2604.6</v>
      </c>
      <c r="AG1454" s="493" t="n">
        <v>1643.55</v>
      </c>
      <c r="AH1454" s="493" t="n">
        <v>3495.87</v>
      </c>
      <c r="AI1454" s="493" t="n">
        <v>2547.15</v>
      </c>
      <c r="AJ1454" s="493" t="n">
        <v>3573.45</v>
      </c>
      <c r="AK1454" s="493" t="n">
        <v>2063.2</v>
      </c>
      <c r="AL1454" s="493" t="n">
        <v>4235.7</v>
      </c>
      <c r="AM1454" s="493" t="n">
        <v>2220.1</v>
      </c>
      <c r="AN1454" s="493" t="n">
        <v>3851.85</v>
      </c>
      <c r="AO1454" s="493" t="n">
        <v>3727.65</v>
      </c>
      <c r="AP1454" s="493" t="n">
        <v>5628.8</v>
      </c>
      <c r="AQ1454" s="493" t="n">
        <v>3061.65</v>
      </c>
      <c r="AR1454" s="493" t="n">
        <v>4784.01</v>
      </c>
      <c r="AS1454" s="493" t="n">
        <v>4336.65</v>
      </c>
      <c r="AT1454" s="493" t="n">
        <v>3834.85</v>
      </c>
      <c r="AU1454" s="493" t="n">
        <v>5559.75</v>
      </c>
      <c r="AV1454" s="493" t="n">
        <v>4867.5</v>
      </c>
      <c r="AW1454" s="493" t="n">
        <v>3743.85</v>
      </c>
      <c r="AX1454" s="493" t="n">
        <v>5207.03</v>
      </c>
      <c r="AY1454" s="493" t="n">
        <v>4474.3</v>
      </c>
      <c r="AZ1454" s="493" t="n">
        <v>3256.05</v>
      </c>
      <c r="BA1454" s="493" t="n">
        <v>6054.9</v>
      </c>
      <c r="BB1454" s="493" t="n">
        <v>2880</v>
      </c>
      <c r="BC1454" s="493" t="n">
        <v>7006.5</v>
      </c>
      <c r="BD1454" s="493" t="n">
        <v>3165</v>
      </c>
      <c r="BE1454" s="493" t="n">
        <v>5403.84</v>
      </c>
      <c r="BF1454" s="493" t="n">
        <v>7672.97</v>
      </c>
      <c r="BG1454" s="493" t="n">
        <v>11082.1</v>
      </c>
      <c r="BH1454" s="493" t="n">
        <v>9823.200000000001</v>
      </c>
      <c r="BI1454" s="493" t="n">
        <v>6319.65</v>
      </c>
      <c r="BJ1454" s="493" t="n">
        <v>10720.13</v>
      </c>
      <c r="BK1454" s="493" t="n">
        <v>7635.5</v>
      </c>
      <c r="BL1454" s="493" t="n">
        <v>7711.1</v>
      </c>
      <c r="BM1454" s="493" t="n">
        <v>8622.540000000001</v>
      </c>
      <c r="BN1454" s="493" t="n">
        <v>11280.9</v>
      </c>
      <c r="BO1454" s="493" t="n">
        <v>6148.74</v>
      </c>
      <c r="BP1454" s="493" t="n">
        <v>7236.59</v>
      </c>
      <c r="BQ1454" s="493" t="n">
        <v>6849.6</v>
      </c>
      <c r="BR1454" s="493" t="n">
        <v>6379.8</v>
      </c>
      <c r="BS1454" s="493" t="n">
        <v>10961.73</v>
      </c>
      <c r="BT1454" s="493" t="n">
        <v>9441.18</v>
      </c>
      <c r="BU1454" s="493" t="n">
        <v>11898.84</v>
      </c>
      <c r="BV1454" s="493" t="n">
        <v>7807.55</v>
      </c>
      <c r="BW1454" s="493" t="n">
        <v>11817.37</v>
      </c>
    </row>
    <row r="1455">
      <c r="A1455" t="inlineStr">
        <is>
          <t>[C9C] ANGIOTENSIN-II 길항제 (단일)</t>
        </is>
      </c>
      <c r="B1455" t="inlineStr">
        <is>
          <t>일양약품</t>
        </is>
      </c>
      <c r="C1455" t="inlineStr">
        <is>
          <t>일양 텔미사탄</t>
        </is>
      </c>
      <c r="D1455" t="inlineStr">
        <is>
          <t>일양약품</t>
        </is>
      </c>
      <c r="E1455" t="inlineStr">
        <is>
          <t>telmisartan</t>
        </is>
      </c>
      <c r="F1455" t="inlineStr">
        <is>
          <t>의원</t>
        </is>
      </c>
      <c r="G1455" t="inlineStr">
        <is>
          <t>Generic</t>
        </is>
      </c>
      <c r="H1455" s="493" t="n">
        <v>47074.61</v>
      </c>
      <c r="I1455" s="493" t="n">
        <v>50827.86</v>
      </c>
      <c r="J1455" s="493" t="n">
        <v>59583.5</v>
      </c>
      <c r="K1455" s="493" t="n">
        <v>55650.72</v>
      </c>
      <c r="L1455" s="493" t="n">
        <v>57605.29</v>
      </c>
      <c r="M1455" s="493" t="n">
        <v>59068.91</v>
      </c>
      <c r="N1455" s="493" t="n">
        <v>69617.06</v>
      </c>
      <c r="O1455" s="493" t="n">
        <v>63815.26</v>
      </c>
      <c r="P1455" s="493" t="n">
        <v>67311.73</v>
      </c>
      <c r="Q1455" s="493" t="n">
        <v>66547.19</v>
      </c>
      <c r="R1455" s="493" t="n">
        <v>76542.7</v>
      </c>
      <c r="S1455" s="493" t="n">
        <v>144158.94</v>
      </c>
      <c r="T1455" s="493" t="n">
        <v>154275.52</v>
      </c>
      <c r="U1455" s="493" t="n">
        <v>128852.68</v>
      </c>
      <c r="V1455" s="493" t="n">
        <v>133822.99</v>
      </c>
      <c r="W1455" s="493" t="n">
        <v>141066.67</v>
      </c>
      <c r="X1455" s="493" t="n">
        <v>139463.97</v>
      </c>
      <c r="Y1455" s="493" t="n">
        <v>143093.14</v>
      </c>
      <c r="Z1455" s="493" t="n">
        <v>137062.85</v>
      </c>
      <c r="AA1455" s="493" t="n">
        <v>146546.54</v>
      </c>
      <c r="AB1455" s="493" t="n">
        <v>137797.61</v>
      </c>
      <c r="AC1455" s="493" t="n">
        <v>139935.6</v>
      </c>
      <c r="AD1455" s="493" t="n">
        <v>136020.46</v>
      </c>
      <c r="AE1455" s="493" t="n">
        <v>141999.15</v>
      </c>
      <c r="AF1455" s="493" t="n">
        <v>130642.52</v>
      </c>
      <c r="AG1455" s="493" t="n">
        <v>118221.84</v>
      </c>
      <c r="AH1455" s="493" t="n">
        <v>144076.11</v>
      </c>
      <c r="AI1455" s="493" t="n">
        <v>119456.75</v>
      </c>
      <c r="AJ1455" s="493" t="n">
        <v>134997.22</v>
      </c>
      <c r="AK1455" s="493" t="n">
        <v>141226.63</v>
      </c>
      <c r="AL1455" s="493" t="n">
        <v>139259.34</v>
      </c>
      <c r="AM1455" s="493" t="n">
        <v>140859.41</v>
      </c>
      <c r="AN1455" s="493" t="n">
        <v>123397.07</v>
      </c>
      <c r="AO1455" s="493" t="n">
        <v>128243.92</v>
      </c>
      <c r="AP1455" s="493" t="n">
        <v>135417.7</v>
      </c>
      <c r="AQ1455" s="493" t="n">
        <v>139949.73</v>
      </c>
      <c r="AR1455" s="493" t="n">
        <v>129406.49</v>
      </c>
      <c r="AS1455" s="493" t="n">
        <v>118187.6</v>
      </c>
      <c r="AT1455" s="493" t="n">
        <v>127862.23</v>
      </c>
      <c r="AU1455" s="493" t="n">
        <v>123562.71</v>
      </c>
      <c r="AV1455" s="493" t="n">
        <v>138428.97</v>
      </c>
      <c r="AW1455" s="493" t="n">
        <v>127238.34</v>
      </c>
      <c r="AX1455" s="493" t="n">
        <v>139618.38</v>
      </c>
      <c r="AY1455" s="493" t="n">
        <v>137449.57</v>
      </c>
      <c r="AZ1455" s="493" t="n">
        <v>129721.84</v>
      </c>
      <c r="BA1455" s="493" t="n">
        <v>135531.53</v>
      </c>
      <c r="BB1455" s="493" t="n">
        <v>121891.56</v>
      </c>
      <c r="BC1455" s="493" t="n">
        <v>133636.06</v>
      </c>
      <c r="BD1455" s="493" t="n">
        <v>111510.04</v>
      </c>
      <c r="BE1455" s="493" t="n">
        <v>108309.54</v>
      </c>
      <c r="BF1455" s="493" t="n">
        <v>115559.32</v>
      </c>
      <c r="BG1455" s="493" t="n">
        <v>101526.06</v>
      </c>
      <c r="BH1455" s="493" t="n">
        <v>115320.17</v>
      </c>
      <c r="BI1455" s="493" t="n">
        <v>113669.87</v>
      </c>
      <c r="BJ1455" s="493" t="n">
        <v>118249.72</v>
      </c>
      <c r="BK1455" s="493" t="n">
        <v>108732.34</v>
      </c>
      <c r="BL1455" s="493" t="n">
        <v>124770.73</v>
      </c>
      <c r="BM1455" s="493" t="n">
        <v>118727.12</v>
      </c>
      <c r="BN1455" s="493" t="n">
        <v>108621.27</v>
      </c>
      <c r="BO1455" s="493" t="n">
        <v>123133.13</v>
      </c>
      <c r="BP1455" s="493" t="n">
        <v>112879.54</v>
      </c>
      <c r="BQ1455" s="493" t="n">
        <v>99248.61</v>
      </c>
      <c r="BR1455" s="493" t="n">
        <v>113495.58</v>
      </c>
      <c r="BS1455" s="493" t="n">
        <v>117599.74</v>
      </c>
      <c r="BT1455" s="493" t="n">
        <v>108068.9</v>
      </c>
      <c r="BU1455" s="493" t="n">
        <v>103803.13</v>
      </c>
      <c r="BV1455" s="493" t="n">
        <v>113137.57</v>
      </c>
      <c r="BW1455" s="493" t="n">
        <v>116293.23</v>
      </c>
    </row>
    <row r="1456">
      <c r="A1456" t="inlineStr">
        <is>
          <t>[C9C] ANGIOTENSIN-II 길항제 (단일)</t>
        </is>
      </c>
      <c r="B1456" t="inlineStr">
        <is>
          <t>일양약품</t>
        </is>
      </c>
      <c r="C1456" t="inlineStr">
        <is>
          <t>일양 텔미사탄</t>
        </is>
      </c>
      <c r="D1456" t="inlineStr">
        <is>
          <t>일양약품</t>
        </is>
      </c>
      <c r="E1456" t="inlineStr">
        <is>
          <t>telmisartan</t>
        </is>
      </c>
      <c r="F1456" t="inlineStr">
        <is>
          <t>보건소</t>
        </is>
      </c>
      <c r="G1456" t="inlineStr">
        <is>
          <t>Generic</t>
        </is>
      </c>
      <c r="H1456" s="493" t="n">
        <v>0</v>
      </c>
      <c r="I1456" s="493" t="n">
        <v>1132.8</v>
      </c>
      <c r="J1456" s="493" t="n">
        <v>137.7</v>
      </c>
      <c r="K1456" s="493" t="n">
        <v>315.9</v>
      </c>
      <c r="L1456" s="493" t="n">
        <v>1719.6</v>
      </c>
      <c r="M1456" s="493" t="n">
        <v>346.5</v>
      </c>
      <c r="N1456" s="493" t="n">
        <v>1075.5</v>
      </c>
      <c r="O1456" s="493" t="n">
        <v>0</v>
      </c>
      <c r="P1456" s="493" t="n">
        <v>1391.4</v>
      </c>
      <c r="Q1456" s="493" t="n">
        <v>126</v>
      </c>
      <c r="R1456" s="493" t="n">
        <v>887.7</v>
      </c>
      <c r="S1456" s="493" t="n">
        <v>2737.5</v>
      </c>
      <c r="T1456" s="493" t="n">
        <v>98.09999999999999</v>
      </c>
      <c r="U1456" s="493" t="n">
        <v>1557.6</v>
      </c>
      <c r="V1456" s="493" t="n">
        <v>0</v>
      </c>
      <c r="W1456" s="493" t="n">
        <v>1252.2</v>
      </c>
      <c r="X1456" s="493" t="n">
        <v>0</v>
      </c>
      <c r="Y1456" s="493" t="n">
        <v>2520.9</v>
      </c>
      <c r="Z1456" s="493" t="n">
        <v>667.8</v>
      </c>
      <c r="AA1456" s="493" t="n">
        <v>3477</v>
      </c>
      <c r="AB1456" s="493" t="n">
        <v>2439</v>
      </c>
      <c r="AC1456" s="493" t="n">
        <v>3326.1</v>
      </c>
      <c r="AD1456" s="493" t="n">
        <v>2412.6</v>
      </c>
      <c r="AE1456" s="493" t="n">
        <v>2817.3</v>
      </c>
      <c r="AF1456" s="493" t="n">
        <v>1688.7</v>
      </c>
      <c r="AG1456" s="493" t="n">
        <v>813.3</v>
      </c>
      <c r="AH1456" s="493" t="n">
        <v>3124.65</v>
      </c>
      <c r="AI1456" s="493" t="n">
        <v>2782.2</v>
      </c>
      <c r="AJ1456" s="493" t="n">
        <v>314.1</v>
      </c>
      <c r="AK1456" s="493" t="n">
        <v>827.7</v>
      </c>
      <c r="AL1456" s="493" t="n">
        <v>2992.5</v>
      </c>
      <c r="AM1456" s="493" t="n">
        <v>798</v>
      </c>
      <c r="AN1456" s="493" t="n">
        <v>61.2</v>
      </c>
      <c r="AO1456" s="493" t="n">
        <v>58.8</v>
      </c>
      <c r="AP1456" s="493" t="n">
        <v>65.40000000000001</v>
      </c>
      <c r="AQ1456" s="493" t="n">
        <v>67.2</v>
      </c>
      <c r="AR1456" s="493" t="n">
        <v>58.2</v>
      </c>
      <c r="AS1456" s="493" t="n">
        <v>182.4</v>
      </c>
      <c r="AT1456" s="493" t="n">
        <v>0</v>
      </c>
      <c r="AU1456" s="493" t="n">
        <v>230.4</v>
      </c>
      <c r="AV1456" s="493" t="n">
        <v>142.8</v>
      </c>
      <c r="AW1456" s="493" t="n">
        <v>232.8</v>
      </c>
      <c r="AX1456" s="493" t="n">
        <v>1218.6</v>
      </c>
      <c r="AY1456" s="493" t="n">
        <v>3878.1</v>
      </c>
      <c r="AZ1456" s="493" t="n">
        <v>2022.3</v>
      </c>
      <c r="BA1456" s="493" t="n">
        <v>1281.9</v>
      </c>
      <c r="BB1456" s="493" t="n">
        <v>0</v>
      </c>
      <c r="BC1456" s="493" t="n">
        <v>3810</v>
      </c>
      <c r="BD1456" s="493" t="n">
        <v>2621.9</v>
      </c>
      <c r="BE1456" s="493" t="n">
        <v>429</v>
      </c>
      <c r="BF1456" s="493" t="n">
        <v>1857.6</v>
      </c>
      <c r="BG1456" s="493" t="n">
        <v>1479</v>
      </c>
      <c r="BH1456" s="493" t="n">
        <v>0</v>
      </c>
      <c r="BI1456" s="493" t="n">
        <v>1970.1</v>
      </c>
      <c r="BJ1456" s="493" t="n">
        <v>0</v>
      </c>
      <c r="BK1456" s="493" t="n">
        <v>3160.2</v>
      </c>
      <c r="BL1456" s="493" t="n">
        <v>1184.4</v>
      </c>
      <c r="BM1456" s="493" t="n">
        <v>0</v>
      </c>
      <c r="BN1456" s="493" t="n">
        <v>272.7</v>
      </c>
      <c r="BO1456" s="493" t="n">
        <v>2349</v>
      </c>
      <c r="BP1456" s="493" t="n">
        <v>879.6</v>
      </c>
      <c r="BQ1456" s="493" t="n">
        <v>240.3</v>
      </c>
      <c r="BR1456" s="493" t="n">
        <v>2313.9</v>
      </c>
      <c r="BS1456" s="493" t="n">
        <v>4490.9</v>
      </c>
      <c r="BT1456" s="493" t="n">
        <v>299.4</v>
      </c>
      <c r="BU1456" s="493" t="n">
        <v>1747.8</v>
      </c>
      <c r="BV1456" s="493" t="n">
        <v>1.2</v>
      </c>
      <c r="BW1456" s="493" t="n">
        <v>0</v>
      </c>
    </row>
    <row r="1457">
      <c r="A1457" t="inlineStr">
        <is>
          <t>[C9C] ANGIOTENSIN-II 길항제 (단일)</t>
        </is>
      </c>
      <c r="B1457" t="inlineStr">
        <is>
          <t>일양약품</t>
        </is>
      </c>
      <c r="C1457" t="inlineStr">
        <is>
          <t>일양 텔미사탄</t>
        </is>
      </c>
      <c r="D1457" t="inlineStr">
        <is>
          <t>일양약품</t>
        </is>
      </c>
      <c r="E1457" t="inlineStr">
        <is>
          <t>telmisartan</t>
        </is>
      </c>
      <c r="F1457" t="inlineStr">
        <is>
          <t>기타(치과의원, 치과병원 등)</t>
        </is>
      </c>
      <c r="G1457" t="inlineStr">
        <is>
          <t>Generic</t>
        </is>
      </c>
      <c r="H1457" s="493" t="n">
        <v>0</v>
      </c>
      <c r="I1457" s="493" t="n">
        <v>0</v>
      </c>
      <c r="J1457" s="493" t="n">
        <v>0</v>
      </c>
      <c r="K1457" s="493" t="n">
        <v>0</v>
      </c>
      <c r="L1457" s="493" t="n">
        <v>0</v>
      </c>
      <c r="M1457" s="493" t="n">
        <v>0</v>
      </c>
      <c r="N1457" s="493" t="n">
        <v>241.2</v>
      </c>
      <c r="O1457" s="493" t="n">
        <v>0</v>
      </c>
      <c r="P1457" s="493" t="n">
        <v>237.6</v>
      </c>
      <c r="Q1457" s="493" t="n">
        <v>0</v>
      </c>
      <c r="R1457" s="493" t="n">
        <v>0</v>
      </c>
      <c r="S1457" s="493" t="n">
        <v>0</v>
      </c>
      <c r="T1457" s="493" t="n">
        <v>0</v>
      </c>
      <c r="U1457" s="493" t="n">
        <v>0</v>
      </c>
      <c r="V1457" s="493" t="n">
        <v>352.2</v>
      </c>
      <c r="W1457" s="493" t="n">
        <v>0</v>
      </c>
      <c r="X1457" s="493" t="n">
        <v>0</v>
      </c>
      <c r="Y1457" s="493" t="n">
        <v>0</v>
      </c>
      <c r="Z1457" s="493" t="n">
        <v>0</v>
      </c>
      <c r="AA1457" s="493" t="n">
        <v>0</v>
      </c>
      <c r="AB1457" s="493" t="n">
        <v>0</v>
      </c>
      <c r="AC1457" s="493" t="n">
        <v>0</v>
      </c>
      <c r="AD1457" s="493" t="n">
        <v>0</v>
      </c>
      <c r="AE1457" s="493" t="n">
        <v>0</v>
      </c>
      <c r="AF1457" s="493" t="n">
        <v>0</v>
      </c>
      <c r="AG1457" s="493" t="n">
        <v>0</v>
      </c>
      <c r="AH1457" s="493" t="n">
        <v>0</v>
      </c>
      <c r="AI1457" s="493" t="n">
        <v>0</v>
      </c>
      <c r="AJ1457" s="493" t="n">
        <v>0</v>
      </c>
      <c r="AK1457" s="493" t="n">
        <v>0</v>
      </c>
      <c r="AL1457" s="493" t="n">
        <v>0</v>
      </c>
      <c r="AM1457" s="493" t="n">
        <v>0</v>
      </c>
      <c r="AN1457" s="493" t="n">
        <v>0</v>
      </c>
      <c r="AO1457" s="493" t="n">
        <v>0</v>
      </c>
      <c r="AP1457" s="493" t="n">
        <v>0</v>
      </c>
      <c r="AQ1457" s="493" t="n">
        <v>0</v>
      </c>
      <c r="AR1457" s="493" t="n">
        <v>0</v>
      </c>
      <c r="AS1457" s="493" t="n">
        <v>0</v>
      </c>
      <c r="AT1457" s="493" t="n">
        <v>0</v>
      </c>
      <c r="AU1457" s="493" t="n">
        <v>0</v>
      </c>
      <c r="AV1457" s="493" t="n">
        <v>0</v>
      </c>
      <c r="AW1457" s="493" t="n">
        <v>0</v>
      </c>
      <c r="AX1457" s="493" t="n">
        <v>0</v>
      </c>
      <c r="AY1457" s="493" t="n">
        <v>0</v>
      </c>
      <c r="AZ1457" s="493" t="n">
        <v>0</v>
      </c>
      <c r="BA1457" s="493" t="n">
        <v>0</v>
      </c>
      <c r="BB1457" s="493" t="n">
        <v>0</v>
      </c>
      <c r="BC1457" s="493" t="n">
        <v>0</v>
      </c>
      <c r="BD1457" s="493" t="n">
        <v>0</v>
      </c>
      <c r="BE1457" s="493" t="n">
        <v>0</v>
      </c>
      <c r="BF1457" s="493" t="n">
        <v>0</v>
      </c>
      <c r="BG1457" s="493" t="n">
        <v>52.2</v>
      </c>
      <c r="BH1457" s="493" t="n">
        <v>0</v>
      </c>
      <c r="BI1457" s="493" t="n">
        <v>0</v>
      </c>
      <c r="BJ1457" s="493" t="n">
        <v>0</v>
      </c>
      <c r="BK1457" s="493" t="n">
        <v>0</v>
      </c>
      <c r="BL1457" s="493" t="n">
        <v>0</v>
      </c>
      <c r="BM1457" s="493" t="n">
        <v>138.6</v>
      </c>
      <c r="BN1457" s="493" t="n">
        <v>0</v>
      </c>
      <c r="BO1457" s="493" t="n">
        <v>0</v>
      </c>
      <c r="BP1457" s="493" t="n">
        <v>0</v>
      </c>
      <c r="BQ1457" s="493" t="n">
        <v>0</v>
      </c>
      <c r="BR1457" s="493" t="n">
        <v>0</v>
      </c>
      <c r="BS1457" s="493" t="n">
        <v>121.5</v>
      </c>
      <c r="BT1457" s="493" t="n">
        <v>0</v>
      </c>
      <c r="BU1457" s="493" t="n">
        <v>0</v>
      </c>
      <c r="BV1457" s="493" t="n">
        <v>122.4</v>
      </c>
      <c r="BW1457" s="493" t="n">
        <v>0</v>
      </c>
    </row>
    <row r="1458">
      <c r="A1458" t="inlineStr">
        <is>
          <t>[C9C] ANGIOTENSIN-II 길항제 (단일)</t>
        </is>
      </c>
      <c r="B1458" t="inlineStr">
        <is>
          <t>일화</t>
        </is>
      </c>
      <c r="C1458" t="inlineStr">
        <is>
          <t>디오탄</t>
        </is>
      </c>
      <c r="D1458" t="inlineStr">
        <is>
          <t>일화</t>
        </is>
      </c>
      <c r="E1458" t="inlineStr">
        <is>
          <t>valsartan</t>
        </is>
      </c>
      <c r="F1458" t="inlineStr">
        <is>
          <t>상급종합병원</t>
        </is>
      </c>
      <c r="G1458" t="inlineStr">
        <is>
          <t>Generic</t>
        </is>
      </c>
      <c r="H1458" s="493" t="n">
        <v>0</v>
      </c>
      <c r="I1458" s="493" t="n">
        <v>333</v>
      </c>
      <c r="J1458" s="493" t="n">
        <v>0</v>
      </c>
      <c r="K1458" s="493" t="n">
        <v>0</v>
      </c>
      <c r="L1458" s="493" t="n">
        <v>363.3</v>
      </c>
      <c r="M1458" s="493" t="n">
        <v>0</v>
      </c>
      <c r="N1458" s="493" t="n">
        <v>0</v>
      </c>
      <c r="O1458" s="493" t="n">
        <v>306</v>
      </c>
      <c r="P1458" s="493" t="n">
        <v>0</v>
      </c>
      <c r="Q1458" s="493" t="n">
        <v>0</v>
      </c>
      <c r="R1458" s="493" t="n">
        <v>319.5</v>
      </c>
      <c r="S1458" s="493" t="n">
        <v>0</v>
      </c>
      <c r="T1458" s="493" t="n">
        <v>0</v>
      </c>
      <c r="U1458" s="493" t="n">
        <v>332.5</v>
      </c>
      <c r="V1458" s="493" t="n">
        <v>0</v>
      </c>
      <c r="W1458" s="493" t="n">
        <v>0</v>
      </c>
      <c r="X1458" s="493" t="n">
        <v>312</v>
      </c>
      <c r="Y1458" s="493" t="n">
        <v>0</v>
      </c>
      <c r="Z1458" s="493" t="n">
        <v>0</v>
      </c>
      <c r="AA1458" s="493" t="n">
        <v>362.7</v>
      </c>
      <c r="AB1458" s="493" t="n">
        <v>0</v>
      </c>
      <c r="AC1458" s="493" t="n">
        <v>0</v>
      </c>
      <c r="AD1458" s="493" t="n">
        <v>0</v>
      </c>
      <c r="AE1458" s="493" t="n">
        <v>347.2</v>
      </c>
      <c r="AF1458" s="493" t="n">
        <v>0</v>
      </c>
      <c r="AG1458" s="493" t="n">
        <v>0</v>
      </c>
      <c r="AH1458" s="493" t="n">
        <v>0</v>
      </c>
      <c r="AI1458" s="493" t="n">
        <v>0</v>
      </c>
      <c r="AJ1458" s="493" t="n">
        <v>0</v>
      </c>
      <c r="AK1458" s="493" t="n">
        <v>0</v>
      </c>
      <c r="AL1458" s="493" t="n">
        <v>0</v>
      </c>
      <c r="AM1458" s="493" t="n">
        <v>0</v>
      </c>
      <c r="AN1458" s="493" t="n">
        <v>0</v>
      </c>
      <c r="AO1458" s="493" t="n">
        <v>0</v>
      </c>
      <c r="AP1458" s="493" t="n">
        <v>0</v>
      </c>
      <c r="AQ1458" s="493" t="n">
        <v>0</v>
      </c>
      <c r="AR1458" s="493" t="n">
        <v>0</v>
      </c>
      <c r="AS1458" s="493" t="n">
        <v>0</v>
      </c>
      <c r="AT1458" s="493" t="n">
        <v>0</v>
      </c>
      <c r="AU1458" s="493" t="n">
        <v>0</v>
      </c>
      <c r="AV1458" s="493" t="n">
        <v>0</v>
      </c>
      <c r="AW1458" s="493" t="n">
        <v>0</v>
      </c>
      <c r="AX1458" s="493" t="n">
        <v>0</v>
      </c>
      <c r="AY1458" s="493" t="n">
        <v>0</v>
      </c>
      <c r="AZ1458" s="493" t="n">
        <v>0</v>
      </c>
      <c r="BA1458" s="493" t="n">
        <v>0</v>
      </c>
      <c r="BB1458" s="493" t="n">
        <v>0</v>
      </c>
      <c r="BC1458" s="493" t="n">
        <v>0</v>
      </c>
      <c r="BD1458" s="493" t="n">
        <v>0</v>
      </c>
      <c r="BE1458" s="493" t="n">
        <v>0</v>
      </c>
      <c r="BF1458" s="493" t="n">
        <v>0</v>
      </c>
      <c r="BG1458" s="493" t="n">
        <v>0</v>
      </c>
      <c r="BH1458" s="493" t="n">
        <v>0</v>
      </c>
      <c r="BI1458" s="493" t="n">
        <v>0</v>
      </c>
      <c r="BJ1458" s="493" t="n">
        <v>0</v>
      </c>
      <c r="BK1458" s="493" t="n">
        <v>0</v>
      </c>
      <c r="BL1458" s="493" t="n">
        <v>0</v>
      </c>
      <c r="BM1458" s="493" t="n">
        <v>0</v>
      </c>
      <c r="BN1458" s="493" t="n">
        <v>0</v>
      </c>
      <c r="BO1458" s="493" t="n">
        <v>87.56999999999999</v>
      </c>
      <c r="BP1458" s="493" t="n">
        <v>0</v>
      </c>
      <c r="BQ1458" s="493" t="n">
        <v>0</v>
      </c>
      <c r="BR1458" s="493" t="n">
        <v>0</v>
      </c>
      <c r="BS1458" s="493" t="n">
        <v>0</v>
      </c>
      <c r="BT1458" s="493" t="n">
        <v>0</v>
      </c>
      <c r="BU1458" s="493" t="n">
        <v>0</v>
      </c>
      <c r="BV1458" s="493" t="n">
        <v>0</v>
      </c>
      <c r="BW1458" s="493" t="n">
        <v>0</v>
      </c>
    </row>
    <row r="1459">
      <c r="A1459" t="inlineStr">
        <is>
          <t>[C9C] ANGIOTENSIN-II 길항제 (단일)</t>
        </is>
      </c>
      <c r="B1459" t="inlineStr">
        <is>
          <t>일화</t>
        </is>
      </c>
      <c r="C1459" t="inlineStr">
        <is>
          <t>디오탄</t>
        </is>
      </c>
      <c r="D1459" t="inlineStr">
        <is>
          <t>일화</t>
        </is>
      </c>
      <c r="E1459" t="inlineStr">
        <is>
          <t>valsartan</t>
        </is>
      </c>
      <c r="F1459" t="inlineStr">
        <is>
          <t>종합병원</t>
        </is>
      </c>
      <c r="G1459" t="inlineStr">
        <is>
          <t>Generic</t>
        </is>
      </c>
      <c r="H1459" s="493" t="n">
        <v>4647.79</v>
      </c>
      <c r="I1459" s="493" t="n">
        <v>7047.7</v>
      </c>
      <c r="J1459" s="493" t="n">
        <v>9141.120000000001</v>
      </c>
      <c r="K1459" s="493" t="n">
        <v>3106.08</v>
      </c>
      <c r="L1459" s="493" t="n">
        <v>3458.85</v>
      </c>
      <c r="M1459" s="493" t="n">
        <v>1887.9</v>
      </c>
      <c r="N1459" s="493" t="n">
        <v>3613.6</v>
      </c>
      <c r="O1459" s="493" t="n">
        <v>853.54</v>
      </c>
      <c r="P1459" s="493" t="n">
        <v>1918.46</v>
      </c>
      <c r="Q1459" s="493" t="n">
        <v>1701.82</v>
      </c>
      <c r="R1459" s="493" t="n">
        <v>1730.37</v>
      </c>
      <c r="S1459" s="493" t="n">
        <v>1469.32</v>
      </c>
      <c r="T1459" s="493" t="n">
        <v>2268.31</v>
      </c>
      <c r="U1459" s="493" t="n">
        <v>1080.04</v>
      </c>
      <c r="V1459" s="493" t="n">
        <v>1842.25</v>
      </c>
      <c r="W1459" s="493" t="n">
        <v>2892.25</v>
      </c>
      <c r="X1459" s="493" t="n">
        <v>921.64</v>
      </c>
      <c r="Y1459" s="493" t="n">
        <v>1275.16</v>
      </c>
      <c r="Z1459" s="493" t="n">
        <v>1387.92</v>
      </c>
      <c r="AA1459" s="493" t="n">
        <v>934.6</v>
      </c>
      <c r="AB1459" s="493" t="n">
        <v>1211.6</v>
      </c>
      <c r="AC1459" s="493" t="n">
        <v>1270.12</v>
      </c>
      <c r="AD1459" s="493" t="n">
        <v>1316.95</v>
      </c>
      <c r="AE1459" s="493" t="n">
        <v>1718.54</v>
      </c>
      <c r="AF1459" s="493" t="n">
        <v>812.4</v>
      </c>
      <c r="AG1459" s="493" t="n">
        <v>1460.08</v>
      </c>
      <c r="AH1459" s="493" t="n">
        <v>1805.8</v>
      </c>
      <c r="AI1459" s="493" t="n">
        <v>931.04</v>
      </c>
      <c r="AJ1459" s="493" t="n">
        <v>2614.14</v>
      </c>
      <c r="AK1459" s="493" t="n">
        <v>1410.92</v>
      </c>
      <c r="AL1459" s="493" t="n">
        <v>1825.26</v>
      </c>
      <c r="AM1459" s="493" t="n">
        <v>928.24</v>
      </c>
      <c r="AN1459" s="493" t="n">
        <v>3205.2</v>
      </c>
      <c r="AO1459" s="493" t="n">
        <v>925.52</v>
      </c>
      <c r="AP1459" s="493" t="n">
        <v>4024.14</v>
      </c>
      <c r="AQ1459" s="493" t="n">
        <v>1811.96</v>
      </c>
      <c r="AR1459" s="493" t="n">
        <v>1892.56</v>
      </c>
      <c r="AS1459" s="493" t="n">
        <v>3014.4</v>
      </c>
      <c r="AT1459" s="493" t="n">
        <v>3217.62</v>
      </c>
      <c r="AU1459" s="493" t="n">
        <v>3179.56</v>
      </c>
      <c r="AV1459" s="493" t="n">
        <v>2589.36</v>
      </c>
      <c r="AW1459" s="493" t="n">
        <v>2837.18</v>
      </c>
      <c r="AX1459" s="493" t="n">
        <v>2618.62</v>
      </c>
      <c r="AY1459" s="493" t="n">
        <v>3506</v>
      </c>
      <c r="AZ1459" s="493" t="n">
        <v>2109.15</v>
      </c>
      <c r="BA1459" s="493" t="n">
        <v>1954.48</v>
      </c>
      <c r="BB1459" s="493" t="n">
        <v>4127.96</v>
      </c>
      <c r="BC1459" s="493" t="n">
        <v>1056.16</v>
      </c>
      <c r="BD1459" s="493" t="n">
        <v>2315.6</v>
      </c>
      <c r="BE1459" s="493" t="n">
        <v>2799.54</v>
      </c>
      <c r="BF1459" s="493" t="n">
        <v>2917.92</v>
      </c>
      <c r="BG1459" s="493" t="n">
        <v>1481.72</v>
      </c>
      <c r="BH1459" s="493" t="n">
        <v>2620.48</v>
      </c>
      <c r="BI1459" s="493" t="n">
        <v>2769.24</v>
      </c>
      <c r="BJ1459" s="493" t="n">
        <v>1630.86</v>
      </c>
      <c r="BK1459" s="493" t="n">
        <v>996</v>
      </c>
      <c r="BL1459" s="493" t="n">
        <v>475.12</v>
      </c>
      <c r="BM1459" s="493" t="n">
        <v>1954.08</v>
      </c>
      <c r="BN1459" s="493" t="n">
        <v>351.8</v>
      </c>
      <c r="BO1459" s="493" t="n">
        <v>1536.92</v>
      </c>
      <c r="BP1459" s="493" t="n">
        <v>1185.06</v>
      </c>
      <c r="BQ1459" s="493" t="n">
        <v>453.64</v>
      </c>
      <c r="BR1459" s="493" t="n">
        <v>107.52</v>
      </c>
      <c r="BS1459" s="493" t="n">
        <v>218.4</v>
      </c>
      <c r="BT1459" s="493" t="n">
        <v>219.52</v>
      </c>
      <c r="BU1459" s="493" t="n">
        <v>105.28</v>
      </c>
      <c r="BV1459" s="493" t="n">
        <v>112</v>
      </c>
      <c r="BW1459" s="493" t="n">
        <v>335.44</v>
      </c>
    </row>
    <row r="1460">
      <c r="A1460" t="inlineStr">
        <is>
          <t>[C9C] ANGIOTENSIN-II 길항제 (단일)</t>
        </is>
      </c>
      <c r="B1460" t="inlineStr">
        <is>
          <t>일화</t>
        </is>
      </c>
      <c r="C1460" t="inlineStr">
        <is>
          <t>디오탄</t>
        </is>
      </c>
      <c r="D1460" t="inlineStr">
        <is>
          <t>일화</t>
        </is>
      </c>
      <c r="E1460" t="inlineStr">
        <is>
          <t>valsartan</t>
        </is>
      </c>
      <c r="F1460" t="inlineStr">
        <is>
          <t>병원</t>
        </is>
      </c>
      <c r="G1460" t="inlineStr">
        <is>
          <t>Generic</t>
        </is>
      </c>
      <c r="H1460" s="493" t="n">
        <v>2486.36</v>
      </c>
      <c r="I1460" s="493" t="n">
        <v>1213.52</v>
      </c>
      <c r="J1460" s="493" t="n">
        <v>2160</v>
      </c>
      <c r="K1460" s="493" t="n">
        <v>1320</v>
      </c>
      <c r="L1460" s="493" t="n">
        <v>2280</v>
      </c>
      <c r="M1460" s="493" t="n">
        <v>1686.2</v>
      </c>
      <c r="N1460" s="493" t="n">
        <v>3932</v>
      </c>
      <c r="O1460" s="493" t="n">
        <v>2480</v>
      </c>
      <c r="P1460" s="493" t="n">
        <v>4401.78</v>
      </c>
      <c r="Q1460" s="493" t="n">
        <v>3770.86</v>
      </c>
      <c r="R1460" s="493" t="n">
        <v>5879.24</v>
      </c>
      <c r="S1460" s="493" t="n">
        <v>5335.53</v>
      </c>
      <c r="T1460" s="493" t="n">
        <v>7287.01</v>
      </c>
      <c r="U1460" s="493" t="n">
        <v>5734.75</v>
      </c>
      <c r="V1460" s="493" t="n">
        <v>8878.41</v>
      </c>
      <c r="W1460" s="493" t="n">
        <v>8142.98</v>
      </c>
      <c r="X1460" s="493" t="n">
        <v>7306.34</v>
      </c>
      <c r="Y1460" s="493" t="n">
        <v>5665.97</v>
      </c>
      <c r="Z1460" s="493" t="n">
        <v>8553.66</v>
      </c>
      <c r="AA1460" s="493" t="n">
        <v>10013.46</v>
      </c>
      <c r="AB1460" s="493" t="n">
        <v>9380.629999999999</v>
      </c>
      <c r="AC1460" s="493" t="n">
        <v>9567.68</v>
      </c>
      <c r="AD1460" s="493" t="n">
        <v>11968.79</v>
      </c>
      <c r="AE1460" s="493" t="n">
        <v>9671.85</v>
      </c>
      <c r="AF1460" s="493" t="n">
        <v>10939.02</v>
      </c>
      <c r="AG1460" s="493" t="n">
        <v>9168.42</v>
      </c>
      <c r="AH1460" s="493" t="n">
        <v>12218.24</v>
      </c>
      <c r="AI1460" s="493" t="n">
        <v>9349.48</v>
      </c>
      <c r="AJ1460" s="493" t="n">
        <v>13278.89</v>
      </c>
      <c r="AK1460" s="493" t="n">
        <v>10457.25</v>
      </c>
      <c r="AL1460" s="493" t="n">
        <v>9905.68</v>
      </c>
      <c r="AM1460" s="493" t="n">
        <v>10643.32</v>
      </c>
      <c r="AN1460" s="493" t="n">
        <v>12490.27</v>
      </c>
      <c r="AO1460" s="493" t="n">
        <v>11335.63</v>
      </c>
      <c r="AP1460" s="493" t="n">
        <v>13763.53</v>
      </c>
      <c r="AQ1460" s="493" t="n">
        <v>9813.790000000001</v>
      </c>
      <c r="AR1460" s="493" t="n">
        <v>14832.92</v>
      </c>
      <c r="AS1460" s="493" t="n">
        <v>13813.19</v>
      </c>
      <c r="AT1460" s="493" t="n">
        <v>16577.54</v>
      </c>
      <c r="AU1460" s="493" t="n">
        <v>15123.39</v>
      </c>
      <c r="AV1460" s="493" t="n">
        <v>15141.32</v>
      </c>
      <c r="AW1460" s="493" t="n">
        <v>13592.79</v>
      </c>
      <c r="AX1460" s="493" t="n">
        <v>14974.77</v>
      </c>
      <c r="AY1460" s="493" t="n">
        <v>16029.35</v>
      </c>
      <c r="AZ1460" s="493" t="n">
        <v>15619.94</v>
      </c>
      <c r="BA1460" s="493" t="n">
        <v>14602.53</v>
      </c>
      <c r="BB1460" s="493" t="n">
        <v>12125.33</v>
      </c>
      <c r="BC1460" s="493" t="n">
        <v>11318.52</v>
      </c>
      <c r="BD1460" s="493" t="n">
        <v>11129.26</v>
      </c>
      <c r="BE1460" s="493" t="n">
        <v>2818.56</v>
      </c>
      <c r="BF1460" s="493" t="n">
        <v>1617</v>
      </c>
      <c r="BG1460" s="493" t="n">
        <v>2455.04</v>
      </c>
      <c r="BH1460" s="493" t="n">
        <v>2717.44</v>
      </c>
      <c r="BI1460" s="493" t="n">
        <v>2912.1</v>
      </c>
      <c r="BJ1460" s="493" t="n">
        <v>1936.13</v>
      </c>
      <c r="BK1460" s="493" t="n">
        <v>2366.4</v>
      </c>
      <c r="BL1460" s="493" t="n">
        <v>2896.32</v>
      </c>
      <c r="BM1460" s="493" t="n">
        <v>2175.07</v>
      </c>
      <c r="BN1460" s="493" t="n">
        <v>2233.46</v>
      </c>
      <c r="BO1460" s="493" t="n">
        <v>2009.1</v>
      </c>
      <c r="BP1460" s="493" t="n">
        <v>2279.5</v>
      </c>
      <c r="BQ1460" s="493" t="n">
        <v>1653.04</v>
      </c>
      <c r="BR1460" s="493" t="n">
        <v>1162.08</v>
      </c>
      <c r="BS1460" s="493" t="n">
        <v>2758.67</v>
      </c>
      <c r="BT1460" s="493" t="n">
        <v>4199.06</v>
      </c>
      <c r="BU1460" s="493" t="n">
        <v>2588.64</v>
      </c>
      <c r="BV1460" s="493" t="n">
        <v>2836.9</v>
      </c>
      <c r="BW1460" s="493" t="n">
        <v>2904.9</v>
      </c>
    </row>
    <row r="1461">
      <c r="A1461" t="inlineStr">
        <is>
          <t>[C9C] ANGIOTENSIN-II 길항제 (단일)</t>
        </is>
      </c>
      <c r="B1461" t="inlineStr">
        <is>
          <t>일화</t>
        </is>
      </c>
      <c r="C1461" t="inlineStr">
        <is>
          <t>디오탄</t>
        </is>
      </c>
      <c r="D1461" t="inlineStr">
        <is>
          <t>일화</t>
        </is>
      </c>
      <c r="E1461" t="inlineStr">
        <is>
          <t>valsartan</t>
        </is>
      </c>
      <c r="F1461" t="inlineStr">
        <is>
          <t>의원</t>
        </is>
      </c>
      <c r="G1461" t="inlineStr">
        <is>
          <t>Generic</t>
        </is>
      </c>
      <c r="H1461" s="493" t="n">
        <v>64703.39</v>
      </c>
      <c r="I1461" s="493" t="n">
        <v>57206.75</v>
      </c>
      <c r="J1461" s="493" t="n">
        <v>57765.4</v>
      </c>
      <c r="K1461" s="493" t="n">
        <v>58221.99</v>
      </c>
      <c r="L1461" s="493" t="n">
        <v>66876.39</v>
      </c>
      <c r="M1461" s="493" t="n">
        <v>59691.35</v>
      </c>
      <c r="N1461" s="493" t="n">
        <v>61149.15</v>
      </c>
      <c r="O1461" s="493" t="n">
        <v>57573.28</v>
      </c>
      <c r="P1461" s="493" t="n">
        <v>62565.55</v>
      </c>
      <c r="Q1461" s="493" t="n">
        <v>61199.37</v>
      </c>
      <c r="R1461" s="493" t="n">
        <v>63037.6</v>
      </c>
      <c r="S1461" s="493" t="n">
        <v>90641.60000000001</v>
      </c>
      <c r="T1461" s="493" t="n">
        <v>94130.35000000001</v>
      </c>
      <c r="U1461" s="493" t="n">
        <v>90422.19</v>
      </c>
      <c r="V1461" s="493" t="n">
        <v>88409.08</v>
      </c>
      <c r="W1461" s="493" t="n">
        <v>87244.89</v>
      </c>
      <c r="X1461" s="493" t="n">
        <v>92165.22</v>
      </c>
      <c r="Y1461" s="493" t="n">
        <v>89414.62</v>
      </c>
      <c r="Z1461" s="493" t="n">
        <v>96218.8</v>
      </c>
      <c r="AA1461" s="493" t="n">
        <v>90141.31</v>
      </c>
      <c r="AB1461" s="493" t="n">
        <v>91706.28</v>
      </c>
      <c r="AC1461" s="493" t="n">
        <v>88118.11</v>
      </c>
      <c r="AD1461" s="493" t="n">
        <v>96612.16</v>
      </c>
      <c r="AE1461" s="493" t="n">
        <v>89952.39999999999</v>
      </c>
      <c r="AF1461" s="493" t="n">
        <v>81034.72</v>
      </c>
      <c r="AG1461" s="493" t="n">
        <v>86319.41</v>
      </c>
      <c r="AH1461" s="493" t="n">
        <v>90949.87</v>
      </c>
      <c r="AI1461" s="493" t="n">
        <v>79093.34</v>
      </c>
      <c r="AJ1461" s="493" t="n">
        <v>83614.38</v>
      </c>
      <c r="AK1461" s="493" t="n">
        <v>95996.85000000001</v>
      </c>
      <c r="AL1461" s="493" t="n">
        <v>88586.69</v>
      </c>
      <c r="AM1461" s="493" t="n">
        <v>86521.45</v>
      </c>
      <c r="AN1461" s="493" t="n">
        <v>85027.39999999999</v>
      </c>
      <c r="AO1461" s="493" t="n">
        <v>83875.44</v>
      </c>
      <c r="AP1461" s="493" t="n">
        <v>83006.82000000001</v>
      </c>
      <c r="AQ1461" s="493" t="n">
        <v>90580.22</v>
      </c>
      <c r="AR1461" s="493" t="n">
        <v>84622.53</v>
      </c>
      <c r="AS1461" s="493" t="n">
        <v>82584.17</v>
      </c>
      <c r="AT1461" s="493" t="n">
        <v>83996.36</v>
      </c>
      <c r="AU1461" s="493" t="n">
        <v>86691.14999999999</v>
      </c>
      <c r="AV1461" s="493" t="n">
        <v>91088.84</v>
      </c>
      <c r="AW1461" s="493" t="n">
        <v>89528.87</v>
      </c>
      <c r="AX1461" s="493" t="n">
        <v>96351.63</v>
      </c>
      <c r="AY1461" s="493" t="n">
        <v>92724.77</v>
      </c>
      <c r="AZ1461" s="493" t="n">
        <v>91132.50999999999</v>
      </c>
      <c r="BA1461" s="493" t="n">
        <v>97814.16</v>
      </c>
      <c r="BB1461" s="493" t="n">
        <v>90967.46000000001</v>
      </c>
      <c r="BC1461" s="493" t="n">
        <v>100891.46</v>
      </c>
      <c r="BD1461" s="493" t="n">
        <v>102661.77</v>
      </c>
      <c r="BE1461" s="493" t="n">
        <v>84382.13</v>
      </c>
      <c r="BF1461" s="493" t="n">
        <v>86696.05</v>
      </c>
      <c r="BG1461" s="493" t="n">
        <v>74437.66</v>
      </c>
      <c r="BH1461" s="493" t="n">
        <v>79238.78999999999</v>
      </c>
      <c r="BI1461" s="493" t="n">
        <v>62129.8</v>
      </c>
      <c r="BJ1461" s="493" t="n">
        <v>77358.7</v>
      </c>
      <c r="BK1461" s="493" t="n">
        <v>72123.77</v>
      </c>
      <c r="BL1461" s="493" t="n">
        <v>82325.3</v>
      </c>
      <c r="BM1461" s="493" t="n">
        <v>79950.48</v>
      </c>
      <c r="BN1461" s="493" t="n">
        <v>71484.67999999999</v>
      </c>
      <c r="BO1461" s="493" t="n">
        <v>71728.44</v>
      </c>
      <c r="BP1461" s="493" t="n">
        <v>66118.14999999999</v>
      </c>
      <c r="BQ1461" s="493" t="n">
        <v>57027.88</v>
      </c>
      <c r="BR1461" s="493" t="n">
        <v>60729.25</v>
      </c>
      <c r="BS1461" s="493" t="n">
        <v>62187.55</v>
      </c>
      <c r="BT1461" s="493" t="n">
        <v>59178.95</v>
      </c>
      <c r="BU1461" s="493" t="n">
        <v>59452.24</v>
      </c>
      <c r="BV1461" s="493" t="n">
        <v>62302.54</v>
      </c>
      <c r="BW1461" s="493" t="n">
        <v>62113.43</v>
      </c>
    </row>
    <row r="1462">
      <c r="A1462" t="inlineStr">
        <is>
          <t>[C9C] ANGIOTENSIN-II 길항제 (단일)</t>
        </is>
      </c>
      <c r="B1462" t="inlineStr">
        <is>
          <t>일화</t>
        </is>
      </c>
      <c r="C1462" t="inlineStr">
        <is>
          <t>디오탄</t>
        </is>
      </c>
      <c r="D1462" t="inlineStr">
        <is>
          <t>일화</t>
        </is>
      </c>
      <c r="E1462" t="inlineStr">
        <is>
          <t>valsartan</t>
        </is>
      </c>
      <c r="F1462" t="inlineStr">
        <is>
          <t>보건소</t>
        </is>
      </c>
      <c r="G1462" t="inlineStr">
        <is>
          <t>Generic</t>
        </is>
      </c>
      <c r="H1462" s="493" t="n">
        <v>0</v>
      </c>
      <c r="I1462" s="493" t="n">
        <v>261</v>
      </c>
      <c r="J1462" s="493" t="n">
        <v>0</v>
      </c>
      <c r="K1462" s="493" t="n">
        <v>0</v>
      </c>
      <c r="L1462" s="493" t="n">
        <v>0</v>
      </c>
      <c r="M1462" s="493" t="n">
        <v>0</v>
      </c>
      <c r="N1462" s="493" t="n">
        <v>298.8</v>
      </c>
      <c r="O1462" s="493" t="n">
        <v>231.3</v>
      </c>
      <c r="P1462" s="493" t="n">
        <v>0</v>
      </c>
      <c r="Q1462" s="493" t="n">
        <v>0</v>
      </c>
      <c r="R1462" s="493" t="n">
        <v>293.4</v>
      </c>
      <c r="S1462" s="493" t="n">
        <v>0</v>
      </c>
      <c r="T1462" s="493" t="n">
        <v>0</v>
      </c>
      <c r="U1462" s="493" t="n">
        <v>209.7</v>
      </c>
      <c r="V1462" s="493" t="n">
        <v>0</v>
      </c>
      <c r="W1462" s="493" t="n">
        <v>0</v>
      </c>
      <c r="X1462" s="493" t="n">
        <v>0</v>
      </c>
      <c r="Y1462" s="493" t="n">
        <v>289.5</v>
      </c>
      <c r="Z1462" s="493" t="n">
        <v>143.1</v>
      </c>
      <c r="AA1462" s="493" t="n">
        <v>38.4</v>
      </c>
      <c r="AB1462" s="493" t="n">
        <v>216</v>
      </c>
      <c r="AC1462" s="493" t="n">
        <v>55.2</v>
      </c>
      <c r="AD1462" s="493" t="n">
        <v>0</v>
      </c>
      <c r="AE1462" s="493" t="n">
        <v>323.1</v>
      </c>
      <c r="AF1462" s="493" t="n">
        <v>62.4</v>
      </c>
      <c r="AG1462" s="493" t="n">
        <v>0</v>
      </c>
      <c r="AH1462" s="493" t="n">
        <v>202.8</v>
      </c>
      <c r="AI1462" s="493" t="n">
        <v>51</v>
      </c>
      <c r="AJ1462" s="493" t="n">
        <v>0</v>
      </c>
      <c r="AK1462" s="493" t="n">
        <v>367.5</v>
      </c>
      <c r="AL1462" s="493" t="n">
        <v>58.8</v>
      </c>
      <c r="AM1462" s="493" t="n">
        <v>49.2</v>
      </c>
      <c r="AN1462" s="493" t="n">
        <v>1335</v>
      </c>
      <c r="AO1462" s="493" t="n">
        <v>258.9</v>
      </c>
      <c r="AP1462" s="493" t="n">
        <v>261.24</v>
      </c>
      <c r="AQ1462" s="493" t="n">
        <v>641.7</v>
      </c>
      <c r="AR1462" s="493" t="n">
        <v>0</v>
      </c>
      <c r="AS1462" s="493" t="n">
        <v>86.7</v>
      </c>
      <c r="AT1462" s="493" t="n">
        <v>181.8</v>
      </c>
      <c r="AU1462" s="493" t="n">
        <v>39</v>
      </c>
      <c r="AV1462" s="493" t="n">
        <v>819.9</v>
      </c>
      <c r="AW1462" s="493" t="n">
        <v>273.9</v>
      </c>
      <c r="AX1462" s="493" t="n">
        <v>90.59999999999999</v>
      </c>
      <c r="AY1462" s="493" t="n">
        <v>1028.7</v>
      </c>
      <c r="AZ1462" s="493" t="n">
        <v>182.7</v>
      </c>
      <c r="BA1462" s="493" t="n">
        <v>1364.7</v>
      </c>
      <c r="BB1462" s="493" t="n">
        <v>310.05</v>
      </c>
      <c r="BC1462" s="493" t="n">
        <v>294</v>
      </c>
      <c r="BD1462" s="493" t="n">
        <v>188.1</v>
      </c>
      <c r="BE1462" s="493" t="n">
        <v>44.7</v>
      </c>
      <c r="BF1462" s="493" t="n">
        <v>525.6</v>
      </c>
      <c r="BG1462" s="493" t="n">
        <v>262.8</v>
      </c>
      <c r="BH1462" s="493" t="n">
        <v>555.3</v>
      </c>
      <c r="BI1462" s="493" t="n">
        <v>655.5</v>
      </c>
      <c r="BJ1462" s="493" t="n">
        <v>403.2</v>
      </c>
      <c r="BK1462" s="493" t="n">
        <v>1044</v>
      </c>
      <c r="BL1462" s="493" t="n">
        <v>173.5</v>
      </c>
      <c r="BM1462" s="493" t="n">
        <v>895.2</v>
      </c>
      <c r="BN1462" s="493" t="n">
        <v>0</v>
      </c>
      <c r="BO1462" s="493" t="n">
        <v>360.6</v>
      </c>
      <c r="BP1462" s="493" t="n">
        <v>138.6</v>
      </c>
      <c r="BQ1462" s="493" t="n">
        <v>37.8</v>
      </c>
      <c r="BR1462" s="493" t="n">
        <v>282.6</v>
      </c>
      <c r="BS1462" s="493" t="n">
        <v>92.09999999999999</v>
      </c>
      <c r="BT1462" s="493" t="n">
        <v>0</v>
      </c>
      <c r="BU1462" s="493" t="n">
        <v>41.4</v>
      </c>
      <c r="BV1462" s="493" t="n">
        <v>226.8</v>
      </c>
      <c r="BW1462" s="493" t="n">
        <v>35.4</v>
      </c>
    </row>
    <row r="1463">
      <c r="A1463" t="inlineStr">
        <is>
          <t>[C9C] ANGIOTENSIN-II 길항제 (단일)</t>
        </is>
      </c>
      <c r="B1463" t="inlineStr">
        <is>
          <t>일화</t>
        </is>
      </c>
      <c r="C1463" t="inlineStr">
        <is>
          <t>디오탄</t>
        </is>
      </c>
      <c r="D1463" t="inlineStr">
        <is>
          <t>일화</t>
        </is>
      </c>
      <c r="E1463" t="inlineStr">
        <is>
          <t>valsartan</t>
        </is>
      </c>
      <c r="F1463" t="inlineStr">
        <is>
          <t>기타(치과의원, 치과병원 등)</t>
        </is>
      </c>
      <c r="G1463" t="inlineStr">
        <is>
          <t>Generic</t>
        </is>
      </c>
      <c r="H1463" s="493" t="n">
        <v>0</v>
      </c>
      <c r="I1463" s="493" t="n">
        <v>0</v>
      </c>
      <c r="J1463" s="493" t="n">
        <v>0</v>
      </c>
      <c r="K1463" s="493" t="n">
        <v>0</v>
      </c>
      <c r="L1463" s="493" t="n">
        <v>0</v>
      </c>
      <c r="M1463" s="493" t="n">
        <v>0</v>
      </c>
      <c r="N1463" s="493" t="n">
        <v>0</v>
      </c>
      <c r="O1463" s="493" t="n">
        <v>0</v>
      </c>
      <c r="P1463" s="493" t="n">
        <v>0</v>
      </c>
      <c r="Q1463" s="493" t="n">
        <v>0</v>
      </c>
      <c r="R1463" s="493" t="n">
        <v>0</v>
      </c>
      <c r="S1463" s="493" t="n">
        <v>0</v>
      </c>
      <c r="T1463" s="493" t="n">
        <v>0</v>
      </c>
      <c r="U1463" s="493" t="n">
        <v>0</v>
      </c>
      <c r="V1463" s="493" t="n">
        <v>0</v>
      </c>
      <c r="W1463" s="493" t="n">
        <v>0</v>
      </c>
      <c r="X1463" s="493" t="n">
        <v>0</v>
      </c>
      <c r="Y1463" s="493" t="n">
        <v>0</v>
      </c>
      <c r="Z1463" s="493" t="n">
        <v>0</v>
      </c>
      <c r="AA1463" s="493" t="n">
        <v>0</v>
      </c>
      <c r="AB1463" s="493" t="n">
        <v>0</v>
      </c>
      <c r="AC1463" s="493" t="n">
        <v>0</v>
      </c>
      <c r="AD1463" s="493" t="n">
        <v>0</v>
      </c>
      <c r="AE1463" s="493" t="n">
        <v>0</v>
      </c>
      <c r="AF1463" s="493" t="n">
        <v>0</v>
      </c>
      <c r="AG1463" s="493" t="n">
        <v>0</v>
      </c>
      <c r="AH1463" s="493" t="n">
        <v>0</v>
      </c>
      <c r="AI1463" s="493" t="n">
        <v>0</v>
      </c>
      <c r="AJ1463" s="493" t="n">
        <v>0</v>
      </c>
      <c r="AK1463" s="493" t="n">
        <v>0</v>
      </c>
      <c r="AL1463" s="493" t="n">
        <v>0</v>
      </c>
      <c r="AM1463" s="493" t="n">
        <v>0</v>
      </c>
      <c r="AN1463" s="493" t="n">
        <v>0</v>
      </c>
      <c r="AO1463" s="493" t="n">
        <v>0</v>
      </c>
      <c r="AP1463" s="493" t="n">
        <v>0</v>
      </c>
      <c r="AQ1463" s="493" t="n">
        <v>0</v>
      </c>
      <c r="AR1463" s="493" t="n">
        <v>0</v>
      </c>
      <c r="AS1463" s="493" t="n">
        <v>0</v>
      </c>
      <c r="AT1463" s="493" t="n">
        <v>0</v>
      </c>
      <c r="AU1463" s="493" t="n">
        <v>0</v>
      </c>
      <c r="AV1463" s="493" t="n">
        <v>0</v>
      </c>
      <c r="AW1463" s="493" t="n">
        <v>0</v>
      </c>
      <c r="AX1463" s="493" t="n">
        <v>0</v>
      </c>
      <c r="AY1463" s="493" t="n">
        <v>0</v>
      </c>
      <c r="AZ1463" s="493" t="n">
        <v>0</v>
      </c>
      <c r="BA1463" s="493" t="n">
        <v>105.6</v>
      </c>
      <c r="BB1463" s="493" t="n">
        <v>0</v>
      </c>
      <c r="BC1463" s="493" t="n">
        <v>0</v>
      </c>
      <c r="BD1463" s="493" t="n">
        <v>0</v>
      </c>
      <c r="BE1463" s="493" t="n">
        <v>0</v>
      </c>
      <c r="BF1463" s="493" t="n">
        <v>0</v>
      </c>
      <c r="BG1463" s="493" t="n">
        <v>0</v>
      </c>
      <c r="BH1463" s="493" t="n">
        <v>0</v>
      </c>
      <c r="BI1463" s="493" t="n">
        <v>0</v>
      </c>
      <c r="BJ1463" s="493" t="n">
        <v>0</v>
      </c>
      <c r="BK1463" s="493" t="n">
        <v>0</v>
      </c>
      <c r="BL1463" s="493" t="n">
        <v>0</v>
      </c>
      <c r="BM1463" s="493" t="n">
        <v>0</v>
      </c>
      <c r="BN1463" s="493" t="n">
        <v>0</v>
      </c>
      <c r="BO1463" s="493" t="n">
        <v>0</v>
      </c>
      <c r="BP1463" s="493" t="n">
        <v>0</v>
      </c>
      <c r="BQ1463" s="493" t="n">
        <v>0</v>
      </c>
      <c r="BR1463" s="493" t="n">
        <v>0</v>
      </c>
      <c r="BS1463" s="493" t="n">
        <v>0</v>
      </c>
      <c r="BT1463" s="493" t="n">
        <v>0</v>
      </c>
      <c r="BU1463" s="493" t="n">
        <v>0</v>
      </c>
      <c r="BV1463" s="493" t="n">
        <v>0</v>
      </c>
      <c r="BW1463" s="493" t="n">
        <v>0</v>
      </c>
    </row>
    <row r="1464">
      <c r="A1464" t="inlineStr">
        <is>
          <t>[C9C] ANGIOTENSIN-II 길항제 (단일)</t>
        </is>
      </c>
      <c r="B1464" t="inlineStr">
        <is>
          <t>일화</t>
        </is>
      </c>
      <c r="C1464" t="inlineStr">
        <is>
          <t>로자타</t>
        </is>
      </c>
      <c r="D1464" t="inlineStr">
        <is>
          <t>일화</t>
        </is>
      </c>
      <c r="E1464" t="inlineStr">
        <is>
          <t>losartan potassium</t>
        </is>
      </c>
      <c r="F1464" t="inlineStr">
        <is>
          <t>상급종합병원</t>
        </is>
      </c>
      <c r="G1464" t="inlineStr">
        <is>
          <t>Generic</t>
        </is>
      </c>
      <c r="H1464" s="493" t="n">
        <v>0</v>
      </c>
      <c r="I1464" s="493" t="n">
        <v>0</v>
      </c>
      <c r="J1464" s="493" t="n">
        <v>0</v>
      </c>
      <c r="K1464" s="493" t="n">
        <v>7999.96</v>
      </c>
      <c r="L1464" s="493" t="n">
        <v>0</v>
      </c>
      <c r="M1464" s="493" t="n">
        <v>0</v>
      </c>
      <c r="N1464" s="493" t="n">
        <v>0</v>
      </c>
      <c r="O1464" s="493" t="n">
        <v>0</v>
      </c>
      <c r="P1464" s="493" t="n">
        <v>0</v>
      </c>
      <c r="Q1464" s="493" t="n">
        <v>0</v>
      </c>
      <c r="R1464" s="493" t="n">
        <v>0</v>
      </c>
      <c r="S1464" s="493" t="n">
        <v>0</v>
      </c>
      <c r="T1464" s="493" t="n">
        <v>0</v>
      </c>
      <c r="U1464" s="493" t="n">
        <v>0</v>
      </c>
      <c r="V1464" s="493" t="n">
        <v>0</v>
      </c>
      <c r="W1464" s="493" t="n">
        <v>0</v>
      </c>
      <c r="X1464" s="493" t="n">
        <v>0</v>
      </c>
      <c r="Y1464" s="493" t="n">
        <v>0</v>
      </c>
      <c r="Z1464" s="493" t="n">
        <v>0</v>
      </c>
      <c r="AA1464" s="493" t="n">
        <v>0</v>
      </c>
      <c r="AB1464" s="493" t="n">
        <v>0</v>
      </c>
      <c r="AC1464" s="493" t="n">
        <v>0</v>
      </c>
      <c r="AD1464" s="493" t="n">
        <v>0</v>
      </c>
      <c r="AE1464" s="493" t="n">
        <v>0</v>
      </c>
      <c r="AF1464" s="493" t="n">
        <v>0</v>
      </c>
      <c r="AG1464" s="493" t="n">
        <v>0</v>
      </c>
      <c r="AH1464" s="493" t="n">
        <v>0</v>
      </c>
      <c r="AI1464" s="493" t="n">
        <v>0</v>
      </c>
      <c r="AJ1464" s="493" t="n">
        <v>0</v>
      </c>
      <c r="AK1464" s="493" t="n">
        <v>0</v>
      </c>
      <c r="AL1464" s="493" t="n">
        <v>0</v>
      </c>
      <c r="AM1464" s="493" t="n">
        <v>0</v>
      </c>
      <c r="AN1464" s="493" t="n">
        <v>0</v>
      </c>
      <c r="AO1464" s="493" t="n">
        <v>0</v>
      </c>
      <c r="AP1464" s="493" t="n">
        <v>0</v>
      </c>
      <c r="AQ1464" s="493" t="n">
        <v>0</v>
      </c>
      <c r="AR1464" s="493" t="n">
        <v>0</v>
      </c>
      <c r="AS1464" s="493" t="n">
        <v>0</v>
      </c>
      <c r="AT1464" s="493" t="n">
        <v>0</v>
      </c>
      <c r="AU1464" s="493" t="n">
        <v>0</v>
      </c>
      <c r="AV1464" s="493" t="n">
        <v>0</v>
      </c>
      <c r="AW1464" s="493" t="n">
        <v>0</v>
      </c>
      <c r="AX1464" s="493" t="n">
        <v>0</v>
      </c>
      <c r="AY1464" s="493" t="n">
        <v>0</v>
      </c>
      <c r="AZ1464" s="493" t="n">
        <v>0</v>
      </c>
      <c r="BA1464" s="493" t="n">
        <v>0</v>
      </c>
      <c r="BB1464" s="493" t="n">
        <v>0</v>
      </c>
      <c r="BC1464" s="493" t="n">
        <v>0</v>
      </c>
      <c r="BD1464" s="493" t="n">
        <v>0</v>
      </c>
      <c r="BE1464" s="493" t="n">
        <v>0</v>
      </c>
      <c r="BF1464" s="493" t="n">
        <v>0</v>
      </c>
      <c r="BG1464" s="493" t="n">
        <v>0</v>
      </c>
      <c r="BH1464" s="493" t="n">
        <v>0</v>
      </c>
      <c r="BI1464" s="493" t="n">
        <v>0</v>
      </c>
      <c r="BJ1464" s="493" t="n">
        <v>0</v>
      </c>
      <c r="BK1464" s="493" t="n">
        <v>0</v>
      </c>
      <c r="BL1464" s="493" t="n">
        <v>0</v>
      </c>
      <c r="BM1464" s="493" t="n">
        <v>0</v>
      </c>
      <c r="BN1464" s="493" t="n">
        <v>0</v>
      </c>
      <c r="BO1464" s="493" t="n">
        <v>0</v>
      </c>
      <c r="BP1464" s="493" t="n">
        <v>0</v>
      </c>
      <c r="BQ1464" s="493" t="n">
        <v>0</v>
      </c>
      <c r="BR1464" s="493" t="n">
        <v>0</v>
      </c>
      <c r="BS1464" s="493" t="n">
        <v>0</v>
      </c>
      <c r="BT1464" s="493" t="n">
        <v>0</v>
      </c>
      <c r="BU1464" s="493" t="n">
        <v>0</v>
      </c>
      <c r="BV1464" s="493" t="n">
        <v>0</v>
      </c>
      <c r="BW1464" s="493" t="n">
        <v>0</v>
      </c>
    </row>
    <row r="1465">
      <c r="A1465" t="inlineStr">
        <is>
          <t>[C9C] ANGIOTENSIN-II 길항제 (단일)</t>
        </is>
      </c>
      <c r="B1465" t="inlineStr">
        <is>
          <t>일화</t>
        </is>
      </c>
      <c r="C1465" t="inlineStr">
        <is>
          <t>로자타</t>
        </is>
      </c>
      <c r="D1465" t="inlineStr">
        <is>
          <t>일화</t>
        </is>
      </c>
      <c r="E1465" t="inlineStr">
        <is>
          <t>losartan potassium</t>
        </is>
      </c>
      <c r="F1465" t="inlineStr">
        <is>
          <t>종합병원</t>
        </is>
      </c>
      <c r="G1465" t="inlineStr">
        <is>
          <t>Generic</t>
        </is>
      </c>
      <c r="H1465" s="493" t="n">
        <v>8427.139999999999</v>
      </c>
      <c r="I1465" s="493" t="n">
        <v>2331.11</v>
      </c>
      <c r="J1465" s="493" t="n">
        <v>6241.74</v>
      </c>
      <c r="K1465" s="493" t="n">
        <v>7868.15</v>
      </c>
      <c r="L1465" s="493" t="n">
        <v>6190.78</v>
      </c>
      <c r="M1465" s="493" t="n">
        <v>6738.15</v>
      </c>
      <c r="N1465" s="493" t="n">
        <v>7768.48</v>
      </c>
      <c r="O1465" s="493" t="n">
        <v>8640.530000000001</v>
      </c>
      <c r="P1465" s="493" t="n">
        <v>7854.03</v>
      </c>
      <c r="Q1465" s="493" t="n">
        <v>9858.17</v>
      </c>
      <c r="R1465" s="493" t="n">
        <v>8894.379999999999</v>
      </c>
      <c r="S1465" s="493" t="n">
        <v>1722.54</v>
      </c>
      <c r="T1465" s="493" t="n">
        <v>0</v>
      </c>
      <c r="U1465" s="493" t="n">
        <v>0</v>
      </c>
      <c r="V1465" s="493" t="n">
        <v>0</v>
      </c>
      <c r="W1465" s="493" t="n">
        <v>0</v>
      </c>
      <c r="X1465" s="493" t="n">
        <v>0</v>
      </c>
      <c r="Y1465" s="493" t="n">
        <v>0</v>
      </c>
      <c r="Z1465" s="493" t="n">
        <v>0</v>
      </c>
      <c r="AA1465" s="493" t="n">
        <v>0</v>
      </c>
      <c r="AB1465" s="493" t="n">
        <v>0</v>
      </c>
      <c r="AC1465" s="493" t="n">
        <v>0</v>
      </c>
      <c r="AD1465" s="493" t="n">
        <v>0</v>
      </c>
      <c r="AE1465" s="493" t="n">
        <v>0</v>
      </c>
      <c r="AF1465" s="493" t="n">
        <v>0</v>
      </c>
      <c r="AG1465" s="493" t="n">
        <v>0</v>
      </c>
      <c r="AH1465" s="493" t="n">
        <v>0</v>
      </c>
      <c r="AI1465" s="493" t="n">
        <v>0</v>
      </c>
      <c r="AJ1465" s="493" t="n">
        <v>0</v>
      </c>
      <c r="AK1465" s="493" t="n">
        <v>0</v>
      </c>
      <c r="AL1465" s="493" t="n">
        <v>0</v>
      </c>
      <c r="AM1465" s="493" t="n">
        <v>0</v>
      </c>
      <c r="AN1465" s="493" t="n">
        <v>0</v>
      </c>
      <c r="AO1465" s="493" t="n">
        <v>0</v>
      </c>
      <c r="AP1465" s="493" t="n">
        <v>0</v>
      </c>
      <c r="AQ1465" s="493" t="n">
        <v>0</v>
      </c>
      <c r="AR1465" s="493" t="n">
        <v>0</v>
      </c>
      <c r="AS1465" s="493" t="n">
        <v>0</v>
      </c>
      <c r="AT1465" s="493" t="n">
        <v>0</v>
      </c>
      <c r="AU1465" s="493" t="n">
        <v>0</v>
      </c>
      <c r="AV1465" s="493" t="n">
        <v>0</v>
      </c>
      <c r="AW1465" s="493" t="n">
        <v>0</v>
      </c>
      <c r="AX1465" s="493" t="n">
        <v>0</v>
      </c>
      <c r="AY1465" s="493" t="n">
        <v>0</v>
      </c>
      <c r="AZ1465" s="493" t="n">
        <v>0</v>
      </c>
      <c r="BA1465" s="493" t="n">
        <v>0</v>
      </c>
      <c r="BB1465" s="493" t="n">
        <v>0</v>
      </c>
      <c r="BC1465" s="493" t="n">
        <v>0</v>
      </c>
      <c r="BD1465" s="493" t="n">
        <v>0</v>
      </c>
      <c r="BE1465" s="493" t="n">
        <v>0</v>
      </c>
      <c r="BF1465" s="493" t="n">
        <v>0</v>
      </c>
      <c r="BG1465" s="493" t="n">
        <v>0</v>
      </c>
      <c r="BH1465" s="493" t="n">
        <v>0</v>
      </c>
      <c r="BI1465" s="493" t="n">
        <v>0</v>
      </c>
      <c r="BJ1465" s="493" t="n">
        <v>0</v>
      </c>
      <c r="BK1465" s="493" t="n">
        <v>0</v>
      </c>
      <c r="BL1465" s="493" t="n">
        <v>0</v>
      </c>
      <c r="BM1465" s="493" t="n">
        <v>0</v>
      </c>
      <c r="BN1465" s="493" t="n">
        <v>0</v>
      </c>
      <c r="BO1465" s="493" t="n">
        <v>0</v>
      </c>
      <c r="BP1465" s="493" t="n">
        <v>0</v>
      </c>
      <c r="BQ1465" s="493" t="n">
        <v>0</v>
      </c>
      <c r="BR1465" s="493" t="n">
        <v>0</v>
      </c>
      <c r="BS1465" s="493" t="n">
        <v>0</v>
      </c>
      <c r="BT1465" s="493" t="n">
        <v>0</v>
      </c>
      <c r="BU1465" s="493" t="n">
        <v>0</v>
      </c>
      <c r="BV1465" s="493" t="n">
        <v>0</v>
      </c>
      <c r="BW1465" s="493" t="n">
        <v>0</v>
      </c>
    </row>
    <row r="1466">
      <c r="A1466" t="inlineStr">
        <is>
          <t>[C9C] ANGIOTENSIN-II 길항제 (단일)</t>
        </is>
      </c>
      <c r="B1466" t="inlineStr">
        <is>
          <t>일화</t>
        </is>
      </c>
      <c r="C1466" t="inlineStr">
        <is>
          <t>로자타</t>
        </is>
      </c>
      <c r="D1466" t="inlineStr">
        <is>
          <t>일화</t>
        </is>
      </c>
      <c r="E1466" t="inlineStr">
        <is>
          <t>losartan potassium</t>
        </is>
      </c>
      <c r="F1466" t="inlineStr">
        <is>
          <t>병원</t>
        </is>
      </c>
      <c r="G1466" t="inlineStr">
        <is>
          <t>Generic</t>
        </is>
      </c>
      <c r="H1466" s="493" t="n">
        <v>3240.9</v>
      </c>
      <c r="I1466" s="493" t="n">
        <v>844.1</v>
      </c>
      <c r="J1466" s="493" t="n">
        <v>3000</v>
      </c>
      <c r="K1466" s="493" t="n">
        <v>864</v>
      </c>
      <c r="L1466" s="493" t="n">
        <v>480</v>
      </c>
      <c r="M1466" s="493" t="n">
        <v>858</v>
      </c>
      <c r="N1466" s="493" t="n">
        <v>480</v>
      </c>
      <c r="O1466" s="493" t="n">
        <v>418.6</v>
      </c>
      <c r="P1466" s="493" t="n">
        <v>1440</v>
      </c>
      <c r="Q1466" s="493" t="n">
        <v>558</v>
      </c>
      <c r="R1466" s="493" t="n">
        <v>0</v>
      </c>
      <c r="S1466" s="493" t="n">
        <v>0</v>
      </c>
      <c r="T1466" s="493" t="n">
        <v>0</v>
      </c>
      <c r="U1466" s="493" t="n">
        <v>0</v>
      </c>
      <c r="V1466" s="493" t="n">
        <v>0</v>
      </c>
      <c r="W1466" s="493" t="n">
        <v>0</v>
      </c>
      <c r="X1466" s="493" t="n">
        <v>0</v>
      </c>
      <c r="Y1466" s="493" t="n">
        <v>0</v>
      </c>
      <c r="Z1466" s="493" t="n">
        <v>0</v>
      </c>
      <c r="AA1466" s="493" t="n">
        <v>0</v>
      </c>
      <c r="AB1466" s="493" t="n">
        <v>0</v>
      </c>
      <c r="AC1466" s="493" t="n">
        <v>0</v>
      </c>
      <c r="AD1466" s="493" t="n">
        <v>0</v>
      </c>
      <c r="AE1466" s="493" t="n">
        <v>0</v>
      </c>
      <c r="AF1466" s="493" t="n">
        <v>0</v>
      </c>
      <c r="AG1466" s="493" t="n">
        <v>0</v>
      </c>
      <c r="AH1466" s="493" t="n">
        <v>0</v>
      </c>
      <c r="AI1466" s="493" t="n">
        <v>0</v>
      </c>
      <c r="AJ1466" s="493" t="n">
        <v>0</v>
      </c>
      <c r="AK1466" s="493" t="n">
        <v>0</v>
      </c>
      <c r="AL1466" s="493" t="n">
        <v>0</v>
      </c>
      <c r="AM1466" s="493" t="n">
        <v>0</v>
      </c>
      <c r="AN1466" s="493" t="n">
        <v>0</v>
      </c>
      <c r="AO1466" s="493" t="n">
        <v>0</v>
      </c>
      <c r="AP1466" s="493" t="n">
        <v>0</v>
      </c>
      <c r="AQ1466" s="493" t="n">
        <v>0</v>
      </c>
      <c r="AR1466" s="493" t="n">
        <v>0</v>
      </c>
      <c r="AS1466" s="493" t="n">
        <v>221.2</v>
      </c>
      <c r="AT1466" s="493" t="n">
        <v>231.56</v>
      </c>
      <c r="AU1466" s="493" t="n">
        <v>0</v>
      </c>
      <c r="AV1466" s="493" t="n">
        <v>0</v>
      </c>
      <c r="AW1466" s="493" t="n">
        <v>223.8</v>
      </c>
      <c r="AX1466" s="493" t="n">
        <v>304.2</v>
      </c>
      <c r="AY1466" s="493" t="n">
        <v>223.2</v>
      </c>
      <c r="AZ1466" s="493" t="n">
        <v>812.4</v>
      </c>
      <c r="BA1466" s="493" t="n">
        <v>0</v>
      </c>
      <c r="BB1466" s="493" t="n">
        <v>0</v>
      </c>
      <c r="BC1466" s="493" t="n">
        <v>0</v>
      </c>
      <c r="BD1466" s="493" t="n">
        <v>0</v>
      </c>
      <c r="BE1466" s="493" t="n">
        <v>0</v>
      </c>
      <c r="BF1466" s="493" t="n">
        <v>0</v>
      </c>
      <c r="BG1466" s="493" t="n">
        <v>0</v>
      </c>
      <c r="BH1466" s="493" t="n">
        <v>280.7</v>
      </c>
      <c r="BI1466" s="493" t="n">
        <v>763.8</v>
      </c>
      <c r="BJ1466" s="493" t="n">
        <v>139.65</v>
      </c>
      <c r="BK1466" s="493" t="n">
        <v>184.2</v>
      </c>
      <c r="BL1466" s="493" t="n">
        <v>281.05</v>
      </c>
      <c r="BM1466" s="493" t="n">
        <v>152.7</v>
      </c>
      <c r="BN1466" s="493" t="n">
        <v>255.55</v>
      </c>
      <c r="BO1466" s="493" t="n">
        <v>22.8</v>
      </c>
      <c r="BP1466" s="493" t="n">
        <v>72.75</v>
      </c>
      <c r="BQ1466" s="493" t="n">
        <v>10.78</v>
      </c>
      <c r="BR1466" s="493" t="n">
        <v>432.74</v>
      </c>
      <c r="BS1466" s="493" t="n">
        <v>24.3</v>
      </c>
      <c r="BT1466" s="493" t="n">
        <v>93.48</v>
      </c>
      <c r="BU1466" s="493" t="n">
        <v>0</v>
      </c>
      <c r="BV1466" s="493" t="n">
        <v>109.47</v>
      </c>
      <c r="BW1466" s="493" t="n">
        <v>145.04</v>
      </c>
    </row>
    <row r="1467">
      <c r="A1467" t="inlineStr">
        <is>
          <t>[C9C] ANGIOTENSIN-II 길항제 (단일)</t>
        </is>
      </c>
      <c r="B1467" t="inlineStr">
        <is>
          <t>일화</t>
        </is>
      </c>
      <c r="C1467" t="inlineStr">
        <is>
          <t>로자타</t>
        </is>
      </c>
      <c r="D1467" t="inlineStr">
        <is>
          <t>일화</t>
        </is>
      </c>
      <c r="E1467" t="inlineStr">
        <is>
          <t>losartan potassium</t>
        </is>
      </c>
      <c r="F1467" t="inlineStr">
        <is>
          <t>의원</t>
        </is>
      </c>
      <c r="G1467" t="inlineStr">
        <is>
          <t>Generic</t>
        </is>
      </c>
      <c r="H1467" s="493" t="n">
        <v>69752.05</v>
      </c>
      <c r="I1467" s="493" t="n">
        <v>64283.42</v>
      </c>
      <c r="J1467" s="493" t="n">
        <v>75685.33</v>
      </c>
      <c r="K1467" s="493" t="n">
        <v>65458.86</v>
      </c>
      <c r="L1467" s="493" t="n">
        <v>71592.61</v>
      </c>
      <c r="M1467" s="493" t="n">
        <v>68806.96000000001</v>
      </c>
      <c r="N1467" s="493" t="n">
        <v>74395.11</v>
      </c>
      <c r="O1467" s="493" t="n">
        <v>69384.11</v>
      </c>
      <c r="P1467" s="493" t="n">
        <v>64714.43</v>
      </c>
      <c r="Q1467" s="493" t="n">
        <v>68750.57000000001</v>
      </c>
      <c r="R1467" s="493" t="n">
        <v>57295.79</v>
      </c>
      <c r="S1467" s="493" t="n">
        <v>8888.200000000001</v>
      </c>
      <c r="T1467" s="493" t="n">
        <v>0</v>
      </c>
      <c r="U1467" s="493" t="n">
        <v>0</v>
      </c>
      <c r="V1467" s="493" t="n">
        <v>0</v>
      </c>
      <c r="W1467" s="493" t="n">
        <v>0</v>
      </c>
      <c r="X1467" s="493" t="n">
        <v>5108.14</v>
      </c>
      <c r="Y1467" s="493" t="n">
        <v>5069.22</v>
      </c>
      <c r="Z1467" s="493" t="n">
        <v>6878.32</v>
      </c>
      <c r="AA1467" s="493" t="n">
        <v>6548.22</v>
      </c>
      <c r="AB1467" s="493" t="n">
        <v>8062.67</v>
      </c>
      <c r="AC1467" s="493" t="n">
        <v>8981.92</v>
      </c>
      <c r="AD1467" s="493" t="n">
        <v>9691.59</v>
      </c>
      <c r="AE1467" s="493" t="n">
        <v>8703.360000000001</v>
      </c>
      <c r="AF1467" s="493" t="n">
        <v>9132.139999999999</v>
      </c>
      <c r="AG1467" s="493" t="n">
        <v>7645.54</v>
      </c>
      <c r="AH1467" s="493" t="n">
        <v>8654.950000000001</v>
      </c>
      <c r="AI1467" s="493" t="n">
        <v>7152.13</v>
      </c>
      <c r="AJ1467" s="493" t="n">
        <v>8405.5</v>
      </c>
      <c r="AK1467" s="493" t="n">
        <v>8790.450000000001</v>
      </c>
      <c r="AL1467" s="493" t="n">
        <v>9119.77</v>
      </c>
      <c r="AM1467" s="493" t="n">
        <v>7999.35</v>
      </c>
      <c r="AN1467" s="493" t="n">
        <v>8255.08</v>
      </c>
      <c r="AO1467" s="493" t="n">
        <v>9506.950000000001</v>
      </c>
      <c r="AP1467" s="493" t="n">
        <v>9370.17</v>
      </c>
      <c r="AQ1467" s="493" t="n">
        <v>10052.04</v>
      </c>
      <c r="AR1467" s="493" t="n">
        <v>10391.15</v>
      </c>
      <c r="AS1467" s="493" t="n">
        <v>6820.6</v>
      </c>
      <c r="AT1467" s="493" t="n">
        <v>8177.95</v>
      </c>
      <c r="AU1467" s="493" t="n">
        <v>8315.700000000001</v>
      </c>
      <c r="AV1467" s="493" t="n">
        <v>7775.15</v>
      </c>
      <c r="AW1467" s="493" t="n">
        <v>7481.59</v>
      </c>
      <c r="AX1467" s="493" t="n">
        <v>8980.6</v>
      </c>
      <c r="AY1467" s="493" t="n">
        <v>9055.469999999999</v>
      </c>
      <c r="AZ1467" s="493" t="n">
        <v>9171.190000000001</v>
      </c>
      <c r="BA1467" s="493" t="n">
        <v>7416.8</v>
      </c>
      <c r="BB1467" s="493" t="n">
        <v>10479.23</v>
      </c>
      <c r="BC1467" s="493" t="n">
        <v>12364.04</v>
      </c>
      <c r="BD1467" s="493" t="n">
        <v>10384.63</v>
      </c>
      <c r="BE1467" s="493" t="n">
        <v>9320.709999999999</v>
      </c>
      <c r="BF1467" s="493" t="n">
        <v>13080.48</v>
      </c>
      <c r="BG1467" s="493" t="n">
        <v>14877.13</v>
      </c>
      <c r="BH1467" s="493" t="n">
        <v>14416.32</v>
      </c>
      <c r="BI1467" s="493" t="n">
        <v>14743.17</v>
      </c>
      <c r="BJ1467" s="493" t="n">
        <v>13282.88</v>
      </c>
      <c r="BK1467" s="493" t="n">
        <v>12367.68</v>
      </c>
      <c r="BL1467" s="493" t="n">
        <v>12713.31</v>
      </c>
      <c r="BM1467" s="493" t="n">
        <v>15599.29</v>
      </c>
      <c r="BN1467" s="493" t="n">
        <v>13535.6</v>
      </c>
      <c r="BO1467" s="493" t="n">
        <v>16880.35</v>
      </c>
      <c r="BP1467" s="493" t="n">
        <v>15568.55</v>
      </c>
      <c r="BQ1467" s="493" t="n">
        <v>12942.05</v>
      </c>
      <c r="BR1467" s="493" t="n">
        <v>14978</v>
      </c>
      <c r="BS1467" s="493" t="n">
        <v>15842</v>
      </c>
      <c r="BT1467" s="493" t="n">
        <v>16123.35</v>
      </c>
      <c r="BU1467" s="493" t="n">
        <v>15607.19</v>
      </c>
      <c r="BV1467" s="493" t="n">
        <v>15855.52</v>
      </c>
      <c r="BW1467" s="493" t="n">
        <v>14113.21</v>
      </c>
    </row>
    <row r="1468">
      <c r="A1468" t="inlineStr">
        <is>
          <t>[C9C] ANGIOTENSIN-II 길항제 (단일)</t>
        </is>
      </c>
      <c r="B1468" t="inlineStr">
        <is>
          <t>일화</t>
        </is>
      </c>
      <c r="C1468" t="inlineStr">
        <is>
          <t>로자타</t>
        </is>
      </c>
      <c r="D1468" t="inlineStr">
        <is>
          <t>일화</t>
        </is>
      </c>
      <c r="E1468" t="inlineStr">
        <is>
          <t>losartan potassium</t>
        </is>
      </c>
      <c r="F1468" t="inlineStr">
        <is>
          <t>보건소</t>
        </is>
      </c>
      <c r="G1468" t="inlineStr">
        <is>
          <t>Generic</t>
        </is>
      </c>
      <c r="H1468" s="493" t="n">
        <v>1607.1</v>
      </c>
      <c r="I1468" s="493" t="n">
        <v>4214.7</v>
      </c>
      <c r="J1468" s="493" t="n">
        <v>2763.6</v>
      </c>
      <c r="K1468" s="493" t="n">
        <v>274.8</v>
      </c>
      <c r="L1468" s="493" t="n">
        <v>1578.3</v>
      </c>
      <c r="M1468" s="493" t="n">
        <v>975.6</v>
      </c>
      <c r="N1468" s="493" t="n">
        <v>2052</v>
      </c>
      <c r="O1468" s="493" t="n">
        <v>205.2</v>
      </c>
      <c r="P1468" s="493" t="n">
        <v>1587.6</v>
      </c>
      <c r="Q1468" s="493" t="n">
        <v>0</v>
      </c>
      <c r="R1468" s="493" t="n">
        <v>1722.9</v>
      </c>
      <c r="S1468" s="493" t="n">
        <v>172.8</v>
      </c>
      <c r="T1468" s="493" t="n">
        <v>0</v>
      </c>
      <c r="U1468" s="493" t="n">
        <v>0</v>
      </c>
      <c r="V1468" s="493" t="n">
        <v>0</v>
      </c>
      <c r="W1468" s="493" t="n">
        <v>0</v>
      </c>
      <c r="X1468" s="493" t="n">
        <v>0</v>
      </c>
      <c r="Y1468" s="493" t="n">
        <v>0</v>
      </c>
      <c r="Z1468" s="493" t="n">
        <v>0</v>
      </c>
      <c r="AA1468" s="493" t="n">
        <v>0</v>
      </c>
      <c r="AB1468" s="493" t="n">
        <v>0</v>
      </c>
      <c r="AC1468" s="493" t="n">
        <v>0</v>
      </c>
      <c r="AD1468" s="493" t="n">
        <v>0</v>
      </c>
      <c r="AE1468" s="493" t="n">
        <v>0</v>
      </c>
      <c r="AF1468" s="493" t="n">
        <v>0</v>
      </c>
      <c r="AG1468" s="493" t="n">
        <v>1225.2</v>
      </c>
      <c r="AH1468" s="493" t="n">
        <v>2623.5</v>
      </c>
      <c r="AI1468" s="493" t="n">
        <v>1242.15</v>
      </c>
      <c r="AJ1468" s="493" t="n">
        <v>598.2</v>
      </c>
      <c r="AK1468" s="493" t="n">
        <v>0</v>
      </c>
      <c r="AL1468" s="493" t="n">
        <v>2055.6</v>
      </c>
      <c r="AM1468" s="493" t="n">
        <v>1073.7</v>
      </c>
      <c r="AN1468" s="493" t="n">
        <v>3914.25</v>
      </c>
      <c r="AO1468" s="493" t="n">
        <v>2536.8</v>
      </c>
      <c r="AP1468" s="493" t="n">
        <v>1350</v>
      </c>
      <c r="AQ1468" s="493" t="n">
        <v>0</v>
      </c>
      <c r="AR1468" s="493" t="n">
        <v>2191.2</v>
      </c>
      <c r="AS1468" s="493" t="n">
        <v>747</v>
      </c>
      <c r="AT1468" s="493" t="n">
        <v>406.8</v>
      </c>
      <c r="AU1468" s="493" t="n">
        <v>1293.6</v>
      </c>
      <c r="AV1468" s="493" t="n">
        <v>569.4</v>
      </c>
      <c r="AW1468" s="493" t="n">
        <v>0</v>
      </c>
      <c r="AX1468" s="493" t="n">
        <v>0</v>
      </c>
      <c r="AY1468" s="493" t="n">
        <v>0</v>
      </c>
      <c r="AZ1468" s="493" t="n">
        <v>0</v>
      </c>
      <c r="BA1468" s="493" t="n">
        <v>0</v>
      </c>
      <c r="BB1468" s="493" t="n">
        <v>0</v>
      </c>
      <c r="BC1468" s="493" t="n">
        <v>0</v>
      </c>
      <c r="BD1468" s="493" t="n">
        <v>0</v>
      </c>
      <c r="BE1468" s="493" t="n">
        <v>0</v>
      </c>
      <c r="BF1468" s="493" t="n">
        <v>448.2</v>
      </c>
      <c r="BG1468" s="493" t="n">
        <v>0</v>
      </c>
      <c r="BH1468" s="493" t="n">
        <v>0</v>
      </c>
      <c r="BI1468" s="493" t="n">
        <v>421.2</v>
      </c>
      <c r="BJ1468" s="493" t="n">
        <v>0</v>
      </c>
      <c r="BK1468" s="493" t="n">
        <v>0</v>
      </c>
      <c r="BL1468" s="493" t="n">
        <v>0</v>
      </c>
      <c r="BM1468" s="493" t="n">
        <v>0</v>
      </c>
      <c r="BN1468" s="493" t="n">
        <v>0</v>
      </c>
      <c r="BO1468" s="493" t="n">
        <v>423</v>
      </c>
      <c r="BP1468" s="493" t="n">
        <v>0</v>
      </c>
      <c r="BQ1468" s="493" t="n">
        <v>0</v>
      </c>
      <c r="BR1468" s="493" t="n">
        <v>426.6</v>
      </c>
      <c r="BS1468" s="493" t="n">
        <v>0</v>
      </c>
      <c r="BT1468" s="493" t="n">
        <v>0</v>
      </c>
      <c r="BU1468" s="493" t="n">
        <v>0</v>
      </c>
      <c r="BV1468" s="493" t="n">
        <v>0</v>
      </c>
      <c r="BW1468" s="493" t="n">
        <v>0</v>
      </c>
    </row>
    <row r="1469">
      <c r="A1469" t="inlineStr">
        <is>
          <t>[C9C] ANGIOTENSIN-II 길항제 (단일)</t>
        </is>
      </c>
      <c r="B1469" t="inlineStr">
        <is>
          <t>일화</t>
        </is>
      </c>
      <c r="C1469" t="inlineStr">
        <is>
          <t>올메잘탄</t>
        </is>
      </c>
      <c r="D1469" t="inlineStr">
        <is>
          <t>일화</t>
        </is>
      </c>
      <c r="E1469" t="inlineStr">
        <is>
          <t>olmesartan medoxomil</t>
        </is>
      </c>
      <c r="F1469" t="inlineStr">
        <is>
          <t>종합병원</t>
        </is>
      </c>
      <c r="G1469" t="inlineStr">
        <is>
          <t>Generic</t>
        </is>
      </c>
      <c r="H1469" s="493" t="n">
        <v>5483.19</v>
      </c>
      <c r="I1469" s="493" t="n">
        <v>3505.8</v>
      </c>
      <c r="J1469" s="493" t="n">
        <v>5197.16</v>
      </c>
      <c r="K1469" s="493" t="n">
        <v>3749.25</v>
      </c>
      <c r="L1469" s="493" t="n">
        <v>7439.78</v>
      </c>
      <c r="M1469" s="493" t="n">
        <v>4661.18</v>
      </c>
      <c r="N1469" s="493" t="n">
        <v>3552.3</v>
      </c>
      <c r="O1469" s="493" t="n">
        <v>3227.6</v>
      </c>
      <c r="P1469" s="493" t="n">
        <v>3318.72</v>
      </c>
      <c r="Q1469" s="493" t="n">
        <v>4953.42</v>
      </c>
      <c r="R1469" s="493" t="n">
        <v>3747.18</v>
      </c>
      <c r="S1469" s="493" t="n">
        <v>3443.7</v>
      </c>
      <c r="T1469" s="493" t="n">
        <v>3601.5</v>
      </c>
      <c r="U1469" s="493" t="n">
        <v>2416.2</v>
      </c>
      <c r="V1469" s="493" t="n">
        <v>1473.18</v>
      </c>
      <c r="W1469" s="493" t="n">
        <v>3474.3</v>
      </c>
      <c r="X1469" s="493" t="n">
        <v>852.24</v>
      </c>
      <c r="Y1469" s="493" t="n">
        <v>3163.32</v>
      </c>
      <c r="Z1469" s="493" t="n">
        <v>1333.2</v>
      </c>
      <c r="AA1469" s="493" t="n">
        <v>2739</v>
      </c>
      <c r="AB1469" s="493" t="n">
        <v>2794.2</v>
      </c>
      <c r="AC1469" s="493" t="n">
        <v>1458</v>
      </c>
      <c r="AD1469" s="493" t="n">
        <v>985.2</v>
      </c>
      <c r="AE1469" s="493" t="n">
        <v>3098.7</v>
      </c>
      <c r="AF1469" s="493" t="n">
        <v>1808.1</v>
      </c>
      <c r="AG1469" s="493" t="n">
        <v>1577.55</v>
      </c>
      <c r="AH1469" s="493" t="n">
        <v>4193.8</v>
      </c>
      <c r="AI1469" s="493" t="n">
        <v>617.16</v>
      </c>
      <c r="AJ1469" s="493" t="n">
        <v>1216.56</v>
      </c>
      <c r="AK1469" s="493" t="n">
        <v>3380.44</v>
      </c>
      <c r="AL1469" s="493" t="n">
        <v>1565.03</v>
      </c>
      <c r="AM1469" s="493" t="n">
        <v>2537.44</v>
      </c>
      <c r="AN1469" s="493" t="n">
        <v>4380.09</v>
      </c>
      <c r="AO1469" s="493" t="n">
        <v>4977.44</v>
      </c>
      <c r="AP1469" s="493" t="n">
        <v>5382.69</v>
      </c>
      <c r="AQ1469" s="493" t="n">
        <v>7461.59</v>
      </c>
      <c r="AR1469" s="493" t="n">
        <v>5176.56</v>
      </c>
      <c r="AS1469" s="493" t="n">
        <v>6583.53</v>
      </c>
      <c r="AT1469" s="493" t="n">
        <v>3188.5</v>
      </c>
      <c r="AU1469" s="493" t="n">
        <v>3618.27</v>
      </c>
      <c r="AV1469" s="493" t="n">
        <v>8047.43</v>
      </c>
      <c r="AW1469" s="493" t="n">
        <v>5190.31</v>
      </c>
      <c r="AX1469" s="493" t="n">
        <v>6009.42</v>
      </c>
      <c r="AY1469" s="493" t="n">
        <v>5916.5</v>
      </c>
      <c r="AZ1469" s="493" t="n">
        <v>4434.66</v>
      </c>
      <c r="BA1469" s="493" t="n">
        <v>4581.5</v>
      </c>
      <c r="BB1469" s="493" t="n">
        <v>6770.02</v>
      </c>
      <c r="BC1469" s="493" t="n">
        <v>5247.4</v>
      </c>
      <c r="BD1469" s="493" t="n">
        <v>1899</v>
      </c>
      <c r="BE1469" s="493" t="n">
        <v>7561.77</v>
      </c>
      <c r="BF1469" s="493" t="n">
        <v>1221.62</v>
      </c>
      <c r="BG1469" s="493" t="n">
        <v>2176.69</v>
      </c>
      <c r="BH1469" s="493" t="n">
        <v>4821.44</v>
      </c>
      <c r="BI1469" s="493" t="n">
        <v>1729.77</v>
      </c>
      <c r="BJ1469" s="493" t="n">
        <v>1650</v>
      </c>
      <c r="BK1469" s="493" t="n">
        <v>2802.36</v>
      </c>
      <c r="BL1469" s="493" t="n">
        <v>1895.73</v>
      </c>
      <c r="BM1469" s="493" t="n">
        <v>1762.52</v>
      </c>
      <c r="BN1469" s="493" t="n">
        <v>1659.6</v>
      </c>
      <c r="BO1469" s="493" t="n">
        <v>2586.24</v>
      </c>
      <c r="BP1469" s="493" t="n">
        <v>857.01</v>
      </c>
      <c r="BQ1469" s="493" t="n">
        <v>1779.31</v>
      </c>
      <c r="BR1469" s="493" t="n">
        <v>1839.1</v>
      </c>
      <c r="BS1469" s="493" t="n">
        <v>2048.87</v>
      </c>
      <c r="BT1469" s="493" t="n">
        <v>1271.66</v>
      </c>
      <c r="BU1469" s="493" t="n">
        <v>1823.31</v>
      </c>
      <c r="BV1469" s="493" t="n">
        <v>2831.52</v>
      </c>
      <c r="BW1469" s="493" t="n">
        <v>1158.26</v>
      </c>
    </row>
    <row r="1470">
      <c r="A1470" t="inlineStr">
        <is>
          <t>[C9C] ANGIOTENSIN-II 길항제 (단일)</t>
        </is>
      </c>
      <c r="B1470" t="inlineStr">
        <is>
          <t>일화</t>
        </is>
      </c>
      <c r="C1470" t="inlineStr">
        <is>
          <t>올메잘탄</t>
        </is>
      </c>
      <c r="D1470" t="inlineStr">
        <is>
          <t>일화</t>
        </is>
      </c>
      <c r="E1470" t="inlineStr">
        <is>
          <t>olmesartan medoxomil</t>
        </is>
      </c>
      <c r="F1470" t="inlineStr">
        <is>
          <t>병원</t>
        </is>
      </c>
      <c r="G1470" t="inlineStr">
        <is>
          <t>Generic</t>
        </is>
      </c>
      <c r="H1470" s="493" t="n">
        <v>632.4</v>
      </c>
      <c r="I1470" s="493" t="n">
        <v>407.4</v>
      </c>
      <c r="J1470" s="493" t="n">
        <v>712.8</v>
      </c>
      <c r="K1470" s="493" t="n">
        <v>0</v>
      </c>
      <c r="L1470" s="493" t="n">
        <v>597</v>
      </c>
      <c r="M1470" s="493" t="n">
        <v>0</v>
      </c>
      <c r="N1470" s="493" t="n">
        <v>850.5</v>
      </c>
      <c r="O1470" s="493" t="n">
        <v>0</v>
      </c>
      <c r="P1470" s="493" t="n">
        <v>226.8</v>
      </c>
      <c r="Q1470" s="493" t="n">
        <v>0</v>
      </c>
      <c r="R1470" s="493" t="n">
        <v>726</v>
      </c>
      <c r="S1470" s="493" t="n">
        <v>204</v>
      </c>
      <c r="T1470" s="493" t="n">
        <v>559.5</v>
      </c>
      <c r="U1470" s="493" t="n">
        <v>0</v>
      </c>
      <c r="V1470" s="493" t="n">
        <v>433.2</v>
      </c>
      <c r="W1470" s="493" t="n">
        <v>0</v>
      </c>
      <c r="X1470" s="493" t="n">
        <v>83.40000000000001</v>
      </c>
      <c r="Y1470" s="493" t="n">
        <v>720</v>
      </c>
      <c r="Z1470" s="493" t="n">
        <v>81.3</v>
      </c>
      <c r="AA1470" s="493" t="n">
        <v>0</v>
      </c>
      <c r="AB1470" s="493" t="n">
        <v>1737.9</v>
      </c>
      <c r="AC1470" s="493" t="n">
        <v>0</v>
      </c>
      <c r="AD1470" s="493" t="n">
        <v>203.1</v>
      </c>
      <c r="AE1470" s="493" t="n">
        <v>828.3</v>
      </c>
      <c r="AF1470" s="493" t="n">
        <v>0</v>
      </c>
      <c r="AG1470" s="493" t="n">
        <v>0</v>
      </c>
      <c r="AH1470" s="493" t="n">
        <v>0</v>
      </c>
      <c r="AI1470" s="493" t="n">
        <v>0</v>
      </c>
      <c r="AJ1470" s="493" t="n">
        <v>481.2</v>
      </c>
      <c r="AK1470" s="493" t="n">
        <v>0</v>
      </c>
      <c r="AL1470" s="493" t="n">
        <v>0</v>
      </c>
      <c r="AM1470" s="493" t="n">
        <v>0</v>
      </c>
      <c r="AN1470" s="493" t="n">
        <v>240.6</v>
      </c>
      <c r="AO1470" s="493" t="n">
        <v>0</v>
      </c>
      <c r="AP1470" s="493" t="n">
        <v>851.6900000000001</v>
      </c>
      <c r="AQ1470" s="493" t="n">
        <v>0</v>
      </c>
      <c r="AR1470" s="493" t="n">
        <v>241.8</v>
      </c>
      <c r="AS1470" s="493" t="n">
        <v>0</v>
      </c>
      <c r="AT1470" s="493" t="n">
        <v>480</v>
      </c>
      <c r="AU1470" s="493" t="n">
        <v>175.12</v>
      </c>
      <c r="AV1470" s="493" t="n">
        <v>487.8</v>
      </c>
      <c r="AW1470" s="493" t="n">
        <v>0</v>
      </c>
      <c r="AX1470" s="493" t="n">
        <v>249</v>
      </c>
      <c r="AY1470" s="493" t="n">
        <v>411.6</v>
      </c>
      <c r="AZ1470" s="493" t="n">
        <v>838.2</v>
      </c>
      <c r="BA1470" s="493" t="n">
        <v>669.6</v>
      </c>
      <c r="BB1470" s="493" t="n">
        <v>88.8</v>
      </c>
      <c r="BC1470" s="493" t="n">
        <v>765.02</v>
      </c>
      <c r="BD1470" s="493" t="n">
        <v>316.8</v>
      </c>
      <c r="BE1470" s="493" t="n">
        <v>140.4</v>
      </c>
      <c r="BF1470" s="493" t="n">
        <v>1060.08</v>
      </c>
      <c r="BG1470" s="493" t="n">
        <v>183.12</v>
      </c>
      <c r="BH1470" s="493" t="n">
        <v>258.12</v>
      </c>
      <c r="BI1470" s="493" t="n">
        <v>1182.06</v>
      </c>
      <c r="BJ1470" s="493" t="n">
        <v>604.2</v>
      </c>
      <c r="BK1470" s="493" t="n">
        <v>1061.52</v>
      </c>
      <c r="BL1470" s="493" t="n">
        <v>2147.96</v>
      </c>
      <c r="BM1470" s="493" t="n">
        <v>573.4</v>
      </c>
      <c r="BN1470" s="493" t="n">
        <v>561.33</v>
      </c>
      <c r="BO1470" s="493" t="n">
        <v>568.2</v>
      </c>
      <c r="BP1470" s="493" t="n">
        <v>120</v>
      </c>
      <c r="BQ1470" s="493" t="n">
        <v>748.8</v>
      </c>
      <c r="BR1470" s="493" t="n">
        <v>795</v>
      </c>
      <c r="BS1470" s="493" t="n">
        <v>1405.35</v>
      </c>
      <c r="BT1470" s="493" t="n">
        <v>241.2</v>
      </c>
      <c r="BU1470" s="493" t="n">
        <v>1336.7</v>
      </c>
      <c r="BV1470" s="493" t="n">
        <v>872.02</v>
      </c>
      <c r="BW1470" s="493" t="n">
        <v>1576.5</v>
      </c>
    </row>
    <row r="1471">
      <c r="A1471" t="inlineStr">
        <is>
          <t>[C9C] ANGIOTENSIN-II 길항제 (단일)</t>
        </is>
      </c>
      <c r="B1471" t="inlineStr">
        <is>
          <t>일화</t>
        </is>
      </c>
      <c r="C1471" t="inlineStr">
        <is>
          <t>올메잘탄</t>
        </is>
      </c>
      <c r="D1471" t="inlineStr">
        <is>
          <t>일화</t>
        </is>
      </c>
      <c r="E1471" t="inlineStr">
        <is>
          <t>olmesartan medoxomil</t>
        </is>
      </c>
      <c r="F1471" t="inlineStr">
        <is>
          <t>의원</t>
        </is>
      </c>
      <c r="G1471" t="inlineStr">
        <is>
          <t>Generic</t>
        </is>
      </c>
      <c r="H1471" s="493" t="n">
        <v>33175.68</v>
      </c>
      <c r="I1471" s="493" t="n">
        <v>34940.92</v>
      </c>
      <c r="J1471" s="493" t="n">
        <v>40979.19</v>
      </c>
      <c r="K1471" s="493" t="n">
        <v>41491.68</v>
      </c>
      <c r="L1471" s="493" t="n">
        <v>36751.61</v>
      </c>
      <c r="M1471" s="493" t="n">
        <v>39270.46</v>
      </c>
      <c r="N1471" s="493" t="n">
        <v>37339.52</v>
      </c>
      <c r="O1471" s="493" t="n">
        <v>33206.89</v>
      </c>
      <c r="P1471" s="493" t="n">
        <v>32945.14</v>
      </c>
      <c r="Q1471" s="493" t="n">
        <v>37767.13</v>
      </c>
      <c r="R1471" s="493" t="n">
        <v>42501.84</v>
      </c>
      <c r="S1471" s="493" t="n">
        <v>65661.78</v>
      </c>
      <c r="T1471" s="493" t="n">
        <v>59710.3</v>
      </c>
      <c r="U1471" s="493" t="n">
        <v>49050.29</v>
      </c>
      <c r="V1471" s="493" t="n">
        <v>55689.62</v>
      </c>
      <c r="W1471" s="493" t="n">
        <v>57758.75</v>
      </c>
      <c r="X1471" s="493" t="n">
        <v>73947.5</v>
      </c>
      <c r="Y1471" s="493" t="n">
        <v>68769.38</v>
      </c>
      <c r="Z1471" s="493" t="n">
        <v>79207.85000000001</v>
      </c>
      <c r="AA1471" s="493" t="n">
        <v>68938.81</v>
      </c>
      <c r="AB1471" s="493" t="n">
        <v>74252.60000000001</v>
      </c>
      <c r="AC1471" s="493" t="n">
        <v>70636.77</v>
      </c>
      <c r="AD1471" s="493" t="n">
        <v>67274.3</v>
      </c>
      <c r="AE1471" s="493" t="n">
        <v>70904.32000000001</v>
      </c>
      <c r="AF1471" s="493" t="n">
        <v>60848.59</v>
      </c>
      <c r="AG1471" s="493" t="n">
        <v>57044.29</v>
      </c>
      <c r="AH1471" s="493" t="n">
        <v>75599.77</v>
      </c>
      <c r="AI1471" s="493" t="n">
        <v>66566.81</v>
      </c>
      <c r="AJ1471" s="493" t="n">
        <v>66782.7</v>
      </c>
      <c r="AK1471" s="493" t="n">
        <v>67577.35000000001</v>
      </c>
      <c r="AL1471" s="493" t="n">
        <v>63952.34</v>
      </c>
      <c r="AM1471" s="493" t="n">
        <v>64311.63</v>
      </c>
      <c r="AN1471" s="493" t="n">
        <v>72977.78999999999</v>
      </c>
      <c r="AO1471" s="493" t="n">
        <v>73200.67</v>
      </c>
      <c r="AP1471" s="493" t="n">
        <v>68759.28999999999</v>
      </c>
      <c r="AQ1471" s="493" t="n">
        <v>71514.75</v>
      </c>
      <c r="AR1471" s="493" t="n">
        <v>77566.57000000001</v>
      </c>
      <c r="AS1471" s="493" t="n">
        <v>68053.14</v>
      </c>
      <c r="AT1471" s="493" t="n">
        <v>74031.5</v>
      </c>
      <c r="AU1471" s="493" t="n">
        <v>76708.98</v>
      </c>
      <c r="AV1471" s="493" t="n">
        <v>84181.92999999999</v>
      </c>
      <c r="AW1471" s="493" t="n">
        <v>67959.81</v>
      </c>
      <c r="AX1471" s="493" t="n">
        <v>88952.23</v>
      </c>
      <c r="AY1471" s="493" t="n">
        <v>84563.28999999999</v>
      </c>
      <c r="AZ1471" s="493" t="n">
        <v>88894.73</v>
      </c>
      <c r="BA1471" s="493" t="n">
        <v>84330.59</v>
      </c>
      <c r="BB1471" s="493" t="n">
        <v>93586.39999999999</v>
      </c>
      <c r="BC1471" s="493" t="n">
        <v>97080.8</v>
      </c>
      <c r="BD1471" s="493" t="n">
        <v>95624.03</v>
      </c>
      <c r="BE1471" s="493" t="n">
        <v>83588.55</v>
      </c>
      <c r="BF1471" s="493" t="n">
        <v>90603.22</v>
      </c>
      <c r="BG1471" s="493" t="n">
        <v>78660.44</v>
      </c>
      <c r="BH1471" s="493" t="n">
        <v>96093.95</v>
      </c>
      <c r="BI1471" s="493" t="n">
        <v>74733.00999999999</v>
      </c>
      <c r="BJ1471" s="493" t="n">
        <v>100744.52</v>
      </c>
      <c r="BK1471" s="493" t="n">
        <v>84978.13</v>
      </c>
      <c r="BL1471" s="493" t="n">
        <v>116383.11</v>
      </c>
      <c r="BM1471" s="493" t="n">
        <v>92396.59</v>
      </c>
      <c r="BN1471" s="493" t="n">
        <v>102161.37</v>
      </c>
      <c r="BO1471" s="493" t="n">
        <v>88612.89</v>
      </c>
      <c r="BP1471" s="493" t="n">
        <v>83616.71000000001</v>
      </c>
      <c r="BQ1471" s="493" t="n">
        <v>82802.57000000001</v>
      </c>
      <c r="BR1471" s="493" t="n">
        <v>71947.74000000001</v>
      </c>
      <c r="BS1471" s="493" t="n">
        <v>78817.53999999999</v>
      </c>
      <c r="BT1471" s="493" t="n">
        <v>68392.97</v>
      </c>
      <c r="BU1471" s="493" t="n">
        <v>68585.2</v>
      </c>
      <c r="BV1471" s="493" t="n">
        <v>79874.14</v>
      </c>
      <c r="BW1471" s="493" t="n">
        <v>69890.86</v>
      </c>
    </row>
    <row r="1472">
      <c r="A1472" t="inlineStr">
        <is>
          <t>[C9C] ANGIOTENSIN-II 길항제 (단일)</t>
        </is>
      </c>
      <c r="B1472" t="inlineStr">
        <is>
          <t>일화</t>
        </is>
      </c>
      <c r="C1472" t="inlineStr">
        <is>
          <t>올메잘탄</t>
        </is>
      </c>
      <c r="D1472" t="inlineStr">
        <is>
          <t>일화</t>
        </is>
      </c>
      <c r="E1472" t="inlineStr">
        <is>
          <t>olmesartan medoxomil</t>
        </is>
      </c>
      <c r="F1472" t="inlineStr">
        <is>
          <t>보건소</t>
        </is>
      </c>
      <c r="G1472" t="inlineStr">
        <is>
          <t>Generic</t>
        </is>
      </c>
      <c r="H1472" s="493" t="n">
        <v>0</v>
      </c>
      <c r="I1472" s="493" t="n">
        <v>0</v>
      </c>
      <c r="J1472" s="493" t="n">
        <v>0</v>
      </c>
      <c r="K1472" s="493" t="n">
        <v>0</v>
      </c>
      <c r="L1472" s="493" t="n">
        <v>0</v>
      </c>
      <c r="M1472" s="493" t="n">
        <v>0</v>
      </c>
      <c r="N1472" s="493" t="n">
        <v>0</v>
      </c>
      <c r="O1472" s="493" t="n">
        <v>0</v>
      </c>
      <c r="P1472" s="493" t="n">
        <v>0</v>
      </c>
      <c r="Q1472" s="493" t="n">
        <v>0</v>
      </c>
      <c r="R1472" s="493" t="n">
        <v>0</v>
      </c>
      <c r="S1472" s="493" t="n">
        <v>0</v>
      </c>
      <c r="T1472" s="493" t="n">
        <v>0</v>
      </c>
      <c r="U1472" s="493" t="n">
        <v>0</v>
      </c>
      <c r="V1472" s="493" t="n">
        <v>0</v>
      </c>
      <c r="W1472" s="493" t="n">
        <v>0</v>
      </c>
      <c r="X1472" s="493" t="n">
        <v>0</v>
      </c>
      <c r="Y1472" s="493" t="n">
        <v>350.4</v>
      </c>
      <c r="Z1472" s="493" t="n">
        <v>0</v>
      </c>
      <c r="AA1472" s="493" t="n">
        <v>0</v>
      </c>
      <c r="AB1472" s="493" t="n">
        <v>0</v>
      </c>
      <c r="AC1472" s="493" t="n">
        <v>380.4</v>
      </c>
      <c r="AD1472" s="493" t="n">
        <v>0</v>
      </c>
      <c r="AE1472" s="493" t="n">
        <v>0</v>
      </c>
      <c r="AF1472" s="493" t="n">
        <v>0</v>
      </c>
      <c r="AG1472" s="493" t="n">
        <v>0</v>
      </c>
      <c r="AH1472" s="493" t="n">
        <v>0</v>
      </c>
      <c r="AI1472" s="493" t="n">
        <v>709.8</v>
      </c>
      <c r="AJ1472" s="493" t="n">
        <v>897.3</v>
      </c>
      <c r="AK1472" s="493" t="n">
        <v>3069.9</v>
      </c>
      <c r="AL1472" s="493" t="n">
        <v>4366.8</v>
      </c>
      <c r="AM1472" s="493" t="n">
        <v>3221.1</v>
      </c>
      <c r="AN1472" s="493" t="n">
        <v>0</v>
      </c>
      <c r="AO1472" s="493" t="n">
        <v>2174.4</v>
      </c>
      <c r="AP1472" s="493" t="n">
        <v>1080</v>
      </c>
      <c r="AQ1472" s="493" t="n">
        <v>1018.8</v>
      </c>
      <c r="AR1472" s="493" t="n">
        <v>1095.6</v>
      </c>
      <c r="AS1472" s="493" t="n">
        <v>747</v>
      </c>
      <c r="AT1472" s="493" t="n">
        <v>1220.4</v>
      </c>
      <c r="AU1472" s="493" t="n">
        <v>369.6</v>
      </c>
      <c r="AV1472" s="493" t="n">
        <v>686.1</v>
      </c>
      <c r="AW1472" s="493" t="n">
        <v>0</v>
      </c>
      <c r="AX1472" s="493" t="n">
        <v>217.8</v>
      </c>
      <c r="AY1472" s="493" t="n">
        <v>0</v>
      </c>
      <c r="AZ1472" s="493" t="n">
        <v>0</v>
      </c>
      <c r="BA1472" s="493" t="n">
        <v>166.5</v>
      </c>
      <c r="BB1472" s="493" t="n">
        <v>0</v>
      </c>
      <c r="BC1472" s="493" t="n">
        <v>471</v>
      </c>
      <c r="BD1472" s="493" t="n">
        <v>742.8</v>
      </c>
      <c r="BE1472" s="493" t="n">
        <v>369.3</v>
      </c>
      <c r="BF1472" s="493" t="n">
        <v>695.7</v>
      </c>
      <c r="BG1472" s="493" t="n">
        <v>1256.4</v>
      </c>
      <c r="BH1472" s="493" t="n">
        <v>0</v>
      </c>
      <c r="BI1472" s="493" t="n">
        <v>1610.4</v>
      </c>
      <c r="BJ1472" s="493" t="n">
        <v>0</v>
      </c>
      <c r="BK1472" s="493" t="n">
        <v>1086.6</v>
      </c>
      <c r="BL1472" s="493" t="n">
        <v>0</v>
      </c>
      <c r="BM1472" s="493" t="n">
        <v>1508.4</v>
      </c>
      <c r="BN1472" s="493" t="n">
        <v>0</v>
      </c>
      <c r="BO1472" s="493" t="n">
        <v>1824.6</v>
      </c>
      <c r="BP1472" s="493" t="n">
        <v>0</v>
      </c>
      <c r="BQ1472" s="493" t="n">
        <v>1411.29</v>
      </c>
      <c r="BR1472" s="493" t="n">
        <v>4543.2</v>
      </c>
      <c r="BS1472" s="493" t="n">
        <v>0</v>
      </c>
      <c r="BT1472" s="493" t="n">
        <v>0</v>
      </c>
      <c r="BU1472" s="493" t="n">
        <v>1425.3</v>
      </c>
      <c r="BV1472" s="493" t="n">
        <v>1910.7</v>
      </c>
      <c r="BW1472" s="493" t="n">
        <v>990.9</v>
      </c>
    </row>
    <row r="1473">
      <c r="A1473" t="inlineStr">
        <is>
          <t>[C9C] ANGIOTENSIN-II 길항제 (단일)</t>
        </is>
      </c>
      <c r="B1473" t="inlineStr">
        <is>
          <t>일화</t>
        </is>
      </c>
      <c r="C1473" t="inlineStr">
        <is>
          <t>올메잘탄</t>
        </is>
      </c>
      <c r="D1473" t="inlineStr">
        <is>
          <t>일화</t>
        </is>
      </c>
      <c r="E1473" t="inlineStr">
        <is>
          <t>olmesartan medoxomil</t>
        </is>
      </c>
      <c r="F1473" t="inlineStr">
        <is>
          <t>기타(치과의원, 치과병원 등)</t>
        </is>
      </c>
      <c r="G1473" t="inlineStr">
        <is>
          <t>Generic</t>
        </is>
      </c>
      <c r="H1473" s="493" t="n">
        <v>0</v>
      </c>
      <c r="I1473" s="493" t="n">
        <v>0</v>
      </c>
      <c r="J1473" s="493" t="n">
        <v>0</v>
      </c>
      <c r="K1473" s="493" t="n">
        <v>0</v>
      </c>
      <c r="L1473" s="493" t="n">
        <v>0</v>
      </c>
      <c r="M1473" s="493" t="n">
        <v>0</v>
      </c>
      <c r="N1473" s="493" t="n">
        <v>0</v>
      </c>
      <c r="O1473" s="493" t="n">
        <v>0</v>
      </c>
      <c r="P1473" s="493" t="n">
        <v>0</v>
      </c>
      <c r="Q1473" s="493" t="n">
        <v>0</v>
      </c>
      <c r="R1473" s="493" t="n">
        <v>0</v>
      </c>
      <c r="S1473" s="493" t="n">
        <v>0</v>
      </c>
      <c r="T1473" s="493" t="n">
        <v>0</v>
      </c>
      <c r="U1473" s="493" t="n">
        <v>0</v>
      </c>
      <c r="V1473" s="493" t="n">
        <v>0</v>
      </c>
      <c r="W1473" s="493" t="n">
        <v>0</v>
      </c>
      <c r="X1473" s="493" t="n">
        <v>0</v>
      </c>
      <c r="Y1473" s="493" t="n">
        <v>0</v>
      </c>
      <c r="Z1473" s="493" t="n">
        <v>0</v>
      </c>
      <c r="AA1473" s="493" t="n">
        <v>0</v>
      </c>
      <c r="AB1473" s="493" t="n">
        <v>0</v>
      </c>
      <c r="AC1473" s="493" t="n">
        <v>0</v>
      </c>
      <c r="AD1473" s="493" t="n">
        <v>0</v>
      </c>
      <c r="AE1473" s="493" t="n">
        <v>0</v>
      </c>
      <c r="AF1473" s="493" t="n">
        <v>0</v>
      </c>
      <c r="AG1473" s="493" t="n">
        <v>0</v>
      </c>
      <c r="AH1473" s="493" t="n">
        <v>0</v>
      </c>
      <c r="AI1473" s="493" t="n">
        <v>0</v>
      </c>
      <c r="AJ1473" s="493" t="n">
        <v>0</v>
      </c>
      <c r="AK1473" s="493" t="n">
        <v>0</v>
      </c>
      <c r="AL1473" s="493" t="n">
        <v>0</v>
      </c>
      <c r="AM1473" s="493" t="n">
        <v>0</v>
      </c>
      <c r="AN1473" s="493" t="n">
        <v>0</v>
      </c>
      <c r="AO1473" s="493" t="n">
        <v>0</v>
      </c>
      <c r="AP1473" s="493" t="n">
        <v>0</v>
      </c>
      <c r="AQ1473" s="493" t="n">
        <v>0</v>
      </c>
      <c r="AR1473" s="493" t="n">
        <v>0</v>
      </c>
      <c r="AS1473" s="493" t="n">
        <v>0</v>
      </c>
      <c r="AT1473" s="493" t="n">
        <v>0</v>
      </c>
      <c r="AU1473" s="493" t="n">
        <v>0</v>
      </c>
      <c r="AV1473" s="493" t="n">
        <v>0</v>
      </c>
      <c r="AW1473" s="493" t="n">
        <v>0</v>
      </c>
      <c r="AX1473" s="493" t="n">
        <v>0</v>
      </c>
      <c r="AY1473" s="493" t="n">
        <v>0</v>
      </c>
      <c r="AZ1473" s="493" t="n">
        <v>0</v>
      </c>
      <c r="BA1473" s="493" t="n">
        <v>0</v>
      </c>
      <c r="BB1473" s="493" t="n">
        <v>132.51</v>
      </c>
      <c r="BC1473" s="493" t="n">
        <v>178.08</v>
      </c>
      <c r="BD1473" s="493" t="n">
        <v>189.3</v>
      </c>
      <c r="BE1473" s="493" t="n">
        <v>179.4</v>
      </c>
      <c r="BF1473" s="493" t="n">
        <v>180.3</v>
      </c>
      <c r="BG1473" s="493" t="n">
        <v>186.3</v>
      </c>
      <c r="BH1473" s="493" t="n">
        <v>179.7</v>
      </c>
      <c r="BI1473" s="493" t="n">
        <v>198.9</v>
      </c>
      <c r="BJ1473" s="493" t="n">
        <v>192.6</v>
      </c>
      <c r="BK1473" s="493" t="n">
        <v>178.8</v>
      </c>
      <c r="BL1473" s="493" t="n">
        <v>0</v>
      </c>
      <c r="BM1473" s="493" t="n">
        <v>0</v>
      </c>
      <c r="BN1473" s="493" t="n">
        <v>0</v>
      </c>
      <c r="BO1473" s="493" t="n">
        <v>0</v>
      </c>
      <c r="BP1473" s="493" t="n">
        <v>0</v>
      </c>
      <c r="BQ1473" s="493" t="n">
        <v>0</v>
      </c>
      <c r="BR1473" s="493" t="n">
        <v>0</v>
      </c>
      <c r="BS1473" s="493" t="n">
        <v>0</v>
      </c>
      <c r="BT1473" s="493" t="n">
        <v>0</v>
      </c>
      <c r="BU1473" s="493" t="n">
        <v>0</v>
      </c>
      <c r="BV1473" s="493" t="n">
        <v>0</v>
      </c>
      <c r="BW1473" s="493" t="n">
        <v>0</v>
      </c>
    </row>
    <row r="1474">
      <c r="A1474" t="inlineStr">
        <is>
          <t>[C9C] ANGIOTENSIN-II 길항제 (단일)</t>
        </is>
      </c>
      <c r="B1474" t="inlineStr">
        <is>
          <t>일화</t>
        </is>
      </c>
      <c r="C1474" t="inlineStr">
        <is>
          <t>텔카디</t>
        </is>
      </c>
      <c r="D1474" t="inlineStr">
        <is>
          <t>일화</t>
        </is>
      </c>
      <c r="E1474" t="inlineStr">
        <is>
          <t>telmisartan</t>
        </is>
      </c>
      <c r="F1474" t="inlineStr">
        <is>
          <t>병원</t>
        </is>
      </c>
      <c r="G1474" t="inlineStr">
        <is>
          <t>Generic</t>
        </is>
      </c>
      <c r="H1474" s="493" t="n">
        <v>0</v>
      </c>
      <c r="I1474" s="493" t="n">
        <v>0</v>
      </c>
      <c r="J1474" s="493" t="n">
        <v>0</v>
      </c>
      <c r="K1474" s="493" t="n">
        <v>0</v>
      </c>
      <c r="L1474" s="493" t="n">
        <v>0</v>
      </c>
      <c r="M1474" s="493" t="n">
        <v>0</v>
      </c>
      <c r="N1474" s="493" t="n">
        <v>0</v>
      </c>
      <c r="O1474" s="493" t="n">
        <v>0</v>
      </c>
      <c r="P1474" s="493" t="n">
        <v>0</v>
      </c>
      <c r="Q1474" s="493" t="n">
        <v>0</v>
      </c>
      <c r="R1474" s="493" t="n">
        <v>0</v>
      </c>
      <c r="S1474" s="493" t="n">
        <v>0</v>
      </c>
      <c r="T1474" s="493" t="n">
        <v>0</v>
      </c>
      <c r="U1474" s="493" t="n">
        <v>0</v>
      </c>
      <c r="V1474" s="493" t="n">
        <v>0</v>
      </c>
      <c r="W1474" s="493" t="n">
        <v>0</v>
      </c>
      <c r="X1474" s="493" t="n">
        <v>0</v>
      </c>
      <c r="Y1474" s="493" t="n">
        <v>0</v>
      </c>
      <c r="Z1474" s="493" t="n">
        <v>0</v>
      </c>
      <c r="AA1474" s="493" t="n">
        <v>0</v>
      </c>
      <c r="AB1474" s="493" t="n">
        <v>0</v>
      </c>
      <c r="AC1474" s="493" t="n">
        <v>0</v>
      </c>
      <c r="AD1474" s="493" t="n">
        <v>0</v>
      </c>
      <c r="AE1474" s="493" t="n">
        <v>0</v>
      </c>
      <c r="AF1474" s="493" t="n">
        <v>0</v>
      </c>
      <c r="AG1474" s="493" t="n">
        <v>0</v>
      </c>
      <c r="AH1474" s="493" t="n">
        <v>0</v>
      </c>
      <c r="AI1474" s="493" t="n">
        <v>0</v>
      </c>
      <c r="AJ1474" s="493" t="n">
        <v>0</v>
      </c>
      <c r="AK1474" s="493" t="n">
        <v>0</v>
      </c>
      <c r="AL1474" s="493" t="n">
        <v>0</v>
      </c>
      <c r="AM1474" s="493" t="n">
        <v>0</v>
      </c>
      <c r="AN1474" s="493" t="n">
        <v>0</v>
      </c>
      <c r="AO1474" s="493" t="n">
        <v>0</v>
      </c>
      <c r="AP1474" s="493" t="n">
        <v>0</v>
      </c>
      <c r="AQ1474" s="493" t="n">
        <v>0</v>
      </c>
      <c r="AR1474" s="493" t="n">
        <v>0</v>
      </c>
      <c r="AS1474" s="493" t="n">
        <v>0</v>
      </c>
      <c r="AT1474" s="493" t="n">
        <v>0</v>
      </c>
      <c r="AU1474" s="493" t="n">
        <v>0</v>
      </c>
      <c r="AV1474" s="493" t="n">
        <v>0</v>
      </c>
      <c r="AW1474" s="493" t="n">
        <v>0</v>
      </c>
      <c r="AX1474" s="493" t="n">
        <v>0</v>
      </c>
      <c r="AY1474" s="493" t="n">
        <v>0</v>
      </c>
      <c r="AZ1474" s="493" t="n">
        <v>0</v>
      </c>
      <c r="BA1474" s="493" t="n">
        <v>0</v>
      </c>
      <c r="BB1474" s="493" t="n">
        <v>0</v>
      </c>
      <c r="BC1474" s="493" t="n">
        <v>0</v>
      </c>
      <c r="BD1474" s="493" t="n">
        <v>0</v>
      </c>
      <c r="BE1474" s="493" t="n">
        <v>0</v>
      </c>
      <c r="BF1474" s="493" t="n">
        <v>0</v>
      </c>
      <c r="BG1474" s="493" t="n">
        <v>1911.95</v>
      </c>
      <c r="BH1474" s="493" t="n">
        <v>1562.4</v>
      </c>
      <c r="BI1474" s="493" t="n">
        <v>2088.06</v>
      </c>
      <c r="BJ1474" s="493" t="n">
        <v>1868.02</v>
      </c>
      <c r="BK1474" s="493" t="n">
        <v>1400.11</v>
      </c>
      <c r="BL1474" s="493" t="n">
        <v>1657.95</v>
      </c>
      <c r="BM1474" s="493" t="n">
        <v>1786.59</v>
      </c>
      <c r="BN1474" s="493" t="n">
        <v>2336.74</v>
      </c>
      <c r="BO1474" s="493" t="n">
        <v>1748.7</v>
      </c>
      <c r="BP1474" s="493" t="n">
        <v>1708.84</v>
      </c>
      <c r="BQ1474" s="493" t="n">
        <v>1140.48</v>
      </c>
      <c r="BR1474" s="493" t="n">
        <v>1280.8</v>
      </c>
      <c r="BS1474" s="493" t="n">
        <v>1022.44</v>
      </c>
      <c r="BT1474" s="493" t="n">
        <v>841.8200000000001</v>
      </c>
      <c r="BU1474" s="493" t="n">
        <v>980</v>
      </c>
      <c r="BV1474" s="493" t="n">
        <v>672</v>
      </c>
      <c r="BW1474" s="493" t="n">
        <v>1084.28</v>
      </c>
    </row>
    <row r="1475">
      <c r="A1475" t="inlineStr">
        <is>
          <t>[C9C] ANGIOTENSIN-II 길항제 (단일)</t>
        </is>
      </c>
      <c r="B1475" t="inlineStr">
        <is>
          <t>일화</t>
        </is>
      </c>
      <c r="C1475" t="inlineStr">
        <is>
          <t>텔카디</t>
        </is>
      </c>
      <c r="D1475" t="inlineStr">
        <is>
          <t>일화</t>
        </is>
      </c>
      <c r="E1475" t="inlineStr">
        <is>
          <t>telmisartan</t>
        </is>
      </c>
      <c r="F1475" t="inlineStr">
        <is>
          <t>의원</t>
        </is>
      </c>
      <c r="G1475" t="inlineStr">
        <is>
          <t>Generic</t>
        </is>
      </c>
      <c r="H1475" s="493" t="n">
        <v>0</v>
      </c>
      <c r="I1475" s="493" t="n">
        <v>0</v>
      </c>
      <c r="J1475" s="493" t="n">
        <v>0</v>
      </c>
      <c r="K1475" s="493" t="n">
        <v>0</v>
      </c>
      <c r="L1475" s="493" t="n">
        <v>0</v>
      </c>
      <c r="M1475" s="493" t="n">
        <v>0</v>
      </c>
      <c r="N1475" s="493" t="n">
        <v>0</v>
      </c>
      <c r="O1475" s="493" t="n">
        <v>0</v>
      </c>
      <c r="P1475" s="493" t="n">
        <v>0</v>
      </c>
      <c r="Q1475" s="493" t="n">
        <v>0</v>
      </c>
      <c r="R1475" s="493" t="n">
        <v>0</v>
      </c>
      <c r="S1475" s="493" t="n">
        <v>0</v>
      </c>
      <c r="T1475" s="493" t="n">
        <v>1588</v>
      </c>
      <c r="U1475" s="493" t="n">
        <v>1586.02</v>
      </c>
      <c r="V1475" s="493" t="n">
        <v>2402.4</v>
      </c>
      <c r="W1475" s="493" t="n">
        <v>2329.4</v>
      </c>
      <c r="X1475" s="493" t="n">
        <v>2530.2</v>
      </c>
      <c r="Y1475" s="493" t="n">
        <v>2388.7</v>
      </c>
      <c r="Z1475" s="493" t="n">
        <v>4548</v>
      </c>
      <c r="AA1475" s="493" t="n">
        <v>2535</v>
      </c>
      <c r="AB1475" s="493" t="n">
        <v>4197.5</v>
      </c>
      <c r="AC1475" s="493" t="n">
        <v>6943.2</v>
      </c>
      <c r="AD1475" s="493" t="n">
        <v>4135.6</v>
      </c>
      <c r="AE1475" s="493" t="n">
        <v>5352.62</v>
      </c>
      <c r="AF1475" s="493" t="n">
        <v>7243.2</v>
      </c>
      <c r="AG1475" s="493" t="n">
        <v>6549.15</v>
      </c>
      <c r="AH1475" s="493" t="n">
        <v>6960.64</v>
      </c>
      <c r="AI1475" s="493" t="n">
        <v>6558.35</v>
      </c>
      <c r="AJ1475" s="493" t="n">
        <v>2686.4</v>
      </c>
      <c r="AK1475" s="493" t="n">
        <v>0</v>
      </c>
      <c r="AL1475" s="493" t="n">
        <v>0</v>
      </c>
      <c r="AM1475" s="493" t="n">
        <v>0</v>
      </c>
      <c r="AN1475" s="493" t="n">
        <v>0</v>
      </c>
      <c r="AO1475" s="493" t="n">
        <v>0</v>
      </c>
      <c r="AP1475" s="493" t="n">
        <v>0</v>
      </c>
      <c r="AQ1475" s="493" t="n">
        <v>0</v>
      </c>
      <c r="AR1475" s="493" t="n">
        <v>778.6</v>
      </c>
      <c r="AS1475" s="493" t="n">
        <v>0</v>
      </c>
      <c r="AT1475" s="493" t="n">
        <v>0</v>
      </c>
      <c r="AU1475" s="493" t="n">
        <v>1355.1</v>
      </c>
      <c r="AV1475" s="493" t="n">
        <v>0</v>
      </c>
      <c r="AW1475" s="493" t="n">
        <v>2031.6</v>
      </c>
      <c r="AX1475" s="493" t="n">
        <v>2191.7</v>
      </c>
      <c r="AY1475" s="493" t="n">
        <v>1529.65</v>
      </c>
      <c r="AZ1475" s="493" t="n">
        <v>1733.2</v>
      </c>
      <c r="BA1475" s="493" t="n">
        <v>1714.4</v>
      </c>
      <c r="BB1475" s="493" t="n">
        <v>1359.2</v>
      </c>
      <c r="BC1475" s="493" t="n">
        <v>1259.1</v>
      </c>
      <c r="BD1475" s="493" t="n">
        <v>1938.45</v>
      </c>
      <c r="BE1475" s="493" t="n">
        <v>1822.25</v>
      </c>
      <c r="BF1475" s="493" t="n">
        <v>1758.4</v>
      </c>
      <c r="BG1475" s="493" t="n">
        <v>2282.5</v>
      </c>
      <c r="BH1475" s="493" t="n">
        <v>1723.7</v>
      </c>
      <c r="BI1475" s="493" t="n">
        <v>2014.9</v>
      </c>
      <c r="BJ1475" s="493" t="n">
        <v>4290.5</v>
      </c>
      <c r="BK1475" s="493" t="n">
        <v>3464.35</v>
      </c>
      <c r="BL1475" s="493" t="n">
        <v>3730.93</v>
      </c>
      <c r="BM1475" s="493" t="n">
        <v>3374.29</v>
      </c>
      <c r="BN1475" s="493" t="n">
        <v>5127.9</v>
      </c>
      <c r="BO1475" s="493" t="n">
        <v>5607.4</v>
      </c>
      <c r="BP1475" s="493" t="n">
        <v>6829.41</v>
      </c>
      <c r="BQ1475" s="493" t="n">
        <v>5820</v>
      </c>
      <c r="BR1475" s="493" t="n">
        <v>8233.52</v>
      </c>
      <c r="BS1475" s="493" t="n">
        <v>5214.5</v>
      </c>
      <c r="BT1475" s="493" t="n">
        <v>10531.7</v>
      </c>
      <c r="BU1475" s="493" t="n">
        <v>8693.9</v>
      </c>
      <c r="BV1475" s="493" t="n">
        <v>8427.32</v>
      </c>
      <c r="BW1475" s="493" t="n">
        <v>8863.85</v>
      </c>
    </row>
    <row r="1476">
      <c r="A1476" t="inlineStr">
        <is>
          <t>[C9C] ANGIOTENSIN-II 길항제 (단일)</t>
        </is>
      </c>
      <c r="B1476" t="inlineStr">
        <is>
          <t>일화</t>
        </is>
      </c>
      <c r="C1476" t="inlineStr">
        <is>
          <t>텔카디</t>
        </is>
      </c>
      <c r="D1476" t="inlineStr">
        <is>
          <t>일화</t>
        </is>
      </c>
      <c r="E1476" t="inlineStr">
        <is>
          <t>telmisartan</t>
        </is>
      </c>
      <c r="F1476" t="inlineStr">
        <is>
          <t>보건소</t>
        </is>
      </c>
      <c r="G1476" t="inlineStr">
        <is>
          <t>Generic</t>
        </is>
      </c>
      <c r="H1476" s="493" t="n">
        <v>0</v>
      </c>
      <c r="I1476" s="493" t="n">
        <v>0</v>
      </c>
      <c r="J1476" s="493" t="n">
        <v>0</v>
      </c>
      <c r="K1476" s="493" t="n">
        <v>0</v>
      </c>
      <c r="L1476" s="493" t="n">
        <v>0</v>
      </c>
      <c r="M1476" s="493" t="n">
        <v>0</v>
      </c>
      <c r="N1476" s="493" t="n">
        <v>0</v>
      </c>
      <c r="O1476" s="493" t="n">
        <v>0</v>
      </c>
      <c r="P1476" s="493" t="n">
        <v>0</v>
      </c>
      <c r="Q1476" s="493" t="n">
        <v>0</v>
      </c>
      <c r="R1476" s="493" t="n">
        <v>0</v>
      </c>
      <c r="S1476" s="493" t="n">
        <v>0</v>
      </c>
      <c r="T1476" s="493" t="n">
        <v>0</v>
      </c>
      <c r="U1476" s="493" t="n">
        <v>0</v>
      </c>
      <c r="V1476" s="493" t="n">
        <v>0</v>
      </c>
      <c r="W1476" s="493" t="n">
        <v>0</v>
      </c>
      <c r="X1476" s="493" t="n">
        <v>0</v>
      </c>
      <c r="Y1476" s="493" t="n">
        <v>0</v>
      </c>
      <c r="Z1476" s="493" t="n">
        <v>0</v>
      </c>
      <c r="AA1476" s="493" t="n">
        <v>0</v>
      </c>
      <c r="AB1476" s="493" t="n">
        <v>0</v>
      </c>
      <c r="AC1476" s="493" t="n">
        <v>0</v>
      </c>
      <c r="AD1476" s="493" t="n">
        <v>0</v>
      </c>
      <c r="AE1476" s="493" t="n">
        <v>0</v>
      </c>
      <c r="AF1476" s="493" t="n">
        <v>0</v>
      </c>
      <c r="AG1476" s="493" t="n">
        <v>0</v>
      </c>
      <c r="AH1476" s="493" t="n">
        <v>0</v>
      </c>
      <c r="AI1476" s="493" t="n">
        <v>0</v>
      </c>
      <c r="AJ1476" s="493" t="n">
        <v>0</v>
      </c>
      <c r="AK1476" s="493" t="n">
        <v>0</v>
      </c>
      <c r="AL1476" s="493" t="n">
        <v>0</v>
      </c>
      <c r="AM1476" s="493" t="n">
        <v>0</v>
      </c>
      <c r="AN1476" s="493" t="n">
        <v>0</v>
      </c>
      <c r="AO1476" s="493" t="n">
        <v>0</v>
      </c>
      <c r="AP1476" s="493" t="n">
        <v>0</v>
      </c>
      <c r="AQ1476" s="493" t="n">
        <v>0</v>
      </c>
      <c r="AR1476" s="493" t="n">
        <v>0</v>
      </c>
      <c r="AS1476" s="493" t="n">
        <v>0</v>
      </c>
      <c r="AT1476" s="493" t="n">
        <v>0</v>
      </c>
      <c r="AU1476" s="493" t="n">
        <v>0</v>
      </c>
      <c r="AV1476" s="493" t="n">
        <v>0</v>
      </c>
      <c r="AW1476" s="493" t="n">
        <v>0</v>
      </c>
      <c r="AX1476" s="493" t="n">
        <v>0</v>
      </c>
      <c r="AY1476" s="493" t="n">
        <v>0</v>
      </c>
      <c r="AZ1476" s="493" t="n">
        <v>0</v>
      </c>
      <c r="BA1476" s="493" t="n">
        <v>0</v>
      </c>
      <c r="BB1476" s="493" t="n">
        <v>0</v>
      </c>
      <c r="BC1476" s="493" t="n">
        <v>0</v>
      </c>
      <c r="BD1476" s="493" t="n">
        <v>0</v>
      </c>
      <c r="BE1476" s="493" t="n">
        <v>0</v>
      </c>
      <c r="BF1476" s="493" t="n">
        <v>0</v>
      </c>
      <c r="BG1476" s="493" t="n">
        <v>0</v>
      </c>
      <c r="BH1476" s="493" t="n">
        <v>0</v>
      </c>
      <c r="BI1476" s="493" t="n">
        <v>0</v>
      </c>
      <c r="BJ1476" s="493" t="n">
        <v>0</v>
      </c>
      <c r="BK1476" s="493" t="n">
        <v>0</v>
      </c>
      <c r="BL1476" s="493" t="n">
        <v>0</v>
      </c>
      <c r="BM1476" s="493" t="n">
        <v>0</v>
      </c>
      <c r="BN1476" s="493" t="n">
        <v>0</v>
      </c>
      <c r="BO1476" s="493" t="n">
        <v>0</v>
      </c>
      <c r="BP1476" s="493" t="n">
        <v>0</v>
      </c>
      <c r="BQ1476" s="493" t="n">
        <v>0</v>
      </c>
      <c r="BR1476" s="493" t="n">
        <v>0</v>
      </c>
      <c r="BS1476" s="493" t="n">
        <v>0</v>
      </c>
      <c r="BT1476" s="493" t="n">
        <v>0</v>
      </c>
      <c r="BU1476" s="493" t="n">
        <v>0</v>
      </c>
      <c r="BV1476" s="493" t="n">
        <v>0</v>
      </c>
      <c r="BW1476" s="493" t="n">
        <v>233.1</v>
      </c>
    </row>
    <row r="1477">
      <c r="A1477" t="inlineStr">
        <is>
          <t>[C9C] ANGIOTENSIN-II 길항제 (단일)</t>
        </is>
      </c>
      <c r="B1477" t="inlineStr">
        <is>
          <t>일화</t>
        </is>
      </c>
      <c r="C1477" t="inlineStr">
        <is>
          <t>텔카디</t>
        </is>
      </c>
      <c r="D1477" t="inlineStr">
        <is>
          <t>일화</t>
        </is>
      </c>
      <c r="E1477" t="inlineStr">
        <is>
          <t>telmisartan</t>
        </is>
      </c>
      <c r="F1477" t="inlineStr">
        <is>
          <t>기타(치과의원, 치과병원 등)</t>
        </is>
      </c>
      <c r="G1477" t="inlineStr">
        <is>
          <t>Generic</t>
        </is>
      </c>
      <c r="H1477" s="493" t="n">
        <v>0</v>
      </c>
      <c r="I1477" s="493" t="n">
        <v>0</v>
      </c>
      <c r="J1477" s="493" t="n">
        <v>0</v>
      </c>
      <c r="K1477" s="493" t="n">
        <v>0</v>
      </c>
      <c r="L1477" s="493" t="n">
        <v>0</v>
      </c>
      <c r="M1477" s="493" t="n">
        <v>0</v>
      </c>
      <c r="N1477" s="493" t="n">
        <v>0</v>
      </c>
      <c r="O1477" s="493" t="n">
        <v>0</v>
      </c>
      <c r="P1477" s="493" t="n">
        <v>0</v>
      </c>
      <c r="Q1477" s="493" t="n">
        <v>0</v>
      </c>
      <c r="R1477" s="493" t="n">
        <v>0</v>
      </c>
      <c r="S1477" s="493" t="n">
        <v>0</v>
      </c>
      <c r="T1477" s="493" t="n">
        <v>0</v>
      </c>
      <c r="U1477" s="493" t="n">
        <v>0</v>
      </c>
      <c r="V1477" s="493" t="n">
        <v>0</v>
      </c>
      <c r="W1477" s="493" t="n">
        <v>0</v>
      </c>
      <c r="X1477" s="493" t="n">
        <v>0</v>
      </c>
      <c r="Y1477" s="493" t="n">
        <v>0</v>
      </c>
      <c r="Z1477" s="493" t="n">
        <v>0</v>
      </c>
      <c r="AA1477" s="493" t="n">
        <v>0</v>
      </c>
      <c r="AB1477" s="493" t="n">
        <v>0</v>
      </c>
      <c r="AC1477" s="493" t="n">
        <v>0</v>
      </c>
      <c r="AD1477" s="493" t="n">
        <v>140.4</v>
      </c>
      <c r="AE1477" s="493" t="n">
        <v>315.24</v>
      </c>
      <c r="AF1477" s="493" t="n">
        <v>848.16</v>
      </c>
      <c r="AG1477" s="493" t="n">
        <v>718.3200000000001</v>
      </c>
      <c r="AH1477" s="493" t="n">
        <v>882.9</v>
      </c>
      <c r="AI1477" s="493" t="n">
        <v>644.7</v>
      </c>
      <c r="AJ1477" s="493" t="n">
        <v>0</v>
      </c>
      <c r="AK1477" s="493" t="n">
        <v>0</v>
      </c>
      <c r="AL1477" s="493" t="n">
        <v>0</v>
      </c>
      <c r="AM1477" s="493" t="n">
        <v>0</v>
      </c>
      <c r="AN1477" s="493" t="n">
        <v>0</v>
      </c>
      <c r="AO1477" s="493" t="n">
        <v>0</v>
      </c>
      <c r="AP1477" s="493" t="n">
        <v>0</v>
      </c>
      <c r="AQ1477" s="493" t="n">
        <v>0</v>
      </c>
      <c r="AR1477" s="493" t="n">
        <v>0</v>
      </c>
      <c r="AS1477" s="493" t="n">
        <v>0</v>
      </c>
      <c r="AT1477" s="493" t="n">
        <v>0</v>
      </c>
      <c r="AU1477" s="493" t="n">
        <v>0</v>
      </c>
      <c r="AV1477" s="493" t="n">
        <v>0</v>
      </c>
      <c r="AW1477" s="493" t="n">
        <v>0</v>
      </c>
      <c r="AX1477" s="493" t="n">
        <v>303.6</v>
      </c>
      <c r="AY1477" s="493" t="n">
        <v>0</v>
      </c>
      <c r="AZ1477" s="493" t="n">
        <v>0</v>
      </c>
      <c r="BA1477" s="493" t="n">
        <v>0</v>
      </c>
      <c r="BB1477" s="493" t="n">
        <v>0</v>
      </c>
      <c r="BC1477" s="493" t="n">
        <v>0</v>
      </c>
      <c r="BD1477" s="493" t="n">
        <v>0</v>
      </c>
      <c r="BE1477" s="493" t="n">
        <v>0</v>
      </c>
      <c r="BF1477" s="493" t="n">
        <v>0</v>
      </c>
      <c r="BG1477" s="493" t="n">
        <v>0</v>
      </c>
      <c r="BH1477" s="493" t="n">
        <v>0</v>
      </c>
      <c r="BI1477" s="493" t="n">
        <v>0</v>
      </c>
      <c r="BJ1477" s="493" t="n">
        <v>0</v>
      </c>
      <c r="BK1477" s="493" t="n">
        <v>0</v>
      </c>
      <c r="BL1477" s="493" t="n">
        <v>0</v>
      </c>
      <c r="BM1477" s="493" t="n">
        <v>0</v>
      </c>
      <c r="BN1477" s="493" t="n">
        <v>0</v>
      </c>
      <c r="BO1477" s="493" t="n">
        <v>0</v>
      </c>
      <c r="BP1477" s="493" t="n">
        <v>0</v>
      </c>
      <c r="BQ1477" s="493" t="n">
        <v>0</v>
      </c>
      <c r="BR1477" s="493" t="n">
        <v>0</v>
      </c>
      <c r="BS1477" s="493" t="n">
        <v>0</v>
      </c>
      <c r="BT1477" s="493" t="n">
        <v>0</v>
      </c>
      <c r="BU1477" s="493" t="n">
        <v>0</v>
      </c>
      <c r="BV1477" s="493" t="n">
        <v>0</v>
      </c>
      <c r="BW1477" s="493" t="n">
        <v>0</v>
      </c>
    </row>
    <row r="1478">
      <c r="A1478" t="inlineStr">
        <is>
          <t>[C9C] ANGIOTENSIN-II 길항제 (단일)</t>
        </is>
      </c>
      <c r="B1478" t="inlineStr">
        <is>
          <t>제뉴원사이언스</t>
        </is>
      </c>
      <c r="C1478" t="inlineStr">
        <is>
          <t>발사르텔</t>
        </is>
      </c>
      <c r="D1478" t="inlineStr">
        <is>
          <t>제뉴원사이언스</t>
        </is>
      </c>
      <c r="E1478" t="inlineStr">
        <is>
          <t>valsartan</t>
        </is>
      </c>
      <c r="F1478" t="inlineStr">
        <is>
          <t>종합병원</t>
        </is>
      </c>
      <c r="G1478" t="inlineStr">
        <is>
          <t>Generic</t>
        </is>
      </c>
      <c r="H1478" s="493" t="n">
        <v>0</v>
      </c>
      <c r="I1478" s="493" t="n">
        <v>0</v>
      </c>
      <c r="J1478" s="493" t="n">
        <v>0</v>
      </c>
      <c r="K1478" s="493" t="n">
        <v>0</v>
      </c>
      <c r="L1478" s="493" t="n">
        <v>0</v>
      </c>
      <c r="M1478" s="493" t="n">
        <v>0</v>
      </c>
      <c r="N1478" s="493" t="n">
        <v>0</v>
      </c>
      <c r="O1478" s="493" t="n">
        <v>0</v>
      </c>
      <c r="P1478" s="493" t="n">
        <v>0</v>
      </c>
      <c r="Q1478" s="493" t="n">
        <v>0</v>
      </c>
      <c r="R1478" s="493" t="n">
        <v>0</v>
      </c>
      <c r="S1478" s="493" t="n">
        <v>0</v>
      </c>
      <c r="T1478" s="493" t="n">
        <v>0</v>
      </c>
      <c r="U1478" s="493" t="n">
        <v>0</v>
      </c>
      <c r="V1478" s="493" t="n">
        <v>0</v>
      </c>
      <c r="W1478" s="493" t="n">
        <v>0</v>
      </c>
      <c r="X1478" s="493" t="n">
        <v>0</v>
      </c>
      <c r="Y1478" s="493" t="n">
        <v>0</v>
      </c>
      <c r="Z1478" s="493" t="n">
        <v>0</v>
      </c>
      <c r="AA1478" s="493" t="n">
        <v>0</v>
      </c>
      <c r="AB1478" s="493" t="n">
        <v>0</v>
      </c>
      <c r="AC1478" s="493" t="n">
        <v>0</v>
      </c>
      <c r="AD1478" s="493" t="n">
        <v>0</v>
      </c>
      <c r="AE1478" s="493" t="n">
        <v>0</v>
      </c>
      <c r="AF1478" s="493" t="n">
        <v>0</v>
      </c>
      <c r="AG1478" s="493" t="n">
        <v>0</v>
      </c>
      <c r="AH1478" s="493" t="n">
        <v>0</v>
      </c>
      <c r="AI1478" s="493" t="n">
        <v>0</v>
      </c>
      <c r="AJ1478" s="493" t="n">
        <v>0</v>
      </c>
      <c r="AK1478" s="493" t="n">
        <v>0</v>
      </c>
      <c r="AL1478" s="493" t="n">
        <v>0</v>
      </c>
      <c r="AM1478" s="493" t="n">
        <v>0</v>
      </c>
      <c r="AN1478" s="493" t="n">
        <v>0</v>
      </c>
      <c r="AO1478" s="493" t="n">
        <v>0</v>
      </c>
      <c r="AP1478" s="493" t="n">
        <v>142.5</v>
      </c>
      <c r="AQ1478" s="493" t="n">
        <v>0</v>
      </c>
      <c r="AR1478" s="493" t="n">
        <v>0</v>
      </c>
      <c r="AS1478" s="493" t="n">
        <v>0</v>
      </c>
      <c r="AT1478" s="493" t="n">
        <v>0</v>
      </c>
      <c r="AU1478" s="493" t="n">
        <v>0</v>
      </c>
      <c r="AV1478" s="493" t="n">
        <v>483</v>
      </c>
      <c r="AW1478" s="493" t="n">
        <v>4453.63</v>
      </c>
      <c r="AX1478" s="493" t="n">
        <v>5696.64</v>
      </c>
      <c r="AY1478" s="493" t="n">
        <v>8076.15</v>
      </c>
      <c r="AZ1478" s="493" t="n">
        <v>1854.5</v>
      </c>
      <c r="BA1478" s="493" t="n">
        <v>1542.9</v>
      </c>
      <c r="BB1478" s="493" t="n">
        <v>3487.75</v>
      </c>
      <c r="BC1478" s="493" t="n">
        <v>4947.36</v>
      </c>
      <c r="BD1478" s="493" t="n">
        <v>696</v>
      </c>
      <c r="BE1478" s="493" t="n">
        <v>3679.2</v>
      </c>
      <c r="BF1478" s="493" t="n">
        <v>1300.99</v>
      </c>
      <c r="BG1478" s="493" t="n">
        <v>1362.42</v>
      </c>
      <c r="BH1478" s="493" t="n">
        <v>5953.13</v>
      </c>
      <c r="BI1478" s="493" t="n">
        <v>2652.4</v>
      </c>
      <c r="BJ1478" s="493" t="n">
        <v>980.1</v>
      </c>
      <c r="BK1478" s="493" t="n">
        <v>4460.05</v>
      </c>
      <c r="BL1478" s="493" t="n">
        <v>1767.68</v>
      </c>
      <c r="BM1478" s="493" t="n">
        <v>1346.4</v>
      </c>
      <c r="BN1478" s="493" t="n">
        <v>2624</v>
      </c>
      <c r="BO1478" s="493" t="n">
        <v>2213.8</v>
      </c>
      <c r="BP1478" s="493" t="n">
        <v>2336.5</v>
      </c>
      <c r="BQ1478" s="493" t="n">
        <v>2177</v>
      </c>
      <c r="BR1478" s="493" t="n">
        <v>2322.85</v>
      </c>
      <c r="BS1478" s="493" t="n">
        <v>2045.75</v>
      </c>
      <c r="BT1478" s="493" t="n">
        <v>1137.15</v>
      </c>
      <c r="BU1478" s="493" t="n">
        <v>1363.5</v>
      </c>
      <c r="BV1478" s="493" t="n">
        <v>1219.3</v>
      </c>
      <c r="BW1478" s="493" t="n">
        <v>3548.3</v>
      </c>
    </row>
    <row r="1479">
      <c r="A1479" t="inlineStr">
        <is>
          <t>[C9C] ANGIOTENSIN-II 길항제 (단일)</t>
        </is>
      </c>
      <c r="B1479" t="inlineStr">
        <is>
          <t>제뉴원사이언스</t>
        </is>
      </c>
      <c r="C1479" t="inlineStr">
        <is>
          <t>발사르텔</t>
        </is>
      </c>
      <c r="D1479" t="inlineStr">
        <is>
          <t>제뉴원사이언스</t>
        </is>
      </c>
      <c r="E1479" t="inlineStr">
        <is>
          <t>valsartan</t>
        </is>
      </c>
      <c r="F1479" t="inlineStr">
        <is>
          <t>병원</t>
        </is>
      </c>
      <c r="G1479" t="inlineStr">
        <is>
          <t>Generic</t>
        </is>
      </c>
      <c r="H1479" s="493" t="n">
        <v>0</v>
      </c>
      <c r="I1479" s="493" t="n">
        <v>0</v>
      </c>
      <c r="J1479" s="493" t="n">
        <v>0</v>
      </c>
      <c r="K1479" s="493" t="n">
        <v>0</v>
      </c>
      <c r="L1479" s="493" t="n">
        <v>0</v>
      </c>
      <c r="M1479" s="493" t="n">
        <v>0</v>
      </c>
      <c r="N1479" s="493" t="n">
        <v>0</v>
      </c>
      <c r="O1479" s="493" t="n">
        <v>0</v>
      </c>
      <c r="P1479" s="493" t="n">
        <v>0</v>
      </c>
      <c r="Q1479" s="493" t="n">
        <v>0</v>
      </c>
      <c r="R1479" s="493" t="n">
        <v>0</v>
      </c>
      <c r="S1479" s="493" t="n">
        <v>360</v>
      </c>
      <c r="T1479" s="493" t="n">
        <v>0</v>
      </c>
      <c r="U1479" s="493" t="n">
        <v>0</v>
      </c>
      <c r="V1479" s="493" t="n">
        <v>0</v>
      </c>
      <c r="W1479" s="493" t="n">
        <v>0</v>
      </c>
      <c r="X1479" s="493" t="n">
        <v>0</v>
      </c>
      <c r="Y1479" s="493" t="n">
        <v>240</v>
      </c>
      <c r="Z1479" s="493" t="n">
        <v>0</v>
      </c>
      <c r="AA1479" s="493" t="n">
        <v>49.8</v>
      </c>
      <c r="AB1479" s="493" t="n">
        <v>0</v>
      </c>
      <c r="AC1479" s="493" t="n">
        <v>1328.4</v>
      </c>
      <c r="AD1479" s="493" t="n">
        <v>496.06</v>
      </c>
      <c r="AE1479" s="493" t="n">
        <v>546.24</v>
      </c>
      <c r="AF1479" s="493" t="n">
        <v>1148.37</v>
      </c>
      <c r="AG1479" s="493" t="n">
        <v>946.96</v>
      </c>
      <c r="AH1479" s="493" t="n">
        <v>1342.32</v>
      </c>
      <c r="AI1479" s="493" t="n">
        <v>2454.58</v>
      </c>
      <c r="AJ1479" s="493" t="n">
        <v>1671.73</v>
      </c>
      <c r="AK1479" s="493" t="n">
        <v>2147.72</v>
      </c>
      <c r="AL1479" s="493" t="n">
        <v>2379.7</v>
      </c>
      <c r="AM1479" s="493" t="n">
        <v>2716.96</v>
      </c>
      <c r="AN1479" s="493" t="n">
        <v>3822.34</v>
      </c>
      <c r="AO1479" s="493" t="n">
        <v>2610.38</v>
      </c>
      <c r="AP1479" s="493" t="n">
        <v>2598.52</v>
      </c>
      <c r="AQ1479" s="493" t="n">
        <v>2708.5</v>
      </c>
      <c r="AR1479" s="493" t="n">
        <v>403.93</v>
      </c>
      <c r="AS1479" s="493" t="n">
        <v>1125.3</v>
      </c>
      <c r="AT1479" s="493" t="n">
        <v>0</v>
      </c>
      <c r="AU1479" s="493" t="n">
        <v>0</v>
      </c>
      <c r="AV1479" s="493" t="n">
        <v>2016.26</v>
      </c>
      <c r="AW1479" s="493" t="n">
        <v>1852.2</v>
      </c>
      <c r="AX1479" s="493" t="n">
        <v>2666.11</v>
      </c>
      <c r="AY1479" s="493" t="n">
        <v>2824.34</v>
      </c>
      <c r="AZ1479" s="493" t="n">
        <v>2735.69</v>
      </c>
      <c r="BA1479" s="493" t="n">
        <v>5478.75</v>
      </c>
      <c r="BB1479" s="493" t="n">
        <v>6205.38</v>
      </c>
      <c r="BC1479" s="493" t="n">
        <v>7017.55</v>
      </c>
      <c r="BD1479" s="493" t="n">
        <v>7073.36</v>
      </c>
      <c r="BE1479" s="493" t="n">
        <v>4958.76</v>
      </c>
      <c r="BF1479" s="493" t="n">
        <v>10418.26</v>
      </c>
      <c r="BG1479" s="493" t="n">
        <v>4614.7</v>
      </c>
      <c r="BH1479" s="493" t="n">
        <v>7454.42</v>
      </c>
      <c r="BI1479" s="493" t="n">
        <v>6563.21</v>
      </c>
      <c r="BJ1479" s="493" t="n">
        <v>6414.8</v>
      </c>
      <c r="BK1479" s="493" t="n">
        <v>4820.28</v>
      </c>
      <c r="BL1479" s="493" t="n">
        <v>4338.14</v>
      </c>
      <c r="BM1479" s="493" t="n">
        <v>2451.28</v>
      </c>
      <c r="BN1479" s="493" t="n">
        <v>4852.8</v>
      </c>
      <c r="BO1479" s="493" t="n">
        <v>5588.47</v>
      </c>
      <c r="BP1479" s="493" t="n">
        <v>3899.5</v>
      </c>
      <c r="BQ1479" s="493" t="n">
        <v>5306.6</v>
      </c>
      <c r="BR1479" s="493" t="n">
        <v>5476.75</v>
      </c>
      <c r="BS1479" s="493" t="n">
        <v>5285.08</v>
      </c>
      <c r="BT1479" s="493" t="n">
        <v>5773.54</v>
      </c>
      <c r="BU1479" s="493" t="n">
        <v>7292.15</v>
      </c>
      <c r="BV1479" s="493" t="n">
        <v>5172.64</v>
      </c>
      <c r="BW1479" s="493" t="n">
        <v>7433.04</v>
      </c>
    </row>
    <row r="1480">
      <c r="A1480" t="inlineStr">
        <is>
          <t>[C9C] ANGIOTENSIN-II 길항제 (단일)</t>
        </is>
      </c>
      <c r="B1480" t="inlineStr">
        <is>
          <t>제뉴원사이언스</t>
        </is>
      </c>
      <c r="C1480" t="inlineStr">
        <is>
          <t>발사르텔</t>
        </is>
      </c>
      <c r="D1480" t="inlineStr">
        <is>
          <t>제뉴원사이언스</t>
        </is>
      </c>
      <c r="E1480" t="inlineStr">
        <is>
          <t>valsartan</t>
        </is>
      </c>
      <c r="F1480" t="inlineStr">
        <is>
          <t>의원</t>
        </is>
      </c>
      <c r="G1480" t="inlineStr">
        <is>
          <t>Generic</t>
        </is>
      </c>
      <c r="H1480" s="493" t="n">
        <v>0</v>
      </c>
      <c r="I1480" s="493" t="n">
        <v>0</v>
      </c>
      <c r="J1480" s="493" t="n">
        <v>0</v>
      </c>
      <c r="K1480" s="493" t="n">
        <v>0</v>
      </c>
      <c r="L1480" s="493" t="n">
        <v>0</v>
      </c>
      <c r="M1480" s="493" t="n">
        <v>0</v>
      </c>
      <c r="N1480" s="493" t="n">
        <v>0</v>
      </c>
      <c r="O1480" s="493" t="n">
        <v>0</v>
      </c>
      <c r="P1480" s="493" t="n">
        <v>0</v>
      </c>
      <c r="Q1480" s="493" t="n">
        <v>0</v>
      </c>
      <c r="R1480" s="493" t="n">
        <v>3260</v>
      </c>
      <c r="S1480" s="493" t="n">
        <v>11746.3</v>
      </c>
      <c r="T1480" s="493" t="n">
        <v>12191.54</v>
      </c>
      <c r="U1480" s="493" t="n">
        <v>7077.15</v>
      </c>
      <c r="V1480" s="493" t="n">
        <v>7799.1</v>
      </c>
      <c r="W1480" s="493" t="n">
        <v>6009.3</v>
      </c>
      <c r="X1480" s="493" t="n">
        <v>5693.25</v>
      </c>
      <c r="Y1480" s="493" t="n">
        <v>7284.86</v>
      </c>
      <c r="Z1480" s="493" t="n">
        <v>6286.61</v>
      </c>
      <c r="AA1480" s="493" t="n">
        <v>11618.41</v>
      </c>
      <c r="AB1480" s="493" t="n">
        <v>10423.75</v>
      </c>
      <c r="AC1480" s="493" t="n">
        <v>12224.75</v>
      </c>
      <c r="AD1480" s="493" t="n">
        <v>9200.540000000001</v>
      </c>
      <c r="AE1480" s="493" t="n">
        <v>13179.23</v>
      </c>
      <c r="AF1480" s="493" t="n">
        <v>14923.43</v>
      </c>
      <c r="AG1480" s="493" t="n">
        <v>13030.52</v>
      </c>
      <c r="AH1480" s="493" t="n">
        <v>14608.93</v>
      </c>
      <c r="AI1480" s="493" t="n">
        <v>14273.79</v>
      </c>
      <c r="AJ1480" s="493" t="n">
        <v>12116.7</v>
      </c>
      <c r="AK1480" s="493" t="n">
        <v>13284.38</v>
      </c>
      <c r="AL1480" s="493" t="n">
        <v>15197.98</v>
      </c>
      <c r="AM1480" s="493" t="n">
        <v>15469.24</v>
      </c>
      <c r="AN1480" s="493" t="n">
        <v>13315.91</v>
      </c>
      <c r="AO1480" s="493" t="n">
        <v>14971.4</v>
      </c>
      <c r="AP1480" s="493" t="n">
        <v>12108.75</v>
      </c>
      <c r="AQ1480" s="493" t="n">
        <v>12382.65</v>
      </c>
      <c r="AR1480" s="493" t="n">
        <v>7867.71</v>
      </c>
      <c r="AS1480" s="493" t="n">
        <v>1337.4</v>
      </c>
      <c r="AT1480" s="493" t="n">
        <v>0</v>
      </c>
      <c r="AU1480" s="493" t="n">
        <v>0</v>
      </c>
      <c r="AV1480" s="493" t="n">
        <v>2758.05</v>
      </c>
      <c r="AW1480" s="493" t="n">
        <v>2998.9</v>
      </c>
      <c r="AX1480" s="493" t="n">
        <v>4759.95</v>
      </c>
      <c r="AY1480" s="493" t="n">
        <v>5892.7</v>
      </c>
      <c r="AZ1480" s="493" t="n">
        <v>3765.91</v>
      </c>
      <c r="BA1480" s="493" t="n">
        <v>4777.24</v>
      </c>
      <c r="BB1480" s="493" t="n">
        <v>6125.88</v>
      </c>
      <c r="BC1480" s="493" t="n">
        <v>4527.04</v>
      </c>
      <c r="BD1480" s="493" t="n">
        <v>3807.47</v>
      </c>
      <c r="BE1480" s="493" t="n">
        <v>5528.44</v>
      </c>
      <c r="BF1480" s="493" t="n">
        <v>15603.83</v>
      </c>
      <c r="BG1480" s="493" t="n">
        <v>13975.92</v>
      </c>
      <c r="BH1480" s="493" t="n">
        <v>11664.05</v>
      </c>
      <c r="BI1480" s="493" t="n">
        <v>17399.1</v>
      </c>
      <c r="BJ1480" s="493" t="n">
        <v>13656.89</v>
      </c>
      <c r="BK1480" s="493" t="n">
        <v>15006.37</v>
      </c>
      <c r="BL1480" s="493" t="n">
        <v>15079.22</v>
      </c>
      <c r="BM1480" s="493" t="n">
        <v>18296.14</v>
      </c>
      <c r="BN1480" s="493" t="n">
        <v>13761.25</v>
      </c>
      <c r="BO1480" s="493" t="n">
        <v>20040.56</v>
      </c>
      <c r="BP1480" s="493" t="n">
        <v>17867.63</v>
      </c>
      <c r="BQ1480" s="493" t="n">
        <v>16012.34</v>
      </c>
      <c r="BR1480" s="493" t="n">
        <v>16782.1</v>
      </c>
      <c r="BS1480" s="493" t="n">
        <v>22076.61</v>
      </c>
      <c r="BT1480" s="493" t="n">
        <v>14777.39</v>
      </c>
      <c r="BU1480" s="493" t="n">
        <v>18350.53</v>
      </c>
      <c r="BV1480" s="493" t="n">
        <v>23557.77</v>
      </c>
      <c r="BW1480" s="493" t="n">
        <v>16671.24</v>
      </c>
    </row>
    <row r="1481">
      <c r="A1481" t="inlineStr">
        <is>
          <t>[C9C] ANGIOTENSIN-II 길항제 (단일)</t>
        </is>
      </c>
      <c r="B1481" t="inlineStr">
        <is>
          <t>제뉴원사이언스</t>
        </is>
      </c>
      <c r="C1481" t="inlineStr">
        <is>
          <t>발사르텔</t>
        </is>
      </c>
      <c r="D1481" t="inlineStr">
        <is>
          <t>제뉴원사이언스</t>
        </is>
      </c>
      <c r="E1481" t="inlineStr">
        <is>
          <t>valsartan</t>
        </is>
      </c>
      <c r="F1481" t="inlineStr">
        <is>
          <t>보건소</t>
        </is>
      </c>
      <c r="G1481" t="inlineStr">
        <is>
          <t>Generic</t>
        </is>
      </c>
      <c r="H1481" s="493" t="n">
        <v>0</v>
      </c>
      <c r="I1481" s="493" t="n">
        <v>0</v>
      </c>
      <c r="J1481" s="493" t="n">
        <v>0</v>
      </c>
      <c r="K1481" s="493" t="n">
        <v>0</v>
      </c>
      <c r="L1481" s="493" t="n">
        <v>0</v>
      </c>
      <c r="M1481" s="493" t="n">
        <v>0</v>
      </c>
      <c r="N1481" s="493" t="n">
        <v>0</v>
      </c>
      <c r="O1481" s="493" t="n">
        <v>0</v>
      </c>
      <c r="P1481" s="493" t="n">
        <v>0</v>
      </c>
      <c r="Q1481" s="493" t="n">
        <v>0</v>
      </c>
      <c r="R1481" s="493" t="n">
        <v>0</v>
      </c>
      <c r="S1481" s="493" t="n">
        <v>0</v>
      </c>
      <c r="T1481" s="493" t="n">
        <v>0</v>
      </c>
      <c r="U1481" s="493" t="n">
        <v>15.3</v>
      </c>
      <c r="V1481" s="493" t="n">
        <v>14.7</v>
      </c>
      <c r="W1481" s="493" t="n">
        <v>15.6</v>
      </c>
      <c r="X1481" s="493" t="n">
        <v>345.3</v>
      </c>
      <c r="Y1481" s="493" t="n">
        <v>17.1</v>
      </c>
      <c r="Z1481" s="493" t="n">
        <v>24.3</v>
      </c>
      <c r="AA1481" s="493" t="n">
        <v>17.4</v>
      </c>
      <c r="AB1481" s="493" t="n">
        <v>16.8</v>
      </c>
      <c r="AC1481" s="493" t="n">
        <v>0</v>
      </c>
      <c r="AD1481" s="493" t="n">
        <v>31.2</v>
      </c>
      <c r="AE1481" s="493" t="n">
        <v>0</v>
      </c>
      <c r="AF1481" s="493" t="n">
        <v>0</v>
      </c>
      <c r="AG1481" s="493" t="n">
        <v>0</v>
      </c>
      <c r="AH1481" s="493" t="n">
        <v>96.3</v>
      </c>
      <c r="AI1481" s="493" t="n">
        <v>1920</v>
      </c>
      <c r="AJ1481" s="493" t="n">
        <v>687.6</v>
      </c>
      <c r="AK1481" s="493" t="n">
        <v>3409.75</v>
      </c>
      <c r="AL1481" s="493" t="n">
        <v>1201.8</v>
      </c>
      <c r="AM1481" s="493" t="n">
        <v>2814.24</v>
      </c>
      <c r="AN1481" s="493" t="n">
        <v>2691.6</v>
      </c>
      <c r="AO1481" s="493" t="n">
        <v>2268</v>
      </c>
      <c r="AP1481" s="493" t="n">
        <v>408.9</v>
      </c>
      <c r="AQ1481" s="493" t="n">
        <v>553.5</v>
      </c>
      <c r="AR1481" s="493" t="n">
        <v>397.8</v>
      </c>
      <c r="AS1481" s="493" t="n">
        <v>2532.75</v>
      </c>
      <c r="AT1481" s="493" t="n">
        <v>0</v>
      </c>
      <c r="AU1481" s="493" t="n">
        <v>0</v>
      </c>
      <c r="AV1481" s="493" t="n">
        <v>652.8</v>
      </c>
      <c r="AW1481" s="493" t="n">
        <v>79.2</v>
      </c>
      <c r="AX1481" s="493" t="n">
        <v>2534.4</v>
      </c>
      <c r="AY1481" s="493" t="n">
        <v>3159</v>
      </c>
      <c r="AZ1481" s="493" t="n">
        <v>0</v>
      </c>
      <c r="BA1481" s="493" t="n">
        <v>0</v>
      </c>
      <c r="BB1481" s="493" t="n">
        <v>0</v>
      </c>
      <c r="BC1481" s="493" t="n">
        <v>0</v>
      </c>
      <c r="BD1481" s="493" t="n">
        <v>1600.2</v>
      </c>
      <c r="BE1481" s="493" t="n">
        <v>849.6</v>
      </c>
      <c r="BF1481" s="493" t="n">
        <v>802.8</v>
      </c>
      <c r="BG1481" s="493" t="n">
        <v>0</v>
      </c>
      <c r="BH1481" s="493" t="n">
        <v>2300.4</v>
      </c>
      <c r="BI1481" s="493" t="n">
        <v>0</v>
      </c>
      <c r="BJ1481" s="493" t="n">
        <v>1675.8</v>
      </c>
      <c r="BK1481" s="493" t="n">
        <v>3207.6</v>
      </c>
      <c r="BL1481" s="493" t="n">
        <v>0</v>
      </c>
      <c r="BM1481" s="493" t="n">
        <v>1643.4</v>
      </c>
      <c r="BN1481" s="493" t="n">
        <v>4797</v>
      </c>
      <c r="BO1481" s="493" t="n">
        <v>0</v>
      </c>
      <c r="BP1481" s="493" t="n">
        <v>1093.5</v>
      </c>
      <c r="BQ1481" s="493" t="n">
        <v>0</v>
      </c>
      <c r="BR1481" s="493" t="n">
        <v>0</v>
      </c>
      <c r="BS1481" s="493" t="n">
        <v>990</v>
      </c>
      <c r="BT1481" s="493" t="n">
        <v>0</v>
      </c>
      <c r="BU1481" s="493" t="n">
        <v>1659.6</v>
      </c>
      <c r="BV1481" s="493" t="n">
        <v>888.3</v>
      </c>
      <c r="BW1481" s="493" t="n">
        <v>3191.4</v>
      </c>
    </row>
    <row r="1482">
      <c r="A1482" t="inlineStr">
        <is>
          <t>[C9C] ANGIOTENSIN-II 길항제 (단일)</t>
        </is>
      </c>
      <c r="B1482" t="inlineStr">
        <is>
          <t>제뉴원사이언스</t>
        </is>
      </c>
      <c r="C1482" t="inlineStr">
        <is>
          <t>이베텔</t>
        </is>
      </c>
      <c r="D1482" t="inlineStr">
        <is>
          <t>제뉴원사이언스</t>
        </is>
      </c>
      <c r="E1482" t="inlineStr">
        <is>
          <t>irbesartan</t>
        </is>
      </c>
      <c r="F1482" t="inlineStr">
        <is>
          <t>종합병원</t>
        </is>
      </c>
      <c r="G1482" t="inlineStr">
        <is>
          <t>Generic</t>
        </is>
      </c>
      <c r="H1482" s="493" t="n">
        <v>5071.1</v>
      </c>
      <c r="I1482" s="493" t="n">
        <v>8559.65</v>
      </c>
      <c r="J1482" s="493" t="n">
        <v>5760.4</v>
      </c>
      <c r="K1482" s="493" t="n">
        <v>10643.4</v>
      </c>
      <c r="L1482" s="493" t="n">
        <v>7772.1</v>
      </c>
      <c r="M1482" s="493" t="n">
        <v>7973.9</v>
      </c>
      <c r="N1482" s="493" t="n">
        <v>7835.6</v>
      </c>
      <c r="O1482" s="493" t="n">
        <v>8328.4</v>
      </c>
      <c r="P1482" s="493" t="n">
        <v>5455</v>
      </c>
      <c r="Q1482" s="493" t="n">
        <v>5797.6</v>
      </c>
      <c r="R1482" s="493" t="n">
        <v>7121.17</v>
      </c>
      <c r="S1482" s="493" t="n">
        <v>8555.700000000001</v>
      </c>
      <c r="T1482" s="493" t="n">
        <v>4675.8</v>
      </c>
      <c r="U1482" s="493" t="n">
        <v>9300</v>
      </c>
      <c r="V1482" s="493" t="n">
        <v>6004.8</v>
      </c>
      <c r="W1482" s="493" t="n">
        <v>4463.52</v>
      </c>
      <c r="X1482" s="493" t="n">
        <v>8301.9</v>
      </c>
      <c r="Y1482" s="493" t="n">
        <v>6129.6</v>
      </c>
      <c r="Z1482" s="493" t="n">
        <v>5612.4</v>
      </c>
      <c r="AA1482" s="493" t="n">
        <v>12079.05</v>
      </c>
      <c r="AB1482" s="493" t="n">
        <v>5743.74</v>
      </c>
      <c r="AC1482" s="493" t="n">
        <v>6529.9</v>
      </c>
      <c r="AD1482" s="493" t="n">
        <v>7006.2</v>
      </c>
      <c r="AE1482" s="493" t="n">
        <v>7641.7</v>
      </c>
      <c r="AF1482" s="493" t="n">
        <v>6561.6</v>
      </c>
      <c r="AG1482" s="493" t="n">
        <v>5398.3</v>
      </c>
      <c r="AH1482" s="493" t="n">
        <v>7629.9</v>
      </c>
      <c r="AI1482" s="493" t="n">
        <v>5938</v>
      </c>
      <c r="AJ1482" s="493" t="n">
        <v>7468.2</v>
      </c>
      <c r="AK1482" s="493" t="n">
        <v>5310.34</v>
      </c>
      <c r="AL1482" s="493" t="n">
        <v>6586.2</v>
      </c>
      <c r="AM1482" s="493" t="n">
        <v>5877.3</v>
      </c>
      <c r="AN1482" s="493" t="n">
        <v>7620.02</v>
      </c>
      <c r="AO1482" s="493" t="n">
        <v>8333.9</v>
      </c>
      <c r="AP1482" s="493" t="n">
        <v>14584.65</v>
      </c>
      <c r="AQ1482" s="493" t="n">
        <v>8920.5</v>
      </c>
      <c r="AR1482" s="493" t="n">
        <v>10296.6</v>
      </c>
      <c r="AS1482" s="493" t="n">
        <v>10120.6</v>
      </c>
      <c r="AT1482" s="493" t="n">
        <v>9534</v>
      </c>
      <c r="AU1482" s="493" t="n">
        <v>7517.84</v>
      </c>
      <c r="AV1482" s="493" t="n">
        <v>13193.4</v>
      </c>
      <c r="AW1482" s="493" t="n">
        <v>7598.2</v>
      </c>
      <c r="AX1482" s="493" t="n">
        <v>9031.5</v>
      </c>
      <c r="AY1482" s="493" t="n">
        <v>7852.2</v>
      </c>
      <c r="AZ1482" s="493" t="n">
        <v>6964.5</v>
      </c>
      <c r="BA1482" s="493" t="n">
        <v>9989.940000000001</v>
      </c>
      <c r="BB1482" s="493" t="n">
        <v>8266.5</v>
      </c>
      <c r="BC1482" s="493" t="n">
        <v>8188.76</v>
      </c>
      <c r="BD1482" s="493" t="n">
        <v>5516.4</v>
      </c>
      <c r="BE1482" s="493" t="n">
        <v>10771.66</v>
      </c>
      <c r="BF1482" s="493" t="n">
        <v>7953</v>
      </c>
      <c r="BG1482" s="493" t="n">
        <v>8025.88</v>
      </c>
      <c r="BH1482" s="493" t="n">
        <v>10151.7</v>
      </c>
      <c r="BI1482" s="493" t="n">
        <v>8122.44</v>
      </c>
      <c r="BJ1482" s="493" t="n">
        <v>8703.6</v>
      </c>
      <c r="BK1482" s="493" t="n">
        <v>8353.76</v>
      </c>
      <c r="BL1482" s="493" t="n">
        <v>8445.9</v>
      </c>
      <c r="BM1482" s="493" t="n">
        <v>7157.76</v>
      </c>
      <c r="BN1482" s="493" t="n">
        <v>7968.9</v>
      </c>
      <c r="BO1482" s="493" t="n">
        <v>9065.700000000001</v>
      </c>
      <c r="BP1482" s="493" t="n">
        <v>5305.9</v>
      </c>
      <c r="BQ1482" s="493" t="n">
        <v>8454.9</v>
      </c>
      <c r="BR1482" s="493" t="n">
        <v>7240.8</v>
      </c>
      <c r="BS1482" s="493" t="n">
        <v>5946.6</v>
      </c>
      <c r="BT1482" s="493" t="n">
        <v>7243.9</v>
      </c>
      <c r="BU1482" s="493" t="n">
        <v>7470.2</v>
      </c>
      <c r="BV1482" s="493" t="n">
        <v>7381.2</v>
      </c>
      <c r="BW1482" s="493" t="n">
        <v>7661.46</v>
      </c>
    </row>
    <row r="1483">
      <c r="A1483" t="inlineStr">
        <is>
          <t>[C9C] ANGIOTENSIN-II 길항제 (단일)</t>
        </is>
      </c>
      <c r="B1483" t="inlineStr">
        <is>
          <t>제뉴원사이언스</t>
        </is>
      </c>
      <c r="C1483" t="inlineStr">
        <is>
          <t>이베텔</t>
        </is>
      </c>
      <c r="D1483" t="inlineStr">
        <is>
          <t>제뉴원사이언스</t>
        </is>
      </c>
      <c r="E1483" t="inlineStr">
        <is>
          <t>irbesartan</t>
        </is>
      </c>
      <c r="F1483" t="inlineStr">
        <is>
          <t>병원</t>
        </is>
      </c>
      <c r="G1483" t="inlineStr">
        <is>
          <t>Generic</t>
        </is>
      </c>
      <c r="H1483" s="493" t="n">
        <v>395.36</v>
      </c>
      <c r="I1483" s="493" t="n">
        <v>312.48</v>
      </c>
      <c r="J1483" s="493" t="n">
        <v>844.48</v>
      </c>
      <c r="K1483" s="493" t="n">
        <v>1145.12</v>
      </c>
      <c r="L1483" s="493" t="n">
        <v>207.92</v>
      </c>
      <c r="M1483" s="493" t="n">
        <v>248.52</v>
      </c>
      <c r="N1483" s="493" t="n">
        <v>549.42</v>
      </c>
      <c r="O1483" s="493" t="n">
        <v>615.02</v>
      </c>
      <c r="P1483" s="493" t="n">
        <v>597.3</v>
      </c>
      <c r="Q1483" s="493" t="n">
        <v>599.88</v>
      </c>
      <c r="R1483" s="493" t="n">
        <v>502.76</v>
      </c>
      <c r="S1483" s="493" t="n">
        <v>740.48</v>
      </c>
      <c r="T1483" s="493" t="n">
        <v>316.4</v>
      </c>
      <c r="U1483" s="493" t="n">
        <v>453.6</v>
      </c>
      <c r="V1483" s="493" t="n">
        <v>563.96</v>
      </c>
      <c r="W1483" s="493" t="n">
        <v>1120.52</v>
      </c>
      <c r="X1483" s="493" t="n">
        <v>1203.68</v>
      </c>
      <c r="Y1483" s="493" t="n">
        <v>645</v>
      </c>
      <c r="Z1483" s="493" t="n">
        <v>1349.28</v>
      </c>
      <c r="AA1483" s="493" t="n">
        <v>1091.8</v>
      </c>
      <c r="AB1483" s="493" t="n">
        <v>1162.88</v>
      </c>
      <c r="AC1483" s="493" t="n">
        <v>912</v>
      </c>
      <c r="AD1483" s="493" t="n">
        <v>1118.64</v>
      </c>
      <c r="AE1483" s="493" t="n">
        <v>1106.72</v>
      </c>
      <c r="AF1483" s="493" t="n">
        <v>1033.22</v>
      </c>
      <c r="AG1483" s="493" t="n">
        <v>452.96</v>
      </c>
      <c r="AH1483" s="493" t="n">
        <v>897.04</v>
      </c>
      <c r="AI1483" s="493" t="n">
        <v>658.72</v>
      </c>
      <c r="AJ1483" s="493" t="n">
        <v>2351.38</v>
      </c>
      <c r="AK1483" s="493" t="n">
        <v>755.36</v>
      </c>
      <c r="AL1483" s="493" t="n">
        <v>359.7</v>
      </c>
      <c r="AM1483" s="493" t="n">
        <v>789.9400000000001</v>
      </c>
      <c r="AN1483" s="493" t="n">
        <v>360</v>
      </c>
      <c r="AO1483" s="493" t="n">
        <v>1348.64</v>
      </c>
      <c r="AP1483" s="493" t="n">
        <v>479.7</v>
      </c>
      <c r="AQ1483" s="493" t="n">
        <v>634.92</v>
      </c>
      <c r="AR1483" s="493" t="n">
        <v>121.2</v>
      </c>
      <c r="AS1483" s="493" t="n">
        <v>748.92</v>
      </c>
      <c r="AT1483" s="493" t="n">
        <v>368.1</v>
      </c>
      <c r="AU1483" s="493" t="n">
        <v>228.8</v>
      </c>
      <c r="AV1483" s="493" t="n">
        <v>0</v>
      </c>
      <c r="AW1483" s="493" t="n">
        <v>169.12</v>
      </c>
      <c r="AX1483" s="493" t="n">
        <v>74.40000000000001</v>
      </c>
      <c r="AY1483" s="493" t="n">
        <v>166.88</v>
      </c>
      <c r="AZ1483" s="493" t="n">
        <v>0</v>
      </c>
      <c r="BA1483" s="493" t="n">
        <v>308.56</v>
      </c>
      <c r="BB1483" s="493" t="n">
        <v>0</v>
      </c>
      <c r="BC1483" s="493" t="n">
        <v>199.19</v>
      </c>
      <c r="BD1483" s="493" t="n">
        <v>711.6</v>
      </c>
      <c r="BE1483" s="493" t="n">
        <v>927.24</v>
      </c>
      <c r="BF1483" s="493" t="n">
        <v>2953.86</v>
      </c>
      <c r="BG1483" s="493" t="n">
        <v>2435.54</v>
      </c>
      <c r="BH1483" s="493" t="n">
        <v>2319.82</v>
      </c>
      <c r="BI1483" s="493" t="n">
        <v>2621.26</v>
      </c>
      <c r="BJ1483" s="493" t="n">
        <v>2344.25</v>
      </c>
      <c r="BK1483" s="493" t="n">
        <v>2418.28</v>
      </c>
      <c r="BL1483" s="493" t="n">
        <v>4610.66</v>
      </c>
      <c r="BM1483" s="493" t="n">
        <v>1444.36</v>
      </c>
      <c r="BN1483" s="493" t="n">
        <v>2758.82</v>
      </c>
      <c r="BO1483" s="493" t="n">
        <v>3825.26</v>
      </c>
      <c r="BP1483" s="493" t="n">
        <v>1940.72</v>
      </c>
      <c r="BQ1483" s="493" t="n">
        <v>2211.26</v>
      </c>
      <c r="BR1483" s="493" t="n">
        <v>2022.86</v>
      </c>
      <c r="BS1483" s="493" t="n">
        <v>2272.08</v>
      </c>
      <c r="BT1483" s="493" t="n">
        <v>3035.1</v>
      </c>
      <c r="BU1483" s="493" t="n">
        <v>2882.95</v>
      </c>
      <c r="BV1483" s="493" t="n">
        <v>3530.1</v>
      </c>
      <c r="BW1483" s="493" t="n">
        <v>3538.06</v>
      </c>
    </row>
    <row r="1484">
      <c r="A1484" t="inlineStr">
        <is>
          <t>[C9C] ANGIOTENSIN-II 길항제 (단일)</t>
        </is>
      </c>
      <c r="B1484" t="inlineStr">
        <is>
          <t>제뉴원사이언스</t>
        </is>
      </c>
      <c r="C1484" t="inlineStr">
        <is>
          <t>이베텔</t>
        </is>
      </c>
      <c r="D1484" t="inlineStr">
        <is>
          <t>제뉴원사이언스</t>
        </is>
      </c>
      <c r="E1484" t="inlineStr">
        <is>
          <t>irbesartan</t>
        </is>
      </c>
      <c r="F1484" t="inlineStr">
        <is>
          <t>의원</t>
        </is>
      </c>
      <c r="G1484" t="inlineStr">
        <is>
          <t>Generic</t>
        </is>
      </c>
      <c r="H1484" s="493" t="n">
        <v>38763.55</v>
      </c>
      <c r="I1484" s="493" t="n">
        <v>32597.16</v>
      </c>
      <c r="J1484" s="493" t="n">
        <v>40945.82</v>
      </c>
      <c r="K1484" s="493" t="n">
        <v>35731.47</v>
      </c>
      <c r="L1484" s="493" t="n">
        <v>36016.44</v>
      </c>
      <c r="M1484" s="493" t="n">
        <v>45739.04</v>
      </c>
      <c r="N1484" s="493" t="n">
        <v>50258.59</v>
      </c>
      <c r="O1484" s="493" t="n">
        <v>49935.28</v>
      </c>
      <c r="P1484" s="493" t="n">
        <v>47688.39</v>
      </c>
      <c r="Q1484" s="493" t="n">
        <v>47498.87</v>
      </c>
      <c r="R1484" s="493" t="n">
        <v>53193.24</v>
      </c>
      <c r="S1484" s="493" t="n">
        <v>49823.76</v>
      </c>
      <c r="T1484" s="493" t="n">
        <v>54577.96</v>
      </c>
      <c r="U1484" s="493" t="n">
        <v>42912.15</v>
      </c>
      <c r="V1484" s="493" t="n">
        <v>50389.28</v>
      </c>
      <c r="W1484" s="493" t="n">
        <v>49066.94</v>
      </c>
      <c r="X1484" s="493" t="n">
        <v>52008.44</v>
      </c>
      <c r="Y1484" s="493" t="n">
        <v>48972.05</v>
      </c>
      <c r="Z1484" s="493" t="n">
        <v>55488.14</v>
      </c>
      <c r="AA1484" s="493" t="n">
        <v>53887.75</v>
      </c>
      <c r="AB1484" s="493" t="n">
        <v>45614.16</v>
      </c>
      <c r="AC1484" s="493" t="n">
        <v>53348.43</v>
      </c>
      <c r="AD1484" s="493" t="n">
        <v>49316.96</v>
      </c>
      <c r="AE1484" s="493" t="n">
        <v>48594.18</v>
      </c>
      <c r="AF1484" s="493" t="n">
        <v>52512.55</v>
      </c>
      <c r="AG1484" s="493" t="n">
        <v>44117.45</v>
      </c>
      <c r="AH1484" s="493" t="n">
        <v>48971.26</v>
      </c>
      <c r="AI1484" s="493" t="n">
        <v>41014.53</v>
      </c>
      <c r="AJ1484" s="493" t="n">
        <v>50091.94</v>
      </c>
      <c r="AK1484" s="493" t="n">
        <v>40433.39</v>
      </c>
      <c r="AL1484" s="493" t="n">
        <v>42636.81</v>
      </c>
      <c r="AM1484" s="493" t="n">
        <v>40907.52</v>
      </c>
      <c r="AN1484" s="493" t="n">
        <v>40983.85</v>
      </c>
      <c r="AO1484" s="493" t="n">
        <v>34201.01</v>
      </c>
      <c r="AP1484" s="493" t="n">
        <v>32742.99</v>
      </c>
      <c r="AQ1484" s="493" t="n">
        <v>32550.06</v>
      </c>
      <c r="AR1484" s="493" t="n">
        <v>39255.31</v>
      </c>
      <c r="AS1484" s="493" t="n">
        <v>33629.02</v>
      </c>
      <c r="AT1484" s="493" t="n">
        <v>32986.12</v>
      </c>
      <c r="AU1484" s="493" t="n">
        <v>33260.43</v>
      </c>
      <c r="AV1484" s="493" t="n">
        <v>38377.44</v>
      </c>
      <c r="AW1484" s="493" t="n">
        <v>29543.62</v>
      </c>
      <c r="AX1484" s="493" t="n">
        <v>37379.65</v>
      </c>
      <c r="AY1484" s="493" t="n">
        <v>36830</v>
      </c>
      <c r="AZ1484" s="493" t="n">
        <v>41565.63</v>
      </c>
      <c r="BA1484" s="493" t="n">
        <v>35432.55</v>
      </c>
      <c r="BB1484" s="493" t="n">
        <v>47094.76</v>
      </c>
      <c r="BC1484" s="493" t="n">
        <v>47115.21</v>
      </c>
      <c r="BD1484" s="493" t="n">
        <v>43348.6</v>
      </c>
      <c r="BE1484" s="493" t="n">
        <v>41968.12</v>
      </c>
      <c r="BF1484" s="493" t="n">
        <v>42519.34</v>
      </c>
      <c r="BG1484" s="493" t="n">
        <v>40509.96</v>
      </c>
      <c r="BH1484" s="493" t="n">
        <v>42906.76</v>
      </c>
      <c r="BI1484" s="493" t="n">
        <v>44028.2</v>
      </c>
      <c r="BJ1484" s="493" t="n">
        <v>46934.24</v>
      </c>
      <c r="BK1484" s="493" t="n">
        <v>45266.91</v>
      </c>
      <c r="BL1484" s="493" t="n">
        <v>54664.16</v>
      </c>
      <c r="BM1484" s="493" t="n">
        <v>42476.69</v>
      </c>
      <c r="BN1484" s="493" t="n">
        <v>42901.75</v>
      </c>
      <c r="BO1484" s="493" t="n">
        <v>47263.35</v>
      </c>
      <c r="BP1484" s="493" t="n">
        <v>45067.92</v>
      </c>
      <c r="BQ1484" s="493" t="n">
        <v>38887.72</v>
      </c>
      <c r="BR1484" s="493" t="n">
        <v>42872.54</v>
      </c>
      <c r="BS1484" s="493" t="n">
        <v>41525.43</v>
      </c>
      <c r="BT1484" s="493" t="n">
        <v>41603.77</v>
      </c>
      <c r="BU1484" s="493" t="n">
        <v>41032.01</v>
      </c>
      <c r="BV1484" s="493" t="n">
        <v>50585.56</v>
      </c>
      <c r="BW1484" s="493" t="n">
        <v>41595.55</v>
      </c>
    </row>
    <row r="1485">
      <c r="A1485" t="inlineStr">
        <is>
          <t>[C9C] ANGIOTENSIN-II 길항제 (단일)</t>
        </is>
      </c>
      <c r="B1485" t="inlineStr">
        <is>
          <t>제뉴원사이언스</t>
        </is>
      </c>
      <c r="C1485" t="inlineStr">
        <is>
          <t>이베텔</t>
        </is>
      </c>
      <c r="D1485" t="inlineStr">
        <is>
          <t>제뉴원사이언스</t>
        </is>
      </c>
      <c r="E1485" t="inlineStr">
        <is>
          <t>irbesartan</t>
        </is>
      </c>
      <c r="F1485" t="inlineStr">
        <is>
          <t>보건소</t>
        </is>
      </c>
      <c r="G1485" t="inlineStr">
        <is>
          <t>Generic</t>
        </is>
      </c>
      <c r="H1485" s="493" t="n">
        <v>1686.6</v>
      </c>
      <c r="I1485" s="493" t="n">
        <v>16412.7</v>
      </c>
      <c r="J1485" s="493" t="n">
        <v>162</v>
      </c>
      <c r="K1485" s="493" t="n">
        <v>2052.9</v>
      </c>
      <c r="L1485" s="493" t="n">
        <v>3029.7</v>
      </c>
      <c r="M1485" s="493" t="n">
        <v>1686.6</v>
      </c>
      <c r="N1485" s="493" t="n">
        <v>1488.3</v>
      </c>
      <c r="O1485" s="493" t="n">
        <v>1952.1</v>
      </c>
      <c r="P1485" s="493" t="n">
        <v>1547.4</v>
      </c>
      <c r="Q1485" s="493" t="n">
        <v>206.4</v>
      </c>
      <c r="R1485" s="493" t="n">
        <v>4352.7</v>
      </c>
      <c r="S1485" s="493" t="n">
        <v>1359</v>
      </c>
      <c r="T1485" s="493" t="n">
        <v>2725.2</v>
      </c>
      <c r="U1485" s="493" t="n">
        <v>2411.4</v>
      </c>
      <c r="V1485" s="493" t="n">
        <v>1492.8</v>
      </c>
      <c r="W1485" s="493" t="n">
        <v>5925.6</v>
      </c>
      <c r="X1485" s="493" t="n">
        <v>2918.85</v>
      </c>
      <c r="Y1485" s="493" t="n">
        <v>3524.4</v>
      </c>
      <c r="Z1485" s="493" t="n">
        <v>149.1</v>
      </c>
      <c r="AA1485" s="493" t="n">
        <v>6754.5</v>
      </c>
      <c r="AB1485" s="493" t="n">
        <v>435.9</v>
      </c>
      <c r="AC1485" s="493" t="n">
        <v>3666.3</v>
      </c>
      <c r="AD1485" s="493" t="n">
        <v>4849.2</v>
      </c>
      <c r="AE1485" s="493" t="n">
        <v>556.2</v>
      </c>
      <c r="AF1485" s="493" t="n">
        <v>470.7</v>
      </c>
      <c r="AG1485" s="493" t="n">
        <v>0</v>
      </c>
      <c r="AH1485" s="493" t="n">
        <v>453.3</v>
      </c>
      <c r="AI1485" s="493" t="n">
        <v>629.7</v>
      </c>
      <c r="AJ1485" s="493" t="n">
        <v>2351.7</v>
      </c>
      <c r="AK1485" s="493" t="n">
        <v>110.7</v>
      </c>
      <c r="AL1485" s="493" t="n">
        <v>251.92</v>
      </c>
      <c r="AM1485" s="493" t="n">
        <v>450.45</v>
      </c>
      <c r="AN1485" s="493" t="n">
        <v>140.4</v>
      </c>
      <c r="AO1485" s="493" t="n">
        <v>138.6</v>
      </c>
      <c r="AP1485" s="493" t="n">
        <v>647.7</v>
      </c>
      <c r="AQ1485" s="493" t="n">
        <v>271.8</v>
      </c>
      <c r="AR1485" s="493" t="n">
        <v>108.9</v>
      </c>
      <c r="AS1485" s="493" t="n">
        <v>380.1</v>
      </c>
      <c r="AT1485" s="493" t="n">
        <v>601.95</v>
      </c>
      <c r="AU1485" s="493" t="n">
        <v>108</v>
      </c>
      <c r="AV1485" s="493" t="n">
        <v>40.2</v>
      </c>
      <c r="AW1485" s="493" t="n">
        <v>1143.6</v>
      </c>
      <c r="AX1485" s="493" t="n">
        <v>1292.4</v>
      </c>
      <c r="AY1485" s="493" t="n">
        <v>20.1</v>
      </c>
      <c r="AZ1485" s="493" t="n">
        <v>615</v>
      </c>
      <c r="BA1485" s="493" t="n">
        <v>124.5</v>
      </c>
      <c r="BB1485" s="493" t="n">
        <v>69.3</v>
      </c>
      <c r="BC1485" s="493" t="n">
        <v>138.6</v>
      </c>
      <c r="BD1485" s="493" t="n">
        <v>250.2</v>
      </c>
      <c r="BE1485" s="493" t="n">
        <v>0</v>
      </c>
      <c r="BF1485" s="493" t="n">
        <v>324</v>
      </c>
      <c r="BG1485" s="493" t="n">
        <v>117.6</v>
      </c>
      <c r="BH1485" s="493" t="n">
        <v>74.7</v>
      </c>
      <c r="BI1485" s="493" t="n">
        <v>71.09999999999999</v>
      </c>
      <c r="BJ1485" s="493" t="n">
        <v>0</v>
      </c>
      <c r="BK1485" s="493" t="n">
        <v>378</v>
      </c>
      <c r="BL1485" s="493" t="n">
        <v>24.9</v>
      </c>
      <c r="BM1485" s="493" t="n">
        <v>71.09999999999999</v>
      </c>
      <c r="BN1485" s="493" t="n">
        <v>0</v>
      </c>
      <c r="BO1485" s="493" t="n">
        <v>0</v>
      </c>
      <c r="BP1485" s="493" t="n">
        <v>90</v>
      </c>
      <c r="BQ1485" s="493" t="n">
        <v>221.25</v>
      </c>
      <c r="BR1485" s="493" t="n">
        <v>157.5</v>
      </c>
      <c r="BS1485" s="493" t="n">
        <v>588.9</v>
      </c>
      <c r="BT1485" s="493" t="n">
        <v>65.7</v>
      </c>
      <c r="BU1485" s="493" t="n">
        <v>135</v>
      </c>
      <c r="BV1485" s="493" t="n">
        <v>420.3</v>
      </c>
      <c r="BW1485" s="493" t="n">
        <v>59.4</v>
      </c>
    </row>
    <row r="1486">
      <c r="A1486" t="inlineStr">
        <is>
          <t>[C9C] ANGIOTENSIN-II 길항제 (단일)</t>
        </is>
      </c>
      <c r="B1486" t="inlineStr">
        <is>
          <t>제뉴원사이언스</t>
        </is>
      </c>
      <c r="C1486" t="inlineStr">
        <is>
          <t>제뉴원 올메사탄</t>
        </is>
      </c>
      <c r="D1486" t="inlineStr">
        <is>
          <t>제뉴원사이언스</t>
        </is>
      </c>
      <c r="E1486" t="inlineStr">
        <is>
          <t>olmesartan medoxomil</t>
        </is>
      </c>
      <c r="F1486" t="inlineStr">
        <is>
          <t>상급종합병원</t>
        </is>
      </c>
      <c r="G1486" t="inlineStr">
        <is>
          <t>Generic</t>
        </is>
      </c>
      <c r="H1486" s="493" t="n">
        <v>0</v>
      </c>
      <c r="I1486" s="493" t="n">
        <v>0</v>
      </c>
      <c r="J1486" s="493" t="n">
        <v>0</v>
      </c>
      <c r="K1486" s="493" t="n">
        <v>0</v>
      </c>
      <c r="L1486" s="493" t="n">
        <v>0</v>
      </c>
      <c r="M1486" s="493" t="n">
        <v>0</v>
      </c>
      <c r="N1486" s="493" t="n">
        <v>0</v>
      </c>
      <c r="O1486" s="493" t="n">
        <v>0</v>
      </c>
      <c r="P1486" s="493" t="n">
        <v>0</v>
      </c>
      <c r="Q1486" s="493" t="n">
        <v>0</v>
      </c>
      <c r="R1486" s="493" t="n">
        <v>0</v>
      </c>
      <c r="S1486" s="493" t="n">
        <v>0</v>
      </c>
      <c r="T1486" s="493" t="n">
        <v>0</v>
      </c>
      <c r="U1486" s="493" t="n">
        <v>0</v>
      </c>
      <c r="V1486" s="493" t="n">
        <v>0</v>
      </c>
      <c r="W1486" s="493" t="n">
        <v>0</v>
      </c>
      <c r="X1486" s="493" t="n">
        <v>0</v>
      </c>
      <c r="Y1486" s="493" t="n">
        <v>0</v>
      </c>
      <c r="Z1486" s="493" t="n">
        <v>0</v>
      </c>
      <c r="AA1486" s="493" t="n">
        <v>0</v>
      </c>
      <c r="AB1486" s="493" t="n">
        <v>0</v>
      </c>
      <c r="AC1486" s="493" t="n">
        <v>0</v>
      </c>
      <c r="AD1486" s="493" t="n">
        <v>0</v>
      </c>
      <c r="AE1486" s="493" t="n">
        <v>0</v>
      </c>
      <c r="AF1486" s="493" t="n">
        <v>0</v>
      </c>
      <c r="AG1486" s="493" t="n">
        <v>0</v>
      </c>
      <c r="AH1486" s="493" t="n">
        <v>0</v>
      </c>
      <c r="AI1486" s="493" t="n">
        <v>0</v>
      </c>
      <c r="AJ1486" s="493" t="n">
        <v>0</v>
      </c>
      <c r="AK1486" s="493" t="n">
        <v>0</v>
      </c>
      <c r="AL1486" s="493" t="n">
        <v>0</v>
      </c>
      <c r="AM1486" s="493" t="n">
        <v>0</v>
      </c>
      <c r="AN1486" s="493" t="n">
        <v>0</v>
      </c>
      <c r="AO1486" s="493" t="n">
        <v>0</v>
      </c>
      <c r="AP1486" s="493" t="n">
        <v>0</v>
      </c>
      <c r="AQ1486" s="493" t="n">
        <v>0</v>
      </c>
      <c r="AR1486" s="493" t="n">
        <v>0</v>
      </c>
      <c r="AS1486" s="493" t="n">
        <v>0</v>
      </c>
      <c r="AT1486" s="493" t="n">
        <v>0</v>
      </c>
      <c r="AU1486" s="493" t="n">
        <v>0</v>
      </c>
      <c r="AV1486" s="493" t="n">
        <v>0</v>
      </c>
      <c r="AW1486" s="493" t="n">
        <v>0</v>
      </c>
      <c r="AX1486" s="493" t="n">
        <v>0</v>
      </c>
      <c r="AY1486" s="493" t="n">
        <v>0</v>
      </c>
      <c r="AZ1486" s="493" t="n">
        <v>0</v>
      </c>
      <c r="BA1486" s="493" t="n">
        <v>0</v>
      </c>
      <c r="BB1486" s="493" t="n">
        <v>0</v>
      </c>
      <c r="BC1486" s="493" t="n">
        <v>0</v>
      </c>
      <c r="BD1486" s="493" t="n">
        <v>0</v>
      </c>
      <c r="BE1486" s="493" t="n">
        <v>0</v>
      </c>
      <c r="BF1486" s="493" t="n">
        <v>0</v>
      </c>
      <c r="BG1486" s="493" t="n">
        <v>0</v>
      </c>
      <c r="BH1486" s="493" t="n">
        <v>0</v>
      </c>
      <c r="BI1486" s="493" t="n">
        <v>0</v>
      </c>
      <c r="BJ1486" s="493" t="n">
        <v>0</v>
      </c>
      <c r="BK1486" s="493" t="n">
        <v>0</v>
      </c>
      <c r="BL1486" s="493" t="n">
        <v>0</v>
      </c>
      <c r="BM1486" s="493" t="n">
        <v>0</v>
      </c>
      <c r="BN1486" s="493" t="n">
        <v>0</v>
      </c>
      <c r="BO1486" s="493" t="n">
        <v>0</v>
      </c>
      <c r="BP1486" s="493" t="n">
        <v>0</v>
      </c>
      <c r="BQ1486" s="493" t="n">
        <v>0</v>
      </c>
      <c r="BR1486" s="493" t="n">
        <v>0</v>
      </c>
      <c r="BS1486" s="493" t="n">
        <v>816.54</v>
      </c>
      <c r="BT1486" s="493" t="n">
        <v>0</v>
      </c>
      <c r="BU1486" s="493" t="n">
        <v>0</v>
      </c>
      <c r="BV1486" s="493" t="n">
        <v>0</v>
      </c>
      <c r="BW1486" s="493" t="n">
        <v>0</v>
      </c>
    </row>
    <row r="1487">
      <c r="A1487" t="inlineStr">
        <is>
          <t>[C9C] ANGIOTENSIN-II 길항제 (단일)</t>
        </is>
      </c>
      <c r="B1487" t="inlineStr">
        <is>
          <t>제뉴원사이언스</t>
        </is>
      </c>
      <c r="C1487" t="inlineStr">
        <is>
          <t>제뉴원 올메사탄</t>
        </is>
      </c>
      <c r="D1487" t="inlineStr">
        <is>
          <t>제뉴원사이언스</t>
        </is>
      </c>
      <c r="E1487" t="inlineStr">
        <is>
          <t>olmesartan medoxomil</t>
        </is>
      </c>
      <c r="F1487" t="inlineStr">
        <is>
          <t>종합병원</t>
        </is>
      </c>
      <c r="G1487" t="inlineStr">
        <is>
          <t>Generic</t>
        </is>
      </c>
      <c r="H1487" s="493" t="n">
        <v>23917.4</v>
      </c>
      <c r="I1487" s="493" t="n">
        <v>12174.23</v>
      </c>
      <c r="J1487" s="493" t="n">
        <v>27092.08</v>
      </c>
      <c r="K1487" s="493" t="n">
        <v>24408.81</v>
      </c>
      <c r="L1487" s="493" t="n">
        <v>39799.5</v>
      </c>
      <c r="M1487" s="493" t="n">
        <v>27917.99</v>
      </c>
      <c r="N1487" s="493" t="n">
        <v>48456.77</v>
      </c>
      <c r="O1487" s="493" t="n">
        <v>36876.08</v>
      </c>
      <c r="P1487" s="493" t="n">
        <v>45838.71</v>
      </c>
      <c r="Q1487" s="493" t="n">
        <v>32709.11</v>
      </c>
      <c r="R1487" s="493" t="n">
        <v>44748.74</v>
      </c>
      <c r="S1487" s="493" t="n">
        <v>36385.1</v>
      </c>
      <c r="T1487" s="493" t="n">
        <v>30891.5</v>
      </c>
      <c r="U1487" s="493" t="n">
        <v>29575.41</v>
      </c>
      <c r="V1487" s="493" t="n">
        <v>39173.18</v>
      </c>
      <c r="W1487" s="493" t="n">
        <v>25322.52</v>
      </c>
      <c r="X1487" s="493" t="n">
        <v>37947.49</v>
      </c>
      <c r="Y1487" s="493" t="n">
        <v>41383.49</v>
      </c>
      <c r="Z1487" s="493" t="n">
        <v>32607.59</v>
      </c>
      <c r="AA1487" s="493" t="n">
        <v>41560.12</v>
      </c>
      <c r="AB1487" s="493" t="n">
        <v>42336.09</v>
      </c>
      <c r="AC1487" s="493" t="n">
        <v>35283.73</v>
      </c>
      <c r="AD1487" s="493" t="n">
        <v>40846.9</v>
      </c>
      <c r="AE1487" s="493" t="n">
        <v>35088</v>
      </c>
      <c r="AF1487" s="493" t="n">
        <v>35698.05</v>
      </c>
      <c r="AG1487" s="493" t="n">
        <v>35398.76</v>
      </c>
      <c r="AH1487" s="493" t="n">
        <v>37384.39</v>
      </c>
      <c r="AI1487" s="493" t="n">
        <v>33197.21</v>
      </c>
      <c r="AJ1487" s="493" t="n">
        <v>37996.25</v>
      </c>
      <c r="AK1487" s="493" t="n">
        <v>38300.08</v>
      </c>
      <c r="AL1487" s="493" t="n">
        <v>35460.21</v>
      </c>
      <c r="AM1487" s="493" t="n">
        <v>27727.67</v>
      </c>
      <c r="AN1487" s="493" t="n">
        <v>35319.7</v>
      </c>
      <c r="AO1487" s="493" t="n">
        <v>30763.02</v>
      </c>
      <c r="AP1487" s="493" t="n">
        <v>38099.43</v>
      </c>
      <c r="AQ1487" s="493" t="n">
        <v>29573.75</v>
      </c>
      <c r="AR1487" s="493" t="n">
        <v>26848.18</v>
      </c>
      <c r="AS1487" s="493" t="n">
        <v>42592.42</v>
      </c>
      <c r="AT1487" s="493" t="n">
        <v>48440.53</v>
      </c>
      <c r="AU1487" s="493" t="n">
        <v>57437.36</v>
      </c>
      <c r="AV1487" s="493" t="n">
        <v>48313.45</v>
      </c>
      <c r="AW1487" s="493" t="n">
        <v>48331.44</v>
      </c>
      <c r="AX1487" s="493" t="n">
        <v>52929.17</v>
      </c>
      <c r="AY1487" s="493" t="n">
        <v>50876.37</v>
      </c>
      <c r="AZ1487" s="493" t="n">
        <v>52535.9</v>
      </c>
      <c r="BA1487" s="493" t="n">
        <v>48936.63</v>
      </c>
      <c r="BB1487" s="493" t="n">
        <v>54759.97</v>
      </c>
      <c r="BC1487" s="493" t="n">
        <v>59396.46</v>
      </c>
      <c r="BD1487" s="493" t="n">
        <v>47884.81</v>
      </c>
      <c r="BE1487" s="493" t="n">
        <v>44244.01</v>
      </c>
      <c r="BF1487" s="493" t="n">
        <v>59336.15</v>
      </c>
      <c r="BG1487" s="493" t="n">
        <v>68558.03</v>
      </c>
      <c r="BH1487" s="493" t="n">
        <v>49073.41</v>
      </c>
      <c r="BI1487" s="493" t="n">
        <v>47229.17</v>
      </c>
      <c r="BJ1487" s="493" t="n">
        <v>48750.24</v>
      </c>
      <c r="BK1487" s="493" t="n">
        <v>43919.5</v>
      </c>
      <c r="BL1487" s="493" t="n">
        <v>57819.24</v>
      </c>
      <c r="BM1487" s="493" t="n">
        <v>44557.86</v>
      </c>
      <c r="BN1487" s="493" t="n">
        <v>42815.94</v>
      </c>
      <c r="BO1487" s="493" t="n">
        <v>39996.49</v>
      </c>
      <c r="BP1487" s="493" t="n">
        <v>41387.02</v>
      </c>
      <c r="BQ1487" s="493" t="n">
        <v>34431.48</v>
      </c>
      <c r="BR1487" s="493" t="n">
        <v>55547.38</v>
      </c>
      <c r="BS1487" s="493" t="n">
        <v>57752.82</v>
      </c>
      <c r="BT1487" s="493" t="n">
        <v>47623.08</v>
      </c>
      <c r="BU1487" s="493" t="n">
        <v>50921.25</v>
      </c>
      <c r="BV1487" s="493" t="n">
        <v>62826.6</v>
      </c>
      <c r="BW1487" s="493" t="n">
        <v>53197.77</v>
      </c>
    </row>
    <row r="1488">
      <c r="A1488" t="inlineStr">
        <is>
          <t>[C9C] ANGIOTENSIN-II 길항제 (단일)</t>
        </is>
      </c>
      <c r="B1488" t="inlineStr">
        <is>
          <t>제뉴원사이언스</t>
        </is>
      </c>
      <c r="C1488" t="inlineStr">
        <is>
          <t>제뉴원 올메사탄</t>
        </is>
      </c>
      <c r="D1488" t="inlineStr">
        <is>
          <t>제뉴원사이언스</t>
        </is>
      </c>
      <c r="E1488" t="inlineStr">
        <is>
          <t>olmesartan medoxomil</t>
        </is>
      </c>
      <c r="F1488" t="inlineStr">
        <is>
          <t>병원</t>
        </is>
      </c>
      <c r="G1488" t="inlineStr">
        <is>
          <t>Generic</t>
        </is>
      </c>
      <c r="H1488" s="493" t="n">
        <v>1764.1</v>
      </c>
      <c r="I1488" s="493" t="n">
        <v>2133.6</v>
      </c>
      <c r="J1488" s="493" t="n">
        <v>2121</v>
      </c>
      <c r="K1488" s="493" t="n">
        <v>2979.8</v>
      </c>
      <c r="L1488" s="493" t="n">
        <v>3297.02</v>
      </c>
      <c r="M1488" s="493" t="n">
        <v>2499.4</v>
      </c>
      <c r="N1488" s="493" t="n">
        <v>3000.3</v>
      </c>
      <c r="O1488" s="493" t="n">
        <v>2998.95</v>
      </c>
      <c r="P1488" s="493" t="n">
        <v>2054.8</v>
      </c>
      <c r="Q1488" s="493" t="n">
        <v>2746.2</v>
      </c>
      <c r="R1488" s="493" t="n">
        <v>1844</v>
      </c>
      <c r="S1488" s="493" t="n">
        <v>4468.44</v>
      </c>
      <c r="T1488" s="493" t="n">
        <v>3029.49</v>
      </c>
      <c r="U1488" s="493" t="n">
        <v>4155.72</v>
      </c>
      <c r="V1488" s="493" t="n">
        <v>2843.08</v>
      </c>
      <c r="W1488" s="493" t="n">
        <v>1730.64</v>
      </c>
      <c r="X1488" s="493" t="n">
        <v>1115.7</v>
      </c>
      <c r="Y1488" s="493" t="n">
        <v>3601.28</v>
      </c>
      <c r="Z1488" s="493" t="n">
        <v>1113.3</v>
      </c>
      <c r="AA1488" s="493" t="n">
        <v>3558.24</v>
      </c>
      <c r="AB1488" s="493" t="n">
        <v>3241.05</v>
      </c>
      <c r="AC1488" s="493" t="n">
        <v>4526.15</v>
      </c>
      <c r="AD1488" s="493" t="n">
        <v>1844.75</v>
      </c>
      <c r="AE1488" s="493" t="n">
        <v>3895.97</v>
      </c>
      <c r="AF1488" s="493" t="n">
        <v>2963.08</v>
      </c>
      <c r="AG1488" s="493" t="n">
        <v>2717.4</v>
      </c>
      <c r="AH1488" s="493" t="n">
        <v>2793.8</v>
      </c>
      <c r="AI1488" s="493" t="n">
        <v>2687.39</v>
      </c>
      <c r="AJ1488" s="493" t="n">
        <v>2740.38</v>
      </c>
      <c r="AK1488" s="493" t="n">
        <v>4094.7</v>
      </c>
      <c r="AL1488" s="493" t="n">
        <v>1983.95</v>
      </c>
      <c r="AM1488" s="493" t="n">
        <v>3521.6</v>
      </c>
      <c r="AN1488" s="493" t="n">
        <v>2301.9</v>
      </c>
      <c r="AO1488" s="493" t="n">
        <v>4687.94</v>
      </c>
      <c r="AP1488" s="493" t="n">
        <v>1824.6</v>
      </c>
      <c r="AQ1488" s="493" t="n">
        <v>2179.8</v>
      </c>
      <c r="AR1488" s="493" t="n">
        <v>9216.299999999999</v>
      </c>
      <c r="AS1488" s="493" t="n">
        <v>10595.51</v>
      </c>
      <c r="AT1488" s="493" t="n">
        <v>9659.139999999999</v>
      </c>
      <c r="AU1488" s="493" t="n">
        <v>12771.47</v>
      </c>
      <c r="AV1488" s="493" t="n">
        <v>14875.97</v>
      </c>
      <c r="AW1488" s="493" t="n">
        <v>18328.22</v>
      </c>
      <c r="AX1488" s="493" t="n">
        <v>14142.88</v>
      </c>
      <c r="AY1488" s="493" t="n">
        <v>17191.93</v>
      </c>
      <c r="AZ1488" s="493" t="n">
        <v>10335.02</v>
      </c>
      <c r="BA1488" s="493" t="n">
        <v>17873.1</v>
      </c>
      <c r="BB1488" s="493" t="n">
        <v>10294.98</v>
      </c>
      <c r="BC1488" s="493" t="n">
        <v>14228.15</v>
      </c>
      <c r="BD1488" s="493" t="n">
        <v>12806.11</v>
      </c>
      <c r="BE1488" s="493" t="n">
        <v>11696.3</v>
      </c>
      <c r="BF1488" s="493" t="n">
        <v>11537.89</v>
      </c>
      <c r="BG1488" s="493" t="n">
        <v>13580.05</v>
      </c>
      <c r="BH1488" s="493" t="n">
        <v>9784.48</v>
      </c>
      <c r="BI1488" s="493" t="n">
        <v>14578.18</v>
      </c>
      <c r="BJ1488" s="493" t="n">
        <v>10250.71</v>
      </c>
      <c r="BK1488" s="493" t="n">
        <v>9135.76</v>
      </c>
      <c r="BL1488" s="493" t="n">
        <v>11576.14</v>
      </c>
      <c r="BM1488" s="493" t="n">
        <v>12897.91</v>
      </c>
      <c r="BN1488" s="493" t="n">
        <v>10012</v>
      </c>
      <c r="BO1488" s="493" t="n">
        <v>16221.66</v>
      </c>
      <c r="BP1488" s="493" t="n">
        <v>10690.3</v>
      </c>
      <c r="BQ1488" s="493" t="n">
        <v>8242.709999999999</v>
      </c>
      <c r="BR1488" s="493" t="n">
        <v>10937</v>
      </c>
      <c r="BS1488" s="493" t="n">
        <v>11034.79</v>
      </c>
      <c r="BT1488" s="493" t="n">
        <v>14763.32</v>
      </c>
      <c r="BU1488" s="493" t="n">
        <v>10626.9</v>
      </c>
      <c r="BV1488" s="493" t="n">
        <v>14606.16</v>
      </c>
      <c r="BW1488" s="493" t="n">
        <v>15101.94</v>
      </c>
    </row>
    <row r="1489">
      <c r="A1489" t="inlineStr">
        <is>
          <t>[C9C] ANGIOTENSIN-II 길항제 (단일)</t>
        </is>
      </c>
      <c r="B1489" t="inlineStr">
        <is>
          <t>제뉴원사이언스</t>
        </is>
      </c>
      <c r="C1489" t="inlineStr">
        <is>
          <t>제뉴원 올메사탄</t>
        </is>
      </c>
      <c r="D1489" t="inlineStr">
        <is>
          <t>제뉴원사이언스</t>
        </is>
      </c>
      <c r="E1489" t="inlineStr">
        <is>
          <t>olmesartan medoxomil</t>
        </is>
      </c>
      <c r="F1489" t="inlineStr">
        <is>
          <t>의원</t>
        </is>
      </c>
      <c r="G1489" t="inlineStr">
        <is>
          <t>Generic</t>
        </is>
      </c>
      <c r="H1489" s="493" t="n">
        <v>158804.09</v>
      </c>
      <c r="I1489" s="493" t="n">
        <v>146581.88</v>
      </c>
      <c r="J1489" s="493" t="n">
        <v>169137.65</v>
      </c>
      <c r="K1489" s="493" t="n">
        <v>160132.45</v>
      </c>
      <c r="L1489" s="493" t="n">
        <v>163413.24</v>
      </c>
      <c r="M1489" s="493" t="n">
        <v>169850.3</v>
      </c>
      <c r="N1489" s="493" t="n">
        <v>185736.94</v>
      </c>
      <c r="O1489" s="493" t="n">
        <v>168704.71</v>
      </c>
      <c r="P1489" s="493" t="n">
        <v>171093.5</v>
      </c>
      <c r="Q1489" s="493" t="n">
        <v>170304.03</v>
      </c>
      <c r="R1489" s="493" t="n">
        <v>193430.14</v>
      </c>
      <c r="S1489" s="493" t="n">
        <v>226161.59</v>
      </c>
      <c r="T1489" s="493" t="n">
        <v>224966.43</v>
      </c>
      <c r="U1489" s="493" t="n">
        <v>207985.15</v>
      </c>
      <c r="V1489" s="493" t="n">
        <v>221282.17</v>
      </c>
      <c r="W1489" s="493" t="n">
        <v>218680.96</v>
      </c>
      <c r="X1489" s="493" t="n">
        <v>217625.15</v>
      </c>
      <c r="Y1489" s="493" t="n">
        <v>217104.48</v>
      </c>
      <c r="Z1489" s="493" t="n">
        <v>220572.06</v>
      </c>
      <c r="AA1489" s="493" t="n">
        <v>232718.5</v>
      </c>
      <c r="AB1489" s="493" t="n">
        <v>216591.5</v>
      </c>
      <c r="AC1489" s="493" t="n">
        <v>220968.09</v>
      </c>
      <c r="AD1489" s="493" t="n">
        <v>198533.81</v>
      </c>
      <c r="AE1489" s="493" t="n">
        <v>245951.2</v>
      </c>
      <c r="AF1489" s="493" t="n">
        <v>228808.57</v>
      </c>
      <c r="AG1489" s="493" t="n">
        <v>218646.45</v>
      </c>
      <c r="AH1489" s="493" t="n">
        <v>246043.92</v>
      </c>
      <c r="AI1489" s="493" t="n">
        <v>239052.73</v>
      </c>
      <c r="AJ1489" s="493" t="n">
        <v>260164.75</v>
      </c>
      <c r="AK1489" s="493" t="n">
        <v>260557.35</v>
      </c>
      <c r="AL1489" s="493" t="n">
        <v>276736.41</v>
      </c>
      <c r="AM1489" s="493" t="n">
        <v>273642.68</v>
      </c>
      <c r="AN1489" s="493" t="n">
        <v>283712.94</v>
      </c>
      <c r="AO1489" s="493" t="n">
        <v>279626.09</v>
      </c>
      <c r="AP1489" s="493" t="n">
        <v>265815.17</v>
      </c>
      <c r="AQ1489" s="493" t="n">
        <v>293795</v>
      </c>
      <c r="AR1489" s="493" t="n">
        <v>276099.76</v>
      </c>
      <c r="AS1489" s="493" t="n">
        <v>288352.94</v>
      </c>
      <c r="AT1489" s="493" t="n">
        <v>277795.02</v>
      </c>
      <c r="AU1489" s="493" t="n">
        <v>300631.8</v>
      </c>
      <c r="AV1489" s="493" t="n">
        <v>293375.76</v>
      </c>
      <c r="AW1489" s="493" t="n">
        <v>290215.37</v>
      </c>
      <c r="AX1489" s="493" t="n">
        <v>307314.06</v>
      </c>
      <c r="AY1489" s="493" t="n">
        <v>308871.38</v>
      </c>
      <c r="AZ1489" s="493" t="n">
        <v>319093.68</v>
      </c>
      <c r="BA1489" s="493" t="n">
        <v>332508.93</v>
      </c>
      <c r="BB1489" s="493" t="n">
        <v>313183.86</v>
      </c>
      <c r="BC1489" s="493" t="n">
        <v>353865.13</v>
      </c>
      <c r="BD1489" s="493" t="n">
        <v>296593.03</v>
      </c>
      <c r="BE1489" s="493" t="n">
        <v>316611.25</v>
      </c>
      <c r="BF1489" s="493" t="n">
        <v>308956.91</v>
      </c>
      <c r="BG1489" s="493" t="n">
        <v>326899.86</v>
      </c>
      <c r="BH1489" s="493" t="n">
        <v>356388.44</v>
      </c>
      <c r="BI1489" s="493" t="n">
        <v>324412.32</v>
      </c>
      <c r="BJ1489" s="493" t="n">
        <v>349573.7</v>
      </c>
      <c r="BK1489" s="493" t="n">
        <v>320044.3</v>
      </c>
      <c r="BL1489" s="493" t="n">
        <v>389995.19</v>
      </c>
      <c r="BM1489" s="493" t="n">
        <v>337737.52</v>
      </c>
      <c r="BN1489" s="493" t="n">
        <v>322070.3</v>
      </c>
      <c r="BO1489" s="493" t="n">
        <v>366242.9</v>
      </c>
      <c r="BP1489" s="493" t="n">
        <v>283834.33</v>
      </c>
      <c r="BQ1489" s="493" t="n">
        <v>280099.96</v>
      </c>
      <c r="BR1489" s="493" t="n">
        <v>332289.24</v>
      </c>
      <c r="BS1489" s="493" t="n">
        <v>324787.8</v>
      </c>
      <c r="BT1489" s="493" t="n">
        <v>315380.6</v>
      </c>
      <c r="BU1489" s="493" t="n">
        <v>341302.85</v>
      </c>
      <c r="BV1489" s="493" t="n">
        <v>346585.98</v>
      </c>
      <c r="BW1489" s="493" t="n">
        <v>335048.39</v>
      </c>
    </row>
    <row r="1490">
      <c r="A1490" t="inlineStr">
        <is>
          <t>[C9C] ANGIOTENSIN-II 길항제 (단일)</t>
        </is>
      </c>
      <c r="B1490" t="inlineStr">
        <is>
          <t>제뉴원사이언스</t>
        </is>
      </c>
      <c r="C1490" t="inlineStr">
        <is>
          <t>제뉴원 올메사탄</t>
        </is>
      </c>
      <c r="D1490" t="inlineStr">
        <is>
          <t>제뉴원사이언스</t>
        </is>
      </c>
      <c r="E1490" t="inlineStr">
        <is>
          <t>olmesartan medoxomil</t>
        </is>
      </c>
      <c r="F1490" t="inlineStr">
        <is>
          <t>보건소</t>
        </is>
      </c>
      <c r="G1490" t="inlineStr">
        <is>
          <t>Generic</t>
        </is>
      </c>
      <c r="H1490" s="493" t="n">
        <v>514.8</v>
      </c>
      <c r="I1490" s="493" t="n">
        <v>4848</v>
      </c>
      <c r="J1490" s="493" t="n">
        <v>29095.8</v>
      </c>
      <c r="K1490" s="493" t="n">
        <v>810.88</v>
      </c>
      <c r="L1490" s="493" t="n">
        <v>11464.5</v>
      </c>
      <c r="M1490" s="493" t="n">
        <v>13940.7</v>
      </c>
      <c r="N1490" s="493" t="n">
        <v>7290</v>
      </c>
      <c r="O1490" s="493" t="n">
        <v>2826.9</v>
      </c>
      <c r="P1490" s="493" t="n">
        <v>8794.799999999999</v>
      </c>
      <c r="Q1490" s="493" t="n">
        <v>353.1</v>
      </c>
      <c r="R1490" s="493" t="n">
        <v>8528.1</v>
      </c>
      <c r="S1490" s="493" t="n">
        <v>10060.97</v>
      </c>
      <c r="T1490" s="493" t="n">
        <v>2201.54</v>
      </c>
      <c r="U1490" s="493" t="n">
        <v>5131.2</v>
      </c>
      <c r="V1490" s="493" t="n">
        <v>6727.5</v>
      </c>
      <c r="W1490" s="493" t="n">
        <v>892.14</v>
      </c>
      <c r="X1490" s="493" t="n">
        <v>7327.8</v>
      </c>
      <c r="Y1490" s="493" t="n">
        <v>10672.2</v>
      </c>
      <c r="Z1490" s="493" t="n">
        <v>871.5</v>
      </c>
      <c r="AA1490" s="493" t="n">
        <v>14391.67</v>
      </c>
      <c r="AB1490" s="493" t="n">
        <v>12066.3</v>
      </c>
      <c r="AC1490" s="493" t="n">
        <v>5676.9</v>
      </c>
      <c r="AD1490" s="493" t="n">
        <v>9041.700000000001</v>
      </c>
      <c r="AE1490" s="493" t="n">
        <v>9869.24</v>
      </c>
      <c r="AF1490" s="493" t="n">
        <v>2076.3</v>
      </c>
      <c r="AG1490" s="493" t="n">
        <v>2529</v>
      </c>
      <c r="AH1490" s="493" t="n">
        <v>11601.9</v>
      </c>
      <c r="AI1490" s="493" t="n">
        <v>774</v>
      </c>
      <c r="AJ1490" s="493" t="n">
        <v>3793.5</v>
      </c>
      <c r="AK1490" s="493" t="n">
        <v>6822.9</v>
      </c>
      <c r="AL1490" s="493" t="n">
        <v>1762.8</v>
      </c>
      <c r="AM1490" s="493" t="n">
        <v>7587</v>
      </c>
      <c r="AN1490" s="493" t="n">
        <v>3349.5</v>
      </c>
      <c r="AO1490" s="493" t="n">
        <v>2431.2</v>
      </c>
      <c r="AP1490" s="493" t="n">
        <v>9203.6</v>
      </c>
      <c r="AQ1490" s="493" t="n">
        <v>1689.3</v>
      </c>
      <c r="AR1490" s="493" t="n">
        <v>2015.1</v>
      </c>
      <c r="AS1490" s="493" t="n">
        <v>7616.7</v>
      </c>
      <c r="AT1490" s="493" t="n">
        <v>4246.05</v>
      </c>
      <c r="AU1490" s="493" t="n">
        <v>6729.9</v>
      </c>
      <c r="AV1490" s="493" t="n">
        <v>4912.72</v>
      </c>
      <c r="AW1490" s="493" t="n">
        <v>987</v>
      </c>
      <c r="AX1490" s="493" t="n">
        <v>4521.16</v>
      </c>
      <c r="AY1490" s="493" t="n">
        <v>4528.8</v>
      </c>
      <c r="AZ1490" s="493" t="n">
        <v>3333.9</v>
      </c>
      <c r="BA1490" s="493" t="n">
        <v>2488.5</v>
      </c>
      <c r="BB1490" s="493" t="n">
        <v>14226.3</v>
      </c>
      <c r="BC1490" s="493" t="n">
        <v>4600.2</v>
      </c>
      <c r="BD1490" s="493" t="n">
        <v>2938.5</v>
      </c>
      <c r="BE1490" s="493" t="n">
        <v>7823.1</v>
      </c>
      <c r="BF1490" s="493" t="n">
        <v>7005.6</v>
      </c>
      <c r="BG1490" s="493" t="n">
        <v>4762.5</v>
      </c>
      <c r="BH1490" s="493" t="n">
        <v>9517.5</v>
      </c>
      <c r="BI1490" s="493" t="n">
        <v>8064.9</v>
      </c>
      <c r="BJ1490" s="493" t="n">
        <v>9707.299999999999</v>
      </c>
      <c r="BK1490" s="493" t="n">
        <v>10086</v>
      </c>
      <c r="BL1490" s="493" t="n">
        <v>11355.15</v>
      </c>
      <c r="BM1490" s="493" t="n">
        <v>8869.450000000001</v>
      </c>
      <c r="BN1490" s="493" t="n">
        <v>9133.200000000001</v>
      </c>
      <c r="BO1490" s="493" t="n">
        <v>6514.05</v>
      </c>
      <c r="BP1490" s="493" t="n">
        <v>7174.8</v>
      </c>
      <c r="BQ1490" s="493" t="n">
        <v>9396</v>
      </c>
      <c r="BR1490" s="493" t="n">
        <v>6188.88</v>
      </c>
      <c r="BS1490" s="493" t="n">
        <v>12426.6</v>
      </c>
      <c r="BT1490" s="493" t="n">
        <v>10495.63</v>
      </c>
      <c r="BU1490" s="493" t="n">
        <v>4262.25</v>
      </c>
      <c r="BV1490" s="493" t="n">
        <v>12157.38</v>
      </c>
      <c r="BW1490" s="493" t="n">
        <v>18950.47</v>
      </c>
    </row>
    <row r="1491">
      <c r="A1491" t="inlineStr">
        <is>
          <t>[C9C] ANGIOTENSIN-II 길항제 (단일)</t>
        </is>
      </c>
      <c r="B1491" t="inlineStr">
        <is>
          <t>제뉴원사이언스</t>
        </is>
      </c>
      <c r="C1491" t="inlineStr">
        <is>
          <t>제뉴원 칸데사르탄</t>
        </is>
      </c>
      <c r="D1491" t="inlineStr">
        <is>
          <t>제뉴원사이언스</t>
        </is>
      </c>
      <c r="E1491" t="inlineStr">
        <is>
          <t>candesartan cilexetil</t>
        </is>
      </c>
      <c r="F1491" t="inlineStr">
        <is>
          <t>병원</t>
        </is>
      </c>
      <c r="G1491" t="inlineStr">
        <is>
          <t>Generic</t>
        </is>
      </c>
      <c r="H1491" s="493" t="n">
        <v>0</v>
      </c>
      <c r="I1491" s="493" t="n">
        <v>0</v>
      </c>
      <c r="J1491" s="493" t="n">
        <v>0</v>
      </c>
      <c r="K1491" s="493" t="n">
        <v>0</v>
      </c>
      <c r="L1491" s="493" t="n">
        <v>0</v>
      </c>
      <c r="M1491" s="493" t="n">
        <v>0</v>
      </c>
      <c r="N1491" s="493" t="n">
        <v>0</v>
      </c>
      <c r="O1491" s="493" t="n">
        <v>0</v>
      </c>
      <c r="P1491" s="493" t="n">
        <v>0</v>
      </c>
      <c r="Q1491" s="493" t="n">
        <v>0</v>
      </c>
      <c r="R1491" s="493" t="n">
        <v>0</v>
      </c>
      <c r="S1491" s="493" t="n">
        <v>0</v>
      </c>
      <c r="T1491" s="493" t="n">
        <v>0</v>
      </c>
      <c r="U1491" s="493" t="n">
        <v>0</v>
      </c>
      <c r="V1491" s="493" t="n">
        <v>0</v>
      </c>
      <c r="W1491" s="493" t="n">
        <v>0</v>
      </c>
      <c r="X1491" s="493" t="n">
        <v>0</v>
      </c>
      <c r="Y1491" s="493" t="n">
        <v>0</v>
      </c>
      <c r="Z1491" s="493" t="n">
        <v>0</v>
      </c>
      <c r="AA1491" s="493" t="n">
        <v>0</v>
      </c>
      <c r="AB1491" s="493" t="n">
        <v>0</v>
      </c>
      <c r="AC1491" s="493" t="n">
        <v>0</v>
      </c>
      <c r="AD1491" s="493" t="n">
        <v>0</v>
      </c>
      <c r="AE1491" s="493" t="n">
        <v>0</v>
      </c>
      <c r="AF1491" s="493" t="n">
        <v>0</v>
      </c>
      <c r="AG1491" s="493" t="n">
        <v>0</v>
      </c>
      <c r="AH1491" s="493" t="n">
        <v>0</v>
      </c>
      <c r="AI1491" s="493" t="n">
        <v>0</v>
      </c>
      <c r="AJ1491" s="493" t="n">
        <v>0</v>
      </c>
      <c r="AK1491" s="493" t="n">
        <v>0</v>
      </c>
      <c r="AL1491" s="493" t="n">
        <v>0</v>
      </c>
      <c r="AM1491" s="493" t="n">
        <v>0</v>
      </c>
      <c r="AN1491" s="493" t="n">
        <v>0</v>
      </c>
      <c r="AO1491" s="493" t="n">
        <v>0</v>
      </c>
      <c r="AP1491" s="493" t="n">
        <v>0</v>
      </c>
      <c r="AQ1491" s="493" t="n">
        <v>0</v>
      </c>
      <c r="AR1491" s="493" t="n">
        <v>0</v>
      </c>
      <c r="AS1491" s="493" t="n">
        <v>0</v>
      </c>
      <c r="AT1491" s="493" t="n">
        <v>0</v>
      </c>
      <c r="AU1491" s="493" t="n">
        <v>0</v>
      </c>
      <c r="AV1491" s="493" t="n">
        <v>0</v>
      </c>
      <c r="AW1491" s="493" t="n">
        <v>0</v>
      </c>
      <c r="AX1491" s="493" t="n">
        <v>0</v>
      </c>
      <c r="AY1491" s="493" t="n">
        <v>0</v>
      </c>
      <c r="AZ1491" s="493" t="n">
        <v>0</v>
      </c>
      <c r="BA1491" s="493" t="n">
        <v>0</v>
      </c>
      <c r="BB1491" s="493" t="n">
        <v>139.2</v>
      </c>
      <c r="BC1491" s="493" t="n">
        <v>0</v>
      </c>
      <c r="BD1491" s="493" t="n">
        <v>129</v>
      </c>
      <c r="BE1491" s="493" t="n">
        <v>0</v>
      </c>
      <c r="BF1491" s="493" t="n">
        <v>124.2</v>
      </c>
      <c r="BG1491" s="493" t="n">
        <v>0</v>
      </c>
      <c r="BH1491" s="493" t="n">
        <v>121.2</v>
      </c>
      <c r="BI1491" s="493" t="n">
        <v>0</v>
      </c>
      <c r="BJ1491" s="493" t="n">
        <v>0</v>
      </c>
      <c r="BK1491" s="493" t="n">
        <v>0</v>
      </c>
      <c r="BL1491" s="493" t="n">
        <v>0</v>
      </c>
      <c r="BM1491" s="493" t="n">
        <v>0</v>
      </c>
      <c r="BN1491" s="493" t="n">
        <v>0</v>
      </c>
      <c r="BO1491" s="493" t="n">
        <v>0</v>
      </c>
      <c r="BP1491" s="493" t="n">
        <v>326.4</v>
      </c>
      <c r="BQ1491" s="493" t="n">
        <v>408</v>
      </c>
      <c r="BR1491" s="493" t="n">
        <v>779.4</v>
      </c>
      <c r="BS1491" s="493" t="n">
        <v>429.45</v>
      </c>
      <c r="BT1491" s="493" t="n">
        <v>322.5</v>
      </c>
      <c r="BU1491" s="493" t="n">
        <v>992.46</v>
      </c>
      <c r="BV1491" s="493" t="n">
        <v>862.2</v>
      </c>
      <c r="BW1491" s="493" t="n">
        <v>1787.21</v>
      </c>
    </row>
    <row r="1492">
      <c r="A1492" t="inlineStr">
        <is>
          <t>[C9C] ANGIOTENSIN-II 길항제 (단일)</t>
        </is>
      </c>
      <c r="B1492" t="inlineStr">
        <is>
          <t>제뉴원사이언스</t>
        </is>
      </c>
      <c r="C1492" t="inlineStr">
        <is>
          <t>제뉴원 칸데사르탄</t>
        </is>
      </c>
      <c r="D1492" t="inlineStr">
        <is>
          <t>제뉴원사이언스</t>
        </is>
      </c>
      <c r="E1492" t="inlineStr">
        <is>
          <t>candesartan cilexetil</t>
        </is>
      </c>
      <c r="F1492" t="inlineStr">
        <is>
          <t>의원</t>
        </is>
      </c>
      <c r="G1492" t="inlineStr">
        <is>
          <t>Generic</t>
        </is>
      </c>
      <c r="H1492" s="493" t="n">
        <v>0</v>
      </c>
      <c r="I1492" s="493" t="n">
        <v>0</v>
      </c>
      <c r="J1492" s="493" t="n">
        <v>0</v>
      </c>
      <c r="K1492" s="493" t="n">
        <v>0</v>
      </c>
      <c r="L1492" s="493" t="n">
        <v>0</v>
      </c>
      <c r="M1492" s="493" t="n">
        <v>0</v>
      </c>
      <c r="N1492" s="493" t="n">
        <v>0</v>
      </c>
      <c r="O1492" s="493" t="n">
        <v>0</v>
      </c>
      <c r="P1492" s="493" t="n">
        <v>0</v>
      </c>
      <c r="Q1492" s="493" t="n">
        <v>0</v>
      </c>
      <c r="R1492" s="493" t="n">
        <v>0</v>
      </c>
      <c r="S1492" s="493" t="n">
        <v>0</v>
      </c>
      <c r="T1492" s="493" t="n">
        <v>0</v>
      </c>
      <c r="U1492" s="493" t="n">
        <v>0</v>
      </c>
      <c r="V1492" s="493" t="n">
        <v>0</v>
      </c>
      <c r="W1492" s="493" t="n">
        <v>0</v>
      </c>
      <c r="X1492" s="493" t="n">
        <v>0</v>
      </c>
      <c r="Y1492" s="493" t="n">
        <v>0</v>
      </c>
      <c r="Z1492" s="493" t="n">
        <v>0</v>
      </c>
      <c r="AA1492" s="493" t="n">
        <v>0</v>
      </c>
      <c r="AB1492" s="493" t="n">
        <v>0</v>
      </c>
      <c r="AC1492" s="493" t="n">
        <v>0</v>
      </c>
      <c r="AD1492" s="493" t="n">
        <v>0</v>
      </c>
      <c r="AE1492" s="493" t="n">
        <v>0</v>
      </c>
      <c r="AF1492" s="493" t="n">
        <v>0</v>
      </c>
      <c r="AG1492" s="493" t="n">
        <v>0</v>
      </c>
      <c r="AH1492" s="493" t="n">
        <v>0</v>
      </c>
      <c r="AI1492" s="493" t="n">
        <v>0</v>
      </c>
      <c r="AJ1492" s="493" t="n">
        <v>0</v>
      </c>
      <c r="AK1492" s="493" t="n">
        <v>0</v>
      </c>
      <c r="AL1492" s="493" t="n">
        <v>0</v>
      </c>
      <c r="AM1492" s="493" t="n">
        <v>0</v>
      </c>
      <c r="AN1492" s="493" t="n">
        <v>0</v>
      </c>
      <c r="AO1492" s="493" t="n">
        <v>0</v>
      </c>
      <c r="AP1492" s="493" t="n">
        <v>0</v>
      </c>
      <c r="AQ1492" s="493" t="n">
        <v>0</v>
      </c>
      <c r="AR1492" s="493" t="n">
        <v>0</v>
      </c>
      <c r="AS1492" s="493" t="n">
        <v>0</v>
      </c>
      <c r="AT1492" s="493" t="n">
        <v>0</v>
      </c>
      <c r="AU1492" s="493" t="n">
        <v>0</v>
      </c>
      <c r="AV1492" s="493" t="n">
        <v>0</v>
      </c>
      <c r="AW1492" s="493" t="n">
        <v>0</v>
      </c>
      <c r="AX1492" s="493" t="n">
        <v>0</v>
      </c>
      <c r="AY1492" s="493" t="n">
        <v>0</v>
      </c>
      <c r="AZ1492" s="493" t="n">
        <v>0</v>
      </c>
      <c r="BA1492" s="493" t="n">
        <v>0</v>
      </c>
      <c r="BB1492" s="493" t="n">
        <v>2602.15</v>
      </c>
      <c r="BC1492" s="493" t="n">
        <v>3267</v>
      </c>
      <c r="BD1492" s="493" t="n">
        <v>2303.4</v>
      </c>
      <c r="BE1492" s="493" t="n">
        <v>3577.7</v>
      </c>
      <c r="BF1492" s="493" t="n">
        <v>8082.2</v>
      </c>
      <c r="BG1492" s="493" t="n">
        <v>6343.4</v>
      </c>
      <c r="BH1492" s="493" t="n">
        <v>4980.22</v>
      </c>
      <c r="BI1492" s="493" t="n">
        <v>6841.07</v>
      </c>
      <c r="BJ1492" s="493" t="n">
        <v>6470.14</v>
      </c>
      <c r="BK1492" s="493" t="n">
        <v>5060.63</v>
      </c>
      <c r="BL1492" s="493" t="n">
        <v>8267.040000000001</v>
      </c>
      <c r="BM1492" s="493" t="n">
        <v>9034.85</v>
      </c>
      <c r="BN1492" s="493" t="n">
        <v>9355.139999999999</v>
      </c>
      <c r="BO1492" s="493" t="n">
        <v>7686.91</v>
      </c>
      <c r="BP1492" s="493" t="n">
        <v>11277.66</v>
      </c>
      <c r="BQ1492" s="493" t="n">
        <v>10318.2</v>
      </c>
      <c r="BR1492" s="493" t="n">
        <v>9762</v>
      </c>
      <c r="BS1492" s="493" t="n">
        <v>8401.08</v>
      </c>
      <c r="BT1492" s="493" t="n">
        <v>7659.52</v>
      </c>
      <c r="BU1492" s="493" t="n">
        <v>7663.71</v>
      </c>
      <c r="BV1492" s="493" t="n">
        <v>15938.5</v>
      </c>
      <c r="BW1492" s="493" t="n">
        <v>9266.75</v>
      </c>
    </row>
    <row r="1493">
      <c r="A1493" t="inlineStr">
        <is>
          <t>[C9C] ANGIOTENSIN-II 길항제 (단일)</t>
        </is>
      </c>
      <c r="B1493" t="inlineStr">
        <is>
          <t>제뉴원사이언스</t>
        </is>
      </c>
      <c r="C1493" t="inlineStr">
        <is>
          <t>제뉴원 칸데사르탄</t>
        </is>
      </c>
      <c r="D1493" t="inlineStr">
        <is>
          <t>제뉴원사이언스</t>
        </is>
      </c>
      <c r="E1493" t="inlineStr">
        <is>
          <t>candesartan cilexetil</t>
        </is>
      </c>
      <c r="F1493" t="inlineStr">
        <is>
          <t>보건소</t>
        </is>
      </c>
      <c r="G1493" t="inlineStr">
        <is>
          <t>Generic</t>
        </is>
      </c>
      <c r="H1493" s="493" t="n">
        <v>0</v>
      </c>
      <c r="I1493" s="493" t="n">
        <v>0</v>
      </c>
      <c r="J1493" s="493" t="n">
        <v>0</v>
      </c>
      <c r="K1493" s="493" t="n">
        <v>0</v>
      </c>
      <c r="L1493" s="493" t="n">
        <v>0</v>
      </c>
      <c r="M1493" s="493" t="n">
        <v>0</v>
      </c>
      <c r="N1493" s="493" t="n">
        <v>0</v>
      </c>
      <c r="O1493" s="493" t="n">
        <v>0</v>
      </c>
      <c r="P1493" s="493" t="n">
        <v>0</v>
      </c>
      <c r="Q1493" s="493" t="n">
        <v>0</v>
      </c>
      <c r="R1493" s="493" t="n">
        <v>0</v>
      </c>
      <c r="S1493" s="493" t="n">
        <v>0</v>
      </c>
      <c r="T1493" s="493" t="n">
        <v>0</v>
      </c>
      <c r="U1493" s="493" t="n">
        <v>0</v>
      </c>
      <c r="V1493" s="493" t="n">
        <v>0</v>
      </c>
      <c r="W1493" s="493" t="n">
        <v>0</v>
      </c>
      <c r="X1493" s="493" t="n">
        <v>0</v>
      </c>
      <c r="Y1493" s="493" t="n">
        <v>0</v>
      </c>
      <c r="Z1493" s="493" t="n">
        <v>0</v>
      </c>
      <c r="AA1493" s="493" t="n">
        <v>0</v>
      </c>
      <c r="AB1493" s="493" t="n">
        <v>0</v>
      </c>
      <c r="AC1493" s="493" t="n">
        <v>0</v>
      </c>
      <c r="AD1493" s="493" t="n">
        <v>0</v>
      </c>
      <c r="AE1493" s="493" t="n">
        <v>0</v>
      </c>
      <c r="AF1493" s="493" t="n">
        <v>0</v>
      </c>
      <c r="AG1493" s="493" t="n">
        <v>0</v>
      </c>
      <c r="AH1493" s="493" t="n">
        <v>0</v>
      </c>
      <c r="AI1493" s="493" t="n">
        <v>0</v>
      </c>
      <c r="AJ1493" s="493" t="n">
        <v>0</v>
      </c>
      <c r="AK1493" s="493" t="n">
        <v>0</v>
      </c>
      <c r="AL1493" s="493" t="n">
        <v>0</v>
      </c>
      <c r="AM1493" s="493" t="n">
        <v>0</v>
      </c>
      <c r="AN1493" s="493" t="n">
        <v>0</v>
      </c>
      <c r="AO1493" s="493" t="n">
        <v>0</v>
      </c>
      <c r="AP1493" s="493" t="n">
        <v>0</v>
      </c>
      <c r="AQ1493" s="493" t="n">
        <v>0</v>
      </c>
      <c r="AR1493" s="493" t="n">
        <v>0</v>
      </c>
      <c r="AS1493" s="493" t="n">
        <v>0</v>
      </c>
      <c r="AT1493" s="493" t="n">
        <v>0</v>
      </c>
      <c r="AU1493" s="493" t="n">
        <v>0</v>
      </c>
      <c r="AV1493" s="493" t="n">
        <v>0</v>
      </c>
      <c r="AW1493" s="493" t="n">
        <v>0</v>
      </c>
      <c r="AX1493" s="493" t="n">
        <v>0</v>
      </c>
      <c r="AY1493" s="493" t="n">
        <v>0</v>
      </c>
      <c r="AZ1493" s="493" t="n">
        <v>0</v>
      </c>
      <c r="BA1493" s="493" t="n">
        <v>0</v>
      </c>
      <c r="BB1493" s="493" t="n">
        <v>0</v>
      </c>
      <c r="BC1493" s="493" t="n">
        <v>0</v>
      </c>
      <c r="BD1493" s="493" t="n">
        <v>0</v>
      </c>
      <c r="BE1493" s="493" t="n">
        <v>0</v>
      </c>
      <c r="BF1493" s="493" t="n">
        <v>0</v>
      </c>
      <c r="BG1493" s="493" t="n">
        <v>0</v>
      </c>
      <c r="BH1493" s="493" t="n">
        <v>0</v>
      </c>
      <c r="BI1493" s="493" t="n">
        <v>0</v>
      </c>
      <c r="BJ1493" s="493" t="n">
        <v>0</v>
      </c>
      <c r="BK1493" s="493" t="n">
        <v>603.9</v>
      </c>
      <c r="BL1493" s="493" t="n">
        <v>0</v>
      </c>
      <c r="BM1493" s="493" t="n">
        <v>0</v>
      </c>
      <c r="BN1493" s="493" t="n">
        <v>610.2</v>
      </c>
      <c r="BO1493" s="493" t="n">
        <v>0</v>
      </c>
      <c r="BP1493" s="493" t="n">
        <v>0</v>
      </c>
      <c r="BQ1493" s="493" t="n">
        <v>0</v>
      </c>
      <c r="BR1493" s="493" t="n">
        <v>0</v>
      </c>
      <c r="BS1493" s="493" t="n">
        <v>0</v>
      </c>
      <c r="BT1493" s="493" t="n">
        <v>0</v>
      </c>
      <c r="BU1493" s="493" t="n">
        <v>832.5</v>
      </c>
      <c r="BV1493" s="493" t="n">
        <v>221.4</v>
      </c>
      <c r="BW1493" s="493" t="n">
        <v>0</v>
      </c>
    </row>
    <row r="1494">
      <c r="A1494" t="inlineStr">
        <is>
          <t>[C9C] ANGIOTENSIN-II 길항제 (단일)</t>
        </is>
      </c>
      <c r="B1494" t="inlineStr">
        <is>
          <t>제뉴원사이언스</t>
        </is>
      </c>
      <c r="C1494" t="inlineStr">
        <is>
          <t>제뉴원 텔미사르탄</t>
        </is>
      </c>
      <c r="D1494" t="inlineStr">
        <is>
          <t>제뉴원사이언스</t>
        </is>
      </c>
      <c r="E1494" t="inlineStr">
        <is>
          <t>telmisartan</t>
        </is>
      </c>
      <c r="F1494" t="inlineStr">
        <is>
          <t>상급종합병원</t>
        </is>
      </c>
      <c r="G1494" t="inlineStr">
        <is>
          <t>Generic</t>
        </is>
      </c>
      <c r="H1494" s="493" t="n">
        <v>0</v>
      </c>
      <c r="I1494" s="493" t="n">
        <v>0</v>
      </c>
      <c r="J1494" s="493" t="n">
        <v>0</v>
      </c>
      <c r="K1494" s="493" t="n">
        <v>0</v>
      </c>
      <c r="L1494" s="493" t="n">
        <v>0</v>
      </c>
      <c r="M1494" s="493" t="n">
        <v>0</v>
      </c>
      <c r="N1494" s="493" t="n">
        <v>112.56</v>
      </c>
      <c r="O1494" s="493" t="n">
        <v>0</v>
      </c>
      <c r="P1494" s="493" t="n">
        <v>0</v>
      </c>
      <c r="Q1494" s="493" t="n">
        <v>0</v>
      </c>
      <c r="R1494" s="493" t="n">
        <v>283.85</v>
      </c>
      <c r="S1494" s="493" t="n">
        <v>0</v>
      </c>
      <c r="T1494" s="493" t="n">
        <v>0</v>
      </c>
      <c r="U1494" s="493" t="n">
        <v>0</v>
      </c>
      <c r="V1494" s="493" t="n">
        <v>0</v>
      </c>
      <c r="W1494" s="493" t="n">
        <v>0</v>
      </c>
      <c r="X1494" s="493" t="n">
        <v>0</v>
      </c>
      <c r="Y1494" s="493" t="n">
        <v>0</v>
      </c>
      <c r="Z1494" s="493" t="n">
        <v>0</v>
      </c>
      <c r="AA1494" s="493" t="n">
        <v>0</v>
      </c>
      <c r="AB1494" s="493" t="n">
        <v>0</v>
      </c>
      <c r="AC1494" s="493" t="n">
        <v>0</v>
      </c>
      <c r="AD1494" s="493" t="n">
        <v>0</v>
      </c>
      <c r="AE1494" s="493" t="n">
        <v>0</v>
      </c>
      <c r="AF1494" s="493" t="n">
        <v>0</v>
      </c>
      <c r="AG1494" s="493" t="n">
        <v>0</v>
      </c>
      <c r="AH1494" s="493" t="n">
        <v>0</v>
      </c>
      <c r="AI1494" s="493" t="n">
        <v>0</v>
      </c>
      <c r="AJ1494" s="493" t="n">
        <v>0</v>
      </c>
      <c r="AK1494" s="493" t="n">
        <v>0</v>
      </c>
      <c r="AL1494" s="493" t="n">
        <v>0</v>
      </c>
      <c r="AM1494" s="493" t="n">
        <v>0</v>
      </c>
      <c r="AN1494" s="493" t="n">
        <v>0</v>
      </c>
      <c r="AO1494" s="493" t="n">
        <v>0</v>
      </c>
      <c r="AP1494" s="493" t="n">
        <v>0</v>
      </c>
      <c r="AQ1494" s="493" t="n">
        <v>0</v>
      </c>
      <c r="AR1494" s="493" t="n">
        <v>0</v>
      </c>
      <c r="AS1494" s="493" t="n">
        <v>0</v>
      </c>
      <c r="AT1494" s="493" t="n">
        <v>1490.4</v>
      </c>
      <c r="AU1494" s="493" t="n">
        <v>0</v>
      </c>
      <c r="AV1494" s="493" t="n">
        <v>0</v>
      </c>
      <c r="AW1494" s="493" t="n">
        <v>0</v>
      </c>
      <c r="AX1494" s="493" t="n">
        <v>0</v>
      </c>
      <c r="AY1494" s="493" t="n">
        <v>0</v>
      </c>
      <c r="AZ1494" s="493" t="n">
        <v>0</v>
      </c>
      <c r="BA1494" s="493" t="n">
        <v>0</v>
      </c>
      <c r="BB1494" s="493" t="n">
        <v>0</v>
      </c>
      <c r="BC1494" s="493" t="n">
        <v>0</v>
      </c>
      <c r="BD1494" s="493" t="n">
        <v>0</v>
      </c>
      <c r="BE1494" s="493" t="n">
        <v>0</v>
      </c>
      <c r="BF1494" s="493" t="n">
        <v>0</v>
      </c>
      <c r="BG1494" s="493" t="n">
        <v>1298</v>
      </c>
      <c r="BH1494" s="493" t="n">
        <v>0</v>
      </c>
      <c r="BI1494" s="493" t="n">
        <v>0</v>
      </c>
      <c r="BJ1494" s="493" t="n">
        <v>0</v>
      </c>
      <c r="BK1494" s="493" t="n">
        <v>0</v>
      </c>
      <c r="BL1494" s="493" t="n">
        <v>0</v>
      </c>
      <c r="BM1494" s="493" t="n">
        <v>0</v>
      </c>
      <c r="BN1494" s="493" t="n">
        <v>0</v>
      </c>
      <c r="BO1494" s="493" t="n">
        <v>0</v>
      </c>
      <c r="BP1494" s="493" t="n">
        <v>0</v>
      </c>
      <c r="BQ1494" s="493" t="n">
        <v>0</v>
      </c>
      <c r="BR1494" s="493" t="n">
        <v>0</v>
      </c>
      <c r="BS1494" s="493" t="n">
        <v>0</v>
      </c>
      <c r="BT1494" s="493" t="n">
        <v>0</v>
      </c>
      <c r="BU1494" s="493" t="n">
        <v>0</v>
      </c>
      <c r="BV1494" s="493" t="n">
        <v>0</v>
      </c>
      <c r="BW1494" s="493" t="n">
        <v>0</v>
      </c>
    </row>
    <row r="1495">
      <c r="A1495" t="inlineStr">
        <is>
          <t>[C9C] ANGIOTENSIN-II 길항제 (단일)</t>
        </is>
      </c>
      <c r="B1495" t="inlineStr">
        <is>
          <t>제뉴원사이언스</t>
        </is>
      </c>
      <c r="C1495" t="inlineStr">
        <is>
          <t>제뉴원 텔미사르탄</t>
        </is>
      </c>
      <c r="D1495" t="inlineStr">
        <is>
          <t>제뉴원사이언스</t>
        </is>
      </c>
      <c r="E1495" t="inlineStr">
        <is>
          <t>telmisartan</t>
        </is>
      </c>
      <c r="F1495" t="inlineStr">
        <is>
          <t>종합병원</t>
        </is>
      </c>
      <c r="G1495" t="inlineStr">
        <is>
          <t>Generic</t>
        </is>
      </c>
      <c r="H1495" s="493" t="n">
        <v>24011.15</v>
      </c>
      <c r="I1495" s="493" t="n">
        <v>15865.02</v>
      </c>
      <c r="J1495" s="493" t="n">
        <v>22518.01</v>
      </c>
      <c r="K1495" s="493" t="n">
        <v>20434.44</v>
      </c>
      <c r="L1495" s="493" t="n">
        <v>25661.99</v>
      </c>
      <c r="M1495" s="493" t="n">
        <v>22279.78</v>
      </c>
      <c r="N1495" s="493" t="n">
        <v>14539.98</v>
      </c>
      <c r="O1495" s="493" t="n">
        <v>5047.49</v>
      </c>
      <c r="P1495" s="493" t="n">
        <v>2531.4</v>
      </c>
      <c r="Q1495" s="493" t="n">
        <v>4470.25</v>
      </c>
      <c r="R1495" s="493" t="n">
        <v>6633</v>
      </c>
      <c r="S1495" s="493" t="n">
        <v>6739.2</v>
      </c>
      <c r="T1495" s="493" t="n">
        <v>3959.1</v>
      </c>
      <c r="U1495" s="493" t="n">
        <v>2642.4</v>
      </c>
      <c r="V1495" s="493" t="n">
        <v>3120.6</v>
      </c>
      <c r="W1495" s="493" t="n">
        <v>2401.8</v>
      </c>
      <c r="X1495" s="493" t="n">
        <v>4091.1</v>
      </c>
      <c r="Y1495" s="493" t="n">
        <v>3126.3</v>
      </c>
      <c r="Z1495" s="493" t="n">
        <v>5241.6</v>
      </c>
      <c r="AA1495" s="493" t="n">
        <v>2056.5</v>
      </c>
      <c r="AB1495" s="493" t="n">
        <v>3792</v>
      </c>
      <c r="AC1495" s="493" t="n">
        <v>2546.7</v>
      </c>
      <c r="AD1495" s="493" t="n">
        <v>240</v>
      </c>
      <c r="AE1495" s="493" t="n">
        <v>725.4</v>
      </c>
      <c r="AF1495" s="493" t="n">
        <v>0</v>
      </c>
      <c r="AG1495" s="493" t="n">
        <v>0</v>
      </c>
      <c r="AH1495" s="493" t="n">
        <v>0</v>
      </c>
      <c r="AI1495" s="493" t="n">
        <v>0</v>
      </c>
      <c r="AJ1495" s="493" t="n">
        <v>480</v>
      </c>
      <c r="AK1495" s="493" t="n">
        <v>0</v>
      </c>
      <c r="AL1495" s="493" t="n">
        <v>0</v>
      </c>
      <c r="AM1495" s="493" t="n">
        <v>632.1</v>
      </c>
      <c r="AN1495" s="493" t="n">
        <v>70.8</v>
      </c>
      <c r="AO1495" s="493" t="n">
        <v>350</v>
      </c>
      <c r="AP1495" s="493" t="n">
        <v>225</v>
      </c>
      <c r="AQ1495" s="493" t="n">
        <v>194.1</v>
      </c>
      <c r="AR1495" s="493" t="n">
        <v>453.6</v>
      </c>
      <c r="AS1495" s="493" t="n">
        <v>209.7</v>
      </c>
      <c r="AT1495" s="493" t="n">
        <v>0</v>
      </c>
      <c r="AU1495" s="493" t="n">
        <v>351.3</v>
      </c>
      <c r="AV1495" s="493" t="n">
        <v>295.2</v>
      </c>
      <c r="AW1495" s="493" t="n">
        <v>126.3</v>
      </c>
      <c r="AX1495" s="493" t="n">
        <v>99.59999999999999</v>
      </c>
      <c r="AY1495" s="493" t="n">
        <v>222.3</v>
      </c>
      <c r="AZ1495" s="493" t="n">
        <v>194.4</v>
      </c>
      <c r="BA1495" s="493" t="n">
        <v>0</v>
      </c>
      <c r="BB1495" s="493" t="n">
        <v>199.2</v>
      </c>
      <c r="BC1495" s="493" t="n">
        <v>144.6</v>
      </c>
      <c r="BD1495" s="493" t="n">
        <v>512.1</v>
      </c>
      <c r="BE1495" s="493" t="n">
        <v>0</v>
      </c>
      <c r="BF1495" s="493" t="n">
        <v>0</v>
      </c>
      <c r="BG1495" s="493" t="n">
        <v>400.2</v>
      </c>
      <c r="BH1495" s="493" t="n">
        <v>0</v>
      </c>
      <c r="BI1495" s="493" t="n">
        <v>147.6</v>
      </c>
      <c r="BJ1495" s="493" t="n">
        <v>0</v>
      </c>
      <c r="BK1495" s="493" t="n">
        <v>74.7</v>
      </c>
      <c r="BL1495" s="493" t="n">
        <v>371.7</v>
      </c>
      <c r="BM1495" s="493" t="n">
        <v>147.6</v>
      </c>
      <c r="BN1495" s="493" t="n">
        <v>0</v>
      </c>
      <c r="BO1495" s="493" t="n">
        <v>0</v>
      </c>
      <c r="BP1495" s="493" t="n">
        <v>0</v>
      </c>
      <c r="BQ1495" s="493" t="n">
        <v>394.8</v>
      </c>
      <c r="BR1495" s="493" t="n">
        <v>0</v>
      </c>
      <c r="BS1495" s="493" t="n">
        <v>0</v>
      </c>
      <c r="BT1495" s="493" t="n">
        <v>407.4</v>
      </c>
      <c r="BU1495" s="493" t="n">
        <v>500.5</v>
      </c>
      <c r="BV1495" s="493" t="n">
        <v>0</v>
      </c>
      <c r="BW1495" s="493" t="n">
        <v>610.2</v>
      </c>
    </row>
    <row r="1496">
      <c r="A1496" t="inlineStr">
        <is>
          <t>[C9C] ANGIOTENSIN-II 길항제 (단일)</t>
        </is>
      </c>
      <c r="B1496" t="inlineStr">
        <is>
          <t>제뉴원사이언스</t>
        </is>
      </c>
      <c r="C1496" t="inlineStr">
        <is>
          <t>제뉴원 텔미사르탄</t>
        </is>
      </c>
      <c r="D1496" t="inlineStr">
        <is>
          <t>제뉴원사이언스</t>
        </is>
      </c>
      <c r="E1496" t="inlineStr">
        <is>
          <t>telmisartan</t>
        </is>
      </c>
      <c r="F1496" t="inlineStr">
        <is>
          <t>병원</t>
        </is>
      </c>
      <c r="G1496" t="inlineStr">
        <is>
          <t>Generic</t>
        </is>
      </c>
      <c r="H1496" s="493" t="n">
        <v>12780.22</v>
      </c>
      <c r="I1496" s="493" t="n">
        <v>11695.8</v>
      </c>
      <c r="J1496" s="493" t="n">
        <v>15205.8</v>
      </c>
      <c r="K1496" s="493" t="n">
        <v>7700.38</v>
      </c>
      <c r="L1496" s="493" t="n">
        <v>12881.66</v>
      </c>
      <c r="M1496" s="493" t="n">
        <v>9227.27</v>
      </c>
      <c r="N1496" s="493" t="n">
        <v>10801.05</v>
      </c>
      <c r="O1496" s="493" t="n">
        <v>9374.299999999999</v>
      </c>
      <c r="P1496" s="493" t="n">
        <v>12024.88</v>
      </c>
      <c r="Q1496" s="493" t="n">
        <v>6099.28</v>
      </c>
      <c r="R1496" s="493" t="n">
        <v>11922.45</v>
      </c>
      <c r="S1496" s="493" t="n">
        <v>11089.29</v>
      </c>
      <c r="T1496" s="493" t="n">
        <v>4911.22</v>
      </c>
      <c r="U1496" s="493" t="n">
        <v>6042.48</v>
      </c>
      <c r="V1496" s="493" t="n">
        <v>7910.52</v>
      </c>
      <c r="W1496" s="493" t="n">
        <v>6222.09</v>
      </c>
      <c r="X1496" s="493" t="n">
        <v>6036.07</v>
      </c>
      <c r="Y1496" s="493" t="n">
        <v>5251.18</v>
      </c>
      <c r="Z1496" s="493" t="n">
        <v>4267.2</v>
      </c>
      <c r="AA1496" s="493" t="n">
        <v>3001.89</v>
      </c>
      <c r="AB1496" s="493" t="n">
        <v>2389.44</v>
      </c>
      <c r="AC1496" s="493" t="n">
        <v>2226.34</v>
      </c>
      <c r="AD1496" s="493" t="n">
        <v>986.14</v>
      </c>
      <c r="AE1496" s="493" t="n">
        <v>3045.33</v>
      </c>
      <c r="AF1496" s="493" t="n">
        <v>1375.34</v>
      </c>
      <c r="AG1496" s="493" t="n">
        <v>2765.88</v>
      </c>
      <c r="AH1496" s="493" t="n">
        <v>4443.83</v>
      </c>
      <c r="AI1496" s="493" t="n">
        <v>2957.25</v>
      </c>
      <c r="AJ1496" s="493" t="n">
        <v>1937.6</v>
      </c>
      <c r="AK1496" s="493" t="n">
        <v>2649.05</v>
      </c>
      <c r="AL1496" s="493" t="n">
        <v>2830.13</v>
      </c>
      <c r="AM1496" s="493" t="n">
        <v>2573.4</v>
      </c>
      <c r="AN1496" s="493" t="n">
        <v>1704.8</v>
      </c>
      <c r="AO1496" s="493" t="n">
        <v>3033.75</v>
      </c>
      <c r="AP1496" s="493" t="n">
        <v>3611.55</v>
      </c>
      <c r="AQ1496" s="493" t="n">
        <v>7172.4</v>
      </c>
      <c r="AR1496" s="493" t="n">
        <v>8062.64</v>
      </c>
      <c r="AS1496" s="493" t="n">
        <v>15795.9</v>
      </c>
      <c r="AT1496" s="493" t="n">
        <v>9931.799999999999</v>
      </c>
      <c r="AU1496" s="493" t="n">
        <v>11776.48</v>
      </c>
      <c r="AV1496" s="493" t="n">
        <v>7459.48</v>
      </c>
      <c r="AW1496" s="493" t="n">
        <v>5589.2</v>
      </c>
      <c r="AX1496" s="493" t="n">
        <v>7570.72</v>
      </c>
      <c r="AY1496" s="493" t="n">
        <v>7374.96</v>
      </c>
      <c r="AZ1496" s="493" t="n">
        <v>5166.24</v>
      </c>
      <c r="BA1496" s="493" t="n">
        <v>8694.440000000001</v>
      </c>
      <c r="BB1496" s="493" t="n">
        <v>8273.700000000001</v>
      </c>
      <c r="BC1496" s="493" t="n">
        <v>3835.9</v>
      </c>
      <c r="BD1496" s="493" t="n">
        <v>9309.32</v>
      </c>
      <c r="BE1496" s="493" t="n">
        <v>7884.52</v>
      </c>
      <c r="BF1496" s="493" t="n">
        <v>9933.860000000001</v>
      </c>
      <c r="BG1496" s="493" t="n">
        <v>11079.59</v>
      </c>
      <c r="BH1496" s="493" t="n">
        <v>13345.8</v>
      </c>
      <c r="BI1496" s="493" t="n">
        <v>11349.06</v>
      </c>
      <c r="BJ1496" s="493" t="n">
        <v>11787.14</v>
      </c>
      <c r="BK1496" s="493" t="n">
        <v>10484.22</v>
      </c>
      <c r="BL1496" s="493" t="n">
        <v>16362.6</v>
      </c>
      <c r="BM1496" s="493" t="n">
        <v>10173.62</v>
      </c>
      <c r="BN1496" s="493" t="n">
        <v>10292.92</v>
      </c>
      <c r="BO1496" s="493" t="n">
        <v>8152.66</v>
      </c>
      <c r="BP1496" s="493" t="n">
        <v>8260.219999999999</v>
      </c>
      <c r="BQ1496" s="493" t="n">
        <v>8094.12</v>
      </c>
      <c r="BR1496" s="493" t="n">
        <v>9601.049999999999</v>
      </c>
      <c r="BS1496" s="493" t="n">
        <v>10215.17</v>
      </c>
      <c r="BT1496" s="493" t="n">
        <v>12592.27</v>
      </c>
      <c r="BU1496" s="493" t="n">
        <v>12895.79</v>
      </c>
      <c r="BV1496" s="493" t="n">
        <v>15873.99</v>
      </c>
      <c r="BW1496" s="493" t="n">
        <v>14100.52</v>
      </c>
    </row>
    <row r="1497">
      <c r="A1497" t="inlineStr">
        <is>
          <t>[C9C] ANGIOTENSIN-II 길항제 (단일)</t>
        </is>
      </c>
      <c r="B1497" t="inlineStr">
        <is>
          <t>제뉴원사이언스</t>
        </is>
      </c>
      <c r="C1497" t="inlineStr">
        <is>
          <t>제뉴원 텔미사르탄</t>
        </is>
      </c>
      <c r="D1497" t="inlineStr">
        <is>
          <t>제뉴원사이언스</t>
        </is>
      </c>
      <c r="E1497" t="inlineStr">
        <is>
          <t>telmisartan</t>
        </is>
      </c>
      <c r="F1497" t="inlineStr">
        <is>
          <t>의원</t>
        </is>
      </c>
      <c r="G1497" t="inlineStr">
        <is>
          <t>Generic</t>
        </is>
      </c>
      <c r="H1497" s="493" t="n">
        <v>168854.15</v>
      </c>
      <c r="I1497" s="493" t="n">
        <v>159605.64</v>
      </c>
      <c r="J1497" s="493" t="n">
        <v>176723.97</v>
      </c>
      <c r="K1497" s="493" t="n">
        <v>169628.19</v>
      </c>
      <c r="L1497" s="493" t="n">
        <v>186359.96</v>
      </c>
      <c r="M1497" s="493" t="n">
        <v>179964.61</v>
      </c>
      <c r="N1497" s="493" t="n">
        <v>190445.59</v>
      </c>
      <c r="O1497" s="493" t="n">
        <v>183973.8</v>
      </c>
      <c r="P1497" s="493" t="n">
        <v>171968.97</v>
      </c>
      <c r="Q1497" s="493" t="n">
        <v>190951.78</v>
      </c>
      <c r="R1497" s="493" t="n">
        <v>199210.08</v>
      </c>
      <c r="S1497" s="493" t="n">
        <v>229142.43</v>
      </c>
      <c r="T1497" s="493" t="n">
        <v>157382.08</v>
      </c>
      <c r="U1497" s="493" t="n">
        <v>172551.07</v>
      </c>
      <c r="V1497" s="493" t="n">
        <v>175209.42</v>
      </c>
      <c r="W1497" s="493" t="n">
        <v>204965.16</v>
      </c>
      <c r="X1497" s="493" t="n">
        <v>233098.87</v>
      </c>
      <c r="Y1497" s="493" t="n">
        <v>185658.42</v>
      </c>
      <c r="Z1497" s="493" t="n">
        <v>156711.88</v>
      </c>
      <c r="AA1497" s="493" t="n">
        <v>101681.14</v>
      </c>
      <c r="AB1497" s="493" t="n">
        <v>103587.8</v>
      </c>
      <c r="AC1497" s="493" t="n">
        <v>79259.7</v>
      </c>
      <c r="AD1497" s="493" t="n">
        <v>85514</v>
      </c>
      <c r="AE1497" s="493" t="n">
        <v>92548.32000000001</v>
      </c>
      <c r="AF1497" s="493" t="n">
        <v>81638.8</v>
      </c>
      <c r="AG1497" s="493" t="n">
        <v>75561.58</v>
      </c>
      <c r="AH1497" s="493" t="n">
        <v>74554.72</v>
      </c>
      <c r="AI1497" s="493" t="n">
        <v>95420.61</v>
      </c>
      <c r="AJ1497" s="493" t="n">
        <v>104340.06</v>
      </c>
      <c r="AK1497" s="493" t="n">
        <v>128837.53</v>
      </c>
      <c r="AL1497" s="493" t="n">
        <v>134782.83</v>
      </c>
      <c r="AM1497" s="493" t="n">
        <v>141516.25</v>
      </c>
      <c r="AN1497" s="493" t="n">
        <v>148721.13</v>
      </c>
      <c r="AO1497" s="493" t="n">
        <v>159248.14</v>
      </c>
      <c r="AP1497" s="493" t="n">
        <v>151943.48</v>
      </c>
      <c r="AQ1497" s="493" t="n">
        <v>164061.21</v>
      </c>
      <c r="AR1497" s="493" t="n">
        <v>156870.18</v>
      </c>
      <c r="AS1497" s="493" t="n">
        <v>176390.63</v>
      </c>
      <c r="AT1497" s="493" t="n">
        <v>178919.77</v>
      </c>
      <c r="AU1497" s="493" t="n">
        <v>181577.15</v>
      </c>
      <c r="AV1497" s="493" t="n">
        <v>201792.09</v>
      </c>
      <c r="AW1497" s="493" t="n">
        <v>209722.8</v>
      </c>
      <c r="AX1497" s="493" t="n">
        <v>226981.83</v>
      </c>
      <c r="AY1497" s="493" t="n">
        <v>243360.06</v>
      </c>
      <c r="AZ1497" s="493" t="n">
        <v>220459.1</v>
      </c>
      <c r="BA1497" s="493" t="n">
        <v>245070.96</v>
      </c>
      <c r="BB1497" s="493" t="n">
        <v>201460.85</v>
      </c>
      <c r="BC1497" s="493" t="n">
        <v>209051.25</v>
      </c>
      <c r="BD1497" s="493" t="n">
        <v>195648.43</v>
      </c>
      <c r="BE1497" s="493" t="n">
        <v>203121.11</v>
      </c>
      <c r="BF1497" s="493" t="n">
        <v>184256.53</v>
      </c>
      <c r="BG1497" s="493" t="n">
        <v>241798.27</v>
      </c>
      <c r="BH1497" s="493" t="n">
        <v>228159.68</v>
      </c>
      <c r="BI1497" s="493" t="n">
        <v>224697.77</v>
      </c>
      <c r="BJ1497" s="493" t="n">
        <v>240011.51</v>
      </c>
      <c r="BK1497" s="493" t="n">
        <v>232166.81</v>
      </c>
      <c r="BL1497" s="493" t="n">
        <v>263086.65</v>
      </c>
      <c r="BM1497" s="493" t="n">
        <v>206824.17</v>
      </c>
      <c r="BN1497" s="493" t="n">
        <v>207735.27</v>
      </c>
      <c r="BO1497" s="493" t="n">
        <v>187778.93</v>
      </c>
      <c r="BP1497" s="493" t="n">
        <v>142615.07</v>
      </c>
      <c r="BQ1497" s="493" t="n">
        <v>98711.48</v>
      </c>
      <c r="BR1497" s="493" t="n">
        <v>131947.49</v>
      </c>
      <c r="BS1497" s="493" t="n">
        <v>145403.93</v>
      </c>
      <c r="BT1497" s="493" t="n">
        <v>142320.96</v>
      </c>
      <c r="BU1497" s="493" t="n">
        <v>165694.44</v>
      </c>
      <c r="BV1497" s="493" t="n">
        <v>172987.85</v>
      </c>
      <c r="BW1497" s="493" t="n">
        <v>174259.61</v>
      </c>
    </row>
    <row r="1498">
      <c r="A1498" t="inlineStr">
        <is>
          <t>[C9C] ANGIOTENSIN-II 길항제 (단일)</t>
        </is>
      </c>
      <c r="B1498" t="inlineStr">
        <is>
          <t>제뉴원사이언스</t>
        </is>
      </c>
      <c r="C1498" t="inlineStr">
        <is>
          <t>제뉴원 텔미사르탄</t>
        </is>
      </c>
      <c r="D1498" t="inlineStr">
        <is>
          <t>제뉴원사이언스</t>
        </is>
      </c>
      <c r="E1498" t="inlineStr">
        <is>
          <t>telmisartan</t>
        </is>
      </c>
      <c r="F1498" t="inlineStr">
        <is>
          <t>보건소</t>
        </is>
      </c>
      <c r="G1498" t="inlineStr">
        <is>
          <t>Generic</t>
        </is>
      </c>
      <c r="H1498" s="493" t="n">
        <v>4530.3</v>
      </c>
      <c r="I1498" s="493" t="n">
        <v>15680.85</v>
      </c>
      <c r="J1498" s="493" t="n">
        <v>16257.47</v>
      </c>
      <c r="K1498" s="493" t="n">
        <v>10334.1</v>
      </c>
      <c r="L1498" s="493" t="n">
        <v>30103.2</v>
      </c>
      <c r="M1498" s="493" t="n">
        <v>19007.8</v>
      </c>
      <c r="N1498" s="493" t="n">
        <v>12017.12</v>
      </c>
      <c r="O1498" s="493" t="n">
        <v>36548.85</v>
      </c>
      <c r="P1498" s="493" t="n">
        <v>17130.9</v>
      </c>
      <c r="Q1498" s="493" t="n">
        <v>17525.04</v>
      </c>
      <c r="R1498" s="493" t="n">
        <v>18083.7</v>
      </c>
      <c r="S1498" s="493" t="n">
        <v>11070.6</v>
      </c>
      <c r="T1498" s="493" t="n">
        <v>12490.2</v>
      </c>
      <c r="U1498" s="493" t="n">
        <v>13337.4</v>
      </c>
      <c r="V1498" s="493" t="n">
        <v>11098.95</v>
      </c>
      <c r="W1498" s="493" t="n">
        <v>10277.85</v>
      </c>
      <c r="X1498" s="493" t="n">
        <v>9835.26</v>
      </c>
      <c r="Y1498" s="493" t="n">
        <v>6535.8</v>
      </c>
      <c r="Z1498" s="493" t="n">
        <v>10752.75</v>
      </c>
      <c r="AA1498" s="493" t="n">
        <v>9621.299999999999</v>
      </c>
      <c r="AB1498" s="493" t="n">
        <v>7641</v>
      </c>
      <c r="AC1498" s="493" t="n">
        <v>3847.05</v>
      </c>
      <c r="AD1498" s="493" t="n">
        <v>3109.2</v>
      </c>
      <c r="AE1498" s="493" t="n">
        <v>4668.9</v>
      </c>
      <c r="AF1498" s="493" t="n">
        <v>7378.2</v>
      </c>
      <c r="AG1498" s="493" t="n">
        <v>1570.8</v>
      </c>
      <c r="AH1498" s="493" t="n">
        <v>2595</v>
      </c>
      <c r="AI1498" s="493" t="n">
        <v>1470.15</v>
      </c>
      <c r="AJ1498" s="493" t="n">
        <v>8956.950000000001</v>
      </c>
      <c r="AK1498" s="493" t="n">
        <v>3249</v>
      </c>
      <c r="AL1498" s="493" t="n">
        <v>2964.9</v>
      </c>
      <c r="AM1498" s="493" t="n">
        <v>5177.4</v>
      </c>
      <c r="AN1498" s="493" t="n">
        <v>3385.2</v>
      </c>
      <c r="AO1498" s="493" t="n">
        <v>2626.8</v>
      </c>
      <c r="AP1498" s="493" t="n">
        <v>2554.8</v>
      </c>
      <c r="AQ1498" s="493" t="n">
        <v>1693.16</v>
      </c>
      <c r="AR1498" s="493" t="n">
        <v>2811.3</v>
      </c>
      <c r="AS1498" s="493" t="n">
        <v>2906.7</v>
      </c>
      <c r="AT1498" s="493" t="n">
        <v>1507.16</v>
      </c>
      <c r="AU1498" s="493" t="n">
        <v>2262.6</v>
      </c>
      <c r="AV1498" s="493" t="n">
        <v>2155.05</v>
      </c>
      <c r="AW1498" s="493" t="n">
        <v>3940.8</v>
      </c>
      <c r="AX1498" s="493" t="n">
        <v>2770.4</v>
      </c>
      <c r="AY1498" s="493" t="n">
        <v>2461.15</v>
      </c>
      <c r="AZ1498" s="493" t="n">
        <v>4153.55</v>
      </c>
      <c r="BA1498" s="493" t="n">
        <v>3555</v>
      </c>
      <c r="BB1498" s="493" t="n">
        <v>5013.3</v>
      </c>
      <c r="BC1498" s="493" t="n">
        <v>5955.9</v>
      </c>
      <c r="BD1498" s="493" t="n">
        <v>3667.8</v>
      </c>
      <c r="BE1498" s="493" t="n">
        <v>4176.3</v>
      </c>
      <c r="BF1498" s="493" t="n">
        <v>2729.4</v>
      </c>
      <c r="BG1498" s="493" t="n">
        <v>5694</v>
      </c>
      <c r="BH1498" s="493" t="n">
        <v>5423.1</v>
      </c>
      <c r="BI1498" s="493" t="n">
        <v>6422.79</v>
      </c>
      <c r="BJ1498" s="493" t="n">
        <v>4427.4</v>
      </c>
      <c r="BK1498" s="493" t="n">
        <v>3957.3</v>
      </c>
      <c r="BL1498" s="493" t="n">
        <v>4788.6</v>
      </c>
      <c r="BM1498" s="493" t="n">
        <v>4761.9</v>
      </c>
      <c r="BN1498" s="493" t="n">
        <v>2742.3</v>
      </c>
      <c r="BO1498" s="493" t="n">
        <v>4131.9</v>
      </c>
      <c r="BP1498" s="493" t="n">
        <v>1855.2</v>
      </c>
      <c r="BQ1498" s="493" t="n">
        <v>2715.3</v>
      </c>
      <c r="BR1498" s="493" t="n">
        <v>2422.8</v>
      </c>
      <c r="BS1498" s="493" t="n">
        <v>4593</v>
      </c>
      <c r="BT1498" s="493" t="n">
        <v>5265.3</v>
      </c>
      <c r="BU1498" s="493" t="n">
        <v>8204.700000000001</v>
      </c>
      <c r="BV1498" s="493" t="n">
        <v>4327.05</v>
      </c>
      <c r="BW1498" s="493" t="n">
        <v>6578.7</v>
      </c>
    </row>
    <row r="1499">
      <c r="A1499" t="inlineStr">
        <is>
          <t>[C9C] ANGIOTENSIN-II 길항제 (단일)</t>
        </is>
      </c>
      <c r="B1499" t="inlineStr">
        <is>
          <t>제뉴파마</t>
        </is>
      </c>
      <c r="C1499" t="inlineStr">
        <is>
          <t>로자케이</t>
        </is>
      </c>
      <c r="D1499" t="inlineStr">
        <is>
          <t>제뉴파마</t>
        </is>
      </c>
      <c r="E1499" t="inlineStr">
        <is>
          <t>losartan potassium</t>
        </is>
      </c>
      <c r="F1499" t="inlineStr">
        <is>
          <t>상급종합병원</t>
        </is>
      </c>
      <c r="G1499" t="inlineStr">
        <is>
          <t>Generic</t>
        </is>
      </c>
      <c r="H1499" s="493" t="n">
        <v>0</v>
      </c>
      <c r="I1499" s="493" t="n">
        <v>0</v>
      </c>
      <c r="J1499" s="493" t="n">
        <v>0</v>
      </c>
      <c r="K1499" s="493" t="n">
        <v>0</v>
      </c>
      <c r="L1499" s="493" t="n">
        <v>0</v>
      </c>
      <c r="M1499" s="493" t="n">
        <v>0</v>
      </c>
      <c r="N1499" s="493" t="n">
        <v>0</v>
      </c>
      <c r="O1499" s="493" t="n">
        <v>0</v>
      </c>
      <c r="P1499" s="493" t="n">
        <v>0</v>
      </c>
      <c r="Q1499" s="493" t="n">
        <v>0</v>
      </c>
      <c r="R1499" s="493" t="n">
        <v>0</v>
      </c>
      <c r="S1499" s="493" t="n">
        <v>0</v>
      </c>
      <c r="T1499" s="493" t="n">
        <v>0</v>
      </c>
      <c r="U1499" s="493" t="n">
        <v>0</v>
      </c>
      <c r="V1499" s="493" t="n">
        <v>0</v>
      </c>
      <c r="W1499" s="493" t="n">
        <v>0</v>
      </c>
      <c r="X1499" s="493" t="n">
        <v>0</v>
      </c>
      <c r="Y1499" s="493" t="n">
        <v>0</v>
      </c>
      <c r="Z1499" s="493" t="n">
        <v>0</v>
      </c>
      <c r="AA1499" s="493" t="n">
        <v>0</v>
      </c>
      <c r="AB1499" s="493" t="n">
        <v>0</v>
      </c>
      <c r="AC1499" s="493" t="n">
        <v>0</v>
      </c>
      <c r="AD1499" s="493" t="n">
        <v>0</v>
      </c>
      <c r="AE1499" s="493" t="n">
        <v>920.08</v>
      </c>
      <c r="AF1499" s="493" t="n">
        <v>0</v>
      </c>
      <c r="AG1499" s="493" t="n">
        <v>1198.54</v>
      </c>
      <c r="AH1499" s="493" t="n">
        <v>0</v>
      </c>
      <c r="AI1499" s="493" t="n">
        <v>0</v>
      </c>
      <c r="AJ1499" s="493" t="n">
        <v>0</v>
      </c>
      <c r="AK1499" s="493" t="n">
        <v>0</v>
      </c>
      <c r="AL1499" s="493" t="n">
        <v>0</v>
      </c>
      <c r="AM1499" s="493" t="n">
        <v>0</v>
      </c>
      <c r="AN1499" s="493" t="n">
        <v>0</v>
      </c>
      <c r="AO1499" s="493" t="n">
        <v>0</v>
      </c>
      <c r="AP1499" s="493" t="n">
        <v>0</v>
      </c>
      <c r="AQ1499" s="493" t="n">
        <v>0</v>
      </c>
      <c r="AR1499" s="493" t="n">
        <v>0</v>
      </c>
      <c r="AS1499" s="493" t="n">
        <v>0</v>
      </c>
      <c r="AT1499" s="493" t="n">
        <v>0</v>
      </c>
      <c r="AU1499" s="493" t="n">
        <v>0</v>
      </c>
      <c r="AV1499" s="493" t="n">
        <v>0</v>
      </c>
      <c r="AW1499" s="493" t="n">
        <v>0</v>
      </c>
      <c r="AX1499" s="493" t="n">
        <v>0</v>
      </c>
      <c r="AY1499" s="493" t="n">
        <v>0</v>
      </c>
      <c r="AZ1499" s="493" t="n">
        <v>0</v>
      </c>
      <c r="BA1499" s="493" t="n">
        <v>0</v>
      </c>
      <c r="BB1499" s="493" t="n">
        <v>0</v>
      </c>
      <c r="BC1499" s="493" t="n">
        <v>0</v>
      </c>
      <c r="BD1499" s="493" t="n">
        <v>0</v>
      </c>
      <c r="BE1499" s="493" t="n">
        <v>0</v>
      </c>
      <c r="BF1499" s="493" t="n">
        <v>0</v>
      </c>
      <c r="BG1499" s="493" t="n">
        <v>0</v>
      </c>
      <c r="BH1499" s="493" t="n">
        <v>0</v>
      </c>
      <c r="BI1499" s="493" t="n">
        <v>0</v>
      </c>
      <c r="BJ1499" s="493" t="n">
        <v>0</v>
      </c>
      <c r="BK1499" s="493" t="n">
        <v>0</v>
      </c>
      <c r="BL1499" s="493" t="n">
        <v>0</v>
      </c>
      <c r="BM1499" s="493" t="n">
        <v>0</v>
      </c>
      <c r="BN1499" s="493" t="n">
        <v>0</v>
      </c>
      <c r="BO1499" s="493" t="n">
        <v>0</v>
      </c>
      <c r="BP1499" s="493" t="n">
        <v>0</v>
      </c>
      <c r="BQ1499" s="493" t="n">
        <v>0</v>
      </c>
      <c r="BR1499" s="493" t="n">
        <v>0</v>
      </c>
      <c r="BS1499" s="493" t="n">
        <v>0</v>
      </c>
      <c r="BT1499" s="493" t="n">
        <v>0</v>
      </c>
      <c r="BU1499" s="493" t="n">
        <v>0</v>
      </c>
      <c r="BV1499" s="493" t="n">
        <v>0</v>
      </c>
      <c r="BW1499" s="493" t="n">
        <v>0</v>
      </c>
    </row>
    <row r="1500">
      <c r="A1500" t="inlineStr">
        <is>
          <t>[C9C] ANGIOTENSIN-II 길항제 (단일)</t>
        </is>
      </c>
      <c r="B1500" t="inlineStr">
        <is>
          <t>제뉴파마</t>
        </is>
      </c>
      <c r="C1500" t="inlineStr">
        <is>
          <t>로자케이</t>
        </is>
      </c>
      <c r="D1500" t="inlineStr">
        <is>
          <t>제뉴파마</t>
        </is>
      </c>
      <c r="E1500" t="inlineStr">
        <is>
          <t>losartan potassium</t>
        </is>
      </c>
      <c r="F1500" t="inlineStr">
        <is>
          <t>종합병원</t>
        </is>
      </c>
      <c r="G1500" t="inlineStr">
        <is>
          <t>Generic</t>
        </is>
      </c>
      <c r="H1500" s="493" t="n">
        <v>0</v>
      </c>
      <c r="I1500" s="493" t="n">
        <v>0</v>
      </c>
      <c r="J1500" s="493" t="n">
        <v>27.93</v>
      </c>
      <c r="K1500" s="493" t="n">
        <v>0</v>
      </c>
      <c r="L1500" s="493" t="n">
        <v>0</v>
      </c>
      <c r="M1500" s="493" t="n">
        <v>0</v>
      </c>
      <c r="N1500" s="493" t="n">
        <v>0</v>
      </c>
      <c r="O1500" s="493" t="n">
        <v>0</v>
      </c>
      <c r="P1500" s="493" t="n">
        <v>0</v>
      </c>
      <c r="Q1500" s="493" t="n">
        <v>0</v>
      </c>
      <c r="R1500" s="493" t="n">
        <v>0</v>
      </c>
      <c r="S1500" s="493" t="n">
        <v>0</v>
      </c>
      <c r="T1500" s="493" t="n">
        <v>0</v>
      </c>
      <c r="U1500" s="493" t="n">
        <v>0</v>
      </c>
      <c r="V1500" s="493" t="n">
        <v>0</v>
      </c>
      <c r="W1500" s="493" t="n">
        <v>0</v>
      </c>
      <c r="X1500" s="493" t="n">
        <v>0</v>
      </c>
      <c r="Y1500" s="493" t="n">
        <v>0</v>
      </c>
      <c r="Z1500" s="493" t="n">
        <v>0</v>
      </c>
      <c r="AA1500" s="493" t="n">
        <v>0</v>
      </c>
      <c r="AB1500" s="493" t="n">
        <v>0</v>
      </c>
      <c r="AC1500" s="493" t="n">
        <v>0</v>
      </c>
      <c r="AD1500" s="493" t="n">
        <v>0</v>
      </c>
      <c r="AE1500" s="493" t="n">
        <v>0</v>
      </c>
      <c r="AF1500" s="493" t="n">
        <v>0</v>
      </c>
      <c r="AG1500" s="493" t="n">
        <v>0</v>
      </c>
      <c r="AH1500" s="493" t="n">
        <v>0</v>
      </c>
      <c r="AI1500" s="493" t="n">
        <v>0</v>
      </c>
      <c r="AJ1500" s="493" t="n">
        <v>0</v>
      </c>
      <c r="AK1500" s="493" t="n">
        <v>0</v>
      </c>
      <c r="AL1500" s="493" t="n">
        <v>0</v>
      </c>
      <c r="AM1500" s="493" t="n">
        <v>0</v>
      </c>
      <c r="AN1500" s="493" t="n">
        <v>0</v>
      </c>
      <c r="AO1500" s="493" t="n">
        <v>0</v>
      </c>
      <c r="AP1500" s="493" t="n">
        <v>0</v>
      </c>
      <c r="AQ1500" s="493" t="n">
        <v>0</v>
      </c>
      <c r="AR1500" s="493" t="n">
        <v>0</v>
      </c>
      <c r="AS1500" s="493" t="n">
        <v>0</v>
      </c>
      <c r="AT1500" s="493" t="n">
        <v>0</v>
      </c>
      <c r="AU1500" s="493" t="n">
        <v>0</v>
      </c>
      <c r="AV1500" s="493" t="n">
        <v>0</v>
      </c>
      <c r="AW1500" s="493" t="n">
        <v>0</v>
      </c>
      <c r="AX1500" s="493" t="n">
        <v>0</v>
      </c>
      <c r="AY1500" s="493" t="n">
        <v>0</v>
      </c>
      <c r="AZ1500" s="493" t="n">
        <v>0</v>
      </c>
      <c r="BA1500" s="493" t="n">
        <v>0</v>
      </c>
      <c r="BB1500" s="493" t="n">
        <v>0</v>
      </c>
      <c r="BC1500" s="493" t="n">
        <v>0</v>
      </c>
      <c r="BD1500" s="493" t="n">
        <v>0</v>
      </c>
      <c r="BE1500" s="493" t="n">
        <v>0</v>
      </c>
      <c r="BF1500" s="493" t="n">
        <v>0</v>
      </c>
      <c r="BG1500" s="493" t="n">
        <v>0</v>
      </c>
      <c r="BH1500" s="493" t="n">
        <v>0</v>
      </c>
      <c r="BI1500" s="493" t="n">
        <v>0</v>
      </c>
      <c r="BJ1500" s="493" t="n">
        <v>0</v>
      </c>
      <c r="BK1500" s="493" t="n">
        <v>0</v>
      </c>
      <c r="BL1500" s="493" t="n">
        <v>0</v>
      </c>
      <c r="BM1500" s="493" t="n">
        <v>0</v>
      </c>
      <c r="BN1500" s="493" t="n">
        <v>0</v>
      </c>
      <c r="BO1500" s="493" t="n">
        <v>0</v>
      </c>
      <c r="BP1500" s="493" t="n">
        <v>0</v>
      </c>
      <c r="BQ1500" s="493" t="n">
        <v>0</v>
      </c>
      <c r="BR1500" s="493" t="n">
        <v>0</v>
      </c>
      <c r="BS1500" s="493" t="n">
        <v>0</v>
      </c>
      <c r="BT1500" s="493" t="n">
        <v>0</v>
      </c>
      <c r="BU1500" s="493" t="n">
        <v>0</v>
      </c>
      <c r="BV1500" s="493" t="n">
        <v>0</v>
      </c>
      <c r="BW1500" s="493" t="n">
        <v>0</v>
      </c>
    </row>
    <row r="1501">
      <c r="A1501" t="inlineStr">
        <is>
          <t>[C9C] ANGIOTENSIN-II 길항제 (단일)</t>
        </is>
      </c>
      <c r="B1501" t="inlineStr">
        <is>
          <t>제뉴파마</t>
        </is>
      </c>
      <c r="C1501" t="inlineStr">
        <is>
          <t>로자케이</t>
        </is>
      </c>
      <c r="D1501" t="inlineStr">
        <is>
          <t>제뉴파마</t>
        </is>
      </c>
      <c r="E1501" t="inlineStr">
        <is>
          <t>losartan potassium</t>
        </is>
      </c>
      <c r="F1501" t="inlineStr">
        <is>
          <t>병원</t>
        </is>
      </c>
      <c r="G1501" t="inlineStr">
        <is>
          <t>Generic</t>
        </is>
      </c>
      <c r="H1501" s="493" t="n">
        <v>2610.44</v>
      </c>
      <c r="I1501" s="493" t="n">
        <v>1211.32</v>
      </c>
      <c r="J1501" s="493" t="n">
        <v>2515.4</v>
      </c>
      <c r="K1501" s="493" t="n">
        <v>1618.2</v>
      </c>
      <c r="L1501" s="493" t="n">
        <v>2444.1</v>
      </c>
      <c r="M1501" s="493" t="n">
        <v>750.5</v>
      </c>
      <c r="N1501" s="493" t="n">
        <v>1227.53</v>
      </c>
      <c r="O1501" s="493" t="n">
        <v>2202.2</v>
      </c>
      <c r="P1501" s="493" t="n">
        <v>1579</v>
      </c>
      <c r="Q1501" s="493" t="n">
        <v>2784.65</v>
      </c>
      <c r="R1501" s="493" t="n">
        <v>1619.45</v>
      </c>
      <c r="S1501" s="493" t="n">
        <v>616.9</v>
      </c>
      <c r="T1501" s="493" t="n">
        <v>179.7</v>
      </c>
      <c r="U1501" s="493" t="n">
        <v>97.76000000000001</v>
      </c>
      <c r="V1501" s="493" t="n">
        <v>378.95</v>
      </c>
      <c r="W1501" s="493" t="n">
        <v>112</v>
      </c>
      <c r="X1501" s="493" t="n">
        <v>360</v>
      </c>
      <c r="Y1501" s="493" t="n">
        <v>84</v>
      </c>
      <c r="Z1501" s="493" t="n">
        <v>120</v>
      </c>
      <c r="AA1501" s="493" t="n">
        <v>0</v>
      </c>
      <c r="AB1501" s="493" t="n">
        <v>408</v>
      </c>
      <c r="AC1501" s="493" t="n">
        <v>294</v>
      </c>
      <c r="AD1501" s="493" t="n">
        <v>536.1</v>
      </c>
      <c r="AE1501" s="493" t="n">
        <v>472.56</v>
      </c>
      <c r="AF1501" s="493" t="n">
        <v>376.8</v>
      </c>
      <c r="AG1501" s="493" t="n">
        <v>393.6</v>
      </c>
      <c r="AH1501" s="493" t="n">
        <v>635.1</v>
      </c>
      <c r="AI1501" s="493" t="n">
        <v>448</v>
      </c>
      <c r="AJ1501" s="493" t="n">
        <v>280</v>
      </c>
      <c r="AK1501" s="493" t="n">
        <v>448</v>
      </c>
      <c r="AL1501" s="493" t="n">
        <v>140.35</v>
      </c>
      <c r="AM1501" s="493" t="n">
        <v>140</v>
      </c>
      <c r="AN1501" s="493" t="n">
        <v>227.64</v>
      </c>
      <c r="AO1501" s="493" t="n">
        <v>280</v>
      </c>
      <c r="AP1501" s="493" t="n">
        <v>112</v>
      </c>
      <c r="AQ1501" s="493" t="n">
        <v>112</v>
      </c>
      <c r="AR1501" s="493" t="n">
        <v>260</v>
      </c>
      <c r="AS1501" s="493" t="n">
        <v>352</v>
      </c>
      <c r="AT1501" s="493" t="n">
        <v>224</v>
      </c>
      <c r="AU1501" s="493" t="n">
        <v>140</v>
      </c>
      <c r="AV1501" s="493" t="n">
        <v>112</v>
      </c>
      <c r="AW1501" s="493" t="n">
        <v>112.56</v>
      </c>
      <c r="AX1501" s="493" t="n">
        <v>140.35</v>
      </c>
      <c r="AY1501" s="493" t="n">
        <v>226.8</v>
      </c>
      <c r="AZ1501" s="493" t="n">
        <v>112.28</v>
      </c>
      <c r="BA1501" s="493" t="n">
        <v>286.3</v>
      </c>
      <c r="BB1501" s="493" t="n">
        <v>114.24</v>
      </c>
      <c r="BC1501" s="493" t="n">
        <v>144.9</v>
      </c>
      <c r="BD1501" s="493" t="n">
        <v>112.56</v>
      </c>
      <c r="BE1501" s="493" t="n">
        <v>112</v>
      </c>
      <c r="BF1501" s="493" t="n">
        <v>0</v>
      </c>
      <c r="BG1501" s="493" t="n">
        <v>0</v>
      </c>
      <c r="BH1501" s="493" t="n">
        <v>0</v>
      </c>
      <c r="BI1501" s="493" t="n">
        <v>120.6</v>
      </c>
      <c r="BJ1501" s="493" t="n">
        <v>0</v>
      </c>
      <c r="BK1501" s="493" t="n">
        <v>0</v>
      </c>
      <c r="BL1501" s="493" t="n">
        <v>0</v>
      </c>
      <c r="BM1501" s="493" t="n">
        <v>0</v>
      </c>
      <c r="BN1501" s="493" t="n">
        <v>0</v>
      </c>
      <c r="BO1501" s="493" t="n">
        <v>0</v>
      </c>
      <c r="BP1501" s="493" t="n">
        <v>0</v>
      </c>
      <c r="BQ1501" s="493" t="n">
        <v>1560</v>
      </c>
      <c r="BR1501" s="493" t="n">
        <v>0</v>
      </c>
      <c r="BS1501" s="493" t="n">
        <v>1565.7</v>
      </c>
      <c r="BT1501" s="493" t="n">
        <v>0</v>
      </c>
      <c r="BU1501" s="493" t="n">
        <v>481.8</v>
      </c>
      <c r="BV1501" s="493" t="n">
        <v>1442.7</v>
      </c>
      <c r="BW1501" s="493" t="n">
        <v>971.4</v>
      </c>
    </row>
    <row r="1502">
      <c r="A1502" t="inlineStr">
        <is>
          <t>[C9C] ANGIOTENSIN-II 길항제 (단일)</t>
        </is>
      </c>
      <c r="B1502" t="inlineStr">
        <is>
          <t>제뉴파마</t>
        </is>
      </c>
      <c r="C1502" t="inlineStr">
        <is>
          <t>로자케이</t>
        </is>
      </c>
      <c r="D1502" t="inlineStr">
        <is>
          <t>제뉴파마</t>
        </is>
      </c>
      <c r="E1502" t="inlineStr">
        <is>
          <t>losartan potassium</t>
        </is>
      </c>
      <c r="F1502" t="inlineStr">
        <is>
          <t>의원</t>
        </is>
      </c>
      <c r="G1502" t="inlineStr">
        <is>
          <t>Generic</t>
        </is>
      </c>
      <c r="H1502" s="493" t="n">
        <v>97429.52</v>
      </c>
      <c r="I1502" s="493" t="n">
        <v>94321.81</v>
      </c>
      <c r="J1502" s="493" t="n">
        <v>89631.67</v>
      </c>
      <c r="K1502" s="493" t="n">
        <v>91787.12</v>
      </c>
      <c r="L1502" s="493" t="n">
        <v>92334.58</v>
      </c>
      <c r="M1502" s="493" t="n">
        <v>90482.53</v>
      </c>
      <c r="N1502" s="493" t="n">
        <v>93894.07000000001</v>
      </c>
      <c r="O1502" s="493" t="n">
        <v>99518.88</v>
      </c>
      <c r="P1502" s="493" t="n">
        <v>91874.13</v>
      </c>
      <c r="Q1502" s="493" t="n">
        <v>101424.86</v>
      </c>
      <c r="R1502" s="493" t="n">
        <v>77753.75</v>
      </c>
      <c r="S1502" s="493" t="n">
        <v>16329.62</v>
      </c>
      <c r="T1502" s="493" t="n">
        <v>3349.15</v>
      </c>
      <c r="U1502" s="493" t="n">
        <v>8270.59</v>
      </c>
      <c r="V1502" s="493" t="n">
        <v>10763.8</v>
      </c>
      <c r="W1502" s="493" t="n">
        <v>13588.44</v>
      </c>
      <c r="X1502" s="493" t="n">
        <v>15884.45</v>
      </c>
      <c r="Y1502" s="493" t="n">
        <v>16728.85</v>
      </c>
      <c r="Z1502" s="493" t="n">
        <v>17346.51</v>
      </c>
      <c r="AA1502" s="493" t="n">
        <v>22064.52</v>
      </c>
      <c r="AB1502" s="493" t="n">
        <v>29467.4</v>
      </c>
      <c r="AC1502" s="493" t="n">
        <v>32320.4</v>
      </c>
      <c r="AD1502" s="493" t="n">
        <v>36913.29</v>
      </c>
      <c r="AE1502" s="493" t="n">
        <v>33683.7</v>
      </c>
      <c r="AF1502" s="493" t="n">
        <v>35812.86</v>
      </c>
      <c r="AG1502" s="493" t="n">
        <v>30819.98</v>
      </c>
      <c r="AH1502" s="493" t="n">
        <v>37982.79</v>
      </c>
      <c r="AI1502" s="493" t="n">
        <v>35178.18</v>
      </c>
      <c r="AJ1502" s="493" t="n">
        <v>41720.14</v>
      </c>
      <c r="AK1502" s="493" t="n">
        <v>40234.8</v>
      </c>
      <c r="AL1502" s="493" t="n">
        <v>46855.97</v>
      </c>
      <c r="AM1502" s="493" t="n">
        <v>35886.11</v>
      </c>
      <c r="AN1502" s="493" t="n">
        <v>43327.29</v>
      </c>
      <c r="AO1502" s="493" t="n">
        <v>37040.71</v>
      </c>
      <c r="AP1502" s="493" t="n">
        <v>44536.34</v>
      </c>
      <c r="AQ1502" s="493" t="n">
        <v>40182.93</v>
      </c>
      <c r="AR1502" s="493" t="n">
        <v>41671.94</v>
      </c>
      <c r="AS1502" s="493" t="n">
        <v>38516.99</v>
      </c>
      <c r="AT1502" s="493" t="n">
        <v>45122.42</v>
      </c>
      <c r="AU1502" s="493" t="n">
        <v>38224.27</v>
      </c>
      <c r="AV1502" s="493" t="n">
        <v>47770.35</v>
      </c>
      <c r="AW1502" s="493" t="n">
        <v>33350.44</v>
      </c>
      <c r="AX1502" s="493" t="n">
        <v>42121.12</v>
      </c>
      <c r="AY1502" s="493" t="n">
        <v>42055.07</v>
      </c>
      <c r="AZ1502" s="493" t="n">
        <v>41312.84</v>
      </c>
      <c r="BA1502" s="493" t="n">
        <v>43354.63</v>
      </c>
      <c r="BB1502" s="493" t="n">
        <v>41353.61</v>
      </c>
      <c r="BC1502" s="493" t="n">
        <v>40110.21</v>
      </c>
      <c r="BD1502" s="493" t="n">
        <v>44685.14</v>
      </c>
      <c r="BE1502" s="493" t="n">
        <v>40854.03</v>
      </c>
      <c r="BF1502" s="493" t="n">
        <v>44658.02</v>
      </c>
      <c r="BG1502" s="493" t="n">
        <v>43526.98</v>
      </c>
      <c r="BH1502" s="493" t="n">
        <v>47898.59</v>
      </c>
      <c r="BI1502" s="493" t="n">
        <v>52151.83</v>
      </c>
      <c r="BJ1502" s="493" t="n">
        <v>55074.32</v>
      </c>
      <c r="BK1502" s="493" t="n">
        <v>52721.04</v>
      </c>
      <c r="BL1502" s="493" t="n">
        <v>58219.34</v>
      </c>
      <c r="BM1502" s="493" t="n">
        <v>47607.62</v>
      </c>
      <c r="BN1502" s="493" t="n">
        <v>51040.59</v>
      </c>
      <c r="BO1502" s="493" t="n">
        <v>52880.11</v>
      </c>
      <c r="BP1502" s="493" t="n">
        <v>54178.37</v>
      </c>
      <c r="BQ1502" s="493" t="n">
        <v>52786.4</v>
      </c>
      <c r="BR1502" s="493" t="n">
        <v>51398.47</v>
      </c>
      <c r="BS1502" s="493" t="n">
        <v>59522.56</v>
      </c>
      <c r="BT1502" s="493" t="n">
        <v>55461.9</v>
      </c>
      <c r="BU1502" s="493" t="n">
        <v>58307.17</v>
      </c>
      <c r="BV1502" s="493" t="n">
        <v>58239.37</v>
      </c>
      <c r="BW1502" s="493" t="n">
        <v>59661.08</v>
      </c>
    </row>
    <row r="1503">
      <c r="A1503" t="inlineStr">
        <is>
          <t>[C9C] ANGIOTENSIN-II 길항제 (단일)</t>
        </is>
      </c>
      <c r="B1503" t="inlineStr">
        <is>
          <t>제뉴파마</t>
        </is>
      </c>
      <c r="C1503" t="inlineStr">
        <is>
          <t>로자케이</t>
        </is>
      </c>
      <c r="D1503" t="inlineStr">
        <is>
          <t>제뉴파마</t>
        </is>
      </c>
      <c r="E1503" t="inlineStr">
        <is>
          <t>losartan potassium</t>
        </is>
      </c>
      <c r="F1503" t="inlineStr">
        <is>
          <t>보건소</t>
        </is>
      </c>
      <c r="G1503" t="inlineStr">
        <is>
          <t>Generic</t>
        </is>
      </c>
      <c r="H1503" s="493" t="n">
        <v>0</v>
      </c>
      <c r="I1503" s="493" t="n">
        <v>0</v>
      </c>
      <c r="J1503" s="493" t="n">
        <v>0</v>
      </c>
      <c r="K1503" s="493" t="n">
        <v>0</v>
      </c>
      <c r="L1503" s="493" t="n">
        <v>1518</v>
      </c>
      <c r="M1503" s="493" t="n">
        <v>476.1</v>
      </c>
      <c r="N1503" s="493" t="n">
        <v>3001.8</v>
      </c>
      <c r="O1503" s="493" t="n">
        <v>1134.6</v>
      </c>
      <c r="P1503" s="493" t="n">
        <v>1738.05</v>
      </c>
      <c r="Q1503" s="493" t="n">
        <v>339.6</v>
      </c>
      <c r="R1503" s="493" t="n">
        <v>3351.6</v>
      </c>
      <c r="S1503" s="493" t="n">
        <v>0</v>
      </c>
      <c r="T1503" s="493" t="n">
        <v>0</v>
      </c>
      <c r="U1503" s="493" t="n">
        <v>1084.05</v>
      </c>
      <c r="V1503" s="493" t="n">
        <v>0</v>
      </c>
      <c r="W1503" s="493" t="n">
        <v>0</v>
      </c>
      <c r="X1503" s="493" t="n">
        <v>0</v>
      </c>
      <c r="Y1503" s="493" t="n">
        <v>0</v>
      </c>
      <c r="Z1503" s="493" t="n">
        <v>0</v>
      </c>
      <c r="AA1503" s="493" t="n">
        <v>0</v>
      </c>
      <c r="AB1503" s="493" t="n">
        <v>0</v>
      </c>
      <c r="AC1503" s="493" t="n">
        <v>0</v>
      </c>
      <c r="AD1503" s="493" t="n">
        <v>0</v>
      </c>
      <c r="AE1503" s="493" t="n">
        <v>0</v>
      </c>
      <c r="AF1503" s="493" t="n">
        <v>0</v>
      </c>
      <c r="AG1503" s="493" t="n">
        <v>0</v>
      </c>
      <c r="AH1503" s="493" t="n">
        <v>0</v>
      </c>
      <c r="AI1503" s="493" t="n">
        <v>0</v>
      </c>
      <c r="AJ1503" s="493" t="n">
        <v>0</v>
      </c>
      <c r="AK1503" s="493" t="n">
        <v>0</v>
      </c>
      <c r="AL1503" s="493" t="n">
        <v>0</v>
      </c>
      <c r="AM1503" s="493" t="n">
        <v>0</v>
      </c>
      <c r="AN1503" s="493" t="n">
        <v>0</v>
      </c>
      <c r="AO1503" s="493" t="n">
        <v>0</v>
      </c>
      <c r="AP1503" s="493" t="n">
        <v>0</v>
      </c>
      <c r="AQ1503" s="493" t="n">
        <v>0</v>
      </c>
      <c r="AR1503" s="493" t="n">
        <v>0</v>
      </c>
      <c r="AS1503" s="493" t="n">
        <v>0</v>
      </c>
      <c r="AT1503" s="493" t="n">
        <v>0</v>
      </c>
      <c r="AU1503" s="493" t="n">
        <v>0</v>
      </c>
      <c r="AV1503" s="493" t="n">
        <v>0</v>
      </c>
      <c r="AW1503" s="493" t="n">
        <v>0</v>
      </c>
      <c r="AX1503" s="493" t="n">
        <v>0</v>
      </c>
      <c r="AY1503" s="493" t="n">
        <v>0</v>
      </c>
      <c r="AZ1503" s="493" t="n">
        <v>0</v>
      </c>
      <c r="BA1503" s="493" t="n">
        <v>0</v>
      </c>
      <c r="BB1503" s="493" t="n">
        <v>0</v>
      </c>
      <c r="BC1503" s="493" t="n">
        <v>0</v>
      </c>
      <c r="BD1503" s="493" t="n">
        <v>0</v>
      </c>
      <c r="BE1503" s="493" t="n">
        <v>195.3</v>
      </c>
      <c r="BF1503" s="493" t="n">
        <v>0</v>
      </c>
      <c r="BG1503" s="493" t="n">
        <v>0</v>
      </c>
      <c r="BH1503" s="493" t="n">
        <v>0</v>
      </c>
      <c r="BI1503" s="493" t="n">
        <v>0</v>
      </c>
      <c r="BJ1503" s="493" t="n">
        <v>0</v>
      </c>
      <c r="BK1503" s="493" t="n">
        <v>0</v>
      </c>
      <c r="BL1503" s="493" t="n">
        <v>249.3</v>
      </c>
      <c r="BM1503" s="493" t="n">
        <v>252</v>
      </c>
      <c r="BN1503" s="493" t="n">
        <v>0</v>
      </c>
      <c r="BO1503" s="493" t="n">
        <v>220.5</v>
      </c>
      <c r="BP1503" s="493" t="n">
        <v>260.1</v>
      </c>
      <c r="BQ1503" s="493" t="n">
        <v>0</v>
      </c>
      <c r="BR1503" s="493" t="n">
        <v>246.6</v>
      </c>
      <c r="BS1503" s="493" t="n">
        <v>0</v>
      </c>
      <c r="BT1503" s="493" t="n">
        <v>0</v>
      </c>
      <c r="BU1503" s="493" t="n">
        <v>238.5</v>
      </c>
      <c r="BV1503" s="493" t="n">
        <v>0</v>
      </c>
      <c r="BW1503" s="493" t="n">
        <v>70.2</v>
      </c>
    </row>
    <row r="1504">
      <c r="A1504" t="inlineStr">
        <is>
          <t>[C9C] ANGIOTENSIN-II 길항제 (단일)</t>
        </is>
      </c>
      <c r="B1504" t="inlineStr">
        <is>
          <t>제일약품</t>
        </is>
      </c>
      <c r="C1504" t="inlineStr">
        <is>
          <t>디오발탄</t>
        </is>
      </c>
      <c r="D1504" t="inlineStr">
        <is>
          <t>제일약품</t>
        </is>
      </c>
      <c r="E1504" t="inlineStr">
        <is>
          <t>valsartan</t>
        </is>
      </c>
      <c r="F1504" t="inlineStr">
        <is>
          <t>상급종합병원</t>
        </is>
      </c>
      <c r="G1504" t="inlineStr">
        <is>
          <t>Generic</t>
        </is>
      </c>
      <c r="H1504" s="493" t="n">
        <v>8213.15</v>
      </c>
      <c r="I1504" s="493" t="n">
        <v>0</v>
      </c>
      <c r="J1504" s="493" t="n">
        <v>10806.69</v>
      </c>
      <c r="K1504" s="493" t="n">
        <v>1251.3</v>
      </c>
      <c r="L1504" s="493" t="n">
        <v>960</v>
      </c>
      <c r="M1504" s="493" t="n">
        <v>0</v>
      </c>
      <c r="N1504" s="493" t="n">
        <v>5085.48</v>
      </c>
      <c r="O1504" s="493" t="n">
        <v>1512</v>
      </c>
      <c r="P1504" s="493" t="n">
        <v>6932</v>
      </c>
      <c r="Q1504" s="493" t="n">
        <v>3474.24</v>
      </c>
      <c r="R1504" s="493" t="n">
        <v>1848</v>
      </c>
      <c r="S1504" s="493" t="n">
        <v>2674</v>
      </c>
      <c r="T1504" s="493" t="n">
        <v>4672</v>
      </c>
      <c r="U1504" s="493" t="n">
        <v>4576.94</v>
      </c>
      <c r="V1504" s="493" t="n">
        <v>1008</v>
      </c>
      <c r="W1504" s="493" t="n">
        <v>4426.24</v>
      </c>
      <c r="X1504" s="493" t="n">
        <v>4680</v>
      </c>
      <c r="Y1504" s="493" t="n">
        <v>0</v>
      </c>
      <c r="Z1504" s="493" t="n">
        <v>0</v>
      </c>
      <c r="AA1504" s="493" t="n">
        <v>6005.72</v>
      </c>
      <c r="AB1504" s="493" t="n">
        <v>11448</v>
      </c>
      <c r="AC1504" s="493" t="n">
        <v>13575.13</v>
      </c>
      <c r="AD1504" s="493" t="n">
        <v>10445.27</v>
      </c>
      <c r="AE1504" s="493" t="n">
        <v>12967.1</v>
      </c>
      <c r="AF1504" s="493" t="n">
        <v>27274.86</v>
      </c>
      <c r="AG1504" s="493" t="n">
        <v>5946.59</v>
      </c>
      <c r="AH1504" s="493" t="n">
        <v>23096.16</v>
      </c>
      <c r="AI1504" s="493" t="n">
        <v>16434.1</v>
      </c>
      <c r="AJ1504" s="493" t="n">
        <v>16316.47</v>
      </c>
      <c r="AK1504" s="493" t="n">
        <v>9321.48</v>
      </c>
      <c r="AL1504" s="493" t="n">
        <v>12767.66</v>
      </c>
      <c r="AM1504" s="493" t="n">
        <v>19256.07</v>
      </c>
      <c r="AN1504" s="493" t="n">
        <v>13225.83</v>
      </c>
      <c r="AO1504" s="493" t="n">
        <v>16195.17</v>
      </c>
      <c r="AP1504" s="493" t="n">
        <v>8260.870000000001</v>
      </c>
      <c r="AQ1504" s="493" t="n">
        <v>11645.07</v>
      </c>
      <c r="AR1504" s="493" t="n">
        <v>14608.12</v>
      </c>
      <c r="AS1504" s="493" t="n">
        <v>15664.36</v>
      </c>
      <c r="AT1504" s="493" t="n">
        <v>13219.48</v>
      </c>
      <c r="AU1504" s="493" t="n">
        <v>15086.43</v>
      </c>
      <c r="AV1504" s="493" t="n">
        <v>7953.49</v>
      </c>
      <c r="AW1504" s="493" t="n">
        <v>8528.790000000001</v>
      </c>
      <c r="AX1504" s="493" t="n">
        <v>13029.05</v>
      </c>
      <c r="AY1504" s="493" t="n">
        <v>16545.6</v>
      </c>
      <c r="AZ1504" s="493" t="n">
        <v>9881.76</v>
      </c>
      <c r="BA1504" s="493" t="n">
        <v>16782.94</v>
      </c>
      <c r="BB1504" s="493" t="n">
        <v>12261.15</v>
      </c>
      <c r="BC1504" s="493" t="n">
        <v>12195.71</v>
      </c>
      <c r="BD1504" s="493" t="n">
        <v>19024.21</v>
      </c>
      <c r="BE1504" s="493" t="n">
        <v>20734.33</v>
      </c>
      <c r="BF1504" s="493" t="n">
        <v>11028.13</v>
      </c>
      <c r="BG1504" s="493" t="n">
        <v>20624.63</v>
      </c>
      <c r="BH1504" s="493" t="n">
        <v>8913.780000000001</v>
      </c>
      <c r="BI1504" s="493" t="n">
        <v>16369</v>
      </c>
      <c r="BJ1504" s="493" t="n">
        <v>11077.39</v>
      </c>
      <c r="BK1504" s="493" t="n">
        <v>11683.49</v>
      </c>
      <c r="BL1504" s="493" t="n">
        <v>12143.57</v>
      </c>
      <c r="BM1504" s="493" t="n">
        <v>15748.23</v>
      </c>
      <c r="BN1504" s="493" t="n">
        <v>13915.23</v>
      </c>
      <c r="BO1504" s="493" t="n">
        <v>8937.440000000001</v>
      </c>
      <c r="BP1504" s="493" t="n">
        <v>2146.44</v>
      </c>
      <c r="BQ1504" s="493" t="n">
        <v>6502.38</v>
      </c>
      <c r="BR1504" s="493" t="n">
        <v>20707.65</v>
      </c>
      <c r="BS1504" s="493" t="n">
        <v>11165.56</v>
      </c>
      <c r="BT1504" s="493" t="n">
        <v>5365.38</v>
      </c>
      <c r="BU1504" s="493" t="n">
        <v>2894.96</v>
      </c>
      <c r="BV1504" s="493" t="n">
        <v>7598.14</v>
      </c>
      <c r="BW1504" s="493" t="n">
        <v>3412.47</v>
      </c>
    </row>
    <row r="1505">
      <c r="A1505" t="inlineStr">
        <is>
          <t>[C9C] ANGIOTENSIN-II 길항제 (단일)</t>
        </is>
      </c>
      <c r="B1505" t="inlineStr">
        <is>
          <t>제일약품</t>
        </is>
      </c>
      <c r="C1505" t="inlineStr">
        <is>
          <t>디오발탄</t>
        </is>
      </c>
      <c r="D1505" t="inlineStr">
        <is>
          <t>제일약품</t>
        </is>
      </c>
      <c r="E1505" t="inlineStr">
        <is>
          <t>valsartan</t>
        </is>
      </c>
      <c r="F1505" t="inlineStr">
        <is>
          <t>종합병원</t>
        </is>
      </c>
      <c r="G1505" t="inlineStr">
        <is>
          <t>Generic</t>
        </is>
      </c>
      <c r="H1505" s="493" t="n">
        <v>47113</v>
      </c>
      <c r="I1505" s="493" t="n">
        <v>39887.98</v>
      </c>
      <c r="J1505" s="493" t="n">
        <v>56764.71</v>
      </c>
      <c r="K1505" s="493" t="n">
        <v>37340.28</v>
      </c>
      <c r="L1505" s="493" t="n">
        <v>54539.24</v>
      </c>
      <c r="M1505" s="493" t="n">
        <v>36597.66</v>
      </c>
      <c r="N1505" s="493" t="n">
        <v>36157.59</v>
      </c>
      <c r="O1505" s="493" t="n">
        <v>50867.78</v>
      </c>
      <c r="P1505" s="493" t="n">
        <v>37872.12</v>
      </c>
      <c r="Q1505" s="493" t="n">
        <v>47235.9</v>
      </c>
      <c r="R1505" s="493" t="n">
        <v>41049.89</v>
      </c>
      <c r="S1505" s="493" t="n">
        <v>48612.72</v>
      </c>
      <c r="T1505" s="493" t="n">
        <v>38311.09</v>
      </c>
      <c r="U1505" s="493" t="n">
        <v>38375.28</v>
      </c>
      <c r="V1505" s="493" t="n">
        <v>41525.7</v>
      </c>
      <c r="W1505" s="493" t="n">
        <v>53173.97</v>
      </c>
      <c r="X1505" s="493" t="n">
        <v>49442.71</v>
      </c>
      <c r="Y1505" s="493" t="n">
        <v>42828.05</v>
      </c>
      <c r="Z1505" s="493" t="n">
        <v>45254.93</v>
      </c>
      <c r="AA1505" s="493" t="n">
        <v>44804.02</v>
      </c>
      <c r="AB1505" s="493" t="n">
        <v>62893.33</v>
      </c>
      <c r="AC1505" s="493" t="n">
        <v>37041.98</v>
      </c>
      <c r="AD1505" s="493" t="n">
        <v>52092.71</v>
      </c>
      <c r="AE1505" s="493" t="n">
        <v>57033.85</v>
      </c>
      <c r="AF1505" s="493" t="n">
        <v>56257.13</v>
      </c>
      <c r="AG1505" s="493" t="n">
        <v>47647.68</v>
      </c>
      <c r="AH1505" s="493" t="n">
        <v>62778.33</v>
      </c>
      <c r="AI1505" s="493" t="n">
        <v>51613.89</v>
      </c>
      <c r="AJ1505" s="493" t="n">
        <v>55288.97</v>
      </c>
      <c r="AK1505" s="493" t="n">
        <v>64936.67</v>
      </c>
      <c r="AL1505" s="493" t="n">
        <v>64682.3</v>
      </c>
      <c r="AM1505" s="493" t="n">
        <v>49833.42</v>
      </c>
      <c r="AN1505" s="493" t="n">
        <v>62253.18</v>
      </c>
      <c r="AO1505" s="493" t="n">
        <v>64893.2</v>
      </c>
      <c r="AP1505" s="493" t="n">
        <v>70056.28</v>
      </c>
      <c r="AQ1505" s="493" t="n">
        <v>69904.41</v>
      </c>
      <c r="AR1505" s="493" t="n">
        <v>83779.58</v>
      </c>
      <c r="AS1505" s="493" t="n">
        <v>45199.52</v>
      </c>
      <c r="AT1505" s="493" t="n">
        <v>44590.4</v>
      </c>
      <c r="AU1505" s="493" t="n">
        <v>37594.03</v>
      </c>
      <c r="AV1505" s="493" t="n">
        <v>48461.84</v>
      </c>
      <c r="AW1505" s="493" t="n">
        <v>39421.31</v>
      </c>
      <c r="AX1505" s="493" t="n">
        <v>57490.39</v>
      </c>
      <c r="AY1505" s="493" t="n">
        <v>39755.09</v>
      </c>
      <c r="AZ1505" s="493" t="n">
        <v>51273.28</v>
      </c>
      <c r="BA1505" s="493" t="n">
        <v>55812.25</v>
      </c>
      <c r="BB1505" s="493" t="n">
        <v>46284.69</v>
      </c>
      <c r="BC1505" s="493" t="n">
        <v>44570.7</v>
      </c>
      <c r="BD1505" s="493" t="n">
        <v>50809.71</v>
      </c>
      <c r="BE1505" s="493" t="n">
        <v>47649.9</v>
      </c>
      <c r="BF1505" s="493" t="n">
        <v>46798.71</v>
      </c>
      <c r="BG1505" s="493" t="n">
        <v>37519.61</v>
      </c>
      <c r="BH1505" s="493" t="n">
        <v>41386.76</v>
      </c>
      <c r="BI1505" s="493" t="n">
        <v>54504.77</v>
      </c>
      <c r="BJ1505" s="493" t="n">
        <v>45474.41</v>
      </c>
      <c r="BK1505" s="493" t="n">
        <v>42011.98</v>
      </c>
      <c r="BL1505" s="493" t="n">
        <v>43308.91</v>
      </c>
      <c r="BM1505" s="493" t="n">
        <v>43669</v>
      </c>
      <c r="BN1505" s="493" t="n">
        <v>44471.56</v>
      </c>
      <c r="BO1505" s="493" t="n">
        <v>36969.38</v>
      </c>
      <c r="BP1505" s="493" t="n">
        <v>38660.15</v>
      </c>
      <c r="BQ1505" s="493" t="n">
        <v>42019.26</v>
      </c>
      <c r="BR1505" s="493" t="n">
        <v>34007.1</v>
      </c>
      <c r="BS1505" s="493" t="n">
        <v>37002.13</v>
      </c>
      <c r="BT1505" s="493" t="n">
        <v>28181.17</v>
      </c>
      <c r="BU1505" s="493" t="n">
        <v>42989.57</v>
      </c>
      <c r="BV1505" s="493" t="n">
        <v>50120.92</v>
      </c>
      <c r="BW1505" s="493" t="n">
        <v>34636.47</v>
      </c>
    </row>
    <row r="1506">
      <c r="A1506" t="inlineStr">
        <is>
          <t>[C9C] ANGIOTENSIN-II 길항제 (단일)</t>
        </is>
      </c>
      <c r="B1506" t="inlineStr">
        <is>
          <t>제일약품</t>
        </is>
      </c>
      <c r="C1506" t="inlineStr">
        <is>
          <t>디오발탄</t>
        </is>
      </c>
      <c r="D1506" t="inlineStr">
        <is>
          <t>제일약품</t>
        </is>
      </c>
      <c r="E1506" t="inlineStr">
        <is>
          <t>valsartan</t>
        </is>
      </c>
      <c r="F1506" t="inlineStr">
        <is>
          <t>병원</t>
        </is>
      </c>
      <c r="G1506" t="inlineStr">
        <is>
          <t>Generic</t>
        </is>
      </c>
      <c r="H1506" s="493" t="n">
        <v>11048.69</v>
      </c>
      <c r="I1506" s="493" t="n">
        <v>9872.950000000001</v>
      </c>
      <c r="J1506" s="493" t="n">
        <v>9303.48</v>
      </c>
      <c r="K1506" s="493" t="n">
        <v>9019.860000000001</v>
      </c>
      <c r="L1506" s="493" t="n">
        <v>9096.4</v>
      </c>
      <c r="M1506" s="493" t="n">
        <v>7831.68</v>
      </c>
      <c r="N1506" s="493" t="n">
        <v>7831.96</v>
      </c>
      <c r="O1506" s="493" t="n">
        <v>8133.06</v>
      </c>
      <c r="P1506" s="493" t="n">
        <v>13029.06</v>
      </c>
      <c r="Q1506" s="493" t="n">
        <v>12530.32</v>
      </c>
      <c r="R1506" s="493" t="n">
        <v>9231.360000000001</v>
      </c>
      <c r="S1506" s="493" t="n">
        <v>14217.68</v>
      </c>
      <c r="T1506" s="493" t="n">
        <v>10905.94</v>
      </c>
      <c r="U1506" s="493" t="n">
        <v>10086.92</v>
      </c>
      <c r="V1506" s="493" t="n">
        <v>8924.82</v>
      </c>
      <c r="W1506" s="493" t="n">
        <v>11368.1</v>
      </c>
      <c r="X1506" s="493" t="n">
        <v>12683.24</v>
      </c>
      <c r="Y1506" s="493" t="n">
        <v>9555.68</v>
      </c>
      <c r="Z1506" s="493" t="n">
        <v>7988.22</v>
      </c>
      <c r="AA1506" s="493" t="n">
        <v>11982.17</v>
      </c>
      <c r="AB1506" s="493" t="n">
        <v>9976.68</v>
      </c>
      <c r="AC1506" s="493" t="n">
        <v>11418.05</v>
      </c>
      <c r="AD1506" s="493" t="n">
        <v>11001.09</v>
      </c>
      <c r="AE1506" s="493" t="n">
        <v>10115.59</v>
      </c>
      <c r="AF1506" s="493" t="n">
        <v>12281.4</v>
      </c>
      <c r="AG1506" s="493" t="n">
        <v>8978.309999999999</v>
      </c>
      <c r="AH1506" s="493" t="n">
        <v>8643.879999999999</v>
      </c>
      <c r="AI1506" s="493" t="n">
        <v>9872.66</v>
      </c>
      <c r="AJ1506" s="493" t="n">
        <v>12927.6</v>
      </c>
      <c r="AK1506" s="493" t="n">
        <v>9899.18</v>
      </c>
      <c r="AL1506" s="493" t="n">
        <v>14318.82</v>
      </c>
      <c r="AM1506" s="493" t="n">
        <v>11799.72</v>
      </c>
      <c r="AN1506" s="493" t="n">
        <v>9542</v>
      </c>
      <c r="AO1506" s="493" t="n">
        <v>10998.43</v>
      </c>
      <c r="AP1506" s="493" t="n">
        <v>10057.18</v>
      </c>
      <c r="AQ1506" s="493" t="n">
        <v>7051.97</v>
      </c>
      <c r="AR1506" s="493" t="n">
        <v>11561.4</v>
      </c>
      <c r="AS1506" s="493" t="n">
        <v>11479.7</v>
      </c>
      <c r="AT1506" s="493" t="n">
        <v>9903.17</v>
      </c>
      <c r="AU1506" s="493" t="n">
        <v>9780.52</v>
      </c>
      <c r="AV1506" s="493" t="n">
        <v>13596.1</v>
      </c>
      <c r="AW1506" s="493" t="n">
        <v>10203.62</v>
      </c>
      <c r="AX1506" s="493" t="n">
        <v>14463.75</v>
      </c>
      <c r="AY1506" s="493" t="n">
        <v>12382.01</v>
      </c>
      <c r="AZ1506" s="493" t="n">
        <v>8432.469999999999</v>
      </c>
      <c r="BA1506" s="493" t="n">
        <v>9276.68</v>
      </c>
      <c r="BB1506" s="493" t="n">
        <v>13867.69</v>
      </c>
      <c r="BC1506" s="493" t="n">
        <v>10485.68</v>
      </c>
      <c r="BD1506" s="493" t="n">
        <v>11007.1</v>
      </c>
      <c r="BE1506" s="493" t="n">
        <v>10480.86</v>
      </c>
      <c r="BF1506" s="493" t="n">
        <v>9955.66</v>
      </c>
      <c r="BG1506" s="493" t="n">
        <v>7684.07</v>
      </c>
      <c r="BH1506" s="493" t="n">
        <v>9854.620000000001</v>
      </c>
      <c r="BI1506" s="493" t="n">
        <v>7571.39</v>
      </c>
      <c r="BJ1506" s="493" t="n">
        <v>8599.530000000001</v>
      </c>
      <c r="BK1506" s="493" t="n">
        <v>13784.87</v>
      </c>
      <c r="BL1506" s="493" t="n">
        <v>9661.48</v>
      </c>
      <c r="BM1506" s="493" t="n">
        <v>8376.110000000001</v>
      </c>
      <c r="BN1506" s="493" t="n">
        <v>9289.139999999999</v>
      </c>
      <c r="BO1506" s="493" t="n">
        <v>10724.4</v>
      </c>
      <c r="BP1506" s="493" t="n">
        <v>11116.05</v>
      </c>
      <c r="BQ1506" s="493" t="n">
        <v>5758.6</v>
      </c>
      <c r="BR1506" s="493" t="n">
        <v>12210.09</v>
      </c>
      <c r="BS1506" s="493" t="n">
        <v>9858.08</v>
      </c>
      <c r="BT1506" s="493" t="n">
        <v>8080.39</v>
      </c>
      <c r="BU1506" s="493" t="n">
        <v>17124.4</v>
      </c>
      <c r="BV1506" s="493" t="n">
        <v>14052.57</v>
      </c>
      <c r="BW1506" s="493" t="n">
        <v>7293.85</v>
      </c>
    </row>
    <row r="1507">
      <c r="A1507" t="inlineStr">
        <is>
          <t>[C9C] ANGIOTENSIN-II 길항제 (단일)</t>
        </is>
      </c>
      <c r="B1507" t="inlineStr">
        <is>
          <t>제일약품</t>
        </is>
      </c>
      <c r="C1507" t="inlineStr">
        <is>
          <t>디오발탄</t>
        </is>
      </c>
      <c r="D1507" t="inlineStr">
        <is>
          <t>제일약품</t>
        </is>
      </c>
      <c r="E1507" t="inlineStr">
        <is>
          <t>valsartan</t>
        </is>
      </c>
      <c r="F1507" t="inlineStr">
        <is>
          <t>의원</t>
        </is>
      </c>
      <c r="G1507" t="inlineStr">
        <is>
          <t>Generic</t>
        </is>
      </c>
      <c r="H1507" s="493" t="n">
        <v>84086.05</v>
      </c>
      <c r="I1507" s="493" t="n">
        <v>96099.16</v>
      </c>
      <c r="J1507" s="493" t="n">
        <v>96812.5</v>
      </c>
      <c r="K1507" s="493" t="n">
        <v>98465.47</v>
      </c>
      <c r="L1507" s="493" t="n">
        <v>90974.50999999999</v>
      </c>
      <c r="M1507" s="493" t="n">
        <v>93660.57000000001</v>
      </c>
      <c r="N1507" s="493" t="n">
        <v>94940.03</v>
      </c>
      <c r="O1507" s="493" t="n">
        <v>98004.81</v>
      </c>
      <c r="P1507" s="493" t="n">
        <v>94201.39999999999</v>
      </c>
      <c r="Q1507" s="493" t="n">
        <v>93054.38</v>
      </c>
      <c r="R1507" s="493" t="n">
        <v>104629.59</v>
      </c>
      <c r="S1507" s="493" t="n">
        <v>119841.52</v>
      </c>
      <c r="T1507" s="493" t="n">
        <v>111936.99</v>
      </c>
      <c r="U1507" s="493" t="n">
        <v>109903.57</v>
      </c>
      <c r="V1507" s="493" t="n">
        <v>118148.72</v>
      </c>
      <c r="W1507" s="493" t="n">
        <v>118315.37</v>
      </c>
      <c r="X1507" s="493" t="n">
        <v>118940.86</v>
      </c>
      <c r="Y1507" s="493" t="n">
        <v>124387.9</v>
      </c>
      <c r="Z1507" s="493" t="n">
        <v>116049.88</v>
      </c>
      <c r="AA1507" s="493" t="n">
        <v>120277.07</v>
      </c>
      <c r="AB1507" s="493" t="n">
        <v>109670.87</v>
      </c>
      <c r="AC1507" s="493" t="n">
        <v>119744.75</v>
      </c>
      <c r="AD1507" s="493" t="n">
        <v>118711.93</v>
      </c>
      <c r="AE1507" s="493" t="n">
        <v>128707.32</v>
      </c>
      <c r="AF1507" s="493" t="n">
        <v>121319.29</v>
      </c>
      <c r="AG1507" s="493" t="n">
        <v>110488.89</v>
      </c>
      <c r="AH1507" s="493" t="n">
        <v>113134.7</v>
      </c>
      <c r="AI1507" s="493" t="n">
        <v>104582.96</v>
      </c>
      <c r="AJ1507" s="493" t="n">
        <v>112660.1</v>
      </c>
      <c r="AK1507" s="493" t="n">
        <v>112592.11</v>
      </c>
      <c r="AL1507" s="493" t="n">
        <v>105543.87</v>
      </c>
      <c r="AM1507" s="493" t="n">
        <v>93135.28</v>
      </c>
      <c r="AN1507" s="493" t="n">
        <v>90392.3</v>
      </c>
      <c r="AO1507" s="493" t="n">
        <v>106322.84</v>
      </c>
      <c r="AP1507" s="493" t="n">
        <v>89148.14999999999</v>
      </c>
      <c r="AQ1507" s="493" t="n">
        <v>101772.75</v>
      </c>
      <c r="AR1507" s="493" t="n">
        <v>99966.81</v>
      </c>
      <c r="AS1507" s="493" t="n">
        <v>85411.37</v>
      </c>
      <c r="AT1507" s="493" t="n">
        <v>87617.25</v>
      </c>
      <c r="AU1507" s="493" t="n">
        <v>86988.8</v>
      </c>
      <c r="AV1507" s="493" t="n">
        <v>91964.60000000001</v>
      </c>
      <c r="AW1507" s="493" t="n">
        <v>83425.19</v>
      </c>
      <c r="AX1507" s="493" t="n">
        <v>90436.48</v>
      </c>
      <c r="AY1507" s="493" t="n">
        <v>82867.25</v>
      </c>
      <c r="AZ1507" s="493" t="n">
        <v>85063.94</v>
      </c>
      <c r="BA1507" s="493" t="n">
        <v>91071.47</v>
      </c>
      <c r="BB1507" s="493" t="n">
        <v>79939.92999999999</v>
      </c>
      <c r="BC1507" s="493" t="n">
        <v>75238.94</v>
      </c>
      <c r="BD1507" s="493" t="n">
        <v>76475.91</v>
      </c>
      <c r="BE1507" s="493" t="n">
        <v>81924.17</v>
      </c>
      <c r="BF1507" s="493" t="n">
        <v>86438.74000000001</v>
      </c>
      <c r="BG1507" s="493" t="n">
        <v>80325.05</v>
      </c>
      <c r="BH1507" s="493" t="n">
        <v>88022.02</v>
      </c>
      <c r="BI1507" s="493" t="n">
        <v>75056.25</v>
      </c>
      <c r="BJ1507" s="493" t="n">
        <v>77486.07000000001</v>
      </c>
      <c r="BK1507" s="493" t="n">
        <v>80590.66</v>
      </c>
      <c r="BL1507" s="493" t="n">
        <v>86640.81</v>
      </c>
      <c r="BM1507" s="493" t="n">
        <v>86975.81</v>
      </c>
      <c r="BN1507" s="493" t="n">
        <v>87897.92</v>
      </c>
      <c r="BO1507" s="493" t="n">
        <v>89794.52</v>
      </c>
      <c r="BP1507" s="493" t="n">
        <v>87666.22</v>
      </c>
      <c r="BQ1507" s="493" t="n">
        <v>74458.14999999999</v>
      </c>
      <c r="BR1507" s="493" t="n">
        <v>90700.03999999999</v>
      </c>
      <c r="BS1507" s="493" t="n">
        <v>87275.81</v>
      </c>
      <c r="BT1507" s="493" t="n">
        <v>84403.44</v>
      </c>
      <c r="BU1507" s="493" t="n">
        <v>88741.38</v>
      </c>
      <c r="BV1507" s="493" t="n">
        <v>92521.42</v>
      </c>
      <c r="BW1507" s="493" t="n">
        <v>76936.64999999999</v>
      </c>
    </row>
    <row r="1508">
      <c r="A1508" t="inlineStr">
        <is>
          <t>[C9C] ANGIOTENSIN-II 길항제 (단일)</t>
        </is>
      </c>
      <c r="B1508" t="inlineStr">
        <is>
          <t>제일약품</t>
        </is>
      </c>
      <c r="C1508" t="inlineStr">
        <is>
          <t>디오발탄</t>
        </is>
      </c>
      <c r="D1508" t="inlineStr">
        <is>
          <t>제일약품</t>
        </is>
      </c>
      <c r="E1508" t="inlineStr">
        <is>
          <t>valsartan</t>
        </is>
      </c>
      <c r="F1508" t="inlineStr">
        <is>
          <t>보건소</t>
        </is>
      </c>
      <c r="G1508" t="inlineStr">
        <is>
          <t>Generic</t>
        </is>
      </c>
      <c r="H1508" s="493" t="n">
        <v>1824</v>
      </c>
      <c r="I1508" s="493" t="n">
        <v>0</v>
      </c>
      <c r="J1508" s="493" t="n">
        <v>664.8</v>
      </c>
      <c r="K1508" s="493" t="n">
        <v>1186.8</v>
      </c>
      <c r="L1508" s="493" t="n">
        <v>1620</v>
      </c>
      <c r="M1508" s="493" t="n">
        <v>132.6</v>
      </c>
      <c r="N1508" s="493" t="n">
        <v>1239</v>
      </c>
      <c r="O1508" s="493" t="n">
        <v>1284</v>
      </c>
      <c r="P1508" s="493" t="n">
        <v>585.6</v>
      </c>
      <c r="Q1508" s="493" t="n">
        <v>1074.6</v>
      </c>
      <c r="R1508" s="493" t="n">
        <v>1538.1</v>
      </c>
      <c r="S1508" s="493" t="n">
        <v>1713.9</v>
      </c>
      <c r="T1508" s="493" t="n">
        <v>1539.3</v>
      </c>
      <c r="U1508" s="493" t="n">
        <v>1020.9</v>
      </c>
      <c r="V1508" s="493" t="n">
        <v>1150.8</v>
      </c>
      <c r="W1508" s="493" t="n">
        <v>1488</v>
      </c>
      <c r="X1508" s="493" t="n">
        <v>92.40000000000001</v>
      </c>
      <c r="Y1508" s="493" t="n">
        <v>0</v>
      </c>
      <c r="Z1508" s="493" t="n">
        <v>107.4</v>
      </c>
      <c r="AA1508" s="493" t="n">
        <v>0</v>
      </c>
      <c r="AB1508" s="493" t="n">
        <v>349.2</v>
      </c>
      <c r="AC1508" s="493" t="n">
        <v>818.1</v>
      </c>
      <c r="AD1508" s="493" t="n">
        <v>0</v>
      </c>
      <c r="AE1508" s="493" t="n">
        <v>853.5</v>
      </c>
      <c r="AF1508" s="493" t="n">
        <v>1028.7</v>
      </c>
      <c r="AG1508" s="493" t="n">
        <v>6000</v>
      </c>
      <c r="AH1508" s="493" t="n">
        <v>834</v>
      </c>
      <c r="AI1508" s="493" t="n">
        <v>0</v>
      </c>
      <c r="AJ1508" s="493" t="n">
        <v>346.8</v>
      </c>
      <c r="AK1508" s="493" t="n">
        <v>187.2</v>
      </c>
      <c r="AL1508" s="493" t="n">
        <v>984.9</v>
      </c>
      <c r="AM1508" s="493" t="n">
        <v>202.8</v>
      </c>
      <c r="AN1508" s="493" t="n">
        <v>195.6</v>
      </c>
      <c r="AO1508" s="493" t="n">
        <v>0</v>
      </c>
      <c r="AP1508" s="493" t="n">
        <v>1138.2</v>
      </c>
      <c r="AQ1508" s="493" t="n">
        <v>0</v>
      </c>
      <c r="AR1508" s="493" t="n">
        <v>0</v>
      </c>
      <c r="AS1508" s="493" t="n">
        <v>276.3</v>
      </c>
      <c r="AT1508" s="493" t="n">
        <v>379.8</v>
      </c>
      <c r="AU1508" s="493" t="n">
        <v>263.7</v>
      </c>
      <c r="AV1508" s="493" t="n">
        <v>10.36</v>
      </c>
      <c r="AW1508" s="493" t="n">
        <v>630.55</v>
      </c>
      <c r="AX1508" s="493" t="n">
        <v>289.8</v>
      </c>
      <c r="AY1508" s="493" t="n">
        <v>0</v>
      </c>
      <c r="AZ1508" s="493" t="n">
        <v>2554.8</v>
      </c>
      <c r="BA1508" s="493" t="n">
        <v>319.5</v>
      </c>
      <c r="BB1508" s="493" t="n">
        <v>1019.7</v>
      </c>
      <c r="BC1508" s="493" t="n">
        <v>11.06</v>
      </c>
      <c r="BD1508" s="493" t="n">
        <v>529.8</v>
      </c>
      <c r="BE1508" s="493" t="n">
        <v>235.98</v>
      </c>
      <c r="BF1508" s="493" t="n">
        <v>2340</v>
      </c>
      <c r="BG1508" s="493" t="n">
        <v>776.1</v>
      </c>
      <c r="BH1508" s="493" t="n">
        <v>128.7</v>
      </c>
      <c r="BI1508" s="493" t="n">
        <v>4679.85</v>
      </c>
      <c r="BJ1508" s="493" t="n">
        <v>730.2</v>
      </c>
      <c r="BK1508" s="493" t="n">
        <v>707.4</v>
      </c>
      <c r="BL1508" s="493" t="n">
        <v>6685.65</v>
      </c>
      <c r="BM1508" s="493" t="n">
        <v>116.1</v>
      </c>
      <c r="BN1508" s="493" t="n">
        <v>0</v>
      </c>
      <c r="BO1508" s="493" t="n">
        <v>4407.9</v>
      </c>
      <c r="BP1508" s="493" t="n">
        <v>0</v>
      </c>
      <c r="BQ1508" s="493" t="n">
        <v>945.9</v>
      </c>
      <c r="BR1508" s="493" t="n">
        <v>5386.8</v>
      </c>
      <c r="BS1508" s="493" t="n">
        <v>0</v>
      </c>
      <c r="BT1508" s="493" t="n">
        <v>119.7</v>
      </c>
      <c r="BU1508" s="493" t="n">
        <v>3746.7</v>
      </c>
      <c r="BV1508" s="493" t="n">
        <v>699.3</v>
      </c>
      <c r="BW1508" s="493" t="n">
        <v>837.9</v>
      </c>
    </row>
    <row r="1509">
      <c r="A1509" t="inlineStr">
        <is>
          <t>[C9C] ANGIOTENSIN-II 길항제 (단일)</t>
        </is>
      </c>
      <c r="B1509" t="inlineStr">
        <is>
          <t>제일약품</t>
        </is>
      </c>
      <c r="C1509" t="inlineStr">
        <is>
          <t>디오발탄</t>
        </is>
      </c>
      <c r="D1509" t="inlineStr">
        <is>
          <t>제일약품</t>
        </is>
      </c>
      <c r="E1509" t="inlineStr">
        <is>
          <t>valsartan</t>
        </is>
      </c>
      <c r="F1509" t="inlineStr">
        <is>
          <t>기타(치과의원, 치과병원 등)</t>
        </is>
      </c>
      <c r="G1509" t="inlineStr">
        <is>
          <t>Generic</t>
        </is>
      </c>
      <c r="H1509" s="493" t="n">
        <v>0</v>
      </c>
      <c r="I1509" s="493" t="n">
        <v>0</v>
      </c>
      <c r="J1509" s="493" t="n">
        <v>637.8</v>
      </c>
      <c r="K1509" s="493" t="n">
        <v>0</v>
      </c>
      <c r="L1509" s="493" t="n">
        <v>24.6</v>
      </c>
      <c r="M1509" s="493" t="n">
        <v>0</v>
      </c>
      <c r="N1509" s="493" t="n">
        <v>21.6</v>
      </c>
      <c r="O1509" s="493" t="n">
        <v>0</v>
      </c>
      <c r="P1509" s="493" t="n">
        <v>21.6</v>
      </c>
      <c r="Q1509" s="493" t="n">
        <v>0</v>
      </c>
      <c r="R1509" s="493" t="n">
        <v>25.2</v>
      </c>
      <c r="S1509" s="493" t="n">
        <v>0</v>
      </c>
      <c r="T1509" s="493" t="n">
        <v>0</v>
      </c>
      <c r="U1509" s="493" t="n">
        <v>24.6</v>
      </c>
      <c r="V1509" s="493" t="n">
        <v>217.5</v>
      </c>
      <c r="W1509" s="493" t="n">
        <v>25.8</v>
      </c>
      <c r="X1509" s="493" t="n">
        <v>0</v>
      </c>
      <c r="Y1509" s="493" t="n">
        <v>23.4</v>
      </c>
      <c r="Z1509" s="493" t="n">
        <v>0</v>
      </c>
      <c r="AA1509" s="493" t="n">
        <v>28.8</v>
      </c>
      <c r="AB1509" s="493" t="n">
        <v>0</v>
      </c>
      <c r="AC1509" s="493" t="n">
        <v>0</v>
      </c>
      <c r="AD1509" s="493" t="n">
        <v>25.2</v>
      </c>
      <c r="AE1509" s="493" t="n">
        <v>0</v>
      </c>
      <c r="AF1509" s="493" t="n">
        <v>130.2</v>
      </c>
      <c r="AG1509" s="493" t="n">
        <v>0</v>
      </c>
      <c r="AH1509" s="493" t="n">
        <v>29.4</v>
      </c>
      <c r="AI1509" s="493" t="n">
        <v>0</v>
      </c>
      <c r="AJ1509" s="493" t="n">
        <v>30</v>
      </c>
      <c r="AK1509" s="493" t="n">
        <v>0</v>
      </c>
      <c r="AL1509" s="493" t="n">
        <v>33</v>
      </c>
      <c r="AM1509" s="493" t="n">
        <v>0</v>
      </c>
      <c r="AN1509" s="493" t="n">
        <v>382.8</v>
      </c>
      <c r="AO1509" s="493" t="n">
        <v>27</v>
      </c>
      <c r="AP1509" s="493" t="n">
        <v>0</v>
      </c>
      <c r="AQ1509" s="493" t="n">
        <v>0</v>
      </c>
      <c r="AR1509" s="493" t="n">
        <v>0</v>
      </c>
      <c r="AS1509" s="493" t="n">
        <v>45</v>
      </c>
      <c r="AT1509" s="493" t="n">
        <v>0</v>
      </c>
      <c r="AU1509" s="493" t="n">
        <v>33</v>
      </c>
      <c r="AV1509" s="493" t="n">
        <v>0</v>
      </c>
      <c r="AW1509" s="493" t="n">
        <v>31.8</v>
      </c>
      <c r="AX1509" s="493" t="n">
        <v>0</v>
      </c>
      <c r="AY1509" s="493" t="n">
        <v>29.4</v>
      </c>
      <c r="AZ1509" s="493" t="n">
        <v>0</v>
      </c>
      <c r="BA1509" s="493" t="n">
        <v>0</v>
      </c>
      <c r="BB1509" s="493" t="n">
        <v>0</v>
      </c>
      <c r="BC1509" s="493" t="n">
        <v>0</v>
      </c>
      <c r="BD1509" s="493" t="n">
        <v>0</v>
      </c>
      <c r="BE1509" s="493" t="n">
        <v>147.6</v>
      </c>
      <c r="BF1509" s="493" t="n">
        <v>415.8</v>
      </c>
      <c r="BG1509" s="493" t="n">
        <v>0</v>
      </c>
      <c r="BH1509" s="493" t="n">
        <v>0</v>
      </c>
      <c r="BI1509" s="493" t="n">
        <v>0</v>
      </c>
      <c r="BJ1509" s="493" t="n">
        <v>0</v>
      </c>
      <c r="BK1509" s="493" t="n">
        <v>0</v>
      </c>
      <c r="BL1509" s="493" t="n">
        <v>0</v>
      </c>
      <c r="BM1509" s="493" t="n">
        <v>0</v>
      </c>
      <c r="BN1509" s="493" t="n">
        <v>0</v>
      </c>
      <c r="BO1509" s="493" t="n">
        <v>0</v>
      </c>
      <c r="BP1509" s="493" t="n">
        <v>0</v>
      </c>
      <c r="BQ1509" s="493" t="n">
        <v>0</v>
      </c>
      <c r="BR1509" s="493" t="n">
        <v>0</v>
      </c>
      <c r="BS1509" s="493" t="n">
        <v>0</v>
      </c>
      <c r="BT1509" s="493" t="n">
        <v>0</v>
      </c>
      <c r="BU1509" s="493" t="n">
        <v>0</v>
      </c>
      <c r="BV1509" s="493" t="n">
        <v>0</v>
      </c>
      <c r="BW1509" s="493" t="n">
        <v>116.1</v>
      </c>
    </row>
    <row r="1510">
      <c r="A1510" t="inlineStr">
        <is>
          <t>[C9C] ANGIOTENSIN-II 길항제 (단일)</t>
        </is>
      </c>
      <c r="B1510" t="inlineStr">
        <is>
          <t>제일약품</t>
        </is>
      </c>
      <c r="C1510" t="inlineStr">
        <is>
          <t>올메세틸엠</t>
        </is>
      </c>
      <c r="D1510" t="inlineStr">
        <is>
          <t>제일약품</t>
        </is>
      </c>
      <c r="E1510" t="inlineStr">
        <is>
          <t>olmesartan medoxomil</t>
        </is>
      </c>
      <c r="F1510" t="inlineStr">
        <is>
          <t>상급종합병원</t>
        </is>
      </c>
      <c r="G1510" t="inlineStr">
        <is>
          <t>Generic</t>
        </is>
      </c>
      <c r="H1510" s="493" t="n">
        <v>404.4</v>
      </c>
      <c r="I1510" s="493" t="n">
        <v>0</v>
      </c>
      <c r="J1510" s="493" t="n">
        <v>0</v>
      </c>
      <c r="K1510" s="493" t="n">
        <v>0</v>
      </c>
      <c r="L1510" s="493" t="n">
        <v>0</v>
      </c>
      <c r="M1510" s="493" t="n">
        <v>0</v>
      </c>
      <c r="N1510" s="493" t="n">
        <v>0</v>
      </c>
      <c r="O1510" s="493" t="n">
        <v>0</v>
      </c>
      <c r="P1510" s="493" t="n">
        <v>0</v>
      </c>
      <c r="Q1510" s="493" t="n">
        <v>0</v>
      </c>
      <c r="R1510" s="493" t="n">
        <v>0</v>
      </c>
      <c r="S1510" s="493" t="n">
        <v>0</v>
      </c>
      <c r="T1510" s="493" t="n">
        <v>0</v>
      </c>
      <c r="U1510" s="493" t="n">
        <v>343</v>
      </c>
      <c r="V1510" s="493" t="n">
        <v>0</v>
      </c>
      <c r="W1510" s="493" t="n">
        <v>0</v>
      </c>
      <c r="X1510" s="493" t="n">
        <v>382.2</v>
      </c>
      <c r="Y1510" s="493" t="n">
        <v>0</v>
      </c>
      <c r="Z1510" s="493" t="n">
        <v>0</v>
      </c>
      <c r="AA1510" s="493" t="n">
        <v>906.75</v>
      </c>
      <c r="AB1510" s="493" t="n">
        <v>0</v>
      </c>
      <c r="AC1510" s="493" t="n">
        <v>0</v>
      </c>
      <c r="AD1510" s="493" t="n">
        <v>0</v>
      </c>
      <c r="AE1510" s="493" t="n">
        <v>0</v>
      </c>
      <c r="AF1510" s="493" t="n">
        <v>0</v>
      </c>
      <c r="AG1510" s="493" t="n">
        <v>0</v>
      </c>
      <c r="AH1510" s="493" t="n">
        <v>0</v>
      </c>
      <c r="AI1510" s="493" t="n">
        <v>0</v>
      </c>
      <c r="AJ1510" s="493" t="n">
        <v>0</v>
      </c>
      <c r="AK1510" s="493" t="n">
        <v>0</v>
      </c>
      <c r="AL1510" s="493" t="n">
        <v>0</v>
      </c>
      <c r="AM1510" s="493" t="n">
        <v>0</v>
      </c>
      <c r="AN1510" s="493" t="n">
        <v>112.84</v>
      </c>
      <c r="AO1510" s="493" t="n">
        <v>0</v>
      </c>
      <c r="AP1510" s="493" t="n">
        <v>717.2</v>
      </c>
      <c r="AQ1510" s="493" t="n">
        <v>0</v>
      </c>
      <c r="AR1510" s="493" t="n">
        <v>0</v>
      </c>
      <c r="AS1510" s="493" t="n">
        <v>0</v>
      </c>
      <c r="AT1510" s="493" t="n">
        <v>0</v>
      </c>
      <c r="AU1510" s="493" t="n">
        <v>0</v>
      </c>
      <c r="AV1510" s="493" t="n">
        <v>0</v>
      </c>
      <c r="AW1510" s="493" t="n">
        <v>0</v>
      </c>
      <c r="AX1510" s="493" t="n">
        <v>0</v>
      </c>
      <c r="AY1510" s="493" t="n">
        <v>0</v>
      </c>
      <c r="AZ1510" s="493" t="n">
        <v>0</v>
      </c>
      <c r="BA1510" s="493" t="n">
        <v>0</v>
      </c>
      <c r="BB1510" s="493" t="n">
        <v>0</v>
      </c>
      <c r="BC1510" s="493" t="n">
        <v>0</v>
      </c>
      <c r="BD1510" s="493" t="n">
        <v>0</v>
      </c>
      <c r="BE1510" s="493" t="n">
        <v>266.4</v>
      </c>
      <c r="BF1510" s="493" t="n">
        <v>0</v>
      </c>
      <c r="BG1510" s="493" t="n">
        <v>0</v>
      </c>
      <c r="BH1510" s="493" t="n">
        <v>0</v>
      </c>
      <c r="BI1510" s="493" t="n">
        <v>0</v>
      </c>
      <c r="BJ1510" s="493" t="n">
        <v>0</v>
      </c>
      <c r="BK1510" s="493" t="n">
        <v>0</v>
      </c>
      <c r="BL1510" s="493" t="n">
        <v>0</v>
      </c>
      <c r="BM1510" s="493" t="n">
        <v>0</v>
      </c>
      <c r="BN1510" s="493" t="n">
        <v>0</v>
      </c>
      <c r="BO1510" s="493" t="n">
        <v>0</v>
      </c>
      <c r="BP1510" s="493" t="n">
        <v>0</v>
      </c>
      <c r="BQ1510" s="493" t="n">
        <v>0</v>
      </c>
      <c r="BR1510" s="493" t="n">
        <v>0</v>
      </c>
      <c r="BS1510" s="493" t="n">
        <v>0</v>
      </c>
      <c r="BT1510" s="493" t="n">
        <v>0</v>
      </c>
      <c r="BU1510" s="493" t="n">
        <v>0</v>
      </c>
      <c r="BV1510" s="493" t="n">
        <v>0</v>
      </c>
      <c r="BW1510" s="493" t="n">
        <v>0</v>
      </c>
    </row>
    <row r="1511">
      <c r="A1511" t="inlineStr">
        <is>
          <t>[C9C] ANGIOTENSIN-II 길항제 (단일)</t>
        </is>
      </c>
      <c r="B1511" t="inlineStr">
        <is>
          <t>제일약품</t>
        </is>
      </c>
      <c r="C1511" t="inlineStr">
        <is>
          <t>올메세틸엠</t>
        </is>
      </c>
      <c r="D1511" t="inlineStr">
        <is>
          <t>제일약품</t>
        </is>
      </c>
      <c r="E1511" t="inlineStr">
        <is>
          <t>olmesartan medoxomil</t>
        </is>
      </c>
      <c r="F1511" t="inlineStr">
        <is>
          <t>종합병원</t>
        </is>
      </c>
      <c r="G1511" t="inlineStr">
        <is>
          <t>Generic</t>
        </is>
      </c>
      <c r="H1511" s="493" t="n">
        <v>83807.24000000001</v>
      </c>
      <c r="I1511" s="493" t="n">
        <v>88004.78</v>
      </c>
      <c r="J1511" s="493" t="n">
        <v>92632.44</v>
      </c>
      <c r="K1511" s="493" t="n">
        <v>89108.57000000001</v>
      </c>
      <c r="L1511" s="493" t="n">
        <v>89004.59</v>
      </c>
      <c r="M1511" s="493" t="n">
        <v>78944.75999999999</v>
      </c>
      <c r="N1511" s="493" t="n">
        <v>77707.75</v>
      </c>
      <c r="O1511" s="493" t="n">
        <v>79619.42</v>
      </c>
      <c r="P1511" s="493" t="n">
        <v>67366.09</v>
      </c>
      <c r="Q1511" s="493" t="n">
        <v>75479.2</v>
      </c>
      <c r="R1511" s="493" t="n">
        <v>81766.91</v>
      </c>
      <c r="S1511" s="493" t="n">
        <v>77336.8</v>
      </c>
      <c r="T1511" s="493" t="n">
        <v>79744.98</v>
      </c>
      <c r="U1511" s="493" t="n">
        <v>70295.16</v>
      </c>
      <c r="V1511" s="493" t="n">
        <v>70189.27</v>
      </c>
      <c r="W1511" s="493" t="n">
        <v>70638.49000000001</v>
      </c>
      <c r="X1511" s="493" t="n">
        <v>82211.89999999999</v>
      </c>
      <c r="Y1511" s="493" t="n">
        <v>72338.8</v>
      </c>
      <c r="Z1511" s="493" t="n">
        <v>69688</v>
      </c>
      <c r="AA1511" s="493" t="n">
        <v>72032.45</v>
      </c>
      <c r="AB1511" s="493" t="n">
        <v>62415.19</v>
      </c>
      <c r="AC1511" s="493" t="n">
        <v>36862.01</v>
      </c>
      <c r="AD1511" s="493" t="n">
        <v>36380.04</v>
      </c>
      <c r="AE1511" s="493" t="n">
        <v>36658.08</v>
      </c>
      <c r="AF1511" s="493" t="n">
        <v>19996.79</v>
      </c>
      <c r="AG1511" s="493" t="n">
        <v>17427.26</v>
      </c>
      <c r="AH1511" s="493" t="n">
        <v>21146.03</v>
      </c>
      <c r="AI1511" s="493" t="n">
        <v>14422.94</v>
      </c>
      <c r="AJ1511" s="493" t="n">
        <v>19226.19</v>
      </c>
      <c r="AK1511" s="493" t="n">
        <v>14514.87</v>
      </c>
      <c r="AL1511" s="493" t="n">
        <v>15404.57</v>
      </c>
      <c r="AM1511" s="493" t="n">
        <v>16241.42</v>
      </c>
      <c r="AN1511" s="493" t="n">
        <v>15875.14</v>
      </c>
      <c r="AO1511" s="493" t="n">
        <v>16858.26</v>
      </c>
      <c r="AP1511" s="493" t="n">
        <v>18058.38</v>
      </c>
      <c r="AQ1511" s="493" t="n">
        <v>14890.86</v>
      </c>
      <c r="AR1511" s="493" t="n">
        <v>14370.92</v>
      </c>
      <c r="AS1511" s="493" t="n">
        <v>17379.67</v>
      </c>
      <c r="AT1511" s="493" t="n">
        <v>16499.97</v>
      </c>
      <c r="AU1511" s="493" t="n">
        <v>14499.85</v>
      </c>
      <c r="AV1511" s="493" t="n">
        <v>14712.33</v>
      </c>
      <c r="AW1511" s="493" t="n">
        <v>11803.62</v>
      </c>
      <c r="AX1511" s="493" t="n">
        <v>18022.94</v>
      </c>
      <c r="AY1511" s="493" t="n">
        <v>16154.82</v>
      </c>
      <c r="AZ1511" s="493" t="n">
        <v>12699.34</v>
      </c>
      <c r="BA1511" s="493" t="n">
        <v>13128.83</v>
      </c>
      <c r="BB1511" s="493" t="n">
        <v>17139.32</v>
      </c>
      <c r="BC1511" s="493" t="n">
        <v>14627.83</v>
      </c>
      <c r="BD1511" s="493" t="n">
        <v>19502.22</v>
      </c>
      <c r="BE1511" s="493" t="n">
        <v>15900.96</v>
      </c>
      <c r="BF1511" s="493" t="n">
        <v>11573.42</v>
      </c>
      <c r="BG1511" s="493" t="n">
        <v>19032.23</v>
      </c>
      <c r="BH1511" s="493" t="n">
        <v>16007.64</v>
      </c>
      <c r="BI1511" s="493" t="n">
        <v>12811.4</v>
      </c>
      <c r="BJ1511" s="493" t="n">
        <v>18342.73</v>
      </c>
      <c r="BK1511" s="493" t="n">
        <v>16105.91</v>
      </c>
      <c r="BL1511" s="493" t="n">
        <v>14837.52</v>
      </c>
      <c r="BM1511" s="493" t="n">
        <v>14958.57</v>
      </c>
      <c r="BN1511" s="493" t="n">
        <v>13135.65</v>
      </c>
      <c r="BO1511" s="493" t="n">
        <v>16463.08</v>
      </c>
      <c r="BP1511" s="493" t="n">
        <v>12927.44</v>
      </c>
      <c r="BQ1511" s="493" t="n">
        <v>13512.3</v>
      </c>
      <c r="BR1511" s="493" t="n">
        <v>15891.95</v>
      </c>
      <c r="BS1511" s="493" t="n">
        <v>15975.98</v>
      </c>
      <c r="BT1511" s="493" t="n">
        <v>15774.21</v>
      </c>
      <c r="BU1511" s="493" t="n">
        <v>12859.15</v>
      </c>
      <c r="BV1511" s="493" t="n">
        <v>15179.14</v>
      </c>
      <c r="BW1511" s="493" t="n">
        <v>16339.3</v>
      </c>
    </row>
    <row r="1512">
      <c r="A1512" t="inlineStr">
        <is>
          <t>[C9C] ANGIOTENSIN-II 길항제 (단일)</t>
        </is>
      </c>
      <c r="B1512" t="inlineStr">
        <is>
          <t>제일약품</t>
        </is>
      </c>
      <c r="C1512" t="inlineStr">
        <is>
          <t>올메세틸엠</t>
        </is>
      </c>
      <c r="D1512" t="inlineStr">
        <is>
          <t>제일약품</t>
        </is>
      </c>
      <c r="E1512" t="inlineStr">
        <is>
          <t>olmesartan medoxomil</t>
        </is>
      </c>
      <c r="F1512" t="inlineStr">
        <is>
          <t>병원</t>
        </is>
      </c>
      <c r="G1512" t="inlineStr">
        <is>
          <t>Generic</t>
        </is>
      </c>
      <c r="H1512" s="493" t="n">
        <v>21157.52</v>
      </c>
      <c r="I1512" s="493" t="n">
        <v>17765.49</v>
      </c>
      <c r="J1512" s="493" t="n">
        <v>21078.28</v>
      </c>
      <c r="K1512" s="493" t="n">
        <v>23660.98</v>
      </c>
      <c r="L1512" s="493" t="n">
        <v>21796.28</v>
      </c>
      <c r="M1512" s="493" t="n">
        <v>21883.44</v>
      </c>
      <c r="N1512" s="493" t="n">
        <v>16842.24</v>
      </c>
      <c r="O1512" s="493" t="n">
        <v>22648.38</v>
      </c>
      <c r="P1512" s="493" t="n">
        <v>19910.52</v>
      </c>
      <c r="Q1512" s="493" t="n">
        <v>21699.15</v>
      </c>
      <c r="R1512" s="493" t="n">
        <v>22678.41</v>
      </c>
      <c r="S1512" s="493" t="n">
        <v>21321.93</v>
      </c>
      <c r="T1512" s="493" t="n">
        <v>17409.09</v>
      </c>
      <c r="U1512" s="493" t="n">
        <v>19789.05</v>
      </c>
      <c r="V1512" s="493" t="n">
        <v>21998.84</v>
      </c>
      <c r="W1512" s="493" t="n">
        <v>16998.87</v>
      </c>
      <c r="X1512" s="493" t="n">
        <v>21943.98</v>
      </c>
      <c r="Y1512" s="493" t="n">
        <v>26646.09</v>
      </c>
      <c r="Z1512" s="493" t="n">
        <v>18776.01</v>
      </c>
      <c r="AA1512" s="493" t="n">
        <v>22093.01</v>
      </c>
      <c r="AB1512" s="493" t="n">
        <v>17978.71</v>
      </c>
      <c r="AC1512" s="493" t="n">
        <v>15311.44</v>
      </c>
      <c r="AD1512" s="493" t="n">
        <v>5659.91</v>
      </c>
      <c r="AE1512" s="493" t="n">
        <v>6282.3</v>
      </c>
      <c r="AF1512" s="493" t="n">
        <v>9453.950000000001</v>
      </c>
      <c r="AG1512" s="493" t="n">
        <v>9048.879999999999</v>
      </c>
      <c r="AH1512" s="493" t="n">
        <v>7437.66</v>
      </c>
      <c r="AI1512" s="493" t="n">
        <v>8596.01</v>
      </c>
      <c r="AJ1512" s="493" t="n">
        <v>8478.15</v>
      </c>
      <c r="AK1512" s="493" t="n">
        <v>10419.85</v>
      </c>
      <c r="AL1512" s="493" t="n">
        <v>9356.16</v>
      </c>
      <c r="AM1512" s="493" t="n">
        <v>18707.13</v>
      </c>
      <c r="AN1512" s="493" t="n">
        <v>16027.83</v>
      </c>
      <c r="AO1512" s="493" t="n">
        <v>13185.37</v>
      </c>
      <c r="AP1512" s="493" t="n">
        <v>22497.42</v>
      </c>
      <c r="AQ1512" s="493" t="n">
        <v>22082.28</v>
      </c>
      <c r="AR1512" s="493" t="n">
        <v>20211.96</v>
      </c>
      <c r="AS1512" s="493" t="n">
        <v>17156.74</v>
      </c>
      <c r="AT1512" s="493" t="n">
        <v>15231.4</v>
      </c>
      <c r="AU1512" s="493" t="n">
        <v>18710.09</v>
      </c>
      <c r="AV1512" s="493" t="n">
        <v>16806.22</v>
      </c>
      <c r="AW1512" s="493" t="n">
        <v>13920.3</v>
      </c>
      <c r="AX1512" s="493" t="n">
        <v>14312.58</v>
      </c>
      <c r="AY1512" s="493" t="n">
        <v>14493.39</v>
      </c>
      <c r="AZ1512" s="493" t="n">
        <v>9890.18</v>
      </c>
      <c r="BA1512" s="493" t="n">
        <v>14487.48</v>
      </c>
      <c r="BB1512" s="493" t="n">
        <v>14789.4</v>
      </c>
      <c r="BC1512" s="493" t="n">
        <v>13377.43</v>
      </c>
      <c r="BD1512" s="493" t="n">
        <v>11379.02</v>
      </c>
      <c r="BE1512" s="493" t="n">
        <v>12841.44</v>
      </c>
      <c r="BF1512" s="493" t="n">
        <v>14319.06</v>
      </c>
      <c r="BG1512" s="493" t="n">
        <v>11698.98</v>
      </c>
      <c r="BH1512" s="493" t="n">
        <v>12877.64</v>
      </c>
      <c r="BI1512" s="493" t="n">
        <v>11869.83</v>
      </c>
      <c r="BJ1512" s="493" t="n">
        <v>11803.26</v>
      </c>
      <c r="BK1512" s="493" t="n">
        <v>9924.959999999999</v>
      </c>
      <c r="BL1512" s="493" t="n">
        <v>15572.92</v>
      </c>
      <c r="BM1512" s="493" t="n">
        <v>12106.47</v>
      </c>
      <c r="BN1512" s="493" t="n">
        <v>13661.05</v>
      </c>
      <c r="BO1512" s="493" t="n">
        <v>9269.190000000001</v>
      </c>
      <c r="BP1512" s="493" t="n">
        <v>12440.02</v>
      </c>
      <c r="BQ1512" s="493" t="n">
        <v>10055.36</v>
      </c>
      <c r="BR1512" s="493" t="n">
        <v>14643.77</v>
      </c>
      <c r="BS1512" s="493" t="n">
        <v>10252.43</v>
      </c>
      <c r="BT1512" s="493" t="n">
        <v>10750.39</v>
      </c>
      <c r="BU1512" s="493" t="n">
        <v>11967.4</v>
      </c>
      <c r="BV1512" s="493" t="n">
        <v>10907.58</v>
      </c>
      <c r="BW1512" s="493" t="n">
        <v>12549.77</v>
      </c>
    </row>
    <row r="1513">
      <c r="A1513" t="inlineStr">
        <is>
          <t>[C9C] ANGIOTENSIN-II 길항제 (단일)</t>
        </is>
      </c>
      <c r="B1513" t="inlineStr">
        <is>
          <t>제일약품</t>
        </is>
      </c>
      <c r="C1513" t="inlineStr">
        <is>
          <t>올메세틸엠</t>
        </is>
      </c>
      <c r="D1513" t="inlineStr">
        <is>
          <t>제일약품</t>
        </is>
      </c>
      <c r="E1513" t="inlineStr">
        <is>
          <t>olmesartan medoxomil</t>
        </is>
      </c>
      <c r="F1513" t="inlineStr">
        <is>
          <t>의원</t>
        </is>
      </c>
      <c r="G1513" t="inlineStr">
        <is>
          <t>Generic</t>
        </is>
      </c>
      <c r="H1513" s="493" t="n">
        <v>89421.75999999999</v>
      </c>
      <c r="I1513" s="493" t="n">
        <v>68822.53999999999</v>
      </c>
      <c r="J1513" s="493" t="n">
        <v>89992.27</v>
      </c>
      <c r="K1513" s="493" t="n">
        <v>82602.95</v>
      </c>
      <c r="L1513" s="493" t="n">
        <v>83374.33</v>
      </c>
      <c r="M1513" s="493" t="n">
        <v>82714.38</v>
      </c>
      <c r="N1513" s="493" t="n">
        <v>89544.25</v>
      </c>
      <c r="O1513" s="493" t="n">
        <v>81408.09</v>
      </c>
      <c r="P1513" s="493" t="n">
        <v>79411.23</v>
      </c>
      <c r="Q1513" s="493" t="n">
        <v>89398.42</v>
      </c>
      <c r="R1513" s="493" t="n">
        <v>86252.38</v>
      </c>
      <c r="S1513" s="493" t="n">
        <v>103822.25</v>
      </c>
      <c r="T1513" s="493" t="n">
        <v>97043.39</v>
      </c>
      <c r="U1513" s="493" t="n">
        <v>84096.39999999999</v>
      </c>
      <c r="V1513" s="493" t="n">
        <v>96142.83</v>
      </c>
      <c r="W1513" s="493" t="n">
        <v>98612.82000000001</v>
      </c>
      <c r="X1513" s="493" t="n">
        <v>107129.52</v>
      </c>
      <c r="Y1513" s="493" t="n">
        <v>119610.97</v>
      </c>
      <c r="Z1513" s="493" t="n">
        <v>134187.66</v>
      </c>
      <c r="AA1513" s="493" t="n">
        <v>135210.6</v>
      </c>
      <c r="AB1513" s="493" t="n">
        <v>125891.84</v>
      </c>
      <c r="AC1513" s="493" t="n">
        <v>65255.4</v>
      </c>
      <c r="AD1513" s="493" t="n">
        <v>48378.32</v>
      </c>
      <c r="AE1513" s="493" t="n">
        <v>71121.85000000001</v>
      </c>
      <c r="AF1513" s="493" t="n">
        <v>74992.36</v>
      </c>
      <c r="AG1513" s="493" t="n">
        <v>68906.25999999999</v>
      </c>
      <c r="AH1513" s="493" t="n">
        <v>77598.78</v>
      </c>
      <c r="AI1513" s="493" t="n">
        <v>59011.8</v>
      </c>
      <c r="AJ1513" s="493" t="n">
        <v>83065.21000000001</v>
      </c>
      <c r="AK1513" s="493" t="n">
        <v>77514.08</v>
      </c>
      <c r="AL1513" s="493" t="n">
        <v>78899.84</v>
      </c>
      <c r="AM1513" s="493" t="n">
        <v>75677.36</v>
      </c>
      <c r="AN1513" s="493" t="n">
        <v>86963.52</v>
      </c>
      <c r="AO1513" s="493" t="n">
        <v>82569.92</v>
      </c>
      <c r="AP1513" s="493" t="n">
        <v>88997.67</v>
      </c>
      <c r="AQ1513" s="493" t="n">
        <v>91000.89</v>
      </c>
      <c r="AR1513" s="493" t="n">
        <v>106124.49</v>
      </c>
      <c r="AS1513" s="493" t="n">
        <v>85191.33</v>
      </c>
      <c r="AT1513" s="493" t="n">
        <v>106000.15</v>
      </c>
      <c r="AU1513" s="493" t="n">
        <v>104292.88</v>
      </c>
      <c r="AV1513" s="493" t="n">
        <v>120744.03</v>
      </c>
      <c r="AW1513" s="493" t="n">
        <v>103643.93</v>
      </c>
      <c r="AX1513" s="493" t="n">
        <v>112891.6</v>
      </c>
      <c r="AY1513" s="493" t="n">
        <v>117297.32</v>
      </c>
      <c r="AZ1513" s="493" t="n">
        <v>111861.23</v>
      </c>
      <c r="BA1513" s="493" t="n">
        <v>114741.66</v>
      </c>
      <c r="BB1513" s="493" t="n">
        <v>110297.53</v>
      </c>
      <c r="BC1513" s="493" t="n">
        <v>110995.16</v>
      </c>
      <c r="BD1513" s="493" t="n">
        <v>105899.27</v>
      </c>
      <c r="BE1513" s="493" t="n">
        <v>111473.4</v>
      </c>
      <c r="BF1513" s="493" t="n">
        <v>110964.37</v>
      </c>
      <c r="BG1513" s="493" t="n">
        <v>117975.78</v>
      </c>
      <c r="BH1513" s="493" t="n">
        <v>122416.45</v>
      </c>
      <c r="BI1513" s="493" t="n">
        <v>113781.59</v>
      </c>
      <c r="BJ1513" s="493" t="n">
        <v>126291.56</v>
      </c>
      <c r="BK1513" s="493" t="n">
        <v>119484.02</v>
      </c>
      <c r="BL1513" s="493" t="n">
        <v>132784.62</v>
      </c>
      <c r="BM1513" s="493" t="n">
        <v>123639.06</v>
      </c>
      <c r="BN1513" s="493" t="n">
        <v>110412.52</v>
      </c>
      <c r="BO1513" s="493" t="n">
        <v>116294.15</v>
      </c>
      <c r="BP1513" s="493" t="n">
        <v>117843.51</v>
      </c>
      <c r="BQ1513" s="493" t="n">
        <v>117964.31</v>
      </c>
      <c r="BR1513" s="493" t="n">
        <v>119634.98</v>
      </c>
      <c r="BS1513" s="493" t="n">
        <v>124351.27</v>
      </c>
      <c r="BT1513" s="493" t="n">
        <v>118327.71</v>
      </c>
      <c r="BU1513" s="493" t="n">
        <v>124300.17</v>
      </c>
      <c r="BV1513" s="493" t="n">
        <v>142564.75</v>
      </c>
      <c r="BW1513" s="493" t="n">
        <v>153104.12</v>
      </c>
    </row>
    <row r="1514">
      <c r="A1514" t="inlineStr">
        <is>
          <t>[C9C] ANGIOTENSIN-II 길항제 (단일)</t>
        </is>
      </c>
      <c r="B1514" t="inlineStr">
        <is>
          <t>제일약품</t>
        </is>
      </c>
      <c r="C1514" t="inlineStr">
        <is>
          <t>올메세틸엠</t>
        </is>
      </c>
      <c r="D1514" t="inlineStr">
        <is>
          <t>제일약품</t>
        </is>
      </c>
      <c r="E1514" t="inlineStr">
        <is>
          <t>olmesartan medoxomil</t>
        </is>
      </c>
      <c r="F1514" t="inlineStr">
        <is>
          <t>보건소</t>
        </is>
      </c>
      <c r="G1514" t="inlineStr">
        <is>
          <t>Generic</t>
        </is>
      </c>
      <c r="H1514" s="493" t="n">
        <v>47.1</v>
      </c>
      <c r="I1514" s="493" t="n">
        <v>641.1</v>
      </c>
      <c r="J1514" s="493" t="n">
        <v>125.4</v>
      </c>
      <c r="K1514" s="493" t="n">
        <v>384.6</v>
      </c>
      <c r="L1514" s="493" t="n">
        <v>109.8</v>
      </c>
      <c r="M1514" s="493" t="n">
        <v>715.5</v>
      </c>
      <c r="N1514" s="493" t="n">
        <v>1553.55</v>
      </c>
      <c r="O1514" s="493" t="n">
        <v>0</v>
      </c>
      <c r="P1514" s="493" t="n">
        <v>778.5</v>
      </c>
      <c r="Q1514" s="493" t="n">
        <v>0</v>
      </c>
      <c r="R1514" s="493" t="n">
        <v>901.5</v>
      </c>
      <c r="S1514" s="493" t="n">
        <v>0</v>
      </c>
      <c r="T1514" s="493" t="n">
        <v>783.3</v>
      </c>
      <c r="U1514" s="493" t="n">
        <v>0</v>
      </c>
      <c r="V1514" s="493" t="n">
        <v>2174.4</v>
      </c>
      <c r="W1514" s="493" t="n">
        <v>1129.5</v>
      </c>
      <c r="X1514" s="493" t="n">
        <v>209.7</v>
      </c>
      <c r="Y1514" s="493" t="n">
        <v>807.6</v>
      </c>
      <c r="Z1514" s="493" t="n">
        <v>920.7</v>
      </c>
      <c r="AA1514" s="493" t="n">
        <v>633</v>
      </c>
      <c r="AB1514" s="493" t="n">
        <v>193.5</v>
      </c>
      <c r="AC1514" s="493" t="n">
        <v>979.2</v>
      </c>
      <c r="AD1514" s="493" t="n">
        <v>237.6</v>
      </c>
      <c r="AE1514" s="493" t="n">
        <v>406.8</v>
      </c>
      <c r="AF1514" s="493" t="n">
        <v>748.2</v>
      </c>
      <c r="AG1514" s="493" t="n">
        <v>1859.1</v>
      </c>
      <c r="AH1514" s="493" t="n">
        <v>0</v>
      </c>
      <c r="AI1514" s="493" t="n">
        <v>529.8</v>
      </c>
      <c r="AJ1514" s="493" t="n">
        <v>852.3</v>
      </c>
      <c r="AK1514" s="493" t="n">
        <v>582</v>
      </c>
      <c r="AL1514" s="493" t="n">
        <v>1273.2</v>
      </c>
      <c r="AM1514" s="493" t="n">
        <v>0</v>
      </c>
      <c r="AN1514" s="493" t="n">
        <v>183.6</v>
      </c>
      <c r="AO1514" s="493" t="n">
        <v>1227</v>
      </c>
      <c r="AP1514" s="493" t="n">
        <v>196.2</v>
      </c>
      <c r="AQ1514" s="493" t="n">
        <v>1055.1</v>
      </c>
      <c r="AR1514" s="493" t="n">
        <v>828.9</v>
      </c>
      <c r="AS1514" s="493" t="n">
        <v>543.6</v>
      </c>
      <c r="AT1514" s="493" t="n">
        <v>587.7</v>
      </c>
      <c r="AU1514" s="493" t="n">
        <v>1373.1</v>
      </c>
      <c r="AV1514" s="493" t="n">
        <v>984.6</v>
      </c>
      <c r="AW1514" s="493" t="n">
        <v>0</v>
      </c>
      <c r="AX1514" s="493" t="n">
        <v>1573.2</v>
      </c>
      <c r="AY1514" s="493" t="n">
        <v>1084.8</v>
      </c>
      <c r="AZ1514" s="493" t="n">
        <v>0</v>
      </c>
      <c r="BA1514" s="493" t="n">
        <v>710.55</v>
      </c>
      <c r="BB1514" s="493" t="n">
        <v>1314.3</v>
      </c>
      <c r="BC1514" s="493" t="n">
        <v>0</v>
      </c>
      <c r="BD1514" s="493" t="n">
        <v>1129.95</v>
      </c>
      <c r="BE1514" s="493" t="n">
        <v>1150.2</v>
      </c>
      <c r="BF1514" s="493" t="n">
        <v>0</v>
      </c>
      <c r="BG1514" s="493" t="n">
        <v>816.75</v>
      </c>
      <c r="BH1514" s="493" t="n">
        <v>1121.4</v>
      </c>
      <c r="BI1514" s="493" t="n">
        <v>318</v>
      </c>
      <c r="BJ1514" s="493" t="n">
        <v>1960.35</v>
      </c>
      <c r="BK1514" s="493" t="n">
        <v>1786.2</v>
      </c>
      <c r="BL1514" s="493" t="n">
        <v>3205.2</v>
      </c>
      <c r="BM1514" s="493" t="n">
        <v>1439.7</v>
      </c>
      <c r="BN1514" s="493" t="n">
        <v>354.9</v>
      </c>
      <c r="BO1514" s="493" t="n">
        <v>1062</v>
      </c>
      <c r="BP1514" s="493" t="n">
        <v>1686.9</v>
      </c>
      <c r="BQ1514" s="493" t="n">
        <v>466.8</v>
      </c>
      <c r="BR1514" s="493" t="n">
        <v>1437.6</v>
      </c>
      <c r="BS1514" s="493" t="n">
        <v>2374.2</v>
      </c>
      <c r="BT1514" s="493" t="n">
        <v>0</v>
      </c>
      <c r="BU1514" s="493" t="n">
        <v>477.45</v>
      </c>
      <c r="BV1514" s="493" t="n">
        <v>2906.85</v>
      </c>
      <c r="BW1514" s="493" t="n">
        <v>834</v>
      </c>
    </row>
    <row r="1515">
      <c r="A1515" t="inlineStr">
        <is>
          <t>[C9C] ANGIOTENSIN-II 길항제 (단일)</t>
        </is>
      </c>
      <c r="B1515" t="inlineStr">
        <is>
          <t>제일약품</t>
        </is>
      </c>
      <c r="C1515" t="inlineStr">
        <is>
          <t>올메세틸엠</t>
        </is>
      </c>
      <c r="D1515" t="inlineStr">
        <is>
          <t>제일약품</t>
        </is>
      </c>
      <c r="E1515" t="inlineStr">
        <is>
          <t>olmesartan medoxomil</t>
        </is>
      </c>
      <c r="F1515" t="inlineStr">
        <is>
          <t>기타(치과의원, 치과병원 등)</t>
        </is>
      </c>
      <c r="G1515" t="inlineStr">
        <is>
          <t>Generic</t>
        </is>
      </c>
      <c r="H1515" s="493" t="n">
        <v>0</v>
      </c>
      <c r="I1515" s="493" t="n">
        <v>0</v>
      </c>
      <c r="J1515" s="493" t="n">
        <v>0</v>
      </c>
      <c r="K1515" s="493" t="n">
        <v>0</v>
      </c>
      <c r="L1515" s="493" t="n">
        <v>0</v>
      </c>
      <c r="M1515" s="493" t="n">
        <v>0</v>
      </c>
      <c r="N1515" s="493" t="n">
        <v>0</v>
      </c>
      <c r="O1515" s="493" t="n">
        <v>0</v>
      </c>
      <c r="P1515" s="493" t="n">
        <v>0</v>
      </c>
      <c r="Q1515" s="493" t="n">
        <v>0</v>
      </c>
      <c r="R1515" s="493" t="n">
        <v>0</v>
      </c>
      <c r="S1515" s="493" t="n">
        <v>0</v>
      </c>
      <c r="T1515" s="493" t="n">
        <v>0</v>
      </c>
      <c r="U1515" s="493" t="n">
        <v>0</v>
      </c>
      <c r="V1515" s="493" t="n">
        <v>0</v>
      </c>
      <c r="W1515" s="493" t="n">
        <v>352.2</v>
      </c>
      <c r="X1515" s="493" t="n">
        <v>355.8</v>
      </c>
      <c r="Y1515" s="493" t="n">
        <v>0</v>
      </c>
      <c r="Z1515" s="493" t="n">
        <v>0</v>
      </c>
      <c r="AA1515" s="493" t="n">
        <v>0</v>
      </c>
      <c r="AB1515" s="493" t="n">
        <v>0</v>
      </c>
      <c r="AC1515" s="493" t="n">
        <v>122.92</v>
      </c>
      <c r="AD1515" s="493" t="n">
        <v>0</v>
      </c>
      <c r="AE1515" s="493" t="n">
        <v>0</v>
      </c>
      <c r="AF1515" s="493" t="n">
        <v>0</v>
      </c>
      <c r="AG1515" s="493" t="n">
        <v>0</v>
      </c>
      <c r="AH1515" s="493" t="n">
        <v>0</v>
      </c>
      <c r="AI1515" s="493" t="n">
        <v>0</v>
      </c>
      <c r="AJ1515" s="493" t="n">
        <v>0</v>
      </c>
      <c r="AK1515" s="493" t="n">
        <v>0</v>
      </c>
      <c r="AL1515" s="493" t="n">
        <v>0</v>
      </c>
      <c r="AM1515" s="493" t="n">
        <v>0</v>
      </c>
      <c r="AN1515" s="493" t="n">
        <v>0</v>
      </c>
      <c r="AO1515" s="493" t="n">
        <v>0</v>
      </c>
      <c r="AP1515" s="493" t="n">
        <v>0</v>
      </c>
      <c r="AQ1515" s="493" t="n">
        <v>0</v>
      </c>
      <c r="AR1515" s="493" t="n">
        <v>0</v>
      </c>
      <c r="AS1515" s="493" t="n">
        <v>0</v>
      </c>
      <c r="AT1515" s="493" t="n">
        <v>0</v>
      </c>
      <c r="AU1515" s="493" t="n">
        <v>0</v>
      </c>
      <c r="AV1515" s="493" t="n">
        <v>0</v>
      </c>
      <c r="AW1515" s="493" t="n">
        <v>0</v>
      </c>
      <c r="AX1515" s="493" t="n">
        <v>0</v>
      </c>
      <c r="AY1515" s="493" t="n">
        <v>0</v>
      </c>
      <c r="AZ1515" s="493" t="n">
        <v>0</v>
      </c>
      <c r="BA1515" s="493" t="n">
        <v>0</v>
      </c>
      <c r="BB1515" s="493" t="n">
        <v>0</v>
      </c>
      <c r="BC1515" s="493" t="n">
        <v>0</v>
      </c>
      <c r="BD1515" s="493" t="n">
        <v>0</v>
      </c>
      <c r="BE1515" s="493" t="n">
        <v>0</v>
      </c>
      <c r="BF1515" s="493" t="n">
        <v>0</v>
      </c>
      <c r="BG1515" s="493" t="n">
        <v>0</v>
      </c>
      <c r="BH1515" s="493" t="n">
        <v>0</v>
      </c>
      <c r="BI1515" s="493" t="n">
        <v>0</v>
      </c>
      <c r="BJ1515" s="493" t="n">
        <v>0</v>
      </c>
      <c r="BK1515" s="493" t="n">
        <v>0</v>
      </c>
      <c r="BL1515" s="493" t="n">
        <v>0</v>
      </c>
      <c r="BM1515" s="493" t="n">
        <v>0</v>
      </c>
      <c r="BN1515" s="493" t="n">
        <v>0</v>
      </c>
      <c r="BO1515" s="493" t="n">
        <v>0</v>
      </c>
      <c r="BP1515" s="493" t="n">
        <v>0</v>
      </c>
      <c r="BQ1515" s="493" t="n">
        <v>0</v>
      </c>
      <c r="BR1515" s="493" t="n">
        <v>0</v>
      </c>
      <c r="BS1515" s="493" t="n">
        <v>0</v>
      </c>
      <c r="BT1515" s="493" t="n">
        <v>0</v>
      </c>
      <c r="BU1515" s="493" t="n">
        <v>0</v>
      </c>
      <c r="BV1515" s="493" t="n">
        <v>0</v>
      </c>
      <c r="BW1515" s="493" t="n">
        <v>0</v>
      </c>
    </row>
    <row r="1516">
      <c r="A1516" t="inlineStr">
        <is>
          <t>[C9C] ANGIOTENSIN-II 길항제 (단일)</t>
        </is>
      </c>
      <c r="B1516" t="inlineStr">
        <is>
          <t>제일약품</t>
        </is>
      </c>
      <c r="C1516" t="inlineStr">
        <is>
          <t>제로살탄</t>
        </is>
      </c>
      <c r="D1516" t="inlineStr">
        <is>
          <t>제일약품</t>
        </is>
      </c>
      <c r="E1516" t="inlineStr">
        <is>
          <t>losartan potassium</t>
        </is>
      </c>
      <c r="F1516" t="inlineStr">
        <is>
          <t>종합병원</t>
        </is>
      </c>
      <c r="G1516" t="inlineStr">
        <is>
          <t>Generic</t>
        </is>
      </c>
      <c r="H1516" s="493" t="n">
        <v>0</v>
      </c>
      <c r="I1516" s="493" t="n">
        <v>0</v>
      </c>
      <c r="J1516" s="493" t="n">
        <v>0</v>
      </c>
      <c r="K1516" s="493" t="n">
        <v>0</v>
      </c>
      <c r="L1516" s="493" t="n">
        <v>0</v>
      </c>
      <c r="M1516" s="493" t="n">
        <v>0</v>
      </c>
      <c r="N1516" s="493" t="n">
        <v>0</v>
      </c>
      <c r="O1516" s="493" t="n">
        <v>0</v>
      </c>
      <c r="P1516" s="493" t="n">
        <v>0</v>
      </c>
      <c r="Q1516" s="493" t="n">
        <v>395.92</v>
      </c>
      <c r="R1516" s="493" t="n">
        <v>0</v>
      </c>
      <c r="S1516" s="493" t="n">
        <v>0</v>
      </c>
      <c r="T1516" s="493" t="n">
        <v>0</v>
      </c>
      <c r="U1516" s="493" t="n">
        <v>0</v>
      </c>
      <c r="V1516" s="493" t="n">
        <v>0</v>
      </c>
      <c r="W1516" s="493" t="n">
        <v>0</v>
      </c>
      <c r="X1516" s="493" t="n">
        <v>0</v>
      </c>
      <c r="Y1516" s="493" t="n">
        <v>0</v>
      </c>
      <c r="Z1516" s="493" t="n">
        <v>0</v>
      </c>
      <c r="AA1516" s="493" t="n">
        <v>0</v>
      </c>
      <c r="AB1516" s="493" t="n">
        <v>0</v>
      </c>
      <c r="AC1516" s="493" t="n">
        <v>0</v>
      </c>
      <c r="AD1516" s="493" t="n">
        <v>0</v>
      </c>
      <c r="AE1516" s="493" t="n">
        <v>0</v>
      </c>
      <c r="AF1516" s="493" t="n">
        <v>0</v>
      </c>
      <c r="AG1516" s="493" t="n">
        <v>0</v>
      </c>
      <c r="AH1516" s="493" t="n">
        <v>0</v>
      </c>
      <c r="AI1516" s="493" t="n">
        <v>0</v>
      </c>
      <c r="AJ1516" s="493" t="n">
        <v>0</v>
      </c>
      <c r="AK1516" s="493" t="n">
        <v>0</v>
      </c>
      <c r="AL1516" s="493" t="n">
        <v>0</v>
      </c>
      <c r="AM1516" s="493" t="n">
        <v>0</v>
      </c>
      <c r="AN1516" s="493" t="n">
        <v>0</v>
      </c>
      <c r="AO1516" s="493" t="n">
        <v>0</v>
      </c>
      <c r="AP1516" s="493" t="n">
        <v>0</v>
      </c>
      <c r="AQ1516" s="493" t="n">
        <v>0</v>
      </c>
      <c r="AR1516" s="493" t="n">
        <v>0</v>
      </c>
      <c r="AS1516" s="493" t="n">
        <v>0</v>
      </c>
      <c r="AT1516" s="493" t="n">
        <v>0</v>
      </c>
      <c r="AU1516" s="493" t="n">
        <v>0</v>
      </c>
      <c r="AV1516" s="493" t="n">
        <v>0</v>
      </c>
      <c r="AW1516" s="493" t="n">
        <v>0</v>
      </c>
      <c r="AX1516" s="493" t="n">
        <v>0</v>
      </c>
      <c r="AY1516" s="493" t="n">
        <v>0</v>
      </c>
      <c r="AZ1516" s="493" t="n">
        <v>0</v>
      </c>
      <c r="BA1516" s="493" t="n">
        <v>0</v>
      </c>
      <c r="BB1516" s="493" t="n">
        <v>0</v>
      </c>
      <c r="BC1516" s="493" t="n">
        <v>0</v>
      </c>
      <c r="BD1516" s="493" t="n">
        <v>0</v>
      </c>
      <c r="BE1516" s="493" t="n">
        <v>0</v>
      </c>
      <c r="BF1516" s="493" t="n">
        <v>0</v>
      </c>
      <c r="BG1516" s="493" t="n">
        <v>0</v>
      </c>
      <c r="BH1516" s="493" t="n">
        <v>0</v>
      </c>
      <c r="BI1516" s="493" t="n">
        <v>0</v>
      </c>
      <c r="BJ1516" s="493" t="n">
        <v>0</v>
      </c>
      <c r="BK1516" s="493" t="n">
        <v>0</v>
      </c>
      <c r="BL1516" s="493" t="n">
        <v>0</v>
      </c>
      <c r="BM1516" s="493" t="n">
        <v>0</v>
      </c>
      <c r="BN1516" s="493" t="n">
        <v>0</v>
      </c>
      <c r="BO1516" s="493" t="n">
        <v>0</v>
      </c>
      <c r="BP1516" s="493" t="n">
        <v>0</v>
      </c>
      <c r="BQ1516" s="493" t="n">
        <v>0</v>
      </c>
      <c r="BR1516" s="493" t="n">
        <v>0</v>
      </c>
      <c r="BS1516" s="493" t="n">
        <v>0</v>
      </c>
      <c r="BT1516" s="493" t="n">
        <v>0</v>
      </c>
      <c r="BU1516" s="493" t="n">
        <v>0</v>
      </c>
      <c r="BV1516" s="493" t="n">
        <v>0</v>
      </c>
      <c r="BW1516" s="493" t="n">
        <v>0</v>
      </c>
    </row>
    <row r="1517">
      <c r="A1517" t="inlineStr">
        <is>
          <t>[C9C] ANGIOTENSIN-II 길항제 (단일)</t>
        </is>
      </c>
      <c r="B1517" t="inlineStr">
        <is>
          <t>제일약품</t>
        </is>
      </c>
      <c r="C1517" t="inlineStr">
        <is>
          <t>제로살탄</t>
        </is>
      </c>
      <c r="D1517" t="inlineStr">
        <is>
          <t>제일약품</t>
        </is>
      </c>
      <c r="E1517" t="inlineStr">
        <is>
          <t>losartan potassium</t>
        </is>
      </c>
      <c r="F1517" t="inlineStr">
        <is>
          <t>병원</t>
        </is>
      </c>
      <c r="G1517" t="inlineStr">
        <is>
          <t>Generic</t>
        </is>
      </c>
      <c r="H1517" s="493" t="n">
        <v>307.79</v>
      </c>
      <c r="I1517" s="493" t="n">
        <v>882.53</v>
      </c>
      <c r="J1517" s="493" t="n">
        <v>838.74</v>
      </c>
      <c r="K1517" s="493" t="n">
        <v>954.91</v>
      </c>
      <c r="L1517" s="493" t="n">
        <v>503.79</v>
      </c>
      <c r="M1517" s="493" t="n">
        <v>995.3</v>
      </c>
      <c r="N1517" s="493" t="n">
        <v>632</v>
      </c>
      <c r="O1517" s="493" t="n">
        <v>2415.38</v>
      </c>
      <c r="P1517" s="493" t="n">
        <v>3605.46</v>
      </c>
      <c r="Q1517" s="493" t="n">
        <v>2064.42</v>
      </c>
      <c r="R1517" s="493" t="n">
        <v>1581</v>
      </c>
      <c r="S1517" s="493" t="n">
        <v>232.8</v>
      </c>
      <c r="T1517" s="493" t="n">
        <v>0</v>
      </c>
      <c r="U1517" s="493" t="n">
        <v>0</v>
      </c>
      <c r="V1517" s="493" t="n">
        <v>0</v>
      </c>
      <c r="W1517" s="493" t="n">
        <v>0</v>
      </c>
      <c r="X1517" s="493" t="n">
        <v>0</v>
      </c>
      <c r="Y1517" s="493" t="n">
        <v>0</v>
      </c>
      <c r="Z1517" s="493" t="n">
        <v>0</v>
      </c>
      <c r="AA1517" s="493" t="n">
        <v>0</v>
      </c>
      <c r="AB1517" s="493" t="n">
        <v>0</v>
      </c>
      <c r="AC1517" s="493" t="n">
        <v>0</v>
      </c>
      <c r="AD1517" s="493" t="n">
        <v>0</v>
      </c>
      <c r="AE1517" s="493" t="n">
        <v>0</v>
      </c>
      <c r="AF1517" s="493" t="n">
        <v>0</v>
      </c>
      <c r="AG1517" s="493" t="n">
        <v>0</v>
      </c>
      <c r="AH1517" s="493" t="n">
        <v>0</v>
      </c>
      <c r="AI1517" s="493" t="n">
        <v>0</v>
      </c>
      <c r="AJ1517" s="493" t="n">
        <v>0</v>
      </c>
      <c r="AK1517" s="493" t="n">
        <v>0</v>
      </c>
      <c r="AL1517" s="493" t="n">
        <v>0</v>
      </c>
      <c r="AM1517" s="493" t="n">
        <v>0</v>
      </c>
      <c r="AN1517" s="493" t="n">
        <v>0</v>
      </c>
      <c r="AO1517" s="493" t="n">
        <v>0</v>
      </c>
      <c r="AP1517" s="493" t="n">
        <v>0</v>
      </c>
      <c r="AQ1517" s="493" t="n">
        <v>0</v>
      </c>
      <c r="AR1517" s="493" t="n">
        <v>0</v>
      </c>
      <c r="AS1517" s="493" t="n">
        <v>0</v>
      </c>
      <c r="AT1517" s="493" t="n">
        <v>0</v>
      </c>
      <c r="AU1517" s="493" t="n">
        <v>0</v>
      </c>
      <c r="AV1517" s="493" t="n">
        <v>0</v>
      </c>
      <c r="AW1517" s="493" t="n">
        <v>0</v>
      </c>
      <c r="AX1517" s="493" t="n">
        <v>0</v>
      </c>
      <c r="AY1517" s="493" t="n">
        <v>0</v>
      </c>
      <c r="AZ1517" s="493" t="n">
        <v>0</v>
      </c>
      <c r="BA1517" s="493" t="n">
        <v>0</v>
      </c>
      <c r="BB1517" s="493" t="n">
        <v>0</v>
      </c>
      <c r="BC1517" s="493" t="n">
        <v>0</v>
      </c>
      <c r="BD1517" s="493" t="n">
        <v>0</v>
      </c>
      <c r="BE1517" s="493" t="n">
        <v>0</v>
      </c>
      <c r="BF1517" s="493" t="n">
        <v>0</v>
      </c>
      <c r="BG1517" s="493" t="n">
        <v>0</v>
      </c>
      <c r="BH1517" s="493" t="n">
        <v>0</v>
      </c>
      <c r="BI1517" s="493" t="n">
        <v>0</v>
      </c>
      <c r="BJ1517" s="493" t="n">
        <v>0</v>
      </c>
      <c r="BK1517" s="493" t="n">
        <v>0</v>
      </c>
      <c r="BL1517" s="493" t="n">
        <v>0</v>
      </c>
      <c r="BM1517" s="493" t="n">
        <v>0</v>
      </c>
      <c r="BN1517" s="493" t="n">
        <v>0</v>
      </c>
      <c r="BO1517" s="493" t="n">
        <v>0</v>
      </c>
      <c r="BP1517" s="493" t="n">
        <v>0</v>
      </c>
      <c r="BQ1517" s="493" t="n">
        <v>0</v>
      </c>
      <c r="BR1517" s="493" t="n">
        <v>0</v>
      </c>
      <c r="BS1517" s="493" t="n">
        <v>0</v>
      </c>
      <c r="BT1517" s="493" t="n">
        <v>0</v>
      </c>
      <c r="BU1517" s="493" t="n">
        <v>0</v>
      </c>
      <c r="BV1517" s="493" t="n">
        <v>0</v>
      </c>
      <c r="BW1517" s="493" t="n">
        <v>0</v>
      </c>
    </row>
    <row r="1518">
      <c r="A1518" t="inlineStr">
        <is>
          <t>[C9C] ANGIOTENSIN-II 길항제 (단일)</t>
        </is>
      </c>
      <c r="B1518" t="inlineStr">
        <is>
          <t>제일약품</t>
        </is>
      </c>
      <c r="C1518" t="inlineStr">
        <is>
          <t>제로살탄</t>
        </is>
      </c>
      <c r="D1518" t="inlineStr">
        <is>
          <t>제일약품</t>
        </is>
      </c>
      <c r="E1518" t="inlineStr">
        <is>
          <t>losartan potassium</t>
        </is>
      </c>
      <c r="F1518" t="inlineStr">
        <is>
          <t>의원</t>
        </is>
      </c>
      <c r="G1518" t="inlineStr">
        <is>
          <t>Generic</t>
        </is>
      </c>
      <c r="H1518" s="493" t="n">
        <v>39680.05</v>
      </c>
      <c r="I1518" s="493" t="n">
        <v>37497.73</v>
      </c>
      <c r="J1518" s="493" t="n">
        <v>45135.78</v>
      </c>
      <c r="K1518" s="493" t="n">
        <v>40887.68</v>
      </c>
      <c r="L1518" s="493" t="n">
        <v>42700.72</v>
      </c>
      <c r="M1518" s="493" t="n">
        <v>42112.97</v>
      </c>
      <c r="N1518" s="493" t="n">
        <v>41669.56</v>
      </c>
      <c r="O1518" s="493" t="n">
        <v>41964.33</v>
      </c>
      <c r="P1518" s="493" t="n">
        <v>43499.7</v>
      </c>
      <c r="Q1518" s="493" t="n">
        <v>41820.8</v>
      </c>
      <c r="R1518" s="493" t="n">
        <v>31893.04</v>
      </c>
      <c r="S1518" s="493" t="n">
        <v>3034.4</v>
      </c>
      <c r="T1518" s="493" t="n">
        <v>0</v>
      </c>
      <c r="U1518" s="493" t="n">
        <v>0</v>
      </c>
      <c r="V1518" s="493" t="n">
        <v>0</v>
      </c>
      <c r="W1518" s="493" t="n">
        <v>0</v>
      </c>
      <c r="X1518" s="493" t="n">
        <v>0</v>
      </c>
      <c r="Y1518" s="493" t="n">
        <v>0</v>
      </c>
      <c r="Z1518" s="493" t="n">
        <v>0</v>
      </c>
      <c r="AA1518" s="493" t="n">
        <v>0</v>
      </c>
      <c r="AB1518" s="493" t="n">
        <v>0</v>
      </c>
      <c r="AC1518" s="493" t="n">
        <v>0</v>
      </c>
      <c r="AD1518" s="493" t="n">
        <v>0</v>
      </c>
      <c r="AE1518" s="493" t="n">
        <v>0</v>
      </c>
      <c r="AF1518" s="493" t="n">
        <v>0</v>
      </c>
      <c r="AG1518" s="493" t="n">
        <v>0</v>
      </c>
      <c r="AH1518" s="493" t="n">
        <v>0</v>
      </c>
      <c r="AI1518" s="493" t="n">
        <v>0</v>
      </c>
      <c r="AJ1518" s="493" t="n">
        <v>0</v>
      </c>
      <c r="AK1518" s="493" t="n">
        <v>0</v>
      </c>
      <c r="AL1518" s="493" t="n">
        <v>0</v>
      </c>
      <c r="AM1518" s="493" t="n">
        <v>0</v>
      </c>
      <c r="AN1518" s="493" t="n">
        <v>0</v>
      </c>
      <c r="AO1518" s="493" t="n">
        <v>0</v>
      </c>
      <c r="AP1518" s="493" t="n">
        <v>0</v>
      </c>
      <c r="AQ1518" s="493" t="n">
        <v>0</v>
      </c>
      <c r="AR1518" s="493" t="n">
        <v>0</v>
      </c>
      <c r="AS1518" s="493" t="n">
        <v>0</v>
      </c>
      <c r="AT1518" s="493" t="n">
        <v>0</v>
      </c>
      <c r="AU1518" s="493" t="n">
        <v>0</v>
      </c>
      <c r="AV1518" s="493" t="n">
        <v>0</v>
      </c>
      <c r="AW1518" s="493" t="n">
        <v>0</v>
      </c>
      <c r="AX1518" s="493" t="n">
        <v>0</v>
      </c>
      <c r="AY1518" s="493" t="n">
        <v>0</v>
      </c>
      <c r="AZ1518" s="493" t="n">
        <v>0</v>
      </c>
      <c r="BA1518" s="493" t="n">
        <v>0</v>
      </c>
      <c r="BB1518" s="493" t="n">
        <v>0</v>
      </c>
      <c r="BC1518" s="493" t="n">
        <v>0</v>
      </c>
      <c r="BD1518" s="493" t="n">
        <v>0</v>
      </c>
      <c r="BE1518" s="493" t="n">
        <v>0</v>
      </c>
      <c r="BF1518" s="493" t="n">
        <v>0</v>
      </c>
      <c r="BG1518" s="493" t="n">
        <v>0</v>
      </c>
      <c r="BH1518" s="493" t="n">
        <v>0</v>
      </c>
      <c r="BI1518" s="493" t="n">
        <v>0</v>
      </c>
      <c r="BJ1518" s="493" t="n">
        <v>0</v>
      </c>
      <c r="BK1518" s="493" t="n">
        <v>0</v>
      </c>
      <c r="BL1518" s="493" t="n">
        <v>0</v>
      </c>
      <c r="BM1518" s="493" t="n">
        <v>0</v>
      </c>
      <c r="BN1518" s="493" t="n">
        <v>0</v>
      </c>
      <c r="BO1518" s="493" t="n">
        <v>0</v>
      </c>
      <c r="BP1518" s="493" t="n">
        <v>0</v>
      </c>
      <c r="BQ1518" s="493" t="n">
        <v>0</v>
      </c>
      <c r="BR1518" s="493" t="n">
        <v>0</v>
      </c>
      <c r="BS1518" s="493" t="n">
        <v>0</v>
      </c>
      <c r="BT1518" s="493" t="n">
        <v>0</v>
      </c>
      <c r="BU1518" s="493" t="n">
        <v>0</v>
      </c>
      <c r="BV1518" s="493" t="n">
        <v>0</v>
      </c>
      <c r="BW1518" s="493" t="n">
        <v>0</v>
      </c>
    </row>
    <row r="1519">
      <c r="A1519" t="inlineStr">
        <is>
          <t>[C9C] ANGIOTENSIN-II 길항제 (단일)</t>
        </is>
      </c>
      <c r="B1519" t="inlineStr">
        <is>
          <t>제일약품</t>
        </is>
      </c>
      <c r="C1519" t="inlineStr">
        <is>
          <t>텔미칸</t>
        </is>
      </c>
      <c r="D1519" t="inlineStr">
        <is>
          <t>제일약품</t>
        </is>
      </c>
      <c r="E1519" t="inlineStr">
        <is>
          <t>telmisartan</t>
        </is>
      </c>
      <c r="F1519" t="inlineStr">
        <is>
          <t>상급종합병원</t>
        </is>
      </c>
      <c r="G1519" t="inlineStr">
        <is>
          <t>Generic</t>
        </is>
      </c>
      <c r="H1519" s="493" t="n">
        <v>142335.28</v>
      </c>
      <c r="I1519" s="493" t="n">
        <v>110117.58</v>
      </c>
      <c r="J1519" s="493" t="n">
        <v>152796.52</v>
      </c>
      <c r="K1519" s="493" t="n">
        <v>132939.89</v>
      </c>
      <c r="L1519" s="493" t="n">
        <v>158563.23</v>
      </c>
      <c r="M1519" s="493" t="n">
        <v>141004.26</v>
      </c>
      <c r="N1519" s="493" t="n">
        <v>149835.2</v>
      </c>
      <c r="O1519" s="493" t="n">
        <v>139514.13</v>
      </c>
      <c r="P1519" s="493" t="n">
        <v>123740.01</v>
      </c>
      <c r="Q1519" s="493" t="n">
        <v>212097.67</v>
      </c>
      <c r="R1519" s="493" t="n">
        <v>134517.53</v>
      </c>
      <c r="S1519" s="493" t="n">
        <v>184767.64</v>
      </c>
      <c r="T1519" s="493" t="n">
        <v>160307.92</v>
      </c>
      <c r="U1519" s="493" t="n">
        <v>143206.26</v>
      </c>
      <c r="V1519" s="493" t="n">
        <v>169506.58</v>
      </c>
      <c r="W1519" s="493" t="n">
        <v>208605.47</v>
      </c>
      <c r="X1519" s="493" t="n">
        <v>184094.22</v>
      </c>
      <c r="Y1519" s="493" t="n">
        <v>186885.52</v>
      </c>
      <c r="Z1519" s="493" t="n">
        <v>257604.83</v>
      </c>
      <c r="AA1519" s="493" t="n">
        <v>253392.21</v>
      </c>
      <c r="AB1519" s="493" t="n">
        <v>198053.53</v>
      </c>
      <c r="AC1519" s="493" t="n">
        <v>254383.79</v>
      </c>
      <c r="AD1519" s="493" t="n">
        <v>209736.41</v>
      </c>
      <c r="AE1519" s="493" t="n">
        <v>163337.64</v>
      </c>
      <c r="AF1519" s="493" t="n">
        <v>268578.43</v>
      </c>
      <c r="AG1519" s="493" t="n">
        <v>248329.47</v>
      </c>
      <c r="AH1519" s="493" t="n">
        <v>277005.72</v>
      </c>
      <c r="AI1519" s="493" t="n">
        <v>230659.42</v>
      </c>
      <c r="AJ1519" s="493" t="n">
        <v>305663.93</v>
      </c>
      <c r="AK1519" s="493" t="n">
        <v>293750.13</v>
      </c>
      <c r="AL1519" s="493" t="n">
        <v>337253.42</v>
      </c>
      <c r="AM1519" s="493" t="n">
        <v>277152.58</v>
      </c>
      <c r="AN1519" s="493" t="n">
        <v>281063.61</v>
      </c>
      <c r="AO1519" s="493" t="n">
        <v>294629.86</v>
      </c>
      <c r="AP1519" s="493" t="n">
        <v>354005.97</v>
      </c>
      <c r="AQ1519" s="493" t="n">
        <v>326155.71</v>
      </c>
      <c r="AR1519" s="493" t="n">
        <v>263416.78</v>
      </c>
      <c r="AS1519" s="493" t="n">
        <v>245913.2</v>
      </c>
      <c r="AT1519" s="493" t="n">
        <v>268811.46</v>
      </c>
      <c r="AU1519" s="493" t="n">
        <v>246878.24</v>
      </c>
      <c r="AV1519" s="493" t="n">
        <v>254291.84</v>
      </c>
      <c r="AW1519" s="493" t="n">
        <v>226254.38</v>
      </c>
      <c r="AX1519" s="493" t="n">
        <v>229277.15</v>
      </c>
      <c r="AY1519" s="493" t="n">
        <v>244549.58</v>
      </c>
      <c r="AZ1519" s="493" t="n">
        <v>284448.58</v>
      </c>
      <c r="BA1519" s="493" t="n">
        <v>227088.22</v>
      </c>
      <c r="BB1519" s="493" t="n">
        <v>262230.87</v>
      </c>
      <c r="BC1519" s="493" t="n">
        <v>305758.13</v>
      </c>
      <c r="BD1519" s="493" t="n">
        <v>234499.27</v>
      </c>
      <c r="BE1519" s="493" t="n">
        <v>291564.48</v>
      </c>
      <c r="BF1519" s="493" t="n">
        <v>243290.74</v>
      </c>
      <c r="BG1519" s="493" t="n">
        <v>253427.11</v>
      </c>
      <c r="BH1519" s="493" t="n">
        <v>242609.39</v>
      </c>
      <c r="BI1519" s="493" t="n">
        <v>242871.25</v>
      </c>
      <c r="BJ1519" s="493" t="n">
        <v>239438.77</v>
      </c>
      <c r="BK1519" s="493" t="n">
        <v>189583.65</v>
      </c>
      <c r="BL1519" s="493" t="n">
        <v>286706.38</v>
      </c>
      <c r="BM1519" s="493" t="n">
        <v>201453.32</v>
      </c>
      <c r="BN1519" s="493" t="n">
        <v>208095.95</v>
      </c>
      <c r="BO1519" s="493" t="n">
        <v>254753.34</v>
      </c>
      <c r="BP1519" s="493" t="n">
        <v>220374.69</v>
      </c>
      <c r="BQ1519" s="493" t="n">
        <v>222786.19</v>
      </c>
      <c r="BR1519" s="493" t="n">
        <v>263124.02</v>
      </c>
      <c r="BS1519" s="493" t="n">
        <v>235219.88</v>
      </c>
      <c r="BT1519" s="493" t="n">
        <v>223125.16</v>
      </c>
      <c r="BU1519" s="493" t="n">
        <v>206924.24</v>
      </c>
      <c r="BV1519" s="493" t="n">
        <v>249200.04</v>
      </c>
      <c r="BW1519" s="493" t="n">
        <v>219260.61</v>
      </c>
    </row>
    <row r="1520">
      <c r="A1520" t="inlineStr">
        <is>
          <t>[C9C] ANGIOTENSIN-II 길항제 (단일)</t>
        </is>
      </c>
      <c r="B1520" t="inlineStr">
        <is>
          <t>제일약품</t>
        </is>
      </c>
      <c r="C1520" t="inlineStr">
        <is>
          <t>텔미칸</t>
        </is>
      </c>
      <c r="D1520" t="inlineStr">
        <is>
          <t>제일약품</t>
        </is>
      </c>
      <c r="E1520" t="inlineStr">
        <is>
          <t>telmisartan</t>
        </is>
      </c>
      <c r="F1520" t="inlineStr">
        <is>
          <t>종합병원</t>
        </is>
      </c>
      <c r="G1520" t="inlineStr">
        <is>
          <t>Generic</t>
        </is>
      </c>
      <c r="H1520" s="493" t="n">
        <v>215953.45</v>
      </c>
      <c r="I1520" s="493" t="n">
        <v>210618.56</v>
      </c>
      <c r="J1520" s="493" t="n">
        <v>247188.12</v>
      </c>
      <c r="K1520" s="493" t="n">
        <v>230357.23</v>
      </c>
      <c r="L1520" s="493" t="n">
        <v>238392.71</v>
      </c>
      <c r="M1520" s="493" t="n">
        <v>253778.07</v>
      </c>
      <c r="N1520" s="493" t="n">
        <v>235009.31</v>
      </c>
      <c r="O1520" s="493" t="n">
        <v>248287.21</v>
      </c>
      <c r="P1520" s="493" t="n">
        <v>258439.95</v>
      </c>
      <c r="Q1520" s="493" t="n">
        <v>267851.94</v>
      </c>
      <c r="R1520" s="493" t="n">
        <v>275761.04</v>
      </c>
      <c r="S1520" s="493" t="n">
        <v>266847.64</v>
      </c>
      <c r="T1520" s="493" t="n">
        <v>276102.01</v>
      </c>
      <c r="U1520" s="493" t="n">
        <v>249543.57</v>
      </c>
      <c r="V1520" s="493" t="n">
        <v>298508.95</v>
      </c>
      <c r="W1520" s="493" t="n">
        <v>269901.84</v>
      </c>
      <c r="X1520" s="493" t="n">
        <v>289246.23</v>
      </c>
      <c r="Y1520" s="493" t="n">
        <v>274064.4</v>
      </c>
      <c r="Z1520" s="493" t="n">
        <v>269410.07</v>
      </c>
      <c r="AA1520" s="493" t="n">
        <v>298943.59</v>
      </c>
      <c r="AB1520" s="493" t="n">
        <v>279413.73</v>
      </c>
      <c r="AC1520" s="493" t="n">
        <v>252401.16</v>
      </c>
      <c r="AD1520" s="493" t="n">
        <v>250032.78</v>
      </c>
      <c r="AE1520" s="493" t="n">
        <v>246411.03</v>
      </c>
      <c r="AF1520" s="493" t="n">
        <v>204791.74</v>
      </c>
      <c r="AG1520" s="493" t="n">
        <v>243276.26</v>
      </c>
      <c r="AH1520" s="493" t="n">
        <v>211266.65</v>
      </c>
      <c r="AI1520" s="493" t="n">
        <v>235653.19</v>
      </c>
      <c r="AJ1520" s="493" t="n">
        <v>262361</v>
      </c>
      <c r="AK1520" s="493" t="n">
        <v>229048.13</v>
      </c>
      <c r="AL1520" s="493" t="n">
        <v>244154.09</v>
      </c>
      <c r="AM1520" s="493" t="n">
        <v>271373.84</v>
      </c>
      <c r="AN1520" s="493" t="n">
        <v>234297.78</v>
      </c>
      <c r="AO1520" s="493" t="n">
        <v>274219.85</v>
      </c>
      <c r="AP1520" s="493" t="n">
        <v>279967.34</v>
      </c>
      <c r="AQ1520" s="493" t="n">
        <v>271501.98</v>
      </c>
      <c r="AR1520" s="493" t="n">
        <v>293066.53</v>
      </c>
      <c r="AS1520" s="493" t="n">
        <v>222709.03</v>
      </c>
      <c r="AT1520" s="493" t="n">
        <v>223057.73</v>
      </c>
      <c r="AU1520" s="493" t="n">
        <v>245488.61</v>
      </c>
      <c r="AV1520" s="493" t="n">
        <v>220729.26</v>
      </c>
      <c r="AW1520" s="493" t="n">
        <v>203899.37</v>
      </c>
      <c r="AX1520" s="493" t="n">
        <v>253215.31</v>
      </c>
      <c r="AY1520" s="493" t="n">
        <v>236704.18</v>
      </c>
      <c r="AZ1520" s="493" t="n">
        <v>230222.69</v>
      </c>
      <c r="BA1520" s="493" t="n">
        <v>274439.37</v>
      </c>
      <c r="BB1520" s="493" t="n">
        <v>257216.53</v>
      </c>
      <c r="BC1520" s="493" t="n">
        <v>292025.33</v>
      </c>
      <c r="BD1520" s="493" t="n">
        <v>280089.42</v>
      </c>
      <c r="BE1520" s="493" t="n">
        <v>300537.17</v>
      </c>
      <c r="BF1520" s="493" t="n">
        <v>276851.61</v>
      </c>
      <c r="BG1520" s="493" t="n">
        <v>286083.43</v>
      </c>
      <c r="BH1520" s="493" t="n">
        <v>261127.67</v>
      </c>
      <c r="BI1520" s="493" t="n">
        <v>289290.6</v>
      </c>
      <c r="BJ1520" s="493" t="n">
        <v>316664.97</v>
      </c>
      <c r="BK1520" s="493" t="n">
        <v>264572.22</v>
      </c>
      <c r="BL1520" s="493" t="n">
        <v>318092.37</v>
      </c>
      <c r="BM1520" s="493" t="n">
        <v>290925.78</v>
      </c>
      <c r="BN1520" s="493" t="n">
        <v>310534.25</v>
      </c>
      <c r="BO1520" s="493" t="n">
        <v>350581.55</v>
      </c>
      <c r="BP1520" s="493" t="n">
        <v>320065.16</v>
      </c>
      <c r="BQ1520" s="493" t="n">
        <v>276163.88</v>
      </c>
      <c r="BR1520" s="493" t="n">
        <v>347975.94</v>
      </c>
      <c r="BS1520" s="493" t="n">
        <v>351042.63</v>
      </c>
      <c r="BT1520" s="493" t="n">
        <v>273653.41</v>
      </c>
      <c r="BU1520" s="493" t="n">
        <v>341712.98</v>
      </c>
      <c r="BV1520" s="493" t="n">
        <v>355827.06</v>
      </c>
      <c r="BW1520" s="493" t="n">
        <v>276215.12</v>
      </c>
    </row>
    <row r="1521">
      <c r="A1521" t="inlineStr">
        <is>
          <t>[C9C] ANGIOTENSIN-II 길항제 (단일)</t>
        </is>
      </c>
      <c r="B1521" t="inlineStr">
        <is>
          <t>제일약품</t>
        </is>
      </c>
      <c r="C1521" t="inlineStr">
        <is>
          <t>텔미칸</t>
        </is>
      </c>
      <c r="D1521" t="inlineStr">
        <is>
          <t>제일약품</t>
        </is>
      </c>
      <c r="E1521" t="inlineStr">
        <is>
          <t>telmisartan</t>
        </is>
      </c>
      <c r="F1521" t="inlineStr">
        <is>
          <t>병원</t>
        </is>
      </c>
      <c r="G1521" t="inlineStr">
        <is>
          <t>Generic</t>
        </is>
      </c>
      <c r="H1521" s="493" t="n">
        <v>102275.06</v>
      </c>
      <c r="I1521" s="493" t="n">
        <v>96423.78</v>
      </c>
      <c r="J1521" s="493" t="n">
        <v>98227.97</v>
      </c>
      <c r="K1521" s="493" t="n">
        <v>102241.13</v>
      </c>
      <c r="L1521" s="493" t="n">
        <v>88615.49000000001</v>
      </c>
      <c r="M1521" s="493" t="n">
        <v>103999.63</v>
      </c>
      <c r="N1521" s="493" t="n">
        <v>100553.16</v>
      </c>
      <c r="O1521" s="493" t="n">
        <v>105593.72</v>
      </c>
      <c r="P1521" s="493" t="n">
        <v>95544.33</v>
      </c>
      <c r="Q1521" s="493" t="n">
        <v>81442.49000000001</v>
      </c>
      <c r="R1521" s="493" t="n">
        <v>85464.89999999999</v>
      </c>
      <c r="S1521" s="493" t="n">
        <v>105879.39</v>
      </c>
      <c r="T1521" s="493" t="n">
        <v>77152.64</v>
      </c>
      <c r="U1521" s="493" t="n">
        <v>77128.46000000001</v>
      </c>
      <c r="V1521" s="493" t="n">
        <v>82180.75999999999</v>
      </c>
      <c r="W1521" s="493" t="n">
        <v>65061.06</v>
      </c>
      <c r="X1521" s="493" t="n">
        <v>84046.73</v>
      </c>
      <c r="Y1521" s="493" t="n">
        <v>76344.61</v>
      </c>
      <c r="Z1521" s="493" t="n">
        <v>87463.22</v>
      </c>
      <c r="AA1521" s="493" t="n">
        <v>76239.53999999999</v>
      </c>
      <c r="AB1521" s="493" t="n">
        <v>69703.39</v>
      </c>
      <c r="AC1521" s="493" t="n">
        <v>80768.82000000001</v>
      </c>
      <c r="AD1521" s="493" t="n">
        <v>88141.2</v>
      </c>
      <c r="AE1521" s="493" t="n">
        <v>76063.42</v>
      </c>
      <c r="AF1521" s="493" t="n">
        <v>62853.5</v>
      </c>
      <c r="AG1521" s="493" t="n">
        <v>74959.99000000001</v>
      </c>
      <c r="AH1521" s="493" t="n">
        <v>63204.57</v>
      </c>
      <c r="AI1521" s="493" t="n">
        <v>73476.19</v>
      </c>
      <c r="AJ1521" s="493" t="n">
        <v>79171.38</v>
      </c>
      <c r="AK1521" s="493" t="n">
        <v>83941.50999999999</v>
      </c>
      <c r="AL1521" s="493" t="n">
        <v>68524.3</v>
      </c>
      <c r="AM1521" s="493" t="n">
        <v>80578.55</v>
      </c>
      <c r="AN1521" s="493" t="n">
        <v>66014.42999999999</v>
      </c>
      <c r="AO1521" s="493" t="n">
        <v>70458.81</v>
      </c>
      <c r="AP1521" s="493" t="n">
        <v>87520.92</v>
      </c>
      <c r="AQ1521" s="493" t="n">
        <v>83597.89999999999</v>
      </c>
      <c r="AR1521" s="493" t="n">
        <v>71244.82000000001</v>
      </c>
      <c r="AS1521" s="493" t="n">
        <v>69385.66</v>
      </c>
      <c r="AT1521" s="493" t="n">
        <v>66861.06</v>
      </c>
      <c r="AU1521" s="493" t="n">
        <v>93951.35000000001</v>
      </c>
      <c r="AV1521" s="493" t="n">
        <v>84688.92999999999</v>
      </c>
      <c r="AW1521" s="493" t="n">
        <v>84084.52</v>
      </c>
      <c r="AX1521" s="493" t="n">
        <v>85859.41</v>
      </c>
      <c r="AY1521" s="493" t="n">
        <v>78738.95</v>
      </c>
      <c r="AZ1521" s="493" t="n">
        <v>88808.94</v>
      </c>
      <c r="BA1521" s="493" t="n">
        <v>86453.07000000001</v>
      </c>
      <c r="BB1521" s="493" t="n">
        <v>80228.95</v>
      </c>
      <c r="BC1521" s="493" t="n">
        <v>81830.38</v>
      </c>
      <c r="BD1521" s="493" t="n">
        <v>74813.73</v>
      </c>
      <c r="BE1521" s="493" t="n">
        <v>71326.62</v>
      </c>
      <c r="BF1521" s="493" t="n">
        <v>81220.35000000001</v>
      </c>
      <c r="BG1521" s="493" t="n">
        <v>77209.23</v>
      </c>
      <c r="BH1521" s="493" t="n">
        <v>83988.82000000001</v>
      </c>
      <c r="BI1521" s="493" t="n">
        <v>68355.25999999999</v>
      </c>
      <c r="BJ1521" s="493" t="n">
        <v>82724.08</v>
      </c>
      <c r="BK1521" s="493" t="n">
        <v>80441.64</v>
      </c>
      <c r="BL1521" s="493" t="n">
        <v>69304.37</v>
      </c>
      <c r="BM1521" s="493" t="n">
        <v>65053.74</v>
      </c>
      <c r="BN1521" s="493" t="n">
        <v>56965.29</v>
      </c>
      <c r="BO1521" s="493" t="n">
        <v>70300.19</v>
      </c>
      <c r="BP1521" s="493" t="n">
        <v>59141.45</v>
      </c>
      <c r="BQ1521" s="493" t="n">
        <v>60079.8</v>
      </c>
      <c r="BR1521" s="493" t="n">
        <v>60480.79</v>
      </c>
      <c r="BS1521" s="493" t="n">
        <v>68061.7</v>
      </c>
      <c r="BT1521" s="493" t="n">
        <v>62481.47</v>
      </c>
      <c r="BU1521" s="493" t="n">
        <v>71648.64</v>
      </c>
      <c r="BV1521" s="493" t="n">
        <v>71386.32000000001</v>
      </c>
      <c r="BW1521" s="493" t="n">
        <v>64541.59</v>
      </c>
    </row>
    <row r="1522">
      <c r="A1522" t="inlineStr">
        <is>
          <t>[C9C] ANGIOTENSIN-II 길항제 (단일)</t>
        </is>
      </c>
      <c r="B1522" t="inlineStr">
        <is>
          <t>제일약품</t>
        </is>
      </c>
      <c r="C1522" t="inlineStr">
        <is>
          <t>텔미칸</t>
        </is>
      </c>
      <c r="D1522" t="inlineStr">
        <is>
          <t>제일약품</t>
        </is>
      </c>
      <c r="E1522" t="inlineStr">
        <is>
          <t>telmisartan</t>
        </is>
      </c>
      <c r="F1522" t="inlineStr">
        <is>
          <t>의원</t>
        </is>
      </c>
      <c r="G1522" t="inlineStr">
        <is>
          <t>Generic</t>
        </is>
      </c>
      <c r="H1522" s="493" t="n">
        <v>475266.43</v>
      </c>
      <c r="I1522" s="493" t="n">
        <v>481737.94</v>
      </c>
      <c r="J1522" s="493" t="n">
        <v>516876.52</v>
      </c>
      <c r="K1522" s="493" t="n">
        <v>536014.85</v>
      </c>
      <c r="L1522" s="493" t="n">
        <v>514764.23</v>
      </c>
      <c r="M1522" s="493" t="n">
        <v>538455.86</v>
      </c>
      <c r="N1522" s="493" t="n">
        <v>548149.16</v>
      </c>
      <c r="O1522" s="493" t="n">
        <v>543573.23</v>
      </c>
      <c r="P1522" s="493" t="n">
        <v>514740.41</v>
      </c>
      <c r="Q1522" s="493" t="n">
        <v>556724.17</v>
      </c>
      <c r="R1522" s="493" t="n">
        <v>544694.65</v>
      </c>
      <c r="S1522" s="493" t="n">
        <v>611518.25</v>
      </c>
      <c r="T1522" s="493" t="n">
        <v>569083.6</v>
      </c>
      <c r="U1522" s="493" t="n">
        <v>523517.34</v>
      </c>
      <c r="V1522" s="493" t="n">
        <v>580982.39</v>
      </c>
      <c r="W1522" s="493" t="n">
        <v>571201.98</v>
      </c>
      <c r="X1522" s="493" t="n">
        <v>606418.1800000001</v>
      </c>
      <c r="Y1522" s="493" t="n">
        <v>598857.8100000001</v>
      </c>
      <c r="Z1522" s="493" t="n">
        <v>615206.51</v>
      </c>
      <c r="AA1522" s="493" t="n">
        <v>635652.92</v>
      </c>
      <c r="AB1522" s="493" t="n">
        <v>616542.63</v>
      </c>
      <c r="AC1522" s="493" t="n">
        <v>637402.52</v>
      </c>
      <c r="AD1522" s="493" t="n">
        <v>627149.87</v>
      </c>
      <c r="AE1522" s="493" t="n">
        <v>580980.3</v>
      </c>
      <c r="AF1522" s="493" t="n">
        <v>549274</v>
      </c>
      <c r="AG1522" s="493" t="n">
        <v>564652.79</v>
      </c>
      <c r="AH1522" s="493" t="n">
        <v>597505.95</v>
      </c>
      <c r="AI1522" s="493" t="n">
        <v>553264.08</v>
      </c>
      <c r="AJ1522" s="493" t="n">
        <v>574266.8</v>
      </c>
      <c r="AK1522" s="493" t="n">
        <v>611372.45</v>
      </c>
      <c r="AL1522" s="493" t="n">
        <v>579924.27</v>
      </c>
      <c r="AM1522" s="493" t="n">
        <v>581293.9399999999</v>
      </c>
      <c r="AN1522" s="493" t="n">
        <v>614971.6899999999</v>
      </c>
      <c r="AO1522" s="493" t="n">
        <v>636457.0699999999</v>
      </c>
      <c r="AP1522" s="493" t="n">
        <v>624994.16</v>
      </c>
      <c r="AQ1522" s="493" t="n">
        <v>643159.03</v>
      </c>
      <c r="AR1522" s="493" t="n">
        <v>652570.55</v>
      </c>
      <c r="AS1522" s="493" t="n">
        <v>597079.04</v>
      </c>
      <c r="AT1522" s="493" t="n">
        <v>623272.04</v>
      </c>
      <c r="AU1522" s="493" t="n">
        <v>655888.22</v>
      </c>
      <c r="AV1522" s="493" t="n">
        <v>666422.5699999999</v>
      </c>
      <c r="AW1522" s="493" t="n">
        <v>650823.87</v>
      </c>
      <c r="AX1522" s="493" t="n">
        <v>700256.46</v>
      </c>
      <c r="AY1522" s="493" t="n">
        <v>717212.7</v>
      </c>
      <c r="AZ1522" s="493" t="n">
        <v>728654.4300000001</v>
      </c>
      <c r="BA1522" s="493" t="n">
        <v>731498.5600000001</v>
      </c>
      <c r="BB1522" s="493" t="n">
        <v>719430.89</v>
      </c>
      <c r="BC1522" s="493" t="n">
        <v>761099.0600000001</v>
      </c>
      <c r="BD1522" s="493" t="n">
        <v>728873.11</v>
      </c>
      <c r="BE1522" s="493" t="n">
        <v>699805.05</v>
      </c>
      <c r="BF1522" s="493" t="n">
        <v>727440.51</v>
      </c>
      <c r="BG1522" s="493" t="n">
        <v>733725.0600000001</v>
      </c>
      <c r="BH1522" s="493" t="n">
        <v>750799.61</v>
      </c>
      <c r="BI1522" s="493" t="n">
        <v>696120.7</v>
      </c>
      <c r="BJ1522" s="493" t="n">
        <v>767240.51</v>
      </c>
      <c r="BK1522" s="493" t="n">
        <v>687610.1899999999</v>
      </c>
      <c r="BL1522" s="493" t="n">
        <v>809666.4</v>
      </c>
      <c r="BM1522" s="493" t="n">
        <v>689763.52</v>
      </c>
      <c r="BN1522" s="493" t="n">
        <v>695660.6800000001</v>
      </c>
      <c r="BO1522" s="493" t="n">
        <v>750462.0600000001</v>
      </c>
      <c r="BP1522" s="493" t="n">
        <v>732206.83</v>
      </c>
      <c r="BQ1522" s="493" t="n">
        <v>651955.12</v>
      </c>
      <c r="BR1522" s="493" t="n">
        <v>730189.5699999999</v>
      </c>
      <c r="BS1522" s="493" t="n">
        <v>725811.4</v>
      </c>
      <c r="BT1522" s="493" t="n">
        <v>696531.4</v>
      </c>
      <c r="BU1522" s="493" t="n">
        <v>748182.04</v>
      </c>
      <c r="BV1522" s="493" t="n">
        <v>797386.67</v>
      </c>
      <c r="BW1522" s="493" t="n">
        <v>786590.36</v>
      </c>
    </row>
    <row r="1523">
      <c r="A1523" t="inlineStr">
        <is>
          <t>[C9C] ANGIOTENSIN-II 길항제 (단일)</t>
        </is>
      </c>
      <c r="B1523" t="inlineStr">
        <is>
          <t>제일약품</t>
        </is>
      </c>
      <c r="C1523" t="inlineStr">
        <is>
          <t>텔미칸</t>
        </is>
      </c>
      <c r="D1523" t="inlineStr">
        <is>
          <t>제일약품</t>
        </is>
      </c>
      <c r="E1523" t="inlineStr">
        <is>
          <t>telmisartan</t>
        </is>
      </c>
      <c r="F1523" t="inlineStr">
        <is>
          <t>보건소</t>
        </is>
      </c>
      <c r="G1523" t="inlineStr">
        <is>
          <t>Generic</t>
        </is>
      </c>
      <c r="H1523" s="493" t="n">
        <v>11942.25</v>
      </c>
      <c r="I1523" s="493" t="n">
        <v>4751.43</v>
      </c>
      <c r="J1523" s="493" t="n">
        <v>8069.18</v>
      </c>
      <c r="K1523" s="493" t="n">
        <v>8354.4</v>
      </c>
      <c r="L1523" s="493" t="n">
        <v>6036</v>
      </c>
      <c r="M1523" s="493" t="n">
        <v>5202.39</v>
      </c>
      <c r="N1523" s="493" t="n">
        <v>9307.049999999999</v>
      </c>
      <c r="O1523" s="493" t="n">
        <v>6100.8</v>
      </c>
      <c r="P1523" s="493" t="n">
        <v>4428.3</v>
      </c>
      <c r="Q1523" s="493" t="n">
        <v>5392.95</v>
      </c>
      <c r="R1523" s="493" t="n">
        <v>7581</v>
      </c>
      <c r="S1523" s="493" t="n">
        <v>12486.62</v>
      </c>
      <c r="T1523" s="493" t="n">
        <v>9569.549999999999</v>
      </c>
      <c r="U1523" s="493" t="n">
        <v>4279.8</v>
      </c>
      <c r="V1523" s="493" t="n">
        <v>3808.5</v>
      </c>
      <c r="W1523" s="493" t="n">
        <v>6177</v>
      </c>
      <c r="X1523" s="493" t="n">
        <v>4588.2</v>
      </c>
      <c r="Y1523" s="493" t="n">
        <v>7076.34</v>
      </c>
      <c r="Z1523" s="493" t="n">
        <v>5555.57</v>
      </c>
      <c r="AA1523" s="493" t="n">
        <v>6564.23</v>
      </c>
      <c r="AB1523" s="493" t="n">
        <v>4031.1</v>
      </c>
      <c r="AC1523" s="493" t="n">
        <v>5058.45</v>
      </c>
      <c r="AD1523" s="493" t="n">
        <v>3573.69</v>
      </c>
      <c r="AE1523" s="493" t="n">
        <v>8004.53</v>
      </c>
      <c r="AF1523" s="493" t="n">
        <v>4150</v>
      </c>
      <c r="AG1523" s="493" t="n">
        <v>3334.95</v>
      </c>
      <c r="AH1523" s="493" t="n">
        <v>8507.700000000001</v>
      </c>
      <c r="AI1523" s="493" t="n">
        <v>6186.8</v>
      </c>
      <c r="AJ1523" s="493" t="n">
        <v>5544</v>
      </c>
      <c r="AK1523" s="493" t="n">
        <v>13765.06</v>
      </c>
      <c r="AL1523" s="493" t="n">
        <v>5753.7</v>
      </c>
      <c r="AM1523" s="493" t="n">
        <v>3346.8</v>
      </c>
      <c r="AN1523" s="493" t="n">
        <v>7033.42</v>
      </c>
      <c r="AO1523" s="493" t="n">
        <v>6339</v>
      </c>
      <c r="AP1523" s="493" t="n">
        <v>3966.6</v>
      </c>
      <c r="AQ1523" s="493" t="n">
        <v>6013.65</v>
      </c>
      <c r="AR1523" s="493" t="n">
        <v>7378.5</v>
      </c>
      <c r="AS1523" s="493" t="n">
        <v>6891.3</v>
      </c>
      <c r="AT1523" s="493" t="n">
        <v>6249.9</v>
      </c>
      <c r="AU1523" s="493" t="n">
        <v>7005.3</v>
      </c>
      <c r="AV1523" s="493" t="n">
        <v>10751.4</v>
      </c>
      <c r="AW1523" s="493" t="n">
        <v>10705.8</v>
      </c>
      <c r="AX1523" s="493" t="n">
        <v>5126.4</v>
      </c>
      <c r="AY1523" s="493" t="n">
        <v>5487.08</v>
      </c>
      <c r="AZ1523" s="493" t="n">
        <v>6138.6</v>
      </c>
      <c r="BA1523" s="493" t="n">
        <v>6545.7</v>
      </c>
      <c r="BB1523" s="493" t="n">
        <v>8186.4</v>
      </c>
      <c r="BC1523" s="493" t="n">
        <v>13456.2</v>
      </c>
      <c r="BD1523" s="493" t="n">
        <v>16994</v>
      </c>
      <c r="BE1523" s="493" t="n">
        <v>8510.860000000001</v>
      </c>
      <c r="BF1523" s="493" t="n">
        <v>3829.05</v>
      </c>
      <c r="BG1523" s="493" t="n">
        <v>6902.1</v>
      </c>
      <c r="BH1523" s="493" t="n">
        <v>21189.85</v>
      </c>
      <c r="BI1523" s="493" t="n">
        <v>6752.47</v>
      </c>
      <c r="BJ1523" s="493" t="n">
        <v>4617</v>
      </c>
      <c r="BK1523" s="493" t="n">
        <v>7284.6</v>
      </c>
      <c r="BL1523" s="493" t="n">
        <v>14964.9</v>
      </c>
      <c r="BM1523" s="493" t="n">
        <v>4576.5</v>
      </c>
      <c r="BN1523" s="493" t="n">
        <v>5780.85</v>
      </c>
      <c r="BO1523" s="493" t="n">
        <v>8276.4</v>
      </c>
      <c r="BP1523" s="493" t="n">
        <v>2792.7</v>
      </c>
      <c r="BQ1523" s="493" t="n">
        <v>17757.6</v>
      </c>
      <c r="BR1523" s="493" t="n">
        <v>7786.4</v>
      </c>
      <c r="BS1523" s="493" t="n">
        <v>1254.47</v>
      </c>
      <c r="BT1523" s="493" t="n">
        <v>4303.65</v>
      </c>
      <c r="BU1523" s="493" t="n">
        <v>4241.4</v>
      </c>
      <c r="BV1523" s="493" t="n">
        <v>1823.7</v>
      </c>
      <c r="BW1523" s="493" t="n">
        <v>6434.82</v>
      </c>
    </row>
    <row r="1524">
      <c r="A1524" t="inlineStr">
        <is>
          <t>[C9C] ANGIOTENSIN-II 길항제 (단일)</t>
        </is>
      </c>
      <c r="B1524" t="inlineStr">
        <is>
          <t>제일약품</t>
        </is>
      </c>
      <c r="C1524" t="inlineStr">
        <is>
          <t>텔미칸</t>
        </is>
      </c>
      <c r="D1524" t="inlineStr">
        <is>
          <t>제일약품</t>
        </is>
      </c>
      <c r="E1524" t="inlineStr">
        <is>
          <t>telmisartan</t>
        </is>
      </c>
      <c r="F1524" t="inlineStr">
        <is>
          <t>기타(치과의원, 치과병원 등)</t>
        </is>
      </c>
      <c r="G1524" t="inlineStr">
        <is>
          <t>Generic</t>
        </is>
      </c>
      <c r="H1524" s="493" t="n">
        <v>0</v>
      </c>
      <c r="I1524" s="493" t="n">
        <v>881.9</v>
      </c>
      <c r="J1524" s="493" t="n">
        <v>0</v>
      </c>
      <c r="K1524" s="493" t="n">
        <v>0</v>
      </c>
      <c r="L1524" s="493" t="n">
        <v>0</v>
      </c>
      <c r="M1524" s="493" t="n">
        <v>0</v>
      </c>
      <c r="N1524" s="493" t="n">
        <v>303</v>
      </c>
      <c r="O1524" s="493" t="n">
        <v>0</v>
      </c>
      <c r="P1524" s="493" t="n">
        <v>0</v>
      </c>
      <c r="Q1524" s="493" t="n">
        <v>0</v>
      </c>
      <c r="R1524" s="493" t="n">
        <v>0</v>
      </c>
      <c r="S1524" s="493" t="n">
        <v>1797</v>
      </c>
      <c r="T1524" s="493" t="n">
        <v>0</v>
      </c>
      <c r="U1524" s="493" t="n">
        <v>0</v>
      </c>
      <c r="V1524" s="493" t="n">
        <v>0</v>
      </c>
      <c r="W1524" s="493" t="n">
        <v>0</v>
      </c>
      <c r="X1524" s="493" t="n">
        <v>0</v>
      </c>
      <c r="Y1524" s="493" t="n">
        <v>0</v>
      </c>
      <c r="Z1524" s="493" t="n">
        <v>0</v>
      </c>
      <c r="AA1524" s="493" t="n">
        <v>210</v>
      </c>
      <c r="AB1524" s="493" t="n">
        <v>288.9</v>
      </c>
      <c r="AC1524" s="493" t="n">
        <v>0</v>
      </c>
      <c r="AD1524" s="493" t="n">
        <v>0</v>
      </c>
      <c r="AE1524" s="493" t="n">
        <v>0</v>
      </c>
      <c r="AF1524" s="493" t="n">
        <v>0</v>
      </c>
      <c r="AG1524" s="493" t="n">
        <v>85.95999999999999</v>
      </c>
      <c r="AH1524" s="493" t="n">
        <v>0</v>
      </c>
      <c r="AI1524" s="493" t="n">
        <v>0</v>
      </c>
      <c r="AJ1524" s="493" t="n">
        <v>161.7</v>
      </c>
      <c r="AK1524" s="493" t="n">
        <v>0</v>
      </c>
      <c r="AL1524" s="493" t="n">
        <v>401.46</v>
      </c>
      <c r="AM1524" s="493" t="n">
        <v>427.8</v>
      </c>
      <c r="AN1524" s="493" t="n">
        <v>0</v>
      </c>
      <c r="AO1524" s="493" t="n">
        <v>0</v>
      </c>
      <c r="AP1524" s="493" t="n">
        <v>408</v>
      </c>
      <c r="AQ1524" s="493" t="n">
        <v>0</v>
      </c>
      <c r="AR1524" s="493" t="n">
        <v>442.2</v>
      </c>
      <c r="AS1524" s="493" t="n">
        <v>0</v>
      </c>
      <c r="AT1524" s="493" t="n">
        <v>95.40000000000001</v>
      </c>
      <c r="AU1524" s="493" t="n">
        <v>0</v>
      </c>
      <c r="AV1524" s="493" t="n">
        <v>0</v>
      </c>
      <c r="AW1524" s="493" t="n">
        <v>0</v>
      </c>
      <c r="AX1524" s="493" t="n">
        <v>186</v>
      </c>
      <c r="AY1524" s="493" t="n">
        <v>27.15</v>
      </c>
      <c r="AZ1524" s="493" t="n">
        <v>1004.35</v>
      </c>
      <c r="BA1524" s="493" t="n">
        <v>0</v>
      </c>
      <c r="BB1524" s="493" t="n">
        <v>0</v>
      </c>
      <c r="BC1524" s="493" t="n">
        <v>476.1</v>
      </c>
      <c r="BD1524" s="493" t="n">
        <v>0</v>
      </c>
      <c r="BE1524" s="493" t="n">
        <v>0</v>
      </c>
      <c r="BF1524" s="493" t="n">
        <v>296.1</v>
      </c>
      <c r="BG1524" s="493" t="n">
        <v>465.3</v>
      </c>
      <c r="BH1524" s="493" t="n">
        <v>161.42</v>
      </c>
      <c r="BI1524" s="493" t="n">
        <v>0</v>
      </c>
      <c r="BJ1524" s="493" t="n">
        <v>126.28</v>
      </c>
      <c r="BK1524" s="493" t="n">
        <v>175.8</v>
      </c>
      <c r="BL1524" s="493" t="n">
        <v>411.6</v>
      </c>
      <c r="BM1524" s="493" t="n">
        <v>299.1</v>
      </c>
      <c r="BN1524" s="493" t="n">
        <v>0</v>
      </c>
      <c r="BO1524" s="493" t="n">
        <v>690.6</v>
      </c>
      <c r="BP1524" s="493" t="n">
        <v>0</v>
      </c>
      <c r="BQ1524" s="493" t="n">
        <v>0</v>
      </c>
      <c r="BR1524" s="493" t="n">
        <v>403.2</v>
      </c>
      <c r="BS1524" s="493" t="n">
        <v>0</v>
      </c>
      <c r="BT1524" s="493" t="n">
        <v>0</v>
      </c>
      <c r="BU1524" s="493" t="n">
        <v>609</v>
      </c>
      <c r="BV1524" s="493" t="n">
        <v>0</v>
      </c>
      <c r="BW1524" s="493" t="n">
        <v>177.6</v>
      </c>
    </row>
    <row r="1525">
      <c r="A1525" t="inlineStr">
        <is>
          <t>[C9C] ANGIOTENSIN-II 길항제 (단일)</t>
        </is>
      </c>
      <c r="B1525" t="inlineStr">
        <is>
          <t>종근당</t>
        </is>
      </c>
      <c r="C1525" t="inlineStr">
        <is>
          <t>발사벨</t>
        </is>
      </c>
      <c r="D1525" t="inlineStr">
        <is>
          <t>종근당</t>
        </is>
      </c>
      <c r="E1525" t="inlineStr">
        <is>
          <t>valsartan</t>
        </is>
      </c>
      <c r="F1525" t="inlineStr">
        <is>
          <t>상급종합병원</t>
        </is>
      </c>
      <c r="G1525" t="inlineStr">
        <is>
          <t>Generic</t>
        </is>
      </c>
      <c r="H1525" s="493" t="n">
        <v>15948</v>
      </c>
      <c r="I1525" s="493" t="n">
        <v>29442</v>
      </c>
      <c r="J1525" s="493" t="n">
        <v>15939.75</v>
      </c>
      <c r="K1525" s="493" t="n">
        <v>22608</v>
      </c>
      <c r="L1525" s="493" t="n">
        <v>18642</v>
      </c>
      <c r="M1525" s="493" t="n">
        <v>17424</v>
      </c>
      <c r="N1525" s="493" t="n">
        <v>21348</v>
      </c>
      <c r="O1525" s="493" t="n">
        <v>28016</v>
      </c>
      <c r="P1525" s="493" t="n">
        <v>22973</v>
      </c>
      <c r="Q1525" s="493" t="n">
        <v>16500</v>
      </c>
      <c r="R1525" s="493" t="n">
        <v>20492</v>
      </c>
      <c r="S1525" s="493" t="n">
        <v>30232</v>
      </c>
      <c r="T1525" s="493" t="n">
        <v>17952</v>
      </c>
      <c r="U1525" s="493" t="n">
        <v>30330</v>
      </c>
      <c r="V1525" s="493" t="n">
        <v>18280</v>
      </c>
      <c r="W1525" s="493" t="n">
        <v>14804</v>
      </c>
      <c r="X1525" s="493" t="n">
        <v>28972</v>
      </c>
      <c r="Y1525" s="493" t="n">
        <v>18972.9</v>
      </c>
      <c r="Z1525" s="493" t="n">
        <v>23740</v>
      </c>
      <c r="AA1525" s="493" t="n">
        <v>23244</v>
      </c>
      <c r="AB1525" s="493" t="n">
        <v>28381.2</v>
      </c>
      <c r="AC1525" s="493" t="n">
        <v>24506.61</v>
      </c>
      <c r="AD1525" s="493" t="n">
        <v>29998.89</v>
      </c>
      <c r="AE1525" s="493" t="n">
        <v>16170.62</v>
      </c>
      <c r="AF1525" s="493" t="n">
        <v>18818.1</v>
      </c>
      <c r="AG1525" s="493" t="n">
        <v>22505.45</v>
      </c>
      <c r="AH1525" s="493" t="n">
        <v>29213.6</v>
      </c>
      <c r="AI1525" s="493" t="n">
        <v>14356.1</v>
      </c>
      <c r="AJ1525" s="493" t="n">
        <v>26706.27</v>
      </c>
      <c r="AK1525" s="493" t="n">
        <v>26904.06</v>
      </c>
      <c r="AL1525" s="493" t="n">
        <v>29560.14</v>
      </c>
      <c r="AM1525" s="493" t="n">
        <v>12349.81</v>
      </c>
      <c r="AN1525" s="493" t="n">
        <v>22756.3</v>
      </c>
      <c r="AO1525" s="493" t="n">
        <v>22235.64</v>
      </c>
      <c r="AP1525" s="493" t="n">
        <v>23537.56</v>
      </c>
      <c r="AQ1525" s="493" t="n">
        <v>21963.51</v>
      </c>
      <c r="AR1525" s="493" t="n">
        <v>19582.28</v>
      </c>
      <c r="AS1525" s="493" t="n">
        <v>10503.65</v>
      </c>
      <c r="AT1525" s="493" t="n">
        <v>16826.26</v>
      </c>
      <c r="AU1525" s="493" t="n">
        <v>24170.42</v>
      </c>
      <c r="AV1525" s="493" t="n">
        <v>10902.05</v>
      </c>
      <c r="AW1525" s="493" t="n">
        <v>19275.08</v>
      </c>
      <c r="AX1525" s="493" t="n">
        <v>29889.74</v>
      </c>
      <c r="AY1525" s="493" t="n">
        <v>11246.51</v>
      </c>
      <c r="AZ1525" s="493" t="n">
        <v>23570.1</v>
      </c>
      <c r="BA1525" s="493" t="n">
        <v>23994.6</v>
      </c>
      <c r="BB1525" s="493" t="n">
        <v>15913.8</v>
      </c>
      <c r="BC1525" s="493" t="n">
        <v>14990.4</v>
      </c>
      <c r="BD1525" s="493" t="n">
        <v>23710.06</v>
      </c>
      <c r="BE1525" s="493" t="n">
        <v>21531.3</v>
      </c>
      <c r="BF1525" s="493" t="n">
        <v>21479.31</v>
      </c>
      <c r="BG1525" s="493" t="n">
        <v>25383.05</v>
      </c>
      <c r="BH1525" s="493" t="n">
        <v>10231.12</v>
      </c>
      <c r="BI1525" s="493" t="n">
        <v>21410.38</v>
      </c>
      <c r="BJ1525" s="493" t="n">
        <v>18308.18</v>
      </c>
      <c r="BK1525" s="493" t="n">
        <v>23191.21</v>
      </c>
      <c r="BL1525" s="493" t="n">
        <v>22397.54</v>
      </c>
      <c r="BM1525" s="493" t="n">
        <v>19523.01</v>
      </c>
      <c r="BN1525" s="493" t="n">
        <v>13111.62</v>
      </c>
      <c r="BO1525" s="493" t="n">
        <v>20603.78</v>
      </c>
      <c r="BP1525" s="493" t="n">
        <v>17813.37</v>
      </c>
      <c r="BQ1525" s="493" t="n">
        <v>19519.64</v>
      </c>
      <c r="BR1525" s="493" t="n">
        <v>26950.09</v>
      </c>
      <c r="BS1525" s="493" t="n">
        <v>15256.53</v>
      </c>
      <c r="BT1525" s="493" t="n">
        <v>23156.94</v>
      </c>
      <c r="BU1525" s="493" t="n">
        <v>14250.56</v>
      </c>
      <c r="BV1525" s="493" t="n">
        <v>18006.43</v>
      </c>
      <c r="BW1525" s="493" t="n">
        <v>25524.32</v>
      </c>
    </row>
    <row r="1526">
      <c r="A1526" t="inlineStr">
        <is>
          <t>[C9C] ANGIOTENSIN-II 길항제 (단일)</t>
        </is>
      </c>
      <c r="B1526" t="inlineStr">
        <is>
          <t>종근당</t>
        </is>
      </c>
      <c r="C1526" t="inlineStr">
        <is>
          <t>발사벨</t>
        </is>
      </c>
      <c r="D1526" t="inlineStr">
        <is>
          <t>종근당</t>
        </is>
      </c>
      <c r="E1526" t="inlineStr">
        <is>
          <t>valsartan</t>
        </is>
      </c>
      <c r="F1526" t="inlineStr">
        <is>
          <t>종합병원</t>
        </is>
      </c>
      <c r="G1526" t="inlineStr">
        <is>
          <t>Generic</t>
        </is>
      </c>
      <c r="H1526" s="493" t="n">
        <v>6273</v>
      </c>
      <c r="I1526" s="493" t="n">
        <v>6250.98</v>
      </c>
      <c r="J1526" s="493" t="n">
        <v>9825.98</v>
      </c>
      <c r="K1526" s="493" t="n">
        <v>6719.31</v>
      </c>
      <c r="L1526" s="493" t="n">
        <v>11352.1</v>
      </c>
      <c r="M1526" s="493" t="n">
        <v>6963.71</v>
      </c>
      <c r="N1526" s="493" t="n">
        <v>10459.66</v>
      </c>
      <c r="O1526" s="493" t="n">
        <v>4154.89</v>
      </c>
      <c r="P1526" s="493" t="n">
        <v>5504.53</v>
      </c>
      <c r="Q1526" s="493" t="n">
        <v>8155.91</v>
      </c>
      <c r="R1526" s="493" t="n">
        <v>10001.6</v>
      </c>
      <c r="S1526" s="493" t="n">
        <v>6948.81</v>
      </c>
      <c r="T1526" s="493" t="n">
        <v>8232.59</v>
      </c>
      <c r="U1526" s="493" t="n">
        <v>11483.38</v>
      </c>
      <c r="V1526" s="493" t="n">
        <v>7616.42</v>
      </c>
      <c r="W1526" s="493" t="n">
        <v>17060.83</v>
      </c>
      <c r="X1526" s="493" t="n">
        <v>11801.8</v>
      </c>
      <c r="Y1526" s="493" t="n">
        <v>9071.9</v>
      </c>
      <c r="Z1526" s="493" t="n">
        <v>11118.21</v>
      </c>
      <c r="AA1526" s="493" t="n">
        <v>18000.28</v>
      </c>
      <c r="AB1526" s="493" t="n">
        <v>13081</v>
      </c>
      <c r="AC1526" s="493" t="n">
        <v>7823.38</v>
      </c>
      <c r="AD1526" s="493" t="n">
        <v>27263.26</v>
      </c>
      <c r="AE1526" s="493" t="n">
        <v>19999.9</v>
      </c>
      <c r="AF1526" s="493" t="n">
        <v>16493.05</v>
      </c>
      <c r="AG1526" s="493" t="n">
        <v>12799.65</v>
      </c>
      <c r="AH1526" s="493" t="n">
        <v>30437.67</v>
      </c>
      <c r="AI1526" s="493" t="n">
        <v>21716.14</v>
      </c>
      <c r="AJ1526" s="493" t="n">
        <v>17436.74</v>
      </c>
      <c r="AK1526" s="493" t="n">
        <v>20782.87</v>
      </c>
      <c r="AL1526" s="493" t="n">
        <v>17905.82</v>
      </c>
      <c r="AM1526" s="493" t="n">
        <v>22257.44</v>
      </c>
      <c r="AN1526" s="493" t="n">
        <v>12624.21</v>
      </c>
      <c r="AO1526" s="493" t="n">
        <v>24493.46</v>
      </c>
      <c r="AP1526" s="493" t="n">
        <v>10270.19</v>
      </c>
      <c r="AQ1526" s="493" t="n">
        <v>31588.29</v>
      </c>
      <c r="AR1526" s="493" t="n">
        <v>10643.9</v>
      </c>
      <c r="AS1526" s="493" t="n">
        <v>12953.68</v>
      </c>
      <c r="AT1526" s="493" t="n">
        <v>19626.83</v>
      </c>
      <c r="AU1526" s="493" t="n">
        <v>13321.92</v>
      </c>
      <c r="AV1526" s="493" t="n">
        <v>11559.48</v>
      </c>
      <c r="AW1526" s="493" t="n">
        <v>17896.41</v>
      </c>
      <c r="AX1526" s="493" t="n">
        <v>16762.16</v>
      </c>
      <c r="AY1526" s="493" t="n">
        <v>15796.85</v>
      </c>
      <c r="AZ1526" s="493" t="n">
        <v>15705.41</v>
      </c>
      <c r="BA1526" s="493" t="n">
        <v>16922.91</v>
      </c>
      <c r="BB1526" s="493" t="n">
        <v>22524.95</v>
      </c>
      <c r="BC1526" s="493" t="n">
        <v>16097.6</v>
      </c>
      <c r="BD1526" s="493" t="n">
        <v>17465.73</v>
      </c>
      <c r="BE1526" s="493" t="n">
        <v>18447.86</v>
      </c>
      <c r="BF1526" s="493" t="n">
        <v>26244.42</v>
      </c>
      <c r="BG1526" s="493" t="n">
        <v>34312.13</v>
      </c>
      <c r="BH1526" s="493" t="n">
        <v>23127.5</v>
      </c>
      <c r="BI1526" s="493" t="n">
        <v>21228.24</v>
      </c>
      <c r="BJ1526" s="493" t="n">
        <v>23024.91</v>
      </c>
      <c r="BK1526" s="493" t="n">
        <v>32913.3</v>
      </c>
      <c r="BL1526" s="493" t="n">
        <v>29565.48</v>
      </c>
      <c r="BM1526" s="493" t="n">
        <v>29435.22</v>
      </c>
      <c r="BN1526" s="493" t="n">
        <v>42060.33</v>
      </c>
      <c r="BO1526" s="493" t="n">
        <v>34511.95</v>
      </c>
      <c r="BP1526" s="493" t="n">
        <v>24305.98</v>
      </c>
      <c r="BQ1526" s="493" t="n">
        <v>33203.65</v>
      </c>
      <c r="BR1526" s="493" t="n">
        <v>43832.39</v>
      </c>
      <c r="BS1526" s="493" t="n">
        <v>34425.34</v>
      </c>
      <c r="BT1526" s="493" t="n">
        <v>26610.35</v>
      </c>
      <c r="BU1526" s="493" t="n">
        <v>38960.68</v>
      </c>
      <c r="BV1526" s="493" t="n">
        <v>40374.61</v>
      </c>
      <c r="BW1526" s="493" t="n">
        <v>45797</v>
      </c>
    </row>
    <row r="1527">
      <c r="A1527" t="inlineStr">
        <is>
          <t>[C9C] ANGIOTENSIN-II 길항제 (단일)</t>
        </is>
      </c>
      <c r="B1527" t="inlineStr">
        <is>
          <t>종근당</t>
        </is>
      </c>
      <c r="C1527" t="inlineStr">
        <is>
          <t>발사벨</t>
        </is>
      </c>
      <c r="D1527" t="inlineStr">
        <is>
          <t>종근당</t>
        </is>
      </c>
      <c r="E1527" t="inlineStr">
        <is>
          <t>valsartan</t>
        </is>
      </c>
      <c r="F1527" t="inlineStr">
        <is>
          <t>병원</t>
        </is>
      </c>
      <c r="G1527" t="inlineStr">
        <is>
          <t>Generic</t>
        </is>
      </c>
      <c r="H1527" s="493" t="n">
        <v>2578.26</v>
      </c>
      <c r="I1527" s="493" t="n">
        <v>1718.67</v>
      </c>
      <c r="J1527" s="493" t="n">
        <v>3809.92</v>
      </c>
      <c r="K1527" s="493" t="n">
        <v>4890.54</v>
      </c>
      <c r="L1527" s="493" t="n">
        <v>2186.12</v>
      </c>
      <c r="M1527" s="493" t="n">
        <v>4279.62</v>
      </c>
      <c r="N1527" s="493" t="n">
        <v>1601.44</v>
      </c>
      <c r="O1527" s="493" t="n">
        <v>10636.87</v>
      </c>
      <c r="P1527" s="493" t="n">
        <v>12643.9</v>
      </c>
      <c r="Q1527" s="493" t="n">
        <v>11388.4</v>
      </c>
      <c r="R1527" s="493" t="n">
        <v>13873.85</v>
      </c>
      <c r="S1527" s="493" t="n">
        <v>14699.38</v>
      </c>
      <c r="T1527" s="493" t="n">
        <v>13591.91</v>
      </c>
      <c r="U1527" s="493" t="n">
        <v>12323.95</v>
      </c>
      <c r="V1527" s="493" t="n">
        <v>12257.5</v>
      </c>
      <c r="W1527" s="493" t="n">
        <v>16916.66</v>
      </c>
      <c r="X1527" s="493" t="n">
        <v>16914.01</v>
      </c>
      <c r="Y1527" s="493" t="n">
        <v>10293.53</v>
      </c>
      <c r="Z1527" s="493" t="n">
        <v>13998.54</v>
      </c>
      <c r="AA1527" s="493" t="n">
        <v>13028.6</v>
      </c>
      <c r="AB1527" s="493" t="n">
        <v>14697.47</v>
      </c>
      <c r="AC1527" s="493" t="n">
        <v>16194.12</v>
      </c>
      <c r="AD1527" s="493" t="n">
        <v>14309.66</v>
      </c>
      <c r="AE1527" s="493" t="n">
        <v>17337.98</v>
      </c>
      <c r="AF1527" s="493" t="n">
        <v>13810.56</v>
      </c>
      <c r="AG1527" s="493" t="n">
        <v>14068</v>
      </c>
      <c r="AH1527" s="493" t="n">
        <v>13041.73</v>
      </c>
      <c r="AI1527" s="493" t="n">
        <v>17221.98</v>
      </c>
      <c r="AJ1527" s="493" t="n">
        <v>19983.6</v>
      </c>
      <c r="AK1527" s="493" t="n">
        <v>13360.48</v>
      </c>
      <c r="AL1527" s="493" t="n">
        <v>20522.16</v>
      </c>
      <c r="AM1527" s="493" t="n">
        <v>14893.74</v>
      </c>
      <c r="AN1527" s="493" t="n">
        <v>13695.07</v>
      </c>
      <c r="AO1527" s="493" t="n">
        <v>16708.86</v>
      </c>
      <c r="AP1527" s="493" t="n">
        <v>18570.18</v>
      </c>
      <c r="AQ1527" s="493" t="n">
        <v>13780.26</v>
      </c>
      <c r="AR1527" s="493" t="n">
        <v>18592.91</v>
      </c>
      <c r="AS1527" s="493" t="n">
        <v>11933.17</v>
      </c>
      <c r="AT1527" s="493" t="n">
        <v>16180.81</v>
      </c>
      <c r="AU1527" s="493" t="n">
        <v>17717.31</v>
      </c>
      <c r="AV1527" s="493" t="n">
        <v>16371.57</v>
      </c>
      <c r="AW1527" s="493" t="n">
        <v>10771.41</v>
      </c>
      <c r="AX1527" s="493" t="n">
        <v>18705.46</v>
      </c>
      <c r="AY1527" s="493" t="n">
        <v>12744.6</v>
      </c>
      <c r="AZ1527" s="493" t="n">
        <v>14873.84</v>
      </c>
      <c r="BA1527" s="493" t="n">
        <v>14919.27</v>
      </c>
      <c r="BB1527" s="493" t="n">
        <v>13396.8</v>
      </c>
      <c r="BC1527" s="493" t="n">
        <v>15186.68</v>
      </c>
      <c r="BD1527" s="493" t="n">
        <v>15181.16</v>
      </c>
      <c r="BE1527" s="493" t="n">
        <v>13471.12</v>
      </c>
      <c r="BF1527" s="493" t="n">
        <v>17134.76</v>
      </c>
      <c r="BG1527" s="493" t="n">
        <v>16748.99</v>
      </c>
      <c r="BH1527" s="493" t="n">
        <v>15758.5</v>
      </c>
      <c r="BI1527" s="493" t="n">
        <v>14963.44</v>
      </c>
      <c r="BJ1527" s="493" t="n">
        <v>18542.09</v>
      </c>
      <c r="BK1527" s="493" t="n">
        <v>13376.14</v>
      </c>
      <c r="BL1527" s="493" t="n">
        <v>22668.85</v>
      </c>
      <c r="BM1527" s="493" t="n">
        <v>17496.85</v>
      </c>
      <c r="BN1527" s="493" t="n">
        <v>17849.07</v>
      </c>
      <c r="BO1527" s="493" t="n">
        <v>21097.92</v>
      </c>
      <c r="BP1527" s="493" t="n">
        <v>18705.32</v>
      </c>
      <c r="BQ1527" s="493" t="n">
        <v>14208.94</v>
      </c>
      <c r="BR1527" s="493" t="n">
        <v>20192.75</v>
      </c>
      <c r="BS1527" s="493" t="n">
        <v>14704.38</v>
      </c>
      <c r="BT1527" s="493" t="n">
        <v>17072.58</v>
      </c>
      <c r="BU1527" s="493" t="n">
        <v>14493.9</v>
      </c>
      <c r="BV1527" s="493" t="n">
        <v>18188.6</v>
      </c>
      <c r="BW1527" s="493" t="n">
        <v>18695.85</v>
      </c>
    </row>
    <row r="1528">
      <c r="A1528" t="inlineStr">
        <is>
          <t>[C9C] ANGIOTENSIN-II 길항제 (단일)</t>
        </is>
      </c>
      <c r="B1528" t="inlineStr">
        <is>
          <t>종근당</t>
        </is>
      </c>
      <c r="C1528" t="inlineStr">
        <is>
          <t>발사벨</t>
        </is>
      </c>
      <c r="D1528" t="inlineStr">
        <is>
          <t>종근당</t>
        </is>
      </c>
      <c r="E1528" t="inlineStr">
        <is>
          <t>valsartan</t>
        </is>
      </c>
      <c r="F1528" t="inlineStr">
        <is>
          <t>의원</t>
        </is>
      </c>
      <c r="G1528" t="inlineStr">
        <is>
          <t>Generic</t>
        </is>
      </c>
      <c r="H1528" s="493" t="n">
        <v>172610.19</v>
      </c>
      <c r="I1528" s="493" t="n">
        <v>143713.88</v>
      </c>
      <c r="J1528" s="493" t="n">
        <v>175954.26</v>
      </c>
      <c r="K1528" s="493" t="n">
        <v>151921.27</v>
      </c>
      <c r="L1528" s="493" t="n">
        <v>172882.06</v>
      </c>
      <c r="M1528" s="493" t="n">
        <v>167619.4</v>
      </c>
      <c r="N1528" s="493" t="n">
        <v>163613.09</v>
      </c>
      <c r="O1528" s="493" t="n">
        <v>167929.4</v>
      </c>
      <c r="P1528" s="493" t="n">
        <v>150689.1</v>
      </c>
      <c r="Q1528" s="493" t="n">
        <v>144218.71</v>
      </c>
      <c r="R1528" s="493" t="n">
        <v>153369.8</v>
      </c>
      <c r="S1528" s="493" t="n">
        <v>169695.33</v>
      </c>
      <c r="T1528" s="493" t="n">
        <v>148045.79</v>
      </c>
      <c r="U1528" s="493" t="n">
        <v>136896.35</v>
      </c>
      <c r="V1528" s="493" t="n">
        <v>147583.87</v>
      </c>
      <c r="W1528" s="493" t="n">
        <v>145693.23</v>
      </c>
      <c r="X1528" s="493" t="n">
        <v>144182.36</v>
      </c>
      <c r="Y1528" s="493" t="n">
        <v>149685.55</v>
      </c>
      <c r="Z1528" s="493" t="n">
        <v>136513.78</v>
      </c>
      <c r="AA1528" s="493" t="n">
        <v>154001.1</v>
      </c>
      <c r="AB1528" s="493" t="n">
        <v>139686.27</v>
      </c>
      <c r="AC1528" s="493" t="n">
        <v>144957.58</v>
      </c>
      <c r="AD1528" s="493" t="n">
        <v>145338.1</v>
      </c>
      <c r="AE1528" s="493" t="n">
        <v>152844.22</v>
      </c>
      <c r="AF1528" s="493" t="n">
        <v>144269.04</v>
      </c>
      <c r="AG1528" s="493" t="n">
        <v>128063.4</v>
      </c>
      <c r="AH1528" s="493" t="n">
        <v>132663.99</v>
      </c>
      <c r="AI1528" s="493" t="n">
        <v>121463</v>
      </c>
      <c r="AJ1528" s="493" t="n">
        <v>127946.7</v>
      </c>
      <c r="AK1528" s="493" t="n">
        <v>137218.99</v>
      </c>
      <c r="AL1528" s="493" t="n">
        <v>137413.96</v>
      </c>
      <c r="AM1528" s="493" t="n">
        <v>127378.96</v>
      </c>
      <c r="AN1528" s="493" t="n">
        <v>133880.75</v>
      </c>
      <c r="AO1528" s="493" t="n">
        <v>124530.65</v>
      </c>
      <c r="AP1528" s="493" t="n">
        <v>125187.73</v>
      </c>
      <c r="AQ1528" s="493" t="n">
        <v>141122.61</v>
      </c>
      <c r="AR1528" s="493" t="n">
        <v>119743.67</v>
      </c>
      <c r="AS1528" s="493" t="n">
        <v>123155.55</v>
      </c>
      <c r="AT1528" s="493" t="n">
        <v>128901.53</v>
      </c>
      <c r="AU1528" s="493" t="n">
        <v>135430.42</v>
      </c>
      <c r="AV1528" s="493" t="n">
        <v>132031.33</v>
      </c>
      <c r="AW1528" s="493" t="n">
        <v>132537.27</v>
      </c>
      <c r="AX1528" s="493" t="n">
        <v>143411.61</v>
      </c>
      <c r="AY1528" s="493" t="n">
        <v>137138.63</v>
      </c>
      <c r="AZ1528" s="493" t="n">
        <v>139315.26</v>
      </c>
      <c r="BA1528" s="493" t="n">
        <v>141906.43</v>
      </c>
      <c r="BB1528" s="493" t="n">
        <v>127558.97</v>
      </c>
      <c r="BC1528" s="493" t="n">
        <v>139885.17</v>
      </c>
      <c r="BD1528" s="493" t="n">
        <v>134993.31</v>
      </c>
      <c r="BE1528" s="493" t="n">
        <v>122796.91</v>
      </c>
      <c r="BF1528" s="493" t="n">
        <v>138051.78</v>
      </c>
      <c r="BG1528" s="493" t="n">
        <v>124690.52</v>
      </c>
      <c r="BH1528" s="493" t="n">
        <v>126798.45</v>
      </c>
      <c r="BI1528" s="493" t="n">
        <v>129857.71</v>
      </c>
      <c r="BJ1528" s="493" t="n">
        <v>130619.89</v>
      </c>
      <c r="BK1528" s="493" t="n">
        <v>126390.33</v>
      </c>
      <c r="BL1528" s="493" t="n">
        <v>148937.55</v>
      </c>
      <c r="BM1528" s="493" t="n">
        <v>134244.36</v>
      </c>
      <c r="BN1528" s="493" t="n">
        <v>133338.21</v>
      </c>
      <c r="BO1528" s="493" t="n">
        <v>146369.35</v>
      </c>
      <c r="BP1528" s="493" t="n">
        <v>143557.77</v>
      </c>
      <c r="BQ1528" s="493" t="n">
        <v>120335.19</v>
      </c>
      <c r="BR1528" s="493" t="n">
        <v>155919.11</v>
      </c>
      <c r="BS1528" s="493" t="n">
        <v>139552.17</v>
      </c>
      <c r="BT1528" s="493" t="n">
        <v>139893.91</v>
      </c>
      <c r="BU1528" s="493" t="n">
        <v>148670.79</v>
      </c>
      <c r="BV1528" s="493" t="n">
        <v>158006.21</v>
      </c>
      <c r="BW1528" s="493" t="n">
        <v>135011.11</v>
      </c>
    </row>
    <row r="1529">
      <c r="A1529" t="inlineStr">
        <is>
          <t>[C9C] ANGIOTENSIN-II 길항제 (단일)</t>
        </is>
      </c>
      <c r="B1529" t="inlineStr">
        <is>
          <t>종근당</t>
        </is>
      </c>
      <c r="C1529" t="inlineStr">
        <is>
          <t>발사벨</t>
        </is>
      </c>
      <c r="D1529" t="inlineStr">
        <is>
          <t>종근당</t>
        </is>
      </c>
      <c r="E1529" t="inlineStr">
        <is>
          <t>valsartan</t>
        </is>
      </c>
      <c r="F1529" t="inlineStr">
        <is>
          <t>보건소</t>
        </is>
      </c>
      <c r="G1529" t="inlineStr">
        <is>
          <t>Generic</t>
        </is>
      </c>
      <c r="H1529" s="493" t="n">
        <v>641.6</v>
      </c>
      <c r="I1529" s="493" t="n">
        <v>800.4</v>
      </c>
      <c r="J1529" s="493" t="n">
        <v>1013.1</v>
      </c>
      <c r="K1529" s="493" t="n">
        <v>222.6</v>
      </c>
      <c r="L1529" s="493" t="n">
        <v>1060.7</v>
      </c>
      <c r="M1529" s="493" t="n">
        <v>858.02</v>
      </c>
      <c r="N1529" s="493" t="n">
        <v>6374.4</v>
      </c>
      <c r="O1529" s="493" t="n">
        <v>1850.14</v>
      </c>
      <c r="P1529" s="493" t="n">
        <v>3451.8</v>
      </c>
      <c r="Q1529" s="493" t="n">
        <v>1334.6</v>
      </c>
      <c r="R1529" s="493" t="n">
        <v>853.2</v>
      </c>
      <c r="S1529" s="493" t="n">
        <v>3713.32</v>
      </c>
      <c r="T1529" s="493" t="n">
        <v>422.1</v>
      </c>
      <c r="U1529" s="493" t="n">
        <v>1468.04</v>
      </c>
      <c r="V1529" s="493" t="n">
        <v>3918</v>
      </c>
      <c r="W1529" s="493" t="n">
        <v>118.8</v>
      </c>
      <c r="X1529" s="493" t="n">
        <v>425.4</v>
      </c>
      <c r="Y1529" s="493" t="n">
        <v>271.5</v>
      </c>
      <c r="Z1529" s="493" t="n">
        <v>3552.3</v>
      </c>
      <c r="AA1529" s="493" t="n">
        <v>394.2</v>
      </c>
      <c r="AB1529" s="493" t="n">
        <v>6</v>
      </c>
      <c r="AC1529" s="493" t="n">
        <v>4377.6</v>
      </c>
      <c r="AD1529" s="493" t="n">
        <v>989.25</v>
      </c>
      <c r="AE1529" s="493" t="n">
        <v>4989.15</v>
      </c>
      <c r="AF1529" s="493" t="n">
        <v>3017.25</v>
      </c>
      <c r="AG1529" s="493" t="n">
        <v>662.55</v>
      </c>
      <c r="AH1529" s="493" t="n">
        <v>5811.3</v>
      </c>
      <c r="AI1529" s="493" t="n">
        <v>15598.2</v>
      </c>
      <c r="AJ1529" s="493" t="n">
        <v>2916</v>
      </c>
      <c r="AK1529" s="493" t="n">
        <v>5194.98</v>
      </c>
      <c r="AL1529" s="493" t="n">
        <v>8796.32</v>
      </c>
      <c r="AM1529" s="493" t="n">
        <v>4466.4</v>
      </c>
      <c r="AN1529" s="493" t="n">
        <v>5456.1</v>
      </c>
      <c r="AO1529" s="493" t="n">
        <v>1202.7</v>
      </c>
      <c r="AP1529" s="493" t="n">
        <v>669.1</v>
      </c>
      <c r="AQ1529" s="493" t="n">
        <v>9140.4</v>
      </c>
      <c r="AR1529" s="493" t="n">
        <v>1340.4</v>
      </c>
      <c r="AS1529" s="493" t="n">
        <v>883.65</v>
      </c>
      <c r="AT1529" s="493" t="n">
        <v>9691.049999999999</v>
      </c>
      <c r="AU1529" s="493" t="n">
        <v>829.5</v>
      </c>
      <c r="AV1529" s="493" t="n">
        <v>1415.7</v>
      </c>
      <c r="AW1529" s="493" t="n">
        <v>4032.3</v>
      </c>
      <c r="AX1529" s="493" t="n">
        <v>11313.36</v>
      </c>
      <c r="AY1529" s="493" t="n">
        <v>1346.55</v>
      </c>
      <c r="AZ1529" s="493" t="n">
        <v>5797.74</v>
      </c>
      <c r="BA1529" s="493" t="n">
        <v>9366.530000000001</v>
      </c>
      <c r="BB1529" s="493" t="n">
        <v>565.2</v>
      </c>
      <c r="BC1529" s="493" t="n">
        <v>14042.4</v>
      </c>
      <c r="BD1529" s="493" t="n">
        <v>434.1</v>
      </c>
      <c r="BE1529" s="493" t="n">
        <v>4242.9</v>
      </c>
      <c r="BF1529" s="493" t="n">
        <v>14544</v>
      </c>
      <c r="BG1529" s="493" t="n">
        <v>1413</v>
      </c>
      <c r="BH1529" s="493" t="n">
        <v>0</v>
      </c>
      <c r="BI1529" s="493" t="n">
        <v>11918.4</v>
      </c>
      <c r="BJ1529" s="493" t="n">
        <v>202.5</v>
      </c>
      <c r="BK1529" s="493" t="n">
        <v>1926.6</v>
      </c>
      <c r="BL1529" s="493" t="n">
        <v>15547.65</v>
      </c>
      <c r="BM1529" s="493" t="n">
        <v>1520.4</v>
      </c>
      <c r="BN1529" s="493" t="n">
        <v>301.95</v>
      </c>
      <c r="BO1529" s="493" t="n">
        <v>10913.4</v>
      </c>
      <c r="BP1529" s="493" t="n">
        <v>4.8</v>
      </c>
      <c r="BQ1529" s="493" t="n">
        <v>1788</v>
      </c>
      <c r="BR1529" s="493" t="n">
        <v>13632.6</v>
      </c>
      <c r="BS1529" s="493" t="n">
        <v>1.8</v>
      </c>
      <c r="BT1529" s="493" t="n">
        <v>867</v>
      </c>
      <c r="BU1529" s="493" t="n">
        <v>6838.2</v>
      </c>
      <c r="BV1529" s="493" t="n">
        <v>3149.4</v>
      </c>
      <c r="BW1529" s="493" t="n">
        <v>1108.48</v>
      </c>
    </row>
    <row r="1530">
      <c r="A1530" t="inlineStr">
        <is>
          <t>[C9C] ANGIOTENSIN-II 길항제 (단일)</t>
        </is>
      </c>
      <c r="B1530" t="inlineStr">
        <is>
          <t>종근당</t>
        </is>
      </c>
      <c r="C1530" t="inlineStr">
        <is>
          <t>발사벨</t>
        </is>
      </c>
      <c r="D1530" t="inlineStr">
        <is>
          <t>종근당</t>
        </is>
      </c>
      <c r="E1530" t="inlineStr">
        <is>
          <t>valsartan</t>
        </is>
      </c>
      <c r="F1530" t="inlineStr">
        <is>
          <t>기타(치과의원, 치과병원 등)</t>
        </is>
      </c>
      <c r="G1530" t="inlineStr">
        <is>
          <t>Generic</t>
        </is>
      </c>
      <c r="H1530" s="493" t="n">
        <v>0</v>
      </c>
      <c r="I1530" s="493" t="n">
        <v>0</v>
      </c>
      <c r="J1530" s="493" t="n">
        <v>0</v>
      </c>
      <c r="K1530" s="493" t="n">
        <v>0</v>
      </c>
      <c r="L1530" s="493" t="n">
        <v>0</v>
      </c>
      <c r="M1530" s="493" t="n">
        <v>0</v>
      </c>
      <c r="N1530" s="493" t="n">
        <v>0</v>
      </c>
      <c r="O1530" s="493" t="n">
        <v>0</v>
      </c>
      <c r="P1530" s="493" t="n">
        <v>0</v>
      </c>
      <c r="Q1530" s="493" t="n">
        <v>0</v>
      </c>
      <c r="R1530" s="493" t="n">
        <v>0</v>
      </c>
      <c r="S1530" s="493" t="n">
        <v>0</v>
      </c>
      <c r="T1530" s="493" t="n">
        <v>0</v>
      </c>
      <c r="U1530" s="493" t="n">
        <v>0</v>
      </c>
      <c r="V1530" s="493" t="n">
        <v>0</v>
      </c>
      <c r="W1530" s="493" t="n">
        <v>0</v>
      </c>
      <c r="X1530" s="493" t="n">
        <v>0</v>
      </c>
      <c r="Y1530" s="493" t="n">
        <v>0</v>
      </c>
      <c r="Z1530" s="493" t="n">
        <v>0</v>
      </c>
      <c r="AA1530" s="493" t="n">
        <v>0</v>
      </c>
      <c r="AB1530" s="493" t="n">
        <v>0</v>
      </c>
      <c r="AC1530" s="493" t="n">
        <v>0</v>
      </c>
      <c r="AD1530" s="493" t="n">
        <v>0</v>
      </c>
      <c r="AE1530" s="493" t="n">
        <v>0</v>
      </c>
      <c r="AF1530" s="493" t="n">
        <v>0</v>
      </c>
      <c r="AG1530" s="493" t="n">
        <v>0</v>
      </c>
      <c r="AH1530" s="493" t="n">
        <v>0</v>
      </c>
      <c r="AI1530" s="493" t="n">
        <v>0</v>
      </c>
      <c r="AJ1530" s="493" t="n">
        <v>0</v>
      </c>
      <c r="AK1530" s="493" t="n">
        <v>0</v>
      </c>
      <c r="AL1530" s="493" t="n">
        <v>0</v>
      </c>
      <c r="AM1530" s="493" t="n">
        <v>0</v>
      </c>
      <c r="AN1530" s="493" t="n">
        <v>0</v>
      </c>
      <c r="AO1530" s="493" t="n">
        <v>0</v>
      </c>
      <c r="AP1530" s="493" t="n">
        <v>0</v>
      </c>
      <c r="AQ1530" s="493" t="n">
        <v>0</v>
      </c>
      <c r="AR1530" s="493" t="n">
        <v>0</v>
      </c>
      <c r="AS1530" s="493" t="n">
        <v>174.6</v>
      </c>
      <c r="AT1530" s="493" t="n">
        <v>0</v>
      </c>
      <c r="AU1530" s="493" t="n">
        <v>0</v>
      </c>
      <c r="AV1530" s="493" t="n">
        <v>0</v>
      </c>
      <c r="AW1530" s="493" t="n">
        <v>0</v>
      </c>
      <c r="AX1530" s="493" t="n">
        <v>0</v>
      </c>
      <c r="AY1530" s="493" t="n">
        <v>51.98</v>
      </c>
      <c r="AZ1530" s="493" t="n">
        <v>0</v>
      </c>
      <c r="BA1530" s="493" t="n">
        <v>0</v>
      </c>
      <c r="BB1530" s="493" t="n">
        <v>0</v>
      </c>
      <c r="BC1530" s="493" t="n">
        <v>0</v>
      </c>
      <c r="BD1530" s="493" t="n">
        <v>0</v>
      </c>
      <c r="BE1530" s="493" t="n">
        <v>0</v>
      </c>
      <c r="BF1530" s="493" t="n">
        <v>0</v>
      </c>
      <c r="BG1530" s="493" t="n">
        <v>0</v>
      </c>
      <c r="BH1530" s="493" t="n">
        <v>0</v>
      </c>
      <c r="BI1530" s="493" t="n">
        <v>0</v>
      </c>
      <c r="BJ1530" s="493" t="n">
        <v>0</v>
      </c>
      <c r="BK1530" s="493" t="n">
        <v>0</v>
      </c>
      <c r="BL1530" s="493" t="n">
        <v>0</v>
      </c>
      <c r="BM1530" s="493" t="n">
        <v>0</v>
      </c>
      <c r="BN1530" s="493" t="n">
        <v>0</v>
      </c>
      <c r="BO1530" s="493" t="n">
        <v>0</v>
      </c>
      <c r="BP1530" s="493" t="n">
        <v>0</v>
      </c>
      <c r="BQ1530" s="493" t="n">
        <v>0</v>
      </c>
      <c r="BR1530" s="493" t="n">
        <v>0</v>
      </c>
      <c r="BS1530" s="493" t="n">
        <v>0</v>
      </c>
      <c r="BT1530" s="493" t="n">
        <v>0</v>
      </c>
      <c r="BU1530" s="493" t="n">
        <v>0</v>
      </c>
      <c r="BV1530" s="493" t="n">
        <v>0</v>
      </c>
      <c r="BW1530" s="493" t="n">
        <v>0</v>
      </c>
    </row>
    <row r="1531">
      <c r="A1531" t="inlineStr">
        <is>
          <t>[C9C] ANGIOTENSIN-II 길항제 (단일)</t>
        </is>
      </c>
      <c r="B1531" t="inlineStr">
        <is>
          <t>종근당</t>
        </is>
      </c>
      <c r="C1531" t="inlineStr">
        <is>
          <t>벨메텍</t>
        </is>
      </c>
      <c r="D1531" t="inlineStr">
        <is>
          <t>종근당</t>
        </is>
      </c>
      <c r="E1531" t="inlineStr">
        <is>
          <t>olmesartan medoxomil</t>
        </is>
      </c>
      <c r="F1531" t="inlineStr">
        <is>
          <t>종합병원</t>
        </is>
      </c>
      <c r="G1531" t="inlineStr">
        <is>
          <t>Generic</t>
        </is>
      </c>
      <c r="H1531" s="493" t="n">
        <v>6129.83</v>
      </c>
      <c r="I1531" s="493" t="n">
        <v>8196.07</v>
      </c>
      <c r="J1531" s="493" t="n">
        <v>8374.540000000001</v>
      </c>
      <c r="K1531" s="493" t="n">
        <v>10765.21</v>
      </c>
      <c r="L1531" s="493" t="n">
        <v>7748.01</v>
      </c>
      <c r="M1531" s="493" t="n">
        <v>10158.13</v>
      </c>
      <c r="N1531" s="493" t="n">
        <v>8612.799999999999</v>
      </c>
      <c r="O1531" s="493" t="n">
        <v>7290.22</v>
      </c>
      <c r="P1531" s="493" t="n">
        <v>7863.41</v>
      </c>
      <c r="Q1531" s="493" t="n">
        <v>8371.15</v>
      </c>
      <c r="R1531" s="493" t="n">
        <v>9534.700000000001</v>
      </c>
      <c r="S1531" s="493" t="n">
        <v>9567.52</v>
      </c>
      <c r="T1531" s="493" t="n">
        <v>7728.54</v>
      </c>
      <c r="U1531" s="493" t="n">
        <v>7445.75</v>
      </c>
      <c r="V1531" s="493" t="n">
        <v>7250.37</v>
      </c>
      <c r="W1531" s="493" t="n">
        <v>9697.17</v>
      </c>
      <c r="X1531" s="493" t="n">
        <v>7603.09</v>
      </c>
      <c r="Y1531" s="493" t="n">
        <v>6896.24</v>
      </c>
      <c r="Z1531" s="493" t="n">
        <v>6998.55</v>
      </c>
      <c r="AA1531" s="493" t="n">
        <v>7149.7</v>
      </c>
      <c r="AB1531" s="493" t="n">
        <v>8419.93</v>
      </c>
      <c r="AC1531" s="493" t="n">
        <v>6781.1</v>
      </c>
      <c r="AD1531" s="493" t="n">
        <v>9018.43</v>
      </c>
      <c r="AE1531" s="493" t="n">
        <v>11408.72</v>
      </c>
      <c r="AF1531" s="493" t="n">
        <v>8028.86</v>
      </c>
      <c r="AG1531" s="493" t="n">
        <v>7643.98</v>
      </c>
      <c r="AH1531" s="493" t="n">
        <v>10043.84</v>
      </c>
      <c r="AI1531" s="493" t="n">
        <v>5003.71</v>
      </c>
      <c r="AJ1531" s="493" t="n">
        <v>2532.9</v>
      </c>
      <c r="AK1531" s="493" t="n">
        <v>2548.1</v>
      </c>
      <c r="AL1531" s="493" t="n">
        <v>2529.05</v>
      </c>
      <c r="AM1531" s="493" t="n">
        <v>2173.04</v>
      </c>
      <c r="AN1531" s="493" t="n">
        <v>772.5</v>
      </c>
      <c r="AO1531" s="493" t="n">
        <v>39.62</v>
      </c>
      <c r="AP1531" s="493" t="n">
        <v>0</v>
      </c>
      <c r="AQ1531" s="493" t="n">
        <v>0</v>
      </c>
      <c r="AR1531" s="493" t="n">
        <v>0</v>
      </c>
      <c r="AS1531" s="493" t="n">
        <v>0</v>
      </c>
      <c r="AT1531" s="493" t="n">
        <v>0</v>
      </c>
      <c r="AU1531" s="493" t="n">
        <v>0</v>
      </c>
      <c r="AV1531" s="493" t="n">
        <v>0</v>
      </c>
      <c r="AW1531" s="493" t="n">
        <v>0</v>
      </c>
      <c r="AX1531" s="493" t="n">
        <v>0</v>
      </c>
      <c r="AY1531" s="493" t="n">
        <v>0</v>
      </c>
      <c r="AZ1531" s="493" t="n">
        <v>0</v>
      </c>
      <c r="BA1531" s="493" t="n">
        <v>0</v>
      </c>
      <c r="BB1531" s="493" t="n">
        <v>0</v>
      </c>
      <c r="BC1531" s="493" t="n">
        <v>0</v>
      </c>
      <c r="BD1531" s="493" t="n">
        <v>0</v>
      </c>
      <c r="BE1531" s="493" t="n">
        <v>0</v>
      </c>
      <c r="BF1531" s="493" t="n">
        <v>0</v>
      </c>
      <c r="BG1531" s="493" t="n">
        <v>0</v>
      </c>
      <c r="BH1531" s="493" t="n">
        <v>0</v>
      </c>
      <c r="BI1531" s="493" t="n">
        <v>0</v>
      </c>
      <c r="BJ1531" s="493" t="n">
        <v>0</v>
      </c>
      <c r="BK1531" s="493" t="n">
        <v>0</v>
      </c>
      <c r="BL1531" s="493" t="n">
        <v>0</v>
      </c>
      <c r="BM1531" s="493" t="n">
        <v>0</v>
      </c>
      <c r="BN1531" s="493" t="n">
        <v>0</v>
      </c>
      <c r="BO1531" s="493" t="n">
        <v>0</v>
      </c>
      <c r="BP1531" s="493" t="n">
        <v>0</v>
      </c>
      <c r="BQ1531" s="493" t="n">
        <v>0</v>
      </c>
      <c r="BR1531" s="493" t="n">
        <v>0</v>
      </c>
      <c r="BS1531" s="493" t="n">
        <v>0</v>
      </c>
      <c r="BT1531" s="493" t="n">
        <v>0</v>
      </c>
      <c r="BU1531" s="493" t="n">
        <v>0</v>
      </c>
      <c r="BV1531" s="493" t="n">
        <v>0</v>
      </c>
      <c r="BW1531" s="493" t="n">
        <v>0</v>
      </c>
    </row>
    <row r="1532">
      <c r="A1532" t="inlineStr">
        <is>
          <t>[C9C] ANGIOTENSIN-II 길항제 (단일)</t>
        </is>
      </c>
      <c r="B1532" t="inlineStr">
        <is>
          <t>종근당</t>
        </is>
      </c>
      <c r="C1532" t="inlineStr">
        <is>
          <t>벨메텍</t>
        </is>
      </c>
      <c r="D1532" t="inlineStr">
        <is>
          <t>종근당</t>
        </is>
      </c>
      <c r="E1532" t="inlineStr">
        <is>
          <t>olmesartan medoxomil</t>
        </is>
      </c>
      <c r="F1532" t="inlineStr">
        <is>
          <t>병원</t>
        </is>
      </c>
      <c r="G1532" t="inlineStr">
        <is>
          <t>Generic</t>
        </is>
      </c>
      <c r="H1532" s="493" t="n">
        <v>11582.48</v>
      </c>
      <c r="I1532" s="493" t="n">
        <v>11733.78</v>
      </c>
      <c r="J1532" s="493" t="n">
        <v>13757.2</v>
      </c>
      <c r="K1532" s="493" t="n">
        <v>13006.54</v>
      </c>
      <c r="L1532" s="493" t="n">
        <v>12835.59</v>
      </c>
      <c r="M1532" s="493" t="n">
        <v>14125.41</v>
      </c>
      <c r="N1532" s="493" t="n">
        <v>12746.73</v>
      </c>
      <c r="O1532" s="493" t="n">
        <v>13532.97</v>
      </c>
      <c r="P1532" s="493" t="n">
        <v>11787.78</v>
      </c>
      <c r="Q1532" s="493" t="n">
        <v>10618.05</v>
      </c>
      <c r="R1532" s="493" t="n">
        <v>11939.71</v>
      </c>
      <c r="S1532" s="493" t="n">
        <v>15729.21</v>
      </c>
      <c r="T1532" s="493" t="n">
        <v>9521.940000000001</v>
      </c>
      <c r="U1532" s="493" t="n">
        <v>10905.9</v>
      </c>
      <c r="V1532" s="493" t="n">
        <v>8748.25</v>
      </c>
      <c r="W1532" s="493" t="n">
        <v>10253.35</v>
      </c>
      <c r="X1532" s="493" t="n">
        <v>9722.639999999999</v>
      </c>
      <c r="Y1532" s="493" t="n">
        <v>10447.46</v>
      </c>
      <c r="Z1532" s="493" t="n">
        <v>9554.4</v>
      </c>
      <c r="AA1532" s="493" t="n">
        <v>8493.870000000001</v>
      </c>
      <c r="AB1532" s="493" t="n">
        <v>9541.030000000001</v>
      </c>
      <c r="AC1532" s="493" t="n">
        <v>9168.790000000001</v>
      </c>
      <c r="AD1532" s="493" t="n">
        <v>6760.11</v>
      </c>
      <c r="AE1532" s="493" t="n">
        <v>8070.41</v>
      </c>
      <c r="AF1532" s="493" t="n">
        <v>4874.8</v>
      </c>
      <c r="AG1532" s="493" t="n">
        <v>4342.7</v>
      </c>
      <c r="AH1532" s="493" t="n">
        <v>4830.02</v>
      </c>
      <c r="AI1532" s="493" t="n">
        <v>4710.82</v>
      </c>
      <c r="AJ1532" s="493" t="n">
        <v>4927.8</v>
      </c>
      <c r="AK1532" s="493" t="n">
        <v>4945.48</v>
      </c>
      <c r="AL1532" s="493" t="n">
        <v>3762.29</v>
      </c>
      <c r="AM1532" s="493" t="n">
        <v>4099.84</v>
      </c>
      <c r="AN1532" s="493" t="n">
        <v>3455.92</v>
      </c>
      <c r="AO1532" s="493" t="n">
        <v>1022.1</v>
      </c>
      <c r="AP1532" s="493" t="n">
        <v>560.4</v>
      </c>
      <c r="AQ1532" s="493" t="n">
        <v>0</v>
      </c>
      <c r="AR1532" s="493" t="n">
        <v>0</v>
      </c>
      <c r="AS1532" s="493" t="n">
        <v>0</v>
      </c>
      <c r="AT1532" s="493" t="n">
        <v>0</v>
      </c>
      <c r="AU1532" s="493" t="n">
        <v>0</v>
      </c>
      <c r="AV1532" s="493" t="n">
        <v>0</v>
      </c>
      <c r="AW1532" s="493" t="n">
        <v>0</v>
      </c>
      <c r="AX1532" s="493" t="n">
        <v>0</v>
      </c>
      <c r="AY1532" s="493" t="n">
        <v>0</v>
      </c>
      <c r="AZ1532" s="493" t="n">
        <v>0</v>
      </c>
      <c r="BA1532" s="493" t="n">
        <v>0</v>
      </c>
      <c r="BB1532" s="493" t="n">
        <v>0</v>
      </c>
      <c r="BC1532" s="493" t="n">
        <v>0</v>
      </c>
      <c r="BD1532" s="493" t="n">
        <v>0</v>
      </c>
      <c r="BE1532" s="493" t="n">
        <v>0</v>
      </c>
      <c r="BF1532" s="493" t="n">
        <v>0</v>
      </c>
      <c r="BG1532" s="493" t="n">
        <v>0</v>
      </c>
      <c r="BH1532" s="493" t="n">
        <v>0</v>
      </c>
      <c r="BI1532" s="493" t="n">
        <v>0</v>
      </c>
      <c r="BJ1532" s="493" t="n">
        <v>0</v>
      </c>
      <c r="BK1532" s="493" t="n">
        <v>0</v>
      </c>
      <c r="BL1532" s="493" t="n">
        <v>0</v>
      </c>
      <c r="BM1532" s="493" t="n">
        <v>0</v>
      </c>
      <c r="BN1532" s="493" t="n">
        <v>0</v>
      </c>
      <c r="BO1532" s="493" t="n">
        <v>0</v>
      </c>
      <c r="BP1532" s="493" t="n">
        <v>0</v>
      </c>
      <c r="BQ1532" s="493" t="n">
        <v>0</v>
      </c>
      <c r="BR1532" s="493" t="n">
        <v>0</v>
      </c>
      <c r="BS1532" s="493" t="n">
        <v>0</v>
      </c>
      <c r="BT1532" s="493" t="n">
        <v>0</v>
      </c>
      <c r="BU1532" s="493" t="n">
        <v>0</v>
      </c>
      <c r="BV1532" s="493" t="n">
        <v>0</v>
      </c>
      <c r="BW1532" s="493" t="n">
        <v>0</v>
      </c>
    </row>
    <row r="1533">
      <c r="A1533" t="inlineStr">
        <is>
          <t>[C9C] ANGIOTENSIN-II 길항제 (단일)</t>
        </is>
      </c>
      <c r="B1533" t="inlineStr">
        <is>
          <t>종근당</t>
        </is>
      </c>
      <c r="C1533" t="inlineStr">
        <is>
          <t>벨메텍</t>
        </is>
      </c>
      <c r="D1533" t="inlineStr">
        <is>
          <t>종근당</t>
        </is>
      </c>
      <c r="E1533" t="inlineStr">
        <is>
          <t>olmesartan medoxomil</t>
        </is>
      </c>
      <c r="F1533" t="inlineStr">
        <is>
          <t>의원</t>
        </is>
      </c>
      <c r="G1533" t="inlineStr">
        <is>
          <t>Generic</t>
        </is>
      </c>
      <c r="H1533" s="493" t="n">
        <v>9959.92</v>
      </c>
      <c r="I1533" s="493" t="n">
        <v>10191.28</v>
      </c>
      <c r="J1533" s="493" t="n">
        <v>11990.21</v>
      </c>
      <c r="K1533" s="493" t="n">
        <v>10512.02</v>
      </c>
      <c r="L1533" s="493" t="n">
        <v>9931.889999999999</v>
      </c>
      <c r="M1533" s="493" t="n">
        <v>10223.05</v>
      </c>
      <c r="N1533" s="493" t="n">
        <v>9997.620000000001</v>
      </c>
      <c r="O1533" s="493" t="n">
        <v>10025.7</v>
      </c>
      <c r="P1533" s="493" t="n">
        <v>9350.889999999999</v>
      </c>
      <c r="Q1533" s="493" t="n">
        <v>18392.21</v>
      </c>
      <c r="R1533" s="493" t="n">
        <v>8453.16</v>
      </c>
      <c r="S1533" s="493" t="n">
        <v>12359.7</v>
      </c>
      <c r="T1533" s="493" t="n">
        <v>12569.09</v>
      </c>
      <c r="U1533" s="493" t="n">
        <v>13527.75</v>
      </c>
      <c r="V1533" s="493" t="n">
        <v>10385.95</v>
      </c>
      <c r="W1533" s="493" t="n">
        <v>13446.3</v>
      </c>
      <c r="X1533" s="493" t="n">
        <v>12802.45</v>
      </c>
      <c r="Y1533" s="493" t="n">
        <v>12446.05</v>
      </c>
      <c r="Z1533" s="493" t="n">
        <v>12255.9</v>
      </c>
      <c r="AA1533" s="493" t="n">
        <v>10380.2</v>
      </c>
      <c r="AB1533" s="493" t="n">
        <v>11321.9</v>
      </c>
      <c r="AC1533" s="493" t="n">
        <v>12677.7</v>
      </c>
      <c r="AD1533" s="493" t="n">
        <v>9171.549999999999</v>
      </c>
      <c r="AE1533" s="493" t="n">
        <v>13073.8</v>
      </c>
      <c r="AF1533" s="493" t="n">
        <v>11273.4</v>
      </c>
      <c r="AG1533" s="493" t="n">
        <v>8012</v>
      </c>
      <c r="AH1533" s="493" t="n">
        <v>10351.1</v>
      </c>
      <c r="AI1533" s="493" t="n">
        <v>9612.6</v>
      </c>
      <c r="AJ1533" s="493" t="n">
        <v>8041.96</v>
      </c>
      <c r="AK1533" s="493" t="n">
        <v>7708.8</v>
      </c>
      <c r="AL1533" s="493" t="n">
        <v>12925.4</v>
      </c>
      <c r="AM1533" s="493" t="n">
        <v>7188.4</v>
      </c>
      <c r="AN1533" s="493" t="n">
        <v>6856.55</v>
      </c>
      <c r="AO1533" s="493" t="n">
        <v>7646.5</v>
      </c>
      <c r="AP1533" s="493" t="n">
        <v>5604.3</v>
      </c>
      <c r="AQ1533" s="493" t="n">
        <v>0</v>
      </c>
      <c r="AR1533" s="493" t="n">
        <v>0</v>
      </c>
      <c r="AS1533" s="493" t="n">
        <v>0</v>
      </c>
      <c r="AT1533" s="493" t="n">
        <v>0</v>
      </c>
      <c r="AU1533" s="493" t="n">
        <v>0</v>
      </c>
      <c r="AV1533" s="493" t="n">
        <v>0</v>
      </c>
      <c r="AW1533" s="493" t="n">
        <v>0</v>
      </c>
      <c r="AX1533" s="493" t="n">
        <v>0</v>
      </c>
      <c r="AY1533" s="493" t="n">
        <v>0</v>
      </c>
      <c r="AZ1533" s="493" t="n">
        <v>0</v>
      </c>
      <c r="BA1533" s="493" t="n">
        <v>0</v>
      </c>
      <c r="BB1533" s="493" t="n">
        <v>0</v>
      </c>
      <c r="BC1533" s="493" t="n">
        <v>0</v>
      </c>
      <c r="BD1533" s="493" t="n">
        <v>0</v>
      </c>
      <c r="BE1533" s="493" t="n">
        <v>0</v>
      </c>
      <c r="BF1533" s="493" t="n">
        <v>0</v>
      </c>
      <c r="BG1533" s="493" t="n">
        <v>0</v>
      </c>
      <c r="BH1533" s="493" t="n">
        <v>0</v>
      </c>
      <c r="BI1533" s="493" t="n">
        <v>0</v>
      </c>
      <c r="BJ1533" s="493" t="n">
        <v>0</v>
      </c>
      <c r="BK1533" s="493" t="n">
        <v>0</v>
      </c>
      <c r="BL1533" s="493" t="n">
        <v>0</v>
      </c>
      <c r="BM1533" s="493" t="n">
        <v>0</v>
      </c>
      <c r="BN1533" s="493" t="n">
        <v>0</v>
      </c>
      <c r="BO1533" s="493" t="n">
        <v>0</v>
      </c>
      <c r="BP1533" s="493" t="n">
        <v>0</v>
      </c>
      <c r="BQ1533" s="493" t="n">
        <v>0</v>
      </c>
      <c r="BR1533" s="493" t="n">
        <v>0</v>
      </c>
      <c r="BS1533" s="493" t="n">
        <v>0</v>
      </c>
      <c r="BT1533" s="493" t="n">
        <v>0</v>
      </c>
      <c r="BU1533" s="493" t="n">
        <v>0</v>
      </c>
      <c r="BV1533" s="493" t="n">
        <v>0</v>
      </c>
      <c r="BW1533" s="493" t="n">
        <v>0</v>
      </c>
    </row>
    <row r="1534">
      <c r="A1534" t="inlineStr">
        <is>
          <t>[C9C] ANGIOTENSIN-II 길항제 (단일)</t>
        </is>
      </c>
      <c r="B1534" t="inlineStr">
        <is>
          <t>종근당</t>
        </is>
      </c>
      <c r="C1534" t="inlineStr">
        <is>
          <t>벨메텍</t>
        </is>
      </c>
      <c r="D1534" t="inlineStr">
        <is>
          <t>종근당</t>
        </is>
      </c>
      <c r="E1534" t="inlineStr">
        <is>
          <t>olmesartan medoxomil</t>
        </is>
      </c>
      <c r="F1534" t="inlineStr">
        <is>
          <t>보건소</t>
        </is>
      </c>
      <c r="G1534" t="inlineStr">
        <is>
          <t>Generic</t>
        </is>
      </c>
      <c r="H1534" s="493" t="n">
        <v>0</v>
      </c>
      <c r="I1534" s="493" t="n">
        <v>41.1</v>
      </c>
      <c r="J1534" s="493" t="n">
        <v>0</v>
      </c>
      <c r="K1534" s="493" t="n">
        <v>76.8</v>
      </c>
      <c r="L1534" s="493" t="n">
        <v>0</v>
      </c>
      <c r="M1534" s="493" t="n">
        <v>0</v>
      </c>
      <c r="N1534" s="493" t="n">
        <v>53.4</v>
      </c>
      <c r="O1534" s="493" t="n">
        <v>0</v>
      </c>
      <c r="P1534" s="493" t="n">
        <v>0</v>
      </c>
      <c r="Q1534" s="493" t="n">
        <v>0</v>
      </c>
      <c r="R1534" s="493" t="n">
        <v>395.1</v>
      </c>
      <c r="S1534" s="493" t="n">
        <v>58.8</v>
      </c>
      <c r="T1534" s="493" t="n">
        <v>0</v>
      </c>
      <c r="U1534" s="493" t="n">
        <v>0</v>
      </c>
      <c r="V1534" s="493" t="n">
        <v>0</v>
      </c>
      <c r="W1534" s="493" t="n">
        <v>0</v>
      </c>
      <c r="X1534" s="493" t="n">
        <v>207</v>
      </c>
      <c r="Y1534" s="493" t="n">
        <v>255.6</v>
      </c>
      <c r="Z1534" s="493" t="n">
        <v>194.4</v>
      </c>
      <c r="AA1534" s="493" t="n">
        <v>480</v>
      </c>
      <c r="AB1534" s="493" t="n">
        <v>246.6</v>
      </c>
      <c r="AC1534" s="493" t="n">
        <v>322.2</v>
      </c>
      <c r="AD1534" s="493" t="n">
        <v>210</v>
      </c>
      <c r="AE1534" s="493" t="n">
        <v>0</v>
      </c>
      <c r="AF1534" s="493" t="n">
        <v>528</v>
      </c>
      <c r="AG1534" s="493" t="n">
        <v>201.6</v>
      </c>
      <c r="AH1534" s="493" t="n">
        <v>410.4</v>
      </c>
      <c r="AI1534" s="493" t="n">
        <v>266.7</v>
      </c>
      <c r="AJ1534" s="493" t="n">
        <v>574.2</v>
      </c>
      <c r="AK1534" s="493" t="n">
        <v>412.8</v>
      </c>
      <c r="AL1534" s="493" t="n">
        <v>181.8</v>
      </c>
      <c r="AM1534" s="493" t="n">
        <v>259.2</v>
      </c>
      <c r="AN1534" s="493" t="n">
        <v>0</v>
      </c>
      <c r="AO1534" s="493" t="n">
        <v>269.1</v>
      </c>
      <c r="AP1534" s="493" t="n">
        <v>0</v>
      </c>
      <c r="AQ1534" s="493" t="n">
        <v>0</v>
      </c>
      <c r="AR1534" s="493" t="n">
        <v>0</v>
      </c>
      <c r="AS1534" s="493" t="n">
        <v>0</v>
      </c>
      <c r="AT1534" s="493" t="n">
        <v>0</v>
      </c>
      <c r="AU1534" s="493" t="n">
        <v>0</v>
      </c>
      <c r="AV1534" s="493" t="n">
        <v>0</v>
      </c>
      <c r="AW1534" s="493" t="n">
        <v>0</v>
      </c>
      <c r="AX1534" s="493" t="n">
        <v>0</v>
      </c>
      <c r="AY1534" s="493" t="n">
        <v>0</v>
      </c>
      <c r="AZ1534" s="493" t="n">
        <v>0</v>
      </c>
      <c r="BA1534" s="493" t="n">
        <v>0</v>
      </c>
      <c r="BB1534" s="493" t="n">
        <v>0</v>
      </c>
      <c r="BC1534" s="493" t="n">
        <v>0</v>
      </c>
      <c r="BD1534" s="493" t="n">
        <v>0</v>
      </c>
      <c r="BE1534" s="493" t="n">
        <v>0</v>
      </c>
      <c r="BF1534" s="493" t="n">
        <v>0</v>
      </c>
      <c r="BG1534" s="493" t="n">
        <v>0</v>
      </c>
      <c r="BH1534" s="493" t="n">
        <v>0</v>
      </c>
      <c r="BI1534" s="493" t="n">
        <v>0</v>
      </c>
      <c r="BJ1534" s="493" t="n">
        <v>0</v>
      </c>
      <c r="BK1534" s="493" t="n">
        <v>0</v>
      </c>
      <c r="BL1534" s="493" t="n">
        <v>0</v>
      </c>
      <c r="BM1534" s="493" t="n">
        <v>0</v>
      </c>
      <c r="BN1534" s="493" t="n">
        <v>0</v>
      </c>
      <c r="BO1534" s="493" t="n">
        <v>0</v>
      </c>
      <c r="BP1534" s="493" t="n">
        <v>0</v>
      </c>
      <c r="BQ1534" s="493" t="n">
        <v>0</v>
      </c>
      <c r="BR1534" s="493" t="n">
        <v>0</v>
      </c>
      <c r="BS1534" s="493" t="n">
        <v>0</v>
      </c>
      <c r="BT1534" s="493" t="n">
        <v>0</v>
      </c>
      <c r="BU1534" s="493" t="n">
        <v>0</v>
      </c>
      <c r="BV1534" s="493" t="n">
        <v>0</v>
      </c>
      <c r="BW1534" s="493" t="n">
        <v>0</v>
      </c>
    </row>
    <row r="1535">
      <c r="A1535" t="inlineStr">
        <is>
          <t>[C9C] ANGIOTENSIN-II 길항제 (단일)</t>
        </is>
      </c>
      <c r="B1535" t="inlineStr">
        <is>
          <t>종근당</t>
        </is>
      </c>
      <c r="C1535" t="inlineStr">
        <is>
          <t>살로탄</t>
        </is>
      </c>
      <c r="D1535" t="inlineStr">
        <is>
          <t>종근당</t>
        </is>
      </c>
      <c r="E1535" t="inlineStr">
        <is>
          <t>losartan potassium</t>
        </is>
      </c>
      <c r="F1535" t="inlineStr">
        <is>
          <t>상급종합병원</t>
        </is>
      </c>
      <c r="G1535" t="inlineStr">
        <is>
          <t>Generic</t>
        </is>
      </c>
      <c r="H1535" s="493" t="n">
        <v>73117.77</v>
      </c>
      <c r="I1535" s="493" t="n">
        <v>79249.78</v>
      </c>
      <c r="J1535" s="493" t="n">
        <v>76258.14999999999</v>
      </c>
      <c r="K1535" s="493" t="n">
        <v>82470.02</v>
      </c>
      <c r="L1535" s="493" t="n">
        <v>68559.28999999999</v>
      </c>
      <c r="M1535" s="493" t="n">
        <v>75597.94</v>
      </c>
      <c r="N1535" s="493" t="n">
        <v>74721.53999999999</v>
      </c>
      <c r="O1535" s="493" t="n">
        <v>84756.62</v>
      </c>
      <c r="P1535" s="493" t="n">
        <v>80977.64999999999</v>
      </c>
      <c r="Q1535" s="493" t="n">
        <v>76046.67999999999</v>
      </c>
      <c r="R1535" s="493" t="n">
        <v>84850.28999999999</v>
      </c>
      <c r="S1535" s="493" t="n">
        <v>56996.4</v>
      </c>
      <c r="T1535" s="493" t="n">
        <v>59939.13</v>
      </c>
      <c r="U1535" s="493" t="n">
        <v>53364.31</v>
      </c>
      <c r="V1535" s="493" t="n">
        <v>60062.62</v>
      </c>
      <c r="W1535" s="493" t="n">
        <v>65424.21</v>
      </c>
      <c r="X1535" s="493" t="n">
        <v>48888.15</v>
      </c>
      <c r="Y1535" s="493" t="n">
        <v>45275.81</v>
      </c>
      <c r="Z1535" s="493" t="n">
        <v>80324.81</v>
      </c>
      <c r="AA1535" s="493" t="n">
        <v>52896.51</v>
      </c>
      <c r="AB1535" s="493" t="n">
        <v>54870.35</v>
      </c>
      <c r="AC1535" s="493" t="n">
        <v>61086.35</v>
      </c>
      <c r="AD1535" s="493" t="n">
        <v>46873.43</v>
      </c>
      <c r="AE1535" s="493" t="n">
        <v>48810.94</v>
      </c>
      <c r="AF1535" s="493" t="n">
        <v>60780.23</v>
      </c>
      <c r="AG1535" s="493" t="n">
        <v>43374.08</v>
      </c>
      <c r="AH1535" s="493" t="n">
        <v>49438.27</v>
      </c>
      <c r="AI1535" s="493" t="n">
        <v>53223.66</v>
      </c>
      <c r="AJ1535" s="493" t="n">
        <v>46462.32</v>
      </c>
      <c r="AK1535" s="493" t="n">
        <v>46076.16</v>
      </c>
      <c r="AL1535" s="493" t="n">
        <v>66118.94</v>
      </c>
      <c r="AM1535" s="493" t="n">
        <v>39382.7</v>
      </c>
      <c r="AN1535" s="493" t="n">
        <v>48850.97</v>
      </c>
      <c r="AO1535" s="493" t="n">
        <v>48123.96</v>
      </c>
      <c r="AP1535" s="493" t="n">
        <v>60057.31</v>
      </c>
      <c r="AQ1535" s="493" t="n">
        <v>53150.43</v>
      </c>
      <c r="AR1535" s="493" t="n">
        <v>38304.14</v>
      </c>
      <c r="AS1535" s="493" t="n">
        <v>51308.7</v>
      </c>
      <c r="AT1535" s="493" t="n">
        <v>41868.7</v>
      </c>
      <c r="AU1535" s="493" t="n">
        <v>43922.63</v>
      </c>
      <c r="AV1535" s="493" t="n">
        <v>51009.66</v>
      </c>
      <c r="AW1535" s="493" t="n">
        <v>26780.51</v>
      </c>
      <c r="AX1535" s="493" t="n">
        <v>48358.66</v>
      </c>
      <c r="AY1535" s="493" t="n">
        <v>44401.36</v>
      </c>
      <c r="AZ1535" s="493" t="n">
        <v>40612.47</v>
      </c>
      <c r="BA1535" s="493" t="n">
        <v>50536.83</v>
      </c>
      <c r="BB1535" s="493" t="n">
        <v>47240.1</v>
      </c>
      <c r="BC1535" s="493" t="n">
        <v>44979.91</v>
      </c>
      <c r="BD1535" s="493" t="n">
        <v>45305.44</v>
      </c>
      <c r="BE1535" s="493" t="n">
        <v>49090.63</v>
      </c>
      <c r="BF1535" s="493" t="n">
        <v>45206.04</v>
      </c>
      <c r="BG1535" s="493" t="n">
        <v>99073.84</v>
      </c>
      <c r="BH1535" s="493" t="n">
        <v>96044.69</v>
      </c>
      <c r="BI1535" s="493" t="n">
        <v>91890.14</v>
      </c>
      <c r="BJ1535" s="493" t="n">
        <v>99149.94</v>
      </c>
      <c r="BK1535" s="493" t="n">
        <v>72040.00999999999</v>
      </c>
      <c r="BL1535" s="493" t="n">
        <v>86241.19</v>
      </c>
      <c r="BM1535" s="493" t="n">
        <v>59820.42</v>
      </c>
      <c r="BN1535" s="493" t="n">
        <v>69058.11</v>
      </c>
      <c r="BO1535" s="493" t="n">
        <v>77780.55</v>
      </c>
      <c r="BP1535" s="493" t="n">
        <v>67816.2</v>
      </c>
      <c r="BQ1535" s="493" t="n">
        <v>71379.81</v>
      </c>
      <c r="BR1535" s="493" t="n">
        <v>62774.11</v>
      </c>
      <c r="BS1535" s="493" t="n">
        <v>71322.2</v>
      </c>
      <c r="BT1535" s="493" t="n">
        <v>63637.62</v>
      </c>
      <c r="BU1535" s="493" t="n">
        <v>67782.89999999999</v>
      </c>
      <c r="BV1535" s="493" t="n">
        <v>61695.59</v>
      </c>
      <c r="BW1535" s="493" t="n">
        <v>70231.83</v>
      </c>
    </row>
    <row r="1536">
      <c r="A1536" t="inlineStr">
        <is>
          <t>[C9C] ANGIOTENSIN-II 길항제 (단일)</t>
        </is>
      </c>
      <c r="B1536" t="inlineStr">
        <is>
          <t>종근당</t>
        </is>
      </c>
      <c r="C1536" t="inlineStr">
        <is>
          <t>살로탄</t>
        </is>
      </c>
      <c r="D1536" t="inlineStr">
        <is>
          <t>종근당</t>
        </is>
      </c>
      <c r="E1536" t="inlineStr">
        <is>
          <t>losartan potassium</t>
        </is>
      </c>
      <c r="F1536" t="inlineStr">
        <is>
          <t>종합병원</t>
        </is>
      </c>
      <c r="G1536" t="inlineStr">
        <is>
          <t>Generic</t>
        </is>
      </c>
      <c r="H1536" s="493" t="n">
        <v>64910.47</v>
      </c>
      <c r="I1536" s="493" t="n">
        <v>63771.76</v>
      </c>
      <c r="J1536" s="493" t="n">
        <v>77980.36</v>
      </c>
      <c r="K1536" s="493" t="n">
        <v>80451.33</v>
      </c>
      <c r="L1536" s="493" t="n">
        <v>70434.03</v>
      </c>
      <c r="M1536" s="493" t="n">
        <v>73352.24000000001</v>
      </c>
      <c r="N1536" s="493" t="n">
        <v>88400</v>
      </c>
      <c r="O1536" s="493" t="n">
        <v>69293.47</v>
      </c>
      <c r="P1536" s="493" t="n">
        <v>69641.11</v>
      </c>
      <c r="Q1536" s="493" t="n">
        <v>72653.7</v>
      </c>
      <c r="R1536" s="493" t="n">
        <v>82383.47</v>
      </c>
      <c r="S1536" s="493" t="n">
        <v>75648.42999999999</v>
      </c>
      <c r="T1536" s="493" t="n">
        <v>74532.03</v>
      </c>
      <c r="U1536" s="493" t="n">
        <v>69938.95</v>
      </c>
      <c r="V1536" s="493" t="n">
        <v>78252.14</v>
      </c>
      <c r="W1536" s="493" t="n">
        <v>76592.88</v>
      </c>
      <c r="X1536" s="493" t="n">
        <v>69307.05</v>
      </c>
      <c r="Y1536" s="493" t="n">
        <v>82399.78999999999</v>
      </c>
      <c r="Z1536" s="493" t="n">
        <v>76906.87</v>
      </c>
      <c r="AA1536" s="493" t="n">
        <v>88501.14999999999</v>
      </c>
      <c r="AB1536" s="493" t="n">
        <v>68730.31</v>
      </c>
      <c r="AC1536" s="493" t="n">
        <v>80570.78999999999</v>
      </c>
      <c r="AD1536" s="493" t="n">
        <v>76121.05</v>
      </c>
      <c r="AE1536" s="493" t="n">
        <v>96966.98</v>
      </c>
      <c r="AF1536" s="493" t="n">
        <v>74250.92999999999</v>
      </c>
      <c r="AG1536" s="493" t="n">
        <v>65439.34</v>
      </c>
      <c r="AH1536" s="493" t="n">
        <v>70572.25999999999</v>
      </c>
      <c r="AI1536" s="493" t="n">
        <v>65789.97</v>
      </c>
      <c r="AJ1536" s="493" t="n">
        <v>66507.81</v>
      </c>
      <c r="AK1536" s="493" t="n">
        <v>74599.17999999999</v>
      </c>
      <c r="AL1536" s="493" t="n">
        <v>80935.17</v>
      </c>
      <c r="AM1536" s="493" t="n">
        <v>85774</v>
      </c>
      <c r="AN1536" s="493" t="n">
        <v>77487.17</v>
      </c>
      <c r="AO1536" s="493" t="n">
        <v>89285.63</v>
      </c>
      <c r="AP1536" s="493" t="n">
        <v>84164.25</v>
      </c>
      <c r="AQ1536" s="493" t="n">
        <v>82989.81</v>
      </c>
      <c r="AR1536" s="493" t="n">
        <v>84295.96000000001</v>
      </c>
      <c r="AS1536" s="493" t="n">
        <v>86404.19</v>
      </c>
      <c r="AT1536" s="493" t="n">
        <v>91018.67999999999</v>
      </c>
      <c r="AU1536" s="493" t="n">
        <v>92791.94</v>
      </c>
      <c r="AV1536" s="493" t="n">
        <v>90422.55</v>
      </c>
      <c r="AW1536" s="493" t="n">
        <v>70742.64</v>
      </c>
      <c r="AX1536" s="493" t="n">
        <v>89440.61</v>
      </c>
      <c r="AY1536" s="493" t="n">
        <v>88311.03999999999</v>
      </c>
      <c r="AZ1536" s="493" t="n">
        <v>85616.99000000001</v>
      </c>
      <c r="BA1536" s="493" t="n">
        <v>81011.24000000001</v>
      </c>
      <c r="BB1536" s="493" t="n">
        <v>76071.8</v>
      </c>
      <c r="BC1536" s="493" t="n">
        <v>104992.68</v>
      </c>
      <c r="BD1536" s="493" t="n">
        <v>69377.64999999999</v>
      </c>
      <c r="BE1536" s="493" t="n">
        <v>79277.28999999999</v>
      </c>
      <c r="BF1536" s="493" t="n">
        <v>82691.53999999999</v>
      </c>
      <c r="BG1536" s="493" t="n">
        <v>83835.55</v>
      </c>
      <c r="BH1536" s="493" t="n">
        <v>80623.61</v>
      </c>
      <c r="BI1536" s="493" t="n">
        <v>85803.09</v>
      </c>
      <c r="BJ1536" s="493" t="n">
        <v>81031.56</v>
      </c>
      <c r="BK1536" s="493" t="n">
        <v>88007.27</v>
      </c>
      <c r="BL1536" s="493" t="n">
        <v>93264.00999999999</v>
      </c>
      <c r="BM1536" s="493" t="n">
        <v>88744.09</v>
      </c>
      <c r="BN1536" s="493" t="n">
        <v>73758.03</v>
      </c>
      <c r="BO1536" s="493" t="n">
        <v>98041.60000000001</v>
      </c>
      <c r="BP1536" s="493" t="n">
        <v>87333.75999999999</v>
      </c>
      <c r="BQ1536" s="493" t="n">
        <v>68675.67999999999</v>
      </c>
      <c r="BR1536" s="493" t="n">
        <v>105091.28</v>
      </c>
      <c r="BS1536" s="493" t="n">
        <v>96504.72</v>
      </c>
      <c r="BT1536" s="493" t="n">
        <v>78027.49000000001</v>
      </c>
      <c r="BU1536" s="493" t="n">
        <v>81516.88</v>
      </c>
      <c r="BV1536" s="493" t="n">
        <v>86499.64999999999</v>
      </c>
      <c r="BW1536" s="493" t="n">
        <v>75663.45</v>
      </c>
    </row>
    <row r="1537">
      <c r="A1537" t="inlineStr">
        <is>
          <t>[C9C] ANGIOTENSIN-II 길항제 (단일)</t>
        </is>
      </c>
      <c r="B1537" t="inlineStr">
        <is>
          <t>종근당</t>
        </is>
      </c>
      <c r="C1537" t="inlineStr">
        <is>
          <t>살로탄</t>
        </is>
      </c>
      <c r="D1537" t="inlineStr">
        <is>
          <t>종근당</t>
        </is>
      </c>
      <c r="E1537" t="inlineStr">
        <is>
          <t>losartan potassium</t>
        </is>
      </c>
      <c r="F1537" t="inlineStr">
        <is>
          <t>병원</t>
        </is>
      </c>
      <c r="G1537" t="inlineStr">
        <is>
          <t>Generic</t>
        </is>
      </c>
      <c r="H1537" s="493" t="n">
        <v>19769</v>
      </c>
      <c r="I1537" s="493" t="n">
        <v>18265.5</v>
      </c>
      <c r="J1537" s="493" t="n">
        <v>18286.01</v>
      </c>
      <c r="K1537" s="493" t="n">
        <v>18618.4</v>
      </c>
      <c r="L1537" s="493" t="n">
        <v>17652.41</v>
      </c>
      <c r="M1537" s="493" t="n">
        <v>18615.14</v>
      </c>
      <c r="N1537" s="493" t="n">
        <v>13033.44</v>
      </c>
      <c r="O1537" s="493" t="n">
        <v>16545.96</v>
      </c>
      <c r="P1537" s="493" t="n">
        <v>22063.04</v>
      </c>
      <c r="Q1537" s="493" t="n">
        <v>15664.76</v>
      </c>
      <c r="R1537" s="493" t="n">
        <v>16286.07</v>
      </c>
      <c r="S1537" s="493" t="n">
        <v>15444.93</v>
      </c>
      <c r="T1537" s="493" t="n">
        <v>20858.63</v>
      </c>
      <c r="U1537" s="493" t="n">
        <v>19239.26</v>
      </c>
      <c r="V1537" s="493" t="n">
        <v>23667.05</v>
      </c>
      <c r="W1537" s="493" t="n">
        <v>17079.6</v>
      </c>
      <c r="X1537" s="493" t="n">
        <v>19649.31</v>
      </c>
      <c r="Y1537" s="493" t="n">
        <v>19889.28</v>
      </c>
      <c r="Z1537" s="493" t="n">
        <v>15252.95</v>
      </c>
      <c r="AA1537" s="493" t="n">
        <v>17715.65</v>
      </c>
      <c r="AB1537" s="493" t="n">
        <v>14378.84</v>
      </c>
      <c r="AC1537" s="493" t="n">
        <v>13776.58</v>
      </c>
      <c r="AD1537" s="493" t="n">
        <v>13777.1</v>
      </c>
      <c r="AE1537" s="493" t="n">
        <v>13862.04</v>
      </c>
      <c r="AF1537" s="493" t="n">
        <v>11467.17</v>
      </c>
      <c r="AG1537" s="493" t="n">
        <v>10781.22</v>
      </c>
      <c r="AH1537" s="493" t="n">
        <v>19301.18</v>
      </c>
      <c r="AI1537" s="493" t="n">
        <v>10577.75</v>
      </c>
      <c r="AJ1537" s="493" t="n">
        <v>13349.55</v>
      </c>
      <c r="AK1537" s="493" t="n">
        <v>17971.24</v>
      </c>
      <c r="AL1537" s="493" t="n">
        <v>15849.31</v>
      </c>
      <c r="AM1537" s="493" t="n">
        <v>12964.73</v>
      </c>
      <c r="AN1537" s="493" t="n">
        <v>13884.87</v>
      </c>
      <c r="AO1537" s="493" t="n">
        <v>16975.42</v>
      </c>
      <c r="AP1537" s="493" t="n">
        <v>14009.62</v>
      </c>
      <c r="AQ1537" s="493" t="n">
        <v>10897.38</v>
      </c>
      <c r="AR1537" s="493" t="n">
        <v>13318.65</v>
      </c>
      <c r="AS1537" s="493" t="n">
        <v>14955.72</v>
      </c>
      <c r="AT1537" s="493" t="n">
        <v>10294.9</v>
      </c>
      <c r="AU1537" s="493" t="n">
        <v>13698.81</v>
      </c>
      <c r="AV1537" s="493" t="n">
        <v>17057.48</v>
      </c>
      <c r="AW1537" s="493" t="n">
        <v>11472</v>
      </c>
      <c r="AX1537" s="493" t="n">
        <v>14679.28</v>
      </c>
      <c r="AY1537" s="493" t="n">
        <v>15050.16</v>
      </c>
      <c r="AZ1537" s="493" t="n">
        <v>11523.47</v>
      </c>
      <c r="BA1537" s="493" t="n">
        <v>16677.6</v>
      </c>
      <c r="BB1537" s="493" t="n">
        <v>15640.57</v>
      </c>
      <c r="BC1537" s="493" t="n">
        <v>13661.63</v>
      </c>
      <c r="BD1537" s="493" t="n">
        <v>16691.04</v>
      </c>
      <c r="BE1537" s="493" t="n">
        <v>15203.14</v>
      </c>
      <c r="BF1537" s="493" t="n">
        <v>13530.18</v>
      </c>
      <c r="BG1537" s="493" t="n">
        <v>15277.45</v>
      </c>
      <c r="BH1537" s="493" t="n">
        <v>20926.24</v>
      </c>
      <c r="BI1537" s="493" t="n">
        <v>12279.21</v>
      </c>
      <c r="BJ1537" s="493" t="n">
        <v>18619.74</v>
      </c>
      <c r="BK1537" s="493" t="n">
        <v>13501.97</v>
      </c>
      <c r="BL1537" s="493" t="n">
        <v>16378.99</v>
      </c>
      <c r="BM1537" s="493" t="n">
        <v>12496.09</v>
      </c>
      <c r="BN1537" s="493" t="n">
        <v>19350.03</v>
      </c>
      <c r="BO1537" s="493" t="n">
        <v>12494.33</v>
      </c>
      <c r="BP1537" s="493" t="n">
        <v>19463.19</v>
      </c>
      <c r="BQ1537" s="493" t="n">
        <v>10204.86</v>
      </c>
      <c r="BR1537" s="493" t="n">
        <v>12889.57</v>
      </c>
      <c r="BS1537" s="493" t="n">
        <v>13029.81</v>
      </c>
      <c r="BT1537" s="493" t="n">
        <v>15444.74</v>
      </c>
      <c r="BU1537" s="493" t="n">
        <v>15580.21</v>
      </c>
      <c r="BV1537" s="493" t="n">
        <v>13377.92</v>
      </c>
      <c r="BW1537" s="493" t="n">
        <v>15445.15</v>
      </c>
    </row>
    <row r="1538">
      <c r="A1538" t="inlineStr">
        <is>
          <t>[C9C] ANGIOTENSIN-II 길항제 (단일)</t>
        </is>
      </c>
      <c r="B1538" t="inlineStr">
        <is>
          <t>종근당</t>
        </is>
      </c>
      <c r="C1538" t="inlineStr">
        <is>
          <t>살로탄</t>
        </is>
      </c>
      <c r="D1538" t="inlineStr">
        <is>
          <t>종근당</t>
        </is>
      </c>
      <c r="E1538" t="inlineStr">
        <is>
          <t>losartan potassium</t>
        </is>
      </c>
      <c r="F1538" t="inlineStr">
        <is>
          <t>의원</t>
        </is>
      </c>
      <c r="G1538" t="inlineStr">
        <is>
          <t>Generic</t>
        </is>
      </c>
      <c r="H1538" s="493" t="n">
        <v>799031.8</v>
      </c>
      <c r="I1538" s="493" t="n">
        <v>737440.52</v>
      </c>
      <c r="J1538" s="493" t="n">
        <v>807414.67</v>
      </c>
      <c r="K1538" s="493" t="n">
        <v>762424.39</v>
      </c>
      <c r="L1538" s="493" t="n">
        <v>762190.02</v>
      </c>
      <c r="M1538" s="493" t="n">
        <v>757379.29</v>
      </c>
      <c r="N1538" s="493" t="n">
        <v>778994.01</v>
      </c>
      <c r="O1538" s="493" t="n">
        <v>759849.38</v>
      </c>
      <c r="P1538" s="493" t="n">
        <v>727222.48</v>
      </c>
      <c r="Q1538" s="493" t="n">
        <v>764444.54</v>
      </c>
      <c r="R1538" s="493" t="n">
        <v>723865.38</v>
      </c>
      <c r="S1538" s="493" t="n">
        <v>576542.87</v>
      </c>
      <c r="T1538" s="493" t="n">
        <v>603611.12</v>
      </c>
      <c r="U1538" s="493" t="n">
        <v>547367.76</v>
      </c>
      <c r="V1538" s="493" t="n">
        <v>590249.14</v>
      </c>
      <c r="W1538" s="493" t="n">
        <v>576425.71</v>
      </c>
      <c r="X1538" s="493" t="n">
        <v>591965.89</v>
      </c>
      <c r="Y1538" s="493" t="n">
        <v>571336.25</v>
      </c>
      <c r="Z1538" s="493" t="n">
        <v>581797.21</v>
      </c>
      <c r="AA1538" s="493" t="n">
        <v>629207.41</v>
      </c>
      <c r="AB1538" s="493" t="n">
        <v>580512.35</v>
      </c>
      <c r="AC1538" s="493" t="n">
        <v>595342.58</v>
      </c>
      <c r="AD1538" s="493" t="n">
        <v>589215.6899999999</v>
      </c>
      <c r="AE1538" s="493" t="n">
        <v>590693.5699999999</v>
      </c>
      <c r="AF1538" s="493" t="n">
        <v>565088.37</v>
      </c>
      <c r="AG1538" s="493" t="n">
        <v>514421.14</v>
      </c>
      <c r="AH1538" s="493" t="n">
        <v>578794.14</v>
      </c>
      <c r="AI1538" s="493" t="n">
        <v>525314.24</v>
      </c>
      <c r="AJ1538" s="493" t="n">
        <v>579832.3199999999</v>
      </c>
      <c r="AK1538" s="493" t="n">
        <v>548300.8199999999</v>
      </c>
      <c r="AL1538" s="493" t="n">
        <v>533309.83</v>
      </c>
      <c r="AM1538" s="493" t="n">
        <v>535761.5</v>
      </c>
      <c r="AN1538" s="493" t="n">
        <v>523330.56</v>
      </c>
      <c r="AO1538" s="493" t="n">
        <v>507761.47</v>
      </c>
      <c r="AP1538" s="493" t="n">
        <v>526122.75</v>
      </c>
      <c r="AQ1538" s="493" t="n">
        <v>525695.4399999999</v>
      </c>
      <c r="AR1538" s="493" t="n">
        <v>514566.27</v>
      </c>
      <c r="AS1538" s="493" t="n">
        <v>482321.11</v>
      </c>
      <c r="AT1538" s="493" t="n">
        <v>498928.68</v>
      </c>
      <c r="AU1538" s="493" t="n">
        <v>475469.05</v>
      </c>
      <c r="AV1538" s="493" t="n">
        <v>501845.75</v>
      </c>
      <c r="AW1538" s="493" t="n">
        <v>464262.89</v>
      </c>
      <c r="AX1538" s="493" t="n">
        <v>486117.27</v>
      </c>
      <c r="AY1538" s="493" t="n">
        <v>505440.47</v>
      </c>
      <c r="AZ1538" s="493" t="n">
        <v>478882.37</v>
      </c>
      <c r="BA1538" s="493" t="n">
        <v>505306.59</v>
      </c>
      <c r="BB1538" s="493" t="n">
        <v>461779.96</v>
      </c>
      <c r="BC1538" s="493" t="n">
        <v>500537.63</v>
      </c>
      <c r="BD1538" s="493" t="n">
        <v>442518.43</v>
      </c>
      <c r="BE1538" s="493" t="n">
        <v>425898.31</v>
      </c>
      <c r="BF1538" s="493" t="n">
        <v>433619.47</v>
      </c>
      <c r="BG1538" s="493" t="n">
        <v>430383.8</v>
      </c>
      <c r="BH1538" s="493" t="n">
        <v>426959.13</v>
      </c>
      <c r="BI1538" s="493" t="n">
        <v>403301.02</v>
      </c>
      <c r="BJ1538" s="493" t="n">
        <v>441265.09</v>
      </c>
      <c r="BK1538" s="493" t="n">
        <v>392177.14</v>
      </c>
      <c r="BL1538" s="493" t="n">
        <v>474383.44</v>
      </c>
      <c r="BM1538" s="493" t="n">
        <v>388360.23</v>
      </c>
      <c r="BN1538" s="493" t="n">
        <v>404230.83</v>
      </c>
      <c r="BO1538" s="493" t="n">
        <v>442942.06</v>
      </c>
      <c r="BP1538" s="493" t="n">
        <v>430883.18</v>
      </c>
      <c r="BQ1538" s="493" t="n">
        <v>365862.23</v>
      </c>
      <c r="BR1538" s="493" t="n">
        <v>428289.39</v>
      </c>
      <c r="BS1538" s="493" t="n">
        <v>384468.03</v>
      </c>
      <c r="BT1538" s="493" t="n">
        <v>388303.74</v>
      </c>
      <c r="BU1538" s="493" t="n">
        <v>393754.75</v>
      </c>
      <c r="BV1538" s="493" t="n">
        <v>408017.55</v>
      </c>
      <c r="BW1538" s="493" t="n">
        <v>386679.34</v>
      </c>
    </row>
    <row r="1539">
      <c r="A1539" t="inlineStr">
        <is>
          <t>[C9C] ANGIOTENSIN-II 길항제 (단일)</t>
        </is>
      </c>
      <c r="B1539" t="inlineStr">
        <is>
          <t>종근당</t>
        </is>
      </c>
      <c r="C1539" t="inlineStr">
        <is>
          <t>살로탄</t>
        </is>
      </c>
      <c r="D1539" t="inlineStr">
        <is>
          <t>종근당</t>
        </is>
      </c>
      <c r="E1539" t="inlineStr">
        <is>
          <t>losartan potassium</t>
        </is>
      </c>
      <c r="F1539" t="inlineStr">
        <is>
          <t>보건소</t>
        </is>
      </c>
      <c r="G1539" t="inlineStr">
        <is>
          <t>Generic</t>
        </is>
      </c>
      <c r="H1539" s="493" t="n">
        <v>13091.25</v>
      </c>
      <c r="I1539" s="493" t="n">
        <v>11996.4</v>
      </c>
      <c r="J1539" s="493" t="n">
        <v>6688.35</v>
      </c>
      <c r="K1539" s="493" t="n">
        <v>11002.5</v>
      </c>
      <c r="L1539" s="493" t="n">
        <v>11334.65</v>
      </c>
      <c r="M1539" s="493" t="n">
        <v>7307.1</v>
      </c>
      <c r="N1539" s="493" t="n">
        <v>9464.549999999999</v>
      </c>
      <c r="O1539" s="493" t="n">
        <v>5010.9</v>
      </c>
      <c r="P1539" s="493" t="n">
        <v>5192.7</v>
      </c>
      <c r="Q1539" s="493" t="n">
        <v>6055.65</v>
      </c>
      <c r="R1539" s="493" t="n">
        <v>9340.200000000001</v>
      </c>
      <c r="S1539" s="493" t="n">
        <v>2420.7</v>
      </c>
      <c r="T1539" s="493" t="n">
        <v>9181.799999999999</v>
      </c>
      <c r="U1539" s="493" t="n">
        <v>6833.7</v>
      </c>
      <c r="V1539" s="493" t="n">
        <v>3879.3</v>
      </c>
      <c r="W1539" s="493" t="n">
        <v>5428.65</v>
      </c>
      <c r="X1539" s="493" t="n">
        <v>6197.1</v>
      </c>
      <c r="Y1539" s="493" t="n">
        <v>4283.4</v>
      </c>
      <c r="Z1539" s="493" t="n">
        <v>5955.15</v>
      </c>
      <c r="AA1539" s="493" t="n">
        <v>5314.65</v>
      </c>
      <c r="AB1539" s="493" t="n">
        <v>10191.75</v>
      </c>
      <c r="AC1539" s="493" t="n">
        <v>8521.5</v>
      </c>
      <c r="AD1539" s="493" t="n">
        <v>5116.95</v>
      </c>
      <c r="AE1539" s="493" t="n">
        <v>4679.73</v>
      </c>
      <c r="AF1539" s="493" t="n">
        <v>9587.030000000001</v>
      </c>
      <c r="AG1539" s="493" t="n">
        <v>9774.299999999999</v>
      </c>
      <c r="AH1539" s="493" t="n">
        <v>6999.15</v>
      </c>
      <c r="AI1539" s="493" t="n">
        <v>11034.98</v>
      </c>
      <c r="AJ1539" s="493" t="n">
        <v>8948.1</v>
      </c>
      <c r="AK1539" s="493" t="n">
        <v>6271.5</v>
      </c>
      <c r="AL1539" s="493" t="n">
        <v>6351.45</v>
      </c>
      <c r="AM1539" s="493" t="n">
        <v>12035.4</v>
      </c>
      <c r="AN1539" s="493" t="n">
        <v>5579.2</v>
      </c>
      <c r="AO1539" s="493" t="n">
        <v>11603.35</v>
      </c>
      <c r="AP1539" s="493" t="n">
        <v>10929.8</v>
      </c>
      <c r="AQ1539" s="493" t="n">
        <v>8701.200000000001</v>
      </c>
      <c r="AR1539" s="493" t="n">
        <v>19967.85</v>
      </c>
      <c r="AS1539" s="493" t="n">
        <v>7391.4</v>
      </c>
      <c r="AT1539" s="493" t="n">
        <v>6262.62</v>
      </c>
      <c r="AU1539" s="493" t="n">
        <v>10839.75</v>
      </c>
      <c r="AV1539" s="493" t="n">
        <v>7013.25</v>
      </c>
      <c r="AW1539" s="493" t="n">
        <v>9357.450000000001</v>
      </c>
      <c r="AX1539" s="493" t="n">
        <v>12996.45</v>
      </c>
      <c r="AY1539" s="493" t="n">
        <v>5007.2</v>
      </c>
      <c r="AZ1539" s="493" t="n">
        <v>7926.9</v>
      </c>
      <c r="BA1539" s="493" t="n">
        <v>14583</v>
      </c>
      <c r="BB1539" s="493" t="n">
        <v>5492.25</v>
      </c>
      <c r="BC1539" s="493" t="n">
        <v>9108.75</v>
      </c>
      <c r="BD1539" s="493" t="n">
        <v>11825.85</v>
      </c>
      <c r="BE1539" s="493" t="n">
        <v>10083.24</v>
      </c>
      <c r="BF1539" s="493" t="n">
        <v>6973.65</v>
      </c>
      <c r="BG1539" s="493" t="n">
        <v>14189.55</v>
      </c>
      <c r="BH1539" s="493" t="n">
        <v>11222.7</v>
      </c>
      <c r="BI1539" s="493" t="n">
        <v>8201.4</v>
      </c>
      <c r="BJ1539" s="493" t="n">
        <v>13568.7</v>
      </c>
      <c r="BK1539" s="493" t="n">
        <v>11482.5</v>
      </c>
      <c r="BL1539" s="493" t="n">
        <v>17895.6</v>
      </c>
      <c r="BM1539" s="493" t="n">
        <v>4031.25</v>
      </c>
      <c r="BN1539" s="493" t="n">
        <v>5514.3</v>
      </c>
      <c r="BO1539" s="493" t="n">
        <v>9528.9</v>
      </c>
      <c r="BP1539" s="493" t="n">
        <v>15291.6</v>
      </c>
      <c r="BQ1539" s="493" t="n">
        <v>4036.38</v>
      </c>
      <c r="BR1539" s="493" t="n">
        <v>10992</v>
      </c>
      <c r="BS1539" s="493" t="n">
        <v>9172.200000000001</v>
      </c>
      <c r="BT1539" s="493" t="n">
        <v>4894.65</v>
      </c>
      <c r="BU1539" s="493" t="n">
        <v>10422.65</v>
      </c>
      <c r="BV1539" s="493" t="n">
        <v>7355.1</v>
      </c>
      <c r="BW1539" s="493" t="n">
        <v>3235.4</v>
      </c>
    </row>
    <row r="1540">
      <c r="A1540" t="inlineStr">
        <is>
          <t>[C9C] ANGIOTENSIN-II 길항제 (단일)</t>
        </is>
      </c>
      <c r="B1540" t="inlineStr">
        <is>
          <t>종근당</t>
        </is>
      </c>
      <c r="C1540" t="inlineStr">
        <is>
          <t>살로탄</t>
        </is>
      </c>
      <c r="D1540" t="inlineStr">
        <is>
          <t>종근당</t>
        </is>
      </c>
      <c r="E1540" t="inlineStr">
        <is>
          <t>losartan potassium</t>
        </is>
      </c>
      <c r="F1540" t="inlineStr">
        <is>
          <t>기타(치과의원, 치과병원 등)</t>
        </is>
      </c>
      <c r="G1540" t="inlineStr">
        <is>
          <t>Generic</t>
        </is>
      </c>
      <c r="H1540" s="493" t="n">
        <v>0</v>
      </c>
      <c r="I1540" s="493" t="n">
        <v>0</v>
      </c>
      <c r="J1540" s="493" t="n">
        <v>217.35</v>
      </c>
      <c r="K1540" s="493" t="n">
        <v>195.3</v>
      </c>
      <c r="L1540" s="493" t="n">
        <v>0</v>
      </c>
      <c r="M1540" s="493" t="n">
        <v>0</v>
      </c>
      <c r="N1540" s="493" t="n">
        <v>0</v>
      </c>
      <c r="O1540" s="493" t="n">
        <v>0</v>
      </c>
      <c r="P1540" s="493" t="n">
        <v>0</v>
      </c>
      <c r="Q1540" s="493" t="n">
        <v>0</v>
      </c>
      <c r="R1540" s="493" t="n">
        <v>148.5</v>
      </c>
      <c r="S1540" s="493" t="n">
        <v>172.8</v>
      </c>
      <c r="T1540" s="493" t="n">
        <v>168.6</v>
      </c>
      <c r="U1540" s="493" t="n">
        <v>172.5</v>
      </c>
      <c r="V1540" s="493" t="n">
        <v>175.8</v>
      </c>
      <c r="W1540" s="493" t="n">
        <v>159.3</v>
      </c>
      <c r="X1540" s="493" t="n">
        <v>177</v>
      </c>
      <c r="Y1540" s="493" t="n">
        <v>176.7</v>
      </c>
      <c r="Z1540" s="493" t="n">
        <v>176.7</v>
      </c>
      <c r="AA1540" s="493" t="n">
        <v>176.4</v>
      </c>
      <c r="AB1540" s="493" t="n">
        <v>179.7</v>
      </c>
      <c r="AC1540" s="493" t="n">
        <v>192.9</v>
      </c>
      <c r="AD1540" s="493" t="n">
        <v>304.8</v>
      </c>
      <c r="AE1540" s="493" t="n">
        <v>298.2</v>
      </c>
      <c r="AF1540" s="493" t="n">
        <v>441.6</v>
      </c>
      <c r="AG1540" s="493" t="n">
        <v>463.8</v>
      </c>
      <c r="AH1540" s="493" t="n">
        <v>287.4</v>
      </c>
      <c r="AI1540" s="493" t="n">
        <v>190.8</v>
      </c>
      <c r="AJ1540" s="493" t="n">
        <v>376.55</v>
      </c>
      <c r="AK1540" s="493" t="n">
        <v>184.2</v>
      </c>
      <c r="AL1540" s="493" t="n">
        <v>276</v>
      </c>
      <c r="AM1540" s="493" t="n">
        <v>272.4</v>
      </c>
      <c r="AN1540" s="493" t="n">
        <v>128.1</v>
      </c>
      <c r="AO1540" s="493" t="n">
        <v>135.3</v>
      </c>
      <c r="AP1540" s="493" t="n">
        <v>261.6</v>
      </c>
      <c r="AQ1540" s="493" t="n">
        <v>415.8</v>
      </c>
      <c r="AR1540" s="493" t="n">
        <v>126.3</v>
      </c>
      <c r="AS1540" s="493" t="n">
        <v>268.8</v>
      </c>
      <c r="AT1540" s="493" t="n">
        <v>143.1</v>
      </c>
      <c r="AU1540" s="493" t="n">
        <v>228</v>
      </c>
      <c r="AV1540" s="493" t="n">
        <v>104.1</v>
      </c>
      <c r="AW1540" s="493" t="n">
        <v>300</v>
      </c>
      <c r="AX1540" s="493" t="n">
        <v>0</v>
      </c>
      <c r="AY1540" s="493" t="n">
        <v>0</v>
      </c>
      <c r="AZ1540" s="493" t="n">
        <v>0</v>
      </c>
      <c r="BA1540" s="493" t="n">
        <v>0</v>
      </c>
      <c r="BB1540" s="493" t="n">
        <v>0</v>
      </c>
      <c r="BC1540" s="493" t="n">
        <v>0</v>
      </c>
      <c r="BD1540" s="493" t="n">
        <v>0</v>
      </c>
      <c r="BE1540" s="493" t="n">
        <v>0</v>
      </c>
      <c r="BF1540" s="493" t="n">
        <v>0</v>
      </c>
      <c r="BG1540" s="493" t="n">
        <v>0</v>
      </c>
      <c r="BH1540" s="493" t="n">
        <v>0</v>
      </c>
      <c r="BI1540" s="493" t="n">
        <v>0</v>
      </c>
      <c r="BJ1540" s="493" t="n">
        <v>0</v>
      </c>
      <c r="BK1540" s="493" t="n">
        <v>90.59999999999999</v>
      </c>
      <c r="BL1540" s="493" t="n">
        <v>0</v>
      </c>
      <c r="BM1540" s="493" t="n">
        <v>147.9</v>
      </c>
      <c r="BN1540" s="493" t="n">
        <v>0</v>
      </c>
      <c r="BO1540" s="493" t="n">
        <v>0</v>
      </c>
      <c r="BP1540" s="493" t="n">
        <v>0</v>
      </c>
      <c r="BQ1540" s="493" t="n">
        <v>0</v>
      </c>
      <c r="BR1540" s="493" t="n">
        <v>0</v>
      </c>
      <c r="BS1540" s="493" t="n">
        <v>0</v>
      </c>
      <c r="BT1540" s="493" t="n">
        <v>0</v>
      </c>
      <c r="BU1540" s="493" t="n">
        <v>0</v>
      </c>
      <c r="BV1540" s="493" t="n">
        <v>129.6</v>
      </c>
      <c r="BW1540" s="493" t="n">
        <v>0</v>
      </c>
    </row>
    <row r="1541">
      <c r="A1541" t="inlineStr">
        <is>
          <t>[C9C] ANGIOTENSIN-II 길항제 (단일)</t>
        </is>
      </c>
      <c r="B1541" t="inlineStr">
        <is>
          <t>종근당</t>
        </is>
      </c>
      <c r="C1541" t="inlineStr">
        <is>
          <t>칸데모어</t>
        </is>
      </c>
      <c r="D1541" t="inlineStr">
        <is>
          <t>종근당</t>
        </is>
      </c>
      <c r="E1541" t="inlineStr">
        <is>
          <t>candesartan cilexetil</t>
        </is>
      </c>
      <c r="F1541" t="inlineStr">
        <is>
          <t>상급종합병원</t>
        </is>
      </c>
      <c r="G1541" t="inlineStr">
        <is>
          <t>Generic</t>
        </is>
      </c>
      <c r="H1541" s="493" t="n">
        <v>339471.95</v>
      </c>
      <c r="I1541" s="493" t="n">
        <v>317871.32</v>
      </c>
      <c r="J1541" s="493" t="n">
        <v>434781.3</v>
      </c>
      <c r="K1541" s="493" t="n">
        <v>352002.39</v>
      </c>
      <c r="L1541" s="493" t="n">
        <v>371664.33</v>
      </c>
      <c r="M1541" s="493" t="n">
        <v>429359.72</v>
      </c>
      <c r="N1541" s="493" t="n">
        <v>386171.38</v>
      </c>
      <c r="O1541" s="493" t="n">
        <v>339047.34</v>
      </c>
      <c r="P1541" s="493" t="n">
        <v>414387.46</v>
      </c>
      <c r="Q1541" s="493" t="n">
        <v>355661.88</v>
      </c>
      <c r="R1541" s="493" t="n">
        <v>397888.94</v>
      </c>
      <c r="S1541" s="493" t="n">
        <v>480319.03</v>
      </c>
      <c r="T1541" s="493" t="n">
        <v>374223.51</v>
      </c>
      <c r="U1541" s="493" t="n">
        <v>316023.62</v>
      </c>
      <c r="V1541" s="493" t="n">
        <v>446585.1</v>
      </c>
      <c r="W1541" s="493" t="n">
        <v>394075.97</v>
      </c>
      <c r="X1541" s="493" t="n">
        <v>351287.78</v>
      </c>
      <c r="Y1541" s="493" t="n">
        <v>427638.26</v>
      </c>
      <c r="Z1541" s="493" t="n">
        <v>372732.53</v>
      </c>
      <c r="AA1541" s="493" t="n">
        <v>428866.4</v>
      </c>
      <c r="AB1541" s="493" t="n">
        <v>407848.28</v>
      </c>
      <c r="AC1541" s="493" t="n">
        <v>396204.65</v>
      </c>
      <c r="AD1541" s="493" t="n">
        <v>430826.71</v>
      </c>
      <c r="AE1541" s="493" t="n">
        <v>479927.2</v>
      </c>
      <c r="AF1541" s="493" t="n">
        <v>459294.99</v>
      </c>
      <c r="AG1541" s="493" t="n">
        <v>422606.43</v>
      </c>
      <c r="AH1541" s="493" t="n">
        <v>474890.83</v>
      </c>
      <c r="AI1541" s="493" t="n">
        <v>423384.2</v>
      </c>
      <c r="AJ1541" s="493" t="n">
        <v>461241.65</v>
      </c>
      <c r="AK1541" s="493" t="n">
        <v>455439.49</v>
      </c>
      <c r="AL1541" s="493" t="n">
        <v>442701.95</v>
      </c>
      <c r="AM1541" s="493" t="n">
        <v>523625</v>
      </c>
      <c r="AN1541" s="493" t="n">
        <v>485664.96</v>
      </c>
      <c r="AO1541" s="493" t="n">
        <v>493418.36</v>
      </c>
      <c r="AP1541" s="493" t="n">
        <v>500565.79</v>
      </c>
      <c r="AQ1541" s="493" t="n">
        <v>453984.42</v>
      </c>
      <c r="AR1541" s="493" t="n">
        <v>502842.56</v>
      </c>
      <c r="AS1541" s="493" t="n">
        <v>475697.89</v>
      </c>
      <c r="AT1541" s="493" t="n">
        <v>478626.96</v>
      </c>
      <c r="AU1541" s="493" t="n">
        <v>546754.09</v>
      </c>
      <c r="AV1541" s="493" t="n">
        <v>430339.58</v>
      </c>
      <c r="AW1541" s="493" t="n">
        <v>418301.44</v>
      </c>
      <c r="AX1541" s="493" t="n">
        <v>473199.09</v>
      </c>
      <c r="AY1541" s="493" t="n">
        <v>578698.91</v>
      </c>
      <c r="AZ1541" s="493" t="n">
        <v>484387.43</v>
      </c>
      <c r="BA1541" s="493" t="n">
        <v>491766.28</v>
      </c>
      <c r="BB1541" s="493" t="n">
        <v>408192.07</v>
      </c>
      <c r="BC1541" s="493" t="n">
        <v>511209.38</v>
      </c>
      <c r="BD1541" s="493" t="n">
        <v>449935.82</v>
      </c>
      <c r="BE1541" s="493" t="n">
        <v>512409.82</v>
      </c>
      <c r="BF1541" s="493" t="n">
        <v>488252.37</v>
      </c>
      <c r="BG1541" s="493" t="n">
        <v>544692.5</v>
      </c>
      <c r="BH1541" s="493" t="n">
        <v>396541.59</v>
      </c>
      <c r="BI1541" s="493" t="n">
        <v>406244.78</v>
      </c>
      <c r="BJ1541" s="493" t="n">
        <v>428443.05</v>
      </c>
      <c r="BK1541" s="493" t="n">
        <v>413465.04</v>
      </c>
      <c r="BL1541" s="493" t="n">
        <v>484868.84</v>
      </c>
      <c r="BM1541" s="493" t="n">
        <v>393669.92</v>
      </c>
      <c r="BN1541" s="493" t="n">
        <v>398415.59</v>
      </c>
      <c r="BO1541" s="493" t="n">
        <v>421348.44</v>
      </c>
      <c r="BP1541" s="493" t="n">
        <v>428144.91</v>
      </c>
      <c r="BQ1541" s="493" t="n">
        <v>404757.22</v>
      </c>
      <c r="BR1541" s="493" t="n">
        <v>496136.8</v>
      </c>
      <c r="BS1541" s="493" t="n">
        <v>435217.8</v>
      </c>
      <c r="BT1541" s="493" t="n">
        <v>345641.07</v>
      </c>
      <c r="BU1541" s="493" t="n">
        <v>386637.72</v>
      </c>
      <c r="BV1541" s="493" t="n">
        <v>386006.23</v>
      </c>
      <c r="BW1541" s="493" t="n">
        <v>404020.02</v>
      </c>
    </row>
    <row r="1542">
      <c r="A1542" t="inlineStr">
        <is>
          <t>[C9C] ANGIOTENSIN-II 길항제 (단일)</t>
        </is>
      </c>
      <c r="B1542" t="inlineStr">
        <is>
          <t>종근당</t>
        </is>
      </c>
      <c r="C1542" t="inlineStr">
        <is>
          <t>칸데모어</t>
        </is>
      </c>
      <c r="D1542" t="inlineStr">
        <is>
          <t>종근당</t>
        </is>
      </c>
      <c r="E1542" t="inlineStr">
        <is>
          <t>candesartan cilexetil</t>
        </is>
      </c>
      <c r="F1542" t="inlineStr">
        <is>
          <t>종합병원</t>
        </is>
      </c>
      <c r="G1542" t="inlineStr">
        <is>
          <t>Generic</t>
        </is>
      </c>
      <c r="H1542" s="493" t="n">
        <v>722842.79</v>
      </c>
      <c r="I1542" s="493" t="n">
        <v>707844.91</v>
      </c>
      <c r="J1542" s="493" t="n">
        <v>813795.92</v>
      </c>
      <c r="K1542" s="493" t="n">
        <v>731290.12</v>
      </c>
      <c r="L1542" s="493" t="n">
        <v>801206.95</v>
      </c>
      <c r="M1542" s="493" t="n">
        <v>799879.89</v>
      </c>
      <c r="N1542" s="493" t="n">
        <v>829335.59</v>
      </c>
      <c r="O1542" s="493" t="n">
        <v>853757.79</v>
      </c>
      <c r="P1542" s="493" t="n">
        <v>775904.62</v>
      </c>
      <c r="Q1542" s="493" t="n">
        <v>833543.88</v>
      </c>
      <c r="R1542" s="493" t="n">
        <v>848592.27</v>
      </c>
      <c r="S1542" s="493" t="n">
        <v>915193.24</v>
      </c>
      <c r="T1542" s="493" t="n">
        <v>844636.6899999999</v>
      </c>
      <c r="U1542" s="493" t="n">
        <v>770311.22</v>
      </c>
      <c r="V1542" s="493" t="n">
        <v>932005.5699999999</v>
      </c>
      <c r="W1542" s="493" t="n">
        <v>845774.72</v>
      </c>
      <c r="X1542" s="493" t="n">
        <v>876632.9300000001</v>
      </c>
      <c r="Y1542" s="493" t="n">
        <v>845970.58</v>
      </c>
      <c r="Z1542" s="493" t="n">
        <v>855616.8100000001</v>
      </c>
      <c r="AA1542" s="493" t="n">
        <v>847489.96</v>
      </c>
      <c r="AB1542" s="493" t="n">
        <v>874916.36</v>
      </c>
      <c r="AC1542" s="493" t="n">
        <v>796168.3</v>
      </c>
      <c r="AD1542" s="493" t="n">
        <v>898920</v>
      </c>
      <c r="AE1542" s="493" t="n">
        <v>947238.22</v>
      </c>
      <c r="AF1542" s="493" t="n">
        <v>811887.26</v>
      </c>
      <c r="AG1542" s="493" t="n">
        <v>824262.33</v>
      </c>
      <c r="AH1542" s="493" t="n">
        <v>946286.9399999999</v>
      </c>
      <c r="AI1542" s="493" t="n">
        <v>736438.66</v>
      </c>
      <c r="AJ1542" s="493" t="n">
        <v>870378.36</v>
      </c>
      <c r="AK1542" s="493" t="n">
        <v>848948.78</v>
      </c>
      <c r="AL1542" s="493" t="n">
        <v>805140.52</v>
      </c>
      <c r="AM1542" s="493" t="n">
        <v>864971.01</v>
      </c>
      <c r="AN1542" s="493" t="n">
        <v>768565.39</v>
      </c>
      <c r="AO1542" s="493" t="n">
        <v>786488.09</v>
      </c>
      <c r="AP1542" s="493" t="n">
        <v>870177.03</v>
      </c>
      <c r="AQ1542" s="493" t="n">
        <v>870516.41</v>
      </c>
      <c r="AR1542" s="493" t="n">
        <v>844383.5699999999</v>
      </c>
      <c r="AS1542" s="493" t="n">
        <v>791929.1</v>
      </c>
      <c r="AT1542" s="493" t="n">
        <v>828476.73</v>
      </c>
      <c r="AU1542" s="493" t="n">
        <v>768124.5</v>
      </c>
      <c r="AV1542" s="493" t="n">
        <v>799684.25</v>
      </c>
      <c r="AW1542" s="493" t="n">
        <v>743455.97</v>
      </c>
      <c r="AX1542" s="493" t="n">
        <v>794076.1800000001</v>
      </c>
      <c r="AY1542" s="493" t="n">
        <v>804859.25</v>
      </c>
      <c r="AZ1542" s="493" t="n">
        <v>735273.4</v>
      </c>
      <c r="BA1542" s="493" t="n">
        <v>728338.13</v>
      </c>
      <c r="BB1542" s="493" t="n">
        <v>756495.87</v>
      </c>
      <c r="BC1542" s="493" t="n">
        <v>758143.22</v>
      </c>
      <c r="BD1542" s="493" t="n">
        <v>733414.9399999999</v>
      </c>
      <c r="BE1542" s="493" t="n">
        <v>700160.92</v>
      </c>
      <c r="BF1542" s="493" t="n">
        <v>703750.5600000001</v>
      </c>
      <c r="BG1542" s="493" t="n">
        <v>748255.63</v>
      </c>
      <c r="BH1542" s="493" t="n">
        <v>674596.58</v>
      </c>
      <c r="BI1542" s="493" t="n">
        <v>697568.8100000001</v>
      </c>
      <c r="BJ1542" s="493" t="n">
        <v>735538.83</v>
      </c>
      <c r="BK1542" s="493" t="n">
        <v>624574.73</v>
      </c>
      <c r="BL1542" s="493" t="n">
        <v>735023.28</v>
      </c>
      <c r="BM1542" s="493" t="n">
        <v>683562.95</v>
      </c>
      <c r="BN1542" s="493" t="n">
        <v>639123.61</v>
      </c>
      <c r="BO1542" s="493" t="n">
        <v>720168.5600000001</v>
      </c>
      <c r="BP1542" s="493" t="n">
        <v>685563.5699999999</v>
      </c>
      <c r="BQ1542" s="493" t="n">
        <v>590013.98</v>
      </c>
      <c r="BR1542" s="493" t="n">
        <v>743461.78</v>
      </c>
      <c r="BS1542" s="493" t="n">
        <v>765854.0600000001</v>
      </c>
      <c r="BT1542" s="493" t="n">
        <v>659047.3100000001</v>
      </c>
      <c r="BU1542" s="493" t="n">
        <v>706177.77</v>
      </c>
      <c r="BV1542" s="493" t="n">
        <v>788945.27</v>
      </c>
      <c r="BW1542" s="493" t="n">
        <v>709007.42</v>
      </c>
    </row>
    <row r="1543">
      <c r="A1543" t="inlineStr">
        <is>
          <t>[C9C] ANGIOTENSIN-II 길항제 (단일)</t>
        </is>
      </c>
      <c r="B1543" t="inlineStr">
        <is>
          <t>종근당</t>
        </is>
      </c>
      <c r="C1543" t="inlineStr">
        <is>
          <t>칸데모어</t>
        </is>
      </c>
      <c r="D1543" t="inlineStr">
        <is>
          <t>종근당</t>
        </is>
      </c>
      <c r="E1543" t="inlineStr">
        <is>
          <t>candesartan cilexetil</t>
        </is>
      </c>
      <c r="F1543" t="inlineStr">
        <is>
          <t>병원</t>
        </is>
      </c>
      <c r="G1543" t="inlineStr">
        <is>
          <t>Generic</t>
        </is>
      </c>
      <c r="H1543" s="493" t="n">
        <v>47964.06</v>
      </c>
      <c r="I1543" s="493" t="n">
        <v>44059.55</v>
      </c>
      <c r="J1543" s="493" t="n">
        <v>49670.95</v>
      </c>
      <c r="K1543" s="493" t="n">
        <v>46168.83</v>
      </c>
      <c r="L1543" s="493" t="n">
        <v>41955.44</v>
      </c>
      <c r="M1543" s="493" t="n">
        <v>45173.54</v>
      </c>
      <c r="N1543" s="493" t="n">
        <v>44671</v>
      </c>
      <c r="O1543" s="493" t="n">
        <v>47066.17</v>
      </c>
      <c r="P1543" s="493" t="n">
        <v>55642.98</v>
      </c>
      <c r="Q1543" s="493" t="n">
        <v>47722.5</v>
      </c>
      <c r="R1543" s="493" t="n">
        <v>54577.65</v>
      </c>
      <c r="S1543" s="493" t="n">
        <v>52906.06</v>
      </c>
      <c r="T1543" s="493" t="n">
        <v>53227.3</v>
      </c>
      <c r="U1543" s="493" t="n">
        <v>50716.21</v>
      </c>
      <c r="V1543" s="493" t="n">
        <v>63308.87</v>
      </c>
      <c r="W1543" s="493" t="n">
        <v>50169.45</v>
      </c>
      <c r="X1543" s="493" t="n">
        <v>55956.22</v>
      </c>
      <c r="Y1543" s="493" t="n">
        <v>44087.04</v>
      </c>
      <c r="Z1543" s="493" t="n">
        <v>53795.83</v>
      </c>
      <c r="AA1543" s="493" t="n">
        <v>48241.94</v>
      </c>
      <c r="AB1543" s="493" t="n">
        <v>54885.17</v>
      </c>
      <c r="AC1543" s="493" t="n">
        <v>56803.21</v>
      </c>
      <c r="AD1543" s="493" t="n">
        <v>54479.98</v>
      </c>
      <c r="AE1543" s="493" t="n">
        <v>58847.39</v>
      </c>
      <c r="AF1543" s="493" t="n">
        <v>51705.13</v>
      </c>
      <c r="AG1543" s="493" t="n">
        <v>42326.97</v>
      </c>
      <c r="AH1543" s="493" t="n">
        <v>58163.23</v>
      </c>
      <c r="AI1543" s="493" t="n">
        <v>42913.84</v>
      </c>
      <c r="AJ1543" s="493" t="n">
        <v>51921.35</v>
      </c>
      <c r="AK1543" s="493" t="n">
        <v>52851.8</v>
      </c>
      <c r="AL1543" s="493" t="n">
        <v>59481.87</v>
      </c>
      <c r="AM1543" s="493" t="n">
        <v>53625.96</v>
      </c>
      <c r="AN1543" s="493" t="n">
        <v>58977.93</v>
      </c>
      <c r="AO1543" s="493" t="n">
        <v>70329.24000000001</v>
      </c>
      <c r="AP1543" s="493" t="n">
        <v>61028.28</v>
      </c>
      <c r="AQ1543" s="493" t="n">
        <v>58931.05</v>
      </c>
      <c r="AR1543" s="493" t="n">
        <v>40538.92</v>
      </c>
      <c r="AS1543" s="493" t="n">
        <v>71541.91</v>
      </c>
      <c r="AT1543" s="493" t="n">
        <v>42490.18</v>
      </c>
      <c r="AU1543" s="493" t="n">
        <v>53858.34</v>
      </c>
      <c r="AV1543" s="493" t="n">
        <v>68557.92</v>
      </c>
      <c r="AW1543" s="493" t="n">
        <v>52066.98</v>
      </c>
      <c r="AX1543" s="493" t="n">
        <v>57484.45</v>
      </c>
      <c r="AY1543" s="493" t="n">
        <v>65296.32</v>
      </c>
      <c r="AZ1543" s="493" t="n">
        <v>48677.86</v>
      </c>
      <c r="BA1543" s="493" t="n">
        <v>58626.82</v>
      </c>
      <c r="BB1543" s="493" t="n">
        <v>71458.59</v>
      </c>
      <c r="BC1543" s="493" t="n">
        <v>57962.65</v>
      </c>
      <c r="BD1543" s="493" t="n">
        <v>49077.67</v>
      </c>
      <c r="BE1543" s="493" t="n">
        <v>60186.98</v>
      </c>
      <c r="BF1543" s="493" t="n">
        <v>52543.4</v>
      </c>
      <c r="BG1543" s="493" t="n">
        <v>50063.4</v>
      </c>
      <c r="BH1543" s="493" t="n">
        <v>65613.61</v>
      </c>
      <c r="BI1543" s="493" t="n">
        <v>51079.86</v>
      </c>
      <c r="BJ1543" s="493" t="n">
        <v>47245.99</v>
      </c>
      <c r="BK1543" s="493" t="n">
        <v>64246.5</v>
      </c>
      <c r="BL1543" s="493" t="n">
        <v>52692.35</v>
      </c>
      <c r="BM1543" s="493" t="n">
        <v>59659.29</v>
      </c>
      <c r="BN1543" s="493" t="n">
        <v>54595.35</v>
      </c>
      <c r="BO1543" s="493" t="n">
        <v>68949.92</v>
      </c>
      <c r="BP1543" s="493" t="n">
        <v>51076.43</v>
      </c>
      <c r="BQ1543" s="493" t="n">
        <v>71920.98</v>
      </c>
      <c r="BR1543" s="493" t="n">
        <v>54629.08</v>
      </c>
      <c r="BS1543" s="493" t="n">
        <v>68275.92</v>
      </c>
      <c r="BT1543" s="493" t="n">
        <v>66321.25</v>
      </c>
      <c r="BU1543" s="493" t="n">
        <v>63313.69</v>
      </c>
      <c r="BV1543" s="493" t="n">
        <v>55347.88</v>
      </c>
      <c r="BW1543" s="493" t="n">
        <v>83290.39</v>
      </c>
    </row>
    <row r="1544">
      <c r="A1544" t="inlineStr">
        <is>
          <t>[C9C] ANGIOTENSIN-II 길항제 (단일)</t>
        </is>
      </c>
      <c r="B1544" t="inlineStr">
        <is>
          <t>종근당</t>
        </is>
      </c>
      <c r="C1544" t="inlineStr">
        <is>
          <t>칸데모어</t>
        </is>
      </c>
      <c r="D1544" t="inlineStr">
        <is>
          <t>종근당</t>
        </is>
      </c>
      <c r="E1544" t="inlineStr">
        <is>
          <t>candesartan cilexetil</t>
        </is>
      </c>
      <c r="F1544" t="inlineStr">
        <is>
          <t>의원</t>
        </is>
      </c>
      <c r="G1544" t="inlineStr">
        <is>
          <t>Generic</t>
        </is>
      </c>
      <c r="H1544" s="493" t="n">
        <v>769515.66</v>
      </c>
      <c r="I1544" s="493" t="n">
        <v>700366.33</v>
      </c>
      <c r="J1544" s="493" t="n">
        <v>798040.78</v>
      </c>
      <c r="K1544" s="493" t="n">
        <v>734526.87</v>
      </c>
      <c r="L1544" s="493" t="n">
        <v>767995.03</v>
      </c>
      <c r="M1544" s="493" t="n">
        <v>727839.26</v>
      </c>
      <c r="N1544" s="493" t="n">
        <v>802165.08</v>
      </c>
      <c r="O1544" s="493" t="n">
        <v>766356.0699999999</v>
      </c>
      <c r="P1544" s="493" t="n">
        <v>731064.7</v>
      </c>
      <c r="Q1544" s="493" t="n">
        <v>754221.84</v>
      </c>
      <c r="R1544" s="493" t="n">
        <v>751805.78</v>
      </c>
      <c r="S1544" s="493" t="n">
        <v>807076.21</v>
      </c>
      <c r="T1544" s="493" t="n">
        <v>777604.27</v>
      </c>
      <c r="U1544" s="493" t="n">
        <v>698065.4</v>
      </c>
      <c r="V1544" s="493" t="n">
        <v>748827.0600000001</v>
      </c>
      <c r="W1544" s="493" t="n">
        <v>715262.75</v>
      </c>
      <c r="X1544" s="493" t="n">
        <v>761224.27</v>
      </c>
      <c r="Y1544" s="493" t="n">
        <v>727958.66</v>
      </c>
      <c r="Z1544" s="493" t="n">
        <v>763049.4399999999</v>
      </c>
      <c r="AA1544" s="493" t="n">
        <v>752188.28</v>
      </c>
      <c r="AB1544" s="493" t="n">
        <v>737173.6899999999</v>
      </c>
      <c r="AC1544" s="493" t="n">
        <v>754006.46</v>
      </c>
      <c r="AD1544" s="493" t="n">
        <v>740623.22</v>
      </c>
      <c r="AE1544" s="493" t="n">
        <v>757189.0699999999</v>
      </c>
      <c r="AF1544" s="493" t="n">
        <v>742340.46</v>
      </c>
      <c r="AG1544" s="493" t="n">
        <v>697308.83</v>
      </c>
      <c r="AH1544" s="493" t="n">
        <v>764763.16</v>
      </c>
      <c r="AI1544" s="493" t="n">
        <v>683001.87</v>
      </c>
      <c r="AJ1544" s="493" t="n">
        <v>751232.09</v>
      </c>
      <c r="AK1544" s="493" t="n">
        <v>740687.26</v>
      </c>
      <c r="AL1544" s="493" t="n">
        <v>739104.5699999999</v>
      </c>
      <c r="AM1544" s="493" t="n">
        <v>726082.53</v>
      </c>
      <c r="AN1544" s="493" t="n">
        <v>710164.21</v>
      </c>
      <c r="AO1544" s="493" t="n">
        <v>749089.28</v>
      </c>
      <c r="AP1544" s="493" t="n">
        <v>718322.9</v>
      </c>
      <c r="AQ1544" s="493" t="n">
        <v>735856.0600000001</v>
      </c>
      <c r="AR1544" s="493" t="n">
        <v>761839.49</v>
      </c>
      <c r="AS1544" s="493" t="n">
        <v>691893.6800000001</v>
      </c>
      <c r="AT1544" s="493" t="n">
        <v>725484.72</v>
      </c>
      <c r="AU1544" s="493" t="n">
        <v>751276.5600000001</v>
      </c>
      <c r="AV1544" s="493" t="n">
        <v>753509.89</v>
      </c>
      <c r="AW1544" s="493" t="n">
        <v>692232.6800000001</v>
      </c>
      <c r="AX1544" s="493" t="n">
        <v>732673.86</v>
      </c>
      <c r="AY1544" s="493" t="n">
        <v>710230.28</v>
      </c>
      <c r="AZ1544" s="493" t="n">
        <v>679143.1</v>
      </c>
      <c r="BA1544" s="493" t="n">
        <v>721388.1800000001</v>
      </c>
      <c r="BB1544" s="493" t="n">
        <v>716511.22</v>
      </c>
      <c r="BC1544" s="493" t="n">
        <v>736588</v>
      </c>
      <c r="BD1544" s="493" t="n">
        <v>698419.48</v>
      </c>
      <c r="BE1544" s="493" t="n">
        <v>696909.6</v>
      </c>
      <c r="BF1544" s="493" t="n">
        <v>686336.01</v>
      </c>
      <c r="BG1544" s="493" t="n">
        <v>688815.3199999999</v>
      </c>
      <c r="BH1544" s="493" t="n">
        <v>720037.59</v>
      </c>
      <c r="BI1544" s="493" t="n">
        <v>645198.38</v>
      </c>
      <c r="BJ1544" s="493" t="n">
        <v>691984.0699999999</v>
      </c>
      <c r="BK1544" s="493" t="n">
        <v>684766.3199999999</v>
      </c>
      <c r="BL1544" s="493" t="n">
        <v>736203.35</v>
      </c>
      <c r="BM1544" s="493" t="n">
        <v>643530.3100000001</v>
      </c>
      <c r="BN1544" s="493" t="n">
        <v>655060.03</v>
      </c>
      <c r="BO1544" s="493" t="n">
        <v>706836.8199999999</v>
      </c>
      <c r="BP1544" s="493" t="n">
        <v>669950.14</v>
      </c>
      <c r="BQ1544" s="493" t="n">
        <v>649778.14</v>
      </c>
      <c r="BR1544" s="493" t="n">
        <v>677532.51</v>
      </c>
      <c r="BS1544" s="493" t="n">
        <v>691884.79</v>
      </c>
      <c r="BT1544" s="493" t="n">
        <v>678452.48</v>
      </c>
      <c r="BU1544" s="493" t="n">
        <v>686347.6800000001</v>
      </c>
      <c r="BV1544" s="493" t="n">
        <v>722848.63</v>
      </c>
      <c r="BW1544" s="493" t="n">
        <v>667685.6899999999</v>
      </c>
    </row>
    <row r="1545">
      <c r="A1545" t="inlineStr">
        <is>
          <t>[C9C] ANGIOTENSIN-II 길항제 (단일)</t>
        </is>
      </c>
      <c r="B1545" t="inlineStr">
        <is>
          <t>종근당</t>
        </is>
      </c>
      <c r="C1545" t="inlineStr">
        <is>
          <t>칸데모어</t>
        </is>
      </c>
      <c r="D1545" t="inlineStr">
        <is>
          <t>종근당</t>
        </is>
      </c>
      <c r="E1545" t="inlineStr">
        <is>
          <t>candesartan cilexetil</t>
        </is>
      </c>
      <c r="F1545" t="inlineStr">
        <is>
          <t>보건소</t>
        </is>
      </c>
      <c r="G1545" t="inlineStr">
        <is>
          <t>Generic</t>
        </is>
      </c>
      <c r="H1545" s="493" t="n">
        <v>13168.8</v>
      </c>
      <c r="I1545" s="493" t="n">
        <v>7844.7</v>
      </c>
      <c r="J1545" s="493" t="n">
        <v>14901</v>
      </c>
      <c r="K1545" s="493" t="n">
        <v>16503.9</v>
      </c>
      <c r="L1545" s="493" t="n">
        <v>12647.55</v>
      </c>
      <c r="M1545" s="493" t="n">
        <v>6610.75</v>
      </c>
      <c r="N1545" s="493" t="n">
        <v>7863.15</v>
      </c>
      <c r="O1545" s="493" t="n">
        <v>12113.67</v>
      </c>
      <c r="P1545" s="493" t="n">
        <v>12080.55</v>
      </c>
      <c r="Q1545" s="493" t="n">
        <v>9847.85</v>
      </c>
      <c r="R1545" s="493" t="n">
        <v>16326.45</v>
      </c>
      <c r="S1545" s="493" t="n">
        <v>15434.47</v>
      </c>
      <c r="T1545" s="493" t="n">
        <v>16408.8</v>
      </c>
      <c r="U1545" s="493" t="n">
        <v>9862.5</v>
      </c>
      <c r="V1545" s="493" t="n">
        <v>7454.92</v>
      </c>
      <c r="W1545" s="493" t="n">
        <v>6451.8</v>
      </c>
      <c r="X1545" s="493" t="n">
        <v>11874.88</v>
      </c>
      <c r="Y1545" s="493" t="n">
        <v>8455.77</v>
      </c>
      <c r="Z1545" s="493" t="n">
        <v>10755.78</v>
      </c>
      <c r="AA1545" s="493" t="n">
        <v>14516.3</v>
      </c>
      <c r="AB1545" s="493" t="n">
        <v>32973</v>
      </c>
      <c r="AC1545" s="493" t="n">
        <v>8192.85</v>
      </c>
      <c r="AD1545" s="493" t="n">
        <v>19161.6</v>
      </c>
      <c r="AE1545" s="493" t="n">
        <v>10523.8</v>
      </c>
      <c r="AF1545" s="493" t="n">
        <v>32250.05</v>
      </c>
      <c r="AG1545" s="493" t="n">
        <v>7291.8</v>
      </c>
      <c r="AH1545" s="493" t="n">
        <v>18787.64</v>
      </c>
      <c r="AI1545" s="493" t="n">
        <v>15399.63</v>
      </c>
      <c r="AJ1545" s="493" t="n">
        <v>9421.950000000001</v>
      </c>
      <c r="AK1545" s="493" t="n">
        <v>11645.4</v>
      </c>
      <c r="AL1545" s="493" t="n">
        <v>19214.7</v>
      </c>
      <c r="AM1545" s="493" t="n">
        <v>13823.25</v>
      </c>
      <c r="AN1545" s="493" t="n">
        <v>8722.65</v>
      </c>
      <c r="AO1545" s="493" t="n">
        <v>15367.03</v>
      </c>
      <c r="AP1545" s="493" t="n">
        <v>9145.799999999999</v>
      </c>
      <c r="AQ1545" s="493" t="n">
        <v>14777.11</v>
      </c>
      <c r="AR1545" s="493" t="n">
        <v>21358.65</v>
      </c>
      <c r="AS1545" s="493" t="n">
        <v>5556.45</v>
      </c>
      <c r="AT1545" s="493" t="n">
        <v>17076.9</v>
      </c>
      <c r="AU1545" s="493" t="n">
        <v>14717.4</v>
      </c>
      <c r="AV1545" s="493" t="n">
        <v>13164.26</v>
      </c>
      <c r="AW1545" s="493" t="n">
        <v>6832.5</v>
      </c>
      <c r="AX1545" s="493" t="n">
        <v>13950.9</v>
      </c>
      <c r="AY1545" s="493" t="n">
        <v>11488.17</v>
      </c>
      <c r="AZ1545" s="493" t="n">
        <v>10349.85</v>
      </c>
      <c r="BA1545" s="493" t="n">
        <v>8964.85</v>
      </c>
      <c r="BB1545" s="493" t="n">
        <v>24232.1</v>
      </c>
      <c r="BC1545" s="493" t="n">
        <v>9516.299999999999</v>
      </c>
      <c r="BD1545" s="493" t="n">
        <v>12856.2</v>
      </c>
      <c r="BE1545" s="493" t="n">
        <v>11829.9</v>
      </c>
      <c r="BF1545" s="493" t="n">
        <v>15457.65</v>
      </c>
      <c r="BG1545" s="493" t="n">
        <v>8928</v>
      </c>
      <c r="BH1545" s="493" t="n">
        <v>16044</v>
      </c>
      <c r="BI1545" s="493" t="n">
        <v>9781.049999999999</v>
      </c>
      <c r="BJ1545" s="493" t="n">
        <v>12065.92</v>
      </c>
      <c r="BK1545" s="493" t="n">
        <v>10871.4</v>
      </c>
      <c r="BL1545" s="493" t="n">
        <v>11674.2</v>
      </c>
      <c r="BM1545" s="493" t="n">
        <v>8378.200000000001</v>
      </c>
      <c r="BN1545" s="493" t="n">
        <v>9470.1</v>
      </c>
      <c r="BO1545" s="493" t="n">
        <v>14446.65</v>
      </c>
      <c r="BP1545" s="493" t="n">
        <v>14985</v>
      </c>
      <c r="BQ1545" s="493" t="n">
        <v>13633.65</v>
      </c>
      <c r="BR1545" s="493" t="n">
        <v>4173.45</v>
      </c>
      <c r="BS1545" s="493" t="n">
        <v>16161.8</v>
      </c>
      <c r="BT1545" s="493" t="n">
        <v>5151.3</v>
      </c>
      <c r="BU1545" s="493" t="n">
        <v>10841.85</v>
      </c>
      <c r="BV1545" s="493" t="n">
        <v>10461.9</v>
      </c>
      <c r="BW1545" s="493" t="n">
        <v>9359.549999999999</v>
      </c>
    </row>
    <row r="1546">
      <c r="A1546" t="inlineStr">
        <is>
          <t>[C9C] ANGIOTENSIN-II 길항제 (단일)</t>
        </is>
      </c>
      <c r="B1546" t="inlineStr">
        <is>
          <t>종근당</t>
        </is>
      </c>
      <c r="C1546" t="inlineStr">
        <is>
          <t>칸데모어</t>
        </is>
      </c>
      <c r="D1546" t="inlineStr">
        <is>
          <t>종근당</t>
        </is>
      </c>
      <c r="E1546" t="inlineStr">
        <is>
          <t>candesartan cilexetil</t>
        </is>
      </c>
      <c r="F1546" t="inlineStr">
        <is>
          <t>기타(치과의원, 치과병원 등)</t>
        </is>
      </c>
      <c r="G1546" t="inlineStr">
        <is>
          <t>Generic</t>
        </is>
      </c>
      <c r="H1546" s="493" t="n">
        <v>273.28</v>
      </c>
      <c r="I1546" s="493" t="n">
        <v>113.7</v>
      </c>
      <c r="J1546" s="493" t="n">
        <v>517.72</v>
      </c>
      <c r="K1546" s="493" t="n">
        <v>107.4</v>
      </c>
      <c r="L1546" s="493" t="n">
        <v>231.28</v>
      </c>
      <c r="M1546" s="493" t="n">
        <v>162.9</v>
      </c>
      <c r="N1546" s="493" t="n">
        <v>297.14</v>
      </c>
      <c r="O1546" s="493" t="n">
        <v>89.40000000000001</v>
      </c>
      <c r="P1546" s="493" t="n">
        <v>320.96</v>
      </c>
      <c r="Q1546" s="493" t="n">
        <v>0</v>
      </c>
      <c r="R1546" s="493" t="n">
        <v>225.12</v>
      </c>
      <c r="S1546" s="493" t="n">
        <v>239.4</v>
      </c>
      <c r="T1546" s="493" t="n">
        <v>0</v>
      </c>
      <c r="U1546" s="493" t="n">
        <v>0</v>
      </c>
      <c r="V1546" s="493" t="n">
        <v>305.04</v>
      </c>
      <c r="W1546" s="493" t="n">
        <v>187.5</v>
      </c>
      <c r="X1546" s="493" t="n">
        <v>390.6</v>
      </c>
      <c r="Y1546" s="493" t="n">
        <v>0</v>
      </c>
      <c r="Z1546" s="493" t="n">
        <v>0</v>
      </c>
      <c r="AA1546" s="493" t="n">
        <v>0</v>
      </c>
      <c r="AB1546" s="493" t="n">
        <v>0</v>
      </c>
      <c r="AC1546" s="493" t="n">
        <v>829.2</v>
      </c>
      <c r="AD1546" s="493" t="n">
        <v>0</v>
      </c>
      <c r="AE1546" s="493" t="n">
        <v>66.36</v>
      </c>
      <c r="AF1546" s="493" t="n">
        <v>279.84</v>
      </c>
      <c r="AG1546" s="493" t="n">
        <v>450</v>
      </c>
      <c r="AH1546" s="493" t="n">
        <v>0</v>
      </c>
      <c r="AI1546" s="493" t="n">
        <v>17.92</v>
      </c>
      <c r="AJ1546" s="493" t="n">
        <v>0</v>
      </c>
      <c r="AK1546" s="493" t="n">
        <v>106.2</v>
      </c>
      <c r="AL1546" s="493" t="n">
        <v>179.7</v>
      </c>
      <c r="AM1546" s="493" t="n">
        <v>122.4</v>
      </c>
      <c r="AN1546" s="493" t="n">
        <v>59.7</v>
      </c>
      <c r="AO1546" s="493" t="n">
        <v>2473.6</v>
      </c>
      <c r="AP1546" s="493" t="n">
        <v>434.7</v>
      </c>
      <c r="AQ1546" s="493" t="n">
        <v>60.9</v>
      </c>
      <c r="AR1546" s="493" t="n">
        <v>259.2</v>
      </c>
      <c r="AS1546" s="493" t="n">
        <v>151.2</v>
      </c>
      <c r="AT1546" s="493" t="n">
        <v>0</v>
      </c>
      <c r="AU1546" s="493" t="n">
        <v>219.6</v>
      </c>
      <c r="AV1546" s="493" t="n">
        <v>68.09999999999999</v>
      </c>
      <c r="AW1546" s="493" t="n">
        <v>57</v>
      </c>
      <c r="AX1546" s="493" t="n">
        <v>58.8</v>
      </c>
      <c r="AY1546" s="493" t="n">
        <v>372.9</v>
      </c>
      <c r="AZ1546" s="493" t="n">
        <v>141.6</v>
      </c>
      <c r="BA1546" s="493" t="n">
        <v>655.7</v>
      </c>
      <c r="BB1546" s="493" t="n">
        <v>1007.1</v>
      </c>
      <c r="BC1546" s="493" t="n">
        <v>58.5</v>
      </c>
      <c r="BD1546" s="493" t="n">
        <v>287.4</v>
      </c>
      <c r="BE1546" s="493" t="n">
        <v>394.2</v>
      </c>
      <c r="BF1546" s="493" t="n">
        <v>162</v>
      </c>
      <c r="BG1546" s="493" t="n">
        <v>486.6</v>
      </c>
      <c r="BH1546" s="493" t="n">
        <v>0</v>
      </c>
      <c r="BI1546" s="493" t="n">
        <v>226.8</v>
      </c>
      <c r="BJ1546" s="493" t="n">
        <v>180</v>
      </c>
      <c r="BK1546" s="493" t="n">
        <v>0</v>
      </c>
      <c r="BL1546" s="493" t="n">
        <v>0</v>
      </c>
      <c r="BM1546" s="493" t="n">
        <v>520.2</v>
      </c>
      <c r="BN1546" s="493" t="n">
        <v>0</v>
      </c>
      <c r="BO1546" s="493" t="n">
        <v>0</v>
      </c>
      <c r="BP1546" s="493" t="n">
        <v>514.8</v>
      </c>
      <c r="BQ1546" s="493" t="n">
        <v>824.7</v>
      </c>
      <c r="BR1546" s="493" t="n">
        <v>0</v>
      </c>
      <c r="BS1546" s="493" t="n">
        <v>265.5</v>
      </c>
      <c r="BT1546" s="493" t="n">
        <v>562.5</v>
      </c>
      <c r="BU1546" s="493" t="n">
        <v>990</v>
      </c>
      <c r="BV1546" s="493" t="n">
        <v>179.1</v>
      </c>
      <c r="BW1546" s="493" t="n">
        <v>387.9</v>
      </c>
    </row>
    <row r="1547">
      <c r="A1547" t="inlineStr">
        <is>
          <t>[C9C] ANGIOTENSIN-II 길항제 (단일)</t>
        </is>
      </c>
      <c r="B1547" t="inlineStr">
        <is>
          <t>종근당</t>
        </is>
      </c>
      <c r="C1547" t="inlineStr">
        <is>
          <t>텔미트렌</t>
        </is>
      </c>
      <c r="D1547" t="inlineStr">
        <is>
          <t>종근당</t>
        </is>
      </c>
      <c r="E1547" t="inlineStr">
        <is>
          <t>telmisartan</t>
        </is>
      </c>
      <c r="F1547" t="inlineStr">
        <is>
          <t>상급종합병원</t>
        </is>
      </c>
      <c r="G1547" t="inlineStr">
        <is>
          <t>Generic</t>
        </is>
      </c>
      <c r="H1547" s="493" t="n">
        <v>122245.44</v>
      </c>
      <c r="I1547" s="493" t="n">
        <v>205525.35</v>
      </c>
      <c r="J1547" s="493" t="n">
        <v>163868.86</v>
      </c>
      <c r="K1547" s="493" t="n">
        <v>148301.29</v>
      </c>
      <c r="L1547" s="493" t="n">
        <v>162065.37</v>
      </c>
      <c r="M1547" s="493" t="n">
        <v>197521.48</v>
      </c>
      <c r="N1547" s="493" t="n">
        <v>189642.56</v>
      </c>
      <c r="O1547" s="493" t="n">
        <v>201874.81</v>
      </c>
      <c r="P1547" s="493" t="n">
        <v>201196.74</v>
      </c>
      <c r="Q1547" s="493" t="n">
        <v>185589</v>
      </c>
      <c r="R1547" s="493" t="n">
        <v>163760.45</v>
      </c>
      <c r="S1547" s="493" t="n">
        <v>193495.59</v>
      </c>
      <c r="T1547" s="493" t="n">
        <v>197871.01</v>
      </c>
      <c r="U1547" s="493" t="n">
        <v>156584.78</v>
      </c>
      <c r="V1547" s="493" t="n">
        <v>180393.87</v>
      </c>
      <c r="W1547" s="493" t="n">
        <v>171664.05</v>
      </c>
      <c r="X1547" s="493" t="n">
        <v>192034.95</v>
      </c>
      <c r="Y1547" s="493" t="n">
        <v>200000.95</v>
      </c>
      <c r="Z1547" s="493" t="n">
        <v>185698.43</v>
      </c>
      <c r="AA1547" s="493" t="n">
        <v>247760.19</v>
      </c>
      <c r="AB1547" s="493" t="n">
        <v>184733</v>
      </c>
      <c r="AC1547" s="493" t="n">
        <v>232908.06</v>
      </c>
      <c r="AD1547" s="493" t="n">
        <v>271989.71</v>
      </c>
      <c r="AE1547" s="493" t="n">
        <v>281519.16</v>
      </c>
      <c r="AF1547" s="493" t="n">
        <v>240029.48</v>
      </c>
      <c r="AG1547" s="493" t="n">
        <v>213706.59</v>
      </c>
      <c r="AH1547" s="493" t="n">
        <v>262446.06</v>
      </c>
      <c r="AI1547" s="493" t="n">
        <v>256332.58</v>
      </c>
      <c r="AJ1547" s="493" t="n">
        <v>285625.3</v>
      </c>
      <c r="AK1547" s="493" t="n">
        <v>250975.19</v>
      </c>
      <c r="AL1547" s="493" t="n">
        <v>316286.65</v>
      </c>
      <c r="AM1547" s="493" t="n">
        <v>248275.41</v>
      </c>
      <c r="AN1547" s="493" t="n">
        <v>235402.71</v>
      </c>
      <c r="AO1547" s="493" t="n">
        <v>292995.63</v>
      </c>
      <c r="AP1547" s="493" t="n">
        <v>294394.91</v>
      </c>
      <c r="AQ1547" s="493" t="n">
        <v>235064.94</v>
      </c>
      <c r="AR1547" s="493" t="n">
        <v>372975.03</v>
      </c>
      <c r="AS1547" s="493" t="n">
        <v>327938.62</v>
      </c>
      <c r="AT1547" s="493" t="n">
        <v>341415.97</v>
      </c>
      <c r="AU1547" s="493" t="n">
        <v>302926.23</v>
      </c>
      <c r="AV1547" s="493" t="n">
        <v>351924.28</v>
      </c>
      <c r="AW1547" s="493" t="n">
        <v>309139.94</v>
      </c>
      <c r="AX1547" s="493" t="n">
        <v>346565.88</v>
      </c>
      <c r="AY1547" s="493" t="n">
        <v>332415.79</v>
      </c>
      <c r="AZ1547" s="493" t="n">
        <v>307723.44</v>
      </c>
      <c r="BA1547" s="493" t="n">
        <v>320246.15</v>
      </c>
      <c r="BB1547" s="493" t="n">
        <v>325314.27</v>
      </c>
      <c r="BC1547" s="493" t="n">
        <v>359224.45</v>
      </c>
      <c r="BD1547" s="493" t="n">
        <v>292445.87</v>
      </c>
      <c r="BE1547" s="493" t="n">
        <v>359227.6</v>
      </c>
      <c r="BF1547" s="493" t="n">
        <v>373570.37</v>
      </c>
      <c r="BG1547" s="493" t="n">
        <v>372810.98</v>
      </c>
      <c r="BH1547" s="493" t="n">
        <v>330278.82</v>
      </c>
      <c r="BI1547" s="493" t="n">
        <v>340586.81</v>
      </c>
      <c r="BJ1547" s="493" t="n">
        <v>363873.91</v>
      </c>
      <c r="BK1547" s="493" t="n">
        <v>317123.02</v>
      </c>
      <c r="BL1547" s="493" t="n">
        <v>427749.24</v>
      </c>
      <c r="BM1547" s="493" t="n">
        <v>342317.91</v>
      </c>
      <c r="BN1547" s="493" t="n">
        <v>339383.47</v>
      </c>
      <c r="BO1547" s="493" t="n">
        <v>461011.17</v>
      </c>
      <c r="BP1547" s="493" t="n">
        <v>379038.5</v>
      </c>
      <c r="BQ1547" s="493" t="n">
        <v>371843.02</v>
      </c>
      <c r="BR1547" s="493" t="n">
        <v>437867.96</v>
      </c>
      <c r="BS1547" s="493" t="n">
        <v>415176.26</v>
      </c>
      <c r="BT1547" s="493" t="n">
        <v>392993.31</v>
      </c>
      <c r="BU1547" s="493" t="n">
        <v>418005.67</v>
      </c>
      <c r="BV1547" s="493" t="n">
        <v>490706.79</v>
      </c>
      <c r="BW1547" s="493" t="n">
        <v>456629.49</v>
      </c>
    </row>
    <row r="1548">
      <c r="A1548" t="inlineStr">
        <is>
          <t>[C9C] ANGIOTENSIN-II 길항제 (단일)</t>
        </is>
      </c>
      <c r="B1548" t="inlineStr">
        <is>
          <t>종근당</t>
        </is>
      </c>
      <c r="C1548" t="inlineStr">
        <is>
          <t>텔미트렌</t>
        </is>
      </c>
      <c r="D1548" t="inlineStr">
        <is>
          <t>종근당</t>
        </is>
      </c>
      <c r="E1548" t="inlineStr">
        <is>
          <t>telmisartan</t>
        </is>
      </c>
      <c r="F1548" t="inlineStr">
        <is>
          <t>종합병원</t>
        </is>
      </c>
      <c r="G1548" t="inlineStr">
        <is>
          <t>Generic</t>
        </is>
      </c>
      <c r="H1548" s="493" t="n">
        <v>188899.14</v>
      </c>
      <c r="I1548" s="493" t="n">
        <v>173706.14</v>
      </c>
      <c r="J1548" s="493" t="n">
        <v>208979.11</v>
      </c>
      <c r="K1548" s="493" t="n">
        <v>216770.31</v>
      </c>
      <c r="L1548" s="493" t="n">
        <v>185645.13</v>
      </c>
      <c r="M1548" s="493" t="n">
        <v>190720.97</v>
      </c>
      <c r="N1548" s="493" t="n">
        <v>189821.62</v>
      </c>
      <c r="O1548" s="493" t="n">
        <v>236790.44</v>
      </c>
      <c r="P1548" s="493" t="n">
        <v>222746.99</v>
      </c>
      <c r="Q1548" s="493" t="n">
        <v>242583.45</v>
      </c>
      <c r="R1548" s="493" t="n">
        <v>238553.69</v>
      </c>
      <c r="S1548" s="493" t="n">
        <v>280184.29</v>
      </c>
      <c r="T1548" s="493" t="n">
        <v>265431.37</v>
      </c>
      <c r="U1548" s="493" t="n">
        <v>273633.81</v>
      </c>
      <c r="V1548" s="493" t="n">
        <v>345999.18</v>
      </c>
      <c r="W1548" s="493" t="n">
        <v>283232.34</v>
      </c>
      <c r="X1548" s="493" t="n">
        <v>299199.1</v>
      </c>
      <c r="Y1548" s="493" t="n">
        <v>308820.09</v>
      </c>
      <c r="Z1548" s="493" t="n">
        <v>320265.63</v>
      </c>
      <c r="AA1548" s="493" t="n">
        <v>308579.34</v>
      </c>
      <c r="AB1548" s="493" t="n">
        <v>341154.52</v>
      </c>
      <c r="AC1548" s="493" t="n">
        <v>318744.27</v>
      </c>
      <c r="AD1548" s="493" t="n">
        <v>328162.68</v>
      </c>
      <c r="AE1548" s="493" t="n">
        <v>385814.77</v>
      </c>
      <c r="AF1548" s="493" t="n">
        <v>360592.56</v>
      </c>
      <c r="AG1548" s="493" t="n">
        <v>316126.27</v>
      </c>
      <c r="AH1548" s="493" t="n">
        <v>402776.2</v>
      </c>
      <c r="AI1548" s="493" t="n">
        <v>388278.98</v>
      </c>
      <c r="AJ1548" s="493" t="n">
        <v>369096.97</v>
      </c>
      <c r="AK1548" s="493" t="n">
        <v>458524.77</v>
      </c>
      <c r="AL1548" s="493" t="n">
        <v>428846.62</v>
      </c>
      <c r="AM1548" s="493" t="n">
        <v>451619</v>
      </c>
      <c r="AN1548" s="493" t="n">
        <v>424635.01</v>
      </c>
      <c r="AO1548" s="493" t="n">
        <v>472712.83</v>
      </c>
      <c r="AP1548" s="493" t="n">
        <v>471279.04</v>
      </c>
      <c r="AQ1548" s="493" t="n">
        <v>475849.88</v>
      </c>
      <c r="AR1548" s="493" t="n">
        <v>501791.52</v>
      </c>
      <c r="AS1548" s="493" t="n">
        <v>463380.3</v>
      </c>
      <c r="AT1548" s="493" t="n">
        <v>464492.87</v>
      </c>
      <c r="AU1548" s="493" t="n">
        <v>494159.45</v>
      </c>
      <c r="AV1548" s="493" t="n">
        <v>520574.18</v>
      </c>
      <c r="AW1548" s="493" t="n">
        <v>505853.56</v>
      </c>
      <c r="AX1548" s="493" t="n">
        <v>548528.01</v>
      </c>
      <c r="AY1548" s="493" t="n">
        <v>557626.16</v>
      </c>
      <c r="AZ1548" s="493" t="n">
        <v>548956.3</v>
      </c>
      <c r="BA1548" s="493" t="n">
        <v>614866.75</v>
      </c>
      <c r="BB1548" s="493" t="n">
        <v>590055.74</v>
      </c>
      <c r="BC1548" s="493" t="n">
        <v>651318.48</v>
      </c>
      <c r="BD1548" s="493" t="n">
        <v>594854.34</v>
      </c>
      <c r="BE1548" s="493" t="n">
        <v>605408.65</v>
      </c>
      <c r="BF1548" s="493" t="n">
        <v>619230.67</v>
      </c>
      <c r="BG1548" s="493" t="n">
        <v>658076.03</v>
      </c>
      <c r="BH1548" s="493" t="n">
        <v>629429.41</v>
      </c>
      <c r="BI1548" s="493" t="n">
        <v>678866.01</v>
      </c>
      <c r="BJ1548" s="493" t="n">
        <v>716369.96</v>
      </c>
      <c r="BK1548" s="493" t="n">
        <v>667805.91</v>
      </c>
      <c r="BL1548" s="493" t="n">
        <v>781175.51</v>
      </c>
      <c r="BM1548" s="493" t="n">
        <v>678175.9300000001</v>
      </c>
      <c r="BN1548" s="493" t="n">
        <v>663949.0600000001</v>
      </c>
      <c r="BO1548" s="493" t="n">
        <v>797572.92</v>
      </c>
      <c r="BP1548" s="493" t="n">
        <v>710866.17</v>
      </c>
      <c r="BQ1548" s="493" t="n">
        <v>665111.13</v>
      </c>
      <c r="BR1548" s="493" t="n">
        <v>864680.9300000001</v>
      </c>
      <c r="BS1548" s="493" t="n">
        <v>860773.98</v>
      </c>
      <c r="BT1548" s="493" t="n">
        <v>723677.0600000001</v>
      </c>
      <c r="BU1548" s="493" t="n">
        <v>843963.0600000001</v>
      </c>
      <c r="BV1548" s="493" t="n">
        <v>902456.0699999999</v>
      </c>
      <c r="BW1548" s="493" t="n">
        <v>759810.91</v>
      </c>
    </row>
    <row r="1549">
      <c r="A1549" t="inlineStr">
        <is>
          <t>[C9C] ANGIOTENSIN-II 길항제 (단일)</t>
        </is>
      </c>
      <c r="B1549" t="inlineStr">
        <is>
          <t>종근당</t>
        </is>
      </c>
      <c r="C1549" t="inlineStr">
        <is>
          <t>텔미트렌</t>
        </is>
      </c>
      <c r="D1549" t="inlineStr">
        <is>
          <t>종근당</t>
        </is>
      </c>
      <c r="E1549" t="inlineStr">
        <is>
          <t>telmisartan</t>
        </is>
      </c>
      <c r="F1549" t="inlineStr">
        <is>
          <t>병원</t>
        </is>
      </c>
      <c r="G1549" t="inlineStr">
        <is>
          <t>Generic</t>
        </is>
      </c>
      <c r="H1549" s="493" t="n">
        <v>63647.41</v>
      </c>
      <c r="I1549" s="493" t="n">
        <v>50896.24</v>
      </c>
      <c r="J1549" s="493" t="n">
        <v>70551.53999999999</v>
      </c>
      <c r="K1549" s="493" t="n">
        <v>88301.45</v>
      </c>
      <c r="L1549" s="493" t="n">
        <v>80912.73</v>
      </c>
      <c r="M1549" s="493" t="n">
        <v>95144.50999999999</v>
      </c>
      <c r="N1549" s="493" t="n">
        <v>85433.39</v>
      </c>
      <c r="O1549" s="493" t="n">
        <v>88512.74000000001</v>
      </c>
      <c r="P1549" s="493" t="n">
        <v>101245.3</v>
      </c>
      <c r="Q1549" s="493" t="n">
        <v>101549.78</v>
      </c>
      <c r="R1549" s="493" t="n">
        <v>107843.96</v>
      </c>
      <c r="S1549" s="493" t="n">
        <v>133941.95</v>
      </c>
      <c r="T1549" s="493" t="n">
        <v>115027.84</v>
      </c>
      <c r="U1549" s="493" t="n">
        <v>74737.11</v>
      </c>
      <c r="V1549" s="493" t="n">
        <v>96724.39</v>
      </c>
      <c r="W1549" s="493" t="n">
        <v>94369.48</v>
      </c>
      <c r="X1549" s="493" t="n">
        <v>96774.11</v>
      </c>
      <c r="Y1549" s="493" t="n">
        <v>87973.50999999999</v>
      </c>
      <c r="Z1549" s="493" t="n">
        <v>85295.24000000001</v>
      </c>
      <c r="AA1549" s="493" t="n">
        <v>101582.65</v>
      </c>
      <c r="AB1549" s="493" t="n">
        <v>91393.97</v>
      </c>
      <c r="AC1549" s="493" t="n">
        <v>110293.21</v>
      </c>
      <c r="AD1549" s="493" t="n">
        <v>105910.05</v>
      </c>
      <c r="AE1549" s="493" t="n">
        <v>117883.37</v>
      </c>
      <c r="AF1549" s="493" t="n">
        <v>104576.88</v>
      </c>
      <c r="AG1549" s="493" t="n">
        <v>116689.32</v>
      </c>
      <c r="AH1549" s="493" t="n">
        <v>125865.3</v>
      </c>
      <c r="AI1549" s="493" t="n">
        <v>107991.57</v>
      </c>
      <c r="AJ1549" s="493" t="n">
        <v>122901.55</v>
      </c>
      <c r="AK1549" s="493" t="n">
        <v>130618.56</v>
      </c>
      <c r="AL1549" s="493" t="n">
        <v>129810.77</v>
      </c>
      <c r="AM1549" s="493" t="n">
        <v>120888.69</v>
      </c>
      <c r="AN1549" s="493" t="n">
        <v>128234.26</v>
      </c>
      <c r="AO1549" s="493" t="n">
        <v>129573.34</v>
      </c>
      <c r="AP1549" s="493" t="n">
        <v>144837.56</v>
      </c>
      <c r="AQ1549" s="493" t="n">
        <v>130893.12</v>
      </c>
      <c r="AR1549" s="493" t="n">
        <v>139233.24</v>
      </c>
      <c r="AS1549" s="493" t="n">
        <v>127307.34</v>
      </c>
      <c r="AT1549" s="493" t="n">
        <v>141476.82</v>
      </c>
      <c r="AU1549" s="493" t="n">
        <v>144196.58</v>
      </c>
      <c r="AV1549" s="493" t="n">
        <v>149742.94</v>
      </c>
      <c r="AW1549" s="493" t="n">
        <v>131797.61</v>
      </c>
      <c r="AX1549" s="493" t="n">
        <v>150378.51</v>
      </c>
      <c r="AY1549" s="493" t="n">
        <v>153069.23</v>
      </c>
      <c r="AZ1549" s="493" t="n">
        <v>146467.51</v>
      </c>
      <c r="BA1549" s="493" t="n">
        <v>184397.32</v>
      </c>
      <c r="BB1549" s="493" t="n">
        <v>188085.04</v>
      </c>
      <c r="BC1549" s="493" t="n">
        <v>187233.55</v>
      </c>
      <c r="BD1549" s="493" t="n">
        <v>178790.14</v>
      </c>
      <c r="BE1549" s="493" t="n">
        <v>178922.03</v>
      </c>
      <c r="BF1549" s="493" t="n">
        <v>177190.02</v>
      </c>
      <c r="BG1549" s="493" t="n">
        <v>181092.06</v>
      </c>
      <c r="BH1549" s="493" t="n">
        <v>214194.26</v>
      </c>
      <c r="BI1549" s="493" t="n">
        <v>200185.66</v>
      </c>
      <c r="BJ1549" s="493" t="n">
        <v>191473.46</v>
      </c>
      <c r="BK1549" s="493" t="n">
        <v>196923.1</v>
      </c>
      <c r="BL1549" s="493" t="n">
        <v>228308.93</v>
      </c>
      <c r="BM1549" s="493" t="n">
        <v>184399.61</v>
      </c>
      <c r="BN1549" s="493" t="n">
        <v>192234.29</v>
      </c>
      <c r="BO1549" s="493" t="n">
        <v>216237.81</v>
      </c>
      <c r="BP1549" s="493" t="n">
        <v>201908.62</v>
      </c>
      <c r="BQ1549" s="493" t="n">
        <v>167396.39</v>
      </c>
      <c r="BR1549" s="493" t="n">
        <v>205503.33</v>
      </c>
      <c r="BS1549" s="493" t="n">
        <v>210078.29</v>
      </c>
      <c r="BT1549" s="493" t="n">
        <v>202056.56</v>
      </c>
      <c r="BU1549" s="493" t="n">
        <v>220047.15</v>
      </c>
      <c r="BV1549" s="493" t="n">
        <v>249228.87</v>
      </c>
      <c r="BW1549" s="493" t="n">
        <v>220361.85</v>
      </c>
    </row>
    <row r="1550">
      <c r="A1550" t="inlineStr">
        <is>
          <t>[C9C] ANGIOTENSIN-II 길항제 (단일)</t>
        </is>
      </c>
      <c r="B1550" t="inlineStr">
        <is>
          <t>종근당</t>
        </is>
      </c>
      <c r="C1550" t="inlineStr">
        <is>
          <t>텔미트렌</t>
        </is>
      </c>
      <c r="D1550" t="inlineStr">
        <is>
          <t>종근당</t>
        </is>
      </c>
      <c r="E1550" t="inlineStr">
        <is>
          <t>telmisartan</t>
        </is>
      </c>
      <c r="F1550" t="inlineStr">
        <is>
          <t>의원</t>
        </is>
      </c>
      <c r="G1550" t="inlineStr">
        <is>
          <t>Generic</t>
        </is>
      </c>
      <c r="H1550" s="493" t="n">
        <v>1250538.63</v>
      </c>
      <c r="I1550" s="493" t="n">
        <v>1275072.57</v>
      </c>
      <c r="J1550" s="493" t="n">
        <v>1507942.54</v>
      </c>
      <c r="K1550" s="493" t="n">
        <v>1520679.98</v>
      </c>
      <c r="L1550" s="493" t="n">
        <v>1571403.34</v>
      </c>
      <c r="M1550" s="493" t="n">
        <v>1649493.02</v>
      </c>
      <c r="N1550" s="493" t="n">
        <v>1775714.6</v>
      </c>
      <c r="O1550" s="493" t="n">
        <v>1791317.03</v>
      </c>
      <c r="P1550" s="493" t="n">
        <v>1789737.93</v>
      </c>
      <c r="Q1550" s="493" t="n">
        <v>1885532.41</v>
      </c>
      <c r="R1550" s="493" t="n">
        <v>2053046.22</v>
      </c>
      <c r="S1550" s="493" t="n">
        <v>2369356.95</v>
      </c>
      <c r="T1550" s="493" t="n">
        <v>2267153.91</v>
      </c>
      <c r="U1550" s="493" t="n">
        <v>2161239.41</v>
      </c>
      <c r="V1550" s="493" t="n">
        <v>2317984.01</v>
      </c>
      <c r="W1550" s="493" t="n">
        <v>2363535.05</v>
      </c>
      <c r="X1550" s="493" t="n">
        <v>2543010.98</v>
      </c>
      <c r="Y1550" s="493" t="n">
        <v>2520458.39</v>
      </c>
      <c r="Z1550" s="493" t="n">
        <v>2649985.05</v>
      </c>
      <c r="AA1550" s="493" t="n">
        <v>2771027.71</v>
      </c>
      <c r="AB1550" s="493" t="n">
        <v>2670791.62</v>
      </c>
      <c r="AC1550" s="493" t="n">
        <v>2803520.53</v>
      </c>
      <c r="AD1550" s="493" t="n">
        <v>2888966.19</v>
      </c>
      <c r="AE1550" s="493" t="n">
        <v>3031428.63</v>
      </c>
      <c r="AF1550" s="493" t="n">
        <v>2832179.7</v>
      </c>
      <c r="AG1550" s="493" t="n">
        <v>2753024.65</v>
      </c>
      <c r="AH1550" s="493" t="n">
        <v>3035160.74</v>
      </c>
      <c r="AI1550" s="493" t="n">
        <v>2806786.66</v>
      </c>
      <c r="AJ1550" s="493" t="n">
        <v>3102640.1</v>
      </c>
      <c r="AK1550" s="493" t="n">
        <v>3146342.56</v>
      </c>
      <c r="AL1550" s="493" t="n">
        <v>3149943.57</v>
      </c>
      <c r="AM1550" s="493" t="n">
        <v>3219323.81</v>
      </c>
      <c r="AN1550" s="493" t="n">
        <v>3198434.98</v>
      </c>
      <c r="AO1550" s="493" t="n">
        <v>3317239.67</v>
      </c>
      <c r="AP1550" s="493" t="n">
        <v>3378691.47</v>
      </c>
      <c r="AQ1550" s="493" t="n">
        <v>3407035.33</v>
      </c>
      <c r="AR1550" s="493" t="n">
        <v>3488626.92</v>
      </c>
      <c r="AS1550" s="493" t="n">
        <v>3294078.75</v>
      </c>
      <c r="AT1550" s="493" t="n">
        <v>3368336.7</v>
      </c>
      <c r="AU1550" s="493" t="n">
        <v>3516511.53</v>
      </c>
      <c r="AV1550" s="493" t="n">
        <v>3677615.39</v>
      </c>
      <c r="AW1550" s="493" t="n">
        <v>3563279.12</v>
      </c>
      <c r="AX1550" s="493" t="n">
        <v>3810714.75</v>
      </c>
      <c r="AY1550" s="493" t="n">
        <v>3917386.48</v>
      </c>
      <c r="AZ1550" s="493" t="n">
        <v>3840021.75</v>
      </c>
      <c r="BA1550" s="493" t="n">
        <v>4122021.49</v>
      </c>
      <c r="BB1550" s="493" t="n">
        <v>3949815.16</v>
      </c>
      <c r="BC1550" s="493" t="n">
        <v>4301606.68</v>
      </c>
      <c r="BD1550" s="493" t="n">
        <v>3942735.68</v>
      </c>
      <c r="BE1550" s="493" t="n">
        <v>3942144.06</v>
      </c>
      <c r="BF1550" s="493" t="n">
        <v>4074725.95</v>
      </c>
      <c r="BG1550" s="493" t="n">
        <v>4276472.55</v>
      </c>
      <c r="BH1550" s="493" t="n">
        <v>4260212.11</v>
      </c>
      <c r="BI1550" s="493" t="n">
        <v>4175575.8</v>
      </c>
      <c r="BJ1550" s="493" t="n">
        <v>4451124.38</v>
      </c>
      <c r="BK1550" s="493" t="n">
        <v>4249795.54</v>
      </c>
      <c r="BL1550" s="493" t="n">
        <v>4797338.61</v>
      </c>
      <c r="BM1550" s="493" t="n">
        <v>4314734.26</v>
      </c>
      <c r="BN1550" s="493" t="n">
        <v>4285282.51</v>
      </c>
      <c r="BO1550" s="493" t="n">
        <v>4896716.73</v>
      </c>
      <c r="BP1550" s="493" t="n">
        <v>4642315.31</v>
      </c>
      <c r="BQ1550" s="493" t="n">
        <v>4256770.8</v>
      </c>
      <c r="BR1550" s="493" t="n">
        <v>4766397.76</v>
      </c>
      <c r="BS1550" s="493" t="n">
        <v>4740335.79</v>
      </c>
      <c r="BT1550" s="493" t="n">
        <v>4654164.2</v>
      </c>
      <c r="BU1550" s="493" t="n">
        <v>4836896.71</v>
      </c>
      <c r="BV1550" s="493" t="n">
        <v>5195809.37</v>
      </c>
      <c r="BW1550" s="493" t="n">
        <v>4991914.32</v>
      </c>
    </row>
    <row r="1551">
      <c r="A1551" t="inlineStr">
        <is>
          <t>[C9C] ANGIOTENSIN-II 길항제 (단일)</t>
        </is>
      </c>
      <c r="B1551" t="inlineStr">
        <is>
          <t>종근당</t>
        </is>
      </c>
      <c r="C1551" t="inlineStr">
        <is>
          <t>텔미트렌</t>
        </is>
      </c>
      <c r="D1551" t="inlineStr">
        <is>
          <t>종근당</t>
        </is>
      </c>
      <c r="E1551" t="inlineStr">
        <is>
          <t>telmisartan</t>
        </is>
      </c>
      <c r="F1551" t="inlineStr">
        <is>
          <t>보건소</t>
        </is>
      </c>
      <c r="G1551" t="inlineStr">
        <is>
          <t>Generic</t>
        </is>
      </c>
      <c r="H1551" s="493" t="n">
        <v>16294.35</v>
      </c>
      <c r="I1551" s="493" t="n">
        <v>22961.07</v>
      </c>
      <c r="J1551" s="493" t="n">
        <v>18579.39</v>
      </c>
      <c r="K1551" s="493" t="n">
        <v>18914.67</v>
      </c>
      <c r="L1551" s="493" t="n">
        <v>19890.6</v>
      </c>
      <c r="M1551" s="493" t="n">
        <v>19385.86</v>
      </c>
      <c r="N1551" s="493" t="n">
        <v>16884.9</v>
      </c>
      <c r="O1551" s="493" t="n">
        <v>34130.98</v>
      </c>
      <c r="P1551" s="493" t="n">
        <v>18575.33</v>
      </c>
      <c r="Q1551" s="493" t="n">
        <v>24074.5</v>
      </c>
      <c r="R1551" s="493" t="n">
        <v>18290.27</v>
      </c>
      <c r="S1551" s="493" t="n">
        <v>25375.4</v>
      </c>
      <c r="T1551" s="493" t="n">
        <v>32463.76</v>
      </c>
      <c r="U1551" s="493" t="n">
        <v>14227.16</v>
      </c>
      <c r="V1551" s="493" t="n">
        <v>18590.45</v>
      </c>
      <c r="W1551" s="493" t="n">
        <v>46988.3</v>
      </c>
      <c r="X1551" s="493" t="n">
        <v>24619.48</v>
      </c>
      <c r="Y1551" s="493" t="n">
        <v>25190.98</v>
      </c>
      <c r="Z1551" s="493" t="n">
        <v>19244.58</v>
      </c>
      <c r="AA1551" s="493" t="n">
        <v>25077.81</v>
      </c>
      <c r="AB1551" s="493" t="n">
        <v>28458.12</v>
      </c>
      <c r="AC1551" s="493" t="n">
        <v>32304.72</v>
      </c>
      <c r="AD1551" s="493" t="n">
        <v>27201.92</v>
      </c>
      <c r="AE1551" s="493" t="n">
        <v>29255.8</v>
      </c>
      <c r="AF1551" s="493" t="n">
        <v>39469.06</v>
      </c>
      <c r="AG1551" s="493" t="n">
        <v>21292.01</v>
      </c>
      <c r="AH1551" s="493" t="n">
        <v>42372.81</v>
      </c>
      <c r="AI1551" s="493" t="n">
        <v>32117.34</v>
      </c>
      <c r="AJ1551" s="493" t="n">
        <v>25646.18</v>
      </c>
      <c r="AK1551" s="493" t="n">
        <v>31063.76</v>
      </c>
      <c r="AL1551" s="493" t="n">
        <v>27574.85</v>
      </c>
      <c r="AM1551" s="493" t="n">
        <v>47061.2</v>
      </c>
      <c r="AN1551" s="493" t="n">
        <v>34878.62</v>
      </c>
      <c r="AO1551" s="493" t="n">
        <v>35644.99</v>
      </c>
      <c r="AP1551" s="493" t="n">
        <v>46881.01</v>
      </c>
      <c r="AQ1551" s="493" t="n">
        <v>30247.62</v>
      </c>
      <c r="AR1551" s="493" t="n">
        <v>37499.18</v>
      </c>
      <c r="AS1551" s="493" t="n">
        <v>42469.57</v>
      </c>
      <c r="AT1551" s="493" t="n">
        <v>19905.75</v>
      </c>
      <c r="AU1551" s="493" t="n">
        <v>43299.13</v>
      </c>
      <c r="AV1551" s="493" t="n">
        <v>40511.64</v>
      </c>
      <c r="AW1551" s="493" t="n">
        <v>22415.87</v>
      </c>
      <c r="AX1551" s="493" t="n">
        <v>42307.57</v>
      </c>
      <c r="AY1551" s="493" t="n">
        <v>61185.45</v>
      </c>
      <c r="AZ1551" s="493" t="n">
        <v>34357.55</v>
      </c>
      <c r="BA1551" s="493" t="n">
        <v>47292.85</v>
      </c>
      <c r="BB1551" s="493" t="n">
        <v>63084.2</v>
      </c>
      <c r="BC1551" s="493" t="n">
        <v>41023.52</v>
      </c>
      <c r="BD1551" s="493" t="n">
        <v>54688.56</v>
      </c>
      <c r="BE1551" s="493" t="n">
        <v>56233.54</v>
      </c>
      <c r="BF1551" s="493" t="n">
        <v>49467.6</v>
      </c>
      <c r="BG1551" s="493" t="n">
        <v>57789.19</v>
      </c>
      <c r="BH1551" s="493" t="n">
        <v>56261.91</v>
      </c>
      <c r="BI1551" s="493" t="n">
        <v>50323.24</v>
      </c>
      <c r="BJ1551" s="493" t="n">
        <v>47911.88</v>
      </c>
      <c r="BK1551" s="493" t="n">
        <v>62915.16</v>
      </c>
      <c r="BL1551" s="493" t="n">
        <v>52813.89</v>
      </c>
      <c r="BM1551" s="493" t="n">
        <v>44017.82</v>
      </c>
      <c r="BN1551" s="493" t="n">
        <v>53432.67</v>
      </c>
      <c r="BO1551" s="493" t="n">
        <v>69370.39999999999</v>
      </c>
      <c r="BP1551" s="493" t="n">
        <v>58898.95</v>
      </c>
      <c r="BQ1551" s="493" t="n">
        <v>51310.5</v>
      </c>
      <c r="BR1551" s="493" t="n">
        <v>75014.64999999999</v>
      </c>
      <c r="BS1551" s="493" t="n">
        <v>55382.1</v>
      </c>
      <c r="BT1551" s="493" t="n">
        <v>52409.2</v>
      </c>
      <c r="BU1551" s="493" t="n">
        <v>74301.98</v>
      </c>
      <c r="BV1551" s="493" t="n">
        <v>69595.06</v>
      </c>
      <c r="BW1551" s="493" t="n">
        <v>80006.19</v>
      </c>
    </row>
    <row r="1552">
      <c r="A1552" t="inlineStr">
        <is>
          <t>[C9C] ANGIOTENSIN-II 길항제 (단일)</t>
        </is>
      </c>
      <c r="B1552" t="inlineStr">
        <is>
          <t>종근당</t>
        </is>
      </c>
      <c r="C1552" t="inlineStr">
        <is>
          <t>텔미트렌</t>
        </is>
      </c>
      <c r="D1552" t="inlineStr">
        <is>
          <t>종근당</t>
        </is>
      </c>
      <c r="E1552" t="inlineStr">
        <is>
          <t>telmisartan</t>
        </is>
      </c>
      <c r="F1552" t="inlineStr">
        <is>
          <t>기타(치과의원, 치과병원 등)</t>
        </is>
      </c>
      <c r="G1552" t="inlineStr">
        <is>
          <t>Generic</t>
        </is>
      </c>
      <c r="H1552" s="493" t="n">
        <v>0</v>
      </c>
      <c r="I1552" s="493" t="n">
        <v>0</v>
      </c>
      <c r="J1552" s="493" t="n">
        <v>49.1</v>
      </c>
      <c r="K1552" s="493" t="n">
        <v>22.47</v>
      </c>
      <c r="L1552" s="493" t="n">
        <v>0</v>
      </c>
      <c r="M1552" s="493" t="n">
        <v>0</v>
      </c>
      <c r="N1552" s="493" t="n">
        <v>96</v>
      </c>
      <c r="O1552" s="493" t="n">
        <v>0</v>
      </c>
      <c r="P1552" s="493" t="n">
        <v>0</v>
      </c>
      <c r="Q1552" s="493" t="n">
        <v>351</v>
      </c>
      <c r="R1552" s="493" t="n">
        <v>136.5</v>
      </c>
      <c r="S1552" s="493" t="n">
        <v>1091.4</v>
      </c>
      <c r="T1552" s="493" t="n">
        <v>0</v>
      </c>
      <c r="U1552" s="493" t="n">
        <v>156.3</v>
      </c>
      <c r="V1552" s="493" t="n">
        <v>135.6</v>
      </c>
      <c r="W1552" s="493" t="n">
        <v>506.7</v>
      </c>
      <c r="X1552" s="493" t="n">
        <v>154.2</v>
      </c>
      <c r="Y1552" s="493" t="n">
        <v>0</v>
      </c>
      <c r="Z1552" s="493" t="n">
        <v>0</v>
      </c>
      <c r="AA1552" s="493" t="n">
        <v>0</v>
      </c>
      <c r="AB1552" s="493" t="n">
        <v>0</v>
      </c>
      <c r="AC1552" s="493" t="n">
        <v>319.2</v>
      </c>
      <c r="AD1552" s="493" t="n">
        <v>0</v>
      </c>
      <c r="AE1552" s="493" t="n">
        <v>435.6</v>
      </c>
      <c r="AF1552" s="493" t="n">
        <v>0</v>
      </c>
      <c r="AG1552" s="493" t="n">
        <v>256.2</v>
      </c>
      <c r="AH1552" s="493" t="n">
        <v>425.4</v>
      </c>
      <c r="AI1552" s="493" t="n">
        <v>0</v>
      </c>
      <c r="AJ1552" s="493" t="n">
        <v>0</v>
      </c>
      <c r="AK1552" s="493" t="n">
        <v>0</v>
      </c>
      <c r="AL1552" s="493" t="n">
        <v>210.02</v>
      </c>
      <c r="AM1552" s="493" t="n">
        <v>72.66</v>
      </c>
      <c r="AN1552" s="493" t="n">
        <v>455.82</v>
      </c>
      <c r="AO1552" s="493" t="n">
        <v>794.98</v>
      </c>
      <c r="AP1552" s="493" t="n">
        <v>635.4</v>
      </c>
      <c r="AQ1552" s="493" t="n">
        <v>0</v>
      </c>
      <c r="AR1552" s="493" t="n">
        <v>2133.27</v>
      </c>
      <c r="AS1552" s="493" t="n">
        <v>933.9</v>
      </c>
      <c r="AT1552" s="493" t="n">
        <v>542.7</v>
      </c>
      <c r="AU1552" s="493" t="n">
        <v>0</v>
      </c>
      <c r="AV1552" s="493" t="n">
        <v>537.9</v>
      </c>
      <c r="AW1552" s="493" t="n">
        <v>213.05</v>
      </c>
      <c r="AX1552" s="493" t="n">
        <v>507.3</v>
      </c>
      <c r="AY1552" s="493" t="n">
        <v>441</v>
      </c>
      <c r="AZ1552" s="493" t="n">
        <v>410.1</v>
      </c>
      <c r="BA1552" s="493" t="n">
        <v>372.6</v>
      </c>
      <c r="BB1552" s="493" t="n">
        <v>456.6</v>
      </c>
      <c r="BC1552" s="493" t="n">
        <v>1167.52</v>
      </c>
      <c r="BD1552" s="493" t="n">
        <v>558.63</v>
      </c>
      <c r="BE1552" s="493" t="n">
        <v>671.7</v>
      </c>
      <c r="BF1552" s="493" t="n">
        <v>1585.5</v>
      </c>
      <c r="BG1552" s="493" t="n">
        <v>543</v>
      </c>
      <c r="BH1552" s="493" t="n">
        <v>445.8</v>
      </c>
      <c r="BI1552" s="493" t="n">
        <v>1408.8</v>
      </c>
      <c r="BJ1552" s="493" t="n">
        <v>1269.2</v>
      </c>
      <c r="BK1552" s="493" t="n">
        <v>288.6</v>
      </c>
      <c r="BL1552" s="493" t="n">
        <v>1152.6</v>
      </c>
      <c r="BM1552" s="493" t="n">
        <v>1102.2</v>
      </c>
      <c r="BN1552" s="493" t="n">
        <v>827.1</v>
      </c>
      <c r="BO1552" s="493" t="n">
        <v>1073.9</v>
      </c>
      <c r="BP1552" s="493" t="n">
        <v>280.16</v>
      </c>
      <c r="BQ1552" s="493" t="n">
        <v>998.14</v>
      </c>
      <c r="BR1552" s="493" t="n">
        <v>335.7</v>
      </c>
      <c r="BS1552" s="493" t="n">
        <v>418.2</v>
      </c>
      <c r="BT1552" s="493" t="n">
        <v>669.6799999999999</v>
      </c>
      <c r="BU1552" s="493" t="n">
        <v>535.35</v>
      </c>
      <c r="BV1552" s="493" t="n">
        <v>4415.2</v>
      </c>
      <c r="BW1552" s="493" t="n">
        <v>826.8</v>
      </c>
    </row>
    <row r="1553">
      <c r="A1553" t="inlineStr">
        <is>
          <t>[C9C] ANGIOTENSIN-II 길항제 (단일)</t>
        </is>
      </c>
      <c r="B1553" t="inlineStr">
        <is>
          <t>중헌제약</t>
        </is>
      </c>
      <c r="C1553" t="inlineStr">
        <is>
          <t>텔로미탄</t>
        </is>
      </c>
      <c r="D1553" t="inlineStr">
        <is>
          <t>중헌제약</t>
        </is>
      </c>
      <c r="E1553" t="inlineStr">
        <is>
          <t>telmisartan</t>
        </is>
      </c>
      <c r="F1553" t="inlineStr">
        <is>
          <t>병원</t>
        </is>
      </c>
      <c r="G1553" t="inlineStr">
        <is>
          <t>Generic</t>
        </is>
      </c>
      <c r="H1553" s="493" t="n">
        <v>0</v>
      </c>
      <c r="I1553" s="493" t="n">
        <v>0</v>
      </c>
      <c r="J1553" s="493" t="n">
        <v>0</v>
      </c>
      <c r="K1553" s="493" t="n">
        <v>0</v>
      </c>
      <c r="L1553" s="493" t="n">
        <v>0</v>
      </c>
      <c r="M1553" s="493" t="n">
        <v>0</v>
      </c>
      <c r="N1553" s="493" t="n">
        <v>0</v>
      </c>
      <c r="O1553" s="493" t="n">
        <v>0</v>
      </c>
      <c r="P1553" s="493" t="n">
        <v>0</v>
      </c>
      <c r="Q1553" s="493" t="n">
        <v>0</v>
      </c>
      <c r="R1553" s="493" t="n">
        <v>0</v>
      </c>
      <c r="S1553" s="493" t="n">
        <v>0</v>
      </c>
      <c r="T1553" s="493" t="n">
        <v>0</v>
      </c>
      <c r="U1553" s="493" t="n">
        <v>0</v>
      </c>
      <c r="V1553" s="493" t="n">
        <v>0</v>
      </c>
      <c r="W1553" s="493" t="n">
        <v>0</v>
      </c>
      <c r="X1553" s="493" t="n">
        <v>0</v>
      </c>
      <c r="Y1553" s="493" t="n">
        <v>0</v>
      </c>
      <c r="Z1553" s="493" t="n">
        <v>0</v>
      </c>
      <c r="AA1553" s="493" t="n">
        <v>240</v>
      </c>
      <c r="AB1553" s="493" t="n">
        <v>120</v>
      </c>
      <c r="AC1553" s="493" t="n">
        <v>120</v>
      </c>
      <c r="AD1553" s="493" t="n">
        <v>0</v>
      </c>
      <c r="AE1553" s="493" t="n">
        <v>0</v>
      </c>
      <c r="AF1553" s="493" t="n">
        <v>0</v>
      </c>
      <c r="AG1553" s="493" t="n">
        <v>0</v>
      </c>
      <c r="AH1553" s="493" t="n">
        <v>0</v>
      </c>
      <c r="AI1553" s="493" t="n">
        <v>0</v>
      </c>
      <c r="AJ1553" s="493" t="n">
        <v>0</v>
      </c>
      <c r="AK1553" s="493" t="n">
        <v>0</v>
      </c>
      <c r="AL1553" s="493" t="n">
        <v>0</v>
      </c>
      <c r="AM1553" s="493" t="n">
        <v>0</v>
      </c>
      <c r="AN1553" s="493" t="n">
        <v>0</v>
      </c>
      <c r="AO1553" s="493" t="n">
        <v>0</v>
      </c>
      <c r="AP1553" s="493" t="n">
        <v>0</v>
      </c>
      <c r="AQ1553" s="493" t="n">
        <v>0</v>
      </c>
      <c r="AR1553" s="493" t="n">
        <v>0</v>
      </c>
      <c r="AS1553" s="493" t="n">
        <v>0</v>
      </c>
      <c r="AT1553" s="493" t="n">
        <v>0</v>
      </c>
      <c r="AU1553" s="493" t="n">
        <v>0</v>
      </c>
      <c r="AV1553" s="493" t="n">
        <v>0</v>
      </c>
      <c r="AW1553" s="493" t="n">
        <v>0</v>
      </c>
      <c r="AX1553" s="493" t="n">
        <v>0</v>
      </c>
      <c r="AY1553" s="493" t="n">
        <v>0</v>
      </c>
      <c r="AZ1553" s="493" t="n">
        <v>0</v>
      </c>
      <c r="BA1553" s="493" t="n">
        <v>0</v>
      </c>
      <c r="BB1553" s="493" t="n">
        <v>0</v>
      </c>
      <c r="BC1553" s="493" t="n">
        <v>0</v>
      </c>
      <c r="BD1553" s="493" t="n">
        <v>0</v>
      </c>
      <c r="BE1553" s="493" t="n">
        <v>0</v>
      </c>
      <c r="BF1553" s="493" t="n">
        <v>0</v>
      </c>
      <c r="BG1553" s="493" t="n">
        <v>0</v>
      </c>
      <c r="BH1553" s="493" t="n">
        <v>0</v>
      </c>
      <c r="BI1553" s="493" t="n">
        <v>0</v>
      </c>
      <c r="BJ1553" s="493" t="n">
        <v>0</v>
      </c>
      <c r="BK1553" s="493" t="n">
        <v>0</v>
      </c>
      <c r="BL1553" s="493" t="n">
        <v>0</v>
      </c>
      <c r="BM1553" s="493" t="n">
        <v>0</v>
      </c>
      <c r="BN1553" s="493" t="n">
        <v>0</v>
      </c>
      <c r="BO1553" s="493" t="n">
        <v>0</v>
      </c>
      <c r="BP1553" s="493" t="n">
        <v>0</v>
      </c>
      <c r="BQ1553" s="493" t="n">
        <v>0</v>
      </c>
      <c r="BR1553" s="493" t="n">
        <v>0</v>
      </c>
      <c r="BS1553" s="493" t="n">
        <v>0</v>
      </c>
      <c r="BT1553" s="493" t="n">
        <v>0</v>
      </c>
      <c r="BU1553" s="493" t="n">
        <v>0</v>
      </c>
      <c r="BV1553" s="493" t="n">
        <v>0</v>
      </c>
      <c r="BW1553" s="493" t="n">
        <v>0</v>
      </c>
    </row>
    <row r="1554">
      <c r="A1554" t="inlineStr">
        <is>
          <t>[C9C] ANGIOTENSIN-II 길항제 (단일)</t>
        </is>
      </c>
      <c r="B1554" t="inlineStr">
        <is>
          <t>중헌제약</t>
        </is>
      </c>
      <c r="C1554" t="inlineStr">
        <is>
          <t>텔로미탄</t>
        </is>
      </c>
      <c r="D1554" t="inlineStr">
        <is>
          <t>중헌제약</t>
        </is>
      </c>
      <c r="E1554" t="inlineStr">
        <is>
          <t>telmisartan</t>
        </is>
      </c>
      <c r="F1554" t="inlineStr">
        <is>
          <t>의원</t>
        </is>
      </c>
      <c r="G1554" t="inlineStr">
        <is>
          <t>Generic</t>
        </is>
      </c>
      <c r="H1554" s="493" t="n">
        <v>0</v>
      </c>
      <c r="I1554" s="493" t="n">
        <v>0</v>
      </c>
      <c r="J1554" s="493" t="n">
        <v>0</v>
      </c>
      <c r="K1554" s="493" t="n">
        <v>0</v>
      </c>
      <c r="L1554" s="493" t="n">
        <v>0</v>
      </c>
      <c r="M1554" s="493" t="n">
        <v>0</v>
      </c>
      <c r="N1554" s="493" t="n">
        <v>0</v>
      </c>
      <c r="O1554" s="493" t="n">
        <v>0</v>
      </c>
      <c r="P1554" s="493" t="n">
        <v>0</v>
      </c>
      <c r="Q1554" s="493" t="n">
        <v>0</v>
      </c>
      <c r="R1554" s="493" t="n">
        <v>0</v>
      </c>
      <c r="S1554" s="493" t="n">
        <v>0</v>
      </c>
      <c r="T1554" s="493" t="n">
        <v>0</v>
      </c>
      <c r="U1554" s="493" t="n">
        <v>0</v>
      </c>
      <c r="V1554" s="493" t="n">
        <v>0</v>
      </c>
      <c r="W1554" s="493" t="n">
        <v>0</v>
      </c>
      <c r="X1554" s="493" t="n">
        <v>635.7</v>
      </c>
      <c r="Y1554" s="493" t="n">
        <v>0</v>
      </c>
      <c r="Z1554" s="493" t="n">
        <v>0</v>
      </c>
      <c r="AA1554" s="493" t="n">
        <v>1075.7</v>
      </c>
      <c r="AB1554" s="493" t="n">
        <v>1905.45</v>
      </c>
      <c r="AC1554" s="493" t="n">
        <v>1620</v>
      </c>
      <c r="AD1554" s="493" t="n">
        <v>0</v>
      </c>
      <c r="AE1554" s="493" t="n">
        <v>0</v>
      </c>
      <c r="AF1554" s="493" t="n">
        <v>0</v>
      </c>
      <c r="AG1554" s="493" t="n">
        <v>0</v>
      </c>
      <c r="AH1554" s="493" t="n">
        <v>0</v>
      </c>
      <c r="AI1554" s="493" t="n">
        <v>0</v>
      </c>
      <c r="AJ1554" s="493" t="n">
        <v>0</v>
      </c>
      <c r="AK1554" s="493" t="n">
        <v>0</v>
      </c>
      <c r="AL1554" s="493" t="n">
        <v>0</v>
      </c>
      <c r="AM1554" s="493" t="n">
        <v>0</v>
      </c>
      <c r="AN1554" s="493" t="n">
        <v>0</v>
      </c>
      <c r="AO1554" s="493" t="n">
        <v>0</v>
      </c>
      <c r="AP1554" s="493" t="n">
        <v>0</v>
      </c>
      <c r="AQ1554" s="493" t="n">
        <v>0</v>
      </c>
      <c r="AR1554" s="493" t="n">
        <v>0</v>
      </c>
      <c r="AS1554" s="493" t="n">
        <v>0</v>
      </c>
      <c r="AT1554" s="493" t="n">
        <v>0</v>
      </c>
      <c r="AU1554" s="493" t="n">
        <v>0</v>
      </c>
      <c r="AV1554" s="493" t="n">
        <v>0</v>
      </c>
      <c r="AW1554" s="493" t="n">
        <v>0</v>
      </c>
      <c r="AX1554" s="493" t="n">
        <v>0</v>
      </c>
      <c r="AY1554" s="493" t="n">
        <v>0</v>
      </c>
      <c r="AZ1554" s="493" t="n">
        <v>0</v>
      </c>
      <c r="BA1554" s="493" t="n">
        <v>0</v>
      </c>
      <c r="BB1554" s="493" t="n">
        <v>0</v>
      </c>
      <c r="BC1554" s="493" t="n">
        <v>0</v>
      </c>
      <c r="BD1554" s="493" t="n">
        <v>0</v>
      </c>
      <c r="BE1554" s="493" t="n">
        <v>0</v>
      </c>
      <c r="BF1554" s="493" t="n">
        <v>0</v>
      </c>
      <c r="BG1554" s="493" t="n">
        <v>0</v>
      </c>
      <c r="BH1554" s="493" t="n">
        <v>0</v>
      </c>
      <c r="BI1554" s="493" t="n">
        <v>0</v>
      </c>
      <c r="BJ1554" s="493" t="n">
        <v>0</v>
      </c>
      <c r="BK1554" s="493" t="n">
        <v>0</v>
      </c>
      <c r="BL1554" s="493" t="n">
        <v>0</v>
      </c>
      <c r="BM1554" s="493" t="n">
        <v>0</v>
      </c>
      <c r="BN1554" s="493" t="n">
        <v>0</v>
      </c>
      <c r="BO1554" s="493" t="n">
        <v>0</v>
      </c>
      <c r="BP1554" s="493" t="n">
        <v>0</v>
      </c>
      <c r="BQ1554" s="493" t="n">
        <v>0</v>
      </c>
      <c r="BR1554" s="493" t="n">
        <v>0</v>
      </c>
      <c r="BS1554" s="493" t="n">
        <v>0</v>
      </c>
      <c r="BT1554" s="493" t="n">
        <v>0</v>
      </c>
      <c r="BU1554" s="493" t="n">
        <v>0</v>
      </c>
      <c r="BV1554" s="493" t="n">
        <v>0</v>
      </c>
      <c r="BW1554" s="493" t="n">
        <v>0</v>
      </c>
    </row>
    <row r="1555">
      <c r="A1555" t="inlineStr">
        <is>
          <t>[C9C] ANGIOTENSIN-II 길항제 (단일)</t>
        </is>
      </c>
      <c r="B1555" t="inlineStr">
        <is>
          <t>진양제약</t>
        </is>
      </c>
      <c r="C1555" t="inlineStr">
        <is>
          <t>오메탄</t>
        </is>
      </c>
      <c r="D1555" t="inlineStr">
        <is>
          <t>진양제약</t>
        </is>
      </c>
      <c r="E1555" t="inlineStr">
        <is>
          <t>olmesartan medoxomil</t>
        </is>
      </c>
      <c r="F1555" t="inlineStr">
        <is>
          <t>종합병원</t>
        </is>
      </c>
      <c r="G1555" t="inlineStr">
        <is>
          <t>Generic</t>
        </is>
      </c>
      <c r="H1555" s="493" t="n">
        <v>7504.63</v>
      </c>
      <c r="I1555" s="493" t="n">
        <v>28987.42</v>
      </c>
      <c r="J1555" s="493" t="n">
        <v>39018.24</v>
      </c>
      <c r="K1555" s="493" t="n">
        <v>31197.1</v>
      </c>
      <c r="L1555" s="493" t="n">
        <v>27691.27</v>
      </c>
      <c r="M1555" s="493" t="n">
        <v>32872.99</v>
      </c>
      <c r="N1555" s="493" t="n">
        <v>27450.9</v>
      </c>
      <c r="O1555" s="493" t="n">
        <v>35445.31</v>
      </c>
      <c r="P1555" s="493" t="n">
        <v>43374.83</v>
      </c>
      <c r="Q1555" s="493" t="n">
        <v>36760.3</v>
      </c>
      <c r="R1555" s="493" t="n">
        <v>36122.11</v>
      </c>
      <c r="S1555" s="493" t="n">
        <v>43659.89</v>
      </c>
      <c r="T1555" s="493" t="n">
        <v>32795.4</v>
      </c>
      <c r="U1555" s="493" t="n">
        <v>38862.37</v>
      </c>
      <c r="V1555" s="493" t="n">
        <v>42982.58</v>
      </c>
      <c r="W1555" s="493" t="n">
        <v>40888.8</v>
      </c>
      <c r="X1555" s="493" t="n">
        <v>40959.85</v>
      </c>
      <c r="Y1555" s="493" t="n">
        <v>39569.85</v>
      </c>
      <c r="Z1555" s="493" t="n">
        <v>38761.77</v>
      </c>
      <c r="AA1555" s="493" t="n">
        <v>28381.2</v>
      </c>
      <c r="AB1555" s="493" t="n">
        <v>44164.06</v>
      </c>
      <c r="AC1555" s="493" t="n">
        <v>33595.28</v>
      </c>
      <c r="AD1555" s="493" t="n">
        <v>36203.91</v>
      </c>
      <c r="AE1555" s="493" t="n">
        <v>36141.89</v>
      </c>
      <c r="AF1555" s="493" t="n">
        <v>32869.39</v>
      </c>
      <c r="AG1555" s="493" t="n">
        <v>35861.59</v>
      </c>
      <c r="AH1555" s="493" t="n">
        <v>40012.76</v>
      </c>
      <c r="AI1555" s="493" t="n">
        <v>37046.64</v>
      </c>
      <c r="AJ1555" s="493" t="n">
        <v>39314.96</v>
      </c>
      <c r="AK1555" s="493" t="n">
        <v>44890.45</v>
      </c>
      <c r="AL1555" s="493" t="n">
        <v>36456.75</v>
      </c>
      <c r="AM1555" s="493" t="n">
        <v>38429.69</v>
      </c>
      <c r="AN1555" s="493" t="n">
        <v>32984.2</v>
      </c>
      <c r="AO1555" s="493" t="n">
        <v>40899.68</v>
      </c>
      <c r="AP1555" s="493" t="n">
        <v>34136.36</v>
      </c>
      <c r="AQ1555" s="493" t="n">
        <v>40016.42</v>
      </c>
      <c r="AR1555" s="493" t="n">
        <v>44235.81</v>
      </c>
      <c r="AS1555" s="493" t="n">
        <v>37505.4</v>
      </c>
      <c r="AT1555" s="493" t="n">
        <v>38916.47</v>
      </c>
      <c r="AU1555" s="493" t="n">
        <v>45326.39</v>
      </c>
      <c r="AV1555" s="493" t="n">
        <v>41098.06</v>
      </c>
      <c r="AW1555" s="493" t="n">
        <v>40291.44</v>
      </c>
      <c r="AX1555" s="493" t="n">
        <v>47942.89</v>
      </c>
      <c r="AY1555" s="493" t="n">
        <v>46178.84</v>
      </c>
      <c r="AZ1555" s="493" t="n">
        <v>46400.53</v>
      </c>
      <c r="BA1555" s="493" t="n">
        <v>62908.92</v>
      </c>
      <c r="BB1555" s="493" t="n">
        <v>43977.34</v>
      </c>
      <c r="BC1555" s="493" t="n">
        <v>37610.59</v>
      </c>
      <c r="BD1555" s="493" t="n">
        <v>34849.17</v>
      </c>
      <c r="BE1555" s="493" t="n">
        <v>36070.09</v>
      </c>
      <c r="BF1555" s="493" t="n">
        <v>30303.37</v>
      </c>
      <c r="BG1555" s="493" t="n">
        <v>34431.07</v>
      </c>
      <c r="BH1555" s="493" t="n">
        <v>24690.02</v>
      </c>
      <c r="BI1555" s="493" t="n">
        <v>37962.85</v>
      </c>
      <c r="BJ1555" s="493" t="n">
        <v>31242.82</v>
      </c>
      <c r="BK1555" s="493" t="n">
        <v>26619.44</v>
      </c>
      <c r="BL1555" s="493" t="n">
        <v>33028.96</v>
      </c>
      <c r="BM1555" s="493" t="n">
        <v>27232.45</v>
      </c>
      <c r="BN1555" s="493" t="n">
        <v>21373.65</v>
      </c>
      <c r="BO1555" s="493" t="n">
        <v>35732.23</v>
      </c>
      <c r="BP1555" s="493" t="n">
        <v>28333.95</v>
      </c>
      <c r="BQ1555" s="493" t="n">
        <v>23484.06</v>
      </c>
      <c r="BR1555" s="493" t="n">
        <v>31162.54</v>
      </c>
      <c r="BS1555" s="493" t="n">
        <v>30750.92</v>
      </c>
      <c r="BT1555" s="493" t="n">
        <v>21345.71</v>
      </c>
      <c r="BU1555" s="493" t="n">
        <v>36355.44</v>
      </c>
      <c r="BV1555" s="493" t="n">
        <v>23605.55</v>
      </c>
      <c r="BW1555" s="493" t="n">
        <v>24701.42</v>
      </c>
    </row>
    <row r="1556">
      <c r="A1556" t="inlineStr">
        <is>
          <t>[C9C] ANGIOTENSIN-II 길항제 (단일)</t>
        </is>
      </c>
      <c r="B1556" t="inlineStr">
        <is>
          <t>진양제약</t>
        </is>
      </c>
      <c r="C1556" t="inlineStr">
        <is>
          <t>오메탄</t>
        </is>
      </c>
      <c r="D1556" t="inlineStr">
        <is>
          <t>진양제약</t>
        </is>
      </c>
      <c r="E1556" t="inlineStr">
        <is>
          <t>olmesartan medoxomil</t>
        </is>
      </c>
      <c r="F1556" t="inlineStr">
        <is>
          <t>병원</t>
        </is>
      </c>
      <c r="G1556" t="inlineStr">
        <is>
          <t>Generic</t>
        </is>
      </c>
      <c r="H1556" s="493" t="n">
        <v>83.86</v>
      </c>
      <c r="I1556" s="493" t="n">
        <v>1010.66</v>
      </c>
      <c r="J1556" s="493" t="n">
        <v>1253.85</v>
      </c>
      <c r="K1556" s="493" t="n">
        <v>3654.72</v>
      </c>
      <c r="L1556" s="493" t="n">
        <v>12994.8</v>
      </c>
      <c r="M1556" s="493" t="n">
        <v>13253.9</v>
      </c>
      <c r="N1556" s="493" t="n">
        <v>13120.2</v>
      </c>
      <c r="O1556" s="493" t="n">
        <v>9335.379999999999</v>
      </c>
      <c r="P1556" s="493" t="n">
        <v>14382.05</v>
      </c>
      <c r="Q1556" s="493" t="n">
        <v>11277.57</v>
      </c>
      <c r="R1556" s="493" t="n">
        <v>12203.9</v>
      </c>
      <c r="S1556" s="493" t="n">
        <v>22088.77</v>
      </c>
      <c r="T1556" s="493" t="n">
        <v>15947.53</v>
      </c>
      <c r="U1556" s="493" t="n">
        <v>17491.76</v>
      </c>
      <c r="V1556" s="493" t="n">
        <v>11713.02</v>
      </c>
      <c r="W1556" s="493" t="n">
        <v>18873.33</v>
      </c>
      <c r="X1556" s="493" t="n">
        <v>14475.36</v>
      </c>
      <c r="Y1556" s="493" t="n">
        <v>20213.96</v>
      </c>
      <c r="Z1556" s="493" t="n">
        <v>15909.87</v>
      </c>
      <c r="AA1556" s="493" t="n">
        <v>11145.85</v>
      </c>
      <c r="AB1556" s="493" t="n">
        <v>1636.8</v>
      </c>
      <c r="AC1556" s="493" t="n">
        <v>3056.1</v>
      </c>
      <c r="AD1556" s="493" t="n">
        <v>2888.52</v>
      </c>
      <c r="AE1556" s="493" t="n">
        <v>1222.5</v>
      </c>
      <c r="AF1556" s="493" t="n">
        <v>3653.4</v>
      </c>
      <c r="AG1556" s="493" t="n">
        <v>457.5</v>
      </c>
      <c r="AH1556" s="493" t="n">
        <v>572.7</v>
      </c>
      <c r="AI1556" s="493" t="n">
        <v>907.22</v>
      </c>
      <c r="AJ1556" s="493" t="n">
        <v>702.6</v>
      </c>
      <c r="AK1556" s="493" t="n">
        <v>447.6</v>
      </c>
      <c r="AL1556" s="493" t="n">
        <v>1484.7</v>
      </c>
      <c r="AM1556" s="493" t="n">
        <v>687.7</v>
      </c>
      <c r="AN1556" s="493" t="n">
        <v>815.25</v>
      </c>
      <c r="AO1556" s="493" t="n">
        <v>1630.09</v>
      </c>
      <c r="AP1556" s="493" t="n">
        <v>910.4</v>
      </c>
      <c r="AQ1556" s="493" t="n">
        <v>1138.2</v>
      </c>
      <c r="AR1556" s="493" t="n">
        <v>2103.3</v>
      </c>
      <c r="AS1556" s="493" t="n">
        <v>1515.9</v>
      </c>
      <c r="AT1556" s="493" t="n">
        <v>731.4</v>
      </c>
      <c r="AU1556" s="493" t="n">
        <v>1289.94</v>
      </c>
      <c r="AV1556" s="493" t="n">
        <v>651.6</v>
      </c>
      <c r="AW1556" s="493" t="n">
        <v>420.5</v>
      </c>
      <c r="AX1556" s="493" t="n">
        <v>1371.48</v>
      </c>
      <c r="AY1556" s="493" t="n">
        <v>1149.45</v>
      </c>
      <c r="AZ1556" s="493" t="n">
        <v>401.22</v>
      </c>
      <c r="BA1556" s="493" t="n">
        <v>1998.6</v>
      </c>
      <c r="BB1556" s="493" t="n">
        <v>686.47</v>
      </c>
      <c r="BC1556" s="493" t="n">
        <v>1195.58</v>
      </c>
      <c r="BD1556" s="493" t="n">
        <v>3278.1</v>
      </c>
      <c r="BE1556" s="493" t="n">
        <v>1266.93</v>
      </c>
      <c r="BF1556" s="493" t="n">
        <v>1454.17</v>
      </c>
      <c r="BG1556" s="493" t="n">
        <v>1828.38</v>
      </c>
      <c r="BH1556" s="493" t="n">
        <v>1482.72</v>
      </c>
      <c r="BI1556" s="493" t="n">
        <v>831.52</v>
      </c>
      <c r="BJ1556" s="493" t="n">
        <v>4594.25</v>
      </c>
      <c r="BK1556" s="493" t="n">
        <v>3827.15</v>
      </c>
      <c r="BL1556" s="493" t="n">
        <v>1830.03</v>
      </c>
      <c r="BM1556" s="493" t="n">
        <v>1564.41</v>
      </c>
      <c r="BN1556" s="493" t="n">
        <v>3798.57</v>
      </c>
      <c r="BO1556" s="493" t="n">
        <v>1731.93</v>
      </c>
      <c r="BP1556" s="493" t="n">
        <v>3241.58</v>
      </c>
      <c r="BQ1556" s="493" t="n">
        <v>4147.39</v>
      </c>
      <c r="BR1556" s="493" t="n">
        <v>3788.96</v>
      </c>
      <c r="BS1556" s="493" t="n">
        <v>2851.54</v>
      </c>
      <c r="BT1556" s="493" t="n">
        <v>2989.05</v>
      </c>
      <c r="BU1556" s="493" t="n">
        <v>1649.63</v>
      </c>
      <c r="BV1556" s="493" t="n">
        <v>4478.48</v>
      </c>
      <c r="BW1556" s="493" t="n">
        <v>3523.19</v>
      </c>
    </row>
    <row r="1557">
      <c r="A1557" t="inlineStr">
        <is>
          <t>[C9C] ANGIOTENSIN-II 길항제 (단일)</t>
        </is>
      </c>
      <c r="B1557" t="inlineStr">
        <is>
          <t>진양제약</t>
        </is>
      </c>
      <c r="C1557" t="inlineStr">
        <is>
          <t>오메탄</t>
        </is>
      </c>
      <c r="D1557" t="inlineStr">
        <is>
          <t>진양제약</t>
        </is>
      </c>
      <c r="E1557" t="inlineStr">
        <is>
          <t>olmesartan medoxomil</t>
        </is>
      </c>
      <c r="F1557" t="inlineStr">
        <is>
          <t>의원</t>
        </is>
      </c>
      <c r="G1557" t="inlineStr">
        <is>
          <t>Generic</t>
        </is>
      </c>
      <c r="H1557" s="493" t="n">
        <v>43679.07</v>
      </c>
      <c r="I1557" s="493" t="n">
        <v>38588.47</v>
      </c>
      <c r="J1557" s="493" t="n">
        <v>45350.27</v>
      </c>
      <c r="K1557" s="493" t="n">
        <v>46148.14</v>
      </c>
      <c r="L1557" s="493" t="n">
        <v>44177.33</v>
      </c>
      <c r="M1557" s="493" t="n">
        <v>51575.1</v>
      </c>
      <c r="N1557" s="493" t="n">
        <v>43826.11</v>
      </c>
      <c r="O1557" s="493" t="n">
        <v>49853.83</v>
      </c>
      <c r="P1557" s="493" t="n">
        <v>44008.51</v>
      </c>
      <c r="Q1557" s="493" t="n">
        <v>49762.1</v>
      </c>
      <c r="R1557" s="493" t="n">
        <v>48041</v>
      </c>
      <c r="S1557" s="493" t="n">
        <v>74199.52</v>
      </c>
      <c r="T1557" s="493" t="n">
        <v>67205.67999999999</v>
      </c>
      <c r="U1557" s="493" t="n">
        <v>58746.84</v>
      </c>
      <c r="V1557" s="493" t="n">
        <v>65407.22</v>
      </c>
      <c r="W1557" s="493" t="n">
        <v>68604.46000000001</v>
      </c>
      <c r="X1557" s="493" t="n">
        <v>67950.27</v>
      </c>
      <c r="Y1557" s="493" t="n">
        <v>73475.35000000001</v>
      </c>
      <c r="Z1557" s="493" t="n">
        <v>66984.89</v>
      </c>
      <c r="AA1557" s="493" t="n">
        <v>81807.17</v>
      </c>
      <c r="AB1557" s="493" t="n">
        <v>78789.05</v>
      </c>
      <c r="AC1557" s="493" t="n">
        <v>112513.56</v>
      </c>
      <c r="AD1557" s="493" t="n">
        <v>116064.93</v>
      </c>
      <c r="AE1557" s="493" t="n">
        <v>118721.5</v>
      </c>
      <c r="AF1557" s="493" t="n">
        <v>106830.69</v>
      </c>
      <c r="AG1557" s="493" t="n">
        <v>111523.34</v>
      </c>
      <c r="AH1557" s="493" t="n">
        <v>127229.81</v>
      </c>
      <c r="AI1557" s="493" t="n">
        <v>138046.46</v>
      </c>
      <c r="AJ1557" s="493" t="n">
        <v>159877.64</v>
      </c>
      <c r="AK1557" s="493" t="n">
        <v>170399.44</v>
      </c>
      <c r="AL1557" s="493" t="n">
        <v>157251.6</v>
      </c>
      <c r="AM1557" s="493" t="n">
        <v>166666.92</v>
      </c>
      <c r="AN1557" s="493" t="n">
        <v>143400.23</v>
      </c>
      <c r="AO1557" s="493" t="n">
        <v>163299.05</v>
      </c>
      <c r="AP1557" s="493" t="n">
        <v>159178.98</v>
      </c>
      <c r="AQ1557" s="493" t="n">
        <v>167164.49</v>
      </c>
      <c r="AR1557" s="493" t="n">
        <v>167126.66</v>
      </c>
      <c r="AS1557" s="493" t="n">
        <v>156914.89</v>
      </c>
      <c r="AT1557" s="493" t="n">
        <v>157618.82</v>
      </c>
      <c r="AU1557" s="493" t="n">
        <v>157648.99</v>
      </c>
      <c r="AV1557" s="493" t="n">
        <v>162354.19</v>
      </c>
      <c r="AW1557" s="493" t="n">
        <v>162494.33</v>
      </c>
      <c r="AX1557" s="493" t="n">
        <v>165968.37</v>
      </c>
      <c r="AY1557" s="493" t="n">
        <v>155188.34</v>
      </c>
      <c r="AZ1557" s="493" t="n">
        <v>152902.4</v>
      </c>
      <c r="BA1557" s="493" t="n">
        <v>158445.63</v>
      </c>
      <c r="BB1557" s="493" t="n">
        <v>150168.85</v>
      </c>
      <c r="BC1557" s="493" t="n">
        <v>164431.78</v>
      </c>
      <c r="BD1557" s="493" t="n">
        <v>138869.22</v>
      </c>
      <c r="BE1557" s="493" t="n">
        <v>142355.39</v>
      </c>
      <c r="BF1557" s="493" t="n">
        <v>149283.83</v>
      </c>
      <c r="BG1557" s="493" t="n">
        <v>147701.09</v>
      </c>
      <c r="BH1557" s="493" t="n">
        <v>150733.22</v>
      </c>
      <c r="BI1557" s="493" t="n">
        <v>127990.5</v>
      </c>
      <c r="BJ1557" s="493" t="n">
        <v>149428.94</v>
      </c>
      <c r="BK1557" s="493" t="n">
        <v>138379.71</v>
      </c>
      <c r="BL1557" s="493" t="n">
        <v>159525.01</v>
      </c>
      <c r="BM1557" s="493" t="n">
        <v>136568.28</v>
      </c>
      <c r="BN1557" s="493" t="n">
        <v>138012.24</v>
      </c>
      <c r="BO1557" s="493" t="n">
        <v>143211.91</v>
      </c>
      <c r="BP1557" s="493" t="n">
        <v>146953.55</v>
      </c>
      <c r="BQ1557" s="493" t="n">
        <v>124513.42</v>
      </c>
      <c r="BR1557" s="493" t="n">
        <v>144722.01</v>
      </c>
      <c r="BS1557" s="493" t="n">
        <v>135173.35</v>
      </c>
      <c r="BT1557" s="493" t="n">
        <v>138198.93</v>
      </c>
      <c r="BU1557" s="493" t="n">
        <v>147130.61</v>
      </c>
      <c r="BV1557" s="493" t="n">
        <v>167078.32</v>
      </c>
      <c r="BW1557" s="493" t="n">
        <v>156163.3</v>
      </c>
    </row>
    <row r="1558">
      <c r="A1558" t="inlineStr">
        <is>
          <t>[C9C] ANGIOTENSIN-II 길항제 (단일)</t>
        </is>
      </c>
      <c r="B1558" t="inlineStr">
        <is>
          <t>진양제약</t>
        </is>
      </c>
      <c r="C1558" t="inlineStr">
        <is>
          <t>오메탄</t>
        </is>
      </c>
      <c r="D1558" t="inlineStr">
        <is>
          <t>진양제약</t>
        </is>
      </c>
      <c r="E1558" t="inlineStr">
        <is>
          <t>olmesartan medoxomil</t>
        </is>
      </c>
      <c r="F1558" t="inlineStr">
        <is>
          <t>보건소</t>
        </is>
      </c>
      <c r="G1558" t="inlineStr">
        <is>
          <t>Generic</t>
        </is>
      </c>
      <c r="H1558" s="493" t="n">
        <v>114</v>
      </c>
      <c r="I1558" s="493" t="n">
        <v>1014</v>
      </c>
      <c r="J1558" s="493" t="n">
        <v>0</v>
      </c>
      <c r="K1558" s="493" t="n">
        <v>130.2</v>
      </c>
      <c r="L1558" s="493" t="n">
        <v>0</v>
      </c>
      <c r="M1558" s="493" t="n">
        <v>104.4</v>
      </c>
      <c r="N1558" s="493" t="n">
        <v>833.28</v>
      </c>
      <c r="O1558" s="493" t="n">
        <v>119.4</v>
      </c>
      <c r="P1558" s="493" t="n">
        <v>618.6</v>
      </c>
      <c r="Q1558" s="493" t="n">
        <v>757.8</v>
      </c>
      <c r="R1558" s="493" t="n">
        <v>1510.8</v>
      </c>
      <c r="S1558" s="493" t="n">
        <v>0</v>
      </c>
      <c r="T1558" s="493" t="n">
        <v>1320</v>
      </c>
      <c r="U1558" s="493" t="n">
        <v>0</v>
      </c>
      <c r="V1558" s="493" t="n">
        <v>79.2</v>
      </c>
      <c r="W1558" s="493" t="n">
        <v>0</v>
      </c>
      <c r="X1558" s="493" t="n">
        <v>443.4</v>
      </c>
      <c r="Y1558" s="493" t="n">
        <v>128.7</v>
      </c>
      <c r="Z1558" s="493" t="n">
        <v>0</v>
      </c>
      <c r="AA1558" s="493" t="n">
        <v>0</v>
      </c>
      <c r="AB1558" s="493" t="n">
        <v>113.4</v>
      </c>
      <c r="AC1558" s="493" t="n">
        <v>208.8</v>
      </c>
      <c r="AD1558" s="493" t="n">
        <v>0</v>
      </c>
      <c r="AE1558" s="493" t="n">
        <v>144</v>
      </c>
      <c r="AF1558" s="493" t="n">
        <v>186.3</v>
      </c>
      <c r="AG1558" s="493" t="n">
        <v>0</v>
      </c>
      <c r="AH1558" s="493" t="n">
        <v>131.4</v>
      </c>
      <c r="AI1558" s="493" t="n">
        <v>216.9</v>
      </c>
      <c r="AJ1558" s="493" t="n">
        <v>7944.4</v>
      </c>
      <c r="AK1558" s="493" t="n">
        <v>315.9</v>
      </c>
      <c r="AL1558" s="493" t="n">
        <v>6927</v>
      </c>
      <c r="AM1558" s="493" t="n">
        <v>814.4</v>
      </c>
      <c r="AN1558" s="493" t="n">
        <v>411.3</v>
      </c>
      <c r="AO1558" s="493" t="n">
        <v>270.6</v>
      </c>
      <c r="AP1558" s="493" t="n">
        <v>8067.9</v>
      </c>
      <c r="AQ1558" s="493" t="n">
        <v>880.5</v>
      </c>
      <c r="AR1558" s="493" t="n">
        <v>554.4</v>
      </c>
      <c r="AS1558" s="493" t="n">
        <v>6686.7</v>
      </c>
      <c r="AT1558" s="493" t="n">
        <v>663</v>
      </c>
      <c r="AU1558" s="493" t="n">
        <v>2246.4</v>
      </c>
      <c r="AV1558" s="493" t="n">
        <v>0</v>
      </c>
      <c r="AW1558" s="493" t="n">
        <v>1712.1</v>
      </c>
      <c r="AX1558" s="493" t="n">
        <v>1587.6</v>
      </c>
      <c r="AY1558" s="493" t="n">
        <v>1150.2</v>
      </c>
      <c r="AZ1558" s="493" t="n">
        <v>513</v>
      </c>
      <c r="BA1558" s="493" t="n">
        <v>1391.4</v>
      </c>
      <c r="BB1558" s="493" t="n">
        <v>284.4</v>
      </c>
      <c r="BC1558" s="493" t="n">
        <v>2190</v>
      </c>
      <c r="BD1558" s="493" t="n">
        <v>1990.8</v>
      </c>
      <c r="BE1558" s="493" t="n">
        <v>1084.8</v>
      </c>
      <c r="BF1558" s="493" t="n">
        <v>1797.3</v>
      </c>
      <c r="BG1558" s="493" t="n">
        <v>2257.2</v>
      </c>
      <c r="BH1558" s="493" t="n">
        <v>697.5</v>
      </c>
      <c r="BI1558" s="493" t="n">
        <v>2131.8</v>
      </c>
      <c r="BJ1558" s="493" t="n">
        <v>1495.5</v>
      </c>
      <c r="BK1558" s="493" t="n">
        <v>2111.7</v>
      </c>
      <c r="BL1558" s="493" t="n">
        <v>2440.8</v>
      </c>
      <c r="BM1558" s="493" t="n">
        <v>1287.6</v>
      </c>
      <c r="BN1558" s="493" t="n">
        <v>558</v>
      </c>
      <c r="BO1558" s="493" t="n">
        <v>2747.1</v>
      </c>
      <c r="BP1558" s="493" t="n">
        <v>1315.8</v>
      </c>
      <c r="BQ1558" s="493" t="n">
        <v>1417.2</v>
      </c>
      <c r="BR1558" s="493" t="n">
        <v>2296.8</v>
      </c>
      <c r="BS1558" s="493" t="n">
        <v>1380.3</v>
      </c>
      <c r="BT1558" s="493" t="n">
        <v>1153.05</v>
      </c>
      <c r="BU1558" s="493" t="n">
        <v>2146.62</v>
      </c>
      <c r="BV1558" s="493" t="n">
        <v>1879.98</v>
      </c>
      <c r="BW1558" s="493" t="n">
        <v>328.2</v>
      </c>
    </row>
    <row r="1559">
      <c r="A1559" t="inlineStr">
        <is>
          <t>[C9C] ANGIOTENSIN-II 길항제 (단일)</t>
        </is>
      </c>
      <c r="B1559" t="inlineStr">
        <is>
          <t>진양제약</t>
        </is>
      </c>
      <c r="C1559" t="inlineStr">
        <is>
          <t>오메탄</t>
        </is>
      </c>
      <c r="D1559" t="inlineStr">
        <is>
          <t>진양제약</t>
        </is>
      </c>
      <c r="E1559" t="inlineStr">
        <is>
          <t>olmesartan medoxomil</t>
        </is>
      </c>
      <c r="F1559" t="inlineStr">
        <is>
          <t>기타(치과의원, 치과병원 등)</t>
        </is>
      </c>
      <c r="G1559" t="inlineStr">
        <is>
          <t>Generic</t>
        </is>
      </c>
      <c r="H1559" s="493" t="n">
        <v>0</v>
      </c>
      <c r="I1559" s="493" t="n">
        <v>0</v>
      </c>
      <c r="J1559" s="493" t="n">
        <v>0</v>
      </c>
      <c r="K1559" s="493" t="n">
        <v>0</v>
      </c>
      <c r="L1559" s="493" t="n">
        <v>0</v>
      </c>
      <c r="M1559" s="493" t="n">
        <v>0</v>
      </c>
      <c r="N1559" s="493" t="n">
        <v>0</v>
      </c>
      <c r="O1559" s="493" t="n">
        <v>0</v>
      </c>
      <c r="P1559" s="493" t="n">
        <v>0</v>
      </c>
      <c r="Q1559" s="493" t="n">
        <v>0</v>
      </c>
      <c r="R1559" s="493" t="n">
        <v>0</v>
      </c>
      <c r="S1559" s="493" t="n">
        <v>0</v>
      </c>
      <c r="T1559" s="493" t="n">
        <v>0</v>
      </c>
      <c r="U1559" s="493" t="n">
        <v>0</v>
      </c>
      <c r="V1559" s="493" t="n">
        <v>0</v>
      </c>
      <c r="W1559" s="493" t="n">
        <v>0</v>
      </c>
      <c r="X1559" s="493" t="n">
        <v>0</v>
      </c>
      <c r="Y1559" s="493" t="n">
        <v>0</v>
      </c>
      <c r="Z1559" s="493" t="n">
        <v>0</v>
      </c>
      <c r="AA1559" s="493" t="n">
        <v>0</v>
      </c>
      <c r="AB1559" s="493" t="n">
        <v>0</v>
      </c>
      <c r="AC1559" s="493" t="n">
        <v>0</v>
      </c>
      <c r="AD1559" s="493" t="n">
        <v>0</v>
      </c>
      <c r="AE1559" s="493" t="n">
        <v>0</v>
      </c>
      <c r="AF1559" s="493" t="n">
        <v>0</v>
      </c>
      <c r="AG1559" s="493" t="n">
        <v>0</v>
      </c>
      <c r="AH1559" s="493" t="n">
        <v>0</v>
      </c>
      <c r="AI1559" s="493" t="n">
        <v>0</v>
      </c>
      <c r="AJ1559" s="493" t="n">
        <v>0</v>
      </c>
      <c r="AK1559" s="493" t="n">
        <v>0</v>
      </c>
      <c r="AL1559" s="493" t="n">
        <v>0</v>
      </c>
      <c r="AM1559" s="493" t="n">
        <v>0</v>
      </c>
      <c r="AN1559" s="493" t="n">
        <v>0</v>
      </c>
      <c r="AO1559" s="493" t="n">
        <v>0</v>
      </c>
      <c r="AP1559" s="493" t="n">
        <v>0</v>
      </c>
      <c r="AQ1559" s="493" t="n">
        <v>0</v>
      </c>
      <c r="AR1559" s="493" t="n">
        <v>0</v>
      </c>
      <c r="AS1559" s="493" t="n">
        <v>0</v>
      </c>
      <c r="AT1559" s="493" t="n">
        <v>0</v>
      </c>
      <c r="AU1559" s="493" t="n">
        <v>0</v>
      </c>
      <c r="AV1559" s="493" t="n">
        <v>0</v>
      </c>
      <c r="AW1559" s="493" t="n">
        <v>320.4</v>
      </c>
      <c r="AX1559" s="493" t="n">
        <v>0</v>
      </c>
      <c r="AY1559" s="493" t="n">
        <v>0</v>
      </c>
      <c r="AZ1559" s="493" t="n">
        <v>0</v>
      </c>
      <c r="BA1559" s="493" t="n">
        <v>0</v>
      </c>
      <c r="BB1559" s="493" t="n">
        <v>0</v>
      </c>
      <c r="BC1559" s="493" t="n">
        <v>0</v>
      </c>
      <c r="BD1559" s="493" t="n">
        <v>0</v>
      </c>
      <c r="BE1559" s="493" t="n">
        <v>0</v>
      </c>
      <c r="BF1559" s="493" t="n">
        <v>0</v>
      </c>
      <c r="BG1559" s="493" t="n">
        <v>0</v>
      </c>
      <c r="BH1559" s="493" t="n">
        <v>296.4</v>
      </c>
      <c r="BI1559" s="493" t="n">
        <v>0</v>
      </c>
      <c r="BJ1559" s="493" t="n">
        <v>0</v>
      </c>
      <c r="BK1559" s="493" t="n">
        <v>0</v>
      </c>
      <c r="BL1559" s="493" t="n">
        <v>0</v>
      </c>
      <c r="BM1559" s="493" t="n">
        <v>0</v>
      </c>
      <c r="BN1559" s="493" t="n">
        <v>0</v>
      </c>
      <c r="BO1559" s="493" t="n">
        <v>0</v>
      </c>
      <c r="BP1559" s="493" t="n">
        <v>0</v>
      </c>
      <c r="BQ1559" s="493" t="n">
        <v>0</v>
      </c>
      <c r="BR1559" s="493" t="n">
        <v>0</v>
      </c>
      <c r="BS1559" s="493" t="n">
        <v>0</v>
      </c>
      <c r="BT1559" s="493" t="n">
        <v>0</v>
      </c>
      <c r="BU1559" s="493" t="n">
        <v>0</v>
      </c>
      <c r="BV1559" s="493" t="n">
        <v>0</v>
      </c>
      <c r="BW1559" s="493" t="n">
        <v>0</v>
      </c>
    </row>
    <row r="1560">
      <c r="A1560" t="inlineStr">
        <is>
          <t>[C9C] ANGIOTENSIN-II 길항제 (단일)</t>
        </is>
      </c>
      <c r="B1560" t="inlineStr">
        <is>
          <t>진양제약</t>
        </is>
      </c>
      <c r="C1560" t="inlineStr">
        <is>
          <t>카자탄</t>
        </is>
      </c>
      <c r="D1560" t="inlineStr">
        <is>
          <t>진양제약</t>
        </is>
      </c>
      <c r="E1560" t="inlineStr">
        <is>
          <t>losartan potassium</t>
        </is>
      </c>
      <c r="F1560" t="inlineStr">
        <is>
          <t>종합병원</t>
        </is>
      </c>
      <c r="G1560" t="inlineStr">
        <is>
          <t>Generic</t>
        </is>
      </c>
      <c r="H1560" s="493" t="n">
        <v>0</v>
      </c>
      <c r="I1560" s="493" t="n">
        <v>109.5</v>
      </c>
      <c r="J1560" s="493" t="n">
        <v>0</v>
      </c>
      <c r="K1560" s="493" t="n">
        <v>0</v>
      </c>
      <c r="L1560" s="493" t="n">
        <v>0</v>
      </c>
      <c r="M1560" s="493" t="n">
        <v>0</v>
      </c>
      <c r="N1560" s="493" t="n">
        <v>0</v>
      </c>
      <c r="O1560" s="493" t="n">
        <v>0</v>
      </c>
      <c r="P1560" s="493" t="n">
        <v>0</v>
      </c>
      <c r="Q1560" s="493" t="n">
        <v>658.2</v>
      </c>
      <c r="R1560" s="493" t="n">
        <v>360.75</v>
      </c>
      <c r="S1560" s="493" t="n">
        <v>1282.05</v>
      </c>
      <c r="T1560" s="493" t="n">
        <v>0</v>
      </c>
      <c r="U1560" s="493" t="n">
        <v>864.2</v>
      </c>
      <c r="V1560" s="493" t="n">
        <v>347.4</v>
      </c>
      <c r="W1560" s="493" t="n">
        <v>0</v>
      </c>
      <c r="X1560" s="493" t="n">
        <v>284.4</v>
      </c>
      <c r="Y1560" s="493" t="n">
        <v>0</v>
      </c>
      <c r="Z1560" s="493" t="n">
        <v>0</v>
      </c>
      <c r="AA1560" s="493" t="n">
        <v>300.6</v>
      </c>
      <c r="AB1560" s="493" t="n">
        <v>0</v>
      </c>
      <c r="AC1560" s="493" t="n">
        <v>0</v>
      </c>
      <c r="AD1560" s="493" t="n">
        <v>95.7</v>
      </c>
      <c r="AE1560" s="493" t="n">
        <v>300.6</v>
      </c>
      <c r="AF1560" s="493" t="n">
        <v>0</v>
      </c>
      <c r="AG1560" s="493" t="n">
        <v>297</v>
      </c>
      <c r="AH1560" s="493" t="n">
        <v>0</v>
      </c>
      <c r="AI1560" s="493" t="n">
        <v>0</v>
      </c>
      <c r="AJ1560" s="493" t="n">
        <v>312.3</v>
      </c>
      <c r="AK1560" s="493" t="n">
        <v>100.8</v>
      </c>
      <c r="AL1560" s="493" t="n">
        <v>0</v>
      </c>
      <c r="AM1560" s="493" t="n">
        <v>302.4</v>
      </c>
      <c r="AN1560" s="493" t="n">
        <v>0</v>
      </c>
      <c r="AO1560" s="493" t="n">
        <v>0</v>
      </c>
      <c r="AP1560" s="493" t="n">
        <v>304.2</v>
      </c>
      <c r="AQ1560" s="493" t="n">
        <v>0</v>
      </c>
      <c r="AR1560" s="493" t="n">
        <v>195.6</v>
      </c>
      <c r="AS1560" s="493" t="n">
        <v>474</v>
      </c>
      <c r="AT1560" s="493" t="n">
        <v>135</v>
      </c>
      <c r="AU1560" s="493" t="n">
        <v>180</v>
      </c>
      <c r="AV1560" s="493" t="n">
        <v>299.7</v>
      </c>
      <c r="AW1560" s="493" t="n">
        <v>300.6</v>
      </c>
      <c r="AX1560" s="493" t="n">
        <v>0</v>
      </c>
      <c r="AY1560" s="493" t="n">
        <v>317.7</v>
      </c>
      <c r="AZ1560" s="493" t="n">
        <v>272.7</v>
      </c>
      <c r="BA1560" s="493" t="n">
        <v>276.3</v>
      </c>
      <c r="BB1560" s="493" t="n">
        <v>550.8</v>
      </c>
      <c r="BC1560" s="493" t="n">
        <v>289.8</v>
      </c>
      <c r="BD1560" s="493" t="n">
        <v>312.3</v>
      </c>
      <c r="BE1560" s="493" t="n">
        <v>275.4</v>
      </c>
      <c r="BF1560" s="493" t="n">
        <v>0</v>
      </c>
      <c r="BG1560" s="493" t="n">
        <v>251.1</v>
      </c>
      <c r="BH1560" s="493" t="n">
        <v>436.8</v>
      </c>
      <c r="BI1560" s="493" t="n">
        <v>271.8</v>
      </c>
      <c r="BJ1560" s="493" t="n">
        <v>276.3</v>
      </c>
      <c r="BK1560" s="493" t="n">
        <v>297</v>
      </c>
      <c r="BL1560" s="493" t="n">
        <v>279</v>
      </c>
      <c r="BM1560" s="493" t="n">
        <v>307.8</v>
      </c>
      <c r="BN1560" s="493" t="n">
        <v>0</v>
      </c>
      <c r="BO1560" s="493" t="n">
        <v>392.4</v>
      </c>
      <c r="BP1560" s="493" t="n">
        <v>297</v>
      </c>
      <c r="BQ1560" s="493" t="n">
        <v>0</v>
      </c>
      <c r="BR1560" s="493" t="n">
        <v>192</v>
      </c>
      <c r="BS1560" s="493" t="n">
        <v>295.2</v>
      </c>
      <c r="BT1560" s="493" t="n">
        <v>326.25</v>
      </c>
      <c r="BU1560" s="493" t="n">
        <v>123.76</v>
      </c>
      <c r="BV1560" s="493" t="n">
        <v>667.2</v>
      </c>
      <c r="BW1560" s="493" t="n">
        <v>295.5</v>
      </c>
    </row>
    <row r="1561">
      <c r="A1561" t="inlineStr">
        <is>
          <t>[C9C] ANGIOTENSIN-II 길항제 (단일)</t>
        </is>
      </c>
      <c r="B1561" t="inlineStr">
        <is>
          <t>진양제약</t>
        </is>
      </c>
      <c r="C1561" t="inlineStr">
        <is>
          <t>카자탄</t>
        </is>
      </c>
      <c r="D1561" t="inlineStr">
        <is>
          <t>진양제약</t>
        </is>
      </c>
      <c r="E1561" t="inlineStr">
        <is>
          <t>losartan potassium</t>
        </is>
      </c>
      <c r="F1561" t="inlineStr">
        <is>
          <t>병원</t>
        </is>
      </c>
      <c r="G1561" t="inlineStr">
        <is>
          <t>Generic</t>
        </is>
      </c>
      <c r="H1561" s="493" t="n">
        <v>2194.2</v>
      </c>
      <c r="I1561" s="493" t="n">
        <v>2315.58</v>
      </c>
      <c r="J1561" s="493" t="n">
        <v>1108.2</v>
      </c>
      <c r="K1561" s="493" t="n">
        <v>2609.14</v>
      </c>
      <c r="L1561" s="493" t="n">
        <v>1305.56</v>
      </c>
      <c r="M1561" s="493" t="n">
        <v>2542.8</v>
      </c>
      <c r="N1561" s="493" t="n">
        <v>2489.16</v>
      </c>
      <c r="O1561" s="493" t="n">
        <v>1692.9</v>
      </c>
      <c r="P1561" s="493" t="n">
        <v>1917</v>
      </c>
      <c r="Q1561" s="493" t="n">
        <v>864.6</v>
      </c>
      <c r="R1561" s="493" t="n">
        <v>1864.2</v>
      </c>
      <c r="S1561" s="493" t="n">
        <v>1485.3</v>
      </c>
      <c r="T1561" s="493" t="n">
        <v>1526.7</v>
      </c>
      <c r="U1561" s="493" t="n">
        <v>486.3</v>
      </c>
      <c r="V1561" s="493" t="n">
        <v>2151.96</v>
      </c>
      <c r="W1561" s="493" t="n">
        <v>1230.42</v>
      </c>
      <c r="X1561" s="493" t="n">
        <v>1694.22</v>
      </c>
      <c r="Y1561" s="493" t="n">
        <v>763.62</v>
      </c>
      <c r="Z1561" s="493" t="n">
        <v>1102.36</v>
      </c>
      <c r="AA1561" s="493" t="n">
        <v>1594.48</v>
      </c>
      <c r="AB1561" s="493" t="n">
        <v>825.92</v>
      </c>
      <c r="AC1561" s="493" t="n">
        <v>437.66</v>
      </c>
      <c r="AD1561" s="493" t="n">
        <v>877.28</v>
      </c>
      <c r="AE1561" s="493" t="n">
        <v>1307.74</v>
      </c>
      <c r="AF1561" s="493" t="n">
        <v>594.36</v>
      </c>
      <c r="AG1561" s="493" t="n">
        <v>1185.04</v>
      </c>
      <c r="AH1561" s="493" t="n">
        <v>590.24</v>
      </c>
      <c r="AI1561" s="493" t="n">
        <v>1498.94</v>
      </c>
      <c r="AJ1561" s="493" t="n">
        <v>918.08</v>
      </c>
      <c r="AK1561" s="493" t="n">
        <v>1135.48</v>
      </c>
      <c r="AL1561" s="493" t="n">
        <v>994.86</v>
      </c>
      <c r="AM1561" s="493" t="n">
        <v>835.84</v>
      </c>
      <c r="AN1561" s="493" t="n">
        <v>365.56</v>
      </c>
      <c r="AO1561" s="493" t="n">
        <v>928.4400000000001</v>
      </c>
      <c r="AP1561" s="493" t="n">
        <v>595.5599999999999</v>
      </c>
      <c r="AQ1561" s="493" t="n">
        <v>1050.22</v>
      </c>
      <c r="AR1561" s="493" t="n">
        <v>645.8099999999999</v>
      </c>
      <c r="AS1561" s="493" t="n">
        <v>585.58</v>
      </c>
      <c r="AT1561" s="493" t="n">
        <v>621.8</v>
      </c>
      <c r="AU1561" s="493" t="n">
        <v>560.4</v>
      </c>
      <c r="AV1561" s="493" t="n">
        <v>1593.08</v>
      </c>
      <c r="AW1561" s="493" t="n">
        <v>361.92</v>
      </c>
      <c r="AX1561" s="493" t="n">
        <v>502.94</v>
      </c>
      <c r="AY1561" s="493" t="n">
        <v>990.52</v>
      </c>
      <c r="AZ1561" s="493" t="n">
        <v>218.44</v>
      </c>
      <c r="BA1561" s="493" t="n">
        <v>1016.7</v>
      </c>
      <c r="BB1561" s="493" t="n">
        <v>709.2</v>
      </c>
      <c r="BC1561" s="493" t="n">
        <v>951.91</v>
      </c>
      <c r="BD1561" s="493" t="n">
        <v>1135.52</v>
      </c>
      <c r="BE1561" s="493" t="n">
        <v>980.96</v>
      </c>
      <c r="BF1561" s="493" t="n">
        <v>1469.2</v>
      </c>
      <c r="BG1561" s="493" t="n">
        <v>311.48</v>
      </c>
      <c r="BH1561" s="493" t="n">
        <v>755.2</v>
      </c>
      <c r="BI1561" s="493" t="n">
        <v>1603.34</v>
      </c>
      <c r="BJ1561" s="493" t="n">
        <v>1230.36</v>
      </c>
      <c r="BK1561" s="493" t="n">
        <v>1400.52</v>
      </c>
      <c r="BL1561" s="493" t="n">
        <v>620.97</v>
      </c>
      <c r="BM1561" s="493" t="n">
        <v>1906.84</v>
      </c>
      <c r="BN1561" s="493" t="n">
        <v>1005.56</v>
      </c>
      <c r="BO1561" s="493" t="n">
        <v>1480.54</v>
      </c>
      <c r="BP1561" s="493" t="n">
        <v>473.18</v>
      </c>
      <c r="BQ1561" s="493" t="n">
        <v>1388.38</v>
      </c>
      <c r="BR1561" s="493" t="n">
        <v>938.9400000000001</v>
      </c>
      <c r="BS1561" s="493" t="n">
        <v>954.84</v>
      </c>
      <c r="BT1561" s="493" t="n">
        <v>799.8</v>
      </c>
      <c r="BU1561" s="493" t="n">
        <v>526.62</v>
      </c>
      <c r="BV1561" s="493" t="n">
        <v>459.18</v>
      </c>
      <c r="BW1561" s="493" t="n">
        <v>1840.42</v>
      </c>
    </row>
    <row r="1562">
      <c r="A1562" t="inlineStr">
        <is>
          <t>[C9C] ANGIOTENSIN-II 길항제 (단일)</t>
        </is>
      </c>
      <c r="B1562" t="inlineStr">
        <is>
          <t>진양제약</t>
        </is>
      </c>
      <c r="C1562" t="inlineStr">
        <is>
          <t>카자탄</t>
        </is>
      </c>
      <c r="D1562" t="inlineStr">
        <is>
          <t>진양제약</t>
        </is>
      </c>
      <c r="E1562" t="inlineStr">
        <is>
          <t>losartan potassium</t>
        </is>
      </c>
      <c r="F1562" t="inlineStr">
        <is>
          <t>의원</t>
        </is>
      </c>
      <c r="G1562" t="inlineStr">
        <is>
          <t>Generic</t>
        </is>
      </c>
      <c r="H1562" s="493" t="n">
        <v>34818.93</v>
      </c>
      <c r="I1562" s="493" t="n">
        <v>32390.18</v>
      </c>
      <c r="J1562" s="493" t="n">
        <v>38471.66</v>
      </c>
      <c r="K1562" s="493" t="n">
        <v>40144.92</v>
      </c>
      <c r="L1562" s="493" t="n">
        <v>42379.6</v>
      </c>
      <c r="M1562" s="493" t="n">
        <v>36705.55</v>
      </c>
      <c r="N1562" s="493" t="n">
        <v>40269.91</v>
      </c>
      <c r="O1562" s="493" t="n">
        <v>33252.13</v>
      </c>
      <c r="P1562" s="493" t="n">
        <v>36082.47</v>
      </c>
      <c r="Q1562" s="493" t="n">
        <v>43097.22</v>
      </c>
      <c r="R1562" s="493" t="n">
        <v>41636.4</v>
      </c>
      <c r="S1562" s="493" t="n">
        <v>25634.62</v>
      </c>
      <c r="T1562" s="493" t="n">
        <v>27470.04</v>
      </c>
      <c r="U1562" s="493" t="n">
        <v>27304.48</v>
      </c>
      <c r="V1562" s="493" t="n">
        <v>35308.18</v>
      </c>
      <c r="W1562" s="493" t="n">
        <v>37504.05</v>
      </c>
      <c r="X1562" s="493" t="n">
        <v>44672.87</v>
      </c>
      <c r="Y1562" s="493" t="n">
        <v>37423.67</v>
      </c>
      <c r="Z1562" s="493" t="n">
        <v>41078.49</v>
      </c>
      <c r="AA1562" s="493" t="n">
        <v>45958.83</v>
      </c>
      <c r="AB1562" s="493" t="n">
        <v>45089.28</v>
      </c>
      <c r="AC1562" s="493" t="n">
        <v>46614.55</v>
      </c>
      <c r="AD1562" s="493" t="n">
        <v>48024.77</v>
      </c>
      <c r="AE1562" s="493" t="n">
        <v>49147.23</v>
      </c>
      <c r="AF1562" s="493" t="n">
        <v>43395.71</v>
      </c>
      <c r="AG1562" s="493" t="n">
        <v>49894.76</v>
      </c>
      <c r="AH1562" s="493" t="n">
        <v>50600.46</v>
      </c>
      <c r="AI1562" s="493" t="n">
        <v>47490.15</v>
      </c>
      <c r="AJ1562" s="493" t="n">
        <v>50409.78</v>
      </c>
      <c r="AK1562" s="493" t="n">
        <v>56170.41</v>
      </c>
      <c r="AL1562" s="493" t="n">
        <v>44199.76</v>
      </c>
      <c r="AM1562" s="493" t="n">
        <v>48792.34</v>
      </c>
      <c r="AN1562" s="493" t="n">
        <v>46451.97</v>
      </c>
      <c r="AO1562" s="493" t="n">
        <v>45902.58</v>
      </c>
      <c r="AP1562" s="493" t="n">
        <v>51036.26</v>
      </c>
      <c r="AQ1562" s="493" t="n">
        <v>50844.33</v>
      </c>
      <c r="AR1562" s="493" t="n">
        <v>41107</v>
      </c>
      <c r="AS1562" s="493" t="n">
        <v>48917.14</v>
      </c>
      <c r="AT1562" s="493" t="n">
        <v>50110.14</v>
      </c>
      <c r="AU1562" s="493" t="n">
        <v>46180.57</v>
      </c>
      <c r="AV1562" s="493" t="n">
        <v>56554.95</v>
      </c>
      <c r="AW1562" s="493" t="n">
        <v>49864.41</v>
      </c>
      <c r="AX1562" s="493" t="n">
        <v>54490.09</v>
      </c>
      <c r="AY1562" s="493" t="n">
        <v>53586.84</v>
      </c>
      <c r="AZ1562" s="493" t="n">
        <v>55345.94</v>
      </c>
      <c r="BA1562" s="493" t="n">
        <v>56004.64</v>
      </c>
      <c r="BB1562" s="493" t="n">
        <v>61608.19</v>
      </c>
      <c r="BC1562" s="493" t="n">
        <v>79672.2</v>
      </c>
      <c r="BD1562" s="493" t="n">
        <v>67511.89999999999</v>
      </c>
      <c r="BE1562" s="493" t="n">
        <v>75225.77</v>
      </c>
      <c r="BF1562" s="493" t="n">
        <v>67306.5</v>
      </c>
      <c r="BG1562" s="493" t="n">
        <v>76045.87</v>
      </c>
      <c r="BH1562" s="493" t="n">
        <v>69435.97</v>
      </c>
      <c r="BI1562" s="493" t="n">
        <v>74366.52</v>
      </c>
      <c r="BJ1562" s="493" t="n">
        <v>71295.61</v>
      </c>
      <c r="BK1562" s="493" t="n">
        <v>68985.60000000001</v>
      </c>
      <c r="BL1562" s="493" t="n">
        <v>76427.86</v>
      </c>
      <c r="BM1562" s="493" t="n">
        <v>68875.94</v>
      </c>
      <c r="BN1562" s="493" t="n">
        <v>57679.55</v>
      </c>
      <c r="BO1562" s="493" t="n">
        <v>62695.55</v>
      </c>
      <c r="BP1562" s="493" t="n">
        <v>52884.01</v>
      </c>
      <c r="BQ1562" s="493" t="n">
        <v>59837.87</v>
      </c>
      <c r="BR1562" s="493" t="n">
        <v>59032.77</v>
      </c>
      <c r="BS1562" s="493" t="n">
        <v>63866.28</v>
      </c>
      <c r="BT1562" s="493" t="n">
        <v>75230.73</v>
      </c>
      <c r="BU1562" s="493" t="n">
        <v>72172.10000000001</v>
      </c>
      <c r="BV1562" s="493" t="n">
        <v>77651.19</v>
      </c>
      <c r="BW1562" s="493" t="n">
        <v>75849.8</v>
      </c>
    </row>
    <row r="1563">
      <c r="A1563" t="inlineStr">
        <is>
          <t>[C9C] ANGIOTENSIN-II 길항제 (단일)</t>
        </is>
      </c>
      <c r="B1563" t="inlineStr">
        <is>
          <t>진양제약</t>
        </is>
      </c>
      <c r="C1563" t="inlineStr">
        <is>
          <t>카자탄</t>
        </is>
      </c>
      <c r="D1563" t="inlineStr">
        <is>
          <t>진양제약</t>
        </is>
      </c>
      <c r="E1563" t="inlineStr">
        <is>
          <t>losartan potassium</t>
        </is>
      </c>
      <c r="F1563" t="inlineStr">
        <is>
          <t>보건소</t>
        </is>
      </c>
      <c r="G1563" t="inlineStr">
        <is>
          <t>Generic</t>
        </is>
      </c>
      <c r="H1563" s="493" t="n">
        <v>0</v>
      </c>
      <c r="I1563" s="493" t="n">
        <v>0</v>
      </c>
      <c r="J1563" s="493" t="n">
        <v>0</v>
      </c>
      <c r="K1563" s="493" t="n">
        <v>0</v>
      </c>
      <c r="L1563" s="493" t="n">
        <v>0</v>
      </c>
      <c r="M1563" s="493" t="n">
        <v>0</v>
      </c>
      <c r="N1563" s="493" t="n">
        <v>0</v>
      </c>
      <c r="O1563" s="493" t="n">
        <v>0</v>
      </c>
      <c r="P1563" s="493" t="n">
        <v>0</v>
      </c>
      <c r="Q1563" s="493" t="n">
        <v>0</v>
      </c>
      <c r="R1563" s="493" t="n">
        <v>0</v>
      </c>
      <c r="S1563" s="493" t="n">
        <v>0</v>
      </c>
      <c r="T1563" s="493" t="n">
        <v>0</v>
      </c>
      <c r="U1563" s="493" t="n">
        <v>0</v>
      </c>
      <c r="V1563" s="493" t="n">
        <v>0</v>
      </c>
      <c r="W1563" s="493" t="n">
        <v>0</v>
      </c>
      <c r="X1563" s="493" t="n">
        <v>0</v>
      </c>
      <c r="Y1563" s="493" t="n">
        <v>0</v>
      </c>
      <c r="Z1563" s="493" t="n">
        <v>0</v>
      </c>
      <c r="AA1563" s="493" t="n">
        <v>0</v>
      </c>
      <c r="AB1563" s="493" t="n">
        <v>0</v>
      </c>
      <c r="AC1563" s="493" t="n">
        <v>0</v>
      </c>
      <c r="AD1563" s="493" t="n">
        <v>0</v>
      </c>
      <c r="AE1563" s="493" t="n">
        <v>0</v>
      </c>
      <c r="AF1563" s="493" t="n">
        <v>225.9</v>
      </c>
      <c r="AG1563" s="493" t="n">
        <v>0</v>
      </c>
      <c r="AH1563" s="493" t="n">
        <v>0</v>
      </c>
      <c r="AI1563" s="493" t="n">
        <v>0</v>
      </c>
      <c r="AJ1563" s="493" t="n">
        <v>0</v>
      </c>
      <c r="AK1563" s="493" t="n">
        <v>0</v>
      </c>
      <c r="AL1563" s="493" t="n">
        <v>0</v>
      </c>
      <c r="AM1563" s="493" t="n">
        <v>203.25</v>
      </c>
      <c r="AN1563" s="493" t="n">
        <v>0</v>
      </c>
      <c r="AO1563" s="493" t="n">
        <v>0</v>
      </c>
      <c r="AP1563" s="493" t="n">
        <v>0</v>
      </c>
      <c r="AQ1563" s="493" t="n">
        <v>0</v>
      </c>
      <c r="AR1563" s="493" t="n">
        <v>0</v>
      </c>
      <c r="AS1563" s="493" t="n">
        <v>0</v>
      </c>
      <c r="AT1563" s="493" t="n">
        <v>0</v>
      </c>
      <c r="AU1563" s="493" t="n">
        <v>0</v>
      </c>
      <c r="AV1563" s="493" t="n">
        <v>0</v>
      </c>
      <c r="AW1563" s="493" t="n">
        <v>0</v>
      </c>
      <c r="AX1563" s="493" t="n">
        <v>0</v>
      </c>
      <c r="AY1563" s="493" t="n">
        <v>0</v>
      </c>
      <c r="AZ1563" s="493" t="n">
        <v>0</v>
      </c>
      <c r="BA1563" s="493" t="n">
        <v>427.5</v>
      </c>
      <c r="BB1563" s="493" t="n">
        <v>0</v>
      </c>
      <c r="BC1563" s="493" t="n">
        <v>0</v>
      </c>
      <c r="BD1563" s="493" t="n">
        <v>0</v>
      </c>
      <c r="BE1563" s="493" t="n">
        <v>0</v>
      </c>
      <c r="BF1563" s="493" t="n">
        <v>0</v>
      </c>
      <c r="BG1563" s="493" t="n">
        <v>194.7</v>
      </c>
      <c r="BH1563" s="493" t="n">
        <v>0</v>
      </c>
      <c r="BI1563" s="493" t="n">
        <v>21.9</v>
      </c>
      <c r="BJ1563" s="493" t="n">
        <v>57</v>
      </c>
      <c r="BK1563" s="493" t="n">
        <v>0</v>
      </c>
      <c r="BL1563" s="493" t="n">
        <v>198</v>
      </c>
      <c r="BM1563" s="493" t="n">
        <v>0</v>
      </c>
      <c r="BN1563" s="493" t="n">
        <v>0</v>
      </c>
      <c r="BO1563" s="493" t="n">
        <v>135.9</v>
      </c>
      <c r="BP1563" s="493" t="n">
        <v>0</v>
      </c>
      <c r="BQ1563" s="493" t="n">
        <v>0</v>
      </c>
      <c r="BR1563" s="493" t="n">
        <v>141.3</v>
      </c>
      <c r="BS1563" s="493" t="n">
        <v>0</v>
      </c>
      <c r="BT1563" s="493" t="n">
        <v>0</v>
      </c>
      <c r="BU1563" s="493" t="n">
        <v>0</v>
      </c>
      <c r="BV1563" s="493" t="n">
        <v>0</v>
      </c>
      <c r="BW1563" s="493" t="n">
        <v>0</v>
      </c>
    </row>
    <row r="1564">
      <c r="A1564" t="inlineStr">
        <is>
          <t>[C9C] ANGIOTENSIN-II 길항제 (단일)</t>
        </is>
      </c>
      <c r="B1564" t="inlineStr">
        <is>
          <t>진양제약</t>
        </is>
      </c>
      <c r="C1564" t="inlineStr">
        <is>
          <t>테미살탄</t>
        </is>
      </c>
      <c r="D1564" t="inlineStr">
        <is>
          <t>진양제약</t>
        </is>
      </c>
      <c r="E1564" t="inlineStr">
        <is>
          <t>telmisartan</t>
        </is>
      </c>
      <c r="F1564" t="inlineStr">
        <is>
          <t>상급종합병원</t>
        </is>
      </c>
      <c r="G1564" t="inlineStr">
        <is>
          <t>Generic</t>
        </is>
      </c>
      <c r="H1564" s="493" t="n">
        <v>0</v>
      </c>
      <c r="I1564" s="493" t="n">
        <v>0</v>
      </c>
      <c r="J1564" s="493" t="n">
        <v>0</v>
      </c>
      <c r="K1564" s="493" t="n">
        <v>0</v>
      </c>
      <c r="L1564" s="493" t="n">
        <v>0</v>
      </c>
      <c r="M1564" s="493" t="n">
        <v>0</v>
      </c>
      <c r="N1564" s="493" t="n">
        <v>0</v>
      </c>
      <c r="O1564" s="493" t="n">
        <v>0</v>
      </c>
      <c r="P1564" s="493" t="n">
        <v>0</v>
      </c>
      <c r="Q1564" s="493" t="n">
        <v>0</v>
      </c>
      <c r="R1564" s="493" t="n">
        <v>0</v>
      </c>
      <c r="S1564" s="493" t="n">
        <v>0</v>
      </c>
      <c r="T1564" s="493" t="n">
        <v>0</v>
      </c>
      <c r="U1564" s="493" t="n">
        <v>0</v>
      </c>
      <c r="V1564" s="493" t="n">
        <v>0</v>
      </c>
      <c r="W1564" s="493" t="n">
        <v>0</v>
      </c>
      <c r="X1564" s="493" t="n">
        <v>0</v>
      </c>
      <c r="Y1564" s="493" t="n">
        <v>0</v>
      </c>
      <c r="Z1564" s="493" t="n">
        <v>0</v>
      </c>
      <c r="AA1564" s="493" t="n">
        <v>0</v>
      </c>
      <c r="AB1564" s="493" t="n">
        <v>0</v>
      </c>
      <c r="AC1564" s="493" t="n">
        <v>0</v>
      </c>
      <c r="AD1564" s="493" t="n">
        <v>0</v>
      </c>
      <c r="AE1564" s="493" t="n">
        <v>0</v>
      </c>
      <c r="AF1564" s="493" t="n">
        <v>0</v>
      </c>
      <c r="AG1564" s="493" t="n">
        <v>0</v>
      </c>
      <c r="AH1564" s="493" t="n">
        <v>0</v>
      </c>
      <c r="AI1564" s="493" t="n">
        <v>0</v>
      </c>
      <c r="AJ1564" s="493" t="n">
        <v>420.7</v>
      </c>
      <c r="AK1564" s="493" t="n">
        <v>0</v>
      </c>
      <c r="AL1564" s="493" t="n">
        <v>673.6799999999999</v>
      </c>
      <c r="AM1564" s="493" t="n">
        <v>0</v>
      </c>
      <c r="AN1564" s="493" t="n">
        <v>0</v>
      </c>
      <c r="AO1564" s="493" t="n">
        <v>680.96</v>
      </c>
      <c r="AP1564" s="493" t="n">
        <v>0</v>
      </c>
      <c r="AQ1564" s="493" t="n">
        <v>0</v>
      </c>
      <c r="AR1564" s="493" t="n">
        <v>0</v>
      </c>
      <c r="AS1564" s="493" t="n">
        <v>0</v>
      </c>
      <c r="AT1564" s="493" t="n">
        <v>0</v>
      </c>
      <c r="AU1564" s="493" t="n">
        <v>0</v>
      </c>
      <c r="AV1564" s="493" t="n">
        <v>0</v>
      </c>
      <c r="AW1564" s="493" t="n">
        <v>0</v>
      </c>
      <c r="AX1564" s="493" t="n">
        <v>0</v>
      </c>
      <c r="AY1564" s="493" t="n">
        <v>0</v>
      </c>
      <c r="AZ1564" s="493" t="n">
        <v>0</v>
      </c>
      <c r="BA1564" s="493" t="n">
        <v>0</v>
      </c>
      <c r="BB1564" s="493" t="n">
        <v>0</v>
      </c>
      <c r="BC1564" s="493" t="n">
        <v>0</v>
      </c>
      <c r="BD1564" s="493" t="n">
        <v>0</v>
      </c>
      <c r="BE1564" s="493" t="n">
        <v>0</v>
      </c>
      <c r="BF1564" s="493" t="n">
        <v>0</v>
      </c>
      <c r="BG1564" s="493" t="n">
        <v>0</v>
      </c>
      <c r="BH1564" s="493" t="n">
        <v>0</v>
      </c>
      <c r="BI1564" s="493" t="n">
        <v>0</v>
      </c>
      <c r="BJ1564" s="493" t="n">
        <v>0</v>
      </c>
      <c r="BK1564" s="493" t="n">
        <v>0</v>
      </c>
      <c r="BL1564" s="493" t="n">
        <v>0</v>
      </c>
      <c r="BM1564" s="493" t="n">
        <v>0</v>
      </c>
      <c r="BN1564" s="493" t="n">
        <v>0</v>
      </c>
      <c r="BO1564" s="493" t="n">
        <v>0</v>
      </c>
      <c r="BP1564" s="493" t="n">
        <v>0</v>
      </c>
      <c r="BQ1564" s="493" t="n">
        <v>0</v>
      </c>
      <c r="BR1564" s="493" t="n">
        <v>0</v>
      </c>
      <c r="BS1564" s="493" t="n">
        <v>0</v>
      </c>
      <c r="BT1564" s="493" t="n">
        <v>0</v>
      </c>
      <c r="BU1564" s="493" t="n">
        <v>0</v>
      </c>
      <c r="BV1564" s="493" t="n">
        <v>0</v>
      </c>
      <c r="BW1564" s="493" t="n">
        <v>0</v>
      </c>
    </row>
    <row r="1565">
      <c r="A1565" t="inlineStr">
        <is>
          <t>[C9C] ANGIOTENSIN-II 길항제 (단일)</t>
        </is>
      </c>
      <c r="B1565" t="inlineStr">
        <is>
          <t>진양제약</t>
        </is>
      </c>
      <c r="C1565" t="inlineStr">
        <is>
          <t>테미살탄</t>
        </is>
      </c>
      <c r="D1565" t="inlineStr">
        <is>
          <t>진양제약</t>
        </is>
      </c>
      <c r="E1565" t="inlineStr">
        <is>
          <t>telmisartan</t>
        </is>
      </c>
      <c r="F1565" t="inlineStr">
        <is>
          <t>종합병원</t>
        </is>
      </c>
      <c r="G1565" t="inlineStr">
        <is>
          <t>Generic</t>
        </is>
      </c>
      <c r="H1565" s="493" t="n">
        <v>0</v>
      </c>
      <c r="I1565" s="493" t="n">
        <v>0</v>
      </c>
      <c r="J1565" s="493" t="n">
        <v>0</v>
      </c>
      <c r="K1565" s="493" t="n">
        <v>0</v>
      </c>
      <c r="L1565" s="493" t="n">
        <v>0</v>
      </c>
      <c r="M1565" s="493" t="n">
        <v>0</v>
      </c>
      <c r="N1565" s="493" t="n">
        <v>0</v>
      </c>
      <c r="O1565" s="493" t="n">
        <v>0</v>
      </c>
      <c r="P1565" s="493" t="n">
        <v>0</v>
      </c>
      <c r="Q1565" s="493" t="n">
        <v>260.3</v>
      </c>
      <c r="R1565" s="493" t="n">
        <v>111</v>
      </c>
      <c r="S1565" s="493" t="n">
        <v>314.4</v>
      </c>
      <c r="T1565" s="493" t="n">
        <v>0</v>
      </c>
      <c r="U1565" s="493" t="n">
        <v>107.4</v>
      </c>
      <c r="V1565" s="493" t="n">
        <v>0</v>
      </c>
      <c r="W1565" s="493" t="n">
        <v>0</v>
      </c>
      <c r="X1565" s="493" t="n">
        <v>0</v>
      </c>
      <c r="Y1565" s="493" t="n">
        <v>0</v>
      </c>
      <c r="Z1565" s="493" t="n">
        <v>0</v>
      </c>
      <c r="AA1565" s="493" t="n">
        <v>0</v>
      </c>
      <c r="AB1565" s="493" t="n">
        <v>0</v>
      </c>
      <c r="AC1565" s="493" t="n">
        <v>0</v>
      </c>
      <c r="AD1565" s="493" t="n">
        <v>0</v>
      </c>
      <c r="AE1565" s="493" t="n">
        <v>0</v>
      </c>
      <c r="AF1565" s="493" t="n">
        <v>0</v>
      </c>
      <c r="AG1565" s="493" t="n">
        <v>0</v>
      </c>
      <c r="AH1565" s="493" t="n">
        <v>0</v>
      </c>
      <c r="AI1565" s="493" t="n">
        <v>0</v>
      </c>
      <c r="AJ1565" s="493" t="n">
        <v>0</v>
      </c>
      <c r="AK1565" s="493" t="n">
        <v>201.6</v>
      </c>
      <c r="AL1565" s="493" t="n">
        <v>98.40000000000001</v>
      </c>
      <c r="AM1565" s="493" t="n">
        <v>100.8</v>
      </c>
      <c r="AN1565" s="493" t="n">
        <v>107.7</v>
      </c>
      <c r="AO1565" s="493" t="n">
        <v>103.8</v>
      </c>
      <c r="AP1565" s="493" t="n">
        <v>0</v>
      </c>
      <c r="AQ1565" s="493" t="n">
        <v>0</v>
      </c>
      <c r="AR1565" s="493" t="n">
        <v>0</v>
      </c>
      <c r="AS1565" s="493" t="n">
        <v>0</v>
      </c>
      <c r="AT1565" s="493" t="n">
        <v>0</v>
      </c>
      <c r="AU1565" s="493" t="n">
        <v>0</v>
      </c>
      <c r="AV1565" s="493" t="n">
        <v>0</v>
      </c>
      <c r="AW1565" s="493" t="n">
        <v>0</v>
      </c>
      <c r="AX1565" s="493" t="n">
        <v>0</v>
      </c>
      <c r="AY1565" s="493" t="n">
        <v>0</v>
      </c>
      <c r="AZ1565" s="493" t="n">
        <v>0</v>
      </c>
      <c r="BA1565" s="493" t="n">
        <v>0</v>
      </c>
      <c r="BB1565" s="493" t="n">
        <v>0</v>
      </c>
      <c r="BC1565" s="493" t="n">
        <v>0</v>
      </c>
      <c r="BD1565" s="493" t="n">
        <v>0</v>
      </c>
      <c r="BE1565" s="493" t="n">
        <v>0</v>
      </c>
      <c r="BF1565" s="493" t="n">
        <v>0</v>
      </c>
      <c r="BG1565" s="493" t="n">
        <v>0</v>
      </c>
      <c r="BH1565" s="493" t="n">
        <v>0</v>
      </c>
      <c r="BI1565" s="493" t="n">
        <v>0</v>
      </c>
      <c r="BJ1565" s="493" t="n">
        <v>0</v>
      </c>
      <c r="BK1565" s="493" t="n">
        <v>0</v>
      </c>
      <c r="BL1565" s="493" t="n">
        <v>0</v>
      </c>
      <c r="BM1565" s="493" t="n">
        <v>0</v>
      </c>
      <c r="BN1565" s="493" t="n">
        <v>0</v>
      </c>
      <c r="BO1565" s="493" t="n">
        <v>0</v>
      </c>
      <c r="BP1565" s="493" t="n">
        <v>0</v>
      </c>
      <c r="BQ1565" s="493" t="n">
        <v>0</v>
      </c>
      <c r="BR1565" s="493" t="n">
        <v>0</v>
      </c>
      <c r="BS1565" s="493" t="n">
        <v>0</v>
      </c>
      <c r="BT1565" s="493" t="n">
        <v>0</v>
      </c>
      <c r="BU1565" s="493" t="n">
        <v>0</v>
      </c>
      <c r="BV1565" s="493" t="n">
        <v>0</v>
      </c>
      <c r="BW1565" s="493" t="n">
        <v>0</v>
      </c>
    </row>
    <row r="1566">
      <c r="A1566" t="inlineStr">
        <is>
          <t>[C9C] ANGIOTENSIN-II 길항제 (단일)</t>
        </is>
      </c>
      <c r="B1566" t="inlineStr">
        <is>
          <t>진양제약</t>
        </is>
      </c>
      <c r="C1566" t="inlineStr">
        <is>
          <t>테미살탄</t>
        </is>
      </c>
      <c r="D1566" t="inlineStr">
        <is>
          <t>진양제약</t>
        </is>
      </c>
      <c r="E1566" t="inlineStr">
        <is>
          <t>telmisartan</t>
        </is>
      </c>
      <c r="F1566" t="inlineStr">
        <is>
          <t>병원</t>
        </is>
      </c>
      <c r="G1566" t="inlineStr">
        <is>
          <t>Generic</t>
        </is>
      </c>
      <c r="H1566" s="493" t="n">
        <v>0</v>
      </c>
      <c r="I1566" s="493" t="n">
        <v>0</v>
      </c>
      <c r="J1566" s="493" t="n">
        <v>0</v>
      </c>
      <c r="K1566" s="493" t="n">
        <v>0</v>
      </c>
      <c r="L1566" s="493" t="n">
        <v>0</v>
      </c>
      <c r="M1566" s="493" t="n">
        <v>0</v>
      </c>
      <c r="N1566" s="493" t="n">
        <v>0</v>
      </c>
      <c r="O1566" s="493" t="n">
        <v>0</v>
      </c>
      <c r="P1566" s="493" t="n">
        <v>0</v>
      </c>
      <c r="Q1566" s="493" t="n">
        <v>0</v>
      </c>
      <c r="R1566" s="493" t="n">
        <v>0</v>
      </c>
      <c r="S1566" s="493" t="n">
        <v>0</v>
      </c>
      <c r="T1566" s="493" t="n">
        <v>0</v>
      </c>
      <c r="U1566" s="493" t="n">
        <v>0</v>
      </c>
      <c r="V1566" s="493" t="n">
        <v>0</v>
      </c>
      <c r="W1566" s="493" t="n">
        <v>0</v>
      </c>
      <c r="X1566" s="493" t="n">
        <v>0</v>
      </c>
      <c r="Y1566" s="493" t="n">
        <v>0</v>
      </c>
      <c r="Z1566" s="493" t="n">
        <v>60.6</v>
      </c>
      <c r="AA1566" s="493" t="n">
        <v>58.8</v>
      </c>
      <c r="AB1566" s="493" t="n">
        <v>51.6</v>
      </c>
      <c r="AC1566" s="493" t="n">
        <v>183</v>
      </c>
      <c r="AD1566" s="493" t="n">
        <v>1724.64</v>
      </c>
      <c r="AE1566" s="493" t="n">
        <v>424.84</v>
      </c>
      <c r="AF1566" s="493" t="n">
        <v>59.1</v>
      </c>
      <c r="AG1566" s="493" t="n">
        <v>1504.37</v>
      </c>
      <c r="AH1566" s="493" t="n">
        <v>2457.18</v>
      </c>
      <c r="AI1566" s="493" t="n">
        <v>1620.8</v>
      </c>
      <c r="AJ1566" s="493" t="n">
        <v>2165.6</v>
      </c>
      <c r="AK1566" s="493" t="n">
        <v>2036.38</v>
      </c>
      <c r="AL1566" s="493" t="n">
        <v>2426.42</v>
      </c>
      <c r="AM1566" s="493" t="n">
        <v>834.6799999999999</v>
      </c>
      <c r="AN1566" s="493" t="n">
        <v>898.8</v>
      </c>
      <c r="AO1566" s="493" t="n">
        <v>633.3</v>
      </c>
      <c r="AP1566" s="493" t="n">
        <v>532.8</v>
      </c>
      <c r="AQ1566" s="493" t="n">
        <v>0</v>
      </c>
      <c r="AR1566" s="493" t="n">
        <v>0</v>
      </c>
      <c r="AS1566" s="493" t="n">
        <v>0</v>
      </c>
      <c r="AT1566" s="493" t="n">
        <v>0</v>
      </c>
      <c r="AU1566" s="493" t="n">
        <v>0</v>
      </c>
      <c r="AV1566" s="493" t="n">
        <v>0</v>
      </c>
      <c r="AW1566" s="493" t="n">
        <v>0</v>
      </c>
      <c r="AX1566" s="493" t="n">
        <v>0</v>
      </c>
      <c r="AY1566" s="493" t="n">
        <v>0</v>
      </c>
      <c r="AZ1566" s="493" t="n">
        <v>0</v>
      </c>
      <c r="BA1566" s="493" t="n">
        <v>0</v>
      </c>
      <c r="BB1566" s="493" t="n">
        <v>0</v>
      </c>
      <c r="BC1566" s="493" t="n">
        <v>0</v>
      </c>
      <c r="BD1566" s="493" t="n">
        <v>0</v>
      </c>
      <c r="BE1566" s="493" t="n">
        <v>0</v>
      </c>
      <c r="BF1566" s="493" t="n">
        <v>0</v>
      </c>
      <c r="BG1566" s="493" t="n">
        <v>0</v>
      </c>
      <c r="BH1566" s="493" t="n">
        <v>0</v>
      </c>
      <c r="BI1566" s="493" t="n">
        <v>0</v>
      </c>
      <c r="BJ1566" s="493" t="n">
        <v>0</v>
      </c>
      <c r="BK1566" s="493" t="n">
        <v>0</v>
      </c>
      <c r="BL1566" s="493" t="n">
        <v>0</v>
      </c>
      <c r="BM1566" s="493" t="n">
        <v>0</v>
      </c>
      <c r="BN1566" s="493" t="n">
        <v>0</v>
      </c>
      <c r="BO1566" s="493" t="n">
        <v>0</v>
      </c>
      <c r="BP1566" s="493" t="n">
        <v>0</v>
      </c>
      <c r="BQ1566" s="493" t="n">
        <v>0</v>
      </c>
      <c r="BR1566" s="493" t="n">
        <v>0</v>
      </c>
      <c r="BS1566" s="493" t="n">
        <v>0</v>
      </c>
      <c r="BT1566" s="493" t="n">
        <v>0</v>
      </c>
      <c r="BU1566" s="493" t="n">
        <v>0</v>
      </c>
      <c r="BV1566" s="493" t="n">
        <v>0</v>
      </c>
      <c r="BW1566" s="493" t="n">
        <v>0</v>
      </c>
    </row>
    <row r="1567">
      <c r="A1567" t="inlineStr">
        <is>
          <t>[C9C] ANGIOTENSIN-II 길항제 (단일)</t>
        </is>
      </c>
      <c r="B1567" t="inlineStr">
        <is>
          <t>진양제약</t>
        </is>
      </c>
      <c r="C1567" t="inlineStr">
        <is>
          <t>테미살탄</t>
        </is>
      </c>
      <c r="D1567" t="inlineStr">
        <is>
          <t>진양제약</t>
        </is>
      </c>
      <c r="E1567" t="inlineStr">
        <is>
          <t>telmisartan</t>
        </is>
      </c>
      <c r="F1567" t="inlineStr">
        <is>
          <t>의원</t>
        </is>
      </c>
      <c r="G1567" t="inlineStr">
        <is>
          <t>Generic</t>
        </is>
      </c>
      <c r="H1567" s="493" t="n">
        <v>6162.1</v>
      </c>
      <c r="I1567" s="493" t="n">
        <v>5578.46</v>
      </c>
      <c r="J1567" s="493" t="n">
        <v>7282.98</v>
      </c>
      <c r="K1567" s="493" t="n">
        <v>6648.2</v>
      </c>
      <c r="L1567" s="493" t="n">
        <v>6117.5</v>
      </c>
      <c r="M1567" s="493" t="n">
        <v>5778.75</v>
      </c>
      <c r="N1567" s="493" t="n">
        <v>7855.95</v>
      </c>
      <c r="O1567" s="493" t="n">
        <v>6130.35</v>
      </c>
      <c r="P1567" s="493" t="n">
        <v>8524.870000000001</v>
      </c>
      <c r="Q1567" s="493" t="n">
        <v>8048.02</v>
      </c>
      <c r="R1567" s="493" t="n">
        <v>11676.37</v>
      </c>
      <c r="S1567" s="493" t="n">
        <v>31780.33</v>
      </c>
      <c r="T1567" s="493" t="n">
        <v>30521.55</v>
      </c>
      <c r="U1567" s="493" t="n">
        <v>26176.39</v>
      </c>
      <c r="V1567" s="493" t="n">
        <v>13877.64</v>
      </c>
      <c r="W1567" s="493" t="n">
        <v>13775.78</v>
      </c>
      <c r="X1567" s="493" t="n">
        <v>14521.97</v>
      </c>
      <c r="Y1567" s="493" t="n">
        <v>14190.79</v>
      </c>
      <c r="Z1567" s="493" t="n">
        <v>22130.15</v>
      </c>
      <c r="AA1567" s="493" t="n">
        <v>18952.72</v>
      </c>
      <c r="AB1567" s="493" t="n">
        <v>22602.19</v>
      </c>
      <c r="AC1567" s="493" t="n">
        <v>17752.72</v>
      </c>
      <c r="AD1567" s="493" t="n">
        <v>24646.87</v>
      </c>
      <c r="AE1567" s="493" t="n">
        <v>19657.76</v>
      </c>
      <c r="AF1567" s="493" t="n">
        <v>21759.47</v>
      </c>
      <c r="AG1567" s="493" t="n">
        <v>15679.05</v>
      </c>
      <c r="AH1567" s="493" t="n">
        <v>22438.5</v>
      </c>
      <c r="AI1567" s="493" t="n">
        <v>22008.79</v>
      </c>
      <c r="AJ1567" s="493" t="n">
        <v>20940.98</v>
      </c>
      <c r="AK1567" s="493" t="n">
        <v>24056.6</v>
      </c>
      <c r="AL1567" s="493" t="n">
        <v>18507.99</v>
      </c>
      <c r="AM1567" s="493" t="n">
        <v>13341.2</v>
      </c>
      <c r="AN1567" s="493" t="n">
        <v>7588.85</v>
      </c>
      <c r="AO1567" s="493" t="n">
        <v>7044</v>
      </c>
      <c r="AP1567" s="493" t="n">
        <v>1558.5</v>
      </c>
      <c r="AQ1567" s="493" t="n">
        <v>0</v>
      </c>
      <c r="AR1567" s="493" t="n">
        <v>0</v>
      </c>
      <c r="AS1567" s="493" t="n">
        <v>0</v>
      </c>
      <c r="AT1567" s="493" t="n">
        <v>0</v>
      </c>
      <c r="AU1567" s="493" t="n">
        <v>0</v>
      </c>
      <c r="AV1567" s="493" t="n">
        <v>0</v>
      </c>
      <c r="AW1567" s="493" t="n">
        <v>0</v>
      </c>
      <c r="AX1567" s="493" t="n">
        <v>0</v>
      </c>
      <c r="AY1567" s="493" t="n">
        <v>0</v>
      </c>
      <c r="AZ1567" s="493" t="n">
        <v>0</v>
      </c>
      <c r="BA1567" s="493" t="n">
        <v>0</v>
      </c>
      <c r="BB1567" s="493" t="n">
        <v>0</v>
      </c>
      <c r="BC1567" s="493" t="n">
        <v>0</v>
      </c>
      <c r="BD1567" s="493" t="n">
        <v>0</v>
      </c>
      <c r="BE1567" s="493" t="n">
        <v>0</v>
      </c>
      <c r="BF1567" s="493" t="n">
        <v>0</v>
      </c>
      <c r="BG1567" s="493" t="n">
        <v>0</v>
      </c>
      <c r="BH1567" s="493" t="n">
        <v>0</v>
      </c>
      <c r="BI1567" s="493" t="n">
        <v>0</v>
      </c>
      <c r="BJ1567" s="493" t="n">
        <v>0</v>
      </c>
      <c r="BK1567" s="493" t="n">
        <v>0</v>
      </c>
      <c r="BL1567" s="493" t="n">
        <v>0</v>
      </c>
      <c r="BM1567" s="493" t="n">
        <v>0</v>
      </c>
      <c r="BN1567" s="493" t="n">
        <v>0</v>
      </c>
      <c r="BO1567" s="493" t="n">
        <v>0</v>
      </c>
      <c r="BP1567" s="493" t="n">
        <v>0</v>
      </c>
      <c r="BQ1567" s="493" t="n">
        <v>0</v>
      </c>
      <c r="BR1567" s="493" t="n">
        <v>0</v>
      </c>
      <c r="BS1567" s="493" t="n">
        <v>0</v>
      </c>
      <c r="BT1567" s="493" t="n">
        <v>0</v>
      </c>
      <c r="BU1567" s="493" t="n">
        <v>0</v>
      </c>
      <c r="BV1567" s="493" t="n">
        <v>0</v>
      </c>
      <c r="BW1567" s="493" t="n">
        <v>0</v>
      </c>
    </row>
    <row r="1568">
      <c r="A1568" t="inlineStr">
        <is>
          <t>[C9C] ANGIOTENSIN-II 길항제 (단일)</t>
        </is>
      </c>
      <c r="B1568" t="inlineStr">
        <is>
          <t>초당약품</t>
        </is>
      </c>
      <c r="C1568" t="inlineStr">
        <is>
          <t>프리텔미</t>
        </is>
      </c>
      <c r="D1568" t="inlineStr">
        <is>
          <t>초당약품</t>
        </is>
      </c>
      <c r="E1568" t="inlineStr">
        <is>
          <t>telmisartan</t>
        </is>
      </c>
      <c r="F1568" t="inlineStr">
        <is>
          <t>상급종합병원</t>
        </is>
      </c>
      <c r="G1568" t="inlineStr">
        <is>
          <t>Generic</t>
        </is>
      </c>
      <c r="H1568" s="493" t="n">
        <v>6932.08</v>
      </c>
      <c r="I1568" s="493" t="n">
        <v>4496.08</v>
      </c>
      <c r="J1568" s="493" t="n">
        <v>5235.12</v>
      </c>
      <c r="K1568" s="493" t="n">
        <v>5833.48</v>
      </c>
      <c r="L1568" s="493" t="n">
        <v>4533.3</v>
      </c>
      <c r="M1568" s="493" t="n">
        <v>5806.42</v>
      </c>
      <c r="N1568" s="493" t="n">
        <v>5572.05</v>
      </c>
      <c r="O1568" s="493" t="n">
        <v>7014.97</v>
      </c>
      <c r="P1568" s="493" t="n">
        <v>8231.120000000001</v>
      </c>
      <c r="Q1568" s="493" t="n">
        <v>5676.23</v>
      </c>
      <c r="R1568" s="493" t="n">
        <v>6034.3</v>
      </c>
      <c r="S1568" s="493" t="n">
        <v>9579.620000000001</v>
      </c>
      <c r="T1568" s="493" t="n">
        <v>7264.2</v>
      </c>
      <c r="U1568" s="493" t="n">
        <v>9228.219999999999</v>
      </c>
      <c r="V1568" s="493" t="n">
        <v>7484.88</v>
      </c>
      <c r="W1568" s="493" t="n">
        <v>8609.85</v>
      </c>
      <c r="X1568" s="493" t="n">
        <v>7530.74</v>
      </c>
      <c r="Y1568" s="493" t="n">
        <v>8498.809999999999</v>
      </c>
      <c r="Z1568" s="493" t="n">
        <v>9258.08</v>
      </c>
      <c r="AA1568" s="493" t="n">
        <v>12600.93</v>
      </c>
      <c r="AB1568" s="493" t="n">
        <v>6804.21</v>
      </c>
      <c r="AC1568" s="493" t="n">
        <v>6473.89</v>
      </c>
      <c r="AD1568" s="493" t="n">
        <v>6141.57</v>
      </c>
      <c r="AE1568" s="493" t="n">
        <v>7167.35</v>
      </c>
      <c r="AF1568" s="493" t="n">
        <v>7515.09</v>
      </c>
      <c r="AG1568" s="493" t="n">
        <v>9198.43</v>
      </c>
      <c r="AH1568" s="493" t="n">
        <v>8539.530000000001</v>
      </c>
      <c r="AI1568" s="493" t="n">
        <v>5404.4</v>
      </c>
      <c r="AJ1568" s="493" t="n">
        <v>10820.39</v>
      </c>
      <c r="AK1568" s="493" t="n">
        <v>27584.96</v>
      </c>
      <c r="AL1568" s="493" t="n">
        <v>20025.99</v>
      </c>
      <c r="AM1568" s="493" t="n">
        <v>23616.98</v>
      </c>
      <c r="AN1568" s="493" t="n">
        <v>12253.5</v>
      </c>
      <c r="AO1568" s="493" t="n">
        <v>5877.53</v>
      </c>
      <c r="AP1568" s="493" t="n">
        <v>4301.87</v>
      </c>
      <c r="AQ1568" s="493" t="n">
        <v>0</v>
      </c>
      <c r="AR1568" s="493" t="n">
        <v>0</v>
      </c>
      <c r="AS1568" s="493" t="n">
        <v>0</v>
      </c>
      <c r="AT1568" s="493" t="n">
        <v>0</v>
      </c>
      <c r="AU1568" s="493" t="n">
        <v>0</v>
      </c>
      <c r="AV1568" s="493" t="n">
        <v>0</v>
      </c>
      <c r="AW1568" s="493" t="n">
        <v>0</v>
      </c>
      <c r="AX1568" s="493" t="n">
        <v>0</v>
      </c>
      <c r="AY1568" s="493" t="n">
        <v>0</v>
      </c>
      <c r="AZ1568" s="493" t="n">
        <v>0</v>
      </c>
      <c r="BA1568" s="493" t="n">
        <v>0</v>
      </c>
      <c r="BB1568" s="493" t="n">
        <v>0</v>
      </c>
      <c r="BC1568" s="493" t="n">
        <v>0</v>
      </c>
      <c r="BD1568" s="493" t="n">
        <v>0</v>
      </c>
      <c r="BE1568" s="493" t="n">
        <v>0</v>
      </c>
      <c r="BF1568" s="493" t="n">
        <v>0</v>
      </c>
      <c r="BG1568" s="493" t="n">
        <v>0</v>
      </c>
      <c r="BH1568" s="493" t="n">
        <v>0</v>
      </c>
      <c r="BI1568" s="493" t="n">
        <v>0</v>
      </c>
      <c r="BJ1568" s="493" t="n">
        <v>0</v>
      </c>
      <c r="BK1568" s="493" t="n">
        <v>0</v>
      </c>
      <c r="BL1568" s="493" t="n">
        <v>0</v>
      </c>
      <c r="BM1568" s="493" t="n">
        <v>0</v>
      </c>
      <c r="BN1568" s="493" t="n">
        <v>0</v>
      </c>
      <c r="BO1568" s="493" t="n">
        <v>0</v>
      </c>
      <c r="BP1568" s="493" t="n">
        <v>0</v>
      </c>
      <c r="BQ1568" s="493" t="n">
        <v>0</v>
      </c>
      <c r="BR1568" s="493" t="n">
        <v>0</v>
      </c>
      <c r="BS1568" s="493" t="n">
        <v>0</v>
      </c>
      <c r="BT1568" s="493" t="n">
        <v>0</v>
      </c>
      <c r="BU1568" s="493" t="n">
        <v>0</v>
      </c>
      <c r="BV1568" s="493" t="n">
        <v>0</v>
      </c>
      <c r="BW1568" s="493" t="n">
        <v>0</v>
      </c>
    </row>
    <row r="1569">
      <c r="A1569" t="inlineStr">
        <is>
          <t>[C9C] ANGIOTENSIN-II 길항제 (단일)</t>
        </is>
      </c>
      <c r="B1569" t="inlineStr">
        <is>
          <t>초당약품</t>
        </is>
      </c>
      <c r="C1569" t="inlineStr">
        <is>
          <t>프리텔미</t>
        </is>
      </c>
      <c r="D1569" t="inlineStr">
        <is>
          <t>초당약품</t>
        </is>
      </c>
      <c r="E1569" t="inlineStr">
        <is>
          <t>telmisartan</t>
        </is>
      </c>
      <c r="F1569" t="inlineStr">
        <is>
          <t>종합병원</t>
        </is>
      </c>
      <c r="G1569" t="inlineStr">
        <is>
          <t>Generic</t>
        </is>
      </c>
      <c r="H1569" s="493" t="n">
        <v>0</v>
      </c>
      <c r="I1569" s="493" t="n">
        <v>1018.2</v>
      </c>
      <c r="J1569" s="493" t="n">
        <v>0</v>
      </c>
      <c r="K1569" s="493" t="n">
        <v>0</v>
      </c>
      <c r="L1569" s="493" t="n">
        <v>0</v>
      </c>
      <c r="M1569" s="493" t="n">
        <v>0</v>
      </c>
      <c r="N1569" s="493" t="n">
        <v>0</v>
      </c>
      <c r="O1569" s="493" t="n">
        <v>0</v>
      </c>
      <c r="P1569" s="493" t="n">
        <v>0</v>
      </c>
      <c r="Q1569" s="493" t="n">
        <v>0</v>
      </c>
      <c r="R1569" s="493" t="n">
        <v>0</v>
      </c>
      <c r="S1569" s="493" t="n">
        <v>0</v>
      </c>
      <c r="T1569" s="493" t="n">
        <v>0</v>
      </c>
      <c r="U1569" s="493" t="n">
        <v>0</v>
      </c>
      <c r="V1569" s="493" t="n">
        <v>0</v>
      </c>
      <c r="W1569" s="493" t="n">
        <v>0</v>
      </c>
      <c r="X1569" s="493" t="n">
        <v>0</v>
      </c>
      <c r="Y1569" s="493" t="n">
        <v>0</v>
      </c>
      <c r="Z1569" s="493" t="n">
        <v>0</v>
      </c>
      <c r="AA1569" s="493" t="n">
        <v>0</v>
      </c>
      <c r="AB1569" s="493" t="n">
        <v>0</v>
      </c>
      <c r="AC1569" s="493" t="n">
        <v>0</v>
      </c>
      <c r="AD1569" s="493" t="n">
        <v>0</v>
      </c>
      <c r="AE1569" s="493" t="n">
        <v>0</v>
      </c>
      <c r="AF1569" s="493" t="n">
        <v>0</v>
      </c>
      <c r="AG1569" s="493" t="n">
        <v>77</v>
      </c>
      <c r="AH1569" s="493" t="n">
        <v>1873.88</v>
      </c>
      <c r="AI1569" s="493" t="n">
        <v>1216.22</v>
      </c>
      <c r="AJ1569" s="493" t="n">
        <v>1371.27</v>
      </c>
      <c r="AK1569" s="493" t="n">
        <v>1962.84</v>
      </c>
      <c r="AL1569" s="493" t="n">
        <v>1637.25</v>
      </c>
      <c r="AM1569" s="493" t="n">
        <v>2324.54</v>
      </c>
      <c r="AN1569" s="493" t="n">
        <v>1324</v>
      </c>
      <c r="AO1569" s="493" t="n">
        <v>3016.8</v>
      </c>
      <c r="AP1569" s="493" t="n">
        <v>542.7</v>
      </c>
      <c r="AQ1569" s="493" t="n">
        <v>0</v>
      </c>
      <c r="AR1569" s="493" t="n">
        <v>0</v>
      </c>
      <c r="AS1569" s="493" t="n">
        <v>0</v>
      </c>
      <c r="AT1569" s="493" t="n">
        <v>0</v>
      </c>
      <c r="AU1569" s="493" t="n">
        <v>0</v>
      </c>
      <c r="AV1569" s="493" t="n">
        <v>0</v>
      </c>
      <c r="AW1569" s="493" t="n">
        <v>0</v>
      </c>
      <c r="AX1569" s="493" t="n">
        <v>0</v>
      </c>
      <c r="AY1569" s="493" t="n">
        <v>0</v>
      </c>
      <c r="AZ1569" s="493" t="n">
        <v>0</v>
      </c>
      <c r="BA1569" s="493" t="n">
        <v>0</v>
      </c>
      <c r="BB1569" s="493" t="n">
        <v>0</v>
      </c>
      <c r="BC1569" s="493" t="n">
        <v>0</v>
      </c>
      <c r="BD1569" s="493" t="n">
        <v>0</v>
      </c>
      <c r="BE1569" s="493" t="n">
        <v>0</v>
      </c>
      <c r="BF1569" s="493" t="n">
        <v>0</v>
      </c>
      <c r="BG1569" s="493" t="n">
        <v>0</v>
      </c>
      <c r="BH1569" s="493" t="n">
        <v>0</v>
      </c>
      <c r="BI1569" s="493" t="n">
        <v>0</v>
      </c>
      <c r="BJ1569" s="493" t="n">
        <v>0</v>
      </c>
      <c r="BK1569" s="493" t="n">
        <v>0</v>
      </c>
      <c r="BL1569" s="493" t="n">
        <v>0</v>
      </c>
      <c r="BM1569" s="493" t="n">
        <v>0</v>
      </c>
      <c r="BN1569" s="493" t="n">
        <v>0</v>
      </c>
      <c r="BO1569" s="493" t="n">
        <v>0</v>
      </c>
      <c r="BP1569" s="493" t="n">
        <v>0</v>
      </c>
      <c r="BQ1569" s="493" t="n">
        <v>0</v>
      </c>
      <c r="BR1569" s="493" t="n">
        <v>0</v>
      </c>
      <c r="BS1569" s="493" t="n">
        <v>0</v>
      </c>
      <c r="BT1569" s="493" t="n">
        <v>0</v>
      </c>
      <c r="BU1569" s="493" t="n">
        <v>0</v>
      </c>
      <c r="BV1569" s="493" t="n">
        <v>0</v>
      </c>
      <c r="BW1569" s="493" t="n">
        <v>0</v>
      </c>
    </row>
    <row r="1570">
      <c r="A1570" t="inlineStr">
        <is>
          <t>[C9C] ANGIOTENSIN-II 길항제 (단일)</t>
        </is>
      </c>
      <c r="B1570" t="inlineStr">
        <is>
          <t>초당약품</t>
        </is>
      </c>
      <c r="C1570" t="inlineStr">
        <is>
          <t>프리텔미</t>
        </is>
      </c>
      <c r="D1570" t="inlineStr">
        <is>
          <t>초당약품</t>
        </is>
      </c>
      <c r="E1570" t="inlineStr">
        <is>
          <t>telmisartan</t>
        </is>
      </c>
      <c r="F1570" t="inlineStr">
        <is>
          <t>병원</t>
        </is>
      </c>
      <c r="G1570" t="inlineStr">
        <is>
          <t>Generic</t>
        </is>
      </c>
      <c r="H1570" s="493" t="n">
        <v>0</v>
      </c>
      <c r="I1570" s="493" t="n">
        <v>720</v>
      </c>
      <c r="J1570" s="493" t="n">
        <v>0</v>
      </c>
      <c r="K1570" s="493" t="n">
        <v>960</v>
      </c>
      <c r="L1570" s="493" t="n">
        <v>0</v>
      </c>
      <c r="M1570" s="493" t="n">
        <v>720</v>
      </c>
      <c r="N1570" s="493" t="n">
        <v>0</v>
      </c>
      <c r="O1570" s="493" t="n">
        <v>1200</v>
      </c>
      <c r="P1570" s="493" t="n">
        <v>579.3</v>
      </c>
      <c r="Q1570" s="493" t="n">
        <v>108</v>
      </c>
      <c r="R1570" s="493" t="n">
        <v>3199.8</v>
      </c>
      <c r="S1570" s="493" t="n">
        <v>7748.2</v>
      </c>
      <c r="T1570" s="493" t="n">
        <v>5460.6</v>
      </c>
      <c r="U1570" s="493" t="n">
        <v>4900.8</v>
      </c>
      <c r="V1570" s="493" t="n">
        <v>4957.05</v>
      </c>
      <c r="W1570" s="493" t="n">
        <v>4140</v>
      </c>
      <c r="X1570" s="493" t="n">
        <v>4782.8</v>
      </c>
      <c r="Y1570" s="493" t="n">
        <v>4680</v>
      </c>
      <c r="Z1570" s="493" t="n">
        <v>2160</v>
      </c>
      <c r="AA1570" s="493" t="n">
        <v>5341.2</v>
      </c>
      <c r="AB1570" s="493" t="n">
        <v>2936</v>
      </c>
      <c r="AC1570" s="493" t="n">
        <v>3658.8</v>
      </c>
      <c r="AD1570" s="493" t="n">
        <v>2322.56</v>
      </c>
      <c r="AE1570" s="493" t="n">
        <v>4791.4</v>
      </c>
      <c r="AF1570" s="493" t="n">
        <v>3161.55</v>
      </c>
      <c r="AG1570" s="493" t="n">
        <v>3539.4</v>
      </c>
      <c r="AH1570" s="493" t="n">
        <v>2633.4</v>
      </c>
      <c r="AI1570" s="493" t="n">
        <v>3236.1</v>
      </c>
      <c r="AJ1570" s="493" t="n">
        <v>839.97</v>
      </c>
      <c r="AK1570" s="493" t="n">
        <v>803.1</v>
      </c>
      <c r="AL1570" s="493" t="n">
        <v>1038</v>
      </c>
      <c r="AM1570" s="493" t="n">
        <v>3561.8</v>
      </c>
      <c r="AN1570" s="493" t="n">
        <v>957.9</v>
      </c>
      <c r="AO1570" s="493" t="n">
        <v>239.4</v>
      </c>
      <c r="AP1570" s="493" t="n">
        <v>1576.8</v>
      </c>
      <c r="AQ1570" s="493" t="n">
        <v>0</v>
      </c>
      <c r="AR1570" s="493" t="n">
        <v>0</v>
      </c>
      <c r="AS1570" s="493" t="n">
        <v>0</v>
      </c>
      <c r="AT1570" s="493" t="n">
        <v>0</v>
      </c>
      <c r="AU1570" s="493" t="n">
        <v>0</v>
      </c>
      <c r="AV1570" s="493" t="n">
        <v>0</v>
      </c>
      <c r="AW1570" s="493" t="n">
        <v>0</v>
      </c>
      <c r="AX1570" s="493" t="n">
        <v>0</v>
      </c>
      <c r="AY1570" s="493" t="n">
        <v>0</v>
      </c>
      <c r="AZ1570" s="493" t="n">
        <v>0</v>
      </c>
      <c r="BA1570" s="493" t="n">
        <v>0</v>
      </c>
      <c r="BB1570" s="493" t="n">
        <v>0</v>
      </c>
      <c r="BC1570" s="493" t="n">
        <v>0</v>
      </c>
      <c r="BD1570" s="493" t="n">
        <v>0</v>
      </c>
      <c r="BE1570" s="493" t="n">
        <v>0</v>
      </c>
      <c r="BF1570" s="493" t="n">
        <v>0</v>
      </c>
      <c r="BG1570" s="493" t="n">
        <v>0</v>
      </c>
      <c r="BH1570" s="493" t="n">
        <v>0</v>
      </c>
      <c r="BI1570" s="493" t="n">
        <v>0</v>
      </c>
      <c r="BJ1570" s="493" t="n">
        <v>0</v>
      </c>
      <c r="BK1570" s="493" t="n">
        <v>0</v>
      </c>
      <c r="BL1570" s="493" t="n">
        <v>0</v>
      </c>
      <c r="BM1570" s="493" t="n">
        <v>0</v>
      </c>
      <c r="BN1570" s="493" t="n">
        <v>0</v>
      </c>
      <c r="BO1570" s="493" t="n">
        <v>0</v>
      </c>
      <c r="BP1570" s="493" t="n">
        <v>0</v>
      </c>
      <c r="BQ1570" s="493" t="n">
        <v>0</v>
      </c>
      <c r="BR1570" s="493" t="n">
        <v>0</v>
      </c>
      <c r="BS1570" s="493" t="n">
        <v>0</v>
      </c>
      <c r="BT1570" s="493" t="n">
        <v>0</v>
      </c>
      <c r="BU1570" s="493" t="n">
        <v>0</v>
      </c>
      <c r="BV1570" s="493" t="n">
        <v>0</v>
      </c>
      <c r="BW1570" s="493" t="n">
        <v>0</v>
      </c>
    </row>
    <row r="1571">
      <c r="A1571" t="inlineStr">
        <is>
          <t>[C9C] ANGIOTENSIN-II 길항제 (단일)</t>
        </is>
      </c>
      <c r="B1571" t="inlineStr">
        <is>
          <t>초당약품</t>
        </is>
      </c>
      <c r="C1571" t="inlineStr">
        <is>
          <t>프리텔미</t>
        </is>
      </c>
      <c r="D1571" t="inlineStr">
        <is>
          <t>초당약품</t>
        </is>
      </c>
      <c r="E1571" t="inlineStr">
        <is>
          <t>telmisartan</t>
        </is>
      </c>
      <c r="F1571" t="inlineStr">
        <is>
          <t>의원</t>
        </is>
      </c>
      <c r="G1571" t="inlineStr">
        <is>
          <t>Generic</t>
        </is>
      </c>
      <c r="H1571" s="493" t="n">
        <v>720</v>
      </c>
      <c r="I1571" s="493" t="n">
        <v>600</v>
      </c>
      <c r="J1571" s="493" t="n">
        <v>600</v>
      </c>
      <c r="K1571" s="493" t="n">
        <v>719.7</v>
      </c>
      <c r="L1571" s="493" t="n">
        <v>600</v>
      </c>
      <c r="M1571" s="493" t="n">
        <v>920.4</v>
      </c>
      <c r="N1571" s="493" t="n">
        <v>960</v>
      </c>
      <c r="O1571" s="493" t="n">
        <v>553.8</v>
      </c>
      <c r="P1571" s="493" t="n">
        <v>360</v>
      </c>
      <c r="Q1571" s="493" t="n">
        <v>1632</v>
      </c>
      <c r="R1571" s="493" t="n">
        <v>600</v>
      </c>
      <c r="S1571" s="493" t="n">
        <v>1159.8</v>
      </c>
      <c r="T1571" s="493" t="n">
        <v>240</v>
      </c>
      <c r="U1571" s="493" t="n">
        <v>717.6</v>
      </c>
      <c r="V1571" s="493" t="n">
        <v>600.9</v>
      </c>
      <c r="W1571" s="493" t="n">
        <v>954</v>
      </c>
      <c r="X1571" s="493" t="n">
        <v>120</v>
      </c>
      <c r="Y1571" s="493" t="n">
        <v>832.8</v>
      </c>
      <c r="Z1571" s="493" t="n">
        <v>400</v>
      </c>
      <c r="AA1571" s="493" t="n">
        <v>1351</v>
      </c>
      <c r="AB1571" s="493" t="n">
        <v>937.5</v>
      </c>
      <c r="AC1571" s="493" t="n">
        <v>1009.4</v>
      </c>
      <c r="AD1571" s="493" t="n">
        <v>1257.4</v>
      </c>
      <c r="AE1571" s="493" t="n">
        <v>1278</v>
      </c>
      <c r="AF1571" s="493" t="n">
        <v>908</v>
      </c>
      <c r="AG1571" s="493" t="n">
        <v>877.2</v>
      </c>
      <c r="AH1571" s="493" t="n">
        <v>600</v>
      </c>
      <c r="AI1571" s="493" t="n">
        <v>1749.6</v>
      </c>
      <c r="AJ1571" s="493" t="n">
        <v>217.2</v>
      </c>
      <c r="AK1571" s="493" t="n">
        <v>1762.8</v>
      </c>
      <c r="AL1571" s="493" t="n">
        <v>1260.6</v>
      </c>
      <c r="AM1571" s="493" t="n">
        <v>794</v>
      </c>
      <c r="AN1571" s="493" t="n">
        <v>964.3</v>
      </c>
      <c r="AO1571" s="493" t="n">
        <v>1576.2</v>
      </c>
      <c r="AP1571" s="493" t="n">
        <v>991.8</v>
      </c>
      <c r="AQ1571" s="493" t="n">
        <v>0</v>
      </c>
      <c r="AR1571" s="493" t="n">
        <v>0</v>
      </c>
      <c r="AS1571" s="493" t="n">
        <v>0</v>
      </c>
      <c r="AT1571" s="493" t="n">
        <v>0</v>
      </c>
      <c r="AU1571" s="493" t="n">
        <v>0</v>
      </c>
      <c r="AV1571" s="493" t="n">
        <v>0</v>
      </c>
      <c r="AW1571" s="493" t="n">
        <v>0</v>
      </c>
      <c r="AX1571" s="493" t="n">
        <v>0</v>
      </c>
      <c r="AY1571" s="493" t="n">
        <v>0</v>
      </c>
      <c r="AZ1571" s="493" t="n">
        <v>0</v>
      </c>
      <c r="BA1571" s="493" t="n">
        <v>0</v>
      </c>
      <c r="BB1571" s="493" t="n">
        <v>0</v>
      </c>
      <c r="BC1571" s="493" t="n">
        <v>0</v>
      </c>
      <c r="BD1571" s="493" t="n">
        <v>0</v>
      </c>
      <c r="BE1571" s="493" t="n">
        <v>0</v>
      </c>
      <c r="BF1571" s="493" t="n">
        <v>0</v>
      </c>
      <c r="BG1571" s="493" t="n">
        <v>0</v>
      </c>
      <c r="BH1571" s="493" t="n">
        <v>0</v>
      </c>
      <c r="BI1571" s="493" t="n">
        <v>0</v>
      </c>
      <c r="BJ1571" s="493" t="n">
        <v>0</v>
      </c>
      <c r="BK1571" s="493" t="n">
        <v>0</v>
      </c>
      <c r="BL1571" s="493" t="n">
        <v>0</v>
      </c>
      <c r="BM1571" s="493" t="n">
        <v>0</v>
      </c>
      <c r="BN1571" s="493" t="n">
        <v>0</v>
      </c>
      <c r="BO1571" s="493" t="n">
        <v>0</v>
      </c>
      <c r="BP1571" s="493" t="n">
        <v>0</v>
      </c>
      <c r="BQ1571" s="493" t="n">
        <v>0</v>
      </c>
      <c r="BR1571" s="493" t="n">
        <v>0</v>
      </c>
      <c r="BS1571" s="493" t="n">
        <v>0</v>
      </c>
      <c r="BT1571" s="493" t="n">
        <v>0</v>
      </c>
      <c r="BU1571" s="493" t="n">
        <v>0</v>
      </c>
      <c r="BV1571" s="493" t="n">
        <v>0</v>
      </c>
      <c r="BW1571" s="493" t="n">
        <v>0</v>
      </c>
    </row>
    <row r="1572">
      <c r="A1572" t="inlineStr">
        <is>
          <t>[C9C] ANGIOTENSIN-II 길항제 (단일)</t>
        </is>
      </c>
      <c r="B1572" t="inlineStr">
        <is>
          <t>케이에스제약</t>
        </is>
      </c>
      <c r="C1572" t="inlineStr">
        <is>
          <t>텔미프리</t>
        </is>
      </c>
      <c r="D1572" t="inlineStr">
        <is>
          <t>케이에스제약</t>
        </is>
      </c>
      <c r="E1572" t="inlineStr">
        <is>
          <t>telmisartan</t>
        </is>
      </c>
      <c r="F1572" t="inlineStr">
        <is>
          <t>상급종합병원</t>
        </is>
      </c>
      <c r="G1572" t="inlineStr">
        <is>
          <t>Generic</t>
        </is>
      </c>
      <c r="H1572" s="493" t="n">
        <v>0</v>
      </c>
      <c r="I1572" s="493" t="n">
        <v>0</v>
      </c>
      <c r="J1572" s="493" t="n">
        <v>0</v>
      </c>
      <c r="K1572" s="493" t="n">
        <v>0</v>
      </c>
      <c r="L1572" s="493" t="n">
        <v>0</v>
      </c>
      <c r="M1572" s="493" t="n">
        <v>0</v>
      </c>
      <c r="N1572" s="493" t="n">
        <v>0</v>
      </c>
      <c r="O1572" s="493" t="n">
        <v>0</v>
      </c>
      <c r="P1572" s="493" t="n">
        <v>0</v>
      </c>
      <c r="Q1572" s="493" t="n">
        <v>0</v>
      </c>
      <c r="R1572" s="493" t="n">
        <v>0</v>
      </c>
      <c r="S1572" s="493" t="n">
        <v>0</v>
      </c>
      <c r="T1572" s="493" t="n">
        <v>0</v>
      </c>
      <c r="U1572" s="493" t="n">
        <v>0</v>
      </c>
      <c r="V1572" s="493" t="n">
        <v>0</v>
      </c>
      <c r="W1572" s="493" t="n">
        <v>0</v>
      </c>
      <c r="X1572" s="493" t="n">
        <v>0</v>
      </c>
      <c r="Y1572" s="493" t="n">
        <v>0</v>
      </c>
      <c r="Z1572" s="493" t="n">
        <v>0</v>
      </c>
      <c r="AA1572" s="493" t="n">
        <v>0</v>
      </c>
      <c r="AB1572" s="493" t="n">
        <v>0</v>
      </c>
      <c r="AC1572" s="493" t="n">
        <v>0</v>
      </c>
      <c r="AD1572" s="493" t="n">
        <v>0</v>
      </c>
      <c r="AE1572" s="493" t="n">
        <v>0</v>
      </c>
      <c r="AF1572" s="493" t="n">
        <v>0</v>
      </c>
      <c r="AG1572" s="493" t="n">
        <v>0</v>
      </c>
      <c r="AH1572" s="493" t="n">
        <v>0</v>
      </c>
      <c r="AI1572" s="493" t="n">
        <v>0</v>
      </c>
      <c r="AJ1572" s="493" t="n">
        <v>0</v>
      </c>
      <c r="AK1572" s="493" t="n">
        <v>0</v>
      </c>
      <c r="AL1572" s="493" t="n">
        <v>0</v>
      </c>
      <c r="AM1572" s="493" t="n">
        <v>0</v>
      </c>
      <c r="AN1572" s="493" t="n">
        <v>0</v>
      </c>
      <c r="AO1572" s="493" t="n">
        <v>0</v>
      </c>
      <c r="AP1572" s="493" t="n">
        <v>0</v>
      </c>
      <c r="AQ1572" s="493" t="n">
        <v>0</v>
      </c>
      <c r="AR1572" s="493" t="n">
        <v>0</v>
      </c>
      <c r="AS1572" s="493" t="n">
        <v>0</v>
      </c>
      <c r="AT1572" s="493" t="n">
        <v>0</v>
      </c>
      <c r="AU1572" s="493" t="n">
        <v>0</v>
      </c>
      <c r="AV1572" s="493" t="n">
        <v>0</v>
      </c>
      <c r="AW1572" s="493" t="n">
        <v>0</v>
      </c>
      <c r="AX1572" s="493" t="n">
        <v>0</v>
      </c>
      <c r="AY1572" s="493" t="n">
        <v>0</v>
      </c>
      <c r="AZ1572" s="493" t="n">
        <v>0</v>
      </c>
      <c r="BA1572" s="493" t="n">
        <v>0</v>
      </c>
      <c r="BB1572" s="493" t="n">
        <v>0</v>
      </c>
      <c r="BC1572" s="493" t="n">
        <v>0</v>
      </c>
      <c r="BD1572" s="493" t="n">
        <v>0</v>
      </c>
      <c r="BE1572" s="493" t="n">
        <v>0</v>
      </c>
      <c r="BF1572" s="493" t="n">
        <v>0</v>
      </c>
      <c r="BG1572" s="493" t="n">
        <v>0</v>
      </c>
      <c r="BH1572" s="493" t="n">
        <v>0</v>
      </c>
      <c r="BI1572" s="493" t="n">
        <v>0</v>
      </c>
      <c r="BJ1572" s="493" t="n">
        <v>0</v>
      </c>
      <c r="BK1572" s="493" t="n">
        <v>0</v>
      </c>
      <c r="BL1572" s="493" t="n">
        <v>0</v>
      </c>
      <c r="BM1572" s="493" t="n">
        <v>0</v>
      </c>
      <c r="BN1572" s="493" t="n">
        <v>0</v>
      </c>
      <c r="BO1572" s="493" t="n">
        <v>0</v>
      </c>
      <c r="BP1572" s="493" t="n">
        <v>0</v>
      </c>
      <c r="BQ1572" s="493" t="n">
        <v>0</v>
      </c>
      <c r="BR1572" s="493" t="n">
        <v>0</v>
      </c>
      <c r="BS1572" s="493" t="n">
        <v>246.96</v>
      </c>
      <c r="BT1572" s="493" t="n">
        <v>0</v>
      </c>
      <c r="BU1572" s="493" t="n">
        <v>0</v>
      </c>
      <c r="BV1572" s="493" t="n">
        <v>0</v>
      </c>
      <c r="BW1572" s="493" t="n">
        <v>0</v>
      </c>
    </row>
    <row r="1573">
      <c r="A1573" t="inlineStr">
        <is>
          <t>[C9C] ANGIOTENSIN-II 길항제 (단일)</t>
        </is>
      </c>
      <c r="B1573" t="inlineStr">
        <is>
          <t>케이에스제약</t>
        </is>
      </c>
      <c r="C1573" t="inlineStr">
        <is>
          <t>텔미프리</t>
        </is>
      </c>
      <c r="D1573" t="inlineStr">
        <is>
          <t>케이에스제약</t>
        </is>
      </c>
      <c r="E1573" t="inlineStr">
        <is>
          <t>telmisartan</t>
        </is>
      </c>
      <c r="F1573" t="inlineStr">
        <is>
          <t>종합병원</t>
        </is>
      </c>
      <c r="G1573" t="inlineStr">
        <is>
          <t>Generic</t>
        </is>
      </c>
      <c r="H1573" s="493" t="n">
        <v>0</v>
      </c>
      <c r="I1573" s="493" t="n">
        <v>0</v>
      </c>
      <c r="J1573" s="493" t="n">
        <v>0</v>
      </c>
      <c r="K1573" s="493" t="n">
        <v>0</v>
      </c>
      <c r="L1573" s="493" t="n">
        <v>0</v>
      </c>
      <c r="M1573" s="493" t="n">
        <v>0</v>
      </c>
      <c r="N1573" s="493" t="n">
        <v>0</v>
      </c>
      <c r="O1573" s="493" t="n">
        <v>0</v>
      </c>
      <c r="P1573" s="493" t="n">
        <v>0</v>
      </c>
      <c r="Q1573" s="493" t="n">
        <v>0</v>
      </c>
      <c r="R1573" s="493" t="n">
        <v>0</v>
      </c>
      <c r="S1573" s="493" t="n">
        <v>0</v>
      </c>
      <c r="T1573" s="493" t="n">
        <v>0</v>
      </c>
      <c r="U1573" s="493" t="n">
        <v>0</v>
      </c>
      <c r="V1573" s="493" t="n">
        <v>0</v>
      </c>
      <c r="W1573" s="493" t="n">
        <v>0</v>
      </c>
      <c r="X1573" s="493" t="n">
        <v>0</v>
      </c>
      <c r="Y1573" s="493" t="n">
        <v>0</v>
      </c>
      <c r="Z1573" s="493" t="n">
        <v>0</v>
      </c>
      <c r="AA1573" s="493" t="n">
        <v>0</v>
      </c>
      <c r="AB1573" s="493" t="n">
        <v>0</v>
      </c>
      <c r="AC1573" s="493" t="n">
        <v>542.4</v>
      </c>
      <c r="AD1573" s="493" t="n">
        <v>4709.7</v>
      </c>
      <c r="AE1573" s="493" t="n">
        <v>3459.1</v>
      </c>
      <c r="AF1573" s="493" t="n">
        <v>4935.6</v>
      </c>
      <c r="AG1573" s="493" t="n">
        <v>2748.15</v>
      </c>
      <c r="AH1573" s="493" t="n">
        <v>5230.95</v>
      </c>
      <c r="AI1573" s="493" t="n">
        <v>4314.3</v>
      </c>
      <c r="AJ1573" s="493" t="n">
        <v>5484.36</v>
      </c>
      <c r="AK1573" s="493" t="n">
        <v>4031.1</v>
      </c>
      <c r="AL1573" s="493" t="n">
        <v>4977.4</v>
      </c>
      <c r="AM1573" s="493" t="n">
        <v>3013.09</v>
      </c>
      <c r="AN1573" s="493" t="n">
        <v>6190.38</v>
      </c>
      <c r="AO1573" s="493" t="n">
        <v>6110.85</v>
      </c>
      <c r="AP1573" s="493" t="n">
        <v>7537</v>
      </c>
      <c r="AQ1573" s="493" t="n">
        <v>8983.1</v>
      </c>
      <c r="AR1573" s="493" t="n">
        <v>8632.200000000001</v>
      </c>
      <c r="AS1573" s="493" t="n">
        <v>6107.2</v>
      </c>
      <c r="AT1573" s="493" t="n">
        <v>8625.65</v>
      </c>
      <c r="AU1573" s="493" t="n">
        <v>6246.08</v>
      </c>
      <c r="AV1573" s="493" t="n">
        <v>7115.4</v>
      </c>
      <c r="AW1573" s="493" t="n">
        <v>7120.49</v>
      </c>
      <c r="AX1573" s="493" t="n">
        <v>9446.780000000001</v>
      </c>
      <c r="AY1573" s="493" t="n">
        <v>5658.75</v>
      </c>
      <c r="AZ1573" s="493" t="n">
        <v>8909.700000000001</v>
      </c>
      <c r="BA1573" s="493" t="n">
        <v>9477</v>
      </c>
      <c r="BB1573" s="493" t="n">
        <v>6220.46</v>
      </c>
      <c r="BC1573" s="493" t="n">
        <v>11669.79</v>
      </c>
      <c r="BD1573" s="493" t="n">
        <v>6781.79</v>
      </c>
      <c r="BE1573" s="493" t="n">
        <v>6583.41</v>
      </c>
      <c r="BF1573" s="493" t="n">
        <v>8900.139999999999</v>
      </c>
      <c r="BG1573" s="493" t="n">
        <v>8178.12</v>
      </c>
      <c r="BH1573" s="493" t="n">
        <v>7154.72</v>
      </c>
      <c r="BI1573" s="493" t="n">
        <v>6593.58</v>
      </c>
      <c r="BJ1573" s="493" t="n">
        <v>7268.16</v>
      </c>
      <c r="BK1573" s="493" t="n">
        <v>8023.8</v>
      </c>
      <c r="BL1573" s="493" t="n">
        <v>9909.110000000001</v>
      </c>
      <c r="BM1573" s="493" t="n">
        <v>5229.06</v>
      </c>
      <c r="BN1573" s="493" t="n">
        <v>8185.39</v>
      </c>
      <c r="BO1573" s="493" t="n">
        <v>12511.12</v>
      </c>
      <c r="BP1573" s="493" t="n">
        <v>4679.48</v>
      </c>
      <c r="BQ1573" s="493" t="n">
        <v>7819.98</v>
      </c>
      <c r="BR1573" s="493" t="n">
        <v>9917.040000000001</v>
      </c>
      <c r="BS1573" s="493" t="n">
        <v>9018.799999999999</v>
      </c>
      <c r="BT1573" s="493" t="n">
        <v>6328.03</v>
      </c>
      <c r="BU1573" s="493" t="n">
        <v>10767.8</v>
      </c>
      <c r="BV1573" s="493" t="n">
        <v>4876.64</v>
      </c>
      <c r="BW1573" s="493" t="n">
        <v>12052.25</v>
      </c>
    </row>
    <row r="1574">
      <c r="A1574" t="inlineStr">
        <is>
          <t>[C9C] ANGIOTENSIN-II 길항제 (단일)</t>
        </is>
      </c>
      <c r="B1574" t="inlineStr">
        <is>
          <t>케이에스제약</t>
        </is>
      </c>
      <c r="C1574" t="inlineStr">
        <is>
          <t>텔미프리</t>
        </is>
      </c>
      <c r="D1574" t="inlineStr">
        <is>
          <t>케이에스제약</t>
        </is>
      </c>
      <c r="E1574" t="inlineStr">
        <is>
          <t>telmisartan</t>
        </is>
      </c>
      <c r="F1574" t="inlineStr">
        <is>
          <t>병원</t>
        </is>
      </c>
      <c r="G1574" t="inlineStr">
        <is>
          <t>Generic</t>
        </is>
      </c>
      <c r="H1574" s="493" t="n">
        <v>0</v>
      </c>
      <c r="I1574" s="493" t="n">
        <v>0</v>
      </c>
      <c r="J1574" s="493" t="n">
        <v>0</v>
      </c>
      <c r="K1574" s="493" t="n">
        <v>1184</v>
      </c>
      <c r="L1574" s="493" t="n">
        <v>0</v>
      </c>
      <c r="M1574" s="493" t="n">
        <v>0</v>
      </c>
      <c r="N1574" s="493" t="n">
        <v>0</v>
      </c>
      <c r="O1574" s="493" t="n">
        <v>0</v>
      </c>
      <c r="P1574" s="493" t="n">
        <v>0</v>
      </c>
      <c r="Q1574" s="493" t="n">
        <v>0</v>
      </c>
      <c r="R1574" s="493" t="n">
        <v>0</v>
      </c>
      <c r="S1574" s="493" t="n">
        <v>1408</v>
      </c>
      <c r="T1574" s="493" t="n">
        <v>1048</v>
      </c>
      <c r="U1574" s="493" t="n">
        <v>1160</v>
      </c>
      <c r="V1574" s="493" t="n">
        <v>1503.72</v>
      </c>
      <c r="W1574" s="493" t="n">
        <v>1601.38</v>
      </c>
      <c r="X1574" s="493" t="n">
        <v>1048</v>
      </c>
      <c r="Y1574" s="493" t="n">
        <v>928</v>
      </c>
      <c r="Z1574" s="493" t="n">
        <v>744</v>
      </c>
      <c r="AA1574" s="493" t="n">
        <v>1016</v>
      </c>
      <c r="AB1574" s="493" t="n">
        <v>448</v>
      </c>
      <c r="AC1574" s="493" t="n">
        <v>576</v>
      </c>
      <c r="AD1574" s="493" t="n">
        <v>484</v>
      </c>
      <c r="AE1574" s="493" t="n">
        <v>688</v>
      </c>
      <c r="AF1574" s="493" t="n">
        <v>672</v>
      </c>
      <c r="AG1574" s="493" t="n">
        <v>1816</v>
      </c>
      <c r="AH1574" s="493" t="n">
        <v>450.24</v>
      </c>
      <c r="AI1574" s="493" t="n">
        <v>1533.6</v>
      </c>
      <c r="AJ1574" s="493" t="n">
        <v>6569.64</v>
      </c>
      <c r="AK1574" s="493" t="n">
        <v>10007.14</v>
      </c>
      <c r="AL1574" s="493" t="n">
        <v>5799.94</v>
      </c>
      <c r="AM1574" s="493" t="n">
        <v>11842.07</v>
      </c>
      <c r="AN1574" s="493" t="n">
        <v>24420.95</v>
      </c>
      <c r="AO1574" s="493" t="n">
        <v>20359.52</v>
      </c>
      <c r="AP1574" s="493" t="n">
        <v>21998.46</v>
      </c>
      <c r="AQ1574" s="493" t="n">
        <v>25463.29</v>
      </c>
      <c r="AR1574" s="493" t="n">
        <v>19477.14</v>
      </c>
      <c r="AS1574" s="493" t="n">
        <v>21102.48</v>
      </c>
      <c r="AT1574" s="493" t="n">
        <v>22774.28</v>
      </c>
      <c r="AU1574" s="493" t="n">
        <v>24889.92</v>
      </c>
      <c r="AV1574" s="493" t="n">
        <v>19848.48</v>
      </c>
      <c r="AW1574" s="493" t="n">
        <v>25164.58</v>
      </c>
      <c r="AX1574" s="493" t="n">
        <v>21202.37</v>
      </c>
      <c r="AY1574" s="493" t="n">
        <v>22962.76</v>
      </c>
      <c r="AZ1574" s="493" t="n">
        <v>23293.64</v>
      </c>
      <c r="BA1574" s="493" t="n">
        <v>24032.38</v>
      </c>
      <c r="BB1574" s="493" t="n">
        <v>16384.72</v>
      </c>
      <c r="BC1574" s="493" t="n">
        <v>24735.12</v>
      </c>
      <c r="BD1574" s="493" t="n">
        <v>16267.14</v>
      </c>
      <c r="BE1574" s="493" t="n">
        <v>17132.98</v>
      </c>
      <c r="BF1574" s="493" t="n">
        <v>18477.79</v>
      </c>
      <c r="BG1574" s="493" t="n">
        <v>19001.03</v>
      </c>
      <c r="BH1574" s="493" t="n">
        <v>22264.72</v>
      </c>
      <c r="BI1574" s="493" t="n">
        <v>19397.68</v>
      </c>
      <c r="BJ1574" s="493" t="n">
        <v>15694.84</v>
      </c>
      <c r="BK1574" s="493" t="n">
        <v>15171.7</v>
      </c>
      <c r="BL1574" s="493" t="n">
        <v>17051.91</v>
      </c>
      <c r="BM1574" s="493" t="n">
        <v>21943.31</v>
      </c>
      <c r="BN1574" s="493" t="n">
        <v>14357.16</v>
      </c>
      <c r="BO1574" s="493" t="n">
        <v>20553.97</v>
      </c>
      <c r="BP1574" s="493" t="n">
        <v>16043.8</v>
      </c>
      <c r="BQ1574" s="493" t="n">
        <v>16634.48</v>
      </c>
      <c r="BR1574" s="493" t="n">
        <v>19580.22</v>
      </c>
      <c r="BS1574" s="493" t="n">
        <v>19310.43</v>
      </c>
      <c r="BT1574" s="493" t="n">
        <v>27920.72</v>
      </c>
      <c r="BU1574" s="493" t="n">
        <v>28553.26</v>
      </c>
      <c r="BV1574" s="493" t="n">
        <v>19426.89</v>
      </c>
      <c r="BW1574" s="493" t="n">
        <v>19729.32</v>
      </c>
    </row>
    <row r="1575">
      <c r="A1575" t="inlineStr">
        <is>
          <t>[C9C] ANGIOTENSIN-II 길항제 (단일)</t>
        </is>
      </c>
      <c r="B1575" t="inlineStr">
        <is>
          <t>케이에스제약</t>
        </is>
      </c>
      <c r="C1575" t="inlineStr">
        <is>
          <t>텔미프리</t>
        </is>
      </c>
      <c r="D1575" t="inlineStr">
        <is>
          <t>케이에스제약</t>
        </is>
      </c>
      <c r="E1575" t="inlineStr">
        <is>
          <t>telmisartan</t>
        </is>
      </c>
      <c r="F1575" t="inlineStr">
        <is>
          <t>의원</t>
        </is>
      </c>
      <c r="G1575" t="inlineStr">
        <is>
          <t>Generic</t>
        </is>
      </c>
      <c r="H1575" s="493" t="n">
        <v>0</v>
      </c>
      <c r="I1575" s="493" t="n">
        <v>0</v>
      </c>
      <c r="J1575" s="493" t="n">
        <v>0</v>
      </c>
      <c r="K1575" s="493" t="n">
        <v>1024.8</v>
      </c>
      <c r="L1575" s="493" t="n">
        <v>0</v>
      </c>
      <c r="M1575" s="493" t="n">
        <v>0</v>
      </c>
      <c r="N1575" s="493" t="n">
        <v>0</v>
      </c>
      <c r="O1575" s="493" t="n">
        <v>0</v>
      </c>
      <c r="P1575" s="493" t="n">
        <v>0</v>
      </c>
      <c r="Q1575" s="493" t="n">
        <v>0</v>
      </c>
      <c r="R1575" s="493" t="n">
        <v>0</v>
      </c>
      <c r="S1575" s="493" t="n">
        <v>2203.36</v>
      </c>
      <c r="T1575" s="493" t="n">
        <v>2952.4</v>
      </c>
      <c r="U1575" s="493" t="n">
        <v>6838.66</v>
      </c>
      <c r="V1575" s="493" t="n">
        <v>5521.44</v>
      </c>
      <c r="W1575" s="493" t="n">
        <v>3467.52</v>
      </c>
      <c r="X1575" s="493" t="n">
        <v>3376.08</v>
      </c>
      <c r="Y1575" s="493" t="n">
        <v>2227.28</v>
      </c>
      <c r="Z1575" s="493" t="n">
        <v>4053.18</v>
      </c>
      <c r="AA1575" s="493" t="n">
        <v>10822.07</v>
      </c>
      <c r="AB1575" s="493" t="n">
        <v>11807.06</v>
      </c>
      <c r="AC1575" s="493" t="n">
        <v>15558.45</v>
      </c>
      <c r="AD1575" s="493" t="n">
        <v>20354</v>
      </c>
      <c r="AE1575" s="493" t="n">
        <v>18434.24</v>
      </c>
      <c r="AF1575" s="493" t="n">
        <v>18847.65</v>
      </c>
      <c r="AG1575" s="493" t="n">
        <v>17309.02</v>
      </c>
      <c r="AH1575" s="493" t="n">
        <v>8246.35</v>
      </c>
      <c r="AI1575" s="493" t="n">
        <v>11605.25</v>
      </c>
      <c r="AJ1575" s="493" t="n">
        <v>14196.55</v>
      </c>
      <c r="AK1575" s="493" t="n">
        <v>16957.1</v>
      </c>
      <c r="AL1575" s="493" t="n">
        <v>21468.31</v>
      </c>
      <c r="AM1575" s="493" t="n">
        <v>45955.84</v>
      </c>
      <c r="AN1575" s="493" t="n">
        <v>48191.63</v>
      </c>
      <c r="AO1575" s="493" t="n">
        <v>49938.7</v>
      </c>
      <c r="AP1575" s="493" t="n">
        <v>67023.96000000001</v>
      </c>
      <c r="AQ1575" s="493" t="n">
        <v>69199.28999999999</v>
      </c>
      <c r="AR1575" s="493" t="n">
        <v>67298.38</v>
      </c>
      <c r="AS1575" s="493" t="n">
        <v>63644.03</v>
      </c>
      <c r="AT1575" s="493" t="n">
        <v>75222.87</v>
      </c>
      <c r="AU1575" s="493" t="n">
        <v>73289.36</v>
      </c>
      <c r="AV1575" s="493" t="n">
        <v>75692.39</v>
      </c>
      <c r="AW1575" s="493" t="n">
        <v>76961.85000000001</v>
      </c>
      <c r="AX1575" s="493" t="n">
        <v>78556.56</v>
      </c>
      <c r="AY1575" s="493" t="n">
        <v>76413.03</v>
      </c>
      <c r="AZ1575" s="493" t="n">
        <v>82408</v>
      </c>
      <c r="BA1575" s="493" t="n">
        <v>80151.22</v>
      </c>
      <c r="BB1575" s="493" t="n">
        <v>72799.78999999999</v>
      </c>
      <c r="BC1575" s="493" t="n">
        <v>87805.85000000001</v>
      </c>
      <c r="BD1575" s="493" t="n">
        <v>75388.64999999999</v>
      </c>
      <c r="BE1575" s="493" t="n">
        <v>73769.33</v>
      </c>
      <c r="BF1575" s="493" t="n">
        <v>72261.89999999999</v>
      </c>
      <c r="BG1575" s="493" t="n">
        <v>74677.03999999999</v>
      </c>
      <c r="BH1575" s="493" t="n">
        <v>73142.25999999999</v>
      </c>
      <c r="BI1575" s="493" t="n">
        <v>75508.28999999999</v>
      </c>
      <c r="BJ1575" s="493" t="n">
        <v>69742.02</v>
      </c>
      <c r="BK1575" s="493" t="n">
        <v>77619.33</v>
      </c>
      <c r="BL1575" s="493" t="n">
        <v>93765.03999999999</v>
      </c>
      <c r="BM1575" s="493" t="n">
        <v>74346.28</v>
      </c>
      <c r="BN1575" s="493" t="n">
        <v>83167.75999999999</v>
      </c>
      <c r="BO1575" s="493" t="n">
        <v>91783.00999999999</v>
      </c>
      <c r="BP1575" s="493" t="n">
        <v>83834.96000000001</v>
      </c>
      <c r="BQ1575" s="493" t="n">
        <v>84217.55</v>
      </c>
      <c r="BR1575" s="493" t="n">
        <v>80828.36</v>
      </c>
      <c r="BS1575" s="493" t="n">
        <v>89789.12</v>
      </c>
      <c r="BT1575" s="493" t="n">
        <v>87672.64</v>
      </c>
      <c r="BU1575" s="493" t="n">
        <v>94092.85000000001</v>
      </c>
      <c r="BV1575" s="493" t="n">
        <v>86473.23</v>
      </c>
      <c r="BW1575" s="493" t="n">
        <v>81645.87</v>
      </c>
    </row>
    <row r="1576">
      <c r="A1576" t="inlineStr">
        <is>
          <t>[C9C] ANGIOTENSIN-II 길항제 (단일)</t>
        </is>
      </c>
      <c r="B1576" t="inlineStr">
        <is>
          <t>케이에스제약</t>
        </is>
      </c>
      <c r="C1576" t="inlineStr">
        <is>
          <t>텔미프리</t>
        </is>
      </c>
      <c r="D1576" t="inlineStr">
        <is>
          <t>케이에스제약</t>
        </is>
      </c>
      <c r="E1576" t="inlineStr">
        <is>
          <t>telmisartan</t>
        </is>
      </c>
      <c r="F1576" t="inlineStr">
        <is>
          <t>보건소</t>
        </is>
      </c>
      <c r="G1576" t="inlineStr">
        <is>
          <t>Generic</t>
        </is>
      </c>
      <c r="H1576" s="493" t="n">
        <v>0</v>
      </c>
      <c r="I1576" s="493" t="n">
        <v>0</v>
      </c>
      <c r="J1576" s="493" t="n">
        <v>0</v>
      </c>
      <c r="K1576" s="493" t="n">
        <v>0</v>
      </c>
      <c r="L1576" s="493" t="n">
        <v>0</v>
      </c>
      <c r="M1576" s="493" t="n">
        <v>0</v>
      </c>
      <c r="N1576" s="493" t="n">
        <v>0</v>
      </c>
      <c r="O1576" s="493" t="n">
        <v>0</v>
      </c>
      <c r="P1576" s="493" t="n">
        <v>0</v>
      </c>
      <c r="Q1576" s="493" t="n">
        <v>0</v>
      </c>
      <c r="R1576" s="493" t="n">
        <v>0</v>
      </c>
      <c r="S1576" s="493" t="n">
        <v>0</v>
      </c>
      <c r="T1576" s="493" t="n">
        <v>0</v>
      </c>
      <c r="U1576" s="493" t="n">
        <v>0</v>
      </c>
      <c r="V1576" s="493" t="n">
        <v>0</v>
      </c>
      <c r="W1576" s="493" t="n">
        <v>0</v>
      </c>
      <c r="X1576" s="493" t="n">
        <v>0</v>
      </c>
      <c r="Y1576" s="493" t="n">
        <v>0</v>
      </c>
      <c r="Z1576" s="493" t="n">
        <v>0</v>
      </c>
      <c r="AA1576" s="493" t="n">
        <v>0</v>
      </c>
      <c r="AB1576" s="493" t="n">
        <v>0</v>
      </c>
      <c r="AC1576" s="493" t="n">
        <v>0</v>
      </c>
      <c r="AD1576" s="493" t="n">
        <v>0</v>
      </c>
      <c r="AE1576" s="493" t="n">
        <v>0</v>
      </c>
      <c r="AF1576" s="493" t="n">
        <v>0</v>
      </c>
      <c r="AG1576" s="493" t="n">
        <v>0</v>
      </c>
      <c r="AH1576" s="493" t="n">
        <v>0</v>
      </c>
      <c r="AI1576" s="493" t="n">
        <v>0</v>
      </c>
      <c r="AJ1576" s="493" t="n">
        <v>0</v>
      </c>
      <c r="AK1576" s="493" t="n">
        <v>144.6</v>
      </c>
      <c r="AL1576" s="493" t="n">
        <v>0</v>
      </c>
      <c r="AM1576" s="493" t="n">
        <v>0</v>
      </c>
      <c r="AN1576" s="493" t="n">
        <v>0</v>
      </c>
      <c r="AO1576" s="493" t="n">
        <v>0</v>
      </c>
      <c r="AP1576" s="493" t="n">
        <v>0</v>
      </c>
      <c r="AQ1576" s="493" t="n">
        <v>0</v>
      </c>
      <c r="AR1576" s="493" t="n">
        <v>0</v>
      </c>
      <c r="AS1576" s="493" t="n">
        <v>0</v>
      </c>
      <c r="AT1576" s="493" t="n">
        <v>509.4</v>
      </c>
      <c r="AU1576" s="493" t="n">
        <v>226.8</v>
      </c>
      <c r="AV1576" s="493" t="n">
        <v>0</v>
      </c>
      <c r="AW1576" s="493" t="n">
        <v>0</v>
      </c>
      <c r="AX1576" s="493" t="n">
        <v>0</v>
      </c>
      <c r="AY1576" s="493" t="n">
        <v>0</v>
      </c>
      <c r="AZ1576" s="493" t="n">
        <v>0</v>
      </c>
      <c r="BA1576" s="493" t="n">
        <v>0</v>
      </c>
      <c r="BB1576" s="493" t="n">
        <v>0</v>
      </c>
      <c r="BC1576" s="493" t="n">
        <v>0</v>
      </c>
      <c r="BD1576" s="493" t="n">
        <v>0</v>
      </c>
      <c r="BE1576" s="493" t="n">
        <v>0</v>
      </c>
      <c r="BF1576" s="493" t="n">
        <v>0</v>
      </c>
      <c r="BG1576" s="493" t="n">
        <v>0</v>
      </c>
      <c r="BH1576" s="493" t="n">
        <v>0</v>
      </c>
      <c r="BI1576" s="493" t="n">
        <v>0</v>
      </c>
      <c r="BJ1576" s="493" t="n">
        <v>403.2</v>
      </c>
      <c r="BK1576" s="493" t="n">
        <v>0</v>
      </c>
      <c r="BL1576" s="493" t="n">
        <v>365.4</v>
      </c>
      <c r="BM1576" s="493" t="n">
        <v>0</v>
      </c>
      <c r="BN1576" s="493" t="n">
        <v>642</v>
      </c>
      <c r="BO1576" s="493" t="n">
        <v>337.5</v>
      </c>
      <c r="BP1576" s="493" t="n">
        <v>573.9</v>
      </c>
      <c r="BQ1576" s="493" t="n">
        <v>796.5</v>
      </c>
      <c r="BR1576" s="493" t="n">
        <v>759</v>
      </c>
      <c r="BS1576" s="493" t="n">
        <v>692.7</v>
      </c>
      <c r="BT1576" s="493" t="n">
        <v>0</v>
      </c>
      <c r="BU1576" s="493" t="n">
        <v>0</v>
      </c>
      <c r="BV1576" s="493" t="n">
        <v>919.8</v>
      </c>
      <c r="BW1576" s="493" t="n">
        <v>0</v>
      </c>
    </row>
    <row r="1577">
      <c r="A1577" t="inlineStr">
        <is>
          <t>[C9C] ANGIOTENSIN-II 길항제 (단일)</t>
        </is>
      </c>
      <c r="B1577" t="inlineStr">
        <is>
          <t>케이에스제약</t>
        </is>
      </c>
      <c r="C1577" t="inlineStr">
        <is>
          <t>텔미프리</t>
        </is>
      </c>
      <c r="D1577" t="inlineStr">
        <is>
          <t>케이에스제약</t>
        </is>
      </c>
      <c r="E1577" t="inlineStr">
        <is>
          <t>telmisartan</t>
        </is>
      </c>
      <c r="F1577" t="inlineStr">
        <is>
          <t>기타(치과의원, 치과병원 등)</t>
        </is>
      </c>
      <c r="G1577" t="inlineStr">
        <is>
          <t>Generic</t>
        </is>
      </c>
      <c r="H1577" s="493" t="n">
        <v>0</v>
      </c>
      <c r="I1577" s="493" t="n">
        <v>0</v>
      </c>
      <c r="J1577" s="493" t="n">
        <v>0</v>
      </c>
      <c r="K1577" s="493" t="n">
        <v>0</v>
      </c>
      <c r="L1577" s="493" t="n">
        <v>0</v>
      </c>
      <c r="M1577" s="493" t="n">
        <v>0</v>
      </c>
      <c r="N1577" s="493" t="n">
        <v>0</v>
      </c>
      <c r="O1577" s="493" t="n">
        <v>0</v>
      </c>
      <c r="P1577" s="493" t="n">
        <v>0</v>
      </c>
      <c r="Q1577" s="493" t="n">
        <v>0</v>
      </c>
      <c r="R1577" s="493" t="n">
        <v>0</v>
      </c>
      <c r="S1577" s="493" t="n">
        <v>0</v>
      </c>
      <c r="T1577" s="493" t="n">
        <v>0</v>
      </c>
      <c r="U1577" s="493" t="n">
        <v>0</v>
      </c>
      <c r="V1577" s="493" t="n">
        <v>0</v>
      </c>
      <c r="W1577" s="493" t="n">
        <v>0</v>
      </c>
      <c r="X1577" s="493" t="n">
        <v>0</v>
      </c>
      <c r="Y1577" s="493" t="n">
        <v>0</v>
      </c>
      <c r="Z1577" s="493" t="n">
        <v>0</v>
      </c>
      <c r="AA1577" s="493" t="n">
        <v>0</v>
      </c>
      <c r="AB1577" s="493" t="n">
        <v>0</v>
      </c>
      <c r="AC1577" s="493" t="n">
        <v>0</v>
      </c>
      <c r="AD1577" s="493" t="n">
        <v>0</v>
      </c>
      <c r="AE1577" s="493" t="n">
        <v>0</v>
      </c>
      <c r="AF1577" s="493" t="n">
        <v>0</v>
      </c>
      <c r="AG1577" s="493" t="n">
        <v>0</v>
      </c>
      <c r="AH1577" s="493" t="n">
        <v>0</v>
      </c>
      <c r="AI1577" s="493" t="n">
        <v>0</v>
      </c>
      <c r="AJ1577" s="493" t="n">
        <v>0</v>
      </c>
      <c r="AK1577" s="493" t="n">
        <v>0</v>
      </c>
      <c r="AL1577" s="493" t="n">
        <v>0</v>
      </c>
      <c r="AM1577" s="493" t="n">
        <v>0</v>
      </c>
      <c r="AN1577" s="493" t="n">
        <v>0</v>
      </c>
      <c r="AO1577" s="493" t="n">
        <v>0</v>
      </c>
      <c r="AP1577" s="493" t="n">
        <v>0</v>
      </c>
      <c r="AQ1577" s="493" t="n">
        <v>0</v>
      </c>
      <c r="AR1577" s="493" t="n">
        <v>0</v>
      </c>
      <c r="AS1577" s="493" t="n">
        <v>0</v>
      </c>
      <c r="AT1577" s="493" t="n">
        <v>0</v>
      </c>
      <c r="AU1577" s="493" t="n">
        <v>0</v>
      </c>
      <c r="AV1577" s="493" t="n">
        <v>0</v>
      </c>
      <c r="AW1577" s="493" t="n">
        <v>0</v>
      </c>
      <c r="AX1577" s="493" t="n">
        <v>0</v>
      </c>
      <c r="AY1577" s="493" t="n">
        <v>0</v>
      </c>
      <c r="AZ1577" s="493" t="n">
        <v>0</v>
      </c>
      <c r="BA1577" s="493" t="n">
        <v>0</v>
      </c>
      <c r="BB1577" s="493" t="n">
        <v>0</v>
      </c>
      <c r="BC1577" s="493" t="n">
        <v>0</v>
      </c>
      <c r="BD1577" s="493" t="n">
        <v>0</v>
      </c>
      <c r="BE1577" s="493" t="n">
        <v>0</v>
      </c>
      <c r="BF1577" s="493" t="n">
        <v>0</v>
      </c>
      <c r="BG1577" s="493" t="n">
        <v>0</v>
      </c>
      <c r="BH1577" s="493" t="n">
        <v>0</v>
      </c>
      <c r="BI1577" s="493" t="n">
        <v>0</v>
      </c>
      <c r="BJ1577" s="493" t="n">
        <v>0</v>
      </c>
      <c r="BK1577" s="493" t="n">
        <v>0</v>
      </c>
      <c r="BL1577" s="493" t="n">
        <v>0</v>
      </c>
      <c r="BM1577" s="493" t="n">
        <v>0</v>
      </c>
      <c r="BN1577" s="493" t="n">
        <v>0</v>
      </c>
      <c r="BO1577" s="493" t="n">
        <v>0</v>
      </c>
      <c r="BP1577" s="493" t="n">
        <v>0</v>
      </c>
      <c r="BQ1577" s="493" t="n">
        <v>120.3</v>
      </c>
      <c r="BR1577" s="493" t="n">
        <v>0</v>
      </c>
      <c r="BS1577" s="493" t="n">
        <v>0</v>
      </c>
      <c r="BT1577" s="493" t="n">
        <v>0</v>
      </c>
      <c r="BU1577" s="493" t="n">
        <v>0</v>
      </c>
      <c r="BV1577" s="493" t="n">
        <v>0</v>
      </c>
      <c r="BW1577" s="493" t="n">
        <v>0</v>
      </c>
    </row>
    <row r="1578">
      <c r="A1578" t="inlineStr">
        <is>
          <t>[C9C] ANGIOTENSIN-II 길항제 (단일)</t>
        </is>
      </c>
      <c r="B1578" t="inlineStr">
        <is>
          <t>케이에스제약</t>
        </is>
      </c>
      <c r="C1578" t="inlineStr">
        <is>
          <t>프리로탄</t>
        </is>
      </c>
      <c r="D1578" t="inlineStr">
        <is>
          <t>케이에스제약</t>
        </is>
      </c>
      <c r="E1578" t="inlineStr">
        <is>
          <t>losartan potassium</t>
        </is>
      </c>
      <c r="F1578" t="inlineStr">
        <is>
          <t>병원</t>
        </is>
      </c>
      <c r="G1578" t="inlineStr">
        <is>
          <t>Generic</t>
        </is>
      </c>
      <c r="H1578" s="493" t="n">
        <v>240</v>
      </c>
      <c r="I1578" s="493" t="n">
        <v>80</v>
      </c>
      <c r="J1578" s="493" t="n">
        <v>0</v>
      </c>
      <c r="K1578" s="493" t="n">
        <v>0</v>
      </c>
      <c r="L1578" s="493" t="n">
        <v>111.72</v>
      </c>
      <c r="M1578" s="493" t="n">
        <v>335.72</v>
      </c>
      <c r="N1578" s="493" t="n">
        <v>0</v>
      </c>
      <c r="O1578" s="493" t="n">
        <v>0</v>
      </c>
      <c r="P1578" s="493" t="n">
        <v>0</v>
      </c>
      <c r="Q1578" s="493" t="n">
        <v>0</v>
      </c>
      <c r="R1578" s="493" t="n">
        <v>0</v>
      </c>
      <c r="S1578" s="493" t="n">
        <v>0</v>
      </c>
      <c r="T1578" s="493" t="n">
        <v>0</v>
      </c>
      <c r="U1578" s="493" t="n">
        <v>0</v>
      </c>
      <c r="V1578" s="493" t="n">
        <v>0</v>
      </c>
      <c r="W1578" s="493" t="n">
        <v>0</v>
      </c>
      <c r="X1578" s="493" t="n">
        <v>0</v>
      </c>
      <c r="Y1578" s="493" t="n">
        <v>0</v>
      </c>
      <c r="Z1578" s="493" t="n">
        <v>0</v>
      </c>
      <c r="AA1578" s="493" t="n">
        <v>0</v>
      </c>
      <c r="AB1578" s="493" t="n">
        <v>0</v>
      </c>
      <c r="AC1578" s="493" t="n">
        <v>0</v>
      </c>
      <c r="AD1578" s="493" t="n">
        <v>0</v>
      </c>
      <c r="AE1578" s="493" t="n">
        <v>0</v>
      </c>
      <c r="AF1578" s="493" t="n">
        <v>0</v>
      </c>
      <c r="AG1578" s="493" t="n">
        <v>0</v>
      </c>
      <c r="AH1578" s="493" t="n">
        <v>0</v>
      </c>
      <c r="AI1578" s="493" t="n">
        <v>0</v>
      </c>
      <c r="AJ1578" s="493" t="n">
        <v>0</v>
      </c>
      <c r="AK1578" s="493" t="n">
        <v>0</v>
      </c>
      <c r="AL1578" s="493" t="n">
        <v>0</v>
      </c>
      <c r="AM1578" s="493" t="n">
        <v>0</v>
      </c>
      <c r="AN1578" s="493" t="n">
        <v>0</v>
      </c>
      <c r="AO1578" s="493" t="n">
        <v>0</v>
      </c>
      <c r="AP1578" s="493" t="n">
        <v>0</v>
      </c>
      <c r="AQ1578" s="493" t="n">
        <v>0</v>
      </c>
      <c r="AR1578" s="493" t="n">
        <v>0</v>
      </c>
      <c r="AS1578" s="493" t="n">
        <v>0</v>
      </c>
      <c r="AT1578" s="493" t="n">
        <v>0</v>
      </c>
      <c r="AU1578" s="493" t="n">
        <v>0</v>
      </c>
      <c r="AV1578" s="493" t="n">
        <v>0</v>
      </c>
      <c r="AW1578" s="493" t="n">
        <v>0</v>
      </c>
      <c r="AX1578" s="493" t="n">
        <v>0</v>
      </c>
      <c r="AY1578" s="493" t="n">
        <v>0</v>
      </c>
      <c r="AZ1578" s="493" t="n">
        <v>0</v>
      </c>
      <c r="BA1578" s="493" t="n">
        <v>0</v>
      </c>
      <c r="BB1578" s="493" t="n">
        <v>0</v>
      </c>
      <c r="BC1578" s="493" t="n">
        <v>0</v>
      </c>
      <c r="BD1578" s="493" t="n">
        <v>0</v>
      </c>
      <c r="BE1578" s="493" t="n">
        <v>0</v>
      </c>
      <c r="BF1578" s="493" t="n">
        <v>0</v>
      </c>
      <c r="BG1578" s="493" t="n">
        <v>0</v>
      </c>
      <c r="BH1578" s="493" t="n">
        <v>0</v>
      </c>
      <c r="BI1578" s="493" t="n">
        <v>0</v>
      </c>
      <c r="BJ1578" s="493" t="n">
        <v>0</v>
      </c>
      <c r="BK1578" s="493" t="n">
        <v>0</v>
      </c>
      <c r="BL1578" s="493" t="n">
        <v>0</v>
      </c>
      <c r="BM1578" s="493" t="n">
        <v>0</v>
      </c>
      <c r="BN1578" s="493" t="n">
        <v>0</v>
      </c>
      <c r="BO1578" s="493" t="n">
        <v>0</v>
      </c>
      <c r="BP1578" s="493" t="n">
        <v>0</v>
      </c>
      <c r="BQ1578" s="493" t="n">
        <v>0</v>
      </c>
      <c r="BR1578" s="493" t="n">
        <v>0</v>
      </c>
      <c r="BS1578" s="493" t="n">
        <v>0</v>
      </c>
      <c r="BT1578" s="493" t="n">
        <v>0</v>
      </c>
      <c r="BU1578" s="493" t="n">
        <v>0</v>
      </c>
      <c r="BV1578" s="493" t="n">
        <v>0</v>
      </c>
      <c r="BW1578" s="493" t="n">
        <v>0</v>
      </c>
    </row>
    <row r="1579">
      <c r="A1579" t="inlineStr">
        <is>
          <t>[C9C] ANGIOTENSIN-II 길항제 (단일)</t>
        </is>
      </c>
      <c r="B1579" t="inlineStr">
        <is>
          <t>케이에스제약</t>
        </is>
      </c>
      <c r="C1579" t="inlineStr">
        <is>
          <t>프리로탄</t>
        </is>
      </c>
      <c r="D1579" t="inlineStr">
        <is>
          <t>케이에스제약</t>
        </is>
      </c>
      <c r="E1579" t="inlineStr">
        <is>
          <t>losartan potassium</t>
        </is>
      </c>
      <c r="F1579" t="inlineStr">
        <is>
          <t>의원</t>
        </is>
      </c>
      <c r="G1579" t="inlineStr">
        <is>
          <t>Generic</t>
        </is>
      </c>
      <c r="H1579" s="493" t="n">
        <v>3304.5</v>
      </c>
      <c r="I1579" s="493" t="n">
        <v>3667.8</v>
      </c>
      <c r="J1579" s="493" t="n">
        <v>4570.28</v>
      </c>
      <c r="K1579" s="493" t="n">
        <v>8723.139999999999</v>
      </c>
      <c r="L1579" s="493" t="n">
        <v>8763.17</v>
      </c>
      <c r="M1579" s="493" t="n">
        <v>9253.700000000001</v>
      </c>
      <c r="N1579" s="493" t="n">
        <v>10539.89</v>
      </c>
      <c r="O1579" s="493" t="n">
        <v>8518.92</v>
      </c>
      <c r="P1579" s="493" t="n">
        <v>10069.64</v>
      </c>
      <c r="Q1579" s="493" t="n">
        <v>9663.08</v>
      </c>
      <c r="R1579" s="493" t="n">
        <v>5802.56</v>
      </c>
      <c r="S1579" s="493" t="n">
        <v>0</v>
      </c>
      <c r="T1579" s="493" t="n">
        <v>0</v>
      </c>
      <c r="U1579" s="493" t="n">
        <v>0</v>
      </c>
      <c r="V1579" s="493" t="n">
        <v>0</v>
      </c>
      <c r="W1579" s="493" t="n">
        <v>0</v>
      </c>
      <c r="X1579" s="493" t="n">
        <v>0</v>
      </c>
      <c r="Y1579" s="493" t="n">
        <v>0</v>
      </c>
      <c r="Z1579" s="493" t="n">
        <v>0</v>
      </c>
      <c r="AA1579" s="493" t="n">
        <v>0</v>
      </c>
      <c r="AB1579" s="493" t="n">
        <v>0</v>
      </c>
      <c r="AC1579" s="493" t="n">
        <v>0</v>
      </c>
      <c r="AD1579" s="493" t="n">
        <v>0</v>
      </c>
      <c r="AE1579" s="493" t="n">
        <v>0</v>
      </c>
      <c r="AF1579" s="493" t="n">
        <v>0</v>
      </c>
      <c r="AG1579" s="493" t="n">
        <v>0</v>
      </c>
      <c r="AH1579" s="493" t="n">
        <v>810</v>
      </c>
      <c r="AI1579" s="493" t="n">
        <v>1192.52</v>
      </c>
      <c r="AJ1579" s="493" t="n">
        <v>0</v>
      </c>
      <c r="AK1579" s="493" t="n">
        <v>0</v>
      </c>
      <c r="AL1579" s="493" t="n">
        <v>766.13</v>
      </c>
      <c r="AM1579" s="493" t="n">
        <v>0</v>
      </c>
      <c r="AN1579" s="493" t="n">
        <v>734.3200000000001</v>
      </c>
      <c r="AO1579" s="493" t="n">
        <v>0</v>
      </c>
      <c r="AP1579" s="493" t="n">
        <v>0</v>
      </c>
      <c r="AQ1579" s="493" t="n">
        <v>0</v>
      </c>
      <c r="AR1579" s="493" t="n">
        <v>0</v>
      </c>
      <c r="AS1579" s="493" t="n">
        <v>0</v>
      </c>
      <c r="AT1579" s="493" t="n">
        <v>0</v>
      </c>
      <c r="AU1579" s="493" t="n">
        <v>0</v>
      </c>
      <c r="AV1579" s="493" t="n">
        <v>0</v>
      </c>
      <c r="AW1579" s="493" t="n">
        <v>0</v>
      </c>
      <c r="AX1579" s="493" t="n">
        <v>0</v>
      </c>
      <c r="AY1579" s="493" t="n">
        <v>0</v>
      </c>
      <c r="AZ1579" s="493" t="n">
        <v>0</v>
      </c>
      <c r="BA1579" s="493" t="n">
        <v>0</v>
      </c>
      <c r="BB1579" s="493" t="n">
        <v>0</v>
      </c>
      <c r="BC1579" s="493" t="n">
        <v>0</v>
      </c>
      <c r="BD1579" s="493" t="n">
        <v>0</v>
      </c>
      <c r="BE1579" s="493" t="n">
        <v>0</v>
      </c>
      <c r="BF1579" s="493" t="n">
        <v>0</v>
      </c>
      <c r="BG1579" s="493" t="n">
        <v>0</v>
      </c>
      <c r="BH1579" s="493" t="n">
        <v>0</v>
      </c>
      <c r="BI1579" s="493" t="n">
        <v>0</v>
      </c>
      <c r="BJ1579" s="493" t="n">
        <v>0</v>
      </c>
      <c r="BK1579" s="493" t="n">
        <v>0</v>
      </c>
      <c r="BL1579" s="493" t="n">
        <v>0</v>
      </c>
      <c r="BM1579" s="493" t="n">
        <v>0</v>
      </c>
      <c r="BN1579" s="493" t="n">
        <v>0</v>
      </c>
      <c r="BO1579" s="493" t="n">
        <v>0</v>
      </c>
      <c r="BP1579" s="493" t="n">
        <v>0</v>
      </c>
      <c r="BQ1579" s="493" t="n">
        <v>0</v>
      </c>
      <c r="BR1579" s="493" t="n">
        <v>0</v>
      </c>
      <c r="BS1579" s="493" t="n">
        <v>0</v>
      </c>
      <c r="BT1579" s="493" t="n">
        <v>0</v>
      </c>
      <c r="BU1579" s="493" t="n">
        <v>0</v>
      </c>
      <c r="BV1579" s="493" t="n">
        <v>0</v>
      </c>
      <c r="BW1579" s="493" t="n">
        <v>0</v>
      </c>
    </row>
    <row r="1580">
      <c r="A1580" t="inlineStr">
        <is>
          <t>[C9C] ANGIOTENSIN-II 길항제 (단일)</t>
        </is>
      </c>
      <c r="B1580" t="inlineStr">
        <is>
          <t>케이엠에스</t>
        </is>
      </c>
      <c r="C1580" t="inlineStr">
        <is>
          <t>로코탄</t>
        </is>
      </c>
      <c r="D1580" t="inlineStr">
        <is>
          <t>케이엠에스</t>
        </is>
      </c>
      <c r="E1580" t="inlineStr">
        <is>
          <t>losartan potassium</t>
        </is>
      </c>
      <c r="F1580" t="inlineStr">
        <is>
          <t>병원</t>
        </is>
      </c>
      <c r="G1580" t="inlineStr">
        <is>
          <t>Generic</t>
        </is>
      </c>
      <c r="H1580" s="493" t="n">
        <v>464</v>
      </c>
      <c r="I1580" s="493" t="n">
        <v>2982.52</v>
      </c>
      <c r="J1580" s="493" t="n">
        <v>1198.8</v>
      </c>
      <c r="K1580" s="493" t="n">
        <v>807.3</v>
      </c>
      <c r="L1580" s="493" t="n">
        <v>239.4</v>
      </c>
      <c r="M1580" s="493" t="n">
        <v>542.4400000000001</v>
      </c>
      <c r="N1580" s="493" t="n">
        <v>1155.42</v>
      </c>
      <c r="O1580" s="493" t="n">
        <v>450.6</v>
      </c>
      <c r="P1580" s="493" t="n">
        <v>574.26</v>
      </c>
      <c r="Q1580" s="493" t="n">
        <v>331.82</v>
      </c>
      <c r="R1580" s="493" t="n">
        <v>934.8</v>
      </c>
      <c r="S1580" s="493" t="n">
        <v>224</v>
      </c>
      <c r="T1580" s="493" t="n">
        <v>222.6</v>
      </c>
      <c r="U1580" s="493" t="n">
        <v>105.28</v>
      </c>
      <c r="V1580" s="493" t="n">
        <v>196.62</v>
      </c>
      <c r="W1580" s="493" t="n">
        <v>215.76</v>
      </c>
      <c r="X1580" s="493" t="n">
        <v>119.4</v>
      </c>
      <c r="Y1580" s="493" t="n">
        <v>111.72</v>
      </c>
      <c r="Z1580" s="493" t="n">
        <v>120</v>
      </c>
      <c r="AA1580" s="493" t="n">
        <v>117.4</v>
      </c>
      <c r="AB1580" s="493" t="n">
        <v>154.54</v>
      </c>
      <c r="AC1580" s="493" t="n">
        <v>221.76</v>
      </c>
      <c r="AD1580" s="493" t="n">
        <v>0</v>
      </c>
      <c r="AE1580" s="493" t="n">
        <v>0</v>
      </c>
      <c r="AF1580" s="493" t="n">
        <v>0</v>
      </c>
      <c r="AG1580" s="493" t="n">
        <v>0</v>
      </c>
      <c r="AH1580" s="493" t="n">
        <v>0</v>
      </c>
      <c r="AI1580" s="493" t="n">
        <v>0</v>
      </c>
      <c r="AJ1580" s="493" t="n">
        <v>0</v>
      </c>
      <c r="AK1580" s="493" t="n">
        <v>0</v>
      </c>
      <c r="AL1580" s="493" t="n">
        <v>0</v>
      </c>
      <c r="AM1580" s="493" t="n">
        <v>0</v>
      </c>
      <c r="AN1580" s="493" t="n">
        <v>0</v>
      </c>
      <c r="AO1580" s="493" t="n">
        <v>0</v>
      </c>
      <c r="AP1580" s="493" t="n">
        <v>0</v>
      </c>
      <c r="AQ1580" s="493" t="n">
        <v>0</v>
      </c>
      <c r="AR1580" s="493" t="n">
        <v>0</v>
      </c>
      <c r="AS1580" s="493" t="n">
        <v>0</v>
      </c>
      <c r="AT1580" s="493" t="n">
        <v>0</v>
      </c>
      <c r="AU1580" s="493" t="n">
        <v>0</v>
      </c>
      <c r="AV1580" s="493" t="n">
        <v>0</v>
      </c>
      <c r="AW1580" s="493" t="n">
        <v>0</v>
      </c>
      <c r="AX1580" s="493" t="n">
        <v>0</v>
      </c>
      <c r="AY1580" s="493" t="n">
        <v>0</v>
      </c>
      <c r="AZ1580" s="493" t="n">
        <v>0</v>
      </c>
      <c r="BA1580" s="493" t="n">
        <v>0</v>
      </c>
      <c r="BB1580" s="493" t="n">
        <v>0</v>
      </c>
      <c r="BC1580" s="493" t="n">
        <v>0</v>
      </c>
      <c r="BD1580" s="493" t="n">
        <v>0</v>
      </c>
      <c r="BE1580" s="493" t="n">
        <v>0</v>
      </c>
      <c r="BF1580" s="493" t="n">
        <v>0</v>
      </c>
      <c r="BG1580" s="493" t="n">
        <v>0</v>
      </c>
      <c r="BH1580" s="493" t="n">
        <v>0</v>
      </c>
      <c r="BI1580" s="493" t="n">
        <v>0</v>
      </c>
      <c r="BJ1580" s="493" t="n">
        <v>0</v>
      </c>
      <c r="BK1580" s="493" t="n">
        <v>0</v>
      </c>
      <c r="BL1580" s="493" t="n">
        <v>0</v>
      </c>
      <c r="BM1580" s="493" t="n">
        <v>1350</v>
      </c>
      <c r="BN1580" s="493" t="n">
        <v>1209.3</v>
      </c>
      <c r="BO1580" s="493" t="n">
        <v>840.3</v>
      </c>
      <c r="BP1580" s="493" t="n">
        <v>1561.2</v>
      </c>
      <c r="BQ1580" s="493" t="n">
        <v>1349.32</v>
      </c>
      <c r="BR1580" s="493" t="n">
        <v>1131.2</v>
      </c>
      <c r="BS1580" s="493" t="n">
        <v>2397.36</v>
      </c>
      <c r="BT1580" s="493" t="n">
        <v>1287.44</v>
      </c>
      <c r="BU1580" s="493" t="n">
        <v>2054.22</v>
      </c>
      <c r="BV1580" s="493" t="n">
        <v>1886.52</v>
      </c>
      <c r="BW1580" s="493" t="n">
        <v>1522.97</v>
      </c>
    </row>
    <row r="1581">
      <c r="A1581" t="inlineStr">
        <is>
          <t>[C9C] ANGIOTENSIN-II 길항제 (단일)</t>
        </is>
      </c>
      <c r="B1581" t="inlineStr">
        <is>
          <t>케이엠에스</t>
        </is>
      </c>
      <c r="C1581" t="inlineStr">
        <is>
          <t>로코탄</t>
        </is>
      </c>
      <c r="D1581" t="inlineStr">
        <is>
          <t>케이엠에스</t>
        </is>
      </c>
      <c r="E1581" t="inlineStr">
        <is>
          <t>losartan potassium</t>
        </is>
      </c>
      <c r="F1581" t="inlineStr">
        <is>
          <t>의원</t>
        </is>
      </c>
      <c r="G1581" t="inlineStr">
        <is>
          <t>Generic</t>
        </is>
      </c>
      <c r="H1581" s="493" t="n">
        <v>55153.64</v>
      </c>
      <c r="I1581" s="493" t="n">
        <v>57312.5</v>
      </c>
      <c r="J1581" s="493" t="n">
        <v>63460.95</v>
      </c>
      <c r="K1581" s="493" t="n">
        <v>56329.68</v>
      </c>
      <c r="L1581" s="493" t="n">
        <v>65776.34</v>
      </c>
      <c r="M1581" s="493" t="n">
        <v>52757.31</v>
      </c>
      <c r="N1581" s="493" t="n">
        <v>51249.99</v>
      </c>
      <c r="O1581" s="493" t="n">
        <v>58921.74</v>
      </c>
      <c r="P1581" s="493" t="n">
        <v>48234.39</v>
      </c>
      <c r="Q1581" s="493" t="n">
        <v>50776.59</v>
      </c>
      <c r="R1581" s="493" t="n">
        <v>55554.94</v>
      </c>
      <c r="S1581" s="493" t="n">
        <v>14936.5</v>
      </c>
      <c r="T1581" s="493" t="n">
        <v>24065.35</v>
      </c>
      <c r="U1581" s="493" t="n">
        <v>21039.13</v>
      </c>
      <c r="V1581" s="493" t="n">
        <v>24387.2</v>
      </c>
      <c r="W1581" s="493" t="n">
        <v>18628.48</v>
      </c>
      <c r="X1581" s="493" t="n">
        <v>33817.12</v>
      </c>
      <c r="Y1581" s="493" t="n">
        <v>24333.29</v>
      </c>
      <c r="Z1581" s="493" t="n">
        <v>22971.43</v>
      </c>
      <c r="AA1581" s="493" t="n">
        <v>27995.38</v>
      </c>
      <c r="AB1581" s="493" t="n">
        <v>20092.31</v>
      </c>
      <c r="AC1581" s="493" t="n">
        <v>11903.06</v>
      </c>
      <c r="AD1581" s="493" t="n">
        <v>0</v>
      </c>
      <c r="AE1581" s="493" t="n">
        <v>0</v>
      </c>
      <c r="AF1581" s="493" t="n">
        <v>0</v>
      </c>
      <c r="AG1581" s="493" t="n">
        <v>0</v>
      </c>
      <c r="AH1581" s="493" t="n">
        <v>0</v>
      </c>
      <c r="AI1581" s="493" t="n">
        <v>0</v>
      </c>
      <c r="AJ1581" s="493" t="n">
        <v>0</v>
      </c>
      <c r="AK1581" s="493" t="n">
        <v>0</v>
      </c>
      <c r="AL1581" s="493" t="n">
        <v>0</v>
      </c>
      <c r="AM1581" s="493" t="n">
        <v>0</v>
      </c>
      <c r="AN1581" s="493" t="n">
        <v>0</v>
      </c>
      <c r="AO1581" s="493" t="n">
        <v>0</v>
      </c>
      <c r="AP1581" s="493" t="n">
        <v>0</v>
      </c>
      <c r="AQ1581" s="493" t="n">
        <v>0</v>
      </c>
      <c r="AR1581" s="493" t="n">
        <v>6649.25</v>
      </c>
      <c r="AS1581" s="493" t="n">
        <v>8967.49</v>
      </c>
      <c r="AT1581" s="493" t="n">
        <v>8297.200000000001</v>
      </c>
      <c r="AU1581" s="493" t="n">
        <v>8991.99</v>
      </c>
      <c r="AV1581" s="493" t="n">
        <v>11960.63</v>
      </c>
      <c r="AW1581" s="493" t="n">
        <v>7534.5</v>
      </c>
      <c r="AX1581" s="493" t="n">
        <v>9087.26</v>
      </c>
      <c r="AY1581" s="493" t="n">
        <v>10194.45</v>
      </c>
      <c r="AZ1581" s="493" t="n">
        <v>13487.18</v>
      </c>
      <c r="BA1581" s="493" t="n">
        <v>11865.74</v>
      </c>
      <c r="BB1581" s="493" t="n">
        <v>12322.66</v>
      </c>
      <c r="BC1581" s="493" t="n">
        <v>10777.3</v>
      </c>
      <c r="BD1581" s="493" t="n">
        <v>11705.14</v>
      </c>
      <c r="BE1581" s="493" t="n">
        <v>12364.6</v>
      </c>
      <c r="BF1581" s="493" t="n">
        <v>11198.91</v>
      </c>
      <c r="BG1581" s="493" t="n">
        <v>12638.95</v>
      </c>
      <c r="BH1581" s="493" t="n">
        <v>13344.08</v>
      </c>
      <c r="BI1581" s="493" t="n">
        <v>9785.280000000001</v>
      </c>
      <c r="BJ1581" s="493" t="n">
        <v>13764.79</v>
      </c>
      <c r="BK1581" s="493" t="n">
        <v>10177.54</v>
      </c>
      <c r="BL1581" s="493" t="n">
        <v>11005.51</v>
      </c>
      <c r="BM1581" s="493" t="n">
        <v>9024.540000000001</v>
      </c>
      <c r="BN1581" s="493" t="n">
        <v>12047.83</v>
      </c>
      <c r="BO1581" s="493" t="n">
        <v>11651.77</v>
      </c>
      <c r="BP1581" s="493" t="n">
        <v>9043.42</v>
      </c>
      <c r="BQ1581" s="493" t="n">
        <v>10770.31</v>
      </c>
      <c r="BR1581" s="493" t="n">
        <v>9470.02</v>
      </c>
      <c r="BS1581" s="493" t="n">
        <v>10535.8</v>
      </c>
      <c r="BT1581" s="493" t="n">
        <v>7632.32</v>
      </c>
      <c r="BU1581" s="493" t="n">
        <v>8380.41</v>
      </c>
      <c r="BV1581" s="493" t="n">
        <v>8798</v>
      </c>
      <c r="BW1581" s="493" t="n">
        <v>6062.54</v>
      </c>
    </row>
    <row r="1582">
      <c r="A1582" t="inlineStr">
        <is>
          <t>[C9C] ANGIOTENSIN-II 길항제 (단일)</t>
        </is>
      </c>
      <c r="B1582" t="inlineStr">
        <is>
          <t>케이엠에스</t>
        </is>
      </c>
      <c r="C1582" t="inlineStr">
        <is>
          <t>로코탄</t>
        </is>
      </c>
      <c r="D1582" t="inlineStr">
        <is>
          <t>케이엠에스</t>
        </is>
      </c>
      <c r="E1582" t="inlineStr">
        <is>
          <t>losartan potassium</t>
        </is>
      </c>
      <c r="F1582" t="inlineStr">
        <is>
          <t>보건소</t>
        </is>
      </c>
      <c r="G1582" t="inlineStr">
        <is>
          <t>Generic</t>
        </is>
      </c>
      <c r="H1582" s="493" t="n">
        <v>17091</v>
      </c>
      <c r="I1582" s="493" t="n">
        <v>336.6</v>
      </c>
      <c r="J1582" s="493" t="n">
        <v>129.6</v>
      </c>
      <c r="K1582" s="493" t="n">
        <v>0</v>
      </c>
      <c r="L1582" s="493" t="n">
        <v>6998.7</v>
      </c>
      <c r="M1582" s="493" t="n">
        <v>27.9</v>
      </c>
      <c r="N1582" s="493" t="n">
        <v>81</v>
      </c>
      <c r="O1582" s="493" t="n">
        <v>397.8</v>
      </c>
      <c r="P1582" s="493" t="n">
        <v>8534.700000000001</v>
      </c>
      <c r="Q1582" s="493" t="n">
        <v>77.40000000000001</v>
      </c>
      <c r="R1582" s="493" t="n">
        <v>156.6</v>
      </c>
      <c r="S1582" s="493" t="n">
        <v>0</v>
      </c>
      <c r="T1582" s="493" t="n">
        <v>0</v>
      </c>
      <c r="U1582" s="493" t="n">
        <v>0</v>
      </c>
      <c r="V1582" s="493" t="n">
        <v>0</v>
      </c>
      <c r="W1582" s="493" t="n">
        <v>0</v>
      </c>
      <c r="X1582" s="493" t="n">
        <v>0</v>
      </c>
      <c r="Y1582" s="493" t="n">
        <v>0</v>
      </c>
      <c r="Z1582" s="493" t="n">
        <v>0</v>
      </c>
      <c r="AA1582" s="493" t="n">
        <v>0</v>
      </c>
      <c r="AB1582" s="493" t="n">
        <v>0</v>
      </c>
      <c r="AC1582" s="493" t="n">
        <v>0</v>
      </c>
      <c r="AD1582" s="493" t="n">
        <v>0</v>
      </c>
      <c r="AE1582" s="493" t="n">
        <v>0</v>
      </c>
      <c r="AF1582" s="493" t="n">
        <v>0</v>
      </c>
      <c r="AG1582" s="493" t="n">
        <v>0</v>
      </c>
      <c r="AH1582" s="493" t="n">
        <v>0</v>
      </c>
      <c r="AI1582" s="493" t="n">
        <v>0</v>
      </c>
      <c r="AJ1582" s="493" t="n">
        <v>0</v>
      </c>
      <c r="AK1582" s="493" t="n">
        <v>0</v>
      </c>
      <c r="AL1582" s="493" t="n">
        <v>0</v>
      </c>
      <c r="AM1582" s="493" t="n">
        <v>0</v>
      </c>
      <c r="AN1582" s="493" t="n">
        <v>0</v>
      </c>
      <c r="AO1582" s="493" t="n">
        <v>0</v>
      </c>
      <c r="AP1582" s="493" t="n">
        <v>0</v>
      </c>
      <c r="AQ1582" s="493" t="n">
        <v>0</v>
      </c>
      <c r="AR1582" s="493" t="n">
        <v>0</v>
      </c>
      <c r="AS1582" s="493" t="n">
        <v>0</v>
      </c>
      <c r="AT1582" s="493" t="n">
        <v>0</v>
      </c>
      <c r="AU1582" s="493" t="n">
        <v>0</v>
      </c>
      <c r="AV1582" s="493" t="n">
        <v>0</v>
      </c>
      <c r="AW1582" s="493" t="n">
        <v>0</v>
      </c>
      <c r="AX1582" s="493" t="n">
        <v>0</v>
      </c>
      <c r="AY1582" s="493" t="n">
        <v>0</v>
      </c>
      <c r="AZ1582" s="493" t="n">
        <v>0</v>
      </c>
      <c r="BA1582" s="493" t="n">
        <v>0</v>
      </c>
      <c r="BB1582" s="493" t="n">
        <v>0</v>
      </c>
      <c r="BC1582" s="493" t="n">
        <v>0</v>
      </c>
      <c r="BD1582" s="493" t="n">
        <v>0</v>
      </c>
      <c r="BE1582" s="493" t="n">
        <v>0</v>
      </c>
      <c r="BF1582" s="493" t="n">
        <v>0</v>
      </c>
      <c r="BG1582" s="493" t="n">
        <v>0</v>
      </c>
      <c r="BH1582" s="493" t="n">
        <v>0</v>
      </c>
      <c r="BI1582" s="493" t="n">
        <v>0</v>
      </c>
      <c r="BJ1582" s="493" t="n">
        <v>0</v>
      </c>
      <c r="BK1582" s="493" t="n">
        <v>0</v>
      </c>
      <c r="BL1582" s="493" t="n">
        <v>0</v>
      </c>
      <c r="BM1582" s="493" t="n">
        <v>0</v>
      </c>
      <c r="BN1582" s="493" t="n">
        <v>0</v>
      </c>
      <c r="BO1582" s="493" t="n">
        <v>0</v>
      </c>
      <c r="BP1582" s="493" t="n">
        <v>491.7</v>
      </c>
      <c r="BQ1582" s="493" t="n">
        <v>0</v>
      </c>
      <c r="BR1582" s="493" t="n">
        <v>0</v>
      </c>
      <c r="BS1582" s="493" t="n">
        <v>0</v>
      </c>
      <c r="BT1582" s="493" t="n">
        <v>0</v>
      </c>
      <c r="BU1582" s="493" t="n">
        <v>0</v>
      </c>
      <c r="BV1582" s="493" t="n">
        <v>0</v>
      </c>
      <c r="BW1582" s="493" t="n">
        <v>0</v>
      </c>
    </row>
    <row r="1583">
      <c r="A1583" t="inlineStr">
        <is>
          <t>[C9C] ANGIOTENSIN-II 길항제 (단일)</t>
        </is>
      </c>
      <c r="B1583" t="inlineStr">
        <is>
          <t>케이엠에스</t>
        </is>
      </c>
      <c r="C1583" t="inlineStr">
        <is>
          <t>이베로</t>
        </is>
      </c>
      <c r="D1583" t="inlineStr">
        <is>
          <t>케이엠에스</t>
        </is>
      </c>
      <c r="E1583" t="inlineStr">
        <is>
          <t>irbesartan</t>
        </is>
      </c>
      <c r="F1583" t="inlineStr">
        <is>
          <t>상급종합병원</t>
        </is>
      </c>
      <c r="G1583" t="inlineStr">
        <is>
          <t>Generic</t>
        </is>
      </c>
      <c r="H1583" s="493" t="n">
        <v>0</v>
      </c>
      <c r="I1583" s="493" t="n">
        <v>0</v>
      </c>
      <c r="J1583" s="493" t="n">
        <v>0</v>
      </c>
      <c r="K1583" s="493" t="n">
        <v>1440</v>
      </c>
      <c r="L1583" s="493" t="n">
        <v>0</v>
      </c>
      <c r="M1583" s="493" t="n">
        <v>0</v>
      </c>
      <c r="N1583" s="493" t="n">
        <v>0</v>
      </c>
      <c r="O1583" s="493" t="n">
        <v>0</v>
      </c>
      <c r="P1583" s="493" t="n">
        <v>0</v>
      </c>
      <c r="Q1583" s="493" t="n">
        <v>0</v>
      </c>
      <c r="R1583" s="493" t="n">
        <v>0</v>
      </c>
      <c r="S1583" s="493" t="n">
        <v>0</v>
      </c>
      <c r="T1583" s="493" t="n">
        <v>0</v>
      </c>
      <c r="U1583" s="493" t="n">
        <v>0</v>
      </c>
      <c r="V1583" s="493" t="n">
        <v>0</v>
      </c>
      <c r="W1583" s="493" t="n">
        <v>0</v>
      </c>
      <c r="X1583" s="493" t="n">
        <v>0</v>
      </c>
      <c r="Y1583" s="493" t="n">
        <v>0</v>
      </c>
      <c r="Z1583" s="493" t="n">
        <v>0</v>
      </c>
      <c r="AA1583" s="493" t="n">
        <v>0</v>
      </c>
      <c r="AB1583" s="493" t="n">
        <v>0</v>
      </c>
      <c r="AC1583" s="493" t="n">
        <v>0</v>
      </c>
      <c r="AD1583" s="493" t="n">
        <v>0</v>
      </c>
      <c r="AE1583" s="493" t="n">
        <v>0</v>
      </c>
      <c r="AF1583" s="493" t="n">
        <v>0</v>
      </c>
      <c r="AG1583" s="493" t="n">
        <v>0</v>
      </c>
      <c r="AH1583" s="493" t="n">
        <v>0</v>
      </c>
      <c r="AI1583" s="493" t="n">
        <v>0</v>
      </c>
      <c r="AJ1583" s="493" t="n">
        <v>0</v>
      </c>
      <c r="AK1583" s="493" t="n">
        <v>0</v>
      </c>
      <c r="AL1583" s="493" t="n">
        <v>0</v>
      </c>
      <c r="AM1583" s="493" t="n">
        <v>0</v>
      </c>
      <c r="AN1583" s="493" t="n">
        <v>0</v>
      </c>
      <c r="AO1583" s="493" t="n">
        <v>0</v>
      </c>
      <c r="AP1583" s="493" t="n">
        <v>0</v>
      </c>
      <c r="AQ1583" s="493" t="n">
        <v>0</v>
      </c>
      <c r="AR1583" s="493" t="n">
        <v>0</v>
      </c>
      <c r="AS1583" s="493" t="n">
        <v>0</v>
      </c>
      <c r="AT1583" s="493" t="n">
        <v>0</v>
      </c>
      <c r="AU1583" s="493" t="n">
        <v>0</v>
      </c>
      <c r="AV1583" s="493" t="n">
        <v>0</v>
      </c>
      <c r="AW1583" s="493" t="n">
        <v>0</v>
      </c>
      <c r="AX1583" s="493" t="n">
        <v>0</v>
      </c>
      <c r="AY1583" s="493" t="n">
        <v>0</v>
      </c>
      <c r="AZ1583" s="493" t="n">
        <v>0</v>
      </c>
      <c r="BA1583" s="493" t="n">
        <v>0</v>
      </c>
      <c r="BB1583" s="493" t="n">
        <v>0</v>
      </c>
      <c r="BC1583" s="493" t="n">
        <v>0</v>
      </c>
      <c r="BD1583" s="493" t="n">
        <v>0</v>
      </c>
      <c r="BE1583" s="493" t="n">
        <v>0</v>
      </c>
      <c r="BF1583" s="493" t="n">
        <v>0</v>
      </c>
      <c r="BG1583" s="493" t="n">
        <v>0</v>
      </c>
      <c r="BH1583" s="493" t="n">
        <v>0</v>
      </c>
      <c r="BI1583" s="493" t="n">
        <v>0</v>
      </c>
      <c r="BJ1583" s="493" t="n">
        <v>0</v>
      </c>
      <c r="BK1583" s="493" t="n">
        <v>0</v>
      </c>
      <c r="BL1583" s="493" t="n">
        <v>0</v>
      </c>
      <c r="BM1583" s="493" t="n">
        <v>0</v>
      </c>
      <c r="BN1583" s="493" t="n">
        <v>0</v>
      </c>
      <c r="BO1583" s="493" t="n">
        <v>0</v>
      </c>
      <c r="BP1583" s="493" t="n">
        <v>0</v>
      </c>
      <c r="BQ1583" s="493" t="n">
        <v>0</v>
      </c>
      <c r="BR1583" s="493" t="n">
        <v>0</v>
      </c>
      <c r="BS1583" s="493" t="n">
        <v>0</v>
      </c>
      <c r="BT1583" s="493" t="n">
        <v>0</v>
      </c>
      <c r="BU1583" s="493" t="n">
        <v>0</v>
      </c>
      <c r="BV1583" s="493" t="n">
        <v>0</v>
      </c>
      <c r="BW1583" s="493" t="n">
        <v>0</v>
      </c>
    </row>
    <row r="1584">
      <c r="A1584" t="inlineStr">
        <is>
          <t>[C9C] ANGIOTENSIN-II 길항제 (단일)</t>
        </is>
      </c>
      <c r="B1584" t="inlineStr">
        <is>
          <t>케이엠에스</t>
        </is>
      </c>
      <c r="C1584" t="inlineStr">
        <is>
          <t>이베로</t>
        </is>
      </c>
      <c r="D1584" t="inlineStr">
        <is>
          <t>케이엠에스</t>
        </is>
      </c>
      <c r="E1584" t="inlineStr">
        <is>
          <t>irbesartan</t>
        </is>
      </c>
      <c r="F1584" t="inlineStr">
        <is>
          <t>종합병원</t>
        </is>
      </c>
      <c r="G1584" t="inlineStr">
        <is>
          <t>Generic</t>
        </is>
      </c>
      <c r="H1584" s="493" t="n">
        <v>0</v>
      </c>
      <c r="I1584" s="493" t="n">
        <v>0</v>
      </c>
      <c r="J1584" s="493" t="n">
        <v>0</v>
      </c>
      <c r="K1584" s="493" t="n">
        <v>0</v>
      </c>
      <c r="L1584" s="493" t="n">
        <v>0</v>
      </c>
      <c r="M1584" s="493" t="n">
        <v>0</v>
      </c>
      <c r="N1584" s="493" t="n">
        <v>0</v>
      </c>
      <c r="O1584" s="493" t="n">
        <v>0</v>
      </c>
      <c r="P1584" s="493" t="n">
        <v>0</v>
      </c>
      <c r="Q1584" s="493" t="n">
        <v>0</v>
      </c>
      <c r="R1584" s="493" t="n">
        <v>0</v>
      </c>
      <c r="S1584" s="493" t="n">
        <v>0</v>
      </c>
      <c r="T1584" s="493" t="n">
        <v>0</v>
      </c>
      <c r="U1584" s="493" t="n">
        <v>0</v>
      </c>
      <c r="V1584" s="493" t="n">
        <v>0</v>
      </c>
      <c r="W1584" s="493" t="n">
        <v>0</v>
      </c>
      <c r="X1584" s="493" t="n">
        <v>0</v>
      </c>
      <c r="Y1584" s="493" t="n">
        <v>0</v>
      </c>
      <c r="Z1584" s="493" t="n">
        <v>0</v>
      </c>
      <c r="AA1584" s="493" t="n">
        <v>0</v>
      </c>
      <c r="AB1584" s="493" t="n">
        <v>0</v>
      </c>
      <c r="AC1584" s="493" t="n">
        <v>0</v>
      </c>
      <c r="AD1584" s="493" t="n">
        <v>0</v>
      </c>
      <c r="AE1584" s="493" t="n">
        <v>0</v>
      </c>
      <c r="AF1584" s="493" t="n">
        <v>0</v>
      </c>
      <c r="AG1584" s="493" t="n">
        <v>0</v>
      </c>
      <c r="AH1584" s="493" t="n">
        <v>0</v>
      </c>
      <c r="AI1584" s="493" t="n">
        <v>0</v>
      </c>
      <c r="AJ1584" s="493" t="n">
        <v>0</v>
      </c>
      <c r="AK1584" s="493" t="n">
        <v>0</v>
      </c>
      <c r="AL1584" s="493" t="n">
        <v>0</v>
      </c>
      <c r="AM1584" s="493" t="n">
        <v>0</v>
      </c>
      <c r="AN1584" s="493" t="n">
        <v>0</v>
      </c>
      <c r="AO1584" s="493" t="n">
        <v>0</v>
      </c>
      <c r="AP1584" s="493" t="n">
        <v>0</v>
      </c>
      <c r="AQ1584" s="493" t="n">
        <v>0</v>
      </c>
      <c r="AR1584" s="493" t="n">
        <v>0</v>
      </c>
      <c r="AS1584" s="493" t="n">
        <v>0</v>
      </c>
      <c r="AT1584" s="493" t="n">
        <v>0</v>
      </c>
      <c r="AU1584" s="493" t="n">
        <v>0</v>
      </c>
      <c r="AV1584" s="493" t="n">
        <v>0</v>
      </c>
      <c r="AW1584" s="493" t="n">
        <v>0</v>
      </c>
      <c r="AX1584" s="493" t="n">
        <v>0</v>
      </c>
      <c r="AY1584" s="493" t="n">
        <v>0</v>
      </c>
      <c r="AZ1584" s="493" t="n">
        <v>0</v>
      </c>
      <c r="BA1584" s="493" t="n">
        <v>0</v>
      </c>
      <c r="BB1584" s="493" t="n">
        <v>0</v>
      </c>
      <c r="BC1584" s="493" t="n">
        <v>0</v>
      </c>
      <c r="BD1584" s="493" t="n">
        <v>0</v>
      </c>
      <c r="BE1584" s="493" t="n">
        <v>0</v>
      </c>
      <c r="BF1584" s="493" t="n">
        <v>0</v>
      </c>
      <c r="BG1584" s="493" t="n">
        <v>0</v>
      </c>
      <c r="BH1584" s="493" t="n">
        <v>0</v>
      </c>
      <c r="BI1584" s="493" t="n">
        <v>332.4</v>
      </c>
      <c r="BJ1584" s="493" t="n">
        <v>0</v>
      </c>
      <c r="BK1584" s="493" t="n">
        <v>89.09999999999999</v>
      </c>
      <c r="BL1584" s="493" t="n">
        <v>89.7</v>
      </c>
      <c r="BM1584" s="493" t="n">
        <v>0</v>
      </c>
      <c r="BN1584" s="493" t="n">
        <v>0</v>
      </c>
      <c r="BO1584" s="493" t="n">
        <v>0</v>
      </c>
      <c r="BP1584" s="493" t="n">
        <v>0</v>
      </c>
      <c r="BQ1584" s="493" t="n">
        <v>0</v>
      </c>
      <c r="BR1584" s="493" t="n">
        <v>366.3</v>
      </c>
      <c r="BS1584" s="493" t="n">
        <v>0</v>
      </c>
      <c r="BT1584" s="493" t="n">
        <v>0</v>
      </c>
      <c r="BU1584" s="493" t="n">
        <v>0</v>
      </c>
      <c r="BV1584" s="493" t="n">
        <v>0</v>
      </c>
      <c r="BW1584" s="493" t="n">
        <v>0</v>
      </c>
    </row>
    <row r="1585">
      <c r="A1585" t="inlineStr">
        <is>
          <t>[C9C] ANGIOTENSIN-II 길항제 (단일)</t>
        </is>
      </c>
      <c r="B1585" t="inlineStr">
        <is>
          <t>케이엠에스</t>
        </is>
      </c>
      <c r="C1585" t="inlineStr">
        <is>
          <t>이베로</t>
        </is>
      </c>
      <c r="D1585" t="inlineStr">
        <is>
          <t>케이엠에스</t>
        </is>
      </c>
      <c r="E1585" t="inlineStr">
        <is>
          <t>irbesartan</t>
        </is>
      </c>
      <c r="F1585" t="inlineStr">
        <is>
          <t>병원</t>
        </is>
      </c>
      <c r="G1585" t="inlineStr">
        <is>
          <t>Generic</t>
        </is>
      </c>
      <c r="H1585" s="493" t="n">
        <v>240</v>
      </c>
      <c r="I1585" s="493" t="n">
        <v>0</v>
      </c>
      <c r="J1585" s="493" t="n">
        <v>239.4</v>
      </c>
      <c r="K1585" s="493" t="n">
        <v>0</v>
      </c>
      <c r="L1585" s="493" t="n">
        <v>548.1</v>
      </c>
      <c r="M1585" s="493" t="n">
        <v>190.2</v>
      </c>
      <c r="N1585" s="493" t="n">
        <v>531</v>
      </c>
      <c r="O1585" s="493" t="n">
        <v>69.90000000000001</v>
      </c>
      <c r="P1585" s="493" t="n">
        <v>667.2</v>
      </c>
      <c r="Q1585" s="493" t="n">
        <v>64.2</v>
      </c>
      <c r="R1585" s="493" t="n">
        <v>300</v>
      </c>
      <c r="S1585" s="493" t="n">
        <v>180.3</v>
      </c>
      <c r="T1585" s="493" t="n">
        <v>536.7</v>
      </c>
      <c r="U1585" s="493" t="n">
        <v>180.3</v>
      </c>
      <c r="V1585" s="493" t="n">
        <v>622.8</v>
      </c>
      <c r="W1585" s="493" t="n">
        <v>583.8</v>
      </c>
      <c r="X1585" s="493" t="n">
        <v>1351.85</v>
      </c>
      <c r="Y1585" s="493" t="n">
        <v>419.1</v>
      </c>
      <c r="Z1585" s="493" t="n">
        <v>655.5</v>
      </c>
      <c r="AA1585" s="493" t="n">
        <v>57.3</v>
      </c>
      <c r="AB1585" s="493" t="n">
        <v>776.7</v>
      </c>
      <c r="AC1585" s="493" t="n">
        <v>178.2</v>
      </c>
      <c r="AD1585" s="493" t="n">
        <v>180.9</v>
      </c>
      <c r="AE1585" s="493" t="n">
        <v>420</v>
      </c>
      <c r="AF1585" s="493" t="n">
        <v>300.3</v>
      </c>
      <c r="AG1585" s="493" t="n">
        <v>549.6</v>
      </c>
      <c r="AH1585" s="493" t="n">
        <v>0</v>
      </c>
      <c r="AI1585" s="493" t="n">
        <v>480</v>
      </c>
      <c r="AJ1585" s="493" t="n">
        <v>0</v>
      </c>
      <c r="AK1585" s="493" t="n">
        <v>240</v>
      </c>
      <c r="AL1585" s="493" t="n">
        <v>0</v>
      </c>
      <c r="AM1585" s="493" t="n">
        <v>1383</v>
      </c>
      <c r="AN1585" s="493" t="n">
        <v>591.3</v>
      </c>
      <c r="AO1585" s="493" t="n">
        <v>337.8</v>
      </c>
      <c r="AP1585" s="493" t="n">
        <v>896</v>
      </c>
      <c r="AQ1585" s="493" t="n">
        <v>0</v>
      </c>
      <c r="AR1585" s="493" t="n">
        <v>230.7</v>
      </c>
      <c r="AS1585" s="493" t="n">
        <v>1891.2</v>
      </c>
      <c r="AT1585" s="493" t="n">
        <v>304.2</v>
      </c>
      <c r="AU1585" s="493" t="n">
        <v>1078.8</v>
      </c>
      <c r="AV1585" s="493" t="n">
        <v>603.3</v>
      </c>
      <c r="AW1585" s="493" t="n">
        <v>966</v>
      </c>
      <c r="AX1585" s="493" t="n">
        <v>359.1</v>
      </c>
      <c r="AY1585" s="493" t="n">
        <v>510</v>
      </c>
      <c r="AZ1585" s="493" t="n">
        <v>479.7</v>
      </c>
      <c r="BA1585" s="493" t="n">
        <v>359.7</v>
      </c>
      <c r="BB1585" s="493" t="n">
        <v>721.5</v>
      </c>
      <c r="BC1585" s="493" t="n">
        <v>219.6</v>
      </c>
      <c r="BD1585" s="493" t="n">
        <v>119.1</v>
      </c>
      <c r="BE1585" s="493" t="n">
        <v>1464</v>
      </c>
      <c r="BF1585" s="493" t="n">
        <v>372.66</v>
      </c>
      <c r="BG1585" s="493" t="n">
        <v>724.36</v>
      </c>
      <c r="BH1585" s="493" t="n">
        <v>1681.54</v>
      </c>
      <c r="BI1585" s="493" t="n">
        <v>735.3200000000001</v>
      </c>
      <c r="BJ1585" s="493" t="n">
        <v>1081.77</v>
      </c>
      <c r="BK1585" s="493" t="n">
        <v>2190.6</v>
      </c>
      <c r="BL1585" s="493" t="n">
        <v>1265.6</v>
      </c>
      <c r="BM1585" s="493" t="n">
        <v>1150.5</v>
      </c>
      <c r="BN1585" s="493" t="n">
        <v>606.9</v>
      </c>
      <c r="BO1585" s="493" t="n">
        <v>765.54</v>
      </c>
      <c r="BP1585" s="493" t="n">
        <v>0</v>
      </c>
      <c r="BQ1585" s="493" t="n">
        <v>0</v>
      </c>
      <c r="BR1585" s="493" t="n">
        <v>805.86</v>
      </c>
      <c r="BS1585" s="493" t="n">
        <v>827.42</v>
      </c>
      <c r="BT1585" s="493" t="n">
        <v>211.26</v>
      </c>
      <c r="BU1585" s="493" t="n">
        <v>128.31</v>
      </c>
      <c r="BV1585" s="493" t="n">
        <v>351.75</v>
      </c>
      <c r="BW1585" s="493" t="n">
        <v>0</v>
      </c>
    </row>
    <row r="1586">
      <c r="A1586" t="inlineStr">
        <is>
          <t>[C9C] ANGIOTENSIN-II 길항제 (단일)</t>
        </is>
      </c>
      <c r="B1586" t="inlineStr">
        <is>
          <t>케이엠에스</t>
        </is>
      </c>
      <c r="C1586" t="inlineStr">
        <is>
          <t>이베로</t>
        </is>
      </c>
      <c r="D1586" t="inlineStr">
        <is>
          <t>케이엠에스</t>
        </is>
      </c>
      <c r="E1586" t="inlineStr">
        <is>
          <t>irbesartan</t>
        </is>
      </c>
      <c r="F1586" t="inlineStr">
        <is>
          <t>의원</t>
        </is>
      </c>
      <c r="G1586" t="inlineStr">
        <is>
          <t>Generic</t>
        </is>
      </c>
      <c r="H1586" s="493" t="n">
        <v>35034.98</v>
      </c>
      <c r="I1586" s="493" t="n">
        <v>33544.72</v>
      </c>
      <c r="J1586" s="493" t="n">
        <v>40511.1</v>
      </c>
      <c r="K1586" s="493" t="n">
        <v>36688.14</v>
      </c>
      <c r="L1586" s="493" t="n">
        <v>39012.38</v>
      </c>
      <c r="M1586" s="493" t="n">
        <v>39436.85</v>
      </c>
      <c r="N1586" s="493" t="n">
        <v>37801.55</v>
      </c>
      <c r="O1586" s="493" t="n">
        <v>35830.05</v>
      </c>
      <c r="P1586" s="493" t="n">
        <v>41195.24</v>
      </c>
      <c r="Q1586" s="493" t="n">
        <v>40599.3</v>
      </c>
      <c r="R1586" s="493" t="n">
        <v>39522.74</v>
      </c>
      <c r="S1586" s="493" t="n">
        <v>59730.95</v>
      </c>
      <c r="T1586" s="493" t="n">
        <v>46598.51</v>
      </c>
      <c r="U1586" s="493" t="n">
        <v>41331.66</v>
      </c>
      <c r="V1586" s="493" t="n">
        <v>48563.67</v>
      </c>
      <c r="W1586" s="493" t="n">
        <v>42841.8</v>
      </c>
      <c r="X1586" s="493" t="n">
        <v>41903.12</v>
      </c>
      <c r="Y1586" s="493" t="n">
        <v>38382.56</v>
      </c>
      <c r="Z1586" s="493" t="n">
        <v>40171.32</v>
      </c>
      <c r="AA1586" s="493" t="n">
        <v>37835.6</v>
      </c>
      <c r="AB1586" s="493" t="n">
        <v>38628.55</v>
      </c>
      <c r="AC1586" s="493" t="n">
        <v>36730.02</v>
      </c>
      <c r="AD1586" s="493" t="n">
        <v>35800.67</v>
      </c>
      <c r="AE1586" s="493" t="n">
        <v>40746.29</v>
      </c>
      <c r="AF1586" s="493" t="n">
        <v>35712.99</v>
      </c>
      <c r="AG1586" s="493" t="n">
        <v>29966.22</v>
      </c>
      <c r="AH1586" s="493" t="n">
        <v>37608.59</v>
      </c>
      <c r="AI1586" s="493" t="n">
        <v>29332.38</v>
      </c>
      <c r="AJ1586" s="493" t="n">
        <v>31292.29</v>
      </c>
      <c r="AK1586" s="493" t="n">
        <v>29930.32</v>
      </c>
      <c r="AL1586" s="493" t="n">
        <v>29364.45</v>
      </c>
      <c r="AM1586" s="493" t="n">
        <v>24257.04</v>
      </c>
      <c r="AN1586" s="493" t="n">
        <v>29013.45</v>
      </c>
      <c r="AO1586" s="493" t="n">
        <v>36949.44</v>
      </c>
      <c r="AP1586" s="493" t="n">
        <v>37072.31</v>
      </c>
      <c r="AQ1586" s="493" t="n">
        <v>40446.39</v>
      </c>
      <c r="AR1586" s="493" t="n">
        <v>33166.09</v>
      </c>
      <c r="AS1586" s="493" t="n">
        <v>31096.97</v>
      </c>
      <c r="AT1586" s="493" t="n">
        <v>32992.59</v>
      </c>
      <c r="AU1586" s="493" t="n">
        <v>36109.5</v>
      </c>
      <c r="AV1586" s="493" t="n">
        <v>29935.77</v>
      </c>
      <c r="AW1586" s="493" t="n">
        <v>27464.12</v>
      </c>
      <c r="AX1586" s="493" t="n">
        <v>32871.82</v>
      </c>
      <c r="AY1586" s="493" t="n">
        <v>34047.97</v>
      </c>
      <c r="AZ1586" s="493" t="n">
        <v>32358.21</v>
      </c>
      <c r="BA1586" s="493" t="n">
        <v>34706.92</v>
      </c>
      <c r="BB1586" s="493" t="n">
        <v>28800.69</v>
      </c>
      <c r="BC1586" s="493" t="n">
        <v>33803.61</v>
      </c>
      <c r="BD1586" s="493" t="n">
        <v>28055.29</v>
      </c>
      <c r="BE1586" s="493" t="n">
        <v>28734.17</v>
      </c>
      <c r="BF1586" s="493" t="n">
        <v>27724.27</v>
      </c>
      <c r="BG1586" s="493" t="n">
        <v>29756.56</v>
      </c>
      <c r="BH1586" s="493" t="n">
        <v>27124.52</v>
      </c>
      <c r="BI1586" s="493" t="n">
        <v>28599.24</v>
      </c>
      <c r="BJ1586" s="493" t="n">
        <v>23682.11</v>
      </c>
      <c r="BK1586" s="493" t="n">
        <v>23152.81</v>
      </c>
      <c r="BL1586" s="493" t="n">
        <v>27976.52</v>
      </c>
      <c r="BM1586" s="493" t="n">
        <v>21843.69</v>
      </c>
      <c r="BN1586" s="493" t="n">
        <v>20609.6</v>
      </c>
      <c r="BO1586" s="493" t="n">
        <v>21966.18</v>
      </c>
      <c r="BP1586" s="493" t="n">
        <v>19268.33</v>
      </c>
      <c r="BQ1586" s="493" t="n">
        <v>16302.53</v>
      </c>
      <c r="BR1586" s="493" t="n">
        <v>21123.13</v>
      </c>
      <c r="BS1586" s="493" t="n">
        <v>20630.12</v>
      </c>
      <c r="BT1586" s="493" t="n">
        <v>20235.42</v>
      </c>
      <c r="BU1586" s="493" t="n">
        <v>17771.53</v>
      </c>
      <c r="BV1586" s="493" t="n">
        <v>11569.99</v>
      </c>
      <c r="BW1586" s="493" t="n">
        <v>11048.28</v>
      </c>
    </row>
    <row r="1587">
      <c r="A1587" t="inlineStr">
        <is>
          <t>[C9C] ANGIOTENSIN-II 길항제 (단일)</t>
        </is>
      </c>
      <c r="B1587" t="inlineStr">
        <is>
          <t>케이엠에스</t>
        </is>
      </c>
      <c r="C1587" t="inlineStr">
        <is>
          <t>이베로</t>
        </is>
      </c>
      <c r="D1587" t="inlineStr">
        <is>
          <t>케이엠에스</t>
        </is>
      </c>
      <c r="E1587" t="inlineStr">
        <is>
          <t>irbesartan</t>
        </is>
      </c>
      <c r="F1587" t="inlineStr">
        <is>
          <t>보건소</t>
        </is>
      </c>
      <c r="G1587" t="inlineStr">
        <is>
          <t>Generic</t>
        </is>
      </c>
      <c r="H1587" s="493" t="n">
        <v>104.4</v>
      </c>
      <c r="I1587" s="493" t="n">
        <v>54.6</v>
      </c>
      <c r="J1587" s="493" t="n">
        <v>64.8</v>
      </c>
      <c r="K1587" s="493" t="n">
        <v>118.8</v>
      </c>
      <c r="L1587" s="493" t="n">
        <v>92.40000000000001</v>
      </c>
      <c r="M1587" s="493" t="n">
        <v>55.8</v>
      </c>
      <c r="N1587" s="493" t="n">
        <v>135</v>
      </c>
      <c r="O1587" s="493" t="n">
        <v>72.90000000000001</v>
      </c>
      <c r="P1587" s="493" t="n">
        <v>0</v>
      </c>
      <c r="Q1587" s="493" t="n">
        <v>129</v>
      </c>
      <c r="R1587" s="493" t="n">
        <v>78.3</v>
      </c>
      <c r="S1587" s="493" t="n">
        <v>153</v>
      </c>
      <c r="T1587" s="493" t="n">
        <v>69.3</v>
      </c>
      <c r="U1587" s="493" t="n">
        <v>103.5</v>
      </c>
      <c r="V1587" s="493" t="n">
        <v>62.1</v>
      </c>
      <c r="W1587" s="493" t="n">
        <v>122.4</v>
      </c>
      <c r="X1587" s="493" t="n">
        <v>90</v>
      </c>
      <c r="Y1587" s="493" t="n">
        <v>0</v>
      </c>
      <c r="Z1587" s="493" t="n">
        <v>104.4</v>
      </c>
      <c r="AA1587" s="493" t="n">
        <v>54</v>
      </c>
      <c r="AB1587" s="493" t="n">
        <v>0</v>
      </c>
      <c r="AC1587" s="493" t="n">
        <v>191.7</v>
      </c>
      <c r="AD1587" s="493" t="n">
        <v>0</v>
      </c>
      <c r="AE1587" s="493" t="n">
        <v>70.2</v>
      </c>
      <c r="AF1587" s="493" t="n">
        <v>145.8</v>
      </c>
      <c r="AG1587" s="493" t="n">
        <v>0</v>
      </c>
      <c r="AH1587" s="493" t="n">
        <v>69.3</v>
      </c>
      <c r="AI1587" s="493" t="n">
        <v>65.7</v>
      </c>
      <c r="AJ1587" s="493" t="n">
        <v>0</v>
      </c>
      <c r="AK1587" s="493" t="n">
        <v>0</v>
      </c>
      <c r="AL1587" s="493" t="n">
        <v>136.8</v>
      </c>
      <c r="AM1587" s="493" t="n">
        <v>62.1</v>
      </c>
      <c r="AN1587" s="493" t="n">
        <v>0</v>
      </c>
      <c r="AO1587" s="493" t="n">
        <v>122.4</v>
      </c>
      <c r="AP1587" s="493" t="n">
        <v>61.2</v>
      </c>
      <c r="AQ1587" s="493" t="n">
        <v>0</v>
      </c>
      <c r="AR1587" s="493" t="n">
        <v>122.4</v>
      </c>
      <c r="AS1587" s="493" t="n">
        <v>0</v>
      </c>
      <c r="AT1587" s="493" t="n">
        <v>84.59999999999999</v>
      </c>
      <c r="AU1587" s="493" t="n">
        <v>322.5</v>
      </c>
      <c r="AV1587" s="493" t="n">
        <v>105.75</v>
      </c>
      <c r="AW1587" s="493" t="n">
        <v>210.6</v>
      </c>
      <c r="AX1587" s="493" t="n">
        <v>475.2</v>
      </c>
      <c r="AY1587" s="493" t="n">
        <v>106.5</v>
      </c>
      <c r="AZ1587" s="493" t="n">
        <v>186</v>
      </c>
      <c r="BA1587" s="493" t="n">
        <v>537.9</v>
      </c>
      <c r="BB1587" s="493" t="n">
        <v>233.55</v>
      </c>
      <c r="BC1587" s="493" t="n">
        <v>280.5</v>
      </c>
      <c r="BD1587" s="493" t="n">
        <v>227.7</v>
      </c>
      <c r="BE1587" s="493" t="n">
        <v>355.5</v>
      </c>
      <c r="BF1587" s="493" t="n">
        <v>202.8</v>
      </c>
      <c r="BG1587" s="493" t="n">
        <v>315</v>
      </c>
      <c r="BH1587" s="493" t="n">
        <v>273.9</v>
      </c>
      <c r="BI1587" s="493" t="n">
        <v>113.4</v>
      </c>
      <c r="BJ1587" s="493" t="n">
        <v>408.6</v>
      </c>
      <c r="BK1587" s="493" t="n">
        <v>376.8</v>
      </c>
      <c r="BL1587" s="493" t="n">
        <v>132.75</v>
      </c>
      <c r="BM1587" s="493" t="n">
        <v>440.1</v>
      </c>
      <c r="BN1587" s="493" t="n">
        <v>24.6</v>
      </c>
      <c r="BO1587" s="493" t="n">
        <v>72</v>
      </c>
      <c r="BP1587" s="493" t="n">
        <v>162</v>
      </c>
      <c r="BQ1587" s="493" t="n">
        <v>72.90000000000001</v>
      </c>
      <c r="BR1587" s="493" t="n">
        <v>0</v>
      </c>
      <c r="BS1587" s="493" t="n">
        <v>0</v>
      </c>
      <c r="BT1587" s="493" t="n">
        <v>0</v>
      </c>
      <c r="BU1587" s="493" t="n">
        <v>0</v>
      </c>
      <c r="BV1587" s="493" t="n">
        <v>0</v>
      </c>
      <c r="BW1587" s="493" t="n">
        <v>0</v>
      </c>
    </row>
    <row r="1588">
      <c r="A1588" t="inlineStr">
        <is>
          <t>[C9C] ANGIOTENSIN-II 길항제 (단일)</t>
        </is>
      </c>
      <c r="B1588" t="inlineStr">
        <is>
          <t>코러스</t>
        </is>
      </c>
      <c r="C1588" t="inlineStr">
        <is>
          <t>로자탈</t>
        </is>
      </c>
      <c r="D1588" t="inlineStr">
        <is>
          <t>코러스</t>
        </is>
      </c>
      <c r="E1588" t="inlineStr">
        <is>
          <t>losartan potassium</t>
        </is>
      </c>
      <c r="F1588" t="inlineStr">
        <is>
          <t>병원</t>
        </is>
      </c>
      <c r="G1588" t="inlineStr">
        <is>
          <t>Generic</t>
        </is>
      </c>
      <c r="H1588" s="493" t="n">
        <v>120.3</v>
      </c>
      <c r="I1588" s="493" t="n">
        <v>239.7</v>
      </c>
      <c r="J1588" s="493" t="n">
        <v>120.6</v>
      </c>
      <c r="K1588" s="493" t="n">
        <v>240</v>
      </c>
      <c r="L1588" s="493" t="n">
        <v>240.6</v>
      </c>
      <c r="M1588" s="493" t="n">
        <v>120.6</v>
      </c>
      <c r="N1588" s="493" t="n">
        <v>360.6</v>
      </c>
      <c r="O1588" s="493" t="n">
        <v>0</v>
      </c>
      <c r="P1588" s="493" t="n">
        <v>0</v>
      </c>
      <c r="Q1588" s="493" t="n">
        <v>0</v>
      </c>
      <c r="R1588" s="493" t="n">
        <v>0</v>
      </c>
      <c r="S1588" s="493" t="n">
        <v>0</v>
      </c>
      <c r="T1588" s="493" t="n">
        <v>0</v>
      </c>
      <c r="U1588" s="493" t="n">
        <v>0</v>
      </c>
      <c r="V1588" s="493" t="n">
        <v>0</v>
      </c>
      <c r="W1588" s="493" t="n">
        <v>0</v>
      </c>
      <c r="X1588" s="493" t="n">
        <v>0</v>
      </c>
      <c r="Y1588" s="493" t="n">
        <v>0</v>
      </c>
      <c r="Z1588" s="493" t="n">
        <v>0</v>
      </c>
      <c r="AA1588" s="493" t="n">
        <v>0</v>
      </c>
      <c r="AB1588" s="493" t="n">
        <v>0</v>
      </c>
      <c r="AC1588" s="493" t="n">
        <v>0</v>
      </c>
      <c r="AD1588" s="493" t="n">
        <v>0</v>
      </c>
      <c r="AE1588" s="493" t="n">
        <v>0</v>
      </c>
      <c r="AF1588" s="493" t="n">
        <v>0</v>
      </c>
      <c r="AG1588" s="493" t="n">
        <v>0</v>
      </c>
      <c r="AH1588" s="493" t="n">
        <v>0</v>
      </c>
      <c r="AI1588" s="493" t="n">
        <v>0</v>
      </c>
      <c r="AJ1588" s="493" t="n">
        <v>0</v>
      </c>
      <c r="AK1588" s="493" t="n">
        <v>0</v>
      </c>
      <c r="AL1588" s="493" t="n">
        <v>0</v>
      </c>
      <c r="AM1588" s="493" t="n">
        <v>0</v>
      </c>
      <c r="AN1588" s="493" t="n">
        <v>0</v>
      </c>
      <c r="AO1588" s="493" t="n">
        <v>0</v>
      </c>
      <c r="AP1588" s="493" t="n">
        <v>0</v>
      </c>
      <c r="AQ1588" s="493" t="n">
        <v>0</v>
      </c>
      <c r="AR1588" s="493" t="n">
        <v>0</v>
      </c>
      <c r="AS1588" s="493" t="n">
        <v>0</v>
      </c>
      <c r="AT1588" s="493" t="n">
        <v>0</v>
      </c>
      <c r="AU1588" s="493" t="n">
        <v>0</v>
      </c>
      <c r="AV1588" s="493" t="n">
        <v>0</v>
      </c>
      <c r="AW1588" s="493" t="n">
        <v>0</v>
      </c>
      <c r="AX1588" s="493" t="n">
        <v>0</v>
      </c>
      <c r="AY1588" s="493" t="n">
        <v>0</v>
      </c>
      <c r="AZ1588" s="493" t="n">
        <v>0</v>
      </c>
      <c r="BA1588" s="493" t="n">
        <v>0</v>
      </c>
      <c r="BB1588" s="493" t="n">
        <v>0</v>
      </c>
      <c r="BC1588" s="493" t="n">
        <v>0</v>
      </c>
      <c r="BD1588" s="493" t="n">
        <v>0</v>
      </c>
      <c r="BE1588" s="493" t="n">
        <v>0</v>
      </c>
      <c r="BF1588" s="493" t="n">
        <v>0</v>
      </c>
      <c r="BG1588" s="493" t="n">
        <v>0</v>
      </c>
      <c r="BH1588" s="493" t="n">
        <v>0</v>
      </c>
      <c r="BI1588" s="493" t="n">
        <v>0</v>
      </c>
      <c r="BJ1588" s="493" t="n">
        <v>0</v>
      </c>
      <c r="BK1588" s="493" t="n">
        <v>0</v>
      </c>
      <c r="BL1588" s="493" t="n">
        <v>0</v>
      </c>
      <c r="BM1588" s="493" t="n">
        <v>0</v>
      </c>
      <c r="BN1588" s="493" t="n">
        <v>0</v>
      </c>
      <c r="BO1588" s="493" t="n">
        <v>0</v>
      </c>
      <c r="BP1588" s="493" t="n">
        <v>0</v>
      </c>
      <c r="BQ1588" s="493" t="n">
        <v>0</v>
      </c>
      <c r="BR1588" s="493" t="n">
        <v>0</v>
      </c>
      <c r="BS1588" s="493" t="n">
        <v>0</v>
      </c>
      <c r="BT1588" s="493" t="n">
        <v>0</v>
      </c>
      <c r="BU1588" s="493" t="n">
        <v>0</v>
      </c>
      <c r="BV1588" s="493" t="n">
        <v>0</v>
      </c>
      <c r="BW1588" s="493" t="n">
        <v>0</v>
      </c>
    </row>
    <row r="1589">
      <c r="A1589" t="inlineStr">
        <is>
          <t>[C9C] ANGIOTENSIN-II 길항제 (단일)</t>
        </is>
      </c>
      <c r="B1589" t="inlineStr">
        <is>
          <t>코러스</t>
        </is>
      </c>
      <c r="C1589" t="inlineStr">
        <is>
          <t>로자탈</t>
        </is>
      </c>
      <c r="D1589" t="inlineStr">
        <is>
          <t>코러스</t>
        </is>
      </c>
      <c r="E1589" t="inlineStr">
        <is>
          <t>losartan potassium</t>
        </is>
      </c>
      <c r="F1589" t="inlineStr">
        <is>
          <t>의원</t>
        </is>
      </c>
      <c r="G1589" t="inlineStr">
        <is>
          <t>Generic</t>
        </is>
      </c>
      <c r="H1589" s="493" t="n">
        <v>8786.6</v>
      </c>
      <c r="I1589" s="493" t="n">
        <v>6878.9</v>
      </c>
      <c r="J1589" s="493" t="n">
        <v>10044.1</v>
      </c>
      <c r="K1589" s="493" t="n">
        <v>6761.55</v>
      </c>
      <c r="L1589" s="493" t="n">
        <v>9841</v>
      </c>
      <c r="M1589" s="493" t="n">
        <v>6963.6</v>
      </c>
      <c r="N1589" s="493" t="n">
        <v>9624.4</v>
      </c>
      <c r="O1589" s="493" t="n">
        <v>3804</v>
      </c>
      <c r="P1589" s="493" t="n">
        <v>0</v>
      </c>
      <c r="Q1589" s="493" t="n">
        <v>0</v>
      </c>
      <c r="R1589" s="493" t="n">
        <v>1379.1</v>
      </c>
      <c r="S1589" s="493" t="n">
        <v>0</v>
      </c>
      <c r="T1589" s="493" t="n">
        <v>0</v>
      </c>
      <c r="U1589" s="493" t="n">
        <v>0</v>
      </c>
      <c r="V1589" s="493" t="n">
        <v>0</v>
      </c>
      <c r="W1589" s="493" t="n">
        <v>0</v>
      </c>
      <c r="X1589" s="493" t="n">
        <v>0</v>
      </c>
      <c r="Y1589" s="493" t="n">
        <v>0</v>
      </c>
      <c r="Z1589" s="493" t="n">
        <v>0</v>
      </c>
      <c r="AA1589" s="493" t="n">
        <v>0</v>
      </c>
      <c r="AB1589" s="493" t="n">
        <v>0</v>
      </c>
      <c r="AC1589" s="493" t="n">
        <v>0</v>
      </c>
      <c r="AD1589" s="493" t="n">
        <v>0</v>
      </c>
      <c r="AE1589" s="493" t="n">
        <v>0</v>
      </c>
      <c r="AF1589" s="493" t="n">
        <v>0</v>
      </c>
      <c r="AG1589" s="493" t="n">
        <v>0</v>
      </c>
      <c r="AH1589" s="493" t="n">
        <v>0</v>
      </c>
      <c r="AI1589" s="493" t="n">
        <v>0</v>
      </c>
      <c r="AJ1589" s="493" t="n">
        <v>0</v>
      </c>
      <c r="AK1589" s="493" t="n">
        <v>0</v>
      </c>
      <c r="AL1589" s="493" t="n">
        <v>0</v>
      </c>
      <c r="AM1589" s="493" t="n">
        <v>0</v>
      </c>
      <c r="AN1589" s="493" t="n">
        <v>0</v>
      </c>
      <c r="AO1589" s="493" t="n">
        <v>0</v>
      </c>
      <c r="AP1589" s="493" t="n">
        <v>0</v>
      </c>
      <c r="AQ1589" s="493" t="n">
        <v>0</v>
      </c>
      <c r="AR1589" s="493" t="n">
        <v>0</v>
      </c>
      <c r="AS1589" s="493" t="n">
        <v>0</v>
      </c>
      <c r="AT1589" s="493" t="n">
        <v>0</v>
      </c>
      <c r="AU1589" s="493" t="n">
        <v>0</v>
      </c>
      <c r="AV1589" s="493" t="n">
        <v>0</v>
      </c>
      <c r="AW1589" s="493" t="n">
        <v>0</v>
      </c>
      <c r="AX1589" s="493" t="n">
        <v>0</v>
      </c>
      <c r="AY1589" s="493" t="n">
        <v>0</v>
      </c>
      <c r="AZ1589" s="493" t="n">
        <v>0</v>
      </c>
      <c r="BA1589" s="493" t="n">
        <v>0</v>
      </c>
      <c r="BB1589" s="493" t="n">
        <v>0</v>
      </c>
      <c r="BC1589" s="493" t="n">
        <v>0</v>
      </c>
      <c r="BD1589" s="493" t="n">
        <v>0</v>
      </c>
      <c r="BE1589" s="493" t="n">
        <v>0</v>
      </c>
      <c r="BF1589" s="493" t="n">
        <v>0</v>
      </c>
      <c r="BG1589" s="493" t="n">
        <v>0</v>
      </c>
      <c r="BH1589" s="493" t="n">
        <v>0</v>
      </c>
      <c r="BI1589" s="493" t="n">
        <v>0</v>
      </c>
      <c r="BJ1589" s="493" t="n">
        <v>0</v>
      </c>
      <c r="BK1589" s="493" t="n">
        <v>0</v>
      </c>
      <c r="BL1589" s="493" t="n">
        <v>0</v>
      </c>
      <c r="BM1589" s="493" t="n">
        <v>0</v>
      </c>
      <c r="BN1589" s="493" t="n">
        <v>0</v>
      </c>
      <c r="BO1589" s="493" t="n">
        <v>0</v>
      </c>
      <c r="BP1589" s="493" t="n">
        <v>0</v>
      </c>
      <c r="BQ1589" s="493" t="n">
        <v>0</v>
      </c>
      <c r="BR1589" s="493" t="n">
        <v>0</v>
      </c>
      <c r="BS1589" s="493" t="n">
        <v>0</v>
      </c>
      <c r="BT1589" s="493" t="n">
        <v>0</v>
      </c>
      <c r="BU1589" s="493" t="n">
        <v>0</v>
      </c>
      <c r="BV1589" s="493" t="n">
        <v>0</v>
      </c>
      <c r="BW1589" s="493" t="n">
        <v>0</v>
      </c>
    </row>
    <row r="1590">
      <c r="A1590" t="inlineStr">
        <is>
          <t>[C9C] ANGIOTENSIN-II 길항제 (단일)</t>
        </is>
      </c>
      <c r="B1590" t="inlineStr">
        <is>
          <t>코러스</t>
        </is>
      </c>
      <c r="C1590" t="inlineStr">
        <is>
          <t>로자탈</t>
        </is>
      </c>
      <c r="D1590" t="inlineStr">
        <is>
          <t>코러스</t>
        </is>
      </c>
      <c r="E1590" t="inlineStr">
        <is>
          <t>losartan potassium</t>
        </is>
      </c>
      <c r="F1590" t="inlineStr">
        <is>
          <t>보건소</t>
        </is>
      </c>
      <c r="G1590" t="inlineStr">
        <is>
          <t>Generic</t>
        </is>
      </c>
      <c r="H1590" s="493" t="n">
        <v>5202.84</v>
      </c>
      <c r="I1590" s="493" t="n">
        <v>4976.4</v>
      </c>
      <c r="J1590" s="493" t="n">
        <v>1900.8</v>
      </c>
      <c r="K1590" s="493" t="n">
        <v>3150.42</v>
      </c>
      <c r="L1590" s="493" t="n">
        <v>3752.22</v>
      </c>
      <c r="M1590" s="493" t="n">
        <v>1281.28</v>
      </c>
      <c r="N1590" s="493" t="n">
        <v>3556.32</v>
      </c>
      <c r="O1590" s="493" t="n">
        <v>2237.01</v>
      </c>
      <c r="P1590" s="493" t="n">
        <v>0</v>
      </c>
      <c r="Q1590" s="493" t="n">
        <v>0</v>
      </c>
      <c r="R1590" s="493" t="n">
        <v>1121.1</v>
      </c>
      <c r="S1590" s="493" t="n">
        <v>0</v>
      </c>
      <c r="T1590" s="493" t="n">
        <v>0</v>
      </c>
      <c r="U1590" s="493" t="n">
        <v>0</v>
      </c>
      <c r="V1590" s="493" t="n">
        <v>0</v>
      </c>
      <c r="W1590" s="493" t="n">
        <v>0</v>
      </c>
      <c r="X1590" s="493" t="n">
        <v>0</v>
      </c>
      <c r="Y1590" s="493" t="n">
        <v>0</v>
      </c>
      <c r="Z1590" s="493" t="n">
        <v>0</v>
      </c>
      <c r="AA1590" s="493" t="n">
        <v>0</v>
      </c>
      <c r="AB1590" s="493" t="n">
        <v>0</v>
      </c>
      <c r="AC1590" s="493" t="n">
        <v>0</v>
      </c>
      <c r="AD1590" s="493" t="n">
        <v>0</v>
      </c>
      <c r="AE1590" s="493" t="n">
        <v>0</v>
      </c>
      <c r="AF1590" s="493" t="n">
        <v>0</v>
      </c>
      <c r="AG1590" s="493" t="n">
        <v>0</v>
      </c>
      <c r="AH1590" s="493" t="n">
        <v>0</v>
      </c>
      <c r="AI1590" s="493" t="n">
        <v>0</v>
      </c>
      <c r="AJ1590" s="493" t="n">
        <v>0</v>
      </c>
      <c r="AK1590" s="493" t="n">
        <v>0</v>
      </c>
      <c r="AL1590" s="493" t="n">
        <v>0</v>
      </c>
      <c r="AM1590" s="493" t="n">
        <v>0</v>
      </c>
      <c r="AN1590" s="493" t="n">
        <v>0</v>
      </c>
      <c r="AO1590" s="493" t="n">
        <v>0</v>
      </c>
      <c r="AP1590" s="493" t="n">
        <v>0</v>
      </c>
      <c r="AQ1590" s="493" t="n">
        <v>0</v>
      </c>
      <c r="AR1590" s="493" t="n">
        <v>0</v>
      </c>
      <c r="AS1590" s="493" t="n">
        <v>0</v>
      </c>
      <c r="AT1590" s="493" t="n">
        <v>0</v>
      </c>
      <c r="AU1590" s="493" t="n">
        <v>0</v>
      </c>
      <c r="AV1590" s="493" t="n">
        <v>0</v>
      </c>
      <c r="AW1590" s="493" t="n">
        <v>0</v>
      </c>
      <c r="AX1590" s="493" t="n">
        <v>0</v>
      </c>
      <c r="AY1590" s="493" t="n">
        <v>0</v>
      </c>
      <c r="AZ1590" s="493" t="n">
        <v>0</v>
      </c>
      <c r="BA1590" s="493" t="n">
        <v>0</v>
      </c>
      <c r="BB1590" s="493" t="n">
        <v>0</v>
      </c>
      <c r="BC1590" s="493" t="n">
        <v>0</v>
      </c>
      <c r="BD1590" s="493" t="n">
        <v>0</v>
      </c>
      <c r="BE1590" s="493" t="n">
        <v>0</v>
      </c>
      <c r="BF1590" s="493" t="n">
        <v>0</v>
      </c>
      <c r="BG1590" s="493" t="n">
        <v>0</v>
      </c>
      <c r="BH1590" s="493" t="n">
        <v>0</v>
      </c>
      <c r="BI1590" s="493" t="n">
        <v>0</v>
      </c>
      <c r="BJ1590" s="493" t="n">
        <v>0</v>
      </c>
      <c r="BK1590" s="493" t="n">
        <v>0</v>
      </c>
      <c r="BL1590" s="493" t="n">
        <v>0</v>
      </c>
      <c r="BM1590" s="493" t="n">
        <v>0</v>
      </c>
      <c r="BN1590" s="493" t="n">
        <v>0</v>
      </c>
      <c r="BO1590" s="493" t="n">
        <v>0</v>
      </c>
      <c r="BP1590" s="493" t="n">
        <v>0</v>
      </c>
      <c r="BQ1590" s="493" t="n">
        <v>0</v>
      </c>
      <c r="BR1590" s="493" t="n">
        <v>0</v>
      </c>
      <c r="BS1590" s="493" t="n">
        <v>0</v>
      </c>
      <c r="BT1590" s="493" t="n">
        <v>0</v>
      </c>
      <c r="BU1590" s="493" t="n">
        <v>0</v>
      </c>
      <c r="BV1590" s="493" t="n">
        <v>0</v>
      </c>
      <c r="BW1590" s="493" t="n">
        <v>0</v>
      </c>
    </row>
    <row r="1591">
      <c r="A1591" t="inlineStr">
        <is>
          <t>[C9C] ANGIOTENSIN-II 길항제 (단일)</t>
        </is>
      </c>
      <c r="B1591" t="inlineStr">
        <is>
          <t>코러스</t>
        </is>
      </c>
      <c r="C1591" t="inlineStr">
        <is>
          <t>코발탄</t>
        </is>
      </c>
      <c r="D1591" t="inlineStr">
        <is>
          <t>코러스</t>
        </is>
      </c>
      <c r="E1591" t="inlineStr">
        <is>
          <t>valsartan</t>
        </is>
      </c>
      <c r="F1591" t="inlineStr">
        <is>
          <t>상급종합병원</t>
        </is>
      </c>
      <c r="G1591" t="inlineStr">
        <is>
          <t>Generic</t>
        </is>
      </c>
      <c r="H1591" s="493" t="n">
        <v>0</v>
      </c>
      <c r="I1591" s="493" t="n">
        <v>0</v>
      </c>
      <c r="J1591" s="493" t="n">
        <v>0</v>
      </c>
      <c r="K1591" s="493" t="n">
        <v>0</v>
      </c>
      <c r="L1591" s="493" t="n">
        <v>0</v>
      </c>
      <c r="M1591" s="493" t="n">
        <v>0</v>
      </c>
      <c r="N1591" s="493" t="n">
        <v>0</v>
      </c>
      <c r="O1591" s="493" t="n">
        <v>0</v>
      </c>
      <c r="P1591" s="493" t="n">
        <v>0</v>
      </c>
      <c r="Q1591" s="493" t="n">
        <v>0</v>
      </c>
      <c r="R1591" s="493" t="n">
        <v>0</v>
      </c>
      <c r="S1591" s="493" t="n">
        <v>0</v>
      </c>
      <c r="T1591" s="493" t="n">
        <v>0</v>
      </c>
      <c r="U1591" s="493" t="n">
        <v>0</v>
      </c>
      <c r="V1591" s="493" t="n">
        <v>0</v>
      </c>
      <c r="W1591" s="493" t="n">
        <v>0</v>
      </c>
      <c r="X1591" s="493" t="n">
        <v>0</v>
      </c>
      <c r="Y1591" s="493" t="n">
        <v>0</v>
      </c>
      <c r="Z1591" s="493" t="n">
        <v>0</v>
      </c>
      <c r="AA1591" s="493" t="n">
        <v>0</v>
      </c>
      <c r="AB1591" s="493" t="n">
        <v>0</v>
      </c>
      <c r="AC1591" s="493" t="n">
        <v>0</v>
      </c>
      <c r="AD1591" s="493" t="n">
        <v>0</v>
      </c>
      <c r="AE1591" s="493" t="n">
        <v>1709.4</v>
      </c>
      <c r="AF1591" s="493" t="n">
        <v>0</v>
      </c>
      <c r="AG1591" s="493" t="n">
        <v>0</v>
      </c>
      <c r="AH1591" s="493" t="n">
        <v>0</v>
      </c>
      <c r="AI1591" s="493" t="n">
        <v>0</v>
      </c>
      <c r="AJ1591" s="493" t="n">
        <v>0</v>
      </c>
      <c r="AK1591" s="493" t="n">
        <v>0</v>
      </c>
      <c r="AL1591" s="493" t="n">
        <v>0</v>
      </c>
      <c r="AM1591" s="493" t="n">
        <v>0</v>
      </c>
      <c r="AN1591" s="493" t="n">
        <v>0</v>
      </c>
      <c r="AO1591" s="493" t="n">
        <v>0</v>
      </c>
      <c r="AP1591" s="493" t="n">
        <v>0</v>
      </c>
      <c r="AQ1591" s="493" t="n">
        <v>0</v>
      </c>
      <c r="AR1591" s="493" t="n">
        <v>0</v>
      </c>
      <c r="AS1591" s="493" t="n">
        <v>0</v>
      </c>
      <c r="AT1591" s="493" t="n">
        <v>0</v>
      </c>
      <c r="AU1591" s="493" t="n">
        <v>0</v>
      </c>
      <c r="AV1591" s="493" t="n">
        <v>0</v>
      </c>
      <c r="AW1591" s="493" t="n">
        <v>0</v>
      </c>
      <c r="AX1591" s="493" t="n">
        <v>0</v>
      </c>
      <c r="AY1591" s="493" t="n">
        <v>0</v>
      </c>
      <c r="AZ1591" s="493" t="n">
        <v>0</v>
      </c>
      <c r="BA1591" s="493" t="n">
        <v>0</v>
      </c>
      <c r="BB1591" s="493" t="n">
        <v>0</v>
      </c>
      <c r="BC1591" s="493" t="n">
        <v>0</v>
      </c>
      <c r="BD1591" s="493" t="n">
        <v>0</v>
      </c>
      <c r="BE1591" s="493" t="n">
        <v>0</v>
      </c>
      <c r="BF1591" s="493" t="n">
        <v>0</v>
      </c>
      <c r="BG1591" s="493" t="n">
        <v>0</v>
      </c>
      <c r="BH1591" s="493" t="n">
        <v>0</v>
      </c>
      <c r="BI1591" s="493" t="n">
        <v>0</v>
      </c>
      <c r="BJ1591" s="493" t="n">
        <v>0</v>
      </c>
      <c r="BK1591" s="493" t="n">
        <v>0</v>
      </c>
      <c r="BL1591" s="493" t="n">
        <v>0</v>
      </c>
      <c r="BM1591" s="493" t="n">
        <v>0</v>
      </c>
      <c r="BN1591" s="493" t="n">
        <v>0</v>
      </c>
      <c r="BO1591" s="493" t="n">
        <v>0</v>
      </c>
      <c r="BP1591" s="493" t="n">
        <v>0</v>
      </c>
      <c r="BQ1591" s="493" t="n">
        <v>0</v>
      </c>
      <c r="BR1591" s="493" t="n">
        <v>0</v>
      </c>
      <c r="BS1591" s="493" t="n">
        <v>0</v>
      </c>
      <c r="BT1591" s="493" t="n">
        <v>0</v>
      </c>
      <c r="BU1591" s="493" t="n">
        <v>0</v>
      </c>
      <c r="BV1591" s="493" t="n">
        <v>0</v>
      </c>
      <c r="BW1591" s="493" t="n">
        <v>0</v>
      </c>
    </row>
    <row r="1592">
      <c r="A1592" t="inlineStr">
        <is>
          <t>[C9C] ANGIOTENSIN-II 길항제 (단일)</t>
        </is>
      </c>
      <c r="B1592" t="inlineStr">
        <is>
          <t>코러스</t>
        </is>
      </c>
      <c r="C1592" t="inlineStr">
        <is>
          <t>코발탄</t>
        </is>
      </c>
      <c r="D1592" t="inlineStr">
        <is>
          <t>코러스</t>
        </is>
      </c>
      <c r="E1592" t="inlineStr">
        <is>
          <t>valsartan</t>
        </is>
      </c>
      <c r="F1592" t="inlineStr">
        <is>
          <t>병원</t>
        </is>
      </c>
      <c r="G1592" t="inlineStr">
        <is>
          <t>Generic</t>
        </is>
      </c>
      <c r="H1592" s="493" t="n">
        <v>0</v>
      </c>
      <c r="I1592" s="493" t="n">
        <v>0</v>
      </c>
      <c r="J1592" s="493" t="n">
        <v>0</v>
      </c>
      <c r="K1592" s="493" t="n">
        <v>0</v>
      </c>
      <c r="L1592" s="493" t="n">
        <v>0</v>
      </c>
      <c r="M1592" s="493" t="n">
        <v>0</v>
      </c>
      <c r="N1592" s="493" t="n">
        <v>0</v>
      </c>
      <c r="O1592" s="493" t="n">
        <v>0</v>
      </c>
      <c r="P1592" s="493" t="n">
        <v>0</v>
      </c>
      <c r="Q1592" s="493" t="n">
        <v>0</v>
      </c>
      <c r="R1592" s="493" t="n">
        <v>0</v>
      </c>
      <c r="S1592" s="493" t="n">
        <v>0</v>
      </c>
      <c r="T1592" s="493" t="n">
        <v>240</v>
      </c>
      <c r="U1592" s="493" t="n">
        <v>0</v>
      </c>
      <c r="V1592" s="493" t="n">
        <v>0</v>
      </c>
      <c r="W1592" s="493" t="n">
        <v>0</v>
      </c>
      <c r="X1592" s="493" t="n">
        <v>0</v>
      </c>
      <c r="Y1592" s="493" t="n">
        <v>0</v>
      </c>
      <c r="Z1592" s="493" t="n">
        <v>0</v>
      </c>
      <c r="AA1592" s="493" t="n">
        <v>0</v>
      </c>
      <c r="AB1592" s="493" t="n">
        <v>0</v>
      </c>
      <c r="AC1592" s="493" t="n">
        <v>0</v>
      </c>
      <c r="AD1592" s="493" t="n">
        <v>0</v>
      </c>
      <c r="AE1592" s="493" t="n">
        <v>0</v>
      </c>
      <c r="AF1592" s="493" t="n">
        <v>0</v>
      </c>
      <c r="AG1592" s="493" t="n">
        <v>0</v>
      </c>
      <c r="AH1592" s="493" t="n">
        <v>284.31</v>
      </c>
      <c r="AI1592" s="493" t="n">
        <v>44.73</v>
      </c>
      <c r="AJ1592" s="493" t="n">
        <v>85.68000000000001</v>
      </c>
      <c r="AK1592" s="493" t="n">
        <v>83.58</v>
      </c>
      <c r="AL1592" s="493" t="n">
        <v>84</v>
      </c>
      <c r="AM1592" s="493" t="n">
        <v>125.79</v>
      </c>
      <c r="AN1592" s="493" t="n">
        <v>836.4299999999999</v>
      </c>
      <c r="AO1592" s="493" t="n">
        <v>699.72</v>
      </c>
      <c r="AP1592" s="493" t="n">
        <v>1084.02</v>
      </c>
      <c r="AQ1592" s="493" t="n">
        <v>732.0599999999999</v>
      </c>
      <c r="AR1592" s="493" t="n">
        <v>1235.66</v>
      </c>
      <c r="AS1592" s="493" t="n">
        <v>540.61</v>
      </c>
      <c r="AT1592" s="493" t="n">
        <v>69.72</v>
      </c>
      <c r="AU1592" s="493" t="n">
        <v>14110.06</v>
      </c>
      <c r="AV1592" s="493" t="n">
        <v>43858.82</v>
      </c>
      <c r="AW1592" s="493" t="n">
        <v>49948.23</v>
      </c>
      <c r="AX1592" s="493" t="n">
        <v>75405.78</v>
      </c>
      <c r="AY1592" s="493" t="n">
        <v>70409.06</v>
      </c>
      <c r="AZ1592" s="493" t="n">
        <v>66516.58</v>
      </c>
      <c r="BA1592" s="493" t="n">
        <v>71832.11</v>
      </c>
      <c r="BB1592" s="493" t="n">
        <v>66650.69</v>
      </c>
      <c r="BC1592" s="493" t="n">
        <v>71710.34</v>
      </c>
      <c r="BD1592" s="493" t="n">
        <v>68188.28</v>
      </c>
      <c r="BE1592" s="493" t="n">
        <v>65735.78999999999</v>
      </c>
      <c r="BF1592" s="493" t="n">
        <v>65061.82</v>
      </c>
      <c r="BG1592" s="493" t="n">
        <v>72765.22</v>
      </c>
      <c r="BH1592" s="493" t="n">
        <v>71635.78999999999</v>
      </c>
      <c r="BI1592" s="493" t="n">
        <v>26265.87</v>
      </c>
      <c r="BJ1592" s="493" t="n">
        <v>1011.6</v>
      </c>
      <c r="BK1592" s="493" t="n">
        <v>0</v>
      </c>
      <c r="BL1592" s="493" t="n">
        <v>0</v>
      </c>
      <c r="BM1592" s="493" t="n">
        <v>0</v>
      </c>
      <c r="BN1592" s="493" t="n">
        <v>0</v>
      </c>
      <c r="BO1592" s="493" t="n">
        <v>0</v>
      </c>
      <c r="BP1592" s="493" t="n">
        <v>0</v>
      </c>
      <c r="BQ1592" s="493" t="n">
        <v>0</v>
      </c>
      <c r="BR1592" s="493" t="n">
        <v>0</v>
      </c>
      <c r="BS1592" s="493" t="n">
        <v>0</v>
      </c>
      <c r="BT1592" s="493" t="n">
        <v>0</v>
      </c>
      <c r="BU1592" s="493" t="n">
        <v>0</v>
      </c>
      <c r="BV1592" s="493" t="n">
        <v>0</v>
      </c>
      <c r="BW1592" s="493" t="n">
        <v>0</v>
      </c>
    </row>
    <row r="1593">
      <c r="A1593" t="inlineStr">
        <is>
          <t>[C9C] ANGIOTENSIN-II 길항제 (단일)</t>
        </is>
      </c>
      <c r="B1593" t="inlineStr">
        <is>
          <t>코러스</t>
        </is>
      </c>
      <c r="C1593" t="inlineStr">
        <is>
          <t>코발탄</t>
        </is>
      </c>
      <c r="D1593" t="inlineStr">
        <is>
          <t>코러스</t>
        </is>
      </c>
      <c r="E1593" t="inlineStr">
        <is>
          <t>valsartan</t>
        </is>
      </c>
      <c r="F1593" t="inlineStr">
        <is>
          <t>의원</t>
        </is>
      </c>
      <c r="G1593" t="inlineStr">
        <is>
          <t>Generic</t>
        </is>
      </c>
      <c r="H1593" s="493" t="n">
        <v>0</v>
      </c>
      <c r="I1593" s="493" t="n">
        <v>0</v>
      </c>
      <c r="J1593" s="493" t="n">
        <v>0</v>
      </c>
      <c r="K1593" s="493" t="n">
        <v>0</v>
      </c>
      <c r="L1593" s="493" t="n">
        <v>0</v>
      </c>
      <c r="M1593" s="493" t="n">
        <v>0</v>
      </c>
      <c r="N1593" s="493" t="n">
        <v>0</v>
      </c>
      <c r="O1593" s="493" t="n">
        <v>0</v>
      </c>
      <c r="P1593" s="493" t="n">
        <v>0</v>
      </c>
      <c r="Q1593" s="493" t="n">
        <v>0</v>
      </c>
      <c r="R1593" s="493" t="n">
        <v>3681.9</v>
      </c>
      <c r="S1593" s="493" t="n">
        <v>54189.24</v>
      </c>
      <c r="T1593" s="493" t="n">
        <v>49589.06</v>
      </c>
      <c r="U1593" s="493" t="n">
        <v>46900</v>
      </c>
      <c r="V1593" s="493" t="n">
        <v>41674.62</v>
      </c>
      <c r="W1593" s="493" t="n">
        <v>0</v>
      </c>
      <c r="X1593" s="493" t="n">
        <v>0</v>
      </c>
      <c r="Y1593" s="493" t="n">
        <v>1140</v>
      </c>
      <c r="Z1593" s="493" t="n">
        <v>840</v>
      </c>
      <c r="AA1593" s="493" t="n">
        <v>2236</v>
      </c>
      <c r="AB1593" s="493" t="n">
        <v>820</v>
      </c>
      <c r="AC1593" s="493" t="n">
        <v>3587</v>
      </c>
      <c r="AD1593" s="493" t="n">
        <v>2660.74</v>
      </c>
      <c r="AE1593" s="493" t="n">
        <v>4813.05</v>
      </c>
      <c r="AF1593" s="493" t="n">
        <v>5877.9</v>
      </c>
      <c r="AG1593" s="493" t="n">
        <v>5713.65</v>
      </c>
      <c r="AH1593" s="493" t="n">
        <v>9669.959999999999</v>
      </c>
      <c r="AI1593" s="493" t="n">
        <v>6652.6</v>
      </c>
      <c r="AJ1593" s="493" t="n">
        <v>5594.3</v>
      </c>
      <c r="AK1593" s="493" t="n">
        <v>5614.58</v>
      </c>
      <c r="AL1593" s="493" t="n">
        <v>5365.01</v>
      </c>
      <c r="AM1593" s="493" t="n">
        <v>6352.1</v>
      </c>
      <c r="AN1593" s="493" t="n">
        <v>4051.35</v>
      </c>
      <c r="AO1593" s="493" t="n">
        <v>2107</v>
      </c>
      <c r="AP1593" s="493" t="n">
        <v>4604.58</v>
      </c>
      <c r="AQ1593" s="493" t="n">
        <v>3430.86</v>
      </c>
      <c r="AR1593" s="493" t="n">
        <v>5803.84</v>
      </c>
      <c r="AS1593" s="493" t="n">
        <v>3421.5</v>
      </c>
      <c r="AT1593" s="493" t="n">
        <v>4664.45</v>
      </c>
      <c r="AU1593" s="493" t="n">
        <v>3945.4</v>
      </c>
      <c r="AV1593" s="493" t="n">
        <v>6183.72</v>
      </c>
      <c r="AW1593" s="493" t="n">
        <v>3954.48</v>
      </c>
      <c r="AX1593" s="493" t="n">
        <v>4234.25</v>
      </c>
      <c r="AY1593" s="493" t="n">
        <v>4807.52</v>
      </c>
      <c r="AZ1593" s="493" t="n">
        <v>180.6</v>
      </c>
      <c r="BA1593" s="493" t="n">
        <v>2475.05</v>
      </c>
      <c r="BB1593" s="493" t="n">
        <v>1093.73</v>
      </c>
      <c r="BC1593" s="493" t="n">
        <v>924.37</v>
      </c>
      <c r="BD1593" s="493" t="n">
        <v>860.64</v>
      </c>
      <c r="BE1593" s="493" t="n">
        <v>676.5</v>
      </c>
      <c r="BF1593" s="493" t="n">
        <v>866.34</v>
      </c>
      <c r="BG1593" s="493" t="n">
        <v>667.95</v>
      </c>
      <c r="BH1593" s="493" t="n">
        <v>579.6</v>
      </c>
      <c r="BI1593" s="493" t="n">
        <v>428.41</v>
      </c>
      <c r="BJ1593" s="493" t="n">
        <v>627.3</v>
      </c>
      <c r="BK1593" s="493" t="n">
        <v>0</v>
      </c>
      <c r="BL1593" s="493" t="n">
        <v>954.6</v>
      </c>
      <c r="BM1593" s="493" t="n">
        <v>0</v>
      </c>
      <c r="BN1593" s="493" t="n">
        <v>0</v>
      </c>
      <c r="BO1593" s="493" t="n">
        <v>754.05</v>
      </c>
      <c r="BP1593" s="493" t="n">
        <v>850.64</v>
      </c>
      <c r="BQ1593" s="493" t="n">
        <v>0</v>
      </c>
      <c r="BR1593" s="493" t="n">
        <v>0</v>
      </c>
      <c r="BS1593" s="493" t="n">
        <v>0</v>
      </c>
      <c r="BT1593" s="493" t="n">
        <v>0</v>
      </c>
      <c r="BU1593" s="493" t="n">
        <v>0</v>
      </c>
      <c r="BV1593" s="493" t="n">
        <v>0</v>
      </c>
      <c r="BW1593" s="493" t="n">
        <v>0</v>
      </c>
    </row>
    <row r="1594">
      <c r="A1594" t="inlineStr">
        <is>
          <t>[C9C] ANGIOTENSIN-II 길항제 (단일)</t>
        </is>
      </c>
      <c r="B1594" t="inlineStr">
        <is>
          <t>코러스</t>
        </is>
      </c>
      <c r="C1594" t="inlineStr">
        <is>
          <t>코발탄</t>
        </is>
      </c>
      <c r="D1594" t="inlineStr">
        <is>
          <t>코러스</t>
        </is>
      </c>
      <c r="E1594" t="inlineStr">
        <is>
          <t>valsartan</t>
        </is>
      </c>
      <c r="F1594" t="inlineStr">
        <is>
          <t>보건소</t>
        </is>
      </c>
      <c r="G1594" t="inlineStr">
        <is>
          <t>Generic</t>
        </is>
      </c>
      <c r="H1594" s="493" t="n">
        <v>0</v>
      </c>
      <c r="I1594" s="493" t="n">
        <v>0</v>
      </c>
      <c r="J1594" s="493" t="n">
        <v>0</v>
      </c>
      <c r="K1594" s="493" t="n">
        <v>0</v>
      </c>
      <c r="L1594" s="493" t="n">
        <v>0</v>
      </c>
      <c r="M1594" s="493" t="n">
        <v>0</v>
      </c>
      <c r="N1594" s="493" t="n">
        <v>0</v>
      </c>
      <c r="O1594" s="493" t="n">
        <v>0</v>
      </c>
      <c r="P1594" s="493" t="n">
        <v>0</v>
      </c>
      <c r="Q1594" s="493" t="n">
        <v>0</v>
      </c>
      <c r="R1594" s="493" t="n">
        <v>0</v>
      </c>
      <c r="S1594" s="493" t="n">
        <v>450</v>
      </c>
      <c r="T1594" s="493" t="n">
        <v>491.4</v>
      </c>
      <c r="U1594" s="493" t="n">
        <v>544.8</v>
      </c>
      <c r="V1594" s="493" t="n">
        <v>936</v>
      </c>
      <c r="W1594" s="493" t="n">
        <v>0</v>
      </c>
      <c r="X1594" s="493" t="n">
        <v>0</v>
      </c>
      <c r="Y1594" s="493" t="n">
        <v>484.8</v>
      </c>
      <c r="Z1594" s="493" t="n">
        <v>352.8</v>
      </c>
      <c r="AA1594" s="493" t="n">
        <v>680.4</v>
      </c>
      <c r="AB1594" s="493" t="n">
        <v>450</v>
      </c>
      <c r="AC1594" s="493" t="n">
        <v>984.15</v>
      </c>
      <c r="AD1594" s="493" t="n">
        <v>769.35</v>
      </c>
      <c r="AE1594" s="493" t="n">
        <v>635.55</v>
      </c>
      <c r="AF1594" s="493" t="n">
        <v>1097.55</v>
      </c>
      <c r="AG1594" s="493" t="n">
        <v>477</v>
      </c>
      <c r="AH1594" s="493" t="n">
        <v>772.5</v>
      </c>
      <c r="AI1594" s="493" t="n">
        <v>457.05</v>
      </c>
      <c r="AJ1594" s="493" t="n">
        <v>828.75</v>
      </c>
      <c r="AK1594" s="493" t="n">
        <v>875.7</v>
      </c>
      <c r="AL1594" s="493" t="n">
        <v>824.55</v>
      </c>
      <c r="AM1594" s="493" t="n">
        <v>675.45</v>
      </c>
      <c r="AN1594" s="493" t="n">
        <v>1015.5</v>
      </c>
      <c r="AO1594" s="493" t="n">
        <v>672.75</v>
      </c>
      <c r="AP1594" s="493" t="n">
        <v>874.95</v>
      </c>
      <c r="AQ1594" s="493" t="n">
        <v>671.55</v>
      </c>
      <c r="AR1594" s="493" t="n">
        <v>1001.7</v>
      </c>
      <c r="AS1594" s="493" t="n">
        <v>1069.2</v>
      </c>
      <c r="AT1594" s="493" t="n">
        <v>1209</v>
      </c>
      <c r="AU1594" s="493" t="n">
        <v>262.8</v>
      </c>
      <c r="AV1594" s="493" t="n">
        <v>1293.75</v>
      </c>
      <c r="AW1594" s="493" t="n">
        <v>529.2</v>
      </c>
      <c r="AX1594" s="493" t="n">
        <v>1039.5</v>
      </c>
      <c r="AY1594" s="493" t="n">
        <v>247.8</v>
      </c>
      <c r="AZ1594" s="493" t="n">
        <v>1284.3</v>
      </c>
      <c r="BA1594" s="493" t="n">
        <v>953.4</v>
      </c>
      <c r="BB1594" s="493" t="n">
        <v>747.45</v>
      </c>
      <c r="BC1594" s="493" t="n">
        <v>1216.8</v>
      </c>
      <c r="BD1594" s="493" t="n">
        <v>757.2</v>
      </c>
      <c r="BE1594" s="493" t="n">
        <v>549</v>
      </c>
      <c r="BF1594" s="493" t="n">
        <v>1411.2</v>
      </c>
      <c r="BG1594" s="493" t="n">
        <v>0</v>
      </c>
      <c r="BH1594" s="493" t="n">
        <v>0</v>
      </c>
      <c r="BI1594" s="493" t="n">
        <v>1037.7</v>
      </c>
      <c r="BJ1594" s="493" t="n">
        <v>0</v>
      </c>
      <c r="BK1594" s="493" t="n">
        <v>0</v>
      </c>
      <c r="BL1594" s="493" t="n">
        <v>1037.7</v>
      </c>
      <c r="BM1594" s="493" t="n">
        <v>0</v>
      </c>
      <c r="BN1594" s="493" t="n">
        <v>0</v>
      </c>
      <c r="BO1594" s="493" t="n">
        <v>1340.1</v>
      </c>
      <c r="BP1594" s="493" t="n">
        <v>0</v>
      </c>
      <c r="BQ1594" s="493" t="n">
        <v>0</v>
      </c>
      <c r="BR1594" s="493" t="n">
        <v>0</v>
      </c>
      <c r="BS1594" s="493" t="n">
        <v>0</v>
      </c>
      <c r="BT1594" s="493" t="n">
        <v>0</v>
      </c>
      <c r="BU1594" s="493" t="n">
        <v>0</v>
      </c>
      <c r="BV1594" s="493" t="n">
        <v>0</v>
      </c>
      <c r="BW1594" s="493" t="n">
        <v>0</v>
      </c>
    </row>
    <row r="1595">
      <c r="A1595" t="inlineStr">
        <is>
          <t>[C9C] ANGIOTENSIN-II 길항제 (단일)</t>
        </is>
      </c>
      <c r="B1595" t="inlineStr">
        <is>
          <t>코러스</t>
        </is>
      </c>
      <c r="C1595" t="inlineStr">
        <is>
          <t>텔미온</t>
        </is>
      </c>
      <c r="D1595" t="inlineStr">
        <is>
          <t>코러스</t>
        </is>
      </c>
      <c r="E1595" t="inlineStr">
        <is>
          <t>telmisartan</t>
        </is>
      </c>
      <c r="F1595" t="inlineStr">
        <is>
          <t>병원</t>
        </is>
      </c>
      <c r="G1595" t="inlineStr">
        <is>
          <t>Generic</t>
        </is>
      </c>
      <c r="H1595" s="493" t="n">
        <v>0</v>
      </c>
      <c r="I1595" s="493" t="n">
        <v>0</v>
      </c>
      <c r="J1595" s="493" t="n">
        <v>0</v>
      </c>
      <c r="K1595" s="493" t="n">
        <v>0</v>
      </c>
      <c r="L1595" s="493" t="n">
        <v>0</v>
      </c>
      <c r="M1595" s="493" t="n">
        <v>0</v>
      </c>
      <c r="N1595" s="493" t="n">
        <v>0</v>
      </c>
      <c r="O1595" s="493" t="n">
        <v>0</v>
      </c>
      <c r="P1595" s="493" t="n">
        <v>0</v>
      </c>
      <c r="Q1595" s="493" t="n">
        <v>0</v>
      </c>
      <c r="R1595" s="493" t="n">
        <v>0</v>
      </c>
      <c r="S1595" s="493" t="n">
        <v>1239.57</v>
      </c>
      <c r="T1595" s="493" t="n">
        <v>1217.56</v>
      </c>
      <c r="U1595" s="493" t="n">
        <v>803.22</v>
      </c>
      <c r="V1595" s="493" t="n">
        <v>531.64</v>
      </c>
      <c r="W1595" s="493" t="n">
        <v>733.61</v>
      </c>
      <c r="X1595" s="493" t="n">
        <v>1115.58</v>
      </c>
      <c r="Y1595" s="493" t="n">
        <v>414.98</v>
      </c>
      <c r="Z1595" s="493" t="n">
        <v>458.64</v>
      </c>
      <c r="AA1595" s="493" t="n">
        <v>970.95</v>
      </c>
      <c r="AB1595" s="493" t="n">
        <v>329.4</v>
      </c>
      <c r="AC1595" s="493" t="n">
        <v>0</v>
      </c>
      <c r="AD1595" s="493" t="n">
        <v>0</v>
      </c>
      <c r="AE1595" s="493" t="n">
        <v>0</v>
      </c>
      <c r="AF1595" s="493" t="n">
        <v>0</v>
      </c>
      <c r="AG1595" s="493" t="n">
        <v>0</v>
      </c>
      <c r="AH1595" s="493" t="n">
        <v>0</v>
      </c>
      <c r="AI1595" s="493" t="n">
        <v>0</v>
      </c>
      <c r="AJ1595" s="493" t="n">
        <v>720</v>
      </c>
      <c r="AK1595" s="493" t="n">
        <v>720</v>
      </c>
      <c r="AL1595" s="493" t="n">
        <v>659.7</v>
      </c>
      <c r="AM1595" s="493" t="n">
        <v>240</v>
      </c>
      <c r="AN1595" s="493" t="n">
        <v>360</v>
      </c>
      <c r="AO1595" s="493" t="n">
        <v>480</v>
      </c>
      <c r="AP1595" s="493" t="n">
        <v>359.7</v>
      </c>
      <c r="AQ1595" s="493" t="n">
        <v>0</v>
      </c>
      <c r="AR1595" s="493" t="n">
        <v>0</v>
      </c>
      <c r="AS1595" s="493" t="n">
        <v>0</v>
      </c>
      <c r="AT1595" s="493" t="n">
        <v>0</v>
      </c>
      <c r="AU1595" s="493" t="n">
        <v>0</v>
      </c>
      <c r="AV1595" s="493" t="n">
        <v>0</v>
      </c>
      <c r="AW1595" s="493" t="n">
        <v>0</v>
      </c>
      <c r="AX1595" s="493" t="n">
        <v>0</v>
      </c>
      <c r="AY1595" s="493" t="n">
        <v>0</v>
      </c>
      <c r="AZ1595" s="493" t="n">
        <v>0</v>
      </c>
      <c r="BA1595" s="493" t="n">
        <v>0</v>
      </c>
      <c r="BB1595" s="493" t="n">
        <v>0</v>
      </c>
      <c r="BC1595" s="493" t="n">
        <v>0</v>
      </c>
      <c r="BD1595" s="493" t="n">
        <v>0</v>
      </c>
      <c r="BE1595" s="493" t="n">
        <v>0</v>
      </c>
      <c r="BF1595" s="493" t="n">
        <v>0</v>
      </c>
      <c r="BG1595" s="493" t="n">
        <v>0</v>
      </c>
      <c r="BH1595" s="493" t="n">
        <v>0</v>
      </c>
      <c r="BI1595" s="493" t="n">
        <v>0</v>
      </c>
      <c r="BJ1595" s="493" t="n">
        <v>0</v>
      </c>
      <c r="BK1595" s="493" t="n">
        <v>0</v>
      </c>
      <c r="BL1595" s="493" t="n">
        <v>0</v>
      </c>
      <c r="BM1595" s="493" t="n">
        <v>0</v>
      </c>
      <c r="BN1595" s="493" t="n">
        <v>0</v>
      </c>
      <c r="BO1595" s="493" t="n">
        <v>0</v>
      </c>
      <c r="BP1595" s="493" t="n">
        <v>0</v>
      </c>
      <c r="BQ1595" s="493" t="n">
        <v>0</v>
      </c>
      <c r="BR1595" s="493" t="n">
        <v>0</v>
      </c>
      <c r="BS1595" s="493" t="n">
        <v>0</v>
      </c>
      <c r="BT1595" s="493" t="n">
        <v>0</v>
      </c>
      <c r="BU1595" s="493" t="n">
        <v>0</v>
      </c>
      <c r="BV1595" s="493" t="n">
        <v>0</v>
      </c>
      <c r="BW1595" s="493" t="n">
        <v>0</v>
      </c>
    </row>
    <row r="1596">
      <c r="A1596" t="inlineStr">
        <is>
          <t>[C9C] ANGIOTENSIN-II 길항제 (단일)</t>
        </is>
      </c>
      <c r="B1596" t="inlineStr">
        <is>
          <t>코러스</t>
        </is>
      </c>
      <c r="C1596" t="inlineStr">
        <is>
          <t>텔미온</t>
        </is>
      </c>
      <c r="D1596" t="inlineStr">
        <is>
          <t>코러스</t>
        </is>
      </c>
      <c r="E1596" t="inlineStr">
        <is>
          <t>telmisartan</t>
        </is>
      </c>
      <c r="F1596" t="inlineStr">
        <is>
          <t>의원</t>
        </is>
      </c>
      <c r="G1596" t="inlineStr">
        <is>
          <t>Generic</t>
        </is>
      </c>
      <c r="H1596" s="493" t="n">
        <v>0</v>
      </c>
      <c r="I1596" s="493" t="n">
        <v>0</v>
      </c>
      <c r="J1596" s="493" t="n">
        <v>0</v>
      </c>
      <c r="K1596" s="493" t="n">
        <v>0</v>
      </c>
      <c r="L1596" s="493" t="n">
        <v>1482</v>
      </c>
      <c r="M1596" s="493" t="n">
        <v>0</v>
      </c>
      <c r="N1596" s="493" t="n">
        <v>0</v>
      </c>
      <c r="O1596" s="493" t="n">
        <v>0</v>
      </c>
      <c r="P1596" s="493" t="n">
        <v>0</v>
      </c>
      <c r="Q1596" s="493" t="n">
        <v>0</v>
      </c>
      <c r="R1596" s="493" t="n">
        <v>0</v>
      </c>
      <c r="S1596" s="493" t="n">
        <v>46681.64</v>
      </c>
      <c r="T1596" s="493" t="n">
        <v>2204</v>
      </c>
      <c r="U1596" s="493" t="n">
        <v>1805.6</v>
      </c>
      <c r="V1596" s="493" t="n">
        <v>1803</v>
      </c>
      <c r="W1596" s="493" t="n">
        <v>1500</v>
      </c>
      <c r="X1596" s="493" t="n">
        <v>2848.6</v>
      </c>
      <c r="Y1596" s="493" t="n">
        <v>8122.8</v>
      </c>
      <c r="Z1596" s="493" t="n">
        <v>33657</v>
      </c>
      <c r="AA1596" s="493" t="n">
        <v>37313.15</v>
      </c>
      <c r="AB1596" s="493" t="n">
        <v>32777.2</v>
      </c>
      <c r="AC1596" s="493" t="n">
        <v>33980.54</v>
      </c>
      <c r="AD1596" s="493" t="n">
        <v>35056.7</v>
      </c>
      <c r="AE1596" s="493" t="n">
        <v>35409.38</v>
      </c>
      <c r="AF1596" s="493" t="n">
        <v>35882.08</v>
      </c>
      <c r="AG1596" s="493" t="n">
        <v>31366.59</v>
      </c>
      <c r="AH1596" s="493" t="n">
        <v>33576.21</v>
      </c>
      <c r="AI1596" s="493" t="n">
        <v>30337.33</v>
      </c>
      <c r="AJ1596" s="493" t="n">
        <v>34967.6</v>
      </c>
      <c r="AK1596" s="493" t="n">
        <v>30970.85</v>
      </c>
      <c r="AL1596" s="493" t="n">
        <v>38865.77</v>
      </c>
      <c r="AM1596" s="493" t="n">
        <v>33855.7</v>
      </c>
      <c r="AN1596" s="493" t="n">
        <v>39963.8</v>
      </c>
      <c r="AO1596" s="493" t="n">
        <v>33761.65</v>
      </c>
      <c r="AP1596" s="493" t="n">
        <v>26733.34</v>
      </c>
      <c r="AQ1596" s="493" t="n">
        <v>2266.8</v>
      </c>
      <c r="AR1596" s="493" t="n">
        <v>0</v>
      </c>
      <c r="AS1596" s="493" t="n">
        <v>0</v>
      </c>
      <c r="AT1596" s="493" t="n">
        <v>0</v>
      </c>
      <c r="AU1596" s="493" t="n">
        <v>0</v>
      </c>
      <c r="AV1596" s="493" t="n">
        <v>0</v>
      </c>
      <c r="AW1596" s="493" t="n">
        <v>0</v>
      </c>
      <c r="AX1596" s="493" t="n">
        <v>0</v>
      </c>
      <c r="AY1596" s="493" t="n">
        <v>0</v>
      </c>
      <c r="AZ1596" s="493" t="n">
        <v>0</v>
      </c>
      <c r="BA1596" s="493" t="n">
        <v>0</v>
      </c>
      <c r="BB1596" s="493" t="n">
        <v>0</v>
      </c>
      <c r="BC1596" s="493" t="n">
        <v>0</v>
      </c>
      <c r="BD1596" s="493" t="n">
        <v>0</v>
      </c>
      <c r="BE1596" s="493" t="n">
        <v>0</v>
      </c>
      <c r="BF1596" s="493" t="n">
        <v>0</v>
      </c>
      <c r="BG1596" s="493" t="n">
        <v>0</v>
      </c>
      <c r="BH1596" s="493" t="n">
        <v>0</v>
      </c>
      <c r="BI1596" s="493" t="n">
        <v>0</v>
      </c>
      <c r="BJ1596" s="493" t="n">
        <v>0</v>
      </c>
      <c r="BK1596" s="493" t="n">
        <v>0</v>
      </c>
      <c r="BL1596" s="493" t="n">
        <v>0</v>
      </c>
      <c r="BM1596" s="493" t="n">
        <v>0</v>
      </c>
      <c r="BN1596" s="493" t="n">
        <v>0</v>
      </c>
      <c r="BO1596" s="493" t="n">
        <v>0</v>
      </c>
      <c r="BP1596" s="493" t="n">
        <v>0</v>
      </c>
      <c r="BQ1596" s="493" t="n">
        <v>0</v>
      </c>
      <c r="BR1596" s="493" t="n">
        <v>0</v>
      </c>
      <c r="BS1596" s="493" t="n">
        <v>0</v>
      </c>
      <c r="BT1596" s="493" t="n">
        <v>0</v>
      </c>
      <c r="BU1596" s="493" t="n">
        <v>0</v>
      </c>
      <c r="BV1596" s="493" t="n">
        <v>0</v>
      </c>
      <c r="BW1596" s="493" t="n">
        <v>0</v>
      </c>
    </row>
    <row r="1597">
      <c r="A1597" t="inlineStr">
        <is>
          <t>[C9C] ANGIOTENSIN-II 길항제 (단일)</t>
        </is>
      </c>
      <c r="B1597" t="inlineStr">
        <is>
          <t>코러스</t>
        </is>
      </c>
      <c r="C1597" t="inlineStr">
        <is>
          <t>텔미온</t>
        </is>
      </c>
      <c r="D1597" t="inlineStr">
        <is>
          <t>코러스</t>
        </is>
      </c>
      <c r="E1597" t="inlineStr">
        <is>
          <t>telmisartan</t>
        </is>
      </c>
      <c r="F1597" t="inlineStr">
        <is>
          <t>보건소</t>
        </is>
      </c>
      <c r="G1597" t="inlineStr">
        <is>
          <t>Generic</t>
        </is>
      </c>
      <c r="H1597" s="493" t="n">
        <v>0</v>
      </c>
      <c r="I1597" s="493" t="n">
        <v>0</v>
      </c>
      <c r="J1597" s="493" t="n">
        <v>0</v>
      </c>
      <c r="K1597" s="493" t="n">
        <v>0</v>
      </c>
      <c r="L1597" s="493" t="n">
        <v>0</v>
      </c>
      <c r="M1597" s="493" t="n">
        <v>0</v>
      </c>
      <c r="N1597" s="493" t="n">
        <v>0</v>
      </c>
      <c r="O1597" s="493" t="n">
        <v>0</v>
      </c>
      <c r="P1597" s="493" t="n">
        <v>0</v>
      </c>
      <c r="Q1597" s="493" t="n">
        <v>0</v>
      </c>
      <c r="R1597" s="493" t="n">
        <v>0</v>
      </c>
      <c r="S1597" s="493" t="n">
        <v>0</v>
      </c>
      <c r="T1597" s="493" t="n">
        <v>0</v>
      </c>
      <c r="U1597" s="493" t="n">
        <v>0</v>
      </c>
      <c r="V1597" s="493" t="n">
        <v>0</v>
      </c>
      <c r="W1597" s="493" t="n">
        <v>0</v>
      </c>
      <c r="X1597" s="493" t="n">
        <v>0</v>
      </c>
      <c r="Y1597" s="493" t="n">
        <v>0</v>
      </c>
      <c r="Z1597" s="493" t="n">
        <v>0</v>
      </c>
      <c r="AA1597" s="493" t="n">
        <v>0</v>
      </c>
      <c r="AB1597" s="493" t="n">
        <v>0</v>
      </c>
      <c r="AC1597" s="493" t="n">
        <v>0</v>
      </c>
      <c r="AD1597" s="493" t="n">
        <v>0</v>
      </c>
      <c r="AE1597" s="493" t="n">
        <v>0</v>
      </c>
      <c r="AF1597" s="493" t="n">
        <v>0</v>
      </c>
      <c r="AG1597" s="493" t="n">
        <v>0</v>
      </c>
      <c r="AH1597" s="493" t="n">
        <v>0</v>
      </c>
      <c r="AI1597" s="493" t="n">
        <v>0</v>
      </c>
      <c r="AJ1597" s="493" t="n">
        <v>0</v>
      </c>
      <c r="AK1597" s="493" t="n">
        <v>0</v>
      </c>
      <c r="AL1597" s="493" t="n">
        <v>0</v>
      </c>
      <c r="AM1597" s="493" t="n">
        <v>0</v>
      </c>
      <c r="AN1597" s="493" t="n">
        <v>77.40000000000001</v>
      </c>
      <c r="AO1597" s="493" t="n">
        <v>45.92</v>
      </c>
      <c r="AP1597" s="493" t="n">
        <v>0</v>
      </c>
      <c r="AQ1597" s="493" t="n">
        <v>0</v>
      </c>
      <c r="AR1597" s="493" t="n">
        <v>0</v>
      </c>
      <c r="AS1597" s="493" t="n">
        <v>0</v>
      </c>
      <c r="AT1597" s="493" t="n">
        <v>0</v>
      </c>
      <c r="AU1597" s="493" t="n">
        <v>0</v>
      </c>
      <c r="AV1597" s="493" t="n">
        <v>0</v>
      </c>
      <c r="AW1597" s="493" t="n">
        <v>0</v>
      </c>
      <c r="AX1597" s="493" t="n">
        <v>0</v>
      </c>
      <c r="AY1597" s="493" t="n">
        <v>0</v>
      </c>
      <c r="AZ1597" s="493" t="n">
        <v>0</v>
      </c>
      <c r="BA1597" s="493" t="n">
        <v>0</v>
      </c>
      <c r="BB1597" s="493" t="n">
        <v>0</v>
      </c>
      <c r="BC1597" s="493" t="n">
        <v>0</v>
      </c>
      <c r="BD1597" s="493" t="n">
        <v>0</v>
      </c>
      <c r="BE1597" s="493" t="n">
        <v>0</v>
      </c>
      <c r="BF1597" s="493" t="n">
        <v>0</v>
      </c>
      <c r="BG1597" s="493" t="n">
        <v>0</v>
      </c>
      <c r="BH1597" s="493" t="n">
        <v>0</v>
      </c>
      <c r="BI1597" s="493" t="n">
        <v>0</v>
      </c>
      <c r="BJ1597" s="493" t="n">
        <v>0</v>
      </c>
      <c r="BK1597" s="493" t="n">
        <v>0</v>
      </c>
      <c r="BL1597" s="493" t="n">
        <v>0</v>
      </c>
      <c r="BM1597" s="493" t="n">
        <v>0</v>
      </c>
      <c r="BN1597" s="493" t="n">
        <v>0</v>
      </c>
      <c r="BO1597" s="493" t="n">
        <v>0</v>
      </c>
      <c r="BP1597" s="493" t="n">
        <v>0</v>
      </c>
      <c r="BQ1597" s="493" t="n">
        <v>0</v>
      </c>
      <c r="BR1597" s="493" t="n">
        <v>0</v>
      </c>
      <c r="BS1597" s="493" t="n">
        <v>0</v>
      </c>
      <c r="BT1597" s="493" t="n">
        <v>0</v>
      </c>
      <c r="BU1597" s="493" t="n">
        <v>0</v>
      </c>
      <c r="BV1597" s="493" t="n">
        <v>0</v>
      </c>
      <c r="BW1597" s="493" t="n">
        <v>0</v>
      </c>
    </row>
    <row r="1598">
      <c r="A1598" t="inlineStr">
        <is>
          <t>[C9C] ANGIOTENSIN-II 길항제 (단일)</t>
        </is>
      </c>
      <c r="B1598" t="inlineStr">
        <is>
          <t>코오롱</t>
        </is>
      </c>
      <c r="C1598" t="inlineStr">
        <is>
          <t>코살탄</t>
        </is>
      </c>
      <c r="D1598" t="inlineStr">
        <is>
          <t>코오롱</t>
        </is>
      </c>
      <c r="E1598" t="inlineStr">
        <is>
          <t>losartan potassium</t>
        </is>
      </c>
      <c r="F1598" t="inlineStr">
        <is>
          <t>종합병원</t>
        </is>
      </c>
      <c r="G1598" t="inlineStr">
        <is>
          <t>Generic</t>
        </is>
      </c>
      <c r="H1598" s="493" t="n">
        <v>0</v>
      </c>
      <c r="I1598" s="493" t="n">
        <v>98.09999999999999</v>
      </c>
      <c r="J1598" s="493" t="n">
        <v>35.7</v>
      </c>
      <c r="K1598" s="493" t="n">
        <v>33.9</v>
      </c>
      <c r="L1598" s="493" t="n">
        <v>31.5</v>
      </c>
      <c r="M1598" s="493" t="n">
        <v>33.6</v>
      </c>
      <c r="N1598" s="493" t="n">
        <v>67.2</v>
      </c>
      <c r="O1598" s="493" t="n">
        <v>63.6</v>
      </c>
      <c r="P1598" s="493" t="n">
        <v>0</v>
      </c>
      <c r="Q1598" s="493" t="n">
        <v>0</v>
      </c>
      <c r="R1598" s="493" t="n">
        <v>31.5</v>
      </c>
      <c r="S1598" s="493" t="n">
        <v>0</v>
      </c>
      <c r="T1598" s="493" t="n">
        <v>0</v>
      </c>
      <c r="U1598" s="493" t="n">
        <v>0</v>
      </c>
      <c r="V1598" s="493" t="n">
        <v>0</v>
      </c>
      <c r="W1598" s="493" t="n">
        <v>0</v>
      </c>
      <c r="X1598" s="493" t="n">
        <v>0</v>
      </c>
      <c r="Y1598" s="493" t="n">
        <v>0</v>
      </c>
      <c r="Z1598" s="493" t="n">
        <v>0</v>
      </c>
      <c r="AA1598" s="493" t="n">
        <v>0</v>
      </c>
      <c r="AB1598" s="493" t="n">
        <v>0</v>
      </c>
      <c r="AC1598" s="493" t="n">
        <v>0</v>
      </c>
      <c r="AD1598" s="493" t="n">
        <v>0</v>
      </c>
      <c r="AE1598" s="493" t="n">
        <v>0</v>
      </c>
      <c r="AF1598" s="493" t="n">
        <v>0</v>
      </c>
      <c r="AG1598" s="493" t="n">
        <v>0</v>
      </c>
      <c r="AH1598" s="493" t="n">
        <v>0</v>
      </c>
      <c r="AI1598" s="493" t="n">
        <v>0</v>
      </c>
      <c r="AJ1598" s="493" t="n">
        <v>0</v>
      </c>
      <c r="AK1598" s="493" t="n">
        <v>0</v>
      </c>
      <c r="AL1598" s="493" t="n">
        <v>0</v>
      </c>
      <c r="AM1598" s="493" t="n">
        <v>0</v>
      </c>
      <c r="AN1598" s="493" t="n">
        <v>0</v>
      </c>
      <c r="AO1598" s="493" t="n">
        <v>0</v>
      </c>
      <c r="AP1598" s="493" t="n">
        <v>0</v>
      </c>
      <c r="AQ1598" s="493" t="n">
        <v>0</v>
      </c>
      <c r="AR1598" s="493" t="n">
        <v>0</v>
      </c>
      <c r="AS1598" s="493" t="n">
        <v>0</v>
      </c>
      <c r="AT1598" s="493" t="n">
        <v>0</v>
      </c>
      <c r="AU1598" s="493" t="n">
        <v>0</v>
      </c>
      <c r="AV1598" s="493" t="n">
        <v>0</v>
      </c>
      <c r="AW1598" s="493" t="n">
        <v>0</v>
      </c>
      <c r="AX1598" s="493" t="n">
        <v>0</v>
      </c>
      <c r="AY1598" s="493" t="n">
        <v>0</v>
      </c>
      <c r="AZ1598" s="493" t="n">
        <v>0</v>
      </c>
      <c r="BA1598" s="493" t="n">
        <v>0</v>
      </c>
      <c r="BB1598" s="493" t="n">
        <v>0</v>
      </c>
      <c r="BC1598" s="493" t="n">
        <v>0</v>
      </c>
      <c r="BD1598" s="493" t="n">
        <v>0</v>
      </c>
      <c r="BE1598" s="493" t="n">
        <v>0</v>
      </c>
      <c r="BF1598" s="493" t="n">
        <v>0</v>
      </c>
      <c r="BG1598" s="493" t="n">
        <v>0</v>
      </c>
      <c r="BH1598" s="493" t="n">
        <v>0</v>
      </c>
      <c r="BI1598" s="493" t="n">
        <v>0</v>
      </c>
      <c r="BJ1598" s="493" t="n">
        <v>0</v>
      </c>
      <c r="BK1598" s="493" t="n">
        <v>0</v>
      </c>
      <c r="BL1598" s="493" t="n">
        <v>0</v>
      </c>
      <c r="BM1598" s="493" t="n">
        <v>0</v>
      </c>
      <c r="BN1598" s="493" t="n">
        <v>0</v>
      </c>
      <c r="BO1598" s="493" t="n">
        <v>0</v>
      </c>
      <c r="BP1598" s="493" t="n">
        <v>0</v>
      </c>
      <c r="BQ1598" s="493" t="n">
        <v>0</v>
      </c>
      <c r="BR1598" s="493" t="n">
        <v>0</v>
      </c>
      <c r="BS1598" s="493" t="n">
        <v>0</v>
      </c>
      <c r="BT1598" s="493" t="n">
        <v>0</v>
      </c>
      <c r="BU1598" s="493" t="n">
        <v>0</v>
      </c>
      <c r="BV1598" s="493" t="n">
        <v>0</v>
      </c>
      <c r="BW1598" s="493" t="n">
        <v>0</v>
      </c>
    </row>
    <row r="1599">
      <c r="A1599" t="inlineStr">
        <is>
          <t>[C9C] ANGIOTENSIN-II 길항제 (단일)</t>
        </is>
      </c>
      <c r="B1599" t="inlineStr">
        <is>
          <t>코오롱</t>
        </is>
      </c>
      <c r="C1599" t="inlineStr">
        <is>
          <t>코살탄</t>
        </is>
      </c>
      <c r="D1599" t="inlineStr">
        <is>
          <t>코오롱</t>
        </is>
      </c>
      <c r="E1599" t="inlineStr">
        <is>
          <t>losartan potassium</t>
        </is>
      </c>
      <c r="F1599" t="inlineStr">
        <is>
          <t>병원</t>
        </is>
      </c>
      <c r="G1599" t="inlineStr">
        <is>
          <t>Generic</t>
        </is>
      </c>
      <c r="H1599" s="493" t="n">
        <v>193.8</v>
      </c>
      <c r="I1599" s="493" t="n">
        <v>321.9</v>
      </c>
      <c r="J1599" s="493" t="n">
        <v>316.8</v>
      </c>
      <c r="K1599" s="493" t="n">
        <v>200.4</v>
      </c>
      <c r="L1599" s="493" t="n">
        <v>73.5</v>
      </c>
      <c r="M1599" s="493" t="n">
        <v>242.1</v>
      </c>
      <c r="N1599" s="493" t="n">
        <v>672.9</v>
      </c>
      <c r="O1599" s="493" t="n">
        <v>156.6</v>
      </c>
      <c r="P1599" s="493" t="n">
        <v>392.4</v>
      </c>
      <c r="Q1599" s="493" t="n">
        <v>83.7</v>
      </c>
      <c r="R1599" s="493" t="n">
        <v>80.7</v>
      </c>
      <c r="S1599" s="493" t="n">
        <v>83.09999999999999</v>
      </c>
      <c r="T1599" s="493" t="n">
        <v>0</v>
      </c>
      <c r="U1599" s="493" t="n">
        <v>0</v>
      </c>
      <c r="V1599" s="493" t="n">
        <v>0</v>
      </c>
      <c r="W1599" s="493" t="n">
        <v>0</v>
      </c>
      <c r="X1599" s="493" t="n">
        <v>0</v>
      </c>
      <c r="Y1599" s="493" t="n">
        <v>0</v>
      </c>
      <c r="Z1599" s="493" t="n">
        <v>0</v>
      </c>
      <c r="AA1599" s="493" t="n">
        <v>0</v>
      </c>
      <c r="AB1599" s="493" t="n">
        <v>0</v>
      </c>
      <c r="AC1599" s="493" t="n">
        <v>0</v>
      </c>
      <c r="AD1599" s="493" t="n">
        <v>0</v>
      </c>
      <c r="AE1599" s="493" t="n">
        <v>0</v>
      </c>
      <c r="AF1599" s="493" t="n">
        <v>0</v>
      </c>
      <c r="AG1599" s="493" t="n">
        <v>0</v>
      </c>
      <c r="AH1599" s="493" t="n">
        <v>0</v>
      </c>
      <c r="AI1599" s="493" t="n">
        <v>0</v>
      </c>
      <c r="AJ1599" s="493" t="n">
        <v>0</v>
      </c>
      <c r="AK1599" s="493" t="n">
        <v>0</v>
      </c>
      <c r="AL1599" s="493" t="n">
        <v>0</v>
      </c>
      <c r="AM1599" s="493" t="n">
        <v>0</v>
      </c>
      <c r="AN1599" s="493" t="n">
        <v>0</v>
      </c>
      <c r="AO1599" s="493" t="n">
        <v>0</v>
      </c>
      <c r="AP1599" s="493" t="n">
        <v>0</v>
      </c>
      <c r="AQ1599" s="493" t="n">
        <v>0</v>
      </c>
      <c r="AR1599" s="493" t="n">
        <v>0</v>
      </c>
      <c r="AS1599" s="493" t="n">
        <v>0</v>
      </c>
      <c r="AT1599" s="493" t="n">
        <v>0</v>
      </c>
      <c r="AU1599" s="493" t="n">
        <v>0</v>
      </c>
      <c r="AV1599" s="493" t="n">
        <v>0</v>
      </c>
      <c r="AW1599" s="493" t="n">
        <v>0</v>
      </c>
      <c r="AX1599" s="493" t="n">
        <v>0</v>
      </c>
      <c r="AY1599" s="493" t="n">
        <v>0</v>
      </c>
      <c r="AZ1599" s="493" t="n">
        <v>0</v>
      </c>
      <c r="BA1599" s="493" t="n">
        <v>0</v>
      </c>
      <c r="BB1599" s="493" t="n">
        <v>0</v>
      </c>
      <c r="BC1599" s="493" t="n">
        <v>0</v>
      </c>
      <c r="BD1599" s="493" t="n">
        <v>0</v>
      </c>
      <c r="BE1599" s="493" t="n">
        <v>0</v>
      </c>
      <c r="BF1599" s="493" t="n">
        <v>0</v>
      </c>
      <c r="BG1599" s="493" t="n">
        <v>0</v>
      </c>
      <c r="BH1599" s="493" t="n">
        <v>0</v>
      </c>
      <c r="BI1599" s="493" t="n">
        <v>0</v>
      </c>
      <c r="BJ1599" s="493" t="n">
        <v>0</v>
      </c>
      <c r="BK1599" s="493" t="n">
        <v>0</v>
      </c>
      <c r="BL1599" s="493" t="n">
        <v>0</v>
      </c>
      <c r="BM1599" s="493" t="n">
        <v>0</v>
      </c>
      <c r="BN1599" s="493" t="n">
        <v>0</v>
      </c>
      <c r="BO1599" s="493" t="n">
        <v>0</v>
      </c>
      <c r="BP1599" s="493" t="n">
        <v>0</v>
      </c>
      <c r="BQ1599" s="493" t="n">
        <v>0</v>
      </c>
      <c r="BR1599" s="493" t="n">
        <v>0</v>
      </c>
      <c r="BS1599" s="493" t="n">
        <v>0</v>
      </c>
      <c r="BT1599" s="493" t="n">
        <v>0</v>
      </c>
      <c r="BU1599" s="493" t="n">
        <v>0</v>
      </c>
      <c r="BV1599" s="493" t="n">
        <v>0</v>
      </c>
      <c r="BW1599" s="493" t="n">
        <v>0</v>
      </c>
    </row>
    <row r="1600">
      <c r="A1600" t="inlineStr">
        <is>
          <t>[C9C] ANGIOTENSIN-II 길항제 (단일)</t>
        </is>
      </c>
      <c r="B1600" t="inlineStr">
        <is>
          <t>코오롱</t>
        </is>
      </c>
      <c r="C1600" t="inlineStr">
        <is>
          <t>코살탄</t>
        </is>
      </c>
      <c r="D1600" t="inlineStr">
        <is>
          <t>코오롱</t>
        </is>
      </c>
      <c r="E1600" t="inlineStr">
        <is>
          <t>losartan potassium</t>
        </is>
      </c>
      <c r="F1600" t="inlineStr">
        <is>
          <t>의원</t>
        </is>
      </c>
      <c r="G1600" t="inlineStr">
        <is>
          <t>Generic</t>
        </is>
      </c>
      <c r="H1600" s="493" t="n">
        <v>24609.7</v>
      </c>
      <c r="I1600" s="493" t="n">
        <v>26181.84</v>
      </c>
      <c r="J1600" s="493" t="n">
        <v>20900.24</v>
      </c>
      <c r="K1600" s="493" t="n">
        <v>23843.56</v>
      </c>
      <c r="L1600" s="493" t="n">
        <v>19633.96</v>
      </c>
      <c r="M1600" s="493" t="n">
        <v>21940.77</v>
      </c>
      <c r="N1600" s="493" t="n">
        <v>22313.95</v>
      </c>
      <c r="O1600" s="493" t="n">
        <v>21758.77</v>
      </c>
      <c r="P1600" s="493" t="n">
        <v>20649.97</v>
      </c>
      <c r="Q1600" s="493" t="n">
        <v>23745.77</v>
      </c>
      <c r="R1600" s="493" t="n">
        <v>23674.43</v>
      </c>
      <c r="S1600" s="493" t="n">
        <v>8582.120000000001</v>
      </c>
      <c r="T1600" s="493" t="n">
        <v>0</v>
      </c>
      <c r="U1600" s="493" t="n">
        <v>0</v>
      </c>
      <c r="V1600" s="493" t="n">
        <v>0</v>
      </c>
      <c r="W1600" s="493" t="n">
        <v>0</v>
      </c>
      <c r="X1600" s="493" t="n">
        <v>0</v>
      </c>
      <c r="Y1600" s="493" t="n">
        <v>0</v>
      </c>
      <c r="Z1600" s="493" t="n">
        <v>0</v>
      </c>
      <c r="AA1600" s="493" t="n">
        <v>0</v>
      </c>
      <c r="AB1600" s="493" t="n">
        <v>0</v>
      </c>
      <c r="AC1600" s="493" t="n">
        <v>0</v>
      </c>
      <c r="AD1600" s="493" t="n">
        <v>0</v>
      </c>
      <c r="AE1600" s="493" t="n">
        <v>0</v>
      </c>
      <c r="AF1600" s="493" t="n">
        <v>0</v>
      </c>
      <c r="AG1600" s="493" t="n">
        <v>0</v>
      </c>
      <c r="AH1600" s="493" t="n">
        <v>0</v>
      </c>
      <c r="AI1600" s="493" t="n">
        <v>0</v>
      </c>
      <c r="AJ1600" s="493" t="n">
        <v>0</v>
      </c>
      <c r="AK1600" s="493" t="n">
        <v>0</v>
      </c>
      <c r="AL1600" s="493" t="n">
        <v>0</v>
      </c>
      <c r="AM1600" s="493" t="n">
        <v>0</v>
      </c>
      <c r="AN1600" s="493" t="n">
        <v>0</v>
      </c>
      <c r="AO1600" s="493" t="n">
        <v>0</v>
      </c>
      <c r="AP1600" s="493" t="n">
        <v>0</v>
      </c>
      <c r="AQ1600" s="493" t="n">
        <v>0</v>
      </c>
      <c r="AR1600" s="493" t="n">
        <v>0</v>
      </c>
      <c r="AS1600" s="493" t="n">
        <v>0</v>
      </c>
      <c r="AT1600" s="493" t="n">
        <v>0</v>
      </c>
      <c r="AU1600" s="493" t="n">
        <v>0</v>
      </c>
      <c r="AV1600" s="493" t="n">
        <v>0</v>
      </c>
      <c r="AW1600" s="493" t="n">
        <v>0</v>
      </c>
      <c r="AX1600" s="493" t="n">
        <v>0</v>
      </c>
      <c r="AY1600" s="493" t="n">
        <v>0</v>
      </c>
      <c r="AZ1600" s="493" t="n">
        <v>0</v>
      </c>
      <c r="BA1600" s="493" t="n">
        <v>0</v>
      </c>
      <c r="BB1600" s="493" t="n">
        <v>0</v>
      </c>
      <c r="BC1600" s="493" t="n">
        <v>0</v>
      </c>
      <c r="BD1600" s="493" t="n">
        <v>0</v>
      </c>
      <c r="BE1600" s="493" t="n">
        <v>0</v>
      </c>
      <c r="BF1600" s="493" t="n">
        <v>0</v>
      </c>
      <c r="BG1600" s="493" t="n">
        <v>0</v>
      </c>
      <c r="BH1600" s="493" t="n">
        <v>0</v>
      </c>
      <c r="BI1600" s="493" t="n">
        <v>0</v>
      </c>
      <c r="BJ1600" s="493" t="n">
        <v>0</v>
      </c>
      <c r="BK1600" s="493" t="n">
        <v>0</v>
      </c>
      <c r="BL1600" s="493" t="n">
        <v>0</v>
      </c>
      <c r="BM1600" s="493" t="n">
        <v>0</v>
      </c>
      <c r="BN1600" s="493" t="n">
        <v>0</v>
      </c>
      <c r="BO1600" s="493" t="n">
        <v>0</v>
      </c>
      <c r="BP1600" s="493" t="n">
        <v>0</v>
      </c>
      <c r="BQ1600" s="493" t="n">
        <v>0</v>
      </c>
      <c r="BR1600" s="493" t="n">
        <v>0</v>
      </c>
      <c r="BS1600" s="493" t="n">
        <v>0</v>
      </c>
      <c r="BT1600" s="493" t="n">
        <v>0</v>
      </c>
      <c r="BU1600" s="493" t="n">
        <v>0</v>
      </c>
      <c r="BV1600" s="493" t="n">
        <v>0</v>
      </c>
      <c r="BW1600" s="493" t="n">
        <v>0</v>
      </c>
    </row>
    <row r="1601">
      <c r="A1601" t="inlineStr">
        <is>
          <t>[C9C] ANGIOTENSIN-II 길항제 (단일)</t>
        </is>
      </c>
      <c r="B1601" t="inlineStr">
        <is>
          <t>코오롱</t>
        </is>
      </c>
      <c r="C1601" t="inlineStr">
        <is>
          <t>코살탄</t>
        </is>
      </c>
      <c r="D1601" t="inlineStr">
        <is>
          <t>코오롱</t>
        </is>
      </c>
      <c r="E1601" t="inlineStr">
        <is>
          <t>losartan potassium</t>
        </is>
      </c>
      <c r="F1601" t="inlineStr">
        <is>
          <t>보건소</t>
        </is>
      </c>
      <c r="G1601" t="inlineStr">
        <is>
          <t>Generic</t>
        </is>
      </c>
      <c r="H1601" s="493" t="n">
        <v>2408.4</v>
      </c>
      <c r="I1601" s="493" t="n">
        <v>1470</v>
      </c>
      <c r="J1601" s="493" t="n">
        <v>1851.15</v>
      </c>
      <c r="K1601" s="493" t="n">
        <v>3353.4</v>
      </c>
      <c r="L1601" s="493" t="n">
        <v>14.55</v>
      </c>
      <c r="M1601" s="493" t="n">
        <v>2262.9</v>
      </c>
      <c r="N1601" s="493" t="n">
        <v>1145.7</v>
      </c>
      <c r="O1601" s="493" t="n">
        <v>92.7</v>
      </c>
      <c r="P1601" s="493" t="n">
        <v>2007</v>
      </c>
      <c r="Q1601" s="493" t="n">
        <v>3490.8</v>
      </c>
      <c r="R1601" s="493" t="n">
        <v>60.6</v>
      </c>
      <c r="S1601" s="493" t="n">
        <v>973.2</v>
      </c>
      <c r="T1601" s="493" t="n">
        <v>0</v>
      </c>
      <c r="U1601" s="493" t="n">
        <v>0</v>
      </c>
      <c r="V1601" s="493" t="n">
        <v>0</v>
      </c>
      <c r="W1601" s="493" t="n">
        <v>0</v>
      </c>
      <c r="X1601" s="493" t="n">
        <v>0</v>
      </c>
      <c r="Y1601" s="493" t="n">
        <v>0</v>
      </c>
      <c r="Z1601" s="493" t="n">
        <v>0</v>
      </c>
      <c r="AA1601" s="493" t="n">
        <v>0</v>
      </c>
      <c r="AB1601" s="493" t="n">
        <v>0</v>
      </c>
      <c r="AC1601" s="493" t="n">
        <v>0</v>
      </c>
      <c r="AD1601" s="493" t="n">
        <v>0</v>
      </c>
      <c r="AE1601" s="493" t="n">
        <v>0</v>
      </c>
      <c r="AF1601" s="493" t="n">
        <v>0</v>
      </c>
      <c r="AG1601" s="493" t="n">
        <v>0</v>
      </c>
      <c r="AH1601" s="493" t="n">
        <v>0</v>
      </c>
      <c r="AI1601" s="493" t="n">
        <v>0</v>
      </c>
      <c r="AJ1601" s="493" t="n">
        <v>0</v>
      </c>
      <c r="AK1601" s="493" t="n">
        <v>0</v>
      </c>
      <c r="AL1601" s="493" t="n">
        <v>0</v>
      </c>
      <c r="AM1601" s="493" t="n">
        <v>0</v>
      </c>
      <c r="AN1601" s="493" t="n">
        <v>0</v>
      </c>
      <c r="AO1601" s="493" t="n">
        <v>0</v>
      </c>
      <c r="AP1601" s="493" t="n">
        <v>0</v>
      </c>
      <c r="AQ1601" s="493" t="n">
        <v>0</v>
      </c>
      <c r="AR1601" s="493" t="n">
        <v>0</v>
      </c>
      <c r="AS1601" s="493" t="n">
        <v>0</v>
      </c>
      <c r="AT1601" s="493" t="n">
        <v>0</v>
      </c>
      <c r="AU1601" s="493" t="n">
        <v>0</v>
      </c>
      <c r="AV1601" s="493" t="n">
        <v>0</v>
      </c>
      <c r="AW1601" s="493" t="n">
        <v>0</v>
      </c>
      <c r="AX1601" s="493" t="n">
        <v>0</v>
      </c>
      <c r="AY1601" s="493" t="n">
        <v>0</v>
      </c>
      <c r="AZ1601" s="493" t="n">
        <v>0</v>
      </c>
      <c r="BA1601" s="493" t="n">
        <v>0</v>
      </c>
      <c r="BB1601" s="493" t="n">
        <v>0</v>
      </c>
      <c r="BC1601" s="493" t="n">
        <v>0</v>
      </c>
      <c r="BD1601" s="493" t="n">
        <v>0</v>
      </c>
      <c r="BE1601" s="493" t="n">
        <v>0</v>
      </c>
      <c r="BF1601" s="493" t="n">
        <v>0</v>
      </c>
      <c r="BG1601" s="493" t="n">
        <v>0</v>
      </c>
      <c r="BH1601" s="493" t="n">
        <v>0</v>
      </c>
      <c r="BI1601" s="493" t="n">
        <v>0</v>
      </c>
      <c r="BJ1601" s="493" t="n">
        <v>0</v>
      </c>
      <c r="BK1601" s="493" t="n">
        <v>0</v>
      </c>
      <c r="BL1601" s="493" t="n">
        <v>0</v>
      </c>
      <c r="BM1601" s="493" t="n">
        <v>0</v>
      </c>
      <c r="BN1601" s="493" t="n">
        <v>0</v>
      </c>
      <c r="BO1601" s="493" t="n">
        <v>0</v>
      </c>
      <c r="BP1601" s="493" t="n">
        <v>0</v>
      </c>
      <c r="BQ1601" s="493" t="n">
        <v>0</v>
      </c>
      <c r="BR1601" s="493" t="n">
        <v>0</v>
      </c>
      <c r="BS1601" s="493" t="n">
        <v>0</v>
      </c>
      <c r="BT1601" s="493" t="n">
        <v>0</v>
      </c>
      <c r="BU1601" s="493" t="n">
        <v>0</v>
      </c>
      <c r="BV1601" s="493" t="n">
        <v>0</v>
      </c>
      <c r="BW1601" s="493" t="n">
        <v>0</v>
      </c>
    </row>
    <row r="1602">
      <c r="A1602" t="inlineStr">
        <is>
          <t>[C9C] ANGIOTENSIN-II 길항제 (단일)</t>
        </is>
      </c>
      <c r="B1602" t="inlineStr">
        <is>
          <t>코오롱</t>
        </is>
      </c>
      <c r="C1602" t="inlineStr">
        <is>
          <t>코살탄</t>
        </is>
      </c>
      <c r="D1602" t="inlineStr">
        <is>
          <t>코오롱</t>
        </is>
      </c>
      <c r="E1602" t="inlineStr">
        <is>
          <t>losartan potassium</t>
        </is>
      </c>
      <c r="F1602" t="inlineStr">
        <is>
          <t>기타(치과의원, 치과병원 등)</t>
        </is>
      </c>
      <c r="G1602" t="inlineStr">
        <is>
          <t>Generic</t>
        </is>
      </c>
      <c r="H1602" s="493" t="n">
        <v>0</v>
      </c>
      <c r="I1602" s="493" t="n">
        <v>0</v>
      </c>
      <c r="J1602" s="493" t="n">
        <v>0</v>
      </c>
      <c r="K1602" s="493" t="n">
        <v>0</v>
      </c>
      <c r="L1602" s="493" t="n">
        <v>0</v>
      </c>
      <c r="M1602" s="493" t="n">
        <v>0</v>
      </c>
      <c r="N1602" s="493" t="n">
        <v>0</v>
      </c>
      <c r="O1602" s="493" t="n">
        <v>0</v>
      </c>
      <c r="P1602" s="493" t="n">
        <v>30.33</v>
      </c>
      <c r="Q1602" s="493" t="n">
        <v>0</v>
      </c>
      <c r="R1602" s="493" t="n">
        <v>0</v>
      </c>
      <c r="S1602" s="493" t="n">
        <v>0</v>
      </c>
      <c r="T1602" s="493" t="n">
        <v>0</v>
      </c>
      <c r="U1602" s="493" t="n">
        <v>0</v>
      </c>
      <c r="V1602" s="493" t="n">
        <v>0</v>
      </c>
      <c r="W1602" s="493" t="n">
        <v>0</v>
      </c>
      <c r="X1602" s="493" t="n">
        <v>0</v>
      </c>
      <c r="Y1602" s="493" t="n">
        <v>0</v>
      </c>
      <c r="Z1602" s="493" t="n">
        <v>0</v>
      </c>
      <c r="AA1602" s="493" t="n">
        <v>0</v>
      </c>
      <c r="AB1602" s="493" t="n">
        <v>0</v>
      </c>
      <c r="AC1602" s="493" t="n">
        <v>0</v>
      </c>
      <c r="AD1602" s="493" t="n">
        <v>0</v>
      </c>
      <c r="AE1602" s="493" t="n">
        <v>0</v>
      </c>
      <c r="AF1602" s="493" t="n">
        <v>0</v>
      </c>
      <c r="AG1602" s="493" t="n">
        <v>0</v>
      </c>
      <c r="AH1602" s="493" t="n">
        <v>0</v>
      </c>
      <c r="AI1602" s="493" t="n">
        <v>0</v>
      </c>
      <c r="AJ1602" s="493" t="n">
        <v>0</v>
      </c>
      <c r="AK1602" s="493" t="n">
        <v>0</v>
      </c>
      <c r="AL1602" s="493" t="n">
        <v>0</v>
      </c>
      <c r="AM1602" s="493" t="n">
        <v>0</v>
      </c>
      <c r="AN1602" s="493" t="n">
        <v>0</v>
      </c>
      <c r="AO1602" s="493" t="n">
        <v>0</v>
      </c>
      <c r="AP1602" s="493" t="n">
        <v>0</v>
      </c>
      <c r="AQ1602" s="493" t="n">
        <v>0</v>
      </c>
      <c r="AR1602" s="493" t="n">
        <v>0</v>
      </c>
      <c r="AS1602" s="493" t="n">
        <v>0</v>
      </c>
      <c r="AT1602" s="493" t="n">
        <v>0</v>
      </c>
      <c r="AU1602" s="493" t="n">
        <v>0</v>
      </c>
      <c r="AV1602" s="493" t="n">
        <v>0</v>
      </c>
      <c r="AW1602" s="493" t="n">
        <v>0</v>
      </c>
      <c r="AX1602" s="493" t="n">
        <v>0</v>
      </c>
      <c r="AY1602" s="493" t="n">
        <v>0</v>
      </c>
      <c r="AZ1602" s="493" t="n">
        <v>0</v>
      </c>
      <c r="BA1602" s="493" t="n">
        <v>0</v>
      </c>
      <c r="BB1602" s="493" t="n">
        <v>0</v>
      </c>
      <c r="BC1602" s="493" t="n">
        <v>0</v>
      </c>
      <c r="BD1602" s="493" t="n">
        <v>0</v>
      </c>
      <c r="BE1602" s="493" t="n">
        <v>0</v>
      </c>
      <c r="BF1602" s="493" t="n">
        <v>0</v>
      </c>
      <c r="BG1602" s="493" t="n">
        <v>0</v>
      </c>
      <c r="BH1602" s="493" t="n">
        <v>0</v>
      </c>
      <c r="BI1602" s="493" t="n">
        <v>0</v>
      </c>
      <c r="BJ1602" s="493" t="n">
        <v>0</v>
      </c>
      <c r="BK1602" s="493" t="n">
        <v>0</v>
      </c>
      <c r="BL1602" s="493" t="n">
        <v>0</v>
      </c>
      <c r="BM1602" s="493" t="n">
        <v>0</v>
      </c>
      <c r="BN1602" s="493" t="n">
        <v>0</v>
      </c>
      <c r="BO1602" s="493" t="n">
        <v>0</v>
      </c>
      <c r="BP1602" s="493" t="n">
        <v>0</v>
      </c>
      <c r="BQ1602" s="493" t="n">
        <v>0</v>
      </c>
      <c r="BR1602" s="493" t="n">
        <v>0</v>
      </c>
      <c r="BS1602" s="493" t="n">
        <v>0</v>
      </c>
      <c r="BT1602" s="493" t="n">
        <v>0</v>
      </c>
      <c r="BU1602" s="493" t="n">
        <v>0</v>
      </c>
      <c r="BV1602" s="493" t="n">
        <v>0</v>
      </c>
      <c r="BW1602" s="493" t="n">
        <v>0</v>
      </c>
    </row>
    <row r="1603">
      <c r="A1603" t="inlineStr">
        <is>
          <t>[C9C] ANGIOTENSIN-II 길항제 (단일)</t>
        </is>
      </c>
      <c r="B1603" t="inlineStr">
        <is>
          <t>킵스바이오파마</t>
        </is>
      </c>
      <c r="C1603" t="inlineStr">
        <is>
          <t>글로아타</t>
        </is>
      </c>
      <c r="D1603" t="inlineStr">
        <is>
          <t>킵스바이오파마</t>
        </is>
      </c>
      <c r="E1603" t="inlineStr">
        <is>
          <t>candesartan cilexetil</t>
        </is>
      </c>
      <c r="F1603" t="inlineStr">
        <is>
          <t>종합병원</t>
        </is>
      </c>
      <c r="G1603" t="inlineStr">
        <is>
          <t>Generic</t>
        </is>
      </c>
      <c r="H1603" s="493" t="n">
        <v>18983.27</v>
      </c>
      <c r="I1603" s="493" t="n">
        <v>17383.58</v>
      </c>
      <c r="J1603" s="493" t="n">
        <v>22024.09</v>
      </c>
      <c r="K1603" s="493" t="n">
        <v>22737.58</v>
      </c>
      <c r="L1603" s="493" t="n">
        <v>21102.99</v>
      </c>
      <c r="M1603" s="493" t="n">
        <v>22216.87</v>
      </c>
      <c r="N1603" s="493" t="n">
        <v>19844.84</v>
      </c>
      <c r="O1603" s="493" t="n">
        <v>23649.76</v>
      </c>
      <c r="P1603" s="493" t="n">
        <v>22311.92</v>
      </c>
      <c r="Q1603" s="493" t="n">
        <v>25805.12</v>
      </c>
      <c r="R1603" s="493" t="n">
        <v>27449.02</v>
      </c>
      <c r="S1603" s="493" t="n">
        <v>25369.08</v>
      </c>
      <c r="T1603" s="493" t="n">
        <v>23787.48</v>
      </c>
      <c r="U1603" s="493" t="n">
        <v>21165.84</v>
      </c>
      <c r="V1603" s="493" t="n">
        <v>24690.84</v>
      </c>
      <c r="W1603" s="493" t="n">
        <v>20516.31</v>
      </c>
      <c r="X1603" s="493" t="n">
        <v>24339.35</v>
      </c>
      <c r="Y1603" s="493" t="n">
        <v>20864.34</v>
      </c>
      <c r="Z1603" s="493" t="n">
        <v>24360.49</v>
      </c>
      <c r="AA1603" s="493" t="n">
        <v>23758</v>
      </c>
      <c r="AB1603" s="493" t="n">
        <v>24925.17</v>
      </c>
      <c r="AC1603" s="493" t="n">
        <v>21410.96</v>
      </c>
      <c r="AD1603" s="493" t="n">
        <v>23254.12</v>
      </c>
      <c r="AE1603" s="493" t="n">
        <v>24726.15</v>
      </c>
      <c r="AF1603" s="493" t="n">
        <v>23662.32</v>
      </c>
      <c r="AG1603" s="493" t="n">
        <v>19279.78</v>
      </c>
      <c r="AH1603" s="493" t="n">
        <v>28018.11</v>
      </c>
      <c r="AI1603" s="493" t="n">
        <v>23184.09</v>
      </c>
      <c r="AJ1603" s="493" t="n">
        <v>24782.39</v>
      </c>
      <c r="AK1603" s="493" t="n">
        <v>23595.74</v>
      </c>
      <c r="AL1603" s="493" t="n">
        <v>23869.74</v>
      </c>
      <c r="AM1603" s="493" t="n">
        <v>23912.24</v>
      </c>
      <c r="AN1603" s="493" t="n">
        <v>23645.86</v>
      </c>
      <c r="AO1603" s="493" t="n">
        <v>27450.17</v>
      </c>
      <c r="AP1603" s="493" t="n">
        <v>23894.8</v>
      </c>
      <c r="AQ1603" s="493" t="n">
        <v>24728.68</v>
      </c>
      <c r="AR1603" s="493" t="n">
        <v>26543.23</v>
      </c>
      <c r="AS1603" s="493" t="n">
        <v>24821.88</v>
      </c>
      <c r="AT1603" s="493" t="n">
        <v>23029.62</v>
      </c>
      <c r="AU1603" s="493" t="n">
        <v>21578.94</v>
      </c>
      <c r="AV1603" s="493" t="n">
        <v>25002.84</v>
      </c>
      <c r="AW1603" s="493" t="n">
        <v>19203.58</v>
      </c>
      <c r="AX1603" s="493" t="n">
        <v>22395.64</v>
      </c>
      <c r="AY1603" s="493" t="n">
        <v>26914.93</v>
      </c>
      <c r="AZ1603" s="493" t="n">
        <v>18379.37</v>
      </c>
      <c r="BA1603" s="493" t="n">
        <v>22806.14</v>
      </c>
      <c r="BB1603" s="493" t="n">
        <v>22504.63</v>
      </c>
      <c r="BC1603" s="493" t="n">
        <v>23327.88</v>
      </c>
      <c r="BD1603" s="493" t="n">
        <v>19814.84</v>
      </c>
      <c r="BE1603" s="493" t="n">
        <v>20984.09</v>
      </c>
      <c r="BF1603" s="493" t="n">
        <v>18927.09</v>
      </c>
      <c r="BG1603" s="493" t="n">
        <v>21009.78</v>
      </c>
      <c r="BH1603" s="493" t="n">
        <v>21480.68</v>
      </c>
      <c r="BI1603" s="493" t="n">
        <v>22031.38</v>
      </c>
      <c r="BJ1603" s="493" t="n">
        <v>23627.43</v>
      </c>
      <c r="BK1603" s="493" t="n">
        <v>19762.53</v>
      </c>
      <c r="BL1603" s="493" t="n">
        <v>25159.41</v>
      </c>
      <c r="BM1603" s="493" t="n">
        <v>21407.5</v>
      </c>
      <c r="BN1603" s="493" t="n">
        <v>22148.82</v>
      </c>
      <c r="BO1603" s="493" t="n">
        <v>25370.57</v>
      </c>
      <c r="BP1603" s="493" t="n">
        <v>19950.81</v>
      </c>
      <c r="BQ1603" s="493" t="n">
        <v>17922.02</v>
      </c>
      <c r="BR1603" s="493" t="n">
        <v>21518.3</v>
      </c>
      <c r="BS1603" s="493" t="n">
        <v>20836.29</v>
      </c>
      <c r="BT1603" s="493" t="n">
        <v>18242.39</v>
      </c>
      <c r="BU1603" s="493" t="n">
        <v>23758.33</v>
      </c>
      <c r="BV1603" s="493" t="n">
        <v>20451.61</v>
      </c>
      <c r="BW1603" s="493" t="n">
        <v>22819.5</v>
      </c>
    </row>
    <row r="1604">
      <c r="A1604" t="inlineStr">
        <is>
          <t>[C9C] ANGIOTENSIN-II 길항제 (단일)</t>
        </is>
      </c>
      <c r="B1604" t="inlineStr">
        <is>
          <t>킵스바이오파마</t>
        </is>
      </c>
      <c r="C1604" t="inlineStr">
        <is>
          <t>글로아타</t>
        </is>
      </c>
      <c r="D1604" t="inlineStr">
        <is>
          <t>킵스바이오파마</t>
        </is>
      </c>
      <c r="E1604" t="inlineStr">
        <is>
          <t>candesartan cilexetil</t>
        </is>
      </c>
      <c r="F1604" t="inlineStr">
        <is>
          <t>병원</t>
        </is>
      </c>
      <c r="G1604" t="inlineStr">
        <is>
          <t>Generic</t>
        </is>
      </c>
      <c r="H1604" s="493" t="n">
        <v>0</v>
      </c>
      <c r="I1604" s="493" t="n">
        <v>0</v>
      </c>
      <c r="J1604" s="493" t="n">
        <v>119.7</v>
      </c>
      <c r="K1604" s="493" t="n">
        <v>480</v>
      </c>
      <c r="L1604" s="493" t="n">
        <v>359.4</v>
      </c>
      <c r="M1604" s="493" t="n">
        <v>359.7</v>
      </c>
      <c r="N1604" s="493" t="n">
        <v>368.1</v>
      </c>
      <c r="O1604" s="493" t="n">
        <v>240</v>
      </c>
      <c r="P1604" s="493" t="n">
        <v>479.4</v>
      </c>
      <c r="Q1604" s="493" t="n">
        <v>240</v>
      </c>
      <c r="R1604" s="493" t="n">
        <v>1607.4</v>
      </c>
      <c r="S1604" s="493" t="n">
        <v>1144</v>
      </c>
      <c r="T1604" s="493" t="n">
        <v>1367.7</v>
      </c>
      <c r="U1604" s="493" t="n">
        <v>1386.7</v>
      </c>
      <c r="V1604" s="493" t="n">
        <v>1159.7</v>
      </c>
      <c r="W1604" s="493" t="n">
        <v>1383.4</v>
      </c>
      <c r="X1604" s="493" t="n">
        <v>1078.8</v>
      </c>
      <c r="Y1604" s="493" t="n">
        <v>783.1</v>
      </c>
      <c r="Z1604" s="493" t="n">
        <v>1166.5</v>
      </c>
      <c r="AA1604" s="493" t="n">
        <v>1495.4</v>
      </c>
      <c r="AB1604" s="493" t="n">
        <v>1887.1</v>
      </c>
      <c r="AC1604" s="493" t="n">
        <v>224</v>
      </c>
      <c r="AD1604" s="493" t="n">
        <v>584</v>
      </c>
      <c r="AE1604" s="493" t="n">
        <v>2635.9</v>
      </c>
      <c r="AF1604" s="493" t="n">
        <v>819.9</v>
      </c>
      <c r="AG1604" s="493" t="n">
        <v>1343.3</v>
      </c>
      <c r="AH1604" s="493" t="n">
        <v>1151.78</v>
      </c>
      <c r="AI1604" s="493" t="n">
        <v>1167.1</v>
      </c>
      <c r="AJ1604" s="493" t="n">
        <v>0</v>
      </c>
      <c r="AK1604" s="493" t="n">
        <v>478.8</v>
      </c>
      <c r="AL1604" s="493" t="n">
        <v>1198.8</v>
      </c>
      <c r="AM1604" s="493" t="n">
        <v>664</v>
      </c>
      <c r="AN1604" s="493" t="n">
        <v>963.6</v>
      </c>
      <c r="AO1604" s="493" t="n">
        <v>480</v>
      </c>
      <c r="AP1604" s="493" t="n">
        <v>0</v>
      </c>
      <c r="AQ1604" s="493" t="n">
        <v>357</v>
      </c>
      <c r="AR1604" s="493" t="n">
        <v>0</v>
      </c>
      <c r="AS1604" s="493" t="n">
        <v>0</v>
      </c>
      <c r="AT1604" s="493" t="n">
        <v>0</v>
      </c>
      <c r="AU1604" s="493" t="n">
        <v>0</v>
      </c>
      <c r="AV1604" s="493" t="n">
        <v>0</v>
      </c>
      <c r="AW1604" s="493" t="n">
        <v>0</v>
      </c>
      <c r="AX1604" s="493" t="n">
        <v>0</v>
      </c>
      <c r="AY1604" s="493" t="n">
        <v>0</v>
      </c>
      <c r="AZ1604" s="493" t="n">
        <v>0</v>
      </c>
      <c r="BA1604" s="493" t="n">
        <v>478.8</v>
      </c>
      <c r="BB1604" s="493" t="n">
        <v>0</v>
      </c>
      <c r="BC1604" s="493" t="n">
        <v>240</v>
      </c>
      <c r="BD1604" s="493" t="n">
        <v>0</v>
      </c>
      <c r="BE1604" s="493" t="n">
        <v>0</v>
      </c>
      <c r="BF1604" s="493" t="n">
        <v>0</v>
      </c>
      <c r="BG1604" s="493" t="n">
        <v>0</v>
      </c>
      <c r="BH1604" s="493" t="n">
        <v>0</v>
      </c>
      <c r="BI1604" s="493" t="n">
        <v>485.4</v>
      </c>
      <c r="BJ1604" s="493" t="n">
        <v>0</v>
      </c>
      <c r="BK1604" s="493" t="n">
        <v>0</v>
      </c>
      <c r="BL1604" s="493" t="n">
        <v>0</v>
      </c>
      <c r="BM1604" s="493" t="n">
        <v>0</v>
      </c>
      <c r="BN1604" s="493" t="n">
        <v>0</v>
      </c>
      <c r="BO1604" s="493" t="n">
        <v>0</v>
      </c>
      <c r="BP1604" s="493" t="n">
        <v>0</v>
      </c>
      <c r="BQ1604" s="493" t="n">
        <v>0</v>
      </c>
      <c r="BR1604" s="493" t="n">
        <v>0</v>
      </c>
      <c r="BS1604" s="493" t="n">
        <v>0</v>
      </c>
      <c r="BT1604" s="493" t="n">
        <v>0</v>
      </c>
      <c r="BU1604" s="493" t="n">
        <v>0</v>
      </c>
      <c r="BV1604" s="493" t="n">
        <v>0</v>
      </c>
      <c r="BW1604" s="493" t="n">
        <v>0</v>
      </c>
    </row>
    <row r="1605">
      <c r="A1605" t="inlineStr">
        <is>
          <t>[C9C] ANGIOTENSIN-II 길항제 (단일)</t>
        </is>
      </c>
      <c r="B1605" t="inlineStr">
        <is>
          <t>킵스바이오파마</t>
        </is>
      </c>
      <c r="C1605" t="inlineStr">
        <is>
          <t>글로아타</t>
        </is>
      </c>
      <c r="D1605" t="inlineStr">
        <is>
          <t>킵스바이오파마</t>
        </is>
      </c>
      <c r="E1605" t="inlineStr">
        <is>
          <t>candesartan cilexetil</t>
        </is>
      </c>
      <c r="F1605" t="inlineStr">
        <is>
          <t>의원</t>
        </is>
      </c>
      <c r="G1605" t="inlineStr">
        <is>
          <t>Generic</t>
        </is>
      </c>
      <c r="H1605" s="493" t="n">
        <v>21593.76</v>
      </c>
      <c r="I1605" s="493" t="n">
        <v>20973.93</v>
      </c>
      <c r="J1605" s="493" t="n">
        <v>19108.39</v>
      </c>
      <c r="K1605" s="493" t="n">
        <v>22994.24</v>
      </c>
      <c r="L1605" s="493" t="n">
        <v>21080.85</v>
      </c>
      <c r="M1605" s="493" t="n">
        <v>19871.94</v>
      </c>
      <c r="N1605" s="493" t="n">
        <v>22423.86</v>
      </c>
      <c r="O1605" s="493" t="n">
        <v>21340.27</v>
      </c>
      <c r="P1605" s="493" t="n">
        <v>17934.66</v>
      </c>
      <c r="Q1605" s="493" t="n">
        <v>23021.19</v>
      </c>
      <c r="R1605" s="493" t="n">
        <v>19126.37</v>
      </c>
      <c r="S1605" s="493" t="n">
        <v>28348.04</v>
      </c>
      <c r="T1605" s="493" t="n">
        <v>20841.92</v>
      </c>
      <c r="U1605" s="493" t="n">
        <v>18933.62</v>
      </c>
      <c r="V1605" s="493" t="n">
        <v>21354.8</v>
      </c>
      <c r="W1605" s="493" t="n">
        <v>22762.47</v>
      </c>
      <c r="X1605" s="493" t="n">
        <v>21756.02</v>
      </c>
      <c r="Y1605" s="493" t="n">
        <v>23725.22</v>
      </c>
      <c r="Z1605" s="493" t="n">
        <v>23083.74</v>
      </c>
      <c r="AA1605" s="493" t="n">
        <v>25695.74</v>
      </c>
      <c r="AB1605" s="493" t="n">
        <v>23779.82</v>
      </c>
      <c r="AC1605" s="493" t="n">
        <v>31103.17</v>
      </c>
      <c r="AD1605" s="493" t="n">
        <v>26328.5</v>
      </c>
      <c r="AE1605" s="493" t="n">
        <v>25212.49</v>
      </c>
      <c r="AF1605" s="493" t="n">
        <v>26364.47</v>
      </c>
      <c r="AG1605" s="493" t="n">
        <v>24758.1</v>
      </c>
      <c r="AH1605" s="493" t="n">
        <v>27392.71</v>
      </c>
      <c r="AI1605" s="493" t="n">
        <v>28070.94</v>
      </c>
      <c r="AJ1605" s="493" t="n">
        <v>30112.98</v>
      </c>
      <c r="AK1605" s="493" t="n">
        <v>29277.86</v>
      </c>
      <c r="AL1605" s="493" t="n">
        <v>25229.78</v>
      </c>
      <c r="AM1605" s="493" t="n">
        <v>21101.87</v>
      </c>
      <c r="AN1605" s="493" t="n">
        <v>18136.7</v>
      </c>
      <c r="AO1605" s="493" t="n">
        <v>15613.75</v>
      </c>
      <c r="AP1605" s="493" t="n">
        <v>16390.66</v>
      </c>
      <c r="AQ1605" s="493" t="n">
        <v>13337.05</v>
      </c>
      <c r="AR1605" s="493" t="n">
        <v>15037.1</v>
      </c>
      <c r="AS1605" s="493" t="n">
        <v>13989.3</v>
      </c>
      <c r="AT1605" s="493" t="n">
        <v>14001.17</v>
      </c>
      <c r="AU1605" s="493" t="n">
        <v>14129.38</v>
      </c>
      <c r="AV1605" s="493" t="n">
        <v>14451.75</v>
      </c>
      <c r="AW1605" s="493" t="n">
        <v>12699.5</v>
      </c>
      <c r="AX1605" s="493" t="n">
        <v>15311.46</v>
      </c>
      <c r="AY1605" s="493" t="n">
        <v>12676.15</v>
      </c>
      <c r="AZ1605" s="493" t="n">
        <v>13585.65</v>
      </c>
      <c r="BA1605" s="493" t="n">
        <v>11249.62</v>
      </c>
      <c r="BB1605" s="493" t="n">
        <v>12403.69</v>
      </c>
      <c r="BC1605" s="493" t="n">
        <v>14021.45</v>
      </c>
      <c r="BD1605" s="493" t="n">
        <v>10587.22</v>
      </c>
      <c r="BE1605" s="493" t="n">
        <v>10373.83</v>
      </c>
      <c r="BF1605" s="493" t="n">
        <v>6370.29</v>
      </c>
      <c r="BG1605" s="493" t="n">
        <v>6580.48</v>
      </c>
      <c r="BH1605" s="493" t="n">
        <v>6895.43</v>
      </c>
      <c r="BI1605" s="493" t="n">
        <v>6241.58</v>
      </c>
      <c r="BJ1605" s="493" t="n">
        <v>6958.88</v>
      </c>
      <c r="BK1605" s="493" t="n">
        <v>6215.36</v>
      </c>
      <c r="BL1605" s="493" t="n">
        <v>6380.93</v>
      </c>
      <c r="BM1605" s="493" t="n">
        <v>5246.72</v>
      </c>
      <c r="BN1605" s="493" t="n">
        <v>6296.4</v>
      </c>
      <c r="BO1605" s="493" t="n">
        <v>5518.29</v>
      </c>
      <c r="BP1605" s="493" t="n">
        <v>6640.83</v>
      </c>
      <c r="BQ1605" s="493" t="n">
        <v>5248.75</v>
      </c>
      <c r="BR1605" s="493" t="n">
        <v>8860.790000000001</v>
      </c>
      <c r="BS1605" s="493" t="n">
        <v>8217.690000000001</v>
      </c>
      <c r="BT1605" s="493" t="n">
        <v>7507.86</v>
      </c>
      <c r="BU1605" s="493" t="n">
        <v>9296.49</v>
      </c>
      <c r="BV1605" s="493" t="n">
        <v>9927.82</v>
      </c>
      <c r="BW1605" s="493" t="n">
        <v>9284.23</v>
      </c>
    </row>
    <row r="1606">
      <c r="A1606" t="inlineStr">
        <is>
          <t>[C9C] ANGIOTENSIN-II 길항제 (단일)</t>
        </is>
      </c>
      <c r="B1606" t="inlineStr">
        <is>
          <t>킵스바이오파마</t>
        </is>
      </c>
      <c r="C1606" t="inlineStr">
        <is>
          <t>글로아타</t>
        </is>
      </c>
      <c r="D1606" t="inlineStr">
        <is>
          <t>킵스바이오파마</t>
        </is>
      </c>
      <c r="E1606" t="inlineStr">
        <is>
          <t>candesartan cilexetil</t>
        </is>
      </c>
      <c r="F1606" t="inlineStr">
        <is>
          <t>보건소</t>
        </is>
      </c>
      <c r="G1606" t="inlineStr">
        <is>
          <t>Generic</t>
        </is>
      </c>
      <c r="H1606" s="493" t="n">
        <v>0</v>
      </c>
      <c r="I1606" s="493" t="n">
        <v>1123.8</v>
      </c>
      <c r="J1606" s="493" t="n">
        <v>0</v>
      </c>
      <c r="K1606" s="493" t="n">
        <v>912.6</v>
      </c>
      <c r="L1606" s="493" t="n">
        <v>0</v>
      </c>
      <c r="M1606" s="493" t="n">
        <v>861</v>
      </c>
      <c r="N1606" s="493" t="n">
        <v>0</v>
      </c>
      <c r="O1606" s="493" t="n">
        <v>204.15</v>
      </c>
      <c r="P1606" s="493" t="n">
        <v>500.4</v>
      </c>
      <c r="Q1606" s="493" t="n">
        <v>0</v>
      </c>
      <c r="R1606" s="493" t="n">
        <v>457.8</v>
      </c>
      <c r="S1606" s="493" t="n">
        <v>0</v>
      </c>
      <c r="T1606" s="493" t="n">
        <v>531.6</v>
      </c>
      <c r="U1606" s="493" t="n">
        <v>0</v>
      </c>
      <c r="V1606" s="493" t="n">
        <v>0</v>
      </c>
      <c r="W1606" s="493" t="n">
        <v>657</v>
      </c>
      <c r="X1606" s="493" t="n">
        <v>0</v>
      </c>
      <c r="Y1606" s="493" t="n">
        <v>525.3</v>
      </c>
      <c r="Z1606" s="493" t="n">
        <v>0</v>
      </c>
      <c r="AA1606" s="493" t="n">
        <v>0</v>
      </c>
      <c r="AB1606" s="493" t="n">
        <v>0</v>
      </c>
      <c r="AC1606" s="493" t="n">
        <v>0</v>
      </c>
      <c r="AD1606" s="493" t="n">
        <v>0</v>
      </c>
      <c r="AE1606" s="493" t="n">
        <v>0</v>
      </c>
      <c r="AF1606" s="493" t="n">
        <v>0</v>
      </c>
      <c r="AG1606" s="493" t="n">
        <v>0</v>
      </c>
      <c r="AH1606" s="493" t="n">
        <v>0</v>
      </c>
      <c r="AI1606" s="493" t="n">
        <v>0</v>
      </c>
      <c r="AJ1606" s="493" t="n">
        <v>0</v>
      </c>
      <c r="AK1606" s="493" t="n">
        <v>0</v>
      </c>
      <c r="AL1606" s="493" t="n">
        <v>0</v>
      </c>
      <c r="AM1606" s="493" t="n">
        <v>0</v>
      </c>
      <c r="AN1606" s="493" t="n">
        <v>0</v>
      </c>
      <c r="AO1606" s="493" t="n">
        <v>0</v>
      </c>
      <c r="AP1606" s="493" t="n">
        <v>0</v>
      </c>
      <c r="AQ1606" s="493" t="n">
        <v>0</v>
      </c>
      <c r="AR1606" s="493" t="n">
        <v>0</v>
      </c>
      <c r="AS1606" s="493" t="n">
        <v>0</v>
      </c>
      <c r="AT1606" s="493" t="n">
        <v>0</v>
      </c>
      <c r="AU1606" s="493" t="n">
        <v>0</v>
      </c>
      <c r="AV1606" s="493" t="n">
        <v>0</v>
      </c>
      <c r="AW1606" s="493" t="n">
        <v>0</v>
      </c>
      <c r="AX1606" s="493" t="n">
        <v>0</v>
      </c>
      <c r="AY1606" s="493" t="n">
        <v>0</v>
      </c>
      <c r="AZ1606" s="493" t="n">
        <v>0</v>
      </c>
      <c r="BA1606" s="493" t="n">
        <v>0</v>
      </c>
      <c r="BB1606" s="493" t="n">
        <v>0</v>
      </c>
      <c r="BC1606" s="493" t="n">
        <v>0</v>
      </c>
      <c r="BD1606" s="493" t="n">
        <v>0</v>
      </c>
      <c r="BE1606" s="493" t="n">
        <v>0</v>
      </c>
      <c r="BF1606" s="493" t="n">
        <v>0</v>
      </c>
      <c r="BG1606" s="493" t="n">
        <v>0</v>
      </c>
      <c r="BH1606" s="493" t="n">
        <v>0</v>
      </c>
      <c r="BI1606" s="493" t="n">
        <v>0</v>
      </c>
      <c r="BJ1606" s="493" t="n">
        <v>0</v>
      </c>
      <c r="BK1606" s="493" t="n">
        <v>0</v>
      </c>
      <c r="BL1606" s="493" t="n">
        <v>0</v>
      </c>
      <c r="BM1606" s="493" t="n">
        <v>0</v>
      </c>
      <c r="BN1606" s="493" t="n">
        <v>0</v>
      </c>
      <c r="BO1606" s="493" t="n">
        <v>0</v>
      </c>
      <c r="BP1606" s="493" t="n">
        <v>0</v>
      </c>
      <c r="BQ1606" s="493" t="n">
        <v>0</v>
      </c>
      <c r="BR1606" s="493" t="n">
        <v>0</v>
      </c>
      <c r="BS1606" s="493" t="n">
        <v>0</v>
      </c>
      <c r="BT1606" s="493" t="n">
        <v>0</v>
      </c>
      <c r="BU1606" s="493" t="n">
        <v>0</v>
      </c>
      <c r="BV1606" s="493" t="n">
        <v>0</v>
      </c>
      <c r="BW1606" s="493" t="n">
        <v>0</v>
      </c>
    </row>
    <row r="1607">
      <c r="A1607" t="inlineStr">
        <is>
          <t>[C9C] ANGIOTENSIN-II 길항제 (단일)</t>
        </is>
      </c>
      <c r="B1607" t="inlineStr">
        <is>
          <t>킵스바이오파마</t>
        </is>
      </c>
      <c r="C1607" t="inlineStr">
        <is>
          <t>로탄</t>
        </is>
      </c>
      <c r="D1607" t="inlineStr">
        <is>
          <t>킵스바이오파마</t>
        </is>
      </c>
      <c r="E1607" t="inlineStr">
        <is>
          <t>losartan potassium</t>
        </is>
      </c>
      <c r="F1607" t="inlineStr">
        <is>
          <t>병원</t>
        </is>
      </c>
      <c r="G1607" t="inlineStr">
        <is>
          <t>Generic</t>
        </is>
      </c>
      <c r="H1607" s="493" t="n">
        <v>824.4</v>
      </c>
      <c r="I1607" s="493" t="n">
        <v>0</v>
      </c>
      <c r="J1607" s="493" t="n">
        <v>216</v>
      </c>
      <c r="K1607" s="493" t="n">
        <v>36.9</v>
      </c>
      <c r="L1607" s="493" t="n">
        <v>1286.7</v>
      </c>
      <c r="M1607" s="493" t="n">
        <v>784</v>
      </c>
      <c r="N1607" s="493" t="n">
        <v>1008</v>
      </c>
      <c r="O1607" s="493" t="n">
        <v>1223.6</v>
      </c>
      <c r="P1607" s="493" t="n">
        <v>1903.72</v>
      </c>
      <c r="Q1607" s="493" t="n">
        <v>1020.4</v>
      </c>
      <c r="R1607" s="493" t="n">
        <v>565.5</v>
      </c>
      <c r="S1607" s="493" t="n">
        <v>0</v>
      </c>
      <c r="T1607" s="493" t="n">
        <v>0</v>
      </c>
      <c r="U1607" s="493" t="n">
        <v>0</v>
      </c>
      <c r="V1607" s="493" t="n">
        <v>0</v>
      </c>
      <c r="W1607" s="493" t="n">
        <v>0</v>
      </c>
      <c r="X1607" s="493" t="n">
        <v>0</v>
      </c>
      <c r="Y1607" s="493" t="n">
        <v>0</v>
      </c>
      <c r="Z1607" s="493" t="n">
        <v>0</v>
      </c>
      <c r="AA1607" s="493" t="n">
        <v>0</v>
      </c>
      <c r="AB1607" s="493" t="n">
        <v>0</v>
      </c>
      <c r="AC1607" s="493" t="n">
        <v>0</v>
      </c>
      <c r="AD1607" s="493" t="n">
        <v>0</v>
      </c>
      <c r="AE1607" s="493" t="n">
        <v>0</v>
      </c>
      <c r="AF1607" s="493" t="n">
        <v>0</v>
      </c>
      <c r="AG1607" s="493" t="n">
        <v>0</v>
      </c>
      <c r="AH1607" s="493" t="n">
        <v>0</v>
      </c>
      <c r="AI1607" s="493" t="n">
        <v>0</v>
      </c>
      <c r="AJ1607" s="493" t="n">
        <v>0</v>
      </c>
      <c r="AK1607" s="493" t="n">
        <v>0</v>
      </c>
      <c r="AL1607" s="493" t="n">
        <v>0</v>
      </c>
      <c r="AM1607" s="493" t="n">
        <v>0</v>
      </c>
      <c r="AN1607" s="493" t="n">
        <v>0</v>
      </c>
      <c r="AO1607" s="493" t="n">
        <v>0</v>
      </c>
      <c r="AP1607" s="493" t="n">
        <v>0</v>
      </c>
      <c r="AQ1607" s="493" t="n">
        <v>0</v>
      </c>
      <c r="AR1607" s="493" t="n">
        <v>0</v>
      </c>
      <c r="AS1607" s="493" t="n">
        <v>0</v>
      </c>
      <c r="AT1607" s="493" t="n">
        <v>0</v>
      </c>
      <c r="AU1607" s="493" t="n">
        <v>0</v>
      </c>
      <c r="AV1607" s="493" t="n">
        <v>0</v>
      </c>
      <c r="AW1607" s="493" t="n">
        <v>0</v>
      </c>
      <c r="AX1607" s="493" t="n">
        <v>0</v>
      </c>
      <c r="AY1607" s="493" t="n">
        <v>0</v>
      </c>
      <c r="AZ1607" s="493" t="n">
        <v>0</v>
      </c>
      <c r="BA1607" s="493" t="n">
        <v>0</v>
      </c>
      <c r="BB1607" s="493" t="n">
        <v>0</v>
      </c>
      <c r="BC1607" s="493" t="n">
        <v>0</v>
      </c>
      <c r="BD1607" s="493" t="n">
        <v>0</v>
      </c>
      <c r="BE1607" s="493" t="n">
        <v>0</v>
      </c>
      <c r="BF1607" s="493" t="n">
        <v>0</v>
      </c>
      <c r="BG1607" s="493" t="n">
        <v>0</v>
      </c>
      <c r="BH1607" s="493" t="n">
        <v>0</v>
      </c>
      <c r="BI1607" s="493" t="n">
        <v>0</v>
      </c>
      <c r="BJ1607" s="493" t="n">
        <v>0</v>
      </c>
      <c r="BK1607" s="493" t="n">
        <v>0</v>
      </c>
      <c r="BL1607" s="493" t="n">
        <v>0</v>
      </c>
      <c r="BM1607" s="493" t="n">
        <v>0</v>
      </c>
      <c r="BN1607" s="493" t="n">
        <v>0</v>
      </c>
      <c r="BO1607" s="493" t="n">
        <v>0</v>
      </c>
      <c r="BP1607" s="493" t="n">
        <v>0</v>
      </c>
      <c r="BQ1607" s="493" t="n">
        <v>0</v>
      </c>
      <c r="BR1607" s="493" t="n">
        <v>0</v>
      </c>
      <c r="BS1607" s="493" t="n">
        <v>0</v>
      </c>
      <c r="BT1607" s="493" t="n">
        <v>0</v>
      </c>
      <c r="BU1607" s="493" t="n">
        <v>0</v>
      </c>
      <c r="BV1607" s="493" t="n">
        <v>0</v>
      </c>
      <c r="BW1607" s="493" t="n">
        <v>0</v>
      </c>
    </row>
    <row r="1608">
      <c r="A1608" t="inlineStr">
        <is>
          <t>[C9C] ANGIOTENSIN-II 길항제 (단일)</t>
        </is>
      </c>
      <c r="B1608" t="inlineStr">
        <is>
          <t>킵스바이오파마</t>
        </is>
      </c>
      <c r="C1608" t="inlineStr">
        <is>
          <t>로탄</t>
        </is>
      </c>
      <c r="D1608" t="inlineStr">
        <is>
          <t>킵스바이오파마</t>
        </is>
      </c>
      <c r="E1608" t="inlineStr">
        <is>
          <t>losartan potassium</t>
        </is>
      </c>
      <c r="F1608" t="inlineStr">
        <is>
          <t>의원</t>
        </is>
      </c>
      <c r="G1608" t="inlineStr">
        <is>
          <t>Generic</t>
        </is>
      </c>
      <c r="H1608" s="493" t="n">
        <v>25807.55</v>
      </c>
      <c r="I1608" s="493" t="n">
        <v>20228.75</v>
      </c>
      <c r="J1608" s="493" t="n">
        <v>24189.8</v>
      </c>
      <c r="K1608" s="493" t="n">
        <v>25445.7</v>
      </c>
      <c r="L1608" s="493" t="n">
        <v>19322.38</v>
      </c>
      <c r="M1608" s="493" t="n">
        <v>22503.6</v>
      </c>
      <c r="N1608" s="493" t="n">
        <v>21892</v>
      </c>
      <c r="O1608" s="493" t="n">
        <v>21157.29</v>
      </c>
      <c r="P1608" s="493" t="n">
        <v>18309.96</v>
      </c>
      <c r="Q1608" s="493" t="n">
        <v>19549.96</v>
      </c>
      <c r="R1608" s="493" t="n">
        <v>11489.08</v>
      </c>
      <c r="S1608" s="493" t="n">
        <v>0</v>
      </c>
      <c r="T1608" s="493" t="n">
        <v>0</v>
      </c>
      <c r="U1608" s="493" t="n">
        <v>0</v>
      </c>
      <c r="V1608" s="493" t="n">
        <v>0</v>
      </c>
      <c r="W1608" s="493" t="n">
        <v>0</v>
      </c>
      <c r="X1608" s="493" t="n">
        <v>0</v>
      </c>
      <c r="Y1608" s="493" t="n">
        <v>0</v>
      </c>
      <c r="Z1608" s="493" t="n">
        <v>0</v>
      </c>
      <c r="AA1608" s="493" t="n">
        <v>0</v>
      </c>
      <c r="AB1608" s="493" t="n">
        <v>0</v>
      </c>
      <c r="AC1608" s="493" t="n">
        <v>0</v>
      </c>
      <c r="AD1608" s="493" t="n">
        <v>0</v>
      </c>
      <c r="AE1608" s="493" t="n">
        <v>0</v>
      </c>
      <c r="AF1608" s="493" t="n">
        <v>0</v>
      </c>
      <c r="AG1608" s="493" t="n">
        <v>0</v>
      </c>
      <c r="AH1608" s="493" t="n">
        <v>0</v>
      </c>
      <c r="AI1608" s="493" t="n">
        <v>0</v>
      </c>
      <c r="AJ1608" s="493" t="n">
        <v>0</v>
      </c>
      <c r="AK1608" s="493" t="n">
        <v>0</v>
      </c>
      <c r="AL1608" s="493" t="n">
        <v>0</v>
      </c>
      <c r="AM1608" s="493" t="n">
        <v>0</v>
      </c>
      <c r="AN1608" s="493" t="n">
        <v>0</v>
      </c>
      <c r="AO1608" s="493" t="n">
        <v>0</v>
      </c>
      <c r="AP1608" s="493" t="n">
        <v>0</v>
      </c>
      <c r="AQ1608" s="493" t="n">
        <v>0</v>
      </c>
      <c r="AR1608" s="493" t="n">
        <v>3483.44</v>
      </c>
      <c r="AS1608" s="493" t="n">
        <v>2552</v>
      </c>
      <c r="AT1608" s="493" t="n">
        <v>2968</v>
      </c>
      <c r="AU1608" s="493" t="n">
        <v>3090.4</v>
      </c>
      <c r="AV1608" s="493" t="n">
        <v>3357.6</v>
      </c>
      <c r="AW1608" s="493" t="n">
        <v>2224.74</v>
      </c>
      <c r="AX1608" s="493" t="n">
        <v>3827.43</v>
      </c>
      <c r="AY1608" s="493" t="n">
        <v>2653.8</v>
      </c>
      <c r="AZ1608" s="493" t="n">
        <v>3490.4</v>
      </c>
      <c r="BA1608" s="493" t="n">
        <v>2770.26</v>
      </c>
      <c r="BB1608" s="493" t="n">
        <v>3751.8</v>
      </c>
      <c r="BC1608" s="493" t="n">
        <v>1997.16</v>
      </c>
      <c r="BD1608" s="493" t="n">
        <v>3902.3</v>
      </c>
      <c r="BE1608" s="493" t="n">
        <v>2242.54</v>
      </c>
      <c r="BF1608" s="493" t="n">
        <v>4717.24</v>
      </c>
      <c r="BG1608" s="493" t="n">
        <v>2540.4</v>
      </c>
      <c r="BH1608" s="493" t="n">
        <v>6107.16</v>
      </c>
      <c r="BI1608" s="493" t="n">
        <v>1520.18</v>
      </c>
      <c r="BJ1608" s="493" t="n">
        <v>7172.49</v>
      </c>
      <c r="BK1608" s="493" t="n">
        <v>0</v>
      </c>
      <c r="BL1608" s="493" t="n">
        <v>5081.45</v>
      </c>
      <c r="BM1608" s="493" t="n">
        <v>3204.6</v>
      </c>
      <c r="BN1608" s="493" t="n">
        <v>6054.8</v>
      </c>
      <c r="BO1608" s="493" t="n">
        <v>0</v>
      </c>
      <c r="BP1608" s="493" t="n">
        <v>5147.4</v>
      </c>
      <c r="BQ1608" s="493" t="n">
        <v>2124.6</v>
      </c>
      <c r="BR1608" s="493" t="n">
        <v>6927.4</v>
      </c>
      <c r="BS1608" s="493" t="n">
        <v>2072.9</v>
      </c>
      <c r="BT1608" s="493" t="n">
        <v>5593.2</v>
      </c>
      <c r="BU1608" s="493" t="n">
        <v>1736</v>
      </c>
      <c r="BV1608" s="493" t="n">
        <v>5792.32</v>
      </c>
      <c r="BW1608" s="493" t="n">
        <v>2514.68</v>
      </c>
    </row>
    <row r="1609">
      <c r="A1609" t="inlineStr">
        <is>
          <t>[C9C] ANGIOTENSIN-II 길항제 (단일)</t>
        </is>
      </c>
      <c r="B1609" t="inlineStr">
        <is>
          <t>킵스바이오파마</t>
        </is>
      </c>
      <c r="C1609" t="inlineStr">
        <is>
          <t>이르벨</t>
        </is>
      </c>
      <c r="D1609" t="inlineStr">
        <is>
          <t>킵스바이오파마</t>
        </is>
      </c>
      <c r="E1609" t="inlineStr">
        <is>
          <t>irbesartan</t>
        </is>
      </c>
      <c r="F1609" t="inlineStr">
        <is>
          <t>종합병원</t>
        </is>
      </c>
      <c r="G1609" t="inlineStr">
        <is>
          <t>Generic</t>
        </is>
      </c>
      <c r="H1609" s="493" t="n">
        <v>2534.75</v>
      </c>
      <c r="I1609" s="493" t="n">
        <v>3288.6</v>
      </c>
      <c r="J1609" s="493" t="n">
        <v>1853.82</v>
      </c>
      <c r="K1609" s="493" t="n">
        <v>3504.6</v>
      </c>
      <c r="L1609" s="493" t="n">
        <v>3303.9</v>
      </c>
      <c r="M1609" s="493" t="n">
        <v>2948.7</v>
      </c>
      <c r="N1609" s="493" t="n">
        <v>3914.7</v>
      </c>
      <c r="O1609" s="493" t="n">
        <v>4076.4</v>
      </c>
      <c r="P1609" s="493" t="n">
        <v>2402.7</v>
      </c>
      <c r="Q1609" s="493" t="n">
        <v>2467.5</v>
      </c>
      <c r="R1609" s="493" t="n">
        <v>3007.8</v>
      </c>
      <c r="S1609" s="493" t="n">
        <v>1609.2</v>
      </c>
      <c r="T1609" s="493" t="n">
        <v>2240.4</v>
      </c>
      <c r="U1609" s="493" t="n">
        <v>1897.5</v>
      </c>
      <c r="V1609" s="493" t="n">
        <v>752.46</v>
      </c>
      <c r="W1609" s="493" t="n">
        <v>1316.1</v>
      </c>
      <c r="X1609" s="493" t="n">
        <v>1329.6</v>
      </c>
      <c r="Y1609" s="493" t="n">
        <v>1820.7</v>
      </c>
      <c r="Z1609" s="493" t="n">
        <v>2047.8</v>
      </c>
      <c r="AA1609" s="493" t="n">
        <v>1990.5</v>
      </c>
      <c r="AB1609" s="493" t="n">
        <v>1929.6</v>
      </c>
      <c r="AC1609" s="493" t="n">
        <v>1353.9</v>
      </c>
      <c r="AD1609" s="493" t="n">
        <v>1869.3</v>
      </c>
      <c r="AE1609" s="493" t="n">
        <v>2074.2</v>
      </c>
      <c r="AF1609" s="493" t="n">
        <v>2625.6</v>
      </c>
      <c r="AG1609" s="493" t="n">
        <v>1766.4</v>
      </c>
      <c r="AH1609" s="493" t="n">
        <v>1853.7</v>
      </c>
      <c r="AI1609" s="493" t="n">
        <v>1953</v>
      </c>
      <c r="AJ1609" s="493" t="n">
        <v>937.5</v>
      </c>
      <c r="AK1609" s="493" t="n">
        <v>1648.95</v>
      </c>
      <c r="AL1609" s="493" t="n">
        <v>1284.6</v>
      </c>
      <c r="AM1609" s="493" t="n">
        <v>1938.9</v>
      </c>
      <c r="AN1609" s="493" t="n">
        <v>1403.7</v>
      </c>
      <c r="AO1609" s="493" t="n">
        <v>2485.8</v>
      </c>
      <c r="AP1609" s="493" t="n">
        <v>2413.2</v>
      </c>
      <c r="AQ1609" s="493" t="n">
        <v>1612.8</v>
      </c>
      <c r="AR1609" s="493" t="n">
        <v>3625.8</v>
      </c>
      <c r="AS1609" s="493" t="n">
        <v>3253.2</v>
      </c>
      <c r="AT1609" s="493" t="n">
        <v>3372.6</v>
      </c>
      <c r="AU1609" s="493" t="n">
        <v>4117.5</v>
      </c>
      <c r="AV1609" s="493" t="n">
        <v>3531</v>
      </c>
      <c r="AW1609" s="493" t="n">
        <v>2630.1</v>
      </c>
      <c r="AX1609" s="493" t="n">
        <v>4213.2</v>
      </c>
      <c r="AY1609" s="493" t="n">
        <v>4133.4</v>
      </c>
      <c r="AZ1609" s="493" t="n">
        <v>4209.9</v>
      </c>
      <c r="BA1609" s="493" t="n">
        <v>5608.2</v>
      </c>
      <c r="BB1609" s="493" t="n">
        <v>4965.6</v>
      </c>
      <c r="BC1609" s="493" t="n">
        <v>5301.9</v>
      </c>
      <c r="BD1609" s="493" t="n">
        <v>3780</v>
      </c>
      <c r="BE1609" s="493" t="n">
        <v>4232.7</v>
      </c>
      <c r="BF1609" s="493" t="n">
        <v>3687</v>
      </c>
      <c r="BG1609" s="493" t="n">
        <v>4619.7</v>
      </c>
      <c r="BH1609" s="493" t="n">
        <v>4509.6</v>
      </c>
      <c r="BI1609" s="493" t="n">
        <v>4179</v>
      </c>
      <c r="BJ1609" s="493" t="n">
        <v>5653.5</v>
      </c>
      <c r="BK1609" s="493" t="n">
        <v>5614.2</v>
      </c>
      <c r="BL1609" s="493" t="n">
        <v>4767.2</v>
      </c>
      <c r="BM1609" s="493" t="n">
        <v>3992.1</v>
      </c>
      <c r="BN1609" s="493" t="n">
        <v>5644.8</v>
      </c>
      <c r="BO1609" s="493" t="n">
        <v>3150.6</v>
      </c>
      <c r="BP1609" s="493" t="n">
        <v>4377</v>
      </c>
      <c r="BQ1609" s="493" t="n">
        <v>1593.6</v>
      </c>
      <c r="BR1609" s="493" t="n">
        <v>4694.7</v>
      </c>
      <c r="BS1609" s="493" t="n">
        <v>1772.7</v>
      </c>
      <c r="BT1609" s="493" t="n">
        <v>4488</v>
      </c>
      <c r="BU1609" s="493" t="n">
        <v>2610</v>
      </c>
      <c r="BV1609" s="493" t="n">
        <v>0</v>
      </c>
      <c r="BW1609" s="493" t="n">
        <v>3672.9</v>
      </c>
    </row>
    <row r="1610">
      <c r="A1610" t="inlineStr">
        <is>
          <t>[C9C] ANGIOTENSIN-II 길항제 (단일)</t>
        </is>
      </c>
      <c r="B1610" t="inlineStr">
        <is>
          <t>킵스바이오파마</t>
        </is>
      </c>
      <c r="C1610" t="inlineStr">
        <is>
          <t>이르벨</t>
        </is>
      </c>
      <c r="D1610" t="inlineStr">
        <is>
          <t>킵스바이오파마</t>
        </is>
      </c>
      <c r="E1610" t="inlineStr">
        <is>
          <t>irbesartan</t>
        </is>
      </c>
      <c r="F1610" t="inlineStr">
        <is>
          <t>병원</t>
        </is>
      </c>
      <c r="G1610" t="inlineStr">
        <is>
          <t>Generic</t>
        </is>
      </c>
      <c r="H1610" s="493" t="n">
        <v>1200</v>
      </c>
      <c r="I1610" s="493" t="n">
        <v>1063.85</v>
      </c>
      <c r="J1610" s="493" t="n">
        <v>2345.31</v>
      </c>
      <c r="K1610" s="493" t="n">
        <v>1103.77</v>
      </c>
      <c r="L1610" s="493" t="n">
        <v>2418.18</v>
      </c>
      <c r="M1610" s="493" t="n">
        <v>2462.88</v>
      </c>
      <c r="N1610" s="493" t="n">
        <v>1869.75</v>
      </c>
      <c r="O1610" s="493" t="n">
        <v>2350.09</v>
      </c>
      <c r="P1610" s="493" t="n">
        <v>2313.64</v>
      </c>
      <c r="Q1610" s="493" t="n">
        <v>4253</v>
      </c>
      <c r="R1610" s="493" t="n">
        <v>3255.87</v>
      </c>
      <c r="S1610" s="493" t="n">
        <v>5882.95</v>
      </c>
      <c r="T1610" s="493" t="n">
        <v>6049.28</v>
      </c>
      <c r="U1610" s="493" t="n">
        <v>5397.79</v>
      </c>
      <c r="V1610" s="493" t="n">
        <v>5589.24</v>
      </c>
      <c r="W1610" s="493" t="n">
        <v>3695.92</v>
      </c>
      <c r="X1610" s="493" t="n">
        <v>3167.12</v>
      </c>
      <c r="Y1610" s="493" t="n">
        <v>3954.05</v>
      </c>
      <c r="Z1610" s="493" t="n">
        <v>3336.85</v>
      </c>
      <c r="AA1610" s="493" t="n">
        <v>3379.21</v>
      </c>
      <c r="AB1610" s="493" t="n">
        <v>3469.58</v>
      </c>
      <c r="AC1610" s="493" t="n">
        <v>2727.96</v>
      </c>
      <c r="AD1610" s="493" t="n">
        <v>3973.26</v>
      </c>
      <c r="AE1610" s="493" t="n">
        <v>3135.48</v>
      </c>
      <c r="AF1610" s="493" t="n">
        <v>2351.33</v>
      </c>
      <c r="AG1610" s="493" t="n">
        <v>4624.24</v>
      </c>
      <c r="AH1610" s="493" t="n">
        <v>2270.41</v>
      </c>
      <c r="AI1610" s="493" t="n">
        <v>1309.85</v>
      </c>
      <c r="AJ1610" s="493" t="n">
        <v>2053.4</v>
      </c>
      <c r="AK1610" s="493" t="n">
        <v>748.27</v>
      </c>
      <c r="AL1610" s="493" t="n">
        <v>603.7</v>
      </c>
      <c r="AM1610" s="493" t="n">
        <v>2169.6</v>
      </c>
      <c r="AN1610" s="493" t="n">
        <v>1492.66</v>
      </c>
      <c r="AO1610" s="493" t="n">
        <v>1192.69</v>
      </c>
      <c r="AP1610" s="493" t="n">
        <v>2278.97</v>
      </c>
      <c r="AQ1610" s="493" t="n">
        <v>672</v>
      </c>
      <c r="AR1610" s="493" t="n">
        <v>1586.42</v>
      </c>
      <c r="AS1610" s="493" t="n">
        <v>600</v>
      </c>
      <c r="AT1610" s="493" t="n">
        <v>662.7</v>
      </c>
      <c r="AU1610" s="493" t="n">
        <v>1218.6</v>
      </c>
      <c r="AV1610" s="493" t="n">
        <v>1393.68</v>
      </c>
      <c r="AW1610" s="493" t="n">
        <v>362.4</v>
      </c>
      <c r="AX1610" s="493" t="n">
        <v>364</v>
      </c>
      <c r="AY1610" s="493" t="n">
        <v>1567.3</v>
      </c>
      <c r="AZ1610" s="493" t="n">
        <v>480</v>
      </c>
      <c r="BA1610" s="493" t="n">
        <v>1391.05</v>
      </c>
      <c r="BB1610" s="493" t="n">
        <v>580.65</v>
      </c>
      <c r="BC1610" s="493" t="n">
        <v>501.55</v>
      </c>
      <c r="BD1610" s="493" t="n">
        <v>486.6</v>
      </c>
      <c r="BE1610" s="493" t="n">
        <v>424.5</v>
      </c>
      <c r="BF1610" s="493" t="n">
        <v>60.75</v>
      </c>
      <c r="BG1610" s="493" t="n">
        <v>121.35</v>
      </c>
      <c r="BH1610" s="493" t="n">
        <v>62.55</v>
      </c>
      <c r="BI1610" s="493" t="n">
        <v>61.35</v>
      </c>
      <c r="BJ1610" s="493" t="n">
        <v>61.05</v>
      </c>
      <c r="BK1610" s="493" t="n">
        <v>130.95</v>
      </c>
      <c r="BL1610" s="493" t="n">
        <v>124.2</v>
      </c>
      <c r="BM1610" s="493" t="n">
        <v>60.75</v>
      </c>
      <c r="BN1610" s="493" t="n">
        <v>120.9</v>
      </c>
      <c r="BO1610" s="493" t="n">
        <v>60.3</v>
      </c>
      <c r="BP1610" s="493" t="n">
        <v>0</v>
      </c>
      <c r="BQ1610" s="493" t="n">
        <v>0</v>
      </c>
      <c r="BR1610" s="493" t="n">
        <v>142.1</v>
      </c>
      <c r="BS1610" s="493" t="n">
        <v>145.25</v>
      </c>
      <c r="BT1610" s="493" t="n">
        <v>142.45</v>
      </c>
      <c r="BU1610" s="493" t="n">
        <v>142.8</v>
      </c>
      <c r="BV1610" s="493" t="n">
        <v>0</v>
      </c>
      <c r="BW1610" s="493" t="n">
        <v>267.15</v>
      </c>
    </row>
    <row r="1611">
      <c r="A1611" t="inlineStr">
        <is>
          <t>[C9C] ANGIOTENSIN-II 길항제 (단일)</t>
        </is>
      </c>
      <c r="B1611" t="inlineStr">
        <is>
          <t>킵스바이오파마</t>
        </is>
      </c>
      <c r="C1611" t="inlineStr">
        <is>
          <t>이르벨</t>
        </is>
      </c>
      <c r="D1611" t="inlineStr">
        <is>
          <t>킵스바이오파마</t>
        </is>
      </c>
      <c r="E1611" t="inlineStr">
        <is>
          <t>irbesartan</t>
        </is>
      </c>
      <c r="F1611" t="inlineStr">
        <is>
          <t>의원</t>
        </is>
      </c>
      <c r="G1611" t="inlineStr">
        <is>
          <t>Generic</t>
        </is>
      </c>
      <c r="H1611" s="493" t="n">
        <v>38266.15</v>
      </c>
      <c r="I1611" s="493" t="n">
        <v>40051.15</v>
      </c>
      <c r="J1611" s="493" t="n">
        <v>43886.27</v>
      </c>
      <c r="K1611" s="493" t="n">
        <v>38296.27</v>
      </c>
      <c r="L1611" s="493" t="n">
        <v>42183.16</v>
      </c>
      <c r="M1611" s="493" t="n">
        <v>37551.1</v>
      </c>
      <c r="N1611" s="493" t="n">
        <v>42008.4</v>
      </c>
      <c r="O1611" s="493" t="n">
        <v>38627.86</v>
      </c>
      <c r="P1611" s="493" t="n">
        <v>37582.93</v>
      </c>
      <c r="Q1611" s="493" t="n">
        <v>41107.37</v>
      </c>
      <c r="R1611" s="493" t="n">
        <v>46692.07</v>
      </c>
      <c r="S1611" s="493" t="n">
        <v>44718.72</v>
      </c>
      <c r="T1611" s="493" t="n">
        <v>47748.38</v>
      </c>
      <c r="U1611" s="493" t="n">
        <v>42864.51</v>
      </c>
      <c r="V1611" s="493" t="n">
        <v>49081.09</v>
      </c>
      <c r="W1611" s="493" t="n">
        <v>40962.96</v>
      </c>
      <c r="X1611" s="493" t="n">
        <v>42836.83</v>
      </c>
      <c r="Y1611" s="493" t="n">
        <v>46308.38</v>
      </c>
      <c r="Z1611" s="493" t="n">
        <v>44495.31</v>
      </c>
      <c r="AA1611" s="493" t="n">
        <v>42497.67</v>
      </c>
      <c r="AB1611" s="493" t="n">
        <v>40611.25</v>
      </c>
      <c r="AC1611" s="493" t="n">
        <v>48535.32</v>
      </c>
      <c r="AD1611" s="493" t="n">
        <v>46163.31</v>
      </c>
      <c r="AE1611" s="493" t="n">
        <v>45807.98</v>
      </c>
      <c r="AF1611" s="493" t="n">
        <v>40184.69</v>
      </c>
      <c r="AG1611" s="493" t="n">
        <v>38596.6</v>
      </c>
      <c r="AH1611" s="493" t="n">
        <v>41983.68</v>
      </c>
      <c r="AI1611" s="493" t="n">
        <v>36342.23</v>
      </c>
      <c r="AJ1611" s="493" t="n">
        <v>37678.36</v>
      </c>
      <c r="AK1611" s="493" t="n">
        <v>41470.76</v>
      </c>
      <c r="AL1611" s="493" t="n">
        <v>38910.96</v>
      </c>
      <c r="AM1611" s="493" t="n">
        <v>36799.35</v>
      </c>
      <c r="AN1611" s="493" t="n">
        <v>35728.78</v>
      </c>
      <c r="AO1611" s="493" t="n">
        <v>40292.79</v>
      </c>
      <c r="AP1611" s="493" t="n">
        <v>36170.46</v>
      </c>
      <c r="AQ1611" s="493" t="n">
        <v>42511.42</v>
      </c>
      <c r="AR1611" s="493" t="n">
        <v>37312.25</v>
      </c>
      <c r="AS1611" s="493" t="n">
        <v>39363.61</v>
      </c>
      <c r="AT1611" s="493" t="n">
        <v>41009.7</v>
      </c>
      <c r="AU1611" s="493" t="n">
        <v>35150.85</v>
      </c>
      <c r="AV1611" s="493" t="n">
        <v>41847.17</v>
      </c>
      <c r="AW1611" s="493" t="n">
        <v>36863.42</v>
      </c>
      <c r="AX1611" s="493" t="n">
        <v>44484.03</v>
      </c>
      <c r="AY1611" s="493" t="n">
        <v>40971.08</v>
      </c>
      <c r="AZ1611" s="493" t="n">
        <v>42650.26</v>
      </c>
      <c r="BA1611" s="493" t="n">
        <v>41161.7</v>
      </c>
      <c r="BB1611" s="493" t="n">
        <v>40826.25</v>
      </c>
      <c r="BC1611" s="493" t="n">
        <v>43594.01</v>
      </c>
      <c r="BD1611" s="493" t="n">
        <v>28698.31</v>
      </c>
      <c r="BE1611" s="493" t="n">
        <v>45310.29</v>
      </c>
      <c r="BF1611" s="493" t="n">
        <v>41526.4</v>
      </c>
      <c r="BG1611" s="493" t="n">
        <v>38196.54</v>
      </c>
      <c r="BH1611" s="493" t="n">
        <v>42049.48</v>
      </c>
      <c r="BI1611" s="493" t="n">
        <v>40825.14</v>
      </c>
      <c r="BJ1611" s="493" t="n">
        <v>36034.1</v>
      </c>
      <c r="BK1611" s="493" t="n">
        <v>44325.95</v>
      </c>
      <c r="BL1611" s="493" t="n">
        <v>43536.8</v>
      </c>
      <c r="BM1611" s="493" t="n">
        <v>38060.89</v>
      </c>
      <c r="BN1611" s="493" t="n">
        <v>38869.9</v>
      </c>
      <c r="BO1611" s="493" t="n">
        <v>43602.82</v>
      </c>
      <c r="BP1611" s="493" t="n">
        <v>38313.78</v>
      </c>
      <c r="BQ1611" s="493" t="n">
        <v>38207.55</v>
      </c>
      <c r="BR1611" s="493" t="n">
        <v>42935.61</v>
      </c>
      <c r="BS1611" s="493" t="n">
        <v>37924.9</v>
      </c>
      <c r="BT1611" s="493" t="n">
        <v>37152.15</v>
      </c>
      <c r="BU1611" s="493" t="n">
        <v>26323.65</v>
      </c>
      <c r="BV1611" s="493" t="n">
        <v>17116.06</v>
      </c>
      <c r="BW1611" s="493" t="n">
        <v>30777</v>
      </c>
    </row>
    <row r="1612">
      <c r="A1612" t="inlineStr">
        <is>
          <t>[C9C] ANGIOTENSIN-II 길항제 (단일)</t>
        </is>
      </c>
      <c r="B1612" t="inlineStr">
        <is>
          <t>킵스바이오파마</t>
        </is>
      </c>
      <c r="C1612" t="inlineStr">
        <is>
          <t>이르벨</t>
        </is>
      </c>
      <c r="D1612" t="inlineStr">
        <is>
          <t>킵스바이오파마</t>
        </is>
      </c>
      <c r="E1612" t="inlineStr">
        <is>
          <t>irbesartan</t>
        </is>
      </c>
      <c r="F1612" t="inlineStr">
        <is>
          <t>보건소</t>
        </is>
      </c>
      <c r="G1612" t="inlineStr">
        <is>
          <t>Generic</t>
        </is>
      </c>
      <c r="H1612" s="493" t="n">
        <v>0</v>
      </c>
      <c r="I1612" s="493" t="n">
        <v>0</v>
      </c>
      <c r="J1612" s="493" t="n">
        <v>0</v>
      </c>
      <c r="K1612" s="493" t="n">
        <v>0</v>
      </c>
      <c r="L1612" s="493" t="n">
        <v>0</v>
      </c>
      <c r="M1612" s="493" t="n">
        <v>0</v>
      </c>
      <c r="N1612" s="493" t="n">
        <v>0</v>
      </c>
      <c r="O1612" s="493" t="n">
        <v>0</v>
      </c>
      <c r="P1612" s="493" t="n">
        <v>0</v>
      </c>
      <c r="Q1612" s="493" t="n">
        <v>0</v>
      </c>
      <c r="R1612" s="493" t="n">
        <v>0</v>
      </c>
      <c r="S1612" s="493" t="n">
        <v>0</v>
      </c>
      <c r="T1612" s="493" t="n">
        <v>0</v>
      </c>
      <c r="U1612" s="493" t="n">
        <v>485.7</v>
      </c>
      <c r="V1612" s="493" t="n">
        <v>716.4</v>
      </c>
      <c r="W1612" s="493" t="n">
        <v>0</v>
      </c>
      <c r="X1612" s="493" t="n">
        <v>1021.2</v>
      </c>
      <c r="Y1612" s="493" t="n">
        <v>0</v>
      </c>
      <c r="Z1612" s="493" t="n">
        <v>878.4</v>
      </c>
      <c r="AA1612" s="493" t="n">
        <v>0</v>
      </c>
      <c r="AB1612" s="493" t="n">
        <v>573.6</v>
      </c>
      <c r="AC1612" s="493" t="n">
        <v>0</v>
      </c>
      <c r="AD1612" s="493" t="n">
        <v>543.6</v>
      </c>
      <c r="AE1612" s="493" t="n">
        <v>0</v>
      </c>
      <c r="AF1612" s="493" t="n">
        <v>709.2</v>
      </c>
      <c r="AG1612" s="493" t="n">
        <v>0</v>
      </c>
      <c r="AH1612" s="493" t="n">
        <v>531</v>
      </c>
      <c r="AI1612" s="493" t="n">
        <v>0</v>
      </c>
      <c r="AJ1612" s="493" t="n">
        <v>675</v>
      </c>
      <c r="AK1612" s="493" t="n">
        <v>0</v>
      </c>
      <c r="AL1612" s="493" t="n">
        <v>583.2</v>
      </c>
      <c r="AM1612" s="493" t="n">
        <v>0</v>
      </c>
      <c r="AN1612" s="493" t="n">
        <v>529.8</v>
      </c>
      <c r="AO1612" s="493" t="n">
        <v>0</v>
      </c>
      <c r="AP1612" s="493" t="n">
        <v>588</v>
      </c>
      <c r="AQ1612" s="493" t="n">
        <v>0</v>
      </c>
      <c r="AR1612" s="493" t="n">
        <v>474.6</v>
      </c>
      <c r="AS1612" s="493" t="n">
        <v>0</v>
      </c>
      <c r="AT1612" s="493" t="n">
        <v>529.8</v>
      </c>
      <c r="AU1612" s="493" t="n">
        <v>0</v>
      </c>
      <c r="AV1612" s="493" t="n">
        <v>512.4</v>
      </c>
      <c r="AW1612" s="493" t="n">
        <v>0</v>
      </c>
      <c r="AX1612" s="493" t="n">
        <v>795.6</v>
      </c>
      <c r="AY1612" s="493" t="n">
        <v>0</v>
      </c>
      <c r="AZ1612" s="493" t="n">
        <v>957.6</v>
      </c>
      <c r="BA1612" s="493" t="n">
        <v>0</v>
      </c>
      <c r="BB1612" s="493" t="n">
        <v>468</v>
      </c>
      <c r="BC1612" s="493" t="n">
        <v>0</v>
      </c>
      <c r="BD1612" s="493" t="n">
        <v>0</v>
      </c>
      <c r="BE1612" s="493" t="n">
        <v>0</v>
      </c>
      <c r="BF1612" s="493" t="n">
        <v>0</v>
      </c>
      <c r="BG1612" s="493" t="n">
        <v>0</v>
      </c>
      <c r="BH1612" s="493" t="n">
        <v>0</v>
      </c>
      <c r="BI1612" s="493" t="n">
        <v>0</v>
      </c>
      <c r="BJ1612" s="493" t="n">
        <v>0</v>
      </c>
      <c r="BK1612" s="493" t="n">
        <v>0</v>
      </c>
      <c r="BL1612" s="493" t="n">
        <v>0</v>
      </c>
      <c r="BM1612" s="493" t="n">
        <v>0</v>
      </c>
      <c r="BN1612" s="493" t="n">
        <v>0</v>
      </c>
      <c r="BO1612" s="493" t="n">
        <v>0</v>
      </c>
      <c r="BP1612" s="493" t="n">
        <v>0</v>
      </c>
      <c r="BQ1612" s="493" t="n">
        <v>0</v>
      </c>
      <c r="BR1612" s="493" t="n">
        <v>0</v>
      </c>
      <c r="BS1612" s="493" t="n">
        <v>0</v>
      </c>
      <c r="BT1612" s="493" t="n">
        <v>0</v>
      </c>
      <c r="BU1612" s="493" t="n">
        <v>0</v>
      </c>
      <c r="BV1612" s="493" t="n">
        <v>0</v>
      </c>
      <c r="BW1612" s="493" t="n">
        <v>0</v>
      </c>
    </row>
    <row r="1613">
      <c r="A1613" t="inlineStr">
        <is>
          <t>[C9C] ANGIOTENSIN-II 길항제 (단일)</t>
        </is>
      </c>
      <c r="B1613" t="inlineStr">
        <is>
          <t>태극제약</t>
        </is>
      </c>
      <c r="C1613" t="inlineStr">
        <is>
          <t>태극 로자탄</t>
        </is>
      </c>
      <c r="D1613" t="inlineStr">
        <is>
          <t>태극제약</t>
        </is>
      </c>
      <c r="E1613" t="inlineStr">
        <is>
          <t>losartan potassium</t>
        </is>
      </c>
      <c r="F1613" t="inlineStr">
        <is>
          <t>의원</t>
        </is>
      </c>
      <c r="G1613" t="inlineStr">
        <is>
          <t>Generic</t>
        </is>
      </c>
      <c r="H1613" s="493" t="n">
        <v>64343.7</v>
      </c>
      <c r="I1613" s="493" t="n">
        <v>54059.14</v>
      </c>
      <c r="J1613" s="493" t="n">
        <v>65357.17</v>
      </c>
      <c r="K1613" s="493" t="n">
        <v>60795.85</v>
      </c>
      <c r="L1613" s="493" t="n">
        <v>60094.3</v>
      </c>
      <c r="M1613" s="493" t="n">
        <v>56372.49</v>
      </c>
      <c r="N1613" s="493" t="n">
        <v>60926.18</v>
      </c>
      <c r="O1613" s="493" t="n">
        <v>55240.4</v>
      </c>
      <c r="P1613" s="493" t="n">
        <v>54323.28</v>
      </c>
      <c r="Q1613" s="493" t="n">
        <v>24728.48</v>
      </c>
      <c r="R1613" s="493" t="n">
        <v>3515.25</v>
      </c>
      <c r="S1613" s="493" t="n">
        <v>0</v>
      </c>
      <c r="T1613" s="493" t="n">
        <v>0</v>
      </c>
      <c r="U1613" s="493" t="n">
        <v>0</v>
      </c>
      <c r="V1613" s="493" t="n">
        <v>0</v>
      </c>
      <c r="W1613" s="493" t="n">
        <v>0</v>
      </c>
      <c r="X1613" s="493" t="n">
        <v>0</v>
      </c>
      <c r="Y1613" s="493" t="n">
        <v>0</v>
      </c>
      <c r="Z1613" s="493" t="n">
        <v>0</v>
      </c>
      <c r="AA1613" s="493" t="n">
        <v>0</v>
      </c>
      <c r="AB1613" s="493" t="n">
        <v>0</v>
      </c>
      <c r="AC1613" s="493" t="n">
        <v>0</v>
      </c>
      <c r="AD1613" s="493" t="n">
        <v>0</v>
      </c>
      <c r="AE1613" s="493" t="n">
        <v>0</v>
      </c>
      <c r="AF1613" s="493" t="n">
        <v>0</v>
      </c>
      <c r="AG1613" s="493" t="n">
        <v>0</v>
      </c>
      <c r="AH1613" s="493" t="n">
        <v>0</v>
      </c>
      <c r="AI1613" s="493" t="n">
        <v>0</v>
      </c>
      <c r="AJ1613" s="493" t="n">
        <v>0</v>
      </c>
      <c r="AK1613" s="493" t="n">
        <v>0</v>
      </c>
      <c r="AL1613" s="493" t="n">
        <v>0</v>
      </c>
      <c r="AM1613" s="493" t="n">
        <v>0</v>
      </c>
      <c r="AN1613" s="493" t="n">
        <v>0</v>
      </c>
      <c r="AO1613" s="493" t="n">
        <v>0</v>
      </c>
      <c r="AP1613" s="493" t="n">
        <v>0</v>
      </c>
      <c r="AQ1613" s="493" t="n">
        <v>0</v>
      </c>
      <c r="AR1613" s="493" t="n">
        <v>0</v>
      </c>
      <c r="AS1613" s="493" t="n">
        <v>0</v>
      </c>
      <c r="AT1613" s="493" t="n">
        <v>0</v>
      </c>
      <c r="AU1613" s="493" t="n">
        <v>0</v>
      </c>
      <c r="AV1613" s="493" t="n">
        <v>0</v>
      </c>
      <c r="AW1613" s="493" t="n">
        <v>0</v>
      </c>
      <c r="AX1613" s="493" t="n">
        <v>0</v>
      </c>
      <c r="AY1613" s="493" t="n">
        <v>0</v>
      </c>
      <c r="AZ1613" s="493" t="n">
        <v>0</v>
      </c>
      <c r="BA1613" s="493" t="n">
        <v>0</v>
      </c>
      <c r="BB1613" s="493" t="n">
        <v>0</v>
      </c>
      <c r="BC1613" s="493" t="n">
        <v>0</v>
      </c>
      <c r="BD1613" s="493" t="n">
        <v>0</v>
      </c>
      <c r="BE1613" s="493" t="n">
        <v>0</v>
      </c>
      <c r="BF1613" s="493" t="n">
        <v>0</v>
      </c>
      <c r="BG1613" s="493" t="n">
        <v>0</v>
      </c>
      <c r="BH1613" s="493" t="n">
        <v>0</v>
      </c>
      <c r="BI1613" s="493" t="n">
        <v>0</v>
      </c>
      <c r="BJ1613" s="493" t="n">
        <v>0</v>
      </c>
      <c r="BK1613" s="493" t="n">
        <v>0</v>
      </c>
      <c r="BL1613" s="493" t="n">
        <v>0</v>
      </c>
      <c r="BM1613" s="493" t="n">
        <v>0</v>
      </c>
      <c r="BN1613" s="493" t="n">
        <v>0</v>
      </c>
      <c r="BO1613" s="493" t="n">
        <v>0</v>
      </c>
      <c r="BP1613" s="493" t="n">
        <v>0</v>
      </c>
      <c r="BQ1613" s="493" t="n">
        <v>0</v>
      </c>
      <c r="BR1613" s="493" t="n">
        <v>0</v>
      </c>
      <c r="BS1613" s="493" t="n">
        <v>0</v>
      </c>
      <c r="BT1613" s="493" t="n">
        <v>0</v>
      </c>
      <c r="BU1613" s="493" t="n">
        <v>0</v>
      </c>
      <c r="BV1613" s="493" t="n">
        <v>0</v>
      </c>
      <c r="BW1613" s="493" t="n">
        <v>0</v>
      </c>
    </row>
    <row r="1614">
      <c r="A1614" t="inlineStr">
        <is>
          <t>[C9C] ANGIOTENSIN-II 길항제 (단일)</t>
        </is>
      </c>
      <c r="B1614" t="inlineStr">
        <is>
          <t>테라젠이텍스</t>
        </is>
      </c>
      <c r="C1614" t="inlineStr">
        <is>
          <t>이텍스 올메사탄</t>
        </is>
      </c>
      <c r="D1614" t="inlineStr">
        <is>
          <t>테라젠이텍스</t>
        </is>
      </c>
      <c r="E1614" t="inlineStr">
        <is>
          <t>olmesartan medoxomil</t>
        </is>
      </c>
      <c r="F1614" t="inlineStr">
        <is>
          <t>종합병원</t>
        </is>
      </c>
      <c r="G1614" t="inlineStr">
        <is>
          <t>Generic</t>
        </is>
      </c>
      <c r="H1614" s="493" t="n">
        <v>213</v>
      </c>
      <c r="I1614" s="493" t="n">
        <v>459.3</v>
      </c>
      <c r="J1614" s="493" t="n">
        <v>333.9</v>
      </c>
      <c r="K1614" s="493" t="n">
        <v>224.4</v>
      </c>
      <c r="L1614" s="493" t="n">
        <v>350.1</v>
      </c>
      <c r="M1614" s="493" t="n">
        <v>106.8</v>
      </c>
      <c r="N1614" s="493" t="n">
        <v>0</v>
      </c>
      <c r="O1614" s="493" t="n">
        <v>0</v>
      </c>
      <c r="P1614" s="493" t="n">
        <v>0</v>
      </c>
      <c r="Q1614" s="493" t="n">
        <v>1118.7</v>
      </c>
      <c r="R1614" s="493" t="n">
        <v>0</v>
      </c>
      <c r="S1614" s="493" t="n">
        <v>0</v>
      </c>
      <c r="T1614" s="493" t="n">
        <v>0</v>
      </c>
      <c r="U1614" s="493" t="n">
        <v>0</v>
      </c>
      <c r="V1614" s="493" t="n">
        <v>0</v>
      </c>
      <c r="W1614" s="493" t="n">
        <v>0</v>
      </c>
      <c r="X1614" s="493" t="n">
        <v>0</v>
      </c>
      <c r="Y1614" s="493" t="n">
        <v>0</v>
      </c>
      <c r="Z1614" s="493" t="n">
        <v>0</v>
      </c>
      <c r="AA1614" s="493" t="n">
        <v>0</v>
      </c>
      <c r="AB1614" s="493" t="n">
        <v>0</v>
      </c>
      <c r="AC1614" s="493" t="n">
        <v>0</v>
      </c>
      <c r="AD1614" s="493" t="n">
        <v>0</v>
      </c>
      <c r="AE1614" s="493" t="n">
        <v>0</v>
      </c>
      <c r="AF1614" s="493" t="n">
        <v>0</v>
      </c>
      <c r="AG1614" s="493" t="n">
        <v>0</v>
      </c>
      <c r="AH1614" s="493" t="n">
        <v>0</v>
      </c>
      <c r="AI1614" s="493" t="n">
        <v>0</v>
      </c>
      <c r="AJ1614" s="493" t="n">
        <v>0</v>
      </c>
      <c r="AK1614" s="493" t="n">
        <v>0</v>
      </c>
      <c r="AL1614" s="493" t="n">
        <v>0</v>
      </c>
      <c r="AM1614" s="493" t="n">
        <v>0</v>
      </c>
      <c r="AN1614" s="493" t="n">
        <v>0</v>
      </c>
      <c r="AO1614" s="493" t="n">
        <v>0</v>
      </c>
      <c r="AP1614" s="493" t="n">
        <v>0</v>
      </c>
      <c r="AQ1614" s="493" t="n">
        <v>0</v>
      </c>
      <c r="AR1614" s="493" t="n">
        <v>725.4</v>
      </c>
      <c r="AS1614" s="493" t="n">
        <v>0</v>
      </c>
      <c r="AT1614" s="493" t="n">
        <v>0</v>
      </c>
      <c r="AU1614" s="493" t="n">
        <v>0</v>
      </c>
      <c r="AV1614" s="493" t="n">
        <v>0</v>
      </c>
      <c r="AW1614" s="493" t="n">
        <v>0</v>
      </c>
      <c r="AX1614" s="493" t="n">
        <v>0</v>
      </c>
      <c r="AY1614" s="493" t="n">
        <v>2436</v>
      </c>
      <c r="AZ1614" s="493" t="n">
        <v>0</v>
      </c>
      <c r="BA1614" s="493" t="n">
        <v>0</v>
      </c>
      <c r="BB1614" s="493" t="n">
        <v>0</v>
      </c>
      <c r="BC1614" s="493" t="n">
        <v>0</v>
      </c>
      <c r="BD1614" s="493" t="n">
        <v>0</v>
      </c>
      <c r="BE1614" s="493" t="n">
        <v>0</v>
      </c>
      <c r="BF1614" s="493" t="n">
        <v>0</v>
      </c>
      <c r="BG1614" s="493" t="n">
        <v>0</v>
      </c>
      <c r="BH1614" s="493" t="n">
        <v>0</v>
      </c>
      <c r="BI1614" s="493" t="n">
        <v>0</v>
      </c>
      <c r="BJ1614" s="493" t="n">
        <v>0</v>
      </c>
      <c r="BK1614" s="493" t="n">
        <v>0</v>
      </c>
      <c r="BL1614" s="493" t="n">
        <v>0</v>
      </c>
      <c r="BM1614" s="493" t="n">
        <v>0</v>
      </c>
      <c r="BN1614" s="493" t="n">
        <v>0</v>
      </c>
      <c r="BO1614" s="493" t="n">
        <v>0</v>
      </c>
      <c r="BP1614" s="493" t="n">
        <v>0</v>
      </c>
      <c r="BQ1614" s="493" t="n">
        <v>0</v>
      </c>
      <c r="BR1614" s="493" t="n">
        <v>0</v>
      </c>
      <c r="BS1614" s="493" t="n">
        <v>0</v>
      </c>
      <c r="BT1614" s="493" t="n">
        <v>0</v>
      </c>
      <c r="BU1614" s="493" t="n">
        <v>0</v>
      </c>
      <c r="BV1614" s="493" t="n">
        <v>0</v>
      </c>
      <c r="BW1614" s="493" t="n">
        <v>0</v>
      </c>
    </row>
    <row r="1615">
      <c r="A1615" t="inlineStr">
        <is>
          <t>[C9C] ANGIOTENSIN-II 길항제 (단일)</t>
        </is>
      </c>
      <c r="B1615" t="inlineStr">
        <is>
          <t>테라젠이텍스</t>
        </is>
      </c>
      <c r="C1615" t="inlineStr">
        <is>
          <t>이텍스 올메사탄</t>
        </is>
      </c>
      <c r="D1615" t="inlineStr">
        <is>
          <t>테라젠이텍스</t>
        </is>
      </c>
      <c r="E1615" t="inlineStr">
        <is>
          <t>olmesartan medoxomil</t>
        </is>
      </c>
      <c r="F1615" t="inlineStr">
        <is>
          <t>병원</t>
        </is>
      </c>
      <c r="G1615" t="inlineStr">
        <is>
          <t>Generic</t>
        </is>
      </c>
      <c r="H1615" s="493" t="n">
        <v>10869.18</v>
      </c>
      <c r="I1615" s="493" t="n">
        <v>14883.38</v>
      </c>
      <c r="J1615" s="493" t="n">
        <v>14917.14</v>
      </c>
      <c r="K1615" s="493" t="n">
        <v>15620.38</v>
      </c>
      <c r="L1615" s="493" t="n">
        <v>13125.92</v>
      </c>
      <c r="M1615" s="493" t="n">
        <v>13545.91</v>
      </c>
      <c r="N1615" s="493" t="n">
        <v>12174.89</v>
      </c>
      <c r="O1615" s="493" t="n">
        <v>15636.49</v>
      </c>
      <c r="P1615" s="493" t="n">
        <v>12223.47</v>
      </c>
      <c r="Q1615" s="493" t="n">
        <v>15000.17</v>
      </c>
      <c r="R1615" s="493" t="n">
        <v>13699.23</v>
      </c>
      <c r="S1615" s="493" t="n">
        <v>22802.25</v>
      </c>
      <c r="T1615" s="493" t="n">
        <v>22625.61</v>
      </c>
      <c r="U1615" s="493" t="n">
        <v>17294.57</v>
      </c>
      <c r="V1615" s="493" t="n">
        <v>24466.92</v>
      </c>
      <c r="W1615" s="493" t="n">
        <v>17601.56</v>
      </c>
      <c r="X1615" s="493" t="n">
        <v>21461.04</v>
      </c>
      <c r="Y1615" s="493" t="n">
        <v>19516.53</v>
      </c>
      <c r="Z1615" s="493" t="n">
        <v>17098.78</v>
      </c>
      <c r="AA1615" s="493" t="n">
        <v>24300.1</v>
      </c>
      <c r="AB1615" s="493" t="n">
        <v>19729.19</v>
      </c>
      <c r="AC1615" s="493" t="n">
        <v>22012.61</v>
      </c>
      <c r="AD1615" s="493" t="n">
        <v>22995.84</v>
      </c>
      <c r="AE1615" s="493" t="n">
        <v>21163.06</v>
      </c>
      <c r="AF1615" s="493" t="n">
        <v>21841.48</v>
      </c>
      <c r="AG1615" s="493" t="n">
        <v>18755.99</v>
      </c>
      <c r="AH1615" s="493" t="n">
        <v>21383.44</v>
      </c>
      <c r="AI1615" s="493" t="n">
        <v>16426.99</v>
      </c>
      <c r="AJ1615" s="493" t="n">
        <v>17530.34</v>
      </c>
      <c r="AK1615" s="493" t="n">
        <v>17315.06</v>
      </c>
      <c r="AL1615" s="493" t="n">
        <v>20517.34</v>
      </c>
      <c r="AM1615" s="493" t="n">
        <v>13398.05</v>
      </c>
      <c r="AN1615" s="493" t="n">
        <v>13549.37</v>
      </c>
      <c r="AO1615" s="493" t="n">
        <v>19085.04</v>
      </c>
      <c r="AP1615" s="493" t="n">
        <v>16422.79</v>
      </c>
      <c r="AQ1615" s="493" t="n">
        <v>16083.59</v>
      </c>
      <c r="AR1615" s="493" t="n">
        <v>13571.97</v>
      </c>
      <c r="AS1615" s="493" t="n">
        <v>15694.39</v>
      </c>
      <c r="AT1615" s="493" t="n">
        <v>15150.38</v>
      </c>
      <c r="AU1615" s="493" t="n">
        <v>16937.89</v>
      </c>
      <c r="AV1615" s="493" t="n">
        <v>15863.94</v>
      </c>
      <c r="AW1615" s="493" t="n">
        <v>11339.15</v>
      </c>
      <c r="AX1615" s="493" t="n">
        <v>15243.14</v>
      </c>
      <c r="AY1615" s="493" t="n">
        <v>16552.6</v>
      </c>
      <c r="AZ1615" s="493" t="n">
        <v>17014.5</v>
      </c>
      <c r="BA1615" s="493" t="n">
        <v>18081.64</v>
      </c>
      <c r="BB1615" s="493" t="n">
        <v>13132.04</v>
      </c>
      <c r="BC1615" s="493" t="n">
        <v>15966.22</v>
      </c>
      <c r="BD1615" s="493" t="n">
        <v>15661.56</v>
      </c>
      <c r="BE1615" s="493" t="n">
        <v>14919.64</v>
      </c>
      <c r="BF1615" s="493" t="n">
        <v>12992.87</v>
      </c>
      <c r="BG1615" s="493" t="n">
        <v>20365.03</v>
      </c>
      <c r="BH1615" s="493" t="n">
        <v>20185.79</v>
      </c>
      <c r="BI1615" s="493" t="n">
        <v>15919.84</v>
      </c>
      <c r="BJ1615" s="493" t="n">
        <v>24877.44</v>
      </c>
      <c r="BK1615" s="493" t="n">
        <v>19609.86</v>
      </c>
      <c r="BL1615" s="493" t="n">
        <v>20909.61</v>
      </c>
      <c r="BM1615" s="493" t="n">
        <v>22581.83</v>
      </c>
      <c r="BN1615" s="493" t="n">
        <v>24085.48</v>
      </c>
      <c r="BO1615" s="493" t="n">
        <v>25581.43</v>
      </c>
      <c r="BP1615" s="493" t="n">
        <v>21252.06</v>
      </c>
      <c r="BQ1615" s="493" t="n">
        <v>22977.66</v>
      </c>
      <c r="BR1615" s="493" t="n">
        <v>26812.46</v>
      </c>
      <c r="BS1615" s="493" t="n">
        <v>20985.74</v>
      </c>
      <c r="BT1615" s="493" t="n">
        <v>28562.97</v>
      </c>
      <c r="BU1615" s="493" t="n">
        <v>19629.24</v>
      </c>
      <c r="BV1615" s="493" t="n">
        <v>27341.99</v>
      </c>
      <c r="BW1615" s="493" t="n">
        <v>26954.68</v>
      </c>
    </row>
    <row r="1616">
      <c r="A1616" t="inlineStr">
        <is>
          <t>[C9C] ANGIOTENSIN-II 길항제 (단일)</t>
        </is>
      </c>
      <c r="B1616" t="inlineStr">
        <is>
          <t>테라젠이텍스</t>
        </is>
      </c>
      <c r="C1616" t="inlineStr">
        <is>
          <t>이텍스 올메사탄</t>
        </is>
      </c>
      <c r="D1616" t="inlineStr">
        <is>
          <t>테라젠이텍스</t>
        </is>
      </c>
      <c r="E1616" t="inlineStr">
        <is>
          <t>olmesartan medoxomil</t>
        </is>
      </c>
      <c r="F1616" t="inlineStr">
        <is>
          <t>의원</t>
        </is>
      </c>
      <c r="G1616" t="inlineStr">
        <is>
          <t>Generic</t>
        </is>
      </c>
      <c r="H1616" s="493" t="n">
        <v>47915.45</v>
      </c>
      <c r="I1616" s="493" t="n">
        <v>46427.86</v>
      </c>
      <c r="J1616" s="493" t="n">
        <v>53287.4</v>
      </c>
      <c r="K1616" s="493" t="n">
        <v>54081.76</v>
      </c>
      <c r="L1616" s="493" t="n">
        <v>52034.51</v>
      </c>
      <c r="M1616" s="493" t="n">
        <v>53554.92</v>
      </c>
      <c r="N1616" s="493" t="n">
        <v>50312.22</v>
      </c>
      <c r="O1616" s="493" t="n">
        <v>54060.37</v>
      </c>
      <c r="P1616" s="493" t="n">
        <v>44667.21</v>
      </c>
      <c r="Q1616" s="493" t="n">
        <v>51364.6</v>
      </c>
      <c r="R1616" s="493" t="n">
        <v>52770.55</v>
      </c>
      <c r="S1616" s="493" t="n">
        <v>88532.32000000001</v>
      </c>
      <c r="T1616" s="493" t="n">
        <v>83488.64999999999</v>
      </c>
      <c r="U1616" s="493" t="n">
        <v>85192.94</v>
      </c>
      <c r="V1616" s="493" t="n">
        <v>89525.77</v>
      </c>
      <c r="W1616" s="493" t="n">
        <v>86967.47</v>
      </c>
      <c r="X1616" s="493" t="n">
        <v>94621.92</v>
      </c>
      <c r="Y1616" s="493" t="n">
        <v>87856.06</v>
      </c>
      <c r="Z1616" s="493" t="n">
        <v>90471.10000000001</v>
      </c>
      <c r="AA1616" s="493" t="n">
        <v>94802.66</v>
      </c>
      <c r="AB1616" s="493" t="n">
        <v>119267.75</v>
      </c>
      <c r="AC1616" s="493" t="n">
        <v>121064.04</v>
      </c>
      <c r="AD1616" s="493" t="n">
        <v>119256.57</v>
      </c>
      <c r="AE1616" s="493" t="n">
        <v>130275.07</v>
      </c>
      <c r="AF1616" s="493" t="n">
        <v>120459.32</v>
      </c>
      <c r="AG1616" s="493" t="n">
        <v>110853.27</v>
      </c>
      <c r="AH1616" s="493" t="n">
        <v>132757.57</v>
      </c>
      <c r="AI1616" s="493" t="n">
        <v>109993.98</v>
      </c>
      <c r="AJ1616" s="493" t="n">
        <v>121491.42</v>
      </c>
      <c r="AK1616" s="493" t="n">
        <v>114510.53</v>
      </c>
      <c r="AL1616" s="493" t="n">
        <v>111914.75</v>
      </c>
      <c r="AM1616" s="493" t="n">
        <v>105713.01</v>
      </c>
      <c r="AN1616" s="493" t="n">
        <v>103318.3</v>
      </c>
      <c r="AO1616" s="493" t="n">
        <v>101336.05</v>
      </c>
      <c r="AP1616" s="493" t="n">
        <v>108863.26</v>
      </c>
      <c r="AQ1616" s="493" t="n">
        <v>102354.03</v>
      </c>
      <c r="AR1616" s="493" t="n">
        <v>119590.14</v>
      </c>
      <c r="AS1616" s="493" t="n">
        <v>101104.91</v>
      </c>
      <c r="AT1616" s="493" t="n">
        <v>111911.59</v>
      </c>
      <c r="AU1616" s="493" t="n">
        <v>116695.68</v>
      </c>
      <c r="AV1616" s="493" t="n">
        <v>117453.66</v>
      </c>
      <c r="AW1616" s="493" t="n">
        <v>108627.17</v>
      </c>
      <c r="AX1616" s="493" t="n">
        <v>120865.53</v>
      </c>
      <c r="AY1616" s="493" t="n">
        <v>131445.99</v>
      </c>
      <c r="AZ1616" s="493" t="n">
        <v>119064.73</v>
      </c>
      <c r="BA1616" s="493" t="n">
        <v>136126.11</v>
      </c>
      <c r="BB1616" s="493" t="n">
        <v>130501.1</v>
      </c>
      <c r="BC1616" s="493" t="n">
        <v>128390.87</v>
      </c>
      <c r="BD1616" s="493" t="n">
        <v>135398.23</v>
      </c>
      <c r="BE1616" s="493" t="n">
        <v>122277.8</v>
      </c>
      <c r="BF1616" s="493" t="n">
        <v>124935.53</v>
      </c>
      <c r="BG1616" s="493" t="n">
        <v>126704.21</v>
      </c>
      <c r="BH1616" s="493" t="n">
        <v>135439.4</v>
      </c>
      <c r="BI1616" s="493" t="n">
        <v>119732.11</v>
      </c>
      <c r="BJ1616" s="493" t="n">
        <v>130915.51</v>
      </c>
      <c r="BK1616" s="493" t="n">
        <v>130755.72</v>
      </c>
      <c r="BL1616" s="493" t="n">
        <v>137974.65</v>
      </c>
      <c r="BM1616" s="493" t="n">
        <v>112709.48</v>
      </c>
      <c r="BN1616" s="493" t="n">
        <v>115854.7</v>
      </c>
      <c r="BO1616" s="493" t="n">
        <v>128506.72</v>
      </c>
      <c r="BP1616" s="493" t="n">
        <v>127020.66</v>
      </c>
      <c r="BQ1616" s="493" t="n">
        <v>126402.49</v>
      </c>
      <c r="BR1616" s="493" t="n">
        <v>127746.45</v>
      </c>
      <c r="BS1616" s="493" t="n">
        <v>133420.13</v>
      </c>
      <c r="BT1616" s="493" t="n">
        <v>130878.45</v>
      </c>
      <c r="BU1616" s="493" t="n">
        <v>134433.95</v>
      </c>
      <c r="BV1616" s="493" t="n">
        <v>146132.85</v>
      </c>
      <c r="BW1616" s="493" t="n">
        <v>148547.14</v>
      </c>
    </row>
    <row r="1617">
      <c r="A1617" t="inlineStr">
        <is>
          <t>[C9C] ANGIOTENSIN-II 길항제 (단일)</t>
        </is>
      </c>
      <c r="B1617" t="inlineStr">
        <is>
          <t>테라젠이텍스</t>
        </is>
      </c>
      <c r="C1617" t="inlineStr">
        <is>
          <t>이텍스 올메사탄</t>
        </is>
      </c>
      <c r="D1617" t="inlineStr">
        <is>
          <t>테라젠이텍스</t>
        </is>
      </c>
      <c r="E1617" t="inlineStr">
        <is>
          <t>olmesartan medoxomil</t>
        </is>
      </c>
      <c r="F1617" t="inlineStr">
        <is>
          <t>보건소</t>
        </is>
      </c>
      <c r="G1617" t="inlineStr">
        <is>
          <t>Generic</t>
        </is>
      </c>
      <c r="H1617" s="493" t="n">
        <v>489.6</v>
      </c>
      <c r="I1617" s="493" t="n">
        <v>376.2</v>
      </c>
      <c r="J1617" s="493" t="n">
        <v>272.4</v>
      </c>
      <c r="K1617" s="493" t="n">
        <v>148.8</v>
      </c>
      <c r="L1617" s="493" t="n">
        <v>459.3</v>
      </c>
      <c r="M1617" s="493" t="n">
        <v>301.5</v>
      </c>
      <c r="N1617" s="493" t="n">
        <v>269.4</v>
      </c>
      <c r="O1617" s="493" t="n">
        <v>289.2</v>
      </c>
      <c r="P1617" s="493" t="n">
        <v>253.8</v>
      </c>
      <c r="Q1617" s="493" t="n">
        <v>12281.4</v>
      </c>
      <c r="R1617" s="493" t="n">
        <v>280.2</v>
      </c>
      <c r="S1617" s="493" t="n">
        <v>0</v>
      </c>
      <c r="T1617" s="493" t="n">
        <v>247.8</v>
      </c>
      <c r="U1617" s="493" t="n">
        <v>0</v>
      </c>
      <c r="V1617" s="493" t="n">
        <v>267</v>
      </c>
      <c r="W1617" s="493" t="n">
        <v>0</v>
      </c>
      <c r="X1617" s="493" t="n">
        <v>291</v>
      </c>
      <c r="Y1617" s="493" t="n">
        <v>0</v>
      </c>
      <c r="Z1617" s="493" t="n">
        <v>225</v>
      </c>
      <c r="AA1617" s="493" t="n">
        <v>0</v>
      </c>
      <c r="AB1617" s="493" t="n">
        <v>265.8</v>
      </c>
      <c r="AC1617" s="493" t="n">
        <v>0</v>
      </c>
      <c r="AD1617" s="493" t="n">
        <v>288</v>
      </c>
      <c r="AE1617" s="493" t="n">
        <v>0</v>
      </c>
      <c r="AF1617" s="493" t="n">
        <v>258.6</v>
      </c>
      <c r="AG1617" s="493" t="n">
        <v>0</v>
      </c>
      <c r="AH1617" s="493" t="n">
        <v>0</v>
      </c>
      <c r="AI1617" s="493" t="n">
        <v>319.5</v>
      </c>
      <c r="AJ1617" s="493" t="n">
        <v>0</v>
      </c>
      <c r="AK1617" s="493" t="n">
        <v>0</v>
      </c>
      <c r="AL1617" s="493" t="n">
        <v>685.2</v>
      </c>
      <c r="AM1617" s="493" t="n">
        <v>0</v>
      </c>
      <c r="AN1617" s="493" t="n">
        <v>0</v>
      </c>
      <c r="AO1617" s="493" t="n">
        <v>132.6</v>
      </c>
      <c r="AP1617" s="493" t="n">
        <v>314.4</v>
      </c>
      <c r="AQ1617" s="493" t="n">
        <v>74.09999999999999</v>
      </c>
      <c r="AR1617" s="493" t="n">
        <v>193.2</v>
      </c>
      <c r="AS1617" s="493" t="n">
        <v>164.4</v>
      </c>
      <c r="AT1617" s="493" t="n">
        <v>144.3</v>
      </c>
      <c r="AU1617" s="493" t="n">
        <v>142.5</v>
      </c>
      <c r="AV1617" s="493" t="n">
        <v>196.5</v>
      </c>
      <c r="AW1617" s="493" t="n">
        <v>4314.3</v>
      </c>
      <c r="AX1617" s="493" t="n">
        <v>1944.9</v>
      </c>
      <c r="AY1617" s="493" t="n">
        <v>2844</v>
      </c>
      <c r="AZ1617" s="493" t="n">
        <v>1172.7</v>
      </c>
      <c r="BA1617" s="493" t="n">
        <v>3915.3</v>
      </c>
      <c r="BB1617" s="493" t="n">
        <v>1483.5</v>
      </c>
      <c r="BC1617" s="493" t="n">
        <v>206.1</v>
      </c>
      <c r="BD1617" s="493" t="n">
        <v>1604.4</v>
      </c>
      <c r="BE1617" s="493" t="n">
        <v>1177.8</v>
      </c>
      <c r="BF1617" s="493" t="n">
        <v>171</v>
      </c>
      <c r="BG1617" s="493" t="n">
        <v>148.2</v>
      </c>
      <c r="BH1617" s="493" t="n">
        <v>169.2</v>
      </c>
      <c r="BI1617" s="493" t="n">
        <v>183.6</v>
      </c>
      <c r="BJ1617" s="493" t="n">
        <v>1785.9</v>
      </c>
      <c r="BK1617" s="493" t="n">
        <v>219.9</v>
      </c>
      <c r="BL1617" s="493" t="n">
        <v>942.9</v>
      </c>
      <c r="BM1617" s="493" t="n">
        <v>180.6</v>
      </c>
      <c r="BN1617" s="493" t="n">
        <v>1465.2</v>
      </c>
      <c r="BO1617" s="493" t="n">
        <v>1102.8</v>
      </c>
      <c r="BP1617" s="493" t="n">
        <v>140.4</v>
      </c>
      <c r="BQ1617" s="493" t="n">
        <v>2409.3</v>
      </c>
      <c r="BR1617" s="493" t="n">
        <v>648.3</v>
      </c>
      <c r="BS1617" s="493" t="n">
        <v>30</v>
      </c>
      <c r="BT1617" s="493" t="n">
        <v>1725.3</v>
      </c>
      <c r="BU1617" s="493" t="n">
        <v>0</v>
      </c>
      <c r="BV1617" s="493" t="n">
        <v>75.59999999999999</v>
      </c>
      <c r="BW1617" s="493" t="n">
        <v>58.2</v>
      </c>
    </row>
    <row r="1618">
      <c r="A1618" t="inlineStr">
        <is>
          <t>[C9C] ANGIOTENSIN-II 길항제 (단일)</t>
        </is>
      </c>
      <c r="B1618" t="inlineStr">
        <is>
          <t>테라젠이텍스</t>
        </is>
      </c>
      <c r="C1618" t="inlineStr">
        <is>
          <t>코로자</t>
        </is>
      </c>
      <c r="D1618" t="inlineStr">
        <is>
          <t>테라젠이텍스</t>
        </is>
      </c>
      <c r="E1618" t="inlineStr">
        <is>
          <t>losartan potassium</t>
        </is>
      </c>
      <c r="F1618" t="inlineStr">
        <is>
          <t>상급종합병원</t>
        </is>
      </c>
      <c r="G1618" t="inlineStr">
        <is>
          <t>Generic</t>
        </is>
      </c>
      <c r="H1618" s="493" t="n">
        <v>0</v>
      </c>
      <c r="I1618" s="493" t="n">
        <v>0</v>
      </c>
      <c r="J1618" s="493" t="n">
        <v>0</v>
      </c>
      <c r="K1618" s="493" t="n">
        <v>0</v>
      </c>
      <c r="L1618" s="493" t="n">
        <v>0</v>
      </c>
      <c r="M1618" s="493" t="n">
        <v>0</v>
      </c>
      <c r="N1618" s="493" t="n">
        <v>0</v>
      </c>
      <c r="O1618" s="493" t="n">
        <v>0</v>
      </c>
      <c r="P1618" s="493" t="n">
        <v>0</v>
      </c>
      <c r="Q1618" s="493" t="n">
        <v>0</v>
      </c>
      <c r="R1618" s="493" t="n">
        <v>0</v>
      </c>
      <c r="S1618" s="493" t="n">
        <v>0</v>
      </c>
      <c r="T1618" s="493" t="n">
        <v>0</v>
      </c>
      <c r="U1618" s="493" t="n">
        <v>0</v>
      </c>
      <c r="V1618" s="493" t="n">
        <v>0</v>
      </c>
      <c r="W1618" s="493" t="n">
        <v>0</v>
      </c>
      <c r="X1618" s="493" t="n">
        <v>0</v>
      </c>
      <c r="Y1618" s="493" t="n">
        <v>0</v>
      </c>
      <c r="Z1618" s="493" t="n">
        <v>0</v>
      </c>
      <c r="AA1618" s="493" t="n">
        <v>0</v>
      </c>
      <c r="AB1618" s="493" t="n">
        <v>0</v>
      </c>
      <c r="AC1618" s="493" t="n">
        <v>0</v>
      </c>
      <c r="AD1618" s="493" t="n">
        <v>0</v>
      </c>
      <c r="AE1618" s="493" t="n">
        <v>0</v>
      </c>
      <c r="AF1618" s="493" t="n">
        <v>0</v>
      </c>
      <c r="AG1618" s="493" t="n">
        <v>0</v>
      </c>
      <c r="AH1618" s="493" t="n">
        <v>0</v>
      </c>
      <c r="AI1618" s="493" t="n">
        <v>0</v>
      </c>
      <c r="AJ1618" s="493" t="n">
        <v>0</v>
      </c>
      <c r="AK1618" s="493" t="n">
        <v>0</v>
      </c>
      <c r="AL1618" s="493" t="n">
        <v>0</v>
      </c>
      <c r="AM1618" s="493" t="n">
        <v>0</v>
      </c>
      <c r="AN1618" s="493" t="n">
        <v>0</v>
      </c>
      <c r="AO1618" s="493" t="n">
        <v>0</v>
      </c>
      <c r="AP1618" s="493" t="n">
        <v>0</v>
      </c>
      <c r="AQ1618" s="493" t="n">
        <v>0</v>
      </c>
      <c r="AR1618" s="493" t="n">
        <v>0</v>
      </c>
      <c r="AS1618" s="493" t="n">
        <v>227.96</v>
      </c>
      <c r="AT1618" s="493" t="n">
        <v>0</v>
      </c>
      <c r="AU1618" s="493" t="n">
        <v>0</v>
      </c>
      <c r="AV1618" s="493" t="n">
        <v>0</v>
      </c>
      <c r="AW1618" s="493" t="n">
        <v>1273.2</v>
      </c>
      <c r="AX1618" s="493" t="n">
        <v>0</v>
      </c>
      <c r="AY1618" s="493" t="n">
        <v>0</v>
      </c>
      <c r="AZ1618" s="493" t="n">
        <v>0</v>
      </c>
      <c r="BA1618" s="493" t="n">
        <v>0</v>
      </c>
      <c r="BB1618" s="493" t="n">
        <v>0</v>
      </c>
      <c r="BC1618" s="493" t="n">
        <v>0</v>
      </c>
      <c r="BD1618" s="493" t="n">
        <v>0</v>
      </c>
      <c r="BE1618" s="493" t="n">
        <v>0</v>
      </c>
      <c r="BF1618" s="493" t="n">
        <v>1551.26</v>
      </c>
      <c r="BG1618" s="493" t="n">
        <v>0</v>
      </c>
      <c r="BH1618" s="493" t="n">
        <v>0</v>
      </c>
      <c r="BI1618" s="493" t="n">
        <v>0</v>
      </c>
      <c r="BJ1618" s="493" t="n">
        <v>0</v>
      </c>
      <c r="BK1618" s="493" t="n">
        <v>0</v>
      </c>
      <c r="BL1618" s="493" t="n">
        <v>0</v>
      </c>
      <c r="BM1618" s="493" t="n">
        <v>0</v>
      </c>
      <c r="BN1618" s="493" t="n">
        <v>0</v>
      </c>
      <c r="BO1618" s="493" t="n">
        <v>0</v>
      </c>
      <c r="BP1618" s="493" t="n">
        <v>0</v>
      </c>
      <c r="BQ1618" s="493" t="n">
        <v>0</v>
      </c>
      <c r="BR1618" s="493" t="n">
        <v>0</v>
      </c>
      <c r="BS1618" s="493" t="n">
        <v>0</v>
      </c>
      <c r="BT1618" s="493" t="n">
        <v>0</v>
      </c>
      <c r="BU1618" s="493" t="n">
        <v>0</v>
      </c>
      <c r="BV1618" s="493" t="n">
        <v>0</v>
      </c>
      <c r="BW1618" s="493" t="n">
        <v>0</v>
      </c>
    </row>
    <row r="1619">
      <c r="A1619" t="inlineStr">
        <is>
          <t>[C9C] ANGIOTENSIN-II 길항제 (단일)</t>
        </is>
      </c>
      <c r="B1619" t="inlineStr">
        <is>
          <t>테라젠이텍스</t>
        </is>
      </c>
      <c r="C1619" t="inlineStr">
        <is>
          <t>코로자</t>
        </is>
      </c>
      <c r="D1619" t="inlineStr">
        <is>
          <t>테라젠이텍스</t>
        </is>
      </c>
      <c r="E1619" t="inlineStr">
        <is>
          <t>losartan potassium</t>
        </is>
      </c>
      <c r="F1619" t="inlineStr">
        <is>
          <t>종합병원</t>
        </is>
      </c>
      <c r="G1619" t="inlineStr">
        <is>
          <t>Generic</t>
        </is>
      </c>
      <c r="H1619" s="493" t="n">
        <v>0</v>
      </c>
      <c r="I1619" s="493" t="n">
        <v>0</v>
      </c>
      <c r="J1619" s="493" t="n">
        <v>0</v>
      </c>
      <c r="K1619" s="493" t="n">
        <v>0</v>
      </c>
      <c r="L1619" s="493" t="n">
        <v>0</v>
      </c>
      <c r="M1619" s="493" t="n">
        <v>0</v>
      </c>
      <c r="N1619" s="493" t="n">
        <v>0</v>
      </c>
      <c r="O1619" s="493" t="n">
        <v>0</v>
      </c>
      <c r="P1619" s="493" t="n">
        <v>0</v>
      </c>
      <c r="Q1619" s="493" t="n">
        <v>0</v>
      </c>
      <c r="R1619" s="493" t="n">
        <v>0</v>
      </c>
      <c r="S1619" s="493" t="n">
        <v>0</v>
      </c>
      <c r="T1619" s="493" t="n">
        <v>0</v>
      </c>
      <c r="U1619" s="493" t="n">
        <v>0</v>
      </c>
      <c r="V1619" s="493" t="n">
        <v>0</v>
      </c>
      <c r="W1619" s="493" t="n">
        <v>1441.8</v>
      </c>
      <c r="X1619" s="493" t="n">
        <v>448.56</v>
      </c>
      <c r="Y1619" s="493" t="n">
        <v>728.91</v>
      </c>
      <c r="Z1619" s="493" t="n">
        <v>448.56</v>
      </c>
      <c r="AA1619" s="493" t="n">
        <v>1572</v>
      </c>
      <c r="AB1619" s="493" t="n">
        <v>2348</v>
      </c>
      <c r="AC1619" s="493" t="n">
        <v>0</v>
      </c>
      <c r="AD1619" s="493" t="n">
        <v>448</v>
      </c>
      <c r="AE1619" s="493" t="n">
        <v>2928.6</v>
      </c>
      <c r="AF1619" s="493" t="n">
        <v>450.24</v>
      </c>
      <c r="AG1619" s="493" t="n">
        <v>537.3200000000001</v>
      </c>
      <c r="AH1619" s="493" t="n">
        <v>1072.17</v>
      </c>
      <c r="AI1619" s="493" t="n">
        <v>605.7</v>
      </c>
      <c r="AJ1619" s="493" t="n">
        <v>3643.85</v>
      </c>
      <c r="AK1619" s="493" t="n">
        <v>2286.24</v>
      </c>
      <c r="AL1619" s="493" t="n">
        <v>1360</v>
      </c>
      <c r="AM1619" s="493" t="n">
        <v>3964.61</v>
      </c>
      <c r="AN1619" s="493" t="n">
        <v>2129.93</v>
      </c>
      <c r="AO1619" s="493" t="n">
        <v>3099.8</v>
      </c>
      <c r="AP1619" s="493" t="n">
        <v>1397.98</v>
      </c>
      <c r="AQ1619" s="493" t="n">
        <v>2274.2</v>
      </c>
      <c r="AR1619" s="493" t="n">
        <v>1598.39</v>
      </c>
      <c r="AS1619" s="493" t="n">
        <v>965.8</v>
      </c>
      <c r="AT1619" s="493" t="n">
        <v>3166.22</v>
      </c>
      <c r="AU1619" s="493" t="n">
        <v>1423.2</v>
      </c>
      <c r="AV1619" s="493" t="n">
        <v>983.65</v>
      </c>
      <c r="AW1619" s="493" t="n">
        <v>2457.1</v>
      </c>
      <c r="AX1619" s="493" t="n">
        <v>896.84</v>
      </c>
      <c r="AY1619" s="493" t="n">
        <v>1975.4</v>
      </c>
      <c r="AZ1619" s="493" t="n">
        <v>1020.35</v>
      </c>
      <c r="BA1619" s="493" t="n">
        <v>1314.94</v>
      </c>
      <c r="BB1619" s="493" t="n">
        <v>929.23</v>
      </c>
      <c r="BC1619" s="493" t="n">
        <v>2063.49</v>
      </c>
      <c r="BD1619" s="493" t="n">
        <v>2014.03</v>
      </c>
      <c r="BE1619" s="493" t="n">
        <v>1638.67</v>
      </c>
      <c r="BF1619" s="493" t="n">
        <v>3179.46</v>
      </c>
      <c r="BG1619" s="493" t="n">
        <v>3618.1</v>
      </c>
      <c r="BH1619" s="493" t="n">
        <v>1093.65</v>
      </c>
      <c r="BI1619" s="493" t="n">
        <v>3819.37</v>
      </c>
      <c r="BJ1619" s="493" t="n">
        <v>1796.48</v>
      </c>
      <c r="BK1619" s="493" t="n">
        <v>3223.11</v>
      </c>
      <c r="BL1619" s="493" t="n">
        <v>4494.85</v>
      </c>
      <c r="BM1619" s="493" t="n">
        <v>1920.47</v>
      </c>
      <c r="BN1619" s="493" t="n">
        <v>2579.71</v>
      </c>
      <c r="BO1619" s="493" t="n">
        <v>3056.72</v>
      </c>
      <c r="BP1619" s="493" t="n">
        <v>1338.88</v>
      </c>
      <c r="BQ1619" s="493" t="n">
        <v>3768</v>
      </c>
      <c r="BR1619" s="493" t="n">
        <v>4007.21</v>
      </c>
      <c r="BS1619" s="493" t="n">
        <v>3366.32</v>
      </c>
      <c r="BT1619" s="493" t="n">
        <v>1855</v>
      </c>
      <c r="BU1619" s="493" t="n">
        <v>3808.09</v>
      </c>
      <c r="BV1619" s="493" t="n">
        <v>3202.37</v>
      </c>
      <c r="BW1619" s="493" t="n">
        <v>3418.28</v>
      </c>
    </row>
    <row r="1620">
      <c r="A1620" t="inlineStr">
        <is>
          <t>[C9C] ANGIOTENSIN-II 길항제 (단일)</t>
        </is>
      </c>
      <c r="B1620" t="inlineStr">
        <is>
          <t>테라젠이텍스</t>
        </is>
      </c>
      <c r="C1620" t="inlineStr">
        <is>
          <t>코로자</t>
        </is>
      </c>
      <c r="D1620" t="inlineStr">
        <is>
          <t>테라젠이텍스</t>
        </is>
      </c>
      <c r="E1620" t="inlineStr">
        <is>
          <t>losartan potassium</t>
        </is>
      </c>
      <c r="F1620" t="inlineStr">
        <is>
          <t>병원</t>
        </is>
      </c>
      <c r="G1620" t="inlineStr">
        <is>
          <t>Generic</t>
        </is>
      </c>
      <c r="H1620" s="493" t="n">
        <v>13686.9</v>
      </c>
      <c r="I1620" s="493" t="n">
        <v>15951.14</v>
      </c>
      <c r="J1620" s="493" t="n">
        <v>16549.38</v>
      </c>
      <c r="K1620" s="493" t="n">
        <v>16976.54</v>
      </c>
      <c r="L1620" s="493" t="n">
        <v>17800.78</v>
      </c>
      <c r="M1620" s="493" t="n">
        <v>17289.86</v>
      </c>
      <c r="N1620" s="493" t="n">
        <v>12322.53</v>
      </c>
      <c r="O1620" s="493" t="n">
        <v>13571.43</v>
      </c>
      <c r="P1620" s="493" t="n">
        <v>11114.63</v>
      </c>
      <c r="Q1620" s="493" t="n">
        <v>12735.21</v>
      </c>
      <c r="R1620" s="493" t="n">
        <v>13137.24</v>
      </c>
      <c r="S1620" s="493" t="n">
        <v>3270.91</v>
      </c>
      <c r="T1620" s="493" t="n">
        <v>2644.42</v>
      </c>
      <c r="U1620" s="493" t="n">
        <v>1949.9</v>
      </c>
      <c r="V1620" s="493" t="n">
        <v>1890.9</v>
      </c>
      <c r="W1620" s="493" t="n">
        <v>1171.62</v>
      </c>
      <c r="X1620" s="493" t="n">
        <v>1359.16</v>
      </c>
      <c r="Y1620" s="493" t="n">
        <v>1250.3</v>
      </c>
      <c r="Z1620" s="493" t="n">
        <v>1661.76</v>
      </c>
      <c r="AA1620" s="493" t="n">
        <v>2262.51</v>
      </c>
      <c r="AB1620" s="493" t="n">
        <v>3519.56</v>
      </c>
      <c r="AC1620" s="493" t="n">
        <v>3023.32</v>
      </c>
      <c r="AD1620" s="493" t="n">
        <v>3880.1</v>
      </c>
      <c r="AE1620" s="493" t="n">
        <v>1904.08</v>
      </c>
      <c r="AF1620" s="493" t="n">
        <v>3616.28</v>
      </c>
      <c r="AG1620" s="493" t="n">
        <v>3910.2</v>
      </c>
      <c r="AH1620" s="493" t="n">
        <v>1980.23</v>
      </c>
      <c r="AI1620" s="493" t="n">
        <v>6815.47</v>
      </c>
      <c r="AJ1620" s="493" t="n">
        <v>3390.3</v>
      </c>
      <c r="AK1620" s="493" t="n">
        <v>2687.4</v>
      </c>
      <c r="AL1620" s="493" t="n">
        <v>2061.28</v>
      </c>
      <c r="AM1620" s="493" t="n">
        <v>2838.8</v>
      </c>
      <c r="AN1620" s="493" t="n">
        <v>3555.16</v>
      </c>
      <c r="AO1620" s="493" t="n">
        <v>3015.38</v>
      </c>
      <c r="AP1620" s="493" t="n">
        <v>4633.21</v>
      </c>
      <c r="AQ1620" s="493" t="n">
        <v>3408.44</v>
      </c>
      <c r="AR1620" s="493" t="n">
        <v>4319.15</v>
      </c>
      <c r="AS1620" s="493" t="n">
        <v>2261.24</v>
      </c>
      <c r="AT1620" s="493" t="n">
        <v>4759.26</v>
      </c>
      <c r="AU1620" s="493" t="n">
        <v>4423.07</v>
      </c>
      <c r="AV1620" s="493" t="n">
        <v>4213.37</v>
      </c>
      <c r="AW1620" s="493" t="n">
        <v>3691.85</v>
      </c>
      <c r="AX1620" s="493" t="n">
        <v>4539.13</v>
      </c>
      <c r="AY1620" s="493" t="n">
        <v>3505.6</v>
      </c>
      <c r="AZ1620" s="493" t="n">
        <v>3972.95</v>
      </c>
      <c r="BA1620" s="493" t="n">
        <v>3746.33</v>
      </c>
      <c r="BB1620" s="493" t="n">
        <v>2658.91</v>
      </c>
      <c r="BC1620" s="493" t="n">
        <v>3115.61</v>
      </c>
      <c r="BD1620" s="493" t="n">
        <v>3723.72</v>
      </c>
      <c r="BE1620" s="493" t="n">
        <v>2982.12</v>
      </c>
      <c r="BF1620" s="493" t="n">
        <v>4871.55</v>
      </c>
      <c r="BG1620" s="493" t="n">
        <v>2008.63</v>
      </c>
      <c r="BH1620" s="493" t="n">
        <v>3134.4</v>
      </c>
      <c r="BI1620" s="493" t="n">
        <v>3192.42</v>
      </c>
      <c r="BJ1620" s="493" t="n">
        <v>3740.62</v>
      </c>
      <c r="BK1620" s="493" t="n">
        <v>3528.2</v>
      </c>
      <c r="BL1620" s="493" t="n">
        <v>3986.76</v>
      </c>
      <c r="BM1620" s="493" t="n">
        <v>3796.62</v>
      </c>
      <c r="BN1620" s="493" t="n">
        <v>3179.31</v>
      </c>
      <c r="BO1620" s="493" t="n">
        <v>4643.9</v>
      </c>
      <c r="BP1620" s="493" t="n">
        <v>5243.51</v>
      </c>
      <c r="BQ1620" s="493" t="n">
        <v>4381.26</v>
      </c>
      <c r="BR1620" s="493" t="n">
        <v>5552.96</v>
      </c>
      <c r="BS1620" s="493" t="n">
        <v>4321.32</v>
      </c>
      <c r="BT1620" s="493" t="n">
        <v>3928.57</v>
      </c>
      <c r="BU1620" s="493" t="n">
        <v>3984.78</v>
      </c>
      <c r="BV1620" s="493" t="n">
        <v>4011.18</v>
      </c>
      <c r="BW1620" s="493" t="n">
        <v>3659.3</v>
      </c>
    </row>
    <row r="1621">
      <c r="A1621" t="inlineStr">
        <is>
          <t>[C9C] ANGIOTENSIN-II 길항제 (단일)</t>
        </is>
      </c>
      <c r="B1621" t="inlineStr">
        <is>
          <t>테라젠이텍스</t>
        </is>
      </c>
      <c r="C1621" t="inlineStr">
        <is>
          <t>코로자</t>
        </is>
      </c>
      <c r="D1621" t="inlineStr">
        <is>
          <t>테라젠이텍스</t>
        </is>
      </c>
      <c r="E1621" t="inlineStr">
        <is>
          <t>losartan potassium</t>
        </is>
      </c>
      <c r="F1621" t="inlineStr">
        <is>
          <t>의원</t>
        </is>
      </c>
      <c r="G1621" t="inlineStr">
        <is>
          <t>Generic</t>
        </is>
      </c>
      <c r="H1621" s="493" t="n">
        <v>154191.34</v>
      </c>
      <c r="I1621" s="493" t="n">
        <v>144066.47</v>
      </c>
      <c r="J1621" s="493" t="n">
        <v>152890.71</v>
      </c>
      <c r="K1621" s="493" t="n">
        <v>141039.27</v>
      </c>
      <c r="L1621" s="493" t="n">
        <v>149036.38</v>
      </c>
      <c r="M1621" s="493" t="n">
        <v>148869.91</v>
      </c>
      <c r="N1621" s="493" t="n">
        <v>148642.15</v>
      </c>
      <c r="O1621" s="493" t="n">
        <v>155060</v>
      </c>
      <c r="P1621" s="493" t="n">
        <v>148749.29</v>
      </c>
      <c r="Q1621" s="493" t="n">
        <v>167554.03</v>
      </c>
      <c r="R1621" s="493" t="n">
        <v>142015.44</v>
      </c>
      <c r="S1621" s="493" t="n">
        <v>39068.9</v>
      </c>
      <c r="T1621" s="493" t="n">
        <v>12942.9</v>
      </c>
      <c r="U1621" s="493" t="n">
        <v>10026.97</v>
      </c>
      <c r="V1621" s="493" t="n">
        <v>18702.01</v>
      </c>
      <c r="W1621" s="493" t="n">
        <v>21694.95</v>
      </c>
      <c r="X1621" s="493" t="n">
        <v>29590.91</v>
      </c>
      <c r="Y1621" s="493" t="n">
        <v>23927.27</v>
      </c>
      <c r="Z1621" s="493" t="n">
        <v>31675.86</v>
      </c>
      <c r="AA1621" s="493" t="n">
        <v>30925.11</v>
      </c>
      <c r="AB1621" s="493" t="n">
        <v>31795.2</v>
      </c>
      <c r="AC1621" s="493" t="n">
        <v>35258.72</v>
      </c>
      <c r="AD1621" s="493" t="n">
        <v>39759.65</v>
      </c>
      <c r="AE1621" s="493" t="n">
        <v>33277.61</v>
      </c>
      <c r="AF1621" s="493" t="n">
        <v>42444.54</v>
      </c>
      <c r="AG1621" s="493" t="n">
        <v>36651.3</v>
      </c>
      <c r="AH1621" s="493" t="n">
        <v>35908.85</v>
      </c>
      <c r="AI1621" s="493" t="n">
        <v>33675.4</v>
      </c>
      <c r="AJ1621" s="493" t="n">
        <v>39040.99</v>
      </c>
      <c r="AK1621" s="493" t="n">
        <v>49663.45</v>
      </c>
      <c r="AL1621" s="493" t="n">
        <v>53546.35</v>
      </c>
      <c r="AM1621" s="493" t="n">
        <v>45314.53</v>
      </c>
      <c r="AN1621" s="493" t="n">
        <v>48877.98</v>
      </c>
      <c r="AO1621" s="493" t="n">
        <v>48740.2</v>
      </c>
      <c r="AP1621" s="493" t="n">
        <v>53342.81</v>
      </c>
      <c r="AQ1621" s="493" t="n">
        <v>51297.2</v>
      </c>
      <c r="AR1621" s="493" t="n">
        <v>58344.39</v>
      </c>
      <c r="AS1621" s="493" t="n">
        <v>54840.13</v>
      </c>
      <c r="AT1621" s="493" t="n">
        <v>57595.26</v>
      </c>
      <c r="AU1621" s="493" t="n">
        <v>61836.99</v>
      </c>
      <c r="AV1621" s="493" t="n">
        <v>67282.23</v>
      </c>
      <c r="AW1621" s="493" t="n">
        <v>63868.34</v>
      </c>
      <c r="AX1621" s="493" t="n">
        <v>70982.10000000001</v>
      </c>
      <c r="AY1621" s="493" t="n">
        <v>73056.64999999999</v>
      </c>
      <c r="AZ1621" s="493" t="n">
        <v>73055.63</v>
      </c>
      <c r="BA1621" s="493" t="n">
        <v>77916.97</v>
      </c>
      <c r="BB1621" s="493" t="n">
        <v>75405.25</v>
      </c>
      <c r="BC1621" s="493" t="n">
        <v>76335.78</v>
      </c>
      <c r="BD1621" s="493" t="n">
        <v>74003.33</v>
      </c>
      <c r="BE1621" s="493" t="n">
        <v>68871.58</v>
      </c>
      <c r="BF1621" s="493" t="n">
        <v>71490.49000000001</v>
      </c>
      <c r="BG1621" s="493" t="n">
        <v>84654.94</v>
      </c>
      <c r="BH1621" s="493" t="n">
        <v>58312.35</v>
      </c>
      <c r="BI1621" s="493" t="n">
        <v>52449.72</v>
      </c>
      <c r="BJ1621" s="493" t="n">
        <v>88680.66</v>
      </c>
      <c r="BK1621" s="493" t="n">
        <v>76853.46000000001</v>
      </c>
      <c r="BL1621" s="493" t="n">
        <v>99435.75</v>
      </c>
      <c r="BM1621" s="493" t="n">
        <v>77280.5</v>
      </c>
      <c r="BN1621" s="493" t="n">
        <v>79385.02</v>
      </c>
      <c r="BO1621" s="493" t="n">
        <v>92597.10000000001</v>
      </c>
      <c r="BP1621" s="493" t="n">
        <v>95534.02</v>
      </c>
      <c r="BQ1621" s="493" t="n">
        <v>84263.78</v>
      </c>
      <c r="BR1621" s="493" t="n">
        <v>107079.45</v>
      </c>
      <c r="BS1621" s="493" t="n">
        <v>98748.22</v>
      </c>
      <c r="BT1621" s="493" t="n">
        <v>106232.5</v>
      </c>
      <c r="BU1621" s="493" t="n">
        <v>103432.7</v>
      </c>
      <c r="BV1621" s="493" t="n">
        <v>118440.88</v>
      </c>
      <c r="BW1621" s="493" t="n">
        <v>108489.26</v>
      </c>
    </row>
    <row r="1622">
      <c r="A1622" t="inlineStr">
        <is>
          <t>[C9C] ANGIOTENSIN-II 길항제 (단일)</t>
        </is>
      </c>
      <c r="B1622" t="inlineStr">
        <is>
          <t>테라젠이텍스</t>
        </is>
      </c>
      <c r="C1622" t="inlineStr">
        <is>
          <t>코로자</t>
        </is>
      </c>
      <c r="D1622" t="inlineStr">
        <is>
          <t>테라젠이텍스</t>
        </is>
      </c>
      <c r="E1622" t="inlineStr">
        <is>
          <t>losartan potassium</t>
        </is>
      </c>
      <c r="F1622" t="inlineStr">
        <is>
          <t>보건소</t>
        </is>
      </c>
      <c r="G1622" t="inlineStr">
        <is>
          <t>Generic</t>
        </is>
      </c>
      <c r="H1622" s="493" t="n">
        <v>33.6</v>
      </c>
      <c r="I1622" s="493" t="n">
        <v>1000.5</v>
      </c>
      <c r="J1622" s="493" t="n">
        <v>928.8</v>
      </c>
      <c r="K1622" s="493" t="n">
        <v>34.2</v>
      </c>
      <c r="L1622" s="493" t="n">
        <v>376.2</v>
      </c>
      <c r="M1622" s="493" t="n">
        <v>0</v>
      </c>
      <c r="N1622" s="493" t="n">
        <v>0</v>
      </c>
      <c r="O1622" s="493" t="n">
        <v>326.7</v>
      </c>
      <c r="P1622" s="493" t="n">
        <v>0</v>
      </c>
      <c r="Q1622" s="493" t="n">
        <v>28.2</v>
      </c>
      <c r="R1622" s="493" t="n">
        <v>338.4</v>
      </c>
      <c r="S1622" s="493" t="n">
        <v>0</v>
      </c>
      <c r="T1622" s="493" t="n">
        <v>0</v>
      </c>
      <c r="U1622" s="493" t="n">
        <v>353.7</v>
      </c>
      <c r="V1622" s="493" t="n">
        <v>0</v>
      </c>
      <c r="W1622" s="493" t="n">
        <v>0</v>
      </c>
      <c r="X1622" s="493" t="n">
        <v>0</v>
      </c>
      <c r="Y1622" s="493" t="n">
        <v>0</v>
      </c>
      <c r="Z1622" s="493" t="n">
        <v>0</v>
      </c>
      <c r="AA1622" s="493" t="n">
        <v>0</v>
      </c>
      <c r="AB1622" s="493" t="n">
        <v>0</v>
      </c>
      <c r="AC1622" s="493" t="n">
        <v>0</v>
      </c>
      <c r="AD1622" s="493" t="n">
        <v>0</v>
      </c>
      <c r="AE1622" s="493" t="n">
        <v>0</v>
      </c>
      <c r="AF1622" s="493" t="n">
        <v>0</v>
      </c>
      <c r="AG1622" s="493" t="n">
        <v>0</v>
      </c>
      <c r="AH1622" s="493" t="n">
        <v>0</v>
      </c>
      <c r="AI1622" s="493" t="n">
        <v>0</v>
      </c>
      <c r="AJ1622" s="493" t="n">
        <v>0</v>
      </c>
      <c r="AK1622" s="493" t="n">
        <v>0</v>
      </c>
      <c r="AL1622" s="493" t="n">
        <v>0</v>
      </c>
      <c r="AM1622" s="493" t="n">
        <v>0</v>
      </c>
      <c r="AN1622" s="493" t="n">
        <v>1111.8</v>
      </c>
      <c r="AO1622" s="493" t="n">
        <v>367.2</v>
      </c>
      <c r="AP1622" s="493" t="n">
        <v>261.9</v>
      </c>
      <c r="AQ1622" s="493" t="n">
        <v>136.8</v>
      </c>
      <c r="AR1622" s="493" t="n">
        <v>363</v>
      </c>
      <c r="AS1622" s="493" t="n">
        <v>340.2</v>
      </c>
      <c r="AT1622" s="493" t="n">
        <v>270</v>
      </c>
      <c r="AU1622" s="493" t="n">
        <v>60.6</v>
      </c>
      <c r="AV1622" s="493" t="n">
        <v>1480.5</v>
      </c>
      <c r="AW1622" s="493" t="n">
        <v>7370.4</v>
      </c>
      <c r="AX1622" s="493" t="n">
        <v>3751.2</v>
      </c>
      <c r="AY1622" s="493" t="n">
        <v>6700.2</v>
      </c>
      <c r="AZ1622" s="493" t="n">
        <v>8724.9</v>
      </c>
      <c r="BA1622" s="493" t="n">
        <v>2936.25</v>
      </c>
      <c r="BB1622" s="493" t="n">
        <v>10665.15</v>
      </c>
      <c r="BC1622" s="493" t="n">
        <v>7383.6</v>
      </c>
      <c r="BD1622" s="493" t="n">
        <v>3186.6</v>
      </c>
      <c r="BE1622" s="493" t="n">
        <v>9598.5</v>
      </c>
      <c r="BF1622" s="493" t="n">
        <v>3118.8</v>
      </c>
      <c r="BG1622" s="493" t="n">
        <v>3256.2</v>
      </c>
      <c r="BH1622" s="493" t="n">
        <v>5144.55</v>
      </c>
      <c r="BI1622" s="493" t="n">
        <v>5437.2</v>
      </c>
      <c r="BJ1622" s="493" t="n">
        <v>3408.75</v>
      </c>
      <c r="BK1622" s="493" t="n">
        <v>6697.65</v>
      </c>
      <c r="BL1622" s="493" t="n">
        <v>7783.65</v>
      </c>
      <c r="BM1622" s="493" t="n">
        <v>2331.15</v>
      </c>
      <c r="BN1622" s="493" t="n">
        <v>9191.549999999999</v>
      </c>
      <c r="BO1622" s="493" t="n">
        <v>6595.2</v>
      </c>
      <c r="BP1622" s="493" t="n">
        <v>5962.95</v>
      </c>
      <c r="BQ1622" s="493" t="n">
        <v>5529.75</v>
      </c>
      <c r="BR1622" s="493" t="n">
        <v>3574.05</v>
      </c>
      <c r="BS1622" s="493" t="n">
        <v>520.8</v>
      </c>
      <c r="BT1622" s="493" t="n">
        <v>11784.15</v>
      </c>
      <c r="BU1622" s="493" t="n">
        <v>3034.8</v>
      </c>
      <c r="BV1622" s="493" t="n">
        <v>2096.1</v>
      </c>
      <c r="BW1622" s="493" t="n">
        <v>7992.6</v>
      </c>
    </row>
    <row r="1623">
      <c r="A1623" t="inlineStr">
        <is>
          <t>[C9C] ANGIOTENSIN-II 길항제 (단일)</t>
        </is>
      </c>
      <c r="B1623" t="inlineStr">
        <is>
          <t>테라젠이텍스</t>
        </is>
      </c>
      <c r="C1623" t="inlineStr">
        <is>
          <t>코로자</t>
        </is>
      </c>
      <c r="D1623" t="inlineStr">
        <is>
          <t>테라젠이텍스</t>
        </is>
      </c>
      <c r="E1623" t="inlineStr">
        <is>
          <t>losartan potassium</t>
        </is>
      </c>
      <c r="F1623" t="inlineStr">
        <is>
          <t>기타(치과의원, 치과병원 등)</t>
        </is>
      </c>
      <c r="G1623" t="inlineStr">
        <is>
          <t>Generic</t>
        </is>
      </c>
      <c r="H1623" s="493" t="n">
        <v>0</v>
      </c>
      <c r="I1623" s="493" t="n">
        <v>0</v>
      </c>
      <c r="J1623" s="493" t="n">
        <v>0</v>
      </c>
      <c r="K1623" s="493" t="n">
        <v>0</v>
      </c>
      <c r="L1623" s="493" t="n">
        <v>0</v>
      </c>
      <c r="M1623" s="493" t="n">
        <v>0</v>
      </c>
      <c r="N1623" s="493" t="n">
        <v>0</v>
      </c>
      <c r="O1623" s="493" t="n">
        <v>0</v>
      </c>
      <c r="P1623" s="493" t="n">
        <v>0</v>
      </c>
      <c r="Q1623" s="493" t="n">
        <v>0</v>
      </c>
      <c r="R1623" s="493" t="n">
        <v>0</v>
      </c>
      <c r="S1623" s="493" t="n">
        <v>0</v>
      </c>
      <c r="T1623" s="493" t="n">
        <v>0</v>
      </c>
      <c r="U1623" s="493" t="n">
        <v>0</v>
      </c>
      <c r="V1623" s="493" t="n">
        <v>0</v>
      </c>
      <c r="W1623" s="493" t="n">
        <v>0</v>
      </c>
      <c r="X1623" s="493" t="n">
        <v>0</v>
      </c>
      <c r="Y1623" s="493" t="n">
        <v>455.7</v>
      </c>
      <c r="Z1623" s="493" t="n">
        <v>0</v>
      </c>
      <c r="AA1623" s="493" t="n">
        <v>0</v>
      </c>
      <c r="AB1623" s="493" t="n">
        <v>213</v>
      </c>
      <c r="AC1623" s="493" t="n">
        <v>0</v>
      </c>
      <c r="AD1623" s="493" t="n">
        <v>0</v>
      </c>
      <c r="AE1623" s="493" t="n">
        <v>0</v>
      </c>
      <c r="AF1623" s="493" t="n">
        <v>0</v>
      </c>
      <c r="AG1623" s="493" t="n">
        <v>0</v>
      </c>
      <c r="AH1623" s="493" t="n">
        <v>0</v>
      </c>
      <c r="AI1623" s="493" t="n">
        <v>0</v>
      </c>
      <c r="AJ1623" s="493" t="n">
        <v>0</v>
      </c>
      <c r="AK1623" s="493" t="n">
        <v>0</v>
      </c>
      <c r="AL1623" s="493" t="n">
        <v>0</v>
      </c>
      <c r="AM1623" s="493" t="n">
        <v>0</v>
      </c>
      <c r="AN1623" s="493" t="n">
        <v>0</v>
      </c>
      <c r="AO1623" s="493" t="n">
        <v>0</v>
      </c>
      <c r="AP1623" s="493" t="n">
        <v>0</v>
      </c>
      <c r="AQ1623" s="493" t="n">
        <v>0</v>
      </c>
      <c r="AR1623" s="493" t="n">
        <v>0</v>
      </c>
      <c r="AS1623" s="493" t="n">
        <v>0</v>
      </c>
      <c r="AT1623" s="493" t="n">
        <v>0</v>
      </c>
      <c r="AU1623" s="493" t="n">
        <v>0</v>
      </c>
      <c r="AV1623" s="493" t="n">
        <v>0</v>
      </c>
      <c r="AW1623" s="493" t="n">
        <v>0</v>
      </c>
      <c r="AX1623" s="493" t="n">
        <v>0</v>
      </c>
      <c r="AY1623" s="493" t="n">
        <v>0</v>
      </c>
      <c r="AZ1623" s="493" t="n">
        <v>0</v>
      </c>
      <c r="BA1623" s="493" t="n">
        <v>340.5</v>
      </c>
      <c r="BB1623" s="493" t="n">
        <v>0</v>
      </c>
      <c r="BC1623" s="493" t="n">
        <v>0</v>
      </c>
      <c r="BD1623" s="493" t="n">
        <v>0</v>
      </c>
      <c r="BE1623" s="493" t="n">
        <v>0</v>
      </c>
      <c r="BF1623" s="493" t="n">
        <v>0</v>
      </c>
      <c r="BG1623" s="493" t="n">
        <v>0</v>
      </c>
      <c r="BH1623" s="493" t="n">
        <v>0</v>
      </c>
      <c r="BI1623" s="493" t="n">
        <v>0</v>
      </c>
      <c r="BJ1623" s="493" t="n">
        <v>0</v>
      </c>
      <c r="BK1623" s="493" t="n">
        <v>0</v>
      </c>
      <c r="BL1623" s="493" t="n">
        <v>0</v>
      </c>
      <c r="BM1623" s="493" t="n">
        <v>704</v>
      </c>
      <c r="BN1623" s="493" t="n">
        <v>467</v>
      </c>
      <c r="BO1623" s="493" t="n">
        <v>290.5</v>
      </c>
      <c r="BP1623" s="493" t="n">
        <v>0</v>
      </c>
      <c r="BQ1623" s="493" t="n">
        <v>0</v>
      </c>
      <c r="BR1623" s="493" t="n">
        <v>0</v>
      </c>
      <c r="BS1623" s="493" t="n">
        <v>0</v>
      </c>
      <c r="BT1623" s="493" t="n">
        <v>0</v>
      </c>
      <c r="BU1623" s="493" t="n">
        <v>0</v>
      </c>
      <c r="BV1623" s="493" t="n">
        <v>0</v>
      </c>
      <c r="BW1623" s="493" t="n">
        <v>0</v>
      </c>
    </row>
    <row r="1624">
      <c r="A1624" t="inlineStr">
        <is>
          <t>[C9C] ANGIOTENSIN-II 길항제 (단일)</t>
        </is>
      </c>
      <c r="B1624" t="inlineStr">
        <is>
          <t>테라젠이텍스</t>
        </is>
      </c>
      <c r="C1624" t="inlineStr">
        <is>
          <t>텔미큐어</t>
        </is>
      </c>
      <c r="D1624" t="inlineStr">
        <is>
          <t>테라젠이텍스</t>
        </is>
      </c>
      <c r="E1624" t="inlineStr">
        <is>
          <t>telmisartan</t>
        </is>
      </c>
      <c r="F1624" t="inlineStr">
        <is>
          <t>종합병원</t>
        </is>
      </c>
      <c r="G1624" t="inlineStr">
        <is>
          <t>Generic</t>
        </is>
      </c>
      <c r="H1624" s="493" t="n">
        <v>0</v>
      </c>
      <c r="I1624" s="493" t="n">
        <v>0</v>
      </c>
      <c r="J1624" s="493" t="n">
        <v>0</v>
      </c>
      <c r="K1624" s="493" t="n">
        <v>0</v>
      </c>
      <c r="L1624" s="493" t="n">
        <v>0</v>
      </c>
      <c r="M1624" s="493" t="n">
        <v>0</v>
      </c>
      <c r="N1624" s="493" t="n">
        <v>0</v>
      </c>
      <c r="O1624" s="493" t="n">
        <v>0</v>
      </c>
      <c r="P1624" s="493" t="n">
        <v>0</v>
      </c>
      <c r="Q1624" s="493" t="n">
        <v>0</v>
      </c>
      <c r="R1624" s="493" t="n">
        <v>0</v>
      </c>
      <c r="S1624" s="493" t="n">
        <v>0</v>
      </c>
      <c r="T1624" s="493" t="n">
        <v>0</v>
      </c>
      <c r="U1624" s="493" t="n">
        <v>0</v>
      </c>
      <c r="V1624" s="493" t="n">
        <v>0</v>
      </c>
      <c r="W1624" s="493" t="n">
        <v>0</v>
      </c>
      <c r="X1624" s="493" t="n">
        <v>0</v>
      </c>
      <c r="Y1624" s="493" t="n">
        <v>0</v>
      </c>
      <c r="Z1624" s="493" t="n">
        <v>0</v>
      </c>
      <c r="AA1624" s="493" t="n">
        <v>0</v>
      </c>
      <c r="AB1624" s="493" t="n">
        <v>0</v>
      </c>
      <c r="AC1624" s="493" t="n">
        <v>15714.55</v>
      </c>
      <c r="AD1624" s="493" t="n">
        <v>32116</v>
      </c>
      <c r="AE1624" s="493" t="n">
        <v>14894.79</v>
      </c>
      <c r="AF1624" s="493" t="n">
        <v>1076.43</v>
      </c>
      <c r="AG1624" s="493" t="n">
        <v>162.35</v>
      </c>
      <c r="AH1624" s="493" t="n">
        <v>52.64</v>
      </c>
      <c r="AI1624" s="493" t="n">
        <v>112.07</v>
      </c>
      <c r="AJ1624" s="493" t="n">
        <v>132.3</v>
      </c>
      <c r="AK1624" s="493" t="n">
        <v>169.12</v>
      </c>
      <c r="AL1624" s="493" t="n">
        <v>279.16</v>
      </c>
      <c r="AM1624" s="493" t="n">
        <v>171.5</v>
      </c>
      <c r="AN1624" s="493" t="n">
        <v>124.96</v>
      </c>
      <c r="AO1624" s="493" t="n">
        <v>50.75</v>
      </c>
      <c r="AP1624" s="493" t="n">
        <v>186.72</v>
      </c>
      <c r="AQ1624" s="493" t="n">
        <v>153.35</v>
      </c>
      <c r="AR1624" s="493" t="n">
        <v>0</v>
      </c>
      <c r="AS1624" s="493" t="n">
        <v>0</v>
      </c>
      <c r="AT1624" s="493" t="n">
        <v>0</v>
      </c>
      <c r="AU1624" s="493" t="n">
        <v>0</v>
      </c>
      <c r="AV1624" s="493" t="n">
        <v>0</v>
      </c>
      <c r="AW1624" s="493" t="n">
        <v>0</v>
      </c>
      <c r="AX1624" s="493" t="n">
        <v>0</v>
      </c>
      <c r="AY1624" s="493" t="n">
        <v>0</v>
      </c>
      <c r="AZ1624" s="493" t="n">
        <v>0</v>
      </c>
      <c r="BA1624" s="493" t="n">
        <v>0</v>
      </c>
      <c r="BB1624" s="493" t="n">
        <v>0</v>
      </c>
      <c r="BC1624" s="493" t="n">
        <v>0</v>
      </c>
      <c r="BD1624" s="493" t="n">
        <v>0</v>
      </c>
      <c r="BE1624" s="493" t="n">
        <v>0</v>
      </c>
      <c r="BF1624" s="493" t="n">
        <v>0</v>
      </c>
      <c r="BG1624" s="493" t="n">
        <v>0</v>
      </c>
      <c r="BH1624" s="493" t="n">
        <v>0</v>
      </c>
      <c r="BI1624" s="493" t="n">
        <v>0</v>
      </c>
      <c r="BJ1624" s="493" t="n">
        <v>0</v>
      </c>
      <c r="BK1624" s="493" t="n">
        <v>0</v>
      </c>
      <c r="BL1624" s="493" t="n">
        <v>0</v>
      </c>
      <c r="BM1624" s="493" t="n">
        <v>0</v>
      </c>
      <c r="BN1624" s="493" t="n">
        <v>0</v>
      </c>
      <c r="BO1624" s="493" t="n">
        <v>0</v>
      </c>
      <c r="BP1624" s="493" t="n">
        <v>0</v>
      </c>
      <c r="BQ1624" s="493" t="n">
        <v>0</v>
      </c>
      <c r="BR1624" s="493" t="n">
        <v>0</v>
      </c>
      <c r="BS1624" s="493" t="n">
        <v>0</v>
      </c>
      <c r="BT1624" s="493" t="n">
        <v>0</v>
      </c>
      <c r="BU1624" s="493" t="n">
        <v>0</v>
      </c>
      <c r="BV1624" s="493" t="n">
        <v>0</v>
      </c>
      <c r="BW1624" s="493" t="n">
        <v>0</v>
      </c>
    </row>
    <row r="1625">
      <c r="A1625" t="inlineStr">
        <is>
          <t>[C9C] ANGIOTENSIN-II 길항제 (단일)</t>
        </is>
      </c>
      <c r="B1625" t="inlineStr">
        <is>
          <t>테라젠이텍스</t>
        </is>
      </c>
      <c r="C1625" t="inlineStr">
        <is>
          <t>텔미큐어</t>
        </is>
      </c>
      <c r="D1625" t="inlineStr">
        <is>
          <t>테라젠이텍스</t>
        </is>
      </c>
      <c r="E1625" t="inlineStr">
        <is>
          <t>telmisartan</t>
        </is>
      </c>
      <c r="F1625" t="inlineStr">
        <is>
          <t>병원</t>
        </is>
      </c>
      <c r="G1625" t="inlineStr">
        <is>
          <t>Generic</t>
        </is>
      </c>
      <c r="H1625" s="493" t="n">
        <v>0</v>
      </c>
      <c r="I1625" s="493" t="n">
        <v>0</v>
      </c>
      <c r="J1625" s="493" t="n">
        <v>0</v>
      </c>
      <c r="K1625" s="493" t="n">
        <v>0</v>
      </c>
      <c r="L1625" s="493" t="n">
        <v>0</v>
      </c>
      <c r="M1625" s="493" t="n">
        <v>0</v>
      </c>
      <c r="N1625" s="493" t="n">
        <v>0</v>
      </c>
      <c r="O1625" s="493" t="n">
        <v>0</v>
      </c>
      <c r="P1625" s="493" t="n">
        <v>0</v>
      </c>
      <c r="Q1625" s="493" t="n">
        <v>0</v>
      </c>
      <c r="R1625" s="493" t="n">
        <v>790.04</v>
      </c>
      <c r="S1625" s="493" t="n">
        <v>1427.09</v>
      </c>
      <c r="T1625" s="493" t="n">
        <v>1025.86</v>
      </c>
      <c r="U1625" s="493" t="n">
        <v>1263.88</v>
      </c>
      <c r="V1625" s="493" t="n">
        <v>712</v>
      </c>
      <c r="W1625" s="493" t="n">
        <v>393.28</v>
      </c>
      <c r="X1625" s="493" t="n">
        <v>308.56</v>
      </c>
      <c r="Y1625" s="493" t="n">
        <v>673.54</v>
      </c>
      <c r="Z1625" s="493" t="n">
        <v>298.18</v>
      </c>
      <c r="AA1625" s="493" t="n">
        <v>639.66</v>
      </c>
      <c r="AB1625" s="493" t="n">
        <v>907.5599999999999</v>
      </c>
      <c r="AC1625" s="493" t="n">
        <v>327.72</v>
      </c>
      <c r="AD1625" s="493" t="n">
        <v>906.3</v>
      </c>
      <c r="AE1625" s="493" t="n">
        <v>504.32</v>
      </c>
      <c r="AF1625" s="493" t="n">
        <v>692.48</v>
      </c>
      <c r="AG1625" s="493" t="n">
        <v>655.85</v>
      </c>
      <c r="AH1625" s="493" t="n">
        <v>877.73</v>
      </c>
      <c r="AI1625" s="493" t="n">
        <v>721.12</v>
      </c>
      <c r="AJ1625" s="493" t="n">
        <v>467.34</v>
      </c>
      <c r="AK1625" s="493" t="n">
        <v>863.84</v>
      </c>
      <c r="AL1625" s="493" t="n">
        <v>458.32</v>
      </c>
      <c r="AM1625" s="493" t="n">
        <v>497.16</v>
      </c>
      <c r="AN1625" s="493" t="n">
        <v>640.96</v>
      </c>
      <c r="AO1625" s="493" t="n">
        <v>122.96</v>
      </c>
      <c r="AP1625" s="493" t="n">
        <v>564.1799999999999</v>
      </c>
      <c r="AQ1625" s="493" t="n">
        <v>4943.95</v>
      </c>
      <c r="AR1625" s="493" t="n">
        <v>6771.92</v>
      </c>
      <c r="AS1625" s="493" t="n">
        <v>5764.62</v>
      </c>
      <c r="AT1625" s="493" t="n">
        <v>3158.58</v>
      </c>
      <c r="AU1625" s="493" t="n">
        <v>3220.98</v>
      </c>
      <c r="AV1625" s="493" t="n">
        <v>1705.23</v>
      </c>
      <c r="AW1625" s="493" t="n">
        <v>1506.35</v>
      </c>
      <c r="AX1625" s="493" t="n">
        <v>1138.36</v>
      </c>
      <c r="AY1625" s="493" t="n">
        <v>2495.24</v>
      </c>
      <c r="AZ1625" s="493" t="n">
        <v>197.79</v>
      </c>
      <c r="BA1625" s="493" t="n">
        <v>1311.26</v>
      </c>
      <c r="BB1625" s="493" t="n">
        <v>1597.98</v>
      </c>
      <c r="BC1625" s="493" t="n">
        <v>1322.68</v>
      </c>
      <c r="BD1625" s="493" t="n">
        <v>1603.36</v>
      </c>
      <c r="BE1625" s="493" t="n">
        <v>1060.84</v>
      </c>
      <c r="BF1625" s="493" t="n">
        <v>862.78</v>
      </c>
      <c r="BG1625" s="493" t="n">
        <v>1594.01</v>
      </c>
      <c r="BH1625" s="493" t="n">
        <v>1397.96</v>
      </c>
      <c r="BI1625" s="493" t="n">
        <v>651.33</v>
      </c>
      <c r="BJ1625" s="493" t="n">
        <v>294.55</v>
      </c>
      <c r="BK1625" s="493" t="n">
        <v>751.8</v>
      </c>
      <c r="BL1625" s="493" t="n">
        <v>499.5</v>
      </c>
      <c r="BM1625" s="493" t="n">
        <v>714.97</v>
      </c>
      <c r="BN1625" s="493" t="n">
        <v>512.91</v>
      </c>
      <c r="BO1625" s="493" t="n">
        <v>519.55</v>
      </c>
      <c r="BP1625" s="493" t="n">
        <v>311.09</v>
      </c>
      <c r="BQ1625" s="493" t="n">
        <v>572.4</v>
      </c>
      <c r="BR1625" s="493" t="n">
        <v>29.1</v>
      </c>
      <c r="BS1625" s="493" t="n">
        <v>0</v>
      </c>
      <c r="BT1625" s="493" t="n">
        <v>0</v>
      </c>
      <c r="BU1625" s="493" t="n">
        <v>0</v>
      </c>
      <c r="BV1625" s="493" t="n">
        <v>0</v>
      </c>
      <c r="BW1625" s="493" t="n">
        <v>0</v>
      </c>
    </row>
    <row r="1626">
      <c r="A1626" t="inlineStr">
        <is>
          <t>[C9C] ANGIOTENSIN-II 길항제 (단일)</t>
        </is>
      </c>
      <c r="B1626" t="inlineStr">
        <is>
          <t>테라젠이텍스</t>
        </is>
      </c>
      <c r="C1626" t="inlineStr">
        <is>
          <t>텔미큐어</t>
        </is>
      </c>
      <c r="D1626" t="inlineStr">
        <is>
          <t>테라젠이텍스</t>
        </is>
      </c>
      <c r="E1626" t="inlineStr">
        <is>
          <t>telmisartan</t>
        </is>
      </c>
      <c r="F1626" t="inlineStr">
        <is>
          <t>의원</t>
        </is>
      </c>
      <c r="G1626" t="inlineStr">
        <is>
          <t>Generic</t>
        </is>
      </c>
      <c r="H1626" s="493" t="n">
        <v>0</v>
      </c>
      <c r="I1626" s="493" t="n">
        <v>0</v>
      </c>
      <c r="J1626" s="493" t="n">
        <v>0</v>
      </c>
      <c r="K1626" s="493" t="n">
        <v>0</v>
      </c>
      <c r="L1626" s="493" t="n">
        <v>0</v>
      </c>
      <c r="M1626" s="493" t="n">
        <v>0</v>
      </c>
      <c r="N1626" s="493" t="n">
        <v>0</v>
      </c>
      <c r="O1626" s="493" t="n">
        <v>1051.57</v>
      </c>
      <c r="P1626" s="493" t="n">
        <v>0</v>
      </c>
      <c r="Q1626" s="493" t="n">
        <v>0</v>
      </c>
      <c r="R1626" s="493" t="n">
        <v>5556.4</v>
      </c>
      <c r="S1626" s="493" t="n">
        <v>63627.02</v>
      </c>
      <c r="T1626" s="493" t="n">
        <v>40058.61</v>
      </c>
      <c r="U1626" s="493" t="n">
        <v>26464.51</v>
      </c>
      <c r="V1626" s="493" t="n">
        <v>14328.89</v>
      </c>
      <c r="W1626" s="493" t="n">
        <v>12767</v>
      </c>
      <c r="X1626" s="493" t="n">
        <v>18274.65</v>
      </c>
      <c r="Y1626" s="493" t="n">
        <v>18829.8</v>
      </c>
      <c r="Z1626" s="493" t="n">
        <v>17045.5</v>
      </c>
      <c r="AA1626" s="493" t="n">
        <v>25294.56</v>
      </c>
      <c r="AB1626" s="493" t="n">
        <v>23275.76</v>
      </c>
      <c r="AC1626" s="493" t="n">
        <v>23759.35</v>
      </c>
      <c r="AD1626" s="493" t="n">
        <v>21549.13</v>
      </c>
      <c r="AE1626" s="493" t="n">
        <v>28009.64</v>
      </c>
      <c r="AF1626" s="493" t="n">
        <v>21316.12</v>
      </c>
      <c r="AG1626" s="493" t="n">
        <v>26278.1</v>
      </c>
      <c r="AH1626" s="493" t="n">
        <v>23767.25</v>
      </c>
      <c r="AI1626" s="493" t="n">
        <v>32737.32</v>
      </c>
      <c r="AJ1626" s="493" t="n">
        <v>20197.18</v>
      </c>
      <c r="AK1626" s="493" t="n">
        <v>19587.02</v>
      </c>
      <c r="AL1626" s="493" t="n">
        <v>17174.38</v>
      </c>
      <c r="AM1626" s="493" t="n">
        <v>17886</v>
      </c>
      <c r="AN1626" s="493" t="n">
        <v>16510</v>
      </c>
      <c r="AO1626" s="493" t="n">
        <v>18461.3</v>
      </c>
      <c r="AP1626" s="493" t="n">
        <v>21203.35</v>
      </c>
      <c r="AQ1626" s="493" t="n">
        <v>23696.3</v>
      </c>
      <c r="AR1626" s="493" t="n">
        <v>25172.55</v>
      </c>
      <c r="AS1626" s="493" t="n">
        <v>28029.15</v>
      </c>
      <c r="AT1626" s="493" t="n">
        <v>41614.35</v>
      </c>
      <c r="AU1626" s="493" t="n">
        <v>38142.43</v>
      </c>
      <c r="AV1626" s="493" t="n">
        <v>41262.26</v>
      </c>
      <c r="AW1626" s="493" t="n">
        <v>37422.64</v>
      </c>
      <c r="AX1626" s="493" t="n">
        <v>39019.17</v>
      </c>
      <c r="AY1626" s="493" t="n">
        <v>44858.23</v>
      </c>
      <c r="AZ1626" s="493" t="n">
        <v>50823.58</v>
      </c>
      <c r="BA1626" s="493" t="n">
        <v>61009.21</v>
      </c>
      <c r="BB1626" s="493" t="n">
        <v>65000.11</v>
      </c>
      <c r="BC1626" s="493" t="n">
        <v>70716.41</v>
      </c>
      <c r="BD1626" s="493" t="n">
        <v>67455.7</v>
      </c>
      <c r="BE1626" s="493" t="n">
        <v>71065.67999999999</v>
      </c>
      <c r="BF1626" s="493" t="n">
        <v>78138.50999999999</v>
      </c>
      <c r="BG1626" s="493" t="n">
        <v>82554.75999999999</v>
      </c>
      <c r="BH1626" s="493" t="n">
        <v>83993.75</v>
      </c>
      <c r="BI1626" s="493" t="n">
        <v>82272.28999999999</v>
      </c>
      <c r="BJ1626" s="493" t="n">
        <v>86872.46000000001</v>
      </c>
      <c r="BK1626" s="493" t="n">
        <v>94395.89999999999</v>
      </c>
      <c r="BL1626" s="493" t="n">
        <v>102275.81</v>
      </c>
      <c r="BM1626" s="493" t="n">
        <v>59490.6</v>
      </c>
      <c r="BN1626" s="493" t="n">
        <v>23796.44</v>
      </c>
      <c r="BO1626" s="493" t="n">
        <v>11569.13</v>
      </c>
      <c r="BP1626" s="493" t="n">
        <v>8401.34</v>
      </c>
      <c r="BQ1626" s="493" t="n">
        <v>5065.05</v>
      </c>
      <c r="BR1626" s="493" t="n">
        <v>5753.45</v>
      </c>
      <c r="BS1626" s="493" t="n">
        <v>1700.08</v>
      </c>
      <c r="BT1626" s="493" t="n">
        <v>0</v>
      </c>
      <c r="BU1626" s="493" t="n">
        <v>0</v>
      </c>
      <c r="BV1626" s="493" t="n">
        <v>0</v>
      </c>
      <c r="BW1626" s="493" t="n">
        <v>0</v>
      </c>
    </row>
    <row r="1627">
      <c r="A1627" t="inlineStr">
        <is>
          <t>[C9C] ANGIOTENSIN-II 길항제 (단일)</t>
        </is>
      </c>
      <c r="B1627" t="inlineStr">
        <is>
          <t>테라젠이텍스</t>
        </is>
      </c>
      <c r="C1627" t="inlineStr">
        <is>
          <t>텔미큐어</t>
        </is>
      </c>
      <c r="D1627" t="inlineStr">
        <is>
          <t>테라젠이텍스</t>
        </is>
      </c>
      <c r="E1627" t="inlineStr">
        <is>
          <t>telmisartan</t>
        </is>
      </c>
      <c r="F1627" t="inlineStr">
        <is>
          <t>보건소</t>
        </is>
      </c>
      <c r="G1627" t="inlineStr">
        <is>
          <t>Generic</t>
        </is>
      </c>
      <c r="H1627" s="493" t="n">
        <v>0</v>
      </c>
      <c r="I1627" s="493" t="n">
        <v>0</v>
      </c>
      <c r="J1627" s="493" t="n">
        <v>0</v>
      </c>
      <c r="K1627" s="493" t="n">
        <v>0</v>
      </c>
      <c r="L1627" s="493" t="n">
        <v>0</v>
      </c>
      <c r="M1627" s="493" t="n">
        <v>0</v>
      </c>
      <c r="N1627" s="493" t="n">
        <v>0</v>
      </c>
      <c r="O1627" s="493" t="n">
        <v>0</v>
      </c>
      <c r="P1627" s="493" t="n">
        <v>0</v>
      </c>
      <c r="Q1627" s="493" t="n">
        <v>0</v>
      </c>
      <c r="R1627" s="493" t="n">
        <v>0</v>
      </c>
      <c r="S1627" s="493" t="n">
        <v>1109.25</v>
      </c>
      <c r="T1627" s="493" t="n">
        <v>127.05</v>
      </c>
      <c r="U1627" s="493" t="n">
        <v>227.7</v>
      </c>
      <c r="V1627" s="493" t="n">
        <v>289.8</v>
      </c>
      <c r="W1627" s="493" t="n">
        <v>0</v>
      </c>
      <c r="X1627" s="493" t="n">
        <v>108</v>
      </c>
      <c r="Y1627" s="493" t="n">
        <v>99</v>
      </c>
      <c r="Z1627" s="493" t="n">
        <v>0</v>
      </c>
      <c r="AA1627" s="493" t="n">
        <v>0</v>
      </c>
      <c r="AB1627" s="493" t="n">
        <v>0</v>
      </c>
      <c r="AC1627" s="493" t="n">
        <v>0</v>
      </c>
      <c r="AD1627" s="493" t="n">
        <v>0</v>
      </c>
      <c r="AE1627" s="493" t="n">
        <v>0</v>
      </c>
      <c r="AF1627" s="493" t="n">
        <v>0</v>
      </c>
      <c r="AG1627" s="493" t="n">
        <v>0</v>
      </c>
      <c r="AH1627" s="493" t="n">
        <v>0</v>
      </c>
      <c r="AI1627" s="493" t="n">
        <v>0</v>
      </c>
      <c r="AJ1627" s="493" t="n">
        <v>0</v>
      </c>
      <c r="AK1627" s="493" t="n">
        <v>0</v>
      </c>
      <c r="AL1627" s="493" t="n">
        <v>0</v>
      </c>
      <c r="AM1627" s="493" t="n">
        <v>0</v>
      </c>
      <c r="AN1627" s="493" t="n">
        <v>0</v>
      </c>
      <c r="AO1627" s="493" t="n">
        <v>0</v>
      </c>
      <c r="AP1627" s="493" t="n">
        <v>61.2</v>
      </c>
      <c r="AQ1627" s="493" t="n">
        <v>0</v>
      </c>
      <c r="AR1627" s="493" t="n">
        <v>0</v>
      </c>
      <c r="AS1627" s="493" t="n">
        <v>432</v>
      </c>
      <c r="AT1627" s="493" t="n">
        <v>1867.5</v>
      </c>
      <c r="AU1627" s="493" t="n">
        <v>342</v>
      </c>
      <c r="AV1627" s="493" t="n">
        <v>402</v>
      </c>
      <c r="AW1627" s="493" t="n">
        <v>384.3</v>
      </c>
      <c r="AX1627" s="493" t="n">
        <v>884.4</v>
      </c>
      <c r="AY1627" s="493" t="n">
        <v>341.7</v>
      </c>
      <c r="AZ1627" s="493" t="n">
        <v>974.7</v>
      </c>
      <c r="BA1627" s="493" t="n">
        <v>783</v>
      </c>
      <c r="BB1627" s="493" t="n">
        <v>559.79</v>
      </c>
      <c r="BC1627" s="493" t="n">
        <v>1199.7</v>
      </c>
      <c r="BD1627" s="493" t="n">
        <v>526.5</v>
      </c>
      <c r="BE1627" s="493" t="n">
        <v>614.7</v>
      </c>
      <c r="BF1627" s="493" t="n">
        <v>1999.16</v>
      </c>
      <c r="BG1627" s="493" t="n">
        <v>471.2</v>
      </c>
      <c r="BH1627" s="493" t="n">
        <v>990.9</v>
      </c>
      <c r="BI1627" s="493" t="n">
        <v>1962.82</v>
      </c>
      <c r="BJ1627" s="493" t="n">
        <v>903.5599999999999</v>
      </c>
      <c r="BK1627" s="493" t="n">
        <v>1325.55</v>
      </c>
      <c r="BL1627" s="493" t="n">
        <v>5175.45</v>
      </c>
      <c r="BM1627" s="493" t="n">
        <v>1883.21</v>
      </c>
      <c r="BN1627" s="493" t="n">
        <v>491.7</v>
      </c>
      <c r="BO1627" s="493" t="n">
        <v>3168.9</v>
      </c>
      <c r="BP1627" s="493" t="n">
        <v>0</v>
      </c>
      <c r="BQ1627" s="493" t="n">
        <v>0</v>
      </c>
      <c r="BR1627" s="493" t="n">
        <v>187.2</v>
      </c>
      <c r="BS1627" s="493" t="n">
        <v>0</v>
      </c>
      <c r="BT1627" s="493" t="n">
        <v>0</v>
      </c>
      <c r="BU1627" s="493" t="n">
        <v>0</v>
      </c>
      <c r="BV1627" s="493" t="n">
        <v>0</v>
      </c>
      <c r="BW1627" s="493" t="n">
        <v>0</v>
      </c>
    </row>
    <row r="1628">
      <c r="A1628" t="inlineStr">
        <is>
          <t>[C9C] ANGIOTENSIN-II 길항제 (단일)</t>
        </is>
      </c>
      <c r="B1628" t="inlineStr">
        <is>
          <t>텔콘제약</t>
        </is>
      </c>
      <c r="C1628" t="inlineStr">
        <is>
          <t>셀티스셀자탄</t>
        </is>
      </c>
      <c r="D1628" t="inlineStr">
        <is>
          <t>텔콘제약</t>
        </is>
      </c>
      <c r="E1628" t="inlineStr">
        <is>
          <t>losartan potassium</t>
        </is>
      </c>
      <c r="F1628" t="inlineStr">
        <is>
          <t>종합병원</t>
        </is>
      </c>
      <c r="G1628" t="inlineStr">
        <is>
          <t>Generic</t>
        </is>
      </c>
      <c r="H1628" s="493" t="n">
        <v>359.7</v>
      </c>
      <c r="I1628" s="493" t="n">
        <v>0</v>
      </c>
      <c r="J1628" s="493" t="n">
        <v>0</v>
      </c>
      <c r="K1628" s="493" t="n">
        <v>0</v>
      </c>
      <c r="L1628" s="493" t="n">
        <v>0</v>
      </c>
      <c r="M1628" s="493" t="n">
        <v>0</v>
      </c>
      <c r="N1628" s="493" t="n">
        <v>0</v>
      </c>
      <c r="O1628" s="493" t="n">
        <v>0</v>
      </c>
      <c r="P1628" s="493" t="n">
        <v>0</v>
      </c>
      <c r="Q1628" s="493" t="n">
        <v>0</v>
      </c>
      <c r="R1628" s="493" t="n">
        <v>0</v>
      </c>
      <c r="S1628" s="493" t="n">
        <v>0</v>
      </c>
      <c r="T1628" s="493" t="n">
        <v>0</v>
      </c>
      <c r="U1628" s="493" t="n">
        <v>0</v>
      </c>
      <c r="V1628" s="493" t="n">
        <v>0</v>
      </c>
      <c r="W1628" s="493" t="n">
        <v>0</v>
      </c>
      <c r="X1628" s="493" t="n">
        <v>0</v>
      </c>
      <c r="Y1628" s="493" t="n">
        <v>0</v>
      </c>
      <c r="Z1628" s="493" t="n">
        <v>0</v>
      </c>
      <c r="AA1628" s="493" t="n">
        <v>0</v>
      </c>
      <c r="AB1628" s="493" t="n">
        <v>0</v>
      </c>
      <c r="AC1628" s="493" t="n">
        <v>0</v>
      </c>
      <c r="AD1628" s="493" t="n">
        <v>0</v>
      </c>
      <c r="AE1628" s="493" t="n">
        <v>0</v>
      </c>
      <c r="AF1628" s="493" t="n">
        <v>0</v>
      </c>
      <c r="AG1628" s="493" t="n">
        <v>0</v>
      </c>
      <c r="AH1628" s="493" t="n">
        <v>0</v>
      </c>
      <c r="AI1628" s="493" t="n">
        <v>0</v>
      </c>
      <c r="AJ1628" s="493" t="n">
        <v>0</v>
      </c>
      <c r="AK1628" s="493" t="n">
        <v>0</v>
      </c>
      <c r="AL1628" s="493" t="n">
        <v>0</v>
      </c>
      <c r="AM1628" s="493" t="n">
        <v>0</v>
      </c>
      <c r="AN1628" s="493" t="n">
        <v>0</v>
      </c>
      <c r="AO1628" s="493" t="n">
        <v>0</v>
      </c>
      <c r="AP1628" s="493" t="n">
        <v>0</v>
      </c>
      <c r="AQ1628" s="493" t="n">
        <v>0</v>
      </c>
      <c r="AR1628" s="493" t="n">
        <v>0</v>
      </c>
      <c r="AS1628" s="493" t="n">
        <v>0</v>
      </c>
      <c r="AT1628" s="493" t="n">
        <v>0</v>
      </c>
      <c r="AU1628" s="493" t="n">
        <v>0</v>
      </c>
      <c r="AV1628" s="493" t="n">
        <v>0</v>
      </c>
      <c r="AW1628" s="493" t="n">
        <v>0</v>
      </c>
      <c r="AX1628" s="493" t="n">
        <v>0</v>
      </c>
      <c r="AY1628" s="493" t="n">
        <v>0</v>
      </c>
      <c r="AZ1628" s="493" t="n">
        <v>0</v>
      </c>
      <c r="BA1628" s="493" t="n">
        <v>0</v>
      </c>
      <c r="BB1628" s="493" t="n">
        <v>0</v>
      </c>
      <c r="BC1628" s="493" t="n">
        <v>0</v>
      </c>
      <c r="BD1628" s="493" t="n">
        <v>0</v>
      </c>
      <c r="BE1628" s="493" t="n">
        <v>0</v>
      </c>
      <c r="BF1628" s="493" t="n">
        <v>0</v>
      </c>
      <c r="BG1628" s="493" t="n">
        <v>0</v>
      </c>
      <c r="BH1628" s="493" t="n">
        <v>0</v>
      </c>
      <c r="BI1628" s="493" t="n">
        <v>0</v>
      </c>
      <c r="BJ1628" s="493" t="n">
        <v>0</v>
      </c>
      <c r="BK1628" s="493" t="n">
        <v>0</v>
      </c>
      <c r="BL1628" s="493" t="n">
        <v>0</v>
      </c>
      <c r="BM1628" s="493" t="n">
        <v>0</v>
      </c>
      <c r="BN1628" s="493" t="n">
        <v>0</v>
      </c>
      <c r="BO1628" s="493" t="n">
        <v>0</v>
      </c>
      <c r="BP1628" s="493" t="n">
        <v>0</v>
      </c>
      <c r="BQ1628" s="493" t="n">
        <v>0</v>
      </c>
      <c r="BR1628" s="493" t="n">
        <v>0</v>
      </c>
      <c r="BS1628" s="493" t="n">
        <v>0</v>
      </c>
      <c r="BT1628" s="493" t="n">
        <v>0</v>
      </c>
      <c r="BU1628" s="493" t="n">
        <v>0</v>
      </c>
      <c r="BV1628" s="493" t="n">
        <v>0</v>
      </c>
      <c r="BW1628" s="493" t="n">
        <v>0</v>
      </c>
    </row>
    <row r="1629">
      <c r="A1629" t="inlineStr">
        <is>
          <t>[C9C] ANGIOTENSIN-II 길항제 (단일)</t>
        </is>
      </c>
      <c r="B1629" t="inlineStr">
        <is>
          <t>텔콘제약</t>
        </is>
      </c>
      <c r="C1629" t="inlineStr">
        <is>
          <t>셀티스셀자탄</t>
        </is>
      </c>
      <c r="D1629" t="inlineStr">
        <is>
          <t>텔콘제약</t>
        </is>
      </c>
      <c r="E1629" t="inlineStr">
        <is>
          <t>losartan potassium</t>
        </is>
      </c>
      <c r="F1629" t="inlineStr">
        <is>
          <t>병원</t>
        </is>
      </c>
      <c r="G1629" t="inlineStr">
        <is>
          <t>Generic</t>
        </is>
      </c>
      <c r="H1629" s="493" t="n">
        <v>528</v>
      </c>
      <c r="I1629" s="493" t="n">
        <v>559.5</v>
      </c>
      <c r="J1629" s="493" t="n">
        <v>592</v>
      </c>
      <c r="K1629" s="493" t="n">
        <v>598.2</v>
      </c>
      <c r="L1629" s="493" t="n">
        <v>206.4</v>
      </c>
      <c r="M1629" s="493" t="n">
        <v>0</v>
      </c>
      <c r="N1629" s="493" t="n">
        <v>240</v>
      </c>
      <c r="O1629" s="493" t="n">
        <v>240</v>
      </c>
      <c r="P1629" s="493" t="n">
        <v>656.4</v>
      </c>
      <c r="Q1629" s="493" t="n">
        <v>0</v>
      </c>
      <c r="R1629" s="493" t="n">
        <v>705.6</v>
      </c>
      <c r="S1629" s="493" t="n">
        <v>156.55</v>
      </c>
      <c r="T1629" s="493" t="n">
        <v>0</v>
      </c>
      <c r="U1629" s="493" t="n">
        <v>0</v>
      </c>
      <c r="V1629" s="493" t="n">
        <v>0</v>
      </c>
      <c r="W1629" s="493" t="n">
        <v>0</v>
      </c>
      <c r="X1629" s="493" t="n">
        <v>0</v>
      </c>
      <c r="Y1629" s="493" t="n">
        <v>0</v>
      </c>
      <c r="Z1629" s="493" t="n">
        <v>0</v>
      </c>
      <c r="AA1629" s="493" t="n">
        <v>0</v>
      </c>
      <c r="AB1629" s="493" t="n">
        <v>0</v>
      </c>
      <c r="AC1629" s="493" t="n">
        <v>0</v>
      </c>
      <c r="AD1629" s="493" t="n">
        <v>0</v>
      </c>
      <c r="AE1629" s="493" t="n">
        <v>0</v>
      </c>
      <c r="AF1629" s="493" t="n">
        <v>0</v>
      </c>
      <c r="AG1629" s="493" t="n">
        <v>0</v>
      </c>
      <c r="AH1629" s="493" t="n">
        <v>0</v>
      </c>
      <c r="AI1629" s="493" t="n">
        <v>0</v>
      </c>
      <c r="AJ1629" s="493" t="n">
        <v>0</v>
      </c>
      <c r="AK1629" s="493" t="n">
        <v>0</v>
      </c>
      <c r="AL1629" s="493" t="n">
        <v>0</v>
      </c>
      <c r="AM1629" s="493" t="n">
        <v>0</v>
      </c>
      <c r="AN1629" s="493" t="n">
        <v>0</v>
      </c>
      <c r="AO1629" s="493" t="n">
        <v>0</v>
      </c>
      <c r="AP1629" s="493" t="n">
        <v>0</v>
      </c>
      <c r="AQ1629" s="493" t="n">
        <v>0</v>
      </c>
      <c r="AR1629" s="493" t="n">
        <v>0</v>
      </c>
      <c r="AS1629" s="493" t="n">
        <v>0</v>
      </c>
      <c r="AT1629" s="493" t="n">
        <v>0</v>
      </c>
      <c r="AU1629" s="493" t="n">
        <v>0</v>
      </c>
      <c r="AV1629" s="493" t="n">
        <v>0</v>
      </c>
      <c r="AW1629" s="493" t="n">
        <v>0</v>
      </c>
      <c r="AX1629" s="493" t="n">
        <v>0</v>
      </c>
      <c r="AY1629" s="493" t="n">
        <v>0</v>
      </c>
      <c r="AZ1629" s="493" t="n">
        <v>0</v>
      </c>
      <c r="BA1629" s="493" t="n">
        <v>0</v>
      </c>
      <c r="BB1629" s="493" t="n">
        <v>0</v>
      </c>
      <c r="BC1629" s="493" t="n">
        <v>0</v>
      </c>
      <c r="BD1629" s="493" t="n">
        <v>0</v>
      </c>
      <c r="BE1629" s="493" t="n">
        <v>0</v>
      </c>
      <c r="BF1629" s="493" t="n">
        <v>0</v>
      </c>
      <c r="BG1629" s="493" t="n">
        <v>0</v>
      </c>
      <c r="BH1629" s="493" t="n">
        <v>0</v>
      </c>
      <c r="BI1629" s="493" t="n">
        <v>0</v>
      </c>
      <c r="BJ1629" s="493" t="n">
        <v>0</v>
      </c>
      <c r="BK1629" s="493" t="n">
        <v>0</v>
      </c>
      <c r="BL1629" s="493" t="n">
        <v>0</v>
      </c>
      <c r="BM1629" s="493" t="n">
        <v>0</v>
      </c>
      <c r="BN1629" s="493" t="n">
        <v>0</v>
      </c>
      <c r="BO1629" s="493" t="n">
        <v>0</v>
      </c>
      <c r="BP1629" s="493" t="n">
        <v>0</v>
      </c>
      <c r="BQ1629" s="493" t="n">
        <v>0</v>
      </c>
      <c r="BR1629" s="493" t="n">
        <v>0</v>
      </c>
      <c r="BS1629" s="493" t="n">
        <v>0</v>
      </c>
      <c r="BT1629" s="493" t="n">
        <v>0</v>
      </c>
      <c r="BU1629" s="493" t="n">
        <v>0</v>
      </c>
      <c r="BV1629" s="493" t="n">
        <v>0</v>
      </c>
      <c r="BW1629" s="493" t="n">
        <v>0</v>
      </c>
    </row>
    <row r="1630">
      <c r="A1630" t="inlineStr">
        <is>
          <t>[C9C] ANGIOTENSIN-II 길항제 (단일)</t>
        </is>
      </c>
      <c r="B1630" t="inlineStr">
        <is>
          <t>텔콘제약</t>
        </is>
      </c>
      <c r="C1630" t="inlineStr">
        <is>
          <t>셀티스셀자탄</t>
        </is>
      </c>
      <c r="D1630" t="inlineStr">
        <is>
          <t>텔콘제약</t>
        </is>
      </c>
      <c r="E1630" t="inlineStr">
        <is>
          <t>losartan potassium</t>
        </is>
      </c>
      <c r="F1630" t="inlineStr">
        <is>
          <t>의원</t>
        </is>
      </c>
      <c r="G1630" t="inlineStr">
        <is>
          <t>Generic</t>
        </is>
      </c>
      <c r="H1630" s="493" t="n">
        <v>67118.63</v>
      </c>
      <c r="I1630" s="493" t="n">
        <v>62963.93</v>
      </c>
      <c r="J1630" s="493" t="n">
        <v>72834.78</v>
      </c>
      <c r="K1630" s="493" t="n">
        <v>67010.48</v>
      </c>
      <c r="L1630" s="493" t="n">
        <v>54480.62</v>
      </c>
      <c r="M1630" s="493" t="n">
        <v>58113.64</v>
      </c>
      <c r="N1630" s="493" t="n">
        <v>56919.99</v>
      </c>
      <c r="O1630" s="493" t="n">
        <v>51188.95</v>
      </c>
      <c r="P1630" s="493" t="n">
        <v>51995.32</v>
      </c>
      <c r="Q1630" s="493" t="n">
        <v>52111.85</v>
      </c>
      <c r="R1630" s="493" t="n">
        <v>48250.98</v>
      </c>
      <c r="S1630" s="493" t="n">
        <v>10086.61</v>
      </c>
      <c r="T1630" s="493" t="n">
        <v>0</v>
      </c>
      <c r="U1630" s="493" t="n">
        <v>0</v>
      </c>
      <c r="V1630" s="493" t="n">
        <v>0</v>
      </c>
      <c r="W1630" s="493" t="n">
        <v>0</v>
      </c>
      <c r="X1630" s="493" t="n">
        <v>0</v>
      </c>
      <c r="Y1630" s="493" t="n">
        <v>0</v>
      </c>
      <c r="Z1630" s="493" t="n">
        <v>0</v>
      </c>
      <c r="AA1630" s="493" t="n">
        <v>0</v>
      </c>
      <c r="AB1630" s="493" t="n">
        <v>0</v>
      </c>
      <c r="AC1630" s="493" t="n">
        <v>0</v>
      </c>
      <c r="AD1630" s="493" t="n">
        <v>0</v>
      </c>
      <c r="AE1630" s="493" t="n">
        <v>0</v>
      </c>
      <c r="AF1630" s="493" t="n">
        <v>0</v>
      </c>
      <c r="AG1630" s="493" t="n">
        <v>0</v>
      </c>
      <c r="AH1630" s="493" t="n">
        <v>0</v>
      </c>
      <c r="AI1630" s="493" t="n">
        <v>0</v>
      </c>
      <c r="AJ1630" s="493" t="n">
        <v>0</v>
      </c>
      <c r="AK1630" s="493" t="n">
        <v>0</v>
      </c>
      <c r="AL1630" s="493" t="n">
        <v>0</v>
      </c>
      <c r="AM1630" s="493" t="n">
        <v>0</v>
      </c>
      <c r="AN1630" s="493" t="n">
        <v>0</v>
      </c>
      <c r="AO1630" s="493" t="n">
        <v>0</v>
      </c>
      <c r="AP1630" s="493" t="n">
        <v>0</v>
      </c>
      <c r="AQ1630" s="493" t="n">
        <v>0</v>
      </c>
      <c r="AR1630" s="493" t="n">
        <v>0</v>
      </c>
      <c r="AS1630" s="493" t="n">
        <v>0</v>
      </c>
      <c r="AT1630" s="493" t="n">
        <v>0</v>
      </c>
      <c r="AU1630" s="493" t="n">
        <v>0</v>
      </c>
      <c r="AV1630" s="493" t="n">
        <v>0</v>
      </c>
      <c r="AW1630" s="493" t="n">
        <v>0</v>
      </c>
      <c r="AX1630" s="493" t="n">
        <v>0</v>
      </c>
      <c r="AY1630" s="493" t="n">
        <v>0</v>
      </c>
      <c r="AZ1630" s="493" t="n">
        <v>0</v>
      </c>
      <c r="BA1630" s="493" t="n">
        <v>0</v>
      </c>
      <c r="BB1630" s="493" t="n">
        <v>0</v>
      </c>
      <c r="BC1630" s="493" t="n">
        <v>0</v>
      </c>
      <c r="BD1630" s="493" t="n">
        <v>0</v>
      </c>
      <c r="BE1630" s="493" t="n">
        <v>0</v>
      </c>
      <c r="BF1630" s="493" t="n">
        <v>0</v>
      </c>
      <c r="BG1630" s="493" t="n">
        <v>0</v>
      </c>
      <c r="BH1630" s="493" t="n">
        <v>0</v>
      </c>
      <c r="BI1630" s="493" t="n">
        <v>0</v>
      </c>
      <c r="BJ1630" s="493" t="n">
        <v>0</v>
      </c>
      <c r="BK1630" s="493" t="n">
        <v>0</v>
      </c>
      <c r="BL1630" s="493" t="n">
        <v>0</v>
      </c>
      <c r="BM1630" s="493" t="n">
        <v>0</v>
      </c>
      <c r="BN1630" s="493" t="n">
        <v>0</v>
      </c>
      <c r="BO1630" s="493" t="n">
        <v>0</v>
      </c>
      <c r="BP1630" s="493" t="n">
        <v>0</v>
      </c>
      <c r="BQ1630" s="493" t="n">
        <v>0</v>
      </c>
      <c r="BR1630" s="493" t="n">
        <v>0</v>
      </c>
      <c r="BS1630" s="493" t="n">
        <v>0</v>
      </c>
      <c r="BT1630" s="493" t="n">
        <v>0</v>
      </c>
      <c r="BU1630" s="493" t="n">
        <v>0</v>
      </c>
      <c r="BV1630" s="493" t="n">
        <v>0</v>
      </c>
      <c r="BW1630" s="493" t="n">
        <v>0</v>
      </c>
    </row>
    <row r="1631">
      <c r="A1631" t="inlineStr">
        <is>
          <t>[C9C] ANGIOTENSIN-II 길항제 (단일)</t>
        </is>
      </c>
      <c r="B1631" t="inlineStr">
        <is>
          <t>텔콘제약</t>
        </is>
      </c>
      <c r="C1631" t="inlineStr">
        <is>
          <t>셀티스셀자탄</t>
        </is>
      </c>
      <c r="D1631" t="inlineStr">
        <is>
          <t>텔콘제약</t>
        </is>
      </c>
      <c r="E1631" t="inlineStr">
        <is>
          <t>losartan potassium</t>
        </is>
      </c>
      <c r="F1631" t="inlineStr">
        <is>
          <t>보건소</t>
        </is>
      </c>
      <c r="G1631" t="inlineStr">
        <is>
          <t>Generic</t>
        </is>
      </c>
      <c r="H1631" s="493" t="n">
        <v>455.4</v>
      </c>
      <c r="I1631" s="493" t="n">
        <v>579.6</v>
      </c>
      <c r="J1631" s="493" t="n">
        <v>840.9</v>
      </c>
      <c r="K1631" s="493" t="n">
        <v>154.8</v>
      </c>
      <c r="L1631" s="493" t="n">
        <v>513.9</v>
      </c>
      <c r="M1631" s="493" t="n">
        <v>1131.19</v>
      </c>
      <c r="N1631" s="493" t="n">
        <v>95.16</v>
      </c>
      <c r="O1631" s="493" t="n">
        <v>581.1</v>
      </c>
      <c r="P1631" s="493" t="n">
        <v>293.4</v>
      </c>
      <c r="Q1631" s="493" t="n">
        <v>73.2</v>
      </c>
      <c r="R1631" s="493" t="n">
        <v>519.3</v>
      </c>
      <c r="S1631" s="493" t="n">
        <v>0</v>
      </c>
      <c r="T1631" s="493" t="n">
        <v>0</v>
      </c>
      <c r="U1631" s="493" t="n">
        <v>0</v>
      </c>
      <c r="V1631" s="493" t="n">
        <v>0</v>
      </c>
      <c r="W1631" s="493" t="n">
        <v>0</v>
      </c>
      <c r="X1631" s="493" t="n">
        <v>0</v>
      </c>
      <c r="Y1631" s="493" t="n">
        <v>0</v>
      </c>
      <c r="Z1631" s="493" t="n">
        <v>0</v>
      </c>
      <c r="AA1631" s="493" t="n">
        <v>0</v>
      </c>
      <c r="AB1631" s="493" t="n">
        <v>0</v>
      </c>
      <c r="AC1631" s="493" t="n">
        <v>0</v>
      </c>
      <c r="AD1631" s="493" t="n">
        <v>0</v>
      </c>
      <c r="AE1631" s="493" t="n">
        <v>0</v>
      </c>
      <c r="AF1631" s="493" t="n">
        <v>0</v>
      </c>
      <c r="AG1631" s="493" t="n">
        <v>0</v>
      </c>
      <c r="AH1631" s="493" t="n">
        <v>0</v>
      </c>
      <c r="AI1631" s="493" t="n">
        <v>0</v>
      </c>
      <c r="AJ1631" s="493" t="n">
        <v>0</v>
      </c>
      <c r="AK1631" s="493" t="n">
        <v>0</v>
      </c>
      <c r="AL1631" s="493" t="n">
        <v>0</v>
      </c>
      <c r="AM1631" s="493" t="n">
        <v>0</v>
      </c>
      <c r="AN1631" s="493" t="n">
        <v>0</v>
      </c>
      <c r="AO1631" s="493" t="n">
        <v>0</v>
      </c>
      <c r="AP1631" s="493" t="n">
        <v>0</v>
      </c>
      <c r="AQ1631" s="493" t="n">
        <v>0</v>
      </c>
      <c r="AR1631" s="493" t="n">
        <v>0</v>
      </c>
      <c r="AS1631" s="493" t="n">
        <v>0</v>
      </c>
      <c r="AT1631" s="493" t="n">
        <v>0</v>
      </c>
      <c r="AU1631" s="493" t="n">
        <v>0</v>
      </c>
      <c r="AV1631" s="493" t="n">
        <v>0</v>
      </c>
      <c r="AW1631" s="493" t="n">
        <v>0</v>
      </c>
      <c r="AX1631" s="493" t="n">
        <v>0</v>
      </c>
      <c r="AY1631" s="493" t="n">
        <v>0</v>
      </c>
      <c r="AZ1631" s="493" t="n">
        <v>0</v>
      </c>
      <c r="BA1631" s="493" t="n">
        <v>0</v>
      </c>
      <c r="BB1631" s="493" t="n">
        <v>0</v>
      </c>
      <c r="BC1631" s="493" t="n">
        <v>0</v>
      </c>
      <c r="BD1631" s="493" t="n">
        <v>0</v>
      </c>
      <c r="BE1631" s="493" t="n">
        <v>0</v>
      </c>
      <c r="BF1631" s="493" t="n">
        <v>0</v>
      </c>
      <c r="BG1631" s="493" t="n">
        <v>0</v>
      </c>
      <c r="BH1631" s="493" t="n">
        <v>0</v>
      </c>
      <c r="BI1631" s="493" t="n">
        <v>0</v>
      </c>
      <c r="BJ1631" s="493" t="n">
        <v>0</v>
      </c>
      <c r="BK1631" s="493" t="n">
        <v>0</v>
      </c>
      <c r="BL1631" s="493" t="n">
        <v>0</v>
      </c>
      <c r="BM1631" s="493" t="n">
        <v>0</v>
      </c>
      <c r="BN1631" s="493" t="n">
        <v>0</v>
      </c>
      <c r="BO1631" s="493" t="n">
        <v>0</v>
      </c>
      <c r="BP1631" s="493" t="n">
        <v>0</v>
      </c>
      <c r="BQ1631" s="493" t="n">
        <v>0</v>
      </c>
      <c r="BR1631" s="493" t="n">
        <v>0</v>
      </c>
      <c r="BS1631" s="493" t="n">
        <v>0</v>
      </c>
      <c r="BT1631" s="493" t="n">
        <v>0</v>
      </c>
      <c r="BU1631" s="493" t="n">
        <v>0</v>
      </c>
      <c r="BV1631" s="493" t="n">
        <v>0</v>
      </c>
      <c r="BW1631" s="493" t="n">
        <v>0</v>
      </c>
    </row>
    <row r="1632">
      <c r="A1632" t="inlineStr">
        <is>
          <t>[C9C] ANGIOTENSIN-II 길항제 (단일)</t>
        </is>
      </c>
      <c r="B1632" t="inlineStr">
        <is>
          <t>텔콘제약</t>
        </is>
      </c>
      <c r="C1632" t="inlineStr">
        <is>
          <t>텔미로우</t>
        </is>
      </c>
      <c r="D1632" t="inlineStr">
        <is>
          <t>텔콘제약</t>
        </is>
      </c>
      <c r="E1632" t="inlineStr">
        <is>
          <t>telmisartan</t>
        </is>
      </c>
      <c r="F1632" t="inlineStr">
        <is>
          <t>병원</t>
        </is>
      </c>
      <c r="G1632" t="inlineStr">
        <is>
          <t>Generic</t>
        </is>
      </c>
      <c r="H1632" s="493" t="n">
        <v>240</v>
      </c>
      <c r="I1632" s="493" t="n">
        <v>120</v>
      </c>
      <c r="J1632" s="493" t="n">
        <v>1080.6</v>
      </c>
      <c r="K1632" s="493" t="n">
        <v>360</v>
      </c>
      <c r="L1632" s="493" t="n">
        <v>1080</v>
      </c>
      <c r="M1632" s="493" t="n">
        <v>120</v>
      </c>
      <c r="N1632" s="493" t="n">
        <v>1440.3</v>
      </c>
      <c r="O1632" s="493" t="n">
        <v>360</v>
      </c>
      <c r="P1632" s="493" t="n">
        <v>1079.1</v>
      </c>
      <c r="Q1632" s="493" t="n">
        <v>120</v>
      </c>
      <c r="R1632" s="493" t="n">
        <v>1200</v>
      </c>
      <c r="S1632" s="493" t="n">
        <v>839.4</v>
      </c>
      <c r="T1632" s="493" t="n">
        <v>600.3</v>
      </c>
      <c r="U1632" s="493" t="n">
        <v>0</v>
      </c>
      <c r="V1632" s="493" t="n">
        <v>352.8</v>
      </c>
      <c r="W1632" s="493" t="n">
        <v>480</v>
      </c>
      <c r="X1632" s="493" t="n">
        <v>560</v>
      </c>
      <c r="Y1632" s="493" t="n">
        <v>1149.9</v>
      </c>
      <c r="Z1632" s="493" t="n">
        <v>114.6</v>
      </c>
      <c r="AA1632" s="493" t="n">
        <v>1075.5</v>
      </c>
      <c r="AB1632" s="493" t="n">
        <v>231.6</v>
      </c>
      <c r="AC1632" s="493" t="n">
        <v>1200</v>
      </c>
      <c r="AD1632" s="493" t="n">
        <v>600</v>
      </c>
      <c r="AE1632" s="493" t="n">
        <v>255.3</v>
      </c>
      <c r="AF1632" s="493" t="n">
        <v>679.98</v>
      </c>
      <c r="AG1632" s="493" t="n">
        <v>229.2</v>
      </c>
      <c r="AH1632" s="493" t="n">
        <v>655.2</v>
      </c>
      <c r="AI1632" s="493" t="n">
        <v>536.1</v>
      </c>
      <c r="AJ1632" s="493" t="n">
        <v>2355.9</v>
      </c>
      <c r="AK1632" s="493" t="n">
        <v>684.9</v>
      </c>
      <c r="AL1632" s="493" t="n">
        <v>1401.6</v>
      </c>
      <c r="AM1632" s="493" t="n">
        <v>676.8</v>
      </c>
      <c r="AN1632" s="493" t="n">
        <v>0</v>
      </c>
      <c r="AO1632" s="493" t="n">
        <v>0</v>
      </c>
      <c r="AP1632" s="493" t="n">
        <v>0</v>
      </c>
      <c r="AQ1632" s="493" t="n">
        <v>0</v>
      </c>
      <c r="AR1632" s="493" t="n">
        <v>0</v>
      </c>
      <c r="AS1632" s="493" t="n">
        <v>0</v>
      </c>
      <c r="AT1632" s="493" t="n">
        <v>0</v>
      </c>
      <c r="AU1632" s="493" t="n">
        <v>0</v>
      </c>
      <c r="AV1632" s="493" t="n">
        <v>0</v>
      </c>
      <c r="AW1632" s="493" t="n">
        <v>0</v>
      </c>
      <c r="AX1632" s="493" t="n">
        <v>0</v>
      </c>
      <c r="AY1632" s="493" t="n">
        <v>0</v>
      </c>
      <c r="AZ1632" s="493" t="n">
        <v>0</v>
      </c>
      <c r="BA1632" s="493" t="n">
        <v>0</v>
      </c>
      <c r="BB1632" s="493" t="n">
        <v>0</v>
      </c>
      <c r="BC1632" s="493" t="n">
        <v>0</v>
      </c>
      <c r="BD1632" s="493" t="n">
        <v>0</v>
      </c>
      <c r="BE1632" s="493" t="n">
        <v>0</v>
      </c>
      <c r="BF1632" s="493" t="n">
        <v>0</v>
      </c>
      <c r="BG1632" s="493" t="n">
        <v>0</v>
      </c>
      <c r="BH1632" s="493" t="n">
        <v>0</v>
      </c>
      <c r="BI1632" s="493" t="n">
        <v>0</v>
      </c>
      <c r="BJ1632" s="493" t="n">
        <v>0</v>
      </c>
      <c r="BK1632" s="493" t="n">
        <v>0</v>
      </c>
      <c r="BL1632" s="493" t="n">
        <v>0</v>
      </c>
      <c r="BM1632" s="493" t="n">
        <v>0</v>
      </c>
      <c r="BN1632" s="493" t="n">
        <v>0</v>
      </c>
      <c r="BO1632" s="493" t="n">
        <v>0</v>
      </c>
      <c r="BP1632" s="493" t="n">
        <v>0</v>
      </c>
      <c r="BQ1632" s="493" t="n">
        <v>0</v>
      </c>
      <c r="BR1632" s="493" t="n">
        <v>0</v>
      </c>
      <c r="BS1632" s="493" t="n">
        <v>0</v>
      </c>
      <c r="BT1632" s="493" t="n">
        <v>0</v>
      </c>
      <c r="BU1632" s="493" t="n">
        <v>0</v>
      </c>
      <c r="BV1632" s="493" t="n">
        <v>0</v>
      </c>
      <c r="BW1632" s="493" t="n">
        <v>0</v>
      </c>
    </row>
    <row r="1633">
      <c r="A1633" t="inlineStr">
        <is>
          <t>[C9C] ANGIOTENSIN-II 길항제 (단일)</t>
        </is>
      </c>
      <c r="B1633" t="inlineStr">
        <is>
          <t>텔콘제약</t>
        </is>
      </c>
      <c r="C1633" t="inlineStr">
        <is>
          <t>텔미로우</t>
        </is>
      </c>
      <c r="D1633" t="inlineStr">
        <is>
          <t>텔콘제약</t>
        </is>
      </c>
      <c r="E1633" t="inlineStr">
        <is>
          <t>telmisartan</t>
        </is>
      </c>
      <c r="F1633" t="inlineStr">
        <is>
          <t>의원</t>
        </is>
      </c>
      <c r="G1633" t="inlineStr">
        <is>
          <t>Generic</t>
        </is>
      </c>
      <c r="H1633" s="493" t="n">
        <v>7757.2</v>
      </c>
      <c r="I1633" s="493" t="n">
        <v>7350.9</v>
      </c>
      <c r="J1633" s="493" t="n">
        <v>7996.8</v>
      </c>
      <c r="K1633" s="493" t="n">
        <v>10445.28</v>
      </c>
      <c r="L1633" s="493" t="n">
        <v>7031.16</v>
      </c>
      <c r="M1633" s="493" t="n">
        <v>10943</v>
      </c>
      <c r="N1633" s="493" t="n">
        <v>12983.35</v>
      </c>
      <c r="O1633" s="493" t="n">
        <v>7690.8</v>
      </c>
      <c r="P1633" s="493" t="n">
        <v>11415.38</v>
      </c>
      <c r="Q1633" s="493" t="n">
        <v>18318.7</v>
      </c>
      <c r="R1633" s="493" t="n">
        <v>12962.68</v>
      </c>
      <c r="S1633" s="493" t="n">
        <v>19214.6</v>
      </c>
      <c r="T1633" s="493" t="n">
        <v>21271</v>
      </c>
      <c r="U1633" s="493" t="n">
        <v>15461</v>
      </c>
      <c r="V1633" s="493" t="n">
        <v>18134.7</v>
      </c>
      <c r="W1633" s="493" t="n">
        <v>20088.81</v>
      </c>
      <c r="X1633" s="493" t="n">
        <v>18353.9</v>
      </c>
      <c r="Y1633" s="493" t="n">
        <v>14807.6</v>
      </c>
      <c r="Z1633" s="493" t="n">
        <v>19307.7</v>
      </c>
      <c r="AA1633" s="493" t="n">
        <v>12341.4</v>
      </c>
      <c r="AB1633" s="493" t="n">
        <v>19981.9</v>
      </c>
      <c r="AC1633" s="493" t="n">
        <v>21562.4</v>
      </c>
      <c r="AD1633" s="493" t="n">
        <v>16420.1</v>
      </c>
      <c r="AE1633" s="493" t="n">
        <v>18947.9</v>
      </c>
      <c r="AF1633" s="493" t="n">
        <v>23708.6</v>
      </c>
      <c r="AG1633" s="493" t="n">
        <v>20008.2</v>
      </c>
      <c r="AH1633" s="493" t="n">
        <v>24974.9</v>
      </c>
      <c r="AI1633" s="493" t="n">
        <v>24882.9</v>
      </c>
      <c r="AJ1633" s="493" t="n">
        <v>19103.5</v>
      </c>
      <c r="AK1633" s="493" t="n">
        <v>24281.5</v>
      </c>
      <c r="AL1633" s="493" t="n">
        <v>18433.1</v>
      </c>
      <c r="AM1633" s="493" t="n">
        <v>3498.3</v>
      </c>
      <c r="AN1633" s="493" t="n">
        <v>0</v>
      </c>
      <c r="AO1633" s="493" t="n">
        <v>0</v>
      </c>
      <c r="AP1633" s="493" t="n">
        <v>0</v>
      </c>
      <c r="AQ1633" s="493" t="n">
        <v>0</v>
      </c>
      <c r="AR1633" s="493" t="n">
        <v>0</v>
      </c>
      <c r="AS1633" s="493" t="n">
        <v>0</v>
      </c>
      <c r="AT1633" s="493" t="n">
        <v>0</v>
      </c>
      <c r="AU1633" s="493" t="n">
        <v>0</v>
      </c>
      <c r="AV1633" s="493" t="n">
        <v>0</v>
      </c>
      <c r="AW1633" s="493" t="n">
        <v>0</v>
      </c>
      <c r="AX1633" s="493" t="n">
        <v>0</v>
      </c>
      <c r="AY1633" s="493" t="n">
        <v>0</v>
      </c>
      <c r="AZ1633" s="493" t="n">
        <v>0</v>
      </c>
      <c r="BA1633" s="493" t="n">
        <v>0</v>
      </c>
      <c r="BB1633" s="493" t="n">
        <v>0</v>
      </c>
      <c r="BC1633" s="493" t="n">
        <v>0</v>
      </c>
      <c r="BD1633" s="493" t="n">
        <v>0</v>
      </c>
      <c r="BE1633" s="493" t="n">
        <v>0</v>
      </c>
      <c r="BF1633" s="493" t="n">
        <v>0</v>
      </c>
      <c r="BG1633" s="493" t="n">
        <v>0</v>
      </c>
      <c r="BH1633" s="493" t="n">
        <v>0</v>
      </c>
      <c r="BI1633" s="493" t="n">
        <v>0</v>
      </c>
      <c r="BJ1633" s="493" t="n">
        <v>0</v>
      </c>
      <c r="BK1633" s="493" t="n">
        <v>0</v>
      </c>
      <c r="BL1633" s="493" t="n">
        <v>0</v>
      </c>
      <c r="BM1633" s="493" t="n">
        <v>0</v>
      </c>
      <c r="BN1633" s="493" t="n">
        <v>0</v>
      </c>
      <c r="BO1633" s="493" t="n">
        <v>0</v>
      </c>
      <c r="BP1633" s="493" t="n">
        <v>0</v>
      </c>
      <c r="BQ1633" s="493" t="n">
        <v>0</v>
      </c>
      <c r="BR1633" s="493" t="n">
        <v>0</v>
      </c>
      <c r="BS1633" s="493" t="n">
        <v>0</v>
      </c>
      <c r="BT1633" s="493" t="n">
        <v>0</v>
      </c>
      <c r="BU1633" s="493" t="n">
        <v>0</v>
      </c>
      <c r="BV1633" s="493" t="n">
        <v>0</v>
      </c>
      <c r="BW1633" s="493" t="n">
        <v>0</v>
      </c>
    </row>
    <row r="1634">
      <c r="A1634" t="inlineStr">
        <is>
          <t>[C9C] ANGIOTENSIN-II 길항제 (단일)</t>
        </is>
      </c>
      <c r="B1634" t="inlineStr">
        <is>
          <t>티디에스팜</t>
        </is>
      </c>
      <c r="C1634" t="inlineStr">
        <is>
          <t>로이자</t>
        </is>
      </c>
      <c r="D1634" t="inlineStr">
        <is>
          <t>티디에스팜</t>
        </is>
      </c>
      <c r="E1634" t="inlineStr">
        <is>
          <t>losartan potassium</t>
        </is>
      </c>
      <c r="F1634" t="inlineStr">
        <is>
          <t>종합병원</t>
        </is>
      </c>
      <c r="G1634" t="inlineStr">
        <is>
          <t>Generic</t>
        </is>
      </c>
      <c r="H1634" s="493" t="n">
        <v>0</v>
      </c>
      <c r="I1634" s="493" t="n">
        <v>0</v>
      </c>
      <c r="J1634" s="493" t="n">
        <v>0</v>
      </c>
      <c r="K1634" s="493" t="n">
        <v>0</v>
      </c>
      <c r="L1634" s="493" t="n">
        <v>0</v>
      </c>
      <c r="M1634" s="493" t="n">
        <v>0</v>
      </c>
      <c r="N1634" s="493" t="n">
        <v>0</v>
      </c>
      <c r="O1634" s="493" t="n">
        <v>0</v>
      </c>
      <c r="P1634" s="493" t="n">
        <v>0</v>
      </c>
      <c r="Q1634" s="493" t="n">
        <v>23287.98</v>
      </c>
      <c r="R1634" s="493" t="n">
        <v>47062.2</v>
      </c>
      <c r="S1634" s="493" t="n">
        <v>10395.94</v>
      </c>
      <c r="T1634" s="493" t="n">
        <v>0</v>
      </c>
      <c r="U1634" s="493" t="n">
        <v>0</v>
      </c>
      <c r="V1634" s="493" t="n">
        <v>0</v>
      </c>
      <c r="W1634" s="493" t="n">
        <v>0</v>
      </c>
      <c r="X1634" s="493" t="n">
        <v>20238.6</v>
      </c>
      <c r="Y1634" s="493" t="n">
        <v>19833</v>
      </c>
      <c r="Z1634" s="493" t="n">
        <v>20797.04</v>
      </c>
      <c r="AA1634" s="493" t="n">
        <v>21939.99</v>
      </c>
      <c r="AB1634" s="493" t="n">
        <v>29087.85</v>
      </c>
      <c r="AC1634" s="493" t="n">
        <v>12735.3</v>
      </c>
      <c r="AD1634" s="493" t="n">
        <v>31389.4</v>
      </c>
      <c r="AE1634" s="493" t="n">
        <v>21532.8</v>
      </c>
      <c r="AF1634" s="493" t="n">
        <v>12612</v>
      </c>
      <c r="AG1634" s="493" t="n">
        <v>25713</v>
      </c>
      <c r="AH1634" s="493" t="n">
        <v>30636.2</v>
      </c>
      <c r="AI1634" s="493" t="n">
        <v>16506.3</v>
      </c>
      <c r="AJ1634" s="493" t="n">
        <v>32406.9</v>
      </c>
      <c r="AK1634" s="493" t="n">
        <v>22649.7</v>
      </c>
      <c r="AL1634" s="493" t="n">
        <v>18885</v>
      </c>
      <c r="AM1634" s="493" t="n">
        <v>33147.6</v>
      </c>
      <c r="AN1634" s="493" t="n">
        <v>27028.8</v>
      </c>
      <c r="AO1634" s="493" t="n">
        <v>19586.4</v>
      </c>
      <c r="AP1634" s="493" t="n">
        <v>37236.7</v>
      </c>
      <c r="AQ1634" s="493" t="n">
        <v>30368.7</v>
      </c>
      <c r="AR1634" s="493" t="n">
        <v>21195</v>
      </c>
      <c r="AS1634" s="493" t="n">
        <v>29893.1</v>
      </c>
      <c r="AT1634" s="493" t="n">
        <v>29588.68</v>
      </c>
      <c r="AU1634" s="493" t="n">
        <v>24727.69</v>
      </c>
      <c r="AV1634" s="493" t="n">
        <v>40852.66</v>
      </c>
      <c r="AW1634" s="493" t="n">
        <v>26528.7</v>
      </c>
      <c r="AX1634" s="493" t="n">
        <v>26405.12</v>
      </c>
      <c r="AY1634" s="493" t="n">
        <v>36714.58</v>
      </c>
      <c r="AZ1634" s="493" t="n">
        <v>28961.5</v>
      </c>
      <c r="BA1634" s="493" t="n">
        <v>42149.58</v>
      </c>
      <c r="BB1634" s="493" t="n">
        <v>22469.04</v>
      </c>
      <c r="BC1634" s="493" t="n">
        <v>38826.66</v>
      </c>
      <c r="BD1634" s="493" t="n">
        <v>28314.54</v>
      </c>
      <c r="BE1634" s="493" t="n">
        <v>1341.3</v>
      </c>
      <c r="BF1634" s="493" t="n">
        <v>0</v>
      </c>
      <c r="BG1634" s="493" t="n">
        <v>0</v>
      </c>
      <c r="BH1634" s="493" t="n">
        <v>0</v>
      </c>
      <c r="BI1634" s="493" t="n">
        <v>0</v>
      </c>
      <c r="BJ1634" s="493" t="n">
        <v>0</v>
      </c>
      <c r="BK1634" s="493" t="n">
        <v>0</v>
      </c>
      <c r="BL1634" s="493" t="n">
        <v>0</v>
      </c>
      <c r="BM1634" s="493" t="n">
        <v>0</v>
      </c>
      <c r="BN1634" s="493" t="n">
        <v>0</v>
      </c>
      <c r="BO1634" s="493" t="n">
        <v>0</v>
      </c>
      <c r="BP1634" s="493" t="n">
        <v>0</v>
      </c>
      <c r="BQ1634" s="493" t="n">
        <v>0</v>
      </c>
      <c r="BR1634" s="493" t="n">
        <v>0</v>
      </c>
      <c r="BS1634" s="493" t="n">
        <v>0</v>
      </c>
      <c r="BT1634" s="493" t="n">
        <v>0</v>
      </c>
      <c r="BU1634" s="493" t="n">
        <v>0</v>
      </c>
      <c r="BV1634" s="493" t="n">
        <v>0</v>
      </c>
      <c r="BW1634" s="493" t="n">
        <v>0</v>
      </c>
    </row>
    <row r="1635">
      <c r="A1635" t="inlineStr">
        <is>
          <t>[C9C] ANGIOTENSIN-II 길항제 (단일)</t>
        </is>
      </c>
      <c r="B1635" t="inlineStr">
        <is>
          <t>티디에스팜</t>
        </is>
      </c>
      <c r="C1635" t="inlineStr">
        <is>
          <t>로이자</t>
        </is>
      </c>
      <c r="D1635" t="inlineStr">
        <is>
          <t>티디에스팜</t>
        </is>
      </c>
      <c r="E1635" t="inlineStr">
        <is>
          <t>losartan potassium</t>
        </is>
      </c>
      <c r="F1635" t="inlineStr">
        <is>
          <t>병원</t>
        </is>
      </c>
      <c r="G1635" t="inlineStr">
        <is>
          <t>Generic</t>
        </is>
      </c>
      <c r="H1635" s="493" t="n">
        <v>839.7</v>
      </c>
      <c r="I1635" s="493" t="n">
        <v>479.7</v>
      </c>
      <c r="J1635" s="493" t="n">
        <v>696</v>
      </c>
      <c r="K1635" s="493" t="n">
        <v>119.4</v>
      </c>
      <c r="L1635" s="493" t="n">
        <v>600</v>
      </c>
      <c r="M1635" s="493" t="n">
        <v>480</v>
      </c>
      <c r="N1635" s="493" t="n">
        <v>418.95</v>
      </c>
      <c r="O1635" s="493" t="n">
        <v>956.2</v>
      </c>
      <c r="P1635" s="493" t="n">
        <v>600</v>
      </c>
      <c r="Q1635" s="493" t="n">
        <v>360</v>
      </c>
      <c r="R1635" s="493" t="n">
        <v>1228</v>
      </c>
      <c r="S1635" s="493" t="n">
        <v>2285.4</v>
      </c>
      <c r="T1635" s="493" t="n">
        <v>0</v>
      </c>
      <c r="U1635" s="493" t="n">
        <v>0</v>
      </c>
      <c r="V1635" s="493" t="n">
        <v>0</v>
      </c>
      <c r="W1635" s="493" t="n">
        <v>0</v>
      </c>
      <c r="X1635" s="493" t="n">
        <v>1813.05</v>
      </c>
      <c r="Y1635" s="493" t="n">
        <v>24299.1</v>
      </c>
      <c r="Z1635" s="493" t="n">
        <v>27013.44</v>
      </c>
      <c r="AA1635" s="493" t="n">
        <v>21083.33</v>
      </c>
      <c r="AB1635" s="493" t="n">
        <v>27268.07</v>
      </c>
      <c r="AC1635" s="493" t="n">
        <v>26844.98</v>
      </c>
      <c r="AD1635" s="493" t="n">
        <v>24706.33</v>
      </c>
      <c r="AE1635" s="493" t="n">
        <v>28876.19</v>
      </c>
      <c r="AF1635" s="493" t="n">
        <v>26486.59</v>
      </c>
      <c r="AG1635" s="493" t="n">
        <v>25417.66</v>
      </c>
      <c r="AH1635" s="493" t="n">
        <v>28440.63</v>
      </c>
      <c r="AI1635" s="493" t="n">
        <v>28543</v>
      </c>
      <c r="AJ1635" s="493" t="n">
        <v>33566.12</v>
      </c>
      <c r="AK1635" s="493" t="n">
        <v>31198.37</v>
      </c>
      <c r="AL1635" s="493" t="n">
        <v>31053.98</v>
      </c>
      <c r="AM1635" s="493" t="n">
        <v>28715.51</v>
      </c>
      <c r="AN1635" s="493" t="n">
        <v>30720.22</v>
      </c>
      <c r="AO1635" s="493" t="n">
        <v>33534.02</v>
      </c>
      <c r="AP1635" s="493" t="n">
        <v>27308.66</v>
      </c>
      <c r="AQ1635" s="493" t="n">
        <v>28602.65</v>
      </c>
      <c r="AR1635" s="493" t="n">
        <v>31136.71</v>
      </c>
      <c r="AS1635" s="493" t="n">
        <v>27572.4</v>
      </c>
      <c r="AT1635" s="493" t="n">
        <v>27085.42</v>
      </c>
      <c r="AU1635" s="493" t="n">
        <v>26358.1</v>
      </c>
      <c r="AV1635" s="493" t="n">
        <v>26484.87</v>
      </c>
      <c r="AW1635" s="493" t="n">
        <v>26065.04</v>
      </c>
      <c r="AX1635" s="493" t="n">
        <v>26363.46</v>
      </c>
      <c r="AY1635" s="493" t="n">
        <v>25935.66</v>
      </c>
      <c r="AZ1635" s="493" t="n">
        <v>28375.09</v>
      </c>
      <c r="BA1635" s="493" t="n">
        <v>29431.23</v>
      </c>
      <c r="BB1635" s="493" t="n">
        <v>22802.22</v>
      </c>
      <c r="BC1635" s="493" t="n">
        <v>24589.62</v>
      </c>
      <c r="BD1635" s="493" t="n">
        <v>22814.5</v>
      </c>
      <c r="BE1635" s="493" t="n">
        <v>22405.07</v>
      </c>
      <c r="BF1635" s="493" t="n">
        <v>11284.91</v>
      </c>
      <c r="BG1635" s="493" t="n">
        <v>0</v>
      </c>
      <c r="BH1635" s="493" t="n">
        <v>0</v>
      </c>
      <c r="BI1635" s="493" t="n">
        <v>0</v>
      </c>
      <c r="BJ1635" s="493" t="n">
        <v>0</v>
      </c>
      <c r="BK1635" s="493" t="n">
        <v>0</v>
      </c>
      <c r="BL1635" s="493" t="n">
        <v>0</v>
      </c>
      <c r="BM1635" s="493" t="n">
        <v>0</v>
      </c>
      <c r="BN1635" s="493" t="n">
        <v>0</v>
      </c>
      <c r="BO1635" s="493" t="n">
        <v>0</v>
      </c>
      <c r="BP1635" s="493" t="n">
        <v>0</v>
      </c>
      <c r="BQ1635" s="493" t="n">
        <v>0</v>
      </c>
      <c r="BR1635" s="493" t="n">
        <v>0</v>
      </c>
      <c r="BS1635" s="493" t="n">
        <v>0</v>
      </c>
      <c r="BT1635" s="493" t="n">
        <v>0</v>
      </c>
      <c r="BU1635" s="493" t="n">
        <v>0</v>
      </c>
      <c r="BV1635" s="493" t="n">
        <v>0</v>
      </c>
      <c r="BW1635" s="493" t="n">
        <v>0</v>
      </c>
    </row>
    <row r="1636">
      <c r="A1636" t="inlineStr">
        <is>
          <t>[C9C] ANGIOTENSIN-II 길항제 (단일)</t>
        </is>
      </c>
      <c r="B1636" t="inlineStr">
        <is>
          <t>티디에스팜</t>
        </is>
      </c>
      <c r="C1636" t="inlineStr">
        <is>
          <t>로이자</t>
        </is>
      </c>
      <c r="D1636" t="inlineStr">
        <is>
          <t>티디에스팜</t>
        </is>
      </c>
      <c r="E1636" t="inlineStr">
        <is>
          <t>losartan potassium</t>
        </is>
      </c>
      <c r="F1636" t="inlineStr">
        <is>
          <t>의원</t>
        </is>
      </c>
      <c r="G1636" t="inlineStr">
        <is>
          <t>Generic</t>
        </is>
      </c>
      <c r="H1636" s="493" t="n">
        <v>5103.6</v>
      </c>
      <c r="I1636" s="493" t="n">
        <v>6306</v>
      </c>
      <c r="J1636" s="493" t="n">
        <v>7053.3</v>
      </c>
      <c r="K1636" s="493" t="n">
        <v>6501.45</v>
      </c>
      <c r="L1636" s="493" t="n">
        <v>5163.9</v>
      </c>
      <c r="M1636" s="493" t="n">
        <v>6723.2</v>
      </c>
      <c r="N1636" s="493" t="n">
        <v>5251.1</v>
      </c>
      <c r="O1636" s="493" t="n">
        <v>8550</v>
      </c>
      <c r="P1636" s="493" t="n">
        <v>5782.8</v>
      </c>
      <c r="Q1636" s="493" t="n">
        <v>3219</v>
      </c>
      <c r="R1636" s="493" t="n">
        <v>7051.2</v>
      </c>
      <c r="S1636" s="493" t="n">
        <v>494.4</v>
      </c>
      <c r="T1636" s="493" t="n">
        <v>0</v>
      </c>
      <c r="U1636" s="493" t="n">
        <v>0</v>
      </c>
      <c r="V1636" s="493" t="n">
        <v>0</v>
      </c>
      <c r="W1636" s="493" t="n">
        <v>0</v>
      </c>
      <c r="X1636" s="493" t="n">
        <v>0</v>
      </c>
      <c r="Y1636" s="493" t="n">
        <v>0</v>
      </c>
      <c r="Z1636" s="493" t="n">
        <v>0</v>
      </c>
      <c r="AA1636" s="493" t="n">
        <v>0</v>
      </c>
      <c r="AB1636" s="493" t="n">
        <v>0</v>
      </c>
      <c r="AC1636" s="493" t="n">
        <v>0</v>
      </c>
      <c r="AD1636" s="493" t="n">
        <v>240</v>
      </c>
      <c r="AE1636" s="493" t="n">
        <v>0</v>
      </c>
      <c r="AF1636" s="493" t="n">
        <v>240</v>
      </c>
      <c r="AG1636" s="493" t="n">
        <v>0</v>
      </c>
      <c r="AH1636" s="493" t="n">
        <v>456.9</v>
      </c>
      <c r="AI1636" s="493" t="n">
        <v>0</v>
      </c>
      <c r="AJ1636" s="493" t="n">
        <v>452.4</v>
      </c>
      <c r="AK1636" s="493" t="n">
        <v>240</v>
      </c>
      <c r="AL1636" s="493" t="n">
        <v>336.6</v>
      </c>
      <c r="AM1636" s="493" t="n">
        <v>0</v>
      </c>
      <c r="AN1636" s="493" t="n">
        <v>0</v>
      </c>
      <c r="AO1636" s="493" t="n">
        <v>480</v>
      </c>
      <c r="AP1636" s="493" t="n">
        <v>42.85</v>
      </c>
      <c r="AQ1636" s="493" t="n">
        <v>0</v>
      </c>
      <c r="AR1636" s="493" t="n">
        <v>144.45</v>
      </c>
      <c r="AS1636" s="493" t="n">
        <v>37.8</v>
      </c>
      <c r="AT1636" s="493" t="n">
        <v>139.8</v>
      </c>
      <c r="AU1636" s="493" t="n">
        <v>0</v>
      </c>
      <c r="AV1636" s="493" t="n">
        <v>0</v>
      </c>
      <c r="AW1636" s="493" t="n">
        <v>0</v>
      </c>
      <c r="AX1636" s="493" t="n">
        <v>0</v>
      </c>
      <c r="AY1636" s="493" t="n">
        <v>0</v>
      </c>
      <c r="AZ1636" s="493" t="n">
        <v>0</v>
      </c>
      <c r="BA1636" s="493" t="n">
        <v>0</v>
      </c>
      <c r="BB1636" s="493" t="n">
        <v>0</v>
      </c>
      <c r="BC1636" s="493" t="n">
        <v>0</v>
      </c>
      <c r="BD1636" s="493" t="n">
        <v>0</v>
      </c>
      <c r="BE1636" s="493" t="n">
        <v>0</v>
      </c>
      <c r="BF1636" s="493" t="n">
        <v>0</v>
      </c>
      <c r="BG1636" s="493" t="n">
        <v>0</v>
      </c>
      <c r="BH1636" s="493" t="n">
        <v>0</v>
      </c>
      <c r="BI1636" s="493" t="n">
        <v>0</v>
      </c>
      <c r="BJ1636" s="493" t="n">
        <v>0</v>
      </c>
      <c r="BK1636" s="493" t="n">
        <v>0</v>
      </c>
      <c r="BL1636" s="493" t="n">
        <v>0</v>
      </c>
      <c r="BM1636" s="493" t="n">
        <v>0</v>
      </c>
      <c r="BN1636" s="493" t="n">
        <v>0</v>
      </c>
      <c r="BO1636" s="493" t="n">
        <v>0</v>
      </c>
      <c r="BP1636" s="493" t="n">
        <v>0</v>
      </c>
      <c r="BQ1636" s="493" t="n">
        <v>0</v>
      </c>
      <c r="BR1636" s="493" t="n">
        <v>0</v>
      </c>
      <c r="BS1636" s="493" t="n">
        <v>0</v>
      </c>
      <c r="BT1636" s="493" t="n">
        <v>0</v>
      </c>
      <c r="BU1636" s="493" t="n">
        <v>0</v>
      </c>
      <c r="BV1636" s="493" t="n">
        <v>0</v>
      </c>
      <c r="BW1636" s="493" t="n">
        <v>0</v>
      </c>
    </row>
    <row r="1637">
      <c r="A1637" t="inlineStr">
        <is>
          <t>[C9C] ANGIOTENSIN-II 길항제 (단일)</t>
        </is>
      </c>
      <c r="B1637" t="inlineStr">
        <is>
          <t>티디에스팜</t>
        </is>
      </c>
      <c r="C1637" t="inlineStr">
        <is>
          <t>로이자</t>
        </is>
      </c>
      <c r="D1637" t="inlineStr">
        <is>
          <t>티디에스팜</t>
        </is>
      </c>
      <c r="E1637" t="inlineStr">
        <is>
          <t>losartan potassium</t>
        </is>
      </c>
      <c r="F1637" t="inlineStr">
        <is>
          <t>보건소</t>
        </is>
      </c>
      <c r="G1637" t="inlineStr">
        <is>
          <t>Generic</t>
        </is>
      </c>
      <c r="H1637" s="493" t="n">
        <v>1393.2</v>
      </c>
      <c r="I1637" s="493" t="n">
        <v>820.8</v>
      </c>
      <c r="J1637" s="493" t="n">
        <v>2047.2</v>
      </c>
      <c r="K1637" s="493" t="n">
        <v>1099.2</v>
      </c>
      <c r="L1637" s="493" t="n">
        <v>1788.3</v>
      </c>
      <c r="M1637" s="493" t="n">
        <v>1790.1</v>
      </c>
      <c r="N1637" s="493" t="n">
        <v>1614</v>
      </c>
      <c r="O1637" s="493" t="n">
        <v>1003.5</v>
      </c>
      <c r="P1637" s="493" t="n">
        <v>1714.23</v>
      </c>
      <c r="Q1637" s="493" t="n">
        <v>1590</v>
      </c>
      <c r="R1637" s="493" t="n">
        <v>806.4</v>
      </c>
      <c r="S1637" s="493" t="n">
        <v>149.4</v>
      </c>
      <c r="T1637" s="493" t="n">
        <v>0</v>
      </c>
      <c r="U1637" s="493" t="n">
        <v>0</v>
      </c>
      <c r="V1637" s="493" t="n">
        <v>0</v>
      </c>
      <c r="W1637" s="493" t="n">
        <v>0</v>
      </c>
      <c r="X1637" s="493" t="n">
        <v>0</v>
      </c>
      <c r="Y1637" s="493" t="n">
        <v>0</v>
      </c>
      <c r="Z1637" s="493" t="n">
        <v>0</v>
      </c>
      <c r="AA1637" s="493" t="n">
        <v>0</v>
      </c>
      <c r="AB1637" s="493" t="n">
        <v>447.6</v>
      </c>
      <c r="AC1637" s="493" t="n">
        <v>0</v>
      </c>
      <c r="AD1637" s="493" t="n">
        <v>0</v>
      </c>
      <c r="AE1637" s="493" t="n">
        <v>0</v>
      </c>
      <c r="AF1637" s="493" t="n">
        <v>0</v>
      </c>
      <c r="AG1637" s="493" t="n">
        <v>0</v>
      </c>
      <c r="AH1637" s="493" t="n">
        <v>0</v>
      </c>
      <c r="AI1637" s="493" t="n">
        <v>0</v>
      </c>
      <c r="AJ1637" s="493" t="n">
        <v>0</v>
      </c>
      <c r="AK1637" s="493" t="n">
        <v>0</v>
      </c>
      <c r="AL1637" s="493" t="n">
        <v>0</v>
      </c>
      <c r="AM1637" s="493" t="n">
        <v>0</v>
      </c>
      <c r="AN1637" s="493" t="n">
        <v>0</v>
      </c>
      <c r="AO1637" s="493" t="n">
        <v>0</v>
      </c>
      <c r="AP1637" s="493" t="n">
        <v>0</v>
      </c>
      <c r="AQ1637" s="493" t="n">
        <v>0</v>
      </c>
      <c r="AR1637" s="493" t="n">
        <v>0</v>
      </c>
      <c r="AS1637" s="493" t="n">
        <v>0</v>
      </c>
      <c r="AT1637" s="493" t="n">
        <v>1351.5</v>
      </c>
      <c r="AU1637" s="493" t="n">
        <v>0</v>
      </c>
      <c r="AV1637" s="493" t="n">
        <v>549.6</v>
      </c>
      <c r="AW1637" s="493" t="n">
        <v>0</v>
      </c>
      <c r="AX1637" s="493" t="n">
        <v>0</v>
      </c>
      <c r="AY1637" s="493" t="n">
        <v>0</v>
      </c>
      <c r="AZ1637" s="493" t="n">
        <v>0</v>
      </c>
      <c r="BA1637" s="493" t="n">
        <v>0</v>
      </c>
      <c r="BB1637" s="493" t="n">
        <v>0</v>
      </c>
      <c r="BC1637" s="493" t="n">
        <v>0</v>
      </c>
      <c r="BD1637" s="493" t="n">
        <v>0</v>
      </c>
      <c r="BE1637" s="493" t="n">
        <v>0</v>
      </c>
      <c r="BF1637" s="493" t="n">
        <v>0</v>
      </c>
      <c r="BG1637" s="493" t="n">
        <v>0</v>
      </c>
      <c r="BH1637" s="493" t="n">
        <v>0</v>
      </c>
      <c r="BI1637" s="493" t="n">
        <v>0</v>
      </c>
      <c r="BJ1637" s="493" t="n">
        <v>0</v>
      </c>
      <c r="BK1637" s="493" t="n">
        <v>0</v>
      </c>
      <c r="BL1637" s="493" t="n">
        <v>0</v>
      </c>
      <c r="BM1637" s="493" t="n">
        <v>0</v>
      </c>
      <c r="BN1637" s="493" t="n">
        <v>0</v>
      </c>
      <c r="BO1637" s="493" t="n">
        <v>0</v>
      </c>
      <c r="BP1637" s="493" t="n">
        <v>0</v>
      </c>
      <c r="BQ1637" s="493" t="n">
        <v>0</v>
      </c>
      <c r="BR1637" s="493" t="n">
        <v>0</v>
      </c>
      <c r="BS1637" s="493" t="n">
        <v>0</v>
      </c>
      <c r="BT1637" s="493" t="n">
        <v>0</v>
      </c>
      <c r="BU1637" s="493" t="n">
        <v>0</v>
      </c>
      <c r="BV1637" s="493" t="n">
        <v>0</v>
      </c>
      <c r="BW1637" s="493" t="n">
        <v>0</v>
      </c>
    </row>
    <row r="1638">
      <c r="A1638" t="inlineStr">
        <is>
          <t>[C9C] ANGIOTENSIN-II 길항제 (단일)</t>
        </is>
      </c>
      <c r="B1638" t="inlineStr">
        <is>
          <t>파마킹</t>
        </is>
      </c>
      <c r="C1638" t="inlineStr">
        <is>
          <t>로자</t>
        </is>
      </c>
      <c r="D1638" t="inlineStr">
        <is>
          <t>파마킹</t>
        </is>
      </c>
      <c r="E1638" t="inlineStr">
        <is>
          <t>losartan potassium</t>
        </is>
      </c>
      <c r="F1638" t="inlineStr">
        <is>
          <t>병원</t>
        </is>
      </c>
      <c r="G1638" t="inlineStr">
        <is>
          <t>Generic</t>
        </is>
      </c>
      <c r="H1638" s="493" t="n">
        <v>9399.860000000001</v>
      </c>
      <c r="I1638" s="493" t="n">
        <v>13672</v>
      </c>
      <c r="J1638" s="493" t="n">
        <v>13428.6</v>
      </c>
      <c r="K1638" s="493" t="n">
        <v>9460.6</v>
      </c>
      <c r="L1638" s="493" t="n">
        <v>9178.67</v>
      </c>
      <c r="M1638" s="493" t="n">
        <v>13099.02</v>
      </c>
      <c r="N1638" s="493" t="n">
        <v>10572</v>
      </c>
      <c r="O1638" s="493" t="n">
        <v>8416.299999999999</v>
      </c>
      <c r="P1638" s="493" t="n">
        <v>10152.3</v>
      </c>
      <c r="Q1638" s="493" t="n">
        <v>11856.3</v>
      </c>
      <c r="R1638" s="493" t="n">
        <v>13334.2</v>
      </c>
      <c r="S1638" s="493" t="n">
        <v>1284</v>
      </c>
      <c r="T1638" s="493" t="n">
        <v>0</v>
      </c>
      <c r="U1638" s="493" t="n">
        <v>0</v>
      </c>
      <c r="V1638" s="493" t="n">
        <v>0</v>
      </c>
      <c r="W1638" s="493" t="n">
        <v>0</v>
      </c>
      <c r="X1638" s="493" t="n">
        <v>0</v>
      </c>
      <c r="Y1638" s="493" t="n">
        <v>0</v>
      </c>
      <c r="Z1638" s="493" t="n">
        <v>0</v>
      </c>
      <c r="AA1638" s="493" t="n">
        <v>0</v>
      </c>
      <c r="AB1638" s="493" t="n">
        <v>0</v>
      </c>
      <c r="AC1638" s="493" t="n">
        <v>0</v>
      </c>
      <c r="AD1638" s="493" t="n">
        <v>0</v>
      </c>
      <c r="AE1638" s="493" t="n">
        <v>0</v>
      </c>
      <c r="AF1638" s="493" t="n">
        <v>0</v>
      </c>
      <c r="AG1638" s="493" t="n">
        <v>0</v>
      </c>
      <c r="AH1638" s="493" t="n">
        <v>0</v>
      </c>
      <c r="AI1638" s="493" t="n">
        <v>0</v>
      </c>
      <c r="AJ1638" s="493" t="n">
        <v>0</v>
      </c>
      <c r="AK1638" s="493" t="n">
        <v>0</v>
      </c>
      <c r="AL1638" s="493" t="n">
        <v>0</v>
      </c>
      <c r="AM1638" s="493" t="n">
        <v>0</v>
      </c>
      <c r="AN1638" s="493" t="n">
        <v>0</v>
      </c>
      <c r="AO1638" s="493" t="n">
        <v>0</v>
      </c>
      <c r="AP1638" s="493" t="n">
        <v>0</v>
      </c>
      <c r="AQ1638" s="493" t="n">
        <v>0</v>
      </c>
      <c r="AR1638" s="493" t="n">
        <v>0</v>
      </c>
      <c r="AS1638" s="493" t="n">
        <v>0</v>
      </c>
      <c r="AT1638" s="493" t="n">
        <v>0</v>
      </c>
      <c r="AU1638" s="493" t="n">
        <v>0</v>
      </c>
      <c r="AV1638" s="493" t="n">
        <v>0</v>
      </c>
      <c r="AW1638" s="493" t="n">
        <v>0</v>
      </c>
      <c r="AX1638" s="493" t="n">
        <v>0</v>
      </c>
      <c r="AY1638" s="493" t="n">
        <v>0</v>
      </c>
      <c r="AZ1638" s="493" t="n">
        <v>0</v>
      </c>
      <c r="BA1638" s="493" t="n">
        <v>0</v>
      </c>
      <c r="BB1638" s="493" t="n">
        <v>0</v>
      </c>
      <c r="BC1638" s="493" t="n">
        <v>0</v>
      </c>
      <c r="BD1638" s="493" t="n">
        <v>0</v>
      </c>
      <c r="BE1638" s="493" t="n">
        <v>0</v>
      </c>
      <c r="BF1638" s="493" t="n">
        <v>0</v>
      </c>
      <c r="BG1638" s="493" t="n">
        <v>0</v>
      </c>
      <c r="BH1638" s="493" t="n">
        <v>0</v>
      </c>
      <c r="BI1638" s="493" t="n">
        <v>0</v>
      </c>
      <c r="BJ1638" s="493" t="n">
        <v>0</v>
      </c>
      <c r="BK1638" s="493" t="n">
        <v>0</v>
      </c>
      <c r="BL1638" s="493" t="n">
        <v>0</v>
      </c>
      <c r="BM1638" s="493" t="n">
        <v>0</v>
      </c>
      <c r="BN1638" s="493" t="n">
        <v>0</v>
      </c>
      <c r="BO1638" s="493" t="n">
        <v>0</v>
      </c>
      <c r="BP1638" s="493" t="n">
        <v>0</v>
      </c>
      <c r="BQ1638" s="493" t="n">
        <v>0</v>
      </c>
      <c r="BR1638" s="493" t="n">
        <v>0</v>
      </c>
      <c r="BS1638" s="493" t="n">
        <v>0</v>
      </c>
      <c r="BT1638" s="493" t="n">
        <v>0</v>
      </c>
      <c r="BU1638" s="493" t="n">
        <v>0</v>
      </c>
      <c r="BV1638" s="493" t="n">
        <v>0</v>
      </c>
      <c r="BW1638" s="493" t="n">
        <v>0</v>
      </c>
    </row>
    <row r="1639">
      <c r="A1639" t="inlineStr">
        <is>
          <t>[C9C] ANGIOTENSIN-II 길항제 (단일)</t>
        </is>
      </c>
      <c r="B1639" t="inlineStr">
        <is>
          <t>파마킹</t>
        </is>
      </c>
      <c r="C1639" t="inlineStr">
        <is>
          <t>로자</t>
        </is>
      </c>
      <c r="D1639" t="inlineStr">
        <is>
          <t>파마킹</t>
        </is>
      </c>
      <c r="E1639" t="inlineStr">
        <is>
          <t>losartan potassium</t>
        </is>
      </c>
      <c r="F1639" t="inlineStr">
        <is>
          <t>의원</t>
        </is>
      </c>
      <c r="G1639" t="inlineStr">
        <is>
          <t>Generic</t>
        </is>
      </c>
      <c r="H1639" s="493" t="n">
        <v>932.4</v>
      </c>
      <c r="I1639" s="493" t="n">
        <v>1818.75</v>
      </c>
      <c r="J1639" s="493" t="n">
        <v>900.45</v>
      </c>
      <c r="K1639" s="493" t="n">
        <v>2511.91</v>
      </c>
      <c r="L1639" s="493" t="n">
        <v>1555.5</v>
      </c>
      <c r="M1639" s="493" t="n">
        <v>2853.56</v>
      </c>
      <c r="N1639" s="493" t="n">
        <v>4983.34</v>
      </c>
      <c r="O1639" s="493" t="n">
        <v>5314.99</v>
      </c>
      <c r="P1639" s="493" t="n">
        <v>4664.13</v>
      </c>
      <c r="Q1639" s="493" t="n">
        <v>5296.94</v>
      </c>
      <c r="R1639" s="493" t="n">
        <v>4230.6</v>
      </c>
      <c r="S1639" s="493" t="n">
        <v>555.9</v>
      </c>
      <c r="T1639" s="493" t="n">
        <v>0</v>
      </c>
      <c r="U1639" s="493" t="n">
        <v>0</v>
      </c>
      <c r="V1639" s="493" t="n">
        <v>0</v>
      </c>
      <c r="W1639" s="493" t="n">
        <v>0</v>
      </c>
      <c r="X1639" s="493" t="n">
        <v>0</v>
      </c>
      <c r="Y1639" s="493" t="n">
        <v>0</v>
      </c>
      <c r="Z1639" s="493" t="n">
        <v>0</v>
      </c>
      <c r="AA1639" s="493" t="n">
        <v>0</v>
      </c>
      <c r="AB1639" s="493" t="n">
        <v>0</v>
      </c>
      <c r="AC1639" s="493" t="n">
        <v>0</v>
      </c>
      <c r="AD1639" s="493" t="n">
        <v>0</v>
      </c>
      <c r="AE1639" s="493" t="n">
        <v>0</v>
      </c>
      <c r="AF1639" s="493" t="n">
        <v>0</v>
      </c>
      <c r="AG1639" s="493" t="n">
        <v>0</v>
      </c>
      <c r="AH1639" s="493" t="n">
        <v>0</v>
      </c>
      <c r="AI1639" s="493" t="n">
        <v>0</v>
      </c>
      <c r="AJ1639" s="493" t="n">
        <v>0</v>
      </c>
      <c r="AK1639" s="493" t="n">
        <v>0</v>
      </c>
      <c r="AL1639" s="493" t="n">
        <v>0</v>
      </c>
      <c r="AM1639" s="493" t="n">
        <v>0</v>
      </c>
      <c r="AN1639" s="493" t="n">
        <v>0</v>
      </c>
      <c r="AO1639" s="493" t="n">
        <v>0</v>
      </c>
      <c r="AP1639" s="493" t="n">
        <v>0</v>
      </c>
      <c r="AQ1639" s="493" t="n">
        <v>0</v>
      </c>
      <c r="AR1639" s="493" t="n">
        <v>0</v>
      </c>
      <c r="AS1639" s="493" t="n">
        <v>0</v>
      </c>
      <c r="AT1639" s="493" t="n">
        <v>0</v>
      </c>
      <c r="AU1639" s="493" t="n">
        <v>0</v>
      </c>
      <c r="AV1639" s="493" t="n">
        <v>0</v>
      </c>
      <c r="AW1639" s="493" t="n">
        <v>0</v>
      </c>
      <c r="AX1639" s="493" t="n">
        <v>0</v>
      </c>
      <c r="AY1639" s="493" t="n">
        <v>0</v>
      </c>
      <c r="AZ1639" s="493" t="n">
        <v>0</v>
      </c>
      <c r="BA1639" s="493" t="n">
        <v>0</v>
      </c>
      <c r="BB1639" s="493" t="n">
        <v>0</v>
      </c>
      <c r="BC1639" s="493" t="n">
        <v>0</v>
      </c>
      <c r="BD1639" s="493" t="n">
        <v>0</v>
      </c>
      <c r="BE1639" s="493" t="n">
        <v>0</v>
      </c>
      <c r="BF1639" s="493" t="n">
        <v>0</v>
      </c>
      <c r="BG1639" s="493" t="n">
        <v>0</v>
      </c>
      <c r="BH1639" s="493" t="n">
        <v>0</v>
      </c>
      <c r="BI1639" s="493" t="n">
        <v>0</v>
      </c>
      <c r="BJ1639" s="493" t="n">
        <v>0</v>
      </c>
      <c r="BK1639" s="493" t="n">
        <v>0</v>
      </c>
      <c r="BL1639" s="493" t="n">
        <v>0</v>
      </c>
      <c r="BM1639" s="493" t="n">
        <v>0</v>
      </c>
      <c r="BN1639" s="493" t="n">
        <v>0</v>
      </c>
      <c r="BO1639" s="493" t="n">
        <v>0</v>
      </c>
      <c r="BP1639" s="493" t="n">
        <v>0</v>
      </c>
      <c r="BQ1639" s="493" t="n">
        <v>0</v>
      </c>
      <c r="BR1639" s="493" t="n">
        <v>0</v>
      </c>
      <c r="BS1639" s="493" t="n">
        <v>0</v>
      </c>
      <c r="BT1639" s="493" t="n">
        <v>0</v>
      </c>
      <c r="BU1639" s="493" t="n">
        <v>0</v>
      </c>
      <c r="BV1639" s="493" t="n">
        <v>0</v>
      </c>
      <c r="BW1639" s="493" t="n">
        <v>0</v>
      </c>
    </row>
    <row r="1640">
      <c r="A1640" t="inlineStr">
        <is>
          <t>[C9C] ANGIOTENSIN-II 길항제 (단일)</t>
        </is>
      </c>
      <c r="B1640" t="inlineStr">
        <is>
          <t>파비스</t>
        </is>
      </c>
      <c r="C1640" t="inlineStr">
        <is>
          <t>로자파</t>
        </is>
      </c>
      <c r="D1640" t="inlineStr">
        <is>
          <t>파비스</t>
        </is>
      </c>
      <c r="E1640" t="inlineStr">
        <is>
          <t>losartan potassium</t>
        </is>
      </c>
      <c r="F1640" t="inlineStr">
        <is>
          <t>상급종합병원</t>
        </is>
      </c>
      <c r="G1640" t="inlineStr">
        <is>
          <t>Generic</t>
        </is>
      </c>
      <c r="H1640" s="493" t="n">
        <v>0</v>
      </c>
      <c r="I1640" s="493" t="n">
        <v>653.66</v>
      </c>
      <c r="J1640" s="493" t="n">
        <v>0</v>
      </c>
      <c r="K1640" s="493" t="n">
        <v>0</v>
      </c>
      <c r="L1640" s="493" t="n">
        <v>0</v>
      </c>
      <c r="M1640" s="493" t="n">
        <v>0</v>
      </c>
      <c r="N1640" s="493" t="n">
        <v>0</v>
      </c>
      <c r="O1640" s="493" t="n">
        <v>0</v>
      </c>
      <c r="P1640" s="493" t="n">
        <v>0</v>
      </c>
      <c r="Q1640" s="493" t="n">
        <v>0</v>
      </c>
      <c r="R1640" s="493" t="n">
        <v>0</v>
      </c>
      <c r="S1640" s="493" t="n">
        <v>0</v>
      </c>
      <c r="T1640" s="493" t="n">
        <v>0</v>
      </c>
      <c r="U1640" s="493" t="n">
        <v>0</v>
      </c>
      <c r="V1640" s="493" t="n">
        <v>0</v>
      </c>
      <c r="W1640" s="493" t="n">
        <v>0</v>
      </c>
      <c r="X1640" s="493" t="n">
        <v>0</v>
      </c>
      <c r="Y1640" s="493" t="n">
        <v>0</v>
      </c>
      <c r="Z1640" s="493" t="n">
        <v>0</v>
      </c>
      <c r="AA1640" s="493" t="n">
        <v>0</v>
      </c>
      <c r="AB1640" s="493" t="n">
        <v>0</v>
      </c>
      <c r="AC1640" s="493" t="n">
        <v>0</v>
      </c>
      <c r="AD1640" s="493" t="n">
        <v>0</v>
      </c>
      <c r="AE1640" s="493" t="n">
        <v>0</v>
      </c>
      <c r="AF1640" s="493" t="n">
        <v>0</v>
      </c>
      <c r="AG1640" s="493" t="n">
        <v>0</v>
      </c>
      <c r="AH1640" s="493" t="n">
        <v>0</v>
      </c>
      <c r="AI1640" s="493" t="n">
        <v>0</v>
      </c>
      <c r="AJ1640" s="493" t="n">
        <v>0</v>
      </c>
      <c r="AK1640" s="493" t="n">
        <v>0</v>
      </c>
      <c r="AL1640" s="493" t="n">
        <v>0</v>
      </c>
      <c r="AM1640" s="493" t="n">
        <v>0</v>
      </c>
      <c r="AN1640" s="493" t="n">
        <v>0</v>
      </c>
      <c r="AO1640" s="493" t="n">
        <v>0</v>
      </c>
      <c r="AP1640" s="493" t="n">
        <v>0</v>
      </c>
      <c r="AQ1640" s="493" t="n">
        <v>0</v>
      </c>
      <c r="AR1640" s="493" t="n">
        <v>0</v>
      </c>
      <c r="AS1640" s="493" t="n">
        <v>0</v>
      </c>
      <c r="AT1640" s="493" t="n">
        <v>0</v>
      </c>
      <c r="AU1640" s="493" t="n">
        <v>0</v>
      </c>
      <c r="AV1640" s="493" t="n">
        <v>0</v>
      </c>
      <c r="AW1640" s="493" t="n">
        <v>0</v>
      </c>
      <c r="AX1640" s="493" t="n">
        <v>0</v>
      </c>
      <c r="AY1640" s="493" t="n">
        <v>0</v>
      </c>
      <c r="AZ1640" s="493" t="n">
        <v>0</v>
      </c>
      <c r="BA1640" s="493" t="n">
        <v>0</v>
      </c>
      <c r="BB1640" s="493" t="n">
        <v>0</v>
      </c>
      <c r="BC1640" s="493" t="n">
        <v>0</v>
      </c>
      <c r="BD1640" s="493" t="n">
        <v>0</v>
      </c>
      <c r="BE1640" s="493" t="n">
        <v>0</v>
      </c>
      <c r="BF1640" s="493" t="n">
        <v>0</v>
      </c>
      <c r="BG1640" s="493" t="n">
        <v>0</v>
      </c>
      <c r="BH1640" s="493" t="n">
        <v>0</v>
      </c>
      <c r="BI1640" s="493" t="n">
        <v>0</v>
      </c>
      <c r="BJ1640" s="493" t="n">
        <v>0</v>
      </c>
      <c r="BK1640" s="493" t="n">
        <v>0</v>
      </c>
      <c r="BL1640" s="493" t="n">
        <v>0</v>
      </c>
      <c r="BM1640" s="493" t="n">
        <v>0</v>
      </c>
      <c r="BN1640" s="493" t="n">
        <v>0</v>
      </c>
      <c r="BO1640" s="493" t="n">
        <v>0</v>
      </c>
      <c r="BP1640" s="493" t="n">
        <v>0</v>
      </c>
      <c r="BQ1640" s="493" t="n">
        <v>0</v>
      </c>
      <c r="BR1640" s="493" t="n">
        <v>0</v>
      </c>
      <c r="BS1640" s="493" t="n">
        <v>0</v>
      </c>
      <c r="BT1640" s="493" t="n">
        <v>0</v>
      </c>
      <c r="BU1640" s="493" t="n">
        <v>0</v>
      </c>
      <c r="BV1640" s="493" t="n">
        <v>0</v>
      </c>
      <c r="BW1640" s="493" t="n">
        <v>0</v>
      </c>
    </row>
    <row r="1641">
      <c r="A1641" t="inlineStr">
        <is>
          <t>[C9C] ANGIOTENSIN-II 길항제 (단일)</t>
        </is>
      </c>
      <c r="B1641" t="inlineStr">
        <is>
          <t>파비스</t>
        </is>
      </c>
      <c r="C1641" t="inlineStr">
        <is>
          <t>로자파</t>
        </is>
      </c>
      <c r="D1641" t="inlineStr">
        <is>
          <t>파비스</t>
        </is>
      </c>
      <c r="E1641" t="inlineStr">
        <is>
          <t>losartan potassium</t>
        </is>
      </c>
      <c r="F1641" t="inlineStr">
        <is>
          <t>종합병원</t>
        </is>
      </c>
      <c r="G1641" t="inlineStr">
        <is>
          <t>Generic</t>
        </is>
      </c>
      <c r="H1641" s="493" t="n">
        <v>147.4</v>
      </c>
      <c r="I1641" s="493" t="n">
        <v>1312.8</v>
      </c>
      <c r="J1641" s="493" t="n">
        <v>119.4</v>
      </c>
      <c r="K1641" s="493" t="n">
        <v>478.2</v>
      </c>
      <c r="L1641" s="493" t="n">
        <v>838.8</v>
      </c>
      <c r="M1641" s="493" t="n">
        <v>599.1</v>
      </c>
      <c r="N1641" s="493" t="n">
        <v>186.6</v>
      </c>
      <c r="O1641" s="493" t="n">
        <v>360</v>
      </c>
      <c r="P1641" s="493" t="n">
        <v>65.40000000000001</v>
      </c>
      <c r="Q1641" s="493" t="n">
        <v>0</v>
      </c>
      <c r="R1641" s="493" t="n">
        <v>48</v>
      </c>
      <c r="S1641" s="493" t="n">
        <v>0</v>
      </c>
      <c r="T1641" s="493" t="n">
        <v>0</v>
      </c>
      <c r="U1641" s="493" t="n">
        <v>0</v>
      </c>
      <c r="V1641" s="493" t="n">
        <v>0</v>
      </c>
      <c r="W1641" s="493" t="n">
        <v>0</v>
      </c>
      <c r="X1641" s="493" t="n">
        <v>0</v>
      </c>
      <c r="Y1641" s="493" t="n">
        <v>0</v>
      </c>
      <c r="Z1641" s="493" t="n">
        <v>0</v>
      </c>
      <c r="AA1641" s="493" t="n">
        <v>0</v>
      </c>
      <c r="AB1641" s="493" t="n">
        <v>0</v>
      </c>
      <c r="AC1641" s="493" t="n">
        <v>0</v>
      </c>
      <c r="AD1641" s="493" t="n">
        <v>0</v>
      </c>
      <c r="AE1641" s="493" t="n">
        <v>0</v>
      </c>
      <c r="AF1641" s="493" t="n">
        <v>0</v>
      </c>
      <c r="AG1641" s="493" t="n">
        <v>0</v>
      </c>
      <c r="AH1641" s="493" t="n">
        <v>0</v>
      </c>
      <c r="AI1641" s="493" t="n">
        <v>0</v>
      </c>
      <c r="AJ1641" s="493" t="n">
        <v>0</v>
      </c>
      <c r="AK1641" s="493" t="n">
        <v>0</v>
      </c>
      <c r="AL1641" s="493" t="n">
        <v>0</v>
      </c>
      <c r="AM1641" s="493" t="n">
        <v>0</v>
      </c>
      <c r="AN1641" s="493" t="n">
        <v>0</v>
      </c>
      <c r="AO1641" s="493" t="n">
        <v>0</v>
      </c>
      <c r="AP1641" s="493" t="n">
        <v>0</v>
      </c>
      <c r="AQ1641" s="493" t="n">
        <v>0</v>
      </c>
      <c r="AR1641" s="493" t="n">
        <v>0</v>
      </c>
      <c r="AS1641" s="493" t="n">
        <v>0</v>
      </c>
      <c r="AT1641" s="493" t="n">
        <v>0</v>
      </c>
      <c r="AU1641" s="493" t="n">
        <v>0</v>
      </c>
      <c r="AV1641" s="493" t="n">
        <v>0</v>
      </c>
      <c r="AW1641" s="493" t="n">
        <v>0</v>
      </c>
      <c r="AX1641" s="493" t="n">
        <v>0</v>
      </c>
      <c r="AY1641" s="493" t="n">
        <v>0</v>
      </c>
      <c r="AZ1641" s="493" t="n">
        <v>0</v>
      </c>
      <c r="BA1641" s="493" t="n">
        <v>0</v>
      </c>
      <c r="BB1641" s="493" t="n">
        <v>0</v>
      </c>
      <c r="BC1641" s="493" t="n">
        <v>0</v>
      </c>
      <c r="BD1641" s="493" t="n">
        <v>0</v>
      </c>
      <c r="BE1641" s="493" t="n">
        <v>0</v>
      </c>
      <c r="BF1641" s="493" t="n">
        <v>0</v>
      </c>
      <c r="BG1641" s="493" t="n">
        <v>0</v>
      </c>
      <c r="BH1641" s="493" t="n">
        <v>0</v>
      </c>
      <c r="BI1641" s="493" t="n">
        <v>0</v>
      </c>
      <c r="BJ1641" s="493" t="n">
        <v>0</v>
      </c>
      <c r="BK1641" s="493" t="n">
        <v>0</v>
      </c>
      <c r="BL1641" s="493" t="n">
        <v>0</v>
      </c>
      <c r="BM1641" s="493" t="n">
        <v>0</v>
      </c>
      <c r="BN1641" s="493" t="n">
        <v>0</v>
      </c>
      <c r="BO1641" s="493" t="n">
        <v>0</v>
      </c>
      <c r="BP1641" s="493" t="n">
        <v>0</v>
      </c>
      <c r="BQ1641" s="493" t="n">
        <v>0</v>
      </c>
      <c r="BR1641" s="493" t="n">
        <v>0</v>
      </c>
      <c r="BS1641" s="493" t="n">
        <v>0</v>
      </c>
      <c r="BT1641" s="493" t="n">
        <v>0</v>
      </c>
      <c r="BU1641" s="493" t="n">
        <v>0</v>
      </c>
      <c r="BV1641" s="493" t="n">
        <v>0</v>
      </c>
      <c r="BW1641" s="493" t="n">
        <v>0</v>
      </c>
    </row>
    <row r="1642">
      <c r="A1642" t="inlineStr">
        <is>
          <t>[C9C] ANGIOTENSIN-II 길항제 (단일)</t>
        </is>
      </c>
      <c r="B1642" t="inlineStr">
        <is>
          <t>파비스</t>
        </is>
      </c>
      <c r="C1642" t="inlineStr">
        <is>
          <t>로자파</t>
        </is>
      </c>
      <c r="D1642" t="inlineStr">
        <is>
          <t>파비스</t>
        </is>
      </c>
      <c r="E1642" t="inlineStr">
        <is>
          <t>losartan potassium</t>
        </is>
      </c>
      <c r="F1642" t="inlineStr">
        <is>
          <t>병원</t>
        </is>
      </c>
      <c r="G1642" t="inlineStr">
        <is>
          <t>Generic</t>
        </is>
      </c>
      <c r="H1642" s="493" t="n">
        <v>2440.52</v>
      </c>
      <c r="I1642" s="493" t="n">
        <v>906.28</v>
      </c>
      <c r="J1642" s="493" t="n">
        <v>1492.16</v>
      </c>
      <c r="K1642" s="493" t="n">
        <v>3177.83</v>
      </c>
      <c r="L1642" s="493" t="n">
        <v>3971.23</v>
      </c>
      <c r="M1642" s="493" t="n">
        <v>2597.32</v>
      </c>
      <c r="N1642" s="493" t="n">
        <v>4349.98</v>
      </c>
      <c r="O1642" s="493" t="n">
        <v>2801.3</v>
      </c>
      <c r="P1642" s="493" t="n">
        <v>2181.66</v>
      </c>
      <c r="Q1642" s="493" t="n">
        <v>3561.42</v>
      </c>
      <c r="R1642" s="493" t="n">
        <v>4004.7</v>
      </c>
      <c r="S1642" s="493" t="n">
        <v>1119.8</v>
      </c>
      <c r="T1642" s="493" t="n">
        <v>0</v>
      </c>
      <c r="U1642" s="493" t="n">
        <v>0</v>
      </c>
      <c r="V1642" s="493" t="n">
        <v>0</v>
      </c>
      <c r="W1642" s="493" t="n">
        <v>0</v>
      </c>
      <c r="X1642" s="493" t="n">
        <v>0</v>
      </c>
      <c r="Y1642" s="493" t="n">
        <v>0</v>
      </c>
      <c r="Z1642" s="493" t="n">
        <v>0</v>
      </c>
      <c r="AA1642" s="493" t="n">
        <v>0</v>
      </c>
      <c r="AB1642" s="493" t="n">
        <v>0</v>
      </c>
      <c r="AC1642" s="493" t="n">
        <v>15.3</v>
      </c>
      <c r="AD1642" s="493" t="n">
        <v>0</v>
      </c>
      <c r="AE1642" s="493" t="n">
        <v>0</v>
      </c>
      <c r="AF1642" s="493" t="n">
        <v>0</v>
      </c>
      <c r="AG1642" s="493" t="n">
        <v>0</v>
      </c>
      <c r="AH1642" s="493" t="n">
        <v>0</v>
      </c>
      <c r="AI1642" s="493" t="n">
        <v>0</v>
      </c>
      <c r="AJ1642" s="493" t="n">
        <v>0</v>
      </c>
      <c r="AK1642" s="493" t="n">
        <v>651</v>
      </c>
      <c r="AL1642" s="493" t="n">
        <v>119.4</v>
      </c>
      <c r="AM1642" s="493" t="n">
        <v>893.4</v>
      </c>
      <c r="AN1642" s="493" t="n">
        <v>0</v>
      </c>
      <c r="AO1642" s="493" t="n">
        <v>0</v>
      </c>
      <c r="AP1642" s="493" t="n">
        <v>0</v>
      </c>
      <c r="AQ1642" s="493" t="n">
        <v>0</v>
      </c>
      <c r="AR1642" s="493" t="n">
        <v>0</v>
      </c>
      <c r="AS1642" s="493" t="n">
        <v>0</v>
      </c>
      <c r="AT1642" s="493" t="n">
        <v>0</v>
      </c>
      <c r="AU1642" s="493" t="n">
        <v>0</v>
      </c>
      <c r="AV1642" s="493" t="n">
        <v>0</v>
      </c>
      <c r="AW1642" s="493" t="n">
        <v>0</v>
      </c>
      <c r="AX1642" s="493" t="n">
        <v>0</v>
      </c>
      <c r="AY1642" s="493" t="n">
        <v>0</v>
      </c>
      <c r="AZ1642" s="493" t="n">
        <v>0</v>
      </c>
      <c r="BA1642" s="493" t="n">
        <v>0</v>
      </c>
      <c r="BB1642" s="493" t="n">
        <v>0</v>
      </c>
      <c r="BC1642" s="493" t="n">
        <v>0</v>
      </c>
      <c r="BD1642" s="493" t="n">
        <v>0</v>
      </c>
      <c r="BE1642" s="493" t="n">
        <v>0</v>
      </c>
      <c r="BF1642" s="493" t="n">
        <v>0</v>
      </c>
      <c r="BG1642" s="493" t="n">
        <v>0</v>
      </c>
      <c r="BH1642" s="493" t="n">
        <v>0</v>
      </c>
      <c r="BI1642" s="493" t="n">
        <v>0</v>
      </c>
      <c r="BJ1642" s="493" t="n">
        <v>0</v>
      </c>
      <c r="BK1642" s="493" t="n">
        <v>0</v>
      </c>
      <c r="BL1642" s="493" t="n">
        <v>0</v>
      </c>
      <c r="BM1642" s="493" t="n">
        <v>0</v>
      </c>
      <c r="BN1642" s="493" t="n">
        <v>0</v>
      </c>
      <c r="BO1642" s="493" t="n">
        <v>0</v>
      </c>
      <c r="BP1642" s="493" t="n">
        <v>0</v>
      </c>
      <c r="BQ1642" s="493" t="n">
        <v>0</v>
      </c>
      <c r="BR1642" s="493" t="n">
        <v>0</v>
      </c>
      <c r="BS1642" s="493" t="n">
        <v>0</v>
      </c>
      <c r="BT1642" s="493" t="n">
        <v>0</v>
      </c>
      <c r="BU1642" s="493" t="n">
        <v>0</v>
      </c>
      <c r="BV1642" s="493" t="n">
        <v>0</v>
      </c>
      <c r="BW1642" s="493" t="n">
        <v>0</v>
      </c>
    </row>
    <row r="1643">
      <c r="A1643" t="inlineStr">
        <is>
          <t>[C9C] ANGIOTENSIN-II 길항제 (단일)</t>
        </is>
      </c>
      <c r="B1643" t="inlineStr">
        <is>
          <t>파비스</t>
        </is>
      </c>
      <c r="C1643" t="inlineStr">
        <is>
          <t>로자파</t>
        </is>
      </c>
      <c r="D1643" t="inlineStr">
        <is>
          <t>파비스</t>
        </is>
      </c>
      <c r="E1643" t="inlineStr">
        <is>
          <t>losartan potassium</t>
        </is>
      </c>
      <c r="F1643" t="inlineStr">
        <is>
          <t>의원</t>
        </is>
      </c>
      <c r="G1643" t="inlineStr">
        <is>
          <t>Generic</t>
        </is>
      </c>
      <c r="H1643" s="493" t="n">
        <v>129951.82</v>
      </c>
      <c r="I1643" s="493" t="n">
        <v>118947.8</v>
      </c>
      <c r="J1643" s="493" t="n">
        <v>129880.69</v>
      </c>
      <c r="K1643" s="493" t="n">
        <v>124344.92</v>
      </c>
      <c r="L1643" s="493" t="n">
        <v>122282.03</v>
      </c>
      <c r="M1643" s="493" t="n">
        <v>127384.63</v>
      </c>
      <c r="N1643" s="493" t="n">
        <v>170610.94</v>
      </c>
      <c r="O1643" s="493" t="n">
        <v>173737.77</v>
      </c>
      <c r="P1643" s="493" t="n">
        <v>163287.09</v>
      </c>
      <c r="Q1643" s="493" t="n">
        <v>169383.76</v>
      </c>
      <c r="R1643" s="493" t="n">
        <v>149665.95</v>
      </c>
      <c r="S1643" s="493" t="n">
        <v>32100.2</v>
      </c>
      <c r="T1643" s="493" t="n">
        <v>0</v>
      </c>
      <c r="U1643" s="493" t="n">
        <v>0</v>
      </c>
      <c r="V1643" s="493" t="n">
        <v>0</v>
      </c>
      <c r="W1643" s="493" t="n">
        <v>0</v>
      </c>
      <c r="X1643" s="493" t="n">
        <v>0</v>
      </c>
      <c r="Y1643" s="493" t="n">
        <v>0</v>
      </c>
      <c r="Z1643" s="493" t="n">
        <v>0</v>
      </c>
      <c r="AA1643" s="493" t="n">
        <v>0</v>
      </c>
      <c r="AB1643" s="493" t="n">
        <v>0</v>
      </c>
      <c r="AC1643" s="493" t="n">
        <v>1190.55</v>
      </c>
      <c r="AD1643" s="493" t="n">
        <v>0</v>
      </c>
      <c r="AE1643" s="493" t="n">
        <v>0</v>
      </c>
      <c r="AF1643" s="493" t="n">
        <v>0</v>
      </c>
      <c r="AG1643" s="493" t="n">
        <v>0</v>
      </c>
      <c r="AH1643" s="493" t="n">
        <v>0</v>
      </c>
      <c r="AI1643" s="493" t="n">
        <v>0</v>
      </c>
      <c r="AJ1643" s="493" t="n">
        <v>1074.86</v>
      </c>
      <c r="AK1643" s="493" t="n">
        <v>1167</v>
      </c>
      <c r="AL1643" s="493" t="n">
        <v>2534</v>
      </c>
      <c r="AM1643" s="493" t="n">
        <v>2498.7</v>
      </c>
      <c r="AN1643" s="493" t="n">
        <v>2106</v>
      </c>
      <c r="AO1643" s="493" t="n">
        <v>2303.85</v>
      </c>
      <c r="AP1643" s="493" t="n">
        <v>3015.62</v>
      </c>
      <c r="AQ1643" s="493" t="n">
        <v>3439.8</v>
      </c>
      <c r="AR1643" s="493" t="n">
        <v>1842.6</v>
      </c>
      <c r="AS1643" s="493" t="n">
        <v>1995.9</v>
      </c>
      <c r="AT1643" s="493" t="n">
        <v>0</v>
      </c>
      <c r="AU1643" s="493" t="n">
        <v>1977.15</v>
      </c>
      <c r="AV1643" s="493" t="n">
        <v>2084.4</v>
      </c>
      <c r="AW1643" s="493" t="n">
        <v>0</v>
      </c>
      <c r="AX1643" s="493" t="n">
        <v>0</v>
      </c>
      <c r="AY1643" s="493" t="n">
        <v>0</v>
      </c>
      <c r="AZ1643" s="493" t="n">
        <v>1388.4</v>
      </c>
      <c r="BA1643" s="493" t="n">
        <v>0</v>
      </c>
      <c r="BB1643" s="493" t="n">
        <v>0</v>
      </c>
      <c r="BC1643" s="493" t="n">
        <v>0</v>
      </c>
      <c r="BD1643" s="493" t="n">
        <v>0</v>
      </c>
      <c r="BE1643" s="493" t="n">
        <v>0</v>
      </c>
      <c r="BF1643" s="493" t="n">
        <v>0</v>
      </c>
      <c r="BG1643" s="493" t="n">
        <v>0</v>
      </c>
      <c r="BH1643" s="493" t="n">
        <v>0</v>
      </c>
      <c r="BI1643" s="493" t="n">
        <v>0</v>
      </c>
      <c r="BJ1643" s="493" t="n">
        <v>0</v>
      </c>
      <c r="BK1643" s="493" t="n">
        <v>0</v>
      </c>
      <c r="BL1643" s="493" t="n">
        <v>0</v>
      </c>
      <c r="BM1643" s="493" t="n">
        <v>0</v>
      </c>
      <c r="BN1643" s="493" t="n">
        <v>0</v>
      </c>
      <c r="BO1643" s="493" t="n">
        <v>0</v>
      </c>
      <c r="BP1643" s="493" t="n">
        <v>0</v>
      </c>
      <c r="BQ1643" s="493" t="n">
        <v>0</v>
      </c>
      <c r="BR1643" s="493" t="n">
        <v>0</v>
      </c>
      <c r="BS1643" s="493" t="n">
        <v>0</v>
      </c>
      <c r="BT1643" s="493" t="n">
        <v>0</v>
      </c>
      <c r="BU1643" s="493" t="n">
        <v>0</v>
      </c>
      <c r="BV1643" s="493" t="n">
        <v>0</v>
      </c>
      <c r="BW1643" s="493" t="n">
        <v>0</v>
      </c>
    </row>
    <row r="1644">
      <c r="A1644" t="inlineStr">
        <is>
          <t>[C9C] ANGIOTENSIN-II 길항제 (단일)</t>
        </is>
      </c>
      <c r="B1644" t="inlineStr">
        <is>
          <t>파비스</t>
        </is>
      </c>
      <c r="C1644" t="inlineStr">
        <is>
          <t>로자파</t>
        </is>
      </c>
      <c r="D1644" t="inlineStr">
        <is>
          <t>파비스</t>
        </is>
      </c>
      <c r="E1644" t="inlineStr">
        <is>
          <t>losartan potassium</t>
        </is>
      </c>
      <c r="F1644" t="inlineStr">
        <is>
          <t>보건소</t>
        </is>
      </c>
      <c r="G1644" t="inlineStr">
        <is>
          <t>Generic</t>
        </is>
      </c>
      <c r="H1644" s="493" t="n">
        <v>6296.7</v>
      </c>
      <c r="I1644" s="493" t="n">
        <v>4929.6</v>
      </c>
      <c r="J1644" s="493" t="n">
        <v>1371</v>
      </c>
      <c r="K1644" s="493" t="n">
        <v>8078.22</v>
      </c>
      <c r="L1644" s="493" t="n">
        <v>2652.3</v>
      </c>
      <c r="M1644" s="493" t="n">
        <v>4905.6</v>
      </c>
      <c r="N1644" s="493" t="n">
        <v>7128</v>
      </c>
      <c r="O1644" s="493" t="n">
        <v>3630</v>
      </c>
      <c r="P1644" s="493" t="n">
        <v>2078.4</v>
      </c>
      <c r="Q1644" s="493" t="n">
        <v>5231.4</v>
      </c>
      <c r="R1644" s="493" t="n">
        <v>3741.3</v>
      </c>
      <c r="S1644" s="493" t="n">
        <v>488.4</v>
      </c>
      <c r="T1644" s="493" t="n">
        <v>0</v>
      </c>
      <c r="U1644" s="493" t="n">
        <v>0</v>
      </c>
      <c r="V1644" s="493" t="n">
        <v>0</v>
      </c>
      <c r="W1644" s="493" t="n">
        <v>0</v>
      </c>
      <c r="X1644" s="493" t="n">
        <v>0</v>
      </c>
      <c r="Y1644" s="493" t="n">
        <v>0</v>
      </c>
      <c r="Z1644" s="493" t="n">
        <v>0</v>
      </c>
      <c r="AA1644" s="493" t="n">
        <v>0</v>
      </c>
      <c r="AB1644" s="493" t="n">
        <v>0</v>
      </c>
      <c r="AC1644" s="493" t="n">
        <v>0</v>
      </c>
      <c r="AD1644" s="493" t="n">
        <v>0</v>
      </c>
      <c r="AE1644" s="493" t="n">
        <v>0</v>
      </c>
      <c r="AF1644" s="493" t="n">
        <v>0</v>
      </c>
      <c r="AG1644" s="493" t="n">
        <v>0</v>
      </c>
      <c r="AH1644" s="493" t="n">
        <v>0</v>
      </c>
      <c r="AI1644" s="493" t="n">
        <v>0</v>
      </c>
      <c r="AJ1644" s="493" t="n">
        <v>0</v>
      </c>
      <c r="AK1644" s="493" t="n">
        <v>0</v>
      </c>
      <c r="AL1644" s="493" t="n">
        <v>0</v>
      </c>
      <c r="AM1644" s="493" t="n">
        <v>0</v>
      </c>
      <c r="AN1644" s="493" t="n">
        <v>0</v>
      </c>
      <c r="AO1644" s="493" t="n">
        <v>0</v>
      </c>
      <c r="AP1644" s="493" t="n">
        <v>0</v>
      </c>
      <c r="AQ1644" s="493" t="n">
        <v>221.4</v>
      </c>
      <c r="AR1644" s="493" t="n">
        <v>0</v>
      </c>
      <c r="AS1644" s="493" t="n">
        <v>0</v>
      </c>
      <c r="AT1644" s="493" t="n">
        <v>0</v>
      </c>
      <c r="AU1644" s="493" t="n">
        <v>0</v>
      </c>
      <c r="AV1644" s="493" t="n">
        <v>0</v>
      </c>
      <c r="AW1644" s="493" t="n">
        <v>0</v>
      </c>
      <c r="AX1644" s="493" t="n">
        <v>0</v>
      </c>
      <c r="AY1644" s="493" t="n">
        <v>0</v>
      </c>
      <c r="AZ1644" s="493" t="n">
        <v>0</v>
      </c>
      <c r="BA1644" s="493" t="n">
        <v>0</v>
      </c>
      <c r="BB1644" s="493" t="n">
        <v>0</v>
      </c>
      <c r="BC1644" s="493" t="n">
        <v>0</v>
      </c>
      <c r="BD1644" s="493" t="n">
        <v>0</v>
      </c>
      <c r="BE1644" s="493" t="n">
        <v>0</v>
      </c>
      <c r="BF1644" s="493" t="n">
        <v>0</v>
      </c>
      <c r="BG1644" s="493" t="n">
        <v>0</v>
      </c>
      <c r="BH1644" s="493" t="n">
        <v>0</v>
      </c>
      <c r="BI1644" s="493" t="n">
        <v>0</v>
      </c>
      <c r="BJ1644" s="493" t="n">
        <v>0</v>
      </c>
      <c r="BK1644" s="493" t="n">
        <v>0</v>
      </c>
      <c r="BL1644" s="493" t="n">
        <v>0</v>
      </c>
      <c r="BM1644" s="493" t="n">
        <v>0</v>
      </c>
      <c r="BN1644" s="493" t="n">
        <v>0</v>
      </c>
      <c r="BO1644" s="493" t="n">
        <v>0</v>
      </c>
      <c r="BP1644" s="493" t="n">
        <v>0</v>
      </c>
      <c r="BQ1644" s="493" t="n">
        <v>0</v>
      </c>
      <c r="BR1644" s="493" t="n">
        <v>0</v>
      </c>
      <c r="BS1644" s="493" t="n">
        <v>0</v>
      </c>
      <c r="BT1644" s="493" t="n">
        <v>0</v>
      </c>
      <c r="BU1644" s="493" t="n">
        <v>0</v>
      </c>
      <c r="BV1644" s="493" t="n">
        <v>0</v>
      </c>
      <c r="BW1644" s="493" t="n">
        <v>0</v>
      </c>
    </row>
    <row r="1645">
      <c r="A1645" t="inlineStr">
        <is>
          <t>[C9C] ANGIOTENSIN-II 길항제 (단일)</t>
        </is>
      </c>
      <c r="B1645" t="inlineStr">
        <is>
          <t>파비스</t>
        </is>
      </c>
      <c r="C1645" t="inlineStr">
        <is>
          <t>발미탄 에이</t>
        </is>
      </c>
      <c r="D1645" t="inlineStr">
        <is>
          <t>파비스</t>
        </is>
      </c>
      <c r="E1645" t="inlineStr">
        <is>
          <t>valsartan</t>
        </is>
      </c>
      <c r="F1645" t="inlineStr">
        <is>
          <t>종합병원</t>
        </is>
      </c>
      <c r="G1645" t="inlineStr">
        <is>
          <t>Generic</t>
        </is>
      </c>
      <c r="H1645" s="493" t="n">
        <v>0</v>
      </c>
      <c r="I1645" s="493" t="n">
        <v>0</v>
      </c>
      <c r="J1645" s="493" t="n">
        <v>0</v>
      </c>
      <c r="K1645" s="493" t="n">
        <v>0</v>
      </c>
      <c r="L1645" s="493" t="n">
        <v>0</v>
      </c>
      <c r="M1645" s="493" t="n">
        <v>0</v>
      </c>
      <c r="N1645" s="493" t="n">
        <v>0</v>
      </c>
      <c r="O1645" s="493" t="n">
        <v>0</v>
      </c>
      <c r="P1645" s="493" t="n">
        <v>0</v>
      </c>
      <c r="Q1645" s="493" t="n">
        <v>0</v>
      </c>
      <c r="R1645" s="493" t="n">
        <v>0</v>
      </c>
      <c r="S1645" s="493" t="n">
        <v>1720.44</v>
      </c>
      <c r="T1645" s="493" t="n">
        <v>1966.66</v>
      </c>
      <c r="U1645" s="493" t="n">
        <v>2676.6</v>
      </c>
      <c r="V1645" s="493" t="n">
        <v>2038.35</v>
      </c>
      <c r="W1645" s="493" t="n">
        <v>1625.55</v>
      </c>
      <c r="X1645" s="493" t="n">
        <v>2955.04</v>
      </c>
      <c r="Y1645" s="493" t="n">
        <v>2394.6</v>
      </c>
      <c r="Z1645" s="493" t="n">
        <v>2091.24</v>
      </c>
      <c r="AA1645" s="493" t="n">
        <v>3881.63</v>
      </c>
      <c r="AB1645" s="493" t="n">
        <v>2732.04</v>
      </c>
      <c r="AC1645" s="493" t="n">
        <v>2381.07</v>
      </c>
      <c r="AD1645" s="493" t="n">
        <v>3213.18</v>
      </c>
      <c r="AE1645" s="493" t="n">
        <v>2134.2</v>
      </c>
      <c r="AF1645" s="493" t="n">
        <v>3465.5</v>
      </c>
      <c r="AG1645" s="493" t="n">
        <v>2480.3</v>
      </c>
      <c r="AH1645" s="493" t="n">
        <v>4088.5</v>
      </c>
      <c r="AI1645" s="493" t="n">
        <v>2919.1</v>
      </c>
      <c r="AJ1645" s="493" t="n">
        <v>3254.7</v>
      </c>
      <c r="AK1645" s="493" t="n">
        <v>3182.08</v>
      </c>
      <c r="AL1645" s="493" t="n">
        <v>3032.5</v>
      </c>
      <c r="AM1645" s="493" t="n">
        <v>3962.44</v>
      </c>
      <c r="AN1645" s="493" t="n">
        <v>4429.8</v>
      </c>
      <c r="AO1645" s="493" t="n">
        <v>3401.8</v>
      </c>
      <c r="AP1645" s="493" t="n">
        <v>3689.76</v>
      </c>
      <c r="AQ1645" s="493" t="n">
        <v>3084.8</v>
      </c>
      <c r="AR1645" s="493" t="n">
        <v>3870.66</v>
      </c>
      <c r="AS1645" s="493" t="n">
        <v>4397.76</v>
      </c>
      <c r="AT1645" s="493" t="n">
        <v>3122.64</v>
      </c>
      <c r="AU1645" s="493" t="n">
        <v>3180.9</v>
      </c>
      <c r="AV1645" s="493" t="n">
        <v>3061.88</v>
      </c>
      <c r="AW1645" s="493" t="n">
        <v>2773.62</v>
      </c>
      <c r="AX1645" s="493" t="n">
        <v>3917.08</v>
      </c>
      <c r="AY1645" s="493" t="n">
        <v>3471.4</v>
      </c>
      <c r="AZ1645" s="493" t="n">
        <v>3640.41</v>
      </c>
      <c r="BA1645" s="493" t="n">
        <v>3150.3</v>
      </c>
      <c r="BB1645" s="493" t="n">
        <v>3289.53</v>
      </c>
      <c r="BC1645" s="493" t="n">
        <v>3951.72</v>
      </c>
      <c r="BD1645" s="493" t="n">
        <v>2426.04</v>
      </c>
      <c r="BE1645" s="493" t="n">
        <v>3263.44</v>
      </c>
      <c r="BF1645" s="493" t="n">
        <v>2894.89</v>
      </c>
      <c r="BG1645" s="493" t="n">
        <v>3683.14</v>
      </c>
      <c r="BH1645" s="493" t="n">
        <v>6446.6</v>
      </c>
      <c r="BI1645" s="493" t="n">
        <v>3372.42</v>
      </c>
      <c r="BJ1645" s="493" t="n">
        <v>3170.4</v>
      </c>
      <c r="BK1645" s="493" t="n">
        <v>3933.34</v>
      </c>
      <c r="BL1645" s="493" t="n">
        <v>2027.1</v>
      </c>
      <c r="BM1645" s="493" t="n">
        <v>811.8</v>
      </c>
      <c r="BN1645" s="493" t="n">
        <v>922.62</v>
      </c>
      <c r="BO1645" s="493" t="n">
        <v>290.4</v>
      </c>
      <c r="BP1645" s="493" t="n">
        <v>525.6</v>
      </c>
      <c r="BQ1645" s="493" t="n">
        <v>216</v>
      </c>
      <c r="BR1645" s="493" t="n">
        <v>225</v>
      </c>
      <c r="BS1645" s="493" t="n">
        <v>468.75</v>
      </c>
      <c r="BT1645" s="493" t="n">
        <v>175.5</v>
      </c>
      <c r="BU1645" s="493" t="n">
        <v>1476.72</v>
      </c>
      <c r="BV1645" s="493" t="n">
        <v>72.59999999999999</v>
      </c>
      <c r="BW1645" s="493" t="n">
        <v>1109.28</v>
      </c>
    </row>
    <row r="1646">
      <c r="A1646" t="inlineStr">
        <is>
          <t>[C9C] ANGIOTENSIN-II 길항제 (단일)</t>
        </is>
      </c>
      <c r="B1646" t="inlineStr">
        <is>
          <t>파비스</t>
        </is>
      </c>
      <c r="C1646" t="inlineStr">
        <is>
          <t>발미탄 에이</t>
        </is>
      </c>
      <c r="D1646" t="inlineStr">
        <is>
          <t>파비스</t>
        </is>
      </c>
      <c r="E1646" t="inlineStr">
        <is>
          <t>valsartan</t>
        </is>
      </c>
      <c r="F1646" t="inlineStr">
        <is>
          <t>병원</t>
        </is>
      </c>
      <c r="G1646" t="inlineStr">
        <is>
          <t>Generic</t>
        </is>
      </c>
      <c r="H1646" s="493" t="n">
        <v>1800.3</v>
      </c>
      <c r="I1646" s="493" t="n">
        <v>2632.3</v>
      </c>
      <c r="J1646" s="493" t="n">
        <v>1324</v>
      </c>
      <c r="K1646" s="493" t="n">
        <v>2729.2</v>
      </c>
      <c r="L1646" s="493" t="n">
        <v>1811.4</v>
      </c>
      <c r="M1646" s="493" t="n">
        <v>1490.8</v>
      </c>
      <c r="N1646" s="493" t="n">
        <v>2096</v>
      </c>
      <c r="O1646" s="493" t="n">
        <v>952.8</v>
      </c>
      <c r="P1646" s="493" t="n">
        <v>2047.47</v>
      </c>
      <c r="Q1646" s="493" t="n">
        <v>2160</v>
      </c>
      <c r="R1646" s="493" t="n">
        <v>963.6</v>
      </c>
      <c r="S1646" s="493" t="n">
        <v>840</v>
      </c>
      <c r="T1646" s="493" t="n">
        <v>603.6</v>
      </c>
      <c r="U1646" s="493" t="n">
        <v>243.6</v>
      </c>
      <c r="V1646" s="493" t="n">
        <v>240</v>
      </c>
      <c r="W1646" s="493" t="n">
        <v>483.6</v>
      </c>
      <c r="X1646" s="493" t="n">
        <v>964.2</v>
      </c>
      <c r="Y1646" s="493" t="n">
        <v>120.9</v>
      </c>
      <c r="Z1646" s="493" t="n">
        <v>240</v>
      </c>
      <c r="AA1646" s="493" t="n">
        <v>120</v>
      </c>
      <c r="AB1646" s="493" t="n">
        <v>0</v>
      </c>
      <c r="AC1646" s="493" t="n">
        <v>600</v>
      </c>
      <c r="AD1646" s="493" t="n">
        <v>0</v>
      </c>
      <c r="AE1646" s="493" t="n">
        <v>120</v>
      </c>
      <c r="AF1646" s="493" t="n">
        <v>120</v>
      </c>
      <c r="AG1646" s="493" t="n">
        <v>240</v>
      </c>
      <c r="AH1646" s="493" t="n">
        <v>239.4</v>
      </c>
      <c r="AI1646" s="493" t="n">
        <v>120</v>
      </c>
      <c r="AJ1646" s="493" t="n">
        <v>196</v>
      </c>
      <c r="AK1646" s="493" t="n">
        <v>120</v>
      </c>
      <c r="AL1646" s="493" t="n">
        <v>120</v>
      </c>
      <c r="AM1646" s="493" t="n">
        <v>1515.15</v>
      </c>
      <c r="AN1646" s="493" t="n">
        <v>798</v>
      </c>
      <c r="AO1646" s="493" t="n">
        <v>758.7</v>
      </c>
      <c r="AP1646" s="493" t="n">
        <v>2492.1</v>
      </c>
      <c r="AQ1646" s="493" t="n">
        <v>2328</v>
      </c>
      <c r="AR1646" s="493" t="n">
        <v>898.8</v>
      </c>
      <c r="AS1646" s="493" t="n">
        <v>1666</v>
      </c>
      <c r="AT1646" s="493" t="n">
        <v>360</v>
      </c>
      <c r="AU1646" s="493" t="n">
        <v>1072</v>
      </c>
      <c r="AV1646" s="493" t="n">
        <v>884</v>
      </c>
      <c r="AW1646" s="493" t="n">
        <v>1313.8</v>
      </c>
      <c r="AX1646" s="493" t="n">
        <v>1186.4</v>
      </c>
      <c r="AY1646" s="493" t="n">
        <v>1078.2</v>
      </c>
      <c r="AZ1646" s="493" t="n">
        <v>1446</v>
      </c>
      <c r="BA1646" s="493" t="n">
        <v>0</v>
      </c>
      <c r="BB1646" s="493" t="n">
        <v>603</v>
      </c>
      <c r="BC1646" s="493" t="n">
        <v>241.2</v>
      </c>
      <c r="BD1646" s="493" t="n">
        <v>482.4</v>
      </c>
      <c r="BE1646" s="493" t="n">
        <v>603.6</v>
      </c>
      <c r="BF1646" s="493" t="n">
        <v>243.6</v>
      </c>
      <c r="BG1646" s="493" t="n">
        <v>481.2</v>
      </c>
      <c r="BH1646" s="493" t="n">
        <v>498.6</v>
      </c>
      <c r="BI1646" s="493" t="n">
        <v>0</v>
      </c>
      <c r="BJ1646" s="493" t="n">
        <v>0</v>
      </c>
      <c r="BK1646" s="493" t="n">
        <v>3094.5</v>
      </c>
      <c r="BL1646" s="493" t="n">
        <v>0</v>
      </c>
      <c r="BM1646" s="493" t="n">
        <v>0</v>
      </c>
      <c r="BN1646" s="493" t="n">
        <v>600</v>
      </c>
      <c r="BO1646" s="493" t="n">
        <v>812.4400000000001</v>
      </c>
      <c r="BP1646" s="493" t="n">
        <v>568.2</v>
      </c>
      <c r="BQ1646" s="493" t="n">
        <v>1853.64</v>
      </c>
      <c r="BR1646" s="493" t="n">
        <v>480</v>
      </c>
      <c r="BS1646" s="493" t="n">
        <v>92</v>
      </c>
      <c r="BT1646" s="493" t="n">
        <v>1081.2</v>
      </c>
      <c r="BU1646" s="493" t="n">
        <v>120.9</v>
      </c>
      <c r="BV1646" s="493" t="n">
        <v>605.1</v>
      </c>
      <c r="BW1646" s="493" t="n">
        <v>120.9</v>
      </c>
    </row>
    <row r="1647">
      <c r="A1647" t="inlineStr">
        <is>
          <t>[C9C] ANGIOTENSIN-II 길항제 (단일)</t>
        </is>
      </c>
      <c r="B1647" t="inlineStr">
        <is>
          <t>파비스</t>
        </is>
      </c>
      <c r="C1647" t="inlineStr">
        <is>
          <t>발미탄 에이</t>
        </is>
      </c>
      <c r="D1647" t="inlineStr">
        <is>
          <t>파비스</t>
        </is>
      </c>
      <c r="E1647" t="inlineStr">
        <is>
          <t>valsartan</t>
        </is>
      </c>
      <c r="F1647" t="inlineStr">
        <is>
          <t>의원</t>
        </is>
      </c>
      <c r="G1647" t="inlineStr">
        <is>
          <t>Generic</t>
        </is>
      </c>
      <c r="H1647" s="493" t="n">
        <v>12750.6</v>
      </c>
      <c r="I1647" s="493" t="n">
        <v>9403.5</v>
      </c>
      <c r="J1647" s="493" t="n">
        <v>9838.25</v>
      </c>
      <c r="K1647" s="493" t="n">
        <v>10629.9</v>
      </c>
      <c r="L1647" s="493" t="n">
        <v>11945.01</v>
      </c>
      <c r="M1647" s="493" t="n">
        <v>8422.799999999999</v>
      </c>
      <c r="N1647" s="493" t="n">
        <v>11713.59</v>
      </c>
      <c r="O1647" s="493" t="n">
        <v>13863.55</v>
      </c>
      <c r="P1647" s="493" t="n">
        <v>11533.96</v>
      </c>
      <c r="Q1647" s="493" t="n">
        <v>10261.5</v>
      </c>
      <c r="R1647" s="493" t="n">
        <v>20840.16</v>
      </c>
      <c r="S1647" s="493" t="n">
        <v>86217.08</v>
      </c>
      <c r="T1647" s="493" t="n">
        <v>136373.03</v>
      </c>
      <c r="U1647" s="493" t="n">
        <v>123733.14</v>
      </c>
      <c r="V1647" s="493" t="n">
        <v>135517.81</v>
      </c>
      <c r="W1647" s="493" t="n">
        <v>131336.71</v>
      </c>
      <c r="X1647" s="493" t="n">
        <v>132594.86</v>
      </c>
      <c r="Y1647" s="493" t="n">
        <v>129404.83</v>
      </c>
      <c r="Z1647" s="493" t="n">
        <v>116066.73</v>
      </c>
      <c r="AA1647" s="493" t="n">
        <v>148345.77</v>
      </c>
      <c r="AB1647" s="493" t="n">
        <v>134389.56</v>
      </c>
      <c r="AC1647" s="493" t="n">
        <v>147055.86</v>
      </c>
      <c r="AD1647" s="493" t="n">
        <v>135075.14</v>
      </c>
      <c r="AE1647" s="493" t="n">
        <v>154322.36</v>
      </c>
      <c r="AF1647" s="493" t="n">
        <v>129965.6</v>
      </c>
      <c r="AG1647" s="493" t="n">
        <v>141057</v>
      </c>
      <c r="AH1647" s="493" t="n">
        <v>151617.32</v>
      </c>
      <c r="AI1647" s="493" t="n">
        <v>142593.04</v>
      </c>
      <c r="AJ1647" s="493" t="n">
        <v>137899.24</v>
      </c>
      <c r="AK1647" s="493" t="n">
        <v>149569.67</v>
      </c>
      <c r="AL1647" s="493" t="n">
        <v>135127.53</v>
      </c>
      <c r="AM1647" s="493" t="n">
        <v>131653.38</v>
      </c>
      <c r="AN1647" s="493" t="n">
        <v>130318.02</v>
      </c>
      <c r="AO1647" s="493" t="n">
        <v>135659.58</v>
      </c>
      <c r="AP1647" s="493" t="n">
        <v>128313.43</v>
      </c>
      <c r="AQ1647" s="493" t="n">
        <v>131172.92</v>
      </c>
      <c r="AR1647" s="493" t="n">
        <v>127234.53</v>
      </c>
      <c r="AS1647" s="493" t="n">
        <v>126096.26</v>
      </c>
      <c r="AT1647" s="493" t="n">
        <v>116257.84</v>
      </c>
      <c r="AU1647" s="493" t="n">
        <v>135077.8</v>
      </c>
      <c r="AV1647" s="493" t="n">
        <v>124481.73</v>
      </c>
      <c r="AW1647" s="493" t="n">
        <v>115429.74</v>
      </c>
      <c r="AX1647" s="493" t="n">
        <v>122478.04</v>
      </c>
      <c r="AY1647" s="493" t="n">
        <v>130122.64</v>
      </c>
      <c r="AZ1647" s="493" t="n">
        <v>128425.12</v>
      </c>
      <c r="BA1647" s="493" t="n">
        <v>133700.98</v>
      </c>
      <c r="BB1647" s="493" t="n">
        <v>115530.22</v>
      </c>
      <c r="BC1647" s="493" t="n">
        <v>137593.79</v>
      </c>
      <c r="BD1647" s="493" t="n">
        <v>139638.25</v>
      </c>
      <c r="BE1647" s="493" t="n">
        <v>131383.48</v>
      </c>
      <c r="BF1647" s="493" t="n">
        <v>128097.76</v>
      </c>
      <c r="BG1647" s="493" t="n">
        <v>86446.46000000001</v>
      </c>
      <c r="BH1647" s="493" t="n">
        <v>96655.19</v>
      </c>
      <c r="BI1647" s="493" t="n">
        <v>93435.25999999999</v>
      </c>
      <c r="BJ1647" s="493" t="n">
        <v>101305.62</v>
      </c>
      <c r="BK1647" s="493" t="n">
        <v>90100.64</v>
      </c>
      <c r="BL1647" s="493" t="n">
        <v>103335.07</v>
      </c>
      <c r="BM1647" s="493" t="n">
        <v>79977.63</v>
      </c>
      <c r="BN1647" s="493" t="n">
        <v>73844.75</v>
      </c>
      <c r="BO1647" s="493" t="n">
        <v>81002.99000000001</v>
      </c>
      <c r="BP1647" s="493" t="n">
        <v>83217.81</v>
      </c>
      <c r="BQ1647" s="493" t="n">
        <v>69955.91</v>
      </c>
      <c r="BR1647" s="493" t="n">
        <v>119821.05</v>
      </c>
      <c r="BS1647" s="493" t="n">
        <v>121910.69</v>
      </c>
      <c r="BT1647" s="493" t="n">
        <v>110877.99</v>
      </c>
      <c r="BU1647" s="493" t="n">
        <v>120943.82</v>
      </c>
      <c r="BV1647" s="493" t="n">
        <v>129205.97</v>
      </c>
      <c r="BW1647" s="493" t="n">
        <v>120279.15</v>
      </c>
    </row>
    <row r="1648">
      <c r="A1648" t="inlineStr">
        <is>
          <t>[C9C] ANGIOTENSIN-II 길항제 (단일)</t>
        </is>
      </c>
      <c r="B1648" t="inlineStr">
        <is>
          <t>파비스</t>
        </is>
      </c>
      <c r="C1648" t="inlineStr">
        <is>
          <t>발미탄 에이</t>
        </is>
      </c>
      <c r="D1648" t="inlineStr">
        <is>
          <t>파비스</t>
        </is>
      </c>
      <c r="E1648" t="inlineStr">
        <is>
          <t>valsartan</t>
        </is>
      </c>
      <c r="F1648" t="inlineStr">
        <is>
          <t>보건소</t>
        </is>
      </c>
      <c r="G1648" t="inlineStr">
        <is>
          <t>Generic</t>
        </is>
      </c>
      <c r="H1648" s="493" t="n">
        <v>8745.6</v>
      </c>
      <c r="I1648" s="493" t="n">
        <v>5623.5</v>
      </c>
      <c r="J1648" s="493" t="n">
        <v>2236.2</v>
      </c>
      <c r="K1648" s="493" t="n">
        <v>3288.6</v>
      </c>
      <c r="L1648" s="493" t="n">
        <v>1518.9</v>
      </c>
      <c r="M1648" s="493" t="n">
        <v>2293.2</v>
      </c>
      <c r="N1648" s="493" t="n">
        <v>2651.2</v>
      </c>
      <c r="O1648" s="493" t="n">
        <v>2026.08</v>
      </c>
      <c r="P1648" s="493" t="n">
        <v>2831.4</v>
      </c>
      <c r="Q1648" s="493" t="n">
        <v>602.7</v>
      </c>
      <c r="R1648" s="493" t="n">
        <v>2987.7</v>
      </c>
      <c r="S1648" s="493" t="n">
        <v>1823.8</v>
      </c>
      <c r="T1648" s="493" t="n">
        <v>1327.2</v>
      </c>
      <c r="U1648" s="493" t="n">
        <v>2218.62</v>
      </c>
      <c r="V1648" s="493" t="n">
        <v>1310.1</v>
      </c>
      <c r="W1648" s="493" t="n">
        <v>1676.7</v>
      </c>
      <c r="X1648" s="493" t="n">
        <v>865.8</v>
      </c>
      <c r="Y1648" s="493" t="n">
        <v>1776</v>
      </c>
      <c r="Z1648" s="493" t="n">
        <v>156.6</v>
      </c>
      <c r="AA1648" s="493" t="n">
        <v>1258.8</v>
      </c>
      <c r="AB1648" s="493" t="n">
        <v>837.9</v>
      </c>
      <c r="AC1648" s="493" t="n">
        <v>178.8</v>
      </c>
      <c r="AD1648" s="493" t="n">
        <v>0</v>
      </c>
      <c r="AE1648" s="493" t="n">
        <v>0</v>
      </c>
      <c r="AF1648" s="493" t="n">
        <v>45.6</v>
      </c>
      <c r="AG1648" s="493" t="n">
        <v>96.59999999999999</v>
      </c>
      <c r="AH1648" s="493" t="n">
        <v>321.3</v>
      </c>
      <c r="AI1648" s="493" t="n">
        <v>150.3</v>
      </c>
      <c r="AJ1648" s="493" t="n">
        <v>184.35</v>
      </c>
      <c r="AK1648" s="493" t="n">
        <v>0</v>
      </c>
      <c r="AL1648" s="493" t="n">
        <v>882</v>
      </c>
      <c r="AM1648" s="493" t="n">
        <v>0</v>
      </c>
      <c r="AN1648" s="493" t="n">
        <v>502.8</v>
      </c>
      <c r="AO1648" s="493" t="n">
        <v>335.4</v>
      </c>
      <c r="AP1648" s="493" t="n">
        <v>418.8</v>
      </c>
      <c r="AQ1648" s="493" t="n">
        <v>206.4</v>
      </c>
      <c r="AR1648" s="493" t="n">
        <v>739.2</v>
      </c>
      <c r="AS1648" s="493" t="n">
        <v>0</v>
      </c>
      <c r="AT1648" s="493" t="n">
        <v>634.8</v>
      </c>
      <c r="AU1648" s="493" t="n">
        <v>127.8</v>
      </c>
      <c r="AV1648" s="493" t="n">
        <v>627</v>
      </c>
      <c r="AW1648" s="493" t="n">
        <v>45.3</v>
      </c>
      <c r="AX1648" s="493" t="n">
        <v>423</v>
      </c>
      <c r="AY1648" s="493" t="n">
        <v>147.65</v>
      </c>
      <c r="AZ1648" s="493" t="n">
        <v>242.1</v>
      </c>
      <c r="BA1648" s="493" t="n">
        <v>483.3</v>
      </c>
      <c r="BB1648" s="493" t="n">
        <v>459</v>
      </c>
      <c r="BC1648" s="493" t="n">
        <v>100.2</v>
      </c>
      <c r="BD1648" s="493" t="n">
        <v>720.3</v>
      </c>
      <c r="BE1648" s="493" t="n">
        <v>0</v>
      </c>
      <c r="BF1648" s="493" t="n">
        <v>0</v>
      </c>
      <c r="BG1648" s="493" t="n">
        <v>0</v>
      </c>
      <c r="BH1648" s="493" t="n">
        <v>152.1</v>
      </c>
      <c r="BI1648" s="493" t="n">
        <v>0</v>
      </c>
      <c r="BJ1648" s="493" t="n">
        <v>424.8</v>
      </c>
      <c r="BK1648" s="493" t="n">
        <v>178.2</v>
      </c>
      <c r="BL1648" s="493" t="n">
        <v>124.2</v>
      </c>
      <c r="BM1648" s="493" t="n">
        <v>0</v>
      </c>
      <c r="BN1648" s="493" t="n">
        <v>94.8</v>
      </c>
      <c r="BO1648" s="493" t="n">
        <v>0</v>
      </c>
      <c r="BP1648" s="493" t="n">
        <v>444.6</v>
      </c>
      <c r="BQ1648" s="493" t="n">
        <v>0</v>
      </c>
      <c r="BR1648" s="493" t="n">
        <v>780.3</v>
      </c>
      <c r="BS1648" s="493" t="n">
        <v>1052.4</v>
      </c>
      <c r="BT1648" s="493" t="n">
        <v>0</v>
      </c>
      <c r="BU1648" s="493" t="n">
        <v>0</v>
      </c>
      <c r="BV1648" s="493" t="n">
        <v>220.5</v>
      </c>
      <c r="BW1648" s="493" t="n">
        <v>151.2</v>
      </c>
    </row>
    <row r="1649">
      <c r="A1649" t="inlineStr">
        <is>
          <t>[C9C] ANGIOTENSIN-II 길항제 (단일)</t>
        </is>
      </c>
      <c r="B1649" t="inlineStr">
        <is>
          <t>파비스</t>
        </is>
      </c>
      <c r="C1649" t="inlineStr">
        <is>
          <t>발미탄 에이</t>
        </is>
      </c>
      <c r="D1649" t="inlineStr">
        <is>
          <t>파비스</t>
        </is>
      </c>
      <c r="E1649" t="inlineStr">
        <is>
          <t>valsartan</t>
        </is>
      </c>
      <c r="F1649" t="inlineStr">
        <is>
          <t>기타(치과의원, 치과병원 등)</t>
        </is>
      </c>
      <c r="G1649" t="inlineStr">
        <is>
          <t>Generic</t>
        </is>
      </c>
      <c r="H1649" s="493" t="n">
        <v>0</v>
      </c>
      <c r="I1649" s="493" t="n">
        <v>0</v>
      </c>
      <c r="J1649" s="493" t="n">
        <v>0</v>
      </c>
      <c r="K1649" s="493" t="n">
        <v>0</v>
      </c>
      <c r="L1649" s="493" t="n">
        <v>0</v>
      </c>
      <c r="M1649" s="493" t="n">
        <v>0</v>
      </c>
      <c r="N1649" s="493" t="n">
        <v>0</v>
      </c>
      <c r="O1649" s="493" t="n">
        <v>0</v>
      </c>
      <c r="P1649" s="493" t="n">
        <v>0</v>
      </c>
      <c r="Q1649" s="493" t="n">
        <v>0</v>
      </c>
      <c r="R1649" s="493" t="n">
        <v>0</v>
      </c>
      <c r="S1649" s="493" t="n">
        <v>0</v>
      </c>
      <c r="T1649" s="493" t="n">
        <v>0</v>
      </c>
      <c r="U1649" s="493" t="n">
        <v>0</v>
      </c>
      <c r="V1649" s="493" t="n">
        <v>0</v>
      </c>
      <c r="W1649" s="493" t="n">
        <v>0</v>
      </c>
      <c r="X1649" s="493" t="n">
        <v>0</v>
      </c>
      <c r="Y1649" s="493" t="n">
        <v>0</v>
      </c>
      <c r="Z1649" s="493" t="n">
        <v>0</v>
      </c>
      <c r="AA1649" s="493" t="n">
        <v>0</v>
      </c>
      <c r="AB1649" s="493" t="n">
        <v>0</v>
      </c>
      <c r="AC1649" s="493" t="n">
        <v>0</v>
      </c>
      <c r="AD1649" s="493" t="n">
        <v>0</v>
      </c>
      <c r="AE1649" s="493" t="n">
        <v>0</v>
      </c>
      <c r="AF1649" s="493" t="n">
        <v>0</v>
      </c>
      <c r="AG1649" s="493" t="n">
        <v>0</v>
      </c>
      <c r="AH1649" s="493" t="n">
        <v>0</v>
      </c>
      <c r="AI1649" s="493" t="n">
        <v>68.09999999999999</v>
      </c>
      <c r="AJ1649" s="493" t="n">
        <v>0</v>
      </c>
      <c r="AK1649" s="493" t="n">
        <v>0</v>
      </c>
      <c r="AL1649" s="493" t="n">
        <v>0</v>
      </c>
      <c r="AM1649" s="493" t="n">
        <v>0</v>
      </c>
      <c r="AN1649" s="493" t="n">
        <v>0</v>
      </c>
      <c r="AO1649" s="493" t="n">
        <v>0</v>
      </c>
      <c r="AP1649" s="493" t="n">
        <v>0</v>
      </c>
      <c r="AQ1649" s="493" t="n">
        <v>0</v>
      </c>
      <c r="AR1649" s="493" t="n">
        <v>0</v>
      </c>
      <c r="AS1649" s="493" t="n">
        <v>0</v>
      </c>
      <c r="AT1649" s="493" t="n">
        <v>0</v>
      </c>
      <c r="AU1649" s="493" t="n">
        <v>0</v>
      </c>
      <c r="AV1649" s="493" t="n">
        <v>0</v>
      </c>
      <c r="AW1649" s="493" t="n">
        <v>0</v>
      </c>
      <c r="AX1649" s="493" t="n">
        <v>0</v>
      </c>
      <c r="AY1649" s="493" t="n">
        <v>0</v>
      </c>
      <c r="AZ1649" s="493" t="n">
        <v>0</v>
      </c>
      <c r="BA1649" s="493" t="n">
        <v>0</v>
      </c>
      <c r="BB1649" s="493" t="n">
        <v>0</v>
      </c>
      <c r="BC1649" s="493" t="n">
        <v>0</v>
      </c>
      <c r="BD1649" s="493" t="n">
        <v>0</v>
      </c>
      <c r="BE1649" s="493" t="n">
        <v>0</v>
      </c>
      <c r="BF1649" s="493" t="n">
        <v>0</v>
      </c>
      <c r="BG1649" s="493" t="n">
        <v>0</v>
      </c>
      <c r="BH1649" s="493" t="n">
        <v>0</v>
      </c>
      <c r="BI1649" s="493" t="n">
        <v>0</v>
      </c>
      <c r="BJ1649" s="493" t="n">
        <v>0</v>
      </c>
      <c r="BK1649" s="493" t="n">
        <v>0</v>
      </c>
      <c r="BL1649" s="493" t="n">
        <v>0</v>
      </c>
      <c r="BM1649" s="493" t="n">
        <v>0</v>
      </c>
      <c r="BN1649" s="493" t="n">
        <v>0</v>
      </c>
      <c r="BO1649" s="493" t="n">
        <v>0</v>
      </c>
      <c r="BP1649" s="493" t="n">
        <v>0</v>
      </c>
      <c r="BQ1649" s="493" t="n">
        <v>0</v>
      </c>
      <c r="BR1649" s="493" t="n">
        <v>0</v>
      </c>
      <c r="BS1649" s="493" t="n">
        <v>0</v>
      </c>
      <c r="BT1649" s="493" t="n">
        <v>0</v>
      </c>
      <c r="BU1649" s="493" t="n">
        <v>0</v>
      </c>
      <c r="BV1649" s="493" t="n">
        <v>0</v>
      </c>
      <c r="BW1649" s="493" t="n">
        <v>0</v>
      </c>
    </row>
    <row r="1650">
      <c r="A1650" t="inlineStr">
        <is>
          <t>[C9C] ANGIOTENSIN-II 길항제 (단일)</t>
        </is>
      </c>
      <c r="B1650" t="inlineStr">
        <is>
          <t>팜비오</t>
        </is>
      </c>
      <c r="C1650" t="inlineStr">
        <is>
          <t>텔카탄</t>
        </is>
      </c>
      <c r="D1650" t="inlineStr">
        <is>
          <t>팜비오</t>
        </is>
      </c>
      <c r="E1650" t="inlineStr">
        <is>
          <t>telmisartan</t>
        </is>
      </c>
      <c r="F1650" t="inlineStr">
        <is>
          <t>상급종합병원</t>
        </is>
      </c>
      <c r="G1650" t="inlineStr">
        <is>
          <t>Generic</t>
        </is>
      </c>
      <c r="H1650" s="493" t="n">
        <v>1098.9</v>
      </c>
      <c r="I1650" s="493" t="n">
        <v>1094.4</v>
      </c>
      <c r="J1650" s="493" t="n">
        <v>0</v>
      </c>
      <c r="K1650" s="493" t="n">
        <v>1827</v>
      </c>
      <c r="L1650" s="493" t="n">
        <v>1465.2</v>
      </c>
      <c r="M1650" s="493" t="n">
        <v>0</v>
      </c>
      <c r="N1650" s="493" t="n">
        <v>1094.4</v>
      </c>
      <c r="O1650" s="493" t="n">
        <v>0</v>
      </c>
      <c r="P1650" s="493" t="n">
        <v>0</v>
      </c>
      <c r="Q1650" s="493" t="n">
        <v>373.5</v>
      </c>
      <c r="R1650" s="493" t="n">
        <v>0</v>
      </c>
      <c r="S1650" s="493" t="n">
        <v>0</v>
      </c>
      <c r="T1650" s="493" t="n">
        <v>1453.5</v>
      </c>
      <c r="U1650" s="493" t="n">
        <v>0</v>
      </c>
      <c r="V1650" s="493" t="n">
        <v>0</v>
      </c>
      <c r="W1650" s="493" t="n">
        <v>1458</v>
      </c>
      <c r="X1650" s="493" t="n">
        <v>0</v>
      </c>
      <c r="Y1650" s="493" t="n">
        <v>0</v>
      </c>
      <c r="Z1650" s="493" t="n">
        <v>1108.8</v>
      </c>
      <c r="AA1650" s="493" t="n">
        <v>0</v>
      </c>
      <c r="AB1650" s="493" t="n">
        <v>1501.2</v>
      </c>
      <c r="AC1650" s="493" t="n">
        <v>1862.1</v>
      </c>
      <c r="AD1650" s="493" t="n">
        <v>0</v>
      </c>
      <c r="AE1650" s="493" t="n">
        <v>1130.4</v>
      </c>
      <c r="AF1650" s="493" t="n">
        <v>1138.5</v>
      </c>
      <c r="AG1650" s="493" t="n">
        <v>0</v>
      </c>
      <c r="AH1650" s="493" t="n">
        <v>1173.6</v>
      </c>
      <c r="AI1650" s="493" t="n">
        <v>769.5</v>
      </c>
      <c r="AJ1650" s="493" t="n">
        <v>0</v>
      </c>
      <c r="AK1650" s="493" t="n">
        <v>1833.48</v>
      </c>
      <c r="AL1650" s="493" t="n">
        <v>1531.8</v>
      </c>
      <c r="AM1650" s="493" t="n">
        <v>3580.96</v>
      </c>
      <c r="AN1650" s="493" t="n">
        <v>1999.8</v>
      </c>
      <c r="AO1650" s="493" t="n">
        <v>2693.22</v>
      </c>
      <c r="AP1650" s="493" t="n">
        <v>0</v>
      </c>
      <c r="AQ1650" s="493" t="n">
        <v>2841.3</v>
      </c>
      <c r="AR1650" s="493" t="n">
        <v>2919.3</v>
      </c>
      <c r="AS1650" s="493" t="n">
        <v>0</v>
      </c>
      <c r="AT1650" s="493" t="n">
        <v>3003.15</v>
      </c>
      <c r="AU1650" s="493" t="n">
        <v>1163.7</v>
      </c>
      <c r="AV1650" s="493" t="n">
        <v>0</v>
      </c>
      <c r="AW1650" s="493" t="n">
        <v>3365</v>
      </c>
      <c r="AX1650" s="493" t="n">
        <v>422.1</v>
      </c>
      <c r="AY1650" s="493" t="n">
        <v>0</v>
      </c>
      <c r="AZ1650" s="493" t="n">
        <v>4330.75</v>
      </c>
      <c r="BA1650" s="493" t="n">
        <v>0</v>
      </c>
      <c r="BB1650" s="493" t="n">
        <v>0</v>
      </c>
      <c r="BC1650" s="493" t="n">
        <v>2400.65</v>
      </c>
      <c r="BD1650" s="493" t="n">
        <v>788.4</v>
      </c>
      <c r="BE1650" s="493" t="n">
        <v>0</v>
      </c>
      <c r="BF1650" s="493" t="n">
        <v>1646.35</v>
      </c>
      <c r="BG1650" s="493" t="n">
        <v>1223.1</v>
      </c>
      <c r="BH1650" s="493" t="n">
        <v>0</v>
      </c>
      <c r="BI1650" s="493" t="n">
        <v>4891.9</v>
      </c>
      <c r="BJ1650" s="493" t="n">
        <v>2062.8</v>
      </c>
      <c r="BK1650" s="493" t="n">
        <v>0</v>
      </c>
      <c r="BL1650" s="493" t="n">
        <v>0</v>
      </c>
      <c r="BM1650" s="493" t="n">
        <v>3721.2</v>
      </c>
      <c r="BN1650" s="493" t="n">
        <v>0</v>
      </c>
      <c r="BO1650" s="493" t="n">
        <v>0</v>
      </c>
      <c r="BP1650" s="493" t="n">
        <v>0</v>
      </c>
      <c r="BQ1650" s="493" t="n">
        <v>0</v>
      </c>
      <c r="BR1650" s="493" t="n">
        <v>0</v>
      </c>
      <c r="BS1650" s="493" t="n">
        <v>2015.89</v>
      </c>
      <c r="BT1650" s="493" t="n">
        <v>0</v>
      </c>
      <c r="BU1650" s="493" t="n">
        <v>0</v>
      </c>
      <c r="BV1650" s="493" t="n">
        <v>1523.1</v>
      </c>
      <c r="BW1650" s="493" t="n">
        <v>0</v>
      </c>
    </row>
    <row r="1651">
      <c r="A1651" t="inlineStr">
        <is>
          <t>[C9C] ANGIOTENSIN-II 길항제 (단일)</t>
        </is>
      </c>
      <c r="B1651" t="inlineStr">
        <is>
          <t>팜비오</t>
        </is>
      </c>
      <c r="C1651" t="inlineStr">
        <is>
          <t>텔카탄</t>
        </is>
      </c>
      <c r="D1651" t="inlineStr">
        <is>
          <t>팜비오</t>
        </is>
      </c>
      <c r="E1651" t="inlineStr">
        <is>
          <t>telmisartan</t>
        </is>
      </c>
      <c r="F1651" t="inlineStr">
        <is>
          <t>종합병원</t>
        </is>
      </c>
      <c r="G1651" t="inlineStr">
        <is>
          <t>Generic</t>
        </is>
      </c>
      <c r="H1651" s="493" t="n">
        <v>76218.03999999999</v>
      </c>
      <c r="I1651" s="493" t="n">
        <v>58957.6</v>
      </c>
      <c r="J1651" s="493" t="n">
        <v>76930.47</v>
      </c>
      <c r="K1651" s="493" t="n">
        <v>67146.44</v>
      </c>
      <c r="L1651" s="493" t="n">
        <v>71867.5</v>
      </c>
      <c r="M1651" s="493" t="n">
        <v>63301.16</v>
      </c>
      <c r="N1651" s="493" t="n">
        <v>67596.14999999999</v>
      </c>
      <c r="O1651" s="493" t="n">
        <v>69964.98</v>
      </c>
      <c r="P1651" s="493" t="n">
        <v>64073.93</v>
      </c>
      <c r="Q1651" s="493" t="n">
        <v>69273.91</v>
      </c>
      <c r="R1651" s="493" t="n">
        <v>77152.61</v>
      </c>
      <c r="S1651" s="493" t="n">
        <v>64101.78</v>
      </c>
      <c r="T1651" s="493" t="n">
        <v>80512.92999999999</v>
      </c>
      <c r="U1651" s="493" t="n">
        <v>70336.53</v>
      </c>
      <c r="V1651" s="493" t="n">
        <v>66088.69</v>
      </c>
      <c r="W1651" s="493" t="n">
        <v>75075.34</v>
      </c>
      <c r="X1651" s="493" t="n">
        <v>84528.5</v>
      </c>
      <c r="Y1651" s="493" t="n">
        <v>52548.56</v>
      </c>
      <c r="Z1651" s="493" t="n">
        <v>69792.63</v>
      </c>
      <c r="AA1651" s="493" t="n">
        <v>55828.52</v>
      </c>
      <c r="AB1651" s="493" t="n">
        <v>71958.45</v>
      </c>
      <c r="AC1651" s="493" t="n">
        <v>70302.45</v>
      </c>
      <c r="AD1651" s="493" t="n">
        <v>94378.56</v>
      </c>
      <c r="AE1651" s="493" t="n">
        <v>73851.48</v>
      </c>
      <c r="AF1651" s="493" t="n">
        <v>76467.94</v>
      </c>
      <c r="AG1651" s="493" t="n">
        <v>75650.44</v>
      </c>
      <c r="AH1651" s="493" t="n">
        <v>73384.39</v>
      </c>
      <c r="AI1651" s="493" t="n">
        <v>68703.92</v>
      </c>
      <c r="AJ1651" s="493" t="n">
        <v>82914.33</v>
      </c>
      <c r="AK1651" s="493" t="n">
        <v>63289.58</v>
      </c>
      <c r="AL1651" s="493" t="n">
        <v>78069.19</v>
      </c>
      <c r="AM1651" s="493" t="n">
        <v>90819.03999999999</v>
      </c>
      <c r="AN1651" s="493" t="n">
        <v>61802.57</v>
      </c>
      <c r="AO1651" s="493" t="n">
        <v>75225.17999999999</v>
      </c>
      <c r="AP1651" s="493" t="n">
        <v>79162.53</v>
      </c>
      <c r="AQ1651" s="493" t="n">
        <v>56423.15</v>
      </c>
      <c r="AR1651" s="493" t="n">
        <v>68078.53999999999</v>
      </c>
      <c r="AS1651" s="493" t="n">
        <v>81721.05</v>
      </c>
      <c r="AT1651" s="493" t="n">
        <v>85412.53</v>
      </c>
      <c r="AU1651" s="493" t="n">
        <v>86137.86</v>
      </c>
      <c r="AV1651" s="493" t="n">
        <v>93201.98</v>
      </c>
      <c r="AW1651" s="493" t="n">
        <v>83671.02</v>
      </c>
      <c r="AX1651" s="493" t="n">
        <v>92406.89999999999</v>
      </c>
      <c r="AY1651" s="493" t="n">
        <v>126132.07</v>
      </c>
      <c r="AZ1651" s="493" t="n">
        <v>82723.34</v>
      </c>
      <c r="BA1651" s="493" t="n">
        <v>108058.22</v>
      </c>
      <c r="BB1651" s="493" t="n">
        <v>114364.99</v>
      </c>
      <c r="BC1651" s="493" t="n">
        <v>100990.43</v>
      </c>
      <c r="BD1651" s="493" t="n">
        <v>108061.91</v>
      </c>
      <c r="BE1651" s="493" t="n">
        <v>95287.45</v>
      </c>
      <c r="BF1651" s="493" t="n">
        <v>103155.48</v>
      </c>
      <c r="BG1651" s="493" t="n">
        <v>104911.84</v>
      </c>
      <c r="BH1651" s="493" t="n">
        <v>84819.73</v>
      </c>
      <c r="BI1651" s="493" t="n">
        <v>86092.66</v>
      </c>
      <c r="BJ1651" s="493" t="n">
        <v>115172.06</v>
      </c>
      <c r="BK1651" s="493" t="n">
        <v>80693.50999999999</v>
      </c>
      <c r="BL1651" s="493" t="n">
        <v>82614.14</v>
      </c>
      <c r="BM1651" s="493" t="n">
        <v>97694.97</v>
      </c>
      <c r="BN1651" s="493" t="n">
        <v>97435.17999999999</v>
      </c>
      <c r="BO1651" s="493" t="n">
        <v>86466.8</v>
      </c>
      <c r="BP1651" s="493" t="n">
        <v>82458.53999999999</v>
      </c>
      <c r="BQ1651" s="493" t="n">
        <v>78609.53</v>
      </c>
      <c r="BR1651" s="493" t="n">
        <v>82620.17999999999</v>
      </c>
      <c r="BS1651" s="493" t="n">
        <v>87979.24000000001</v>
      </c>
      <c r="BT1651" s="493" t="n">
        <v>77423.89999999999</v>
      </c>
      <c r="BU1651" s="493" t="n">
        <v>87191.38</v>
      </c>
      <c r="BV1651" s="493" t="n">
        <v>90157.71000000001</v>
      </c>
      <c r="BW1651" s="493" t="n">
        <v>72625.74000000001</v>
      </c>
    </row>
    <row r="1652">
      <c r="A1652" t="inlineStr">
        <is>
          <t>[C9C] ANGIOTENSIN-II 길항제 (단일)</t>
        </is>
      </c>
      <c r="B1652" t="inlineStr">
        <is>
          <t>팜비오</t>
        </is>
      </c>
      <c r="C1652" t="inlineStr">
        <is>
          <t>텔카탄</t>
        </is>
      </c>
      <c r="D1652" t="inlineStr">
        <is>
          <t>팜비오</t>
        </is>
      </c>
      <c r="E1652" t="inlineStr">
        <is>
          <t>telmisartan</t>
        </is>
      </c>
      <c r="F1652" t="inlineStr">
        <is>
          <t>병원</t>
        </is>
      </c>
      <c r="G1652" t="inlineStr">
        <is>
          <t>Generic</t>
        </is>
      </c>
      <c r="H1652" s="493" t="n">
        <v>164.08</v>
      </c>
      <c r="I1652" s="493" t="n">
        <v>820.38</v>
      </c>
      <c r="J1652" s="493" t="n">
        <v>528.3099999999999</v>
      </c>
      <c r="K1652" s="493" t="n">
        <v>1751.89</v>
      </c>
      <c r="L1652" s="493" t="n">
        <v>609.62</v>
      </c>
      <c r="M1652" s="493" t="n">
        <v>1123.22</v>
      </c>
      <c r="N1652" s="493" t="n">
        <v>941.9</v>
      </c>
      <c r="O1652" s="493" t="n">
        <v>838.41</v>
      </c>
      <c r="P1652" s="493" t="n">
        <v>1517.4</v>
      </c>
      <c r="Q1652" s="493" t="n">
        <v>1522.5</v>
      </c>
      <c r="R1652" s="493" t="n">
        <v>720</v>
      </c>
      <c r="S1652" s="493" t="n">
        <v>1173.24</v>
      </c>
      <c r="T1652" s="493" t="n">
        <v>1913.7</v>
      </c>
      <c r="U1652" s="493" t="n">
        <v>1458</v>
      </c>
      <c r="V1652" s="493" t="n">
        <v>431.7</v>
      </c>
      <c r="W1652" s="493" t="n">
        <v>2085.6</v>
      </c>
      <c r="X1652" s="493" t="n">
        <v>840</v>
      </c>
      <c r="Y1652" s="493" t="n">
        <v>1363.8</v>
      </c>
      <c r="Z1652" s="493" t="n">
        <v>1442.1</v>
      </c>
      <c r="AA1652" s="493" t="n">
        <v>898.8</v>
      </c>
      <c r="AB1652" s="493" t="n">
        <v>480</v>
      </c>
      <c r="AC1652" s="493" t="n">
        <v>412.2</v>
      </c>
      <c r="AD1652" s="493" t="n">
        <v>1080</v>
      </c>
      <c r="AE1652" s="493" t="n">
        <v>903</v>
      </c>
      <c r="AF1652" s="493" t="n">
        <v>720</v>
      </c>
      <c r="AG1652" s="493" t="n">
        <v>1017.6</v>
      </c>
      <c r="AH1652" s="493" t="n">
        <v>482.4</v>
      </c>
      <c r="AI1652" s="493" t="n">
        <v>2569.2</v>
      </c>
      <c r="AJ1652" s="493" t="n">
        <v>840</v>
      </c>
      <c r="AK1652" s="493" t="n">
        <v>2518.8</v>
      </c>
      <c r="AL1652" s="493" t="n">
        <v>1159.8</v>
      </c>
      <c r="AM1652" s="493" t="n">
        <v>959.4</v>
      </c>
      <c r="AN1652" s="493" t="n">
        <v>2949.6</v>
      </c>
      <c r="AO1652" s="493" t="n">
        <v>360</v>
      </c>
      <c r="AP1652" s="493" t="n">
        <v>1402.8</v>
      </c>
      <c r="AQ1652" s="493" t="n">
        <v>410.7</v>
      </c>
      <c r="AR1652" s="493" t="n">
        <v>2988.61</v>
      </c>
      <c r="AS1652" s="493" t="n">
        <v>1562.53</v>
      </c>
      <c r="AT1652" s="493" t="n">
        <v>3552.1</v>
      </c>
      <c r="AU1652" s="493" t="n">
        <v>1541.81</v>
      </c>
      <c r="AV1652" s="493" t="n">
        <v>2980.32</v>
      </c>
      <c r="AW1652" s="493" t="n">
        <v>1903.05</v>
      </c>
      <c r="AX1652" s="493" t="n">
        <v>3612.28</v>
      </c>
      <c r="AY1652" s="493" t="n">
        <v>1322.79</v>
      </c>
      <c r="AZ1652" s="493" t="n">
        <v>2399.47</v>
      </c>
      <c r="BA1652" s="493" t="n">
        <v>747.04</v>
      </c>
      <c r="BB1652" s="493" t="n">
        <v>3849.24</v>
      </c>
      <c r="BC1652" s="493" t="n">
        <v>511.28</v>
      </c>
      <c r="BD1652" s="493" t="n">
        <v>2979.35</v>
      </c>
      <c r="BE1652" s="493" t="n">
        <v>1354.73</v>
      </c>
      <c r="BF1652" s="493" t="n">
        <v>4062.73</v>
      </c>
      <c r="BG1652" s="493" t="n">
        <v>1548.2</v>
      </c>
      <c r="BH1652" s="493" t="n">
        <v>2160.58</v>
      </c>
      <c r="BI1652" s="493" t="n">
        <v>252.98</v>
      </c>
      <c r="BJ1652" s="493" t="n">
        <v>2086.89</v>
      </c>
      <c r="BK1652" s="493" t="n">
        <v>1272.76</v>
      </c>
      <c r="BL1652" s="493" t="n">
        <v>2585.16</v>
      </c>
      <c r="BM1652" s="493" t="n">
        <v>933.75</v>
      </c>
      <c r="BN1652" s="493" t="n">
        <v>3166.09</v>
      </c>
      <c r="BO1652" s="493" t="n">
        <v>1407.4</v>
      </c>
      <c r="BP1652" s="493" t="n">
        <v>3864.23</v>
      </c>
      <c r="BQ1652" s="493" t="n">
        <v>2116.82</v>
      </c>
      <c r="BR1652" s="493" t="n">
        <v>2277.62</v>
      </c>
      <c r="BS1652" s="493" t="n">
        <v>3998.6</v>
      </c>
      <c r="BT1652" s="493" t="n">
        <v>2902.3</v>
      </c>
      <c r="BU1652" s="493" t="n">
        <v>684.85</v>
      </c>
      <c r="BV1652" s="493" t="n">
        <v>1394.99</v>
      </c>
      <c r="BW1652" s="493" t="n">
        <v>2636.02</v>
      </c>
    </row>
    <row r="1653">
      <c r="A1653" t="inlineStr">
        <is>
          <t>[C9C] ANGIOTENSIN-II 길항제 (단일)</t>
        </is>
      </c>
      <c r="B1653" t="inlineStr">
        <is>
          <t>팜비오</t>
        </is>
      </c>
      <c r="C1653" t="inlineStr">
        <is>
          <t>텔카탄</t>
        </is>
      </c>
      <c r="D1653" t="inlineStr">
        <is>
          <t>팜비오</t>
        </is>
      </c>
      <c r="E1653" t="inlineStr">
        <is>
          <t>telmisartan</t>
        </is>
      </c>
      <c r="F1653" t="inlineStr">
        <is>
          <t>의원</t>
        </is>
      </c>
      <c r="G1653" t="inlineStr">
        <is>
          <t>Generic</t>
        </is>
      </c>
      <c r="H1653" s="493" t="n">
        <v>10722.72</v>
      </c>
      <c r="I1653" s="493" t="n">
        <v>7892.26</v>
      </c>
      <c r="J1653" s="493" t="n">
        <v>10246.38</v>
      </c>
      <c r="K1653" s="493" t="n">
        <v>7719.9</v>
      </c>
      <c r="L1653" s="493" t="n">
        <v>9787.700000000001</v>
      </c>
      <c r="M1653" s="493" t="n">
        <v>7952.7</v>
      </c>
      <c r="N1653" s="493" t="n">
        <v>8838.799999999999</v>
      </c>
      <c r="O1653" s="493" t="n">
        <v>7367.4</v>
      </c>
      <c r="P1653" s="493" t="n">
        <v>9667.5</v>
      </c>
      <c r="Q1653" s="493" t="n">
        <v>9042.9</v>
      </c>
      <c r="R1653" s="493" t="n">
        <v>9029.700000000001</v>
      </c>
      <c r="S1653" s="493" t="n">
        <v>11866.9</v>
      </c>
      <c r="T1653" s="493" t="n">
        <v>9922.799999999999</v>
      </c>
      <c r="U1653" s="493" t="n">
        <v>7314.2</v>
      </c>
      <c r="V1653" s="493" t="n">
        <v>8437.950000000001</v>
      </c>
      <c r="W1653" s="493" t="n">
        <v>9812.610000000001</v>
      </c>
      <c r="X1653" s="493" t="n">
        <v>8605.700000000001</v>
      </c>
      <c r="Y1653" s="493" t="n">
        <v>8530.799999999999</v>
      </c>
      <c r="Z1653" s="493" t="n">
        <v>5182.54</v>
      </c>
      <c r="AA1653" s="493" t="n">
        <v>6789.4</v>
      </c>
      <c r="AB1653" s="493" t="n">
        <v>5521.6</v>
      </c>
      <c r="AC1653" s="493" t="n">
        <v>7426.21</v>
      </c>
      <c r="AD1653" s="493" t="n">
        <v>4913.3</v>
      </c>
      <c r="AE1653" s="493" t="n">
        <v>7464.2</v>
      </c>
      <c r="AF1653" s="493" t="n">
        <v>5425.3</v>
      </c>
      <c r="AG1653" s="493" t="n">
        <v>6887.1</v>
      </c>
      <c r="AH1653" s="493" t="n">
        <v>4274.6</v>
      </c>
      <c r="AI1653" s="493" t="n">
        <v>5367.41</v>
      </c>
      <c r="AJ1653" s="493" t="n">
        <v>5719.77</v>
      </c>
      <c r="AK1653" s="493" t="n">
        <v>6706.2</v>
      </c>
      <c r="AL1653" s="493" t="n">
        <v>6442.25</v>
      </c>
      <c r="AM1653" s="493" t="n">
        <v>8966.15</v>
      </c>
      <c r="AN1653" s="493" t="n">
        <v>4458</v>
      </c>
      <c r="AO1653" s="493" t="n">
        <v>6538.65</v>
      </c>
      <c r="AP1653" s="493" t="n">
        <v>8242.74</v>
      </c>
      <c r="AQ1653" s="493" t="n">
        <v>6037.6</v>
      </c>
      <c r="AR1653" s="493" t="n">
        <v>7545.25</v>
      </c>
      <c r="AS1653" s="493" t="n">
        <v>4464.7</v>
      </c>
      <c r="AT1653" s="493" t="n">
        <v>7128.95</v>
      </c>
      <c r="AU1653" s="493" t="n">
        <v>6566.25</v>
      </c>
      <c r="AV1653" s="493" t="n">
        <v>6484.9</v>
      </c>
      <c r="AW1653" s="493" t="n">
        <v>6482.9</v>
      </c>
      <c r="AX1653" s="493" t="n">
        <v>7224.7</v>
      </c>
      <c r="AY1653" s="493" t="n">
        <v>9114.02</v>
      </c>
      <c r="AZ1653" s="493" t="n">
        <v>4815.1</v>
      </c>
      <c r="BA1653" s="493" t="n">
        <v>9017.5</v>
      </c>
      <c r="BB1653" s="493" t="n">
        <v>6773.55</v>
      </c>
      <c r="BC1653" s="493" t="n">
        <v>7867.59</v>
      </c>
      <c r="BD1653" s="493" t="n">
        <v>7047.55</v>
      </c>
      <c r="BE1653" s="493" t="n">
        <v>6197.75</v>
      </c>
      <c r="BF1653" s="493" t="n">
        <v>8044.74</v>
      </c>
      <c r="BG1653" s="493" t="n">
        <v>6997.63</v>
      </c>
      <c r="BH1653" s="493" t="n">
        <v>8545.17</v>
      </c>
      <c r="BI1653" s="493" t="n">
        <v>7706.55</v>
      </c>
      <c r="BJ1653" s="493" t="n">
        <v>8461.85</v>
      </c>
      <c r="BK1653" s="493" t="n">
        <v>7864.99</v>
      </c>
      <c r="BL1653" s="493" t="n">
        <v>8931.91</v>
      </c>
      <c r="BM1653" s="493" t="n">
        <v>9631.059999999999</v>
      </c>
      <c r="BN1653" s="493" t="n">
        <v>6444.06</v>
      </c>
      <c r="BO1653" s="493" t="n">
        <v>8533.85</v>
      </c>
      <c r="BP1653" s="493" t="n">
        <v>7091.05</v>
      </c>
      <c r="BQ1653" s="493" t="n">
        <v>5834.5</v>
      </c>
      <c r="BR1653" s="493" t="n">
        <v>9182.549999999999</v>
      </c>
      <c r="BS1653" s="493" t="n">
        <v>6071.9</v>
      </c>
      <c r="BT1653" s="493" t="n">
        <v>7664.57</v>
      </c>
      <c r="BU1653" s="493" t="n">
        <v>9208.73</v>
      </c>
      <c r="BV1653" s="493" t="n">
        <v>7660.81</v>
      </c>
      <c r="BW1653" s="493" t="n">
        <v>10375.85</v>
      </c>
    </row>
    <row r="1654">
      <c r="A1654" t="inlineStr">
        <is>
          <t>[C9C] ANGIOTENSIN-II 길항제 (단일)</t>
        </is>
      </c>
      <c r="B1654" t="inlineStr">
        <is>
          <t>팜비오</t>
        </is>
      </c>
      <c r="C1654" t="inlineStr">
        <is>
          <t>텔카탄</t>
        </is>
      </c>
      <c r="D1654" t="inlineStr">
        <is>
          <t>팜비오</t>
        </is>
      </c>
      <c r="E1654" t="inlineStr">
        <is>
          <t>telmisartan</t>
        </is>
      </c>
      <c r="F1654" t="inlineStr">
        <is>
          <t>보건소</t>
        </is>
      </c>
      <c r="G1654" t="inlineStr">
        <is>
          <t>Generic</t>
        </is>
      </c>
      <c r="H1654" s="493" t="n">
        <v>0</v>
      </c>
      <c r="I1654" s="493" t="n">
        <v>0</v>
      </c>
      <c r="J1654" s="493" t="n">
        <v>0</v>
      </c>
      <c r="K1654" s="493" t="n">
        <v>933.6</v>
      </c>
      <c r="L1654" s="493" t="n">
        <v>0</v>
      </c>
      <c r="M1654" s="493" t="n">
        <v>0</v>
      </c>
      <c r="N1654" s="493" t="n">
        <v>0</v>
      </c>
      <c r="O1654" s="493" t="n">
        <v>0</v>
      </c>
      <c r="P1654" s="493" t="n">
        <v>0</v>
      </c>
      <c r="Q1654" s="493" t="n">
        <v>0</v>
      </c>
      <c r="R1654" s="493" t="n">
        <v>0</v>
      </c>
      <c r="S1654" s="493" t="n">
        <v>365.4</v>
      </c>
      <c r="T1654" s="493" t="n">
        <v>0</v>
      </c>
      <c r="U1654" s="493" t="n">
        <v>0</v>
      </c>
      <c r="V1654" s="493" t="n">
        <v>0</v>
      </c>
      <c r="W1654" s="493" t="n">
        <v>177.6</v>
      </c>
      <c r="X1654" s="493" t="n">
        <v>0</v>
      </c>
      <c r="Y1654" s="493" t="n">
        <v>194.4</v>
      </c>
      <c r="Z1654" s="493" t="n">
        <v>1026.9</v>
      </c>
      <c r="AA1654" s="493" t="n">
        <v>0</v>
      </c>
      <c r="AB1654" s="493" t="n">
        <v>373.2</v>
      </c>
      <c r="AC1654" s="493" t="n">
        <v>0</v>
      </c>
      <c r="AD1654" s="493" t="n">
        <v>0</v>
      </c>
      <c r="AE1654" s="493" t="n">
        <v>341.4</v>
      </c>
      <c r="AF1654" s="493" t="n">
        <v>0</v>
      </c>
      <c r="AG1654" s="493" t="n">
        <v>441.6</v>
      </c>
      <c r="AH1654" s="493" t="n">
        <v>3314.7</v>
      </c>
      <c r="AI1654" s="493" t="n">
        <v>226.8</v>
      </c>
      <c r="AJ1654" s="493" t="n">
        <v>0</v>
      </c>
      <c r="AK1654" s="493" t="n">
        <v>570.6</v>
      </c>
      <c r="AL1654" s="493" t="n">
        <v>0</v>
      </c>
      <c r="AM1654" s="493" t="n">
        <v>789.6</v>
      </c>
      <c r="AN1654" s="493" t="n">
        <v>0</v>
      </c>
      <c r="AO1654" s="493" t="n">
        <v>0</v>
      </c>
      <c r="AP1654" s="493" t="n">
        <v>0</v>
      </c>
      <c r="AQ1654" s="493" t="n">
        <v>0</v>
      </c>
      <c r="AR1654" s="493" t="n">
        <v>585</v>
      </c>
      <c r="AS1654" s="493" t="n">
        <v>509.4</v>
      </c>
      <c r="AT1654" s="493" t="n">
        <v>0</v>
      </c>
      <c r="AU1654" s="493" t="n">
        <v>488.7</v>
      </c>
      <c r="AV1654" s="493" t="n">
        <v>0</v>
      </c>
      <c r="AW1654" s="493" t="n">
        <v>0</v>
      </c>
      <c r="AX1654" s="493" t="n">
        <v>0</v>
      </c>
      <c r="AY1654" s="493" t="n">
        <v>0</v>
      </c>
      <c r="AZ1654" s="493" t="n">
        <v>0</v>
      </c>
      <c r="BA1654" s="493" t="n">
        <v>0</v>
      </c>
      <c r="BB1654" s="493" t="n">
        <v>0</v>
      </c>
      <c r="BC1654" s="493" t="n">
        <v>0</v>
      </c>
      <c r="BD1654" s="493" t="n">
        <v>511.8</v>
      </c>
      <c r="BE1654" s="493" t="n">
        <v>0</v>
      </c>
      <c r="BF1654" s="493" t="n">
        <v>0</v>
      </c>
      <c r="BG1654" s="493" t="n">
        <v>507</v>
      </c>
      <c r="BH1654" s="493" t="n">
        <v>0</v>
      </c>
      <c r="BI1654" s="493" t="n">
        <v>462.6</v>
      </c>
      <c r="BJ1654" s="493" t="n">
        <v>0</v>
      </c>
      <c r="BK1654" s="493" t="n">
        <v>819.9</v>
      </c>
      <c r="BL1654" s="493" t="n">
        <v>0</v>
      </c>
      <c r="BM1654" s="493" t="n">
        <v>0</v>
      </c>
      <c r="BN1654" s="493" t="n">
        <v>0</v>
      </c>
      <c r="BO1654" s="493" t="n">
        <v>343.8</v>
      </c>
      <c r="BP1654" s="493" t="n">
        <v>127.2</v>
      </c>
      <c r="BQ1654" s="493" t="n">
        <v>583.2</v>
      </c>
      <c r="BR1654" s="493" t="n">
        <v>0</v>
      </c>
      <c r="BS1654" s="493" t="n">
        <v>0</v>
      </c>
      <c r="BT1654" s="493" t="n">
        <v>0</v>
      </c>
      <c r="BU1654" s="493" t="n">
        <v>495.9</v>
      </c>
      <c r="BV1654" s="493" t="n">
        <v>0</v>
      </c>
      <c r="BW1654" s="493" t="n">
        <v>0</v>
      </c>
    </row>
    <row r="1655">
      <c r="A1655" t="inlineStr">
        <is>
          <t>[C9C] ANGIOTENSIN-II 길항제 (단일)</t>
        </is>
      </c>
      <c r="B1655" t="inlineStr">
        <is>
          <t>팜비오</t>
        </is>
      </c>
      <c r="C1655" t="inlineStr">
        <is>
          <t>텔카탄</t>
        </is>
      </c>
      <c r="D1655" t="inlineStr">
        <is>
          <t>팜비오</t>
        </is>
      </c>
      <c r="E1655" t="inlineStr">
        <is>
          <t>telmisartan</t>
        </is>
      </c>
      <c r="F1655" t="inlineStr">
        <is>
          <t>기타(치과의원, 치과병원 등)</t>
        </is>
      </c>
      <c r="G1655" t="inlineStr">
        <is>
          <t>Generic</t>
        </is>
      </c>
      <c r="H1655" s="493" t="n">
        <v>0</v>
      </c>
      <c r="I1655" s="493" t="n">
        <v>101.1</v>
      </c>
      <c r="J1655" s="493" t="n">
        <v>102.9</v>
      </c>
      <c r="K1655" s="493" t="n">
        <v>105.9</v>
      </c>
      <c r="L1655" s="493" t="n">
        <v>110.7</v>
      </c>
      <c r="M1655" s="493" t="n">
        <v>96.90000000000001</v>
      </c>
      <c r="N1655" s="493" t="n">
        <v>192</v>
      </c>
      <c r="O1655" s="493" t="n">
        <v>0</v>
      </c>
      <c r="P1655" s="493" t="n">
        <v>181.8</v>
      </c>
      <c r="Q1655" s="493" t="n">
        <v>0</v>
      </c>
      <c r="R1655" s="493" t="n">
        <v>187.8</v>
      </c>
      <c r="S1655" s="493" t="n">
        <v>0</v>
      </c>
      <c r="T1655" s="493" t="n">
        <v>0</v>
      </c>
      <c r="U1655" s="493" t="n">
        <v>180.6</v>
      </c>
      <c r="V1655" s="493" t="n">
        <v>0</v>
      </c>
      <c r="W1655" s="493" t="n">
        <v>185.4</v>
      </c>
      <c r="X1655" s="493" t="n">
        <v>0</v>
      </c>
      <c r="Y1655" s="493" t="n">
        <v>0</v>
      </c>
      <c r="Z1655" s="493" t="n">
        <v>0</v>
      </c>
      <c r="AA1655" s="493" t="n">
        <v>0</v>
      </c>
      <c r="AB1655" s="493" t="n">
        <v>0</v>
      </c>
      <c r="AC1655" s="493" t="n">
        <v>0</v>
      </c>
      <c r="AD1655" s="493" t="n">
        <v>0</v>
      </c>
      <c r="AE1655" s="493" t="n">
        <v>0</v>
      </c>
      <c r="AF1655" s="493" t="n">
        <v>0</v>
      </c>
      <c r="AG1655" s="493" t="n">
        <v>0</v>
      </c>
      <c r="AH1655" s="493" t="n">
        <v>0</v>
      </c>
      <c r="AI1655" s="493" t="n">
        <v>0</v>
      </c>
      <c r="AJ1655" s="493" t="n">
        <v>0</v>
      </c>
      <c r="AK1655" s="493" t="n">
        <v>0</v>
      </c>
      <c r="AL1655" s="493" t="n">
        <v>0</v>
      </c>
      <c r="AM1655" s="493" t="n">
        <v>0</v>
      </c>
      <c r="AN1655" s="493" t="n">
        <v>0</v>
      </c>
      <c r="AO1655" s="493" t="n">
        <v>0</v>
      </c>
      <c r="AP1655" s="493" t="n">
        <v>0</v>
      </c>
      <c r="AQ1655" s="493" t="n">
        <v>0</v>
      </c>
      <c r="AR1655" s="493" t="n">
        <v>0</v>
      </c>
      <c r="AS1655" s="493" t="n">
        <v>0</v>
      </c>
      <c r="AT1655" s="493" t="n">
        <v>178.5</v>
      </c>
      <c r="AU1655" s="493" t="n">
        <v>220.8</v>
      </c>
      <c r="AV1655" s="493" t="n">
        <v>0</v>
      </c>
      <c r="AW1655" s="493" t="n">
        <v>0</v>
      </c>
      <c r="AX1655" s="493" t="n">
        <v>0</v>
      </c>
      <c r="AY1655" s="493" t="n">
        <v>0</v>
      </c>
      <c r="AZ1655" s="493" t="n">
        <v>0</v>
      </c>
      <c r="BA1655" s="493" t="n">
        <v>0</v>
      </c>
      <c r="BB1655" s="493" t="n">
        <v>0</v>
      </c>
      <c r="BC1655" s="493" t="n">
        <v>0</v>
      </c>
      <c r="BD1655" s="493" t="n">
        <v>0</v>
      </c>
      <c r="BE1655" s="493" t="n">
        <v>0</v>
      </c>
      <c r="BF1655" s="493" t="n">
        <v>0</v>
      </c>
      <c r="BG1655" s="493" t="n">
        <v>0</v>
      </c>
      <c r="BH1655" s="493" t="n">
        <v>0</v>
      </c>
      <c r="BI1655" s="493" t="n">
        <v>0</v>
      </c>
      <c r="BJ1655" s="493" t="n">
        <v>0</v>
      </c>
      <c r="BK1655" s="493" t="n">
        <v>0</v>
      </c>
      <c r="BL1655" s="493" t="n">
        <v>0</v>
      </c>
      <c r="BM1655" s="493" t="n">
        <v>0</v>
      </c>
      <c r="BN1655" s="493" t="n">
        <v>0</v>
      </c>
      <c r="BO1655" s="493" t="n">
        <v>0</v>
      </c>
      <c r="BP1655" s="493" t="n">
        <v>0</v>
      </c>
      <c r="BQ1655" s="493" t="n">
        <v>0</v>
      </c>
      <c r="BR1655" s="493" t="n">
        <v>0</v>
      </c>
      <c r="BS1655" s="493" t="n">
        <v>0</v>
      </c>
      <c r="BT1655" s="493" t="n">
        <v>0</v>
      </c>
      <c r="BU1655" s="493" t="n">
        <v>0</v>
      </c>
      <c r="BV1655" s="493" t="n">
        <v>0</v>
      </c>
      <c r="BW1655" s="493" t="n">
        <v>0</v>
      </c>
    </row>
    <row r="1656">
      <c r="A1656" t="inlineStr">
        <is>
          <t>[C9C] ANGIOTENSIN-II 길항제 (단일)</t>
        </is>
      </c>
      <c r="B1656" t="inlineStr">
        <is>
          <t>팜젠사이언스</t>
        </is>
      </c>
      <c r="C1656" t="inlineStr">
        <is>
          <t>로사벨</t>
        </is>
      </c>
      <c r="D1656" t="inlineStr">
        <is>
          <t>팜젠사이언스</t>
        </is>
      </c>
      <c r="E1656" t="inlineStr">
        <is>
          <t>losartan potassium</t>
        </is>
      </c>
      <c r="F1656" t="inlineStr">
        <is>
          <t>종합병원</t>
        </is>
      </c>
      <c r="G1656" t="inlineStr">
        <is>
          <t>Generic</t>
        </is>
      </c>
      <c r="H1656" s="493" t="n">
        <v>0</v>
      </c>
      <c r="I1656" s="493" t="n">
        <v>0</v>
      </c>
      <c r="J1656" s="493" t="n">
        <v>0</v>
      </c>
      <c r="K1656" s="493" t="n">
        <v>0</v>
      </c>
      <c r="L1656" s="493" t="n">
        <v>0</v>
      </c>
      <c r="M1656" s="493" t="n">
        <v>0</v>
      </c>
      <c r="N1656" s="493" t="n">
        <v>0</v>
      </c>
      <c r="O1656" s="493" t="n">
        <v>0</v>
      </c>
      <c r="P1656" s="493" t="n">
        <v>0</v>
      </c>
      <c r="Q1656" s="493" t="n">
        <v>0</v>
      </c>
      <c r="R1656" s="493" t="n">
        <v>0</v>
      </c>
      <c r="S1656" s="493" t="n">
        <v>0</v>
      </c>
      <c r="T1656" s="493" t="n">
        <v>0</v>
      </c>
      <c r="U1656" s="493" t="n">
        <v>0</v>
      </c>
      <c r="V1656" s="493" t="n">
        <v>0</v>
      </c>
      <c r="W1656" s="493" t="n">
        <v>0</v>
      </c>
      <c r="X1656" s="493" t="n">
        <v>0</v>
      </c>
      <c r="Y1656" s="493" t="n">
        <v>0</v>
      </c>
      <c r="Z1656" s="493" t="n">
        <v>0</v>
      </c>
      <c r="AA1656" s="493" t="n">
        <v>0</v>
      </c>
      <c r="AB1656" s="493" t="n">
        <v>0</v>
      </c>
      <c r="AC1656" s="493" t="n">
        <v>0</v>
      </c>
      <c r="AD1656" s="493" t="n">
        <v>0</v>
      </c>
      <c r="AE1656" s="493" t="n">
        <v>0</v>
      </c>
      <c r="AF1656" s="493" t="n">
        <v>0</v>
      </c>
      <c r="AG1656" s="493" t="n">
        <v>0</v>
      </c>
      <c r="AH1656" s="493" t="n">
        <v>0</v>
      </c>
      <c r="AI1656" s="493" t="n">
        <v>0</v>
      </c>
      <c r="AJ1656" s="493" t="n">
        <v>0</v>
      </c>
      <c r="AK1656" s="493" t="n">
        <v>0</v>
      </c>
      <c r="AL1656" s="493" t="n">
        <v>0</v>
      </c>
      <c r="AM1656" s="493" t="n">
        <v>0</v>
      </c>
      <c r="AN1656" s="493" t="n">
        <v>0</v>
      </c>
      <c r="AO1656" s="493" t="n">
        <v>0</v>
      </c>
      <c r="AP1656" s="493" t="n">
        <v>0</v>
      </c>
      <c r="AQ1656" s="493" t="n">
        <v>0</v>
      </c>
      <c r="AR1656" s="493" t="n">
        <v>0</v>
      </c>
      <c r="AS1656" s="493" t="n">
        <v>0</v>
      </c>
      <c r="AT1656" s="493" t="n">
        <v>0</v>
      </c>
      <c r="AU1656" s="493" t="n">
        <v>0</v>
      </c>
      <c r="AV1656" s="493" t="n">
        <v>601.8</v>
      </c>
      <c r="AW1656" s="493" t="n">
        <v>0</v>
      </c>
      <c r="AX1656" s="493" t="n">
        <v>0</v>
      </c>
      <c r="AY1656" s="493" t="n">
        <v>0</v>
      </c>
      <c r="AZ1656" s="493" t="n">
        <v>0</v>
      </c>
      <c r="BA1656" s="493" t="n">
        <v>0</v>
      </c>
      <c r="BB1656" s="493" t="n">
        <v>0</v>
      </c>
      <c r="BC1656" s="493" t="n">
        <v>0</v>
      </c>
      <c r="BD1656" s="493" t="n">
        <v>0</v>
      </c>
      <c r="BE1656" s="493" t="n">
        <v>0</v>
      </c>
      <c r="BF1656" s="493" t="n">
        <v>0</v>
      </c>
      <c r="BG1656" s="493" t="n">
        <v>0</v>
      </c>
      <c r="BH1656" s="493" t="n">
        <v>0</v>
      </c>
      <c r="BI1656" s="493" t="n">
        <v>0</v>
      </c>
      <c r="BJ1656" s="493" t="n">
        <v>0</v>
      </c>
      <c r="BK1656" s="493" t="n">
        <v>0</v>
      </c>
      <c r="BL1656" s="493" t="n">
        <v>0</v>
      </c>
      <c r="BM1656" s="493" t="n">
        <v>0</v>
      </c>
      <c r="BN1656" s="493" t="n">
        <v>242.4</v>
      </c>
      <c r="BO1656" s="493" t="n">
        <v>1209.6</v>
      </c>
      <c r="BP1656" s="493" t="n">
        <v>604.8</v>
      </c>
      <c r="BQ1656" s="493" t="n">
        <v>1200</v>
      </c>
      <c r="BR1656" s="493" t="n">
        <v>483.6</v>
      </c>
      <c r="BS1656" s="493" t="n">
        <v>0</v>
      </c>
      <c r="BT1656" s="493" t="n">
        <v>1000.8</v>
      </c>
      <c r="BU1656" s="493" t="n">
        <v>0</v>
      </c>
      <c r="BV1656" s="493" t="n">
        <v>621.6</v>
      </c>
      <c r="BW1656" s="493" t="n">
        <v>988.8</v>
      </c>
    </row>
    <row r="1657">
      <c r="A1657" t="inlineStr">
        <is>
          <t>[C9C] ANGIOTENSIN-II 길항제 (단일)</t>
        </is>
      </c>
      <c r="B1657" t="inlineStr">
        <is>
          <t>팜젠사이언스</t>
        </is>
      </c>
      <c r="C1657" t="inlineStr">
        <is>
          <t>로사벨</t>
        </is>
      </c>
      <c r="D1657" t="inlineStr">
        <is>
          <t>팜젠사이언스</t>
        </is>
      </c>
      <c r="E1657" t="inlineStr">
        <is>
          <t>losartan potassium</t>
        </is>
      </c>
      <c r="F1657" t="inlineStr">
        <is>
          <t>병원</t>
        </is>
      </c>
      <c r="G1657" t="inlineStr">
        <is>
          <t>Generic</t>
        </is>
      </c>
      <c r="H1657" s="493" t="n">
        <v>6056.57</v>
      </c>
      <c r="I1657" s="493" t="n">
        <v>5229.54</v>
      </c>
      <c r="J1657" s="493" t="n">
        <v>5773.36</v>
      </c>
      <c r="K1657" s="493" t="n">
        <v>5096.32</v>
      </c>
      <c r="L1657" s="493" t="n">
        <v>6148.76</v>
      </c>
      <c r="M1657" s="493" t="n">
        <v>3955.82</v>
      </c>
      <c r="N1657" s="493" t="n">
        <v>3201.94</v>
      </c>
      <c r="O1657" s="493" t="n">
        <v>4796.92</v>
      </c>
      <c r="P1657" s="493" t="n">
        <v>2811.96</v>
      </c>
      <c r="Q1657" s="493" t="n">
        <v>4262.32</v>
      </c>
      <c r="R1657" s="493" t="n">
        <v>4670.42</v>
      </c>
      <c r="S1657" s="493" t="n">
        <v>729.8</v>
      </c>
      <c r="T1657" s="493" t="n">
        <v>0</v>
      </c>
      <c r="U1657" s="493" t="n">
        <v>960.6</v>
      </c>
      <c r="V1657" s="493" t="n">
        <v>0</v>
      </c>
      <c r="W1657" s="493" t="n">
        <v>0</v>
      </c>
      <c r="X1657" s="493" t="n">
        <v>0</v>
      </c>
      <c r="Y1657" s="493" t="n">
        <v>0</v>
      </c>
      <c r="Z1657" s="493" t="n">
        <v>0</v>
      </c>
      <c r="AA1657" s="493" t="n">
        <v>46.48</v>
      </c>
      <c r="AB1657" s="493" t="n">
        <v>0</v>
      </c>
      <c r="AC1657" s="493" t="n">
        <v>0</v>
      </c>
      <c r="AD1657" s="493" t="n">
        <v>390</v>
      </c>
      <c r="AE1657" s="493" t="n">
        <v>293.4</v>
      </c>
      <c r="AF1657" s="493" t="n">
        <v>975</v>
      </c>
      <c r="AG1657" s="493" t="n">
        <v>52.2</v>
      </c>
      <c r="AH1657" s="493" t="n">
        <v>494.1</v>
      </c>
      <c r="AI1657" s="493" t="n">
        <v>172.2</v>
      </c>
      <c r="AJ1657" s="493" t="n">
        <v>158.4</v>
      </c>
      <c r="AK1657" s="493" t="n">
        <v>156.6</v>
      </c>
      <c r="AL1657" s="493" t="n">
        <v>143.55</v>
      </c>
      <c r="AM1657" s="493" t="n">
        <v>313.8</v>
      </c>
      <c r="AN1657" s="493" t="n">
        <v>234.8</v>
      </c>
      <c r="AO1657" s="493" t="n">
        <v>304.8</v>
      </c>
      <c r="AP1657" s="493" t="n">
        <v>55.5</v>
      </c>
      <c r="AQ1657" s="493" t="n">
        <v>558</v>
      </c>
      <c r="AR1657" s="493" t="n">
        <v>468.9</v>
      </c>
      <c r="AS1657" s="493" t="n">
        <v>495</v>
      </c>
      <c r="AT1657" s="493" t="n">
        <v>237.3</v>
      </c>
      <c r="AU1657" s="493" t="n">
        <v>639.3</v>
      </c>
      <c r="AV1657" s="493" t="n">
        <v>224.1</v>
      </c>
      <c r="AW1657" s="493" t="n">
        <v>167.4</v>
      </c>
      <c r="AX1657" s="493" t="n">
        <v>505.9</v>
      </c>
      <c r="AY1657" s="493" t="n">
        <v>108.6</v>
      </c>
      <c r="AZ1657" s="493" t="n">
        <v>828</v>
      </c>
      <c r="BA1657" s="493" t="n">
        <v>358.86</v>
      </c>
      <c r="BB1657" s="493" t="n">
        <v>1706.85</v>
      </c>
      <c r="BC1657" s="493" t="n">
        <v>513.9</v>
      </c>
      <c r="BD1657" s="493" t="n">
        <v>568.2</v>
      </c>
      <c r="BE1657" s="493" t="n">
        <v>544.2</v>
      </c>
      <c r="BF1657" s="493" t="n">
        <v>337.5</v>
      </c>
      <c r="BG1657" s="493" t="n">
        <v>814.5</v>
      </c>
      <c r="BH1657" s="493" t="n">
        <v>725.85</v>
      </c>
      <c r="BI1657" s="493" t="n">
        <v>518.4</v>
      </c>
      <c r="BJ1657" s="493" t="n">
        <v>141.6</v>
      </c>
      <c r="BK1657" s="493" t="n">
        <v>217.8</v>
      </c>
      <c r="BL1657" s="493" t="n">
        <v>739.2</v>
      </c>
      <c r="BM1657" s="493" t="n">
        <v>144.6</v>
      </c>
      <c r="BN1657" s="493" t="n">
        <v>435.9</v>
      </c>
      <c r="BO1657" s="493" t="n">
        <v>756.6</v>
      </c>
      <c r="BP1657" s="493" t="n">
        <v>257.7</v>
      </c>
      <c r="BQ1657" s="493" t="n">
        <v>1662.6</v>
      </c>
      <c r="BR1657" s="493" t="n">
        <v>262.2</v>
      </c>
      <c r="BS1657" s="493" t="n">
        <v>548.4</v>
      </c>
      <c r="BT1657" s="493" t="n">
        <v>187.57</v>
      </c>
      <c r="BU1657" s="493" t="n">
        <v>448.5</v>
      </c>
      <c r="BV1657" s="493" t="n">
        <v>309.9</v>
      </c>
      <c r="BW1657" s="493" t="n">
        <v>250.5</v>
      </c>
    </row>
    <row r="1658">
      <c r="A1658" t="inlineStr">
        <is>
          <t>[C9C] ANGIOTENSIN-II 길항제 (단일)</t>
        </is>
      </c>
      <c r="B1658" t="inlineStr">
        <is>
          <t>팜젠사이언스</t>
        </is>
      </c>
      <c r="C1658" t="inlineStr">
        <is>
          <t>로사벨</t>
        </is>
      </c>
      <c r="D1658" t="inlineStr">
        <is>
          <t>팜젠사이언스</t>
        </is>
      </c>
      <c r="E1658" t="inlineStr">
        <is>
          <t>losartan potassium</t>
        </is>
      </c>
      <c r="F1658" t="inlineStr">
        <is>
          <t>의원</t>
        </is>
      </c>
      <c r="G1658" t="inlineStr">
        <is>
          <t>Generic</t>
        </is>
      </c>
      <c r="H1658" s="493" t="n">
        <v>116423.59</v>
      </c>
      <c r="I1658" s="493" t="n">
        <v>104906.03</v>
      </c>
      <c r="J1658" s="493" t="n">
        <v>115775.74</v>
      </c>
      <c r="K1658" s="493" t="n">
        <v>109030.93</v>
      </c>
      <c r="L1658" s="493" t="n">
        <v>113186.87</v>
      </c>
      <c r="M1658" s="493" t="n">
        <v>107593.09</v>
      </c>
      <c r="N1658" s="493" t="n">
        <v>115257.04</v>
      </c>
      <c r="O1658" s="493" t="n">
        <v>112570.58</v>
      </c>
      <c r="P1658" s="493" t="n">
        <v>105080.13</v>
      </c>
      <c r="Q1658" s="493" t="n">
        <v>113763.54</v>
      </c>
      <c r="R1658" s="493" t="n">
        <v>102770.7</v>
      </c>
      <c r="S1658" s="493" t="n">
        <v>15908.65</v>
      </c>
      <c r="T1658" s="493" t="n">
        <v>0</v>
      </c>
      <c r="U1658" s="493" t="n">
        <v>7101.9</v>
      </c>
      <c r="V1658" s="493" t="n">
        <v>1719.4</v>
      </c>
      <c r="W1658" s="493" t="n">
        <v>6684.95</v>
      </c>
      <c r="X1658" s="493" t="n">
        <v>3967.09</v>
      </c>
      <c r="Y1658" s="493" t="n">
        <v>2818.15</v>
      </c>
      <c r="Z1658" s="493" t="n">
        <v>7945.7</v>
      </c>
      <c r="AA1658" s="493" t="n">
        <v>11121.7</v>
      </c>
      <c r="AB1658" s="493" t="n">
        <v>9863.950000000001</v>
      </c>
      <c r="AC1658" s="493" t="n">
        <v>14400.95</v>
      </c>
      <c r="AD1658" s="493" t="n">
        <v>11659</v>
      </c>
      <c r="AE1658" s="493" t="n">
        <v>15039.87</v>
      </c>
      <c r="AF1658" s="493" t="n">
        <v>18263.9</v>
      </c>
      <c r="AG1658" s="493" t="n">
        <v>12436.85</v>
      </c>
      <c r="AH1658" s="493" t="n">
        <v>14596.26</v>
      </c>
      <c r="AI1658" s="493" t="n">
        <v>18685.2</v>
      </c>
      <c r="AJ1658" s="493" t="n">
        <v>16363.75</v>
      </c>
      <c r="AK1658" s="493" t="n">
        <v>20507.1</v>
      </c>
      <c r="AL1658" s="493" t="n">
        <v>23659.85</v>
      </c>
      <c r="AM1658" s="493" t="n">
        <v>22949.65</v>
      </c>
      <c r="AN1658" s="493" t="n">
        <v>23625.7</v>
      </c>
      <c r="AO1658" s="493" t="n">
        <v>21446.3</v>
      </c>
      <c r="AP1658" s="493" t="n">
        <v>25630.8</v>
      </c>
      <c r="AQ1658" s="493" t="n">
        <v>23057.5</v>
      </c>
      <c r="AR1658" s="493" t="n">
        <v>31428.6</v>
      </c>
      <c r="AS1658" s="493" t="n">
        <v>26147.35</v>
      </c>
      <c r="AT1658" s="493" t="n">
        <v>26169.6</v>
      </c>
      <c r="AU1658" s="493" t="n">
        <v>30847.95</v>
      </c>
      <c r="AV1658" s="493" t="n">
        <v>31022.05</v>
      </c>
      <c r="AW1658" s="493" t="n">
        <v>29360.05</v>
      </c>
      <c r="AX1658" s="493" t="n">
        <v>31319.54</v>
      </c>
      <c r="AY1658" s="493" t="n">
        <v>30262.63</v>
      </c>
      <c r="AZ1658" s="493" t="n">
        <v>28446.75</v>
      </c>
      <c r="BA1658" s="493" t="n">
        <v>30277.93</v>
      </c>
      <c r="BB1658" s="493" t="n">
        <v>31352.7</v>
      </c>
      <c r="BC1658" s="493" t="n">
        <v>30356.52</v>
      </c>
      <c r="BD1658" s="493" t="n">
        <v>33322.7</v>
      </c>
      <c r="BE1658" s="493" t="n">
        <v>29262.9</v>
      </c>
      <c r="BF1658" s="493" t="n">
        <v>27264.77</v>
      </c>
      <c r="BG1658" s="493" t="n">
        <v>29507.25</v>
      </c>
      <c r="BH1658" s="493" t="n">
        <v>29314.07</v>
      </c>
      <c r="BI1658" s="493" t="n">
        <v>29915.32</v>
      </c>
      <c r="BJ1658" s="493" t="n">
        <v>36165.55</v>
      </c>
      <c r="BK1658" s="493" t="n">
        <v>29221.41</v>
      </c>
      <c r="BL1658" s="493" t="n">
        <v>35800.86</v>
      </c>
      <c r="BM1658" s="493" t="n">
        <v>38300.34</v>
      </c>
      <c r="BN1658" s="493" t="n">
        <v>32210.59</v>
      </c>
      <c r="BO1658" s="493" t="n">
        <v>42880.52</v>
      </c>
      <c r="BP1658" s="493" t="n">
        <v>47960.71</v>
      </c>
      <c r="BQ1658" s="493" t="n">
        <v>41142.69</v>
      </c>
      <c r="BR1658" s="493" t="n">
        <v>45088.82</v>
      </c>
      <c r="BS1658" s="493" t="n">
        <v>46991.26</v>
      </c>
      <c r="BT1658" s="493" t="n">
        <v>43372.23</v>
      </c>
      <c r="BU1658" s="493" t="n">
        <v>45921.57</v>
      </c>
      <c r="BV1658" s="493" t="n">
        <v>50130.2</v>
      </c>
      <c r="BW1658" s="493" t="n">
        <v>46324.07</v>
      </c>
    </row>
    <row r="1659">
      <c r="A1659" t="inlineStr">
        <is>
          <t>[C9C] ANGIOTENSIN-II 길항제 (단일)</t>
        </is>
      </c>
      <c r="B1659" t="inlineStr">
        <is>
          <t>팜젠사이언스</t>
        </is>
      </c>
      <c r="C1659" t="inlineStr">
        <is>
          <t>로사벨</t>
        </is>
      </c>
      <c r="D1659" t="inlineStr">
        <is>
          <t>팜젠사이언스</t>
        </is>
      </c>
      <c r="E1659" t="inlineStr">
        <is>
          <t>losartan potassium</t>
        </is>
      </c>
      <c r="F1659" t="inlineStr">
        <is>
          <t>보건소</t>
        </is>
      </c>
      <c r="G1659" t="inlineStr">
        <is>
          <t>Generic</t>
        </is>
      </c>
      <c r="H1659" s="493" t="n">
        <v>0</v>
      </c>
      <c r="I1659" s="493" t="n">
        <v>0</v>
      </c>
      <c r="J1659" s="493" t="n">
        <v>0</v>
      </c>
      <c r="K1659" s="493" t="n">
        <v>349.2</v>
      </c>
      <c r="L1659" s="493" t="n">
        <v>567.3</v>
      </c>
      <c r="M1659" s="493" t="n">
        <v>332.4</v>
      </c>
      <c r="N1659" s="493" t="n">
        <v>0</v>
      </c>
      <c r="O1659" s="493" t="n">
        <v>0</v>
      </c>
      <c r="P1659" s="493" t="n">
        <v>280.8</v>
      </c>
      <c r="Q1659" s="493" t="n">
        <v>0</v>
      </c>
      <c r="R1659" s="493" t="n">
        <v>357.6</v>
      </c>
      <c r="S1659" s="493" t="n">
        <v>0</v>
      </c>
      <c r="T1659" s="493" t="n">
        <v>0</v>
      </c>
      <c r="U1659" s="493" t="n">
        <v>0</v>
      </c>
      <c r="V1659" s="493" t="n">
        <v>297.6</v>
      </c>
      <c r="W1659" s="493" t="n">
        <v>0</v>
      </c>
      <c r="X1659" s="493" t="n">
        <v>274.8</v>
      </c>
      <c r="Y1659" s="493" t="n">
        <v>0</v>
      </c>
      <c r="Z1659" s="493" t="n">
        <v>295.2</v>
      </c>
      <c r="AA1659" s="493" t="n">
        <v>0</v>
      </c>
      <c r="AB1659" s="493" t="n">
        <v>317.4</v>
      </c>
      <c r="AC1659" s="493" t="n">
        <v>0</v>
      </c>
      <c r="AD1659" s="493" t="n">
        <v>343.8</v>
      </c>
      <c r="AE1659" s="493" t="n">
        <v>0</v>
      </c>
      <c r="AF1659" s="493" t="n">
        <v>303.6</v>
      </c>
      <c r="AG1659" s="493" t="n">
        <v>0</v>
      </c>
      <c r="AH1659" s="493" t="n">
        <v>346.2</v>
      </c>
      <c r="AI1659" s="493" t="n">
        <v>0</v>
      </c>
      <c r="AJ1659" s="493" t="n">
        <v>0</v>
      </c>
      <c r="AK1659" s="493" t="n">
        <v>2056.8</v>
      </c>
      <c r="AL1659" s="493" t="n">
        <v>0</v>
      </c>
      <c r="AM1659" s="493" t="n">
        <v>305.4</v>
      </c>
      <c r="AN1659" s="493" t="n">
        <v>1007.1</v>
      </c>
      <c r="AO1659" s="493" t="n">
        <v>0</v>
      </c>
      <c r="AP1659" s="493" t="n">
        <v>0</v>
      </c>
      <c r="AQ1659" s="493" t="n">
        <v>316.2</v>
      </c>
      <c r="AR1659" s="493" t="n">
        <v>0</v>
      </c>
      <c r="AS1659" s="493" t="n">
        <v>300</v>
      </c>
      <c r="AT1659" s="493" t="n">
        <v>0</v>
      </c>
      <c r="AU1659" s="493" t="n">
        <v>270</v>
      </c>
      <c r="AV1659" s="493" t="n">
        <v>0</v>
      </c>
      <c r="AW1659" s="493" t="n">
        <v>249</v>
      </c>
      <c r="AX1659" s="493" t="n">
        <v>134.1</v>
      </c>
      <c r="AY1659" s="493" t="n">
        <v>255.6</v>
      </c>
      <c r="AZ1659" s="493" t="n">
        <v>0</v>
      </c>
      <c r="BA1659" s="493" t="n">
        <v>188.1</v>
      </c>
      <c r="BB1659" s="493" t="n">
        <v>284.4</v>
      </c>
      <c r="BC1659" s="493" t="n">
        <v>0</v>
      </c>
      <c r="BD1659" s="493" t="n">
        <v>198.9</v>
      </c>
      <c r="BE1659" s="493" t="n">
        <v>226</v>
      </c>
      <c r="BF1659" s="493" t="n">
        <v>0</v>
      </c>
      <c r="BG1659" s="493" t="n">
        <v>225</v>
      </c>
      <c r="BH1659" s="493" t="n">
        <v>201.6</v>
      </c>
      <c r="BI1659" s="493" t="n">
        <v>274.2</v>
      </c>
      <c r="BJ1659" s="493" t="n">
        <v>265.8</v>
      </c>
      <c r="BK1659" s="493" t="n">
        <v>0</v>
      </c>
      <c r="BL1659" s="493" t="n">
        <v>205.2</v>
      </c>
      <c r="BM1659" s="493" t="n">
        <v>216</v>
      </c>
      <c r="BN1659" s="493" t="n">
        <v>0</v>
      </c>
      <c r="BO1659" s="493" t="n">
        <v>0</v>
      </c>
      <c r="BP1659" s="493" t="n">
        <v>654</v>
      </c>
      <c r="BQ1659" s="493" t="n">
        <v>0</v>
      </c>
      <c r="BR1659" s="493" t="n">
        <v>0</v>
      </c>
      <c r="BS1659" s="493" t="n">
        <v>0</v>
      </c>
      <c r="BT1659" s="493" t="n">
        <v>0</v>
      </c>
      <c r="BU1659" s="493" t="n">
        <v>388.8</v>
      </c>
      <c r="BV1659" s="493" t="n">
        <v>0</v>
      </c>
      <c r="BW1659" s="493" t="n">
        <v>0</v>
      </c>
    </row>
    <row r="1660">
      <c r="A1660" t="inlineStr">
        <is>
          <t>[C9C] ANGIOTENSIN-II 길항제 (단일)</t>
        </is>
      </c>
      <c r="B1660" t="inlineStr">
        <is>
          <t>팜젠사이언스</t>
        </is>
      </c>
      <c r="C1660" t="inlineStr">
        <is>
          <t>로사벨</t>
        </is>
      </c>
      <c r="D1660" t="inlineStr">
        <is>
          <t>팜젠사이언스</t>
        </is>
      </c>
      <c r="E1660" t="inlineStr">
        <is>
          <t>losartan potassium</t>
        </is>
      </c>
      <c r="F1660" t="inlineStr">
        <is>
          <t>기타(치과의원, 치과병원 등)</t>
        </is>
      </c>
      <c r="G1660" t="inlineStr">
        <is>
          <t>Generic</t>
        </is>
      </c>
      <c r="H1660" s="493" t="n">
        <v>0</v>
      </c>
      <c r="I1660" s="493" t="n">
        <v>0</v>
      </c>
      <c r="J1660" s="493" t="n">
        <v>0</v>
      </c>
      <c r="K1660" s="493" t="n">
        <v>0</v>
      </c>
      <c r="L1660" s="493" t="n">
        <v>156</v>
      </c>
      <c r="M1660" s="493" t="n">
        <v>0</v>
      </c>
      <c r="N1660" s="493" t="n">
        <v>0</v>
      </c>
      <c r="O1660" s="493" t="n">
        <v>0</v>
      </c>
      <c r="P1660" s="493" t="n">
        <v>0</v>
      </c>
      <c r="Q1660" s="493" t="n">
        <v>0</v>
      </c>
      <c r="R1660" s="493" t="n">
        <v>0</v>
      </c>
      <c r="S1660" s="493" t="n">
        <v>0</v>
      </c>
      <c r="T1660" s="493" t="n">
        <v>0</v>
      </c>
      <c r="U1660" s="493" t="n">
        <v>0</v>
      </c>
      <c r="V1660" s="493" t="n">
        <v>0</v>
      </c>
      <c r="W1660" s="493" t="n">
        <v>0</v>
      </c>
      <c r="X1660" s="493" t="n">
        <v>0</v>
      </c>
      <c r="Y1660" s="493" t="n">
        <v>0</v>
      </c>
      <c r="Z1660" s="493" t="n">
        <v>0</v>
      </c>
      <c r="AA1660" s="493" t="n">
        <v>0</v>
      </c>
      <c r="AB1660" s="493" t="n">
        <v>0</v>
      </c>
      <c r="AC1660" s="493" t="n">
        <v>0</v>
      </c>
      <c r="AD1660" s="493" t="n">
        <v>0</v>
      </c>
      <c r="AE1660" s="493" t="n">
        <v>0</v>
      </c>
      <c r="AF1660" s="493" t="n">
        <v>0</v>
      </c>
      <c r="AG1660" s="493" t="n">
        <v>0</v>
      </c>
      <c r="AH1660" s="493" t="n">
        <v>0</v>
      </c>
      <c r="AI1660" s="493" t="n">
        <v>0</v>
      </c>
      <c r="AJ1660" s="493" t="n">
        <v>0</v>
      </c>
      <c r="AK1660" s="493" t="n">
        <v>0</v>
      </c>
      <c r="AL1660" s="493" t="n">
        <v>0</v>
      </c>
      <c r="AM1660" s="493" t="n">
        <v>0</v>
      </c>
      <c r="AN1660" s="493" t="n">
        <v>0</v>
      </c>
      <c r="AO1660" s="493" t="n">
        <v>0</v>
      </c>
      <c r="AP1660" s="493" t="n">
        <v>0</v>
      </c>
      <c r="AQ1660" s="493" t="n">
        <v>0</v>
      </c>
      <c r="AR1660" s="493" t="n">
        <v>0</v>
      </c>
      <c r="AS1660" s="493" t="n">
        <v>0</v>
      </c>
      <c r="AT1660" s="493" t="n">
        <v>0</v>
      </c>
      <c r="AU1660" s="493" t="n">
        <v>0</v>
      </c>
      <c r="AV1660" s="493" t="n">
        <v>0</v>
      </c>
      <c r="AW1660" s="493" t="n">
        <v>0</v>
      </c>
      <c r="AX1660" s="493" t="n">
        <v>0</v>
      </c>
      <c r="AY1660" s="493" t="n">
        <v>0</v>
      </c>
      <c r="AZ1660" s="493" t="n">
        <v>0</v>
      </c>
      <c r="BA1660" s="493" t="n">
        <v>0</v>
      </c>
      <c r="BB1660" s="493" t="n">
        <v>0</v>
      </c>
      <c r="BC1660" s="493" t="n">
        <v>0</v>
      </c>
      <c r="BD1660" s="493" t="n">
        <v>0</v>
      </c>
      <c r="BE1660" s="493" t="n">
        <v>0</v>
      </c>
      <c r="BF1660" s="493" t="n">
        <v>0</v>
      </c>
      <c r="BG1660" s="493" t="n">
        <v>0</v>
      </c>
      <c r="BH1660" s="493" t="n">
        <v>0</v>
      </c>
      <c r="BI1660" s="493" t="n">
        <v>0</v>
      </c>
      <c r="BJ1660" s="493" t="n">
        <v>0</v>
      </c>
      <c r="BK1660" s="493" t="n">
        <v>0</v>
      </c>
      <c r="BL1660" s="493" t="n">
        <v>0</v>
      </c>
      <c r="BM1660" s="493" t="n">
        <v>0</v>
      </c>
      <c r="BN1660" s="493" t="n">
        <v>0</v>
      </c>
      <c r="BO1660" s="493" t="n">
        <v>0</v>
      </c>
      <c r="BP1660" s="493" t="n">
        <v>0</v>
      </c>
      <c r="BQ1660" s="493" t="n">
        <v>0</v>
      </c>
      <c r="BR1660" s="493" t="n">
        <v>0</v>
      </c>
      <c r="BS1660" s="493" t="n">
        <v>0</v>
      </c>
      <c r="BT1660" s="493" t="n">
        <v>0</v>
      </c>
      <c r="BU1660" s="493" t="n">
        <v>0</v>
      </c>
      <c r="BV1660" s="493" t="n">
        <v>0</v>
      </c>
      <c r="BW1660" s="493" t="n">
        <v>0</v>
      </c>
    </row>
    <row r="1661">
      <c r="A1661" t="inlineStr">
        <is>
          <t>[C9C] ANGIOTENSIN-II 길항제 (단일)</t>
        </is>
      </c>
      <c r="B1661" t="inlineStr">
        <is>
          <t>팜젠사이언스</t>
        </is>
      </c>
      <c r="C1661" t="inlineStr">
        <is>
          <t>바르반</t>
        </is>
      </c>
      <c r="D1661" t="inlineStr">
        <is>
          <t>팜젠사이언스</t>
        </is>
      </c>
      <c r="E1661" t="inlineStr">
        <is>
          <t>valsartan</t>
        </is>
      </c>
      <c r="F1661" t="inlineStr">
        <is>
          <t>상급종합병원</t>
        </is>
      </c>
      <c r="G1661" t="inlineStr">
        <is>
          <t>Generic</t>
        </is>
      </c>
      <c r="H1661" s="493" t="n">
        <v>0</v>
      </c>
      <c r="I1661" s="493" t="n">
        <v>0</v>
      </c>
      <c r="J1661" s="493" t="n">
        <v>521.04</v>
      </c>
      <c r="K1661" s="493" t="n">
        <v>0</v>
      </c>
      <c r="L1661" s="493" t="n">
        <v>0</v>
      </c>
      <c r="M1661" s="493" t="n">
        <v>0</v>
      </c>
      <c r="N1661" s="493" t="n">
        <v>0</v>
      </c>
      <c r="O1661" s="493" t="n">
        <v>0</v>
      </c>
      <c r="P1661" s="493" t="n">
        <v>0</v>
      </c>
      <c r="Q1661" s="493" t="n">
        <v>0</v>
      </c>
      <c r="R1661" s="493" t="n">
        <v>0</v>
      </c>
      <c r="S1661" s="493" t="n">
        <v>0</v>
      </c>
      <c r="T1661" s="493" t="n">
        <v>0</v>
      </c>
      <c r="U1661" s="493" t="n">
        <v>0</v>
      </c>
      <c r="V1661" s="493" t="n">
        <v>0</v>
      </c>
      <c r="W1661" s="493" t="n">
        <v>420</v>
      </c>
      <c r="X1661" s="493" t="n">
        <v>0</v>
      </c>
      <c r="Y1661" s="493" t="n">
        <v>0</v>
      </c>
      <c r="Z1661" s="493" t="n">
        <v>0</v>
      </c>
      <c r="AA1661" s="493" t="n">
        <v>0</v>
      </c>
      <c r="AB1661" s="493" t="n">
        <v>0</v>
      </c>
      <c r="AC1661" s="493" t="n">
        <v>0</v>
      </c>
      <c r="AD1661" s="493" t="n">
        <v>0</v>
      </c>
      <c r="AE1661" s="493" t="n">
        <v>0</v>
      </c>
      <c r="AF1661" s="493" t="n">
        <v>0</v>
      </c>
      <c r="AG1661" s="493" t="n">
        <v>0</v>
      </c>
      <c r="AH1661" s="493" t="n">
        <v>0</v>
      </c>
      <c r="AI1661" s="493" t="n">
        <v>0</v>
      </c>
      <c r="AJ1661" s="493" t="n">
        <v>390.94</v>
      </c>
      <c r="AK1661" s="493" t="n">
        <v>0</v>
      </c>
      <c r="AL1661" s="493" t="n">
        <v>0</v>
      </c>
      <c r="AM1661" s="493" t="n">
        <v>0</v>
      </c>
      <c r="AN1661" s="493" t="n">
        <v>0</v>
      </c>
      <c r="AO1661" s="493" t="n">
        <v>0</v>
      </c>
      <c r="AP1661" s="493" t="n">
        <v>0</v>
      </c>
      <c r="AQ1661" s="493" t="n">
        <v>0</v>
      </c>
      <c r="AR1661" s="493" t="n">
        <v>0</v>
      </c>
      <c r="AS1661" s="493" t="n">
        <v>0</v>
      </c>
      <c r="AT1661" s="493" t="n">
        <v>2311.2</v>
      </c>
      <c r="AU1661" s="493" t="n">
        <v>0</v>
      </c>
      <c r="AV1661" s="493" t="n">
        <v>0</v>
      </c>
      <c r="AW1661" s="493" t="n">
        <v>0</v>
      </c>
      <c r="AX1661" s="493" t="n">
        <v>0</v>
      </c>
      <c r="AY1661" s="493" t="n">
        <v>1029.6</v>
      </c>
      <c r="AZ1661" s="493" t="n">
        <v>3915.94</v>
      </c>
      <c r="BA1661" s="493" t="n">
        <v>0</v>
      </c>
      <c r="BB1661" s="493" t="n">
        <v>0</v>
      </c>
      <c r="BC1661" s="493" t="n">
        <v>0</v>
      </c>
      <c r="BD1661" s="493" t="n">
        <v>0</v>
      </c>
      <c r="BE1661" s="493" t="n">
        <v>0</v>
      </c>
      <c r="BF1661" s="493" t="n">
        <v>0</v>
      </c>
      <c r="BG1661" s="493" t="n">
        <v>0</v>
      </c>
      <c r="BH1661" s="493" t="n">
        <v>0</v>
      </c>
      <c r="BI1661" s="493" t="n">
        <v>0</v>
      </c>
      <c r="BJ1661" s="493" t="n">
        <v>0</v>
      </c>
      <c r="BK1661" s="493" t="n">
        <v>0</v>
      </c>
      <c r="BL1661" s="493" t="n">
        <v>0</v>
      </c>
      <c r="BM1661" s="493" t="n">
        <v>0</v>
      </c>
      <c r="BN1661" s="493" t="n">
        <v>0</v>
      </c>
      <c r="BO1661" s="493" t="n">
        <v>0</v>
      </c>
      <c r="BP1661" s="493" t="n">
        <v>0</v>
      </c>
      <c r="BQ1661" s="493" t="n">
        <v>1709.4</v>
      </c>
      <c r="BR1661" s="493" t="n">
        <v>0</v>
      </c>
      <c r="BS1661" s="493" t="n">
        <v>0</v>
      </c>
      <c r="BT1661" s="493" t="n">
        <v>1220.75</v>
      </c>
      <c r="BU1661" s="493" t="n">
        <v>0</v>
      </c>
      <c r="BV1661" s="493" t="n">
        <v>0</v>
      </c>
      <c r="BW1661" s="493" t="n">
        <v>0</v>
      </c>
    </row>
    <row r="1662">
      <c r="A1662" t="inlineStr">
        <is>
          <t>[C9C] ANGIOTENSIN-II 길항제 (단일)</t>
        </is>
      </c>
      <c r="B1662" t="inlineStr">
        <is>
          <t>팜젠사이언스</t>
        </is>
      </c>
      <c r="C1662" t="inlineStr">
        <is>
          <t>바르반</t>
        </is>
      </c>
      <c r="D1662" t="inlineStr">
        <is>
          <t>팜젠사이언스</t>
        </is>
      </c>
      <c r="E1662" t="inlineStr">
        <is>
          <t>valsartan</t>
        </is>
      </c>
      <c r="F1662" t="inlineStr">
        <is>
          <t>종합병원</t>
        </is>
      </c>
      <c r="G1662" t="inlineStr">
        <is>
          <t>Generic</t>
        </is>
      </c>
      <c r="H1662" s="493" t="n">
        <v>0</v>
      </c>
      <c r="I1662" s="493" t="n">
        <v>240</v>
      </c>
      <c r="J1662" s="493" t="n">
        <v>0</v>
      </c>
      <c r="K1662" s="493" t="n">
        <v>720</v>
      </c>
      <c r="L1662" s="493" t="n">
        <v>0</v>
      </c>
      <c r="M1662" s="493" t="n">
        <v>479.4</v>
      </c>
      <c r="N1662" s="493" t="n">
        <v>0</v>
      </c>
      <c r="O1662" s="493" t="n">
        <v>719.1</v>
      </c>
      <c r="P1662" s="493" t="n">
        <v>240</v>
      </c>
      <c r="Q1662" s="493" t="n">
        <v>0</v>
      </c>
      <c r="R1662" s="493" t="n">
        <v>359.1</v>
      </c>
      <c r="S1662" s="493" t="n">
        <v>0</v>
      </c>
      <c r="T1662" s="493" t="n">
        <v>359.1</v>
      </c>
      <c r="U1662" s="493" t="n">
        <v>0</v>
      </c>
      <c r="V1662" s="493" t="n">
        <v>0</v>
      </c>
      <c r="W1662" s="493" t="n">
        <v>719.1</v>
      </c>
      <c r="X1662" s="493" t="n">
        <v>0</v>
      </c>
      <c r="Y1662" s="493" t="n">
        <v>0</v>
      </c>
      <c r="Z1662" s="493" t="n">
        <v>481.2</v>
      </c>
      <c r="AA1662" s="493" t="n">
        <v>360</v>
      </c>
      <c r="AB1662" s="493" t="n">
        <v>240</v>
      </c>
      <c r="AC1662" s="493" t="n">
        <v>719.1</v>
      </c>
      <c r="AD1662" s="493" t="n">
        <v>722.4</v>
      </c>
      <c r="AE1662" s="493" t="n">
        <v>0</v>
      </c>
      <c r="AF1662" s="493" t="n">
        <v>0</v>
      </c>
      <c r="AG1662" s="493" t="n">
        <v>88</v>
      </c>
      <c r="AH1662" s="493" t="n">
        <v>120</v>
      </c>
      <c r="AI1662" s="493" t="n">
        <v>0</v>
      </c>
      <c r="AJ1662" s="493" t="n">
        <v>0</v>
      </c>
      <c r="AK1662" s="493" t="n">
        <v>318.6</v>
      </c>
      <c r="AL1662" s="493" t="n">
        <v>0</v>
      </c>
      <c r="AM1662" s="493" t="n">
        <v>0</v>
      </c>
      <c r="AN1662" s="493" t="n">
        <v>0</v>
      </c>
      <c r="AO1662" s="493" t="n">
        <v>0</v>
      </c>
      <c r="AP1662" s="493" t="n">
        <v>0</v>
      </c>
      <c r="AQ1662" s="493" t="n">
        <v>0</v>
      </c>
      <c r="AR1662" s="493" t="n">
        <v>0</v>
      </c>
      <c r="AS1662" s="493" t="n">
        <v>0</v>
      </c>
      <c r="AT1662" s="493" t="n">
        <v>0</v>
      </c>
      <c r="AU1662" s="493" t="n">
        <v>0</v>
      </c>
      <c r="AV1662" s="493" t="n">
        <v>352.84</v>
      </c>
      <c r="AW1662" s="493" t="n">
        <v>434.91</v>
      </c>
      <c r="AX1662" s="493" t="n">
        <v>832.88</v>
      </c>
      <c r="AY1662" s="493" t="n">
        <v>291.27</v>
      </c>
      <c r="AZ1662" s="493" t="n">
        <v>231.42</v>
      </c>
      <c r="BA1662" s="493" t="n">
        <v>0</v>
      </c>
      <c r="BB1662" s="493" t="n">
        <v>1572.58</v>
      </c>
      <c r="BC1662" s="493" t="n">
        <v>665.1900000000001</v>
      </c>
      <c r="BD1662" s="493" t="n">
        <v>234.24</v>
      </c>
      <c r="BE1662" s="493" t="n">
        <v>1063.32</v>
      </c>
      <c r="BF1662" s="493" t="n">
        <v>553.85</v>
      </c>
      <c r="BG1662" s="493" t="n">
        <v>2021.55</v>
      </c>
      <c r="BH1662" s="493" t="n">
        <v>548.47</v>
      </c>
      <c r="BI1662" s="493" t="n">
        <v>2280.84</v>
      </c>
      <c r="BJ1662" s="493" t="n">
        <v>723.91</v>
      </c>
      <c r="BK1662" s="493" t="n">
        <v>1409.4</v>
      </c>
      <c r="BL1662" s="493" t="n">
        <v>1439.7</v>
      </c>
      <c r="BM1662" s="493" t="n">
        <v>1416.1</v>
      </c>
      <c r="BN1662" s="493" t="n">
        <v>1232.05</v>
      </c>
      <c r="BO1662" s="493" t="n">
        <v>2640.29</v>
      </c>
      <c r="BP1662" s="493" t="n">
        <v>2115.49</v>
      </c>
      <c r="BQ1662" s="493" t="n">
        <v>1938.66</v>
      </c>
      <c r="BR1662" s="493" t="n">
        <v>3329.74</v>
      </c>
      <c r="BS1662" s="493" t="n">
        <v>1491.62</v>
      </c>
      <c r="BT1662" s="493" t="n">
        <v>4430.68</v>
      </c>
      <c r="BU1662" s="493" t="n">
        <v>3148.3</v>
      </c>
      <c r="BV1662" s="493" t="n">
        <v>2669.97</v>
      </c>
      <c r="BW1662" s="493" t="n">
        <v>4416.96</v>
      </c>
    </row>
    <row r="1663">
      <c r="A1663" t="inlineStr">
        <is>
          <t>[C9C] ANGIOTENSIN-II 길항제 (단일)</t>
        </is>
      </c>
      <c r="B1663" t="inlineStr">
        <is>
          <t>팜젠사이언스</t>
        </is>
      </c>
      <c r="C1663" t="inlineStr">
        <is>
          <t>바르반</t>
        </is>
      </c>
      <c r="D1663" t="inlineStr">
        <is>
          <t>팜젠사이언스</t>
        </is>
      </c>
      <c r="E1663" t="inlineStr">
        <is>
          <t>valsartan</t>
        </is>
      </c>
      <c r="F1663" t="inlineStr">
        <is>
          <t>병원</t>
        </is>
      </c>
      <c r="G1663" t="inlineStr">
        <is>
          <t>Generic</t>
        </is>
      </c>
      <c r="H1663" s="493" t="n">
        <v>8104.21</v>
      </c>
      <c r="I1663" s="493" t="n">
        <v>13535.47</v>
      </c>
      <c r="J1663" s="493" t="n">
        <v>12101.96</v>
      </c>
      <c r="K1663" s="493" t="n">
        <v>13754.6</v>
      </c>
      <c r="L1663" s="493" t="n">
        <v>11524.67</v>
      </c>
      <c r="M1663" s="493" t="n">
        <v>11005.39</v>
      </c>
      <c r="N1663" s="493" t="n">
        <v>13842.88</v>
      </c>
      <c r="O1663" s="493" t="n">
        <v>12707.57</v>
      </c>
      <c r="P1663" s="493" t="n">
        <v>10587.53</v>
      </c>
      <c r="Q1663" s="493" t="n">
        <v>9039.870000000001</v>
      </c>
      <c r="R1663" s="493" t="n">
        <v>15136.07</v>
      </c>
      <c r="S1663" s="493" t="n">
        <v>34614.33</v>
      </c>
      <c r="T1663" s="493" t="n">
        <v>36557.23</v>
      </c>
      <c r="U1663" s="493" t="n">
        <v>32211.62</v>
      </c>
      <c r="V1663" s="493" t="n">
        <v>33670.84</v>
      </c>
      <c r="W1663" s="493" t="n">
        <v>32543.02</v>
      </c>
      <c r="X1663" s="493" t="n">
        <v>35550.53</v>
      </c>
      <c r="Y1663" s="493" t="n">
        <v>31172.13</v>
      </c>
      <c r="Z1663" s="493" t="n">
        <v>32427.8</v>
      </c>
      <c r="AA1663" s="493" t="n">
        <v>34910.43</v>
      </c>
      <c r="AB1663" s="493" t="n">
        <v>37144.87</v>
      </c>
      <c r="AC1663" s="493" t="n">
        <v>32291.16</v>
      </c>
      <c r="AD1663" s="493" t="n">
        <v>35271.11</v>
      </c>
      <c r="AE1663" s="493" t="n">
        <v>35453.83</v>
      </c>
      <c r="AF1663" s="493" t="n">
        <v>36885.93</v>
      </c>
      <c r="AG1663" s="493" t="n">
        <v>30994.94</v>
      </c>
      <c r="AH1663" s="493" t="n">
        <v>38905.19</v>
      </c>
      <c r="AI1663" s="493" t="n">
        <v>32836.66</v>
      </c>
      <c r="AJ1663" s="493" t="n">
        <v>38212.03</v>
      </c>
      <c r="AK1663" s="493" t="n">
        <v>37274.24</v>
      </c>
      <c r="AL1663" s="493" t="n">
        <v>37001.99</v>
      </c>
      <c r="AM1663" s="493" t="n">
        <v>33639.69</v>
      </c>
      <c r="AN1663" s="493" t="n">
        <v>42492.3</v>
      </c>
      <c r="AO1663" s="493" t="n">
        <v>47668.31</v>
      </c>
      <c r="AP1663" s="493" t="n">
        <v>56369.28</v>
      </c>
      <c r="AQ1663" s="493" t="n">
        <v>48806.87</v>
      </c>
      <c r="AR1663" s="493" t="n">
        <v>56761.12</v>
      </c>
      <c r="AS1663" s="493" t="n">
        <v>42241.59</v>
      </c>
      <c r="AT1663" s="493" t="n">
        <v>52235.09</v>
      </c>
      <c r="AU1663" s="493" t="n">
        <v>55557.59</v>
      </c>
      <c r="AV1663" s="493" t="n">
        <v>54815.62</v>
      </c>
      <c r="AW1663" s="493" t="n">
        <v>52469.49</v>
      </c>
      <c r="AX1663" s="493" t="n">
        <v>50920.83</v>
      </c>
      <c r="AY1663" s="493" t="n">
        <v>59708.79</v>
      </c>
      <c r="AZ1663" s="493" t="n">
        <v>50820.55</v>
      </c>
      <c r="BA1663" s="493" t="n">
        <v>57336.18</v>
      </c>
      <c r="BB1663" s="493" t="n">
        <v>49559.28</v>
      </c>
      <c r="BC1663" s="493" t="n">
        <v>49190.85</v>
      </c>
      <c r="BD1663" s="493" t="n">
        <v>54507.77</v>
      </c>
      <c r="BE1663" s="493" t="n">
        <v>40585.54</v>
      </c>
      <c r="BF1663" s="493" t="n">
        <v>41394.76</v>
      </c>
      <c r="BG1663" s="493" t="n">
        <v>50972.48</v>
      </c>
      <c r="BH1663" s="493" t="n">
        <v>52498.85</v>
      </c>
      <c r="BI1663" s="493" t="n">
        <v>43843.93</v>
      </c>
      <c r="BJ1663" s="493" t="n">
        <v>43307.13</v>
      </c>
      <c r="BK1663" s="493" t="n">
        <v>44947.29</v>
      </c>
      <c r="BL1663" s="493" t="n">
        <v>48431.1</v>
      </c>
      <c r="BM1663" s="493" t="n">
        <v>41149.27</v>
      </c>
      <c r="BN1663" s="493" t="n">
        <v>46315.08</v>
      </c>
      <c r="BO1663" s="493" t="n">
        <v>53201.17</v>
      </c>
      <c r="BP1663" s="493" t="n">
        <v>55909.27</v>
      </c>
      <c r="BQ1663" s="493" t="n">
        <v>42332</v>
      </c>
      <c r="BR1663" s="493" t="n">
        <v>56235.05</v>
      </c>
      <c r="BS1663" s="493" t="n">
        <v>44197.61</v>
      </c>
      <c r="BT1663" s="493" t="n">
        <v>52037.98</v>
      </c>
      <c r="BU1663" s="493" t="n">
        <v>51701.21</v>
      </c>
      <c r="BV1663" s="493" t="n">
        <v>54908.36</v>
      </c>
      <c r="BW1663" s="493" t="n">
        <v>59119.99</v>
      </c>
    </row>
    <row r="1664">
      <c r="A1664" t="inlineStr">
        <is>
          <t>[C9C] ANGIOTENSIN-II 길항제 (단일)</t>
        </is>
      </c>
      <c r="B1664" t="inlineStr">
        <is>
          <t>팜젠사이언스</t>
        </is>
      </c>
      <c r="C1664" t="inlineStr">
        <is>
          <t>바르반</t>
        </is>
      </c>
      <c r="D1664" t="inlineStr">
        <is>
          <t>팜젠사이언스</t>
        </is>
      </c>
      <c r="E1664" t="inlineStr">
        <is>
          <t>valsartan</t>
        </is>
      </c>
      <c r="F1664" t="inlineStr">
        <is>
          <t>의원</t>
        </is>
      </c>
      <c r="G1664" t="inlineStr">
        <is>
          <t>Generic</t>
        </is>
      </c>
      <c r="H1664" s="493" t="n">
        <v>144749.83</v>
      </c>
      <c r="I1664" s="493" t="n">
        <v>142298.49</v>
      </c>
      <c r="J1664" s="493" t="n">
        <v>168914.96</v>
      </c>
      <c r="K1664" s="493" t="n">
        <v>150278.56</v>
      </c>
      <c r="L1664" s="493" t="n">
        <v>163183.93</v>
      </c>
      <c r="M1664" s="493" t="n">
        <v>160848.74</v>
      </c>
      <c r="N1664" s="493" t="n">
        <v>167921.17</v>
      </c>
      <c r="O1664" s="493" t="n">
        <v>155058.21</v>
      </c>
      <c r="P1664" s="493" t="n">
        <v>147056.94</v>
      </c>
      <c r="Q1664" s="493" t="n">
        <v>152344.08</v>
      </c>
      <c r="R1664" s="493" t="n">
        <v>170657.49</v>
      </c>
      <c r="S1664" s="493" t="n">
        <v>226468.36</v>
      </c>
      <c r="T1664" s="493" t="n">
        <v>220348.09</v>
      </c>
      <c r="U1664" s="493" t="n">
        <v>188003.38</v>
      </c>
      <c r="V1664" s="493" t="n">
        <v>222173.93</v>
      </c>
      <c r="W1664" s="493" t="n">
        <v>208206.66</v>
      </c>
      <c r="X1664" s="493" t="n">
        <v>241647.83</v>
      </c>
      <c r="Y1664" s="493" t="n">
        <v>235836.69</v>
      </c>
      <c r="Z1664" s="493" t="n">
        <v>245868.02</v>
      </c>
      <c r="AA1664" s="493" t="n">
        <v>263260.87</v>
      </c>
      <c r="AB1664" s="493" t="n">
        <v>257458.84</v>
      </c>
      <c r="AC1664" s="493" t="n">
        <v>270140.05</v>
      </c>
      <c r="AD1664" s="493" t="n">
        <v>269148.58</v>
      </c>
      <c r="AE1664" s="493" t="n">
        <v>271254.16</v>
      </c>
      <c r="AF1664" s="493" t="n">
        <v>271664.2</v>
      </c>
      <c r="AG1664" s="493" t="n">
        <v>236851.35</v>
      </c>
      <c r="AH1664" s="493" t="n">
        <v>266385.08</v>
      </c>
      <c r="AI1664" s="493" t="n">
        <v>242472.61</v>
      </c>
      <c r="AJ1664" s="493" t="n">
        <v>275669.36</v>
      </c>
      <c r="AK1664" s="493" t="n">
        <v>261575.63</v>
      </c>
      <c r="AL1664" s="493" t="n">
        <v>259988.79</v>
      </c>
      <c r="AM1664" s="493" t="n">
        <v>288111.96</v>
      </c>
      <c r="AN1664" s="493" t="n">
        <v>282289.8</v>
      </c>
      <c r="AO1664" s="493" t="n">
        <v>298712.63</v>
      </c>
      <c r="AP1664" s="493" t="n">
        <v>295668.96</v>
      </c>
      <c r="AQ1664" s="493" t="n">
        <v>320471.67</v>
      </c>
      <c r="AR1664" s="493" t="n">
        <v>307810.56</v>
      </c>
      <c r="AS1664" s="493" t="n">
        <v>316641.24</v>
      </c>
      <c r="AT1664" s="493" t="n">
        <v>308563.47</v>
      </c>
      <c r="AU1664" s="493" t="n">
        <v>334332.89</v>
      </c>
      <c r="AV1664" s="493" t="n">
        <v>344602.48</v>
      </c>
      <c r="AW1664" s="493" t="n">
        <v>343525.11</v>
      </c>
      <c r="AX1664" s="493" t="n">
        <v>409410.34</v>
      </c>
      <c r="AY1664" s="493" t="n">
        <v>396331.32</v>
      </c>
      <c r="AZ1664" s="493" t="n">
        <v>390737.48</v>
      </c>
      <c r="BA1664" s="493" t="n">
        <v>412883.2</v>
      </c>
      <c r="BB1664" s="493" t="n">
        <v>391366.52</v>
      </c>
      <c r="BC1664" s="493" t="n">
        <v>434225</v>
      </c>
      <c r="BD1664" s="493" t="n">
        <v>400725.78</v>
      </c>
      <c r="BE1664" s="493" t="n">
        <v>384592.92</v>
      </c>
      <c r="BF1664" s="493" t="n">
        <v>395795.05</v>
      </c>
      <c r="BG1664" s="493" t="n">
        <v>417769.61</v>
      </c>
      <c r="BH1664" s="493" t="n">
        <v>402014.68</v>
      </c>
      <c r="BI1664" s="493" t="n">
        <v>388401.94</v>
      </c>
      <c r="BJ1664" s="493" t="n">
        <v>396097.79</v>
      </c>
      <c r="BK1664" s="493" t="n">
        <v>399580.23</v>
      </c>
      <c r="BL1664" s="493" t="n">
        <v>468638.01</v>
      </c>
      <c r="BM1664" s="493" t="n">
        <v>397023.12</v>
      </c>
      <c r="BN1664" s="493" t="n">
        <v>383277.01</v>
      </c>
      <c r="BO1664" s="493" t="n">
        <v>444321.03</v>
      </c>
      <c r="BP1664" s="493" t="n">
        <v>424176.67</v>
      </c>
      <c r="BQ1664" s="493" t="n">
        <v>395105.41</v>
      </c>
      <c r="BR1664" s="493" t="n">
        <v>417803.26</v>
      </c>
      <c r="BS1664" s="493" t="n">
        <v>415554.37</v>
      </c>
      <c r="BT1664" s="493" t="n">
        <v>427245.4</v>
      </c>
      <c r="BU1664" s="493" t="n">
        <v>433397.63</v>
      </c>
      <c r="BV1664" s="493" t="n">
        <v>442327.09</v>
      </c>
      <c r="BW1664" s="493" t="n">
        <v>447013.1</v>
      </c>
    </row>
    <row r="1665">
      <c r="A1665" t="inlineStr">
        <is>
          <t>[C9C] ANGIOTENSIN-II 길항제 (단일)</t>
        </is>
      </c>
      <c r="B1665" t="inlineStr">
        <is>
          <t>팜젠사이언스</t>
        </is>
      </c>
      <c r="C1665" t="inlineStr">
        <is>
          <t>바르반</t>
        </is>
      </c>
      <c r="D1665" t="inlineStr">
        <is>
          <t>팜젠사이언스</t>
        </is>
      </c>
      <c r="E1665" t="inlineStr">
        <is>
          <t>valsartan</t>
        </is>
      </c>
      <c r="F1665" t="inlineStr">
        <is>
          <t>보건소</t>
        </is>
      </c>
      <c r="G1665" t="inlineStr">
        <is>
          <t>Generic</t>
        </is>
      </c>
      <c r="H1665" s="493" t="n">
        <v>2428.5</v>
      </c>
      <c r="I1665" s="493" t="n">
        <v>1934.4</v>
      </c>
      <c r="J1665" s="493" t="n">
        <v>10317.6</v>
      </c>
      <c r="K1665" s="493" t="n">
        <v>10609.38</v>
      </c>
      <c r="L1665" s="493" t="n">
        <v>8561.85</v>
      </c>
      <c r="M1665" s="493" t="n">
        <v>7056.6</v>
      </c>
      <c r="N1665" s="493" t="n">
        <v>7890.75</v>
      </c>
      <c r="O1665" s="493" t="n">
        <v>9553.530000000001</v>
      </c>
      <c r="P1665" s="493" t="n">
        <v>7330.5</v>
      </c>
      <c r="Q1665" s="493" t="n">
        <v>11643.65</v>
      </c>
      <c r="R1665" s="493" t="n">
        <v>9352.35</v>
      </c>
      <c r="S1665" s="493" t="n">
        <v>10310.38</v>
      </c>
      <c r="T1665" s="493" t="n">
        <v>9730.799999999999</v>
      </c>
      <c r="U1665" s="493" t="n">
        <v>8876.85</v>
      </c>
      <c r="V1665" s="493" t="n">
        <v>8637.299999999999</v>
      </c>
      <c r="W1665" s="493" t="n">
        <v>15715.34</v>
      </c>
      <c r="X1665" s="493" t="n">
        <v>7003.6</v>
      </c>
      <c r="Y1665" s="493" t="n">
        <v>8267.549999999999</v>
      </c>
      <c r="Z1665" s="493" t="n">
        <v>7516.05</v>
      </c>
      <c r="AA1665" s="493" t="n">
        <v>11485.67</v>
      </c>
      <c r="AB1665" s="493" t="n">
        <v>7860.9</v>
      </c>
      <c r="AC1665" s="493" t="n">
        <v>8754.4</v>
      </c>
      <c r="AD1665" s="493" t="n">
        <v>9232.5</v>
      </c>
      <c r="AE1665" s="493" t="n">
        <v>10853.6</v>
      </c>
      <c r="AF1665" s="493" t="n">
        <v>10005.2</v>
      </c>
      <c r="AG1665" s="493" t="n">
        <v>10307.5</v>
      </c>
      <c r="AH1665" s="493" t="n">
        <v>9157.26</v>
      </c>
      <c r="AI1665" s="493" t="n">
        <v>8404.549999999999</v>
      </c>
      <c r="AJ1665" s="493" t="n">
        <v>8729.299999999999</v>
      </c>
      <c r="AK1665" s="493" t="n">
        <v>11712.3</v>
      </c>
      <c r="AL1665" s="493" t="n">
        <v>7824.05</v>
      </c>
      <c r="AM1665" s="493" t="n">
        <v>14881.25</v>
      </c>
      <c r="AN1665" s="493" t="n">
        <v>6963.3</v>
      </c>
      <c r="AO1665" s="493" t="n">
        <v>8921.219999999999</v>
      </c>
      <c r="AP1665" s="493" t="n">
        <v>8259.15</v>
      </c>
      <c r="AQ1665" s="493" t="n">
        <v>10833.45</v>
      </c>
      <c r="AR1665" s="493" t="n">
        <v>8391</v>
      </c>
      <c r="AS1665" s="493" t="n">
        <v>10861.1</v>
      </c>
      <c r="AT1665" s="493" t="n">
        <v>7313.4</v>
      </c>
      <c r="AU1665" s="493" t="n">
        <v>8910.75</v>
      </c>
      <c r="AV1665" s="493" t="n">
        <v>8862.299999999999</v>
      </c>
      <c r="AW1665" s="493" t="n">
        <v>9306.6</v>
      </c>
      <c r="AX1665" s="493" t="n">
        <v>8647.76</v>
      </c>
      <c r="AY1665" s="493" t="n">
        <v>16266.08</v>
      </c>
      <c r="AZ1665" s="493" t="n">
        <v>9525.98</v>
      </c>
      <c r="BA1665" s="493" t="n">
        <v>14613.75</v>
      </c>
      <c r="BB1665" s="493" t="n">
        <v>18595.05</v>
      </c>
      <c r="BC1665" s="493" t="n">
        <v>14946.6</v>
      </c>
      <c r="BD1665" s="493" t="n">
        <v>11427.9</v>
      </c>
      <c r="BE1665" s="493" t="n">
        <v>18809.1</v>
      </c>
      <c r="BF1665" s="493" t="n">
        <v>9359.700000000001</v>
      </c>
      <c r="BG1665" s="493" t="n">
        <v>18085.2</v>
      </c>
      <c r="BH1665" s="493" t="n">
        <v>19809.92</v>
      </c>
      <c r="BI1665" s="493" t="n">
        <v>13255.1</v>
      </c>
      <c r="BJ1665" s="493" t="n">
        <v>12780.3</v>
      </c>
      <c r="BK1665" s="493" t="n">
        <v>14984.67</v>
      </c>
      <c r="BL1665" s="493" t="n">
        <v>14319.75</v>
      </c>
      <c r="BM1665" s="493" t="n">
        <v>13233</v>
      </c>
      <c r="BN1665" s="493" t="n">
        <v>12501.3</v>
      </c>
      <c r="BO1665" s="493" t="n">
        <v>13955.57</v>
      </c>
      <c r="BP1665" s="493" t="n">
        <v>13680.34</v>
      </c>
      <c r="BQ1665" s="493" t="n">
        <v>8891.700000000001</v>
      </c>
      <c r="BR1665" s="493" t="n">
        <v>11098.05</v>
      </c>
      <c r="BS1665" s="493" t="n">
        <v>11320.2</v>
      </c>
      <c r="BT1665" s="493" t="n">
        <v>11297.68</v>
      </c>
      <c r="BU1665" s="493" t="n">
        <v>14783.4</v>
      </c>
      <c r="BV1665" s="493" t="n">
        <v>12963</v>
      </c>
      <c r="BW1665" s="493" t="n">
        <v>12137.25</v>
      </c>
    </row>
    <row r="1666">
      <c r="A1666" t="inlineStr">
        <is>
          <t>[C9C] ANGIOTENSIN-II 길항제 (단일)</t>
        </is>
      </c>
      <c r="B1666" t="inlineStr">
        <is>
          <t>팜젠사이언스</t>
        </is>
      </c>
      <c r="C1666" t="inlineStr">
        <is>
          <t>바르반</t>
        </is>
      </c>
      <c r="D1666" t="inlineStr">
        <is>
          <t>팜젠사이언스</t>
        </is>
      </c>
      <c r="E1666" t="inlineStr">
        <is>
          <t>valsartan</t>
        </is>
      </c>
      <c r="F1666" t="inlineStr">
        <is>
          <t>기타(치과의원, 치과병원 등)</t>
        </is>
      </c>
      <c r="G1666" t="inlineStr">
        <is>
          <t>Generic</t>
        </is>
      </c>
      <c r="H1666" s="493" t="n">
        <v>0</v>
      </c>
      <c r="I1666" s="493" t="n">
        <v>0</v>
      </c>
      <c r="J1666" s="493" t="n">
        <v>25.34</v>
      </c>
      <c r="K1666" s="493" t="n">
        <v>0</v>
      </c>
      <c r="L1666" s="493" t="n">
        <v>0</v>
      </c>
      <c r="M1666" s="493" t="n">
        <v>0</v>
      </c>
      <c r="N1666" s="493" t="n">
        <v>0</v>
      </c>
      <c r="O1666" s="493" t="n">
        <v>0</v>
      </c>
      <c r="P1666" s="493" t="n">
        <v>0</v>
      </c>
      <c r="Q1666" s="493" t="n">
        <v>0</v>
      </c>
      <c r="R1666" s="493" t="n">
        <v>0</v>
      </c>
      <c r="S1666" s="493" t="n">
        <v>0</v>
      </c>
      <c r="T1666" s="493" t="n">
        <v>0</v>
      </c>
      <c r="U1666" s="493" t="n">
        <v>0</v>
      </c>
      <c r="V1666" s="493" t="n">
        <v>0</v>
      </c>
      <c r="W1666" s="493" t="n">
        <v>0</v>
      </c>
      <c r="X1666" s="493" t="n">
        <v>0</v>
      </c>
      <c r="Y1666" s="493" t="n">
        <v>0</v>
      </c>
      <c r="Z1666" s="493" t="n">
        <v>271.2</v>
      </c>
      <c r="AA1666" s="493" t="n">
        <v>0</v>
      </c>
      <c r="AB1666" s="493" t="n">
        <v>0</v>
      </c>
      <c r="AC1666" s="493" t="n">
        <v>0</v>
      </c>
      <c r="AD1666" s="493" t="n">
        <v>0</v>
      </c>
      <c r="AE1666" s="493" t="n">
        <v>0</v>
      </c>
      <c r="AF1666" s="493" t="n">
        <v>0</v>
      </c>
      <c r="AG1666" s="493" t="n">
        <v>0</v>
      </c>
      <c r="AH1666" s="493" t="n">
        <v>0</v>
      </c>
      <c r="AI1666" s="493" t="n">
        <v>0</v>
      </c>
      <c r="AJ1666" s="493" t="n">
        <v>0</v>
      </c>
      <c r="AK1666" s="493" t="n">
        <v>0</v>
      </c>
      <c r="AL1666" s="493" t="n">
        <v>0</v>
      </c>
      <c r="AM1666" s="493" t="n">
        <v>0</v>
      </c>
      <c r="AN1666" s="493" t="n">
        <v>0</v>
      </c>
      <c r="AO1666" s="493" t="n">
        <v>0</v>
      </c>
      <c r="AP1666" s="493" t="n">
        <v>0</v>
      </c>
      <c r="AQ1666" s="493" t="n">
        <v>0</v>
      </c>
      <c r="AR1666" s="493" t="n">
        <v>0</v>
      </c>
      <c r="AS1666" s="493" t="n">
        <v>0</v>
      </c>
      <c r="AT1666" s="493" t="n">
        <v>90.59999999999999</v>
      </c>
      <c r="AU1666" s="493" t="n">
        <v>0</v>
      </c>
      <c r="AV1666" s="493" t="n">
        <v>0</v>
      </c>
      <c r="AW1666" s="493" t="n">
        <v>0</v>
      </c>
      <c r="AX1666" s="493" t="n">
        <v>0</v>
      </c>
      <c r="AY1666" s="493" t="n">
        <v>0</v>
      </c>
      <c r="AZ1666" s="493" t="n">
        <v>160.8</v>
      </c>
      <c r="BA1666" s="493" t="n">
        <v>0</v>
      </c>
      <c r="BB1666" s="493" t="n">
        <v>0</v>
      </c>
      <c r="BC1666" s="493" t="n">
        <v>0</v>
      </c>
      <c r="BD1666" s="493" t="n">
        <v>0</v>
      </c>
      <c r="BE1666" s="493" t="n">
        <v>0</v>
      </c>
      <c r="BF1666" s="493" t="n">
        <v>0</v>
      </c>
      <c r="BG1666" s="493" t="n">
        <v>0</v>
      </c>
      <c r="BH1666" s="493" t="n">
        <v>0</v>
      </c>
      <c r="BI1666" s="493" t="n">
        <v>0</v>
      </c>
      <c r="BJ1666" s="493" t="n">
        <v>0</v>
      </c>
      <c r="BK1666" s="493" t="n">
        <v>0</v>
      </c>
      <c r="BL1666" s="493" t="n">
        <v>0</v>
      </c>
      <c r="BM1666" s="493" t="n">
        <v>0</v>
      </c>
      <c r="BN1666" s="493" t="n">
        <v>0</v>
      </c>
      <c r="BO1666" s="493" t="n">
        <v>0</v>
      </c>
      <c r="BP1666" s="493" t="n">
        <v>0</v>
      </c>
      <c r="BQ1666" s="493" t="n">
        <v>0</v>
      </c>
      <c r="BR1666" s="493" t="n">
        <v>168</v>
      </c>
      <c r="BS1666" s="493" t="n">
        <v>163.2</v>
      </c>
      <c r="BT1666" s="493" t="n">
        <v>0</v>
      </c>
      <c r="BU1666" s="493" t="n">
        <v>163.8</v>
      </c>
      <c r="BV1666" s="493" t="n">
        <v>0</v>
      </c>
      <c r="BW1666" s="493" t="n">
        <v>0</v>
      </c>
    </row>
    <row r="1667">
      <c r="A1667" t="inlineStr">
        <is>
          <t>[C9C] ANGIOTENSIN-II 길항제 (단일)</t>
        </is>
      </c>
      <c r="B1667" t="inlineStr">
        <is>
          <t>팜젠사이언스</t>
        </is>
      </c>
      <c r="C1667" t="inlineStr">
        <is>
          <t>올스텍</t>
        </is>
      </c>
      <c r="D1667" t="inlineStr">
        <is>
          <t>팜젠사이언스</t>
        </is>
      </c>
      <c r="E1667" t="inlineStr">
        <is>
          <t>olmesartan medoxomil</t>
        </is>
      </c>
      <c r="F1667" t="inlineStr">
        <is>
          <t>종합병원</t>
        </is>
      </c>
      <c r="G1667" t="inlineStr">
        <is>
          <t>Generic</t>
        </is>
      </c>
      <c r="H1667" s="493" t="n">
        <v>0</v>
      </c>
      <c r="I1667" s="493" t="n">
        <v>0</v>
      </c>
      <c r="J1667" s="493" t="n">
        <v>0</v>
      </c>
      <c r="K1667" s="493" t="n">
        <v>0</v>
      </c>
      <c r="L1667" s="493" t="n">
        <v>0</v>
      </c>
      <c r="M1667" s="493" t="n">
        <v>0</v>
      </c>
      <c r="N1667" s="493" t="n">
        <v>120</v>
      </c>
      <c r="O1667" s="493" t="n">
        <v>0</v>
      </c>
      <c r="P1667" s="493" t="n">
        <v>0</v>
      </c>
      <c r="Q1667" s="493" t="n">
        <v>0</v>
      </c>
      <c r="R1667" s="493" t="n">
        <v>0</v>
      </c>
      <c r="S1667" s="493" t="n">
        <v>0</v>
      </c>
      <c r="T1667" s="493" t="n">
        <v>0</v>
      </c>
      <c r="U1667" s="493" t="n">
        <v>0</v>
      </c>
      <c r="V1667" s="493" t="n">
        <v>0</v>
      </c>
      <c r="W1667" s="493" t="n">
        <v>0</v>
      </c>
      <c r="X1667" s="493" t="n">
        <v>0</v>
      </c>
      <c r="Y1667" s="493" t="n">
        <v>0</v>
      </c>
      <c r="Z1667" s="493" t="n">
        <v>0</v>
      </c>
      <c r="AA1667" s="493" t="n">
        <v>0</v>
      </c>
      <c r="AB1667" s="493" t="n">
        <v>0</v>
      </c>
      <c r="AC1667" s="493" t="n">
        <v>0</v>
      </c>
      <c r="AD1667" s="493" t="n">
        <v>0</v>
      </c>
      <c r="AE1667" s="493" t="n">
        <v>0</v>
      </c>
      <c r="AF1667" s="493" t="n">
        <v>0</v>
      </c>
      <c r="AG1667" s="493" t="n">
        <v>0</v>
      </c>
      <c r="AH1667" s="493" t="n">
        <v>0</v>
      </c>
      <c r="AI1667" s="493" t="n">
        <v>0</v>
      </c>
      <c r="AJ1667" s="493" t="n">
        <v>0</v>
      </c>
      <c r="AK1667" s="493" t="n">
        <v>0</v>
      </c>
      <c r="AL1667" s="493" t="n">
        <v>0</v>
      </c>
      <c r="AM1667" s="493" t="n">
        <v>0</v>
      </c>
      <c r="AN1667" s="493" t="n">
        <v>0</v>
      </c>
      <c r="AO1667" s="493" t="n">
        <v>0</v>
      </c>
      <c r="AP1667" s="493" t="n">
        <v>0</v>
      </c>
      <c r="AQ1667" s="493" t="n">
        <v>0</v>
      </c>
      <c r="AR1667" s="493" t="n">
        <v>0</v>
      </c>
      <c r="AS1667" s="493" t="n">
        <v>0</v>
      </c>
      <c r="AT1667" s="493" t="n">
        <v>0</v>
      </c>
      <c r="AU1667" s="493" t="n">
        <v>0</v>
      </c>
      <c r="AV1667" s="493" t="n">
        <v>675</v>
      </c>
      <c r="AW1667" s="493" t="n">
        <v>0</v>
      </c>
      <c r="AX1667" s="493" t="n">
        <v>0</v>
      </c>
      <c r="AY1667" s="493" t="n">
        <v>0</v>
      </c>
      <c r="AZ1667" s="493" t="n">
        <v>0</v>
      </c>
      <c r="BA1667" s="493" t="n">
        <v>0</v>
      </c>
      <c r="BB1667" s="493" t="n">
        <v>0</v>
      </c>
      <c r="BC1667" s="493" t="n">
        <v>1453.5</v>
      </c>
      <c r="BD1667" s="493" t="n">
        <v>0</v>
      </c>
      <c r="BE1667" s="493" t="n">
        <v>120</v>
      </c>
      <c r="BF1667" s="493" t="n">
        <v>120</v>
      </c>
      <c r="BG1667" s="493" t="n">
        <v>148.37</v>
      </c>
      <c r="BH1667" s="493" t="n">
        <v>120</v>
      </c>
      <c r="BI1667" s="493" t="n">
        <v>2343.9</v>
      </c>
      <c r="BJ1667" s="493" t="n">
        <v>120</v>
      </c>
      <c r="BK1667" s="493" t="n">
        <v>120</v>
      </c>
      <c r="BL1667" s="493" t="n">
        <v>144.36</v>
      </c>
      <c r="BM1667" s="493" t="n">
        <v>112</v>
      </c>
      <c r="BN1667" s="493" t="n">
        <v>112</v>
      </c>
      <c r="BO1667" s="493" t="n">
        <v>939.34</v>
      </c>
      <c r="BP1667" s="493" t="n">
        <v>2565.6</v>
      </c>
      <c r="BQ1667" s="493" t="n">
        <v>198.3</v>
      </c>
      <c r="BR1667" s="493" t="n">
        <v>118.2</v>
      </c>
      <c r="BS1667" s="493" t="n">
        <v>201.6</v>
      </c>
      <c r="BT1667" s="493" t="n">
        <v>2823.6</v>
      </c>
      <c r="BU1667" s="493" t="n">
        <v>208.2</v>
      </c>
      <c r="BV1667" s="493" t="n">
        <v>322.5</v>
      </c>
      <c r="BW1667" s="493" t="n">
        <v>202.8</v>
      </c>
    </row>
    <row r="1668">
      <c r="A1668" t="inlineStr">
        <is>
          <t>[C9C] ANGIOTENSIN-II 길항제 (단일)</t>
        </is>
      </c>
      <c r="B1668" t="inlineStr">
        <is>
          <t>팜젠사이언스</t>
        </is>
      </c>
      <c r="C1668" t="inlineStr">
        <is>
          <t>올스텍</t>
        </is>
      </c>
      <c r="D1668" t="inlineStr">
        <is>
          <t>팜젠사이언스</t>
        </is>
      </c>
      <c r="E1668" t="inlineStr">
        <is>
          <t>olmesartan medoxomil</t>
        </is>
      </c>
      <c r="F1668" t="inlineStr">
        <is>
          <t>병원</t>
        </is>
      </c>
      <c r="G1668" t="inlineStr">
        <is>
          <t>Generic</t>
        </is>
      </c>
      <c r="H1668" s="493" t="n">
        <v>4669.48</v>
      </c>
      <c r="I1668" s="493" t="n">
        <v>4018.69</v>
      </c>
      <c r="J1668" s="493" t="n">
        <v>6625.43</v>
      </c>
      <c r="K1668" s="493" t="n">
        <v>10086.41</v>
      </c>
      <c r="L1668" s="493" t="n">
        <v>9198.360000000001</v>
      </c>
      <c r="M1668" s="493" t="n">
        <v>7812.96</v>
      </c>
      <c r="N1668" s="493" t="n">
        <v>12815.56</v>
      </c>
      <c r="O1668" s="493" t="n">
        <v>9767.59</v>
      </c>
      <c r="P1668" s="493" t="n">
        <v>11668.12</v>
      </c>
      <c r="Q1668" s="493" t="n">
        <v>9285.860000000001</v>
      </c>
      <c r="R1668" s="493" t="n">
        <v>14173.1</v>
      </c>
      <c r="S1668" s="493" t="n">
        <v>18887</v>
      </c>
      <c r="T1668" s="493" t="n">
        <v>11740.69</v>
      </c>
      <c r="U1668" s="493" t="n">
        <v>13653.78</v>
      </c>
      <c r="V1668" s="493" t="n">
        <v>17242.92</v>
      </c>
      <c r="W1668" s="493" t="n">
        <v>19751.42</v>
      </c>
      <c r="X1668" s="493" t="n">
        <v>15200.54</v>
      </c>
      <c r="Y1668" s="493" t="n">
        <v>19703.99</v>
      </c>
      <c r="Z1668" s="493" t="n">
        <v>17378.7</v>
      </c>
      <c r="AA1668" s="493" t="n">
        <v>19111.28</v>
      </c>
      <c r="AB1668" s="493" t="n">
        <v>18364.84</v>
      </c>
      <c r="AC1668" s="493" t="n">
        <v>21953.22</v>
      </c>
      <c r="AD1668" s="493" t="n">
        <v>19985.44</v>
      </c>
      <c r="AE1668" s="493" t="n">
        <v>20961.5</v>
      </c>
      <c r="AF1668" s="493" t="n">
        <v>20257.05</v>
      </c>
      <c r="AG1668" s="493" t="n">
        <v>16867.43</v>
      </c>
      <c r="AH1668" s="493" t="n">
        <v>18993.57</v>
      </c>
      <c r="AI1668" s="493" t="n">
        <v>18161.81</v>
      </c>
      <c r="AJ1668" s="493" t="n">
        <v>18094.54</v>
      </c>
      <c r="AK1668" s="493" t="n">
        <v>14608.01</v>
      </c>
      <c r="AL1668" s="493" t="n">
        <v>14477.38</v>
      </c>
      <c r="AM1668" s="493" t="n">
        <v>16402.69</v>
      </c>
      <c r="AN1668" s="493" t="n">
        <v>14744.69</v>
      </c>
      <c r="AO1668" s="493" t="n">
        <v>11681.28</v>
      </c>
      <c r="AP1668" s="493" t="n">
        <v>11521.29</v>
      </c>
      <c r="AQ1668" s="493" t="n">
        <v>9927.719999999999</v>
      </c>
      <c r="AR1668" s="493" t="n">
        <v>8768.139999999999</v>
      </c>
      <c r="AS1668" s="493" t="n">
        <v>9105.110000000001</v>
      </c>
      <c r="AT1668" s="493" t="n">
        <v>6571.06</v>
      </c>
      <c r="AU1668" s="493" t="n">
        <v>9726.33</v>
      </c>
      <c r="AV1668" s="493" t="n">
        <v>8934.959999999999</v>
      </c>
      <c r="AW1668" s="493" t="n">
        <v>5677.84</v>
      </c>
      <c r="AX1668" s="493" t="n">
        <v>7417.77</v>
      </c>
      <c r="AY1668" s="493" t="n">
        <v>5858.88</v>
      </c>
      <c r="AZ1668" s="493" t="n">
        <v>5668.03</v>
      </c>
      <c r="BA1668" s="493" t="n">
        <v>8063.09</v>
      </c>
      <c r="BB1668" s="493" t="n">
        <v>6519.66</v>
      </c>
      <c r="BC1668" s="493" t="n">
        <v>4834.41</v>
      </c>
      <c r="BD1668" s="493" t="n">
        <v>5316.27</v>
      </c>
      <c r="BE1668" s="493" t="n">
        <v>5369.48</v>
      </c>
      <c r="BF1668" s="493" t="n">
        <v>5849.77</v>
      </c>
      <c r="BG1668" s="493" t="n">
        <v>7299.57</v>
      </c>
      <c r="BH1668" s="493" t="n">
        <v>5716.76</v>
      </c>
      <c r="BI1668" s="493" t="n">
        <v>5906.28</v>
      </c>
      <c r="BJ1668" s="493" t="n">
        <v>7253.06</v>
      </c>
      <c r="BK1668" s="493" t="n">
        <v>4524.14</v>
      </c>
      <c r="BL1668" s="493" t="n">
        <v>5174.44</v>
      </c>
      <c r="BM1668" s="493" t="n">
        <v>5737.26</v>
      </c>
      <c r="BN1668" s="493" t="n">
        <v>5036.51</v>
      </c>
      <c r="BO1668" s="493" t="n">
        <v>6507.19</v>
      </c>
      <c r="BP1668" s="493" t="n">
        <v>3524.85</v>
      </c>
      <c r="BQ1668" s="493" t="n">
        <v>4767.58</v>
      </c>
      <c r="BR1668" s="493" t="n">
        <v>5329.2</v>
      </c>
      <c r="BS1668" s="493" t="n">
        <v>2653.25</v>
      </c>
      <c r="BT1668" s="493" t="n">
        <v>6748.41</v>
      </c>
      <c r="BU1668" s="493" t="n">
        <v>3494.81</v>
      </c>
      <c r="BV1668" s="493" t="n">
        <v>4243.92</v>
      </c>
      <c r="BW1668" s="493" t="n">
        <v>5889.1</v>
      </c>
    </row>
    <row r="1669">
      <c r="A1669" t="inlineStr">
        <is>
          <t>[C9C] ANGIOTENSIN-II 길항제 (단일)</t>
        </is>
      </c>
      <c r="B1669" t="inlineStr">
        <is>
          <t>팜젠사이언스</t>
        </is>
      </c>
      <c r="C1669" t="inlineStr">
        <is>
          <t>올스텍</t>
        </is>
      </c>
      <c r="D1669" t="inlineStr">
        <is>
          <t>팜젠사이언스</t>
        </is>
      </c>
      <c r="E1669" t="inlineStr">
        <is>
          <t>olmesartan medoxomil</t>
        </is>
      </c>
      <c r="F1669" t="inlineStr">
        <is>
          <t>의원</t>
        </is>
      </c>
      <c r="G1669" t="inlineStr">
        <is>
          <t>Generic</t>
        </is>
      </c>
      <c r="H1669" s="493" t="n">
        <v>81291.86</v>
      </c>
      <c r="I1669" s="493" t="n">
        <v>82806.82000000001</v>
      </c>
      <c r="J1669" s="493" t="n">
        <v>84873.52</v>
      </c>
      <c r="K1669" s="493" t="n">
        <v>88814.89999999999</v>
      </c>
      <c r="L1669" s="493" t="n">
        <v>89756.64999999999</v>
      </c>
      <c r="M1669" s="493" t="n">
        <v>96139.75</v>
      </c>
      <c r="N1669" s="493" t="n">
        <v>83725.58</v>
      </c>
      <c r="O1669" s="493" t="n">
        <v>94005.16</v>
      </c>
      <c r="P1669" s="493" t="n">
        <v>82050.64999999999</v>
      </c>
      <c r="Q1669" s="493" t="n">
        <v>101520.49</v>
      </c>
      <c r="R1669" s="493" t="n">
        <v>101559.84</v>
      </c>
      <c r="S1669" s="493" t="n">
        <v>119572.26</v>
      </c>
      <c r="T1669" s="493" t="n">
        <v>104870.83</v>
      </c>
      <c r="U1669" s="493" t="n">
        <v>113482.93</v>
      </c>
      <c r="V1669" s="493" t="n">
        <v>115709.94</v>
      </c>
      <c r="W1669" s="493" t="n">
        <v>102118.34</v>
      </c>
      <c r="X1669" s="493" t="n">
        <v>120492.84</v>
      </c>
      <c r="Y1669" s="493" t="n">
        <v>119133.44</v>
      </c>
      <c r="Z1669" s="493" t="n">
        <v>111376.48</v>
      </c>
      <c r="AA1669" s="493" t="n">
        <v>126419.64</v>
      </c>
      <c r="AB1669" s="493" t="n">
        <v>107673.01</v>
      </c>
      <c r="AC1669" s="493" t="n">
        <v>122795.31</v>
      </c>
      <c r="AD1669" s="493" t="n">
        <v>112941.23</v>
      </c>
      <c r="AE1669" s="493" t="n">
        <v>116266.37</v>
      </c>
      <c r="AF1669" s="493" t="n">
        <v>115746.36</v>
      </c>
      <c r="AG1669" s="493" t="n">
        <v>98610.78</v>
      </c>
      <c r="AH1669" s="493" t="n">
        <v>124770.36</v>
      </c>
      <c r="AI1669" s="493" t="n">
        <v>104219.6</v>
      </c>
      <c r="AJ1669" s="493" t="n">
        <v>122427.15</v>
      </c>
      <c r="AK1669" s="493" t="n">
        <v>110743.29</v>
      </c>
      <c r="AL1669" s="493" t="n">
        <v>111293.99</v>
      </c>
      <c r="AM1669" s="493" t="n">
        <v>110898.94</v>
      </c>
      <c r="AN1669" s="493" t="n">
        <v>91879.85000000001</v>
      </c>
      <c r="AO1669" s="493" t="n">
        <v>98983.66</v>
      </c>
      <c r="AP1669" s="493" t="n">
        <v>96489.72</v>
      </c>
      <c r="AQ1669" s="493" t="n">
        <v>95376.67999999999</v>
      </c>
      <c r="AR1669" s="493" t="n">
        <v>97621.42</v>
      </c>
      <c r="AS1669" s="493" t="n">
        <v>89851.25999999999</v>
      </c>
      <c r="AT1669" s="493" t="n">
        <v>91722.03</v>
      </c>
      <c r="AU1669" s="493" t="n">
        <v>92185.91</v>
      </c>
      <c r="AV1669" s="493" t="n">
        <v>96083.61</v>
      </c>
      <c r="AW1669" s="493" t="n">
        <v>86773.10000000001</v>
      </c>
      <c r="AX1669" s="493" t="n">
        <v>93565.97</v>
      </c>
      <c r="AY1669" s="493" t="n">
        <v>95739.64</v>
      </c>
      <c r="AZ1669" s="493" t="n">
        <v>81834.37</v>
      </c>
      <c r="BA1669" s="493" t="n">
        <v>92672.06</v>
      </c>
      <c r="BB1669" s="493" t="n">
        <v>84257.39999999999</v>
      </c>
      <c r="BC1669" s="493" t="n">
        <v>95403.41</v>
      </c>
      <c r="BD1669" s="493" t="n">
        <v>86211.00999999999</v>
      </c>
      <c r="BE1669" s="493" t="n">
        <v>78393.73</v>
      </c>
      <c r="BF1669" s="493" t="n">
        <v>83941.37</v>
      </c>
      <c r="BG1669" s="493" t="n">
        <v>84594.44</v>
      </c>
      <c r="BH1669" s="493" t="n">
        <v>82049.95</v>
      </c>
      <c r="BI1669" s="493" t="n">
        <v>82963.59</v>
      </c>
      <c r="BJ1669" s="493" t="n">
        <v>96756.13</v>
      </c>
      <c r="BK1669" s="493" t="n">
        <v>76218.82000000001</v>
      </c>
      <c r="BL1669" s="493" t="n">
        <v>91348.10000000001</v>
      </c>
      <c r="BM1669" s="493" t="n">
        <v>88078.37</v>
      </c>
      <c r="BN1669" s="493" t="n">
        <v>80214.08</v>
      </c>
      <c r="BO1669" s="493" t="n">
        <v>94258.00999999999</v>
      </c>
      <c r="BP1669" s="493" t="n">
        <v>96438.89</v>
      </c>
      <c r="BQ1669" s="493" t="n">
        <v>85242.3</v>
      </c>
      <c r="BR1669" s="493" t="n">
        <v>97296.85000000001</v>
      </c>
      <c r="BS1669" s="493" t="n">
        <v>91991.2</v>
      </c>
      <c r="BT1669" s="493" t="n">
        <v>86702.95</v>
      </c>
      <c r="BU1669" s="493" t="n">
        <v>88691.17999999999</v>
      </c>
      <c r="BV1669" s="493" t="n">
        <v>101165.6</v>
      </c>
      <c r="BW1669" s="493" t="n">
        <v>86129.61</v>
      </c>
    </row>
    <row r="1670">
      <c r="A1670" t="inlineStr">
        <is>
          <t>[C9C] ANGIOTENSIN-II 길항제 (단일)</t>
        </is>
      </c>
      <c r="B1670" t="inlineStr">
        <is>
          <t>팜젠사이언스</t>
        </is>
      </c>
      <c r="C1670" t="inlineStr">
        <is>
          <t>올스텍</t>
        </is>
      </c>
      <c r="D1670" t="inlineStr">
        <is>
          <t>팜젠사이언스</t>
        </is>
      </c>
      <c r="E1670" t="inlineStr">
        <is>
          <t>olmesartan medoxomil</t>
        </is>
      </c>
      <c r="F1670" t="inlineStr">
        <is>
          <t>보건소</t>
        </is>
      </c>
      <c r="G1670" t="inlineStr">
        <is>
          <t>Generic</t>
        </is>
      </c>
      <c r="H1670" s="493" t="n">
        <v>0</v>
      </c>
      <c r="I1670" s="493" t="n">
        <v>131.4</v>
      </c>
      <c r="J1670" s="493" t="n">
        <v>0</v>
      </c>
      <c r="K1670" s="493" t="n">
        <v>98.40000000000001</v>
      </c>
      <c r="L1670" s="493" t="n">
        <v>0</v>
      </c>
      <c r="M1670" s="493" t="n">
        <v>89.09999999999999</v>
      </c>
      <c r="N1670" s="493" t="n">
        <v>0</v>
      </c>
      <c r="O1670" s="493" t="n">
        <v>0</v>
      </c>
      <c r="P1670" s="493" t="n">
        <v>119.7</v>
      </c>
      <c r="Q1670" s="493" t="n">
        <v>0</v>
      </c>
      <c r="R1670" s="493" t="n">
        <v>0</v>
      </c>
      <c r="S1670" s="493" t="n">
        <v>0</v>
      </c>
      <c r="T1670" s="493" t="n">
        <v>0</v>
      </c>
      <c r="U1670" s="493" t="n">
        <v>0</v>
      </c>
      <c r="V1670" s="493" t="n">
        <v>0</v>
      </c>
      <c r="W1670" s="493" t="n">
        <v>0</v>
      </c>
      <c r="X1670" s="493" t="n">
        <v>0</v>
      </c>
      <c r="Y1670" s="493" t="n">
        <v>0</v>
      </c>
      <c r="Z1670" s="493" t="n">
        <v>0</v>
      </c>
      <c r="AA1670" s="493" t="n">
        <v>92.40000000000001</v>
      </c>
      <c r="AB1670" s="493" t="n">
        <v>0</v>
      </c>
      <c r="AC1670" s="493" t="n">
        <v>96.59999999999999</v>
      </c>
      <c r="AD1670" s="493" t="n">
        <v>0</v>
      </c>
      <c r="AE1670" s="493" t="n">
        <v>117.6</v>
      </c>
      <c r="AF1670" s="493" t="n">
        <v>0</v>
      </c>
      <c r="AG1670" s="493" t="n">
        <v>105.6</v>
      </c>
      <c r="AH1670" s="493" t="n">
        <v>54.9</v>
      </c>
      <c r="AI1670" s="493" t="n">
        <v>96.59999999999999</v>
      </c>
      <c r="AJ1670" s="493" t="n">
        <v>62.7</v>
      </c>
      <c r="AK1670" s="493" t="n">
        <v>75.59999999999999</v>
      </c>
      <c r="AL1670" s="493" t="n">
        <v>274.5</v>
      </c>
      <c r="AM1670" s="493" t="n">
        <v>64.2</v>
      </c>
      <c r="AN1670" s="493" t="n">
        <v>377.1</v>
      </c>
      <c r="AO1670" s="493" t="n">
        <v>169.2</v>
      </c>
      <c r="AP1670" s="493" t="n">
        <v>0</v>
      </c>
      <c r="AQ1670" s="493" t="n">
        <v>206.4</v>
      </c>
      <c r="AR1670" s="493" t="n">
        <v>298.5</v>
      </c>
      <c r="AS1670" s="493" t="n">
        <v>319.5</v>
      </c>
      <c r="AT1670" s="493" t="n">
        <v>522.9</v>
      </c>
      <c r="AU1670" s="493" t="n">
        <v>135.9</v>
      </c>
      <c r="AV1670" s="493" t="n">
        <v>0</v>
      </c>
      <c r="AW1670" s="493" t="n">
        <v>79.2</v>
      </c>
      <c r="AX1670" s="493" t="n">
        <v>634.8</v>
      </c>
      <c r="AY1670" s="493" t="n">
        <v>0</v>
      </c>
      <c r="AZ1670" s="493" t="n">
        <v>148.2</v>
      </c>
      <c r="BA1670" s="493" t="n">
        <v>0</v>
      </c>
      <c r="BB1670" s="493" t="n">
        <v>446.4</v>
      </c>
      <c r="BC1670" s="493" t="n">
        <v>0</v>
      </c>
      <c r="BD1670" s="493" t="n">
        <v>341.7</v>
      </c>
      <c r="BE1670" s="493" t="n">
        <v>132</v>
      </c>
      <c r="BF1670" s="493" t="n">
        <v>386.1</v>
      </c>
      <c r="BG1670" s="493" t="n">
        <v>51.6</v>
      </c>
      <c r="BH1670" s="493" t="n">
        <v>318.6</v>
      </c>
      <c r="BI1670" s="493" t="n">
        <v>140.4</v>
      </c>
      <c r="BJ1670" s="493" t="n">
        <v>425.7</v>
      </c>
      <c r="BK1670" s="493" t="n">
        <v>379.8</v>
      </c>
      <c r="BL1670" s="493" t="n">
        <v>0</v>
      </c>
      <c r="BM1670" s="493" t="n">
        <v>0</v>
      </c>
      <c r="BN1670" s="493" t="n">
        <v>613.8</v>
      </c>
      <c r="BO1670" s="493" t="n">
        <v>0</v>
      </c>
      <c r="BP1670" s="493" t="n">
        <v>0</v>
      </c>
      <c r="BQ1670" s="493" t="n">
        <v>320.4</v>
      </c>
      <c r="BR1670" s="493" t="n">
        <v>0</v>
      </c>
      <c r="BS1670" s="493" t="n">
        <v>0</v>
      </c>
      <c r="BT1670" s="493" t="n">
        <v>0</v>
      </c>
      <c r="BU1670" s="493" t="n">
        <v>2079.9</v>
      </c>
      <c r="BV1670" s="493" t="n">
        <v>0</v>
      </c>
      <c r="BW1670" s="493" t="n">
        <v>0</v>
      </c>
    </row>
    <row r="1671">
      <c r="A1671" t="inlineStr">
        <is>
          <t>[C9C] ANGIOTENSIN-II 길항제 (단일)</t>
        </is>
      </c>
      <c r="B1671" t="inlineStr">
        <is>
          <t>팜젠사이언스</t>
        </is>
      </c>
      <c r="C1671" t="inlineStr">
        <is>
          <t>텔로살탄</t>
        </is>
      </c>
      <c r="D1671" t="inlineStr">
        <is>
          <t>팜젠사이언스</t>
        </is>
      </c>
      <c r="E1671" t="inlineStr">
        <is>
          <t>telmisartan</t>
        </is>
      </c>
      <c r="F1671" t="inlineStr">
        <is>
          <t>종합병원</t>
        </is>
      </c>
      <c r="G1671" t="inlineStr">
        <is>
          <t>Generic</t>
        </is>
      </c>
      <c r="H1671" s="493" t="n">
        <v>0</v>
      </c>
      <c r="I1671" s="493" t="n">
        <v>0</v>
      </c>
      <c r="J1671" s="493" t="n">
        <v>0</v>
      </c>
      <c r="K1671" s="493" t="n">
        <v>0</v>
      </c>
      <c r="L1671" s="493" t="n">
        <v>0</v>
      </c>
      <c r="M1671" s="493" t="n">
        <v>0</v>
      </c>
      <c r="N1671" s="493" t="n">
        <v>0</v>
      </c>
      <c r="O1671" s="493" t="n">
        <v>0</v>
      </c>
      <c r="P1671" s="493" t="n">
        <v>0</v>
      </c>
      <c r="Q1671" s="493" t="n">
        <v>0</v>
      </c>
      <c r="R1671" s="493" t="n">
        <v>0</v>
      </c>
      <c r="S1671" s="493" t="n">
        <v>0</v>
      </c>
      <c r="T1671" s="493" t="n">
        <v>0</v>
      </c>
      <c r="U1671" s="493" t="n">
        <v>0</v>
      </c>
      <c r="V1671" s="493" t="n">
        <v>0</v>
      </c>
      <c r="W1671" s="493" t="n">
        <v>0</v>
      </c>
      <c r="X1671" s="493" t="n">
        <v>0</v>
      </c>
      <c r="Y1671" s="493" t="n">
        <v>0</v>
      </c>
      <c r="Z1671" s="493" t="n">
        <v>241.2</v>
      </c>
      <c r="AA1671" s="493" t="n">
        <v>0</v>
      </c>
      <c r="AB1671" s="493" t="n">
        <v>0</v>
      </c>
      <c r="AC1671" s="493" t="n">
        <v>161.6</v>
      </c>
      <c r="AD1671" s="493" t="n">
        <v>0</v>
      </c>
      <c r="AE1671" s="493" t="n">
        <v>0</v>
      </c>
      <c r="AF1671" s="493" t="n">
        <v>1802.4</v>
      </c>
      <c r="AG1671" s="493" t="n">
        <v>5293.8</v>
      </c>
      <c r="AH1671" s="493" t="n">
        <v>5642.7</v>
      </c>
      <c r="AI1671" s="493" t="n">
        <v>6741.3</v>
      </c>
      <c r="AJ1671" s="493" t="n">
        <v>6615.45</v>
      </c>
      <c r="AK1671" s="493" t="n">
        <v>5403</v>
      </c>
      <c r="AL1671" s="493" t="n">
        <v>6278.4</v>
      </c>
      <c r="AM1671" s="493" t="n">
        <v>4972.8</v>
      </c>
      <c r="AN1671" s="493" t="n">
        <v>4158.92</v>
      </c>
      <c r="AO1671" s="493" t="n">
        <v>4012.04</v>
      </c>
      <c r="AP1671" s="493" t="n">
        <v>3626.4</v>
      </c>
      <c r="AQ1671" s="493" t="n">
        <v>5882.1</v>
      </c>
      <c r="AR1671" s="493" t="n">
        <v>5799.9</v>
      </c>
      <c r="AS1671" s="493" t="n">
        <v>4331.44</v>
      </c>
      <c r="AT1671" s="493" t="n">
        <v>3228.98</v>
      </c>
      <c r="AU1671" s="493" t="n">
        <v>5795.65</v>
      </c>
      <c r="AV1671" s="493" t="n">
        <v>7176.44</v>
      </c>
      <c r="AW1671" s="493" t="n">
        <v>6857.85</v>
      </c>
      <c r="AX1671" s="493" t="n">
        <v>4775.16</v>
      </c>
      <c r="AY1671" s="493" t="n">
        <v>6724.31</v>
      </c>
      <c r="AZ1671" s="493" t="n">
        <v>4456.79</v>
      </c>
      <c r="BA1671" s="493" t="n">
        <v>9327.559999999999</v>
      </c>
      <c r="BB1671" s="493" t="n">
        <v>6255.46</v>
      </c>
      <c r="BC1671" s="493" t="n">
        <v>8421.27</v>
      </c>
      <c r="BD1671" s="493" t="n">
        <v>7521.49</v>
      </c>
      <c r="BE1671" s="493" t="n">
        <v>3938.1</v>
      </c>
      <c r="BF1671" s="493" t="n">
        <v>9355.450000000001</v>
      </c>
      <c r="BG1671" s="493" t="n">
        <v>9214.950000000001</v>
      </c>
      <c r="BH1671" s="493" t="n">
        <v>6184.36</v>
      </c>
      <c r="BI1671" s="493" t="n">
        <v>7245.01</v>
      </c>
      <c r="BJ1671" s="493" t="n">
        <v>8064.41</v>
      </c>
      <c r="BK1671" s="493" t="n">
        <v>5177.12</v>
      </c>
      <c r="BL1671" s="493" t="n">
        <v>9006.389999999999</v>
      </c>
      <c r="BM1671" s="493" t="n">
        <v>6344.08</v>
      </c>
      <c r="BN1671" s="493" t="n">
        <v>8310.540000000001</v>
      </c>
      <c r="BO1671" s="493" t="n">
        <v>8470.1</v>
      </c>
      <c r="BP1671" s="493" t="n">
        <v>5933.22</v>
      </c>
      <c r="BQ1671" s="493" t="n">
        <v>6819.3</v>
      </c>
      <c r="BR1671" s="493" t="n">
        <v>10610.4</v>
      </c>
      <c r="BS1671" s="493" t="n">
        <v>6553.96</v>
      </c>
      <c r="BT1671" s="493" t="n">
        <v>5053.35</v>
      </c>
      <c r="BU1671" s="493" t="n">
        <v>6771.65</v>
      </c>
      <c r="BV1671" s="493" t="n">
        <v>9755.549999999999</v>
      </c>
      <c r="BW1671" s="493" t="n">
        <v>4964.43</v>
      </c>
    </row>
    <row r="1672">
      <c r="A1672" t="inlineStr">
        <is>
          <t>[C9C] ANGIOTENSIN-II 길항제 (단일)</t>
        </is>
      </c>
      <c r="B1672" t="inlineStr">
        <is>
          <t>팜젠사이언스</t>
        </is>
      </c>
      <c r="C1672" t="inlineStr">
        <is>
          <t>텔로살탄</t>
        </is>
      </c>
      <c r="D1672" t="inlineStr">
        <is>
          <t>팜젠사이언스</t>
        </is>
      </c>
      <c r="E1672" t="inlineStr">
        <is>
          <t>telmisartan</t>
        </is>
      </c>
      <c r="F1672" t="inlineStr">
        <is>
          <t>병원</t>
        </is>
      </c>
      <c r="G1672" t="inlineStr">
        <is>
          <t>Generic</t>
        </is>
      </c>
      <c r="H1672" s="493" t="n">
        <v>214.5</v>
      </c>
      <c r="I1672" s="493" t="n">
        <v>112.8</v>
      </c>
      <c r="J1672" s="493" t="n">
        <v>117.3</v>
      </c>
      <c r="K1672" s="493" t="n">
        <v>717.54</v>
      </c>
      <c r="L1672" s="493" t="n">
        <v>396.06</v>
      </c>
      <c r="M1672" s="493" t="n">
        <v>582.64</v>
      </c>
      <c r="N1672" s="493" t="n">
        <v>508.76</v>
      </c>
      <c r="O1672" s="493" t="n">
        <v>429.72</v>
      </c>
      <c r="P1672" s="493" t="n">
        <v>1185.24</v>
      </c>
      <c r="Q1672" s="493" t="n">
        <v>294.62</v>
      </c>
      <c r="R1672" s="493" t="n">
        <v>881.2</v>
      </c>
      <c r="S1672" s="493" t="n">
        <v>294.32</v>
      </c>
      <c r="T1672" s="493" t="n">
        <v>374.85</v>
      </c>
      <c r="U1672" s="493" t="n">
        <v>403.24</v>
      </c>
      <c r="V1672" s="493" t="n">
        <v>569.45</v>
      </c>
      <c r="W1672" s="493" t="n">
        <v>170.12</v>
      </c>
      <c r="X1672" s="493" t="n">
        <v>563.48</v>
      </c>
      <c r="Y1672" s="493" t="n">
        <v>510.6</v>
      </c>
      <c r="Z1672" s="493" t="n">
        <v>240</v>
      </c>
      <c r="AA1672" s="493" t="n">
        <v>341.4</v>
      </c>
      <c r="AB1672" s="493" t="n">
        <v>220.2</v>
      </c>
      <c r="AC1672" s="493" t="n">
        <v>278.1</v>
      </c>
      <c r="AD1672" s="493" t="n">
        <v>108</v>
      </c>
      <c r="AE1672" s="493" t="n">
        <v>653.4</v>
      </c>
      <c r="AF1672" s="493" t="n">
        <v>1699.35</v>
      </c>
      <c r="AG1672" s="493" t="n">
        <v>3567.88</v>
      </c>
      <c r="AH1672" s="493" t="n">
        <v>2691.91</v>
      </c>
      <c r="AI1672" s="493" t="n">
        <v>3737.08</v>
      </c>
      <c r="AJ1672" s="493" t="n">
        <v>2898.74</v>
      </c>
      <c r="AK1672" s="493" t="n">
        <v>3272.48</v>
      </c>
      <c r="AL1672" s="493" t="n">
        <v>3912.86</v>
      </c>
      <c r="AM1672" s="493" t="n">
        <v>5790.82</v>
      </c>
      <c r="AN1672" s="493" t="n">
        <v>3269.6</v>
      </c>
      <c r="AO1672" s="493" t="n">
        <v>4449.9</v>
      </c>
      <c r="AP1672" s="493" t="n">
        <v>4167.18</v>
      </c>
      <c r="AQ1672" s="493" t="n">
        <v>5226.85</v>
      </c>
      <c r="AR1672" s="493" t="n">
        <v>5352</v>
      </c>
      <c r="AS1672" s="493" t="n">
        <v>5940.48</v>
      </c>
      <c r="AT1672" s="493" t="n">
        <v>8708.84</v>
      </c>
      <c r="AU1672" s="493" t="n">
        <v>21697.43</v>
      </c>
      <c r="AV1672" s="493" t="n">
        <v>21193.12</v>
      </c>
      <c r="AW1672" s="493" t="n">
        <v>24934.33</v>
      </c>
      <c r="AX1672" s="493" t="n">
        <v>25402.86</v>
      </c>
      <c r="AY1672" s="493" t="n">
        <v>22364.2</v>
      </c>
      <c r="AZ1672" s="493" t="n">
        <v>31880.35</v>
      </c>
      <c r="BA1672" s="493" t="n">
        <v>26939.22</v>
      </c>
      <c r="BB1672" s="493" t="n">
        <v>25976.26</v>
      </c>
      <c r="BC1672" s="493" t="n">
        <v>28581.48</v>
      </c>
      <c r="BD1672" s="493" t="n">
        <v>26269.34</v>
      </c>
      <c r="BE1672" s="493" t="n">
        <v>25206.41</v>
      </c>
      <c r="BF1672" s="493" t="n">
        <v>27367.48</v>
      </c>
      <c r="BG1672" s="493" t="n">
        <v>23344.38</v>
      </c>
      <c r="BH1672" s="493" t="n">
        <v>29724.4</v>
      </c>
      <c r="BI1672" s="493" t="n">
        <v>23746.09</v>
      </c>
      <c r="BJ1672" s="493" t="n">
        <v>26982.27</v>
      </c>
      <c r="BK1672" s="493" t="n">
        <v>23833.77</v>
      </c>
      <c r="BL1672" s="493" t="n">
        <v>30632.53</v>
      </c>
      <c r="BM1672" s="493" t="n">
        <v>25756.52</v>
      </c>
      <c r="BN1672" s="493" t="n">
        <v>31430.12</v>
      </c>
      <c r="BO1672" s="493" t="n">
        <v>32762.32</v>
      </c>
      <c r="BP1672" s="493" t="n">
        <v>39256.04</v>
      </c>
      <c r="BQ1672" s="493" t="n">
        <v>33580.84</v>
      </c>
      <c r="BR1672" s="493" t="n">
        <v>42192.02</v>
      </c>
      <c r="BS1672" s="493" t="n">
        <v>40554.53</v>
      </c>
      <c r="BT1672" s="493" t="n">
        <v>44787.16</v>
      </c>
      <c r="BU1672" s="493" t="n">
        <v>41186.67</v>
      </c>
      <c r="BV1672" s="493" t="n">
        <v>51725.19</v>
      </c>
      <c r="BW1672" s="493" t="n">
        <v>50075.01</v>
      </c>
    </row>
    <row r="1673">
      <c r="A1673" t="inlineStr">
        <is>
          <t>[C9C] ANGIOTENSIN-II 길항제 (단일)</t>
        </is>
      </c>
      <c r="B1673" t="inlineStr">
        <is>
          <t>팜젠사이언스</t>
        </is>
      </c>
      <c r="C1673" t="inlineStr">
        <is>
          <t>텔로살탄</t>
        </is>
      </c>
      <c r="D1673" t="inlineStr">
        <is>
          <t>팜젠사이언스</t>
        </is>
      </c>
      <c r="E1673" t="inlineStr">
        <is>
          <t>telmisartan</t>
        </is>
      </c>
      <c r="F1673" t="inlineStr">
        <is>
          <t>의원</t>
        </is>
      </c>
      <c r="G1673" t="inlineStr">
        <is>
          <t>Generic</t>
        </is>
      </c>
      <c r="H1673" s="493" t="n">
        <v>19666.06</v>
      </c>
      <c r="I1673" s="493" t="n">
        <v>17597.85</v>
      </c>
      <c r="J1673" s="493" t="n">
        <v>21942.66</v>
      </c>
      <c r="K1673" s="493" t="n">
        <v>20968.94</v>
      </c>
      <c r="L1673" s="493" t="n">
        <v>21515.21</v>
      </c>
      <c r="M1673" s="493" t="n">
        <v>24698.74</v>
      </c>
      <c r="N1673" s="493" t="n">
        <v>26177.65</v>
      </c>
      <c r="O1673" s="493" t="n">
        <v>34928.45</v>
      </c>
      <c r="P1673" s="493" t="n">
        <v>39267.97</v>
      </c>
      <c r="Q1673" s="493" t="n">
        <v>34206.19</v>
      </c>
      <c r="R1673" s="493" t="n">
        <v>73443.25</v>
      </c>
      <c r="S1673" s="493" t="n">
        <v>103057.06</v>
      </c>
      <c r="T1673" s="493" t="n">
        <v>39858.77</v>
      </c>
      <c r="U1673" s="493" t="n">
        <v>68154.41</v>
      </c>
      <c r="V1673" s="493" t="n">
        <v>75611.89999999999</v>
      </c>
      <c r="W1673" s="493" t="n">
        <v>106079.29</v>
      </c>
      <c r="X1673" s="493" t="n">
        <v>106268.56</v>
      </c>
      <c r="Y1673" s="493" t="n">
        <v>119276.89</v>
      </c>
      <c r="Z1673" s="493" t="n">
        <v>111022.92</v>
      </c>
      <c r="AA1673" s="493" t="n">
        <v>129287.9</v>
      </c>
      <c r="AB1673" s="493" t="n">
        <v>110877.99</v>
      </c>
      <c r="AC1673" s="493" t="n">
        <v>122367.58</v>
      </c>
      <c r="AD1673" s="493" t="n">
        <v>120039.75</v>
      </c>
      <c r="AE1673" s="493" t="n">
        <v>133000.18</v>
      </c>
      <c r="AF1673" s="493" t="n">
        <v>121608.97</v>
      </c>
      <c r="AG1673" s="493" t="n">
        <v>117695.1</v>
      </c>
      <c r="AH1673" s="493" t="n">
        <v>127125.68</v>
      </c>
      <c r="AI1673" s="493" t="n">
        <v>129515.67</v>
      </c>
      <c r="AJ1673" s="493" t="n">
        <v>128157.26</v>
      </c>
      <c r="AK1673" s="493" t="n">
        <v>133186.07</v>
      </c>
      <c r="AL1673" s="493" t="n">
        <v>118839.74</v>
      </c>
      <c r="AM1673" s="493" t="n">
        <v>113542</v>
      </c>
      <c r="AN1673" s="493" t="n">
        <v>111554.97</v>
      </c>
      <c r="AO1673" s="493" t="n">
        <v>115439.71</v>
      </c>
      <c r="AP1673" s="493" t="n">
        <v>104108.51</v>
      </c>
      <c r="AQ1673" s="493" t="n">
        <v>114555.85</v>
      </c>
      <c r="AR1673" s="493" t="n">
        <v>118462.24</v>
      </c>
      <c r="AS1673" s="493" t="n">
        <v>130467.89</v>
      </c>
      <c r="AT1673" s="493" t="n">
        <v>149133.16</v>
      </c>
      <c r="AU1673" s="493" t="n">
        <v>145545.12</v>
      </c>
      <c r="AV1673" s="493" t="n">
        <v>160553.86</v>
      </c>
      <c r="AW1673" s="493" t="n">
        <v>152517.53</v>
      </c>
      <c r="AX1673" s="493" t="n">
        <v>182542.12</v>
      </c>
      <c r="AY1673" s="493" t="n">
        <v>180041.16</v>
      </c>
      <c r="AZ1673" s="493" t="n">
        <v>180465.4</v>
      </c>
      <c r="BA1673" s="493" t="n">
        <v>191515.31</v>
      </c>
      <c r="BB1673" s="493" t="n">
        <v>192667.59</v>
      </c>
      <c r="BC1673" s="493" t="n">
        <v>190581.7</v>
      </c>
      <c r="BD1673" s="493" t="n">
        <v>166123.05</v>
      </c>
      <c r="BE1673" s="493" t="n">
        <v>190824.2</v>
      </c>
      <c r="BF1673" s="493" t="n">
        <v>210476.42</v>
      </c>
      <c r="BG1673" s="493" t="n">
        <v>226804.75</v>
      </c>
      <c r="BH1673" s="493" t="n">
        <v>224403.74</v>
      </c>
      <c r="BI1673" s="493" t="n">
        <v>211290.62</v>
      </c>
      <c r="BJ1673" s="493" t="n">
        <v>250705.22</v>
      </c>
      <c r="BK1673" s="493" t="n">
        <v>237932.89</v>
      </c>
      <c r="BL1673" s="493" t="n">
        <v>293407.19</v>
      </c>
      <c r="BM1673" s="493" t="n">
        <v>232446.2</v>
      </c>
      <c r="BN1673" s="493" t="n">
        <v>224295.76</v>
      </c>
      <c r="BO1673" s="493" t="n">
        <v>262102.24</v>
      </c>
      <c r="BP1673" s="493" t="n">
        <v>254296.56</v>
      </c>
      <c r="BQ1673" s="493" t="n">
        <v>234022.35</v>
      </c>
      <c r="BR1673" s="493" t="n">
        <v>285499.3</v>
      </c>
      <c r="BS1673" s="493" t="n">
        <v>254893.42</v>
      </c>
      <c r="BT1673" s="493" t="n">
        <v>259892.71</v>
      </c>
      <c r="BU1673" s="493" t="n">
        <v>268076.79</v>
      </c>
      <c r="BV1673" s="493" t="n">
        <v>308414.23</v>
      </c>
      <c r="BW1673" s="493" t="n">
        <v>284230.71</v>
      </c>
    </row>
    <row r="1674">
      <c r="A1674" t="inlineStr">
        <is>
          <t>[C9C] ANGIOTENSIN-II 길항제 (단일)</t>
        </is>
      </c>
      <c r="B1674" t="inlineStr">
        <is>
          <t>팜젠사이언스</t>
        </is>
      </c>
      <c r="C1674" t="inlineStr">
        <is>
          <t>텔로살탄</t>
        </is>
      </c>
      <c r="D1674" t="inlineStr">
        <is>
          <t>팜젠사이언스</t>
        </is>
      </c>
      <c r="E1674" t="inlineStr">
        <is>
          <t>telmisartan</t>
        </is>
      </c>
      <c r="F1674" t="inlineStr">
        <is>
          <t>보건소</t>
        </is>
      </c>
      <c r="G1674" t="inlineStr">
        <is>
          <t>Generic</t>
        </is>
      </c>
      <c r="H1674" s="493" t="n">
        <v>788.4</v>
      </c>
      <c r="I1674" s="493" t="n">
        <v>287.55</v>
      </c>
      <c r="J1674" s="493" t="n">
        <v>512.4</v>
      </c>
      <c r="K1674" s="493" t="n">
        <v>679.2</v>
      </c>
      <c r="L1674" s="493" t="n">
        <v>489.75</v>
      </c>
      <c r="M1674" s="493" t="n">
        <v>0</v>
      </c>
      <c r="N1674" s="493" t="n">
        <v>457.8</v>
      </c>
      <c r="O1674" s="493" t="n">
        <v>251.1</v>
      </c>
      <c r="P1674" s="493" t="n">
        <v>235.5</v>
      </c>
      <c r="Q1674" s="493" t="n">
        <v>206.1</v>
      </c>
      <c r="R1674" s="493" t="n">
        <v>315.06</v>
      </c>
      <c r="S1674" s="493" t="n">
        <v>223.08</v>
      </c>
      <c r="T1674" s="493" t="n">
        <v>393.74</v>
      </c>
      <c r="U1674" s="493" t="n">
        <v>50.4</v>
      </c>
      <c r="V1674" s="493" t="n">
        <v>183.54</v>
      </c>
      <c r="W1674" s="493" t="n">
        <v>166.38</v>
      </c>
      <c r="X1674" s="493" t="n">
        <v>356.44</v>
      </c>
      <c r="Y1674" s="493" t="n">
        <v>119.7</v>
      </c>
      <c r="Z1674" s="493" t="n">
        <v>39.9</v>
      </c>
      <c r="AA1674" s="493" t="n">
        <v>1982.92</v>
      </c>
      <c r="AB1674" s="493" t="n">
        <v>122.21</v>
      </c>
      <c r="AC1674" s="493" t="n">
        <v>2243.4</v>
      </c>
      <c r="AD1674" s="493" t="n">
        <v>2148.9</v>
      </c>
      <c r="AE1674" s="493" t="n">
        <v>2262.3</v>
      </c>
      <c r="AF1674" s="493" t="n">
        <v>0</v>
      </c>
      <c r="AG1674" s="493" t="n">
        <v>2448.6</v>
      </c>
      <c r="AH1674" s="493" t="n">
        <v>330.75</v>
      </c>
      <c r="AI1674" s="493" t="n">
        <v>3245.6</v>
      </c>
      <c r="AJ1674" s="493" t="n">
        <v>2073.3</v>
      </c>
      <c r="AK1674" s="493" t="n">
        <v>4184.25</v>
      </c>
      <c r="AL1674" s="493" t="n">
        <v>2858.7</v>
      </c>
      <c r="AM1674" s="493" t="n">
        <v>3879.3</v>
      </c>
      <c r="AN1674" s="493" t="n">
        <v>3475.5</v>
      </c>
      <c r="AO1674" s="493" t="n">
        <v>1892.4</v>
      </c>
      <c r="AP1674" s="493" t="n">
        <v>1996.8</v>
      </c>
      <c r="AQ1674" s="493" t="n">
        <v>5695.5</v>
      </c>
      <c r="AR1674" s="493" t="n">
        <v>1520.1</v>
      </c>
      <c r="AS1674" s="493" t="n">
        <v>2638.2</v>
      </c>
      <c r="AT1674" s="493" t="n">
        <v>1608.9</v>
      </c>
      <c r="AU1674" s="493" t="n">
        <v>1286.1</v>
      </c>
      <c r="AV1674" s="493" t="n">
        <v>4696.2</v>
      </c>
      <c r="AW1674" s="493" t="n">
        <v>2432.1</v>
      </c>
      <c r="AX1674" s="493" t="n">
        <v>3473.1</v>
      </c>
      <c r="AY1674" s="493" t="n">
        <v>3196.8</v>
      </c>
      <c r="AZ1674" s="493" t="n">
        <v>6014.1</v>
      </c>
      <c r="BA1674" s="493" t="n">
        <v>2652.9</v>
      </c>
      <c r="BB1674" s="493" t="n">
        <v>7837.8</v>
      </c>
      <c r="BC1674" s="493" t="n">
        <v>2333.76</v>
      </c>
      <c r="BD1674" s="493" t="n">
        <v>4277.7</v>
      </c>
      <c r="BE1674" s="493" t="n">
        <v>11070.9</v>
      </c>
      <c r="BF1674" s="493" t="n">
        <v>8852.1</v>
      </c>
      <c r="BG1674" s="493" t="n">
        <v>3222</v>
      </c>
      <c r="BH1674" s="493" t="n">
        <v>5332.8</v>
      </c>
      <c r="BI1674" s="493" t="n">
        <v>4987.65</v>
      </c>
      <c r="BJ1674" s="493" t="n">
        <v>648</v>
      </c>
      <c r="BK1674" s="493" t="n">
        <v>10264.2</v>
      </c>
      <c r="BL1674" s="493" t="n">
        <v>2511.3</v>
      </c>
      <c r="BM1674" s="493" t="n">
        <v>4225.8</v>
      </c>
      <c r="BN1674" s="493" t="n">
        <v>9221.700000000001</v>
      </c>
      <c r="BO1674" s="493" t="n">
        <v>4715.85</v>
      </c>
      <c r="BP1674" s="493" t="n">
        <v>1531.95</v>
      </c>
      <c r="BQ1674" s="493" t="n">
        <v>7685.1</v>
      </c>
      <c r="BR1674" s="493" t="n">
        <v>1494.3</v>
      </c>
      <c r="BS1674" s="493" t="n">
        <v>827.27</v>
      </c>
      <c r="BT1674" s="493" t="n">
        <v>1172.95</v>
      </c>
      <c r="BU1674" s="493" t="n">
        <v>3116.55</v>
      </c>
      <c r="BV1674" s="493" t="n">
        <v>5359.8</v>
      </c>
      <c r="BW1674" s="493" t="n">
        <v>841.65</v>
      </c>
    </row>
    <row r="1675">
      <c r="A1675" t="inlineStr">
        <is>
          <t>[C9C] ANGIOTENSIN-II 길항제 (단일)</t>
        </is>
      </c>
      <c r="B1675" t="inlineStr">
        <is>
          <t>팜젠사이언스</t>
        </is>
      </c>
      <c r="C1675" t="inlineStr">
        <is>
          <t>텔로살탄</t>
        </is>
      </c>
      <c r="D1675" t="inlineStr">
        <is>
          <t>팜젠사이언스</t>
        </is>
      </c>
      <c r="E1675" t="inlineStr">
        <is>
          <t>telmisartan</t>
        </is>
      </c>
      <c r="F1675" t="inlineStr">
        <is>
          <t>기타(치과의원, 치과병원 등)</t>
        </is>
      </c>
      <c r="G1675" t="inlineStr">
        <is>
          <t>Generic</t>
        </is>
      </c>
      <c r="H1675" s="493" t="n">
        <v>0</v>
      </c>
      <c r="I1675" s="493" t="n">
        <v>0</v>
      </c>
      <c r="J1675" s="493" t="n">
        <v>0</v>
      </c>
      <c r="K1675" s="493" t="n">
        <v>0</v>
      </c>
      <c r="L1675" s="493" t="n">
        <v>22.47</v>
      </c>
      <c r="M1675" s="493" t="n">
        <v>0</v>
      </c>
      <c r="N1675" s="493" t="n">
        <v>0</v>
      </c>
      <c r="O1675" s="493" t="n">
        <v>0</v>
      </c>
      <c r="P1675" s="493" t="n">
        <v>0</v>
      </c>
      <c r="Q1675" s="493" t="n">
        <v>0</v>
      </c>
      <c r="R1675" s="493" t="n">
        <v>118.77</v>
      </c>
      <c r="S1675" s="493" t="n">
        <v>0</v>
      </c>
      <c r="T1675" s="493" t="n">
        <v>0</v>
      </c>
      <c r="U1675" s="493" t="n">
        <v>0</v>
      </c>
      <c r="V1675" s="493" t="n">
        <v>0</v>
      </c>
      <c r="W1675" s="493" t="n">
        <v>0</v>
      </c>
      <c r="X1675" s="493" t="n">
        <v>0</v>
      </c>
      <c r="Y1675" s="493" t="n">
        <v>0</v>
      </c>
      <c r="Z1675" s="493" t="n">
        <v>0</v>
      </c>
      <c r="AA1675" s="493" t="n">
        <v>0</v>
      </c>
      <c r="AB1675" s="493" t="n">
        <v>0</v>
      </c>
      <c r="AC1675" s="493" t="n">
        <v>0</v>
      </c>
      <c r="AD1675" s="493" t="n">
        <v>165</v>
      </c>
      <c r="AE1675" s="493" t="n">
        <v>0</v>
      </c>
      <c r="AF1675" s="493" t="n">
        <v>154.2</v>
      </c>
      <c r="AG1675" s="493" t="n">
        <v>0</v>
      </c>
      <c r="AH1675" s="493" t="n">
        <v>0</v>
      </c>
      <c r="AI1675" s="493" t="n">
        <v>0</v>
      </c>
      <c r="AJ1675" s="493" t="n">
        <v>0</v>
      </c>
      <c r="AK1675" s="493" t="n">
        <v>0</v>
      </c>
      <c r="AL1675" s="493" t="n">
        <v>0</v>
      </c>
      <c r="AM1675" s="493" t="n">
        <v>0</v>
      </c>
      <c r="AN1675" s="493" t="n">
        <v>0</v>
      </c>
      <c r="AO1675" s="493" t="n">
        <v>0</v>
      </c>
      <c r="AP1675" s="493" t="n">
        <v>0</v>
      </c>
      <c r="AQ1675" s="493" t="n">
        <v>0</v>
      </c>
      <c r="AR1675" s="493" t="n">
        <v>0</v>
      </c>
      <c r="AS1675" s="493" t="n">
        <v>0</v>
      </c>
      <c r="AT1675" s="493" t="n">
        <v>0</v>
      </c>
      <c r="AU1675" s="493" t="n">
        <v>154.8</v>
      </c>
      <c r="AV1675" s="493" t="n">
        <v>152.7</v>
      </c>
      <c r="AW1675" s="493" t="n">
        <v>0</v>
      </c>
      <c r="AX1675" s="493" t="n">
        <v>0</v>
      </c>
      <c r="AY1675" s="493" t="n">
        <v>0</v>
      </c>
      <c r="AZ1675" s="493" t="n">
        <v>0</v>
      </c>
      <c r="BA1675" s="493" t="n">
        <v>0</v>
      </c>
      <c r="BB1675" s="493" t="n">
        <v>0</v>
      </c>
      <c r="BC1675" s="493" t="n">
        <v>0</v>
      </c>
      <c r="BD1675" s="493" t="n">
        <v>0</v>
      </c>
      <c r="BE1675" s="493" t="n">
        <v>0</v>
      </c>
      <c r="BF1675" s="493" t="n">
        <v>0</v>
      </c>
      <c r="BG1675" s="493" t="n">
        <v>0</v>
      </c>
      <c r="BH1675" s="493" t="n">
        <v>0</v>
      </c>
      <c r="BI1675" s="493" t="n">
        <v>0</v>
      </c>
      <c r="BJ1675" s="493" t="n">
        <v>0</v>
      </c>
      <c r="BK1675" s="493" t="n">
        <v>0</v>
      </c>
      <c r="BL1675" s="493" t="n">
        <v>0</v>
      </c>
      <c r="BM1675" s="493" t="n">
        <v>0</v>
      </c>
      <c r="BN1675" s="493" t="n">
        <v>0</v>
      </c>
      <c r="BO1675" s="493" t="n">
        <v>0</v>
      </c>
      <c r="BP1675" s="493" t="n">
        <v>0</v>
      </c>
      <c r="BQ1675" s="493" t="n">
        <v>0</v>
      </c>
      <c r="BR1675" s="493" t="n">
        <v>0</v>
      </c>
      <c r="BS1675" s="493" t="n">
        <v>0</v>
      </c>
      <c r="BT1675" s="493" t="n">
        <v>0</v>
      </c>
      <c r="BU1675" s="493" t="n">
        <v>0</v>
      </c>
      <c r="BV1675" s="493" t="n">
        <v>0</v>
      </c>
      <c r="BW1675" s="493" t="n">
        <v>0</v>
      </c>
    </row>
    <row r="1676">
      <c r="A1676" t="inlineStr">
        <is>
          <t>[C9C] ANGIOTENSIN-II 길항제 (단일)</t>
        </is>
      </c>
      <c r="B1676" t="inlineStr">
        <is>
          <t>풍림무약</t>
        </is>
      </c>
      <c r="C1676" t="inlineStr">
        <is>
          <t>디에스반</t>
        </is>
      </c>
      <c r="D1676" t="inlineStr">
        <is>
          <t>풍림무약</t>
        </is>
      </c>
      <c r="E1676" t="inlineStr">
        <is>
          <t>valsartan</t>
        </is>
      </c>
      <c r="F1676" t="inlineStr">
        <is>
          <t>종합병원</t>
        </is>
      </c>
      <c r="G1676" t="inlineStr">
        <is>
          <t>Generic</t>
        </is>
      </c>
      <c r="H1676" s="493" t="n">
        <v>0</v>
      </c>
      <c r="I1676" s="493" t="n">
        <v>0</v>
      </c>
      <c r="J1676" s="493" t="n">
        <v>0</v>
      </c>
      <c r="K1676" s="493" t="n">
        <v>0</v>
      </c>
      <c r="L1676" s="493" t="n">
        <v>0</v>
      </c>
      <c r="M1676" s="493" t="n">
        <v>0</v>
      </c>
      <c r="N1676" s="493" t="n">
        <v>0</v>
      </c>
      <c r="O1676" s="493" t="n">
        <v>0</v>
      </c>
      <c r="P1676" s="493" t="n">
        <v>0</v>
      </c>
      <c r="Q1676" s="493" t="n">
        <v>0</v>
      </c>
      <c r="R1676" s="493" t="n">
        <v>0</v>
      </c>
      <c r="S1676" s="493" t="n">
        <v>0</v>
      </c>
      <c r="T1676" s="493" t="n">
        <v>0</v>
      </c>
      <c r="U1676" s="493" t="n">
        <v>0</v>
      </c>
      <c r="V1676" s="493" t="n">
        <v>0</v>
      </c>
      <c r="W1676" s="493" t="n">
        <v>0</v>
      </c>
      <c r="X1676" s="493" t="n">
        <v>0</v>
      </c>
      <c r="Y1676" s="493" t="n">
        <v>0</v>
      </c>
      <c r="Z1676" s="493" t="n">
        <v>0</v>
      </c>
      <c r="AA1676" s="493" t="n">
        <v>0</v>
      </c>
      <c r="AB1676" s="493" t="n">
        <v>0</v>
      </c>
      <c r="AC1676" s="493" t="n">
        <v>0</v>
      </c>
      <c r="AD1676" s="493" t="n">
        <v>0</v>
      </c>
      <c r="AE1676" s="493" t="n">
        <v>0</v>
      </c>
      <c r="AF1676" s="493" t="n">
        <v>0</v>
      </c>
      <c r="AG1676" s="493" t="n">
        <v>0</v>
      </c>
      <c r="AH1676" s="493" t="n">
        <v>0</v>
      </c>
      <c r="AI1676" s="493" t="n">
        <v>0</v>
      </c>
      <c r="AJ1676" s="493" t="n">
        <v>0</v>
      </c>
      <c r="AK1676" s="493" t="n">
        <v>0</v>
      </c>
      <c r="AL1676" s="493" t="n">
        <v>0</v>
      </c>
      <c r="AM1676" s="493" t="n">
        <v>0</v>
      </c>
      <c r="AN1676" s="493" t="n">
        <v>0</v>
      </c>
      <c r="AO1676" s="493" t="n">
        <v>0</v>
      </c>
      <c r="AP1676" s="493" t="n">
        <v>0</v>
      </c>
      <c r="AQ1676" s="493" t="n">
        <v>0</v>
      </c>
      <c r="AR1676" s="493" t="n">
        <v>119.1</v>
      </c>
      <c r="AS1676" s="493" t="n">
        <v>0</v>
      </c>
      <c r="AT1676" s="493" t="n">
        <v>0</v>
      </c>
      <c r="AU1676" s="493" t="n">
        <v>0</v>
      </c>
      <c r="AV1676" s="493" t="n">
        <v>0</v>
      </c>
      <c r="AW1676" s="493" t="n">
        <v>0</v>
      </c>
      <c r="AX1676" s="493" t="n">
        <v>0</v>
      </c>
      <c r="AY1676" s="493" t="n">
        <v>0</v>
      </c>
      <c r="AZ1676" s="493" t="n">
        <v>0</v>
      </c>
      <c r="BA1676" s="493" t="n">
        <v>0</v>
      </c>
      <c r="BB1676" s="493" t="n">
        <v>0</v>
      </c>
      <c r="BC1676" s="493" t="n">
        <v>0</v>
      </c>
      <c r="BD1676" s="493" t="n">
        <v>0</v>
      </c>
      <c r="BE1676" s="493" t="n">
        <v>0</v>
      </c>
      <c r="BF1676" s="493" t="n">
        <v>0</v>
      </c>
      <c r="BG1676" s="493" t="n">
        <v>0</v>
      </c>
      <c r="BH1676" s="493" t="n">
        <v>0</v>
      </c>
      <c r="BI1676" s="493" t="n">
        <v>0</v>
      </c>
      <c r="BJ1676" s="493" t="n">
        <v>0</v>
      </c>
      <c r="BK1676" s="493" t="n">
        <v>0</v>
      </c>
      <c r="BL1676" s="493" t="n">
        <v>0</v>
      </c>
      <c r="BM1676" s="493" t="n">
        <v>0</v>
      </c>
      <c r="BN1676" s="493" t="n">
        <v>0</v>
      </c>
      <c r="BO1676" s="493" t="n">
        <v>0</v>
      </c>
      <c r="BP1676" s="493" t="n">
        <v>0</v>
      </c>
      <c r="BQ1676" s="493" t="n">
        <v>0</v>
      </c>
      <c r="BR1676" s="493" t="n">
        <v>0</v>
      </c>
      <c r="BS1676" s="493" t="n">
        <v>0</v>
      </c>
      <c r="BT1676" s="493" t="n">
        <v>0</v>
      </c>
      <c r="BU1676" s="493" t="n">
        <v>0</v>
      </c>
      <c r="BV1676" s="493" t="n">
        <v>0</v>
      </c>
      <c r="BW1676" s="493" t="n">
        <v>0</v>
      </c>
    </row>
    <row r="1677">
      <c r="A1677" t="inlineStr">
        <is>
          <t>[C9C] ANGIOTENSIN-II 길항제 (단일)</t>
        </is>
      </c>
      <c r="B1677" t="inlineStr">
        <is>
          <t>풍림무약</t>
        </is>
      </c>
      <c r="C1677" t="inlineStr">
        <is>
          <t>디에스반</t>
        </is>
      </c>
      <c r="D1677" t="inlineStr">
        <is>
          <t>풍림무약</t>
        </is>
      </c>
      <c r="E1677" t="inlineStr">
        <is>
          <t>valsartan</t>
        </is>
      </c>
      <c r="F1677" t="inlineStr">
        <is>
          <t>병원</t>
        </is>
      </c>
      <c r="G1677" t="inlineStr">
        <is>
          <t>Generic</t>
        </is>
      </c>
      <c r="H1677" s="493" t="n">
        <v>240</v>
      </c>
      <c r="I1677" s="493" t="n">
        <v>0</v>
      </c>
      <c r="J1677" s="493" t="n">
        <v>0</v>
      </c>
      <c r="K1677" s="493" t="n">
        <v>0</v>
      </c>
      <c r="L1677" s="493" t="n">
        <v>240</v>
      </c>
      <c r="M1677" s="493" t="n">
        <v>0</v>
      </c>
      <c r="N1677" s="493" t="n">
        <v>0</v>
      </c>
      <c r="O1677" s="493" t="n">
        <v>238.2</v>
      </c>
      <c r="P1677" s="493" t="n">
        <v>0</v>
      </c>
      <c r="Q1677" s="493" t="n">
        <v>0</v>
      </c>
      <c r="R1677" s="493" t="n">
        <v>0</v>
      </c>
      <c r="S1677" s="493" t="n">
        <v>0</v>
      </c>
      <c r="T1677" s="493" t="n">
        <v>88.62</v>
      </c>
      <c r="U1677" s="493" t="n">
        <v>0</v>
      </c>
      <c r="V1677" s="493" t="n">
        <v>0</v>
      </c>
      <c r="W1677" s="493" t="n">
        <v>0</v>
      </c>
      <c r="X1677" s="493" t="n">
        <v>0</v>
      </c>
      <c r="Y1677" s="493" t="n">
        <v>0</v>
      </c>
      <c r="Z1677" s="493" t="n">
        <v>0</v>
      </c>
      <c r="AA1677" s="493" t="n">
        <v>0</v>
      </c>
      <c r="AB1677" s="493" t="n">
        <v>0</v>
      </c>
      <c r="AC1677" s="493" t="n">
        <v>0</v>
      </c>
      <c r="AD1677" s="493" t="n">
        <v>240</v>
      </c>
      <c r="AE1677" s="493" t="n">
        <v>0</v>
      </c>
      <c r="AF1677" s="493" t="n">
        <v>0</v>
      </c>
      <c r="AG1677" s="493" t="n">
        <v>479.4</v>
      </c>
      <c r="AH1677" s="493" t="n">
        <v>0</v>
      </c>
      <c r="AI1677" s="493" t="n">
        <v>239.4</v>
      </c>
      <c r="AJ1677" s="493" t="n">
        <v>0</v>
      </c>
      <c r="AK1677" s="493" t="n">
        <v>0</v>
      </c>
      <c r="AL1677" s="493" t="n">
        <v>238.8</v>
      </c>
      <c r="AM1677" s="493" t="n">
        <v>34.17</v>
      </c>
      <c r="AN1677" s="493" t="n">
        <v>0</v>
      </c>
      <c r="AO1677" s="493" t="n">
        <v>0</v>
      </c>
      <c r="AP1677" s="493" t="n">
        <v>0</v>
      </c>
      <c r="AQ1677" s="493" t="n">
        <v>0</v>
      </c>
      <c r="AR1677" s="493" t="n">
        <v>0</v>
      </c>
      <c r="AS1677" s="493" t="n">
        <v>279.8</v>
      </c>
      <c r="AT1677" s="493" t="n">
        <v>240</v>
      </c>
      <c r="AU1677" s="493" t="n">
        <v>0</v>
      </c>
      <c r="AV1677" s="493" t="n">
        <v>0</v>
      </c>
      <c r="AW1677" s="493" t="n">
        <v>119.7</v>
      </c>
      <c r="AX1677" s="493" t="n">
        <v>0</v>
      </c>
      <c r="AY1677" s="493" t="n">
        <v>0</v>
      </c>
      <c r="AZ1677" s="493" t="n">
        <v>0</v>
      </c>
      <c r="BA1677" s="493" t="n">
        <v>0</v>
      </c>
      <c r="BB1677" s="493" t="n">
        <v>0</v>
      </c>
      <c r="BC1677" s="493" t="n">
        <v>0</v>
      </c>
      <c r="BD1677" s="493" t="n">
        <v>0</v>
      </c>
      <c r="BE1677" s="493" t="n">
        <v>0</v>
      </c>
      <c r="BF1677" s="493" t="n">
        <v>144.51</v>
      </c>
      <c r="BG1677" s="493" t="n">
        <v>241.2</v>
      </c>
      <c r="BH1677" s="493" t="n">
        <v>0</v>
      </c>
      <c r="BI1677" s="493" t="n">
        <v>0</v>
      </c>
      <c r="BJ1677" s="493" t="n">
        <v>0</v>
      </c>
      <c r="BK1677" s="493" t="n">
        <v>0</v>
      </c>
      <c r="BL1677" s="493" t="n">
        <v>0</v>
      </c>
      <c r="BM1677" s="493" t="n">
        <v>0</v>
      </c>
      <c r="BN1677" s="493" t="n">
        <v>0</v>
      </c>
      <c r="BO1677" s="493" t="n">
        <v>0</v>
      </c>
      <c r="BP1677" s="493" t="n">
        <v>0</v>
      </c>
      <c r="BQ1677" s="493" t="n">
        <v>0</v>
      </c>
      <c r="BR1677" s="493" t="n">
        <v>483</v>
      </c>
      <c r="BS1677" s="493" t="n">
        <v>0</v>
      </c>
      <c r="BT1677" s="493" t="n">
        <v>0</v>
      </c>
      <c r="BU1677" s="493" t="n">
        <v>0</v>
      </c>
      <c r="BV1677" s="493" t="n">
        <v>243</v>
      </c>
      <c r="BW1677" s="493" t="n">
        <v>0</v>
      </c>
    </row>
    <row r="1678">
      <c r="A1678" t="inlineStr">
        <is>
          <t>[C9C] ANGIOTENSIN-II 길항제 (단일)</t>
        </is>
      </c>
      <c r="B1678" t="inlineStr">
        <is>
          <t>풍림무약</t>
        </is>
      </c>
      <c r="C1678" t="inlineStr">
        <is>
          <t>디에스반</t>
        </is>
      </c>
      <c r="D1678" t="inlineStr">
        <is>
          <t>풍림무약</t>
        </is>
      </c>
      <c r="E1678" t="inlineStr">
        <is>
          <t>valsartan</t>
        </is>
      </c>
      <c r="F1678" t="inlineStr">
        <is>
          <t>의원</t>
        </is>
      </c>
      <c r="G1678" t="inlineStr">
        <is>
          <t>Generic</t>
        </is>
      </c>
      <c r="H1678" s="493" t="n">
        <v>2850.28</v>
      </c>
      <c r="I1678" s="493" t="n">
        <v>3004.24</v>
      </c>
      <c r="J1678" s="493" t="n">
        <v>3242.36</v>
      </c>
      <c r="K1678" s="493" t="n">
        <v>3245.86</v>
      </c>
      <c r="L1678" s="493" t="n">
        <v>3466.03</v>
      </c>
      <c r="M1678" s="493" t="n">
        <v>3752.44</v>
      </c>
      <c r="N1678" s="493" t="n">
        <v>2257.58</v>
      </c>
      <c r="O1678" s="493" t="n">
        <v>3655.74</v>
      </c>
      <c r="P1678" s="493" t="n">
        <v>2935.16</v>
      </c>
      <c r="Q1678" s="493" t="n">
        <v>1656</v>
      </c>
      <c r="R1678" s="493" t="n">
        <v>4744.88</v>
      </c>
      <c r="S1678" s="493" t="n">
        <v>6683.55</v>
      </c>
      <c r="T1678" s="493" t="n">
        <v>7231.65</v>
      </c>
      <c r="U1678" s="493" t="n">
        <v>7018.29</v>
      </c>
      <c r="V1678" s="493" t="n">
        <v>9566.700000000001</v>
      </c>
      <c r="W1678" s="493" t="n">
        <v>8672.700000000001</v>
      </c>
      <c r="X1678" s="493" t="n">
        <v>9446.33</v>
      </c>
      <c r="Y1678" s="493" t="n">
        <v>8557.35</v>
      </c>
      <c r="Z1678" s="493" t="n">
        <v>8297.08</v>
      </c>
      <c r="AA1678" s="493" t="n">
        <v>9113.959999999999</v>
      </c>
      <c r="AB1678" s="493" t="n">
        <v>8850.299999999999</v>
      </c>
      <c r="AC1678" s="493" t="n">
        <v>8799.530000000001</v>
      </c>
      <c r="AD1678" s="493" t="n">
        <v>8405.67</v>
      </c>
      <c r="AE1678" s="493" t="n">
        <v>5485.85</v>
      </c>
      <c r="AF1678" s="493" t="n">
        <v>8160.61</v>
      </c>
      <c r="AG1678" s="493" t="n">
        <v>8456.139999999999</v>
      </c>
      <c r="AH1678" s="493" t="n">
        <v>11016.02</v>
      </c>
      <c r="AI1678" s="493" t="n">
        <v>10481.48</v>
      </c>
      <c r="AJ1678" s="493" t="n">
        <v>9663.9</v>
      </c>
      <c r="AK1678" s="493" t="n">
        <v>9281.17</v>
      </c>
      <c r="AL1678" s="493" t="n">
        <v>9565.299999999999</v>
      </c>
      <c r="AM1678" s="493" t="n">
        <v>9561.16</v>
      </c>
      <c r="AN1678" s="493" t="n">
        <v>10754.15</v>
      </c>
      <c r="AO1678" s="493" t="n">
        <v>8492.09</v>
      </c>
      <c r="AP1678" s="493" t="n">
        <v>12881.41</v>
      </c>
      <c r="AQ1678" s="493" t="n">
        <v>8051.7</v>
      </c>
      <c r="AR1678" s="493" t="n">
        <v>12214.03</v>
      </c>
      <c r="AS1678" s="493" t="n">
        <v>6093.39</v>
      </c>
      <c r="AT1678" s="493" t="n">
        <v>13061.76</v>
      </c>
      <c r="AU1678" s="493" t="n">
        <v>8059.21</v>
      </c>
      <c r="AV1678" s="493" t="n">
        <v>12379.69</v>
      </c>
      <c r="AW1678" s="493" t="n">
        <v>7836.1</v>
      </c>
      <c r="AX1678" s="493" t="n">
        <v>11613.7</v>
      </c>
      <c r="AY1678" s="493" t="n">
        <v>10552.72</v>
      </c>
      <c r="AZ1678" s="493" t="n">
        <v>12434.02</v>
      </c>
      <c r="BA1678" s="493" t="n">
        <v>10855.77</v>
      </c>
      <c r="BB1678" s="493" t="n">
        <v>11491.7</v>
      </c>
      <c r="BC1678" s="493" t="n">
        <v>10919.81</v>
      </c>
      <c r="BD1678" s="493" t="n">
        <v>10081.49</v>
      </c>
      <c r="BE1678" s="493" t="n">
        <v>7909.56</v>
      </c>
      <c r="BF1678" s="493" t="n">
        <v>12044.4</v>
      </c>
      <c r="BG1678" s="493" t="n">
        <v>9322.469999999999</v>
      </c>
      <c r="BH1678" s="493" t="n">
        <v>12542.03</v>
      </c>
      <c r="BI1678" s="493" t="n">
        <v>9397.549999999999</v>
      </c>
      <c r="BJ1678" s="493" t="n">
        <v>12608.8</v>
      </c>
      <c r="BK1678" s="493" t="n">
        <v>12306.59</v>
      </c>
      <c r="BL1678" s="493" t="n">
        <v>13018.91</v>
      </c>
      <c r="BM1678" s="493" t="n">
        <v>10078.2</v>
      </c>
      <c r="BN1678" s="493" t="n">
        <v>11748.9</v>
      </c>
      <c r="BO1678" s="493" t="n">
        <v>13796.64</v>
      </c>
      <c r="BP1678" s="493" t="n">
        <v>12785.65</v>
      </c>
      <c r="BQ1678" s="493" t="n">
        <v>11151.92</v>
      </c>
      <c r="BR1678" s="493" t="n">
        <v>12666.84</v>
      </c>
      <c r="BS1678" s="493" t="n">
        <v>14276.91</v>
      </c>
      <c r="BT1678" s="493" t="n">
        <v>13641.59</v>
      </c>
      <c r="BU1678" s="493" t="n">
        <v>14732.35</v>
      </c>
      <c r="BV1678" s="493" t="n">
        <v>6895.76</v>
      </c>
      <c r="BW1678" s="493" t="n">
        <v>9317.16</v>
      </c>
    </row>
    <row r="1679">
      <c r="A1679" t="inlineStr">
        <is>
          <t>[C9C] ANGIOTENSIN-II 길항제 (단일)</t>
        </is>
      </c>
      <c r="B1679" t="inlineStr">
        <is>
          <t>풍림무약</t>
        </is>
      </c>
      <c r="C1679" t="inlineStr">
        <is>
          <t>디에스반</t>
        </is>
      </c>
      <c r="D1679" t="inlineStr">
        <is>
          <t>풍림무약</t>
        </is>
      </c>
      <c r="E1679" t="inlineStr">
        <is>
          <t>valsartan</t>
        </is>
      </c>
      <c r="F1679" t="inlineStr">
        <is>
          <t>보건소</t>
        </is>
      </c>
      <c r="G1679" t="inlineStr">
        <is>
          <t>Generic</t>
        </is>
      </c>
      <c r="H1679" s="493" t="n">
        <v>2236.5</v>
      </c>
      <c r="I1679" s="493" t="n">
        <v>8306.549999999999</v>
      </c>
      <c r="J1679" s="493" t="n">
        <v>8486.85</v>
      </c>
      <c r="K1679" s="493" t="n">
        <v>10412.4</v>
      </c>
      <c r="L1679" s="493" t="n">
        <v>6600.6</v>
      </c>
      <c r="M1679" s="493" t="n">
        <v>10708.9</v>
      </c>
      <c r="N1679" s="493" t="n">
        <v>8138.4</v>
      </c>
      <c r="O1679" s="493" t="n">
        <v>7858.5</v>
      </c>
      <c r="P1679" s="493" t="n">
        <v>8098.5</v>
      </c>
      <c r="Q1679" s="493" t="n">
        <v>9239.73</v>
      </c>
      <c r="R1679" s="493" t="n">
        <v>19684.64</v>
      </c>
      <c r="S1679" s="493" t="n">
        <v>34297.33</v>
      </c>
      <c r="T1679" s="493" t="n">
        <v>25887.87</v>
      </c>
      <c r="U1679" s="493" t="n">
        <v>25913.86</v>
      </c>
      <c r="V1679" s="493" t="n">
        <v>23848.27</v>
      </c>
      <c r="W1679" s="493" t="n">
        <v>26969.4</v>
      </c>
      <c r="X1679" s="493" t="n">
        <v>18821.1</v>
      </c>
      <c r="Y1679" s="493" t="n">
        <v>23200.2</v>
      </c>
      <c r="Z1679" s="493" t="n">
        <v>19887</v>
      </c>
      <c r="AA1679" s="493" t="n">
        <v>22482.59</v>
      </c>
      <c r="AB1679" s="493" t="n">
        <v>17532.95</v>
      </c>
      <c r="AC1679" s="493" t="n">
        <v>20759.6</v>
      </c>
      <c r="AD1679" s="493" t="n">
        <v>23888.4</v>
      </c>
      <c r="AE1679" s="493" t="n">
        <v>25251.28</v>
      </c>
      <c r="AF1679" s="493" t="n">
        <v>17555.88</v>
      </c>
      <c r="AG1679" s="493" t="n">
        <v>26795.05</v>
      </c>
      <c r="AH1679" s="493" t="n">
        <v>19176.15</v>
      </c>
      <c r="AI1679" s="493" t="n">
        <v>21684.3</v>
      </c>
      <c r="AJ1679" s="493" t="n">
        <v>20183.84</v>
      </c>
      <c r="AK1679" s="493" t="n">
        <v>22804.05</v>
      </c>
      <c r="AL1679" s="493" t="n">
        <v>20628.6</v>
      </c>
      <c r="AM1679" s="493" t="n">
        <v>22779.45</v>
      </c>
      <c r="AN1679" s="493" t="n">
        <v>20988.3</v>
      </c>
      <c r="AO1679" s="493" t="n">
        <v>22734.08</v>
      </c>
      <c r="AP1679" s="493" t="n">
        <v>21447.52</v>
      </c>
      <c r="AQ1679" s="493" t="n">
        <v>21227.95</v>
      </c>
      <c r="AR1679" s="493" t="n">
        <v>27889.32</v>
      </c>
      <c r="AS1679" s="493" t="n">
        <v>20222.98</v>
      </c>
      <c r="AT1679" s="493" t="n">
        <v>18059.7</v>
      </c>
      <c r="AU1679" s="493" t="n">
        <v>15428.96</v>
      </c>
      <c r="AV1679" s="493" t="n">
        <v>17796.9</v>
      </c>
      <c r="AW1679" s="493" t="n">
        <v>16054.67</v>
      </c>
      <c r="AX1679" s="493" t="n">
        <v>18029.16</v>
      </c>
      <c r="AY1679" s="493" t="n">
        <v>16169.2</v>
      </c>
      <c r="AZ1679" s="493" t="n">
        <v>20609.25</v>
      </c>
      <c r="BA1679" s="493" t="n">
        <v>20000.7</v>
      </c>
      <c r="BB1679" s="493" t="n">
        <v>17862</v>
      </c>
      <c r="BC1679" s="493" t="n">
        <v>26400.6</v>
      </c>
      <c r="BD1679" s="493" t="n">
        <v>21132.3</v>
      </c>
      <c r="BE1679" s="493" t="n">
        <v>13891.6</v>
      </c>
      <c r="BF1679" s="493" t="n">
        <v>13963.1</v>
      </c>
      <c r="BG1679" s="493" t="n">
        <v>29517.3</v>
      </c>
      <c r="BH1679" s="493" t="n">
        <v>14874.26</v>
      </c>
      <c r="BI1679" s="493" t="n">
        <v>22788.6</v>
      </c>
      <c r="BJ1679" s="493" t="n">
        <v>22522.8</v>
      </c>
      <c r="BK1679" s="493" t="n">
        <v>18943.2</v>
      </c>
      <c r="BL1679" s="493" t="n">
        <v>22918.05</v>
      </c>
      <c r="BM1679" s="493" t="n">
        <v>11547.6</v>
      </c>
      <c r="BN1679" s="493" t="n">
        <v>16315.05</v>
      </c>
      <c r="BO1679" s="493" t="n">
        <v>18694.8</v>
      </c>
      <c r="BP1679" s="493" t="n">
        <v>11839.65</v>
      </c>
      <c r="BQ1679" s="493" t="n">
        <v>10981.2</v>
      </c>
      <c r="BR1679" s="493" t="n">
        <v>18252</v>
      </c>
      <c r="BS1679" s="493" t="n">
        <v>14470.35</v>
      </c>
      <c r="BT1679" s="493" t="n">
        <v>9805.08</v>
      </c>
      <c r="BU1679" s="493" t="n">
        <v>5374.35</v>
      </c>
      <c r="BV1679" s="493" t="n">
        <v>8377.68</v>
      </c>
      <c r="BW1679" s="493" t="n">
        <v>1767.51</v>
      </c>
    </row>
    <row r="1680">
      <c r="A1680" t="inlineStr">
        <is>
          <t>[C9C] ANGIOTENSIN-II 길항제 (단일)</t>
        </is>
      </c>
      <c r="B1680" t="inlineStr">
        <is>
          <t>풍림무약</t>
        </is>
      </c>
      <c r="C1680" t="inlineStr">
        <is>
          <t>텔미다운</t>
        </is>
      </c>
      <c r="D1680" t="inlineStr">
        <is>
          <t>풍림무약</t>
        </is>
      </c>
      <c r="E1680" t="inlineStr">
        <is>
          <t>telmisartan</t>
        </is>
      </c>
      <c r="F1680" t="inlineStr">
        <is>
          <t>종합병원</t>
        </is>
      </c>
      <c r="G1680" t="inlineStr">
        <is>
          <t>Generic</t>
        </is>
      </c>
      <c r="H1680" s="493" t="n">
        <v>0</v>
      </c>
      <c r="I1680" s="493" t="n">
        <v>0</v>
      </c>
      <c r="J1680" s="493" t="n">
        <v>0</v>
      </c>
      <c r="K1680" s="493" t="n">
        <v>0</v>
      </c>
      <c r="L1680" s="493" t="n">
        <v>0</v>
      </c>
      <c r="M1680" s="493" t="n">
        <v>0</v>
      </c>
      <c r="N1680" s="493" t="n">
        <v>0</v>
      </c>
      <c r="O1680" s="493" t="n">
        <v>0</v>
      </c>
      <c r="P1680" s="493" t="n">
        <v>0</v>
      </c>
      <c r="Q1680" s="493" t="n">
        <v>0</v>
      </c>
      <c r="R1680" s="493" t="n">
        <v>0</v>
      </c>
      <c r="S1680" s="493" t="n">
        <v>0</v>
      </c>
      <c r="T1680" s="493" t="n">
        <v>0</v>
      </c>
      <c r="U1680" s="493" t="n">
        <v>0</v>
      </c>
      <c r="V1680" s="493" t="n">
        <v>0</v>
      </c>
      <c r="W1680" s="493" t="n">
        <v>0</v>
      </c>
      <c r="X1680" s="493" t="n">
        <v>0</v>
      </c>
      <c r="Y1680" s="493" t="n">
        <v>0</v>
      </c>
      <c r="Z1680" s="493" t="n">
        <v>0</v>
      </c>
      <c r="AA1680" s="493" t="n">
        <v>0</v>
      </c>
      <c r="AB1680" s="493" t="n">
        <v>0</v>
      </c>
      <c r="AC1680" s="493" t="n">
        <v>0</v>
      </c>
      <c r="AD1680" s="493" t="n">
        <v>0</v>
      </c>
      <c r="AE1680" s="493" t="n">
        <v>0</v>
      </c>
      <c r="AF1680" s="493" t="n">
        <v>0</v>
      </c>
      <c r="AG1680" s="493" t="n">
        <v>0</v>
      </c>
      <c r="AH1680" s="493" t="n">
        <v>0</v>
      </c>
      <c r="AI1680" s="493" t="n">
        <v>0</v>
      </c>
      <c r="AJ1680" s="493" t="n">
        <v>0</v>
      </c>
      <c r="AK1680" s="493" t="n">
        <v>0</v>
      </c>
      <c r="AL1680" s="493" t="n">
        <v>0</v>
      </c>
      <c r="AM1680" s="493" t="n">
        <v>0</v>
      </c>
      <c r="AN1680" s="493" t="n">
        <v>0</v>
      </c>
      <c r="AO1680" s="493" t="n">
        <v>0</v>
      </c>
      <c r="AP1680" s="493" t="n">
        <v>0</v>
      </c>
      <c r="AQ1680" s="493" t="n">
        <v>0</v>
      </c>
      <c r="AR1680" s="493" t="n">
        <v>0</v>
      </c>
      <c r="AS1680" s="493" t="n">
        <v>0</v>
      </c>
      <c r="AT1680" s="493" t="n">
        <v>0</v>
      </c>
      <c r="AU1680" s="493" t="n">
        <v>0</v>
      </c>
      <c r="AV1680" s="493" t="n">
        <v>0</v>
      </c>
      <c r="AW1680" s="493" t="n">
        <v>0</v>
      </c>
      <c r="AX1680" s="493" t="n">
        <v>0</v>
      </c>
      <c r="AY1680" s="493" t="n">
        <v>0</v>
      </c>
      <c r="AZ1680" s="493" t="n">
        <v>0</v>
      </c>
      <c r="BA1680" s="493" t="n">
        <v>0</v>
      </c>
      <c r="BB1680" s="493" t="n">
        <v>0</v>
      </c>
      <c r="BC1680" s="493" t="n">
        <v>0</v>
      </c>
      <c r="BD1680" s="493" t="n">
        <v>0</v>
      </c>
      <c r="BE1680" s="493" t="n">
        <v>0</v>
      </c>
      <c r="BF1680" s="493" t="n">
        <v>0</v>
      </c>
      <c r="BG1680" s="493" t="n">
        <v>0</v>
      </c>
      <c r="BH1680" s="493" t="n">
        <v>0</v>
      </c>
      <c r="BI1680" s="493" t="n">
        <v>171</v>
      </c>
      <c r="BJ1680" s="493" t="n">
        <v>0</v>
      </c>
      <c r="BK1680" s="493" t="n">
        <v>0</v>
      </c>
      <c r="BL1680" s="493" t="n">
        <v>0</v>
      </c>
      <c r="BM1680" s="493" t="n">
        <v>0</v>
      </c>
      <c r="BN1680" s="493" t="n">
        <v>0</v>
      </c>
      <c r="BO1680" s="493" t="n">
        <v>0</v>
      </c>
      <c r="BP1680" s="493" t="n">
        <v>880.2</v>
      </c>
      <c r="BQ1680" s="493" t="n">
        <v>0</v>
      </c>
      <c r="BR1680" s="493" t="n">
        <v>0</v>
      </c>
      <c r="BS1680" s="493" t="n">
        <v>0</v>
      </c>
      <c r="BT1680" s="493" t="n">
        <v>0</v>
      </c>
      <c r="BU1680" s="493" t="n">
        <v>0</v>
      </c>
      <c r="BV1680" s="493" t="n">
        <v>0</v>
      </c>
      <c r="BW1680" s="493" t="n">
        <v>0</v>
      </c>
    </row>
    <row r="1681">
      <c r="A1681" t="inlineStr">
        <is>
          <t>[C9C] ANGIOTENSIN-II 길항제 (단일)</t>
        </is>
      </c>
      <c r="B1681" t="inlineStr">
        <is>
          <t>풍림무약</t>
        </is>
      </c>
      <c r="C1681" t="inlineStr">
        <is>
          <t>텔미다운</t>
        </is>
      </c>
      <c r="D1681" t="inlineStr">
        <is>
          <t>풍림무약</t>
        </is>
      </c>
      <c r="E1681" t="inlineStr">
        <is>
          <t>telmisartan</t>
        </is>
      </c>
      <c r="F1681" t="inlineStr">
        <is>
          <t>병원</t>
        </is>
      </c>
      <c r="G1681" t="inlineStr">
        <is>
          <t>Generic</t>
        </is>
      </c>
      <c r="H1681" s="493" t="n">
        <v>0</v>
      </c>
      <c r="I1681" s="493" t="n">
        <v>0</v>
      </c>
      <c r="J1681" s="493" t="n">
        <v>0</v>
      </c>
      <c r="K1681" s="493" t="n">
        <v>0</v>
      </c>
      <c r="L1681" s="493" t="n">
        <v>0</v>
      </c>
      <c r="M1681" s="493" t="n">
        <v>0</v>
      </c>
      <c r="N1681" s="493" t="n">
        <v>0</v>
      </c>
      <c r="O1681" s="493" t="n">
        <v>0</v>
      </c>
      <c r="P1681" s="493" t="n">
        <v>0</v>
      </c>
      <c r="Q1681" s="493" t="n">
        <v>0</v>
      </c>
      <c r="R1681" s="493" t="n">
        <v>0</v>
      </c>
      <c r="S1681" s="493" t="n">
        <v>0</v>
      </c>
      <c r="T1681" s="493" t="n">
        <v>0</v>
      </c>
      <c r="U1681" s="493" t="n">
        <v>0</v>
      </c>
      <c r="V1681" s="493" t="n">
        <v>0</v>
      </c>
      <c r="W1681" s="493" t="n">
        <v>0</v>
      </c>
      <c r="X1681" s="493" t="n">
        <v>0</v>
      </c>
      <c r="Y1681" s="493" t="n">
        <v>0</v>
      </c>
      <c r="Z1681" s="493" t="n">
        <v>0</v>
      </c>
      <c r="AA1681" s="493" t="n">
        <v>0</v>
      </c>
      <c r="AB1681" s="493" t="n">
        <v>0</v>
      </c>
      <c r="AC1681" s="493" t="n">
        <v>0</v>
      </c>
      <c r="AD1681" s="493" t="n">
        <v>0</v>
      </c>
      <c r="AE1681" s="493" t="n">
        <v>0</v>
      </c>
      <c r="AF1681" s="493" t="n">
        <v>0</v>
      </c>
      <c r="AG1681" s="493" t="n">
        <v>1463.4</v>
      </c>
      <c r="AH1681" s="493" t="n">
        <v>0</v>
      </c>
      <c r="AI1681" s="493" t="n">
        <v>1599.5</v>
      </c>
      <c r="AJ1681" s="493" t="n">
        <v>1697.6</v>
      </c>
      <c r="AK1681" s="493" t="n">
        <v>1923.41</v>
      </c>
      <c r="AL1681" s="493" t="n">
        <v>2114.03</v>
      </c>
      <c r="AM1681" s="493" t="n">
        <v>2687.3</v>
      </c>
      <c r="AN1681" s="493" t="n">
        <v>1736.93</v>
      </c>
      <c r="AO1681" s="493" t="n">
        <v>0</v>
      </c>
      <c r="AP1681" s="493" t="n">
        <v>0</v>
      </c>
      <c r="AQ1681" s="493" t="n">
        <v>0</v>
      </c>
      <c r="AR1681" s="493" t="n">
        <v>0</v>
      </c>
      <c r="AS1681" s="493" t="n">
        <v>0</v>
      </c>
      <c r="AT1681" s="493" t="n">
        <v>0</v>
      </c>
      <c r="AU1681" s="493" t="n">
        <v>0</v>
      </c>
      <c r="AV1681" s="493" t="n">
        <v>0</v>
      </c>
      <c r="AW1681" s="493" t="n">
        <v>0</v>
      </c>
      <c r="AX1681" s="493" t="n">
        <v>0</v>
      </c>
      <c r="AY1681" s="493" t="n">
        <v>0</v>
      </c>
      <c r="AZ1681" s="493" t="n">
        <v>0</v>
      </c>
      <c r="BA1681" s="493" t="n">
        <v>0</v>
      </c>
      <c r="BB1681" s="493" t="n">
        <v>0</v>
      </c>
      <c r="BC1681" s="493" t="n">
        <v>0</v>
      </c>
      <c r="BD1681" s="493" t="n">
        <v>120.3</v>
      </c>
      <c r="BE1681" s="493" t="n">
        <v>242.1</v>
      </c>
      <c r="BF1681" s="493" t="n">
        <v>120.9</v>
      </c>
      <c r="BG1681" s="493" t="n">
        <v>122.7</v>
      </c>
      <c r="BH1681" s="493" t="n">
        <v>122.4</v>
      </c>
      <c r="BI1681" s="493" t="n">
        <v>120.3</v>
      </c>
      <c r="BJ1681" s="493" t="n">
        <v>120.9</v>
      </c>
      <c r="BK1681" s="493" t="n">
        <v>123</v>
      </c>
      <c r="BL1681" s="493" t="n">
        <v>242.7</v>
      </c>
      <c r="BM1681" s="493" t="n">
        <v>128.1</v>
      </c>
      <c r="BN1681" s="493" t="n">
        <v>125.4</v>
      </c>
      <c r="BO1681" s="493" t="n">
        <v>120.6</v>
      </c>
      <c r="BP1681" s="493" t="n">
        <v>120.3</v>
      </c>
      <c r="BQ1681" s="493" t="n">
        <v>120</v>
      </c>
      <c r="BR1681" s="493" t="n">
        <v>120</v>
      </c>
      <c r="BS1681" s="493" t="n">
        <v>242.4</v>
      </c>
      <c r="BT1681" s="493" t="n">
        <v>120.3</v>
      </c>
      <c r="BU1681" s="493" t="n">
        <v>360.3</v>
      </c>
      <c r="BV1681" s="493" t="n">
        <v>120.6</v>
      </c>
      <c r="BW1681" s="493" t="n">
        <v>120.3</v>
      </c>
    </row>
    <row r="1682">
      <c r="A1682" t="inlineStr">
        <is>
          <t>[C9C] ANGIOTENSIN-II 길항제 (단일)</t>
        </is>
      </c>
      <c r="B1682" t="inlineStr">
        <is>
          <t>풍림무약</t>
        </is>
      </c>
      <c r="C1682" t="inlineStr">
        <is>
          <t>텔미다운</t>
        </is>
      </c>
      <c r="D1682" t="inlineStr">
        <is>
          <t>풍림무약</t>
        </is>
      </c>
      <c r="E1682" t="inlineStr">
        <is>
          <t>telmisartan</t>
        </is>
      </c>
      <c r="F1682" t="inlineStr">
        <is>
          <t>의원</t>
        </is>
      </c>
      <c r="G1682" t="inlineStr">
        <is>
          <t>Generic</t>
        </is>
      </c>
      <c r="H1682" s="493" t="n">
        <v>0</v>
      </c>
      <c r="I1682" s="493" t="n">
        <v>0</v>
      </c>
      <c r="J1682" s="493" t="n">
        <v>0</v>
      </c>
      <c r="K1682" s="493" t="n">
        <v>0</v>
      </c>
      <c r="L1682" s="493" t="n">
        <v>0</v>
      </c>
      <c r="M1682" s="493" t="n">
        <v>0</v>
      </c>
      <c r="N1682" s="493" t="n">
        <v>0</v>
      </c>
      <c r="O1682" s="493" t="n">
        <v>0</v>
      </c>
      <c r="P1682" s="493" t="n">
        <v>0</v>
      </c>
      <c r="Q1682" s="493" t="n">
        <v>0</v>
      </c>
      <c r="R1682" s="493" t="n">
        <v>0</v>
      </c>
      <c r="S1682" s="493" t="n">
        <v>0</v>
      </c>
      <c r="T1682" s="493" t="n">
        <v>0</v>
      </c>
      <c r="U1682" s="493" t="n">
        <v>0</v>
      </c>
      <c r="V1682" s="493" t="n">
        <v>0</v>
      </c>
      <c r="W1682" s="493" t="n">
        <v>0</v>
      </c>
      <c r="X1682" s="493" t="n">
        <v>0</v>
      </c>
      <c r="Y1682" s="493" t="n">
        <v>0</v>
      </c>
      <c r="Z1682" s="493" t="n">
        <v>0</v>
      </c>
      <c r="AA1682" s="493" t="n">
        <v>0</v>
      </c>
      <c r="AB1682" s="493" t="n">
        <v>0</v>
      </c>
      <c r="AC1682" s="493" t="n">
        <v>0</v>
      </c>
      <c r="AD1682" s="493" t="n">
        <v>0</v>
      </c>
      <c r="AE1682" s="493" t="n">
        <v>0</v>
      </c>
      <c r="AF1682" s="493" t="n">
        <v>0</v>
      </c>
      <c r="AG1682" s="493" t="n">
        <v>0</v>
      </c>
      <c r="AH1682" s="493" t="n">
        <v>0</v>
      </c>
      <c r="AI1682" s="493" t="n">
        <v>0</v>
      </c>
      <c r="AJ1682" s="493" t="n">
        <v>0</v>
      </c>
      <c r="AK1682" s="493" t="n">
        <v>0</v>
      </c>
      <c r="AL1682" s="493" t="n">
        <v>0</v>
      </c>
      <c r="AM1682" s="493" t="n">
        <v>0</v>
      </c>
      <c r="AN1682" s="493" t="n">
        <v>0</v>
      </c>
      <c r="AO1682" s="493" t="n">
        <v>0</v>
      </c>
      <c r="AP1682" s="493" t="n">
        <v>0</v>
      </c>
      <c r="AQ1682" s="493" t="n">
        <v>0</v>
      </c>
      <c r="AR1682" s="493" t="n">
        <v>0</v>
      </c>
      <c r="AS1682" s="493" t="n">
        <v>0</v>
      </c>
      <c r="AT1682" s="493" t="n">
        <v>0</v>
      </c>
      <c r="AU1682" s="493" t="n">
        <v>0</v>
      </c>
      <c r="AV1682" s="493" t="n">
        <v>0</v>
      </c>
      <c r="AW1682" s="493" t="n">
        <v>0</v>
      </c>
      <c r="AX1682" s="493" t="n">
        <v>0</v>
      </c>
      <c r="AY1682" s="493" t="n">
        <v>0</v>
      </c>
      <c r="AZ1682" s="493" t="n">
        <v>0</v>
      </c>
      <c r="BA1682" s="493" t="n">
        <v>0</v>
      </c>
      <c r="BB1682" s="493" t="n">
        <v>7758.6</v>
      </c>
      <c r="BC1682" s="493" t="n">
        <v>14693.1</v>
      </c>
      <c r="BD1682" s="493" t="n">
        <v>19028.49</v>
      </c>
      <c r="BE1682" s="493" t="n">
        <v>17143.95</v>
      </c>
      <c r="BF1682" s="493" t="n">
        <v>17044.96</v>
      </c>
      <c r="BG1682" s="493" t="n">
        <v>15610.26</v>
      </c>
      <c r="BH1682" s="493" t="n">
        <v>21897.05</v>
      </c>
      <c r="BI1682" s="493" t="n">
        <v>14991.94</v>
      </c>
      <c r="BJ1682" s="493" t="n">
        <v>23736.42</v>
      </c>
      <c r="BK1682" s="493" t="n">
        <v>18077.14</v>
      </c>
      <c r="BL1682" s="493" t="n">
        <v>20946.11</v>
      </c>
      <c r="BM1682" s="493" t="n">
        <v>17031.58</v>
      </c>
      <c r="BN1682" s="493" t="n">
        <v>20954.81</v>
      </c>
      <c r="BO1682" s="493" t="n">
        <v>14864.1</v>
      </c>
      <c r="BP1682" s="493" t="n">
        <v>17383.45</v>
      </c>
      <c r="BQ1682" s="493" t="n">
        <v>14874.12</v>
      </c>
      <c r="BR1682" s="493" t="n">
        <v>15287.92</v>
      </c>
      <c r="BS1682" s="493" t="n">
        <v>13749.42</v>
      </c>
      <c r="BT1682" s="493" t="n">
        <v>19328.64</v>
      </c>
      <c r="BU1682" s="493" t="n">
        <v>11957.44</v>
      </c>
      <c r="BV1682" s="493" t="n">
        <v>14436.19</v>
      </c>
      <c r="BW1682" s="493" t="n">
        <v>17642.17</v>
      </c>
    </row>
    <row r="1683">
      <c r="A1683" t="inlineStr">
        <is>
          <t>[C9C] ANGIOTENSIN-II 길항제 (단일)</t>
        </is>
      </c>
      <c r="B1683" t="inlineStr">
        <is>
          <t>풍림무약</t>
        </is>
      </c>
      <c r="C1683" t="inlineStr">
        <is>
          <t>텔미다운</t>
        </is>
      </c>
      <c r="D1683" t="inlineStr">
        <is>
          <t>풍림무약</t>
        </is>
      </c>
      <c r="E1683" t="inlineStr">
        <is>
          <t>telmisartan</t>
        </is>
      </c>
      <c r="F1683" t="inlineStr">
        <is>
          <t>보건소</t>
        </is>
      </c>
      <c r="G1683" t="inlineStr">
        <is>
          <t>Generic</t>
        </is>
      </c>
      <c r="H1683" s="493" t="n">
        <v>0</v>
      </c>
      <c r="I1683" s="493" t="n">
        <v>0</v>
      </c>
      <c r="J1683" s="493" t="n">
        <v>0</v>
      </c>
      <c r="K1683" s="493" t="n">
        <v>0</v>
      </c>
      <c r="L1683" s="493" t="n">
        <v>0</v>
      </c>
      <c r="M1683" s="493" t="n">
        <v>0</v>
      </c>
      <c r="N1683" s="493" t="n">
        <v>0</v>
      </c>
      <c r="O1683" s="493" t="n">
        <v>0</v>
      </c>
      <c r="P1683" s="493" t="n">
        <v>0</v>
      </c>
      <c r="Q1683" s="493" t="n">
        <v>0</v>
      </c>
      <c r="R1683" s="493" t="n">
        <v>0</v>
      </c>
      <c r="S1683" s="493" t="n">
        <v>0</v>
      </c>
      <c r="T1683" s="493" t="n">
        <v>0</v>
      </c>
      <c r="U1683" s="493" t="n">
        <v>0</v>
      </c>
      <c r="V1683" s="493" t="n">
        <v>0</v>
      </c>
      <c r="W1683" s="493" t="n">
        <v>0</v>
      </c>
      <c r="X1683" s="493" t="n">
        <v>0</v>
      </c>
      <c r="Y1683" s="493" t="n">
        <v>0</v>
      </c>
      <c r="Z1683" s="493" t="n">
        <v>0</v>
      </c>
      <c r="AA1683" s="493" t="n">
        <v>0</v>
      </c>
      <c r="AB1683" s="493" t="n">
        <v>0</v>
      </c>
      <c r="AC1683" s="493" t="n">
        <v>0</v>
      </c>
      <c r="AD1683" s="493" t="n">
        <v>0</v>
      </c>
      <c r="AE1683" s="493" t="n">
        <v>0</v>
      </c>
      <c r="AF1683" s="493" t="n">
        <v>0</v>
      </c>
      <c r="AG1683" s="493" t="n">
        <v>0</v>
      </c>
      <c r="AH1683" s="493" t="n">
        <v>0</v>
      </c>
      <c r="AI1683" s="493" t="n">
        <v>0</v>
      </c>
      <c r="AJ1683" s="493" t="n">
        <v>260</v>
      </c>
      <c r="AK1683" s="493" t="n">
        <v>0</v>
      </c>
      <c r="AL1683" s="493" t="n">
        <v>0</v>
      </c>
      <c r="AM1683" s="493" t="n">
        <v>94.8</v>
      </c>
      <c r="AN1683" s="493" t="n">
        <v>380.8</v>
      </c>
      <c r="AO1683" s="493" t="n">
        <v>0</v>
      </c>
      <c r="AP1683" s="493" t="n">
        <v>0</v>
      </c>
      <c r="AQ1683" s="493" t="n">
        <v>0</v>
      </c>
      <c r="AR1683" s="493" t="n">
        <v>0</v>
      </c>
      <c r="AS1683" s="493" t="n">
        <v>0</v>
      </c>
      <c r="AT1683" s="493" t="n">
        <v>0</v>
      </c>
      <c r="AU1683" s="493" t="n">
        <v>0</v>
      </c>
      <c r="AV1683" s="493" t="n">
        <v>0</v>
      </c>
      <c r="AW1683" s="493" t="n">
        <v>0</v>
      </c>
      <c r="AX1683" s="493" t="n">
        <v>0</v>
      </c>
      <c r="AY1683" s="493" t="n">
        <v>0</v>
      </c>
      <c r="AZ1683" s="493" t="n">
        <v>0</v>
      </c>
      <c r="BA1683" s="493" t="n">
        <v>0</v>
      </c>
      <c r="BB1683" s="493" t="n">
        <v>0</v>
      </c>
      <c r="BC1683" s="493" t="n">
        <v>0</v>
      </c>
      <c r="BD1683" s="493" t="n">
        <v>0</v>
      </c>
      <c r="BE1683" s="493" t="n">
        <v>0</v>
      </c>
      <c r="BF1683" s="493" t="n">
        <v>0</v>
      </c>
      <c r="BG1683" s="493" t="n">
        <v>0</v>
      </c>
      <c r="BH1683" s="493" t="n">
        <v>0</v>
      </c>
      <c r="BI1683" s="493" t="n">
        <v>0</v>
      </c>
      <c r="BJ1683" s="493" t="n">
        <v>0</v>
      </c>
      <c r="BK1683" s="493" t="n">
        <v>0</v>
      </c>
      <c r="BL1683" s="493" t="n">
        <v>0</v>
      </c>
      <c r="BM1683" s="493" t="n">
        <v>0</v>
      </c>
      <c r="BN1683" s="493" t="n">
        <v>0</v>
      </c>
      <c r="BO1683" s="493" t="n">
        <v>0</v>
      </c>
      <c r="BP1683" s="493" t="n">
        <v>372</v>
      </c>
      <c r="BQ1683" s="493" t="n">
        <v>380.7</v>
      </c>
      <c r="BR1683" s="493" t="n">
        <v>273.6</v>
      </c>
      <c r="BS1683" s="493" t="n">
        <v>458.7</v>
      </c>
      <c r="BT1683" s="493" t="n">
        <v>0</v>
      </c>
      <c r="BU1683" s="493" t="n">
        <v>280.8</v>
      </c>
      <c r="BV1683" s="493" t="n">
        <v>327.6</v>
      </c>
      <c r="BW1683" s="493" t="n">
        <v>180</v>
      </c>
    </row>
    <row r="1684">
      <c r="A1684" t="inlineStr">
        <is>
          <t>[C9C] ANGIOTENSIN-II 길항제 (단일)</t>
        </is>
      </c>
      <c r="B1684" t="inlineStr">
        <is>
          <t>하나제약</t>
        </is>
      </c>
      <c r="C1684" t="inlineStr">
        <is>
          <t>바라탄</t>
        </is>
      </c>
      <c r="D1684" t="inlineStr">
        <is>
          <t>하나제약</t>
        </is>
      </c>
      <c r="E1684" t="inlineStr">
        <is>
          <t>valsartan</t>
        </is>
      </c>
      <c r="F1684" t="inlineStr">
        <is>
          <t>종합병원</t>
        </is>
      </c>
      <c r="G1684" t="inlineStr">
        <is>
          <t>Generic</t>
        </is>
      </c>
      <c r="H1684" s="493" t="n">
        <v>0</v>
      </c>
      <c r="I1684" s="493" t="n">
        <v>0</v>
      </c>
      <c r="J1684" s="493" t="n">
        <v>0</v>
      </c>
      <c r="K1684" s="493" t="n">
        <v>0</v>
      </c>
      <c r="L1684" s="493" t="n">
        <v>0</v>
      </c>
      <c r="M1684" s="493" t="n">
        <v>48</v>
      </c>
      <c r="N1684" s="493" t="n">
        <v>88.8</v>
      </c>
      <c r="O1684" s="493" t="n">
        <v>0</v>
      </c>
      <c r="P1684" s="493" t="n">
        <v>144</v>
      </c>
      <c r="Q1684" s="493" t="n">
        <v>71.7</v>
      </c>
      <c r="R1684" s="493" t="n">
        <v>797.5</v>
      </c>
      <c r="S1684" s="493" t="n">
        <v>676.24</v>
      </c>
      <c r="T1684" s="493" t="n">
        <v>867.6</v>
      </c>
      <c r="U1684" s="493" t="n">
        <v>711.6</v>
      </c>
      <c r="V1684" s="493" t="n">
        <v>1321.32</v>
      </c>
      <c r="W1684" s="493" t="n">
        <v>763.91</v>
      </c>
      <c r="X1684" s="493" t="n">
        <v>1285.99</v>
      </c>
      <c r="Y1684" s="493" t="n">
        <v>485.08</v>
      </c>
      <c r="Z1684" s="493" t="n">
        <v>570.86</v>
      </c>
      <c r="AA1684" s="493" t="n">
        <v>2836.8</v>
      </c>
      <c r="AB1684" s="493" t="n">
        <v>425.04</v>
      </c>
      <c r="AC1684" s="493" t="n">
        <v>303.52</v>
      </c>
      <c r="AD1684" s="493" t="n">
        <v>395.66</v>
      </c>
      <c r="AE1684" s="493" t="n">
        <v>0</v>
      </c>
      <c r="AF1684" s="493" t="n">
        <v>478.66</v>
      </c>
      <c r="AG1684" s="493" t="n">
        <v>173.25</v>
      </c>
      <c r="AH1684" s="493" t="n">
        <v>0</v>
      </c>
      <c r="AI1684" s="493" t="n">
        <v>605.15</v>
      </c>
      <c r="AJ1684" s="493" t="n">
        <v>0</v>
      </c>
      <c r="AK1684" s="493" t="n">
        <v>849.6</v>
      </c>
      <c r="AL1684" s="493" t="n">
        <v>2042.37</v>
      </c>
      <c r="AM1684" s="493" t="n">
        <v>2216.57</v>
      </c>
      <c r="AN1684" s="493" t="n">
        <v>1005.17</v>
      </c>
      <c r="AO1684" s="493" t="n">
        <v>1759.6</v>
      </c>
      <c r="AP1684" s="493" t="n">
        <v>2219.1</v>
      </c>
      <c r="AQ1684" s="493" t="n">
        <v>3135</v>
      </c>
      <c r="AR1684" s="493" t="n">
        <v>1377.6</v>
      </c>
      <c r="AS1684" s="493" t="n">
        <v>2632.39</v>
      </c>
      <c r="AT1684" s="493" t="n">
        <v>1767.75</v>
      </c>
      <c r="AU1684" s="493" t="n">
        <v>1921.8</v>
      </c>
      <c r="AV1684" s="493" t="n">
        <v>2398.5</v>
      </c>
      <c r="AW1684" s="493" t="n">
        <v>1186.35</v>
      </c>
      <c r="AX1684" s="493" t="n">
        <v>1099.05</v>
      </c>
      <c r="AY1684" s="493" t="n">
        <v>1265.25</v>
      </c>
      <c r="AZ1684" s="493" t="n">
        <v>540.5700000000001</v>
      </c>
      <c r="BA1684" s="493" t="n">
        <v>1533.65</v>
      </c>
      <c r="BB1684" s="493" t="n">
        <v>2025.19</v>
      </c>
      <c r="BC1684" s="493" t="n">
        <v>1896.27</v>
      </c>
      <c r="BD1684" s="493" t="n">
        <v>2014.35</v>
      </c>
      <c r="BE1684" s="493" t="n">
        <v>1009.12</v>
      </c>
      <c r="BF1684" s="493" t="n">
        <v>2931.45</v>
      </c>
      <c r="BG1684" s="493" t="n">
        <v>680.96</v>
      </c>
      <c r="BH1684" s="493" t="n">
        <v>1306.74</v>
      </c>
      <c r="BI1684" s="493" t="n">
        <v>2127.6</v>
      </c>
      <c r="BJ1684" s="493" t="n">
        <v>954.55</v>
      </c>
      <c r="BK1684" s="493" t="n">
        <v>1203.32</v>
      </c>
      <c r="BL1684" s="493" t="n">
        <v>2413.86</v>
      </c>
      <c r="BM1684" s="493" t="n">
        <v>1183.46</v>
      </c>
      <c r="BN1684" s="493" t="n">
        <v>1015.84</v>
      </c>
      <c r="BO1684" s="493" t="n">
        <v>1885.24</v>
      </c>
      <c r="BP1684" s="493" t="n">
        <v>2684.99</v>
      </c>
      <c r="BQ1684" s="493" t="n">
        <v>578.96</v>
      </c>
      <c r="BR1684" s="493" t="n">
        <v>2698.24</v>
      </c>
      <c r="BS1684" s="493" t="n">
        <v>1699.9</v>
      </c>
      <c r="BT1684" s="493" t="n">
        <v>1195.84</v>
      </c>
      <c r="BU1684" s="493" t="n">
        <v>2261.5</v>
      </c>
      <c r="BV1684" s="493" t="n">
        <v>1865.22</v>
      </c>
      <c r="BW1684" s="493" t="n">
        <v>1565.11</v>
      </c>
    </row>
    <row r="1685">
      <c r="A1685" t="inlineStr">
        <is>
          <t>[C9C] ANGIOTENSIN-II 길항제 (단일)</t>
        </is>
      </c>
      <c r="B1685" t="inlineStr">
        <is>
          <t>하나제약</t>
        </is>
      </c>
      <c r="C1685" t="inlineStr">
        <is>
          <t>바라탄</t>
        </is>
      </c>
      <c r="D1685" t="inlineStr">
        <is>
          <t>하나제약</t>
        </is>
      </c>
      <c r="E1685" t="inlineStr">
        <is>
          <t>valsartan</t>
        </is>
      </c>
      <c r="F1685" t="inlineStr">
        <is>
          <t>병원</t>
        </is>
      </c>
      <c r="G1685" t="inlineStr">
        <is>
          <t>Generic</t>
        </is>
      </c>
      <c r="H1685" s="493" t="n">
        <v>0</v>
      </c>
      <c r="I1685" s="493" t="n">
        <v>0</v>
      </c>
      <c r="J1685" s="493" t="n">
        <v>0</v>
      </c>
      <c r="K1685" s="493" t="n">
        <v>600.45</v>
      </c>
      <c r="L1685" s="493" t="n">
        <v>120.3</v>
      </c>
      <c r="M1685" s="493" t="n">
        <v>594.3</v>
      </c>
      <c r="N1685" s="493" t="n">
        <v>332.1</v>
      </c>
      <c r="O1685" s="493" t="n">
        <v>399.15</v>
      </c>
      <c r="P1685" s="493" t="n">
        <v>394.05</v>
      </c>
      <c r="Q1685" s="493" t="n">
        <v>574.8</v>
      </c>
      <c r="R1685" s="493" t="n">
        <v>214.8</v>
      </c>
      <c r="S1685" s="493" t="n">
        <v>659.25</v>
      </c>
      <c r="T1685" s="493" t="n">
        <v>575.1</v>
      </c>
      <c r="U1685" s="493" t="n">
        <v>228</v>
      </c>
      <c r="V1685" s="493" t="n">
        <v>2828.85</v>
      </c>
      <c r="W1685" s="493" t="n">
        <v>2053.1</v>
      </c>
      <c r="X1685" s="493" t="n">
        <v>1705.75</v>
      </c>
      <c r="Y1685" s="493" t="n">
        <v>2761.23</v>
      </c>
      <c r="Z1685" s="493" t="n">
        <v>4258.08</v>
      </c>
      <c r="AA1685" s="493" t="n">
        <v>2034.02</v>
      </c>
      <c r="AB1685" s="493" t="n">
        <v>4263.3</v>
      </c>
      <c r="AC1685" s="493" t="n">
        <v>3071.21</v>
      </c>
      <c r="AD1685" s="493" t="n">
        <v>3520.46</v>
      </c>
      <c r="AE1685" s="493" t="n">
        <v>2188.68</v>
      </c>
      <c r="AF1685" s="493" t="n">
        <v>3004.7</v>
      </c>
      <c r="AG1685" s="493" t="n">
        <v>4647.97</v>
      </c>
      <c r="AH1685" s="493" t="n">
        <v>2170.57</v>
      </c>
      <c r="AI1685" s="493" t="n">
        <v>2220.89</v>
      </c>
      <c r="AJ1685" s="493" t="n">
        <v>2252.69</v>
      </c>
      <c r="AK1685" s="493" t="n">
        <v>2377.89</v>
      </c>
      <c r="AL1685" s="493" t="n">
        <v>3200.13</v>
      </c>
      <c r="AM1685" s="493" t="n">
        <v>1569.66</v>
      </c>
      <c r="AN1685" s="493" t="n">
        <v>2127.1</v>
      </c>
      <c r="AO1685" s="493" t="n">
        <v>1957.75</v>
      </c>
      <c r="AP1685" s="493" t="n">
        <v>2222.7</v>
      </c>
      <c r="AQ1685" s="493" t="n">
        <v>1110.97</v>
      </c>
      <c r="AR1685" s="493" t="n">
        <v>3150.59</v>
      </c>
      <c r="AS1685" s="493" t="n">
        <v>3630.26</v>
      </c>
      <c r="AT1685" s="493" t="n">
        <v>4089.69</v>
      </c>
      <c r="AU1685" s="493" t="n">
        <v>4085.13</v>
      </c>
      <c r="AV1685" s="493" t="n">
        <v>2768.46</v>
      </c>
      <c r="AW1685" s="493" t="n">
        <v>4385.06</v>
      </c>
      <c r="AX1685" s="493" t="n">
        <v>4674.6</v>
      </c>
      <c r="AY1685" s="493" t="n">
        <v>4175.92</v>
      </c>
      <c r="AZ1685" s="493" t="n">
        <v>2174.37</v>
      </c>
      <c r="BA1685" s="493" t="n">
        <v>5291.9</v>
      </c>
      <c r="BB1685" s="493" t="n">
        <v>3990.45</v>
      </c>
      <c r="BC1685" s="493" t="n">
        <v>4024</v>
      </c>
      <c r="BD1685" s="493" t="n">
        <v>3368.6</v>
      </c>
      <c r="BE1685" s="493" t="n">
        <v>4168.76</v>
      </c>
      <c r="BF1685" s="493" t="n">
        <v>1930.04</v>
      </c>
      <c r="BG1685" s="493" t="n">
        <v>2716.92</v>
      </c>
      <c r="BH1685" s="493" t="n">
        <v>2744.32</v>
      </c>
      <c r="BI1685" s="493" t="n">
        <v>1930.41</v>
      </c>
      <c r="BJ1685" s="493" t="n">
        <v>1648.08</v>
      </c>
      <c r="BK1685" s="493" t="n">
        <v>3509.2</v>
      </c>
      <c r="BL1685" s="493" t="n">
        <v>1756.15</v>
      </c>
      <c r="BM1685" s="493" t="n">
        <v>2420.5</v>
      </c>
      <c r="BN1685" s="493" t="n">
        <v>2841.87</v>
      </c>
      <c r="BO1685" s="493" t="n">
        <v>2211.11</v>
      </c>
      <c r="BP1685" s="493" t="n">
        <v>1355.4</v>
      </c>
      <c r="BQ1685" s="493" t="n">
        <v>2617.26</v>
      </c>
      <c r="BR1685" s="493" t="n">
        <v>1930.4</v>
      </c>
      <c r="BS1685" s="493" t="n">
        <v>1803.37</v>
      </c>
      <c r="BT1685" s="493" t="n">
        <v>2299.92</v>
      </c>
      <c r="BU1685" s="493" t="n">
        <v>2385.48</v>
      </c>
      <c r="BV1685" s="493" t="n">
        <v>1675.5</v>
      </c>
      <c r="BW1685" s="493" t="n">
        <v>1558.2</v>
      </c>
    </row>
    <row r="1686">
      <c r="A1686" t="inlineStr">
        <is>
          <t>[C9C] ANGIOTENSIN-II 길항제 (단일)</t>
        </is>
      </c>
      <c r="B1686" t="inlineStr">
        <is>
          <t>하나제약</t>
        </is>
      </c>
      <c r="C1686" t="inlineStr">
        <is>
          <t>바라탄</t>
        </is>
      </c>
      <c r="D1686" t="inlineStr">
        <is>
          <t>하나제약</t>
        </is>
      </c>
      <c r="E1686" t="inlineStr">
        <is>
          <t>valsartan</t>
        </is>
      </c>
      <c r="F1686" t="inlineStr">
        <is>
          <t>의원</t>
        </is>
      </c>
      <c r="G1686" t="inlineStr">
        <is>
          <t>Generic</t>
        </is>
      </c>
      <c r="H1686" s="493" t="n">
        <v>5348</v>
      </c>
      <c r="I1686" s="493" t="n">
        <v>12227.58</v>
      </c>
      <c r="J1686" s="493" t="n">
        <v>16695.86</v>
      </c>
      <c r="K1686" s="493" t="n">
        <v>13340.64</v>
      </c>
      <c r="L1686" s="493" t="n">
        <v>13703.02</v>
      </c>
      <c r="M1686" s="493" t="n">
        <v>14006.6</v>
      </c>
      <c r="N1686" s="493" t="n">
        <v>15988.7</v>
      </c>
      <c r="O1686" s="493" t="n">
        <v>13753.15</v>
      </c>
      <c r="P1686" s="493" t="n">
        <v>15577.36</v>
      </c>
      <c r="Q1686" s="493" t="n">
        <v>16067.52</v>
      </c>
      <c r="R1686" s="493" t="n">
        <v>16026.03</v>
      </c>
      <c r="S1686" s="493" t="n">
        <v>39316.95</v>
      </c>
      <c r="T1686" s="493" t="n">
        <v>45061.72</v>
      </c>
      <c r="U1686" s="493" t="n">
        <v>39335.79</v>
      </c>
      <c r="V1686" s="493" t="n">
        <v>46259.8</v>
      </c>
      <c r="W1686" s="493" t="n">
        <v>38409.43</v>
      </c>
      <c r="X1686" s="493" t="n">
        <v>45016.34</v>
      </c>
      <c r="Y1686" s="493" t="n">
        <v>42627.02</v>
      </c>
      <c r="Z1686" s="493" t="n">
        <v>48732.09</v>
      </c>
      <c r="AA1686" s="493" t="n">
        <v>41650.99</v>
      </c>
      <c r="AB1686" s="493" t="n">
        <v>45703.6</v>
      </c>
      <c r="AC1686" s="493" t="n">
        <v>43715.95</v>
      </c>
      <c r="AD1686" s="493" t="n">
        <v>44405.48</v>
      </c>
      <c r="AE1686" s="493" t="n">
        <v>53535.04</v>
      </c>
      <c r="AF1686" s="493" t="n">
        <v>52026.01</v>
      </c>
      <c r="AG1686" s="493" t="n">
        <v>50834.04</v>
      </c>
      <c r="AH1686" s="493" t="n">
        <v>53658.41</v>
      </c>
      <c r="AI1686" s="493" t="n">
        <v>55428.1</v>
      </c>
      <c r="AJ1686" s="493" t="n">
        <v>51188.41</v>
      </c>
      <c r="AK1686" s="493" t="n">
        <v>54323.14</v>
      </c>
      <c r="AL1686" s="493" t="n">
        <v>56981.68</v>
      </c>
      <c r="AM1686" s="493" t="n">
        <v>47345.17</v>
      </c>
      <c r="AN1686" s="493" t="n">
        <v>58695.15</v>
      </c>
      <c r="AO1686" s="493" t="n">
        <v>53794.84</v>
      </c>
      <c r="AP1686" s="493" t="n">
        <v>55329.4</v>
      </c>
      <c r="AQ1686" s="493" t="n">
        <v>56239.64</v>
      </c>
      <c r="AR1686" s="493" t="n">
        <v>63081.32</v>
      </c>
      <c r="AS1686" s="493" t="n">
        <v>57242.5</v>
      </c>
      <c r="AT1686" s="493" t="n">
        <v>63166.31</v>
      </c>
      <c r="AU1686" s="493" t="n">
        <v>55873.72</v>
      </c>
      <c r="AV1686" s="493" t="n">
        <v>65659.8</v>
      </c>
      <c r="AW1686" s="493" t="n">
        <v>52998.06</v>
      </c>
      <c r="AX1686" s="493" t="n">
        <v>61512.62</v>
      </c>
      <c r="AY1686" s="493" t="n">
        <v>59849.46</v>
      </c>
      <c r="AZ1686" s="493" t="n">
        <v>54149.77</v>
      </c>
      <c r="BA1686" s="493" t="n">
        <v>54639.78</v>
      </c>
      <c r="BB1686" s="493" t="n">
        <v>58580.5</v>
      </c>
      <c r="BC1686" s="493" t="n">
        <v>56508.79</v>
      </c>
      <c r="BD1686" s="493" t="n">
        <v>59611.91</v>
      </c>
      <c r="BE1686" s="493" t="n">
        <v>53917.59</v>
      </c>
      <c r="BF1686" s="493" t="n">
        <v>62746.69</v>
      </c>
      <c r="BG1686" s="493" t="n">
        <v>55454.89</v>
      </c>
      <c r="BH1686" s="493" t="n">
        <v>60437.48</v>
      </c>
      <c r="BI1686" s="493" t="n">
        <v>62545.04</v>
      </c>
      <c r="BJ1686" s="493" t="n">
        <v>64592.2</v>
      </c>
      <c r="BK1686" s="493" t="n">
        <v>58679.63</v>
      </c>
      <c r="BL1686" s="493" t="n">
        <v>71829.11</v>
      </c>
      <c r="BM1686" s="493" t="n">
        <v>56852.08</v>
      </c>
      <c r="BN1686" s="493" t="n">
        <v>61351.38</v>
      </c>
      <c r="BO1686" s="493" t="n">
        <v>57892.67</v>
      </c>
      <c r="BP1686" s="493" t="n">
        <v>57628.72</v>
      </c>
      <c r="BQ1686" s="493" t="n">
        <v>50690.65</v>
      </c>
      <c r="BR1686" s="493" t="n">
        <v>61597.36</v>
      </c>
      <c r="BS1686" s="493" t="n">
        <v>50349.31</v>
      </c>
      <c r="BT1686" s="493" t="n">
        <v>59437.96</v>
      </c>
      <c r="BU1686" s="493" t="n">
        <v>54674.11</v>
      </c>
      <c r="BV1686" s="493" t="n">
        <v>69554.03999999999</v>
      </c>
      <c r="BW1686" s="493" t="n">
        <v>54545.13</v>
      </c>
    </row>
    <row r="1687">
      <c r="A1687" t="inlineStr">
        <is>
          <t>[C9C] ANGIOTENSIN-II 길항제 (단일)</t>
        </is>
      </c>
      <c r="B1687" t="inlineStr">
        <is>
          <t>하나제약</t>
        </is>
      </c>
      <c r="C1687" t="inlineStr">
        <is>
          <t>바라탄</t>
        </is>
      </c>
      <c r="D1687" t="inlineStr">
        <is>
          <t>하나제약</t>
        </is>
      </c>
      <c r="E1687" t="inlineStr">
        <is>
          <t>valsartan</t>
        </is>
      </c>
      <c r="F1687" t="inlineStr">
        <is>
          <t>보건소</t>
        </is>
      </c>
      <c r="G1687" t="inlineStr">
        <is>
          <t>Generic</t>
        </is>
      </c>
      <c r="H1687" s="493" t="n">
        <v>0</v>
      </c>
      <c r="I1687" s="493" t="n">
        <v>0</v>
      </c>
      <c r="J1687" s="493" t="n">
        <v>0</v>
      </c>
      <c r="K1687" s="493" t="n">
        <v>0</v>
      </c>
      <c r="L1687" s="493" t="n">
        <v>0</v>
      </c>
      <c r="M1687" s="493" t="n">
        <v>0</v>
      </c>
      <c r="N1687" s="493" t="n">
        <v>0</v>
      </c>
      <c r="O1687" s="493" t="n">
        <v>0</v>
      </c>
      <c r="P1687" s="493" t="n">
        <v>0</v>
      </c>
      <c r="Q1687" s="493" t="n">
        <v>0</v>
      </c>
      <c r="R1687" s="493" t="n">
        <v>0</v>
      </c>
      <c r="S1687" s="493" t="n">
        <v>0</v>
      </c>
      <c r="T1687" s="493" t="n">
        <v>0</v>
      </c>
      <c r="U1687" s="493" t="n">
        <v>0</v>
      </c>
      <c r="V1687" s="493" t="n">
        <v>0</v>
      </c>
      <c r="W1687" s="493" t="n">
        <v>78.3</v>
      </c>
      <c r="X1687" s="493" t="n">
        <v>0</v>
      </c>
      <c r="Y1687" s="493" t="n">
        <v>0</v>
      </c>
      <c r="Z1687" s="493" t="n">
        <v>0</v>
      </c>
      <c r="AA1687" s="493" t="n">
        <v>0</v>
      </c>
      <c r="AB1687" s="493" t="n">
        <v>0</v>
      </c>
      <c r="AC1687" s="493" t="n">
        <v>0</v>
      </c>
      <c r="AD1687" s="493" t="n">
        <v>0</v>
      </c>
      <c r="AE1687" s="493" t="n">
        <v>0</v>
      </c>
      <c r="AF1687" s="493" t="n">
        <v>0</v>
      </c>
      <c r="AG1687" s="493" t="n">
        <v>0</v>
      </c>
      <c r="AH1687" s="493" t="n">
        <v>0</v>
      </c>
      <c r="AI1687" s="493" t="n">
        <v>0</v>
      </c>
      <c r="AJ1687" s="493" t="n">
        <v>0</v>
      </c>
      <c r="AK1687" s="493" t="n">
        <v>0</v>
      </c>
      <c r="AL1687" s="493" t="n">
        <v>0</v>
      </c>
      <c r="AM1687" s="493" t="n">
        <v>975.6</v>
      </c>
      <c r="AN1687" s="493" t="n">
        <v>0</v>
      </c>
      <c r="AO1687" s="493" t="n">
        <v>0</v>
      </c>
      <c r="AP1687" s="493" t="n">
        <v>0</v>
      </c>
      <c r="AQ1687" s="493" t="n">
        <v>0</v>
      </c>
      <c r="AR1687" s="493" t="n">
        <v>0</v>
      </c>
      <c r="AS1687" s="493" t="n">
        <v>0</v>
      </c>
      <c r="AT1687" s="493" t="n">
        <v>0</v>
      </c>
      <c r="AU1687" s="493" t="n">
        <v>0</v>
      </c>
      <c r="AV1687" s="493" t="n">
        <v>404.4</v>
      </c>
      <c r="AW1687" s="493" t="n">
        <v>0</v>
      </c>
      <c r="AX1687" s="493" t="n">
        <v>1008</v>
      </c>
      <c r="AY1687" s="493" t="n">
        <v>414</v>
      </c>
      <c r="AZ1687" s="493" t="n">
        <v>1080</v>
      </c>
      <c r="BA1687" s="493" t="n">
        <v>598.2</v>
      </c>
      <c r="BB1687" s="493" t="n">
        <v>0</v>
      </c>
      <c r="BC1687" s="493" t="n">
        <v>1413</v>
      </c>
      <c r="BD1687" s="493" t="n">
        <v>0</v>
      </c>
      <c r="BE1687" s="493" t="n">
        <v>0</v>
      </c>
      <c r="BF1687" s="493" t="n">
        <v>0</v>
      </c>
      <c r="BG1687" s="493" t="n">
        <v>646.2</v>
      </c>
      <c r="BH1687" s="493" t="n">
        <v>0</v>
      </c>
      <c r="BI1687" s="493" t="n">
        <v>0</v>
      </c>
      <c r="BJ1687" s="493" t="n">
        <v>1031.4</v>
      </c>
      <c r="BK1687" s="493" t="n">
        <v>0</v>
      </c>
      <c r="BL1687" s="493" t="n">
        <v>0</v>
      </c>
      <c r="BM1687" s="493" t="n">
        <v>440.1</v>
      </c>
      <c r="BN1687" s="493" t="n">
        <v>0</v>
      </c>
      <c r="BO1687" s="493" t="n">
        <v>0</v>
      </c>
      <c r="BP1687" s="493" t="n">
        <v>352.8</v>
      </c>
      <c r="BQ1687" s="493" t="n">
        <v>0</v>
      </c>
      <c r="BR1687" s="493" t="n">
        <v>189.3</v>
      </c>
      <c r="BS1687" s="493" t="n">
        <v>0</v>
      </c>
      <c r="BT1687" s="493" t="n">
        <v>504</v>
      </c>
      <c r="BU1687" s="493" t="n">
        <v>0</v>
      </c>
      <c r="BV1687" s="493" t="n">
        <v>0</v>
      </c>
      <c r="BW1687" s="493" t="n">
        <v>450</v>
      </c>
    </row>
    <row r="1688">
      <c r="A1688" t="inlineStr">
        <is>
          <t>[C9C] ANGIOTENSIN-II 길항제 (단일)</t>
        </is>
      </c>
      <c r="B1688" t="inlineStr">
        <is>
          <t>하나제약</t>
        </is>
      </c>
      <c r="C1688" t="inlineStr">
        <is>
          <t>바라탄</t>
        </is>
      </c>
      <c r="D1688" t="inlineStr">
        <is>
          <t>하나제약</t>
        </is>
      </c>
      <c r="E1688" t="inlineStr">
        <is>
          <t>valsartan</t>
        </is>
      </c>
      <c r="F1688" t="inlineStr">
        <is>
          <t>기타(치과의원, 치과병원 등)</t>
        </is>
      </c>
      <c r="G1688" t="inlineStr">
        <is>
          <t>Generic</t>
        </is>
      </c>
      <c r="H1688" s="493" t="n">
        <v>0</v>
      </c>
      <c r="I1688" s="493" t="n">
        <v>0</v>
      </c>
      <c r="J1688" s="493" t="n">
        <v>0</v>
      </c>
      <c r="K1688" s="493" t="n">
        <v>0</v>
      </c>
      <c r="L1688" s="493" t="n">
        <v>0</v>
      </c>
      <c r="M1688" s="493" t="n">
        <v>0</v>
      </c>
      <c r="N1688" s="493" t="n">
        <v>0</v>
      </c>
      <c r="O1688" s="493" t="n">
        <v>0</v>
      </c>
      <c r="P1688" s="493" t="n">
        <v>0</v>
      </c>
      <c r="Q1688" s="493" t="n">
        <v>0</v>
      </c>
      <c r="R1688" s="493" t="n">
        <v>0</v>
      </c>
      <c r="S1688" s="493" t="n">
        <v>0</v>
      </c>
      <c r="T1688" s="493" t="n">
        <v>0</v>
      </c>
      <c r="U1688" s="493" t="n">
        <v>0</v>
      </c>
      <c r="V1688" s="493" t="n">
        <v>0</v>
      </c>
      <c r="W1688" s="493" t="n">
        <v>0</v>
      </c>
      <c r="X1688" s="493" t="n">
        <v>0</v>
      </c>
      <c r="Y1688" s="493" t="n">
        <v>0</v>
      </c>
      <c r="Z1688" s="493" t="n">
        <v>0</v>
      </c>
      <c r="AA1688" s="493" t="n">
        <v>0</v>
      </c>
      <c r="AB1688" s="493" t="n">
        <v>0</v>
      </c>
      <c r="AC1688" s="493" t="n">
        <v>0</v>
      </c>
      <c r="AD1688" s="493" t="n">
        <v>0</v>
      </c>
      <c r="AE1688" s="493" t="n">
        <v>0</v>
      </c>
      <c r="AF1688" s="493" t="n">
        <v>0</v>
      </c>
      <c r="AG1688" s="493" t="n">
        <v>0</v>
      </c>
      <c r="AH1688" s="493" t="n">
        <v>0</v>
      </c>
      <c r="AI1688" s="493" t="n">
        <v>0</v>
      </c>
      <c r="AJ1688" s="493" t="n">
        <v>0</v>
      </c>
      <c r="AK1688" s="493" t="n">
        <v>0</v>
      </c>
      <c r="AL1688" s="493" t="n">
        <v>0</v>
      </c>
      <c r="AM1688" s="493" t="n">
        <v>0</v>
      </c>
      <c r="AN1688" s="493" t="n">
        <v>49.98</v>
      </c>
      <c r="AO1688" s="493" t="n">
        <v>167.64</v>
      </c>
      <c r="AP1688" s="493" t="n">
        <v>27.02</v>
      </c>
      <c r="AQ1688" s="493" t="n">
        <v>91.84</v>
      </c>
      <c r="AR1688" s="493" t="n">
        <v>35.9</v>
      </c>
      <c r="AS1688" s="493" t="n">
        <v>0</v>
      </c>
      <c r="AT1688" s="493" t="n">
        <v>0</v>
      </c>
      <c r="AU1688" s="493" t="n">
        <v>0</v>
      </c>
      <c r="AV1688" s="493" t="n">
        <v>0</v>
      </c>
      <c r="AW1688" s="493" t="n">
        <v>0</v>
      </c>
      <c r="AX1688" s="493" t="n">
        <v>0</v>
      </c>
      <c r="AY1688" s="493" t="n">
        <v>0</v>
      </c>
      <c r="AZ1688" s="493" t="n">
        <v>0</v>
      </c>
      <c r="BA1688" s="493" t="n">
        <v>0</v>
      </c>
      <c r="BB1688" s="493" t="n">
        <v>0</v>
      </c>
      <c r="BC1688" s="493" t="n">
        <v>0</v>
      </c>
      <c r="BD1688" s="493" t="n">
        <v>0</v>
      </c>
      <c r="BE1688" s="493" t="n">
        <v>0</v>
      </c>
      <c r="BF1688" s="493" t="n">
        <v>0</v>
      </c>
      <c r="BG1688" s="493" t="n">
        <v>0</v>
      </c>
      <c r="BH1688" s="493" t="n">
        <v>0</v>
      </c>
      <c r="BI1688" s="493" t="n">
        <v>0</v>
      </c>
      <c r="BJ1688" s="493" t="n">
        <v>0</v>
      </c>
      <c r="BK1688" s="493" t="n">
        <v>0</v>
      </c>
      <c r="BL1688" s="493" t="n">
        <v>0</v>
      </c>
      <c r="BM1688" s="493" t="n">
        <v>0</v>
      </c>
      <c r="BN1688" s="493" t="n">
        <v>0</v>
      </c>
      <c r="BO1688" s="493" t="n">
        <v>0</v>
      </c>
      <c r="BP1688" s="493" t="n">
        <v>0</v>
      </c>
      <c r="BQ1688" s="493" t="n">
        <v>0</v>
      </c>
      <c r="BR1688" s="493" t="n">
        <v>0</v>
      </c>
      <c r="BS1688" s="493" t="n">
        <v>0</v>
      </c>
      <c r="BT1688" s="493" t="n">
        <v>0</v>
      </c>
      <c r="BU1688" s="493" t="n">
        <v>0</v>
      </c>
      <c r="BV1688" s="493" t="n">
        <v>0</v>
      </c>
      <c r="BW1688" s="493" t="n">
        <v>0</v>
      </c>
    </row>
    <row r="1689">
      <c r="A1689" t="inlineStr">
        <is>
          <t>[C9C] ANGIOTENSIN-II 길항제 (단일)</t>
        </is>
      </c>
      <c r="B1689" t="inlineStr">
        <is>
          <t>하나제약</t>
        </is>
      </c>
      <c r="C1689" t="inlineStr">
        <is>
          <t>올프레</t>
        </is>
      </c>
      <c r="D1689" t="inlineStr">
        <is>
          <t>하나제약</t>
        </is>
      </c>
      <c r="E1689" t="inlineStr">
        <is>
          <t>olmesartan medoxomil</t>
        </is>
      </c>
      <c r="F1689" t="inlineStr">
        <is>
          <t>종합병원</t>
        </is>
      </c>
      <c r="G1689" t="inlineStr">
        <is>
          <t>Generic</t>
        </is>
      </c>
      <c r="H1689" s="493" t="n">
        <v>6021.28</v>
      </c>
      <c r="I1689" s="493" t="n">
        <v>3623.16</v>
      </c>
      <c r="J1689" s="493" t="n">
        <v>8412.440000000001</v>
      </c>
      <c r="K1689" s="493" t="n">
        <v>4440.94</v>
      </c>
      <c r="L1689" s="493" t="n">
        <v>4862.04</v>
      </c>
      <c r="M1689" s="493" t="n">
        <v>5266.18</v>
      </c>
      <c r="N1689" s="493" t="n">
        <v>7996.22</v>
      </c>
      <c r="O1689" s="493" t="n">
        <v>8118.14</v>
      </c>
      <c r="P1689" s="493" t="n">
        <v>6007.03</v>
      </c>
      <c r="Q1689" s="493" t="n">
        <v>7616.41</v>
      </c>
      <c r="R1689" s="493" t="n">
        <v>7805.62</v>
      </c>
      <c r="S1689" s="493" t="n">
        <v>8179.89</v>
      </c>
      <c r="T1689" s="493" t="n">
        <v>10487.4</v>
      </c>
      <c r="U1689" s="493" t="n">
        <v>5759.45</v>
      </c>
      <c r="V1689" s="493" t="n">
        <v>8007.52</v>
      </c>
      <c r="W1689" s="493" t="n">
        <v>8676.52</v>
      </c>
      <c r="X1689" s="493" t="n">
        <v>4193.9</v>
      </c>
      <c r="Y1689" s="493" t="n">
        <v>8211.16</v>
      </c>
      <c r="Z1689" s="493" t="n">
        <v>5833.21</v>
      </c>
      <c r="AA1689" s="493" t="n">
        <v>6686.85</v>
      </c>
      <c r="AB1689" s="493" t="n">
        <v>6145.52</v>
      </c>
      <c r="AC1689" s="493" t="n">
        <v>12543.82</v>
      </c>
      <c r="AD1689" s="493" t="n">
        <v>17568.69</v>
      </c>
      <c r="AE1689" s="493" t="n">
        <v>21066.6</v>
      </c>
      <c r="AF1689" s="493" t="n">
        <v>19845.44</v>
      </c>
      <c r="AG1689" s="493" t="n">
        <v>10914.66</v>
      </c>
      <c r="AH1689" s="493" t="n">
        <v>18499.06</v>
      </c>
      <c r="AI1689" s="493" t="n">
        <v>17820.32</v>
      </c>
      <c r="AJ1689" s="493" t="n">
        <v>16702.47</v>
      </c>
      <c r="AK1689" s="493" t="n">
        <v>16970.99</v>
      </c>
      <c r="AL1689" s="493" t="n">
        <v>14974.29</v>
      </c>
      <c r="AM1689" s="493" t="n">
        <v>16391.27</v>
      </c>
      <c r="AN1689" s="493" t="n">
        <v>13700.09</v>
      </c>
      <c r="AO1689" s="493" t="n">
        <v>13443.88</v>
      </c>
      <c r="AP1689" s="493" t="n">
        <v>18123.75</v>
      </c>
      <c r="AQ1689" s="493" t="n">
        <v>13045.67</v>
      </c>
      <c r="AR1689" s="493" t="n">
        <v>15188.87</v>
      </c>
      <c r="AS1689" s="493" t="n">
        <v>14311.41</v>
      </c>
      <c r="AT1689" s="493" t="n">
        <v>10655.87</v>
      </c>
      <c r="AU1689" s="493" t="n">
        <v>14519.48</v>
      </c>
      <c r="AV1689" s="493" t="n">
        <v>16039</v>
      </c>
      <c r="AW1689" s="493" t="n">
        <v>11480.35</v>
      </c>
      <c r="AX1689" s="493" t="n">
        <v>16926.79</v>
      </c>
      <c r="AY1689" s="493" t="n">
        <v>18356.06</v>
      </c>
      <c r="AZ1689" s="493" t="n">
        <v>15245.77</v>
      </c>
      <c r="BA1689" s="493" t="n">
        <v>19972.96</v>
      </c>
      <c r="BB1689" s="493" t="n">
        <v>20601.8</v>
      </c>
      <c r="BC1689" s="493" t="n">
        <v>9378.98</v>
      </c>
      <c r="BD1689" s="493" t="n">
        <v>18950.87</v>
      </c>
      <c r="BE1689" s="493" t="n">
        <v>21012.37</v>
      </c>
      <c r="BF1689" s="493" t="n">
        <v>12647.06</v>
      </c>
      <c r="BG1689" s="493" t="n">
        <v>18433.28</v>
      </c>
      <c r="BH1689" s="493" t="n">
        <v>19544.27</v>
      </c>
      <c r="BI1689" s="493" t="n">
        <v>12752.96</v>
      </c>
      <c r="BJ1689" s="493" t="n">
        <v>14021.72</v>
      </c>
      <c r="BK1689" s="493" t="n">
        <v>16823.62</v>
      </c>
      <c r="BL1689" s="493" t="n">
        <v>19392.92</v>
      </c>
      <c r="BM1689" s="493" t="n">
        <v>18544.24</v>
      </c>
      <c r="BN1689" s="493" t="n">
        <v>11923.07</v>
      </c>
      <c r="BO1689" s="493" t="n">
        <v>19216.85</v>
      </c>
      <c r="BP1689" s="493" t="n">
        <v>13164.38</v>
      </c>
      <c r="BQ1689" s="493" t="n">
        <v>13101.44</v>
      </c>
      <c r="BR1689" s="493" t="n">
        <v>18752.47</v>
      </c>
      <c r="BS1689" s="493" t="n">
        <v>23423.48</v>
      </c>
      <c r="BT1689" s="493" t="n">
        <v>12375.48</v>
      </c>
      <c r="BU1689" s="493" t="n">
        <v>17985.22</v>
      </c>
      <c r="BV1689" s="493" t="n">
        <v>18807.43</v>
      </c>
      <c r="BW1689" s="493" t="n">
        <v>16406.06</v>
      </c>
    </row>
    <row r="1690">
      <c r="A1690" t="inlineStr">
        <is>
          <t>[C9C] ANGIOTENSIN-II 길항제 (단일)</t>
        </is>
      </c>
      <c r="B1690" t="inlineStr">
        <is>
          <t>하나제약</t>
        </is>
      </c>
      <c r="C1690" t="inlineStr">
        <is>
          <t>올프레</t>
        </is>
      </c>
      <c r="D1690" t="inlineStr">
        <is>
          <t>하나제약</t>
        </is>
      </c>
      <c r="E1690" t="inlineStr">
        <is>
          <t>olmesartan medoxomil</t>
        </is>
      </c>
      <c r="F1690" t="inlineStr">
        <is>
          <t>병원</t>
        </is>
      </c>
      <c r="G1690" t="inlineStr">
        <is>
          <t>Generic</t>
        </is>
      </c>
      <c r="H1690" s="493" t="n">
        <v>1564.8</v>
      </c>
      <c r="I1690" s="493" t="n">
        <v>2160</v>
      </c>
      <c r="J1690" s="493" t="n">
        <v>2099.9</v>
      </c>
      <c r="K1690" s="493" t="n">
        <v>4772.1</v>
      </c>
      <c r="L1690" s="493" t="n">
        <v>4144.2</v>
      </c>
      <c r="M1690" s="493" t="n">
        <v>5064.9</v>
      </c>
      <c r="N1690" s="493" t="n">
        <v>3144.6</v>
      </c>
      <c r="O1690" s="493" t="n">
        <v>3928.62</v>
      </c>
      <c r="P1690" s="493" t="n">
        <v>3156.4</v>
      </c>
      <c r="Q1690" s="493" t="n">
        <v>3484</v>
      </c>
      <c r="R1690" s="493" t="n">
        <v>2630.24</v>
      </c>
      <c r="S1690" s="493" t="n">
        <v>3497.2</v>
      </c>
      <c r="T1690" s="493" t="n">
        <v>2308.2</v>
      </c>
      <c r="U1690" s="493" t="n">
        <v>2745.92</v>
      </c>
      <c r="V1690" s="493" t="n">
        <v>2217.39</v>
      </c>
      <c r="W1690" s="493" t="n">
        <v>2364.2</v>
      </c>
      <c r="X1690" s="493" t="n">
        <v>2399.6</v>
      </c>
      <c r="Y1690" s="493" t="n">
        <v>3395.1</v>
      </c>
      <c r="Z1690" s="493" t="n">
        <v>2998.12</v>
      </c>
      <c r="AA1690" s="493" t="n">
        <v>2551</v>
      </c>
      <c r="AB1690" s="493" t="n">
        <v>3256.12</v>
      </c>
      <c r="AC1690" s="493" t="n">
        <v>4962.8</v>
      </c>
      <c r="AD1690" s="493" t="n">
        <v>2521.8</v>
      </c>
      <c r="AE1690" s="493" t="n">
        <v>2480.61</v>
      </c>
      <c r="AF1690" s="493" t="n">
        <v>2761.12</v>
      </c>
      <c r="AG1690" s="493" t="n">
        <v>5059.5</v>
      </c>
      <c r="AH1690" s="493" t="n">
        <v>2152.94</v>
      </c>
      <c r="AI1690" s="493" t="n">
        <v>3901.3</v>
      </c>
      <c r="AJ1690" s="493" t="n">
        <v>3339</v>
      </c>
      <c r="AK1690" s="493" t="n">
        <v>3275.05</v>
      </c>
      <c r="AL1690" s="493" t="n">
        <v>5922.62</v>
      </c>
      <c r="AM1690" s="493" t="n">
        <v>2175.16</v>
      </c>
      <c r="AN1690" s="493" t="n">
        <v>5051.8</v>
      </c>
      <c r="AO1690" s="493" t="n">
        <v>3195.9</v>
      </c>
      <c r="AP1690" s="493" t="n">
        <v>3319.2</v>
      </c>
      <c r="AQ1690" s="493" t="n">
        <v>3545.4</v>
      </c>
      <c r="AR1690" s="493" t="n">
        <v>3836.16</v>
      </c>
      <c r="AS1690" s="493" t="n">
        <v>3154.9</v>
      </c>
      <c r="AT1690" s="493" t="n">
        <v>1594.4</v>
      </c>
      <c r="AU1690" s="493" t="n">
        <v>2034.16</v>
      </c>
      <c r="AV1690" s="493" t="n">
        <v>1866.5</v>
      </c>
      <c r="AW1690" s="493" t="n">
        <v>2339.82</v>
      </c>
      <c r="AX1690" s="493" t="n">
        <v>2442.08</v>
      </c>
      <c r="AY1690" s="493" t="n">
        <v>1369.29</v>
      </c>
      <c r="AZ1690" s="493" t="n">
        <v>2834.23</v>
      </c>
      <c r="BA1690" s="493" t="n">
        <v>2768.46</v>
      </c>
      <c r="BB1690" s="493" t="n">
        <v>1455.98</v>
      </c>
      <c r="BC1690" s="493" t="n">
        <v>2018.57</v>
      </c>
      <c r="BD1690" s="493" t="n">
        <v>1776.58</v>
      </c>
      <c r="BE1690" s="493" t="n">
        <v>1301.79</v>
      </c>
      <c r="BF1690" s="493" t="n">
        <v>1902.09</v>
      </c>
      <c r="BG1690" s="493" t="n">
        <v>3770.48</v>
      </c>
      <c r="BH1690" s="493" t="n">
        <v>1846.33</v>
      </c>
      <c r="BI1690" s="493" t="n">
        <v>3412.54</v>
      </c>
      <c r="BJ1690" s="493" t="n">
        <v>1895.22</v>
      </c>
      <c r="BK1690" s="493" t="n">
        <v>2081.25</v>
      </c>
      <c r="BL1690" s="493" t="n">
        <v>3088.86</v>
      </c>
      <c r="BM1690" s="493" t="n">
        <v>1339.74</v>
      </c>
      <c r="BN1690" s="493" t="n">
        <v>1806.44</v>
      </c>
      <c r="BO1690" s="493" t="n">
        <v>1585.8</v>
      </c>
      <c r="BP1690" s="493" t="n">
        <v>1172.7</v>
      </c>
      <c r="BQ1690" s="493" t="n">
        <v>2163.9</v>
      </c>
      <c r="BR1690" s="493" t="n">
        <v>3155.3</v>
      </c>
      <c r="BS1690" s="493" t="n">
        <v>2073</v>
      </c>
      <c r="BT1690" s="493" t="n">
        <v>1785.6</v>
      </c>
      <c r="BU1690" s="493" t="n">
        <v>1915.4</v>
      </c>
      <c r="BV1690" s="493" t="n">
        <v>3302.42</v>
      </c>
      <c r="BW1690" s="493" t="n">
        <v>4885.66</v>
      </c>
    </row>
    <row r="1691">
      <c r="A1691" t="inlineStr">
        <is>
          <t>[C9C] ANGIOTENSIN-II 길항제 (단일)</t>
        </is>
      </c>
      <c r="B1691" t="inlineStr">
        <is>
          <t>하나제약</t>
        </is>
      </c>
      <c r="C1691" t="inlineStr">
        <is>
          <t>올프레</t>
        </is>
      </c>
      <c r="D1691" t="inlineStr">
        <is>
          <t>하나제약</t>
        </is>
      </c>
      <c r="E1691" t="inlineStr">
        <is>
          <t>olmesartan medoxomil</t>
        </is>
      </c>
      <c r="F1691" t="inlineStr">
        <is>
          <t>의원</t>
        </is>
      </c>
      <c r="G1691" t="inlineStr">
        <is>
          <t>Generic</t>
        </is>
      </c>
      <c r="H1691" s="493" t="n">
        <v>88075.16</v>
      </c>
      <c r="I1691" s="493" t="n">
        <v>84876.17</v>
      </c>
      <c r="J1691" s="493" t="n">
        <v>97175.7</v>
      </c>
      <c r="K1691" s="493" t="n">
        <v>92039.88</v>
      </c>
      <c r="L1691" s="493" t="n">
        <v>98044.91</v>
      </c>
      <c r="M1691" s="493" t="n">
        <v>86769.13</v>
      </c>
      <c r="N1691" s="493" t="n">
        <v>97829.73</v>
      </c>
      <c r="O1691" s="493" t="n">
        <v>82599.92</v>
      </c>
      <c r="P1691" s="493" t="n">
        <v>92628.81</v>
      </c>
      <c r="Q1691" s="493" t="n">
        <v>91575.28999999999</v>
      </c>
      <c r="R1691" s="493" t="n">
        <v>105062.69</v>
      </c>
      <c r="S1691" s="493" t="n">
        <v>98625.91</v>
      </c>
      <c r="T1691" s="493" t="n">
        <v>100001.64</v>
      </c>
      <c r="U1691" s="493" t="n">
        <v>94403.94</v>
      </c>
      <c r="V1691" s="493" t="n">
        <v>99183.02</v>
      </c>
      <c r="W1691" s="493" t="n">
        <v>90200.67999999999</v>
      </c>
      <c r="X1691" s="493" t="n">
        <v>100312.87</v>
      </c>
      <c r="Y1691" s="493" t="n">
        <v>89156.73</v>
      </c>
      <c r="Z1691" s="493" t="n">
        <v>102362.49</v>
      </c>
      <c r="AA1691" s="493" t="n">
        <v>95912.06</v>
      </c>
      <c r="AB1691" s="493" t="n">
        <v>94081.62</v>
      </c>
      <c r="AC1691" s="493" t="n">
        <v>92374.02</v>
      </c>
      <c r="AD1691" s="493" t="n">
        <v>101259.08</v>
      </c>
      <c r="AE1691" s="493" t="n">
        <v>99556.41</v>
      </c>
      <c r="AF1691" s="493" t="n">
        <v>93260.03</v>
      </c>
      <c r="AG1691" s="493" t="n">
        <v>89153.42</v>
      </c>
      <c r="AH1691" s="493" t="n">
        <v>94343.39</v>
      </c>
      <c r="AI1691" s="493" t="n">
        <v>93350.67999999999</v>
      </c>
      <c r="AJ1691" s="493" t="n">
        <v>98076.03999999999</v>
      </c>
      <c r="AK1691" s="493" t="n">
        <v>95618.35000000001</v>
      </c>
      <c r="AL1691" s="493" t="n">
        <v>99351.22</v>
      </c>
      <c r="AM1691" s="493" t="n">
        <v>108920.24</v>
      </c>
      <c r="AN1691" s="493" t="n">
        <v>94150.07000000001</v>
      </c>
      <c r="AO1691" s="493" t="n">
        <v>103856.53</v>
      </c>
      <c r="AP1691" s="493" t="n">
        <v>102610</v>
      </c>
      <c r="AQ1691" s="493" t="n">
        <v>105233.55</v>
      </c>
      <c r="AR1691" s="493" t="n">
        <v>103716.15</v>
      </c>
      <c r="AS1691" s="493" t="n">
        <v>107558.87</v>
      </c>
      <c r="AT1691" s="493" t="n">
        <v>107189.33</v>
      </c>
      <c r="AU1691" s="493" t="n">
        <v>108580.4</v>
      </c>
      <c r="AV1691" s="493" t="n">
        <v>103829.84</v>
      </c>
      <c r="AW1691" s="493" t="n">
        <v>107621.45</v>
      </c>
      <c r="AX1691" s="493" t="n">
        <v>103190.27</v>
      </c>
      <c r="AY1691" s="493" t="n">
        <v>113317.78</v>
      </c>
      <c r="AZ1691" s="493" t="n">
        <v>101555.56</v>
      </c>
      <c r="BA1691" s="493" t="n">
        <v>108574.01</v>
      </c>
      <c r="BB1691" s="493" t="n">
        <v>103446.04</v>
      </c>
      <c r="BC1691" s="493" t="n">
        <v>129572.54</v>
      </c>
      <c r="BD1691" s="493" t="n">
        <v>109710.95</v>
      </c>
      <c r="BE1691" s="493" t="n">
        <v>103108.14</v>
      </c>
      <c r="BF1691" s="493" t="n">
        <v>113275.25</v>
      </c>
      <c r="BG1691" s="493" t="n">
        <v>113047.23</v>
      </c>
      <c r="BH1691" s="493" t="n">
        <v>118891.21</v>
      </c>
      <c r="BI1691" s="493" t="n">
        <v>110713.72</v>
      </c>
      <c r="BJ1691" s="493" t="n">
        <v>141004.28</v>
      </c>
      <c r="BK1691" s="493" t="n">
        <v>142074.89</v>
      </c>
      <c r="BL1691" s="493" t="n">
        <v>164746.73</v>
      </c>
      <c r="BM1691" s="493" t="n">
        <v>144602.72</v>
      </c>
      <c r="BN1691" s="493" t="n">
        <v>133737.2</v>
      </c>
      <c r="BO1691" s="493" t="n">
        <v>159917.57</v>
      </c>
      <c r="BP1691" s="493" t="n">
        <v>131076.44</v>
      </c>
      <c r="BQ1691" s="493" t="n">
        <v>133897.34</v>
      </c>
      <c r="BR1691" s="493" t="n">
        <v>137400.06</v>
      </c>
      <c r="BS1691" s="493" t="n">
        <v>149527.86</v>
      </c>
      <c r="BT1691" s="493" t="n">
        <v>130949.02</v>
      </c>
      <c r="BU1691" s="493" t="n">
        <v>145553.41</v>
      </c>
      <c r="BV1691" s="493" t="n">
        <v>141367.77</v>
      </c>
      <c r="BW1691" s="493" t="n">
        <v>135268.06</v>
      </c>
    </row>
    <row r="1692">
      <c r="A1692" t="inlineStr">
        <is>
          <t>[C9C] ANGIOTENSIN-II 길항제 (단일)</t>
        </is>
      </c>
      <c r="B1692" t="inlineStr">
        <is>
          <t>하나제약</t>
        </is>
      </c>
      <c r="C1692" t="inlineStr">
        <is>
          <t>올프레</t>
        </is>
      </c>
      <c r="D1692" t="inlineStr">
        <is>
          <t>하나제약</t>
        </is>
      </c>
      <c r="E1692" t="inlineStr">
        <is>
          <t>olmesartan medoxomil</t>
        </is>
      </c>
      <c r="F1692" t="inlineStr">
        <is>
          <t>보건소</t>
        </is>
      </c>
      <c r="G1692" t="inlineStr">
        <is>
          <t>Generic</t>
        </is>
      </c>
      <c r="H1692" s="493" t="n">
        <v>0</v>
      </c>
      <c r="I1692" s="493" t="n">
        <v>0</v>
      </c>
      <c r="J1692" s="493" t="n">
        <v>0</v>
      </c>
      <c r="K1692" s="493" t="n">
        <v>0</v>
      </c>
      <c r="L1692" s="493" t="n">
        <v>0</v>
      </c>
      <c r="M1692" s="493" t="n">
        <v>0</v>
      </c>
      <c r="N1692" s="493" t="n">
        <v>0</v>
      </c>
      <c r="O1692" s="493" t="n">
        <v>0</v>
      </c>
      <c r="P1692" s="493" t="n">
        <v>0</v>
      </c>
      <c r="Q1692" s="493" t="n">
        <v>0</v>
      </c>
      <c r="R1692" s="493" t="n">
        <v>0</v>
      </c>
      <c r="S1692" s="493" t="n">
        <v>0</v>
      </c>
      <c r="T1692" s="493" t="n">
        <v>0</v>
      </c>
      <c r="U1692" s="493" t="n">
        <v>0</v>
      </c>
      <c r="V1692" s="493" t="n">
        <v>0</v>
      </c>
      <c r="W1692" s="493" t="n">
        <v>0</v>
      </c>
      <c r="X1692" s="493" t="n">
        <v>0</v>
      </c>
      <c r="Y1692" s="493" t="n">
        <v>255.6</v>
      </c>
      <c r="Z1692" s="493" t="n">
        <v>0</v>
      </c>
      <c r="AA1692" s="493" t="n">
        <v>96</v>
      </c>
      <c r="AB1692" s="493" t="n">
        <v>246.6</v>
      </c>
      <c r="AC1692" s="493" t="n">
        <v>0</v>
      </c>
      <c r="AD1692" s="493" t="n">
        <v>0</v>
      </c>
      <c r="AE1692" s="493" t="n">
        <v>0</v>
      </c>
      <c r="AF1692" s="493" t="n">
        <v>2242.2</v>
      </c>
      <c r="AG1692" s="493" t="n">
        <v>1.8</v>
      </c>
      <c r="AH1692" s="493" t="n">
        <v>4831.8</v>
      </c>
      <c r="AI1692" s="493" t="n">
        <v>1.2</v>
      </c>
      <c r="AJ1692" s="493" t="n">
        <v>193.2</v>
      </c>
      <c r="AK1692" s="493" t="n">
        <v>0</v>
      </c>
      <c r="AL1692" s="493" t="n">
        <v>1154.1</v>
      </c>
      <c r="AM1692" s="493" t="n">
        <v>1.8</v>
      </c>
      <c r="AN1692" s="493" t="n">
        <v>909</v>
      </c>
      <c r="AO1692" s="493" t="n">
        <v>114.6</v>
      </c>
      <c r="AP1692" s="493" t="n">
        <v>148.2</v>
      </c>
      <c r="AQ1692" s="493" t="n">
        <v>2784.6</v>
      </c>
      <c r="AR1692" s="493" t="n">
        <v>238.2</v>
      </c>
      <c r="AS1692" s="493" t="n">
        <v>431.4</v>
      </c>
      <c r="AT1692" s="493" t="n">
        <v>2536.8</v>
      </c>
      <c r="AU1692" s="493" t="n">
        <v>2180.4</v>
      </c>
      <c r="AV1692" s="493" t="n">
        <v>0.9</v>
      </c>
      <c r="AW1692" s="493" t="n">
        <v>370.8</v>
      </c>
      <c r="AX1692" s="493" t="n">
        <v>3</v>
      </c>
      <c r="AY1692" s="493" t="n">
        <v>453.6</v>
      </c>
      <c r="AZ1692" s="493" t="n">
        <v>3288.6</v>
      </c>
      <c r="BA1692" s="493" t="n">
        <v>4.5</v>
      </c>
      <c r="BB1692" s="493" t="n">
        <v>0</v>
      </c>
      <c r="BC1692" s="493" t="n">
        <v>0</v>
      </c>
      <c r="BD1692" s="493" t="n">
        <v>4.5</v>
      </c>
      <c r="BE1692" s="493" t="n">
        <v>0</v>
      </c>
      <c r="BF1692" s="493" t="n">
        <v>5896.8</v>
      </c>
      <c r="BG1692" s="493" t="n">
        <v>0</v>
      </c>
      <c r="BH1692" s="493" t="n">
        <v>2.7</v>
      </c>
      <c r="BI1692" s="493" t="n">
        <v>0</v>
      </c>
      <c r="BJ1692" s="493" t="n">
        <v>0</v>
      </c>
      <c r="BK1692" s="493" t="n">
        <v>2.7</v>
      </c>
      <c r="BL1692" s="493" t="n">
        <v>0</v>
      </c>
      <c r="BM1692" s="493" t="n">
        <v>16326</v>
      </c>
      <c r="BN1692" s="493" t="n">
        <v>328.8</v>
      </c>
      <c r="BO1692" s="493" t="n">
        <v>1.8</v>
      </c>
      <c r="BP1692" s="493" t="n">
        <v>253.2</v>
      </c>
      <c r="BQ1692" s="493" t="n">
        <v>0</v>
      </c>
      <c r="BR1692" s="493" t="n">
        <v>3335.4</v>
      </c>
      <c r="BS1692" s="493" t="n">
        <v>86.40000000000001</v>
      </c>
      <c r="BT1692" s="493" t="n">
        <v>0</v>
      </c>
      <c r="BU1692" s="493" t="n">
        <v>0</v>
      </c>
      <c r="BV1692" s="493" t="n">
        <v>1.8</v>
      </c>
      <c r="BW1692" s="493" t="n">
        <v>0</v>
      </c>
    </row>
    <row r="1693">
      <c r="A1693" t="inlineStr">
        <is>
          <t>[C9C] ANGIOTENSIN-II 길항제 (단일)</t>
        </is>
      </c>
      <c r="B1693" t="inlineStr">
        <is>
          <t>하나제약</t>
        </is>
      </c>
      <c r="C1693" t="inlineStr">
        <is>
          <t>올프레</t>
        </is>
      </c>
      <c r="D1693" t="inlineStr">
        <is>
          <t>하나제약</t>
        </is>
      </c>
      <c r="E1693" t="inlineStr">
        <is>
          <t>olmesartan medoxomil</t>
        </is>
      </c>
      <c r="F1693" t="inlineStr">
        <is>
          <t>기타(치과의원, 치과병원 등)</t>
        </is>
      </c>
      <c r="G1693" t="inlineStr">
        <is>
          <t>Generic</t>
        </is>
      </c>
      <c r="H1693" s="493" t="n">
        <v>22.89</v>
      </c>
      <c r="I1693" s="493" t="n">
        <v>0</v>
      </c>
      <c r="J1693" s="493" t="n">
        <v>0</v>
      </c>
      <c r="K1693" s="493" t="n">
        <v>0</v>
      </c>
      <c r="L1693" s="493" t="n">
        <v>0</v>
      </c>
      <c r="M1693" s="493" t="n">
        <v>0</v>
      </c>
      <c r="N1693" s="493" t="n">
        <v>0</v>
      </c>
      <c r="O1693" s="493" t="n">
        <v>0</v>
      </c>
      <c r="P1693" s="493" t="n">
        <v>0</v>
      </c>
      <c r="Q1693" s="493" t="n">
        <v>0</v>
      </c>
      <c r="R1693" s="493" t="n">
        <v>0</v>
      </c>
      <c r="S1693" s="493" t="n">
        <v>0</v>
      </c>
      <c r="T1693" s="493" t="n">
        <v>0</v>
      </c>
      <c r="U1693" s="493" t="n">
        <v>0</v>
      </c>
      <c r="V1693" s="493" t="n">
        <v>0</v>
      </c>
      <c r="W1693" s="493" t="n">
        <v>0</v>
      </c>
      <c r="X1693" s="493" t="n">
        <v>0</v>
      </c>
      <c r="Y1693" s="493" t="n">
        <v>0</v>
      </c>
      <c r="Z1693" s="493" t="n">
        <v>0</v>
      </c>
      <c r="AA1693" s="493" t="n">
        <v>0</v>
      </c>
      <c r="AB1693" s="493" t="n">
        <v>0</v>
      </c>
      <c r="AC1693" s="493" t="n">
        <v>0</v>
      </c>
      <c r="AD1693" s="493" t="n">
        <v>0</v>
      </c>
      <c r="AE1693" s="493" t="n">
        <v>0</v>
      </c>
      <c r="AF1693" s="493" t="n">
        <v>0</v>
      </c>
      <c r="AG1693" s="493" t="n">
        <v>0</v>
      </c>
      <c r="AH1693" s="493" t="n">
        <v>0</v>
      </c>
      <c r="AI1693" s="493" t="n">
        <v>0</v>
      </c>
      <c r="AJ1693" s="493" t="n">
        <v>0</v>
      </c>
      <c r="AK1693" s="493" t="n">
        <v>0</v>
      </c>
      <c r="AL1693" s="493" t="n">
        <v>0</v>
      </c>
      <c r="AM1693" s="493" t="n">
        <v>0</v>
      </c>
      <c r="AN1693" s="493" t="n">
        <v>0</v>
      </c>
      <c r="AO1693" s="493" t="n">
        <v>0</v>
      </c>
      <c r="AP1693" s="493" t="n">
        <v>0</v>
      </c>
      <c r="AQ1693" s="493" t="n">
        <v>0</v>
      </c>
      <c r="AR1693" s="493" t="n">
        <v>0</v>
      </c>
      <c r="AS1693" s="493" t="n">
        <v>0</v>
      </c>
      <c r="AT1693" s="493" t="n">
        <v>0</v>
      </c>
      <c r="AU1693" s="493" t="n">
        <v>0</v>
      </c>
      <c r="AV1693" s="493" t="n">
        <v>0</v>
      </c>
      <c r="AW1693" s="493" t="n">
        <v>0</v>
      </c>
      <c r="AX1693" s="493" t="n">
        <v>0</v>
      </c>
      <c r="AY1693" s="493" t="n">
        <v>0</v>
      </c>
      <c r="AZ1693" s="493" t="n">
        <v>0</v>
      </c>
      <c r="BA1693" s="493" t="n">
        <v>0</v>
      </c>
      <c r="BB1693" s="493" t="n">
        <v>0</v>
      </c>
      <c r="BC1693" s="493" t="n">
        <v>0</v>
      </c>
      <c r="BD1693" s="493" t="n">
        <v>0</v>
      </c>
      <c r="BE1693" s="493" t="n">
        <v>0</v>
      </c>
      <c r="BF1693" s="493" t="n">
        <v>0</v>
      </c>
      <c r="BG1693" s="493" t="n">
        <v>0</v>
      </c>
      <c r="BH1693" s="493" t="n">
        <v>0</v>
      </c>
      <c r="BI1693" s="493" t="n">
        <v>0</v>
      </c>
      <c r="BJ1693" s="493" t="n">
        <v>0</v>
      </c>
      <c r="BK1693" s="493" t="n">
        <v>0</v>
      </c>
      <c r="BL1693" s="493" t="n">
        <v>0</v>
      </c>
      <c r="BM1693" s="493" t="n">
        <v>0</v>
      </c>
      <c r="BN1693" s="493" t="n">
        <v>0</v>
      </c>
      <c r="BO1693" s="493" t="n">
        <v>0</v>
      </c>
      <c r="BP1693" s="493" t="n">
        <v>0</v>
      </c>
      <c r="BQ1693" s="493" t="n">
        <v>0</v>
      </c>
      <c r="BR1693" s="493" t="n">
        <v>0</v>
      </c>
      <c r="BS1693" s="493" t="n">
        <v>0</v>
      </c>
      <c r="BT1693" s="493" t="n">
        <v>0</v>
      </c>
      <c r="BU1693" s="493" t="n">
        <v>0</v>
      </c>
      <c r="BV1693" s="493" t="n">
        <v>0</v>
      </c>
      <c r="BW1693" s="493" t="n">
        <v>0</v>
      </c>
    </row>
    <row r="1694">
      <c r="A1694" t="inlineStr">
        <is>
          <t>[C9C] ANGIOTENSIN-II 길항제 (단일)</t>
        </is>
      </c>
      <c r="B1694" t="inlineStr">
        <is>
          <t>하나제약</t>
        </is>
      </c>
      <c r="C1694" t="inlineStr">
        <is>
          <t>칸데라</t>
        </is>
      </c>
      <c r="D1694" t="inlineStr">
        <is>
          <t>하나제약</t>
        </is>
      </c>
      <c r="E1694" t="inlineStr">
        <is>
          <t>candesartan cilexetil</t>
        </is>
      </c>
      <c r="F1694" t="inlineStr">
        <is>
          <t>상급종합병원</t>
        </is>
      </c>
      <c r="G1694" t="inlineStr">
        <is>
          <t>Generic</t>
        </is>
      </c>
      <c r="H1694" s="493" t="n">
        <v>0</v>
      </c>
      <c r="I1694" s="493" t="n">
        <v>0</v>
      </c>
      <c r="J1694" s="493" t="n">
        <v>0</v>
      </c>
      <c r="K1694" s="493" t="n">
        <v>0</v>
      </c>
      <c r="L1694" s="493" t="n">
        <v>0</v>
      </c>
      <c r="M1694" s="493" t="n">
        <v>0</v>
      </c>
      <c r="N1694" s="493" t="n">
        <v>0</v>
      </c>
      <c r="O1694" s="493" t="n">
        <v>0</v>
      </c>
      <c r="P1694" s="493" t="n">
        <v>0</v>
      </c>
      <c r="Q1694" s="493" t="n">
        <v>0</v>
      </c>
      <c r="R1694" s="493" t="n">
        <v>0</v>
      </c>
      <c r="S1694" s="493" t="n">
        <v>0</v>
      </c>
      <c r="T1694" s="493" t="n">
        <v>0</v>
      </c>
      <c r="U1694" s="493" t="n">
        <v>0</v>
      </c>
      <c r="V1694" s="493" t="n">
        <v>0</v>
      </c>
      <c r="W1694" s="493" t="n">
        <v>0</v>
      </c>
      <c r="X1694" s="493" t="n">
        <v>0</v>
      </c>
      <c r="Y1694" s="493" t="n">
        <v>0</v>
      </c>
      <c r="Z1694" s="493" t="n">
        <v>0</v>
      </c>
      <c r="AA1694" s="493" t="n">
        <v>0</v>
      </c>
      <c r="AB1694" s="493" t="n">
        <v>0</v>
      </c>
      <c r="AC1694" s="493" t="n">
        <v>0</v>
      </c>
      <c r="AD1694" s="493" t="n">
        <v>0</v>
      </c>
      <c r="AE1694" s="493" t="n">
        <v>0</v>
      </c>
      <c r="AF1694" s="493" t="n">
        <v>0</v>
      </c>
      <c r="AG1694" s="493" t="n">
        <v>0</v>
      </c>
      <c r="AH1694" s="493" t="n">
        <v>0</v>
      </c>
      <c r="AI1694" s="493" t="n">
        <v>0</v>
      </c>
      <c r="AJ1694" s="493" t="n">
        <v>0</v>
      </c>
      <c r="AK1694" s="493" t="n">
        <v>0</v>
      </c>
      <c r="AL1694" s="493" t="n">
        <v>0</v>
      </c>
      <c r="AM1694" s="493" t="n">
        <v>0</v>
      </c>
      <c r="AN1694" s="493" t="n">
        <v>0</v>
      </c>
      <c r="AO1694" s="493" t="n">
        <v>0</v>
      </c>
      <c r="AP1694" s="493" t="n">
        <v>0</v>
      </c>
      <c r="AQ1694" s="493" t="n">
        <v>0</v>
      </c>
      <c r="AR1694" s="493" t="n">
        <v>0</v>
      </c>
      <c r="AS1694" s="493" t="n">
        <v>0</v>
      </c>
      <c r="AT1694" s="493" t="n">
        <v>0</v>
      </c>
      <c r="AU1694" s="493" t="n">
        <v>0</v>
      </c>
      <c r="AV1694" s="493" t="n">
        <v>0</v>
      </c>
      <c r="AW1694" s="493" t="n">
        <v>0</v>
      </c>
      <c r="AX1694" s="493" t="n">
        <v>384.3</v>
      </c>
      <c r="AY1694" s="493" t="n">
        <v>0</v>
      </c>
      <c r="AZ1694" s="493" t="n">
        <v>0</v>
      </c>
      <c r="BA1694" s="493" t="n">
        <v>0</v>
      </c>
      <c r="BB1694" s="493" t="n">
        <v>0</v>
      </c>
      <c r="BC1694" s="493" t="n">
        <v>0</v>
      </c>
      <c r="BD1694" s="493" t="n">
        <v>0</v>
      </c>
      <c r="BE1694" s="493" t="n">
        <v>0</v>
      </c>
      <c r="BF1694" s="493" t="n">
        <v>0</v>
      </c>
      <c r="BG1694" s="493" t="n">
        <v>0</v>
      </c>
      <c r="BH1694" s="493" t="n">
        <v>0</v>
      </c>
      <c r="BI1694" s="493" t="n">
        <v>0</v>
      </c>
      <c r="BJ1694" s="493" t="n">
        <v>0</v>
      </c>
      <c r="BK1694" s="493" t="n">
        <v>0</v>
      </c>
      <c r="BL1694" s="493" t="n">
        <v>0</v>
      </c>
      <c r="BM1694" s="493" t="n">
        <v>0</v>
      </c>
      <c r="BN1694" s="493" t="n">
        <v>0</v>
      </c>
      <c r="BO1694" s="493" t="n">
        <v>0</v>
      </c>
      <c r="BP1694" s="493" t="n">
        <v>0</v>
      </c>
      <c r="BQ1694" s="493" t="n">
        <v>0</v>
      </c>
      <c r="BR1694" s="493" t="n">
        <v>0</v>
      </c>
      <c r="BS1694" s="493" t="n">
        <v>0</v>
      </c>
      <c r="BT1694" s="493" t="n">
        <v>0</v>
      </c>
      <c r="BU1694" s="493" t="n">
        <v>0</v>
      </c>
      <c r="BV1694" s="493" t="n">
        <v>0</v>
      </c>
      <c r="BW1694" s="493" t="n">
        <v>0</v>
      </c>
    </row>
    <row r="1695">
      <c r="A1695" t="inlineStr">
        <is>
          <t>[C9C] ANGIOTENSIN-II 길항제 (단일)</t>
        </is>
      </c>
      <c r="B1695" t="inlineStr">
        <is>
          <t>하나제약</t>
        </is>
      </c>
      <c r="C1695" t="inlineStr">
        <is>
          <t>칸데라</t>
        </is>
      </c>
      <c r="D1695" t="inlineStr">
        <is>
          <t>하나제약</t>
        </is>
      </c>
      <c r="E1695" t="inlineStr">
        <is>
          <t>candesartan cilexetil</t>
        </is>
      </c>
      <c r="F1695" t="inlineStr">
        <is>
          <t>종합병원</t>
        </is>
      </c>
      <c r="G1695" t="inlineStr">
        <is>
          <t>Generic</t>
        </is>
      </c>
      <c r="H1695" s="493" t="n">
        <v>85492.56</v>
      </c>
      <c r="I1695" s="493" t="n">
        <v>86432.19</v>
      </c>
      <c r="J1695" s="493" t="n">
        <v>98863</v>
      </c>
      <c r="K1695" s="493" t="n">
        <v>99205.06</v>
      </c>
      <c r="L1695" s="493" t="n">
        <v>82842.22</v>
      </c>
      <c r="M1695" s="493" t="n">
        <v>102619.43</v>
      </c>
      <c r="N1695" s="493" t="n">
        <v>95416.32000000001</v>
      </c>
      <c r="O1695" s="493" t="n">
        <v>97867.69</v>
      </c>
      <c r="P1695" s="493" t="n">
        <v>86771.14</v>
      </c>
      <c r="Q1695" s="493" t="n">
        <v>97521.09</v>
      </c>
      <c r="R1695" s="493" t="n">
        <v>87501.46000000001</v>
      </c>
      <c r="S1695" s="493" t="n">
        <v>89730.3</v>
      </c>
      <c r="T1695" s="493" t="n">
        <v>80717.23</v>
      </c>
      <c r="U1695" s="493" t="n">
        <v>90844.81</v>
      </c>
      <c r="V1695" s="493" t="n">
        <v>98554.38</v>
      </c>
      <c r="W1695" s="493" t="n">
        <v>108982.39</v>
      </c>
      <c r="X1695" s="493" t="n">
        <v>90588.36</v>
      </c>
      <c r="Y1695" s="493" t="n">
        <v>96169.64</v>
      </c>
      <c r="Z1695" s="493" t="n">
        <v>110277.72</v>
      </c>
      <c r="AA1695" s="493" t="n">
        <v>102263.86</v>
      </c>
      <c r="AB1695" s="493" t="n">
        <v>96957.2</v>
      </c>
      <c r="AC1695" s="493" t="n">
        <v>103845.84</v>
      </c>
      <c r="AD1695" s="493" t="n">
        <v>105379.6</v>
      </c>
      <c r="AE1695" s="493" t="n">
        <v>115677.82</v>
      </c>
      <c r="AF1695" s="493" t="n">
        <v>102440.45</v>
      </c>
      <c r="AG1695" s="493" t="n">
        <v>109689.71</v>
      </c>
      <c r="AH1695" s="493" t="n">
        <v>119935.4</v>
      </c>
      <c r="AI1695" s="493" t="n">
        <v>113456.4</v>
      </c>
      <c r="AJ1695" s="493" t="n">
        <v>115389.12</v>
      </c>
      <c r="AK1695" s="493" t="n">
        <v>105415.1</v>
      </c>
      <c r="AL1695" s="493" t="n">
        <v>120831.23</v>
      </c>
      <c r="AM1695" s="493" t="n">
        <v>133012.22</v>
      </c>
      <c r="AN1695" s="493" t="n">
        <v>108264.56</v>
      </c>
      <c r="AO1695" s="493" t="n">
        <v>123743.15</v>
      </c>
      <c r="AP1695" s="493" t="n">
        <v>115524.56</v>
      </c>
      <c r="AQ1695" s="493" t="n">
        <v>126322.94</v>
      </c>
      <c r="AR1695" s="493" t="n">
        <v>117417.97</v>
      </c>
      <c r="AS1695" s="493" t="n">
        <v>134095.49</v>
      </c>
      <c r="AT1695" s="493" t="n">
        <v>123073.72</v>
      </c>
      <c r="AU1695" s="493" t="n">
        <v>125700.98</v>
      </c>
      <c r="AV1695" s="493" t="n">
        <v>139147.44</v>
      </c>
      <c r="AW1695" s="493" t="n">
        <v>121627.93</v>
      </c>
      <c r="AX1695" s="493" t="n">
        <v>142111.9</v>
      </c>
      <c r="AY1695" s="493" t="n">
        <v>146981.02</v>
      </c>
      <c r="AZ1695" s="493" t="n">
        <v>131692.49</v>
      </c>
      <c r="BA1695" s="493" t="n">
        <v>134991.1</v>
      </c>
      <c r="BB1695" s="493" t="n">
        <v>137686.95</v>
      </c>
      <c r="BC1695" s="493" t="n">
        <v>122544.87</v>
      </c>
      <c r="BD1695" s="493" t="n">
        <v>137317.29</v>
      </c>
      <c r="BE1695" s="493" t="n">
        <v>140067.11</v>
      </c>
      <c r="BF1695" s="493" t="n">
        <v>125784.38</v>
      </c>
      <c r="BG1695" s="493" t="n">
        <v>139048.89</v>
      </c>
      <c r="BH1695" s="493" t="n">
        <v>143752.91</v>
      </c>
      <c r="BI1695" s="493" t="n">
        <v>111776.98</v>
      </c>
      <c r="BJ1695" s="493" t="n">
        <v>141836.24</v>
      </c>
      <c r="BK1695" s="493" t="n">
        <v>133541.59</v>
      </c>
      <c r="BL1695" s="493" t="n">
        <v>156414.15</v>
      </c>
      <c r="BM1695" s="493" t="n">
        <v>126992.8</v>
      </c>
      <c r="BN1695" s="493" t="n">
        <v>119560.52</v>
      </c>
      <c r="BO1695" s="493" t="n">
        <v>121586.29</v>
      </c>
      <c r="BP1695" s="493" t="n">
        <v>119792.09</v>
      </c>
      <c r="BQ1695" s="493" t="n">
        <v>97927.71000000001</v>
      </c>
      <c r="BR1695" s="493" t="n">
        <v>140427.49</v>
      </c>
      <c r="BS1695" s="493" t="n">
        <v>145074.61</v>
      </c>
      <c r="BT1695" s="493" t="n">
        <v>75858.00999999999</v>
      </c>
      <c r="BU1695" s="493" t="n">
        <v>7523.38</v>
      </c>
      <c r="BV1695" s="493" t="n">
        <v>7692.1</v>
      </c>
      <c r="BW1695" s="493" t="n">
        <v>7929.32</v>
      </c>
    </row>
    <row r="1696">
      <c r="A1696" t="inlineStr">
        <is>
          <t>[C9C] ANGIOTENSIN-II 길항제 (단일)</t>
        </is>
      </c>
      <c r="B1696" t="inlineStr">
        <is>
          <t>하나제약</t>
        </is>
      </c>
      <c r="C1696" t="inlineStr">
        <is>
          <t>칸데라</t>
        </is>
      </c>
      <c r="D1696" t="inlineStr">
        <is>
          <t>하나제약</t>
        </is>
      </c>
      <c r="E1696" t="inlineStr">
        <is>
          <t>candesartan cilexetil</t>
        </is>
      </c>
      <c r="F1696" t="inlineStr">
        <is>
          <t>병원</t>
        </is>
      </c>
      <c r="G1696" t="inlineStr">
        <is>
          <t>Generic</t>
        </is>
      </c>
      <c r="H1696" s="493" t="n">
        <v>11549.04</v>
      </c>
      <c r="I1696" s="493" t="n">
        <v>12669.07</v>
      </c>
      <c r="J1696" s="493" t="n">
        <v>14993.29</v>
      </c>
      <c r="K1696" s="493" t="n">
        <v>16937.68</v>
      </c>
      <c r="L1696" s="493" t="n">
        <v>17944.69</v>
      </c>
      <c r="M1696" s="493" t="n">
        <v>18225.21</v>
      </c>
      <c r="N1696" s="493" t="n">
        <v>14237.35</v>
      </c>
      <c r="O1696" s="493" t="n">
        <v>13236.15</v>
      </c>
      <c r="P1696" s="493" t="n">
        <v>13224.05</v>
      </c>
      <c r="Q1696" s="493" t="n">
        <v>14291.26</v>
      </c>
      <c r="R1696" s="493" t="n">
        <v>13719.45</v>
      </c>
      <c r="S1696" s="493" t="n">
        <v>16165.5</v>
      </c>
      <c r="T1696" s="493" t="n">
        <v>11440.07</v>
      </c>
      <c r="U1696" s="493" t="n">
        <v>11516.58</v>
      </c>
      <c r="V1696" s="493" t="n">
        <v>12952.96</v>
      </c>
      <c r="W1696" s="493" t="n">
        <v>10539.55</v>
      </c>
      <c r="X1696" s="493" t="n">
        <v>12099.78</v>
      </c>
      <c r="Y1696" s="493" t="n">
        <v>11548.33</v>
      </c>
      <c r="Z1696" s="493" t="n">
        <v>11687.64</v>
      </c>
      <c r="AA1696" s="493" t="n">
        <v>10005.63</v>
      </c>
      <c r="AB1696" s="493" t="n">
        <v>14844.82</v>
      </c>
      <c r="AC1696" s="493" t="n">
        <v>11364.95</v>
      </c>
      <c r="AD1696" s="493" t="n">
        <v>15348.84</v>
      </c>
      <c r="AE1696" s="493" t="n">
        <v>15889.14</v>
      </c>
      <c r="AF1696" s="493" t="n">
        <v>16043.89</v>
      </c>
      <c r="AG1696" s="493" t="n">
        <v>13198.78</v>
      </c>
      <c r="AH1696" s="493" t="n">
        <v>12398.14</v>
      </c>
      <c r="AI1696" s="493" t="n">
        <v>11490.79</v>
      </c>
      <c r="AJ1696" s="493" t="n">
        <v>12585.79</v>
      </c>
      <c r="AK1696" s="493" t="n">
        <v>13082.9</v>
      </c>
      <c r="AL1696" s="493" t="n">
        <v>17287.66</v>
      </c>
      <c r="AM1696" s="493" t="n">
        <v>11093.7</v>
      </c>
      <c r="AN1696" s="493" t="n">
        <v>13139.17</v>
      </c>
      <c r="AO1696" s="493" t="n">
        <v>14722.9</v>
      </c>
      <c r="AP1696" s="493" t="n">
        <v>20666.49</v>
      </c>
      <c r="AQ1696" s="493" t="n">
        <v>15840.75</v>
      </c>
      <c r="AR1696" s="493" t="n">
        <v>22401.76</v>
      </c>
      <c r="AS1696" s="493" t="n">
        <v>14267.16</v>
      </c>
      <c r="AT1696" s="493" t="n">
        <v>19300.61</v>
      </c>
      <c r="AU1696" s="493" t="n">
        <v>22211.74</v>
      </c>
      <c r="AV1696" s="493" t="n">
        <v>17052.83</v>
      </c>
      <c r="AW1696" s="493" t="n">
        <v>24064.15</v>
      </c>
      <c r="AX1696" s="493" t="n">
        <v>28290.48</v>
      </c>
      <c r="AY1696" s="493" t="n">
        <v>25670.89</v>
      </c>
      <c r="AZ1696" s="493" t="n">
        <v>22177.69</v>
      </c>
      <c r="BA1696" s="493" t="n">
        <v>29640.4</v>
      </c>
      <c r="BB1696" s="493" t="n">
        <v>26503.31</v>
      </c>
      <c r="BC1696" s="493" t="n">
        <v>26927.78</v>
      </c>
      <c r="BD1696" s="493" t="n">
        <v>24208.15</v>
      </c>
      <c r="BE1696" s="493" t="n">
        <v>27609.29</v>
      </c>
      <c r="BF1696" s="493" t="n">
        <v>25089.08</v>
      </c>
      <c r="BG1696" s="493" t="n">
        <v>27508.6</v>
      </c>
      <c r="BH1696" s="493" t="n">
        <v>27812.42</v>
      </c>
      <c r="BI1696" s="493" t="n">
        <v>25952.93</v>
      </c>
      <c r="BJ1696" s="493" t="n">
        <v>24943.43</v>
      </c>
      <c r="BK1696" s="493" t="n">
        <v>23528.12</v>
      </c>
      <c r="BL1696" s="493" t="n">
        <v>31829.02</v>
      </c>
      <c r="BM1696" s="493" t="n">
        <v>26893.5</v>
      </c>
      <c r="BN1696" s="493" t="n">
        <v>23826.72</v>
      </c>
      <c r="BO1696" s="493" t="n">
        <v>31617.03</v>
      </c>
      <c r="BP1696" s="493" t="n">
        <v>28010.44</v>
      </c>
      <c r="BQ1696" s="493" t="n">
        <v>22366.63</v>
      </c>
      <c r="BR1696" s="493" t="n">
        <v>30253.27</v>
      </c>
      <c r="BS1696" s="493" t="n">
        <v>28961.34</v>
      </c>
      <c r="BT1696" s="493" t="n">
        <v>29489.86</v>
      </c>
      <c r="BU1696" s="493" t="n">
        <v>30734.89</v>
      </c>
      <c r="BV1696" s="493" t="n">
        <v>34613.71</v>
      </c>
      <c r="BW1696" s="493" t="n">
        <v>29783.15</v>
      </c>
    </row>
    <row r="1697">
      <c r="A1697" t="inlineStr">
        <is>
          <t>[C9C] ANGIOTENSIN-II 길항제 (단일)</t>
        </is>
      </c>
      <c r="B1697" t="inlineStr">
        <is>
          <t>하나제약</t>
        </is>
      </c>
      <c r="C1697" t="inlineStr">
        <is>
          <t>칸데라</t>
        </is>
      </c>
      <c r="D1697" t="inlineStr">
        <is>
          <t>하나제약</t>
        </is>
      </c>
      <c r="E1697" t="inlineStr">
        <is>
          <t>candesartan cilexetil</t>
        </is>
      </c>
      <c r="F1697" t="inlineStr">
        <is>
          <t>의원</t>
        </is>
      </c>
      <c r="G1697" t="inlineStr">
        <is>
          <t>Generic</t>
        </is>
      </c>
      <c r="H1697" s="493" t="n">
        <v>112740.75</v>
      </c>
      <c r="I1697" s="493" t="n">
        <v>115773.19</v>
      </c>
      <c r="J1697" s="493" t="n">
        <v>123881.72</v>
      </c>
      <c r="K1697" s="493" t="n">
        <v>125651.54</v>
      </c>
      <c r="L1697" s="493" t="n">
        <v>129081.82</v>
      </c>
      <c r="M1697" s="493" t="n">
        <v>119299.63</v>
      </c>
      <c r="N1697" s="493" t="n">
        <v>132896.73</v>
      </c>
      <c r="O1697" s="493" t="n">
        <v>127783.56</v>
      </c>
      <c r="P1697" s="493" t="n">
        <v>119949.87</v>
      </c>
      <c r="Q1697" s="493" t="n">
        <v>134737.24</v>
      </c>
      <c r="R1697" s="493" t="n">
        <v>142171.74</v>
      </c>
      <c r="S1697" s="493" t="n">
        <v>174077.67</v>
      </c>
      <c r="T1697" s="493" t="n">
        <v>164834.65</v>
      </c>
      <c r="U1697" s="493" t="n">
        <v>152023.82</v>
      </c>
      <c r="V1697" s="493" t="n">
        <v>165579.62</v>
      </c>
      <c r="W1697" s="493" t="n">
        <v>169651.68</v>
      </c>
      <c r="X1697" s="493" t="n">
        <v>175128.27</v>
      </c>
      <c r="Y1697" s="493" t="n">
        <v>158477.22</v>
      </c>
      <c r="Z1697" s="493" t="n">
        <v>181077.05</v>
      </c>
      <c r="AA1697" s="493" t="n">
        <v>177593.58</v>
      </c>
      <c r="AB1697" s="493" t="n">
        <v>175242.65</v>
      </c>
      <c r="AC1697" s="493" t="n">
        <v>196860.68</v>
      </c>
      <c r="AD1697" s="493" t="n">
        <v>170777.97</v>
      </c>
      <c r="AE1697" s="493" t="n">
        <v>194965.92</v>
      </c>
      <c r="AF1697" s="493" t="n">
        <v>180876.58</v>
      </c>
      <c r="AG1697" s="493" t="n">
        <v>170902.97</v>
      </c>
      <c r="AH1697" s="493" t="n">
        <v>193142.31</v>
      </c>
      <c r="AI1697" s="493" t="n">
        <v>181668.6</v>
      </c>
      <c r="AJ1697" s="493" t="n">
        <v>185653.37</v>
      </c>
      <c r="AK1697" s="493" t="n">
        <v>205536.63</v>
      </c>
      <c r="AL1697" s="493" t="n">
        <v>183677.78</v>
      </c>
      <c r="AM1697" s="493" t="n">
        <v>200795.14</v>
      </c>
      <c r="AN1697" s="493" t="n">
        <v>186202.2</v>
      </c>
      <c r="AO1697" s="493" t="n">
        <v>199186.32</v>
      </c>
      <c r="AP1697" s="493" t="n">
        <v>175239.26</v>
      </c>
      <c r="AQ1697" s="493" t="n">
        <v>203319.64</v>
      </c>
      <c r="AR1697" s="493" t="n">
        <v>186810.64</v>
      </c>
      <c r="AS1697" s="493" t="n">
        <v>189752.52</v>
      </c>
      <c r="AT1697" s="493" t="n">
        <v>183566.24</v>
      </c>
      <c r="AU1697" s="493" t="n">
        <v>203165.71</v>
      </c>
      <c r="AV1697" s="493" t="n">
        <v>198743.04</v>
      </c>
      <c r="AW1697" s="493" t="n">
        <v>203302.61</v>
      </c>
      <c r="AX1697" s="493" t="n">
        <v>231877.79</v>
      </c>
      <c r="AY1697" s="493" t="n">
        <v>208324.34</v>
      </c>
      <c r="AZ1697" s="493" t="n">
        <v>213847.41</v>
      </c>
      <c r="BA1697" s="493" t="n">
        <v>229849.73</v>
      </c>
      <c r="BB1697" s="493" t="n">
        <v>222649.14</v>
      </c>
      <c r="BC1697" s="493" t="n">
        <v>242796.87</v>
      </c>
      <c r="BD1697" s="493" t="n">
        <v>234331.04</v>
      </c>
      <c r="BE1697" s="493" t="n">
        <v>219617.71</v>
      </c>
      <c r="BF1697" s="493" t="n">
        <v>217360.02</v>
      </c>
      <c r="BG1697" s="493" t="n">
        <v>236847.16</v>
      </c>
      <c r="BH1697" s="493" t="n">
        <v>234409.76</v>
      </c>
      <c r="BI1697" s="493" t="n">
        <v>210807.81</v>
      </c>
      <c r="BJ1697" s="493" t="n">
        <v>272263.72</v>
      </c>
      <c r="BK1697" s="493" t="n">
        <v>213794.28</v>
      </c>
      <c r="BL1697" s="493" t="n">
        <v>273631.61</v>
      </c>
      <c r="BM1697" s="493" t="n">
        <v>226753.87</v>
      </c>
      <c r="BN1697" s="493" t="n">
        <v>226207.8</v>
      </c>
      <c r="BO1697" s="493" t="n">
        <v>228774.99</v>
      </c>
      <c r="BP1697" s="493" t="n">
        <v>231935.8</v>
      </c>
      <c r="BQ1697" s="493" t="n">
        <v>214240.48</v>
      </c>
      <c r="BR1697" s="493" t="n">
        <v>253157.34</v>
      </c>
      <c r="BS1697" s="493" t="n">
        <v>247750.07</v>
      </c>
      <c r="BT1697" s="493" t="n">
        <v>223883.21</v>
      </c>
      <c r="BU1697" s="493" t="n">
        <v>257228.93</v>
      </c>
      <c r="BV1697" s="493" t="n">
        <v>227993.18</v>
      </c>
      <c r="BW1697" s="493" t="n">
        <v>196109.87</v>
      </c>
    </row>
    <row r="1698">
      <c r="A1698" t="inlineStr">
        <is>
          <t>[C9C] ANGIOTENSIN-II 길항제 (단일)</t>
        </is>
      </c>
      <c r="B1698" t="inlineStr">
        <is>
          <t>하나제약</t>
        </is>
      </c>
      <c r="C1698" t="inlineStr">
        <is>
          <t>칸데라</t>
        </is>
      </c>
      <c r="D1698" t="inlineStr">
        <is>
          <t>하나제약</t>
        </is>
      </c>
      <c r="E1698" t="inlineStr">
        <is>
          <t>candesartan cilexetil</t>
        </is>
      </c>
      <c r="F1698" t="inlineStr">
        <is>
          <t>보건소</t>
        </is>
      </c>
      <c r="G1698" t="inlineStr">
        <is>
          <t>Generic</t>
        </is>
      </c>
      <c r="H1698" s="493" t="n">
        <v>0</v>
      </c>
      <c r="I1698" s="493" t="n">
        <v>296.4</v>
      </c>
      <c r="J1698" s="493" t="n">
        <v>1487.7</v>
      </c>
      <c r="K1698" s="493" t="n">
        <v>597</v>
      </c>
      <c r="L1698" s="493" t="n">
        <v>37.53</v>
      </c>
      <c r="M1698" s="493" t="n">
        <v>1617.9</v>
      </c>
      <c r="N1698" s="493" t="n">
        <v>311.4</v>
      </c>
      <c r="O1698" s="493" t="n">
        <v>223.2</v>
      </c>
      <c r="P1698" s="493" t="n">
        <v>676.8</v>
      </c>
      <c r="Q1698" s="493" t="n">
        <v>960</v>
      </c>
      <c r="R1698" s="493" t="n">
        <v>2599.2</v>
      </c>
      <c r="S1698" s="493" t="n">
        <v>503.4</v>
      </c>
      <c r="T1698" s="493" t="n">
        <v>212.4</v>
      </c>
      <c r="U1698" s="493" t="n">
        <v>373.8</v>
      </c>
      <c r="V1698" s="493" t="n">
        <v>29.4</v>
      </c>
      <c r="W1698" s="493" t="n">
        <v>398.4</v>
      </c>
      <c r="X1698" s="493" t="n">
        <v>112.8</v>
      </c>
      <c r="Y1698" s="493" t="n">
        <v>541.8</v>
      </c>
      <c r="Z1698" s="493" t="n">
        <v>224.46</v>
      </c>
      <c r="AA1698" s="493" t="n">
        <v>288</v>
      </c>
      <c r="AB1698" s="493" t="n">
        <v>323.7</v>
      </c>
      <c r="AC1698" s="493" t="n">
        <v>385.8</v>
      </c>
      <c r="AD1698" s="493" t="n">
        <v>41.4</v>
      </c>
      <c r="AE1698" s="493" t="n">
        <v>688.35</v>
      </c>
      <c r="AF1698" s="493" t="n">
        <v>93.90000000000001</v>
      </c>
      <c r="AG1698" s="493" t="n">
        <v>357.9</v>
      </c>
      <c r="AH1698" s="493" t="n">
        <v>64.2</v>
      </c>
      <c r="AI1698" s="493" t="n">
        <v>360.6</v>
      </c>
      <c r="AJ1698" s="493" t="n">
        <v>73.95</v>
      </c>
      <c r="AK1698" s="493" t="n">
        <v>270</v>
      </c>
      <c r="AL1698" s="493" t="n">
        <v>360.6</v>
      </c>
      <c r="AM1698" s="493" t="n">
        <v>426</v>
      </c>
      <c r="AN1698" s="493" t="n">
        <v>57.6</v>
      </c>
      <c r="AO1698" s="493" t="n">
        <v>716.4</v>
      </c>
      <c r="AP1698" s="493" t="n">
        <v>108.6</v>
      </c>
      <c r="AQ1698" s="493" t="n">
        <v>381.9</v>
      </c>
      <c r="AR1698" s="493" t="n">
        <v>24.9</v>
      </c>
      <c r="AS1698" s="493" t="n">
        <v>954.3</v>
      </c>
      <c r="AT1698" s="493" t="n">
        <v>66.3</v>
      </c>
      <c r="AU1698" s="493" t="n">
        <v>412.8</v>
      </c>
      <c r="AV1698" s="493" t="n">
        <v>21.9</v>
      </c>
      <c r="AW1698" s="493" t="n">
        <v>1977.6</v>
      </c>
      <c r="AX1698" s="493" t="n">
        <v>23.4</v>
      </c>
      <c r="AY1698" s="493" t="n">
        <v>1166.4</v>
      </c>
      <c r="AZ1698" s="493" t="n">
        <v>21</v>
      </c>
      <c r="BA1698" s="493" t="n">
        <v>1954.2</v>
      </c>
      <c r="BB1698" s="493" t="n">
        <v>838.8</v>
      </c>
      <c r="BC1698" s="493" t="n">
        <v>1851.6</v>
      </c>
      <c r="BD1698" s="493" t="n">
        <v>703.8</v>
      </c>
      <c r="BE1698" s="493" t="n">
        <v>1136.4</v>
      </c>
      <c r="BF1698" s="493" t="n">
        <v>181.35</v>
      </c>
      <c r="BG1698" s="493" t="n">
        <v>2100.6</v>
      </c>
      <c r="BH1698" s="493" t="n">
        <v>196.8</v>
      </c>
      <c r="BI1698" s="493" t="n">
        <v>1745.4</v>
      </c>
      <c r="BJ1698" s="493" t="n">
        <v>915.3</v>
      </c>
      <c r="BK1698" s="493" t="n">
        <v>966.84</v>
      </c>
      <c r="BL1698" s="493" t="n">
        <v>140.76</v>
      </c>
      <c r="BM1698" s="493" t="n">
        <v>1575.75</v>
      </c>
      <c r="BN1698" s="493" t="n">
        <v>200.4</v>
      </c>
      <c r="BO1698" s="493" t="n">
        <v>1297.2</v>
      </c>
      <c r="BP1698" s="493" t="n">
        <v>0.6</v>
      </c>
      <c r="BQ1698" s="493" t="n">
        <v>1022.2</v>
      </c>
      <c r="BR1698" s="493" t="n">
        <v>141.45</v>
      </c>
      <c r="BS1698" s="493" t="n">
        <v>63</v>
      </c>
      <c r="BT1698" s="493" t="n">
        <v>0.6</v>
      </c>
      <c r="BU1698" s="493" t="n">
        <v>93.59999999999999</v>
      </c>
      <c r="BV1698" s="493" t="n">
        <v>67.8</v>
      </c>
      <c r="BW1698" s="493" t="n">
        <v>3568.5</v>
      </c>
    </row>
    <row r="1699">
      <c r="A1699" t="inlineStr">
        <is>
          <t>[C9C] ANGIOTENSIN-II 길항제 (단일)</t>
        </is>
      </c>
      <c r="B1699" t="inlineStr">
        <is>
          <t>하나제약</t>
        </is>
      </c>
      <c r="C1699" t="inlineStr">
        <is>
          <t>칸데라</t>
        </is>
      </c>
      <c r="D1699" t="inlineStr">
        <is>
          <t>하나제약</t>
        </is>
      </c>
      <c r="E1699" t="inlineStr">
        <is>
          <t>candesartan cilexetil</t>
        </is>
      </c>
      <c r="F1699" t="inlineStr">
        <is>
          <t>기타(치과의원, 치과병원 등)</t>
        </is>
      </c>
      <c r="G1699" t="inlineStr">
        <is>
          <t>Generic</t>
        </is>
      </c>
      <c r="H1699" s="493" t="n">
        <v>0</v>
      </c>
      <c r="I1699" s="493" t="n">
        <v>0</v>
      </c>
      <c r="J1699" s="493" t="n">
        <v>0</v>
      </c>
      <c r="K1699" s="493" t="n">
        <v>0</v>
      </c>
      <c r="L1699" s="493" t="n">
        <v>0</v>
      </c>
      <c r="M1699" s="493" t="n">
        <v>0</v>
      </c>
      <c r="N1699" s="493" t="n">
        <v>0</v>
      </c>
      <c r="O1699" s="493" t="n">
        <v>0</v>
      </c>
      <c r="P1699" s="493" t="n">
        <v>0</v>
      </c>
      <c r="Q1699" s="493" t="n">
        <v>0</v>
      </c>
      <c r="R1699" s="493" t="n">
        <v>0</v>
      </c>
      <c r="S1699" s="493" t="n">
        <v>0</v>
      </c>
      <c r="T1699" s="493" t="n">
        <v>0</v>
      </c>
      <c r="U1699" s="493" t="n">
        <v>0</v>
      </c>
      <c r="V1699" s="493" t="n">
        <v>0</v>
      </c>
      <c r="W1699" s="493" t="n">
        <v>0</v>
      </c>
      <c r="X1699" s="493" t="n">
        <v>0</v>
      </c>
      <c r="Y1699" s="493" t="n">
        <v>0</v>
      </c>
      <c r="Z1699" s="493" t="n">
        <v>0</v>
      </c>
      <c r="AA1699" s="493" t="n">
        <v>0</v>
      </c>
      <c r="AB1699" s="493" t="n">
        <v>0</v>
      </c>
      <c r="AC1699" s="493" t="n">
        <v>0</v>
      </c>
      <c r="AD1699" s="493" t="n">
        <v>0</v>
      </c>
      <c r="AE1699" s="493" t="n">
        <v>0</v>
      </c>
      <c r="AF1699" s="493" t="n">
        <v>0</v>
      </c>
      <c r="AG1699" s="493" t="n">
        <v>0</v>
      </c>
      <c r="AH1699" s="493" t="n">
        <v>0</v>
      </c>
      <c r="AI1699" s="493" t="n">
        <v>0</v>
      </c>
      <c r="AJ1699" s="493" t="n">
        <v>0</v>
      </c>
      <c r="AK1699" s="493" t="n">
        <v>0</v>
      </c>
      <c r="AL1699" s="493" t="n">
        <v>0</v>
      </c>
      <c r="AM1699" s="493" t="n">
        <v>0</v>
      </c>
      <c r="AN1699" s="493" t="n">
        <v>0</v>
      </c>
      <c r="AO1699" s="493" t="n">
        <v>0</v>
      </c>
      <c r="AP1699" s="493" t="n">
        <v>0</v>
      </c>
      <c r="AQ1699" s="493" t="n">
        <v>0</v>
      </c>
      <c r="AR1699" s="493" t="n">
        <v>0</v>
      </c>
      <c r="AS1699" s="493" t="n">
        <v>0</v>
      </c>
      <c r="AT1699" s="493" t="n">
        <v>0</v>
      </c>
      <c r="AU1699" s="493" t="n">
        <v>0</v>
      </c>
      <c r="AV1699" s="493" t="n">
        <v>0</v>
      </c>
      <c r="AW1699" s="493" t="n">
        <v>0</v>
      </c>
      <c r="AX1699" s="493" t="n">
        <v>0</v>
      </c>
      <c r="AY1699" s="493" t="n">
        <v>0</v>
      </c>
      <c r="AZ1699" s="493" t="n">
        <v>0</v>
      </c>
      <c r="BA1699" s="493" t="n">
        <v>0</v>
      </c>
      <c r="BB1699" s="493" t="n">
        <v>0</v>
      </c>
      <c r="BC1699" s="493" t="n">
        <v>0</v>
      </c>
      <c r="BD1699" s="493" t="n">
        <v>53.62</v>
      </c>
      <c r="BE1699" s="493" t="n">
        <v>132.3</v>
      </c>
      <c r="BF1699" s="493" t="n">
        <v>113.12</v>
      </c>
      <c r="BG1699" s="493" t="n">
        <v>129.15</v>
      </c>
      <c r="BH1699" s="493" t="n">
        <v>115.92</v>
      </c>
      <c r="BI1699" s="493" t="n">
        <v>122.36</v>
      </c>
      <c r="BJ1699" s="493" t="n">
        <v>57.82</v>
      </c>
      <c r="BK1699" s="493" t="n">
        <v>91.5</v>
      </c>
      <c r="BL1699" s="493" t="n">
        <v>0</v>
      </c>
      <c r="BM1699" s="493" t="n">
        <v>0</v>
      </c>
      <c r="BN1699" s="493" t="n">
        <v>0</v>
      </c>
      <c r="BO1699" s="493" t="n">
        <v>0</v>
      </c>
      <c r="BP1699" s="493" t="n">
        <v>0</v>
      </c>
      <c r="BQ1699" s="493" t="n">
        <v>0</v>
      </c>
      <c r="BR1699" s="493" t="n">
        <v>0</v>
      </c>
      <c r="BS1699" s="493" t="n">
        <v>145.35</v>
      </c>
      <c r="BT1699" s="493" t="n">
        <v>0</v>
      </c>
      <c r="BU1699" s="493" t="n">
        <v>0</v>
      </c>
      <c r="BV1699" s="493" t="n">
        <v>109.23</v>
      </c>
      <c r="BW1699" s="493" t="n">
        <v>0</v>
      </c>
    </row>
    <row r="1700">
      <c r="A1700" t="inlineStr">
        <is>
          <t>[C9C] ANGIOTENSIN-II 길항제 (단일)</t>
        </is>
      </c>
      <c r="B1700" t="inlineStr">
        <is>
          <t>하나제약</t>
        </is>
      </c>
      <c r="C1700" t="inlineStr">
        <is>
          <t>코사탄</t>
        </is>
      </c>
      <c r="D1700" t="inlineStr">
        <is>
          <t>하나제약</t>
        </is>
      </c>
      <c r="E1700" t="inlineStr">
        <is>
          <t>losartan potassium</t>
        </is>
      </c>
      <c r="F1700" t="inlineStr">
        <is>
          <t>종합병원</t>
        </is>
      </c>
      <c r="G1700" t="inlineStr">
        <is>
          <t>Generic</t>
        </is>
      </c>
      <c r="H1700" s="493" t="n">
        <v>51894.59</v>
      </c>
      <c r="I1700" s="493" t="n">
        <v>52212.04</v>
      </c>
      <c r="J1700" s="493" t="n">
        <v>62863.9</v>
      </c>
      <c r="K1700" s="493" t="n">
        <v>59106.85</v>
      </c>
      <c r="L1700" s="493" t="n">
        <v>52788.8</v>
      </c>
      <c r="M1700" s="493" t="n">
        <v>69841.52</v>
      </c>
      <c r="N1700" s="493" t="n">
        <v>61546.3</v>
      </c>
      <c r="O1700" s="493" t="n">
        <v>58314.63</v>
      </c>
      <c r="P1700" s="493" t="n">
        <v>54575.49</v>
      </c>
      <c r="Q1700" s="493" t="n">
        <v>59872.41</v>
      </c>
      <c r="R1700" s="493" t="n">
        <v>40885.28</v>
      </c>
      <c r="S1700" s="493" t="n">
        <v>1369.5</v>
      </c>
      <c r="T1700" s="493" t="n">
        <v>96.3</v>
      </c>
      <c r="U1700" s="493" t="n">
        <v>63</v>
      </c>
      <c r="V1700" s="493" t="n">
        <v>0</v>
      </c>
      <c r="W1700" s="493" t="n">
        <v>0</v>
      </c>
      <c r="X1700" s="493" t="n">
        <v>0</v>
      </c>
      <c r="Y1700" s="493" t="n">
        <v>0</v>
      </c>
      <c r="Z1700" s="493" t="n">
        <v>0</v>
      </c>
      <c r="AA1700" s="493" t="n">
        <v>61.8</v>
      </c>
      <c r="AB1700" s="493" t="n">
        <v>0</v>
      </c>
      <c r="AC1700" s="493" t="n">
        <v>0</v>
      </c>
      <c r="AD1700" s="493" t="n">
        <v>0</v>
      </c>
      <c r="AE1700" s="493" t="n">
        <v>0</v>
      </c>
      <c r="AF1700" s="493" t="n">
        <v>0</v>
      </c>
      <c r="AG1700" s="493" t="n">
        <v>0</v>
      </c>
      <c r="AH1700" s="493" t="n">
        <v>0</v>
      </c>
      <c r="AI1700" s="493" t="n">
        <v>0</v>
      </c>
      <c r="AJ1700" s="493" t="n">
        <v>0</v>
      </c>
      <c r="AK1700" s="493" t="n">
        <v>0</v>
      </c>
      <c r="AL1700" s="493" t="n">
        <v>0</v>
      </c>
      <c r="AM1700" s="493" t="n">
        <v>0</v>
      </c>
      <c r="AN1700" s="493" t="n">
        <v>0</v>
      </c>
      <c r="AO1700" s="493" t="n">
        <v>0</v>
      </c>
      <c r="AP1700" s="493" t="n">
        <v>0</v>
      </c>
      <c r="AQ1700" s="493" t="n">
        <v>0</v>
      </c>
      <c r="AR1700" s="493" t="n">
        <v>0</v>
      </c>
      <c r="AS1700" s="493" t="n">
        <v>0</v>
      </c>
      <c r="AT1700" s="493" t="n">
        <v>0</v>
      </c>
      <c r="AU1700" s="493" t="n">
        <v>0</v>
      </c>
      <c r="AV1700" s="493" t="n">
        <v>0</v>
      </c>
      <c r="AW1700" s="493" t="n">
        <v>0</v>
      </c>
      <c r="AX1700" s="493" t="n">
        <v>0</v>
      </c>
      <c r="AY1700" s="493" t="n">
        <v>0</v>
      </c>
      <c r="AZ1700" s="493" t="n">
        <v>0</v>
      </c>
      <c r="BA1700" s="493" t="n">
        <v>0</v>
      </c>
      <c r="BB1700" s="493" t="n">
        <v>0</v>
      </c>
      <c r="BC1700" s="493" t="n">
        <v>0</v>
      </c>
      <c r="BD1700" s="493" t="n">
        <v>0</v>
      </c>
      <c r="BE1700" s="493" t="n">
        <v>0</v>
      </c>
      <c r="BF1700" s="493" t="n">
        <v>0</v>
      </c>
      <c r="BG1700" s="493" t="n">
        <v>0</v>
      </c>
      <c r="BH1700" s="493" t="n">
        <v>0</v>
      </c>
      <c r="BI1700" s="493" t="n">
        <v>0</v>
      </c>
      <c r="BJ1700" s="493" t="n">
        <v>0</v>
      </c>
      <c r="BK1700" s="493" t="n">
        <v>0</v>
      </c>
      <c r="BL1700" s="493" t="n">
        <v>0</v>
      </c>
      <c r="BM1700" s="493" t="n">
        <v>0</v>
      </c>
      <c r="BN1700" s="493" t="n">
        <v>0</v>
      </c>
      <c r="BO1700" s="493" t="n">
        <v>0</v>
      </c>
      <c r="BP1700" s="493" t="n">
        <v>0</v>
      </c>
      <c r="BQ1700" s="493" t="n">
        <v>0</v>
      </c>
      <c r="BR1700" s="493" t="n">
        <v>0</v>
      </c>
      <c r="BS1700" s="493" t="n">
        <v>0</v>
      </c>
      <c r="BT1700" s="493" t="n">
        <v>0</v>
      </c>
      <c r="BU1700" s="493" t="n">
        <v>0</v>
      </c>
      <c r="BV1700" s="493" t="n">
        <v>0</v>
      </c>
      <c r="BW1700" s="493" t="n">
        <v>0</v>
      </c>
    </row>
    <row r="1701">
      <c r="A1701" t="inlineStr">
        <is>
          <t>[C9C] ANGIOTENSIN-II 길항제 (단일)</t>
        </is>
      </c>
      <c r="B1701" t="inlineStr">
        <is>
          <t>하나제약</t>
        </is>
      </c>
      <c r="C1701" t="inlineStr">
        <is>
          <t>코사탄</t>
        </is>
      </c>
      <c r="D1701" t="inlineStr">
        <is>
          <t>하나제약</t>
        </is>
      </c>
      <c r="E1701" t="inlineStr">
        <is>
          <t>losartan potassium</t>
        </is>
      </c>
      <c r="F1701" t="inlineStr">
        <is>
          <t>병원</t>
        </is>
      </c>
      <c r="G1701" t="inlineStr">
        <is>
          <t>Generic</t>
        </is>
      </c>
      <c r="H1701" s="493" t="n">
        <v>17644.57</v>
      </c>
      <c r="I1701" s="493" t="n">
        <v>7765.19</v>
      </c>
      <c r="J1701" s="493" t="n">
        <v>9111.59</v>
      </c>
      <c r="K1701" s="493" t="n">
        <v>6983.57</v>
      </c>
      <c r="L1701" s="493" t="n">
        <v>6286.93</v>
      </c>
      <c r="M1701" s="493" t="n">
        <v>7348.25</v>
      </c>
      <c r="N1701" s="493" t="n">
        <v>6602.99</v>
      </c>
      <c r="O1701" s="493" t="n">
        <v>10221.53</v>
      </c>
      <c r="P1701" s="493" t="n">
        <v>4933.28</v>
      </c>
      <c r="Q1701" s="493" t="n">
        <v>5448.2</v>
      </c>
      <c r="R1701" s="493" t="n">
        <v>5671.82</v>
      </c>
      <c r="S1701" s="493" t="n">
        <v>1201.73</v>
      </c>
      <c r="T1701" s="493" t="n">
        <v>471.72</v>
      </c>
      <c r="U1701" s="493" t="n">
        <v>0</v>
      </c>
      <c r="V1701" s="493" t="n">
        <v>0</v>
      </c>
      <c r="W1701" s="493" t="n">
        <v>0</v>
      </c>
      <c r="X1701" s="493" t="n">
        <v>0</v>
      </c>
      <c r="Y1701" s="493" t="n">
        <v>0</v>
      </c>
      <c r="Z1701" s="493" t="n">
        <v>0</v>
      </c>
      <c r="AA1701" s="493" t="n">
        <v>0</v>
      </c>
      <c r="AB1701" s="493" t="n">
        <v>0</v>
      </c>
      <c r="AC1701" s="493" t="n">
        <v>112</v>
      </c>
      <c r="AD1701" s="493" t="n">
        <v>0</v>
      </c>
      <c r="AE1701" s="493" t="n">
        <v>0</v>
      </c>
      <c r="AF1701" s="493" t="n">
        <v>392</v>
      </c>
      <c r="AG1701" s="493" t="n">
        <v>0</v>
      </c>
      <c r="AH1701" s="493" t="n">
        <v>0</v>
      </c>
      <c r="AI1701" s="493" t="n">
        <v>0</v>
      </c>
      <c r="AJ1701" s="493" t="n">
        <v>0</v>
      </c>
      <c r="AK1701" s="493" t="n">
        <v>0</v>
      </c>
      <c r="AL1701" s="493" t="n">
        <v>0</v>
      </c>
      <c r="AM1701" s="493" t="n">
        <v>0</v>
      </c>
      <c r="AN1701" s="493" t="n">
        <v>0</v>
      </c>
      <c r="AO1701" s="493" t="n">
        <v>0</v>
      </c>
      <c r="AP1701" s="493" t="n">
        <v>0</v>
      </c>
      <c r="AQ1701" s="493" t="n">
        <v>0</v>
      </c>
      <c r="AR1701" s="493" t="n">
        <v>0</v>
      </c>
      <c r="AS1701" s="493" t="n">
        <v>0</v>
      </c>
      <c r="AT1701" s="493" t="n">
        <v>0</v>
      </c>
      <c r="AU1701" s="493" t="n">
        <v>0</v>
      </c>
      <c r="AV1701" s="493" t="n">
        <v>0</v>
      </c>
      <c r="AW1701" s="493" t="n">
        <v>0</v>
      </c>
      <c r="AX1701" s="493" t="n">
        <v>0</v>
      </c>
      <c r="AY1701" s="493" t="n">
        <v>0</v>
      </c>
      <c r="AZ1701" s="493" t="n">
        <v>0</v>
      </c>
      <c r="BA1701" s="493" t="n">
        <v>0</v>
      </c>
      <c r="BB1701" s="493" t="n">
        <v>0</v>
      </c>
      <c r="BC1701" s="493" t="n">
        <v>0</v>
      </c>
      <c r="BD1701" s="493" t="n">
        <v>0</v>
      </c>
      <c r="BE1701" s="493" t="n">
        <v>0</v>
      </c>
      <c r="BF1701" s="493" t="n">
        <v>0</v>
      </c>
      <c r="BG1701" s="493" t="n">
        <v>0</v>
      </c>
      <c r="BH1701" s="493" t="n">
        <v>0</v>
      </c>
      <c r="BI1701" s="493" t="n">
        <v>0</v>
      </c>
      <c r="BJ1701" s="493" t="n">
        <v>0</v>
      </c>
      <c r="BK1701" s="493" t="n">
        <v>0</v>
      </c>
      <c r="BL1701" s="493" t="n">
        <v>0</v>
      </c>
      <c r="BM1701" s="493" t="n">
        <v>0</v>
      </c>
      <c r="BN1701" s="493" t="n">
        <v>0</v>
      </c>
      <c r="BO1701" s="493" t="n">
        <v>0</v>
      </c>
      <c r="BP1701" s="493" t="n">
        <v>0</v>
      </c>
      <c r="BQ1701" s="493" t="n">
        <v>0</v>
      </c>
      <c r="BR1701" s="493" t="n">
        <v>0</v>
      </c>
      <c r="BS1701" s="493" t="n">
        <v>0</v>
      </c>
      <c r="BT1701" s="493" t="n">
        <v>0</v>
      </c>
      <c r="BU1701" s="493" t="n">
        <v>0</v>
      </c>
      <c r="BV1701" s="493" t="n">
        <v>0</v>
      </c>
      <c r="BW1701" s="493" t="n">
        <v>0</v>
      </c>
    </row>
    <row r="1702">
      <c r="A1702" t="inlineStr">
        <is>
          <t>[C9C] ANGIOTENSIN-II 길항제 (단일)</t>
        </is>
      </c>
      <c r="B1702" t="inlineStr">
        <is>
          <t>하나제약</t>
        </is>
      </c>
      <c r="C1702" t="inlineStr">
        <is>
          <t>코사탄</t>
        </is>
      </c>
      <c r="D1702" t="inlineStr">
        <is>
          <t>하나제약</t>
        </is>
      </c>
      <c r="E1702" t="inlineStr">
        <is>
          <t>losartan potassium</t>
        </is>
      </c>
      <c r="F1702" t="inlineStr">
        <is>
          <t>의원</t>
        </is>
      </c>
      <c r="G1702" t="inlineStr">
        <is>
          <t>Generic</t>
        </is>
      </c>
      <c r="H1702" s="493" t="n">
        <v>239484.7</v>
      </c>
      <c r="I1702" s="493" t="n">
        <v>241150.12</v>
      </c>
      <c r="J1702" s="493" t="n">
        <v>257751.59</v>
      </c>
      <c r="K1702" s="493" t="n">
        <v>249571.62</v>
      </c>
      <c r="L1702" s="493" t="n">
        <v>248637.26</v>
      </c>
      <c r="M1702" s="493" t="n">
        <v>260902.09</v>
      </c>
      <c r="N1702" s="493" t="n">
        <v>246753.84</v>
      </c>
      <c r="O1702" s="493" t="n">
        <v>253837.9</v>
      </c>
      <c r="P1702" s="493" t="n">
        <v>245099.36</v>
      </c>
      <c r="Q1702" s="493" t="n">
        <v>275775.4</v>
      </c>
      <c r="R1702" s="493" t="n">
        <v>236167.14</v>
      </c>
      <c r="S1702" s="493" t="n">
        <v>49734.56</v>
      </c>
      <c r="T1702" s="493" t="n">
        <v>4446.91</v>
      </c>
      <c r="U1702" s="493" t="n">
        <v>2618.71</v>
      </c>
      <c r="V1702" s="493" t="n">
        <v>1963.8</v>
      </c>
      <c r="W1702" s="493" t="n">
        <v>0</v>
      </c>
      <c r="X1702" s="493" t="n">
        <v>0</v>
      </c>
      <c r="Y1702" s="493" t="n">
        <v>0</v>
      </c>
      <c r="Z1702" s="493" t="n">
        <v>0</v>
      </c>
      <c r="AA1702" s="493" t="n">
        <v>2372.85</v>
      </c>
      <c r="AB1702" s="493" t="n">
        <v>0</v>
      </c>
      <c r="AC1702" s="493" t="n">
        <v>1833.3</v>
      </c>
      <c r="AD1702" s="493" t="n">
        <v>1820.95</v>
      </c>
      <c r="AE1702" s="493" t="n">
        <v>0</v>
      </c>
      <c r="AF1702" s="493" t="n">
        <v>1870.8</v>
      </c>
      <c r="AG1702" s="493" t="n">
        <v>0</v>
      </c>
      <c r="AH1702" s="493" t="n">
        <v>0</v>
      </c>
      <c r="AI1702" s="493" t="n">
        <v>0</v>
      </c>
      <c r="AJ1702" s="493" t="n">
        <v>0</v>
      </c>
      <c r="AK1702" s="493" t="n">
        <v>0</v>
      </c>
      <c r="AL1702" s="493" t="n">
        <v>0</v>
      </c>
      <c r="AM1702" s="493" t="n">
        <v>0</v>
      </c>
      <c r="AN1702" s="493" t="n">
        <v>0</v>
      </c>
      <c r="AO1702" s="493" t="n">
        <v>0</v>
      </c>
      <c r="AP1702" s="493" t="n">
        <v>0</v>
      </c>
      <c r="AQ1702" s="493" t="n">
        <v>0</v>
      </c>
      <c r="AR1702" s="493" t="n">
        <v>0</v>
      </c>
      <c r="AS1702" s="493" t="n">
        <v>0</v>
      </c>
      <c r="AT1702" s="493" t="n">
        <v>0</v>
      </c>
      <c r="AU1702" s="493" t="n">
        <v>0</v>
      </c>
      <c r="AV1702" s="493" t="n">
        <v>0</v>
      </c>
      <c r="AW1702" s="493" t="n">
        <v>1420.5</v>
      </c>
      <c r="AX1702" s="493" t="n">
        <v>2833.6</v>
      </c>
      <c r="AY1702" s="493" t="n">
        <v>3003.73</v>
      </c>
      <c r="AZ1702" s="493" t="n">
        <v>2402.07</v>
      </c>
      <c r="BA1702" s="493" t="n">
        <v>2924.8</v>
      </c>
      <c r="BB1702" s="493" t="n">
        <v>4035</v>
      </c>
      <c r="BC1702" s="493" t="n">
        <v>2539.75</v>
      </c>
      <c r="BD1702" s="493" t="n">
        <v>3224.3</v>
      </c>
      <c r="BE1702" s="493" t="n">
        <v>3108.81</v>
      </c>
      <c r="BF1702" s="493" t="n">
        <v>5807.12</v>
      </c>
      <c r="BG1702" s="493" t="n">
        <v>5863.2</v>
      </c>
      <c r="BH1702" s="493" t="n">
        <v>5689.2</v>
      </c>
      <c r="BI1702" s="493" t="n">
        <v>6388.04</v>
      </c>
      <c r="BJ1702" s="493" t="n">
        <v>6332.99</v>
      </c>
      <c r="BK1702" s="493" t="n">
        <v>6916.08</v>
      </c>
      <c r="BL1702" s="493" t="n">
        <v>8173.67</v>
      </c>
      <c r="BM1702" s="493" t="n">
        <v>8585.120000000001</v>
      </c>
      <c r="BN1702" s="493" t="n">
        <v>5510.36</v>
      </c>
      <c r="BO1702" s="493" t="n">
        <v>9435.49</v>
      </c>
      <c r="BP1702" s="493" t="n">
        <v>6937.7</v>
      </c>
      <c r="BQ1702" s="493" t="n">
        <v>6438.95</v>
      </c>
      <c r="BR1702" s="493" t="n">
        <v>7094.15</v>
      </c>
      <c r="BS1702" s="493" t="n">
        <v>7920.4</v>
      </c>
      <c r="BT1702" s="493" t="n">
        <v>6654.25</v>
      </c>
      <c r="BU1702" s="493" t="n">
        <v>8188.28</v>
      </c>
      <c r="BV1702" s="493" t="n">
        <v>12287.59</v>
      </c>
      <c r="BW1702" s="493" t="n">
        <v>12481.27</v>
      </c>
    </row>
    <row r="1703">
      <c r="A1703" t="inlineStr">
        <is>
          <t>[C9C] ANGIOTENSIN-II 길항제 (단일)</t>
        </is>
      </c>
      <c r="B1703" t="inlineStr">
        <is>
          <t>하나제약</t>
        </is>
      </c>
      <c r="C1703" t="inlineStr">
        <is>
          <t>코사탄</t>
        </is>
      </c>
      <c r="D1703" t="inlineStr">
        <is>
          <t>하나제약</t>
        </is>
      </c>
      <c r="E1703" t="inlineStr">
        <is>
          <t>losartan potassium</t>
        </is>
      </c>
      <c r="F1703" t="inlineStr">
        <is>
          <t>보건소</t>
        </is>
      </c>
      <c r="G1703" t="inlineStr">
        <is>
          <t>Generic</t>
        </is>
      </c>
      <c r="H1703" s="493" t="n">
        <v>1549.5</v>
      </c>
      <c r="I1703" s="493" t="n">
        <v>916.83</v>
      </c>
      <c r="J1703" s="493" t="n">
        <v>883.8</v>
      </c>
      <c r="K1703" s="493" t="n">
        <v>1139.7</v>
      </c>
      <c r="L1703" s="493" t="n">
        <v>1302.9</v>
      </c>
      <c r="M1703" s="493" t="n">
        <v>732.6</v>
      </c>
      <c r="N1703" s="493" t="n">
        <v>768.6</v>
      </c>
      <c r="O1703" s="493" t="n">
        <v>802.8</v>
      </c>
      <c r="P1703" s="493" t="n">
        <v>260.4</v>
      </c>
      <c r="Q1703" s="493" t="n">
        <v>1339.2</v>
      </c>
      <c r="R1703" s="493" t="n">
        <v>704.4</v>
      </c>
      <c r="S1703" s="493" t="n">
        <v>781.8</v>
      </c>
      <c r="T1703" s="493" t="n">
        <v>126</v>
      </c>
      <c r="U1703" s="493" t="n">
        <v>0</v>
      </c>
      <c r="V1703" s="493" t="n">
        <v>0</v>
      </c>
      <c r="W1703" s="493" t="n">
        <v>0</v>
      </c>
      <c r="X1703" s="493" t="n">
        <v>0</v>
      </c>
      <c r="Y1703" s="493" t="n">
        <v>0</v>
      </c>
      <c r="Z1703" s="493" t="n">
        <v>0</v>
      </c>
      <c r="AA1703" s="493" t="n">
        <v>207.9</v>
      </c>
      <c r="AB1703" s="493" t="n">
        <v>0</v>
      </c>
      <c r="AC1703" s="493" t="n">
        <v>0</v>
      </c>
      <c r="AD1703" s="493" t="n">
        <v>109.8</v>
      </c>
      <c r="AE1703" s="493" t="n">
        <v>0</v>
      </c>
      <c r="AF1703" s="493" t="n">
        <v>0</v>
      </c>
      <c r="AG1703" s="493" t="n">
        <v>0</v>
      </c>
      <c r="AH1703" s="493" t="n">
        <v>0</v>
      </c>
      <c r="AI1703" s="493" t="n">
        <v>0</v>
      </c>
      <c r="AJ1703" s="493" t="n">
        <v>0</v>
      </c>
      <c r="AK1703" s="493" t="n">
        <v>0</v>
      </c>
      <c r="AL1703" s="493" t="n">
        <v>0</v>
      </c>
      <c r="AM1703" s="493" t="n">
        <v>0</v>
      </c>
      <c r="AN1703" s="493" t="n">
        <v>0</v>
      </c>
      <c r="AO1703" s="493" t="n">
        <v>0</v>
      </c>
      <c r="AP1703" s="493" t="n">
        <v>0</v>
      </c>
      <c r="AQ1703" s="493" t="n">
        <v>0</v>
      </c>
      <c r="AR1703" s="493" t="n">
        <v>0</v>
      </c>
      <c r="AS1703" s="493" t="n">
        <v>0</v>
      </c>
      <c r="AT1703" s="493" t="n">
        <v>0</v>
      </c>
      <c r="AU1703" s="493" t="n">
        <v>0</v>
      </c>
      <c r="AV1703" s="493" t="n">
        <v>0</v>
      </c>
      <c r="AW1703" s="493" t="n">
        <v>89.40000000000001</v>
      </c>
      <c r="AX1703" s="493" t="n">
        <v>0</v>
      </c>
      <c r="AY1703" s="493" t="n">
        <v>123.3</v>
      </c>
      <c r="AZ1703" s="493" t="n">
        <v>0</v>
      </c>
      <c r="BA1703" s="493" t="n">
        <v>0</v>
      </c>
      <c r="BB1703" s="493" t="n">
        <v>203.4</v>
      </c>
      <c r="BC1703" s="493" t="n">
        <v>0</v>
      </c>
      <c r="BD1703" s="493" t="n">
        <v>0</v>
      </c>
      <c r="BE1703" s="493" t="n">
        <v>212.4</v>
      </c>
      <c r="BF1703" s="493" t="n">
        <v>0</v>
      </c>
      <c r="BG1703" s="493" t="n">
        <v>0</v>
      </c>
      <c r="BH1703" s="493" t="n">
        <v>0</v>
      </c>
      <c r="BI1703" s="493" t="n">
        <v>0</v>
      </c>
      <c r="BJ1703" s="493" t="n">
        <v>10.8</v>
      </c>
      <c r="BK1703" s="493" t="n">
        <v>226.8</v>
      </c>
      <c r="BL1703" s="493" t="n">
        <v>0</v>
      </c>
      <c r="BM1703" s="493" t="n">
        <v>0</v>
      </c>
      <c r="BN1703" s="493" t="n">
        <v>0</v>
      </c>
      <c r="BO1703" s="493" t="n">
        <v>0</v>
      </c>
      <c r="BP1703" s="493" t="n">
        <v>0</v>
      </c>
      <c r="BQ1703" s="493" t="n">
        <v>0</v>
      </c>
      <c r="BR1703" s="493" t="n">
        <v>0</v>
      </c>
      <c r="BS1703" s="493" t="n">
        <v>0</v>
      </c>
      <c r="BT1703" s="493" t="n">
        <v>0</v>
      </c>
      <c r="BU1703" s="493" t="n">
        <v>0</v>
      </c>
      <c r="BV1703" s="493" t="n">
        <v>0</v>
      </c>
      <c r="BW1703" s="493" t="n">
        <v>0</v>
      </c>
    </row>
    <row r="1704">
      <c r="A1704" t="inlineStr">
        <is>
          <t>[C9C] ANGIOTENSIN-II 길항제 (단일)</t>
        </is>
      </c>
      <c r="B1704" t="inlineStr">
        <is>
          <t>하나제약</t>
        </is>
      </c>
      <c r="C1704" t="inlineStr">
        <is>
          <t>텔미라</t>
        </is>
      </c>
      <c r="D1704" t="inlineStr">
        <is>
          <t>하나제약</t>
        </is>
      </c>
      <c r="E1704" t="inlineStr">
        <is>
          <t>telmisartan</t>
        </is>
      </c>
      <c r="F1704" t="inlineStr">
        <is>
          <t>상급종합병원</t>
        </is>
      </c>
      <c r="G1704" t="inlineStr">
        <is>
          <t>Generic</t>
        </is>
      </c>
      <c r="H1704" s="493" t="n">
        <v>0</v>
      </c>
      <c r="I1704" s="493" t="n">
        <v>0</v>
      </c>
      <c r="J1704" s="493" t="n">
        <v>0</v>
      </c>
      <c r="K1704" s="493" t="n">
        <v>0</v>
      </c>
      <c r="L1704" s="493" t="n">
        <v>0</v>
      </c>
      <c r="M1704" s="493" t="n">
        <v>0</v>
      </c>
      <c r="N1704" s="493" t="n">
        <v>0</v>
      </c>
      <c r="O1704" s="493" t="n">
        <v>0</v>
      </c>
      <c r="P1704" s="493" t="n">
        <v>0</v>
      </c>
      <c r="Q1704" s="493" t="n">
        <v>0</v>
      </c>
      <c r="R1704" s="493" t="n">
        <v>0</v>
      </c>
      <c r="S1704" s="493" t="n">
        <v>0</v>
      </c>
      <c r="T1704" s="493" t="n">
        <v>0</v>
      </c>
      <c r="U1704" s="493" t="n">
        <v>0</v>
      </c>
      <c r="V1704" s="493" t="n">
        <v>0</v>
      </c>
      <c r="W1704" s="493" t="n">
        <v>0</v>
      </c>
      <c r="X1704" s="493" t="n">
        <v>0</v>
      </c>
      <c r="Y1704" s="493" t="n">
        <v>0</v>
      </c>
      <c r="Z1704" s="493" t="n">
        <v>0</v>
      </c>
      <c r="AA1704" s="493" t="n">
        <v>0</v>
      </c>
      <c r="AB1704" s="493" t="n">
        <v>0</v>
      </c>
      <c r="AC1704" s="493" t="n">
        <v>0</v>
      </c>
      <c r="AD1704" s="493" t="n">
        <v>0</v>
      </c>
      <c r="AE1704" s="493" t="n">
        <v>0</v>
      </c>
      <c r="AF1704" s="493" t="n">
        <v>0</v>
      </c>
      <c r="AG1704" s="493" t="n">
        <v>0</v>
      </c>
      <c r="AH1704" s="493" t="n">
        <v>0</v>
      </c>
      <c r="AI1704" s="493" t="n">
        <v>0</v>
      </c>
      <c r="AJ1704" s="493" t="n">
        <v>0</v>
      </c>
      <c r="AK1704" s="493" t="n">
        <v>0</v>
      </c>
      <c r="AL1704" s="493" t="n">
        <v>0</v>
      </c>
      <c r="AM1704" s="493" t="n">
        <v>0</v>
      </c>
      <c r="AN1704" s="493" t="n">
        <v>0</v>
      </c>
      <c r="AO1704" s="493" t="n">
        <v>0</v>
      </c>
      <c r="AP1704" s="493" t="n">
        <v>0</v>
      </c>
      <c r="AQ1704" s="493" t="n">
        <v>3848</v>
      </c>
      <c r="AR1704" s="493" t="n">
        <v>671.4400000000001</v>
      </c>
      <c r="AS1704" s="493" t="n">
        <v>0</v>
      </c>
      <c r="AT1704" s="493" t="n">
        <v>0</v>
      </c>
      <c r="AU1704" s="493" t="n">
        <v>0</v>
      </c>
      <c r="AV1704" s="493" t="n">
        <v>337.4</v>
      </c>
      <c r="AW1704" s="493" t="n">
        <v>420.35</v>
      </c>
      <c r="AX1704" s="493" t="n">
        <v>422.45</v>
      </c>
      <c r="AY1704" s="493" t="n">
        <v>0</v>
      </c>
      <c r="AZ1704" s="493" t="n">
        <v>0</v>
      </c>
      <c r="BA1704" s="493" t="n">
        <v>1831.65</v>
      </c>
      <c r="BB1704" s="493" t="n">
        <v>683.76</v>
      </c>
      <c r="BC1704" s="493" t="n">
        <v>0</v>
      </c>
      <c r="BD1704" s="493" t="n">
        <v>752.4</v>
      </c>
      <c r="BE1704" s="493" t="n">
        <v>686</v>
      </c>
      <c r="BF1704" s="493" t="n">
        <v>0</v>
      </c>
      <c r="BG1704" s="493" t="n">
        <v>0</v>
      </c>
      <c r="BH1704" s="493" t="n">
        <v>738.01</v>
      </c>
      <c r="BI1704" s="493" t="n">
        <v>0</v>
      </c>
      <c r="BJ1704" s="493" t="n">
        <v>0</v>
      </c>
      <c r="BK1704" s="493" t="n">
        <v>0</v>
      </c>
      <c r="BL1704" s="493" t="n">
        <v>0</v>
      </c>
      <c r="BM1704" s="493" t="n">
        <v>0</v>
      </c>
      <c r="BN1704" s="493" t="n">
        <v>0</v>
      </c>
      <c r="BO1704" s="493" t="n">
        <v>0</v>
      </c>
      <c r="BP1704" s="493" t="n">
        <v>0</v>
      </c>
      <c r="BQ1704" s="493" t="n">
        <v>0</v>
      </c>
      <c r="BR1704" s="493" t="n">
        <v>0</v>
      </c>
      <c r="BS1704" s="493" t="n">
        <v>0</v>
      </c>
      <c r="BT1704" s="493" t="n">
        <v>0</v>
      </c>
      <c r="BU1704" s="493" t="n">
        <v>1272.05</v>
      </c>
      <c r="BV1704" s="493" t="n">
        <v>0</v>
      </c>
      <c r="BW1704" s="493" t="n">
        <v>0</v>
      </c>
    </row>
    <row r="1705">
      <c r="A1705" t="inlineStr">
        <is>
          <t>[C9C] ANGIOTENSIN-II 길항제 (단일)</t>
        </is>
      </c>
      <c r="B1705" t="inlineStr">
        <is>
          <t>하나제약</t>
        </is>
      </c>
      <c r="C1705" t="inlineStr">
        <is>
          <t>텔미라</t>
        </is>
      </c>
      <c r="D1705" t="inlineStr">
        <is>
          <t>하나제약</t>
        </is>
      </c>
      <c r="E1705" t="inlineStr">
        <is>
          <t>telmisartan</t>
        </is>
      </c>
      <c r="F1705" t="inlineStr">
        <is>
          <t>종합병원</t>
        </is>
      </c>
      <c r="G1705" t="inlineStr">
        <is>
          <t>Generic</t>
        </is>
      </c>
      <c r="H1705" s="493" t="n">
        <v>89606.91</v>
      </c>
      <c r="I1705" s="493" t="n">
        <v>86101.12</v>
      </c>
      <c r="J1705" s="493" t="n">
        <v>98565.61</v>
      </c>
      <c r="K1705" s="493" t="n">
        <v>88587.60000000001</v>
      </c>
      <c r="L1705" s="493" t="n">
        <v>96615.16</v>
      </c>
      <c r="M1705" s="493" t="n">
        <v>69174.96000000001</v>
      </c>
      <c r="N1705" s="493" t="n">
        <v>87397.81</v>
      </c>
      <c r="O1705" s="493" t="n">
        <v>89410.17999999999</v>
      </c>
      <c r="P1705" s="493" t="n">
        <v>76027.14</v>
      </c>
      <c r="Q1705" s="493" t="n">
        <v>95027.67999999999</v>
      </c>
      <c r="R1705" s="493" t="n">
        <v>122618.45</v>
      </c>
      <c r="S1705" s="493" t="n">
        <v>146954.15</v>
      </c>
      <c r="T1705" s="493" t="n">
        <v>153679.03</v>
      </c>
      <c r="U1705" s="493" t="n">
        <v>138629.84</v>
      </c>
      <c r="V1705" s="493" t="n">
        <v>152800.14</v>
      </c>
      <c r="W1705" s="493" t="n">
        <v>113344.33</v>
      </c>
      <c r="X1705" s="493" t="n">
        <v>151117.07</v>
      </c>
      <c r="Y1705" s="493" t="n">
        <v>128210.69</v>
      </c>
      <c r="Z1705" s="493" t="n">
        <v>143213.67</v>
      </c>
      <c r="AA1705" s="493" t="n">
        <v>140494.71</v>
      </c>
      <c r="AB1705" s="493" t="n">
        <v>150074.22</v>
      </c>
      <c r="AC1705" s="493" t="n">
        <v>133266.4</v>
      </c>
      <c r="AD1705" s="493" t="n">
        <v>109585.65</v>
      </c>
      <c r="AE1705" s="493" t="n">
        <v>126700.96</v>
      </c>
      <c r="AF1705" s="493" t="n">
        <v>98190.46000000001</v>
      </c>
      <c r="AG1705" s="493" t="n">
        <v>213080.26</v>
      </c>
      <c r="AH1705" s="493" t="n">
        <v>168989.7</v>
      </c>
      <c r="AI1705" s="493" t="n">
        <v>176702.14</v>
      </c>
      <c r="AJ1705" s="493" t="n">
        <v>183280.71</v>
      </c>
      <c r="AK1705" s="493" t="n">
        <v>181791.84</v>
      </c>
      <c r="AL1705" s="493" t="n">
        <v>179413.03</v>
      </c>
      <c r="AM1705" s="493" t="n">
        <v>214228.81</v>
      </c>
      <c r="AN1705" s="493" t="n">
        <v>173554.01</v>
      </c>
      <c r="AO1705" s="493" t="n">
        <v>182604.65</v>
      </c>
      <c r="AP1705" s="493" t="n">
        <v>184684.13</v>
      </c>
      <c r="AQ1705" s="493" t="n">
        <v>194170.68</v>
      </c>
      <c r="AR1705" s="493" t="n">
        <v>186619.67</v>
      </c>
      <c r="AS1705" s="493" t="n">
        <v>174982.46</v>
      </c>
      <c r="AT1705" s="493" t="n">
        <v>223942.96</v>
      </c>
      <c r="AU1705" s="493" t="n">
        <v>162415.64</v>
      </c>
      <c r="AV1705" s="493" t="n">
        <v>186374.09</v>
      </c>
      <c r="AW1705" s="493" t="n">
        <v>212720.61</v>
      </c>
      <c r="AX1705" s="493" t="n">
        <v>219504.42</v>
      </c>
      <c r="AY1705" s="493" t="n">
        <v>258973.11</v>
      </c>
      <c r="AZ1705" s="493" t="n">
        <v>217746.64</v>
      </c>
      <c r="BA1705" s="493" t="n">
        <v>212626.32</v>
      </c>
      <c r="BB1705" s="493" t="n">
        <v>231020.04</v>
      </c>
      <c r="BC1705" s="493" t="n">
        <v>281769.07</v>
      </c>
      <c r="BD1705" s="493" t="n">
        <v>198362.07</v>
      </c>
      <c r="BE1705" s="493" t="n">
        <v>181272.05</v>
      </c>
      <c r="BF1705" s="493" t="n">
        <v>205955.7</v>
      </c>
      <c r="BG1705" s="493" t="n">
        <v>200052.57</v>
      </c>
      <c r="BH1705" s="493" t="n">
        <v>193145.7</v>
      </c>
      <c r="BI1705" s="493" t="n">
        <v>204634.23</v>
      </c>
      <c r="BJ1705" s="493" t="n">
        <v>230337.7</v>
      </c>
      <c r="BK1705" s="493" t="n">
        <v>164745.82</v>
      </c>
      <c r="BL1705" s="493" t="n">
        <v>187955.55</v>
      </c>
      <c r="BM1705" s="493" t="n">
        <v>192432.25</v>
      </c>
      <c r="BN1705" s="493" t="n">
        <v>171045.33</v>
      </c>
      <c r="BO1705" s="493" t="n">
        <v>179982.47</v>
      </c>
      <c r="BP1705" s="493" t="n">
        <v>118238.7</v>
      </c>
      <c r="BQ1705" s="493" t="n">
        <v>103658.35</v>
      </c>
      <c r="BR1705" s="493" t="n">
        <v>151465.89</v>
      </c>
      <c r="BS1705" s="493" t="n">
        <v>146209.84</v>
      </c>
      <c r="BT1705" s="493" t="n">
        <v>125065.33</v>
      </c>
      <c r="BU1705" s="493" t="n">
        <v>125777.77</v>
      </c>
      <c r="BV1705" s="493" t="n">
        <v>141030.11</v>
      </c>
      <c r="BW1705" s="493" t="n">
        <v>124147.66</v>
      </c>
    </row>
    <row r="1706">
      <c r="A1706" t="inlineStr">
        <is>
          <t>[C9C] ANGIOTENSIN-II 길항제 (단일)</t>
        </is>
      </c>
      <c r="B1706" t="inlineStr">
        <is>
          <t>하나제약</t>
        </is>
      </c>
      <c r="C1706" t="inlineStr">
        <is>
          <t>텔미라</t>
        </is>
      </c>
      <c r="D1706" t="inlineStr">
        <is>
          <t>하나제약</t>
        </is>
      </c>
      <c r="E1706" t="inlineStr">
        <is>
          <t>telmisartan</t>
        </is>
      </c>
      <c r="F1706" t="inlineStr">
        <is>
          <t>병원</t>
        </is>
      </c>
      <c r="G1706" t="inlineStr">
        <is>
          <t>Generic</t>
        </is>
      </c>
      <c r="H1706" s="493" t="n">
        <v>11836.36</v>
      </c>
      <c r="I1706" s="493" t="n">
        <v>17762.49</v>
      </c>
      <c r="J1706" s="493" t="n">
        <v>13084.59</v>
      </c>
      <c r="K1706" s="493" t="n">
        <v>15848.63</v>
      </c>
      <c r="L1706" s="493" t="n">
        <v>12114.4</v>
      </c>
      <c r="M1706" s="493" t="n">
        <v>17237.1</v>
      </c>
      <c r="N1706" s="493" t="n">
        <v>15776.21</v>
      </c>
      <c r="O1706" s="493" t="n">
        <v>13184.62</v>
      </c>
      <c r="P1706" s="493" t="n">
        <v>16620.42</v>
      </c>
      <c r="Q1706" s="493" t="n">
        <v>13737.6</v>
      </c>
      <c r="R1706" s="493" t="n">
        <v>17190.65</v>
      </c>
      <c r="S1706" s="493" t="n">
        <v>21498.55</v>
      </c>
      <c r="T1706" s="493" t="n">
        <v>21264.85</v>
      </c>
      <c r="U1706" s="493" t="n">
        <v>16368.7</v>
      </c>
      <c r="V1706" s="493" t="n">
        <v>23857.35</v>
      </c>
      <c r="W1706" s="493" t="n">
        <v>21874.6</v>
      </c>
      <c r="X1706" s="493" t="n">
        <v>25517.23</v>
      </c>
      <c r="Y1706" s="493" t="n">
        <v>29484.5</v>
      </c>
      <c r="Z1706" s="493" t="n">
        <v>29952.08</v>
      </c>
      <c r="AA1706" s="493" t="n">
        <v>27988.35</v>
      </c>
      <c r="AB1706" s="493" t="n">
        <v>26386.9</v>
      </c>
      <c r="AC1706" s="493" t="n">
        <v>34619</v>
      </c>
      <c r="AD1706" s="493" t="n">
        <v>22917.32</v>
      </c>
      <c r="AE1706" s="493" t="n">
        <v>29911.09</v>
      </c>
      <c r="AF1706" s="493" t="n">
        <v>27815.34</v>
      </c>
      <c r="AG1706" s="493" t="n">
        <v>26125.12</v>
      </c>
      <c r="AH1706" s="493" t="n">
        <v>34606.14</v>
      </c>
      <c r="AI1706" s="493" t="n">
        <v>25756.33</v>
      </c>
      <c r="AJ1706" s="493" t="n">
        <v>31393.41</v>
      </c>
      <c r="AK1706" s="493" t="n">
        <v>29313.55</v>
      </c>
      <c r="AL1706" s="493" t="n">
        <v>25527.7</v>
      </c>
      <c r="AM1706" s="493" t="n">
        <v>20677.26</v>
      </c>
      <c r="AN1706" s="493" t="n">
        <v>21062.87</v>
      </c>
      <c r="AO1706" s="493" t="n">
        <v>23939.48</v>
      </c>
      <c r="AP1706" s="493" t="n">
        <v>23729.57</v>
      </c>
      <c r="AQ1706" s="493" t="n">
        <v>24674.78</v>
      </c>
      <c r="AR1706" s="493" t="n">
        <v>25443.99</v>
      </c>
      <c r="AS1706" s="493" t="n">
        <v>21296.73</v>
      </c>
      <c r="AT1706" s="493" t="n">
        <v>19932.64</v>
      </c>
      <c r="AU1706" s="493" t="n">
        <v>26389.33</v>
      </c>
      <c r="AV1706" s="493" t="n">
        <v>19367.7</v>
      </c>
      <c r="AW1706" s="493" t="n">
        <v>24768.89</v>
      </c>
      <c r="AX1706" s="493" t="n">
        <v>24397.87</v>
      </c>
      <c r="AY1706" s="493" t="n">
        <v>19967.29</v>
      </c>
      <c r="AZ1706" s="493" t="n">
        <v>19074.56</v>
      </c>
      <c r="BA1706" s="493" t="n">
        <v>24223.09</v>
      </c>
      <c r="BB1706" s="493" t="n">
        <v>23875.44</v>
      </c>
      <c r="BC1706" s="493" t="n">
        <v>27088.96</v>
      </c>
      <c r="BD1706" s="493" t="n">
        <v>21289.2</v>
      </c>
      <c r="BE1706" s="493" t="n">
        <v>27587.84</v>
      </c>
      <c r="BF1706" s="493" t="n">
        <v>32796.96</v>
      </c>
      <c r="BG1706" s="493" t="n">
        <v>35264.11</v>
      </c>
      <c r="BH1706" s="493" t="n">
        <v>35763.26</v>
      </c>
      <c r="BI1706" s="493" t="n">
        <v>29303.02</v>
      </c>
      <c r="BJ1706" s="493" t="n">
        <v>36331.86</v>
      </c>
      <c r="BK1706" s="493" t="n">
        <v>31329.98</v>
      </c>
      <c r="BL1706" s="493" t="n">
        <v>41984.72</v>
      </c>
      <c r="BM1706" s="493" t="n">
        <v>34438.78</v>
      </c>
      <c r="BN1706" s="493" t="n">
        <v>37811.12</v>
      </c>
      <c r="BO1706" s="493" t="n">
        <v>28694.49</v>
      </c>
      <c r="BP1706" s="493" t="n">
        <v>33479.57</v>
      </c>
      <c r="BQ1706" s="493" t="n">
        <v>22587.6</v>
      </c>
      <c r="BR1706" s="493" t="n">
        <v>31032.94</v>
      </c>
      <c r="BS1706" s="493" t="n">
        <v>26494.71</v>
      </c>
      <c r="BT1706" s="493" t="n">
        <v>18681.43</v>
      </c>
      <c r="BU1706" s="493" t="n">
        <v>15927.49</v>
      </c>
      <c r="BV1706" s="493" t="n">
        <v>20855.96</v>
      </c>
      <c r="BW1706" s="493" t="n">
        <v>19395.19</v>
      </c>
    </row>
    <row r="1707">
      <c r="A1707" t="inlineStr">
        <is>
          <t>[C9C] ANGIOTENSIN-II 길항제 (단일)</t>
        </is>
      </c>
      <c r="B1707" t="inlineStr">
        <is>
          <t>하나제약</t>
        </is>
      </c>
      <c r="C1707" t="inlineStr">
        <is>
          <t>텔미라</t>
        </is>
      </c>
      <c r="D1707" t="inlineStr">
        <is>
          <t>하나제약</t>
        </is>
      </c>
      <c r="E1707" t="inlineStr">
        <is>
          <t>telmisartan</t>
        </is>
      </c>
      <c r="F1707" t="inlineStr">
        <is>
          <t>의원</t>
        </is>
      </c>
      <c r="G1707" t="inlineStr">
        <is>
          <t>Generic</t>
        </is>
      </c>
      <c r="H1707" s="493" t="n">
        <v>146468.54</v>
      </c>
      <c r="I1707" s="493" t="n">
        <v>134515.37</v>
      </c>
      <c r="J1707" s="493" t="n">
        <v>159221.85</v>
      </c>
      <c r="K1707" s="493" t="n">
        <v>137254.86</v>
      </c>
      <c r="L1707" s="493" t="n">
        <v>129950.58</v>
      </c>
      <c r="M1707" s="493" t="n">
        <v>138121.97</v>
      </c>
      <c r="N1707" s="493" t="n">
        <v>133877.51</v>
      </c>
      <c r="O1707" s="493" t="n">
        <v>137077.77</v>
      </c>
      <c r="P1707" s="493" t="n">
        <v>134860</v>
      </c>
      <c r="Q1707" s="493" t="n">
        <v>146609.29</v>
      </c>
      <c r="R1707" s="493" t="n">
        <v>162647.03</v>
      </c>
      <c r="S1707" s="493" t="n">
        <v>341375.1</v>
      </c>
      <c r="T1707" s="493" t="n">
        <v>338051.82</v>
      </c>
      <c r="U1707" s="493" t="n">
        <v>303124.78</v>
      </c>
      <c r="V1707" s="493" t="n">
        <v>342485.85</v>
      </c>
      <c r="W1707" s="493" t="n">
        <v>325909.38</v>
      </c>
      <c r="X1707" s="493" t="n">
        <v>343242.33</v>
      </c>
      <c r="Y1707" s="493" t="n">
        <v>343546.2</v>
      </c>
      <c r="Z1707" s="493" t="n">
        <v>365338.09</v>
      </c>
      <c r="AA1707" s="493" t="n">
        <v>349430.81</v>
      </c>
      <c r="AB1707" s="493" t="n">
        <v>350807.91</v>
      </c>
      <c r="AC1707" s="493" t="n">
        <v>377142.71</v>
      </c>
      <c r="AD1707" s="493" t="n">
        <v>365541.41</v>
      </c>
      <c r="AE1707" s="493" t="n">
        <v>392816.25</v>
      </c>
      <c r="AF1707" s="493" t="n">
        <v>357109.43</v>
      </c>
      <c r="AG1707" s="493" t="n">
        <v>340620.68</v>
      </c>
      <c r="AH1707" s="493" t="n">
        <v>406381.35</v>
      </c>
      <c r="AI1707" s="493" t="n">
        <v>377646.12</v>
      </c>
      <c r="AJ1707" s="493" t="n">
        <v>409268.23</v>
      </c>
      <c r="AK1707" s="493" t="n">
        <v>408438.06</v>
      </c>
      <c r="AL1707" s="493" t="n">
        <v>411459.73</v>
      </c>
      <c r="AM1707" s="493" t="n">
        <v>424303.15</v>
      </c>
      <c r="AN1707" s="493" t="n">
        <v>420418.49</v>
      </c>
      <c r="AO1707" s="493" t="n">
        <v>415281.25</v>
      </c>
      <c r="AP1707" s="493" t="n">
        <v>430520.55</v>
      </c>
      <c r="AQ1707" s="493" t="n">
        <v>424399.3</v>
      </c>
      <c r="AR1707" s="493" t="n">
        <v>453681.1</v>
      </c>
      <c r="AS1707" s="493" t="n">
        <v>403411.84</v>
      </c>
      <c r="AT1707" s="493" t="n">
        <v>435458.47</v>
      </c>
      <c r="AU1707" s="493" t="n">
        <v>428260.07</v>
      </c>
      <c r="AV1707" s="493" t="n">
        <v>433912.31</v>
      </c>
      <c r="AW1707" s="493" t="n">
        <v>412548.6</v>
      </c>
      <c r="AX1707" s="493" t="n">
        <v>443385.55</v>
      </c>
      <c r="AY1707" s="493" t="n">
        <v>444776.22</v>
      </c>
      <c r="AZ1707" s="493" t="n">
        <v>449451.02</v>
      </c>
      <c r="BA1707" s="493" t="n">
        <v>454642.4</v>
      </c>
      <c r="BB1707" s="493" t="n">
        <v>438291.49</v>
      </c>
      <c r="BC1707" s="493" t="n">
        <v>474280.26</v>
      </c>
      <c r="BD1707" s="493" t="n">
        <v>434057.16</v>
      </c>
      <c r="BE1707" s="493" t="n">
        <v>412200.9</v>
      </c>
      <c r="BF1707" s="493" t="n">
        <v>413959.28</v>
      </c>
      <c r="BG1707" s="493" t="n">
        <v>436606.3</v>
      </c>
      <c r="BH1707" s="493" t="n">
        <v>439158.81</v>
      </c>
      <c r="BI1707" s="493" t="n">
        <v>405481.69</v>
      </c>
      <c r="BJ1707" s="493" t="n">
        <v>451622.91</v>
      </c>
      <c r="BK1707" s="493" t="n">
        <v>452225.5</v>
      </c>
      <c r="BL1707" s="493" t="n">
        <v>492216.82</v>
      </c>
      <c r="BM1707" s="493" t="n">
        <v>434821.83</v>
      </c>
      <c r="BN1707" s="493" t="n">
        <v>423150.52</v>
      </c>
      <c r="BO1707" s="493" t="n">
        <v>464655.88</v>
      </c>
      <c r="BP1707" s="493" t="n">
        <v>467515.18</v>
      </c>
      <c r="BQ1707" s="493" t="n">
        <v>439875.54</v>
      </c>
      <c r="BR1707" s="493" t="n">
        <v>486945.7</v>
      </c>
      <c r="BS1707" s="493" t="n">
        <v>487033.73</v>
      </c>
      <c r="BT1707" s="493" t="n">
        <v>463332.36</v>
      </c>
      <c r="BU1707" s="493" t="n">
        <v>460979.22</v>
      </c>
      <c r="BV1707" s="493" t="n">
        <v>468028.8</v>
      </c>
      <c r="BW1707" s="493" t="n">
        <v>449680.81</v>
      </c>
    </row>
    <row r="1708">
      <c r="A1708" t="inlineStr">
        <is>
          <t>[C9C] ANGIOTENSIN-II 길항제 (단일)</t>
        </is>
      </c>
      <c r="B1708" t="inlineStr">
        <is>
          <t>하나제약</t>
        </is>
      </c>
      <c r="C1708" t="inlineStr">
        <is>
          <t>텔미라</t>
        </is>
      </c>
      <c r="D1708" t="inlineStr">
        <is>
          <t>하나제약</t>
        </is>
      </c>
      <c r="E1708" t="inlineStr">
        <is>
          <t>telmisartan</t>
        </is>
      </c>
      <c r="F1708" t="inlineStr">
        <is>
          <t>보건소</t>
        </is>
      </c>
      <c r="G1708" t="inlineStr">
        <is>
          <t>Generic</t>
        </is>
      </c>
      <c r="H1708" s="493" t="n">
        <v>499.2</v>
      </c>
      <c r="I1708" s="493" t="n">
        <v>0</v>
      </c>
      <c r="J1708" s="493" t="n">
        <v>442.8</v>
      </c>
      <c r="K1708" s="493" t="n">
        <v>0</v>
      </c>
      <c r="L1708" s="493" t="n">
        <v>0</v>
      </c>
      <c r="M1708" s="493" t="n">
        <v>0</v>
      </c>
      <c r="N1708" s="493" t="n">
        <v>0</v>
      </c>
      <c r="O1708" s="493" t="n">
        <v>0</v>
      </c>
      <c r="P1708" s="493" t="n">
        <v>0</v>
      </c>
      <c r="Q1708" s="493" t="n">
        <v>0</v>
      </c>
      <c r="R1708" s="493" t="n">
        <v>0</v>
      </c>
      <c r="S1708" s="493" t="n">
        <v>372.6</v>
      </c>
      <c r="T1708" s="493" t="n">
        <v>934.8</v>
      </c>
      <c r="U1708" s="493" t="n">
        <v>835.2</v>
      </c>
      <c r="V1708" s="493" t="n">
        <v>902.7</v>
      </c>
      <c r="W1708" s="493" t="n">
        <v>396.9</v>
      </c>
      <c r="X1708" s="493" t="n">
        <v>580.5</v>
      </c>
      <c r="Y1708" s="493" t="n">
        <v>318.8</v>
      </c>
      <c r="Z1708" s="493" t="n">
        <v>1233.6</v>
      </c>
      <c r="AA1708" s="493" t="n">
        <v>1073.4</v>
      </c>
      <c r="AB1708" s="493" t="n">
        <v>877.5</v>
      </c>
      <c r="AC1708" s="493" t="n">
        <v>702.9</v>
      </c>
      <c r="AD1708" s="493" t="n">
        <v>970.95</v>
      </c>
      <c r="AE1708" s="493" t="n">
        <v>1222.3</v>
      </c>
      <c r="AF1708" s="493" t="n">
        <v>1287.3</v>
      </c>
      <c r="AG1708" s="493" t="n">
        <v>1562.7</v>
      </c>
      <c r="AH1708" s="493" t="n">
        <v>1821.9</v>
      </c>
      <c r="AI1708" s="493" t="n">
        <v>4260.45</v>
      </c>
      <c r="AJ1708" s="493" t="n">
        <v>1412.12</v>
      </c>
      <c r="AK1708" s="493" t="n">
        <v>1592.1</v>
      </c>
      <c r="AL1708" s="493" t="n">
        <v>607.2</v>
      </c>
      <c r="AM1708" s="493" t="n">
        <v>2107.8</v>
      </c>
      <c r="AN1708" s="493" t="n">
        <v>2053.6</v>
      </c>
      <c r="AO1708" s="493" t="n">
        <v>5356.2</v>
      </c>
      <c r="AP1708" s="493" t="n">
        <v>522.0700000000001</v>
      </c>
      <c r="AQ1708" s="493" t="n">
        <v>1539.6</v>
      </c>
      <c r="AR1708" s="493" t="n">
        <v>164.7</v>
      </c>
      <c r="AS1708" s="493" t="n">
        <v>539.4</v>
      </c>
      <c r="AT1708" s="493" t="n">
        <v>320.7</v>
      </c>
      <c r="AU1708" s="493" t="n">
        <v>1596.6</v>
      </c>
      <c r="AV1708" s="493" t="n">
        <v>2357.1</v>
      </c>
      <c r="AW1708" s="493" t="n">
        <v>2938.53</v>
      </c>
      <c r="AX1708" s="493" t="n">
        <v>6866.5</v>
      </c>
      <c r="AY1708" s="493" t="n">
        <v>4485.6</v>
      </c>
      <c r="AZ1708" s="493" t="n">
        <v>4704.45</v>
      </c>
      <c r="BA1708" s="493" t="n">
        <v>10170</v>
      </c>
      <c r="BB1708" s="493" t="n">
        <v>3781.74</v>
      </c>
      <c r="BC1708" s="493" t="n">
        <v>8105.25</v>
      </c>
      <c r="BD1708" s="493" t="n">
        <v>5111.4</v>
      </c>
      <c r="BE1708" s="493" t="n">
        <v>6636.9</v>
      </c>
      <c r="BF1708" s="493" t="n">
        <v>3721.65</v>
      </c>
      <c r="BG1708" s="493" t="n">
        <v>5643.6</v>
      </c>
      <c r="BH1708" s="493" t="n">
        <v>8553</v>
      </c>
      <c r="BI1708" s="493" t="n">
        <v>4264.8</v>
      </c>
      <c r="BJ1708" s="493" t="n">
        <v>5662.8</v>
      </c>
      <c r="BK1708" s="493" t="n">
        <v>8030.96</v>
      </c>
      <c r="BL1708" s="493" t="n">
        <v>7018.2</v>
      </c>
      <c r="BM1708" s="493" t="n">
        <v>10465.2</v>
      </c>
      <c r="BN1708" s="493" t="n">
        <v>277.2</v>
      </c>
      <c r="BO1708" s="493" t="n">
        <v>4643.4</v>
      </c>
      <c r="BP1708" s="493" t="n">
        <v>10302</v>
      </c>
      <c r="BQ1708" s="493" t="n">
        <v>4737.15</v>
      </c>
      <c r="BR1708" s="493" t="n">
        <v>3581.55</v>
      </c>
      <c r="BS1708" s="493" t="n">
        <v>2169</v>
      </c>
      <c r="BT1708" s="493" t="n">
        <v>1807.95</v>
      </c>
      <c r="BU1708" s="493" t="n">
        <v>4956.6</v>
      </c>
      <c r="BV1708" s="493" t="n">
        <v>4060.2</v>
      </c>
      <c r="BW1708" s="493" t="n">
        <v>6012</v>
      </c>
    </row>
    <row r="1709">
      <c r="A1709" t="inlineStr">
        <is>
          <t>[C9C] ANGIOTENSIN-II 길항제 (단일)</t>
        </is>
      </c>
      <c r="B1709" t="inlineStr">
        <is>
          <t>하나제약</t>
        </is>
      </c>
      <c r="C1709" t="inlineStr">
        <is>
          <t>텔미라</t>
        </is>
      </c>
      <c r="D1709" t="inlineStr">
        <is>
          <t>하나제약</t>
        </is>
      </c>
      <c r="E1709" t="inlineStr">
        <is>
          <t>telmisartan</t>
        </is>
      </c>
      <c r="F1709" t="inlineStr">
        <is>
          <t>기타(치과의원, 치과병원 등)</t>
        </is>
      </c>
      <c r="G1709" t="inlineStr">
        <is>
          <t>Generic</t>
        </is>
      </c>
      <c r="H1709" s="493" t="n">
        <v>0</v>
      </c>
      <c r="I1709" s="493" t="n">
        <v>0</v>
      </c>
      <c r="J1709" s="493" t="n">
        <v>0</v>
      </c>
      <c r="K1709" s="493" t="n">
        <v>0</v>
      </c>
      <c r="L1709" s="493" t="n">
        <v>0</v>
      </c>
      <c r="M1709" s="493" t="n">
        <v>0</v>
      </c>
      <c r="N1709" s="493" t="n">
        <v>0</v>
      </c>
      <c r="O1709" s="493" t="n">
        <v>0</v>
      </c>
      <c r="P1709" s="493" t="n">
        <v>0</v>
      </c>
      <c r="Q1709" s="493" t="n">
        <v>0</v>
      </c>
      <c r="R1709" s="493" t="n">
        <v>0</v>
      </c>
      <c r="S1709" s="493" t="n">
        <v>0</v>
      </c>
      <c r="T1709" s="493" t="n">
        <v>0</v>
      </c>
      <c r="U1709" s="493" t="n">
        <v>0</v>
      </c>
      <c r="V1709" s="493" t="n">
        <v>0</v>
      </c>
      <c r="W1709" s="493" t="n">
        <v>0</v>
      </c>
      <c r="X1709" s="493" t="n">
        <v>0</v>
      </c>
      <c r="Y1709" s="493" t="n">
        <v>0</v>
      </c>
      <c r="Z1709" s="493" t="n">
        <v>0</v>
      </c>
      <c r="AA1709" s="493" t="n">
        <v>0</v>
      </c>
      <c r="AB1709" s="493" t="n">
        <v>0</v>
      </c>
      <c r="AC1709" s="493" t="n">
        <v>0</v>
      </c>
      <c r="AD1709" s="493" t="n">
        <v>0</v>
      </c>
      <c r="AE1709" s="493" t="n">
        <v>0</v>
      </c>
      <c r="AF1709" s="493" t="n">
        <v>0</v>
      </c>
      <c r="AG1709" s="493" t="n">
        <v>0</v>
      </c>
      <c r="AH1709" s="493" t="n">
        <v>231.9</v>
      </c>
      <c r="AI1709" s="493" t="n">
        <v>0</v>
      </c>
      <c r="AJ1709" s="493" t="n">
        <v>0</v>
      </c>
      <c r="AK1709" s="493" t="n">
        <v>0</v>
      </c>
      <c r="AL1709" s="493" t="n">
        <v>0</v>
      </c>
      <c r="AM1709" s="493" t="n">
        <v>0</v>
      </c>
      <c r="AN1709" s="493" t="n">
        <v>0</v>
      </c>
      <c r="AO1709" s="493" t="n">
        <v>53.34</v>
      </c>
      <c r="AP1709" s="493" t="n">
        <v>0</v>
      </c>
      <c r="AQ1709" s="493" t="n">
        <v>0</v>
      </c>
      <c r="AR1709" s="493" t="n">
        <v>0</v>
      </c>
      <c r="AS1709" s="493" t="n">
        <v>0</v>
      </c>
      <c r="AT1709" s="493" t="n">
        <v>0</v>
      </c>
      <c r="AU1709" s="493" t="n">
        <v>0</v>
      </c>
      <c r="AV1709" s="493" t="n">
        <v>0</v>
      </c>
      <c r="AW1709" s="493" t="n">
        <v>0</v>
      </c>
      <c r="AX1709" s="493" t="n">
        <v>0</v>
      </c>
      <c r="AY1709" s="493" t="n">
        <v>0</v>
      </c>
      <c r="AZ1709" s="493" t="n">
        <v>0</v>
      </c>
      <c r="BA1709" s="493" t="n">
        <v>0</v>
      </c>
      <c r="BB1709" s="493" t="n">
        <v>313.2</v>
      </c>
      <c r="BC1709" s="493" t="n">
        <v>0</v>
      </c>
      <c r="BD1709" s="493" t="n">
        <v>0</v>
      </c>
      <c r="BE1709" s="493" t="n">
        <v>287.4</v>
      </c>
      <c r="BF1709" s="493" t="n">
        <v>0</v>
      </c>
      <c r="BG1709" s="493" t="n">
        <v>292.8</v>
      </c>
      <c r="BH1709" s="493" t="n">
        <v>0</v>
      </c>
      <c r="BI1709" s="493" t="n">
        <v>0</v>
      </c>
      <c r="BJ1709" s="493" t="n">
        <v>0</v>
      </c>
      <c r="BK1709" s="493" t="n">
        <v>465.3</v>
      </c>
      <c r="BL1709" s="493" t="n">
        <v>477</v>
      </c>
      <c r="BM1709" s="493" t="n">
        <v>655.2</v>
      </c>
      <c r="BN1709" s="493" t="n">
        <v>874.8</v>
      </c>
      <c r="BO1709" s="493" t="n">
        <v>320.4</v>
      </c>
      <c r="BP1709" s="493" t="n">
        <v>1208.3</v>
      </c>
      <c r="BQ1709" s="493" t="n">
        <v>80.40000000000001</v>
      </c>
      <c r="BR1709" s="493" t="n">
        <v>756</v>
      </c>
      <c r="BS1709" s="493" t="n">
        <v>652.8</v>
      </c>
      <c r="BT1709" s="493" t="n">
        <v>332.4</v>
      </c>
      <c r="BU1709" s="493" t="n">
        <v>491.4</v>
      </c>
      <c r="BV1709" s="493" t="n">
        <v>647.14</v>
      </c>
      <c r="BW1709" s="493" t="n">
        <v>243</v>
      </c>
    </row>
    <row r="1710">
      <c r="A1710" t="inlineStr">
        <is>
          <t>[C9C] ANGIOTENSIN-II 길항제 (단일)</t>
        </is>
      </c>
      <c r="B1710" t="inlineStr">
        <is>
          <t>하원제약</t>
        </is>
      </c>
      <c r="C1710" t="inlineStr">
        <is>
          <t>로사트</t>
        </is>
      </c>
      <c r="D1710" t="inlineStr">
        <is>
          <t>하원제약</t>
        </is>
      </c>
      <c r="E1710" t="inlineStr">
        <is>
          <t>losartan potassium</t>
        </is>
      </c>
      <c r="F1710" t="inlineStr">
        <is>
          <t>종합병원</t>
        </is>
      </c>
      <c r="G1710" t="inlineStr">
        <is>
          <t>Generic</t>
        </is>
      </c>
      <c r="H1710" s="493" t="n">
        <v>9700.860000000001</v>
      </c>
      <c r="I1710" s="493" t="n">
        <v>10101.9</v>
      </c>
      <c r="J1710" s="493" t="n">
        <v>14794.15</v>
      </c>
      <c r="K1710" s="493" t="n">
        <v>7606.74</v>
      </c>
      <c r="L1710" s="493" t="n">
        <v>10754.05</v>
      </c>
      <c r="M1710" s="493" t="n">
        <v>10023.3</v>
      </c>
      <c r="N1710" s="493" t="n">
        <v>10992</v>
      </c>
      <c r="O1710" s="493" t="n">
        <v>9822.290000000001</v>
      </c>
      <c r="P1710" s="493" t="n">
        <v>13250.4</v>
      </c>
      <c r="Q1710" s="493" t="n">
        <v>10229.81</v>
      </c>
      <c r="R1710" s="493" t="n">
        <v>12931.1</v>
      </c>
      <c r="S1710" s="493" t="n">
        <v>1080</v>
      </c>
      <c r="T1710" s="493" t="n">
        <v>0</v>
      </c>
      <c r="U1710" s="493" t="n">
        <v>0</v>
      </c>
      <c r="V1710" s="493" t="n">
        <v>0</v>
      </c>
      <c r="W1710" s="493" t="n">
        <v>0</v>
      </c>
      <c r="X1710" s="493" t="n">
        <v>0</v>
      </c>
      <c r="Y1710" s="493" t="n">
        <v>0</v>
      </c>
      <c r="Z1710" s="493" t="n">
        <v>0</v>
      </c>
      <c r="AA1710" s="493" t="n">
        <v>0</v>
      </c>
      <c r="AB1710" s="493" t="n">
        <v>0</v>
      </c>
      <c r="AC1710" s="493" t="n">
        <v>0</v>
      </c>
      <c r="AD1710" s="493" t="n">
        <v>0</v>
      </c>
      <c r="AE1710" s="493" t="n">
        <v>0</v>
      </c>
      <c r="AF1710" s="493" t="n">
        <v>0</v>
      </c>
      <c r="AG1710" s="493" t="n">
        <v>0</v>
      </c>
      <c r="AH1710" s="493" t="n">
        <v>0</v>
      </c>
      <c r="AI1710" s="493" t="n">
        <v>0</v>
      </c>
      <c r="AJ1710" s="493" t="n">
        <v>0</v>
      </c>
      <c r="AK1710" s="493" t="n">
        <v>0</v>
      </c>
      <c r="AL1710" s="493" t="n">
        <v>0</v>
      </c>
      <c r="AM1710" s="493" t="n">
        <v>0</v>
      </c>
      <c r="AN1710" s="493" t="n">
        <v>0</v>
      </c>
      <c r="AO1710" s="493" t="n">
        <v>0</v>
      </c>
      <c r="AP1710" s="493" t="n">
        <v>0</v>
      </c>
      <c r="AQ1710" s="493" t="n">
        <v>0</v>
      </c>
      <c r="AR1710" s="493" t="n">
        <v>0</v>
      </c>
      <c r="AS1710" s="493" t="n">
        <v>0</v>
      </c>
      <c r="AT1710" s="493" t="n">
        <v>0</v>
      </c>
      <c r="AU1710" s="493" t="n">
        <v>0</v>
      </c>
      <c r="AV1710" s="493" t="n">
        <v>0</v>
      </c>
      <c r="AW1710" s="493" t="n">
        <v>0</v>
      </c>
      <c r="AX1710" s="493" t="n">
        <v>0</v>
      </c>
      <c r="AY1710" s="493" t="n">
        <v>0</v>
      </c>
      <c r="AZ1710" s="493" t="n">
        <v>0</v>
      </c>
      <c r="BA1710" s="493" t="n">
        <v>0</v>
      </c>
      <c r="BB1710" s="493" t="n">
        <v>0</v>
      </c>
      <c r="BC1710" s="493" t="n">
        <v>0</v>
      </c>
      <c r="BD1710" s="493" t="n">
        <v>0</v>
      </c>
      <c r="BE1710" s="493" t="n">
        <v>0</v>
      </c>
      <c r="BF1710" s="493" t="n">
        <v>0</v>
      </c>
      <c r="BG1710" s="493" t="n">
        <v>0</v>
      </c>
      <c r="BH1710" s="493" t="n">
        <v>0</v>
      </c>
      <c r="BI1710" s="493" t="n">
        <v>0</v>
      </c>
      <c r="BJ1710" s="493" t="n">
        <v>0</v>
      </c>
      <c r="BK1710" s="493" t="n">
        <v>0</v>
      </c>
      <c r="BL1710" s="493" t="n">
        <v>0</v>
      </c>
      <c r="BM1710" s="493" t="n">
        <v>0</v>
      </c>
      <c r="BN1710" s="493" t="n">
        <v>0</v>
      </c>
      <c r="BO1710" s="493" t="n">
        <v>0</v>
      </c>
      <c r="BP1710" s="493" t="n">
        <v>0</v>
      </c>
      <c r="BQ1710" s="493" t="n">
        <v>0</v>
      </c>
      <c r="BR1710" s="493" t="n">
        <v>0</v>
      </c>
      <c r="BS1710" s="493" t="n">
        <v>0</v>
      </c>
      <c r="BT1710" s="493" t="n">
        <v>0</v>
      </c>
      <c r="BU1710" s="493" t="n">
        <v>0</v>
      </c>
      <c r="BV1710" s="493" t="n">
        <v>0</v>
      </c>
      <c r="BW1710" s="493" t="n">
        <v>0</v>
      </c>
    </row>
    <row r="1711">
      <c r="A1711" t="inlineStr">
        <is>
          <t>[C9C] ANGIOTENSIN-II 길항제 (단일)</t>
        </is>
      </c>
      <c r="B1711" t="inlineStr">
        <is>
          <t>하원제약</t>
        </is>
      </c>
      <c r="C1711" t="inlineStr">
        <is>
          <t>로사트</t>
        </is>
      </c>
      <c r="D1711" t="inlineStr">
        <is>
          <t>하원제약</t>
        </is>
      </c>
      <c r="E1711" t="inlineStr">
        <is>
          <t>losartan potassium</t>
        </is>
      </c>
      <c r="F1711" t="inlineStr">
        <is>
          <t>병원</t>
        </is>
      </c>
      <c r="G1711" t="inlineStr">
        <is>
          <t>Generic</t>
        </is>
      </c>
      <c r="H1711" s="493" t="n">
        <v>11975.4</v>
      </c>
      <c r="I1711" s="493" t="n">
        <v>11113.45</v>
      </c>
      <c r="J1711" s="493" t="n">
        <v>10871.44</v>
      </c>
      <c r="K1711" s="493" t="n">
        <v>13803.12</v>
      </c>
      <c r="L1711" s="493" t="n">
        <v>10074.43</v>
      </c>
      <c r="M1711" s="493" t="n">
        <v>7900.58</v>
      </c>
      <c r="N1711" s="493" t="n">
        <v>7459</v>
      </c>
      <c r="O1711" s="493" t="n">
        <v>9246.26</v>
      </c>
      <c r="P1711" s="493" t="n">
        <v>8086.02</v>
      </c>
      <c r="Q1711" s="493" t="n">
        <v>8094.48</v>
      </c>
      <c r="R1711" s="493" t="n">
        <v>9070.02</v>
      </c>
      <c r="S1711" s="493" t="n">
        <v>1812.4</v>
      </c>
      <c r="T1711" s="493" t="n">
        <v>0</v>
      </c>
      <c r="U1711" s="493" t="n">
        <v>0</v>
      </c>
      <c r="V1711" s="493" t="n">
        <v>0</v>
      </c>
      <c r="W1711" s="493" t="n">
        <v>0</v>
      </c>
      <c r="X1711" s="493" t="n">
        <v>0</v>
      </c>
      <c r="Y1711" s="493" t="n">
        <v>112</v>
      </c>
      <c r="Z1711" s="493" t="n">
        <v>223.72</v>
      </c>
      <c r="AA1711" s="493" t="n">
        <v>140</v>
      </c>
      <c r="AB1711" s="493" t="n">
        <v>223.72</v>
      </c>
      <c r="AC1711" s="493" t="n">
        <v>112</v>
      </c>
      <c r="AD1711" s="493" t="n">
        <v>419.3</v>
      </c>
      <c r="AE1711" s="493" t="n">
        <v>0</v>
      </c>
      <c r="AF1711" s="493" t="n">
        <v>0</v>
      </c>
      <c r="AG1711" s="493" t="n">
        <v>0</v>
      </c>
      <c r="AH1711" s="493" t="n">
        <v>0</v>
      </c>
      <c r="AI1711" s="493" t="n">
        <v>0</v>
      </c>
      <c r="AJ1711" s="493" t="n">
        <v>0</v>
      </c>
      <c r="AK1711" s="493" t="n">
        <v>13537.93</v>
      </c>
      <c r="AL1711" s="493" t="n">
        <v>10796.12</v>
      </c>
      <c r="AM1711" s="493" t="n">
        <v>11498.48</v>
      </c>
      <c r="AN1711" s="493" t="n">
        <v>11875.67</v>
      </c>
      <c r="AO1711" s="493" t="n">
        <v>11453.34</v>
      </c>
      <c r="AP1711" s="493" t="n">
        <v>11030.16</v>
      </c>
      <c r="AQ1711" s="493" t="n">
        <v>11757.34</v>
      </c>
      <c r="AR1711" s="493" t="n">
        <v>12239.2</v>
      </c>
      <c r="AS1711" s="493" t="n">
        <v>11393.37</v>
      </c>
      <c r="AT1711" s="493" t="n">
        <v>16207.54</v>
      </c>
      <c r="AU1711" s="493" t="n">
        <v>13839.94</v>
      </c>
      <c r="AV1711" s="493" t="n">
        <v>17800.72</v>
      </c>
      <c r="AW1711" s="493" t="n">
        <v>13927.33</v>
      </c>
      <c r="AX1711" s="493" t="n">
        <v>17911.36</v>
      </c>
      <c r="AY1711" s="493" t="n">
        <v>17242.32</v>
      </c>
      <c r="AZ1711" s="493" t="n">
        <v>13534.06</v>
      </c>
      <c r="BA1711" s="493" t="n">
        <v>17830.7</v>
      </c>
      <c r="BB1711" s="493" t="n">
        <v>10425.1</v>
      </c>
      <c r="BC1711" s="493" t="n">
        <v>3587.4</v>
      </c>
      <c r="BD1711" s="493" t="n">
        <v>0</v>
      </c>
      <c r="BE1711" s="493" t="n">
        <v>0</v>
      </c>
      <c r="BF1711" s="493" t="n">
        <v>0</v>
      </c>
      <c r="BG1711" s="493" t="n">
        <v>0</v>
      </c>
      <c r="BH1711" s="493" t="n">
        <v>0</v>
      </c>
      <c r="BI1711" s="493" t="n">
        <v>0</v>
      </c>
      <c r="BJ1711" s="493" t="n">
        <v>0</v>
      </c>
      <c r="BK1711" s="493" t="n">
        <v>0</v>
      </c>
      <c r="BL1711" s="493" t="n">
        <v>0</v>
      </c>
      <c r="BM1711" s="493" t="n">
        <v>0</v>
      </c>
      <c r="BN1711" s="493" t="n">
        <v>0</v>
      </c>
      <c r="BO1711" s="493" t="n">
        <v>0</v>
      </c>
      <c r="BP1711" s="493" t="n">
        <v>0</v>
      </c>
      <c r="BQ1711" s="493" t="n">
        <v>0</v>
      </c>
      <c r="BR1711" s="493" t="n">
        <v>0</v>
      </c>
      <c r="BS1711" s="493" t="n">
        <v>0</v>
      </c>
      <c r="BT1711" s="493" t="n">
        <v>0</v>
      </c>
      <c r="BU1711" s="493" t="n">
        <v>0</v>
      </c>
      <c r="BV1711" s="493" t="n">
        <v>0</v>
      </c>
      <c r="BW1711" s="493" t="n">
        <v>0</v>
      </c>
    </row>
    <row r="1712">
      <c r="A1712" t="inlineStr">
        <is>
          <t>[C9C] ANGIOTENSIN-II 길항제 (단일)</t>
        </is>
      </c>
      <c r="B1712" t="inlineStr">
        <is>
          <t>하원제약</t>
        </is>
      </c>
      <c r="C1712" t="inlineStr">
        <is>
          <t>로사트</t>
        </is>
      </c>
      <c r="D1712" t="inlineStr">
        <is>
          <t>하원제약</t>
        </is>
      </c>
      <c r="E1712" t="inlineStr">
        <is>
          <t>losartan potassium</t>
        </is>
      </c>
      <c r="F1712" t="inlineStr">
        <is>
          <t>의원</t>
        </is>
      </c>
      <c r="G1712" t="inlineStr">
        <is>
          <t>Generic</t>
        </is>
      </c>
      <c r="H1712" s="493" t="n">
        <v>26893.41</v>
      </c>
      <c r="I1712" s="493" t="n">
        <v>27377.34</v>
      </c>
      <c r="J1712" s="493" t="n">
        <v>31881.47</v>
      </c>
      <c r="K1712" s="493" t="n">
        <v>28636</v>
      </c>
      <c r="L1712" s="493" t="n">
        <v>30030.43</v>
      </c>
      <c r="M1712" s="493" t="n">
        <v>28258.8</v>
      </c>
      <c r="N1712" s="493" t="n">
        <v>29313.49</v>
      </c>
      <c r="O1712" s="493" t="n">
        <v>27873.27</v>
      </c>
      <c r="P1712" s="493" t="n">
        <v>32091.42</v>
      </c>
      <c r="Q1712" s="493" t="n">
        <v>29873.42</v>
      </c>
      <c r="R1712" s="493" t="n">
        <v>28380.39</v>
      </c>
      <c r="S1712" s="493" t="n">
        <v>6526.2</v>
      </c>
      <c r="T1712" s="493" t="n">
        <v>0</v>
      </c>
      <c r="U1712" s="493" t="n">
        <v>0</v>
      </c>
      <c r="V1712" s="493" t="n">
        <v>0</v>
      </c>
      <c r="W1712" s="493" t="n">
        <v>0</v>
      </c>
      <c r="X1712" s="493" t="n">
        <v>0</v>
      </c>
      <c r="Y1712" s="493" t="n">
        <v>1461.3</v>
      </c>
      <c r="Z1712" s="493" t="n">
        <v>1715.4</v>
      </c>
      <c r="AA1712" s="493" t="n">
        <v>2175.58</v>
      </c>
      <c r="AB1712" s="493" t="n">
        <v>2700.9</v>
      </c>
      <c r="AC1712" s="493" t="n">
        <v>1807.1</v>
      </c>
      <c r="AD1712" s="493" t="n">
        <v>2946.7</v>
      </c>
      <c r="AE1712" s="493" t="n">
        <v>2474.4</v>
      </c>
      <c r="AF1712" s="493" t="n">
        <v>5099.55</v>
      </c>
      <c r="AG1712" s="493" t="n">
        <v>3999.52</v>
      </c>
      <c r="AH1712" s="493" t="n">
        <v>3555.89</v>
      </c>
      <c r="AI1712" s="493" t="n">
        <v>3940.5</v>
      </c>
      <c r="AJ1712" s="493" t="n">
        <v>4198.05</v>
      </c>
      <c r="AK1712" s="493" t="n">
        <v>2973.6</v>
      </c>
      <c r="AL1712" s="493" t="n">
        <v>2108.4</v>
      </c>
      <c r="AM1712" s="493" t="n">
        <v>3578.1</v>
      </c>
      <c r="AN1712" s="493" t="n">
        <v>4035.45</v>
      </c>
      <c r="AO1712" s="493" t="n">
        <v>2727.9</v>
      </c>
      <c r="AP1712" s="493" t="n">
        <v>3186.3</v>
      </c>
      <c r="AQ1712" s="493" t="n">
        <v>2957.48</v>
      </c>
      <c r="AR1712" s="493" t="n">
        <v>2669.7</v>
      </c>
      <c r="AS1712" s="493" t="n">
        <v>2254.8</v>
      </c>
      <c r="AT1712" s="493" t="n">
        <v>1505.4</v>
      </c>
      <c r="AU1712" s="493" t="n">
        <v>1718.4</v>
      </c>
      <c r="AV1712" s="493" t="n">
        <v>2944.8</v>
      </c>
      <c r="AW1712" s="493" t="n">
        <v>2244.9</v>
      </c>
      <c r="AX1712" s="493" t="n">
        <v>1809.8</v>
      </c>
      <c r="AY1712" s="493" t="n">
        <v>2438.15</v>
      </c>
      <c r="AZ1712" s="493" t="n">
        <v>1613.4</v>
      </c>
      <c r="BA1712" s="493" t="n">
        <v>1794.3</v>
      </c>
      <c r="BB1712" s="493" t="n">
        <v>1312.05</v>
      </c>
      <c r="BC1712" s="493" t="n">
        <v>2466.05</v>
      </c>
      <c r="BD1712" s="493" t="n">
        <v>0</v>
      </c>
      <c r="BE1712" s="493" t="n">
        <v>0</v>
      </c>
      <c r="BF1712" s="493" t="n">
        <v>0</v>
      </c>
      <c r="BG1712" s="493" t="n">
        <v>0</v>
      </c>
      <c r="BH1712" s="493" t="n">
        <v>0</v>
      </c>
      <c r="BI1712" s="493" t="n">
        <v>0</v>
      </c>
      <c r="BJ1712" s="493" t="n">
        <v>0</v>
      </c>
      <c r="BK1712" s="493" t="n">
        <v>0</v>
      </c>
      <c r="BL1712" s="493" t="n">
        <v>0</v>
      </c>
      <c r="BM1712" s="493" t="n">
        <v>0</v>
      </c>
      <c r="BN1712" s="493" t="n">
        <v>0</v>
      </c>
      <c r="BO1712" s="493" t="n">
        <v>0</v>
      </c>
      <c r="BP1712" s="493" t="n">
        <v>0</v>
      </c>
      <c r="BQ1712" s="493" t="n">
        <v>0</v>
      </c>
      <c r="BR1712" s="493" t="n">
        <v>0</v>
      </c>
      <c r="BS1712" s="493" t="n">
        <v>0</v>
      </c>
      <c r="BT1712" s="493" t="n">
        <v>0</v>
      </c>
      <c r="BU1712" s="493" t="n">
        <v>0</v>
      </c>
      <c r="BV1712" s="493" t="n">
        <v>0</v>
      </c>
      <c r="BW1712" s="493" t="n">
        <v>0</v>
      </c>
    </row>
    <row r="1713">
      <c r="A1713" t="inlineStr">
        <is>
          <t>[C9C] ANGIOTENSIN-II 길항제 (단일)</t>
        </is>
      </c>
      <c r="B1713" t="inlineStr">
        <is>
          <t>하원제약</t>
        </is>
      </c>
      <c r="C1713" t="inlineStr">
        <is>
          <t>로사트</t>
        </is>
      </c>
      <c r="D1713" t="inlineStr">
        <is>
          <t>하원제약</t>
        </is>
      </c>
      <c r="E1713" t="inlineStr">
        <is>
          <t>losartan potassium</t>
        </is>
      </c>
      <c r="F1713" t="inlineStr">
        <is>
          <t>보건소</t>
        </is>
      </c>
      <c r="G1713" t="inlineStr">
        <is>
          <t>Generic</t>
        </is>
      </c>
      <c r="H1713" s="493" t="n">
        <v>0</v>
      </c>
      <c r="I1713" s="493" t="n">
        <v>0</v>
      </c>
      <c r="J1713" s="493" t="n">
        <v>0</v>
      </c>
      <c r="K1713" s="493" t="n">
        <v>0</v>
      </c>
      <c r="L1713" s="493" t="n">
        <v>0</v>
      </c>
      <c r="M1713" s="493" t="n">
        <v>0</v>
      </c>
      <c r="N1713" s="493" t="n">
        <v>0</v>
      </c>
      <c r="O1713" s="493" t="n">
        <v>0</v>
      </c>
      <c r="P1713" s="493" t="n">
        <v>0</v>
      </c>
      <c r="Q1713" s="493" t="n">
        <v>0</v>
      </c>
      <c r="R1713" s="493" t="n">
        <v>0</v>
      </c>
      <c r="S1713" s="493" t="n">
        <v>0</v>
      </c>
      <c r="T1713" s="493" t="n">
        <v>0</v>
      </c>
      <c r="U1713" s="493" t="n">
        <v>0</v>
      </c>
      <c r="V1713" s="493" t="n">
        <v>0</v>
      </c>
      <c r="W1713" s="493" t="n">
        <v>0</v>
      </c>
      <c r="X1713" s="493" t="n">
        <v>0</v>
      </c>
      <c r="Y1713" s="493" t="n">
        <v>0</v>
      </c>
      <c r="Z1713" s="493" t="n">
        <v>0</v>
      </c>
      <c r="AA1713" s="493" t="n">
        <v>0</v>
      </c>
      <c r="AB1713" s="493" t="n">
        <v>0</v>
      </c>
      <c r="AC1713" s="493" t="n">
        <v>0</v>
      </c>
      <c r="AD1713" s="493" t="n">
        <v>0</v>
      </c>
      <c r="AE1713" s="493" t="n">
        <v>0</v>
      </c>
      <c r="AF1713" s="493" t="n">
        <v>0</v>
      </c>
      <c r="AG1713" s="493" t="n">
        <v>0</v>
      </c>
      <c r="AH1713" s="493" t="n">
        <v>0</v>
      </c>
      <c r="AI1713" s="493" t="n">
        <v>0</v>
      </c>
      <c r="AJ1713" s="493" t="n">
        <v>0</v>
      </c>
      <c r="AK1713" s="493" t="n">
        <v>0</v>
      </c>
      <c r="AL1713" s="493" t="n">
        <v>0</v>
      </c>
      <c r="AM1713" s="493" t="n">
        <v>0</v>
      </c>
      <c r="AN1713" s="493" t="n">
        <v>51.6</v>
      </c>
      <c r="AO1713" s="493" t="n">
        <v>0</v>
      </c>
      <c r="AP1713" s="493" t="n">
        <v>0</v>
      </c>
      <c r="AQ1713" s="493" t="n">
        <v>0</v>
      </c>
      <c r="AR1713" s="493" t="n">
        <v>0</v>
      </c>
      <c r="AS1713" s="493" t="n">
        <v>0</v>
      </c>
      <c r="AT1713" s="493" t="n">
        <v>0</v>
      </c>
      <c r="AU1713" s="493" t="n">
        <v>0</v>
      </c>
      <c r="AV1713" s="493" t="n">
        <v>0</v>
      </c>
      <c r="AW1713" s="493" t="n">
        <v>0</v>
      </c>
      <c r="AX1713" s="493" t="n">
        <v>0</v>
      </c>
      <c r="AY1713" s="493" t="n">
        <v>0</v>
      </c>
      <c r="AZ1713" s="493" t="n">
        <v>0</v>
      </c>
      <c r="BA1713" s="493" t="n">
        <v>0</v>
      </c>
      <c r="BB1713" s="493" t="n">
        <v>0</v>
      </c>
      <c r="BC1713" s="493" t="n">
        <v>0</v>
      </c>
      <c r="BD1713" s="493" t="n">
        <v>0</v>
      </c>
      <c r="BE1713" s="493" t="n">
        <v>0</v>
      </c>
      <c r="BF1713" s="493" t="n">
        <v>0</v>
      </c>
      <c r="BG1713" s="493" t="n">
        <v>0</v>
      </c>
      <c r="BH1713" s="493" t="n">
        <v>0</v>
      </c>
      <c r="BI1713" s="493" t="n">
        <v>0</v>
      </c>
      <c r="BJ1713" s="493" t="n">
        <v>0</v>
      </c>
      <c r="BK1713" s="493" t="n">
        <v>0</v>
      </c>
      <c r="BL1713" s="493" t="n">
        <v>0</v>
      </c>
      <c r="BM1713" s="493" t="n">
        <v>0</v>
      </c>
      <c r="BN1713" s="493" t="n">
        <v>0</v>
      </c>
      <c r="BO1713" s="493" t="n">
        <v>0</v>
      </c>
      <c r="BP1713" s="493" t="n">
        <v>0</v>
      </c>
      <c r="BQ1713" s="493" t="n">
        <v>0</v>
      </c>
      <c r="BR1713" s="493" t="n">
        <v>0</v>
      </c>
      <c r="BS1713" s="493" t="n">
        <v>0</v>
      </c>
      <c r="BT1713" s="493" t="n">
        <v>0</v>
      </c>
      <c r="BU1713" s="493" t="n">
        <v>0</v>
      </c>
      <c r="BV1713" s="493" t="n">
        <v>0</v>
      </c>
      <c r="BW1713" s="493" t="n">
        <v>0</v>
      </c>
    </row>
    <row r="1714">
      <c r="A1714" t="inlineStr">
        <is>
          <t>[C9C] ANGIOTENSIN-II 길항제 (단일)</t>
        </is>
      </c>
      <c r="B1714" t="inlineStr">
        <is>
          <t>하원제약</t>
        </is>
      </c>
      <c r="C1714" t="inlineStr">
        <is>
          <t>메사르</t>
        </is>
      </c>
      <c r="D1714" t="inlineStr">
        <is>
          <t>하원제약</t>
        </is>
      </c>
      <c r="E1714" t="inlineStr">
        <is>
          <t>olmesartan medoxomil</t>
        </is>
      </c>
      <c r="F1714" t="inlineStr">
        <is>
          <t>종합병원</t>
        </is>
      </c>
      <c r="G1714" t="inlineStr">
        <is>
          <t>Generic</t>
        </is>
      </c>
      <c r="H1714" s="493" t="n">
        <v>240.3</v>
      </c>
      <c r="I1714" s="493" t="n">
        <v>0</v>
      </c>
      <c r="J1714" s="493" t="n">
        <v>0</v>
      </c>
      <c r="K1714" s="493" t="n">
        <v>0</v>
      </c>
      <c r="L1714" s="493" t="n">
        <v>0</v>
      </c>
      <c r="M1714" s="493" t="n">
        <v>0</v>
      </c>
      <c r="N1714" s="493" t="n">
        <v>0</v>
      </c>
      <c r="O1714" s="493" t="n">
        <v>0</v>
      </c>
      <c r="P1714" s="493" t="n">
        <v>0</v>
      </c>
      <c r="Q1714" s="493" t="n">
        <v>0</v>
      </c>
      <c r="R1714" s="493" t="n">
        <v>0</v>
      </c>
      <c r="S1714" s="493" t="n">
        <v>0</v>
      </c>
      <c r="T1714" s="493" t="n">
        <v>0</v>
      </c>
      <c r="U1714" s="493" t="n">
        <v>0</v>
      </c>
      <c r="V1714" s="493" t="n">
        <v>0</v>
      </c>
      <c r="W1714" s="493" t="n">
        <v>0</v>
      </c>
      <c r="X1714" s="493" t="n">
        <v>0</v>
      </c>
      <c r="Y1714" s="493" t="n">
        <v>0</v>
      </c>
      <c r="Z1714" s="493" t="n">
        <v>0</v>
      </c>
      <c r="AA1714" s="493" t="n">
        <v>0</v>
      </c>
      <c r="AB1714" s="493" t="n">
        <v>0</v>
      </c>
      <c r="AC1714" s="493" t="n">
        <v>0</v>
      </c>
      <c r="AD1714" s="493" t="n">
        <v>0</v>
      </c>
      <c r="AE1714" s="493" t="n">
        <v>0</v>
      </c>
      <c r="AF1714" s="493" t="n">
        <v>0</v>
      </c>
      <c r="AG1714" s="493" t="n">
        <v>0</v>
      </c>
      <c r="AH1714" s="493" t="n">
        <v>0</v>
      </c>
      <c r="AI1714" s="493" t="n">
        <v>0</v>
      </c>
      <c r="AJ1714" s="493" t="n">
        <v>0</v>
      </c>
      <c r="AK1714" s="493" t="n">
        <v>0</v>
      </c>
      <c r="AL1714" s="493" t="n">
        <v>0</v>
      </c>
      <c r="AM1714" s="493" t="n">
        <v>0</v>
      </c>
      <c r="AN1714" s="493" t="n">
        <v>0</v>
      </c>
      <c r="AO1714" s="493" t="n">
        <v>0</v>
      </c>
      <c r="AP1714" s="493" t="n">
        <v>0</v>
      </c>
      <c r="AQ1714" s="493" t="n">
        <v>11.94</v>
      </c>
      <c r="AR1714" s="493" t="n">
        <v>243</v>
      </c>
      <c r="AS1714" s="493" t="n">
        <v>359.1</v>
      </c>
      <c r="AT1714" s="493" t="n">
        <v>0</v>
      </c>
      <c r="AU1714" s="493" t="n">
        <v>365.1</v>
      </c>
      <c r="AV1714" s="493" t="n">
        <v>224.56</v>
      </c>
      <c r="AW1714" s="493" t="n">
        <v>232.58</v>
      </c>
      <c r="AX1714" s="493" t="n">
        <v>736.04</v>
      </c>
      <c r="AY1714" s="493" t="n">
        <v>345.14</v>
      </c>
      <c r="AZ1714" s="493" t="n">
        <v>231.42</v>
      </c>
      <c r="BA1714" s="493" t="n">
        <v>354.1</v>
      </c>
      <c r="BB1714" s="493" t="n">
        <v>232.58</v>
      </c>
      <c r="BC1714" s="493" t="n">
        <v>242.44</v>
      </c>
      <c r="BD1714" s="493" t="n">
        <v>366.5</v>
      </c>
      <c r="BE1714" s="493" t="n">
        <v>115.92</v>
      </c>
      <c r="BF1714" s="493" t="n">
        <v>355.28</v>
      </c>
      <c r="BG1714" s="493" t="n">
        <v>232</v>
      </c>
      <c r="BH1714" s="493" t="n">
        <v>112.28</v>
      </c>
      <c r="BI1714" s="493" t="n">
        <v>573.9</v>
      </c>
      <c r="BJ1714" s="493" t="n">
        <v>360.02</v>
      </c>
      <c r="BK1714" s="493" t="n">
        <v>112.84</v>
      </c>
      <c r="BL1714" s="493" t="n">
        <v>232</v>
      </c>
      <c r="BM1714" s="493" t="n">
        <v>112</v>
      </c>
      <c r="BN1714" s="493" t="n">
        <v>225.4</v>
      </c>
      <c r="BO1714" s="493" t="n">
        <v>113.12</v>
      </c>
      <c r="BP1714" s="493" t="n">
        <v>112</v>
      </c>
      <c r="BQ1714" s="493" t="n">
        <v>112.56</v>
      </c>
      <c r="BR1714" s="493" t="n">
        <v>113.4</v>
      </c>
      <c r="BS1714" s="493" t="n">
        <v>124.8</v>
      </c>
      <c r="BT1714" s="493" t="n">
        <v>0</v>
      </c>
      <c r="BU1714" s="493" t="n">
        <v>0</v>
      </c>
      <c r="BV1714" s="493" t="n">
        <v>0</v>
      </c>
      <c r="BW1714" s="493" t="n">
        <v>0</v>
      </c>
    </row>
    <row r="1715">
      <c r="A1715" t="inlineStr">
        <is>
          <t>[C9C] ANGIOTENSIN-II 길항제 (단일)</t>
        </is>
      </c>
      <c r="B1715" t="inlineStr">
        <is>
          <t>하원제약</t>
        </is>
      </c>
      <c r="C1715" t="inlineStr">
        <is>
          <t>메사르</t>
        </is>
      </c>
      <c r="D1715" t="inlineStr">
        <is>
          <t>하원제약</t>
        </is>
      </c>
      <c r="E1715" t="inlineStr">
        <is>
          <t>olmesartan medoxomil</t>
        </is>
      </c>
      <c r="F1715" t="inlineStr">
        <is>
          <t>병원</t>
        </is>
      </c>
      <c r="G1715" t="inlineStr">
        <is>
          <t>Generic</t>
        </is>
      </c>
      <c r="H1715" s="493" t="n">
        <v>0</v>
      </c>
      <c r="I1715" s="493" t="n">
        <v>0</v>
      </c>
      <c r="J1715" s="493" t="n">
        <v>0</v>
      </c>
      <c r="K1715" s="493" t="n">
        <v>0</v>
      </c>
      <c r="L1715" s="493" t="n">
        <v>102</v>
      </c>
      <c r="M1715" s="493" t="n">
        <v>0</v>
      </c>
      <c r="N1715" s="493" t="n">
        <v>0</v>
      </c>
      <c r="O1715" s="493" t="n">
        <v>0</v>
      </c>
      <c r="P1715" s="493" t="n">
        <v>0</v>
      </c>
      <c r="Q1715" s="493" t="n">
        <v>0</v>
      </c>
      <c r="R1715" s="493" t="n">
        <v>0</v>
      </c>
      <c r="S1715" s="493" t="n">
        <v>0</v>
      </c>
      <c r="T1715" s="493" t="n">
        <v>0</v>
      </c>
      <c r="U1715" s="493" t="n">
        <v>0</v>
      </c>
      <c r="V1715" s="493" t="n">
        <v>0</v>
      </c>
      <c r="W1715" s="493" t="n">
        <v>0</v>
      </c>
      <c r="X1715" s="493" t="n">
        <v>0</v>
      </c>
      <c r="Y1715" s="493" t="n">
        <v>0</v>
      </c>
      <c r="Z1715" s="493" t="n">
        <v>0</v>
      </c>
      <c r="AA1715" s="493" t="n">
        <v>0</v>
      </c>
      <c r="AB1715" s="493" t="n">
        <v>0</v>
      </c>
      <c r="AC1715" s="493" t="n">
        <v>0</v>
      </c>
      <c r="AD1715" s="493" t="n">
        <v>0</v>
      </c>
      <c r="AE1715" s="493" t="n">
        <v>0</v>
      </c>
      <c r="AF1715" s="493" t="n">
        <v>0</v>
      </c>
      <c r="AG1715" s="493" t="n">
        <v>0</v>
      </c>
      <c r="AH1715" s="493" t="n">
        <v>0</v>
      </c>
      <c r="AI1715" s="493" t="n">
        <v>0</v>
      </c>
      <c r="AJ1715" s="493" t="n">
        <v>0</v>
      </c>
      <c r="AK1715" s="493" t="n">
        <v>0</v>
      </c>
      <c r="AL1715" s="493" t="n">
        <v>0</v>
      </c>
      <c r="AM1715" s="493" t="n">
        <v>0</v>
      </c>
      <c r="AN1715" s="493" t="n">
        <v>0</v>
      </c>
      <c r="AO1715" s="493" t="n">
        <v>39</v>
      </c>
      <c r="AP1715" s="493" t="n">
        <v>165.9</v>
      </c>
      <c r="AQ1715" s="493" t="n">
        <v>0</v>
      </c>
      <c r="AR1715" s="493" t="n">
        <v>0</v>
      </c>
      <c r="AS1715" s="493" t="n">
        <v>0</v>
      </c>
      <c r="AT1715" s="493" t="n">
        <v>0</v>
      </c>
      <c r="AU1715" s="493" t="n">
        <v>0</v>
      </c>
      <c r="AV1715" s="493" t="n">
        <v>0</v>
      </c>
      <c r="AW1715" s="493" t="n">
        <v>0</v>
      </c>
      <c r="AX1715" s="493" t="n">
        <v>0</v>
      </c>
      <c r="AY1715" s="493" t="n">
        <v>0</v>
      </c>
      <c r="AZ1715" s="493" t="n">
        <v>0</v>
      </c>
      <c r="BA1715" s="493" t="n">
        <v>0</v>
      </c>
      <c r="BB1715" s="493" t="n">
        <v>0</v>
      </c>
      <c r="BC1715" s="493" t="n">
        <v>0</v>
      </c>
      <c r="BD1715" s="493" t="n">
        <v>0</v>
      </c>
      <c r="BE1715" s="493" t="n">
        <v>0</v>
      </c>
      <c r="BF1715" s="493" t="n">
        <v>0</v>
      </c>
      <c r="BG1715" s="493" t="n">
        <v>0</v>
      </c>
      <c r="BH1715" s="493" t="n">
        <v>0</v>
      </c>
      <c r="BI1715" s="493" t="n">
        <v>0</v>
      </c>
      <c r="BJ1715" s="493" t="n">
        <v>0</v>
      </c>
      <c r="BK1715" s="493" t="n">
        <v>0</v>
      </c>
      <c r="BL1715" s="493" t="n">
        <v>0</v>
      </c>
      <c r="BM1715" s="493" t="n">
        <v>0</v>
      </c>
      <c r="BN1715" s="493" t="n">
        <v>0</v>
      </c>
      <c r="BO1715" s="493" t="n">
        <v>0</v>
      </c>
      <c r="BP1715" s="493" t="n">
        <v>0</v>
      </c>
      <c r="BQ1715" s="493" t="n">
        <v>0</v>
      </c>
      <c r="BR1715" s="493" t="n">
        <v>0</v>
      </c>
      <c r="BS1715" s="493" t="n">
        <v>0</v>
      </c>
      <c r="BT1715" s="493" t="n">
        <v>0</v>
      </c>
      <c r="BU1715" s="493" t="n">
        <v>0</v>
      </c>
      <c r="BV1715" s="493" t="n">
        <v>0</v>
      </c>
      <c r="BW1715" s="493" t="n">
        <v>0</v>
      </c>
    </row>
    <row r="1716">
      <c r="A1716" t="inlineStr">
        <is>
          <t>[C9C] ANGIOTENSIN-II 길항제 (단일)</t>
        </is>
      </c>
      <c r="B1716" t="inlineStr">
        <is>
          <t>하원제약</t>
        </is>
      </c>
      <c r="C1716" t="inlineStr">
        <is>
          <t>메사르</t>
        </is>
      </c>
      <c r="D1716" t="inlineStr">
        <is>
          <t>하원제약</t>
        </is>
      </c>
      <c r="E1716" t="inlineStr">
        <is>
          <t>olmesartan medoxomil</t>
        </is>
      </c>
      <c r="F1716" t="inlineStr">
        <is>
          <t>의원</t>
        </is>
      </c>
      <c r="G1716" t="inlineStr">
        <is>
          <t>Generic</t>
        </is>
      </c>
      <c r="H1716" s="493" t="n">
        <v>2949.4</v>
      </c>
      <c r="I1716" s="493" t="n">
        <v>3808.4</v>
      </c>
      <c r="J1716" s="493" t="n">
        <v>3978</v>
      </c>
      <c r="K1716" s="493" t="n">
        <v>3468.82</v>
      </c>
      <c r="L1716" s="493" t="n">
        <v>3139.5</v>
      </c>
      <c r="M1716" s="493" t="n">
        <v>3041.24</v>
      </c>
      <c r="N1716" s="493" t="n">
        <v>5440.4</v>
      </c>
      <c r="O1716" s="493" t="n">
        <v>2498.4</v>
      </c>
      <c r="P1716" s="493" t="n">
        <v>3025.4</v>
      </c>
      <c r="Q1716" s="493" t="n">
        <v>3213.3</v>
      </c>
      <c r="R1716" s="493" t="n">
        <v>3087.66</v>
      </c>
      <c r="S1716" s="493" t="n">
        <v>6020.14</v>
      </c>
      <c r="T1716" s="493" t="n">
        <v>7022.05</v>
      </c>
      <c r="U1716" s="493" t="n">
        <v>4684.76</v>
      </c>
      <c r="V1716" s="493" t="n">
        <v>5554.5</v>
      </c>
      <c r="W1716" s="493" t="n">
        <v>5310.6</v>
      </c>
      <c r="X1716" s="493" t="n">
        <v>4658.1</v>
      </c>
      <c r="Y1716" s="493" t="n">
        <v>4346.4</v>
      </c>
      <c r="Z1716" s="493" t="n">
        <v>4800.8</v>
      </c>
      <c r="AA1716" s="493" t="n">
        <v>3200.25</v>
      </c>
      <c r="AB1716" s="493" t="n">
        <v>3489.6</v>
      </c>
      <c r="AC1716" s="493" t="n">
        <v>5529.6</v>
      </c>
      <c r="AD1716" s="493" t="n">
        <v>3680.7</v>
      </c>
      <c r="AE1716" s="493" t="n">
        <v>3324.8</v>
      </c>
      <c r="AF1716" s="493" t="n">
        <v>4854.3</v>
      </c>
      <c r="AG1716" s="493" t="n">
        <v>3004.8</v>
      </c>
      <c r="AH1716" s="493" t="n">
        <v>3888</v>
      </c>
      <c r="AI1716" s="493" t="n">
        <v>3975</v>
      </c>
      <c r="AJ1716" s="493" t="n">
        <v>4631.7</v>
      </c>
      <c r="AK1716" s="493" t="n">
        <v>3620.05</v>
      </c>
      <c r="AL1716" s="493" t="n">
        <v>4039.65</v>
      </c>
      <c r="AM1716" s="493" t="n">
        <v>3073.5</v>
      </c>
      <c r="AN1716" s="493" t="n">
        <v>4474.6</v>
      </c>
      <c r="AO1716" s="493" t="n">
        <v>3899.7</v>
      </c>
      <c r="AP1716" s="493" t="n">
        <v>3409.5</v>
      </c>
      <c r="AQ1716" s="493" t="n">
        <v>3074.4</v>
      </c>
      <c r="AR1716" s="493" t="n">
        <v>5260.8</v>
      </c>
      <c r="AS1716" s="493" t="n">
        <v>2570.4</v>
      </c>
      <c r="AT1716" s="493" t="n">
        <v>4328.1</v>
      </c>
      <c r="AU1716" s="493" t="n">
        <v>3381.6</v>
      </c>
      <c r="AV1716" s="493" t="n">
        <v>3889.8</v>
      </c>
      <c r="AW1716" s="493" t="n">
        <v>2996.7</v>
      </c>
      <c r="AX1716" s="493" t="n">
        <v>5343.5</v>
      </c>
      <c r="AY1716" s="493" t="n">
        <v>3152.35</v>
      </c>
      <c r="AZ1716" s="493" t="n">
        <v>2590.5</v>
      </c>
      <c r="BA1716" s="493" t="n">
        <v>3460.2</v>
      </c>
      <c r="BB1716" s="493" t="n">
        <v>3931.8</v>
      </c>
      <c r="BC1716" s="493" t="n">
        <v>2844.46</v>
      </c>
      <c r="BD1716" s="493" t="n">
        <v>2994.3</v>
      </c>
      <c r="BE1716" s="493" t="n">
        <v>3534</v>
      </c>
      <c r="BF1716" s="493" t="n">
        <v>3065.1</v>
      </c>
      <c r="BG1716" s="493" t="n">
        <v>2901.9</v>
      </c>
      <c r="BH1716" s="493" t="n">
        <v>3120.1</v>
      </c>
      <c r="BI1716" s="493" t="n">
        <v>2220.9</v>
      </c>
      <c r="BJ1716" s="493" t="n">
        <v>2802.3</v>
      </c>
      <c r="BK1716" s="493" t="n">
        <v>2583</v>
      </c>
      <c r="BL1716" s="493" t="n">
        <v>2994.2</v>
      </c>
      <c r="BM1716" s="493" t="n">
        <v>2632.8</v>
      </c>
      <c r="BN1716" s="493" t="n">
        <v>2938.5</v>
      </c>
      <c r="BO1716" s="493" t="n">
        <v>1941.9</v>
      </c>
      <c r="BP1716" s="493" t="n">
        <v>2318.7</v>
      </c>
      <c r="BQ1716" s="493" t="n">
        <v>2092.2</v>
      </c>
      <c r="BR1716" s="493" t="n">
        <v>1626.6</v>
      </c>
      <c r="BS1716" s="493" t="n">
        <v>2783.1</v>
      </c>
      <c r="BT1716" s="493" t="n">
        <v>1660.25</v>
      </c>
      <c r="BU1716" s="493" t="n">
        <v>1699.2</v>
      </c>
      <c r="BV1716" s="493" t="n">
        <v>1727.1</v>
      </c>
      <c r="BW1716" s="493" t="n">
        <v>1381.2</v>
      </c>
    </row>
    <row r="1717">
      <c r="A1717" t="inlineStr">
        <is>
          <t>[C9C] ANGIOTENSIN-II 길항제 (단일)</t>
        </is>
      </c>
      <c r="B1717" t="inlineStr">
        <is>
          <t>한국프라임제약</t>
        </is>
      </c>
      <c r="C1717" t="inlineStr">
        <is>
          <t>로사</t>
        </is>
      </c>
      <c r="D1717" t="inlineStr">
        <is>
          <t>한국프라임제약</t>
        </is>
      </c>
      <c r="E1717" t="inlineStr">
        <is>
          <t>losartan potassium</t>
        </is>
      </c>
      <c r="F1717" t="inlineStr">
        <is>
          <t>상급종합병원</t>
        </is>
      </c>
      <c r="G1717" t="inlineStr">
        <is>
          <t>Generic</t>
        </is>
      </c>
      <c r="H1717" s="493" t="n">
        <v>0</v>
      </c>
      <c r="I1717" s="493" t="n">
        <v>0</v>
      </c>
      <c r="J1717" s="493" t="n">
        <v>0</v>
      </c>
      <c r="K1717" s="493" t="n">
        <v>0</v>
      </c>
      <c r="L1717" s="493" t="n">
        <v>0</v>
      </c>
      <c r="M1717" s="493" t="n">
        <v>0</v>
      </c>
      <c r="N1717" s="493" t="n">
        <v>0</v>
      </c>
      <c r="O1717" s="493" t="n">
        <v>0</v>
      </c>
      <c r="P1717" s="493" t="n">
        <v>0</v>
      </c>
      <c r="Q1717" s="493" t="n">
        <v>0</v>
      </c>
      <c r="R1717" s="493" t="n">
        <v>0</v>
      </c>
      <c r="S1717" s="493" t="n">
        <v>0</v>
      </c>
      <c r="T1717" s="493" t="n">
        <v>0</v>
      </c>
      <c r="U1717" s="493" t="n">
        <v>0</v>
      </c>
      <c r="V1717" s="493" t="n">
        <v>0</v>
      </c>
      <c r="W1717" s="493" t="n">
        <v>0</v>
      </c>
      <c r="X1717" s="493" t="n">
        <v>0</v>
      </c>
      <c r="Y1717" s="493" t="n">
        <v>0</v>
      </c>
      <c r="Z1717" s="493" t="n">
        <v>0</v>
      </c>
      <c r="AA1717" s="493" t="n">
        <v>0</v>
      </c>
      <c r="AB1717" s="493" t="n">
        <v>0</v>
      </c>
      <c r="AC1717" s="493" t="n">
        <v>0</v>
      </c>
      <c r="AD1717" s="493" t="n">
        <v>0</v>
      </c>
      <c r="AE1717" s="493" t="n">
        <v>0</v>
      </c>
      <c r="AF1717" s="493" t="n">
        <v>0</v>
      </c>
      <c r="AG1717" s="493" t="n">
        <v>0</v>
      </c>
      <c r="AH1717" s="493" t="n">
        <v>0</v>
      </c>
      <c r="AI1717" s="493" t="n">
        <v>0</v>
      </c>
      <c r="AJ1717" s="493" t="n">
        <v>0</v>
      </c>
      <c r="AK1717" s="493" t="n">
        <v>0</v>
      </c>
      <c r="AL1717" s="493" t="n">
        <v>0</v>
      </c>
      <c r="AM1717" s="493" t="n">
        <v>0</v>
      </c>
      <c r="AN1717" s="493" t="n">
        <v>0</v>
      </c>
      <c r="AO1717" s="493" t="n">
        <v>0</v>
      </c>
      <c r="AP1717" s="493" t="n">
        <v>0</v>
      </c>
      <c r="AQ1717" s="493" t="n">
        <v>0</v>
      </c>
      <c r="AR1717" s="493" t="n">
        <v>0</v>
      </c>
      <c r="AS1717" s="493" t="n">
        <v>0</v>
      </c>
      <c r="AT1717" s="493" t="n">
        <v>0</v>
      </c>
      <c r="AU1717" s="493" t="n">
        <v>0</v>
      </c>
      <c r="AV1717" s="493" t="n">
        <v>0</v>
      </c>
      <c r="AW1717" s="493" t="n">
        <v>0</v>
      </c>
      <c r="AX1717" s="493" t="n">
        <v>0</v>
      </c>
      <c r="AY1717" s="493" t="n">
        <v>0</v>
      </c>
      <c r="AZ1717" s="493" t="n">
        <v>1448.4</v>
      </c>
      <c r="BA1717" s="493" t="n">
        <v>0</v>
      </c>
      <c r="BB1717" s="493" t="n">
        <v>0</v>
      </c>
      <c r="BC1717" s="493" t="n">
        <v>0</v>
      </c>
      <c r="BD1717" s="493" t="n">
        <v>0</v>
      </c>
      <c r="BE1717" s="493" t="n">
        <v>532.48</v>
      </c>
      <c r="BF1717" s="493" t="n">
        <v>0</v>
      </c>
      <c r="BG1717" s="493" t="n">
        <v>0</v>
      </c>
      <c r="BH1717" s="493" t="n">
        <v>0</v>
      </c>
      <c r="BI1717" s="493" t="n">
        <v>0</v>
      </c>
      <c r="BJ1717" s="493" t="n">
        <v>0</v>
      </c>
      <c r="BK1717" s="493" t="n">
        <v>0</v>
      </c>
      <c r="BL1717" s="493" t="n">
        <v>0</v>
      </c>
      <c r="BM1717" s="493" t="n">
        <v>0</v>
      </c>
      <c r="BN1717" s="493" t="n">
        <v>0</v>
      </c>
      <c r="BO1717" s="493" t="n">
        <v>0</v>
      </c>
      <c r="BP1717" s="493" t="n">
        <v>0</v>
      </c>
      <c r="BQ1717" s="493" t="n">
        <v>0</v>
      </c>
      <c r="BR1717" s="493" t="n">
        <v>0</v>
      </c>
      <c r="BS1717" s="493" t="n">
        <v>0</v>
      </c>
      <c r="BT1717" s="493" t="n">
        <v>0</v>
      </c>
      <c r="BU1717" s="493" t="n">
        <v>0</v>
      </c>
      <c r="BV1717" s="493" t="n">
        <v>0</v>
      </c>
      <c r="BW1717" s="493" t="n">
        <v>0</v>
      </c>
    </row>
    <row r="1718">
      <c r="A1718" t="inlineStr">
        <is>
          <t>[C9C] ANGIOTENSIN-II 길항제 (단일)</t>
        </is>
      </c>
      <c r="B1718" t="inlineStr">
        <is>
          <t>한국프라임제약</t>
        </is>
      </c>
      <c r="C1718" t="inlineStr">
        <is>
          <t>로사</t>
        </is>
      </c>
      <c r="D1718" t="inlineStr">
        <is>
          <t>한국프라임제약</t>
        </is>
      </c>
      <c r="E1718" t="inlineStr">
        <is>
          <t>losartan potassium</t>
        </is>
      </c>
      <c r="F1718" t="inlineStr">
        <is>
          <t>종합병원</t>
        </is>
      </c>
      <c r="G1718" t="inlineStr">
        <is>
          <t>Generic</t>
        </is>
      </c>
      <c r="H1718" s="493" t="n">
        <v>0</v>
      </c>
      <c r="I1718" s="493" t="n">
        <v>0</v>
      </c>
      <c r="J1718" s="493" t="n">
        <v>0</v>
      </c>
      <c r="K1718" s="493" t="n">
        <v>0</v>
      </c>
      <c r="L1718" s="493" t="n">
        <v>360.9</v>
      </c>
      <c r="M1718" s="493" t="n">
        <v>0</v>
      </c>
      <c r="N1718" s="493" t="n">
        <v>0</v>
      </c>
      <c r="O1718" s="493" t="n">
        <v>0</v>
      </c>
      <c r="P1718" s="493" t="n">
        <v>480.6</v>
      </c>
      <c r="Q1718" s="493" t="n">
        <v>0</v>
      </c>
      <c r="R1718" s="493" t="n">
        <v>966.6</v>
      </c>
      <c r="S1718" s="493" t="n">
        <v>0</v>
      </c>
      <c r="T1718" s="493" t="n">
        <v>0</v>
      </c>
      <c r="U1718" s="493" t="n">
        <v>0</v>
      </c>
      <c r="V1718" s="493" t="n">
        <v>0</v>
      </c>
      <c r="W1718" s="493" t="n">
        <v>0</v>
      </c>
      <c r="X1718" s="493" t="n">
        <v>0</v>
      </c>
      <c r="Y1718" s="493" t="n">
        <v>0</v>
      </c>
      <c r="Z1718" s="493" t="n">
        <v>0</v>
      </c>
      <c r="AA1718" s="493" t="n">
        <v>0</v>
      </c>
      <c r="AB1718" s="493" t="n">
        <v>0</v>
      </c>
      <c r="AC1718" s="493" t="n">
        <v>0</v>
      </c>
      <c r="AD1718" s="493" t="n">
        <v>0</v>
      </c>
      <c r="AE1718" s="493" t="n">
        <v>0</v>
      </c>
      <c r="AF1718" s="493" t="n">
        <v>0</v>
      </c>
      <c r="AG1718" s="493" t="n">
        <v>0</v>
      </c>
      <c r="AH1718" s="493" t="n">
        <v>0</v>
      </c>
      <c r="AI1718" s="493" t="n">
        <v>0</v>
      </c>
      <c r="AJ1718" s="493" t="n">
        <v>0</v>
      </c>
      <c r="AK1718" s="493" t="n">
        <v>0</v>
      </c>
      <c r="AL1718" s="493" t="n">
        <v>12175.64</v>
      </c>
      <c r="AM1718" s="493" t="n">
        <v>8768.34</v>
      </c>
      <c r="AN1718" s="493" t="n">
        <v>46062.5</v>
      </c>
      <c r="AO1718" s="493" t="n">
        <v>25316.4</v>
      </c>
      <c r="AP1718" s="493" t="n">
        <v>11715</v>
      </c>
      <c r="AQ1718" s="493" t="n">
        <v>10576.27</v>
      </c>
      <c r="AR1718" s="493" t="n">
        <v>28572.67</v>
      </c>
      <c r="AS1718" s="493" t="n">
        <v>35184.69</v>
      </c>
      <c r="AT1718" s="493" t="n">
        <v>46536.2</v>
      </c>
      <c r="AU1718" s="493" t="n">
        <v>31832.08</v>
      </c>
      <c r="AV1718" s="493" t="n">
        <v>19893.02</v>
      </c>
      <c r="AW1718" s="493" t="n">
        <v>25628.27</v>
      </c>
      <c r="AX1718" s="493" t="n">
        <v>36328.83</v>
      </c>
      <c r="AY1718" s="493" t="n">
        <v>21205.22</v>
      </c>
      <c r="AZ1718" s="493" t="n">
        <v>32816.49</v>
      </c>
      <c r="BA1718" s="493" t="n">
        <v>46698.01</v>
      </c>
      <c r="BB1718" s="493" t="n">
        <v>38310.18</v>
      </c>
      <c r="BC1718" s="493" t="n">
        <v>25169.98</v>
      </c>
      <c r="BD1718" s="493" t="n">
        <v>45318.37</v>
      </c>
      <c r="BE1718" s="493" t="n">
        <v>36677.06</v>
      </c>
      <c r="BF1718" s="493" t="n">
        <v>31948.46</v>
      </c>
      <c r="BG1718" s="493" t="n">
        <v>31962.4</v>
      </c>
      <c r="BH1718" s="493" t="n">
        <v>26538.18</v>
      </c>
      <c r="BI1718" s="493" t="n">
        <v>49928.79</v>
      </c>
      <c r="BJ1718" s="493" t="n">
        <v>31578.22</v>
      </c>
      <c r="BK1718" s="493" t="n">
        <v>44436.8</v>
      </c>
      <c r="BL1718" s="493" t="n">
        <v>32360.3</v>
      </c>
      <c r="BM1718" s="493" t="n">
        <v>25653.3</v>
      </c>
      <c r="BN1718" s="493" t="n">
        <v>33242.54</v>
      </c>
      <c r="BO1718" s="493" t="n">
        <v>42351.86</v>
      </c>
      <c r="BP1718" s="493" t="n">
        <v>1227.6</v>
      </c>
      <c r="BQ1718" s="493" t="n">
        <v>6752.4</v>
      </c>
      <c r="BR1718" s="493" t="n">
        <v>2935.8</v>
      </c>
      <c r="BS1718" s="493" t="n">
        <v>2640.4</v>
      </c>
      <c r="BT1718" s="493" t="n">
        <v>740.4</v>
      </c>
      <c r="BU1718" s="493" t="n">
        <v>4316.7</v>
      </c>
      <c r="BV1718" s="493" t="n">
        <v>3039.68</v>
      </c>
      <c r="BW1718" s="493" t="n">
        <v>1504.2</v>
      </c>
    </row>
    <row r="1719">
      <c r="A1719" t="inlineStr">
        <is>
          <t>[C9C] ANGIOTENSIN-II 길항제 (단일)</t>
        </is>
      </c>
      <c r="B1719" t="inlineStr">
        <is>
          <t>한국프라임제약</t>
        </is>
      </c>
      <c r="C1719" t="inlineStr">
        <is>
          <t>로사</t>
        </is>
      </c>
      <c r="D1719" t="inlineStr">
        <is>
          <t>한국프라임제약</t>
        </is>
      </c>
      <c r="E1719" t="inlineStr">
        <is>
          <t>losartan potassium</t>
        </is>
      </c>
      <c r="F1719" t="inlineStr">
        <is>
          <t>병원</t>
        </is>
      </c>
      <c r="G1719" t="inlineStr">
        <is>
          <t>Generic</t>
        </is>
      </c>
      <c r="H1719" s="493" t="n">
        <v>3229.1</v>
      </c>
      <c r="I1719" s="493" t="n">
        <v>3885.43</v>
      </c>
      <c r="J1719" s="493" t="n">
        <v>2704.56</v>
      </c>
      <c r="K1719" s="493" t="n">
        <v>2499.39</v>
      </c>
      <c r="L1719" s="493" t="n">
        <v>2400.25</v>
      </c>
      <c r="M1719" s="493" t="n">
        <v>1448.85</v>
      </c>
      <c r="N1719" s="493" t="n">
        <v>4042.87</v>
      </c>
      <c r="O1719" s="493" t="n">
        <v>4139.49</v>
      </c>
      <c r="P1719" s="493" t="n">
        <v>2781.84</v>
      </c>
      <c r="Q1719" s="493" t="n">
        <v>4409.21</v>
      </c>
      <c r="R1719" s="493" t="n">
        <v>3155.62</v>
      </c>
      <c r="S1719" s="493" t="n">
        <v>1517.86</v>
      </c>
      <c r="T1719" s="493" t="n">
        <v>96.90000000000001</v>
      </c>
      <c r="U1719" s="493" t="n">
        <v>0</v>
      </c>
      <c r="V1719" s="493" t="n">
        <v>0</v>
      </c>
      <c r="W1719" s="493" t="n">
        <v>0</v>
      </c>
      <c r="X1719" s="493" t="n">
        <v>60.9</v>
      </c>
      <c r="Y1719" s="493" t="n">
        <v>64.2</v>
      </c>
      <c r="Z1719" s="493" t="n">
        <v>123.6</v>
      </c>
      <c r="AA1719" s="493" t="n">
        <v>60.9</v>
      </c>
      <c r="AB1719" s="493" t="n">
        <v>121.8</v>
      </c>
      <c r="AC1719" s="493" t="n">
        <v>183</v>
      </c>
      <c r="AD1719" s="493" t="n">
        <v>62.1</v>
      </c>
      <c r="AE1719" s="493" t="n">
        <v>123.6</v>
      </c>
      <c r="AF1719" s="493" t="n">
        <v>0</v>
      </c>
      <c r="AG1719" s="493" t="n">
        <v>186.3</v>
      </c>
      <c r="AH1719" s="493" t="n">
        <v>64.2</v>
      </c>
      <c r="AI1719" s="493" t="n">
        <v>179.4</v>
      </c>
      <c r="AJ1719" s="493" t="n">
        <v>733.5</v>
      </c>
      <c r="AK1719" s="493" t="n">
        <v>1727.98</v>
      </c>
      <c r="AL1719" s="493" t="n">
        <v>184.5</v>
      </c>
      <c r="AM1719" s="493" t="n">
        <v>853.17</v>
      </c>
      <c r="AN1719" s="493" t="n">
        <v>232.8</v>
      </c>
      <c r="AO1719" s="493" t="n">
        <v>531</v>
      </c>
      <c r="AP1719" s="493" t="n">
        <v>681</v>
      </c>
      <c r="AQ1719" s="493" t="n">
        <v>878.4</v>
      </c>
      <c r="AR1719" s="493" t="n">
        <v>576</v>
      </c>
      <c r="AS1719" s="493" t="n">
        <v>1090.8</v>
      </c>
      <c r="AT1719" s="493" t="n">
        <v>949.8</v>
      </c>
      <c r="AU1719" s="493" t="n">
        <v>1584.3</v>
      </c>
      <c r="AV1719" s="493" t="n">
        <v>930.1</v>
      </c>
      <c r="AW1719" s="493" t="n">
        <v>1027.95</v>
      </c>
      <c r="AX1719" s="493" t="n">
        <v>741.9</v>
      </c>
      <c r="AY1719" s="493" t="n">
        <v>1391.55</v>
      </c>
      <c r="AZ1719" s="493" t="n">
        <v>1979.25</v>
      </c>
      <c r="BA1719" s="493" t="n">
        <v>2934.03</v>
      </c>
      <c r="BB1719" s="493" t="n">
        <v>1985.5</v>
      </c>
      <c r="BC1719" s="493" t="n">
        <v>893.5</v>
      </c>
      <c r="BD1719" s="493" t="n">
        <v>1942.61</v>
      </c>
      <c r="BE1719" s="493" t="n">
        <v>1375.15</v>
      </c>
      <c r="BF1719" s="493" t="n">
        <v>979.95</v>
      </c>
      <c r="BG1719" s="493" t="n">
        <v>2784.21</v>
      </c>
      <c r="BH1719" s="493" t="n">
        <v>655.35</v>
      </c>
      <c r="BI1719" s="493" t="n">
        <v>1230.34</v>
      </c>
      <c r="BJ1719" s="493" t="n">
        <v>2430.03</v>
      </c>
      <c r="BK1719" s="493" t="n">
        <v>846.15</v>
      </c>
      <c r="BL1719" s="493" t="n">
        <v>1052.7</v>
      </c>
      <c r="BM1719" s="493" t="n">
        <v>1887.85</v>
      </c>
      <c r="BN1719" s="493" t="n">
        <v>0</v>
      </c>
      <c r="BO1719" s="493" t="n">
        <v>0</v>
      </c>
      <c r="BP1719" s="493" t="n">
        <v>133.6</v>
      </c>
      <c r="BQ1719" s="493" t="n">
        <v>897.1799999999999</v>
      </c>
      <c r="BR1719" s="493" t="n">
        <v>679.05</v>
      </c>
      <c r="BS1719" s="493" t="n">
        <v>520.2</v>
      </c>
      <c r="BT1719" s="493" t="n">
        <v>291</v>
      </c>
      <c r="BU1719" s="493" t="n">
        <v>913.2</v>
      </c>
      <c r="BV1719" s="493" t="n">
        <v>187.8</v>
      </c>
      <c r="BW1719" s="493" t="n">
        <v>94.5</v>
      </c>
    </row>
    <row r="1720">
      <c r="A1720" t="inlineStr">
        <is>
          <t>[C9C] ANGIOTENSIN-II 길항제 (단일)</t>
        </is>
      </c>
      <c r="B1720" t="inlineStr">
        <is>
          <t>한국프라임제약</t>
        </is>
      </c>
      <c r="C1720" t="inlineStr">
        <is>
          <t>로사</t>
        </is>
      </c>
      <c r="D1720" t="inlineStr">
        <is>
          <t>한국프라임제약</t>
        </is>
      </c>
      <c r="E1720" t="inlineStr">
        <is>
          <t>losartan potassium</t>
        </is>
      </c>
      <c r="F1720" t="inlineStr">
        <is>
          <t>의원</t>
        </is>
      </c>
      <c r="G1720" t="inlineStr">
        <is>
          <t>Generic</t>
        </is>
      </c>
      <c r="H1720" s="493" t="n">
        <v>213173.23</v>
      </c>
      <c r="I1720" s="493" t="n">
        <v>213467.62</v>
      </c>
      <c r="J1720" s="493" t="n">
        <v>243687.3</v>
      </c>
      <c r="K1720" s="493" t="n">
        <v>237452.72</v>
      </c>
      <c r="L1720" s="493" t="n">
        <v>222750.98</v>
      </c>
      <c r="M1720" s="493" t="n">
        <v>240868.28</v>
      </c>
      <c r="N1720" s="493" t="n">
        <v>262114.51</v>
      </c>
      <c r="O1720" s="493" t="n">
        <v>251225.51</v>
      </c>
      <c r="P1720" s="493" t="n">
        <v>243637.09</v>
      </c>
      <c r="Q1720" s="493" t="n">
        <v>252454.08</v>
      </c>
      <c r="R1720" s="493" t="n">
        <v>201342.31</v>
      </c>
      <c r="S1720" s="493" t="n">
        <v>29637.82</v>
      </c>
      <c r="T1720" s="493" t="n">
        <v>2456.4</v>
      </c>
      <c r="U1720" s="493" t="n">
        <v>0</v>
      </c>
      <c r="V1720" s="493" t="n">
        <v>0</v>
      </c>
      <c r="W1720" s="493" t="n">
        <v>0</v>
      </c>
      <c r="X1720" s="493" t="n">
        <v>6461.1</v>
      </c>
      <c r="Y1720" s="493" t="n">
        <v>6190.02</v>
      </c>
      <c r="Z1720" s="493" t="n">
        <v>7749.15</v>
      </c>
      <c r="AA1720" s="493" t="n">
        <v>8900</v>
      </c>
      <c r="AB1720" s="493" t="n">
        <v>10705.65</v>
      </c>
      <c r="AC1720" s="493" t="n">
        <v>16842.76</v>
      </c>
      <c r="AD1720" s="493" t="n">
        <v>13662.84</v>
      </c>
      <c r="AE1720" s="493" t="n">
        <v>15727.56</v>
      </c>
      <c r="AF1720" s="493" t="n">
        <v>15546.32</v>
      </c>
      <c r="AG1720" s="493" t="n">
        <v>15452.76</v>
      </c>
      <c r="AH1720" s="493" t="n">
        <v>35827.74</v>
      </c>
      <c r="AI1720" s="493" t="n">
        <v>25829.22</v>
      </c>
      <c r="AJ1720" s="493" t="n">
        <v>40791.12</v>
      </c>
      <c r="AK1720" s="493" t="n">
        <v>47430.64</v>
      </c>
      <c r="AL1720" s="493" t="n">
        <v>51087.85</v>
      </c>
      <c r="AM1720" s="493" t="n">
        <v>44323.95</v>
      </c>
      <c r="AN1720" s="493" t="n">
        <v>51347.02</v>
      </c>
      <c r="AO1720" s="493" t="n">
        <v>71076.97</v>
      </c>
      <c r="AP1720" s="493" t="n">
        <v>67917.78</v>
      </c>
      <c r="AQ1720" s="493" t="n">
        <v>72778.91</v>
      </c>
      <c r="AR1720" s="493" t="n">
        <v>73425.37</v>
      </c>
      <c r="AS1720" s="493" t="n">
        <v>74733.36</v>
      </c>
      <c r="AT1720" s="493" t="n">
        <v>70932.53999999999</v>
      </c>
      <c r="AU1720" s="493" t="n">
        <v>82677.84</v>
      </c>
      <c r="AV1720" s="493" t="n">
        <v>79371.53</v>
      </c>
      <c r="AW1720" s="493" t="n">
        <v>76579.39999999999</v>
      </c>
      <c r="AX1720" s="493" t="n">
        <v>76753.5</v>
      </c>
      <c r="AY1720" s="493" t="n">
        <v>86354.02</v>
      </c>
      <c r="AZ1720" s="493" t="n">
        <v>85619.75</v>
      </c>
      <c r="BA1720" s="493" t="n">
        <v>88110.02</v>
      </c>
      <c r="BB1720" s="493" t="n">
        <v>81481.46000000001</v>
      </c>
      <c r="BC1720" s="493" t="n">
        <v>87591.88</v>
      </c>
      <c r="BD1720" s="493" t="n">
        <v>79483.2</v>
      </c>
      <c r="BE1720" s="493" t="n">
        <v>70476.92999999999</v>
      </c>
      <c r="BF1720" s="493" t="n">
        <v>79343.02</v>
      </c>
      <c r="BG1720" s="493" t="n">
        <v>91017.16</v>
      </c>
      <c r="BH1720" s="493" t="n">
        <v>86050.94</v>
      </c>
      <c r="BI1720" s="493" t="n">
        <v>82550.60000000001</v>
      </c>
      <c r="BJ1720" s="493" t="n">
        <v>87687.07000000001</v>
      </c>
      <c r="BK1720" s="493" t="n">
        <v>87195.14</v>
      </c>
      <c r="BL1720" s="493" t="n">
        <v>103664.1</v>
      </c>
      <c r="BM1720" s="493" t="n">
        <v>85384.89</v>
      </c>
      <c r="BN1720" s="493" t="n">
        <v>80571.48</v>
      </c>
      <c r="BO1720" s="493" t="n">
        <v>92061.22</v>
      </c>
      <c r="BP1720" s="493" t="n">
        <v>75077.13</v>
      </c>
      <c r="BQ1720" s="493" t="n">
        <v>84188.64999999999</v>
      </c>
      <c r="BR1720" s="493" t="n">
        <v>85104.63</v>
      </c>
      <c r="BS1720" s="493" t="n">
        <v>85974.16</v>
      </c>
      <c r="BT1720" s="493" t="n">
        <v>80912.37</v>
      </c>
      <c r="BU1720" s="493" t="n">
        <v>85269.28</v>
      </c>
      <c r="BV1720" s="493" t="n">
        <v>97837.95</v>
      </c>
      <c r="BW1720" s="493" t="n">
        <v>90339.81</v>
      </c>
    </row>
    <row r="1721">
      <c r="A1721" t="inlineStr">
        <is>
          <t>[C9C] ANGIOTENSIN-II 길항제 (단일)</t>
        </is>
      </c>
      <c r="B1721" t="inlineStr">
        <is>
          <t>한국프라임제약</t>
        </is>
      </c>
      <c r="C1721" t="inlineStr">
        <is>
          <t>로사</t>
        </is>
      </c>
      <c r="D1721" t="inlineStr">
        <is>
          <t>한국프라임제약</t>
        </is>
      </c>
      <c r="E1721" t="inlineStr">
        <is>
          <t>losartan potassium</t>
        </is>
      </c>
      <c r="F1721" t="inlineStr">
        <is>
          <t>보건소</t>
        </is>
      </c>
      <c r="G1721" t="inlineStr">
        <is>
          <t>Generic</t>
        </is>
      </c>
      <c r="H1721" s="493" t="n">
        <v>1248.9</v>
      </c>
      <c r="I1721" s="493" t="n">
        <v>2033.7</v>
      </c>
      <c r="J1721" s="493" t="n">
        <v>3398.85</v>
      </c>
      <c r="K1721" s="493" t="n">
        <v>659.1</v>
      </c>
      <c r="L1721" s="493" t="n">
        <v>2396.4</v>
      </c>
      <c r="M1721" s="493" t="n">
        <v>3093.15</v>
      </c>
      <c r="N1721" s="493" t="n">
        <v>1297.5</v>
      </c>
      <c r="O1721" s="493" t="n">
        <v>1331.25</v>
      </c>
      <c r="P1721" s="493" t="n">
        <v>1425</v>
      </c>
      <c r="Q1721" s="493" t="n">
        <v>938.7</v>
      </c>
      <c r="R1721" s="493" t="n">
        <v>1163.1</v>
      </c>
      <c r="S1721" s="493" t="n">
        <v>602.1</v>
      </c>
      <c r="T1721" s="493" t="n">
        <v>0</v>
      </c>
      <c r="U1721" s="493" t="n">
        <v>0</v>
      </c>
      <c r="V1721" s="493" t="n">
        <v>0</v>
      </c>
      <c r="W1721" s="493" t="n">
        <v>0</v>
      </c>
      <c r="X1721" s="493" t="n">
        <v>0</v>
      </c>
      <c r="Y1721" s="493" t="n">
        <v>1233</v>
      </c>
      <c r="Z1721" s="493" t="n">
        <v>0</v>
      </c>
      <c r="AA1721" s="493" t="n">
        <v>0</v>
      </c>
      <c r="AB1721" s="493" t="n">
        <v>1370.7</v>
      </c>
      <c r="AC1721" s="493" t="n">
        <v>0</v>
      </c>
      <c r="AD1721" s="493" t="n">
        <v>917.7</v>
      </c>
      <c r="AE1721" s="493" t="n">
        <v>2189.56</v>
      </c>
      <c r="AF1721" s="493" t="n">
        <v>0</v>
      </c>
      <c r="AG1721" s="493" t="n">
        <v>0</v>
      </c>
      <c r="AH1721" s="493" t="n">
        <v>762</v>
      </c>
      <c r="AI1721" s="493" t="n">
        <v>0</v>
      </c>
      <c r="AJ1721" s="493" t="n">
        <v>1980.6</v>
      </c>
      <c r="AK1721" s="493" t="n">
        <v>0</v>
      </c>
      <c r="AL1721" s="493" t="n">
        <v>511.2</v>
      </c>
      <c r="AM1721" s="493" t="n">
        <v>102</v>
      </c>
      <c r="AN1721" s="493" t="n">
        <v>177</v>
      </c>
      <c r="AO1721" s="493" t="n">
        <v>0</v>
      </c>
      <c r="AP1721" s="493" t="n">
        <v>0</v>
      </c>
      <c r="AQ1721" s="493" t="n">
        <v>294.3</v>
      </c>
      <c r="AR1721" s="493" t="n">
        <v>0</v>
      </c>
      <c r="AS1721" s="493" t="n">
        <v>0</v>
      </c>
      <c r="AT1721" s="493" t="n">
        <v>3111</v>
      </c>
      <c r="AU1721" s="493" t="n">
        <v>0</v>
      </c>
      <c r="AV1721" s="493" t="n">
        <v>624.3</v>
      </c>
      <c r="AW1721" s="493" t="n">
        <v>0</v>
      </c>
      <c r="AX1721" s="493" t="n">
        <v>0</v>
      </c>
      <c r="AY1721" s="493" t="n">
        <v>438.3</v>
      </c>
      <c r="AZ1721" s="493" t="n">
        <v>0</v>
      </c>
      <c r="BA1721" s="493" t="n">
        <v>467.7</v>
      </c>
      <c r="BB1721" s="493" t="n">
        <v>73.8</v>
      </c>
      <c r="BC1721" s="493" t="n">
        <v>0</v>
      </c>
      <c r="BD1721" s="493" t="n">
        <v>642.6</v>
      </c>
      <c r="BE1721" s="493" t="n">
        <v>0</v>
      </c>
      <c r="BF1721" s="493" t="n">
        <v>94.8</v>
      </c>
      <c r="BG1721" s="493" t="n">
        <v>0</v>
      </c>
      <c r="BH1721" s="493" t="n">
        <v>108.6</v>
      </c>
      <c r="BI1721" s="493" t="n">
        <v>364.5</v>
      </c>
      <c r="BJ1721" s="493" t="n">
        <v>107.4</v>
      </c>
      <c r="BK1721" s="493" t="n">
        <v>638.1</v>
      </c>
      <c r="BL1721" s="493" t="n">
        <v>433.5</v>
      </c>
      <c r="BM1721" s="493" t="n">
        <v>4495.8</v>
      </c>
      <c r="BN1721" s="493" t="n">
        <v>716.7</v>
      </c>
      <c r="BO1721" s="493" t="n">
        <v>827.1</v>
      </c>
      <c r="BP1721" s="493" t="n">
        <v>1617.9</v>
      </c>
      <c r="BQ1721" s="493" t="n">
        <v>1729.2</v>
      </c>
      <c r="BR1721" s="493" t="n">
        <v>4429.5</v>
      </c>
      <c r="BS1721" s="493" t="n">
        <v>2695.8</v>
      </c>
      <c r="BT1721" s="493" t="n">
        <v>2640.3</v>
      </c>
      <c r="BU1721" s="493" t="n">
        <v>861.9</v>
      </c>
      <c r="BV1721" s="493" t="n">
        <v>472.8</v>
      </c>
      <c r="BW1721" s="493" t="n">
        <v>1668</v>
      </c>
    </row>
    <row r="1722">
      <c r="A1722" t="inlineStr">
        <is>
          <t>[C9C] ANGIOTENSIN-II 길항제 (단일)</t>
        </is>
      </c>
      <c r="B1722" t="inlineStr">
        <is>
          <t>한국프라임제약</t>
        </is>
      </c>
      <c r="C1722" t="inlineStr">
        <is>
          <t>로사</t>
        </is>
      </c>
      <c r="D1722" t="inlineStr">
        <is>
          <t>한국프라임제약</t>
        </is>
      </c>
      <c r="E1722" t="inlineStr">
        <is>
          <t>losartan potassium</t>
        </is>
      </c>
      <c r="F1722" t="inlineStr">
        <is>
          <t>기타(치과의원, 치과병원 등)</t>
        </is>
      </c>
      <c r="G1722" t="inlineStr">
        <is>
          <t>Generic</t>
        </is>
      </c>
      <c r="H1722" s="493" t="n">
        <v>0</v>
      </c>
      <c r="I1722" s="493" t="n">
        <v>0</v>
      </c>
      <c r="J1722" s="493" t="n">
        <v>0</v>
      </c>
      <c r="K1722" s="493" t="n">
        <v>0</v>
      </c>
      <c r="L1722" s="493" t="n">
        <v>0</v>
      </c>
      <c r="M1722" s="493" t="n">
        <v>0</v>
      </c>
      <c r="N1722" s="493" t="n">
        <v>96</v>
      </c>
      <c r="O1722" s="493" t="n">
        <v>0</v>
      </c>
      <c r="P1722" s="493" t="n">
        <v>0</v>
      </c>
      <c r="Q1722" s="493" t="n">
        <v>0</v>
      </c>
      <c r="R1722" s="493" t="n">
        <v>0</v>
      </c>
      <c r="S1722" s="493" t="n">
        <v>0</v>
      </c>
      <c r="T1722" s="493" t="n">
        <v>0</v>
      </c>
      <c r="U1722" s="493" t="n">
        <v>0</v>
      </c>
      <c r="V1722" s="493" t="n">
        <v>0</v>
      </c>
      <c r="W1722" s="493" t="n">
        <v>0</v>
      </c>
      <c r="X1722" s="493" t="n">
        <v>25.7</v>
      </c>
      <c r="Y1722" s="493" t="n">
        <v>0</v>
      </c>
      <c r="Z1722" s="493" t="n">
        <v>0</v>
      </c>
      <c r="AA1722" s="493" t="n">
        <v>0</v>
      </c>
      <c r="AB1722" s="493" t="n">
        <v>0</v>
      </c>
      <c r="AC1722" s="493" t="n">
        <v>0</v>
      </c>
      <c r="AD1722" s="493" t="n">
        <v>0</v>
      </c>
      <c r="AE1722" s="493" t="n">
        <v>0</v>
      </c>
      <c r="AF1722" s="493" t="n">
        <v>0</v>
      </c>
      <c r="AG1722" s="493" t="n">
        <v>0</v>
      </c>
      <c r="AH1722" s="493" t="n">
        <v>0</v>
      </c>
      <c r="AI1722" s="493" t="n">
        <v>0</v>
      </c>
      <c r="AJ1722" s="493" t="n">
        <v>0</v>
      </c>
      <c r="AK1722" s="493" t="n">
        <v>0</v>
      </c>
      <c r="AL1722" s="493" t="n">
        <v>0</v>
      </c>
      <c r="AM1722" s="493" t="n">
        <v>0</v>
      </c>
      <c r="AN1722" s="493" t="n">
        <v>0</v>
      </c>
      <c r="AO1722" s="493" t="n">
        <v>0</v>
      </c>
      <c r="AP1722" s="493" t="n">
        <v>0</v>
      </c>
      <c r="AQ1722" s="493" t="n">
        <v>0</v>
      </c>
      <c r="AR1722" s="493" t="n">
        <v>0</v>
      </c>
      <c r="AS1722" s="493" t="n">
        <v>0</v>
      </c>
      <c r="AT1722" s="493" t="n">
        <v>0</v>
      </c>
      <c r="AU1722" s="493" t="n">
        <v>0</v>
      </c>
      <c r="AV1722" s="493" t="n">
        <v>0</v>
      </c>
      <c r="AW1722" s="493" t="n">
        <v>0</v>
      </c>
      <c r="AX1722" s="493" t="n">
        <v>0</v>
      </c>
      <c r="AY1722" s="493" t="n">
        <v>0</v>
      </c>
      <c r="AZ1722" s="493" t="n">
        <v>0</v>
      </c>
      <c r="BA1722" s="493" t="n">
        <v>0</v>
      </c>
      <c r="BB1722" s="493" t="n">
        <v>0</v>
      </c>
      <c r="BC1722" s="493" t="n">
        <v>0</v>
      </c>
      <c r="BD1722" s="493" t="n">
        <v>0</v>
      </c>
      <c r="BE1722" s="493" t="n">
        <v>0</v>
      </c>
      <c r="BF1722" s="493" t="n">
        <v>0</v>
      </c>
      <c r="BG1722" s="493" t="n">
        <v>0</v>
      </c>
      <c r="BH1722" s="493" t="n">
        <v>0</v>
      </c>
      <c r="BI1722" s="493" t="n">
        <v>0</v>
      </c>
      <c r="BJ1722" s="493" t="n">
        <v>0</v>
      </c>
      <c r="BK1722" s="493" t="n">
        <v>0</v>
      </c>
      <c r="BL1722" s="493" t="n">
        <v>0</v>
      </c>
      <c r="BM1722" s="493" t="n">
        <v>0</v>
      </c>
      <c r="BN1722" s="493" t="n">
        <v>0</v>
      </c>
      <c r="BO1722" s="493" t="n">
        <v>0</v>
      </c>
      <c r="BP1722" s="493" t="n">
        <v>0</v>
      </c>
      <c r="BQ1722" s="493" t="n">
        <v>0</v>
      </c>
      <c r="BR1722" s="493" t="n">
        <v>0</v>
      </c>
      <c r="BS1722" s="493" t="n">
        <v>0</v>
      </c>
      <c r="BT1722" s="493" t="n">
        <v>0</v>
      </c>
      <c r="BU1722" s="493" t="n">
        <v>0</v>
      </c>
      <c r="BV1722" s="493" t="n">
        <v>0</v>
      </c>
      <c r="BW1722" s="493" t="n">
        <v>0</v>
      </c>
    </row>
    <row r="1723">
      <c r="A1723" t="inlineStr">
        <is>
          <t>[C9C] ANGIOTENSIN-II 길항제 (단일)</t>
        </is>
      </c>
      <c r="B1723" t="inlineStr">
        <is>
          <t>한국프라임제약</t>
        </is>
      </c>
      <c r="C1723" t="inlineStr">
        <is>
          <t>올레</t>
        </is>
      </c>
      <c r="D1723" t="inlineStr">
        <is>
          <t>한국프라임제약</t>
        </is>
      </c>
      <c r="E1723" t="inlineStr">
        <is>
          <t>olmesartan medoxomil</t>
        </is>
      </c>
      <c r="F1723" t="inlineStr">
        <is>
          <t>종합병원</t>
        </is>
      </c>
      <c r="G1723" t="inlineStr">
        <is>
          <t>Generic</t>
        </is>
      </c>
      <c r="H1723" s="493" t="n">
        <v>0</v>
      </c>
      <c r="I1723" s="493" t="n">
        <v>0</v>
      </c>
      <c r="J1723" s="493" t="n">
        <v>721.8</v>
      </c>
      <c r="K1723" s="493" t="n">
        <v>0</v>
      </c>
      <c r="L1723" s="493" t="n">
        <v>0</v>
      </c>
      <c r="M1723" s="493" t="n">
        <v>0</v>
      </c>
      <c r="N1723" s="493" t="n">
        <v>0</v>
      </c>
      <c r="O1723" s="493" t="n">
        <v>0</v>
      </c>
      <c r="P1723" s="493" t="n">
        <v>0</v>
      </c>
      <c r="Q1723" s="493" t="n">
        <v>0</v>
      </c>
      <c r="R1723" s="493" t="n">
        <v>0</v>
      </c>
      <c r="S1723" s="493" t="n">
        <v>52.08</v>
      </c>
      <c r="T1723" s="493" t="n">
        <v>47.04</v>
      </c>
      <c r="U1723" s="493" t="n">
        <v>51.24</v>
      </c>
      <c r="V1723" s="493" t="n">
        <v>51.52</v>
      </c>
      <c r="W1723" s="493" t="n">
        <v>50.12</v>
      </c>
      <c r="X1723" s="493" t="n">
        <v>0</v>
      </c>
      <c r="Y1723" s="493" t="n">
        <v>0</v>
      </c>
      <c r="Z1723" s="493" t="n">
        <v>0</v>
      </c>
      <c r="AA1723" s="493" t="n">
        <v>113.68</v>
      </c>
      <c r="AB1723" s="493" t="n">
        <v>0</v>
      </c>
      <c r="AC1723" s="493" t="n">
        <v>0</v>
      </c>
      <c r="AD1723" s="493" t="n">
        <v>60.15</v>
      </c>
      <c r="AE1723" s="493" t="n">
        <v>60</v>
      </c>
      <c r="AF1723" s="493" t="n">
        <v>0</v>
      </c>
      <c r="AG1723" s="493" t="n">
        <v>25.95</v>
      </c>
      <c r="AH1723" s="493" t="n">
        <v>25.65</v>
      </c>
      <c r="AI1723" s="493" t="n">
        <v>25.35</v>
      </c>
      <c r="AJ1723" s="493" t="n">
        <v>25.8</v>
      </c>
      <c r="AK1723" s="493" t="n">
        <v>0</v>
      </c>
      <c r="AL1723" s="493" t="n">
        <v>0</v>
      </c>
      <c r="AM1723" s="493" t="n">
        <v>0</v>
      </c>
      <c r="AN1723" s="493" t="n">
        <v>0</v>
      </c>
      <c r="AO1723" s="493" t="n">
        <v>0</v>
      </c>
      <c r="AP1723" s="493" t="n">
        <v>242.4</v>
      </c>
      <c r="AQ1723" s="493" t="n">
        <v>0</v>
      </c>
      <c r="AR1723" s="493" t="n">
        <v>25.65</v>
      </c>
      <c r="AS1723" s="493" t="n">
        <v>25.95</v>
      </c>
      <c r="AT1723" s="493" t="n">
        <v>0</v>
      </c>
      <c r="AU1723" s="493" t="n">
        <v>25.8</v>
      </c>
      <c r="AV1723" s="493" t="n">
        <v>0</v>
      </c>
      <c r="AW1723" s="493" t="n">
        <v>0</v>
      </c>
      <c r="AX1723" s="493" t="n">
        <v>0</v>
      </c>
      <c r="AY1723" s="493" t="n">
        <v>0</v>
      </c>
      <c r="AZ1723" s="493" t="n">
        <v>0</v>
      </c>
      <c r="BA1723" s="493" t="n">
        <v>0</v>
      </c>
      <c r="BB1723" s="493" t="n">
        <v>0</v>
      </c>
      <c r="BC1723" s="493" t="n">
        <v>0</v>
      </c>
      <c r="BD1723" s="493" t="n">
        <v>0</v>
      </c>
      <c r="BE1723" s="493" t="n">
        <v>0</v>
      </c>
      <c r="BF1723" s="493" t="n">
        <v>0</v>
      </c>
      <c r="BG1723" s="493" t="n">
        <v>0</v>
      </c>
      <c r="BH1723" s="493" t="n">
        <v>0</v>
      </c>
      <c r="BI1723" s="493" t="n">
        <v>0</v>
      </c>
      <c r="BJ1723" s="493" t="n">
        <v>0</v>
      </c>
      <c r="BK1723" s="493" t="n">
        <v>0</v>
      </c>
      <c r="BL1723" s="493" t="n">
        <v>0</v>
      </c>
      <c r="BM1723" s="493" t="n">
        <v>0</v>
      </c>
      <c r="BN1723" s="493" t="n">
        <v>0</v>
      </c>
      <c r="BO1723" s="493" t="n">
        <v>0</v>
      </c>
      <c r="BP1723" s="493" t="n">
        <v>0</v>
      </c>
      <c r="BQ1723" s="493" t="n">
        <v>0</v>
      </c>
      <c r="BR1723" s="493" t="n">
        <v>0</v>
      </c>
      <c r="BS1723" s="493" t="n">
        <v>0</v>
      </c>
      <c r="BT1723" s="493" t="n">
        <v>0</v>
      </c>
      <c r="BU1723" s="493" t="n">
        <v>0</v>
      </c>
      <c r="BV1723" s="493" t="n">
        <v>0</v>
      </c>
      <c r="BW1723" s="493" t="n">
        <v>0</v>
      </c>
    </row>
    <row r="1724">
      <c r="A1724" t="inlineStr">
        <is>
          <t>[C9C] ANGIOTENSIN-II 길항제 (단일)</t>
        </is>
      </c>
      <c r="B1724" t="inlineStr">
        <is>
          <t>한국프라임제약</t>
        </is>
      </c>
      <c r="C1724" t="inlineStr">
        <is>
          <t>올레</t>
        </is>
      </c>
      <c r="D1724" t="inlineStr">
        <is>
          <t>한국프라임제약</t>
        </is>
      </c>
      <c r="E1724" t="inlineStr">
        <is>
          <t>olmesartan medoxomil</t>
        </is>
      </c>
      <c r="F1724" t="inlineStr">
        <is>
          <t>병원</t>
        </is>
      </c>
      <c r="G1724" t="inlineStr">
        <is>
          <t>Generic</t>
        </is>
      </c>
      <c r="H1724" s="493" t="n">
        <v>36</v>
      </c>
      <c r="I1724" s="493" t="n">
        <v>274.8</v>
      </c>
      <c r="J1724" s="493" t="n">
        <v>275.1</v>
      </c>
      <c r="K1724" s="493" t="n">
        <v>851.9</v>
      </c>
      <c r="L1724" s="493" t="n">
        <v>987</v>
      </c>
      <c r="M1724" s="493" t="n">
        <v>560</v>
      </c>
      <c r="N1724" s="493" t="n">
        <v>1850.6</v>
      </c>
      <c r="O1724" s="493" t="n">
        <v>996.85</v>
      </c>
      <c r="P1724" s="493" t="n">
        <v>1323.12</v>
      </c>
      <c r="Q1724" s="493" t="n">
        <v>1168</v>
      </c>
      <c r="R1724" s="493" t="n">
        <v>1828.9</v>
      </c>
      <c r="S1724" s="493" t="n">
        <v>1436</v>
      </c>
      <c r="T1724" s="493" t="n">
        <v>1979.4</v>
      </c>
      <c r="U1724" s="493" t="n">
        <v>1536</v>
      </c>
      <c r="V1724" s="493" t="n">
        <v>1457.7</v>
      </c>
      <c r="W1724" s="493" t="n">
        <v>707.7</v>
      </c>
      <c r="X1724" s="493" t="n">
        <v>3101.7</v>
      </c>
      <c r="Y1724" s="493" t="n">
        <v>1521.2</v>
      </c>
      <c r="Z1724" s="493" t="n">
        <v>3321.9</v>
      </c>
      <c r="AA1724" s="493" t="n">
        <v>1480.8</v>
      </c>
      <c r="AB1724" s="493" t="n">
        <v>1951.4</v>
      </c>
      <c r="AC1724" s="493" t="n">
        <v>1919.1</v>
      </c>
      <c r="AD1724" s="493" t="n">
        <v>859.4299999999999</v>
      </c>
      <c r="AE1724" s="493" t="n">
        <v>817.8</v>
      </c>
      <c r="AF1724" s="493" t="n">
        <v>17.7</v>
      </c>
      <c r="AG1724" s="493" t="n">
        <v>750.2</v>
      </c>
      <c r="AH1724" s="493" t="n">
        <v>1014.45</v>
      </c>
      <c r="AI1724" s="493" t="n">
        <v>681</v>
      </c>
      <c r="AJ1724" s="493" t="n">
        <v>97.7</v>
      </c>
      <c r="AK1724" s="493" t="n">
        <v>1200</v>
      </c>
      <c r="AL1724" s="493" t="n">
        <v>435.9</v>
      </c>
      <c r="AM1724" s="493" t="n">
        <v>508.2</v>
      </c>
      <c r="AN1724" s="493" t="n">
        <v>0</v>
      </c>
      <c r="AO1724" s="493" t="n">
        <v>301.5</v>
      </c>
      <c r="AP1724" s="493" t="n">
        <v>0</v>
      </c>
      <c r="AQ1724" s="493" t="n">
        <v>0</v>
      </c>
      <c r="AR1724" s="493" t="n">
        <v>0</v>
      </c>
      <c r="AS1724" s="493" t="n">
        <v>0</v>
      </c>
      <c r="AT1724" s="493" t="n">
        <v>0</v>
      </c>
      <c r="AU1724" s="493" t="n">
        <v>0</v>
      </c>
      <c r="AV1724" s="493" t="n">
        <v>0</v>
      </c>
      <c r="AW1724" s="493" t="n">
        <v>0</v>
      </c>
      <c r="AX1724" s="493" t="n">
        <v>0</v>
      </c>
      <c r="AY1724" s="493" t="n">
        <v>0</v>
      </c>
      <c r="AZ1724" s="493" t="n">
        <v>0</v>
      </c>
      <c r="BA1724" s="493" t="n">
        <v>0</v>
      </c>
      <c r="BB1724" s="493" t="n">
        <v>0</v>
      </c>
      <c r="BC1724" s="493" t="n">
        <v>0</v>
      </c>
      <c r="BD1724" s="493" t="n">
        <v>0</v>
      </c>
      <c r="BE1724" s="493" t="n">
        <v>0</v>
      </c>
      <c r="BF1724" s="493" t="n">
        <v>0</v>
      </c>
      <c r="BG1724" s="493" t="n">
        <v>0</v>
      </c>
      <c r="BH1724" s="493" t="n">
        <v>0</v>
      </c>
      <c r="BI1724" s="493" t="n">
        <v>0</v>
      </c>
      <c r="BJ1724" s="493" t="n">
        <v>0</v>
      </c>
      <c r="BK1724" s="493" t="n">
        <v>0</v>
      </c>
      <c r="BL1724" s="493" t="n">
        <v>0</v>
      </c>
      <c r="BM1724" s="493" t="n">
        <v>0</v>
      </c>
      <c r="BN1724" s="493" t="n">
        <v>0</v>
      </c>
      <c r="BO1724" s="493" t="n">
        <v>0</v>
      </c>
      <c r="BP1724" s="493" t="n">
        <v>0</v>
      </c>
      <c r="BQ1724" s="493" t="n">
        <v>0</v>
      </c>
      <c r="BR1724" s="493" t="n">
        <v>0</v>
      </c>
      <c r="BS1724" s="493" t="n">
        <v>0</v>
      </c>
      <c r="BT1724" s="493" t="n">
        <v>0</v>
      </c>
      <c r="BU1724" s="493" t="n">
        <v>0</v>
      </c>
      <c r="BV1724" s="493" t="n">
        <v>0</v>
      </c>
      <c r="BW1724" s="493" t="n">
        <v>0</v>
      </c>
    </row>
    <row r="1725">
      <c r="A1725" t="inlineStr">
        <is>
          <t>[C9C] ANGIOTENSIN-II 길항제 (단일)</t>
        </is>
      </c>
      <c r="B1725" t="inlineStr">
        <is>
          <t>한국프라임제약</t>
        </is>
      </c>
      <c r="C1725" t="inlineStr">
        <is>
          <t>올레</t>
        </is>
      </c>
      <c r="D1725" t="inlineStr">
        <is>
          <t>한국프라임제약</t>
        </is>
      </c>
      <c r="E1725" t="inlineStr">
        <is>
          <t>olmesartan medoxomil</t>
        </is>
      </c>
      <c r="F1725" t="inlineStr">
        <is>
          <t>의원</t>
        </is>
      </c>
      <c r="G1725" t="inlineStr">
        <is>
          <t>Generic</t>
        </is>
      </c>
      <c r="H1725" s="493" t="n">
        <v>18768.86</v>
      </c>
      <c r="I1725" s="493" t="n">
        <v>19107.25</v>
      </c>
      <c r="J1725" s="493" t="n">
        <v>23066.62</v>
      </c>
      <c r="K1725" s="493" t="n">
        <v>21632.35</v>
      </c>
      <c r="L1725" s="493" t="n">
        <v>20239.78</v>
      </c>
      <c r="M1725" s="493" t="n">
        <v>24104.03</v>
      </c>
      <c r="N1725" s="493" t="n">
        <v>25464.4</v>
      </c>
      <c r="O1725" s="493" t="n">
        <v>27782.44</v>
      </c>
      <c r="P1725" s="493" t="n">
        <v>21905</v>
      </c>
      <c r="Q1725" s="493" t="n">
        <v>27135.81</v>
      </c>
      <c r="R1725" s="493" t="n">
        <v>42773.58</v>
      </c>
      <c r="S1725" s="493" t="n">
        <v>140212.18</v>
      </c>
      <c r="T1725" s="493" t="n">
        <v>143356.61</v>
      </c>
      <c r="U1725" s="493" t="n">
        <v>130893.77</v>
      </c>
      <c r="V1725" s="493" t="n">
        <v>135515.8</v>
      </c>
      <c r="W1725" s="493" t="n">
        <v>138943.87</v>
      </c>
      <c r="X1725" s="493" t="n">
        <v>144558.78</v>
      </c>
      <c r="Y1725" s="493" t="n">
        <v>129825.78</v>
      </c>
      <c r="Z1725" s="493" t="n">
        <v>122550.67</v>
      </c>
      <c r="AA1725" s="493" t="n">
        <v>126866.79</v>
      </c>
      <c r="AB1725" s="493" t="n">
        <v>115286.59</v>
      </c>
      <c r="AC1725" s="493" t="n">
        <v>120799.26</v>
      </c>
      <c r="AD1725" s="493" t="n">
        <v>111059.91</v>
      </c>
      <c r="AE1725" s="493" t="n">
        <v>101957.37</v>
      </c>
      <c r="AF1725" s="493" t="n">
        <v>80262.17999999999</v>
      </c>
      <c r="AG1725" s="493" t="n">
        <v>79949.10000000001</v>
      </c>
      <c r="AH1725" s="493" t="n">
        <v>70863.52</v>
      </c>
      <c r="AI1725" s="493" t="n">
        <v>47701.36</v>
      </c>
      <c r="AJ1725" s="493" t="n">
        <v>29153.43</v>
      </c>
      <c r="AK1725" s="493" t="n">
        <v>18045.56</v>
      </c>
      <c r="AL1725" s="493" t="n">
        <v>12024.4</v>
      </c>
      <c r="AM1725" s="493" t="n">
        <v>7006.1</v>
      </c>
      <c r="AN1725" s="493" t="n">
        <v>4894.8</v>
      </c>
      <c r="AO1725" s="493" t="n">
        <v>4188</v>
      </c>
      <c r="AP1725" s="493" t="n">
        <v>3418.43</v>
      </c>
      <c r="AQ1725" s="493" t="n">
        <v>2664</v>
      </c>
      <c r="AR1725" s="493" t="n">
        <v>3363.2</v>
      </c>
      <c r="AS1725" s="493" t="n">
        <v>2998.4</v>
      </c>
      <c r="AT1725" s="493" t="n">
        <v>0</v>
      </c>
      <c r="AU1725" s="493" t="n">
        <v>3008.75</v>
      </c>
      <c r="AV1725" s="493" t="n">
        <v>0</v>
      </c>
      <c r="AW1725" s="493" t="n">
        <v>0</v>
      </c>
      <c r="AX1725" s="493" t="n">
        <v>0</v>
      </c>
      <c r="AY1725" s="493" t="n">
        <v>0</v>
      </c>
      <c r="AZ1725" s="493" t="n">
        <v>0</v>
      </c>
      <c r="BA1725" s="493" t="n">
        <v>0</v>
      </c>
      <c r="BB1725" s="493" t="n">
        <v>0</v>
      </c>
      <c r="BC1725" s="493" t="n">
        <v>0</v>
      </c>
      <c r="BD1725" s="493" t="n">
        <v>0</v>
      </c>
      <c r="BE1725" s="493" t="n">
        <v>0</v>
      </c>
      <c r="BF1725" s="493" t="n">
        <v>0</v>
      </c>
      <c r="BG1725" s="493" t="n">
        <v>0</v>
      </c>
      <c r="BH1725" s="493" t="n">
        <v>0</v>
      </c>
      <c r="BI1725" s="493" t="n">
        <v>0</v>
      </c>
      <c r="BJ1725" s="493" t="n">
        <v>0</v>
      </c>
      <c r="BK1725" s="493" t="n">
        <v>0</v>
      </c>
      <c r="BL1725" s="493" t="n">
        <v>0</v>
      </c>
      <c r="BM1725" s="493" t="n">
        <v>0</v>
      </c>
      <c r="BN1725" s="493" t="n">
        <v>0</v>
      </c>
      <c r="BO1725" s="493" t="n">
        <v>0</v>
      </c>
      <c r="BP1725" s="493" t="n">
        <v>0</v>
      </c>
      <c r="BQ1725" s="493" t="n">
        <v>0</v>
      </c>
      <c r="BR1725" s="493" t="n">
        <v>0</v>
      </c>
      <c r="BS1725" s="493" t="n">
        <v>0</v>
      </c>
      <c r="BT1725" s="493" t="n">
        <v>0</v>
      </c>
      <c r="BU1725" s="493" t="n">
        <v>0</v>
      </c>
      <c r="BV1725" s="493" t="n">
        <v>0</v>
      </c>
      <c r="BW1725" s="493" t="n">
        <v>0</v>
      </c>
    </row>
    <row r="1726">
      <c r="A1726" t="inlineStr">
        <is>
          <t>[C9C] ANGIOTENSIN-II 길항제 (단일)</t>
        </is>
      </c>
      <c r="B1726" t="inlineStr">
        <is>
          <t>한국프라임제약</t>
        </is>
      </c>
      <c r="C1726" t="inlineStr">
        <is>
          <t>올레</t>
        </is>
      </c>
      <c r="D1726" t="inlineStr">
        <is>
          <t>한국프라임제약</t>
        </is>
      </c>
      <c r="E1726" t="inlineStr">
        <is>
          <t>olmesartan medoxomil</t>
        </is>
      </c>
      <c r="F1726" t="inlineStr">
        <is>
          <t>보건소</t>
        </is>
      </c>
      <c r="G1726" t="inlineStr">
        <is>
          <t>Generic</t>
        </is>
      </c>
      <c r="H1726" s="493" t="n">
        <v>4135.8</v>
      </c>
      <c r="I1726" s="493" t="n">
        <v>7354.35</v>
      </c>
      <c r="J1726" s="493" t="n">
        <v>5472.9</v>
      </c>
      <c r="K1726" s="493" t="n">
        <v>7373.7</v>
      </c>
      <c r="L1726" s="493" t="n">
        <v>5296.92</v>
      </c>
      <c r="M1726" s="493" t="n">
        <v>5950.8</v>
      </c>
      <c r="N1726" s="493" t="n">
        <v>6090.75</v>
      </c>
      <c r="O1726" s="493" t="n">
        <v>4268.7</v>
      </c>
      <c r="P1726" s="493" t="n">
        <v>7220.1</v>
      </c>
      <c r="Q1726" s="493" t="n">
        <v>6245.4</v>
      </c>
      <c r="R1726" s="493" t="n">
        <v>4268.7</v>
      </c>
      <c r="S1726" s="493" t="n">
        <v>5283.6</v>
      </c>
      <c r="T1726" s="493" t="n">
        <v>288.9</v>
      </c>
      <c r="U1726" s="493" t="n">
        <v>20.7</v>
      </c>
      <c r="V1726" s="493" t="n">
        <v>22933.5</v>
      </c>
      <c r="W1726" s="493" t="n">
        <v>2819.4</v>
      </c>
      <c r="X1726" s="493" t="n">
        <v>2694</v>
      </c>
      <c r="Y1726" s="493" t="n">
        <v>6756.9</v>
      </c>
      <c r="Z1726" s="493" t="n">
        <v>8575.5</v>
      </c>
      <c r="AA1726" s="493" t="n">
        <v>2748.65</v>
      </c>
      <c r="AB1726" s="493" t="n">
        <v>4922.92</v>
      </c>
      <c r="AC1726" s="493" t="n">
        <v>4594.22</v>
      </c>
      <c r="AD1726" s="493" t="n">
        <v>4018.84</v>
      </c>
      <c r="AE1726" s="493" t="n">
        <v>6824.7</v>
      </c>
      <c r="AF1726" s="493" t="n">
        <v>5938.8</v>
      </c>
      <c r="AG1726" s="493" t="n">
        <v>988.8</v>
      </c>
      <c r="AH1726" s="493" t="n">
        <v>5668.05</v>
      </c>
      <c r="AI1726" s="493" t="n">
        <v>4247.1</v>
      </c>
      <c r="AJ1726" s="493" t="n">
        <v>2248.2</v>
      </c>
      <c r="AK1726" s="493" t="n">
        <v>5637.9</v>
      </c>
      <c r="AL1726" s="493" t="n">
        <v>4611.3</v>
      </c>
      <c r="AM1726" s="493" t="n">
        <v>97.8</v>
      </c>
      <c r="AN1726" s="493" t="n">
        <v>0</v>
      </c>
      <c r="AO1726" s="493" t="n">
        <v>0</v>
      </c>
      <c r="AP1726" s="493" t="n">
        <v>0</v>
      </c>
      <c r="AQ1726" s="493" t="n">
        <v>93.59999999999999</v>
      </c>
      <c r="AR1726" s="493" t="n">
        <v>0</v>
      </c>
      <c r="AS1726" s="493" t="n">
        <v>86.40000000000001</v>
      </c>
      <c r="AT1726" s="493" t="n">
        <v>0</v>
      </c>
      <c r="AU1726" s="493" t="n">
        <v>0</v>
      </c>
      <c r="AV1726" s="493" t="n">
        <v>0</v>
      </c>
      <c r="AW1726" s="493" t="n">
        <v>0</v>
      </c>
      <c r="AX1726" s="493" t="n">
        <v>0</v>
      </c>
      <c r="AY1726" s="493" t="n">
        <v>0</v>
      </c>
      <c r="AZ1726" s="493" t="n">
        <v>0</v>
      </c>
      <c r="BA1726" s="493" t="n">
        <v>0</v>
      </c>
      <c r="BB1726" s="493" t="n">
        <v>0</v>
      </c>
      <c r="BC1726" s="493" t="n">
        <v>0</v>
      </c>
      <c r="BD1726" s="493" t="n">
        <v>0</v>
      </c>
      <c r="BE1726" s="493" t="n">
        <v>0</v>
      </c>
      <c r="BF1726" s="493" t="n">
        <v>0</v>
      </c>
      <c r="BG1726" s="493" t="n">
        <v>0</v>
      </c>
      <c r="BH1726" s="493" t="n">
        <v>0</v>
      </c>
      <c r="BI1726" s="493" t="n">
        <v>0</v>
      </c>
      <c r="BJ1726" s="493" t="n">
        <v>0</v>
      </c>
      <c r="BK1726" s="493" t="n">
        <v>0</v>
      </c>
      <c r="BL1726" s="493" t="n">
        <v>0</v>
      </c>
      <c r="BM1726" s="493" t="n">
        <v>0</v>
      </c>
      <c r="BN1726" s="493" t="n">
        <v>0</v>
      </c>
      <c r="BO1726" s="493" t="n">
        <v>0</v>
      </c>
      <c r="BP1726" s="493" t="n">
        <v>0</v>
      </c>
      <c r="BQ1726" s="493" t="n">
        <v>0</v>
      </c>
      <c r="BR1726" s="493" t="n">
        <v>0</v>
      </c>
      <c r="BS1726" s="493" t="n">
        <v>0</v>
      </c>
      <c r="BT1726" s="493" t="n">
        <v>0</v>
      </c>
      <c r="BU1726" s="493" t="n">
        <v>0</v>
      </c>
      <c r="BV1726" s="493" t="n">
        <v>0</v>
      </c>
      <c r="BW1726" s="493" t="n">
        <v>0</v>
      </c>
    </row>
    <row r="1727">
      <c r="A1727" t="inlineStr">
        <is>
          <t>[C9C] ANGIOTENSIN-II 길항제 (단일)</t>
        </is>
      </c>
      <c r="B1727" t="inlineStr">
        <is>
          <t>한국프라임제약</t>
        </is>
      </c>
      <c r="C1727" t="inlineStr">
        <is>
          <t>텔미린</t>
        </is>
      </c>
      <c r="D1727" t="inlineStr">
        <is>
          <t>한국프라임제약</t>
        </is>
      </c>
      <c r="E1727" t="inlineStr">
        <is>
          <t>telmisartan</t>
        </is>
      </c>
      <c r="F1727" t="inlineStr">
        <is>
          <t>종합병원</t>
        </is>
      </c>
      <c r="G1727" t="inlineStr">
        <is>
          <t>Generic</t>
        </is>
      </c>
      <c r="H1727" s="493" t="n">
        <v>0</v>
      </c>
      <c r="I1727" s="493" t="n">
        <v>0</v>
      </c>
      <c r="J1727" s="493" t="n">
        <v>0</v>
      </c>
      <c r="K1727" s="493" t="n">
        <v>0</v>
      </c>
      <c r="L1727" s="493" t="n">
        <v>0</v>
      </c>
      <c r="M1727" s="493" t="n">
        <v>0</v>
      </c>
      <c r="N1727" s="493" t="n">
        <v>0</v>
      </c>
      <c r="O1727" s="493" t="n">
        <v>0</v>
      </c>
      <c r="P1727" s="493" t="n">
        <v>0</v>
      </c>
      <c r="Q1727" s="493" t="n">
        <v>0</v>
      </c>
      <c r="R1727" s="493" t="n">
        <v>0</v>
      </c>
      <c r="S1727" s="493" t="n">
        <v>0</v>
      </c>
      <c r="T1727" s="493" t="n">
        <v>0</v>
      </c>
      <c r="U1727" s="493" t="n">
        <v>0</v>
      </c>
      <c r="V1727" s="493" t="n">
        <v>0</v>
      </c>
      <c r="W1727" s="493" t="n">
        <v>0</v>
      </c>
      <c r="X1727" s="493" t="n">
        <v>150.5</v>
      </c>
      <c r="Y1727" s="493" t="n">
        <v>200.68</v>
      </c>
      <c r="Z1727" s="493" t="n">
        <v>336</v>
      </c>
      <c r="AA1727" s="493" t="n">
        <v>56558.84</v>
      </c>
      <c r="AB1727" s="493" t="n">
        <v>53423.37</v>
      </c>
      <c r="AC1727" s="493" t="n">
        <v>40258.75</v>
      </c>
      <c r="AD1727" s="493" t="n">
        <v>14577.72</v>
      </c>
      <c r="AE1727" s="493" t="n">
        <v>35394.96</v>
      </c>
      <c r="AF1727" s="493" t="n">
        <v>54807.49</v>
      </c>
      <c r="AG1727" s="493" t="n">
        <v>47885.86</v>
      </c>
      <c r="AH1727" s="493" t="n">
        <v>41720.09</v>
      </c>
      <c r="AI1727" s="493" t="n">
        <v>44290.91</v>
      </c>
      <c r="AJ1727" s="493" t="n">
        <v>42734.52</v>
      </c>
      <c r="AK1727" s="493" t="n">
        <v>35979.11</v>
      </c>
      <c r="AL1727" s="493" t="n">
        <v>52411.92</v>
      </c>
      <c r="AM1727" s="493" t="n">
        <v>46637.71</v>
      </c>
      <c r="AN1727" s="493" t="n">
        <v>38142.71</v>
      </c>
      <c r="AO1727" s="493" t="n">
        <v>41867.77</v>
      </c>
      <c r="AP1727" s="493" t="n">
        <v>44017.12</v>
      </c>
      <c r="AQ1727" s="493" t="n">
        <v>42171.51</v>
      </c>
      <c r="AR1727" s="493" t="n">
        <v>50486.7</v>
      </c>
      <c r="AS1727" s="493" t="n">
        <v>64203.51</v>
      </c>
      <c r="AT1727" s="493" t="n">
        <v>57402.92</v>
      </c>
      <c r="AU1727" s="493" t="n">
        <v>71550.97</v>
      </c>
      <c r="AV1727" s="493" t="n">
        <v>82681.19</v>
      </c>
      <c r="AW1727" s="493" t="n">
        <v>44762.65</v>
      </c>
      <c r="AX1727" s="493" t="n">
        <v>63337.97</v>
      </c>
      <c r="AY1727" s="493" t="n">
        <v>69711.17999999999</v>
      </c>
      <c r="AZ1727" s="493" t="n">
        <v>74457.50999999999</v>
      </c>
      <c r="BA1727" s="493" t="n">
        <v>77022.23</v>
      </c>
      <c r="BB1727" s="493" t="n">
        <v>60778.13</v>
      </c>
      <c r="BC1727" s="493" t="n">
        <v>71440.3</v>
      </c>
      <c r="BD1727" s="493" t="n">
        <v>70235.05</v>
      </c>
      <c r="BE1727" s="493" t="n">
        <v>55144.54</v>
      </c>
      <c r="BF1727" s="493" t="n">
        <v>61303.71</v>
      </c>
      <c r="BG1727" s="493" t="n">
        <v>56656.83</v>
      </c>
      <c r="BH1727" s="493" t="n">
        <v>56824.29</v>
      </c>
      <c r="BI1727" s="493" t="n">
        <v>61437.86</v>
      </c>
      <c r="BJ1727" s="493" t="n">
        <v>56542.31</v>
      </c>
      <c r="BK1727" s="493" t="n">
        <v>57430.75</v>
      </c>
      <c r="BL1727" s="493" t="n">
        <v>56167</v>
      </c>
      <c r="BM1727" s="493" t="n">
        <v>52225.34</v>
      </c>
      <c r="BN1727" s="493" t="n">
        <v>52278.36</v>
      </c>
      <c r="BO1727" s="493" t="n">
        <v>52403.87</v>
      </c>
      <c r="BP1727" s="493" t="n">
        <v>51537.7</v>
      </c>
      <c r="BQ1727" s="493" t="n">
        <v>58862.54</v>
      </c>
      <c r="BR1727" s="493" t="n">
        <v>55908.59</v>
      </c>
      <c r="BS1727" s="493" t="n">
        <v>47566.87</v>
      </c>
      <c r="BT1727" s="493" t="n">
        <v>47401.82</v>
      </c>
      <c r="BU1727" s="493" t="n">
        <v>31271.21</v>
      </c>
      <c r="BV1727" s="493" t="n">
        <v>49378.25</v>
      </c>
      <c r="BW1727" s="493" t="n">
        <v>28020.67</v>
      </c>
    </row>
    <row r="1728">
      <c r="A1728" t="inlineStr">
        <is>
          <t>[C9C] ANGIOTENSIN-II 길항제 (단일)</t>
        </is>
      </c>
      <c r="B1728" t="inlineStr">
        <is>
          <t>한국프라임제약</t>
        </is>
      </c>
      <c r="C1728" t="inlineStr">
        <is>
          <t>텔미린</t>
        </is>
      </c>
      <c r="D1728" t="inlineStr">
        <is>
          <t>한국프라임제약</t>
        </is>
      </c>
      <c r="E1728" t="inlineStr">
        <is>
          <t>telmisartan</t>
        </is>
      </c>
      <c r="F1728" t="inlineStr">
        <is>
          <t>병원</t>
        </is>
      </c>
      <c r="G1728" t="inlineStr">
        <is>
          <t>Generic</t>
        </is>
      </c>
      <c r="H1728" s="493" t="n">
        <v>0</v>
      </c>
      <c r="I1728" s="493" t="n">
        <v>0</v>
      </c>
      <c r="J1728" s="493" t="n">
        <v>0</v>
      </c>
      <c r="K1728" s="493" t="n">
        <v>0</v>
      </c>
      <c r="L1728" s="493" t="n">
        <v>0</v>
      </c>
      <c r="M1728" s="493" t="n">
        <v>0</v>
      </c>
      <c r="N1728" s="493" t="n">
        <v>0</v>
      </c>
      <c r="O1728" s="493" t="n">
        <v>0</v>
      </c>
      <c r="P1728" s="493" t="n">
        <v>0</v>
      </c>
      <c r="Q1728" s="493" t="n">
        <v>0</v>
      </c>
      <c r="R1728" s="493" t="n">
        <v>0</v>
      </c>
      <c r="S1728" s="493" t="n">
        <v>0</v>
      </c>
      <c r="T1728" s="493" t="n">
        <v>0</v>
      </c>
      <c r="U1728" s="493" t="n">
        <v>60</v>
      </c>
      <c r="V1728" s="493" t="n">
        <v>240</v>
      </c>
      <c r="W1728" s="493" t="n">
        <v>720</v>
      </c>
      <c r="X1728" s="493" t="n">
        <v>240</v>
      </c>
      <c r="Y1728" s="493" t="n">
        <v>1920</v>
      </c>
      <c r="Z1728" s="493" t="n">
        <v>676</v>
      </c>
      <c r="AA1728" s="493" t="n">
        <v>1220</v>
      </c>
      <c r="AB1728" s="493" t="n">
        <v>3346.5</v>
      </c>
      <c r="AC1728" s="493" t="n">
        <v>3002.5</v>
      </c>
      <c r="AD1728" s="493" t="n">
        <v>3062.1</v>
      </c>
      <c r="AE1728" s="493" t="n">
        <v>119.7</v>
      </c>
      <c r="AF1728" s="493" t="n">
        <v>240</v>
      </c>
      <c r="AG1728" s="493" t="n">
        <v>1707</v>
      </c>
      <c r="AH1728" s="493" t="n">
        <v>3059.63</v>
      </c>
      <c r="AI1728" s="493" t="n">
        <v>836</v>
      </c>
      <c r="AJ1728" s="493" t="n">
        <v>2935.58</v>
      </c>
      <c r="AK1728" s="493" t="n">
        <v>2167.4</v>
      </c>
      <c r="AL1728" s="493" t="n">
        <v>5729.96</v>
      </c>
      <c r="AM1728" s="493" t="n">
        <v>5124</v>
      </c>
      <c r="AN1728" s="493" t="n">
        <v>7647.4</v>
      </c>
      <c r="AO1728" s="493" t="n">
        <v>9092</v>
      </c>
      <c r="AP1728" s="493" t="n">
        <v>17051</v>
      </c>
      <c r="AQ1728" s="493" t="n">
        <v>23620.85</v>
      </c>
      <c r="AR1728" s="493" t="n">
        <v>24152.26</v>
      </c>
      <c r="AS1728" s="493" t="n">
        <v>21606.86</v>
      </c>
      <c r="AT1728" s="493" t="n">
        <v>22940.49</v>
      </c>
      <c r="AU1728" s="493" t="n">
        <v>19991.34</v>
      </c>
      <c r="AV1728" s="493" t="n">
        <v>26937.18</v>
      </c>
      <c r="AW1728" s="493" t="n">
        <v>20817.96</v>
      </c>
      <c r="AX1728" s="493" t="n">
        <v>24462.26</v>
      </c>
      <c r="AY1728" s="493" t="n">
        <v>22934.33</v>
      </c>
      <c r="AZ1728" s="493" t="n">
        <v>27759.72</v>
      </c>
      <c r="BA1728" s="493" t="n">
        <v>25642.16</v>
      </c>
      <c r="BB1728" s="493" t="n">
        <v>29586.14</v>
      </c>
      <c r="BC1728" s="493" t="n">
        <v>29983.51</v>
      </c>
      <c r="BD1728" s="493" t="n">
        <v>28640.99</v>
      </c>
      <c r="BE1728" s="493" t="n">
        <v>28895.57</v>
      </c>
      <c r="BF1728" s="493" t="n">
        <v>25980.6</v>
      </c>
      <c r="BG1728" s="493" t="n">
        <v>27664.75</v>
      </c>
      <c r="BH1728" s="493" t="n">
        <v>30567.35</v>
      </c>
      <c r="BI1728" s="493" t="n">
        <v>25218.79</v>
      </c>
      <c r="BJ1728" s="493" t="n">
        <v>34623.37</v>
      </c>
      <c r="BK1728" s="493" t="n">
        <v>28943.66</v>
      </c>
      <c r="BL1728" s="493" t="n">
        <v>40018.33</v>
      </c>
      <c r="BM1728" s="493" t="n">
        <v>32765.92</v>
      </c>
      <c r="BN1728" s="493" t="n">
        <v>35825.8</v>
      </c>
      <c r="BO1728" s="493" t="n">
        <v>38573.69</v>
      </c>
      <c r="BP1728" s="493" t="n">
        <v>33721.01</v>
      </c>
      <c r="BQ1728" s="493" t="n">
        <v>33360.85</v>
      </c>
      <c r="BR1728" s="493" t="n">
        <v>34603.96</v>
      </c>
      <c r="BS1728" s="493" t="n">
        <v>37384.19</v>
      </c>
      <c r="BT1728" s="493" t="n">
        <v>38605.71</v>
      </c>
      <c r="BU1728" s="493" t="n">
        <v>39227.61</v>
      </c>
      <c r="BV1728" s="493" t="n">
        <v>34919.11</v>
      </c>
      <c r="BW1728" s="493" t="n">
        <v>39979.68</v>
      </c>
    </row>
    <row r="1729">
      <c r="A1729" t="inlineStr">
        <is>
          <t>[C9C] ANGIOTENSIN-II 길항제 (단일)</t>
        </is>
      </c>
      <c r="B1729" t="inlineStr">
        <is>
          <t>한국프라임제약</t>
        </is>
      </c>
      <c r="C1729" t="inlineStr">
        <is>
          <t>텔미린</t>
        </is>
      </c>
      <c r="D1729" t="inlineStr">
        <is>
          <t>한국프라임제약</t>
        </is>
      </c>
      <c r="E1729" t="inlineStr">
        <is>
          <t>telmisartan</t>
        </is>
      </c>
      <c r="F1729" t="inlineStr">
        <is>
          <t>의원</t>
        </is>
      </c>
      <c r="G1729" t="inlineStr">
        <is>
          <t>Generic</t>
        </is>
      </c>
      <c r="H1729" s="493" t="n">
        <v>0</v>
      </c>
      <c r="I1729" s="493" t="n">
        <v>0</v>
      </c>
      <c r="J1729" s="493" t="n">
        <v>0</v>
      </c>
      <c r="K1729" s="493" t="n">
        <v>0</v>
      </c>
      <c r="L1729" s="493" t="n">
        <v>0</v>
      </c>
      <c r="M1729" s="493" t="n">
        <v>0</v>
      </c>
      <c r="N1729" s="493" t="n">
        <v>0</v>
      </c>
      <c r="O1729" s="493" t="n">
        <v>0</v>
      </c>
      <c r="P1729" s="493" t="n">
        <v>0</v>
      </c>
      <c r="Q1729" s="493" t="n">
        <v>0</v>
      </c>
      <c r="R1729" s="493" t="n">
        <v>0</v>
      </c>
      <c r="S1729" s="493" t="n">
        <v>0</v>
      </c>
      <c r="T1729" s="493" t="n">
        <v>0</v>
      </c>
      <c r="U1729" s="493" t="n">
        <v>2652.8</v>
      </c>
      <c r="V1729" s="493" t="n">
        <v>15659</v>
      </c>
      <c r="W1729" s="493" t="n">
        <v>17940.56</v>
      </c>
      <c r="X1729" s="493" t="n">
        <v>30517.08</v>
      </c>
      <c r="Y1729" s="493" t="n">
        <v>30645.49</v>
      </c>
      <c r="Z1729" s="493" t="n">
        <v>38382.05</v>
      </c>
      <c r="AA1729" s="493" t="n">
        <v>37927</v>
      </c>
      <c r="AB1729" s="493" t="n">
        <v>53473.15</v>
      </c>
      <c r="AC1729" s="493" t="n">
        <v>33936.6</v>
      </c>
      <c r="AD1729" s="493" t="n">
        <v>30390.7</v>
      </c>
      <c r="AE1729" s="493" t="n">
        <v>16671.36</v>
      </c>
      <c r="AF1729" s="493" t="n">
        <v>13213.65</v>
      </c>
      <c r="AG1729" s="493" t="n">
        <v>15392.3</v>
      </c>
      <c r="AH1729" s="493" t="n">
        <v>20495.13</v>
      </c>
      <c r="AI1729" s="493" t="n">
        <v>23678.74</v>
      </c>
      <c r="AJ1729" s="493" t="n">
        <v>29492.03</v>
      </c>
      <c r="AK1729" s="493" t="n">
        <v>32256.24</v>
      </c>
      <c r="AL1729" s="493" t="n">
        <v>34157.4</v>
      </c>
      <c r="AM1729" s="493" t="n">
        <v>55031.5</v>
      </c>
      <c r="AN1729" s="493" t="n">
        <v>58161.52</v>
      </c>
      <c r="AO1729" s="493" t="n">
        <v>68590.14999999999</v>
      </c>
      <c r="AP1729" s="493" t="n">
        <v>78456.28</v>
      </c>
      <c r="AQ1729" s="493" t="n">
        <v>82916.83</v>
      </c>
      <c r="AR1729" s="493" t="n">
        <v>79630.67999999999</v>
      </c>
      <c r="AS1729" s="493" t="n">
        <v>87016.09</v>
      </c>
      <c r="AT1729" s="493" t="n">
        <v>92630.59</v>
      </c>
      <c r="AU1729" s="493" t="n">
        <v>101891.78</v>
      </c>
      <c r="AV1729" s="493" t="n">
        <v>103403.08</v>
      </c>
      <c r="AW1729" s="493" t="n">
        <v>103495.57</v>
      </c>
      <c r="AX1729" s="493" t="n">
        <v>112632.81</v>
      </c>
      <c r="AY1729" s="493" t="n">
        <v>138515.92</v>
      </c>
      <c r="AZ1729" s="493" t="n">
        <v>135241.75</v>
      </c>
      <c r="BA1729" s="493" t="n">
        <v>132234.51</v>
      </c>
      <c r="BB1729" s="493" t="n">
        <v>122412.94</v>
      </c>
      <c r="BC1729" s="493" t="n">
        <v>126921.63</v>
      </c>
      <c r="BD1729" s="493" t="n">
        <v>121904.56</v>
      </c>
      <c r="BE1729" s="493" t="n">
        <v>110171.68</v>
      </c>
      <c r="BF1729" s="493" t="n">
        <v>116668.71</v>
      </c>
      <c r="BG1729" s="493" t="n">
        <v>130637.07</v>
      </c>
      <c r="BH1729" s="493" t="n">
        <v>115986.83</v>
      </c>
      <c r="BI1729" s="493" t="n">
        <v>113944.75</v>
      </c>
      <c r="BJ1729" s="493" t="n">
        <v>126985.83</v>
      </c>
      <c r="BK1729" s="493" t="n">
        <v>111909.91</v>
      </c>
      <c r="BL1729" s="493" t="n">
        <v>130517.9</v>
      </c>
      <c r="BM1729" s="493" t="n">
        <v>120227.48</v>
      </c>
      <c r="BN1729" s="493" t="n">
        <v>118553.75</v>
      </c>
      <c r="BO1729" s="493" t="n">
        <v>127352.92</v>
      </c>
      <c r="BP1729" s="493" t="n">
        <v>124433.9</v>
      </c>
      <c r="BQ1729" s="493" t="n">
        <v>136746.86</v>
      </c>
      <c r="BR1729" s="493" t="n">
        <v>148854.97</v>
      </c>
      <c r="BS1729" s="493" t="n">
        <v>205232.51</v>
      </c>
      <c r="BT1729" s="493" t="n">
        <v>200704.93</v>
      </c>
      <c r="BU1729" s="493" t="n">
        <v>227175.21</v>
      </c>
      <c r="BV1729" s="493" t="n">
        <v>223017.11</v>
      </c>
      <c r="BW1729" s="493" t="n">
        <v>222169.64</v>
      </c>
    </row>
    <row r="1730">
      <c r="A1730" t="inlineStr">
        <is>
          <t>[C9C] ANGIOTENSIN-II 길항제 (단일)</t>
        </is>
      </c>
      <c r="B1730" t="inlineStr">
        <is>
          <t>한국프라임제약</t>
        </is>
      </c>
      <c r="C1730" t="inlineStr">
        <is>
          <t>텔미린</t>
        </is>
      </c>
      <c r="D1730" t="inlineStr">
        <is>
          <t>한국프라임제약</t>
        </is>
      </c>
      <c r="E1730" t="inlineStr">
        <is>
          <t>telmisartan</t>
        </is>
      </c>
      <c r="F1730" t="inlineStr">
        <is>
          <t>보건소</t>
        </is>
      </c>
      <c r="G1730" t="inlineStr">
        <is>
          <t>Generic</t>
        </is>
      </c>
      <c r="H1730" s="493" t="n">
        <v>0</v>
      </c>
      <c r="I1730" s="493" t="n">
        <v>0</v>
      </c>
      <c r="J1730" s="493" t="n">
        <v>0</v>
      </c>
      <c r="K1730" s="493" t="n">
        <v>0</v>
      </c>
      <c r="L1730" s="493" t="n">
        <v>0</v>
      </c>
      <c r="M1730" s="493" t="n">
        <v>0</v>
      </c>
      <c r="N1730" s="493" t="n">
        <v>0</v>
      </c>
      <c r="O1730" s="493" t="n">
        <v>0</v>
      </c>
      <c r="P1730" s="493" t="n">
        <v>0</v>
      </c>
      <c r="Q1730" s="493" t="n">
        <v>0</v>
      </c>
      <c r="R1730" s="493" t="n">
        <v>0</v>
      </c>
      <c r="S1730" s="493" t="n">
        <v>0</v>
      </c>
      <c r="T1730" s="493" t="n">
        <v>0</v>
      </c>
      <c r="U1730" s="493" t="n">
        <v>0</v>
      </c>
      <c r="V1730" s="493" t="n">
        <v>0</v>
      </c>
      <c r="W1730" s="493" t="n">
        <v>0</v>
      </c>
      <c r="X1730" s="493" t="n">
        <v>3186.6</v>
      </c>
      <c r="Y1730" s="493" t="n">
        <v>212.4</v>
      </c>
      <c r="Z1730" s="493" t="n">
        <v>1217.06</v>
      </c>
      <c r="AA1730" s="493" t="n">
        <v>365.04</v>
      </c>
      <c r="AB1730" s="493" t="n">
        <v>525.48</v>
      </c>
      <c r="AC1730" s="493" t="n">
        <v>150.3</v>
      </c>
      <c r="AD1730" s="493" t="n">
        <v>214.8</v>
      </c>
      <c r="AE1730" s="493" t="n">
        <v>0</v>
      </c>
      <c r="AF1730" s="493" t="n">
        <v>472.5</v>
      </c>
      <c r="AG1730" s="493" t="n">
        <v>0</v>
      </c>
      <c r="AH1730" s="493" t="n">
        <v>349.2</v>
      </c>
      <c r="AI1730" s="493" t="n">
        <v>0</v>
      </c>
      <c r="AJ1730" s="493" t="n">
        <v>210</v>
      </c>
      <c r="AK1730" s="493" t="n">
        <v>0</v>
      </c>
      <c r="AL1730" s="493" t="n">
        <v>2113.2</v>
      </c>
      <c r="AM1730" s="493" t="n">
        <v>222</v>
      </c>
      <c r="AN1730" s="493" t="n">
        <v>618.62</v>
      </c>
      <c r="AO1730" s="493" t="n">
        <v>802.2</v>
      </c>
      <c r="AP1730" s="493" t="n">
        <v>5820</v>
      </c>
      <c r="AQ1730" s="493" t="n">
        <v>937.8</v>
      </c>
      <c r="AR1730" s="493" t="n">
        <v>1278.6</v>
      </c>
      <c r="AS1730" s="493" t="n">
        <v>3872.7</v>
      </c>
      <c r="AT1730" s="493" t="n">
        <v>331.2</v>
      </c>
      <c r="AU1730" s="493" t="n">
        <v>1596</v>
      </c>
      <c r="AV1730" s="493" t="n">
        <v>0</v>
      </c>
      <c r="AW1730" s="493" t="n">
        <v>1685.7</v>
      </c>
      <c r="AX1730" s="493" t="n">
        <v>737.4</v>
      </c>
      <c r="AY1730" s="493" t="n">
        <v>1494.28</v>
      </c>
      <c r="AZ1730" s="493" t="n">
        <v>690.9</v>
      </c>
      <c r="BA1730" s="493" t="n">
        <v>2198.74</v>
      </c>
      <c r="BB1730" s="493" t="n">
        <v>2079.9</v>
      </c>
      <c r="BC1730" s="493" t="n">
        <v>4407</v>
      </c>
      <c r="BD1730" s="493" t="n">
        <v>4347.9</v>
      </c>
      <c r="BE1730" s="493" t="n">
        <v>1876.5</v>
      </c>
      <c r="BF1730" s="493" t="n">
        <v>387</v>
      </c>
      <c r="BG1730" s="493" t="n">
        <v>2681.1</v>
      </c>
      <c r="BH1730" s="493" t="n">
        <v>4266.84</v>
      </c>
      <c r="BI1730" s="493" t="n">
        <v>3784.2</v>
      </c>
      <c r="BJ1730" s="493" t="n">
        <v>5055.9</v>
      </c>
      <c r="BK1730" s="493" t="n">
        <v>4008.15</v>
      </c>
      <c r="BL1730" s="493" t="n">
        <v>4170.6</v>
      </c>
      <c r="BM1730" s="493" t="n">
        <v>3267.58</v>
      </c>
      <c r="BN1730" s="493" t="n">
        <v>6168</v>
      </c>
      <c r="BO1730" s="493" t="n">
        <v>5160.44</v>
      </c>
      <c r="BP1730" s="493" t="n">
        <v>5823.3</v>
      </c>
      <c r="BQ1730" s="493" t="n">
        <v>10460.1</v>
      </c>
      <c r="BR1730" s="493" t="n">
        <v>5555.7</v>
      </c>
      <c r="BS1730" s="493" t="n">
        <v>5136</v>
      </c>
      <c r="BT1730" s="493" t="n">
        <v>6485.85</v>
      </c>
      <c r="BU1730" s="493" t="n">
        <v>6591.9</v>
      </c>
      <c r="BV1730" s="493" t="n">
        <v>7266</v>
      </c>
      <c r="BW1730" s="493" t="n">
        <v>7505.7</v>
      </c>
    </row>
    <row r="1731">
      <c r="A1731" t="inlineStr">
        <is>
          <t>[C9C] ANGIOTENSIN-II 길항제 (단일)</t>
        </is>
      </c>
      <c r="B1731" t="inlineStr">
        <is>
          <t>한국프라임제약</t>
        </is>
      </c>
      <c r="C1731" t="inlineStr">
        <is>
          <t>피마솔로</t>
        </is>
      </c>
      <c r="D1731" t="inlineStr">
        <is>
          <t>한국프라임제약</t>
        </is>
      </c>
      <c r="E1731" t="inlineStr">
        <is>
          <t>fimasartan potassium trihydrate ( as fimasartan potassium)</t>
        </is>
      </c>
      <c r="F1731" t="inlineStr">
        <is>
          <t>종합병원</t>
        </is>
      </c>
      <c r="G1731" t="inlineStr">
        <is>
          <t>Generic</t>
        </is>
      </c>
      <c r="H1731" s="493" t="n">
        <v>0</v>
      </c>
      <c r="I1731" s="493" t="n">
        <v>0</v>
      </c>
      <c r="J1731" s="493" t="n">
        <v>0</v>
      </c>
      <c r="K1731" s="493" t="n">
        <v>0</v>
      </c>
      <c r="L1731" s="493" t="n">
        <v>0</v>
      </c>
      <c r="M1731" s="493" t="n">
        <v>0</v>
      </c>
      <c r="N1731" s="493" t="n">
        <v>0</v>
      </c>
      <c r="O1731" s="493" t="n">
        <v>0</v>
      </c>
      <c r="P1731" s="493" t="n">
        <v>0</v>
      </c>
      <c r="Q1731" s="493" t="n">
        <v>0</v>
      </c>
      <c r="R1731" s="493" t="n">
        <v>0</v>
      </c>
      <c r="S1731" s="493" t="n">
        <v>0</v>
      </c>
      <c r="T1731" s="493" t="n">
        <v>0</v>
      </c>
      <c r="U1731" s="493" t="n">
        <v>0</v>
      </c>
      <c r="V1731" s="493" t="n">
        <v>0</v>
      </c>
      <c r="W1731" s="493" t="n">
        <v>0</v>
      </c>
      <c r="X1731" s="493" t="n">
        <v>0</v>
      </c>
      <c r="Y1731" s="493" t="n">
        <v>0</v>
      </c>
      <c r="Z1731" s="493" t="n">
        <v>0</v>
      </c>
      <c r="AA1731" s="493" t="n">
        <v>0</v>
      </c>
      <c r="AB1731" s="493" t="n">
        <v>0</v>
      </c>
      <c r="AC1731" s="493" t="n">
        <v>0</v>
      </c>
      <c r="AD1731" s="493" t="n">
        <v>0</v>
      </c>
      <c r="AE1731" s="493" t="n">
        <v>0</v>
      </c>
      <c r="AF1731" s="493" t="n">
        <v>0</v>
      </c>
      <c r="AG1731" s="493" t="n">
        <v>0</v>
      </c>
      <c r="AH1731" s="493" t="n">
        <v>0</v>
      </c>
      <c r="AI1731" s="493" t="n">
        <v>0</v>
      </c>
      <c r="AJ1731" s="493" t="n">
        <v>0</v>
      </c>
      <c r="AK1731" s="493" t="n">
        <v>0</v>
      </c>
      <c r="AL1731" s="493" t="n">
        <v>0</v>
      </c>
      <c r="AM1731" s="493" t="n">
        <v>0</v>
      </c>
      <c r="AN1731" s="493" t="n">
        <v>0</v>
      </c>
      <c r="AO1731" s="493" t="n">
        <v>0</v>
      </c>
      <c r="AP1731" s="493" t="n">
        <v>0</v>
      </c>
      <c r="AQ1731" s="493" t="n">
        <v>0</v>
      </c>
      <c r="AR1731" s="493" t="n">
        <v>0</v>
      </c>
      <c r="AS1731" s="493" t="n">
        <v>0</v>
      </c>
      <c r="AT1731" s="493" t="n">
        <v>0</v>
      </c>
      <c r="AU1731" s="493" t="n">
        <v>0</v>
      </c>
      <c r="AV1731" s="493" t="n">
        <v>0</v>
      </c>
      <c r="AW1731" s="493" t="n">
        <v>0</v>
      </c>
      <c r="AX1731" s="493" t="n">
        <v>0</v>
      </c>
      <c r="AY1731" s="493" t="n">
        <v>0</v>
      </c>
      <c r="AZ1731" s="493" t="n">
        <v>0</v>
      </c>
      <c r="BA1731" s="493" t="n">
        <v>0</v>
      </c>
      <c r="BB1731" s="493" t="n">
        <v>0</v>
      </c>
      <c r="BC1731" s="493" t="n">
        <v>0</v>
      </c>
      <c r="BD1731" s="493" t="n">
        <v>0</v>
      </c>
      <c r="BE1731" s="493" t="n">
        <v>0</v>
      </c>
      <c r="BF1731" s="493" t="n">
        <v>0</v>
      </c>
      <c r="BG1731" s="493" t="n">
        <v>0</v>
      </c>
      <c r="BH1731" s="493" t="n">
        <v>0</v>
      </c>
      <c r="BI1731" s="493" t="n">
        <v>0</v>
      </c>
      <c r="BJ1731" s="493" t="n">
        <v>0</v>
      </c>
      <c r="BK1731" s="493" t="n">
        <v>0</v>
      </c>
      <c r="BL1731" s="493" t="n">
        <v>0</v>
      </c>
      <c r="BM1731" s="493" t="n">
        <v>0</v>
      </c>
      <c r="BN1731" s="493" t="n">
        <v>0</v>
      </c>
      <c r="BO1731" s="493" t="n">
        <v>0</v>
      </c>
      <c r="BP1731" s="493" t="n">
        <v>0</v>
      </c>
      <c r="BQ1731" s="493" t="n">
        <v>0</v>
      </c>
      <c r="BR1731" s="493" t="n">
        <v>355.02</v>
      </c>
      <c r="BS1731" s="493" t="n">
        <v>1351.95</v>
      </c>
      <c r="BT1731" s="493" t="n">
        <v>3333.48</v>
      </c>
      <c r="BU1731" s="493" t="n">
        <v>865.6799999999999</v>
      </c>
      <c r="BV1731" s="493" t="n">
        <v>2353.8</v>
      </c>
      <c r="BW1731" s="493" t="n">
        <v>2863.5</v>
      </c>
    </row>
    <row r="1732">
      <c r="A1732" t="inlineStr">
        <is>
          <t>[C9C] ANGIOTENSIN-II 길항제 (단일)</t>
        </is>
      </c>
      <c r="B1732" t="inlineStr">
        <is>
          <t>한국프라임제약</t>
        </is>
      </c>
      <c r="C1732" t="inlineStr">
        <is>
          <t>피마솔로</t>
        </is>
      </c>
      <c r="D1732" t="inlineStr">
        <is>
          <t>한국프라임제약</t>
        </is>
      </c>
      <c r="E1732" t="inlineStr">
        <is>
          <t>fimasartan potassium trihydrate ( as fimasartan potassium)</t>
        </is>
      </c>
      <c r="F1732" t="inlineStr">
        <is>
          <t>병원</t>
        </is>
      </c>
      <c r="G1732" t="inlineStr">
        <is>
          <t>Generic</t>
        </is>
      </c>
      <c r="H1732" s="493" t="n">
        <v>0</v>
      </c>
      <c r="I1732" s="493" t="n">
        <v>0</v>
      </c>
      <c r="J1732" s="493" t="n">
        <v>0</v>
      </c>
      <c r="K1732" s="493" t="n">
        <v>0</v>
      </c>
      <c r="L1732" s="493" t="n">
        <v>0</v>
      </c>
      <c r="M1732" s="493" t="n">
        <v>0</v>
      </c>
      <c r="N1732" s="493" t="n">
        <v>0</v>
      </c>
      <c r="O1732" s="493" t="n">
        <v>0</v>
      </c>
      <c r="P1732" s="493" t="n">
        <v>0</v>
      </c>
      <c r="Q1732" s="493" t="n">
        <v>0</v>
      </c>
      <c r="R1732" s="493" t="n">
        <v>0</v>
      </c>
      <c r="S1732" s="493" t="n">
        <v>0</v>
      </c>
      <c r="T1732" s="493" t="n">
        <v>0</v>
      </c>
      <c r="U1732" s="493" t="n">
        <v>0</v>
      </c>
      <c r="V1732" s="493" t="n">
        <v>0</v>
      </c>
      <c r="W1732" s="493" t="n">
        <v>0</v>
      </c>
      <c r="X1732" s="493" t="n">
        <v>0</v>
      </c>
      <c r="Y1732" s="493" t="n">
        <v>0</v>
      </c>
      <c r="Z1732" s="493" t="n">
        <v>0</v>
      </c>
      <c r="AA1732" s="493" t="n">
        <v>0</v>
      </c>
      <c r="AB1732" s="493" t="n">
        <v>0</v>
      </c>
      <c r="AC1732" s="493" t="n">
        <v>0</v>
      </c>
      <c r="AD1732" s="493" t="n">
        <v>0</v>
      </c>
      <c r="AE1732" s="493" t="n">
        <v>0</v>
      </c>
      <c r="AF1732" s="493" t="n">
        <v>0</v>
      </c>
      <c r="AG1732" s="493" t="n">
        <v>0</v>
      </c>
      <c r="AH1732" s="493" t="n">
        <v>0</v>
      </c>
      <c r="AI1732" s="493" t="n">
        <v>0</v>
      </c>
      <c r="AJ1732" s="493" t="n">
        <v>0</v>
      </c>
      <c r="AK1732" s="493" t="n">
        <v>0</v>
      </c>
      <c r="AL1732" s="493" t="n">
        <v>0</v>
      </c>
      <c r="AM1732" s="493" t="n">
        <v>0</v>
      </c>
      <c r="AN1732" s="493" t="n">
        <v>0</v>
      </c>
      <c r="AO1732" s="493" t="n">
        <v>0</v>
      </c>
      <c r="AP1732" s="493" t="n">
        <v>0</v>
      </c>
      <c r="AQ1732" s="493" t="n">
        <v>0</v>
      </c>
      <c r="AR1732" s="493" t="n">
        <v>0</v>
      </c>
      <c r="AS1732" s="493" t="n">
        <v>0</v>
      </c>
      <c r="AT1732" s="493" t="n">
        <v>0</v>
      </c>
      <c r="AU1732" s="493" t="n">
        <v>0</v>
      </c>
      <c r="AV1732" s="493" t="n">
        <v>0</v>
      </c>
      <c r="AW1732" s="493" t="n">
        <v>0</v>
      </c>
      <c r="AX1732" s="493" t="n">
        <v>0</v>
      </c>
      <c r="AY1732" s="493" t="n">
        <v>0</v>
      </c>
      <c r="AZ1732" s="493" t="n">
        <v>0</v>
      </c>
      <c r="BA1732" s="493" t="n">
        <v>0</v>
      </c>
      <c r="BB1732" s="493" t="n">
        <v>0</v>
      </c>
      <c r="BC1732" s="493" t="n">
        <v>0</v>
      </c>
      <c r="BD1732" s="493" t="n">
        <v>0</v>
      </c>
      <c r="BE1732" s="493" t="n">
        <v>0</v>
      </c>
      <c r="BF1732" s="493" t="n">
        <v>0</v>
      </c>
      <c r="BG1732" s="493" t="n">
        <v>0</v>
      </c>
      <c r="BH1732" s="493" t="n">
        <v>0</v>
      </c>
      <c r="BI1732" s="493" t="n">
        <v>0</v>
      </c>
      <c r="BJ1732" s="493" t="n">
        <v>0</v>
      </c>
      <c r="BK1732" s="493" t="n">
        <v>0</v>
      </c>
      <c r="BL1732" s="493" t="n">
        <v>0</v>
      </c>
      <c r="BM1732" s="493" t="n">
        <v>0</v>
      </c>
      <c r="BN1732" s="493" t="n">
        <v>0</v>
      </c>
      <c r="BO1732" s="493" t="n">
        <v>360</v>
      </c>
      <c r="BP1732" s="493" t="n">
        <v>0</v>
      </c>
      <c r="BQ1732" s="493" t="n">
        <v>0</v>
      </c>
      <c r="BR1732" s="493" t="n">
        <v>907.5</v>
      </c>
      <c r="BS1732" s="493" t="n">
        <v>62.4</v>
      </c>
      <c r="BT1732" s="493" t="n">
        <v>120</v>
      </c>
      <c r="BU1732" s="493" t="n">
        <v>360</v>
      </c>
      <c r="BV1732" s="493" t="n">
        <v>120</v>
      </c>
      <c r="BW1732" s="493" t="n">
        <v>142.45</v>
      </c>
    </row>
    <row r="1733">
      <c r="A1733" t="inlineStr">
        <is>
          <t>[C9C] ANGIOTENSIN-II 길항제 (단일)</t>
        </is>
      </c>
      <c r="B1733" t="inlineStr">
        <is>
          <t>한국프라임제약</t>
        </is>
      </c>
      <c r="C1733" t="inlineStr">
        <is>
          <t>피마솔로</t>
        </is>
      </c>
      <c r="D1733" t="inlineStr">
        <is>
          <t>한국프라임제약</t>
        </is>
      </c>
      <c r="E1733" t="inlineStr">
        <is>
          <t>fimasartan potassium trihydrate ( as fimasartan potassium)</t>
        </is>
      </c>
      <c r="F1733" t="inlineStr">
        <is>
          <t>의원</t>
        </is>
      </c>
      <c r="G1733" t="inlineStr">
        <is>
          <t>Generic</t>
        </is>
      </c>
      <c r="H1733" s="493" t="n">
        <v>0</v>
      </c>
      <c r="I1733" s="493" t="n">
        <v>0</v>
      </c>
      <c r="J1733" s="493" t="n">
        <v>0</v>
      </c>
      <c r="K1733" s="493" t="n">
        <v>0</v>
      </c>
      <c r="L1733" s="493" t="n">
        <v>0</v>
      </c>
      <c r="M1733" s="493" t="n">
        <v>0</v>
      </c>
      <c r="N1733" s="493" t="n">
        <v>0</v>
      </c>
      <c r="O1733" s="493" t="n">
        <v>0</v>
      </c>
      <c r="P1733" s="493" t="n">
        <v>0</v>
      </c>
      <c r="Q1733" s="493" t="n">
        <v>0</v>
      </c>
      <c r="R1733" s="493" t="n">
        <v>0</v>
      </c>
      <c r="S1733" s="493" t="n">
        <v>0</v>
      </c>
      <c r="T1733" s="493" t="n">
        <v>0</v>
      </c>
      <c r="U1733" s="493" t="n">
        <v>0</v>
      </c>
      <c r="V1733" s="493" t="n">
        <v>0</v>
      </c>
      <c r="W1733" s="493" t="n">
        <v>0</v>
      </c>
      <c r="X1733" s="493" t="n">
        <v>0</v>
      </c>
      <c r="Y1733" s="493" t="n">
        <v>0</v>
      </c>
      <c r="Z1733" s="493" t="n">
        <v>0</v>
      </c>
      <c r="AA1733" s="493" t="n">
        <v>0</v>
      </c>
      <c r="AB1733" s="493" t="n">
        <v>0</v>
      </c>
      <c r="AC1733" s="493" t="n">
        <v>0</v>
      </c>
      <c r="AD1733" s="493" t="n">
        <v>0</v>
      </c>
      <c r="AE1733" s="493" t="n">
        <v>0</v>
      </c>
      <c r="AF1733" s="493" t="n">
        <v>0</v>
      </c>
      <c r="AG1733" s="493" t="n">
        <v>0</v>
      </c>
      <c r="AH1733" s="493" t="n">
        <v>0</v>
      </c>
      <c r="AI1733" s="493" t="n">
        <v>0</v>
      </c>
      <c r="AJ1733" s="493" t="n">
        <v>0</v>
      </c>
      <c r="AK1733" s="493" t="n">
        <v>0</v>
      </c>
      <c r="AL1733" s="493" t="n">
        <v>0</v>
      </c>
      <c r="AM1733" s="493" t="n">
        <v>0</v>
      </c>
      <c r="AN1733" s="493" t="n">
        <v>0</v>
      </c>
      <c r="AO1733" s="493" t="n">
        <v>0</v>
      </c>
      <c r="AP1733" s="493" t="n">
        <v>0</v>
      </c>
      <c r="AQ1733" s="493" t="n">
        <v>0</v>
      </c>
      <c r="AR1733" s="493" t="n">
        <v>0</v>
      </c>
      <c r="AS1733" s="493" t="n">
        <v>0</v>
      </c>
      <c r="AT1733" s="493" t="n">
        <v>0</v>
      </c>
      <c r="AU1733" s="493" t="n">
        <v>0</v>
      </c>
      <c r="AV1733" s="493" t="n">
        <v>0</v>
      </c>
      <c r="AW1733" s="493" t="n">
        <v>0</v>
      </c>
      <c r="AX1733" s="493" t="n">
        <v>0</v>
      </c>
      <c r="AY1733" s="493" t="n">
        <v>0</v>
      </c>
      <c r="AZ1733" s="493" t="n">
        <v>0</v>
      </c>
      <c r="BA1733" s="493" t="n">
        <v>0</v>
      </c>
      <c r="BB1733" s="493" t="n">
        <v>0</v>
      </c>
      <c r="BC1733" s="493" t="n">
        <v>0</v>
      </c>
      <c r="BD1733" s="493" t="n">
        <v>0</v>
      </c>
      <c r="BE1733" s="493" t="n">
        <v>0</v>
      </c>
      <c r="BF1733" s="493" t="n">
        <v>0</v>
      </c>
      <c r="BG1733" s="493" t="n">
        <v>0</v>
      </c>
      <c r="BH1733" s="493" t="n">
        <v>0</v>
      </c>
      <c r="BI1733" s="493" t="n">
        <v>0</v>
      </c>
      <c r="BJ1733" s="493" t="n">
        <v>0</v>
      </c>
      <c r="BK1733" s="493" t="n">
        <v>0</v>
      </c>
      <c r="BL1733" s="493" t="n">
        <v>0</v>
      </c>
      <c r="BM1733" s="493" t="n">
        <v>0</v>
      </c>
      <c r="BN1733" s="493" t="n">
        <v>1157.4</v>
      </c>
      <c r="BO1733" s="493" t="n">
        <v>5959.6</v>
      </c>
      <c r="BP1733" s="493" t="n">
        <v>8789.059999999999</v>
      </c>
      <c r="BQ1733" s="493" t="n">
        <v>10158.15</v>
      </c>
      <c r="BR1733" s="493" t="n">
        <v>10549.4</v>
      </c>
      <c r="BS1733" s="493" t="n">
        <v>11369.89</v>
      </c>
      <c r="BT1733" s="493" t="n">
        <v>16199.46</v>
      </c>
      <c r="BU1733" s="493" t="n">
        <v>16148.39</v>
      </c>
      <c r="BV1733" s="493" t="n">
        <v>18393.59</v>
      </c>
      <c r="BW1733" s="493" t="n">
        <v>16771.35</v>
      </c>
    </row>
    <row r="1734">
      <c r="A1734" t="inlineStr">
        <is>
          <t>[C9C] ANGIOTENSIN-II 길항제 (단일)</t>
        </is>
      </c>
      <c r="B1734" t="inlineStr">
        <is>
          <t>한국프라임제약</t>
        </is>
      </c>
      <c r="C1734" t="inlineStr">
        <is>
          <t>피마솔로</t>
        </is>
      </c>
      <c r="D1734" t="inlineStr">
        <is>
          <t>한국프라임제약</t>
        </is>
      </c>
      <c r="E1734" t="inlineStr">
        <is>
          <t>fimasartan potassium trihydrate ( as fimasartan potassium)</t>
        </is>
      </c>
      <c r="F1734" t="inlineStr">
        <is>
          <t>기타(치과의원, 치과병원 등)</t>
        </is>
      </c>
      <c r="G1734" t="inlineStr">
        <is>
          <t>Generic</t>
        </is>
      </c>
      <c r="H1734" s="493" t="n">
        <v>0</v>
      </c>
      <c r="I1734" s="493" t="n">
        <v>0</v>
      </c>
      <c r="J1734" s="493" t="n">
        <v>0</v>
      </c>
      <c r="K1734" s="493" t="n">
        <v>0</v>
      </c>
      <c r="L1734" s="493" t="n">
        <v>0</v>
      </c>
      <c r="M1734" s="493" t="n">
        <v>0</v>
      </c>
      <c r="N1734" s="493" t="n">
        <v>0</v>
      </c>
      <c r="O1734" s="493" t="n">
        <v>0</v>
      </c>
      <c r="P1734" s="493" t="n">
        <v>0</v>
      </c>
      <c r="Q1734" s="493" t="n">
        <v>0</v>
      </c>
      <c r="R1734" s="493" t="n">
        <v>0</v>
      </c>
      <c r="S1734" s="493" t="n">
        <v>0</v>
      </c>
      <c r="T1734" s="493" t="n">
        <v>0</v>
      </c>
      <c r="U1734" s="493" t="n">
        <v>0</v>
      </c>
      <c r="V1734" s="493" t="n">
        <v>0</v>
      </c>
      <c r="W1734" s="493" t="n">
        <v>0</v>
      </c>
      <c r="X1734" s="493" t="n">
        <v>0</v>
      </c>
      <c r="Y1734" s="493" t="n">
        <v>0</v>
      </c>
      <c r="Z1734" s="493" t="n">
        <v>0</v>
      </c>
      <c r="AA1734" s="493" t="n">
        <v>0</v>
      </c>
      <c r="AB1734" s="493" t="n">
        <v>0</v>
      </c>
      <c r="AC1734" s="493" t="n">
        <v>0</v>
      </c>
      <c r="AD1734" s="493" t="n">
        <v>0</v>
      </c>
      <c r="AE1734" s="493" t="n">
        <v>0</v>
      </c>
      <c r="AF1734" s="493" t="n">
        <v>0</v>
      </c>
      <c r="AG1734" s="493" t="n">
        <v>0</v>
      </c>
      <c r="AH1734" s="493" t="n">
        <v>0</v>
      </c>
      <c r="AI1734" s="493" t="n">
        <v>0</v>
      </c>
      <c r="AJ1734" s="493" t="n">
        <v>0</v>
      </c>
      <c r="AK1734" s="493" t="n">
        <v>0</v>
      </c>
      <c r="AL1734" s="493" t="n">
        <v>0</v>
      </c>
      <c r="AM1734" s="493" t="n">
        <v>0</v>
      </c>
      <c r="AN1734" s="493" t="n">
        <v>0</v>
      </c>
      <c r="AO1734" s="493" t="n">
        <v>0</v>
      </c>
      <c r="AP1734" s="493" t="n">
        <v>0</v>
      </c>
      <c r="AQ1734" s="493" t="n">
        <v>0</v>
      </c>
      <c r="AR1734" s="493" t="n">
        <v>0</v>
      </c>
      <c r="AS1734" s="493" t="n">
        <v>0</v>
      </c>
      <c r="AT1734" s="493" t="n">
        <v>0</v>
      </c>
      <c r="AU1734" s="493" t="n">
        <v>0</v>
      </c>
      <c r="AV1734" s="493" t="n">
        <v>0</v>
      </c>
      <c r="AW1734" s="493" t="n">
        <v>0</v>
      </c>
      <c r="AX1734" s="493" t="n">
        <v>0</v>
      </c>
      <c r="AY1734" s="493" t="n">
        <v>0</v>
      </c>
      <c r="AZ1734" s="493" t="n">
        <v>0</v>
      </c>
      <c r="BA1734" s="493" t="n">
        <v>0</v>
      </c>
      <c r="BB1734" s="493" t="n">
        <v>0</v>
      </c>
      <c r="BC1734" s="493" t="n">
        <v>0</v>
      </c>
      <c r="BD1734" s="493" t="n">
        <v>0</v>
      </c>
      <c r="BE1734" s="493" t="n">
        <v>0</v>
      </c>
      <c r="BF1734" s="493" t="n">
        <v>0</v>
      </c>
      <c r="BG1734" s="493" t="n">
        <v>0</v>
      </c>
      <c r="BH1734" s="493" t="n">
        <v>0</v>
      </c>
      <c r="BI1734" s="493" t="n">
        <v>0</v>
      </c>
      <c r="BJ1734" s="493" t="n">
        <v>0</v>
      </c>
      <c r="BK1734" s="493" t="n">
        <v>0</v>
      </c>
      <c r="BL1734" s="493" t="n">
        <v>0</v>
      </c>
      <c r="BM1734" s="493" t="n">
        <v>0</v>
      </c>
      <c r="BN1734" s="493" t="n">
        <v>0</v>
      </c>
      <c r="BO1734" s="493" t="n">
        <v>0</v>
      </c>
      <c r="BP1734" s="493" t="n">
        <v>0</v>
      </c>
      <c r="BQ1734" s="493" t="n">
        <v>0</v>
      </c>
      <c r="BR1734" s="493" t="n">
        <v>0</v>
      </c>
      <c r="BS1734" s="493" t="n">
        <v>0</v>
      </c>
      <c r="BT1734" s="493" t="n">
        <v>0</v>
      </c>
      <c r="BU1734" s="493" t="n">
        <v>0</v>
      </c>
      <c r="BV1734" s="493" t="n">
        <v>40.8</v>
      </c>
      <c r="BW1734" s="493" t="n">
        <v>0</v>
      </c>
    </row>
    <row r="1735">
      <c r="A1735" t="inlineStr">
        <is>
          <t>[C9C] ANGIOTENSIN-II 길항제 (단일)</t>
        </is>
      </c>
      <c r="B1735" t="inlineStr">
        <is>
          <t>한독</t>
        </is>
      </c>
      <c r="C1735" t="inlineStr">
        <is>
          <t>아프로벨</t>
        </is>
      </c>
      <c r="D1735" t="inlineStr">
        <is>
          <t>한독</t>
        </is>
      </c>
      <c r="E1735" t="inlineStr">
        <is>
          <t>irbesartan</t>
        </is>
      </c>
      <c r="F1735" t="inlineStr">
        <is>
          <t>상급종합병원</t>
        </is>
      </c>
      <c r="G1735" t="inlineStr">
        <is>
          <t>Original</t>
        </is>
      </c>
      <c r="H1735" s="493" t="n">
        <v>571092.33</v>
      </c>
      <c r="I1735" s="493" t="n">
        <v>594760.62</v>
      </c>
      <c r="J1735" s="493" t="n">
        <v>583250.45</v>
      </c>
      <c r="K1735" s="493" t="n">
        <v>709046.1800000001</v>
      </c>
      <c r="L1735" s="493" t="n">
        <v>584250.1</v>
      </c>
      <c r="M1735" s="493" t="n">
        <v>598135.59</v>
      </c>
      <c r="N1735" s="493" t="n">
        <v>542315.72</v>
      </c>
      <c r="O1735" s="493" t="n">
        <v>602833.27</v>
      </c>
      <c r="P1735" s="493" t="n">
        <v>618069.17</v>
      </c>
      <c r="Q1735" s="493" t="n">
        <v>602526.63</v>
      </c>
      <c r="R1735" s="493" t="n">
        <v>539590.03</v>
      </c>
      <c r="S1735" s="493" t="n">
        <v>639238.54</v>
      </c>
      <c r="T1735" s="493" t="n">
        <v>570027.28</v>
      </c>
      <c r="U1735" s="493" t="n">
        <v>474247.4</v>
      </c>
      <c r="V1735" s="493" t="n">
        <v>582990.73</v>
      </c>
      <c r="W1735" s="493" t="n">
        <v>619540.4</v>
      </c>
      <c r="X1735" s="493" t="n">
        <v>536640.04</v>
      </c>
      <c r="Y1735" s="493" t="n">
        <v>532772.04</v>
      </c>
      <c r="Z1735" s="493" t="n">
        <v>623311.17</v>
      </c>
      <c r="AA1735" s="493" t="n">
        <v>532550.17</v>
      </c>
      <c r="AB1735" s="493" t="n">
        <v>536819.9399999999</v>
      </c>
      <c r="AC1735" s="493" t="n">
        <v>566194.62</v>
      </c>
      <c r="AD1735" s="493" t="n">
        <v>571689.76</v>
      </c>
      <c r="AE1735" s="493" t="n">
        <v>574417.9</v>
      </c>
      <c r="AF1735" s="493" t="n">
        <v>542052.61</v>
      </c>
      <c r="AG1735" s="493" t="n">
        <v>524280.42</v>
      </c>
      <c r="AH1735" s="493" t="n">
        <v>553182.41</v>
      </c>
      <c r="AI1735" s="493" t="n">
        <v>519009.18</v>
      </c>
      <c r="AJ1735" s="493" t="n">
        <v>516638.04</v>
      </c>
      <c r="AK1735" s="493" t="n">
        <v>632973.26</v>
      </c>
      <c r="AL1735" s="493" t="n">
        <v>518834.74</v>
      </c>
      <c r="AM1735" s="493" t="n">
        <v>637327.88</v>
      </c>
      <c r="AN1735" s="493" t="n">
        <v>507519.73</v>
      </c>
      <c r="AO1735" s="493" t="n">
        <v>528649.74</v>
      </c>
      <c r="AP1735" s="493" t="n">
        <v>539121.49</v>
      </c>
      <c r="AQ1735" s="493" t="n">
        <v>568147.49</v>
      </c>
      <c r="AR1735" s="493" t="n">
        <v>619891.64</v>
      </c>
      <c r="AS1735" s="493" t="n">
        <v>569993.6800000001</v>
      </c>
      <c r="AT1735" s="493" t="n">
        <v>629448.58</v>
      </c>
      <c r="AU1735" s="493" t="n">
        <v>627289.74</v>
      </c>
      <c r="AV1735" s="493" t="n">
        <v>578978.67</v>
      </c>
      <c r="AW1735" s="493" t="n">
        <v>546525.63</v>
      </c>
      <c r="AX1735" s="493" t="n">
        <v>689653.4</v>
      </c>
      <c r="AY1735" s="493" t="n">
        <v>623609.1899999999</v>
      </c>
      <c r="AZ1735" s="493" t="n">
        <v>596326.34</v>
      </c>
      <c r="BA1735" s="493" t="n">
        <v>659796.99</v>
      </c>
      <c r="BB1735" s="493" t="n">
        <v>616386.22</v>
      </c>
      <c r="BC1735" s="493" t="n">
        <v>682250.6899999999</v>
      </c>
      <c r="BD1735" s="493" t="n">
        <v>675760.37</v>
      </c>
      <c r="BE1735" s="493" t="n">
        <v>645544.4</v>
      </c>
      <c r="BF1735" s="493" t="n">
        <v>618596.22</v>
      </c>
      <c r="BG1735" s="493" t="n">
        <v>689120.23</v>
      </c>
      <c r="BH1735" s="493" t="n">
        <v>587262.98</v>
      </c>
      <c r="BI1735" s="493" t="n">
        <v>561056.96</v>
      </c>
      <c r="BJ1735" s="493" t="n">
        <v>703977.89</v>
      </c>
      <c r="BK1735" s="493" t="n">
        <v>595881.39</v>
      </c>
      <c r="BL1735" s="493" t="n">
        <v>703314.28</v>
      </c>
      <c r="BM1735" s="493" t="n">
        <v>613893.9300000001</v>
      </c>
      <c r="BN1735" s="493" t="n">
        <v>606899.76</v>
      </c>
      <c r="BO1735" s="493" t="n">
        <v>699409.17</v>
      </c>
      <c r="BP1735" s="493" t="n">
        <v>634876.98</v>
      </c>
      <c r="BQ1735" s="493" t="n">
        <v>552274.24</v>
      </c>
      <c r="BR1735" s="493" t="n">
        <v>652753</v>
      </c>
      <c r="BS1735" s="493" t="n">
        <v>683127.72</v>
      </c>
      <c r="BT1735" s="493" t="n">
        <v>550461.16</v>
      </c>
      <c r="BU1735" s="493" t="n">
        <v>603581.96</v>
      </c>
      <c r="BV1735" s="493" t="n">
        <v>746528.89</v>
      </c>
      <c r="BW1735" s="493" t="n">
        <v>600381.4399999999</v>
      </c>
    </row>
    <row r="1736">
      <c r="A1736" t="inlineStr">
        <is>
          <t>[C9C] ANGIOTENSIN-II 길항제 (단일)</t>
        </is>
      </c>
      <c r="B1736" t="inlineStr">
        <is>
          <t>한독</t>
        </is>
      </c>
      <c r="C1736" t="inlineStr">
        <is>
          <t>아프로벨</t>
        </is>
      </c>
      <c r="D1736" t="inlineStr">
        <is>
          <t>한독</t>
        </is>
      </c>
      <c r="E1736" t="inlineStr">
        <is>
          <t>irbesartan</t>
        </is>
      </c>
      <c r="F1736" t="inlineStr">
        <is>
          <t>종합병원</t>
        </is>
      </c>
      <c r="G1736" t="inlineStr">
        <is>
          <t>Original</t>
        </is>
      </c>
      <c r="H1736" s="493" t="n">
        <v>660357.67</v>
      </c>
      <c r="I1736" s="493" t="n">
        <v>598003.35</v>
      </c>
      <c r="J1736" s="493" t="n">
        <v>675139.15</v>
      </c>
      <c r="K1736" s="493" t="n">
        <v>604313.1</v>
      </c>
      <c r="L1736" s="493" t="n">
        <v>591835.46</v>
      </c>
      <c r="M1736" s="493" t="n">
        <v>622020.02</v>
      </c>
      <c r="N1736" s="493" t="n">
        <v>581505.4399999999</v>
      </c>
      <c r="O1736" s="493" t="n">
        <v>575329.14</v>
      </c>
      <c r="P1736" s="493" t="n">
        <v>568484.65</v>
      </c>
      <c r="Q1736" s="493" t="n">
        <v>589422.5</v>
      </c>
      <c r="R1736" s="493" t="n">
        <v>580707.16</v>
      </c>
      <c r="S1736" s="493" t="n">
        <v>593126.78</v>
      </c>
      <c r="T1736" s="493" t="n">
        <v>584229.97</v>
      </c>
      <c r="U1736" s="493" t="n">
        <v>513645.98</v>
      </c>
      <c r="V1736" s="493" t="n">
        <v>583019.95</v>
      </c>
      <c r="W1736" s="493" t="n">
        <v>529230.54</v>
      </c>
      <c r="X1736" s="493" t="n">
        <v>574352.55</v>
      </c>
      <c r="Y1736" s="493" t="n">
        <v>549859.14</v>
      </c>
      <c r="Z1736" s="493" t="n">
        <v>550286.08</v>
      </c>
      <c r="AA1736" s="493" t="n">
        <v>544110.33</v>
      </c>
      <c r="AB1736" s="493" t="n">
        <v>549369.12</v>
      </c>
      <c r="AC1736" s="493" t="n">
        <v>521450.46</v>
      </c>
      <c r="AD1736" s="493" t="n">
        <v>560343.8</v>
      </c>
      <c r="AE1736" s="493" t="n">
        <v>549430.28</v>
      </c>
      <c r="AF1736" s="493" t="n">
        <v>553870.24</v>
      </c>
      <c r="AG1736" s="493" t="n">
        <v>541378.4</v>
      </c>
      <c r="AH1736" s="493" t="n">
        <v>579507.5600000001</v>
      </c>
      <c r="AI1736" s="493" t="n">
        <v>533685.73</v>
      </c>
      <c r="AJ1736" s="493" t="n">
        <v>570770.53</v>
      </c>
      <c r="AK1736" s="493" t="n">
        <v>539573.9399999999</v>
      </c>
      <c r="AL1736" s="493" t="n">
        <v>554815.98</v>
      </c>
      <c r="AM1736" s="493" t="n">
        <v>582277.55</v>
      </c>
      <c r="AN1736" s="493" t="n">
        <v>516936.02</v>
      </c>
      <c r="AO1736" s="493" t="n">
        <v>552947.45</v>
      </c>
      <c r="AP1736" s="493" t="n">
        <v>558602.52</v>
      </c>
      <c r="AQ1736" s="493" t="n">
        <v>519533.46</v>
      </c>
      <c r="AR1736" s="493" t="n">
        <v>500110.63</v>
      </c>
      <c r="AS1736" s="493" t="n">
        <v>481683.06</v>
      </c>
      <c r="AT1736" s="493" t="n">
        <v>509392.28</v>
      </c>
      <c r="AU1736" s="493" t="n">
        <v>532797.24</v>
      </c>
      <c r="AV1736" s="493" t="n">
        <v>523763.14</v>
      </c>
      <c r="AW1736" s="493" t="n">
        <v>479159.08</v>
      </c>
      <c r="AX1736" s="493" t="n">
        <v>587753.99</v>
      </c>
      <c r="AY1736" s="493" t="n">
        <v>510718.33</v>
      </c>
      <c r="AZ1736" s="493" t="n">
        <v>490352.99</v>
      </c>
      <c r="BA1736" s="493" t="n">
        <v>544340.58</v>
      </c>
      <c r="BB1736" s="493" t="n">
        <v>543729.08</v>
      </c>
      <c r="BC1736" s="493" t="n">
        <v>556306.22</v>
      </c>
      <c r="BD1736" s="493" t="n">
        <v>563920.47</v>
      </c>
      <c r="BE1736" s="493" t="n">
        <v>526368.72</v>
      </c>
      <c r="BF1736" s="493" t="n">
        <v>525381.34</v>
      </c>
      <c r="BG1736" s="493" t="n">
        <v>591013.34</v>
      </c>
      <c r="BH1736" s="493" t="n">
        <v>535764.39</v>
      </c>
      <c r="BI1736" s="493" t="n">
        <v>533457.6800000001</v>
      </c>
      <c r="BJ1736" s="493" t="n">
        <v>587985.84</v>
      </c>
      <c r="BK1736" s="493" t="n">
        <v>557792.4399999999</v>
      </c>
      <c r="BL1736" s="493" t="n">
        <v>581134.58</v>
      </c>
      <c r="BM1736" s="493" t="n">
        <v>515575.2</v>
      </c>
      <c r="BN1736" s="493" t="n">
        <v>575190.28</v>
      </c>
      <c r="BO1736" s="493" t="n">
        <v>631503.14</v>
      </c>
      <c r="BP1736" s="493" t="n">
        <v>545298.16</v>
      </c>
      <c r="BQ1736" s="493" t="n">
        <v>532809.86</v>
      </c>
      <c r="BR1736" s="493" t="n">
        <v>682745.73</v>
      </c>
      <c r="BS1736" s="493" t="n">
        <v>620945.9399999999</v>
      </c>
      <c r="BT1736" s="493" t="n">
        <v>577771.46</v>
      </c>
      <c r="BU1736" s="493" t="n">
        <v>606172.85</v>
      </c>
      <c r="BV1736" s="493" t="n">
        <v>656718.4399999999</v>
      </c>
      <c r="BW1736" s="493" t="n">
        <v>564584.8199999999</v>
      </c>
    </row>
    <row r="1737">
      <c r="A1737" t="inlineStr">
        <is>
          <t>[C9C] ANGIOTENSIN-II 길항제 (단일)</t>
        </is>
      </c>
      <c r="B1737" t="inlineStr">
        <is>
          <t>한독</t>
        </is>
      </c>
      <c r="C1737" t="inlineStr">
        <is>
          <t>아프로벨</t>
        </is>
      </c>
      <c r="D1737" t="inlineStr">
        <is>
          <t>한독</t>
        </is>
      </c>
      <c r="E1737" t="inlineStr">
        <is>
          <t>irbesartan</t>
        </is>
      </c>
      <c r="F1737" t="inlineStr">
        <is>
          <t>병원</t>
        </is>
      </c>
      <c r="G1737" t="inlineStr">
        <is>
          <t>Original</t>
        </is>
      </c>
      <c r="H1737" s="493" t="n">
        <v>85523.5</v>
      </c>
      <c r="I1737" s="493" t="n">
        <v>78674.23</v>
      </c>
      <c r="J1737" s="493" t="n">
        <v>90271.36</v>
      </c>
      <c r="K1737" s="493" t="n">
        <v>75628.12</v>
      </c>
      <c r="L1737" s="493" t="n">
        <v>72935.35000000001</v>
      </c>
      <c r="M1737" s="493" t="n">
        <v>74954.89</v>
      </c>
      <c r="N1737" s="493" t="n">
        <v>75157.57000000001</v>
      </c>
      <c r="O1737" s="493" t="n">
        <v>75423.24000000001</v>
      </c>
      <c r="P1737" s="493" t="n">
        <v>67328.91</v>
      </c>
      <c r="Q1737" s="493" t="n">
        <v>64917.48</v>
      </c>
      <c r="R1737" s="493" t="n">
        <v>66321.84</v>
      </c>
      <c r="S1737" s="493" t="n">
        <v>70580.09</v>
      </c>
      <c r="T1737" s="493" t="n">
        <v>56094.07</v>
      </c>
      <c r="U1737" s="493" t="n">
        <v>58603.16</v>
      </c>
      <c r="V1737" s="493" t="n">
        <v>56878.52</v>
      </c>
      <c r="W1737" s="493" t="n">
        <v>48753.4</v>
      </c>
      <c r="X1737" s="493" t="n">
        <v>59198.27</v>
      </c>
      <c r="Y1737" s="493" t="n">
        <v>55766.8</v>
      </c>
      <c r="Z1737" s="493" t="n">
        <v>48795.21</v>
      </c>
      <c r="AA1737" s="493" t="n">
        <v>66816.94</v>
      </c>
      <c r="AB1737" s="493" t="n">
        <v>50153.53</v>
      </c>
      <c r="AC1737" s="493" t="n">
        <v>70451.75999999999</v>
      </c>
      <c r="AD1737" s="493" t="n">
        <v>62258.41</v>
      </c>
      <c r="AE1737" s="493" t="n">
        <v>60128.32</v>
      </c>
      <c r="AF1737" s="493" t="n">
        <v>55326.08</v>
      </c>
      <c r="AG1737" s="493" t="n">
        <v>60058.76</v>
      </c>
      <c r="AH1737" s="493" t="n">
        <v>54704.98</v>
      </c>
      <c r="AI1737" s="493" t="n">
        <v>52264.32</v>
      </c>
      <c r="AJ1737" s="493" t="n">
        <v>65701.56</v>
      </c>
      <c r="AK1737" s="493" t="n">
        <v>51504.56</v>
      </c>
      <c r="AL1737" s="493" t="n">
        <v>62322.48</v>
      </c>
      <c r="AM1737" s="493" t="n">
        <v>66256.44</v>
      </c>
      <c r="AN1737" s="493" t="n">
        <v>50945.37</v>
      </c>
      <c r="AO1737" s="493" t="n">
        <v>63801.09</v>
      </c>
      <c r="AP1737" s="493" t="n">
        <v>53506.76</v>
      </c>
      <c r="AQ1737" s="493" t="n">
        <v>57189.79</v>
      </c>
      <c r="AR1737" s="493" t="n">
        <v>60184.31</v>
      </c>
      <c r="AS1737" s="493" t="n">
        <v>46089.57</v>
      </c>
      <c r="AT1737" s="493" t="n">
        <v>64654.64</v>
      </c>
      <c r="AU1737" s="493" t="n">
        <v>53548.35</v>
      </c>
      <c r="AV1737" s="493" t="n">
        <v>72210.55</v>
      </c>
      <c r="AW1737" s="493" t="n">
        <v>52888.95</v>
      </c>
      <c r="AX1737" s="493" t="n">
        <v>72876</v>
      </c>
      <c r="AY1737" s="493" t="n">
        <v>60952.97</v>
      </c>
      <c r="AZ1737" s="493" t="n">
        <v>78391.89999999999</v>
      </c>
      <c r="BA1737" s="493" t="n">
        <v>77814.3</v>
      </c>
      <c r="BB1737" s="493" t="n">
        <v>76742.61</v>
      </c>
      <c r="BC1737" s="493" t="n">
        <v>76506.78</v>
      </c>
      <c r="BD1737" s="493" t="n">
        <v>74963.07000000001</v>
      </c>
      <c r="BE1737" s="493" t="n">
        <v>68049.14</v>
      </c>
      <c r="BF1737" s="493" t="n">
        <v>66446.72</v>
      </c>
      <c r="BG1737" s="493" t="n">
        <v>73215.46000000001</v>
      </c>
      <c r="BH1737" s="493" t="n">
        <v>62720.1</v>
      </c>
      <c r="BI1737" s="493" t="n">
        <v>55131.83</v>
      </c>
      <c r="BJ1737" s="493" t="n">
        <v>77727.14</v>
      </c>
      <c r="BK1737" s="493" t="n">
        <v>60306.63</v>
      </c>
      <c r="BL1737" s="493" t="n">
        <v>78371.81</v>
      </c>
      <c r="BM1737" s="493" t="n">
        <v>59543.33</v>
      </c>
      <c r="BN1737" s="493" t="n">
        <v>78429.3</v>
      </c>
      <c r="BO1737" s="493" t="n">
        <v>72849.73</v>
      </c>
      <c r="BP1737" s="493" t="n">
        <v>71968.28</v>
      </c>
      <c r="BQ1737" s="493" t="n">
        <v>51733.23</v>
      </c>
      <c r="BR1737" s="493" t="n">
        <v>69660.03</v>
      </c>
      <c r="BS1737" s="493" t="n">
        <v>78771.28</v>
      </c>
      <c r="BT1737" s="493" t="n">
        <v>51840.53</v>
      </c>
      <c r="BU1737" s="493" t="n">
        <v>71374.64999999999</v>
      </c>
      <c r="BV1737" s="493" t="n">
        <v>64888.47</v>
      </c>
      <c r="BW1737" s="493" t="n">
        <v>79346.27</v>
      </c>
    </row>
    <row r="1738">
      <c r="A1738" t="inlineStr">
        <is>
          <t>[C9C] ANGIOTENSIN-II 길항제 (단일)</t>
        </is>
      </c>
      <c r="B1738" t="inlineStr">
        <is>
          <t>한독</t>
        </is>
      </c>
      <c r="C1738" t="inlineStr">
        <is>
          <t>아프로벨</t>
        </is>
      </c>
      <c r="D1738" t="inlineStr">
        <is>
          <t>한독</t>
        </is>
      </c>
      <c r="E1738" t="inlineStr">
        <is>
          <t>irbesartan</t>
        </is>
      </c>
      <c r="F1738" t="inlineStr">
        <is>
          <t>의원</t>
        </is>
      </c>
      <c r="G1738" t="inlineStr">
        <is>
          <t>Original</t>
        </is>
      </c>
      <c r="H1738" s="493" t="n">
        <v>722661.3</v>
      </c>
      <c r="I1738" s="493" t="n">
        <v>704743</v>
      </c>
      <c r="J1738" s="493" t="n">
        <v>768233.61</v>
      </c>
      <c r="K1738" s="493" t="n">
        <v>732367.45</v>
      </c>
      <c r="L1738" s="493" t="n">
        <v>719473.67</v>
      </c>
      <c r="M1738" s="493" t="n">
        <v>717012.46</v>
      </c>
      <c r="N1738" s="493" t="n">
        <v>726767.05</v>
      </c>
      <c r="O1738" s="493" t="n">
        <v>720530.26</v>
      </c>
      <c r="P1738" s="493" t="n">
        <v>708115.38</v>
      </c>
      <c r="Q1738" s="493" t="n">
        <v>703041.74</v>
      </c>
      <c r="R1738" s="493" t="n">
        <v>728497.45</v>
      </c>
      <c r="S1738" s="493" t="n">
        <v>774684.29</v>
      </c>
      <c r="T1738" s="493" t="n">
        <v>727847.6800000001</v>
      </c>
      <c r="U1738" s="493" t="n">
        <v>626182.78</v>
      </c>
      <c r="V1738" s="493" t="n">
        <v>693875.83</v>
      </c>
      <c r="W1738" s="493" t="n">
        <v>635213.5600000001</v>
      </c>
      <c r="X1738" s="493" t="n">
        <v>668479.27</v>
      </c>
      <c r="Y1738" s="493" t="n">
        <v>643567.8</v>
      </c>
      <c r="Z1738" s="493" t="n">
        <v>640534.8</v>
      </c>
      <c r="AA1738" s="493" t="n">
        <v>647244.9399999999</v>
      </c>
      <c r="AB1738" s="493" t="n">
        <v>629489.46</v>
      </c>
      <c r="AC1738" s="493" t="n">
        <v>638159.3199999999</v>
      </c>
      <c r="AD1738" s="493" t="n">
        <v>644417.87</v>
      </c>
      <c r="AE1738" s="493" t="n">
        <v>695576.62</v>
      </c>
      <c r="AF1738" s="493" t="n">
        <v>640146.3100000001</v>
      </c>
      <c r="AG1738" s="493" t="n">
        <v>596118.0600000001</v>
      </c>
      <c r="AH1738" s="493" t="n">
        <v>669236.04</v>
      </c>
      <c r="AI1738" s="493" t="n">
        <v>600655.0600000001</v>
      </c>
      <c r="AJ1738" s="493" t="n">
        <v>657802.33</v>
      </c>
      <c r="AK1738" s="493" t="n">
        <v>653549.33</v>
      </c>
      <c r="AL1738" s="493" t="n">
        <v>639277.48</v>
      </c>
      <c r="AM1738" s="493" t="n">
        <v>638598.22</v>
      </c>
      <c r="AN1738" s="493" t="n">
        <v>621090.6</v>
      </c>
      <c r="AO1738" s="493" t="n">
        <v>644299.51</v>
      </c>
      <c r="AP1738" s="493" t="n">
        <v>623819.92</v>
      </c>
      <c r="AQ1738" s="493" t="n">
        <v>616874.8100000001</v>
      </c>
      <c r="AR1738" s="493" t="n">
        <v>646320.8100000001</v>
      </c>
      <c r="AS1738" s="493" t="n">
        <v>601516.76</v>
      </c>
      <c r="AT1738" s="493" t="n">
        <v>628627.24</v>
      </c>
      <c r="AU1738" s="493" t="n">
        <v>633364.92</v>
      </c>
      <c r="AV1738" s="493" t="n">
        <v>634954.21</v>
      </c>
      <c r="AW1738" s="493" t="n">
        <v>603955.84</v>
      </c>
      <c r="AX1738" s="493" t="n">
        <v>675161.86</v>
      </c>
      <c r="AY1738" s="493" t="n">
        <v>671848.83</v>
      </c>
      <c r="AZ1738" s="493" t="n">
        <v>652726.5600000001</v>
      </c>
      <c r="BA1738" s="493" t="n">
        <v>680467.5600000001</v>
      </c>
      <c r="BB1738" s="493" t="n">
        <v>646331.1899999999</v>
      </c>
      <c r="BC1738" s="493" t="n">
        <v>708898.03</v>
      </c>
      <c r="BD1738" s="493" t="n">
        <v>657964.74</v>
      </c>
      <c r="BE1738" s="493" t="n">
        <v>661755.4300000001</v>
      </c>
      <c r="BF1738" s="493" t="n">
        <v>646625.78</v>
      </c>
      <c r="BG1738" s="493" t="n">
        <v>663359.75</v>
      </c>
      <c r="BH1738" s="493" t="n">
        <v>667912.28</v>
      </c>
      <c r="BI1738" s="493" t="n">
        <v>638445.63</v>
      </c>
      <c r="BJ1738" s="493" t="n">
        <v>707321.52</v>
      </c>
      <c r="BK1738" s="493" t="n">
        <v>655457.88</v>
      </c>
      <c r="BL1738" s="493" t="n">
        <v>748087.92</v>
      </c>
      <c r="BM1738" s="493" t="n">
        <v>654152.99</v>
      </c>
      <c r="BN1738" s="493" t="n">
        <v>665184.5699999999</v>
      </c>
      <c r="BO1738" s="493" t="n">
        <v>734459.49</v>
      </c>
      <c r="BP1738" s="493" t="n">
        <v>686090.87</v>
      </c>
      <c r="BQ1738" s="493" t="n">
        <v>633833.63</v>
      </c>
      <c r="BR1738" s="493" t="n">
        <v>703262.4300000001</v>
      </c>
      <c r="BS1738" s="493" t="n">
        <v>716710.0699999999</v>
      </c>
      <c r="BT1738" s="493" t="n">
        <v>684507.6</v>
      </c>
      <c r="BU1738" s="493" t="n">
        <v>722712.35</v>
      </c>
      <c r="BV1738" s="493" t="n">
        <v>771061.1899999999</v>
      </c>
      <c r="BW1738" s="493" t="n">
        <v>705951.02</v>
      </c>
    </row>
    <row r="1739">
      <c r="A1739" t="inlineStr">
        <is>
          <t>[C9C] ANGIOTENSIN-II 길항제 (단일)</t>
        </is>
      </c>
      <c r="B1739" t="inlineStr">
        <is>
          <t>한독</t>
        </is>
      </c>
      <c r="C1739" t="inlineStr">
        <is>
          <t>아프로벨</t>
        </is>
      </c>
      <c r="D1739" t="inlineStr">
        <is>
          <t>한독</t>
        </is>
      </c>
      <c r="E1739" t="inlineStr">
        <is>
          <t>irbesartan</t>
        </is>
      </c>
      <c r="F1739" t="inlineStr">
        <is>
          <t>보건소</t>
        </is>
      </c>
      <c r="G1739" t="inlineStr">
        <is>
          <t>Original</t>
        </is>
      </c>
      <c r="H1739" s="493" t="n">
        <v>21035.4</v>
      </c>
      <c r="I1739" s="493" t="n">
        <v>13029.45</v>
      </c>
      <c r="J1739" s="493" t="n">
        <v>9815.1</v>
      </c>
      <c r="K1739" s="493" t="n">
        <v>9907.799999999999</v>
      </c>
      <c r="L1739" s="493" t="n">
        <v>17675.39</v>
      </c>
      <c r="M1739" s="493" t="n">
        <v>5139.45</v>
      </c>
      <c r="N1739" s="493" t="n">
        <v>20449.24</v>
      </c>
      <c r="O1739" s="493" t="n">
        <v>10577.15</v>
      </c>
      <c r="P1739" s="493" t="n">
        <v>7440.15</v>
      </c>
      <c r="Q1739" s="493" t="n">
        <v>8953.049999999999</v>
      </c>
      <c r="R1739" s="493" t="n">
        <v>7449.15</v>
      </c>
      <c r="S1739" s="493" t="n">
        <v>8517.299999999999</v>
      </c>
      <c r="T1739" s="493" t="n">
        <v>14476.85</v>
      </c>
      <c r="U1739" s="493" t="n">
        <v>4509.72</v>
      </c>
      <c r="V1739" s="493" t="n">
        <v>4188.75</v>
      </c>
      <c r="W1739" s="493" t="n">
        <v>6652.65</v>
      </c>
      <c r="X1739" s="493" t="n">
        <v>7019.06</v>
      </c>
      <c r="Y1739" s="493" t="n">
        <v>15536.87</v>
      </c>
      <c r="Z1739" s="493" t="n">
        <v>8227.23</v>
      </c>
      <c r="AA1739" s="493" t="n">
        <v>7720.64</v>
      </c>
      <c r="AB1739" s="493" t="n">
        <v>17371.8</v>
      </c>
      <c r="AC1739" s="493" t="n">
        <v>11840.11</v>
      </c>
      <c r="AD1739" s="493" t="n">
        <v>19603.2</v>
      </c>
      <c r="AE1739" s="493" t="n">
        <v>8647.200000000001</v>
      </c>
      <c r="AF1739" s="493" t="n">
        <v>8850.299999999999</v>
      </c>
      <c r="AG1739" s="493" t="n">
        <v>7217.4</v>
      </c>
      <c r="AH1739" s="493" t="n">
        <v>10958.85</v>
      </c>
      <c r="AI1739" s="493" t="n">
        <v>7326.3</v>
      </c>
      <c r="AJ1739" s="493" t="n">
        <v>8259.15</v>
      </c>
      <c r="AK1739" s="493" t="n">
        <v>8436.42</v>
      </c>
      <c r="AL1739" s="493" t="n">
        <v>9237.9</v>
      </c>
      <c r="AM1739" s="493" t="n">
        <v>9942.709999999999</v>
      </c>
      <c r="AN1739" s="493" t="n">
        <v>6919.45</v>
      </c>
      <c r="AO1739" s="493" t="n">
        <v>8619.5</v>
      </c>
      <c r="AP1739" s="493" t="n">
        <v>9655.9</v>
      </c>
      <c r="AQ1739" s="493" t="n">
        <v>11047.5</v>
      </c>
      <c r="AR1739" s="493" t="n">
        <v>15108.45</v>
      </c>
      <c r="AS1739" s="493" t="n">
        <v>10119.45</v>
      </c>
      <c r="AT1739" s="493" t="n">
        <v>10193.87</v>
      </c>
      <c r="AU1739" s="493" t="n">
        <v>9663.15</v>
      </c>
      <c r="AV1739" s="493" t="n">
        <v>14569.1</v>
      </c>
      <c r="AW1739" s="493" t="n">
        <v>13768.66</v>
      </c>
      <c r="AX1739" s="493" t="n">
        <v>11358.45</v>
      </c>
      <c r="AY1739" s="493" t="n">
        <v>10232.85</v>
      </c>
      <c r="AZ1739" s="493" t="n">
        <v>8604.299999999999</v>
      </c>
      <c r="BA1739" s="493" t="n">
        <v>19692.65</v>
      </c>
      <c r="BB1739" s="493" t="n">
        <v>12846</v>
      </c>
      <c r="BC1739" s="493" t="n">
        <v>10440.25</v>
      </c>
      <c r="BD1739" s="493" t="n">
        <v>9336.91</v>
      </c>
      <c r="BE1739" s="493" t="n">
        <v>11577.45</v>
      </c>
      <c r="BF1739" s="493" t="n">
        <v>8351.85</v>
      </c>
      <c r="BG1739" s="493" t="n">
        <v>9647.1</v>
      </c>
      <c r="BH1739" s="493" t="n">
        <v>7126.8</v>
      </c>
      <c r="BI1739" s="493" t="n">
        <v>11716.8</v>
      </c>
      <c r="BJ1739" s="493" t="n">
        <v>12516.89</v>
      </c>
      <c r="BK1739" s="493" t="n">
        <v>8038.62</v>
      </c>
      <c r="BL1739" s="493" t="n">
        <v>11334.6</v>
      </c>
      <c r="BM1739" s="493" t="n">
        <v>8298.43</v>
      </c>
      <c r="BN1739" s="493" t="n">
        <v>11042.22</v>
      </c>
      <c r="BO1739" s="493" t="n">
        <v>14259.9</v>
      </c>
      <c r="BP1739" s="493" t="n">
        <v>11278.5</v>
      </c>
      <c r="BQ1739" s="493" t="n">
        <v>9903.549999999999</v>
      </c>
      <c r="BR1739" s="493" t="n">
        <v>6681.23</v>
      </c>
      <c r="BS1739" s="493" t="n">
        <v>11028.3</v>
      </c>
      <c r="BT1739" s="493" t="n">
        <v>11188.46</v>
      </c>
      <c r="BU1739" s="493" t="n">
        <v>9574.450000000001</v>
      </c>
      <c r="BV1739" s="493" t="n">
        <v>8343.629999999999</v>
      </c>
      <c r="BW1739" s="493" t="n">
        <v>25303.5</v>
      </c>
    </row>
    <row r="1740">
      <c r="A1740" t="inlineStr">
        <is>
          <t>[C9C] ANGIOTENSIN-II 길항제 (단일)</t>
        </is>
      </c>
      <c r="B1740" t="inlineStr">
        <is>
          <t>한독</t>
        </is>
      </c>
      <c r="C1740" t="inlineStr">
        <is>
          <t>아프로벨</t>
        </is>
      </c>
      <c r="D1740" t="inlineStr">
        <is>
          <t>한독</t>
        </is>
      </c>
      <c r="E1740" t="inlineStr">
        <is>
          <t>irbesartan</t>
        </is>
      </c>
      <c r="F1740" t="inlineStr">
        <is>
          <t>기타(치과의원, 치과병원 등)</t>
        </is>
      </c>
      <c r="G1740" t="inlineStr">
        <is>
          <t>Original</t>
        </is>
      </c>
      <c r="H1740" s="493" t="n">
        <v>0</v>
      </c>
      <c r="I1740" s="493" t="n">
        <v>445.5</v>
      </c>
      <c r="J1740" s="493" t="n">
        <v>231.6</v>
      </c>
      <c r="K1740" s="493" t="n">
        <v>370.16</v>
      </c>
      <c r="L1740" s="493" t="n">
        <v>0</v>
      </c>
      <c r="M1740" s="493" t="n">
        <v>0</v>
      </c>
      <c r="N1740" s="493" t="n">
        <v>159.3</v>
      </c>
      <c r="O1740" s="493" t="n">
        <v>0</v>
      </c>
      <c r="P1740" s="493" t="n">
        <v>318</v>
      </c>
      <c r="Q1740" s="493" t="n">
        <v>158.7</v>
      </c>
      <c r="R1740" s="493" t="n">
        <v>0</v>
      </c>
      <c r="S1740" s="493" t="n">
        <v>0</v>
      </c>
      <c r="T1740" s="493" t="n">
        <v>174.3</v>
      </c>
      <c r="U1740" s="493" t="n">
        <v>165.9</v>
      </c>
      <c r="V1740" s="493" t="n">
        <v>0</v>
      </c>
      <c r="W1740" s="493" t="n">
        <v>1275.6</v>
      </c>
      <c r="X1740" s="493" t="n">
        <v>0</v>
      </c>
      <c r="Y1740" s="493" t="n">
        <v>195</v>
      </c>
      <c r="Z1740" s="493" t="n">
        <v>0</v>
      </c>
      <c r="AA1740" s="493" t="n">
        <v>218.55</v>
      </c>
      <c r="AB1740" s="493" t="n">
        <v>520.5</v>
      </c>
      <c r="AC1740" s="493" t="n">
        <v>80.25</v>
      </c>
      <c r="AD1740" s="493" t="n">
        <v>80.09999999999999</v>
      </c>
      <c r="AE1740" s="493" t="n">
        <v>187.8</v>
      </c>
      <c r="AF1740" s="493" t="n">
        <v>177.3</v>
      </c>
      <c r="AG1740" s="493" t="n">
        <v>199.2</v>
      </c>
      <c r="AH1740" s="493" t="n">
        <v>267.9</v>
      </c>
      <c r="AI1740" s="493" t="n">
        <v>364.2</v>
      </c>
      <c r="AJ1740" s="493" t="n">
        <v>0</v>
      </c>
      <c r="AK1740" s="493" t="n">
        <v>350.4</v>
      </c>
      <c r="AL1740" s="493" t="n">
        <v>0</v>
      </c>
      <c r="AM1740" s="493" t="n">
        <v>394.2</v>
      </c>
      <c r="AN1740" s="493" t="n">
        <v>0</v>
      </c>
      <c r="AO1740" s="493" t="n">
        <v>658.5</v>
      </c>
      <c r="AP1740" s="493" t="n">
        <v>765.52</v>
      </c>
      <c r="AQ1740" s="493" t="n">
        <v>0</v>
      </c>
      <c r="AR1740" s="493" t="n">
        <v>2134.86</v>
      </c>
      <c r="AS1740" s="493" t="n">
        <v>814.5</v>
      </c>
      <c r="AT1740" s="493" t="n">
        <v>21.14</v>
      </c>
      <c r="AU1740" s="493" t="n">
        <v>105.35</v>
      </c>
      <c r="AV1740" s="493" t="n">
        <v>236.97</v>
      </c>
      <c r="AW1740" s="493" t="n">
        <v>239.92</v>
      </c>
      <c r="AX1740" s="493" t="n">
        <v>102.3</v>
      </c>
      <c r="AY1740" s="493" t="n">
        <v>0</v>
      </c>
      <c r="AZ1740" s="493" t="n">
        <v>0</v>
      </c>
      <c r="BA1740" s="493" t="n">
        <v>476.14</v>
      </c>
      <c r="BB1740" s="493" t="n">
        <v>0</v>
      </c>
      <c r="BC1740" s="493" t="n">
        <v>0</v>
      </c>
      <c r="BD1740" s="493" t="n">
        <v>1923.12</v>
      </c>
      <c r="BE1740" s="493" t="n">
        <v>0</v>
      </c>
      <c r="BF1740" s="493" t="n">
        <v>0</v>
      </c>
      <c r="BG1740" s="493" t="n">
        <v>444.6</v>
      </c>
      <c r="BH1740" s="493" t="n">
        <v>0</v>
      </c>
      <c r="BI1740" s="493" t="n">
        <v>413.4</v>
      </c>
      <c r="BJ1740" s="493" t="n">
        <v>18.2</v>
      </c>
      <c r="BK1740" s="493" t="n">
        <v>645</v>
      </c>
      <c r="BL1740" s="493" t="n">
        <v>0</v>
      </c>
      <c r="BM1740" s="493" t="n">
        <v>0</v>
      </c>
      <c r="BN1740" s="493" t="n">
        <v>388.8</v>
      </c>
      <c r="BO1740" s="493" t="n">
        <v>0</v>
      </c>
      <c r="BP1740" s="493" t="n">
        <v>170.7</v>
      </c>
      <c r="BQ1740" s="493" t="n">
        <v>341.1</v>
      </c>
      <c r="BR1740" s="493" t="n">
        <v>0</v>
      </c>
      <c r="BS1740" s="493" t="n">
        <v>127.8</v>
      </c>
      <c r="BT1740" s="493" t="n">
        <v>128.7</v>
      </c>
      <c r="BU1740" s="493" t="n">
        <v>249</v>
      </c>
      <c r="BV1740" s="493" t="n">
        <v>135.9</v>
      </c>
      <c r="BW1740" s="493" t="n">
        <v>211.8</v>
      </c>
    </row>
    <row r="1741">
      <c r="A1741" t="inlineStr">
        <is>
          <t>[C9C] ANGIOTENSIN-II 길항제 (단일)</t>
        </is>
      </c>
      <c r="B1741" t="inlineStr">
        <is>
          <t>한독</t>
        </is>
      </c>
      <c r="C1741" t="inlineStr">
        <is>
          <t>테베텐</t>
        </is>
      </c>
      <c r="D1741" t="inlineStr">
        <is>
          <t>한독</t>
        </is>
      </c>
      <c r="E1741" t="inlineStr">
        <is>
          <t>eprosartan mesylate</t>
        </is>
      </c>
      <c r="F1741" t="inlineStr">
        <is>
          <t>상급종합병원</t>
        </is>
      </c>
      <c r="G1741" t="inlineStr">
        <is>
          <t>Original</t>
        </is>
      </c>
      <c r="H1741" s="493" t="n">
        <v>107338.69</v>
      </c>
      <c r="I1741" s="493" t="n">
        <v>100039.45</v>
      </c>
      <c r="J1741" s="493" t="n">
        <v>86275.69</v>
      </c>
      <c r="K1741" s="493" t="n">
        <v>76275.25999999999</v>
      </c>
      <c r="L1741" s="493" t="n">
        <v>95957.21000000001</v>
      </c>
      <c r="M1741" s="493" t="n">
        <v>80277.14</v>
      </c>
      <c r="N1741" s="493" t="n">
        <v>95401.56</v>
      </c>
      <c r="O1741" s="493" t="n">
        <v>100408.32</v>
      </c>
      <c r="P1741" s="493" t="n">
        <v>70347.58</v>
      </c>
      <c r="Q1741" s="493" t="n">
        <v>76574.78</v>
      </c>
      <c r="R1741" s="493" t="n">
        <v>96987.74000000001</v>
      </c>
      <c r="S1741" s="493" t="n">
        <v>111271.61</v>
      </c>
      <c r="T1741" s="493" t="n">
        <v>93637.59</v>
      </c>
      <c r="U1741" s="493" t="n">
        <v>76656.16</v>
      </c>
      <c r="V1741" s="493" t="n">
        <v>91794.11</v>
      </c>
      <c r="W1741" s="493" t="n">
        <v>79803.28</v>
      </c>
      <c r="X1741" s="493" t="n">
        <v>89354.66</v>
      </c>
      <c r="Y1741" s="493" t="n">
        <v>77579.11</v>
      </c>
      <c r="Z1741" s="493" t="n">
        <v>96987.14999999999</v>
      </c>
      <c r="AA1741" s="493" t="n">
        <v>85944.92999999999</v>
      </c>
      <c r="AB1741" s="493" t="n">
        <v>71464</v>
      </c>
      <c r="AC1741" s="493" t="n">
        <v>95307.66</v>
      </c>
      <c r="AD1741" s="493" t="n">
        <v>87488.77</v>
      </c>
      <c r="AE1741" s="493" t="n">
        <v>86412.77</v>
      </c>
      <c r="AF1741" s="493" t="n">
        <v>111335.03</v>
      </c>
      <c r="AG1741" s="493" t="n">
        <v>72545.92</v>
      </c>
      <c r="AH1741" s="493" t="n">
        <v>79283.06</v>
      </c>
      <c r="AI1741" s="493" t="n">
        <v>82034.24000000001</v>
      </c>
      <c r="AJ1741" s="493" t="n">
        <v>94828.05</v>
      </c>
      <c r="AK1741" s="493" t="n">
        <v>77870.3</v>
      </c>
      <c r="AL1741" s="493" t="n">
        <v>61490.12</v>
      </c>
      <c r="AM1741" s="493" t="n">
        <v>79216.46000000001</v>
      </c>
      <c r="AN1741" s="493" t="n">
        <v>60265.16</v>
      </c>
      <c r="AO1741" s="493" t="n">
        <v>73983.32000000001</v>
      </c>
      <c r="AP1741" s="493" t="n">
        <v>81737.98</v>
      </c>
      <c r="AQ1741" s="493" t="n">
        <v>61272.89</v>
      </c>
      <c r="AR1741" s="493" t="n">
        <v>63335.19</v>
      </c>
      <c r="AS1741" s="493" t="n">
        <v>68818.03</v>
      </c>
      <c r="AT1741" s="493" t="n">
        <v>61329.97</v>
      </c>
      <c r="AU1741" s="493" t="n">
        <v>60416.06</v>
      </c>
      <c r="AV1741" s="493" t="n">
        <v>61953.7</v>
      </c>
      <c r="AW1741" s="493" t="n">
        <v>55988.64</v>
      </c>
      <c r="AX1741" s="493" t="n">
        <v>60848.9</v>
      </c>
      <c r="AY1741" s="493" t="n">
        <v>57730.14</v>
      </c>
      <c r="AZ1741" s="493" t="n">
        <v>44918.81</v>
      </c>
      <c r="BA1741" s="493" t="n">
        <v>69093.95</v>
      </c>
      <c r="BB1741" s="493" t="n">
        <v>77651.86</v>
      </c>
      <c r="BC1741" s="493" t="n">
        <v>57328.79</v>
      </c>
      <c r="BD1741" s="493" t="n">
        <v>49583.67</v>
      </c>
      <c r="BE1741" s="493" t="n">
        <v>40074.51</v>
      </c>
      <c r="BF1741" s="493" t="n">
        <v>52016.03</v>
      </c>
      <c r="BG1741" s="493" t="n">
        <v>47059.24</v>
      </c>
      <c r="BH1741" s="493" t="n">
        <v>44109.19</v>
      </c>
      <c r="BI1741" s="493" t="n">
        <v>39008.76</v>
      </c>
      <c r="BJ1741" s="493" t="n">
        <v>34194.54</v>
      </c>
      <c r="BK1741" s="493" t="n">
        <v>44076.23</v>
      </c>
      <c r="BL1741" s="493" t="n">
        <v>56089.03</v>
      </c>
      <c r="BM1741" s="493" t="n">
        <v>40379.53</v>
      </c>
      <c r="BN1741" s="493" t="n">
        <v>47056.83</v>
      </c>
      <c r="BO1741" s="493" t="n">
        <v>48440.87</v>
      </c>
      <c r="BP1741" s="493" t="n">
        <v>45334.62</v>
      </c>
      <c r="BQ1741" s="493" t="n">
        <v>34188.4</v>
      </c>
      <c r="BR1741" s="493" t="n">
        <v>36131.42</v>
      </c>
      <c r="BS1741" s="493" t="n">
        <v>31701.32</v>
      </c>
      <c r="BT1741" s="493" t="n">
        <v>32512.55</v>
      </c>
      <c r="BU1741" s="493" t="n">
        <v>49735.66</v>
      </c>
      <c r="BV1741" s="493" t="n">
        <v>40970.72</v>
      </c>
      <c r="BW1741" s="493" t="n">
        <v>28778.77</v>
      </c>
    </row>
    <row r="1742">
      <c r="A1742" t="inlineStr">
        <is>
          <t>[C9C] ANGIOTENSIN-II 길항제 (단일)</t>
        </is>
      </c>
      <c r="B1742" t="inlineStr">
        <is>
          <t>한독</t>
        </is>
      </c>
      <c r="C1742" t="inlineStr">
        <is>
          <t>테베텐</t>
        </is>
      </c>
      <c r="D1742" t="inlineStr">
        <is>
          <t>한독</t>
        </is>
      </c>
      <c r="E1742" t="inlineStr">
        <is>
          <t>eprosartan mesylate</t>
        </is>
      </c>
      <c r="F1742" t="inlineStr">
        <is>
          <t>종합병원</t>
        </is>
      </c>
      <c r="G1742" t="inlineStr">
        <is>
          <t>Original</t>
        </is>
      </c>
      <c r="H1742" s="493" t="n">
        <v>43814.03</v>
      </c>
      <c r="I1742" s="493" t="n">
        <v>41148.15</v>
      </c>
      <c r="J1742" s="493" t="n">
        <v>60642.13</v>
      </c>
      <c r="K1742" s="493" t="n">
        <v>46689.59</v>
      </c>
      <c r="L1742" s="493" t="n">
        <v>34034.67</v>
      </c>
      <c r="M1742" s="493" t="n">
        <v>43445</v>
      </c>
      <c r="N1742" s="493" t="n">
        <v>49783.19</v>
      </c>
      <c r="O1742" s="493" t="n">
        <v>43412.41</v>
      </c>
      <c r="P1742" s="493" t="n">
        <v>44696.69</v>
      </c>
      <c r="Q1742" s="493" t="n">
        <v>38967.54</v>
      </c>
      <c r="R1742" s="493" t="n">
        <v>41128.34</v>
      </c>
      <c r="S1742" s="493" t="n">
        <v>44565.15</v>
      </c>
      <c r="T1742" s="493" t="n">
        <v>39894.62</v>
      </c>
      <c r="U1742" s="493" t="n">
        <v>39864.89</v>
      </c>
      <c r="V1742" s="493" t="n">
        <v>38185.73</v>
      </c>
      <c r="W1742" s="493" t="n">
        <v>37011</v>
      </c>
      <c r="X1742" s="493" t="n">
        <v>47598.1</v>
      </c>
      <c r="Y1742" s="493" t="n">
        <v>27876.95</v>
      </c>
      <c r="Z1742" s="493" t="n">
        <v>36594.85</v>
      </c>
      <c r="AA1742" s="493" t="n">
        <v>50205.66</v>
      </c>
      <c r="AB1742" s="493" t="n">
        <v>29709.09</v>
      </c>
      <c r="AC1742" s="493" t="n">
        <v>42845.42</v>
      </c>
      <c r="AD1742" s="493" t="n">
        <v>40721.54</v>
      </c>
      <c r="AE1742" s="493" t="n">
        <v>40537.83</v>
      </c>
      <c r="AF1742" s="493" t="n">
        <v>34842.29</v>
      </c>
      <c r="AG1742" s="493" t="n">
        <v>39814.13</v>
      </c>
      <c r="AH1742" s="493" t="n">
        <v>41995.88</v>
      </c>
      <c r="AI1742" s="493" t="n">
        <v>35737.4</v>
      </c>
      <c r="AJ1742" s="493" t="n">
        <v>39802.63</v>
      </c>
      <c r="AK1742" s="493" t="n">
        <v>31100.65</v>
      </c>
      <c r="AL1742" s="493" t="n">
        <v>40865.39</v>
      </c>
      <c r="AM1742" s="493" t="n">
        <v>48897.64</v>
      </c>
      <c r="AN1742" s="493" t="n">
        <v>27002.81</v>
      </c>
      <c r="AO1742" s="493" t="n">
        <v>37628.02</v>
      </c>
      <c r="AP1742" s="493" t="n">
        <v>38679.96</v>
      </c>
      <c r="AQ1742" s="493" t="n">
        <v>36640.29</v>
      </c>
      <c r="AR1742" s="493" t="n">
        <v>30897.54</v>
      </c>
      <c r="AS1742" s="493" t="n">
        <v>45729.13</v>
      </c>
      <c r="AT1742" s="493" t="n">
        <v>43005.82</v>
      </c>
      <c r="AU1742" s="493" t="n">
        <v>44262.49</v>
      </c>
      <c r="AV1742" s="493" t="n">
        <v>37384.83</v>
      </c>
      <c r="AW1742" s="493" t="n">
        <v>35024.86</v>
      </c>
      <c r="AX1742" s="493" t="n">
        <v>33906.66</v>
      </c>
      <c r="AY1742" s="493" t="n">
        <v>45390.15</v>
      </c>
      <c r="AZ1742" s="493" t="n">
        <v>27139.84</v>
      </c>
      <c r="BA1742" s="493" t="n">
        <v>36401.43</v>
      </c>
      <c r="BB1742" s="493" t="n">
        <v>31203.4</v>
      </c>
      <c r="BC1742" s="493" t="n">
        <v>30396.43</v>
      </c>
      <c r="BD1742" s="493" t="n">
        <v>32107.85</v>
      </c>
      <c r="BE1742" s="493" t="n">
        <v>36768.57</v>
      </c>
      <c r="BF1742" s="493" t="n">
        <v>25493.92</v>
      </c>
      <c r="BG1742" s="493" t="n">
        <v>35224.79</v>
      </c>
      <c r="BH1742" s="493" t="n">
        <v>28301.95</v>
      </c>
      <c r="BI1742" s="493" t="n">
        <v>43512.69</v>
      </c>
      <c r="BJ1742" s="493" t="n">
        <v>29706.82</v>
      </c>
      <c r="BK1742" s="493" t="n">
        <v>24599.15</v>
      </c>
      <c r="BL1742" s="493" t="n">
        <v>33706.46</v>
      </c>
      <c r="BM1742" s="493" t="n">
        <v>26020.5</v>
      </c>
      <c r="BN1742" s="493" t="n">
        <v>23982.63</v>
      </c>
      <c r="BO1742" s="493" t="n">
        <v>25656.03</v>
      </c>
      <c r="BP1742" s="493" t="n">
        <v>25298.76</v>
      </c>
      <c r="BQ1742" s="493" t="n">
        <v>24362.28</v>
      </c>
      <c r="BR1742" s="493" t="n">
        <v>20831.42</v>
      </c>
      <c r="BS1742" s="493" t="n">
        <v>23987.16</v>
      </c>
      <c r="BT1742" s="493" t="n">
        <v>29901.07</v>
      </c>
      <c r="BU1742" s="493" t="n">
        <v>26233.72</v>
      </c>
      <c r="BV1742" s="493" t="n">
        <v>28056.6</v>
      </c>
      <c r="BW1742" s="493" t="n">
        <v>23517.52</v>
      </c>
    </row>
    <row r="1743">
      <c r="A1743" t="inlineStr">
        <is>
          <t>[C9C] ANGIOTENSIN-II 길항제 (단일)</t>
        </is>
      </c>
      <c r="B1743" t="inlineStr">
        <is>
          <t>한독</t>
        </is>
      </c>
      <c r="C1743" t="inlineStr">
        <is>
          <t>테베텐</t>
        </is>
      </c>
      <c r="D1743" t="inlineStr">
        <is>
          <t>한독</t>
        </is>
      </c>
      <c r="E1743" t="inlineStr">
        <is>
          <t>eprosartan mesylate</t>
        </is>
      </c>
      <c r="F1743" t="inlineStr">
        <is>
          <t>병원</t>
        </is>
      </c>
      <c r="G1743" t="inlineStr">
        <is>
          <t>Original</t>
        </is>
      </c>
      <c r="H1743" s="493" t="n">
        <v>3872.4</v>
      </c>
      <c r="I1743" s="493" t="n">
        <v>5613.85</v>
      </c>
      <c r="J1743" s="493" t="n">
        <v>4498.1</v>
      </c>
      <c r="K1743" s="493" t="n">
        <v>3609.33</v>
      </c>
      <c r="L1743" s="493" t="n">
        <v>5026.26</v>
      </c>
      <c r="M1743" s="493" t="n">
        <v>3672.72</v>
      </c>
      <c r="N1743" s="493" t="n">
        <v>6525.17</v>
      </c>
      <c r="O1743" s="493" t="n">
        <v>3169.33</v>
      </c>
      <c r="P1743" s="493" t="n">
        <v>3557.7</v>
      </c>
      <c r="Q1743" s="493" t="n">
        <v>5738.95</v>
      </c>
      <c r="R1743" s="493" t="n">
        <v>5881.7</v>
      </c>
      <c r="S1743" s="493" t="n">
        <v>4846.28</v>
      </c>
      <c r="T1743" s="493" t="n">
        <v>5268.5</v>
      </c>
      <c r="U1743" s="493" t="n">
        <v>4795.5</v>
      </c>
      <c r="V1743" s="493" t="n">
        <v>5411.35</v>
      </c>
      <c r="W1743" s="493" t="n">
        <v>2392.05</v>
      </c>
      <c r="X1743" s="493" t="n">
        <v>4223.25</v>
      </c>
      <c r="Y1743" s="493" t="n">
        <v>4281.3</v>
      </c>
      <c r="Z1743" s="493" t="n">
        <v>3791.9</v>
      </c>
      <c r="AA1743" s="493" t="n">
        <v>4471.9</v>
      </c>
      <c r="AB1743" s="493" t="n">
        <v>6898.65</v>
      </c>
      <c r="AC1743" s="493" t="n">
        <v>2424.8</v>
      </c>
      <c r="AD1743" s="493" t="n">
        <v>4597.2</v>
      </c>
      <c r="AE1743" s="493" t="n">
        <v>4805.34</v>
      </c>
      <c r="AF1743" s="493" t="n">
        <v>3379.35</v>
      </c>
      <c r="AG1743" s="493" t="n">
        <v>1801.6</v>
      </c>
      <c r="AH1743" s="493" t="n">
        <v>3237.5</v>
      </c>
      <c r="AI1743" s="493" t="n">
        <v>2044.65</v>
      </c>
      <c r="AJ1743" s="493" t="n">
        <v>3392.3</v>
      </c>
      <c r="AK1743" s="493" t="n">
        <v>6360.6</v>
      </c>
      <c r="AL1743" s="493" t="n">
        <v>1492.8</v>
      </c>
      <c r="AM1743" s="493" t="n">
        <v>2055.8</v>
      </c>
      <c r="AN1743" s="493" t="n">
        <v>3956.95</v>
      </c>
      <c r="AO1743" s="493" t="n">
        <v>1914.8</v>
      </c>
      <c r="AP1743" s="493" t="n">
        <v>2854.75</v>
      </c>
      <c r="AQ1743" s="493" t="n">
        <v>4932.45</v>
      </c>
      <c r="AR1743" s="493" t="n">
        <v>1848.05</v>
      </c>
      <c r="AS1743" s="493" t="n">
        <v>2751</v>
      </c>
      <c r="AT1743" s="493" t="n">
        <v>3911.15</v>
      </c>
      <c r="AU1743" s="493" t="n">
        <v>4458.55</v>
      </c>
      <c r="AV1743" s="493" t="n">
        <v>2693.65</v>
      </c>
      <c r="AW1743" s="493" t="n">
        <v>2076.71</v>
      </c>
      <c r="AX1743" s="493" t="n">
        <v>1851.6</v>
      </c>
      <c r="AY1743" s="493" t="n">
        <v>5309</v>
      </c>
      <c r="AZ1743" s="493" t="n">
        <v>2734.9</v>
      </c>
      <c r="BA1743" s="493" t="n">
        <v>3724.95</v>
      </c>
      <c r="BB1743" s="493" t="n">
        <v>3540.4</v>
      </c>
      <c r="BC1743" s="493" t="n">
        <v>1468.05</v>
      </c>
      <c r="BD1743" s="493" t="n">
        <v>1965.15</v>
      </c>
      <c r="BE1743" s="493" t="n">
        <v>3266.35</v>
      </c>
      <c r="BF1743" s="493" t="n">
        <v>2638.01</v>
      </c>
      <c r="BG1743" s="493" t="n">
        <v>2762.4</v>
      </c>
      <c r="BH1743" s="493" t="n">
        <v>1670.85</v>
      </c>
      <c r="BI1743" s="493" t="n">
        <v>4177.25</v>
      </c>
      <c r="BJ1743" s="493" t="n">
        <v>2139.6</v>
      </c>
      <c r="BK1743" s="493" t="n">
        <v>3629.6</v>
      </c>
      <c r="BL1743" s="493" t="n">
        <v>1923</v>
      </c>
      <c r="BM1743" s="493" t="n">
        <v>3042.9</v>
      </c>
      <c r="BN1743" s="493" t="n">
        <v>2463.65</v>
      </c>
      <c r="BO1743" s="493" t="n">
        <v>3865.8</v>
      </c>
      <c r="BP1743" s="493" t="n">
        <v>1289.4</v>
      </c>
      <c r="BQ1743" s="493" t="n">
        <v>3614.05</v>
      </c>
      <c r="BR1743" s="493" t="n">
        <v>1778.55</v>
      </c>
      <c r="BS1743" s="493" t="n">
        <v>4182.3</v>
      </c>
      <c r="BT1743" s="493" t="n">
        <v>2936.75</v>
      </c>
      <c r="BU1743" s="493" t="n">
        <v>2003.7</v>
      </c>
      <c r="BV1743" s="493" t="n">
        <v>2337.9</v>
      </c>
      <c r="BW1743" s="493" t="n">
        <v>3118.1</v>
      </c>
    </row>
    <row r="1744">
      <c r="A1744" t="inlineStr">
        <is>
          <t>[C9C] ANGIOTENSIN-II 길항제 (단일)</t>
        </is>
      </c>
      <c r="B1744" t="inlineStr">
        <is>
          <t>한독</t>
        </is>
      </c>
      <c r="C1744" t="inlineStr">
        <is>
          <t>테베텐</t>
        </is>
      </c>
      <c r="D1744" t="inlineStr">
        <is>
          <t>한독</t>
        </is>
      </c>
      <c r="E1744" t="inlineStr">
        <is>
          <t>eprosartan mesylate</t>
        </is>
      </c>
      <c r="F1744" t="inlineStr">
        <is>
          <t>의원</t>
        </is>
      </c>
      <c r="G1744" t="inlineStr">
        <is>
          <t>Original</t>
        </is>
      </c>
      <c r="H1744" s="493" t="n">
        <v>87251.09</v>
      </c>
      <c r="I1744" s="493" t="n">
        <v>85668.85000000001</v>
      </c>
      <c r="J1744" s="493" t="n">
        <v>91102.88</v>
      </c>
      <c r="K1744" s="493" t="n">
        <v>86997.13</v>
      </c>
      <c r="L1744" s="493" t="n">
        <v>87373.91</v>
      </c>
      <c r="M1744" s="493" t="n">
        <v>78177.45</v>
      </c>
      <c r="N1744" s="493" t="n">
        <v>89373.92</v>
      </c>
      <c r="O1744" s="493" t="n">
        <v>86361.3</v>
      </c>
      <c r="P1744" s="493" t="n">
        <v>79554.88</v>
      </c>
      <c r="Q1744" s="493" t="n">
        <v>84562.73</v>
      </c>
      <c r="R1744" s="493" t="n">
        <v>81582.31</v>
      </c>
      <c r="S1744" s="493" t="n">
        <v>82902.39999999999</v>
      </c>
      <c r="T1744" s="493" t="n">
        <v>79820.13</v>
      </c>
      <c r="U1744" s="493" t="n">
        <v>62247.82</v>
      </c>
      <c r="V1744" s="493" t="n">
        <v>83326.92</v>
      </c>
      <c r="W1744" s="493" t="n">
        <v>72906.44</v>
      </c>
      <c r="X1744" s="493" t="n">
        <v>78165.41</v>
      </c>
      <c r="Y1744" s="493" t="n">
        <v>68639.33</v>
      </c>
      <c r="Z1744" s="493" t="n">
        <v>75854.34</v>
      </c>
      <c r="AA1744" s="493" t="n">
        <v>76412.03</v>
      </c>
      <c r="AB1744" s="493" t="n">
        <v>76610.25999999999</v>
      </c>
      <c r="AC1744" s="493" t="n">
        <v>72433.53999999999</v>
      </c>
      <c r="AD1744" s="493" t="n">
        <v>72594.46000000001</v>
      </c>
      <c r="AE1744" s="493" t="n">
        <v>78273.60000000001</v>
      </c>
      <c r="AF1744" s="493" t="n">
        <v>63805.37</v>
      </c>
      <c r="AG1744" s="493" t="n">
        <v>70881.36</v>
      </c>
      <c r="AH1744" s="493" t="n">
        <v>75848.48</v>
      </c>
      <c r="AI1744" s="493" t="n">
        <v>67369.19</v>
      </c>
      <c r="AJ1744" s="493" t="n">
        <v>74175.95</v>
      </c>
      <c r="AK1744" s="493" t="n">
        <v>68511.03</v>
      </c>
      <c r="AL1744" s="493" t="n">
        <v>70277.44</v>
      </c>
      <c r="AM1744" s="493" t="n">
        <v>70538.39999999999</v>
      </c>
      <c r="AN1744" s="493" t="n">
        <v>57925.78</v>
      </c>
      <c r="AO1744" s="493" t="n">
        <v>69335.03</v>
      </c>
      <c r="AP1744" s="493" t="n">
        <v>57697.12</v>
      </c>
      <c r="AQ1744" s="493" t="n">
        <v>68842.82000000001</v>
      </c>
      <c r="AR1744" s="493" t="n">
        <v>57235.1</v>
      </c>
      <c r="AS1744" s="493" t="n">
        <v>59038.64</v>
      </c>
      <c r="AT1744" s="493" t="n">
        <v>47263.59</v>
      </c>
      <c r="AU1744" s="493" t="n">
        <v>61210.25</v>
      </c>
      <c r="AV1744" s="493" t="n">
        <v>53065.76</v>
      </c>
      <c r="AW1744" s="493" t="n">
        <v>59250.39</v>
      </c>
      <c r="AX1744" s="493" t="n">
        <v>50222.25</v>
      </c>
      <c r="AY1744" s="493" t="n">
        <v>55018.42</v>
      </c>
      <c r="AZ1744" s="493" t="n">
        <v>49272.23</v>
      </c>
      <c r="BA1744" s="493" t="n">
        <v>60519.8</v>
      </c>
      <c r="BB1744" s="493" t="n">
        <v>47096.01</v>
      </c>
      <c r="BC1744" s="493" t="n">
        <v>54741.73</v>
      </c>
      <c r="BD1744" s="493" t="n">
        <v>47500.92</v>
      </c>
      <c r="BE1744" s="493" t="n">
        <v>47892.49</v>
      </c>
      <c r="BF1744" s="493" t="n">
        <v>38023.94</v>
      </c>
      <c r="BG1744" s="493" t="n">
        <v>55943.86</v>
      </c>
      <c r="BH1744" s="493" t="n">
        <v>44167.79</v>
      </c>
      <c r="BI1744" s="493" t="n">
        <v>45461.23</v>
      </c>
      <c r="BJ1744" s="493" t="n">
        <v>47495.03</v>
      </c>
      <c r="BK1744" s="493" t="n">
        <v>44629.4</v>
      </c>
      <c r="BL1744" s="493" t="n">
        <v>53237.5</v>
      </c>
      <c r="BM1744" s="493" t="n">
        <v>46024.32</v>
      </c>
      <c r="BN1744" s="493" t="n">
        <v>38507.89</v>
      </c>
      <c r="BO1744" s="493" t="n">
        <v>50122.67</v>
      </c>
      <c r="BP1744" s="493" t="n">
        <v>40159.02</v>
      </c>
      <c r="BQ1744" s="493" t="n">
        <v>39209.89</v>
      </c>
      <c r="BR1744" s="493" t="n">
        <v>45185.83</v>
      </c>
      <c r="BS1744" s="493" t="n">
        <v>46194.15</v>
      </c>
      <c r="BT1744" s="493" t="n">
        <v>36209.68</v>
      </c>
      <c r="BU1744" s="493" t="n">
        <v>40955.53</v>
      </c>
      <c r="BV1744" s="493" t="n">
        <v>49097.63</v>
      </c>
      <c r="BW1744" s="493" t="n">
        <v>41877.94</v>
      </c>
    </row>
    <row r="1745">
      <c r="A1745" t="inlineStr">
        <is>
          <t>[C9C] ANGIOTENSIN-II 길항제 (단일)</t>
        </is>
      </c>
      <c r="B1745" t="inlineStr">
        <is>
          <t>한독</t>
        </is>
      </c>
      <c r="C1745" t="inlineStr">
        <is>
          <t>테베텐</t>
        </is>
      </c>
      <c r="D1745" t="inlineStr">
        <is>
          <t>한독</t>
        </is>
      </c>
      <c r="E1745" t="inlineStr">
        <is>
          <t>eprosartan mesylate</t>
        </is>
      </c>
      <c r="F1745" t="inlineStr">
        <is>
          <t>보건소</t>
        </is>
      </c>
      <c r="G1745" t="inlineStr">
        <is>
          <t>Original</t>
        </is>
      </c>
      <c r="H1745" s="493" t="n">
        <v>1314.3</v>
      </c>
      <c r="I1745" s="493" t="n">
        <v>951.9</v>
      </c>
      <c r="J1745" s="493" t="n">
        <v>1104.3</v>
      </c>
      <c r="K1745" s="493" t="n">
        <v>1856.55</v>
      </c>
      <c r="L1745" s="493" t="n">
        <v>1581.3</v>
      </c>
      <c r="M1745" s="493" t="n">
        <v>1005</v>
      </c>
      <c r="N1745" s="493" t="n">
        <v>1172.7</v>
      </c>
      <c r="O1745" s="493" t="n">
        <v>885.6</v>
      </c>
      <c r="P1745" s="493" t="n">
        <v>229.5</v>
      </c>
      <c r="Q1745" s="493" t="n">
        <v>643.05</v>
      </c>
      <c r="R1745" s="493" t="n">
        <v>1642.2</v>
      </c>
      <c r="S1745" s="493" t="n">
        <v>1725.9</v>
      </c>
      <c r="T1745" s="493" t="n">
        <v>388.8</v>
      </c>
      <c r="U1745" s="493" t="n">
        <v>1681.2</v>
      </c>
      <c r="V1745" s="493" t="n">
        <v>1725.7</v>
      </c>
      <c r="W1745" s="493" t="n">
        <v>436.5</v>
      </c>
      <c r="X1745" s="493" t="n">
        <v>883.2</v>
      </c>
      <c r="Y1745" s="493" t="n">
        <v>1713</v>
      </c>
      <c r="Z1745" s="493" t="n">
        <v>1593.3</v>
      </c>
      <c r="AA1745" s="493" t="n">
        <v>1267.5</v>
      </c>
      <c r="AB1745" s="493" t="n">
        <v>1226.4</v>
      </c>
      <c r="AC1745" s="493" t="n">
        <v>617.7</v>
      </c>
      <c r="AD1745" s="493" t="n">
        <v>1640.4</v>
      </c>
      <c r="AE1745" s="493" t="n">
        <v>1338.9</v>
      </c>
      <c r="AF1745" s="493" t="n">
        <v>639.6</v>
      </c>
      <c r="AG1745" s="493" t="n">
        <v>999.6</v>
      </c>
      <c r="AH1745" s="493" t="n">
        <v>2013.9</v>
      </c>
      <c r="AI1745" s="493" t="n">
        <v>204.6</v>
      </c>
      <c r="AJ1745" s="493" t="n">
        <v>899.1</v>
      </c>
      <c r="AK1745" s="493" t="n">
        <v>1442.1</v>
      </c>
      <c r="AL1745" s="493" t="n">
        <v>208.2</v>
      </c>
      <c r="AM1745" s="493" t="n">
        <v>1192.2</v>
      </c>
      <c r="AN1745" s="493" t="n">
        <v>256.65</v>
      </c>
      <c r="AO1745" s="493" t="n">
        <v>852.9</v>
      </c>
      <c r="AP1745" s="493" t="n">
        <v>1078.57</v>
      </c>
      <c r="AQ1745" s="493" t="n">
        <v>799.2</v>
      </c>
      <c r="AR1745" s="493" t="n">
        <v>1674</v>
      </c>
      <c r="AS1745" s="493" t="n">
        <v>1597.2</v>
      </c>
      <c r="AT1745" s="493" t="n">
        <v>339.75</v>
      </c>
      <c r="AU1745" s="493" t="n">
        <v>800.7</v>
      </c>
      <c r="AV1745" s="493" t="n">
        <v>1163.7</v>
      </c>
      <c r="AW1745" s="493" t="n">
        <v>1405.8</v>
      </c>
      <c r="AX1745" s="493" t="n">
        <v>335.85</v>
      </c>
      <c r="AY1745" s="493" t="n">
        <v>1397.1</v>
      </c>
      <c r="AZ1745" s="493" t="n">
        <v>939.6</v>
      </c>
      <c r="BA1745" s="493" t="n">
        <v>1205.85</v>
      </c>
      <c r="BB1745" s="493" t="n">
        <v>110.7</v>
      </c>
      <c r="BC1745" s="493" t="n">
        <v>2070.89</v>
      </c>
      <c r="BD1745" s="493" t="n">
        <v>675</v>
      </c>
      <c r="BE1745" s="493" t="n">
        <v>1075.2</v>
      </c>
      <c r="BF1745" s="493" t="n">
        <v>2379.6</v>
      </c>
      <c r="BG1745" s="493" t="n">
        <v>977.4</v>
      </c>
      <c r="BH1745" s="493" t="n">
        <v>295.65</v>
      </c>
      <c r="BI1745" s="493" t="n">
        <v>1350.45</v>
      </c>
      <c r="BJ1745" s="493" t="n">
        <v>1106.85</v>
      </c>
      <c r="BK1745" s="493" t="n">
        <v>357.71</v>
      </c>
      <c r="BL1745" s="493" t="n">
        <v>879</v>
      </c>
      <c r="BM1745" s="493" t="n">
        <v>1073.4</v>
      </c>
      <c r="BN1745" s="493" t="n">
        <v>294.75</v>
      </c>
      <c r="BO1745" s="493" t="n">
        <v>866.25</v>
      </c>
      <c r="BP1745" s="493" t="n">
        <v>513.45</v>
      </c>
      <c r="BQ1745" s="493" t="n">
        <v>964.5</v>
      </c>
      <c r="BR1745" s="493" t="n">
        <v>385.65</v>
      </c>
      <c r="BS1745" s="493" t="n">
        <v>310.5</v>
      </c>
      <c r="BT1745" s="493" t="n">
        <v>791.55</v>
      </c>
      <c r="BU1745" s="493" t="n">
        <v>440.4</v>
      </c>
      <c r="BV1745" s="493" t="n">
        <v>288.3</v>
      </c>
      <c r="BW1745" s="493" t="n">
        <v>1137</v>
      </c>
    </row>
    <row r="1746">
      <c r="A1746" t="inlineStr">
        <is>
          <t>[C9C] ANGIOTENSIN-II 길항제 (단일)</t>
        </is>
      </c>
      <c r="B1746" t="inlineStr">
        <is>
          <t>한독</t>
        </is>
      </c>
      <c r="C1746" t="inlineStr">
        <is>
          <t>테베텐</t>
        </is>
      </c>
      <c r="D1746" t="inlineStr">
        <is>
          <t>한독</t>
        </is>
      </c>
      <c r="E1746" t="inlineStr">
        <is>
          <t>eprosartan mesylate</t>
        </is>
      </c>
      <c r="F1746" t="inlineStr">
        <is>
          <t>기타(치과의원, 치과병원 등)</t>
        </is>
      </c>
      <c r="G1746" t="inlineStr">
        <is>
          <t>Original</t>
        </is>
      </c>
      <c r="H1746" s="493" t="n">
        <v>0</v>
      </c>
      <c r="I1746" s="493" t="n">
        <v>0</v>
      </c>
      <c r="J1746" s="493" t="n">
        <v>154.35</v>
      </c>
      <c r="K1746" s="493" t="n">
        <v>0</v>
      </c>
      <c r="L1746" s="493" t="n">
        <v>0</v>
      </c>
      <c r="M1746" s="493" t="n">
        <v>0</v>
      </c>
      <c r="N1746" s="493" t="n">
        <v>0</v>
      </c>
      <c r="O1746" s="493" t="n">
        <v>0</v>
      </c>
      <c r="P1746" s="493" t="n">
        <v>0</v>
      </c>
      <c r="Q1746" s="493" t="n">
        <v>0</v>
      </c>
      <c r="R1746" s="493" t="n">
        <v>0</v>
      </c>
      <c r="S1746" s="493" t="n">
        <v>0</v>
      </c>
      <c r="T1746" s="493" t="n">
        <v>0</v>
      </c>
      <c r="U1746" s="493" t="n">
        <v>0</v>
      </c>
      <c r="V1746" s="493" t="n">
        <v>0</v>
      </c>
      <c r="W1746" s="493" t="n">
        <v>0</v>
      </c>
      <c r="X1746" s="493" t="n">
        <v>0</v>
      </c>
      <c r="Y1746" s="493" t="n">
        <v>0</v>
      </c>
      <c r="Z1746" s="493" t="n">
        <v>0</v>
      </c>
      <c r="AA1746" s="493" t="n">
        <v>0</v>
      </c>
      <c r="AB1746" s="493" t="n">
        <v>0</v>
      </c>
      <c r="AC1746" s="493" t="n">
        <v>0</v>
      </c>
      <c r="AD1746" s="493" t="n">
        <v>0</v>
      </c>
      <c r="AE1746" s="493" t="n">
        <v>0</v>
      </c>
      <c r="AF1746" s="493" t="n">
        <v>0</v>
      </c>
      <c r="AG1746" s="493" t="n">
        <v>0</v>
      </c>
      <c r="AH1746" s="493" t="n">
        <v>0</v>
      </c>
      <c r="AI1746" s="493" t="n">
        <v>0</v>
      </c>
      <c r="AJ1746" s="493" t="n">
        <v>0</v>
      </c>
      <c r="AK1746" s="493" t="n">
        <v>0</v>
      </c>
      <c r="AL1746" s="493" t="n">
        <v>0</v>
      </c>
      <c r="AM1746" s="493" t="n">
        <v>0</v>
      </c>
      <c r="AN1746" s="493" t="n">
        <v>0</v>
      </c>
      <c r="AO1746" s="493" t="n">
        <v>0</v>
      </c>
      <c r="AP1746" s="493" t="n">
        <v>0</v>
      </c>
      <c r="AQ1746" s="493" t="n">
        <v>0</v>
      </c>
      <c r="AR1746" s="493" t="n">
        <v>0</v>
      </c>
      <c r="AS1746" s="493" t="n">
        <v>0</v>
      </c>
      <c r="AT1746" s="493" t="n">
        <v>0</v>
      </c>
      <c r="AU1746" s="493" t="n">
        <v>0</v>
      </c>
      <c r="AV1746" s="493" t="n">
        <v>0</v>
      </c>
      <c r="AW1746" s="493" t="n">
        <v>0</v>
      </c>
      <c r="AX1746" s="493" t="n">
        <v>0</v>
      </c>
      <c r="AY1746" s="493" t="n">
        <v>0</v>
      </c>
      <c r="AZ1746" s="493" t="n">
        <v>0</v>
      </c>
      <c r="BA1746" s="493" t="n">
        <v>0</v>
      </c>
      <c r="BB1746" s="493" t="n">
        <v>0</v>
      </c>
      <c r="BC1746" s="493" t="n">
        <v>0</v>
      </c>
      <c r="BD1746" s="493" t="n">
        <v>0</v>
      </c>
      <c r="BE1746" s="493" t="n">
        <v>84.56</v>
      </c>
      <c r="BF1746" s="493" t="n">
        <v>0</v>
      </c>
      <c r="BG1746" s="493" t="n">
        <v>0</v>
      </c>
      <c r="BH1746" s="493" t="n">
        <v>0</v>
      </c>
      <c r="BI1746" s="493" t="n">
        <v>0</v>
      </c>
      <c r="BJ1746" s="493" t="n">
        <v>0</v>
      </c>
      <c r="BK1746" s="493" t="n">
        <v>0</v>
      </c>
      <c r="BL1746" s="493" t="n">
        <v>247.2</v>
      </c>
      <c r="BM1746" s="493" t="n">
        <v>0</v>
      </c>
      <c r="BN1746" s="493" t="n">
        <v>0</v>
      </c>
      <c r="BO1746" s="493" t="n">
        <v>0</v>
      </c>
      <c r="BP1746" s="493" t="n">
        <v>0</v>
      </c>
      <c r="BQ1746" s="493" t="n">
        <v>0</v>
      </c>
      <c r="BR1746" s="493" t="n">
        <v>0</v>
      </c>
      <c r="BS1746" s="493" t="n">
        <v>0</v>
      </c>
      <c r="BT1746" s="493" t="n">
        <v>0</v>
      </c>
      <c r="BU1746" s="493" t="n">
        <v>0</v>
      </c>
      <c r="BV1746" s="493" t="n">
        <v>0</v>
      </c>
      <c r="BW1746" s="493" t="n">
        <v>0</v>
      </c>
    </row>
    <row r="1747">
      <c r="A1747" t="inlineStr">
        <is>
          <t>[C9C] ANGIOTENSIN-II 길항제 (단일)</t>
        </is>
      </c>
      <c r="B1747" t="inlineStr">
        <is>
          <t>한림제약</t>
        </is>
      </c>
      <c r="C1747" t="inlineStr">
        <is>
          <t>발사오르</t>
        </is>
      </c>
      <c r="D1747" t="inlineStr">
        <is>
          <t>한림제약</t>
        </is>
      </c>
      <c r="E1747" t="inlineStr">
        <is>
          <t>valsartan</t>
        </is>
      </c>
      <c r="F1747" t="inlineStr">
        <is>
          <t>의원</t>
        </is>
      </c>
      <c r="G1747" t="inlineStr">
        <is>
          <t>Generic</t>
        </is>
      </c>
      <c r="H1747" s="493" t="n">
        <v>6642.14</v>
      </c>
      <c r="I1747" s="493" t="n">
        <v>4944.98</v>
      </c>
      <c r="J1747" s="493" t="n">
        <v>4321.47</v>
      </c>
      <c r="K1747" s="493" t="n">
        <v>0</v>
      </c>
      <c r="L1747" s="493" t="n">
        <v>0</v>
      </c>
      <c r="M1747" s="493" t="n">
        <v>0</v>
      </c>
      <c r="N1747" s="493" t="n">
        <v>0</v>
      </c>
      <c r="O1747" s="493" t="n">
        <v>0</v>
      </c>
      <c r="P1747" s="493" t="n">
        <v>0</v>
      </c>
      <c r="Q1747" s="493" t="n">
        <v>0</v>
      </c>
      <c r="R1747" s="493" t="n">
        <v>0</v>
      </c>
      <c r="S1747" s="493" t="n">
        <v>0</v>
      </c>
      <c r="T1747" s="493" t="n">
        <v>0</v>
      </c>
      <c r="U1747" s="493" t="n">
        <v>0</v>
      </c>
      <c r="V1747" s="493" t="n">
        <v>0</v>
      </c>
      <c r="W1747" s="493" t="n">
        <v>0</v>
      </c>
      <c r="X1747" s="493" t="n">
        <v>0</v>
      </c>
      <c r="Y1747" s="493" t="n">
        <v>0</v>
      </c>
      <c r="Z1747" s="493" t="n">
        <v>0</v>
      </c>
      <c r="AA1747" s="493" t="n">
        <v>0</v>
      </c>
      <c r="AB1747" s="493" t="n">
        <v>0</v>
      </c>
      <c r="AC1747" s="493" t="n">
        <v>0</v>
      </c>
      <c r="AD1747" s="493" t="n">
        <v>0</v>
      </c>
      <c r="AE1747" s="493" t="n">
        <v>0</v>
      </c>
      <c r="AF1747" s="493" t="n">
        <v>0</v>
      </c>
      <c r="AG1747" s="493" t="n">
        <v>0</v>
      </c>
      <c r="AH1747" s="493" t="n">
        <v>0</v>
      </c>
      <c r="AI1747" s="493" t="n">
        <v>0</v>
      </c>
      <c r="AJ1747" s="493" t="n">
        <v>0</v>
      </c>
      <c r="AK1747" s="493" t="n">
        <v>0</v>
      </c>
      <c r="AL1747" s="493" t="n">
        <v>0</v>
      </c>
      <c r="AM1747" s="493" t="n">
        <v>0</v>
      </c>
      <c r="AN1747" s="493" t="n">
        <v>0</v>
      </c>
      <c r="AO1747" s="493" t="n">
        <v>0</v>
      </c>
      <c r="AP1747" s="493" t="n">
        <v>0</v>
      </c>
      <c r="AQ1747" s="493" t="n">
        <v>0</v>
      </c>
      <c r="AR1747" s="493" t="n">
        <v>0</v>
      </c>
      <c r="AS1747" s="493" t="n">
        <v>0</v>
      </c>
      <c r="AT1747" s="493" t="n">
        <v>0</v>
      </c>
      <c r="AU1747" s="493" t="n">
        <v>0</v>
      </c>
      <c r="AV1747" s="493" t="n">
        <v>0</v>
      </c>
      <c r="AW1747" s="493" t="n">
        <v>0</v>
      </c>
      <c r="AX1747" s="493" t="n">
        <v>0</v>
      </c>
      <c r="AY1747" s="493" t="n">
        <v>0</v>
      </c>
      <c r="AZ1747" s="493" t="n">
        <v>0</v>
      </c>
      <c r="BA1747" s="493" t="n">
        <v>0</v>
      </c>
      <c r="BB1747" s="493" t="n">
        <v>0</v>
      </c>
      <c r="BC1747" s="493" t="n">
        <v>0</v>
      </c>
      <c r="BD1747" s="493" t="n">
        <v>0</v>
      </c>
      <c r="BE1747" s="493" t="n">
        <v>0</v>
      </c>
      <c r="BF1747" s="493" t="n">
        <v>0</v>
      </c>
      <c r="BG1747" s="493" t="n">
        <v>0</v>
      </c>
      <c r="BH1747" s="493" t="n">
        <v>0</v>
      </c>
      <c r="BI1747" s="493" t="n">
        <v>0</v>
      </c>
      <c r="BJ1747" s="493" t="n">
        <v>0</v>
      </c>
      <c r="BK1747" s="493" t="n">
        <v>0</v>
      </c>
      <c r="BL1747" s="493" t="n">
        <v>0</v>
      </c>
      <c r="BM1747" s="493" t="n">
        <v>0</v>
      </c>
      <c r="BN1747" s="493" t="n">
        <v>0</v>
      </c>
      <c r="BO1747" s="493" t="n">
        <v>0</v>
      </c>
      <c r="BP1747" s="493" t="n">
        <v>0</v>
      </c>
      <c r="BQ1747" s="493" t="n">
        <v>0</v>
      </c>
      <c r="BR1747" s="493" t="n">
        <v>0</v>
      </c>
      <c r="BS1747" s="493" t="n">
        <v>0</v>
      </c>
      <c r="BT1747" s="493" t="n">
        <v>0</v>
      </c>
      <c r="BU1747" s="493" t="n">
        <v>0</v>
      </c>
      <c r="BV1747" s="493" t="n">
        <v>0</v>
      </c>
      <c r="BW1747" s="493" t="n">
        <v>0</v>
      </c>
    </row>
    <row r="1748">
      <c r="A1748" t="inlineStr">
        <is>
          <t>[C9C] ANGIOTENSIN-II 길항제 (단일)</t>
        </is>
      </c>
      <c r="B1748" t="inlineStr">
        <is>
          <t>한림제약</t>
        </is>
      </c>
      <c r="C1748" t="inlineStr">
        <is>
          <t>텔미르</t>
        </is>
      </c>
      <c r="D1748" t="inlineStr">
        <is>
          <t>한림제약</t>
        </is>
      </c>
      <c r="E1748" t="inlineStr">
        <is>
          <t>telmisartan</t>
        </is>
      </c>
      <c r="F1748" t="inlineStr">
        <is>
          <t>종합병원</t>
        </is>
      </c>
      <c r="G1748" t="inlineStr">
        <is>
          <t>Generic</t>
        </is>
      </c>
      <c r="H1748" s="493" t="n">
        <v>0</v>
      </c>
      <c r="I1748" s="493" t="n">
        <v>0</v>
      </c>
      <c r="J1748" s="493" t="n">
        <v>0</v>
      </c>
      <c r="K1748" s="493" t="n">
        <v>0</v>
      </c>
      <c r="L1748" s="493" t="n">
        <v>0</v>
      </c>
      <c r="M1748" s="493" t="n">
        <v>0</v>
      </c>
      <c r="N1748" s="493" t="n">
        <v>0</v>
      </c>
      <c r="O1748" s="493" t="n">
        <v>0</v>
      </c>
      <c r="P1748" s="493" t="n">
        <v>0</v>
      </c>
      <c r="Q1748" s="493" t="n">
        <v>2887.2</v>
      </c>
      <c r="R1748" s="493" t="n">
        <v>0</v>
      </c>
      <c r="S1748" s="493" t="n">
        <v>362.97</v>
      </c>
      <c r="T1748" s="493" t="n">
        <v>6183.84</v>
      </c>
      <c r="U1748" s="493" t="n">
        <v>5154.4</v>
      </c>
      <c r="V1748" s="493" t="n">
        <v>6593.18</v>
      </c>
      <c r="W1748" s="493" t="n">
        <v>4048.8</v>
      </c>
      <c r="X1748" s="493" t="n">
        <v>7728.25</v>
      </c>
      <c r="Y1748" s="493" t="n">
        <v>3342.3</v>
      </c>
      <c r="Z1748" s="493" t="n">
        <v>7449.1</v>
      </c>
      <c r="AA1748" s="493" t="n">
        <v>5781.08</v>
      </c>
      <c r="AB1748" s="493" t="n">
        <v>3650.4</v>
      </c>
      <c r="AC1748" s="493" t="n">
        <v>7289.8</v>
      </c>
      <c r="AD1748" s="493" t="n">
        <v>7108.26</v>
      </c>
      <c r="AE1748" s="493" t="n">
        <v>11213.55</v>
      </c>
      <c r="AF1748" s="493" t="n">
        <v>7858.34</v>
      </c>
      <c r="AG1748" s="493" t="n">
        <v>9883.15</v>
      </c>
      <c r="AH1748" s="493" t="n">
        <v>12849.08</v>
      </c>
      <c r="AI1748" s="493" t="n">
        <v>6974.72</v>
      </c>
      <c r="AJ1748" s="493" t="n">
        <v>13857.04</v>
      </c>
      <c r="AK1748" s="493" t="n">
        <v>7033.38</v>
      </c>
      <c r="AL1748" s="493" t="n">
        <v>5197.49</v>
      </c>
      <c r="AM1748" s="493" t="n">
        <v>13683.43</v>
      </c>
      <c r="AN1748" s="493" t="n">
        <v>10527.93</v>
      </c>
      <c r="AO1748" s="493" t="n">
        <v>4921</v>
      </c>
      <c r="AP1748" s="493" t="n">
        <v>9497.799999999999</v>
      </c>
      <c r="AQ1748" s="493" t="n">
        <v>17392</v>
      </c>
      <c r="AR1748" s="493" t="n">
        <v>3461.25</v>
      </c>
      <c r="AS1748" s="493" t="n">
        <v>15818.1</v>
      </c>
      <c r="AT1748" s="493" t="n">
        <v>10943.07</v>
      </c>
      <c r="AU1748" s="493" t="n">
        <v>11315.98</v>
      </c>
      <c r="AV1748" s="493" t="n">
        <v>11562.9</v>
      </c>
      <c r="AW1748" s="493" t="n">
        <v>9777.440000000001</v>
      </c>
      <c r="AX1748" s="493" t="n">
        <v>7358.7</v>
      </c>
      <c r="AY1748" s="493" t="n">
        <v>12627.95</v>
      </c>
      <c r="AZ1748" s="493" t="n">
        <v>10122.82</v>
      </c>
      <c r="BA1748" s="493" t="n">
        <v>7792.03</v>
      </c>
      <c r="BB1748" s="493" t="n">
        <v>9737.190000000001</v>
      </c>
      <c r="BC1748" s="493" t="n">
        <v>11808.73</v>
      </c>
      <c r="BD1748" s="493" t="n">
        <v>6713.72</v>
      </c>
      <c r="BE1748" s="493" t="n">
        <v>8949.9</v>
      </c>
      <c r="BF1748" s="493" t="n">
        <v>10172.33</v>
      </c>
      <c r="BG1748" s="493" t="n">
        <v>9249.219999999999</v>
      </c>
      <c r="BH1748" s="493" t="n">
        <v>11139.1</v>
      </c>
      <c r="BI1748" s="493" t="n">
        <v>11569.25</v>
      </c>
      <c r="BJ1748" s="493" t="n">
        <v>12292.32</v>
      </c>
      <c r="BK1748" s="493" t="n">
        <v>11333.94</v>
      </c>
      <c r="BL1748" s="493" t="n">
        <v>15563.22</v>
      </c>
      <c r="BM1748" s="493" t="n">
        <v>15168.78</v>
      </c>
      <c r="BN1748" s="493" t="n">
        <v>14897.96</v>
      </c>
      <c r="BO1748" s="493" t="n">
        <v>16605.2</v>
      </c>
      <c r="BP1748" s="493" t="n">
        <v>10655.27</v>
      </c>
      <c r="BQ1748" s="493" t="n">
        <v>13053.78</v>
      </c>
      <c r="BR1748" s="493" t="n">
        <v>10911.02</v>
      </c>
      <c r="BS1748" s="493" t="n">
        <v>8049.14</v>
      </c>
      <c r="BT1748" s="493" t="n">
        <v>16008.7</v>
      </c>
      <c r="BU1748" s="493" t="n">
        <v>14936.39</v>
      </c>
      <c r="BV1748" s="493" t="n">
        <v>17454.87</v>
      </c>
      <c r="BW1748" s="493" t="n">
        <v>14504.99</v>
      </c>
    </row>
    <row r="1749">
      <c r="A1749" t="inlineStr">
        <is>
          <t>[C9C] ANGIOTENSIN-II 길항제 (단일)</t>
        </is>
      </c>
      <c r="B1749" t="inlineStr">
        <is>
          <t>한림제약</t>
        </is>
      </c>
      <c r="C1749" t="inlineStr">
        <is>
          <t>텔미르</t>
        </is>
      </c>
      <c r="D1749" t="inlineStr">
        <is>
          <t>한림제약</t>
        </is>
      </c>
      <c r="E1749" t="inlineStr">
        <is>
          <t>telmisartan</t>
        </is>
      </c>
      <c r="F1749" t="inlineStr">
        <is>
          <t>병원</t>
        </is>
      </c>
      <c r="G1749" t="inlineStr">
        <is>
          <t>Generic</t>
        </is>
      </c>
      <c r="H1749" s="493" t="n">
        <v>2620.25</v>
      </c>
      <c r="I1749" s="493" t="n">
        <v>3003.23</v>
      </c>
      <c r="J1749" s="493" t="n">
        <v>2976.97</v>
      </c>
      <c r="K1749" s="493" t="n">
        <v>2689.28</v>
      </c>
      <c r="L1749" s="493" t="n">
        <v>3473.1</v>
      </c>
      <c r="M1749" s="493" t="n">
        <v>6045.81</v>
      </c>
      <c r="N1749" s="493" t="n">
        <v>5009.37</v>
      </c>
      <c r="O1749" s="493" t="n">
        <v>5443.63</v>
      </c>
      <c r="P1749" s="493" t="n">
        <v>6921.14</v>
      </c>
      <c r="Q1749" s="493" t="n">
        <v>11919.01</v>
      </c>
      <c r="R1749" s="493" t="n">
        <v>14456.94</v>
      </c>
      <c r="S1749" s="493" t="n">
        <v>42968.18</v>
      </c>
      <c r="T1749" s="493" t="n">
        <v>38911.71</v>
      </c>
      <c r="U1749" s="493" t="n">
        <v>31509.72</v>
      </c>
      <c r="V1749" s="493" t="n">
        <v>29043.55</v>
      </c>
      <c r="W1749" s="493" t="n">
        <v>37191.51</v>
      </c>
      <c r="X1749" s="493" t="n">
        <v>32663.63</v>
      </c>
      <c r="Y1749" s="493" t="n">
        <v>34298.22</v>
      </c>
      <c r="Z1749" s="493" t="n">
        <v>28632.27</v>
      </c>
      <c r="AA1749" s="493" t="n">
        <v>31773.13</v>
      </c>
      <c r="AB1749" s="493" t="n">
        <v>32431.61</v>
      </c>
      <c r="AC1749" s="493" t="n">
        <v>31563.12</v>
      </c>
      <c r="AD1749" s="493" t="n">
        <v>32928.17</v>
      </c>
      <c r="AE1749" s="493" t="n">
        <v>32537.08</v>
      </c>
      <c r="AF1749" s="493" t="n">
        <v>43270.27</v>
      </c>
      <c r="AG1749" s="493" t="n">
        <v>30629.93</v>
      </c>
      <c r="AH1749" s="493" t="n">
        <v>40470.26</v>
      </c>
      <c r="AI1749" s="493" t="n">
        <v>39061.71</v>
      </c>
      <c r="AJ1749" s="493" t="n">
        <v>31371.41</v>
      </c>
      <c r="AK1749" s="493" t="n">
        <v>33722.34</v>
      </c>
      <c r="AL1749" s="493" t="n">
        <v>37630.11</v>
      </c>
      <c r="AM1749" s="493" t="n">
        <v>30365.13</v>
      </c>
      <c r="AN1749" s="493" t="n">
        <v>37209.49</v>
      </c>
      <c r="AO1749" s="493" t="n">
        <v>32035.38</v>
      </c>
      <c r="AP1749" s="493" t="n">
        <v>31583.01</v>
      </c>
      <c r="AQ1749" s="493" t="n">
        <v>36113.75</v>
      </c>
      <c r="AR1749" s="493" t="n">
        <v>35226.28</v>
      </c>
      <c r="AS1749" s="493" t="n">
        <v>30076.26</v>
      </c>
      <c r="AT1749" s="493" t="n">
        <v>34916.85</v>
      </c>
      <c r="AU1749" s="493" t="n">
        <v>37122.09</v>
      </c>
      <c r="AV1749" s="493" t="n">
        <v>31931.96</v>
      </c>
      <c r="AW1749" s="493" t="n">
        <v>40104.71</v>
      </c>
      <c r="AX1749" s="493" t="n">
        <v>37990.1</v>
      </c>
      <c r="AY1749" s="493" t="n">
        <v>42397.31</v>
      </c>
      <c r="AZ1749" s="493" t="n">
        <v>40177.57</v>
      </c>
      <c r="BA1749" s="493" t="n">
        <v>40201.98</v>
      </c>
      <c r="BB1749" s="493" t="n">
        <v>32943.67</v>
      </c>
      <c r="BC1749" s="493" t="n">
        <v>46677.4</v>
      </c>
      <c r="BD1749" s="493" t="n">
        <v>37882.96</v>
      </c>
      <c r="BE1749" s="493" t="n">
        <v>39515.8</v>
      </c>
      <c r="BF1749" s="493" t="n">
        <v>36116.21</v>
      </c>
      <c r="BG1749" s="493" t="n">
        <v>38119.96</v>
      </c>
      <c r="BH1749" s="493" t="n">
        <v>40237.27</v>
      </c>
      <c r="BI1749" s="493" t="n">
        <v>32992.66</v>
      </c>
      <c r="BJ1749" s="493" t="n">
        <v>31911.13</v>
      </c>
      <c r="BK1749" s="493" t="n">
        <v>37318.48</v>
      </c>
      <c r="BL1749" s="493" t="n">
        <v>39909.01</v>
      </c>
      <c r="BM1749" s="493" t="n">
        <v>37239.37</v>
      </c>
      <c r="BN1749" s="493" t="n">
        <v>35012.3</v>
      </c>
      <c r="BO1749" s="493" t="n">
        <v>39913.67</v>
      </c>
      <c r="BP1749" s="493" t="n">
        <v>36204.68</v>
      </c>
      <c r="BQ1749" s="493" t="n">
        <v>36609.23</v>
      </c>
      <c r="BR1749" s="493" t="n">
        <v>33991.26</v>
      </c>
      <c r="BS1749" s="493" t="n">
        <v>40418.44</v>
      </c>
      <c r="BT1749" s="493" t="n">
        <v>38774.22</v>
      </c>
      <c r="BU1749" s="493" t="n">
        <v>34115.71</v>
      </c>
      <c r="BV1749" s="493" t="n">
        <v>40689.85</v>
      </c>
      <c r="BW1749" s="493" t="n">
        <v>40262.75</v>
      </c>
    </row>
    <row r="1750">
      <c r="A1750" t="inlineStr">
        <is>
          <t>[C9C] ANGIOTENSIN-II 길항제 (단일)</t>
        </is>
      </c>
      <c r="B1750" t="inlineStr">
        <is>
          <t>한림제약</t>
        </is>
      </c>
      <c r="C1750" t="inlineStr">
        <is>
          <t>텔미르</t>
        </is>
      </c>
      <c r="D1750" t="inlineStr">
        <is>
          <t>한림제약</t>
        </is>
      </c>
      <c r="E1750" t="inlineStr">
        <is>
          <t>telmisartan</t>
        </is>
      </c>
      <c r="F1750" t="inlineStr">
        <is>
          <t>의원</t>
        </is>
      </c>
      <c r="G1750" t="inlineStr">
        <is>
          <t>Generic</t>
        </is>
      </c>
      <c r="H1750" s="493" t="n">
        <v>57748.32</v>
      </c>
      <c r="I1750" s="493" t="n">
        <v>56124.66</v>
      </c>
      <c r="J1750" s="493" t="n">
        <v>66133.00999999999</v>
      </c>
      <c r="K1750" s="493" t="n">
        <v>66242.8</v>
      </c>
      <c r="L1750" s="493" t="n">
        <v>64726.8</v>
      </c>
      <c r="M1750" s="493" t="n">
        <v>71285.05</v>
      </c>
      <c r="N1750" s="493" t="n">
        <v>75650.23</v>
      </c>
      <c r="O1750" s="493" t="n">
        <v>73972.35000000001</v>
      </c>
      <c r="P1750" s="493" t="n">
        <v>71785.75</v>
      </c>
      <c r="Q1750" s="493" t="n">
        <v>57119.23</v>
      </c>
      <c r="R1750" s="493" t="n">
        <v>60083.5</v>
      </c>
      <c r="S1750" s="493" t="n">
        <v>74491.08</v>
      </c>
      <c r="T1750" s="493" t="n">
        <v>82149.56</v>
      </c>
      <c r="U1750" s="493" t="n">
        <v>72123.49000000001</v>
      </c>
      <c r="V1750" s="493" t="n">
        <v>83164.85000000001</v>
      </c>
      <c r="W1750" s="493" t="n">
        <v>71670.95</v>
      </c>
      <c r="X1750" s="493" t="n">
        <v>77111.11</v>
      </c>
      <c r="Y1750" s="493" t="n">
        <v>69674.52</v>
      </c>
      <c r="Z1750" s="493" t="n">
        <v>76933.95</v>
      </c>
      <c r="AA1750" s="493" t="n">
        <v>77452.75</v>
      </c>
      <c r="AB1750" s="493" t="n">
        <v>77729.97</v>
      </c>
      <c r="AC1750" s="493" t="n">
        <v>80287.75999999999</v>
      </c>
      <c r="AD1750" s="493" t="n">
        <v>87568.87</v>
      </c>
      <c r="AE1750" s="493" t="n">
        <v>92238.5</v>
      </c>
      <c r="AF1750" s="493" t="n">
        <v>85371.21000000001</v>
      </c>
      <c r="AG1750" s="493" t="n">
        <v>98310.03</v>
      </c>
      <c r="AH1750" s="493" t="n">
        <v>104732.36</v>
      </c>
      <c r="AI1750" s="493" t="n">
        <v>84185.96000000001</v>
      </c>
      <c r="AJ1750" s="493" t="n">
        <v>100191.65</v>
      </c>
      <c r="AK1750" s="493" t="n">
        <v>105866.81</v>
      </c>
      <c r="AL1750" s="493" t="n">
        <v>99818.27</v>
      </c>
      <c r="AM1750" s="493" t="n">
        <v>95815.85000000001</v>
      </c>
      <c r="AN1750" s="493" t="n">
        <v>95327.82000000001</v>
      </c>
      <c r="AO1750" s="493" t="n">
        <v>90570.56</v>
      </c>
      <c r="AP1750" s="493" t="n">
        <v>100045.26</v>
      </c>
      <c r="AQ1750" s="493" t="n">
        <v>90795.25999999999</v>
      </c>
      <c r="AR1750" s="493" t="n">
        <v>103953</v>
      </c>
      <c r="AS1750" s="493" t="n">
        <v>101011</v>
      </c>
      <c r="AT1750" s="493" t="n">
        <v>99398.57000000001</v>
      </c>
      <c r="AU1750" s="493" t="n">
        <v>107662.71</v>
      </c>
      <c r="AV1750" s="493" t="n">
        <v>117838.89</v>
      </c>
      <c r="AW1750" s="493" t="n">
        <v>99792.02</v>
      </c>
      <c r="AX1750" s="493" t="n">
        <v>110230.03</v>
      </c>
      <c r="AY1750" s="493" t="n">
        <v>115982.23</v>
      </c>
      <c r="AZ1750" s="493" t="n">
        <v>104143.64</v>
      </c>
      <c r="BA1750" s="493" t="n">
        <v>115405.66</v>
      </c>
      <c r="BB1750" s="493" t="n">
        <v>110796.41</v>
      </c>
      <c r="BC1750" s="493" t="n">
        <v>124019.9</v>
      </c>
      <c r="BD1750" s="493" t="n">
        <v>111130.25</v>
      </c>
      <c r="BE1750" s="493" t="n">
        <v>118811.71</v>
      </c>
      <c r="BF1750" s="493" t="n">
        <v>106918.28</v>
      </c>
      <c r="BG1750" s="493" t="n">
        <v>110291.73</v>
      </c>
      <c r="BH1750" s="493" t="n">
        <v>113974.79</v>
      </c>
      <c r="BI1750" s="493" t="n">
        <v>110533.09</v>
      </c>
      <c r="BJ1750" s="493" t="n">
        <v>109306.67</v>
      </c>
      <c r="BK1750" s="493" t="n">
        <v>110052.5</v>
      </c>
      <c r="BL1750" s="493" t="n">
        <v>122406.87</v>
      </c>
      <c r="BM1750" s="493" t="n">
        <v>111875.9</v>
      </c>
      <c r="BN1750" s="493" t="n">
        <v>121074.02</v>
      </c>
      <c r="BO1750" s="493" t="n">
        <v>118918.17</v>
      </c>
      <c r="BP1750" s="493" t="n">
        <v>107707.45</v>
      </c>
      <c r="BQ1750" s="493" t="n">
        <v>108808.67</v>
      </c>
      <c r="BR1750" s="493" t="n">
        <v>136210.87</v>
      </c>
      <c r="BS1750" s="493" t="n">
        <v>130265.17</v>
      </c>
      <c r="BT1750" s="493" t="n">
        <v>141485.79</v>
      </c>
      <c r="BU1750" s="493" t="n">
        <v>133675.46</v>
      </c>
      <c r="BV1750" s="493" t="n">
        <v>149722.04</v>
      </c>
      <c r="BW1750" s="493" t="n">
        <v>140349.62</v>
      </c>
    </row>
    <row r="1751">
      <c r="A1751" t="inlineStr">
        <is>
          <t>[C9C] ANGIOTENSIN-II 길항제 (단일)</t>
        </is>
      </c>
      <c r="B1751" t="inlineStr">
        <is>
          <t>한림제약</t>
        </is>
      </c>
      <c r="C1751" t="inlineStr">
        <is>
          <t>텔미르</t>
        </is>
      </c>
      <c r="D1751" t="inlineStr">
        <is>
          <t>한림제약</t>
        </is>
      </c>
      <c r="E1751" t="inlineStr">
        <is>
          <t>telmisartan</t>
        </is>
      </c>
      <c r="F1751" t="inlineStr">
        <is>
          <t>보건소</t>
        </is>
      </c>
      <c r="G1751" t="inlineStr">
        <is>
          <t>Generic</t>
        </is>
      </c>
      <c r="H1751" s="493" t="n">
        <v>100.8</v>
      </c>
      <c r="I1751" s="493" t="n">
        <v>0</v>
      </c>
      <c r="J1751" s="493" t="n">
        <v>240.6</v>
      </c>
      <c r="K1751" s="493" t="n">
        <v>0</v>
      </c>
      <c r="L1751" s="493" t="n">
        <v>0</v>
      </c>
      <c r="M1751" s="493" t="n">
        <v>3779.7</v>
      </c>
      <c r="N1751" s="493" t="n">
        <v>0</v>
      </c>
      <c r="O1751" s="493" t="n">
        <v>347.7</v>
      </c>
      <c r="P1751" s="493" t="n">
        <v>0</v>
      </c>
      <c r="Q1751" s="493" t="n">
        <v>0</v>
      </c>
      <c r="R1751" s="493" t="n">
        <v>259.2</v>
      </c>
      <c r="S1751" s="493" t="n">
        <v>954</v>
      </c>
      <c r="T1751" s="493" t="n">
        <v>969.45</v>
      </c>
      <c r="U1751" s="493" t="n">
        <v>1868.1</v>
      </c>
      <c r="V1751" s="493" t="n">
        <v>1854.6</v>
      </c>
      <c r="W1751" s="493" t="n">
        <v>751.5</v>
      </c>
      <c r="X1751" s="493" t="n">
        <v>2377.05</v>
      </c>
      <c r="Y1751" s="493" t="n">
        <v>518.7</v>
      </c>
      <c r="Z1751" s="493" t="n">
        <v>4045.5</v>
      </c>
      <c r="AA1751" s="493" t="n">
        <v>768.45</v>
      </c>
      <c r="AB1751" s="493" t="n">
        <v>665.1</v>
      </c>
      <c r="AC1751" s="493" t="n">
        <v>4794.3</v>
      </c>
      <c r="AD1751" s="493" t="n">
        <v>1229.37</v>
      </c>
      <c r="AE1751" s="493" t="n">
        <v>1086.9</v>
      </c>
      <c r="AF1751" s="493" t="n">
        <v>2492.4</v>
      </c>
      <c r="AG1751" s="493" t="n">
        <v>2978.7</v>
      </c>
      <c r="AH1751" s="493" t="n">
        <v>1188.9</v>
      </c>
      <c r="AI1751" s="493" t="n">
        <v>941.2</v>
      </c>
      <c r="AJ1751" s="493" t="n">
        <v>1583.01</v>
      </c>
      <c r="AK1751" s="493" t="n">
        <v>2332.8</v>
      </c>
      <c r="AL1751" s="493" t="n">
        <v>3232.65</v>
      </c>
      <c r="AM1751" s="493" t="n">
        <v>1859.7</v>
      </c>
      <c r="AN1751" s="493" t="n">
        <v>1842.45</v>
      </c>
      <c r="AO1751" s="493" t="n">
        <v>3264.37</v>
      </c>
      <c r="AP1751" s="493" t="n">
        <v>1685.4</v>
      </c>
      <c r="AQ1751" s="493" t="n">
        <v>3475.8</v>
      </c>
      <c r="AR1751" s="493" t="n">
        <v>3675.9</v>
      </c>
      <c r="AS1751" s="493" t="n">
        <v>1707.9</v>
      </c>
      <c r="AT1751" s="493" t="n">
        <v>1623.3</v>
      </c>
      <c r="AU1751" s="493" t="n">
        <v>1773</v>
      </c>
      <c r="AV1751" s="493" t="n">
        <v>3422.4</v>
      </c>
      <c r="AW1751" s="493" t="n">
        <v>1431.6</v>
      </c>
      <c r="AX1751" s="493" t="n">
        <v>1385.25</v>
      </c>
      <c r="AY1751" s="493" t="n">
        <v>1730.4</v>
      </c>
      <c r="AZ1751" s="493" t="n">
        <v>1794.6</v>
      </c>
      <c r="BA1751" s="493" t="n">
        <v>1280.7</v>
      </c>
      <c r="BB1751" s="493" t="n">
        <v>2472.6</v>
      </c>
      <c r="BC1751" s="493" t="n">
        <v>1287.84</v>
      </c>
      <c r="BD1751" s="493" t="n">
        <v>2795.4</v>
      </c>
      <c r="BE1751" s="493" t="n">
        <v>2409.3</v>
      </c>
      <c r="BF1751" s="493" t="n">
        <v>1998.9</v>
      </c>
      <c r="BG1751" s="493" t="n">
        <v>4326</v>
      </c>
      <c r="BH1751" s="493" t="n">
        <v>1422.6</v>
      </c>
      <c r="BI1751" s="493" t="n">
        <v>2222.1</v>
      </c>
      <c r="BJ1751" s="493" t="n">
        <v>679.5</v>
      </c>
      <c r="BK1751" s="493" t="n">
        <v>1661.4</v>
      </c>
      <c r="BL1751" s="493" t="n">
        <v>166.8</v>
      </c>
      <c r="BM1751" s="493" t="n">
        <v>1929.6</v>
      </c>
      <c r="BN1751" s="493" t="n">
        <v>1706.4</v>
      </c>
      <c r="BO1751" s="493" t="n">
        <v>541.2</v>
      </c>
      <c r="BP1751" s="493" t="n">
        <v>3049.8</v>
      </c>
      <c r="BQ1751" s="493" t="n">
        <v>391.8</v>
      </c>
      <c r="BR1751" s="493" t="n">
        <v>162</v>
      </c>
      <c r="BS1751" s="493" t="n">
        <v>679.8</v>
      </c>
      <c r="BT1751" s="493" t="n">
        <v>1346.1</v>
      </c>
      <c r="BU1751" s="493" t="n">
        <v>1336.5</v>
      </c>
      <c r="BV1751" s="493" t="n">
        <v>3576.6</v>
      </c>
      <c r="BW1751" s="493" t="n">
        <v>565.8</v>
      </c>
    </row>
    <row r="1752">
      <c r="A1752" t="inlineStr">
        <is>
          <t>[C9C] ANGIOTENSIN-II 길항제 (단일)</t>
        </is>
      </c>
      <c r="B1752" t="inlineStr">
        <is>
          <t>한림제약</t>
        </is>
      </c>
      <c r="C1752" t="inlineStr">
        <is>
          <t>텔미르</t>
        </is>
      </c>
      <c r="D1752" t="inlineStr">
        <is>
          <t>한림제약</t>
        </is>
      </c>
      <c r="E1752" t="inlineStr">
        <is>
          <t>telmisartan</t>
        </is>
      </c>
      <c r="F1752" t="inlineStr">
        <is>
          <t>기타(치과의원, 치과병원 등)</t>
        </is>
      </c>
      <c r="G1752" t="inlineStr">
        <is>
          <t>Generic</t>
        </is>
      </c>
      <c r="H1752" s="493" t="n">
        <v>853.2</v>
      </c>
      <c r="I1752" s="493" t="n">
        <v>0</v>
      </c>
      <c r="J1752" s="493" t="n">
        <v>997.65</v>
      </c>
      <c r="K1752" s="493" t="n">
        <v>0</v>
      </c>
      <c r="L1752" s="493" t="n">
        <v>657.9</v>
      </c>
      <c r="M1752" s="493" t="n">
        <v>415.8</v>
      </c>
      <c r="N1752" s="493" t="n">
        <v>0</v>
      </c>
      <c r="O1752" s="493" t="n">
        <v>106.5</v>
      </c>
      <c r="P1752" s="493" t="n">
        <v>2322.06</v>
      </c>
      <c r="Q1752" s="493" t="n">
        <v>3559.8</v>
      </c>
      <c r="R1752" s="493" t="n">
        <v>4347</v>
      </c>
      <c r="S1752" s="493" t="n">
        <v>4442.24</v>
      </c>
      <c r="T1752" s="493" t="n">
        <v>3505.2</v>
      </c>
      <c r="U1752" s="493" t="n">
        <v>4945.5</v>
      </c>
      <c r="V1752" s="493" t="n">
        <v>4050.54</v>
      </c>
      <c r="W1752" s="493" t="n">
        <v>4656.9</v>
      </c>
      <c r="X1752" s="493" t="n">
        <v>5579.35</v>
      </c>
      <c r="Y1752" s="493" t="n">
        <v>4226.72</v>
      </c>
      <c r="Z1752" s="493" t="n">
        <v>4140.3</v>
      </c>
      <c r="AA1752" s="493" t="n">
        <v>6833.75</v>
      </c>
      <c r="AB1752" s="493" t="n">
        <v>4289.44</v>
      </c>
      <c r="AC1752" s="493" t="n">
        <v>5058.38</v>
      </c>
      <c r="AD1752" s="493" t="n">
        <v>4022.39</v>
      </c>
      <c r="AE1752" s="493" t="n">
        <v>5593.75</v>
      </c>
      <c r="AF1752" s="493" t="n">
        <v>4114.75</v>
      </c>
      <c r="AG1752" s="493" t="n">
        <v>4099.04</v>
      </c>
      <c r="AH1752" s="493" t="n">
        <v>5337.63</v>
      </c>
      <c r="AI1752" s="493" t="n">
        <v>5516</v>
      </c>
      <c r="AJ1752" s="493" t="n">
        <v>3643.2</v>
      </c>
      <c r="AK1752" s="493" t="n">
        <v>6461.73</v>
      </c>
      <c r="AL1752" s="493" t="n">
        <v>4561.41</v>
      </c>
      <c r="AM1752" s="493" t="n">
        <v>4243.5</v>
      </c>
      <c r="AN1752" s="493" t="n">
        <v>6255.68</v>
      </c>
      <c r="AO1752" s="493" t="n">
        <v>6271.5</v>
      </c>
      <c r="AP1752" s="493" t="n">
        <v>2701</v>
      </c>
      <c r="AQ1752" s="493" t="n">
        <v>5377.4</v>
      </c>
      <c r="AR1752" s="493" t="n">
        <v>3996.25</v>
      </c>
      <c r="AS1752" s="493" t="n">
        <v>4734.8</v>
      </c>
      <c r="AT1752" s="493" t="n">
        <v>6398.35</v>
      </c>
      <c r="AU1752" s="493" t="n">
        <v>2882.1</v>
      </c>
      <c r="AV1752" s="493" t="n">
        <v>4322.36</v>
      </c>
      <c r="AW1752" s="493" t="n">
        <v>6248.64</v>
      </c>
      <c r="AX1752" s="493" t="n">
        <v>4494.62</v>
      </c>
      <c r="AY1752" s="493" t="n">
        <v>3400.95</v>
      </c>
      <c r="AZ1752" s="493" t="n">
        <v>5128.2</v>
      </c>
      <c r="BA1752" s="493" t="n">
        <v>3278.5</v>
      </c>
      <c r="BB1752" s="493" t="n">
        <v>4828.56</v>
      </c>
      <c r="BC1752" s="493" t="n">
        <v>5628.45</v>
      </c>
      <c r="BD1752" s="493" t="n">
        <v>3013.4</v>
      </c>
      <c r="BE1752" s="493" t="n">
        <v>3030.66</v>
      </c>
      <c r="BF1752" s="493" t="n">
        <v>5952.96</v>
      </c>
      <c r="BG1752" s="493" t="n">
        <v>3201.41</v>
      </c>
      <c r="BH1752" s="493" t="n">
        <v>3300.88</v>
      </c>
      <c r="BI1752" s="493" t="n">
        <v>4753.8</v>
      </c>
      <c r="BJ1752" s="493" t="n">
        <v>4018.95</v>
      </c>
      <c r="BK1752" s="493" t="n">
        <v>2122.8</v>
      </c>
      <c r="BL1752" s="493" t="n">
        <v>3850.35</v>
      </c>
      <c r="BM1752" s="493" t="n">
        <v>2298.45</v>
      </c>
      <c r="BN1752" s="493" t="n">
        <v>1696.5</v>
      </c>
      <c r="BO1752" s="493" t="n">
        <v>3803.8</v>
      </c>
      <c r="BP1752" s="493" t="n">
        <v>2587.2</v>
      </c>
      <c r="BQ1752" s="493" t="n">
        <v>1731</v>
      </c>
      <c r="BR1752" s="493" t="n">
        <v>3705.48</v>
      </c>
      <c r="BS1752" s="493" t="n">
        <v>2892</v>
      </c>
      <c r="BT1752" s="493" t="n">
        <v>2155.1</v>
      </c>
      <c r="BU1752" s="493" t="n">
        <v>2860</v>
      </c>
      <c r="BV1752" s="493" t="n">
        <v>2908.59</v>
      </c>
      <c r="BW1752" s="493" t="n">
        <v>2579.82</v>
      </c>
    </row>
    <row r="1753">
      <c r="A1753" t="inlineStr">
        <is>
          <t>[C9C] ANGIOTENSIN-II 길항제 (단일)</t>
        </is>
      </c>
      <c r="B1753" t="inlineStr">
        <is>
          <t>한림제약</t>
        </is>
      </c>
      <c r="C1753" t="inlineStr">
        <is>
          <t>한림 로자탄</t>
        </is>
      </c>
      <c r="D1753" t="inlineStr">
        <is>
          <t>한림제약</t>
        </is>
      </c>
      <c r="E1753" t="inlineStr">
        <is>
          <t>losartan potassium</t>
        </is>
      </c>
      <c r="F1753" t="inlineStr">
        <is>
          <t>상급종합병원</t>
        </is>
      </c>
      <c r="G1753" t="inlineStr">
        <is>
          <t>Generic</t>
        </is>
      </c>
      <c r="H1753" s="493" t="n">
        <v>4016.4</v>
      </c>
      <c r="I1753" s="493" t="n">
        <v>968.4</v>
      </c>
      <c r="J1753" s="493" t="n">
        <v>2897.4</v>
      </c>
      <c r="K1753" s="493" t="n">
        <v>3142.2</v>
      </c>
      <c r="L1753" s="493" t="n">
        <v>3418</v>
      </c>
      <c r="M1753" s="493" t="n">
        <v>6528.6</v>
      </c>
      <c r="N1753" s="493" t="n">
        <v>4343</v>
      </c>
      <c r="O1753" s="493" t="n">
        <v>4474.9</v>
      </c>
      <c r="P1753" s="493" t="n">
        <v>9964.620000000001</v>
      </c>
      <c r="Q1753" s="493" t="n">
        <v>3987</v>
      </c>
      <c r="R1753" s="493" t="n">
        <v>3821.25</v>
      </c>
      <c r="S1753" s="493" t="n">
        <v>2176.2</v>
      </c>
      <c r="T1753" s="493" t="n">
        <v>0</v>
      </c>
      <c r="U1753" s="493" t="n">
        <v>0</v>
      </c>
      <c r="V1753" s="493" t="n">
        <v>0</v>
      </c>
      <c r="W1753" s="493" t="n">
        <v>0</v>
      </c>
      <c r="X1753" s="493" t="n">
        <v>0</v>
      </c>
      <c r="Y1753" s="493" t="n">
        <v>0</v>
      </c>
      <c r="Z1753" s="493" t="n">
        <v>0</v>
      </c>
      <c r="AA1753" s="493" t="n">
        <v>0</v>
      </c>
      <c r="AB1753" s="493" t="n">
        <v>0</v>
      </c>
      <c r="AC1753" s="493" t="n">
        <v>0</v>
      </c>
      <c r="AD1753" s="493" t="n">
        <v>0</v>
      </c>
      <c r="AE1753" s="493" t="n">
        <v>0</v>
      </c>
      <c r="AF1753" s="493" t="n">
        <v>0</v>
      </c>
      <c r="AG1753" s="493" t="n">
        <v>0</v>
      </c>
      <c r="AH1753" s="493" t="n">
        <v>0</v>
      </c>
      <c r="AI1753" s="493" t="n">
        <v>0</v>
      </c>
      <c r="AJ1753" s="493" t="n">
        <v>0</v>
      </c>
      <c r="AK1753" s="493" t="n">
        <v>0</v>
      </c>
      <c r="AL1753" s="493" t="n">
        <v>0</v>
      </c>
      <c r="AM1753" s="493" t="n">
        <v>0</v>
      </c>
      <c r="AN1753" s="493" t="n">
        <v>0</v>
      </c>
      <c r="AO1753" s="493" t="n">
        <v>0</v>
      </c>
      <c r="AP1753" s="493" t="n">
        <v>0</v>
      </c>
      <c r="AQ1753" s="493" t="n">
        <v>0</v>
      </c>
      <c r="AR1753" s="493" t="n">
        <v>0</v>
      </c>
      <c r="AS1753" s="493" t="n">
        <v>0</v>
      </c>
      <c r="AT1753" s="493" t="n">
        <v>0</v>
      </c>
      <c r="AU1753" s="493" t="n">
        <v>0</v>
      </c>
      <c r="AV1753" s="493" t="n">
        <v>0</v>
      </c>
      <c r="AW1753" s="493" t="n">
        <v>0</v>
      </c>
      <c r="AX1753" s="493" t="n">
        <v>0</v>
      </c>
      <c r="AY1753" s="493" t="n">
        <v>0</v>
      </c>
      <c r="AZ1753" s="493" t="n">
        <v>0</v>
      </c>
      <c r="BA1753" s="493" t="n">
        <v>0</v>
      </c>
      <c r="BB1753" s="493" t="n">
        <v>0</v>
      </c>
      <c r="BC1753" s="493" t="n">
        <v>0</v>
      </c>
      <c r="BD1753" s="493" t="n">
        <v>0</v>
      </c>
      <c r="BE1753" s="493" t="n">
        <v>0</v>
      </c>
      <c r="BF1753" s="493" t="n">
        <v>0</v>
      </c>
      <c r="BG1753" s="493" t="n">
        <v>0</v>
      </c>
      <c r="BH1753" s="493" t="n">
        <v>0</v>
      </c>
      <c r="BI1753" s="493" t="n">
        <v>0</v>
      </c>
      <c r="BJ1753" s="493" t="n">
        <v>0</v>
      </c>
      <c r="BK1753" s="493" t="n">
        <v>0</v>
      </c>
      <c r="BL1753" s="493" t="n">
        <v>0</v>
      </c>
      <c r="BM1753" s="493" t="n">
        <v>0</v>
      </c>
      <c r="BN1753" s="493" t="n">
        <v>0</v>
      </c>
      <c r="BO1753" s="493" t="n">
        <v>0</v>
      </c>
      <c r="BP1753" s="493" t="n">
        <v>0</v>
      </c>
      <c r="BQ1753" s="493" t="n">
        <v>0</v>
      </c>
      <c r="BR1753" s="493" t="n">
        <v>0</v>
      </c>
      <c r="BS1753" s="493" t="n">
        <v>0</v>
      </c>
      <c r="BT1753" s="493" t="n">
        <v>0</v>
      </c>
      <c r="BU1753" s="493" t="n">
        <v>0</v>
      </c>
      <c r="BV1753" s="493" t="n">
        <v>0</v>
      </c>
      <c r="BW1753" s="493" t="n">
        <v>0</v>
      </c>
    </row>
    <row r="1754">
      <c r="A1754" t="inlineStr">
        <is>
          <t>[C9C] ANGIOTENSIN-II 길항제 (단일)</t>
        </is>
      </c>
      <c r="B1754" t="inlineStr">
        <is>
          <t>한림제약</t>
        </is>
      </c>
      <c r="C1754" t="inlineStr">
        <is>
          <t>한림 로자탄</t>
        </is>
      </c>
      <c r="D1754" t="inlineStr">
        <is>
          <t>한림제약</t>
        </is>
      </c>
      <c r="E1754" t="inlineStr">
        <is>
          <t>losartan potassium</t>
        </is>
      </c>
      <c r="F1754" t="inlineStr">
        <is>
          <t>종합병원</t>
        </is>
      </c>
      <c r="G1754" t="inlineStr">
        <is>
          <t>Generic</t>
        </is>
      </c>
      <c r="H1754" s="493" t="n">
        <v>54786.26</v>
      </c>
      <c r="I1754" s="493" t="n">
        <v>40983.81</v>
      </c>
      <c r="J1754" s="493" t="n">
        <v>50515.88</v>
      </c>
      <c r="K1754" s="493" t="n">
        <v>51070.53</v>
      </c>
      <c r="L1754" s="493" t="n">
        <v>44105.44</v>
      </c>
      <c r="M1754" s="493" t="n">
        <v>43225.67</v>
      </c>
      <c r="N1754" s="493" t="n">
        <v>41117.82</v>
      </c>
      <c r="O1754" s="493" t="n">
        <v>46152.72</v>
      </c>
      <c r="P1754" s="493" t="n">
        <v>45060.86</v>
      </c>
      <c r="Q1754" s="493" t="n">
        <v>42343.03</v>
      </c>
      <c r="R1754" s="493" t="n">
        <v>36244.71</v>
      </c>
      <c r="S1754" s="493" t="n">
        <v>6781.35</v>
      </c>
      <c r="T1754" s="493" t="n">
        <v>133.2</v>
      </c>
      <c r="U1754" s="493" t="n">
        <v>0</v>
      </c>
      <c r="V1754" s="493" t="n">
        <v>89.40000000000001</v>
      </c>
      <c r="W1754" s="493" t="n">
        <v>0</v>
      </c>
      <c r="X1754" s="493" t="n">
        <v>0</v>
      </c>
      <c r="Y1754" s="493" t="n">
        <v>0</v>
      </c>
      <c r="Z1754" s="493" t="n">
        <v>0</v>
      </c>
      <c r="AA1754" s="493" t="n">
        <v>0</v>
      </c>
      <c r="AB1754" s="493" t="n">
        <v>0</v>
      </c>
      <c r="AC1754" s="493" t="n">
        <v>0</v>
      </c>
      <c r="AD1754" s="493" t="n">
        <v>0</v>
      </c>
      <c r="AE1754" s="493" t="n">
        <v>0</v>
      </c>
      <c r="AF1754" s="493" t="n">
        <v>0</v>
      </c>
      <c r="AG1754" s="493" t="n">
        <v>0</v>
      </c>
      <c r="AH1754" s="493" t="n">
        <v>0</v>
      </c>
      <c r="AI1754" s="493" t="n">
        <v>0</v>
      </c>
      <c r="AJ1754" s="493" t="n">
        <v>0</v>
      </c>
      <c r="AK1754" s="493" t="n">
        <v>0</v>
      </c>
      <c r="AL1754" s="493" t="n">
        <v>0</v>
      </c>
      <c r="AM1754" s="493" t="n">
        <v>0</v>
      </c>
      <c r="AN1754" s="493" t="n">
        <v>0</v>
      </c>
      <c r="AO1754" s="493" t="n">
        <v>0</v>
      </c>
      <c r="AP1754" s="493" t="n">
        <v>0</v>
      </c>
      <c r="AQ1754" s="493" t="n">
        <v>0</v>
      </c>
      <c r="AR1754" s="493" t="n">
        <v>0</v>
      </c>
      <c r="AS1754" s="493" t="n">
        <v>0</v>
      </c>
      <c r="AT1754" s="493" t="n">
        <v>0</v>
      </c>
      <c r="AU1754" s="493" t="n">
        <v>0</v>
      </c>
      <c r="AV1754" s="493" t="n">
        <v>0</v>
      </c>
      <c r="AW1754" s="493" t="n">
        <v>0</v>
      </c>
      <c r="AX1754" s="493" t="n">
        <v>0</v>
      </c>
      <c r="AY1754" s="493" t="n">
        <v>0</v>
      </c>
      <c r="AZ1754" s="493" t="n">
        <v>0</v>
      </c>
      <c r="BA1754" s="493" t="n">
        <v>0</v>
      </c>
      <c r="BB1754" s="493" t="n">
        <v>0</v>
      </c>
      <c r="BC1754" s="493" t="n">
        <v>0</v>
      </c>
      <c r="BD1754" s="493" t="n">
        <v>0</v>
      </c>
      <c r="BE1754" s="493" t="n">
        <v>0</v>
      </c>
      <c r="BF1754" s="493" t="n">
        <v>0</v>
      </c>
      <c r="BG1754" s="493" t="n">
        <v>0</v>
      </c>
      <c r="BH1754" s="493" t="n">
        <v>0</v>
      </c>
      <c r="BI1754" s="493" t="n">
        <v>0</v>
      </c>
      <c r="BJ1754" s="493" t="n">
        <v>0</v>
      </c>
      <c r="BK1754" s="493" t="n">
        <v>0</v>
      </c>
      <c r="BL1754" s="493" t="n">
        <v>0</v>
      </c>
      <c r="BM1754" s="493" t="n">
        <v>0</v>
      </c>
      <c r="BN1754" s="493" t="n">
        <v>0</v>
      </c>
      <c r="BO1754" s="493" t="n">
        <v>0</v>
      </c>
      <c r="BP1754" s="493" t="n">
        <v>0</v>
      </c>
      <c r="BQ1754" s="493" t="n">
        <v>0</v>
      </c>
      <c r="BR1754" s="493" t="n">
        <v>0</v>
      </c>
      <c r="BS1754" s="493" t="n">
        <v>0</v>
      </c>
      <c r="BT1754" s="493" t="n">
        <v>0</v>
      </c>
      <c r="BU1754" s="493" t="n">
        <v>0</v>
      </c>
      <c r="BV1754" s="493" t="n">
        <v>0</v>
      </c>
      <c r="BW1754" s="493" t="n">
        <v>0</v>
      </c>
    </row>
    <row r="1755">
      <c r="A1755" t="inlineStr">
        <is>
          <t>[C9C] ANGIOTENSIN-II 길항제 (단일)</t>
        </is>
      </c>
      <c r="B1755" t="inlineStr">
        <is>
          <t>한림제약</t>
        </is>
      </c>
      <c r="C1755" t="inlineStr">
        <is>
          <t>한림 로자탄</t>
        </is>
      </c>
      <c r="D1755" t="inlineStr">
        <is>
          <t>한림제약</t>
        </is>
      </c>
      <c r="E1755" t="inlineStr">
        <is>
          <t>losartan potassium</t>
        </is>
      </c>
      <c r="F1755" t="inlineStr">
        <is>
          <t>병원</t>
        </is>
      </c>
      <c r="G1755" t="inlineStr">
        <is>
          <t>Generic</t>
        </is>
      </c>
      <c r="H1755" s="493" t="n">
        <v>9268.370000000001</v>
      </c>
      <c r="I1755" s="493" t="n">
        <v>12274.96</v>
      </c>
      <c r="J1755" s="493" t="n">
        <v>11407.27</v>
      </c>
      <c r="K1755" s="493" t="n">
        <v>12427.18</v>
      </c>
      <c r="L1755" s="493" t="n">
        <v>8449.75</v>
      </c>
      <c r="M1755" s="493" t="n">
        <v>12082.98</v>
      </c>
      <c r="N1755" s="493" t="n">
        <v>12907.9</v>
      </c>
      <c r="O1755" s="493" t="n">
        <v>8852.6</v>
      </c>
      <c r="P1755" s="493" t="n">
        <v>6627.24</v>
      </c>
      <c r="Q1755" s="493" t="n">
        <v>12050.93</v>
      </c>
      <c r="R1755" s="493" t="n">
        <v>12808.02</v>
      </c>
      <c r="S1755" s="493" t="n">
        <v>2169.35</v>
      </c>
      <c r="T1755" s="493" t="n">
        <v>0</v>
      </c>
      <c r="U1755" s="493" t="n">
        <v>360</v>
      </c>
      <c r="V1755" s="493" t="n">
        <v>0</v>
      </c>
      <c r="W1755" s="493" t="n">
        <v>0</v>
      </c>
      <c r="X1755" s="493" t="n">
        <v>0</v>
      </c>
      <c r="Y1755" s="493" t="n">
        <v>0</v>
      </c>
      <c r="Z1755" s="493" t="n">
        <v>0</v>
      </c>
      <c r="AA1755" s="493" t="n">
        <v>0</v>
      </c>
      <c r="AB1755" s="493" t="n">
        <v>0</v>
      </c>
      <c r="AC1755" s="493" t="n">
        <v>0</v>
      </c>
      <c r="AD1755" s="493" t="n">
        <v>0</v>
      </c>
      <c r="AE1755" s="493" t="n">
        <v>0</v>
      </c>
      <c r="AF1755" s="493" t="n">
        <v>0</v>
      </c>
      <c r="AG1755" s="493" t="n">
        <v>0</v>
      </c>
      <c r="AH1755" s="493" t="n">
        <v>0</v>
      </c>
      <c r="AI1755" s="493" t="n">
        <v>0</v>
      </c>
      <c r="AJ1755" s="493" t="n">
        <v>0</v>
      </c>
      <c r="AK1755" s="493" t="n">
        <v>0</v>
      </c>
      <c r="AL1755" s="493" t="n">
        <v>0</v>
      </c>
      <c r="AM1755" s="493" t="n">
        <v>0</v>
      </c>
      <c r="AN1755" s="493" t="n">
        <v>0</v>
      </c>
      <c r="AO1755" s="493" t="n">
        <v>0</v>
      </c>
      <c r="AP1755" s="493" t="n">
        <v>0</v>
      </c>
      <c r="AQ1755" s="493" t="n">
        <v>0</v>
      </c>
      <c r="AR1755" s="493" t="n">
        <v>0</v>
      </c>
      <c r="AS1755" s="493" t="n">
        <v>0</v>
      </c>
      <c r="AT1755" s="493" t="n">
        <v>0</v>
      </c>
      <c r="AU1755" s="493" t="n">
        <v>0</v>
      </c>
      <c r="AV1755" s="493" t="n">
        <v>0</v>
      </c>
      <c r="AW1755" s="493" t="n">
        <v>0</v>
      </c>
      <c r="AX1755" s="493" t="n">
        <v>0</v>
      </c>
      <c r="AY1755" s="493" t="n">
        <v>0</v>
      </c>
      <c r="AZ1755" s="493" t="n">
        <v>0</v>
      </c>
      <c r="BA1755" s="493" t="n">
        <v>0</v>
      </c>
      <c r="BB1755" s="493" t="n">
        <v>0</v>
      </c>
      <c r="BC1755" s="493" t="n">
        <v>0</v>
      </c>
      <c r="BD1755" s="493" t="n">
        <v>0</v>
      </c>
      <c r="BE1755" s="493" t="n">
        <v>0</v>
      </c>
      <c r="BF1755" s="493" t="n">
        <v>0</v>
      </c>
      <c r="BG1755" s="493" t="n">
        <v>0</v>
      </c>
      <c r="BH1755" s="493" t="n">
        <v>0</v>
      </c>
      <c r="BI1755" s="493" t="n">
        <v>0</v>
      </c>
      <c r="BJ1755" s="493" t="n">
        <v>0</v>
      </c>
      <c r="BK1755" s="493" t="n">
        <v>0</v>
      </c>
      <c r="BL1755" s="493" t="n">
        <v>0</v>
      </c>
      <c r="BM1755" s="493" t="n">
        <v>0</v>
      </c>
      <c r="BN1755" s="493" t="n">
        <v>0</v>
      </c>
      <c r="BO1755" s="493" t="n">
        <v>0</v>
      </c>
      <c r="BP1755" s="493" t="n">
        <v>0</v>
      </c>
      <c r="BQ1755" s="493" t="n">
        <v>0</v>
      </c>
      <c r="BR1755" s="493" t="n">
        <v>0</v>
      </c>
      <c r="BS1755" s="493" t="n">
        <v>0</v>
      </c>
      <c r="BT1755" s="493" t="n">
        <v>0</v>
      </c>
      <c r="BU1755" s="493" t="n">
        <v>0</v>
      </c>
      <c r="BV1755" s="493" t="n">
        <v>0</v>
      </c>
      <c r="BW1755" s="493" t="n">
        <v>0</v>
      </c>
    </row>
    <row r="1756">
      <c r="A1756" t="inlineStr">
        <is>
          <t>[C9C] ANGIOTENSIN-II 길항제 (단일)</t>
        </is>
      </c>
      <c r="B1756" t="inlineStr">
        <is>
          <t>한림제약</t>
        </is>
      </c>
      <c r="C1756" t="inlineStr">
        <is>
          <t>한림 로자탄</t>
        </is>
      </c>
      <c r="D1756" t="inlineStr">
        <is>
          <t>한림제약</t>
        </is>
      </c>
      <c r="E1756" t="inlineStr">
        <is>
          <t>losartan potassium</t>
        </is>
      </c>
      <c r="F1756" t="inlineStr">
        <is>
          <t>의원</t>
        </is>
      </c>
      <c r="G1756" t="inlineStr">
        <is>
          <t>Generic</t>
        </is>
      </c>
      <c r="H1756" s="493" t="n">
        <v>79578.42</v>
      </c>
      <c r="I1756" s="493" t="n">
        <v>75390.49000000001</v>
      </c>
      <c r="J1756" s="493" t="n">
        <v>81455.67</v>
      </c>
      <c r="K1756" s="493" t="n">
        <v>76489.64</v>
      </c>
      <c r="L1756" s="493" t="n">
        <v>75326.59</v>
      </c>
      <c r="M1756" s="493" t="n">
        <v>73460.96000000001</v>
      </c>
      <c r="N1756" s="493" t="n">
        <v>78429.77</v>
      </c>
      <c r="O1756" s="493" t="n">
        <v>77743.25</v>
      </c>
      <c r="P1756" s="493" t="n">
        <v>79105.42999999999</v>
      </c>
      <c r="Q1756" s="493" t="n">
        <v>81387.78999999999</v>
      </c>
      <c r="R1756" s="493" t="n">
        <v>67309.03</v>
      </c>
      <c r="S1756" s="493" t="n">
        <v>17583.87</v>
      </c>
      <c r="T1756" s="493" t="n">
        <v>3617.88</v>
      </c>
      <c r="U1756" s="493" t="n">
        <v>1894.2</v>
      </c>
      <c r="V1756" s="493" t="n">
        <v>1243.74</v>
      </c>
      <c r="W1756" s="493" t="n">
        <v>2304.15</v>
      </c>
      <c r="X1756" s="493" t="n">
        <v>0</v>
      </c>
      <c r="Y1756" s="493" t="n">
        <v>0</v>
      </c>
      <c r="Z1756" s="493" t="n">
        <v>0</v>
      </c>
      <c r="AA1756" s="493" t="n">
        <v>0</v>
      </c>
      <c r="AB1756" s="493" t="n">
        <v>0</v>
      </c>
      <c r="AC1756" s="493" t="n">
        <v>0</v>
      </c>
      <c r="AD1756" s="493" t="n">
        <v>0</v>
      </c>
      <c r="AE1756" s="493" t="n">
        <v>0</v>
      </c>
      <c r="AF1756" s="493" t="n">
        <v>0</v>
      </c>
      <c r="AG1756" s="493" t="n">
        <v>0</v>
      </c>
      <c r="AH1756" s="493" t="n">
        <v>0</v>
      </c>
      <c r="AI1756" s="493" t="n">
        <v>0</v>
      </c>
      <c r="AJ1756" s="493" t="n">
        <v>0</v>
      </c>
      <c r="AK1756" s="493" t="n">
        <v>0</v>
      </c>
      <c r="AL1756" s="493" t="n">
        <v>0</v>
      </c>
      <c r="AM1756" s="493" t="n">
        <v>0</v>
      </c>
      <c r="AN1756" s="493" t="n">
        <v>0</v>
      </c>
      <c r="AO1756" s="493" t="n">
        <v>0</v>
      </c>
      <c r="AP1756" s="493" t="n">
        <v>0</v>
      </c>
      <c r="AQ1756" s="493" t="n">
        <v>0</v>
      </c>
      <c r="AR1756" s="493" t="n">
        <v>0</v>
      </c>
      <c r="AS1756" s="493" t="n">
        <v>0</v>
      </c>
      <c r="AT1756" s="493" t="n">
        <v>0</v>
      </c>
      <c r="AU1756" s="493" t="n">
        <v>0</v>
      </c>
      <c r="AV1756" s="493" t="n">
        <v>0</v>
      </c>
      <c r="AW1756" s="493" t="n">
        <v>0</v>
      </c>
      <c r="AX1756" s="493" t="n">
        <v>0</v>
      </c>
      <c r="AY1756" s="493" t="n">
        <v>0</v>
      </c>
      <c r="AZ1756" s="493" t="n">
        <v>0</v>
      </c>
      <c r="BA1756" s="493" t="n">
        <v>0</v>
      </c>
      <c r="BB1756" s="493" t="n">
        <v>0</v>
      </c>
      <c r="BC1756" s="493" t="n">
        <v>0</v>
      </c>
      <c r="BD1756" s="493" t="n">
        <v>0</v>
      </c>
      <c r="BE1756" s="493" t="n">
        <v>0</v>
      </c>
      <c r="BF1756" s="493" t="n">
        <v>0</v>
      </c>
      <c r="BG1756" s="493" t="n">
        <v>0</v>
      </c>
      <c r="BH1756" s="493" t="n">
        <v>0</v>
      </c>
      <c r="BI1756" s="493" t="n">
        <v>0</v>
      </c>
      <c r="BJ1756" s="493" t="n">
        <v>0</v>
      </c>
      <c r="BK1756" s="493" t="n">
        <v>0</v>
      </c>
      <c r="BL1756" s="493" t="n">
        <v>0</v>
      </c>
      <c r="BM1756" s="493" t="n">
        <v>0</v>
      </c>
      <c r="BN1756" s="493" t="n">
        <v>0</v>
      </c>
      <c r="BO1756" s="493" t="n">
        <v>0</v>
      </c>
      <c r="BP1756" s="493" t="n">
        <v>0</v>
      </c>
      <c r="BQ1756" s="493" t="n">
        <v>0</v>
      </c>
      <c r="BR1756" s="493" t="n">
        <v>0</v>
      </c>
      <c r="BS1756" s="493" t="n">
        <v>0</v>
      </c>
      <c r="BT1756" s="493" t="n">
        <v>0</v>
      </c>
      <c r="BU1756" s="493" t="n">
        <v>0</v>
      </c>
      <c r="BV1756" s="493" t="n">
        <v>0</v>
      </c>
      <c r="BW1756" s="493" t="n">
        <v>0</v>
      </c>
    </row>
    <row r="1757">
      <c r="A1757" t="inlineStr">
        <is>
          <t>[C9C] ANGIOTENSIN-II 길항제 (단일)</t>
        </is>
      </c>
      <c r="B1757" t="inlineStr">
        <is>
          <t>한림제약</t>
        </is>
      </c>
      <c r="C1757" t="inlineStr">
        <is>
          <t>한림 로자탄</t>
        </is>
      </c>
      <c r="D1757" t="inlineStr">
        <is>
          <t>한림제약</t>
        </is>
      </c>
      <c r="E1757" t="inlineStr">
        <is>
          <t>losartan potassium</t>
        </is>
      </c>
      <c r="F1757" t="inlineStr">
        <is>
          <t>보건소</t>
        </is>
      </c>
      <c r="G1757" t="inlineStr">
        <is>
          <t>Generic</t>
        </is>
      </c>
      <c r="H1757" s="493" t="n">
        <v>7551.75</v>
      </c>
      <c r="I1757" s="493" t="n">
        <v>5082</v>
      </c>
      <c r="J1757" s="493" t="n">
        <v>7438.5</v>
      </c>
      <c r="K1757" s="493" t="n">
        <v>5532.9</v>
      </c>
      <c r="L1757" s="493" t="n">
        <v>2696.4</v>
      </c>
      <c r="M1757" s="493" t="n">
        <v>6845.1</v>
      </c>
      <c r="N1757" s="493" t="n">
        <v>5927.4</v>
      </c>
      <c r="O1757" s="493" t="n">
        <v>3130.2</v>
      </c>
      <c r="P1757" s="493" t="n">
        <v>2615.4</v>
      </c>
      <c r="Q1757" s="493" t="n">
        <v>5992.5</v>
      </c>
      <c r="R1757" s="493" t="n">
        <v>1282.2</v>
      </c>
      <c r="S1757" s="493" t="n">
        <v>5316.9</v>
      </c>
      <c r="T1757" s="493" t="n">
        <v>347.4</v>
      </c>
      <c r="U1757" s="493" t="n">
        <v>3781.8</v>
      </c>
      <c r="V1757" s="493" t="n">
        <v>271.8</v>
      </c>
      <c r="W1757" s="493" t="n">
        <v>543.6</v>
      </c>
      <c r="X1757" s="493" t="n">
        <v>0</v>
      </c>
      <c r="Y1757" s="493" t="n">
        <v>0</v>
      </c>
      <c r="Z1757" s="493" t="n">
        <v>0</v>
      </c>
      <c r="AA1757" s="493" t="n">
        <v>0</v>
      </c>
      <c r="AB1757" s="493" t="n">
        <v>0</v>
      </c>
      <c r="AC1757" s="493" t="n">
        <v>0</v>
      </c>
      <c r="AD1757" s="493" t="n">
        <v>0</v>
      </c>
      <c r="AE1757" s="493" t="n">
        <v>0</v>
      </c>
      <c r="AF1757" s="493" t="n">
        <v>0</v>
      </c>
      <c r="AG1757" s="493" t="n">
        <v>0</v>
      </c>
      <c r="AH1757" s="493" t="n">
        <v>0</v>
      </c>
      <c r="AI1757" s="493" t="n">
        <v>0</v>
      </c>
      <c r="AJ1757" s="493" t="n">
        <v>0</v>
      </c>
      <c r="AK1757" s="493" t="n">
        <v>0</v>
      </c>
      <c r="AL1757" s="493" t="n">
        <v>0</v>
      </c>
      <c r="AM1757" s="493" t="n">
        <v>0</v>
      </c>
      <c r="AN1757" s="493" t="n">
        <v>0</v>
      </c>
      <c r="AO1757" s="493" t="n">
        <v>0</v>
      </c>
      <c r="AP1757" s="493" t="n">
        <v>0</v>
      </c>
      <c r="AQ1757" s="493" t="n">
        <v>0</v>
      </c>
      <c r="AR1757" s="493" t="n">
        <v>0</v>
      </c>
      <c r="AS1757" s="493" t="n">
        <v>0</v>
      </c>
      <c r="AT1757" s="493" t="n">
        <v>0</v>
      </c>
      <c r="AU1757" s="493" t="n">
        <v>0</v>
      </c>
      <c r="AV1757" s="493" t="n">
        <v>0</v>
      </c>
      <c r="AW1757" s="493" t="n">
        <v>0</v>
      </c>
      <c r="AX1757" s="493" t="n">
        <v>0</v>
      </c>
      <c r="AY1757" s="493" t="n">
        <v>0</v>
      </c>
      <c r="AZ1757" s="493" t="n">
        <v>0</v>
      </c>
      <c r="BA1757" s="493" t="n">
        <v>0</v>
      </c>
      <c r="BB1757" s="493" t="n">
        <v>0</v>
      </c>
      <c r="BC1757" s="493" t="n">
        <v>0</v>
      </c>
      <c r="BD1757" s="493" t="n">
        <v>0</v>
      </c>
      <c r="BE1757" s="493" t="n">
        <v>0</v>
      </c>
      <c r="BF1757" s="493" t="n">
        <v>0</v>
      </c>
      <c r="BG1757" s="493" t="n">
        <v>0</v>
      </c>
      <c r="BH1757" s="493" t="n">
        <v>0</v>
      </c>
      <c r="BI1757" s="493" t="n">
        <v>0</v>
      </c>
      <c r="BJ1757" s="493" t="n">
        <v>0</v>
      </c>
      <c r="BK1757" s="493" t="n">
        <v>0</v>
      </c>
      <c r="BL1757" s="493" t="n">
        <v>0</v>
      </c>
      <c r="BM1757" s="493" t="n">
        <v>0</v>
      </c>
      <c r="BN1757" s="493" t="n">
        <v>0</v>
      </c>
      <c r="BO1757" s="493" t="n">
        <v>0</v>
      </c>
      <c r="BP1757" s="493" t="n">
        <v>0</v>
      </c>
      <c r="BQ1757" s="493" t="n">
        <v>0</v>
      </c>
      <c r="BR1757" s="493" t="n">
        <v>0</v>
      </c>
      <c r="BS1757" s="493" t="n">
        <v>0</v>
      </c>
      <c r="BT1757" s="493" t="n">
        <v>0</v>
      </c>
      <c r="BU1757" s="493" t="n">
        <v>0</v>
      </c>
      <c r="BV1757" s="493" t="n">
        <v>0</v>
      </c>
      <c r="BW1757" s="493" t="n">
        <v>0</v>
      </c>
    </row>
    <row r="1758">
      <c r="A1758" t="inlineStr">
        <is>
          <t>[C9C] ANGIOTENSIN-II 길항제 (단일)</t>
        </is>
      </c>
      <c r="B1758" t="inlineStr">
        <is>
          <t>한림제약</t>
        </is>
      </c>
      <c r="C1758" t="inlineStr">
        <is>
          <t>한림 로자탄</t>
        </is>
      </c>
      <c r="D1758" t="inlineStr">
        <is>
          <t>한림제약</t>
        </is>
      </c>
      <c r="E1758" t="inlineStr">
        <is>
          <t>losartan potassium</t>
        </is>
      </c>
      <c r="F1758" t="inlineStr">
        <is>
          <t>기타(치과의원, 치과병원 등)</t>
        </is>
      </c>
      <c r="G1758" t="inlineStr">
        <is>
          <t>Generic</t>
        </is>
      </c>
      <c r="H1758" s="493" t="n">
        <v>3839.4</v>
      </c>
      <c r="I1758" s="493" t="n">
        <v>4920.75</v>
      </c>
      <c r="J1758" s="493" t="n">
        <v>3842.8</v>
      </c>
      <c r="K1758" s="493" t="n">
        <v>5774.9</v>
      </c>
      <c r="L1758" s="493" t="n">
        <v>4057.05</v>
      </c>
      <c r="M1758" s="493" t="n">
        <v>2702.7</v>
      </c>
      <c r="N1758" s="493" t="n">
        <v>4792.2</v>
      </c>
      <c r="O1758" s="493" t="n">
        <v>4153.5</v>
      </c>
      <c r="P1758" s="493" t="n">
        <v>1030.5</v>
      </c>
      <c r="Q1758" s="493" t="n">
        <v>0</v>
      </c>
      <c r="R1758" s="493" t="n">
        <v>0</v>
      </c>
      <c r="S1758" s="493" t="n">
        <v>0</v>
      </c>
      <c r="T1758" s="493" t="n">
        <v>0</v>
      </c>
      <c r="U1758" s="493" t="n">
        <v>0</v>
      </c>
      <c r="V1758" s="493" t="n">
        <v>0</v>
      </c>
      <c r="W1758" s="493" t="n">
        <v>0</v>
      </c>
      <c r="X1758" s="493" t="n">
        <v>0</v>
      </c>
      <c r="Y1758" s="493" t="n">
        <v>0</v>
      </c>
      <c r="Z1758" s="493" t="n">
        <v>0</v>
      </c>
      <c r="AA1758" s="493" t="n">
        <v>0</v>
      </c>
      <c r="AB1758" s="493" t="n">
        <v>0</v>
      </c>
      <c r="AC1758" s="493" t="n">
        <v>0</v>
      </c>
      <c r="AD1758" s="493" t="n">
        <v>0</v>
      </c>
      <c r="AE1758" s="493" t="n">
        <v>0</v>
      </c>
      <c r="AF1758" s="493" t="n">
        <v>0</v>
      </c>
      <c r="AG1758" s="493" t="n">
        <v>0</v>
      </c>
      <c r="AH1758" s="493" t="n">
        <v>0</v>
      </c>
      <c r="AI1758" s="493" t="n">
        <v>0</v>
      </c>
      <c r="AJ1758" s="493" t="n">
        <v>0</v>
      </c>
      <c r="AK1758" s="493" t="n">
        <v>0</v>
      </c>
      <c r="AL1758" s="493" t="n">
        <v>0</v>
      </c>
      <c r="AM1758" s="493" t="n">
        <v>0</v>
      </c>
      <c r="AN1758" s="493" t="n">
        <v>0</v>
      </c>
      <c r="AO1758" s="493" t="n">
        <v>0</v>
      </c>
      <c r="AP1758" s="493" t="n">
        <v>0</v>
      </c>
      <c r="AQ1758" s="493" t="n">
        <v>0</v>
      </c>
      <c r="AR1758" s="493" t="n">
        <v>0</v>
      </c>
      <c r="AS1758" s="493" t="n">
        <v>0</v>
      </c>
      <c r="AT1758" s="493" t="n">
        <v>0</v>
      </c>
      <c r="AU1758" s="493" t="n">
        <v>0</v>
      </c>
      <c r="AV1758" s="493" t="n">
        <v>0</v>
      </c>
      <c r="AW1758" s="493" t="n">
        <v>0</v>
      </c>
      <c r="AX1758" s="493" t="n">
        <v>0</v>
      </c>
      <c r="AY1758" s="493" t="n">
        <v>0</v>
      </c>
      <c r="AZ1758" s="493" t="n">
        <v>0</v>
      </c>
      <c r="BA1758" s="493" t="n">
        <v>0</v>
      </c>
      <c r="BB1758" s="493" t="n">
        <v>0</v>
      </c>
      <c r="BC1758" s="493" t="n">
        <v>0</v>
      </c>
      <c r="BD1758" s="493" t="n">
        <v>0</v>
      </c>
      <c r="BE1758" s="493" t="n">
        <v>0</v>
      </c>
      <c r="BF1758" s="493" t="n">
        <v>0</v>
      </c>
      <c r="BG1758" s="493" t="n">
        <v>0</v>
      </c>
      <c r="BH1758" s="493" t="n">
        <v>0</v>
      </c>
      <c r="BI1758" s="493" t="n">
        <v>0</v>
      </c>
      <c r="BJ1758" s="493" t="n">
        <v>0</v>
      </c>
      <c r="BK1758" s="493" t="n">
        <v>0</v>
      </c>
      <c r="BL1758" s="493" t="n">
        <v>0</v>
      </c>
      <c r="BM1758" s="493" t="n">
        <v>0</v>
      </c>
      <c r="BN1758" s="493" t="n">
        <v>0</v>
      </c>
      <c r="BO1758" s="493" t="n">
        <v>0</v>
      </c>
      <c r="BP1758" s="493" t="n">
        <v>0</v>
      </c>
      <c r="BQ1758" s="493" t="n">
        <v>0</v>
      </c>
      <c r="BR1758" s="493" t="n">
        <v>0</v>
      </c>
      <c r="BS1758" s="493" t="n">
        <v>0</v>
      </c>
      <c r="BT1758" s="493" t="n">
        <v>0</v>
      </c>
      <c r="BU1758" s="493" t="n">
        <v>0</v>
      </c>
      <c r="BV1758" s="493" t="n">
        <v>0</v>
      </c>
      <c r="BW1758" s="493" t="n">
        <v>0</v>
      </c>
    </row>
    <row r="1759">
      <c r="A1759" t="inlineStr">
        <is>
          <t>[C9C] ANGIOTENSIN-II 길항제 (단일)</t>
        </is>
      </c>
      <c r="B1759" t="inlineStr">
        <is>
          <t>한미약품</t>
        </is>
      </c>
      <c r="C1759" t="inlineStr">
        <is>
          <t>데잘탄</t>
        </is>
      </c>
      <c r="D1759" t="inlineStr">
        <is>
          <t>한미약품</t>
        </is>
      </c>
      <c r="E1759" t="inlineStr">
        <is>
          <t>candesartan cilexetil</t>
        </is>
      </c>
      <c r="F1759" t="inlineStr">
        <is>
          <t>상급종합병원</t>
        </is>
      </c>
      <c r="G1759" t="inlineStr">
        <is>
          <t>Generic</t>
        </is>
      </c>
      <c r="H1759" s="493" t="n">
        <v>0</v>
      </c>
      <c r="I1759" s="493" t="n">
        <v>0</v>
      </c>
      <c r="J1759" s="493" t="n">
        <v>1457.82</v>
      </c>
      <c r="K1759" s="493" t="n">
        <v>0</v>
      </c>
      <c r="L1759" s="493" t="n">
        <v>0</v>
      </c>
      <c r="M1759" s="493" t="n">
        <v>1456</v>
      </c>
      <c r="N1759" s="493" t="n">
        <v>0</v>
      </c>
      <c r="O1759" s="493" t="n">
        <v>0</v>
      </c>
      <c r="P1759" s="493" t="n">
        <v>2867.9</v>
      </c>
      <c r="Q1759" s="493" t="n">
        <v>0</v>
      </c>
      <c r="R1759" s="493" t="n">
        <v>0</v>
      </c>
      <c r="S1759" s="493" t="n">
        <v>0</v>
      </c>
      <c r="T1759" s="493" t="n">
        <v>0</v>
      </c>
      <c r="U1759" s="493" t="n">
        <v>0</v>
      </c>
      <c r="V1759" s="493" t="n">
        <v>0</v>
      </c>
      <c r="W1759" s="493" t="n">
        <v>0</v>
      </c>
      <c r="X1759" s="493" t="n">
        <v>0</v>
      </c>
      <c r="Y1759" s="493" t="n">
        <v>0</v>
      </c>
      <c r="Z1759" s="493" t="n">
        <v>0</v>
      </c>
      <c r="AA1759" s="493" t="n">
        <v>0</v>
      </c>
      <c r="AB1759" s="493" t="n">
        <v>0</v>
      </c>
      <c r="AC1759" s="493" t="n">
        <v>0</v>
      </c>
      <c r="AD1759" s="493" t="n">
        <v>0</v>
      </c>
      <c r="AE1759" s="493" t="n">
        <v>0</v>
      </c>
      <c r="AF1759" s="493" t="n">
        <v>0</v>
      </c>
      <c r="AG1759" s="493" t="n">
        <v>0</v>
      </c>
      <c r="AH1759" s="493" t="n">
        <v>0</v>
      </c>
      <c r="AI1759" s="493" t="n">
        <v>0</v>
      </c>
      <c r="AJ1759" s="493" t="n">
        <v>0</v>
      </c>
      <c r="AK1759" s="493" t="n">
        <v>0</v>
      </c>
      <c r="AL1759" s="493" t="n">
        <v>0</v>
      </c>
      <c r="AM1759" s="493" t="n">
        <v>0</v>
      </c>
      <c r="AN1759" s="493" t="n">
        <v>0</v>
      </c>
      <c r="AO1759" s="493" t="n">
        <v>0</v>
      </c>
      <c r="AP1759" s="493" t="n">
        <v>0</v>
      </c>
      <c r="AQ1759" s="493" t="n">
        <v>0</v>
      </c>
      <c r="AR1759" s="493" t="n">
        <v>0</v>
      </c>
      <c r="AS1759" s="493" t="n">
        <v>0</v>
      </c>
      <c r="AT1759" s="493" t="n">
        <v>0</v>
      </c>
      <c r="AU1759" s="493" t="n">
        <v>0</v>
      </c>
      <c r="AV1759" s="493" t="n">
        <v>0</v>
      </c>
      <c r="AW1759" s="493" t="n">
        <v>0</v>
      </c>
      <c r="AX1759" s="493" t="n">
        <v>0</v>
      </c>
      <c r="AY1759" s="493" t="n">
        <v>0</v>
      </c>
      <c r="AZ1759" s="493" t="n">
        <v>0</v>
      </c>
      <c r="BA1759" s="493" t="n">
        <v>0</v>
      </c>
      <c r="BB1759" s="493" t="n">
        <v>0</v>
      </c>
      <c r="BC1759" s="493" t="n">
        <v>0</v>
      </c>
      <c r="BD1759" s="493" t="n">
        <v>0</v>
      </c>
      <c r="BE1759" s="493" t="n">
        <v>0</v>
      </c>
      <c r="BF1759" s="493" t="n">
        <v>0</v>
      </c>
      <c r="BG1759" s="493" t="n">
        <v>0</v>
      </c>
      <c r="BH1759" s="493" t="n">
        <v>0</v>
      </c>
      <c r="BI1759" s="493" t="n">
        <v>0</v>
      </c>
      <c r="BJ1759" s="493" t="n">
        <v>0</v>
      </c>
      <c r="BK1759" s="493" t="n">
        <v>0</v>
      </c>
      <c r="BL1759" s="493" t="n">
        <v>0</v>
      </c>
      <c r="BM1759" s="493" t="n">
        <v>0</v>
      </c>
      <c r="BN1759" s="493" t="n">
        <v>0</v>
      </c>
      <c r="BO1759" s="493" t="n">
        <v>0</v>
      </c>
      <c r="BP1759" s="493" t="n">
        <v>0</v>
      </c>
      <c r="BQ1759" s="493" t="n">
        <v>0</v>
      </c>
      <c r="BR1759" s="493" t="n">
        <v>0</v>
      </c>
      <c r="BS1759" s="493" t="n">
        <v>0</v>
      </c>
      <c r="BT1759" s="493" t="n">
        <v>0</v>
      </c>
      <c r="BU1759" s="493" t="n">
        <v>2412.3</v>
      </c>
      <c r="BV1759" s="493" t="n">
        <v>0</v>
      </c>
      <c r="BW1759" s="493" t="n">
        <v>0</v>
      </c>
    </row>
    <row r="1760">
      <c r="A1760" t="inlineStr">
        <is>
          <t>[C9C] ANGIOTENSIN-II 길항제 (단일)</t>
        </is>
      </c>
      <c r="B1760" t="inlineStr">
        <is>
          <t>한미약품</t>
        </is>
      </c>
      <c r="C1760" t="inlineStr">
        <is>
          <t>데잘탄</t>
        </is>
      </c>
      <c r="D1760" t="inlineStr">
        <is>
          <t>한미약품</t>
        </is>
      </c>
      <c r="E1760" t="inlineStr">
        <is>
          <t>candesartan cilexetil</t>
        </is>
      </c>
      <c r="F1760" t="inlineStr">
        <is>
          <t>종합병원</t>
        </is>
      </c>
      <c r="G1760" t="inlineStr">
        <is>
          <t>Generic</t>
        </is>
      </c>
      <c r="H1760" s="493" t="n">
        <v>58131.83</v>
      </c>
      <c r="I1760" s="493" t="n">
        <v>51261.07</v>
      </c>
      <c r="J1760" s="493" t="n">
        <v>87706.58</v>
      </c>
      <c r="K1760" s="493" t="n">
        <v>53327.88</v>
      </c>
      <c r="L1760" s="493" t="n">
        <v>47334.19</v>
      </c>
      <c r="M1760" s="493" t="n">
        <v>57785.25</v>
      </c>
      <c r="N1760" s="493" t="n">
        <v>54227.15</v>
      </c>
      <c r="O1760" s="493" t="n">
        <v>46625.93</v>
      </c>
      <c r="P1760" s="493" t="n">
        <v>51765.62</v>
      </c>
      <c r="Q1760" s="493" t="n">
        <v>60282.52</v>
      </c>
      <c r="R1760" s="493" t="n">
        <v>50255.54</v>
      </c>
      <c r="S1760" s="493" t="n">
        <v>52829.77</v>
      </c>
      <c r="T1760" s="493" t="n">
        <v>47507.86</v>
      </c>
      <c r="U1760" s="493" t="n">
        <v>45214.38</v>
      </c>
      <c r="V1760" s="493" t="n">
        <v>61008.39</v>
      </c>
      <c r="W1760" s="493" t="n">
        <v>46601.94</v>
      </c>
      <c r="X1760" s="493" t="n">
        <v>68436.8</v>
      </c>
      <c r="Y1760" s="493" t="n">
        <v>43840.77</v>
      </c>
      <c r="Z1760" s="493" t="n">
        <v>44803.83</v>
      </c>
      <c r="AA1760" s="493" t="n">
        <v>43161.68</v>
      </c>
      <c r="AB1760" s="493" t="n">
        <v>36987.15</v>
      </c>
      <c r="AC1760" s="493" t="n">
        <v>28391.08</v>
      </c>
      <c r="AD1760" s="493" t="n">
        <v>39516.48</v>
      </c>
      <c r="AE1760" s="493" t="n">
        <v>35734.63</v>
      </c>
      <c r="AF1760" s="493" t="n">
        <v>34696.41</v>
      </c>
      <c r="AG1760" s="493" t="n">
        <v>31394.57</v>
      </c>
      <c r="AH1760" s="493" t="n">
        <v>32683.35</v>
      </c>
      <c r="AI1760" s="493" t="n">
        <v>32382.66</v>
      </c>
      <c r="AJ1760" s="493" t="n">
        <v>39188.36</v>
      </c>
      <c r="AK1760" s="493" t="n">
        <v>33947.35</v>
      </c>
      <c r="AL1760" s="493" t="n">
        <v>32022.49</v>
      </c>
      <c r="AM1760" s="493" t="n">
        <v>36044.56</v>
      </c>
      <c r="AN1760" s="493" t="n">
        <v>37404.86</v>
      </c>
      <c r="AO1760" s="493" t="n">
        <v>25768.25</v>
      </c>
      <c r="AP1760" s="493" t="n">
        <v>33675.94</v>
      </c>
      <c r="AQ1760" s="493" t="n">
        <v>34776.21</v>
      </c>
      <c r="AR1760" s="493" t="n">
        <v>32953.86</v>
      </c>
      <c r="AS1760" s="493" t="n">
        <v>29394.15</v>
      </c>
      <c r="AT1760" s="493" t="n">
        <v>37951.91</v>
      </c>
      <c r="AU1760" s="493" t="n">
        <v>29180.45</v>
      </c>
      <c r="AV1760" s="493" t="n">
        <v>32701.06</v>
      </c>
      <c r="AW1760" s="493" t="n">
        <v>22349.4</v>
      </c>
      <c r="AX1760" s="493" t="n">
        <v>38825.57</v>
      </c>
      <c r="AY1760" s="493" t="n">
        <v>37400.5</v>
      </c>
      <c r="AZ1760" s="493" t="n">
        <v>37360.39</v>
      </c>
      <c r="BA1760" s="493" t="n">
        <v>44152.69</v>
      </c>
      <c r="BB1760" s="493" t="n">
        <v>43287.23</v>
      </c>
      <c r="BC1760" s="493" t="n">
        <v>35343.07</v>
      </c>
      <c r="BD1760" s="493" t="n">
        <v>44080.83</v>
      </c>
      <c r="BE1760" s="493" t="n">
        <v>32084.5</v>
      </c>
      <c r="BF1760" s="493" t="n">
        <v>36569.89</v>
      </c>
      <c r="BG1760" s="493" t="n">
        <v>28750.39</v>
      </c>
      <c r="BH1760" s="493" t="n">
        <v>38538.37</v>
      </c>
      <c r="BI1760" s="493" t="n">
        <v>33671.44</v>
      </c>
      <c r="BJ1760" s="493" t="n">
        <v>32319.09</v>
      </c>
      <c r="BK1760" s="493" t="n">
        <v>32502.59</v>
      </c>
      <c r="BL1760" s="493" t="n">
        <v>31656.65</v>
      </c>
      <c r="BM1760" s="493" t="n">
        <v>31399.76</v>
      </c>
      <c r="BN1760" s="493" t="n">
        <v>28848.65</v>
      </c>
      <c r="BO1760" s="493" t="n">
        <v>29828.46</v>
      </c>
      <c r="BP1760" s="493" t="n">
        <v>27928.7</v>
      </c>
      <c r="BQ1760" s="493" t="n">
        <v>26542.02</v>
      </c>
      <c r="BR1760" s="493" t="n">
        <v>28015.83</v>
      </c>
      <c r="BS1760" s="493" t="n">
        <v>26573.04</v>
      </c>
      <c r="BT1760" s="493" t="n">
        <v>20458.26</v>
      </c>
      <c r="BU1760" s="493" t="n">
        <v>26273.69</v>
      </c>
      <c r="BV1760" s="493" t="n">
        <v>28482.84</v>
      </c>
      <c r="BW1760" s="493" t="n">
        <v>21153.51</v>
      </c>
    </row>
    <row r="1761">
      <c r="A1761" t="inlineStr">
        <is>
          <t>[C9C] ANGIOTENSIN-II 길항제 (단일)</t>
        </is>
      </c>
      <c r="B1761" t="inlineStr">
        <is>
          <t>한미약품</t>
        </is>
      </c>
      <c r="C1761" t="inlineStr">
        <is>
          <t>데잘탄</t>
        </is>
      </c>
      <c r="D1761" t="inlineStr">
        <is>
          <t>한미약품</t>
        </is>
      </c>
      <c r="E1761" t="inlineStr">
        <is>
          <t>candesartan cilexetil</t>
        </is>
      </c>
      <c r="F1761" t="inlineStr">
        <is>
          <t>병원</t>
        </is>
      </c>
      <c r="G1761" t="inlineStr">
        <is>
          <t>Generic</t>
        </is>
      </c>
      <c r="H1761" s="493" t="n">
        <v>13652.81</v>
      </c>
      <c r="I1761" s="493" t="n">
        <v>14467.9</v>
      </c>
      <c r="J1761" s="493" t="n">
        <v>15561.73</v>
      </c>
      <c r="K1761" s="493" t="n">
        <v>12064.57</v>
      </c>
      <c r="L1761" s="493" t="n">
        <v>12631.92</v>
      </c>
      <c r="M1761" s="493" t="n">
        <v>12018.72</v>
      </c>
      <c r="N1761" s="493" t="n">
        <v>10591.69</v>
      </c>
      <c r="O1761" s="493" t="n">
        <v>11489.18</v>
      </c>
      <c r="P1761" s="493" t="n">
        <v>11368.1</v>
      </c>
      <c r="Q1761" s="493" t="n">
        <v>9879.040000000001</v>
      </c>
      <c r="R1761" s="493" t="n">
        <v>8715.969999999999</v>
      </c>
      <c r="S1761" s="493" t="n">
        <v>12434.64</v>
      </c>
      <c r="T1761" s="493" t="n">
        <v>8071.42</v>
      </c>
      <c r="U1761" s="493" t="n">
        <v>8715.1</v>
      </c>
      <c r="V1761" s="493" t="n">
        <v>8876.26</v>
      </c>
      <c r="W1761" s="493" t="n">
        <v>9018.200000000001</v>
      </c>
      <c r="X1761" s="493" t="n">
        <v>7990.79</v>
      </c>
      <c r="Y1761" s="493" t="n">
        <v>7673.4</v>
      </c>
      <c r="Z1761" s="493" t="n">
        <v>5819.27</v>
      </c>
      <c r="AA1761" s="493" t="n">
        <v>9087.9</v>
      </c>
      <c r="AB1761" s="493" t="n">
        <v>9419.9</v>
      </c>
      <c r="AC1761" s="493" t="n">
        <v>8001.65</v>
      </c>
      <c r="AD1761" s="493" t="n">
        <v>8515.450000000001</v>
      </c>
      <c r="AE1761" s="493" t="n">
        <v>9536.35</v>
      </c>
      <c r="AF1761" s="493" t="n">
        <v>8987.799999999999</v>
      </c>
      <c r="AG1761" s="493" t="n">
        <v>7711.97</v>
      </c>
      <c r="AH1761" s="493" t="n">
        <v>7796.39</v>
      </c>
      <c r="AI1761" s="493" t="n">
        <v>8588.73</v>
      </c>
      <c r="AJ1761" s="493" t="n">
        <v>8468.57</v>
      </c>
      <c r="AK1761" s="493" t="n">
        <v>10663.93</v>
      </c>
      <c r="AL1761" s="493" t="n">
        <v>6260.6</v>
      </c>
      <c r="AM1761" s="493" t="n">
        <v>14123.11</v>
      </c>
      <c r="AN1761" s="493" t="n">
        <v>7580.64</v>
      </c>
      <c r="AO1761" s="493" t="n">
        <v>12870.85</v>
      </c>
      <c r="AP1761" s="493" t="n">
        <v>8821.93</v>
      </c>
      <c r="AQ1761" s="493" t="n">
        <v>9652.200000000001</v>
      </c>
      <c r="AR1761" s="493" t="n">
        <v>10961.57</v>
      </c>
      <c r="AS1761" s="493" t="n">
        <v>11206.51</v>
      </c>
      <c r="AT1761" s="493" t="n">
        <v>8023.92</v>
      </c>
      <c r="AU1761" s="493" t="n">
        <v>9340.51</v>
      </c>
      <c r="AV1761" s="493" t="n">
        <v>10158.69</v>
      </c>
      <c r="AW1761" s="493" t="n">
        <v>6004.01</v>
      </c>
      <c r="AX1761" s="493" t="n">
        <v>8616.41</v>
      </c>
      <c r="AY1761" s="493" t="n">
        <v>8917.73</v>
      </c>
      <c r="AZ1761" s="493" t="n">
        <v>9449.15</v>
      </c>
      <c r="BA1761" s="493" t="n">
        <v>8369.01</v>
      </c>
      <c r="BB1761" s="493" t="n">
        <v>7118.13</v>
      </c>
      <c r="BC1761" s="493" t="n">
        <v>7609.15</v>
      </c>
      <c r="BD1761" s="493" t="n">
        <v>11807.04</v>
      </c>
      <c r="BE1761" s="493" t="n">
        <v>7103.65</v>
      </c>
      <c r="BF1761" s="493" t="n">
        <v>7938.5</v>
      </c>
      <c r="BG1761" s="493" t="n">
        <v>7936.12</v>
      </c>
      <c r="BH1761" s="493" t="n">
        <v>6113.27</v>
      </c>
      <c r="BI1761" s="493" t="n">
        <v>6060.78</v>
      </c>
      <c r="BJ1761" s="493" t="n">
        <v>8120.55</v>
      </c>
      <c r="BK1761" s="493" t="n">
        <v>5270.26</v>
      </c>
      <c r="BL1761" s="493" t="n">
        <v>10370.39</v>
      </c>
      <c r="BM1761" s="493" t="n">
        <v>4942.64</v>
      </c>
      <c r="BN1761" s="493" t="n">
        <v>5615</v>
      </c>
      <c r="BO1761" s="493" t="n">
        <v>7101.78</v>
      </c>
      <c r="BP1761" s="493" t="n">
        <v>4602.83</v>
      </c>
      <c r="BQ1761" s="493" t="n">
        <v>6428.8</v>
      </c>
      <c r="BR1761" s="493" t="n">
        <v>5733.41</v>
      </c>
      <c r="BS1761" s="493" t="n">
        <v>5445.6</v>
      </c>
      <c r="BT1761" s="493" t="n">
        <v>4736.69</v>
      </c>
      <c r="BU1761" s="493" t="n">
        <v>4853.9</v>
      </c>
      <c r="BV1761" s="493" t="n">
        <v>8446.68</v>
      </c>
      <c r="BW1761" s="493" t="n">
        <v>6272.56</v>
      </c>
    </row>
    <row r="1762">
      <c r="A1762" t="inlineStr">
        <is>
          <t>[C9C] ANGIOTENSIN-II 길항제 (단일)</t>
        </is>
      </c>
      <c r="B1762" t="inlineStr">
        <is>
          <t>한미약품</t>
        </is>
      </c>
      <c r="C1762" t="inlineStr">
        <is>
          <t>데잘탄</t>
        </is>
      </c>
      <c r="D1762" t="inlineStr">
        <is>
          <t>한미약품</t>
        </is>
      </c>
      <c r="E1762" t="inlineStr">
        <is>
          <t>candesartan cilexetil</t>
        </is>
      </c>
      <c r="F1762" t="inlineStr">
        <is>
          <t>의원</t>
        </is>
      </c>
      <c r="G1762" t="inlineStr">
        <is>
          <t>Generic</t>
        </is>
      </c>
      <c r="H1762" s="493" t="n">
        <v>35968.29</v>
      </c>
      <c r="I1762" s="493" t="n">
        <v>40033.57</v>
      </c>
      <c r="J1762" s="493" t="n">
        <v>40663.85</v>
      </c>
      <c r="K1762" s="493" t="n">
        <v>45980.66</v>
      </c>
      <c r="L1762" s="493" t="n">
        <v>36239.13</v>
      </c>
      <c r="M1762" s="493" t="n">
        <v>36703.78</v>
      </c>
      <c r="N1762" s="493" t="n">
        <v>55533.42</v>
      </c>
      <c r="O1762" s="493" t="n">
        <v>60286.03</v>
      </c>
      <c r="P1762" s="493" t="n">
        <v>53011.28</v>
      </c>
      <c r="Q1762" s="493" t="n">
        <v>51678.9</v>
      </c>
      <c r="R1762" s="493" t="n">
        <v>49678.82</v>
      </c>
      <c r="S1762" s="493" t="n">
        <v>61993.95</v>
      </c>
      <c r="T1762" s="493" t="n">
        <v>51683.21</v>
      </c>
      <c r="U1762" s="493" t="n">
        <v>50573.84</v>
      </c>
      <c r="V1762" s="493" t="n">
        <v>50659.79</v>
      </c>
      <c r="W1762" s="493" t="n">
        <v>54790.91</v>
      </c>
      <c r="X1762" s="493" t="n">
        <v>54657.04</v>
      </c>
      <c r="Y1762" s="493" t="n">
        <v>51729.75</v>
      </c>
      <c r="Z1762" s="493" t="n">
        <v>53695.28</v>
      </c>
      <c r="AA1762" s="493" t="n">
        <v>51584.77</v>
      </c>
      <c r="AB1762" s="493" t="n">
        <v>52593.28</v>
      </c>
      <c r="AC1762" s="493" t="n">
        <v>57943.98</v>
      </c>
      <c r="AD1762" s="493" t="n">
        <v>50498.14</v>
      </c>
      <c r="AE1762" s="493" t="n">
        <v>52509.96</v>
      </c>
      <c r="AF1762" s="493" t="n">
        <v>57727.2</v>
      </c>
      <c r="AG1762" s="493" t="n">
        <v>50277.61</v>
      </c>
      <c r="AH1762" s="493" t="n">
        <v>56976.6</v>
      </c>
      <c r="AI1762" s="493" t="n">
        <v>51010.79</v>
      </c>
      <c r="AJ1762" s="493" t="n">
        <v>55073.57</v>
      </c>
      <c r="AK1762" s="493" t="n">
        <v>56679.07</v>
      </c>
      <c r="AL1762" s="493" t="n">
        <v>51999.42</v>
      </c>
      <c r="AM1762" s="493" t="n">
        <v>53252.41</v>
      </c>
      <c r="AN1762" s="493" t="n">
        <v>59855.21</v>
      </c>
      <c r="AO1762" s="493" t="n">
        <v>51247.13</v>
      </c>
      <c r="AP1762" s="493" t="n">
        <v>57938.44</v>
      </c>
      <c r="AQ1762" s="493" t="n">
        <v>48275.93</v>
      </c>
      <c r="AR1762" s="493" t="n">
        <v>55135.56</v>
      </c>
      <c r="AS1762" s="493" t="n">
        <v>47522.92</v>
      </c>
      <c r="AT1762" s="493" t="n">
        <v>56532.5</v>
      </c>
      <c r="AU1762" s="493" t="n">
        <v>62694.02</v>
      </c>
      <c r="AV1762" s="493" t="n">
        <v>58922.25</v>
      </c>
      <c r="AW1762" s="493" t="n">
        <v>56787.53</v>
      </c>
      <c r="AX1762" s="493" t="n">
        <v>56688.98</v>
      </c>
      <c r="AY1762" s="493" t="n">
        <v>53169.08</v>
      </c>
      <c r="AZ1762" s="493" t="n">
        <v>62638.29</v>
      </c>
      <c r="BA1762" s="493" t="n">
        <v>63758.01</v>
      </c>
      <c r="BB1762" s="493" t="n">
        <v>62024.4</v>
      </c>
      <c r="BC1762" s="493" t="n">
        <v>57734.44</v>
      </c>
      <c r="BD1762" s="493" t="n">
        <v>54159.45</v>
      </c>
      <c r="BE1762" s="493" t="n">
        <v>63945.27</v>
      </c>
      <c r="BF1762" s="493" t="n">
        <v>55424.28</v>
      </c>
      <c r="BG1762" s="493" t="n">
        <v>65065.82</v>
      </c>
      <c r="BH1762" s="493" t="n">
        <v>58590.63</v>
      </c>
      <c r="BI1762" s="493" t="n">
        <v>55026.87</v>
      </c>
      <c r="BJ1762" s="493" t="n">
        <v>61038.3</v>
      </c>
      <c r="BK1762" s="493" t="n">
        <v>57990.46</v>
      </c>
      <c r="BL1762" s="493" t="n">
        <v>59309.96</v>
      </c>
      <c r="BM1762" s="493" t="n">
        <v>59027.61</v>
      </c>
      <c r="BN1762" s="493" t="n">
        <v>62099.99</v>
      </c>
      <c r="BO1762" s="493" t="n">
        <v>70652.19</v>
      </c>
      <c r="BP1762" s="493" t="n">
        <v>64258.82</v>
      </c>
      <c r="BQ1762" s="493" t="n">
        <v>53608.95</v>
      </c>
      <c r="BR1762" s="493" t="n">
        <v>70061.25999999999</v>
      </c>
      <c r="BS1762" s="493" t="n">
        <v>63367.93</v>
      </c>
      <c r="BT1762" s="493" t="n">
        <v>66661.57000000001</v>
      </c>
      <c r="BU1762" s="493" t="n">
        <v>61255.35</v>
      </c>
      <c r="BV1762" s="493" t="n">
        <v>72513.92</v>
      </c>
      <c r="BW1762" s="493" t="n">
        <v>61411.47</v>
      </c>
    </row>
    <row r="1763">
      <c r="A1763" t="inlineStr">
        <is>
          <t>[C9C] ANGIOTENSIN-II 길항제 (단일)</t>
        </is>
      </c>
      <c r="B1763" t="inlineStr">
        <is>
          <t>한미약품</t>
        </is>
      </c>
      <c r="C1763" t="inlineStr">
        <is>
          <t>데잘탄</t>
        </is>
      </c>
      <c r="D1763" t="inlineStr">
        <is>
          <t>한미약품</t>
        </is>
      </c>
      <c r="E1763" t="inlineStr">
        <is>
          <t>candesartan cilexetil</t>
        </is>
      </c>
      <c r="F1763" t="inlineStr">
        <is>
          <t>보건소</t>
        </is>
      </c>
      <c r="G1763" t="inlineStr">
        <is>
          <t>Generic</t>
        </is>
      </c>
      <c r="H1763" s="493" t="n">
        <v>1587.75</v>
      </c>
      <c r="I1763" s="493" t="n">
        <v>0</v>
      </c>
      <c r="J1763" s="493" t="n">
        <v>701.1</v>
      </c>
      <c r="K1763" s="493" t="n">
        <v>1243.8</v>
      </c>
      <c r="L1763" s="493" t="n">
        <v>489.9</v>
      </c>
      <c r="M1763" s="493" t="n">
        <v>0</v>
      </c>
      <c r="N1763" s="493" t="n">
        <v>80.09999999999999</v>
      </c>
      <c r="O1763" s="493" t="n">
        <v>2415</v>
      </c>
      <c r="P1763" s="493" t="n">
        <v>304.2</v>
      </c>
      <c r="Q1763" s="493" t="n">
        <v>408.9</v>
      </c>
      <c r="R1763" s="493" t="n">
        <v>3407.4</v>
      </c>
      <c r="S1763" s="493" t="n">
        <v>0</v>
      </c>
      <c r="T1763" s="493" t="n">
        <v>83.7</v>
      </c>
      <c r="U1763" s="493" t="n">
        <v>2156.4</v>
      </c>
      <c r="V1763" s="493" t="n">
        <v>0</v>
      </c>
      <c r="W1763" s="493" t="n">
        <v>0</v>
      </c>
      <c r="X1763" s="493" t="n">
        <v>1708.2</v>
      </c>
      <c r="Y1763" s="493" t="n">
        <v>0</v>
      </c>
      <c r="Z1763" s="493" t="n">
        <v>0</v>
      </c>
      <c r="AA1763" s="493" t="n">
        <v>2630.7</v>
      </c>
      <c r="AB1763" s="493" t="n">
        <v>0</v>
      </c>
      <c r="AC1763" s="493" t="n">
        <v>0</v>
      </c>
      <c r="AD1763" s="493" t="n">
        <v>1557.9</v>
      </c>
      <c r="AE1763" s="493" t="n">
        <v>0</v>
      </c>
      <c r="AF1763" s="493" t="n">
        <v>0</v>
      </c>
      <c r="AG1763" s="493" t="n">
        <v>0</v>
      </c>
      <c r="AH1763" s="493" t="n">
        <v>0</v>
      </c>
      <c r="AI1763" s="493" t="n">
        <v>0</v>
      </c>
      <c r="AJ1763" s="493" t="n">
        <v>122.7</v>
      </c>
      <c r="AK1763" s="493" t="n">
        <v>0</v>
      </c>
      <c r="AL1763" s="493" t="n">
        <v>177</v>
      </c>
      <c r="AM1763" s="493" t="n">
        <v>211.5</v>
      </c>
      <c r="AN1763" s="493" t="n">
        <v>0</v>
      </c>
      <c r="AO1763" s="493" t="n">
        <v>0</v>
      </c>
      <c r="AP1763" s="493" t="n">
        <v>192.6</v>
      </c>
      <c r="AQ1763" s="493" t="n">
        <v>0</v>
      </c>
      <c r="AR1763" s="493" t="n">
        <v>0</v>
      </c>
      <c r="AS1763" s="493" t="n">
        <v>200.7</v>
      </c>
      <c r="AT1763" s="493" t="n">
        <v>0</v>
      </c>
      <c r="AU1763" s="493" t="n">
        <v>0</v>
      </c>
      <c r="AV1763" s="493" t="n">
        <v>211.5</v>
      </c>
      <c r="AW1763" s="493" t="n">
        <v>0</v>
      </c>
      <c r="AX1763" s="493" t="n">
        <v>0</v>
      </c>
      <c r="AY1763" s="493" t="n">
        <v>216.9</v>
      </c>
      <c r="AZ1763" s="493" t="n">
        <v>0</v>
      </c>
      <c r="BA1763" s="493" t="n">
        <v>0</v>
      </c>
      <c r="BB1763" s="493" t="n">
        <v>283.5</v>
      </c>
      <c r="BC1763" s="493" t="n">
        <v>0</v>
      </c>
      <c r="BD1763" s="493" t="n">
        <v>0</v>
      </c>
      <c r="BE1763" s="493" t="n">
        <v>319.5</v>
      </c>
      <c r="BF1763" s="493" t="n">
        <v>0</v>
      </c>
      <c r="BG1763" s="493" t="n">
        <v>0</v>
      </c>
      <c r="BH1763" s="493" t="n">
        <v>333.9</v>
      </c>
      <c r="BI1763" s="493" t="n">
        <v>0</v>
      </c>
      <c r="BJ1763" s="493" t="n">
        <v>441.9</v>
      </c>
      <c r="BK1763" s="493" t="n">
        <v>423</v>
      </c>
      <c r="BL1763" s="493" t="n">
        <v>0</v>
      </c>
      <c r="BM1763" s="493" t="n">
        <v>276.3</v>
      </c>
      <c r="BN1763" s="493" t="n">
        <v>355.5</v>
      </c>
      <c r="BO1763" s="493" t="n">
        <v>0</v>
      </c>
      <c r="BP1763" s="493" t="n">
        <v>291.6</v>
      </c>
      <c r="BQ1763" s="493" t="n">
        <v>328.5</v>
      </c>
      <c r="BR1763" s="493" t="n">
        <v>0</v>
      </c>
      <c r="BS1763" s="493" t="n">
        <v>261</v>
      </c>
      <c r="BT1763" s="493" t="n">
        <v>702</v>
      </c>
      <c r="BU1763" s="493" t="n">
        <v>0</v>
      </c>
      <c r="BV1763" s="493" t="n">
        <v>376.2</v>
      </c>
      <c r="BW1763" s="493" t="n">
        <v>349.2</v>
      </c>
    </row>
    <row r="1764">
      <c r="A1764" t="inlineStr">
        <is>
          <t>[C9C] ANGIOTENSIN-II 길항제 (단일)</t>
        </is>
      </c>
      <c r="B1764" t="inlineStr">
        <is>
          <t>한미약품</t>
        </is>
      </c>
      <c r="C1764" t="inlineStr">
        <is>
          <t>데잘탄</t>
        </is>
      </c>
      <c r="D1764" t="inlineStr">
        <is>
          <t>한미약품</t>
        </is>
      </c>
      <c r="E1764" t="inlineStr">
        <is>
          <t>candesartan cilexetil</t>
        </is>
      </c>
      <c r="F1764" t="inlineStr">
        <is>
          <t>기타(치과의원, 치과병원 등)</t>
        </is>
      </c>
      <c r="G1764" t="inlineStr">
        <is>
          <t>Generic</t>
        </is>
      </c>
      <c r="H1764" s="493" t="n">
        <v>0</v>
      </c>
      <c r="I1764" s="493" t="n">
        <v>0</v>
      </c>
      <c r="J1764" s="493" t="n">
        <v>0</v>
      </c>
      <c r="K1764" s="493" t="n">
        <v>0</v>
      </c>
      <c r="L1764" s="493" t="n">
        <v>0</v>
      </c>
      <c r="M1764" s="493" t="n">
        <v>0</v>
      </c>
      <c r="N1764" s="493" t="n">
        <v>0</v>
      </c>
      <c r="O1764" s="493" t="n">
        <v>0</v>
      </c>
      <c r="P1764" s="493" t="n">
        <v>0</v>
      </c>
      <c r="Q1764" s="493" t="n">
        <v>69.59999999999999</v>
      </c>
      <c r="R1764" s="493" t="n">
        <v>0</v>
      </c>
      <c r="S1764" s="493" t="n">
        <v>0</v>
      </c>
      <c r="T1764" s="493" t="n">
        <v>0</v>
      </c>
      <c r="U1764" s="493" t="n">
        <v>0</v>
      </c>
      <c r="V1764" s="493" t="n">
        <v>0</v>
      </c>
      <c r="W1764" s="493" t="n">
        <v>223.2</v>
      </c>
      <c r="X1764" s="493" t="n">
        <v>0</v>
      </c>
      <c r="Y1764" s="493" t="n">
        <v>0</v>
      </c>
      <c r="Z1764" s="493" t="n">
        <v>0</v>
      </c>
      <c r="AA1764" s="493" t="n">
        <v>0</v>
      </c>
      <c r="AB1764" s="493" t="n">
        <v>0</v>
      </c>
      <c r="AC1764" s="493" t="n">
        <v>0</v>
      </c>
      <c r="AD1764" s="493" t="n">
        <v>0</v>
      </c>
      <c r="AE1764" s="493" t="n">
        <v>0</v>
      </c>
      <c r="AF1764" s="493" t="n">
        <v>0</v>
      </c>
      <c r="AG1764" s="493" t="n">
        <v>0</v>
      </c>
      <c r="AH1764" s="493" t="n">
        <v>0</v>
      </c>
      <c r="AI1764" s="493" t="n">
        <v>0</v>
      </c>
      <c r="AJ1764" s="493" t="n">
        <v>0</v>
      </c>
      <c r="AK1764" s="493" t="n">
        <v>0</v>
      </c>
      <c r="AL1764" s="493" t="n">
        <v>0</v>
      </c>
      <c r="AM1764" s="493" t="n">
        <v>0</v>
      </c>
      <c r="AN1764" s="493" t="n">
        <v>0</v>
      </c>
      <c r="AO1764" s="493" t="n">
        <v>0</v>
      </c>
      <c r="AP1764" s="493" t="n">
        <v>0</v>
      </c>
      <c r="AQ1764" s="493" t="n">
        <v>0</v>
      </c>
      <c r="AR1764" s="493" t="n">
        <v>0</v>
      </c>
      <c r="AS1764" s="493" t="n">
        <v>0</v>
      </c>
      <c r="AT1764" s="493" t="n">
        <v>0</v>
      </c>
      <c r="AU1764" s="493" t="n">
        <v>0</v>
      </c>
      <c r="AV1764" s="493" t="n">
        <v>0</v>
      </c>
      <c r="AW1764" s="493" t="n">
        <v>0</v>
      </c>
      <c r="AX1764" s="493" t="n">
        <v>0</v>
      </c>
      <c r="AY1764" s="493" t="n">
        <v>0</v>
      </c>
      <c r="AZ1764" s="493" t="n">
        <v>0</v>
      </c>
      <c r="BA1764" s="493" t="n">
        <v>0</v>
      </c>
      <c r="BB1764" s="493" t="n">
        <v>0</v>
      </c>
      <c r="BC1764" s="493" t="n">
        <v>0</v>
      </c>
      <c r="BD1764" s="493" t="n">
        <v>0</v>
      </c>
      <c r="BE1764" s="493" t="n">
        <v>0</v>
      </c>
      <c r="BF1764" s="493" t="n">
        <v>0</v>
      </c>
      <c r="BG1764" s="493" t="n">
        <v>0</v>
      </c>
      <c r="BH1764" s="493" t="n">
        <v>0</v>
      </c>
      <c r="BI1764" s="493" t="n">
        <v>0</v>
      </c>
      <c r="BJ1764" s="493" t="n">
        <v>0</v>
      </c>
      <c r="BK1764" s="493" t="n">
        <v>0</v>
      </c>
      <c r="BL1764" s="493" t="n">
        <v>0</v>
      </c>
      <c r="BM1764" s="493" t="n">
        <v>0</v>
      </c>
      <c r="BN1764" s="493" t="n">
        <v>0</v>
      </c>
      <c r="BO1764" s="493" t="n">
        <v>0</v>
      </c>
      <c r="BP1764" s="493" t="n">
        <v>0</v>
      </c>
      <c r="BQ1764" s="493" t="n">
        <v>0</v>
      </c>
      <c r="BR1764" s="493" t="n">
        <v>0</v>
      </c>
      <c r="BS1764" s="493" t="n">
        <v>0</v>
      </c>
      <c r="BT1764" s="493" t="n">
        <v>0</v>
      </c>
      <c r="BU1764" s="493" t="n">
        <v>0</v>
      </c>
      <c r="BV1764" s="493" t="n">
        <v>0</v>
      </c>
      <c r="BW1764" s="493" t="n">
        <v>0</v>
      </c>
    </row>
    <row r="1765">
      <c r="A1765" t="inlineStr">
        <is>
          <t>[C9C] ANGIOTENSIN-II 길항제 (단일)</t>
        </is>
      </c>
      <c r="B1765" t="inlineStr">
        <is>
          <t>한미약품</t>
        </is>
      </c>
      <c r="C1765" t="inlineStr">
        <is>
          <t>오잘탄</t>
        </is>
      </c>
      <c r="D1765" t="inlineStr">
        <is>
          <t>한미약품</t>
        </is>
      </c>
      <c r="E1765" t="inlineStr">
        <is>
          <t>losartan potassium</t>
        </is>
      </c>
      <c r="F1765" t="inlineStr">
        <is>
          <t>상급종합병원</t>
        </is>
      </c>
      <c r="G1765" t="inlineStr">
        <is>
          <t>Generic</t>
        </is>
      </c>
      <c r="H1765" s="493" t="n">
        <v>18009.86</v>
      </c>
      <c r="I1765" s="493" t="n">
        <v>28271.15</v>
      </c>
      <c r="J1765" s="493" t="n">
        <v>30408.6</v>
      </c>
      <c r="K1765" s="493" t="n">
        <v>23729.36</v>
      </c>
      <c r="L1765" s="493" t="n">
        <v>23402.47</v>
      </c>
      <c r="M1765" s="493" t="n">
        <v>16556.78</v>
      </c>
      <c r="N1765" s="493" t="n">
        <v>21913.46</v>
      </c>
      <c r="O1765" s="493" t="n">
        <v>28183.88</v>
      </c>
      <c r="P1765" s="493" t="n">
        <v>26870.88</v>
      </c>
      <c r="Q1765" s="493" t="n">
        <v>11184.96</v>
      </c>
      <c r="R1765" s="493" t="n">
        <v>16241.95</v>
      </c>
      <c r="S1765" s="493" t="n">
        <v>38319.74</v>
      </c>
      <c r="T1765" s="493" t="n">
        <v>25493.1</v>
      </c>
      <c r="U1765" s="493" t="n">
        <v>27867.64</v>
      </c>
      <c r="V1765" s="493" t="n">
        <v>28647</v>
      </c>
      <c r="W1765" s="493" t="n">
        <v>45864.91</v>
      </c>
      <c r="X1765" s="493" t="n">
        <v>29305.06</v>
      </c>
      <c r="Y1765" s="493" t="n">
        <v>32076.2</v>
      </c>
      <c r="Z1765" s="493" t="n">
        <v>33465.16</v>
      </c>
      <c r="AA1765" s="493" t="n">
        <v>30696.74</v>
      </c>
      <c r="AB1765" s="493" t="n">
        <v>52614.81</v>
      </c>
      <c r="AC1765" s="493" t="n">
        <v>53144.98</v>
      </c>
      <c r="AD1765" s="493" t="n">
        <v>35869.48</v>
      </c>
      <c r="AE1765" s="493" t="n">
        <v>69134.83</v>
      </c>
      <c r="AF1765" s="493" t="n">
        <v>61863.97</v>
      </c>
      <c r="AG1765" s="493" t="n">
        <v>43162.37</v>
      </c>
      <c r="AH1765" s="493" t="n">
        <v>55010.84</v>
      </c>
      <c r="AI1765" s="493" t="n">
        <v>68581.09</v>
      </c>
      <c r="AJ1765" s="493" t="n">
        <v>52014.94</v>
      </c>
      <c r="AK1765" s="493" t="n">
        <v>49896.79</v>
      </c>
      <c r="AL1765" s="493" t="n">
        <v>60641.65</v>
      </c>
      <c r="AM1765" s="493" t="n">
        <v>62054.74</v>
      </c>
      <c r="AN1765" s="493" t="n">
        <v>60857.2</v>
      </c>
      <c r="AO1765" s="493" t="n">
        <v>73753.14999999999</v>
      </c>
      <c r="AP1765" s="493" t="n">
        <v>84415.47</v>
      </c>
      <c r="AQ1765" s="493" t="n">
        <v>64965.19</v>
      </c>
      <c r="AR1765" s="493" t="n">
        <v>71041.88</v>
      </c>
      <c r="AS1765" s="493" t="n">
        <v>67332.14</v>
      </c>
      <c r="AT1765" s="493" t="n">
        <v>66603.83</v>
      </c>
      <c r="AU1765" s="493" t="n">
        <v>75941.98</v>
      </c>
      <c r="AV1765" s="493" t="n">
        <v>72788.50999999999</v>
      </c>
      <c r="AW1765" s="493" t="n">
        <v>89104.64999999999</v>
      </c>
      <c r="AX1765" s="493" t="n">
        <v>77572.02</v>
      </c>
      <c r="AY1765" s="493" t="n">
        <v>73178.64999999999</v>
      </c>
      <c r="AZ1765" s="493" t="n">
        <v>87240.62</v>
      </c>
      <c r="BA1765" s="493" t="n">
        <v>112087.97</v>
      </c>
      <c r="BB1765" s="493" t="n">
        <v>84925.87</v>
      </c>
      <c r="BC1765" s="493" t="n">
        <v>108267.38</v>
      </c>
      <c r="BD1765" s="493" t="n">
        <v>85165.72</v>
      </c>
      <c r="BE1765" s="493" t="n">
        <v>103555.23</v>
      </c>
      <c r="BF1765" s="493" t="n">
        <v>61656.93</v>
      </c>
      <c r="BG1765" s="493" t="n">
        <v>101037.62</v>
      </c>
      <c r="BH1765" s="493" t="n">
        <v>70408.45</v>
      </c>
      <c r="BI1765" s="493" t="n">
        <v>74776.47</v>
      </c>
      <c r="BJ1765" s="493" t="n">
        <v>103157.9</v>
      </c>
      <c r="BK1765" s="493" t="n">
        <v>87371.49000000001</v>
      </c>
      <c r="BL1765" s="493" t="n">
        <v>68514.05</v>
      </c>
      <c r="BM1765" s="493" t="n">
        <v>76272.77</v>
      </c>
      <c r="BN1765" s="493" t="n">
        <v>63823.95</v>
      </c>
      <c r="BO1765" s="493" t="n">
        <v>117184.05</v>
      </c>
      <c r="BP1765" s="493" t="n">
        <v>88091.37</v>
      </c>
      <c r="BQ1765" s="493" t="n">
        <v>64309.48</v>
      </c>
      <c r="BR1765" s="493" t="n">
        <v>95720.3</v>
      </c>
      <c r="BS1765" s="493" t="n">
        <v>81109.74000000001</v>
      </c>
      <c r="BT1765" s="493" t="n">
        <v>85039.53999999999</v>
      </c>
      <c r="BU1765" s="493" t="n">
        <v>85149.87</v>
      </c>
      <c r="BV1765" s="493" t="n">
        <v>79309.28</v>
      </c>
      <c r="BW1765" s="493" t="n">
        <v>108991.07</v>
      </c>
    </row>
    <row r="1766">
      <c r="A1766" t="inlineStr">
        <is>
          <t>[C9C] ANGIOTENSIN-II 길항제 (단일)</t>
        </is>
      </c>
      <c r="B1766" t="inlineStr">
        <is>
          <t>한미약품</t>
        </is>
      </c>
      <c r="C1766" t="inlineStr">
        <is>
          <t>오잘탄</t>
        </is>
      </c>
      <c r="D1766" t="inlineStr">
        <is>
          <t>한미약품</t>
        </is>
      </c>
      <c r="E1766" t="inlineStr">
        <is>
          <t>losartan potassium</t>
        </is>
      </c>
      <c r="F1766" t="inlineStr">
        <is>
          <t>종합병원</t>
        </is>
      </c>
      <c r="G1766" t="inlineStr">
        <is>
          <t>Generic</t>
        </is>
      </c>
      <c r="H1766" s="493" t="n">
        <v>234214.05</v>
      </c>
      <c r="I1766" s="493" t="n">
        <v>233624.2</v>
      </c>
      <c r="J1766" s="493" t="n">
        <v>267729.37</v>
      </c>
      <c r="K1766" s="493" t="n">
        <v>282534.91</v>
      </c>
      <c r="L1766" s="493" t="n">
        <v>249501.06</v>
      </c>
      <c r="M1766" s="493" t="n">
        <v>271999.71</v>
      </c>
      <c r="N1766" s="493" t="n">
        <v>287032.24</v>
      </c>
      <c r="O1766" s="493" t="n">
        <v>288558.02</v>
      </c>
      <c r="P1766" s="493" t="n">
        <v>300295.66</v>
      </c>
      <c r="Q1766" s="493" t="n">
        <v>276387.15</v>
      </c>
      <c r="R1766" s="493" t="n">
        <v>285762.8</v>
      </c>
      <c r="S1766" s="493" t="n">
        <v>405075.99</v>
      </c>
      <c r="T1766" s="493" t="n">
        <v>428408.62</v>
      </c>
      <c r="U1766" s="493" t="n">
        <v>325766.26</v>
      </c>
      <c r="V1766" s="493" t="n">
        <v>395192.16</v>
      </c>
      <c r="W1766" s="493" t="n">
        <v>362539.18</v>
      </c>
      <c r="X1766" s="493" t="n">
        <v>381432.3</v>
      </c>
      <c r="Y1766" s="493" t="n">
        <v>365339.54</v>
      </c>
      <c r="Z1766" s="493" t="n">
        <v>357127.76</v>
      </c>
      <c r="AA1766" s="493" t="n">
        <v>392546.43</v>
      </c>
      <c r="AB1766" s="493" t="n">
        <v>370124.12</v>
      </c>
      <c r="AC1766" s="493" t="n">
        <v>358390.97</v>
      </c>
      <c r="AD1766" s="493" t="n">
        <v>422910.95</v>
      </c>
      <c r="AE1766" s="493" t="n">
        <v>391737.45</v>
      </c>
      <c r="AF1766" s="493" t="n">
        <v>385023.46</v>
      </c>
      <c r="AG1766" s="493" t="n">
        <v>376762.32</v>
      </c>
      <c r="AH1766" s="493" t="n">
        <v>413078.86</v>
      </c>
      <c r="AI1766" s="493" t="n">
        <v>368194.36</v>
      </c>
      <c r="AJ1766" s="493" t="n">
        <v>419387.77</v>
      </c>
      <c r="AK1766" s="493" t="n">
        <v>404804.19</v>
      </c>
      <c r="AL1766" s="493" t="n">
        <v>432816.64</v>
      </c>
      <c r="AM1766" s="493" t="n">
        <v>409978.23</v>
      </c>
      <c r="AN1766" s="493" t="n">
        <v>398863.55</v>
      </c>
      <c r="AO1766" s="493" t="n">
        <v>425712.09</v>
      </c>
      <c r="AP1766" s="493" t="n">
        <v>421516.23</v>
      </c>
      <c r="AQ1766" s="493" t="n">
        <v>364280.01</v>
      </c>
      <c r="AR1766" s="493" t="n">
        <v>429122.53</v>
      </c>
      <c r="AS1766" s="493" t="n">
        <v>402960.31</v>
      </c>
      <c r="AT1766" s="493" t="n">
        <v>402694.21</v>
      </c>
      <c r="AU1766" s="493" t="n">
        <v>421813.96</v>
      </c>
      <c r="AV1766" s="493" t="n">
        <v>459391.1</v>
      </c>
      <c r="AW1766" s="493" t="n">
        <v>407837.4</v>
      </c>
      <c r="AX1766" s="493" t="n">
        <v>426723.18</v>
      </c>
      <c r="AY1766" s="493" t="n">
        <v>437553.49</v>
      </c>
      <c r="AZ1766" s="493" t="n">
        <v>433528.07</v>
      </c>
      <c r="BA1766" s="493" t="n">
        <v>429050.85</v>
      </c>
      <c r="BB1766" s="493" t="n">
        <v>411598.93</v>
      </c>
      <c r="BC1766" s="493" t="n">
        <v>440959.99</v>
      </c>
      <c r="BD1766" s="493" t="n">
        <v>382950.39</v>
      </c>
      <c r="BE1766" s="493" t="n">
        <v>416320.04</v>
      </c>
      <c r="BF1766" s="493" t="n">
        <v>367330.26</v>
      </c>
      <c r="BG1766" s="493" t="n">
        <v>397540.61</v>
      </c>
      <c r="BH1766" s="493" t="n">
        <v>372868.89</v>
      </c>
      <c r="BI1766" s="493" t="n">
        <v>387779.34</v>
      </c>
      <c r="BJ1766" s="493" t="n">
        <v>408010.62</v>
      </c>
      <c r="BK1766" s="493" t="n">
        <v>361103.18</v>
      </c>
      <c r="BL1766" s="493" t="n">
        <v>405795.18</v>
      </c>
      <c r="BM1766" s="493" t="n">
        <v>366804.59</v>
      </c>
      <c r="BN1766" s="493" t="n">
        <v>365809.25</v>
      </c>
      <c r="BO1766" s="493" t="n">
        <v>391148.69</v>
      </c>
      <c r="BP1766" s="493" t="n">
        <v>360621.92</v>
      </c>
      <c r="BQ1766" s="493" t="n">
        <v>339265.31</v>
      </c>
      <c r="BR1766" s="493" t="n">
        <v>348034.58</v>
      </c>
      <c r="BS1766" s="493" t="n">
        <v>383721.9</v>
      </c>
      <c r="BT1766" s="493" t="n">
        <v>358574.11</v>
      </c>
      <c r="BU1766" s="493" t="n">
        <v>365617.08</v>
      </c>
      <c r="BV1766" s="493" t="n">
        <v>392739.46</v>
      </c>
      <c r="BW1766" s="493" t="n">
        <v>364035.5</v>
      </c>
    </row>
    <row r="1767">
      <c r="A1767" t="inlineStr">
        <is>
          <t>[C9C] ANGIOTENSIN-II 길항제 (단일)</t>
        </is>
      </c>
      <c r="B1767" t="inlineStr">
        <is>
          <t>한미약품</t>
        </is>
      </c>
      <c r="C1767" t="inlineStr">
        <is>
          <t>오잘탄</t>
        </is>
      </c>
      <c r="D1767" t="inlineStr">
        <is>
          <t>한미약품</t>
        </is>
      </c>
      <c r="E1767" t="inlineStr">
        <is>
          <t>losartan potassium</t>
        </is>
      </c>
      <c r="F1767" t="inlineStr">
        <is>
          <t>병원</t>
        </is>
      </c>
      <c r="G1767" t="inlineStr">
        <is>
          <t>Generic</t>
        </is>
      </c>
      <c r="H1767" s="493" t="n">
        <v>66251.75999999999</v>
      </c>
      <c r="I1767" s="493" t="n">
        <v>67736.53999999999</v>
      </c>
      <c r="J1767" s="493" t="n">
        <v>77022.46000000001</v>
      </c>
      <c r="K1767" s="493" t="n">
        <v>71224.27</v>
      </c>
      <c r="L1767" s="493" t="n">
        <v>60770.67</v>
      </c>
      <c r="M1767" s="493" t="n">
        <v>74703.94</v>
      </c>
      <c r="N1767" s="493" t="n">
        <v>67982.34</v>
      </c>
      <c r="O1767" s="493" t="n">
        <v>57412.53</v>
      </c>
      <c r="P1767" s="493" t="n">
        <v>76583.42</v>
      </c>
      <c r="Q1767" s="493" t="n">
        <v>64149.24</v>
      </c>
      <c r="R1767" s="493" t="n">
        <v>71650.38</v>
      </c>
      <c r="S1767" s="493" t="n">
        <v>131464.62</v>
      </c>
      <c r="T1767" s="493" t="n">
        <v>144710.16</v>
      </c>
      <c r="U1767" s="493" t="n">
        <v>126233.86</v>
      </c>
      <c r="V1767" s="493" t="n">
        <v>137824.71</v>
      </c>
      <c r="W1767" s="493" t="n">
        <v>112656.79</v>
      </c>
      <c r="X1767" s="493" t="n">
        <v>122798.42</v>
      </c>
      <c r="Y1767" s="493" t="n">
        <v>90903.59</v>
      </c>
      <c r="Z1767" s="493" t="n">
        <v>82173.86</v>
      </c>
      <c r="AA1767" s="493" t="n">
        <v>89380.39</v>
      </c>
      <c r="AB1767" s="493" t="n">
        <v>86778.39999999999</v>
      </c>
      <c r="AC1767" s="493" t="n">
        <v>87557.24000000001</v>
      </c>
      <c r="AD1767" s="493" t="n">
        <v>97586.11</v>
      </c>
      <c r="AE1767" s="493" t="n">
        <v>89092.44</v>
      </c>
      <c r="AF1767" s="493" t="n">
        <v>74705.86</v>
      </c>
      <c r="AG1767" s="493" t="n">
        <v>88839.48</v>
      </c>
      <c r="AH1767" s="493" t="n">
        <v>97172.39</v>
      </c>
      <c r="AI1767" s="493" t="n">
        <v>83575.21000000001</v>
      </c>
      <c r="AJ1767" s="493" t="n">
        <v>105226.06</v>
      </c>
      <c r="AK1767" s="493" t="n">
        <v>93618.86</v>
      </c>
      <c r="AL1767" s="493" t="n">
        <v>87570.64</v>
      </c>
      <c r="AM1767" s="493" t="n">
        <v>97227.3</v>
      </c>
      <c r="AN1767" s="493" t="n">
        <v>98119.25999999999</v>
      </c>
      <c r="AO1767" s="493" t="n">
        <v>107850.13</v>
      </c>
      <c r="AP1767" s="493" t="n">
        <v>104903.34</v>
      </c>
      <c r="AQ1767" s="493" t="n">
        <v>102812.27</v>
      </c>
      <c r="AR1767" s="493" t="n">
        <v>103313.55</v>
      </c>
      <c r="AS1767" s="493" t="n">
        <v>89599.13</v>
      </c>
      <c r="AT1767" s="493" t="n">
        <v>103253.4</v>
      </c>
      <c r="AU1767" s="493" t="n">
        <v>113336.24</v>
      </c>
      <c r="AV1767" s="493" t="n">
        <v>104009.29</v>
      </c>
      <c r="AW1767" s="493" t="n">
        <v>97752.77</v>
      </c>
      <c r="AX1767" s="493" t="n">
        <v>108665.29</v>
      </c>
      <c r="AY1767" s="493" t="n">
        <v>102729.85</v>
      </c>
      <c r="AZ1767" s="493" t="n">
        <v>114555.73</v>
      </c>
      <c r="BA1767" s="493" t="n">
        <v>104839.55</v>
      </c>
      <c r="BB1767" s="493" t="n">
        <v>111782.41</v>
      </c>
      <c r="BC1767" s="493" t="n">
        <v>119655.98</v>
      </c>
      <c r="BD1767" s="493" t="n">
        <v>101412.6</v>
      </c>
      <c r="BE1767" s="493" t="n">
        <v>105287.94</v>
      </c>
      <c r="BF1767" s="493" t="n">
        <v>100951.96</v>
      </c>
      <c r="BG1767" s="493" t="n">
        <v>91287.47</v>
      </c>
      <c r="BH1767" s="493" t="n">
        <v>103764.94</v>
      </c>
      <c r="BI1767" s="493" t="n">
        <v>93216.11</v>
      </c>
      <c r="BJ1767" s="493" t="n">
        <v>124630.57</v>
      </c>
      <c r="BK1767" s="493" t="n">
        <v>120407.33</v>
      </c>
      <c r="BL1767" s="493" t="n">
        <v>135658.85</v>
      </c>
      <c r="BM1767" s="493" t="n">
        <v>140276.81</v>
      </c>
      <c r="BN1767" s="493" t="n">
        <v>128002.2</v>
      </c>
      <c r="BO1767" s="493" t="n">
        <v>158948.5</v>
      </c>
      <c r="BP1767" s="493" t="n">
        <v>141099.28</v>
      </c>
      <c r="BQ1767" s="493" t="n">
        <v>126932.49</v>
      </c>
      <c r="BR1767" s="493" t="n">
        <v>145093.44</v>
      </c>
      <c r="BS1767" s="493" t="n">
        <v>134261.29</v>
      </c>
      <c r="BT1767" s="493" t="n">
        <v>135843.96</v>
      </c>
      <c r="BU1767" s="493" t="n">
        <v>148253.13</v>
      </c>
      <c r="BV1767" s="493" t="n">
        <v>172811.89</v>
      </c>
      <c r="BW1767" s="493" t="n">
        <v>151739.92</v>
      </c>
    </row>
    <row r="1768">
      <c r="A1768" t="inlineStr">
        <is>
          <t>[C9C] ANGIOTENSIN-II 길항제 (단일)</t>
        </is>
      </c>
      <c r="B1768" t="inlineStr">
        <is>
          <t>한미약품</t>
        </is>
      </c>
      <c r="C1768" t="inlineStr">
        <is>
          <t>오잘탄</t>
        </is>
      </c>
      <c r="D1768" t="inlineStr">
        <is>
          <t>한미약품</t>
        </is>
      </c>
      <c r="E1768" t="inlineStr">
        <is>
          <t>losartan potassium</t>
        </is>
      </c>
      <c r="F1768" t="inlineStr">
        <is>
          <t>의원</t>
        </is>
      </c>
      <c r="G1768" t="inlineStr">
        <is>
          <t>Generic</t>
        </is>
      </c>
      <c r="H1768" s="493" t="n">
        <v>325943.62</v>
      </c>
      <c r="I1768" s="493" t="n">
        <v>335857.22</v>
      </c>
      <c r="J1768" s="493" t="n">
        <v>381504.35</v>
      </c>
      <c r="K1768" s="493" t="n">
        <v>347064.1</v>
      </c>
      <c r="L1768" s="493" t="n">
        <v>351638.79</v>
      </c>
      <c r="M1768" s="493" t="n">
        <v>356793.57</v>
      </c>
      <c r="N1768" s="493" t="n">
        <v>366297.98</v>
      </c>
      <c r="O1768" s="493" t="n">
        <v>368983.12</v>
      </c>
      <c r="P1768" s="493" t="n">
        <v>358596.54</v>
      </c>
      <c r="Q1768" s="493" t="n">
        <v>355060.8</v>
      </c>
      <c r="R1768" s="493" t="n">
        <v>459539.49</v>
      </c>
      <c r="S1768" s="493" t="n">
        <v>1027273.37</v>
      </c>
      <c r="T1768" s="493" t="n">
        <v>898487.6800000001</v>
      </c>
      <c r="U1768" s="493" t="n">
        <v>836610.2</v>
      </c>
      <c r="V1768" s="493" t="n">
        <v>879010.58</v>
      </c>
      <c r="W1768" s="493" t="n">
        <v>861201.8100000001</v>
      </c>
      <c r="X1768" s="493" t="n">
        <v>859430.38</v>
      </c>
      <c r="Y1768" s="493" t="n">
        <v>863443.76</v>
      </c>
      <c r="Z1768" s="493" t="n">
        <v>849772.15</v>
      </c>
      <c r="AA1768" s="493" t="n">
        <v>925251.4</v>
      </c>
      <c r="AB1768" s="493" t="n">
        <v>886698.2</v>
      </c>
      <c r="AC1768" s="493" t="n">
        <v>896419.0600000001</v>
      </c>
      <c r="AD1768" s="493" t="n">
        <v>907150.21</v>
      </c>
      <c r="AE1768" s="493" t="n">
        <v>919673.48</v>
      </c>
      <c r="AF1768" s="493" t="n">
        <v>857939.4</v>
      </c>
      <c r="AG1768" s="493" t="n">
        <v>809912.8</v>
      </c>
      <c r="AH1768" s="493" t="n">
        <v>886454.3</v>
      </c>
      <c r="AI1768" s="493" t="n">
        <v>778879.73</v>
      </c>
      <c r="AJ1768" s="493" t="n">
        <v>864204.97</v>
      </c>
      <c r="AK1768" s="493" t="n">
        <v>845692.47</v>
      </c>
      <c r="AL1768" s="493" t="n">
        <v>834684.9300000001</v>
      </c>
      <c r="AM1768" s="493" t="n">
        <v>836311.92</v>
      </c>
      <c r="AN1768" s="493" t="n">
        <v>845874.08</v>
      </c>
      <c r="AO1768" s="493" t="n">
        <v>860078.6800000001</v>
      </c>
      <c r="AP1768" s="493" t="n">
        <v>867991.36</v>
      </c>
      <c r="AQ1768" s="493" t="n">
        <v>888137.53</v>
      </c>
      <c r="AR1768" s="493" t="n">
        <v>889544.52</v>
      </c>
      <c r="AS1768" s="493" t="n">
        <v>843921.66</v>
      </c>
      <c r="AT1768" s="493" t="n">
        <v>837095.16</v>
      </c>
      <c r="AU1768" s="493" t="n">
        <v>865128.29</v>
      </c>
      <c r="AV1768" s="493" t="n">
        <v>876587.49</v>
      </c>
      <c r="AW1768" s="493" t="n">
        <v>821491.72</v>
      </c>
      <c r="AX1768" s="493" t="n">
        <v>903536.53</v>
      </c>
      <c r="AY1768" s="493" t="n">
        <v>883222.65</v>
      </c>
      <c r="AZ1768" s="493" t="n">
        <v>869984.85</v>
      </c>
      <c r="BA1768" s="493" t="n">
        <v>914056.8100000001</v>
      </c>
      <c r="BB1768" s="493" t="n">
        <v>862710.1</v>
      </c>
      <c r="BC1768" s="493" t="n">
        <v>937511.55</v>
      </c>
      <c r="BD1768" s="493" t="n">
        <v>866737.41</v>
      </c>
      <c r="BE1768" s="493" t="n">
        <v>835838.88</v>
      </c>
      <c r="BF1768" s="493" t="n">
        <v>871398.4399999999</v>
      </c>
      <c r="BG1768" s="493" t="n">
        <v>839252.76</v>
      </c>
      <c r="BH1768" s="493" t="n">
        <v>861527.5699999999</v>
      </c>
      <c r="BI1768" s="493" t="n">
        <v>832642.36</v>
      </c>
      <c r="BJ1768" s="493" t="n">
        <v>890968.77</v>
      </c>
      <c r="BK1768" s="493" t="n">
        <v>805596.33</v>
      </c>
      <c r="BL1768" s="493" t="n">
        <v>945088.96</v>
      </c>
      <c r="BM1768" s="493" t="n">
        <v>824393.66</v>
      </c>
      <c r="BN1768" s="493" t="n">
        <v>805527.26</v>
      </c>
      <c r="BO1768" s="493" t="n">
        <v>907655.78</v>
      </c>
      <c r="BP1768" s="493" t="n">
        <v>835210.3199999999</v>
      </c>
      <c r="BQ1768" s="493" t="n">
        <v>772752.9399999999</v>
      </c>
      <c r="BR1768" s="493" t="n">
        <v>867411.55</v>
      </c>
      <c r="BS1768" s="493" t="n">
        <v>842748.63</v>
      </c>
      <c r="BT1768" s="493" t="n">
        <v>853810.3100000001</v>
      </c>
      <c r="BU1768" s="493" t="n">
        <v>884315.49</v>
      </c>
      <c r="BV1768" s="493" t="n">
        <v>920841.5699999999</v>
      </c>
      <c r="BW1768" s="493" t="n">
        <v>875327.97</v>
      </c>
    </row>
    <row r="1769">
      <c r="A1769" t="inlineStr">
        <is>
          <t>[C9C] ANGIOTENSIN-II 길항제 (단일)</t>
        </is>
      </c>
      <c r="B1769" t="inlineStr">
        <is>
          <t>한미약품</t>
        </is>
      </c>
      <c r="C1769" t="inlineStr">
        <is>
          <t>오잘탄</t>
        </is>
      </c>
      <c r="D1769" t="inlineStr">
        <is>
          <t>한미약품</t>
        </is>
      </c>
      <c r="E1769" t="inlineStr">
        <is>
          <t>losartan potassium</t>
        </is>
      </c>
      <c r="F1769" t="inlineStr">
        <is>
          <t>보건소</t>
        </is>
      </c>
      <c r="G1769" t="inlineStr">
        <is>
          <t>Generic</t>
        </is>
      </c>
      <c r="H1769" s="493" t="n">
        <v>12924.9</v>
      </c>
      <c r="I1769" s="493" t="n">
        <v>8735.4</v>
      </c>
      <c r="J1769" s="493" t="n">
        <v>10002</v>
      </c>
      <c r="K1769" s="493" t="n">
        <v>11140.2</v>
      </c>
      <c r="L1769" s="493" t="n">
        <v>4469.7</v>
      </c>
      <c r="M1769" s="493" t="n">
        <v>7298.4</v>
      </c>
      <c r="N1769" s="493" t="n">
        <v>13132.3</v>
      </c>
      <c r="O1769" s="493" t="n">
        <v>6159.89</v>
      </c>
      <c r="P1769" s="493" t="n">
        <v>10658.03</v>
      </c>
      <c r="Q1769" s="493" t="n">
        <v>8869.42</v>
      </c>
      <c r="R1769" s="493" t="n">
        <v>9108.75</v>
      </c>
      <c r="S1769" s="493" t="n">
        <v>25251.22</v>
      </c>
      <c r="T1769" s="493" t="n">
        <v>34081.24</v>
      </c>
      <c r="U1769" s="493" t="n">
        <v>18057.42</v>
      </c>
      <c r="V1769" s="493" t="n">
        <v>35371.05</v>
      </c>
      <c r="W1769" s="493" t="n">
        <v>14840.19</v>
      </c>
      <c r="X1769" s="493" t="n">
        <v>14196.3</v>
      </c>
      <c r="Y1769" s="493" t="n">
        <v>16253.85</v>
      </c>
      <c r="Z1769" s="493" t="n">
        <v>21395.82</v>
      </c>
      <c r="AA1769" s="493" t="n">
        <v>14463.24</v>
      </c>
      <c r="AB1769" s="493" t="n">
        <v>21175.03</v>
      </c>
      <c r="AC1769" s="493" t="n">
        <v>20610.15</v>
      </c>
      <c r="AD1769" s="493" t="n">
        <v>21758.3</v>
      </c>
      <c r="AE1769" s="493" t="n">
        <v>17891.86</v>
      </c>
      <c r="AF1769" s="493" t="n">
        <v>30875.1</v>
      </c>
      <c r="AG1769" s="493" t="n">
        <v>20038.27</v>
      </c>
      <c r="AH1769" s="493" t="n">
        <v>19970</v>
      </c>
      <c r="AI1769" s="493" t="n">
        <v>15405.63</v>
      </c>
      <c r="AJ1769" s="493" t="n">
        <v>22425.83</v>
      </c>
      <c r="AK1769" s="493" t="n">
        <v>20884.85</v>
      </c>
      <c r="AL1769" s="493" t="n">
        <v>19782.72</v>
      </c>
      <c r="AM1769" s="493" t="n">
        <v>14256.65</v>
      </c>
      <c r="AN1769" s="493" t="n">
        <v>13452.22</v>
      </c>
      <c r="AO1769" s="493" t="n">
        <v>14944.37</v>
      </c>
      <c r="AP1769" s="493" t="n">
        <v>10412.4</v>
      </c>
      <c r="AQ1769" s="493" t="n">
        <v>20810.7</v>
      </c>
      <c r="AR1769" s="493" t="n">
        <v>12542.3</v>
      </c>
      <c r="AS1769" s="493" t="n">
        <v>11304.83</v>
      </c>
      <c r="AT1769" s="493" t="n">
        <v>6653.23</v>
      </c>
      <c r="AU1769" s="493" t="n">
        <v>10938.6</v>
      </c>
      <c r="AV1769" s="493" t="n">
        <v>17468.4</v>
      </c>
      <c r="AW1769" s="493" t="n">
        <v>10487.17</v>
      </c>
      <c r="AX1769" s="493" t="n">
        <v>13093.77</v>
      </c>
      <c r="AY1769" s="493" t="n">
        <v>19017.66</v>
      </c>
      <c r="AZ1769" s="493" t="n">
        <v>11552.87</v>
      </c>
      <c r="BA1769" s="493" t="n">
        <v>19576.5</v>
      </c>
      <c r="BB1769" s="493" t="n">
        <v>13264.2</v>
      </c>
      <c r="BC1769" s="493" t="n">
        <v>11463.95</v>
      </c>
      <c r="BD1769" s="493" t="n">
        <v>16142.55</v>
      </c>
      <c r="BE1769" s="493" t="n">
        <v>12985.2</v>
      </c>
      <c r="BF1769" s="493" t="n">
        <v>6507.3</v>
      </c>
      <c r="BG1769" s="493" t="n">
        <v>12136.26</v>
      </c>
      <c r="BH1769" s="493" t="n">
        <v>14966.84</v>
      </c>
      <c r="BI1769" s="493" t="n">
        <v>10992.56</v>
      </c>
      <c r="BJ1769" s="493" t="n">
        <v>16981.51</v>
      </c>
      <c r="BK1769" s="493" t="n">
        <v>9197.15</v>
      </c>
      <c r="BL1769" s="493" t="n">
        <v>11826.8</v>
      </c>
      <c r="BM1769" s="493" t="n">
        <v>12677.35</v>
      </c>
      <c r="BN1769" s="493" t="n">
        <v>14969.22</v>
      </c>
      <c r="BO1769" s="493" t="n">
        <v>10466.39</v>
      </c>
      <c r="BP1769" s="493" t="n">
        <v>15278.06</v>
      </c>
      <c r="BQ1769" s="493" t="n">
        <v>15218.13</v>
      </c>
      <c r="BR1769" s="493" t="n">
        <v>9238.9</v>
      </c>
      <c r="BS1769" s="493" t="n">
        <v>11474.05</v>
      </c>
      <c r="BT1769" s="493" t="n">
        <v>11759.22</v>
      </c>
      <c r="BU1769" s="493" t="n">
        <v>18158.85</v>
      </c>
      <c r="BV1769" s="493" t="n">
        <v>14067.6</v>
      </c>
      <c r="BW1769" s="493" t="n">
        <v>11452.6</v>
      </c>
    </row>
    <row r="1770">
      <c r="A1770" t="inlineStr">
        <is>
          <t>[C9C] ANGIOTENSIN-II 길항제 (단일)</t>
        </is>
      </c>
      <c r="B1770" t="inlineStr">
        <is>
          <t>한미약품</t>
        </is>
      </c>
      <c r="C1770" t="inlineStr">
        <is>
          <t>오잘탄</t>
        </is>
      </c>
      <c r="D1770" t="inlineStr">
        <is>
          <t>한미약품</t>
        </is>
      </c>
      <c r="E1770" t="inlineStr">
        <is>
          <t>losartan potassium</t>
        </is>
      </c>
      <c r="F1770" t="inlineStr">
        <is>
          <t>기타(치과의원, 치과병원 등)</t>
        </is>
      </c>
      <c r="G1770" t="inlineStr">
        <is>
          <t>Generic</t>
        </is>
      </c>
      <c r="H1770" s="493" t="n">
        <v>1066.5</v>
      </c>
      <c r="I1770" s="493" t="n">
        <v>1032.3</v>
      </c>
      <c r="J1770" s="493" t="n">
        <v>1651.5</v>
      </c>
      <c r="K1770" s="493" t="n">
        <v>604.2</v>
      </c>
      <c r="L1770" s="493" t="n">
        <v>722.1</v>
      </c>
      <c r="M1770" s="493" t="n">
        <v>298.5</v>
      </c>
      <c r="N1770" s="493" t="n">
        <v>1158.9</v>
      </c>
      <c r="O1770" s="493" t="n">
        <v>294.3</v>
      </c>
      <c r="P1770" s="493" t="n">
        <v>1199.1</v>
      </c>
      <c r="Q1770" s="493" t="n">
        <v>1614.02</v>
      </c>
      <c r="R1770" s="493" t="n">
        <v>951.72</v>
      </c>
      <c r="S1770" s="493" t="n">
        <v>966.9</v>
      </c>
      <c r="T1770" s="493" t="n">
        <v>895.5599999999999</v>
      </c>
      <c r="U1770" s="493" t="n">
        <v>418.95</v>
      </c>
      <c r="V1770" s="493" t="n">
        <v>271.2</v>
      </c>
      <c r="W1770" s="493" t="n">
        <v>470.4</v>
      </c>
      <c r="X1770" s="493" t="n">
        <v>956.14</v>
      </c>
      <c r="Y1770" s="493" t="n">
        <v>276</v>
      </c>
      <c r="Z1770" s="493" t="n">
        <v>1616.4</v>
      </c>
      <c r="AA1770" s="493" t="n">
        <v>1233.6</v>
      </c>
      <c r="AB1770" s="493" t="n">
        <v>139.8</v>
      </c>
      <c r="AC1770" s="493" t="n">
        <v>621.9</v>
      </c>
      <c r="AD1770" s="493" t="n">
        <v>1048.02</v>
      </c>
      <c r="AE1770" s="493" t="n">
        <v>58.72</v>
      </c>
      <c r="AF1770" s="493" t="n">
        <v>1112.7</v>
      </c>
      <c r="AG1770" s="493" t="n">
        <v>448.79</v>
      </c>
      <c r="AH1770" s="493" t="n">
        <v>2239.15</v>
      </c>
      <c r="AI1770" s="493" t="n">
        <v>591.08</v>
      </c>
      <c r="AJ1770" s="493" t="n">
        <v>1251.8</v>
      </c>
      <c r="AK1770" s="493" t="n">
        <v>631.1</v>
      </c>
      <c r="AL1770" s="493" t="n">
        <v>547.6</v>
      </c>
      <c r="AM1770" s="493" t="n">
        <v>386.4</v>
      </c>
      <c r="AN1770" s="493" t="n">
        <v>580.84</v>
      </c>
      <c r="AO1770" s="493" t="n">
        <v>355.04</v>
      </c>
      <c r="AP1770" s="493" t="n">
        <v>563.6</v>
      </c>
      <c r="AQ1770" s="493" t="n">
        <v>504.26</v>
      </c>
      <c r="AR1770" s="493" t="n">
        <v>729.6</v>
      </c>
      <c r="AS1770" s="493" t="n">
        <v>291.06</v>
      </c>
      <c r="AT1770" s="493" t="n">
        <v>676.9400000000001</v>
      </c>
      <c r="AU1770" s="493" t="n">
        <v>654.2</v>
      </c>
      <c r="AV1770" s="493" t="n">
        <v>856.88</v>
      </c>
      <c r="AW1770" s="493" t="n">
        <v>356.38</v>
      </c>
      <c r="AX1770" s="493" t="n">
        <v>976.2</v>
      </c>
      <c r="AY1770" s="493" t="n">
        <v>14.7</v>
      </c>
      <c r="AZ1770" s="493" t="n">
        <v>309</v>
      </c>
      <c r="BA1770" s="493" t="n">
        <v>0</v>
      </c>
      <c r="BB1770" s="493" t="n">
        <v>612.6</v>
      </c>
      <c r="BC1770" s="493" t="n">
        <v>0</v>
      </c>
      <c r="BD1770" s="493" t="n">
        <v>610.8</v>
      </c>
      <c r="BE1770" s="493" t="n">
        <v>0</v>
      </c>
      <c r="BF1770" s="493" t="n">
        <v>687.9</v>
      </c>
      <c r="BG1770" s="493" t="n">
        <v>0</v>
      </c>
      <c r="BH1770" s="493" t="n">
        <v>567.6</v>
      </c>
      <c r="BI1770" s="493" t="n">
        <v>32.9</v>
      </c>
      <c r="BJ1770" s="493" t="n">
        <v>751.5</v>
      </c>
      <c r="BK1770" s="493" t="n">
        <v>0</v>
      </c>
      <c r="BL1770" s="493" t="n">
        <v>291.3</v>
      </c>
      <c r="BM1770" s="493" t="n">
        <v>506.98</v>
      </c>
      <c r="BN1770" s="493" t="n">
        <v>390.1</v>
      </c>
      <c r="BO1770" s="493" t="n">
        <v>184.2</v>
      </c>
      <c r="BP1770" s="493" t="n">
        <v>343.8</v>
      </c>
      <c r="BQ1770" s="493" t="n">
        <v>0</v>
      </c>
      <c r="BR1770" s="493" t="n">
        <v>539.7</v>
      </c>
      <c r="BS1770" s="493" t="n">
        <v>200.4</v>
      </c>
      <c r="BT1770" s="493" t="n">
        <v>307.8</v>
      </c>
      <c r="BU1770" s="493" t="n">
        <v>0</v>
      </c>
      <c r="BV1770" s="493" t="n">
        <v>549</v>
      </c>
      <c r="BW1770" s="493" t="n">
        <v>345.9</v>
      </c>
    </row>
    <row r="1771">
      <c r="A1771" t="inlineStr">
        <is>
          <t>[C9C] ANGIOTENSIN-II 길항제 (단일)</t>
        </is>
      </c>
      <c r="B1771" t="inlineStr">
        <is>
          <t>한미약품</t>
        </is>
      </c>
      <c r="C1771" t="inlineStr">
        <is>
          <t>이잘탄</t>
        </is>
      </c>
      <c r="D1771" t="inlineStr">
        <is>
          <t>한미약품</t>
        </is>
      </c>
      <c r="E1771" t="inlineStr">
        <is>
          <t>irbesartan</t>
        </is>
      </c>
      <c r="F1771" t="inlineStr">
        <is>
          <t>상급종합병원</t>
        </is>
      </c>
      <c r="G1771" t="inlineStr">
        <is>
          <t>Generic</t>
        </is>
      </c>
      <c r="H1771" s="493" t="n">
        <v>0</v>
      </c>
      <c r="I1771" s="493" t="n">
        <v>0</v>
      </c>
      <c r="J1771" s="493" t="n">
        <v>3651.13</v>
      </c>
      <c r="K1771" s="493" t="n">
        <v>2027.65</v>
      </c>
      <c r="L1771" s="493" t="n">
        <v>2054.4</v>
      </c>
      <c r="M1771" s="493" t="n">
        <v>3303.38</v>
      </c>
      <c r="N1771" s="493" t="n">
        <v>570.24</v>
      </c>
      <c r="O1771" s="493" t="n">
        <v>561.47</v>
      </c>
      <c r="P1771" s="493" t="n">
        <v>352.8</v>
      </c>
      <c r="Q1771" s="493" t="n">
        <v>0</v>
      </c>
      <c r="R1771" s="493" t="n">
        <v>0</v>
      </c>
      <c r="S1771" s="493" t="n">
        <v>0</v>
      </c>
      <c r="T1771" s="493" t="n">
        <v>0</v>
      </c>
      <c r="U1771" s="493" t="n">
        <v>455</v>
      </c>
      <c r="V1771" s="493" t="n">
        <v>2062.5</v>
      </c>
      <c r="W1771" s="493" t="n">
        <v>2163.95</v>
      </c>
      <c r="X1771" s="493" t="n">
        <v>351</v>
      </c>
      <c r="Y1771" s="493" t="n">
        <v>520</v>
      </c>
      <c r="Z1771" s="493" t="n">
        <v>784</v>
      </c>
      <c r="AA1771" s="493" t="n">
        <v>483.6</v>
      </c>
      <c r="AB1771" s="493" t="n">
        <v>787.8</v>
      </c>
      <c r="AC1771" s="493" t="n">
        <v>1486.35</v>
      </c>
      <c r="AD1771" s="493" t="n">
        <v>280</v>
      </c>
      <c r="AE1771" s="493" t="n">
        <v>1562.4</v>
      </c>
      <c r="AF1771" s="493" t="n">
        <v>1584.17</v>
      </c>
      <c r="AG1771" s="493" t="n">
        <v>0</v>
      </c>
      <c r="AH1771" s="493" t="n">
        <v>1151.46</v>
      </c>
      <c r="AI1771" s="493" t="n">
        <v>1227</v>
      </c>
      <c r="AJ1771" s="493" t="n">
        <v>438.9</v>
      </c>
      <c r="AK1771" s="493" t="n">
        <v>0</v>
      </c>
      <c r="AL1771" s="493" t="n">
        <v>820</v>
      </c>
      <c r="AM1771" s="493" t="n">
        <v>805.5599999999999</v>
      </c>
      <c r="AN1771" s="493" t="n">
        <v>0</v>
      </c>
      <c r="AO1771" s="493" t="n">
        <v>0</v>
      </c>
      <c r="AP1771" s="493" t="n">
        <v>402.78</v>
      </c>
      <c r="AQ1771" s="493" t="n">
        <v>1190.28</v>
      </c>
      <c r="AR1771" s="493" t="n">
        <v>0</v>
      </c>
      <c r="AS1771" s="493" t="n">
        <v>0</v>
      </c>
      <c r="AT1771" s="493" t="n">
        <v>0</v>
      </c>
      <c r="AU1771" s="493" t="n">
        <v>0</v>
      </c>
      <c r="AV1771" s="493" t="n">
        <v>0</v>
      </c>
      <c r="AW1771" s="493" t="n">
        <v>0</v>
      </c>
      <c r="AX1771" s="493" t="n">
        <v>0</v>
      </c>
      <c r="AY1771" s="493" t="n">
        <v>0</v>
      </c>
      <c r="AZ1771" s="493" t="n">
        <v>0</v>
      </c>
      <c r="BA1771" s="493" t="n">
        <v>0</v>
      </c>
      <c r="BB1771" s="493" t="n">
        <v>0</v>
      </c>
      <c r="BC1771" s="493" t="n">
        <v>0</v>
      </c>
      <c r="BD1771" s="493" t="n">
        <v>0</v>
      </c>
      <c r="BE1771" s="493" t="n">
        <v>0</v>
      </c>
      <c r="BF1771" s="493" t="n">
        <v>0</v>
      </c>
      <c r="BG1771" s="493" t="n">
        <v>0</v>
      </c>
      <c r="BH1771" s="493" t="n">
        <v>0</v>
      </c>
      <c r="BI1771" s="493" t="n">
        <v>0</v>
      </c>
      <c r="BJ1771" s="493" t="n">
        <v>0</v>
      </c>
      <c r="BK1771" s="493" t="n">
        <v>0</v>
      </c>
      <c r="BL1771" s="493" t="n">
        <v>0</v>
      </c>
      <c r="BM1771" s="493" t="n">
        <v>0</v>
      </c>
      <c r="BN1771" s="493" t="n">
        <v>0</v>
      </c>
      <c r="BO1771" s="493" t="n">
        <v>0</v>
      </c>
      <c r="BP1771" s="493" t="n">
        <v>0</v>
      </c>
      <c r="BQ1771" s="493" t="n">
        <v>0</v>
      </c>
      <c r="BR1771" s="493" t="n">
        <v>0</v>
      </c>
      <c r="BS1771" s="493" t="n">
        <v>0</v>
      </c>
      <c r="BT1771" s="493" t="n">
        <v>0</v>
      </c>
      <c r="BU1771" s="493" t="n">
        <v>0</v>
      </c>
      <c r="BV1771" s="493" t="n">
        <v>0</v>
      </c>
      <c r="BW1771" s="493" t="n">
        <v>0</v>
      </c>
    </row>
    <row r="1772">
      <c r="A1772" t="inlineStr">
        <is>
          <t>[C9C] ANGIOTENSIN-II 길항제 (단일)</t>
        </is>
      </c>
      <c r="B1772" t="inlineStr">
        <is>
          <t>한미약품</t>
        </is>
      </c>
      <c r="C1772" t="inlineStr">
        <is>
          <t>이잘탄</t>
        </is>
      </c>
      <c r="D1772" t="inlineStr">
        <is>
          <t>한미약품</t>
        </is>
      </c>
      <c r="E1772" t="inlineStr">
        <is>
          <t>irbesartan</t>
        </is>
      </c>
      <c r="F1772" t="inlineStr">
        <is>
          <t>종합병원</t>
        </is>
      </c>
      <c r="G1772" t="inlineStr">
        <is>
          <t>Generic</t>
        </is>
      </c>
      <c r="H1772" s="493" t="n">
        <v>46850.28</v>
      </c>
      <c r="I1772" s="493" t="n">
        <v>27062.91</v>
      </c>
      <c r="J1772" s="493" t="n">
        <v>45293.15</v>
      </c>
      <c r="K1772" s="493" t="n">
        <v>49730.56</v>
      </c>
      <c r="L1772" s="493" t="n">
        <v>42911.65</v>
      </c>
      <c r="M1772" s="493" t="n">
        <v>36458.76</v>
      </c>
      <c r="N1772" s="493" t="n">
        <v>35835.67</v>
      </c>
      <c r="O1772" s="493" t="n">
        <v>25453.27</v>
      </c>
      <c r="P1772" s="493" t="n">
        <v>28523.05</v>
      </c>
      <c r="Q1772" s="493" t="n">
        <v>31589.91</v>
      </c>
      <c r="R1772" s="493" t="n">
        <v>23673.86</v>
      </c>
      <c r="S1772" s="493" t="n">
        <v>25641.34</v>
      </c>
      <c r="T1772" s="493" t="n">
        <v>26193.5</v>
      </c>
      <c r="U1772" s="493" t="n">
        <v>22741.44</v>
      </c>
      <c r="V1772" s="493" t="n">
        <v>29760.69</v>
      </c>
      <c r="W1772" s="493" t="n">
        <v>34580.21</v>
      </c>
      <c r="X1772" s="493" t="n">
        <v>17344.21</v>
      </c>
      <c r="Y1772" s="493" t="n">
        <v>23372.85</v>
      </c>
      <c r="Z1772" s="493" t="n">
        <v>31110.12</v>
      </c>
      <c r="AA1772" s="493" t="n">
        <v>22739.13</v>
      </c>
      <c r="AB1772" s="493" t="n">
        <v>21791.21</v>
      </c>
      <c r="AC1772" s="493" t="n">
        <v>41358.83</v>
      </c>
      <c r="AD1772" s="493" t="n">
        <v>28657.87</v>
      </c>
      <c r="AE1772" s="493" t="n">
        <v>21618.48</v>
      </c>
      <c r="AF1772" s="493" t="n">
        <v>30779.59</v>
      </c>
      <c r="AG1772" s="493" t="n">
        <v>22619.33</v>
      </c>
      <c r="AH1772" s="493" t="n">
        <v>26646.97</v>
      </c>
      <c r="AI1772" s="493" t="n">
        <v>21613.24</v>
      </c>
      <c r="AJ1772" s="493" t="n">
        <v>18501.33</v>
      </c>
      <c r="AK1772" s="493" t="n">
        <v>29200.23</v>
      </c>
      <c r="AL1772" s="493" t="n">
        <v>14303.09</v>
      </c>
      <c r="AM1772" s="493" t="n">
        <v>21175.5</v>
      </c>
      <c r="AN1772" s="493" t="n">
        <v>15148.97</v>
      </c>
      <c r="AO1772" s="493" t="n">
        <v>24726.31</v>
      </c>
      <c r="AP1772" s="493" t="n">
        <v>23175.88</v>
      </c>
      <c r="AQ1772" s="493" t="n">
        <v>16530.54</v>
      </c>
      <c r="AR1772" s="493" t="n">
        <v>17839.67</v>
      </c>
      <c r="AS1772" s="493" t="n">
        <v>17578.17</v>
      </c>
      <c r="AT1772" s="493" t="n">
        <v>12334.4</v>
      </c>
      <c r="AU1772" s="493" t="n">
        <v>13896.03</v>
      </c>
      <c r="AV1772" s="493" t="n">
        <v>11366.34</v>
      </c>
      <c r="AW1772" s="493" t="n">
        <v>14679.14</v>
      </c>
      <c r="AX1772" s="493" t="n">
        <v>8416.559999999999</v>
      </c>
      <c r="AY1772" s="493" t="n">
        <v>7801.2</v>
      </c>
      <c r="AZ1772" s="493" t="n">
        <v>5135.53</v>
      </c>
      <c r="BA1772" s="493" t="n">
        <v>7436.25</v>
      </c>
      <c r="BB1772" s="493" t="n">
        <v>3636.37</v>
      </c>
      <c r="BC1772" s="493" t="n">
        <v>4118.25</v>
      </c>
      <c r="BD1772" s="493" t="n">
        <v>2430.87</v>
      </c>
      <c r="BE1772" s="493" t="n">
        <v>1469.4</v>
      </c>
      <c r="BF1772" s="493" t="n">
        <v>1459.05</v>
      </c>
      <c r="BG1772" s="493" t="n">
        <v>1564.5</v>
      </c>
      <c r="BH1772" s="493" t="n">
        <v>588.6</v>
      </c>
      <c r="BI1772" s="493" t="n">
        <v>0</v>
      </c>
      <c r="BJ1772" s="493" t="n">
        <v>0</v>
      </c>
      <c r="BK1772" s="493" t="n">
        <v>0</v>
      </c>
      <c r="BL1772" s="493" t="n">
        <v>0</v>
      </c>
      <c r="BM1772" s="493" t="n">
        <v>0</v>
      </c>
      <c r="BN1772" s="493" t="n">
        <v>0</v>
      </c>
      <c r="BO1772" s="493" t="n">
        <v>0</v>
      </c>
      <c r="BP1772" s="493" t="n">
        <v>0</v>
      </c>
      <c r="BQ1772" s="493" t="n">
        <v>0</v>
      </c>
      <c r="BR1772" s="493" t="n">
        <v>0</v>
      </c>
      <c r="BS1772" s="493" t="n">
        <v>0</v>
      </c>
      <c r="BT1772" s="493" t="n">
        <v>0</v>
      </c>
      <c r="BU1772" s="493" t="n">
        <v>0</v>
      </c>
      <c r="BV1772" s="493" t="n">
        <v>0</v>
      </c>
      <c r="BW1772" s="493" t="n">
        <v>0</v>
      </c>
    </row>
    <row r="1773">
      <c r="A1773" t="inlineStr">
        <is>
          <t>[C9C] ANGIOTENSIN-II 길항제 (단일)</t>
        </is>
      </c>
      <c r="B1773" t="inlineStr">
        <is>
          <t>한미약품</t>
        </is>
      </c>
      <c r="C1773" t="inlineStr">
        <is>
          <t>이잘탄</t>
        </is>
      </c>
      <c r="D1773" t="inlineStr">
        <is>
          <t>한미약품</t>
        </is>
      </c>
      <c r="E1773" t="inlineStr">
        <is>
          <t>irbesartan</t>
        </is>
      </c>
      <c r="F1773" t="inlineStr">
        <is>
          <t>병원</t>
        </is>
      </c>
      <c r="G1773" t="inlineStr">
        <is>
          <t>Generic</t>
        </is>
      </c>
      <c r="H1773" s="493" t="n">
        <v>7948.58</v>
      </c>
      <c r="I1773" s="493" t="n">
        <v>12066.3</v>
      </c>
      <c r="J1773" s="493" t="n">
        <v>10453.45</v>
      </c>
      <c r="K1773" s="493" t="n">
        <v>18713.6</v>
      </c>
      <c r="L1773" s="493" t="n">
        <v>20915.86</v>
      </c>
      <c r="M1773" s="493" t="n">
        <v>8258.299999999999</v>
      </c>
      <c r="N1773" s="493" t="n">
        <v>12293.1</v>
      </c>
      <c r="O1773" s="493" t="n">
        <v>9578.99</v>
      </c>
      <c r="P1773" s="493" t="n">
        <v>10316.52</v>
      </c>
      <c r="Q1773" s="493" t="n">
        <v>6785.67</v>
      </c>
      <c r="R1773" s="493" t="n">
        <v>9474.709999999999</v>
      </c>
      <c r="S1773" s="493" t="n">
        <v>12630.01</v>
      </c>
      <c r="T1773" s="493" t="n">
        <v>10443.85</v>
      </c>
      <c r="U1773" s="493" t="n">
        <v>8524.42</v>
      </c>
      <c r="V1773" s="493" t="n">
        <v>10503.83</v>
      </c>
      <c r="W1773" s="493" t="n">
        <v>7915.32</v>
      </c>
      <c r="X1773" s="493" t="n">
        <v>7911.05</v>
      </c>
      <c r="Y1773" s="493" t="n">
        <v>11984.81</v>
      </c>
      <c r="Z1773" s="493" t="n">
        <v>7271.34</v>
      </c>
      <c r="AA1773" s="493" t="n">
        <v>11066.4</v>
      </c>
      <c r="AB1773" s="493" t="n">
        <v>9569.35</v>
      </c>
      <c r="AC1773" s="493" t="n">
        <v>11261.2</v>
      </c>
      <c r="AD1773" s="493" t="n">
        <v>9967.110000000001</v>
      </c>
      <c r="AE1773" s="493" t="n">
        <v>12434.1</v>
      </c>
      <c r="AF1773" s="493" t="n">
        <v>10936.09</v>
      </c>
      <c r="AG1773" s="493" t="n">
        <v>7334.02</v>
      </c>
      <c r="AH1773" s="493" t="n">
        <v>7410.68</v>
      </c>
      <c r="AI1773" s="493" t="n">
        <v>9703</v>
      </c>
      <c r="AJ1773" s="493" t="n">
        <v>8337.49</v>
      </c>
      <c r="AK1773" s="493" t="n">
        <v>8685.879999999999</v>
      </c>
      <c r="AL1773" s="493" t="n">
        <v>8960.09</v>
      </c>
      <c r="AM1773" s="493" t="n">
        <v>9424.959999999999</v>
      </c>
      <c r="AN1773" s="493" t="n">
        <v>6723.95</v>
      </c>
      <c r="AO1773" s="493" t="n">
        <v>8648.4</v>
      </c>
      <c r="AP1773" s="493" t="n">
        <v>9024.35</v>
      </c>
      <c r="AQ1773" s="493" t="n">
        <v>10587.35</v>
      </c>
      <c r="AR1773" s="493" t="n">
        <v>9918.65</v>
      </c>
      <c r="AS1773" s="493" t="n">
        <v>9650.280000000001</v>
      </c>
      <c r="AT1773" s="493" t="n">
        <v>6264.7</v>
      </c>
      <c r="AU1773" s="493" t="n">
        <v>7412.6</v>
      </c>
      <c r="AV1773" s="493" t="n">
        <v>4833.74</v>
      </c>
      <c r="AW1773" s="493" t="n">
        <v>3404.3</v>
      </c>
      <c r="AX1773" s="493" t="n">
        <v>5309.96</v>
      </c>
      <c r="AY1773" s="493" t="n">
        <v>4207.46</v>
      </c>
      <c r="AZ1773" s="493" t="n">
        <v>1843.35</v>
      </c>
      <c r="BA1773" s="493" t="n">
        <v>1238.36</v>
      </c>
      <c r="BB1773" s="493" t="n">
        <v>768.6</v>
      </c>
      <c r="BC1773" s="493" t="n">
        <v>1113.68</v>
      </c>
      <c r="BD1773" s="493" t="n">
        <v>246</v>
      </c>
      <c r="BE1773" s="493" t="n">
        <v>485.4</v>
      </c>
      <c r="BF1773" s="493" t="n">
        <v>484.8</v>
      </c>
      <c r="BG1773" s="493" t="n">
        <v>493.5</v>
      </c>
      <c r="BH1773" s="493" t="n">
        <v>0</v>
      </c>
      <c r="BI1773" s="493" t="n">
        <v>0</v>
      </c>
      <c r="BJ1773" s="493" t="n">
        <v>0</v>
      </c>
      <c r="BK1773" s="493" t="n">
        <v>0</v>
      </c>
      <c r="BL1773" s="493" t="n">
        <v>0</v>
      </c>
      <c r="BM1773" s="493" t="n">
        <v>0</v>
      </c>
      <c r="BN1773" s="493" t="n">
        <v>0</v>
      </c>
      <c r="BO1773" s="493" t="n">
        <v>0</v>
      </c>
      <c r="BP1773" s="493" t="n">
        <v>0</v>
      </c>
      <c r="BQ1773" s="493" t="n">
        <v>0</v>
      </c>
      <c r="BR1773" s="493" t="n">
        <v>0</v>
      </c>
      <c r="BS1773" s="493" t="n">
        <v>0</v>
      </c>
      <c r="BT1773" s="493" t="n">
        <v>0</v>
      </c>
      <c r="BU1773" s="493" t="n">
        <v>0</v>
      </c>
      <c r="BV1773" s="493" t="n">
        <v>0</v>
      </c>
      <c r="BW1773" s="493" t="n">
        <v>0</v>
      </c>
    </row>
    <row r="1774">
      <c r="A1774" t="inlineStr">
        <is>
          <t>[C9C] ANGIOTENSIN-II 길항제 (단일)</t>
        </is>
      </c>
      <c r="B1774" t="inlineStr">
        <is>
          <t>한미약품</t>
        </is>
      </c>
      <c r="C1774" t="inlineStr">
        <is>
          <t>이잘탄</t>
        </is>
      </c>
      <c r="D1774" t="inlineStr">
        <is>
          <t>한미약품</t>
        </is>
      </c>
      <c r="E1774" t="inlineStr">
        <is>
          <t>irbesartan</t>
        </is>
      </c>
      <c r="F1774" t="inlineStr">
        <is>
          <t>의원</t>
        </is>
      </c>
      <c r="G1774" t="inlineStr">
        <is>
          <t>Generic</t>
        </is>
      </c>
      <c r="H1774" s="493" t="n">
        <v>16396.03</v>
      </c>
      <c r="I1774" s="493" t="n">
        <v>17089.2</v>
      </c>
      <c r="J1774" s="493" t="n">
        <v>18343.75</v>
      </c>
      <c r="K1774" s="493" t="n">
        <v>30504.85</v>
      </c>
      <c r="L1774" s="493" t="n">
        <v>37385.44</v>
      </c>
      <c r="M1774" s="493" t="n">
        <v>34362.95</v>
      </c>
      <c r="N1774" s="493" t="n">
        <v>33466.66</v>
      </c>
      <c r="O1774" s="493" t="n">
        <v>33676.09</v>
      </c>
      <c r="P1774" s="493" t="n">
        <v>27980.9</v>
      </c>
      <c r="Q1774" s="493" t="n">
        <v>28138.02</v>
      </c>
      <c r="R1774" s="493" t="n">
        <v>29812.85</v>
      </c>
      <c r="S1774" s="493" t="n">
        <v>26295.25</v>
      </c>
      <c r="T1774" s="493" t="n">
        <v>29269.01</v>
      </c>
      <c r="U1774" s="493" t="n">
        <v>26956.68</v>
      </c>
      <c r="V1774" s="493" t="n">
        <v>24246.19</v>
      </c>
      <c r="W1774" s="493" t="n">
        <v>32731.05</v>
      </c>
      <c r="X1774" s="493" t="n">
        <v>31203.53</v>
      </c>
      <c r="Y1774" s="493" t="n">
        <v>29768.19</v>
      </c>
      <c r="Z1774" s="493" t="n">
        <v>28857.71</v>
      </c>
      <c r="AA1774" s="493" t="n">
        <v>28593.91</v>
      </c>
      <c r="AB1774" s="493" t="n">
        <v>26407.31</v>
      </c>
      <c r="AC1774" s="493" t="n">
        <v>32652.3</v>
      </c>
      <c r="AD1774" s="493" t="n">
        <v>31029.6</v>
      </c>
      <c r="AE1774" s="493" t="n">
        <v>70120.23</v>
      </c>
      <c r="AF1774" s="493" t="n">
        <v>58797.21</v>
      </c>
      <c r="AG1774" s="493" t="n">
        <v>58292.05</v>
      </c>
      <c r="AH1774" s="493" t="n">
        <v>60314.8</v>
      </c>
      <c r="AI1774" s="493" t="n">
        <v>58381.79</v>
      </c>
      <c r="AJ1774" s="493" t="n">
        <v>56794.33</v>
      </c>
      <c r="AK1774" s="493" t="n">
        <v>60938.37</v>
      </c>
      <c r="AL1774" s="493" t="n">
        <v>55464.96</v>
      </c>
      <c r="AM1774" s="493" t="n">
        <v>61522.42</v>
      </c>
      <c r="AN1774" s="493" t="n">
        <v>55669.95</v>
      </c>
      <c r="AO1774" s="493" t="n">
        <v>59861.42</v>
      </c>
      <c r="AP1774" s="493" t="n">
        <v>53960.99</v>
      </c>
      <c r="AQ1774" s="493" t="n">
        <v>52599.49</v>
      </c>
      <c r="AR1774" s="493" t="n">
        <v>55592.56</v>
      </c>
      <c r="AS1774" s="493" t="n">
        <v>52573.53</v>
      </c>
      <c r="AT1774" s="493" t="n">
        <v>52125.96</v>
      </c>
      <c r="AU1774" s="493" t="n">
        <v>49639.02</v>
      </c>
      <c r="AV1774" s="493" t="n">
        <v>40488</v>
      </c>
      <c r="AW1774" s="493" t="n">
        <v>43843.98</v>
      </c>
      <c r="AX1774" s="493" t="n">
        <v>36136.67</v>
      </c>
      <c r="AY1774" s="493" t="n">
        <v>40354.99</v>
      </c>
      <c r="AZ1774" s="493" t="n">
        <v>33975.5</v>
      </c>
      <c r="BA1774" s="493" t="n">
        <v>9804.66</v>
      </c>
      <c r="BB1774" s="493" t="n">
        <v>3248.03</v>
      </c>
      <c r="BC1774" s="493" t="n">
        <v>4744.8</v>
      </c>
      <c r="BD1774" s="493" t="n">
        <v>1382.1</v>
      </c>
      <c r="BE1774" s="493" t="n">
        <v>1161.75</v>
      </c>
      <c r="BF1774" s="493" t="n">
        <v>1063.8</v>
      </c>
      <c r="BG1774" s="493" t="n">
        <v>648</v>
      </c>
      <c r="BH1774" s="493" t="n">
        <v>945.71</v>
      </c>
      <c r="BI1774" s="493" t="n">
        <v>0</v>
      </c>
      <c r="BJ1774" s="493" t="n">
        <v>0</v>
      </c>
      <c r="BK1774" s="493" t="n">
        <v>0</v>
      </c>
      <c r="BL1774" s="493" t="n">
        <v>0</v>
      </c>
      <c r="BM1774" s="493" t="n">
        <v>0</v>
      </c>
      <c r="BN1774" s="493" t="n">
        <v>0</v>
      </c>
      <c r="BO1774" s="493" t="n">
        <v>0</v>
      </c>
      <c r="BP1774" s="493" t="n">
        <v>0</v>
      </c>
      <c r="BQ1774" s="493" t="n">
        <v>0</v>
      </c>
      <c r="BR1774" s="493" t="n">
        <v>0</v>
      </c>
      <c r="BS1774" s="493" t="n">
        <v>0</v>
      </c>
      <c r="BT1774" s="493" t="n">
        <v>0</v>
      </c>
      <c r="BU1774" s="493" t="n">
        <v>0</v>
      </c>
      <c r="BV1774" s="493" t="n">
        <v>0</v>
      </c>
      <c r="BW1774" s="493" t="n">
        <v>0</v>
      </c>
    </row>
    <row r="1775">
      <c r="A1775" t="inlineStr">
        <is>
          <t>[C9C] ANGIOTENSIN-II 길항제 (단일)</t>
        </is>
      </c>
      <c r="B1775" t="inlineStr">
        <is>
          <t>한미약품</t>
        </is>
      </c>
      <c r="C1775" t="inlineStr">
        <is>
          <t>이잘탄</t>
        </is>
      </c>
      <c r="D1775" t="inlineStr">
        <is>
          <t>한미약품</t>
        </is>
      </c>
      <c r="E1775" t="inlineStr">
        <is>
          <t>irbesartan</t>
        </is>
      </c>
      <c r="F1775" t="inlineStr">
        <is>
          <t>보건소</t>
        </is>
      </c>
      <c r="G1775" t="inlineStr">
        <is>
          <t>Generic</t>
        </is>
      </c>
      <c r="H1775" s="493" t="n">
        <v>268.2</v>
      </c>
      <c r="I1775" s="493" t="n">
        <v>600.3</v>
      </c>
      <c r="J1775" s="493" t="n">
        <v>0</v>
      </c>
      <c r="K1775" s="493" t="n">
        <v>117.9</v>
      </c>
      <c r="L1775" s="493" t="n">
        <v>376.2</v>
      </c>
      <c r="M1775" s="493" t="n">
        <v>0</v>
      </c>
      <c r="N1775" s="493" t="n">
        <v>0</v>
      </c>
      <c r="O1775" s="493" t="n">
        <v>360.9</v>
      </c>
      <c r="P1775" s="493" t="n">
        <v>0</v>
      </c>
      <c r="Q1775" s="493" t="n">
        <v>0</v>
      </c>
      <c r="R1775" s="493" t="n">
        <v>0</v>
      </c>
      <c r="S1775" s="493" t="n">
        <v>0</v>
      </c>
      <c r="T1775" s="493" t="n">
        <v>0</v>
      </c>
      <c r="U1775" s="493" t="n">
        <v>0</v>
      </c>
      <c r="V1775" s="493" t="n">
        <v>0</v>
      </c>
      <c r="W1775" s="493" t="n">
        <v>0</v>
      </c>
      <c r="X1775" s="493" t="n">
        <v>424.8</v>
      </c>
      <c r="Y1775" s="493" t="n">
        <v>467.4</v>
      </c>
      <c r="Z1775" s="493" t="n">
        <v>375</v>
      </c>
      <c r="AA1775" s="493" t="n">
        <v>0</v>
      </c>
      <c r="AB1775" s="493" t="n">
        <v>1074</v>
      </c>
      <c r="AC1775" s="493" t="n">
        <v>0</v>
      </c>
      <c r="AD1775" s="493" t="n">
        <v>1438.2</v>
      </c>
      <c r="AE1775" s="493" t="n">
        <v>2112.9</v>
      </c>
      <c r="AF1775" s="493" t="n">
        <v>0</v>
      </c>
      <c r="AG1775" s="493" t="n">
        <v>1196.1</v>
      </c>
      <c r="AH1775" s="493" t="n">
        <v>0</v>
      </c>
      <c r="AI1775" s="493" t="n">
        <v>0</v>
      </c>
      <c r="AJ1775" s="493" t="n">
        <v>336.6</v>
      </c>
      <c r="AK1775" s="493" t="n">
        <v>0</v>
      </c>
      <c r="AL1775" s="493" t="n">
        <v>426.6</v>
      </c>
      <c r="AM1775" s="493" t="n">
        <v>0</v>
      </c>
      <c r="AN1775" s="493" t="n">
        <v>451.2</v>
      </c>
      <c r="AO1775" s="493" t="n">
        <v>0</v>
      </c>
      <c r="AP1775" s="493" t="n">
        <v>406.8</v>
      </c>
      <c r="AQ1775" s="493" t="n">
        <v>0</v>
      </c>
      <c r="AR1775" s="493" t="n">
        <v>604.8</v>
      </c>
      <c r="AS1775" s="493" t="n">
        <v>0</v>
      </c>
      <c r="AT1775" s="493" t="n">
        <v>597</v>
      </c>
      <c r="AU1775" s="493" t="n">
        <v>0</v>
      </c>
      <c r="AV1775" s="493" t="n">
        <v>0</v>
      </c>
      <c r="AW1775" s="493" t="n">
        <v>0</v>
      </c>
      <c r="AX1775" s="493" t="n">
        <v>0</v>
      </c>
      <c r="AY1775" s="493" t="n">
        <v>0</v>
      </c>
      <c r="AZ1775" s="493" t="n">
        <v>0</v>
      </c>
      <c r="BA1775" s="493" t="n">
        <v>0</v>
      </c>
      <c r="BB1775" s="493" t="n">
        <v>0</v>
      </c>
      <c r="BC1775" s="493" t="n">
        <v>0</v>
      </c>
      <c r="BD1775" s="493" t="n">
        <v>0</v>
      </c>
      <c r="BE1775" s="493" t="n">
        <v>0</v>
      </c>
      <c r="BF1775" s="493" t="n">
        <v>0</v>
      </c>
      <c r="BG1775" s="493" t="n">
        <v>0</v>
      </c>
      <c r="BH1775" s="493" t="n">
        <v>0</v>
      </c>
      <c r="BI1775" s="493" t="n">
        <v>0</v>
      </c>
      <c r="BJ1775" s="493" t="n">
        <v>0</v>
      </c>
      <c r="BK1775" s="493" t="n">
        <v>0</v>
      </c>
      <c r="BL1775" s="493" t="n">
        <v>0</v>
      </c>
      <c r="BM1775" s="493" t="n">
        <v>0</v>
      </c>
      <c r="BN1775" s="493" t="n">
        <v>0</v>
      </c>
      <c r="BO1775" s="493" t="n">
        <v>0</v>
      </c>
      <c r="BP1775" s="493" t="n">
        <v>0</v>
      </c>
      <c r="BQ1775" s="493" t="n">
        <v>0</v>
      </c>
      <c r="BR1775" s="493" t="n">
        <v>0</v>
      </c>
      <c r="BS1775" s="493" t="n">
        <v>0</v>
      </c>
      <c r="BT1775" s="493" t="n">
        <v>0</v>
      </c>
      <c r="BU1775" s="493" t="n">
        <v>0</v>
      </c>
      <c r="BV1775" s="493" t="n">
        <v>0</v>
      </c>
      <c r="BW1775" s="493" t="n">
        <v>0</v>
      </c>
    </row>
    <row r="1776">
      <c r="A1776" t="inlineStr">
        <is>
          <t>[C9C] ANGIOTENSIN-II 길항제 (단일)</t>
        </is>
      </c>
      <c r="B1776" t="inlineStr">
        <is>
          <t>한미약품</t>
        </is>
      </c>
      <c r="C1776" t="inlineStr">
        <is>
          <t>이잘탄</t>
        </is>
      </c>
      <c r="D1776" t="inlineStr">
        <is>
          <t>한미약품</t>
        </is>
      </c>
      <c r="E1776" t="inlineStr">
        <is>
          <t>irbesartan</t>
        </is>
      </c>
      <c r="F1776" t="inlineStr">
        <is>
          <t>기타(치과의원, 치과병원 등)</t>
        </is>
      </c>
      <c r="G1776" t="inlineStr">
        <is>
          <t>Generic</t>
        </is>
      </c>
      <c r="H1776" s="493" t="n">
        <v>0</v>
      </c>
      <c r="I1776" s="493" t="n">
        <v>0</v>
      </c>
      <c r="J1776" s="493" t="n">
        <v>0</v>
      </c>
      <c r="K1776" s="493" t="n">
        <v>0</v>
      </c>
      <c r="L1776" s="493" t="n">
        <v>0</v>
      </c>
      <c r="M1776" s="493" t="n">
        <v>0</v>
      </c>
      <c r="N1776" s="493" t="n">
        <v>0</v>
      </c>
      <c r="O1776" s="493" t="n">
        <v>0</v>
      </c>
      <c r="P1776" s="493" t="n">
        <v>0</v>
      </c>
      <c r="Q1776" s="493" t="n">
        <v>0</v>
      </c>
      <c r="R1776" s="493" t="n">
        <v>0</v>
      </c>
      <c r="S1776" s="493" t="n">
        <v>0</v>
      </c>
      <c r="T1776" s="493" t="n">
        <v>0</v>
      </c>
      <c r="U1776" s="493" t="n">
        <v>0</v>
      </c>
      <c r="V1776" s="493" t="n">
        <v>0</v>
      </c>
      <c r="W1776" s="493" t="n">
        <v>0</v>
      </c>
      <c r="X1776" s="493" t="n">
        <v>0</v>
      </c>
      <c r="Y1776" s="493" t="n">
        <v>0</v>
      </c>
      <c r="Z1776" s="493" t="n">
        <v>0</v>
      </c>
      <c r="AA1776" s="493" t="n">
        <v>0</v>
      </c>
      <c r="AB1776" s="493" t="n">
        <v>0</v>
      </c>
      <c r="AC1776" s="493" t="n">
        <v>0</v>
      </c>
      <c r="AD1776" s="493" t="n">
        <v>0</v>
      </c>
      <c r="AE1776" s="493" t="n">
        <v>0</v>
      </c>
      <c r="AF1776" s="493" t="n">
        <v>0</v>
      </c>
      <c r="AG1776" s="493" t="n">
        <v>0</v>
      </c>
      <c r="AH1776" s="493" t="n">
        <v>0</v>
      </c>
      <c r="AI1776" s="493" t="n">
        <v>0</v>
      </c>
      <c r="AJ1776" s="493" t="n">
        <v>0</v>
      </c>
      <c r="AK1776" s="493" t="n">
        <v>0</v>
      </c>
      <c r="AL1776" s="493" t="n">
        <v>0</v>
      </c>
      <c r="AM1776" s="493" t="n">
        <v>0</v>
      </c>
      <c r="AN1776" s="493" t="n">
        <v>0</v>
      </c>
      <c r="AO1776" s="493" t="n">
        <v>0</v>
      </c>
      <c r="AP1776" s="493" t="n">
        <v>0</v>
      </c>
      <c r="AQ1776" s="493" t="n">
        <v>0</v>
      </c>
      <c r="AR1776" s="493" t="n">
        <v>43.26</v>
      </c>
      <c r="AS1776" s="493" t="n">
        <v>74.25</v>
      </c>
      <c r="AT1776" s="493" t="n">
        <v>63.42</v>
      </c>
      <c r="AU1776" s="493" t="n">
        <v>0</v>
      </c>
      <c r="AV1776" s="493" t="n">
        <v>0</v>
      </c>
      <c r="AW1776" s="493" t="n">
        <v>0</v>
      </c>
      <c r="AX1776" s="493" t="n">
        <v>0</v>
      </c>
      <c r="AY1776" s="493" t="n">
        <v>0</v>
      </c>
      <c r="AZ1776" s="493" t="n">
        <v>0</v>
      </c>
      <c r="BA1776" s="493" t="n">
        <v>0</v>
      </c>
      <c r="BB1776" s="493" t="n">
        <v>0</v>
      </c>
      <c r="BC1776" s="493" t="n">
        <v>0</v>
      </c>
      <c r="BD1776" s="493" t="n">
        <v>0</v>
      </c>
      <c r="BE1776" s="493" t="n">
        <v>0</v>
      </c>
      <c r="BF1776" s="493" t="n">
        <v>0</v>
      </c>
      <c r="BG1776" s="493" t="n">
        <v>0</v>
      </c>
      <c r="BH1776" s="493" t="n">
        <v>0</v>
      </c>
      <c r="BI1776" s="493" t="n">
        <v>0</v>
      </c>
      <c r="BJ1776" s="493" t="n">
        <v>0</v>
      </c>
      <c r="BK1776" s="493" t="n">
        <v>0</v>
      </c>
      <c r="BL1776" s="493" t="n">
        <v>0</v>
      </c>
      <c r="BM1776" s="493" t="n">
        <v>0</v>
      </c>
      <c r="BN1776" s="493" t="n">
        <v>0</v>
      </c>
      <c r="BO1776" s="493" t="n">
        <v>0</v>
      </c>
      <c r="BP1776" s="493" t="n">
        <v>0</v>
      </c>
      <c r="BQ1776" s="493" t="n">
        <v>0</v>
      </c>
      <c r="BR1776" s="493" t="n">
        <v>0</v>
      </c>
      <c r="BS1776" s="493" t="n">
        <v>0</v>
      </c>
      <c r="BT1776" s="493" t="n">
        <v>0</v>
      </c>
      <c r="BU1776" s="493" t="n">
        <v>0</v>
      </c>
      <c r="BV1776" s="493" t="n">
        <v>0</v>
      </c>
      <c r="BW1776" s="493" t="n">
        <v>0</v>
      </c>
    </row>
    <row r="1777">
      <c r="A1777" t="inlineStr">
        <is>
          <t>[C9C] ANGIOTENSIN-II 길항제 (단일)</t>
        </is>
      </c>
      <c r="B1777" t="inlineStr">
        <is>
          <t>한올바이오</t>
        </is>
      </c>
      <c r="C1777" t="inlineStr">
        <is>
          <t>로살탄</t>
        </is>
      </c>
      <c r="D1777" t="inlineStr">
        <is>
          <t>한올바이오</t>
        </is>
      </c>
      <c r="E1777" t="inlineStr">
        <is>
          <t>losartan potassium</t>
        </is>
      </c>
      <c r="F1777" t="inlineStr">
        <is>
          <t>병원</t>
        </is>
      </c>
      <c r="G1777" t="inlineStr">
        <is>
          <t>Generic</t>
        </is>
      </c>
      <c r="H1777" s="493" t="n">
        <v>819.02</v>
      </c>
      <c r="I1777" s="493" t="n">
        <v>445.1</v>
      </c>
      <c r="J1777" s="493" t="n">
        <v>673</v>
      </c>
      <c r="K1777" s="493" t="n">
        <v>288.1</v>
      </c>
      <c r="L1777" s="493" t="n">
        <v>159.06</v>
      </c>
      <c r="M1777" s="493" t="n">
        <v>207.1</v>
      </c>
      <c r="N1777" s="493" t="n">
        <v>281.2</v>
      </c>
      <c r="O1777" s="493" t="n">
        <v>395.8</v>
      </c>
      <c r="P1777" s="493" t="n">
        <v>672.9</v>
      </c>
      <c r="Q1777" s="493" t="n">
        <v>206.2</v>
      </c>
      <c r="R1777" s="493" t="n">
        <v>272.63</v>
      </c>
      <c r="S1777" s="493" t="n">
        <v>860</v>
      </c>
      <c r="T1777" s="493" t="n">
        <v>0</v>
      </c>
      <c r="U1777" s="493" t="n">
        <v>0</v>
      </c>
      <c r="V1777" s="493" t="n">
        <v>0</v>
      </c>
      <c r="W1777" s="493" t="n">
        <v>0</v>
      </c>
      <c r="X1777" s="493" t="n">
        <v>0</v>
      </c>
      <c r="Y1777" s="493" t="n">
        <v>0</v>
      </c>
      <c r="Z1777" s="493" t="n">
        <v>0</v>
      </c>
      <c r="AA1777" s="493" t="n">
        <v>0</v>
      </c>
      <c r="AB1777" s="493" t="n">
        <v>0</v>
      </c>
      <c r="AC1777" s="493" t="n">
        <v>0</v>
      </c>
      <c r="AD1777" s="493" t="n">
        <v>0</v>
      </c>
      <c r="AE1777" s="493" t="n">
        <v>0</v>
      </c>
      <c r="AF1777" s="493" t="n">
        <v>0</v>
      </c>
      <c r="AG1777" s="493" t="n">
        <v>0</v>
      </c>
      <c r="AH1777" s="493" t="n">
        <v>0</v>
      </c>
      <c r="AI1777" s="493" t="n">
        <v>0</v>
      </c>
      <c r="AJ1777" s="493" t="n">
        <v>0</v>
      </c>
      <c r="AK1777" s="493" t="n">
        <v>0</v>
      </c>
      <c r="AL1777" s="493" t="n">
        <v>0</v>
      </c>
      <c r="AM1777" s="493" t="n">
        <v>0</v>
      </c>
      <c r="AN1777" s="493" t="n">
        <v>0</v>
      </c>
      <c r="AO1777" s="493" t="n">
        <v>0</v>
      </c>
      <c r="AP1777" s="493" t="n">
        <v>0</v>
      </c>
      <c r="AQ1777" s="493" t="n">
        <v>0</v>
      </c>
      <c r="AR1777" s="493" t="n">
        <v>0</v>
      </c>
      <c r="AS1777" s="493" t="n">
        <v>0</v>
      </c>
      <c r="AT1777" s="493" t="n">
        <v>0</v>
      </c>
      <c r="AU1777" s="493" t="n">
        <v>0</v>
      </c>
      <c r="AV1777" s="493" t="n">
        <v>0</v>
      </c>
      <c r="AW1777" s="493" t="n">
        <v>0</v>
      </c>
      <c r="AX1777" s="493" t="n">
        <v>0</v>
      </c>
      <c r="AY1777" s="493" t="n">
        <v>0</v>
      </c>
      <c r="AZ1777" s="493" t="n">
        <v>0</v>
      </c>
      <c r="BA1777" s="493" t="n">
        <v>0</v>
      </c>
      <c r="BB1777" s="493" t="n">
        <v>0</v>
      </c>
      <c r="BC1777" s="493" t="n">
        <v>0</v>
      </c>
      <c r="BD1777" s="493" t="n">
        <v>0</v>
      </c>
      <c r="BE1777" s="493" t="n">
        <v>0</v>
      </c>
      <c r="BF1777" s="493" t="n">
        <v>0</v>
      </c>
      <c r="BG1777" s="493" t="n">
        <v>0</v>
      </c>
      <c r="BH1777" s="493" t="n">
        <v>0</v>
      </c>
      <c r="BI1777" s="493" t="n">
        <v>0</v>
      </c>
      <c r="BJ1777" s="493" t="n">
        <v>0</v>
      </c>
      <c r="BK1777" s="493" t="n">
        <v>0</v>
      </c>
      <c r="BL1777" s="493" t="n">
        <v>0</v>
      </c>
      <c r="BM1777" s="493" t="n">
        <v>0</v>
      </c>
      <c r="BN1777" s="493" t="n">
        <v>0</v>
      </c>
      <c r="BO1777" s="493" t="n">
        <v>0</v>
      </c>
      <c r="BP1777" s="493" t="n">
        <v>0</v>
      </c>
      <c r="BQ1777" s="493" t="n">
        <v>0</v>
      </c>
      <c r="BR1777" s="493" t="n">
        <v>0</v>
      </c>
      <c r="BS1777" s="493" t="n">
        <v>0</v>
      </c>
      <c r="BT1777" s="493" t="n">
        <v>0</v>
      </c>
      <c r="BU1777" s="493" t="n">
        <v>0</v>
      </c>
      <c r="BV1777" s="493" t="n">
        <v>0</v>
      </c>
      <c r="BW1777" s="493" t="n">
        <v>0</v>
      </c>
    </row>
    <row r="1778">
      <c r="A1778" t="inlineStr">
        <is>
          <t>[C9C] ANGIOTENSIN-II 길항제 (단일)</t>
        </is>
      </c>
      <c r="B1778" t="inlineStr">
        <is>
          <t>한올바이오</t>
        </is>
      </c>
      <c r="C1778" t="inlineStr">
        <is>
          <t>로살탄</t>
        </is>
      </c>
      <c r="D1778" t="inlineStr">
        <is>
          <t>한올바이오</t>
        </is>
      </c>
      <c r="E1778" t="inlineStr">
        <is>
          <t>losartan potassium</t>
        </is>
      </c>
      <c r="F1778" t="inlineStr">
        <is>
          <t>의원</t>
        </is>
      </c>
      <c r="G1778" t="inlineStr">
        <is>
          <t>Generic</t>
        </is>
      </c>
      <c r="H1778" s="493" t="n">
        <v>17962.5</v>
      </c>
      <c r="I1778" s="493" t="n">
        <v>13121.85</v>
      </c>
      <c r="J1778" s="493" t="n">
        <v>15456.2</v>
      </c>
      <c r="K1778" s="493" t="n">
        <v>17222.9</v>
      </c>
      <c r="L1778" s="493" t="n">
        <v>15433.7</v>
      </c>
      <c r="M1778" s="493" t="n">
        <v>15750.35</v>
      </c>
      <c r="N1778" s="493" t="n">
        <v>15738.68</v>
      </c>
      <c r="O1778" s="493" t="n">
        <v>14585.4</v>
      </c>
      <c r="P1778" s="493" t="n">
        <v>16310.6</v>
      </c>
      <c r="Q1778" s="493" t="n">
        <v>13568.8</v>
      </c>
      <c r="R1778" s="493" t="n">
        <v>15599.5</v>
      </c>
      <c r="S1778" s="493" t="n">
        <v>3729.4</v>
      </c>
      <c r="T1778" s="493" t="n">
        <v>0</v>
      </c>
      <c r="U1778" s="493" t="n">
        <v>0</v>
      </c>
      <c r="V1778" s="493" t="n">
        <v>0</v>
      </c>
      <c r="W1778" s="493" t="n">
        <v>0</v>
      </c>
      <c r="X1778" s="493" t="n">
        <v>0</v>
      </c>
      <c r="Y1778" s="493" t="n">
        <v>0</v>
      </c>
      <c r="Z1778" s="493" t="n">
        <v>0</v>
      </c>
      <c r="AA1778" s="493" t="n">
        <v>0</v>
      </c>
      <c r="AB1778" s="493" t="n">
        <v>0</v>
      </c>
      <c r="AC1778" s="493" t="n">
        <v>1693.2</v>
      </c>
      <c r="AD1778" s="493" t="n">
        <v>2167.6</v>
      </c>
      <c r="AE1778" s="493" t="n">
        <v>2682.9</v>
      </c>
      <c r="AF1778" s="493" t="n">
        <v>1895.1</v>
      </c>
      <c r="AG1778" s="493" t="n">
        <v>3281.4</v>
      </c>
      <c r="AH1778" s="493" t="n">
        <v>2099.3</v>
      </c>
      <c r="AI1778" s="493" t="n">
        <v>1742.6</v>
      </c>
      <c r="AJ1778" s="493" t="n">
        <v>2604.1</v>
      </c>
      <c r="AK1778" s="493" t="n">
        <v>2911.3</v>
      </c>
      <c r="AL1778" s="493" t="n">
        <v>4272.75</v>
      </c>
      <c r="AM1778" s="493" t="n">
        <v>3370</v>
      </c>
      <c r="AN1778" s="493" t="n">
        <v>2138.6</v>
      </c>
      <c r="AO1778" s="493" t="n">
        <v>3915</v>
      </c>
      <c r="AP1778" s="493" t="n">
        <v>2844.6</v>
      </c>
      <c r="AQ1778" s="493" t="n">
        <v>4360.8</v>
      </c>
      <c r="AR1778" s="493" t="n">
        <v>5967.81</v>
      </c>
      <c r="AS1778" s="493" t="n">
        <v>3755.15</v>
      </c>
      <c r="AT1778" s="493" t="n">
        <v>3700.9</v>
      </c>
      <c r="AU1778" s="493" t="n">
        <v>4234.8</v>
      </c>
      <c r="AV1778" s="493" t="n">
        <v>4845.9</v>
      </c>
      <c r="AW1778" s="493" t="n">
        <v>2556.9</v>
      </c>
      <c r="AX1778" s="493" t="n">
        <v>3899.1</v>
      </c>
      <c r="AY1778" s="493" t="n">
        <v>2484.85</v>
      </c>
      <c r="AZ1778" s="493" t="n">
        <v>1776.25</v>
      </c>
      <c r="BA1778" s="493" t="n">
        <v>3184.5</v>
      </c>
      <c r="BB1778" s="493" t="n">
        <v>3425.4</v>
      </c>
      <c r="BC1778" s="493" t="n">
        <v>2849.4</v>
      </c>
      <c r="BD1778" s="493" t="n">
        <v>2640.3</v>
      </c>
      <c r="BE1778" s="493" t="n">
        <v>2760</v>
      </c>
      <c r="BF1778" s="493" t="n">
        <v>3689.85</v>
      </c>
      <c r="BG1778" s="493" t="n">
        <v>1774.8</v>
      </c>
      <c r="BH1778" s="493" t="n">
        <v>0</v>
      </c>
      <c r="BI1778" s="493" t="n">
        <v>0</v>
      </c>
      <c r="BJ1778" s="493" t="n">
        <v>0</v>
      </c>
      <c r="BK1778" s="493" t="n">
        <v>0</v>
      </c>
      <c r="BL1778" s="493" t="n">
        <v>0</v>
      </c>
      <c r="BM1778" s="493" t="n">
        <v>0</v>
      </c>
      <c r="BN1778" s="493" t="n">
        <v>0</v>
      </c>
      <c r="BO1778" s="493" t="n">
        <v>0</v>
      </c>
      <c r="BP1778" s="493" t="n">
        <v>0</v>
      </c>
      <c r="BQ1778" s="493" t="n">
        <v>0</v>
      </c>
      <c r="BR1778" s="493" t="n">
        <v>0</v>
      </c>
      <c r="BS1778" s="493" t="n">
        <v>0</v>
      </c>
      <c r="BT1778" s="493" t="n">
        <v>0</v>
      </c>
      <c r="BU1778" s="493" t="n">
        <v>0</v>
      </c>
      <c r="BV1778" s="493" t="n">
        <v>0</v>
      </c>
      <c r="BW1778" s="493" t="n">
        <v>0</v>
      </c>
    </row>
    <row r="1779">
      <c r="A1779" t="inlineStr">
        <is>
          <t>[C9C] ANGIOTENSIN-II 길항제 (단일)</t>
        </is>
      </c>
      <c r="B1779" t="inlineStr">
        <is>
          <t>한올바이오</t>
        </is>
      </c>
      <c r="C1779" t="inlineStr">
        <is>
          <t>로살탄</t>
        </is>
      </c>
      <c r="D1779" t="inlineStr">
        <is>
          <t>한올바이오</t>
        </is>
      </c>
      <c r="E1779" t="inlineStr">
        <is>
          <t>losartan potassium</t>
        </is>
      </c>
      <c r="F1779" t="inlineStr">
        <is>
          <t>보건소</t>
        </is>
      </c>
      <c r="G1779" t="inlineStr">
        <is>
          <t>Generic</t>
        </is>
      </c>
      <c r="H1779" s="493" t="n">
        <v>1399.95</v>
      </c>
      <c r="I1779" s="493" t="n">
        <v>838.5</v>
      </c>
      <c r="J1779" s="493" t="n">
        <v>1643.85</v>
      </c>
      <c r="K1779" s="493" t="n">
        <v>1519.2</v>
      </c>
      <c r="L1779" s="493" t="n">
        <v>0</v>
      </c>
      <c r="M1779" s="493" t="n">
        <v>1381.5</v>
      </c>
      <c r="N1779" s="493" t="n">
        <v>339.6</v>
      </c>
      <c r="O1779" s="493" t="n">
        <v>2185.8</v>
      </c>
      <c r="P1779" s="493" t="n">
        <v>245.4</v>
      </c>
      <c r="Q1779" s="493" t="n">
        <v>1293</v>
      </c>
      <c r="R1779" s="493" t="n">
        <v>804.6</v>
      </c>
      <c r="S1779" s="493" t="n">
        <v>0</v>
      </c>
      <c r="T1779" s="493" t="n">
        <v>0</v>
      </c>
      <c r="U1779" s="493" t="n">
        <v>0</v>
      </c>
      <c r="V1779" s="493" t="n">
        <v>0</v>
      </c>
      <c r="W1779" s="493" t="n">
        <v>0</v>
      </c>
      <c r="X1779" s="493" t="n">
        <v>0</v>
      </c>
      <c r="Y1779" s="493" t="n">
        <v>0</v>
      </c>
      <c r="Z1779" s="493" t="n">
        <v>0</v>
      </c>
      <c r="AA1779" s="493" t="n">
        <v>0</v>
      </c>
      <c r="AB1779" s="493" t="n">
        <v>0</v>
      </c>
      <c r="AC1779" s="493" t="n">
        <v>0</v>
      </c>
      <c r="AD1779" s="493" t="n">
        <v>3845.7</v>
      </c>
      <c r="AE1779" s="493" t="n">
        <v>0</v>
      </c>
      <c r="AF1779" s="493" t="n">
        <v>459</v>
      </c>
      <c r="AG1779" s="493" t="n">
        <v>0</v>
      </c>
      <c r="AH1779" s="493" t="n">
        <v>172.8</v>
      </c>
      <c r="AI1779" s="493" t="n">
        <v>311.4</v>
      </c>
      <c r="AJ1779" s="493" t="n">
        <v>124.8</v>
      </c>
      <c r="AK1779" s="493" t="n">
        <v>0</v>
      </c>
      <c r="AL1779" s="493" t="n">
        <v>285.6</v>
      </c>
      <c r="AM1779" s="493" t="n">
        <v>237</v>
      </c>
      <c r="AN1779" s="493" t="n">
        <v>81.59999999999999</v>
      </c>
      <c r="AO1779" s="493" t="n">
        <v>276</v>
      </c>
      <c r="AP1779" s="493" t="n">
        <v>159.6</v>
      </c>
      <c r="AQ1779" s="493" t="n">
        <v>163.2</v>
      </c>
      <c r="AR1779" s="493" t="n">
        <v>43.8</v>
      </c>
      <c r="AS1779" s="493" t="n">
        <v>217.8</v>
      </c>
      <c r="AT1779" s="493" t="n">
        <v>0</v>
      </c>
      <c r="AU1779" s="493" t="n">
        <v>95.40000000000001</v>
      </c>
      <c r="AV1779" s="493" t="n">
        <v>180</v>
      </c>
      <c r="AW1779" s="493" t="n">
        <v>0</v>
      </c>
      <c r="AX1779" s="493" t="n">
        <v>0</v>
      </c>
      <c r="AY1779" s="493" t="n">
        <v>0</v>
      </c>
      <c r="AZ1779" s="493" t="n">
        <v>0</v>
      </c>
      <c r="BA1779" s="493" t="n">
        <v>0</v>
      </c>
      <c r="BB1779" s="493" t="n">
        <v>0</v>
      </c>
      <c r="BC1779" s="493" t="n">
        <v>0</v>
      </c>
      <c r="BD1779" s="493" t="n">
        <v>0</v>
      </c>
      <c r="BE1779" s="493" t="n">
        <v>0</v>
      </c>
      <c r="BF1779" s="493" t="n">
        <v>0</v>
      </c>
      <c r="BG1779" s="493" t="n">
        <v>0</v>
      </c>
      <c r="BH1779" s="493" t="n">
        <v>0</v>
      </c>
      <c r="BI1779" s="493" t="n">
        <v>0</v>
      </c>
      <c r="BJ1779" s="493" t="n">
        <v>0</v>
      </c>
      <c r="BK1779" s="493" t="n">
        <v>0</v>
      </c>
      <c r="BL1779" s="493" t="n">
        <v>0</v>
      </c>
      <c r="BM1779" s="493" t="n">
        <v>0</v>
      </c>
      <c r="BN1779" s="493" t="n">
        <v>0</v>
      </c>
      <c r="BO1779" s="493" t="n">
        <v>0</v>
      </c>
      <c r="BP1779" s="493" t="n">
        <v>0</v>
      </c>
      <c r="BQ1779" s="493" t="n">
        <v>0</v>
      </c>
      <c r="BR1779" s="493" t="n">
        <v>0</v>
      </c>
      <c r="BS1779" s="493" t="n">
        <v>0</v>
      </c>
      <c r="BT1779" s="493" t="n">
        <v>0</v>
      </c>
      <c r="BU1779" s="493" t="n">
        <v>0</v>
      </c>
      <c r="BV1779" s="493" t="n">
        <v>0</v>
      </c>
      <c r="BW1779" s="493" t="n">
        <v>0</v>
      </c>
    </row>
    <row r="1780">
      <c r="A1780" t="inlineStr">
        <is>
          <t>[C9C] ANGIOTENSIN-II 길항제 (단일)</t>
        </is>
      </c>
      <c r="B1780" t="inlineStr">
        <is>
          <t>한올바이오</t>
        </is>
      </c>
      <c r="C1780" t="inlineStr">
        <is>
          <t>로살탄</t>
        </is>
      </c>
      <c r="D1780" t="inlineStr">
        <is>
          <t>한올바이오</t>
        </is>
      </c>
      <c r="E1780" t="inlineStr">
        <is>
          <t>losartan potassium</t>
        </is>
      </c>
      <c r="F1780" t="inlineStr">
        <is>
          <t>기타(치과의원, 치과병원 등)</t>
        </is>
      </c>
      <c r="G1780" t="inlineStr">
        <is>
          <t>Generic</t>
        </is>
      </c>
      <c r="H1780" s="493" t="n">
        <v>0</v>
      </c>
      <c r="I1780" s="493" t="n">
        <v>0</v>
      </c>
      <c r="J1780" s="493" t="n">
        <v>0</v>
      </c>
      <c r="K1780" s="493" t="n">
        <v>0</v>
      </c>
      <c r="L1780" s="493" t="n">
        <v>0</v>
      </c>
      <c r="M1780" s="493" t="n">
        <v>0</v>
      </c>
      <c r="N1780" s="493" t="n">
        <v>0</v>
      </c>
      <c r="O1780" s="493" t="n">
        <v>0</v>
      </c>
      <c r="P1780" s="493" t="n">
        <v>0</v>
      </c>
      <c r="Q1780" s="493" t="n">
        <v>0</v>
      </c>
      <c r="R1780" s="493" t="n">
        <v>0</v>
      </c>
      <c r="S1780" s="493" t="n">
        <v>0</v>
      </c>
      <c r="T1780" s="493" t="n">
        <v>0</v>
      </c>
      <c r="U1780" s="493" t="n">
        <v>0</v>
      </c>
      <c r="V1780" s="493" t="n">
        <v>0</v>
      </c>
      <c r="W1780" s="493" t="n">
        <v>0</v>
      </c>
      <c r="X1780" s="493" t="n">
        <v>0</v>
      </c>
      <c r="Y1780" s="493" t="n">
        <v>0</v>
      </c>
      <c r="Z1780" s="493" t="n">
        <v>0</v>
      </c>
      <c r="AA1780" s="493" t="n">
        <v>0</v>
      </c>
      <c r="AB1780" s="493" t="n">
        <v>0</v>
      </c>
      <c r="AC1780" s="493" t="n">
        <v>0</v>
      </c>
      <c r="AD1780" s="493" t="n">
        <v>0</v>
      </c>
      <c r="AE1780" s="493" t="n">
        <v>0</v>
      </c>
      <c r="AF1780" s="493" t="n">
        <v>0</v>
      </c>
      <c r="AG1780" s="493" t="n">
        <v>0</v>
      </c>
      <c r="AH1780" s="493" t="n">
        <v>0</v>
      </c>
      <c r="AI1780" s="493" t="n">
        <v>0</v>
      </c>
      <c r="AJ1780" s="493" t="n">
        <v>0</v>
      </c>
      <c r="AK1780" s="493" t="n">
        <v>0</v>
      </c>
      <c r="AL1780" s="493" t="n">
        <v>0</v>
      </c>
      <c r="AM1780" s="493" t="n">
        <v>0</v>
      </c>
      <c r="AN1780" s="493" t="n">
        <v>0</v>
      </c>
      <c r="AO1780" s="493" t="n">
        <v>0</v>
      </c>
      <c r="AP1780" s="493" t="n">
        <v>0</v>
      </c>
      <c r="AQ1780" s="493" t="n">
        <v>0</v>
      </c>
      <c r="AR1780" s="493" t="n">
        <v>0</v>
      </c>
      <c r="AS1780" s="493" t="n">
        <v>0</v>
      </c>
      <c r="AT1780" s="493" t="n">
        <v>0</v>
      </c>
      <c r="AU1780" s="493" t="n">
        <v>0</v>
      </c>
      <c r="AV1780" s="493" t="n">
        <v>0</v>
      </c>
      <c r="AW1780" s="493" t="n">
        <v>0</v>
      </c>
      <c r="AX1780" s="493" t="n">
        <v>0</v>
      </c>
      <c r="AY1780" s="493" t="n">
        <v>0</v>
      </c>
      <c r="AZ1780" s="493" t="n">
        <v>0</v>
      </c>
      <c r="BA1780" s="493" t="n">
        <v>549</v>
      </c>
      <c r="BB1780" s="493" t="n">
        <v>0</v>
      </c>
      <c r="BC1780" s="493" t="n">
        <v>0</v>
      </c>
      <c r="BD1780" s="493" t="n">
        <v>0</v>
      </c>
      <c r="BE1780" s="493" t="n">
        <v>0</v>
      </c>
      <c r="BF1780" s="493" t="n">
        <v>0</v>
      </c>
      <c r="BG1780" s="493" t="n">
        <v>0</v>
      </c>
      <c r="BH1780" s="493" t="n">
        <v>0</v>
      </c>
      <c r="BI1780" s="493" t="n">
        <v>0</v>
      </c>
      <c r="BJ1780" s="493" t="n">
        <v>0</v>
      </c>
      <c r="BK1780" s="493" t="n">
        <v>0</v>
      </c>
      <c r="BL1780" s="493" t="n">
        <v>0</v>
      </c>
      <c r="BM1780" s="493" t="n">
        <v>0</v>
      </c>
      <c r="BN1780" s="493" t="n">
        <v>0</v>
      </c>
      <c r="BO1780" s="493" t="n">
        <v>0</v>
      </c>
      <c r="BP1780" s="493" t="n">
        <v>0</v>
      </c>
      <c r="BQ1780" s="493" t="n">
        <v>0</v>
      </c>
      <c r="BR1780" s="493" t="n">
        <v>0</v>
      </c>
      <c r="BS1780" s="493" t="n">
        <v>0</v>
      </c>
      <c r="BT1780" s="493" t="n">
        <v>0</v>
      </c>
      <c r="BU1780" s="493" t="n">
        <v>0</v>
      </c>
      <c r="BV1780" s="493" t="n">
        <v>0</v>
      </c>
      <c r="BW1780" s="493" t="n">
        <v>0</v>
      </c>
    </row>
    <row r="1781">
      <c r="A1781" t="inlineStr">
        <is>
          <t>[C9C] ANGIOTENSIN-II 길항제 (단일)</t>
        </is>
      </c>
      <c r="B1781" t="inlineStr">
        <is>
          <t>한풍제약</t>
        </is>
      </c>
      <c r="C1781" t="inlineStr">
        <is>
          <t>로사탈</t>
        </is>
      </c>
      <c r="D1781" t="inlineStr">
        <is>
          <t>한풍제약</t>
        </is>
      </c>
      <c r="E1781" t="inlineStr">
        <is>
          <t>losartan potassium</t>
        </is>
      </c>
      <c r="F1781" t="inlineStr">
        <is>
          <t>병원</t>
        </is>
      </c>
      <c r="G1781" t="inlineStr">
        <is>
          <t>Generic</t>
        </is>
      </c>
      <c r="H1781" s="493" t="n">
        <v>0</v>
      </c>
      <c r="I1781" s="493" t="n">
        <v>0</v>
      </c>
      <c r="J1781" s="493" t="n">
        <v>0</v>
      </c>
      <c r="K1781" s="493" t="n">
        <v>0</v>
      </c>
      <c r="L1781" s="493" t="n">
        <v>0</v>
      </c>
      <c r="M1781" s="493" t="n">
        <v>120</v>
      </c>
      <c r="N1781" s="493" t="n">
        <v>360</v>
      </c>
      <c r="O1781" s="493" t="n">
        <v>0</v>
      </c>
      <c r="P1781" s="493" t="n">
        <v>0</v>
      </c>
      <c r="Q1781" s="493" t="n">
        <v>0</v>
      </c>
      <c r="R1781" s="493" t="n">
        <v>240</v>
      </c>
      <c r="S1781" s="493" t="n">
        <v>0</v>
      </c>
      <c r="T1781" s="493" t="n">
        <v>0</v>
      </c>
      <c r="U1781" s="493" t="n">
        <v>0</v>
      </c>
      <c r="V1781" s="493" t="n">
        <v>0</v>
      </c>
      <c r="W1781" s="493" t="n">
        <v>0</v>
      </c>
      <c r="X1781" s="493" t="n">
        <v>0</v>
      </c>
      <c r="Y1781" s="493" t="n">
        <v>0</v>
      </c>
      <c r="Z1781" s="493" t="n">
        <v>0</v>
      </c>
      <c r="AA1781" s="493" t="n">
        <v>0</v>
      </c>
      <c r="AB1781" s="493" t="n">
        <v>0</v>
      </c>
      <c r="AC1781" s="493" t="n">
        <v>0</v>
      </c>
      <c r="AD1781" s="493" t="n">
        <v>0</v>
      </c>
      <c r="AE1781" s="493" t="n">
        <v>0</v>
      </c>
      <c r="AF1781" s="493" t="n">
        <v>0</v>
      </c>
      <c r="AG1781" s="493" t="n">
        <v>0</v>
      </c>
      <c r="AH1781" s="493" t="n">
        <v>0</v>
      </c>
      <c r="AI1781" s="493" t="n">
        <v>0</v>
      </c>
      <c r="AJ1781" s="493" t="n">
        <v>0</v>
      </c>
      <c r="AK1781" s="493" t="n">
        <v>0</v>
      </c>
      <c r="AL1781" s="493" t="n">
        <v>0</v>
      </c>
      <c r="AM1781" s="493" t="n">
        <v>0</v>
      </c>
      <c r="AN1781" s="493" t="n">
        <v>0</v>
      </c>
      <c r="AO1781" s="493" t="n">
        <v>0</v>
      </c>
      <c r="AP1781" s="493" t="n">
        <v>0</v>
      </c>
      <c r="AQ1781" s="493" t="n">
        <v>0</v>
      </c>
      <c r="AR1781" s="493" t="n">
        <v>0</v>
      </c>
      <c r="AS1781" s="493" t="n">
        <v>0</v>
      </c>
      <c r="AT1781" s="493" t="n">
        <v>0</v>
      </c>
      <c r="AU1781" s="493" t="n">
        <v>0</v>
      </c>
      <c r="AV1781" s="493" t="n">
        <v>0</v>
      </c>
      <c r="AW1781" s="493" t="n">
        <v>0</v>
      </c>
      <c r="AX1781" s="493" t="n">
        <v>0</v>
      </c>
      <c r="AY1781" s="493" t="n">
        <v>0</v>
      </c>
      <c r="AZ1781" s="493" t="n">
        <v>0</v>
      </c>
      <c r="BA1781" s="493" t="n">
        <v>0</v>
      </c>
      <c r="BB1781" s="493" t="n">
        <v>0</v>
      </c>
      <c r="BC1781" s="493" t="n">
        <v>0</v>
      </c>
      <c r="BD1781" s="493" t="n">
        <v>0</v>
      </c>
      <c r="BE1781" s="493" t="n">
        <v>0</v>
      </c>
      <c r="BF1781" s="493" t="n">
        <v>0</v>
      </c>
      <c r="BG1781" s="493" t="n">
        <v>0</v>
      </c>
      <c r="BH1781" s="493" t="n">
        <v>0</v>
      </c>
      <c r="BI1781" s="493" t="n">
        <v>0</v>
      </c>
      <c r="BJ1781" s="493" t="n">
        <v>0</v>
      </c>
      <c r="BK1781" s="493" t="n">
        <v>0</v>
      </c>
      <c r="BL1781" s="493" t="n">
        <v>0</v>
      </c>
      <c r="BM1781" s="493" t="n">
        <v>0</v>
      </c>
      <c r="BN1781" s="493" t="n">
        <v>0</v>
      </c>
      <c r="BO1781" s="493" t="n">
        <v>0</v>
      </c>
      <c r="BP1781" s="493" t="n">
        <v>0</v>
      </c>
      <c r="BQ1781" s="493" t="n">
        <v>0</v>
      </c>
      <c r="BR1781" s="493" t="n">
        <v>0</v>
      </c>
      <c r="BS1781" s="493" t="n">
        <v>0</v>
      </c>
      <c r="BT1781" s="493" t="n">
        <v>0</v>
      </c>
      <c r="BU1781" s="493" t="n">
        <v>0</v>
      </c>
      <c r="BV1781" s="493" t="n">
        <v>0</v>
      </c>
      <c r="BW1781" s="493" t="n">
        <v>0</v>
      </c>
    </row>
    <row r="1782">
      <c r="A1782" t="inlineStr">
        <is>
          <t>[C9C] ANGIOTENSIN-II 길항제 (단일)</t>
        </is>
      </c>
      <c r="B1782" t="inlineStr">
        <is>
          <t>한풍제약</t>
        </is>
      </c>
      <c r="C1782" t="inlineStr">
        <is>
          <t>로사탈</t>
        </is>
      </c>
      <c r="D1782" t="inlineStr">
        <is>
          <t>한풍제약</t>
        </is>
      </c>
      <c r="E1782" t="inlineStr">
        <is>
          <t>losartan potassium</t>
        </is>
      </c>
      <c r="F1782" t="inlineStr">
        <is>
          <t>의원</t>
        </is>
      </c>
      <c r="G1782" t="inlineStr">
        <is>
          <t>Generic</t>
        </is>
      </c>
      <c r="H1782" s="493" t="n">
        <v>3644.3</v>
      </c>
      <c r="I1782" s="493" t="n">
        <v>7756.56</v>
      </c>
      <c r="J1782" s="493" t="n">
        <v>9172.559999999999</v>
      </c>
      <c r="K1782" s="493" t="n">
        <v>5272</v>
      </c>
      <c r="L1782" s="493" t="n">
        <v>4656</v>
      </c>
      <c r="M1782" s="493" t="n">
        <v>6000</v>
      </c>
      <c r="N1782" s="493" t="n">
        <v>5848</v>
      </c>
      <c r="O1782" s="493" t="n">
        <v>4855.5</v>
      </c>
      <c r="P1782" s="493" t="n">
        <v>4369</v>
      </c>
      <c r="Q1782" s="493" t="n">
        <v>8053</v>
      </c>
      <c r="R1782" s="493" t="n">
        <v>6675.5</v>
      </c>
      <c r="S1782" s="493" t="n">
        <v>0</v>
      </c>
      <c r="T1782" s="493" t="n">
        <v>0</v>
      </c>
      <c r="U1782" s="493" t="n">
        <v>0</v>
      </c>
      <c r="V1782" s="493" t="n">
        <v>0</v>
      </c>
      <c r="W1782" s="493" t="n">
        <v>0</v>
      </c>
      <c r="X1782" s="493" t="n">
        <v>0</v>
      </c>
      <c r="Y1782" s="493" t="n">
        <v>0</v>
      </c>
      <c r="Z1782" s="493" t="n">
        <v>0</v>
      </c>
      <c r="AA1782" s="493" t="n">
        <v>0</v>
      </c>
      <c r="AB1782" s="493" t="n">
        <v>0</v>
      </c>
      <c r="AC1782" s="493" t="n">
        <v>0</v>
      </c>
      <c r="AD1782" s="493" t="n">
        <v>0</v>
      </c>
      <c r="AE1782" s="493" t="n">
        <v>0</v>
      </c>
      <c r="AF1782" s="493" t="n">
        <v>0</v>
      </c>
      <c r="AG1782" s="493" t="n">
        <v>0</v>
      </c>
      <c r="AH1782" s="493" t="n">
        <v>0</v>
      </c>
      <c r="AI1782" s="493" t="n">
        <v>0</v>
      </c>
      <c r="AJ1782" s="493" t="n">
        <v>0</v>
      </c>
      <c r="AK1782" s="493" t="n">
        <v>0</v>
      </c>
      <c r="AL1782" s="493" t="n">
        <v>0</v>
      </c>
      <c r="AM1782" s="493" t="n">
        <v>0</v>
      </c>
      <c r="AN1782" s="493" t="n">
        <v>0</v>
      </c>
      <c r="AO1782" s="493" t="n">
        <v>0</v>
      </c>
      <c r="AP1782" s="493" t="n">
        <v>0</v>
      </c>
      <c r="AQ1782" s="493" t="n">
        <v>0</v>
      </c>
      <c r="AR1782" s="493" t="n">
        <v>0</v>
      </c>
      <c r="AS1782" s="493" t="n">
        <v>0</v>
      </c>
      <c r="AT1782" s="493" t="n">
        <v>0</v>
      </c>
      <c r="AU1782" s="493" t="n">
        <v>0</v>
      </c>
      <c r="AV1782" s="493" t="n">
        <v>0</v>
      </c>
      <c r="AW1782" s="493" t="n">
        <v>0</v>
      </c>
      <c r="AX1782" s="493" t="n">
        <v>0</v>
      </c>
      <c r="AY1782" s="493" t="n">
        <v>0</v>
      </c>
      <c r="AZ1782" s="493" t="n">
        <v>0</v>
      </c>
      <c r="BA1782" s="493" t="n">
        <v>0</v>
      </c>
      <c r="BB1782" s="493" t="n">
        <v>0</v>
      </c>
      <c r="BC1782" s="493" t="n">
        <v>0</v>
      </c>
      <c r="BD1782" s="493" t="n">
        <v>0</v>
      </c>
      <c r="BE1782" s="493" t="n">
        <v>0</v>
      </c>
      <c r="BF1782" s="493" t="n">
        <v>0</v>
      </c>
      <c r="BG1782" s="493" t="n">
        <v>0</v>
      </c>
      <c r="BH1782" s="493" t="n">
        <v>0</v>
      </c>
      <c r="BI1782" s="493" t="n">
        <v>0</v>
      </c>
      <c r="BJ1782" s="493" t="n">
        <v>0</v>
      </c>
      <c r="BK1782" s="493" t="n">
        <v>0</v>
      </c>
      <c r="BL1782" s="493" t="n">
        <v>0</v>
      </c>
      <c r="BM1782" s="493" t="n">
        <v>0</v>
      </c>
      <c r="BN1782" s="493" t="n">
        <v>0</v>
      </c>
      <c r="BO1782" s="493" t="n">
        <v>0</v>
      </c>
      <c r="BP1782" s="493" t="n">
        <v>0</v>
      </c>
      <c r="BQ1782" s="493" t="n">
        <v>0</v>
      </c>
      <c r="BR1782" s="493" t="n">
        <v>0</v>
      </c>
      <c r="BS1782" s="493" t="n">
        <v>0</v>
      </c>
      <c r="BT1782" s="493" t="n">
        <v>0</v>
      </c>
      <c r="BU1782" s="493" t="n">
        <v>0</v>
      </c>
      <c r="BV1782" s="493" t="n">
        <v>0</v>
      </c>
      <c r="BW1782" s="493" t="n">
        <v>0</v>
      </c>
    </row>
    <row r="1783">
      <c r="A1783" t="inlineStr">
        <is>
          <t>[C9C] ANGIOTENSIN-II 길항제 (단일)</t>
        </is>
      </c>
      <c r="B1783" t="inlineStr">
        <is>
          <t>한풍제약</t>
        </is>
      </c>
      <c r="C1783" t="inlineStr">
        <is>
          <t>텔미콜</t>
        </is>
      </c>
      <c r="D1783" t="inlineStr">
        <is>
          <t>한풍제약</t>
        </is>
      </c>
      <c r="E1783" t="inlineStr">
        <is>
          <t>telmisartan</t>
        </is>
      </c>
      <c r="F1783" t="inlineStr">
        <is>
          <t>종합병원</t>
        </is>
      </c>
      <c r="G1783" t="inlineStr">
        <is>
          <t>Generic</t>
        </is>
      </c>
      <c r="H1783" s="493" t="n">
        <v>0</v>
      </c>
      <c r="I1783" s="493" t="n">
        <v>0</v>
      </c>
      <c r="J1783" s="493" t="n">
        <v>0</v>
      </c>
      <c r="K1783" s="493" t="n">
        <v>0</v>
      </c>
      <c r="L1783" s="493" t="n">
        <v>0</v>
      </c>
      <c r="M1783" s="493" t="n">
        <v>0</v>
      </c>
      <c r="N1783" s="493" t="n">
        <v>0</v>
      </c>
      <c r="O1783" s="493" t="n">
        <v>0</v>
      </c>
      <c r="P1783" s="493" t="n">
        <v>0</v>
      </c>
      <c r="Q1783" s="493" t="n">
        <v>0</v>
      </c>
      <c r="R1783" s="493" t="n">
        <v>0</v>
      </c>
      <c r="S1783" s="493" t="n">
        <v>4468.87</v>
      </c>
      <c r="T1783" s="493" t="n">
        <v>5150.3</v>
      </c>
      <c r="U1783" s="493" t="n">
        <v>5028.8</v>
      </c>
      <c r="V1783" s="493" t="n">
        <v>8544.799999999999</v>
      </c>
      <c r="W1783" s="493" t="n">
        <v>6461.38</v>
      </c>
      <c r="X1783" s="493" t="n">
        <v>8286</v>
      </c>
      <c r="Y1783" s="493" t="n">
        <v>6845.7</v>
      </c>
      <c r="Z1783" s="493" t="n">
        <v>8703.9</v>
      </c>
      <c r="AA1783" s="493" t="n">
        <v>9000</v>
      </c>
      <c r="AB1783" s="493" t="n">
        <v>8160</v>
      </c>
      <c r="AC1783" s="493" t="n">
        <v>3482.4</v>
      </c>
      <c r="AD1783" s="493" t="n">
        <v>10608.6</v>
      </c>
      <c r="AE1783" s="493" t="n">
        <v>7515</v>
      </c>
      <c r="AF1783" s="493" t="n">
        <v>8073.3</v>
      </c>
      <c r="AG1783" s="493" t="n">
        <v>7829.4</v>
      </c>
      <c r="AH1783" s="493" t="n">
        <v>9537.299999999999</v>
      </c>
      <c r="AI1783" s="493" t="n">
        <v>10383.1</v>
      </c>
      <c r="AJ1783" s="493" t="n">
        <v>10012.02</v>
      </c>
      <c r="AK1783" s="493" t="n">
        <v>6123.3</v>
      </c>
      <c r="AL1783" s="493" t="n">
        <v>8904</v>
      </c>
      <c r="AM1783" s="493" t="n">
        <v>8165.7</v>
      </c>
      <c r="AN1783" s="493" t="n">
        <v>11194.23</v>
      </c>
      <c r="AO1783" s="493" t="n">
        <v>6496.8</v>
      </c>
      <c r="AP1783" s="493" t="n">
        <v>11019.5</v>
      </c>
      <c r="AQ1783" s="493" t="n">
        <v>8711.6</v>
      </c>
      <c r="AR1783" s="493" t="n">
        <v>9860.4</v>
      </c>
      <c r="AS1783" s="493" t="n">
        <v>9775.049999999999</v>
      </c>
      <c r="AT1783" s="493" t="n">
        <v>11211.76</v>
      </c>
      <c r="AU1783" s="493" t="n">
        <v>7540.46</v>
      </c>
      <c r="AV1783" s="493" t="n">
        <v>12145.71</v>
      </c>
      <c r="AW1783" s="493" t="n">
        <v>723</v>
      </c>
      <c r="AX1783" s="493" t="n">
        <v>5645.4</v>
      </c>
      <c r="AY1783" s="493" t="n">
        <v>4408.56</v>
      </c>
      <c r="AZ1783" s="493" t="n">
        <v>5043.6</v>
      </c>
      <c r="BA1783" s="493" t="n">
        <v>5319.9</v>
      </c>
      <c r="BB1783" s="493" t="n">
        <v>3596.7</v>
      </c>
      <c r="BC1783" s="493" t="n">
        <v>4921.9</v>
      </c>
      <c r="BD1783" s="493" t="n">
        <v>2241.5</v>
      </c>
      <c r="BE1783" s="493" t="n">
        <v>2416.7</v>
      </c>
      <c r="BF1783" s="493" t="n">
        <v>3985.24</v>
      </c>
      <c r="BG1783" s="493" t="n">
        <v>1603.14</v>
      </c>
      <c r="BH1783" s="493" t="n">
        <v>5813.97</v>
      </c>
      <c r="BI1783" s="493" t="n">
        <v>2162.7</v>
      </c>
      <c r="BJ1783" s="493" t="n">
        <v>3001.2</v>
      </c>
      <c r="BK1783" s="493" t="n">
        <v>3017.78</v>
      </c>
      <c r="BL1783" s="493" t="n">
        <v>2891.7</v>
      </c>
      <c r="BM1783" s="493" t="n">
        <v>1080</v>
      </c>
      <c r="BN1783" s="493" t="n">
        <v>2516.31</v>
      </c>
      <c r="BO1783" s="493" t="n">
        <v>2167.2</v>
      </c>
      <c r="BP1783" s="493" t="n">
        <v>1324.8</v>
      </c>
      <c r="BQ1783" s="493" t="n">
        <v>0</v>
      </c>
      <c r="BR1783" s="493" t="n">
        <v>0</v>
      </c>
      <c r="BS1783" s="493" t="n">
        <v>720</v>
      </c>
      <c r="BT1783" s="493" t="n">
        <v>0</v>
      </c>
      <c r="BU1783" s="493" t="n">
        <v>0</v>
      </c>
      <c r="BV1783" s="493" t="n">
        <v>0</v>
      </c>
      <c r="BW1783" s="493" t="n">
        <v>0</v>
      </c>
    </row>
    <row r="1784">
      <c r="A1784" t="inlineStr">
        <is>
          <t>[C9C] ANGIOTENSIN-II 길항제 (단일)</t>
        </is>
      </c>
      <c r="B1784" t="inlineStr">
        <is>
          <t>한풍제약</t>
        </is>
      </c>
      <c r="C1784" t="inlineStr">
        <is>
          <t>텔미콜</t>
        </is>
      </c>
      <c r="D1784" t="inlineStr">
        <is>
          <t>한풍제약</t>
        </is>
      </c>
      <c r="E1784" t="inlineStr">
        <is>
          <t>telmisartan</t>
        </is>
      </c>
      <c r="F1784" t="inlineStr">
        <is>
          <t>병원</t>
        </is>
      </c>
      <c r="G1784" t="inlineStr">
        <is>
          <t>Generic</t>
        </is>
      </c>
      <c r="H1784" s="493" t="n">
        <v>0</v>
      </c>
      <c r="I1784" s="493" t="n">
        <v>0</v>
      </c>
      <c r="J1784" s="493" t="n">
        <v>0</v>
      </c>
      <c r="K1784" s="493" t="n">
        <v>0</v>
      </c>
      <c r="L1784" s="493" t="n">
        <v>0</v>
      </c>
      <c r="M1784" s="493" t="n">
        <v>0</v>
      </c>
      <c r="N1784" s="493" t="n">
        <v>0</v>
      </c>
      <c r="O1784" s="493" t="n">
        <v>0</v>
      </c>
      <c r="P1784" s="493" t="n">
        <v>0</v>
      </c>
      <c r="Q1784" s="493" t="n">
        <v>0</v>
      </c>
      <c r="R1784" s="493" t="n">
        <v>239.7</v>
      </c>
      <c r="S1784" s="493" t="n">
        <v>0</v>
      </c>
      <c r="T1784" s="493" t="n">
        <v>480</v>
      </c>
      <c r="U1784" s="493" t="n">
        <v>360</v>
      </c>
      <c r="V1784" s="493" t="n">
        <v>598.2</v>
      </c>
      <c r="W1784" s="493" t="n">
        <v>239.7</v>
      </c>
      <c r="X1784" s="493" t="n">
        <v>480</v>
      </c>
      <c r="Y1784" s="493" t="n">
        <v>117.9</v>
      </c>
      <c r="Z1784" s="493" t="n">
        <v>359.1</v>
      </c>
      <c r="AA1784" s="493" t="n">
        <v>240</v>
      </c>
      <c r="AB1784" s="493" t="n">
        <v>600</v>
      </c>
      <c r="AC1784" s="493" t="n">
        <v>120</v>
      </c>
      <c r="AD1784" s="493" t="n">
        <v>956.4</v>
      </c>
      <c r="AE1784" s="493" t="n">
        <v>0</v>
      </c>
      <c r="AF1784" s="493" t="n">
        <v>0</v>
      </c>
      <c r="AG1784" s="493" t="n">
        <v>0</v>
      </c>
      <c r="AH1784" s="493" t="n">
        <v>0</v>
      </c>
      <c r="AI1784" s="493" t="n">
        <v>0</v>
      </c>
      <c r="AJ1784" s="493" t="n">
        <v>120</v>
      </c>
      <c r="AK1784" s="493" t="n">
        <v>0</v>
      </c>
      <c r="AL1784" s="493" t="n">
        <v>0</v>
      </c>
      <c r="AM1784" s="493" t="n">
        <v>0</v>
      </c>
      <c r="AN1784" s="493" t="n">
        <v>0</v>
      </c>
      <c r="AO1784" s="493" t="n">
        <v>0</v>
      </c>
      <c r="AP1784" s="493" t="n">
        <v>0</v>
      </c>
      <c r="AQ1784" s="493" t="n">
        <v>0</v>
      </c>
      <c r="AR1784" s="493" t="n">
        <v>0</v>
      </c>
      <c r="AS1784" s="493" t="n">
        <v>0</v>
      </c>
      <c r="AT1784" s="493" t="n">
        <v>0</v>
      </c>
      <c r="AU1784" s="493" t="n">
        <v>0</v>
      </c>
      <c r="AV1784" s="493" t="n">
        <v>0</v>
      </c>
      <c r="AW1784" s="493" t="n">
        <v>0</v>
      </c>
      <c r="AX1784" s="493" t="n">
        <v>0</v>
      </c>
      <c r="AY1784" s="493" t="n">
        <v>0</v>
      </c>
      <c r="AZ1784" s="493" t="n">
        <v>0</v>
      </c>
      <c r="BA1784" s="493" t="n">
        <v>0</v>
      </c>
      <c r="BB1784" s="493" t="n">
        <v>0</v>
      </c>
      <c r="BC1784" s="493" t="n">
        <v>0</v>
      </c>
      <c r="BD1784" s="493" t="n">
        <v>240.6</v>
      </c>
      <c r="BE1784" s="493" t="n">
        <v>120.3</v>
      </c>
      <c r="BF1784" s="493" t="n">
        <v>0</v>
      </c>
      <c r="BG1784" s="493" t="n">
        <v>0</v>
      </c>
      <c r="BH1784" s="493" t="n">
        <v>0</v>
      </c>
      <c r="BI1784" s="493" t="n">
        <v>308.4</v>
      </c>
      <c r="BJ1784" s="493" t="n">
        <v>174.3</v>
      </c>
      <c r="BK1784" s="493" t="n">
        <v>534.8</v>
      </c>
      <c r="BL1784" s="493" t="n">
        <v>207.2</v>
      </c>
      <c r="BM1784" s="493" t="n">
        <v>156</v>
      </c>
      <c r="BN1784" s="493" t="n">
        <v>180</v>
      </c>
      <c r="BO1784" s="493" t="n">
        <v>208.2</v>
      </c>
      <c r="BP1784" s="493" t="n">
        <v>562.2</v>
      </c>
      <c r="BQ1784" s="493" t="n">
        <v>186.6</v>
      </c>
      <c r="BR1784" s="493" t="n">
        <v>208.2</v>
      </c>
      <c r="BS1784" s="493" t="n">
        <v>306.3</v>
      </c>
      <c r="BT1784" s="493" t="n">
        <v>116.4</v>
      </c>
      <c r="BU1784" s="493" t="n">
        <v>0</v>
      </c>
      <c r="BV1784" s="493" t="n">
        <v>0</v>
      </c>
      <c r="BW1784" s="493" t="n">
        <v>0</v>
      </c>
    </row>
    <row r="1785">
      <c r="A1785" t="inlineStr">
        <is>
          <t>[C9C] ANGIOTENSIN-II 길항제 (단일)</t>
        </is>
      </c>
      <c r="B1785" t="inlineStr">
        <is>
          <t>한풍제약</t>
        </is>
      </c>
      <c r="C1785" t="inlineStr">
        <is>
          <t>텔미콜</t>
        </is>
      </c>
      <c r="D1785" t="inlineStr">
        <is>
          <t>한풍제약</t>
        </is>
      </c>
      <c r="E1785" t="inlineStr">
        <is>
          <t>telmisartan</t>
        </is>
      </c>
      <c r="F1785" t="inlineStr">
        <is>
          <t>의원</t>
        </is>
      </c>
      <c r="G1785" t="inlineStr">
        <is>
          <t>Generic</t>
        </is>
      </c>
      <c r="H1785" s="493" t="n">
        <v>0</v>
      </c>
      <c r="I1785" s="493" t="n">
        <v>0</v>
      </c>
      <c r="J1785" s="493" t="n">
        <v>0</v>
      </c>
      <c r="K1785" s="493" t="n">
        <v>0</v>
      </c>
      <c r="L1785" s="493" t="n">
        <v>0</v>
      </c>
      <c r="M1785" s="493" t="n">
        <v>0</v>
      </c>
      <c r="N1785" s="493" t="n">
        <v>0</v>
      </c>
      <c r="O1785" s="493" t="n">
        <v>0</v>
      </c>
      <c r="P1785" s="493" t="n">
        <v>0</v>
      </c>
      <c r="Q1785" s="493" t="n">
        <v>0</v>
      </c>
      <c r="R1785" s="493" t="n">
        <v>2142.3</v>
      </c>
      <c r="S1785" s="493" t="n">
        <v>15316.34</v>
      </c>
      <c r="T1785" s="493" t="n">
        <v>14912.11</v>
      </c>
      <c r="U1785" s="493" t="n">
        <v>15465</v>
      </c>
      <c r="V1785" s="493" t="n">
        <v>17375.58</v>
      </c>
      <c r="W1785" s="493" t="n">
        <v>17890.97</v>
      </c>
      <c r="X1785" s="493" t="n">
        <v>20121.82</v>
      </c>
      <c r="Y1785" s="493" t="n">
        <v>17232.43</v>
      </c>
      <c r="Z1785" s="493" t="n">
        <v>19660.6</v>
      </c>
      <c r="AA1785" s="493" t="n">
        <v>20211.94</v>
      </c>
      <c r="AB1785" s="493" t="n">
        <v>20067.22</v>
      </c>
      <c r="AC1785" s="493" t="n">
        <v>20389.42</v>
      </c>
      <c r="AD1785" s="493" t="n">
        <v>21943.61</v>
      </c>
      <c r="AE1785" s="493" t="n">
        <v>24339.86</v>
      </c>
      <c r="AF1785" s="493" t="n">
        <v>22133.1</v>
      </c>
      <c r="AG1785" s="493" t="n">
        <v>21320.3</v>
      </c>
      <c r="AH1785" s="493" t="n">
        <v>19323.2</v>
      </c>
      <c r="AI1785" s="493" t="n">
        <v>17343.6</v>
      </c>
      <c r="AJ1785" s="493" t="n">
        <v>14292.3</v>
      </c>
      <c r="AK1785" s="493" t="n">
        <v>14171.46</v>
      </c>
      <c r="AL1785" s="493" t="n">
        <v>12261.03</v>
      </c>
      <c r="AM1785" s="493" t="n">
        <v>13747.64</v>
      </c>
      <c r="AN1785" s="493" t="n">
        <v>11481.35</v>
      </c>
      <c r="AO1785" s="493" t="n">
        <v>13019.68</v>
      </c>
      <c r="AP1785" s="493" t="n">
        <v>15986.03</v>
      </c>
      <c r="AQ1785" s="493" t="n">
        <v>14505.01</v>
      </c>
      <c r="AR1785" s="493" t="n">
        <v>18561.06</v>
      </c>
      <c r="AS1785" s="493" t="n">
        <v>15769.92</v>
      </c>
      <c r="AT1785" s="493" t="n">
        <v>21614.25</v>
      </c>
      <c r="AU1785" s="493" t="n">
        <v>25004.92</v>
      </c>
      <c r="AV1785" s="493" t="n">
        <v>23023.16</v>
      </c>
      <c r="AW1785" s="493" t="n">
        <v>22039.22</v>
      </c>
      <c r="AX1785" s="493" t="n">
        <v>20692.74</v>
      </c>
      <c r="AY1785" s="493" t="n">
        <v>21294.68</v>
      </c>
      <c r="AZ1785" s="493" t="n">
        <v>22566.18</v>
      </c>
      <c r="BA1785" s="493" t="n">
        <v>19696.82</v>
      </c>
      <c r="BB1785" s="493" t="n">
        <v>24825.93</v>
      </c>
      <c r="BC1785" s="493" t="n">
        <v>23307.88</v>
      </c>
      <c r="BD1785" s="493" t="n">
        <v>24021.03</v>
      </c>
      <c r="BE1785" s="493" t="n">
        <v>19148.01</v>
      </c>
      <c r="BF1785" s="493" t="n">
        <v>20768.7</v>
      </c>
      <c r="BG1785" s="493" t="n">
        <v>28460.75</v>
      </c>
      <c r="BH1785" s="493" t="n">
        <v>24628.25</v>
      </c>
      <c r="BI1785" s="493" t="n">
        <v>30381.49</v>
      </c>
      <c r="BJ1785" s="493" t="n">
        <v>33265.75</v>
      </c>
      <c r="BK1785" s="493" t="n">
        <v>26805.75</v>
      </c>
      <c r="BL1785" s="493" t="n">
        <v>32572.06</v>
      </c>
      <c r="BM1785" s="493" t="n">
        <v>26971.13</v>
      </c>
      <c r="BN1785" s="493" t="n">
        <v>29146.81</v>
      </c>
      <c r="BO1785" s="493" t="n">
        <v>27456.9</v>
      </c>
      <c r="BP1785" s="493" t="n">
        <v>26520.89</v>
      </c>
      <c r="BQ1785" s="493" t="n">
        <v>8195.200000000001</v>
      </c>
      <c r="BR1785" s="493" t="n">
        <v>6045.02</v>
      </c>
      <c r="BS1785" s="493" t="n">
        <v>1200.1</v>
      </c>
      <c r="BT1785" s="493" t="n">
        <v>950.2</v>
      </c>
      <c r="BU1785" s="493" t="n">
        <v>0</v>
      </c>
      <c r="BV1785" s="493" t="n">
        <v>0</v>
      </c>
      <c r="BW1785" s="493" t="n">
        <v>1539.6</v>
      </c>
    </row>
    <row r="1786">
      <c r="A1786" t="inlineStr">
        <is>
          <t>[C9C] ANGIOTENSIN-II 길항제 (단일)</t>
        </is>
      </c>
      <c r="B1786" t="inlineStr">
        <is>
          <t>한풍제약</t>
        </is>
      </c>
      <c r="C1786" t="inlineStr">
        <is>
          <t>텔미콜</t>
        </is>
      </c>
      <c r="D1786" t="inlineStr">
        <is>
          <t>한풍제약</t>
        </is>
      </c>
      <c r="E1786" t="inlineStr">
        <is>
          <t>telmisartan</t>
        </is>
      </c>
      <c r="F1786" t="inlineStr">
        <is>
          <t>보건소</t>
        </is>
      </c>
      <c r="G1786" t="inlineStr">
        <is>
          <t>Generic</t>
        </is>
      </c>
      <c r="H1786" s="493" t="n">
        <v>0</v>
      </c>
      <c r="I1786" s="493" t="n">
        <v>0</v>
      </c>
      <c r="J1786" s="493" t="n">
        <v>0</v>
      </c>
      <c r="K1786" s="493" t="n">
        <v>0</v>
      </c>
      <c r="L1786" s="493" t="n">
        <v>0</v>
      </c>
      <c r="M1786" s="493" t="n">
        <v>0</v>
      </c>
      <c r="N1786" s="493" t="n">
        <v>0</v>
      </c>
      <c r="O1786" s="493" t="n">
        <v>0</v>
      </c>
      <c r="P1786" s="493" t="n">
        <v>0</v>
      </c>
      <c r="Q1786" s="493" t="n">
        <v>0</v>
      </c>
      <c r="R1786" s="493" t="n">
        <v>0</v>
      </c>
      <c r="S1786" s="493" t="n">
        <v>0</v>
      </c>
      <c r="T1786" s="493" t="n">
        <v>0</v>
      </c>
      <c r="U1786" s="493" t="n">
        <v>0</v>
      </c>
      <c r="V1786" s="493" t="n">
        <v>351</v>
      </c>
      <c r="W1786" s="493" t="n">
        <v>0</v>
      </c>
      <c r="X1786" s="493" t="n">
        <v>0</v>
      </c>
      <c r="Y1786" s="493" t="n">
        <v>0</v>
      </c>
      <c r="Z1786" s="493" t="n">
        <v>0</v>
      </c>
      <c r="AA1786" s="493" t="n">
        <v>0</v>
      </c>
      <c r="AB1786" s="493" t="n">
        <v>410.7</v>
      </c>
      <c r="AC1786" s="493" t="n">
        <v>0</v>
      </c>
      <c r="AD1786" s="493" t="n">
        <v>936.6</v>
      </c>
      <c r="AE1786" s="493" t="n">
        <v>0</v>
      </c>
      <c r="AF1786" s="493" t="n">
        <v>371.1</v>
      </c>
      <c r="AG1786" s="493" t="n">
        <v>4143.9</v>
      </c>
      <c r="AH1786" s="493" t="n">
        <v>483.3</v>
      </c>
      <c r="AI1786" s="493" t="n">
        <v>540.9</v>
      </c>
      <c r="AJ1786" s="493" t="n">
        <v>4935</v>
      </c>
      <c r="AK1786" s="493" t="n">
        <v>608.7</v>
      </c>
      <c r="AL1786" s="493" t="n">
        <v>464.7</v>
      </c>
      <c r="AM1786" s="493" t="n">
        <v>4319.7</v>
      </c>
      <c r="AN1786" s="493" t="n">
        <v>907.8</v>
      </c>
      <c r="AO1786" s="493" t="n">
        <v>0</v>
      </c>
      <c r="AP1786" s="493" t="n">
        <v>5103</v>
      </c>
      <c r="AQ1786" s="493" t="n">
        <v>0</v>
      </c>
      <c r="AR1786" s="493" t="n">
        <v>0</v>
      </c>
      <c r="AS1786" s="493" t="n">
        <v>8614.799999999999</v>
      </c>
      <c r="AT1786" s="493" t="n">
        <v>0</v>
      </c>
      <c r="AU1786" s="493" t="n">
        <v>0</v>
      </c>
      <c r="AV1786" s="493" t="n">
        <v>4383.9</v>
      </c>
      <c r="AW1786" s="493" t="n">
        <v>0</v>
      </c>
      <c r="AX1786" s="493" t="n">
        <v>0</v>
      </c>
      <c r="AY1786" s="493" t="n">
        <v>0</v>
      </c>
      <c r="AZ1786" s="493" t="n">
        <v>0</v>
      </c>
      <c r="BA1786" s="493" t="n">
        <v>0</v>
      </c>
      <c r="BB1786" s="493" t="n">
        <v>0</v>
      </c>
      <c r="BC1786" s="493" t="n">
        <v>0</v>
      </c>
      <c r="BD1786" s="493" t="n">
        <v>45.3</v>
      </c>
      <c r="BE1786" s="493" t="n">
        <v>79.5</v>
      </c>
      <c r="BF1786" s="493" t="n">
        <v>0</v>
      </c>
      <c r="BG1786" s="493" t="n">
        <v>0</v>
      </c>
      <c r="BH1786" s="493" t="n">
        <v>0</v>
      </c>
      <c r="BI1786" s="493" t="n">
        <v>0</v>
      </c>
      <c r="BJ1786" s="493" t="n">
        <v>821.4</v>
      </c>
      <c r="BK1786" s="493" t="n">
        <v>0</v>
      </c>
      <c r="BL1786" s="493" t="n">
        <v>0</v>
      </c>
      <c r="BM1786" s="493" t="n">
        <v>0</v>
      </c>
      <c r="BN1786" s="493" t="n">
        <v>0</v>
      </c>
      <c r="BO1786" s="493" t="n">
        <v>0</v>
      </c>
      <c r="BP1786" s="493" t="n">
        <v>0</v>
      </c>
      <c r="BQ1786" s="493" t="n">
        <v>0</v>
      </c>
      <c r="BR1786" s="493" t="n">
        <v>0</v>
      </c>
      <c r="BS1786" s="493" t="n">
        <v>0</v>
      </c>
      <c r="BT1786" s="493" t="n">
        <v>0</v>
      </c>
      <c r="BU1786" s="493" t="n">
        <v>0</v>
      </c>
      <c r="BV1786" s="493" t="n">
        <v>0</v>
      </c>
      <c r="BW1786" s="493" t="n">
        <v>0</v>
      </c>
    </row>
    <row r="1787">
      <c r="A1787" t="inlineStr">
        <is>
          <t>[C9C] ANGIOTENSIN-II 길항제 (단일)</t>
        </is>
      </c>
      <c r="B1787" t="inlineStr">
        <is>
          <t>한화제약</t>
        </is>
      </c>
      <c r="C1787" t="inlineStr">
        <is>
          <t>텔미일</t>
        </is>
      </c>
      <c r="D1787" t="inlineStr">
        <is>
          <t>한화제약</t>
        </is>
      </c>
      <c r="E1787" t="inlineStr">
        <is>
          <t>telmisartan</t>
        </is>
      </c>
      <c r="F1787" t="inlineStr">
        <is>
          <t>병원</t>
        </is>
      </c>
      <c r="G1787" t="inlineStr">
        <is>
          <t>Generic</t>
        </is>
      </c>
      <c r="H1787" s="493" t="n">
        <v>601.2</v>
      </c>
      <c r="I1787" s="493" t="n">
        <v>0</v>
      </c>
      <c r="J1787" s="493" t="n">
        <v>720.9</v>
      </c>
      <c r="K1787" s="493" t="n">
        <v>0</v>
      </c>
      <c r="L1787" s="493" t="n">
        <v>0</v>
      </c>
      <c r="M1787" s="493" t="n">
        <v>0</v>
      </c>
      <c r="N1787" s="493" t="n">
        <v>721.8</v>
      </c>
      <c r="O1787" s="493" t="n">
        <v>0</v>
      </c>
      <c r="P1787" s="493" t="n">
        <v>0</v>
      </c>
      <c r="Q1787" s="493" t="n">
        <v>0</v>
      </c>
      <c r="R1787" s="493" t="n">
        <v>720</v>
      </c>
      <c r="S1787" s="493" t="n">
        <v>0</v>
      </c>
      <c r="T1787" s="493" t="n">
        <v>1441.8</v>
      </c>
      <c r="U1787" s="493" t="n">
        <v>0</v>
      </c>
      <c r="V1787" s="493" t="n">
        <v>561.6</v>
      </c>
      <c r="W1787" s="493" t="n">
        <v>0</v>
      </c>
      <c r="X1787" s="493" t="n">
        <v>360</v>
      </c>
      <c r="Y1787" s="493" t="n">
        <v>0</v>
      </c>
      <c r="Z1787" s="493" t="n">
        <v>0</v>
      </c>
      <c r="AA1787" s="493" t="n">
        <v>0</v>
      </c>
      <c r="AB1787" s="493" t="n">
        <v>511.2</v>
      </c>
      <c r="AC1787" s="493" t="n">
        <v>1749</v>
      </c>
      <c r="AD1787" s="493" t="n">
        <v>2474.8</v>
      </c>
      <c r="AE1787" s="493" t="n">
        <v>1624.25</v>
      </c>
      <c r="AF1787" s="493" t="n">
        <v>3777</v>
      </c>
      <c r="AG1787" s="493" t="n">
        <v>3621.12</v>
      </c>
      <c r="AH1787" s="493" t="n">
        <v>2623.07</v>
      </c>
      <c r="AI1787" s="493" t="n">
        <v>3197.16</v>
      </c>
      <c r="AJ1787" s="493" t="n">
        <v>3511.93</v>
      </c>
      <c r="AK1787" s="493" t="n">
        <v>4119.04</v>
      </c>
      <c r="AL1787" s="493" t="n">
        <v>4593.91</v>
      </c>
      <c r="AM1787" s="493" t="n">
        <v>5222.23</v>
      </c>
      <c r="AN1787" s="493" t="n">
        <v>3466.02</v>
      </c>
      <c r="AO1787" s="493" t="n">
        <v>4781.23</v>
      </c>
      <c r="AP1787" s="493" t="n">
        <v>5031.28</v>
      </c>
      <c r="AQ1787" s="493" t="n">
        <v>4024.57</v>
      </c>
      <c r="AR1787" s="493" t="n">
        <v>4035.73</v>
      </c>
      <c r="AS1787" s="493" t="n">
        <v>5949.61</v>
      </c>
      <c r="AT1787" s="493" t="n">
        <v>1993.94</v>
      </c>
      <c r="AU1787" s="493" t="n">
        <v>6534.54</v>
      </c>
      <c r="AV1787" s="493" t="n">
        <v>3563.92</v>
      </c>
      <c r="AW1787" s="493" t="n">
        <v>3784.21</v>
      </c>
      <c r="AX1787" s="493" t="n">
        <v>4787.09</v>
      </c>
      <c r="AY1787" s="493" t="n">
        <v>4140.02</v>
      </c>
      <c r="AZ1787" s="493" t="n">
        <v>6908.16</v>
      </c>
      <c r="BA1787" s="493" t="n">
        <v>4006.98</v>
      </c>
      <c r="BB1787" s="493" t="n">
        <v>3505.98</v>
      </c>
      <c r="BC1787" s="493" t="n">
        <v>3173.92</v>
      </c>
      <c r="BD1787" s="493" t="n">
        <v>6421.42</v>
      </c>
      <c r="BE1787" s="493" t="n">
        <v>6475.37</v>
      </c>
      <c r="BF1787" s="493" t="n">
        <v>2537.48</v>
      </c>
      <c r="BG1787" s="493" t="n">
        <v>6293.42</v>
      </c>
      <c r="BH1787" s="493" t="n">
        <v>6740.1</v>
      </c>
      <c r="BI1787" s="493" t="n">
        <v>3393.43</v>
      </c>
      <c r="BJ1787" s="493" t="n">
        <v>4762.62</v>
      </c>
      <c r="BK1787" s="493" t="n">
        <v>2599.19</v>
      </c>
      <c r="BL1787" s="493" t="n">
        <v>4422.72</v>
      </c>
      <c r="BM1787" s="493" t="n">
        <v>4400.55</v>
      </c>
      <c r="BN1787" s="493" t="n">
        <v>1302.18</v>
      </c>
      <c r="BO1787" s="493" t="n">
        <v>4517.76</v>
      </c>
      <c r="BP1787" s="493" t="n">
        <v>4741.06</v>
      </c>
      <c r="BQ1787" s="493" t="n">
        <v>2769.72</v>
      </c>
      <c r="BR1787" s="493" t="n">
        <v>3344.5</v>
      </c>
      <c r="BS1787" s="493" t="n">
        <v>4288.5</v>
      </c>
      <c r="BT1787" s="493" t="n">
        <v>5426.65</v>
      </c>
      <c r="BU1787" s="493" t="n">
        <v>6635.02</v>
      </c>
      <c r="BV1787" s="493" t="n">
        <v>4980.34</v>
      </c>
      <c r="BW1787" s="493" t="n">
        <v>4676.37</v>
      </c>
    </row>
    <row r="1788">
      <c r="A1788" t="inlineStr">
        <is>
          <t>[C9C] ANGIOTENSIN-II 길항제 (단일)</t>
        </is>
      </c>
      <c r="B1788" t="inlineStr">
        <is>
          <t>한화제약</t>
        </is>
      </c>
      <c r="C1788" t="inlineStr">
        <is>
          <t>텔미일</t>
        </is>
      </c>
      <c r="D1788" t="inlineStr">
        <is>
          <t>한화제약</t>
        </is>
      </c>
      <c r="E1788" t="inlineStr">
        <is>
          <t>telmisartan</t>
        </is>
      </c>
      <c r="F1788" t="inlineStr">
        <is>
          <t>의원</t>
        </is>
      </c>
      <c r="G1788" t="inlineStr">
        <is>
          <t>Generic</t>
        </is>
      </c>
      <c r="H1788" s="493" t="n">
        <v>10550</v>
      </c>
      <c r="I1788" s="493" t="n">
        <v>6199</v>
      </c>
      <c r="J1788" s="493" t="n">
        <v>9494.200000000001</v>
      </c>
      <c r="K1788" s="493" t="n">
        <v>5796.25</v>
      </c>
      <c r="L1788" s="493" t="n">
        <v>8960.799999999999</v>
      </c>
      <c r="M1788" s="493" t="n">
        <v>5980.88</v>
      </c>
      <c r="N1788" s="493" t="n">
        <v>9124.139999999999</v>
      </c>
      <c r="O1788" s="493" t="n">
        <v>8984.1</v>
      </c>
      <c r="P1788" s="493" t="n">
        <v>4859.7</v>
      </c>
      <c r="Q1788" s="493" t="n">
        <v>7289.1</v>
      </c>
      <c r="R1788" s="493" t="n">
        <v>10584.13</v>
      </c>
      <c r="S1788" s="493" t="n">
        <v>7958.68</v>
      </c>
      <c r="T1788" s="493" t="n">
        <v>13140.7</v>
      </c>
      <c r="U1788" s="493" t="n">
        <v>8430.18</v>
      </c>
      <c r="V1788" s="493" t="n">
        <v>14997.23</v>
      </c>
      <c r="W1788" s="493" t="n">
        <v>8082.1</v>
      </c>
      <c r="X1788" s="493" t="n">
        <v>12492.65</v>
      </c>
      <c r="Y1788" s="493" t="n">
        <v>5350.55</v>
      </c>
      <c r="Z1788" s="493" t="n">
        <v>13185.2</v>
      </c>
      <c r="AA1788" s="493" t="n">
        <v>18305.2</v>
      </c>
      <c r="AB1788" s="493" t="n">
        <v>17225.6</v>
      </c>
      <c r="AC1788" s="493" t="n">
        <v>20035.75</v>
      </c>
      <c r="AD1788" s="493" t="n">
        <v>21668.94</v>
      </c>
      <c r="AE1788" s="493" t="n">
        <v>21110.3</v>
      </c>
      <c r="AF1788" s="493" t="n">
        <v>21440.91</v>
      </c>
      <c r="AG1788" s="493" t="n">
        <v>20175</v>
      </c>
      <c r="AH1788" s="493" t="n">
        <v>18014.3</v>
      </c>
      <c r="AI1788" s="493" t="n">
        <v>16810.29</v>
      </c>
      <c r="AJ1788" s="493" t="n">
        <v>18809.8</v>
      </c>
      <c r="AK1788" s="493" t="n">
        <v>18031.8</v>
      </c>
      <c r="AL1788" s="493" t="n">
        <v>17739.8</v>
      </c>
      <c r="AM1788" s="493" t="n">
        <v>18680.75</v>
      </c>
      <c r="AN1788" s="493" t="n">
        <v>14178.8</v>
      </c>
      <c r="AO1788" s="493" t="n">
        <v>18867.3</v>
      </c>
      <c r="AP1788" s="493" t="n">
        <v>17167.81</v>
      </c>
      <c r="AQ1788" s="493" t="n">
        <v>15880.8</v>
      </c>
      <c r="AR1788" s="493" t="n">
        <v>19510.04</v>
      </c>
      <c r="AS1788" s="493" t="n">
        <v>16077.96</v>
      </c>
      <c r="AT1788" s="493" t="n">
        <v>14070.5</v>
      </c>
      <c r="AU1788" s="493" t="n">
        <v>18744.4</v>
      </c>
      <c r="AV1788" s="493" t="n">
        <v>17648.19</v>
      </c>
      <c r="AW1788" s="493" t="n">
        <v>15481.55</v>
      </c>
      <c r="AX1788" s="493" t="n">
        <v>20684.84</v>
      </c>
      <c r="AY1788" s="493" t="n">
        <v>23260.49</v>
      </c>
      <c r="AZ1788" s="493" t="n">
        <v>19031.66</v>
      </c>
      <c r="BA1788" s="493" t="n">
        <v>21662.69</v>
      </c>
      <c r="BB1788" s="493" t="n">
        <v>21554.54</v>
      </c>
      <c r="BC1788" s="493" t="n">
        <v>18333</v>
      </c>
      <c r="BD1788" s="493" t="n">
        <v>19440.17</v>
      </c>
      <c r="BE1788" s="493" t="n">
        <v>17315.35</v>
      </c>
      <c r="BF1788" s="493" t="n">
        <v>19236.79</v>
      </c>
      <c r="BG1788" s="493" t="n">
        <v>21027.64</v>
      </c>
      <c r="BH1788" s="493" t="n">
        <v>20360.45</v>
      </c>
      <c r="BI1788" s="493" t="n">
        <v>17836.86</v>
      </c>
      <c r="BJ1788" s="493" t="n">
        <v>22532.78</v>
      </c>
      <c r="BK1788" s="493" t="n">
        <v>22815.98</v>
      </c>
      <c r="BL1788" s="493" t="n">
        <v>29500.29</v>
      </c>
      <c r="BM1788" s="493" t="n">
        <v>24361.37</v>
      </c>
      <c r="BN1788" s="493" t="n">
        <v>27266.03</v>
      </c>
      <c r="BO1788" s="493" t="n">
        <v>27797.2</v>
      </c>
      <c r="BP1788" s="493" t="n">
        <v>28392.87</v>
      </c>
      <c r="BQ1788" s="493" t="n">
        <v>26746.29</v>
      </c>
      <c r="BR1788" s="493" t="n">
        <v>40564.69</v>
      </c>
      <c r="BS1788" s="493" t="n">
        <v>34085.68</v>
      </c>
      <c r="BT1788" s="493" t="n">
        <v>44725.93</v>
      </c>
      <c r="BU1788" s="493" t="n">
        <v>49499.76</v>
      </c>
      <c r="BV1788" s="493" t="n">
        <v>51084</v>
      </c>
      <c r="BW1788" s="493" t="n">
        <v>49203.03</v>
      </c>
    </row>
    <row r="1789">
      <c r="A1789" t="inlineStr">
        <is>
          <t>[C9C] ANGIOTENSIN-II 길항제 (단일)</t>
        </is>
      </c>
      <c r="B1789" t="inlineStr">
        <is>
          <t>한화제약</t>
        </is>
      </c>
      <c r="C1789" t="inlineStr">
        <is>
          <t>텔미일</t>
        </is>
      </c>
      <c r="D1789" t="inlineStr">
        <is>
          <t>한화제약</t>
        </is>
      </c>
      <c r="E1789" t="inlineStr">
        <is>
          <t>telmisartan</t>
        </is>
      </c>
      <c r="F1789" t="inlineStr">
        <is>
          <t>보건소</t>
        </is>
      </c>
      <c r="G1789" t="inlineStr">
        <is>
          <t>Generic</t>
        </is>
      </c>
      <c r="H1789" s="493" t="n">
        <v>0</v>
      </c>
      <c r="I1789" s="493" t="n">
        <v>0</v>
      </c>
      <c r="J1789" s="493" t="n">
        <v>0</v>
      </c>
      <c r="K1789" s="493" t="n">
        <v>0</v>
      </c>
      <c r="L1789" s="493" t="n">
        <v>0</v>
      </c>
      <c r="M1789" s="493" t="n">
        <v>0</v>
      </c>
      <c r="N1789" s="493" t="n">
        <v>0</v>
      </c>
      <c r="O1789" s="493" t="n">
        <v>0</v>
      </c>
      <c r="P1789" s="493" t="n">
        <v>0</v>
      </c>
      <c r="Q1789" s="493" t="n">
        <v>0</v>
      </c>
      <c r="R1789" s="493" t="n">
        <v>0</v>
      </c>
      <c r="S1789" s="493" t="n">
        <v>0</v>
      </c>
      <c r="T1789" s="493" t="n">
        <v>0</v>
      </c>
      <c r="U1789" s="493" t="n">
        <v>0</v>
      </c>
      <c r="V1789" s="493" t="n">
        <v>0</v>
      </c>
      <c r="W1789" s="493" t="n">
        <v>0</v>
      </c>
      <c r="X1789" s="493" t="n">
        <v>0</v>
      </c>
      <c r="Y1789" s="493" t="n">
        <v>0</v>
      </c>
      <c r="Z1789" s="493" t="n">
        <v>0</v>
      </c>
      <c r="AA1789" s="493" t="n">
        <v>0</v>
      </c>
      <c r="AB1789" s="493" t="n">
        <v>0</v>
      </c>
      <c r="AC1789" s="493" t="n">
        <v>0</v>
      </c>
      <c r="AD1789" s="493" t="n">
        <v>0</v>
      </c>
      <c r="AE1789" s="493" t="n">
        <v>0</v>
      </c>
      <c r="AF1789" s="493" t="n">
        <v>0</v>
      </c>
      <c r="AG1789" s="493" t="n">
        <v>0</v>
      </c>
      <c r="AH1789" s="493" t="n">
        <v>0</v>
      </c>
      <c r="AI1789" s="493" t="n">
        <v>0</v>
      </c>
      <c r="AJ1789" s="493" t="n">
        <v>0</v>
      </c>
      <c r="AK1789" s="493" t="n">
        <v>0</v>
      </c>
      <c r="AL1789" s="493" t="n">
        <v>0</v>
      </c>
      <c r="AM1789" s="493" t="n">
        <v>0</v>
      </c>
      <c r="AN1789" s="493" t="n">
        <v>0</v>
      </c>
      <c r="AO1789" s="493" t="n">
        <v>0</v>
      </c>
      <c r="AP1789" s="493" t="n">
        <v>0</v>
      </c>
      <c r="AQ1789" s="493" t="n">
        <v>0</v>
      </c>
      <c r="AR1789" s="493" t="n">
        <v>0</v>
      </c>
      <c r="AS1789" s="493" t="n">
        <v>0</v>
      </c>
      <c r="AT1789" s="493" t="n">
        <v>0</v>
      </c>
      <c r="AU1789" s="493" t="n">
        <v>92.09999999999999</v>
      </c>
      <c r="AV1789" s="493" t="n">
        <v>4588.5</v>
      </c>
      <c r="AW1789" s="493" t="n">
        <v>0</v>
      </c>
      <c r="AX1789" s="493" t="n">
        <v>217.8</v>
      </c>
      <c r="AY1789" s="493" t="n">
        <v>5252.4</v>
      </c>
      <c r="AZ1789" s="493" t="n">
        <v>253.8</v>
      </c>
      <c r="BA1789" s="493" t="n">
        <v>0</v>
      </c>
      <c r="BB1789" s="493" t="n">
        <v>0</v>
      </c>
      <c r="BC1789" s="493" t="n">
        <v>10042.5</v>
      </c>
      <c r="BD1789" s="493" t="n">
        <v>0</v>
      </c>
      <c r="BE1789" s="493" t="n">
        <v>0</v>
      </c>
      <c r="BF1789" s="493" t="n">
        <v>0</v>
      </c>
      <c r="BG1789" s="493" t="n">
        <v>0</v>
      </c>
      <c r="BH1789" s="493" t="n">
        <v>8472.6</v>
      </c>
      <c r="BI1789" s="493" t="n">
        <v>0</v>
      </c>
      <c r="BJ1789" s="493" t="n">
        <v>0</v>
      </c>
      <c r="BK1789" s="493" t="n">
        <v>0</v>
      </c>
      <c r="BL1789" s="493" t="n">
        <v>0</v>
      </c>
      <c r="BM1789" s="493" t="n">
        <v>0</v>
      </c>
      <c r="BN1789" s="493" t="n">
        <v>2979</v>
      </c>
      <c r="BO1789" s="493" t="n">
        <v>0</v>
      </c>
      <c r="BP1789" s="493" t="n">
        <v>0</v>
      </c>
      <c r="BQ1789" s="493" t="n">
        <v>2971.8</v>
      </c>
      <c r="BR1789" s="493" t="n">
        <v>0</v>
      </c>
      <c r="BS1789" s="493" t="n">
        <v>0</v>
      </c>
      <c r="BT1789" s="493" t="n">
        <v>4561.2</v>
      </c>
      <c r="BU1789" s="493" t="n">
        <v>0</v>
      </c>
      <c r="BV1789" s="493" t="n">
        <v>0</v>
      </c>
      <c r="BW1789" s="493" t="n">
        <v>7578.9</v>
      </c>
    </row>
    <row r="1790">
      <c r="A1790" t="inlineStr">
        <is>
          <t>[C9C] ANGIOTENSIN-II 길항제 (단일)</t>
        </is>
      </c>
      <c r="B1790" t="inlineStr">
        <is>
          <t>현대약품</t>
        </is>
      </c>
      <c r="C1790" t="inlineStr">
        <is>
          <t>현대 발사르탄</t>
        </is>
      </c>
      <c r="D1790" t="inlineStr">
        <is>
          <t>현대약품</t>
        </is>
      </c>
      <c r="E1790" t="inlineStr">
        <is>
          <t>valsartan</t>
        </is>
      </c>
      <c r="F1790" t="inlineStr">
        <is>
          <t>상급종합병원</t>
        </is>
      </c>
      <c r="G1790" t="inlineStr">
        <is>
          <t>Generic</t>
        </is>
      </c>
      <c r="H1790" s="493" t="n">
        <v>0</v>
      </c>
      <c r="I1790" s="493" t="n">
        <v>0</v>
      </c>
      <c r="J1790" s="493" t="n">
        <v>0</v>
      </c>
      <c r="K1790" s="493" t="n">
        <v>0</v>
      </c>
      <c r="L1790" s="493" t="n">
        <v>0</v>
      </c>
      <c r="M1790" s="493" t="n">
        <v>0</v>
      </c>
      <c r="N1790" s="493" t="n">
        <v>0</v>
      </c>
      <c r="O1790" s="493" t="n">
        <v>0</v>
      </c>
      <c r="P1790" s="493" t="n">
        <v>2160</v>
      </c>
      <c r="Q1790" s="493" t="n">
        <v>0</v>
      </c>
      <c r="R1790" s="493" t="n">
        <v>0</v>
      </c>
      <c r="S1790" s="493" t="n">
        <v>0</v>
      </c>
      <c r="T1790" s="493" t="n">
        <v>0</v>
      </c>
      <c r="U1790" s="493" t="n">
        <v>0</v>
      </c>
      <c r="V1790" s="493" t="n">
        <v>2280</v>
      </c>
      <c r="W1790" s="493" t="n">
        <v>0</v>
      </c>
      <c r="X1790" s="493" t="n">
        <v>0</v>
      </c>
      <c r="Y1790" s="493" t="n">
        <v>0</v>
      </c>
      <c r="Z1790" s="493" t="n">
        <v>0</v>
      </c>
      <c r="AA1790" s="493" t="n">
        <v>0</v>
      </c>
      <c r="AB1790" s="493" t="n">
        <v>0</v>
      </c>
      <c r="AC1790" s="493" t="n">
        <v>0</v>
      </c>
      <c r="AD1790" s="493" t="n">
        <v>0</v>
      </c>
      <c r="AE1790" s="493" t="n">
        <v>0</v>
      </c>
      <c r="AF1790" s="493" t="n">
        <v>0</v>
      </c>
      <c r="AG1790" s="493" t="n">
        <v>0</v>
      </c>
      <c r="AH1790" s="493" t="n">
        <v>0</v>
      </c>
      <c r="AI1790" s="493" t="n">
        <v>0</v>
      </c>
      <c r="AJ1790" s="493" t="n">
        <v>0</v>
      </c>
      <c r="AK1790" s="493" t="n">
        <v>0</v>
      </c>
      <c r="AL1790" s="493" t="n">
        <v>0</v>
      </c>
      <c r="AM1790" s="493" t="n">
        <v>0</v>
      </c>
      <c r="AN1790" s="493" t="n">
        <v>0</v>
      </c>
      <c r="AO1790" s="493" t="n">
        <v>0</v>
      </c>
      <c r="AP1790" s="493" t="n">
        <v>0</v>
      </c>
      <c r="AQ1790" s="493" t="n">
        <v>0</v>
      </c>
      <c r="AR1790" s="493" t="n">
        <v>0</v>
      </c>
      <c r="AS1790" s="493" t="n">
        <v>0</v>
      </c>
      <c r="AT1790" s="493" t="n">
        <v>0</v>
      </c>
      <c r="AU1790" s="493" t="n">
        <v>0</v>
      </c>
      <c r="AV1790" s="493" t="n">
        <v>0</v>
      </c>
      <c r="AW1790" s="493" t="n">
        <v>0</v>
      </c>
      <c r="AX1790" s="493" t="n">
        <v>0</v>
      </c>
      <c r="AY1790" s="493" t="n">
        <v>0</v>
      </c>
      <c r="AZ1790" s="493" t="n">
        <v>0</v>
      </c>
      <c r="BA1790" s="493" t="n">
        <v>0</v>
      </c>
      <c r="BB1790" s="493" t="n">
        <v>0</v>
      </c>
      <c r="BC1790" s="493" t="n">
        <v>0</v>
      </c>
      <c r="BD1790" s="493" t="n">
        <v>0</v>
      </c>
      <c r="BE1790" s="493" t="n">
        <v>0</v>
      </c>
      <c r="BF1790" s="493" t="n">
        <v>0</v>
      </c>
      <c r="BG1790" s="493" t="n">
        <v>0</v>
      </c>
      <c r="BH1790" s="493" t="n">
        <v>0</v>
      </c>
      <c r="BI1790" s="493" t="n">
        <v>0</v>
      </c>
      <c r="BJ1790" s="493" t="n">
        <v>0</v>
      </c>
      <c r="BK1790" s="493" t="n">
        <v>0</v>
      </c>
      <c r="BL1790" s="493" t="n">
        <v>0</v>
      </c>
      <c r="BM1790" s="493" t="n">
        <v>0</v>
      </c>
      <c r="BN1790" s="493" t="n">
        <v>0</v>
      </c>
      <c r="BO1790" s="493" t="n">
        <v>0</v>
      </c>
      <c r="BP1790" s="493" t="n">
        <v>0</v>
      </c>
      <c r="BQ1790" s="493" t="n">
        <v>0</v>
      </c>
      <c r="BR1790" s="493" t="n">
        <v>0</v>
      </c>
      <c r="BS1790" s="493" t="n">
        <v>0</v>
      </c>
      <c r="BT1790" s="493" t="n">
        <v>0</v>
      </c>
      <c r="BU1790" s="493" t="n">
        <v>0</v>
      </c>
      <c r="BV1790" s="493" t="n">
        <v>0</v>
      </c>
      <c r="BW1790" s="493" t="n">
        <v>0</v>
      </c>
    </row>
    <row r="1791">
      <c r="A1791" t="inlineStr">
        <is>
          <t>[C9C] ANGIOTENSIN-II 길항제 (단일)</t>
        </is>
      </c>
      <c r="B1791" t="inlineStr">
        <is>
          <t>현대약품</t>
        </is>
      </c>
      <c r="C1791" t="inlineStr">
        <is>
          <t>현대 발사르탄</t>
        </is>
      </c>
      <c r="D1791" t="inlineStr">
        <is>
          <t>현대약품</t>
        </is>
      </c>
      <c r="E1791" t="inlineStr">
        <is>
          <t>valsartan</t>
        </is>
      </c>
      <c r="F1791" t="inlineStr">
        <is>
          <t>종합병원</t>
        </is>
      </c>
      <c r="G1791" t="inlineStr">
        <is>
          <t>Generic</t>
        </is>
      </c>
      <c r="H1791" s="493" t="n">
        <v>240</v>
      </c>
      <c r="I1791" s="493" t="n">
        <v>362.7</v>
      </c>
      <c r="J1791" s="493" t="n">
        <v>1324.2</v>
      </c>
      <c r="K1791" s="493" t="n">
        <v>60</v>
      </c>
      <c r="L1791" s="493" t="n">
        <v>720.6</v>
      </c>
      <c r="M1791" s="493" t="n">
        <v>3255</v>
      </c>
      <c r="N1791" s="493" t="n">
        <v>420</v>
      </c>
      <c r="O1791" s="493" t="n">
        <v>652</v>
      </c>
      <c r="P1791" s="493" t="n">
        <v>2813</v>
      </c>
      <c r="Q1791" s="493" t="n">
        <v>1600.4</v>
      </c>
      <c r="R1791" s="493" t="n">
        <v>840.3</v>
      </c>
      <c r="S1791" s="493" t="n">
        <v>3693</v>
      </c>
      <c r="T1791" s="493" t="n">
        <v>521.2</v>
      </c>
      <c r="U1791" s="493" t="n">
        <v>520</v>
      </c>
      <c r="V1791" s="493" t="n">
        <v>2200</v>
      </c>
      <c r="W1791" s="493" t="n">
        <v>3368.14</v>
      </c>
      <c r="X1791" s="493" t="n">
        <v>999.4</v>
      </c>
      <c r="Y1791" s="493" t="n">
        <v>2604.2</v>
      </c>
      <c r="Z1791" s="493" t="n">
        <v>1599.2</v>
      </c>
      <c r="AA1791" s="493" t="n">
        <v>2168.5</v>
      </c>
      <c r="AB1791" s="493" t="n">
        <v>1603.2</v>
      </c>
      <c r="AC1791" s="493" t="n">
        <v>925.6</v>
      </c>
      <c r="AD1791" s="493" t="n">
        <v>229.2</v>
      </c>
      <c r="AE1791" s="493" t="n">
        <v>2331.9</v>
      </c>
      <c r="AF1791" s="493" t="n">
        <v>2393.2</v>
      </c>
      <c r="AG1791" s="493" t="n">
        <v>1096.4</v>
      </c>
      <c r="AH1791" s="493" t="n">
        <v>2180.7</v>
      </c>
      <c r="AI1791" s="493" t="n">
        <v>1326.6</v>
      </c>
      <c r="AJ1791" s="493" t="n">
        <v>1634.14</v>
      </c>
      <c r="AK1791" s="493" t="n">
        <v>1494.6</v>
      </c>
      <c r="AL1791" s="493" t="n">
        <v>1965.85</v>
      </c>
      <c r="AM1791" s="493" t="n">
        <v>1228.2</v>
      </c>
      <c r="AN1791" s="493" t="n">
        <v>2283</v>
      </c>
      <c r="AO1791" s="493" t="n">
        <v>1710.3</v>
      </c>
      <c r="AP1791" s="493" t="n">
        <v>900.3</v>
      </c>
      <c r="AQ1791" s="493" t="n">
        <v>1700.4</v>
      </c>
      <c r="AR1791" s="493" t="n">
        <v>1876.5</v>
      </c>
      <c r="AS1791" s="493" t="n">
        <v>3552.84</v>
      </c>
      <c r="AT1791" s="493" t="n">
        <v>3585.5</v>
      </c>
      <c r="AU1791" s="493" t="n">
        <v>10142.64</v>
      </c>
      <c r="AV1791" s="493" t="n">
        <v>9744.08</v>
      </c>
      <c r="AW1791" s="493" t="n">
        <v>7220.4</v>
      </c>
      <c r="AX1791" s="493" t="n">
        <v>9443.57</v>
      </c>
      <c r="AY1791" s="493" t="n">
        <v>9332.870000000001</v>
      </c>
      <c r="AZ1791" s="493" t="n">
        <v>11204.1</v>
      </c>
      <c r="BA1791" s="493" t="n">
        <v>19591.84</v>
      </c>
      <c r="BB1791" s="493" t="n">
        <v>11776.96</v>
      </c>
      <c r="BC1791" s="493" t="n">
        <v>17265.2</v>
      </c>
      <c r="BD1791" s="493" t="n">
        <v>15074.22</v>
      </c>
      <c r="BE1791" s="493" t="n">
        <v>19963.52</v>
      </c>
      <c r="BF1791" s="493" t="n">
        <v>15756.41</v>
      </c>
      <c r="BG1791" s="493" t="n">
        <v>15450.67</v>
      </c>
      <c r="BH1791" s="493" t="n">
        <v>13241.68</v>
      </c>
      <c r="BI1791" s="493" t="n">
        <v>18639.96</v>
      </c>
      <c r="BJ1791" s="493" t="n">
        <v>14049.7</v>
      </c>
      <c r="BK1791" s="493" t="n">
        <v>17968.56</v>
      </c>
      <c r="BL1791" s="493" t="n">
        <v>17521.59</v>
      </c>
      <c r="BM1791" s="493" t="n">
        <v>17014.97</v>
      </c>
      <c r="BN1791" s="493" t="n">
        <v>9820.469999999999</v>
      </c>
      <c r="BO1791" s="493" t="n">
        <v>17187.01</v>
      </c>
      <c r="BP1791" s="493" t="n">
        <v>12643.02</v>
      </c>
      <c r="BQ1791" s="493" t="n">
        <v>12205.68</v>
      </c>
      <c r="BR1791" s="493" t="n">
        <v>14205.22</v>
      </c>
      <c r="BS1791" s="493" t="n">
        <v>13854.06</v>
      </c>
      <c r="BT1791" s="493" t="n">
        <v>16971.71</v>
      </c>
      <c r="BU1791" s="493" t="n">
        <v>8960.34</v>
      </c>
      <c r="BV1791" s="493" t="n">
        <v>13825.86</v>
      </c>
      <c r="BW1791" s="493" t="n">
        <v>11811.36</v>
      </c>
    </row>
    <row r="1792">
      <c r="A1792" t="inlineStr">
        <is>
          <t>[C9C] ANGIOTENSIN-II 길항제 (단일)</t>
        </is>
      </c>
      <c r="B1792" t="inlineStr">
        <is>
          <t>현대약품</t>
        </is>
      </c>
      <c r="C1792" t="inlineStr">
        <is>
          <t>현대 발사르탄</t>
        </is>
      </c>
      <c r="D1792" t="inlineStr">
        <is>
          <t>현대약품</t>
        </is>
      </c>
      <c r="E1792" t="inlineStr">
        <is>
          <t>valsartan</t>
        </is>
      </c>
      <c r="F1792" t="inlineStr">
        <is>
          <t>병원</t>
        </is>
      </c>
      <c r="G1792" t="inlineStr">
        <is>
          <t>Generic</t>
        </is>
      </c>
      <c r="H1792" s="493" t="n">
        <v>480</v>
      </c>
      <c r="I1792" s="493" t="n">
        <v>720</v>
      </c>
      <c r="J1792" s="493" t="n">
        <v>1320</v>
      </c>
      <c r="K1792" s="493" t="n">
        <v>1278</v>
      </c>
      <c r="L1792" s="493" t="n">
        <v>2427.4</v>
      </c>
      <c r="M1792" s="493" t="n">
        <v>2204</v>
      </c>
      <c r="N1792" s="493" t="n">
        <v>479.7</v>
      </c>
      <c r="O1792" s="493" t="n">
        <v>3007.93</v>
      </c>
      <c r="P1792" s="493" t="n">
        <v>2520</v>
      </c>
      <c r="Q1792" s="493" t="n">
        <v>1616</v>
      </c>
      <c r="R1792" s="493" t="n">
        <v>1280</v>
      </c>
      <c r="S1792" s="493" t="n">
        <v>720</v>
      </c>
      <c r="T1792" s="493" t="n">
        <v>1944</v>
      </c>
      <c r="U1792" s="493" t="n">
        <v>1704</v>
      </c>
      <c r="V1792" s="493" t="n">
        <v>1078.8</v>
      </c>
      <c r="W1792" s="493" t="n">
        <v>2008</v>
      </c>
      <c r="X1792" s="493" t="n">
        <v>960</v>
      </c>
      <c r="Y1792" s="493" t="n">
        <v>1063.7</v>
      </c>
      <c r="Z1792" s="493" t="n">
        <v>238.2</v>
      </c>
      <c r="AA1792" s="493" t="n">
        <v>1992</v>
      </c>
      <c r="AB1792" s="493" t="n">
        <v>1200</v>
      </c>
      <c r="AC1792" s="493" t="n">
        <v>1340</v>
      </c>
      <c r="AD1792" s="493" t="n">
        <v>2591.16</v>
      </c>
      <c r="AE1792" s="493" t="n">
        <v>1656</v>
      </c>
      <c r="AF1792" s="493" t="n">
        <v>1199.4</v>
      </c>
      <c r="AG1792" s="493" t="n">
        <v>1776</v>
      </c>
      <c r="AH1792" s="493" t="n">
        <v>1784</v>
      </c>
      <c r="AI1792" s="493" t="n">
        <v>2760</v>
      </c>
      <c r="AJ1792" s="493" t="n">
        <v>3884</v>
      </c>
      <c r="AK1792" s="493" t="n">
        <v>2524</v>
      </c>
      <c r="AL1792" s="493" t="n">
        <v>1754.4</v>
      </c>
      <c r="AM1792" s="493" t="n">
        <v>2764.44</v>
      </c>
      <c r="AN1792" s="493" t="n">
        <v>2880.3</v>
      </c>
      <c r="AO1792" s="493" t="n">
        <v>2133.1</v>
      </c>
      <c r="AP1792" s="493" t="n">
        <v>816</v>
      </c>
      <c r="AQ1792" s="493" t="n">
        <v>3022.8</v>
      </c>
      <c r="AR1792" s="493" t="n">
        <v>1543.3</v>
      </c>
      <c r="AS1792" s="493" t="n">
        <v>1860</v>
      </c>
      <c r="AT1792" s="493" t="n">
        <v>2555.4</v>
      </c>
      <c r="AU1792" s="493" t="n">
        <v>2951.3</v>
      </c>
      <c r="AV1792" s="493" t="n">
        <v>1140.75</v>
      </c>
      <c r="AW1792" s="493" t="n">
        <v>4220.27</v>
      </c>
      <c r="AX1792" s="493" t="n">
        <v>2792.57</v>
      </c>
      <c r="AY1792" s="493" t="n">
        <v>3126.3</v>
      </c>
      <c r="AZ1792" s="493" t="n">
        <v>3699.3</v>
      </c>
      <c r="BA1792" s="493" t="n">
        <v>3838.8</v>
      </c>
      <c r="BB1792" s="493" t="n">
        <v>3463.65</v>
      </c>
      <c r="BC1792" s="493" t="n">
        <v>3237</v>
      </c>
      <c r="BD1792" s="493" t="n">
        <v>2826.46</v>
      </c>
      <c r="BE1792" s="493" t="n">
        <v>2679.9</v>
      </c>
      <c r="BF1792" s="493" t="n">
        <v>3775.5</v>
      </c>
      <c r="BG1792" s="493" t="n">
        <v>1947.75</v>
      </c>
      <c r="BH1792" s="493" t="n">
        <v>3771.6</v>
      </c>
      <c r="BI1792" s="493" t="n">
        <v>4934.37</v>
      </c>
      <c r="BJ1792" s="493" t="n">
        <v>4747.2</v>
      </c>
      <c r="BK1792" s="493" t="n">
        <v>3753.6</v>
      </c>
      <c r="BL1792" s="493" t="n">
        <v>4030.02</v>
      </c>
      <c r="BM1792" s="493" t="n">
        <v>3283.8</v>
      </c>
      <c r="BN1792" s="493" t="n">
        <v>5441.82</v>
      </c>
      <c r="BO1792" s="493" t="n">
        <v>5128.88</v>
      </c>
      <c r="BP1792" s="493" t="n">
        <v>5336.4</v>
      </c>
      <c r="BQ1792" s="493" t="n">
        <v>9429.6</v>
      </c>
      <c r="BR1792" s="493" t="n">
        <v>5990.09</v>
      </c>
      <c r="BS1792" s="493" t="n">
        <v>6089.56</v>
      </c>
      <c r="BT1792" s="493" t="n">
        <v>6959.95</v>
      </c>
      <c r="BU1792" s="493" t="n">
        <v>6764.79</v>
      </c>
      <c r="BV1792" s="493" t="n">
        <v>7691.35</v>
      </c>
      <c r="BW1792" s="493" t="n">
        <v>8123.73</v>
      </c>
    </row>
    <row r="1793">
      <c r="A1793" t="inlineStr">
        <is>
          <t>[C9C] ANGIOTENSIN-II 길항제 (단일)</t>
        </is>
      </c>
      <c r="B1793" t="inlineStr">
        <is>
          <t>현대약품</t>
        </is>
      </c>
      <c r="C1793" t="inlineStr">
        <is>
          <t>현대 발사르탄</t>
        </is>
      </c>
      <c r="D1793" t="inlineStr">
        <is>
          <t>현대약품</t>
        </is>
      </c>
      <c r="E1793" t="inlineStr">
        <is>
          <t>valsartan</t>
        </is>
      </c>
      <c r="F1793" t="inlineStr">
        <is>
          <t>의원</t>
        </is>
      </c>
      <c r="G1793" t="inlineStr">
        <is>
          <t>Generic</t>
        </is>
      </c>
      <c r="H1793" s="493" t="n">
        <v>42039.56</v>
      </c>
      <c r="I1793" s="493" t="n">
        <v>40716.92</v>
      </c>
      <c r="J1793" s="493" t="n">
        <v>39736.38</v>
      </c>
      <c r="K1793" s="493" t="n">
        <v>37391.23</v>
      </c>
      <c r="L1793" s="493" t="n">
        <v>46796.78</v>
      </c>
      <c r="M1793" s="493" t="n">
        <v>34978.2</v>
      </c>
      <c r="N1793" s="493" t="n">
        <v>37854.5</v>
      </c>
      <c r="O1793" s="493" t="n">
        <v>38086.41</v>
      </c>
      <c r="P1793" s="493" t="n">
        <v>34572.41</v>
      </c>
      <c r="Q1793" s="493" t="n">
        <v>36306.74</v>
      </c>
      <c r="R1793" s="493" t="n">
        <v>38692.23</v>
      </c>
      <c r="S1793" s="493" t="n">
        <v>42559.76</v>
      </c>
      <c r="T1793" s="493" t="n">
        <v>39383.56</v>
      </c>
      <c r="U1793" s="493" t="n">
        <v>39009.64</v>
      </c>
      <c r="V1793" s="493" t="n">
        <v>37492.18</v>
      </c>
      <c r="W1793" s="493" t="n">
        <v>36481.52</v>
      </c>
      <c r="X1793" s="493" t="n">
        <v>28869.31</v>
      </c>
      <c r="Y1793" s="493" t="n">
        <v>16539.95</v>
      </c>
      <c r="Z1793" s="493" t="n">
        <v>16024.84</v>
      </c>
      <c r="AA1793" s="493" t="n">
        <v>20391.55</v>
      </c>
      <c r="AB1793" s="493" t="n">
        <v>18388.28</v>
      </c>
      <c r="AC1793" s="493" t="n">
        <v>18373.55</v>
      </c>
      <c r="AD1793" s="493" t="n">
        <v>17457.98</v>
      </c>
      <c r="AE1793" s="493" t="n">
        <v>19226.66</v>
      </c>
      <c r="AF1793" s="493" t="n">
        <v>15885.31</v>
      </c>
      <c r="AG1793" s="493" t="n">
        <v>19032.53</v>
      </c>
      <c r="AH1793" s="493" t="n">
        <v>20111.15</v>
      </c>
      <c r="AI1793" s="493" t="n">
        <v>15862.25</v>
      </c>
      <c r="AJ1793" s="493" t="n">
        <v>20343.38</v>
      </c>
      <c r="AK1793" s="493" t="n">
        <v>17512.61</v>
      </c>
      <c r="AL1793" s="493" t="n">
        <v>19376</v>
      </c>
      <c r="AM1793" s="493" t="n">
        <v>16630.89</v>
      </c>
      <c r="AN1793" s="493" t="n">
        <v>15769.09</v>
      </c>
      <c r="AO1793" s="493" t="n">
        <v>19895.78</v>
      </c>
      <c r="AP1793" s="493" t="n">
        <v>20872.46</v>
      </c>
      <c r="AQ1793" s="493" t="n">
        <v>16023.25</v>
      </c>
      <c r="AR1793" s="493" t="n">
        <v>18485.34</v>
      </c>
      <c r="AS1793" s="493" t="n">
        <v>16007.77</v>
      </c>
      <c r="AT1793" s="493" t="n">
        <v>16816.64</v>
      </c>
      <c r="AU1793" s="493" t="n">
        <v>19161.43</v>
      </c>
      <c r="AV1793" s="493" t="n">
        <v>18674.04</v>
      </c>
      <c r="AW1793" s="493" t="n">
        <v>18489.2</v>
      </c>
      <c r="AX1793" s="493" t="n">
        <v>19617.28</v>
      </c>
      <c r="AY1793" s="493" t="n">
        <v>20246.09</v>
      </c>
      <c r="AZ1793" s="493" t="n">
        <v>17922.74</v>
      </c>
      <c r="BA1793" s="493" t="n">
        <v>19610.59</v>
      </c>
      <c r="BB1793" s="493" t="n">
        <v>19310.14</v>
      </c>
      <c r="BC1793" s="493" t="n">
        <v>21824.83</v>
      </c>
      <c r="BD1793" s="493" t="n">
        <v>17045.11</v>
      </c>
      <c r="BE1793" s="493" t="n">
        <v>17146.64</v>
      </c>
      <c r="BF1793" s="493" t="n">
        <v>16514.07</v>
      </c>
      <c r="BG1793" s="493" t="n">
        <v>19972.55</v>
      </c>
      <c r="BH1793" s="493" t="n">
        <v>16642.48</v>
      </c>
      <c r="BI1793" s="493" t="n">
        <v>18772.29</v>
      </c>
      <c r="BJ1793" s="493" t="n">
        <v>17952.32</v>
      </c>
      <c r="BK1793" s="493" t="n">
        <v>18057.52</v>
      </c>
      <c r="BL1793" s="493" t="n">
        <v>20708.83</v>
      </c>
      <c r="BM1793" s="493" t="n">
        <v>18100.53</v>
      </c>
      <c r="BN1793" s="493" t="n">
        <v>13225.82</v>
      </c>
      <c r="BO1793" s="493" t="n">
        <v>22895.35</v>
      </c>
      <c r="BP1793" s="493" t="n">
        <v>19727.21</v>
      </c>
      <c r="BQ1793" s="493" t="n">
        <v>20946.72</v>
      </c>
      <c r="BR1793" s="493" t="n">
        <v>18054.57</v>
      </c>
      <c r="BS1793" s="493" t="n">
        <v>24421.34</v>
      </c>
      <c r="BT1793" s="493" t="n">
        <v>18476.04</v>
      </c>
      <c r="BU1793" s="493" t="n">
        <v>17895.26</v>
      </c>
      <c r="BV1793" s="493" t="n">
        <v>22102.93</v>
      </c>
      <c r="BW1793" s="493" t="n">
        <v>21946.55</v>
      </c>
    </row>
    <row r="1794">
      <c r="A1794" t="inlineStr">
        <is>
          <t>[C9C] ANGIOTENSIN-II 길항제 (단일)</t>
        </is>
      </c>
      <c r="B1794" t="inlineStr">
        <is>
          <t>현대약품</t>
        </is>
      </c>
      <c r="C1794" t="inlineStr">
        <is>
          <t>현대 발사르탄</t>
        </is>
      </c>
      <c r="D1794" t="inlineStr">
        <is>
          <t>현대약품</t>
        </is>
      </c>
      <c r="E1794" t="inlineStr">
        <is>
          <t>valsartan</t>
        </is>
      </c>
      <c r="F1794" t="inlineStr">
        <is>
          <t>보건소</t>
        </is>
      </c>
      <c r="G1794" t="inlineStr">
        <is>
          <t>Generic</t>
        </is>
      </c>
      <c r="H1794" s="493" t="n">
        <v>0</v>
      </c>
      <c r="I1794" s="493" t="n">
        <v>411.6</v>
      </c>
      <c r="J1794" s="493" t="n">
        <v>654.3</v>
      </c>
      <c r="K1794" s="493" t="n">
        <v>473.4</v>
      </c>
      <c r="L1794" s="493" t="n">
        <v>358.2</v>
      </c>
      <c r="M1794" s="493" t="n">
        <v>903.6</v>
      </c>
      <c r="N1794" s="493" t="n">
        <v>0</v>
      </c>
      <c r="O1794" s="493" t="n">
        <v>0</v>
      </c>
      <c r="P1794" s="493" t="n">
        <v>0</v>
      </c>
      <c r="Q1794" s="493" t="n">
        <v>0</v>
      </c>
      <c r="R1794" s="493" t="n">
        <v>823.5</v>
      </c>
      <c r="S1794" s="493" t="n">
        <v>0</v>
      </c>
      <c r="T1794" s="493" t="n">
        <v>0</v>
      </c>
      <c r="U1794" s="493" t="n">
        <v>0</v>
      </c>
      <c r="V1794" s="493" t="n">
        <v>0</v>
      </c>
      <c r="W1794" s="493" t="n">
        <v>0</v>
      </c>
      <c r="X1794" s="493" t="n">
        <v>0</v>
      </c>
      <c r="Y1794" s="493" t="n">
        <v>0</v>
      </c>
      <c r="Z1794" s="493" t="n">
        <v>0</v>
      </c>
      <c r="AA1794" s="493" t="n">
        <v>0</v>
      </c>
      <c r="AB1794" s="493" t="n">
        <v>0</v>
      </c>
      <c r="AC1794" s="493" t="n">
        <v>703.8</v>
      </c>
      <c r="AD1794" s="493" t="n">
        <v>0</v>
      </c>
      <c r="AE1794" s="493" t="n">
        <v>0</v>
      </c>
      <c r="AF1794" s="493" t="n">
        <v>0</v>
      </c>
      <c r="AG1794" s="493" t="n">
        <v>0</v>
      </c>
      <c r="AH1794" s="493" t="n">
        <v>0</v>
      </c>
      <c r="AI1794" s="493" t="n">
        <v>162</v>
      </c>
      <c r="AJ1794" s="493" t="n">
        <v>0</v>
      </c>
      <c r="AK1794" s="493" t="n">
        <v>0</v>
      </c>
      <c r="AL1794" s="493" t="n">
        <v>0</v>
      </c>
      <c r="AM1794" s="493" t="n">
        <v>0</v>
      </c>
      <c r="AN1794" s="493" t="n">
        <v>0</v>
      </c>
      <c r="AO1794" s="493" t="n">
        <v>0</v>
      </c>
      <c r="AP1794" s="493" t="n">
        <v>0</v>
      </c>
      <c r="AQ1794" s="493" t="n">
        <v>0</v>
      </c>
      <c r="AR1794" s="493" t="n">
        <v>0</v>
      </c>
      <c r="AS1794" s="493" t="n">
        <v>0</v>
      </c>
      <c r="AT1794" s="493" t="n">
        <v>0</v>
      </c>
      <c r="AU1794" s="493" t="n">
        <v>0</v>
      </c>
      <c r="AV1794" s="493" t="n">
        <v>0</v>
      </c>
      <c r="AW1794" s="493" t="n">
        <v>0</v>
      </c>
      <c r="AX1794" s="493" t="n">
        <v>0</v>
      </c>
      <c r="AY1794" s="493" t="n">
        <v>0</v>
      </c>
      <c r="AZ1794" s="493" t="n">
        <v>0</v>
      </c>
      <c r="BA1794" s="493" t="n">
        <v>0</v>
      </c>
      <c r="BB1794" s="493" t="n">
        <v>0</v>
      </c>
      <c r="BC1794" s="493" t="n">
        <v>0</v>
      </c>
      <c r="BD1794" s="493" t="n">
        <v>449.4</v>
      </c>
      <c r="BE1794" s="493" t="n">
        <v>0</v>
      </c>
      <c r="BF1794" s="493" t="n">
        <v>0</v>
      </c>
      <c r="BG1794" s="493" t="n">
        <v>0</v>
      </c>
      <c r="BH1794" s="493" t="n">
        <v>0</v>
      </c>
      <c r="BI1794" s="493" t="n">
        <v>0</v>
      </c>
      <c r="BJ1794" s="493" t="n">
        <v>0</v>
      </c>
      <c r="BK1794" s="493" t="n">
        <v>0</v>
      </c>
      <c r="BL1794" s="493" t="n">
        <v>0</v>
      </c>
      <c r="BM1794" s="493" t="n">
        <v>0</v>
      </c>
      <c r="BN1794" s="493" t="n">
        <v>0</v>
      </c>
      <c r="BO1794" s="493" t="n">
        <v>0</v>
      </c>
      <c r="BP1794" s="493" t="n">
        <v>0</v>
      </c>
      <c r="BQ1794" s="493" t="n">
        <v>0</v>
      </c>
      <c r="BR1794" s="493" t="n">
        <v>0</v>
      </c>
      <c r="BS1794" s="493" t="n">
        <v>0</v>
      </c>
      <c r="BT1794" s="493" t="n">
        <v>0</v>
      </c>
      <c r="BU1794" s="493" t="n">
        <v>0</v>
      </c>
      <c r="BV1794" s="493" t="n">
        <v>0</v>
      </c>
      <c r="BW1794" s="493" t="n">
        <v>0</v>
      </c>
    </row>
    <row r="1795">
      <c r="A1795" t="inlineStr">
        <is>
          <t>[C9C] ANGIOTENSIN-II 길항제 (단일)</t>
        </is>
      </c>
      <c r="B1795" t="inlineStr">
        <is>
          <t>화이트생명과학</t>
        </is>
      </c>
      <c r="C1795" t="inlineStr">
        <is>
          <t>로사탄</t>
        </is>
      </c>
      <c r="D1795" t="inlineStr">
        <is>
          <t>화이트생명과학</t>
        </is>
      </c>
      <c r="E1795" t="inlineStr">
        <is>
          <t>losartan potassium</t>
        </is>
      </c>
      <c r="F1795" t="inlineStr">
        <is>
          <t>상급종합병원</t>
        </is>
      </c>
      <c r="G1795" t="inlineStr">
        <is>
          <t>Generic</t>
        </is>
      </c>
      <c r="H1795" s="493" t="n">
        <v>0</v>
      </c>
      <c r="I1795" s="493" t="n">
        <v>0</v>
      </c>
      <c r="J1795" s="493" t="n">
        <v>0</v>
      </c>
      <c r="K1795" s="493" t="n">
        <v>0</v>
      </c>
      <c r="L1795" s="493" t="n">
        <v>0</v>
      </c>
      <c r="M1795" s="493" t="n">
        <v>0</v>
      </c>
      <c r="N1795" s="493" t="n">
        <v>0</v>
      </c>
      <c r="O1795" s="493" t="n">
        <v>0</v>
      </c>
      <c r="P1795" s="493" t="n">
        <v>0</v>
      </c>
      <c r="Q1795" s="493" t="n">
        <v>0</v>
      </c>
      <c r="R1795" s="493" t="n">
        <v>0</v>
      </c>
      <c r="S1795" s="493" t="n">
        <v>0</v>
      </c>
      <c r="T1795" s="493" t="n">
        <v>0</v>
      </c>
      <c r="U1795" s="493" t="n">
        <v>0</v>
      </c>
      <c r="V1795" s="493" t="n">
        <v>0</v>
      </c>
      <c r="W1795" s="493" t="n">
        <v>0</v>
      </c>
      <c r="X1795" s="493" t="n">
        <v>0</v>
      </c>
      <c r="Y1795" s="493" t="n">
        <v>0</v>
      </c>
      <c r="Z1795" s="493" t="n">
        <v>0</v>
      </c>
      <c r="AA1795" s="493" t="n">
        <v>0</v>
      </c>
      <c r="AB1795" s="493" t="n">
        <v>0</v>
      </c>
      <c r="AC1795" s="493" t="n">
        <v>0</v>
      </c>
      <c r="AD1795" s="493" t="n">
        <v>0</v>
      </c>
      <c r="AE1795" s="493" t="n">
        <v>2185.2</v>
      </c>
      <c r="AF1795" s="493" t="n">
        <v>0</v>
      </c>
      <c r="AG1795" s="493" t="n">
        <v>0</v>
      </c>
      <c r="AH1795" s="493" t="n">
        <v>0</v>
      </c>
      <c r="AI1795" s="493" t="n">
        <v>0</v>
      </c>
      <c r="AJ1795" s="493" t="n">
        <v>0</v>
      </c>
      <c r="AK1795" s="493" t="n">
        <v>0</v>
      </c>
      <c r="AL1795" s="493" t="n">
        <v>0</v>
      </c>
      <c r="AM1795" s="493" t="n">
        <v>0</v>
      </c>
      <c r="AN1795" s="493" t="n">
        <v>0</v>
      </c>
      <c r="AO1795" s="493" t="n">
        <v>0</v>
      </c>
      <c r="AP1795" s="493" t="n">
        <v>0</v>
      </c>
      <c r="AQ1795" s="493" t="n">
        <v>0</v>
      </c>
      <c r="AR1795" s="493" t="n">
        <v>0</v>
      </c>
      <c r="AS1795" s="493" t="n">
        <v>0</v>
      </c>
      <c r="AT1795" s="493" t="n">
        <v>0</v>
      </c>
      <c r="AU1795" s="493" t="n">
        <v>0</v>
      </c>
      <c r="AV1795" s="493" t="n">
        <v>0</v>
      </c>
      <c r="AW1795" s="493" t="n">
        <v>0</v>
      </c>
      <c r="AX1795" s="493" t="n">
        <v>0</v>
      </c>
      <c r="AY1795" s="493" t="n">
        <v>0</v>
      </c>
      <c r="AZ1795" s="493" t="n">
        <v>0</v>
      </c>
      <c r="BA1795" s="493" t="n">
        <v>0</v>
      </c>
      <c r="BB1795" s="493" t="n">
        <v>0</v>
      </c>
      <c r="BC1795" s="493" t="n">
        <v>0</v>
      </c>
      <c r="BD1795" s="493" t="n">
        <v>0</v>
      </c>
      <c r="BE1795" s="493" t="n">
        <v>0</v>
      </c>
      <c r="BF1795" s="493" t="n">
        <v>0</v>
      </c>
      <c r="BG1795" s="493" t="n">
        <v>0</v>
      </c>
      <c r="BH1795" s="493" t="n">
        <v>0</v>
      </c>
      <c r="BI1795" s="493" t="n">
        <v>0</v>
      </c>
      <c r="BJ1795" s="493" t="n">
        <v>0</v>
      </c>
      <c r="BK1795" s="493" t="n">
        <v>0</v>
      </c>
      <c r="BL1795" s="493" t="n">
        <v>0</v>
      </c>
      <c r="BM1795" s="493" t="n">
        <v>0</v>
      </c>
      <c r="BN1795" s="493" t="n">
        <v>0</v>
      </c>
      <c r="BO1795" s="493" t="n">
        <v>0</v>
      </c>
      <c r="BP1795" s="493" t="n">
        <v>0</v>
      </c>
      <c r="BQ1795" s="493" t="n">
        <v>0</v>
      </c>
      <c r="BR1795" s="493" t="n">
        <v>0</v>
      </c>
      <c r="BS1795" s="493" t="n">
        <v>0</v>
      </c>
      <c r="BT1795" s="493" t="n">
        <v>0</v>
      </c>
      <c r="BU1795" s="493" t="n">
        <v>0</v>
      </c>
      <c r="BV1795" s="493" t="n">
        <v>0</v>
      </c>
      <c r="BW1795" s="493" t="n">
        <v>0</v>
      </c>
    </row>
    <row r="1796">
      <c r="A1796" t="inlineStr">
        <is>
          <t>[C9C] ANGIOTENSIN-II 길항제 (단일)</t>
        </is>
      </c>
      <c r="B1796" t="inlineStr">
        <is>
          <t>화이트생명과학</t>
        </is>
      </c>
      <c r="C1796" t="inlineStr">
        <is>
          <t>로사탄</t>
        </is>
      </c>
      <c r="D1796" t="inlineStr">
        <is>
          <t>화이트생명과학</t>
        </is>
      </c>
      <c r="E1796" t="inlineStr">
        <is>
          <t>losartan potassium</t>
        </is>
      </c>
      <c r="F1796" t="inlineStr">
        <is>
          <t>종합병원</t>
        </is>
      </c>
      <c r="G1796" t="inlineStr">
        <is>
          <t>Generic</t>
        </is>
      </c>
      <c r="H1796" s="493" t="n">
        <v>3599.43</v>
      </c>
      <c r="I1796" s="493" t="n">
        <v>3694.96</v>
      </c>
      <c r="J1796" s="493" t="n">
        <v>6341.78</v>
      </c>
      <c r="K1796" s="493" t="n">
        <v>4360.14</v>
      </c>
      <c r="L1796" s="493" t="n">
        <v>6019.78</v>
      </c>
      <c r="M1796" s="493" t="n">
        <v>4582.11</v>
      </c>
      <c r="N1796" s="493" t="n">
        <v>2509.07</v>
      </c>
      <c r="O1796" s="493" t="n">
        <v>7465.1</v>
      </c>
      <c r="P1796" s="493" t="n">
        <v>3002.6</v>
      </c>
      <c r="Q1796" s="493" t="n">
        <v>3518.26</v>
      </c>
      <c r="R1796" s="493" t="n">
        <v>2132.88</v>
      </c>
      <c r="S1796" s="493" t="n">
        <v>0</v>
      </c>
      <c r="T1796" s="493" t="n">
        <v>0</v>
      </c>
      <c r="U1796" s="493" t="n">
        <v>0</v>
      </c>
      <c r="V1796" s="493" t="n">
        <v>0</v>
      </c>
      <c r="W1796" s="493" t="n">
        <v>0</v>
      </c>
      <c r="X1796" s="493" t="n">
        <v>0</v>
      </c>
      <c r="Y1796" s="493" t="n">
        <v>0</v>
      </c>
      <c r="Z1796" s="493" t="n">
        <v>0</v>
      </c>
      <c r="AA1796" s="493" t="n">
        <v>0</v>
      </c>
      <c r="AB1796" s="493" t="n">
        <v>0</v>
      </c>
      <c r="AC1796" s="493" t="n">
        <v>0</v>
      </c>
      <c r="AD1796" s="493" t="n">
        <v>0</v>
      </c>
      <c r="AE1796" s="493" t="n">
        <v>0</v>
      </c>
      <c r="AF1796" s="493" t="n">
        <v>0</v>
      </c>
      <c r="AG1796" s="493" t="n">
        <v>0</v>
      </c>
      <c r="AH1796" s="493" t="n">
        <v>0</v>
      </c>
      <c r="AI1796" s="493" t="n">
        <v>0</v>
      </c>
      <c r="AJ1796" s="493" t="n">
        <v>0</v>
      </c>
      <c r="AK1796" s="493" t="n">
        <v>0</v>
      </c>
      <c r="AL1796" s="493" t="n">
        <v>0</v>
      </c>
      <c r="AM1796" s="493" t="n">
        <v>0</v>
      </c>
      <c r="AN1796" s="493" t="n">
        <v>0</v>
      </c>
      <c r="AO1796" s="493" t="n">
        <v>0</v>
      </c>
      <c r="AP1796" s="493" t="n">
        <v>0</v>
      </c>
      <c r="AQ1796" s="493" t="n">
        <v>0</v>
      </c>
      <c r="AR1796" s="493" t="n">
        <v>0</v>
      </c>
      <c r="AS1796" s="493" t="n">
        <v>0</v>
      </c>
      <c r="AT1796" s="493" t="n">
        <v>0</v>
      </c>
      <c r="AU1796" s="493" t="n">
        <v>0</v>
      </c>
      <c r="AV1796" s="493" t="n">
        <v>0</v>
      </c>
      <c r="AW1796" s="493" t="n">
        <v>0</v>
      </c>
      <c r="AX1796" s="493" t="n">
        <v>0</v>
      </c>
      <c r="AY1796" s="493" t="n">
        <v>0</v>
      </c>
      <c r="AZ1796" s="493" t="n">
        <v>0</v>
      </c>
      <c r="BA1796" s="493" t="n">
        <v>0</v>
      </c>
      <c r="BB1796" s="493" t="n">
        <v>0</v>
      </c>
      <c r="BC1796" s="493" t="n">
        <v>0</v>
      </c>
      <c r="BD1796" s="493" t="n">
        <v>0</v>
      </c>
      <c r="BE1796" s="493" t="n">
        <v>0</v>
      </c>
      <c r="BF1796" s="493" t="n">
        <v>0</v>
      </c>
      <c r="BG1796" s="493" t="n">
        <v>0</v>
      </c>
      <c r="BH1796" s="493" t="n">
        <v>0</v>
      </c>
      <c r="BI1796" s="493" t="n">
        <v>120.6</v>
      </c>
      <c r="BJ1796" s="493" t="n">
        <v>0</v>
      </c>
      <c r="BK1796" s="493" t="n">
        <v>0</v>
      </c>
      <c r="BL1796" s="493" t="n">
        <v>0</v>
      </c>
      <c r="BM1796" s="493" t="n">
        <v>0</v>
      </c>
      <c r="BN1796" s="493" t="n">
        <v>0</v>
      </c>
      <c r="BO1796" s="493" t="n">
        <v>0</v>
      </c>
      <c r="BP1796" s="493" t="n">
        <v>0</v>
      </c>
      <c r="BQ1796" s="493" t="n">
        <v>0</v>
      </c>
      <c r="BR1796" s="493" t="n">
        <v>0</v>
      </c>
      <c r="BS1796" s="493" t="n">
        <v>0</v>
      </c>
      <c r="BT1796" s="493" t="n">
        <v>0</v>
      </c>
      <c r="BU1796" s="493" t="n">
        <v>0</v>
      </c>
      <c r="BV1796" s="493" t="n">
        <v>0</v>
      </c>
      <c r="BW1796" s="493" t="n">
        <v>211.2</v>
      </c>
    </row>
    <row r="1797">
      <c r="A1797" t="inlineStr">
        <is>
          <t>[C9C] ANGIOTENSIN-II 길항제 (단일)</t>
        </is>
      </c>
      <c r="B1797" t="inlineStr">
        <is>
          <t>화이트생명과학</t>
        </is>
      </c>
      <c r="C1797" t="inlineStr">
        <is>
          <t>로사탄</t>
        </is>
      </c>
      <c r="D1797" t="inlineStr">
        <is>
          <t>화이트생명과학</t>
        </is>
      </c>
      <c r="E1797" t="inlineStr">
        <is>
          <t>losartan potassium</t>
        </is>
      </c>
      <c r="F1797" t="inlineStr">
        <is>
          <t>병원</t>
        </is>
      </c>
      <c r="G1797" t="inlineStr">
        <is>
          <t>Generic</t>
        </is>
      </c>
      <c r="H1797" s="493" t="n">
        <v>2100.6</v>
      </c>
      <c r="I1797" s="493" t="n">
        <v>1323.6</v>
      </c>
      <c r="J1797" s="493" t="n">
        <v>2056.14</v>
      </c>
      <c r="K1797" s="493" t="n">
        <v>4885.3</v>
      </c>
      <c r="L1797" s="493" t="n">
        <v>1016</v>
      </c>
      <c r="M1797" s="493" t="n">
        <v>4080.3</v>
      </c>
      <c r="N1797" s="493" t="n">
        <v>4479.3</v>
      </c>
      <c r="O1797" s="493" t="n">
        <v>2216.53</v>
      </c>
      <c r="P1797" s="493" t="n">
        <v>1984.75</v>
      </c>
      <c r="Q1797" s="493" t="n">
        <v>3839.85</v>
      </c>
      <c r="R1797" s="493" t="n">
        <v>3658.65</v>
      </c>
      <c r="S1797" s="493" t="n">
        <v>840</v>
      </c>
      <c r="T1797" s="493" t="n">
        <v>0</v>
      </c>
      <c r="U1797" s="493" t="n">
        <v>0</v>
      </c>
      <c r="V1797" s="493" t="n">
        <v>0</v>
      </c>
      <c r="W1797" s="493" t="n">
        <v>0</v>
      </c>
      <c r="X1797" s="493" t="n">
        <v>0</v>
      </c>
      <c r="Y1797" s="493" t="n">
        <v>0</v>
      </c>
      <c r="Z1797" s="493" t="n">
        <v>0</v>
      </c>
      <c r="AA1797" s="493" t="n">
        <v>0</v>
      </c>
      <c r="AB1797" s="493" t="n">
        <v>0</v>
      </c>
      <c r="AC1797" s="493" t="n">
        <v>0</v>
      </c>
      <c r="AD1797" s="493" t="n">
        <v>1440</v>
      </c>
      <c r="AE1797" s="493" t="n">
        <v>979.4</v>
      </c>
      <c r="AF1797" s="493" t="n">
        <v>720</v>
      </c>
      <c r="AG1797" s="493" t="n">
        <v>240</v>
      </c>
      <c r="AH1797" s="493" t="n">
        <v>408</v>
      </c>
      <c r="AI1797" s="493" t="n">
        <v>649.2</v>
      </c>
      <c r="AJ1797" s="493" t="n">
        <v>2142.6</v>
      </c>
      <c r="AK1797" s="493" t="n">
        <v>28</v>
      </c>
      <c r="AL1797" s="493" t="n">
        <v>840</v>
      </c>
      <c r="AM1797" s="493" t="n">
        <v>120.3</v>
      </c>
      <c r="AN1797" s="493" t="n">
        <v>120</v>
      </c>
      <c r="AO1797" s="493" t="n">
        <v>240</v>
      </c>
      <c r="AP1797" s="493" t="n">
        <v>239.4</v>
      </c>
      <c r="AQ1797" s="493" t="n">
        <v>385.4</v>
      </c>
      <c r="AR1797" s="493" t="n">
        <v>415.8</v>
      </c>
      <c r="AS1797" s="493" t="n">
        <v>325.2</v>
      </c>
      <c r="AT1797" s="493" t="n">
        <v>464.1</v>
      </c>
      <c r="AU1797" s="493" t="n">
        <v>122.04</v>
      </c>
      <c r="AV1797" s="493" t="n">
        <v>461.4</v>
      </c>
      <c r="AW1797" s="493" t="n">
        <v>99</v>
      </c>
      <c r="AX1797" s="493" t="n">
        <v>731.25</v>
      </c>
      <c r="AY1797" s="493" t="n">
        <v>333.3</v>
      </c>
      <c r="AZ1797" s="493" t="n">
        <v>111.3</v>
      </c>
      <c r="BA1797" s="493" t="n">
        <v>863.25</v>
      </c>
      <c r="BB1797" s="493" t="n">
        <v>120.3</v>
      </c>
      <c r="BC1797" s="493" t="n">
        <v>119.4</v>
      </c>
      <c r="BD1797" s="493" t="n">
        <v>201.2</v>
      </c>
      <c r="BE1797" s="493" t="n">
        <v>120.6</v>
      </c>
      <c r="BF1797" s="493" t="n">
        <v>367.5</v>
      </c>
      <c r="BG1797" s="493" t="n">
        <v>0</v>
      </c>
      <c r="BH1797" s="493" t="n">
        <v>1838.4</v>
      </c>
      <c r="BI1797" s="493" t="n">
        <v>2054.76</v>
      </c>
      <c r="BJ1797" s="493" t="n">
        <v>4941.67</v>
      </c>
      <c r="BK1797" s="493" t="n">
        <v>2801.5</v>
      </c>
      <c r="BL1797" s="493" t="n">
        <v>3600.6</v>
      </c>
      <c r="BM1797" s="493" t="n">
        <v>3934.2</v>
      </c>
      <c r="BN1797" s="493" t="n">
        <v>4143.18</v>
      </c>
      <c r="BO1797" s="493" t="n">
        <v>5414.08</v>
      </c>
      <c r="BP1797" s="493" t="n">
        <v>5261.66</v>
      </c>
      <c r="BQ1797" s="493" t="n">
        <v>3607.64</v>
      </c>
      <c r="BR1797" s="493" t="n">
        <v>7286.3</v>
      </c>
      <c r="BS1797" s="493" t="n">
        <v>4023.45</v>
      </c>
      <c r="BT1797" s="493" t="n">
        <v>7274.54</v>
      </c>
      <c r="BU1797" s="493" t="n">
        <v>5217.92</v>
      </c>
      <c r="BV1797" s="493" t="n">
        <v>4936.57</v>
      </c>
      <c r="BW1797" s="493" t="n">
        <v>4817.54</v>
      </c>
    </row>
    <row r="1798">
      <c r="A1798" t="inlineStr">
        <is>
          <t>[C9C] ANGIOTENSIN-II 길항제 (단일)</t>
        </is>
      </c>
      <c r="B1798" t="inlineStr">
        <is>
          <t>화이트생명과학</t>
        </is>
      </c>
      <c r="C1798" t="inlineStr">
        <is>
          <t>로사탄</t>
        </is>
      </c>
      <c r="D1798" t="inlineStr">
        <is>
          <t>화이트생명과학</t>
        </is>
      </c>
      <c r="E1798" t="inlineStr">
        <is>
          <t>losartan potassium</t>
        </is>
      </c>
      <c r="F1798" t="inlineStr">
        <is>
          <t>의원</t>
        </is>
      </c>
      <c r="G1798" t="inlineStr">
        <is>
          <t>Generic</t>
        </is>
      </c>
      <c r="H1798" s="493" t="n">
        <v>22401.71</v>
      </c>
      <c r="I1798" s="493" t="n">
        <v>17912.38</v>
      </c>
      <c r="J1798" s="493" t="n">
        <v>25941.04</v>
      </c>
      <c r="K1798" s="493" t="n">
        <v>22630.15</v>
      </c>
      <c r="L1798" s="493" t="n">
        <v>25587.26</v>
      </c>
      <c r="M1798" s="493" t="n">
        <v>22055.05</v>
      </c>
      <c r="N1798" s="493" t="n">
        <v>27266.61</v>
      </c>
      <c r="O1798" s="493" t="n">
        <v>24331.75</v>
      </c>
      <c r="P1798" s="493" t="n">
        <v>25116.8</v>
      </c>
      <c r="Q1798" s="493" t="n">
        <v>21913.1</v>
      </c>
      <c r="R1798" s="493" t="n">
        <v>21073.45</v>
      </c>
      <c r="S1798" s="493" t="n">
        <v>9732</v>
      </c>
      <c r="T1798" s="493" t="n">
        <v>0</v>
      </c>
      <c r="U1798" s="493" t="n">
        <v>0</v>
      </c>
      <c r="V1798" s="493" t="n">
        <v>0</v>
      </c>
      <c r="W1798" s="493" t="n">
        <v>0</v>
      </c>
      <c r="X1798" s="493" t="n">
        <v>0</v>
      </c>
      <c r="Y1798" s="493" t="n">
        <v>0</v>
      </c>
      <c r="Z1798" s="493" t="n">
        <v>0</v>
      </c>
      <c r="AA1798" s="493" t="n">
        <v>1550.4</v>
      </c>
      <c r="AB1798" s="493" t="n">
        <v>0</v>
      </c>
      <c r="AC1798" s="493" t="n">
        <v>2628</v>
      </c>
      <c r="AD1798" s="493" t="n">
        <v>1080</v>
      </c>
      <c r="AE1798" s="493" t="n">
        <v>2926.25</v>
      </c>
      <c r="AF1798" s="493" t="n">
        <v>2664.25</v>
      </c>
      <c r="AG1798" s="493" t="n">
        <v>5593.12</v>
      </c>
      <c r="AH1798" s="493" t="n">
        <v>5476.84</v>
      </c>
      <c r="AI1798" s="493" t="n">
        <v>6399.56</v>
      </c>
      <c r="AJ1798" s="493" t="n">
        <v>5405.9</v>
      </c>
      <c r="AK1798" s="493" t="n">
        <v>5203.4</v>
      </c>
      <c r="AL1798" s="493" t="n">
        <v>4493.4</v>
      </c>
      <c r="AM1798" s="493" t="n">
        <v>4697.7</v>
      </c>
      <c r="AN1798" s="493" t="n">
        <v>5653.5</v>
      </c>
      <c r="AO1798" s="493" t="n">
        <v>7954.05</v>
      </c>
      <c r="AP1798" s="493" t="n">
        <v>4863.9</v>
      </c>
      <c r="AQ1798" s="493" t="n">
        <v>7389</v>
      </c>
      <c r="AR1798" s="493" t="n">
        <v>10215.2</v>
      </c>
      <c r="AS1798" s="493" t="n">
        <v>24046.32</v>
      </c>
      <c r="AT1798" s="493" t="n">
        <v>33435.17</v>
      </c>
      <c r="AU1798" s="493" t="n">
        <v>33619.66</v>
      </c>
      <c r="AV1798" s="493" t="n">
        <v>35989.45</v>
      </c>
      <c r="AW1798" s="493" t="n">
        <v>35793.81</v>
      </c>
      <c r="AX1798" s="493" t="n">
        <v>35232.88</v>
      </c>
      <c r="AY1798" s="493" t="n">
        <v>34530.1</v>
      </c>
      <c r="AZ1798" s="493" t="n">
        <v>32589.98</v>
      </c>
      <c r="BA1798" s="493" t="n">
        <v>43216.72</v>
      </c>
      <c r="BB1798" s="493" t="n">
        <v>30719.9</v>
      </c>
      <c r="BC1798" s="493" t="n">
        <v>41625.31</v>
      </c>
      <c r="BD1798" s="493" t="n">
        <v>33808.94</v>
      </c>
      <c r="BE1798" s="493" t="n">
        <v>36545.92</v>
      </c>
      <c r="BF1798" s="493" t="n">
        <v>27686.31</v>
      </c>
      <c r="BG1798" s="493" t="n">
        <v>34896.54</v>
      </c>
      <c r="BH1798" s="493" t="n">
        <v>32487.06</v>
      </c>
      <c r="BI1798" s="493" t="n">
        <v>33119.23</v>
      </c>
      <c r="BJ1798" s="493" t="n">
        <v>33111.61</v>
      </c>
      <c r="BK1798" s="493" t="n">
        <v>31722.12</v>
      </c>
      <c r="BL1798" s="493" t="n">
        <v>33239.21</v>
      </c>
      <c r="BM1798" s="493" t="n">
        <v>34066.75</v>
      </c>
      <c r="BN1798" s="493" t="n">
        <v>29404.26</v>
      </c>
      <c r="BO1798" s="493" t="n">
        <v>30268.25</v>
      </c>
      <c r="BP1798" s="493" t="n">
        <v>39085.27</v>
      </c>
      <c r="BQ1798" s="493" t="n">
        <v>31006.5</v>
      </c>
      <c r="BR1798" s="493" t="n">
        <v>29169.28</v>
      </c>
      <c r="BS1798" s="493" t="n">
        <v>38054.08</v>
      </c>
      <c r="BT1798" s="493" t="n">
        <v>34163.13</v>
      </c>
      <c r="BU1798" s="493" t="n">
        <v>34154.48</v>
      </c>
      <c r="BV1798" s="493" t="n">
        <v>42638.55</v>
      </c>
      <c r="BW1798" s="493" t="n">
        <v>34068.44</v>
      </c>
    </row>
    <row r="1799">
      <c r="A1799" t="inlineStr">
        <is>
          <t>[C9C] ANGIOTENSIN-II 길항제 (단일)</t>
        </is>
      </c>
      <c r="B1799" t="inlineStr">
        <is>
          <t>화이트생명과학</t>
        </is>
      </c>
      <c r="C1799" t="inlineStr">
        <is>
          <t>로사탄</t>
        </is>
      </c>
      <c r="D1799" t="inlineStr">
        <is>
          <t>화이트생명과학</t>
        </is>
      </c>
      <c r="E1799" t="inlineStr">
        <is>
          <t>losartan potassium</t>
        </is>
      </c>
      <c r="F1799" t="inlineStr">
        <is>
          <t>보건소</t>
        </is>
      </c>
      <c r="G1799" t="inlineStr">
        <is>
          <t>Generic</t>
        </is>
      </c>
      <c r="H1799" s="493" t="n">
        <v>0</v>
      </c>
      <c r="I1799" s="493" t="n">
        <v>0</v>
      </c>
      <c r="J1799" s="493" t="n">
        <v>0</v>
      </c>
      <c r="K1799" s="493" t="n">
        <v>0</v>
      </c>
      <c r="L1799" s="493" t="n">
        <v>0</v>
      </c>
      <c r="M1799" s="493" t="n">
        <v>0</v>
      </c>
      <c r="N1799" s="493" t="n">
        <v>0</v>
      </c>
      <c r="O1799" s="493" t="n">
        <v>0</v>
      </c>
      <c r="P1799" s="493" t="n">
        <v>0</v>
      </c>
      <c r="Q1799" s="493" t="n">
        <v>0</v>
      </c>
      <c r="R1799" s="493" t="n">
        <v>0</v>
      </c>
      <c r="S1799" s="493" t="n">
        <v>52.2</v>
      </c>
      <c r="T1799" s="493" t="n">
        <v>0</v>
      </c>
      <c r="U1799" s="493" t="n">
        <v>0</v>
      </c>
      <c r="V1799" s="493" t="n">
        <v>0</v>
      </c>
      <c r="W1799" s="493" t="n">
        <v>0</v>
      </c>
      <c r="X1799" s="493" t="n">
        <v>0</v>
      </c>
      <c r="Y1799" s="493" t="n">
        <v>0</v>
      </c>
      <c r="Z1799" s="493" t="n">
        <v>0</v>
      </c>
      <c r="AA1799" s="493" t="n">
        <v>0</v>
      </c>
      <c r="AB1799" s="493" t="n">
        <v>0</v>
      </c>
      <c r="AC1799" s="493" t="n">
        <v>0</v>
      </c>
      <c r="AD1799" s="493" t="n">
        <v>664.8</v>
      </c>
      <c r="AE1799" s="493" t="n">
        <v>0</v>
      </c>
      <c r="AF1799" s="493" t="n">
        <v>0</v>
      </c>
      <c r="AG1799" s="493" t="n">
        <v>0</v>
      </c>
      <c r="AH1799" s="493" t="n">
        <v>0</v>
      </c>
      <c r="AI1799" s="493" t="n">
        <v>0</v>
      </c>
      <c r="AJ1799" s="493" t="n">
        <v>0</v>
      </c>
      <c r="AK1799" s="493" t="n">
        <v>0</v>
      </c>
      <c r="AL1799" s="493" t="n">
        <v>0</v>
      </c>
      <c r="AM1799" s="493" t="n">
        <v>380.4</v>
      </c>
      <c r="AN1799" s="493" t="n">
        <v>0</v>
      </c>
      <c r="AO1799" s="493" t="n">
        <v>0</v>
      </c>
      <c r="AP1799" s="493" t="n">
        <v>540</v>
      </c>
      <c r="AQ1799" s="493" t="n">
        <v>0</v>
      </c>
      <c r="AR1799" s="493" t="n">
        <v>0</v>
      </c>
      <c r="AS1799" s="493" t="n">
        <v>0</v>
      </c>
      <c r="AT1799" s="493" t="n">
        <v>538.2</v>
      </c>
      <c r="AU1799" s="493" t="n">
        <v>0</v>
      </c>
      <c r="AV1799" s="493" t="n">
        <v>0</v>
      </c>
      <c r="AW1799" s="493" t="n">
        <v>0</v>
      </c>
      <c r="AX1799" s="493" t="n">
        <v>0</v>
      </c>
      <c r="AY1799" s="493" t="n">
        <v>0</v>
      </c>
      <c r="AZ1799" s="493" t="n">
        <v>0</v>
      </c>
      <c r="BA1799" s="493" t="n">
        <v>0</v>
      </c>
      <c r="BB1799" s="493" t="n">
        <v>0</v>
      </c>
      <c r="BC1799" s="493" t="n">
        <v>0</v>
      </c>
      <c r="BD1799" s="493" t="n">
        <v>162</v>
      </c>
      <c r="BE1799" s="493" t="n">
        <v>0</v>
      </c>
      <c r="BF1799" s="493" t="n">
        <v>103.5</v>
      </c>
      <c r="BG1799" s="493" t="n">
        <v>2337.9</v>
      </c>
      <c r="BH1799" s="493" t="n">
        <v>5206.95</v>
      </c>
      <c r="BI1799" s="493" t="n">
        <v>2306.7</v>
      </c>
      <c r="BJ1799" s="493" t="n">
        <v>2285.4</v>
      </c>
      <c r="BK1799" s="493" t="n">
        <v>2293.2</v>
      </c>
      <c r="BL1799" s="493" t="n">
        <v>0</v>
      </c>
      <c r="BM1799" s="493" t="n">
        <v>0</v>
      </c>
      <c r="BN1799" s="493" t="n">
        <v>1759.2</v>
      </c>
      <c r="BO1799" s="493" t="n">
        <v>3866.4</v>
      </c>
      <c r="BP1799" s="493" t="n">
        <v>363.6</v>
      </c>
      <c r="BQ1799" s="493" t="n">
        <v>915</v>
      </c>
      <c r="BR1799" s="493" t="n">
        <v>2453.7</v>
      </c>
      <c r="BS1799" s="493" t="n">
        <v>1354.97</v>
      </c>
      <c r="BT1799" s="493" t="n">
        <v>3040.95</v>
      </c>
      <c r="BU1799" s="493" t="n">
        <v>2906.1</v>
      </c>
      <c r="BV1799" s="493" t="n">
        <v>1907.1</v>
      </c>
      <c r="BW1799" s="493" t="n">
        <v>3346.35</v>
      </c>
    </row>
    <row r="1800">
      <c r="A1800" t="inlineStr">
        <is>
          <t>[C9C] ANGIOTENSIN-II 길항제 (단일)</t>
        </is>
      </c>
      <c r="B1800" t="inlineStr">
        <is>
          <t>화이트생명과학</t>
        </is>
      </c>
      <c r="C1800" t="inlineStr">
        <is>
          <t>바사탄</t>
        </is>
      </c>
      <c r="D1800" t="inlineStr">
        <is>
          <t>화이트생명과학</t>
        </is>
      </c>
      <c r="E1800" t="inlineStr">
        <is>
          <t>valsartan</t>
        </is>
      </c>
      <c r="F1800" t="inlineStr">
        <is>
          <t>상급종합병원</t>
        </is>
      </c>
      <c r="G1800" t="inlineStr">
        <is>
          <t>Generic</t>
        </is>
      </c>
      <c r="H1800" s="493" t="n">
        <v>0</v>
      </c>
      <c r="I1800" s="493" t="n">
        <v>0</v>
      </c>
      <c r="J1800" s="493" t="n">
        <v>0</v>
      </c>
      <c r="K1800" s="493" t="n">
        <v>0</v>
      </c>
      <c r="L1800" s="493" t="n">
        <v>0</v>
      </c>
      <c r="M1800" s="493" t="n">
        <v>0</v>
      </c>
      <c r="N1800" s="493" t="n">
        <v>0</v>
      </c>
      <c r="O1800" s="493" t="n">
        <v>0</v>
      </c>
      <c r="P1800" s="493" t="n">
        <v>0</v>
      </c>
      <c r="Q1800" s="493" t="n">
        <v>0</v>
      </c>
      <c r="R1800" s="493" t="n">
        <v>0</v>
      </c>
      <c r="S1800" s="493" t="n">
        <v>0</v>
      </c>
      <c r="T1800" s="493" t="n">
        <v>0</v>
      </c>
      <c r="U1800" s="493" t="n">
        <v>0</v>
      </c>
      <c r="V1800" s="493" t="n">
        <v>0</v>
      </c>
      <c r="W1800" s="493" t="n">
        <v>0</v>
      </c>
      <c r="X1800" s="493" t="n">
        <v>0</v>
      </c>
      <c r="Y1800" s="493" t="n">
        <v>0</v>
      </c>
      <c r="Z1800" s="493" t="n">
        <v>0</v>
      </c>
      <c r="AA1800" s="493" t="n">
        <v>0</v>
      </c>
      <c r="AB1800" s="493" t="n">
        <v>0</v>
      </c>
      <c r="AC1800" s="493" t="n">
        <v>0</v>
      </c>
      <c r="AD1800" s="493" t="n">
        <v>0</v>
      </c>
      <c r="AE1800" s="493" t="n">
        <v>0</v>
      </c>
      <c r="AF1800" s="493" t="n">
        <v>0</v>
      </c>
      <c r="AG1800" s="493" t="n">
        <v>0</v>
      </c>
      <c r="AH1800" s="493" t="n">
        <v>0</v>
      </c>
      <c r="AI1800" s="493" t="n">
        <v>0</v>
      </c>
      <c r="AJ1800" s="493" t="n">
        <v>0</v>
      </c>
      <c r="AK1800" s="493" t="n">
        <v>0</v>
      </c>
      <c r="AL1800" s="493" t="n">
        <v>0</v>
      </c>
      <c r="AM1800" s="493" t="n">
        <v>0</v>
      </c>
      <c r="AN1800" s="493" t="n">
        <v>0</v>
      </c>
      <c r="AO1800" s="493" t="n">
        <v>0</v>
      </c>
      <c r="AP1800" s="493" t="n">
        <v>0</v>
      </c>
      <c r="AQ1800" s="493" t="n">
        <v>0</v>
      </c>
      <c r="AR1800" s="493" t="n">
        <v>0</v>
      </c>
      <c r="AS1800" s="493" t="n">
        <v>0</v>
      </c>
      <c r="AT1800" s="493" t="n">
        <v>0</v>
      </c>
      <c r="AU1800" s="493" t="n">
        <v>0</v>
      </c>
      <c r="AV1800" s="493" t="n">
        <v>0</v>
      </c>
      <c r="AW1800" s="493" t="n">
        <v>0</v>
      </c>
      <c r="AX1800" s="493" t="n">
        <v>0</v>
      </c>
      <c r="AY1800" s="493" t="n">
        <v>0</v>
      </c>
      <c r="AZ1800" s="493" t="n">
        <v>0</v>
      </c>
      <c r="BA1800" s="493" t="n">
        <v>0</v>
      </c>
      <c r="BB1800" s="493" t="n">
        <v>0</v>
      </c>
      <c r="BC1800" s="493" t="n">
        <v>0</v>
      </c>
      <c r="BD1800" s="493" t="n">
        <v>0</v>
      </c>
      <c r="BE1800" s="493" t="n">
        <v>0</v>
      </c>
      <c r="BF1800" s="493" t="n">
        <v>0</v>
      </c>
      <c r="BG1800" s="493" t="n">
        <v>0</v>
      </c>
      <c r="BH1800" s="493" t="n">
        <v>3000.7</v>
      </c>
      <c r="BI1800" s="493" t="n">
        <v>0</v>
      </c>
      <c r="BJ1800" s="493" t="n">
        <v>0</v>
      </c>
      <c r="BK1800" s="493" t="n">
        <v>0</v>
      </c>
      <c r="BL1800" s="493" t="n">
        <v>0</v>
      </c>
      <c r="BM1800" s="493" t="n">
        <v>0</v>
      </c>
      <c r="BN1800" s="493" t="n">
        <v>1513.3</v>
      </c>
      <c r="BO1800" s="493" t="n">
        <v>0</v>
      </c>
      <c r="BP1800" s="493" t="n">
        <v>0</v>
      </c>
      <c r="BQ1800" s="493" t="n">
        <v>0</v>
      </c>
      <c r="BR1800" s="493" t="n">
        <v>0</v>
      </c>
      <c r="BS1800" s="493" t="n">
        <v>0</v>
      </c>
      <c r="BT1800" s="493" t="n">
        <v>2974.8</v>
      </c>
      <c r="BU1800" s="493" t="n">
        <v>0</v>
      </c>
      <c r="BV1800" s="493" t="n">
        <v>0</v>
      </c>
      <c r="BW1800" s="493" t="n">
        <v>0</v>
      </c>
    </row>
    <row r="1801">
      <c r="A1801" t="inlineStr">
        <is>
          <t>[C9C] ANGIOTENSIN-II 길항제 (단일)</t>
        </is>
      </c>
      <c r="B1801" t="inlineStr">
        <is>
          <t>화이트생명과학</t>
        </is>
      </c>
      <c r="C1801" t="inlineStr">
        <is>
          <t>바사탄</t>
        </is>
      </c>
      <c r="D1801" t="inlineStr">
        <is>
          <t>화이트생명과학</t>
        </is>
      </c>
      <c r="E1801" t="inlineStr">
        <is>
          <t>valsartan</t>
        </is>
      </c>
      <c r="F1801" t="inlineStr">
        <is>
          <t>종합병원</t>
        </is>
      </c>
      <c r="G1801" t="inlineStr">
        <is>
          <t>Generic</t>
        </is>
      </c>
      <c r="H1801" s="493" t="n">
        <v>0</v>
      </c>
      <c r="I1801" s="493" t="n">
        <v>0</v>
      </c>
      <c r="J1801" s="493" t="n">
        <v>0</v>
      </c>
      <c r="K1801" s="493" t="n">
        <v>0</v>
      </c>
      <c r="L1801" s="493" t="n">
        <v>0</v>
      </c>
      <c r="M1801" s="493" t="n">
        <v>0</v>
      </c>
      <c r="N1801" s="493" t="n">
        <v>0</v>
      </c>
      <c r="O1801" s="493" t="n">
        <v>0</v>
      </c>
      <c r="P1801" s="493" t="n">
        <v>0</v>
      </c>
      <c r="Q1801" s="493" t="n">
        <v>0</v>
      </c>
      <c r="R1801" s="493" t="n">
        <v>0</v>
      </c>
      <c r="S1801" s="493" t="n">
        <v>0</v>
      </c>
      <c r="T1801" s="493" t="n">
        <v>0</v>
      </c>
      <c r="U1801" s="493" t="n">
        <v>0</v>
      </c>
      <c r="V1801" s="493" t="n">
        <v>0</v>
      </c>
      <c r="W1801" s="493" t="n">
        <v>0</v>
      </c>
      <c r="X1801" s="493" t="n">
        <v>0</v>
      </c>
      <c r="Y1801" s="493" t="n">
        <v>0</v>
      </c>
      <c r="Z1801" s="493" t="n">
        <v>0</v>
      </c>
      <c r="AA1801" s="493" t="n">
        <v>0</v>
      </c>
      <c r="AB1801" s="493" t="n">
        <v>0</v>
      </c>
      <c r="AC1801" s="493" t="n">
        <v>0</v>
      </c>
      <c r="AD1801" s="493" t="n">
        <v>0</v>
      </c>
      <c r="AE1801" s="493" t="n">
        <v>0</v>
      </c>
      <c r="AF1801" s="493" t="n">
        <v>0</v>
      </c>
      <c r="AG1801" s="493" t="n">
        <v>0</v>
      </c>
      <c r="AH1801" s="493" t="n">
        <v>0</v>
      </c>
      <c r="AI1801" s="493" t="n">
        <v>0</v>
      </c>
      <c r="AJ1801" s="493" t="n">
        <v>0</v>
      </c>
      <c r="AK1801" s="493" t="n">
        <v>0</v>
      </c>
      <c r="AL1801" s="493" t="n">
        <v>873.6</v>
      </c>
      <c r="AM1801" s="493" t="n">
        <v>0</v>
      </c>
      <c r="AN1801" s="493" t="n">
        <v>0</v>
      </c>
      <c r="AO1801" s="493" t="n">
        <v>175.5</v>
      </c>
      <c r="AP1801" s="493" t="n">
        <v>1419.6</v>
      </c>
      <c r="AQ1801" s="493" t="n">
        <v>59.1</v>
      </c>
      <c r="AR1801" s="493" t="n">
        <v>306</v>
      </c>
      <c r="AS1801" s="493" t="n">
        <v>59.7</v>
      </c>
      <c r="AT1801" s="493" t="n">
        <v>73.15000000000001</v>
      </c>
      <c r="AU1801" s="493" t="n">
        <v>244.8</v>
      </c>
      <c r="AV1801" s="493" t="n">
        <v>599.4</v>
      </c>
      <c r="AW1801" s="493" t="n">
        <v>54.6</v>
      </c>
      <c r="AX1801" s="493" t="n">
        <v>164.7</v>
      </c>
      <c r="AY1801" s="493" t="n">
        <v>0</v>
      </c>
      <c r="AZ1801" s="493" t="n">
        <v>0</v>
      </c>
      <c r="BA1801" s="493" t="n">
        <v>122.4</v>
      </c>
      <c r="BB1801" s="493" t="n">
        <v>0</v>
      </c>
      <c r="BC1801" s="493" t="n">
        <v>115.8</v>
      </c>
      <c r="BD1801" s="493" t="n">
        <v>0</v>
      </c>
      <c r="BE1801" s="493" t="n">
        <v>348</v>
      </c>
      <c r="BF1801" s="493" t="n">
        <v>0</v>
      </c>
      <c r="BG1801" s="493" t="n">
        <v>109.8</v>
      </c>
      <c r="BH1801" s="493" t="n">
        <v>0</v>
      </c>
      <c r="BI1801" s="493" t="n">
        <v>159.3</v>
      </c>
      <c r="BJ1801" s="493" t="n">
        <v>0</v>
      </c>
      <c r="BK1801" s="493" t="n">
        <v>522.9</v>
      </c>
      <c r="BL1801" s="493" t="n">
        <v>0</v>
      </c>
      <c r="BM1801" s="493" t="n">
        <v>164.7</v>
      </c>
      <c r="BN1801" s="493" t="n">
        <v>0</v>
      </c>
      <c r="BO1801" s="493" t="n">
        <v>324.1</v>
      </c>
      <c r="BP1801" s="493" t="n">
        <v>725.4</v>
      </c>
      <c r="BQ1801" s="493" t="n">
        <v>158.4</v>
      </c>
      <c r="BR1801" s="493" t="n">
        <v>55.8</v>
      </c>
      <c r="BS1801" s="493" t="n">
        <v>732</v>
      </c>
      <c r="BT1801" s="493" t="n">
        <v>0</v>
      </c>
      <c r="BU1801" s="493" t="n">
        <v>687.3</v>
      </c>
      <c r="BV1801" s="493" t="n">
        <v>499.8</v>
      </c>
      <c r="BW1801" s="493" t="n">
        <v>741</v>
      </c>
    </row>
    <row r="1802">
      <c r="A1802" t="inlineStr">
        <is>
          <t>[C9C] ANGIOTENSIN-II 길항제 (단일)</t>
        </is>
      </c>
      <c r="B1802" t="inlineStr">
        <is>
          <t>화이트생명과학</t>
        </is>
      </c>
      <c r="C1802" t="inlineStr">
        <is>
          <t>바사탄</t>
        </is>
      </c>
      <c r="D1802" t="inlineStr">
        <is>
          <t>화이트생명과학</t>
        </is>
      </c>
      <c r="E1802" t="inlineStr">
        <is>
          <t>valsartan</t>
        </is>
      </c>
      <c r="F1802" t="inlineStr">
        <is>
          <t>병원</t>
        </is>
      </c>
      <c r="G1802" t="inlineStr">
        <is>
          <t>Generic</t>
        </is>
      </c>
      <c r="H1802" s="493" t="n">
        <v>1678.2</v>
      </c>
      <c r="I1802" s="493" t="n">
        <v>0</v>
      </c>
      <c r="J1802" s="493" t="n">
        <v>1408.85</v>
      </c>
      <c r="K1802" s="493" t="n">
        <v>0</v>
      </c>
      <c r="L1802" s="493" t="n">
        <v>1007.97</v>
      </c>
      <c r="M1802" s="493" t="n">
        <v>400.62</v>
      </c>
      <c r="N1802" s="493" t="n">
        <v>1305.52</v>
      </c>
      <c r="O1802" s="493" t="n">
        <v>601.8</v>
      </c>
      <c r="P1802" s="493" t="n">
        <v>3492.83</v>
      </c>
      <c r="Q1802" s="493" t="n">
        <v>14876.87</v>
      </c>
      <c r="R1802" s="493" t="n">
        <v>23261.44</v>
      </c>
      <c r="S1802" s="493" t="n">
        <v>72565.00999999999</v>
      </c>
      <c r="T1802" s="493" t="n">
        <v>78215.13</v>
      </c>
      <c r="U1802" s="493" t="n">
        <v>78139.28</v>
      </c>
      <c r="V1802" s="493" t="n">
        <v>75848.37</v>
      </c>
      <c r="W1802" s="493" t="n">
        <v>57506.72</v>
      </c>
      <c r="X1802" s="493" t="n">
        <v>63833.39</v>
      </c>
      <c r="Y1802" s="493" t="n">
        <v>66118.21000000001</v>
      </c>
      <c r="Z1802" s="493" t="n">
        <v>61451.28</v>
      </c>
      <c r="AA1802" s="493" t="n">
        <v>58315.87</v>
      </c>
      <c r="AB1802" s="493" t="n">
        <v>67933.02</v>
      </c>
      <c r="AC1802" s="493" t="n">
        <v>61323.39</v>
      </c>
      <c r="AD1802" s="493" t="n">
        <v>80853.64999999999</v>
      </c>
      <c r="AE1802" s="493" t="n">
        <v>66236.75</v>
      </c>
      <c r="AF1802" s="493" t="n">
        <v>77320.13</v>
      </c>
      <c r="AG1802" s="493" t="n">
        <v>68527.87</v>
      </c>
      <c r="AH1802" s="493" t="n">
        <v>67668.87</v>
      </c>
      <c r="AI1802" s="493" t="n">
        <v>61876.7</v>
      </c>
      <c r="AJ1802" s="493" t="n">
        <v>85969.89999999999</v>
      </c>
      <c r="AK1802" s="493" t="n">
        <v>82926.61</v>
      </c>
      <c r="AL1802" s="493" t="n">
        <v>73257.55</v>
      </c>
      <c r="AM1802" s="493" t="n">
        <v>82250.67999999999</v>
      </c>
      <c r="AN1802" s="493" t="n">
        <v>70928.66</v>
      </c>
      <c r="AO1802" s="493" t="n">
        <v>74366.25</v>
      </c>
      <c r="AP1802" s="493" t="n">
        <v>76576.72</v>
      </c>
      <c r="AQ1802" s="493" t="n">
        <v>75232.42999999999</v>
      </c>
      <c r="AR1802" s="493" t="n">
        <v>85784.7</v>
      </c>
      <c r="AS1802" s="493" t="n">
        <v>81539.7</v>
      </c>
      <c r="AT1802" s="493" t="n">
        <v>75127.11</v>
      </c>
      <c r="AU1802" s="493" t="n">
        <v>48459.84</v>
      </c>
      <c r="AV1802" s="493" t="n">
        <v>22979.42</v>
      </c>
      <c r="AW1802" s="493" t="n">
        <v>18787.24</v>
      </c>
      <c r="AX1802" s="493" t="n">
        <v>18929.61</v>
      </c>
      <c r="AY1802" s="493" t="n">
        <v>22070.21</v>
      </c>
      <c r="AZ1802" s="493" t="n">
        <v>18127.7</v>
      </c>
      <c r="BA1802" s="493" t="n">
        <v>16747.99</v>
      </c>
      <c r="BB1802" s="493" t="n">
        <v>20489.64</v>
      </c>
      <c r="BC1802" s="493" t="n">
        <v>18503.29</v>
      </c>
      <c r="BD1802" s="493" t="n">
        <v>12651.43</v>
      </c>
      <c r="BE1802" s="493" t="n">
        <v>16732.21</v>
      </c>
      <c r="BF1802" s="493" t="n">
        <v>17884.81</v>
      </c>
      <c r="BG1802" s="493" t="n">
        <v>14189.23</v>
      </c>
      <c r="BH1802" s="493" t="n">
        <v>19749.73</v>
      </c>
      <c r="BI1802" s="493" t="n">
        <v>60631.8</v>
      </c>
      <c r="BJ1802" s="493" t="n">
        <v>76626.50999999999</v>
      </c>
      <c r="BK1802" s="493" t="n">
        <v>71731.81</v>
      </c>
      <c r="BL1802" s="493" t="n">
        <v>83848.3</v>
      </c>
      <c r="BM1802" s="493" t="n">
        <v>74188.23</v>
      </c>
      <c r="BN1802" s="493" t="n">
        <v>74541.56</v>
      </c>
      <c r="BO1802" s="493" t="n">
        <v>83698.16</v>
      </c>
      <c r="BP1802" s="493" t="n">
        <v>74744.53</v>
      </c>
      <c r="BQ1802" s="493" t="n">
        <v>68462.56</v>
      </c>
      <c r="BR1802" s="493" t="n">
        <v>84254.83</v>
      </c>
      <c r="BS1802" s="493" t="n">
        <v>58910.13</v>
      </c>
      <c r="BT1802" s="493" t="n">
        <v>58252.48</v>
      </c>
      <c r="BU1802" s="493" t="n">
        <v>68292.64999999999</v>
      </c>
      <c r="BV1802" s="493" t="n">
        <v>73845.73</v>
      </c>
      <c r="BW1802" s="493" t="n">
        <v>74771.3</v>
      </c>
    </row>
    <row r="1803">
      <c r="A1803" t="inlineStr">
        <is>
          <t>[C9C] ANGIOTENSIN-II 길항제 (단일)</t>
        </is>
      </c>
      <c r="B1803" t="inlineStr">
        <is>
          <t>화이트생명과학</t>
        </is>
      </c>
      <c r="C1803" t="inlineStr">
        <is>
          <t>바사탄</t>
        </is>
      </c>
      <c r="D1803" t="inlineStr">
        <is>
          <t>화이트생명과학</t>
        </is>
      </c>
      <c r="E1803" t="inlineStr">
        <is>
          <t>valsartan</t>
        </is>
      </c>
      <c r="F1803" t="inlineStr">
        <is>
          <t>의원</t>
        </is>
      </c>
      <c r="G1803" t="inlineStr">
        <is>
          <t>Generic</t>
        </is>
      </c>
      <c r="H1803" s="493" t="n">
        <v>47783.62</v>
      </c>
      <c r="I1803" s="493" t="n">
        <v>50645.92</v>
      </c>
      <c r="J1803" s="493" t="n">
        <v>57102.54</v>
      </c>
      <c r="K1803" s="493" t="n">
        <v>55750.13</v>
      </c>
      <c r="L1803" s="493" t="n">
        <v>53563.68</v>
      </c>
      <c r="M1803" s="493" t="n">
        <v>55443.73</v>
      </c>
      <c r="N1803" s="493" t="n">
        <v>59571.24</v>
      </c>
      <c r="O1803" s="493" t="n">
        <v>55716.7</v>
      </c>
      <c r="P1803" s="493" t="n">
        <v>52318.92</v>
      </c>
      <c r="Q1803" s="493" t="n">
        <v>52172.45</v>
      </c>
      <c r="R1803" s="493" t="n">
        <v>69182.07000000001</v>
      </c>
      <c r="S1803" s="493" t="n">
        <v>122434.8</v>
      </c>
      <c r="T1803" s="493" t="n">
        <v>117771.84</v>
      </c>
      <c r="U1803" s="493" t="n">
        <v>113625.69</v>
      </c>
      <c r="V1803" s="493" t="n">
        <v>120397.56</v>
      </c>
      <c r="W1803" s="493" t="n">
        <v>98215.86</v>
      </c>
      <c r="X1803" s="493" t="n">
        <v>93017.99000000001</v>
      </c>
      <c r="Y1803" s="493" t="n">
        <v>111983.94</v>
      </c>
      <c r="Z1803" s="493" t="n">
        <v>100634.96</v>
      </c>
      <c r="AA1803" s="493" t="n">
        <v>116054.2</v>
      </c>
      <c r="AB1803" s="493" t="n">
        <v>114885.75</v>
      </c>
      <c r="AC1803" s="493" t="n">
        <v>119570.72</v>
      </c>
      <c r="AD1803" s="493" t="n">
        <v>108980.66</v>
      </c>
      <c r="AE1803" s="493" t="n">
        <v>121520.61</v>
      </c>
      <c r="AF1803" s="493" t="n">
        <v>112169.94</v>
      </c>
      <c r="AG1803" s="493" t="n">
        <v>116796.82</v>
      </c>
      <c r="AH1803" s="493" t="n">
        <v>123024.09</v>
      </c>
      <c r="AI1803" s="493" t="n">
        <v>119005.01</v>
      </c>
      <c r="AJ1803" s="493" t="n">
        <v>140812.22</v>
      </c>
      <c r="AK1803" s="493" t="n">
        <v>131386.69</v>
      </c>
      <c r="AL1803" s="493" t="n">
        <v>136262.47</v>
      </c>
      <c r="AM1803" s="493" t="n">
        <v>143410.09</v>
      </c>
      <c r="AN1803" s="493" t="n">
        <v>138893.98</v>
      </c>
      <c r="AO1803" s="493" t="n">
        <v>146137.57</v>
      </c>
      <c r="AP1803" s="493" t="n">
        <v>151099.84</v>
      </c>
      <c r="AQ1803" s="493" t="n">
        <v>150304.83</v>
      </c>
      <c r="AR1803" s="493" t="n">
        <v>149624.22</v>
      </c>
      <c r="AS1803" s="493" t="n">
        <v>143560.56</v>
      </c>
      <c r="AT1803" s="493" t="n">
        <v>146763.57</v>
      </c>
      <c r="AU1803" s="493" t="n">
        <v>157470.83</v>
      </c>
      <c r="AV1803" s="493" t="n">
        <v>157684.28</v>
      </c>
      <c r="AW1803" s="493" t="n">
        <v>160870.17</v>
      </c>
      <c r="AX1803" s="493" t="n">
        <v>174799.79</v>
      </c>
      <c r="AY1803" s="493" t="n">
        <v>166749.16</v>
      </c>
      <c r="AZ1803" s="493" t="n">
        <v>175459.14</v>
      </c>
      <c r="BA1803" s="493" t="n">
        <v>181685.93</v>
      </c>
      <c r="BB1803" s="493" t="n">
        <v>170053.28</v>
      </c>
      <c r="BC1803" s="493" t="n">
        <v>173447.95</v>
      </c>
      <c r="BD1803" s="493" t="n">
        <v>165017.36</v>
      </c>
      <c r="BE1803" s="493" t="n">
        <v>143121.93</v>
      </c>
      <c r="BF1803" s="493" t="n">
        <v>160602.88</v>
      </c>
      <c r="BG1803" s="493" t="n">
        <v>169139.34</v>
      </c>
      <c r="BH1803" s="493" t="n">
        <v>163156.55</v>
      </c>
      <c r="BI1803" s="493" t="n">
        <v>165852.99</v>
      </c>
      <c r="BJ1803" s="493" t="n">
        <v>168255.42</v>
      </c>
      <c r="BK1803" s="493" t="n">
        <v>164716.33</v>
      </c>
      <c r="BL1803" s="493" t="n">
        <v>186927.87</v>
      </c>
      <c r="BM1803" s="493" t="n">
        <v>163434</v>
      </c>
      <c r="BN1803" s="493" t="n">
        <v>147362.57</v>
      </c>
      <c r="BO1803" s="493" t="n">
        <v>181974.19</v>
      </c>
      <c r="BP1803" s="493" t="n">
        <v>155547.33</v>
      </c>
      <c r="BQ1803" s="493" t="n">
        <v>158482.91</v>
      </c>
      <c r="BR1803" s="493" t="n">
        <v>163972.13</v>
      </c>
      <c r="BS1803" s="493" t="n">
        <v>166994.76</v>
      </c>
      <c r="BT1803" s="493" t="n">
        <v>149034.22</v>
      </c>
      <c r="BU1803" s="493" t="n">
        <v>160808</v>
      </c>
      <c r="BV1803" s="493" t="n">
        <v>165548.26</v>
      </c>
      <c r="BW1803" s="493" t="n">
        <v>162789.74</v>
      </c>
    </row>
    <row r="1804">
      <c r="A1804" t="inlineStr">
        <is>
          <t>[C9C] ANGIOTENSIN-II 길항제 (단일)</t>
        </is>
      </c>
      <c r="B1804" t="inlineStr">
        <is>
          <t>화이트생명과학</t>
        </is>
      </c>
      <c r="C1804" t="inlineStr">
        <is>
          <t>바사탄</t>
        </is>
      </c>
      <c r="D1804" t="inlineStr">
        <is>
          <t>화이트생명과학</t>
        </is>
      </c>
      <c r="E1804" t="inlineStr">
        <is>
          <t>valsartan</t>
        </is>
      </c>
      <c r="F1804" t="inlineStr">
        <is>
          <t>보건소</t>
        </is>
      </c>
      <c r="G1804" t="inlineStr">
        <is>
          <t>Generic</t>
        </is>
      </c>
      <c r="H1804" s="493" t="n">
        <v>1185</v>
      </c>
      <c r="I1804" s="493" t="n">
        <v>0</v>
      </c>
      <c r="J1804" s="493" t="n">
        <v>1080</v>
      </c>
      <c r="K1804" s="493" t="n">
        <v>0</v>
      </c>
      <c r="L1804" s="493" t="n">
        <v>0</v>
      </c>
      <c r="M1804" s="493" t="n">
        <v>0</v>
      </c>
      <c r="N1804" s="493" t="n">
        <v>0</v>
      </c>
      <c r="O1804" s="493" t="n">
        <v>0</v>
      </c>
      <c r="P1804" s="493" t="n">
        <v>0</v>
      </c>
      <c r="Q1804" s="493" t="n">
        <v>0</v>
      </c>
      <c r="R1804" s="493" t="n">
        <v>0</v>
      </c>
      <c r="S1804" s="493" t="n">
        <v>3322.17</v>
      </c>
      <c r="T1804" s="493" t="n">
        <v>5888.22</v>
      </c>
      <c r="U1804" s="493" t="n">
        <v>3216.8</v>
      </c>
      <c r="V1804" s="493" t="n">
        <v>4473.9</v>
      </c>
      <c r="W1804" s="493" t="n">
        <v>1180.8</v>
      </c>
      <c r="X1804" s="493" t="n">
        <v>5039.4</v>
      </c>
      <c r="Y1804" s="493" t="n">
        <v>1906.5</v>
      </c>
      <c r="Z1804" s="493" t="n">
        <v>3871.35</v>
      </c>
      <c r="AA1804" s="493" t="n">
        <v>4712.5</v>
      </c>
      <c r="AB1804" s="493" t="n">
        <v>2991.6</v>
      </c>
      <c r="AC1804" s="493" t="n">
        <v>2536.35</v>
      </c>
      <c r="AD1804" s="493" t="n">
        <v>4687.5</v>
      </c>
      <c r="AE1804" s="493" t="n">
        <v>622.8</v>
      </c>
      <c r="AF1804" s="493" t="n">
        <v>10211.7</v>
      </c>
      <c r="AG1804" s="493" t="n">
        <v>2889.75</v>
      </c>
      <c r="AH1804" s="493" t="n">
        <v>933.3</v>
      </c>
      <c r="AI1804" s="493" t="n">
        <v>848.1</v>
      </c>
      <c r="AJ1804" s="493" t="n">
        <v>5128.56</v>
      </c>
      <c r="AK1804" s="493" t="n">
        <v>2641.8</v>
      </c>
      <c r="AL1804" s="493" t="n">
        <v>4090.5</v>
      </c>
      <c r="AM1804" s="493" t="n">
        <v>8485.200000000001</v>
      </c>
      <c r="AN1804" s="493" t="n">
        <v>3299.2</v>
      </c>
      <c r="AO1804" s="493" t="n">
        <v>2743.95</v>
      </c>
      <c r="AP1804" s="493" t="n">
        <v>8116.35</v>
      </c>
      <c r="AQ1804" s="493" t="n">
        <v>9309.42</v>
      </c>
      <c r="AR1804" s="493" t="n">
        <v>4861.8</v>
      </c>
      <c r="AS1804" s="493" t="n">
        <v>13081.5</v>
      </c>
      <c r="AT1804" s="493" t="n">
        <v>5040.03</v>
      </c>
      <c r="AU1804" s="493" t="n">
        <v>1950.45</v>
      </c>
      <c r="AV1804" s="493" t="n">
        <v>13646.7</v>
      </c>
      <c r="AW1804" s="493" t="n">
        <v>11272.8</v>
      </c>
      <c r="AX1804" s="493" t="n">
        <v>9339</v>
      </c>
      <c r="AY1804" s="493" t="n">
        <v>3997.95</v>
      </c>
      <c r="AZ1804" s="493" t="n">
        <v>13656.6</v>
      </c>
      <c r="BA1804" s="493" t="n">
        <v>19202.83</v>
      </c>
      <c r="BB1804" s="493" t="n">
        <v>14034</v>
      </c>
      <c r="BC1804" s="493" t="n">
        <v>6286.2</v>
      </c>
      <c r="BD1804" s="493" t="n">
        <v>4704.3</v>
      </c>
      <c r="BE1804" s="493" t="n">
        <v>7487.3</v>
      </c>
      <c r="BF1804" s="493" t="n">
        <v>8246.4</v>
      </c>
      <c r="BG1804" s="493" t="n">
        <v>991.04</v>
      </c>
      <c r="BH1804" s="493" t="n">
        <v>8006.4</v>
      </c>
      <c r="BI1804" s="493" t="n">
        <v>16228.65</v>
      </c>
      <c r="BJ1804" s="493" t="n">
        <v>8499.5</v>
      </c>
      <c r="BK1804" s="493" t="n">
        <v>5531.25</v>
      </c>
      <c r="BL1804" s="493" t="n">
        <v>7576.7</v>
      </c>
      <c r="BM1804" s="493" t="n">
        <v>5678.6</v>
      </c>
      <c r="BN1804" s="493" t="n">
        <v>9498.18</v>
      </c>
      <c r="BO1804" s="493" t="n">
        <v>3709.04</v>
      </c>
      <c r="BP1804" s="493" t="n">
        <v>8369.43</v>
      </c>
      <c r="BQ1804" s="493" t="n">
        <v>6059.74</v>
      </c>
      <c r="BR1804" s="493" t="n">
        <v>6834.87</v>
      </c>
      <c r="BS1804" s="493" t="n">
        <v>8521.65</v>
      </c>
      <c r="BT1804" s="493" t="n">
        <v>2882.4</v>
      </c>
      <c r="BU1804" s="493" t="n">
        <v>3716.7</v>
      </c>
      <c r="BV1804" s="493" t="n">
        <v>9147.940000000001</v>
      </c>
      <c r="BW1804" s="493" t="n">
        <v>6173.63</v>
      </c>
    </row>
    <row r="1805">
      <c r="A1805" t="inlineStr">
        <is>
          <t>[C9C] ANGIOTENSIN-II 길항제 (단일)</t>
        </is>
      </c>
      <c r="B1805" t="inlineStr">
        <is>
          <t>화이트생명과학</t>
        </is>
      </c>
      <c r="C1805" t="inlineStr">
        <is>
          <t>올메린</t>
        </is>
      </c>
      <c r="D1805" t="inlineStr">
        <is>
          <t>화이트생명과학</t>
        </is>
      </c>
      <c r="E1805" t="inlineStr">
        <is>
          <t>olmesartan medoxomil</t>
        </is>
      </c>
      <c r="F1805" t="inlineStr">
        <is>
          <t>상급종합병원</t>
        </is>
      </c>
      <c r="G1805" t="inlineStr">
        <is>
          <t>Generic</t>
        </is>
      </c>
      <c r="H1805" s="493" t="n">
        <v>0</v>
      </c>
      <c r="I1805" s="493" t="n">
        <v>0</v>
      </c>
      <c r="J1805" s="493" t="n">
        <v>0</v>
      </c>
      <c r="K1805" s="493" t="n">
        <v>0</v>
      </c>
      <c r="L1805" s="493" t="n">
        <v>0</v>
      </c>
      <c r="M1805" s="493" t="n">
        <v>0</v>
      </c>
      <c r="N1805" s="493" t="n">
        <v>337.96</v>
      </c>
      <c r="O1805" s="493" t="n">
        <v>0</v>
      </c>
      <c r="P1805" s="493" t="n">
        <v>677.6</v>
      </c>
      <c r="Q1805" s="493" t="n">
        <v>0</v>
      </c>
      <c r="R1805" s="493" t="n">
        <v>0</v>
      </c>
      <c r="S1805" s="493" t="n">
        <v>0</v>
      </c>
      <c r="T1805" s="493" t="n">
        <v>0</v>
      </c>
      <c r="U1805" s="493" t="n">
        <v>0</v>
      </c>
      <c r="V1805" s="493" t="n">
        <v>0</v>
      </c>
      <c r="W1805" s="493" t="n">
        <v>0</v>
      </c>
      <c r="X1805" s="493" t="n">
        <v>0</v>
      </c>
      <c r="Y1805" s="493" t="n">
        <v>0</v>
      </c>
      <c r="Z1805" s="493" t="n">
        <v>0</v>
      </c>
      <c r="AA1805" s="493" t="n">
        <v>0</v>
      </c>
      <c r="AB1805" s="493" t="n">
        <v>0</v>
      </c>
      <c r="AC1805" s="493" t="n">
        <v>0</v>
      </c>
      <c r="AD1805" s="493" t="n">
        <v>0</v>
      </c>
      <c r="AE1805" s="493" t="n">
        <v>0</v>
      </c>
      <c r="AF1805" s="493" t="n">
        <v>0</v>
      </c>
      <c r="AG1805" s="493" t="n">
        <v>0</v>
      </c>
      <c r="AH1805" s="493" t="n">
        <v>0</v>
      </c>
      <c r="AI1805" s="493" t="n">
        <v>0</v>
      </c>
      <c r="AJ1805" s="493" t="n">
        <v>0</v>
      </c>
      <c r="AK1805" s="493" t="n">
        <v>0</v>
      </c>
      <c r="AL1805" s="493" t="n">
        <v>0</v>
      </c>
      <c r="AM1805" s="493" t="n">
        <v>0</v>
      </c>
      <c r="AN1805" s="493" t="n">
        <v>0</v>
      </c>
      <c r="AO1805" s="493" t="n">
        <v>0</v>
      </c>
      <c r="AP1805" s="493" t="n">
        <v>0</v>
      </c>
      <c r="AQ1805" s="493" t="n">
        <v>0</v>
      </c>
      <c r="AR1805" s="493" t="n">
        <v>0</v>
      </c>
      <c r="AS1805" s="493" t="n">
        <v>0</v>
      </c>
      <c r="AT1805" s="493" t="n">
        <v>0</v>
      </c>
      <c r="AU1805" s="493" t="n">
        <v>0</v>
      </c>
      <c r="AV1805" s="493" t="n">
        <v>0</v>
      </c>
      <c r="AW1805" s="493" t="n">
        <v>0</v>
      </c>
      <c r="AX1805" s="493" t="n">
        <v>0</v>
      </c>
      <c r="AY1805" s="493" t="n">
        <v>0</v>
      </c>
      <c r="AZ1805" s="493" t="n">
        <v>0</v>
      </c>
      <c r="BA1805" s="493" t="n">
        <v>0</v>
      </c>
      <c r="BB1805" s="493" t="n">
        <v>0</v>
      </c>
      <c r="BC1805" s="493" t="n">
        <v>0</v>
      </c>
      <c r="BD1805" s="493" t="n">
        <v>0</v>
      </c>
      <c r="BE1805" s="493" t="n">
        <v>0</v>
      </c>
      <c r="BF1805" s="493" t="n">
        <v>0</v>
      </c>
      <c r="BG1805" s="493" t="n">
        <v>0</v>
      </c>
      <c r="BH1805" s="493" t="n">
        <v>0</v>
      </c>
      <c r="BI1805" s="493" t="n">
        <v>0</v>
      </c>
      <c r="BJ1805" s="493" t="n">
        <v>0</v>
      </c>
      <c r="BK1805" s="493" t="n">
        <v>0</v>
      </c>
      <c r="BL1805" s="493" t="n">
        <v>0</v>
      </c>
      <c r="BM1805" s="493" t="n">
        <v>0</v>
      </c>
      <c r="BN1805" s="493" t="n">
        <v>0</v>
      </c>
      <c r="BO1805" s="493" t="n">
        <v>0</v>
      </c>
      <c r="BP1805" s="493" t="n">
        <v>0</v>
      </c>
      <c r="BQ1805" s="493" t="n">
        <v>0</v>
      </c>
      <c r="BR1805" s="493" t="n">
        <v>0</v>
      </c>
      <c r="BS1805" s="493" t="n">
        <v>0</v>
      </c>
      <c r="BT1805" s="493" t="n">
        <v>0</v>
      </c>
      <c r="BU1805" s="493" t="n">
        <v>0</v>
      </c>
      <c r="BV1805" s="493" t="n">
        <v>0</v>
      </c>
      <c r="BW1805" s="493" t="n">
        <v>0</v>
      </c>
    </row>
    <row r="1806">
      <c r="A1806" t="inlineStr">
        <is>
          <t>[C9C] ANGIOTENSIN-II 길항제 (단일)</t>
        </is>
      </c>
      <c r="B1806" t="inlineStr">
        <is>
          <t>화이트생명과학</t>
        </is>
      </c>
      <c r="C1806" t="inlineStr">
        <is>
          <t>올메린</t>
        </is>
      </c>
      <c r="D1806" t="inlineStr">
        <is>
          <t>화이트생명과학</t>
        </is>
      </c>
      <c r="E1806" t="inlineStr">
        <is>
          <t>olmesartan medoxomil</t>
        </is>
      </c>
      <c r="F1806" t="inlineStr">
        <is>
          <t>종합병원</t>
        </is>
      </c>
      <c r="G1806" t="inlineStr">
        <is>
          <t>Generic</t>
        </is>
      </c>
      <c r="H1806" s="493" t="n">
        <v>0</v>
      </c>
      <c r="I1806" s="493" t="n">
        <v>130.8</v>
      </c>
      <c r="J1806" s="493" t="n">
        <v>0</v>
      </c>
      <c r="K1806" s="493" t="n">
        <v>135.6</v>
      </c>
      <c r="L1806" s="493" t="n">
        <v>0</v>
      </c>
      <c r="M1806" s="493" t="n">
        <v>134.4</v>
      </c>
      <c r="N1806" s="493" t="n">
        <v>0</v>
      </c>
      <c r="O1806" s="493" t="n">
        <v>63.6</v>
      </c>
      <c r="P1806" s="493" t="n">
        <v>65.40000000000001</v>
      </c>
      <c r="Q1806" s="493" t="n">
        <v>64.8</v>
      </c>
      <c r="R1806" s="493" t="n">
        <v>63</v>
      </c>
      <c r="S1806" s="493" t="n">
        <v>64.8</v>
      </c>
      <c r="T1806" s="493" t="n">
        <v>64.2</v>
      </c>
      <c r="U1806" s="493" t="n">
        <v>63</v>
      </c>
      <c r="V1806" s="493" t="n">
        <v>64.2</v>
      </c>
      <c r="W1806" s="493" t="n">
        <v>303</v>
      </c>
      <c r="X1806" s="493" t="n">
        <v>64.8</v>
      </c>
      <c r="Y1806" s="493" t="n">
        <v>64.8</v>
      </c>
      <c r="Z1806" s="493" t="n">
        <v>64.8</v>
      </c>
      <c r="AA1806" s="493" t="n">
        <v>61.8</v>
      </c>
      <c r="AB1806" s="493" t="n">
        <v>304.8</v>
      </c>
      <c r="AC1806" s="493" t="n">
        <v>64.2</v>
      </c>
      <c r="AD1806" s="493" t="n">
        <v>307.2</v>
      </c>
      <c r="AE1806" s="493" t="n">
        <v>64.8</v>
      </c>
      <c r="AF1806" s="493" t="n">
        <v>65.40000000000001</v>
      </c>
      <c r="AG1806" s="493" t="n">
        <v>66</v>
      </c>
      <c r="AH1806" s="493" t="n">
        <v>66</v>
      </c>
      <c r="AI1806" s="493" t="n">
        <v>66</v>
      </c>
      <c r="AJ1806" s="493" t="n">
        <v>63</v>
      </c>
      <c r="AK1806" s="493" t="n">
        <v>0</v>
      </c>
      <c r="AL1806" s="493" t="n">
        <v>66</v>
      </c>
      <c r="AM1806" s="493" t="n">
        <v>67.2</v>
      </c>
      <c r="AN1806" s="493" t="n">
        <v>67.8</v>
      </c>
      <c r="AO1806" s="493" t="n">
        <v>69</v>
      </c>
      <c r="AP1806" s="493" t="n">
        <v>68.40000000000001</v>
      </c>
      <c r="AQ1806" s="493" t="n">
        <v>67.2</v>
      </c>
      <c r="AR1806" s="493" t="n">
        <v>68.40000000000001</v>
      </c>
      <c r="AS1806" s="493" t="n">
        <v>134.4</v>
      </c>
      <c r="AT1806" s="493" t="n">
        <v>0</v>
      </c>
      <c r="AU1806" s="493" t="n">
        <v>136.8</v>
      </c>
      <c r="AV1806" s="493" t="n">
        <v>0</v>
      </c>
      <c r="AW1806" s="493" t="n">
        <v>133.2</v>
      </c>
      <c r="AX1806" s="493" t="n">
        <v>68.40000000000001</v>
      </c>
      <c r="AY1806" s="493" t="n">
        <v>923.1</v>
      </c>
      <c r="AZ1806" s="493" t="n">
        <v>927</v>
      </c>
      <c r="BA1806" s="493" t="n">
        <v>564.6</v>
      </c>
      <c r="BB1806" s="493" t="n">
        <v>921.3</v>
      </c>
      <c r="BC1806" s="493" t="n">
        <v>924.9</v>
      </c>
      <c r="BD1806" s="493" t="n">
        <v>64.8</v>
      </c>
      <c r="BE1806" s="493" t="n">
        <v>70.8</v>
      </c>
      <c r="BF1806" s="493" t="n">
        <v>311.4</v>
      </c>
      <c r="BG1806" s="493" t="n">
        <v>70.8</v>
      </c>
      <c r="BH1806" s="493" t="n">
        <v>66</v>
      </c>
      <c r="BI1806" s="493" t="n">
        <v>68.40000000000001</v>
      </c>
      <c r="BJ1806" s="493" t="n">
        <v>72</v>
      </c>
      <c r="BK1806" s="493" t="n">
        <v>69.59999999999999</v>
      </c>
      <c r="BL1806" s="493" t="n">
        <v>72</v>
      </c>
      <c r="BM1806" s="493" t="n">
        <v>73.8</v>
      </c>
      <c r="BN1806" s="493" t="n">
        <v>74.40000000000001</v>
      </c>
      <c r="BO1806" s="493" t="n">
        <v>0</v>
      </c>
      <c r="BP1806" s="493" t="n">
        <v>0</v>
      </c>
      <c r="BQ1806" s="493" t="n">
        <v>0</v>
      </c>
      <c r="BR1806" s="493" t="n">
        <v>490.2</v>
      </c>
      <c r="BS1806" s="493" t="n">
        <v>0</v>
      </c>
      <c r="BT1806" s="493" t="n">
        <v>483.6</v>
      </c>
      <c r="BU1806" s="493" t="n">
        <v>0</v>
      </c>
      <c r="BV1806" s="493" t="n">
        <v>481.2</v>
      </c>
      <c r="BW1806" s="493" t="n">
        <v>0</v>
      </c>
    </row>
    <row r="1807">
      <c r="A1807" t="inlineStr">
        <is>
          <t>[C9C] ANGIOTENSIN-II 길항제 (단일)</t>
        </is>
      </c>
      <c r="B1807" t="inlineStr">
        <is>
          <t>화이트생명과학</t>
        </is>
      </c>
      <c r="C1807" t="inlineStr">
        <is>
          <t>올메린</t>
        </is>
      </c>
      <c r="D1807" t="inlineStr">
        <is>
          <t>화이트생명과학</t>
        </is>
      </c>
      <c r="E1807" t="inlineStr">
        <is>
          <t>olmesartan medoxomil</t>
        </is>
      </c>
      <c r="F1807" t="inlineStr">
        <is>
          <t>병원</t>
        </is>
      </c>
      <c r="G1807" t="inlineStr">
        <is>
          <t>Generic</t>
        </is>
      </c>
      <c r="H1807" s="493" t="n">
        <v>0</v>
      </c>
      <c r="I1807" s="493" t="n">
        <v>1200</v>
      </c>
      <c r="J1807" s="493" t="n">
        <v>240</v>
      </c>
      <c r="K1807" s="493" t="n">
        <v>1080</v>
      </c>
      <c r="L1807" s="493" t="n">
        <v>0</v>
      </c>
      <c r="M1807" s="493" t="n">
        <v>1680</v>
      </c>
      <c r="N1807" s="493" t="n">
        <v>964.5</v>
      </c>
      <c r="O1807" s="493" t="n">
        <v>1440</v>
      </c>
      <c r="P1807" s="493" t="n">
        <v>0</v>
      </c>
      <c r="Q1807" s="493" t="n">
        <v>1678.8</v>
      </c>
      <c r="R1807" s="493" t="n">
        <v>0</v>
      </c>
      <c r="S1807" s="493" t="n">
        <v>960</v>
      </c>
      <c r="T1807" s="493" t="n">
        <v>0</v>
      </c>
      <c r="U1807" s="493" t="n">
        <v>720</v>
      </c>
      <c r="V1807" s="493" t="n">
        <v>938.01</v>
      </c>
      <c r="W1807" s="493" t="n">
        <v>1006.5</v>
      </c>
      <c r="X1807" s="493" t="n">
        <v>670.8</v>
      </c>
      <c r="Y1807" s="493" t="n">
        <v>1545.3</v>
      </c>
      <c r="Z1807" s="493" t="n">
        <v>1803.6</v>
      </c>
      <c r="AA1807" s="493" t="n">
        <v>30.9</v>
      </c>
      <c r="AB1807" s="493" t="n">
        <v>1350</v>
      </c>
      <c r="AC1807" s="493" t="n">
        <v>156.3</v>
      </c>
      <c r="AD1807" s="493" t="n">
        <v>811.8</v>
      </c>
      <c r="AE1807" s="493" t="n">
        <v>0</v>
      </c>
      <c r="AF1807" s="493" t="n">
        <v>752.7</v>
      </c>
      <c r="AG1807" s="493" t="n">
        <v>44.7</v>
      </c>
      <c r="AH1807" s="493" t="n">
        <v>351</v>
      </c>
      <c r="AI1807" s="493" t="n">
        <v>222.75</v>
      </c>
      <c r="AJ1807" s="493" t="n">
        <v>124</v>
      </c>
      <c r="AK1807" s="493" t="n">
        <v>23.25</v>
      </c>
      <c r="AL1807" s="493" t="n">
        <v>231</v>
      </c>
      <c r="AM1807" s="493" t="n">
        <v>25.35</v>
      </c>
      <c r="AN1807" s="493" t="n">
        <v>486.45</v>
      </c>
      <c r="AO1807" s="493" t="n">
        <v>209.7</v>
      </c>
      <c r="AP1807" s="493" t="n">
        <v>202.6</v>
      </c>
      <c r="AQ1807" s="493" t="n">
        <v>715.05</v>
      </c>
      <c r="AR1807" s="493" t="n">
        <v>5800.92</v>
      </c>
      <c r="AS1807" s="493" t="n">
        <v>7297.03</v>
      </c>
      <c r="AT1807" s="493" t="n">
        <v>5213.88</v>
      </c>
      <c r="AU1807" s="493" t="n">
        <v>9898.870000000001</v>
      </c>
      <c r="AV1807" s="493" t="n">
        <v>5572.03</v>
      </c>
      <c r="AW1807" s="493" t="n">
        <v>10894.27</v>
      </c>
      <c r="AX1807" s="493" t="n">
        <v>11526.76</v>
      </c>
      <c r="AY1807" s="493" t="n">
        <v>15800.79</v>
      </c>
      <c r="AZ1807" s="493" t="n">
        <v>2082.34</v>
      </c>
      <c r="BA1807" s="493" t="n">
        <v>16412.75</v>
      </c>
      <c r="BB1807" s="493" t="n">
        <v>12827.84</v>
      </c>
      <c r="BC1807" s="493" t="n">
        <v>14220.15</v>
      </c>
      <c r="BD1807" s="493" t="n">
        <v>12160.67</v>
      </c>
      <c r="BE1807" s="493" t="n">
        <v>16057.82</v>
      </c>
      <c r="BF1807" s="493" t="n">
        <v>11112.93</v>
      </c>
      <c r="BG1807" s="493" t="n">
        <v>21439.35</v>
      </c>
      <c r="BH1807" s="493" t="n">
        <v>12010.8</v>
      </c>
      <c r="BI1807" s="493" t="n">
        <v>11893.15</v>
      </c>
      <c r="BJ1807" s="493" t="n">
        <v>9891.959999999999</v>
      </c>
      <c r="BK1807" s="493" t="n">
        <v>10169.11</v>
      </c>
      <c r="BL1807" s="493" t="n">
        <v>9614.25</v>
      </c>
      <c r="BM1807" s="493" t="n">
        <v>8749.450000000001</v>
      </c>
      <c r="BN1807" s="493" t="n">
        <v>6713.07</v>
      </c>
      <c r="BO1807" s="493" t="n">
        <v>8762.959999999999</v>
      </c>
      <c r="BP1807" s="493" t="n">
        <v>7478.15</v>
      </c>
      <c r="BQ1807" s="493" t="n">
        <v>5183.29</v>
      </c>
      <c r="BR1807" s="493" t="n">
        <v>11939.39</v>
      </c>
      <c r="BS1807" s="493" t="n">
        <v>5804.73</v>
      </c>
      <c r="BT1807" s="493" t="n">
        <v>6421.15</v>
      </c>
      <c r="BU1807" s="493" t="n">
        <v>6707.92</v>
      </c>
      <c r="BV1807" s="493" t="n">
        <v>5189.62</v>
      </c>
      <c r="BW1807" s="493" t="n">
        <v>6080.43</v>
      </c>
    </row>
    <row r="1808">
      <c r="A1808" t="inlineStr">
        <is>
          <t>[C9C] ANGIOTENSIN-II 길항제 (단일)</t>
        </is>
      </c>
      <c r="B1808" t="inlineStr">
        <is>
          <t>화이트생명과학</t>
        </is>
      </c>
      <c r="C1808" t="inlineStr">
        <is>
          <t>올메린</t>
        </is>
      </c>
      <c r="D1808" t="inlineStr">
        <is>
          <t>화이트생명과학</t>
        </is>
      </c>
      <c r="E1808" t="inlineStr">
        <is>
          <t>olmesartan medoxomil</t>
        </is>
      </c>
      <c r="F1808" t="inlineStr">
        <is>
          <t>의원</t>
        </is>
      </c>
      <c r="G1808" t="inlineStr">
        <is>
          <t>Generic</t>
        </is>
      </c>
      <c r="H1808" s="493" t="n">
        <v>26491.5</v>
      </c>
      <c r="I1808" s="493" t="n">
        <v>23218.6</v>
      </c>
      <c r="J1808" s="493" t="n">
        <v>27462</v>
      </c>
      <c r="K1808" s="493" t="n">
        <v>28877.29</v>
      </c>
      <c r="L1808" s="493" t="n">
        <v>28622.78</v>
      </c>
      <c r="M1808" s="493" t="n">
        <v>28988.5</v>
      </c>
      <c r="N1808" s="493" t="n">
        <v>34279.5</v>
      </c>
      <c r="O1808" s="493" t="n">
        <v>23934.9</v>
      </c>
      <c r="P1808" s="493" t="n">
        <v>29593.16</v>
      </c>
      <c r="Q1808" s="493" t="n">
        <v>28368.3</v>
      </c>
      <c r="R1808" s="493" t="n">
        <v>29969.8</v>
      </c>
      <c r="S1808" s="493" t="n">
        <v>33248</v>
      </c>
      <c r="T1808" s="493" t="n">
        <v>36111.35</v>
      </c>
      <c r="U1808" s="493" t="n">
        <v>35196.8</v>
      </c>
      <c r="V1808" s="493" t="n">
        <v>35109.6</v>
      </c>
      <c r="W1808" s="493" t="n">
        <v>34505.8</v>
      </c>
      <c r="X1808" s="493" t="n">
        <v>34585.74</v>
      </c>
      <c r="Y1808" s="493" t="n">
        <v>34774.06</v>
      </c>
      <c r="Z1808" s="493" t="n">
        <v>36528.71</v>
      </c>
      <c r="AA1808" s="493" t="n">
        <v>38292.81</v>
      </c>
      <c r="AB1808" s="493" t="n">
        <v>36419.75</v>
      </c>
      <c r="AC1808" s="493" t="n">
        <v>33667.76</v>
      </c>
      <c r="AD1808" s="493" t="n">
        <v>39555.15</v>
      </c>
      <c r="AE1808" s="493" t="n">
        <v>34938.63</v>
      </c>
      <c r="AF1808" s="493" t="n">
        <v>35699.1</v>
      </c>
      <c r="AG1808" s="493" t="n">
        <v>31424.2</v>
      </c>
      <c r="AH1808" s="493" t="n">
        <v>41683.86</v>
      </c>
      <c r="AI1808" s="493" t="n">
        <v>32004.26</v>
      </c>
      <c r="AJ1808" s="493" t="n">
        <v>25372.68</v>
      </c>
      <c r="AK1808" s="493" t="n">
        <v>30070.45</v>
      </c>
      <c r="AL1808" s="493" t="n">
        <v>26362.84</v>
      </c>
      <c r="AM1808" s="493" t="n">
        <v>21074.14</v>
      </c>
      <c r="AN1808" s="493" t="n">
        <v>26231.1</v>
      </c>
      <c r="AO1808" s="493" t="n">
        <v>20701.4</v>
      </c>
      <c r="AP1808" s="493" t="n">
        <v>24462.3</v>
      </c>
      <c r="AQ1808" s="493" t="n">
        <v>25548.55</v>
      </c>
      <c r="AR1808" s="493" t="n">
        <v>25550.45</v>
      </c>
      <c r="AS1808" s="493" t="n">
        <v>27191.7</v>
      </c>
      <c r="AT1808" s="493" t="n">
        <v>22840.35</v>
      </c>
      <c r="AU1808" s="493" t="n">
        <v>24268.01</v>
      </c>
      <c r="AV1808" s="493" t="n">
        <v>29060.21</v>
      </c>
      <c r="AW1808" s="493" t="n">
        <v>24292.41</v>
      </c>
      <c r="AX1808" s="493" t="n">
        <v>26218.1</v>
      </c>
      <c r="AY1808" s="493" t="n">
        <v>32546.16</v>
      </c>
      <c r="AZ1808" s="493" t="n">
        <v>24947.85</v>
      </c>
      <c r="BA1808" s="493" t="n">
        <v>28707.01</v>
      </c>
      <c r="BB1808" s="493" t="n">
        <v>24068.94</v>
      </c>
      <c r="BC1808" s="493" t="n">
        <v>29793.97</v>
      </c>
      <c r="BD1808" s="493" t="n">
        <v>24596.01</v>
      </c>
      <c r="BE1808" s="493" t="n">
        <v>22829.84</v>
      </c>
      <c r="BF1808" s="493" t="n">
        <v>19343.2</v>
      </c>
      <c r="BG1808" s="493" t="n">
        <v>23562.11</v>
      </c>
      <c r="BH1808" s="493" t="n">
        <v>27427.23</v>
      </c>
      <c r="BI1808" s="493" t="n">
        <v>27791.02</v>
      </c>
      <c r="BJ1808" s="493" t="n">
        <v>26632.48</v>
      </c>
      <c r="BK1808" s="493" t="n">
        <v>24623.67</v>
      </c>
      <c r="BL1808" s="493" t="n">
        <v>27411.16</v>
      </c>
      <c r="BM1808" s="493" t="n">
        <v>23022.48</v>
      </c>
      <c r="BN1808" s="493" t="n">
        <v>23804.36</v>
      </c>
      <c r="BO1808" s="493" t="n">
        <v>25793.39</v>
      </c>
      <c r="BP1808" s="493" t="n">
        <v>20224.45</v>
      </c>
      <c r="BQ1808" s="493" t="n">
        <v>25687.77</v>
      </c>
      <c r="BR1808" s="493" t="n">
        <v>24897.42</v>
      </c>
      <c r="BS1808" s="493" t="n">
        <v>27463.13</v>
      </c>
      <c r="BT1808" s="493" t="n">
        <v>22148.68</v>
      </c>
      <c r="BU1808" s="493" t="n">
        <v>21339.41</v>
      </c>
      <c r="BV1808" s="493" t="n">
        <v>25548.5</v>
      </c>
      <c r="BW1808" s="493" t="n">
        <v>26232.54</v>
      </c>
    </row>
    <row r="1809">
      <c r="A1809" t="inlineStr">
        <is>
          <t>[C9C] ANGIOTENSIN-II 길항제 (단일)</t>
        </is>
      </c>
      <c r="B1809" t="inlineStr">
        <is>
          <t>화이트생명과학</t>
        </is>
      </c>
      <c r="C1809" t="inlineStr">
        <is>
          <t>올메린</t>
        </is>
      </c>
      <c r="D1809" t="inlineStr">
        <is>
          <t>화이트생명과학</t>
        </is>
      </c>
      <c r="E1809" t="inlineStr">
        <is>
          <t>olmesartan medoxomil</t>
        </is>
      </c>
      <c r="F1809" t="inlineStr">
        <is>
          <t>보건소</t>
        </is>
      </c>
      <c r="G1809" t="inlineStr">
        <is>
          <t>Generic</t>
        </is>
      </c>
      <c r="H1809" s="493" t="n">
        <v>0</v>
      </c>
      <c r="I1809" s="493" t="n">
        <v>0</v>
      </c>
      <c r="J1809" s="493" t="n">
        <v>0</v>
      </c>
      <c r="K1809" s="493" t="n">
        <v>0</v>
      </c>
      <c r="L1809" s="493" t="n">
        <v>0</v>
      </c>
      <c r="M1809" s="493" t="n">
        <v>0</v>
      </c>
      <c r="N1809" s="493" t="n">
        <v>0</v>
      </c>
      <c r="O1809" s="493" t="n">
        <v>0</v>
      </c>
      <c r="P1809" s="493" t="n">
        <v>0</v>
      </c>
      <c r="Q1809" s="493" t="n">
        <v>0</v>
      </c>
      <c r="R1809" s="493" t="n">
        <v>0</v>
      </c>
      <c r="S1809" s="493" t="n">
        <v>0</v>
      </c>
      <c r="T1809" s="493" t="n">
        <v>0</v>
      </c>
      <c r="U1809" s="493" t="n">
        <v>0</v>
      </c>
      <c r="V1809" s="493" t="n">
        <v>0</v>
      </c>
      <c r="W1809" s="493" t="n">
        <v>166.5</v>
      </c>
      <c r="X1809" s="493" t="n">
        <v>792.3</v>
      </c>
      <c r="Y1809" s="493" t="n">
        <v>159.3</v>
      </c>
      <c r="Z1809" s="493" t="n">
        <v>187.2</v>
      </c>
      <c r="AA1809" s="493" t="n">
        <v>46.8</v>
      </c>
      <c r="AB1809" s="493" t="n">
        <v>5.29</v>
      </c>
      <c r="AC1809" s="493" t="n">
        <v>100.2</v>
      </c>
      <c r="AD1809" s="493" t="n">
        <v>0</v>
      </c>
      <c r="AE1809" s="493" t="n">
        <v>57.9</v>
      </c>
      <c r="AF1809" s="493" t="n">
        <v>0</v>
      </c>
      <c r="AG1809" s="493" t="n">
        <v>201.6</v>
      </c>
      <c r="AH1809" s="493" t="n">
        <v>0</v>
      </c>
      <c r="AI1809" s="493" t="n">
        <v>49.8</v>
      </c>
      <c r="AJ1809" s="493" t="n">
        <v>0</v>
      </c>
      <c r="AK1809" s="493" t="n">
        <v>54.3</v>
      </c>
      <c r="AL1809" s="493" t="n">
        <v>100.8</v>
      </c>
      <c r="AM1809" s="493" t="n">
        <v>0</v>
      </c>
      <c r="AN1809" s="493" t="n">
        <v>0</v>
      </c>
      <c r="AO1809" s="493" t="n">
        <v>0</v>
      </c>
      <c r="AP1809" s="493" t="n">
        <v>0</v>
      </c>
      <c r="AQ1809" s="493" t="n">
        <v>0</v>
      </c>
      <c r="AR1809" s="493" t="n">
        <v>0</v>
      </c>
      <c r="AS1809" s="493" t="n">
        <v>64.8</v>
      </c>
      <c r="AT1809" s="493" t="n">
        <v>0</v>
      </c>
      <c r="AU1809" s="493" t="n">
        <v>0</v>
      </c>
      <c r="AV1809" s="493" t="n">
        <v>569.4</v>
      </c>
      <c r="AW1809" s="493" t="n">
        <v>0</v>
      </c>
      <c r="AX1809" s="493" t="n">
        <v>682.8</v>
      </c>
      <c r="AY1809" s="493" t="n">
        <v>0</v>
      </c>
      <c r="AZ1809" s="493" t="n">
        <v>0</v>
      </c>
      <c r="BA1809" s="493" t="n">
        <v>328.5</v>
      </c>
      <c r="BB1809" s="493" t="n">
        <v>1266.6</v>
      </c>
      <c r="BC1809" s="493" t="n">
        <v>0</v>
      </c>
      <c r="BD1809" s="493" t="n">
        <v>0</v>
      </c>
      <c r="BE1809" s="493" t="n">
        <v>0</v>
      </c>
      <c r="BF1809" s="493" t="n">
        <v>0</v>
      </c>
      <c r="BG1809" s="493" t="n">
        <v>266.4</v>
      </c>
      <c r="BH1809" s="493" t="n">
        <v>3298.5</v>
      </c>
      <c r="BI1809" s="493" t="n">
        <v>4560</v>
      </c>
      <c r="BJ1809" s="493" t="n">
        <v>2185.8</v>
      </c>
      <c r="BK1809" s="493" t="n">
        <v>785.7</v>
      </c>
      <c r="BL1809" s="493" t="n">
        <v>2293.95</v>
      </c>
      <c r="BM1809" s="493" t="n">
        <v>690.45</v>
      </c>
      <c r="BN1809" s="493" t="n">
        <v>1050.9</v>
      </c>
      <c r="BO1809" s="493" t="n">
        <v>944.4</v>
      </c>
      <c r="BP1809" s="493" t="n">
        <v>1597.65</v>
      </c>
      <c r="BQ1809" s="493" t="n">
        <v>66.59999999999999</v>
      </c>
      <c r="BR1809" s="493" t="n">
        <v>124.8</v>
      </c>
      <c r="BS1809" s="493" t="n">
        <v>0</v>
      </c>
      <c r="BT1809" s="493" t="n">
        <v>358.5</v>
      </c>
      <c r="BU1809" s="493" t="n">
        <v>0</v>
      </c>
      <c r="BV1809" s="493" t="n">
        <v>510.3</v>
      </c>
      <c r="BW1809" s="493" t="n">
        <v>415.8</v>
      </c>
    </row>
    <row r="1810">
      <c r="A1810" t="inlineStr">
        <is>
          <t>[C9C] ANGIOTENSIN-II 길항제 (단일)</t>
        </is>
      </c>
      <c r="B1810" t="inlineStr">
        <is>
          <t>화이트생명과학</t>
        </is>
      </c>
      <c r="C1810" t="inlineStr">
        <is>
          <t>올메린</t>
        </is>
      </c>
      <c r="D1810" t="inlineStr">
        <is>
          <t>화이트생명과학</t>
        </is>
      </c>
      <c r="E1810" t="inlineStr">
        <is>
          <t>olmesartan medoxomil</t>
        </is>
      </c>
      <c r="F1810" t="inlineStr">
        <is>
          <t>기타(치과의원, 치과병원 등)</t>
        </is>
      </c>
      <c r="G1810" t="inlineStr">
        <is>
          <t>Generic</t>
        </is>
      </c>
      <c r="H1810" s="493" t="n">
        <v>0</v>
      </c>
      <c r="I1810" s="493" t="n">
        <v>0</v>
      </c>
      <c r="J1810" s="493" t="n">
        <v>0</v>
      </c>
      <c r="K1810" s="493" t="n">
        <v>180</v>
      </c>
      <c r="L1810" s="493" t="n">
        <v>0</v>
      </c>
      <c r="M1810" s="493" t="n">
        <v>0</v>
      </c>
      <c r="N1810" s="493" t="n">
        <v>0</v>
      </c>
      <c r="O1810" s="493" t="n">
        <v>0</v>
      </c>
      <c r="P1810" s="493" t="n">
        <v>0</v>
      </c>
      <c r="Q1810" s="493" t="n">
        <v>0</v>
      </c>
      <c r="R1810" s="493" t="n">
        <v>0</v>
      </c>
      <c r="S1810" s="493" t="n">
        <v>0</v>
      </c>
      <c r="T1810" s="493" t="n">
        <v>0</v>
      </c>
      <c r="U1810" s="493" t="n">
        <v>0</v>
      </c>
      <c r="V1810" s="493" t="n">
        <v>0</v>
      </c>
      <c r="W1810" s="493" t="n">
        <v>0</v>
      </c>
      <c r="X1810" s="493" t="n">
        <v>0</v>
      </c>
      <c r="Y1810" s="493" t="n">
        <v>0</v>
      </c>
      <c r="Z1810" s="493" t="n">
        <v>0</v>
      </c>
      <c r="AA1810" s="493" t="n">
        <v>0</v>
      </c>
      <c r="AB1810" s="493" t="n">
        <v>0</v>
      </c>
      <c r="AC1810" s="493" t="n">
        <v>0</v>
      </c>
      <c r="AD1810" s="493" t="n">
        <v>0</v>
      </c>
      <c r="AE1810" s="493" t="n">
        <v>0</v>
      </c>
      <c r="AF1810" s="493" t="n">
        <v>0</v>
      </c>
      <c r="AG1810" s="493" t="n">
        <v>0</v>
      </c>
      <c r="AH1810" s="493" t="n">
        <v>0</v>
      </c>
      <c r="AI1810" s="493" t="n">
        <v>0</v>
      </c>
      <c r="AJ1810" s="493" t="n">
        <v>0</v>
      </c>
      <c r="AK1810" s="493" t="n">
        <v>0</v>
      </c>
      <c r="AL1810" s="493" t="n">
        <v>0</v>
      </c>
      <c r="AM1810" s="493" t="n">
        <v>0</v>
      </c>
      <c r="AN1810" s="493" t="n">
        <v>0</v>
      </c>
      <c r="AO1810" s="493" t="n">
        <v>0</v>
      </c>
      <c r="AP1810" s="493" t="n">
        <v>0</v>
      </c>
      <c r="AQ1810" s="493" t="n">
        <v>0</v>
      </c>
      <c r="AR1810" s="493" t="n">
        <v>0</v>
      </c>
      <c r="AS1810" s="493" t="n">
        <v>0</v>
      </c>
      <c r="AT1810" s="493" t="n">
        <v>0</v>
      </c>
      <c r="AU1810" s="493" t="n">
        <v>0</v>
      </c>
      <c r="AV1810" s="493" t="n">
        <v>0</v>
      </c>
      <c r="AW1810" s="493" t="n">
        <v>0</v>
      </c>
      <c r="AX1810" s="493" t="n">
        <v>0</v>
      </c>
      <c r="AY1810" s="493" t="n">
        <v>0</v>
      </c>
      <c r="AZ1810" s="493" t="n">
        <v>0</v>
      </c>
      <c r="BA1810" s="493" t="n">
        <v>0</v>
      </c>
      <c r="BB1810" s="493" t="n">
        <v>0</v>
      </c>
      <c r="BC1810" s="493" t="n">
        <v>0</v>
      </c>
      <c r="BD1810" s="493" t="n">
        <v>0</v>
      </c>
      <c r="BE1810" s="493" t="n">
        <v>0</v>
      </c>
      <c r="BF1810" s="493" t="n">
        <v>0</v>
      </c>
      <c r="BG1810" s="493" t="n">
        <v>0</v>
      </c>
      <c r="BH1810" s="493" t="n">
        <v>0</v>
      </c>
      <c r="BI1810" s="493" t="n">
        <v>0</v>
      </c>
      <c r="BJ1810" s="493" t="n">
        <v>0</v>
      </c>
      <c r="BK1810" s="493" t="n">
        <v>0</v>
      </c>
      <c r="BL1810" s="493" t="n">
        <v>0</v>
      </c>
      <c r="BM1810" s="493" t="n">
        <v>0</v>
      </c>
      <c r="BN1810" s="493" t="n">
        <v>0</v>
      </c>
      <c r="BO1810" s="493" t="n">
        <v>0</v>
      </c>
      <c r="BP1810" s="493" t="n">
        <v>0</v>
      </c>
      <c r="BQ1810" s="493" t="n">
        <v>0</v>
      </c>
      <c r="BR1810" s="493" t="n">
        <v>0</v>
      </c>
      <c r="BS1810" s="493" t="n">
        <v>0</v>
      </c>
      <c r="BT1810" s="493" t="n">
        <v>0</v>
      </c>
      <c r="BU1810" s="493" t="n">
        <v>0</v>
      </c>
      <c r="BV1810" s="493" t="n">
        <v>0</v>
      </c>
      <c r="BW1810" s="493" t="n">
        <v>0</v>
      </c>
    </row>
    <row r="1811">
      <c r="A1811" t="inlineStr">
        <is>
          <t>[C9C] ANGIOTENSIN-II 길항제 (단일)</t>
        </is>
      </c>
      <c r="B1811" t="inlineStr">
        <is>
          <t>환인제약</t>
        </is>
      </c>
      <c r="C1811" t="inlineStr">
        <is>
          <t>아칸데</t>
        </is>
      </c>
      <c r="D1811" t="inlineStr">
        <is>
          <t>환인제약</t>
        </is>
      </c>
      <c r="E1811" t="inlineStr">
        <is>
          <t>candesartan cilexetil</t>
        </is>
      </c>
      <c r="F1811" t="inlineStr">
        <is>
          <t>종합병원</t>
        </is>
      </c>
      <c r="G1811" t="inlineStr">
        <is>
          <t>Generic</t>
        </is>
      </c>
      <c r="H1811" s="493" t="n">
        <v>0</v>
      </c>
      <c r="I1811" s="493" t="n">
        <v>0</v>
      </c>
      <c r="J1811" s="493" t="n">
        <v>0</v>
      </c>
      <c r="K1811" s="493" t="n">
        <v>0</v>
      </c>
      <c r="L1811" s="493" t="n">
        <v>0</v>
      </c>
      <c r="M1811" s="493" t="n">
        <v>0</v>
      </c>
      <c r="N1811" s="493" t="n">
        <v>0</v>
      </c>
      <c r="O1811" s="493" t="n">
        <v>0</v>
      </c>
      <c r="P1811" s="493" t="n">
        <v>0</v>
      </c>
      <c r="Q1811" s="493" t="n">
        <v>0</v>
      </c>
      <c r="R1811" s="493" t="n">
        <v>0</v>
      </c>
      <c r="S1811" s="493" t="n">
        <v>0</v>
      </c>
      <c r="T1811" s="493" t="n">
        <v>0</v>
      </c>
      <c r="U1811" s="493" t="n">
        <v>0</v>
      </c>
      <c r="V1811" s="493" t="n">
        <v>0</v>
      </c>
      <c r="W1811" s="493" t="n">
        <v>120</v>
      </c>
      <c r="X1811" s="493" t="n">
        <v>0</v>
      </c>
      <c r="Y1811" s="493" t="n">
        <v>0</v>
      </c>
      <c r="Z1811" s="493" t="n">
        <v>240.3</v>
      </c>
      <c r="AA1811" s="493" t="n">
        <v>0</v>
      </c>
      <c r="AB1811" s="493" t="n">
        <v>404.08</v>
      </c>
      <c r="AC1811" s="493" t="n">
        <v>0</v>
      </c>
      <c r="AD1811" s="493" t="n">
        <v>239.4</v>
      </c>
      <c r="AE1811" s="493" t="n">
        <v>240</v>
      </c>
      <c r="AF1811" s="493" t="n">
        <v>120</v>
      </c>
      <c r="AG1811" s="493" t="n">
        <v>119.7</v>
      </c>
      <c r="AH1811" s="493" t="n">
        <v>124.5</v>
      </c>
      <c r="AI1811" s="493" t="n">
        <v>367.5</v>
      </c>
      <c r="AJ1811" s="493" t="n">
        <v>120</v>
      </c>
      <c r="AK1811" s="493" t="n">
        <v>120.6</v>
      </c>
      <c r="AL1811" s="493" t="n">
        <v>120.3</v>
      </c>
      <c r="AM1811" s="493" t="n">
        <v>120</v>
      </c>
      <c r="AN1811" s="493" t="n">
        <v>480.6</v>
      </c>
      <c r="AO1811" s="493" t="n">
        <v>240.9</v>
      </c>
      <c r="AP1811" s="493" t="n">
        <v>240.6</v>
      </c>
      <c r="AQ1811" s="493" t="n">
        <v>119.4</v>
      </c>
      <c r="AR1811" s="493" t="n">
        <v>120.6</v>
      </c>
      <c r="AS1811" s="493" t="n">
        <v>238.8</v>
      </c>
      <c r="AT1811" s="493" t="n">
        <v>120.3</v>
      </c>
      <c r="AU1811" s="493" t="n">
        <v>493.2</v>
      </c>
      <c r="AV1811" s="493" t="n">
        <v>240.6</v>
      </c>
      <c r="AW1811" s="493" t="n">
        <v>361.8</v>
      </c>
      <c r="AX1811" s="493" t="n">
        <v>256.8</v>
      </c>
      <c r="AY1811" s="493" t="n">
        <v>120.3</v>
      </c>
      <c r="AZ1811" s="493" t="n">
        <v>119.7</v>
      </c>
      <c r="BA1811" s="493" t="n">
        <v>244.8</v>
      </c>
      <c r="BB1811" s="493" t="n">
        <v>0</v>
      </c>
      <c r="BC1811" s="493" t="n">
        <v>0</v>
      </c>
      <c r="BD1811" s="493" t="n">
        <v>129.9</v>
      </c>
      <c r="BE1811" s="493" t="n">
        <v>489.9</v>
      </c>
      <c r="BF1811" s="493" t="n">
        <v>371.7</v>
      </c>
      <c r="BG1811" s="493" t="n">
        <v>360.9</v>
      </c>
      <c r="BH1811" s="493" t="n">
        <v>240.6</v>
      </c>
      <c r="BI1811" s="493" t="n">
        <v>491.4</v>
      </c>
      <c r="BJ1811" s="493" t="n">
        <v>736.2</v>
      </c>
      <c r="BK1811" s="493" t="n">
        <v>486.9</v>
      </c>
      <c r="BL1811" s="493" t="n">
        <v>604.2</v>
      </c>
      <c r="BM1811" s="493" t="n">
        <v>240</v>
      </c>
      <c r="BN1811" s="493" t="n">
        <v>727.8</v>
      </c>
      <c r="BO1811" s="493" t="n">
        <v>121.2</v>
      </c>
      <c r="BP1811" s="493" t="n">
        <v>120</v>
      </c>
      <c r="BQ1811" s="493" t="n">
        <v>120.6</v>
      </c>
      <c r="BR1811" s="493" t="n">
        <v>206.55</v>
      </c>
      <c r="BS1811" s="493" t="n">
        <v>499.2</v>
      </c>
      <c r="BT1811" s="493" t="n">
        <v>0</v>
      </c>
      <c r="BU1811" s="493" t="n">
        <v>365.4</v>
      </c>
      <c r="BV1811" s="493" t="n">
        <v>602.4</v>
      </c>
      <c r="BW1811" s="493" t="n">
        <v>241.2</v>
      </c>
    </row>
    <row r="1812">
      <c r="A1812" t="inlineStr">
        <is>
          <t>[C9C] ANGIOTENSIN-II 길항제 (단일)</t>
        </is>
      </c>
      <c r="B1812" t="inlineStr">
        <is>
          <t>환인제약</t>
        </is>
      </c>
      <c r="C1812" t="inlineStr">
        <is>
          <t>아칸데</t>
        </is>
      </c>
      <c r="D1812" t="inlineStr">
        <is>
          <t>환인제약</t>
        </is>
      </c>
      <c r="E1812" t="inlineStr">
        <is>
          <t>candesartan cilexetil</t>
        </is>
      </c>
      <c r="F1812" t="inlineStr">
        <is>
          <t>병원</t>
        </is>
      </c>
      <c r="G1812" t="inlineStr">
        <is>
          <t>Generic</t>
        </is>
      </c>
      <c r="H1812" s="493" t="n">
        <v>550.65</v>
      </c>
      <c r="I1812" s="493" t="n">
        <v>133.91</v>
      </c>
      <c r="J1812" s="493" t="n">
        <v>1094.16</v>
      </c>
      <c r="K1812" s="493" t="n">
        <v>595.53</v>
      </c>
      <c r="L1812" s="493" t="n">
        <v>238.8</v>
      </c>
      <c r="M1812" s="493" t="n">
        <v>475.2</v>
      </c>
      <c r="N1812" s="493" t="n">
        <v>1284.6</v>
      </c>
      <c r="O1812" s="493" t="n">
        <v>0</v>
      </c>
      <c r="P1812" s="493" t="n">
        <v>478.8</v>
      </c>
      <c r="Q1812" s="493" t="n">
        <v>112</v>
      </c>
      <c r="R1812" s="493" t="n">
        <v>816</v>
      </c>
      <c r="S1812" s="493" t="n">
        <v>224</v>
      </c>
      <c r="T1812" s="493" t="n">
        <v>923.08</v>
      </c>
      <c r="U1812" s="493" t="n">
        <v>575.4</v>
      </c>
      <c r="V1812" s="493" t="n">
        <v>935.88</v>
      </c>
      <c r="W1812" s="493" t="n">
        <v>112</v>
      </c>
      <c r="X1812" s="493" t="n">
        <v>836.8</v>
      </c>
      <c r="Y1812" s="493" t="n">
        <v>576</v>
      </c>
      <c r="Z1812" s="493" t="n">
        <v>464</v>
      </c>
      <c r="AA1812" s="493" t="n">
        <v>376.6</v>
      </c>
      <c r="AB1812" s="493" t="n">
        <v>464</v>
      </c>
      <c r="AC1812" s="493" t="n">
        <v>224</v>
      </c>
      <c r="AD1812" s="493" t="n">
        <v>239.4</v>
      </c>
      <c r="AE1812" s="493" t="n">
        <v>118.5</v>
      </c>
      <c r="AF1812" s="493" t="n">
        <v>719.1</v>
      </c>
      <c r="AG1812" s="493" t="n">
        <v>119.4</v>
      </c>
      <c r="AH1812" s="493" t="n">
        <v>360</v>
      </c>
      <c r="AI1812" s="493" t="n">
        <v>537.9</v>
      </c>
      <c r="AJ1812" s="493" t="n">
        <v>597.3</v>
      </c>
      <c r="AK1812" s="493" t="n">
        <v>120</v>
      </c>
      <c r="AL1812" s="493" t="n">
        <v>1074</v>
      </c>
      <c r="AM1812" s="493" t="n">
        <v>0</v>
      </c>
      <c r="AN1812" s="493" t="n">
        <v>480</v>
      </c>
      <c r="AO1812" s="493" t="n">
        <v>390.22</v>
      </c>
      <c r="AP1812" s="493" t="n">
        <v>1019.4</v>
      </c>
      <c r="AQ1812" s="493" t="n">
        <v>2160</v>
      </c>
      <c r="AR1812" s="493" t="n">
        <v>1011.9</v>
      </c>
      <c r="AS1812" s="493" t="n">
        <v>873</v>
      </c>
      <c r="AT1812" s="493" t="n">
        <v>1600.41</v>
      </c>
      <c r="AU1812" s="493" t="n">
        <v>784.5</v>
      </c>
      <c r="AV1812" s="493" t="n">
        <v>1117.5</v>
      </c>
      <c r="AW1812" s="493" t="n">
        <v>1784.1</v>
      </c>
      <c r="AX1812" s="493" t="n">
        <v>3050.6</v>
      </c>
      <c r="AY1812" s="493" t="n">
        <v>1748.91</v>
      </c>
      <c r="AZ1812" s="493" t="n">
        <v>711.2</v>
      </c>
      <c r="BA1812" s="493" t="n">
        <v>1506.3</v>
      </c>
      <c r="BB1812" s="493" t="n">
        <v>1079.1</v>
      </c>
      <c r="BC1812" s="493" t="n">
        <v>1323.6</v>
      </c>
      <c r="BD1812" s="493" t="n">
        <v>1531.5</v>
      </c>
      <c r="BE1812" s="493" t="n">
        <v>120.3</v>
      </c>
      <c r="BF1812" s="493" t="n">
        <v>2434.5</v>
      </c>
      <c r="BG1812" s="493" t="n">
        <v>235.8</v>
      </c>
      <c r="BH1812" s="493" t="n">
        <v>2175.6</v>
      </c>
      <c r="BI1812" s="493" t="n">
        <v>1105.95</v>
      </c>
      <c r="BJ1812" s="493" t="n">
        <v>1575</v>
      </c>
      <c r="BK1812" s="493" t="n">
        <v>827.8200000000001</v>
      </c>
      <c r="BL1812" s="493" t="n">
        <v>1614.04</v>
      </c>
      <c r="BM1812" s="493" t="n">
        <v>499.94</v>
      </c>
      <c r="BN1812" s="493" t="n">
        <v>1474.2</v>
      </c>
      <c r="BO1812" s="493" t="n">
        <v>1393.5</v>
      </c>
      <c r="BP1812" s="493" t="n">
        <v>1567.8</v>
      </c>
      <c r="BQ1812" s="493" t="n">
        <v>388.2</v>
      </c>
      <c r="BR1812" s="493" t="n">
        <v>2374.2</v>
      </c>
      <c r="BS1812" s="493" t="n">
        <v>869.7</v>
      </c>
      <c r="BT1812" s="493" t="n">
        <v>2039.7</v>
      </c>
      <c r="BU1812" s="493" t="n">
        <v>141.6</v>
      </c>
      <c r="BV1812" s="493" t="n">
        <v>1931.1</v>
      </c>
      <c r="BW1812" s="493" t="n">
        <v>1427.7</v>
      </c>
    </row>
    <row r="1813">
      <c r="A1813" t="inlineStr">
        <is>
          <t>[C9C] ANGIOTENSIN-II 길항제 (단일)</t>
        </is>
      </c>
      <c r="B1813" t="inlineStr">
        <is>
          <t>환인제약</t>
        </is>
      </c>
      <c r="C1813" t="inlineStr">
        <is>
          <t>아칸데</t>
        </is>
      </c>
      <c r="D1813" t="inlineStr">
        <is>
          <t>환인제약</t>
        </is>
      </c>
      <c r="E1813" t="inlineStr">
        <is>
          <t>candesartan cilexetil</t>
        </is>
      </c>
      <c r="F1813" t="inlineStr">
        <is>
          <t>의원</t>
        </is>
      </c>
      <c r="G1813" t="inlineStr">
        <is>
          <t>Generic</t>
        </is>
      </c>
      <c r="H1813" s="493" t="n">
        <v>19844.22</v>
      </c>
      <c r="I1813" s="493" t="n">
        <v>15046.38</v>
      </c>
      <c r="J1813" s="493" t="n">
        <v>19859.19</v>
      </c>
      <c r="K1813" s="493" t="n">
        <v>19004.88</v>
      </c>
      <c r="L1813" s="493" t="n">
        <v>19336.2</v>
      </c>
      <c r="M1813" s="493" t="n">
        <v>19341.58</v>
      </c>
      <c r="N1813" s="493" t="n">
        <v>15476.68</v>
      </c>
      <c r="O1813" s="493" t="n">
        <v>23429.88</v>
      </c>
      <c r="P1813" s="493" t="n">
        <v>17350.33</v>
      </c>
      <c r="Q1813" s="493" t="n">
        <v>21790.85</v>
      </c>
      <c r="R1813" s="493" t="n">
        <v>19438.78</v>
      </c>
      <c r="S1813" s="493" t="n">
        <v>22869.06</v>
      </c>
      <c r="T1813" s="493" t="n">
        <v>21311.25</v>
      </c>
      <c r="U1813" s="493" t="n">
        <v>20038.89</v>
      </c>
      <c r="V1813" s="493" t="n">
        <v>19544.76</v>
      </c>
      <c r="W1813" s="493" t="n">
        <v>22216.6</v>
      </c>
      <c r="X1813" s="493" t="n">
        <v>19520.14</v>
      </c>
      <c r="Y1813" s="493" t="n">
        <v>24367.21</v>
      </c>
      <c r="Z1813" s="493" t="n">
        <v>24520</v>
      </c>
      <c r="AA1813" s="493" t="n">
        <v>38668.22</v>
      </c>
      <c r="AB1813" s="493" t="n">
        <v>36927.89</v>
      </c>
      <c r="AC1813" s="493" t="n">
        <v>43207.45</v>
      </c>
      <c r="AD1813" s="493" t="n">
        <v>32651.01</v>
      </c>
      <c r="AE1813" s="493" t="n">
        <v>40025.51</v>
      </c>
      <c r="AF1813" s="493" t="n">
        <v>72239.27</v>
      </c>
      <c r="AG1813" s="493" t="n">
        <v>24072.74</v>
      </c>
      <c r="AH1813" s="493" t="n">
        <v>28108.77</v>
      </c>
      <c r="AI1813" s="493" t="n">
        <v>34781</v>
      </c>
      <c r="AJ1813" s="493" t="n">
        <v>42564.35</v>
      </c>
      <c r="AK1813" s="493" t="n">
        <v>36442.87</v>
      </c>
      <c r="AL1813" s="493" t="n">
        <v>39302.18</v>
      </c>
      <c r="AM1813" s="493" t="n">
        <v>39140.2</v>
      </c>
      <c r="AN1813" s="493" t="n">
        <v>37260.31</v>
      </c>
      <c r="AO1813" s="493" t="n">
        <v>38224.54</v>
      </c>
      <c r="AP1813" s="493" t="n">
        <v>37659.58</v>
      </c>
      <c r="AQ1813" s="493" t="n">
        <v>38086.67</v>
      </c>
      <c r="AR1813" s="493" t="n">
        <v>39082.41</v>
      </c>
      <c r="AS1813" s="493" t="n">
        <v>37732.08</v>
      </c>
      <c r="AT1813" s="493" t="n">
        <v>39022.52</v>
      </c>
      <c r="AU1813" s="493" t="n">
        <v>44634.08</v>
      </c>
      <c r="AV1813" s="493" t="n">
        <v>36628.35</v>
      </c>
      <c r="AW1813" s="493" t="n">
        <v>40676.39</v>
      </c>
      <c r="AX1813" s="493" t="n">
        <v>40274.63</v>
      </c>
      <c r="AY1813" s="493" t="n">
        <v>44644.19</v>
      </c>
      <c r="AZ1813" s="493" t="n">
        <v>38427.93</v>
      </c>
      <c r="BA1813" s="493" t="n">
        <v>46013.45</v>
      </c>
      <c r="BB1813" s="493" t="n">
        <v>36950.84</v>
      </c>
      <c r="BC1813" s="493" t="n">
        <v>39712.94</v>
      </c>
      <c r="BD1813" s="493" t="n">
        <v>40604.59</v>
      </c>
      <c r="BE1813" s="493" t="n">
        <v>37299.26</v>
      </c>
      <c r="BF1813" s="493" t="n">
        <v>36477.37</v>
      </c>
      <c r="BG1813" s="493" t="n">
        <v>38471.71</v>
      </c>
      <c r="BH1813" s="493" t="n">
        <v>35922.85</v>
      </c>
      <c r="BI1813" s="493" t="n">
        <v>36272.16</v>
      </c>
      <c r="BJ1813" s="493" t="n">
        <v>39898.5</v>
      </c>
      <c r="BK1813" s="493" t="n">
        <v>37692.42</v>
      </c>
      <c r="BL1813" s="493" t="n">
        <v>35459.45</v>
      </c>
      <c r="BM1813" s="493" t="n">
        <v>31588.01</v>
      </c>
      <c r="BN1813" s="493" t="n">
        <v>28874.24</v>
      </c>
      <c r="BO1813" s="493" t="n">
        <v>34783.14</v>
      </c>
      <c r="BP1813" s="493" t="n">
        <v>31789.38</v>
      </c>
      <c r="BQ1813" s="493" t="n">
        <v>24007.91</v>
      </c>
      <c r="BR1813" s="493" t="n">
        <v>31317.12</v>
      </c>
      <c r="BS1813" s="493" t="n">
        <v>32478.21</v>
      </c>
      <c r="BT1813" s="493" t="n">
        <v>31397.12</v>
      </c>
      <c r="BU1813" s="493" t="n">
        <v>33008.61</v>
      </c>
      <c r="BV1813" s="493" t="n">
        <v>36337.13</v>
      </c>
      <c r="BW1813" s="493" t="n">
        <v>34883.91</v>
      </c>
    </row>
    <row r="1814">
      <c r="A1814" t="inlineStr">
        <is>
          <t>[C9C] ANGIOTENSIN-II 길항제 (단일)</t>
        </is>
      </c>
      <c r="B1814" t="inlineStr">
        <is>
          <t>환인제약</t>
        </is>
      </c>
      <c r="C1814" t="inlineStr">
        <is>
          <t>아칸데</t>
        </is>
      </c>
      <c r="D1814" t="inlineStr">
        <is>
          <t>환인제약</t>
        </is>
      </c>
      <c r="E1814" t="inlineStr">
        <is>
          <t>candesartan cilexetil</t>
        </is>
      </c>
      <c r="F1814" t="inlineStr">
        <is>
          <t>보건소</t>
        </is>
      </c>
      <c r="G1814" t="inlineStr">
        <is>
          <t>Generic</t>
        </is>
      </c>
      <c r="H1814" s="493" t="n">
        <v>0</v>
      </c>
      <c r="I1814" s="493" t="n">
        <v>0</v>
      </c>
      <c r="J1814" s="493" t="n">
        <v>0</v>
      </c>
      <c r="K1814" s="493" t="n">
        <v>0</v>
      </c>
      <c r="L1814" s="493" t="n">
        <v>0</v>
      </c>
      <c r="M1814" s="493" t="n">
        <v>0</v>
      </c>
      <c r="N1814" s="493" t="n">
        <v>0</v>
      </c>
      <c r="O1814" s="493" t="n">
        <v>0</v>
      </c>
      <c r="P1814" s="493" t="n">
        <v>959.4</v>
      </c>
      <c r="Q1814" s="493" t="n">
        <v>0</v>
      </c>
      <c r="R1814" s="493" t="n">
        <v>0</v>
      </c>
      <c r="S1814" s="493" t="n">
        <v>0</v>
      </c>
      <c r="T1814" s="493" t="n">
        <v>0</v>
      </c>
      <c r="U1814" s="493" t="n">
        <v>0</v>
      </c>
      <c r="V1814" s="493" t="n">
        <v>0</v>
      </c>
      <c r="W1814" s="493" t="n">
        <v>0</v>
      </c>
      <c r="X1814" s="493" t="n">
        <v>0</v>
      </c>
      <c r="Y1814" s="493" t="n">
        <v>0</v>
      </c>
      <c r="Z1814" s="493" t="n">
        <v>0</v>
      </c>
      <c r="AA1814" s="493" t="n">
        <v>247.2</v>
      </c>
      <c r="AB1814" s="493" t="n">
        <v>0</v>
      </c>
      <c r="AC1814" s="493" t="n">
        <v>428.4</v>
      </c>
      <c r="AD1814" s="493" t="n">
        <v>0</v>
      </c>
      <c r="AE1814" s="493" t="n">
        <v>828.9</v>
      </c>
      <c r="AF1814" s="493" t="n">
        <v>0</v>
      </c>
      <c r="AG1814" s="493" t="n">
        <v>0</v>
      </c>
      <c r="AH1814" s="493" t="n">
        <v>0</v>
      </c>
      <c r="AI1814" s="493" t="n">
        <v>0</v>
      </c>
      <c r="AJ1814" s="493" t="n">
        <v>0</v>
      </c>
      <c r="AK1814" s="493" t="n">
        <v>0</v>
      </c>
      <c r="AL1814" s="493" t="n">
        <v>0</v>
      </c>
      <c r="AM1814" s="493" t="n">
        <v>0</v>
      </c>
      <c r="AN1814" s="493" t="n">
        <v>0</v>
      </c>
      <c r="AO1814" s="493" t="n">
        <v>0</v>
      </c>
      <c r="AP1814" s="493" t="n">
        <v>0</v>
      </c>
      <c r="AQ1814" s="493" t="n">
        <v>0</v>
      </c>
      <c r="AR1814" s="493" t="n">
        <v>0</v>
      </c>
      <c r="AS1814" s="493" t="n">
        <v>672.3</v>
      </c>
      <c r="AT1814" s="493" t="n">
        <v>0</v>
      </c>
      <c r="AU1814" s="493" t="n">
        <v>0</v>
      </c>
      <c r="AV1814" s="493" t="n">
        <v>3075.3</v>
      </c>
      <c r="AW1814" s="493" t="n">
        <v>0</v>
      </c>
      <c r="AX1814" s="493" t="n">
        <v>0</v>
      </c>
      <c r="AY1814" s="493" t="n">
        <v>0</v>
      </c>
      <c r="AZ1814" s="493" t="n">
        <v>3183.3</v>
      </c>
      <c r="BA1814" s="493" t="n">
        <v>136.8</v>
      </c>
      <c r="BB1814" s="493" t="n">
        <v>0</v>
      </c>
      <c r="BC1814" s="493" t="n">
        <v>4032.9</v>
      </c>
      <c r="BD1814" s="493" t="n">
        <v>171</v>
      </c>
      <c r="BE1814" s="493" t="n">
        <v>2050.2</v>
      </c>
      <c r="BF1814" s="493" t="n">
        <v>7454.7</v>
      </c>
      <c r="BG1814" s="493" t="n">
        <v>0</v>
      </c>
      <c r="BH1814" s="493" t="n">
        <v>0</v>
      </c>
      <c r="BI1814" s="493" t="n">
        <v>2830.5</v>
      </c>
      <c r="BJ1814" s="493" t="n">
        <v>0</v>
      </c>
      <c r="BK1814" s="493" t="n">
        <v>0</v>
      </c>
      <c r="BL1814" s="493" t="n">
        <v>2123.4</v>
      </c>
      <c r="BM1814" s="493" t="n">
        <v>0</v>
      </c>
      <c r="BN1814" s="493" t="n">
        <v>3183.3</v>
      </c>
      <c r="BO1814" s="493" t="n">
        <v>0</v>
      </c>
      <c r="BP1814" s="493" t="n">
        <v>37.2</v>
      </c>
      <c r="BQ1814" s="493" t="n">
        <v>0</v>
      </c>
      <c r="BR1814" s="493" t="n">
        <v>0</v>
      </c>
      <c r="BS1814" s="493" t="n">
        <v>0</v>
      </c>
      <c r="BT1814" s="493" t="n">
        <v>1090.2</v>
      </c>
      <c r="BU1814" s="493" t="n">
        <v>2328</v>
      </c>
      <c r="BV1814" s="493" t="n">
        <v>0</v>
      </c>
      <c r="BW1814" s="493" t="n">
        <v>0</v>
      </c>
    </row>
    <row r="1815">
      <c r="A1815" t="inlineStr">
        <is>
          <t>[C9C] ANGIOTENSIN-II 길항제 (단일)</t>
        </is>
      </c>
      <c r="B1815" t="inlineStr">
        <is>
          <t>환인제약</t>
        </is>
      </c>
      <c r="C1815" t="inlineStr">
        <is>
          <t>유니발탄</t>
        </is>
      </c>
      <c r="D1815" t="inlineStr">
        <is>
          <t>환인제약</t>
        </is>
      </c>
      <c r="E1815" t="inlineStr">
        <is>
          <t>valsartan</t>
        </is>
      </c>
      <c r="F1815" t="inlineStr">
        <is>
          <t>상급종합병원</t>
        </is>
      </c>
      <c r="G1815" t="inlineStr">
        <is>
          <t>Generic</t>
        </is>
      </c>
      <c r="H1815" s="493" t="n">
        <v>0</v>
      </c>
      <c r="I1815" s="493" t="n">
        <v>0</v>
      </c>
      <c r="J1815" s="493" t="n">
        <v>0</v>
      </c>
      <c r="K1815" s="493" t="n">
        <v>0</v>
      </c>
      <c r="L1815" s="493" t="n">
        <v>0</v>
      </c>
      <c r="M1815" s="493" t="n">
        <v>0</v>
      </c>
      <c r="N1815" s="493" t="n">
        <v>0</v>
      </c>
      <c r="O1815" s="493" t="n">
        <v>0</v>
      </c>
      <c r="P1815" s="493" t="n">
        <v>0</v>
      </c>
      <c r="Q1815" s="493" t="n">
        <v>0</v>
      </c>
      <c r="R1815" s="493" t="n">
        <v>0</v>
      </c>
      <c r="S1815" s="493" t="n">
        <v>0</v>
      </c>
      <c r="T1815" s="493" t="n">
        <v>0</v>
      </c>
      <c r="U1815" s="493" t="n">
        <v>0</v>
      </c>
      <c r="V1815" s="493" t="n">
        <v>0</v>
      </c>
      <c r="W1815" s="493" t="n">
        <v>0</v>
      </c>
      <c r="X1815" s="493" t="n">
        <v>0</v>
      </c>
      <c r="Y1815" s="493" t="n">
        <v>0</v>
      </c>
      <c r="Z1815" s="493" t="n">
        <v>0</v>
      </c>
      <c r="AA1815" s="493" t="n">
        <v>0</v>
      </c>
      <c r="AB1815" s="493" t="n">
        <v>0</v>
      </c>
      <c r="AC1815" s="493" t="n">
        <v>0</v>
      </c>
      <c r="AD1815" s="493" t="n">
        <v>0</v>
      </c>
      <c r="AE1815" s="493" t="n">
        <v>0</v>
      </c>
      <c r="AF1815" s="493" t="n">
        <v>0</v>
      </c>
      <c r="AG1815" s="493" t="n">
        <v>0</v>
      </c>
      <c r="AH1815" s="493" t="n">
        <v>0</v>
      </c>
      <c r="AI1815" s="493" t="n">
        <v>0</v>
      </c>
      <c r="AJ1815" s="493" t="n">
        <v>0</v>
      </c>
      <c r="AK1815" s="493" t="n">
        <v>0</v>
      </c>
      <c r="AL1815" s="493" t="n">
        <v>0</v>
      </c>
      <c r="AM1815" s="493" t="n">
        <v>0</v>
      </c>
      <c r="AN1815" s="493" t="n">
        <v>0</v>
      </c>
      <c r="AO1815" s="493" t="n">
        <v>0</v>
      </c>
      <c r="AP1815" s="493" t="n">
        <v>0</v>
      </c>
      <c r="AQ1815" s="493" t="n">
        <v>0</v>
      </c>
      <c r="AR1815" s="493" t="n">
        <v>0</v>
      </c>
      <c r="AS1815" s="493" t="n">
        <v>0</v>
      </c>
      <c r="AT1815" s="493" t="n">
        <v>0</v>
      </c>
      <c r="AU1815" s="493" t="n">
        <v>0</v>
      </c>
      <c r="AV1815" s="493" t="n">
        <v>0</v>
      </c>
      <c r="AW1815" s="493" t="n">
        <v>0</v>
      </c>
      <c r="AX1815" s="493" t="n">
        <v>0</v>
      </c>
      <c r="AY1815" s="493" t="n">
        <v>0</v>
      </c>
      <c r="AZ1815" s="493" t="n">
        <v>0</v>
      </c>
      <c r="BA1815" s="493" t="n">
        <v>0</v>
      </c>
      <c r="BB1815" s="493" t="n">
        <v>0</v>
      </c>
      <c r="BC1815" s="493" t="n">
        <v>0</v>
      </c>
      <c r="BD1815" s="493" t="n">
        <v>0</v>
      </c>
      <c r="BE1815" s="493" t="n">
        <v>0</v>
      </c>
      <c r="BF1815" s="493" t="n">
        <v>52.5</v>
      </c>
      <c r="BG1815" s="493" t="n">
        <v>0</v>
      </c>
      <c r="BH1815" s="493" t="n">
        <v>0</v>
      </c>
      <c r="BI1815" s="493" t="n">
        <v>0</v>
      </c>
      <c r="BJ1815" s="493" t="n">
        <v>0</v>
      </c>
      <c r="BK1815" s="493" t="n">
        <v>0</v>
      </c>
      <c r="BL1815" s="493" t="n">
        <v>0</v>
      </c>
      <c r="BM1815" s="493" t="n">
        <v>0</v>
      </c>
      <c r="BN1815" s="493" t="n">
        <v>0</v>
      </c>
      <c r="BO1815" s="493" t="n">
        <v>0</v>
      </c>
      <c r="BP1815" s="493" t="n">
        <v>0</v>
      </c>
      <c r="BQ1815" s="493" t="n">
        <v>0</v>
      </c>
      <c r="BR1815" s="493" t="n">
        <v>0</v>
      </c>
      <c r="BS1815" s="493" t="n">
        <v>0</v>
      </c>
      <c r="BT1815" s="493" t="n">
        <v>0</v>
      </c>
      <c r="BU1815" s="493" t="n">
        <v>0</v>
      </c>
      <c r="BV1815" s="493" t="n">
        <v>0</v>
      </c>
      <c r="BW1815" s="493" t="n">
        <v>0</v>
      </c>
    </row>
    <row r="1816">
      <c r="A1816" t="inlineStr">
        <is>
          <t>[C9C] ANGIOTENSIN-II 길항제 (단일)</t>
        </is>
      </c>
      <c r="B1816" t="inlineStr">
        <is>
          <t>환인제약</t>
        </is>
      </c>
      <c r="C1816" t="inlineStr">
        <is>
          <t>유니발탄</t>
        </is>
      </c>
      <c r="D1816" t="inlineStr">
        <is>
          <t>환인제약</t>
        </is>
      </c>
      <c r="E1816" t="inlineStr">
        <is>
          <t>valsartan</t>
        </is>
      </c>
      <c r="F1816" t="inlineStr">
        <is>
          <t>종합병원</t>
        </is>
      </c>
      <c r="G1816" t="inlineStr">
        <is>
          <t>Generic</t>
        </is>
      </c>
      <c r="H1816" s="493" t="n">
        <v>0</v>
      </c>
      <c r="I1816" s="493" t="n">
        <v>0</v>
      </c>
      <c r="J1816" s="493" t="n">
        <v>1800.9</v>
      </c>
      <c r="K1816" s="493" t="n">
        <v>0</v>
      </c>
      <c r="L1816" s="493" t="n">
        <v>0</v>
      </c>
      <c r="M1816" s="493" t="n">
        <v>1078.2</v>
      </c>
      <c r="N1816" s="493" t="n">
        <v>0</v>
      </c>
      <c r="O1816" s="493" t="n">
        <v>0</v>
      </c>
      <c r="P1816" s="493" t="n">
        <v>1801.8</v>
      </c>
      <c r="Q1816" s="493" t="n">
        <v>0</v>
      </c>
      <c r="R1816" s="493" t="n">
        <v>0</v>
      </c>
      <c r="S1816" s="493" t="n">
        <v>1080</v>
      </c>
      <c r="T1816" s="493" t="n">
        <v>0</v>
      </c>
      <c r="U1816" s="493" t="n">
        <v>0</v>
      </c>
      <c r="V1816" s="493" t="n">
        <v>749.11</v>
      </c>
      <c r="W1816" s="493" t="n">
        <v>964.8</v>
      </c>
      <c r="X1816" s="493" t="n">
        <v>1086.3</v>
      </c>
      <c r="Y1816" s="493" t="n">
        <v>2162.7</v>
      </c>
      <c r="Z1816" s="493" t="n">
        <v>0</v>
      </c>
      <c r="AA1816" s="493" t="n">
        <v>240</v>
      </c>
      <c r="AB1816" s="493" t="n">
        <v>1086.3</v>
      </c>
      <c r="AC1816" s="493" t="n">
        <v>2652.6</v>
      </c>
      <c r="AD1816" s="493" t="n">
        <v>0</v>
      </c>
      <c r="AE1816" s="493" t="n">
        <v>3617.7</v>
      </c>
      <c r="AF1816" s="493" t="n">
        <v>0</v>
      </c>
      <c r="AG1816" s="493" t="n">
        <v>1439.4</v>
      </c>
      <c r="AH1816" s="493" t="n">
        <v>2162.7</v>
      </c>
      <c r="AI1816" s="493" t="n">
        <v>738</v>
      </c>
      <c r="AJ1816" s="493" t="n">
        <v>240</v>
      </c>
      <c r="AK1816" s="493" t="n">
        <v>2642.4</v>
      </c>
      <c r="AL1816" s="493" t="n">
        <v>720.9</v>
      </c>
      <c r="AM1816" s="493" t="n">
        <v>960</v>
      </c>
      <c r="AN1816" s="493" t="n">
        <v>0</v>
      </c>
      <c r="AO1816" s="493" t="n">
        <v>2283.6</v>
      </c>
      <c r="AP1816" s="493" t="n">
        <v>0</v>
      </c>
      <c r="AQ1816" s="493" t="n">
        <v>1679.7</v>
      </c>
      <c r="AR1816" s="493" t="n">
        <v>3246.3</v>
      </c>
      <c r="AS1816" s="493" t="n">
        <v>1202.4</v>
      </c>
      <c r="AT1816" s="493" t="n">
        <v>2314.8</v>
      </c>
      <c r="AU1816" s="493" t="n">
        <v>3309.6</v>
      </c>
      <c r="AV1816" s="493" t="n">
        <v>966.6</v>
      </c>
      <c r="AW1816" s="493" t="n">
        <v>3008.7</v>
      </c>
      <c r="AX1816" s="493" t="n">
        <v>2549.7</v>
      </c>
      <c r="AY1816" s="493" t="n">
        <v>487.2</v>
      </c>
      <c r="AZ1816" s="493" t="n">
        <v>1437.6</v>
      </c>
      <c r="BA1816" s="493" t="n">
        <v>1927.5</v>
      </c>
      <c r="BB1816" s="493" t="n">
        <v>0</v>
      </c>
      <c r="BC1816" s="493" t="n">
        <v>481.2</v>
      </c>
      <c r="BD1816" s="493" t="n">
        <v>481.8</v>
      </c>
      <c r="BE1816" s="493" t="n">
        <v>5243.1</v>
      </c>
      <c r="BF1816" s="493" t="n">
        <v>0</v>
      </c>
      <c r="BG1816" s="493" t="n">
        <v>1228.8</v>
      </c>
      <c r="BH1816" s="493" t="n">
        <v>1110.6</v>
      </c>
      <c r="BI1816" s="493" t="n">
        <v>723.6</v>
      </c>
      <c r="BJ1816" s="493" t="n">
        <v>0</v>
      </c>
      <c r="BK1816" s="493" t="n">
        <v>969.6</v>
      </c>
      <c r="BL1816" s="493" t="n">
        <v>0</v>
      </c>
      <c r="BM1816" s="493" t="n">
        <v>492.6</v>
      </c>
      <c r="BN1816" s="493" t="n">
        <v>3481.08</v>
      </c>
      <c r="BO1816" s="493" t="n">
        <v>848.1</v>
      </c>
      <c r="BP1816" s="493" t="n">
        <v>1931.7</v>
      </c>
      <c r="BQ1816" s="493" t="n">
        <v>2040</v>
      </c>
      <c r="BR1816" s="493" t="n">
        <v>2734.2</v>
      </c>
      <c r="BS1816" s="493" t="n">
        <v>2080.2</v>
      </c>
      <c r="BT1816" s="493" t="n">
        <v>753</v>
      </c>
      <c r="BU1816" s="493" t="n">
        <v>3269.4</v>
      </c>
      <c r="BV1816" s="493" t="n">
        <v>2243.1</v>
      </c>
      <c r="BW1816" s="493" t="n">
        <v>3474.3</v>
      </c>
    </row>
    <row r="1817">
      <c r="A1817" t="inlineStr">
        <is>
          <t>[C9C] ANGIOTENSIN-II 길항제 (단일)</t>
        </is>
      </c>
      <c r="B1817" t="inlineStr">
        <is>
          <t>환인제약</t>
        </is>
      </c>
      <c r="C1817" t="inlineStr">
        <is>
          <t>유니발탄</t>
        </is>
      </c>
      <c r="D1817" t="inlineStr">
        <is>
          <t>환인제약</t>
        </is>
      </c>
      <c r="E1817" t="inlineStr">
        <is>
          <t>valsartan</t>
        </is>
      </c>
      <c r="F1817" t="inlineStr">
        <is>
          <t>병원</t>
        </is>
      </c>
      <c r="G1817" t="inlineStr">
        <is>
          <t>Generic</t>
        </is>
      </c>
      <c r="H1817" s="493" t="n">
        <v>10520.77</v>
      </c>
      <c r="I1817" s="493" t="n">
        <v>8457.27</v>
      </c>
      <c r="J1817" s="493" t="n">
        <v>10413.5</v>
      </c>
      <c r="K1817" s="493" t="n">
        <v>9109.860000000001</v>
      </c>
      <c r="L1817" s="493" t="n">
        <v>5926.34</v>
      </c>
      <c r="M1817" s="493" t="n">
        <v>7649.84</v>
      </c>
      <c r="N1817" s="493" t="n">
        <v>8091.24</v>
      </c>
      <c r="O1817" s="493" t="n">
        <v>7394.4</v>
      </c>
      <c r="P1817" s="493" t="n">
        <v>7904.94</v>
      </c>
      <c r="Q1817" s="493" t="n">
        <v>7235.53</v>
      </c>
      <c r="R1817" s="493" t="n">
        <v>7694.61</v>
      </c>
      <c r="S1817" s="493" t="n">
        <v>9517.780000000001</v>
      </c>
      <c r="T1817" s="493" t="n">
        <v>8466.24</v>
      </c>
      <c r="U1817" s="493" t="n">
        <v>6010.2</v>
      </c>
      <c r="V1817" s="493" t="n">
        <v>8023.27</v>
      </c>
      <c r="W1817" s="493" t="n">
        <v>8121.05</v>
      </c>
      <c r="X1817" s="493" t="n">
        <v>9981.620000000001</v>
      </c>
      <c r="Y1817" s="493" t="n">
        <v>9345.67</v>
      </c>
      <c r="Z1817" s="493" t="n">
        <v>6291.49</v>
      </c>
      <c r="AA1817" s="493" t="n">
        <v>8796.34</v>
      </c>
      <c r="AB1817" s="493" t="n">
        <v>7062.11</v>
      </c>
      <c r="AC1817" s="493" t="n">
        <v>6944.33</v>
      </c>
      <c r="AD1817" s="493" t="n">
        <v>4938.08</v>
      </c>
      <c r="AE1817" s="493" t="n">
        <v>5269.11</v>
      </c>
      <c r="AF1817" s="493" t="n">
        <v>4011.67</v>
      </c>
      <c r="AG1817" s="493" t="n">
        <v>2379.7</v>
      </c>
      <c r="AH1817" s="493" t="n">
        <v>4156.45</v>
      </c>
      <c r="AI1817" s="493" t="n">
        <v>2628.37</v>
      </c>
      <c r="AJ1817" s="493" t="n">
        <v>1603.68</v>
      </c>
      <c r="AK1817" s="493" t="n">
        <v>3728.15</v>
      </c>
      <c r="AL1817" s="493" t="n">
        <v>2318.65</v>
      </c>
      <c r="AM1817" s="493" t="n">
        <v>3518.55</v>
      </c>
      <c r="AN1817" s="493" t="n">
        <v>2460</v>
      </c>
      <c r="AO1817" s="493" t="n">
        <v>3289</v>
      </c>
      <c r="AP1817" s="493" t="n">
        <v>4321.8</v>
      </c>
      <c r="AQ1817" s="493" t="n">
        <v>2347.5</v>
      </c>
      <c r="AR1817" s="493" t="n">
        <v>4403</v>
      </c>
      <c r="AS1817" s="493" t="n">
        <v>4052.8</v>
      </c>
      <c r="AT1817" s="493" t="n">
        <v>3885.5</v>
      </c>
      <c r="AU1817" s="493" t="n">
        <v>4789.1</v>
      </c>
      <c r="AV1817" s="493" t="n">
        <v>4316.24</v>
      </c>
      <c r="AW1817" s="493" t="n">
        <v>3942.78</v>
      </c>
      <c r="AX1817" s="493" t="n">
        <v>4166.68</v>
      </c>
      <c r="AY1817" s="493" t="n">
        <v>3547.24</v>
      </c>
      <c r="AZ1817" s="493" t="n">
        <v>2660.35</v>
      </c>
      <c r="BA1817" s="493" t="n">
        <v>3909.43</v>
      </c>
      <c r="BB1817" s="493" t="n">
        <v>2634.52</v>
      </c>
      <c r="BC1817" s="493" t="n">
        <v>3075.55</v>
      </c>
      <c r="BD1817" s="493" t="n">
        <v>2440.95</v>
      </c>
      <c r="BE1817" s="493" t="n">
        <v>3014.9</v>
      </c>
      <c r="BF1817" s="493" t="n">
        <v>3565.51</v>
      </c>
      <c r="BG1817" s="493" t="n">
        <v>1531.9</v>
      </c>
      <c r="BH1817" s="493" t="n">
        <v>2724.87</v>
      </c>
      <c r="BI1817" s="493" t="n">
        <v>3192</v>
      </c>
      <c r="BJ1817" s="493" t="n">
        <v>2894.44</v>
      </c>
      <c r="BK1817" s="493" t="n">
        <v>3539.72</v>
      </c>
      <c r="BL1817" s="493" t="n">
        <v>4295.65</v>
      </c>
      <c r="BM1817" s="493" t="n">
        <v>3006.63</v>
      </c>
      <c r="BN1817" s="493" t="n">
        <v>4210.26</v>
      </c>
      <c r="BO1817" s="493" t="n">
        <v>4124.49</v>
      </c>
      <c r="BP1817" s="493" t="n">
        <v>3362.04</v>
      </c>
      <c r="BQ1817" s="493" t="n">
        <v>3614.24</v>
      </c>
      <c r="BR1817" s="493" t="n">
        <v>3964.57</v>
      </c>
      <c r="BS1817" s="493" t="n">
        <v>3452.05</v>
      </c>
      <c r="BT1817" s="493" t="n">
        <v>2297.65</v>
      </c>
      <c r="BU1817" s="493" t="n">
        <v>3947.37</v>
      </c>
      <c r="BV1817" s="493" t="n">
        <v>5696.38</v>
      </c>
      <c r="BW1817" s="493" t="n">
        <v>4090.78</v>
      </c>
    </row>
    <row r="1818">
      <c r="A1818" t="inlineStr">
        <is>
          <t>[C9C] ANGIOTENSIN-II 길항제 (단일)</t>
        </is>
      </c>
      <c r="B1818" t="inlineStr">
        <is>
          <t>환인제약</t>
        </is>
      </c>
      <c r="C1818" t="inlineStr">
        <is>
          <t>유니발탄</t>
        </is>
      </c>
      <c r="D1818" t="inlineStr">
        <is>
          <t>환인제약</t>
        </is>
      </c>
      <c r="E1818" t="inlineStr">
        <is>
          <t>valsartan</t>
        </is>
      </c>
      <c r="F1818" t="inlineStr">
        <is>
          <t>의원</t>
        </is>
      </c>
      <c r="G1818" t="inlineStr">
        <is>
          <t>Generic</t>
        </is>
      </c>
      <c r="H1818" s="493" t="n">
        <v>41064.13</v>
      </c>
      <c r="I1818" s="493" t="n">
        <v>34036.77</v>
      </c>
      <c r="J1818" s="493" t="n">
        <v>48060.15</v>
      </c>
      <c r="K1818" s="493" t="n">
        <v>41092.69</v>
      </c>
      <c r="L1818" s="493" t="n">
        <v>40138.3</v>
      </c>
      <c r="M1818" s="493" t="n">
        <v>39100.58</v>
      </c>
      <c r="N1818" s="493" t="n">
        <v>47887.42</v>
      </c>
      <c r="O1818" s="493" t="n">
        <v>37892.22</v>
      </c>
      <c r="P1818" s="493" t="n">
        <v>51927.53</v>
      </c>
      <c r="Q1818" s="493" t="n">
        <v>43835.61</v>
      </c>
      <c r="R1818" s="493" t="n">
        <v>48729.24</v>
      </c>
      <c r="S1818" s="493" t="n">
        <v>54646.7</v>
      </c>
      <c r="T1818" s="493" t="n">
        <v>54461.26</v>
      </c>
      <c r="U1818" s="493" t="n">
        <v>42809.39</v>
      </c>
      <c r="V1818" s="493" t="n">
        <v>49684.89</v>
      </c>
      <c r="W1818" s="493" t="n">
        <v>45609.96</v>
      </c>
      <c r="X1818" s="493" t="n">
        <v>48103.03</v>
      </c>
      <c r="Y1818" s="493" t="n">
        <v>49818.55</v>
      </c>
      <c r="Z1818" s="493" t="n">
        <v>45174.96</v>
      </c>
      <c r="AA1818" s="493" t="n">
        <v>49510.25</v>
      </c>
      <c r="AB1818" s="493" t="n">
        <v>46634.16</v>
      </c>
      <c r="AC1818" s="493" t="n">
        <v>48528.57</v>
      </c>
      <c r="AD1818" s="493" t="n">
        <v>46250.81</v>
      </c>
      <c r="AE1818" s="493" t="n">
        <v>51820.37</v>
      </c>
      <c r="AF1818" s="493" t="n">
        <v>41723.86</v>
      </c>
      <c r="AG1818" s="493" t="n">
        <v>39839.25</v>
      </c>
      <c r="AH1818" s="493" t="n">
        <v>46811.55</v>
      </c>
      <c r="AI1818" s="493" t="n">
        <v>44531.45</v>
      </c>
      <c r="AJ1818" s="493" t="n">
        <v>47591.21</v>
      </c>
      <c r="AK1818" s="493" t="n">
        <v>55127.17</v>
      </c>
      <c r="AL1818" s="493" t="n">
        <v>41460.07</v>
      </c>
      <c r="AM1818" s="493" t="n">
        <v>48879.92</v>
      </c>
      <c r="AN1818" s="493" t="n">
        <v>46384.46</v>
      </c>
      <c r="AO1818" s="493" t="n">
        <v>46126.74</v>
      </c>
      <c r="AP1818" s="493" t="n">
        <v>41559.96</v>
      </c>
      <c r="AQ1818" s="493" t="n">
        <v>49331.32</v>
      </c>
      <c r="AR1818" s="493" t="n">
        <v>49470.3</v>
      </c>
      <c r="AS1818" s="493" t="n">
        <v>47397.67</v>
      </c>
      <c r="AT1818" s="493" t="n">
        <v>44940.39</v>
      </c>
      <c r="AU1818" s="493" t="n">
        <v>49533.16</v>
      </c>
      <c r="AV1818" s="493" t="n">
        <v>45816.41</v>
      </c>
      <c r="AW1818" s="493" t="n">
        <v>42104.28</v>
      </c>
      <c r="AX1818" s="493" t="n">
        <v>39927.59</v>
      </c>
      <c r="AY1818" s="493" t="n">
        <v>46555.35</v>
      </c>
      <c r="AZ1818" s="493" t="n">
        <v>39080.71</v>
      </c>
      <c r="BA1818" s="493" t="n">
        <v>47793.63</v>
      </c>
      <c r="BB1818" s="493" t="n">
        <v>37954.17</v>
      </c>
      <c r="BC1818" s="493" t="n">
        <v>46774.77</v>
      </c>
      <c r="BD1818" s="493" t="n">
        <v>33956.53</v>
      </c>
      <c r="BE1818" s="493" t="n">
        <v>41760.1</v>
      </c>
      <c r="BF1818" s="493" t="n">
        <v>35332.28</v>
      </c>
      <c r="BG1818" s="493" t="n">
        <v>43800.09</v>
      </c>
      <c r="BH1818" s="493" t="n">
        <v>33425.48</v>
      </c>
      <c r="BI1818" s="493" t="n">
        <v>39378.98</v>
      </c>
      <c r="BJ1818" s="493" t="n">
        <v>36184.97</v>
      </c>
      <c r="BK1818" s="493" t="n">
        <v>37367.94</v>
      </c>
      <c r="BL1818" s="493" t="n">
        <v>36185.9</v>
      </c>
      <c r="BM1818" s="493" t="n">
        <v>36081.22</v>
      </c>
      <c r="BN1818" s="493" t="n">
        <v>35388.27</v>
      </c>
      <c r="BO1818" s="493" t="n">
        <v>33856.58</v>
      </c>
      <c r="BP1818" s="493" t="n">
        <v>31688.7</v>
      </c>
      <c r="BQ1818" s="493" t="n">
        <v>30604.72</v>
      </c>
      <c r="BR1818" s="493" t="n">
        <v>30555.24</v>
      </c>
      <c r="BS1818" s="493" t="n">
        <v>34768.33</v>
      </c>
      <c r="BT1818" s="493" t="n">
        <v>32747.05</v>
      </c>
      <c r="BU1818" s="493" t="n">
        <v>39915.85</v>
      </c>
      <c r="BV1818" s="493" t="n">
        <v>30495.47</v>
      </c>
      <c r="BW1818" s="493" t="n">
        <v>36209.62</v>
      </c>
    </row>
    <row r="1819">
      <c r="A1819" t="inlineStr">
        <is>
          <t>[C9C] ANGIOTENSIN-II 길항제 (단일)</t>
        </is>
      </c>
      <c r="B1819" t="inlineStr">
        <is>
          <t>환인제약</t>
        </is>
      </c>
      <c r="C1819" t="inlineStr">
        <is>
          <t>유니발탄</t>
        </is>
      </c>
      <c r="D1819" t="inlineStr">
        <is>
          <t>환인제약</t>
        </is>
      </c>
      <c r="E1819" t="inlineStr">
        <is>
          <t>valsartan</t>
        </is>
      </c>
      <c r="F1819" t="inlineStr">
        <is>
          <t>보건소</t>
        </is>
      </c>
      <c r="G1819" t="inlineStr">
        <is>
          <t>Generic</t>
        </is>
      </c>
      <c r="H1819" s="493" t="n">
        <v>0</v>
      </c>
      <c r="I1819" s="493" t="n">
        <v>0</v>
      </c>
      <c r="J1819" s="493" t="n">
        <v>0</v>
      </c>
      <c r="K1819" s="493" t="n">
        <v>0</v>
      </c>
      <c r="L1819" s="493" t="n">
        <v>0</v>
      </c>
      <c r="M1819" s="493" t="n">
        <v>0</v>
      </c>
      <c r="N1819" s="493" t="n">
        <v>0</v>
      </c>
      <c r="O1819" s="493" t="n">
        <v>0</v>
      </c>
      <c r="P1819" s="493" t="n">
        <v>0</v>
      </c>
      <c r="Q1819" s="493" t="n">
        <v>0</v>
      </c>
      <c r="R1819" s="493" t="n">
        <v>0</v>
      </c>
      <c r="S1819" s="493" t="n">
        <v>0</v>
      </c>
      <c r="T1819" s="493" t="n">
        <v>0</v>
      </c>
      <c r="U1819" s="493" t="n">
        <v>0</v>
      </c>
      <c r="V1819" s="493" t="n">
        <v>0</v>
      </c>
      <c r="W1819" s="493" t="n">
        <v>0</v>
      </c>
      <c r="X1819" s="493" t="n">
        <v>0</v>
      </c>
      <c r="Y1819" s="493" t="n">
        <v>0</v>
      </c>
      <c r="Z1819" s="493" t="n">
        <v>0</v>
      </c>
      <c r="AA1819" s="493" t="n">
        <v>0</v>
      </c>
      <c r="AB1819" s="493" t="n">
        <v>0</v>
      </c>
      <c r="AC1819" s="493" t="n">
        <v>431.1</v>
      </c>
      <c r="AD1819" s="493" t="n">
        <v>4572</v>
      </c>
      <c r="AE1819" s="493" t="n">
        <v>0.9</v>
      </c>
      <c r="AF1819" s="493" t="n">
        <v>0</v>
      </c>
      <c r="AG1819" s="493" t="n">
        <v>0</v>
      </c>
      <c r="AH1819" s="493" t="n">
        <v>0</v>
      </c>
      <c r="AI1819" s="493" t="n">
        <v>0</v>
      </c>
      <c r="AJ1819" s="493" t="n">
        <v>0</v>
      </c>
      <c r="AK1819" s="493" t="n">
        <v>0</v>
      </c>
      <c r="AL1819" s="493" t="n">
        <v>0</v>
      </c>
      <c r="AM1819" s="493" t="n">
        <v>0</v>
      </c>
      <c r="AN1819" s="493" t="n">
        <v>921</v>
      </c>
      <c r="AO1819" s="493" t="n">
        <v>0</v>
      </c>
      <c r="AP1819" s="493" t="n">
        <v>0</v>
      </c>
      <c r="AQ1819" s="493" t="n">
        <v>0</v>
      </c>
      <c r="AR1819" s="493" t="n">
        <v>1.2</v>
      </c>
      <c r="AS1819" s="493" t="n">
        <v>0</v>
      </c>
      <c r="AT1819" s="493" t="n">
        <v>0.3</v>
      </c>
      <c r="AU1819" s="493" t="n">
        <v>0</v>
      </c>
      <c r="AV1819" s="493" t="n">
        <v>0</v>
      </c>
      <c r="AW1819" s="493" t="n">
        <v>1.2</v>
      </c>
      <c r="AX1819" s="493" t="n">
        <v>0</v>
      </c>
      <c r="AY1819" s="493" t="n">
        <v>0.6</v>
      </c>
      <c r="AZ1819" s="493" t="n">
        <v>546</v>
      </c>
      <c r="BA1819" s="493" t="n">
        <v>357</v>
      </c>
      <c r="BB1819" s="493" t="n">
        <v>480</v>
      </c>
      <c r="BC1819" s="493" t="n">
        <v>194.4</v>
      </c>
      <c r="BD1819" s="493" t="n">
        <v>228</v>
      </c>
      <c r="BE1819" s="493" t="n">
        <v>2156.4</v>
      </c>
      <c r="BF1819" s="493" t="n">
        <v>0</v>
      </c>
      <c r="BG1819" s="493" t="n">
        <v>0</v>
      </c>
      <c r="BH1819" s="493" t="n">
        <v>2088</v>
      </c>
      <c r="BI1819" s="493" t="n">
        <v>329.7</v>
      </c>
      <c r="BJ1819" s="493" t="n">
        <v>1101.6</v>
      </c>
      <c r="BK1819" s="493" t="n">
        <v>2452.8</v>
      </c>
      <c r="BL1819" s="493" t="n">
        <v>146.4</v>
      </c>
      <c r="BM1819" s="493" t="n">
        <v>0</v>
      </c>
      <c r="BN1819" s="493" t="n">
        <v>2219.4</v>
      </c>
      <c r="BO1819" s="493" t="n">
        <v>0</v>
      </c>
      <c r="BP1819" s="493" t="n">
        <v>0</v>
      </c>
      <c r="BQ1819" s="493" t="n">
        <v>2115</v>
      </c>
      <c r="BR1819" s="493" t="n">
        <v>0</v>
      </c>
      <c r="BS1819" s="493" t="n">
        <v>0</v>
      </c>
      <c r="BT1819" s="493" t="n">
        <v>2080.8</v>
      </c>
      <c r="BU1819" s="493" t="n">
        <v>0</v>
      </c>
      <c r="BV1819" s="493" t="n">
        <v>0</v>
      </c>
      <c r="BW1819" s="493" t="n">
        <v>2637.9</v>
      </c>
    </row>
    <row r="1820">
      <c r="A1820" t="inlineStr">
        <is>
          <t>[C9C] ANGIOTENSIN-II 길항제 (단일)</t>
        </is>
      </c>
      <c r="B1820" t="inlineStr">
        <is>
          <t>환인제약</t>
        </is>
      </c>
      <c r="C1820" t="inlineStr">
        <is>
          <t>유니발탄</t>
        </is>
      </c>
      <c r="D1820" t="inlineStr">
        <is>
          <t>환인제약</t>
        </is>
      </c>
      <c r="E1820" t="inlineStr">
        <is>
          <t>valsartan</t>
        </is>
      </c>
      <c r="F1820" t="inlineStr">
        <is>
          <t>기타(치과의원, 치과병원 등)</t>
        </is>
      </c>
      <c r="G1820" t="inlineStr">
        <is>
          <t>Generic</t>
        </is>
      </c>
      <c r="H1820" s="493" t="n">
        <v>0</v>
      </c>
      <c r="I1820" s="493" t="n">
        <v>0</v>
      </c>
      <c r="J1820" s="493" t="n">
        <v>0</v>
      </c>
      <c r="K1820" s="493" t="n">
        <v>0</v>
      </c>
      <c r="L1820" s="493" t="n">
        <v>0</v>
      </c>
      <c r="M1820" s="493" t="n">
        <v>0</v>
      </c>
      <c r="N1820" s="493" t="n">
        <v>0</v>
      </c>
      <c r="O1820" s="493" t="n">
        <v>0</v>
      </c>
      <c r="P1820" s="493" t="n">
        <v>0</v>
      </c>
      <c r="Q1820" s="493" t="n">
        <v>0</v>
      </c>
      <c r="R1820" s="493" t="n">
        <v>0</v>
      </c>
      <c r="S1820" s="493" t="n">
        <v>0</v>
      </c>
      <c r="T1820" s="493" t="n">
        <v>0</v>
      </c>
      <c r="U1820" s="493" t="n">
        <v>0</v>
      </c>
      <c r="V1820" s="493" t="n">
        <v>0</v>
      </c>
      <c r="W1820" s="493" t="n">
        <v>0</v>
      </c>
      <c r="X1820" s="493" t="n">
        <v>0</v>
      </c>
      <c r="Y1820" s="493" t="n">
        <v>0</v>
      </c>
      <c r="Z1820" s="493" t="n">
        <v>0</v>
      </c>
      <c r="AA1820" s="493" t="n">
        <v>0</v>
      </c>
      <c r="AB1820" s="493" t="n">
        <v>0</v>
      </c>
      <c r="AC1820" s="493" t="n">
        <v>0</v>
      </c>
      <c r="AD1820" s="493" t="n">
        <v>0</v>
      </c>
      <c r="AE1820" s="493" t="n">
        <v>0</v>
      </c>
      <c r="AF1820" s="493" t="n">
        <v>0</v>
      </c>
      <c r="AG1820" s="493" t="n">
        <v>0</v>
      </c>
      <c r="AH1820" s="493" t="n">
        <v>0</v>
      </c>
      <c r="AI1820" s="493" t="n">
        <v>0</v>
      </c>
      <c r="AJ1820" s="493" t="n">
        <v>0</v>
      </c>
      <c r="AK1820" s="493" t="n">
        <v>0</v>
      </c>
      <c r="AL1820" s="493" t="n">
        <v>0</v>
      </c>
      <c r="AM1820" s="493" t="n">
        <v>0</v>
      </c>
      <c r="AN1820" s="493" t="n">
        <v>0</v>
      </c>
      <c r="AO1820" s="493" t="n">
        <v>0</v>
      </c>
      <c r="AP1820" s="493" t="n">
        <v>111</v>
      </c>
      <c r="AQ1820" s="493" t="n">
        <v>89.7</v>
      </c>
      <c r="AR1820" s="493" t="n">
        <v>90.3</v>
      </c>
      <c r="AS1820" s="493" t="n">
        <v>99</v>
      </c>
      <c r="AT1820" s="493" t="n">
        <v>93</v>
      </c>
      <c r="AU1820" s="493" t="n">
        <v>91.2</v>
      </c>
      <c r="AV1820" s="493" t="n">
        <v>94.5</v>
      </c>
      <c r="AW1820" s="493" t="n">
        <v>96.3</v>
      </c>
      <c r="AX1820" s="493" t="n">
        <v>101.1</v>
      </c>
      <c r="AY1820" s="493" t="n">
        <v>0</v>
      </c>
      <c r="AZ1820" s="493" t="n">
        <v>0</v>
      </c>
      <c r="BA1820" s="493" t="n">
        <v>0</v>
      </c>
      <c r="BB1820" s="493" t="n">
        <v>0</v>
      </c>
      <c r="BC1820" s="493" t="n">
        <v>0</v>
      </c>
      <c r="BD1820" s="493" t="n">
        <v>0</v>
      </c>
      <c r="BE1820" s="493" t="n">
        <v>0</v>
      </c>
      <c r="BF1820" s="493" t="n">
        <v>0</v>
      </c>
      <c r="BG1820" s="493" t="n">
        <v>0</v>
      </c>
      <c r="BH1820" s="493" t="n">
        <v>0</v>
      </c>
      <c r="BI1820" s="493" t="n">
        <v>0</v>
      </c>
      <c r="BJ1820" s="493" t="n">
        <v>0</v>
      </c>
      <c r="BK1820" s="493" t="n">
        <v>0</v>
      </c>
      <c r="BL1820" s="493" t="n">
        <v>0</v>
      </c>
      <c r="BM1820" s="493" t="n">
        <v>0</v>
      </c>
      <c r="BN1820" s="493" t="n">
        <v>0</v>
      </c>
      <c r="BO1820" s="493" t="n">
        <v>0</v>
      </c>
      <c r="BP1820" s="493" t="n">
        <v>0</v>
      </c>
      <c r="BQ1820" s="493" t="n">
        <v>0</v>
      </c>
      <c r="BR1820" s="493" t="n">
        <v>0</v>
      </c>
      <c r="BS1820" s="493" t="n">
        <v>0</v>
      </c>
      <c r="BT1820" s="493" t="n">
        <v>0</v>
      </c>
      <c r="BU1820" s="493" t="n">
        <v>0</v>
      </c>
      <c r="BV1820" s="493" t="n">
        <v>0</v>
      </c>
      <c r="BW1820" s="493" t="n">
        <v>0</v>
      </c>
    </row>
    <row r="1821">
      <c r="A1821" t="inlineStr">
        <is>
          <t>[C9C] ANGIOTENSIN-II 길항제 (단일)</t>
        </is>
      </c>
      <c r="B1821" t="inlineStr">
        <is>
          <t>휴비스트제약</t>
        </is>
      </c>
      <c r="C1821" t="inlineStr">
        <is>
          <t>코자휴</t>
        </is>
      </c>
      <c r="D1821" t="inlineStr">
        <is>
          <t>휴비스트제약</t>
        </is>
      </c>
      <c r="E1821" t="inlineStr">
        <is>
          <t>losartan potassium</t>
        </is>
      </c>
      <c r="F1821" t="inlineStr">
        <is>
          <t>종합병원</t>
        </is>
      </c>
      <c r="G1821" t="inlineStr">
        <is>
          <t>Generic</t>
        </is>
      </c>
      <c r="H1821" s="493" t="n">
        <v>4818.9</v>
      </c>
      <c r="I1821" s="493" t="n">
        <v>3852.6</v>
      </c>
      <c r="J1821" s="493" t="n">
        <v>6894.45</v>
      </c>
      <c r="K1821" s="493" t="n">
        <v>841.8</v>
      </c>
      <c r="L1821" s="493" t="n">
        <v>7030.25</v>
      </c>
      <c r="M1821" s="493" t="n">
        <v>5569.3</v>
      </c>
      <c r="N1821" s="493" t="n">
        <v>6835.55</v>
      </c>
      <c r="O1821" s="493" t="n">
        <v>5175</v>
      </c>
      <c r="P1821" s="493" t="n">
        <v>6753.3</v>
      </c>
      <c r="Q1821" s="493" t="n">
        <v>4274.25</v>
      </c>
      <c r="R1821" s="493" t="n">
        <v>8920.35</v>
      </c>
      <c r="S1821" s="493" t="n">
        <v>1027.35</v>
      </c>
      <c r="T1821" s="493" t="n">
        <v>0</v>
      </c>
      <c r="U1821" s="493" t="n">
        <v>0</v>
      </c>
      <c r="V1821" s="493" t="n">
        <v>0</v>
      </c>
      <c r="W1821" s="493" t="n">
        <v>0</v>
      </c>
      <c r="X1821" s="493" t="n">
        <v>0</v>
      </c>
      <c r="Y1821" s="493" t="n">
        <v>0</v>
      </c>
      <c r="Z1821" s="493" t="n">
        <v>0</v>
      </c>
      <c r="AA1821" s="493" t="n">
        <v>0</v>
      </c>
      <c r="AB1821" s="493" t="n">
        <v>0</v>
      </c>
      <c r="AC1821" s="493" t="n">
        <v>0</v>
      </c>
      <c r="AD1821" s="493" t="n">
        <v>0</v>
      </c>
      <c r="AE1821" s="493" t="n">
        <v>0</v>
      </c>
      <c r="AF1821" s="493" t="n">
        <v>0</v>
      </c>
      <c r="AG1821" s="493" t="n">
        <v>0</v>
      </c>
      <c r="AH1821" s="493" t="n">
        <v>0</v>
      </c>
      <c r="AI1821" s="493" t="n">
        <v>0</v>
      </c>
      <c r="AJ1821" s="493" t="n">
        <v>0</v>
      </c>
      <c r="AK1821" s="493" t="n">
        <v>0</v>
      </c>
      <c r="AL1821" s="493" t="n">
        <v>0</v>
      </c>
      <c r="AM1821" s="493" t="n">
        <v>0</v>
      </c>
      <c r="AN1821" s="493" t="n">
        <v>0</v>
      </c>
      <c r="AO1821" s="493" t="n">
        <v>0</v>
      </c>
      <c r="AP1821" s="493" t="n">
        <v>0</v>
      </c>
      <c r="AQ1821" s="493" t="n">
        <v>0</v>
      </c>
      <c r="AR1821" s="493" t="n">
        <v>0</v>
      </c>
      <c r="AS1821" s="493" t="n">
        <v>0</v>
      </c>
      <c r="AT1821" s="493" t="n">
        <v>0</v>
      </c>
      <c r="AU1821" s="493" t="n">
        <v>0</v>
      </c>
      <c r="AV1821" s="493" t="n">
        <v>0</v>
      </c>
      <c r="AW1821" s="493" t="n">
        <v>0</v>
      </c>
      <c r="AX1821" s="493" t="n">
        <v>0</v>
      </c>
      <c r="AY1821" s="493" t="n">
        <v>0</v>
      </c>
      <c r="AZ1821" s="493" t="n">
        <v>0</v>
      </c>
      <c r="BA1821" s="493" t="n">
        <v>0</v>
      </c>
      <c r="BB1821" s="493" t="n">
        <v>0</v>
      </c>
      <c r="BC1821" s="493" t="n">
        <v>0</v>
      </c>
      <c r="BD1821" s="493" t="n">
        <v>0</v>
      </c>
      <c r="BE1821" s="493" t="n">
        <v>0</v>
      </c>
      <c r="BF1821" s="493" t="n">
        <v>0</v>
      </c>
      <c r="BG1821" s="493" t="n">
        <v>0</v>
      </c>
      <c r="BH1821" s="493" t="n">
        <v>0</v>
      </c>
      <c r="BI1821" s="493" t="n">
        <v>0</v>
      </c>
      <c r="BJ1821" s="493" t="n">
        <v>0</v>
      </c>
      <c r="BK1821" s="493" t="n">
        <v>0</v>
      </c>
      <c r="BL1821" s="493" t="n">
        <v>0</v>
      </c>
      <c r="BM1821" s="493" t="n">
        <v>0</v>
      </c>
      <c r="BN1821" s="493" t="n">
        <v>0</v>
      </c>
      <c r="BO1821" s="493" t="n">
        <v>0</v>
      </c>
      <c r="BP1821" s="493" t="n">
        <v>0</v>
      </c>
      <c r="BQ1821" s="493" t="n">
        <v>0</v>
      </c>
      <c r="BR1821" s="493" t="n">
        <v>0</v>
      </c>
      <c r="BS1821" s="493" t="n">
        <v>0</v>
      </c>
      <c r="BT1821" s="493" t="n">
        <v>0</v>
      </c>
      <c r="BU1821" s="493" t="n">
        <v>0</v>
      </c>
      <c r="BV1821" s="493" t="n">
        <v>0</v>
      </c>
      <c r="BW1821" s="493" t="n">
        <v>0</v>
      </c>
    </row>
    <row r="1822">
      <c r="A1822" t="inlineStr">
        <is>
          <t>[C9C] ANGIOTENSIN-II 길항제 (단일)</t>
        </is>
      </c>
      <c r="B1822" t="inlineStr">
        <is>
          <t>휴비스트제약</t>
        </is>
      </c>
      <c r="C1822" t="inlineStr">
        <is>
          <t>코자휴</t>
        </is>
      </c>
      <c r="D1822" t="inlineStr">
        <is>
          <t>휴비스트제약</t>
        </is>
      </c>
      <c r="E1822" t="inlineStr">
        <is>
          <t>losartan potassium</t>
        </is>
      </c>
      <c r="F1822" t="inlineStr">
        <is>
          <t>병원</t>
        </is>
      </c>
      <c r="G1822" t="inlineStr">
        <is>
          <t>Generic</t>
        </is>
      </c>
      <c r="H1822" s="493" t="n">
        <v>2520.9</v>
      </c>
      <c r="I1822" s="493" t="n">
        <v>360.6</v>
      </c>
      <c r="J1822" s="493" t="n">
        <v>720</v>
      </c>
      <c r="K1822" s="493" t="n">
        <v>1749.3</v>
      </c>
      <c r="L1822" s="493" t="n">
        <v>600</v>
      </c>
      <c r="M1822" s="493" t="n">
        <v>840</v>
      </c>
      <c r="N1822" s="493" t="n">
        <v>1989.6</v>
      </c>
      <c r="O1822" s="493" t="n">
        <v>1413.9</v>
      </c>
      <c r="P1822" s="493" t="n">
        <v>1320</v>
      </c>
      <c r="Q1822" s="493" t="n">
        <v>3406.2</v>
      </c>
      <c r="R1822" s="493" t="n">
        <v>1409.4</v>
      </c>
      <c r="S1822" s="493" t="n">
        <v>288.9</v>
      </c>
      <c r="T1822" s="493" t="n">
        <v>0</v>
      </c>
      <c r="U1822" s="493" t="n">
        <v>0</v>
      </c>
      <c r="V1822" s="493" t="n">
        <v>0</v>
      </c>
      <c r="W1822" s="493" t="n">
        <v>0</v>
      </c>
      <c r="X1822" s="493" t="n">
        <v>0</v>
      </c>
      <c r="Y1822" s="493" t="n">
        <v>0</v>
      </c>
      <c r="Z1822" s="493" t="n">
        <v>0</v>
      </c>
      <c r="AA1822" s="493" t="n">
        <v>0</v>
      </c>
      <c r="AB1822" s="493" t="n">
        <v>360</v>
      </c>
      <c r="AC1822" s="493" t="n">
        <v>124</v>
      </c>
      <c r="AD1822" s="493" t="n">
        <v>0</v>
      </c>
      <c r="AE1822" s="493" t="n">
        <v>0</v>
      </c>
      <c r="AF1822" s="493" t="n">
        <v>0</v>
      </c>
      <c r="AG1822" s="493" t="n">
        <v>0</v>
      </c>
      <c r="AH1822" s="493" t="n">
        <v>0</v>
      </c>
      <c r="AI1822" s="493" t="n">
        <v>0</v>
      </c>
      <c r="AJ1822" s="493" t="n">
        <v>0</v>
      </c>
      <c r="AK1822" s="493" t="n">
        <v>0</v>
      </c>
      <c r="AL1822" s="493" t="n">
        <v>0</v>
      </c>
      <c r="AM1822" s="493" t="n">
        <v>0</v>
      </c>
      <c r="AN1822" s="493" t="n">
        <v>0</v>
      </c>
      <c r="AO1822" s="493" t="n">
        <v>0</v>
      </c>
      <c r="AP1822" s="493" t="n">
        <v>0</v>
      </c>
      <c r="AQ1822" s="493" t="n">
        <v>0</v>
      </c>
      <c r="AR1822" s="493" t="n">
        <v>0</v>
      </c>
      <c r="AS1822" s="493" t="n">
        <v>0</v>
      </c>
      <c r="AT1822" s="493" t="n">
        <v>0</v>
      </c>
      <c r="AU1822" s="493" t="n">
        <v>0</v>
      </c>
      <c r="AV1822" s="493" t="n">
        <v>0</v>
      </c>
      <c r="AW1822" s="493" t="n">
        <v>0</v>
      </c>
      <c r="AX1822" s="493" t="n">
        <v>0</v>
      </c>
      <c r="AY1822" s="493" t="n">
        <v>0</v>
      </c>
      <c r="AZ1822" s="493" t="n">
        <v>0</v>
      </c>
      <c r="BA1822" s="493" t="n">
        <v>0</v>
      </c>
      <c r="BB1822" s="493" t="n">
        <v>0</v>
      </c>
      <c r="BC1822" s="493" t="n">
        <v>0</v>
      </c>
      <c r="BD1822" s="493" t="n">
        <v>0</v>
      </c>
      <c r="BE1822" s="493" t="n">
        <v>0</v>
      </c>
      <c r="BF1822" s="493" t="n">
        <v>0</v>
      </c>
      <c r="BG1822" s="493" t="n">
        <v>0</v>
      </c>
      <c r="BH1822" s="493" t="n">
        <v>0</v>
      </c>
      <c r="BI1822" s="493" t="n">
        <v>0</v>
      </c>
      <c r="BJ1822" s="493" t="n">
        <v>0</v>
      </c>
      <c r="BK1822" s="493" t="n">
        <v>0</v>
      </c>
      <c r="BL1822" s="493" t="n">
        <v>0</v>
      </c>
      <c r="BM1822" s="493" t="n">
        <v>0</v>
      </c>
      <c r="BN1822" s="493" t="n">
        <v>0</v>
      </c>
      <c r="BO1822" s="493" t="n">
        <v>0</v>
      </c>
      <c r="BP1822" s="493" t="n">
        <v>0</v>
      </c>
      <c r="BQ1822" s="493" t="n">
        <v>0</v>
      </c>
      <c r="BR1822" s="493" t="n">
        <v>0</v>
      </c>
      <c r="BS1822" s="493" t="n">
        <v>0</v>
      </c>
      <c r="BT1822" s="493" t="n">
        <v>0</v>
      </c>
      <c r="BU1822" s="493" t="n">
        <v>0</v>
      </c>
      <c r="BV1822" s="493" t="n">
        <v>0</v>
      </c>
      <c r="BW1822" s="493" t="n">
        <v>0</v>
      </c>
    </row>
    <row r="1823">
      <c r="A1823" t="inlineStr">
        <is>
          <t>[C9C] ANGIOTENSIN-II 길항제 (단일)</t>
        </is>
      </c>
      <c r="B1823" t="inlineStr">
        <is>
          <t>휴비스트제약</t>
        </is>
      </c>
      <c r="C1823" t="inlineStr">
        <is>
          <t>코자휴</t>
        </is>
      </c>
      <c r="D1823" t="inlineStr">
        <is>
          <t>휴비스트제약</t>
        </is>
      </c>
      <c r="E1823" t="inlineStr">
        <is>
          <t>losartan potassium</t>
        </is>
      </c>
      <c r="F1823" t="inlineStr">
        <is>
          <t>의원</t>
        </is>
      </c>
      <c r="G1823" t="inlineStr">
        <is>
          <t>Generic</t>
        </is>
      </c>
      <c r="H1823" s="493" t="n">
        <v>80182</v>
      </c>
      <c r="I1823" s="493" t="n">
        <v>82136.21000000001</v>
      </c>
      <c r="J1823" s="493" t="n">
        <v>87080.64</v>
      </c>
      <c r="K1823" s="493" t="n">
        <v>79281.13</v>
      </c>
      <c r="L1823" s="493" t="n">
        <v>81011.95</v>
      </c>
      <c r="M1823" s="493" t="n">
        <v>78512.25</v>
      </c>
      <c r="N1823" s="493" t="n">
        <v>84229.66</v>
      </c>
      <c r="O1823" s="493" t="n">
        <v>80578.78</v>
      </c>
      <c r="P1823" s="493" t="n">
        <v>81650.48</v>
      </c>
      <c r="Q1823" s="493" t="n">
        <v>76743.8</v>
      </c>
      <c r="R1823" s="493" t="n">
        <v>77072.21000000001</v>
      </c>
      <c r="S1823" s="493" t="n">
        <v>13105.96</v>
      </c>
      <c r="T1823" s="493" t="n">
        <v>0</v>
      </c>
      <c r="U1823" s="493" t="n">
        <v>0</v>
      </c>
      <c r="V1823" s="493" t="n">
        <v>0</v>
      </c>
      <c r="W1823" s="493" t="n">
        <v>15148</v>
      </c>
      <c r="X1823" s="493" t="n">
        <v>24548</v>
      </c>
      <c r="Y1823" s="493" t="n">
        <v>26528</v>
      </c>
      <c r="Z1823" s="493" t="n">
        <v>25244</v>
      </c>
      <c r="AA1823" s="493" t="n">
        <v>28820</v>
      </c>
      <c r="AB1823" s="493" t="n">
        <v>21601.5</v>
      </c>
      <c r="AC1823" s="493" t="n">
        <v>18592</v>
      </c>
      <c r="AD1823" s="493" t="n">
        <v>0</v>
      </c>
      <c r="AE1823" s="493" t="n">
        <v>0</v>
      </c>
      <c r="AF1823" s="493" t="n">
        <v>0</v>
      </c>
      <c r="AG1823" s="493" t="n">
        <v>0</v>
      </c>
      <c r="AH1823" s="493" t="n">
        <v>0</v>
      </c>
      <c r="AI1823" s="493" t="n">
        <v>0</v>
      </c>
      <c r="AJ1823" s="493" t="n">
        <v>0</v>
      </c>
      <c r="AK1823" s="493" t="n">
        <v>0</v>
      </c>
      <c r="AL1823" s="493" t="n">
        <v>0</v>
      </c>
      <c r="AM1823" s="493" t="n">
        <v>0</v>
      </c>
      <c r="AN1823" s="493" t="n">
        <v>0</v>
      </c>
      <c r="AO1823" s="493" t="n">
        <v>0</v>
      </c>
      <c r="AP1823" s="493" t="n">
        <v>0</v>
      </c>
      <c r="AQ1823" s="493" t="n">
        <v>0</v>
      </c>
      <c r="AR1823" s="493" t="n">
        <v>0</v>
      </c>
      <c r="AS1823" s="493" t="n">
        <v>0</v>
      </c>
      <c r="AT1823" s="493" t="n">
        <v>0</v>
      </c>
      <c r="AU1823" s="493" t="n">
        <v>0</v>
      </c>
      <c r="AV1823" s="493" t="n">
        <v>0</v>
      </c>
      <c r="AW1823" s="493" t="n">
        <v>0</v>
      </c>
      <c r="AX1823" s="493" t="n">
        <v>0</v>
      </c>
      <c r="AY1823" s="493" t="n">
        <v>0</v>
      </c>
      <c r="AZ1823" s="493" t="n">
        <v>0</v>
      </c>
      <c r="BA1823" s="493" t="n">
        <v>0</v>
      </c>
      <c r="BB1823" s="493" t="n">
        <v>0</v>
      </c>
      <c r="BC1823" s="493" t="n">
        <v>0</v>
      </c>
      <c r="BD1823" s="493" t="n">
        <v>0</v>
      </c>
      <c r="BE1823" s="493" t="n">
        <v>0</v>
      </c>
      <c r="BF1823" s="493" t="n">
        <v>0</v>
      </c>
      <c r="BG1823" s="493" t="n">
        <v>0</v>
      </c>
      <c r="BH1823" s="493" t="n">
        <v>0</v>
      </c>
      <c r="BI1823" s="493" t="n">
        <v>0</v>
      </c>
      <c r="BJ1823" s="493" t="n">
        <v>0</v>
      </c>
      <c r="BK1823" s="493" t="n">
        <v>0</v>
      </c>
      <c r="BL1823" s="493" t="n">
        <v>0</v>
      </c>
      <c r="BM1823" s="493" t="n">
        <v>0</v>
      </c>
      <c r="BN1823" s="493" t="n">
        <v>0</v>
      </c>
      <c r="BO1823" s="493" t="n">
        <v>0</v>
      </c>
      <c r="BP1823" s="493" t="n">
        <v>0</v>
      </c>
      <c r="BQ1823" s="493" t="n">
        <v>0</v>
      </c>
      <c r="BR1823" s="493" t="n">
        <v>0</v>
      </c>
      <c r="BS1823" s="493" t="n">
        <v>0</v>
      </c>
      <c r="BT1823" s="493" t="n">
        <v>0</v>
      </c>
      <c r="BU1823" s="493" t="n">
        <v>0</v>
      </c>
      <c r="BV1823" s="493" t="n">
        <v>0</v>
      </c>
      <c r="BW1823" s="493" t="n">
        <v>0</v>
      </c>
    </row>
    <row r="1824">
      <c r="A1824" t="inlineStr">
        <is>
          <t>[C9C] ANGIOTENSIN-II 길항제 (단일)</t>
        </is>
      </c>
      <c r="B1824" t="inlineStr">
        <is>
          <t>휴비스트제약</t>
        </is>
      </c>
      <c r="C1824" t="inlineStr">
        <is>
          <t>코자휴</t>
        </is>
      </c>
      <c r="D1824" t="inlineStr">
        <is>
          <t>휴비스트제약</t>
        </is>
      </c>
      <c r="E1824" t="inlineStr">
        <is>
          <t>losartan potassium</t>
        </is>
      </c>
      <c r="F1824" t="inlineStr">
        <is>
          <t>보건소</t>
        </is>
      </c>
      <c r="G1824" t="inlineStr">
        <is>
          <t>Generic</t>
        </is>
      </c>
      <c r="H1824" s="493" t="n">
        <v>1525.52</v>
      </c>
      <c r="I1824" s="493" t="n">
        <v>1718.28</v>
      </c>
      <c r="J1824" s="493" t="n">
        <v>1749.6</v>
      </c>
      <c r="K1824" s="493" t="n">
        <v>1040.1</v>
      </c>
      <c r="L1824" s="493" t="n">
        <v>1205.7</v>
      </c>
      <c r="M1824" s="493" t="n">
        <v>982.8</v>
      </c>
      <c r="N1824" s="493" t="n">
        <v>1481.4</v>
      </c>
      <c r="O1824" s="493" t="n">
        <v>0</v>
      </c>
      <c r="P1824" s="493" t="n">
        <v>2517.9</v>
      </c>
      <c r="Q1824" s="493" t="n">
        <v>766.8</v>
      </c>
      <c r="R1824" s="493" t="n">
        <v>1794.6</v>
      </c>
      <c r="S1824" s="493" t="n">
        <v>0</v>
      </c>
      <c r="T1824" s="493" t="n">
        <v>0</v>
      </c>
      <c r="U1824" s="493" t="n">
        <v>0</v>
      </c>
      <c r="V1824" s="493" t="n">
        <v>0</v>
      </c>
      <c r="W1824" s="493" t="n">
        <v>0</v>
      </c>
      <c r="X1824" s="493" t="n">
        <v>0</v>
      </c>
      <c r="Y1824" s="493" t="n">
        <v>0</v>
      </c>
      <c r="Z1824" s="493" t="n">
        <v>0</v>
      </c>
      <c r="AA1824" s="493" t="n">
        <v>0</v>
      </c>
      <c r="AB1824" s="493" t="n">
        <v>0</v>
      </c>
      <c r="AC1824" s="493" t="n">
        <v>0</v>
      </c>
      <c r="AD1824" s="493" t="n">
        <v>0</v>
      </c>
      <c r="AE1824" s="493" t="n">
        <v>0</v>
      </c>
      <c r="AF1824" s="493" t="n">
        <v>0</v>
      </c>
      <c r="AG1824" s="493" t="n">
        <v>0</v>
      </c>
      <c r="AH1824" s="493" t="n">
        <v>0</v>
      </c>
      <c r="AI1824" s="493" t="n">
        <v>0</v>
      </c>
      <c r="AJ1824" s="493" t="n">
        <v>0</v>
      </c>
      <c r="AK1824" s="493" t="n">
        <v>0</v>
      </c>
      <c r="AL1824" s="493" t="n">
        <v>0</v>
      </c>
      <c r="AM1824" s="493" t="n">
        <v>0</v>
      </c>
      <c r="AN1824" s="493" t="n">
        <v>0</v>
      </c>
      <c r="AO1824" s="493" t="n">
        <v>0</v>
      </c>
      <c r="AP1824" s="493" t="n">
        <v>0</v>
      </c>
      <c r="AQ1824" s="493" t="n">
        <v>0</v>
      </c>
      <c r="AR1824" s="493" t="n">
        <v>0</v>
      </c>
      <c r="AS1824" s="493" t="n">
        <v>0</v>
      </c>
      <c r="AT1824" s="493" t="n">
        <v>0</v>
      </c>
      <c r="AU1824" s="493" t="n">
        <v>0</v>
      </c>
      <c r="AV1824" s="493" t="n">
        <v>0</v>
      </c>
      <c r="AW1824" s="493" t="n">
        <v>0</v>
      </c>
      <c r="AX1824" s="493" t="n">
        <v>0</v>
      </c>
      <c r="AY1824" s="493" t="n">
        <v>0</v>
      </c>
      <c r="AZ1824" s="493" t="n">
        <v>0</v>
      </c>
      <c r="BA1824" s="493" t="n">
        <v>0</v>
      </c>
      <c r="BB1824" s="493" t="n">
        <v>0</v>
      </c>
      <c r="BC1824" s="493" t="n">
        <v>0</v>
      </c>
      <c r="BD1824" s="493" t="n">
        <v>0</v>
      </c>
      <c r="BE1824" s="493" t="n">
        <v>0</v>
      </c>
      <c r="BF1824" s="493" t="n">
        <v>0</v>
      </c>
      <c r="BG1824" s="493" t="n">
        <v>0</v>
      </c>
      <c r="BH1824" s="493" t="n">
        <v>0</v>
      </c>
      <c r="BI1824" s="493" t="n">
        <v>0</v>
      </c>
      <c r="BJ1824" s="493" t="n">
        <v>0</v>
      </c>
      <c r="BK1824" s="493" t="n">
        <v>0</v>
      </c>
      <c r="BL1824" s="493" t="n">
        <v>0</v>
      </c>
      <c r="BM1824" s="493" t="n">
        <v>0</v>
      </c>
      <c r="BN1824" s="493" t="n">
        <v>0</v>
      </c>
      <c r="BO1824" s="493" t="n">
        <v>0</v>
      </c>
      <c r="BP1824" s="493" t="n">
        <v>0</v>
      </c>
      <c r="BQ1824" s="493" t="n">
        <v>0</v>
      </c>
      <c r="BR1824" s="493" t="n">
        <v>0</v>
      </c>
      <c r="BS1824" s="493" t="n">
        <v>0</v>
      </c>
      <c r="BT1824" s="493" t="n">
        <v>0</v>
      </c>
      <c r="BU1824" s="493" t="n">
        <v>0</v>
      </c>
      <c r="BV1824" s="493" t="n">
        <v>0</v>
      </c>
      <c r="BW1824" s="493" t="n">
        <v>0</v>
      </c>
    </row>
    <row r="1825">
      <c r="A1825" t="inlineStr">
        <is>
          <t>[C9C] ANGIOTENSIN-II 길항제 (단일)</t>
        </is>
      </c>
      <c r="B1825" t="inlineStr">
        <is>
          <t>휴비스트제약</t>
        </is>
      </c>
      <c r="C1825" t="inlineStr">
        <is>
          <t>코자휴</t>
        </is>
      </c>
      <c r="D1825" t="inlineStr">
        <is>
          <t>휴비스트제약</t>
        </is>
      </c>
      <c r="E1825" t="inlineStr">
        <is>
          <t>losartan potassium</t>
        </is>
      </c>
      <c r="F1825" t="inlineStr">
        <is>
          <t>기타(치과의원, 치과병원 등)</t>
        </is>
      </c>
      <c r="G1825" t="inlineStr">
        <is>
          <t>Generic</t>
        </is>
      </c>
      <c r="H1825" s="493" t="n">
        <v>464.1</v>
      </c>
      <c r="I1825" s="493" t="n">
        <v>132.3</v>
      </c>
      <c r="J1825" s="493" t="n">
        <v>674.25</v>
      </c>
      <c r="K1825" s="493" t="n">
        <v>122.7</v>
      </c>
      <c r="L1825" s="493" t="n">
        <v>205.95</v>
      </c>
      <c r="M1825" s="493" t="n">
        <v>326.4</v>
      </c>
      <c r="N1825" s="493" t="n">
        <v>305.4</v>
      </c>
      <c r="O1825" s="493" t="n">
        <v>5.25</v>
      </c>
      <c r="P1825" s="493" t="n">
        <v>327</v>
      </c>
      <c r="Q1825" s="493" t="n">
        <v>137.1</v>
      </c>
      <c r="R1825" s="493" t="n">
        <v>492</v>
      </c>
      <c r="S1825" s="493" t="n">
        <v>5.7</v>
      </c>
      <c r="T1825" s="493" t="n">
        <v>0</v>
      </c>
      <c r="U1825" s="493" t="n">
        <v>0</v>
      </c>
      <c r="V1825" s="493" t="n">
        <v>0</v>
      </c>
      <c r="W1825" s="493" t="n">
        <v>0</v>
      </c>
      <c r="X1825" s="493" t="n">
        <v>0</v>
      </c>
      <c r="Y1825" s="493" t="n">
        <v>0</v>
      </c>
      <c r="Z1825" s="493" t="n">
        <v>0</v>
      </c>
      <c r="AA1825" s="493" t="n">
        <v>0</v>
      </c>
      <c r="AB1825" s="493" t="n">
        <v>0</v>
      </c>
      <c r="AC1825" s="493" t="n">
        <v>0</v>
      </c>
      <c r="AD1825" s="493" t="n">
        <v>0</v>
      </c>
      <c r="AE1825" s="493" t="n">
        <v>0</v>
      </c>
      <c r="AF1825" s="493" t="n">
        <v>0</v>
      </c>
      <c r="AG1825" s="493" t="n">
        <v>0</v>
      </c>
      <c r="AH1825" s="493" t="n">
        <v>0</v>
      </c>
      <c r="AI1825" s="493" t="n">
        <v>0</v>
      </c>
      <c r="AJ1825" s="493" t="n">
        <v>0</v>
      </c>
      <c r="AK1825" s="493" t="n">
        <v>0</v>
      </c>
      <c r="AL1825" s="493" t="n">
        <v>0</v>
      </c>
      <c r="AM1825" s="493" t="n">
        <v>0</v>
      </c>
      <c r="AN1825" s="493" t="n">
        <v>0</v>
      </c>
      <c r="AO1825" s="493" t="n">
        <v>0</v>
      </c>
      <c r="AP1825" s="493" t="n">
        <v>0</v>
      </c>
      <c r="AQ1825" s="493" t="n">
        <v>0</v>
      </c>
      <c r="AR1825" s="493" t="n">
        <v>0</v>
      </c>
      <c r="AS1825" s="493" t="n">
        <v>0</v>
      </c>
      <c r="AT1825" s="493" t="n">
        <v>0</v>
      </c>
      <c r="AU1825" s="493" t="n">
        <v>0</v>
      </c>
      <c r="AV1825" s="493" t="n">
        <v>0</v>
      </c>
      <c r="AW1825" s="493" t="n">
        <v>0</v>
      </c>
      <c r="AX1825" s="493" t="n">
        <v>0</v>
      </c>
      <c r="AY1825" s="493" t="n">
        <v>0</v>
      </c>
      <c r="AZ1825" s="493" t="n">
        <v>0</v>
      </c>
      <c r="BA1825" s="493" t="n">
        <v>0</v>
      </c>
      <c r="BB1825" s="493" t="n">
        <v>0</v>
      </c>
      <c r="BC1825" s="493" t="n">
        <v>0</v>
      </c>
      <c r="BD1825" s="493" t="n">
        <v>0</v>
      </c>
      <c r="BE1825" s="493" t="n">
        <v>0</v>
      </c>
      <c r="BF1825" s="493" t="n">
        <v>0</v>
      </c>
      <c r="BG1825" s="493" t="n">
        <v>0</v>
      </c>
      <c r="BH1825" s="493" t="n">
        <v>0</v>
      </c>
      <c r="BI1825" s="493" t="n">
        <v>0</v>
      </c>
      <c r="BJ1825" s="493" t="n">
        <v>0</v>
      </c>
      <c r="BK1825" s="493" t="n">
        <v>0</v>
      </c>
      <c r="BL1825" s="493" t="n">
        <v>0</v>
      </c>
      <c r="BM1825" s="493" t="n">
        <v>0</v>
      </c>
      <c r="BN1825" s="493" t="n">
        <v>0</v>
      </c>
      <c r="BO1825" s="493" t="n">
        <v>0</v>
      </c>
      <c r="BP1825" s="493" t="n">
        <v>0</v>
      </c>
      <c r="BQ1825" s="493" t="n">
        <v>0</v>
      </c>
      <c r="BR1825" s="493" t="n">
        <v>0</v>
      </c>
      <c r="BS1825" s="493" t="n">
        <v>0</v>
      </c>
      <c r="BT1825" s="493" t="n">
        <v>0</v>
      </c>
      <c r="BU1825" s="493" t="n">
        <v>0</v>
      </c>
      <c r="BV1825" s="493" t="n">
        <v>0</v>
      </c>
      <c r="BW1825" s="493" t="n">
        <v>0</v>
      </c>
    </row>
    <row r="1826">
      <c r="A1826" t="inlineStr">
        <is>
          <t>[C9C] ANGIOTENSIN-II 길항제 (단일)</t>
        </is>
      </c>
      <c r="B1826" t="inlineStr">
        <is>
          <t>휴온스</t>
        </is>
      </c>
      <c r="C1826" t="inlineStr">
        <is>
          <t>로카탄</t>
        </is>
      </c>
      <c r="D1826" t="inlineStr">
        <is>
          <t>휴온스</t>
        </is>
      </c>
      <c r="E1826" t="inlineStr">
        <is>
          <t>losartan potassium</t>
        </is>
      </c>
      <c r="F1826" t="inlineStr">
        <is>
          <t>상급종합병원</t>
        </is>
      </c>
      <c r="G1826" t="inlineStr">
        <is>
          <t>Generic</t>
        </is>
      </c>
      <c r="H1826" s="493" t="n">
        <v>0</v>
      </c>
      <c r="I1826" s="493" t="n">
        <v>0</v>
      </c>
      <c r="J1826" s="493" t="n">
        <v>0</v>
      </c>
      <c r="K1826" s="493" t="n">
        <v>0</v>
      </c>
      <c r="L1826" s="493" t="n">
        <v>0</v>
      </c>
      <c r="M1826" s="493" t="n">
        <v>0</v>
      </c>
      <c r="N1826" s="493" t="n">
        <v>0</v>
      </c>
      <c r="O1826" s="493" t="n">
        <v>0</v>
      </c>
      <c r="P1826" s="493" t="n">
        <v>0</v>
      </c>
      <c r="Q1826" s="493" t="n">
        <v>0</v>
      </c>
      <c r="R1826" s="493" t="n">
        <v>525.2</v>
      </c>
      <c r="S1826" s="493" t="n">
        <v>0</v>
      </c>
      <c r="T1826" s="493" t="n">
        <v>0</v>
      </c>
      <c r="U1826" s="493" t="n">
        <v>0</v>
      </c>
      <c r="V1826" s="493" t="n">
        <v>0</v>
      </c>
      <c r="W1826" s="493" t="n">
        <v>0</v>
      </c>
      <c r="X1826" s="493" t="n">
        <v>0</v>
      </c>
      <c r="Y1826" s="493" t="n">
        <v>0</v>
      </c>
      <c r="Z1826" s="493" t="n">
        <v>0</v>
      </c>
      <c r="AA1826" s="493" t="n">
        <v>0</v>
      </c>
      <c r="AB1826" s="493" t="n">
        <v>0</v>
      </c>
      <c r="AC1826" s="493" t="n">
        <v>0</v>
      </c>
      <c r="AD1826" s="493" t="n">
        <v>0</v>
      </c>
      <c r="AE1826" s="493" t="n">
        <v>0</v>
      </c>
      <c r="AF1826" s="493" t="n">
        <v>0</v>
      </c>
      <c r="AG1826" s="493" t="n">
        <v>0</v>
      </c>
      <c r="AH1826" s="493" t="n">
        <v>2642.85</v>
      </c>
      <c r="AI1826" s="493" t="n">
        <v>0</v>
      </c>
      <c r="AJ1826" s="493" t="n">
        <v>0</v>
      </c>
      <c r="AK1826" s="493" t="n">
        <v>0</v>
      </c>
      <c r="AL1826" s="493" t="n">
        <v>0</v>
      </c>
      <c r="AM1826" s="493" t="n">
        <v>0</v>
      </c>
      <c r="AN1826" s="493" t="n">
        <v>0</v>
      </c>
      <c r="AO1826" s="493" t="n">
        <v>0</v>
      </c>
      <c r="AP1826" s="493" t="n">
        <v>0</v>
      </c>
      <c r="AQ1826" s="493" t="n">
        <v>0</v>
      </c>
      <c r="AR1826" s="493" t="n">
        <v>0</v>
      </c>
      <c r="AS1826" s="493" t="n">
        <v>166.8</v>
      </c>
      <c r="AT1826" s="493" t="n">
        <v>0</v>
      </c>
      <c r="AU1826" s="493" t="n">
        <v>0</v>
      </c>
      <c r="AV1826" s="493" t="n">
        <v>0</v>
      </c>
      <c r="AW1826" s="493" t="n">
        <v>0</v>
      </c>
      <c r="AX1826" s="493" t="n">
        <v>0</v>
      </c>
      <c r="AY1826" s="493" t="n">
        <v>0</v>
      </c>
      <c r="AZ1826" s="493" t="n">
        <v>0</v>
      </c>
      <c r="BA1826" s="493" t="n">
        <v>0</v>
      </c>
      <c r="BB1826" s="493" t="n">
        <v>0</v>
      </c>
      <c r="BC1826" s="493" t="n">
        <v>0</v>
      </c>
      <c r="BD1826" s="493" t="n">
        <v>0</v>
      </c>
      <c r="BE1826" s="493" t="n">
        <v>0</v>
      </c>
      <c r="BF1826" s="493" t="n">
        <v>0</v>
      </c>
      <c r="BG1826" s="493" t="n">
        <v>0</v>
      </c>
      <c r="BH1826" s="493" t="n">
        <v>0</v>
      </c>
      <c r="BI1826" s="493" t="n">
        <v>0</v>
      </c>
      <c r="BJ1826" s="493" t="n">
        <v>0</v>
      </c>
      <c r="BK1826" s="493" t="n">
        <v>0</v>
      </c>
      <c r="BL1826" s="493" t="n">
        <v>0</v>
      </c>
      <c r="BM1826" s="493" t="n">
        <v>0</v>
      </c>
      <c r="BN1826" s="493" t="n">
        <v>0</v>
      </c>
      <c r="BO1826" s="493" t="n">
        <v>0</v>
      </c>
      <c r="BP1826" s="493" t="n">
        <v>0</v>
      </c>
      <c r="BQ1826" s="493" t="n">
        <v>0</v>
      </c>
      <c r="BR1826" s="493" t="n">
        <v>87.59999999999999</v>
      </c>
      <c r="BS1826" s="493" t="n">
        <v>0</v>
      </c>
      <c r="BT1826" s="493" t="n">
        <v>0</v>
      </c>
      <c r="BU1826" s="493" t="n">
        <v>0</v>
      </c>
      <c r="BV1826" s="493" t="n">
        <v>164.7</v>
      </c>
      <c r="BW1826" s="493" t="n">
        <v>0</v>
      </c>
    </row>
    <row r="1827">
      <c r="A1827" t="inlineStr">
        <is>
          <t>[C9C] ANGIOTENSIN-II 길항제 (단일)</t>
        </is>
      </c>
      <c r="B1827" t="inlineStr">
        <is>
          <t>휴온스</t>
        </is>
      </c>
      <c r="C1827" t="inlineStr">
        <is>
          <t>로카탄</t>
        </is>
      </c>
      <c r="D1827" t="inlineStr">
        <is>
          <t>휴온스</t>
        </is>
      </c>
      <c r="E1827" t="inlineStr">
        <is>
          <t>losartan potassium</t>
        </is>
      </c>
      <c r="F1827" t="inlineStr">
        <is>
          <t>종합병원</t>
        </is>
      </c>
      <c r="G1827" t="inlineStr">
        <is>
          <t>Generic</t>
        </is>
      </c>
      <c r="H1827" s="493" t="n">
        <v>22268.46</v>
      </c>
      <c r="I1827" s="493" t="n">
        <v>19780.1</v>
      </c>
      <c r="J1827" s="493" t="n">
        <v>24811.57</v>
      </c>
      <c r="K1827" s="493" t="n">
        <v>21806.18</v>
      </c>
      <c r="L1827" s="493" t="n">
        <v>21971.38</v>
      </c>
      <c r="M1827" s="493" t="n">
        <v>26497.8</v>
      </c>
      <c r="N1827" s="493" t="n">
        <v>18966.97</v>
      </c>
      <c r="O1827" s="493" t="n">
        <v>21387.4</v>
      </c>
      <c r="P1827" s="493" t="n">
        <v>22116.26</v>
      </c>
      <c r="Q1827" s="493" t="n">
        <v>153736.74</v>
      </c>
      <c r="R1827" s="493" t="n">
        <v>155615.39</v>
      </c>
      <c r="S1827" s="493" t="n">
        <v>189617.2</v>
      </c>
      <c r="T1827" s="493" t="n">
        <v>175447.75</v>
      </c>
      <c r="U1827" s="493" t="n">
        <v>154771.12</v>
      </c>
      <c r="V1827" s="493" t="n">
        <v>195633.56</v>
      </c>
      <c r="W1827" s="493" t="n">
        <v>173424.79</v>
      </c>
      <c r="X1827" s="493" t="n">
        <v>185321.34</v>
      </c>
      <c r="Y1827" s="493" t="n">
        <v>151103.36</v>
      </c>
      <c r="Z1827" s="493" t="n">
        <v>161046.22</v>
      </c>
      <c r="AA1827" s="493" t="n">
        <v>171901.56</v>
      </c>
      <c r="AB1827" s="493" t="n">
        <v>175537.96</v>
      </c>
      <c r="AC1827" s="493" t="n">
        <v>159634.19</v>
      </c>
      <c r="AD1827" s="493" t="n">
        <v>169695.84</v>
      </c>
      <c r="AE1827" s="493" t="n">
        <v>169814.4</v>
      </c>
      <c r="AF1827" s="493" t="n">
        <v>172946.28</v>
      </c>
      <c r="AG1827" s="493" t="n">
        <v>150781.13</v>
      </c>
      <c r="AH1827" s="493" t="n">
        <v>206691.87</v>
      </c>
      <c r="AI1827" s="493" t="n">
        <v>149718.05</v>
      </c>
      <c r="AJ1827" s="493" t="n">
        <v>162018.68</v>
      </c>
      <c r="AK1827" s="493" t="n">
        <v>171153.08</v>
      </c>
      <c r="AL1827" s="493" t="n">
        <v>150625.01</v>
      </c>
      <c r="AM1827" s="493" t="n">
        <v>168826.69</v>
      </c>
      <c r="AN1827" s="493" t="n">
        <v>154342.16</v>
      </c>
      <c r="AO1827" s="493" t="n">
        <v>171237.3</v>
      </c>
      <c r="AP1827" s="493" t="n">
        <v>147231.52</v>
      </c>
      <c r="AQ1827" s="493" t="n">
        <v>155893.24</v>
      </c>
      <c r="AR1827" s="493" t="n">
        <v>158021.97</v>
      </c>
      <c r="AS1827" s="493" t="n">
        <v>133392.96</v>
      </c>
      <c r="AT1827" s="493" t="n">
        <v>164298.12</v>
      </c>
      <c r="AU1827" s="493" t="n">
        <v>159313.92</v>
      </c>
      <c r="AV1827" s="493" t="n">
        <v>148038.38</v>
      </c>
      <c r="AW1827" s="493" t="n">
        <v>143869.88</v>
      </c>
      <c r="AX1827" s="493" t="n">
        <v>163837.62</v>
      </c>
      <c r="AY1827" s="493" t="n">
        <v>161255.02</v>
      </c>
      <c r="AZ1827" s="493" t="n">
        <v>155560.26</v>
      </c>
      <c r="BA1827" s="493" t="n">
        <v>154161.74</v>
      </c>
      <c r="BB1827" s="493" t="n">
        <v>156779.34</v>
      </c>
      <c r="BC1827" s="493" t="n">
        <v>160689.38</v>
      </c>
      <c r="BD1827" s="493" t="n">
        <v>152279.18</v>
      </c>
      <c r="BE1827" s="493" t="n">
        <v>170613.08</v>
      </c>
      <c r="BF1827" s="493" t="n">
        <v>205529.29</v>
      </c>
      <c r="BG1827" s="493" t="n">
        <v>208405.92</v>
      </c>
      <c r="BH1827" s="493" t="n">
        <v>176350.1</v>
      </c>
      <c r="BI1827" s="493" t="n">
        <v>198809.75</v>
      </c>
      <c r="BJ1827" s="493" t="n">
        <v>192399.1</v>
      </c>
      <c r="BK1827" s="493" t="n">
        <v>174747.74</v>
      </c>
      <c r="BL1827" s="493" t="n">
        <v>219203.85</v>
      </c>
      <c r="BM1827" s="493" t="n">
        <v>166883.43</v>
      </c>
      <c r="BN1827" s="493" t="n">
        <v>164537.37</v>
      </c>
      <c r="BO1827" s="493" t="n">
        <v>184930.82</v>
      </c>
      <c r="BP1827" s="493" t="n">
        <v>148820.94</v>
      </c>
      <c r="BQ1827" s="493" t="n">
        <v>149494.04</v>
      </c>
      <c r="BR1827" s="493" t="n">
        <v>182613.79</v>
      </c>
      <c r="BS1827" s="493" t="n">
        <v>165612.99</v>
      </c>
      <c r="BT1827" s="493" t="n">
        <v>148954.7</v>
      </c>
      <c r="BU1827" s="493" t="n">
        <v>162558.55</v>
      </c>
      <c r="BV1827" s="493" t="n">
        <v>194571.86</v>
      </c>
      <c r="BW1827" s="493" t="n">
        <v>133963.88</v>
      </c>
    </row>
    <row r="1828">
      <c r="A1828" t="inlineStr">
        <is>
          <t>[C9C] ANGIOTENSIN-II 길항제 (단일)</t>
        </is>
      </c>
      <c r="B1828" t="inlineStr">
        <is>
          <t>휴온스</t>
        </is>
      </c>
      <c r="C1828" t="inlineStr">
        <is>
          <t>로카탄</t>
        </is>
      </c>
      <c r="D1828" t="inlineStr">
        <is>
          <t>휴온스</t>
        </is>
      </c>
      <c r="E1828" t="inlineStr">
        <is>
          <t>losartan potassium</t>
        </is>
      </c>
      <c r="F1828" t="inlineStr">
        <is>
          <t>병원</t>
        </is>
      </c>
      <c r="G1828" t="inlineStr">
        <is>
          <t>Generic</t>
        </is>
      </c>
      <c r="H1828" s="493" t="n">
        <v>18366.54</v>
      </c>
      <c r="I1828" s="493" t="n">
        <v>19950.08</v>
      </c>
      <c r="J1828" s="493" t="n">
        <v>23444.16</v>
      </c>
      <c r="K1828" s="493" t="n">
        <v>15750.02</v>
      </c>
      <c r="L1828" s="493" t="n">
        <v>17262.44</v>
      </c>
      <c r="M1828" s="493" t="n">
        <v>15735.05</v>
      </c>
      <c r="N1828" s="493" t="n">
        <v>17871.92</v>
      </c>
      <c r="O1828" s="493" t="n">
        <v>18201.07</v>
      </c>
      <c r="P1828" s="493" t="n">
        <v>12067.09</v>
      </c>
      <c r="Q1828" s="493" t="n">
        <v>15964.67</v>
      </c>
      <c r="R1828" s="493" t="n">
        <v>12355.81</v>
      </c>
      <c r="S1828" s="493" t="n">
        <v>12067.29</v>
      </c>
      <c r="T1828" s="493" t="n">
        <v>6784.86</v>
      </c>
      <c r="U1828" s="493" t="n">
        <v>9016.049999999999</v>
      </c>
      <c r="V1828" s="493" t="n">
        <v>8552.48</v>
      </c>
      <c r="W1828" s="493" t="n">
        <v>10957.45</v>
      </c>
      <c r="X1828" s="493" t="n">
        <v>10127.38</v>
      </c>
      <c r="Y1828" s="493" t="n">
        <v>12108.19</v>
      </c>
      <c r="Z1828" s="493" t="n">
        <v>13356.08</v>
      </c>
      <c r="AA1828" s="493" t="n">
        <v>11659.52</v>
      </c>
      <c r="AB1828" s="493" t="n">
        <v>12079.38</v>
      </c>
      <c r="AC1828" s="493" t="n">
        <v>14089.35</v>
      </c>
      <c r="AD1828" s="493" t="n">
        <v>11395.54</v>
      </c>
      <c r="AE1828" s="493" t="n">
        <v>10471.36</v>
      </c>
      <c r="AF1828" s="493" t="n">
        <v>4504.36</v>
      </c>
      <c r="AG1828" s="493" t="n">
        <v>4288.23</v>
      </c>
      <c r="AH1828" s="493" t="n">
        <v>3840.86</v>
      </c>
      <c r="AI1828" s="493" t="n">
        <v>3542.09</v>
      </c>
      <c r="AJ1828" s="493" t="n">
        <v>3788.88</v>
      </c>
      <c r="AK1828" s="493" t="n">
        <v>3727.41</v>
      </c>
      <c r="AL1828" s="493" t="n">
        <v>6498.26</v>
      </c>
      <c r="AM1828" s="493" t="n">
        <v>8827.530000000001</v>
      </c>
      <c r="AN1828" s="493" t="n">
        <v>15541.62</v>
      </c>
      <c r="AO1828" s="493" t="n">
        <v>13479.36</v>
      </c>
      <c r="AP1828" s="493" t="n">
        <v>18321.28</v>
      </c>
      <c r="AQ1828" s="493" t="n">
        <v>17909.91</v>
      </c>
      <c r="AR1828" s="493" t="n">
        <v>17988.36</v>
      </c>
      <c r="AS1828" s="493" t="n">
        <v>15322.37</v>
      </c>
      <c r="AT1828" s="493" t="n">
        <v>14992.26</v>
      </c>
      <c r="AU1828" s="493" t="n">
        <v>15092.71</v>
      </c>
      <c r="AV1828" s="493" t="n">
        <v>19220.83</v>
      </c>
      <c r="AW1828" s="493" t="n">
        <v>12460.89</v>
      </c>
      <c r="AX1828" s="493" t="n">
        <v>16889.99</v>
      </c>
      <c r="AY1828" s="493" t="n">
        <v>13707.08</v>
      </c>
      <c r="AZ1828" s="493" t="n">
        <v>17707.37</v>
      </c>
      <c r="BA1828" s="493" t="n">
        <v>12631.91</v>
      </c>
      <c r="BB1828" s="493" t="n">
        <v>13744.9</v>
      </c>
      <c r="BC1828" s="493" t="n">
        <v>11784.5</v>
      </c>
      <c r="BD1828" s="493" t="n">
        <v>16252.47</v>
      </c>
      <c r="BE1828" s="493" t="n">
        <v>15866.55</v>
      </c>
      <c r="BF1828" s="493" t="n">
        <v>10716.38</v>
      </c>
      <c r="BG1828" s="493" t="n">
        <v>9520.889999999999</v>
      </c>
      <c r="BH1828" s="493" t="n">
        <v>17636.7</v>
      </c>
      <c r="BI1828" s="493" t="n">
        <v>11611.65</v>
      </c>
      <c r="BJ1828" s="493" t="n">
        <v>19036.47</v>
      </c>
      <c r="BK1828" s="493" t="n">
        <v>13026.15</v>
      </c>
      <c r="BL1828" s="493" t="n">
        <v>23434.08</v>
      </c>
      <c r="BM1828" s="493" t="n">
        <v>13621.62</v>
      </c>
      <c r="BN1828" s="493" t="n">
        <v>19464.48</v>
      </c>
      <c r="BO1828" s="493" t="n">
        <v>18038.22</v>
      </c>
      <c r="BP1828" s="493" t="n">
        <v>20163.47</v>
      </c>
      <c r="BQ1828" s="493" t="n">
        <v>13932.68</v>
      </c>
      <c r="BR1828" s="493" t="n">
        <v>21791.1</v>
      </c>
      <c r="BS1828" s="493" t="n">
        <v>15267.75</v>
      </c>
      <c r="BT1828" s="493" t="n">
        <v>15060.48</v>
      </c>
      <c r="BU1828" s="493" t="n">
        <v>17564.55</v>
      </c>
      <c r="BV1828" s="493" t="n">
        <v>15849.84</v>
      </c>
      <c r="BW1828" s="493" t="n">
        <v>18416.97</v>
      </c>
    </row>
    <row r="1829">
      <c r="A1829" t="inlineStr">
        <is>
          <t>[C9C] ANGIOTENSIN-II 길항제 (단일)</t>
        </is>
      </c>
      <c r="B1829" t="inlineStr">
        <is>
          <t>휴온스</t>
        </is>
      </c>
      <c r="C1829" t="inlineStr">
        <is>
          <t>로카탄</t>
        </is>
      </c>
      <c r="D1829" t="inlineStr">
        <is>
          <t>휴온스</t>
        </is>
      </c>
      <c r="E1829" t="inlineStr">
        <is>
          <t>losartan potassium</t>
        </is>
      </c>
      <c r="F1829" t="inlineStr">
        <is>
          <t>의원</t>
        </is>
      </c>
      <c r="G1829" t="inlineStr">
        <is>
          <t>Generic</t>
        </is>
      </c>
      <c r="H1829" s="493" t="n">
        <v>354138.1</v>
      </c>
      <c r="I1829" s="493" t="n">
        <v>343949.66</v>
      </c>
      <c r="J1829" s="493" t="n">
        <v>372060.36</v>
      </c>
      <c r="K1829" s="493" t="n">
        <v>368579.64</v>
      </c>
      <c r="L1829" s="493" t="n">
        <v>351967.6</v>
      </c>
      <c r="M1829" s="493" t="n">
        <v>367951.44</v>
      </c>
      <c r="N1829" s="493" t="n">
        <v>371095.06</v>
      </c>
      <c r="O1829" s="493" t="n">
        <v>379795.87</v>
      </c>
      <c r="P1829" s="493" t="n">
        <v>374363.74</v>
      </c>
      <c r="Q1829" s="493" t="n">
        <v>381115.86</v>
      </c>
      <c r="R1829" s="493" t="n">
        <v>339623.23</v>
      </c>
      <c r="S1829" s="493" t="n">
        <v>160752.19</v>
      </c>
      <c r="T1829" s="493" t="n">
        <v>189857.42</v>
      </c>
      <c r="U1829" s="493" t="n">
        <v>178747.85</v>
      </c>
      <c r="V1829" s="493" t="n">
        <v>198995.58</v>
      </c>
      <c r="W1829" s="493" t="n">
        <v>242522.14</v>
      </c>
      <c r="X1829" s="493" t="n">
        <v>270136.29</v>
      </c>
      <c r="Y1829" s="493" t="n">
        <v>269022.47</v>
      </c>
      <c r="Z1829" s="493" t="n">
        <v>292131.99</v>
      </c>
      <c r="AA1829" s="493" t="n">
        <v>292521.17</v>
      </c>
      <c r="AB1829" s="493" t="n">
        <v>285808.95</v>
      </c>
      <c r="AC1829" s="493" t="n">
        <v>317443.22</v>
      </c>
      <c r="AD1829" s="493" t="n">
        <v>324150.66</v>
      </c>
      <c r="AE1829" s="493" t="n">
        <v>341090.87</v>
      </c>
      <c r="AF1829" s="493" t="n">
        <v>332151.78</v>
      </c>
      <c r="AG1829" s="493" t="n">
        <v>305785.78</v>
      </c>
      <c r="AH1829" s="493" t="n">
        <v>339611.38</v>
      </c>
      <c r="AI1829" s="493" t="n">
        <v>323186.59</v>
      </c>
      <c r="AJ1829" s="493" t="n">
        <v>349615.34</v>
      </c>
      <c r="AK1829" s="493" t="n">
        <v>373192.77</v>
      </c>
      <c r="AL1829" s="493" t="n">
        <v>360269.56</v>
      </c>
      <c r="AM1829" s="493" t="n">
        <v>391818.17</v>
      </c>
      <c r="AN1829" s="493" t="n">
        <v>361186.47</v>
      </c>
      <c r="AO1829" s="493" t="n">
        <v>383349.66</v>
      </c>
      <c r="AP1829" s="493" t="n">
        <v>374344.56</v>
      </c>
      <c r="AQ1829" s="493" t="n">
        <v>397118.93</v>
      </c>
      <c r="AR1829" s="493" t="n">
        <v>408982.6</v>
      </c>
      <c r="AS1829" s="493" t="n">
        <v>385688.45</v>
      </c>
      <c r="AT1829" s="493" t="n">
        <v>393715.47</v>
      </c>
      <c r="AU1829" s="493" t="n">
        <v>409887.99</v>
      </c>
      <c r="AV1829" s="493" t="n">
        <v>436433.47</v>
      </c>
      <c r="AW1829" s="493" t="n">
        <v>379001.25</v>
      </c>
      <c r="AX1829" s="493" t="n">
        <v>431783.41</v>
      </c>
      <c r="AY1829" s="493" t="n">
        <v>459404.03</v>
      </c>
      <c r="AZ1829" s="493" t="n">
        <v>423571.1</v>
      </c>
      <c r="BA1829" s="493" t="n">
        <v>452941.95</v>
      </c>
      <c r="BB1829" s="493" t="n">
        <v>436203.86</v>
      </c>
      <c r="BC1829" s="493" t="n">
        <v>462571.42</v>
      </c>
      <c r="BD1829" s="493" t="n">
        <v>455952.56</v>
      </c>
      <c r="BE1829" s="493" t="n">
        <v>410882.73</v>
      </c>
      <c r="BF1829" s="493" t="n">
        <v>444939.91</v>
      </c>
      <c r="BG1829" s="493" t="n">
        <v>443209.22</v>
      </c>
      <c r="BH1829" s="493" t="n">
        <v>457473</v>
      </c>
      <c r="BI1829" s="493" t="n">
        <v>432079.6</v>
      </c>
      <c r="BJ1829" s="493" t="n">
        <v>471564.71</v>
      </c>
      <c r="BK1829" s="493" t="n">
        <v>446347.9</v>
      </c>
      <c r="BL1829" s="493" t="n">
        <v>513133.8</v>
      </c>
      <c r="BM1829" s="493" t="n">
        <v>444869.57</v>
      </c>
      <c r="BN1829" s="493" t="n">
        <v>436081.11</v>
      </c>
      <c r="BO1829" s="493" t="n">
        <v>479112.79</v>
      </c>
      <c r="BP1829" s="493" t="n">
        <v>471738.48</v>
      </c>
      <c r="BQ1829" s="493" t="n">
        <v>420450.94</v>
      </c>
      <c r="BR1829" s="493" t="n">
        <v>459427.28</v>
      </c>
      <c r="BS1829" s="493" t="n">
        <v>456436.16</v>
      </c>
      <c r="BT1829" s="493" t="n">
        <v>437365.09</v>
      </c>
      <c r="BU1829" s="493" t="n">
        <v>479831.58</v>
      </c>
      <c r="BV1829" s="493" t="n">
        <v>506089.66</v>
      </c>
      <c r="BW1829" s="493" t="n">
        <v>463973.97</v>
      </c>
    </row>
    <row r="1830">
      <c r="A1830" t="inlineStr">
        <is>
          <t>[C9C] ANGIOTENSIN-II 길항제 (단일)</t>
        </is>
      </c>
      <c r="B1830" t="inlineStr">
        <is>
          <t>휴온스</t>
        </is>
      </c>
      <c r="C1830" t="inlineStr">
        <is>
          <t>로카탄</t>
        </is>
      </c>
      <c r="D1830" t="inlineStr">
        <is>
          <t>휴온스</t>
        </is>
      </c>
      <c r="E1830" t="inlineStr">
        <is>
          <t>losartan potassium</t>
        </is>
      </c>
      <c r="F1830" t="inlineStr">
        <is>
          <t>보건소</t>
        </is>
      </c>
      <c r="G1830" t="inlineStr">
        <is>
          <t>Generic</t>
        </is>
      </c>
      <c r="H1830" s="493" t="n">
        <v>8233.5</v>
      </c>
      <c r="I1830" s="493" t="n">
        <v>1296.9</v>
      </c>
      <c r="J1830" s="493" t="n">
        <v>2959.05</v>
      </c>
      <c r="K1830" s="493" t="n">
        <v>2816.1</v>
      </c>
      <c r="L1830" s="493" t="n">
        <v>1534.2</v>
      </c>
      <c r="M1830" s="493" t="n">
        <v>2626.5</v>
      </c>
      <c r="N1830" s="493" t="n">
        <v>2710.8</v>
      </c>
      <c r="O1830" s="493" t="n">
        <v>3062.7</v>
      </c>
      <c r="P1830" s="493" t="n">
        <v>7223.71</v>
      </c>
      <c r="Q1830" s="493" t="n">
        <v>2966.4</v>
      </c>
      <c r="R1830" s="493" t="n">
        <v>2105.7</v>
      </c>
      <c r="S1830" s="493" t="n">
        <v>6653.4</v>
      </c>
      <c r="T1830" s="493" t="n">
        <v>1307</v>
      </c>
      <c r="U1830" s="493" t="n">
        <v>1490.4</v>
      </c>
      <c r="V1830" s="493" t="n">
        <v>1268.1</v>
      </c>
      <c r="W1830" s="493" t="n">
        <v>4265.8</v>
      </c>
      <c r="X1830" s="493" t="n">
        <v>317.7</v>
      </c>
      <c r="Y1830" s="493" t="n">
        <v>1997.4</v>
      </c>
      <c r="Z1830" s="493" t="n">
        <v>2286</v>
      </c>
      <c r="AA1830" s="493" t="n">
        <v>1489.5</v>
      </c>
      <c r="AB1830" s="493" t="n">
        <v>1666.8</v>
      </c>
      <c r="AC1830" s="493" t="n">
        <v>2702.4</v>
      </c>
      <c r="AD1830" s="493" t="n">
        <v>2193.9</v>
      </c>
      <c r="AE1830" s="493" t="n">
        <v>5018.4</v>
      </c>
      <c r="AF1830" s="493" t="n">
        <v>2787.6</v>
      </c>
      <c r="AG1830" s="493" t="n">
        <v>286.2</v>
      </c>
      <c r="AH1830" s="493" t="n">
        <v>2302.8</v>
      </c>
      <c r="AI1830" s="493" t="n">
        <v>1158.3</v>
      </c>
      <c r="AJ1830" s="493" t="n">
        <v>1735.6</v>
      </c>
      <c r="AK1830" s="493" t="n">
        <v>2174.7</v>
      </c>
      <c r="AL1830" s="493" t="n">
        <v>238.5</v>
      </c>
      <c r="AM1830" s="493" t="n">
        <v>0</v>
      </c>
      <c r="AN1830" s="493" t="n">
        <v>1247.7</v>
      </c>
      <c r="AO1830" s="493" t="n">
        <v>1381.8</v>
      </c>
      <c r="AP1830" s="493" t="n">
        <v>250.2</v>
      </c>
      <c r="AQ1830" s="493" t="n">
        <v>356.4</v>
      </c>
      <c r="AR1830" s="493" t="n">
        <v>131.4</v>
      </c>
      <c r="AS1830" s="493" t="n">
        <v>2768.1</v>
      </c>
      <c r="AT1830" s="493" t="n">
        <v>682.2</v>
      </c>
      <c r="AU1830" s="493" t="n">
        <v>95.40000000000001</v>
      </c>
      <c r="AV1830" s="493" t="n">
        <v>108.9</v>
      </c>
      <c r="AW1830" s="493" t="n">
        <v>2037.15</v>
      </c>
      <c r="AX1830" s="493" t="n">
        <v>1704.9</v>
      </c>
      <c r="AY1830" s="493" t="n">
        <v>1.2</v>
      </c>
      <c r="AZ1830" s="493" t="n">
        <v>3637.35</v>
      </c>
      <c r="BA1830" s="493" t="n">
        <v>4191.3</v>
      </c>
      <c r="BB1830" s="493" t="n">
        <v>1546.8</v>
      </c>
      <c r="BC1830" s="493" t="n">
        <v>3339.45</v>
      </c>
      <c r="BD1830" s="493" t="n">
        <v>2240.1</v>
      </c>
      <c r="BE1830" s="493" t="n">
        <v>1791.15</v>
      </c>
      <c r="BF1830" s="493" t="n">
        <v>3008.4</v>
      </c>
      <c r="BG1830" s="493" t="n">
        <v>1778.4</v>
      </c>
      <c r="BH1830" s="493" t="n">
        <v>1655.1</v>
      </c>
      <c r="BI1830" s="493" t="n">
        <v>3393.9</v>
      </c>
      <c r="BJ1830" s="493" t="n">
        <v>4229.1</v>
      </c>
      <c r="BK1830" s="493" t="n">
        <v>2281.5</v>
      </c>
      <c r="BL1830" s="493" t="n">
        <v>3740.1</v>
      </c>
      <c r="BM1830" s="493" t="n">
        <v>2472.33</v>
      </c>
      <c r="BN1830" s="493" t="n">
        <v>2203.35</v>
      </c>
      <c r="BO1830" s="493" t="n">
        <v>4844.7</v>
      </c>
      <c r="BP1830" s="493" t="n">
        <v>3587.55</v>
      </c>
      <c r="BQ1830" s="493" t="n">
        <v>2276.7</v>
      </c>
      <c r="BR1830" s="493" t="n">
        <v>2868.9</v>
      </c>
      <c r="BS1830" s="493" t="n">
        <v>1920.3</v>
      </c>
      <c r="BT1830" s="493" t="n">
        <v>1846.5</v>
      </c>
      <c r="BU1830" s="493" t="n">
        <v>2420.1</v>
      </c>
      <c r="BV1830" s="493" t="n">
        <v>2737.95</v>
      </c>
      <c r="BW1830" s="493" t="n">
        <v>3467.4</v>
      </c>
    </row>
    <row r="1831">
      <c r="A1831" t="inlineStr">
        <is>
          <t>[C9C] ANGIOTENSIN-II 길항제 (단일)</t>
        </is>
      </c>
      <c r="B1831" t="inlineStr">
        <is>
          <t>휴온스</t>
        </is>
      </c>
      <c r="C1831" t="inlineStr">
        <is>
          <t>로카탄</t>
        </is>
      </c>
      <c r="D1831" t="inlineStr">
        <is>
          <t>휴온스</t>
        </is>
      </c>
      <c r="E1831" t="inlineStr">
        <is>
          <t>losartan potassium</t>
        </is>
      </c>
      <c r="F1831" t="inlineStr">
        <is>
          <t>기타(치과의원, 치과병원 등)</t>
        </is>
      </c>
      <c r="G1831" t="inlineStr">
        <is>
          <t>Generic</t>
        </is>
      </c>
      <c r="H1831" s="493" t="n">
        <v>0</v>
      </c>
      <c r="I1831" s="493" t="n">
        <v>0</v>
      </c>
      <c r="J1831" s="493" t="n">
        <v>0</v>
      </c>
      <c r="K1831" s="493" t="n">
        <v>0</v>
      </c>
      <c r="L1831" s="493" t="n">
        <v>0</v>
      </c>
      <c r="M1831" s="493" t="n">
        <v>0</v>
      </c>
      <c r="N1831" s="493" t="n">
        <v>0</v>
      </c>
      <c r="O1831" s="493" t="n">
        <v>0</v>
      </c>
      <c r="P1831" s="493" t="n">
        <v>500</v>
      </c>
      <c r="Q1831" s="493" t="n">
        <v>269.4</v>
      </c>
      <c r="R1831" s="493" t="n">
        <v>0</v>
      </c>
      <c r="S1831" s="493" t="n">
        <v>0</v>
      </c>
      <c r="T1831" s="493" t="n">
        <v>0</v>
      </c>
      <c r="U1831" s="493" t="n">
        <v>0</v>
      </c>
      <c r="V1831" s="493" t="n">
        <v>0</v>
      </c>
      <c r="W1831" s="493" t="n">
        <v>0</v>
      </c>
      <c r="X1831" s="493" t="n">
        <v>0</v>
      </c>
      <c r="Y1831" s="493" t="n">
        <v>34.16</v>
      </c>
      <c r="Z1831" s="493" t="n">
        <v>0</v>
      </c>
      <c r="AA1831" s="493" t="n">
        <v>0</v>
      </c>
      <c r="AB1831" s="493" t="n">
        <v>0</v>
      </c>
      <c r="AC1831" s="493" t="n">
        <v>0</v>
      </c>
      <c r="AD1831" s="493" t="n">
        <v>0</v>
      </c>
      <c r="AE1831" s="493" t="n">
        <v>0</v>
      </c>
      <c r="AF1831" s="493" t="n">
        <v>0</v>
      </c>
      <c r="AG1831" s="493" t="n">
        <v>0</v>
      </c>
      <c r="AH1831" s="493" t="n">
        <v>0</v>
      </c>
      <c r="AI1831" s="493" t="n">
        <v>0</v>
      </c>
      <c r="AJ1831" s="493" t="n">
        <v>0</v>
      </c>
      <c r="AK1831" s="493" t="n">
        <v>0</v>
      </c>
      <c r="AL1831" s="493" t="n">
        <v>0</v>
      </c>
      <c r="AM1831" s="493" t="n">
        <v>0</v>
      </c>
      <c r="AN1831" s="493" t="n">
        <v>0</v>
      </c>
      <c r="AO1831" s="493" t="n">
        <v>0</v>
      </c>
      <c r="AP1831" s="493" t="n">
        <v>0</v>
      </c>
      <c r="AQ1831" s="493" t="n">
        <v>0</v>
      </c>
      <c r="AR1831" s="493" t="n">
        <v>0</v>
      </c>
      <c r="AS1831" s="493" t="n">
        <v>0</v>
      </c>
      <c r="AT1831" s="493" t="n">
        <v>0</v>
      </c>
      <c r="AU1831" s="493" t="n">
        <v>0</v>
      </c>
      <c r="AV1831" s="493" t="n">
        <v>0</v>
      </c>
      <c r="AW1831" s="493" t="n">
        <v>0</v>
      </c>
      <c r="AX1831" s="493" t="n">
        <v>0</v>
      </c>
      <c r="AY1831" s="493" t="n">
        <v>0</v>
      </c>
      <c r="AZ1831" s="493" t="n">
        <v>0</v>
      </c>
      <c r="BA1831" s="493" t="n">
        <v>0</v>
      </c>
      <c r="BB1831" s="493" t="n">
        <v>0</v>
      </c>
      <c r="BC1831" s="493" t="n">
        <v>0</v>
      </c>
      <c r="BD1831" s="493" t="n">
        <v>0</v>
      </c>
      <c r="BE1831" s="493" t="n">
        <v>0</v>
      </c>
      <c r="BF1831" s="493" t="n">
        <v>583.2</v>
      </c>
      <c r="BG1831" s="493" t="n">
        <v>0</v>
      </c>
      <c r="BH1831" s="493" t="n">
        <v>573</v>
      </c>
      <c r="BI1831" s="493" t="n">
        <v>0</v>
      </c>
      <c r="BJ1831" s="493" t="n">
        <v>670.2</v>
      </c>
      <c r="BK1831" s="493" t="n">
        <v>0</v>
      </c>
      <c r="BL1831" s="493" t="n">
        <v>663</v>
      </c>
      <c r="BM1831" s="493" t="n">
        <v>0</v>
      </c>
      <c r="BN1831" s="493" t="n">
        <v>1051.2</v>
      </c>
      <c r="BO1831" s="493" t="n">
        <v>0</v>
      </c>
      <c r="BP1831" s="493" t="n">
        <v>874.8</v>
      </c>
      <c r="BQ1831" s="493" t="n">
        <v>396.9</v>
      </c>
      <c r="BR1831" s="493" t="n">
        <v>0</v>
      </c>
      <c r="BS1831" s="493" t="n">
        <v>1089.9</v>
      </c>
      <c r="BT1831" s="493" t="n">
        <v>0</v>
      </c>
      <c r="BU1831" s="493" t="n">
        <v>363.9</v>
      </c>
      <c r="BV1831" s="493" t="n">
        <v>895.5</v>
      </c>
      <c r="BW1831" s="493" t="n">
        <v>0</v>
      </c>
    </row>
    <row r="1832">
      <c r="A1832" t="inlineStr">
        <is>
          <t>[C9C] ANGIOTENSIN-II 길항제 (단일)</t>
        </is>
      </c>
      <c r="B1832" t="inlineStr">
        <is>
          <t>휴온스</t>
        </is>
      </c>
      <c r="C1832" t="inlineStr">
        <is>
          <t>로카탄</t>
        </is>
      </c>
      <c r="D1832" t="inlineStr">
        <is>
          <t>휴온스</t>
        </is>
      </c>
      <c r="E1832" t="inlineStr">
        <is>
          <t>losartan potassium  ( as losartan)</t>
        </is>
      </c>
      <c r="F1832" t="inlineStr">
        <is>
          <t>종합병원</t>
        </is>
      </c>
      <c r="G1832" t="inlineStr">
        <is>
          <t>Generic</t>
        </is>
      </c>
      <c r="H1832" s="493" t="n">
        <v>0</v>
      </c>
      <c r="I1832" s="493" t="n">
        <v>0</v>
      </c>
      <c r="J1832" s="493" t="n">
        <v>0</v>
      </c>
      <c r="K1832" s="493" t="n">
        <v>0</v>
      </c>
      <c r="L1832" s="493" t="n">
        <v>0</v>
      </c>
      <c r="M1832" s="493" t="n">
        <v>0</v>
      </c>
      <c r="N1832" s="493" t="n">
        <v>0</v>
      </c>
      <c r="O1832" s="493" t="n">
        <v>0</v>
      </c>
      <c r="P1832" s="493" t="n">
        <v>0</v>
      </c>
      <c r="Q1832" s="493" t="n">
        <v>0</v>
      </c>
      <c r="R1832" s="493" t="n">
        <v>0</v>
      </c>
      <c r="S1832" s="493" t="n">
        <v>0</v>
      </c>
      <c r="T1832" s="493" t="n">
        <v>0</v>
      </c>
      <c r="U1832" s="493" t="n">
        <v>0</v>
      </c>
      <c r="V1832" s="493" t="n">
        <v>0</v>
      </c>
      <c r="W1832" s="493" t="n">
        <v>0</v>
      </c>
      <c r="X1832" s="493" t="n">
        <v>0</v>
      </c>
      <c r="Y1832" s="493" t="n">
        <v>0</v>
      </c>
      <c r="Z1832" s="493" t="n">
        <v>0</v>
      </c>
      <c r="AA1832" s="493" t="n">
        <v>0</v>
      </c>
      <c r="AB1832" s="493" t="n">
        <v>0</v>
      </c>
      <c r="AC1832" s="493" t="n">
        <v>0</v>
      </c>
      <c r="AD1832" s="493" t="n">
        <v>0</v>
      </c>
      <c r="AE1832" s="493" t="n">
        <v>0</v>
      </c>
      <c r="AF1832" s="493" t="n">
        <v>0</v>
      </c>
      <c r="AG1832" s="493" t="n">
        <v>0</v>
      </c>
      <c r="AH1832" s="493" t="n">
        <v>0</v>
      </c>
      <c r="AI1832" s="493" t="n">
        <v>0</v>
      </c>
      <c r="AJ1832" s="493" t="n">
        <v>0</v>
      </c>
      <c r="AK1832" s="493" t="n">
        <v>0</v>
      </c>
      <c r="AL1832" s="493" t="n">
        <v>0</v>
      </c>
      <c r="AM1832" s="493" t="n">
        <v>0</v>
      </c>
      <c r="AN1832" s="493" t="n">
        <v>0</v>
      </c>
      <c r="AO1832" s="493" t="n">
        <v>0</v>
      </c>
      <c r="AP1832" s="493" t="n">
        <v>0</v>
      </c>
      <c r="AQ1832" s="493" t="n">
        <v>0</v>
      </c>
      <c r="AR1832" s="493" t="n">
        <v>0</v>
      </c>
      <c r="AS1832" s="493" t="n">
        <v>0</v>
      </c>
      <c r="AT1832" s="493" t="n">
        <v>0</v>
      </c>
      <c r="AU1832" s="493" t="n">
        <v>0</v>
      </c>
      <c r="AV1832" s="493" t="n">
        <v>0</v>
      </c>
      <c r="AW1832" s="493" t="n">
        <v>0</v>
      </c>
      <c r="AX1832" s="493" t="n">
        <v>0</v>
      </c>
      <c r="AY1832" s="493" t="n">
        <v>0</v>
      </c>
      <c r="AZ1832" s="493" t="n">
        <v>0</v>
      </c>
      <c r="BA1832" s="493" t="n">
        <v>0</v>
      </c>
      <c r="BB1832" s="493" t="n">
        <v>0</v>
      </c>
      <c r="BC1832" s="493" t="n">
        <v>0</v>
      </c>
      <c r="BD1832" s="493" t="n">
        <v>0</v>
      </c>
      <c r="BE1832" s="493" t="n">
        <v>0</v>
      </c>
      <c r="BF1832" s="493" t="n">
        <v>0</v>
      </c>
      <c r="BG1832" s="493" t="n">
        <v>0</v>
      </c>
      <c r="BH1832" s="493" t="n">
        <v>0</v>
      </c>
      <c r="BI1832" s="493" t="n">
        <v>0</v>
      </c>
      <c r="BJ1832" s="493" t="n">
        <v>0</v>
      </c>
      <c r="BK1832" s="493" t="n">
        <v>0</v>
      </c>
      <c r="BL1832" s="493" t="n">
        <v>0</v>
      </c>
      <c r="BM1832" s="493" t="n">
        <v>0</v>
      </c>
      <c r="BN1832" s="493" t="n">
        <v>0</v>
      </c>
      <c r="BO1832" s="493" t="n">
        <v>0</v>
      </c>
      <c r="BP1832" s="493" t="n">
        <v>0</v>
      </c>
      <c r="BQ1832" s="493" t="n">
        <v>0</v>
      </c>
      <c r="BR1832" s="493" t="n">
        <v>1749.8</v>
      </c>
      <c r="BS1832" s="493" t="n">
        <v>7825.1</v>
      </c>
      <c r="BT1832" s="493" t="n">
        <v>3101.7</v>
      </c>
      <c r="BU1832" s="493" t="n">
        <v>10337.5</v>
      </c>
      <c r="BV1832" s="493" t="n">
        <v>12727.15</v>
      </c>
      <c r="BW1832" s="493" t="n">
        <v>8542.120000000001</v>
      </c>
    </row>
    <row r="1833">
      <c r="A1833" t="inlineStr">
        <is>
          <t>[C9C] ANGIOTENSIN-II 길항제 (단일)</t>
        </is>
      </c>
      <c r="B1833" t="inlineStr">
        <is>
          <t>휴온스</t>
        </is>
      </c>
      <c r="C1833" t="inlineStr">
        <is>
          <t>로카탄</t>
        </is>
      </c>
      <c r="D1833" t="inlineStr">
        <is>
          <t>휴온스</t>
        </is>
      </c>
      <c r="E1833" t="inlineStr">
        <is>
          <t>losartan potassium  ( as losartan)</t>
        </is>
      </c>
      <c r="F1833" t="inlineStr">
        <is>
          <t>병원</t>
        </is>
      </c>
      <c r="G1833" t="inlineStr">
        <is>
          <t>Generic</t>
        </is>
      </c>
      <c r="H1833" s="493" t="n">
        <v>0</v>
      </c>
      <c r="I1833" s="493" t="n">
        <v>0</v>
      </c>
      <c r="J1833" s="493" t="n">
        <v>0</v>
      </c>
      <c r="K1833" s="493" t="n">
        <v>0</v>
      </c>
      <c r="L1833" s="493" t="n">
        <v>0</v>
      </c>
      <c r="M1833" s="493" t="n">
        <v>0</v>
      </c>
      <c r="N1833" s="493" t="n">
        <v>0</v>
      </c>
      <c r="O1833" s="493" t="n">
        <v>0</v>
      </c>
      <c r="P1833" s="493" t="n">
        <v>0</v>
      </c>
      <c r="Q1833" s="493" t="n">
        <v>0</v>
      </c>
      <c r="R1833" s="493" t="n">
        <v>0</v>
      </c>
      <c r="S1833" s="493" t="n">
        <v>0</v>
      </c>
      <c r="T1833" s="493" t="n">
        <v>0</v>
      </c>
      <c r="U1833" s="493" t="n">
        <v>0</v>
      </c>
      <c r="V1833" s="493" t="n">
        <v>0</v>
      </c>
      <c r="W1833" s="493" t="n">
        <v>0</v>
      </c>
      <c r="X1833" s="493" t="n">
        <v>0</v>
      </c>
      <c r="Y1833" s="493" t="n">
        <v>0</v>
      </c>
      <c r="Z1833" s="493" t="n">
        <v>0</v>
      </c>
      <c r="AA1833" s="493" t="n">
        <v>0</v>
      </c>
      <c r="AB1833" s="493" t="n">
        <v>0</v>
      </c>
      <c r="AC1833" s="493" t="n">
        <v>0</v>
      </c>
      <c r="AD1833" s="493" t="n">
        <v>0</v>
      </c>
      <c r="AE1833" s="493" t="n">
        <v>0</v>
      </c>
      <c r="AF1833" s="493" t="n">
        <v>0</v>
      </c>
      <c r="AG1833" s="493" t="n">
        <v>0</v>
      </c>
      <c r="AH1833" s="493" t="n">
        <v>0</v>
      </c>
      <c r="AI1833" s="493" t="n">
        <v>0</v>
      </c>
      <c r="AJ1833" s="493" t="n">
        <v>0</v>
      </c>
      <c r="AK1833" s="493" t="n">
        <v>0</v>
      </c>
      <c r="AL1833" s="493" t="n">
        <v>0</v>
      </c>
      <c r="AM1833" s="493" t="n">
        <v>0</v>
      </c>
      <c r="AN1833" s="493" t="n">
        <v>0</v>
      </c>
      <c r="AO1833" s="493" t="n">
        <v>0</v>
      </c>
      <c r="AP1833" s="493" t="n">
        <v>0</v>
      </c>
      <c r="AQ1833" s="493" t="n">
        <v>0</v>
      </c>
      <c r="AR1833" s="493" t="n">
        <v>0</v>
      </c>
      <c r="AS1833" s="493" t="n">
        <v>0</v>
      </c>
      <c r="AT1833" s="493" t="n">
        <v>0</v>
      </c>
      <c r="AU1833" s="493" t="n">
        <v>0</v>
      </c>
      <c r="AV1833" s="493" t="n">
        <v>0</v>
      </c>
      <c r="AW1833" s="493" t="n">
        <v>0</v>
      </c>
      <c r="AX1833" s="493" t="n">
        <v>0</v>
      </c>
      <c r="AY1833" s="493" t="n">
        <v>0</v>
      </c>
      <c r="AZ1833" s="493" t="n">
        <v>0</v>
      </c>
      <c r="BA1833" s="493" t="n">
        <v>0</v>
      </c>
      <c r="BB1833" s="493" t="n">
        <v>0</v>
      </c>
      <c r="BC1833" s="493" t="n">
        <v>0</v>
      </c>
      <c r="BD1833" s="493" t="n">
        <v>0</v>
      </c>
      <c r="BE1833" s="493" t="n">
        <v>0</v>
      </c>
      <c r="BF1833" s="493" t="n">
        <v>0</v>
      </c>
      <c r="BG1833" s="493" t="n">
        <v>0</v>
      </c>
      <c r="BH1833" s="493" t="n">
        <v>0</v>
      </c>
      <c r="BI1833" s="493" t="n">
        <v>0</v>
      </c>
      <c r="BJ1833" s="493" t="n">
        <v>0</v>
      </c>
      <c r="BK1833" s="493" t="n">
        <v>0</v>
      </c>
      <c r="BL1833" s="493" t="n">
        <v>0</v>
      </c>
      <c r="BM1833" s="493" t="n">
        <v>0</v>
      </c>
      <c r="BN1833" s="493" t="n">
        <v>0</v>
      </c>
      <c r="BO1833" s="493" t="n">
        <v>0</v>
      </c>
      <c r="BP1833" s="493" t="n">
        <v>0</v>
      </c>
      <c r="BQ1833" s="493" t="n">
        <v>0</v>
      </c>
      <c r="BR1833" s="493" t="n">
        <v>0</v>
      </c>
      <c r="BS1833" s="493" t="n">
        <v>0</v>
      </c>
      <c r="BT1833" s="493" t="n">
        <v>0</v>
      </c>
      <c r="BU1833" s="493" t="n">
        <v>0</v>
      </c>
      <c r="BV1833" s="493" t="n">
        <v>120</v>
      </c>
      <c r="BW1833" s="493" t="n">
        <v>761.28</v>
      </c>
    </row>
    <row r="1834">
      <c r="A1834" t="inlineStr">
        <is>
          <t>[C9C] ANGIOTENSIN-II 길항제 (단일)</t>
        </is>
      </c>
      <c r="B1834" t="inlineStr">
        <is>
          <t>휴온스</t>
        </is>
      </c>
      <c r="C1834" t="inlineStr">
        <is>
          <t>로카탄</t>
        </is>
      </c>
      <c r="D1834" t="inlineStr">
        <is>
          <t>휴온스</t>
        </is>
      </c>
      <c r="E1834" t="inlineStr">
        <is>
          <t>losartan potassium  ( as losartan)</t>
        </is>
      </c>
      <c r="F1834" t="inlineStr">
        <is>
          <t>의원</t>
        </is>
      </c>
      <c r="G1834" t="inlineStr">
        <is>
          <t>Generic</t>
        </is>
      </c>
      <c r="H1834" s="493" t="n">
        <v>0</v>
      </c>
      <c r="I1834" s="493" t="n">
        <v>0</v>
      </c>
      <c r="J1834" s="493" t="n">
        <v>0</v>
      </c>
      <c r="K1834" s="493" t="n">
        <v>0</v>
      </c>
      <c r="L1834" s="493" t="n">
        <v>0</v>
      </c>
      <c r="M1834" s="493" t="n">
        <v>0</v>
      </c>
      <c r="N1834" s="493" t="n">
        <v>0</v>
      </c>
      <c r="O1834" s="493" t="n">
        <v>0</v>
      </c>
      <c r="P1834" s="493" t="n">
        <v>0</v>
      </c>
      <c r="Q1834" s="493" t="n">
        <v>0</v>
      </c>
      <c r="R1834" s="493" t="n">
        <v>0</v>
      </c>
      <c r="S1834" s="493" t="n">
        <v>0</v>
      </c>
      <c r="T1834" s="493" t="n">
        <v>0</v>
      </c>
      <c r="U1834" s="493" t="n">
        <v>0</v>
      </c>
      <c r="V1834" s="493" t="n">
        <v>0</v>
      </c>
      <c r="W1834" s="493" t="n">
        <v>0</v>
      </c>
      <c r="X1834" s="493" t="n">
        <v>0</v>
      </c>
      <c r="Y1834" s="493" t="n">
        <v>0</v>
      </c>
      <c r="Z1834" s="493" t="n">
        <v>0</v>
      </c>
      <c r="AA1834" s="493" t="n">
        <v>0</v>
      </c>
      <c r="AB1834" s="493" t="n">
        <v>0</v>
      </c>
      <c r="AC1834" s="493" t="n">
        <v>0</v>
      </c>
      <c r="AD1834" s="493" t="n">
        <v>0</v>
      </c>
      <c r="AE1834" s="493" t="n">
        <v>0</v>
      </c>
      <c r="AF1834" s="493" t="n">
        <v>0</v>
      </c>
      <c r="AG1834" s="493" t="n">
        <v>0</v>
      </c>
      <c r="AH1834" s="493" t="n">
        <v>0</v>
      </c>
      <c r="AI1834" s="493" t="n">
        <v>0</v>
      </c>
      <c r="AJ1834" s="493" t="n">
        <v>0</v>
      </c>
      <c r="AK1834" s="493" t="n">
        <v>0</v>
      </c>
      <c r="AL1834" s="493" t="n">
        <v>0</v>
      </c>
      <c r="AM1834" s="493" t="n">
        <v>0</v>
      </c>
      <c r="AN1834" s="493" t="n">
        <v>0</v>
      </c>
      <c r="AO1834" s="493" t="n">
        <v>0</v>
      </c>
      <c r="AP1834" s="493" t="n">
        <v>0</v>
      </c>
      <c r="AQ1834" s="493" t="n">
        <v>0</v>
      </c>
      <c r="AR1834" s="493" t="n">
        <v>0</v>
      </c>
      <c r="AS1834" s="493" t="n">
        <v>0</v>
      </c>
      <c r="AT1834" s="493" t="n">
        <v>0</v>
      </c>
      <c r="AU1834" s="493" t="n">
        <v>0</v>
      </c>
      <c r="AV1834" s="493" t="n">
        <v>0</v>
      </c>
      <c r="AW1834" s="493" t="n">
        <v>0</v>
      </c>
      <c r="AX1834" s="493" t="n">
        <v>0</v>
      </c>
      <c r="AY1834" s="493" t="n">
        <v>0</v>
      </c>
      <c r="AZ1834" s="493" t="n">
        <v>0</v>
      </c>
      <c r="BA1834" s="493" t="n">
        <v>0</v>
      </c>
      <c r="BB1834" s="493" t="n">
        <v>0</v>
      </c>
      <c r="BC1834" s="493" t="n">
        <v>0</v>
      </c>
      <c r="BD1834" s="493" t="n">
        <v>0</v>
      </c>
      <c r="BE1834" s="493" t="n">
        <v>0</v>
      </c>
      <c r="BF1834" s="493" t="n">
        <v>0</v>
      </c>
      <c r="BG1834" s="493" t="n">
        <v>0</v>
      </c>
      <c r="BH1834" s="493" t="n">
        <v>0</v>
      </c>
      <c r="BI1834" s="493" t="n">
        <v>0</v>
      </c>
      <c r="BJ1834" s="493" t="n">
        <v>0</v>
      </c>
      <c r="BK1834" s="493" t="n">
        <v>0</v>
      </c>
      <c r="BL1834" s="493" t="n">
        <v>0</v>
      </c>
      <c r="BM1834" s="493" t="n">
        <v>0</v>
      </c>
      <c r="BN1834" s="493" t="n">
        <v>0</v>
      </c>
      <c r="BO1834" s="493" t="n">
        <v>0</v>
      </c>
      <c r="BP1834" s="493" t="n">
        <v>0</v>
      </c>
      <c r="BQ1834" s="493" t="n">
        <v>0</v>
      </c>
      <c r="BR1834" s="493" t="n">
        <v>5114.2</v>
      </c>
      <c r="BS1834" s="493" t="n">
        <v>8989.690000000001</v>
      </c>
      <c r="BT1834" s="493" t="n">
        <v>14747.34</v>
      </c>
      <c r="BU1834" s="493" t="n">
        <v>17495.77</v>
      </c>
      <c r="BV1834" s="493" t="n">
        <v>32197.14</v>
      </c>
      <c r="BW1834" s="493" t="n">
        <v>35728.11</v>
      </c>
    </row>
    <row r="1835">
      <c r="A1835" t="inlineStr">
        <is>
          <t>[C9C] ANGIOTENSIN-II 길항제 (단일)</t>
        </is>
      </c>
      <c r="B1835" t="inlineStr">
        <is>
          <t>휴온스</t>
        </is>
      </c>
      <c r="C1835" t="inlineStr">
        <is>
          <t>로카탄</t>
        </is>
      </c>
      <c r="D1835" t="inlineStr">
        <is>
          <t>휴온스</t>
        </is>
      </c>
      <c r="E1835" t="inlineStr">
        <is>
          <t>losartan potassium  ( as losartan)</t>
        </is>
      </c>
      <c r="F1835" t="inlineStr">
        <is>
          <t>보건소</t>
        </is>
      </c>
      <c r="G1835" t="inlineStr">
        <is>
          <t>Generic</t>
        </is>
      </c>
      <c r="H1835" s="493" t="n">
        <v>0</v>
      </c>
      <c r="I1835" s="493" t="n">
        <v>0</v>
      </c>
      <c r="J1835" s="493" t="n">
        <v>0</v>
      </c>
      <c r="K1835" s="493" t="n">
        <v>0</v>
      </c>
      <c r="L1835" s="493" t="n">
        <v>0</v>
      </c>
      <c r="M1835" s="493" t="n">
        <v>0</v>
      </c>
      <c r="N1835" s="493" t="n">
        <v>0</v>
      </c>
      <c r="O1835" s="493" t="n">
        <v>0</v>
      </c>
      <c r="P1835" s="493" t="n">
        <v>0</v>
      </c>
      <c r="Q1835" s="493" t="n">
        <v>0</v>
      </c>
      <c r="R1835" s="493" t="n">
        <v>0</v>
      </c>
      <c r="S1835" s="493" t="n">
        <v>0</v>
      </c>
      <c r="T1835" s="493" t="n">
        <v>0</v>
      </c>
      <c r="U1835" s="493" t="n">
        <v>0</v>
      </c>
      <c r="V1835" s="493" t="n">
        <v>0</v>
      </c>
      <c r="W1835" s="493" t="n">
        <v>0</v>
      </c>
      <c r="X1835" s="493" t="n">
        <v>0</v>
      </c>
      <c r="Y1835" s="493" t="n">
        <v>0</v>
      </c>
      <c r="Z1835" s="493" t="n">
        <v>0</v>
      </c>
      <c r="AA1835" s="493" t="n">
        <v>0</v>
      </c>
      <c r="AB1835" s="493" t="n">
        <v>0</v>
      </c>
      <c r="AC1835" s="493" t="n">
        <v>0</v>
      </c>
      <c r="AD1835" s="493" t="n">
        <v>0</v>
      </c>
      <c r="AE1835" s="493" t="n">
        <v>0</v>
      </c>
      <c r="AF1835" s="493" t="n">
        <v>0</v>
      </c>
      <c r="AG1835" s="493" t="n">
        <v>0</v>
      </c>
      <c r="AH1835" s="493" t="n">
        <v>0</v>
      </c>
      <c r="AI1835" s="493" t="n">
        <v>0</v>
      </c>
      <c r="AJ1835" s="493" t="n">
        <v>0</v>
      </c>
      <c r="AK1835" s="493" t="n">
        <v>0</v>
      </c>
      <c r="AL1835" s="493" t="n">
        <v>0</v>
      </c>
      <c r="AM1835" s="493" t="n">
        <v>0</v>
      </c>
      <c r="AN1835" s="493" t="n">
        <v>0</v>
      </c>
      <c r="AO1835" s="493" t="n">
        <v>0</v>
      </c>
      <c r="AP1835" s="493" t="n">
        <v>0</v>
      </c>
      <c r="AQ1835" s="493" t="n">
        <v>0</v>
      </c>
      <c r="AR1835" s="493" t="n">
        <v>0</v>
      </c>
      <c r="AS1835" s="493" t="n">
        <v>0</v>
      </c>
      <c r="AT1835" s="493" t="n">
        <v>0</v>
      </c>
      <c r="AU1835" s="493" t="n">
        <v>0</v>
      </c>
      <c r="AV1835" s="493" t="n">
        <v>0</v>
      </c>
      <c r="AW1835" s="493" t="n">
        <v>0</v>
      </c>
      <c r="AX1835" s="493" t="n">
        <v>0</v>
      </c>
      <c r="AY1835" s="493" t="n">
        <v>0</v>
      </c>
      <c r="AZ1835" s="493" t="n">
        <v>0</v>
      </c>
      <c r="BA1835" s="493" t="n">
        <v>0</v>
      </c>
      <c r="BB1835" s="493" t="n">
        <v>0</v>
      </c>
      <c r="BC1835" s="493" t="n">
        <v>0</v>
      </c>
      <c r="BD1835" s="493" t="n">
        <v>0</v>
      </c>
      <c r="BE1835" s="493" t="n">
        <v>0</v>
      </c>
      <c r="BF1835" s="493" t="n">
        <v>0</v>
      </c>
      <c r="BG1835" s="493" t="n">
        <v>0</v>
      </c>
      <c r="BH1835" s="493" t="n">
        <v>0</v>
      </c>
      <c r="BI1835" s="493" t="n">
        <v>0</v>
      </c>
      <c r="BJ1835" s="493" t="n">
        <v>0</v>
      </c>
      <c r="BK1835" s="493" t="n">
        <v>0</v>
      </c>
      <c r="BL1835" s="493" t="n">
        <v>0</v>
      </c>
      <c r="BM1835" s="493" t="n">
        <v>0</v>
      </c>
      <c r="BN1835" s="493" t="n">
        <v>0</v>
      </c>
      <c r="BO1835" s="493" t="n">
        <v>0</v>
      </c>
      <c r="BP1835" s="493" t="n">
        <v>0</v>
      </c>
      <c r="BQ1835" s="493" t="n">
        <v>0</v>
      </c>
      <c r="BR1835" s="493" t="n">
        <v>0</v>
      </c>
      <c r="BS1835" s="493" t="n">
        <v>0</v>
      </c>
      <c r="BT1835" s="493" t="n">
        <v>0</v>
      </c>
      <c r="BU1835" s="493" t="n">
        <v>51.3</v>
      </c>
      <c r="BV1835" s="493" t="n">
        <v>106.2</v>
      </c>
      <c r="BW1835" s="493" t="n">
        <v>65.40000000000001</v>
      </c>
    </row>
    <row r="1836">
      <c r="A1836" t="inlineStr">
        <is>
          <t>[C9C] ANGIOTENSIN-II 길항제 (단일)</t>
        </is>
      </c>
      <c r="B1836" t="inlineStr">
        <is>
          <t>휴온스메디텍</t>
        </is>
      </c>
      <c r="C1836" t="inlineStr">
        <is>
          <t>텔미즈</t>
        </is>
      </c>
      <c r="D1836" t="inlineStr">
        <is>
          <t>휴온스메디텍</t>
        </is>
      </c>
      <c r="E1836" t="inlineStr">
        <is>
          <t>telmisartan</t>
        </is>
      </c>
      <c r="F1836" t="inlineStr">
        <is>
          <t>상급종합병원</t>
        </is>
      </c>
      <c r="G1836" t="inlineStr">
        <is>
          <t>Generic</t>
        </is>
      </c>
      <c r="H1836" s="493" t="n">
        <v>0</v>
      </c>
      <c r="I1836" s="493" t="n">
        <v>0</v>
      </c>
      <c r="J1836" s="493" t="n">
        <v>0</v>
      </c>
      <c r="K1836" s="493" t="n">
        <v>0</v>
      </c>
      <c r="L1836" s="493" t="n">
        <v>0</v>
      </c>
      <c r="M1836" s="493" t="n">
        <v>0</v>
      </c>
      <c r="N1836" s="493" t="n">
        <v>0</v>
      </c>
      <c r="O1836" s="493" t="n">
        <v>0</v>
      </c>
      <c r="P1836" s="493" t="n">
        <v>0</v>
      </c>
      <c r="Q1836" s="493" t="n">
        <v>0</v>
      </c>
      <c r="R1836" s="493" t="n">
        <v>0</v>
      </c>
      <c r="S1836" s="493" t="n">
        <v>0</v>
      </c>
      <c r="T1836" s="493" t="n">
        <v>0</v>
      </c>
      <c r="U1836" s="493" t="n">
        <v>0</v>
      </c>
      <c r="V1836" s="493" t="n">
        <v>0</v>
      </c>
      <c r="W1836" s="493" t="n">
        <v>0</v>
      </c>
      <c r="X1836" s="493" t="n">
        <v>0</v>
      </c>
      <c r="Y1836" s="493" t="n">
        <v>0</v>
      </c>
      <c r="Z1836" s="493" t="n">
        <v>0</v>
      </c>
      <c r="AA1836" s="493" t="n">
        <v>0</v>
      </c>
      <c r="AB1836" s="493" t="n">
        <v>0</v>
      </c>
      <c r="AC1836" s="493" t="n">
        <v>0</v>
      </c>
      <c r="AD1836" s="493" t="n">
        <v>0</v>
      </c>
      <c r="AE1836" s="493" t="n">
        <v>0</v>
      </c>
      <c r="AF1836" s="493" t="n">
        <v>0</v>
      </c>
      <c r="AG1836" s="493" t="n">
        <v>0</v>
      </c>
      <c r="AH1836" s="493" t="n">
        <v>0</v>
      </c>
      <c r="AI1836" s="493" t="n">
        <v>0</v>
      </c>
      <c r="AJ1836" s="493" t="n">
        <v>0</v>
      </c>
      <c r="AK1836" s="493" t="n">
        <v>0</v>
      </c>
      <c r="AL1836" s="493" t="n">
        <v>0</v>
      </c>
      <c r="AM1836" s="493" t="n">
        <v>0</v>
      </c>
      <c r="AN1836" s="493" t="n">
        <v>0</v>
      </c>
      <c r="AO1836" s="493" t="n">
        <v>0</v>
      </c>
      <c r="AP1836" s="493" t="n">
        <v>0</v>
      </c>
      <c r="AQ1836" s="493" t="n">
        <v>0</v>
      </c>
      <c r="AR1836" s="493" t="n">
        <v>0</v>
      </c>
      <c r="AS1836" s="493" t="n">
        <v>0</v>
      </c>
      <c r="AT1836" s="493" t="n">
        <v>0</v>
      </c>
      <c r="AU1836" s="493" t="n">
        <v>0</v>
      </c>
      <c r="AV1836" s="493" t="n">
        <v>0</v>
      </c>
      <c r="AW1836" s="493" t="n">
        <v>0</v>
      </c>
      <c r="AX1836" s="493" t="n">
        <v>0</v>
      </c>
      <c r="AY1836" s="493" t="n">
        <v>0</v>
      </c>
      <c r="AZ1836" s="493" t="n">
        <v>0</v>
      </c>
      <c r="BA1836" s="493" t="n">
        <v>0</v>
      </c>
      <c r="BB1836" s="493" t="n">
        <v>0</v>
      </c>
      <c r="BC1836" s="493" t="n">
        <v>540</v>
      </c>
      <c r="BD1836" s="493" t="n">
        <v>0</v>
      </c>
      <c r="BE1836" s="493" t="n">
        <v>0</v>
      </c>
      <c r="BF1836" s="493" t="n">
        <v>0</v>
      </c>
      <c r="BG1836" s="493" t="n">
        <v>0</v>
      </c>
      <c r="BH1836" s="493" t="n">
        <v>0</v>
      </c>
      <c r="BI1836" s="493" t="n">
        <v>0</v>
      </c>
      <c r="BJ1836" s="493" t="n">
        <v>0</v>
      </c>
      <c r="BK1836" s="493" t="n">
        <v>0</v>
      </c>
      <c r="BL1836" s="493" t="n">
        <v>0</v>
      </c>
      <c r="BM1836" s="493" t="n">
        <v>0</v>
      </c>
      <c r="BN1836" s="493" t="n">
        <v>0</v>
      </c>
      <c r="BO1836" s="493" t="n">
        <v>0</v>
      </c>
      <c r="BP1836" s="493" t="n">
        <v>0</v>
      </c>
      <c r="BQ1836" s="493" t="n">
        <v>0</v>
      </c>
      <c r="BR1836" s="493" t="n">
        <v>0</v>
      </c>
      <c r="BS1836" s="493" t="n">
        <v>0</v>
      </c>
      <c r="BT1836" s="493" t="n">
        <v>0</v>
      </c>
      <c r="BU1836" s="493" t="n">
        <v>0</v>
      </c>
      <c r="BV1836" s="493" t="n">
        <v>0</v>
      </c>
      <c r="BW1836" s="493" t="n">
        <v>0</v>
      </c>
    </row>
    <row r="1837">
      <c r="A1837" t="inlineStr">
        <is>
          <t>[C9C] ANGIOTENSIN-II 길항제 (단일)</t>
        </is>
      </c>
      <c r="B1837" t="inlineStr">
        <is>
          <t>휴온스메디텍</t>
        </is>
      </c>
      <c r="C1837" t="inlineStr">
        <is>
          <t>텔미즈</t>
        </is>
      </c>
      <c r="D1837" t="inlineStr">
        <is>
          <t>휴온스메디텍</t>
        </is>
      </c>
      <c r="E1837" t="inlineStr">
        <is>
          <t>telmisartan</t>
        </is>
      </c>
      <c r="F1837" t="inlineStr">
        <is>
          <t>종합병원</t>
        </is>
      </c>
      <c r="G1837" t="inlineStr">
        <is>
          <t>Generic</t>
        </is>
      </c>
      <c r="H1837" s="493" t="n">
        <v>9895.4</v>
      </c>
      <c r="I1837" s="493" t="n">
        <v>12983.74</v>
      </c>
      <c r="J1837" s="493" t="n">
        <v>7006.88</v>
      </c>
      <c r="K1837" s="493" t="n">
        <v>9933.25</v>
      </c>
      <c r="L1837" s="493" t="n">
        <v>17208.5</v>
      </c>
      <c r="M1837" s="493" t="n">
        <v>11367.37</v>
      </c>
      <c r="N1837" s="493" t="n">
        <v>14295.72</v>
      </c>
      <c r="O1837" s="493" t="n">
        <v>21502.54</v>
      </c>
      <c r="P1837" s="493" t="n">
        <v>9751.360000000001</v>
      </c>
      <c r="Q1837" s="493" t="n">
        <v>14216</v>
      </c>
      <c r="R1837" s="493" t="n">
        <v>14931.82</v>
      </c>
      <c r="S1837" s="493" t="n">
        <v>16473.52</v>
      </c>
      <c r="T1837" s="493" t="n">
        <v>14528.25</v>
      </c>
      <c r="U1837" s="493" t="n">
        <v>19305.63</v>
      </c>
      <c r="V1837" s="493" t="n">
        <v>11768.71</v>
      </c>
      <c r="W1837" s="493" t="n">
        <v>2188.9</v>
      </c>
      <c r="X1837" s="493" t="n">
        <v>5456</v>
      </c>
      <c r="Y1837" s="493" t="n">
        <v>13545.2</v>
      </c>
      <c r="Z1837" s="493" t="n">
        <v>14888.87</v>
      </c>
      <c r="AA1837" s="493" t="n">
        <v>16381.26</v>
      </c>
      <c r="AB1837" s="493" t="n">
        <v>4166.05</v>
      </c>
      <c r="AC1837" s="493" t="n">
        <v>3524.01</v>
      </c>
      <c r="AD1837" s="493" t="n">
        <v>10688</v>
      </c>
      <c r="AE1837" s="493" t="n">
        <v>12334.38</v>
      </c>
      <c r="AF1837" s="493" t="n">
        <v>11530.09</v>
      </c>
      <c r="AG1837" s="493" t="n">
        <v>8649.450000000001</v>
      </c>
      <c r="AH1837" s="493" t="n">
        <v>13397.56</v>
      </c>
      <c r="AI1837" s="493" t="n">
        <v>9005.57</v>
      </c>
      <c r="AJ1837" s="493" t="n">
        <v>7229.04</v>
      </c>
      <c r="AK1837" s="493" t="n">
        <v>16592.54</v>
      </c>
      <c r="AL1837" s="493" t="n">
        <v>14269.68</v>
      </c>
      <c r="AM1837" s="493" t="n">
        <v>10514.78</v>
      </c>
      <c r="AN1837" s="493" t="n">
        <v>8617.77</v>
      </c>
      <c r="AO1837" s="493" t="n">
        <v>12051.62</v>
      </c>
      <c r="AP1837" s="493" t="n">
        <v>5186.81</v>
      </c>
      <c r="AQ1837" s="493" t="n">
        <v>7687.09</v>
      </c>
      <c r="AR1837" s="493" t="n">
        <v>3049.57</v>
      </c>
      <c r="AS1837" s="493" t="n">
        <v>6063.46</v>
      </c>
      <c r="AT1837" s="493" t="n">
        <v>10851.8</v>
      </c>
      <c r="AU1837" s="493" t="n">
        <v>9826.559999999999</v>
      </c>
      <c r="AV1837" s="493" t="n">
        <v>4132.27</v>
      </c>
      <c r="AW1837" s="493" t="n">
        <v>10000.12</v>
      </c>
      <c r="AX1837" s="493" t="n">
        <v>6178</v>
      </c>
      <c r="AY1837" s="493" t="n">
        <v>10048.68</v>
      </c>
      <c r="AZ1837" s="493" t="n">
        <v>10897.25</v>
      </c>
      <c r="BA1837" s="493" t="n">
        <v>17411.98</v>
      </c>
      <c r="BB1837" s="493" t="n">
        <v>11598.98</v>
      </c>
      <c r="BC1837" s="493" t="n">
        <v>14120.71</v>
      </c>
      <c r="BD1837" s="493" t="n">
        <v>13386.74</v>
      </c>
      <c r="BE1837" s="493" t="n">
        <v>10851.78</v>
      </c>
      <c r="BF1837" s="493" t="n">
        <v>11481.05</v>
      </c>
      <c r="BG1837" s="493" t="n">
        <v>14821.07</v>
      </c>
      <c r="BH1837" s="493" t="n">
        <v>8402.610000000001</v>
      </c>
      <c r="BI1837" s="493" t="n">
        <v>7682.83</v>
      </c>
      <c r="BJ1837" s="493" t="n">
        <v>3087.98</v>
      </c>
      <c r="BK1837" s="493" t="n">
        <v>4345.2</v>
      </c>
      <c r="BL1837" s="493" t="n">
        <v>4028.38</v>
      </c>
      <c r="BM1837" s="493" t="n">
        <v>2895.37</v>
      </c>
      <c r="BN1837" s="493" t="n">
        <v>1301.58</v>
      </c>
      <c r="BO1837" s="493" t="n">
        <v>291.9</v>
      </c>
      <c r="BP1837" s="493" t="n">
        <v>560.1</v>
      </c>
      <c r="BQ1837" s="493" t="n">
        <v>19.95</v>
      </c>
      <c r="BR1837" s="493" t="n">
        <v>38.64</v>
      </c>
      <c r="BS1837" s="493" t="n">
        <v>0</v>
      </c>
      <c r="BT1837" s="493" t="n">
        <v>0</v>
      </c>
      <c r="BU1837" s="493" t="n">
        <v>0</v>
      </c>
      <c r="BV1837" s="493" t="n">
        <v>0</v>
      </c>
      <c r="BW1837" s="493" t="n">
        <v>0</v>
      </c>
    </row>
    <row r="1838">
      <c r="A1838" t="inlineStr">
        <is>
          <t>[C9C] ANGIOTENSIN-II 길항제 (단일)</t>
        </is>
      </c>
      <c r="B1838" t="inlineStr">
        <is>
          <t>휴온스메디텍</t>
        </is>
      </c>
      <c r="C1838" t="inlineStr">
        <is>
          <t>텔미즈</t>
        </is>
      </c>
      <c r="D1838" t="inlineStr">
        <is>
          <t>휴온스메디텍</t>
        </is>
      </c>
      <c r="E1838" t="inlineStr">
        <is>
          <t>telmisartan</t>
        </is>
      </c>
      <c r="F1838" t="inlineStr">
        <is>
          <t>병원</t>
        </is>
      </c>
      <c r="G1838" t="inlineStr">
        <is>
          <t>Generic</t>
        </is>
      </c>
      <c r="H1838" s="493" t="n">
        <v>479.4</v>
      </c>
      <c r="I1838" s="493" t="n">
        <v>463.8</v>
      </c>
      <c r="J1838" s="493" t="n">
        <v>5536</v>
      </c>
      <c r="K1838" s="493" t="n">
        <v>3256.8</v>
      </c>
      <c r="L1838" s="493" t="n">
        <v>991.8</v>
      </c>
      <c r="M1838" s="493" t="n">
        <v>763.2</v>
      </c>
      <c r="N1838" s="493" t="n">
        <v>840</v>
      </c>
      <c r="O1838" s="493" t="n">
        <v>1419.6</v>
      </c>
      <c r="P1838" s="493" t="n">
        <v>239.4</v>
      </c>
      <c r="Q1838" s="493" t="n">
        <v>583.2</v>
      </c>
      <c r="R1838" s="493" t="n">
        <v>360</v>
      </c>
      <c r="S1838" s="493" t="n">
        <v>120.3</v>
      </c>
      <c r="T1838" s="493" t="n">
        <v>468</v>
      </c>
      <c r="U1838" s="493" t="n">
        <v>570.48</v>
      </c>
      <c r="V1838" s="493" t="n">
        <v>442.52</v>
      </c>
      <c r="W1838" s="493" t="n">
        <v>1399.76</v>
      </c>
      <c r="X1838" s="493" t="n">
        <v>770.36</v>
      </c>
      <c r="Y1838" s="493" t="n">
        <v>715.8</v>
      </c>
      <c r="Z1838" s="493" t="n">
        <v>107.92</v>
      </c>
      <c r="AA1838" s="493" t="n">
        <v>407.02</v>
      </c>
      <c r="AB1838" s="493" t="n">
        <v>225.28</v>
      </c>
      <c r="AC1838" s="493" t="n">
        <v>2244.9</v>
      </c>
      <c r="AD1838" s="493" t="n">
        <v>41.8</v>
      </c>
      <c r="AE1838" s="493" t="n">
        <v>268.34</v>
      </c>
      <c r="AF1838" s="493" t="n">
        <v>155.84</v>
      </c>
      <c r="AG1838" s="493" t="n">
        <v>1089.9</v>
      </c>
      <c r="AH1838" s="493" t="n">
        <v>120</v>
      </c>
      <c r="AI1838" s="493" t="n">
        <v>339</v>
      </c>
      <c r="AJ1838" s="493" t="n">
        <v>120</v>
      </c>
      <c r="AK1838" s="493" t="n">
        <v>97.8</v>
      </c>
      <c r="AL1838" s="493" t="n">
        <v>1072.8</v>
      </c>
      <c r="AM1838" s="493" t="n">
        <v>577.2</v>
      </c>
      <c r="AN1838" s="493" t="n">
        <v>2158.2</v>
      </c>
      <c r="AO1838" s="493" t="n">
        <v>210.6</v>
      </c>
      <c r="AP1838" s="493" t="n">
        <v>127.21</v>
      </c>
      <c r="AQ1838" s="493" t="n">
        <v>303</v>
      </c>
      <c r="AR1838" s="493" t="n">
        <v>0</v>
      </c>
      <c r="AS1838" s="493" t="n">
        <v>120</v>
      </c>
      <c r="AT1838" s="493" t="n">
        <v>484.2</v>
      </c>
      <c r="AU1838" s="493" t="n">
        <v>120</v>
      </c>
      <c r="AV1838" s="493" t="n">
        <v>134.38</v>
      </c>
      <c r="AW1838" s="493" t="n">
        <v>0</v>
      </c>
      <c r="AX1838" s="493" t="n">
        <v>1440</v>
      </c>
      <c r="AY1838" s="493" t="n">
        <v>0</v>
      </c>
      <c r="AZ1838" s="493" t="n">
        <v>600</v>
      </c>
      <c r="BA1838" s="493" t="n">
        <v>0</v>
      </c>
      <c r="BB1838" s="493" t="n">
        <v>0</v>
      </c>
      <c r="BC1838" s="493" t="n">
        <v>0</v>
      </c>
      <c r="BD1838" s="493" t="n">
        <v>235.56</v>
      </c>
      <c r="BE1838" s="493" t="n">
        <v>367.5</v>
      </c>
      <c r="BF1838" s="493" t="n">
        <v>364.8</v>
      </c>
      <c r="BG1838" s="493" t="n">
        <v>253.8</v>
      </c>
      <c r="BH1838" s="493" t="n">
        <v>549.9</v>
      </c>
      <c r="BI1838" s="493" t="n">
        <v>124.5</v>
      </c>
      <c r="BJ1838" s="493" t="n">
        <v>123.9</v>
      </c>
      <c r="BK1838" s="493" t="n">
        <v>247.2</v>
      </c>
      <c r="BL1838" s="493" t="n">
        <v>0</v>
      </c>
      <c r="BM1838" s="493" t="n">
        <v>0</v>
      </c>
      <c r="BN1838" s="493" t="n">
        <v>123</v>
      </c>
      <c r="BO1838" s="493" t="n">
        <v>252.3</v>
      </c>
      <c r="BP1838" s="493" t="n">
        <v>58.31</v>
      </c>
      <c r="BQ1838" s="493" t="n">
        <v>360.6</v>
      </c>
      <c r="BR1838" s="493" t="n">
        <v>0</v>
      </c>
      <c r="BS1838" s="493" t="n">
        <v>0</v>
      </c>
      <c r="BT1838" s="493" t="n">
        <v>0</v>
      </c>
      <c r="BU1838" s="493" t="n">
        <v>0</v>
      </c>
      <c r="BV1838" s="493" t="n">
        <v>0</v>
      </c>
      <c r="BW1838" s="493" t="n">
        <v>0</v>
      </c>
    </row>
    <row r="1839">
      <c r="A1839" t="inlineStr">
        <is>
          <t>[C9C] ANGIOTENSIN-II 길항제 (단일)</t>
        </is>
      </c>
      <c r="B1839" t="inlineStr">
        <is>
          <t>휴온스메디텍</t>
        </is>
      </c>
      <c r="C1839" t="inlineStr">
        <is>
          <t>텔미즈</t>
        </is>
      </c>
      <c r="D1839" t="inlineStr">
        <is>
          <t>휴온스메디텍</t>
        </is>
      </c>
      <c r="E1839" t="inlineStr">
        <is>
          <t>telmisartan</t>
        </is>
      </c>
      <c r="F1839" t="inlineStr">
        <is>
          <t>의원</t>
        </is>
      </c>
      <c r="G1839" t="inlineStr">
        <is>
          <t>Generic</t>
        </is>
      </c>
      <c r="H1839" s="493" t="n">
        <v>32025.7</v>
      </c>
      <c r="I1839" s="493" t="n">
        <v>51520.22</v>
      </c>
      <c r="J1839" s="493" t="n">
        <v>67749.34</v>
      </c>
      <c r="K1839" s="493" t="n">
        <v>56623.67</v>
      </c>
      <c r="L1839" s="493" t="n">
        <v>61957.17</v>
      </c>
      <c r="M1839" s="493" t="n">
        <v>64029.64</v>
      </c>
      <c r="N1839" s="493" t="n">
        <v>61774.36</v>
      </c>
      <c r="O1839" s="493" t="n">
        <v>72653.86</v>
      </c>
      <c r="P1839" s="493" t="n">
        <v>75073.09</v>
      </c>
      <c r="Q1839" s="493" t="n">
        <v>71896.82000000001</v>
      </c>
      <c r="R1839" s="493" t="n">
        <v>68138.47</v>
      </c>
      <c r="S1839" s="493" t="n">
        <v>172220.87</v>
      </c>
      <c r="T1839" s="493" t="n">
        <v>178180.18</v>
      </c>
      <c r="U1839" s="493" t="n">
        <v>158507.61</v>
      </c>
      <c r="V1839" s="493" t="n">
        <v>154223.38</v>
      </c>
      <c r="W1839" s="493" t="n">
        <v>63131.06</v>
      </c>
      <c r="X1839" s="493" t="n">
        <v>21182.74</v>
      </c>
      <c r="Y1839" s="493" t="n">
        <v>55386.81</v>
      </c>
      <c r="Z1839" s="493" t="n">
        <v>70180.32000000001</v>
      </c>
      <c r="AA1839" s="493" t="n">
        <v>57996.12</v>
      </c>
      <c r="AB1839" s="493" t="n">
        <v>24381.98</v>
      </c>
      <c r="AC1839" s="493" t="n">
        <v>25369.62</v>
      </c>
      <c r="AD1839" s="493" t="n">
        <v>54214.91</v>
      </c>
      <c r="AE1839" s="493" t="n">
        <v>55545.92</v>
      </c>
      <c r="AF1839" s="493" t="n">
        <v>57062.88</v>
      </c>
      <c r="AG1839" s="493" t="n">
        <v>50998.04</v>
      </c>
      <c r="AH1839" s="493" t="n">
        <v>49254.78</v>
      </c>
      <c r="AI1839" s="493" t="n">
        <v>46734.7</v>
      </c>
      <c r="AJ1839" s="493" t="n">
        <v>38707.91</v>
      </c>
      <c r="AK1839" s="493" t="n">
        <v>46938.98</v>
      </c>
      <c r="AL1839" s="493" t="n">
        <v>42064.18</v>
      </c>
      <c r="AM1839" s="493" t="n">
        <v>40644.92</v>
      </c>
      <c r="AN1839" s="493" t="n">
        <v>32488.54</v>
      </c>
      <c r="AO1839" s="493" t="n">
        <v>26554.05</v>
      </c>
      <c r="AP1839" s="493" t="n">
        <v>24081.83</v>
      </c>
      <c r="AQ1839" s="493" t="n">
        <v>22942.06</v>
      </c>
      <c r="AR1839" s="493" t="n">
        <v>20593.84</v>
      </c>
      <c r="AS1839" s="493" t="n">
        <v>13215.76</v>
      </c>
      <c r="AT1839" s="493" t="n">
        <v>16975.56</v>
      </c>
      <c r="AU1839" s="493" t="n">
        <v>17313.7</v>
      </c>
      <c r="AV1839" s="493" t="n">
        <v>16799.6</v>
      </c>
      <c r="AW1839" s="493" t="n">
        <v>17415.86</v>
      </c>
      <c r="AX1839" s="493" t="n">
        <v>26402.76</v>
      </c>
      <c r="AY1839" s="493" t="n">
        <v>26714.16</v>
      </c>
      <c r="AZ1839" s="493" t="n">
        <v>24933.93</v>
      </c>
      <c r="BA1839" s="493" t="n">
        <v>29573.49</v>
      </c>
      <c r="BB1839" s="493" t="n">
        <v>32037.8</v>
      </c>
      <c r="BC1839" s="493" t="n">
        <v>29818.23</v>
      </c>
      <c r="BD1839" s="493" t="n">
        <v>32558.53</v>
      </c>
      <c r="BE1839" s="493" t="n">
        <v>34869.64</v>
      </c>
      <c r="BF1839" s="493" t="n">
        <v>35661.44</v>
      </c>
      <c r="BG1839" s="493" t="n">
        <v>31425.21</v>
      </c>
      <c r="BH1839" s="493" t="n">
        <v>39898.12</v>
      </c>
      <c r="BI1839" s="493" t="n">
        <v>29892.1</v>
      </c>
      <c r="BJ1839" s="493" t="n">
        <v>32921.77</v>
      </c>
      <c r="BK1839" s="493" t="n">
        <v>31136.04</v>
      </c>
      <c r="BL1839" s="493" t="n">
        <v>39050.96</v>
      </c>
      <c r="BM1839" s="493" t="n">
        <v>23768.05</v>
      </c>
      <c r="BN1839" s="493" t="n">
        <v>11133.55</v>
      </c>
      <c r="BO1839" s="493" t="n">
        <v>5120.06</v>
      </c>
      <c r="BP1839" s="493" t="n">
        <v>6219.48</v>
      </c>
      <c r="BQ1839" s="493" t="n">
        <v>4306.34</v>
      </c>
      <c r="BR1839" s="493" t="n">
        <v>2876.1</v>
      </c>
      <c r="BS1839" s="493" t="n">
        <v>4429.3</v>
      </c>
      <c r="BT1839" s="493" t="n">
        <v>0</v>
      </c>
      <c r="BU1839" s="493" t="n">
        <v>0</v>
      </c>
      <c r="BV1839" s="493" t="n">
        <v>0</v>
      </c>
      <c r="BW1839" s="493" t="n">
        <v>2760.6</v>
      </c>
    </row>
    <row r="1840">
      <c r="A1840" t="inlineStr">
        <is>
          <t>[C9C] ANGIOTENSIN-II 길항제 (단일)</t>
        </is>
      </c>
      <c r="B1840" t="inlineStr">
        <is>
          <t>휴온스메디텍</t>
        </is>
      </c>
      <c r="C1840" t="inlineStr">
        <is>
          <t>텔미즈</t>
        </is>
      </c>
      <c r="D1840" t="inlineStr">
        <is>
          <t>휴온스메디텍</t>
        </is>
      </c>
      <c r="E1840" t="inlineStr">
        <is>
          <t>telmisartan</t>
        </is>
      </c>
      <c r="F1840" t="inlineStr">
        <is>
          <t>보건소</t>
        </is>
      </c>
      <c r="G1840" t="inlineStr">
        <is>
          <t>Generic</t>
        </is>
      </c>
      <c r="H1840" s="493" t="n">
        <v>1371.6</v>
      </c>
      <c r="I1840" s="493" t="n">
        <v>258</v>
      </c>
      <c r="J1840" s="493" t="n">
        <v>0</v>
      </c>
      <c r="K1840" s="493" t="n">
        <v>1284.6</v>
      </c>
      <c r="L1840" s="493" t="n">
        <v>0</v>
      </c>
      <c r="M1840" s="493" t="n">
        <v>184.2</v>
      </c>
      <c r="N1840" s="493" t="n">
        <v>532.2</v>
      </c>
      <c r="O1840" s="493" t="n">
        <v>329.4</v>
      </c>
      <c r="P1840" s="493" t="n">
        <v>487.8</v>
      </c>
      <c r="Q1840" s="493" t="n">
        <v>258.6</v>
      </c>
      <c r="R1840" s="493" t="n">
        <v>551.4</v>
      </c>
      <c r="S1840" s="493" t="n">
        <v>281.4</v>
      </c>
      <c r="T1840" s="493" t="n">
        <v>526.8</v>
      </c>
      <c r="U1840" s="493" t="n">
        <v>0</v>
      </c>
      <c r="V1840" s="493" t="n">
        <v>534.6</v>
      </c>
      <c r="W1840" s="493" t="n">
        <v>0</v>
      </c>
      <c r="X1840" s="493" t="n">
        <v>0</v>
      </c>
      <c r="Y1840" s="493" t="n">
        <v>1008.9</v>
      </c>
      <c r="Z1840" s="493" t="n">
        <v>488.4</v>
      </c>
      <c r="AA1840" s="493" t="n">
        <v>393.6</v>
      </c>
      <c r="AB1840" s="493" t="n">
        <v>408</v>
      </c>
      <c r="AC1840" s="493" t="n">
        <v>0</v>
      </c>
      <c r="AD1840" s="493" t="n">
        <v>379.2</v>
      </c>
      <c r="AE1840" s="493" t="n">
        <v>610.2</v>
      </c>
      <c r="AF1840" s="493" t="n">
        <v>1717.5</v>
      </c>
      <c r="AG1840" s="493" t="n">
        <v>0</v>
      </c>
      <c r="AH1840" s="493" t="n">
        <v>753</v>
      </c>
      <c r="AI1840" s="493" t="n">
        <v>0</v>
      </c>
      <c r="AJ1840" s="493" t="n">
        <v>688.8</v>
      </c>
      <c r="AK1840" s="493" t="n">
        <v>0</v>
      </c>
      <c r="AL1840" s="493" t="n">
        <v>892.8</v>
      </c>
      <c r="AM1840" s="493" t="n">
        <v>463.5</v>
      </c>
      <c r="AN1840" s="493" t="n">
        <v>351</v>
      </c>
      <c r="AO1840" s="493" t="n">
        <v>0</v>
      </c>
      <c r="AP1840" s="493" t="n">
        <v>618.3</v>
      </c>
      <c r="AQ1840" s="493" t="n">
        <v>1521</v>
      </c>
      <c r="AR1840" s="493" t="n">
        <v>0</v>
      </c>
      <c r="AS1840" s="493" t="n">
        <v>0</v>
      </c>
      <c r="AT1840" s="493" t="n">
        <v>2221.2</v>
      </c>
      <c r="AU1840" s="493" t="n">
        <v>0</v>
      </c>
      <c r="AV1840" s="493" t="n">
        <v>0</v>
      </c>
      <c r="AW1840" s="493" t="n">
        <v>285.3</v>
      </c>
      <c r="AX1840" s="493" t="n">
        <v>0</v>
      </c>
      <c r="AY1840" s="493" t="n">
        <v>134.1</v>
      </c>
      <c r="AZ1840" s="493" t="n">
        <v>0</v>
      </c>
      <c r="BA1840" s="493" t="n">
        <v>0</v>
      </c>
      <c r="BB1840" s="493" t="n">
        <v>1231.2</v>
      </c>
      <c r="BC1840" s="493" t="n">
        <v>0</v>
      </c>
      <c r="BD1840" s="493" t="n">
        <v>0</v>
      </c>
      <c r="BE1840" s="493" t="n">
        <v>0</v>
      </c>
      <c r="BF1840" s="493" t="n">
        <v>0</v>
      </c>
      <c r="BG1840" s="493" t="n">
        <v>0</v>
      </c>
      <c r="BH1840" s="493" t="n">
        <v>0</v>
      </c>
      <c r="BI1840" s="493" t="n">
        <v>0</v>
      </c>
      <c r="BJ1840" s="493" t="n">
        <v>0</v>
      </c>
      <c r="BK1840" s="493" t="n">
        <v>0</v>
      </c>
      <c r="BL1840" s="493" t="n">
        <v>77.7</v>
      </c>
      <c r="BM1840" s="493" t="n">
        <v>0</v>
      </c>
      <c r="BN1840" s="493" t="n">
        <v>80.7</v>
      </c>
      <c r="BO1840" s="493" t="n">
        <v>61.2</v>
      </c>
      <c r="BP1840" s="493" t="n">
        <v>0</v>
      </c>
      <c r="BQ1840" s="493" t="n">
        <v>66.59999999999999</v>
      </c>
      <c r="BR1840" s="493" t="n">
        <v>0</v>
      </c>
      <c r="BS1840" s="493" t="n">
        <v>0</v>
      </c>
      <c r="BT1840" s="493" t="n">
        <v>0</v>
      </c>
      <c r="BU1840" s="493" t="n">
        <v>0</v>
      </c>
      <c r="BV1840" s="493" t="n">
        <v>0</v>
      </c>
      <c r="BW1840" s="493" t="n">
        <v>0</v>
      </c>
    </row>
    <row r="1841">
      <c r="A1841" t="inlineStr">
        <is>
          <t>[C9C] ANGIOTENSIN-II 길항제 (단일)</t>
        </is>
      </c>
      <c r="B1841" t="inlineStr">
        <is>
          <t>휴온스메디텍</t>
        </is>
      </c>
      <c r="C1841" t="inlineStr">
        <is>
          <t>텔미즈</t>
        </is>
      </c>
      <c r="D1841" t="inlineStr">
        <is>
          <t>휴온스메디텍</t>
        </is>
      </c>
      <c r="E1841" t="inlineStr">
        <is>
          <t>telmisartan</t>
        </is>
      </c>
      <c r="F1841" t="inlineStr">
        <is>
          <t>기타(치과의원, 치과병원 등)</t>
        </is>
      </c>
      <c r="G1841" t="inlineStr">
        <is>
          <t>Generic</t>
        </is>
      </c>
      <c r="H1841" s="493" t="n">
        <v>0</v>
      </c>
      <c r="I1841" s="493" t="n">
        <v>0</v>
      </c>
      <c r="J1841" s="493" t="n">
        <v>0</v>
      </c>
      <c r="K1841" s="493" t="n">
        <v>0</v>
      </c>
      <c r="L1841" s="493" t="n">
        <v>0</v>
      </c>
      <c r="M1841" s="493" t="n">
        <v>0</v>
      </c>
      <c r="N1841" s="493" t="n">
        <v>0</v>
      </c>
      <c r="O1841" s="493" t="n">
        <v>0</v>
      </c>
      <c r="P1841" s="493" t="n">
        <v>0</v>
      </c>
      <c r="Q1841" s="493" t="n">
        <v>0</v>
      </c>
      <c r="R1841" s="493" t="n">
        <v>0</v>
      </c>
      <c r="S1841" s="493" t="n">
        <v>0</v>
      </c>
      <c r="T1841" s="493" t="n">
        <v>0</v>
      </c>
      <c r="U1841" s="493" t="n">
        <v>0</v>
      </c>
      <c r="V1841" s="493" t="n">
        <v>0</v>
      </c>
      <c r="W1841" s="493" t="n">
        <v>0</v>
      </c>
      <c r="X1841" s="493" t="n">
        <v>0</v>
      </c>
      <c r="Y1841" s="493" t="n">
        <v>0</v>
      </c>
      <c r="Z1841" s="493" t="n">
        <v>0</v>
      </c>
      <c r="AA1841" s="493" t="n">
        <v>0</v>
      </c>
      <c r="AB1841" s="493" t="n">
        <v>0</v>
      </c>
      <c r="AC1841" s="493" t="n">
        <v>0</v>
      </c>
      <c r="AD1841" s="493" t="n">
        <v>0</v>
      </c>
      <c r="AE1841" s="493" t="n">
        <v>0</v>
      </c>
      <c r="AF1841" s="493" t="n">
        <v>0</v>
      </c>
      <c r="AG1841" s="493" t="n">
        <v>0</v>
      </c>
      <c r="AH1841" s="493" t="n">
        <v>309</v>
      </c>
      <c r="AI1841" s="493" t="n">
        <v>0</v>
      </c>
      <c r="AJ1841" s="493" t="n">
        <v>0</v>
      </c>
      <c r="AK1841" s="493" t="n">
        <v>0</v>
      </c>
      <c r="AL1841" s="493" t="n">
        <v>0</v>
      </c>
      <c r="AM1841" s="493" t="n">
        <v>0</v>
      </c>
      <c r="AN1841" s="493" t="n">
        <v>0</v>
      </c>
      <c r="AO1841" s="493" t="n">
        <v>0</v>
      </c>
      <c r="AP1841" s="493" t="n">
        <v>0</v>
      </c>
      <c r="AQ1841" s="493" t="n">
        <v>0</v>
      </c>
      <c r="AR1841" s="493" t="n">
        <v>0</v>
      </c>
      <c r="AS1841" s="493" t="n">
        <v>0</v>
      </c>
      <c r="AT1841" s="493" t="n">
        <v>0</v>
      </c>
      <c r="AU1841" s="493" t="n">
        <v>0</v>
      </c>
      <c r="AV1841" s="493" t="n">
        <v>0</v>
      </c>
      <c r="AW1841" s="493" t="n">
        <v>0</v>
      </c>
      <c r="AX1841" s="493" t="n">
        <v>0</v>
      </c>
      <c r="AY1841" s="493" t="n">
        <v>0</v>
      </c>
      <c r="AZ1841" s="493" t="n">
        <v>0</v>
      </c>
      <c r="BA1841" s="493" t="n">
        <v>0</v>
      </c>
      <c r="BB1841" s="493" t="n">
        <v>0</v>
      </c>
      <c r="BC1841" s="493" t="n">
        <v>0</v>
      </c>
      <c r="BD1841" s="493" t="n">
        <v>0</v>
      </c>
      <c r="BE1841" s="493" t="n">
        <v>0</v>
      </c>
      <c r="BF1841" s="493" t="n">
        <v>0</v>
      </c>
      <c r="BG1841" s="493" t="n">
        <v>0</v>
      </c>
      <c r="BH1841" s="493" t="n">
        <v>0</v>
      </c>
      <c r="BI1841" s="493" t="n">
        <v>0</v>
      </c>
      <c r="BJ1841" s="493" t="n">
        <v>0</v>
      </c>
      <c r="BK1841" s="493" t="n">
        <v>0</v>
      </c>
      <c r="BL1841" s="493" t="n">
        <v>0</v>
      </c>
      <c r="BM1841" s="493" t="n">
        <v>0</v>
      </c>
      <c r="BN1841" s="493" t="n">
        <v>0</v>
      </c>
      <c r="BO1841" s="493" t="n">
        <v>0</v>
      </c>
      <c r="BP1841" s="493" t="n">
        <v>0</v>
      </c>
      <c r="BQ1841" s="493" t="n">
        <v>0</v>
      </c>
      <c r="BR1841" s="493" t="n">
        <v>0</v>
      </c>
      <c r="BS1841" s="493" t="n">
        <v>0</v>
      </c>
      <c r="BT1841" s="493" t="n">
        <v>0</v>
      </c>
      <c r="BU1841" s="493" t="n">
        <v>0</v>
      </c>
      <c r="BV1841" s="493" t="n">
        <v>0</v>
      </c>
      <c r="BW1841" s="493" t="n">
        <v>0</v>
      </c>
    </row>
    <row r="1842">
      <c r="A1842" t="inlineStr">
        <is>
          <t>[C9C] ANGIOTENSIN-II 길항제 (단일)</t>
        </is>
      </c>
      <c r="B1842" t="inlineStr">
        <is>
          <t>휴온스메디텍</t>
        </is>
      </c>
      <c r="C1842" t="inlineStr">
        <is>
          <t>휴니즈 로사르탄칼륨</t>
        </is>
      </c>
      <c r="D1842" t="inlineStr">
        <is>
          <t>휴온스메디텍</t>
        </is>
      </c>
      <c r="E1842" t="inlineStr">
        <is>
          <t>losartan potassium</t>
        </is>
      </c>
      <c r="F1842" t="inlineStr">
        <is>
          <t>병원</t>
        </is>
      </c>
      <c r="G1842" t="inlineStr">
        <is>
          <t>Generic</t>
        </is>
      </c>
      <c r="H1842" s="493" t="n">
        <v>0</v>
      </c>
      <c r="I1842" s="493" t="n">
        <v>0</v>
      </c>
      <c r="J1842" s="493" t="n">
        <v>0</v>
      </c>
      <c r="K1842" s="493" t="n">
        <v>0</v>
      </c>
      <c r="L1842" s="493" t="n">
        <v>0</v>
      </c>
      <c r="M1842" s="493" t="n">
        <v>0</v>
      </c>
      <c r="N1842" s="493" t="n">
        <v>0</v>
      </c>
      <c r="O1842" s="493" t="n">
        <v>0</v>
      </c>
      <c r="P1842" s="493" t="n">
        <v>0</v>
      </c>
      <c r="Q1842" s="493" t="n">
        <v>120.6</v>
      </c>
      <c r="R1842" s="493" t="n">
        <v>0</v>
      </c>
      <c r="S1842" s="493" t="n">
        <v>0</v>
      </c>
      <c r="T1842" s="493" t="n">
        <v>0</v>
      </c>
      <c r="U1842" s="493" t="n">
        <v>0</v>
      </c>
      <c r="V1842" s="493" t="n">
        <v>0</v>
      </c>
      <c r="W1842" s="493" t="n">
        <v>0</v>
      </c>
      <c r="X1842" s="493" t="n">
        <v>0</v>
      </c>
      <c r="Y1842" s="493" t="n">
        <v>0</v>
      </c>
      <c r="Z1842" s="493" t="n">
        <v>0</v>
      </c>
      <c r="AA1842" s="493" t="n">
        <v>0</v>
      </c>
      <c r="AB1842" s="493" t="n">
        <v>0</v>
      </c>
      <c r="AC1842" s="493" t="n">
        <v>0</v>
      </c>
      <c r="AD1842" s="493" t="n">
        <v>0</v>
      </c>
      <c r="AE1842" s="493" t="n">
        <v>0</v>
      </c>
      <c r="AF1842" s="493" t="n">
        <v>0</v>
      </c>
      <c r="AG1842" s="493" t="n">
        <v>0</v>
      </c>
      <c r="AH1842" s="493" t="n">
        <v>0</v>
      </c>
      <c r="AI1842" s="493" t="n">
        <v>0</v>
      </c>
      <c r="AJ1842" s="493" t="n">
        <v>0</v>
      </c>
      <c r="AK1842" s="493" t="n">
        <v>0</v>
      </c>
      <c r="AL1842" s="493" t="n">
        <v>0</v>
      </c>
      <c r="AM1842" s="493" t="n">
        <v>0</v>
      </c>
      <c r="AN1842" s="493" t="n">
        <v>0</v>
      </c>
      <c r="AO1842" s="493" t="n">
        <v>0</v>
      </c>
      <c r="AP1842" s="493" t="n">
        <v>0</v>
      </c>
      <c r="AQ1842" s="493" t="n">
        <v>0</v>
      </c>
      <c r="AR1842" s="493" t="n">
        <v>0</v>
      </c>
      <c r="AS1842" s="493" t="n">
        <v>0</v>
      </c>
      <c r="AT1842" s="493" t="n">
        <v>0</v>
      </c>
      <c r="AU1842" s="493" t="n">
        <v>0</v>
      </c>
      <c r="AV1842" s="493" t="n">
        <v>0</v>
      </c>
      <c r="AW1842" s="493" t="n">
        <v>0</v>
      </c>
      <c r="AX1842" s="493" t="n">
        <v>0</v>
      </c>
      <c r="AY1842" s="493" t="n">
        <v>0</v>
      </c>
      <c r="AZ1842" s="493" t="n">
        <v>0</v>
      </c>
      <c r="BA1842" s="493" t="n">
        <v>0</v>
      </c>
      <c r="BB1842" s="493" t="n">
        <v>0</v>
      </c>
      <c r="BC1842" s="493" t="n">
        <v>0</v>
      </c>
      <c r="BD1842" s="493" t="n">
        <v>0</v>
      </c>
      <c r="BE1842" s="493" t="n">
        <v>0</v>
      </c>
      <c r="BF1842" s="493" t="n">
        <v>0</v>
      </c>
      <c r="BG1842" s="493" t="n">
        <v>0</v>
      </c>
      <c r="BH1842" s="493" t="n">
        <v>0</v>
      </c>
      <c r="BI1842" s="493" t="n">
        <v>0</v>
      </c>
      <c r="BJ1842" s="493" t="n">
        <v>0</v>
      </c>
      <c r="BK1842" s="493" t="n">
        <v>0</v>
      </c>
      <c r="BL1842" s="493" t="n">
        <v>0</v>
      </c>
      <c r="BM1842" s="493" t="n">
        <v>0</v>
      </c>
      <c r="BN1842" s="493" t="n">
        <v>0</v>
      </c>
      <c r="BO1842" s="493" t="n">
        <v>0</v>
      </c>
      <c r="BP1842" s="493" t="n">
        <v>0</v>
      </c>
      <c r="BQ1842" s="493" t="n">
        <v>0</v>
      </c>
      <c r="BR1842" s="493" t="n">
        <v>0</v>
      </c>
      <c r="BS1842" s="493" t="n">
        <v>0</v>
      </c>
      <c r="BT1842" s="493" t="n">
        <v>0</v>
      </c>
      <c r="BU1842" s="493" t="n">
        <v>0</v>
      </c>
      <c r="BV1842" s="493" t="n">
        <v>0</v>
      </c>
      <c r="BW1842" s="493" t="n">
        <v>0</v>
      </c>
    </row>
    <row r="1843">
      <c r="A1843" t="inlineStr">
        <is>
          <t>[C9C] ANGIOTENSIN-II 길항제 (단일)</t>
        </is>
      </c>
      <c r="B1843" t="inlineStr">
        <is>
          <t>휴온스메디텍</t>
        </is>
      </c>
      <c r="C1843" t="inlineStr">
        <is>
          <t>휴니즈 로사르탄칼륨</t>
        </is>
      </c>
      <c r="D1843" t="inlineStr">
        <is>
          <t>휴온스메디텍</t>
        </is>
      </c>
      <c r="E1843" t="inlineStr">
        <is>
          <t>losartan potassium</t>
        </is>
      </c>
      <c r="F1843" t="inlineStr">
        <is>
          <t>의원</t>
        </is>
      </c>
      <c r="G1843" t="inlineStr">
        <is>
          <t>Generic</t>
        </is>
      </c>
      <c r="H1843" s="493" t="n">
        <v>25091.2</v>
      </c>
      <c r="I1843" s="493" t="n">
        <v>23938.1</v>
      </c>
      <c r="J1843" s="493" t="n">
        <v>22930</v>
      </c>
      <c r="K1843" s="493" t="n">
        <v>27075.76</v>
      </c>
      <c r="L1843" s="493" t="n">
        <v>23369.3</v>
      </c>
      <c r="M1843" s="493" t="n">
        <v>24999.7</v>
      </c>
      <c r="N1843" s="493" t="n">
        <v>22819.78</v>
      </c>
      <c r="O1843" s="493" t="n">
        <v>26424.4</v>
      </c>
      <c r="P1843" s="493" t="n">
        <v>26929.2</v>
      </c>
      <c r="Q1843" s="493" t="n">
        <v>27053.6</v>
      </c>
      <c r="R1843" s="493" t="n">
        <v>23700.95</v>
      </c>
      <c r="S1843" s="493" t="n">
        <v>2364</v>
      </c>
      <c r="T1843" s="493" t="n">
        <v>0</v>
      </c>
      <c r="U1843" s="493" t="n">
        <v>0</v>
      </c>
      <c r="V1843" s="493" t="n">
        <v>0</v>
      </c>
      <c r="W1843" s="493" t="n">
        <v>0</v>
      </c>
      <c r="X1843" s="493" t="n">
        <v>0</v>
      </c>
      <c r="Y1843" s="493" t="n">
        <v>0</v>
      </c>
      <c r="Z1843" s="493" t="n">
        <v>0</v>
      </c>
      <c r="AA1843" s="493" t="n">
        <v>0</v>
      </c>
      <c r="AB1843" s="493" t="n">
        <v>0</v>
      </c>
      <c r="AC1843" s="493" t="n">
        <v>0</v>
      </c>
      <c r="AD1843" s="493" t="n">
        <v>0</v>
      </c>
      <c r="AE1843" s="493" t="n">
        <v>0</v>
      </c>
      <c r="AF1843" s="493" t="n">
        <v>0</v>
      </c>
      <c r="AG1843" s="493" t="n">
        <v>0</v>
      </c>
      <c r="AH1843" s="493" t="n">
        <v>0</v>
      </c>
      <c r="AI1843" s="493" t="n">
        <v>0</v>
      </c>
      <c r="AJ1843" s="493" t="n">
        <v>0</v>
      </c>
      <c r="AK1843" s="493" t="n">
        <v>0</v>
      </c>
      <c r="AL1843" s="493" t="n">
        <v>0</v>
      </c>
      <c r="AM1843" s="493" t="n">
        <v>0</v>
      </c>
      <c r="AN1843" s="493" t="n">
        <v>0</v>
      </c>
      <c r="AO1843" s="493" t="n">
        <v>0</v>
      </c>
      <c r="AP1843" s="493" t="n">
        <v>0</v>
      </c>
      <c r="AQ1843" s="493" t="n">
        <v>0</v>
      </c>
      <c r="AR1843" s="493" t="n">
        <v>0</v>
      </c>
      <c r="AS1843" s="493" t="n">
        <v>0</v>
      </c>
      <c r="AT1843" s="493" t="n">
        <v>0</v>
      </c>
      <c r="AU1843" s="493" t="n">
        <v>0</v>
      </c>
      <c r="AV1843" s="493" t="n">
        <v>0</v>
      </c>
      <c r="AW1843" s="493" t="n">
        <v>0</v>
      </c>
      <c r="AX1843" s="493" t="n">
        <v>0</v>
      </c>
      <c r="AY1843" s="493" t="n">
        <v>0</v>
      </c>
      <c r="AZ1843" s="493" t="n">
        <v>0</v>
      </c>
      <c r="BA1843" s="493" t="n">
        <v>0</v>
      </c>
      <c r="BB1843" s="493" t="n">
        <v>0</v>
      </c>
      <c r="BC1843" s="493" t="n">
        <v>0</v>
      </c>
      <c r="BD1843" s="493" t="n">
        <v>0</v>
      </c>
      <c r="BE1843" s="493" t="n">
        <v>0</v>
      </c>
      <c r="BF1843" s="493" t="n">
        <v>0</v>
      </c>
      <c r="BG1843" s="493" t="n">
        <v>0</v>
      </c>
      <c r="BH1843" s="493" t="n">
        <v>0</v>
      </c>
      <c r="BI1843" s="493" t="n">
        <v>0</v>
      </c>
      <c r="BJ1843" s="493" t="n">
        <v>0</v>
      </c>
      <c r="BK1843" s="493" t="n">
        <v>0</v>
      </c>
      <c r="BL1843" s="493" t="n">
        <v>0</v>
      </c>
      <c r="BM1843" s="493" t="n">
        <v>0</v>
      </c>
      <c r="BN1843" s="493" t="n">
        <v>0</v>
      </c>
      <c r="BO1843" s="493" t="n">
        <v>0</v>
      </c>
      <c r="BP1843" s="493" t="n">
        <v>0</v>
      </c>
      <c r="BQ1843" s="493" t="n">
        <v>0</v>
      </c>
      <c r="BR1843" s="493" t="n">
        <v>0</v>
      </c>
      <c r="BS1843" s="493" t="n">
        <v>0</v>
      </c>
      <c r="BT1843" s="493" t="n">
        <v>0</v>
      </c>
      <c r="BU1843" s="493" t="n">
        <v>0</v>
      </c>
      <c r="BV1843" s="493" t="n">
        <v>0</v>
      </c>
      <c r="BW1843" s="493" t="n">
        <v>0</v>
      </c>
    </row>
    <row r="1844">
      <c r="A1844" t="inlineStr">
        <is>
          <t>[C9C] ANGIOTENSIN-II 길항제 (단일)</t>
        </is>
      </c>
      <c r="B1844" t="inlineStr">
        <is>
          <t>휴온스메디텍</t>
        </is>
      </c>
      <c r="C1844" t="inlineStr">
        <is>
          <t>휴니즈 로사르탄칼륨</t>
        </is>
      </c>
      <c r="D1844" t="inlineStr">
        <is>
          <t>휴온스메디텍</t>
        </is>
      </c>
      <c r="E1844" t="inlineStr">
        <is>
          <t>losartan potassium</t>
        </is>
      </c>
      <c r="F1844" t="inlineStr">
        <is>
          <t>보건소</t>
        </is>
      </c>
      <c r="G1844" t="inlineStr">
        <is>
          <t>Generic</t>
        </is>
      </c>
      <c r="H1844" s="493" t="n">
        <v>1978.2</v>
      </c>
      <c r="I1844" s="493" t="n">
        <v>2164.8</v>
      </c>
      <c r="J1844" s="493" t="n">
        <v>2534.25</v>
      </c>
      <c r="K1844" s="493" t="n">
        <v>2580.75</v>
      </c>
      <c r="L1844" s="493" t="n">
        <v>1801.2</v>
      </c>
      <c r="M1844" s="493" t="n">
        <v>2167.2</v>
      </c>
      <c r="N1844" s="493" t="n">
        <v>2211.65</v>
      </c>
      <c r="O1844" s="493" t="n">
        <v>1915.2</v>
      </c>
      <c r="P1844" s="493" t="n">
        <v>1892.4</v>
      </c>
      <c r="Q1844" s="493" t="n">
        <v>2047.5</v>
      </c>
      <c r="R1844" s="493" t="n">
        <v>1599</v>
      </c>
      <c r="S1844" s="493" t="n">
        <v>297.6</v>
      </c>
      <c r="T1844" s="493" t="n">
        <v>0</v>
      </c>
      <c r="U1844" s="493" t="n">
        <v>0</v>
      </c>
      <c r="V1844" s="493" t="n">
        <v>0</v>
      </c>
      <c r="W1844" s="493" t="n">
        <v>0</v>
      </c>
      <c r="X1844" s="493" t="n">
        <v>0</v>
      </c>
      <c r="Y1844" s="493" t="n">
        <v>0</v>
      </c>
      <c r="Z1844" s="493" t="n">
        <v>0</v>
      </c>
      <c r="AA1844" s="493" t="n">
        <v>0</v>
      </c>
      <c r="AB1844" s="493" t="n">
        <v>0</v>
      </c>
      <c r="AC1844" s="493" t="n">
        <v>0</v>
      </c>
      <c r="AD1844" s="493" t="n">
        <v>0</v>
      </c>
      <c r="AE1844" s="493" t="n">
        <v>0</v>
      </c>
      <c r="AF1844" s="493" t="n">
        <v>0</v>
      </c>
      <c r="AG1844" s="493" t="n">
        <v>0</v>
      </c>
      <c r="AH1844" s="493" t="n">
        <v>0</v>
      </c>
      <c r="AI1844" s="493" t="n">
        <v>0</v>
      </c>
      <c r="AJ1844" s="493" t="n">
        <v>0</v>
      </c>
      <c r="AK1844" s="493" t="n">
        <v>0</v>
      </c>
      <c r="AL1844" s="493" t="n">
        <v>0</v>
      </c>
      <c r="AM1844" s="493" t="n">
        <v>0</v>
      </c>
      <c r="AN1844" s="493" t="n">
        <v>0</v>
      </c>
      <c r="AO1844" s="493" t="n">
        <v>0</v>
      </c>
      <c r="AP1844" s="493" t="n">
        <v>0</v>
      </c>
      <c r="AQ1844" s="493" t="n">
        <v>0</v>
      </c>
      <c r="AR1844" s="493" t="n">
        <v>0</v>
      </c>
      <c r="AS1844" s="493" t="n">
        <v>0</v>
      </c>
      <c r="AT1844" s="493" t="n">
        <v>0</v>
      </c>
      <c r="AU1844" s="493" t="n">
        <v>0</v>
      </c>
      <c r="AV1844" s="493" t="n">
        <v>0</v>
      </c>
      <c r="AW1844" s="493" t="n">
        <v>0</v>
      </c>
      <c r="AX1844" s="493" t="n">
        <v>0</v>
      </c>
      <c r="AY1844" s="493" t="n">
        <v>0</v>
      </c>
      <c r="AZ1844" s="493" t="n">
        <v>0</v>
      </c>
      <c r="BA1844" s="493" t="n">
        <v>0</v>
      </c>
      <c r="BB1844" s="493" t="n">
        <v>0</v>
      </c>
      <c r="BC1844" s="493" t="n">
        <v>0</v>
      </c>
      <c r="BD1844" s="493" t="n">
        <v>0</v>
      </c>
      <c r="BE1844" s="493" t="n">
        <v>0</v>
      </c>
      <c r="BF1844" s="493" t="n">
        <v>0</v>
      </c>
      <c r="BG1844" s="493" t="n">
        <v>0</v>
      </c>
      <c r="BH1844" s="493" t="n">
        <v>0</v>
      </c>
      <c r="BI1844" s="493" t="n">
        <v>0</v>
      </c>
      <c r="BJ1844" s="493" t="n">
        <v>0</v>
      </c>
      <c r="BK1844" s="493" t="n">
        <v>0</v>
      </c>
      <c r="BL1844" s="493" t="n">
        <v>0</v>
      </c>
      <c r="BM1844" s="493" t="n">
        <v>0</v>
      </c>
      <c r="BN1844" s="493" t="n">
        <v>0</v>
      </c>
      <c r="BO1844" s="493" t="n">
        <v>0</v>
      </c>
      <c r="BP1844" s="493" t="n">
        <v>0</v>
      </c>
      <c r="BQ1844" s="493" t="n">
        <v>0</v>
      </c>
      <c r="BR1844" s="493" t="n">
        <v>0</v>
      </c>
      <c r="BS1844" s="493" t="n">
        <v>0</v>
      </c>
      <c r="BT1844" s="493" t="n">
        <v>0</v>
      </c>
      <c r="BU1844" s="493" t="n">
        <v>0</v>
      </c>
      <c r="BV1844" s="493" t="n">
        <v>0</v>
      </c>
      <c r="BW1844" s="493" t="n">
        <v>0</v>
      </c>
    </row>
    <row r="1845">
      <c r="A1845" t="inlineStr">
        <is>
          <t>[C9C] ANGIOTENSIN-II 길항제 (단일)</t>
        </is>
      </c>
      <c r="B1845" t="inlineStr">
        <is>
          <t>휴온스메디텍</t>
        </is>
      </c>
      <c r="C1845" t="inlineStr">
        <is>
          <t>휴니즈 올메사탄메독소밀</t>
        </is>
      </c>
      <c r="D1845" t="inlineStr">
        <is>
          <t>휴온스메디텍</t>
        </is>
      </c>
      <c r="E1845" t="inlineStr">
        <is>
          <t>olmesartan medoxomil</t>
        </is>
      </c>
      <c r="F1845" t="inlineStr">
        <is>
          <t>병원</t>
        </is>
      </c>
      <c r="G1845" t="inlineStr">
        <is>
          <t>Generic</t>
        </is>
      </c>
      <c r="H1845" s="493" t="n">
        <v>0</v>
      </c>
      <c r="I1845" s="493" t="n">
        <v>0</v>
      </c>
      <c r="J1845" s="493" t="n">
        <v>0</v>
      </c>
      <c r="K1845" s="493" t="n">
        <v>0</v>
      </c>
      <c r="L1845" s="493" t="n">
        <v>0</v>
      </c>
      <c r="M1845" s="493" t="n">
        <v>0</v>
      </c>
      <c r="N1845" s="493" t="n">
        <v>0</v>
      </c>
      <c r="O1845" s="493" t="n">
        <v>0</v>
      </c>
      <c r="P1845" s="493" t="n">
        <v>0</v>
      </c>
      <c r="Q1845" s="493" t="n">
        <v>64.2</v>
      </c>
      <c r="R1845" s="493" t="n">
        <v>486</v>
      </c>
      <c r="S1845" s="493" t="n">
        <v>60.3</v>
      </c>
      <c r="T1845" s="493" t="n">
        <v>544.89</v>
      </c>
      <c r="U1845" s="493" t="n">
        <v>767.01</v>
      </c>
      <c r="V1845" s="493" t="n">
        <v>304.78</v>
      </c>
      <c r="W1845" s="493" t="n">
        <v>326.02</v>
      </c>
      <c r="X1845" s="493" t="n">
        <v>306.62</v>
      </c>
      <c r="Y1845" s="493" t="n">
        <v>420.18</v>
      </c>
      <c r="Z1845" s="493" t="n">
        <v>285.35</v>
      </c>
      <c r="AA1845" s="493" t="n">
        <v>283.51</v>
      </c>
      <c r="AB1845" s="493" t="n">
        <v>0</v>
      </c>
      <c r="AC1845" s="493" t="n">
        <v>0</v>
      </c>
      <c r="AD1845" s="493" t="n">
        <v>0</v>
      </c>
      <c r="AE1845" s="493" t="n">
        <v>0</v>
      </c>
      <c r="AF1845" s="493" t="n">
        <v>0</v>
      </c>
      <c r="AG1845" s="493" t="n">
        <v>0</v>
      </c>
      <c r="AH1845" s="493" t="n">
        <v>0</v>
      </c>
      <c r="AI1845" s="493" t="n">
        <v>0</v>
      </c>
      <c r="AJ1845" s="493" t="n">
        <v>0</v>
      </c>
      <c r="AK1845" s="493" t="n">
        <v>0</v>
      </c>
      <c r="AL1845" s="493" t="n">
        <v>119.7</v>
      </c>
      <c r="AM1845" s="493" t="n">
        <v>0</v>
      </c>
      <c r="AN1845" s="493" t="n">
        <v>0</v>
      </c>
      <c r="AO1845" s="493" t="n">
        <v>0</v>
      </c>
      <c r="AP1845" s="493" t="n">
        <v>0</v>
      </c>
      <c r="AQ1845" s="493" t="n">
        <v>96.59999999999999</v>
      </c>
      <c r="AR1845" s="493" t="n">
        <v>0</v>
      </c>
      <c r="AS1845" s="493" t="n">
        <v>0</v>
      </c>
      <c r="AT1845" s="493" t="n">
        <v>0</v>
      </c>
      <c r="AU1845" s="493" t="n">
        <v>0</v>
      </c>
      <c r="AV1845" s="493" t="n">
        <v>0</v>
      </c>
      <c r="AW1845" s="493" t="n">
        <v>0</v>
      </c>
      <c r="AX1845" s="493" t="n">
        <v>0</v>
      </c>
      <c r="AY1845" s="493" t="n">
        <v>0</v>
      </c>
      <c r="AZ1845" s="493" t="n">
        <v>0</v>
      </c>
      <c r="BA1845" s="493" t="n">
        <v>0</v>
      </c>
      <c r="BB1845" s="493" t="n">
        <v>0</v>
      </c>
      <c r="BC1845" s="493" t="n">
        <v>0</v>
      </c>
      <c r="BD1845" s="493" t="n">
        <v>0</v>
      </c>
      <c r="BE1845" s="493" t="n">
        <v>0</v>
      </c>
      <c r="BF1845" s="493" t="n">
        <v>0</v>
      </c>
      <c r="BG1845" s="493" t="n">
        <v>0</v>
      </c>
      <c r="BH1845" s="493" t="n">
        <v>0</v>
      </c>
      <c r="BI1845" s="493" t="n">
        <v>0</v>
      </c>
      <c r="BJ1845" s="493" t="n">
        <v>0</v>
      </c>
      <c r="BK1845" s="493" t="n">
        <v>0</v>
      </c>
      <c r="BL1845" s="493" t="n">
        <v>0</v>
      </c>
      <c r="BM1845" s="493" t="n">
        <v>0</v>
      </c>
      <c r="BN1845" s="493" t="n">
        <v>0</v>
      </c>
      <c r="BO1845" s="493" t="n">
        <v>0</v>
      </c>
      <c r="BP1845" s="493" t="n">
        <v>0</v>
      </c>
      <c r="BQ1845" s="493" t="n">
        <v>0</v>
      </c>
      <c r="BR1845" s="493" t="n">
        <v>0</v>
      </c>
      <c r="BS1845" s="493" t="n">
        <v>0</v>
      </c>
      <c r="BT1845" s="493" t="n">
        <v>0</v>
      </c>
      <c r="BU1845" s="493" t="n">
        <v>0</v>
      </c>
      <c r="BV1845" s="493" t="n">
        <v>0</v>
      </c>
      <c r="BW1845" s="493" t="n">
        <v>0</v>
      </c>
    </row>
    <row r="1846">
      <c r="A1846" t="inlineStr">
        <is>
          <t>[C9C] ANGIOTENSIN-II 길항제 (단일)</t>
        </is>
      </c>
      <c r="B1846" t="inlineStr">
        <is>
          <t>휴온스메디텍</t>
        </is>
      </c>
      <c r="C1846" t="inlineStr">
        <is>
          <t>휴니즈 올메사탄메독소밀</t>
        </is>
      </c>
      <c r="D1846" t="inlineStr">
        <is>
          <t>휴온스메디텍</t>
        </is>
      </c>
      <c r="E1846" t="inlineStr">
        <is>
          <t>olmesartan medoxomil</t>
        </is>
      </c>
      <c r="F1846" t="inlineStr">
        <is>
          <t>의원</t>
        </is>
      </c>
      <c r="G1846" t="inlineStr">
        <is>
          <t>Generic</t>
        </is>
      </c>
      <c r="H1846" s="493" t="n">
        <v>48975.5</v>
      </c>
      <c r="I1846" s="493" t="n">
        <v>56636.78</v>
      </c>
      <c r="J1846" s="493" t="n">
        <v>56659.11</v>
      </c>
      <c r="K1846" s="493" t="n">
        <v>59965.06</v>
      </c>
      <c r="L1846" s="493" t="n">
        <v>57285.81</v>
      </c>
      <c r="M1846" s="493" t="n">
        <v>57998.74</v>
      </c>
      <c r="N1846" s="493" t="n">
        <v>61250.82</v>
      </c>
      <c r="O1846" s="493" t="n">
        <v>72253.44</v>
      </c>
      <c r="P1846" s="493" t="n">
        <v>60017.52</v>
      </c>
      <c r="Q1846" s="493" t="n">
        <v>54472.16</v>
      </c>
      <c r="R1846" s="493" t="n">
        <v>38975.45</v>
      </c>
      <c r="S1846" s="493" t="n">
        <v>52686.22</v>
      </c>
      <c r="T1846" s="493" t="n">
        <v>41443.75</v>
      </c>
      <c r="U1846" s="493" t="n">
        <v>44927.87</v>
      </c>
      <c r="V1846" s="493" t="n">
        <v>47709.9</v>
      </c>
      <c r="W1846" s="493" t="n">
        <v>42807.1</v>
      </c>
      <c r="X1846" s="493" t="n">
        <v>42174.25</v>
      </c>
      <c r="Y1846" s="493" t="n">
        <v>43530.8</v>
      </c>
      <c r="Z1846" s="493" t="n">
        <v>46232.95</v>
      </c>
      <c r="AA1846" s="493" t="n">
        <v>48531.27</v>
      </c>
      <c r="AB1846" s="493" t="n">
        <v>42041.8</v>
      </c>
      <c r="AC1846" s="493" t="n">
        <v>42525.4</v>
      </c>
      <c r="AD1846" s="493" t="n">
        <v>39049.04</v>
      </c>
      <c r="AE1846" s="493" t="n">
        <v>45363</v>
      </c>
      <c r="AF1846" s="493" t="n">
        <v>42823.26</v>
      </c>
      <c r="AG1846" s="493" t="n">
        <v>38163.9</v>
      </c>
      <c r="AH1846" s="493" t="n">
        <v>43510.05</v>
      </c>
      <c r="AI1846" s="493" t="n">
        <v>38921.25</v>
      </c>
      <c r="AJ1846" s="493" t="n">
        <v>42418.05</v>
      </c>
      <c r="AK1846" s="493" t="n">
        <v>41820.24</v>
      </c>
      <c r="AL1846" s="493" t="n">
        <v>46488.44</v>
      </c>
      <c r="AM1846" s="493" t="n">
        <v>39426.7</v>
      </c>
      <c r="AN1846" s="493" t="n">
        <v>40148.5</v>
      </c>
      <c r="AO1846" s="493" t="n">
        <v>41228.28</v>
      </c>
      <c r="AP1846" s="493" t="n">
        <v>47385.3</v>
      </c>
      <c r="AQ1846" s="493" t="n">
        <v>45087.39</v>
      </c>
      <c r="AR1846" s="493" t="n">
        <v>46286.6</v>
      </c>
      <c r="AS1846" s="493" t="n">
        <v>43255.86</v>
      </c>
      <c r="AT1846" s="493" t="n">
        <v>50253.78</v>
      </c>
      <c r="AU1846" s="493" t="n">
        <v>57700.93</v>
      </c>
      <c r="AV1846" s="493" t="n">
        <v>52994.48</v>
      </c>
      <c r="AW1846" s="493" t="n">
        <v>51478.1</v>
      </c>
      <c r="AX1846" s="493" t="n">
        <v>51325.1</v>
      </c>
      <c r="AY1846" s="493" t="n">
        <v>53196.34</v>
      </c>
      <c r="AZ1846" s="493" t="n">
        <v>54708.29</v>
      </c>
      <c r="BA1846" s="493" t="n">
        <v>47167.38</v>
      </c>
      <c r="BB1846" s="493" t="n">
        <v>50829.32</v>
      </c>
      <c r="BC1846" s="493" t="n">
        <v>52979.02</v>
      </c>
      <c r="BD1846" s="493" t="n">
        <v>48018.05</v>
      </c>
      <c r="BE1846" s="493" t="n">
        <v>50023.63</v>
      </c>
      <c r="BF1846" s="493" t="n">
        <v>48963.47</v>
      </c>
      <c r="BG1846" s="493" t="n">
        <v>54780.67</v>
      </c>
      <c r="BH1846" s="493" t="n">
        <v>52088.62</v>
      </c>
      <c r="BI1846" s="493" t="n">
        <v>51290.96</v>
      </c>
      <c r="BJ1846" s="493" t="n">
        <v>40299.83</v>
      </c>
      <c r="BK1846" s="493" t="n">
        <v>48310.73</v>
      </c>
      <c r="BL1846" s="493" t="n">
        <v>50739.06</v>
      </c>
      <c r="BM1846" s="493" t="n">
        <v>45805.81</v>
      </c>
      <c r="BN1846" s="493" t="n">
        <v>41362.54</v>
      </c>
      <c r="BO1846" s="493" t="n">
        <v>72413.59</v>
      </c>
      <c r="BP1846" s="493" t="n">
        <v>53554.96</v>
      </c>
      <c r="BQ1846" s="493" t="n">
        <v>54702.12</v>
      </c>
      <c r="BR1846" s="493" t="n">
        <v>59029.1</v>
      </c>
      <c r="BS1846" s="493" t="n">
        <v>57151.94</v>
      </c>
      <c r="BT1846" s="493" t="n">
        <v>52805.39</v>
      </c>
      <c r="BU1846" s="493" t="n">
        <v>66057.38</v>
      </c>
      <c r="BV1846" s="493" t="n">
        <v>55117.96</v>
      </c>
      <c r="BW1846" s="493" t="n">
        <v>58684.34</v>
      </c>
    </row>
    <row r="1847">
      <c r="A1847" t="inlineStr">
        <is>
          <t>[C9C] ANGIOTENSIN-II 길항제 (단일)</t>
        </is>
      </c>
      <c r="B1847" t="inlineStr">
        <is>
          <t>휴온스메디텍</t>
        </is>
      </c>
      <c r="C1847" t="inlineStr">
        <is>
          <t>휴니즈 올메사탄메독소밀</t>
        </is>
      </c>
      <c r="D1847" t="inlineStr">
        <is>
          <t>휴온스메디텍</t>
        </is>
      </c>
      <c r="E1847" t="inlineStr">
        <is>
          <t>olmesartan medoxomil</t>
        </is>
      </c>
      <c r="F1847" t="inlineStr">
        <is>
          <t>보건소</t>
        </is>
      </c>
      <c r="G1847" t="inlineStr">
        <is>
          <t>Generic</t>
        </is>
      </c>
      <c r="H1847" s="493" t="n">
        <v>0</v>
      </c>
      <c r="I1847" s="493" t="n">
        <v>0</v>
      </c>
      <c r="J1847" s="493" t="n">
        <v>0</v>
      </c>
      <c r="K1847" s="493" t="n">
        <v>0</v>
      </c>
      <c r="L1847" s="493" t="n">
        <v>0</v>
      </c>
      <c r="M1847" s="493" t="n">
        <v>0</v>
      </c>
      <c r="N1847" s="493" t="n">
        <v>0</v>
      </c>
      <c r="O1847" s="493" t="n">
        <v>0</v>
      </c>
      <c r="P1847" s="493" t="n">
        <v>0</v>
      </c>
      <c r="Q1847" s="493" t="n">
        <v>0</v>
      </c>
      <c r="R1847" s="493" t="n">
        <v>0</v>
      </c>
      <c r="S1847" s="493" t="n">
        <v>63.8</v>
      </c>
      <c r="T1847" s="493" t="n">
        <v>0</v>
      </c>
      <c r="U1847" s="493" t="n">
        <v>0</v>
      </c>
      <c r="V1847" s="493" t="n">
        <v>0</v>
      </c>
      <c r="W1847" s="493" t="n">
        <v>0</v>
      </c>
      <c r="X1847" s="493" t="n">
        <v>419.4</v>
      </c>
      <c r="Y1847" s="493" t="n">
        <v>0</v>
      </c>
      <c r="Z1847" s="493" t="n">
        <v>0</v>
      </c>
      <c r="AA1847" s="493" t="n">
        <v>249</v>
      </c>
      <c r="AB1847" s="493" t="n">
        <v>324.6</v>
      </c>
      <c r="AC1847" s="493" t="n">
        <v>0</v>
      </c>
      <c r="AD1847" s="493" t="n">
        <v>303</v>
      </c>
      <c r="AE1847" s="493" t="n">
        <v>0</v>
      </c>
      <c r="AF1847" s="493" t="n">
        <v>278.4</v>
      </c>
      <c r="AG1847" s="493" t="n">
        <v>0</v>
      </c>
      <c r="AH1847" s="493" t="n">
        <v>306.6</v>
      </c>
      <c r="AI1847" s="493" t="n">
        <v>0</v>
      </c>
      <c r="AJ1847" s="493" t="n">
        <v>203.4</v>
      </c>
      <c r="AK1847" s="493" t="n">
        <v>0</v>
      </c>
      <c r="AL1847" s="493" t="n">
        <v>310.8</v>
      </c>
      <c r="AM1847" s="493" t="n">
        <v>0</v>
      </c>
      <c r="AN1847" s="493" t="n">
        <v>222.6</v>
      </c>
      <c r="AO1847" s="493" t="n">
        <v>219.6</v>
      </c>
      <c r="AP1847" s="493" t="n">
        <v>0</v>
      </c>
      <c r="AQ1847" s="493" t="n">
        <v>148.2</v>
      </c>
      <c r="AR1847" s="493" t="n">
        <v>0</v>
      </c>
      <c r="AS1847" s="493" t="n">
        <v>0</v>
      </c>
      <c r="AT1847" s="493" t="n">
        <v>160.8</v>
      </c>
      <c r="AU1847" s="493" t="n">
        <v>0</v>
      </c>
      <c r="AV1847" s="493" t="n">
        <v>209.4</v>
      </c>
      <c r="AW1847" s="493" t="n">
        <v>0</v>
      </c>
      <c r="AX1847" s="493" t="n">
        <v>195</v>
      </c>
      <c r="AY1847" s="493" t="n">
        <v>207</v>
      </c>
      <c r="AZ1847" s="493" t="n">
        <v>0</v>
      </c>
      <c r="BA1847" s="493" t="n">
        <v>0</v>
      </c>
      <c r="BB1847" s="493" t="n">
        <v>0</v>
      </c>
      <c r="BC1847" s="493" t="n">
        <v>0</v>
      </c>
      <c r="BD1847" s="493" t="n">
        <v>0</v>
      </c>
      <c r="BE1847" s="493" t="n">
        <v>0</v>
      </c>
      <c r="BF1847" s="493" t="n">
        <v>0</v>
      </c>
      <c r="BG1847" s="493" t="n">
        <v>1611</v>
      </c>
      <c r="BH1847" s="493" t="n">
        <v>0</v>
      </c>
      <c r="BI1847" s="493" t="n">
        <v>0</v>
      </c>
      <c r="BJ1847" s="493" t="n">
        <v>0</v>
      </c>
      <c r="BK1847" s="493" t="n">
        <v>0</v>
      </c>
      <c r="BL1847" s="493" t="n">
        <v>0</v>
      </c>
      <c r="BM1847" s="493" t="n">
        <v>1724.4</v>
      </c>
      <c r="BN1847" s="493" t="n">
        <v>0</v>
      </c>
      <c r="BO1847" s="493" t="n">
        <v>0</v>
      </c>
      <c r="BP1847" s="493" t="n">
        <v>709.5</v>
      </c>
      <c r="BQ1847" s="493" t="n">
        <v>425.7</v>
      </c>
      <c r="BR1847" s="493" t="n">
        <v>0</v>
      </c>
      <c r="BS1847" s="493" t="n">
        <v>225</v>
      </c>
      <c r="BT1847" s="493" t="n">
        <v>0</v>
      </c>
      <c r="BU1847" s="493" t="n">
        <v>0</v>
      </c>
      <c r="BV1847" s="493" t="n">
        <v>224.1</v>
      </c>
      <c r="BW1847" s="493" t="n">
        <v>0</v>
      </c>
    </row>
    <row r="1848">
      <c r="A1848" t="inlineStr">
        <is>
          <t>[C9C] ANGIOTENSIN-II 길항제 (단일)</t>
        </is>
      </c>
      <c r="B1848" t="inlineStr">
        <is>
          <t>휴온스메디텍</t>
        </is>
      </c>
      <c r="C1848" t="inlineStr">
        <is>
          <t>휴니즈 올메사탄메독소밀</t>
        </is>
      </c>
      <c r="D1848" t="inlineStr">
        <is>
          <t>휴온스메디텍</t>
        </is>
      </c>
      <c r="E1848" t="inlineStr">
        <is>
          <t>olmesartan medoxomil</t>
        </is>
      </c>
      <c r="F1848" t="inlineStr">
        <is>
          <t>기타(치과의원, 치과병원 등)</t>
        </is>
      </c>
      <c r="G1848" t="inlineStr">
        <is>
          <t>Generic</t>
        </is>
      </c>
      <c r="H1848" s="493" t="n">
        <v>0</v>
      </c>
      <c r="I1848" s="493" t="n">
        <v>0</v>
      </c>
      <c r="J1848" s="493" t="n">
        <v>0</v>
      </c>
      <c r="K1848" s="493" t="n">
        <v>0</v>
      </c>
      <c r="L1848" s="493" t="n">
        <v>0</v>
      </c>
      <c r="M1848" s="493" t="n">
        <v>0</v>
      </c>
      <c r="N1848" s="493" t="n">
        <v>0</v>
      </c>
      <c r="O1848" s="493" t="n">
        <v>0</v>
      </c>
      <c r="P1848" s="493" t="n">
        <v>0</v>
      </c>
      <c r="Q1848" s="493" t="n">
        <v>0</v>
      </c>
      <c r="R1848" s="493" t="n">
        <v>0</v>
      </c>
      <c r="S1848" s="493" t="n">
        <v>67.5</v>
      </c>
      <c r="T1848" s="493" t="n">
        <v>0</v>
      </c>
      <c r="U1848" s="493" t="n">
        <v>0</v>
      </c>
      <c r="V1848" s="493" t="n">
        <v>0</v>
      </c>
      <c r="W1848" s="493" t="n">
        <v>0</v>
      </c>
      <c r="X1848" s="493" t="n">
        <v>0</v>
      </c>
      <c r="Y1848" s="493" t="n">
        <v>0</v>
      </c>
      <c r="Z1848" s="493" t="n">
        <v>0</v>
      </c>
      <c r="AA1848" s="493" t="n">
        <v>0</v>
      </c>
      <c r="AB1848" s="493" t="n">
        <v>0</v>
      </c>
      <c r="AC1848" s="493" t="n">
        <v>0</v>
      </c>
      <c r="AD1848" s="493" t="n">
        <v>0</v>
      </c>
      <c r="AE1848" s="493" t="n">
        <v>0</v>
      </c>
      <c r="AF1848" s="493" t="n">
        <v>0</v>
      </c>
      <c r="AG1848" s="493" t="n">
        <v>0</v>
      </c>
      <c r="AH1848" s="493" t="n">
        <v>0</v>
      </c>
      <c r="AI1848" s="493" t="n">
        <v>0</v>
      </c>
      <c r="AJ1848" s="493" t="n">
        <v>0</v>
      </c>
      <c r="AK1848" s="493" t="n">
        <v>0</v>
      </c>
      <c r="AL1848" s="493" t="n">
        <v>0</v>
      </c>
      <c r="AM1848" s="493" t="n">
        <v>0</v>
      </c>
      <c r="AN1848" s="493" t="n">
        <v>0</v>
      </c>
      <c r="AO1848" s="493" t="n">
        <v>0</v>
      </c>
      <c r="AP1848" s="493" t="n">
        <v>0</v>
      </c>
      <c r="AQ1848" s="493" t="n">
        <v>0</v>
      </c>
      <c r="AR1848" s="493" t="n">
        <v>0</v>
      </c>
      <c r="AS1848" s="493" t="n">
        <v>0</v>
      </c>
      <c r="AT1848" s="493" t="n">
        <v>0</v>
      </c>
      <c r="AU1848" s="493" t="n">
        <v>0</v>
      </c>
      <c r="AV1848" s="493" t="n">
        <v>0</v>
      </c>
      <c r="AW1848" s="493" t="n">
        <v>0</v>
      </c>
      <c r="AX1848" s="493" t="n">
        <v>0</v>
      </c>
      <c r="AY1848" s="493" t="n">
        <v>0</v>
      </c>
      <c r="AZ1848" s="493" t="n">
        <v>0</v>
      </c>
      <c r="BA1848" s="493" t="n">
        <v>0</v>
      </c>
      <c r="BB1848" s="493" t="n">
        <v>0</v>
      </c>
      <c r="BC1848" s="493" t="n">
        <v>0</v>
      </c>
      <c r="BD1848" s="493" t="n">
        <v>0</v>
      </c>
      <c r="BE1848" s="493" t="n">
        <v>0</v>
      </c>
      <c r="BF1848" s="493" t="n">
        <v>0</v>
      </c>
      <c r="BG1848" s="493" t="n">
        <v>0</v>
      </c>
      <c r="BH1848" s="493" t="n">
        <v>0</v>
      </c>
      <c r="BI1848" s="493" t="n">
        <v>0</v>
      </c>
      <c r="BJ1848" s="493" t="n">
        <v>0</v>
      </c>
      <c r="BK1848" s="493" t="n">
        <v>0</v>
      </c>
      <c r="BL1848" s="493" t="n">
        <v>0</v>
      </c>
      <c r="BM1848" s="493" t="n">
        <v>0</v>
      </c>
      <c r="BN1848" s="493" t="n">
        <v>0</v>
      </c>
      <c r="BO1848" s="493" t="n">
        <v>0</v>
      </c>
      <c r="BP1848" s="493" t="n">
        <v>0</v>
      </c>
      <c r="BQ1848" s="493" t="n">
        <v>0</v>
      </c>
      <c r="BR1848" s="493" t="n">
        <v>0</v>
      </c>
      <c r="BS1848" s="493" t="n">
        <v>0</v>
      </c>
      <c r="BT1848" s="493" t="n">
        <v>0</v>
      </c>
      <c r="BU1848" s="493" t="n">
        <v>0</v>
      </c>
      <c r="BV1848" s="493" t="n">
        <v>0</v>
      </c>
      <c r="BW1848" s="493" t="n">
        <v>0</v>
      </c>
    </row>
    <row r="1849">
      <c r="A1849" t="inlineStr">
        <is>
          <t>[C9C] ANGIOTENSIN-II 길항제 (단일)</t>
        </is>
      </c>
      <c r="B1849" t="inlineStr">
        <is>
          <t>휴온스생명과학</t>
        </is>
      </c>
      <c r="C1849" t="inlineStr">
        <is>
          <t>로테인</t>
        </is>
      </c>
      <c r="D1849" t="inlineStr">
        <is>
          <t>휴온스생명과학</t>
        </is>
      </c>
      <c r="E1849" t="inlineStr">
        <is>
          <t>losartan potassium</t>
        </is>
      </c>
      <c r="F1849" t="inlineStr">
        <is>
          <t>의원</t>
        </is>
      </c>
      <c r="G1849" t="inlineStr">
        <is>
          <t>Generic</t>
        </is>
      </c>
      <c r="H1849" s="493" t="n">
        <v>0</v>
      </c>
      <c r="I1849" s="493" t="n">
        <v>0</v>
      </c>
      <c r="J1849" s="493" t="n">
        <v>0</v>
      </c>
      <c r="K1849" s="493" t="n">
        <v>0</v>
      </c>
      <c r="L1849" s="493" t="n">
        <v>240</v>
      </c>
      <c r="M1849" s="493" t="n">
        <v>840</v>
      </c>
      <c r="N1849" s="493" t="n">
        <v>0</v>
      </c>
      <c r="O1849" s="493" t="n">
        <v>1570.2</v>
      </c>
      <c r="P1849" s="493" t="n">
        <v>720</v>
      </c>
      <c r="Q1849" s="493" t="n">
        <v>1005</v>
      </c>
      <c r="R1849" s="493" t="n">
        <v>620.7</v>
      </c>
      <c r="S1849" s="493" t="n">
        <v>0</v>
      </c>
      <c r="T1849" s="493" t="n">
        <v>0</v>
      </c>
      <c r="U1849" s="493" t="n">
        <v>0</v>
      </c>
      <c r="V1849" s="493" t="n">
        <v>0</v>
      </c>
      <c r="W1849" s="493" t="n">
        <v>0</v>
      </c>
      <c r="X1849" s="493" t="n">
        <v>0</v>
      </c>
      <c r="Y1849" s="493" t="n">
        <v>0</v>
      </c>
      <c r="Z1849" s="493" t="n">
        <v>0</v>
      </c>
      <c r="AA1849" s="493" t="n">
        <v>0</v>
      </c>
      <c r="AB1849" s="493" t="n">
        <v>0</v>
      </c>
      <c r="AC1849" s="493" t="n">
        <v>0</v>
      </c>
      <c r="AD1849" s="493" t="n">
        <v>0</v>
      </c>
      <c r="AE1849" s="493" t="n">
        <v>0</v>
      </c>
      <c r="AF1849" s="493" t="n">
        <v>0</v>
      </c>
      <c r="AG1849" s="493" t="n">
        <v>0</v>
      </c>
      <c r="AH1849" s="493" t="n">
        <v>0</v>
      </c>
      <c r="AI1849" s="493" t="n">
        <v>0</v>
      </c>
      <c r="AJ1849" s="493" t="n">
        <v>0</v>
      </c>
      <c r="AK1849" s="493" t="n">
        <v>0</v>
      </c>
      <c r="AL1849" s="493" t="n">
        <v>0</v>
      </c>
      <c r="AM1849" s="493" t="n">
        <v>0</v>
      </c>
      <c r="AN1849" s="493" t="n">
        <v>0</v>
      </c>
      <c r="AO1849" s="493" t="n">
        <v>0</v>
      </c>
      <c r="AP1849" s="493" t="n">
        <v>0</v>
      </c>
      <c r="AQ1849" s="493" t="n">
        <v>0</v>
      </c>
      <c r="AR1849" s="493" t="n">
        <v>0</v>
      </c>
      <c r="AS1849" s="493" t="n">
        <v>0</v>
      </c>
      <c r="AT1849" s="493" t="n">
        <v>0</v>
      </c>
      <c r="AU1849" s="493" t="n">
        <v>0</v>
      </c>
      <c r="AV1849" s="493" t="n">
        <v>0</v>
      </c>
      <c r="AW1849" s="493" t="n">
        <v>0</v>
      </c>
      <c r="AX1849" s="493" t="n">
        <v>0</v>
      </c>
      <c r="AY1849" s="493" t="n">
        <v>0</v>
      </c>
      <c r="AZ1849" s="493" t="n">
        <v>0</v>
      </c>
      <c r="BA1849" s="493" t="n">
        <v>0</v>
      </c>
      <c r="BB1849" s="493" t="n">
        <v>0</v>
      </c>
      <c r="BC1849" s="493" t="n">
        <v>0</v>
      </c>
      <c r="BD1849" s="493" t="n">
        <v>0</v>
      </c>
      <c r="BE1849" s="493" t="n">
        <v>0</v>
      </c>
      <c r="BF1849" s="493" t="n">
        <v>0</v>
      </c>
      <c r="BG1849" s="493" t="n">
        <v>0</v>
      </c>
      <c r="BH1849" s="493" t="n">
        <v>0</v>
      </c>
      <c r="BI1849" s="493" t="n">
        <v>0</v>
      </c>
      <c r="BJ1849" s="493" t="n">
        <v>0</v>
      </c>
      <c r="BK1849" s="493" t="n">
        <v>0</v>
      </c>
      <c r="BL1849" s="493" t="n">
        <v>0</v>
      </c>
      <c r="BM1849" s="493" t="n">
        <v>0</v>
      </c>
      <c r="BN1849" s="493" t="n">
        <v>0</v>
      </c>
      <c r="BO1849" s="493" t="n">
        <v>0</v>
      </c>
      <c r="BP1849" s="493" t="n">
        <v>0</v>
      </c>
      <c r="BQ1849" s="493" t="n">
        <v>0</v>
      </c>
      <c r="BR1849" s="493" t="n">
        <v>0</v>
      </c>
      <c r="BS1849" s="493" t="n">
        <v>0</v>
      </c>
      <c r="BT1849" s="493" t="n">
        <v>0</v>
      </c>
      <c r="BU1849" s="493" t="n">
        <v>0</v>
      </c>
      <c r="BV1849" s="493" t="n">
        <v>0</v>
      </c>
      <c r="BW1849" s="493" t="n">
        <v>0</v>
      </c>
    </row>
    <row r="1850">
      <c r="A1850" t="inlineStr">
        <is>
          <t>[C9C] ANGIOTENSIN-II 길항제 (단일)</t>
        </is>
      </c>
      <c r="B1850" t="inlineStr">
        <is>
          <t>휴온스생명과학</t>
        </is>
      </c>
      <c r="C1850" t="inlineStr">
        <is>
          <t>로테인</t>
        </is>
      </c>
      <c r="D1850" t="inlineStr">
        <is>
          <t>휴온스생명과학</t>
        </is>
      </c>
      <c r="E1850" t="inlineStr">
        <is>
          <t>losartan potassium</t>
        </is>
      </c>
      <c r="F1850" t="inlineStr">
        <is>
          <t>보건소</t>
        </is>
      </c>
      <c r="G1850" t="inlineStr">
        <is>
          <t>Generic</t>
        </is>
      </c>
      <c r="H1850" s="493" t="n">
        <v>0</v>
      </c>
      <c r="I1850" s="493" t="n">
        <v>0</v>
      </c>
      <c r="J1850" s="493" t="n">
        <v>1237.68</v>
      </c>
      <c r="K1850" s="493" t="n">
        <v>0</v>
      </c>
      <c r="L1850" s="493" t="n">
        <v>1087.2</v>
      </c>
      <c r="M1850" s="493" t="n">
        <v>1359</v>
      </c>
      <c r="N1850" s="493" t="n">
        <v>1858.8</v>
      </c>
      <c r="O1850" s="493" t="n">
        <v>643.2</v>
      </c>
      <c r="P1850" s="493" t="n">
        <v>1171.8</v>
      </c>
      <c r="Q1850" s="493" t="n">
        <v>1155</v>
      </c>
      <c r="R1850" s="493" t="n">
        <v>1734.85</v>
      </c>
      <c r="S1850" s="493" t="n">
        <v>0</v>
      </c>
      <c r="T1850" s="493" t="n">
        <v>0</v>
      </c>
      <c r="U1850" s="493" t="n">
        <v>0</v>
      </c>
      <c r="V1850" s="493" t="n">
        <v>0</v>
      </c>
      <c r="W1850" s="493" t="n">
        <v>0</v>
      </c>
      <c r="X1850" s="493" t="n">
        <v>0</v>
      </c>
      <c r="Y1850" s="493" t="n">
        <v>0</v>
      </c>
      <c r="Z1850" s="493" t="n">
        <v>0</v>
      </c>
      <c r="AA1850" s="493" t="n">
        <v>0</v>
      </c>
      <c r="AB1850" s="493" t="n">
        <v>0</v>
      </c>
      <c r="AC1850" s="493" t="n">
        <v>0</v>
      </c>
      <c r="AD1850" s="493" t="n">
        <v>0</v>
      </c>
      <c r="AE1850" s="493" t="n">
        <v>0</v>
      </c>
      <c r="AF1850" s="493" t="n">
        <v>0</v>
      </c>
      <c r="AG1850" s="493" t="n">
        <v>0</v>
      </c>
      <c r="AH1850" s="493" t="n">
        <v>0</v>
      </c>
      <c r="AI1850" s="493" t="n">
        <v>0</v>
      </c>
      <c r="AJ1850" s="493" t="n">
        <v>0</v>
      </c>
      <c r="AK1850" s="493" t="n">
        <v>0</v>
      </c>
      <c r="AL1850" s="493" t="n">
        <v>0</v>
      </c>
      <c r="AM1850" s="493" t="n">
        <v>0</v>
      </c>
      <c r="AN1850" s="493" t="n">
        <v>0</v>
      </c>
      <c r="AO1850" s="493" t="n">
        <v>0</v>
      </c>
      <c r="AP1850" s="493" t="n">
        <v>0</v>
      </c>
      <c r="AQ1850" s="493" t="n">
        <v>0</v>
      </c>
      <c r="AR1850" s="493" t="n">
        <v>0</v>
      </c>
      <c r="AS1850" s="493" t="n">
        <v>0</v>
      </c>
      <c r="AT1850" s="493" t="n">
        <v>0</v>
      </c>
      <c r="AU1850" s="493" t="n">
        <v>0</v>
      </c>
      <c r="AV1850" s="493" t="n">
        <v>0</v>
      </c>
      <c r="AW1850" s="493" t="n">
        <v>0</v>
      </c>
      <c r="AX1850" s="493" t="n">
        <v>0</v>
      </c>
      <c r="AY1850" s="493" t="n">
        <v>0</v>
      </c>
      <c r="AZ1850" s="493" t="n">
        <v>0</v>
      </c>
      <c r="BA1850" s="493" t="n">
        <v>0</v>
      </c>
      <c r="BB1850" s="493" t="n">
        <v>0</v>
      </c>
      <c r="BC1850" s="493" t="n">
        <v>0</v>
      </c>
      <c r="BD1850" s="493" t="n">
        <v>0</v>
      </c>
      <c r="BE1850" s="493" t="n">
        <v>0</v>
      </c>
      <c r="BF1850" s="493" t="n">
        <v>0</v>
      </c>
      <c r="BG1850" s="493" t="n">
        <v>0</v>
      </c>
      <c r="BH1850" s="493" t="n">
        <v>0</v>
      </c>
      <c r="BI1850" s="493" t="n">
        <v>0</v>
      </c>
      <c r="BJ1850" s="493" t="n">
        <v>0</v>
      </c>
      <c r="BK1850" s="493" t="n">
        <v>0</v>
      </c>
      <c r="BL1850" s="493" t="n">
        <v>0</v>
      </c>
      <c r="BM1850" s="493" t="n">
        <v>0</v>
      </c>
      <c r="BN1850" s="493" t="n">
        <v>0</v>
      </c>
      <c r="BO1850" s="493" t="n">
        <v>0</v>
      </c>
      <c r="BP1850" s="493" t="n">
        <v>0</v>
      </c>
      <c r="BQ1850" s="493" t="n">
        <v>0</v>
      </c>
      <c r="BR1850" s="493" t="n">
        <v>0</v>
      </c>
      <c r="BS1850" s="493" t="n">
        <v>0</v>
      </c>
      <c r="BT1850" s="493" t="n">
        <v>0</v>
      </c>
      <c r="BU1850" s="493" t="n">
        <v>0</v>
      </c>
      <c r="BV1850" s="493" t="n">
        <v>0</v>
      </c>
      <c r="BW1850" s="493" t="n">
        <v>0</v>
      </c>
    </row>
    <row r="1851">
      <c r="A1851" t="inlineStr">
        <is>
          <t>[C9C] ANGIOTENSIN-II 길항제 (단일)</t>
        </is>
      </c>
      <c r="B1851" t="inlineStr">
        <is>
          <t>휴텍스</t>
        </is>
      </c>
      <c r="C1851" t="inlineStr">
        <is>
          <t>로사르</t>
        </is>
      </c>
      <c r="D1851" t="inlineStr">
        <is>
          <t>휴텍스</t>
        </is>
      </c>
      <c r="E1851" t="inlineStr">
        <is>
          <t>losartan potassium</t>
        </is>
      </c>
      <c r="F1851" t="inlineStr">
        <is>
          <t>종합병원</t>
        </is>
      </c>
      <c r="G1851" t="inlineStr">
        <is>
          <t>Generic</t>
        </is>
      </c>
      <c r="H1851" s="493" t="n">
        <v>0</v>
      </c>
      <c r="I1851" s="493" t="n">
        <v>960.6</v>
      </c>
      <c r="J1851" s="493" t="n">
        <v>1199.1</v>
      </c>
      <c r="K1851" s="493" t="n">
        <v>359.4</v>
      </c>
      <c r="L1851" s="493" t="n">
        <v>240</v>
      </c>
      <c r="M1851" s="493" t="n">
        <v>1216</v>
      </c>
      <c r="N1851" s="493" t="n">
        <v>436</v>
      </c>
      <c r="O1851" s="493" t="n">
        <v>670.8</v>
      </c>
      <c r="P1851" s="493" t="n">
        <v>3085.16</v>
      </c>
      <c r="Q1851" s="493" t="n">
        <v>2475.19</v>
      </c>
      <c r="R1851" s="493" t="n">
        <v>2320.08</v>
      </c>
      <c r="S1851" s="493" t="n">
        <v>0</v>
      </c>
      <c r="T1851" s="493" t="n">
        <v>0</v>
      </c>
      <c r="U1851" s="493" t="n">
        <v>0</v>
      </c>
      <c r="V1851" s="493" t="n">
        <v>0</v>
      </c>
      <c r="W1851" s="493" t="n">
        <v>0</v>
      </c>
      <c r="X1851" s="493" t="n">
        <v>0</v>
      </c>
      <c r="Y1851" s="493" t="n">
        <v>0</v>
      </c>
      <c r="Z1851" s="493" t="n">
        <v>0</v>
      </c>
      <c r="AA1851" s="493" t="n">
        <v>0</v>
      </c>
      <c r="AB1851" s="493" t="n">
        <v>0</v>
      </c>
      <c r="AC1851" s="493" t="n">
        <v>0</v>
      </c>
      <c r="AD1851" s="493" t="n">
        <v>0</v>
      </c>
      <c r="AE1851" s="493" t="n">
        <v>0</v>
      </c>
      <c r="AF1851" s="493" t="n">
        <v>0</v>
      </c>
      <c r="AG1851" s="493" t="n">
        <v>0</v>
      </c>
      <c r="AH1851" s="493" t="n">
        <v>0</v>
      </c>
      <c r="AI1851" s="493" t="n">
        <v>0</v>
      </c>
      <c r="AJ1851" s="493" t="n">
        <v>0</v>
      </c>
      <c r="AK1851" s="493" t="n">
        <v>0</v>
      </c>
      <c r="AL1851" s="493" t="n">
        <v>0</v>
      </c>
      <c r="AM1851" s="493" t="n">
        <v>0</v>
      </c>
      <c r="AN1851" s="493" t="n">
        <v>0</v>
      </c>
      <c r="AO1851" s="493" t="n">
        <v>0</v>
      </c>
      <c r="AP1851" s="493" t="n">
        <v>0</v>
      </c>
      <c r="AQ1851" s="493" t="n">
        <v>0</v>
      </c>
      <c r="AR1851" s="493" t="n">
        <v>0</v>
      </c>
      <c r="AS1851" s="493" t="n">
        <v>0</v>
      </c>
      <c r="AT1851" s="493" t="n">
        <v>0</v>
      </c>
      <c r="AU1851" s="493" t="n">
        <v>0</v>
      </c>
      <c r="AV1851" s="493" t="n">
        <v>0</v>
      </c>
      <c r="AW1851" s="493" t="n">
        <v>0</v>
      </c>
      <c r="AX1851" s="493" t="n">
        <v>0</v>
      </c>
      <c r="AY1851" s="493" t="n">
        <v>0</v>
      </c>
      <c r="AZ1851" s="493" t="n">
        <v>0</v>
      </c>
      <c r="BA1851" s="493" t="n">
        <v>0</v>
      </c>
      <c r="BB1851" s="493" t="n">
        <v>0</v>
      </c>
      <c r="BC1851" s="493" t="n">
        <v>0</v>
      </c>
      <c r="BD1851" s="493" t="n">
        <v>147.84</v>
      </c>
      <c r="BE1851" s="493" t="n">
        <v>0</v>
      </c>
      <c r="BF1851" s="493" t="n">
        <v>0</v>
      </c>
      <c r="BG1851" s="493" t="n">
        <v>0</v>
      </c>
      <c r="BH1851" s="493" t="n">
        <v>0</v>
      </c>
      <c r="BI1851" s="493" t="n">
        <v>0</v>
      </c>
      <c r="BJ1851" s="493" t="n">
        <v>0</v>
      </c>
      <c r="BK1851" s="493" t="n">
        <v>0</v>
      </c>
      <c r="BL1851" s="493" t="n">
        <v>0</v>
      </c>
      <c r="BM1851" s="493" t="n">
        <v>0</v>
      </c>
      <c r="BN1851" s="493" t="n">
        <v>0</v>
      </c>
      <c r="BO1851" s="493" t="n">
        <v>0</v>
      </c>
      <c r="BP1851" s="493" t="n">
        <v>0</v>
      </c>
      <c r="BQ1851" s="493" t="n">
        <v>0</v>
      </c>
      <c r="BR1851" s="493" t="n">
        <v>0</v>
      </c>
      <c r="BS1851" s="493" t="n">
        <v>0</v>
      </c>
      <c r="BT1851" s="493" t="n">
        <v>0</v>
      </c>
      <c r="BU1851" s="493" t="n">
        <v>0</v>
      </c>
      <c r="BV1851" s="493" t="n">
        <v>0</v>
      </c>
      <c r="BW1851" s="493" t="n">
        <v>0</v>
      </c>
    </row>
    <row r="1852">
      <c r="A1852" t="inlineStr">
        <is>
          <t>[C9C] ANGIOTENSIN-II 길항제 (단일)</t>
        </is>
      </c>
      <c r="B1852" t="inlineStr">
        <is>
          <t>휴텍스</t>
        </is>
      </c>
      <c r="C1852" t="inlineStr">
        <is>
          <t>로사르</t>
        </is>
      </c>
      <c r="D1852" t="inlineStr">
        <is>
          <t>휴텍스</t>
        </is>
      </c>
      <c r="E1852" t="inlineStr">
        <is>
          <t>losartan potassium</t>
        </is>
      </c>
      <c r="F1852" t="inlineStr">
        <is>
          <t>병원</t>
        </is>
      </c>
      <c r="G1852" t="inlineStr">
        <is>
          <t>Generic</t>
        </is>
      </c>
      <c r="H1852" s="493" t="n">
        <v>3881.99</v>
      </c>
      <c r="I1852" s="493" t="n">
        <v>6693.36</v>
      </c>
      <c r="J1852" s="493" t="n">
        <v>7948.55</v>
      </c>
      <c r="K1852" s="493" t="n">
        <v>4775.46</v>
      </c>
      <c r="L1852" s="493" t="n">
        <v>6089.75</v>
      </c>
      <c r="M1852" s="493" t="n">
        <v>7124</v>
      </c>
      <c r="N1852" s="493" t="n">
        <v>7014.56</v>
      </c>
      <c r="O1852" s="493" t="n">
        <v>6109.29</v>
      </c>
      <c r="P1852" s="493" t="n">
        <v>6942.14</v>
      </c>
      <c r="Q1852" s="493" t="n">
        <v>6352.69</v>
      </c>
      <c r="R1852" s="493" t="n">
        <v>4469.58</v>
      </c>
      <c r="S1852" s="493" t="n">
        <v>614.0599999999999</v>
      </c>
      <c r="T1852" s="493" t="n">
        <v>59.85</v>
      </c>
      <c r="U1852" s="493" t="n">
        <v>0</v>
      </c>
      <c r="V1852" s="493" t="n">
        <v>797.4</v>
      </c>
      <c r="W1852" s="493" t="n">
        <v>70.5</v>
      </c>
      <c r="X1852" s="493" t="n">
        <v>419.4</v>
      </c>
      <c r="Y1852" s="493" t="n">
        <v>568.8200000000001</v>
      </c>
      <c r="Z1852" s="493" t="n">
        <v>453.01</v>
      </c>
      <c r="AA1852" s="493" t="n">
        <v>855.1799999999999</v>
      </c>
      <c r="AB1852" s="493" t="n">
        <v>694.14</v>
      </c>
      <c r="AC1852" s="493" t="n">
        <v>567.9</v>
      </c>
      <c r="AD1852" s="493" t="n">
        <v>0</v>
      </c>
      <c r="AE1852" s="493" t="n">
        <v>0</v>
      </c>
      <c r="AF1852" s="493" t="n">
        <v>180.3</v>
      </c>
      <c r="AG1852" s="493" t="n">
        <v>0</v>
      </c>
      <c r="AH1852" s="493" t="n">
        <v>0</v>
      </c>
      <c r="AI1852" s="493" t="n">
        <v>0</v>
      </c>
      <c r="AJ1852" s="493" t="n">
        <v>0</v>
      </c>
      <c r="AK1852" s="493" t="n">
        <v>0</v>
      </c>
      <c r="AL1852" s="493" t="n">
        <v>0</v>
      </c>
      <c r="AM1852" s="493" t="n">
        <v>0</v>
      </c>
      <c r="AN1852" s="493" t="n">
        <v>0</v>
      </c>
      <c r="AO1852" s="493" t="n">
        <v>0</v>
      </c>
      <c r="AP1852" s="493" t="n">
        <v>0</v>
      </c>
      <c r="AQ1852" s="493" t="n">
        <v>448.95</v>
      </c>
      <c r="AR1852" s="493" t="n">
        <v>451.2</v>
      </c>
      <c r="AS1852" s="493" t="n">
        <v>308.1</v>
      </c>
      <c r="AT1852" s="493" t="n">
        <v>285.6</v>
      </c>
      <c r="AU1852" s="493" t="n">
        <v>0</v>
      </c>
      <c r="AV1852" s="493" t="n">
        <v>0</v>
      </c>
      <c r="AW1852" s="493" t="n">
        <v>0</v>
      </c>
      <c r="AX1852" s="493" t="n">
        <v>0</v>
      </c>
      <c r="AY1852" s="493" t="n">
        <v>0</v>
      </c>
      <c r="AZ1852" s="493" t="n">
        <v>0</v>
      </c>
      <c r="BA1852" s="493" t="n">
        <v>0</v>
      </c>
      <c r="BB1852" s="493" t="n">
        <v>0</v>
      </c>
      <c r="BC1852" s="493" t="n">
        <v>0</v>
      </c>
      <c r="BD1852" s="493" t="n">
        <v>0</v>
      </c>
      <c r="BE1852" s="493" t="n">
        <v>0</v>
      </c>
      <c r="BF1852" s="493" t="n">
        <v>0</v>
      </c>
      <c r="BG1852" s="493" t="n">
        <v>0</v>
      </c>
      <c r="BH1852" s="493" t="n">
        <v>0</v>
      </c>
      <c r="BI1852" s="493" t="n">
        <v>0</v>
      </c>
      <c r="BJ1852" s="493" t="n">
        <v>0</v>
      </c>
      <c r="BK1852" s="493" t="n">
        <v>0</v>
      </c>
      <c r="BL1852" s="493" t="n">
        <v>0</v>
      </c>
      <c r="BM1852" s="493" t="n">
        <v>0</v>
      </c>
      <c r="BN1852" s="493" t="n">
        <v>0</v>
      </c>
      <c r="BO1852" s="493" t="n">
        <v>0</v>
      </c>
      <c r="BP1852" s="493" t="n">
        <v>0</v>
      </c>
      <c r="BQ1852" s="493" t="n">
        <v>176.22</v>
      </c>
      <c r="BR1852" s="493" t="n">
        <v>113.12</v>
      </c>
      <c r="BS1852" s="493" t="n">
        <v>113.96</v>
      </c>
      <c r="BT1852" s="493" t="n">
        <v>0</v>
      </c>
      <c r="BU1852" s="493" t="n">
        <v>0</v>
      </c>
      <c r="BV1852" s="493" t="n">
        <v>0</v>
      </c>
      <c r="BW1852" s="493" t="n">
        <v>56.98</v>
      </c>
    </row>
    <row r="1853">
      <c r="A1853" t="inlineStr">
        <is>
          <t>[C9C] ANGIOTENSIN-II 길항제 (단일)</t>
        </is>
      </c>
      <c r="B1853" t="inlineStr">
        <is>
          <t>휴텍스</t>
        </is>
      </c>
      <c r="C1853" t="inlineStr">
        <is>
          <t>로사르</t>
        </is>
      </c>
      <c r="D1853" t="inlineStr">
        <is>
          <t>휴텍스</t>
        </is>
      </c>
      <c r="E1853" t="inlineStr">
        <is>
          <t>losartan potassium</t>
        </is>
      </c>
      <c r="F1853" t="inlineStr">
        <is>
          <t>의원</t>
        </is>
      </c>
      <c r="G1853" t="inlineStr">
        <is>
          <t>Generic</t>
        </is>
      </c>
      <c r="H1853" s="493" t="n">
        <v>267109.41</v>
      </c>
      <c r="I1853" s="493" t="n">
        <v>245369.54</v>
      </c>
      <c r="J1853" s="493" t="n">
        <v>291331.33</v>
      </c>
      <c r="K1853" s="493" t="n">
        <v>252391.98</v>
      </c>
      <c r="L1853" s="493" t="n">
        <v>270260.54</v>
      </c>
      <c r="M1853" s="493" t="n">
        <v>276503.09</v>
      </c>
      <c r="N1853" s="493" t="n">
        <v>336942.92</v>
      </c>
      <c r="O1853" s="493" t="n">
        <v>317571.58</v>
      </c>
      <c r="P1853" s="493" t="n">
        <v>332572.98</v>
      </c>
      <c r="Q1853" s="493" t="n">
        <v>319905.56</v>
      </c>
      <c r="R1853" s="493" t="n">
        <v>232464.74</v>
      </c>
      <c r="S1853" s="493" t="n">
        <v>44520.64</v>
      </c>
      <c r="T1853" s="493" t="n">
        <v>8356.5</v>
      </c>
      <c r="U1853" s="493" t="n">
        <v>5255.96</v>
      </c>
      <c r="V1853" s="493" t="n">
        <v>5019.9</v>
      </c>
      <c r="W1853" s="493" t="n">
        <v>6501.4</v>
      </c>
      <c r="X1853" s="493" t="n">
        <v>10119.96</v>
      </c>
      <c r="Y1853" s="493" t="n">
        <v>13622.05</v>
      </c>
      <c r="Z1853" s="493" t="n">
        <v>11616.22</v>
      </c>
      <c r="AA1853" s="493" t="n">
        <v>15945.25</v>
      </c>
      <c r="AB1853" s="493" t="n">
        <v>43874.3</v>
      </c>
      <c r="AC1853" s="493" t="n">
        <v>23769.5</v>
      </c>
      <c r="AD1853" s="493" t="n">
        <v>0</v>
      </c>
      <c r="AE1853" s="493" t="n">
        <v>0</v>
      </c>
      <c r="AF1853" s="493" t="n">
        <v>1934.1</v>
      </c>
      <c r="AG1853" s="493" t="n">
        <v>0</v>
      </c>
      <c r="AH1853" s="493" t="n">
        <v>0</v>
      </c>
      <c r="AI1853" s="493" t="n">
        <v>0</v>
      </c>
      <c r="AJ1853" s="493" t="n">
        <v>1859.55</v>
      </c>
      <c r="AK1853" s="493" t="n">
        <v>859.0700000000001</v>
      </c>
      <c r="AL1853" s="493" t="n">
        <v>2397.7</v>
      </c>
      <c r="AM1853" s="493" t="n">
        <v>923.63</v>
      </c>
      <c r="AN1853" s="493" t="n">
        <v>1421.55</v>
      </c>
      <c r="AO1853" s="493" t="n">
        <v>1919.47</v>
      </c>
      <c r="AP1853" s="493" t="n">
        <v>1406.62</v>
      </c>
      <c r="AQ1853" s="493" t="n">
        <v>1648.86</v>
      </c>
      <c r="AR1853" s="493" t="n">
        <v>1651.8</v>
      </c>
      <c r="AS1853" s="493" t="n">
        <v>1000.95</v>
      </c>
      <c r="AT1853" s="493" t="n">
        <v>621.03</v>
      </c>
      <c r="AU1853" s="493" t="n">
        <v>0</v>
      </c>
      <c r="AV1853" s="493" t="n">
        <v>0</v>
      </c>
      <c r="AW1853" s="493" t="n">
        <v>0</v>
      </c>
      <c r="AX1853" s="493" t="n">
        <v>0</v>
      </c>
      <c r="AY1853" s="493" t="n">
        <v>0</v>
      </c>
      <c r="AZ1853" s="493" t="n">
        <v>0</v>
      </c>
      <c r="BA1853" s="493" t="n">
        <v>0</v>
      </c>
      <c r="BB1853" s="493" t="n">
        <v>0</v>
      </c>
      <c r="BC1853" s="493" t="n">
        <v>1526.1</v>
      </c>
      <c r="BD1853" s="493" t="n">
        <v>1150.2</v>
      </c>
      <c r="BE1853" s="493" t="n">
        <v>1553.7</v>
      </c>
      <c r="BF1853" s="493" t="n">
        <v>8503.290000000001</v>
      </c>
      <c r="BG1853" s="493" t="n">
        <v>8754.799999999999</v>
      </c>
      <c r="BH1853" s="493" t="n">
        <v>9259.700000000001</v>
      </c>
      <c r="BI1853" s="493" t="n">
        <v>7498.8</v>
      </c>
      <c r="BJ1853" s="493" t="n">
        <v>10425.55</v>
      </c>
      <c r="BK1853" s="493" t="n">
        <v>11322.25</v>
      </c>
      <c r="BL1853" s="493" t="n">
        <v>13969.78</v>
      </c>
      <c r="BM1853" s="493" t="n">
        <v>13764.55</v>
      </c>
      <c r="BN1853" s="493" t="n">
        <v>11088.98</v>
      </c>
      <c r="BO1853" s="493" t="n">
        <v>11909.05</v>
      </c>
      <c r="BP1853" s="493" t="n">
        <v>12123.06</v>
      </c>
      <c r="BQ1853" s="493" t="n">
        <v>11433.58</v>
      </c>
      <c r="BR1853" s="493" t="n">
        <v>12826.63</v>
      </c>
      <c r="BS1853" s="493" t="n">
        <v>14084.41</v>
      </c>
      <c r="BT1853" s="493" t="n">
        <v>8861.35</v>
      </c>
      <c r="BU1853" s="493" t="n">
        <v>16782.05</v>
      </c>
      <c r="BV1853" s="493" t="n">
        <v>14974.87</v>
      </c>
      <c r="BW1853" s="493" t="n">
        <v>14084.56</v>
      </c>
    </row>
    <row r="1854">
      <c r="A1854" t="inlineStr">
        <is>
          <t>[C9C] ANGIOTENSIN-II 길항제 (단일)</t>
        </is>
      </c>
      <c r="B1854" t="inlineStr">
        <is>
          <t>휴텍스</t>
        </is>
      </c>
      <c r="C1854" t="inlineStr">
        <is>
          <t>로사르</t>
        </is>
      </c>
      <c r="D1854" t="inlineStr">
        <is>
          <t>휴텍스</t>
        </is>
      </c>
      <c r="E1854" t="inlineStr">
        <is>
          <t>losartan potassium</t>
        </is>
      </c>
      <c r="F1854" t="inlineStr">
        <is>
          <t>보건소</t>
        </is>
      </c>
      <c r="G1854" t="inlineStr">
        <is>
          <t>Generic</t>
        </is>
      </c>
      <c r="H1854" s="493" t="n">
        <v>6502.65</v>
      </c>
      <c r="I1854" s="493" t="n">
        <v>15955.5</v>
      </c>
      <c r="J1854" s="493" t="n">
        <v>10774.95</v>
      </c>
      <c r="K1854" s="493" t="n">
        <v>8874.75</v>
      </c>
      <c r="L1854" s="493" t="n">
        <v>7066.83</v>
      </c>
      <c r="M1854" s="493" t="n">
        <v>6071.4</v>
      </c>
      <c r="N1854" s="493" t="n">
        <v>16051.8</v>
      </c>
      <c r="O1854" s="493" t="n">
        <v>13360.02</v>
      </c>
      <c r="P1854" s="493" t="n">
        <v>5970.61</v>
      </c>
      <c r="Q1854" s="493" t="n">
        <v>19540.35</v>
      </c>
      <c r="R1854" s="493" t="n">
        <v>8193.299999999999</v>
      </c>
      <c r="S1854" s="493" t="n">
        <v>3497.4</v>
      </c>
      <c r="T1854" s="493" t="n">
        <v>63.6</v>
      </c>
      <c r="U1854" s="493" t="n">
        <v>59.7</v>
      </c>
      <c r="V1854" s="493" t="n">
        <v>48.9</v>
      </c>
      <c r="W1854" s="493" t="n">
        <v>0</v>
      </c>
      <c r="X1854" s="493" t="n">
        <v>160.8</v>
      </c>
      <c r="Y1854" s="493" t="n">
        <v>2802</v>
      </c>
      <c r="Z1854" s="493" t="n">
        <v>139.5</v>
      </c>
      <c r="AA1854" s="493" t="n">
        <v>213.3</v>
      </c>
      <c r="AB1854" s="493" t="n">
        <v>137.1</v>
      </c>
      <c r="AC1854" s="493" t="n">
        <v>3559.8</v>
      </c>
      <c r="AD1854" s="493" t="n">
        <v>0</v>
      </c>
      <c r="AE1854" s="493" t="n">
        <v>0</v>
      </c>
      <c r="AF1854" s="493" t="n">
        <v>0</v>
      </c>
      <c r="AG1854" s="493" t="n">
        <v>0</v>
      </c>
      <c r="AH1854" s="493" t="n">
        <v>0</v>
      </c>
      <c r="AI1854" s="493" t="n">
        <v>0</v>
      </c>
      <c r="AJ1854" s="493" t="n">
        <v>0</v>
      </c>
      <c r="AK1854" s="493" t="n">
        <v>0</v>
      </c>
      <c r="AL1854" s="493" t="n">
        <v>0</v>
      </c>
      <c r="AM1854" s="493" t="n">
        <v>0</v>
      </c>
      <c r="AN1854" s="493" t="n">
        <v>0</v>
      </c>
      <c r="AO1854" s="493" t="n">
        <v>0</v>
      </c>
      <c r="AP1854" s="493" t="n">
        <v>0</v>
      </c>
      <c r="AQ1854" s="493" t="n">
        <v>0</v>
      </c>
      <c r="AR1854" s="493" t="n">
        <v>0</v>
      </c>
      <c r="AS1854" s="493" t="n">
        <v>0</v>
      </c>
      <c r="AT1854" s="493" t="n">
        <v>55.8</v>
      </c>
      <c r="AU1854" s="493" t="n">
        <v>0</v>
      </c>
      <c r="AV1854" s="493" t="n">
        <v>0</v>
      </c>
      <c r="AW1854" s="493" t="n">
        <v>0</v>
      </c>
      <c r="AX1854" s="493" t="n">
        <v>0</v>
      </c>
      <c r="AY1854" s="493" t="n">
        <v>0</v>
      </c>
      <c r="AZ1854" s="493" t="n">
        <v>0</v>
      </c>
      <c r="BA1854" s="493" t="n">
        <v>0</v>
      </c>
      <c r="BB1854" s="493" t="n">
        <v>0</v>
      </c>
      <c r="BC1854" s="493" t="n">
        <v>981</v>
      </c>
      <c r="BD1854" s="493" t="n">
        <v>0</v>
      </c>
      <c r="BE1854" s="493" t="n">
        <v>0</v>
      </c>
      <c r="BF1854" s="493" t="n">
        <v>1049.4</v>
      </c>
      <c r="BG1854" s="493" t="n">
        <v>0</v>
      </c>
      <c r="BH1854" s="493" t="n">
        <v>106.2</v>
      </c>
      <c r="BI1854" s="493" t="n">
        <v>636.3</v>
      </c>
      <c r="BJ1854" s="493" t="n">
        <v>117.9</v>
      </c>
      <c r="BK1854" s="493" t="n">
        <v>0</v>
      </c>
      <c r="BL1854" s="493" t="n">
        <v>533.7</v>
      </c>
      <c r="BM1854" s="493" t="n">
        <v>306</v>
      </c>
      <c r="BN1854" s="493" t="n">
        <v>109.2</v>
      </c>
      <c r="BO1854" s="493" t="n">
        <v>0</v>
      </c>
      <c r="BP1854" s="493" t="n">
        <v>0</v>
      </c>
      <c r="BQ1854" s="493" t="n">
        <v>124.5</v>
      </c>
      <c r="BR1854" s="493" t="n">
        <v>132.9</v>
      </c>
      <c r="BS1854" s="493" t="n">
        <v>941.4</v>
      </c>
      <c r="BT1854" s="493" t="n">
        <v>117</v>
      </c>
      <c r="BU1854" s="493" t="n">
        <v>355.32</v>
      </c>
      <c r="BV1854" s="493" t="n">
        <v>0</v>
      </c>
      <c r="BW1854" s="493" t="n">
        <v>0</v>
      </c>
    </row>
    <row r="1855">
      <c r="A1855" t="inlineStr">
        <is>
          <t>[C9C] ANGIOTENSIN-II 길항제 (단일)</t>
        </is>
      </c>
      <c r="B1855" t="inlineStr">
        <is>
          <t>휴텍스</t>
        </is>
      </c>
      <c r="C1855" t="inlineStr">
        <is>
          <t>로사르</t>
        </is>
      </c>
      <c r="D1855" t="inlineStr">
        <is>
          <t>휴텍스</t>
        </is>
      </c>
      <c r="E1855" t="inlineStr">
        <is>
          <t>losartan potassium</t>
        </is>
      </c>
      <c r="F1855" t="inlineStr">
        <is>
          <t>기타(치과의원, 치과병원 등)</t>
        </is>
      </c>
      <c r="G1855" t="inlineStr">
        <is>
          <t>Generic</t>
        </is>
      </c>
      <c r="H1855" s="493" t="n">
        <v>0</v>
      </c>
      <c r="I1855" s="493" t="n">
        <v>0</v>
      </c>
      <c r="J1855" s="493" t="n">
        <v>0</v>
      </c>
      <c r="K1855" s="493" t="n">
        <v>0</v>
      </c>
      <c r="L1855" s="493" t="n">
        <v>150</v>
      </c>
      <c r="M1855" s="493" t="n">
        <v>0</v>
      </c>
      <c r="N1855" s="493" t="n">
        <v>0</v>
      </c>
      <c r="O1855" s="493" t="n">
        <v>0</v>
      </c>
      <c r="P1855" s="493" t="n">
        <v>0</v>
      </c>
      <c r="Q1855" s="493" t="n">
        <v>0</v>
      </c>
      <c r="R1855" s="493" t="n">
        <v>0</v>
      </c>
      <c r="S1855" s="493" t="n">
        <v>0</v>
      </c>
      <c r="T1855" s="493" t="n">
        <v>0</v>
      </c>
      <c r="U1855" s="493" t="n">
        <v>0</v>
      </c>
      <c r="V1855" s="493" t="n">
        <v>0</v>
      </c>
      <c r="W1855" s="493" t="n">
        <v>0</v>
      </c>
      <c r="X1855" s="493" t="n">
        <v>0</v>
      </c>
      <c r="Y1855" s="493" t="n">
        <v>0</v>
      </c>
      <c r="Z1855" s="493" t="n">
        <v>0</v>
      </c>
      <c r="AA1855" s="493" t="n">
        <v>0</v>
      </c>
      <c r="AB1855" s="493" t="n">
        <v>0</v>
      </c>
      <c r="AC1855" s="493" t="n">
        <v>0</v>
      </c>
      <c r="AD1855" s="493" t="n">
        <v>0</v>
      </c>
      <c r="AE1855" s="493" t="n">
        <v>0</v>
      </c>
      <c r="AF1855" s="493" t="n">
        <v>0</v>
      </c>
      <c r="AG1855" s="493" t="n">
        <v>0</v>
      </c>
      <c r="AH1855" s="493" t="n">
        <v>0</v>
      </c>
      <c r="AI1855" s="493" t="n">
        <v>0</v>
      </c>
      <c r="AJ1855" s="493" t="n">
        <v>0</v>
      </c>
      <c r="AK1855" s="493" t="n">
        <v>0</v>
      </c>
      <c r="AL1855" s="493" t="n">
        <v>0</v>
      </c>
      <c r="AM1855" s="493" t="n">
        <v>0</v>
      </c>
      <c r="AN1855" s="493" t="n">
        <v>0</v>
      </c>
      <c r="AO1855" s="493" t="n">
        <v>0</v>
      </c>
      <c r="AP1855" s="493" t="n">
        <v>0</v>
      </c>
      <c r="AQ1855" s="493" t="n">
        <v>0</v>
      </c>
      <c r="AR1855" s="493" t="n">
        <v>0</v>
      </c>
      <c r="AS1855" s="493" t="n">
        <v>0</v>
      </c>
      <c r="AT1855" s="493" t="n">
        <v>0</v>
      </c>
      <c r="AU1855" s="493" t="n">
        <v>0</v>
      </c>
      <c r="AV1855" s="493" t="n">
        <v>0</v>
      </c>
      <c r="AW1855" s="493" t="n">
        <v>0</v>
      </c>
      <c r="AX1855" s="493" t="n">
        <v>0</v>
      </c>
      <c r="AY1855" s="493" t="n">
        <v>0</v>
      </c>
      <c r="AZ1855" s="493" t="n">
        <v>0</v>
      </c>
      <c r="BA1855" s="493" t="n">
        <v>0</v>
      </c>
      <c r="BB1855" s="493" t="n">
        <v>0</v>
      </c>
      <c r="BC1855" s="493" t="n">
        <v>0</v>
      </c>
      <c r="BD1855" s="493" t="n">
        <v>0</v>
      </c>
      <c r="BE1855" s="493" t="n">
        <v>0</v>
      </c>
      <c r="BF1855" s="493" t="n">
        <v>0</v>
      </c>
      <c r="BG1855" s="493" t="n">
        <v>0</v>
      </c>
      <c r="BH1855" s="493" t="n">
        <v>0</v>
      </c>
      <c r="BI1855" s="493" t="n">
        <v>0</v>
      </c>
      <c r="BJ1855" s="493" t="n">
        <v>0</v>
      </c>
      <c r="BK1855" s="493" t="n">
        <v>0</v>
      </c>
      <c r="BL1855" s="493" t="n">
        <v>0</v>
      </c>
      <c r="BM1855" s="493" t="n">
        <v>0</v>
      </c>
      <c r="BN1855" s="493" t="n">
        <v>0</v>
      </c>
      <c r="BO1855" s="493" t="n">
        <v>0</v>
      </c>
      <c r="BP1855" s="493" t="n">
        <v>0</v>
      </c>
      <c r="BQ1855" s="493" t="n">
        <v>0</v>
      </c>
      <c r="BR1855" s="493" t="n">
        <v>0</v>
      </c>
      <c r="BS1855" s="493" t="n">
        <v>0</v>
      </c>
      <c r="BT1855" s="493" t="n">
        <v>0</v>
      </c>
      <c r="BU1855" s="493" t="n">
        <v>0</v>
      </c>
      <c r="BV1855" s="493" t="n">
        <v>0</v>
      </c>
      <c r="BW1855" s="493" t="n">
        <v>0</v>
      </c>
    </row>
    <row r="1856">
      <c r="A1856" t="inlineStr">
        <is>
          <t>[C9C] ANGIOTENSIN-II 길항제 (단일)</t>
        </is>
      </c>
      <c r="B1856" t="inlineStr">
        <is>
          <t>휴텍스</t>
        </is>
      </c>
      <c r="C1856" t="inlineStr">
        <is>
          <t>발사르반</t>
        </is>
      </c>
      <c r="D1856" t="inlineStr">
        <is>
          <t>휴텍스</t>
        </is>
      </c>
      <c r="E1856" t="inlineStr">
        <is>
          <t>valsartan</t>
        </is>
      </c>
      <c r="F1856" t="inlineStr">
        <is>
          <t>상급종합병원</t>
        </is>
      </c>
      <c r="G1856" t="inlineStr">
        <is>
          <t>Generic</t>
        </is>
      </c>
      <c r="H1856" s="493" t="n">
        <v>0</v>
      </c>
      <c r="I1856" s="493" t="n">
        <v>0</v>
      </c>
      <c r="J1856" s="493" t="n">
        <v>0</v>
      </c>
      <c r="K1856" s="493" t="n">
        <v>0</v>
      </c>
      <c r="L1856" s="493" t="n">
        <v>0</v>
      </c>
      <c r="M1856" s="493" t="n">
        <v>0</v>
      </c>
      <c r="N1856" s="493" t="n">
        <v>0</v>
      </c>
      <c r="O1856" s="493" t="n">
        <v>0</v>
      </c>
      <c r="P1856" s="493" t="n">
        <v>0</v>
      </c>
      <c r="Q1856" s="493" t="n">
        <v>0</v>
      </c>
      <c r="R1856" s="493" t="n">
        <v>0</v>
      </c>
      <c r="S1856" s="493" t="n">
        <v>0</v>
      </c>
      <c r="T1856" s="493" t="n">
        <v>0</v>
      </c>
      <c r="U1856" s="493" t="n">
        <v>0</v>
      </c>
      <c r="V1856" s="493" t="n">
        <v>0</v>
      </c>
      <c r="W1856" s="493" t="n">
        <v>0</v>
      </c>
      <c r="X1856" s="493" t="n">
        <v>0</v>
      </c>
      <c r="Y1856" s="493" t="n">
        <v>0</v>
      </c>
      <c r="Z1856" s="493" t="n">
        <v>0</v>
      </c>
      <c r="AA1856" s="493" t="n">
        <v>0</v>
      </c>
      <c r="AB1856" s="493" t="n">
        <v>0</v>
      </c>
      <c r="AC1856" s="493" t="n">
        <v>0</v>
      </c>
      <c r="AD1856" s="493" t="n">
        <v>0</v>
      </c>
      <c r="AE1856" s="493" t="n">
        <v>0</v>
      </c>
      <c r="AF1856" s="493" t="n">
        <v>0</v>
      </c>
      <c r="AG1856" s="493" t="n">
        <v>1383.2</v>
      </c>
      <c r="AH1856" s="493" t="n">
        <v>0</v>
      </c>
      <c r="AI1856" s="493" t="n">
        <v>0</v>
      </c>
      <c r="AJ1856" s="493" t="n">
        <v>0</v>
      </c>
      <c r="AK1856" s="493" t="n">
        <v>940.8</v>
      </c>
      <c r="AL1856" s="493" t="n">
        <v>0</v>
      </c>
      <c r="AM1856" s="493" t="n">
        <v>0</v>
      </c>
      <c r="AN1856" s="493" t="n">
        <v>0</v>
      </c>
      <c r="AO1856" s="493" t="n">
        <v>1586</v>
      </c>
      <c r="AP1856" s="493" t="n">
        <v>0</v>
      </c>
      <c r="AQ1856" s="493" t="n">
        <v>0</v>
      </c>
      <c r="AR1856" s="493" t="n">
        <v>0</v>
      </c>
      <c r="AS1856" s="493" t="n">
        <v>0</v>
      </c>
      <c r="AT1856" s="493" t="n">
        <v>0</v>
      </c>
      <c r="AU1856" s="493" t="n">
        <v>0</v>
      </c>
      <c r="AV1856" s="493" t="n">
        <v>0</v>
      </c>
      <c r="AW1856" s="493" t="n">
        <v>0</v>
      </c>
      <c r="AX1856" s="493" t="n">
        <v>0</v>
      </c>
      <c r="AY1856" s="493" t="n">
        <v>0</v>
      </c>
      <c r="AZ1856" s="493" t="n">
        <v>0</v>
      </c>
      <c r="BA1856" s="493" t="n">
        <v>0</v>
      </c>
      <c r="BB1856" s="493" t="n">
        <v>0</v>
      </c>
      <c r="BC1856" s="493" t="n">
        <v>0</v>
      </c>
      <c r="BD1856" s="493" t="n">
        <v>0</v>
      </c>
      <c r="BE1856" s="493" t="n">
        <v>0</v>
      </c>
      <c r="BF1856" s="493" t="n">
        <v>0</v>
      </c>
      <c r="BG1856" s="493" t="n">
        <v>0</v>
      </c>
      <c r="BH1856" s="493" t="n">
        <v>0</v>
      </c>
      <c r="BI1856" s="493" t="n">
        <v>0</v>
      </c>
      <c r="BJ1856" s="493" t="n">
        <v>0</v>
      </c>
      <c r="BK1856" s="493" t="n">
        <v>0</v>
      </c>
      <c r="BL1856" s="493" t="n">
        <v>0</v>
      </c>
      <c r="BM1856" s="493" t="n">
        <v>0</v>
      </c>
      <c r="BN1856" s="493" t="n">
        <v>0</v>
      </c>
      <c r="BO1856" s="493" t="n">
        <v>0</v>
      </c>
      <c r="BP1856" s="493" t="n">
        <v>0</v>
      </c>
      <c r="BQ1856" s="493" t="n">
        <v>0</v>
      </c>
      <c r="BR1856" s="493" t="n">
        <v>0</v>
      </c>
      <c r="BS1856" s="493" t="n">
        <v>0</v>
      </c>
      <c r="BT1856" s="493" t="n">
        <v>0</v>
      </c>
      <c r="BU1856" s="493" t="n">
        <v>0</v>
      </c>
      <c r="BV1856" s="493" t="n">
        <v>0</v>
      </c>
      <c r="BW1856" s="493" t="n">
        <v>0</v>
      </c>
    </row>
    <row r="1857">
      <c r="A1857" t="inlineStr">
        <is>
          <t>[C9C] ANGIOTENSIN-II 길항제 (단일)</t>
        </is>
      </c>
      <c r="B1857" t="inlineStr">
        <is>
          <t>휴텍스</t>
        </is>
      </c>
      <c r="C1857" t="inlineStr">
        <is>
          <t>발사르반</t>
        </is>
      </c>
      <c r="D1857" t="inlineStr">
        <is>
          <t>휴텍스</t>
        </is>
      </c>
      <c r="E1857" t="inlineStr">
        <is>
          <t>valsartan</t>
        </is>
      </c>
      <c r="F1857" t="inlineStr">
        <is>
          <t>종합병원</t>
        </is>
      </c>
      <c r="G1857" t="inlineStr">
        <is>
          <t>Generic</t>
        </is>
      </c>
      <c r="H1857" s="493" t="n">
        <v>66305.33</v>
      </c>
      <c r="I1857" s="493" t="n">
        <v>68495.63</v>
      </c>
      <c r="J1857" s="493" t="n">
        <v>76278.24000000001</v>
      </c>
      <c r="K1857" s="493" t="n">
        <v>75858.42999999999</v>
      </c>
      <c r="L1857" s="493" t="n">
        <v>78391.32000000001</v>
      </c>
      <c r="M1857" s="493" t="n">
        <v>79016.39999999999</v>
      </c>
      <c r="N1857" s="493" t="n">
        <v>69241.95</v>
      </c>
      <c r="O1857" s="493" t="n">
        <v>65301.26</v>
      </c>
      <c r="P1857" s="493" t="n">
        <v>64934.41</v>
      </c>
      <c r="Q1857" s="493" t="n">
        <v>70076.10000000001</v>
      </c>
      <c r="R1857" s="493" t="n">
        <v>73559.09</v>
      </c>
      <c r="S1857" s="493" t="n">
        <v>93007.8</v>
      </c>
      <c r="T1857" s="493" t="n">
        <v>46682.49</v>
      </c>
      <c r="U1857" s="493" t="n">
        <v>10036.28</v>
      </c>
      <c r="V1857" s="493" t="n">
        <v>45292.99</v>
      </c>
      <c r="W1857" s="493" t="n">
        <v>42899.96</v>
      </c>
      <c r="X1857" s="493" t="n">
        <v>50557.85</v>
      </c>
      <c r="Y1857" s="493" t="n">
        <v>45199.05</v>
      </c>
      <c r="Z1857" s="493" t="n">
        <v>54433.11</v>
      </c>
      <c r="AA1857" s="493" t="n">
        <v>53316.86</v>
      </c>
      <c r="AB1857" s="493" t="n">
        <v>55996.51</v>
      </c>
      <c r="AC1857" s="493" t="n">
        <v>41847.22</v>
      </c>
      <c r="AD1857" s="493" t="n">
        <v>56078.35</v>
      </c>
      <c r="AE1857" s="493" t="n">
        <v>56252.03</v>
      </c>
      <c r="AF1857" s="493" t="n">
        <v>53310.6</v>
      </c>
      <c r="AG1857" s="493" t="n">
        <v>49771.64</v>
      </c>
      <c r="AH1857" s="493" t="n">
        <v>63546.28</v>
      </c>
      <c r="AI1857" s="493" t="n">
        <v>59482.51</v>
      </c>
      <c r="AJ1857" s="493" t="n">
        <v>63854.89</v>
      </c>
      <c r="AK1857" s="493" t="n">
        <v>69759.14</v>
      </c>
      <c r="AL1857" s="493" t="n">
        <v>72252.50999999999</v>
      </c>
      <c r="AM1857" s="493" t="n">
        <v>63191.42</v>
      </c>
      <c r="AN1857" s="493" t="n">
        <v>72375.99000000001</v>
      </c>
      <c r="AO1857" s="493" t="n">
        <v>72402.09</v>
      </c>
      <c r="AP1857" s="493" t="n">
        <v>75112.96000000001</v>
      </c>
      <c r="AQ1857" s="493" t="n">
        <v>81932.91</v>
      </c>
      <c r="AR1857" s="493" t="n">
        <v>81343.61</v>
      </c>
      <c r="AS1857" s="493" t="n">
        <v>76342.5</v>
      </c>
      <c r="AT1857" s="493" t="n">
        <v>70951.78</v>
      </c>
      <c r="AU1857" s="493" t="n">
        <v>58075.69</v>
      </c>
      <c r="AV1857" s="493" t="n">
        <v>66010.35000000001</v>
      </c>
      <c r="AW1857" s="493" t="n">
        <v>48306.31</v>
      </c>
      <c r="AX1857" s="493" t="n">
        <v>64091.83</v>
      </c>
      <c r="AY1857" s="493" t="n">
        <v>53314.27</v>
      </c>
      <c r="AZ1857" s="493" t="n">
        <v>56442.27</v>
      </c>
      <c r="BA1857" s="493" t="n">
        <v>58738.64</v>
      </c>
      <c r="BB1857" s="493" t="n">
        <v>62747.45</v>
      </c>
      <c r="BC1857" s="493" t="n">
        <v>50897.66</v>
      </c>
      <c r="BD1857" s="493" t="n">
        <v>60851.87</v>
      </c>
      <c r="BE1857" s="493" t="n">
        <v>65695.87</v>
      </c>
      <c r="BF1857" s="493" t="n">
        <v>65912.48</v>
      </c>
      <c r="BG1857" s="493" t="n">
        <v>74802.21000000001</v>
      </c>
      <c r="BH1857" s="493" t="n">
        <v>60361.18</v>
      </c>
      <c r="BI1857" s="493" t="n">
        <v>59206.2</v>
      </c>
      <c r="BJ1857" s="493" t="n">
        <v>74802.28</v>
      </c>
      <c r="BK1857" s="493" t="n">
        <v>74375.46000000001</v>
      </c>
      <c r="BL1857" s="493" t="n">
        <v>79776.32000000001</v>
      </c>
      <c r="BM1857" s="493" t="n">
        <v>78767.12</v>
      </c>
      <c r="BN1857" s="493" t="n">
        <v>73030.00999999999</v>
      </c>
      <c r="BO1857" s="493" t="n">
        <v>93777.89</v>
      </c>
      <c r="BP1857" s="493" t="n">
        <v>79303.78</v>
      </c>
      <c r="BQ1857" s="493" t="n">
        <v>80328.96000000001</v>
      </c>
      <c r="BR1857" s="493" t="n">
        <v>75902.33</v>
      </c>
      <c r="BS1857" s="493" t="n">
        <v>93264.98</v>
      </c>
      <c r="BT1857" s="493" t="n">
        <v>60759.23</v>
      </c>
      <c r="BU1857" s="493" t="n">
        <v>71177.12</v>
      </c>
      <c r="BV1857" s="493" t="n">
        <v>81673.60000000001</v>
      </c>
      <c r="BW1857" s="493" t="n">
        <v>77040.56</v>
      </c>
    </row>
    <row r="1858">
      <c r="A1858" t="inlineStr">
        <is>
          <t>[C9C] ANGIOTENSIN-II 길항제 (단일)</t>
        </is>
      </c>
      <c r="B1858" t="inlineStr">
        <is>
          <t>휴텍스</t>
        </is>
      </c>
      <c r="C1858" t="inlineStr">
        <is>
          <t>발사르반</t>
        </is>
      </c>
      <c r="D1858" t="inlineStr">
        <is>
          <t>휴텍스</t>
        </is>
      </c>
      <c r="E1858" t="inlineStr">
        <is>
          <t>valsartan</t>
        </is>
      </c>
      <c r="F1858" t="inlineStr">
        <is>
          <t>병원</t>
        </is>
      </c>
      <c r="G1858" t="inlineStr">
        <is>
          <t>Generic</t>
        </is>
      </c>
      <c r="H1858" s="493" t="n">
        <v>1371.6</v>
      </c>
      <c r="I1858" s="493" t="n">
        <v>678.5700000000001</v>
      </c>
      <c r="J1858" s="493" t="n">
        <v>498.36</v>
      </c>
      <c r="K1858" s="493" t="n">
        <v>750.13</v>
      </c>
      <c r="L1858" s="493" t="n">
        <v>0</v>
      </c>
      <c r="M1858" s="493" t="n">
        <v>186</v>
      </c>
      <c r="N1858" s="493" t="n">
        <v>341.85</v>
      </c>
      <c r="O1858" s="493" t="n">
        <v>120</v>
      </c>
      <c r="P1858" s="493" t="n">
        <v>161.5</v>
      </c>
      <c r="Q1858" s="493" t="n">
        <v>2147.73</v>
      </c>
      <c r="R1858" s="493" t="n">
        <v>4260</v>
      </c>
      <c r="S1858" s="493" t="n">
        <v>3285.11</v>
      </c>
      <c r="T1858" s="493" t="n">
        <v>4759.56</v>
      </c>
      <c r="U1858" s="493" t="n">
        <v>2584.81</v>
      </c>
      <c r="V1858" s="493" t="n">
        <v>4569.95</v>
      </c>
      <c r="W1858" s="493" t="n">
        <v>5639.28</v>
      </c>
      <c r="X1858" s="493" t="n">
        <v>4642.97</v>
      </c>
      <c r="Y1858" s="493" t="n">
        <v>3419.89</v>
      </c>
      <c r="Z1858" s="493" t="n">
        <v>3057.75</v>
      </c>
      <c r="AA1858" s="493" t="n">
        <v>1611.35</v>
      </c>
      <c r="AB1858" s="493" t="n">
        <v>2376.02</v>
      </c>
      <c r="AC1858" s="493" t="n">
        <v>2775.39</v>
      </c>
      <c r="AD1858" s="493" t="n">
        <v>1672.75</v>
      </c>
      <c r="AE1858" s="493" t="n">
        <v>3124.25</v>
      </c>
      <c r="AF1858" s="493" t="n">
        <v>2430.32</v>
      </c>
      <c r="AG1858" s="493" t="n">
        <v>2056.52</v>
      </c>
      <c r="AH1858" s="493" t="n">
        <v>2077.75</v>
      </c>
      <c r="AI1858" s="493" t="n">
        <v>6812.35</v>
      </c>
      <c r="AJ1858" s="493" t="n">
        <v>8504.24</v>
      </c>
      <c r="AK1858" s="493" t="n">
        <v>9793.200000000001</v>
      </c>
      <c r="AL1858" s="493" t="n">
        <v>9728.43</v>
      </c>
      <c r="AM1858" s="493" t="n">
        <v>12105.44</v>
      </c>
      <c r="AN1858" s="493" t="n">
        <v>14924.45</v>
      </c>
      <c r="AO1858" s="493" t="n">
        <v>13419.54</v>
      </c>
      <c r="AP1858" s="493" t="n">
        <v>15573.52</v>
      </c>
      <c r="AQ1858" s="493" t="n">
        <v>18906.78</v>
      </c>
      <c r="AR1858" s="493" t="n">
        <v>17279.46</v>
      </c>
      <c r="AS1858" s="493" t="n">
        <v>14777.96</v>
      </c>
      <c r="AT1858" s="493" t="n">
        <v>12777.45</v>
      </c>
      <c r="AU1858" s="493" t="n">
        <v>9295.6</v>
      </c>
      <c r="AV1858" s="493" t="n">
        <v>11526.1</v>
      </c>
      <c r="AW1858" s="493" t="n">
        <v>9765.200000000001</v>
      </c>
      <c r="AX1858" s="493" t="n">
        <v>11361.8</v>
      </c>
      <c r="AY1858" s="493" t="n">
        <v>11417.8</v>
      </c>
      <c r="AZ1858" s="493" t="n">
        <v>9160.4</v>
      </c>
      <c r="BA1858" s="493" t="n">
        <v>12960.2</v>
      </c>
      <c r="BB1858" s="493" t="n">
        <v>13158.06</v>
      </c>
      <c r="BC1858" s="493" t="n">
        <v>11684.84</v>
      </c>
      <c r="BD1858" s="493" t="n">
        <v>10236.9</v>
      </c>
      <c r="BE1858" s="493" t="n">
        <v>9736.940000000001</v>
      </c>
      <c r="BF1858" s="493" t="n">
        <v>8915.68</v>
      </c>
      <c r="BG1858" s="493" t="n">
        <v>13754.95</v>
      </c>
      <c r="BH1858" s="493" t="n">
        <v>13596.15</v>
      </c>
      <c r="BI1858" s="493" t="n">
        <v>10359.19</v>
      </c>
      <c r="BJ1858" s="493" t="n">
        <v>14184.9</v>
      </c>
      <c r="BK1858" s="493" t="n">
        <v>13737.25</v>
      </c>
      <c r="BL1858" s="493" t="n">
        <v>15619.56</v>
      </c>
      <c r="BM1858" s="493" t="n">
        <v>12550.5</v>
      </c>
      <c r="BN1858" s="493" t="n">
        <v>14821.3</v>
      </c>
      <c r="BO1858" s="493" t="n">
        <v>14080.9</v>
      </c>
      <c r="BP1858" s="493" t="n">
        <v>11954.5</v>
      </c>
      <c r="BQ1858" s="493" t="n">
        <v>11943.26</v>
      </c>
      <c r="BR1858" s="493" t="n">
        <v>7141.2</v>
      </c>
      <c r="BS1858" s="493" t="n">
        <v>13619.35</v>
      </c>
      <c r="BT1858" s="493" t="n">
        <v>9948.65</v>
      </c>
      <c r="BU1858" s="493" t="n">
        <v>12387.75</v>
      </c>
      <c r="BV1858" s="493" t="n">
        <v>12391.7</v>
      </c>
      <c r="BW1858" s="493" t="n">
        <v>11668.2</v>
      </c>
    </row>
    <row r="1859">
      <c r="A1859" t="inlineStr">
        <is>
          <t>[C9C] ANGIOTENSIN-II 길항제 (단일)</t>
        </is>
      </c>
      <c r="B1859" t="inlineStr">
        <is>
          <t>휴텍스</t>
        </is>
      </c>
      <c r="C1859" t="inlineStr">
        <is>
          <t>발사르반</t>
        </is>
      </c>
      <c r="D1859" t="inlineStr">
        <is>
          <t>휴텍스</t>
        </is>
      </c>
      <c r="E1859" t="inlineStr">
        <is>
          <t>valsartan</t>
        </is>
      </c>
      <c r="F1859" t="inlineStr">
        <is>
          <t>의원</t>
        </is>
      </c>
      <c r="G1859" t="inlineStr">
        <is>
          <t>Generic</t>
        </is>
      </c>
      <c r="H1859" s="493" t="n">
        <v>80413.02</v>
      </c>
      <c r="I1859" s="493" t="n">
        <v>73156.46000000001</v>
      </c>
      <c r="J1859" s="493" t="n">
        <v>88424.88</v>
      </c>
      <c r="K1859" s="493" t="n">
        <v>76689.78</v>
      </c>
      <c r="L1859" s="493" t="n">
        <v>76866.23</v>
      </c>
      <c r="M1859" s="493" t="n">
        <v>80693.88</v>
      </c>
      <c r="N1859" s="493" t="n">
        <v>75209.07000000001</v>
      </c>
      <c r="O1859" s="493" t="n">
        <v>83506.10000000001</v>
      </c>
      <c r="P1859" s="493" t="n">
        <v>85265.10000000001</v>
      </c>
      <c r="Q1859" s="493" t="n">
        <v>76564.11</v>
      </c>
      <c r="R1859" s="493" t="n">
        <v>90588.11</v>
      </c>
      <c r="S1859" s="493" t="n">
        <v>118646.95</v>
      </c>
      <c r="T1859" s="493" t="n">
        <v>113784.5</v>
      </c>
      <c r="U1859" s="493" t="n">
        <v>53617.45</v>
      </c>
      <c r="V1859" s="493" t="n">
        <v>53633.14</v>
      </c>
      <c r="W1859" s="493" t="n">
        <v>82397.33</v>
      </c>
      <c r="X1859" s="493" t="n">
        <v>66332.25</v>
      </c>
      <c r="Y1859" s="493" t="n">
        <v>52162.56</v>
      </c>
      <c r="Z1859" s="493" t="n">
        <v>63836.91</v>
      </c>
      <c r="AA1859" s="493" t="n">
        <v>54963.63</v>
      </c>
      <c r="AB1859" s="493" t="n">
        <v>66024.61</v>
      </c>
      <c r="AC1859" s="493" t="n">
        <v>61933.02</v>
      </c>
      <c r="AD1859" s="493" t="n">
        <v>78413.13</v>
      </c>
      <c r="AE1859" s="493" t="n">
        <v>79326.97</v>
      </c>
      <c r="AF1859" s="493" t="n">
        <v>81435.78</v>
      </c>
      <c r="AG1859" s="493" t="n">
        <v>74344.22</v>
      </c>
      <c r="AH1859" s="493" t="n">
        <v>81092.67999999999</v>
      </c>
      <c r="AI1859" s="493" t="n">
        <v>86728.22</v>
      </c>
      <c r="AJ1859" s="493" t="n">
        <v>106999.67</v>
      </c>
      <c r="AK1859" s="493" t="n">
        <v>121273.98</v>
      </c>
      <c r="AL1859" s="493" t="n">
        <v>109510</v>
      </c>
      <c r="AM1859" s="493" t="n">
        <v>123258.47</v>
      </c>
      <c r="AN1859" s="493" t="n">
        <v>113651.29</v>
      </c>
      <c r="AO1859" s="493" t="n">
        <v>122946.96</v>
      </c>
      <c r="AP1859" s="493" t="n">
        <v>113913.78</v>
      </c>
      <c r="AQ1859" s="493" t="n">
        <v>115941.24</v>
      </c>
      <c r="AR1859" s="493" t="n">
        <v>122201.26</v>
      </c>
      <c r="AS1859" s="493" t="n">
        <v>81499.47</v>
      </c>
      <c r="AT1859" s="493" t="n">
        <v>51087.63</v>
      </c>
      <c r="AU1859" s="493" t="n">
        <v>50661.51</v>
      </c>
      <c r="AV1859" s="493" t="n">
        <v>46603.72</v>
      </c>
      <c r="AW1859" s="493" t="n">
        <v>36172.43</v>
      </c>
      <c r="AX1859" s="493" t="n">
        <v>50528.41</v>
      </c>
      <c r="AY1859" s="493" t="n">
        <v>49411.19</v>
      </c>
      <c r="AZ1859" s="493" t="n">
        <v>43085.29</v>
      </c>
      <c r="BA1859" s="493" t="n">
        <v>50996.03</v>
      </c>
      <c r="BB1859" s="493" t="n">
        <v>46452.95</v>
      </c>
      <c r="BC1859" s="493" t="n">
        <v>47038.77</v>
      </c>
      <c r="BD1859" s="493" t="n">
        <v>42924.27</v>
      </c>
      <c r="BE1859" s="493" t="n">
        <v>38136.15</v>
      </c>
      <c r="BF1859" s="493" t="n">
        <v>42316.96</v>
      </c>
      <c r="BG1859" s="493" t="n">
        <v>45948.87</v>
      </c>
      <c r="BH1859" s="493" t="n">
        <v>54168.9</v>
      </c>
      <c r="BI1859" s="493" t="n">
        <v>47539.48</v>
      </c>
      <c r="BJ1859" s="493" t="n">
        <v>58762.62</v>
      </c>
      <c r="BK1859" s="493" t="n">
        <v>55044.54</v>
      </c>
      <c r="BL1859" s="493" t="n">
        <v>66492.78999999999</v>
      </c>
      <c r="BM1859" s="493" t="n">
        <v>57290.11</v>
      </c>
      <c r="BN1859" s="493" t="n">
        <v>53170.42</v>
      </c>
      <c r="BO1859" s="493" t="n">
        <v>61137.36</v>
      </c>
      <c r="BP1859" s="493" t="n">
        <v>61796.02</v>
      </c>
      <c r="BQ1859" s="493" t="n">
        <v>55242.89</v>
      </c>
      <c r="BR1859" s="493" t="n">
        <v>63877.61</v>
      </c>
      <c r="BS1859" s="493" t="n">
        <v>68031.59</v>
      </c>
      <c r="BT1859" s="493" t="n">
        <v>65167.35</v>
      </c>
      <c r="BU1859" s="493" t="n">
        <v>74540.62</v>
      </c>
      <c r="BV1859" s="493" t="n">
        <v>72445.78</v>
      </c>
      <c r="BW1859" s="493" t="n">
        <v>66603.64999999999</v>
      </c>
    </row>
    <row r="1860">
      <c r="A1860" t="inlineStr">
        <is>
          <t>[C9C] ANGIOTENSIN-II 길항제 (단일)</t>
        </is>
      </c>
      <c r="B1860" t="inlineStr">
        <is>
          <t>휴텍스</t>
        </is>
      </c>
      <c r="C1860" t="inlineStr">
        <is>
          <t>발사르반</t>
        </is>
      </c>
      <c r="D1860" t="inlineStr">
        <is>
          <t>휴텍스</t>
        </is>
      </c>
      <c r="E1860" t="inlineStr">
        <is>
          <t>valsartan</t>
        </is>
      </c>
      <c r="F1860" t="inlineStr">
        <is>
          <t>보건소</t>
        </is>
      </c>
      <c r="G1860" t="inlineStr">
        <is>
          <t>Generic</t>
        </is>
      </c>
      <c r="H1860" s="493" t="n">
        <v>82.8</v>
      </c>
      <c r="I1860" s="493" t="n">
        <v>374.4</v>
      </c>
      <c r="J1860" s="493" t="n">
        <v>368.4</v>
      </c>
      <c r="K1860" s="493" t="n">
        <v>280.8</v>
      </c>
      <c r="L1860" s="493" t="n">
        <v>240</v>
      </c>
      <c r="M1860" s="493" t="n">
        <v>66</v>
      </c>
      <c r="N1860" s="493" t="n">
        <v>265.8</v>
      </c>
      <c r="O1860" s="493" t="n">
        <v>383.1</v>
      </c>
      <c r="P1860" s="493" t="n">
        <v>192.6</v>
      </c>
      <c r="Q1860" s="493" t="n">
        <v>193.5</v>
      </c>
      <c r="R1860" s="493" t="n">
        <v>60.6</v>
      </c>
      <c r="S1860" s="493" t="n">
        <v>2886.36</v>
      </c>
      <c r="T1860" s="493" t="n">
        <v>737.85</v>
      </c>
      <c r="U1860" s="493" t="n">
        <v>593.22</v>
      </c>
      <c r="V1860" s="493" t="n">
        <v>1252.73</v>
      </c>
      <c r="W1860" s="493" t="n">
        <v>1493</v>
      </c>
      <c r="X1860" s="493" t="n">
        <v>2830.83</v>
      </c>
      <c r="Y1860" s="493" t="n">
        <v>2253.35</v>
      </c>
      <c r="Z1860" s="493" t="n">
        <v>2019</v>
      </c>
      <c r="AA1860" s="493" t="n">
        <v>2780.9</v>
      </c>
      <c r="AB1860" s="493" t="n">
        <v>2460</v>
      </c>
      <c r="AC1860" s="493" t="n">
        <v>3765.28</v>
      </c>
      <c r="AD1860" s="493" t="n">
        <v>2894.4</v>
      </c>
      <c r="AE1860" s="493" t="n">
        <v>2259.59</v>
      </c>
      <c r="AF1860" s="493" t="n">
        <v>3430</v>
      </c>
      <c r="AG1860" s="493" t="n">
        <v>2669.7</v>
      </c>
      <c r="AH1860" s="493" t="n">
        <v>1923.3</v>
      </c>
      <c r="AI1860" s="493" t="n">
        <v>2761.2</v>
      </c>
      <c r="AJ1860" s="493" t="n">
        <v>3811.8</v>
      </c>
      <c r="AK1860" s="493" t="n">
        <v>2843.25</v>
      </c>
      <c r="AL1860" s="493" t="n">
        <v>2483.25</v>
      </c>
      <c r="AM1860" s="493" t="n">
        <v>4250.45</v>
      </c>
      <c r="AN1860" s="493" t="n">
        <v>2983.8</v>
      </c>
      <c r="AO1860" s="493" t="n">
        <v>2722.7</v>
      </c>
      <c r="AP1860" s="493" t="n">
        <v>2756.63</v>
      </c>
      <c r="AQ1860" s="493" t="n">
        <v>2676.6</v>
      </c>
      <c r="AR1860" s="493" t="n">
        <v>2428.95</v>
      </c>
      <c r="AS1860" s="493" t="n">
        <v>2892.91</v>
      </c>
      <c r="AT1860" s="493" t="n">
        <v>2257.15</v>
      </c>
      <c r="AU1860" s="493" t="n">
        <v>1707.45</v>
      </c>
      <c r="AV1860" s="493" t="n">
        <v>2898.79</v>
      </c>
      <c r="AW1860" s="493" t="n">
        <v>3672.8</v>
      </c>
      <c r="AX1860" s="493" t="n">
        <v>2030.7</v>
      </c>
      <c r="AY1860" s="493" t="n">
        <v>2029.8</v>
      </c>
      <c r="AZ1860" s="493" t="n">
        <v>3028.44</v>
      </c>
      <c r="BA1860" s="493" t="n">
        <v>3113</v>
      </c>
      <c r="BB1860" s="493" t="n">
        <v>4039.8</v>
      </c>
      <c r="BC1860" s="493" t="n">
        <v>663.3</v>
      </c>
      <c r="BD1860" s="493" t="n">
        <v>2279.55</v>
      </c>
      <c r="BE1860" s="493" t="n">
        <v>3877.61</v>
      </c>
      <c r="BF1860" s="493" t="n">
        <v>2715.6</v>
      </c>
      <c r="BG1860" s="493" t="n">
        <v>1048.95</v>
      </c>
      <c r="BH1860" s="493" t="n">
        <v>3502.76</v>
      </c>
      <c r="BI1860" s="493" t="n">
        <v>2777.1</v>
      </c>
      <c r="BJ1860" s="493" t="n">
        <v>3144.6</v>
      </c>
      <c r="BK1860" s="493" t="n">
        <v>1921.5</v>
      </c>
      <c r="BL1860" s="493" t="n">
        <v>2708.55</v>
      </c>
      <c r="BM1860" s="493" t="n">
        <v>2030.1</v>
      </c>
      <c r="BN1860" s="493" t="n">
        <v>1997.1</v>
      </c>
      <c r="BO1860" s="493" t="n">
        <v>1485.9</v>
      </c>
      <c r="BP1860" s="493" t="n">
        <v>2365.5</v>
      </c>
      <c r="BQ1860" s="493" t="n">
        <v>2044.8</v>
      </c>
      <c r="BR1860" s="493" t="n">
        <v>2315.1</v>
      </c>
      <c r="BS1860" s="493" t="n">
        <v>2459.4</v>
      </c>
      <c r="BT1860" s="493" t="n">
        <v>1917</v>
      </c>
      <c r="BU1860" s="493" t="n">
        <v>1771.8</v>
      </c>
      <c r="BV1860" s="493" t="n">
        <v>1717.8</v>
      </c>
      <c r="BW1860" s="493" t="n">
        <v>229.2</v>
      </c>
    </row>
    <row r="1861">
      <c r="A1861" t="inlineStr">
        <is>
          <t>[C9C] ANGIOTENSIN-II 길항제 (단일)</t>
        </is>
      </c>
      <c r="B1861" t="inlineStr">
        <is>
          <t>휴텍스</t>
        </is>
      </c>
      <c r="C1861" t="inlineStr">
        <is>
          <t>발사르반</t>
        </is>
      </c>
      <c r="D1861" t="inlineStr">
        <is>
          <t>휴텍스</t>
        </is>
      </c>
      <c r="E1861" t="inlineStr">
        <is>
          <t>valsartan</t>
        </is>
      </c>
      <c r="F1861" t="inlineStr">
        <is>
          <t>기타(치과의원, 치과병원 등)</t>
        </is>
      </c>
      <c r="G1861" t="inlineStr">
        <is>
          <t>Generic</t>
        </is>
      </c>
      <c r="H1861" s="493" t="n">
        <v>0</v>
      </c>
      <c r="I1861" s="493" t="n">
        <v>0</v>
      </c>
      <c r="J1861" s="493" t="n">
        <v>0</v>
      </c>
      <c r="K1861" s="493" t="n">
        <v>0</v>
      </c>
      <c r="L1861" s="493" t="n">
        <v>0</v>
      </c>
      <c r="M1861" s="493" t="n">
        <v>0</v>
      </c>
      <c r="N1861" s="493" t="n">
        <v>0</v>
      </c>
      <c r="O1861" s="493" t="n">
        <v>0</v>
      </c>
      <c r="P1861" s="493" t="n">
        <v>0</v>
      </c>
      <c r="Q1861" s="493" t="n">
        <v>0</v>
      </c>
      <c r="R1861" s="493" t="n">
        <v>0</v>
      </c>
      <c r="S1861" s="493" t="n">
        <v>0</v>
      </c>
      <c r="T1861" s="493" t="n">
        <v>0</v>
      </c>
      <c r="U1861" s="493" t="n">
        <v>0</v>
      </c>
      <c r="V1861" s="493" t="n">
        <v>0</v>
      </c>
      <c r="W1861" s="493" t="n">
        <v>0</v>
      </c>
      <c r="X1861" s="493" t="n">
        <v>0</v>
      </c>
      <c r="Y1861" s="493" t="n">
        <v>0</v>
      </c>
      <c r="Z1861" s="493" t="n">
        <v>0</v>
      </c>
      <c r="AA1861" s="493" t="n">
        <v>72</v>
      </c>
      <c r="AB1861" s="493" t="n">
        <v>69.90000000000001</v>
      </c>
      <c r="AC1861" s="493" t="n">
        <v>0</v>
      </c>
      <c r="AD1861" s="493" t="n">
        <v>0</v>
      </c>
      <c r="AE1861" s="493" t="n">
        <v>0</v>
      </c>
      <c r="AF1861" s="493" t="n">
        <v>0</v>
      </c>
      <c r="AG1861" s="493" t="n">
        <v>0</v>
      </c>
      <c r="AH1861" s="493" t="n">
        <v>0</v>
      </c>
      <c r="AI1861" s="493" t="n">
        <v>0</v>
      </c>
      <c r="AJ1861" s="493" t="n">
        <v>0</v>
      </c>
      <c r="AK1861" s="493" t="n">
        <v>0</v>
      </c>
      <c r="AL1861" s="493" t="n">
        <v>0</v>
      </c>
      <c r="AM1861" s="493" t="n">
        <v>0</v>
      </c>
      <c r="AN1861" s="493" t="n">
        <v>0</v>
      </c>
      <c r="AO1861" s="493" t="n">
        <v>866</v>
      </c>
      <c r="AP1861" s="493" t="n">
        <v>0</v>
      </c>
      <c r="AQ1861" s="493" t="n">
        <v>0</v>
      </c>
      <c r="AR1861" s="493" t="n">
        <v>138.3</v>
      </c>
      <c r="AS1861" s="493" t="n">
        <v>0</v>
      </c>
      <c r="AT1861" s="493" t="n">
        <v>0</v>
      </c>
      <c r="AU1861" s="493" t="n">
        <v>0</v>
      </c>
      <c r="AV1861" s="493" t="n">
        <v>0</v>
      </c>
      <c r="AW1861" s="493" t="n">
        <v>0</v>
      </c>
      <c r="AX1861" s="493" t="n">
        <v>0</v>
      </c>
      <c r="AY1861" s="493" t="n">
        <v>0</v>
      </c>
      <c r="AZ1861" s="493" t="n">
        <v>0</v>
      </c>
      <c r="BA1861" s="493" t="n">
        <v>0</v>
      </c>
      <c r="BB1861" s="493" t="n">
        <v>0</v>
      </c>
      <c r="BC1861" s="493" t="n">
        <v>0</v>
      </c>
      <c r="BD1861" s="493" t="n">
        <v>0</v>
      </c>
      <c r="BE1861" s="493" t="n">
        <v>727.04</v>
      </c>
      <c r="BF1861" s="493" t="n">
        <v>0</v>
      </c>
      <c r="BG1861" s="493" t="n">
        <v>0</v>
      </c>
      <c r="BH1861" s="493" t="n">
        <v>0</v>
      </c>
      <c r="BI1861" s="493" t="n">
        <v>0</v>
      </c>
      <c r="BJ1861" s="493" t="n">
        <v>0</v>
      </c>
      <c r="BK1861" s="493" t="n">
        <v>259.56</v>
      </c>
      <c r="BL1861" s="493" t="n">
        <v>0</v>
      </c>
      <c r="BM1861" s="493" t="n">
        <v>0</v>
      </c>
      <c r="BN1861" s="493" t="n">
        <v>0</v>
      </c>
      <c r="BO1861" s="493" t="n">
        <v>0</v>
      </c>
      <c r="BP1861" s="493" t="n">
        <v>339.64</v>
      </c>
      <c r="BQ1861" s="493" t="n">
        <v>0</v>
      </c>
      <c r="BR1861" s="493" t="n">
        <v>0</v>
      </c>
      <c r="BS1861" s="493" t="n">
        <v>0</v>
      </c>
      <c r="BT1861" s="493" t="n">
        <v>0</v>
      </c>
      <c r="BU1861" s="493" t="n">
        <v>0</v>
      </c>
      <c r="BV1861" s="493" t="n">
        <v>0</v>
      </c>
      <c r="BW1861" s="493" t="n">
        <v>0</v>
      </c>
    </row>
    <row r="1862">
      <c r="A1862" t="inlineStr">
        <is>
          <t>[C9C] ANGIOTENSIN-II 길항제 (단일)</t>
        </is>
      </c>
      <c r="B1862" t="inlineStr">
        <is>
          <t>휴텍스</t>
        </is>
      </c>
      <c r="C1862" t="inlineStr">
        <is>
          <t>하이퍼텔미</t>
        </is>
      </c>
      <c r="D1862" t="inlineStr">
        <is>
          <t>휴텍스</t>
        </is>
      </c>
      <c r="E1862" t="inlineStr">
        <is>
          <t>telmisartan</t>
        </is>
      </c>
      <c r="F1862" t="inlineStr">
        <is>
          <t>종합병원</t>
        </is>
      </c>
      <c r="G1862" t="inlineStr">
        <is>
          <t>Generic</t>
        </is>
      </c>
      <c r="H1862" s="493" t="n">
        <v>493.8</v>
      </c>
      <c r="I1862" s="493" t="n">
        <v>998.7</v>
      </c>
      <c r="J1862" s="493" t="n">
        <v>659.7</v>
      </c>
      <c r="K1862" s="493" t="n">
        <v>684</v>
      </c>
      <c r="L1862" s="493" t="n">
        <v>556.95</v>
      </c>
      <c r="M1862" s="493" t="n">
        <v>221.1</v>
      </c>
      <c r="N1862" s="493" t="n">
        <v>730.2</v>
      </c>
      <c r="O1862" s="493" t="n">
        <v>577.2</v>
      </c>
      <c r="P1862" s="493" t="n">
        <v>196.2</v>
      </c>
      <c r="Q1862" s="493" t="n">
        <v>390.6</v>
      </c>
      <c r="R1862" s="493" t="n">
        <v>63</v>
      </c>
      <c r="S1862" s="493" t="n">
        <v>369</v>
      </c>
      <c r="T1862" s="493" t="n">
        <v>918.9</v>
      </c>
      <c r="U1862" s="493" t="n">
        <v>94.5</v>
      </c>
      <c r="V1862" s="493" t="n">
        <v>420.6</v>
      </c>
      <c r="W1862" s="493" t="n">
        <v>842.7</v>
      </c>
      <c r="X1862" s="493" t="n">
        <v>157.5</v>
      </c>
      <c r="Y1862" s="493" t="n">
        <v>625.8</v>
      </c>
      <c r="Z1862" s="493" t="n">
        <v>616.86</v>
      </c>
      <c r="AA1862" s="493" t="n">
        <v>1213.42</v>
      </c>
      <c r="AB1862" s="493" t="n">
        <v>631.5</v>
      </c>
      <c r="AC1862" s="493" t="n">
        <v>842.42</v>
      </c>
      <c r="AD1862" s="493" t="n">
        <v>905.4</v>
      </c>
      <c r="AE1862" s="493" t="n">
        <v>8569.57</v>
      </c>
      <c r="AF1862" s="493" t="n">
        <v>15705.86</v>
      </c>
      <c r="AG1862" s="493" t="n">
        <v>16217.42</v>
      </c>
      <c r="AH1862" s="493" t="n">
        <v>15566.25</v>
      </c>
      <c r="AI1862" s="493" t="n">
        <v>17142.86</v>
      </c>
      <c r="AJ1862" s="493" t="n">
        <v>15998.01</v>
      </c>
      <c r="AK1862" s="493" t="n">
        <v>19662</v>
      </c>
      <c r="AL1862" s="493" t="n">
        <v>15520.22</v>
      </c>
      <c r="AM1862" s="493" t="n">
        <v>16243.36</v>
      </c>
      <c r="AN1862" s="493" t="n">
        <v>14506.11</v>
      </c>
      <c r="AO1862" s="493" t="n">
        <v>12756.44</v>
      </c>
      <c r="AP1862" s="493" t="n">
        <v>20550.14</v>
      </c>
      <c r="AQ1862" s="493" t="n">
        <v>18030.45</v>
      </c>
      <c r="AR1862" s="493" t="n">
        <v>17512.51</v>
      </c>
      <c r="AS1862" s="493" t="n">
        <v>15007.93</v>
      </c>
      <c r="AT1862" s="493" t="n">
        <v>1991.7</v>
      </c>
      <c r="AU1862" s="493" t="n">
        <v>631.5</v>
      </c>
      <c r="AV1862" s="493" t="n">
        <v>158.4</v>
      </c>
      <c r="AW1862" s="493" t="n">
        <v>414.6</v>
      </c>
      <c r="AX1862" s="493" t="n">
        <v>516.3</v>
      </c>
      <c r="AY1862" s="493" t="n">
        <v>230.1</v>
      </c>
      <c r="AZ1862" s="493" t="n">
        <v>576</v>
      </c>
      <c r="BA1862" s="493" t="n">
        <v>372.3</v>
      </c>
      <c r="BB1862" s="493" t="n">
        <v>51.95</v>
      </c>
      <c r="BC1862" s="493" t="n">
        <v>411.03</v>
      </c>
      <c r="BD1862" s="493" t="n">
        <v>104.7</v>
      </c>
      <c r="BE1862" s="493" t="n">
        <v>501.6</v>
      </c>
      <c r="BF1862" s="493" t="n">
        <v>983.4</v>
      </c>
      <c r="BG1862" s="493" t="n">
        <v>314.1</v>
      </c>
      <c r="BH1862" s="493" t="n">
        <v>234.75</v>
      </c>
      <c r="BI1862" s="493" t="n">
        <v>194.4</v>
      </c>
      <c r="BJ1862" s="493" t="n">
        <v>674.7</v>
      </c>
      <c r="BK1862" s="493" t="n">
        <v>0</v>
      </c>
      <c r="BL1862" s="493" t="n">
        <v>1396.5</v>
      </c>
      <c r="BM1862" s="493" t="n">
        <v>712.8</v>
      </c>
      <c r="BN1862" s="493" t="n">
        <v>539.4</v>
      </c>
      <c r="BO1862" s="493" t="n">
        <v>616.2</v>
      </c>
      <c r="BP1862" s="493" t="n">
        <v>117</v>
      </c>
      <c r="BQ1862" s="493" t="n">
        <v>38.4</v>
      </c>
      <c r="BR1862" s="493" t="n">
        <v>703.8</v>
      </c>
      <c r="BS1862" s="493" t="n">
        <v>38.4</v>
      </c>
      <c r="BT1862" s="493" t="n">
        <v>249.6</v>
      </c>
      <c r="BU1862" s="493" t="n">
        <v>324.9</v>
      </c>
      <c r="BV1862" s="493" t="n">
        <v>39.3</v>
      </c>
      <c r="BW1862" s="493" t="n">
        <v>111.6</v>
      </c>
    </row>
    <row r="1863">
      <c r="A1863" t="inlineStr">
        <is>
          <t>[C9C] ANGIOTENSIN-II 길항제 (단일)</t>
        </is>
      </c>
      <c r="B1863" t="inlineStr">
        <is>
          <t>휴텍스</t>
        </is>
      </c>
      <c r="C1863" t="inlineStr">
        <is>
          <t>하이퍼텔미</t>
        </is>
      </c>
      <c r="D1863" t="inlineStr">
        <is>
          <t>휴텍스</t>
        </is>
      </c>
      <c r="E1863" t="inlineStr">
        <is>
          <t>telmisartan</t>
        </is>
      </c>
      <c r="F1863" t="inlineStr">
        <is>
          <t>병원</t>
        </is>
      </c>
      <c r="G1863" t="inlineStr">
        <is>
          <t>Generic</t>
        </is>
      </c>
      <c r="H1863" s="493" t="n">
        <v>3936.23</v>
      </c>
      <c r="I1863" s="493" t="n">
        <v>4452.42</v>
      </c>
      <c r="J1863" s="493" t="n">
        <v>4380.34</v>
      </c>
      <c r="K1863" s="493" t="n">
        <v>10453.7</v>
      </c>
      <c r="L1863" s="493" t="n">
        <v>6642.52</v>
      </c>
      <c r="M1863" s="493" t="n">
        <v>7936.26</v>
      </c>
      <c r="N1863" s="493" t="n">
        <v>4418.2</v>
      </c>
      <c r="O1863" s="493" t="n">
        <v>3758.15</v>
      </c>
      <c r="P1863" s="493" t="n">
        <v>4937.8</v>
      </c>
      <c r="Q1863" s="493" t="n">
        <v>7903.82</v>
      </c>
      <c r="R1863" s="493" t="n">
        <v>7610.6</v>
      </c>
      <c r="S1863" s="493" t="n">
        <v>8760.5</v>
      </c>
      <c r="T1863" s="493" t="n">
        <v>8626.4</v>
      </c>
      <c r="U1863" s="493" t="n">
        <v>4654.64</v>
      </c>
      <c r="V1863" s="493" t="n">
        <v>8012.57</v>
      </c>
      <c r="W1863" s="493" t="n">
        <v>5498.12</v>
      </c>
      <c r="X1863" s="493" t="n">
        <v>8077.34</v>
      </c>
      <c r="Y1863" s="493" t="n">
        <v>6995.5</v>
      </c>
      <c r="Z1863" s="493" t="n">
        <v>8687.200000000001</v>
      </c>
      <c r="AA1863" s="493" t="n">
        <v>6807.77</v>
      </c>
      <c r="AB1863" s="493" t="n">
        <v>12128.06</v>
      </c>
      <c r="AC1863" s="493" t="n">
        <v>7834.78</v>
      </c>
      <c r="AD1863" s="493" t="n">
        <v>9789.9</v>
      </c>
      <c r="AE1863" s="493" t="n">
        <v>6021.5</v>
      </c>
      <c r="AF1863" s="493" t="n">
        <v>9028</v>
      </c>
      <c r="AG1863" s="493" t="n">
        <v>6674.46</v>
      </c>
      <c r="AH1863" s="493" t="n">
        <v>4831.12</v>
      </c>
      <c r="AI1863" s="493" t="n">
        <v>10473.6</v>
      </c>
      <c r="AJ1863" s="493" t="n">
        <v>11527.86</v>
      </c>
      <c r="AK1863" s="493" t="n">
        <v>10563.29</v>
      </c>
      <c r="AL1863" s="493" t="n">
        <v>13300.68</v>
      </c>
      <c r="AM1863" s="493" t="n">
        <v>11696.84</v>
      </c>
      <c r="AN1863" s="493" t="n">
        <v>7255.87</v>
      </c>
      <c r="AO1863" s="493" t="n">
        <v>12232.83</v>
      </c>
      <c r="AP1863" s="493" t="n">
        <v>14048.14</v>
      </c>
      <c r="AQ1863" s="493" t="n">
        <v>9235</v>
      </c>
      <c r="AR1863" s="493" t="n">
        <v>16961.85</v>
      </c>
      <c r="AS1863" s="493" t="n">
        <v>7864.87</v>
      </c>
      <c r="AT1863" s="493" t="n">
        <v>14500.15</v>
      </c>
      <c r="AU1863" s="493" t="n">
        <v>13421.34</v>
      </c>
      <c r="AV1863" s="493" t="n">
        <v>6536.5</v>
      </c>
      <c r="AW1863" s="493" t="n">
        <v>4193.68</v>
      </c>
      <c r="AX1863" s="493" t="n">
        <v>3800.85</v>
      </c>
      <c r="AY1863" s="493" t="n">
        <v>3789.05</v>
      </c>
      <c r="AZ1863" s="493" t="n">
        <v>4055.2</v>
      </c>
      <c r="BA1863" s="493" t="n">
        <v>5993.22</v>
      </c>
      <c r="BB1863" s="493" t="n">
        <v>3497.68</v>
      </c>
      <c r="BC1863" s="493" t="n">
        <v>5305.1</v>
      </c>
      <c r="BD1863" s="493" t="n">
        <v>4439.25</v>
      </c>
      <c r="BE1863" s="493" t="n">
        <v>2686.62</v>
      </c>
      <c r="BF1863" s="493" t="n">
        <v>3796.12</v>
      </c>
      <c r="BG1863" s="493" t="n">
        <v>5644.9</v>
      </c>
      <c r="BH1863" s="493" t="n">
        <v>4266.44</v>
      </c>
      <c r="BI1863" s="493" t="n">
        <v>5493.62</v>
      </c>
      <c r="BJ1863" s="493" t="n">
        <v>3198.5</v>
      </c>
      <c r="BK1863" s="493" t="n">
        <v>4159.1</v>
      </c>
      <c r="BL1863" s="493" t="n">
        <v>4365.28</v>
      </c>
      <c r="BM1863" s="493" t="n">
        <v>1325.45</v>
      </c>
      <c r="BN1863" s="493" t="n">
        <v>1430.94</v>
      </c>
      <c r="BO1863" s="493" t="n">
        <v>6057.4</v>
      </c>
      <c r="BP1863" s="493" t="n">
        <v>2135.24</v>
      </c>
      <c r="BQ1863" s="493" t="n">
        <v>1425.18</v>
      </c>
      <c r="BR1863" s="493" t="n">
        <v>3635.5</v>
      </c>
      <c r="BS1863" s="493" t="n">
        <v>2921.2</v>
      </c>
      <c r="BT1863" s="493" t="n">
        <v>1067.88</v>
      </c>
      <c r="BU1863" s="493" t="n">
        <v>4815.88</v>
      </c>
      <c r="BV1863" s="493" t="n">
        <v>1622.1</v>
      </c>
      <c r="BW1863" s="493" t="n">
        <v>3064.36</v>
      </c>
    </row>
    <row r="1864">
      <c r="A1864" t="inlineStr">
        <is>
          <t>[C9C] ANGIOTENSIN-II 길항제 (단일)</t>
        </is>
      </c>
      <c r="B1864" t="inlineStr">
        <is>
          <t>휴텍스</t>
        </is>
      </c>
      <c r="C1864" t="inlineStr">
        <is>
          <t>하이퍼텔미</t>
        </is>
      </c>
      <c r="D1864" t="inlineStr">
        <is>
          <t>휴텍스</t>
        </is>
      </c>
      <c r="E1864" t="inlineStr">
        <is>
          <t>telmisartan</t>
        </is>
      </c>
      <c r="F1864" t="inlineStr">
        <is>
          <t>의원</t>
        </is>
      </c>
      <c r="G1864" t="inlineStr">
        <is>
          <t>Generic</t>
        </is>
      </c>
      <c r="H1864" s="493" t="n">
        <v>178921.89</v>
      </c>
      <c r="I1864" s="493" t="n">
        <v>173668.26</v>
      </c>
      <c r="J1864" s="493" t="n">
        <v>195138.21</v>
      </c>
      <c r="K1864" s="493" t="n">
        <v>189241.02</v>
      </c>
      <c r="L1864" s="493" t="n">
        <v>204139.58</v>
      </c>
      <c r="M1864" s="493" t="n">
        <v>188693.89</v>
      </c>
      <c r="N1864" s="493" t="n">
        <v>172099.45</v>
      </c>
      <c r="O1864" s="493" t="n">
        <v>157642.7</v>
      </c>
      <c r="P1864" s="493" t="n">
        <v>135779.9</v>
      </c>
      <c r="Q1864" s="493" t="n">
        <v>129950.53</v>
      </c>
      <c r="R1864" s="493" t="n">
        <v>164360.55</v>
      </c>
      <c r="S1864" s="493" t="n">
        <v>249374.11</v>
      </c>
      <c r="T1864" s="493" t="n">
        <v>233441.92</v>
      </c>
      <c r="U1864" s="493" t="n">
        <v>232532.68</v>
      </c>
      <c r="V1864" s="493" t="n">
        <v>256741.44</v>
      </c>
      <c r="W1864" s="493" t="n">
        <v>258911.44</v>
      </c>
      <c r="X1864" s="493" t="n">
        <v>280183.42</v>
      </c>
      <c r="Y1864" s="493" t="n">
        <v>280266.64</v>
      </c>
      <c r="Z1864" s="493" t="n">
        <v>318170.35</v>
      </c>
      <c r="AA1864" s="493" t="n">
        <v>337221.65</v>
      </c>
      <c r="AB1864" s="493" t="n">
        <v>346416.33</v>
      </c>
      <c r="AC1864" s="493" t="n">
        <v>360239.33</v>
      </c>
      <c r="AD1864" s="493" t="n">
        <v>360818.81</v>
      </c>
      <c r="AE1864" s="493" t="n">
        <v>401357.41</v>
      </c>
      <c r="AF1864" s="493" t="n">
        <v>378101.78</v>
      </c>
      <c r="AG1864" s="493" t="n">
        <v>355146.7</v>
      </c>
      <c r="AH1864" s="493" t="n">
        <v>407793.89</v>
      </c>
      <c r="AI1864" s="493" t="n">
        <v>380090.92</v>
      </c>
      <c r="AJ1864" s="493" t="n">
        <v>404313.67</v>
      </c>
      <c r="AK1864" s="493" t="n">
        <v>424982.57</v>
      </c>
      <c r="AL1864" s="493" t="n">
        <v>410161.08</v>
      </c>
      <c r="AM1864" s="493" t="n">
        <v>416703.94</v>
      </c>
      <c r="AN1864" s="493" t="n">
        <v>378873.1</v>
      </c>
      <c r="AO1864" s="493" t="n">
        <v>381936.56</v>
      </c>
      <c r="AP1864" s="493" t="n">
        <v>363670.93</v>
      </c>
      <c r="AQ1864" s="493" t="n">
        <v>353821.9</v>
      </c>
      <c r="AR1864" s="493" t="n">
        <v>358434.19</v>
      </c>
      <c r="AS1864" s="493" t="n">
        <v>252679.13</v>
      </c>
      <c r="AT1864" s="493" t="n">
        <v>171204.37</v>
      </c>
      <c r="AU1864" s="493" t="n">
        <v>168824.91</v>
      </c>
      <c r="AV1864" s="493" t="n">
        <v>172540.1</v>
      </c>
      <c r="AW1864" s="493" t="n">
        <v>172861.19</v>
      </c>
      <c r="AX1864" s="493" t="n">
        <v>185617.54</v>
      </c>
      <c r="AY1864" s="493" t="n">
        <v>173555.99</v>
      </c>
      <c r="AZ1864" s="493" t="n">
        <v>155156.66</v>
      </c>
      <c r="BA1864" s="493" t="n">
        <v>180776.45</v>
      </c>
      <c r="BB1864" s="493" t="n">
        <v>167002.56</v>
      </c>
      <c r="BC1864" s="493" t="n">
        <v>187474.39</v>
      </c>
      <c r="BD1864" s="493" t="n">
        <v>163591.13</v>
      </c>
      <c r="BE1864" s="493" t="n">
        <v>156135.56</v>
      </c>
      <c r="BF1864" s="493" t="n">
        <v>160620.8</v>
      </c>
      <c r="BG1864" s="493" t="n">
        <v>165375.32</v>
      </c>
      <c r="BH1864" s="493" t="n">
        <v>154063.45</v>
      </c>
      <c r="BI1864" s="493" t="n">
        <v>157194.94</v>
      </c>
      <c r="BJ1864" s="493" t="n">
        <v>159973.6</v>
      </c>
      <c r="BK1864" s="493" t="n">
        <v>159704.73</v>
      </c>
      <c r="BL1864" s="493" t="n">
        <v>192136.15</v>
      </c>
      <c r="BM1864" s="493" t="n">
        <v>174950.55</v>
      </c>
      <c r="BN1864" s="493" t="n">
        <v>170489.78</v>
      </c>
      <c r="BO1864" s="493" t="n">
        <v>191635.39</v>
      </c>
      <c r="BP1864" s="493" t="n">
        <v>188433.76</v>
      </c>
      <c r="BQ1864" s="493" t="n">
        <v>166464.02</v>
      </c>
      <c r="BR1864" s="493" t="n">
        <v>196335.54</v>
      </c>
      <c r="BS1864" s="493" t="n">
        <v>198448.46</v>
      </c>
      <c r="BT1864" s="493" t="n">
        <v>186498.82</v>
      </c>
      <c r="BU1864" s="493" t="n">
        <v>195154.52</v>
      </c>
      <c r="BV1864" s="493" t="n">
        <v>208101.1</v>
      </c>
      <c r="BW1864" s="493" t="n">
        <v>197066.88</v>
      </c>
    </row>
    <row r="1865">
      <c r="A1865" t="inlineStr">
        <is>
          <t>[C9C] ANGIOTENSIN-II 길항제 (단일)</t>
        </is>
      </c>
      <c r="B1865" t="inlineStr">
        <is>
          <t>휴텍스</t>
        </is>
      </c>
      <c r="C1865" t="inlineStr">
        <is>
          <t>하이퍼텔미</t>
        </is>
      </c>
      <c r="D1865" t="inlineStr">
        <is>
          <t>휴텍스</t>
        </is>
      </c>
      <c r="E1865" t="inlineStr">
        <is>
          <t>telmisartan</t>
        </is>
      </c>
      <c r="F1865" t="inlineStr">
        <is>
          <t>보건소</t>
        </is>
      </c>
      <c r="G1865" t="inlineStr">
        <is>
          <t>Generic</t>
        </is>
      </c>
      <c r="H1865" s="493" t="n">
        <v>7525.65</v>
      </c>
      <c r="I1865" s="493" t="n">
        <v>3678.99</v>
      </c>
      <c r="J1865" s="493" t="n">
        <v>7099.8</v>
      </c>
      <c r="K1865" s="493" t="n">
        <v>4515.75</v>
      </c>
      <c r="L1865" s="493" t="n">
        <v>3507.6</v>
      </c>
      <c r="M1865" s="493" t="n">
        <v>4330.2</v>
      </c>
      <c r="N1865" s="493" t="n">
        <v>4137.83</v>
      </c>
      <c r="O1865" s="493" t="n">
        <v>4082.55</v>
      </c>
      <c r="P1865" s="493" t="n">
        <v>4523.43</v>
      </c>
      <c r="Q1865" s="493" t="n">
        <v>2389.8</v>
      </c>
      <c r="R1865" s="493" t="n">
        <v>4508.85</v>
      </c>
      <c r="S1865" s="493" t="n">
        <v>9344.1</v>
      </c>
      <c r="T1865" s="493" t="n">
        <v>7779.9</v>
      </c>
      <c r="U1865" s="493" t="n">
        <v>1343.4</v>
      </c>
      <c r="V1865" s="493" t="n">
        <v>6034.2</v>
      </c>
      <c r="W1865" s="493" t="n">
        <v>4434.6</v>
      </c>
      <c r="X1865" s="493" t="n">
        <v>5991</v>
      </c>
      <c r="Y1865" s="493" t="n">
        <v>6655.2</v>
      </c>
      <c r="Z1865" s="493" t="n">
        <v>8006.3</v>
      </c>
      <c r="AA1865" s="493" t="n">
        <v>6291</v>
      </c>
      <c r="AB1865" s="493" t="n">
        <v>7989</v>
      </c>
      <c r="AC1865" s="493" t="n">
        <v>5800.2</v>
      </c>
      <c r="AD1865" s="493" t="n">
        <v>6851.48</v>
      </c>
      <c r="AE1865" s="493" t="n">
        <v>12218.2</v>
      </c>
      <c r="AF1865" s="493" t="n">
        <v>5671.65</v>
      </c>
      <c r="AG1865" s="493" t="n">
        <v>3007.05</v>
      </c>
      <c r="AH1865" s="493" t="n">
        <v>13138.4</v>
      </c>
      <c r="AI1865" s="493" t="n">
        <v>3649.5</v>
      </c>
      <c r="AJ1865" s="493" t="n">
        <v>9547.799999999999</v>
      </c>
      <c r="AK1865" s="493" t="n">
        <v>7372.5</v>
      </c>
      <c r="AL1865" s="493" t="n">
        <v>7799.4</v>
      </c>
      <c r="AM1865" s="493" t="n">
        <v>10345.95</v>
      </c>
      <c r="AN1865" s="493" t="n">
        <v>6856.2</v>
      </c>
      <c r="AO1865" s="493" t="n">
        <v>8725.5</v>
      </c>
      <c r="AP1865" s="493" t="n">
        <v>6750.3</v>
      </c>
      <c r="AQ1865" s="493" t="n">
        <v>7204.8</v>
      </c>
      <c r="AR1865" s="493" t="n">
        <v>7205.7</v>
      </c>
      <c r="AS1865" s="493" t="n">
        <v>4072.5</v>
      </c>
      <c r="AT1865" s="493" t="n">
        <v>5406.75</v>
      </c>
      <c r="AU1865" s="493" t="n">
        <v>2901.6</v>
      </c>
      <c r="AV1865" s="493" t="n">
        <v>3823.2</v>
      </c>
      <c r="AW1865" s="493" t="n">
        <v>7656.93</v>
      </c>
      <c r="AX1865" s="493" t="n">
        <v>3429.15</v>
      </c>
      <c r="AY1865" s="493" t="n">
        <v>6833.85</v>
      </c>
      <c r="AZ1865" s="493" t="n">
        <v>5759.97</v>
      </c>
      <c r="BA1865" s="493" t="n">
        <v>4409.7</v>
      </c>
      <c r="BB1865" s="493" t="n">
        <v>2685.3</v>
      </c>
      <c r="BC1865" s="493" t="n">
        <v>7139.4</v>
      </c>
      <c r="BD1865" s="493" t="n">
        <v>6316.7</v>
      </c>
      <c r="BE1865" s="493" t="n">
        <v>4153.1</v>
      </c>
      <c r="BF1865" s="493" t="n">
        <v>1364.7</v>
      </c>
      <c r="BG1865" s="493" t="n">
        <v>4615.28</v>
      </c>
      <c r="BH1865" s="493" t="n">
        <v>13104.1</v>
      </c>
      <c r="BI1865" s="493" t="n">
        <v>4024.24</v>
      </c>
      <c r="BJ1865" s="493" t="n">
        <v>11735.1</v>
      </c>
      <c r="BK1865" s="493" t="n">
        <v>4443.6</v>
      </c>
      <c r="BL1865" s="493" t="n">
        <v>8855.4</v>
      </c>
      <c r="BM1865" s="493" t="n">
        <v>2036.1</v>
      </c>
      <c r="BN1865" s="493" t="n">
        <v>3573.9</v>
      </c>
      <c r="BO1865" s="493" t="n">
        <v>16751.25</v>
      </c>
      <c r="BP1865" s="493" t="n">
        <v>1417.98</v>
      </c>
      <c r="BQ1865" s="493" t="n">
        <v>3649.5</v>
      </c>
      <c r="BR1865" s="493" t="n">
        <v>2990.85</v>
      </c>
      <c r="BS1865" s="493" t="n">
        <v>5945.1</v>
      </c>
      <c r="BT1865" s="493" t="n">
        <v>1522.5</v>
      </c>
      <c r="BU1865" s="493" t="n">
        <v>2544.9</v>
      </c>
      <c r="BV1865" s="493" t="n">
        <v>3845.1</v>
      </c>
      <c r="BW1865" s="493" t="n">
        <v>5119.8</v>
      </c>
    </row>
    <row r="1866">
      <c r="A1866" t="inlineStr">
        <is>
          <t>[C9C] ANGIOTENSIN-II 길항제 (단일)</t>
        </is>
      </c>
      <c r="B1866" t="inlineStr">
        <is>
          <t>휴텍스</t>
        </is>
      </c>
      <c r="C1866" t="inlineStr">
        <is>
          <t>하이퍼텔미</t>
        </is>
      </c>
      <c r="D1866" t="inlineStr">
        <is>
          <t>휴텍스</t>
        </is>
      </c>
      <c r="E1866" t="inlineStr">
        <is>
          <t>telmisartan</t>
        </is>
      </c>
      <c r="F1866" t="inlineStr">
        <is>
          <t>기타(치과의원, 치과병원 등)</t>
        </is>
      </c>
      <c r="G1866" t="inlineStr">
        <is>
          <t>Generic</t>
        </is>
      </c>
      <c r="H1866" s="493" t="n">
        <v>112.8</v>
      </c>
      <c r="I1866" s="493" t="n">
        <v>0</v>
      </c>
      <c r="J1866" s="493" t="n">
        <v>0</v>
      </c>
      <c r="K1866" s="493" t="n">
        <v>117.3</v>
      </c>
      <c r="L1866" s="493" t="n">
        <v>199.8</v>
      </c>
      <c r="M1866" s="493" t="n">
        <v>288</v>
      </c>
      <c r="N1866" s="493" t="n">
        <v>221.4</v>
      </c>
      <c r="O1866" s="493" t="n">
        <v>174</v>
      </c>
      <c r="P1866" s="493" t="n">
        <v>202.2</v>
      </c>
      <c r="Q1866" s="493" t="n">
        <v>187.8</v>
      </c>
      <c r="R1866" s="493" t="n">
        <v>188.4</v>
      </c>
      <c r="S1866" s="493" t="n">
        <v>640.8</v>
      </c>
      <c r="T1866" s="493" t="n">
        <v>428.1</v>
      </c>
      <c r="U1866" s="493" t="n">
        <v>102.9</v>
      </c>
      <c r="V1866" s="493" t="n">
        <v>796.8</v>
      </c>
      <c r="W1866" s="493" t="n">
        <v>111.6</v>
      </c>
      <c r="X1866" s="493" t="n">
        <v>419.7</v>
      </c>
      <c r="Y1866" s="493" t="n">
        <v>221.4</v>
      </c>
      <c r="Z1866" s="493" t="n">
        <v>480.3</v>
      </c>
      <c r="AA1866" s="493" t="n">
        <v>103.2</v>
      </c>
      <c r="AB1866" s="493" t="n">
        <v>568.8</v>
      </c>
      <c r="AC1866" s="493" t="n">
        <v>136.5</v>
      </c>
      <c r="AD1866" s="493" t="n">
        <v>514.2</v>
      </c>
      <c r="AE1866" s="493" t="n">
        <v>120.6</v>
      </c>
      <c r="AF1866" s="493" t="n">
        <v>411</v>
      </c>
      <c r="AG1866" s="493" t="n">
        <v>121.8</v>
      </c>
      <c r="AH1866" s="493" t="n">
        <v>426.6</v>
      </c>
      <c r="AI1866" s="493" t="n">
        <v>120</v>
      </c>
      <c r="AJ1866" s="493" t="n">
        <v>447.9</v>
      </c>
      <c r="AK1866" s="493" t="n">
        <v>131.7</v>
      </c>
      <c r="AL1866" s="493" t="n">
        <v>347.7</v>
      </c>
      <c r="AM1866" s="493" t="n">
        <v>58.2</v>
      </c>
      <c r="AN1866" s="493" t="n">
        <v>291.6</v>
      </c>
      <c r="AO1866" s="493" t="n">
        <v>62.7</v>
      </c>
      <c r="AP1866" s="493" t="n">
        <v>0</v>
      </c>
      <c r="AQ1866" s="493" t="n">
        <v>0</v>
      </c>
      <c r="AR1866" s="493" t="n">
        <v>0</v>
      </c>
      <c r="AS1866" s="493" t="n">
        <v>0</v>
      </c>
      <c r="AT1866" s="493" t="n">
        <v>0</v>
      </c>
      <c r="AU1866" s="493" t="n">
        <v>0</v>
      </c>
      <c r="AV1866" s="493" t="n">
        <v>194.1</v>
      </c>
      <c r="AW1866" s="493" t="n">
        <v>394.78</v>
      </c>
      <c r="AX1866" s="493" t="n">
        <v>143.7</v>
      </c>
      <c r="AY1866" s="493" t="n">
        <v>135.6</v>
      </c>
      <c r="AZ1866" s="493" t="n">
        <v>534.9</v>
      </c>
      <c r="BA1866" s="493" t="n">
        <v>142.2</v>
      </c>
      <c r="BB1866" s="493" t="n">
        <v>864.6</v>
      </c>
      <c r="BC1866" s="493" t="n">
        <v>161.7</v>
      </c>
      <c r="BD1866" s="493" t="n">
        <v>149.7</v>
      </c>
      <c r="BE1866" s="493" t="n">
        <v>157.8</v>
      </c>
      <c r="BF1866" s="493" t="n">
        <v>918</v>
      </c>
      <c r="BG1866" s="493" t="n">
        <v>127.8</v>
      </c>
      <c r="BH1866" s="493" t="n">
        <v>135.9</v>
      </c>
      <c r="BI1866" s="493" t="n">
        <v>122.7</v>
      </c>
      <c r="BJ1866" s="493" t="n">
        <v>770.4</v>
      </c>
      <c r="BK1866" s="493" t="n">
        <v>0</v>
      </c>
      <c r="BL1866" s="493" t="n">
        <v>266.4</v>
      </c>
      <c r="BM1866" s="493" t="n">
        <v>250.71</v>
      </c>
      <c r="BN1866" s="493" t="n">
        <v>1045.2</v>
      </c>
      <c r="BO1866" s="493" t="n">
        <v>280.8</v>
      </c>
      <c r="BP1866" s="493" t="n">
        <v>0</v>
      </c>
      <c r="BQ1866" s="493" t="n">
        <v>1096.2</v>
      </c>
      <c r="BR1866" s="493" t="n">
        <v>0</v>
      </c>
      <c r="BS1866" s="493" t="n">
        <v>0</v>
      </c>
      <c r="BT1866" s="493" t="n">
        <v>0</v>
      </c>
      <c r="BU1866" s="493" t="n">
        <v>151.2</v>
      </c>
      <c r="BV1866" s="493" t="n">
        <v>0</v>
      </c>
      <c r="BW1866" s="493" t="n">
        <v>0</v>
      </c>
    </row>
    <row r="1867">
      <c r="A1867" t="inlineStr">
        <is>
          <t>[C9C] ANGIOTENSIN-II 길항제 (단일)</t>
        </is>
      </c>
      <c r="B1867" t="inlineStr">
        <is>
          <t>휴텍스</t>
        </is>
      </c>
      <c r="C1867" t="inlineStr">
        <is>
          <t>휴나브</t>
        </is>
      </c>
      <c r="D1867" t="inlineStr">
        <is>
          <t>휴텍스</t>
        </is>
      </c>
      <c r="E1867" t="inlineStr">
        <is>
          <t>fimasartan potassium trihydrate ( as fimasartan potassium)</t>
        </is>
      </c>
      <c r="F1867" t="inlineStr">
        <is>
          <t>상급종합병원</t>
        </is>
      </c>
      <c r="G1867" t="inlineStr">
        <is>
          <t>Generic</t>
        </is>
      </c>
      <c r="H1867" s="493" t="n">
        <v>0</v>
      </c>
      <c r="I1867" s="493" t="n">
        <v>0</v>
      </c>
      <c r="J1867" s="493" t="n">
        <v>0</v>
      </c>
      <c r="K1867" s="493" t="n">
        <v>0</v>
      </c>
      <c r="L1867" s="493" t="n">
        <v>0</v>
      </c>
      <c r="M1867" s="493" t="n">
        <v>0</v>
      </c>
      <c r="N1867" s="493" t="n">
        <v>0</v>
      </c>
      <c r="O1867" s="493" t="n">
        <v>0</v>
      </c>
      <c r="P1867" s="493" t="n">
        <v>0</v>
      </c>
      <c r="Q1867" s="493" t="n">
        <v>0</v>
      </c>
      <c r="R1867" s="493" t="n">
        <v>0</v>
      </c>
      <c r="S1867" s="493" t="n">
        <v>0</v>
      </c>
      <c r="T1867" s="493" t="n">
        <v>0</v>
      </c>
      <c r="U1867" s="493" t="n">
        <v>0</v>
      </c>
      <c r="V1867" s="493" t="n">
        <v>0</v>
      </c>
      <c r="W1867" s="493" t="n">
        <v>0</v>
      </c>
      <c r="X1867" s="493" t="n">
        <v>0</v>
      </c>
      <c r="Y1867" s="493" t="n">
        <v>0</v>
      </c>
      <c r="Z1867" s="493" t="n">
        <v>0</v>
      </c>
      <c r="AA1867" s="493" t="n">
        <v>0</v>
      </c>
      <c r="AB1867" s="493" t="n">
        <v>0</v>
      </c>
      <c r="AC1867" s="493" t="n">
        <v>0</v>
      </c>
      <c r="AD1867" s="493" t="n">
        <v>0</v>
      </c>
      <c r="AE1867" s="493" t="n">
        <v>0</v>
      </c>
      <c r="AF1867" s="493" t="n">
        <v>0</v>
      </c>
      <c r="AG1867" s="493" t="n">
        <v>0</v>
      </c>
      <c r="AH1867" s="493" t="n">
        <v>0</v>
      </c>
      <c r="AI1867" s="493" t="n">
        <v>0</v>
      </c>
      <c r="AJ1867" s="493" t="n">
        <v>0</v>
      </c>
      <c r="AK1867" s="493" t="n">
        <v>0</v>
      </c>
      <c r="AL1867" s="493" t="n">
        <v>0</v>
      </c>
      <c r="AM1867" s="493" t="n">
        <v>0</v>
      </c>
      <c r="AN1867" s="493" t="n">
        <v>0</v>
      </c>
      <c r="AO1867" s="493" t="n">
        <v>0</v>
      </c>
      <c r="AP1867" s="493" t="n">
        <v>0</v>
      </c>
      <c r="AQ1867" s="493" t="n">
        <v>0</v>
      </c>
      <c r="AR1867" s="493" t="n">
        <v>0</v>
      </c>
      <c r="AS1867" s="493" t="n">
        <v>0</v>
      </c>
      <c r="AT1867" s="493" t="n">
        <v>0</v>
      </c>
      <c r="AU1867" s="493" t="n">
        <v>0</v>
      </c>
      <c r="AV1867" s="493" t="n">
        <v>0</v>
      </c>
      <c r="AW1867" s="493" t="n">
        <v>0</v>
      </c>
      <c r="AX1867" s="493" t="n">
        <v>0</v>
      </c>
      <c r="AY1867" s="493" t="n">
        <v>0</v>
      </c>
      <c r="AZ1867" s="493" t="n">
        <v>0</v>
      </c>
      <c r="BA1867" s="493" t="n">
        <v>0</v>
      </c>
      <c r="BB1867" s="493" t="n">
        <v>0</v>
      </c>
      <c r="BC1867" s="493" t="n">
        <v>0</v>
      </c>
      <c r="BD1867" s="493" t="n">
        <v>0</v>
      </c>
      <c r="BE1867" s="493" t="n">
        <v>0</v>
      </c>
      <c r="BF1867" s="493" t="n">
        <v>0</v>
      </c>
      <c r="BG1867" s="493" t="n">
        <v>0</v>
      </c>
      <c r="BH1867" s="493" t="n">
        <v>0</v>
      </c>
      <c r="BI1867" s="493" t="n">
        <v>0</v>
      </c>
      <c r="BJ1867" s="493" t="n">
        <v>0</v>
      </c>
      <c r="BK1867" s="493" t="n">
        <v>0</v>
      </c>
      <c r="BL1867" s="493" t="n">
        <v>0</v>
      </c>
      <c r="BM1867" s="493" t="n">
        <v>0</v>
      </c>
      <c r="BN1867" s="493" t="n">
        <v>0</v>
      </c>
      <c r="BO1867" s="493" t="n">
        <v>0</v>
      </c>
      <c r="BP1867" s="493" t="n">
        <v>0</v>
      </c>
      <c r="BQ1867" s="493" t="n">
        <v>0</v>
      </c>
      <c r="BR1867" s="493" t="n">
        <v>377.1</v>
      </c>
      <c r="BS1867" s="493" t="n">
        <v>1109.7</v>
      </c>
      <c r="BT1867" s="493" t="n">
        <v>0</v>
      </c>
      <c r="BU1867" s="493" t="n">
        <v>0</v>
      </c>
      <c r="BV1867" s="493" t="n">
        <v>0</v>
      </c>
      <c r="BW1867" s="493" t="n">
        <v>0</v>
      </c>
    </row>
    <row r="1868">
      <c r="A1868" t="inlineStr">
        <is>
          <t>[C9C] ANGIOTENSIN-II 길항제 (단일)</t>
        </is>
      </c>
      <c r="B1868" t="inlineStr">
        <is>
          <t>휴텍스</t>
        </is>
      </c>
      <c r="C1868" t="inlineStr">
        <is>
          <t>휴나브</t>
        </is>
      </c>
      <c r="D1868" t="inlineStr">
        <is>
          <t>휴텍스</t>
        </is>
      </c>
      <c r="E1868" t="inlineStr">
        <is>
          <t>fimasartan potassium trihydrate ( as fimasartan potassium)</t>
        </is>
      </c>
      <c r="F1868" t="inlineStr">
        <is>
          <t>병원</t>
        </is>
      </c>
      <c r="G1868" t="inlineStr">
        <is>
          <t>Generic</t>
        </is>
      </c>
      <c r="H1868" s="493" t="n">
        <v>0</v>
      </c>
      <c r="I1868" s="493" t="n">
        <v>0</v>
      </c>
      <c r="J1868" s="493" t="n">
        <v>0</v>
      </c>
      <c r="K1868" s="493" t="n">
        <v>0</v>
      </c>
      <c r="L1868" s="493" t="n">
        <v>0</v>
      </c>
      <c r="M1868" s="493" t="n">
        <v>0</v>
      </c>
      <c r="N1868" s="493" t="n">
        <v>0</v>
      </c>
      <c r="O1868" s="493" t="n">
        <v>0</v>
      </c>
      <c r="P1868" s="493" t="n">
        <v>0</v>
      </c>
      <c r="Q1868" s="493" t="n">
        <v>0</v>
      </c>
      <c r="R1868" s="493" t="n">
        <v>0</v>
      </c>
      <c r="S1868" s="493" t="n">
        <v>0</v>
      </c>
      <c r="T1868" s="493" t="n">
        <v>0</v>
      </c>
      <c r="U1868" s="493" t="n">
        <v>0</v>
      </c>
      <c r="V1868" s="493" t="n">
        <v>0</v>
      </c>
      <c r="W1868" s="493" t="n">
        <v>0</v>
      </c>
      <c r="X1868" s="493" t="n">
        <v>0</v>
      </c>
      <c r="Y1868" s="493" t="n">
        <v>0</v>
      </c>
      <c r="Z1868" s="493" t="n">
        <v>0</v>
      </c>
      <c r="AA1868" s="493" t="n">
        <v>0</v>
      </c>
      <c r="AB1868" s="493" t="n">
        <v>0</v>
      </c>
      <c r="AC1868" s="493" t="n">
        <v>0</v>
      </c>
      <c r="AD1868" s="493" t="n">
        <v>0</v>
      </c>
      <c r="AE1868" s="493" t="n">
        <v>0</v>
      </c>
      <c r="AF1868" s="493" t="n">
        <v>0</v>
      </c>
      <c r="AG1868" s="493" t="n">
        <v>0</v>
      </c>
      <c r="AH1868" s="493" t="n">
        <v>0</v>
      </c>
      <c r="AI1868" s="493" t="n">
        <v>0</v>
      </c>
      <c r="AJ1868" s="493" t="n">
        <v>0</v>
      </c>
      <c r="AK1868" s="493" t="n">
        <v>0</v>
      </c>
      <c r="AL1868" s="493" t="n">
        <v>0</v>
      </c>
      <c r="AM1868" s="493" t="n">
        <v>0</v>
      </c>
      <c r="AN1868" s="493" t="n">
        <v>0</v>
      </c>
      <c r="AO1868" s="493" t="n">
        <v>0</v>
      </c>
      <c r="AP1868" s="493" t="n">
        <v>0</v>
      </c>
      <c r="AQ1868" s="493" t="n">
        <v>0</v>
      </c>
      <c r="AR1868" s="493" t="n">
        <v>0</v>
      </c>
      <c r="AS1868" s="493" t="n">
        <v>0</v>
      </c>
      <c r="AT1868" s="493" t="n">
        <v>0</v>
      </c>
      <c r="AU1868" s="493" t="n">
        <v>0</v>
      </c>
      <c r="AV1868" s="493" t="n">
        <v>0</v>
      </c>
      <c r="AW1868" s="493" t="n">
        <v>0</v>
      </c>
      <c r="AX1868" s="493" t="n">
        <v>0</v>
      </c>
      <c r="AY1868" s="493" t="n">
        <v>0</v>
      </c>
      <c r="AZ1868" s="493" t="n">
        <v>0</v>
      </c>
      <c r="BA1868" s="493" t="n">
        <v>0</v>
      </c>
      <c r="BB1868" s="493" t="n">
        <v>0</v>
      </c>
      <c r="BC1868" s="493" t="n">
        <v>0</v>
      </c>
      <c r="BD1868" s="493" t="n">
        <v>0</v>
      </c>
      <c r="BE1868" s="493" t="n">
        <v>0</v>
      </c>
      <c r="BF1868" s="493" t="n">
        <v>0</v>
      </c>
      <c r="BG1868" s="493" t="n">
        <v>0</v>
      </c>
      <c r="BH1868" s="493" t="n">
        <v>0</v>
      </c>
      <c r="BI1868" s="493" t="n">
        <v>0</v>
      </c>
      <c r="BJ1868" s="493" t="n">
        <v>0</v>
      </c>
      <c r="BK1868" s="493" t="n">
        <v>0</v>
      </c>
      <c r="BL1868" s="493" t="n">
        <v>0</v>
      </c>
      <c r="BM1868" s="493" t="n">
        <v>0</v>
      </c>
      <c r="BN1868" s="493" t="n">
        <v>723.1</v>
      </c>
      <c r="BO1868" s="493" t="n">
        <v>134.68</v>
      </c>
      <c r="BP1868" s="493" t="n">
        <v>115.22</v>
      </c>
      <c r="BQ1868" s="493" t="n">
        <v>797.58</v>
      </c>
      <c r="BR1868" s="493" t="n">
        <v>306.25</v>
      </c>
      <c r="BS1868" s="493" t="n">
        <v>743.21</v>
      </c>
      <c r="BT1868" s="493" t="n">
        <v>552.15</v>
      </c>
      <c r="BU1868" s="493" t="n">
        <v>1544.64</v>
      </c>
      <c r="BV1868" s="493" t="n">
        <v>1814.2</v>
      </c>
      <c r="BW1868" s="493" t="n">
        <v>2443.88</v>
      </c>
    </row>
    <row r="1869">
      <c r="A1869" t="inlineStr">
        <is>
          <t>[C9C] ANGIOTENSIN-II 길항제 (단일)</t>
        </is>
      </c>
      <c r="B1869" t="inlineStr">
        <is>
          <t>휴텍스</t>
        </is>
      </c>
      <c r="C1869" t="inlineStr">
        <is>
          <t>휴나브</t>
        </is>
      </c>
      <c r="D1869" t="inlineStr">
        <is>
          <t>휴텍스</t>
        </is>
      </c>
      <c r="E1869" t="inlineStr">
        <is>
          <t>fimasartan potassium trihydrate ( as fimasartan potassium)</t>
        </is>
      </c>
      <c r="F1869" t="inlineStr">
        <is>
          <t>의원</t>
        </is>
      </c>
      <c r="G1869" t="inlineStr">
        <is>
          <t>Generic</t>
        </is>
      </c>
      <c r="H1869" s="493" t="n">
        <v>0</v>
      </c>
      <c r="I1869" s="493" t="n">
        <v>0</v>
      </c>
      <c r="J1869" s="493" t="n">
        <v>0</v>
      </c>
      <c r="K1869" s="493" t="n">
        <v>0</v>
      </c>
      <c r="L1869" s="493" t="n">
        <v>0</v>
      </c>
      <c r="M1869" s="493" t="n">
        <v>0</v>
      </c>
      <c r="N1869" s="493" t="n">
        <v>0</v>
      </c>
      <c r="O1869" s="493" t="n">
        <v>0</v>
      </c>
      <c r="P1869" s="493" t="n">
        <v>0</v>
      </c>
      <c r="Q1869" s="493" t="n">
        <v>0</v>
      </c>
      <c r="R1869" s="493" t="n">
        <v>0</v>
      </c>
      <c r="S1869" s="493" t="n">
        <v>0</v>
      </c>
      <c r="T1869" s="493" t="n">
        <v>0</v>
      </c>
      <c r="U1869" s="493" t="n">
        <v>0</v>
      </c>
      <c r="V1869" s="493" t="n">
        <v>0</v>
      </c>
      <c r="W1869" s="493" t="n">
        <v>0</v>
      </c>
      <c r="X1869" s="493" t="n">
        <v>0</v>
      </c>
      <c r="Y1869" s="493" t="n">
        <v>0</v>
      </c>
      <c r="Z1869" s="493" t="n">
        <v>0</v>
      </c>
      <c r="AA1869" s="493" t="n">
        <v>0</v>
      </c>
      <c r="AB1869" s="493" t="n">
        <v>0</v>
      </c>
      <c r="AC1869" s="493" t="n">
        <v>0</v>
      </c>
      <c r="AD1869" s="493" t="n">
        <v>0</v>
      </c>
      <c r="AE1869" s="493" t="n">
        <v>0</v>
      </c>
      <c r="AF1869" s="493" t="n">
        <v>0</v>
      </c>
      <c r="AG1869" s="493" t="n">
        <v>0</v>
      </c>
      <c r="AH1869" s="493" t="n">
        <v>0</v>
      </c>
      <c r="AI1869" s="493" t="n">
        <v>0</v>
      </c>
      <c r="AJ1869" s="493" t="n">
        <v>0</v>
      </c>
      <c r="AK1869" s="493" t="n">
        <v>0</v>
      </c>
      <c r="AL1869" s="493" t="n">
        <v>0</v>
      </c>
      <c r="AM1869" s="493" t="n">
        <v>0</v>
      </c>
      <c r="AN1869" s="493" t="n">
        <v>0</v>
      </c>
      <c r="AO1869" s="493" t="n">
        <v>0</v>
      </c>
      <c r="AP1869" s="493" t="n">
        <v>0</v>
      </c>
      <c r="AQ1869" s="493" t="n">
        <v>0</v>
      </c>
      <c r="AR1869" s="493" t="n">
        <v>0</v>
      </c>
      <c r="AS1869" s="493" t="n">
        <v>0</v>
      </c>
      <c r="AT1869" s="493" t="n">
        <v>0</v>
      </c>
      <c r="AU1869" s="493" t="n">
        <v>0</v>
      </c>
      <c r="AV1869" s="493" t="n">
        <v>0</v>
      </c>
      <c r="AW1869" s="493" t="n">
        <v>0</v>
      </c>
      <c r="AX1869" s="493" t="n">
        <v>0</v>
      </c>
      <c r="AY1869" s="493" t="n">
        <v>0</v>
      </c>
      <c r="AZ1869" s="493" t="n">
        <v>0</v>
      </c>
      <c r="BA1869" s="493" t="n">
        <v>0</v>
      </c>
      <c r="BB1869" s="493" t="n">
        <v>0</v>
      </c>
      <c r="BC1869" s="493" t="n">
        <v>0</v>
      </c>
      <c r="BD1869" s="493" t="n">
        <v>0</v>
      </c>
      <c r="BE1869" s="493" t="n">
        <v>0</v>
      </c>
      <c r="BF1869" s="493" t="n">
        <v>0</v>
      </c>
      <c r="BG1869" s="493" t="n">
        <v>0</v>
      </c>
      <c r="BH1869" s="493" t="n">
        <v>0</v>
      </c>
      <c r="BI1869" s="493" t="n">
        <v>0</v>
      </c>
      <c r="BJ1869" s="493" t="n">
        <v>0</v>
      </c>
      <c r="BK1869" s="493" t="n">
        <v>0</v>
      </c>
      <c r="BL1869" s="493" t="n">
        <v>0</v>
      </c>
      <c r="BM1869" s="493" t="n">
        <v>0</v>
      </c>
      <c r="BN1869" s="493" t="n">
        <v>775.65</v>
      </c>
      <c r="BO1869" s="493" t="n">
        <v>1434.15</v>
      </c>
      <c r="BP1869" s="493" t="n">
        <v>1914.45</v>
      </c>
      <c r="BQ1869" s="493" t="n">
        <v>1015.05</v>
      </c>
      <c r="BR1869" s="493" t="n">
        <v>864.75</v>
      </c>
      <c r="BS1869" s="493" t="n">
        <v>2110.1</v>
      </c>
      <c r="BT1869" s="493" t="n">
        <v>3621.64</v>
      </c>
      <c r="BU1869" s="493" t="n">
        <v>3546.19</v>
      </c>
      <c r="BV1869" s="493" t="n">
        <v>6206.62</v>
      </c>
      <c r="BW1869" s="493" t="n">
        <v>5447.5</v>
      </c>
    </row>
    <row r="1870">
      <c r="A1870" t="inlineStr">
        <is>
          <t>[C9C] ANGIOTENSIN-II 길항제 (단일)</t>
        </is>
      </c>
      <c r="B1870" t="inlineStr">
        <is>
          <t>휴텍스</t>
        </is>
      </c>
      <c r="C1870" t="inlineStr">
        <is>
          <t>휴나브</t>
        </is>
      </c>
      <c r="D1870" t="inlineStr">
        <is>
          <t>휴텍스</t>
        </is>
      </c>
      <c r="E1870" t="inlineStr">
        <is>
          <t>fimasartan potassium trihydrate ( as fimasartan potassium)</t>
        </is>
      </c>
      <c r="F1870" t="inlineStr">
        <is>
          <t>보건소</t>
        </is>
      </c>
      <c r="G1870" t="inlineStr">
        <is>
          <t>Generic</t>
        </is>
      </c>
      <c r="H1870" s="493" t="n">
        <v>0</v>
      </c>
      <c r="I1870" s="493" t="n">
        <v>0</v>
      </c>
      <c r="J1870" s="493" t="n">
        <v>0</v>
      </c>
      <c r="K1870" s="493" t="n">
        <v>0</v>
      </c>
      <c r="L1870" s="493" t="n">
        <v>0</v>
      </c>
      <c r="M1870" s="493" t="n">
        <v>0</v>
      </c>
      <c r="N1870" s="493" t="n">
        <v>0</v>
      </c>
      <c r="O1870" s="493" t="n">
        <v>0</v>
      </c>
      <c r="P1870" s="493" t="n">
        <v>0</v>
      </c>
      <c r="Q1870" s="493" t="n">
        <v>0</v>
      </c>
      <c r="R1870" s="493" t="n">
        <v>0</v>
      </c>
      <c r="S1870" s="493" t="n">
        <v>0</v>
      </c>
      <c r="T1870" s="493" t="n">
        <v>0</v>
      </c>
      <c r="U1870" s="493" t="n">
        <v>0</v>
      </c>
      <c r="V1870" s="493" t="n">
        <v>0</v>
      </c>
      <c r="W1870" s="493" t="n">
        <v>0</v>
      </c>
      <c r="X1870" s="493" t="n">
        <v>0</v>
      </c>
      <c r="Y1870" s="493" t="n">
        <v>0</v>
      </c>
      <c r="Z1870" s="493" t="n">
        <v>0</v>
      </c>
      <c r="AA1870" s="493" t="n">
        <v>0</v>
      </c>
      <c r="AB1870" s="493" t="n">
        <v>0</v>
      </c>
      <c r="AC1870" s="493" t="n">
        <v>0</v>
      </c>
      <c r="AD1870" s="493" t="n">
        <v>0</v>
      </c>
      <c r="AE1870" s="493" t="n">
        <v>0</v>
      </c>
      <c r="AF1870" s="493" t="n">
        <v>0</v>
      </c>
      <c r="AG1870" s="493" t="n">
        <v>0</v>
      </c>
      <c r="AH1870" s="493" t="n">
        <v>0</v>
      </c>
      <c r="AI1870" s="493" t="n">
        <v>0</v>
      </c>
      <c r="AJ1870" s="493" t="n">
        <v>0</v>
      </c>
      <c r="AK1870" s="493" t="n">
        <v>0</v>
      </c>
      <c r="AL1870" s="493" t="n">
        <v>0</v>
      </c>
      <c r="AM1870" s="493" t="n">
        <v>0</v>
      </c>
      <c r="AN1870" s="493" t="n">
        <v>0</v>
      </c>
      <c r="AO1870" s="493" t="n">
        <v>0</v>
      </c>
      <c r="AP1870" s="493" t="n">
        <v>0</v>
      </c>
      <c r="AQ1870" s="493" t="n">
        <v>0</v>
      </c>
      <c r="AR1870" s="493" t="n">
        <v>0</v>
      </c>
      <c r="AS1870" s="493" t="n">
        <v>0</v>
      </c>
      <c r="AT1870" s="493" t="n">
        <v>0</v>
      </c>
      <c r="AU1870" s="493" t="n">
        <v>0</v>
      </c>
      <c r="AV1870" s="493" t="n">
        <v>0</v>
      </c>
      <c r="AW1870" s="493" t="n">
        <v>0</v>
      </c>
      <c r="AX1870" s="493" t="n">
        <v>0</v>
      </c>
      <c r="AY1870" s="493" t="n">
        <v>0</v>
      </c>
      <c r="AZ1870" s="493" t="n">
        <v>0</v>
      </c>
      <c r="BA1870" s="493" t="n">
        <v>0</v>
      </c>
      <c r="BB1870" s="493" t="n">
        <v>0</v>
      </c>
      <c r="BC1870" s="493" t="n">
        <v>0</v>
      </c>
      <c r="BD1870" s="493" t="n">
        <v>0</v>
      </c>
      <c r="BE1870" s="493" t="n">
        <v>0</v>
      </c>
      <c r="BF1870" s="493" t="n">
        <v>0</v>
      </c>
      <c r="BG1870" s="493" t="n">
        <v>0</v>
      </c>
      <c r="BH1870" s="493" t="n">
        <v>0</v>
      </c>
      <c r="BI1870" s="493" t="n">
        <v>0</v>
      </c>
      <c r="BJ1870" s="493" t="n">
        <v>0</v>
      </c>
      <c r="BK1870" s="493" t="n">
        <v>0</v>
      </c>
      <c r="BL1870" s="493" t="n">
        <v>0</v>
      </c>
      <c r="BM1870" s="493" t="n">
        <v>0</v>
      </c>
      <c r="BN1870" s="493" t="n">
        <v>0</v>
      </c>
      <c r="BO1870" s="493" t="n">
        <v>0</v>
      </c>
      <c r="BP1870" s="493" t="n">
        <v>1093.5</v>
      </c>
      <c r="BQ1870" s="493" t="n">
        <v>0</v>
      </c>
      <c r="BR1870" s="493" t="n">
        <v>0</v>
      </c>
      <c r="BS1870" s="493" t="n">
        <v>0</v>
      </c>
      <c r="BT1870" s="493" t="n">
        <v>0</v>
      </c>
      <c r="BU1870" s="493" t="n">
        <v>0</v>
      </c>
      <c r="BV1870" s="493" t="n">
        <v>0</v>
      </c>
      <c r="BW1870" s="493" t="n">
        <v>0</v>
      </c>
    </row>
    <row r="1871">
      <c r="A1871" t="inlineStr">
        <is>
          <t>[C9C] ANGIOTENSIN-II 길항제 (단일)</t>
        </is>
      </c>
      <c r="B1871" t="inlineStr">
        <is>
          <t>휴텍스</t>
        </is>
      </c>
      <c r="C1871" t="inlineStr">
        <is>
          <t>휴메텍</t>
        </is>
      </c>
      <c r="D1871" t="inlineStr">
        <is>
          <t>휴텍스</t>
        </is>
      </c>
      <c r="E1871" t="inlineStr">
        <is>
          <t>olmesartan medoxomil</t>
        </is>
      </c>
      <c r="F1871" t="inlineStr">
        <is>
          <t>종합병원</t>
        </is>
      </c>
      <c r="G1871" t="inlineStr">
        <is>
          <t>Generic</t>
        </is>
      </c>
      <c r="H1871" s="493" t="n">
        <v>0</v>
      </c>
      <c r="I1871" s="493" t="n">
        <v>0</v>
      </c>
      <c r="J1871" s="493" t="n">
        <v>120.3</v>
      </c>
      <c r="K1871" s="493" t="n">
        <v>0</v>
      </c>
      <c r="L1871" s="493" t="n">
        <v>0</v>
      </c>
      <c r="M1871" s="493" t="n">
        <v>0</v>
      </c>
      <c r="N1871" s="493" t="n">
        <v>0</v>
      </c>
      <c r="O1871" s="493" t="n">
        <v>0</v>
      </c>
      <c r="P1871" s="493" t="n">
        <v>0</v>
      </c>
      <c r="Q1871" s="493" t="n">
        <v>0</v>
      </c>
      <c r="R1871" s="493" t="n">
        <v>0</v>
      </c>
      <c r="S1871" s="493" t="n">
        <v>0</v>
      </c>
      <c r="T1871" s="493" t="n">
        <v>0</v>
      </c>
      <c r="U1871" s="493" t="n">
        <v>0</v>
      </c>
      <c r="V1871" s="493" t="n">
        <v>0</v>
      </c>
      <c r="W1871" s="493" t="n">
        <v>0</v>
      </c>
      <c r="X1871" s="493" t="n">
        <v>0</v>
      </c>
      <c r="Y1871" s="493" t="n">
        <v>0</v>
      </c>
      <c r="Z1871" s="493" t="n">
        <v>0</v>
      </c>
      <c r="AA1871" s="493" t="n">
        <v>0</v>
      </c>
      <c r="AB1871" s="493" t="n">
        <v>0</v>
      </c>
      <c r="AC1871" s="493" t="n">
        <v>261.3</v>
      </c>
      <c r="AD1871" s="493" t="n">
        <v>0</v>
      </c>
      <c r="AE1871" s="493" t="n">
        <v>0</v>
      </c>
      <c r="AF1871" s="493" t="n">
        <v>0</v>
      </c>
      <c r="AG1871" s="493" t="n">
        <v>0</v>
      </c>
      <c r="AH1871" s="493" t="n">
        <v>0</v>
      </c>
      <c r="AI1871" s="493" t="n">
        <v>0</v>
      </c>
      <c r="AJ1871" s="493" t="n">
        <v>0</v>
      </c>
      <c r="AK1871" s="493" t="n">
        <v>0</v>
      </c>
      <c r="AL1871" s="493" t="n">
        <v>0</v>
      </c>
      <c r="AM1871" s="493" t="n">
        <v>0</v>
      </c>
      <c r="AN1871" s="493" t="n">
        <v>0</v>
      </c>
      <c r="AO1871" s="493" t="n">
        <v>0</v>
      </c>
      <c r="AP1871" s="493" t="n">
        <v>0</v>
      </c>
      <c r="AQ1871" s="493" t="n">
        <v>0</v>
      </c>
      <c r="AR1871" s="493" t="n">
        <v>0</v>
      </c>
      <c r="AS1871" s="493" t="n">
        <v>0</v>
      </c>
      <c r="AT1871" s="493" t="n">
        <v>0</v>
      </c>
      <c r="AU1871" s="493" t="n">
        <v>0</v>
      </c>
      <c r="AV1871" s="493" t="n">
        <v>0</v>
      </c>
      <c r="AW1871" s="493" t="n">
        <v>0</v>
      </c>
      <c r="AX1871" s="493" t="n">
        <v>0</v>
      </c>
      <c r="AY1871" s="493" t="n">
        <v>0</v>
      </c>
      <c r="AZ1871" s="493" t="n">
        <v>0</v>
      </c>
      <c r="BA1871" s="493" t="n">
        <v>0</v>
      </c>
      <c r="BB1871" s="493" t="n">
        <v>0</v>
      </c>
      <c r="BC1871" s="493" t="n">
        <v>0</v>
      </c>
      <c r="BD1871" s="493" t="n">
        <v>163.2</v>
      </c>
      <c r="BE1871" s="493" t="n">
        <v>357.6</v>
      </c>
      <c r="BF1871" s="493" t="n">
        <v>0</v>
      </c>
      <c r="BG1871" s="493" t="n">
        <v>0</v>
      </c>
      <c r="BH1871" s="493" t="n">
        <v>0</v>
      </c>
      <c r="BI1871" s="493" t="n">
        <v>63</v>
      </c>
      <c r="BJ1871" s="493" t="n">
        <v>0</v>
      </c>
      <c r="BK1871" s="493" t="n">
        <v>0</v>
      </c>
      <c r="BL1871" s="493" t="n">
        <v>0</v>
      </c>
      <c r="BM1871" s="493" t="n">
        <v>0</v>
      </c>
      <c r="BN1871" s="493" t="n">
        <v>122.7</v>
      </c>
      <c r="BO1871" s="493" t="n">
        <v>0</v>
      </c>
      <c r="BP1871" s="493" t="n">
        <v>0</v>
      </c>
      <c r="BQ1871" s="493" t="n">
        <v>0</v>
      </c>
      <c r="BR1871" s="493" t="n">
        <v>0</v>
      </c>
      <c r="BS1871" s="493" t="n">
        <v>0</v>
      </c>
      <c r="BT1871" s="493" t="n">
        <v>0</v>
      </c>
      <c r="BU1871" s="493" t="n">
        <v>0</v>
      </c>
      <c r="BV1871" s="493" t="n">
        <v>0</v>
      </c>
      <c r="BW1871" s="493" t="n">
        <v>0</v>
      </c>
    </row>
    <row r="1872">
      <c r="A1872" t="inlineStr">
        <is>
          <t>[C9C] ANGIOTENSIN-II 길항제 (단일)</t>
        </is>
      </c>
      <c r="B1872" t="inlineStr">
        <is>
          <t>휴텍스</t>
        </is>
      </c>
      <c r="C1872" t="inlineStr">
        <is>
          <t>휴메텍</t>
        </is>
      </c>
      <c r="D1872" t="inlineStr">
        <is>
          <t>휴텍스</t>
        </is>
      </c>
      <c r="E1872" t="inlineStr">
        <is>
          <t>olmesartan medoxomil</t>
        </is>
      </c>
      <c r="F1872" t="inlineStr">
        <is>
          <t>병원</t>
        </is>
      </c>
      <c r="G1872" t="inlineStr">
        <is>
          <t>Generic</t>
        </is>
      </c>
      <c r="H1872" s="493" t="n">
        <v>3808.16</v>
      </c>
      <c r="I1872" s="493" t="n">
        <v>3138.79</v>
      </c>
      <c r="J1872" s="493" t="n">
        <v>3937.34</v>
      </c>
      <c r="K1872" s="493" t="n">
        <v>4282.88</v>
      </c>
      <c r="L1872" s="493" t="n">
        <v>3491.18</v>
      </c>
      <c r="M1872" s="493" t="n">
        <v>5431.73</v>
      </c>
      <c r="N1872" s="493" t="n">
        <v>5041.93</v>
      </c>
      <c r="O1872" s="493" t="n">
        <v>5144</v>
      </c>
      <c r="P1872" s="493" t="n">
        <v>2349.37</v>
      </c>
      <c r="Q1872" s="493" t="n">
        <v>3751.34</v>
      </c>
      <c r="R1872" s="493" t="n">
        <v>3509.03</v>
      </c>
      <c r="S1872" s="493" t="n">
        <v>9450.25</v>
      </c>
      <c r="T1872" s="493" t="n">
        <v>6839.01</v>
      </c>
      <c r="U1872" s="493" t="n">
        <v>5805.04</v>
      </c>
      <c r="V1872" s="493" t="n">
        <v>8557.780000000001</v>
      </c>
      <c r="W1872" s="493" t="n">
        <v>3595.15</v>
      </c>
      <c r="X1872" s="493" t="n">
        <v>7614.08</v>
      </c>
      <c r="Y1872" s="493" t="n">
        <v>5296.59</v>
      </c>
      <c r="Z1872" s="493" t="n">
        <v>6082.21</v>
      </c>
      <c r="AA1872" s="493" t="n">
        <v>7456.52</v>
      </c>
      <c r="AB1872" s="493" t="n">
        <v>6111.65</v>
      </c>
      <c r="AC1872" s="493" t="n">
        <v>7896.03</v>
      </c>
      <c r="AD1872" s="493" t="n">
        <v>6205.15</v>
      </c>
      <c r="AE1872" s="493" t="n">
        <v>5829.48</v>
      </c>
      <c r="AF1872" s="493" t="n">
        <v>7263.15</v>
      </c>
      <c r="AG1872" s="493" t="n">
        <v>3777.1</v>
      </c>
      <c r="AH1872" s="493" t="n">
        <v>7079.57</v>
      </c>
      <c r="AI1872" s="493" t="n">
        <v>4115.38</v>
      </c>
      <c r="AJ1872" s="493" t="n">
        <v>5764.12</v>
      </c>
      <c r="AK1872" s="493" t="n">
        <v>6949.3</v>
      </c>
      <c r="AL1872" s="493" t="n">
        <v>7164.42</v>
      </c>
      <c r="AM1872" s="493" t="n">
        <v>4150</v>
      </c>
      <c r="AN1872" s="493" t="n">
        <v>5006.09</v>
      </c>
      <c r="AO1872" s="493" t="n">
        <v>6831.34</v>
      </c>
      <c r="AP1872" s="493" t="n">
        <v>6097.72</v>
      </c>
      <c r="AQ1872" s="493" t="n">
        <v>5855.04</v>
      </c>
      <c r="AR1872" s="493" t="n">
        <v>9161.469999999999</v>
      </c>
      <c r="AS1872" s="493" t="n">
        <v>8380.59</v>
      </c>
      <c r="AT1872" s="493" t="n">
        <v>6659.33</v>
      </c>
      <c r="AU1872" s="493" t="n">
        <v>4237.02</v>
      </c>
      <c r="AV1872" s="493" t="n">
        <v>5567.6</v>
      </c>
      <c r="AW1872" s="493" t="n">
        <v>2811</v>
      </c>
      <c r="AX1872" s="493" t="n">
        <v>3419.33</v>
      </c>
      <c r="AY1872" s="493" t="n">
        <v>5796.86</v>
      </c>
      <c r="AZ1872" s="493" t="n">
        <v>4450.13</v>
      </c>
      <c r="BA1872" s="493" t="n">
        <v>4149.98</v>
      </c>
      <c r="BB1872" s="493" t="n">
        <v>5634.9</v>
      </c>
      <c r="BC1872" s="493" t="n">
        <v>3742.62</v>
      </c>
      <c r="BD1872" s="493" t="n">
        <v>6021.45</v>
      </c>
      <c r="BE1872" s="493" t="n">
        <v>6246.91</v>
      </c>
      <c r="BF1872" s="493" t="n">
        <v>8537.559999999999</v>
      </c>
      <c r="BG1872" s="493" t="n">
        <v>3672.15</v>
      </c>
      <c r="BH1872" s="493" t="n">
        <v>3820.45</v>
      </c>
      <c r="BI1872" s="493" t="n">
        <v>3902.77</v>
      </c>
      <c r="BJ1872" s="493" t="n">
        <v>5103.35</v>
      </c>
      <c r="BK1872" s="493" t="n">
        <v>6484.64</v>
      </c>
      <c r="BL1872" s="493" t="n">
        <v>2857.21</v>
      </c>
      <c r="BM1872" s="493" t="n">
        <v>3704.87</v>
      </c>
      <c r="BN1872" s="493" t="n">
        <v>4091.09</v>
      </c>
      <c r="BO1872" s="493" t="n">
        <v>2932.25</v>
      </c>
      <c r="BP1872" s="493" t="n">
        <v>3524.1</v>
      </c>
      <c r="BQ1872" s="493" t="n">
        <v>2494.88</v>
      </c>
      <c r="BR1872" s="493" t="n">
        <v>4295.33</v>
      </c>
      <c r="BS1872" s="493" t="n">
        <v>3712.36</v>
      </c>
      <c r="BT1872" s="493" t="n">
        <v>3650.55</v>
      </c>
      <c r="BU1872" s="493" t="n">
        <v>3625.16</v>
      </c>
      <c r="BV1872" s="493" t="n">
        <v>3339.75</v>
      </c>
      <c r="BW1872" s="493" t="n">
        <v>4553.97</v>
      </c>
    </row>
    <row r="1873">
      <c r="A1873" t="inlineStr">
        <is>
          <t>[C9C] ANGIOTENSIN-II 길항제 (단일)</t>
        </is>
      </c>
      <c r="B1873" t="inlineStr">
        <is>
          <t>휴텍스</t>
        </is>
      </c>
      <c r="C1873" t="inlineStr">
        <is>
          <t>휴메텍</t>
        </is>
      </c>
      <c r="D1873" t="inlineStr">
        <is>
          <t>휴텍스</t>
        </is>
      </c>
      <c r="E1873" t="inlineStr">
        <is>
          <t>olmesartan medoxomil</t>
        </is>
      </c>
      <c r="F1873" t="inlineStr">
        <is>
          <t>의원</t>
        </is>
      </c>
      <c r="G1873" t="inlineStr">
        <is>
          <t>Generic</t>
        </is>
      </c>
      <c r="H1873" s="493" t="n">
        <v>75453.24000000001</v>
      </c>
      <c r="I1873" s="493" t="n">
        <v>63719.82</v>
      </c>
      <c r="J1873" s="493" t="n">
        <v>84007.58</v>
      </c>
      <c r="K1873" s="493" t="n">
        <v>77248.32000000001</v>
      </c>
      <c r="L1873" s="493" t="n">
        <v>82468.59</v>
      </c>
      <c r="M1873" s="493" t="n">
        <v>73113.11</v>
      </c>
      <c r="N1873" s="493" t="n">
        <v>98738.88</v>
      </c>
      <c r="O1873" s="493" t="n">
        <v>83942.28999999999</v>
      </c>
      <c r="P1873" s="493" t="n">
        <v>91692.53999999999</v>
      </c>
      <c r="Q1873" s="493" t="n">
        <v>87628.14999999999</v>
      </c>
      <c r="R1873" s="493" t="n">
        <v>112712.55</v>
      </c>
      <c r="S1873" s="493" t="n">
        <v>155226.68</v>
      </c>
      <c r="T1873" s="493" t="n">
        <v>140313.3</v>
      </c>
      <c r="U1873" s="493" t="n">
        <v>129444.59</v>
      </c>
      <c r="V1873" s="493" t="n">
        <v>126392.06</v>
      </c>
      <c r="W1873" s="493" t="n">
        <v>123169.78</v>
      </c>
      <c r="X1873" s="493" t="n">
        <v>159998.94</v>
      </c>
      <c r="Y1873" s="493" t="n">
        <v>155481.35</v>
      </c>
      <c r="Z1873" s="493" t="n">
        <v>181282.71</v>
      </c>
      <c r="AA1873" s="493" t="n">
        <v>179293.44</v>
      </c>
      <c r="AB1873" s="493" t="n">
        <v>168235.65</v>
      </c>
      <c r="AC1873" s="493" t="n">
        <v>171336.58</v>
      </c>
      <c r="AD1873" s="493" t="n">
        <v>174312.12</v>
      </c>
      <c r="AE1873" s="493" t="n">
        <v>183164.32</v>
      </c>
      <c r="AF1873" s="493" t="n">
        <v>192957.78</v>
      </c>
      <c r="AG1873" s="493" t="n">
        <v>180660.48</v>
      </c>
      <c r="AH1873" s="493" t="n">
        <v>199242.57</v>
      </c>
      <c r="AI1873" s="493" t="n">
        <v>184801.21</v>
      </c>
      <c r="AJ1873" s="493" t="n">
        <v>196000.65</v>
      </c>
      <c r="AK1873" s="493" t="n">
        <v>207121.56</v>
      </c>
      <c r="AL1873" s="493" t="n">
        <v>200245.33</v>
      </c>
      <c r="AM1873" s="493" t="n">
        <v>155347.7</v>
      </c>
      <c r="AN1873" s="493" t="n">
        <v>173725.07</v>
      </c>
      <c r="AO1873" s="493" t="n">
        <v>169514.65</v>
      </c>
      <c r="AP1873" s="493" t="n">
        <v>172053.03</v>
      </c>
      <c r="AQ1873" s="493" t="n">
        <v>168840.31</v>
      </c>
      <c r="AR1873" s="493" t="n">
        <v>173614</v>
      </c>
      <c r="AS1873" s="493" t="n">
        <v>127357.48</v>
      </c>
      <c r="AT1873" s="493" t="n">
        <v>87084.12</v>
      </c>
      <c r="AU1873" s="493" t="n">
        <v>73000.21000000001</v>
      </c>
      <c r="AV1873" s="493" t="n">
        <v>68372.78999999999</v>
      </c>
      <c r="AW1873" s="493" t="n">
        <v>57304.35</v>
      </c>
      <c r="AX1873" s="493" t="n">
        <v>73246.60000000001</v>
      </c>
      <c r="AY1873" s="493" t="n">
        <v>66535.75999999999</v>
      </c>
      <c r="AZ1873" s="493" t="n">
        <v>65855.75</v>
      </c>
      <c r="BA1873" s="493" t="n">
        <v>58276.21</v>
      </c>
      <c r="BB1873" s="493" t="n">
        <v>58085.42</v>
      </c>
      <c r="BC1873" s="493" t="n">
        <v>67134.83</v>
      </c>
      <c r="BD1873" s="493" t="n">
        <v>64013.48</v>
      </c>
      <c r="BE1873" s="493" t="n">
        <v>60567.44</v>
      </c>
      <c r="BF1873" s="493" t="n">
        <v>66821.44</v>
      </c>
      <c r="BG1873" s="493" t="n">
        <v>63698.83</v>
      </c>
      <c r="BH1873" s="493" t="n">
        <v>66100.69</v>
      </c>
      <c r="BI1873" s="493" t="n">
        <v>62697.46</v>
      </c>
      <c r="BJ1873" s="493" t="n">
        <v>59924.89</v>
      </c>
      <c r="BK1873" s="493" t="n">
        <v>62702.84</v>
      </c>
      <c r="BL1873" s="493" t="n">
        <v>64562.42</v>
      </c>
      <c r="BM1873" s="493" t="n">
        <v>56721.93</v>
      </c>
      <c r="BN1873" s="493" t="n">
        <v>58557.03</v>
      </c>
      <c r="BO1873" s="493" t="n">
        <v>72056.98</v>
      </c>
      <c r="BP1873" s="493" t="n">
        <v>57009.71</v>
      </c>
      <c r="BQ1873" s="493" t="n">
        <v>57244.99</v>
      </c>
      <c r="BR1873" s="493" t="n">
        <v>58441.49</v>
      </c>
      <c r="BS1873" s="493" t="n">
        <v>61174.36</v>
      </c>
      <c r="BT1873" s="493" t="n">
        <v>56877.62</v>
      </c>
      <c r="BU1873" s="493" t="n">
        <v>57618.01</v>
      </c>
      <c r="BV1873" s="493" t="n">
        <v>61770.56</v>
      </c>
      <c r="BW1873" s="493" t="n">
        <v>56716.37</v>
      </c>
    </row>
    <row r="1874">
      <c r="A1874" t="inlineStr">
        <is>
          <t>[C9C] ANGIOTENSIN-II 길항제 (단일)</t>
        </is>
      </c>
      <c r="B1874" t="inlineStr">
        <is>
          <t>휴텍스</t>
        </is>
      </c>
      <c r="C1874" t="inlineStr">
        <is>
          <t>휴메텍</t>
        </is>
      </c>
      <c r="D1874" t="inlineStr">
        <is>
          <t>휴텍스</t>
        </is>
      </c>
      <c r="E1874" t="inlineStr">
        <is>
          <t>olmesartan medoxomil</t>
        </is>
      </c>
      <c r="F1874" t="inlineStr">
        <is>
          <t>보건소</t>
        </is>
      </c>
      <c r="G1874" t="inlineStr">
        <is>
          <t>Generic</t>
        </is>
      </c>
      <c r="H1874" s="493" t="n">
        <v>1962</v>
      </c>
      <c r="I1874" s="493" t="n">
        <v>0</v>
      </c>
      <c r="J1874" s="493" t="n">
        <v>7899.9</v>
      </c>
      <c r="K1874" s="493" t="n">
        <v>1494.3</v>
      </c>
      <c r="L1874" s="493" t="n">
        <v>850.2</v>
      </c>
      <c r="M1874" s="493" t="n">
        <v>175.5</v>
      </c>
      <c r="N1874" s="493" t="n">
        <v>2601</v>
      </c>
      <c r="O1874" s="493" t="n">
        <v>1381.8</v>
      </c>
      <c r="P1874" s="493" t="n">
        <v>526.8</v>
      </c>
      <c r="Q1874" s="493" t="n">
        <v>112.2</v>
      </c>
      <c r="R1874" s="493" t="n">
        <v>2806.2</v>
      </c>
      <c r="S1874" s="493" t="n">
        <v>1446</v>
      </c>
      <c r="T1874" s="493" t="n">
        <v>569.4</v>
      </c>
      <c r="U1874" s="493" t="n">
        <v>141</v>
      </c>
      <c r="V1874" s="493" t="n">
        <v>5684.4</v>
      </c>
      <c r="W1874" s="493" t="n">
        <v>555.6</v>
      </c>
      <c r="X1874" s="493" t="n">
        <v>403.2</v>
      </c>
      <c r="Y1874" s="493" t="n">
        <v>1202.1</v>
      </c>
      <c r="Z1874" s="493" t="n">
        <v>1358.1</v>
      </c>
      <c r="AA1874" s="493" t="n">
        <v>1862.4</v>
      </c>
      <c r="AB1874" s="493" t="n">
        <v>408</v>
      </c>
      <c r="AC1874" s="493" t="n">
        <v>1740</v>
      </c>
      <c r="AD1874" s="493" t="n">
        <v>1547.4</v>
      </c>
      <c r="AE1874" s="493" t="n">
        <v>433.2</v>
      </c>
      <c r="AF1874" s="493" t="n">
        <v>1087.5</v>
      </c>
      <c r="AG1874" s="493" t="n">
        <v>701.4</v>
      </c>
      <c r="AH1874" s="493" t="n">
        <v>447.9</v>
      </c>
      <c r="AI1874" s="493" t="n">
        <v>106.5</v>
      </c>
      <c r="AJ1874" s="493" t="n">
        <v>236.4</v>
      </c>
      <c r="AK1874" s="493" t="n">
        <v>357</v>
      </c>
      <c r="AL1874" s="493" t="n">
        <v>632.4</v>
      </c>
      <c r="AM1874" s="493" t="n">
        <v>728.7</v>
      </c>
      <c r="AN1874" s="493" t="n">
        <v>386.1</v>
      </c>
      <c r="AO1874" s="493" t="n">
        <v>614.4</v>
      </c>
      <c r="AP1874" s="493" t="n">
        <v>969</v>
      </c>
      <c r="AQ1874" s="493" t="n">
        <v>222</v>
      </c>
      <c r="AR1874" s="493" t="n">
        <v>714.6</v>
      </c>
      <c r="AS1874" s="493" t="n">
        <v>854.1</v>
      </c>
      <c r="AT1874" s="493" t="n">
        <v>211.8</v>
      </c>
      <c r="AU1874" s="493" t="n">
        <v>201.6</v>
      </c>
      <c r="AV1874" s="493" t="n">
        <v>1069.2</v>
      </c>
      <c r="AW1874" s="493" t="n">
        <v>0</v>
      </c>
      <c r="AX1874" s="493" t="n">
        <v>48</v>
      </c>
      <c r="AY1874" s="493" t="n">
        <v>207</v>
      </c>
      <c r="AZ1874" s="493" t="n">
        <v>356.4</v>
      </c>
      <c r="BA1874" s="493" t="n">
        <v>641.7</v>
      </c>
      <c r="BB1874" s="493" t="n">
        <v>1101.3</v>
      </c>
      <c r="BC1874" s="493" t="n">
        <v>205.2</v>
      </c>
      <c r="BD1874" s="493" t="n">
        <v>539.4</v>
      </c>
      <c r="BE1874" s="493" t="n">
        <v>938.7</v>
      </c>
      <c r="BF1874" s="493" t="n">
        <v>562.8</v>
      </c>
      <c r="BG1874" s="493" t="n">
        <v>760.5</v>
      </c>
      <c r="BH1874" s="493" t="n">
        <v>1484.1</v>
      </c>
      <c r="BI1874" s="493" t="n">
        <v>0</v>
      </c>
      <c r="BJ1874" s="493" t="n">
        <v>0</v>
      </c>
      <c r="BK1874" s="493" t="n">
        <v>384.3</v>
      </c>
      <c r="BL1874" s="493" t="n">
        <v>249.3</v>
      </c>
      <c r="BM1874" s="493" t="n">
        <v>252</v>
      </c>
      <c r="BN1874" s="493" t="n">
        <v>0</v>
      </c>
      <c r="BO1874" s="493" t="n">
        <v>0</v>
      </c>
      <c r="BP1874" s="493" t="n">
        <v>0</v>
      </c>
      <c r="BQ1874" s="493" t="n">
        <v>360</v>
      </c>
      <c r="BR1874" s="493" t="n">
        <v>438.6</v>
      </c>
      <c r="BS1874" s="493" t="n">
        <v>1503.6</v>
      </c>
      <c r="BT1874" s="493" t="n">
        <v>174.6</v>
      </c>
      <c r="BU1874" s="493" t="n">
        <v>828.9</v>
      </c>
      <c r="BV1874" s="493" t="n">
        <v>1270.95</v>
      </c>
      <c r="BW1874" s="493" t="n">
        <v>803.4</v>
      </c>
    </row>
    <row r="1875">
      <c r="A1875" t="inlineStr">
        <is>
          <t>[C9C] ANGIOTENSIN-II 길항제 (단일)</t>
        </is>
      </c>
      <c r="B1875" t="inlineStr">
        <is>
          <t>휴텍스</t>
        </is>
      </c>
      <c r="C1875" t="inlineStr">
        <is>
          <t>휴메텍</t>
        </is>
      </c>
      <c r="D1875" t="inlineStr">
        <is>
          <t>휴텍스</t>
        </is>
      </c>
      <c r="E1875" t="inlineStr">
        <is>
          <t>olmesartan medoxomil</t>
        </is>
      </c>
      <c r="F1875" t="inlineStr">
        <is>
          <t>기타(치과의원, 치과병원 등)</t>
        </is>
      </c>
      <c r="G1875" t="inlineStr">
        <is>
          <t>Generic</t>
        </is>
      </c>
      <c r="H1875" s="493" t="n">
        <v>0</v>
      </c>
      <c r="I1875" s="493" t="n">
        <v>5.1</v>
      </c>
      <c r="J1875" s="493" t="n">
        <v>5.85</v>
      </c>
      <c r="K1875" s="493" t="n">
        <v>0</v>
      </c>
      <c r="L1875" s="493" t="n">
        <v>6.15</v>
      </c>
      <c r="M1875" s="493" t="n">
        <v>4.8</v>
      </c>
      <c r="N1875" s="493" t="n">
        <v>5.4</v>
      </c>
      <c r="O1875" s="493" t="n">
        <v>6.48</v>
      </c>
      <c r="P1875" s="493" t="n">
        <v>5.4</v>
      </c>
      <c r="Q1875" s="493" t="n">
        <v>6.6</v>
      </c>
      <c r="R1875" s="493" t="n">
        <v>6.3</v>
      </c>
      <c r="S1875" s="493" t="n">
        <v>5.7</v>
      </c>
      <c r="T1875" s="493" t="n">
        <v>6.3</v>
      </c>
      <c r="U1875" s="493" t="n">
        <v>6.15</v>
      </c>
      <c r="V1875" s="493" t="n">
        <v>6.75</v>
      </c>
      <c r="W1875" s="493" t="n">
        <v>6.45</v>
      </c>
      <c r="X1875" s="493" t="n">
        <v>0</v>
      </c>
      <c r="Y1875" s="493" t="n">
        <v>11.7</v>
      </c>
      <c r="Z1875" s="493" t="n">
        <v>13.5</v>
      </c>
      <c r="AA1875" s="493" t="n">
        <v>14.4</v>
      </c>
      <c r="AB1875" s="493" t="n">
        <v>11.1</v>
      </c>
      <c r="AC1875" s="493" t="n">
        <v>13.8</v>
      </c>
      <c r="AD1875" s="493" t="n">
        <v>0</v>
      </c>
      <c r="AE1875" s="493" t="n">
        <v>12.3</v>
      </c>
      <c r="AF1875" s="493" t="n">
        <v>0</v>
      </c>
      <c r="AG1875" s="493" t="n">
        <v>0</v>
      </c>
      <c r="AH1875" s="493" t="n">
        <v>0</v>
      </c>
      <c r="AI1875" s="493" t="n">
        <v>0</v>
      </c>
      <c r="AJ1875" s="493" t="n">
        <v>15</v>
      </c>
      <c r="AK1875" s="493" t="n">
        <v>0</v>
      </c>
      <c r="AL1875" s="493" t="n">
        <v>0</v>
      </c>
      <c r="AM1875" s="493" t="n">
        <v>0</v>
      </c>
      <c r="AN1875" s="493" t="n">
        <v>15.6</v>
      </c>
      <c r="AO1875" s="493" t="n">
        <v>13.5</v>
      </c>
      <c r="AP1875" s="493" t="n">
        <v>19.8</v>
      </c>
      <c r="AQ1875" s="493" t="n">
        <v>15.6</v>
      </c>
      <c r="AR1875" s="493" t="n">
        <v>21.3</v>
      </c>
      <c r="AS1875" s="493" t="n">
        <v>22.5</v>
      </c>
      <c r="AT1875" s="493" t="n">
        <v>17.7</v>
      </c>
      <c r="AU1875" s="493" t="n">
        <v>16.5</v>
      </c>
      <c r="AV1875" s="493" t="n">
        <v>16.5</v>
      </c>
      <c r="AW1875" s="493" t="n">
        <v>15.9</v>
      </c>
      <c r="AX1875" s="493" t="n">
        <v>0</v>
      </c>
      <c r="AY1875" s="493" t="n">
        <v>0</v>
      </c>
      <c r="AZ1875" s="493" t="n">
        <v>0</v>
      </c>
      <c r="BA1875" s="493" t="n">
        <v>0</v>
      </c>
      <c r="BB1875" s="493" t="n">
        <v>0</v>
      </c>
      <c r="BC1875" s="493" t="n">
        <v>0</v>
      </c>
      <c r="BD1875" s="493" t="n">
        <v>0</v>
      </c>
      <c r="BE1875" s="493" t="n">
        <v>0</v>
      </c>
      <c r="BF1875" s="493" t="n">
        <v>0</v>
      </c>
      <c r="BG1875" s="493" t="n">
        <v>0</v>
      </c>
      <c r="BH1875" s="493" t="n">
        <v>0</v>
      </c>
      <c r="BI1875" s="493" t="n">
        <v>0</v>
      </c>
      <c r="BJ1875" s="493" t="n">
        <v>0</v>
      </c>
      <c r="BK1875" s="493" t="n">
        <v>0</v>
      </c>
      <c r="BL1875" s="493" t="n">
        <v>0</v>
      </c>
      <c r="BM1875" s="493" t="n">
        <v>0</v>
      </c>
      <c r="BN1875" s="493" t="n">
        <v>0</v>
      </c>
      <c r="BO1875" s="493" t="n">
        <v>0</v>
      </c>
      <c r="BP1875" s="493" t="n">
        <v>0</v>
      </c>
      <c r="BQ1875" s="493" t="n">
        <v>0</v>
      </c>
      <c r="BR1875" s="493" t="n">
        <v>0</v>
      </c>
      <c r="BS1875" s="493" t="n">
        <v>0</v>
      </c>
      <c r="BT1875" s="493" t="n">
        <v>0</v>
      </c>
      <c r="BU1875" s="493" t="n">
        <v>0</v>
      </c>
      <c r="BV1875" s="493" t="n">
        <v>0</v>
      </c>
      <c r="BW1875" s="493" t="n">
        <v>0</v>
      </c>
    </row>
    <row r="1876">
      <c r="A1876" t="inlineStr">
        <is>
          <t>[C9C] ANGIOTENSIN-II 길항제 (단일)</t>
        </is>
      </c>
      <c r="B1876" t="inlineStr">
        <is>
          <t>휴텍스</t>
        </is>
      </c>
      <c r="C1876" t="inlineStr">
        <is>
          <t>휴테칸</t>
        </is>
      </c>
      <c r="D1876" t="inlineStr">
        <is>
          <t>휴텍스</t>
        </is>
      </c>
      <c r="E1876" t="inlineStr">
        <is>
          <t>candesartan cilexetil</t>
        </is>
      </c>
      <c r="F1876" t="inlineStr">
        <is>
          <t>종합병원</t>
        </is>
      </c>
      <c r="G1876" t="inlineStr">
        <is>
          <t>Generic</t>
        </is>
      </c>
      <c r="H1876" s="493" t="n">
        <v>4992.2</v>
      </c>
      <c r="I1876" s="493" t="n">
        <v>2527.54</v>
      </c>
      <c r="J1876" s="493" t="n">
        <v>6112.55</v>
      </c>
      <c r="K1876" s="493" t="n">
        <v>4705.26</v>
      </c>
      <c r="L1876" s="493" t="n">
        <v>9541.639999999999</v>
      </c>
      <c r="M1876" s="493" t="n">
        <v>10607.11</v>
      </c>
      <c r="N1876" s="493" t="n">
        <v>5231.82</v>
      </c>
      <c r="O1876" s="493" t="n">
        <v>7558.82</v>
      </c>
      <c r="P1876" s="493" t="n">
        <v>6161.16</v>
      </c>
      <c r="Q1876" s="493" t="n">
        <v>6492.32</v>
      </c>
      <c r="R1876" s="493" t="n">
        <v>7457.34</v>
      </c>
      <c r="S1876" s="493" t="n">
        <v>10285.77</v>
      </c>
      <c r="T1876" s="493" t="n">
        <v>11373.36</v>
      </c>
      <c r="U1876" s="493" t="n">
        <v>7513.3</v>
      </c>
      <c r="V1876" s="493" t="n">
        <v>7668.86</v>
      </c>
      <c r="W1876" s="493" t="n">
        <v>8684.049999999999</v>
      </c>
      <c r="X1876" s="493" t="n">
        <v>12484.46</v>
      </c>
      <c r="Y1876" s="493" t="n">
        <v>10613.64</v>
      </c>
      <c r="Z1876" s="493" t="n">
        <v>9411.719999999999</v>
      </c>
      <c r="AA1876" s="493" t="n">
        <v>9691.190000000001</v>
      </c>
      <c r="AB1876" s="493" t="n">
        <v>11765.06</v>
      </c>
      <c r="AC1876" s="493" t="n">
        <v>11228.36</v>
      </c>
      <c r="AD1876" s="493" t="n">
        <v>9904.15</v>
      </c>
      <c r="AE1876" s="493" t="n">
        <v>9041.4</v>
      </c>
      <c r="AF1876" s="493" t="n">
        <v>13026.9</v>
      </c>
      <c r="AG1876" s="493" t="n">
        <v>14140.09</v>
      </c>
      <c r="AH1876" s="493" t="n">
        <v>47197.64</v>
      </c>
      <c r="AI1876" s="493" t="n">
        <v>63326.03</v>
      </c>
      <c r="AJ1876" s="493" t="n">
        <v>65513.8</v>
      </c>
      <c r="AK1876" s="493" t="n">
        <v>64308.66</v>
      </c>
      <c r="AL1876" s="493" t="n">
        <v>31620.78</v>
      </c>
      <c r="AM1876" s="493" t="n">
        <v>13678.2</v>
      </c>
      <c r="AN1876" s="493" t="n">
        <v>14253.74</v>
      </c>
      <c r="AO1876" s="493" t="n">
        <v>16915.49</v>
      </c>
      <c r="AP1876" s="493" t="n">
        <v>13839.83</v>
      </c>
      <c r="AQ1876" s="493" t="n">
        <v>16872.99</v>
      </c>
      <c r="AR1876" s="493" t="n">
        <v>5697.98</v>
      </c>
      <c r="AS1876" s="493" t="n">
        <v>1669.68</v>
      </c>
      <c r="AT1876" s="493" t="n">
        <v>22.8</v>
      </c>
      <c r="AU1876" s="493" t="n">
        <v>0</v>
      </c>
      <c r="AV1876" s="493" t="n">
        <v>0</v>
      </c>
      <c r="AW1876" s="493" t="n">
        <v>0</v>
      </c>
      <c r="AX1876" s="493" t="n">
        <v>0</v>
      </c>
      <c r="AY1876" s="493" t="n">
        <v>0</v>
      </c>
      <c r="AZ1876" s="493" t="n">
        <v>0</v>
      </c>
      <c r="BA1876" s="493" t="n">
        <v>0</v>
      </c>
      <c r="BB1876" s="493" t="n">
        <v>1001</v>
      </c>
      <c r="BC1876" s="493" t="n">
        <v>1457.4</v>
      </c>
      <c r="BD1876" s="493" t="n">
        <v>0</v>
      </c>
      <c r="BE1876" s="493" t="n">
        <v>0</v>
      </c>
      <c r="BF1876" s="493" t="n">
        <v>0</v>
      </c>
      <c r="BG1876" s="493" t="n">
        <v>0</v>
      </c>
      <c r="BH1876" s="493" t="n">
        <v>0</v>
      </c>
      <c r="BI1876" s="493" t="n">
        <v>0</v>
      </c>
      <c r="BJ1876" s="493" t="n">
        <v>0</v>
      </c>
      <c r="BK1876" s="493" t="n">
        <v>0</v>
      </c>
      <c r="BL1876" s="493" t="n">
        <v>0</v>
      </c>
      <c r="BM1876" s="493" t="n">
        <v>0</v>
      </c>
      <c r="BN1876" s="493" t="n">
        <v>0</v>
      </c>
      <c r="BO1876" s="493" t="n">
        <v>0</v>
      </c>
      <c r="BP1876" s="493" t="n">
        <v>0</v>
      </c>
      <c r="BQ1876" s="493" t="n">
        <v>0</v>
      </c>
      <c r="BR1876" s="493" t="n">
        <v>0</v>
      </c>
      <c r="BS1876" s="493" t="n">
        <v>0</v>
      </c>
      <c r="BT1876" s="493" t="n">
        <v>0</v>
      </c>
      <c r="BU1876" s="493" t="n">
        <v>0</v>
      </c>
      <c r="BV1876" s="493" t="n">
        <v>0</v>
      </c>
      <c r="BW1876" s="493" t="n">
        <v>0</v>
      </c>
    </row>
    <row r="1877">
      <c r="A1877" t="inlineStr">
        <is>
          <t>[C9C] ANGIOTENSIN-II 길항제 (단일)</t>
        </is>
      </c>
      <c r="B1877" t="inlineStr">
        <is>
          <t>휴텍스</t>
        </is>
      </c>
      <c r="C1877" t="inlineStr">
        <is>
          <t>휴테칸</t>
        </is>
      </c>
      <c r="D1877" t="inlineStr">
        <is>
          <t>휴텍스</t>
        </is>
      </c>
      <c r="E1877" t="inlineStr">
        <is>
          <t>candesartan cilexetil</t>
        </is>
      </c>
      <c r="F1877" t="inlineStr">
        <is>
          <t>병원</t>
        </is>
      </c>
      <c r="G1877" t="inlineStr">
        <is>
          <t>Generic</t>
        </is>
      </c>
      <c r="H1877" s="493" t="n">
        <v>7927.75</v>
      </c>
      <c r="I1877" s="493" t="n">
        <v>5167</v>
      </c>
      <c r="J1877" s="493" t="n">
        <v>5778.3</v>
      </c>
      <c r="K1877" s="493" t="n">
        <v>3693.81</v>
      </c>
      <c r="L1877" s="493" t="n">
        <v>6254.19</v>
      </c>
      <c r="M1877" s="493" t="n">
        <v>3630.6</v>
      </c>
      <c r="N1877" s="493" t="n">
        <v>5093.88</v>
      </c>
      <c r="O1877" s="493" t="n">
        <v>7936.35</v>
      </c>
      <c r="P1877" s="493" t="n">
        <v>8374.620000000001</v>
      </c>
      <c r="Q1877" s="493" t="n">
        <v>6271.76</v>
      </c>
      <c r="R1877" s="493" t="n">
        <v>10539.84</v>
      </c>
      <c r="S1877" s="493" t="n">
        <v>12828.39</v>
      </c>
      <c r="T1877" s="493" t="n">
        <v>13608.29</v>
      </c>
      <c r="U1877" s="493" t="n">
        <v>6400.96</v>
      </c>
      <c r="V1877" s="493" t="n">
        <v>12350.66</v>
      </c>
      <c r="W1877" s="493" t="n">
        <v>6393.61</v>
      </c>
      <c r="X1877" s="493" t="n">
        <v>11226.45</v>
      </c>
      <c r="Y1877" s="493" t="n">
        <v>8747.969999999999</v>
      </c>
      <c r="Z1877" s="493" t="n">
        <v>9496.27</v>
      </c>
      <c r="AA1877" s="493" t="n">
        <v>5370.68</v>
      </c>
      <c r="AB1877" s="493" t="n">
        <v>11174.7</v>
      </c>
      <c r="AC1877" s="493" t="n">
        <v>6395.56</v>
      </c>
      <c r="AD1877" s="493" t="n">
        <v>9025.1</v>
      </c>
      <c r="AE1877" s="493" t="n">
        <v>8318.219999999999</v>
      </c>
      <c r="AF1877" s="493" t="n">
        <v>9509.26</v>
      </c>
      <c r="AG1877" s="493" t="n">
        <v>4176.15</v>
      </c>
      <c r="AH1877" s="493" t="n">
        <v>9423.08</v>
      </c>
      <c r="AI1877" s="493" t="n">
        <v>7519.11</v>
      </c>
      <c r="AJ1877" s="493" t="n">
        <v>6128</v>
      </c>
      <c r="AK1877" s="493" t="n">
        <v>6588.3</v>
      </c>
      <c r="AL1877" s="493" t="n">
        <v>8335.76</v>
      </c>
      <c r="AM1877" s="493" t="n">
        <v>7104.8</v>
      </c>
      <c r="AN1877" s="493" t="n">
        <v>10126.45</v>
      </c>
      <c r="AO1877" s="493" t="n">
        <v>7174.1</v>
      </c>
      <c r="AP1877" s="493" t="n">
        <v>8919.1</v>
      </c>
      <c r="AQ1877" s="493" t="n">
        <v>8963.209999999999</v>
      </c>
      <c r="AR1877" s="493" t="n">
        <v>5614.3</v>
      </c>
      <c r="AS1877" s="493" t="n">
        <v>8604.040000000001</v>
      </c>
      <c r="AT1877" s="493" t="n">
        <v>4211.92</v>
      </c>
      <c r="AU1877" s="493" t="n">
        <v>2834.65</v>
      </c>
      <c r="AV1877" s="493" t="n">
        <v>4151.71</v>
      </c>
      <c r="AW1877" s="493" t="n">
        <v>1860.96</v>
      </c>
      <c r="AX1877" s="493" t="n">
        <v>3564.98</v>
      </c>
      <c r="AY1877" s="493" t="n">
        <v>2285.55</v>
      </c>
      <c r="AZ1877" s="493" t="n">
        <v>3890.7</v>
      </c>
      <c r="BA1877" s="493" t="n">
        <v>3482.9</v>
      </c>
      <c r="BB1877" s="493" t="n">
        <v>2632.61</v>
      </c>
      <c r="BC1877" s="493" t="n">
        <v>3732.12</v>
      </c>
      <c r="BD1877" s="493" t="n">
        <v>2144.25</v>
      </c>
      <c r="BE1877" s="493" t="n">
        <v>4696.07</v>
      </c>
      <c r="BF1877" s="493" t="n">
        <v>3592.23</v>
      </c>
      <c r="BG1877" s="493" t="n">
        <v>4465.22</v>
      </c>
      <c r="BH1877" s="493" t="n">
        <v>2921.92</v>
      </c>
      <c r="BI1877" s="493" t="n">
        <v>3696.56</v>
      </c>
      <c r="BJ1877" s="493" t="n">
        <v>3516.06</v>
      </c>
      <c r="BK1877" s="493" t="n">
        <v>1509.38</v>
      </c>
      <c r="BL1877" s="493" t="n">
        <v>4262.67</v>
      </c>
      <c r="BM1877" s="493" t="n">
        <v>1231.2</v>
      </c>
      <c r="BN1877" s="493" t="n">
        <v>6886.8</v>
      </c>
      <c r="BO1877" s="493" t="n">
        <v>1668.6</v>
      </c>
      <c r="BP1877" s="493" t="n">
        <v>3312.9</v>
      </c>
      <c r="BQ1877" s="493" t="n">
        <v>120.6</v>
      </c>
      <c r="BR1877" s="493" t="n">
        <v>4297.42</v>
      </c>
      <c r="BS1877" s="493" t="n">
        <v>2699.45</v>
      </c>
      <c r="BT1877" s="493" t="n">
        <v>1583.44</v>
      </c>
      <c r="BU1877" s="493" t="n">
        <v>6028.19</v>
      </c>
      <c r="BV1877" s="493" t="n">
        <v>4237.33</v>
      </c>
      <c r="BW1877" s="493" t="n">
        <v>2382.42</v>
      </c>
    </row>
    <row r="1878">
      <c r="A1878" t="inlineStr">
        <is>
          <t>[C9C] ANGIOTENSIN-II 길항제 (단일)</t>
        </is>
      </c>
      <c r="B1878" t="inlineStr">
        <is>
          <t>휴텍스</t>
        </is>
      </c>
      <c r="C1878" t="inlineStr">
        <is>
          <t>휴테칸</t>
        </is>
      </c>
      <c r="D1878" t="inlineStr">
        <is>
          <t>휴텍스</t>
        </is>
      </c>
      <c r="E1878" t="inlineStr">
        <is>
          <t>candesartan cilexetil</t>
        </is>
      </c>
      <c r="F1878" t="inlineStr">
        <is>
          <t>의원</t>
        </is>
      </c>
      <c r="G1878" t="inlineStr">
        <is>
          <t>Generic</t>
        </is>
      </c>
      <c r="H1878" s="493" t="n">
        <v>197287.89</v>
      </c>
      <c r="I1878" s="493" t="n">
        <v>177418.57</v>
      </c>
      <c r="J1878" s="493" t="n">
        <v>203590.93</v>
      </c>
      <c r="K1878" s="493" t="n">
        <v>200699.88</v>
      </c>
      <c r="L1878" s="493" t="n">
        <v>202785.92</v>
      </c>
      <c r="M1878" s="493" t="n">
        <v>206803.06</v>
      </c>
      <c r="N1878" s="493" t="n">
        <v>207878.86</v>
      </c>
      <c r="O1878" s="493" t="n">
        <v>197111.38</v>
      </c>
      <c r="P1878" s="493" t="n">
        <v>208448.03</v>
      </c>
      <c r="Q1878" s="493" t="n">
        <v>208465.47</v>
      </c>
      <c r="R1878" s="493" t="n">
        <v>302333.15</v>
      </c>
      <c r="S1878" s="493" t="n">
        <v>455213.66</v>
      </c>
      <c r="T1878" s="493" t="n">
        <v>442013.87</v>
      </c>
      <c r="U1878" s="493" t="n">
        <v>405152.05</v>
      </c>
      <c r="V1878" s="493" t="n">
        <v>444653.02</v>
      </c>
      <c r="W1878" s="493" t="n">
        <v>451168.77</v>
      </c>
      <c r="X1878" s="493" t="n">
        <v>477414.12</v>
      </c>
      <c r="Y1878" s="493" t="n">
        <v>461569.09</v>
      </c>
      <c r="Z1878" s="493" t="n">
        <v>398373.9</v>
      </c>
      <c r="AA1878" s="493" t="n">
        <v>292692.18</v>
      </c>
      <c r="AB1878" s="493" t="n">
        <v>293450.53</v>
      </c>
      <c r="AC1878" s="493" t="n">
        <v>298107.74</v>
      </c>
      <c r="AD1878" s="493" t="n">
        <v>325731.58</v>
      </c>
      <c r="AE1878" s="493" t="n">
        <v>331725.75</v>
      </c>
      <c r="AF1878" s="493" t="n">
        <v>348521.05</v>
      </c>
      <c r="AG1878" s="493" t="n">
        <v>312553.77</v>
      </c>
      <c r="AH1878" s="493" t="n">
        <v>374580.56</v>
      </c>
      <c r="AI1878" s="493" t="n">
        <v>330454.3</v>
      </c>
      <c r="AJ1878" s="493" t="n">
        <v>392177.6</v>
      </c>
      <c r="AK1878" s="493" t="n">
        <v>385393.9</v>
      </c>
      <c r="AL1878" s="493" t="n">
        <v>377511.45</v>
      </c>
      <c r="AM1878" s="493" t="n">
        <v>368224.16</v>
      </c>
      <c r="AN1878" s="493" t="n">
        <v>282255.58</v>
      </c>
      <c r="AO1878" s="493" t="n">
        <v>276313.48</v>
      </c>
      <c r="AP1878" s="493" t="n">
        <v>261060.21</v>
      </c>
      <c r="AQ1878" s="493" t="n">
        <v>277333.45</v>
      </c>
      <c r="AR1878" s="493" t="n">
        <v>292258.73</v>
      </c>
      <c r="AS1878" s="493" t="n">
        <v>221461.15</v>
      </c>
      <c r="AT1878" s="493" t="n">
        <v>169348.54</v>
      </c>
      <c r="AU1878" s="493" t="n">
        <v>181322.2</v>
      </c>
      <c r="AV1878" s="493" t="n">
        <v>186192.93</v>
      </c>
      <c r="AW1878" s="493" t="n">
        <v>168368.58</v>
      </c>
      <c r="AX1878" s="493" t="n">
        <v>160266.84</v>
      </c>
      <c r="AY1878" s="493" t="n">
        <v>157608.65</v>
      </c>
      <c r="AZ1878" s="493" t="n">
        <v>157972.1</v>
      </c>
      <c r="BA1878" s="493" t="n">
        <v>162224.74</v>
      </c>
      <c r="BB1878" s="493" t="n">
        <v>151454.06</v>
      </c>
      <c r="BC1878" s="493" t="n">
        <v>168497.92</v>
      </c>
      <c r="BD1878" s="493" t="n">
        <v>184829.77</v>
      </c>
      <c r="BE1878" s="493" t="n">
        <v>195986.39</v>
      </c>
      <c r="BF1878" s="493" t="n">
        <v>209081.83</v>
      </c>
      <c r="BG1878" s="493" t="n">
        <v>209679.1</v>
      </c>
      <c r="BH1878" s="493" t="n">
        <v>203741.31</v>
      </c>
      <c r="BI1878" s="493" t="n">
        <v>203068.79</v>
      </c>
      <c r="BJ1878" s="493" t="n">
        <v>213556.04</v>
      </c>
      <c r="BK1878" s="493" t="n">
        <v>201044.48</v>
      </c>
      <c r="BL1878" s="493" t="n">
        <v>233474.22</v>
      </c>
      <c r="BM1878" s="493" t="n">
        <v>193939.05</v>
      </c>
      <c r="BN1878" s="493" t="n">
        <v>198970.24</v>
      </c>
      <c r="BO1878" s="493" t="n">
        <v>204460.39</v>
      </c>
      <c r="BP1878" s="493" t="n">
        <v>213937.43</v>
      </c>
      <c r="BQ1878" s="493" t="n">
        <v>168106.14</v>
      </c>
      <c r="BR1878" s="493" t="n">
        <v>208094.78</v>
      </c>
      <c r="BS1878" s="493" t="n">
        <v>194718.75</v>
      </c>
      <c r="BT1878" s="493" t="n">
        <v>194470.33</v>
      </c>
      <c r="BU1878" s="493" t="n">
        <v>187973.96</v>
      </c>
      <c r="BV1878" s="493" t="n">
        <v>216521.4</v>
      </c>
      <c r="BW1878" s="493" t="n">
        <v>193609.2</v>
      </c>
    </row>
    <row r="1879">
      <c r="A1879" t="inlineStr">
        <is>
          <t>[C9C] ANGIOTENSIN-II 길항제 (단일)</t>
        </is>
      </c>
      <c r="B1879" t="inlineStr">
        <is>
          <t>휴텍스</t>
        </is>
      </c>
      <c r="C1879" t="inlineStr">
        <is>
          <t>휴테칸</t>
        </is>
      </c>
      <c r="D1879" t="inlineStr">
        <is>
          <t>휴텍스</t>
        </is>
      </c>
      <c r="E1879" t="inlineStr">
        <is>
          <t>candesartan cilexetil</t>
        </is>
      </c>
      <c r="F1879" t="inlineStr">
        <is>
          <t>보건소</t>
        </is>
      </c>
      <c r="G1879" t="inlineStr">
        <is>
          <t>Generic</t>
        </is>
      </c>
      <c r="H1879" s="493" t="n">
        <v>32.4</v>
      </c>
      <c r="I1879" s="493" t="n">
        <v>2049.6</v>
      </c>
      <c r="J1879" s="493" t="n">
        <v>35.7</v>
      </c>
      <c r="K1879" s="493" t="n">
        <v>586.2</v>
      </c>
      <c r="L1879" s="493" t="n">
        <v>29.1</v>
      </c>
      <c r="M1879" s="493" t="n">
        <v>379.8</v>
      </c>
      <c r="N1879" s="493" t="n">
        <v>601.8</v>
      </c>
      <c r="O1879" s="493" t="n">
        <v>92.7</v>
      </c>
      <c r="P1879" s="493" t="n">
        <v>0</v>
      </c>
      <c r="Q1879" s="493" t="n">
        <v>36.6</v>
      </c>
      <c r="R1879" s="493" t="n">
        <v>836.1</v>
      </c>
      <c r="S1879" s="493" t="n">
        <v>100.8</v>
      </c>
      <c r="T1879" s="493" t="n">
        <v>0</v>
      </c>
      <c r="U1879" s="493" t="n">
        <v>264</v>
      </c>
      <c r="V1879" s="493" t="n">
        <v>663.3</v>
      </c>
      <c r="W1879" s="493" t="n">
        <v>0</v>
      </c>
      <c r="X1879" s="493" t="n">
        <v>805.5</v>
      </c>
      <c r="Y1879" s="493" t="n">
        <v>110.4</v>
      </c>
      <c r="Z1879" s="493" t="n">
        <v>1029.3</v>
      </c>
      <c r="AA1879" s="493" t="n">
        <v>25.8</v>
      </c>
      <c r="AB1879" s="493" t="n">
        <v>751.8</v>
      </c>
      <c r="AC1879" s="493" t="n">
        <v>2450.7</v>
      </c>
      <c r="AD1879" s="493" t="n">
        <v>800.7</v>
      </c>
      <c r="AE1879" s="493" t="n">
        <v>2644.2</v>
      </c>
      <c r="AF1879" s="493" t="n">
        <v>1609.2</v>
      </c>
      <c r="AG1879" s="493" t="n">
        <v>2535.9</v>
      </c>
      <c r="AH1879" s="493" t="n">
        <v>885.3</v>
      </c>
      <c r="AI1879" s="493" t="n">
        <v>1938</v>
      </c>
      <c r="AJ1879" s="493" t="n">
        <v>2276.1</v>
      </c>
      <c r="AK1879" s="493" t="n">
        <v>2729.1</v>
      </c>
      <c r="AL1879" s="493" t="n">
        <v>2684.7</v>
      </c>
      <c r="AM1879" s="493" t="n">
        <v>4344.6</v>
      </c>
      <c r="AN1879" s="493" t="n">
        <v>1717.5</v>
      </c>
      <c r="AO1879" s="493" t="n">
        <v>7355.4</v>
      </c>
      <c r="AP1879" s="493" t="n">
        <v>3294.3</v>
      </c>
      <c r="AQ1879" s="493" t="n">
        <v>16853.25</v>
      </c>
      <c r="AR1879" s="493" t="n">
        <v>4997.4</v>
      </c>
      <c r="AS1879" s="493" t="n">
        <v>9617.4</v>
      </c>
      <c r="AT1879" s="493" t="n">
        <v>3032.1</v>
      </c>
      <c r="AU1879" s="493" t="n">
        <v>6584.7</v>
      </c>
      <c r="AV1879" s="493" t="n">
        <v>6741.6</v>
      </c>
      <c r="AW1879" s="493" t="n">
        <v>7545</v>
      </c>
      <c r="AX1879" s="493" t="n">
        <v>7253.7</v>
      </c>
      <c r="AY1879" s="493" t="n">
        <v>4688.4</v>
      </c>
      <c r="AZ1879" s="493" t="n">
        <v>5457.9</v>
      </c>
      <c r="BA1879" s="493" t="n">
        <v>5675.4</v>
      </c>
      <c r="BB1879" s="493" t="n">
        <v>5405.4</v>
      </c>
      <c r="BC1879" s="493" t="n">
        <v>7244.1</v>
      </c>
      <c r="BD1879" s="493" t="n">
        <v>4493.26</v>
      </c>
      <c r="BE1879" s="493" t="n">
        <v>4782.9</v>
      </c>
      <c r="BF1879" s="493" t="n">
        <v>4506.3</v>
      </c>
      <c r="BG1879" s="493" t="n">
        <v>6924.9</v>
      </c>
      <c r="BH1879" s="493" t="n">
        <v>6444.3</v>
      </c>
      <c r="BI1879" s="493" t="n">
        <v>4190.1</v>
      </c>
      <c r="BJ1879" s="493" t="n">
        <v>5368.35</v>
      </c>
      <c r="BK1879" s="493" t="n">
        <v>4998.7</v>
      </c>
      <c r="BL1879" s="493" t="n">
        <v>6430.59</v>
      </c>
      <c r="BM1879" s="493" t="n">
        <v>3385.35</v>
      </c>
      <c r="BN1879" s="493" t="n">
        <v>5062.2</v>
      </c>
      <c r="BO1879" s="493" t="n">
        <v>5166.15</v>
      </c>
      <c r="BP1879" s="493" t="n">
        <v>5099.7</v>
      </c>
      <c r="BQ1879" s="493" t="n">
        <v>3294.6</v>
      </c>
      <c r="BR1879" s="493" t="n">
        <v>5633.4</v>
      </c>
      <c r="BS1879" s="493" t="n">
        <v>4928.85</v>
      </c>
      <c r="BT1879" s="493" t="n">
        <v>2851.35</v>
      </c>
      <c r="BU1879" s="493" t="n">
        <v>2848.65</v>
      </c>
      <c r="BV1879" s="493" t="n">
        <v>7185.9</v>
      </c>
      <c r="BW1879" s="493" t="n">
        <v>3668.55</v>
      </c>
    </row>
    <row r="1880">
      <c r="A1880" t="inlineStr">
        <is>
          <t>[C9C] ANGIOTENSIN-II 길항제 (단일)</t>
        </is>
      </c>
      <c r="B1880" t="inlineStr">
        <is>
          <t>휴텍스</t>
        </is>
      </c>
      <c r="C1880" t="inlineStr">
        <is>
          <t>휴테칸</t>
        </is>
      </c>
      <c r="D1880" t="inlineStr">
        <is>
          <t>휴텍스</t>
        </is>
      </c>
      <c r="E1880" t="inlineStr">
        <is>
          <t>candesartan cilexetil</t>
        </is>
      </c>
      <c r="F1880" t="inlineStr">
        <is>
          <t>기타(치과의원, 치과병원 등)</t>
        </is>
      </c>
      <c r="G1880" t="inlineStr">
        <is>
          <t>Generic</t>
        </is>
      </c>
      <c r="H1880" s="493" t="n">
        <v>661.5</v>
      </c>
      <c r="I1880" s="493" t="n">
        <v>1197.9</v>
      </c>
      <c r="J1880" s="493" t="n">
        <v>1335.45</v>
      </c>
      <c r="K1880" s="493" t="n">
        <v>1899.9</v>
      </c>
      <c r="L1880" s="493" t="n">
        <v>919.5</v>
      </c>
      <c r="M1880" s="493" t="n">
        <v>2005.95</v>
      </c>
      <c r="N1880" s="493" t="n">
        <v>916.65</v>
      </c>
      <c r="O1880" s="493" t="n">
        <v>1033.2</v>
      </c>
      <c r="P1880" s="493" t="n">
        <v>777</v>
      </c>
      <c r="Q1880" s="493" t="n">
        <v>1533.6</v>
      </c>
      <c r="R1880" s="493" t="n">
        <v>1080</v>
      </c>
      <c r="S1880" s="493" t="n">
        <v>1350</v>
      </c>
      <c r="T1880" s="493" t="n">
        <v>1036.35</v>
      </c>
      <c r="U1880" s="493" t="n">
        <v>2432</v>
      </c>
      <c r="V1880" s="493" t="n">
        <v>746.4</v>
      </c>
      <c r="W1880" s="493" t="n">
        <v>1743</v>
      </c>
      <c r="X1880" s="493" t="n">
        <v>1476</v>
      </c>
      <c r="Y1880" s="493" t="n">
        <v>1723.2</v>
      </c>
      <c r="Z1880" s="493" t="n">
        <v>2028</v>
      </c>
      <c r="AA1880" s="493" t="n">
        <v>1708.35</v>
      </c>
      <c r="AB1880" s="493" t="n">
        <v>1397.1</v>
      </c>
      <c r="AC1880" s="493" t="n">
        <v>2499</v>
      </c>
      <c r="AD1880" s="493" t="n">
        <v>2250.9</v>
      </c>
      <c r="AE1880" s="493" t="n">
        <v>715.65</v>
      </c>
      <c r="AF1880" s="493" t="n">
        <v>2455.2</v>
      </c>
      <c r="AG1880" s="493" t="n">
        <v>707.7</v>
      </c>
      <c r="AH1880" s="493" t="n">
        <v>2289.75</v>
      </c>
      <c r="AI1880" s="493" t="n">
        <v>1238.55</v>
      </c>
      <c r="AJ1880" s="493" t="n">
        <v>1638.45</v>
      </c>
      <c r="AK1880" s="493" t="n">
        <v>1452.9</v>
      </c>
      <c r="AL1880" s="493" t="n">
        <v>1316.25</v>
      </c>
      <c r="AM1880" s="493" t="n">
        <v>1345.5</v>
      </c>
      <c r="AN1880" s="493" t="n">
        <v>1870.35</v>
      </c>
      <c r="AO1880" s="493" t="n">
        <v>1331.4</v>
      </c>
      <c r="AP1880" s="493" t="n">
        <v>663.75</v>
      </c>
      <c r="AQ1880" s="493" t="n">
        <v>0</v>
      </c>
      <c r="AR1880" s="493" t="n">
        <v>185.4</v>
      </c>
      <c r="AS1880" s="493" t="n">
        <v>0</v>
      </c>
      <c r="AT1880" s="493" t="n">
        <v>0</v>
      </c>
      <c r="AU1880" s="493" t="n">
        <v>0</v>
      </c>
      <c r="AV1880" s="493" t="n">
        <v>0</v>
      </c>
      <c r="AW1880" s="493" t="n">
        <v>0</v>
      </c>
      <c r="AX1880" s="493" t="n">
        <v>0</v>
      </c>
      <c r="AY1880" s="493" t="n">
        <v>0</v>
      </c>
      <c r="AZ1880" s="493" t="n">
        <v>0</v>
      </c>
      <c r="BA1880" s="493" t="n">
        <v>0</v>
      </c>
      <c r="BB1880" s="493" t="n">
        <v>0</v>
      </c>
      <c r="BC1880" s="493" t="n">
        <v>0</v>
      </c>
      <c r="BD1880" s="493" t="n">
        <v>0</v>
      </c>
      <c r="BE1880" s="493" t="n">
        <v>0</v>
      </c>
      <c r="BF1880" s="493" t="n">
        <v>0</v>
      </c>
      <c r="BG1880" s="493" t="n">
        <v>0</v>
      </c>
      <c r="BH1880" s="493" t="n">
        <v>0</v>
      </c>
      <c r="BI1880" s="493" t="n">
        <v>0</v>
      </c>
      <c r="BJ1880" s="493" t="n">
        <v>0</v>
      </c>
      <c r="BK1880" s="493" t="n">
        <v>0</v>
      </c>
      <c r="BL1880" s="493" t="n">
        <v>0</v>
      </c>
      <c r="BM1880" s="493" t="n">
        <v>0</v>
      </c>
      <c r="BN1880" s="493" t="n">
        <v>155.1</v>
      </c>
      <c r="BO1880" s="493" t="n">
        <v>148.5</v>
      </c>
      <c r="BP1880" s="493" t="n">
        <v>0</v>
      </c>
      <c r="BQ1880" s="493" t="n">
        <v>0</v>
      </c>
      <c r="BR1880" s="493" t="n">
        <v>0</v>
      </c>
      <c r="BS1880" s="493" t="n">
        <v>0</v>
      </c>
      <c r="BT1880" s="493" t="n">
        <v>0</v>
      </c>
      <c r="BU1880" s="493" t="n">
        <v>0</v>
      </c>
      <c r="BV1880" s="493" t="n">
        <v>0</v>
      </c>
      <c r="BW1880" s="493" t="n">
        <v>0</v>
      </c>
    </row>
    <row r="1881">
      <c r="A1881" t="inlineStr">
        <is>
          <t>[C9C] ANGIOTENSIN-II 길항제 (단일)</t>
        </is>
      </c>
      <c r="B1881" t="inlineStr">
        <is>
          <t>JW신약</t>
        </is>
      </c>
      <c r="C1881" t="inlineStr">
        <is>
          <t>미카르텔미</t>
        </is>
      </c>
      <c r="D1881" t="inlineStr">
        <is>
          <t>JW신약</t>
        </is>
      </c>
      <c r="E1881" t="inlineStr">
        <is>
          <t>telmisartan</t>
        </is>
      </c>
      <c r="F1881" t="inlineStr">
        <is>
          <t>의원</t>
        </is>
      </c>
      <c r="G1881" t="inlineStr">
        <is>
          <t>Generic</t>
        </is>
      </c>
      <c r="H1881" s="493" t="n">
        <v>11670.5</v>
      </c>
      <c r="I1881" s="493" t="n">
        <v>9145.4</v>
      </c>
      <c r="J1881" s="493" t="n">
        <v>13150.2</v>
      </c>
      <c r="K1881" s="493" t="n">
        <v>8500.700000000001</v>
      </c>
      <c r="L1881" s="493" t="n">
        <v>12166.4</v>
      </c>
      <c r="M1881" s="493" t="n">
        <v>8652.6</v>
      </c>
      <c r="N1881" s="493" t="n">
        <v>13602.35</v>
      </c>
      <c r="O1881" s="493" t="n">
        <v>9024.15</v>
      </c>
      <c r="P1881" s="493" t="n">
        <v>10035</v>
      </c>
      <c r="Q1881" s="493" t="n">
        <v>8043.36</v>
      </c>
      <c r="R1881" s="493" t="n">
        <v>9525.9</v>
      </c>
      <c r="S1881" s="493" t="n">
        <v>13045.57</v>
      </c>
      <c r="T1881" s="493" t="n">
        <v>9488.549999999999</v>
      </c>
      <c r="U1881" s="493" t="n">
        <v>10401.1</v>
      </c>
      <c r="V1881" s="493" t="n">
        <v>15393.02</v>
      </c>
      <c r="W1881" s="493" t="n">
        <v>11992.65</v>
      </c>
      <c r="X1881" s="493" t="n">
        <v>14128.6</v>
      </c>
      <c r="Y1881" s="493" t="n">
        <v>12378.2</v>
      </c>
      <c r="Z1881" s="493" t="n">
        <v>11947.8</v>
      </c>
      <c r="AA1881" s="493" t="n">
        <v>11591.8</v>
      </c>
      <c r="AB1881" s="493" t="n">
        <v>9467.049999999999</v>
      </c>
      <c r="AC1881" s="493" t="n">
        <v>13167.34</v>
      </c>
      <c r="AD1881" s="493" t="n">
        <v>13453.6</v>
      </c>
      <c r="AE1881" s="493" t="n">
        <v>7178.6</v>
      </c>
      <c r="AF1881" s="493" t="n">
        <v>14352</v>
      </c>
      <c r="AG1881" s="493" t="n">
        <v>6984.6</v>
      </c>
      <c r="AH1881" s="493" t="n">
        <v>7671</v>
      </c>
      <c r="AI1881" s="493" t="n">
        <v>10158.8</v>
      </c>
      <c r="AJ1881" s="493" t="n">
        <v>7888.25</v>
      </c>
      <c r="AK1881" s="493" t="n">
        <v>10216.8</v>
      </c>
      <c r="AL1881" s="493" t="n">
        <v>12671.25</v>
      </c>
      <c r="AM1881" s="493" t="n">
        <v>8582.700000000001</v>
      </c>
      <c r="AN1881" s="493" t="n">
        <v>3378</v>
      </c>
      <c r="AO1881" s="493" t="n">
        <v>4703.6</v>
      </c>
      <c r="AP1881" s="493" t="n">
        <v>0</v>
      </c>
      <c r="AQ1881" s="493" t="n">
        <v>0</v>
      </c>
      <c r="AR1881" s="493" t="n">
        <v>0</v>
      </c>
      <c r="AS1881" s="493" t="n">
        <v>0</v>
      </c>
      <c r="AT1881" s="493" t="n">
        <v>0</v>
      </c>
      <c r="AU1881" s="493" t="n">
        <v>0</v>
      </c>
      <c r="AV1881" s="493" t="n">
        <v>0</v>
      </c>
      <c r="AW1881" s="493" t="n">
        <v>0</v>
      </c>
      <c r="AX1881" s="493" t="n">
        <v>0</v>
      </c>
      <c r="AY1881" s="493" t="n">
        <v>0</v>
      </c>
      <c r="AZ1881" s="493" t="n">
        <v>0</v>
      </c>
      <c r="BA1881" s="493" t="n">
        <v>0</v>
      </c>
      <c r="BB1881" s="493" t="n">
        <v>0</v>
      </c>
      <c r="BC1881" s="493" t="n">
        <v>0</v>
      </c>
      <c r="BD1881" s="493" t="n">
        <v>0</v>
      </c>
      <c r="BE1881" s="493" t="n">
        <v>0</v>
      </c>
      <c r="BF1881" s="493" t="n">
        <v>0</v>
      </c>
      <c r="BG1881" s="493" t="n">
        <v>0</v>
      </c>
      <c r="BH1881" s="493" t="n">
        <v>0</v>
      </c>
      <c r="BI1881" s="493" t="n">
        <v>0</v>
      </c>
      <c r="BJ1881" s="493" t="n">
        <v>0</v>
      </c>
      <c r="BK1881" s="493" t="n">
        <v>0</v>
      </c>
      <c r="BL1881" s="493" t="n">
        <v>0</v>
      </c>
      <c r="BM1881" s="493" t="n">
        <v>0</v>
      </c>
      <c r="BN1881" s="493" t="n">
        <v>0</v>
      </c>
      <c r="BO1881" s="493" t="n">
        <v>0</v>
      </c>
      <c r="BP1881" s="493" t="n">
        <v>0</v>
      </c>
      <c r="BQ1881" s="493" t="n">
        <v>0</v>
      </c>
      <c r="BR1881" s="493" t="n">
        <v>0</v>
      </c>
      <c r="BS1881" s="493" t="n">
        <v>0</v>
      </c>
      <c r="BT1881" s="493" t="n">
        <v>0</v>
      </c>
      <c r="BU1881" s="493" t="n">
        <v>0</v>
      </c>
      <c r="BV1881" s="493" t="n">
        <v>0</v>
      </c>
      <c r="BW1881" s="493" t="n">
        <v>0</v>
      </c>
    </row>
    <row r="1882">
      <c r="A1882" t="inlineStr">
        <is>
          <t>[C9C] ANGIOTENSIN-II 길항제 (단일)</t>
        </is>
      </c>
      <c r="B1882" t="inlineStr">
        <is>
          <t>JW신약</t>
        </is>
      </c>
      <c r="C1882" t="inlineStr">
        <is>
          <t>미카르텔미</t>
        </is>
      </c>
      <c r="D1882" t="inlineStr">
        <is>
          <t>JW신약</t>
        </is>
      </c>
      <c r="E1882" t="inlineStr">
        <is>
          <t>telmisartan</t>
        </is>
      </c>
      <c r="F1882" t="inlineStr">
        <is>
          <t>보건소</t>
        </is>
      </c>
      <c r="G1882" t="inlineStr">
        <is>
          <t>Generic</t>
        </is>
      </c>
      <c r="H1882" s="493" t="n">
        <v>0</v>
      </c>
      <c r="I1882" s="493" t="n">
        <v>0</v>
      </c>
      <c r="J1882" s="493" t="n">
        <v>0</v>
      </c>
      <c r="K1882" s="493" t="n">
        <v>0</v>
      </c>
      <c r="L1882" s="493" t="n">
        <v>0</v>
      </c>
      <c r="M1882" s="493" t="n">
        <v>0</v>
      </c>
      <c r="N1882" s="493" t="n">
        <v>0</v>
      </c>
      <c r="O1882" s="493" t="n">
        <v>0</v>
      </c>
      <c r="P1882" s="493" t="n">
        <v>0</v>
      </c>
      <c r="Q1882" s="493" t="n">
        <v>0</v>
      </c>
      <c r="R1882" s="493" t="n">
        <v>0</v>
      </c>
      <c r="S1882" s="493" t="n">
        <v>0</v>
      </c>
      <c r="T1882" s="493" t="n">
        <v>0</v>
      </c>
      <c r="U1882" s="493" t="n">
        <v>0</v>
      </c>
      <c r="V1882" s="493" t="n">
        <v>0</v>
      </c>
      <c r="W1882" s="493" t="n">
        <v>0</v>
      </c>
      <c r="X1882" s="493" t="n">
        <v>0</v>
      </c>
      <c r="Y1882" s="493" t="n">
        <v>0</v>
      </c>
      <c r="Z1882" s="493" t="n">
        <v>0</v>
      </c>
      <c r="AA1882" s="493" t="n">
        <v>0</v>
      </c>
      <c r="AB1882" s="493" t="n">
        <v>0</v>
      </c>
      <c r="AC1882" s="493" t="n">
        <v>0</v>
      </c>
      <c r="AD1882" s="493" t="n">
        <v>0</v>
      </c>
      <c r="AE1882" s="493" t="n">
        <v>0</v>
      </c>
      <c r="AF1882" s="493" t="n">
        <v>0</v>
      </c>
      <c r="AG1882" s="493" t="n">
        <v>0</v>
      </c>
      <c r="AH1882" s="493" t="n">
        <v>0</v>
      </c>
      <c r="AI1882" s="493" t="n">
        <v>0</v>
      </c>
      <c r="AJ1882" s="493" t="n">
        <v>0</v>
      </c>
      <c r="AK1882" s="493" t="n">
        <v>69</v>
      </c>
      <c r="AL1882" s="493" t="n">
        <v>0</v>
      </c>
      <c r="AM1882" s="493" t="n">
        <v>0</v>
      </c>
      <c r="AN1882" s="493" t="n">
        <v>0</v>
      </c>
      <c r="AO1882" s="493" t="n">
        <v>0</v>
      </c>
      <c r="AP1882" s="493" t="n">
        <v>0</v>
      </c>
      <c r="AQ1882" s="493" t="n">
        <v>0</v>
      </c>
      <c r="AR1882" s="493" t="n">
        <v>0</v>
      </c>
      <c r="AS1882" s="493" t="n">
        <v>0</v>
      </c>
      <c r="AT1882" s="493" t="n">
        <v>0</v>
      </c>
      <c r="AU1882" s="493" t="n">
        <v>0</v>
      </c>
      <c r="AV1882" s="493" t="n">
        <v>0</v>
      </c>
      <c r="AW1882" s="493" t="n">
        <v>0</v>
      </c>
      <c r="AX1882" s="493" t="n">
        <v>0</v>
      </c>
      <c r="AY1882" s="493" t="n">
        <v>0</v>
      </c>
      <c r="AZ1882" s="493" t="n">
        <v>0</v>
      </c>
      <c r="BA1882" s="493" t="n">
        <v>0</v>
      </c>
      <c r="BB1882" s="493" t="n">
        <v>0</v>
      </c>
      <c r="BC1882" s="493" t="n">
        <v>0</v>
      </c>
      <c r="BD1882" s="493" t="n">
        <v>0</v>
      </c>
      <c r="BE1882" s="493" t="n">
        <v>0</v>
      </c>
      <c r="BF1882" s="493" t="n">
        <v>0</v>
      </c>
      <c r="BG1882" s="493" t="n">
        <v>0</v>
      </c>
      <c r="BH1882" s="493" t="n">
        <v>0</v>
      </c>
      <c r="BI1882" s="493" t="n">
        <v>0</v>
      </c>
      <c r="BJ1882" s="493" t="n">
        <v>0</v>
      </c>
      <c r="BK1882" s="493" t="n">
        <v>0</v>
      </c>
      <c r="BL1882" s="493" t="n">
        <v>0</v>
      </c>
      <c r="BM1882" s="493" t="n">
        <v>0</v>
      </c>
      <c r="BN1882" s="493" t="n">
        <v>0</v>
      </c>
      <c r="BO1882" s="493" t="n">
        <v>0</v>
      </c>
      <c r="BP1882" s="493" t="n">
        <v>0</v>
      </c>
      <c r="BQ1882" s="493" t="n">
        <v>0</v>
      </c>
      <c r="BR1882" s="493" t="n">
        <v>0</v>
      </c>
      <c r="BS1882" s="493" t="n">
        <v>0</v>
      </c>
      <c r="BT1882" s="493" t="n">
        <v>0</v>
      </c>
      <c r="BU1882" s="493" t="n">
        <v>0</v>
      </c>
      <c r="BV1882" s="493" t="n">
        <v>0</v>
      </c>
      <c r="BW1882" s="493" t="n">
        <v>0</v>
      </c>
    </row>
    <row r="1883">
      <c r="A1883" t="inlineStr">
        <is>
          <t>[C9C] ANGIOTENSIN-II 길항제 (단일)</t>
        </is>
      </c>
      <c r="B1883" t="inlineStr">
        <is>
          <t>JW신약</t>
        </is>
      </c>
      <c r="C1883" t="inlineStr">
        <is>
          <t>제이더블유신약 로잘탄</t>
        </is>
      </c>
      <c r="D1883" t="inlineStr">
        <is>
          <t>JW신약</t>
        </is>
      </c>
      <c r="E1883" t="inlineStr">
        <is>
          <t>losartan potassium</t>
        </is>
      </c>
      <c r="F1883" t="inlineStr">
        <is>
          <t>상급종합병원</t>
        </is>
      </c>
      <c r="G1883" t="inlineStr">
        <is>
          <t>Generic</t>
        </is>
      </c>
      <c r="H1883" s="493" t="n">
        <v>3223.73</v>
      </c>
      <c r="I1883" s="493" t="n">
        <v>5754.35</v>
      </c>
      <c r="J1883" s="493" t="n">
        <v>1454.4</v>
      </c>
      <c r="K1883" s="493" t="n">
        <v>1558.03</v>
      </c>
      <c r="L1883" s="493" t="n">
        <v>12243.93</v>
      </c>
      <c r="M1883" s="493" t="n">
        <v>10197.14</v>
      </c>
      <c r="N1883" s="493" t="n">
        <v>1600.5</v>
      </c>
      <c r="O1883" s="493" t="n">
        <v>10637.11</v>
      </c>
      <c r="P1883" s="493" t="n">
        <v>31260.22</v>
      </c>
      <c r="Q1883" s="493" t="n">
        <v>14307.35</v>
      </c>
      <c r="R1883" s="493" t="n">
        <v>31613.36</v>
      </c>
      <c r="S1883" s="493" t="n">
        <v>4590.45</v>
      </c>
      <c r="T1883" s="493" t="n">
        <v>0</v>
      </c>
      <c r="U1883" s="493" t="n">
        <v>0</v>
      </c>
      <c r="V1883" s="493" t="n">
        <v>0</v>
      </c>
      <c r="W1883" s="493" t="n">
        <v>0</v>
      </c>
      <c r="X1883" s="493" t="n">
        <v>0</v>
      </c>
      <c r="Y1883" s="493" t="n">
        <v>0</v>
      </c>
      <c r="Z1883" s="493" t="n">
        <v>0</v>
      </c>
      <c r="AA1883" s="493" t="n">
        <v>0</v>
      </c>
      <c r="AB1883" s="493" t="n">
        <v>0</v>
      </c>
      <c r="AC1883" s="493" t="n">
        <v>0</v>
      </c>
      <c r="AD1883" s="493" t="n">
        <v>0</v>
      </c>
      <c r="AE1883" s="493" t="n">
        <v>0</v>
      </c>
      <c r="AF1883" s="493" t="n">
        <v>0</v>
      </c>
      <c r="AG1883" s="493" t="n">
        <v>0</v>
      </c>
      <c r="AH1883" s="493" t="n">
        <v>0</v>
      </c>
      <c r="AI1883" s="493" t="n">
        <v>0</v>
      </c>
      <c r="AJ1883" s="493" t="n">
        <v>0</v>
      </c>
      <c r="AK1883" s="493" t="n">
        <v>0</v>
      </c>
      <c r="AL1883" s="493" t="n">
        <v>0</v>
      </c>
      <c r="AM1883" s="493" t="n">
        <v>0</v>
      </c>
      <c r="AN1883" s="493" t="n">
        <v>0</v>
      </c>
      <c r="AO1883" s="493" t="n">
        <v>0</v>
      </c>
      <c r="AP1883" s="493" t="n">
        <v>0</v>
      </c>
      <c r="AQ1883" s="493" t="n">
        <v>0</v>
      </c>
      <c r="AR1883" s="493" t="n">
        <v>0</v>
      </c>
      <c r="AS1883" s="493" t="n">
        <v>0</v>
      </c>
      <c r="AT1883" s="493" t="n">
        <v>0</v>
      </c>
      <c r="AU1883" s="493" t="n">
        <v>0</v>
      </c>
      <c r="AV1883" s="493" t="n">
        <v>0</v>
      </c>
      <c r="AW1883" s="493" t="n">
        <v>0</v>
      </c>
      <c r="AX1883" s="493" t="n">
        <v>0</v>
      </c>
      <c r="AY1883" s="493" t="n">
        <v>0</v>
      </c>
      <c r="AZ1883" s="493" t="n">
        <v>0</v>
      </c>
      <c r="BA1883" s="493" t="n">
        <v>0</v>
      </c>
      <c r="BB1883" s="493" t="n">
        <v>0</v>
      </c>
      <c r="BC1883" s="493" t="n">
        <v>0</v>
      </c>
      <c r="BD1883" s="493" t="n">
        <v>0</v>
      </c>
      <c r="BE1883" s="493" t="n">
        <v>0</v>
      </c>
      <c r="BF1883" s="493" t="n">
        <v>0</v>
      </c>
      <c r="BG1883" s="493" t="n">
        <v>0</v>
      </c>
      <c r="BH1883" s="493" t="n">
        <v>0</v>
      </c>
      <c r="BI1883" s="493" t="n">
        <v>0</v>
      </c>
      <c r="BJ1883" s="493" t="n">
        <v>0</v>
      </c>
      <c r="BK1883" s="493" t="n">
        <v>0</v>
      </c>
      <c r="BL1883" s="493" t="n">
        <v>0</v>
      </c>
      <c r="BM1883" s="493" t="n">
        <v>0</v>
      </c>
      <c r="BN1883" s="493" t="n">
        <v>0</v>
      </c>
      <c r="BO1883" s="493" t="n">
        <v>0</v>
      </c>
      <c r="BP1883" s="493" t="n">
        <v>0</v>
      </c>
      <c r="BQ1883" s="493" t="n">
        <v>0</v>
      </c>
      <c r="BR1883" s="493" t="n">
        <v>0</v>
      </c>
      <c r="BS1883" s="493" t="n">
        <v>0</v>
      </c>
      <c r="BT1883" s="493" t="n">
        <v>0</v>
      </c>
      <c r="BU1883" s="493" t="n">
        <v>0</v>
      </c>
      <c r="BV1883" s="493" t="n">
        <v>0</v>
      </c>
      <c r="BW1883" s="493" t="n">
        <v>0</v>
      </c>
    </row>
    <row r="1884">
      <c r="A1884" t="inlineStr">
        <is>
          <t>[C9C] ANGIOTENSIN-II 길항제 (단일)</t>
        </is>
      </c>
      <c r="B1884" t="inlineStr">
        <is>
          <t>JW신약</t>
        </is>
      </c>
      <c r="C1884" t="inlineStr">
        <is>
          <t>제이더블유신약 로잘탄</t>
        </is>
      </c>
      <c r="D1884" t="inlineStr">
        <is>
          <t>JW신약</t>
        </is>
      </c>
      <c r="E1884" t="inlineStr">
        <is>
          <t>losartan potassium</t>
        </is>
      </c>
      <c r="F1884" t="inlineStr">
        <is>
          <t>종합병원</t>
        </is>
      </c>
      <c r="G1884" t="inlineStr">
        <is>
          <t>Generic</t>
        </is>
      </c>
      <c r="H1884" s="493" t="n">
        <v>3198.4</v>
      </c>
      <c r="I1884" s="493" t="n">
        <v>4642.51</v>
      </c>
      <c r="J1884" s="493" t="n">
        <v>4586.25</v>
      </c>
      <c r="K1884" s="493" t="n">
        <v>2053.5</v>
      </c>
      <c r="L1884" s="493" t="n">
        <v>0</v>
      </c>
      <c r="M1884" s="493" t="n">
        <v>1276.5</v>
      </c>
      <c r="N1884" s="493" t="n">
        <v>494.4</v>
      </c>
      <c r="O1884" s="493" t="n">
        <v>240</v>
      </c>
      <c r="P1884" s="493" t="n">
        <v>0</v>
      </c>
      <c r="Q1884" s="493" t="n">
        <v>719.4</v>
      </c>
      <c r="R1884" s="493" t="n">
        <v>488.4</v>
      </c>
      <c r="S1884" s="493" t="n">
        <v>0</v>
      </c>
      <c r="T1884" s="493" t="n">
        <v>0</v>
      </c>
      <c r="U1884" s="493" t="n">
        <v>0</v>
      </c>
      <c r="V1884" s="493" t="n">
        <v>0</v>
      </c>
      <c r="W1884" s="493" t="n">
        <v>0</v>
      </c>
      <c r="X1884" s="493" t="n">
        <v>0</v>
      </c>
      <c r="Y1884" s="493" t="n">
        <v>0</v>
      </c>
      <c r="Z1884" s="493" t="n">
        <v>0</v>
      </c>
      <c r="AA1884" s="493" t="n">
        <v>0</v>
      </c>
      <c r="AB1884" s="493" t="n">
        <v>0</v>
      </c>
      <c r="AC1884" s="493" t="n">
        <v>0</v>
      </c>
      <c r="AD1884" s="493" t="n">
        <v>0</v>
      </c>
      <c r="AE1884" s="493" t="n">
        <v>0</v>
      </c>
      <c r="AF1884" s="493" t="n">
        <v>0</v>
      </c>
      <c r="AG1884" s="493" t="n">
        <v>0</v>
      </c>
      <c r="AH1884" s="493" t="n">
        <v>0</v>
      </c>
      <c r="AI1884" s="493" t="n">
        <v>0</v>
      </c>
      <c r="AJ1884" s="493" t="n">
        <v>0</v>
      </c>
      <c r="AK1884" s="493" t="n">
        <v>0</v>
      </c>
      <c r="AL1884" s="493" t="n">
        <v>0</v>
      </c>
      <c r="AM1884" s="493" t="n">
        <v>0</v>
      </c>
      <c r="AN1884" s="493" t="n">
        <v>0</v>
      </c>
      <c r="AO1884" s="493" t="n">
        <v>0</v>
      </c>
      <c r="AP1884" s="493" t="n">
        <v>0</v>
      </c>
      <c r="AQ1884" s="493" t="n">
        <v>0</v>
      </c>
      <c r="AR1884" s="493" t="n">
        <v>0</v>
      </c>
      <c r="AS1884" s="493" t="n">
        <v>0</v>
      </c>
      <c r="AT1884" s="493" t="n">
        <v>0</v>
      </c>
      <c r="AU1884" s="493" t="n">
        <v>0</v>
      </c>
      <c r="AV1884" s="493" t="n">
        <v>0</v>
      </c>
      <c r="AW1884" s="493" t="n">
        <v>0</v>
      </c>
      <c r="AX1884" s="493" t="n">
        <v>0</v>
      </c>
      <c r="AY1884" s="493" t="n">
        <v>0</v>
      </c>
      <c r="AZ1884" s="493" t="n">
        <v>0</v>
      </c>
      <c r="BA1884" s="493" t="n">
        <v>0</v>
      </c>
      <c r="BB1884" s="493" t="n">
        <v>0</v>
      </c>
      <c r="BC1884" s="493" t="n">
        <v>0</v>
      </c>
      <c r="BD1884" s="493" t="n">
        <v>0</v>
      </c>
      <c r="BE1884" s="493" t="n">
        <v>0</v>
      </c>
      <c r="BF1884" s="493" t="n">
        <v>0</v>
      </c>
      <c r="BG1884" s="493" t="n">
        <v>0</v>
      </c>
      <c r="BH1884" s="493" t="n">
        <v>0</v>
      </c>
      <c r="BI1884" s="493" t="n">
        <v>0</v>
      </c>
      <c r="BJ1884" s="493" t="n">
        <v>0</v>
      </c>
      <c r="BK1884" s="493" t="n">
        <v>0</v>
      </c>
      <c r="BL1884" s="493" t="n">
        <v>0</v>
      </c>
      <c r="BM1884" s="493" t="n">
        <v>0</v>
      </c>
      <c r="BN1884" s="493" t="n">
        <v>0</v>
      </c>
      <c r="BO1884" s="493" t="n">
        <v>0</v>
      </c>
      <c r="BP1884" s="493" t="n">
        <v>0</v>
      </c>
      <c r="BQ1884" s="493" t="n">
        <v>0</v>
      </c>
      <c r="BR1884" s="493" t="n">
        <v>0</v>
      </c>
      <c r="BS1884" s="493" t="n">
        <v>0</v>
      </c>
      <c r="BT1884" s="493" t="n">
        <v>0</v>
      </c>
      <c r="BU1884" s="493" t="n">
        <v>0</v>
      </c>
      <c r="BV1884" s="493" t="n">
        <v>0</v>
      </c>
      <c r="BW1884" s="493" t="n">
        <v>0</v>
      </c>
    </row>
    <row r="1885">
      <c r="A1885" t="inlineStr">
        <is>
          <t>[C9C] ANGIOTENSIN-II 길항제 (단일)</t>
        </is>
      </c>
      <c r="B1885" t="inlineStr">
        <is>
          <t>JW신약</t>
        </is>
      </c>
      <c r="C1885" t="inlineStr">
        <is>
          <t>제이더블유신약 로잘탄</t>
        </is>
      </c>
      <c r="D1885" t="inlineStr">
        <is>
          <t>JW신약</t>
        </is>
      </c>
      <c r="E1885" t="inlineStr">
        <is>
          <t>losartan potassium</t>
        </is>
      </c>
      <c r="F1885" t="inlineStr">
        <is>
          <t>병원</t>
        </is>
      </c>
      <c r="G1885" t="inlineStr">
        <is>
          <t>Generic</t>
        </is>
      </c>
      <c r="H1885" s="493" t="n">
        <v>2360.1</v>
      </c>
      <c r="I1885" s="493" t="n">
        <v>2835.6</v>
      </c>
      <c r="J1885" s="493" t="n">
        <v>3147.94</v>
      </c>
      <c r="K1885" s="493" t="n">
        <v>2566.65</v>
      </c>
      <c r="L1885" s="493" t="n">
        <v>3072</v>
      </c>
      <c r="M1885" s="493" t="n">
        <v>3151</v>
      </c>
      <c r="N1885" s="493" t="n">
        <v>2784.16</v>
      </c>
      <c r="O1885" s="493" t="n">
        <v>3758.91</v>
      </c>
      <c r="P1885" s="493" t="n">
        <v>3673.19</v>
      </c>
      <c r="Q1885" s="493" t="n">
        <v>3228.82</v>
      </c>
      <c r="R1885" s="493" t="n">
        <v>1651.8</v>
      </c>
      <c r="S1885" s="493" t="n">
        <v>646.2</v>
      </c>
      <c r="T1885" s="493" t="n">
        <v>0</v>
      </c>
      <c r="U1885" s="493" t="n">
        <v>0</v>
      </c>
      <c r="V1885" s="493" t="n">
        <v>0</v>
      </c>
      <c r="W1885" s="493" t="n">
        <v>0</v>
      </c>
      <c r="X1885" s="493" t="n">
        <v>0</v>
      </c>
      <c r="Y1885" s="493" t="n">
        <v>0</v>
      </c>
      <c r="Z1885" s="493" t="n">
        <v>0</v>
      </c>
      <c r="AA1885" s="493" t="n">
        <v>0</v>
      </c>
      <c r="AB1885" s="493" t="n">
        <v>0</v>
      </c>
      <c r="AC1885" s="493" t="n">
        <v>0</v>
      </c>
      <c r="AD1885" s="493" t="n">
        <v>0</v>
      </c>
      <c r="AE1885" s="493" t="n">
        <v>0</v>
      </c>
      <c r="AF1885" s="493" t="n">
        <v>0</v>
      </c>
      <c r="AG1885" s="493" t="n">
        <v>0</v>
      </c>
      <c r="AH1885" s="493" t="n">
        <v>0</v>
      </c>
      <c r="AI1885" s="493" t="n">
        <v>0</v>
      </c>
      <c r="AJ1885" s="493" t="n">
        <v>0</v>
      </c>
      <c r="AK1885" s="493" t="n">
        <v>0</v>
      </c>
      <c r="AL1885" s="493" t="n">
        <v>0</v>
      </c>
      <c r="AM1885" s="493" t="n">
        <v>0</v>
      </c>
      <c r="AN1885" s="493" t="n">
        <v>0</v>
      </c>
      <c r="AO1885" s="493" t="n">
        <v>0</v>
      </c>
      <c r="AP1885" s="493" t="n">
        <v>0</v>
      </c>
      <c r="AQ1885" s="493" t="n">
        <v>0</v>
      </c>
      <c r="AR1885" s="493" t="n">
        <v>0</v>
      </c>
      <c r="AS1885" s="493" t="n">
        <v>0</v>
      </c>
      <c r="AT1885" s="493" t="n">
        <v>0</v>
      </c>
      <c r="AU1885" s="493" t="n">
        <v>0</v>
      </c>
      <c r="AV1885" s="493" t="n">
        <v>0</v>
      </c>
      <c r="AW1885" s="493" t="n">
        <v>0</v>
      </c>
      <c r="AX1885" s="493" t="n">
        <v>0</v>
      </c>
      <c r="AY1885" s="493" t="n">
        <v>0</v>
      </c>
      <c r="AZ1885" s="493" t="n">
        <v>0</v>
      </c>
      <c r="BA1885" s="493" t="n">
        <v>0</v>
      </c>
      <c r="BB1885" s="493" t="n">
        <v>0</v>
      </c>
      <c r="BC1885" s="493" t="n">
        <v>0</v>
      </c>
      <c r="BD1885" s="493" t="n">
        <v>0</v>
      </c>
      <c r="BE1885" s="493" t="n">
        <v>0</v>
      </c>
      <c r="BF1885" s="493" t="n">
        <v>0</v>
      </c>
      <c r="BG1885" s="493" t="n">
        <v>0</v>
      </c>
      <c r="BH1885" s="493" t="n">
        <v>0</v>
      </c>
      <c r="BI1885" s="493" t="n">
        <v>0</v>
      </c>
      <c r="BJ1885" s="493" t="n">
        <v>0</v>
      </c>
      <c r="BK1885" s="493" t="n">
        <v>0</v>
      </c>
      <c r="BL1885" s="493" t="n">
        <v>0</v>
      </c>
      <c r="BM1885" s="493" t="n">
        <v>0</v>
      </c>
      <c r="BN1885" s="493" t="n">
        <v>0</v>
      </c>
      <c r="BO1885" s="493" t="n">
        <v>0</v>
      </c>
      <c r="BP1885" s="493" t="n">
        <v>0</v>
      </c>
      <c r="BQ1885" s="493" t="n">
        <v>0</v>
      </c>
      <c r="BR1885" s="493" t="n">
        <v>0</v>
      </c>
      <c r="BS1885" s="493" t="n">
        <v>0</v>
      </c>
      <c r="BT1885" s="493" t="n">
        <v>0</v>
      </c>
      <c r="BU1885" s="493" t="n">
        <v>0</v>
      </c>
      <c r="BV1885" s="493" t="n">
        <v>0</v>
      </c>
      <c r="BW1885" s="493" t="n">
        <v>0</v>
      </c>
    </row>
    <row r="1886">
      <c r="A1886" t="inlineStr">
        <is>
          <t>[C9C] ANGIOTENSIN-II 길항제 (단일)</t>
        </is>
      </c>
      <c r="B1886" t="inlineStr">
        <is>
          <t>JW신약</t>
        </is>
      </c>
      <c r="C1886" t="inlineStr">
        <is>
          <t>제이더블유신약 로잘탄</t>
        </is>
      </c>
      <c r="D1886" t="inlineStr">
        <is>
          <t>JW신약</t>
        </is>
      </c>
      <c r="E1886" t="inlineStr">
        <is>
          <t>losartan potassium</t>
        </is>
      </c>
      <c r="F1886" t="inlineStr">
        <is>
          <t>의원</t>
        </is>
      </c>
      <c r="G1886" t="inlineStr">
        <is>
          <t>Generic</t>
        </is>
      </c>
      <c r="H1886" s="493" t="n">
        <v>43318.95</v>
      </c>
      <c r="I1886" s="493" t="n">
        <v>39864.22</v>
      </c>
      <c r="J1886" s="493" t="n">
        <v>41516.44</v>
      </c>
      <c r="K1886" s="493" t="n">
        <v>35917.05</v>
      </c>
      <c r="L1886" s="493" t="n">
        <v>40560.14</v>
      </c>
      <c r="M1886" s="493" t="n">
        <v>35027.61</v>
      </c>
      <c r="N1886" s="493" t="n">
        <v>41372.5</v>
      </c>
      <c r="O1886" s="493" t="n">
        <v>33416.95</v>
      </c>
      <c r="P1886" s="493" t="n">
        <v>34797.25</v>
      </c>
      <c r="Q1886" s="493" t="n">
        <v>30072.45</v>
      </c>
      <c r="R1886" s="493" t="n">
        <v>30816.55</v>
      </c>
      <c r="S1886" s="493" t="n">
        <v>4047.25</v>
      </c>
      <c r="T1886" s="493" t="n">
        <v>0</v>
      </c>
      <c r="U1886" s="493" t="n">
        <v>0</v>
      </c>
      <c r="V1886" s="493" t="n">
        <v>0</v>
      </c>
      <c r="W1886" s="493" t="n">
        <v>0</v>
      </c>
      <c r="X1886" s="493" t="n">
        <v>0</v>
      </c>
      <c r="Y1886" s="493" t="n">
        <v>0</v>
      </c>
      <c r="Z1886" s="493" t="n">
        <v>0</v>
      </c>
      <c r="AA1886" s="493" t="n">
        <v>0</v>
      </c>
      <c r="AB1886" s="493" t="n">
        <v>0</v>
      </c>
      <c r="AC1886" s="493" t="n">
        <v>0</v>
      </c>
      <c r="AD1886" s="493" t="n">
        <v>0</v>
      </c>
      <c r="AE1886" s="493" t="n">
        <v>0</v>
      </c>
      <c r="AF1886" s="493" t="n">
        <v>0</v>
      </c>
      <c r="AG1886" s="493" t="n">
        <v>0</v>
      </c>
      <c r="AH1886" s="493" t="n">
        <v>0</v>
      </c>
      <c r="AI1886" s="493" t="n">
        <v>0</v>
      </c>
      <c r="AJ1886" s="493" t="n">
        <v>0</v>
      </c>
      <c r="AK1886" s="493" t="n">
        <v>0</v>
      </c>
      <c r="AL1886" s="493" t="n">
        <v>0</v>
      </c>
      <c r="AM1886" s="493" t="n">
        <v>0</v>
      </c>
      <c r="AN1886" s="493" t="n">
        <v>0</v>
      </c>
      <c r="AO1886" s="493" t="n">
        <v>0</v>
      </c>
      <c r="AP1886" s="493" t="n">
        <v>0</v>
      </c>
      <c r="AQ1886" s="493" t="n">
        <v>0</v>
      </c>
      <c r="AR1886" s="493" t="n">
        <v>0</v>
      </c>
      <c r="AS1886" s="493" t="n">
        <v>0</v>
      </c>
      <c r="AT1886" s="493" t="n">
        <v>0</v>
      </c>
      <c r="AU1886" s="493" t="n">
        <v>0</v>
      </c>
      <c r="AV1886" s="493" t="n">
        <v>0</v>
      </c>
      <c r="AW1886" s="493" t="n">
        <v>0</v>
      </c>
      <c r="AX1886" s="493" t="n">
        <v>0</v>
      </c>
      <c r="AY1886" s="493" t="n">
        <v>0</v>
      </c>
      <c r="AZ1886" s="493" t="n">
        <v>0</v>
      </c>
      <c r="BA1886" s="493" t="n">
        <v>0</v>
      </c>
      <c r="BB1886" s="493" t="n">
        <v>0</v>
      </c>
      <c r="BC1886" s="493" t="n">
        <v>0</v>
      </c>
      <c r="BD1886" s="493" t="n">
        <v>0</v>
      </c>
      <c r="BE1886" s="493" t="n">
        <v>0</v>
      </c>
      <c r="BF1886" s="493" t="n">
        <v>0</v>
      </c>
      <c r="BG1886" s="493" t="n">
        <v>0</v>
      </c>
      <c r="BH1886" s="493" t="n">
        <v>0</v>
      </c>
      <c r="BI1886" s="493" t="n">
        <v>0</v>
      </c>
      <c r="BJ1886" s="493" t="n">
        <v>0</v>
      </c>
      <c r="BK1886" s="493" t="n">
        <v>0</v>
      </c>
      <c r="BL1886" s="493" t="n">
        <v>0</v>
      </c>
      <c r="BM1886" s="493" t="n">
        <v>0</v>
      </c>
      <c r="BN1886" s="493" t="n">
        <v>0</v>
      </c>
      <c r="BO1886" s="493" t="n">
        <v>0</v>
      </c>
      <c r="BP1886" s="493" t="n">
        <v>0</v>
      </c>
      <c r="BQ1886" s="493" t="n">
        <v>0</v>
      </c>
      <c r="BR1886" s="493" t="n">
        <v>0</v>
      </c>
      <c r="BS1886" s="493" t="n">
        <v>0</v>
      </c>
      <c r="BT1886" s="493" t="n">
        <v>0</v>
      </c>
      <c r="BU1886" s="493" t="n">
        <v>0</v>
      </c>
      <c r="BV1886" s="493" t="n">
        <v>0</v>
      </c>
      <c r="BW1886" s="493" t="n">
        <v>0</v>
      </c>
    </row>
    <row r="1887">
      <c r="A1887" t="inlineStr">
        <is>
          <t>[C9C] ANGIOTENSIN-II 길항제 (단일)</t>
        </is>
      </c>
      <c r="B1887" t="inlineStr">
        <is>
          <t>JW신약</t>
        </is>
      </c>
      <c r="C1887" t="inlineStr">
        <is>
          <t>제이더블유신약 로잘탄</t>
        </is>
      </c>
      <c r="D1887" t="inlineStr">
        <is>
          <t>JW신약</t>
        </is>
      </c>
      <c r="E1887" t="inlineStr">
        <is>
          <t>losartan potassium</t>
        </is>
      </c>
      <c r="F1887" t="inlineStr">
        <is>
          <t>보건소</t>
        </is>
      </c>
      <c r="G1887" t="inlineStr">
        <is>
          <t>Generic</t>
        </is>
      </c>
      <c r="H1887" s="493" t="n">
        <v>895.5</v>
      </c>
      <c r="I1887" s="493" t="n">
        <v>243</v>
      </c>
      <c r="J1887" s="493" t="n">
        <v>0</v>
      </c>
      <c r="K1887" s="493" t="n">
        <v>1436.4</v>
      </c>
      <c r="L1887" s="493" t="n">
        <v>0</v>
      </c>
      <c r="M1887" s="493" t="n">
        <v>160.2</v>
      </c>
      <c r="N1887" s="493" t="n">
        <v>1017.9</v>
      </c>
      <c r="O1887" s="493" t="n">
        <v>345</v>
      </c>
      <c r="P1887" s="493" t="n">
        <v>0</v>
      </c>
      <c r="Q1887" s="493" t="n">
        <v>2824.2</v>
      </c>
      <c r="R1887" s="493" t="n">
        <v>790.2</v>
      </c>
      <c r="S1887" s="493" t="n">
        <v>0</v>
      </c>
      <c r="T1887" s="493" t="n">
        <v>0</v>
      </c>
      <c r="U1887" s="493" t="n">
        <v>0</v>
      </c>
      <c r="V1887" s="493" t="n">
        <v>0</v>
      </c>
      <c r="W1887" s="493" t="n">
        <v>0</v>
      </c>
      <c r="X1887" s="493" t="n">
        <v>0</v>
      </c>
      <c r="Y1887" s="493" t="n">
        <v>0</v>
      </c>
      <c r="Z1887" s="493" t="n">
        <v>0</v>
      </c>
      <c r="AA1887" s="493" t="n">
        <v>0</v>
      </c>
      <c r="AB1887" s="493" t="n">
        <v>0</v>
      </c>
      <c r="AC1887" s="493" t="n">
        <v>0</v>
      </c>
      <c r="AD1887" s="493" t="n">
        <v>0</v>
      </c>
      <c r="AE1887" s="493" t="n">
        <v>0</v>
      </c>
      <c r="AF1887" s="493" t="n">
        <v>0</v>
      </c>
      <c r="AG1887" s="493" t="n">
        <v>0</v>
      </c>
      <c r="AH1887" s="493" t="n">
        <v>0</v>
      </c>
      <c r="AI1887" s="493" t="n">
        <v>0</v>
      </c>
      <c r="AJ1887" s="493" t="n">
        <v>0</v>
      </c>
      <c r="AK1887" s="493" t="n">
        <v>0</v>
      </c>
      <c r="AL1887" s="493" t="n">
        <v>0</v>
      </c>
      <c r="AM1887" s="493" t="n">
        <v>0</v>
      </c>
      <c r="AN1887" s="493" t="n">
        <v>0</v>
      </c>
      <c r="AO1887" s="493" t="n">
        <v>0</v>
      </c>
      <c r="AP1887" s="493" t="n">
        <v>0</v>
      </c>
      <c r="AQ1887" s="493" t="n">
        <v>0</v>
      </c>
      <c r="AR1887" s="493" t="n">
        <v>0</v>
      </c>
      <c r="AS1887" s="493" t="n">
        <v>0</v>
      </c>
      <c r="AT1887" s="493" t="n">
        <v>0</v>
      </c>
      <c r="AU1887" s="493" t="n">
        <v>0</v>
      </c>
      <c r="AV1887" s="493" t="n">
        <v>0</v>
      </c>
      <c r="AW1887" s="493" t="n">
        <v>0</v>
      </c>
      <c r="AX1887" s="493" t="n">
        <v>0</v>
      </c>
      <c r="AY1887" s="493" t="n">
        <v>0</v>
      </c>
      <c r="AZ1887" s="493" t="n">
        <v>0</v>
      </c>
      <c r="BA1887" s="493" t="n">
        <v>0</v>
      </c>
      <c r="BB1887" s="493" t="n">
        <v>0</v>
      </c>
      <c r="BC1887" s="493" t="n">
        <v>0</v>
      </c>
      <c r="BD1887" s="493" t="n">
        <v>0</v>
      </c>
      <c r="BE1887" s="493" t="n">
        <v>0</v>
      </c>
      <c r="BF1887" s="493" t="n">
        <v>0</v>
      </c>
      <c r="BG1887" s="493" t="n">
        <v>0</v>
      </c>
      <c r="BH1887" s="493" t="n">
        <v>0</v>
      </c>
      <c r="BI1887" s="493" t="n">
        <v>0</v>
      </c>
      <c r="BJ1887" s="493" t="n">
        <v>0</v>
      </c>
      <c r="BK1887" s="493" t="n">
        <v>0</v>
      </c>
      <c r="BL1887" s="493" t="n">
        <v>0</v>
      </c>
      <c r="BM1887" s="493" t="n">
        <v>0</v>
      </c>
      <c r="BN1887" s="493" t="n">
        <v>0</v>
      </c>
      <c r="BO1887" s="493" t="n">
        <v>0</v>
      </c>
      <c r="BP1887" s="493" t="n">
        <v>0</v>
      </c>
      <c r="BQ1887" s="493" t="n">
        <v>0</v>
      </c>
      <c r="BR1887" s="493" t="n">
        <v>0</v>
      </c>
      <c r="BS1887" s="493" t="n">
        <v>0</v>
      </c>
      <c r="BT1887" s="493" t="n">
        <v>0</v>
      </c>
      <c r="BU1887" s="493" t="n">
        <v>0</v>
      </c>
      <c r="BV1887" s="493" t="n">
        <v>0</v>
      </c>
      <c r="BW1887" s="493" t="n">
        <v>0</v>
      </c>
    </row>
    <row r="1888">
      <c r="A1888" t="inlineStr">
        <is>
          <t>[C9C] ANGIOTENSIN-II 길항제 (단일)</t>
        </is>
      </c>
      <c r="B1888" t="inlineStr">
        <is>
          <t>JW중외제약</t>
        </is>
      </c>
      <c r="C1888" t="inlineStr">
        <is>
          <t>발사렉트</t>
        </is>
      </c>
      <c r="D1888" t="inlineStr">
        <is>
          <t>JW중외제약</t>
        </is>
      </c>
      <c r="E1888" t="inlineStr">
        <is>
          <t>valsartan</t>
        </is>
      </c>
      <c r="F1888" t="inlineStr">
        <is>
          <t>상급종합병원</t>
        </is>
      </c>
      <c r="G1888" t="inlineStr">
        <is>
          <t>Generic</t>
        </is>
      </c>
      <c r="H1888" s="493" t="n">
        <v>88544.94</v>
      </c>
      <c r="I1888" s="493" t="n">
        <v>59983.68</v>
      </c>
      <c r="J1888" s="493" t="n">
        <v>64704.73</v>
      </c>
      <c r="K1888" s="493" t="n">
        <v>99741.59</v>
      </c>
      <c r="L1888" s="493" t="n">
        <v>44621.48</v>
      </c>
      <c r="M1888" s="493" t="n">
        <v>90745.63</v>
      </c>
      <c r="N1888" s="493" t="n">
        <v>89634.13</v>
      </c>
      <c r="O1888" s="493" t="n">
        <v>61016.91</v>
      </c>
      <c r="P1888" s="493" t="n">
        <v>69712.69</v>
      </c>
      <c r="Q1888" s="493" t="n">
        <v>85806.02</v>
      </c>
      <c r="R1888" s="493" t="n">
        <v>57398.2</v>
      </c>
      <c r="S1888" s="493" t="n">
        <v>75449.09</v>
      </c>
      <c r="T1888" s="493" t="n">
        <v>85621.14</v>
      </c>
      <c r="U1888" s="493" t="n">
        <v>73397.95</v>
      </c>
      <c r="V1888" s="493" t="n">
        <v>68692.57000000001</v>
      </c>
      <c r="W1888" s="493" t="n">
        <v>103966.42</v>
      </c>
      <c r="X1888" s="493" t="n">
        <v>76699.91</v>
      </c>
      <c r="Y1888" s="493" t="n">
        <v>79974.50999999999</v>
      </c>
      <c r="Z1888" s="493" t="n">
        <v>107313.97</v>
      </c>
      <c r="AA1888" s="493" t="n">
        <v>97449.06</v>
      </c>
      <c r="AB1888" s="493" t="n">
        <v>47036.13</v>
      </c>
      <c r="AC1888" s="493" t="n">
        <v>118116.25</v>
      </c>
      <c r="AD1888" s="493" t="n">
        <v>89351.92999999999</v>
      </c>
      <c r="AE1888" s="493" t="n">
        <v>61790.72</v>
      </c>
      <c r="AF1888" s="493" t="n">
        <v>88829.46000000001</v>
      </c>
      <c r="AG1888" s="493" t="n">
        <v>68722.75</v>
      </c>
      <c r="AH1888" s="493" t="n">
        <v>63028.05</v>
      </c>
      <c r="AI1888" s="493" t="n">
        <v>63818.5</v>
      </c>
      <c r="AJ1888" s="493" t="n">
        <v>76497.24000000001</v>
      </c>
      <c r="AK1888" s="493" t="n">
        <v>79010.00999999999</v>
      </c>
      <c r="AL1888" s="493" t="n">
        <v>65135.87</v>
      </c>
      <c r="AM1888" s="493" t="n">
        <v>59835.38</v>
      </c>
      <c r="AN1888" s="493" t="n">
        <v>83010.28</v>
      </c>
      <c r="AO1888" s="493" t="n">
        <v>69385.71000000001</v>
      </c>
      <c r="AP1888" s="493" t="n">
        <v>79914.88</v>
      </c>
      <c r="AQ1888" s="493" t="n">
        <v>49420.36</v>
      </c>
      <c r="AR1888" s="493" t="n">
        <v>71602.13</v>
      </c>
      <c r="AS1888" s="493" t="n">
        <v>49750.58</v>
      </c>
      <c r="AT1888" s="493" t="n">
        <v>33685.15</v>
      </c>
      <c r="AU1888" s="493" t="n">
        <v>29126.74</v>
      </c>
      <c r="AV1888" s="493" t="n">
        <v>40858.57</v>
      </c>
      <c r="AW1888" s="493" t="n">
        <v>30333.36</v>
      </c>
      <c r="AX1888" s="493" t="n">
        <v>33937.34</v>
      </c>
      <c r="AY1888" s="493" t="n">
        <v>32453.08</v>
      </c>
      <c r="AZ1888" s="493" t="n">
        <v>28267.06</v>
      </c>
      <c r="BA1888" s="493" t="n">
        <v>18538.45</v>
      </c>
      <c r="BB1888" s="493" t="n">
        <v>15168.99</v>
      </c>
      <c r="BC1888" s="493" t="n">
        <v>19163.36</v>
      </c>
      <c r="BD1888" s="493" t="n">
        <v>21504.28</v>
      </c>
      <c r="BE1888" s="493" t="n">
        <v>17841.71</v>
      </c>
      <c r="BF1888" s="493" t="n">
        <v>13649.15</v>
      </c>
      <c r="BG1888" s="493" t="n">
        <v>18662.73</v>
      </c>
      <c r="BH1888" s="493" t="n">
        <v>13634.4</v>
      </c>
      <c r="BI1888" s="493" t="n">
        <v>25265.94</v>
      </c>
      <c r="BJ1888" s="493" t="n">
        <v>23002.36</v>
      </c>
      <c r="BK1888" s="493" t="n">
        <v>69093.5</v>
      </c>
      <c r="BL1888" s="493" t="n">
        <v>87911.88</v>
      </c>
      <c r="BM1888" s="493" t="n">
        <v>89090.03999999999</v>
      </c>
      <c r="BN1888" s="493" t="n">
        <v>78929.27</v>
      </c>
      <c r="BO1888" s="493" t="n">
        <v>93259</v>
      </c>
      <c r="BP1888" s="493" t="n">
        <v>86424.35000000001</v>
      </c>
      <c r="BQ1888" s="493" t="n">
        <v>98106.57000000001</v>
      </c>
      <c r="BR1888" s="493" t="n">
        <v>103322.15</v>
      </c>
      <c r="BS1888" s="493" t="n">
        <v>101452.26</v>
      </c>
      <c r="BT1888" s="493" t="n">
        <v>86639.25999999999</v>
      </c>
      <c r="BU1888" s="493" t="n">
        <v>111588.56</v>
      </c>
      <c r="BV1888" s="493" t="n">
        <v>113373.86</v>
      </c>
      <c r="BW1888" s="493" t="n">
        <v>109802.97</v>
      </c>
    </row>
    <row r="1889">
      <c r="A1889" t="inlineStr">
        <is>
          <t>[C9C] ANGIOTENSIN-II 길항제 (단일)</t>
        </is>
      </c>
      <c r="B1889" t="inlineStr">
        <is>
          <t>JW중외제약</t>
        </is>
      </c>
      <c r="C1889" t="inlineStr">
        <is>
          <t>발사렉트</t>
        </is>
      </c>
      <c r="D1889" t="inlineStr">
        <is>
          <t>JW중외제약</t>
        </is>
      </c>
      <c r="E1889" t="inlineStr">
        <is>
          <t>valsartan</t>
        </is>
      </c>
      <c r="F1889" t="inlineStr">
        <is>
          <t>종합병원</t>
        </is>
      </c>
      <c r="G1889" t="inlineStr">
        <is>
          <t>Generic</t>
        </is>
      </c>
      <c r="H1889" s="493" t="n">
        <v>61789.48</v>
      </c>
      <c r="I1889" s="493" t="n">
        <v>53563.43</v>
      </c>
      <c r="J1889" s="493" t="n">
        <v>75166.08</v>
      </c>
      <c r="K1889" s="493" t="n">
        <v>72605.97</v>
      </c>
      <c r="L1889" s="493" t="n">
        <v>60429.14</v>
      </c>
      <c r="M1889" s="493" t="n">
        <v>65402.65</v>
      </c>
      <c r="N1889" s="493" t="n">
        <v>68369.71000000001</v>
      </c>
      <c r="O1889" s="493" t="n">
        <v>67136.28999999999</v>
      </c>
      <c r="P1889" s="493" t="n">
        <v>64850.99</v>
      </c>
      <c r="Q1889" s="493" t="n">
        <v>73475.17</v>
      </c>
      <c r="R1889" s="493" t="n">
        <v>71869.67999999999</v>
      </c>
      <c r="S1889" s="493" t="n">
        <v>83303.39</v>
      </c>
      <c r="T1889" s="493" t="n">
        <v>75202.78</v>
      </c>
      <c r="U1889" s="493" t="n">
        <v>65027.51</v>
      </c>
      <c r="V1889" s="493" t="n">
        <v>70418.7</v>
      </c>
      <c r="W1889" s="493" t="n">
        <v>79825.19</v>
      </c>
      <c r="X1889" s="493" t="n">
        <v>78936.7</v>
      </c>
      <c r="Y1889" s="493" t="n">
        <v>74926.8</v>
      </c>
      <c r="Z1889" s="493" t="n">
        <v>83371.42999999999</v>
      </c>
      <c r="AA1889" s="493" t="n">
        <v>90487.39</v>
      </c>
      <c r="AB1889" s="493" t="n">
        <v>85836.8</v>
      </c>
      <c r="AC1889" s="493" t="n">
        <v>96742.75999999999</v>
      </c>
      <c r="AD1889" s="493" t="n">
        <v>67082.19</v>
      </c>
      <c r="AE1889" s="493" t="n">
        <v>92828.73</v>
      </c>
      <c r="AF1889" s="493" t="n">
        <v>73274.53999999999</v>
      </c>
      <c r="AG1889" s="493" t="n">
        <v>83272.06</v>
      </c>
      <c r="AH1889" s="493" t="n">
        <v>99435.34</v>
      </c>
      <c r="AI1889" s="493" t="n">
        <v>68612.73</v>
      </c>
      <c r="AJ1889" s="493" t="n">
        <v>86542.53999999999</v>
      </c>
      <c r="AK1889" s="493" t="n">
        <v>94769.28999999999</v>
      </c>
      <c r="AL1889" s="493" t="n">
        <v>79363.39</v>
      </c>
      <c r="AM1889" s="493" t="n">
        <v>78727.38</v>
      </c>
      <c r="AN1889" s="493" t="n">
        <v>78198.78999999999</v>
      </c>
      <c r="AO1889" s="493" t="n">
        <v>82365.25999999999</v>
      </c>
      <c r="AP1889" s="493" t="n">
        <v>84637.2</v>
      </c>
      <c r="AQ1889" s="493" t="n">
        <v>90754.17</v>
      </c>
      <c r="AR1889" s="493" t="n">
        <v>88995.38</v>
      </c>
      <c r="AS1889" s="493" t="n">
        <v>81696.25999999999</v>
      </c>
      <c r="AT1889" s="493" t="n">
        <v>81652.00999999999</v>
      </c>
      <c r="AU1889" s="493" t="n">
        <v>88158.74000000001</v>
      </c>
      <c r="AV1889" s="493" t="n">
        <v>87875.12</v>
      </c>
      <c r="AW1889" s="493" t="n">
        <v>82416.99000000001</v>
      </c>
      <c r="AX1889" s="493" t="n">
        <v>109553.35</v>
      </c>
      <c r="AY1889" s="493" t="n">
        <v>92198</v>
      </c>
      <c r="AZ1889" s="493" t="n">
        <v>104153.41</v>
      </c>
      <c r="BA1889" s="493" t="n">
        <v>98022.57000000001</v>
      </c>
      <c r="BB1889" s="493" t="n">
        <v>136129.17</v>
      </c>
      <c r="BC1889" s="493" t="n">
        <v>144144.94</v>
      </c>
      <c r="BD1889" s="493" t="n">
        <v>130694.27</v>
      </c>
      <c r="BE1889" s="493" t="n">
        <v>128428.44</v>
      </c>
      <c r="BF1889" s="493" t="n">
        <v>135977.14</v>
      </c>
      <c r="BG1889" s="493" t="n">
        <v>139955.73</v>
      </c>
      <c r="BH1889" s="493" t="n">
        <v>135722.58</v>
      </c>
      <c r="BI1889" s="493" t="n">
        <v>126374.52</v>
      </c>
      <c r="BJ1889" s="493" t="n">
        <v>132166.79</v>
      </c>
      <c r="BK1889" s="493" t="n">
        <v>136138.57</v>
      </c>
      <c r="BL1889" s="493" t="n">
        <v>136645.47</v>
      </c>
      <c r="BM1889" s="493" t="n">
        <v>108752.33</v>
      </c>
      <c r="BN1889" s="493" t="n">
        <v>143953.76</v>
      </c>
      <c r="BO1889" s="493" t="n">
        <v>137557.33</v>
      </c>
      <c r="BP1889" s="493" t="n">
        <v>122231.39</v>
      </c>
      <c r="BQ1889" s="493" t="n">
        <v>130015.28</v>
      </c>
      <c r="BR1889" s="493" t="n">
        <v>167231.6</v>
      </c>
      <c r="BS1889" s="493" t="n">
        <v>136725.07</v>
      </c>
      <c r="BT1889" s="493" t="n">
        <v>149652.48</v>
      </c>
      <c r="BU1889" s="493" t="n">
        <v>159803.48</v>
      </c>
      <c r="BV1889" s="493" t="n">
        <v>160269.88</v>
      </c>
      <c r="BW1889" s="493" t="n">
        <v>136075.97</v>
      </c>
    </row>
    <row r="1890">
      <c r="A1890" t="inlineStr">
        <is>
          <t>[C9C] ANGIOTENSIN-II 길항제 (단일)</t>
        </is>
      </c>
      <c r="B1890" t="inlineStr">
        <is>
          <t>JW중외제약</t>
        </is>
      </c>
      <c r="C1890" t="inlineStr">
        <is>
          <t>발사렉트</t>
        </is>
      </c>
      <c r="D1890" t="inlineStr">
        <is>
          <t>JW중외제약</t>
        </is>
      </c>
      <c r="E1890" t="inlineStr">
        <is>
          <t>valsartan</t>
        </is>
      </c>
      <c r="F1890" t="inlineStr">
        <is>
          <t>병원</t>
        </is>
      </c>
      <c r="G1890" t="inlineStr">
        <is>
          <t>Generic</t>
        </is>
      </c>
      <c r="H1890" s="493" t="n">
        <v>27280.64</v>
      </c>
      <c r="I1890" s="493" t="n">
        <v>24642.56</v>
      </c>
      <c r="J1890" s="493" t="n">
        <v>32159.8</v>
      </c>
      <c r="K1890" s="493" t="n">
        <v>24438.06</v>
      </c>
      <c r="L1890" s="493" t="n">
        <v>23475.22</v>
      </c>
      <c r="M1890" s="493" t="n">
        <v>26265.48</v>
      </c>
      <c r="N1890" s="493" t="n">
        <v>26834.81</v>
      </c>
      <c r="O1890" s="493" t="n">
        <v>19976.62</v>
      </c>
      <c r="P1890" s="493" t="n">
        <v>24761.17</v>
      </c>
      <c r="Q1890" s="493" t="n">
        <v>24570.63</v>
      </c>
      <c r="R1890" s="493" t="n">
        <v>22853.97</v>
      </c>
      <c r="S1890" s="493" t="n">
        <v>21112.42</v>
      </c>
      <c r="T1890" s="493" t="n">
        <v>27569.93</v>
      </c>
      <c r="U1890" s="493" t="n">
        <v>21343.64</v>
      </c>
      <c r="V1890" s="493" t="n">
        <v>21699.09</v>
      </c>
      <c r="W1890" s="493" t="n">
        <v>23898.02</v>
      </c>
      <c r="X1890" s="493" t="n">
        <v>22503.31</v>
      </c>
      <c r="Y1890" s="493" t="n">
        <v>19903.2</v>
      </c>
      <c r="Z1890" s="493" t="n">
        <v>24459</v>
      </c>
      <c r="AA1890" s="493" t="n">
        <v>26456.81</v>
      </c>
      <c r="AB1890" s="493" t="n">
        <v>19833.8</v>
      </c>
      <c r="AC1890" s="493" t="n">
        <v>21589.05</v>
      </c>
      <c r="AD1890" s="493" t="n">
        <v>21288.43</v>
      </c>
      <c r="AE1890" s="493" t="n">
        <v>19758.89</v>
      </c>
      <c r="AF1890" s="493" t="n">
        <v>24298.12</v>
      </c>
      <c r="AG1890" s="493" t="n">
        <v>17968.99</v>
      </c>
      <c r="AH1890" s="493" t="n">
        <v>18673.7</v>
      </c>
      <c r="AI1890" s="493" t="n">
        <v>14664.96</v>
      </c>
      <c r="AJ1890" s="493" t="n">
        <v>21978.26</v>
      </c>
      <c r="AK1890" s="493" t="n">
        <v>16963.78</v>
      </c>
      <c r="AL1890" s="493" t="n">
        <v>16242.1</v>
      </c>
      <c r="AM1890" s="493" t="n">
        <v>23310.29</v>
      </c>
      <c r="AN1890" s="493" t="n">
        <v>15266.83</v>
      </c>
      <c r="AO1890" s="493" t="n">
        <v>17124.65</v>
      </c>
      <c r="AP1890" s="493" t="n">
        <v>20106.83</v>
      </c>
      <c r="AQ1890" s="493" t="n">
        <v>17552.56</v>
      </c>
      <c r="AR1890" s="493" t="n">
        <v>18113.08</v>
      </c>
      <c r="AS1890" s="493" t="n">
        <v>17834.32</v>
      </c>
      <c r="AT1890" s="493" t="n">
        <v>18538.36</v>
      </c>
      <c r="AU1890" s="493" t="n">
        <v>20468.34</v>
      </c>
      <c r="AV1890" s="493" t="n">
        <v>21499.28</v>
      </c>
      <c r="AW1890" s="493" t="n">
        <v>19002.16</v>
      </c>
      <c r="AX1890" s="493" t="n">
        <v>21619.03</v>
      </c>
      <c r="AY1890" s="493" t="n">
        <v>27391.98</v>
      </c>
      <c r="AZ1890" s="493" t="n">
        <v>21050.59</v>
      </c>
      <c r="BA1890" s="493" t="n">
        <v>19422.49</v>
      </c>
      <c r="BB1890" s="493" t="n">
        <v>19082.92</v>
      </c>
      <c r="BC1890" s="493" t="n">
        <v>22057.86</v>
      </c>
      <c r="BD1890" s="493" t="n">
        <v>18941.01</v>
      </c>
      <c r="BE1890" s="493" t="n">
        <v>17139.2</v>
      </c>
      <c r="BF1890" s="493" t="n">
        <v>18892.4</v>
      </c>
      <c r="BG1890" s="493" t="n">
        <v>20682.2</v>
      </c>
      <c r="BH1890" s="493" t="n">
        <v>16969.26</v>
      </c>
      <c r="BI1890" s="493" t="n">
        <v>17965.15</v>
      </c>
      <c r="BJ1890" s="493" t="n">
        <v>26470.51</v>
      </c>
      <c r="BK1890" s="493" t="n">
        <v>15762.62</v>
      </c>
      <c r="BL1890" s="493" t="n">
        <v>17610.98</v>
      </c>
      <c r="BM1890" s="493" t="n">
        <v>24216.68</v>
      </c>
      <c r="BN1890" s="493" t="n">
        <v>13616.54</v>
      </c>
      <c r="BO1890" s="493" t="n">
        <v>22039.95</v>
      </c>
      <c r="BP1890" s="493" t="n">
        <v>19683.15</v>
      </c>
      <c r="BQ1890" s="493" t="n">
        <v>13135.29</v>
      </c>
      <c r="BR1890" s="493" t="n">
        <v>20368.1</v>
      </c>
      <c r="BS1890" s="493" t="n">
        <v>19315.3</v>
      </c>
      <c r="BT1890" s="493" t="n">
        <v>16797.28</v>
      </c>
      <c r="BU1890" s="493" t="n">
        <v>21079.07</v>
      </c>
      <c r="BV1890" s="493" t="n">
        <v>19417.08</v>
      </c>
      <c r="BW1890" s="493" t="n">
        <v>16947.44</v>
      </c>
    </row>
    <row r="1891">
      <c r="A1891" t="inlineStr">
        <is>
          <t>[C9C] ANGIOTENSIN-II 길항제 (단일)</t>
        </is>
      </c>
      <c r="B1891" t="inlineStr">
        <is>
          <t>JW중외제약</t>
        </is>
      </c>
      <c r="C1891" t="inlineStr">
        <is>
          <t>발사렉트</t>
        </is>
      </c>
      <c r="D1891" t="inlineStr">
        <is>
          <t>JW중외제약</t>
        </is>
      </c>
      <c r="E1891" t="inlineStr">
        <is>
          <t>valsartan</t>
        </is>
      </c>
      <c r="F1891" t="inlineStr">
        <is>
          <t>의원</t>
        </is>
      </c>
      <c r="G1891" t="inlineStr">
        <is>
          <t>Generic</t>
        </is>
      </c>
      <c r="H1891" s="493" t="n">
        <v>83605.69</v>
      </c>
      <c r="I1891" s="493" t="n">
        <v>99263.97</v>
      </c>
      <c r="J1891" s="493" t="n">
        <v>111148.48</v>
      </c>
      <c r="K1891" s="493" t="n">
        <v>109675.25</v>
      </c>
      <c r="L1891" s="493" t="n">
        <v>100115.22</v>
      </c>
      <c r="M1891" s="493" t="n">
        <v>108085.12</v>
      </c>
      <c r="N1891" s="493" t="n">
        <v>109245.37</v>
      </c>
      <c r="O1891" s="493" t="n">
        <v>103614.02</v>
      </c>
      <c r="P1891" s="493" t="n">
        <v>96500.84</v>
      </c>
      <c r="Q1891" s="493" t="n">
        <v>106406.32</v>
      </c>
      <c r="R1891" s="493" t="n">
        <v>109243.46</v>
      </c>
      <c r="S1891" s="493" t="n">
        <v>102734.85</v>
      </c>
      <c r="T1891" s="493" t="n">
        <v>108347.72</v>
      </c>
      <c r="U1891" s="493" t="n">
        <v>94312.98</v>
      </c>
      <c r="V1891" s="493" t="n">
        <v>101012.84</v>
      </c>
      <c r="W1891" s="493" t="n">
        <v>96815.21000000001</v>
      </c>
      <c r="X1891" s="493" t="n">
        <v>103441.6</v>
      </c>
      <c r="Y1891" s="493" t="n">
        <v>98454.35000000001</v>
      </c>
      <c r="Z1891" s="493" t="n">
        <v>105150.05</v>
      </c>
      <c r="AA1891" s="493" t="n">
        <v>114027.21</v>
      </c>
      <c r="AB1891" s="493" t="n">
        <v>103629.15</v>
      </c>
      <c r="AC1891" s="493" t="n">
        <v>104140.01</v>
      </c>
      <c r="AD1891" s="493" t="n">
        <v>110297.08</v>
      </c>
      <c r="AE1891" s="493" t="n">
        <v>107969.02</v>
      </c>
      <c r="AF1891" s="493" t="n">
        <v>89873.91</v>
      </c>
      <c r="AG1891" s="493" t="n">
        <v>97455.98</v>
      </c>
      <c r="AH1891" s="493" t="n">
        <v>95663.53</v>
      </c>
      <c r="AI1891" s="493" t="n">
        <v>93687.60000000001</v>
      </c>
      <c r="AJ1891" s="493" t="n">
        <v>108924.66</v>
      </c>
      <c r="AK1891" s="493" t="n">
        <v>90841.89999999999</v>
      </c>
      <c r="AL1891" s="493" t="n">
        <v>97181.00999999999</v>
      </c>
      <c r="AM1891" s="493" t="n">
        <v>105851</v>
      </c>
      <c r="AN1891" s="493" t="n">
        <v>94993.77</v>
      </c>
      <c r="AO1891" s="493" t="n">
        <v>107080.45</v>
      </c>
      <c r="AP1891" s="493" t="n">
        <v>94066.50999999999</v>
      </c>
      <c r="AQ1891" s="493" t="n">
        <v>98400.95</v>
      </c>
      <c r="AR1891" s="493" t="n">
        <v>91518.94</v>
      </c>
      <c r="AS1891" s="493" t="n">
        <v>102979.94</v>
      </c>
      <c r="AT1891" s="493" t="n">
        <v>82901.75999999999</v>
      </c>
      <c r="AU1891" s="493" t="n">
        <v>97395.12</v>
      </c>
      <c r="AV1891" s="493" t="n">
        <v>96157.21000000001</v>
      </c>
      <c r="AW1891" s="493" t="n">
        <v>88318.92</v>
      </c>
      <c r="AX1891" s="493" t="n">
        <v>98048.09</v>
      </c>
      <c r="AY1891" s="493" t="n">
        <v>89519.23</v>
      </c>
      <c r="AZ1891" s="493" t="n">
        <v>83481.55</v>
      </c>
      <c r="BA1891" s="493" t="n">
        <v>94028.02</v>
      </c>
      <c r="BB1891" s="493" t="n">
        <v>83777.17999999999</v>
      </c>
      <c r="BC1891" s="493" t="n">
        <v>90611.23</v>
      </c>
      <c r="BD1891" s="493" t="n">
        <v>87013.14</v>
      </c>
      <c r="BE1891" s="493" t="n">
        <v>78396.21000000001</v>
      </c>
      <c r="BF1891" s="493" t="n">
        <v>75104.36</v>
      </c>
      <c r="BG1891" s="493" t="n">
        <v>93284.08</v>
      </c>
      <c r="BH1891" s="493" t="n">
        <v>85091.37</v>
      </c>
      <c r="BI1891" s="493" t="n">
        <v>74185.03</v>
      </c>
      <c r="BJ1891" s="493" t="n">
        <v>97773.81</v>
      </c>
      <c r="BK1891" s="493" t="n">
        <v>83494.99000000001</v>
      </c>
      <c r="BL1891" s="493" t="n">
        <v>94276.35000000001</v>
      </c>
      <c r="BM1891" s="493" t="n">
        <v>84121.14999999999</v>
      </c>
      <c r="BN1891" s="493" t="n">
        <v>89862.45</v>
      </c>
      <c r="BO1891" s="493" t="n">
        <v>86480.14999999999</v>
      </c>
      <c r="BP1891" s="493" t="n">
        <v>95396.78999999999</v>
      </c>
      <c r="BQ1891" s="493" t="n">
        <v>83295.11</v>
      </c>
      <c r="BR1891" s="493" t="n">
        <v>97772.59</v>
      </c>
      <c r="BS1891" s="493" t="n">
        <v>94641.99000000001</v>
      </c>
      <c r="BT1891" s="493" t="n">
        <v>99935.66</v>
      </c>
      <c r="BU1891" s="493" t="n">
        <v>92528.67</v>
      </c>
      <c r="BV1891" s="493" t="n">
        <v>110398.08</v>
      </c>
      <c r="BW1891" s="493" t="n">
        <v>105033.06</v>
      </c>
    </row>
    <row r="1892">
      <c r="A1892" t="inlineStr">
        <is>
          <t>[C9C] ANGIOTENSIN-II 길항제 (단일)</t>
        </is>
      </c>
      <c r="B1892" t="inlineStr">
        <is>
          <t>JW중외제약</t>
        </is>
      </c>
      <c r="C1892" t="inlineStr">
        <is>
          <t>발사렉트</t>
        </is>
      </c>
      <c r="D1892" t="inlineStr">
        <is>
          <t>JW중외제약</t>
        </is>
      </c>
      <c r="E1892" t="inlineStr">
        <is>
          <t>valsartan</t>
        </is>
      </c>
      <c r="F1892" t="inlineStr">
        <is>
          <t>보건소</t>
        </is>
      </c>
      <c r="G1892" t="inlineStr">
        <is>
          <t>Generic</t>
        </is>
      </c>
      <c r="H1892" s="493" t="n">
        <v>2001.6</v>
      </c>
      <c r="I1892" s="493" t="n">
        <v>3575.4</v>
      </c>
      <c r="J1892" s="493" t="n">
        <v>2028.15</v>
      </c>
      <c r="K1892" s="493" t="n">
        <v>6568.2</v>
      </c>
      <c r="L1892" s="493" t="n">
        <v>1889.7</v>
      </c>
      <c r="M1892" s="493" t="n">
        <v>1281</v>
      </c>
      <c r="N1892" s="493" t="n">
        <v>20026.2</v>
      </c>
      <c r="O1892" s="493" t="n">
        <v>2495.1</v>
      </c>
      <c r="P1892" s="493" t="n">
        <v>726.6</v>
      </c>
      <c r="Q1892" s="493" t="n">
        <v>19400.55</v>
      </c>
      <c r="R1892" s="493" t="n">
        <v>2515.05</v>
      </c>
      <c r="S1892" s="493" t="n">
        <v>1618.8</v>
      </c>
      <c r="T1892" s="493" t="n">
        <v>752.55</v>
      </c>
      <c r="U1892" s="493" t="n">
        <v>1027.2</v>
      </c>
      <c r="V1892" s="493" t="n">
        <v>3061.8</v>
      </c>
      <c r="W1892" s="493" t="n">
        <v>546.3</v>
      </c>
      <c r="X1892" s="493" t="n">
        <v>2225.4</v>
      </c>
      <c r="Y1892" s="493" t="n">
        <v>2347.82</v>
      </c>
      <c r="Z1892" s="493" t="n">
        <v>1194.1</v>
      </c>
      <c r="AA1892" s="493" t="n">
        <v>619.62</v>
      </c>
      <c r="AB1892" s="493" t="n">
        <v>2400.55</v>
      </c>
      <c r="AC1892" s="493" t="n">
        <v>2435.1</v>
      </c>
      <c r="AD1892" s="493" t="n">
        <v>3184.2</v>
      </c>
      <c r="AE1892" s="493" t="n">
        <v>2411.55</v>
      </c>
      <c r="AF1892" s="493" t="n">
        <v>6207.3</v>
      </c>
      <c r="AG1892" s="493" t="n">
        <v>803.7</v>
      </c>
      <c r="AH1892" s="493" t="n">
        <v>1461.9</v>
      </c>
      <c r="AI1892" s="493" t="n">
        <v>1437</v>
      </c>
      <c r="AJ1892" s="493" t="n">
        <v>2148.6</v>
      </c>
      <c r="AK1892" s="493" t="n">
        <v>1006.62</v>
      </c>
      <c r="AL1892" s="493" t="n">
        <v>2497.2</v>
      </c>
      <c r="AM1892" s="493" t="n">
        <v>720.9</v>
      </c>
      <c r="AN1892" s="493" t="n">
        <v>2441.4</v>
      </c>
      <c r="AO1892" s="493" t="n">
        <v>2748.3</v>
      </c>
      <c r="AP1892" s="493" t="n">
        <v>1049.85</v>
      </c>
      <c r="AQ1892" s="493" t="n">
        <v>1414.5</v>
      </c>
      <c r="AR1892" s="493" t="n">
        <v>3771.59</v>
      </c>
      <c r="AS1892" s="493" t="n">
        <v>2211</v>
      </c>
      <c r="AT1892" s="493" t="n">
        <v>1062.9</v>
      </c>
      <c r="AU1892" s="493" t="n">
        <v>2898.6</v>
      </c>
      <c r="AV1892" s="493" t="n">
        <v>1498.8</v>
      </c>
      <c r="AW1892" s="493" t="n">
        <v>1139.05</v>
      </c>
      <c r="AX1892" s="493" t="n">
        <v>1750.5</v>
      </c>
      <c r="AY1892" s="493" t="n">
        <v>2684.1</v>
      </c>
      <c r="AZ1892" s="493" t="n">
        <v>1201.5</v>
      </c>
      <c r="BA1892" s="493" t="n">
        <v>2457.3</v>
      </c>
      <c r="BB1892" s="493" t="n">
        <v>1384.5</v>
      </c>
      <c r="BC1892" s="493" t="n">
        <v>2244</v>
      </c>
      <c r="BD1892" s="493" t="n">
        <v>1431.9</v>
      </c>
      <c r="BE1892" s="493" t="n">
        <v>1867.95</v>
      </c>
      <c r="BF1892" s="493" t="n">
        <v>761.4</v>
      </c>
      <c r="BG1892" s="493" t="n">
        <v>3424.5</v>
      </c>
      <c r="BH1892" s="493" t="n">
        <v>1805.4</v>
      </c>
      <c r="BI1892" s="493" t="n">
        <v>2047.2</v>
      </c>
      <c r="BJ1892" s="493" t="n">
        <v>3395.4</v>
      </c>
      <c r="BK1892" s="493" t="n">
        <v>3264.3</v>
      </c>
      <c r="BL1892" s="493" t="n">
        <v>916.2</v>
      </c>
      <c r="BM1892" s="493" t="n">
        <v>1893.6</v>
      </c>
      <c r="BN1892" s="493" t="n">
        <v>2775.6</v>
      </c>
      <c r="BO1892" s="493" t="n">
        <v>369.9</v>
      </c>
      <c r="BP1892" s="493" t="n">
        <v>5889.3</v>
      </c>
      <c r="BQ1892" s="493" t="n">
        <v>4932</v>
      </c>
      <c r="BR1892" s="493" t="n">
        <v>115.8</v>
      </c>
      <c r="BS1892" s="493" t="n">
        <v>3183</v>
      </c>
      <c r="BT1892" s="493" t="n">
        <v>5284.8</v>
      </c>
      <c r="BU1892" s="493" t="n">
        <v>102.6</v>
      </c>
      <c r="BV1892" s="493" t="n">
        <v>0</v>
      </c>
      <c r="BW1892" s="493" t="n">
        <v>5547.9</v>
      </c>
    </row>
    <row r="1893">
      <c r="A1893" t="inlineStr">
        <is>
          <t>[C9C] ANGIOTENSIN-II 길항제 (단일)</t>
        </is>
      </c>
      <c r="B1893" t="inlineStr">
        <is>
          <t>JW중외제약</t>
        </is>
      </c>
      <c r="C1893" t="inlineStr">
        <is>
          <t>발사렉트</t>
        </is>
      </c>
      <c r="D1893" t="inlineStr">
        <is>
          <t>JW중외제약</t>
        </is>
      </c>
      <c r="E1893" t="inlineStr">
        <is>
          <t>valsartan</t>
        </is>
      </c>
      <c r="F1893" t="inlineStr">
        <is>
          <t>기타(치과의원, 치과병원 등)</t>
        </is>
      </c>
      <c r="G1893" t="inlineStr">
        <is>
          <t>Generic</t>
        </is>
      </c>
      <c r="H1893" s="493" t="n">
        <v>0</v>
      </c>
      <c r="I1893" s="493" t="n">
        <v>0</v>
      </c>
      <c r="J1893" s="493" t="n">
        <v>0</v>
      </c>
      <c r="K1893" s="493" t="n">
        <v>0</v>
      </c>
      <c r="L1893" s="493" t="n">
        <v>0</v>
      </c>
      <c r="M1893" s="493" t="n">
        <v>0</v>
      </c>
      <c r="N1893" s="493" t="n">
        <v>0</v>
      </c>
      <c r="O1893" s="493" t="n">
        <v>0</v>
      </c>
      <c r="P1893" s="493" t="n">
        <v>0</v>
      </c>
      <c r="Q1893" s="493" t="n">
        <v>0</v>
      </c>
      <c r="R1893" s="493" t="n">
        <v>0</v>
      </c>
      <c r="S1893" s="493" t="n">
        <v>0</v>
      </c>
      <c r="T1893" s="493" t="n">
        <v>0</v>
      </c>
      <c r="U1893" s="493" t="n">
        <v>0</v>
      </c>
      <c r="V1893" s="493" t="n">
        <v>0</v>
      </c>
      <c r="W1893" s="493" t="n">
        <v>0</v>
      </c>
      <c r="X1893" s="493" t="n">
        <v>0</v>
      </c>
      <c r="Y1893" s="493" t="n">
        <v>0</v>
      </c>
      <c r="Z1893" s="493" t="n">
        <v>0</v>
      </c>
      <c r="AA1893" s="493" t="n">
        <v>0</v>
      </c>
      <c r="AB1893" s="493" t="n">
        <v>0</v>
      </c>
      <c r="AC1893" s="493" t="n">
        <v>0</v>
      </c>
      <c r="AD1893" s="493" t="n">
        <v>0</v>
      </c>
      <c r="AE1893" s="493" t="n">
        <v>0</v>
      </c>
      <c r="AF1893" s="493" t="n">
        <v>0</v>
      </c>
      <c r="AG1893" s="493" t="n">
        <v>0</v>
      </c>
      <c r="AH1893" s="493" t="n">
        <v>0</v>
      </c>
      <c r="AI1893" s="493" t="n">
        <v>0</v>
      </c>
      <c r="AJ1893" s="493" t="n">
        <v>0</v>
      </c>
      <c r="AK1893" s="493" t="n">
        <v>0</v>
      </c>
      <c r="AL1893" s="493" t="n">
        <v>0</v>
      </c>
      <c r="AM1893" s="493" t="n">
        <v>0</v>
      </c>
      <c r="AN1893" s="493" t="n">
        <v>0</v>
      </c>
      <c r="AO1893" s="493" t="n">
        <v>0</v>
      </c>
      <c r="AP1893" s="493" t="n">
        <v>0</v>
      </c>
      <c r="AQ1893" s="493" t="n">
        <v>0</v>
      </c>
      <c r="AR1893" s="493" t="n">
        <v>0</v>
      </c>
      <c r="AS1893" s="493" t="n">
        <v>0</v>
      </c>
      <c r="AT1893" s="493" t="n">
        <v>0</v>
      </c>
      <c r="AU1893" s="493" t="n">
        <v>0</v>
      </c>
      <c r="AV1893" s="493" t="n">
        <v>0</v>
      </c>
      <c r="AW1893" s="493" t="n">
        <v>0</v>
      </c>
      <c r="AX1893" s="493" t="n">
        <v>0</v>
      </c>
      <c r="AY1893" s="493" t="n">
        <v>0</v>
      </c>
      <c r="AZ1893" s="493" t="n">
        <v>0</v>
      </c>
      <c r="BA1893" s="493" t="n">
        <v>0</v>
      </c>
      <c r="BB1893" s="493" t="n">
        <v>0</v>
      </c>
      <c r="BC1893" s="493" t="n">
        <v>0</v>
      </c>
      <c r="BD1893" s="493" t="n">
        <v>0</v>
      </c>
      <c r="BE1893" s="493" t="n">
        <v>0</v>
      </c>
      <c r="BF1893" s="493" t="n">
        <v>0</v>
      </c>
      <c r="BG1893" s="493" t="n">
        <v>0</v>
      </c>
      <c r="BH1893" s="493" t="n">
        <v>0</v>
      </c>
      <c r="BI1893" s="493" t="n">
        <v>63.56</v>
      </c>
      <c r="BJ1893" s="493" t="n">
        <v>66</v>
      </c>
      <c r="BK1893" s="493" t="n">
        <v>0</v>
      </c>
      <c r="BL1893" s="493" t="n">
        <v>0</v>
      </c>
      <c r="BM1893" s="493" t="n">
        <v>0</v>
      </c>
      <c r="BN1893" s="493" t="n">
        <v>0</v>
      </c>
      <c r="BO1893" s="493" t="n">
        <v>0</v>
      </c>
      <c r="BP1893" s="493" t="n">
        <v>0</v>
      </c>
      <c r="BQ1893" s="493" t="n">
        <v>0</v>
      </c>
      <c r="BR1893" s="493" t="n">
        <v>0</v>
      </c>
      <c r="BS1893" s="493" t="n">
        <v>0</v>
      </c>
      <c r="BT1893" s="493" t="n">
        <v>0</v>
      </c>
      <c r="BU1893" s="493" t="n">
        <v>0</v>
      </c>
      <c r="BV1893" s="493" t="n">
        <v>0</v>
      </c>
      <c r="BW1893" s="493" t="n">
        <v>0</v>
      </c>
    </row>
    <row r="1894">
      <c r="A1894" t="inlineStr">
        <is>
          <t>[C9C] ANGIOTENSIN-II 길항제 (단일)</t>
        </is>
      </c>
      <c r="B1894" t="inlineStr">
        <is>
          <t>JW중외제약</t>
        </is>
      </c>
      <c r="C1894" t="inlineStr">
        <is>
          <t>올멕</t>
        </is>
      </c>
      <c r="D1894" t="inlineStr">
        <is>
          <t>JW중외제약</t>
        </is>
      </c>
      <c r="E1894" t="inlineStr">
        <is>
          <t>olmesartan medoxomil</t>
        </is>
      </c>
      <c r="F1894" t="inlineStr">
        <is>
          <t>상급종합병원</t>
        </is>
      </c>
      <c r="G1894" t="inlineStr">
        <is>
          <t>Generic</t>
        </is>
      </c>
      <c r="H1894" s="493" t="n">
        <v>128070.93</v>
      </c>
      <c r="I1894" s="493" t="n">
        <v>141610.35</v>
      </c>
      <c r="J1894" s="493" t="n">
        <v>177600.02</v>
      </c>
      <c r="K1894" s="493" t="n">
        <v>81752.14</v>
      </c>
      <c r="L1894" s="493" t="n">
        <v>121002.62</v>
      </c>
      <c r="M1894" s="493" t="n">
        <v>246647.99</v>
      </c>
      <c r="N1894" s="493" t="n">
        <v>169387.63</v>
      </c>
      <c r="O1894" s="493" t="n">
        <v>104726.92</v>
      </c>
      <c r="P1894" s="493" t="n">
        <v>171583.59</v>
      </c>
      <c r="Q1894" s="493" t="n">
        <v>173610.22</v>
      </c>
      <c r="R1894" s="493" t="n">
        <v>156433.74</v>
      </c>
      <c r="S1894" s="493" t="n">
        <v>219999.23</v>
      </c>
      <c r="T1894" s="493" t="n">
        <v>220023.47</v>
      </c>
      <c r="U1894" s="493" t="n">
        <v>115615.18</v>
      </c>
      <c r="V1894" s="493" t="n">
        <v>183723.25</v>
      </c>
      <c r="W1894" s="493" t="n">
        <v>185989.55</v>
      </c>
      <c r="X1894" s="493" t="n">
        <v>168685.18</v>
      </c>
      <c r="Y1894" s="493" t="n">
        <v>181378.58</v>
      </c>
      <c r="Z1894" s="493" t="n">
        <v>197021.78</v>
      </c>
      <c r="AA1894" s="493" t="n">
        <v>226128.77</v>
      </c>
      <c r="AB1894" s="493" t="n">
        <v>146849.02</v>
      </c>
      <c r="AC1894" s="493" t="n">
        <v>149441.76</v>
      </c>
      <c r="AD1894" s="493" t="n">
        <v>167565.14</v>
      </c>
      <c r="AE1894" s="493" t="n">
        <v>162942.19</v>
      </c>
      <c r="AF1894" s="493" t="n">
        <v>162301.03</v>
      </c>
      <c r="AG1894" s="493" t="n">
        <v>143333.09</v>
      </c>
      <c r="AH1894" s="493" t="n">
        <v>162067.36</v>
      </c>
      <c r="AI1894" s="493" t="n">
        <v>145678.02</v>
      </c>
      <c r="AJ1894" s="493" t="n">
        <v>222912.83</v>
      </c>
      <c r="AK1894" s="493" t="n">
        <v>191467.88</v>
      </c>
      <c r="AL1894" s="493" t="n">
        <v>131215.84</v>
      </c>
      <c r="AM1894" s="493" t="n">
        <v>192771.58</v>
      </c>
      <c r="AN1894" s="493" t="n">
        <v>120807.18</v>
      </c>
      <c r="AO1894" s="493" t="n">
        <v>164315.7</v>
      </c>
      <c r="AP1894" s="493" t="n">
        <v>131905.03</v>
      </c>
      <c r="AQ1894" s="493" t="n">
        <v>159225.62</v>
      </c>
      <c r="AR1894" s="493" t="n">
        <v>210698.47</v>
      </c>
      <c r="AS1894" s="493" t="n">
        <v>94958.47</v>
      </c>
      <c r="AT1894" s="493" t="n">
        <v>116992.37</v>
      </c>
      <c r="AU1894" s="493" t="n">
        <v>142791.24</v>
      </c>
      <c r="AV1894" s="493" t="n">
        <v>112999.39</v>
      </c>
      <c r="AW1894" s="493" t="n">
        <v>119537.16</v>
      </c>
      <c r="AX1894" s="493" t="n">
        <v>136565.72</v>
      </c>
      <c r="AY1894" s="493" t="n">
        <v>115231.86</v>
      </c>
      <c r="AZ1894" s="493" t="n">
        <v>106069.59</v>
      </c>
      <c r="BA1894" s="493" t="n">
        <v>121922.72</v>
      </c>
      <c r="BB1894" s="493" t="n">
        <v>131482.05</v>
      </c>
      <c r="BC1894" s="493" t="n">
        <v>163377.96</v>
      </c>
      <c r="BD1894" s="493" t="n">
        <v>138569.08</v>
      </c>
      <c r="BE1894" s="493" t="n">
        <v>128135.68</v>
      </c>
      <c r="BF1894" s="493" t="n">
        <v>119678.53</v>
      </c>
      <c r="BG1894" s="493" t="n">
        <v>107434.19</v>
      </c>
      <c r="BH1894" s="493" t="n">
        <v>142641.43</v>
      </c>
      <c r="BI1894" s="493" t="n">
        <v>127572.45</v>
      </c>
      <c r="BJ1894" s="493" t="n">
        <v>141259.35</v>
      </c>
      <c r="BK1894" s="493" t="n">
        <v>116642.9</v>
      </c>
      <c r="BL1894" s="493" t="n">
        <v>125052.54</v>
      </c>
      <c r="BM1894" s="493" t="n">
        <v>127048.04</v>
      </c>
      <c r="BN1894" s="493" t="n">
        <v>136160.71</v>
      </c>
      <c r="BO1894" s="493" t="n">
        <v>127773.21</v>
      </c>
      <c r="BP1894" s="493" t="n">
        <v>133781</v>
      </c>
      <c r="BQ1894" s="493" t="n">
        <v>99919.88</v>
      </c>
      <c r="BR1894" s="493" t="n">
        <v>144722.36</v>
      </c>
      <c r="BS1894" s="493" t="n">
        <v>177816.37</v>
      </c>
      <c r="BT1894" s="493" t="n">
        <v>147370.86</v>
      </c>
      <c r="BU1894" s="493" t="n">
        <v>147235.02</v>
      </c>
      <c r="BV1894" s="493" t="n">
        <v>196241.77</v>
      </c>
      <c r="BW1894" s="493" t="n">
        <v>149808.29</v>
      </c>
    </row>
    <row r="1895">
      <c r="A1895" t="inlineStr">
        <is>
          <t>[C9C] ANGIOTENSIN-II 길항제 (단일)</t>
        </is>
      </c>
      <c r="B1895" t="inlineStr">
        <is>
          <t>JW중외제약</t>
        </is>
      </c>
      <c r="C1895" t="inlineStr">
        <is>
          <t>올멕</t>
        </is>
      </c>
      <c r="D1895" t="inlineStr">
        <is>
          <t>JW중외제약</t>
        </is>
      </c>
      <c r="E1895" t="inlineStr">
        <is>
          <t>olmesartan medoxomil</t>
        </is>
      </c>
      <c r="F1895" t="inlineStr">
        <is>
          <t>종합병원</t>
        </is>
      </c>
      <c r="G1895" t="inlineStr">
        <is>
          <t>Generic</t>
        </is>
      </c>
      <c r="H1895" s="493" t="n">
        <v>85471.42999999999</v>
      </c>
      <c r="I1895" s="493" t="n">
        <v>91205.66</v>
      </c>
      <c r="J1895" s="493" t="n">
        <v>104651</v>
      </c>
      <c r="K1895" s="493" t="n">
        <v>89891.78999999999</v>
      </c>
      <c r="L1895" s="493" t="n">
        <v>93876.17999999999</v>
      </c>
      <c r="M1895" s="493" t="n">
        <v>111458.59</v>
      </c>
      <c r="N1895" s="493" t="n">
        <v>96783.73</v>
      </c>
      <c r="O1895" s="493" t="n">
        <v>109947.01</v>
      </c>
      <c r="P1895" s="493" t="n">
        <v>94080.71000000001</v>
      </c>
      <c r="Q1895" s="493" t="n">
        <v>109612.71</v>
      </c>
      <c r="R1895" s="493" t="n">
        <v>97378.97</v>
      </c>
      <c r="S1895" s="493" t="n">
        <v>131550.87</v>
      </c>
      <c r="T1895" s="493" t="n">
        <v>123197.04</v>
      </c>
      <c r="U1895" s="493" t="n">
        <v>123493.03</v>
      </c>
      <c r="V1895" s="493" t="n">
        <v>123833.34</v>
      </c>
      <c r="W1895" s="493" t="n">
        <v>127688.95</v>
      </c>
      <c r="X1895" s="493" t="n">
        <v>137872.49</v>
      </c>
      <c r="Y1895" s="493" t="n">
        <v>131688.59</v>
      </c>
      <c r="Z1895" s="493" t="n">
        <v>132645.88</v>
      </c>
      <c r="AA1895" s="493" t="n">
        <v>154847.47</v>
      </c>
      <c r="AB1895" s="493" t="n">
        <v>132679.35</v>
      </c>
      <c r="AC1895" s="493" t="n">
        <v>149195.43</v>
      </c>
      <c r="AD1895" s="493" t="n">
        <v>143319.63</v>
      </c>
      <c r="AE1895" s="493" t="n">
        <v>158115.11</v>
      </c>
      <c r="AF1895" s="493" t="n">
        <v>142341.5</v>
      </c>
      <c r="AG1895" s="493" t="n">
        <v>159965.59</v>
      </c>
      <c r="AH1895" s="493" t="n">
        <v>191639.32</v>
      </c>
      <c r="AI1895" s="493" t="n">
        <v>163328.97</v>
      </c>
      <c r="AJ1895" s="493" t="n">
        <v>165141.97</v>
      </c>
      <c r="AK1895" s="493" t="n">
        <v>204389.63</v>
      </c>
      <c r="AL1895" s="493" t="n">
        <v>147094.35</v>
      </c>
      <c r="AM1895" s="493" t="n">
        <v>179891.95</v>
      </c>
      <c r="AN1895" s="493" t="n">
        <v>183955.79</v>
      </c>
      <c r="AO1895" s="493" t="n">
        <v>200433.59</v>
      </c>
      <c r="AP1895" s="493" t="n">
        <v>206081.72</v>
      </c>
      <c r="AQ1895" s="493" t="n">
        <v>195779.48</v>
      </c>
      <c r="AR1895" s="493" t="n">
        <v>174696.31</v>
      </c>
      <c r="AS1895" s="493" t="n">
        <v>154082.11</v>
      </c>
      <c r="AT1895" s="493" t="n">
        <v>156162.44</v>
      </c>
      <c r="AU1895" s="493" t="n">
        <v>156814.51</v>
      </c>
      <c r="AV1895" s="493" t="n">
        <v>166937.3</v>
      </c>
      <c r="AW1895" s="493" t="n">
        <v>132982.83</v>
      </c>
      <c r="AX1895" s="493" t="n">
        <v>155796.78</v>
      </c>
      <c r="AY1895" s="493" t="n">
        <v>161923.14</v>
      </c>
      <c r="AZ1895" s="493" t="n">
        <v>157536.5</v>
      </c>
      <c r="BA1895" s="493" t="n">
        <v>172970.4</v>
      </c>
      <c r="BB1895" s="493" t="n">
        <v>144824.03</v>
      </c>
      <c r="BC1895" s="493" t="n">
        <v>195679.7</v>
      </c>
      <c r="BD1895" s="493" t="n">
        <v>151264.5</v>
      </c>
      <c r="BE1895" s="493" t="n">
        <v>149565.07</v>
      </c>
      <c r="BF1895" s="493" t="n">
        <v>147995.09</v>
      </c>
      <c r="BG1895" s="493" t="n">
        <v>171540.66</v>
      </c>
      <c r="BH1895" s="493" t="n">
        <v>152181.04</v>
      </c>
      <c r="BI1895" s="493" t="n">
        <v>157953.75</v>
      </c>
      <c r="BJ1895" s="493" t="n">
        <v>162629.62</v>
      </c>
      <c r="BK1895" s="493" t="n">
        <v>168669.8</v>
      </c>
      <c r="BL1895" s="493" t="n">
        <v>173200.12</v>
      </c>
      <c r="BM1895" s="493" t="n">
        <v>150258.91</v>
      </c>
      <c r="BN1895" s="493" t="n">
        <v>150111.85</v>
      </c>
      <c r="BO1895" s="493" t="n">
        <v>149985.17</v>
      </c>
      <c r="BP1895" s="493" t="n">
        <v>154080.73</v>
      </c>
      <c r="BQ1895" s="493" t="n">
        <v>124769.34</v>
      </c>
      <c r="BR1895" s="493" t="n">
        <v>161248.15</v>
      </c>
      <c r="BS1895" s="493" t="n">
        <v>139355.3</v>
      </c>
      <c r="BT1895" s="493" t="n">
        <v>162453.8</v>
      </c>
      <c r="BU1895" s="493" t="n">
        <v>149000.61</v>
      </c>
      <c r="BV1895" s="493" t="n">
        <v>159172.22</v>
      </c>
      <c r="BW1895" s="493" t="n">
        <v>144285.29</v>
      </c>
    </row>
    <row r="1896">
      <c r="A1896" t="inlineStr">
        <is>
          <t>[C9C] ANGIOTENSIN-II 길항제 (단일)</t>
        </is>
      </c>
      <c r="B1896" t="inlineStr">
        <is>
          <t>JW중외제약</t>
        </is>
      </c>
      <c r="C1896" t="inlineStr">
        <is>
          <t>올멕</t>
        </is>
      </c>
      <c r="D1896" t="inlineStr">
        <is>
          <t>JW중외제약</t>
        </is>
      </c>
      <c r="E1896" t="inlineStr">
        <is>
          <t>olmesartan medoxomil</t>
        </is>
      </c>
      <c r="F1896" t="inlineStr">
        <is>
          <t>병원</t>
        </is>
      </c>
      <c r="G1896" t="inlineStr">
        <is>
          <t>Generic</t>
        </is>
      </c>
      <c r="H1896" s="493" t="n">
        <v>30126.67</v>
      </c>
      <c r="I1896" s="493" t="n">
        <v>32376.49</v>
      </c>
      <c r="J1896" s="493" t="n">
        <v>41545.7</v>
      </c>
      <c r="K1896" s="493" t="n">
        <v>28843.69</v>
      </c>
      <c r="L1896" s="493" t="n">
        <v>33963.11</v>
      </c>
      <c r="M1896" s="493" t="n">
        <v>34907.23</v>
      </c>
      <c r="N1896" s="493" t="n">
        <v>31989.04</v>
      </c>
      <c r="O1896" s="493" t="n">
        <v>25383.67</v>
      </c>
      <c r="P1896" s="493" t="n">
        <v>28463.4</v>
      </c>
      <c r="Q1896" s="493" t="n">
        <v>24724.05</v>
      </c>
      <c r="R1896" s="493" t="n">
        <v>27647.04</v>
      </c>
      <c r="S1896" s="493" t="n">
        <v>29206.63</v>
      </c>
      <c r="T1896" s="493" t="n">
        <v>26752.09</v>
      </c>
      <c r="U1896" s="493" t="n">
        <v>26945.89</v>
      </c>
      <c r="V1896" s="493" t="n">
        <v>29217.61</v>
      </c>
      <c r="W1896" s="493" t="n">
        <v>26601.89</v>
      </c>
      <c r="X1896" s="493" t="n">
        <v>30922.94</v>
      </c>
      <c r="Y1896" s="493" t="n">
        <v>44274.2</v>
      </c>
      <c r="Z1896" s="493" t="n">
        <v>48471.25</v>
      </c>
      <c r="AA1896" s="493" t="n">
        <v>48104.58</v>
      </c>
      <c r="AB1896" s="493" t="n">
        <v>45812.96</v>
      </c>
      <c r="AC1896" s="493" t="n">
        <v>48601.4</v>
      </c>
      <c r="AD1896" s="493" t="n">
        <v>58088.02</v>
      </c>
      <c r="AE1896" s="493" t="n">
        <v>39829.98</v>
      </c>
      <c r="AF1896" s="493" t="n">
        <v>31670.1</v>
      </c>
      <c r="AG1896" s="493" t="n">
        <v>28761.34</v>
      </c>
      <c r="AH1896" s="493" t="n">
        <v>34095.56</v>
      </c>
      <c r="AI1896" s="493" t="n">
        <v>29990.25</v>
      </c>
      <c r="AJ1896" s="493" t="n">
        <v>32561.63</v>
      </c>
      <c r="AK1896" s="493" t="n">
        <v>30866.25</v>
      </c>
      <c r="AL1896" s="493" t="n">
        <v>37791.86</v>
      </c>
      <c r="AM1896" s="493" t="n">
        <v>26119.88</v>
      </c>
      <c r="AN1896" s="493" t="n">
        <v>22983.1</v>
      </c>
      <c r="AO1896" s="493" t="n">
        <v>22753.22</v>
      </c>
      <c r="AP1896" s="493" t="n">
        <v>25833.47</v>
      </c>
      <c r="AQ1896" s="493" t="n">
        <v>26128.24</v>
      </c>
      <c r="AR1896" s="493" t="n">
        <v>19425.21</v>
      </c>
      <c r="AS1896" s="493" t="n">
        <v>14897.75</v>
      </c>
      <c r="AT1896" s="493" t="n">
        <v>19174.87</v>
      </c>
      <c r="AU1896" s="493" t="n">
        <v>14688.78</v>
      </c>
      <c r="AV1896" s="493" t="n">
        <v>20670.87</v>
      </c>
      <c r="AW1896" s="493" t="n">
        <v>16963.85</v>
      </c>
      <c r="AX1896" s="493" t="n">
        <v>14326.58</v>
      </c>
      <c r="AY1896" s="493" t="n">
        <v>15130.15</v>
      </c>
      <c r="AZ1896" s="493" t="n">
        <v>17991.99</v>
      </c>
      <c r="BA1896" s="493" t="n">
        <v>14754.51</v>
      </c>
      <c r="BB1896" s="493" t="n">
        <v>16059.1</v>
      </c>
      <c r="BC1896" s="493" t="n">
        <v>19972.44</v>
      </c>
      <c r="BD1896" s="493" t="n">
        <v>13305.39</v>
      </c>
      <c r="BE1896" s="493" t="n">
        <v>16757.77</v>
      </c>
      <c r="BF1896" s="493" t="n">
        <v>19667.17</v>
      </c>
      <c r="BG1896" s="493" t="n">
        <v>15563.57</v>
      </c>
      <c r="BH1896" s="493" t="n">
        <v>12920.67</v>
      </c>
      <c r="BI1896" s="493" t="n">
        <v>28696.37</v>
      </c>
      <c r="BJ1896" s="493" t="n">
        <v>28347.24</v>
      </c>
      <c r="BK1896" s="493" t="n">
        <v>26811.69</v>
      </c>
      <c r="BL1896" s="493" t="n">
        <v>30074.51</v>
      </c>
      <c r="BM1896" s="493" t="n">
        <v>26946.24</v>
      </c>
      <c r="BN1896" s="493" t="n">
        <v>11692.47</v>
      </c>
      <c r="BO1896" s="493" t="n">
        <v>15054.24</v>
      </c>
      <c r="BP1896" s="493" t="n">
        <v>18769.38</v>
      </c>
      <c r="BQ1896" s="493" t="n">
        <v>11161.65</v>
      </c>
      <c r="BR1896" s="493" t="n">
        <v>20363.19</v>
      </c>
      <c r="BS1896" s="493" t="n">
        <v>18110.78</v>
      </c>
      <c r="BT1896" s="493" t="n">
        <v>19177.77</v>
      </c>
      <c r="BU1896" s="493" t="n">
        <v>18434.61</v>
      </c>
      <c r="BV1896" s="493" t="n">
        <v>21434.57</v>
      </c>
      <c r="BW1896" s="493" t="n">
        <v>15049.45</v>
      </c>
    </row>
    <row r="1897">
      <c r="A1897" t="inlineStr">
        <is>
          <t>[C9C] ANGIOTENSIN-II 길항제 (단일)</t>
        </is>
      </c>
      <c r="B1897" t="inlineStr">
        <is>
          <t>JW중외제약</t>
        </is>
      </c>
      <c r="C1897" t="inlineStr">
        <is>
          <t>올멕</t>
        </is>
      </c>
      <c r="D1897" t="inlineStr">
        <is>
          <t>JW중외제약</t>
        </is>
      </c>
      <c r="E1897" t="inlineStr">
        <is>
          <t>olmesartan medoxomil</t>
        </is>
      </c>
      <c r="F1897" t="inlineStr">
        <is>
          <t>의원</t>
        </is>
      </c>
      <c r="G1897" t="inlineStr">
        <is>
          <t>Generic</t>
        </is>
      </c>
      <c r="H1897" s="493" t="n">
        <v>146057.94</v>
      </c>
      <c r="I1897" s="493" t="n">
        <v>152682.78</v>
      </c>
      <c r="J1897" s="493" t="n">
        <v>152609.9</v>
      </c>
      <c r="K1897" s="493" t="n">
        <v>155176.4</v>
      </c>
      <c r="L1897" s="493" t="n">
        <v>144776.71</v>
      </c>
      <c r="M1897" s="493" t="n">
        <v>161634.75</v>
      </c>
      <c r="N1897" s="493" t="n">
        <v>152032.53</v>
      </c>
      <c r="O1897" s="493" t="n">
        <v>154270.92</v>
      </c>
      <c r="P1897" s="493" t="n">
        <v>149372.47</v>
      </c>
      <c r="Q1897" s="493" t="n">
        <v>154102.27</v>
      </c>
      <c r="R1897" s="493" t="n">
        <v>154200.36</v>
      </c>
      <c r="S1897" s="493" t="n">
        <v>179529.52</v>
      </c>
      <c r="T1897" s="493" t="n">
        <v>154172.46</v>
      </c>
      <c r="U1897" s="493" t="n">
        <v>142092.61</v>
      </c>
      <c r="V1897" s="493" t="n">
        <v>157400.76</v>
      </c>
      <c r="W1897" s="493" t="n">
        <v>142855.93</v>
      </c>
      <c r="X1897" s="493" t="n">
        <v>156263.54</v>
      </c>
      <c r="Y1897" s="493" t="n">
        <v>160619.57</v>
      </c>
      <c r="Z1897" s="493" t="n">
        <v>148176.46</v>
      </c>
      <c r="AA1897" s="493" t="n">
        <v>169144</v>
      </c>
      <c r="AB1897" s="493" t="n">
        <v>147326.73</v>
      </c>
      <c r="AC1897" s="493" t="n">
        <v>159768.69</v>
      </c>
      <c r="AD1897" s="493" t="n">
        <v>141306.3</v>
      </c>
      <c r="AE1897" s="493" t="n">
        <v>161056.93</v>
      </c>
      <c r="AF1897" s="493" t="n">
        <v>131362.97</v>
      </c>
      <c r="AG1897" s="493" t="n">
        <v>132573.02</v>
      </c>
      <c r="AH1897" s="493" t="n">
        <v>145492.62</v>
      </c>
      <c r="AI1897" s="493" t="n">
        <v>136709.21</v>
      </c>
      <c r="AJ1897" s="493" t="n">
        <v>139428.57</v>
      </c>
      <c r="AK1897" s="493" t="n">
        <v>116749.82</v>
      </c>
      <c r="AL1897" s="493" t="n">
        <v>138138</v>
      </c>
      <c r="AM1897" s="493" t="n">
        <v>131206.89</v>
      </c>
      <c r="AN1897" s="493" t="n">
        <v>123650.62</v>
      </c>
      <c r="AO1897" s="493" t="n">
        <v>123679.19</v>
      </c>
      <c r="AP1897" s="493" t="n">
        <v>121604.22</v>
      </c>
      <c r="AQ1897" s="493" t="n">
        <v>133436.57</v>
      </c>
      <c r="AR1897" s="493" t="n">
        <v>121885.51</v>
      </c>
      <c r="AS1897" s="493" t="n">
        <v>124925.74</v>
      </c>
      <c r="AT1897" s="493" t="n">
        <v>122861</v>
      </c>
      <c r="AU1897" s="493" t="n">
        <v>135968.89</v>
      </c>
      <c r="AV1897" s="493" t="n">
        <v>126156.15</v>
      </c>
      <c r="AW1897" s="493" t="n">
        <v>138759.82</v>
      </c>
      <c r="AX1897" s="493" t="n">
        <v>130822.23</v>
      </c>
      <c r="AY1897" s="493" t="n">
        <v>134871.82</v>
      </c>
      <c r="AZ1897" s="493" t="n">
        <v>136142.15</v>
      </c>
      <c r="BA1897" s="493" t="n">
        <v>134571.58</v>
      </c>
      <c r="BB1897" s="493" t="n">
        <v>119045.93</v>
      </c>
      <c r="BC1897" s="493" t="n">
        <v>138756.95</v>
      </c>
      <c r="BD1897" s="493" t="n">
        <v>113644.37</v>
      </c>
      <c r="BE1897" s="493" t="n">
        <v>122900.89</v>
      </c>
      <c r="BF1897" s="493" t="n">
        <v>124139.27</v>
      </c>
      <c r="BG1897" s="493" t="n">
        <v>114823.03</v>
      </c>
      <c r="BH1897" s="493" t="n">
        <v>118935.27</v>
      </c>
      <c r="BI1897" s="493" t="n">
        <v>115018</v>
      </c>
      <c r="BJ1897" s="493" t="n">
        <v>121538.47</v>
      </c>
      <c r="BK1897" s="493" t="n">
        <v>116639.54</v>
      </c>
      <c r="BL1897" s="493" t="n">
        <v>125283.11</v>
      </c>
      <c r="BM1897" s="493" t="n">
        <v>110596.55</v>
      </c>
      <c r="BN1897" s="493" t="n">
        <v>106570.47</v>
      </c>
      <c r="BO1897" s="493" t="n">
        <v>115730.58</v>
      </c>
      <c r="BP1897" s="493" t="n">
        <v>111882.21</v>
      </c>
      <c r="BQ1897" s="493" t="n">
        <v>98253.03</v>
      </c>
      <c r="BR1897" s="493" t="n">
        <v>131869.83</v>
      </c>
      <c r="BS1897" s="493" t="n">
        <v>120782.96</v>
      </c>
      <c r="BT1897" s="493" t="n">
        <v>118043.06</v>
      </c>
      <c r="BU1897" s="493" t="n">
        <v>120810.18</v>
      </c>
      <c r="BV1897" s="493" t="n">
        <v>137662.79</v>
      </c>
      <c r="BW1897" s="493" t="n">
        <v>112559.09</v>
      </c>
    </row>
    <row r="1898">
      <c r="A1898" t="inlineStr">
        <is>
          <t>[C9C] ANGIOTENSIN-II 길항제 (단일)</t>
        </is>
      </c>
      <c r="B1898" t="inlineStr">
        <is>
          <t>JW중외제약</t>
        </is>
      </c>
      <c r="C1898" t="inlineStr">
        <is>
          <t>올멕</t>
        </is>
      </c>
      <c r="D1898" t="inlineStr">
        <is>
          <t>JW중외제약</t>
        </is>
      </c>
      <c r="E1898" t="inlineStr">
        <is>
          <t>olmesartan medoxomil</t>
        </is>
      </c>
      <c r="F1898" t="inlineStr">
        <is>
          <t>보건소</t>
        </is>
      </c>
      <c r="G1898" t="inlineStr">
        <is>
          <t>Generic</t>
        </is>
      </c>
      <c r="H1898" s="493" t="n">
        <v>5337.3</v>
      </c>
      <c r="I1898" s="493" t="n">
        <v>2692.61</v>
      </c>
      <c r="J1898" s="493" t="n">
        <v>3042.75</v>
      </c>
      <c r="K1898" s="493" t="n">
        <v>4177.8</v>
      </c>
      <c r="L1898" s="493" t="n">
        <v>2169.75</v>
      </c>
      <c r="M1898" s="493" t="n">
        <v>1344.15</v>
      </c>
      <c r="N1898" s="493" t="n">
        <v>2634.6</v>
      </c>
      <c r="O1898" s="493" t="n">
        <v>1192.35</v>
      </c>
      <c r="P1898" s="493" t="n">
        <v>2133</v>
      </c>
      <c r="Q1898" s="493" t="n">
        <v>1514.1</v>
      </c>
      <c r="R1898" s="493" t="n">
        <v>2216.4</v>
      </c>
      <c r="S1898" s="493" t="n">
        <v>1353.9</v>
      </c>
      <c r="T1898" s="493" t="n">
        <v>2459.85</v>
      </c>
      <c r="U1898" s="493" t="n">
        <v>1724.1</v>
      </c>
      <c r="V1898" s="493" t="n">
        <v>1052.1</v>
      </c>
      <c r="W1898" s="493" t="n">
        <v>1616.1</v>
      </c>
      <c r="X1898" s="493" t="n">
        <v>2187.6</v>
      </c>
      <c r="Y1898" s="493" t="n">
        <v>2008.5</v>
      </c>
      <c r="Z1898" s="493" t="n">
        <v>2387.55</v>
      </c>
      <c r="AA1898" s="493" t="n">
        <v>1380.9</v>
      </c>
      <c r="AB1898" s="493" t="n">
        <v>2004.15</v>
      </c>
      <c r="AC1898" s="493" t="n">
        <v>1458.9</v>
      </c>
      <c r="AD1898" s="493" t="n">
        <v>1800.6</v>
      </c>
      <c r="AE1898" s="493" t="n">
        <v>1073.1</v>
      </c>
      <c r="AF1898" s="493" t="n">
        <v>2638.65</v>
      </c>
      <c r="AG1898" s="493" t="n">
        <v>1289.8</v>
      </c>
      <c r="AH1898" s="493" t="n">
        <v>2581.8</v>
      </c>
      <c r="AI1898" s="493" t="n">
        <v>1513.05</v>
      </c>
      <c r="AJ1898" s="493" t="n">
        <v>1464.6</v>
      </c>
      <c r="AK1898" s="493" t="n">
        <v>1335.3</v>
      </c>
      <c r="AL1898" s="493" t="n">
        <v>2213.4</v>
      </c>
      <c r="AM1898" s="493" t="n">
        <v>1049.03</v>
      </c>
      <c r="AN1898" s="493" t="n">
        <v>1399.2</v>
      </c>
      <c r="AO1898" s="493" t="n">
        <v>2748.6</v>
      </c>
      <c r="AP1898" s="493" t="n">
        <v>2031.6</v>
      </c>
      <c r="AQ1898" s="493" t="n">
        <v>837</v>
      </c>
      <c r="AR1898" s="493" t="n">
        <v>2399.55</v>
      </c>
      <c r="AS1898" s="493" t="n">
        <v>2345.1</v>
      </c>
      <c r="AT1898" s="493" t="n">
        <v>1625.7</v>
      </c>
      <c r="AU1898" s="493" t="n">
        <v>607.35</v>
      </c>
      <c r="AV1898" s="493" t="n">
        <v>4140.6</v>
      </c>
      <c r="AW1898" s="493" t="n">
        <v>945.3</v>
      </c>
      <c r="AX1898" s="493" t="n">
        <v>1363.05</v>
      </c>
      <c r="AY1898" s="493" t="n">
        <v>2504.7</v>
      </c>
      <c r="AZ1898" s="493" t="n">
        <v>2565</v>
      </c>
      <c r="BA1898" s="493" t="n">
        <v>2692.11</v>
      </c>
      <c r="BB1898" s="493" t="n">
        <v>5471.1</v>
      </c>
      <c r="BC1898" s="493" t="n">
        <v>1480.2</v>
      </c>
      <c r="BD1898" s="493" t="n">
        <v>4498.95</v>
      </c>
      <c r="BE1898" s="493" t="n">
        <v>1337.4</v>
      </c>
      <c r="BF1898" s="493" t="n">
        <v>4290.3</v>
      </c>
      <c r="BG1898" s="493" t="n">
        <v>1293.45</v>
      </c>
      <c r="BH1898" s="493" t="n">
        <v>2778.6</v>
      </c>
      <c r="BI1898" s="493" t="n">
        <v>2150.4</v>
      </c>
      <c r="BJ1898" s="493" t="n">
        <v>4804.95</v>
      </c>
      <c r="BK1898" s="493" t="n">
        <v>2766.15</v>
      </c>
      <c r="BL1898" s="493" t="n">
        <v>2383.5</v>
      </c>
      <c r="BM1898" s="493" t="n">
        <v>1148.1</v>
      </c>
      <c r="BN1898" s="493" t="n">
        <v>3451.05</v>
      </c>
      <c r="BO1898" s="493" t="n">
        <v>2890.2</v>
      </c>
      <c r="BP1898" s="493" t="n">
        <v>1272.45</v>
      </c>
      <c r="BQ1898" s="493" t="n">
        <v>1893.95</v>
      </c>
      <c r="BR1898" s="493" t="n">
        <v>5445.9</v>
      </c>
      <c r="BS1898" s="493" t="n">
        <v>826.95</v>
      </c>
      <c r="BT1898" s="493" t="n">
        <v>1887.45</v>
      </c>
      <c r="BU1898" s="493" t="n">
        <v>3317.1</v>
      </c>
      <c r="BV1898" s="493" t="n">
        <v>1027.35</v>
      </c>
      <c r="BW1898" s="493" t="n">
        <v>1164</v>
      </c>
    </row>
    <row r="1899">
      <c r="A1899" t="inlineStr">
        <is>
          <t>[C9C] ANGIOTENSIN-II 길항제 (단일)</t>
        </is>
      </c>
      <c r="B1899" t="inlineStr">
        <is>
          <t>JW중외제약</t>
        </is>
      </c>
      <c r="C1899" t="inlineStr">
        <is>
          <t>올멕</t>
        </is>
      </c>
      <c r="D1899" t="inlineStr">
        <is>
          <t>JW중외제약</t>
        </is>
      </c>
      <c r="E1899" t="inlineStr">
        <is>
          <t>olmesartan medoxomil</t>
        </is>
      </c>
      <c r="F1899" t="inlineStr">
        <is>
          <t>기타(치과의원, 치과병원 등)</t>
        </is>
      </c>
      <c r="G1899" t="inlineStr">
        <is>
          <t>Generic</t>
        </is>
      </c>
      <c r="H1899" s="493" t="n">
        <v>0</v>
      </c>
      <c r="I1899" s="493" t="n">
        <v>0</v>
      </c>
      <c r="J1899" s="493" t="n">
        <v>0</v>
      </c>
      <c r="K1899" s="493" t="n">
        <v>0</v>
      </c>
      <c r="L1899" s="493" t="n">
        <v>0</v>
      </c>
      <c r="M1899" s="493" t="n">
        <v>0</v>
      </c>
      <c r="N1899" s="493" t="n">
        <v>708.9</v>
      </c>
      <c r="O1899" s="493" t="n">
        <v>294.3</v>
      </c>
      <c r="P1899" s="493" t="n">
        <v>0</v>
      </c>
      <c r="Q1899" s="493" t="n">
        <v>0</v>
      </c>
      <c r="R1899" s="493" t="n">
        <v>0</v>
      </c>
      <c r="S1899" s="493" t="n">
        <v>566.4</v>
      </c>
      <c r="T1899" s="493" t="n">
        <v>326.7</v>
      </c>
      <c r="U1899" s="493" t="n">
        <v>1558.2</v>
      </c>
      <c r="V1899" s="493" t="n">
        <v>435</v>
      </c>
      <c r="W1899" s="493" t="n">
        <v>694.8</v>
      </c>
      <c r="X1899" s="493" t="n">
        <v>1086</v>
      </c>
      <c r="Y1899" s="493" t="n">
        <v>1833.6</v>
      </c>
      <c r="Z1899" s="493" t="n">
        <v>711</v>
      </c>
      <c r="AA1899" s="493" t="n">
        <v>1686.6</v>
      </c>
      <c r="AB1899" s="493" t="n">
        <v>675</v>
      </c>
      <c r="AC1899" s="493" t="n">
        <v>1065.9</v>
      </c>
      <c r="AD1899" s="493" t="n">
        <v>1606.5</v>
      </c>
      <c r="AE1899" s="493" t="n">
        <v>1261.5</v>
      </c>
      <c r="AF1899" s="493" t="n">
        <v>2120.4</v>
      </c>
      <c r="AG1899" s="493" t="n">
        <v>1138.8</v>
      </c>
      <c r="AH1899" s="493" t="n">
        <v>1884</v>
      </c>
      <c r="AI1899" s="493" t="n">
        <v>648.6</v>
      </c>
      <c r="AJ1899" s="493" t="n">
        <v>1200.6</v>
      </c>
      <c r="AK1899" s="493" t="n">
        <v>419.34</v>
      </c>
      <c r="AL1899" s="493" t="n">
        <v>1704.52</v>
      </c>
      <c r="AM1899" s="493" t="n">
        <v>580.8</v>
      </c>
      <c r="AN1899" s="493" t="n">
        <v>550</v>
      </c>
      <c r="AO1899" s="493" t="n">
        <v>1189.12</v>
      </c>
      <c r="AP1899" s="493" t="n">
        <v>988.86</v>
      </c>
      <c r="AQ1899" s="493" t="n">
        <v>842.12</v>
      </c>
      <c r="AR1899" s="493" t="n">
        <v>516.1</v>
      </c>
      <c r="AS1899" s="493" t="n">
        <v>1287.6</v>
      </c>
      <c r="AT1899" s="493" t="n">
        <v>955.86</v>
      </c>
      <c r="AU1899" s="493" t="n">
        <v>1073.28</v>
      </c>
      <c r="AV1899" s="493" t="n">
        <v>691.8200000000001</v>
      </c>
      <c r="AW1899" s="493" t="n">
        <v>813</v>
      </c>
      <c r="AX1899" s="493" t="n">
        <v>910.8</v>
      </c>
      <c r="AY1899" s="493" t="n">
        <v>861.6</v>
      </c>
      <c r="AZ1899" s="493" t="n">
        <v>558.9</v>
      </c>
      <c r="BA1899" s="493" t="n">
        <v>1197</v>
      </c>
      <c r="BB1899" s="493" t="n">
        <v>0</v>
      </c>
      <c r="BC1899" s="493" t="n">
        <v>2313</v>
      </c>
      <c r="BD1899" s="493" t="n">
        <v>181.72</v>
      </c>
      <c r="BE1899" s="493" t="n">
        <v>1378.8</v>
      </c>
      <c r="BF1899" s="493" t="n">
        <v>704.7</v>
      </c>
      <c r="BG1899" s="493" t="n">
        <v>310.2</v>
      </c>
      <c r="BH1899" s="493" t="n">
        <v>946.8</v>
      </c>
      <c r="BI1899" s="493" t="n">
        <v>474.3</v>
      </c>
      <c r="BJ1899" s="493" t="n">
        <v>0</v>
      </c>
      <c r="BK1899" s="493" t="n">
        <v>1173.6</v>
      </c>
      <c r="BL1899" s="493" t="n">
        <v>497.7</v>
      </c>
      <c r="BM1899" s="493" t="n">
        <v>334.35</v>
      </c>
      <c r="BN1899" s="493" t="n">
        <v>614.7</v>
      </c>
      <c r="BO1899" s="493" t="n">
        <v>1369.5</v>
      </c>
      <c r="BP1899" s="493" t="n">
        <v>0</v>
      </c>
      <c r="BQ1899" s="493" t="n">
        <v>496.95</v>
      </c>
      <c r="BR1899" s="493" t="n">
        <v>1834.8</v>
      </c>
      <c r="BS1899" s="493" t="n">
        <v>349.8</v>
      </c>
      <c r="BT1899" s="493" t="n">
        <v>471</v>
      </c>
      <c r="BU1899" s="493" t="n">
        <v>1453.5</v>
      </c>
      <c r="BV1899" s="493" t="n">
        <v>354</v>
      </c>
      <c r="BW1899" s="493" t="n">
        <v>1122</v>
      </c>
    </row>
    <row r="1900">
      <c r="A1900" t="inlineStr">
        <is>
          <t>[C9C] ANGIOTENSIN-II 길항제 (단일)</t>
        </is>
      </c>
      <c r="B1900" t="inlineStr">
        <is>
          <t>JW중외제약</t>
        </is>
      </c>
      <c r="C1900" t="inlineStr">
        <is>
          <t>제이텔미</t>
        </is>
      </c>
      <c r="D1900" t="inlineStr">
        <is>
          <t>JW중외제약</t>
        </is>
      </c>
      <c r="E1900" t="inlineStr">
        <is>
          <t>telmisartan</t>
        </is>
      </c>
      <c r="F1900" t="inlineStr">
        <is>
          <t>의원</t>
        </is>
      </c>
      <c r="G1900" t="inlineStr">
        <is>
          <t>Generic</t>
        </is>
      </c>
      <c r="H1900" s="493" t="n">
        <v>0</v>
      </c>
      <c r="I1900" s="493" t="n">
        <v>0</v>
      </c>
      <c r="J1900" s="493" t="n">
        <v>0</v>
      </c>
      <c r="K1900" s="493" t="n">
        <v>0</v>
      </c>
      <c r="L1900" s="493" t="n">
        <v>0</v>
      </c>
      <c r="M1900" s="493" t="n">
        <v>0</v>
      </c>
      <c r="N1900" s="493" t="n">
        <v>0</v>
      </c>
      <c r="O1900" s="493" t="n">
        <v>0</v>
      </c>
      <c r="P1900" s="493" t="n">
        <v>0</v>
      </c>
      <c r="Q1900" s="493" t="n">
        <v>0</v>
      </c>
      <c r="R1900" s="493" t="n">
        <v>0</v>
      </c>
      <c r="S1900" s="493" t="n">
        <v>0</v>
      </c>
      <c r="T1900" s="493" t="n">
        <v>0</v>
      </c>
      <c r="U1900" s="493" t="n">
        <v>0</v>
      </c>
      <c r="V1900" s="493" t="n">
        <v>0</v>
      </c>
      <c r="W1900" s="493" t="n">
        <v>0</v>
      </c>
      <c r="X1900" s="493" t="n">
        <v>0</v>
      </c>
      <c r="Y1900" s="493" t="n">
        <v>0</v>
      </c>
      <c r="Z1900" s="493" t="n">
        <v>0</v>
      </c>
      <c r="AA1900" s="493" t="n">
        <v>0</v>
      </c>
      <c r="AB1900" s="493" t="n">
        <v>0</v>
      </c>
      <c r="AC1900" s="493" t="n">
        <v>0</v>
      </c>
      <c r="AD1900" s="493" t="n">
        <v>0</v>
      </c>
      <c r="AE1900" s="493" t="n">
        <v>0</v>
      </c>
      <c r="AF1900" s="493" t="n">
        <v>0</v>
      </c>
      <c r="AG1900" s="493" t="n">
        <v>0</v>
      </c>
      <c r="AH1900" s="493" t="n">
        <v>240</v>
      </c>
      <c r="AI1900" s="493" t="n">
        <v>0</v>
      </c>
      <c r="AJ1900" s="493" t="n">
        <v>0</v>
      </c>
      <c r="AK1900" s="493" t="n">
        <v>0</v>
      </c>
      <c r="AL1900" s="493" t="n">
        <v>0</v>
      </c>
      <c r="AM1900" s="493" t="n">
        <v>0</v>
      </c>
      <c r="AN1900" s="493" t="n">
        <v>0</v>
      </c>
      <c r="AO1900" s="493" t="n">
        <v>0</v>
      </c>
      <c r="AP1900" s="493" t="n">
        <v>0</v>
      </c>
      <c r="AQ1900" s="493" t="n">
        <v>0</v>
      </c>
      <c r="AR1900" s="493" t="n">
        <v>0</v>
      </c>
      <c r="AS1900" s="493" t="n">
        <v>0</v>
      </c>
      <c r="AT1900" s="493" t="n">
        <v>0</v>
      </c>
      <c r="AU1900" s="493" t="n">
        <v>0</v>
      </c>
      <c r="AV1900" s="493" t="n">
        <v>0</v>
      </c>
      <c r="AW1900" s="493" t="n">
        <v>0</v>
      </c>
      <c r="AX1900" s="493" t="n">
        <v>0</v>
      </c>
      <c r="AY1900" s="493" t="n">
        <v>0</v>
      </c>
      <c r="AZ1900" s="493" t="n">
        <v>0</v>
      </c>
      <c r="BA1900" s="493" t="n">
        <v>0</v>
      </c>
      <c r="BB1900" s="493" t="n">
        <v>0</v>
      </c>
      <c r="BC1900" s="493" t="n">
        <v>0</v>
      </c>
      <c r="BD1900" s="493" t="n">
        <v>0</v>
      </c>
      <c r="BE1900" s="493" t="n">
        <v>0</v>
      </c>
      <c r="BF1900" s="493" t="n">
        <v>0</v>
      </c>
      <c r="BG1900" s="493" t="n">
        <v>0</v>
      </c>
      <c r="BH1900" s="493" t="n">
        <v>0</v>
      </c>
      <c r="BI1900" s="493" t="n">
        <v>0</v>
      </c>
      <c r="BJ1900" s="493" t="n">
        <v>0</v>
      </c>
      <c r="BK1900" s="493" t="n">
        <v>0</v>
      </c>
      <c r="BL1900" s="493" t="n">
        <v>0</v>
      </c>
      <c r="BM1900" s="493" t="n">
        <v>0</v>
      </c>
      <c r="BN1900" s="493" t="n">
        <v>0</v>
      </c>
      <c r="BO1900" s="493" t="n">
        <v>0</v>
      </c>
      <c r="BP1900" s="493" t="n">
        <v>0</v>
      </c>
      <c r="BQ1900" s="493" t="n">
        <v>0</v>
      </c>
      <c r="BR1900" s="493" t="n">
        <v>0</v>
      </c>
      <c r="BS1900" s="493" t="n">
        <v>0</v>
      </c>
      <c r="BT1900" s="493" t="n">
        <v>0</v>
      </c>
      <c r="BU1900" s="493" t="n">
        <v>0</v>
      </c>
      <c r="BV1900" s="493" t="n">
        <v>0</v>
      </c>
      <c r="BW1900" s="493" t="n">
        <v>0</v>
      </c>
    </row>
    <row r="1901">
      <c r="A1901" t="inlineStr">
        <is>
          <t>[C9C] ANGIOTENSIN-II 길항제 (단일)</t>
        </is>
      </c>
      <c r="B1901" t="inlineStr">
        <is>
          <t>SK케미칼</t>
        </is>
      </c>
      <c r="C1901" t="inlineStr">
        <is>
          <t>코스카</t>
        </is>
      </c>
      <c r="D1901" t="inlineStr">
        <is>
          <t>SK케미칼</t>
        </is>
      </c>
      <c r="E1901" t="inlineStr">
        <is>
          <t>losartan potassium</t>
        </is>
      </c>
      <c r="F1901" t="inlineStr">
        <is>
          <t>상급종합병원</t>
        </is>
      </c>
      <c r="G1901" t="inlineStr">
        <is>
          <t>Generic</t>
        </is>
      </c>
      <c r="H1901" s="493" t="n">
        <v>53886.17</v>
      </c>
      <c r="I1901" s="493" t="n">
        <v>51178.01</v>
      </c>
      <c r="J1901" s="493" t="n">
        <v>62686.35</v>
      </c>
      <c r="K1901" s="493" t="n">
        <v>62452.24</v>
      </c>
      <c r="L1901" s="493" t="n">
        <v>46606.4</v>
      </c>
      <c r="M1901" s="493" t="n">
        <v>64979.28</v>
      </c>
      <c r="N1901" s="493" t="n">
        <v>66171.41</v>
      </c>
      <c r="O1901" s="493" t="n">
        <v>55419.01</v>
      </c>
      <c r="P1901" s="493" t="n">
        <v>26561.79</v>
      </c>
      <c r="Q1901" s="493" t="n">
        <v>25112.36</v>
      </c>
      <c r="R1901" s="493" t="n">
        <v>11629.25</v>
      </c>
      <c r="S1901" s="493" t="n">
        <v>0</v>
      </c>
      <c r="T1901" s="493" t="n">
        <v>2588.15</v>
      </c>
      <c r="U1901" s="493" t="n">
        <v>7833.8</v>
      </c>
      <c r="V1901" s="493" t="n">
        <v>3772.74</v>
      </c>
      <c r="W1901" s="493" t="n">
        <v>9366</v>
      </c>
      <c r="X1901" s="493" t="n">
        <v>6687.39</v>
      </c>
      <c r="Y1901" s="493" t="n">
        <v>6195.24</v>
      </c>
      <c r="Z1901" s="493" t="n">
        <v>11997.39</v>
      </c>
      <c r="AA1901" s="493" t="n">
        <v>19010.83</v>
      </c>
      <c r="AB1901" s="493" t="n">
        <v>7757.29</v>
      </c>
      <c r="AC1901" s="493" t="n">
        <v>9347.950000000001</v>
      </c>
      <c r="AD1901" s="493" t="n">
        <v>14049.71</v>
      </c>
      <c r="AE1901" s="493" t="n">
        <v>11543.54</v>
      </c>
      <c r="AF1901" s="493" t="n">
        <v>7441.55</v>
      </c>
      <c r="AG1901" s="493" t="n">
        <v>19667.59</v>
      </c>
      <c r="AH1901" s="493" t="n">
        <v>14849.03</v>
      </c>
      <c r="AI1901" s="493" t="n">
        <v>13738.26</v>
      </c>
      <c r="AJ1901" s="493" t="n">
        <v>15051.45</v>
      </c>
      <c r="AK1901" s="493" t="n">
        <v>29271.7</v>
      </c>
      <c r="AL1901" s="493" t="n">
        <v>18191.3</v>
      </c>
      <c r="AM1901" s="493" t="n">
        <v>18552.32</v>
      </c>
      <c r="AN1901" s="493" t="n">
        <v>14693.65</v>
      </c>
      <c r="AO1901" s="493" t="n">
        <v>20905.31</v>
      </c>
      <c r="AP1901" s="493" t="n">
        <v>14464.66</v>
      </c>
      <c r="AQ1901" s="493" t="n">
        <v>11652.03</v>
      </c>
      <c r="AR1901" s="493" t="n">
        <v>13596.97</v>
      </c>
      <c r="AS1901" s="493" t="n">
        <v>20988.66</v>
      </c>
      <c r="AT1901" s="493" t="n">
        <v>8214.15</v>
      </c>
      <c r="AU1901" s="493" t="n">
        <v>15957.54</v>
      </c>
      <c r="AV1901" s="493" t="n">
        <v>22501.29</v>
      </c>
      <c r="AW1901" s="493" t="n">
        <v>18051.36</v>
      </c>
      <c r="AX1901" s="493" t="n">
        <v>17606.49</v>
      </c>
      <c r="AY1901" s="493" t="n">
        <v>20480.11</v>
      </c>
      <c r="AZ1901" s="493" t="n">
        <v>18164.1</v>
      </c>
      <c r="BA1901" s="493" t="n">
        <v>25068.07</v>
      </c>
      <c r="BB1901" s="493" t="n">
        <v>18563.26</v>
      </c>
      <c r="BC1901" s="493" t="n">
        <v>16526.67</v>
      </c>
      <c r="BD1901" s="493" t="n">
        <v>17656.32</v>
      </c>
      <c r="BE1901" s="493" t="n">
        <v>22306.05</v>
      </c>
      <c r="BF1901" s="493" t="n">
        <v>24875.83</v>
      </c>
      <c r="BG1901" s="493" t="n">
        <v>30082.55</v>
      </c>
      <c r="BH1901" s="493" t="n">
        <v>18443.38</v>
      </c>
      <c r="BI1901" s="493" t="n">
        <v>22661.53</v>
      </c>
      <c r="BJ1901" s="493" t="n">
        <v>18261.26</v>
      </c>
      <c r="BK1901" s="493" t="n">
        <v>13738.18</v>
      </c>
      <c r="BL1901" s="493" t="n">
        <v>22768.13</v>
      </c>
      <c r="BM1901" s="493" t="n">
        <v>20947.51</v>
      </c>
      <c r="BN1901" s="493" t="n">
        <v>24628.86</v>
      </c>
      <c r="BO1901" s="493" t="n">
        <v>18965.79</v>
      </c>
      <c r="BP1901" s="493" t="n">
        <v>15948.13</v>
      </c>
      <c r="BQ1901" s="493" t="n">
        <v>19958.92</v>
      </c>
      <c r="BR1901" s="493" t="n">
        <v>21376.57</v>
      </c>
      <c r="BS1901" s="493" t="n">
        <v>29811.58</v>
      </c>
      <c r="BT1901" s="493" t="n">
        <v>23476.58</v>
      </c>
      <c r="BU1901" s="493" t="n">
        <v>33513</v>
      </c>
      <c r="BV1901" s="493" t="n">
        <v>13083.86</v>
      </c>
      <c r="BW1901" s="493" t="n">
        <v>27063.38</v>
      </c>
    </row>
    <row r="1902">
      <c r="A1902" t="inlineStr">
        <is>
          <t>[C9C] ANGIOTENSIN-II 길항제 (단일)</t>
        </is>
      </c>
      <c r="B1902" t="inlineStr">
        <is>
          <t>SK케미칼</t>
        </is>
      </c>
      <c r="C1902" t="inlineStr">
        <is>
          <t>코스카</t>
        </is>
      </c>
      <c r="D1902" t="inlineStr">
        <is>
          <t>SK케미칼</t>
        </is>
      </c>
      <c r="E1902" t="inlineStr">
        <is>
          <t>losartan potassium</t>
        </is>
      </c>
      <c r="F1902" t="inlineStr">
        <is>
          <t>종합병원</t>
        </is>
      </c>
      <c r="G1902" t="inlineStr">
        <is>
          <t>Generic</t>
        </is>
      </c>
      <c r="H1902" s="493" t="n">
        <v>41678.69</v>
      </c>
      <c r="I1902" s="493" t="n">
        <v>38371.72</v>
      </c>
      <c r="J1902" s="493" t="n">
        <v>47938.7</v>
      </c>
      <c r="K1902" s="493" t="n">
        <v>36486.38</v>
      </c>
      <c r="L1902" s="493" t="n">
        <v>44421.74</v>
      </c>
      <c r="M1902" s="493" t="n">
        <v>35443.83</v>
      </c>
      <c r="N1902" s="493" t="n">
        <v>33109.12</v>
      </c>
      <c r="O1902" s="493" t="n">
        <v>36377.08</v>
      </c>
      <c r="P1902" s="493" t="n">
        <v>33266.41</v>
      </c>
      <c r="Q1902" s="493" t="n">
        <v>43322.57</v>
      </c>
      <c r="R1902" s="493" t="n">
        <v>35127.99</v>
      </c>
      <c r="S1902" s="493" t="n">
        <v>8808.530000000001</v>
      </c>
      <c r="T1902" s="493" t="n">
        <v>9517.030000000001</v>
      </c>
      <c r="U1902" s="493" t="n">
        <v>8944.870000000001</v>
      </c>
      <c r="V1902" s="493" t="n">
        <v>23647.59</v>
      </c>
      <c r="W1902" s="493" t="n">
        <v>14688.38</v>
      </c>
      <c r="X1902" s="493" t="n">
        <v>15456.83</v>
      </c>
      <c r="Y1902" s="493" t="n">
        <v>8721.940000000001</v>
      </c>
      <c r="Z1902" s="493" t="n">
        <v>20833.04</v>
      </c>
      <c r="AA1902" s="493" t="n">
        <v>43058.09</v>
      </c>
      <c r="AB1902" s="493" t="n">
        <v>50764.6</v>
      </c>
      <c r="AC1902" s="493" t="n">
        <v>38672.1</v>
      </c>
      <c r="AD1902" s="493" t="n">
        <v>38578.39</v>
      </c>
      <c r="AE1902" s="493" t="n">
        <v>24166.84</v>
      </c>
      <c r="AF1902" s="493" t="n">
        <v>32909.21</v>
      </c>
      <c r="AG1902" s="493" t="n">
        <v>22044.18</v>
      </c>
      <c r="AH1902" s="493" t="n">
        <v>31146.41</v>
      </c>
      <c r="AI1902" s="493" t="n">
        <v>30456.42</v>
      </c>
      <c r="AJ1902" s="493" t="n">
        <v>32285.77</v>
      </c>
      <c r="AK1902" s="493" t="n">
        <v>20192.71</v>
      </c>
      <c r="AL1902" s="493" t="n">
        <v>32839.32</v>
      </c>
      <c r="AM1902" s="493" t="n">
        <v>29506.79</v>
      </c>
      <c r="AN1902" s="493" t="n">
        <v>33063.81</v>
      </c>
      <c r="AO1902" s="493" t="n">
        <v>35266.94</v>
      </c>
      <c r="AP1902" s="493" t="n">
        <v>31658.87</v>
      </c>
      <c r="AQ1902" s="493" t="n">
        <v>34626.38</v>
      </c>
      <c r="AR1902" s="493" t="n">
        <v>39397.4</v>
      </c>
      <c r="AS1902" s="493" t="n">
        <v>38933.21</v>
      </c>
      <c r="AT1902" s="493" t="n">
        <v>42253.77</v>
      </c>
      <c r="AU1902" s="493" t="n">
        <v>37654.14</v>
      </c>
      <c r="AV1902" s="493" t="n">
        <v>42466.76</v>
      </c>
      <c r="AW1902" s="493" t="n">
        <v>36826.76</v>
      </c>
      <c r="AX1902" s="493" t="n">
        <v>42067.58</v>
      </c>
      <c r="AY1902" s="493" t="n">
        <v>36108.97</v>
      </c>
      <c r="AZ1902" s="493" t="n">
        <v>42958.06</v>
      </c>
      <c r="BA1902" s="493" t="n">
        <v>36176.16</v>
      </c>
      <c r="BB1902" s="493" t="n">
        <v>49932.32</v>
      </c>
      <c r="BC1902" s="493" t="n">
        <v>47915.31</v>
      </c>
      <c r="BD1902" s="493" t="n">
        <v>39826.75</v>
      </c>
      <c r="BE1902" s="493" t="n">
        <v>43605.54</v>
      </c>
      <c r="BF1902" s="493" t="n">
        <v>56508.57</v>
      </c>
      <c r="BG1902" s="493" t="n">
        <v>51071.5</v>
      </c>
      <c r="BH1902" s="493" t="n">
        <v>40000.39</v>
      </c>
      <c r="BI1902" s="493" t="n">
        <v>53813.85</v>
      </c>
      <c r="BJ1902" s="493" t="n">
        <v>47859.89</v>
      </c>
      <c r="BK1902" s="493" t="n">
        <v>56093.56</v>
      </c>
      <c r="BL1902" s="493" t="n">
        <v>61079.46</v>
      </c>
      <c r="BM1902" s="493" t="n">
        <v>47888.71</v>
      </c>
      <c r="BN1902" s="493" t="n">
        <v>35428.08</v>
      </c>
      <c r="BO1902" s="493" t="n">
        <v>49692.81</v>
      </c>
      <c r="BP1902" s="493" t="n">
        <v>51647.08</v>
      </c>
      <c r="BQ1902" s="493" t="n">
        <v>34485.45</v>
      </c>
      <c r="BR1902" s="493" t="n">
        <v>59158.76</v>
      </c>
      <c r="BS1902" s="493" t="n">
        <v>57551.2</v>
      </c>
      <c r="BT1902" s="493" t="n">
        <v>48337.93</v>
      </c>
      <c r="BU1902" s="493" t="n">
        <v>60001.54</v>
      </c>
      <c r="BV1902" s="493" t="n">
        <v>61938.09</v>
      </c>
      <c r="BW1902" s="493" t="n">
        <v>52231.96</v>
      </c>
    </row>
    <row r="1903">
      <c r="A1903" t="inlineStr">
        <is>
          <t>[C9C] ANGIOTENSIN-II 길항제 (단일)</t>
        </is>
      </c>
      <c r="B1903" t="inlineStr">
        <is>
          <t>SK케미칼</t>
        </is>
      </c>
      <c r="C1903" t="inlineStr">
        <is>
          <t>코스카</t>
        </is>
      </c>
      <c r="D1903" t="inlineStr">
        <is>
          <t>SK케미칼</t>
        </is>
      </c>
      <c r="E1903" t="inlineStr">
        <is>
          <t>losartan potassium</t>
        </is>
      </c>
      <c r="F1903" t="inlineStr">
        <is>
          <t>병원</t>
        </is>
      </c>
      <c r="G1903" t="inlineStr">
        <is>
          <t>Generic</t>
        </is>
      </c>
      <c r="H1903" s="493" t="n">
        <v>27597.34</v>
      </c>
      <c r="I1903" s="493" t="n">
        <v>41927.94</v>
      </c>
      <c r="J1903" s="493" t="n">
        <v>30935.37</v>
      </c>
      <c r="K1903" s="493" t="n">
        <v>22910.27</v>
      </c>
      <c r="L1903" s="493" t="n">
        <v>31117.06</v>
      </c>
      <c r="M1903" s="493" t="n">
        <v>21585.52</v>
      </c>
      <c r="N1903" s="493" t="n">
        <v>18415.93</v>
      </c>
      <c r="O1903" s="493" t="n">
        <v>42285.75</v>
      </c>
      <c r="P1903" s="493" t="n">
        <v>26194.24</v>
      </c>
      <c r="Q1903" s="493" t="n">
        <v>22703.99</v>
      </c>
      <c r="R1903" s="493" t="n">
        <v>22860.65</v>
      </c>
      <c r="S1903" s="493" t="n">
        <v>7109.02</v>
      </c>
      <c r="T1903" s="493" t="n">
        <v>18473.78</v>
      </c>
      <c r="U1903" s="493" t="n">
        <v>16557.41</v>
      </c>
      <c r="V1903" s="493" t="n">
        <v>17485.11</v>
      </c>
      <c r="W1903" s="493" t="n">
        <v>19130.71</v>
      </c>
      <c r="X1903" s="493" t="n">
        <v>28657.13</v>
      </c>
      <c r="Y1903" s="493" t="n">
        <v>16109.49</v>
      </c>
      <c r="Z1903" s="493" t="n">
        <v>18087.53</v>
      </c>
      <c r="AA1903" s="493" t="n">
        <v>29861.54</v>
      </c>
      <c r="AB1903" s="493" t="n">
        <v>19307.73</v>
      </c>
      <c r="AC1903" s="493" t="n">
        <v>24931.96</v>
      </c>
      <c r="AD1903" s="493" t="n">
        <v>23350.62</v>
      </c>
      <c r="AE1903" s="493" t="n">
        <v>32450.18</v>
      </c>
      <c r="AF1903" s="493" t="n">
        <v>26475.83</v>
      </c>
      <c r="AG1903" s="493" t="n">
        <v>20939.95</v>
      </c>
      <c r="AH1903" s="493" t="n">
        <v>27981.2</v>
      </c>
      <c r="AI1903" s="493" t="n">
        <v>23381.52</v>
      </c>
      <c r="AJ1903" s="493" t="n">
        <v>26211.69</v>
      </c>
      <c r="AK1903" s="493" t="n">
        <v>25740.72</v>
      </c>
      <c r="AL1903" s="493" t="n">
        <v>26156.01</v>
      </c>
      <c r="AM1903" s="493" t="n">
        <v>25692.27</v>
      </c>
      <c r="AN1903" s="493" t="n">
        <v>26250.57</v>
      </c>
      <c r="AO1903" s="493" t="n">
        <v>22791.09</v>
      </c>
      <c r="AP1903" s="493" t="n">
        <v>25768.72</v>
      </c>
      <c r="AQ1903" s="493" t="n">
        <v>29863.85</v>
      </c>
      <c r="AR1903" s="493" t="n">
        <v>29266.63</v>
      </c>
      <c r="AS1903" s="493" t="n">
        <v>22381.72</v>
      </c>
      <c r="AT1903" s="493" t="n">
        <v>35549.85</v>
      </c>
      <c r="AU1903" s="493" t="n">
        <v>28662.44</v>
      </c>
      <c r="AV1903" s="493" t="n">
        <v>26824.92</v>
      </c>
      <c r="AW1903" s="493" t="n">
        <v>31569.86</v>
      </c>
      <c r="AX1903" s="493" t="n">
        <v>26944.36</v>
      </c>
      <c r="AY1903" s="493" t="n">
        <v>31066.66</v>
      </c>
      <c r="AZ1903" s="493" t="n">
        <v>31640.6</v>
      </c>
      <c r="BA1903" s="493" t="n">
        <v>33966.83</v>
      </c>
      <c r="BB1903" s="493" t="n">
        <v>26669.01</v>
      </c>
      <c r="BC1903" s="493" t="n">
        <v>30276.27</v>
      </c>
      <c r="BD1903" s="493" t="n">
        <v>34272.35</v>
      </c>
      <c r="BE1903" s="493" t="n">
        <v>25473.62</v>
      </c>
      <c r="BF1903" s="493" t="n">
        <v>31220.02</v>
      </c>
      <c r="BG1903" s="493" t="n">
        <v>33730.17</v>
      </c>
      <c r="BH1903" s="493" t="n">
        <v>24719.96</v>
      </c>
      <c r="BI1903" s="493" t="n">
        <v>28230.7</v>
      </c>
      <c r="BJ1903" s="493" t="n">
        <v>26880.95</v>
      </c>
      <c r="BK1903" s="493" t="n">
        <v>32563.4</v>
      </c>
      <c r="BL1903" s="493" t="n">
        <v>27723.44</v>
      </c>
      <c r="BM1903" s="493" t="n">
        <v>25686.2</v>
      </c>
      <c r="BN1903" s="493" t="n">
        <v>29014.23</v>
      </c>
      <c r="BO1903" s="493" t="n">
        <v>34793.82</v>
      </c>
      <c r="BP1903" s="493" t="n">
        <v>28066.87</v>
      </c>
      <c r="BQ1903" s="493" t="n">
        <v>31827.93</v>
      </c>
      <c r="BR1903" s="493" t="n">
        <v>27977.13</v>
      </c>
      <c r="BS1903" s="493" t="n">
        <v>29408.96</v>
      </c>
      <c r="BT1903" s="493" t="n">
        <v>32227.83</v>
      </c>
      <c r="BU1903" s="493" t="n">
        <v>26457.91</v>
      </c>
      <c r="BV1903" s="493" t="n">
        <v>33956.3</v>
      </c>
      <c r="BW1903" s="493" t="n">
        <v>28780.41</v>
      </c>
    </row>
    <row r="1904">
      <c r="A1904" t="inlineStr">
        <is>
          <t>[C9C] ANGIOTENSIN-II 길항제 (단일)</t>
        </is>
      </c>
      <c r="B1904" t="inlineStr">
        <is>
          <t>SK케미칼</t>
        </is>
      </c>
      <c r="C1904" t="inlineStr">
        <is>
          <t>코스카</t>
        </is>
      </c>
      <c r="D1904" t="inlineStr">
        <is>
          <t>SK케미칼</t>
        </is>
      </c>
      <c r="E1904" t="inlineStr">
        <is>
          <t>losartan potassium</t>
        </is>
      </c>
      <c r="F1904" t="inlineStr">
        <is>
          <t>의원</t>
        </is>
      </c>
      <c r="G1904" t="inlineStr">
        <is>
          <t>Generic</t>
        </is>
      </c>
      <c r="H1904" s="493" t="n">
        <v>359353.6</v>
      </c>
      <c r="I1904" s="493" t="n">
        <v>357630.5</v>
      </c>
      <c r="J1904" s="493" t="n">
        <v>380311.27</v>
      </c>
      <c r="K1904" s="493" t="n">
        <v>354267.4</v>
      </c>
      <c r="L1904" s="493" t="n">
        <v>378373.91</v>
      </c>
      <c r="M1904" s="493" t="n">
        <v>365947.94</v>
      </c>
      <c r="N1904" s="493" t="n">
        <v>383059.48</v>
      </c>
      <c r="O1904" s="493" t="n">
        <v>375423.51</v>
      </c>
      <c r="P1904" s="493" t="n">
        <v>365697.37</v>
      </c>
      <c r="Q1904" s="493" t="n">
        <v>373853.82</v>
      </c>
      <c r="R1904" s="493" t="n">
        <v>337073.21</v>
      </c>
      <c r="S1904" s="493" t="n">
        <v>149141.49</v>
      </c>
      <c r="T1904" s="493" t="n">
        <v>238367.45</v>
      </c>
      <c r="U1904" s="493" t="n">
        <v>200498.94</v>
      </c>
      <c r="V1904" s="493" t="n">
        <v>231206.52</v>
      </c>
      <c r="W1904" s="493" t="n">
        <v>232732.54</v>
      </c>
      <c r="X1904" s="493" t="n">
        <v>273375.76</v>
      </c>
      <c r="Y1904" s="493" t="n">
        <v>243710.28</v>
      </c>
      <c r="Z1904" s="493" t="n">
        <v>281306.77</v>
      </c>
      <c r="AA1904" s="493" t="n">
        <v>276178.06</v>
      </c>
      <c r="AB1904" s="493" t="n">
        <v>284094.65</v>
      </c>
      <c r="AC1904" s="493" t="n">
        <v>285239.25</v>
      </c>
      <c r="AD1904" s="493" t="n">
        <v>298611.46</v>
      </c>
      <c r="AE1904" s="493" t="n">
        <v>303940.97</v>
      </c>
      <c r="AF1904" s="493" t="n">
        <v>299991.9</v>
      </c>
      <c r="AG1904" s="493" t="n">
        <v>270961.31</v>
      </c>
      <c r="AH1904" s="493" t="n">
        <v>302641.55</v>
      </c>
      <c r="AI1904" s="493" t="n">
        <v>279900.95</v>
      </c>
      <c r="AJ1904" s="493" t="n">
        <v>311011.77</v>
      </c>
      <c r="AK1904" s="493" t="n">
        <v>298502.91</v>
      </c>
      <c r="AL1904" s="493" t="n">
        <v>302658.85</v>
      </c>
      <c r="AM1904" s="493" t="n">
        <v>298062.61</v>
      </c>
      <c r="AN1904" s="493" t="n">
        <v>298374.55</v>
      </c>
      <c r="AO1904" s="493" t="n">
        <v>301401.76</v>
      </c>
      <c r="AP1904" s="493" t="n">
        <v>297528.55</v>
      </c>
      <c r="AQ1904" s="493" t="n">
        <v>292706.42</v>
      </c>
      <c r="AR1904" s="493" t="n">
        <v>319880.81</v>
      </c>
      <c r="AS1904" s="493" t="n">
        <v>284883.67</v>
      </c>
      <c r="AT1904" s="493" t="n">
        <v>288490.69</v>
      </c>
      <c r="AU1904" s="493" t="n">
        <v>307278.12</v>
      </c>
      <c r="AV1904" s="493" t="n">
        <v>320608.39</v>
      </c>
      <c r="AW1904" s="493" t="n">
        <v>294001.35</v>
      </c>
      <c r="AX1904" s="493" t="n">
        <v>319886.77</v>
      </c>
      <c r="AY1904" s="493" t="n">
        <v>311251.97</v>
      </c>
      <c r="AZ1904" s="493" t="n">
        <v>314596.85</v>
      </c>
      <c r="BA1904" s="493" t="n">
        <v>301872.41</v>
      </c>
      <c r="BB1904" s="493" t="n">
        <v>309351.4</v>
      </c>
      <c r="BC1904" s="493" t="n">
        <v>325462.44</v>
      </c>
      <c r="BD1904" s="493" t="n">
        <v>298413.13</v>
      </c>
      <c r="BE1904" s="493" t="n">
        <v>274591.67</v>
      </c>
      <c r="BF1904" s="493" t="n">
        <v>316527.03</v>
      </c>
      <c r="BG1904" s="493" t="n">
        <v>301260.37</v>
      </c>
      <c r="BH1904" s="493" t="n">
        <v>312648.29</v>
      </c>
      <c r="BI1904" s="493" t="n">
        <v>306227.83</v>
      </c>
      <c r="BJ1904" s="493" t="n">
        <v>325830.42</v>
      </c>
      <c r="BK1904" s="493" t="n">
        <v>305681.12</v>
      </c>
      <c r="BL1904" s="493" t="n">
        <v>353060.21</v>
      </c>
      <c r="BM1904" s="493" t="n">
        <v>294231.97</v>
      </c>
      <c r="BN1904" s="493" t="n">
        <v>305644.23</v>
      </c>
      <c r="BO1904" s="493" t="n">
        <v>329484.01</v>
      </c>
      <c r="BP1904" s="493" t="n">
        <v>321743.07</v>
      </c>
      <c r="BQ1904" s="493" t="n">
        <v>276425.64</v>
      </c>
      <c r="BR1904" s="493" t="n">
        <v>318817.67</v>
      </c>
      <c r="BS1904" s="493" t="n">
        <v>300707.4</v>
      </c>
      <c r="BT1904" s="493" t="n">
        <v>297396.08</v>
      </c>
      <c r="BU1904" s="493" t="n">
        <v>323563.17</v>
      </c>
      <c r="BV1904" s="493" t="n">
        <v>313241.97</v>
      </c>
      <c r="BW1904" s="493" t="n">
        <v>303159.27</v>
      </c>
    </row>
    <row r="1905">
      <c r="A1905" t="inlineStr">
        <is>
          <t>[C9C] ANGIOTENSIN-II 길항제 (단일)</t>
        </is>
      </c>
      <c r="B1905" t="inlineStr">
        <is>
          <t>SK케미칼</t>
        </is>
      </c>
      <c r="C1905" t="inlineStr">
        <is>
          <t>코스카</t>
        </is>
      </c>
      <c r="D1905" t="inlineStr">
        <is>
          <t>SK케미칼</t>
        </is>
      </c>
      <c r="E1905" t="inlineStr">
        <is>
          <t>losartan potassium</t>
        </is>
      </c>
      <c r="F1905" t="inlineStr">
        <is>
          <t>보건소</t>
        </is>
      </c>
      <c r="G1905" t="inlineStr">
        <is>
          <t>Generic</t>
        </is>
      </c>
      <c r="H1905" s="493" t="n">
        <v>4989.45</v>
      </c>
      <c r="I1905" s="493" t="n">
        <v>9781.200000000001</v>
      </c>
      <c r="J1905" s="493" t="n">
        <v>4842.2</v>
      </c>
      <c r="K1905" s="493" t="n">
        <v>2794.5</v>
      </c>
      <c r="L1905" s="493" t="n">
        <v>9757.35</v>
      </c>
      <c r="M1905" s="493" t="n">
        <v>4229.85</v>
      </c>
      <c r="N1905" s="493" t="n">
        <v>7162.32</v>
      </c>
      <c r="O1905" s="493" t="n">
        <v>3500.1</v>
      </c>
      <c r="P1905" s="493" t="n">
        <v>3863.35</v>
      </c>
      <c r="Q1905" s="493" t="n">
        <v>3011.72</v>
      </c>
      <c r="R1905" s="493" t="n">
        <v>8563.5</v>
      </c>
      <c r="S1905" s="493" t="n">
        <v>1142.4</v>
      </c>
      <c r="T1905" s="493" t="n">
        <v>835.2</v>
      </c>
      <c r="U1905" s="493" t="n">
        <v>6339.45</v>
      </c>
      <c r="V1905" s="493" t="n">
        <v>1592.25</v>
      </c>
      <c r="W1905" s="493" t="n">
        <v>1060.8</v>
      </c>
      <c r="X1905" s="493" t="n">
        <v>7251.3</v>
      </c>
      <c r="Y1905" s="493" t="n">
        <v>3513.3</v>
      </c>
      <c r="Z1905" s="493" t="n">
        <v>2784.6</v>
      </c>
      <c r="AA1905" s="493" t="n">
        <v>6051.75</v>
      </c>
      <c r="AB1905" s="493" t="n">
        <v>5844.75</v>
      </c>
      <c r="AC1905" s="493" t="n">
        <v>6490.5</v>
      </c>
      <c r="AD1905" s="493" t="n">
        <v>7571.25</v>
      </c>
      <c r="AE1905" s="493" t="n">
        <v>6988.2</v>
      </c>
      <c r="AF1905" s="493" t="n">
        <v>3584.7</v>
      </c>
      <c r="AG1905" s="493" t="n">
        <v>7914.3</v>
      </c>
      <c r="AH1905" s="493" t="n">
        <v>7775.1</v>
      </c>
      <c r="AI1905" s="493" t="n">
        <v>2320.7</v>
      </c>
      <c r="AJ1905" s="493" t="n">
        <v>16518.3</v>
      </c>
      <c r="AK1905" s="493" t="n">
        <v>5585.1</v>
      </c>
      <c r="AL1905" s="493" t="n">
        <v>3570.75</v>
      </c>
      <c r="AM1905" s="493" t="n">
        <v>6898.8</v>
      </c>
      <c r="AN1905" s="493" t="n">
        <v>8713.049999999999</v>
      </c>
      <c r="AO1905" s="493" t="n">
        <v>1858.65</v>
      </c>
      <c r="AP1905" s="493" t="n">
        <v>5652.45</v>
      </c>
      <c r="AQ1905" s="493" t="n">
        <v>6775.2</v>
      </c>
      <c r="AR1905" s="493" t="n">
        <v>3076.5</v>
      </c>
      <c r="AS1905" s="493" t="n">
        <v>4120.35</v>
      </c>
      <c r="AT1905" s="493" t="n">
        <v>10629.3</v>
      </c>
      <c r="AU1905" s="493" t="n">
        <v>6489.45</v>
      </c>
      <c r="AV1905" s="493" t="n">
        <v>5978.85</v>
      </c>
      <c r="AW1905" s="493" t="n">
        <v>5202.3</v>
      </c>
      <c r="AX1905" s="493" t="n">
        <v>6099.45</v>
      </c>
      <c r="AY1905" s="493" t="n">
        <v>4640.85</v>
      </c>
      <c r="AZ1905" s="493" t="n">
        <v>1554</v>
      </c>
      <c r="BA1905" s="493" t="n">
        <v>7252.05</v>
      </c>
      <c r="BB1905" s="493" t="n">
        <v>3830.4</v>
      </c>
      <c r="BC1905" s="493" t="n">
        <v>8120.4</v>
      </c>
      <c r="BD1905" s="493" t="n">
        <v>5685.6</v>
      </c>
      <c r="BE1905" s="493" t="n">
        <v>4184.1</v>
      </c>
      <c r="BF1905" s="493" t="n">
        <v>10287.2</v>
      </c>
      <c r="BG1905" s="493" t="n">
        <v>3381</v>
      </c>
      <c r="BH1905" s="493" t="n">
        <v>5062.05</v>
      </c>
      <c r="BI1905" s="493" t="n">
        <v>8991.9</v>
      </c>
      <c r="BJ1905" s="493" t="n">
        <v>5247.3</v>
      </c>
      <c r="BK1905" s="493" t="n">
        <v>5492.4</v>
      </c>
      <c r="BL1905" s="493" t="n">
        <v>10637.61</v>
      </c>
      <c r="BM1905" s="493" t="n">
        <v>4713.2</v>
      </c>
      <c r="BN1905" s="493" t="n">
        <v>1891.26</v>
      </c>
      <c r="BO1905" s="493" t="n">
        <v>11765.91</v>
      </c>
      <c r="BP1905" s="493" t="n">
        <v>3447.6</v>
      </c>
      <c r="BQ1905" s="493" t="n">
        <v>5700.6</v>
      </c>
      <c r="BR1905" s="493" t="n">
        <v>10105.46</v>
      </c>
      <c r="BS1905" s="493" t="n">
        <v>3713.4</v>
      </c>
      <c r="BT1905" s="493" t="n">
        <v>4137.6</v>
      </c>
      <c r="BU1905" s="493" t="n">
        <v>7603.5</v>
      </c>
      <c r="BV1905" s="493" t="n">
        <v>5916.6</v>
      </c>
      <c r="BW1905" s="493" t="n">
        <v>12671.1</v>
      </c>
    </row>
    <row r="1906">
      <c r="A1906" t="inlineStr">
        <is>
          <t>[C9C] ANGIOTENSIN-II 길항제 (단일)</t>
        </is>
      </c>
      <c r="B1906" t="inlineStr">
        <is>
          <t>SK케미칼</t>
        </is>
      </c>
      <c r="C1906" t="inlineStr">
        <is>
          <t>코스카</t>
        </is>
      </c>
      <c r="D1906" t="inlineStr">
        <is>
          <t>SK케미칼</t>
        </is>
      </c>
      <c r="E1906" t="inlineStr">
        <is>
          <t>losartan potassium</t>
        </is>
      </c>
      <c r="F1906" t="inlineStr">
        <is>
          <t>기타(치과의원, 치과병원 등)</t>
        </is>
      </c>
      <c r="G1906" t="inlineStr">
        <is>
          <t>Generic</t>
        </is>
      </c>
      <c r="H1906" s="493" t="n">
        <v>0</v>
      </c>
      <c r="I1906" s="493" t="n">
        <v>0</v>
      </c>
      <c r="J1906" s="493" t="n">
        <v>0</v>
      </c>
      <c r="K1906" s="493" t="n">
        <v>0</v>
      </c>
      <c r="L1906" s="493" t="n">
        <v>0</v>
      </c>
      <c r="M1906" s="493" t="n">
        <v>0</v>
      </c>
      <c r="N1906" s="493" t="n">
        <v>0</v>
      </c>
      <c r="O1906" s="493" t="n">
        <v>45.78</v>
      </c>
      <c r="P1906" s="493" t="n">
        <v>0</v>
      </c>
      <c r="Q1906" s="493" t="n">
        <v>0</v>
      </c>
      <c r="R1906" s="493" t="n">
        <v>0</v>
      </c>
      <c r="S1906" s="493" t="n">
        <v>0</v>
      </c>
      <c r="T1906" s="493" t="n">
        <v>0</v>
      </c>
      <c r="U1906" s="493" t="n">
        <v>0</v>
      </c>
      <c r="V1906" s="493" t="n">
        <v>0</v>
      </c>
      <c r="W1906" s="493" t="n">
        <v>0</v>
      </c>
      <c r="X1906" s="493" t="n">
        <v>0</v>
      </c>
      <c r="Y1906" s="493" t="n">
        <v>0</v>
      </c>
      <c r="Z1906" s="493" t="n">
        <v>133.5</v>
      </c>
      <c r="AA1906" s="493" t="n">
        <v>0</v>
      </c>
      <c r="AB1906" s="493" t="n">
        <v>0</v>
      </c>
      <c r="AC1906" s="493" t="n">
        <v>0</v>
      </c>
      <c r="AD1906" s="493" t="n">
        <v>0</v>
      </c>
      <c r="AE1906" s="493" t="n">
        <v>0</v>
      </c>
      <c r="AF1906" s="493" t="n">
        <v>0</v>
      </c>
      <c r="AG1906" s="493" t="n">
        <v>0</v>
      </c>
      <c r="AH1906" s="493" t="n">
        <v>0</v>
      </c>
      <c r="AI1906" s="493" t="n">
        <v>0</v>
      </c>
      <c r="AJ1906" s="493" t="n">
        <v>0</v>
      </c>
      <c r="AK1906" s="493" t="n">
        <v>0</v>
      </c>
      <c r="AL1906" s="493" t="n">
        <v>0</v>
      </c>
      <c r="AM1906" s="493" t="n">
        <v>0</v>
      </c>
      <c r="AN1906" s="493" t="n">
        <v>0</v>
      </c>
      <c r="AO1906" s="493" t="n">
        <v>0</v>
      </c>
      <c r="AP1906" s="493" t="n">
        <v>0</v>
      </c>
      <c r="AQ1906" s="493" t="n">
        <v>26.6</v>
      </c>
      <c r="AR1906" s="493" t="n">
        <v>0</v>
      </c>
      <c r="AS1906" s="493" t="n">
        <v>0</v>
      </c>
      <c r="AT1906" s="493" t="n">
        <v>0</v>
      </c>
      <c r="AU1906" s="493" t="n">
        <v>0</v>
      </c>
      <c r="AV1906" s="493" t="n">
        <v>0</v>
      </c>
      <c r="AW1906" s="493" t="n">
        <v>0</v>
      </c>
      <c r="AX1906" s="493" t="n">
        <v>0</v>
      </c>
      <c r="AY1906" s="493" t="n">
        <v>0</v>
      </c>
      <c r="AZ1906" s="493" t="n">
        <v>0</v>
      </c>
      <c r="BA1906" s="493" t="n">
        <v>0</v>
      </c>
      <c r="BB1906" s="493" t="n">
        <v>0</v>
      </c>
      <c r="BC1906" s="493" t="n">
        <v>0</v>
      </c>
      <c r="BD1906" s="493" t="n">
        <v>0</v>
      </c>
      <c r="BE1906" s="493" t="n">
        <v>0</v>
      </c>
      <c r="BF1906" s="493" t="n">
        <v>0</v>
      </c>
      <c r="BG1906" s="493" t="n">
        <v>0</v>
      </c>
      <c r="BH1906" s="493" t="n">
        <v>0</v>
      </c>
      <c r="BI1906" s="493" t="n">
        <v>0</v>
      </c>
      <c r="BJ1906" s="493" t="n">
        <v>0</v>
      </c>
      <c r="BK1906" s="493" t="n">
        <v>0</v>
      </c>
      <c r="BL1906" s="493" t="n">
        <v>0</v>
      </c>
      <c r="BM1906" s="493" t="n">
        <v>0</v>
      </c>
      <c r="BN1906" s="493" t="n">
        <v>0</v>
      </c>
      <c r="BO1906" s="493" t="n">
        <v>0</v>
      </c>
      <c r="BP1906" s="493" t="n">
        <v>0</v>
      </c>
      <c r="BQ1906" s="493" t="n">
        <v>0</v>
      </c>
      <c r="BR1906" s="493" t="n">
        <v>0</v>
      </c>
      <c r="BS1906" s="493" t="n">
        <v>0</v>
      </c>
      <c r="BT1906" s="493" t="n">
        <v>0</v>
      </c>
      <c r="BU1906" s="493" t="n">
        <v>0</v>
      </c>
      <c r="BV1906" s="493" t="n">
        <v>0</v>
      </c>
      <c r="BW1906" s="493" t="n">
        <v>938.4</v>
      </c>
    </row>
    <row r="1907">
      <c r="A1907" t="inlineStr">
        <is>
          <t>[C9C] ANGIOTENSIN-II 길항제 (단일)</t>
        </is>
      </c>
      <c r="B1907" t="inlineStr">
        <is>
          <t>SK케미칼</t>
        </is>
      </c>
      <c r="C1907" t="inlineStr">
        <is>
          <t>코스카</t>
        </is>
      </c>
      <c r="D1907" t="inlineStr">
        <is>
          <t>SK케미칼</t>
        </is>
      </c>
      <c r="E1907" t="inlineStr">
        <is>
          <t>losartan potassium  ( as losartan)</t>
        </is>
      </c>
      <c r="F1907" t="inlineStr">
        <is>
          <t>상급종합병원</t>
        </is>
      </c>
      <c r="G1907" t="inlineStr">
        <is>
          <t>Generic</t>
        </is>
      </c>
      <c r="H1907" s="493" t="n">
        <v>0</v>
      </c>
      <c r="I1907" s="493" t="n">
        <v>0</v>
      </c>
      <c r="J1907" s="493" t="n">
        <v>0</v>
      </c>
      <c r="K1907" s="493" t="n">
        <v>0</v>
      </c>
      <c r="L1907" s="493" t="n">
        <v>0</v>
      </c>
      <c r="M1907" s="493" t="n">
        <v>0</v>
      </c>
      <c r="N1907" s="493" t="n">
        <v>0</v>
      </c>
      <c r="O1907" s="493" t="n">
        <v>0</v>
      </c>
      <c r="P1907" s="493" t="n">
        <v>360</v>
      </c>
      <c r="Q1907" s="493" t="n">
        <v>18728.52</v>
      </c>
      <c r="R1907" s="493" t="n">
        <v>24365.6</v>
      </c>
      <c r="S1907" s="493" t="n">
        <v>4798.85</v>
      </c>
      <c r="T1907" s="493" t="n">
        <v>23074.87</v>
      </c>
      <c r="U1907" s="493" t="n">
        <v>36303.39</v>
      </c>
      <c r="V1907" s="493" t="n">
        <v>59873.74</v>
      </c>
      <c r="W1907" s="493" t="n">
        <v>73173.41</v>
      </c>
      <c r="X1907" s="493" t="n">
        <v>70295.05</v>
      </c>
      <c r="Y1907" s="493" t="n">
        <v>71431.89</v>
      </c>
      <c r="Z1907" s="493" t="n">
        <v>92672.89999999999</v>
      </c>
      <c r="AA1907" s="493" t="n">
        <v>114949.26</v>
      </c>
      <c r="AB1907" s="493" t="n">
        <v>95682.74000000001</v>
      </c>
      <c r="AC1907" s="493" t="n">
        <v>117628.5</v>
      </c>
      <c r="AD1907" s="493" t="n">
        <v>139641.96</v>
      </c>
      <c r="AE1907" s="493" t="n">
        <v>112508.35</v>
      </c>
      <c r="AF1907" s="493" t="n">
        <v>151312</v>
      </c>
      <c r="AG1907" s="493" t="n">
        <v>115963.31</v>
      </c>
      <c r="AH1907" s="493" t="n">
        <v>182713.6</v>
      </c>
      <c r="AI1907" s="493" t="n">
        <v>132364.76</v>
      </c>
      <c r="AJ1907" s="493" t="n">
        <v>169444.12</v>
      </c>
      <c r="AK1907" s="493" t="n">
        <v>168688.68</v>
      </c>
      <c r="AL1907" s="493" t="n">
        <v>196035.29</v>
      </c>
      <c r="AM1907" s="493" t="n">
        <v>201093.34</v>
      </c>
      <c r="AN1907" s="493" t="n">
        <v>211625.06</v>
      </c>
      <c r="AO1907" s="493" t="n">
        <v>197753.82</v>
      </c>
      <c r="AP1907" s="493" t="n">
        <v>255205.1</v>
      </c>
      <c r="AQ1907" s="493" t="n">
        <v>275656.14</v>
      </c>
      <c r="AR1907" s="493" t="n">
        <v>318109.77</v>
      </c>
      <c r="AS1907" s="493" t="n">
        <v>250571.26</v>
      </c>
      <c r="AT1907" s="493" t="n">
        <v>267209.57</v>
      </c>
      <c r="AU1907" s="493" t="n">
        <v>331303.28</v>
      </c>
      <c r="AV1907" s="493" t="n">
        <v>310149.87</v>
      </c>
      <c r="AW1907" s="493" t="n">
        <v>290633.28</v>
      </c>
      <c r="AX1907" s="493" t="n">
        <v>357856.58</v>
      </c>
      <c r="AY1907" s="493" t="n">
        <v>329462.97</v>
      </c>
      <c r="AZ1907" s="493" t="n">
        <v>316741.72</v>
      </c>
      <c r="BA1907" s="493" t="n">
        <v>415916.62</v>
      </c>
      <c r="BB1907" s="493" t="n">
        <v>373677.45</v>
      </c>
      <c r="BC1907" s="493" t="n">
        <v>457598.42</v>
      </c>
      <c r="BD1907" s="493" t="n">
        <v>367225.74</v>
      </c>
      <c r="BE1907" s="493" t="n">
        <v>390667.13</v>
      </c>
      <c r="BF1907" s="493" t="n">
        <v>433267.01</v>
      </c>
      <c r="BG1907" s="493" t="n">
        <v>428688.98</v>
      </c>
      <c r="BH1907" s="493" t="n">
        <v>423336.62</v>
      </c>
      <c r="BI1907" s="493" t="n">
        <v>400429.29</v>
      </c>
      <c r="BJ1907" s="493" t="n">
        <v>490503.59</v>
      </c>
      <c r="BK1907" s="493" t="n">
        <v>427928.59</v>
      </c>
      <c r="BL1907" s="493" t="n">
        <v>512058.85</v>
      </c>
      <c r="BM1907" s="493" t="n">
        <v>453721.57</v>
      </c>
      <c r="BN1907" s="493" t="n">
        <v>454532.26</v>
      </c>
      <c r="BO1907" s="493" t="n">
        <v>589332.5699999999</v>
      </c>
      <c r="BP1907" s="493" t="n">
        <v>522933.95</v>
      </c>
      <c r="BQ1907" s="493" t="n">
        <v>483649.32</v>
      </c>
      <c r="BR1907" s="493" t="n">
        <v>574320.4300000001</v>
      </c>
      <c r="BS1907" s="493" t="n">
        <v>546686.26</v>
      </c>
      <c r="BT1907" s="493" t="n">
        <v>508747.21</v>
      </c>
      <c r="BU1907" s="493" t="n">
        <v>568835.6899999999</v>
      </c>
      <c r="BV1907" s="493" t="n">
        <v>636755.3199999999</v>
      </c>
      <c r="BW1907" s="493" t="n">
        <v>586440.04</v>
      </c>
    </row>
    <row r="1908">
      <c r="A1908" t="inlineStr">
        <is>
          <t>[C9C] ANGIOTENSIN-II 길항제 (단일)</t>
        </is>
      </c>
      <c r="B1908" t="inlineStr">
        <is>
          <t>SK케미칼</t>
        </is>
      </c>
      <c r="C1908" t="inlineStr">
        <is>
          <t>코스카</t>
        </is>
      </c>
      <c r="D1908" t="inlineStr">
        <is>
          <t>SK케미칼</t>
        </is>
      </c>
      <c r="E1908" t="inlineStr">
        <is>
          <t>losartan potassium  ( as losartan)</t>
        </is>
      </c>
      <c r="F1908" t="inlineStr">
        <is>
          <t>종합병원</t>
        </is>
      </c>
      <c r="G1908" t="inlineStr">
        <is>
          <t>Generic</t>
        </is>
      </c>
      <c r="H1908" s="493" t="n">
        <v>0</v>
      </c>
      <c r="I1908" s="493" t="n">
        <v>0</v>
      </c>
      <c r="J1908" s="493" t="n">
        <v>0</v>
      </c>
      <c r="K1908" s="493" t="n">
        <v>0</v>
      </c>
      <c r="L1908" s="493" t="n">
        <v>0</v>
      </c>
      <c r="M1908" s="493" t="n">
        <v>0</v>
      </c>
      <c r="N1908" s="493" t="n">
        <v>360.15</v>
      </c>
      <c r="O1908" s="493" t="n">
        <v>1469.46</v>
      </c>
      <c r="P1908" s="493" t="n">
        <v>3464.87</v>
      </c>
      <c r="Q1908" s="493" t="n">
        <v>7112.85</v>
      </c>
      <c r="R1908" s="493" t="n">
        <v>12708.44</v>
      </c>
      <c r="S1908" s="493" t="n">
        <v>6524.04</v>
      </c>
      <c r="T1908" s="493" t="n">
        <v>19633.79</v>
      </c>
      <c r="U1908" s="493" t="n">
        <v>26278.99</v>
      </c>
      <c r="V1908" s="493" t="n">
        <v>25778.32</v>
      </c>
      <c r="W1908" s="493" t="n">
        <v>38575.49</v>
      </c>
      <c r="X1908" s="493" t="n">
        <v>43283.56</v>
      </c>
      <c r="Y1908" s="493" t="n">
        <v>71560.34</v>
      </c>
      <c r="Z1908" s="493" t="n">
        <v>75366.03</v>
      </c>
      <c r="AA1908" s="493" t="n">
        <v>68249.14</v>
      </c>
      <c r="AB1908" s="493" t="n">
        <v>75805.94</v>
      </c>
      <c r="AC1908" s="493" t="n">
        <v>72748.48</v>
      </c>
      <c r="AD1908" s="493" t="n">
        <v>106752.84</v>
      </c>
      <c r="AE1908" s="493" t="n">
        <v>86441.64</v>
      </c>
      <c r="AF1908" s="493" t="n">
        <v>87279.57000000001</v>
      </c>
      <c r="AG1908" s="493" t="n">
        <v>95886.47</v>
      </c>
      <c r="AH1908" s="493" t="n">
        <v>125475.19</v>
      </c>
      <c r="AI1908" s="493" t="n">
        <v>125062.97</v>
      </c>
      <c r="AJ1908" s="493" t="n">
        <v>108428.91</v>
      </c>
      <c r="AK1908" s="493" t="n">
        <v>132770.28</v>
      </c>
      <c r="AL1908" s="493" t="n">
        <v>120172.3</v>
      </c>
      <c r="AM1908" s="493" t="n">
        <v>163324.38</v>
      </c>
      <c r="AN1908" s="493" t="n">
        <v>157951.65</v>
      </c>
      <c r="AO1908" s="493" t="n">
        <v>128319.18</v>
      </c>
      <c r="AP1908" s="493" t="n">
        <v>173012.2</v>
      </c>
      <c r="AQ1908" s="493" t="n">
        <v>158643.68</v>
      </c>
      <c r="AR1908" s="493" t="n">
        <v>185879.52</v>
      </c>
      <c r="AS1908" s="493" t="n">
        <v>175153.06</v>
      </c>
      <c r="AT1908" s="493" t="n">
        <v>182670.64</v>
      </c>
      <c r="AU1908" s="493" t="n">
        <v>194307.76</v>
      </c>
      <c r="AV1908" s="493" t="n">
        <v>221024.39</v>
      </c>
      <c r="AW1908" s="493" t="n">
        <v>202102.69</v>
      </c>
      <c r="AX1908" s="493" t="n">
        <v>221614.06</v>
      </c>
      <c r="AY1908" s="493" t="n">
        <v>271287.22</v>
      </c>
      <c r="AZ1908" s="493" t="n">
        <v>246195.72</v>
      </c>
      <c r="BA1908" s="493" t="n">
        <v>269661.68</v>
      </c>
      <c r="BB1908" s="493" t="n">
        <v>259127.98</v>
      </c>
      <c r="BC1908" s="493" t="n">
        <v>271101.84</v>
      </c>
      <c r="BD1908" s="493" t="n">
        <v>236146.21</v>
      </c>
      <c r="BE1908" s="493" t="n">
        <v>269064.46</v>
      </c>
      <c r="BF1908" s="493" t="n">
        <v>270974.04</v>
      </c>
      <c r="BG1908" s="493" t="n">
        <v>291210.84</v>
      </c>
      <c r="BH1908" s="493" t="n">
        <v>309146.04</v>
      </c>
      <c r="BI1908" s="493" t="n">
        <v>286641.41</v>
      </c>
      <c r="BJ1908" s="493" t="n">
        <v>335797.76</v>
      </c>
      <c r="BK1908" s="493" t="n">
        <v>319910.47</v>
      </c>
      <c r="BL1908" s="493" t="n">
        <v>348055.56</v>
      </c>
      <c r="BM1908" s="493" t="n">
        <v>336640.25</v>
      </c>
      <c r="BN1908" s="493" t="n">
        <v>339167.46</v>
      </c>
      <c r="BO1908" s="493" t="n">
        <v>379533.28</v>
      </c>
      <c r="BP1908" s="493" t="n">
        <v>305778.69</v>
      </c>
      <c r="BQ1908" s="493" t="n">
        <v>327527.98</v>
      </c>
      <c r="BR1908" s="493" t="n">
        <v>387011.11</v>
      </c>
      <c r="BS1908" s="493" t="n">
        <v>401221.58</v>
      </c>
      <c r="BT1908" s="493" t="n">
        <v>359493.14</v>
      </c>
      <c r="BU1908" s="493" t="n">
        <v>425095.82</v>
      </c>
      <c r="BV1908" s="493" t="n">
        <v>441981.03</v>
      </c>
      <c r="BW1908" s="493" t="n">
        <v>441182.47</v>
      </c>
    </row>
    <row r="1909">
      <c r="A1909" t="inlineStr">
        <is>
          <t>[C9C] ANGIOTENSIN-II 길항제 (단일)</t>
        </is>
      </c>
      <c r="B1909" t="inlineStr">
        <is>
          <t>SK케미칼</t>
        </is>
      </c>
      <c r="C1909" t="inlineStr">
        <is>
          <t>코스카</t>
        </is>
      </c>
      <c r="D1909" t="inlineStr">
        <is>
          <t>SK케미칼</t>
        </is>
      </c>
      <c r="E1909" t="inlineStr">
        <is>
          <t>losartan potassium  ( as losartan)</t>
        </is>
      </c>
      <c r="F1909" t="inlineStr">
        <is>
          <t>병원</t>
        </is>
      </c>
      <c r="G1909" t="inlineStr">
        <is>
          <t>Generic</t>
        </is>
      </c>
      <c r="H1909" s="493" t="n">
        <v>0</v>
      </c>
      <c r="I1909" s="493" t="n">
        <v>0</v>
      </c>
      <c r="J1909" s="493" t="n">
        <v>0</v>
      </c>
      <c r="K1909" s="493" t="n">
        <v>0</v>
      </c>
      <c r="L1909" s="493" t="n">
        <v>0</v>
      </c>
      <c r="M1909" s="493" t="n">
        <v>0</v>
      </c>
      <c r="N1909" s="493" t="n">
        <v>1060.8</v>
      </c>
      <c r="O1909" s="493" t="n">
        <v>891.1799999999999</v>
      </c>
      <c r="P1909" s="493" t="n">
        <v>3380.95</v>
      </c>
      <c r="Q1909" s="493" t="n">
        <v>5712.37</v>
      </c>
      <c r="R1909" s="493" t="n">
        <v>4687.59</v>
      </c>
      <c r="S1909" s="493" t="n">
        <v>3579</v>
      </c>
      <c r="T1909" s="493" t="n">
        <v>4241.67</v>
      </c>
      <c r="U1909" s="493" t="n">
        <v>5443.12</v>
      </c>
      <c r="V1909" s="493" t="n">
        <v>7381.58</v>
      </c>
      <c r="W1909" s="493" t="n">
        <v>7087.39</v>
      </c>
      <c r="X1909" s="493" t="n">
        <v>8861.82</v>
      </c>
      <c r="Y1909" s="493" t="n">
        <v>10307.3</v>
      </c>
      <c r="Z1909" s="493" t="n">
        <v>11891.8</v>
      </c>
      <c r="AA1909" s="493" t="n">
        <v>10228.4</v>
      </c>
      <c r="AB1909" s="493" t="n">
        <v>18865.86</v>
      </c>
      <c r="AC1909" s="493" t="n">
        <v>22626.15</v>
      </c>
      <c r="AD1909" s="493" t="n">
        <v>20447.39</v>
      </c>
      <c r="AE1909" s="493" t="n">
        <v>26741.51</v>
      </c>
      <c r="AF1909" s="493" t="n">
        <v>21709.15</v>
      </c>
      <c r="AG1909" s="493" t="n">
        <v>24243.93</v>
      </c>
      <c r="AH1909" s="493" t="n">
        <v>22868.93</v>
      </c>
      <c r="AI1909" s="493" t="n">
        <v>25259.29</v>
      </c>
      <c r="AJ1909" s="493" t="n">
        <v>28382.73</v>
      </c>
      <c r="AK1909" s="493" t="n">
        <v>36362.21</v>
      </c>
      <c r="AL1909" s="493" t="n">
        <v>31315.05</v>
      </c>
      <c r="AM1909" s="493" t="n">
        <v>41886.14</v>
      </c>
      <c r="AN1909" s="493" t="n">
        <v>33526.79</v>
      </c>
      <c r="AO1909" s="493" t="n">
        <v>40585.8</v>
      </c>
      <c r="AP1909" s="493" t="n">
        <v>45246.59</v>
      </c>
      <c r="AQ1909" s="493" t="n">
        <v>39017.37</v>
      </c>
      <c r="AR1909" s="493" t="n">
        <v>42839.37</v>
      </c>
      <c r="AS1909" s="493" t="n">
        <v>49157.99</v>
      </c>
      <c r="AT1909" s="493" t="n">
        <v>40588.03</v>
      </c>
      <c r="AU1909" s="493" t="n">
        <v>48849.55</v>
      </c>
      <c r="AV1909" s="493" t="n">
        <v>47324.7</v>
      </c>
      <c r="AW1909" s="493" t="n">
        <v>51093.41</v>
      </c>
      <c r="AX1909" s="493" t="n">
        <v>57297.96</v>
      </c>
      <c r="AY1909" s="493" t="n">
        <v>51745.11</v>
      </c>
      <c r="AZ1909" s="493" t="n">
        <v>65622.27</v>
      </c>
      <c r="BA1909" s="493" t="n">
        <v>61138.03</v>
      </c>
      <c r="BB1909" s="493" t="n">
        <v>51668.91</v>
      </c>
      <c r="BC1909" s="493" t="n">
        <v>51154.42</v>
      </c>
      <c r="BD1909" s="493" t="n">
        <v>51324.85</v>
      </c>
      <c r="BE1909" s="493" t="n">
        <v>58526.2</v>
      </c>
      <c r="BF1909" s="493" t="n">
        <v>63569.93</v>
      </c>
      <c r="BG1909" s="493" t="n">
        <v>64250.01</v>
      </c>
      <c r="BH1909" s="493" t="n">
        <v>57787.56</v>
      </c>
      <c r="BI1909" s="493" t="n">
        <v>60521.69</v>
      </c>
      <c r="BJ1909" s="493" t="n">
        <v>73348.55</v>
      </c>
      <c r="BK1909" s="493" t="n">
        <v>62902.9</v>
      </c>
      <c r="BL1909" s="493" t="n">
        <v>69599.53</v>
      </c>
      <c r="BM1909" s="493" t="n">
        <v>66193.45</v>
      </c>
      <c r="BN1909" s="493" t="n">
        <v>72531.52</v>
      </c>
      <c r="BO1909" s="493" t="n">
        <v>70673.24000000001</v>
      </c>
      <c r="BP1909" s="493" t="n">
        <v>74755.17</v>
      </c>
      <c r="BQ1909" s="493" t="n">
        <v>69908.91</v>
      </c>
      <c r="BR1909" s="493" t="n">
        <v>79757.87</v>
      </c>
      <c r="BS1909" s="493" t="n">
        <v>72228.28999999999</v>
      </c>
      <c r="BT1909" s="493" t="n">
        <v>74579.3</v>
      </c>
      <c r="BU1909" s="493" t="n">
        <v>87618.83</v>
      </c>
      <c r="BV1909" s="493" t="n">
        <v>85257.5</v>
      </c>
      <c r="BW1909" s="493" t="n">
        <v>63740.48</v>
      </c>
    </row>
    <row r="1910">
      <c r="A1910" t="inlineStr">
        <is>
          <t>[C9C] ANGIOTENSIN-II 길항제 (단일)</t>
        </is>
      </c>
      <c r="B1910" t="inlineStr">
        <is>
          <t>SK케미칼</t>
        </is>
      </c>
      <c r="C1910" t="inlineStr">
        <is>
          <t>코스카</t>
        </is>
      </c>
      <c r="D1910" t="inlineStr">
        <is>
          <t>SK케미칼</t>
        </is>
      </c>
      <c r="E1910" t="inlineStr">
        <is>
          <t>losartan potassium  ( as losartan)</t>
        </is>
      </c>
      <c r="F1910" t="inlineStr">
        <is>
          <t>의원</t>
        </is>
      </c>
      <c r="G1910" t="inlineStr">
        <is>
          <t>Generic</t>
        </is>
      </c>
      <c r="H1910" s="493" t="n">
        <v>0</v>
      </c>
      <c r="I1910" s="493" t="n">
        <v>0</v>
      </c>
      <c r="J1910" s="493" t="n">
        <v>0</v>
      </c>
      <c r="K1910" s="493" t="n">
        <v>0</v>
      </c>
      <c r="L1910" s="493" t="n">
        <v>0</v>
      </c>
      <c r="M1910" s="493" t="n">
        <v>0</v>
      </c>
      <c r="N1910" s="493" t="n">
        <v>22767.32</v>
      </c>
      <c r="O1910" s="493" t="n">
        <v>62999.84</v>
      </c>
      <c r="P1910" s="493" t="n">
        <v>74514.92</v>
      </c>
      <c r="Q1910" s="493" t="n">
        <v>109728.44</v>
      </c>
      <c r="R1910" s="493" t="n">
        <v>99453.13</v>
      </c>
      <c r="S1910" s="493" t="n">
        <v>54466.96</v>
      </c>
      <c r="T1910" s="493" t="n">
        <v>89025.92999999999</v>
      </c>
      <c r="U1910" s="493" t="n">
        <v>90058.31</v>
      </c>
      <c r="V1910" s="493" t="n">
        <v>118306.57</v>
      </c>
      <c r="W1910" s="493" t="n">
        <v>123712.78</v>
      </c>
      <c r="X1910" s="493" t="n">
        <v>177831.08</v>
      </c>
      <c r="Y1910" s="493" t="n">
        <v>196677.87</v>
      </c>
      <c r="Z1910" s="493" t="n">
        <v>227411.26</v>
      </c>
      <c r="AA1910" s="493" t="n">
        <v>251574.31</v>
      </c>
      <c r="AB1910" s="493" t="n">
        <v>257100.68</v>
      </c>
      <c r="AC1910" s="493" t="n">
        <v>271655.2</v>
      </c>
      <c r="AD1910" s="493" t="n">
        <v>287256.78</v>
      </c>
      <c r="AE1910" s="493" t="n">
        <v>291437.13</v>
      </c>
      <c r="AF1910" s="493" t="n">
        <v>286632.25</v>
      </c>
      <c r="AG1910" s="493" t="n">
        <v>269397.53</v>
      </c>
      <c r="AH1910" s="493" t="n">
        <v>297472.58</v>
      </c>
      <c r="AI1910" s="493" t="n">
        <v>282729.33</v>
      </c>
      <c r="AJ1910" s="493" t="n">
        <v>323914.75</v>
      </c>
      <c r="AK1910" s="493" t="n">
        <v>333004.99</v>
      </c>
      <c r="AL1910" s="493" t="n">
        <v>352496.58</v>
      </c>
      <c r="AM1910" s="493" t="n">
        <v>349365.24</v>
      </c>
      <c r="AN1910" s="493" t="n">
        <v>366157.11</v>
      </c>
      <c r="AO1910" s="493" t="n">
        <v>366738.87</v>
      </c>
      <c r="AP1910" s="493" t="n">
        <v>359006.18</v>
      </c>
      <c r="AQ1910" s="493" t="n">
        <v>391575.67</v>
      </c>
      <c r="AR1910" s="493" t="n">
        <v>398339.98</v>
      </c>
      <c r="AS1910" s="493" t="n">
        <v>376647.99</v>
      </c>
      <c r="AT1910" s="493" t="n">
        <v>384940.62</v>
      </c>
      <c r="AU1910" s="493" t="n">
        <v>427193.27</v>
      </c>
      <c r="AV1910" s="493" t="n">
        <v>412019.03</v>
      </c>
      <c r="AW1910" s="493" t="n">
        <v>439482.54</v>
      </c>
      <c r="AX1910" s="493" t="n">
        <v>479326.6</v>
      </c>
      <c r="AY1910" s="493" t="n">
        <v>505127.71</v>
      </c>
      <c r="AZ1910" s="493" t="n">
        <v>471273.13</v>
      </c>
      <c r="BA1910" s="493" t="n">
        <v>546614.8199999999</v>
      </c>
      <c r="BB1910" s="493" t="n">
        <v>485532.84</v>
      </c>
      <c r="BC1910" s="493" t="n">
        <v>533285.25</v>
      </c>
      <c r="BD1910" s="493" t="n">
        <v>509594.41</v>
      </c>
      <c r="BE1910" s="493" t="n">
        <v>494492.1</v>
      </c>
      <c r="BF1910" s="493" t="n">
        <v>523585.65</v>
      </c>
      <c r="BG1910" s="493" t="n">
        <v>534152.01</v>
      </c>
      <c r="BH1910" s="493" t="n">
        <v>546589.3</v>
      </c>
      <c r="BI1910" s="493" t="n">
        <v>550330.9</v>
      </c>
      <c r="BJ1910" s="493" t="n">
        <v>597917.26</v>
      </c>
      <c r="BK1910" s="493" t="n">
        <v>589351.75</v>
      </c>
      <c r="BL1910" s="493" t="n">
        <v>711596.1800000001</v>
      </c>
      <c r="BM1910" s="493" t="n">
        <v>605737.02</v>
      </c>
      <c r="BN1910" s="493" t="n">
        <v>617752.29</v>
      </c>
      <c r="BO1910" s="493" t="n">
        <v>695002.27</v>
      </c>
      <c r="BP1910" s="493" t="n">
        <v>666665.89</v>
      </c>
      <c r="BQ1910" s="493" t="n">
        <v>619806.48</v>
      </c>
      <c r="BR1910" s="493" t="n">
        <v>692528.83</v>
      </c>
      <c r="BS1910" s="493" t="n">
        <v>676776.25</v>
      </c>
      <c r="BT1910" s="493" t="n">
        <v>700745.59</v>
      </c>
      <c r="BU1910" s="493" t="n">
        <v>727544.36</v>
      </c>
      <c r="BV1910" s="493" t="n">
        <v>798788.36</v>
      </c>
      <c r="BW1910" s="493" t="n">
        <v>790723.42</v>
      </c>
    </row>
    <row r="1911">
      <c r="A1911" t="inlineStr">
        <is>
          <t>[C9C] ANGIOTENSIN-II 길항제 (단일)</t>
        </is>
      </c>
      <c r="B1911" t="inlineStr">
        <is>
          <t>SK케미칼</t>
        </is>
      </c>
      <c r="C1911" t="inlineStr">
        <is>
          <t>코스카</t>
        </is>
      </c>
      <c r="D1911" t="inlineStr">
        <is>
          <t>SK케미칼</t>
        </is>
      </c>
      <c r="E1911" t="inlineStr">
        <is>
          <t>losartan potassium  ( as losartan)</t>
        </is>
      </c>
      <c r="F1911" t="inlineStr">
        <is>
          <t>보건소</t>
        </is>
      </c>
      <c r="G1911" t="inlineStr">
        <is>
          <t>Generic</t>
        </is>
      </c>
      <c r="H1911" s="493" t="n">
        <v>0</v>
      </c>
      <c r="I1911" s="493" t="n">
        <v>0</v>
      </c>
      <c r="J1911" s="493" t="n">
        <v>0</v>
      </c>
      <c r="K1911" s="493" t="n">
        <v>0</v>
      </c>
      <c r="L1911" s="493" t="n">
        <v>0</v>
      </c>
      <c r="M1911" s="493" t="n">
        <v>0</v>
      </c>
      <c r="N1911" s="493" t="n">
        <v>0</v>
      </c>
      <c r="O1911" s="493" t="n">
        <v>0</v>
      </c>
      <c r="P1911" s="493" t="n">
        <v>0</v>
      </c>
      <c r="Q1911" s="493" t="n">
        <v>0</v>
      </c>
      <c r="R1911" s="493" t="n">
        <v>0</v>
      </c>
      <c r="S1911" s="493" t="n">
        <v>0</v>
      </c>
      <c r="T1911" s="493" t="n">
        <v>0</v>
      </c>
      <c r="U1911" s="493" t="n">
        <v>0</v>
      </c>
      <c r="V1911" s="493" t="n">
        <v>0</v>
      </c>
      <c r="W1911" s="493" t="n">
        <v>0</v>
      </c>
      <c r="X1911" s="493" t="n">
        <v>0</v>
      </c>
      <c r="Y1911" s="493" t="n">
        <v>0</v>
      </c>
      <c r="Z1911" s="493" t="n">
        <v>21.6</v>
      </c>
      <c r="AA1911" s="493" t="n">
        <v>83.7</v>
      </c>
      <c r="AB1911" s="493" t="n">
        <v>0</v>
      </c>
      <c r="AC1911" s="493" t="n">
        <v>0</v>
      </c>
      <c r="AD1911" s="493" t="n">
        <v>1297.8</v>
      </c>
      <c r="AE1911" s="493" t="n">
        <v>23.4</v>
      </c>
      <c r="AF1911" s="493" t="n">
        <v>1646.1</v>
      </c>
      <c r="AG1911" s="493" t="n">
        <v>22.2</v>
      </c>
      <c r="AH1911" s="493" t="n">
        <v>1634.7</v>
      </c>
      <c r="AI1911" s="493" t="n">
        <v>95.7</v>
      </c>
      <c r="AJ1911" s="493" t="n">
        <v>1822.7</v>
      </c>
      <c r="AK1911" s="493" t="n">
        <v>226.8</v>
      </c>
      <c r="AL1911" s="493" t="n">
        <v>1787.4</v>
      </c>
      <c r="AM1911" s="493" t="n">
        <v>33.9</v>
      </c>
      <c r="AN1911" s="493" t="n">
        <v>3235.5</v>
      </c>
      <c r="AO1911" s="493" t="n">
        <v>39.6</v>
      </c>
      <c r="AP1911" s="493" t="n">
        <v>3139.5</v>
      </c>
      <c r="AQ1911" s="493" t="n">
        <v>711.9</v>
      </c>
      <c r="AR1911" s="493" t="n">
        <v>2686.8</v>
      </c>
      <c r="AS1911" s="493" t="n">
        <v>1348.5</v>
      </c>
      <c r="AT1911" s="493" t="n">
        <v>2883.6</v>
      </c>
      <c r="AU1911" s="493" t="n">
        <v>1400.7</v>
      </c>
      <c r="AV1911" s="493" t="n">
        <v>4958.1</v>
      </c>
      <c r="AW1911" s="493" t="n">
        <v>108.9</v>
      </c>
      <c r="AX1911" s="493" t="n">
        <v>2703</v>
      </c>
      <c r="AY1911" s="493" t="n">
        <v>5022.3</v>
      </c>
      <c r="AZ1911" s="493" t="n">
        <v>466.2</v>
      </c>
      <c r="BA1911" s="493" t="n">
        <v>6264</v>
      </c>
      <c r="BB1911" s="493" t="n">
        <v>2877.6</v>
      </c>
      <c r="BC1911" s="493" t="n">
        <v>6157.65</v>
      </c>
      <c r="BD1911" s="493" t="n">
        <v>4100.7</v>
      </c>
      <c r="BE1911" s="493" t="n">
        <v>4552.5</v>
      </c>
      <c r="BF1911" s="493" t="n">
        <v>2986.5</v>
      </c>
      <c r="BG1911" s="493" t="n">
        <v>2857.8</v>
      </c>
      <c r="BH1911" s="493" t="n">
        <v>2857.5</v>
      </c>
      <c r="BI1911" s="493" t="n">
        <v>2834.66</v>
      </c>
      <c r="BJ1911" s="493" t="n">
        <v>6362.1</v>
      </c>
      <c r="BK1911" s="493" t="n">
        <v>1275.6</v>
      </c>
      <c r="BL1911" s="493" t="n">
        <v>4634.25</v>
      </c>
      <c r="BM1911" s="493" t="n">
        <v>4936.7</v>
      </c>
      <c r="BN1911" s="493" t="n">
        <v>2890.1</v>
      </c>
      <c r="BO1911" s="493" t="n">
        <v>2918.08</v>
      </c>
      <c r="BP1911" s="493" t="n">
        <v>4158.28</v>
      </c>
      <c r="BQ1911" s="493" t="n">
        <v>2151</v>
      </c>
      <c r="BR1911" s="493" t="n">
        <v>3818.1</v>
      </c>
      <c r="BS1911" s="493" t="n">
        <v>3931.8</v>
      </c>
      <c r="BT1911" s="493" t="n">
        <v>3159.3</v>
      </c>
      <c r="BU1911" s="493" t="n">
        <v>3032.1</v>
      </c>
      <c r="BV1911" s="493" t="n">
        <v>4039.8</v>
      </c>
      <c r="BW1911" s="493" t="n">
        <v>2932.8</v>
      </c>
    </row>
    <row r="1912">
      <c r="A1912" t="inlineStr">
        <is>
          <t>[C9C] ANGIOTENSIN-II 길항제 (단일)</t>
        </is>
      </c>
      <c r="B1912" t="inlineStr">
        <is>
          <t>SK케미칼</t>
        </is>
      </c>
      <c r="C1912" t="inlineStr">
        <is>
          <t>코스카</t>
        </is>
      </c>
      <c r="D1912" t="inlineStr">
        <is>
          <t>SK케미칼</t>
        </is>
      </c>
      <c r="E1912" t="inlineStr">
        <is>
          <t>losartan potassium  ( as losartan)</t>
        </is>
      </c>
      <c r="F1912" t="inlineStr">
        <is>
          <t>기타(치과의원, 치과병원 등)</t>
        </is>
      </c>
      <c r="G1912" t="inlineStr">
        <is>
          <t>Generic</t>
        </is>
      </c>
      <c r="H1912" s="493" t="n">
        <v>0</v>
      </c>
      <c r="I1912" s="493" t="n">
        <v>0</v>
      </c>
      <c r="J1912" s="493" t="n">
        <v>0</v>
      </c>
      <c r="K1912" s="493" t="n">
        <v>0</v>
      </c>
      <c r="L1912" s="493" t="n">
        <v>0</v>
      </c>
      <c r="M1912" s="493" t="n">
        <v>0</v>
      </c>
      <c r="N1912" s="493" t="n">
        <v>0</v>
      </c>
      <c r="O1912" s="493" t="n">
        <v>0</v>
      </c>
      <c r="P1912" s="493" t="n">
        <v>0</v>
      </c>
      <c r="Q1912" s="493" t="n">
        <v>0</v>
      </c>
      <c r="R1912" s="493" t="n">
        <v>0</v>
      </c>
      <c r="S1912" s="493" t="n">
        <v>0</v>
      </c>
      <c r="T1912" s="493" t="n">
        <v>0</v>
      </c>
      <c r="U1912" s="493" t="n">
        <v>0</v>
      </c>
      <c r="V1912" s="493" t="n">
        <v>0</v>
      </c>
      <c r="W1912" s="493" t="n">
        <v>0</v>
      </c>
      <c r="X1912" s="493" t="n">
        <v>0</v>
      </c>
      <c r="Y1912" s="493" t="n">
        <v>0</v>
      </c>
      <c r="Z1912" s="493" t="n">
        <v>41.37</v>
      </c>
      <c r="AA1912" s="493" t="n">
        <v>0</v>
      </c>
      <c r="AB1912" s="493" t="n">
        <v>0</v>
      </c>
      <c r="AC1912" s="493" t="n">
        <v>0</v>
      </c>
      <c r="AD1912" s="493" t="n">
        <v>0</v>
      </c>
      <c r="AE1912" s="493" t="n">
        <v>0</v>
      </c>
      <c r="AF1912" s="493" t="n">
        <v>0</v>
      </c>
      <c r="AG1912" s="493" t="n">
        <v>0</v>
      </c>
      <c r="AH1912" s="493" t="n">
        <v>0</v>
      </c>
      <c r="AI1912" s="493" t="n">
        <v>0</v>
      </c>
      <c r="AJ1912" s="493" t="n">
        <v>0</v>
      </c>
      <c r="AK1912" s="493" t="n">
        <v>0</v>
      </c>
      <c r="AL1912" s="493" t="n">
        <v>0</v>
      </c>
      <c r="AM1912" s="493" t="n">
        <v>0</v>
      </c>
      <c r="AN1912" s="493" t="n">
        <v>0</v>
      </c>
      <c r="AO1912" s="493" t="n">
        <v>0</v>
      </c>
      <c r="AP1912" s="493" t="n">
        <v>0</v>
      </c>
      <c r="AQ1912" s="493" t="n">
        <v>277.2</v>
      </c>
      <c r="AR1912" s="493" t="n">
        <v>0</v>
      </c>
      <c r="AS1912" s="493" t="n">
        <v>0</v>
      </c>
      <c r="AT1912" s="493" t="n">
        <v>0</v>
      </c>
      <c r="AU1912" s="493" t="n">
        <v>0</v>
      </c>
      <c r="AV1912" s="493" t="n">
        <v>0</v>
      </c>
      <c r="AW1912" s="493" t="n">
        <v>0</v>
      </c>
      <c r="AX1912" s="493" t="n">
        <v>0</v>
      </c>
      <c r="AY1912" s="493" t="n">
        <v>0</v>
      </c>
      <c r="AZ1912" s="493" t="n">
        <v>0</v>
      </c>
      <c r="BA1912" s="493" t="n">
        <v>0</v>
      </c>
      <c r="BB1912" s="493" t="n">
        <v>334.8</v>
      </c>
      <c r="BC1912" s="493" t="n">
        <v>0</v>
      </c>
      <c r="BD1912" s="493" t="n">
        <v>340.8</v>
      </c>
      <c r="BE1912" s="493" t="n">
        <v>0</v>
      </c>
      <c r="BF1912" s="493" t="n">
        <v>0</v>
      </c>
      <c r="BG1912" s="493" t="n">
        <v>0</v>
      </c>
      <c r="BH1912" s="493" t="n">
        <v>0</v>
      </c>
      <c r="BI1912" s="493" t="n">
        <v>0</v>
      </c>
      <c r="BJ1912" s="493" t="n">
        <v>426.72</v>
      </c>
      <c r="BK1912" s="493" t="n">
        <v>0</v>
      </c>
      <c r="BL1912" s="493" t="n">
        <v>427.84</v>
      </c>
      <c r="BM1912" s="493" t="n">
        <v>0</v>
      </c>
      <c r="BN1912" s="493" t="n">
        <v>442.96</v>
      </c>
      <c r="BO1912" s="493" t="n">
        <v>583.72</v>
      </c>
      <c r="BP1912" s="493" t="n">
        <v>0</v>
      </c>
      <c r="BQ1912" s="493" t="n">
        <v>137.74</v>
      </c>
      <c r="BR1912" s="493" t="n">
        <v>166.5</v>
      </c>
      <c r="BS1912" s="493" t="n">
        <v>383.4</v>
      </c>
      <c r="BT1912" s="493" t="n">
        <v>0</v>
      </c>
      <c r="BU1912" s="493" t="n">
        <v>0</v>
      </c>
      <c r="BV1912" s="493" t="n">
        <v>0</v>
      </c>
      <c r="BW1912" s="493" t="n">
        <v>317.7</v>
      </c>
    </row>
    <row r="1913">
      <c r="A1913" t="inlineStr">
        <is>
          <t>[C9D1] Angiotensin-II 길항제, 고혈압제 (C2) 혹은 이뇨제 복합제제</t>
        </is>
      </c>
      <c r="B1913" t="inlineStr">
        <is>
          <t>경동제약</t>
        </is>
      </c>
      <c r="C1913" t="inlineStr">
        <is>
          <t>로사타 플러스</t>
        </is>
      </c>
      <c r="D1913" t="inlineStr">
        <is>
          <t>경동제약</t>
        </is>
      </c>
      <c r="E1913" t="inlineStr">
        <is>
          <t>hydrochlorothiazide,  losartan potassium</t>
        </is>
      </c>
      <c r="F1913" t="inlineStr">
        <is>
          <t>종합병원</t>
        </is>
      </c>
      <c r="G1913" t="inlineStr">
        <is>
          <t>Generic</t>
        </is>
      </c>
      <c r="H1913" s="493" t="n">
        <v>13277.33</v>
      </c>
      <c r="I1913" s="493" t="n">
        <v>14038.1</v>
      </c>
      <c r="J1913" s="493" t="n">
        <v>20611.11</v>
      </c>
      <c r="K1913" s="493" t="n">
        <v>15323.1</v>
      </c>
      <c r="L1913" s="493" t="n">
        <v>13263</v>
      </c>
      <c r="M1913" s="493" t="n">
        <v>15994.93</v>
      </c>
      <c r="N1913" s="493" t="n">
        <v>16537.14</v>
      </c>
      <c r="O1913" s="493" t="n">
        <v>12813.85</v>
      </c>
      <c r="P1913" s="493" t="n">
        <v>13141.62</v>
      </c>
      <c r="Q1913" s="493" t="n">
        <v>12657.48</v>
      </c>
      <c r="R1913" s="493" t="n">
        <v>8214.68</v>
      </c>
      <c r="S1913" s="493" t="n">
        <v>571.41</v>
      </c>
      <c r="T1913" s="493" t="n">
        <v>214.4</v>
      </c>
      <c r="U1913" s="493" t="n">
        <v>58.35</v>
      </c>
      <c r="V1913" s="493" t="n">
        <v>0</v>
      </c>
      <c r="W1913" s="493" t="n">
        <v>0</v>
      </c>
      <c r="X1913" s="493" t="n">
        <v>0</v>
      </c>
      <c r="Y1913" s="493" t="n">
        <v>0</v>
      </c>
      <c r="Z1913" s="493" t="n">
        <v>0</v>
      </c>
      <c r="AA1913" s="493" t="n">
        <v>0</v>
      </c>
      <c r="AB1913" s="493" t="n">
        <v>0</v>
      </c>
      <c r="AC1913" s="493" t="n">
        <v>0</v>
      </c>
      <c r="AD1913" s="493" t="n">
        <v>0</v>
      </c>
      <c r="AE1913" s="493" t="n">
        <v>0</v>
      </c>
      <c r="AF1913" s="493" t="n">
        <v>0</v>
      </c>
      <c r="AG1913" s="493" t="n">
        <v>0</v>
      </c>
      <c r="AH1913" s="493" t="n">
        <v>0</v>
      </c>
      <c r="AI1913" s="493" t="n">
        <v>0</v>
      </c>
      <c r="AJ1913" s="493" t="n">
        <v>0</v>
      </c>
      <c r="AK1913" s="493" t="n">
        <v>0</v>
      </c>
      <c r="AL1913" s="493" t="n">
        <v>0</v>
      </c>
      <c r="AM1913" s="493" t="n">
        <v>0</v>
      </c>
      <c r="AN1913" s="493" t="n">
        <v>0</v>
      </c>
      <c r="AO1913" s="493" t="n">
        <v>0</v>
      </c>
      <c r="AP1913" s="493" t="n">
        <v>0</v>
      </c>
      <c r="AQ1913" s="493" t="n">
        <v>0</v>
      </c>
      <c r="AR1913" s="493" t="n">
        <v>0</v>
      </c>
      <c r="AS1913" s="493" t="n">
        <v>0</v>
      </c>
      <c r="AT1913" s="493" t="n">
        <v>0</v>
      </c>
      <c r="AU1913" s="493" t="n">
        <v>0</v>
      </c>
      <c r="AV1913" s="493" t="n">
        <v>0</v>
      </c>
      <c r="AW1913" s="493" t="n">
        <v>0</v>
      </c>
      <c r="AX1913" s="493" t="n">
        <v>0</v>
      </c>
      <c r="AY1913" s="493" t="n">
        <v>0</v>
      </c>
      <c r="AZ1913" s="493" t="n">
        <v>0</v>
      </c>
      <c r="BA1913" s="493" t="n">
        <v>0</v>
      </c>
      <c r="BB1913" s="493" t="n">
        <v>0</v>
      </c>
      <c r="BC1913" s="493" t="n">
        <v>0</v>
      </c>
      <c r="BD1913" s="493" t="n">
        <v>0</v>
      </c>
      <c r="BE1913" s="493" t="n">
        <v>0</v>
      </c>
      <c r="BF1913" s="493" t="n">
        <v>0</v>
      </c>
      <c r="BG1913" s="493" t="n">
        <v>0</v>
      </c>
      <c r="BH1913" s="493" t="n">
        <v>0</v>
      </c>
      <c r="BI1913" s="493" t="n">
        <v>0</v>
      </c>
      <c r="BJ1913" s="493" t="n">
        <v>0</v>
      </c>
      <c r="BK1913" s="493" t="n">
        <v>0</v>
      </c>
      <c r="BL1913" s="493" t="n">
        <v>0</v>
      </c>
      <c r="BM1913" s="493" t="n">
        <v>0</v>
      </c>
      <c r="BN1913" s="493" t="n">
        <v>0</v>
      </c>
      <c r="BO1913" s="493" t="n">
        <v>0</v>
      </c>
      <c r="BP1913" s="493" t="n">
        <v>0</v>
      </c>
      <c r="BQ1913" s="493" t="n">
        <v>0</v>
      </c>
      <c r="BR1913" s="493" t="n">
        <v>0</v>
      </c>
      <c r="BS1913" s="493" t="n">
        <v>0</v>
      </c>
      <c r="BT1913" s="493" t="n">
        <v>0</v>
      </c>
      <c r="BU1913" s="493" t="n">
        <v>0</v>
      </c>
      <c r="BV1913" s="493" t="n">
        <v>0</v>
      </c>
      <c r="BW1913" s="493" t="n">
        <v>0</v>
      </c>
    </row>
    <row r="1914">
      <c r="A1914" t="inlineStr">
        <is>
          <t>[C9D1] Angiotensin-II 길항제, 고혈압제 (C2) 혹은 이뇨제 복합제제</t>
        </is>
      </c>
      <c r="B1914" t="inlineStr">
        <is>
          <t>경동제약</t>
        </is>
      </c>
      <c r="C1914" t="inlineStr">
        <is>
          <t>로사타 플러스</t>
        </is>
      </c>
      <c r="D1914" t="inlineStr">
        <is>
          <t>경동제약</t>
        </is>
      </c>
      <c r="E1914" t="inlineStr">
        <is>
          <t>hydrochlorothiazide,  losartan potassium</t>
        </is>
      </c>
      <c r="F1914" t="inlineStr">
        <is>
          <t>병원</t>
        </is>
      </c>
      <c r="G1914" t="inlineStr">
        <is>
          <t>Generic</t>
        </is>
      </c>
      <c r="H1914" s="493" t="n">
        <v>1356.6</v>
      </c>
      <c r="I1914" s="493" t="n">
        <v>2172.9</v>
      </c>
      <c r="J1914" s="493" t="n">
        <v>2109</v>
      </c>
      <c r="K1914" s="493" t="n">
        <v>4032.44</v>
      </c>
      <c r="L1914" s="493" t="n">
        <v>1664.1</v>
      </c>
      <c r="M1914" s="493" t="n">
        <v>3432.9</v>
      </c>
      <c r="N1914" s="493" t="n">
        <v>1785.35</v>
      </c>
      <c r="O1914" s="493" t="n">
        <v>3458.2</v>
      </c>
      <c r="P1914" s="493" t="n">
        <v>905.4</v>
      </c>
      <c r="Q1914" s="493" t="n">
        <v>4204.8</v>
      </c>
      <c r="R1914" s="493" t="n">
        <v>944.4</v>
      </c>
      <c r="S1914" s="493" t="n">
        <v>240</v>
      </c>
      <c r="T1914" s="493" t="n">
        <v>0</v>
      </c>
      <c r="U1914" s="493" t="n">
        <v>0</v>
      </c>
      <c r="V1914" s="493" t="n">
        <v>0</v>
      </c>
      <c r="W1914" s="493" t="n">
        <v>0</v>
      </c>
      <c r="X1914" s="493" t="n">
        <v>0</v>
      </c>
      <c r="Y1914" s="493" t="n">
        <v>0</v>
      </c>
      <c r="Z1914" s="493" t="n">
        <v>0</v>
      </c>
      <c r="AA1914" s="493" t="n">
        <v>0</v>
      </c>
      <c r="AB1914" s="493" t="n">
        <v>0</v>
      </c>
      <c r="AC1914" s="493" t="n">
        <v>0</v>
      </c>
      <c r="AD1914" s="493" t="n">
        <v>0</v>
      </c>
      <c r="AE1914" s="493" t="n">
        <v>0</v>
      </c>
      <c r="AF1914" s="493" t="n">
        <v>0</v>
      </c>
      <c r="AG1914" s="493" t="n">
        <v>0</v>
      </c>
      <c r="AH1914" s="493" t="n">
        <v>0</v>
      </c>
      <c r="AI1914" s="493" t="n">
        <v>0</v>
      </c>
      <c r="AJ1914" s="493" t="n">
        <v>0</v>
      </c>
      <c r="AK1914" s="493" t="n">
        <v>0</v>
      </c>
      <c r="AL1914" s="493" t="n">
        <v>0</v>
      </c>
      <c r="AM1914" s="493" t="n">
        <v>0</v>
      </c>
      <c r="AN1914" s="493" t="n">
        <v>0</v>
      </c>
      <c r="AO1914" s="493" t="n">
        <v>0</v>
      </c>
      <c r="AP1914" s="493" t="n">
        <v>0</v>
      </c>
      <c r="AQ1914" s="493" t="n">
        <v>0</v>
      </c>
      <c r="AR1914" s="493" t="n">
        <v>0</v>
      </c>
      <c r="AS1914" s="493" t="n">
        <v>0</v>
      </c>
      <c r="AT1914" s="493" t="n">
        <v>0</v>
      </c>
      <c r="AU1914" s="493" t="n">
        <v>0</v>
      </c>
      <c r="AV1914" s="493" t="n">
        <v>0</v>
      </c>
      <c r="AW1914" s="493" t="n">
        <v>0</v>
      </c>
      <c r="AX1914" s="493" t="n">
        <v>0</v>
      </c>
      <c r="AY1914" s="493" t="n">
        <v>0</v>
      </c>
      <c r="AZ1914" s="493" t="n">
        <v>0</v>
      </c>
      <c r="BA1914" s="493" t="n">
        <v>0</v>
      </c>
      <c r="BB1914" s="493" t="n">
        <v>0</v>
      </c>
      <c r="BC1914" s="493" t="n">
        <v>0</v>
      </c>
      <c r="BD1914" s="493" t="n">
        <v>0</v>
      </c>
      <c r="BE1914" s="493" t="n">
        <v>0</v>
      </c>
      <c r="BF1914" s="493" t="n">
        <v>0</v>
      </c>
      <c r="BG1914" s="493" t="n">
        <v>0</v>
      </c>
      <c r="BH1914" s="493" t="n">
        <v>0</v>
      </c>
      <c r="BI1914" s="493" t="n">
        <v>0</v>
      </c>
      <c r="BJ1914" s="493" t="n">
        <v>0</v>
      </c>
      <c r="BK1914" s="493" t="n">
        <v>0</v>
      </c>
      <c r="BL1914" s="493" t="n">
        <v>0</v>
      </c>
      <c r="BM1914" s="493" t="n">
        <v>0</v>
      </c>
      <c r="BN1914" s="493" t="n">
        <v>0</v>
      </c>
      <c r="BO1914" s="493" t="n">
        <v>0</v>
      </c>
      <c r="BP1914" s="493" t="n">
        <v>0</v>
      </c>
      <c r="BQ1914" s="493" t="n">
        <v>0</v>
      </c>
      <c r="BR1914" s="493" t="n">
        <v>0</v>
      </c>
      <c r="BS1914" s="493" t="n">
        <v>0</v>
      </c>
      <c r="BT1914" s="493" t="n">
        <v>0</v>
      </c>
      <c r="BU1914" s="493" t="n">
        <v>0</v>
      </c>
      <c r="BV1914" s="493" t="n">
        <v>0</v>
      </c>
      <c r="BW1914" s="493" t="n">
        <v>0</v>
      </c>
    </row>
    <row r="1915">
      <c r="A1915" t="inlineStr">
        <is>
          <t>[C9D1] Angiotensin-II 길항제, 고혈압제 (C2) 혹은 이뇨제 복합제제</t>
        </is>
      </c>
      <c r="B1915" t="inlineStr">
        <is>
          <t>경동제약</t>
        </is>
      </c>
      <c r="C1915" t="inlineStr">
        <is>
          <t>로사타 플러스</t>
        </is>
      </c>
      <c r="D1915" t="inlineStr">
        <is>
          <t>경동제약</t>
        </is>
      </c>
      <c r="E1915" t="inlineStr">
        <is>
          <t>hydrochlorothiazide,  losartan potassium</t>
        </is>
      </c>
      <c r="F1915" t="inlineStr">
        <is>
          <t>의원</t>
        </is>
      </c>
      <c r="G1915" t="inlineStr">
        <is>
          <t>Generic</t>
        </is>
      </c>
      <c r="H1915" s="493" t="n">
        <v>454367.29</v>
      </c>
      <c r="I1915" s="493" t="n">
        <v>484683.57</v>
      </c>
      <c r="J1915" s="493" t="n">
        <v>501795.01</v>
      </c>
      <c r="K1915" s="493" t="n">
        <v>488211.65</v>
      </c>
      <c r="L1915" s="493" t="n">
        <v>473894.88</v>
      </c>
      <c r="M1915" s="493" t="n">
        <v>511366.2</v>
      </c>
      <c r="N1915" s="493" t="n">
        <v>483061.56</v>
      </c>
      <c r="O1915" s="493" t="n">
        <v>479120</v>
      </c>
      <c r="P1915" s="493" t="n">
        <v>448873.07</v>
      </c>
      <c r="Q1915" s="493" t="n">
        <v>458318.6</v>
      </c>
      <c r="R1915" s="493" t="n">
        <v>306701.85</v>
      </c>
      <c r="S1915" s="493" t="n">
        <v>30206.25</v>
      </c>
      <c r="T1915" s="493" t="n">
        <v>4495.35</v>
      </c>
      <c r="U1915" s="493" t="n">
        <v>3752.25</v>
      </c>
      <c r="V1915" s="493" t="n">
        <v>0</v>
      </c>
      <c r="W1915" s="493" t="n">
        <v>0</v>
      </c>
      <c r="X1915" s="493" t="n">
        <v>0</v>
      </c>
      <c r="Y1915" s="493" t="n">
        <v>0</v>
      </c>
      <c r="Z1915" s="493" t="n">
        <v>0</v>
      </c>
      <c r="AA1915" s="493" t="n">
        <v>0</v>
      </c>
      <c r="AB1915" s="493" t="n">
        <v>0</v>
      </c>
      <c r="AC1915" s="493" t="n">
        <v>0</v>
      </c>
      <c r="AD1915" s="493" t="n">
        <v>0</v>
      </c>
      <c r="AE1915" s="493" t="n">
        <v>0</v>
      </c>
      <c r="AF1915" s="493" t="n">
        <v>0</v>
      </c>
      <c r="AG1915" s="493" t="n">
        <v>0</v>
      </c>
      <c r="AH1915" s="493" t="n">
        <v>0</v>
      </c>
      <c r="AI1915" s="493" t="n">
        <v>0</v>
      </c>
      <c r="AJ1915" s="493" t="n">
        <v>0</v>
      </c>
      <c r="AK1915" s="493" t="n">
        <v>0</v>
      </c>
      <c r="AL1915" s="493" t="n">
        <v>0</v>
      </c>
      <c r="AM1915" s="493" t="n">
        <v>0</v>
      </c>
      <c r="AN1915" s="493" t="n">
        <v>0</v>
      </c>
      <c r="AO1915" s="493" t="n">
        <v>0</v>
      </c>
      <c r="AP1915" s="493" t="n">
        <v>0</v>
      </c>
      <c r="AQ1915" s="493" t="n">
        <v>0</v>
      </c>
      <c r="AR1915" s="493" t="n">
        <v>0</v>
      </c>
      <c r="AS1915" s="493" t="n">
        <v>0</v>
      </c>
      <c r="AT1915" s="493" t="n">
        <v>0</v>
      </c>
      <c r="AU1915" s="493" t="n">
        <v>0</v>
      </c>
      <c r="AV1915" s="493" t="n">
        <v>0</v>
      </c>
      <c r="AW1915" s="493" t="n">
        <v>0</v>
      </c>
      <c r="AX1915" s="493" t="n">
        <v>0</v>
      </c>
      <c r="AY1915" s="493" t="n">
        <v>0</v>
      </c>
      <c r="AZ1915" s="493" t="n">
        <v>0</v>
      </c>
      <c r="BA1915" s="493" t="n">
        <v>0</v>
      </c>
      <c r="BB1915" s="493" t="n">
        <v>0</v>
      </c>
      <c r="BC1915" s="493" t="n">
        <v>0</v>
      </c>
      <c r="BD1915" s="493" t="n">
        <v>0</v>
      </c>
      <c r="BE1915" s="493" t="n">
        <v>0</v>
      </c>
      <c r="BF1915" s="493" t="n">
        <v>0</v>
      </c>
      <c r="BG1915" s="493" t="n">
        <v>0</v>
      </c>
      <c r="BH1915" s="493" t="n">
        <v>0</v>
      </c>
      <c r="BI1915" s="493" t="n">
        <v>0</v>
      </c>
      <c r="BJ1915" s="493" t="n">
        <v>0</v>
      </c>
      <c r="BK1915" s="493" t="n">
        <v>0</v>
      </c>
      <c r="BL1915" s="493" t="n">
        <v>0</v>
      </c>
      <c r="BM1915" s="493" t="n">
        <v>0</v>
      </c>
      <c r="BN1915" s="493" t="n">
        <v>0</v>
      </c>
      <c r="BO1915" s="493" t="n">
        <v>0</v>
      </c>
      <c r="BP1915" s="493" t="n">
        <v>0</v>
      </c>
      <c r="BQ1915" s="493" t="n">
        <v>0</v>
      </c>
      <c r="BR1915" s="493" t="n">
        <v>0</v>
      </c>
      <c r="BS1915" s="493" t="n">
        <v>0</v>
      </c>
      <c r="BT1915" s="493" t="n">
        <v>0</v>
      </c>
      <c r="BU1915" s="493" t="n">
        <v>0</v>
      </c>
      <c r="BV1915" s="493" t="n">
        <v>0</v>
      </c>
      <c r="BW1915" s="493" t="n">
        <v>0</v>
      </c>
    </row>
    <row r="1916">
      <c r="A1916" t="inlineStr">
        <is>
          <t>[C9D1] Angiotensin-II 길항제, 고혈압제 (C2) 혹은 이뇨제 복합제제</t>
        </is>
      </c>
      <c r="B1916" t="inlineStr">
        <is>
          <t>경동제약</t>
        </is>
      </c>
      <c r="C1916" t="inlineStr">
        <is>
          <t>로사타 플러스</t>
        </is>
      </c>
      <c r="D1916" t="inlineStr">
        <is>
          <t>경동제약</t>
        </is>
      </c>
      <c r="E1916" t="inlineStr">
        <is>
          <t>hydrochlorothiazide,  losartan potassium</t>
        </is>
      </c>
      <c r="F1916" t="inlineStr">
        <is>
          <t>보건소</t>
        </is>
      </c>
      <c r="G1916" t="inlineStr">
        <is>
          <t>Generic</t>
        </is>
      </c>
      <c r="H1916" s="493" t="n">
        <v>11120.97</v>
      </c>
      <c r="I1916" s="493" t="n">
        <v>3485.7</v>
      </c>
      <c r="J1916" s="493" t="n">
        <v>6268.5</v>
      </c>
      <c r="K1916" s="493" t="n">
        <v>8868.6</v>
      </c>
      <c r="L1916" s="493" t="n">
        <v>2984.5</v>
      </c>
      <c r="M1916" s="493" t="n">
        <v>6529.8</v>
      </c>
      <c r="N1916" s="493" t="n">
        <v>7475.7</v>
      </c>
      <c r="O1916" s="493" t="n">
        <v>4907.4</v>
      </c>
      <c r="P1916" s="493" t="n">
        <v>2766.6</v>
      </c>
      <c r="Q1916" s="493" t="n">
        <v>8196.6</v>
      </c>
      <c r="R1916" s="493" t="n">
        <v>2616.9</v>
      </c>
      <c r="S1916" s="493" t="n">
        <v>0</v>
      </c>
      <c r="T1916" s="493" t="n">
        <v>0</v>
      </c>
      <c r="U1916" s="493" t="n">
        <v>0</v>
      </c>
      <c r="V1916" s="493" t="n">
        <v>0</v>
      </c>
      <c r="W1916" s="493" t="n">
        <v>0</v>
      </c>
      <c r="X1916" s="493" t="n">
        <v>0</v>
      </c>
      <c r="Y1916" s="493" t="n">
        <v>0</v>
      </c>
      <c r="Z1916" s="493" t="n">
        <v>0</v>
      </c>
      <c r="AA1916" s="493" t="n">
        <v>0</v>
      </c>
      <c r="AB1916" s="493" t="n">
        <v>0</v>
      </c>
      <c r="AC1916" s="493" t="n">
        <v>0</v>
      </c>
      <c r="AD1916" s="493" t="n">
        <v>0</v>
      </c>
      <c r="AE1916" s="493" t="n">
        <v>0</v>
      </c>
      <c r="AF1916" s="493" t="n">
        <v>0</v>
      </c>
      <c r="AG1916" s="493" t="n">
        <v>0</v>
      </c>
      <c r="AH1916" s="493" t="n">
        <v>0</v>
      </c>
      <c r="AI1916" s="493" t="n">
        <v>0</v>
      </c>
      <c r="AJ1916" s="493" t="n">
        <v>0</v>
      </c>
      <c r="AK1916" s="493" t="n">
        <v>0</v>
      </c>
      <c r="AL1916" s="493" t="n">
        <v>0</v>
      </c>
      <c r="AM1916" s="493" t="n">
        <v>0</v>
      </c>
      <c r="AN1916" s="493" t="n">
        <v>0</v>
      </c>
      <c r="AO1916" s="493" t="n">
        <v>0</v>
      </c>
      <c r="AP1916" s="493" t="n">
        <v>0</v>
      </c>
      <c r="AQ1916" s="493" t="n">
        <v>0</v>
      </c>
      <c r="AR1916" s="493" t="n">
        <v>0</v>
      </c>
      <c r="AS1916" s="493" t="n">
        <v>0</v>
      </c>
      <c r="AT1916" s="493" t="n">
        <v>0</v>
      </c>
      <c r="AU1916" s="493" t="n">
        <v>0</v>
      </c>
      <c r="AV1916" s="493" t="n">
        <v>0</v>
      </c>
      <c r="AW1916" s="493" t="n">
        <v>0</v>
      </c>
      <c r="AX1916" s="493" t="n">
        <v>0</v>
      </c>
      <c r="AY1916" s="493" t="n">
        <v>0</v>
      </c>
      <c r="AZ1916" s="493" t="n">
        <v>0</v>
      </c>
      <c r="BA1916" s="493" t="n">
        <v>0</v>
      </c>
      <c r="BB1916" s="493" t="n">
        <v>0</v>
      </c>
      <c r="BC1916" s="493" t="n">
        <v>0</v>
      </c>
      <c r="BD1916" s="493" t="n">
        <v>0</v>
      </c>
      <c r="BE1916" s="493" t="n">
        <v>0</v>
      </c>
      <c r="BF1916" s="493" t="n">
        <v>0</v>
      </c>
      <c r="BG1916" s="493" t="n">
        <v>0</v>
      </c>
      <c r="BH1916" s="493" t="n">
        <v>0</v>
      </c>
      <c r="BI1916" s="493" t="n">
        <v>0</v>
      </c>
      <c r="BJ1916" s="493" t="n">
        <v>0</v>
      </c>
      <c r="BK1916" s="493" t="n">
        <v>0</v>
      </c>
      <c r="BL1916" s="493" t="n">
        <v>0</v>
      </c>
      <c r="BM1916" s="493" t="n">
        <v>0</v>
      </c>
      <c r="BN1916" s="493" t="n">
        <v>0</v>
      </c>
      <c r="BO1916" s="493" t="n">
        <v>0</v>
      </c>
      <c r="BP1916" s="493" t="n">
        <v>0</v>
      </c>
      <c r="BQ1916" s="493" t="n">
        <v>0</v>
      </c>
      <c r="BR1916" s="493" t="n">
        <v>0</v>
      </c>
      <c r="BS1916" s="493" t="n">
        <v>0</v>
      </c>
      <c r="BT1916" s="493" t="n">
        <v>0</v>
      </c>
      <c r="BU1916" s="493" t="n">
        <v>0</v>
      </c>
      <c r="BV1916" s="493" t="n">
        <v>0</v>
      </c>
      <c r="BW1916" s="493" t="n">
        <v>0</v>
      </c>
    </row>
    <row r="1917">
      <c r="A1917" t="inlineStr">
        <is>
          <t>[C9D1] Angiotensin-II 길항제, 고혈압제 (C2) 혹은 이뇨제 복합제제</t>
        </is>
      </c>
      <c r="B1917" t="inlineStr">
        <is>
          <t>경동제약</t>
        </is>
      </c>
      <c r="C1917" t="inlineStr">
        <is>
          <t>로사타 플러스</t>
        </is>
      </c>
      <c r="D1917" t="inlineStr">
        <is>
          <t>경동제약</t>
        </is>
      </c>
      <c r="E1917" t="inlineStr">
        <is>
          <t>hydrochlorothiazide,  losartan potassium</t>
        </is>
      </c>
      <c r="F1917" t="inlineStr">
        <is>
          <t>기타(치과의원, 치과병원 등)</t>
        </is>
      </c>
      <c r="G1917" t="inlineStr">
        <is>
          <t>Generic</t>
        </is>
      </c>
      <c r="H1917" s="493" t="n">
        <v>482.4</v>
      </c>
      <c r="I1917" s="493" t="n">
        <v>222.6</v>
      </c>
      <c r="J1917" s="493" t="n">
        <v>0</v>
      </c>
      <c r="K1917" s="493" t="n">
        <v>583.5</v>
      </c>
      <c r="L1917" s="493" t="n">
        <v>0</v>
      </c>
      <c r="M1917" s="493" t="n">
        <v>222</v>
      </c>
      <c r="N1917" s="493" t="n">
        <v>0</v>
      </c>
      <c r="O1917" s="493" t="n">
        <v>597.6</v>
      </c>
      <c r="P1917" s="493" t="n">
        <v>0</v>
      </c>
      <c r="Q1917" s="493" t="n">
        <v>0</v>
      </c>
      <c r="R1917" s="493" t="n">
        <v>479.7</v>
      </c>
      <c r="S1917" s="493" t="n">
        <v>0</v>
      </c>
      <c r="T1917" s="493" t="n">
        <v>0</v>
      </c>
      <c r="U1917" s="493" t="n">
        <v>0</v>
      </c>
      <c r="V1917" s="493" t="n">
        <v>0</v>
      </c>
      <c r="W1917" s="493" t="n">
        <v>0</v>
      </c>
      <c r="X1917" s="493" t="n">
        <v>0</v>
      </c>
      <c r="Y1917" s="493" t="n">
        <v>0</v>
      </c>
      <c r="Z1917" s="493" t="n">
        <v>0</v>
      </c>
      <c r="AA1917" s="493" t="n">
        <v>0</v>
      </c>
      <c r="AB1917" s="493" t="n">
        <v>0</v>
      </c>
      <c r="AC1917" s="493" t="n">
        <v>0</v>
      </c>
      <c r="AD1917" s="493" t="n">
        <v>0</v>
      </c>
      <c r="AE1917" s="493" t="n">
        <v>0</v>
      </c>
      <c r="AF1917" s="493" t="n">
        <v>0</v>
      </c>
      <c r="AG1917" s="493" t="n">
        <v>0</v>
      </c>
      <c r="AH1917" s="493" t="n">
        <v>0</v>
      </c>
      <c r="AI1917" s="493" t="n">
        <v>0</v>
      </c>
      <c r="AJ1917" s="493" t="n">
        <v>0</v>
      </c>
      <c r="AK1917" s="493" t="n">
        <v>0</v>
      </c>
      <c r="AL1917" s="493" t="n">
        <v>0</v>
      </c>
      <c r="AM1917" s="493" t="n">
        <v>0</v>
      </c>
      <c r="AN1917" s="493" t="n">
        <v>0</v>
      </c>
      <c r="AO1917" s="493" t="n">
        <v>0</v>
      </c>
      <c r="AP1917" s="493" t="n">
        <v>0</v>
      </c>
      <c r="AQ1917" s="493" t="n">
        <v>0</v>
      </c>
      <c r="AR1917" s="493" t="n">
        <v>0</v>
      </c>
      <c r="AS1917" s="493" t="n">
        <v>0</v>
      </c>
      <c r="AT1917" s="493" t="n">
        <v>0</v>
      </c>
      <c r="AU1917" s="493" t="n">
        <v>0</v>
      </c>
      <c r="AV1917" s="493" t="n">
        <v>0</v>
      </c>
      <c r="AW1917" s="493" t="n">
        <v>0</v>
      </c>
      <c r="AX1917" s="493" t="n">
        <v>0</v>
      </c>
      <c r="AY1917" s="493" t="n">
        <v>0</v>
      </c>
      <c r="AZ1917" s="493" t="n">
        <v>0</v>
      </c>
      <c r="BA1917" s="493" t="n">
        <v>0</v>
      </c>
      <c r="BB1917" s="493" t="n">
        <v>0</v>
      </c>
      <c r="BC1917" s="493" t="n">
        <v>0</v>
      </c>
      <c r="BD1917" s="493" t="n">
        <v>0</v>
      </c>
      <c r="BE1917" s="493" t="n">
        <v>0</v>
      </c>
      <c r="BF1917" s="493" t="n">
        <v>0</v>
      </c>
      <c r="BG1917" s="493" t="n">
        <v>0</v>
      </c>
      <c r="BH1917" s="493" t="n">
        <v>0</v>
      </c>
      <c r="BI1917" s="493" t="n">
        <v>0</v>
      </c>
      <c r="BJ1917" s="493" t="n">
        <v>0</v>
      </c>
      <c r="BK1917" s="493" t="n">
        <v>0</v>
      </c>
      <c r="BL1917" s="493" t="n">
        <v>0</v>
      </c>
      <c r="BM1917" s="493" t="n">
        <v>0</v>
      </c>
      <c r="BN1917" s="493" t="n">
        <v>0</v>
      </c>
      <c r="BO1917" s="493" t="n">
        <v>0</v>
      </c>
      <c r="BP1917" s="493" t="n">
        <v>0</v>
      </c>
      <c r="BQ1917" s="493" t="n">
        <v>0</v>
      </c>
      <c r="BR1917" s="493" t="n">
        <v>0</v>
      </c>
      <c r="BS1917" s="493" t="n">
        <v>0</v>
      </c>
      <c r="BT1917" s="493" t="n">
        <v>0</v>
      </c>
      <c r="BU1917" s="493" t="n">
        <v>0</v>
      </c>
      <c r="BV1917" s="493" t="n">
        <v>0</v>
      </c>
      <c r="BW1917" s="493" t="n">
        <v>0</v>
      </c>
    </row>
    <row r="1918">
      <c r="A1918" t="inlineStr">
        <is>
          <t>[C9D1] Angiotensin-II 길항제, 고혈압제 (C2) 혹은 이뇨제 복합제제</t>
        </is>
      </c>
      <c r="B1918" t="inlineStr">
        <is>
          <t>경동제약</t>
        </is>
      </c>
      <c r="C1918" t="inlineStr">
        <is>
          <t>발트렙 플러스</t>
        </is>
      </c>
      <c r="D1918" t="inlineStr">
        <is>
          <t>경동제약</t>
        </is>
      </c>
      <c r="E1918" t="inlineStr">
        <is>
          <t>hydrochlorothiazide,  valsartan</t>
        </is>
      </c>
      <c r="F1918" t="inlineStr">
        <is>
          <t>상급종합병원</t>
        </is>
      </c>
      <c r="G1918" t="inlineStr">
        <is>
          <t>Generic</t>
        </is>
      </c>
      <c r="H1918" s="493" t="n">
        <v>0</v>
      </c>
      <c r="I1918" s="493" t="n">
        <v>0</v>
      </c>
      <c r="J1918" s="493" t="n">
        <v>0</v>
      </c>
      <c r="K1918" s="493" t="n">
        <v>0</v>
      </c>
      <c r="L1918" s="493" t="n">
        <v>0</v>
      </c>
      <c r="M1918" s="493" t="n">
        <v>0</v>
      </c>
      <c r="N1918" s="493" t="n">
        <v>0</v>
      </c>
      <c r="O1918" s="493" t="n">
        <v>0</v>
      </c>
      <c r="P1918" s="493" t="n">
        <v>82.31999999999999</v>
      </c>
      <c r="Q1918" s="493" t="n">
        <v>0</v>
      </c>
      <c r="R1918" s="493" t="n">
        <v>0</v>
      </c>
      <c r="S1918" s="493" t="n">
        <v>0</v>
      </c>
      <c r="T1918" s="493" t="n">
        <v>0</v>
      </c>
      <c r="U1918" s="493" t="n">
        <v>0</v>
      </c>
      <c r="V1918" s="493" t="n">
        <v>0</v>
      </c>
      <c r="W1918" s="493" t="n">
        <v>0</v>
      </c>
      <c r="X1918" s="493" t="n">
        <v>0</v>
      </c>
      <c r="Y1918" s="493" t="n">
        <v>0</v>
      </c>
      <c r="Z1918" s="493" t="n">
        <v>0</v>
      </c>
      <c r="AA1918" s="493" t="n">
        <v>0</v>
      </c>
      <c r="AB1918" s="493" t="n">
        <v>0</v>
      </c>
      <c r="AC1918" s="493" t="n">
        <v>0</v>
      </c>
      <c r="AD1918" s="493" t="n">
        <v>0</v>
      </c>
      <c r="AE1918" s="493" t="n">
        <v>0</v>
      </c>
      <c r="AF1918" s="493" t="n">
        <v>0</v>
      </c>
      <c r="AG1918" s="493" t="n">
        <v>0</v>
      </c>
      <c r="AH1918" s="493" t="n">
        <v>0</v>
      </c>
      <c r="AI1918" s="493" t="n">
        <v>0</v>
      </c>
      <c r="AJ1918" s="493" t="n">
        <v>0</v>
      </c>
      <c r="AK1918" s="493" t="n">
        <v>0</v>
      </c>
      <c r="AL1918" s="493" t="n">
        <v>0</v>
      </c>
      <c r="AM1918" s="493" t="n">
        <v>0</v>
      </c>
      <c r="AN1918" s="493" t="n">
        <v>0</v>
      </c>
      <c r="AO1918" s="493" t="n">
        <v>0</v>
      </c>
      <c r="AP1918" s="493" t="n">
        <v>0</v>
      </c>
      <c r="AQ1918" s="493" t="n">
        <v>0</v>
      </c>
      <c r="AR1918" s="493" t="n">
        <v>0</v>
      </c>
      <c r="AS1918" s="493" t="n">
        <v>0</v>
      </c>
      <c r="AT1918" s="493" t="n">
        <v>0</v>
      </c>
      <c r="AU1918" s="493" t="n">
        <v>0</v>
      </c>
      <c r="AV1918" s="493" t="n">
        <v>0</v>
      </c>
      <c r="AW1918" s="493" t="n">
        <v>0</v>
      </c>
      <c r="AX1918" s="493" t="n">
        <v>0</v>
      </c>
      <c r="AY1918" s="493" t="n">
        <v>0</v>
      </c>
      <c r="AZ1918" s="493" t="n">
        <v>0</v>
      </c>
      <c r="BA1918" s="493" t="n">
        <v>0</v>
      </c>
      <c r="BB1918" s="493" t="n">
        <v>0</v>
      </c>
      <c r="BC1918" s="493" t="n">
        <v>0</v>
      </c>
      <c r="BD1918" s="493" t="n">
        <v>0</v>
      </c>
      <c r="BE1918" s="493" t="n">
        <v>0</v>
      </c>
      <c r="BF1918" s="493" t="n">
        <v>0</v>
      </c>
      <c r="BG1918" s="493" t="n">
        <v>0</v>
      </c>
      <c r="BH1918" s="493" t="n">
        <v>0</v>
      </c>
      <c r="BI1918" s="493" t="n">
        <v>0</v>
      </c>
      <c r="BJ1918" s="493" t="n">
        <v>0</v>
      </c>
      <c r="BK1918" s="493" t="n">
        <v>0</v>
      </c>
      <c r="BL1918" s="493" t="n">
        <v>0</v>
      </c>
      <c r="BM1918" s="493" t="n">
        <v>0</v>
      </c>
      <c r="BN1918" s="493" t="n">
        <v>0</v>
      </c>
      <c r="BO1918" s="493" t="n">
        <v>0</v>
      </c>
      <c r="BP1918" s="493" t="n">
        <v>0</v>
      </c>
      <c r="BQ1918" s="493" t="n">
        <v>0</v>
      </c>
      <c r="BR1918" s="493" t="n">
        <v>0</v>
      </c>
      <c r="BS1918" s="493" t="n">
        <v>0</v>
      </c>
      <c r="BT1918" s="493" t="n">
        <v>0</v>
      </c>
      <c r="BU1918" s="493" t="n">
        <v>0</v>
      </c>
      <c r="BV1918" s="493" t="n">
        <v>0</v>
      </c>
      <c r="BW1918" s="493" t="n">
        <v>0</v>
      </c>
    </row>
    <row r="1919">
      <c r="A1919" t="inlineStr">
        <is>
          <t>[C9D1] Angiotensin-II 길항제, 고혈압제 (C2) 혹은 이뇨제 복합제제</t>
        </is>
      </c>
      <c r="B1919" t="inlineStr">
        <is>
          <t>경동제약</t>
        </is>
      </c>
      <c r="C1919" t="inlineStr">
        <is>
          <t>발트렙 플러스</t>
        </is>
      </c>
      <c r="D1919" t="inlineStr">
        <is>
          <t>경동제약</t>
        </is>
      </c>
      <c r="E1919" t="inlineStr">
        <is>
          <t>hydrochlorothiazide,  valsartan</t>
        </is>
      </c>
      <c r="F1919" t="inlineStr">
        <is>
          <t>종합병원</t>
        </is>
      </c>
      <c r="G1919" t="inlineStr">
        <is>
          <t>Generic</t>
        </is>
      </c>
      <c r="H1919" s="493" t="n">
        <v>780.6</v>
      </c>
      <c r="I1919" s="493" t="n">
        <v>5193.95</v>
      </c>
      <c r="J1919" s="493" t="n">
        <v>3349.75</v>
      </c>
      <c r="K1919" s="493" t="n">
        <v>2554.34</v>
      </c>
      <c r="L1919" s="493" t="n">
        <v>3398.29</v>
      </c>
      <c r="M1919" s="493" t="n">
        <v>1935.57</v>
      </c>
      <c r="N1919" s="493" t="n">
        <v>763.84</v>
      </c>
      <c r="O1919" s="493" t="n">
        <v>4637.04</v>
      </c>
      <c r="P1919" s="493" t="n">
        <v>695.52</v>
      </c>
      <c r="Q1919" s="493" t="n">
        <v>0</v>
      </c>
      <c r="R1919" s="493" t="n">
        <v>3970.42</v>
      </c>
      <c r="S1919" s="493" t="n">
        <v>817.5599999999999</v>
      </c>
      <c r="T1919" s="493" t="n">
        <v>1656.32</v>
      </c>
      <c r="U1919" s="493" t="n">
        <v>4771.65</v>
      </c>
      <c r="V1919" s="493" t="n">
        <v>2381.26</v>
      </c>
      <c r="W1919" s="493" t="n">
        <v>2969.72</v>
      </c>
      <c r="X1919" s="493" t="n">
        <v>4427.11</v>
      </c>
      <c r="Y1919" s="493" t="n">
        <v>2753.54</v>
      </c>
      <c r="Z1919" s="493" t="n">
        <v>2023.58</v>
      </c>
      <c r="AA1919" s="493" t="n">
        <v>5083.4</v>
      </c>
      <c r="AB1919" s="493" t="n">
        <v>3838.68</v>
      </c>
      <c r="AC1919" s="493" t="n">
        <v>3003.95</v>
      </c>
      <c r="AD1919" s="493" t="n">
        <v>4315.86</v>
      </c>
      <c r="AE1919" s="493" t="n">
        <v>3435.24</v>
      </c>
      <c r="AF1919" s="493" t="n">
        <v>3410.28</v>
      </c>
      <c r="AG1919" s="493" t="n">
        <v>4042.7</v>
      </c>
      <c r="AH1919" s="493" t="n">
        <v>4946.12</v>
      </c>
      <c r="AI1919" s="493" t="n">
        <v>1234.32</v>
      </c>
      <c r="AJ1919" s="493" t="n">
        <v>3862.6</v>
      </c>
      <c r="AK1919" s="493" t="n">
        <v>5373</v>
      </c>
      <c r="AL1919" s="493" t="n">
        <v>596.1</v>
      </c>
      <c r="AM1919" s="493" t="n">
        <v>5829.6</v>
      </c>
      <c r="AN1919" s="493" t="n">
        <v>5049.92</v>
      </c>
      <c r="AO1919" s="493" t="n">
        <v>1816.6</v>
      </c>
      <c r="AP1919" s="493" t="n">
        <v>3951.99</v>
      </c>
      <c r="AQ1919" s="493" t="n">
        <v>4852.85</v>
      </c>
      <c r="AR1919" s="493" t="n">
        <v>2769.08</v>
      </c>
      <c r="AS1919" s="493" t="n">
        <v>2247.6</v>
      </c>
      <c r="AT1919" s="493" t="n">
        <v>3704.94</v>
      </c>
      <c r="AU1919" s="493" t="n">
        <v>1949.4</v>
      </c>
      <c r="AV1919" s="493" t="n">
        <v>2731.54</v>
      </c>
      <c r="AW1919" s="493" t="n">
        <v>1596.78</v>
      </c>
      <c r="AX1919" s="493" t="n">
        <v>1511.1</v>
      </c>
      <c r="AY1919" s="493" t="n">
        <v>2677.05</v>
      </c>
      <c r="AZ1919" s="493" t="n">
        <v>2781.43</v>
      </c>
      <c r="BA1919" s="493" t="n">
        <v>2684.8</v>
      </c>
      <c r="BB1919" s="493" t="n">
        <v>1370.7</v>
      </c>
      <c r="BC1919" s="493" t="n">
        <v>3075.3</v>
      </c>
      <c r="BD1919" s="493" t="n">
        <v>2941.08</v>
      </c>
      <c r="BE1919" s="493" t="n">
        <v>2136.11</v>
      </c>
      <c r="BF1919" s="493" t="n">
        <v>673.3200000000001</v>
      </c>
      <c r="BG1919" s="493" t="n">
        <v>3623.08</v>
      </c>
      <c r="BH1919" s="493" t="n">
        <v>1518.62</v>
      </c>
      <c r="BI1919" s="493" t="n">
        <v>1712.3</v>
      </c>
      <c r="BJ1919" s="493" t="n">
        <v>3807.05</v>
      </c>
      <c r="BK1919" s="493" t="n">
        <v>1820.04</v>
      </c>
      <c r="BL1919" s="493" t="n">
        <v>108</v>
      </c>
      <c r="BM1919" s="493" t="n">
        <v>1976.04</v>
      </c>
      <c r="BN1919" s="493" t="n">
        <v>2796.84</v>
      </c>
      <c r="BO1919" s="493" t="n">
        <v>0</v>
      </c>
      <c r="BP1919" s="493" t="n">
        <v>3674.07</v>
      </c>
      <c r="BQ1919" s="493" t="n">
        <v>2168</v>
      </c>
      <c r="BR1919" s="493" t="n">
        <v>0</v>
      </c>
      <c r="BS1919" s="493" t="n">
        <v>2333.38</v>
      </c>
      <c r="BT1919" s="493" t="n">
        <v>2321.25</v>
      </c>
      <c r="BU1919" s="493" t="n">
        <v>0</v>
      </c>
      <c r="BV1919" s="493" t="n">
        <v>1564.92</v>
      </c>
      <c r="BW1919" s="493" t="n">
        <v>2663.76</v>
      </c>
    </row>
    <row r="1920">
      <c r="A1920" t="inlineStr">
        <is>
          <t>[C9D1] Angiotensin-II 길항제, 고혈압제 (C2) 혹은 이뇨제 복합제제</t>
        </is>
      </c>
      <c r="B1920" t="inlineStr">
        <is>
          <t>경동제약</t>
        </is>
      </c>
      <c r="C1920" t="inlineStr">
        <is>
          <t>발트렙 플러스</t>
        </is>
      </c>
      <c r="D1920" t="inlineStr">
        <is>
          <t>경동제약</t>
        </is>
      </c>
      <c r="E1920" t="inlineStr">
        <is>
          <t>hydrochlorothiazide,  valsartan</t>
        </is>
      </c>
      <c r="F1920" t="inlineStr">
        <is>
          <t>병원</t>
        </is>
      </c>
      <c r="G1920" t="inlineStr">
        <is>
          <t>Generic</t>
        </is>
      </c>
      <c r="H1920" s="493" t="n">
        <v>19964.08</v>
      </c>
      <c r="I1920" s="493" t="n">
        <v>16144.19</v>
      </c>
      <c r="J1920" s="493" t="n">
        <v>21205.08</v>
      </c>
      <c r="K1920" s="493" t="n">
        <v>18598.42</v>
      </c>
      <c r="L1920" s="493" t="n">
        <v>23272.42</v>
      </c>
      <c r="M1920" s="493" t="n">
        <v>19768.4</v>
      </c>
      <c r="N1920" s="493" t="n">
        <v>23553.91</v>
      </c>
      <c r="O1920" s="493" t="n">
        <v>18659.51</v>
      </c>
      <c r="P1920" s="493" t="n">
        <v>25882.42</v>
      </c>
      <c r="Q1920" s="493" t="n">
        <v>20939.26</v>
      </c>
      <c r="R1920" s="493" t="n">
        <v>3926.13</v>
      </c>
      <c r="S1920" s="493" t="n">
        <v>1756.8</v>
      </c>
      <c r="T1920" s="493" t="n">
        <v>2750.95</v>
      </c>
      <c r="U1920" s="493" t="n">
        <v>1993.68</v>
      </c>
      <c r="V1920" s="493" t="n">
        <v>4481.4</v>
      </c>
      <c r="W1920" s="493" t="n">
        <v>1518.06</v>
      </c>
      <c r="X1920" s="493" t="n">
        <v>4815.69</v>
      </c>
      <c r="Y1920" s="493" t="n">
        <v>2042.67</v>
      </c>
      <c r="Z1920" s="493" t="n">
        <v>3727</v>
      </c>
      <c r="AA1920" s="493" t="n">
        <v>2381.36</v>
      </c>
      <c r="AB1920" s="493" t="n">
        <v>4324.04</v>
      </c>
      <c r="AC1920" s="493" t="n">
        <v>4385.78</v>
      </c>
      <c r="AD1920" s="493" t="n">
        <v>5026.4</v>
      </c>
      <c r="AE1920" s="493" t="n">
        <v>3024.87</v>
      </c>
      <c r="AF1920" s="493" t="n">
        <v>3557.44</v>
      </c>
      <c r="AG1920" s="493" t="n">
        <v>2267.68</v>
      </c>
      <c r="AH1920" s="493" t="n">
        <v>2874.02</v>
      </c>
      <c r="AI1920" s="493" t="n">
        <v>2805.78</v>
      </c>
      <c r="AJ1920" s="493" t="n">
        <v>2604.15</v>
      </c>
      <c r="AK1920" s="493" t="n">
        <v>2314.8</v>
      </c>
      <c r="AL1920" s="493" t="n">
        <v>2782.5</v>
      </c>
      <c r="AM1920" s="493" t="n">
        <v>2583.7</v>
      </c>
      <c r="AN1920" s="493" t="n">
        <v>2494.98</v>
      </c>
      <c r="AO1920" s="493" t="n">
        <v>1932.54</v>
      </c>
      <c r="AP1920" s="493" t="n">
        <v>3473.4</v>
      </c>
      <c r="AQ1920" s="493" t="n">
        <v>1694.1</v>
      </c>
      <c r="AR1920" s="493" t="n">
        <v>7527.83</v>
      </c>
      <c r="AS1920" s="493" t="n">
        <v>4413.5</v>
      </c>
      <c r="AT1920" s="493" t="n">
        <v>4688.97</v>
      </c>
      <c r="AU1920" s="493" t="n">
        <v>8214.219999999999</v>
      </c>
      <c r="AV1920" s="493" t="n">
        <v>6162.26</v>
      </c>
      <c r="AW1920" s="493" t="n">
        <v>4451.13</v>
      </c>
      <c r="AX1920" s="493" t="n">
        <v>4718.04</v>
      </c>
      <c r="AY1920" s="493" t="n">
        <v>5358</v>
      </c>
      <c r="AZ1920" s="493" t="n">
        <v>6041.22</v>
      </c>
      <c r="BA1920" s="493" t="n">
        <v>6189.72</v>
      </c>
      <c r="BB1920" s="493" t="n">
        <v>6456</v>
      </c>
      <c r="BC1920" s="493" t="n">
        <v>7120.42</v>
      </c>
      <c r="BD1920" s="493" t="n">
        <v>4608.3</v>
      </c>
      <c r="BE1920" s="493" t="n">
        <v>5006.19</v>
      </c>
      <c r="BF1920" s="493" t="n">
        <v>5526.06</v>
      </c>
      <c r="BG1920" s="493" t="n">
        <v>5516.33</v>
      </c>
      <c r="BH1920" s="493" t="n">
        <v>6745.74</v>
      </c>
      <c r="BI1920" s="493" t="n">
        <v>6733.2</v>
      </c>
      <c r="BJ1920" s="493" t="n">
        <v>6010.5</v>
      </c>
      <c r="BK1920" s="493" t="n">
        <v>6208.44</v>
      </c>
      <c r="BL1920" s="493" t="n">
        <v>5579</v>
      </c>
      <c r="BM1920" s="493" t="n">
        <v>8019.28</v>
      </c>
      <c r="BN1920" s="493" t="n">
        <v>9604.540000000001</v>
      </c>
      <c r="BO1920" s="493" t="n">
        <v>4060.02</v>
      </c>
      <c r="BP1920" s="493" t="n">
        <v>5623.4</v>
      </c>
      <c r="BQ1920" s="493" t="n">
        <v>4488.46</v>
      </c>
      <c r="BR1920" s="493" t="n">
        <v>6768.18</v>
      </c>
      <c r="BS1920" s="493" t="n">
        <v>5736.57</v>
      </c>
      <c r="BT1920" s="493" t="n">
        <v>7143.81</v>
      </c>
      <c r="BU1920" s="493" t="n">
        <v>4262.68</v>
      </c>
      <c r="BV1920" s="493" t="n">
        <v>9320.940000000001</v>
      </c>
      <c r="BW1920" s="493" t="n">
        <v>6334.06</v>
      </c>
    </row>
    <row r="1921">
      <c r="A1921" t="inlineStr">
        <is>
          <t>[C9D1] Angiotensin-II 길항제, 고혈압제 (C2) 혹은 이뇨제 복합제제</t>
        </is>
      </c>
      <c r="B1921" t="inlineStr">
        <is>
          <t>경동제약</t>
        </is>
      </c>
      <c r="C1921" t="inlineStr">
        <is>
          <t>발트렙 플러스</t>
        </is>
      </c>
      <c r="D1921" t="inlineStr">
        <is>
          <t>경동제약</t>
        </is>
      </c>
      <c r="E1921" t="inlineStr">
        <is>
          <t>hydrochlorothiazide,  valsartan</t>
        </is>
      </c>
      <c r="F1921" t="inlineStr">
        <is>
          <t>의원</t>
        </is>
      </c>
      <c r="G1921" t="inlineStr">
        <is>
          <t>Generic</t>
        </is>
      </c>
      <c r="H1921" s="493" t="n">
        <v>224918.19</v>
      </c>
      <c r="I1921" s="493" t="n">
        <v>225265.72</v>
      </c>
      <c r="J1921" s="493" t="n">
        <v>236226.12</v>
      </c>
      <c r="K1921" s="493" t="n">
        <v>242027.41</v>
      </c>
      <c r="L1921" s="493" t="n">
        <v>222621.88</v>
      </c>
      <c r="M1921" s="493" t="n">
        <v>232772.22</v>
      </c>
      <c r="N1921" s="493" t="n">
        <v>221557.02</v>
      </c>
      <c r="O1921" s="493" t="n">
        <v>237648.62</v>
      </c>
      <c r="P1921" s="493" t="n">
        <v>222330.32</v>
      </c>
      <c r="Q1921" s="493" t="n">
        <v>242451.88</v>
      </c>
      <c r="R1921" s="493" t="n">
        <v>343148.88</v>
      </c>
      <c r="S1921" s="493" t="n">
        <v>530066.04</v>
      </c>
      <c r="T1921" s="493" t="n">
        <v>500752.06</v>
      </c>
      <c r="U1921" s="493" t="n">
        <v>471646.31</v>
      </c>
      <c r="V1921" s="493" t="n">
        <v>505031.91</v>
      </c>
      <c r="W1921" s="493" t="n">
        <v>483166.27</v>
      </c>
      <c r="X1921" s="493" t="n">
        <v>501018.63</v>
      </c>
      <c r="Y1921" s="493" t="n">
        <v>473174.53</v>
      </c>
      <c r="Z1921" s="493" t="n">
        <v>487329.91</v>
      </c>
      <c r="AA1921" s="493" t="n">
        <v>487155.89</v>
      </c>
      <c r="AB1921" s="493" t="n">
        <v>454857.32</v>
      </c>
      <c r="AC1921" s="493" t="n">
        <v>490730.42</v>
      </c>
      <c r="AD1921" s="493" t="n">
        <v>447752.67</v>
      </c>
      <c r="AE1921" s="493" t="n">
        <v>477442.55</v>
      </c>
      <c r="AF1921" s="493" t="n">
        <v>429162.75</v>
      </c>
      <c r="AG1921" s="493" t="n">
        <v>407241.94</v>
      </c>
      <c r="AH1921" s="493" t="n">
        <v>441476.55</v>
      </c>
      <c r="AI1921" s="493" t="n">
        <v>395997.56</v>
      </c>
      <c r="AJ1921" s="493" t="n">
        <v>441527.83</v>
      </c>
      <c r="AK1921" s="493" t="n">
        <v>443322.1</v>
      </c>
      <c r="AL1921" s="493" t="n">
        <v>457067.36</v>
      </c>
      <c r="AM1921" s="493" t="n">
        <v>420583.56</v>
      </c>
      <c r="AN1921" s="493" t="n">
        <v>416573.09</v>
      </c>
      <c r="AO1921" s="493" t="n">
        <v>440324.7</v>
      </c>
      <c r="AP1921" s="493" t="n">
        <v>441213.44</v>
      </c>
      <c r="AQ1921" s="493" t="n">
        <v>449747.05</v>
      </c>
      <c r="AR1921" s="493" t="n">
        <v>465887.28</v>
      </c>
      <c r="AS1921" s="493" t="n">
        <v>431971.48</v>
      </c>
      <c r="AT1921" s="493" t="n">
        <v>427477.66</v>
      </c>
      <c r="AU1921" s="493" t="n">
        <v>450373.97</v>
      </c>
      <c r="AV1921" s="493" t="n">
        <v>444104.79</v>
      </c>
      <c r="AW1921" s="493" t="n">
        <v>408693.02</v>
      </c>
      <c r="AX1921" s="493" t="n">
        <v>455182.85</v>
      </c>
      <c r="AY1921" s="493" t="n">
        <v>450886.55</v>
      </c>
      <c r="AZ1921" s="493" t="n">
        <v>431989.75</v>
      </c>
      <c r="BA1921" s="493" t="n">
        <v>465987.13</v>
      </c>
      <c r="BB1921" s="493" t="n">
        <v>426550.29</v>
      </c>
      <c r="BC1921" s="493" t="n">
        <v>495391.42</v>
      </c>
      <c r="BD1921" s="493" t="n">
        <v>429412.64</v>
      </c>
      <c r="BE1921" s="493" t="n">
        <v>438774.19</v>
      </c>
      <c r="BF1921" s="493" t="n">
        <v>431621.57</v>
      </c>
      <c r="BG1921" s="493" t="n">
        <v>449871.9</v>
      </c>
      <c r="BH1921" s="493" t="n">
        <v>438954.99</v>
      </c>
      <c r="BI1921" s="493" t="n">
        <v>417432.38</v>
      </c>
      <c r="BJ1921" s="493" t="n">
        <v>444177.74</v>
      </c>
      <c r="BK1921" s="493" t="n">
        <v>405758.26</v>
      </c>
      <c r="BL1921" s="493" t="n">
        <v>451109.26</v>
      </c>
      <c r="BM1921" s="493" t="n">
        <v>406153.85</v>
      </c>
      <c r="BN1921" s="493" t="n">
        <v>384070.24</v>
      </c>
      <c r="BO1921" s="493" t="n">
        <v>438334.43</v>
      </c>
      <c r="BP1921" s="493" t="n">
        <v>431251.2</v>
      </c>
      <c r="BQ1921" s="493" t="n">
        <v>382720.02</v>
      </c>
      <c r="BR1921" s="493" t="n">
        <v>415588.32</v>
      </c>
      <c r="BS1921" s="493" t="n">
        <v>421263.87</v>
      </c>
      <c r="BT1921" s="493" t="n">
        <v>403091.24</v>
      </c>
      <c r="BU1921" s="493" t="n">
        <v>408599.49</v>
      </c>
      <c r="BV1921" s="493" t="n">
        <v>422773.26</v>
      </c>
      <c r="BW1921" s="493" t="n">
        <v>408981.98</v>
      </c>
    </row>
    <row r="1922">
      <c r="A1922" t="inlineStr">
        <is>
          <t>[C9D1] Angiotensin-II 길항제, 고혈압제 (C2) 혹은 이뇨제 복합제제</t>
        </is>
      </c>
      <c r="B1922" t="inlineStr">
        <is>
          <t>경동제약</t>
        </is>
      </c>
      <c r="C1922" t="inlineStr">
        <is>
          <t>발트렙 플러스</t>
        </is>
      </c>
      <c r="D1922" t="inlineStr">
        <is>
          <t>경동제약</t>
        </is>
      </c>
      <c r="E1922" t="inlineStr">
        <is>
          <t>hydrochlorothiazide,  valsartan</t>
        </is>
      </c>
      <c r="F1922" t="inlineStr">
        <is>
          <t>보건소</t>
        </is>
      </c>
      <c r="G1922" t="inlineStr">
        <is>
          <t>Generic</t>
        </is>
      </c>
      <c r="H1922" s="493" t="n">
        <v>1935.3</v>
      </c>
      <c r="I1922" s="493" t="n">
        <v>3129</v>
      </c>
      <c r="J1922" s="493" t="n">
        <v>7324.5</v>
      </c>
      <c r="K1922" s="493" t="n">
        <v>7323.3</v>
      </c>
      <c r="L1922" s="493" t="n">
        <v>1004.7</v>
      </c>
      <c r="M1922" s="493" t="n">
        <v>7676.4</v>
      </c>
      <c r="N1922" s="493" t="n">
        <v>1921.8</v>
      </c>
      <c r="O1922" s="493" t="n">
        <v>1667.1</v>
      </c>
      <c r="P1922" s="493" t="n">
        <v>2702.4</v>
      </c>
      <c r="Q1922" s="493" t="n">
        <v>3112.8</v>
      </c>
      <c r="R1922" s="493" t="n">
        <v>2583.9</v>
      </c>
      <c r="S1922" s="493" t="n">
        <v>4667.4</v>
      </c>
      <c r="T1922" s="493" t="n">
        <v>2185.35</v>
      </c>
      <c r="U1922" s="493" t="n">
        <v>2903.7</v>
      </c>
      <c r="V1922" s="493" t="n">
        <v>10633.2</v>
      </c>
      <c r="W1922" s="493" t="n">
        <v>3231.05</v>
      </c>
      <c r="X1922" s="493" t="n">
        <v>8515.5</v>
      </c>
      <c r="Y1922" s="493" t="n">
        <v>3085.2</v>
      </c>
      <c r="Z1922" s="493" t="n">
        <v>3964.1</v>
      </c>
      <c r="AA1922" s="493" t="n">
        <v>7201.8</v>
      </c>
      <c r="AB1922" s="493" t="n">
        <v>2154.9</v>
      </c>
      <c r="AC1922" s="493" t="n">
        <v>4355.1</v>
      </c>
      <c r="AD1922" s="493" t="n">
        <v>7455.3</v>
      </c>
      <c r="AE1922" s="493" t="n">
        <v>1663.04</v>
      </c>
      <c r="AF1922" s="493" t="n">
        <v>3979.65</v>
      </c>
      <c r="AG1922" s="493" t="n">
        <v>6470.25</v>
      </c>
      <c r="AH1922" s="493" t="n">
        <v>2555.3</v>
      </c>
      <c r="AI1922" s="493" t="n">
        <v>3165.5</v>
      </c>
      <c r="AJ1922" s="493" t="n">
        <v>8038.3</v>
      </c>
      <c r="AK1922" s="493" t="n">
        <v>6802.54</v>
      </c>
      <c r="AL1922" s="493" t="n">
        <v>964.8</v>
      </c>
      <c r="AM1922" s="493" t="n">
        <v>9888</v>
      </c>
      <c r="AN1922" s="493" t="n">
        <v>2725.5</v>
      </c>
      <c r="AO1922" s="493" t="n">
        <v>301.8</v>
      </c>
      <c r="AP1922" s="493" t="n">
        <v>1869.6</v>
      </c>
      <c r="AQ1922" s="493" t="n">
        <v>11947.5</v>
      </c>
      <c r="AR1922" s="493" t="n">
        <v>1137</v>
      </c>
      <c r="AS1922" s="493" t="n">
        <v>4630.02</v>
      </c>
      <c r="AT1922" s="493" t="n">
        <v>2152.8</v>
      </c>
      <c r="AU1922" s="493" t="n">
        <v>4711.5</v>
      </c>
      <c r="AV1922" s="493" t="n">
        <v>4754.7</v>
      </c>
      <c r="AW1922" s="493" t="n">
        <v>2547.3</v>
      </c>
      <c r="AX1922" s="493" t="n">
        <v>537.3</v>
      </c>
      <c r="AY1922" s="493" t="n">
        <v>1491.9</v>
      </c>
      <c r="AZ1922" s="493" t="n">
        <v>2689.5</v>
      </c>
      <c r="BA1922" s="493" t="n">
        <v>585.6</v>
      </c>
      <c r="BB1922" s="493" t="n">
        <v>586.5</v>
      </c>
      <c r="BC1922" s="493" t="n">
        <v>1051.5</v>
      </c>
      <c r="BD1922" s="493" t="n">
        <v>1932.3</v>
      </c>
      <c r="BE1922" s="493" t="n">
        <v>116.4</v>
      </c>
      <c r="BF1922" s="493" t="n">
        <v>1294.5</v>
      </c>
      <c r="BG1922" s="493" t="n">
        <v>4514.7</v>
      </c>
      <c r="BH1922" s="493" t="n">
        <v>339.9</v>
      </c>
      <c r="BI1922" s="493" t="n">
        <v>1551.9</v>
      </c>
      <c r="BJ1922" s="493" t="n">
        <v>2305.5</v>
      </c>
      <c r="BK1922" s="493" t="n">
        <v>490.65</v>
      </c>
      <c r="BL1922" s="493" t="n">
        <v>579.6</v>
      </c>
      <c r="BM1922" s="493" t="n">
        <v>244.8</v>
      </c>
      <c r="BN1922" s="493" t="n">
        <v>1145.1</v>
      </c>
      <c r="BO1922" s="493" t="n">
        <v>421</v>
      </c>
      <c r="BP1922" s="493" t="n">
        <v>1273.52</v>
      </c>
      <c r="BQ1922" s="493" t="n">
        <v>837.4</v>
      </c>
      <c r="BR1922" s="493" t="n">
        <v>810.6</v>
      </c>
      <c r="BS1922" s="493" t="n">
        <v>276.3</v>
      </c>
      <c r="BT1922" s="493" t="n">
        <v>840</v>
      </c>
      <c r="BU1922" s="493" t="n">
        <v>102</v>
      </c>
      <c r="BV1922" s="493" t="n">
        <v>3659.1</v>
      </c>
      <c r="BW1922" s="493" t="n">
        <v>402.3</v>
      </c>
    </row>
    <row r="1923">
      <c r="A1923" t="inlineStr">
        <is>
          <t>[C9D1] Angiotensin-II 길항제, 고혈압제 (C2) 혹은 이뇨제 복합제제</t>
        </is>
      </c>
      <c r="B1923" t="inlineStr">
        <is>
          <t>경동제약</t>
        </is>
      </c>
      <c r="C1923" t="inlineStr">
        <is>
          <t>발트렙 플러스</t>
        </is>
      </c>
      <c r="D1923" t="inlineStr">
        <is>
          <t>경동제약</t>
        </is>
      </c>
      <c r="E1923" t="inlineStr">
        <is>
          <t>hydrochlorothiazide,  valsartan</t>
        </is>
      </c>
      <c r="F1923" t="inlineStr">
        <is>
          <t>기타(치과의원, 치과병원 등)</t>
        </is>
      </c>
      <c r="G1923" t="inlineStr">
        <is>
          <t>Generic</t>
        </is>
      </c>
      <c r="H1923" s="493" t="n">
        <v>269.7</v>
      </c>
      <c r="I1923" s="493" t="n">
        <v>564.6</v>
      </c>
      <c r="J1923" s="493" t="n">
        <v>187.8</v>
      </c>
      <c r="K1923" s="493" t="n">
        <v>165</v>
      </c>
      <c r="L1923" s="493" t="n">
        <v>177</v>
      </c>
      <c r="M1923" s="493" t="n">
        <v>396.15</v>
      </c>
      <c r="N1923" s="493" t="n">
        <v>179.4</v>
      </c>
      <c r="O1923" s="493" t="n">
        <v>773.7</v>
      </c>
      <c r="P1923" s="493" t="n">
        <v>187.8</v>
      </c>
      <c r="Q1923" s="493" t="n">
        <v>158.4</v>
      </c>
      <c r="R1923" s="493" t="n">
        <v>719.7</v>
      </c>
      <c r="S1923" s="493" t="n">
        <v>0</v>
      </c>
      <c r="T1923" s="493" t="n">
        <v>214.8</v>
      </c>
      <c r="U1923" s="493" t="n">
        <v>517.2</v>
      </c>
      <c r="V1923" s="493" t="n">
        <v>594.6</v>
      </c>
      <c r="W1923" s="493" t="n">
        <v>215.4</v>
      </c>
      <c r="X1923" s="493" t="n">
        <v>423.6</v>
      </c>
      <c r="Y1923" s="493" t="n">
        <v>640.8</v>
      </c>
      <c r="Z1923" s="493" t="n">
        <v>215.4</v>
      </c>
      <c r="AA1923" s="493" t="n">
        <v>0</v>
      </c>
      <c r="AB1923" s="493" t="n">
        <v>203.4</v>
      </c>
      <c r="AC1923" s="493" t="n">
        <v>218.4</v>
      </c>
      <c r="AD1923" s="493" t="n">
        <v>635.1</v>
      </c>
      <c r="AE1923" s="493" t="n">
        <v>273</v>
      </c>
      <c r="AF1923" s="493" t="n">
        <v>182.4</v>
      </c>
      <c r="AG1923" s="493" t="n">
        <v>0</v>
      </c>
      <c r="AH1923" s="493" t="n">
        <v>211.2</v>
      </c>
      <c r="AI1923" s="493" t="n">
        <v>469.2</v>
      </c>
      <c r="AJ1923" s="493" t="n">
        <v>394.8</v>
      </c>
      <c r="AK1923" s="493" t="n">
        <v>553.2</v>
      </c>
      <c r="AL1923" s="493" t="n">
        <v>382.8</v>
      </c>
      <c r="AM1923" s="493" t="n">
        <v>299.4</v>
      </c>
      <c r="AN1923" s="493" t="n">
        <v>861</v>
      </c>
      <c r="AO1923" s="493" t="n">
        <v>211.2</v>
      </c>
      <c r="AP1923" s="493" t="n">
        <v>577.8</v>
      </c>
      <c r="AQ1923" s="493" t="n">
        <v>337.8</v>
      </c>
      <c r="AR1923" s="493" t="n">
        <v>719.4</v>
      </c>
      <c r="AS1923" s="493" t="n">
        <v>345.6</v>
      </c>
      <c r="AT1923" s="493" t="n">
        <v>537.6</v>
      </c>
      <c r="AU1923" s="493" t="n">
        <v>324</v>
      </c>
      <c r="AV1923" s="493" t="n">
        <v>682.2</v>
      </c>
      <c r="AW1923" s="493" t="n">
        <v>646.8</v>
      </c>
      <c r="AX1923" s="493" t="n">
        <v>475.2</v>
      </c>
      <c r="AY1923" s="493" t="n">
        <v>630.6</v>
      </c>
      <c r="AZ1923" s="493" t="n">
        <v>583.8</v>
      </c>
      <c r="BA1923" s="493" t="n">
        <v>370.2</v>
      </c>
      <c r="BB1923" s="493" t="n">
        <v>814.2</v>
      </c>
      <c r="BC1923" s="493" t="n">
        <v>348</v>
      </c>
      <c r="BD1923" s="493" t="n">
        <v>813.6</v>
      </c>
      <c r="BE1923" s="493" t="n">
        <v>387.6</v>
      </c>
      <c r="BF1923" s="493" t="n">
        <v>666.3</v>
      </c>
      <c r="BG1923" s="493" t="n">
        <v>420.6</v>
      </c>
      <c r="BH1923" s="493" t="n">
        <v>603</v>
      </c>
      <c r="BI1923" s="493" t="n">
        <v>403.8</v>
      </c>
      <c r="BJ1923" s="493" t="n">
        <v>276</v>
      </c>
      <c r="BK1923" s="493" t="n">
        <v>1208.7</v>
      </c>
      <c r="BL1923" s="493" t="n">
        <v>258.6</v>
      </c>
      <c r="BM1923" s="493" t="n">
        <v>975</v>
      </c>
      <c r="BN1923" s="493" t="n">
        <v>783.6</v>
      </c>
      <c r="BO1923" s="493" t="n">
        <v>382.8</v>
      </c>
      <c r="BP1923" s="493" t="n">
        <v>385.2</v>
      </c>
      <c r="BQ1923" s="493" t="n">
        <v>481.2</v>
      </c>
      <c r="BR1923" s="493" t="n">
        <v>936.3</v>
      </c>
      <c r="BS1923" s="493" t="n">
        <v>267.6</v>
      </c>
      <c r="BT1923" s="493" t="n">
        <v>897</v>
      </c>
      <c r="BU1923" s="493" t="n">
        <v>660</v>
      </c>
      <c r="BV1923" s="493" t="n">
        <v>350.4</v>
      </c>
      <c r="BW1923" s="493" t="n">
        <v>905.1</v>
      </c>
    </row>
    <row r="1924">
      <c r="A1924" t="inlineStr">
        <is>
          <t>[C9D1] Angiotensin-II 길항제, 고혈압제 (C2) 혹은 이뇨제 복합제제</t>
        </is>
      </c>
      <c r="B1924" t="inlineStr">
        <is>
          <t>경동제약</t>
        </is>
      </c>
      <c r="C1924" t="inlineStr">
        <is>
          <t>칸사타 플러스</t>
        </is>
      </c>
      <c r="D1924" t="inlineStr">
        <is>
          <t>경동제약</t>
        </is>
      </c>
      <c r="E1924" t="inlineStr">
        <is>
          <t>candesartan cilexetil,  hydrochlorothiazide</t>
        </is>
      </c>
      <c r="F1924" t="inlineStr">
        <is>
          <t>상급종합병원</t>
        </is>
      </c>
      <c r="G1924" t="inlineStr">
        <is>
          <t>Generic</t>
        </is>
      </c>
      <c r="H1924" s="493" t="n">
        <v>0</v>
      </c>
      <c r="I1924" s="493" t="n">
        <v>0</v>
      </c>
      <c r="J1924" s="493" t="n">
        <v>0</v>
      </c>
      <c r="K1924" s="493" t="n">
        <v>0</v>
      </c>
      <c r="L1924" s="493" t="n">
        <v>0</v>
      </c>
      <c r="M1924" s="493" t="n">
        <v>0</v>
      </c>
      <c r="N1924" s="493" t="n">
        <v>0</v>
      </c>
      <c r="O1924" s="493" t="n">
        <v>0</v>
      </c>
      <c r="P1924" s="493" t="n">
        <v>0</v>
      </c>
      <c r="Q1924" s="493" t="n">
        <v>0</v>
      </c>
      <c r="R1924" s="493" t="n">
        <v>0</v>
      </c>
      <c r="S1924" s="493" t="n">
        <v>0</v>
      </c>
      <c r="T1924" s="493" t="n">
        <v>0</v>
      </c>
      <c r="U1924" s="493" t="n">
        <v>0</v>
      </c>
      <c r="V1924" s="493" t="n">
        <v>0</v>
      </c>
      <c r="W1924" s="493" t="n">
        <v>0</v>
      </c>
      <c r="X1924" s="493" t="n">
        <v>0</v>
      </c>
      <c r="Y1924" s="493" t="n">
        <v>0</v>
      </c>
      <c r="Z1924" s="493" t="n">
        <v>0</v>
      </c>
      <c r="AA1924" s="493" t="n">
        <v>0</v>
      </c>
      <c r="AB1924" s="493" t="n">
        <v>0</v>
      </c>
      <c r="AC1924" s="493" t="n">
        <v>0</v>
      </c>
      <c r="AD1924" s="493" t="n">
        <v>0</v>
      </c>
      <c r="AE1924" s="493" t="n">
        <v>0</v>
      </c>
      <c r="AF1924" s="493" t="n">
        <v>0</v>
      </c>
      <c r="AG1924" s="493" t="n">
        <v>0</v>
      </c>
      <c r="AH1924" s="493" t="n">
        <v>0</v>
      </c>
      <c r="AI1924" s="493" t="n">
        <v>0</v>
      </c>
      <c r="AJ1924" s="493" t="n">
        <v>0</v>
      </c>
      <c r="AK1924" s="493" t="n">
        <v>0</v>
      </c>
      <c r="AL1924" s="493" t="n">
        <v>0</v>
      </c>
      <c r="AM1924" s="493" t="n">
        <v>0</v>
      </c>
      <c r="AN1924" s="493" t="n">
        <v>0</v>
      </c>
      <c r="AO1924" s="493" t="n">
        <v>0</v>
      </c>
      <c r="AP1924" s="493" t="n">
        <v>0</v>
      </c>
      <c r="AQ1924" s="493" t="n">
        <v>0</v>
      </c>
      <c r="AR1924" s="493" t="n">
        <v>0</v>
      </c>
      <c r="AS1924" s="493" t="n">
        <v>0</v>
      </c>
      <c r="AT1924" s="493" t="n">
        <v>0</v>
      </c>
      <c r="AU1924" s="493" t="n">
        <v>0</v>
      </c>
      <c r="AV1924" s="493" t="n">
        <v>0</v>
      </c>
      <c r="AW1924" s="493" t="n">
        <v>0</v>
      </c>
      <c r="AX1924" s="493" t="n">
        <v>0</v>
      </c>
      <c r="AY1924" s="493" t="n">
        <v>0</v>
      </c>
      <c r="AZ1924" s="493" t="n">
        <v>0</v>
      </c>
      <c r="BA1924" s="493" t="n">
        <v>0</v>
      </c>
      <c r="BB1924" s="493" t="n">
        <v>0</v>
      </c>
      <c r="BC1924" s="493" t="n">
        <v>0</v>
      </c>
      <c r="BD1924" s="493" t="n">
        <v>0</v>
      </c>
      <c r="BE1924" s="493" t="n">
        <v>0</v>
      </c>
      <c r="BF1924" s="493" t="n">
        <v>0</v>
      </c>
      <c r="BG1924" s="493" t="n">
        <v>0</v>
      </c>
      <c r="BH1924" s="493" t="n">
        <v>0</v>
      </c>
      <c r="BI1924" s="493" t="n">
        <v>0</v>
      </c>
      <c r="BJ1924" s="493" t="n">
        <v>0</v>
      </c>
      <c r="BK1924" s="493" t="n">
        <v>0</v>
      </c>
      <c r="BL1924" s="493" t="n">
        <v>0</v>
      </c>
      <c r="BM1924" s="493" t="n">
        <v>131.46</v>
      </c>
      <c r="BN1924" s="493" t="n">
        <v>0</v>
      </c>
      <c r="BO1924" s="493" t="n">
        <v>0</v>
      </c>
      <c r="BP1924" s="493" t="n">
        <v>328.06</v>
      </c>
      <c r="BQ1924" s="493" t="n">
        <v>0</v>
      </c>
      <c r="BR1924" s="493" t="n">
        <v>0</v>
      </c>
      <c r="BS1924" s="493" t="n">
        <v>0</v>
      </c>
      <c r="BT1924" s="493" t="n">
        <v>0</v>
      </c>
      <c r="BU1924" s="493" t="n">
        <v>0</v>
      </c>
      <c r="BV1924" s="493" t="n">
        <v>0</v>
      </c>
      <c r="BW1924" s="493" t="n">
        <v>0</v>
      </c>
    </row>
    <row r="1925">
      <c r="A1925" t="inlineStr">
        <is>
          <t>[C9D1] Angiotensin-II 길항제, 고혈압제 (C2) 혹은 이뇨제 복합제제</t>
        </is>
      </c>
      <c r="B1925" t="inlineStr">
        <is>
          <t>경동제약</t>
        </is>
      </c>
      <c r="C1925" t="inlineStr">
        <is>
          <t>칸사타 플러스</t>
        </is>
      </c>
      <c r="D1925" t="inlineStr">
        <is>
          <t>경동제약</t>
        </is>
      </c>
      <c r="E1925" t="inlineStr">
        <is>
          <t>candesartan cilexetil,  hydrochlorothiazide</t>
        </is>
      </c>
      <c r="F1925" t="inlineStr">
        <is>
          <t>종합병원</t>
        </is>
      </c>
      <c r="G1925" t="inlineStr">
        <is>
          <t>Generic</t>
        </is>
      </c>
      <c r="H1925" s="493" t="n">
        <v>0</v>
      </c>
      <c r="I1925" s="493" t="n">
        <v>177.6</v>
      </c>
      <c r="J1925" s="493" t="n">
        <v>0</v>
      </c>
      <c r="K1925" s="493" t="n">
        <v>109.8</v>
      </c>
      <c r="L1925" s="493" t="n">
        <v>152.4</v>
      </c>
      <c r="M1925" s="493" t="n">
        <v>20.31</v>
      </c>
      <c r="N1925" s="493" t="n">
        <v>70.5</v>
      </c>
      <c r="O1925" s="493" t="n">
        <v>102.56</v>
      </c>
      <c r="P1925" s="493" t="n">
        <v>329.7</v>
      </c>
      <c r="Q1925" s="493" t="n">
        <v>825.75</v>
      </c>
      <c r="R1925" s="493" t="n">
        <v>0</v>
      </c>
      <c r="S1925" s="493" t="n">
        <v>624.9</v>
      </c>
      <c r="T1925" s="493" t="n">
        <v>777.6</v>
      </c>
      <c r="U1925" s="493" t="n">
        <v>1037.1</v>
      </c>
      <c r="V1925" s="493" t="n">
        <v>540</v>
      </c>
      <c r="W1925" s="493" t="n">
        <v>0</v>
      </c>
      <c r="X1925" s="493" t="n">
        <v>1513.2</v>
      </c>
      <c r="Y1925" s="493" t="n">
        <v>478.8</v>
      </c>
      <c r="Z1925" s="493" t="n">
        <v>347.7</v>
      </c>
      <c r="AA1925" s="493" t="n">
        <v>1207.2</v>
      </c>
      <c r="AB1925" s="493" t="n">
        <v>352.2</v>
      </c>
      <c r="AC1925" s="493" t="n">
        <v>119.4</v>
      </c>
      <c r="AD1925" s="493" t="n">
        <v>786</v>
      </c>
      <c r="AE1925" s="493" t="n">
        <v>708</v>
      </c>
      <c r="AF1925" s="493" t="n">
        <v>656.4</v>
      </c>
      <c r="AG1925" s="493" t="n">
        <v>876.9</v>
      </c>
      <c r="AH1925" s="493" t="n">
        <v>529.2</v>
      </c>
      <c r="AI1925" s="493" t="n">
        <v>348.6</v>
      </c>
      <c r="AJ1925" s="493" t="n">
        <v>175.5</v>
      </c>
      <c r="AK1925" s="493" t="n">
        <v>121.8</v>
      </c>
      <c r="AL1925" s="493" t="n">
        <v>118.2</v>
      </c>
      <c r="AM1925" s="493" t="n">
        <v>545.1</v>
      </c>
      <c r="AN1925" s="493" t="n">
        <v>354.6</v>
      </c>
      <c r="AO1925" s="493" t="n">
        <v>105</v>
      </c>
      <c r="AP1925" s="493" t="n">
        <v>274.5</v>
      </c>
      <c r="AQ1925" s="493" t="n">
        <v>3230.8</v>
      </c>
      <c r="AR1925" s="493" t="n">
        <v>1285.8</v>
      </c>
      <c r="AS1925" s="493" t="n">
        <v>5369.7</v>
      </c>
      <c r="AT1925" s="493" t="n">
        <v>927</v>
      </c>
      <c r="AU1925" s="493" t="n">
        <v>1847.4</v>
      </c>
      <c r="AV1925" s="493" t="n">
        <v>1713.3</v>
      </c>
      <c r="AW1925" s="493" t="n">
        <v>1184.6</v>
      </c>
      <c r="AX1925" s="493" t="n">
        <v>570.6</v>
      </c>
      <c r="AY1925" s="493" t="n">
        <v>3286.5</v>
      </c>
      <c r="AZ1925" s="493" t="n">
        <v>878.7</v>
      </c>
      <c r="BA1925" s="493" t="n">
        <v>2770.8</v>
      </c>
      <c r="BB1925" s="493" t="n">
        <v>1672.2</v>
      </c>
      <c r="BC1925" s="493" t="n">
        <v>1069.5</v>
      </c>
      <c r="BD1925" s="493" t="n">
        <v>776.1</v>
      </c>
      <c r="BE1925" s="493" t="n">
        <v>2643.9</v>
      </c>
      <c r="BF1925" s="493" t="n">
        <v>1042.2</v>
      </c>
      <c r="BG1925" s="493" t="n">
        <v>622</v>
      </c>
      <c r="BH1925" s="493" t="n">
        <v>2448.3</v>
      </c>
      <c r="BI1925" s="493" t="n">
        <v>557.1</v>
      </c>
      <c r="BJ1925" s="493" t="n">
        <v>1908.15</v>
      </c>
      <c r="BK1925" s="493" t="n">
        <v>2077.5</v>
      </c>
      <c r="BL1925" s="493" t="n">
        <v>1472.4</v>
      </c>
      <c r="BM1925" s="493" t="n">
        <v>446.36</v>
      </c>
      <c r="BN1925" s="493" t="n">
        <v>807.75</v>
      </c>
      <c r="BO1925" s="493" t="n">
        <v>2091.6</v>
      </c>
      <c r="BP1925" s="493" t="n">
        <v>607.5</v>
      </c>
      <c r="BQ1925" s="493" t="n">
        <v>983.7</v>
      </c>
      <c r="BR1925" s="493" t="n">
        <v>1506.6</v>
      </c>
      <c r="BS1925" s="493" t="n">
        <v>632.7</v>
      </c>
      <c r="BT1925" s="493" t="n">
        <v>637.2</v>
      </c>
      <c r="BU1925" s="493" t="n">
        <v>2115.3</v>
      </c>
      <c r="BV1925" s="493" t="n">
        <v>107.1</v>
      </c>
      <c r="BW1925" s="493" t="n">
        <v>656.1</v>
      </c>
    </row>
    <row r="1926">
      <c r="A1926" t="inlineStr">
        <is>
          <t>[C9D1] Angiotensin-II 길항제, 고혈압제 (C2) 혹은 이뇨제 복합제제</t>
        </is>
      </c>
      <c r="B1926" t="inlineStr">
        <is>
          <t>경동제약</t>
        </is>
      </c>
      <c r="C1926" t="inlineStr">
        <is>
          <t>칸사타 플러스</t>
        </is>
      </c>
      <c r="D1926" t="inlineStr">
        <is>
          <t>경동제약</t>
        </is>
      </c>
      <c r="E1926" t="inlineStr">
        <is>
          <t>candesartan cilexetil,  hydrochlorothiazide</t>
        </is>
      </c>
      <c r="F1926" t="inlineStr">
        <is>
          <t>병원</t>
        </is>
      </c>
      <c r="G1926" t="inlineStr">
        <is>
          <t>Generic</t>
        </is>
      </c>
      <c r="H1926" s="493" t="n">
        <v>1977.6</v>
      </c>
      <c r="I1926" s="493" t="n">
        <v>3118.2</v>
      </c>
      <c r="J1926" s="493" t="n">
        <v>1680</v>
      </c>
      <c r="K1926" s="493" t="n">
        <v>839.4</v>
      </c>
      <c r="L1926" s="493" t="n">
        <v>480</v>
      </c>
      <c r="M1926" s="493" t="n">
        <v>0</v>
      </c>
      <c r="N1926" s="493" t="n">
        <v>1350.9</v>
      </c>
      <c r="O1926" s="493" t="n">
        <v>2279.7</v>
      </c>
      <c r="P1926" s="493" t="n">
        <v>1240.6</v>
      </c>
      <c r="Q1926" s="493" t="n">
        <v>363</v>
      </c>
      <c r="R1926" s="493" t="n">
        <v>719.7</v>
      </c>
      <c r="S1926" s="493" t="n">
        <v>2153.4</v>
      </c>
      <c r="T1926" s="493" t="n">
        <v>1153.2</v>
      </c>
      <c r="U1926" s="493" t="n">
        <v>4444.5</v>
      </c>
      <c r="V1926" s="493" t="n">
        <v>1182.6</v>
      </c>
      <c r="W1926" s="493" t="n">
        <v>2035.2</v>
      </c>
      <c r="X1926" s="493" t="n">
        <v>721.8</v>
      </c>
      <c r="Y1926" s="493" t="n">
        <v>1449</v>
      </c>
      <c r="Z1926" s="493" t="n">
        <v>239.7</v>
      </c>
      <c r="AA1926" s="493" t="n">
        <v>1680</v>
      </c>
      <c r="AB1926" s="493" t="n">
        <v>1079.4</v>
      </c>
      <c r="AC1926" s="493" t="n">
        <v>600</v>
      </c>
      <c r="AD1926" s="493" t="n">
        <v>309.3</v>
      </c>
      <c r="AE1926" s="493" t="n">
        <v>1440.6</v>
      </c>
      <c r="AF1926" s="493" t="n">
        <v>844.8</v>
      </c>
      <c r="AG1926" s="493" t="n">
        <v>120</v>
      </c>
      <c r="AH1926" s="493" t="n">
        <v>1324.5</v>
      </c>
      <c r="AI1926" s="493" t="n">
        <v>139.5</v>
      </c>
      <c r="AJ1926" s="493" t="n">
        <v>713.4</v>
      </c>
      <c r="AK1926" s="493" t="n">
        <v>240</v>
      </c>
      <c r="AL1926" s="493" t="n">
        <v>359.7</v>
      </c>
      <c r="AM1926" s="493" t="n">
        <v>961.2</v>
      </c>
      <c r="AN1926" s="493" t="n">
        <v>120</v>
      </c>
      <c r="AO1926" s="493" t="n">
        <v>120</v>
      </c>
      <c r="AP1926" s="493" t="n">
        <v>118.5</v>
      </c>
      <c r="AQ1926" s="493" t="n">
        <v>102.9</v>
      </c>
      <c r="AR1926" s="493" t="n">
        <v>241</v>
      </c>
      <c r="AS1926" s="493" t="n">
        <v>120</v>
      </c>
      <c r="AT1926" s="493" t="n">
        <v>120</v>
      </c>
      <c r="AU1926" s="493" t="n">
        <v>71.09999999999999</v>
      </c>
      <c r="AV1926" s="493" t="n">
        <v>11.25</v>
      </c>
      <c r="AW1926" s="493" t="n">
        <v>274.03</v>
      </c>
      <c r="AX1926" s="493" t="n">
        <v>23.1</v>
      </c>
      <c r="AY1926" s="493" t="n">
        <v>144.6</v>
      </c>
      <c r="AZ1926" s="493" t="n">
        <v>23.1</v>
      </c>
      <c r="BA1926" s="493" t="n">
        <v>348</v>
      </c>
      <c r="BB1926" s="493" t="n">
        <v>24</v>
      </c>
      <c r="BC1926" s="493" t="n">
        <v>23.1</v>
      </c>
      <c r="BD1926" s="493" t="n">
        <v>49.5</v>
      </c>
      <c r="BE1926" s="493" t="n">
        <v>170.1</v>
      </c>
      <c r="BF1926" s="493" t="n">
        <v>99.34</v>
      </c>
      <c r="BG1926" s="493" t="n">
        <v>311.76</v>
      </c>
      <c r="BH1926" s="493" t="n">
        <v>295.72</v>
      </c>
      <c r="BI1926" s="493" t="n">
        <v>285.6</v>
      </c>
      <c r="BJ1926" s="493" t="n">
        <v>373.86</v>
      </c>
      <c r="BK1926" s="493" t="n">
        <v>313</v>
      </c>
      <c r="BL1926" s="493" t="n">
        <v>296.7</v>
      </c>
      <c r="BM1926" s="493" t="n">
        <v>1197.84</v>
      </c>
      <c r="BN1926" s="493" t="n">
        <v>219.25</v>
      </c>
      <c r="BO1926" s="493" t="n">
        <v>738.6</v>
      </c>
      <c r="BP1926" s="493" t="n">
        <v>1370.7</v>
      </c>
      <c r="BQ1926" s="493" t="n">
        <v>40.5</v>
      </c>
      <c r="BR1926" s="493" t="n">
        <v>1375.8</v>
      </c>
      <c r="BS1926" s="493" t="n">
        <v>787.83</v>
      </c>
      <c r="BT1926" s="493" t="n">
        <v>284.25</v>
      </c>
      <c r="BU1926" s="493" t="n">
        <v>1600.65</v>
      </c>
      <c r="BV1926" s="493" t="n">
        <v>2402.96</v>
      </c>
      <c r="BW1926" s="493" t="n">
        <v>1451.1</v>
      </c>
    </row>
    <row r="1927">
      <c r="A1927" t="inlineStr">
        <is>
          <t>[C9D1] Angiotensin-II 길항제, 고혈압제 (C2) 혹은 이뇨제 복합제제</t>
        </is>
      </c>
      <c r="B1927" t="inlineStr">
        <is>
          <t>경동제약</t>
        </is>
      </c>
      <c r="C1927" t="inlineStr">
        <is>
          <t>칸사타 플러스</t>
        </is>
      </c>
      <c r="D1927" t="inlineStr">
        <is>
          <t>경동제약</t>
        </is>
      </c>
      <c r="E1927" t="inlineStr">
        <is>
          <t>candesartan cilexetil,  hydrochlorothiazide</t>
        </is>
      </c>
      <c r="F1927" t="inlineStr">
        <is>
          <t>의원</t>
        </is>
      </c>
      <c r="G1927" t="inlineStr">
        <is>
          <t>Generic</t>
        </is>
      </c>
      <c r="H1927" s="493" t="n">
        <v>143077.31</v>
      </c>
      <c r="I1927" s="493" t="n">
        <v>186322.33</v>
      </c>
      <c r="J1927" s="493" t="n">
        <v>194285.28</v>
      </c>
      <c r="K1927" s="493" t="n">
        <v>195207.79</v>
      </c>
      <c r="L1927" s="493" t="n">
        <v>188189.77</v>
      </c>
      <c r="M1927" s="493" t="n">
        <v>199254.97</v>
      </c>
      <c r="N1927" s="493" t="n">
        <v>198747.47</v>
      </c>
      <c r="O1927" s="493" t="n">
        <v>191379.26</v>
      </c>
      <c r="P1927" s="493" t="n">
        <v>179243.2</v>
      </c>
      <c r="Q1927" s="493" t="n">
        <v>176762.01</v>
      </c>
      <c r="R1927" s="493" t="n">
        <v>203004.03</v>
      </c>
      <c r="S1927" s="493" t="n">
        <v>210833.36</v>
      </c>
      <c r="T1927" s="493" t="n">
        <v>192996.91</v>
      </c>
      <c r="U1927" s="493" t="n">
        <v>179048.46</v>
      </c>
      <c r="V1927" s="493" t="n">
        <v>188192.73</v>
      </c>
      <c r="W1927" s="493" t="n">
        <v>175677.96</v>
      </c>
      <c r="X1927" s="493" t="n">
        <v>183023.89</v>
      </c>
      <c r="Y1927" s="493" t="n">
        <v>177445.87</v>
      </c>
      <c r="Z1927" s="493" t="n">
        <v>172023.09</v>
      </c>
      <c r="AA1927" s="493" t="n">
        <v>191727.54</v>
      </c>
      <c r="AB1927" s="493" t="n">
        <v>181656.31</v>
      </c>
      <c r="AC1927" s="493" t="n">
        <v>174029.69</v>
      </c>
      <c r="AD1927" s="493" t="n">
        <v>178926.15</v>
      </c>
      <c r="AE1927" s="493" t="n">
        <v>186786</v>
      </c>
      <c r="AF1927" s="493" t="n">
        <v>169363.8</v>
      </c>
      <c r="AG1927" s="493" t="n">
        <v>156002.48</v>
      </c>
      <c r="AH1927" s="493" t="n">
        <v>182273.36</v>
      </c>
      <c r="AI1927" s="493" t="n">
        <v>171476.53</v>
      </c>
      <c r="AJ1927" s="493" t="n">
        <v>180015.18</v>
      </c>
      <c r="AK1927" s="493" t="n">
        <v>162050.19</v>
      </c>
      <c r="AL1927" s="493" t="n">
        <v>170641.52</v>
      </c>
      <c r="AM1927" s="493" t="n">
        <v>169343.85</v>
      </c>
      <c r="AN1927" s="493" t="n">
        <v>153895.94</v>
      </c>
      <c r="AO1927" s="493" t="n">
        <v>146467.64</v>
      </c>
      <c r="AP1927" s="493" t="n">
        <v>164679.08</v>
      </c>
      <c r="AQ1927" s="493" t="n">
        <v>174294.31</v>
      </c>
      <c r="AR1927" s="493" t="n">
        <v>185361.02</v>
      </c>
      <c r="AS1927" s="493" t="n">
        <v>175923.81</v>
      </c>
      <c r="AT1927" s="493" t="n">
        <v>183119.7</v>
      </c>
      <c r="AU1927" s="493" t="n">
        <v>187803.16</v>
      </c>
      <c r="AV1927" s="493" t="n">
        <v>183618.54</v>
      </c>
      <c r="AW1927" s="493" t="n">
        <v>172064.05</v>
      </c>
      <c r="AX1927" s="493" t="n">
        <v>170644.53</v>
      </c>
      <c r="AY1927" s="493" t="n">
        <v>178720.28</v>
      </c>
      <c r="AZ1927" s="493" t="n">
        <v>181013.06</v>
      </c>
      <c r="BA1927" s="493" t="n">
        <v>192218.62</v>
      </c>
      <c r="BB1927" s="493" t="n">
        <v>185129.27</v>
      </c>
      <c r="BC1927" s="493" t="n">
        <v>201481.29</v>
      </c>
      <c r="BD1927" s="493" t="n">
        <v>179331.78</v>
      </c>
      <c r="BE1927" s="493" t="n">
        <v>167801.23</v>
      </c>
      <c r="BF1927" s="493" t="n">
        <v>192008.2</v>
      </c>
      <c r="BG1927" s="493" t="n">
        <v>207489.3</v>
      </c>
      <c r="BH1927" s="493" t="n">
        <v>190397.54</v>
      </c>
      <c r="BI1927" s="493" t="n">
        <v>171435.91</v>
      </c>
      <c r="BJ1927" s="493" t="n">
        <v>200103.26</v>
      </c>
      <c r="BK1927" s="493" t="n">
        <v>176553.75</v>
      </c>
      <c r="BL1927" s="493" t="n">
        <v>209354.88</v>
      </c>
      <c r="BM1927" s="493" t="n">
        <v>178596.4</v>
      </c>
      <c r="BN1927" s="493" t="n">
        <v>167628.85</v>
      </c>
      <c r="BO1927" s="493" t="n">
        <v>199541.43</v>
      </c>
      <c r="BP1927" s="493" t="n">
        <v>184940.69</v>
      </c>
      <c r="BQ1927" s="493" t="n">
        <v>168118.13</v>
      </c>
      <c r="BR1927" s="493" t="n">
        <v>193216.47</v>
      </c>
      <c r="BS1927" s="493" t="n">
        <v>178786.53</v>
      </c>
      <c r="BT1927" s="493" t="n">
        <v>182549.69</v>
      </c>
      <c r="BU1927" s="493" t="n">
        <v>189746.31</v>
      </c>
      <c r="BV1927" s="493" t="n">
        <v>192771.37</v>
      </c>
      <c r="BW1927" s="493" t="n">
        <v>180119.4</v>
      </c>
    </row>
    <row r="1928">
      <c r="A1928" t="inlineStr">
        <is>
          <t>[C9D1] Angiotensin-II 길항제, 고혈압제 (C2) 혹은 이뇨제 복합제제</t>
        </is>
      </c>
      <c r="B1928" t="inlineStr">
        <is>
          <t>경동제약</t>
        </is>
      </c>
      <c r="C1928" t="inlineStr">
        <is>
          <t>칸사타 플러스</t>
        </is>
      </c>
      <c r="D1928" t="inlineStr">
        <is>
          <t>경동제약</t>
        </is>
      </c>
      <c r="E1928" t="inlineStr">
        <is>
          <t>candesartan cilexetil,  hydrochlorothiazide</t>
        </is>
      </c>
      <c r="F1928" t="inlineStr">
        <is>
          <t>보건소</t>
        </is>
      </c>
      <c r="G1928" t="inlineStr">
        <is>
          <t>Generic</t>
        </is>
      </c>
      <c r="H1928" s="493" t="n">
        <v>1673.7</v>
      </c>
      <c r="I1928" s="493" t="n">
        <v>3</v>
      </c>
      <c r="J1928" s="493" t="n">
        <v>1119.9</v>
      </c>
      <c r="K1928" s="493" t="n">
        <v>837</v>
      </c>
      <c r="L1928" s="493" t="n">
        <v>508.8</v>
      </c>
      <c r="M1928" s="493" t="n">
        <v>540</v>
      </c>
      <c r="N1928" s="493" t="n">
        <v>2254.8</v>
      </c>
      <c r="O1928" s="493" t="n">
        <v>96.89</v>
      </c>
      <c r="P1928" s="493" t="n">
        <v>377.1</v>
      </c>
      <c r="Q1928" s="493" t="n">
        <v>151.16</v>
      </c>
      <c r="R1928" s="493" t="n">
        <v>1111.5</v>
      </c>
      <c r="S1928" s="493" t="n">
        <v>71.7</v>
      </c>
      <c r="T1928" s="493" t="n">
        <v>1153.8</v>
      </c>
      <c r="U1928" s="493" t="n">
        <v>76.2</v>
      </c>
      <c r="V1928" s="493" t="n">
        <v>48.6</v>
      </c>
      <c r="W1928" s="493" t="n">
        <v>62.1</v>
      </c>
      <c r="X1928" s="493" t="n">
        <v>61.8</v>
      </c>
      <c r="Y1928" s="493" t="n">
        <v>48.9</v>
      </c>
      <c r="Z1928" s="493" t="n">
        <v>700.2</v>
      </c>
      <c r="AA1928" s="493" t="n">
        <v>1789.8</v>
      </c>
      <c r="AB1928" s="493" t="n">
        <v>37.8</v>
      </c>
      <c r="AC1928" s="493" t="n">
        <v>80.40000000000001</v>
      </c>
      <c r="AD1928" s="493" t="n">
        <v>715.5</v>
      </c>
      <c r="AE1928" s="493" t="n">
        <v>486.9</v>
      </c>
      <c r="AF1928" s="493" t="n">
        <v>2963.7</v>
      </c>
      <c r="AG1928" s="493" t="n">
        <v>180.9</v>
      </c>
      <c r="AH1928" s="493" t="n">
        <v>8.4</v>
      </c>
      <c r="AI1928" s="493" t="n">
        <v>5.4</v>
      </c>
      <c r="AJ1928" s="493" t="n">
        <v>259.5</v>
      </c>
      <c r="AK1928" s="493" t="n">
        <v>4.2</v>
      </c>
      <c r="AL1928" s="493" t="n">
        <v>263.1</v>
      </c>
      <c r="AM1928" s="493" t="n">
        <v>100.2</v>
      </c>
      <c r="AN1928" s="493" t="n">
        <v>3</v>
      </c>
      <c r="AO1928" s="493" t="n">
        <v>629.5</v>
      </c>
      <c r="AP1928" s="493" t="n">
        <v>138</v>
      </c>
      <c r="AQ1928" s="493" t="n">
        <v>40.5</v>
      </c>
      <c r="AR1928" s="493" t="n">
        <v>364.5</v>
      </c>
      <c r="AS1928" s="493" t="n">
        <v>0.9</v>
      </c>
      <c r="AT1928" s="493" t="n">
        <v>66.59999999999999</v>
      </c>
      <c r="AU1928" s="493" t="n">
        <v>410.24</v>
      </c>
      <c r="AV1928" s="493" t="n">
        <v>511.85</v>
      </c>
      <c r="AW1928" s="493" t="n">
        <v>209.4</v>
      </c>
      <c r="AX1928" s="493" t="n">
        <v>5.4</v>
      </c>
      <c r="AY1928" s="493" t="n">
        <v>1053.3</v>
      </c>
      <c r="AZ1928" s="493" t="n">
        <v>8.1</v>
      </c>
      <c r="BA1928" s="493" t="n">
        <v>216</v>
      </c>
      <c r="BB1928" s="493" t="n">
        <v>1286.25</v>
      </c>
      <c r="BC1928" s="493" t="n">
        <v>2177.55</v>
      </c>
      <c r="BD1928" s="493" t="n">
        <v>595.5</v>
      </c>
      <c r="BE1928" s="493" t="n">
        <v>3029.7</v>
      </c>
      <c r="BF1928" s="493" t="n">
        <v>1334.1</v>
      </c>
      <c r="BG1928" s="493" t="n">
        <v>639</v>
      </c>
      <c r="BH1928" s="493" t="n">
        <v>1936.8</v>
      </c>
      <c r="BI1928" s="493" t="n">
        <v>316.2</v>
      </c>
      <c r="BJ1928" s="493" t="n">
        <v>1548</v>
      </c>
      <c r="BK1928" s="493" t="n">
        <v>2142</v>
      </c>
      <c r="BL1928" s="493" t="n">
        <v>883.2</v>
      </c>
      <c r="BM1928" s="493" t="n">
        <v>916.2</v>
      </c>
      <c r="BN1928" s="493" t="n">
        <v>170.7</v>
      </c>
      <c r="BO1928" s="493" t="n">
        <v>2061.6</v>
      </c>
      <c r="BP1928" s="493" t="n">
        <v>772.35</v>
      </c>
      <c r="BQ1928" s="493" t="n">
        <v>1900.8</v>
      </c>
      <c r="BR1928" s="493" t="n">
        <v>1586.4</v>
      </c>
      <c r="BS1928" s="493" t="n">
        <v>490.35</v>
      </c>
      <c r="BT1928" s="493" t="n">
        <v>178.05</v>
      </c>
      <c r="BU1928" s="493" t="n">
        <v>2074.5</v>
      </c>
      <c r="BV1928" s="493" t="n">
        <v>139.2</v>
      </c>
      <c r="BW1928" s="493" t="n">
        <v>459.6</v>
      </c>
    </row>
    <row r="1929">
      <c r="A1929" t="inlineStr">
        <is>
          <t>[C9D1] Angiotensin-II 길항제, 고혈압제 (C2) 혹은 이뇨제 복합제제</t>
        </is>
      </c>
      <c r="B1929" t="inlineStr">
        <is>
          <t>경동제약</t>
        </is>
      </c>
      <c r="C1929" t="inlineStr">
        <is>
          <t>칸사타 플러스</t>
        </is>
      </c>
      <c r="D1929" t="inlineStr">
        <is>
          <t>경동제약</t>
        </is>
      </c>
      <c r="E1929" t="inlineStr">
        <is>
          <t>candesartan cilexetil,  hydrochlorothiazide</t>
        </is>
      </c>
      <c r="F1929" t="inlineStr">
        <is>
          <t>기타(치과의원, 치과병원 등)</t>
        </is>
      </c>
      <c r="G1929" t="inlineStr">
        <is>
          <t>Generic</t>
        </is>
      </c>
      <c r="H1929" s="493" t="n">
        <v>0</v>
      </c>
      <c r="I1929" s="493" t="n">
        <v>0</v>
      </c>
      <c r="J1929" s="493" t="n">
        <v>0</v>
      </c>
      <c r="K1929" s="493" t="n">
        <v>0</v>
      </c>
      <c r="L1929" s="493" t="n">
        <v>0</v>
      </c>
      <c r="M1929" s="493" t="n">
        <v>0</v>
      </c>
      <c r="N1929" s="493" t="n">
        <v>0</v>
      </c>
      <c r="O1929" s="493" t="n">
        <v>0</v>
      </c>
      <c r="P1929" s="493" t="n">
        <v>0</v>
      </c>
      <c r="Q1929" s="493" t="n">
        <v>0</v>
      </c>
      <c r="R1929" s="493" t="n">
        <v>0</v>
      </c>
      <c r="S1929" s="493" t="n">
        <v>0</v>
      </c>
      <c r="T1929" s="493" t="n">
        <v>0</v>
      </c>
      <c r="U1929" s="493" t="n">
        <v>0</v>
      </c>
      <c r="V1929" s="493" t="n">
        <v>0</v>
      </c>
      <c r="W1929" s="493" t="n">
        <v>0</v>
      </c>
      <c r="X1929" s="493" t="n">
        <v>0</v>
      </c>
      <c r="Y1929" s="493" t="n">
        <v>0</v>
      </c>
      <c r="Z1929" s="493" t="n">
        <v>0</v>
      </c>
      <c r="AA1929" s="493" t="n">
        <v>0</v>
      </c>
      <c r="AB1929" s="493" t="n">
        <v>0</v>
      </c>
      <c r="AC1929" s="493" t="n">
        <v>0</v>
      </c>
      <c r="AD1929" s="493" t="n">
        <v>0</v>
      </c>
      <c r="AE1929" s="493" t="n">
        <v>0</v>
      </c>
      <c r="AF1929" s="493" t="n">
        <v>0</v>
      </c>
      <c r="AG1929" s="493" t="n">
        <v>0</v>
      </c>
      <c r="AH1929" s="493" t="n">
        <v>0</v>
      </c>
      <c r="AI1929" s="493" t="n">
        <v>0</v>
      </c>
      <c r="AJ1929" s="493" t="n">
        <v>0</v>
      </c>
      <c r="AK1929" s="493" t="n">
        <v>0</v>
      </c>
      <c r="AL1929" s="493" t="n">
        <v>0</v>
      </c>
      <c r="AM1929" s="493" t="n">
        <v>0</v>
      </c>
      <c r="AN1929" s="493" t="n">
        <v>0</v>
      </c>
      <c r="AO1929" s="493" t="n">
        <v>0</v>
      </c>
      <c r="AP1929" s="493" t="n">
        <v>0</v>
      </c>
      <c r="AQ1929" s="493" t="n">
        <v>0</v>
      </c>
      <c r="AR1929" s="493" t="n">
        <v>0</v>
      </c>
      <c r="AS1929" s="493" t="n">
        <v>0</v>
      </c>
      <c r="AT1929" s="493" t="n">
        <v>115.5</v>
      </c>
      <c r="AU1929" s="493" t="n">
        <v>232.8</v>
      </c>
      <c r="AV1929" s="493" t="n">
        <v>0</v>
      </c>
      <c r="AW1929" s="493" t="n">
        <v>0</v>
      </c>
      <c r="AX1929" s="493" t="n">
        <v>0</v>
      </c>
      <c r="AY1929" s="493" t="n">
        <v>0</v>
      </c>
      <c r="AZ1929" s="493" t="n">
        <v>0</v>
      </c>
      <c r="BA1929" s="493" t="n">
        <v>0</v>
      </c>
      <c r="BB1929" s="493" t="n">
        <v>0</v>
      </c>
      <c r="BC1929" s="493" t="n">
        <v>0</v>
      </c>
      <c r="BD1929" s="493" t="n">
        <v>0</v>
      </c>
      <c r="BE1929" s="493" t="n">
        <v>0</v>
      </c>
      <c r="BF1929" s="493" t="n">
        <v>0</v>
      </c>
      <c r="BG1929" s="493" t="n">
        <v>0</v>
      </c>
      <c r="BH1929" s="493" t="n">
        <v>0</v>
      </c>
      <c r="BI1929" s="493" t="n">
        <v>0</v>
      </c>
      <c r="BJ1929" s="493" t="n">
        <v>0</v>
      </c>
      <c r="BK1929" s="493" t="n">
        <v>0</v>
      </c>
      <c r="BL1929" s="493" t="n">
        <v>0</v>
      </c>
      <c r="BM1929" s="493" t="n">
        <v>0</v>
      </c>
      <c r="BN1929" s="493" t="n">
        <v>0</v>
      </c>
      <c r="BO1929" s="493" t="n">
        <v>0</v>
      </c>
      <c r="BP1929" s="493" t="n">
        <v>0</v>
      </c>
      <c r="BQ1929" s="493" t="n">
        <v>0</v>
      </c>
      <c r="BR1929" s="493" t="n">
        <v>0</v>
      </c>
      <c r="BS1929" s="493" t="n">
        <v>0</v>
      </c>
      <c r="BT1929" s="493" t="n">
        <v>0</v>
      </c>
      <c r="BU1929" s="493" t="n">
        <v>0</v>
      </c>
      <c r="BV1929" s="493" t="n">
        <v>0</v>
      </c>
      <c r="BW1929" s="493" t="n">
        <v>0</v>
      </c>
    </row>
    <row r="1930">
      <c r="A1930" t="inlineStr">
        <is>
          <t>[C9D1] Angiotensin-II 길항제, 고혈압제 (C2) 혹은 이뇨제 복합제제</t>
        </is>
      </c>
      <c r="B1930" t="inlineStr">
        <is>
          <t>경보제약</t>
        </is>
      </c>
      <c r="C1930" t="inlineStr">
        <is>
          <t>오르메탄 플러스</t>
        </is>
      </c>
      <c r="D1930" t="inlineStr">
        <is>
          <t>경보제약</t>
        </is>
      </c>
      <c r="E1930" t="inlineStr">
        <is>
          <t>hydrochlorothiazide,  olmesartan medoxomil</t>
        </is>
      </c>
      <c r="F1930" t="inlineStr">
        <is>
          <t>병원</t>
        </is>
      </c>
      <c r="G1930" t="inlineStr">
        <is>
          <t>Generic</t>
        </is>
      </c>
      <c r="H1930" s="493" t="n">
        <v>0</v>
      </c>
      <c r="I1930" s="493" t="n">
        <v>0</v>
      </c>
      <c r="J1930" s="493" t="n">
        <v>0</v>
      </c>
      <c r="K1930" s="493" t="n">
        <v>0</v>
      </c>
      <c r="L1930" s="493" t="n">
        <v>0</v>
      </c>
      <c r="M1930" s="493" t="n">
        <v>0</v>
      </c>
      <c r="N1930" s="493" t="n">
        <v>0</v>
      </c>
      <c r="O1930" s="493" t="n">
        <v>0</v>
      </c>
      <c r="P1930" s="493" t="n">
        <v>0</v>
      </c>
      <c r="Q1930" s="493" t="n">
        <v>0</v>
      </c>
      <c r="R1930" s="493" t="n">
        <v>0</v>
      </c>
      <c r="S1930" s="493" t="n">
        <v>0</v>
      </c>
      <c r="T1930" s="493" t="n">
        <v>0</v>
      </c>
      <c r="U1930" s="493" t="n">
        <v>0</v>
      </c>
      <c r="V1930" s="493" t="n">
        <v>0</v>
      </c>
      <c r="W1930" s="493" t="n">
        <v>0</v>
      </c>
      <c r="X1930" s="493" t="n">
        <v>0</v>
      </c>
      <c r="Y1930" s="493" t="n">
        <v>0</v>
      </c>
      <c r="Z1930" s="493" t="n">
        <v>0</v>
      </c>
      <c r="AA1930" s="493" t="n">
        <v>0</v>
      </c>
      <c r="AB1930" s="493" t="n">
        <v>240</v>
      </c>
      <c r="AC1930" s="493" t="n">
        <v>0</v>
      </c>
      <c r="AD1930" s="493" t="n">
        <v>0</v>
      </c>
      <c r="AE1930" s="493" t="n">
        <v>241.8</v>
      </c>
      <c r="AF1930" s="493" t="n">
        <v>240</v>
      </c>
      <c r="AG1930" s="493" t="n">
        <v>0</v>
      </c>
      <c r="AH1930" s="493" t="n">
        <v>0</v>
      </c>
      <c r="AI1930" s="493" t="n">
        <v>360</v>
      </c>
      <c r="AJ1930" s="493" t="n">
        <v>0</v>
      </c>
      <c r="AK1930" s="493" t="n">
        <v>0</v>
      </c>
      <c r="AL1930" s="493" t="n">
        <v>0</v>
      </c>
      <c r="AM1930" s="493" t="n">
        <v>0</v>
      </c>
      <c r="AN1930" s="493" t="n">
        <v>0</v>
      </c>
      <c r="AO1930" s="493" t="n">
        <v>360</v>
      </c>
      <c r="AP1930" s="493" t="n">
        <v>0</v>
      </c>
      <c r="AQ1930" s="493" t="n">
        <v>0</v>
      </c>
      <c r="AR1930" s="493" t="n">
        <v>0</v>
      </c>
      <c r="AS1930" s="493" t="n">
        <v>0</v>
      </c>
      <c r="AT1930" s="493" t="n">
        <v>0</v>
      </c>
      <c r="AU1930" s="493" t="n">
        <v>0</v>
      </c>
      <c r="AV1930" s="493" t="n">
        <v>0</v>
      </c>
      <c r="AW1930" s="493" t="n">
        <v>0</v>
      </c>
      <c r="AX1930" s="493" t="n">
        <v>0</v>
      </c>
      <c r="AY1930" s="493" t="n">
        <v>0</v>
      </c>
      <c r="AZ1930" s="493" t="n">
        <v>0</v>
      </c>
      <c r="BA1930" s="493" t="n">
        <v>0</v>
      </c>
      <c r="BB1930" s="493" t="n">
        <v>0</v>
      </c>
      <c r="BC1930" s="493" t="n">
        <v>0</v>
      </c>
      <c r="BD1930" s="493" t="n">
        <v>0</v>
      </c>
      <c r="BE1930" s="493" t="n">
        <v>0</v>
      </c>
      <c r="BF1930" s="493" t="n">
        <v>0</v>
      </c>
      <c r="BG1930" s="493" t="n">
        <v>0</v>
      </c>
      <c r="BH1930" s="493" t="n">
        <v>0</v>
      </c>
      <c r="BI1930" s="493" t="n">
        <v>0</v>
      </c>
      <c r="BJ1930" s="493" t="n">
        <v>0</v>
      </c>
      <c r="BK1930" s="493" t="n">
        <v>125.1</v>
      </c>
      <c r="BL1930" s="493" t="n">
        <v>163.2</v>
      </c>
      <c r="BM1930" s="493" t="n">
        <v>122.1</v>
      </c>
      <c r="BN1930" s="493" t="n">
        <v>121.2</v>
      </c>
      <c r="BO1930" s="493" t="n">
        <v>120.3</v>
      </c>
      <c r="BP1930" s="493" t="n">
        <v>241.2</v>
      </c>
      <c r="BQ1930" s="493" t="n">
        <v>122.1</v>
      </c>
      <c r="BR1930" s="493" t="n">
        <v>243.6</v>
      </c>
      <c r="BS1930" s="493" t="n">
        <v>124.5</v>
      </c>
      <c r="BT1930" s="493" t="n">
        <v>0</v>
      </c>
      <c r="BU1930" s="493" t="n">
        <v>70.18000000000001</v>
      </c>
      <c r="BV1930" s="493" t="n">
        <v>323.5</v>
      </c>
      <c r="BW1930" s="493" t="n">
        <v>143.6</v>
      </c>
    </row>
    <row r="1931">
      <c r="A1931" t="inlineStr">
        <is>
          <t>[C9D1] Angiotensin-II 길항제, 고혈압제 (C2) 혹은 이뇨제 복합제제</t>
        </is>
      </c>
      <c r="B1931" t="inlineStr">
        <is>
          <t>경보제약</t>
        </is>
      </c>
      <c r="C1931" t="inlineStr">
        <is>
          <t>오르메탄 플러스</t>
        </is>
      </c>
      <c r="D1931" t="inlineStr">
        <is>
          <t>경보제약</t>
        </is>
      </c>
      <c r="E1931" t="inlineStr">
        <is>
          <t>hydrochlorothiazide,  olmesartan medoxomil</t>
        </is>
      </c>
      <c r="F1931" t="inlineStr">
        <is>
          <t>의원</t>
        </is>
      </c>
      <c r="G1931" t="inlineStr">
        <is>
          <t>Generic</t>
        </is>
      </c>
      <c r="H1931" s="493" t="n">
        <v>48699.81</v>
      </c>
      <c r="I1931" s="493" t="n">
        <v>46831.78</v>
      </c>
      <c r="J1931" s="493" t="n">
        <v>57261.41</v>
      </c>
      <c r="K1931" s="493" t="n">
        <v>50626.63</v>
      </c>
      <c r="L1931" s="493" t="n">
        <v>48290.65</v>
      </c>
      <c r="M1931" s="493" t="n">
        <v>45508.05</v>
      </c>
      <c r="N1931" s="493" t="n">
        <v>44951.95</v>
      </c>
      <c r="O1931" s="493" t="n">
        <v>44798.58</v>
      </c>
      <c r="P1931" s="493" t="n">
        <v>39859.47</v>
      </c>
      <c r="Q1931" s="493" t="n">
        <v>41111.2</v>
      </c>
      <c r="R1931" s="493" t="n">
        <v>45844.17</v>
      </c>
      <c r="S1931" s="493" t="n">
        <v>66422.55</v>
      </c>
      <c r="T1931" s="493" t="n">
        <v>47229.39</v>
      </c>
      <c r="U1931" s="493" t="n">
        <v>47308.02</v>
      </c>
      <c r="V1931" s="493" t="n">
        <v>46382.68</v>
      </c>
      <c r="W1931" s="493" t="n">
        <v>49301.56</v>
      </c>
      <c r="X1931" s="493" t="n">
        <v>44345.35</v>
      </c>
      <c r="Y1931" s="493" t="n">
        <v>56031.03</v>
      </c>
      <c r="Z1931" s="493" t="n">
        <v>55557.16</v>
      </c>
      <c r="AA1931" s="493" t="n">
        <v>62035.45</v>
      </c>
      <c r="AB1931" s="493" t="n">
        <v>48710.53</v>
      </c>
      <c r="AC1931" s="493" t="n">
        <v>56960.79</v>
      </c>
      <c r="AD1931" s="493" t="n">
        <v>49579.99</v>
      </c>
      <c r="AE1931" s="493" t="n">
        <v>61500.14</v>
      </c>
      <c r="AF1931" s="493" t="n">
        <v>52923.21</v>
      </c>
      <c r="AG1931" s="493" t="n">
        <v>58310.02</v>
      </c>
      <c r="AH1931" s="493" t="n">
        <v>52335.28</v>
      </c>
      <c r="AI1931" s="493" t="n">
        <v>60396.48</v>
      </c>
      <c r="AJ1931" s="493" t="n">
        <v>53252.66</v>
      </c>
      <c r="AK1931" s="493" t="n">
        <v>57852.11</v>
      </c>
      <c r="AL1931" s="493" t="n">
        <v>52028.27</v>
      </c>
      <c r="AM1931" s="493" t="n">
        <v>58229.23</v>
      </c>
      <c r="AN1931" s="493" t="n">
        <v>50258.74</v>
      </c>
      <c r="AO1931" s="493" t="n">
        <v>49977.05</v>
      </c>
      <c r="AP1931" s="493" t="n">
        <v>44965.21</v>
      </c>
      <c r="AQ1931" s="493" t="n">
        <v>43508.34</v>
      </c>
      <c r="AR1931" s="493" t="n">
        <v>23952.06</v>
      </c>
      <c r="AS1931" s="493" t="n">
        <v>27387.56</v>
      </c>
      <c r="AT1931" s="493" t="n">
        <v>8536.34</v>
      </c>
      <c r="AU1931" s="493" t="n">
        <v>3765.84</v>
      </c>
      <c r="AV1931" s="493" t="n">
        <v>3324.33</v>
      </c>
      <c r="AW1931" s="493" t="n">
        <v>1443.62</v>
      </c>
      <c r="AX1931" s="493" t="n">
        <v>1303.12</v>
      </c>
      <c r="AY1931" s="493" t="n">
        <v>0</v>
      </c>
      <c r="AZ1931" s="493" t="n">
        <v>0</v>
      </c>
      <c r="BA1931" s="493" t="n">
        <v>0</v>
      </c>
      <c r="BB1931" s="493" t="n">
        <v>0</v>
      </c>
      <c r="BC1931" s="493" t="n">
        <v>1339.3</v>
      </c>
      <c r="BD1931" s="493" t="n">
        <v>1907.9</v>
      </c>
      <c r="BE1931" s="493" t="n">
        <v>5471.74</v>
      </c>
      <c r="BF1931" s="493" t="n">
        <v>2914.8</v>
      </c>
      <c r="BG1931" s="493" t="n">
        <v>4477.2</v>
      </c>
      <c r="BH1931" s="493" t="n">
        <v>4570.56</v>
      </c>
      <c r="BI1931" s="493" t="n">
        <v>7784.75</v>
      </c>
      <c r="BJ1931" s="493" t="n">
        <v>6928.68</v>
      </c>
      <c r="BK1931" s="493" t="n">
        <v>10283.46</v>
      </c>
      <c r="BL1931" s="493" t="n">
        <v>8520.450000000001</v>
      </c>
      <c r="BM1931" s="493" t="n">
        <v>10089.25</v>
      </c>
      <c r="BN1931" s="493" t="n">
        <v>7950.52</v>
      </c>
      <c r="BO1931" s="493" t="n">
        <v>10936.36</v>
      </c>
      <c r="BP1931" s="493" t="n">
        <v>8397.27</v>
      </c>
      <c r="BQ1931" s="493" t="n">
        <v>8679.58</v>
      </c>
      <c r="BR1931" s="493" t="n">
        <v>8082.18</v>
      </c>
      <c r="BS1931" s="493" t="n">
        <v>8450.040000000001</v>
      </c>
      <c r="BT1931" s="493" t="n">
        <v>5801.26</v>
      </c>
      <c r="BU1931" s="493" t="n">
        <v>7967.56</v>
      </c>
      <c r="BV1931" s="493" t="n">
        <v>7584.04</v>
      </c>
      <c r="BW1931" s="493" t="n">
        <v>12180.97</v>
      </c>
    </row>
    <row r="1932">
      <c r="A1932" t="inlineStr">
        <is>
          <t>[C9D1] Angiotensin-II 길항제, 고혈압제 (C2) 혹은 이뇨제 복합제제</t>
        </is>
      </c>
      <c r="B1932" t="inlineStr">
        <is>
          <t>경보제약</t>
        </is>
      </c>
      <c r="C1932" t="inlineStr">
        <is>
          <t>오르메탄 플러스</t>
        </is>
      </c>
      <c r="D1932" t="inlineStr">
        <is>
          <t>경보제약</t>
        </is>
      </c>
      <c r="E1932" t="inlineStr">
        <is>
          <t>hydrochlorothiazide,  olmesartan medoxomil</t>
        </is>
      </c>
      <c r="F1932" t="inlineStr">
        <is>
          <t>보건소</t>
        </is>
      </c>
      <c r="G1932" t="inlineStr">
        <is>
          <t>Generic</t>
        </is>
      </c>
      <c r="H1932" s="493" t="n">
        <v>1178.4</v>
      </c>
      <c r="I1932" s="493" t="n">
        <v>0</v>
      </c>
      <c r="J1932" s="493" t="n">
        <v>0</v>
      </c>
      <c r="K1932" s="493" t="n">
        <v>2520.9</v>
      </c>
      <c r="L1932" s="493" t="n">
        <v>0</v>
      </c>
      <c r="M1932" s="493" t="n">
        <v>186.2</v>
      </c>
      <c r="N1932" s="493" t="n">
        <v>2492.1</v>
      </c>
      <c r="O1932" s="493" t="n">
        <v>0</v>
      </c>
      <c r="P1932" s="493" t="n">
        <v>0</v>
      </c>
      <c r="Q1932" s="493" t="n">
        <v>1134</v>
      </c>
      <c r="R1932" s="493" t="n">
        <v>1593.9</v>
      </c>
      <c r="S1932" s="493" t="n">
        <v>0</v>
      </c>
      <c r="T1932" s="493" t="n">
        <v>819</v>
      </c>
      <c r="U1932" s="493" t="n">
        <v>0</v>
      </c>
      <c r="V1932" s="493" t="n">
        <v>0</v>
      </c>
      <c r="W1932" s="493" t="n">
        <v>0</v>
      </c>
      <c r="X1932" s="493" t="n">
        <v>1087.2</v>
      </c>
      <c r="Y1932" s="493" t="n">
        <v>0</v>
      </c>
      <c r="Z1932" s="493" t="n">
        <v>1541.4</v>
      </c>
      <c r="AA1932" s="493" t="n">
        <v>0</v>
      </c>
      <c r="AB1932" s="493" t="n">
        <v>1893</v>
      </c>
      <c r="AC1932" s="493" t="n">
        <v>357.6</v>
      </c>
      <c r="AD1932" s="493" t="n">
        <v>2012.4</v>
      </c>
      <c r="AE1932" s="493" t="n">
        <v>0</v>
      </c>
      <c r="AF1932" s="493" t="n">
        <v>2298</v>
      </c>
      <c r="AG1932" s="493" t="n">
        <v>0</v>
      </c>
      <c r="AH1932" s="493" t="n">
        <v>2065.8</v>
      </c>
      <c r="AI1932" s="493" t="n">
        <v>0</v>
      </c>
      <c r="AJ1932" s="493" t="n">
        <v>1141.8</v>
      </c>
      <c r="AK1932" s="493" t="n">
        <v>0</v>
      </c>
      <c r="AL1932" s="493" t="n">
        <v>0</v>
      </c>
      <c r="AM1932" s="493" t="n">
        <v>0</v>
      </c>
      <c r="AN1932" s="493" t="n">
        <v>0</v>
      </c>
      <c r="AO1932" s="493" t="n">
        <v>0</v>
      </c>
      <c r="AP1932" s="493" t="n">
        <v>0</v>
      </c>
      <c r="AQ1932" s="493" t="n">
        <v>0</v>
      </c>
      <c r="AR1932" s="493" t="n">
        <v>0</v>
      </c>
      <c r="AS1932" s="493" t="n">
        <v>0</v>
      </c>
      <c r="AT1932" s="493" t="n">
        <v>0</v>
      </c>
      <c r="AU1932" s="493" t="n">
        <v>0</v>
      </c>
      <c r="AV1932" s="493" t="n">
        <v>0</v>
      </c>
      <c r="AW1932" s="493" t="n">
        <v>0</v>
      </c>
      <c r="AX1932" s="493" t="n">
        <v>0</v>
      </c>
      <c r="AY1932" s="493" t="n">
        <v>0</v>
      </c>
      <c r="AZ1932" s="493" t="n">
        <v>0</v>
      </c>
      <c r="BA1932" s="493" t="n">
        <v>0</v>
      </c>
      <c r="BB1932" s="493" t="n">
        <v>0</v>
      </c>
      <c r="BC1932" s="493" t="n">
        <v>0</v>
      </c>
      <c r="BD1932" s="493" t="n">
        <v>0</v>
      </c>
      <c r="BE1932" s="493" t="n">
        <v>0</v>
      </c>
      <c r="BF1932" s="493" t="n">
        <v>0</v>
      </c>
      <c r="BG1932" s="493" t="n">
        <v>0</v>
      </c>
      <c r="BH1932" s="493" t="n">
        <v>0</v>
      </c>
      <c r="BI1932" s="493" t="n">
        <v>0</v>
      </c>
      <c r="BJ1932" s="493" t="n">
        <v>0</v>
      </c>
      <c r="BK1932" s="493" t="n">
        <v>0</v>
      </c>
      <c r="BL1932" s="493" t="n">
        <v>0</v>
      </c>
      <c r="BM1932" s="493" t="n">
        <v>0</v>
      </c>
      <c r="BN1932" s="493" t="n">
        <v>0</v>
      </c>
      <c r="BO1932" s="493" t="n">
        <v>0</v>
      </c>
      <c r="BP1932" s="493" t="n">
        <v>0</v>
      </c>
      <c r="BQ1932" s="493" t="n">
        <v>0</v>
      </c>
      <c r="BR1932" s="493" t="n">
        <v>0</v>
      </c>
      <c r="BS1932" s="493" t="n">
        <v>0</v>
      </c>
      <c r="BT1932" s="493" t="n">
        <v>0</v>
      </c>
      <c r="BU1932" s="493" t="n">
        <v>0</v>
      </c>
      <c r="BV1932" s="493" t="n">
        <v>0</v>
      </c>
      <c r="BW1932" s="493" t="n">
        <v>0</v>
      </c>
    </row>
    <row r="1933">
      <c r="A1933" t="inlineStr">
        <is>
          <t>[C9D1] Angiotensin-II 길항제, 고혈압제 (C2) 혹은 이뇨제 복합제제</t>
        </is>
      </c>
      <c r="B1933" t="inlineStr">
        <is>
          <t>경보제약</t>
        </is>
      </c>
      <c r="C1933" t="inlineStr">
        <is>
          <t>칸데탄 플러스</t>
        </is>
      </c>
      <c r="D1933" t="inlineStr">
        <is>
          <t>경보제약</t>
        </is>
      </c>
      <c r="E1933" t="inlineStr">
        <is>
          <t>candesartan cilexetil,  hydrochlorothiazide</t>
        </is>
      </c>
      <c r="F1933" t="inlineStr">
        <is>
          <t>상급종합병원</t>
        </is>
      </c>
      <c r="G1933" t="inlineStr">
        <is>
          <t>Generic</t>
        </is>
      </c>
      <c r="H1933" s="493" t="n">
        <v>0</v>
      </c>
      <c r="I1933" s="493" t="n">
        <v>0</v>
      </c>
      <c r="J1933" s="493" t="n">
        <v>0</v>
      </c>
      <c r="K1933" s="493" t="n">
        <v>0</v>
      </c>
      <c r="L1933" s="493" t="n">
        <v>0</v>
      </c>
      <c r="M1933" s="493" t="n">
        <v>0</v>
      </c>
      <c r="N1933" s="493" t="n">
        <v>0</v>
      </c>
      <c r="O1933" s="493" t="n">
        <v>0</v>
      </c>
      <c r="P1933" s="493" t="n">
        <v>0</v>
      </c>
      <c r="Q1933" s="493" t="n">
        <v>0</v>
      </c>
      <c r="R1933" s="493" t="n">
        <v>0</v>
      </c>
      <c r="S1933" s="493" t="n">
        <v>0</v>
      </c>
      <c r="T1933" s="493" t="n">
        <v>0</v>
      </c>
      <c r="U1933" s="493" t="n">
        <v>0</v>
      </c>
      <c r="V1933" s="493" t="n">
        <v>0</v>
      </c>
      <c r="W1933" s="493" t="n">
        <v>488.1</v>
      </c>
      <c r="X1933" s="493" t="n">
        <v>365.1</v>
      </c>
      <c r="Y1933" s="493" t="n">
        <v>2073.9</v>
      </c>
      <c r="Z1933" s="493" t="n">
        <v>0</v>
      </c>
      <c r="AA1933" s="493" t="n">
        <v>0</v>
      </c>
      <c r="AB1933" s="493" t="n">
        <v>0</v>
      </c>
      <c r="AC1933" s="493" t="n">
        <v>0</v>
      </c>
      <c r="AD1933" s="493" t="n">
        <v>0</v>
      </c>
      <c r="AE1933" s="493" t="n">
        <v>0</v>
      </c>
      <c r="AF1933" s="493" t="n">
        <v>0</v>
      </c>
      <c r="AG1933" s="493" t="n">
        <v>0</v>
      </c>
      <c r="AH1933" s="493" t="n">
        <v>0</v>
      </c>
      <c r="AI1933" s="493" t="n">
        <v>0</v>
      </c>
      <c r="AJ1933" s="493" t="n">
        <v>0</v>
      </c>
      <c r="AK1933" s="493" t="n">
        <v>0</v>
      </c>
      <c r="AL1933" s="493" t="n">
        <v>0</v>
      </c>
      <c r="AM1933" s="493" t="n">
        <v>0</v>
      </c>
      <c r="AN1933" s="493" t="n">
        <v>0</v>
      </c>
      <c r="AO1933" s="493" t="n">
        <v>0</v>
      </c>
      <c r="AP1933" s="493" t="n">
        <v>0</v>
      </c>
      <c r="AQ1933" s="493" t="n">
        <v>0</v>
      </c>
      <c r="AR1933" s="493" t="n">
        <v>0</v>
      </c>
      <c r="AS1933" s="493" t="n">
        <v>0</v>
      </c>
      <c r="AT1933" s="493" t="n">
        <v>0</v>
      </c>
      <c r="AU1933" s="493" t="n">
        <v>0</v>
      </c>
      <c r="AV1933" s="493" t="n">
        <v>0</v>
      </c>
      <c r="AW1933" s="493" t="n">
        <v>0</v>
      </c>
      <c r="AX1933" s="493" t="n">
        <v>0</v>
      </c>
      <c r="AY1933" s="493" t="n">
        <v>0</v>
      </c>
      <c r="AZ1933" s="493" t="n">
        <v>0</v>
      </c>
      <c r="BA1933" s="493" t="n">
        <v>0</v>
      </c>
      <c r="BB1933" s="493" t="n">
        <v>0</v>
      </c>
      <c r="BC1933" s="493" t="n">
        <v>0</v>
      </c>
      <c r="BD1933" s="493" t="n">
        <v>0</v>
      </c>
      <c r="BE1933" s="493" t="n">
        <v>0</v>
      </c>
      <c r="BF1933" s="493" t="n">
        <v>0</v>
      </c>
      <c r="BG1933" s="493" t="n">
        <v>0</v>
      </c>
      <c r="BH1933" s="493" t="n">
        <v>0</v>
      </c>
      <c r="BI1933" s="493" t="n">
        <v>0</v>
      </c>
      <c r="BJ1933" s="493" t="n">
        <v>0</v>
      </c>
      <c r="BK1933" s="493" t="n">
        <v>0</v>
      </c>
      <c r="BL1933" s="493" t="n">
        <v>0</v>
      </c>
      <c r="BM1933" s="493" t="n">
        <v>0</v>
      </c>
      <c r="BN1933" s="493" t="n">
        <v>0</v>
      </c>
      <c r="BO1933" s="493" t="n">
        <v>0</v>
      </c>
      <c r="BP1933" s="493" t="n">
        <v>0</v>
      </c>
      <c r="BQ1933" s="493" t="n">
        <v>0</v>
      </c>
      <c r="BR1933" s="493" t="n">
        <v>0</v>
      </c>
      <c r="BS1933" s="493" t="n">
        <v>0</v>
      </c>
      <c r="BT1933" s="493" t="n">
        <v>0</v>
      </c>
      <c r="BU1933" s="493" t="n">
        <v>0</v>
      </c>
      <c r="BV1933" s="493" t="n">
        <v>0</v>
      </c>
      <c r="BW1933" s="493" t="n">
        <v>0</v>
      </c>
    </row>
    <row r="1934">
      <c r="A1934" t="inlineStr">
        <is>
          <t>[C9D1] Angiotensin-II 길항제, 고혈압제 (C2) 혹은 이뇨제 복합제제</t>
        </is>
      </c>
      <c r="B1934" t="inlineStr">
        <is>
          <t>경보제약</t>
        </is>
      </c>
      <c r="C1934" t="inlineStr">
        <is>
          <t>칸데탄 플러스</t>
        </is>
      </c>
      <c r="D1934" t="inlineStr">
        <is>
          <t>경보제약</t>
        </is>
      </c>
      <c r="E1934" t="inlineStr">
        <is>
          <t>candesartan cilexetil,  hydrochlorothiazide</t>
        </is>
      </c>
      <c r="F1934" t="inlineStr">
        <is>
          <t>종합병원</t>
        </is>
      </c>
      <c r="G1934" t="inlineStr">
        <is>
          <t>Generic</t>
        </is>
      </c>
      <c r="H1934" s="493" t="n">
        <v>0</v>
      </c>
      <c r="I1934" s="493" t="n">
        <v>0</v>
      </c>
      <c r="J1934" s="493" t="n">
        <v>0</v>
      </c>
      <c r="K1934" s="493" t="n">
        <v>1561.2</v>
      </c>
      <c r="L1934" s="493" t="n">
        <v>240</v>
      </c>
      <c r="M1934" s="493" t="n">
        <v>2178.9</v>
      </c>
      <c r="N1934" s="493" t="n">
        <v>1616.7</v>
      </c>
      <c r="O1934" s="493" t="n">
        <v>925.8</v>
      </c>
      <c r="P1934" s="493" t="n">
        <v>953.1</v>
      </c>
      <c r="Q1934" s="493" t="n">
        <v>1403.76</v>
      </c>
      <c r="R1934" s="493" t="n">
        <v>1682.1</v>
      </c>
      <c r="S1934" s="493" t="n">
        <v>2763.3</v>
      </c>
      <c r="T1934" s="493" t="n">
        <v>0</v>
      </c>
      <c r="U1934" s="493" t="n">
        <v>3212.7</v>
      </c>
      <c r="V1934" s="493" t="n">
        <v>281.7</v>
      </c>
      <c r="W1934" s="493" t="n">
        <v>433.8</v>
      </c>
      <c r="X1934" s="493" t="n">
        <v>1688.4</v>
      </c>
      <c r="Y1934" s="493" t="n">
        <v>1357.8</v>
      </c>
      <c r="Z1934" s="493" t="n">
        <v>339.3</v>
      </c>
      <c r="AA1934" s="493" t="n">
        <v>3139.8</v>
      </c>
      <c r="AB1934" s="493" t="n">
        <v>1163.7</v>
      </c>
      <c r="AC1934" s="493" t="n">
        <v>1732.8</v>
      </c>
      <c r="AD1934" s="493" t="n">
        <v>2043.9</v>
      </c>
      <c r="AE1934" s="493" t="n">
        <v>1466.1</v>
      </c>
      <c r="AF1934" s="493" t="n">
        <v>1624.2</v>
      </c>
      <c r="AG1934" s="493" t="n">
        <v>7863.04</v>
      </c>
      <c r="AH1934" s="493" t="n">
        <v>1795.3</v>
      </c>
      <c r="AI1934" s="493" t="n">
        <v>4576.32</v>
      </c>
      <c r="AJ1934" s="493" t="n">
        <v>3301.8</v>
      </c>
      <c r="AK1934" s="493" t="n">
        <v>6037.62</v>
      </c>
      <c r="AL1934" s="493" t="n">
        <v>2413.22</v>
      </c>
      <c r="AM1934" s="493" t="n">
        <v>6470.31</v>
      </c>
      <c r="AN1934" s="493" t="n">
        <v>4824.68</v>
      </c>
      <c r="AO1934" s="493" t="n">
        <v>2376.04</v>
      </c>
      <c r="AP1934" s="493" t="n">
        <v>3920.6</v>
      </c>
      <c r="AQ1934" s="493" t="n">
        <v>4665.28</v>
      </c>
      <c r="AR1934" s="493" t="n">
        <v>2218.86</v>
      </c>
      <c r="AS1934" s="493" t="n">
        <v>4639.22</v>
      </c>
      <c r="AT1934" s="493" t="n">
        <v>11143.88</v>
      </c>
      <c r="AU1934" s="493" t="n">
        <v>4458.92</v>
      </c>
      <c r="AV1934" s="493" t="n">
        <v>6736</v>
      </c>
      <c r="AW1934" s="493" t="n">
        <v>9274.440000000001</v>
      </c>
      <c r="AX1934" s="493" t="n">
        <v>6608.7</v>
      </c>
      <c r="AY1934" s="493" t="n">
        <v>697.5</v>
      </c>
      <c r="AZ1934" s="493" t="n">
        <v>5674.9</v>
      </c>
      <c r="BA1934" s="493" t="n">
        <v>17255.84</v>
      </c>
      <c r="BB1934" s="493" t="n">
        <v>3622.46</v>
      </c>
      <c r="BC1934" s="493" t="n">
        <v>14594.84</v>
      </c>
      <c r="BD1934" s="493" t="n">
        <v>4109.92</v>
      </c>
      <c r="BE1934" s="493" t="n">
        <v>8428.959999999999</v>
      </c>
      <c r="BF1934" s="493" t="n">
        <v>7731.9</v>
      </c>
      <c r="BG1934" s="493" t="n">
        <v>5719.98</v>
      </c>
      <c r="BH1934" s="493" t="n">
        <v>3877.59</v>
      </c>
      <c r="BI1934" s="493" t="n">
        <v>9014.92</v>
      </c>
      <c r="BJ1934" s="493" t="n">
        <v>8516.16</v>
      </c>
      <c r="BK1934" s="493" t="n">
        <v>10280.22</v>
      </c>
      <c r="BL1934" s="493" t="n">
        <v>7322.72</v>
      </c>
      <c r="BM1934" s="493" t="n">
        <v>5287.54</v>
      </c>
      <c r="BN1934" s="493" t="n">
        <v>2587.2</v>
      </c>
      <c r="BO1934" s="493" t="n">
        <v>5904.1</v>
      </c>
      <c r="BP1934" s="493" t="n">
        <v>1629.2</v>
      </c>
      <c r="BQ1934" s="493" t="n">
        <v>0</v>
      </c>
      <c r="BR1934" s="493" t="n">
        <v>718.8</v>
      </c>
      <c r="BS1934" s="493" t="n">
        <v>1488.3</v>
      </c>
      <c r="BT1934" s="493" t="n">
        <v>1006.6</v>
      </c>
      <c r="BU1934" s="493" t="n">
        <v>0</v>
      </c>
      <c r="BV1934" s="493" t="n">
        <v>493.8</v>
      </c>
      <c r="BW1934" s="493" t="n">
        <v>4745.6</v>
      </c>
    </row>
    <row r="1935">
      <c r="A1935" t="inlineStr">
        <is>
          <t>[C9D1] Angiotensin-II 길항제, 고혈압제 (C2) 혹은 이뇨제 복합제제</t>
        </is>
      </c>
      <c r="B1935" t="inlineStr">
        <is>
          <t>경보제약</t>
        </is>
      </c>
      <c r="C1935" t="inlineStr">
        <is>
          <t>칸데탄 플러스</t>
        </is>
      </c>
      <c r="D1935" t="inlineStr">
        <is>
          <t>경보제약</t>
        </is>
      </c>
      <c r="E1935" t="inlineStr">
        <is>
          <t>candesartan cilexetil,  hydrochlorothiazide</t>
        </is>
      </c>
      <c r="F1935" t="inlineStr">
        <is>
          <t>병원</t>
        </is>
      </c>
      <c r="G1935" t="inlineStr">
        <is>
          <t>Generic</t>
        </is>
      </c>
      <c r="H1935" s="493" t="n">
        <v>60</v>
      </c>
      <c r="I1935" s="493" t="n">
        <v>720</v>
      </c>
      <c r="J1935" s="493" t="n">
        <v>480</v>
      </c>
      <c r="K1935" s="493" t="n">
        <v>0</v>
      </c>
      <c r="L1935" s="493" t="n">
        <v>0</v>
      </c>
      <c r="M1935" s="493" t="n">
        <v>937.5</v>
      </c>
      <c r="N1935" s="493" t="n">
        <v>0</v>
      </c>
      <c r="O1935" s="493" t="n">
        <v>523.8</v>
      </c>
      <c r="P1935" s="493" t="n">
        <v>769.5</v>
      </c>
      <c r="Q1935" s="493" t="n">
        <v>742.8</v>
      </c>
      <c r="R1935" s="493" t="n">
        <v>26.1</v>
      </c>
      <c r="S1935" s="493" t="n">
        <v>1938.9</v>
      </c>
      <c r="T1935" s="493" t="n">
        <v>595.29</v>
      </c>
      <c r="U1935" s="493" t="n">
        <v>627.45</v>
      </c>
      <c r="V1935" s="493" t="n">
        <v>399.26</v>
      </c>
      <c r="W1935" s="493" t="n">
        <v>391.8</v>
      </c>
      <c r="X1935" s="493" t="n">
        <v>1036.6</v>
      </c>
      <c r="Y1935" s="493" t="n">
        <v>163.8</v>
      </c>
      <c r="Z1935" s="493" t="n">
        <v>299.28</v>
      </c>
      <c r="AA1935" s="493" t="n">
        <v>536.55</v>
      </c>
      <c r="AB1935" s="493" t="n">
        <v>2545.4</v>
      </c>
      <c r="AC1935" s="493" t="n">
        <v>1733.45</v>
      </c>
      <c r="AD1935" s="493" t="n">
        <v>1075.38</v>
      </c>
      <c r="AE1935" s="493" t="n">
        <v>2619.65</v>
      </c>
      <c r="AF1935" s="493" t="n">
        <v>1572.3</v>
      </c>
      <c r="AG1935" s="493" t="n">
        <v>2116.2</v>
      </c>
      <c r="AH1935" s="493" t="n">
        <v>2724</v>
      </c>
      <c r="AI1935" s="493" t="n">
        <v>2419.8</v>
      </c>
      <c r="AJ1935" s="493" t="n">
        <v>2434.59</v>
      </c>
      <c r="AK1935" s="493" t="n">
        <v>3202</v>
      </c>
      <c r="AL1935" s="493" t="n">
        <v>3334.8</v>
      </c>
      <c r="AM1935" s="493" t="n">
        <v>4021.8</v>
      </c>
      <c r="AN1935" s="493" t="n">
        <v>3177.9</v>
      </c>
      <c r="AO1935" s="493" t="n">
        <v>2160.89</v>
      </c>
      <c r="AP1935" s="493" t="n">
        <v>2658.5</v>
      </c>
      <c r="AQ1935" s="493" t="n">
        <v>2150</v>
      </c>
      <c r="AR1935" s="493" t="n">
        <v>2834.37</v>
      </c>
      <c r="AS1935" s="493" t="n">
        <v>1851</v>
      </c>
      <c r="AT1935" s="493" t="n">
        <v>5147.95</v>
      </c>
      <c r="AU1935" s="493" t="n">
        <v>2690.13</v>
      </c>
      <c r="AV1935" s="493" t="n">
        <v>2899.8</v>
      </c>
      <c r="AW1935" s="493" t="n">
        <v>2970.15</v>
      </c>
      <c r="AX1935" s="493" t="n">
        <v>3104.1</v>
      </c>
      <c r="AY1935" s="493" t="n">
        <v>1833.14</v>
      </c>
      <c r="AZ1935" s="493" t="n">
        <v>880.34</v>
      </c>
      <c r="BA1935" s="493" t="n">
        <v>4218.6</v>
      </c>
      <c r="BB1935" s="493" t="n">
        <v>2776.92</v>
      </c>
      <c r="BC1935" s="493" t="n">
        <v>569.8</v>
      </c>
      <c r="BD1935" s="493" t="n">
        <v>4492.05</v>
      </c>
      <c r="BE1935" s="493" t="n">
        <v>1013.1</v>
      </c>
      <c r="BF1935" s="493" t="n">
        <v>3843.3</v>
      </c>
      <c r="BG1935" s="493" t="n">
        <v>4144.31</v>
      </c>
      <c r="BH1935" s="493" t="n">
        <v>2702.41</v>
      </c>
      <c r="BI1935" s="493" t="n">
        <v>208.5</v>
      </c>
      <c r="BJ1935" s="493" t="n">
        <v>2541.2</v>
      </c>
      <c r="BK1935" s="493" t="n">
        <v>2115.3</v>
      </c>
      <c r="BL1935" s="493" t="n">
        <v>1191</v>
      </c>
      <c r="BM1935" s="493" t="n">
        <v>937.05</v>
      </c>
      <c r="BN1935" s="493" t="n">
        <v>3870.9</v>
      </c>
      <c r="BO1935" s="493" t="n">
        <v>2376.25</v>
      </c>
      <c r="BP1935" s="493" t="n">
        <v>1908.65</v>
      </c>
      <c r="BQ1935" s="493" t="n">
        <v>2505.21</v>
      </c>
      <c r="BR1935" s="493" t="n">
        <v>835.65</v>
      </c>
      <c r="BS1935" s="493" t="n">
        <v>1743.4</v>
      </c>
      <c r="BT1935" s="493" t="n">
        <v>2074.46</v>
      </c>
      <c r="BU1935" s="493" t="n">
        <v>2067.26</v>
      </c>
      <c r="BV1935" s="493" t="n">
        <v>1634.37</v>
      </c>
      <c r="BW1935" s="493" t="n">
        <v>1843.74</v>
      </c>
    </row>
    <row r="1936">
      <c r="A1936" t="inlineStr">
        <is>
          <t>[C9D1] Angiotensin-II 길항제, 고혈압제 (C2) 혹은 이뇨제 복합제제</t>
        </is>
      </c>
      <c r="B1936" t="inlineStr">
        <is>
          <t>경보제약</t>
        </is>
      </c>
      <c r="C1936" t="inlineStr">
        <is>
          <t>칸데탄 플러스</t>
        </is>
      </c>
      <c r="D1936" t="inlineStr">
        <is>
          <t>경보제약</t>
        </is>
      </c>
      <c r="E1936" t="inlineStr">
        <is>
          <t>candesartan cilexetil,  hydrochlorothiazide</t>
        </is>
      </c>
      <c r="F1936" t="inlineStr">
        <is>
          <t>의원</t>
        </is>
      </c>
      <c r="G1936" t="inlineStr">
        <is>
          <t>Generic</t>
        </is>
      </c>
      <c r="H1936" s="493" t="n">
        <v>31668.19</v>
      </c>
      <c r="I1936" s="493" t="n">
        <v>37960.67</v>
      </c>
      <c r="J1936" s="493" t="n">
        <v>36659.19</v>
      </c>
      <c r="K1936" s="493" t="n">
        <v>39778.43</v>
      </c>
      <c r="L1936" s="493" t="n">
        <v>38521.04</v>
      </c>
      <c r="M1936" s="493" t="n">
        <v>35495.85</v>
      </c>
      <c r="N1936" s="493" t="n">
        <v>33735.07</v>
      </c>
      <c r="O1936" s="493" t="n">
        <v>38371.7</v>
      </c>
      <c r="P1936" s="493" t="n">
        <v>37366.06</v>
      </c>
      <c r="Q1936" s="493" t="n">
        <v>33630.57</v>
      </c>
      <c r="R1936" s="493" t="n">
        <v>35575.87</v>
      </c>
      <c r="S1936" s="493" t="n">
        <v>38729.5</v>
      </c>
      <c r="T1936" s="493" t="n">
        <v>34161.19</v>
      </c>
      <c r="U1936" s="493" t="n">
        <v>35116.68</v>
      </c>
      <c r="V1936" s="493" t="n">
        <v>51277.3</v>
      </c>
      <c r="W1936" s="493" t="n">
        <v>51903.65</v>
      </c>
      <c r="X1936" s="493" t="n">
        <v>50233.18</v>
      </c>
      <c r="Y1936" s="493" t="n">
        <v>53097.76</v>
      </c>
      <c r="Z1936" s="493" t="n">
        <v>51589.08</v>
      </c>
      <c r="AA1936" s="493" t="n">
        <v>54115.02</v>
      </c>
      <c r="AB1936" s="493" t="n">
        <v>47341.53</v>
      </c>
      <c r="AC1936" s="493" t="n">
        <v>51640.72</v>
      </c>
      <c r="AD1936" s="493" t="n">
        <v>46720.56</v>
      </c>
      <c r="AE1936" s="493" t="n">
        <v>54962.38</v>
      </c>
      <c r="AF1936" s="493" t="n">
        <v>46966.9</v>
      </c>
      <c r="AG1936" s="493" t="n">
        <v>44352.08</v>
      </c>
      <c r="AH1936" s="493" t="n">
        <v>55662.85</v>
      </c>
      <c r="AI1936" s="493" t="n">
        <v>53304.93</v>
      </c>
      <c r="AJ1936" s="493" t="n">
        <v>52199.47</v>
      </c>
      <c r="AK1936" s="493" t="n">
        <v>60532.43</v>
      </c>
      <c r="AL1936" s="493" t="n">
        <v>52754.51</v>
      </c>
      <c r="AM1936" s="493" t="n">
        <v>51536.8</v>
      </c>
      <c r="AN1936" s="493" t="n">
        <v>50702.58</v>
      </c>
      <c r="AO1936" s="493" t="n">
        <v>57592.31</v>
      </c>
      <c r="AP1936" s="493" t="n">
        <v>41346.42</v>
      </c>
      <c r="AQ1936" s="493" t="n">
        <v>53409.8</v>
      </c>
      <c r="AR1936" s="493" t="n">
        <v>54539.21</v>
      </c>
      <c r="AS1936" s="493" t="n">
        <v>47105</v>
      </c>
      <c r="AT1936" s="493" t="n">
        <v>67532.02</v>
      </c>
      <c r="AU1936" s="493" t="n">
        <v>70491.92</v>
      </c>
      <c r="AV1936" s="493" t="n">
        <v>63699.34</v>
      </c>
      <c r="AW1936" s="493" t="n">
        <v>67434.89</v>
      </c>
      <c r="AX1936" s="493" t="n">
        <v>72373.28999999999</v>
      </c>
      <c r="AY1936" s="493" t="n">
        <v>69141.00999999999</v>
      </c>
      <c r="AZ1936" s="493" t="n">
        <v>80129.50999999999</v>
      </c>
      <c r="BA1936" s="493" t="n">
        <v>80779.88</v>
      </c>
      <c r="BB1936" s="493" t="n">
        <v>83166.42</v>
      </c>
      <c r="BC1936" s="493" t="n">
        <v>84097.97</v>
      </c>
      <c r="BD1936" s="493" t="n">
        <v>87460.27</v>
      </c>
      <c r="BE1936" s="493" t="n">
        <v>89817.39999999999</v>
      </c>
      <c r="BF1936" s="493" t="n">
        <v>82409.89999999999</v>
      </c>
      <c r="BG1936" s="493" t="n">
        <v>91372.78</v>
      </c>
      <c r="BH1936" s="493" t="n">
        <v>88079.94</v>
      </c>
      <c r="BI1936" s="493" t="n">
        <v>77757.25</v>
      </c>
      <c r="BJ1936" s="493" t="n">
        <v>83609.23</v>
      </c>
      <c r="BK1936" s="493" t="n">
        <v>75669.66</v>
      </c>
      <c r="BL1936" s="493" t="n">
        <v>95124.11</v>
      </c>
      <c r="BM1936" s="493" t="n">
        <v>75876</v>
      </c>
      <c r="BN1936" s="493" t="n">
        <v>79744.42999999999</v>
      </c>
      <c r="BO1936" s="493" t="n">
        <v>82883.86</v>
      </c>
      <c r="BP1936" s="493" t="n">
        <v>88059.45</v>
      </c>
      <c r="BQ1936" s="493" t="n">
        <v>68542.36</v>
      </c>
      <c r="BR1936" s="493" t="n">
        <v>86007.52</v>
      </c>
      <c r="BS1936" s="493" t="n">
        <v>83848.75999999999</v>
      </c>
      <c r="BT1936" s="493" t="n">
        <v>83813.72</v>
      </c>
      <c r="BU1936" s="493" t="n">
        <v>84260.53</v>
      </c>
      <c r="BV1936" s="493" t="n">
        <v>96355.07000000001</v>
      </c>
      <c r="BW1936" s="493" t="n">
        <v>74461.22</v>
      </c>
    </row>
    <row r="1937">
      <c r="A1937" t="inlineStr">
        <is>
          <t>[C9D1] Angiotensin-II 길항제, 고혈압제 (C2) 혹은 이뇨제 복합제제</t>
        </is>
      </c>
      <c r="B1937" t="inlineStr">
        <is>
          <t>경보제약</t>
        </is>
      </c>
      <c r="C1937" t="inlineStr">
        <is>
          <t>칸데탄 플러스</t>
        </is>
      </c>
      <c r="D1937" t="inlineStr">
        <is>
          <t>경보제약</t>
        </is>
      </c>
      <c r="E1937" t="inlineStr">
        <is>
          <t>candesartan cilexetil,  hydrochlorothiazide</t>
        </is>
      </c>
      <c r="F1937" t="inlineStr">
        <is>
          <t>보건소</t>
        </is>
      </c>
      <c r="G1937" t="inlineStr">
        <is>
          <t>Generic</t>
        </is>
      </c>
      <c r="H1937" s="493" t="n">
        <v>0</v>
      </c>
      <c r="I1937" s="493" t="n">
        <v>2001.6</v>
      </c>
      <c r="J1937" s="493" t="n">
        <v>201.6</v>
      </c>
      <c r="K1937" s="493" t="n">
        <v>0</v>
      </c>
      <c r="L1937" s="493" t="n">
        <v>1690.2</v>
      </c>
      <c r="M1937" s="493" t="n">
        <v>160.2</v>
      </c>
      <c r="N1937" s="493" t="n">
        <v>0</v>
      </c>
      <c r="O1937" s="493" t="n">
        <v>2930.4</v>
      </c>
      <c r="P1937" s="493" t="n">
        <v>189</v>
      </c>
      <c r="Q1937" s="493" t="n">
        <v>0</v>
      </c>
      <c r="R1937" s="493" t="n">
        <v>1495.8</v>
      </c>
      <c r="S1937" s="493" t="n">
        <v>54</v>
      </c>
      <c r="T1937" s="493" t="n">
        <v>55.8</v>
      </c>
      <c r="U1937" s="493" t="n">
        <v>1757.7</v>
      </c>
      <c r="V1937" s="493" t="n">
        <v>53.1</v>
      </c>
      <c r="W1937" s="493" t="n">
        <v>0</v>
      </c>
      <c r="X1937" s="493" t="n">
        <v>1935</v>
      </c>
      <c r="Y1937" s="493" t="n">
        <v>0</v>
      </c>
      <c r="Z1937" s="493" t="n">
        <v>0</v>
      </c>
      <c r="AA1937" s="493" t="n">
        <v>1371.6</v>
      </c>
      <c r="AB1937" s="493" t="n">
        <v>1741.8</v>
      </c>
      <c r="AC1937" s="493" t="n">
        <v>0</v>
      </c>
      <c r="AD1937" s="493" t="n">
        <v>1263</v>
      </c>
      <c r="AE1937" s="493" t="n">
        <v>0</v>
      </c>
      <c r="AF1937" s="493" t="n">
        <v>1745.1</v>
      </c>
      <c r="AG1937" s="493" t="n">
        <v>1399.5</v>
      </c>
      <c r="AH1937" s="493" t="n">
        <v>1491.6</v>
      </c>
      <c r="AI1937" s="493" t="n">
        <v>0</v>
      </c>
      <c r="AJ1937" s="493" t="n">
        <v>803.4</v>
      </c>
      <c r="AK1937" s="493" t="n">
        <v>0</v>
      </c>
      <c r="AL1937" s="493" t="n">
        <v>934.8</v>
      </c>
      <c r="AM1937" s="493" t="n">
        <v>0</v>
      </c>
      <c r="AN1937" s="493" t="n">
        <v>629.4</v>
      </c>
      <c r="AO1937" s="493" t="n">
        <v>198.9</v>
      </c>
      <c r="AP1937" s="493" t="n">
        <v>0</v>
      </c>
      <c r="AQ1937" s="493" t="n">
        <v>0</v>
      </c>
      <c r="AR1937" s="493" t="n">
        <v>2491.2</v>
      </c>
      <c r="AS1937" s="493" t="n">
        <v>0</v>
      </c>
      <c r="AT1937" s="493" t="n">
        <v>663</v>
      </c>
      <c r="AU1937" s="493" t="n">
        <v>1498.5</v>
      </c>
      <c r="AV1937" s="493" t="n">
        <v>0</v>
      </c>
      <c r="AW1937" s="493" t="n">
        <v>0</v>
      </c>
      <c r="AX1937" s="493" t="n">
        <v>1200.6</v>
      </c>
      <c r="AY1937" s="493" t="n">
        <v>0</v>
      </c>
      <c r="AZ1937" s="493" t="n">
        <v>0</v>
      </c>
      <c r="BA1937" s="493" t="n">
        <v>1877.7</v>
      </c>
      <c r="BB1937" s="493" t="n">
        <v>0</v>
      </c>
      <c r="BC1937" s="493" t="n">
        <v>885.6</v>
      </c>
      <c r="BD1937" s="493" t="n">
        <v>1591.2</v>
      </c>
      <c r="BE1937" s="493" t="n">
        <v>0</v>
      </c>
      <c r="BF1937" s="493" t="n">
        <v>0</v>
      </c>
      <c r="BG1937" s="493" t="n">
        <v>4717.8</v>
      </c>
      <c r="BH1937" s="493" t="n">
        <v>0</v>
      </c>
      <c r="BI1937" s="493" t="n">
        <v>0</v>
      </c>
      <c r="BJ1937" s="493" t="n">
        <v>1416.6</v>
      </c>
      <c r="BK1937" s="493" t="n">
        <v>504</v>
      </c>
      <c r="BL1937" s="493" t="n">
        <v>0</v>
      </c>
      <c r="BM1937" s="493" t="n">
        <v>1072.8</v>
      </c>
      <c r="BN1937" s="493" t="n">
        <v>708</v>
      </c>
      <c r="BO1937" s="493" t="n">
        <v>0</v>
      </c>
      <c r="BP1937" s="493" t="n">
        <v>1149</v>
      </c>
      <c r="BQ1937" s="493" t="n">
        <v>273.6</v>
      </c>
      <c r="BR1937" s="493" t="n">
        <v>27.9</v>
      </c>
      <c r="BS1937" s="493" t="n">
        <v>745.2</v>
      </c>
      <c r="BT1937" s="493" t="n">
        <v>448.2</v>
      </c>
      <c r="BU1937" s="493" t="n">
        <v>25.2</v>
      </c>
      <c r="BV1937" s="493" t="n">
        <v>461.7</v>
      </c>
      <c r="BW1937" s="493" t="n">
        <v>393</v>
      </c>
    </row>
    <row r="1938">
      <c r="A1938" t="inlineStr">
        <is>
          <t>[C9D1] Angiotensin-II 길항제, 고혈압제 (C2) 혹은 이뇨제 복합제제</t>
        </is>
      </c>
      <c r="B1938" t="inlineStr">
        <is>
          <t>고려제약</t>
        </is>
      </c>
      <c r="C1938" t="inlineStr">
        <is>
          <t>고려 칸데사르탄플러스</t>
        </is>
      </c>
      <c r="D1938" t="inlineStr">
        <is>
          <t>고려제약</t>
        </is>
      </c>
      <c r="E1938" t="inlineStr">
        <is>
          <t>candesartan cilexetil,  hydrochlorothiazide</t>
        </is>
      </c>
      <c r="F1938" t="inlineStr">
        <is>
          <t>종합병원</t>
        </is>
      </c>
      <c r="G1938" t="inlineStr">
        <is>
          <t>Generic</t>
        </is>
      </c>
      <c r="H1938" s="493" t="n">
        <v>0</v>
      </c>
      <c r="I1938" s="493" t="n">
        <v>0</v>
      </c>
      <c r="J1938" s="493" t="n">
        <v>0</v>
      </c>
      <c r="K1938" s="493" t="n">
        <v>0</v>
      </c>
      <c r="L1938" s="493" t="n">
        <v>0</v>
      </c>
      <c r="M1938" s="493" t="n">
        <v>0</v>
      </c>
      <c r="N1938" s="493" t="n">
        <v>0</v>
      </c>
      <c r="O1938" s="493" t="n">
        <v>0</v>
      </c>
      <c r="P1938" s="493" t="n">
        <v>0</v>
      </c>
      <c r="Q1938" s="493" t="n">
        <v>0</v>
      </c>
      <c r="R1938" s="493" t="n">
        <v>0</v>
      </c>
      <c r="S1938" s="493" t="n">
        <v>0</v>
      </c>
      <c r="T1938" s="493" t="n">
        <v>0</v>
      </c>
      <c r="U1938" s="493" t="n">
        <v>0</v>
      </c>
      <c r="V1938" s="493" t="n">
        <v>0</v>
      </c>
      <c r="W1938" s="493" t="n">
        <v>0</v>
      </c>
      <c r="X1938" s="493" t="n">
        <v>0</v>
      </c>
      <c r="Y1938" s="493" t="n">
        <v>0</v>
      </c>
      <c r="Z1938" s="493" t="n">
        <v>0</v>
      </c>
      <c r="AA1938" s="493" t="n">
        <v>0</v>
      </c>
      <c r="AB1938" s="493" t="n">
        <v>0</v>
      </c>
      <c r="AC1938" s="493" t="n">
        <v>0</v>
      </c>
      <c r="AD1938" s="493" t="n">
        <v>0</v>
      </c>
      <c r="AE1938" s="493" t="n">
        <v>0</v>
      </c>
      <c r="AF1938" s="493" t="n">
        <v>0</v>
      </c>
      <c r="AG1938" s="493" t="n">
        <v>0</v>
      </c>
      <c r="AH1938" s="493" t="n">
        <v>0</v>
      </c>
      <c r="AI1938" s="493" t="n">
        <v>0</v>
      </c>
      <c r="AJ1938" s="493" t="n">
        <v>0</v>
      </c>
      <c r="AK1938" s="493" t="n">
        <v>0</v>
      </c>
      <c r="AL1938" s="493" t="n">
        <v>0</v>
      </c>
      <c r="AM1938" s="493" t="n">
        <v>0</v>
      </c>
      <c r="AN1938" s="493" t="n">
        <v>0</v>
      </c>
      <c r="AO1938" s="493" t="n">
        <v>480.6</v>
      </c>
      <c r="AP1938" s="493" t="n">
        <v>0</v>
      </c>
      <c r="AQ1938" s="493" t="n">
        <v>0</v>
      </c>
      <c r="AR1938" s="493" t="n">
        <v>0</v>
      </c>
      <c r="AS1938" s="493" t="n">
        <v>0</v>
      </c>
      <c r="AT1938" s="493" t="n">
        <v>0</v>
      </c>
      <c r="AU1938" s="493" t="n">
        <v>0</v>
      </c>
      <c r="AV1938" s="493" t="n">
        <v>0</v>
      </c>
      <c r="AW1938" s="493" t="n">
        <v>0</v>
      </c>
      <c r="AX1938" s="493" t="n">
        <v>0</v>
      </c>
      <c r="AY1938" s="493" t="n">
        <v>0</v>
      </c>
      <c r="AZ1938" s="493" t="n">
        <v>0</v>
      </c>
      <c r="BA1938" s="493" t="n">
        <v>0</v>
      </c>
      <c r="BB1938" s="493" t="n">
        <v>0</v>
      </c>
      <c r="BC1938" s="493" t="n">
        <v>0</v>
      </c>
      <c r="BD1938" s="493" t="n">
        <v>0</v>
      </c>
      <c r="BE1938" s="493" t="n">
        <v>0</v>
      </c>
      <c r="BF1938" s="493" t="n">
        <v>0</v>
      </c>
      <c r="BG1938" s="493" t="n">
        <v>0</v>
      </c>
      <c r="BH1938" s="493" t="n">
        <v>0</v>
      </c>
      <c r="BI1938" s="493" t="n">
        <v>0</v>
      </c>
      <c r="BJ1938" s="493" t="n">
        <v>0</v>
      </c>
      <c r="BK1938" s="493" t="n">
        <v>0</v>
      </c>
      <c r="BL1938" s="493" t="n">
        <v>0</v>
      </c>
      <c r="BM1938" s="493" t="n">
        <v>0</v>
      </c>
      <c r="BN1938" s="493" t="n">
        <v>0</v>
      </c>
      <c r="BO1938" s="493" t="n">
        <v>0</v>
      </c>
      <c r="BP1938" s="493" t="n">
        <v>0</v>
      </c>
      <c r="BQ1938" s="493" t="n">
        <v>0</v>
      </c>
      <c r="BR1938" s="493" t="n">
        <v>0</v>
      </c>
      <c r="BS1938" s="493" t="n">
        <v>0</v>
      </c>
      <c r="BT1938" s="493" t="n">
        <v>0</v>
      </c>
      <c r="BU1938" s="493" t="n">
        <v>0</v>
      </c>
      <c r="BV1938" s="493" t="n">
        <v>0</v>
      </c>
      <c r="BW1938" s="493" t="n">
        <v>0</v>
      </c>
    </row>
    <row r="1939">
      <c r="A1939" t="inlineStr">
        <is>
          <t>[C9D1] Angiotensin-II 길항제, 고혈압제 (C2) 혹은 이뇨제 복합제제</t>
        </is>
      </c>
      <c r="B1939" t="inlineStr">
        <is>
          <t>고려제약</t>
        </is>
      </c>
      <c r="C1939" t="inlineStr">
        <is>
          <t>고려 칸데사르탄플러스</t>
        </is>
      </c>
      <c r="D1939" t="inlineStr">
        <is>
          <t>고려제약</t>
        </is>
      </c>
      <c r="E1939" t="inlineStr">
        <is>
          <t>candesartan cilexetil,  hydrochlorothiazide</t>
        </is>
      </c>
      <c r="F1939" t="inlineStr">
        <is>
          <t>병원</t>
        </is>
      </c>
      <c r="G1939" t="inlineStr">
        <is>
          <t>Generic</t>
        </is>
      </c>
      <c r="H1939" s="493" t="n">
        <v>1278</v>
      </c>
      <c r="I1939" s="493" t="n">
        <v>0</v>
      </c>
      <c r="J1939" s="493" t="n">
        <v>0</v>
      </c>
      <c r="K1939" s="493" t="n">
        <v>0</v>
      </c>
      <c r="L1939" s="493" t="n">
        <v>0</v>
      </c>
      <c r="M1939" s="493" t="n">
        <v>0</v>
      </c>
      <c r="N1939" s="493" t="n">
        <v>0</v>
      </c>
      <c r="O1939" s="493" t="n">
        <v>0</v>
      </c>
      <c r="P1939" s="493" t="n">
        <v>1278</v>
      </c>
      <c r="Q1939" s="493" t="n">
        <v>336</v>
      </c>
      <c r="R1939" s="493" t="n">
        <v>336</v>
      </c>
      <c r="S1939" s="493" t="n">
        <v>336</v>
      </c>
      <c r="T1939" s="493" t="n">
        <v>112</v>
      </c>
      <c r="U1939" s="493" t="n">
        <v>111.72</v>
      </c>
      <c r="V1939" s="493" t="n">
        <v>1576.2</v>
      </c>
      <c r="W1939" s="493" t="n">
        <v>0</v>
      </c>
      <c r="X1939" s="493" t="n">
        <v>600</v>
      </c>
      <c r="Y1939" s="493" t="n">
        <v>240</v>
      </c>
      <c r="Z1939" s="493" t="n">
        <v>840</v>
      </c>
      <c r="AA1939" s="493" t="n">
        <v>120</v>
      </c>
      <c r="AB1939" s="493" t="n">
        <v>816</v>
      </c>
      <c r="AC1939" s="493" t="n">
        <v>0</v>
      </c>
      <c r="AD1939" s="493" t="n">
        <v>240</v>
      </c>
      <c r="AE1939" s="493" t="n">
        <v>0</v>
      </c>
      <c r="AF1939" s="493" t="n">
        <v>240</v>
      </c>
      <c r="AG1939" s="493" t="n">
        <v>0</v>
      </c>
      <c r="AH1939" s="493" t="n">
        <v>1595.4</v>
      </c>
      <c r="AI1939" s="493" t="n">
        <v>0</v>
      </c>
      <c r="AJ1939" s="493" t="n">
        <v>240</v>
      </c>
      <c r="AK1939" s="493" t="n">
        <v>0</v>
      </c>
      <c r="AL1939" s="493" t="n">
        <v>239.4</v>
      </c>
      <c r="AM1939" s="493" t="n">
        <v>0</v>
      </c>
      <c r="AN1939" s="493" t="n">
        <v>240</v>
      </c>
      <c r="AO1939" s="493" t="n">
        <v>1308.6</v>
      </c>
      <c r="AP1939" s="493" t="n">
        <v>239.4</v>
      </c>
      <c r="AQ1939" s="493" t="n">
        <v>0</v>
      </c>
      <c r="AR1939" s="493" t="n">
        <v>0</v>
      </c>
      <c r="AS1939" s="493" t="n">
        <v>0</v>
      </c>
      <c r="AT1939" s="493" t="n">
        <v>2046.6</v>
      </c>
      <c r="AU1939" s="493" t="n">
        <v>0</v>
      </c>
      <c r="AV1939" s="493" t="n">
        <v>0</v>
      </c>
      <c r="AW1939" s="493" t="n">
        <v>0</v>
      </c>
      <c r="AX1939" s="493" t="n">
        <v>0</v>
      </c>
      <c r="AY1939" s="493" t="n">
        <v>0</v>
      </c>
      <c r="AZ1939" s="493" t="n">
        <v>678.6</v>
      </c>
      <c r="BA1939" s="493" t="n">
        <v>720.3</v>
      </c>
      <c r="BB1939" s="493" t="n">
        <v>0</v>
      </c>
      <c r="BC1939" s="493" t="n">
        <v>0</v>
      </c>
      <c r="BD1939" s="493" t="n">
        <v>0</v>
      </c>
      <c r="BE1939" s="493" t="n">
        <v>0</v>
      </c>
      <c r="BF1939" s="493" t="n">
        <v>572.4</v>
      </c>
      <c r="BG1939" s="493" t="n">
        <v>0</v>
      </c>
      <c r="BH1939" s="493" t="n">
        <v>0</v>
      </c>
      <c r="BI1939" s="493" t="n">
        <v>0</v>
      </c>
      <c r="BJ1939" s="493" t="n">
        <v>0</v>
      </c>
      <c r="BK1939" s="493" t="n">
        <v>0</v>
      </c>
      <c r="BL1939" s="493" t="n">
        <v>1459.8</v>
      </c>
      <c r="BM1939" s="493" t="n">
        <v>0</v>
      </c>
      <c r="BN1939" s="493" t="n">
        <v>0</v>
      </c>
      <c r="BO1939" s="493" t="n">
        <v>0</v>
      </c>
      <c r="BP1939" s="493" t="n">
        <v>0</v>
      </c>
      <c r="BQ1939" s="493" t="n">
        <v>0</v>
      </c>
      <c r="BR1939" s="493" t="n">
        <v>0</v>
      </c>
      <c r="BS1939" s="493" t="n">
        <v>0</v>
      </c>
      <c r="BT1939" s="493" t="n">
        <v>0</v>
      </c>
      <c r="BU1939" s="493" t="n">
        <v>0</v>
      </c>
      <c r="BV1939" s="493" t="n">
        <v>2734.2</v>
      </c>
      <c r="BW1939" s="493" t="n">
        <v>0</v>
      </c>
    </row>
    <row r="1940">
      <c r="A1940" t="inlineStr">
        <is>
          <t>[C9D1] Angiotensin-II 길항제, 고혈압제 (C2) 혹은 이뇨제 복합제제</t>
        </is>
      </c>
      <c r="B1940" t="inlineStr">
        <is>
          <t>고려제약</t>
        </is>
      </c>
      <c r="C1940" t="inlineStr">
        <is>
          <t>고려 칸데사르탄플러스</t>
        </is>
      </c>
      <c r="D1940" t="inlineStr">
        <is>
          <t>고려제약</t>
        </is>
      </c>
      <c r="E1940" t="inlineStr">
        <is>
          <t>candesartan cilexetil,  hydrochlorothiazide</t>
        </is>
      </c>
      <c r="F1940" t="inlineStr">
        <is>
          <t>의원</t>
        </is>
      </c>
      <c r="G1940" t="inlineStr">
        <is>
          <t>Generic</t>
        </is>
      </c>
      <c r="H1940" s="493" t="n">
        <v>59638.58</v>
      </c>
      <c r="I1940" s="493" t="n">
        <v>55081.88</v>
      </c>
      <c r="J1940" s="493" t="n">
        <v>61143.76</v>
      </c>
      <c r="K1940" s="493" t="n">
        <v>59242.8</v>
      </c>
      <c r="L1940" s="493" t="n">
        <v>62573.2</v>
      </c>
      <c r="M1940" s="493" t="n">
        <v>56202.15</v>
      </c>
      <c r="N1940" s="493" t="n">
        <v>60135.67</v>
      </c>
      <c r="O1940" s="493" t="n">
        <v>53586.18</v>
      </c>
      <c r="P1940" s="493" t="n">
        <v>57274.33</v>
      </c>
      <c r="Q1940" s="493" t="n">
        <v>54264.66</v>
      </c>
      <c r="R1940" s="493" t="n">
        <v>56466.44</v>
      </c>
      <c r="S1940" s="493" t="n">
        <v>64897.66</v>
      </c>
      <c r="T1940" s="493" t="n">
        <v>62211.98</v>
      </c>
      <c r="U1940" s="493" t="n">
        <v>52714.67</v>
      </c>
      <c r="V1940" s="493" t="n">
        <v>60023.65</v>
      </c>
      <c r="W1940" s="493" t="n">
        <v>51189.8</v>
      </c>
      <c r="X1940" s="493" t="n">
        <v>55995.11</v>
      </c>
      <c r="Y1940" s="493" t="n">
        <v>56061.25</v>
      </c>
      <c r="Z1940" s="493" t="n">
        <v>55702.2</v>
      </c>
      <c r="AA1940" s="493" t="n">
        <v>57977.64</v>
      </c>
      <c r="AB1940" s="493" t="n">
        <v>52910.56</v>
      </c>
      <c r="AC1940" s="493" t="n">
        <v>56381.69</v>
      </c>
      <c r="AD1940" s="493" t="n">
        <v>53726.6</v>
      </c>
      <c r="AE1940" s="493" t="n">
        <v>57065.7</v>
      </c>
      <c r="AF1940" s="493" t="n">
        <v>50499.5</v>
      </c>
      <c r="AG1940" s="493" t="n">
        <v>49988.3</v>
      </c>
      <c r="AH1940" s="493" t="n">
        <v>56808.82</v>
      </c>
      <c r="AI1940" s="493" t="n">
        <v>48292.13</v>
      </c>
      <c r="AJ1940" s="493" t="n">
        <v>59519.87</v>
      </c>
      <c r="AK1940" s="493" t="n">
        <v>51376.9</v>
      </c>
      <c r="AL1940" s="493" t="n">
        <v>61273.9</v>
      </c>
      <c r="AM1940" s="493" t="n">
        <v>48147.2</v>
      </c>
      <c r="AN1940" s="493" t="n">
        <v>47490.6</v>
      </c>
      <c r="AO1940" s="493" t="n">
        <v>51539.3</v>
      </c>
      <c r="AP1940" s="493" t="n">
        <v>49840.05</v>
      </c>
      <c r="AQ1940" s="493" t="n">
        <v>51259.63</v>
      </c>
      <c r="AR1940" s="493" t="n">
        <v>44672.45</v>
      </c>
      <c r="AS1940" s="493" t="n">
        <v>32466.85</v>
      </c>
      <c r="AT1940" s="493" t="n">
        <v>33396.55</v>
      </c>
      <c r="AU1940" s="493" t="n">
        <v>38011.9</v>
      </c>
      <c r="AV1940" s="493" t="n">
        <v>43337.85</v>
      </c>
      <c r="AW1940" s="493" t="n">
        <v>31440.4</v>
      </c>
      <c r="AX1940" s="493" t="n">
        <v>24591.3</v>
      </c>
      <c r="AY1940" s="493" t="n">
        <v>22979.85</v>
      </c>
      <c r="AZ1940" s="493" t="n">
        <v>24667</v>
      </c>
      <c r="BA1940" s="493" t="n">
        <v>22297.3</v>
      </c>
      <c r="BB1940" s="493" t="n">
        <v>22476.6</v>
      </c>
      <c r="BC1940" s="493" t="n">
        <v>25687.65</v>
      </c>
      <c r="BD1940" s="493" t="n">
        <v>25358.05</v>
      </c>
      <c r="BE1940" s="493" t="n">
        <v>23848.5</v>
      </c>
      <c r="BF1940" s="493" t="n">
        <v>23420.4</v>
      </c>
      <c r="BG1940" s="493" t="n">
        <v>20264.1</v>
      </c>
      <c r="BH1940" s="493" t="n">
        <v>22499.45</v>
      </c>
      <c r="BI1940" s="493" t="n">
        <v>24552.7</v>
      </c>
      <c r="BJ1940" s="493" t="n">
        <v>22187.05</v>
      </c>
      <c r="BK1940" s="493" t="n">
        <v>25292.87</v>
      </c>
      <c r="BL1940" s="493" t="n">
        <v>26142.09</v>
      </c>
      <c r="BM1940" s="493" t="n">
        <v>18498.05</v>
      </c>
      <c r="BN1940" s="493" t="n">
        <v>21744.2</v>
      </c>
      <c r="BO1940" s="493" t="n">
        <v>20748.84</v>
      </c>
      <c r="BP1940" s="493" t="n">
        <v>20971.75</v>
      </c>
      <c r="BQ1940" s="493" t="n">
        <v>14826.75</v>
      </c>
      <c r="BR1940" s="493" t="n">
        <v>26120.3</v>
      </c>
      <c r="BS1940" s="493" t="n">
        <v>19926.69</v>
      </c>
      <c r="BT1940" s="493" t="n">
        <v>20448.75</v>
      </c>
      <c r="BU1940" s="493" t="n">
        <v>18462.65</v>
      </c>
      <c r="BV1940" s="493" t="n">
        <v>21692.86</v>
      </c>
      <c r="BW1940" s="493" t="n">
        <v>15015.55</v>
      </c>
    </row>
    <row r="1941">
      <c r="A1941" t="inlineStr">
        <is>
          <t>[C9D1] Angiotensin-II 길항제, 고혈압제 (C2) 혹은 이뇨제 복합제제</t>
        </is>
      </c>
      <c r="B1941" t="inlineStr">
        <is>
          <t>고려제약</t>
        </is>
      </c>
      <c r="C1941" t="inlineStr">
        <is>
          <t>고려 칸데사르탄플러스</t>
        </is>
      </c>
      <c r="D1941" t="inlineStr">
        <is>
          <t>고려제약</t>
        </is>
      </c>
      <c r="E1941" t="inlineStr">
        <is>
          <t>candesartan cilexetil,  hydrochlorothiazide</t>
        </is>
      </c>
      <c r="F1941" t="inlineStr">
        <is>
          <t>보건소</t>
        </is>
      </c>
      <c r="G1941" t="inlineStr">
        <is>
          <t>Generic</t>
        </is>
      </c>
      <c r="H1941" s="493" t="n">
        <v>0</v>
      </c>
      <c r="I1941" s="493" t="n">
        <v>1316.4</v>
      </c>
      <c r="J1941" s="493" t="n">
        <v>1099.8</v>
      </c>
      <c r="K1941" s="493" t="n">
        <v>774.9</v>
      </c>
      <c r="L1941" s="493" t="n">
        <v>1288.95</v>
      </c>
      <c r="M1941" s="493" t="n">
        <v>361.2</v>
      </c>
      <c r="N1941" s="493" t="n">
        <v>474</v>
      </c>
      <c r="O1941" s="493" t="n">
        <v>799.2</v>
      </c>
      <c r="P1941" s="493" t="n">
        <v>0</v>
      </c>
      <c r="Q1941" s="493" t="n">
        <v>1337.7</v>
      </c>
      <c r="R1941" s="493" t="n">
        <v>621</v>
      </c>
      <c r="S1941" s="493" t="n">
        <v>679.2</v>
      </c>
      <c r="T1941" s="493" t="n">
        <v>99.90000000000001</v>
      </c>
      <c r="U1941" s="493" t="n">
        <v>1409.4</v>
      </c>
      <c r="V1941" s="493" t="n">
        <v>0</v>
      </c>
      <c r="W1941" s="493" t="n">
        <v>364.8</v>
      </c>
      <c r="X1941" s="493" t="n">
        <v>286.8</v>
      </c>
      <c r="Y1941" s="493" t="n">
        <v>736.5</v>
      </c>
      <c r="Z1941" s="493" t="n">
        <v>279</v>
      </c>
      <c r="AA1941" s="493" t="n">
        <v>531.6</v>
      </c>
      <c r="AB1941" s="493" t="n">
        <v>548.4</v>
      </c>
      <c r="AC1941" s="493" t="n">
        <v>331.2</v>
      </c>
      <c r="AD1941" s="493" t="n">
        <v>1043.7</v>
      </c>
      <c r="AE1941" s="493" t="n">
        <v>304.8</v>
      </c>
      <c r="AF1941" s="493" t="n">
        <v>256.8</v>
      </c>
      <c r="AG1941" s="493" t="n">
        <v>1290</v>
      </c>
      <c r="AH1941" s="493" t="n">
        <v>164.1</v>
      </c>
      <c r="AI1941" s="493" t="n">
        <v>254.4</v>
      </c>
      <c r="AJ1941" s="493" t="n">
        <v>736.2</v>
      </c>
      <c r="AK1941" s="493" t="n">
        <v>792</v>
      </c>
      <c r="AL1941" s="493" t="n">
        <v>0</v>
      </c>
      <c r="AM1941" s="493" t="n">
        <v>2129.7</v>
      </c>
      <c r="AN1941" s="493" t="n">
        <v>0</v>
      </c>
      <c r="AO1941" s="493" t="n">
        <v>877.8</v>
      </c>
      <c r="AP1941" s="493" t="n">
        <v>133.8</v>
      </c>
      <c r="AQ1941" s="493" t="n">
        <v>1029.6</v>
      </c>
      <c r="AR1941" s="493" t="n">
        <v>0</v>
      </c>
      <c r="AS1941" s="493" t="n">
        <v>0</v>
      </c>
      <c r="AT1941" s="493" t="n">
        <v>0</v>
      </c>
      <c r="AU1941" s="493" t="n">
        <v>0</v>
      </c>
      <c r="AV1941" s="493" t="n">
        <v>0</v>
      </c>
      <c r="AW1941" s="493" t="n">
        <v>0</v>
      </c>
      <c r="AX1941" s="493" t="n">
        <v>0</v>
      </c>
      <c r="AY1941" s="493" t="n">
        <v>0</v>
      </c>
      <c r="AZ1941" s="493" t="n">
        <v>0</v>
      </c>
      <c r="BA1941" s="493" t="n">
        <v>0</v>
      </c>
      <c r="BB1941" s="493" t="n">
        <v>0</v>
      </c>
      <c r="BC1941" s="493" t="n">
        <v>0</v>
      </c>
      <c r="BD1941" s="493" t="n">
        <v>0</v>
      </c>
      <c r="BE1941" s="493" t="n">
        <v>0</v>
      </c>
      <c r="BF1941" s="493" t="n">
        <v>0</v>
      </c>
      <c r="BG1941" s="493" t="n">
        <v>0</v>
      </c>
      <c r="BH1941" s="493" t="n">
        <v>0</v>
      </c>
      <c r="BI1941" s="493" t="n">
        <v>0</v>
      </c>
      <c r="BJ1941" s="493" t="n">
        <v>0</v>
      </c>
      <c r="BK1941" s="493" t="n">
        <v>0</v>
      </c>
      <c r="BL1941" s="493" t="n">
        <v>0</v>
      </c>
      <c r="BM1941" s="493" t="n">
        <v>0</v>
      </c>
      <c r="BN1941" s="493" t="n">
        <v>0</v>
      </c>
      <c r="BO1941" s="493" t="n">
        <v>0</v>
      </c>
      <c r="BP1941" s="493" t="n">
        <v>0</v>
      </c>
      <c r="BQ1941" s="493" t="n">
        <v>0</v>
      </c>
      <c r="BR1941" s="493" t="n">
        <v>0</v>
      </c>
      <c r="BS1941" s="493" t="n">
        <v>0</v>
      </c>
      <c r="BT1941" s="493" t="n">
        <v>0</v>
      </c>
      <c r="BU1941" s="493" t="n">
        <v>0</v>
      </c>
      <c r="BV1941" s="493" t="n">
        <v>0</v>
      </c>
      <c r="BW1941" s="493" t="n">
        <v>0</v>
      </c>
    </row>
    <row r="1942">
      <c r="A1942" t="inlineStr">
        <is>
          <t>[C9D1] Angiotensin-II 길항제, 고혈압제 (C2) 혹은 이뇨제 복합제제</t>
        </is>
      </c>
      <c r="B1942" t="inlineStr">
        <is>
          <t>광동제약</t>
        </is>
      </c>
      <c r="C1942" t="inlineStr">
        <is>
          <t>브이반 플러스</t>
        </is>
      </c>
      <c r="D1942" t="inlineStr">
        <is>
          <t>광동제약</t>
        </is>
      </c>
      <c r="E1942" t="inlineStr">
        <is>
          <t>hydrochlorothiazide,  valsartan</t>
        </is>
      </c>
      <c r="F1942" t="inlineStr">
        <is>
          <t>상급종합병원</t>
        </is>
      </c>
      <c r="G1942" t="inlineStr">
        <is>
          <t>Generic</t>
        </is>
      </c>
      <c r="H1942" s="493" t="n">
        <v>0</v>
      </c>
      <c r="I1942" s="493" t="n">
        <v>199.29</v>
      </c>
      <c r="J1942" s="493" t="n">
        <v>0</v>
      </c>
      <c r="K1942" s="493" t="n">
        <v>0</v>
      </c>
      <c r="L1942" s="493" t="n">
        <v>202.93</v>
      </c>
      <c r="M1942" s="493" t="n">
        <v>0</v>
      </c>
      <c r="N1942" s="493" t="n">
        <v>0</v>
      </c>
      <c r="O1942" s="493" t="n">
        <v>190.19</v>
      </c>
      <c r="P1942" s="493" t="n">
        <v>0</v>
      </c>
      <c r="Q1942" s="493" t="n">
        <v>0</v>
      </c>
      <c r="R1942" s="493" t="n">
        <v>193.83</v>
      </c>
      <c r="S1942" s="493" t="n">
        <v>0</v>
      </c>
      <c r="T1942" s="493" t="n">
        <v>0</v>
      </c>
      <c r="U1942" s="493" t="n">
        <v>1485.84</v>
      </c>
      <c r="V1942" s="493" t="n">
        <v>181.44</v>
      </c>
      <c r="W1942" s="493" t="n">
        <v>0</v>
      </c>
      <c r="X1942" s="493" t="n">
        <v>0</v>
      </c>
      <c r="Y1942" s="493" t="n">
        <v>3833.76</v>
      </c>
      <c r="Z1942" s="493" t="n">
        <v>0</v>
      </c>
      <c r="AA1942" s="493" t="n">
        <v>172.2</v>
      </c>
      <c r="AB1942" s="493" t="n">
        <v>0</v>
      </c>
      <c r="AC1942" s="493" t="n">
        <v>0</v>
      </c>
      <c r="AD1942" s="493" t="n">
        <v>0</v>
      </c>
      <c r="AE1942" s="493" t="n">
        <v>2235.6</v>
      </c>
      <c r="AF1942" s="493" t="n">
        <v>0</v>
      </c>
      <c r="AG1942" s="493" t="n">
        <v>0</v>
      </c>
      <c r="AH1942" s="493" t="n">
        <v>0</v>
      </c>
      <c r="AI1942" s="493" t="n">
        <v>0</v>
      </c>
      <c r="AJ1942" s="493" t="n">
        <v>0</v>
      </c>
      <c r="AK1942" s="493" t="n">
        <v>0</v>
      </c>
      <c r="AL1942" s="493" t="n">
        <v>0</v>
      </c>
      <c r="AM1942" s="493" t="n">
        <v>0</v>
      </c>
      <c r="AN1942" s="493" t="n">
        <v>0</v>
      </c>
      <c r="AO1942" s="493" t="n">
        <v>0</v>
      </c>
      <c r="AP1942" s="493" t="n">
        <v>0</v>
      </c>
      <c r="AQ1942" s="493" t="n">
        <v>0</v>
      </c>
      <c r="AR1942" s="493" t="n">
        <v>0</v>
      </c>
      <c r="AS1942" s="493" t="n">
        <v>0</v>
      </c>
      <c r="AT1942" s="493" t="n">
        <v>227.36</v>
      </c>
      <c r="AU1942" s="493" t="n">
        <v>196.56</v>
      </c>
      <c r="AV1942" s="493" t="n">
        <v>0</v>
      </c>
      <c r="AW1942" s="493" t="n">
        <v>0</v>
      </c>
      <c r="AX1942" s="493" t="n">
        <v>579.12</v>
      </c>
      <c r="AY1942" s="493" t="n">
        <v>0</v>
      </c>
      <c r="AZ1942" s="493" t="n">
        <v>0</v>
      </c>
      <c r="BA1942" s="493" t="n">
        <v>0</v>
      </c>
      <c r="BB1942" s="493" t="n">
        <v>568.96</v>
      </c>
      <c r="BC1942" s="493" t="n">
        <v>0</v>
      </c>
      <c r="BD1942" s="493" t="n">
        <v>0</v>
      </c>
      <c r="BE1942" s="493" t="n">
        <v>0</v>
      </c>
      <c r="BF1942" s="493" t="n">
        <v>412.16</v>
      </c>
      <c r="BG1942" s="493" t="n">
        <v>176</v>
      </c>
      <c r="BH1942" s="493" t="n">
        <v>0</v>
      </c>
      <c r="BI1942" s="493" t="n">
        <v>0</v>
      </c>
      <c r="BJ1942" s="493" t="n">
        <v>387.52</v>
      </c>
      <c r="BK1942" s="493" t="n">
        <v>0</v>
      </c>
      <c r="BL1942" s="493" t="n">
        <v>0</v>
      </c>
      <c r="BM1942" s="493" t="n">
        <v>0</v>
      </c>
      <c r="BN1942" s="493" t="n">
        <v>389.76</v>
      </c>
      <c r="BO1942" s="493" t="n">
        <v>0</v>
      </c>
      <c r="BP1942" s="493" t="n">
        <v>226.8</v>
      </c>
      <c r="BQ1942" s="493" t="n">
        <v>180.32</v>
      </c>
      <c r="BR1942" s="493" t="n">
        <v>644.21</v>
      </c>
      <c r="BS1942" s="493" t="n">
        <v>0</v>
      </c>
      <c r="BT1942" s="493" t="n">
        <v>500.4</v>
      </c>
      <c r="BU1942" s="493" t="n">
        <v>91.84</v>
      </c>
      <c r="BV1942" s="493" t="n">
        <v>176.96</v>
      </c>
      <c r="BW1942" s="493" t="n">
        <v>362.88</v>
      </c>
    </row>
    <row r="1943">
      <c r="A1943" t="inlineStr">
        <is>
          <t>[C9D1] Angiotensin-II 길항제, 고혈압제 (C2) 혹은 이뇨제 복합제제</t>
        </is>
      </c>
      <c r="B1943" t="inlineStr">
        <is>
          <t>광동제약</t>
        </is>
      </c>
      <c r="C1943" t="inlineStr">
        <is>
          <t>브이반 플러스</t>
        </is>
      </c>
      <c r="D1943" t="inlineStr">
        <is>
          <t>광동제약</t>
        </is>
      </c>
      <c r="E1943" t="inlineStr">
        <is>
          <t>hydrochlorothiazide,  valsartan</t>
        </is>
      </c>
      <c r="F1943" t="inlineStr">
        <is>
          <t>종합병원</t>
        </is>
      </c>
      <c r="G1943" t="inlineStr">
        <is>
          <t>Generic</t>
        </is>
      </c>
      <c r="H1943" s="493" t="n">
        <v>6164.75</v>
      </c>
      <c r="I1943" s="493" t="n">
        <v>4923.88</v>
      </c>
      <c r="J1943" s="493" t="n">
        <v>8848.059999999999</v>
      </c>
      <c r="K1943" s="493" t="n">
        <v>5362.82</v>
      </c>
      <c r="L1943" s="493" t="n">
        <v>6905.25</v>
      </c>
      <c r="M1943" s="493" t="n">
        <v>6320.67</v>
      </c>
      <c r="N1943" s="493" t="n">
        <v>6425.43</v>
      </c>
      <c r="O1943" s="493" t="n">
        <v>4297.15</v>
      </c>
      <c r="P1943" s="493" t="n">
        <v>8061.23</v>
      </c>
      <c r="Q1943" s="493" t="n">
        <v>5087</v>
      </c>
      <c r="R1943" s="493" t="n">
        <v>8013.22</v>
      </c>
      <c r="S1943" s="493" t="n">
        <v>7254.86</v>
      </c>
      <c r="T1943" s="493" t="n">
        <v>6850.08</v>
      </c>
      <c r="U1943" s="493" t="n">
        <v>3799.13</v>
      </c>
      <c r="V1943" s="493" t="n">
        <v>6270.36</v>
      </c>
      <c r="W1943" s="493" t="n">
        <v>4915.87</v>
      </c>
      <c r="X1943" s="493" t="n">
        <v>5192</v>
      </c>
      <c r="Y1943" s="493" t="n">
        <v>5764.08</v>
      </c>
      <c r="Z1943" s="493" t="n">
        <v>7845.42</v>
      </c>
      <c r="AA1943" s="493" t="n">
        <v>5894.12</v>
      </c>
      <c r="AB1943" s="493" t="n">
        <v>7158.3</v>
      </c>
      <c r="AC1943" s="493" t="n">
        <v>4589.44</v>
      </c>
      <c r="AD1943" s="493" t="n">
        <v>7859.7</v>
      </c>
      <c r="AE1943" s="493" t="n">
        <v>4584.6</v>
      </c>
      <c r="AF1943" s="493" t="n">
        <v>6651.04</v>
      </c>
      <c r="AG1943" s="493" t="n">
        <v>6381.58</v>
      </c>
      <c r="AH1943" s="493" t="n">
        <v>9480</v>
      </c>
      <c r="AI1943" s="493" t="n">
        <v>6774.28</v>
      </c>
      <c r="AJ1943" s="493" t="n">
        <v>5237.52</v>
      </c>
      <c r="AK1943" s="493" t="n">
        <v>6475.72</v>
      </c>
      <c r="AL1943" s="493" t="n">
        <v>9311.709999999999</v>
      </c>
      <c r="AM1943" s="493" t="n">
        <v>5770.76</v>
      </c>
      <c r="AN1943" s="493" t="n">
        <v>5914.25</v>
      </c>
      <c r="AO1943" s="493" t="n">
        <v>6262.9</v>
      </c>
      <c r="AP1943" s="493" t="n">
        <v>5694.38</v>
      </c>
      <c r="AQ1943" s="493" t="n">
        <v>6131.66</v>
      </c>
      <c r="AR1943" s="493" t="n">
        <v>7411.88</v>
      </c>
      <c r="AS1943" s="493" t="n">
        <v>7388.44</v>
      </c>
      <c r="AT1943" s="493" t="n">
        <v>3523.92</v>
      </c>
      <c r="AU1943" s="493" t="n">
        <v>8381.299999999999</v>
      </c>
      <c r="AV1943" s="493" t="n">
        <v>4016.26</v>
      </c>
      <c r="AW1943" s="493" t="n">
        <v>5164.61</v>
      </c>
      <c r="AX1943" s="493" t="n">
        <v>6515.74</v>
      </c>
      <c r="AY1943" s="493" t="n">
        <v>8247.18</v>
      </c>
      <c r="AZ1943" s="493" t="n">
        <v>3191.5</v>
      </c>
      <c r="BA1943" s="493" t="n">
        <v>7267.26</v>
      </c>
      <c r="BB1943" s="493" t="n">
        <v>2804.73</v>
      </c>
      <c r="BC1943" s="493" t="n">
        <v>7996.4</v>
      </c>
      <c r="BD1943" s="493" t="n">
        <v>5631.48</v>
      </c>
      <c r="BE1943" s="493" t="n">
        <v>6992.16</v>
      </c>
      <c r="BF1943" s="493" t="n">
        <v>4144.23</v>
      </c>
      <c r="BG1943" s="493" t="n">
        <v>6533.48</v>
      </c>
      <c r="BH1943" s="493" t="n">
        <v>2370.68</v>
      </c>
      <c r="BI1943" s="493" t="n">
        <v>5131.7</v>
      </c>
      <c r="BJ1943" s="493" t="n">
        <v>5668.72</v>
      </c>
      <c r="BK1943" s="493" t="n">
        <v>5056.24</v>
      </c>
      <c r="BL1943" s="493" t="n">
        <v>4197.34</v>
      </c>
      <c r="BM1943" s="493" t="n">
        <v>4644.28</v>
      </c>
      <c r="BN1943" s="493" t="n">
        <v>4368.61</v>
      </c>
      <c r="BO1943" s="493" t="n">
        <v>4363.3</v>
      </c>
      <c r="BP1943" s="493" t="n">
        <v>2614.94</v>
      </c>
      <c r="BQ1943" s="493" t="n">
        <v>3684.72</v>
      </c>
      <c r="BR1943" s="493" t="n">
        <v>2382.6</v>
      </c>
      <c r="BS1943" s="493" t="n">
        <v>4584.28</v>
      </c>
      <c r="BT1943" s="493" t="n">
        <v>5010.55</v>
      </c>
      <c r="BU1943" s="493" t="n">
        <v>3751.92</v>
      </c>
      <c r="BV1943" s="493" t="n">
        <v>3875.92</v>
      </c>
      <c r="BW1943" s="493" t="n">
        <v>2361.74</v>
      </c>
    </row>
    <row r="1944">
      <c r="A1944" t="inlineStr">
        <is>
          <t>[C9D1] Angiotensin-II 길항제, 고혈압제 (C2) 혹은 이뇨제 복합제제</t>
        </is>
      </c>
      <c r="B1944" t="inlineStr">
        <is>
          <t>광동제약</t>
        </is>
      </c>
      <c r="C1944" t="inlineStr">
        <is>
          <t>브이반 플러스</t>
        </is>
      </c>
      <c r="D1944" t="inlineStr">
        <is>
          <t>광동제약</t>
        </is>
      </c>
      <c r="E1944" t="inlineStr">
        <is>
          <t>hydrochlorothiazide,  valsartan</t>
        </is>
      </c>
      <c r="F1944" t="inlineStr">
        <is>
          <t>병원</t>
        </is>
      </c>
      <c r="G1944" t="inlineStr">
        <is>
          <t>Generic</t>
        </is>
      </c>
      <c r="H1944" s="493" t="n">
        <v>2416.57</v>
      </c>
      <c r="I1944" s="493" t="n">
        <v>1870.8</v>
      </c>
      <c r="J1944" s="493" t="n">
        <v>4911.36</v>
      </c>
      <c r="K1944" s="493" t="n">
        <v>681.6</v>
      </c>
      <c r="L1944" s="493" t="n">
        <v>1741.04</v>
      </c>
      <c r="M1944" s="493" t="n">
        <v>3097.64</v>
      </c>
      <c r="N1944" s="493" t="n">
        <v>1535.84</v>
      </c>
      <c r="O1944" s="493" t="n">
        <v>1699.08</v>
      </c>
      <c r="P1944" s="493" t="n">
        <v>2701.6</v>
      </c>
      <c r="Q1944" s="493" t="n">
        <v>1243.08</v>
      </c>
      <c r="R1944" s="493" t="n">
        <v>413.12</v>
      </c>
      <c r="S1944" s="493" t="n">
        <v>2472.34</v>
      </c>
      <c r="T1944" s="493" t="n">
        <v>1194.6</v>
      </c>
      <c r="U1944" s="493" t="n">
        <v>527.78</v>
      </c>
      <c r="V1944" s="493" t="n">
        <v>1997.82</v>
      </c>
      <c r="W1944" s="493" t="n">
        <v>769.88</v>
      </c>
      <c r="X1944" s="493" t="n">
        <v>1820.02</v>
      </c>
      <c r="Y1944" s="493" t="n">
        <v>707.38</v>
      </c>
      <c r="Z1944" s="493" t="n">
        <v>746.95</v>
      </c>
      <c r="AA1944" s="493" t="n">
        <v>447.5</v>
      </c>
      <c r="AB1944" s="493" t="n">
        <v>1408.64</v>
      </c>
      <c r="AC1944" s="493" t="n">
        <v>472.08</v>
      </c>
      <c r="AD1944" s="493" t="n">
        <v>1787.24</v>
      </c>
      <c r="AE1944" s="493" t="n">
        <v>557.48</v>
      </c>
      <c r="AF1944" s="493" t="n">
        <v>1145.76</v>
      </c>
      <c r="AG1944" s="493" t="n">
        <v>836.6</v>
      </c>
      <c r="AH1944" s="493" t="n">
        <v>1077.26</v>
      </c>
      <c r="AI1944" s="493" t="n">
        <v>787.38</v>
      </c>
      <c r="AJ1944" s="493" t="n">
        <v>1228.3</v>
      </c>
      <c r="AK1944" s="493" t="n">
        <v>564.98</v>
      </c>
      <c r="AL1944" s="493" t="n">
        <v>605.28</v>
      </c>
      <c r="AM1944" s="493" t="n">
        <v>858.58</v>
      </c>
      <c r="AN1944" s="493" t="n">
        <v>647.4</v>
      </c>
      <c r="AO1944" s="493" t="n">
        <v>65.40000000000001</v>
      </c>
      <c r="AP1944" s="493" t="n">
        <v>1395.6</v>
      </c>
      <c r="AQ1944" s="493" t="n">
        <v>945.9</v>
      </c>
      <c r="AR1944" s="493" t="n">
        <v>2721.3</v>
      </c>
      <c r="AS1944" s="493" t="n">
        <v>417.6</v>
      </c>
      <c r="AT1944" s="493" t="n">
        <v>1056.6</v>
      </c>
      <c r="AU1944" s="493" t="n">
        <v>790.8</v>
      </c>
      <c r="AV1944" s="493" t="n">
        <v>1196.7</v>
      </c>
      <c r="AW1944" s="493" t="n">
        <v>241.2</v>
      </c>
      <c r="AX1944" s="493" t="n">
        <v>986.1</v>
      </c>
      <c r="AY1944" s="493" t="n">
        <v>171</v>
      </c>
      <c r="AZ1944" s="493" t="n">
        <v>1738.8</v>
      </c>
      <c r="BA1944" s="493" t="n">
        <v>1547.7</v>
      </c>
      <c r="BB1944" s="493" t="n">
        <v>1311.3</v>
      </c>
      <c r="BC1944" s="493" t="n">
        <v>1210.5</v>
      </c>
      <c r="BD1944" s="493" t="n">
        <v>480</v>
      </c>
      <c r="BE1944" s="493" t="n">
        <v>1082.7</v>
      </c>
      <c r="BF1944" s="493" t="n">
        <v>954.2</v>
      </c>
      <c r="BG1944" s="493" t="n">
        <v>360.3</v>
      </c>
      <c r="BH1944" s="493" t="n">
        <v>943.7</v>
      </c>
      <c r="BI1944" s="493" t="n">
        <v>480.9</v>
      </c>
      <c r="BJ1944" s="493" t="n">
        <v>967.2</v>
      </c>
      <c r="BK1944" s="493" t="n">
        <v>611.4</v>
      </c>
      <c r="BL1944" s="493" t="n">
        <v>1085.1</v>
      </c>
      <c r="BM1944" s="493" t="n">
        <v>313.62</v>
      </c>
      <c r="BN1944" s="493" t="n">
        <v>816.84</v>
      </c>
      <c r="BO1944" s="493" t="n">
        <v>766.5</v>
      </c>
      <c r="BP1944" s="493" t="n">
        <v>1177.8</v>
      </c>
      <c r="BQ1944" s="493" t="n">
        <v>450.42</v>
      </c>
      <c r="BR1944" s="493" t="n">
        <v>1772.58</v>
      </c>
      <c r="BS1944" s="493" t="n">
        <v>456.96</v>
      </c>
      <c r="BT1944" s="493" t="n">
        <v>632.22</v>
      </c>
      <c r="BU1944" s="493" t="n">
        <v>1536.96</v>
      </c>
      <c r="BV1944" s="493" t="n">
        <v>694.38</v>
      </c>
      <c r="BW1944" s="493" t="n">
        <v>601.5</v>
      </c>
    </row>
    <row r="1945">
      <c r="A1945" t="inlineStr">
        <is>
          <t>[C9D1] Angiotensin-II 길항제, 고혈압제 (C2) 혹은 이뇨제 복합제제</t>
        </is>
      </c>
      <c r="B1945" t="inlineStr">
        <is>
          <t>광동제약</t>
        </is>
      </c>
      <c r="C1945" t="inlineStr">
        <is>
          <t>브이반 플러스</t>
        </is>
      </c>
      <c r="D1945" t="inlineStr">
        <is>
          <t>광동제약</t>
        </is>
      </c>
      <c r="E1945" t="inlineStr">
        <is>
          <t>hydrochlorothiazide,  valsartan</t>
        </is>
      </c>
      <c r="F1945" t="inlineStr">
        <is>
          <t>의원</t>
        </is>
      </c>
      <c r="G1945" t="inlineStr">
        <is>
          <t>Generic</t>
        </is>
      </c>
      <c r="H1945" s="493" t="n">
        <v>20066.53</v>
      </c>
      <c r="I1945" s="493" t="n">
        <v>14418.18</v>
      </c>
      <c r="J1945" s="493" t="n">
        <v>18077.4</v>
      </c>
      <c r="K1945" s="493" t="n">
        <v>15056.16</v>
      </c>
      <c r="L1945" s="493" t="n">
        <v>22017.05</v>
      </c>
      <c r="M1945" s="493" t="n">
        <v>17863.52</v>
      </c>
      <c r="N1945" s="493" t="n">
        <v>17122.88</v>
      </c>
      <c r="O1945" s="493" t="n">
        <v>14993.66</v>
      </c>
      <c r="P1945" s="493" t="n">
        <v>23511.48</v>
      </c>
      <c r="Q1945" s="493" t="n">
        <v>22417.78</v>
      </c>
      <c r="R1945" s="493" t="n">
        <v>29700.98</v>
      </c>
      <c r="S1945" s="493" t="n">
        <v>36157.86</v>
      </c>
      <c r="T1945" s="493" t="n">
        <v>34688.93</v>
      </c>
      <c r="U1945" s="493" t="n">
        <v>30996.92</v>
      </c>
      <c r="V1945" s="493" t="n">
        <v>33203.6</v>
      </c>
      <c r="W1945" s="493" t="n">
        <v>30596.76</v>
      </c>
      <c r="X1945" s="493" t="n">
        <v>32222.78</v>
      </c>
      <c r="Y1945" s="493" t="n">
        <v>34097.5</v>
      </c>
      <c r="Z1945" s="493" t="n">
        <v>31218.83</v>
      </c>
      <c r="AA1945" s="493" t="n">
        <v>33284.81</v>
      </c>
      <c r="AB1945" s="493" t="n">
        <v>36449.35</v>
      </c>
      <c r="AC1945" s="493" t="n">
        <v>35664.16</v>
      </c>
      <c r="AD1945" s="493" t="n">
        <v>32821.35</v>
      </c>
      <c r="AE1945" s="493" t="n">
        <v>35239.41</v>
      </c>
      <c r="AF1945" s="493" t="n">
        <v>42152.39</v>
      </c>
      <c r="AG1945" s="493" t="n">
        <v>37230.64</v>
      </c>
      <c r="AH1945" s="493" t="n">
        <v>39008.15</v>
      </c>
      <c r="AI1945" s="493" t="n">
        <v>39693.2</v>
      </c>
      <c r="AJ1945" s="493" t="n">
        <v>37044.19</v>
      </c>
      <c r="AK1945" s="493" t="n">
        <v>41425.97</v>
      </c>
      <c r="AL1945" s="493" t="n">
        <v>32087.6</v>
      </c>
      <c r="AM1945" s="493" t="n">
        <v>36581.94</v>
      </c>
      <c r="AN1945" s="493" t="n">
        <v>31013.74</v>
      </c>
      <c r="AO1945" s="493" t="n">
        <v>37675.19</v>
      </c>
      <c r="AP1945" s="493" t="n">
        <v>31427.85</v>
      </c>
      <c r="AQ1945" s="493" t="n">
        <v>39259.07</v>
      </c>
      <c r="AR1945" s="493" t="n">
        <v>34596.94</v>
      </c>
      <c r="AS1945" s="493" t="n">
        <v>38821.47</v>
      </c>
      <c r="AT1945" s="493" t="n">
        <v>31008.76</v>
      </c>
      <c r="AU1945" s="493" t="n">
        <v>37067.31</v>
      </c>
      <c r="AV1945" s="493" t="n">
        <v>39231.01</v>
      </c>
      <c r="AW1945" s="493" t="n">
        <v>36777.5</v>
      </c>
      <c r="AX1945" s="493" t="n">
        <v>38043.15</v>
      </c>
      <c r="AY1945" s="493" t="n">
        <v>40844.51</v>
      </c>
      <c r="AZ1945" s="493" t="n">
        <v>37512.81</v>
      </c>
      <c r="BA1945" s="493" t="n">
        <v>41043.42</v>
      </c>
      <c r="BB1945" s="493" t="n">
        <v>37130.56</v>
      </c>
      <c r="BC1945" s="493" t="n">
        <v>34430.11</v>
      </c>
      <c r="BD1945" s="493" t="n">
        <v>38506.82</v>
      </c>
      <c r="BE1945" s="493" t="n">
        <v>40934.83</v>
      </c>
      <c r="BF1945" s="493" t="n">
        <v>35218.82</v>
      </c>
      <c r="BG1945" s="493" t="n">
        <v>38977.79</v>
      </c>
      <c r="BH1945" s="493" t="n">
        <v>35455.32</v>
      </c>
      <c r="BI1945" s="493" t="n">
        <v>38116.9</v>
      </c>
      <c r="BJ1945" s="493" t="n">
        <v>36885.82</v>
      </c>
      <c r="BK1945" s="493" t="n">
        <v>42893.74</v>
      </c>
      <c r="BL1945" s="493" t="n">
        <v>25174.46</v>
      </c>
      <c r="BM1945" s="493" t="n">
        <v>21470.49</v>
      </c>
      <c r="BN1945" s="493" t="n">
        <v>26592.9</v>
      </c>
      <c r="BO1945" s="493" t="n">
        <v>21133.64</v>
      </c>
      <c r="BP1945" s="493" t="n">
        <v>29547.33</v>
      </c>
      <c r="BQ1945" s="493" t="n">
        <v>20790.21</v>
      </c>
      <c r="BR1945" s="493" t="n">
        <v>25539.57</v>
      </c>
      <c r="BS1945" s="493" t="n">
        <v>22224.75</v>
      </c>
      <c r="BT1945" s="493" t="n">
        <v>23071.59</v>
      </c>
      <c r="BU1945" s="493" t="n">
        <v>27556.85</v>
      </c>
      <c r="BV1945" s="493" t="n">
        <v>24565.74</v>
      </c>
      <c r="BW1945" s="493" t="n">
        <v>21008.1</v>
      </c>
    </row>
    <row r="1946">
      <c r="A1946" t="inlineStr">
        <is>
          <t>[C9D1] Angiotensin-II 길항제, 고혈압제 (C2) 혹은 이뇨제 복합제제</t>
        </is>
      </c>
      <c r="B1946" t="inlineStr">
        <is>
          <t>광동제약</t>
        </is>
      </c>
      <c r="C1946" t="inlineStr">
        <is>
          <t>브이반 플러스</t>
        </is>
      </c>
      <c r="D1946" t="inlineStr">
        <is>
          <t>광동제약</t>
        </is>
      </c>
      <c r="E1946" t="inlineStr">
        <is>
          <t>hydrochlorothiazide,  valsartan</t>
        </is>
      </c>
      <c r="F1946" t="inlineStr">
        <is>
          <t>보건소</t>
        </is>
      </c>
      <c r="G1946" t="inlineStr">
        <is>
          <t>Generic</t>
        </is>
      </c>
      <c r="H1946" s="493" t="n">
        <v>0</v>
      </c>
      <c r="I1946" s="493" t="n">
        <v>0</v>
      </c>
      <c r="J1946" s="493" t="n">
        <v>0</v>
      </c>
      <c r="K1946" s="493" t="n">
        <v>0</v>
      </c>
      <c r="L1946" s="493" t="n">
        <v>358.2</v>
      </c>
      <c r="M1946" s="493" t="n">
        <v>52.2</v>
      </c>
      <c r="N1946" s="493" t="n">
        <v>0</v>
      </c>
      <c r="O1946" s="493" t="n">
        <v>0</v>
      </c>
      <c r="P1946" s="493" t="n">
        <v>0</v>
      </c>
      <c r="Q1946" s="493" t="n">
        <v>0</v>
      </c>
      <c r="R1946" s="493" t="n">
        <v>0</v>
      </c>
      <c r="S1946" s="493" t="n">
        <v>579</v>
      </c>
      <c r="T1946" s="493" t="n">
        <v>0</v>
      </c>
      <c r="U1946" s="493" t="n">
        <v>0</v>
      </c>
      <c r="V1946" s="493" t="n">
        <v>0</v>
      </c>
      <c r="W1946" s="493" t="n">
        <v>0</v>
      </c>
      <c r="X1946" s="493" t="n">
        <v>513.6</v>
      </c>
      <c r="Y1946" s="493" t="n">
        <v>0</v>
      </c>
      <c r="Z1946" s="493" t="n">
        <v>0</v>
      </c>
      <c r="AA1946" s="493" t="n">
        <v>0</v>
      </c>
      <c r="AB1946" s="493" t="n">
        <v>0</v>
      </c>
      <c r="AC1946" s="493" t="n">
        <v>0</v>
      </c>
      <c r="AD1946" s="493" t="n">
        <v>0</v>
      </c>
      <c r="AE1946" s="493" t="n">
        <v>433.8</v>
      </c>
      <c r="AF1946" s="493" t="n">
        <v>313.5</v>
      </c>
      <c r="AG1946" s="493" t="n">
        <v>0</v>
      </c>
      <c r="AH1946" s="493" t="n">
        <v>345.9</v>
      </c>
      <c r="AI1946" s="493" t="n">
        <v>432.9</v>
      </c>
      <c r="AJ1946" s="493" t="n">
        <v>417.6</v>
      </c>
      <c r="AK1946" s="493" t="n">
        <v>0</v>
      </c>
      <c r="AL1946" s="493" t="n">
        <v>636.6</v>
      </c>
      <c r="AM1946" s="493" t="n">
        <v>0</v>
      </c>
      <c r="AN1946" s="493" t="n">
        <v>643.2</v>
      </c>
      <c r="AO1946" s="493" t="n">
        <v>0</v>
      </c>
      <c r="AP1946" s="493" t="n">
        <v>340.8</v>
      </c>
      <c r="AQ1946" s="493" t="n">
        <v>0</v>
      </c>
      <c r="AR1946" s="493" t="n">
        <v>404.4</v>
      </c>
      <c r="AS1946" s="493" t="n">
        <v>0</v>
      </c>
      <c r="AT1946" s="493" t="n">
        <v>355.2</v>
      </c>
      <c r="AU1946" s="493" t="n">
        <v>0</v>
      </c>
      <c r="AV1946" s="493" t="n">
        <v>0</v>
      </c>
      <c r="AW1946" s="493" t="n">
        <v>0</v>
      </c>
      <c r="AX1946" s="493" t="n">
        <v>0</v>
      </c>
      <c r="AY1946" s="493" t="n">
        <v>0</v>
      </c>
      <c r="AZ1946" s="493" t="n">
        <v>0</v>
      </c>
      <c r="BA1946" s="493" t="n">
        <v>0</v>
      </c>
      <c r="BB1946" s="493" t="n">
        <v>0</v>
      </c>
      <c r="BC1946" s="493" t="n">
        <v>0</v>
      </c>
      <c r="BD1946" s="493" t="n">
        <v>0</v>
      </c>
      <c r="BE1946" s="493" t="n">
        <v>0</v>
      </c>
      <c r="BF1946" s="493" t="n">
        <v>0</v>
      </c>
      <c r="BG1946" s="493" t="n">
        <v>0</v>
      </c>
      <c r="BH1946" s="493" t="n">
        <v>0</v>
      </c>
      <c r="BI1946" s="493" t="n">
        <v>0</v>
      </c>
      <c r="BJ1946" s="493" t="n">
        <v>0</v>
      </c>
      <c r="BK1946" s="493" t="n">
        <v>0</v>
      </c>
      <c r="BL1946" s="493" t="n">
        <v>0</v>
      </c>
      <c r="BM1946" s="493" t="n">
        <v>0</v>
      </c>
      <c r="BN1946" s="493" t="n">
        <v>0</v>
      </c>
      <c r="BO1946" s="493" t="n">
        <v>0</v>
      </c>
      <c r="BP1946" s="493" t="n">
        <v>0</v>
      </c>
      <c r="BQ1946" s="493" t="n">
        <v>0</v>
      </c>
      <c r="BR1946" s="493" t="n">
        <v>0</v>
      </c>
      <c r="BS1946" s="493" t="n">
        <v>0</v>
      </c>
      <c r="BT1946" s="493" t="n">
        <v>0</v>
      </c>
      <c r="BU1946" s="493" t="n">
        <v>0</v>
      </c>
      <c r="BV1946" s="493" t="n">
        <v>0</v>
      </c>
      <c r="BW1946" s="493" t="n">
        <v>0</v>
      </c>
    </row>
    <row r="1947">
      <c r="A1947" t="inlineStr">
        <is>
          <t>[C9D1] Angiotensin-II 길항제, 고혈압제 (C2) 혹은 이뇨제 복합제제</t>
        </is>
      </c>
      <c r="B1947" t="inlineStr">
        <is>
          <t>광동제약</t>
        </is>
      </c>
      <c r="C1947" t="inlineStr">
        <is>
          <t>프리토 플러스</t>
        </is>
      </c>
      <c r="D1947" t="inlineStr">
        <is>
          <t>광동제약</t>
        </is>
      </c>
      <c r="E1947" t="inlineStr">
        <is>
          <t>hydrochlorothiazide,  telmisartan</t>
        </is>
      </c>
      <c r="F1947" t="inlineStr">
        <is>
          <t>상급종합병원</t>
        </is>
      </c>
      <c r="G1947" t="inlineStr">
        <is>
          <t>Original</t>
        </is>
      </c>
      <c r="H1947" s="493" t="n">
        <v>72520.00999999999</v>
      </c>
      <c r="I1947" s="493" t="n">
        <v>77918.14999999999</v>
      </c>
      <c r="J1947" s="493" t="n">
        <v>93537.36</v>
      </c>
      <c r="K1947" s="493" t="n">
        <v>89237.19</v>
      </c>
      <c r="L1947" s="493" t="n">
        <v>87069.03999999999</v>
      </c>
      <c r="M1947" s="493" t="n">
        <v>105240.57</v>
      </c>
      <c r="N1947" s="493" t="n">
        <v>81295.23</v>
      </c>
      <c r="O1947" s="493" t="n">
        <v>64912.77</v>
      </c>
      <c r="P1947" s="493" t="n">
        <v>98224.08</v>
      </c>
      <c r="Q1947" s="493" t="n">
        <v>108121.83</v>
      </c>
      <c r="R1947" s="493" t="n">
        <v>93899.88</v>
      </c>
      <c r="S1947" s="493" t="n">
        <v>92367.58</v>
      </c>
      <c r="T1947" s="493" t="n">
        <v>110543.2</v>
      </c>
      <c r="U1947" s="493" t="n">
        <v>68955.74000000001</v>
      </c>
      <c r="V1947" s="493" t="n">
        <v>98959.14999999999</v>
      </c>
      <c r="W1947" s="493" t="n">
        <v>100949.09</v>
      </c>
      <c r="X1947" s="493" t="n">
        <v>96515.37</v>
      </c>
      <c r="Y1947" s="493" t="n">
        <v>82997.27</v>
      </c>
      <c r="Z1947" s="493" t="n">
        <v>97338.36</v>
      </c>
      <c r="AA1947" s="493" t="n">
        <v>96880.99000000001</v>
      </c>
      <c r="AB1947" s="493" t="n">
        <v>89252.28</v>
      </c>
      <c r="AC1947" s="493" t="n">
        <v>91574.83</v>
      </c>
      <c r="AD1947" s="493" t="n">
        <v>116164.33</v>
      </c>
      <c r="AE1947" s="493" t="n">
        <v>100649.91</v>
      </c>
      <c r="AF1947" s="493" t="n">
        <v>66483.73</v>
      </c>
      <c r="AG1947" s="493" t="n">
        <v>59204.32</v>
      </c>
      <c r="AH1947" s="493" t="n">
        <v>93632.61</v>
      </c>
      <c r="AI1947" s="493" t="n">
        <v>81000.42</v>
      </c>
      <c r="AJ1947" s="493" t="n">
        <v>105959.54</v>
      </c>
      <c r="AK1947" s="493" t="n">
        <v>87054.07000000001</v>
      </c>
      <c r="AL1947" s="493" t="n">
        <v>97893.60000000001</v>
      </c>
      <c r="AM1947" s="493" t="n">
        <v>68187.38</v>
      </c>
      <c r="AN1947" s="493" t="n">
        <v>77351.85000000001</v>
      </c>
      <c r="AO1947" s="493" t="n">
        <v>72055.48</v>
      </c>
      <c r="AP1947" s="493" t="n">
        <v>109828.91</v>
      </c>
      <c r="AQ1947" s="493" t="n">
        <v>55004.85</v>
      </c>
      <c r="AR1947" s="493" t="n">
        <v>88981.66</v>
      </c>
      <c r="AS1947" s="493" t="n">
        <v>82582.56</v>
      </c>
      <c r="AT1947" s="493" t="n">
        <v>73694.78999999999</v>
      </c>
      <c r="AU1947" s="493" t="n">
        <v>90439.58</v>
      </c>
      <c r="AV1947" s="493" t="n">
        <v>106220.53</v>
      </c>
      <c r="AW1947" s="493" t="n">
        <v>58234.93</v>
      </c>
      <c r="AX1947" s="493" t="n">
        <v>90913.56</v>
      </c>
      <c r="AY1947" s="493" t="n">
        <v>71008.89999999999</v>
      </c>
      <c r="AZ1947" s="493" t="n">
        <v>82133.28999999999</v>
      </c>
      <c r="BA1947" s="493" t="n">
        <v>62255.6</v>
      </c>
      <c r="BB1947" s="493" t="n">
        <v>80258.00999999999</v>
      </c>
      <c r="BC1947" s="493" t="n">
        <v>75647.17</v>
      </c>
      <c r="BD1947" s="493" t="n">
        <v>60545.44</v>
      </c>
      <c r="BE1947" s="493" t="n">
        <v>91246.97</v>
      </c>
      <c r="BF1947" s="493" t="n">
        <v>86190.52</v>
      </c>
      <c r="BG1947" s="493" t="n">
        <v>78899.7</v>
      </c>
      <c r="BH1947" s="493" t="n">
        <v>114299.19</v>
      </c>
      <c r="BI1947" s="493" t="n">
        <v>66063.92</v>
      </c>
      <c r="BJ1947" s="493" t="n">
        <v>76644.02</v>
      </c>
      <c r="BK1947" s="493" t="n">
        <v>55373.18</v>
      </c>
      <c r="BL1947" s="493" t="n">
        <v>73116.67</v>
      </c>
      <c r="BM1947" s="493" t="n">
        <v>55770.26</v>
      </c>
      <c r="BN1947" s="493" t="n">
        <v>73871.03</v>
      </c>
      <c r="BO1947" s="493" t="n">
        <v>56232.9</v>
      </c>
      <c r="BP1947" s="493" t="n">
        <v>77193.12</v>
      </c>
      <c r="BQ1947" s="493" t="n">
        <v>31026.92</v>
      </c>
      <c r="BR1947" s="493" t="n">
        <v>70082.5</v>
      </c>
      <c r="BS1947" s="493" t="n">
        <v>55159.68</v>
      </c>
      <c r="BT1947" s="493" t="n">
        <v>86240.03</v>
      </c>
      <c r="BU1947" s="493" t="n">
        <v>55213.63</v>
      </c>
      <c r="BV1947" s="493" t="n">
        <v>84841.5</v>
      </c>
      <c r="BW1947" s="493" t="n">
        <v>52484.65</v>
      </c>
    </row>
    <row r="1948">
      <c r="A1948" t="inlineStr">
        <is>
          <t>[C9D1] Angiotensin-II 길항제, 고혈압제 (C2) 혹은 이뇨제 복합제제</t>
        </is>
      </c>
      <c r="B1948" t="inlineStr">
        <is>
          <t>광동제약</t>
        </is>
      </c>
      <c r="C1948" t="inlineStr">
        <is>
          <t>프리토 플러스</t>
        </is>
      </c>
      <c r="D1948" t="inlineStr">
        <is>
          <t>광동제약</t>
        </is>
      </c>
      <c r="E1948" t="inlineStr">
        <is>
          <t>hydrochlorothiazide,  telmisartan</t>
        </is>
      </c>
      <c r="F1948" t="inlineStr">
        <is>
          <t>종합병원</t>
        </is>
      </c>
      <c r="G1948" t="inlineStr">
        <is>
          <t>Original</t>
        </is>
      </c>
      <c r="H1948" s="493" t="n">
        <v>95610.88</v>
      </c>
      <c r="I1948" s="493" t="n">
        <v>98376.55</v>
      </c>
      <c r="J1948" s="493" t="n">
        <v>120009.71</v>
      </c>
      <c r="K1948" s="493" t="n">
        <v>101105.81</v>
      </c>
      <c r="L1948" s="493" t="n">
        <v>108455.24</v>
      </c>
      <c r="M1948" s="493" t="n">
        <v>119217.5</v>
      </c>
      <c r="N1948" s="493" t="n">
        <v>101862.27</v>
      </c>
      <c r="O1948" s="493" t="n">
        <v>109440.87</v>
      </c>
      <c r="P1948" s="493" t="n">
        <v>107091.36</v>
      </c>
      <c r="Q1948" s="493" t="n">
        <v>100085.64</v>
      </c>
      <c r="R1948" s="493" t="n">
        <v>99872.22</v>
      </c>
      <c r="S1948" s="493" t="n">
        <v>97728.67</v>
      </c>
      <c r="T1948" s="493" t="n">
        <v>88770.74000000001</v>
      </c>
      <c r="U1948" s="493" t="n">
        <v>85204.92999999999</v>
      </c>
      <c r="V1948" s="493" t="n">
        <v>94642.33</v>
      </c>
      <c r="W1948" s="493" t="n">
        <v>94471.89999999999</v>
      </c>
      <c r="X1948" s="493" t="n">
        <v>98605.32000000001</v>
      </c>
      <c r="Y1948" s="493" t="n">
        <v>88505.81</v>
      </c>
      <c r="Z1948" s="493" t="n">
        <v>97478.02</v>
      </c>
      <c r="AA1948" s="493" t="n">
        <v>95580.02</v>
      </c>
      <c r="AB1948" s="493" t="n">
        <v>92152.97</v>
      </c>
      <c r="AC1948" s="493" t="n">
        <v>77191.59</v>
      </c>
      <c r="AD1948" s="493" t="n">
        <v>88989.22</v>
      </c>
      <c r="AE1948" s="493" t="n">
        <v>102228.46</v>
      </c>
      <c r="AF1948" s="493" t="n">
        <v>87709.67999999999</v>
      </c>
      <c r="AG1948" s="493" t="n">
        <v>72515.81</v>
      </c>
      <c r="AH1948" s="493" t="n">
        <v>96184.38</v>
      </c>
      <c r="AI1948" s="493" t="n">
        <v>91832.53</v>
      </c>
      <c r="AJ1948" s="493" t="n">
        <v>87634.56</v>
      </c>
      <c r="AK1948" s="493" t="n">
        <v>77840.00999999999</v>
      </c>
      <c r="AL1948" s="493" t="n">
        <v>84585.57000000001</v>
      </c>
      <c r="AM1948" s="493" t="n">
        <v>94131.58</v>
      </c>
      <c r="AN1948" s="493" t="n">
        <v>79657.21000000001</v>
      </c>
      <c r="AO1948" s="493" t="n">
        <v>81729.28</v>
      </c>
      <c r="AP1948" s="493" t="n">
        <v>87577.23</v>
      </c>
      <c r="AQ1948" s="493" t="n">
        <v>77996.91</v>
      </c>
      <c r="AR1948" s="493" t="n">
        <v>84677.16</v>
      </c>
      <c r="AS1948" s="493" t="n">
        <v>81084.8</v>
      </c>
      <c r="AT1948" s="493" t="n">
        <v>80599.28999999999</v>
      </c>
      <c r="AU1948" s="493" t="n">
        <v>78666.85000000001</v>
      </c>
      <c r="AV1948" s="493" t="n">
        <v>80612.03999999999</v>
      </c>
      <c r="AW1948" s="493" t="n">
        <v>75170.47</v>
      </c>
      <c r="AX1948" s="493" t="n">
        <v>82437.33</v>
      </c>
      <c r="AY1948" s="493" t="n">
        <v>86527.72</v>
      </c>
      <c r="AZ1948" s="493" t="n">
        <v>77475.3</v>
      </c>
      <c r="BA1948" s="493" t="n">
        <v>83753.59</v>
      </c>
      <c r="BB1948" s="493" t="n">
        <v>72837.44</v>
      </c>
      <c r="BC1948" s="493" t="n">
        <v>71003.42</v>
      </c>
      <c r="BD1948" s="493" t="n">
        <v>69330.2</v>
      </c>
      <c r="BE1948" s="493" t="n">
        <v>77588.59</v>
      </c>
      <c r="BF1948" s="493" t="n">
        <v>71993.36</v>
      </c>
      <c r="BG1948" s="493" t="n">
        <v>60478.3</v>
      </c>
      <c r="BH1948" s="493" t="n">
        <v>71046.17</v>
      </c>
      <c r="BI1948" s="493" t="n">
        <v>67786.61</v>
      </c>
      <c r="BJ1948" s="493" t="n">
        <v>79921.22</v>
      </c>
      <c r="BK1948" s="493" t="n">
        <v>62935.31</v>
      </c>
      <c r="BL1948" s="493" t="n">
        <v>75345.03999999999</v>
      </c>
      <c r="BM1948" s="493" t="n">
        <v>64445.27</v>
      </c>
      <c r="BN1948" s="493" t="n">
        <v>62229.56</v>
      </c>
      <c r="BO1948" s="493" t="n">
        <v>58417.9</v>
      </c>
      <c r="BP1948" s="493" t="n">
        <v>82535.24000000001</v>
      </c>
      <c r="BQ1948" s="493" t="n">
        <v>64546.55</v>
      </c>
      <c r="BR1948" s="493" t="n">
        <v>79216.83</v>
      </c>
      <c r="BS1948" s="493" t="n">
        <v>62092.33</v>
      </c>
      <c r="BT1948" s="493" t="n">
        <v>70649.67</v>
      </c>
      <c r="BU1948" s="493" t="n">
        <v>70100.14</v>
      </c>
      <c r="BV1948" s="493" t="n">
        <v>77365.27</v>
      </c>
      <c r="BW1948" s="493" t="n">
        <v>72771.48</v>
      </c>
    </row>
    <row r="1949">
      <c r="A1949" t="inlineStr">
        <is>
          <t>[C9D1] Angiotensin-II 길항제, 고혈압제 (C2) 혹은 이뇨제 복합제제</t>
        </is>
      </c>
      <c r="B1949" t="inlineStr">
        <is>
          <t>광동제약</t>
        </is>
      </c>
      <c r="C1949" t="inlineStr">
        <is>
          <t>프리토 플러스</t>
        </is>
      </c>
      <c r="D1949" t="inlineStr">
        <is>
          <t>광동제약</t>
        </is>
      </c>
      <c r="E1949" t="inlineStr">
        <is>
          <t>hydrochlorothiazide,  telmisartan</t>
        </is>
      </c>
      <c r="F1949" t="inlineStr">
        <is>
          <t>병원</t>
        </is>
      </c>
      <c r="G1949" t="inlineStr">
        <is>
          <t>Original</t>
        </is>
      </c>
      <c r="H1949" s="493" t="n">
        <v>34432.24</v>
      </c>
      <c r="I1949" s="493" t="n">
        <v>39471.11</v>
      </c>
      <c r="J1949" s="493" t="n">
        <v>32484.94</v>
      </c>
      <c r="K1949" s="493" t="n">
        <v>39893.24</v>
      </c>
      <c r="L1949" s="493" t="n">
        <v>34445.51</v>
      </c>
      <c r="M1949" s="493" t="n">
        <v>29721.24</v>
      </c>
      <c r="N1949" s="493" t="n">
        <v>37648.19</v>
      </c>
      <c r="O1949" s="493" t="n">
        <v>29047.35</v>
      </c>
      <c r="P1949" s="493" t="n">
        <v>35922.53</v>
      </c>
      <c r="Q1949" s="493" t="n">
        <v>34618.13</v>
      </c>
      <c r="R1949" s="493" t="n">
        <v>31629.68</v>
      </c>
      <c r="S1949" s="493" t="n">
        <v>29638.62</v>
      </c>
      <c r="T1949" s="493" t="n">
        <v>36459.54</v>
      </c>
      <c r="U1949" s="493" t="n">
        <v>22983.48</v>
      </c>
      <c r="V1949" s="493" t="n">
        <v>29127.6</v>
      </c>
      <c r="W1949" s="493" t="n">
        <v>26710.25</v>
      </c>
      <c r="X1949" s="493" t="n">
        <v>23212.69</v>
      </c>
      <c r="Y1949" s="493" t="n">
        <v>26294.04</v>
      </c>
      <c r="Z1949" s="493" t="n">
        <v>29953.49</v>
      </c>
      <c r="AA1949" s="493" t="n">
        <v>28242.92</v>
      </c>
      <c r="AB1949" s="493" t="n">
        <v>22404.03</v>
      </c>
      <c r="AC1949" s="493" t="n">
        <v>30007.93</v>
      </c>
      <c r="AD1949" s="493" t="n">
        <v>25779.67</v>
      </c>
      <c r="AE1949" s="493" t="n">
        <v>20932.72</v>
      </c>
      <c r="AF1949" s="493" t="n">
        <v>27765.07</v>
      </c>
      <c r="AG1949" s="493" t="n">
        <v>21336.99</v>
      </c>
      <c r="AH1949" s="493" t="n">
        <v>27268.36</v>
      </c>
      <c r="AI1949" s="493" t="n">
        <v>24012.55</v>
      </c>
      <c r="AJ1949" s="493" t="n">
        <v>23176.76</v>
      </c>
      <c r="AK1949" s="493" t="n">
        <v>25591</v>
      </c>
      <c r="AL1949" s="493" t="n">
        <v>21727.99</v>
      </c>
      <c r="AM1949" s="493" t="n">
        <v>21832.77</v>
      </c>
      <c r="AN1949" s="493" t="n">
        <v>20684.83</v>
      </c>
      <c r="AO1949" s="493" t="n">
        <v>26312.02</v>
      </c>
      <c r="AP1949" s="493" t="n">
        <v>20436.22</v>
      </c>
      <c r="AQ1949" s="493" t="n">
        <v>23953.8</v>
      </c>
      <c r="AR1949" s="493" t="n">
        <v>17129.21</v>
      </c>
      <c r="AS1949" s="493" t="n">
        <v>19853.75</v>
      </c>
      <c r="AT1949" s="493" t="n">
        <v>16914.42</v>
      </c>
      <c r="AU1949" s="493" t="n">
        <v>22406.42</v>
      </c>
      <c r="AV1949" s="493" t="n">
        <v>16148.51</v>
      </c>
      <c r="AW1949" s="493" t="n">
        <v>20346.04</v>
      </c>
      <c r="AX1949" s="493" t="n">
        <v>17315.22</v>
      </c>
      <c r="AY1949" s="493" t="n">
        <v>20085.83</v>
      </c>
      <c r="AZ1949" s="493" t="n">
        <v>14727.31</v>
      </c>
      <c r="BA1949" s="493" t="n">
        <v>20913.03</v>
      </c>
      <c r="BB1949" s="493" t="n">
        <v>20718.03</v>
      </c>
      <c r="BC1949" s="493" t="n">
        <v>19750.47</v>
      </c>
      <c r="BD1949" s="493" t="n">
        <v>18329.95</v>
      </c>
      <c r="BE1949" s="493" t="n">
        <v>16847.54</v>
      </c>
      <c r="BF1949" s="493" t="n">
        <v>18472.42</v>
      </c>
      <c r="BG1949" s="493" t="n">
        <v>18206.34</v>
      </c>
      <c r="BH1949" s="493" t="n">
        <v>13674.49</v>
      </c>
      <c r="BI1949" s="493" t="n">
        <v>17191.1</v>
      </c>
      <c r="BJ1949" s="493" t="n">
        <v>16860.7</v>
      </c>
      <c r="BK1949" s="493" t="n">
        <v>16219.56</v>
      </c>
      <c r="BL1949" s="493" t="n">
        <v>13431.31</v>
      </c>
      <c r="BM1949" s="493" t="n">
        <v>18531.01</v>
      </c>
      <c r="BN1949" s="493" t="n">
        <v>17932.92</v>
      </c>
      <c r="BO1949" s="493" t="n">
        <v>19125.67</v>
      </c>
      <c r="BP1949" s="493" t="n">
        <v>15139.19</v>
      </c>
      <c r="BQ1949" s="493" t="n">
        <v>13060.08</v>
      </c>
      <c r="BR1949" s="493" t="n">
        <v>15865.4</v>
      </c>
      <c r="BS1949" s="493" t="n">
        <v>13663.26</v>
      </c>
      <c r="BT1949" s="493" t="n">
        <v>17909.01</v>
      </c>
      <c r="BU1949" s="493" t="n">
        <v>20460.38</v>
      </c>
      <c r="BV1949" s="493" t="n">
        <v>14477.55</v>
      </c>
      <c r="BW1949" s="493" t="n">
        <v>17713.05</v>
      </c>
    </row>
    <row r="1950">
      <c r="A1950" t="inlineStr">
        <is>
          <t>[C9D1] Angiotensin-II 길항제, 고혈압제 (C2) 혹은 이뇨제 복합제제</t>
        </is>
      </c>
      <c r="B1950" t="inlineStr">
        <is>
          <t>광동제약</t>
        </is>
      </c>
      <c r="C1950" t="inlineStr">
        <is>
          <t>프리토 플러스</t>
        </is>
      </c>
      <c r="D1950" t="inlineStr">
        <is>
          <t>광동제약</t>
        </is>
      </c>
      <c r="E1950" t="inlineStr">
        <is>
          <t>hydrochlorothiazide,  telmisartan</t>
        </is>
      </c>
      <c r="F1950" t="inlineStr">
        <is>
          <t>의원</t>
        </is>
      </c>
      <c r="G1950" t="inlineStr">
        <is>
          <t>Original</t>
        </is>
      </c>
      <c r="H1950" s="493" t="n">
        <v>357624.79</v>
      </c>
      <c r="I1950" s="493" t="n">
        <v>366629.6</v>
      </c>
      <c r="J1950" s="493" t="n">
        <v>389660.69</v>
      </c>
      <c r="K1950" s="493" t="n">
        <v>379167.73</v>
      </c>
      <c r="L1950" s="493" t="n">
        <v>367285.03</v>
      </c>
      <c r="M1950" s="493" t="n">
        <v>379473.16</v>
      </c>
      <c r="N1950" s="493" t="n">
        <v>361484.89</v>
      </c>
      <c r="O1950" s="493" t="n">
        <v>382707.28</v>
      </c>
      <c r="P1950" s="493" t="n">
        <v>350791.3</v>
      </c>
      <c r="Q1950" s="493" t="n">
        <v>367733.23</v>
      </c>
      <c r="R1950" s="493" t="n">
        <v>373739.55</v>
      </c>
      <c r="S1950" s="493" t="n">
        <v>415136.69</v>
      </c>
      <c r="T1950" s="493" t="n">
        <v>379798.76</v>
      </c>
      <c r="U1950" s="493" t="n">
        <v>365991.67</v>
      </c>
      <c r="V1950" s="493" t="n">
        <v>377610.26</v>
      </c>
      <c r="W1950" s="493" t="n">
        <v>372768.92</v>
      </c>
      <c r="X1950" s="493" t="n">
        <v>383303.1</v>
      </c>
      <c r="Y1950" s="493" t="n">
        <v>379034.72</v>
      </c>
      <c r="Z1950" s="493" t="n">
        <v>375265.15</v>
      </c>
      <c r="AA1950" s="493" t="n">
        <v>375274.13</v>
      </c>
      <c r="AB1950" s="493" t="n">
        <v>372681.22</v>
      </c>
      <c r="AC1950" s="493" t="n">
        <v>375000.38</v>
      </c>
      <c r="AD1950" s="493" t="n">
        <v>367236.84</v>
      </c>
      <c r="AE1950" s="493" t="n">
        <v>379916</v>
      </c>
      <c r="AF1950" s="493" t="n">
        <v>351681.51</v>
      </c>
      <c r="AG1950" s="493" t="n">
        <v>341406.12</v>
      </c>
      <c r="AH1950" s="493" t="n">
        <v>367769.61</v>
      </c>
      <c r="AI1950" s="493" t="n">
        <v>337395.55</v>
      </c>
      <c r="AJ1950" s="493" t="n">
        <v>361434.21</v>
      </c>
      <c r="AK1950" s="493" t="n">
        <v>356787.98</v>
      </c>
      <c r="AL1950" s="493" t="n">
        <v>346610.01</v>
      </c>
      <c r="AM1950" s="493" t="n">
        <v>377349.36</v>
      </c>
      <c r="AN1950" s="493" t="n">
        <v>346618.21</v>
      </c>
      <c r="AO1950" s="493" t="n">
        <v>335072.12</v>
      </c>
      <c r="AP1950" s="493" t="n">
        <v>332370.23</v>
      </c>
      <c r="AQ1950" s="493" t="n">
        <v>337714.18</v>
      </c>
      <c r="AR1950" s="493" t="n">
        <v>361612.21</v>
      </c>
      <c r="AS1950" s="493" t="n">
        <v>309882.3</v>
      </c>
      <c r="AT1950" s="493" t="n">
        <v>324334.79</v>
      </c>
      <c r="AU1950" s="493" t="n">
        <v>356696.69</v>
      </c>
      <c r="AV1950" s="493" t="n">
        <v>331533.29</v>
      </c>
      <c r="AW1950" s="493" t="n">
        <v>306916.52</v>
      </c>
      <c r="AX1950" s="493" t="n">
        <v>329651.75</v>
      </c>
      <c r="AY1950" s="493" t="n">
        <v>328029.32</v>
      </c>
      <c r="AZ1950" s="493" t="n">
        <v>313058.64</v>
      </c>
      <c r="BA1950" s="493" t="n">
        <v>334988.01</v>
      </c>
      <c r="BB1950" s="493" t="n">
        <v>315526.98</v>
      </c>
      <c r="BC1950" s="493" t="n">
        <v>330917.73</v>
      </c>
      <c r="BD1950" s="493" t="n">
        <v>318813.87</v>
      </c>
      <c r="BE1950" s="493" t="n">
        <v>296374.67</v>
      </c>
      <c r="BF1950" s="493" t="n">
        <v>301020.35</v>
      </c>
      <c r="BG1950" s="493" t="n">
        <v>310216.89</v>
      </c>
      <c r="BH1950" s="493" t="n">
        <v>306878.98</v>
      </c>
      <c r="BI1950" s="493" t="n">
        <v>297022.34</v>
      </c>
      <c r="BJ1950" s="493" t="n">
        <v>315689.89</v>
      </c>
      <c r="BK1950" s="493" t="n">
        <v>278529.11</v>
      </c>
      <c r="BL1950" s="493" t="n">
        <v>337089.97</v>
      </c>
      <c r="BM1950" s="493" t="n">
        <v>269327.73</v>
      </c>
      <c r="BN1950" s="493" t="n">
        <v>272251.28</v>
      </c>
      <c r="BO1950" s="493" t="n">
        <v>307430.99</v>
      </c>
      <c r="BP1950" s="493" t="n">
        <v>284710.55</v>
      </c>
      <c r="BQ1950" s="493" t="n">
        <v>260809.14</v>
      </c>
      <c r="BR1950" s="493" t="n">
        <v>273799.97</v>
      </c>
      <c r="BS1950" s="493" t="n">
        <v>293517.1</v>
      </c>
      <c r="BT1950" s="493" t="n">
        <v>248207.58</v>
      </c>
      <c r="BU1950" s="493" t="n">
        <v>280278.65</v>
      </c>
      <c r="BV1950" s="493" t="n">
        <v>280897.02</v>
      </c>
      <c r="BW1950" s="493" t="n">
        <v>268935.86</v>
      </c>
    </row>
    <row r="1951">
      <c r="A1951" t="inlineStr">
        <is>
          <t>[C9D1] Angiotensin-II 길항제, 고혈압제 (C2) 혹은 이뇨제 복합제제</t>
        </is>
      </c>
      <c r="B1951" t="inlineStr">
        <is>
          <t>광동제약</t>
        </is>
      </c>
      <c r="C1951" t="inlineStr">
        <is>
          <t>프리토 플러스</t>
        </is>
      </c>
      <c r="D1951" t="inlineStr">
        <is>
          <t>광동제약</t>
        </is>
      </c>
      <c r="E1951" t="inlineStr">
        <is>
          <t>hydrochlorothiazide,  telmisartan</t>
        </is>
      </c>
      <c r="F1951" t="inlineStr">
        <is>
          <t>보건소</t>
        </is>
      </c>
      <c r="G1951" t="inlineStr">
        <is>
          <t>Original</t>
        </is>
      </c>
      <c r="H1951" s="493" t="n">
        <v>2881.2</v>
      </c>
      <c r="I1951" s="493" t="n">
        <v>5544.6</v>
      </c>
      <c r="J1951" s="493" t="n">
        <v>6393.3</v>
      </c>
      <c r="K1951" s="493" t="n">
        <v>3976.5</v>
      </c>
      <c r="L1951" s="493" t="n">
        <v>3550.5</v>
      </c>
      <c r="M1951" s="493" t="n">
        <v>6695.4</v>
      </c>
      <c r="N1951" s="493" t="n">
        <v>4810.2</v>
      </c>
      <c r="O1951" s="493" t="n">
        <v>3718.2</v>
      </c>
      <c r="P1951" s="493" t="n">
        <v>7043.7</v>
      </c>
      <c r="Q1951" s="493" t="n">
        <v>4702.8</v>
      </c>
      <c r="R1951" s="493" t="n">
        <v>5662.8</v>
      </c>
      <c r="S1951" s="493" t="n">
        <v>3991.2</v>
      </c>
      <c r="T1951" s="493" t="n">
        <v>4405.2</v>
      </c>
      <c r="U1951" s="493" t="n">
        <v>3087</v>
      </c>
      <c r="V1951" s="493" t="n">
        <v>4664.4</v>
      </c>
      <c r="W1951" s="493" t="n">
        <v>4969.8</v>
      </c>
      <c r="X1951" s="493" t="n">
        <v>2674.2</v>
      </c>
      <c r="Y1951" s="493" t="n">
        <v>5126.4</v>
      </c>
      <c r="Z1951" s="493" t="n">
        <v>2897.4</v>
      </c>
      <c r="AA1951" s="493" t="n">
        <v>4872</v>
      </c>
      <c r="AB1951" s="493" t="n">
        <v>5797.7</v>
      </c>
      <c r="AC1951" s="493" t="n">
        <v>4443.5</v>
      </c>
      <c r="AD1951" s="493" t="n">
        <v>4466.7</v>
      </c>
      <c r="AE1951" s="493" t="n">
        <v>7823.1</v>
      </c>
      <c r="AF1951" s="493" t="n">
        <v>2726.25</v>
      </c>
      <c r="AG1951" s="493" t="n">
        <v>8349.6</v>
      </c>
      <c r="AH1951" s="493" t="n">
        <v>12779.49</v>
      </c>
      <c r="AI1951" s="493" t="n">
        <v>5857.52</v>
      </c>
      <c r="AJ1951" s="493" t="n">
        <v>5296.8</v>
      </c>
      <c r="AK1951" s="493" t="n">
        <v>8190.3</v>
      </c>
      <c r="AL1951" s="493" t="n">
        <v>8484</v>
      </c>
      <c r="AM1951" s="493" t="n">
        <v>11570.9</v>
      </c>
      <c r="AN1951" s="493" t="n">
        <v>4358.55</v>
      </c>
      <c r="AO1951" s="493" t="n">
        <v>5655.6</v>
      </c>
      <c r="AP1951" s="493" t="n">
        <v>3801.3</v>
      </c>
      <c r="AQ1951" s="493" t="n">
        <v>3061.2</v>
      </c>
      <c r="AR1951" s="493" t="n">
        <v>7346.4</v>
      </c>
      <c r="AS1951" s="493" t="n">
        <v>3362.4</v>
      </c>
      <c r="AT1951" s="493" t="n">
        <v>5727.65</v>
      </c>
      <c r="AU1951" s="493" t="n">
        <v>3708.6</v>
      </c>
      <c r="AV1951" s="493" t="n">
        <v>5954.7</v>
      </c>
      <c r="AW1951" s="493" t="n">
        <v>7306.95</v>
      </c>
      <c r="AX1951" s="493" t="n">
        <v>4102.86</v>
      </c>
      <c r="AY1951" s="493" t="n">
        <v>6123</v>
      </c>
      <c r="AZ1951" s="493" t="n">
        <v>8247.440000000001</v>
      </c>
      <c r="BA1951" s="493" t="n">
        <v>12066.72</v>
      </c>
      <c r="BB1951" s="493" t="n">
        <v>6648.3</v>
      </c>
      <c r="BC1951" s="493" t="n">
        <v>8508.75</v>
      </c>
      <c r="BD1951" s="493" t="n">
        <v>7471.8</v>
      </c>
      <c r="BE1951" s="493" t="n">
        <v>6053.1</v>
      </c>
      <c r="BF1951" s="493" t="n">
        <v>7231.2</v>
      </c>
      <c r="BG1951" s="493" t="n">
        <v>8616</v>
      </c>
      <c r="BH1951" s="493" t="n">
        <v>4933.8</v>
      </c>
      <c r="BI1951" s="493" t="n">
        <v>5124.3</v>
      </c>
      <c r="BJ1951" s="493" t="n">
        <v>4270.95</v>
      </c>
      <c r="BK1951" s="493" t="n">
        <v>3849.9</v>
      </c>
      <c r="BL1951" s="493" t="n">
        <v>4521.6</v>
      </c>
      <c r="BM1951" s="493" t="n">
        <v>3702</v>
      </c>
      <c r="BN1951" s="493" t="n">
        <v>5892.3</v>
      </c>
      <c r="BO1951" s="493" t="n">
        <v>13851.6</v>
      </c>
      <c r="BP1951" s="493" t="n">
        <v>1153.5</v>
      </c>
      <c r="BQ1951" s="493" t="n">
        <v>3187.2</v>
      </c>
      <c r="BR1951" s="493" t="n">
        <v>10820.7</v>
      </c>
      <c r="BS1951" s="493" t="n">
        <v>1766.1</v>
      </c>
      <c r="BT1951" s="493" t="n">
        <v>3317.7</v>
      </c>
      <c r="BU1951" s="493" t="n">
        <v>4906.4</v>
      </c>
      <c r="BV1951" s="493" t="n">
        <v>2888.4</v>
      </c>
      <c r="BW1951" s="493" t="n">
        <v>1972.6</v>
      </c>
    </row>
    <row r="1952">
      <c r="A1952" t="inlineStr">
        <is>
          <t>[C9D1] Angiotensin-II 길항제, 고혈압제 (C2) 혹은 이뇨제 복합제제</t>
        </is>
      </c>
      <c r="B1952" t="inlineStr">
        <is>
          <t>광동제약</t>
        </is>
      </c>
      <c r="C1952" t="inlineStr">
        <is>
          <t>프리토 플러스</t>
        </is>
      </c>
      <c r="D1952" t="inlineStr">
        <is>
          <t>광동제약</t>
        </is>
      </c>
      <c r="E1952" t="inlineStr">
        <is>
          <t>hydrochlorothiazide,  telmisartan</t>
        </is>
      </c>
      <c r="F1952" t="inlineStr">
        <is>
          <t>기타(치과의원, 치과병원 등)</t>
        </is>
      </c>
      <c r="G1952" t="inlineStr">
        <is>
          <t>Original</t>
        </is>
      </c>
      <c r="H1952" s="493" t="n">
        <v>0</v>
      </c>
      <c r="I1952" s="493" t="n">
        <v>0</v>
      </c>
      <c r="J1952" s="493" t="n">
        <v>0</v>
      </c>
      <c r="K1952" s="493" t="n">
        <v>0</v>
      </c>
      <c r="L1952" s="493" t="n">
        <v>0</v>
      </c>
      <c r="M1952" s="493" t="n">
        <v>0</v>
      </c>
      <c r="N1952" s="493" t="n">
        <v>0</v>
      </c>
      <c r="O1952" s="493" t="n">
        <v>267.6</v>
      </c>
      <c r="P1952" s="493" t="n">
        <v>0</v>
      </c>
      <c r="Q1952" s="493" t="n">
        <v>0</v>
      </c>
      <c r="R1952" s="493" t="n">
        <v>0</v>
      </c>
      <c r="S1952" s="493" t="n">
        <v>0</v>
      </c>
      <c r="T1952" s="493" t="n">
        <v>0</v>
      </c>
      <c r="U1952" s="493" t="n">
        <v>0</v>
      </c>
      <c r="V1952" s="493" t="n">
        <v>0</v>
      </c>
      <c r="W1952" s="493" t="n">
        <v>0</v>
      </c>
      <c r="X1952" s="493" t="n">
        <v>0</v>
      </c>
      <c r="Y1952" s="493" t="n">
        <v>0</v>
      </c>
      <c r="Z1952" s="493" t="n">
        <v>0</v>
      </c>
      <c r="AA1952" s="493" t="n">
        <v>0</v>
      </c>
      <c r="AB1952" s="493" t="n">
        <v>0</v>
      </c>
      <c r="AC1952" s="493" t="n">
        <v>0</v>
      </c>
      <c r="AD1952" s="493" t="n">
        <v>0</v>
      </c>
      <c r="AE1952" s="493" t="n">
        <v>492.3</v>
      </c>
      <c r="AF1952" s="493" t="n">
        <v>75.3</v>
      </c>
      <c r="AG1952" s="493" t="n">
        <v>0</v>
      </c>
      <c r="AH1952" s="493" t="n">
        <v>1351.2</v>
      </c>
      <c r="AI1952" s="493" t="n">
        <v>0</v>
      </c>
      <c r="AJ1952" s="493" t="n">
        <v>0</v>
      </c>
      <c r="AK1952" s="493" t="n">
        <v>0</v>
      </c>
      <c r="AL1952" s="493" t="n">
        <v>0</v>
      </c>
      <c r="AM1952" s="493" t="n">
        <v>0</v>
      </c>
      <c r="AN1952" s="493" t="n">
        <v>669.6</v>
      </c>
      <c r="AO1952" s="493" t="n">
        <v>686.4</v>
      </c>
      <c r="AP1952" s="493" t="n">
        <v>902.4</v>
      </c>
      <c r="AQ1952" s="493" t="n">
        <v>521.1</v>
      </c>
      <c r="AR1952" s="493" t="n">
        <v>0</v>
      </c>
      <c r="AS1952" s="493" t="n">
        <v>683.1</v>
      </c>
      <c r="AT1952" s="493" t="n">
        <v>0</v>
      </c>
      <c r="AU1952" s="493" t="n">
        <v>0</v>
      </c>
      <c r="AV1952" s="493" t="n">
        <v>360</v>
      </c>
      <c r="AW1952" s="493" t="n">
        <v>0</v>
      </c>
      <c r="AX1952" s="493" t="n">
        <v>284.4</v>
      </c>
      <c r="AY1952" s="493" t="n">
        <v>0</v>
      </c>
      <c r="AZ1952" s="493" t="n">
        <v>624.6</v>
      </c>
      <c r="BA1952" s="493" t="n">
        <v>484.2</v>
      </c>
      <c r="BB1952" s="493" t="n">
        <v>127.5</v>
      </c>
      <c r="BC1952" s="493" t="n">
        <v>259.8</v>
      </c>
      <c r="BD1952" s="493" t="n">
        <v>442.8</v>
      </c>
      <c r="BE1952" s="493" t="n">
        <v>0</v>
      </c>
      <c r="BF1952" s="493" t="n">
        <v>411</v>
      </c>
      <c r="BG1952" s="493" t="n">
        <v>0</v>
      </c>
      <c r="BH1952" s="493" t="n">
        <v>427.8</v>
      </c>
      <c r="BI1952" s="493" t="n">
        <v>0</v>
      </c>
      <c r="BJ1952" s="493" t="n">
        <v>409.2</v>
      </c>
      <c r="BK1952" s="493" t="n">
        <v>0</v>
      </c>
      <c r="BL1952" s="493" t="n">
        <v>33.6</v>
      </c>
      <c r="BM1952" s="493" t="n">
        <v>408.6</v>
      </c>
      <c r="BN1952" s="493" t="n">
        <v>0</v>
      </c>
      <c r="BO1952" s="493" t="n">
        <v>0</v>
      </c>
      <c r="BP1952" s="493" t="n">
        <v>51.9</v>
      </c>
      <c r="BQ1952" s="493" t="n">
        <v>105</v>
      </c>
      <c r="BR1952" s="493" t="n">
        <v>44.38</v>
      </c>
      <c r="BS1952" s="493" t="n">
        <v>1147.5</v>
      </c>
      <c r="BT1952" s="493" t="n">
        <v>0</v>
      </c>
      <c r="BU1952" s="493" t="n">
        <v>1758</v>
      </c>
      <c r="BV1952" s="493" t="n">
        <v>388.8</v>
      </c>
      <c r="BW1952" s="493" t="n">
        <v>1423.24</v>
      </c>
    </row>
    <row r="1953">
      <c r="A1953" t="inlineStr">
        <is>
          <t>[C9D1] Angiotensin-II 길항제, 고혈압제 (C2) 혹은 이뇨제 복합제제</t>
        </is>
      </c>
      <c r="B1953" t="inlineStr">
        <is>
          <t>구주제약</t>
        </is>
      </c>
      <c r="C1953" t="inlineStr">
        <is>
          <t>발데사르 플러스</t>
        </is>
      </c>
      <c r="D1953" t="inlineStr">
        <is>
          <t>구주제약</t>
        </is>
      </c>
      <c r="E1953" t="inlineStr">
        <is>
          <t>hydrochlorothiazide,  valsartan</t>
        </is>
      </c>
      <c r="F1953" t="inlineStr">
        <is>
          <t>종합병원</t>
        </is>
      </c>
      <c r="G1953" t="inlineStr">
        <is>
          <t>Generic</t>
        </is>
      </c>
      <c r="H1953" s="493" t="n">
        <v>2472.9</v>
      </c>
      <c r="I1953" s="493" t="n">
        <v>2964.6</v>
      </c>
      <c r="J1953" s="493" t="n">
        <v>1629.75</v>
      </c>
      <c r="K1953" s="493" t="n">
        <v>2072.55</v>
      </c>
      <c r="L1953" s="493" t="n">
        <v>1871.1</v>
      </c>
      <c r="M1953" s="493" t="n">
        <v>1745.1</v>
      </c>
      <c r="N1953" s="493" t="n">
        <v>1861.5</v>
      </c>
      <c r="O1953" s="493" t="n">
        <v>2048.4</v>
      </c>
      <c r="P1953" s="493" t="n">
        <v>2680.65</v>
      </c>
      <c r="Q1953" s="493" t="n">
        <v>1999.2</v>
      </c>
      <c r="R1953" s="493" t="n">
        <v>2252.36</v>
      </c>
      <c r="S1953" s="493" t="n">
        <v>2838.15</v>
      </c>
      <c r="T1953" s="493" t="n">
        <v>1999.34</v>
      </c>
      <c r="U1953" s="493" t="n">
        <v>2415.78</v>
      </c>
      <c r="V1953" s="493" t="n">
        <v>3291.71</v>
      </c>
      <c r="W1953" s="493" t="n">
        <v>1883.34</v>
      </c>
      <c r="X1953" s="493" t="n">
        <v>3196.24</v>
      </c>
      <c r="Y1953" s="493" t="n">
        <v>2278.5</v>
      </c>
      <c r="Z1953" s="493" t="n">
        <v>1816.98</v>
      </c>
      <c r="AA1953" s="493" t="n">
        <v>2332.02</v>
      </c>
      <c r="AB1953" s="493" t="n">
        <v>2332.93</v>
      </c>
      <c r="AC1953" s="493" t="n">
        <v>1907.38</v>
      </c>
      <c r="AD1953" s="493" t="n">
        <v>1186.85</v>
      </c>
      <c r="AE1953" s="493" t="n">
        <v>2667.3</v>
      </c>
      <c r="AF1953" s="493" t="n">
        <v>2026</v>
      </c>
      <c r="AG1953" s="493" t="n">
        <v>980.52</v>
      </c>
      <c r="AH1953" s="493" t="n">
        <v>1877.1</v>
      </c>
      <c r="AI1953" s="493" t="n">
        <v>1776.06</v>
      </c>
      <c r="AJ1953" s="493" t="n">
        <v>1068.1</v>
      </c>
      <c r="AK1953" s="493" t="n">
        <v>2492.48</v>
      </c>
      <c r="AL1953" s="493" t="n">
        <v>704.63</v>
      </c>
      <c r="AM1953" s="493" t="n">
        <v>1745.15</v>
      </c>
      <c r="AN1953" s="493" t="n">
        <v>1442.75</v>
      </c>
      <c r="AO1953" s="493" t="n">
        <v>2333.84</v>
      </c>
      <c r="AP1953" s="493" t="n">
        <v>1373.48</v>
      </c>
      <c r="AQ1953" s="493" t="n">
        <v>3028.71</v>
      </c>
      <c r="AR1953" s="493" t="n">
        <v>2462.55</v>
      </c>
      <c r="AS1953" s="493" t="n">
        <v>1229.74</v>
      </c>
      <c r="AT1953" s="493" t="n">
        <v>2476.28</v>
      </c>
      <c r="AU1953" s="493" t="n">
        <v>2323.6</v>
      </c>
      <c r="AV1953" s="493" t="n">
        <v>2429.1</v>
      </c>
      <c r="AW1953" s="493" t="n">
        <v>2837.5</v>
      </c>
      <c r="AX1953" s="493" t="n">
        <v>1782.78</v>
      </c>
      <c r="AY1953" s="493" t="n">
        <v>3552.48</v>
      </c>
      <c r="AZ1953" s="493" t="n">
        <v>2651.85</v>
      </c>
      <c r="BA1953" s="493" t="n">
        <v>2704.8</v>
      </c>
      <c r="BB1953" s="493" t="n">
        <v>1964.01</v>
      </c>
      <c r="BC1953" s="493" t="n">
        <v>3769.06</v>
      </c>
      <c r="BD1953" s="493" t="n">
        <v>1834.52</v>
      </c>
      <c r="BE1953" s="493" t="n">
        <v>3075.86</v>
      </c>
      <c r="BF1953" s="493" t="n">
        <v>3048.08</v>
      </c>
      <c r="BG1953" s="493" t="n">
        <v>2537.65</v>
      </c>
      <c r="BH1953" s="493" t="n">
        <v>1937.16</v>
      </c>
      <c r="BI1953" s="493" t="n">
        <v>2111.94</v>
      </c>
      <c r="BJ1953" s="493" t="n">
        <v>2555.72</v>
      </c>
      <c r="BK1953" s="493" t="n">
        <v>2305.77</v>
      </c>
      <c r="BL1953" s="493" t="n">
        <v>4168.26</v>
      </c>
      <c r="BM1953" s="493" t="n">
        <v>2211.8</v>
      </c>
      <c r="BN1953" s="493" t="n">
        <v>3273.7</v>
      </c>
      <c r="BO1953" s="493" t="n">
        <v>2644</v>
      </c>
      <c r="BP1953" s="493" t="n">
        <v>1453.31</v>
      </c>
      <c r="BQ1953" s="493" t="n">
        <v>3614.7</v>
      </c>
      <c r="BR1953" s="493" t="n">
        <v>3270.86</v>
      </c>
      <c r="BS1953" s="493" t="n">
        <v>2220.9</v>
      </c>
      <c r="BT1953" s="493" t="n">
        <v>1927.15</v>
      </c>
      <c r="BU1953" s="493" t="n">
        <v>3447.3</v>
      </c>
      <c r="BV1953" s="493" t="n">
        <v>3171</v>
      </c>
      <c r="BW1953" s="493" t="n">
        <v>4905.86</v>
      </c>
    </row>
    <row r="1954">
      <c r="A1954" t="inlineStr">
        <is>
          <t>[C9D1] Angiotensin-II 길항제, 고혈압제 (C2) 혹은 이뇨제 복합제제</t>
        </is>
      </c>
      <c r="B1954" t="inlineStr">
        <is>
          <t>구주제약</t>
        </is>
      </c>
      <c r="C1954" t="inlineStr">
        <is>
          <t>발데사르 플러스</t>
        </is>
      </c>
      <c r="D1954" t="inlineStr">
        <is>
          <t>구주제약</t>
        </is>
      </c>
      <c r="E1954" t="inlineStr">
        <is>
          <t>hydrochlorothiazide,  valsartan</t>
        </is>
      </c>
      <c r="F1954" t="inlineStr">
        <is>
          <t>병원</t>
        </is>
      </c>
      <c r="G1954" t="inlineStr">
        <is>
          <t>Generic</t>
        </is>
      </c>
      <c r="H1954" s="493" t="n">
        <v>456</v>
      </c>
      <c r="I1954" s="493" t="n">
        <v>575.8</v>
      </c>
      <c r="J1954" s="493" t="n">
        <v>575.72</v>
      </c>
      <c r="K1954" s="493" t="n">
        <v>232</v>
      </c>
      <c r="L1954" s="493" t="n">
        <v>324.4</v>
      </c>
      <c r="M1954" s="493" t="n">
        <v>704.3</v>
      </c>
      <c r="N1954" s="493" t="n">
        <v>315.2</v>
      </c>
      <c r="O1954" s="493" t="n">
        <v>703.72</v>
      </c>
      <c r="P1954" s="493" t="n">
        <v>883.24</v>
      </c>
      <c r="Q1954" s="493" t="n">
        <v>372</v>
      </c>
      <c r="R1954" s="493" t="n">
        <v>1260.1</v>
      </c>
      <c r="S1954" s="493" t="n">
        <v>344</v>
      </c>
      <c r="T1954" s="493" t="n">
        <v>840.3</v>
      </c>
      <c r="U1954" s="493" t="n">
        <v>240.3</v>
      </c>
      <c r="V1954" s="493" t="n">
        <v>120</v>
      </c>
      <c r="W1954" s="493" t="n">
        <v>727.8</v>
      </c>
      <c r="X1954" s="493" t="n">
        <v>120</v>
      </c>
      <c r="Y1954" s="493" t="n">
        <v>238.8</v>
      </c>
      <c r="Z1954" s="493" t="n">
        <v>120</v>
      </c>
      <c r="AA1954" s="493" t="n">
        <v>120</v>
      </c>
      <c r="AB1954" s="493" t="n">
        <v>120</v>
      </c>
      <c r="AC1954" s="493" t="n">
        <v>120</v>
      </c>
      <c r="AD1954" s="493" t="n">
        <v>120</v>
      </c>
      <c r="AE1954" s="493" t="n">
        <v>319.8</v>
      </c>
      <c r="AF1954" s="493" t="n">
        <v>120</v>
      </c>
      <c r="AG1954" s="493" t="n">
        <v>279.9</v>
      </c>
      <c r="AH1954" s="493" t="n">
        <v>600</v>
      </c>
      <c r="AI1954" s="493" t="n">
        <v>200.4</v>
      </c>
      <c r="AJ1954" s="493" t="n">
        <v>1080.6</v>
      </c>
      <c r="AK1954" s="493" t="n">
        <v>120</v>
      </c>
      <c r="AL1954" s="493" t="n">
        <v>360</v>
      </c>
      <c r="AM1954" s="493" t="n">
        <v>260.4</v>
      </c>
      <c r="AN1954" s="493" t="n">
        <v>240</v>
      </c>
      <c r="AO1954" s="493" t="n">
        <v>675</v>
      </c>
      <c r="AP1954" s="493" t="n">
        <v>360</v>
      </c>
      <c r="AQ1954" s="493" t="n">
        <v>596.1</v>
      </c>
      <c r="AR1954" s="493" t="n">
        <v>600</v>
      </c>
      <c r="AS1954" s="493" t="n">
        <v>479.1</v>
      </c>
      <c r="AT1954" s="493" t="n">
        <v>969</v>
      </c>
      <c r="AU1954" s="493" t="n">
        <v>316.8</v>
      </c>
      <c r="AV1954" s="493" t="n">
        <v>119.1</v>
      </c>
      <c r="AW1954" s="493" t="n">
        <v>334.95</v>
      </c>
      <c r="AX1954" s="493" t="n">
        <v>616</v>
      </c>
      <c r="AY1954" s="493" t="n">
        <v>817.4</v>
      </c>
      <c r="AZ1954" s="493" t="n">
        <v>367.7</v>
      </c>
      <c r="BA1954" s="493" t="n">
        <v>672.5700000000001</v>
      </c>
      <c r="BB1954" s="493" t="n">
        <v>1080.44</v>
      </c>
      <c r="BC1954" s="493" t="n">
        <v>733.62</v>
      </c>
      <c r="BD1954" s="493" t="n">
        <v>521.8200000000001</v>
      </c>
      <c r="BE1954" s="493" t="n">
        <v>1148.08</v>
      </c>
      <c r="BF1954" s="493" t="n">
        <v>568.98</v>
      </c>
      <c r="BG1954" s="493" t="n">
        <v>527.84</v>
      </c>
      <c r="BH1954" s="493" t="n">
        <v>532.24</v>
      </c>
      <c r="BI1954" s="493" t="n">
        <v>225.12</v>
      </c>
      <c r="BJ1954" s="493" t="n">
        <v>335.58</v>
      </c>
      <c r="BK1954" s="493" t="n">
        <v>224</v>
      </c>
      <c r="BL1954" s="493" t="n">
        <v>866.61</v>
      </c>
      <c r="BM1954" s="493" t="n">
        <v>897.9400000000001</v>
      </c>
      <c r="BN1954" s="493" t="n">
        <v>112.84</v>
      </c>
      <c r="BO1954" s="493" t="n">
        <v>334.02</v>
      </c>
      <c r="BP1954" s="493" t="n">
        <v>649.48</v>
      </c>
      <c r="BQ1954" s="493" t="n">
        <v>140</v>
      </c>
      <c r="BR1954" s="493" t="n">
        <v>642.72</v>
      </c>
      <c r="BS1954" s="493" t="n">
        <v>360.2</v>
      </c>
      <c r="BT1954" s="493" t="n">
        <v>66.42</v>
      </c>
      <c r="BU1954" s="493" t="n">
        <v>1607.22</v>
      </c>
      <c r="BV1954" s="493" t="n">
        <v>138.32</v>
      </c>
      <c r="BW1954" s="493" t="n">
        <v>436.14</v>
      </c>
    </row>
    <row r="1955">
      <c r="A1955" t="inlineStr">
        <is>
          <t>[C9D1] Angiotensin-II 길항제, 고혈압제 (C2) 혹은 이뇨제 복합제제</t>
        </is>
      </c>
      <c r="B1955" t="inlineStr">
        <is>
          <t>구주제약</t>
        </is>
      </c>
      <c r="C1955" t="inlineStr">
        <is>
          <t>발데사르 플러스</t>
        </is>
      </c>
      <c r="D1955" t="inlineStr">
        <is>
          <t>구주제약</t>
        </is>
      </c>
      <c r="E1955" t="inlineStr">
        <is>
          <t>hydrochlorothiazide,  valsartan</t>
        </is>
      </c>
      <c r="F1955" t="inlineStr">
        <is>
          <t>의원</t>
        </is>
      </c>
      <c r="G1955" t="inlineStr">
        <is>
          <t>Generic</t>
        </is>
      </c>
      <c r="H1955" s="493" t="n">
        <v>111234.56</v>
      </c>
      <c r="I1955" s="493" t="n">
        <v>104688.37</v>
      </c>
      <c r="J1955" s="493" t="n">
        <v>133158.67</v>
      </c>
      <c r="K1955" s="493" t="n">
        <v>107849.52</v>
      </c>
      <c r="L1955" s="493" t="n">
        <v>142073.33</v>
      </c>
      <c r="M1955" s="493" t="n">
        <v>122539.9</v>
      </c>
      <c r="N1955" s="493" t="n">
        <v>132409.77</v>
      </c>
      <c r="O1955" s="493" t="n">
        <v>126956.05</v>
      </c>
      <c r="P1955" s="493" t="n">
        <v>128250.26</v>
      </c>
      <c r="Q1955" s="493" t="n">
        <v>121383.49</v>
      </c>
      <c r="R1955" s="493" t="n">
        <v>136726.53</v>
      </c>
      <c r="S1955" s="493" t="n">
        <v>144109.9</v>
      </c>
      <c r="T1955" s="493" t="n">
        <v>144861.03</v>
      </c>
      <c r="U1955" s="493" t="n">
        <v>130576.37</v>
      </c>
      <c r="V1955" s="493" t="n">
        <v>146363.48</v>
      </c>
      <c r="W1955" s="493" t="n">
        <v>136752.84</v>
      </c>
      <c r="X1955" s="493" t="n">
        <v>136040.51</v>
      </c>
      <c r="Y1955" s="493" t="n">
        <v>139098.98</v>
      </c>
      <c r="Z1955" s="493" t="n">
        <v>135942.59</v>
      </c>
      <c r="AA1955" s="493" t="n">
        <v>125199.95</v>
      </c>
      <c r="AB1955" s="493" t="n">
        <v>127704.53</v>
      </c>
      <c r="AC1955" s="493" t="n">
        <v>132461.89</v>
      </c>
      <c r="AD1955" s="493" t="n">
        <v>133011.96</v>
      </c>
      <c r="AE1955" s="493" t="n">
        <v>135921.32</v>
      </c>
      <c r="AF1955" s="493" t="n">
        <v>137447.23</v>
      </c>
      <c r="AG1955" s="493" t="n">
        <v>106899.85</v>
      </c>
      <c r="AH1955" s="493" t="n">
        <v>136932.56</v>
      </c>
      <c r="AI1955" s="493" t="n">
        <v>120077.79</v>
      </c>
      <c r="AJ1955" s="493" t="n">
        <v>126767.09</v>
      </c>
      <c r="AK1955" s="493" t="n">
        <v>127263.22</v>
      </c>
      <c r="AL1955" s="493" t="n">
        <v>143629.28</v>
      </c>
      <c r="AM1955" s="493" t="n">
        <v>159980.6</v>
      </c>
      <c r="AN1955" s="493" t="n">
        <v>168518.16</v>
      </c>
      <c r="AO1955" s="493" t="n">
        <v>167289.98</v>
      </c>
      <c r="AP1955" s="493" t="n">
        <v>173865</v>
      </c>
      <c r="AQ1955" s="493" t="n">
        <v>165376.86</v>
      </c>
      <c r="AR1955" s="493" t="n">
        <v>162583.38</v>
      </c>
      <c r="AS1955" s="493" t="n">
        <v>166561.32</v>
      </c>
      <c r="AT1955" s="493" t="n">
        <v>168334.4</v>
      </c>
      <c r="AU1955" s="493" t="n">
        <v>175262.19</v>
      </c>
      <c r="AV1955" s="493" t="n">
        <v>179332.07</v>
      </c>
      <c r="AW1955" s="493" t="n">
        <v>154574.35</v>
      </c>
      <c r="AX1955" s="493" t="n">
        <v>181753.73</v>
      </c>
      <c r="AY1955" s="493" t="n">
        <v>178482.5</v>
      </c>
      <c r="AZ1955" s="493" t="n">
        <v>182071.14</v>
      </c>
      <c r="BA1955" s="493" t="n">
        <v>212461.51</v>
      </c>
      <c r="BB1955" s="493" t="n">
        <v>186617.74</v>
      </c>
      <c r="BC1955" s="493" t="n">
        <v>207071.46</v>
      </c>
      <c r="BD1955" s="493" t="n">
        <v>189959.72</v>
      </c>
      <c r="BE1955" s="493" t="n">
        <v>188242.59</v>
      </c>
      <c r="BF1955" s="493" t="n">
        <v>175124.72</v>
      </c>
      <c r="BG1955" s="493" t="n">
        <v>198284.05</v>
      </c>
      <c r="BH1955" s="493" t="n">
        <v>190917.71</v>
      </c>
      <c r="BI1955" s="493" t="n">
        <v>193313.82</v>
      </c>
      <c r="BJ1955" s="493" t="n">
        <v>196778.99</v>
      </c>
      <c r="BK1955" s="493" t="n">
        <v>201199.62</v>
      </c>
      <c r="BL1955" s="493" t="n">
        <v>205976.18</v>
      </c>
      <c r="BM1955" s="493" t="n">
        <v>194260.49</v>
      </c>
      <c r="BN1955" s="493" t="n">
        <v>184572.28</v>
      </c>
      <c r="BO1955" s="493" t="n">
        <v>188382.83</v>
      </c>
      <c r="BP1955" s="493" t="n">
        <v>193451.84</v>
      </c>
      <c r="BQ1955" s="493" t="n">
        <v>167291.59</v>
      </c>
      <c r="BR1955" s="493" t="n">
        <v>191326.85</v>
      </c>
      <c r="BS1955" s="493" t="n">
        <v>185202.38</v>
      </c>
      <c r="BT1955" s="493" t="n">
        <v>198628.04</v>
      </c>
      <c r="BU1955" s="493" t="n">
        <v>196413.96</v>
      </c>
      <c r="BV1955" s="493" t="n">
        <v>216427.4</v>
      </c>
      <c r="BW1955" s="493" t="n">
        <v>165440.38</v>
      </c>
    </row>
    <row r="1956">
      <c r="A1956" t="inlineStr">
        <is>
          <t>[C9D1] Angiotensin-II 길항제, 고혈압제 (C2) 혹은 이뇨제 복합제제</t>
        </is>
      </c>
      <c r="B1956" t="inlineStr">
        <is>
          <t>구주제약</t>
        </is>
      </c>
      <c r="C1956" t="inlineStr">
        <is>
          <t>발데사르 플러스</t>
        </is>
      </c>
      <c r="D1956" t="inlineStr">
        <is>
          <t>구주제약</t>
        </is>
      </c>
      <c r="E1956" t="inlineStr">
        <is>
          <t>hydrochlorothiazide,  valsartan</t>
        </is>
      </c>
      <c r="F1956" t="inlineStr">
        <is>
          <t>보건소</t>
        </is>
      </c>
      <c r="G1956" t="inlineStr">
        <is>
          <t>Generic</t>
        </is>
      </c>
      <c r="H1956" s="493" t="n">
        <v>3064.5</v>
      </c>
      <c r="I1956" s="493" t="n">
        <v>3142.2</v>
      </c>
      <c r="J1956" s="493" t="n">
        <v>3028.18</v>
      </c>
      <c r="K1956" s="493" t="n">
        <v>5333.2</v>
      </c>
      <c r="L1956" s="493" t="n">
        <v>2798.4</v>
      </c>
      <c r="M1956" s="493" t="n">
        <v>3743.4</v>
      </c>
      <c r="N1956" s="493" t="n">
        <v>2922.3</v>
      </c>
      <c r="O1956" s="493" t="n">
        <v>3036.6</v>
      </c>
      <c r="P1956" s="493" t="n">
        <v>1739.1</v>
      </c>
      <c r="Q1956" s="493" t="n">
        <v>1207.2</v>
      </c>
      <c r="R1956" s="493" t="n">
        <v>3547.8</v>
      </c>
      <c r="S1956" s="493" t="n">
        <v>723.6</v>
      </c>
      <c r="T1956" s="493" t="n">
        <v>939</v>
      </c>
      <c r="U1956" s="493" t="n">
        <v>921.9</v>
      </c>
      <c r="V1956" s="493" t="n">
        <v>1002.6</v>
      </c>
      <c r="W1956" s="493" t="n">
        <v>951.6</v>
      </c>
      <c r="X1956" s="493" t="n">
        <v>2531.55</v>
      </c>
      <c r="Y1956" s="493" t="n">
        <v>259.8</v>
      </c>
      <c r="Z1956" s="493" t="n">
        <v>1279.5</v>
      </c>
      <c r="AA1956" s="493" t="n">
        <v>2381.7</v>
      </c>
      <c r="AB1956" s="493" t="n">
        <v>1342.2</v>
      </c>
      <c r="AC1956" s="493" t="n">
        <v>698.4</v>
      </c>
      <c r="AD1956" s="493" t="n">
        <v>1258.8</v>
      </c>
      <c r="AE1956" s="493" t="n">
        <v>546</v>
      </c>
      <c r="AF1956" s="493" t="n">
        <v>350.4</v>
      </c>
      <c r="AG1956" s="493" t="n">
        <v>1713.9</v>
      </c>
      <c r="AH1956" s="493" t="n">
        <v>891</v>
      </c>
      <c r="AI1956" s="493" t="n">
        <v>61.6</v>
      </c>
      <c r="AJ1956" s="493" t="n">
        <v>0</v>
      </c>
      <c r="AK1956" s="493" t="n">
        <v>1193.1</v>
      </c>
      <c r="AL1956" s="493" t="n">
        <v>0</v>
      </c>
      <c r="AM1956" s="493" t="n">
        <v>0</v>
      </c>
      <c r="AN1956" s="493" t="n">
        <v>810</v>
      </c>
      <c r="AO1956" s="493" t="n">
        <v>432</v>
      </c>
      <c r="AP1956" s="493" t="n">
        <v>0</v>
      </c>
      <c r="AQ1956" s="493" t="n">
        <v>667.8</v>
      </c>
      <c r="AR1956" s="493" t="n">
        <v>30.8</v>
      </c>
      <c r="AS1956" s="493" t="n">
        <v>0</v>
      </c>
      <c r="AT1956" s="493" t="n">
        <v>1153.8</v>
      </c>
      <c r="AU1956" s="493" t="n">
        <v>90.90000000000001</v>
      </c>
      <c r="AV1956" s="493" t="n">
        <v>648</v>
      </c>
      <c r="AW1956" s="493" t="n">
        <v>477.9</v>
      </c>
      <c r="AX1956" s="493" t="n">
        <v>223.2</v>
      </c>
      <c r="AY1956" s="493" t="n">
        <v>191.7</v>
      </c>
      <c r="AZ1956" s="493" t="n">
        <v>556.2</v>
      </c>
      <c r="BA1956" s="493" t="n">
        <v>0</v>
      </c>
      <c r="BB1956" s="493" t="n">
        <v>0</v>
      </c>
      <c r="BC1956" s="493" t="n">
        <v>2642.4</v>
      </c>
      <c r="BD1956" s="493" t="n">
        <v>0</v>
      </c>
      <c r="BE1956" s="493" t="n">
        <v>0</v>
      </c>
      <c r="BF1956" s="493" t="n">
        <v>1744.2</v>
      </c>
      <c r="BG1956" s="493" t="n">
        <v>0</v>
      </c>
      <c r="BH1956" s="493" t="n">
        <v>69</v>
      </c>
      <c r="BI1956" s="493" t="n">
        <v>1842.3</v>
      </c>
      <c r="BJ1956" s="493" t="n">
        <v>1053.6</v>
      </c>
      <c r="BK1956" s="493" t="n">
        <v>0</v>
      </c>
      <c r="BL1956" s="493" t="n">
        <v>2840.4</v>
      </c>
      <c r="BM1956" s="493" t="n">
        <v>36</v>
      </c>
      <c r="BN1956" s="493" t="n">
        <v>0</v>
      </c>
      <c r="BO1956" s="493" t="n">
        <v>5059.8</v>
      </c>
      <c r="BP1956" s="493" t="n">
        <v>191.4</v>
      </c>
      <c r="BQ1956" s="493" t="n">
        <v>0</v>
      </c>
      <c r="BR1956" s="493" t="n">
        <v>4038.6</v>
      </c>
      <c r="BS1956" s="493" t="n">
        <v>0</v>
      </c>
      <c r="BT1956" s="493" t="n">
        <v>0</v>
      </c>
      <c r="BU1956" s="493" t="n">
        <v>1177.2</v>
      </c>
      <c r="BV1956" s="493" t="n">
        <v>0</v>
      </c>
      <c r="BW1956" s="493" t="n">
        <v>0</v>
      </c>
    </row>
    <row r="1957">
      <c r="A1957" t="inlineStr">
        <is>
          <t>[C9D1] Angiotensin-II 길항제, 고혈압제 (C2) 혹은 이뇨제 복합제제</t>
        </is>
      </c>
      <c r="B1957" t="inlineStr">
        <is>
          <t>구주제약</t>
        </is>
      </c>
      <c r="C1957" t="inlineStr">
        <is>
          <t>발데사르 플러스</t>
        </is>
      </c>
      <c r="D1957" t="inlineStr">
        <is>
          <t>구주제약</t>
        </is>
      </c>
      <c r="E1957" t="inlineStr">
        <is>
          <t>hydrochlorothiazide,  valsartan</t>
        </is>
      </c>
      <c r="F1957" t="inlineStr">
        <is>
          <t>기타(치과의원, 치과병원 등)</t>
        </is>
      </c>
      <c r="G1957" t="inlineStr">
        <is>
          <t>Generic</t>
        </is>
      </c>
      <c r="H1957" s="493" t="n">
        <v>0</v>
      </c>
      <c r="I1957" s="493" t="n">
        <v>0</v>
      </c>
      <c r="J1957" s="493" t="n">
        <v>0</v>
      </c>
      <c r="K1957" s="493" t="n">
        <v>0</v>
      </c>
      <c r="L1957" s="493" t="n">
        <v>0</v>
      </c>
      <c r="M1957" s="493" t="n">
        <v>0</v>
      </c>
      <c r="N1957" s="493" t="n">
        <v>0</v>
      </c>
      <c r="O1957" s="493" t="n">
        <v>0</v>
      </c>
      <c r="P1957" s="493" t="n">
        <v>0</v>
      </c>
      <c r="Q1957" s="493" t="n">
        <v>0</v>
      </c>
      <c r="R1957" s="493" t="n">
        <v>0</v>
      </c>
      <c r="S1957" s="493" t="n">
        <v>0</v>
      </c>
      <c r="T1957" s="493" t="n">
        <v>0</v>
      </c>
      <c r="U1957" s="493" t="n">
        <v>0</v>
      </c>
      <c r="V1957" s="493" t="n">
        <v>0</v>
      </c>
      <c r="W1957" s="493" t="n">
        <v>0</v>
      </c>
      <c r="X1957" s="493" t="n">
        <v>0</v>
      </c>
      <c r="Y1957" s="493" t="n">
        <v>0</v>
      </c>
      <c r="Z1957" s="493" t="n">
        <v>0</v>
      </c>
      <c r="AA1957" s="493" t="n">
        <v>0</v>
      </c>
      <c r="AB1957" s="493" t="n">
        <v>0</v>
      </c>
      <c r="AC1957" s="493" t="n">
        <v>0</v>
      </c>
      <c r="AD1957" s="493" t="n">
        <v>0</v>
      </c>
      <c r="AE1957" s="493" t="n">
        <v>0</v>
      </c>
      <c r="AF1957" s="493" t="n">
        <v>314.4</v>
      </c>
      <c r="AG1957" s="493" t="n">
        <v>0</v>
      </c>
      <c r="AH1957" s="493" t="n">
        <v>0</v>
      </c>
      <c r="AI1957" s="493" t="n">
        <v>0</v>
      </c>
      <c r="AJ1957" s="493" t="n">
        <v>0</v>
      </c>
      <c r="AK1957" s="493" t="n">
        <v>0</v>
      </c>
      <c r="AL1957" s="493" t="n">
        <v>0</v>
      </c>
      <c r="AM1957" s="493" t="n">
        <v>0</v>
      </c>
      <c r="AN1957" s="493" t="n">
        <v>0</v>
      </c>
      <c r="AO1957" s="493" t="n">
        <v>0</v>
      </c>
      <c r="AP1957" s="493" t="n">
        <v>0</v>
      </c>
      <c r="AQ1957" s="493" t="n">
        <v>0</v>
      </c>
      <c r="AR1957" s="493" t="n">
        <v>0</v>
      </c>
      <c r="AS1957" s="493" t="n">
        <v>0</v>
      </c>
      <c r="AT1957" s="493" t="n">
        <v>0</v>
      </c>
      <c r="AU1957" s="493" t="n">
        <v>0</v>
      </c>
      <c r="AV1957" s="493" t="n">
        <v>0</v>
      </c>
      <c r="AW1957" s="493" t="n">
        <v>0</v>
      </c>
      <c r="AX1957" s="493" t="n">
        <v>0</v>
      </c>
      <c r="AY1957" s="493" t="n">
        <v>0</v>
      </c>
      <c r="AZ1957" s="493" t="n">
        <v>0</v>
      </c>
      <c r="BA1957" s="493" t="n">
        <v>0</v>
      </c>
      <c r="BB1957" s="493" t="n">
        <v>0</v>
      </c>
      <c r="BC1957" s="493" t="n">
        <v>0</v>
      </c>
      <c r="BD1957" s="493" t="n">
        <v>277.2</v>
      </c>
      <c r="BE1957" s="493" t="n">
        <v>0</v>
      </c>
      <c r="BF1957" s="493" t="n">
        <v>0</v>
      </c>
      <c r="BG1957" s="493" t="n">
        <v>0</v>
      </c>
      <c r="BH1957" s="493" t="n">
        <v>0</v>
      </c>
      <c r="BI1957" s="493" t="n">
        <v>0</v>
      </c>
      <c r="BJ1957" s="493" t="n">
        <v>0</v>
      </c>
      <c r="BK1957" s="493" t="n">
        <v>0</v>
      </c>
      <c r="BL1957" s="493" t="n">
        <v>0</v>
      </c>
      <c r="BM1957" s="493" t="n">
        <v>0</v>
      </c>
      <c r="BN1957" s="493" t="n">
        <v>0</v>
      </c>
      <c r="BO1957" s="493" t="n">
        <v>0</v>
      </c>
      <c r="BP1957" s="493" t="n">
        <v>0</v>
      </c>
      <c r="BQ1957" s="493" t="n">
        <v>0</v>
      </c>
      <c r="BR1957" s="493" t="n">
        <v>0</v>
      </c>
      <c r="BS1957" s="493" t="n">
        <v>0</v>
      </c>
      <c r="BT1957" s="493" t="n">
        <v>0</v>
      </c>
      <c r="BU1957" s="493" t="n">
        <v>0</v>
      </c>
      <c r="BV1957" s="493" t="n">
        <v>0</v>
      </c>
      <c r="BW1957" s="493" t="n">
        <v>0</v>
      </c>
    </row>
    <row r="1958">
      <c r="A1958" t="inlineStr">
        <is>
          <t>[C9D1] Angiotensin-II 길항제, 고혈압제 (C2) 혹은 이뇨제 복합제제</t>
        </is>
      </c>
      <c r="B1958" t="inlineStr">
        <is>
          <t>국제약품</t>
        </is>
      </c>
      <c r="C1958" t="inlineStr">
        <is>
          <t>국제 로잘탄 플러스</t>
        </is>
      </c>
      <c r="D1958" t="inlineStr">
        <is>
          <t>국제약품</t>
        </is>
      </c>
      <c r="E1958" t="inlineStr">
        <is>
          <t>hydrochlorothiazide,  losartan potassium</t>
        </is>
      </c>
      <c r="F1958" t="inlineStr">
        <is>
          <t>종합병원</t>
        </is>
      </c>
      <c r="G1958" t="inlineStr">
        <is>
          <t>Generic</t>
        </is>
      </c>
      <c r="H1958" s="493" t="n">
        <v>1740.23</v>
      </c>
      <c r="I1958" s="493" t="n">
        <v>1964.18</v>
      </c>
      <c r="J1958" s="493" t="n">
        <v>1339.33</v>
      </c>
      <c r="K1958" s="493" t="n">
        <v>2304.84</v>
      </c>
      <c r="L1958" s="493" t="n">
        <v>957.49</v>
      </c>
      <c r="M1958" s="493" t="n">
        <v>2874.04</v>
      </c>
      <c r="N1958" s="493" t="n">
        <v>2749.34</v>
      </c>
      <c r="O1958" s="493" t="n">
        <v>2433.85</v>
      </c>
      <c r="P1958" s="493" t="n">
        <v>2518.42</v>
      </c>
      <c r="Q1958" s="493" t="n">
        <v>2685.18</v>
      </c>
      <c r="R1958" s="493" t="n">
        <v>4280.12</v>
      </c>
      <c r="S1958" s="493" t="n">
        <v>384.48</v>
      </c>
      <c r="T1958" s="493" t="n">
        <v>0</v>
      </c>
      <c r="U1958" s="493" t="n">
        <v>0</v>
      </c>
      <c r="V1958" s="493" t="n">
        <v>0</v>
      </c>
      <c r="W1958" s="493" t="n">
        <v>0</v>
      </c>
      <c r="X1958" s="493" t="n">
        <v>0</v>
      </c>
      <c r="Y1958" s="493" t="n">
        <v>0</v>
      </c>
      <c r="Z1958" s="493" t="n">
        <v>0</v>
      </c>
      <c r="AA1958" s="493" t="n">
        <v>0</v>
      </c>
      <c r="AB1958" s="493" t="n">
        <v>0</v>
      </c>
      <c r="AC1958" s="493" t="n">
        <v>0</v>
      </c>
      <c r="AD1958" s="493" t="n">
        <v>0</v>
      </c>
      <c r="AE1958" s="493" t="n">
        <v>0</v>
      </c>
      <c r="AF1958" s="493" t="n">
        <v>0</v>
      </c>
      <c r="AG1958" s="493" t="n">
        <v>0</v>
      </c>
      <c r="AH1958" s="493" t="n">
        <v>0</v>
      </c>
      <c r="AI1958" s="493" t="n">
        <v>0</v>
      </c>
      <c r="AJ1958" s="493" t="n">
        <v>0</v>
      </c>
      <c r="AK1958" s="493" t="n">
        <v>0</v>
      </c>
      <c r="AL1958" s="493" t="n">
        <v>0</v>
      </c>
      <c r="AM1958" s="493" t="n">
        <v>0</v>
      </c>
      <c r="AN1958" s="493" t="n">
        <v>0</v>
      </c>
      <c r="AO1958" s="493" t="n">
        <v>0</v>
      </c>
      <c r="AP1958" s="493" t="n">
        <v>0</v>
      </c>
      <c r="AQ1958" s="493" t="n">
        <v>0</v>
      </c>
      <c r="AR1958" s="493" t="n">
        <v>0</v>
      </c>
      <c r="AS1958" s="493" t="n">
        <v>0</v>
      </c>
      <c r="AT1958" s="493" t="n">
        <v>0</v>
      </c>
      <c r="AU1958" s="493" t="n">
        <v>0</v>
      </c>
      <c r="AV1958" s="493" t="n">
        <v>0</v>
      </c>
      <c r="AW1958" s="493" t="n">
        <v>0</v>
      </c>
      <c r="AX1958" s="493" t="n">
        <v>0</v>
      </c>
      <c r="AY1958" s="493" t="n">
        <v>0</v>
      </c>
      <c r="AZ1958" s="493" t="n">
        <v>0</v>
      </c>
      <c r="BA1958" s="493" t="n">
        <v>0</v>
      </c>
      <c r="BB1958" s="493" t="n">
        <v>0</v>
      </c>
      <c r="BC1958" s="493" t="n">
        <v>0</v>
      </c>
      <c r="BD1958" s="493" t="n">
        <v>0</v>
      </c>
      <c r="BE1958" s="493" t="n">
        <v>0</v>
      </c>
      <c r="BF1958" s="493" t="n">
        <v>0</v>
      </c>
      <c r="BG1958" s="493" t="n">
        <v>0</v>
      </c>
      <c r="BH1958" s="493" t="n">
        <v>0</v>
      </c>
      <c r="BI1958" s="493" t="n">
        <v>0</v>
      </c>
      <c r="BJ1958" s="493" t="n">
        <v>0</v>
      </c>
      <c r="BK1958" s="493" t="n">
        <v>0</v>
      </c>
      <c r="BL1958" s="493" t="n">
        <v>0</v>
      </c>
      <c r="BM1958" s="493" t="n">
        <v>0</v>
      </c>
      <c r="BN1958" s="493" t="n">
        <v>0</v>
      </c>
      <c r="BO1958" s="493" t="n">
        <v>0</v>
      </c>
      <c r="BP1958" s="493" t="n">
        <v>0</v>
      </c>
      <c r="BQ1958" s="493" t="n">
        <v>0</v>
      </c>
      <c r="BR1958" s="493" t="n">
        <v>0</v>
      </c>
      <c r="BS1958" s="493" t="n">
        <v>0</v>
      </c>
      <c r="BT1958" s="493" t="n">
        <v>0</v>
      </c>
      <c r="BU1958" s="493" t="n">
        <v>0</v>
      </c>
      <c r="BV1958" s="493" t="n">
        <v>0</v>
      </c>
      <c r="BW1958" s="493" t="n">
        <v>0</v>
      </c>
    </row>
    <row r="1959">
      <c r="A1959" t="inlineStr">
        <is>
          <t>[C9D1] Angiotensin-II 길항제, 고혈압제 (C2) 혹은 이뇨제 복합제제</t>
        </is>
      </c>
      <c r="B1959" t="inlineStr">
        <is>
          <t>국제약품</t>
        </is>
      </c>
      <c r="C1959" t="inlineStr">
        <is>
          <t>국제 로잘탄 플러스</t>
        </is>
      </c>
      <c r="D1959" t="inlineStr">
        <is>
          <t>국제약품</t>
        </is>
      </c>
      <c r="E1959" t="inlineStr">
        <is>
          <t>hydrochlorothiazide,  losartan potassium</t>
        </is>
      </c>
      <c r="F1959" t="inlineStr">
        <is>
          <t>병원</t>
        </is>
      </c>
      <c r="G1959" t="inlineStr">
        <is>
          <t>Generic</t>
        </is>
      </c>
      <c r="H1959" s="493" t="n">
        <v>8256.809999999999</v>
      </c>
      <c r="I1959" s="493" t="n">
        <v>8862.65</v>
      </c>
      <c r="J1959" s="493" t="n">
        <v>8139.75</v>
      </c>
      <c r="K1959" s="493" t="n">
        <v>6453.92</v>
      </c>
      <c r="L1959" s="493" t="n">
        <v>6364.8</v>
      </c>
      <c r="M1959" s="493" t="n">
        <v>6687.2</v>
      </c>
      <c r="N1959" s="493" t="n">
        <v>5006.25</v>
      </c>
      <c r="O1959" s="493" t="n">
        <v>5878.53</v>
      </c>
      <c r="P1959" s="493" t="n">
        <v>5930.2</v>
      </c>
      <c r="Q1959" s="493" t="n">
        <v>5455.65</v>
      </c>
      <c r="R1959" s="493" t="n">
        <v>5802</v>
      </c>
      <c r="S1959" s="493" t="n">
        <v>683.2</v>
      </c>
      <c r="T1959" s="493" t="n">
        <v>373.6</v>
      </c>
      <c r="U1959" s="493" t="n">
        <v>0</v>
      </c>
      <c r="V1959" s="493" t="n">
        <v>121.2</v>
      </c>
      <c r="W1959" s="493" t="n">
        <v>121.2</v>
      </c>
      <c r="X1959" s="493" t="n">
        <v>121.2</v>
      </c>
      <c r="Y1959" s="493" t="n">
        <v>359.7</v>
      </c>
      <c r="Z1959" s="493" t="n">
        <v>214.2</v>
      </c>
      <c r="AA1959" s="493" t="n">
        <v>887.3</v>
      </c>
      <c r="AB1959" s="493" t="n">
        <v>398.4</v>
      </c>
      <c r="AC1959" s="493" t="n">
        <v>652.7</v>
      </c>
      <c r="AD1959" s="493" t="n">
        <v>224</v>
      </c>
      <c r="AE1959" s="493" t="n">
        <v>326.8</v>
      </c>
      <c r="AF1959" s="493" t="n">
        <v>244</v>
      </c>
      <c r="AG1959" s="493" t="n">
        <v>511.2</v>
      </c>
      <c r="AH1959" s="493" t="n">
        <v>113.4</v>
      </c>
      <c r="AI1959" s="493" t="n">
        <v>432.44</v>
      </c>
      <c r="AJ1959" s="493" t="n">
        <v>133.7</v>
      </c>
      <c r="AK1959" s="493" t="n">
        <v>653.96</v>
      </c>
      <c r="AL1959" s="493" t="n">
        <v>8632.08</v>
      </c>
      <c r="AM1959" s="493" t="n">
        <v>9913.93</v>
      </c>
      <c r="AN1959" s="493" t="n">
        <v>13714.63</v>
      </c>
      <c r="AO1959" s="493" t="n">
        <v>14357.11</v>
      </c>
      <c r="AP1959" s="493" t="n">
        <v>11657.25</v>
      </c>
      <c r="AQ1959" s="493" t="n">
        <v>18163.26</v>
      </c>
      <c r="AR1959" s="493" t="n">
        <v>14060.32</v>
      </c>
      <c r="AS1959" s="493" t="n">
        <v>14934.94</v>
      </c>
      <c r="AT1959" s="493" t="n">
        <v>14870.95</v>
      </c>
      <c r="AU1959" s="493" t="n">
        <v>19080.42</v>
      </c>
      <c r="AV1959" s="493" t="n">
        <v>18001.17</v>
      </c>
      <c r="AW1959" s="493" t="n">
        <v>17113.75</v>
      </c>
      <c r="AX1959" s="493" t="n">
        <v>15973</v>
      </c>
      <c r="AY1959" s="493" t="n">
        <v>20959.24</v>
      </c>
      <c r="AZ1959" s="493" t="n">
        <v>17673.24</v>
      </c>
      <c r="BA1959" s="493" t="n">
        <v>19110.62</v>
      </c>
      <c r="BB1959" s="493" t="n">
        <v>14781.6</v>
      </c>
      <c r="BC1959" s="493" t="n">
        <v>18229.46</v>
      </c>
      <c r="BD1959" s="493" t="n">
        <v>14858.14</v>
      </c>
      <c r="BE1959" s="493" t="n">
        <v>13592.25</v>
      </c>
      <c r="BF1959" s="493" t="n">
        <v>18774.46</v>
      </c>
      <c r="BG1959" s="493" t="n">
        <v>20723.5</v>
      </c>
      <c r="BH1959" s="493" t="n">
        <v>46824.52</v>
      </c>
      <c r="BI1959" s="493" t="n">
        <v>37204.37</v>
      </c>
      <c r="BJ1959" s="493" t="n">
        <v>41131.02</v>
      </c>
      <c r="BK1959" s="493" t="n">
        <v>34980.42</v>
      </c>
      <c r="BL1959" s="493" t="n">
        <v>37707.3</v>
      </c>
      <c r="BM1959" s="493" t="n">
        <v>34402.13</v>
      </c>
      <c r="BN1959" s="493" t="n">
        <v>30084.45</v>
      </c>
      <c r="BO1959" s="493" t="n">
        <v>42489.37</v>
      </c>
      <c r="BP1959" s="493" t="n">
        <v>55718.62</v>
      </c>
      <c r="BQ1959" s="493" t="n">
        <v>35434.76</v>
      </c>
      <c r="BR1959" s="493" t="n">
        <v>40078.37</v>
      </c>
      <c r="BS1959" s="493" t="n">
        <v>44625.68</v>
      </c>
      <c r="BT1959" s="493" t="n">
        <v>38571.52</v>
      </c>
      <c r="BU1959" s="493" t="n">
        <v>42044.54</v>
      </c>
      <c r="BV1959" s="493" t="n">
        <v>41068.74</v>
      </c>
      <c r="BW1959" s="493" t="n">
        <v>40452.43</v>
      </c>
    </row>
    <row r="1960">
      <c r="A1960" t="inlineStr">
        <is>
          <t>[C9D1] Angiotensin-II 길항제, 고혈압제 (C2) 혹은 이뇨제 복합제제</t>
        </is>
      </c>
      <c r="B1960" t="inlineStr">
        <is>
          <t>국제약품</t>
        </is>
      </c>
      <c r="C1960" t="inlineStr">
        <is>
          <t>국제 로잘탄 플러스</t>
        </is>
      </c>
      <c r="D1960" t="inlineStr">
        <is>
          <t>국제약품</t>
        </is>
      </c>
      <c r="E1960" t="inlineStr">
        <is>
          <t>hydrochlorothiazide,  losartan potassium</t>
        </is>
      </c>
      <c r="F1960" t="inlineStr">
        <is>
          <t>의원</t>
        </is>
      </c>
      <c r="G1960" t="inlineStr">
        <is>
          <t>Generic</t>
        </is>
      </c>
      <c r="H1960" s="493" t="n">
        <v>162132.68</v>
      </c>
      <c r="I1960" s="493" t="n">
        <v>164846.81</v>
      </c>
      <c r="J1960" s="493" t="n">
        <v>175138.71</v>
      </c>
      <c r="K1960" s="493" t="n">
        <v>173631.62</v>
      </c>
      <c r="L1960" s="493" t="n">
        <v>168757.69</v>
      </c>
      <c r="M1960" s="493" t="n">
        <v>164491.66</v>
      </c>
      <c r="N1960" s="493" t="n">
        <v>159881.53</v>
      </c>
      <c r="O1960" s="493" t="n">
        <v>165484.44</v>
      </c>
      <c r="P1960" s="493" t="n">
        <v>164264.42</v>
      </c>
      <c r="Q1960" s="493" t="n">
        <v>162020.37</v>
      </c>
      <c r="R1960" s="493" t="n">
        <v>229773.65</v>
      </c>
      <c r="S1960" s="493" t="n">
        <v>25820.13</v>
      </c>
      <c r="T1960" s="493" t="n">
        <v>3154.2</v>
      </c>
      <c r="U1960" s="493" t="n">
        <v>0</v>
      </c>
      <c r="V1960" s="493" t="n">
        <v>30474</v>
      </c>
      <c r="W1960" s="493" t="n">
        <v>70401.10000000001</v>
      </c>
      <c r="X1960" s="493" t="n">
        <v>55825.4</v>
      </c>
      <c r="Y1960" s="493" t="n">
        <v>65473</v>
      </c>
      <c r="Z1960" s="493" t="n">
        <v>57609.2</v>
      </c>
      <c r="AA1960" s="493" t="n">
        <v>68876.14999999999</v>
      </c>
      <c r="AB1960" s="493" t="n">
        <v>50207.95</v>
      </c>
      <c r="AC1960" s="493" t="n">
        <v>69702.35000000001</v>
      </c>
      <c r="AD1960" s="493" t="n">
        <v>60208.49</v>
      </c>
      <c r="AE1960" s="493" t="n">
        <v>65069.19</v>
      </c>
      <c r="AF1960" s="493" t="n">
        <v>65318.85</v>
      </c>
      <c r="AG1960" s="493" t="n">
        <v>56405.6</v>
      </c>
      <c r="AH1960" s="493" t="n">
        <v>60591.6</v>
      </c>
      <c r="AI1960" s="493" t="n">
        <v>63699.95</v>
      </c>
      <c r="AJ1960" s="493" t="n">
        <v>77088.87</v>
      </c>
      <c r="AK1960" s="493" t="n">
        <v>74424.89999999999</v>
      </c>
      <c r="AL1960" s="493" t="n">
        <v>66126.03999999999</v>
      </c>
      <c r="AM1960" s="493" t="n">
        <v>76606.96000000001</v>
      </c>
      <c r="AN1960" s="493" t="n">
        <v>67657.17</v>
      </c>
      <c r="AO1960" s="493" t="n">
        <v>80408.53</v>
      </c>
      <c r="AP1960" s="493" t="n">
        <v>69159.55</v>
      </c>
      <c r="AQ1960" s="493" t="n">
        <v>73534.66</v>
      </c>
      <c r="AR1960" s="493" t="n">
        <v>73078.36</v>
      </c>
      <c r="AS1960" s="493" t="n">
        <v>78879.33</v>
      </c>
      <c r="AT1960" s="493" t="n">
        <v>68707.23</v>
      </c>
      <c r="AU1960" s="493" t="n">
        <v>87002.41</v>
      </c>
      <c r="AV1960" s="493" t="n">
        <v>87380.39999999999</v>
      </c>
      <c r="AW1960" s="493" t="n">
        <v>86860.38</v>
      </c>
      <c r="AX1960" s="493" t="n">
        <v>104530.12</v>
      </c>
      <c r="AY1960" s="493" t="n">
        <v>96864.42</v>
      </c>
      <c r="AZ1960" s="493" t="n">
        <v>96916.86</v>
      </c>
      <c r="BA1960" s="493" t="n">
        <v>97788.94</v>
      </c>
      <c r="BB1960" s="493" t="n">
        <v>102422.2</v>
      </c>
      <c r="BC1960" s="493" t="n">
        <v>114177.32</v>
      </c>
      <c r="BD1960" s="493" t="n">
        <v>102870.99</v>
      </c>
      <c r="BE1960" s="493" t="n">
        <v>112939.28</v>
      </c>
      <c r="BF1960" s="493" t="n">
        <v>112020.47</v>
      </c>
      <c r="BG1960" s="493" t="n">
        <v>139585.63</v>
      </c>
      <c r="BH1960" s="493" t="n">
        <v>65328.58</v>
      </c>
      <c r="BI1960" s="493" t="n">
        <v>55178.69</v>
      </c>
      <c r="BJ1960" s="493" t="n">
        <v>133324.09</v>
      </c>
      <c r="BK1960" s="493" t="n">
        <v>102204.81</v>
      </c>
      <c r="BL1960" s="493" t="n">
        <v>129555.41</v>
      </c>
      <c r="BM1960" s="493" t="n">
        <v>105447.88</v>
      </c>
      <c r="BN1960" s="493" t="n">
        <v>106193.88</v>
      </c>
      <c r="BO1960" s="493" t="n">
        <v>115990.7</v>
      </c>
      <c r="BP1960" s="493" t="n">
        <v>115263.83</v>
      </c>
      <c r="BQ1960" s="493" t="n">
        <v>102892.35</v>
      </c>
      <c r="BR1960" s="493" t="n">
        <v>113344.03</v>
      </c>
      <c r="BS1960" s="493" t="n">
        <v>119223.16</v>
      </c>
      <c r="BT1960" s="493" t="n">
        <v>117775.02</v>
      </c>
      <c r="BU1960" s="493" t="n">
        <v>110871.55</v>
      </c>
      <c r="BV1960" s="493" t="n">
        <v>124574.96</v>
      </c>
      <c r="BW1960" s="493" t="n">
        <v>115860.4</v>
      </c>
    </row>
    <row r="1961">
      <c r="A1961" t="inlineStr">
        <is>
          <t>[C9D1] Angiotensin-II 길항제, 고혈압제 (C2) 혹은 이뇨제 복합제제</t>
        </is>
      </c>
      <c r="B1961" t="inlineStr">
        <is>
          <t>국제약품</t>
        </is>
      </c>
      <c r="C1961" t="inlineStr">
        <is>
          <t>국제 로잘탄 플러스</t>
        </is>
      </c>
      <c r="D1961" t="inlineStr">
        <is>
          <t>국제약품</t>
        </is>
      </c>
      <c r="E1961" t="inlineStr">
        <is>
          <t>hydrochlorothiazide,  losartan potassium</t>
        </is>
      </c>
      <c r="F1961" t="inlineStr">
        <is>
          <t>보건소</t>
        </is>
      </c>
      <c r="G1961" t="inlineStr">
        <is>
          <t>Generic</t>
        </is>
      </c>
      <c r="H1961" s="493" t="n">
        <v>13421.1</v>
      </c>
      <c r="I1961" s="493" t="n">
        <v>1055.7</v>
      </c>
      <c r="J1961" s="493" t="n">
        <v>6561.6</v>
      </c>
      <c r="K1961" s="493" t="n">
        <v>1515.9</v>
      </c>
      <c r="L1961" s="493" t="n">
        <v>7312.5</v>
      </c>
      <c r="M1961" s="493" t="n">
        <v>807.3</v>
      </c>
      <c r="N1961" s="493" t="n">
        <v>5823.3</v>
      </c>
      <c r="O1961" s="493" t="n">
        <v>3985.2</v>
      </c>
      <c r="P1961" s="493" t="n">
        <v>5422.2</v>
      </c>
      <c r="Q1961" s="493" t="n">
        <v>1442.7</v>
      </c>
      <c r="R1961" s="493" t="n">
        <v>5712.3</v>
      </c>
      <c r="S1961" s="493" t="n">
        <v>343.8</v>
      </c>
      <c r="T1961" s="493" t="n">
        <v>63</v>
      </c>
      <c r="U1961" s="493" t="n">
        <v>0</v>
      </c>
      <c r="V1961" s="493" t="n">
        <v>0</v>
      </c>
      <c r="W1961" s="493" t="n">
        <v>431.7</v>
      </c>
      <c r="X1961" s="493" t="n">
        <v>828</v>
      </c>
      <c r="Y1961" s="493" t="n">
        <v>1022.4</v>
      </c>
      <c r="Z1961" s="493" t="n">
        <v>388.8</v>
      </c>
      <c r="AA1961" s="493" t="n">
        <v>1411.8</v>
      </c>
      <c r="AB1961" s="493" t="n">
        <v>616.5</v>
      </c>
      <c r="AC1961" s="493" t="n">
        <v>972</v>
      </c>
      <c r="AD1961" s="493" t="n">
        <v>420</v>
      </c>
      <c r="AE1961" s="493" t="n">
        <v>1466.4</v>
      </c>
      <c r="AF1961" s="493" t="n">
        <v>409.2</v>
      </c>
      <c r="AG1961" s="493" t="n">
        <v>643.05</v>
      </c>
      <c r="AH1961" s="493" t="n">
        <v>923.4</v>
      </c>
      <c r="AI1961" s="493" t="n">
        <v>724.8</v>
      </c>
      <c r="AJ1961" s="493" t="n">
        <v>1659.2</v>
      </c>
      <c r="AK1961" s="493" t="n">
        <v>825.6</v>
      </c>
      <c r="AL1961" s="493" t="n">
        <v>1153.2</v>
      </c>
      <c r="AM1961" s="493" t="n">
        <v>777.6</v>
      </c>
      <c r="AN1961" s="493" t="n">
        <v>612</v>
      </c>
      <c r="AO1961" s="493" t="n">
        <v>1611</v>
      </c>
      <c r="AP1961" s="493" t="n">
        <v>585.6</v>
      </c>
      <c r="AQ1961" s="493" t="n">
        <v>1227.6</v>
      </c>
      <c r="AR1961" s="493" t="n">
        <v>831.6</v>
      </c>
      <c r="AS1961" s="493" t="n">
        <v>773.4</v>
      </c>
      <c r="AT1961" s="493" t="n">
        <v>5176.2</v>
      </c>
      <c r="AU1961" s="493" t="n">
        <v>681</v>
      </c>
      <c r="AV1961" s="493" t="n">
        <v>1211</v>
      </c>
      <c r="AW1961" s="493" t="n">
        <v>1382.4</v>
      </c>
      <c r="AX1961" s="493" t="n">
        <v>763.2</v>
      </c>
      <c r="AY1961" s="493" t="n">
        <v>1521.3</v>
      </c>
      <c r="AZ1961" s="493" t="n">
        <v>1503</v>
      </c>
      <c r="BA1961" s="493" t="n">
        <v>1797.9</v>
      </c>
      <c r="BB1961" s="493" t="n">
        <v>12589.2</v>
      </c>
      <c r="BC1961" s="493" t="n">
        <v>1496.7</v>
      </c>
      <c r="BD1961" s="493" t="n">
        <v>459</v>
      </c>
      <c r="BE1961" s="493" t="n">
        <v>459</v>
      </c>
      <c r="BF1961" s="493" t="n">
        <v>1548</v>
      </c>
      <c r="BG1961" s="493" t="n">
        <v>1019.4</v>
      </c>
      <c r="BH1961" s="493" t="n">
        <v>2435.4</v>
      </c>
      <c r="BI1961" s="493" t="n">
        <v>0</v>
      </c>
      <c r="BJ1961" s="493" t="n">
        <v>3553.5</v>
      </c>
      <c r="BK1961" s="493" t="n">
        <v>549.9</v>
      </c>
      <c r="BL1961" s="493" t="n">
        <v>4675.5</v>
      </c>
      <c r="BM1961" s="493" t="n">
        <v>10200</v>
      </c>
      <c r="BN1961" s="493" t="n">
        <v>1620.6</v>
      </c>
      <c r="BO1961" s="493" t="n">
        <v>2316.9</v>
      </c>
      <c r="BP1961" s="493" t="n">
        <v>2502</v>
      </c>
      <c r="BQ1961" s="493" t="n">
        <v>3043.2</v>
      </c>
      <c r="BR1961" s="493" t="n">
        <v>485.1</v>
      </c>
      <c r="BS1961" s="493" t="n">
        <v>1152.9</v>
      </c>
      <c r="BT1961" s="493" t="n">
        <v>1139.4</v>
      </c>
      <c r="BU1961" s="493" t="n">
        <v>603.3</v>
      </c>
      <c r="BV1961" s="493" t="n">
        <v>1262.7</v>
      </c>
      <c r="BW1961" s="493" t="n">
        <v>0</v>
      </c>
    </row>
    <row r="1962">
      <c r="A1962" t="inlineStr">
        <is>
          <t>[C9D1] Angiotensin-II 길항제, 고혈압제 (C2) 혹은 이뇨제 복합제제</t>
        </is>
      </c>
      <c r="B1962" t="inlineStr">
        <is>
          <t>국제약품</t>
        </is>
      </c>
      <c r="C1962" t="inlineStr">
        <is>
          <t>국제 로잘탄 플러스</t>
        </is>
      </c>
      <c r="D1962" t="inlineStr">
        <is>
          <t>국제약품</t>
        </is>
      </c>
      <c r="E1962" t="inlineStr">
        <is>
          <t>hydrochlorothiazide,  losartan potassium</t>
        </is>
      </c>
      <c r="F1962" t="inlineStr">
        <is>
          <t>기타(치과의원, 치과병원 등)</t>
        </is>
      </c>
      <c r="G1962" t="inlineStr">
        <is>
          <t>Generic</t>
        </is>
      </c>
      <c r="H1962" s="493" t="n">
        <v>0</v>
      </c>
      <c r="I1962" s="493" t="n">
        <v>0</v>
      </c>
      <c r="J1962" s="493" t="n">
        <v>0</v>
      </c>
      <c r="K1962" s="493" t="n">
        <v>0</v>
      </c>
      <c r="L1962" s="493" t="n">
        <v>0</v>
      </c>
      <c r="M1962" s="493" t="n">
        <v>0</v>
      </c>
      <c r="N1962" s="493" t="n">
        <v>0</v>
      </c>
      <c r="O1962" s="493" t="n">
        <v>0</v>
      </c>
      <c r="P1962" s="493" t="n">
        <v>0</v>
      </c>
      <c r="Q1962" s="493" t="n">
        <v>0</v>
      </c>
      <c r="R1962" s="493" t="n">
        <v>0</v>
      </c>
      <c r="S1962" s="493" t="n">
        <v>0</v>
      </c>
      <c r="T1962" s="493" t="n">
        <v>0</v>
      </c>
      <c r="U1962" s="493" t="n">
        <v>0</v>
      </c>
      <c r="V1962" s="493" t="n">
        <v>0</v>
      </c>
      <c r="W1962" s="493" t="n">
        <v>0</v>
      </c>
      <c r="X1962" s="493" t="n">
        <v>0</v>
      </c>
      <c r="Y1962" s="493" t="n">
        <v>0</v>
      </c>
      <c r="Z1962" s="493" t="n">
        <v>0</v>
      </c>
      <c r="AA1962" s="493" t="n">
        <v>0</v>
      </c>
      <c r="AB1962" s="493" t="n">
        <v>0</v>
      </c>
      <c r="AC1962" s="493" t="n">
        <v>0</v>
      </c>
      <c r="AD1962" s="493" t="n">
        <v>0</v>
      </c>
      <c r="AE1962" s="493" t="n">
        <v>0</v>
      </c>
      <c r="AF1962" s="493" t="n">
        <v>0</v>
      </c>
      <c r="AG1962" s="493" t="n">
        <v>0</v>
      </c>
      <c r="AH1962" s="493" t="n">
        <v>0</v>
      </c>
      <c r="AI1962" s="493" t="n">
        <v>0</v>
      </c>
      <c r="AJ1962" s="493" t="n">
        <v>0</v>
      </c>
      <c r="AK1962" s="493" t="n">
        <v>0</v>
      </c>
      <c r="AL1962" s="493" t="n">
        <v>0</v>
      </c>
      <c r="AM1962" s="493" t="n">
        <v>0</v>
      </c>
      <c r="AN1962" s="493" t="n">
        <v>0</v>
      </c>
      <c r="AO1962" s="493" t="n">
        <v>0</v>
      </c>
      <c r="AP1962" s="493" t="n">
        <v>0</v>
      </c>
      <c r="AQ1962" s="493" t="n">
        <v>0</v>
      </c>
      <c r="AR1962" s="493" t="n">
        <v>0</v>
      </c>
      <c r="AS1962" s="493" t="n">
        <v>0</v>
      </c>
      <c r="AT1962" s="493" t="n">
        <v>0</v>
      </c>
      <c r="AU1962" s="493" t="n">
        <v>0</v>
      </c>
      <c r="AV1962" s="493" t="n">
        <v>0</v>
      </c>
      <c r="AW1962" s="493" t="n">
        <v>0</v>
      </c>
      <c r="AX1962" s="493" t="n">
        <v>0</v>
      </c>
      <c r="AY1962" s="493" t="n">
        <v>0</v>
      </c>
      <c r="AZ1962" s="493" t="n">
        <v>0</v>
      </c>
      <c r="BA1962" s="493" t="n">
        <v>0</v>
      </c>
      <c r="BB1962" s="493" t="n">
        <v>0</v>
      </c>
      <c r="BC1962" s="493" t="n">
        <v>0</v>
      </c>
      <c r="BD1962" s="493" t="n">
        <v>0</v>
      </c>
      <c r="BE1962" s="493" t="n">
        <v>0</v>
      </c>
      <c r="BF1962" s="493" t="n">
        <v>583.2</v>
      </c>
      <c r="BG1962" s="493" t="n">
        <v>0</v>
      </c>
      <c r="BH1962" s="493" t="n">
        <v>1146</v>
      </c>
      <c r="BI1962" s="493" t="n">
        <v>0</v>
      </c>
      <c r="BJ1962" s="493" t="n">
        <v>670.2</v>
      </c>
      <c r="BK1962" s="493" t="n">
        <v>0</v>
      </c>
      <c r="BL1962" s="493" t="n">
        <v>663</v>
      </c>
      <c r="BM1962" s="493" t="n">
        <v>0</v>
      </c>
      <c r="BN1962" s="493" t="n">
        <v>666</v>
      </c>
      <c r="BO1962" s="493" t="n">
        <v>0</v>
      </c>
      <c r="BP1962" s="493" t="n">
        <v>874.8</v>
      </c>
      <c r="BQ1962" s="493" t="n">
        <v>0</v>
      </c>
      <c r="BR1962" s="493" t="n">
        <v>0</v>
      </c>
      <c r="BS1962" s="493" t="n">
        <v>1089.9</v>
      </c>
      <c r="BT1962" s="493" t="n">
        <v>0</v>
      </c>
      <c r="BU1962" s="493" t="n">
        <v>0</v>
      </c>
      <c r="BV1962" s="493" t="n">
        <v>895.5</v>
      </c>
      <c r="BW1962" s="493" t="n">
        <v>0</v>
      </c>
    </row>
    <row r="1963">
      <c r="A1963" t="inlineStr">
        <is>
          <t>[C9D1] Angiotensin-II 길항제, 고혈압제 (C2) 혹은 이뇨제 복합제제</t>
        </is>
      </c>
      <c r="B1963" t="inlineStr">
        <is>
          <t>넥스팜</t>
        </is>
      </c>
      <c r="C1963" t="inlineStr">
        <is>
          <t>클로탄 플러스</t>
        </is>
      </c>
      <c r="D1963" t="inlineStr">
        <is>
          <t>넥스팜</t>
        </is>
      </c>
      <c r="E1963" t="inlineStr">
        <is>
          <t>hydrochlorothiazide,  losartan potassium</t>
        </is>
      </c>
      <c r="F1963" t="inlineStr">
        <is>
          <t>병원</t>
        </is>
      </c>
      <c r="G1963" t="inlineStr">
        <is>
          <t>Generic</t>
        </is>
      </c>
      <c r="H1963" s="493" t="n">
        <v>0</v>
      </c>
      <c r="I1963" s="493" t="n">
        <v>0</v>
      </c>
      <c r="J1963" s="493" t="n">
        <v>120</v>
      </c>
      <c r="K1963" s="493" t="n">
        <v>0</v>
      </c>
      <c r="L1963" s="493" t="n">
        <v>0</v>
      </c>
      <c r="M1963" s="493" t="n">
        <v>0</v>
      </c>
      <c r="N1963" s="493" t="n">
        <v>0</v>
      </c>
      <c r="O1963" s="493" t="n">
        <v>0</v>
      </c>
      <c r="P1963" s="493" t="n">
        <v>0</v>
      </c>
      <c r="Q1963" s="493" t="n">
        <v>0</v>
      </c>
      <c r="R1963" s="493" t="n">
        <v>0</v>
      </c>
      <c r="S1963" s="493" t="n">
        <v>0</v>
      </c>
      <c r="T1963" s="493" t="n">
        <v>0</v>
      </c>
      <c r="U1963" s="493" t="n">
        <v>0</v>
      </c>
      <c r="V1963" s="493" t="n">
        <v>0</v>
      </c>
      <c r="W1963" s="493" t="n">
        <v>0</v>
      </c>
      <c r="X1963" s="493" t="n">
        <v>0</v>
      </c>
      <c r="Y1963" s="493" t="n">
        <v>0</v>
      </c>
      <c r="Z1963" s="493" t="n">
        <v>0</v>
      </c>
      <c r="AA1963" s="493" t="n">
        <v>0</v>
      </c>
      <c r="AB1963" s="493" t="n">
        <v>0</v>
      </c>
      <c r="AC1963" s="493" t="n">
        <v>0</v>
      </c>
      <c r="AD1963" s="493" t="n">
        <v>0</v>
      </c>
      <c r="AE1963" s="493" t="n">
        <v>0</v>
      </c>
      <c r="AF1963" s="493" t="n">
        <v>0</v>
      </c>
      <c r="AG1963" s="493" t="n">
        <v>0</v>
      </c>
      <c r="AH1963" s="493" t="n">
        <v>0</v>
      </c>
      <c r="AI1963" s="493" t="n">
        <v>0</v>
      </c>
      <c r="AJ1963" s="493" t="n">
        <v>0</v>
      </c>
      <c r="AK1963" s="493" t="n">
        <v>0</v>
      </c>
      <c r="AL1963" s="493" t="n">
        <v>0</v>
      </c>
      <c r="AM1963" s="493" t="n">
        <v>0</v>
      </c>
      <c r="AN1963" s="493" t="n">
        <v>0</v>
      </c>
      <c r="AO1963" s="493" t="n">
        <v>0</v>
      </c>
      <c r="AP1963" s="493" t="n">
        <v>0</v>
      </c>
      <c r="AQ1963" s="493" t="n">
        <v>0</v>
      </c>
      <c r="AR1963" s="493" t="n">
        <v>0</v>
      </c>
      <c r="AS1963" s="493" t="n">
        <v>0</v>
      </c>
      <c r="AT1963" s="493" t="n">
        <v>0</v>
      </c>
      <c r="AU1963" s="493" t="n">
        <v>0</v>
      </c>
      <c r="AV1963" s="493" t="n">
        <v>0</v>
      </c>
      <c r="AW1963" s="493" t="n">
        <v>0</v>
      </c>
      <c r="AX1963" s="493" t="n">
        <v>0</v>
      </c>
      <c r="AY1963" s="493" t="n">
        <v>0</v>
      </c>
      <c r="AZ1963" s="493" t="n">
        <v>0</v>
      </c>
      <c r="BA1963" s="493" t="n">
        <v>0</v>
      </c>
      <c r="BB1963" s="493" t="n">
        <v>0</v>
      </c>
      <c r="BC1963" s="493" t="n">
        <v>0</v>
      </c>
      <c r="BD1963" s="493" t="n">
        <v>0</v>
      </c>
      <c r="BE1963" s="493" t="n">
        <v>0</v>
      </c>
      <c r="BF1963" s="493" t="n">
        <v>0</v>
      </c>
      <c r="BG1963" s="493" t="n">
        <v>0</v>
      </c>
      <c r="BH1963" s="493" t="n">
        <v>0</v>
      </c>
      <c r="BI1963" s="493" t="n">
        <v>0</v>
      </c>
      <c r="BJ1963" s="493" t="n">
        <v>0</v>
      </c>
      <c r="BK1963" s="493" t="n">
        <v>0</v>
      </c>
      <c r="BL1963" s="493" t="n">
        <v>0</v>
      </c>
      <c r="BM1963" s="493" t="n">
        <v>0</v>
      </c>
      <c r="BN1963" s="493" t="n">
        <v>0</v>
      </c>
      <c r="BO1963" s="493" t="n">
        <v>0</v>
      </c>
      <c r="BP1963" s="493" t="n">
        <v>0</v>
      </c>
      <c r="BQ1963" s="493" t="n">
        <v>0</v>
      </c>
      <c r="BR1963" s="493" t="n">
        <v>0</v>
      </c>
      <c r="BS1963" s="493" t="n">
        <v>0</v>
      </c>
      <c r="BT1963" s="493" t="n">
        <v>0</v>
      </c>
      <c r="BU1963" s="493" t="n">
        <v>0</v>
      </c>
      <c r="BV1963" s="493" t="n">
        <v>0</v>
      </c>
      <c r="BW1963" s="493" t="n">
        <v>0</v>
      </c>
    </row>
    <row r="1964">
      <c r="A1964" t="inlineStr">
        <is>
          <t>[C9D1] Angiotensin-II 길항제, 고혈압제 (C2) 혹은 이뇨제 복합제제</t>
        </is>
      </c>
      <c r="B1964" t="inlineStr">
        <is>
          <t>넥스팜</t>
        </is>
      </c>
      <c r="C1964" t="inlineStr">
        <is>
          <t>클로탄 플러스</t>
        </is>
      </c>
      <c r="D1964" t="inlineStr">
        <is>
          <t>넥스팜</t>
        </is>
      </c>
      <c r="E1964" t="inlineStr">
        <is>
          <t>hydrochlorothiazide,  losartan potassium</t>
        </is>
      </c>
      <c r="F1964" t="inlineStr">
        <is>
          <t>의원</t>
        </is>
      </c>
      <c r="G1964" t="inlineStr">
        <is>
          <t>Generic</t>
        </is>
      </c>
      <c r="H1964" s="493" t="n">
        <v>35113.37</v>
      </c>
      <c r="I1964" s="493" t="n">
        <v>26982.24</v>
      </c>
      <c r="J1964" s="493" t="n">
        <v>29332.91</v>
      </c>
      <c r="K1964" s="493" t="n">
        <v>30457.73</v>
      </c>
      <c r="L1964" s="493" t="n">
        <v>28103.67</v>
      </c>
      <c r="M1964" s="493" t="n">
        <v>46829.41</v>
      </c>
      <c r="N1964" s="493" t="n">
        <v>55007.64</v>
      </c>
      <c r="O1964" s="493" t="n">
        <v>62189.13</v>
      </c>
      <c r="P1964" s="493" t="n">
        <v>54647.95</v>
      </c>
      <c r="Q1964" s="493" t="n">
        <v>52900.56</v>
      </c>
      <c r="R1964" s="493" t="n">
        <v>55228.96</v>
      </c>
      <c r="S1964" s="493" t="n">
        <v>12881.13</v>
      </c>
      <c r="T1964" s="493" t="n">
        <v>0</v>
      </c>
      <c r="U1964" s="493" t="n">
        <v>0</v>
      </c>
      <c r="V1964" s="493" t="n">
        <v>0</v>
      </c>
      <c r="W1964" s="493" t="n">
        <v>0</v>
      </c>
      <c r="X1964" s="493" t="n">
        <v>0</v>
      </c>
      <c r="Y1964" s="493" t="n">
        <v>0</v>
      </c>
      <c r="Z1964" s="493" t="n">
        <v>0</v>
      </c>
      <c r="AA1964" s="493" t="n">
        <v>0</v>
      </c>
      <c r="AB1964" s="493" t="n">
        <v>0</v>
      </c>
      <c r="AC1964" s="493" t="n">
        <v>0</v>
      </c>
      <c r="AD1964" s="493" t="n">
        <v>0</v>
      </c>
      <c r="AE1964" s="493" t="n">
        <v>0</v>
      </c>
      <c r="AF1964" s="493" t="n">
        <v>0</v>
      </c>
      <c r="AG1964" s="493" t="n">
        <v>0</v>
      </c>
      <c r="AH1964" s="493" t="n">
        <v>0</v>
      </c>
      <c r="AI1964" s="493" t="n">
        <v>0</v>
      </c>
      <c r="AJ1964" s="493" t="n">
        <v>0</v>
      </c>
      <c r="AK1964" s="493" t="n">
        <v>0</v>
      </c>
      <c r="AL1964" s="493" t="n">
        <v>0</v>
      </c>
      <c r="AM1964" s="493" t="n">
        <v>0</v>
      </c>
      <c r="AN1964" s="493" t="n">
        <v>0</v>
      </c>
      <c r="AO1964" s="493" t="n">
        <v>0</v>
      </c>
      <c r="AP1964" s="493" t="n">
        <v>0</v>
      </c>
      <c r="AQ1964" s="493" t="n">
        <v>0</v>
      </c>
      <c r="AR1964" s="493" t="n">
        <v>0</v>
      </c>
      <c r="AS1964" s="493" t="n">
        <v>0</v>
      </c>
      <c r="AT1964" s="493" t="n">
        <v>0</v>
      </c>
      <c r="AU1964" s="493" t="n">
        <v>0</v>
      </c>
      <c r="AV1964" s="493" t="n">
        <v>0</v>
      </c>
      <c r="AW1964" s="493" t="n">
        <v>0</v>
      </c>
      <c r="AX1964" s="493" t="n">
        <v>0</v>
      </c>
      <c r="AY1964" s="493" t="n">
        <v>0</v>
      </c>
      <c r="AZ1964" s="493" t="n">
        <v>0</v>
      </c>
      <c r="BA1964" s="493" t="n">
        <v>0</v>
      </c>
      <c r="BB1964" s="493" t="n">
        <v>0</v>
      </c>
      <c r="BC1964" s="493" t="n">
        <v>0</v>
      </c>
      <c r="BD1964" s="493" t="n">
        <v>0</v>
      </c>
      <c r="BE1964" s="493" t="n">
        <v>0</v>
      </c>
      <c r="BF1964" s="493" t="n">
        <v>0</v>
      </c>
      <c r="BG1964" s="493" t="n">
        <v>0</v>
      </c>
      <c r="BH1964" s="493" t="n">
        <v>0</v>
      </c>
      <c r="BI1964" s="493" t="n">
        <v>0</v>
      </c>
      <c r="BJ1964" s="493" t="n">
        <v>0</v>
      </c>
      <c r="BK1964" s="493" t="n">
        <v>0</v>
      </c>
      <c r="BL1964" s="493" t="n">
        <v>0</v>
      </c>
      <c r="BM1964" s="493" t="n">
        <v>0</v>
      </c>
      <c r="BN1964" s="493" t="n">
        <v>0</v>
      </c>
      <c r="BO1964" s="493" t="n">
        <v>0</v>
      </c>
      <c r="BP1964" s="493" t="n">
        <v>0</v>
      </c>
      <c r="BQ1964" s="493" t="n">
        <v>0</v>
      </c>
      <c r="BR1964" s="493" t="n">
        <v>0</v>
      </c>
      <c r="BS1964" s="493" t="n">
        <v>0</v>
      </c>
      <c r="BT1964" s="493" t="n">
        <v>0</v>
      </c>
      <c r="BU1964" s="493" t="n">
        <v>0</v>
      </c>
      <c r="BV1964" s="493" t="n">
        <v>0</v>
      </c>
      <c r="BW1964" s="493" t="n">
        <v>0</v>
      </c>
    </row>
    <row r="1965">
      <c r="A1965" t="inlineStr">
        <is>
          <t>[C9D1] Angiotensin-II 길항제, 고혈압제 (C2) 혹은 이뇨제 복합제제</t>
        </is>
      </c>
      <c r="B1965" t="inlineStr">
        <is>
          <t>노바티스</t>
        </is>
      </c>
      <c r="C1965" t="inlineStr">
        <is>
          <t>코디오반</t>
        </is>
      </c>
      <c r="D1965" t="inlineStr">
        <is>
          <t>노바티스</t>
        </is>
      </c>
      <c r="E1965" t="inlineStr">
        <is>
          <t>hydrochlorothiazide,  valsartan</t>
        </is>
      </c>
      <c r="F1965" t="inlineStr">
        <is>
          <t>상급종합병원</t>
        </is>
      </c>
      <c r="G1965" t="inlineStr">
        <is>
          <t>Original</t>
        </is>
      </c>
      <c r="H1965" s="493" t="n">
        <v>165508.59</v>
      </c>
      <c r="I1965" s="493" t="n">
        <v>163165.76</v>
      </c>
      <c r="J1965" s="493" t="n">
        <v>223664.4</v>
      </c>
      <c r="K1965" s="493" t="n">
        <v>218827.62</v>
      </c>
      <c r="L1965" s="493" t="n">
        <v>203044.07</v>
      </c>
      <c r="M1965" s="493" t="n">
        <v>227875.73</v>
      </c>
      <c r="N1965" s="493" t="n">
        <v>235700.87</v>
      </c>
      <c r="O1965" s="493" t="n">
        <v>215391.63</v>
      </c>
      <c r="P1965" s="493" t="n">
        <v>228961.41</v>
      </c>
      <c r="Q1965" s="493" t="n">
        <v>171635.29</v>
      </c>
      <c r="R1965" s="493" t="n">
        <v>215197.08</v>
      </c>
      <c r="S1965" s="493" t="n">
        <v>210440.7</v>
      </c>
      <c r="T1965" s="493" t="n">
        <v>239919.88</v>
      </c>
      <c r="U1965" s="493" t="n">
        <v>209229.14</v>
      </c>
      <c r="V1965" s="493" t="n">
        <v>236817.82</v>
      </c>
      <c r="W1965" s="493" t="n">
        <v>185100.74</v>
      </c>
      <c r="X1965" s="493" t="n">
        <v>202080.78</v>
      </c>
      <c r="Y1965" s="493" t="n">
        <v>216088.03</v>
      </c>
      <c r="Z1965" s="493" t="n">
        <v>237065.42</v>
      </c>
      <c r="AA1965" s="493" t="n">
        <v>199145.5</v>
      </c>
      <c r="AB1965" s="493" t="n">
        <v>188831.46</v>
      </c>
      <c r="AC1965" s="493" t="n">
        <v>150657.75</v>
      </c>
      <c r="AD1965" s="493" t="n">
        <v>256787.66</v>
      </c>
      <c r="AE1965" s="493" t="n">
        <v>198506.64</v>
      </c>
      <c r="AF1965" s="493" t="n">
        <v>218183.57</v>
      </c>
      <c r="AG1965" s="493" t="n">
        <v>160211.67</v>
      </c>
      <c r="AH1965" s="493" t="n">
        <v>203279.63</v>
      </c>
      <c r="AI1965" s="493" t="n">
        <v>190859.1</v>
      </c>
      <c r="AJ1965" s="493" t="n">
        <v>163943.58</v>
      </c>
      <c r="AK1965" s="493" t="n">
        <v>214242.64</v>
      </c>
      <c r="AL1965" s="493" t="n">
        <v>170944.46</v>
      </c>
      <c r="AM1965" s="493" t="n">
        <v>215229.73</v>
      </c>
      <c r="AN1965" s="493" t="n">
        <v>141609.38</v>
      </c>
      <c r="AO1965" s="493" t="n">
        <v>175131.61</v>
      </c>
      <c r="AP1965" s="493" t="n">
        <v>197432.87</v>
      </c>
      <c r="AQ1965" s="493" t="n">
        <v>188128.33</v>
      </c>
      <c r="AR1965" s="493" t="n">
        <v>179898.36</v>
      </c>
      <c r="AS1965" s="493" t="n">
        <v>182573.7</v>
      </c>
      <c r="AT1965" s="493" t="n">
        <v>146691.42</v>
      </c>
      <c r="AU1965" s="493" t="n">
        <v>174181.49</v>
      </c>
      <c r="AV1965" s="493" t="n">
        <v>171755.91</v>
      </c>
      <c r="AW1965" s="493" t="n">
        <v>207687.51</v>
      </c>
      <c r="AX1965" s="493" t="n">
        <v>213486.91</v>
      </c>
      <c r="AY1965" s="493" t="n">
        <v>208252.83</v>
      </c>
      <c r="AZ1965" s="493" t="n">
        <v>148074.68</v>
      </c>
      <c r="BA1965" s="493" t="n">
        <v>137115.95</v>
      </c>
      <c r="BB1965" s="493" t="n">
        <v>160427.37</v>
      </c>
      <c r="BC1965" s="493" t="n">
        <v>187551.25</v>
      </c>
      <c r="BD1965" s="493" t="n">
        <v>176578.47</v>
      </c>
      <c r="BE1965" s="493" t="n">
        <v>171844.59</v>
      </c>
      <c r="BF1965" s="493" t="n">
        <v>137547.58</v>
      </c>
      <c r="BG1965" s="493" t="n">
        <v>163536.94</v>
      </c>
      <c r="BH1965" s="493" t="n">
        <v>173740</v>
      </c>
      <c r="BI1965" s="493" t="n">
        <v>157477.87</v>
      </c>
      <c r="BJ1965" s="493" t="n">
        <v>158935.32</v>
      </c>
      <c r="BK1965" s="493" t="n">
        <v>140620.23</v>
      </c>
      <c r="BL1965" s="493" t="n">
        <v>173140.09</v>
      </c>
      <c r="BM1965" s="493" t="n">
        <v>117916.5</v>
      </c>
      <c r="BN1965" s="493" t="n">
        <v>166136.06</v>
      </c>
      <c r="BO1965" s="493" t="n">
        <v>157264.11</v>
      </c>
      <c r="BP1965" s="493" t="n">
        <v>183542.62</v>
      </c>
      <c r="BQ1965" s="493" t="n">
        <v>137783.42</v>
      </c>
      <c r="BR1965" s="493" t="n">
        <v>141210.29</v>
      </c>
      <c r="BS1965" s="493" t="n">
        <v>151302.15</v>
      </c>
      <c r="BT1965" s="493" t="n">
        <v>167441.96</v>
      </c>
      <c r="BU1965" s="493" t="n">
        <v>146698.72</v>
      </c>
      <c r="BV1965" s="493" t="n">
        <v>173754.35</v>
      </c>
      <c r="BW1965" s="493" t="n">
        <v>139993.31</v>
      </c>
    </row>
    <row r="1966">
      <c r="A1966" t="inlineStr">
        <is>
          <t>[C9D1] Angiotensin-II 길항제, 고혈압제 (C2) 혹은 이뇨제 복합제제</t>
        </is>
      </c>
      <c r="B1966" t="inlineStr">
        <is>
          <t>노바티스</t>
        </is>
      </c>
      <c r="C1966" t="inlineStr">
        <is>
          <t>코디오반</t>
        </is>
      </c>
      <c r="D1966" t="inlineStr">
        <is>
          <t>노바티스</t>
        </is>
      </c>
      <c r="E1966" t="inlineStr">
        <is>
          <t>hydrochlorothiazide,  valsartan</t>
        </is>
      </c>
      <c r="F1966" t="inlineStr">
        <is>
          <t>종합병원</t>
        </is>
      </c>
      <c r="G1966" t="inlineStr">
        <is>
          <t>Original</t>
        </is>
      </c>
      <c r="H1966" s="493" t="n">
        <v>182255.97</v>
      </c>
      <c r="I1966" s="493" t="n">
        <v>172465.07</v>
      </c>
      <c r="J1966" s="493" t="n">
        <v>182021.14</v>
      </c>
      <c r="K1966" s="493" t="n">
        <v>186790.56</v>
      </c>
      <c r="L1966" s="493" t="n">
        <v>150932.24</v>
      </c>
      <c r="M1966" s="493" t="n">
        <v>187454.16</v>
      </c>
      <c r="N1966" s="493" t="n">
        <v>173866.49</v>
      </c>
      <c r="O1966" s="493" t="n">
        <v>176491.24</v>
      </c>
      <c r="P1966" s="493" t="n">
        <v>164118.3</v>
      </c>
      <c r="Q1966" s="493" t="n">
        <v>175033.84</v>
      </c>
      <c r="R1966" s="493" t="n">
        <v>185413.61</v>
      </c>
      <c r="S1966" s="493" t="n">
        <v>177662.96</v>
      </c>
      <c r="T1966" s="493" t="n">
        <v>187592.52</v>
      </c>
      <c r="U1966" s="493" t="n">
        <v>177098.08</v>
      </c>
      <c r="V1966" s="493" t="n">
        <v>176645.92</v>
      </c>
      <c r="W1966" s="493" t="n">
        <v>179816.6</v>
      </c>
      <c r="X1966" s="493" t="n">
        <v>166229.5</v>
      </c>
      <c r="Y1966" s="493" t="n">
        <v>161530.72</v>
      </c>
      <c r="Z1966" s="493" t="n">
        <v>169183.12</v>
      </c>
      <c r="AA1966" s="493" t="n">
        <v>186819.26</v>
      </c>
      <c r="AB1966" s="493" t="n">
        <v>176952.93</v>
      </c>
      <c r="AC1966" s="493" t="n">
        <v>153551.58</v>
      </c>
      <c r="AD1966" s="493" t="n">
        <v>181512.16</v>
      </c>
      <c r="AE1966" s="493" t="n">
        <v>169739.96</v>
      </c>
      <c r="AF1966" s="493" t="n">
        <v>162808.08</v>
      </c>
      <c r="AG1966" s="493" t="n">
        <v>161413.44</v>
      </c>
      <c r="AH1966" s="493" t="n">
        <v>173101.15</v>
      </c>
      <c r="AI1966" s="493" t="n">
        <v>158943.29</v>
      </c>
      <c r="AJ1966" s="493" t="n">
        <v>167043.92</v>
      </c>
      <c r="AK1966" s="493" t="n">
        <v>159481.72</v>
      </c>
      <c r="AL1966" s="493" t="n">
        <v>147743.86</v>
      </c>
      <c r="AM1966" s="493" t="n">
        <v>165825.76</v>
      </c>
      <c r="AN1966" s="493" t="n">
        <v>159221.59</v>
      </c>
      <c r="AO1966" s="493" t="n">
        <v>173016.38</v>
      </c>
      <c r="AP1966" s="493" t="n">
        <v>164613.85</v>
      </c>
      <c r="AQ1966" s="493" t="n">
        <v>161678.15</v>
      </c>
      <c r="AR1966" s="493" t="n">
        <v>171039.4</v>
      </c>
      <c r="AS1966" s="493" t="n">
        <v>176822.86</v>
      </c>
      <c r="AT1966" s="493" t="n">
        <v>185681.76</v>
      </c>
      <c r="AU1966" s="493" t="n">
        <v>195127.08</v>
      </c>
      <c r="AV1966" s="493" t="n">
        <v>163370.18</v>
      </c>
      <c r="AW1966" s="493" t="n">
        <v>166524.9</v>
      </c>
      <c r="AX1966" s="493" t="n">
        <v>176563.85</v>
      </c>
      <c r="AY1966" s="493" t="n">
        <v>181199.09</v>
      </c>
      <c r="AZ1966" s="493" t="n">
        <v>161325.65</v>
      </c>
      <c r="BA1966" s="493" t="n">
        <v>172514.77</v>
      </c>
      <c r="BB1966" s="493" t="n">
        <v>177334.92</v>
      </c>
      <c r="BC1966" s="493" t="n">
        <v>169234.85</v>
      </c>
      <c r="BD1966" s="493" t="n">
        <v>153882</v>
      </c>
      <c r="BE1966" s="493" t="n">
        <v>170629.77</v>
      </c>
      <c r="BF1966" s="493" t="n">
        <v>155887.05</v>
      </c>
      <c r="BG1966" s="493" t="n">
        <v>163416.78</v>
      </c>
      <c r="BH1966" s="493" t="n">
        <v>155479.84</v>
      </c>
      <c r="BI1966" s="493" t="n">
        <v>150687.04</v>
      </c>
      <c r="BJ1966" s="493" t="n">
        <v>162817.93</v>
      </c>
      <c r="BK1966" s="493" t="n">
        <v>144232.66</v>
      </c>
      <c r="BL1966" s="493" t="n">
        <v>163769.99</v>
      </c>
      <c r="BM1966" s="493" t="n">
        <v>145572.86</v>
      </c>
      <c r="BN1966" s="493" t="n">
        <v>139090.2</v>
      </c>
      <c r="BO1966" s="493" t="n">
        <v>180544.52</v>
      </c>
      <c r="BP1966" s="493" t="n">
        <v>141920.06</v>
      </c>
      <c r="BQ1966" s="493" t="n">
        <v>125474.14</v>
      </c>
      <c r="BR1966" s="493" t="n">
        <v>145980.54</v>
      </c>
      <c r="BS1966" s="493" t="n">
        <v>158357.64</v>
      </c>
      <c r="BT1966" s="493" t="n">
        <v>130031.83</v>
      </c>
      <c r="BU1966" s="493" t="n">
        <v>142718.11</v>
      </c>
      <c r="BV1966" s="493" t="n">
        <v>186701.48</v>
      </c>
      <c r="BW1966" s="493" t="n">
        <v>107678.54</v>
      </c>
    </row>
    <row r="1967">
      <c r="A1967" t="inlineStr">
        <is>
          <t>[C9D1] Angiotensin-II 길항제, 고혈압제 (C2) 혹은 이뇨제 복합제제</t>
        </is>
      </c>
      <c r="B1967" t="inlineStr">
        <is>
          <t>노바티스</t>
        </is>
      </c>
      <c r="C1967" t="inlineStr">
        <is>
          <t>코디오반</t>
        </is>
      </c>
      <c r="D1967" t="inlineStr">
        <is>
          <t>노바티스</t>
        </is>
      </c>
      <c r="E1967" t="inlineStr">
        <is>
          <t>hydrochlorothiazide,  valsartan</t>
        </is>
      </c>
      <c r="F1967" t="inlineStr">
        <is>
          <t>병원</t>
        </is>
      </c>
      <c r="G1967" t="inlineStr">
        <is>
          <t>Original</t>
        </is>
      </c>
      <c r="H1967" s="493" t="n">
        <v>151647.13</v>
      </c>
      <c r="I1967" s="493" t="n">
        <v>127851.97</v>
      </c>
      <c r="J1967" s="493" t="n">
        <v>160619.12</v>
      </c>
      <c r="K1967" s="493" t="n">
        <v>136123.48</v>
      </c>
      <c r="L1967" s="493" t="n">
        <v>137144.66</v>
      </c>
      <c r="M1967" s="493" t="n">
        <v>146253.36</v>
      </c>
      <c r="N1967" s="493" t="n">
        <v>136561.79</v>
      </c>
      <c r="O1967" s="493" t="n">
        <v>140961.18</v>
      </c>
      <c r="P1967" s="493" t="n">
        <v>142671.92</v>
      </c>
      <c r="Q1967" s="493" t="n">
        <v>128723.17</v>
      </c>
      <c r="R1967" s="493" t="n">
        <v>153813.19</v>
      </c>
      <c r="S1967" s="493" t="n">
        <v>162432.95</v>
      </c>
      <c r="T1967" s="493" t="n">
        <v>147754.16</v>
      </c>
      <c r="U1967" s="493" t="n">
        <v>150280.23</v>
      </c>
      <c r="V1967" s="493" t="n">
        <v>148051.11</v>
      </c>
      <c r="W1967" s="493" t="n">
        <v>154812.97</v>
      </c>
      <c r="X1967" s="493" t="n">
        <v>151822.12</v>
      </c>
      <c r="Y1967" s="493" t="n">
        <v>137454.7</v>
      </c>
      <c r="Z1967" s="493" t="n">
        <v>136468.58</v>
      </c>
      <c r="AA1967" s="493" t="n">
        <v>151071.3</v>
      </c>
      <c r="AB1967" s="493" t="n">
        <v>148668.7</v>
      </c>
      <c r="AC1967" s="493" t="n">
        <v>152605.1</v>
      </c>
      <c r="AD1967" s="493" t="n">
        <v>146503.3</v>
      </c>
      <c r="AE1967" s="493" t="n">
        <v>144406.04</v>
      </c>
      <c r="AF1967" s="493" t="n">
        <v>157511.27</v>
      </c>
      <c r="AG1967" s="493" t="n">
        <v>125028.96</v>
      </c>
      <c r="AH1967" s="493" t="n">
        <v>137222.87</v>
      </c>
      <c r="AI1967" s="493" t="n">
        <v>118881.69</v>
      </c>
      <c r="AJ1967" s="493" t="n">
        <v>127450.07</v>
      </c>
      <c r="AK1967" s="493" t="n">
        <v>138448.58</v>
      </c>
      <c r="AL1967" s="493" t="n">
        <v>134339.84</v>
      </c>
      <c r="AM1967" s="493" t="n">
        <v>127036.8</v>
      </c>
      <c r="AN1967" s="493" t="n">
        <v>132205.6</v>
      </c>
      <c r="AO1967" s="493" t="n">
        <v>116754.41</v>
      </c>
      <c r="AP1967" s="493" t="n">
        <v>127983.98</v>
      </c>
      <c r="AQ1967" s="493" t="n">
        <v>118150.17</v>
      </c>
      <c r="AR1967" s="493" t="n">
        <v>114813.35</v>
      </c>
      <c r="AS1967" s="493" t="n">
        <v>114130.11</v>
      </c>
      <c r="AT1967" s="493" t="n">
        <v>104362.49</v>
      </c>
      <c r="AU1967" s="493" t="n">
        <v>109510.62</v>
      </c>
      <c r="AV1967" s="493" t="n">
        <v>119849.06</v>
      </c>
      <c r="AW1967" s="493" t="n">
        <v>106739.73</v>
      </c>
      <c r="AX1967" s="493" t="n">
        <v>110002.44</v>
      </c>
      <c r="AY1967" s="493" t="n">
        <v>109141.79</v>
      </c>
      <c r="AZ1967" s="493" t="n">
        <v>123373.17</v>
      </c>
      <c r="BA1967" s="493" t="n">
        <v>116747.54</v>
      </c>
      <c r="BB1967" s="493" t="n">
        <v>107800.65</v>
      </c>
      <c r="BC1967" s="493" t="n">
        <v>103782.8</v>
      </c>
      <c r="BD1967" s="493" t="n">
        <v>112891.21</v>
      </c>
      <c r="BE1967" s="493" t="n">
        <v>93663.45</v>
      </c>
      <c r="BF1967" s="493" t="n">
        <v>97371.3</v>
      </c>
      <c r="BG1967" s="493" t="n">
        <v>104803.67</v>
      </c>
      <c r="BH1967" s="493" t="n">
        <v>102680.4</v>
      </c>
      <c r="BI1967" s="493" t="n">
        <v>94763.05</v>
      </c>
      <c r="BJ1967" s="493" t="n">
        <v>111654.18</v>
      </c>
      <c r="BK1967" s="493" t="n">
        <v>91816.57000000001</v>
      </c>
      <c r="BL1967" s="493" t="n">
        <v>98803.77</v>
      </c>
      <c r="BM1967" s="493" t="n">
        <v>88601.84</v>
      </c>
      <c r="BN1967" s="493" t="n">
        <v>100294.74</v>
      </c>
      <c r="BO1967" s="493" t="n">
        <v>80268.5</v>
      </c>
      <c r="BP1967" s="493" t="n">
        <v>93413.05</v>
      </c>
      <c r="BQ1967" s="493" t="n">
        <v>78486</v>
      </c>
      <c r="BR1967" s="493" t="n">
        <v>85536.74000000001</v>
      </c>
      <c r="BS1967" s="493" t="n">
        <v>83066.41</v>
      </c>
      <c r="BT1967" s="493" t="n">
        <v>82700.22</v>
      </c>
      <c r="BU1967" s="493" t="n">
        <v>82253.67999999999</v>
      </c>
      <c r="BV1967" s="493" t="n">
        <v>89510.96000000001</v>
      </c>
      <c r="BW1967" s="493" t="n">
        <v>80356.25999999999</v>
      </c>
    </row>
    <row r="1968">
      <c r="A1968" t="inlineStr">
        <is>
          <t>[C9D1] Angiotensin-II 길항제, 고혈압제 (C2) 혹은 이뇨제 복합제제</t>
        </is>
      </c>
      <c r="B1968" t="inlineStr">
        <is>
          <t>노바티스</t>
        </is>
      </c>
      <c r="C1968" t="inlineStr">
        <is>
          <t>코디오반</t>
        </is>
      </c>
      <c r="D1968" t="inlineStr">
        <is>
          <t>노바티스</t>
        </is>
      </c>
      <c r="E1968" t="inlineStr">
        <is>
          <t>hydrochlorothiazide,  valsartan</t>
        </is>
      </c>
      <c r="F1968" t="inlineStr">
        <is>
          <t>의원</t>
        </is>
      </c>
      <c r="G1968" t="inlineStr">
        <is>
          <t>Original</t>
        </is>
      </c>
      <c r="H1968" s="493" t="n">
        <v>950026.65</v>
      </c>
      <c r="I1968" s="493" t="n">
        <v>931260.5600000001</v>
      </c>
      <c r="J1968" s="493" t="n">
        <v>1029402.92</v>
      </c>
      <c r="K1968" s="493" t="n">
        <v>1003024.28</v>
      </c>
      <c r="L1968" s="493" t="n">
        <v>994885.36</v>
      </c>
      <c r="M1968" s="493" t="n">
        <v>1004844.4</v>
      </c>
      <c r="N1968" s="493" t="n">
        <v>1013069.77</v>
      </c>
      <c r="O1968" s="493" t="n">
        <v>998213.4</v>
      </c>
      <c r="P1968" s="493" t="n">
        <v>985778.84</v>
      </c>
      <c r="Q1968" s="493" t="n">
        <v>962080.03</v>
      </c>
      <c r="R1968" s="493" t="n">
        <v>989738.8100000001</v>
      </c>
      <c r="S1968" s="493" t="n">
        <v>1103691.32</v>
      </c>
      <c r="T1968" s="493" t="n">
        <v>1007175.47</v>
      </c>
      <c r="U1968" s="493" t="n">
        <v>922852.97</v>
      </c>
      <c r="V1968" s="493" t="n">
        <v>998693.13</v>
      </c>
      <c r="W1968" s="493" t="n">
        <v>1016528.45</v>
      </c>
      <c r="X1968" s="493" t="n">
        <v>985377.62</v>
      </c>
      <c r="Y1968" s="493" t="n">
        <v>1009756.13</v>
      </c>
      <c r="Z1968" s="493" t="n">
        <v>996402.3</v>
      </c>
      <c r="AA1968" s="493" t="n">
        <v>1035890.17</v>
      </c>
      <c r="AB1968" s="493" t="n">
        <v>977790.48</v>
      </c>
      <c r="AC1968" s="493" t="n">
        <v>1018513.05</v>
      </c>
      <c r="AD1968" s="493" t="n">
        <v>980090.6899999999</v>
      </c>
      <c r="AE1968" s="493" t="n">
        <v>1077386.64</v>
      </c>
      <c r="AF1968" s="493" t="n">
        <v>970333.9399999999</v>
      </c>
      <c r="AG1968" s="493" t="n">
        <v>936275.23</v>
      </c>
      <c r="AH1968" s="493" t="n">
        <v>1061309.91</v>
      </c>
      <c r="AI1968" s="493" t="n">
        <v>955683.41</v>
      </c>
      <c r="AJ1968" s="493" t="n">
        <v>1033893.12</v>
      </c>
      <c r="AK1968" s="493" t="n">
        <v>1024160.08</v>
      </c>
      <c r="AL1968" s="493" t="n">
        <v>975663.63</v>
      </c>
      <c r="AM1968" s="493" t="n">
        <v>1021462.89</v>
      </c>
      <c r="AN1968" s="493" t="n">
        <v>963746.39</v>
      </c>
      <c r="AO1968" s="493" t="n">
        <v>969163.21</v>
      </c>
      <c r="AP1968" s="493" t="n">
        <v>994596.52</v>
      </c>
      <c r="AQ1968" s="493" t="n">
        <v>1019381.8</v>
      </c>
      <c r="AR1968" s="493" t="n">
        <v>1030629.53</v>
      </c>
      <c r="AS1968" s="493" t="n">
        <v>994742.2</v>
      </c>
      <c r="AT1968" s="493" t="n">
        <v>989236.6</v>
      </c>
      <c r="AU1968" s="493" t="n">
        <v>1011293.85</v>
      </c>
      <c r="AV1968" s="493" t="n">
        <v>1022180.6</v>
      </c>
      <c r="AW1968" s="493" t="n">
        <v>919555.14</v>
      </c>
      <c r="AX1968" s="493" t="n">
        <v>1000151.18</v>
      </c>
      <c r="AY1968" s="493" t="n">
        <v>996294.49</v>
      </c>
      <c r="AZ1968" s="493" t="n">
        <v>995344.92</v>
      </c>
      <c r="BA1968" s="493" t="n">
        <v>1022051.53</v>
      </c>
      <c r="BB1968" s="493" t="n">
        <v>955771.98</v>
      </c>
      <c r="BC1968" s="493" t="n">
        <v>1034440.01</v>
      </c>
      <c r="BD1968" s="493" t="n">
        <v>929761.66</v>
      </c>
      <c r="BE1968" s="493" t="n">
        <v>925890.6800000001</v>
      </c>
      <c r="BF1968" s="493" t="n">
        <v>930498.47</v>
      </c>
      <c r="BG1968" s="493" t="n">
        <v>932888.78</v>
      </c>
      <c r="BH1968" s="493" t="n">
        <v>935960.16</v>
      </c>
      <c r="BI1968" s="493" t="n">
        <v>895296.58</v>
      </c>
      <c r="BJ1968" s="493" t="n">
        <v>912627.77</v>
      </c>
      <c r="BK1968" s="493" t="n">
        <v>905069.35</v>
      </c>
      <c r="BL1968" s="493" t="n">
        <v>1004306.68</v>
      </c>
      <c r="BM1968" s="493" t="n">
        <v>887633.17</v>
      </c>
      <c r="BN1968" s="493" t="n">
        <v>863103.27</v>
      </c>
      <c r="BO1968" s="493" t="n">
        <v>982490.86</v>
      </c>
      <c r="BP1968" s="493" t="n">
        <v>896132.15</v>
      </c>
      <c r="BQ1968" s="493" t="n">
        <v>842504.1899999999</v>
      </c>
      <c r="BR1968" s="493" t="n">
        <v>919727.27</v>
      </c>
      <c r="BS1968" s="493" t="n">
        <v>914850.41</v>
      </c>
      <c r="BT1968" s="493" t="n">
        <v>875978.6</v>
      </c>
      <c r="BU1968" s="493" t="n">
        <v>909694.5600000001</v>
      </c>
      <c r="BV1968" s="493" t="n">
        <v>943219.42</v>
      </c>
      <c r="BW1968" s="493" t="n">
        <v>906762.02</v>
      </c>
    </row>
    <row r="1969">
      <c r="A1969" t="inlineStr">
        <is>
          <t>[C9D1] Angiotensin-II 길항제, 고혈압제 (C2) 혹은 이뇨제 복합제제</t>
        </is>
      </c>
      <c r="B1969" t="inlineStr">
        <is>
          <t>노바티스</t>
        </is>
      </c>
      <c r="C1969" t="inlineStr">
        <is>
          <t>코디오반</t>
        </is>
      </c>
      <c r="D1969" t="inlineStr">
        <is>
          <t>노바티스</t>
        </is>
      </c>
      <c r="E1969" t="inlineStr">
        <is>
          <t>hydrochlorothiazide,  valsartan</t>
        </is>
      </c>
      <c r="F1969" t="inlineStr">
        <is>
          <t>보건소</t>
        </is>
      </c>
      <c r="G1969" t="inlineStr">
        <is>
          <t>Original</t>
        </is>
      </c>
      <c r="H1969" s="493" t="n">
        <v>36913.85</v>
      </c>
      <c r="I1969" s="493" t="n">
        <v>19317.22</v>
      </c>
      <c r="J1969" s="493" t="n">
        <v>29968.2</v>
      </c>
      <c r="K1969" s="493" t="n">
        <v>56651.87</v>
      </c>
      <c r="L1969" s="493" t="n">
        <v>21604.05</v>
      </c>
      <c r="M1969" s="493" t="n">
        <v>34178.56</v>
      </c>
      <c r="N1969" s="493" t="n">
        <v>39176.1</v>
      </c>
      <c r="O1969" s="493" t="n">
        <v>23472.1</v>
      </c>
      <c r="P1969" s="493" t="n">
        <v>38665.02</v>
      </c>
      <c r="Q1969" s="493" t="n">
        <v>21925.02</v>
      </c>
      <c r="R1969" s="493" t="n">
        <v>31372.76</v>
      </c>
      <c r="S1969" s="493" t="n">
        <v>50700.45</v>
      </c>
      <c r="T1969" s="493" t="n">
        <v>36202.03</v>
      </c>
      <c r="U1969" s="493" t="n">
        <v>20067.48</v>
      </c>
      <c r="V1969" s="493" t="n">
        <v>35020.86</v>
      </c>
      <c r="W1969" s="493" t="n">
        <v>19852.8</v>
      </c>
      <c r="X1969" s="493" t="n">
        <v>46853.14</v>
      </c>
      <c r="Y1969" s="493" t="n">
        <v>23827.02</v>
      </c>
      <c r="Z1969" s="493" t="n">
        <v>17109.54</v>
      </c>
      <c r="AA1969" s="493" t="n">
        <v>34958.76</v>
      </c>
      <c r="AB1969" s="493" t="n">
        <v>31590.37</v>
      </c>
      <c r="AC1969" s="493" t="n">
        <v>18735.68</v>
      </c>
      <c r="AD1969" s="493" t="n">
        <v>27477.72</v>
      </c>
      <c r="AE1969" s="493" t="n">
        <v>27047.72</v>
      </c>
      <c r="AF1969" s="493" t="n">
        <v>15109.8</v>
      </c>
      <c r="AG1969" s="493" t="n">
        <v>33148.71</v>
      </c>
      <c r="AH1969" s="493" t="n">
        <v>14980.8</v>
      </c>
      <c r="AI1969" s="493" t="n">
        <v>15997.35</v>
      </c>
      <c r="AJ1969" s="493" t="n">
        <v>30594.17</v>
      </c>
      <c r="AK1969" s="493" t="n">
        <v>11182.8</v>
      </c>
      <c r="AL1969" s="493" t="n">
        <v>21989.88</v>
      </c>
      <c r="AM1969" s="493" t="n">
        <v>31243.4</v>
      </c>
      <c r="AN1969" s="493" t="n">
        <v>16017.57</v>
      </c>
      <c r="AO1969" s="493" t="n">
        <v>17437.87</v>
      </c>
      <c r="AP1969" s="493" t="n">
        <v>38109.42</v>
      </c>
      <c r="AQ1969" s="493" t="n">
        <v>25068.22</v>
      </c>
      <c r="AR1969" s="493" t="n">
        <v>21101.66</v>
      </c>
      <c r="AS1969" s="493" t="n">
        <v>21749.21</v>
      </c>
      <c r="AT1969" s="493" t="n">
        <v>32722.17</v>
      </c>
      <c r="AU1969" s="493" t="n">
        <v>28564.05</v>
      </c>
      <c r="AV1969" s="493" t="n">
        <v>12315.49</v>
      </c>
      <c r="AW1969" s="493" t="n">
        <v>38653.12</v>
      </c>
      <c r="AX1969" s="493" t="n">
        <v>29666.65</v>
      </c>
      <c r="AY1969" s="493" t="n">
        <v>18435.9</v>
      </c>
      <c r="AZ1969" s="493" t="n">
        <v>35001.93</v>
      </c>
      <c r="BA1969" s="493" t="n">
        <v>25510.4</v>
      </c>
      <c r="BB1969" s="493" t="n">
        <v>24264.61</v>
      </c>
      <c r="BC1969" s="493" t="n">
        <v>33483.23</v>
      </c>
      <c r="BD1969" s="493" t="n">
        <v>32396.13</v>
      </c>
      <c r="BE1969" s="493" t="n">
        <v>24401.26</v>
      </c>
      <c r="BF1969" s="493" t="n">
        <v>35699.61</v>
      </c>
      <c r="BG1969" s="493" t="n">
        <v>25023.82</v>
      </c>
      <c r="BH1969" s="493" t="n">
        <v>16186.07</v>
      </c>
      <c r="BI1969" s="493" t="n">
        <v>23883.36</v>
      </c>
      <c r="BJ1969" s="493" t="n">
        <v>29617.92</v>
      </c>
      <c r="BK1969" s="493" t="n">
        <v>16298.4</v>
      </c>
      <c r="BL1969" s="493" t="n">
        <v>37008.48</v>
      </c>
      <c r="BM1969" s="493" t="n">
        <v>10369.5</v>
      </c>
      <c r="BN1969" s="493" t="n">
        <v>18001.92</v>
      </c>
      <c r="BO1969" s="493" t="n">
        <v>32861.92</v>
      </c>
      <c r="BP1969" s="493" t="n">
        <v>17656.08</v>
      </c>
      <c r="BQ1969" s="493" t="n">
        <v>14804.14</v>
      </c>
      <c r="BR1969" s="493" t="n">
        <v>22601.56</v>
      </c>
      <c r="BS1969" s="493" t="n">
        <v>17949.3</v>
      </c>
      <c r="BT1969" s="493" t="n">
        <v>14033.5</v>
      </c>
      <c r="BU1969" s="493" t="n">
        <v>24292.8</v>
      </c>
      <c r="BV1969" s="493" t="n">
        <v>14761.34</v>
      </c>
      <c r="BW1969" s="493" t="n">
        <v>19429.64</v>
      </c>
    </row>
    <row r="1970">
      <c r="A1970" t="inlineStr">
        <is>
          <t>[C9D1] Angiotensin-II 길항제, 고혈압제 (C2) 혹은 이뇨제 복합제제</t>
        </is>
      </c>
      <c r="B1970" t="inlineStr">
        <is>
          <t>노바티스</t>
        </is>
      </c>
      <c r="C1970" t="inlineStr">
        <is>
          <t>코디오반</t>
        </is>
      </c>
      <c r="D1970" t="inlineStr">
        <is>
          <t>노바티스</t>
        </is>
      </c>
      <c r="E1970" t="inlineStr">
        <is>
          <t>hydrochlorothiazide,  valsartan</t>
        </is>
      </c>
      <c r="F1970" t="inlineStr">
        <is>
          <t>기타(치과의원, 치과병원 등)</t>
        </is>
      </c>
      <c r="G1970" t="inlineStr">
        <is>
          <t>Original</t>
        </is>
      </c>
      <c r="H1970" s="493" t="n">
        <v>0</v>
      </c>
      <c r="I1970" s="493" t="n">
        <v>0</v>
      </c>
      <c r="J1970" s="493" t="n">
        <v>625.95</v>
      </c>
      <c r="K1970" s="493" t="n">
        <v>70.05</v>
      </c>
      <c r="L1970" s="493" t="n">
        <v>0</v>
      </c>
      <c r="M1970" s="493" t="n">
        <v>396</v>
      </c>
      <c r="N1970" s="493" t="n">
        <v>145.2</v>
      </c>
      <c r="O1970" s="493" t="n">
        <v>158.1</v>
      </c>
      <c r="P1970" s="493" t="n">
        <v>356.4</v>
      </c>
      <c r="Q1970" s="493" t="n">
        <v>208.8</v>
      </c>
      <c r="R1970" s="493" t="n">
        <v>0</v>
      </c>
      <c r="S1970" s="493" t="n">
        <v>143.4</v>
      </c>
      <c r="T1970" s="493" t="n">
        <v>525.3</v>
      </c>
      <c r="U1970" s="493" t="n">
        <v>73.5</v>
      </c>
      <c r="V1970" s="493" t="n">
        <v>339</v>
      </c>
      <c r="W1970" s="493" t="n">
        <v>460.5</v>
      </c>
      <c r="X1970" s="493" t="n">
        <v>282</v>
      </c>
      <c r="Y1970" s="493" t="n">
        <v>87.62</v>
      </c>
      <c r="Z1970" s="493" t="n">
        <v>282.6</v>
      </c>
      <c r="AA1970" s="493" t="n">
        <v>360</v>
      </c>
      <c r="AB1970" s="493" t="n">
        <v>0</v>
      </c>
      <c r="AC1970" s="493" t="n">
        <v>0</v>
      </c>
      <c r="AD1970" s="493" t="n">
        <v>216.9</v>
      </c>
      <c r="AE1970" s="493" t="n">
        <v>68.04000000000001</v>
      </c>
      <c r="AF1970" s="493" t="n">
        <v>0</v>
      </c>
      <c r="AG1970" s="493" t="n">
        <v>0</v>
      </c>
      <c r="AH1970" s="493" t="n">
        <v>0</v>
      </c>
      <c r="AI1970" s="493" t="n">
        <v>1031.4</v>
      </c>
      <c r="AJ1970" s="493" t="n">
        <v>558</v>
      </c>
      <c r="AK1970" s="493" t="n">
        <v>0</v>
      </c>
      <c r="AL1970" s="493" t="n">
        <v>283.8</v>
      </c>
      <c r="AM1970" s="493" t="n">
        <v>405</v>
      </c>
      <c r="AN1970" s="493" t="n">
        <v>329.4</v>
      </c>
      <c r="AO1970" s="493" t="n">
        <v>1009.8</v>
      </c>
      <c r="AP1970" s="493" t="n">
        <v>0</v>
      </c>
      <c r="AQ1970" s="493" t="n">
        <v>0</v>
      </c>
      <c r="AR1970" s="493" t="n">
        <v>562.8</v>
      </c>
      <c r="AS1970" s="493" t="n">
        <v>0</v>
      </c>
      <c r="AT1970" s="493" t="n">
        <v>0</v>
      </c>
      <c r="AU1970" s="493" t="n">
        <v>0</v>
      </c>
      <c r="AV1970" s="493" t="n">
        <v>428.1</v>
      </c>
      <c r="AW1970" s="493" t="n">
        <v>276.6</v>
      </c>
      <c r="AX1970" s="493" t="n">
        <v>48.23</v>
      </c>
      <c r="AY1970" s="493" t="n">
        <v>0</v>
      </c>
      <c r="AZ1970" s="493" t="n">
        <v>0</v>
      </c>
      <c r="BA1970" s="493" t="n">
        <v>0</v>
      </c>
      <c r="BB1970" s="493" t="n">
        <v>0</v>
      </c>
      <c r="BC1970" s="493" t="n">
        <v>0</v>
      </c>
      <c r="BD1970" s="493" t="n">
        <v>0</v>
      </c>
      <c r="BE1970" s="493" t="n">
        <v>0</v>
      </c>
      <c r="BF1970" s="493" t="n">
        <v>62.8</v>
      </c>
      <c r="BG1970" s="493" t="n">
        <v>0</v>
      </c>
      <c r="BH1970" s="493" t="n">
        <v>739.35</v>
      </c>
      <c r="BI1970" s="493" t="n">
        <v>0</v>
      </c>
      <c r="BJ1970" s="493" t="n">
        <v>0</v>
      </c>
      <c r="BK1970" s="493" t="n">
        <v>0</v>
      </c>
      <c r="BL1970" s="493" t="n">
        <v>351</v>
      </c>
      <c r="BM1970" s="493" t="n">
        <v>0</v>
      </c>
      <c r="BN1970" s="493" t="n">
        <v>508.5</v>
      </c>
      <c r="BO1970" s="493" t="n">
        <v>605.3200000000001</v>
      </c>
      <c r="BP1970" s="493" t="n">
        <v>675</v>
      </c>
      <c r="BQ1970" s="493" t="n">
        <v>240.6</v>
      </c>
      <c r="BR1970" s="493" t="n">
        <v>295.8</v>
      </c>
      <c r="BS1970" s="493" t="n">
        <v>267.6</v>
      </c>
      <c r="BT1970" s="493" t="n">
        <v>294.6</v>
      </c>
      <c r="BU1970" s="493" t="n">
        <v>258.6</v>
      </c>
      <c r="BV1970" s="493" t="n">
        <v>0</v>
      </c>
      <c r="BW1970" s="493" t="n">
        <v>258.6</v>
      </c>
    </row>
    <row r="1971">
      <c r="A1971" t="inlineStr">
        <is>
          <t>[C9D1] Angiotensin-II 길항제, 고혈압제 (C2) 혹은 이뇨제 복합제제</t>
        </is>
      </c>
      <c r="B1971" t="inlineStr">
        <is>
          <t>노바티스</t>
        </is>
      </c>
      <c r="C1971" t="inlineStr">
        <is>
          <t>코타렉</t>
        </is>
      </c>
      <c r="D1971" t="inlineStr">
        <is>
          <t>노바티스</t>
        </is>
      </c>
      <c r="E1971" t="inlineStr">
        <is>
          <t>hydrochlorothiazide,  valsartan</t>
        </is>
      </c>
      <c r="F1971" t="inlineStr">
        <is>
          <t>상급종합병원</t>
        </is>
      </c>
      <c r="G1971" t="inlineStr">
        <is>
          <t>Original</t>
        </is>
      </c>
      <c r="H1971" s="493" t="n">
        <v>0</v>
      </c>
      <c r="I1971" s="493" t="n">
        <v>0</v>
      </c>
      <c r="J1971" s="493" t="n">
        <v>0</v>
      </c>
      <c r="K1971" s="493" t="n">
        <v>0</v>
      </c>
      <c r="L1971" s="493" t="n">
        <v>0</v>
      </c>
      <c r="M1971" s="493" t="n">
        <v>0</v>
      </c>
      <c r="N1971" s="493" t="n">
        <v>0</v>
      </c>
      <c r="O1971" s="493" t="n">
        <v>0</v>
      </c>
      <c r="P1971" s="493" t="n">
        <v>0</v>
      </c>
      <c r="Q1971" s="493" t="n">
        <v>0</v>
      </c>
      <c r="R1971" s="493" t="n">
        <v>0</v>
      </c>
      <c r="S1971" s="493" t="n">
        <v>0</v>
      </c>
      <c r="T1971" s="493" t="n">
        <v>0</v>
      </c>
      <c r="U1971" s="493" t="n">
        <v>0</v>
      </c>
      <c r="V1971" s="493" t="n">
        <v>732.6</v>
      </c>
      <c r="W1971" s="493" t="n">
        <v>0</v>
      </c>
      <c r="X1971" s="493" t="n">
        <v>973.8</v>
      </c>
      <c r="Y1971" s="493" t="n">
        <v>0</v>
      </c>
      <c r="Z1971" s="493" t="n">
        <v>0</v>
      </c>
      <c r="AA1971" s="493" t="n">
        <v>0</v>
      </c>
      <c r="AB1971" s="493" t="n">
        <v>0</v>
      </c>
      <c r="AC1971" s="493" t="n">
        <v>0</v>
      </c>
      <c r="AD1971" s="493" t="n">
        <v>0</v>
      </c>
      <c r="AE1971" s="493" t="n">
        <v>0</v>
      </c>
      <c r="AF1971" s="493" t="n">
        <v>0</v>
      </c>
      <c r="AG1971" s="493" t="n">
        <v>0</v>
      </c>
      <c r="AH1971" s="493" t="n">
        <v>0</v>
      </c>
      <c r="AI1971" s="493" t="n">
        <v>0</v>
      </c>
      <c r="AJ1971" s="493" t="n">
        <v>0</v>
      </c>
      <c r="AK1971" s="493" t="n">
        <v>0</v>
      </c>
      <c r="AL1971" s="493" t="n">
        <v>0</v>
      </c>
      <c r="AM1971" s="493" t="n">
        <v>0</v>
      </c>
      <c r="AN1971" s="493" t="n">
        <v>0</v>
      </c>
      <c r="AO1971" s="493" t="n">
        <v>0</v>
      </c>
      <c r="AP1971" s="493" t="n">
        <v>0</v>
      </c>
      <c r="AQ1971" s="493" t="n">
        <v>0</v>
      </c>
      <c r="AR1971" s="493" t="n">
        <v>0</v>
      </c>
      <c r="AS1971" s="493" t="n">
        <v>0</v>
      </c>
      <c r="AT1971" s="493" t="n">
        <v>0</v>
      </c>
      <c r="AU1971" s="493" t="n">
        <v>0</v>
      </c>
      <c r="AV1971" s="493" t="n">
        <v>0</v>
      </c>
      <c r="AW1971" s="493" t="n">
        <v>0</v>
      </c>
      <c r="AX1971" s="493" t="n">
        <v>0</v>
      </c>
      <c r="AY1971" s="493" t="n">
        <v>0</v>
      </c>
      <c r="AZ1971" s="493" t="n">
        <v>0</v>
      </c>
      <c r="BA1971" s="493" t="n">
        <v>0</v>
      </c>
      <c r="BB1971" s="493" t="n">
        <v>0</v>
      </c>
      <c r="BC1971" s="493" t="n">
        <v>0</v>
      </c>
      <c r="BD1971" s="493" t="n">
        <v>0</v>
      </c>
      <c r="BE1971" s="493" t="n">
        <v>0</v>
      </c>
      <c r="BF1971" s="493" t="n">
        <v>0</v>
      </c>
      <c r="BG1971" s="493" t="n">
        <v>0</v>
      </c>
      <c r="BH1971" s="493" t="n">
        <v>0</v>
      </c>
      <c r="BI1971" s="493" t="n">
        <v>0</v>
      </c>
      <c r="BJ1971" s="493" t="n">
        <v>0</v>
      </c>
      <c r="BK1971" s="493" t="n">
        <v>0</v>
      </c>
      <c r="BL1971" s="493" t="n">
        <v>0</v>
      </c>
      <c r="BM1971" s="493" t="n">
        <v>0</v>
      </c>
      <c r="BN1971" s="493" t="n">
        <v>0</v>
      </c>
      <c r="BO1971" s="493" t="n">
        <v>0</v>
      </c>
      <c r="BP1971" s="493" t="n">
        <v>0</v>
      </c>
      <c r="BQ1971" s="493" t="n">
        <v>0</v>
      </c>
      <c r="BR1971" s="493" t="n">
        <v>0</v>
      </c>
      <c r="BS1971" s="493" t="n">
        <v>0</v>
      </c>
      <c r="BT1971" s="493" t="n">
        <v>0</v>
      </c>
      <c r="BU1971" s="493" t="n">
        <v>0</v>
      </c>
      <c r="BV1971" s="493" t="n">
        <v>0</v>
      </c>
      <c r="BW1971" s="493" t="n">
        <v>0</v>
      </c>
    </row>
    <row r="1972">
      <c r="A1972" t="inlineStr">
        <is>
          <t>[C9D1] Angiotensin-II 길항제, 고혈압제 (C2) 혹은 이뇨제 복합제제</t>
        </is>
      </c>
      <c r="B1972" t="inlineStr">
        <is>
          <t>노바티스</t>
        </is>
      </c>
      <c r="C1972" t="inlineStr">
        <is>
          <t>코타렉</t>
        </is>
      </c>
      <c r="D1972" t="inlineStr">
        <is>
          <t>노바티스</t>
        </is>
      </c>
      <c r="E1972" t="inlineStr">
        <is>
          <t>hydrochlorothiazide,  valsartan</t>
        </is>
      </c>
      <c r="F1972" t="inlineStr">
        <is>
          <t>종합병원</t>
        </is>
      </c>
      <c r="G1972" t="inlineStr">
        <is>
          <t>Original</t>
        </is>
      </c>
      <c r="H1972" s="493" t="n">
        <v>17181.95</v>
      </c>
      <c r="I1972" s="493" t="n">
        <v>14341.65</v>
      </c>
      <c r="J1972" s="493" t="n">
        <v>14859.69</v>
      </c>
      <c r="K1972" s="493" t="n">
        <v>16830.35</v>
      </c>
      <c r="L1972" s="493" t="n">
        <v>13120.9</v>
      </c>
      <c r="M1972" s="493" t="n">
        <v>19116.55</v>
      </c>
      <c r="N1972" s="493" t="n">
        <v>14442.86</v>
      </c>
      <c r="O1972" s="493" t="n">
        <v>14306.43</v>
      </c>
      <c r="P1972" s="493" t="n">
        <v>17544.11</v>
      </c>
      <c r="Q1972" s="493" t="n">
        <v>16358.26</v>
      </c>
      <c r="R1972" s="493" t="n">
        <v>12193.65</v>
      </c>
      <c r="S1972" s="493" t="n">
        <v>16908.33</v>
      </c>
      <c r="T1972" s="493" t="n">
        <v>14623.12</v>
      </c>
      <c r="U1972" s="493" t="n">
        <v>16537.02</v>
      </c>
      <c r="V1972" s="493" t="n">
        <v>15726.91</v>
      </c>
      <c r="W1972" s="493" t="n">
        <v>15216.48</v>
      </c>
      <c r="X1972" s="493" t="n">
        <v>11035.46</v>
      </c>
      <c r="Y1972" s="493" t="n">
        <v>13461.06</v>
      </c>
      <c r="Z1972" s="493" t="n">
        <v>12830.13</v>
      </c>
      <c r="AA1972" s="493" t="n">
        <v>15021.57</v>
      </c>
      <c r="AB1972" s="493" t="n">
        <v>14405.6</v>
      </c>
      <c r="AC1972" s="493" t="n">
        <v>18005.9</v>
      </c>
      <c r="AD1972" s="493" t="n">
        <v>10805.06</v>
      </c>
      <c r="AE1972" s="493" t="n">
        <v>14131.93</v>
      </c>
      <c r="AF1972" s="493" t="n">
        <v>18662.79</v>
      </c>
      <c r="AG1972" s="493" t="n">
        <v>15927.69</v>
      </c>
      <c r="AH1972" s="493" t="n">
        <v>16688.11</v>
      </c>
      <c r="AI1972" s="493" t="n">
        <v>36409.55</v>
      </c>
      <c r="AJ1972" s="493" t="n">
        <v>22397.91</v>
      </c>
      <c r="AK1972" s="493" t="n">
        <v>26680.96</v>
      </c>
      <c r="AL1972" s="493" t="n">
        <v>24680.13</v>
      </c>
      <c r="AM1972" s="493" t="n">
        <v>19989.41</v>
      </c>
      <c r="AN1972" s="493" t="n">
        <v>20483.06</v>
      </c>
      <c r="AO1972" s="493" t="n">
        <v>26678.42</v>
      </c>
      <c r="AP1972" s="493" t="n">
        <v>18897.48</v>
      </c>
      <c r="AQ1972" s="493" t="n">
        <v>24017.21</v>
      </c>
      <c r="AR1972" s="493" t="n">
        <v>19614.57</v>
      </c>
      <c r="AS1972" s="493" t="n">
        <v>0</v>
      </c>
      <c r="AT1972" s="493" t="n">
        <v>0</v>
      </c>
      <c r="AU1972" s="493" t="n">
        <v>0</v>
      </c>
      <c r="AV1972" s="493" t="n">
        <v>0</v>
      </c>
      <c r="AW1972" s="493" t="n">
        <v>0</v>
      </c>
      <c r="AX1972" s="493" t="n">
        <v>0</v>
      </c>
      <c r="AY1972" s="493" t="n">
        <v>0</v>
      </c>
      <c r="AZ1972" s="493" t="n">
        <v>0</v>
      </c>
      <c r="BA1972" s="493" t="n">
        <v>0</v>
      </c>
      <c r="BB1972" s="493" t="n">
        <v>0</v>
      </c>
      <c r="BC1972" s="493" t="n">
        <v>0</v>
      </c>
      <c r="BD1972" s="493" t="n">
        <v>0</v>
      </c>
      <c r="BE1972" s="493" t="n">
        <v>0</v>
      </c>
      <c r="BF1972" s="493" t="n">
        <v>0</v>
      </c>
      <c r="BG1972" s="493" t="n">
        <v>0</v>
      </c>
      <c r="BH1972" s="493" t="n">
        <v>0</v>
      </c>
      <c r="BI1972" s="493" t="n">
        <v>0</v>
      </c>
      <c r="BJ1972" s="493" t="n">
        <v>0</v>
      </c>
      <c r="BK1972" s="493" t="n">
        <v>0</v>
      </c>
      <c r="BL1972" s="493" t="n">
        <v>0</v>
      </c>
      <c r="BM1972" s="493" t="n">
        <v>0</v>
      </c>
      <c r="BN1972" s="493" t="n">
        <v>0</v>
      </c>
      <c r="BO1972" s="493" t="n">
        <v>0</v>
      </c>
      <c r="BP1972" s="493" t="n">
        <v>0</v>
      </c>
      <c r="BQ1972" s="493" t="n">
        <v>0</v>
      </c>
      <c r="BR1972" s="493" t="n">
        <v>0</v>
      </c>
      <c r="BS1972" s="493" t="n">
        <v>0</v>
      </c>
      <c r="BT1972" s="493" t="n">
        <v>0</v>
      </c>
      <c r="BU1972" s="493" t="n">
        <v>0</v>
      </c>
      <c r="BV1972" s="493" t="n">
        <v>0</v>
      </c>
      <c r="BW1972" s="493" t="n">
        <v>0</v>
      </c>
    </row>
    <row r="1973">
      <c r="A1973" t="inlineStr">
        <is>
          <t>[C9D1] Angiotensin-II 길항제, 고혈압제 (C2) 혹은 이뇨제 복합제제</t>
        </is>
      </c>
      <c r="B1973" t="inlineStr">
        <is>
          <t>노바티스</t>
        </is>
      </c>
      <c r="C1973" t="inlineStr">
        <is>
          <t>코타렉</t>
        </is>
      </c>
      <c r="D1973" t="inlineStr">
        <is>
          <t>노바티스</t>
        </is>
      </c>
      <c r="E1973" t="inlineStr">
        <is>
          <t>hydrochlorothiazide,  valsartan</t>
        </is>
      </c>
      <c r="F1973" t="inlineStr">
        <is>
          <t>병원</t>
        </is>
      </c>
      <c r="G1973" t="inlineStr">
        <is>
          <t>Original</t>
        </is>
      </c>
      <c r="H1973" s="493" t="n">
        <v>3296.9</v>
      </c>
      <c r="I1973" s="493" t="n">
        <v>11791.06</v>
      </c>
      <c r="J1973" s="493" t="n">
        <v>7892.54</v>
      </c>
      <c r="K1973" s="493" t="n">
        <v>10057.2</v>
      </c>
      <c r="L1973" s="493" t="n">
        <v>7053.9</v>
      </c>
      <c r="M1973" s="493" t="n">
        <v>9980.6</v>
      </c>
      <c r="N1973" s="493" t="n">
        <v>6973.8</v>
      </c>
      <c r="O1973" s="493" t="n">
        <v>11374.2</v>
      </c>
      <c r="P1973" s="493" t="n">
        <v>10097.9</v>
      </c>
      <c r="Q1973" s="493" t="n">
        <v>7213.8</v>
      </c>
      <c r="R1973" s="493" t="n">
        <v>6691.39</v>
      </c>
      <c r="S1973" s="493" t="n">
        <v>10083.4</v>
      </c>
      <c r="T1973" s="493" t="n">
        <v>8884</v>
      </c>
      <c r="U1973" s="493" t="n">
        <v>5998.75</v>
      </c>
      <c r="V1973" s="493" t="n">
        <v>11024.82</v>
      </c>
      <c r="W1973" s="493" t="n">
        <v>10034.1</v>
      </c>
      <c r="X1973" s="493" t="n">
        <v>7062.15</v>
      </c>
      <c r="Y1973" s="493" t="n">
        <v>9370.9</v>
      </c>
      <c r="Z1973" s="493" t="n">
        <v>9328.280000000001</v>
      </c>
      <c r="AA1973" s="493" t="n">
        <v>10866</v>
      </c>
      <c r="AB1973" s="493" t="n">
        <v>7979.75</v>
      </c>
      <c r="AC1973" s="493" t="n">
        <v>7563.6</v>
      </c>
      <c r="AD1973" s="493" t="n">
        <v>8329.790000000001</v>
      </c>
      <c r="AE1973" s="493" t="n">
        <v>7785.7</v>
      </c>
      <c r="AF1973" s="493" t="n">
        <v>7685.46</v>
      </c>
      <c r="AG1973" s="493" t="n">
        <v>6514.2</v>
      </c>
      <c r="AH1973" s="493" t="n">
        <v>7305.3</v>
      </c>
      <c r="AI1973" s="493" t="n">
        <v>7609.4</v>
      </c>
      <c r="AJ1973" s="493" t="n">
        <v>4466.26</v>
      </c>
      <c r="AK1973" s="493" t="n">
        <v>10732.2</v>
      </c>
      <c r="AL1973" s="493" t="n">
        <v>5338.1</v>
      </c>
      <c r="AM1973" s="493" t="n">
        <v>6934.5</v>
      </c>
      <c r="AN1973" s="493" t="n">
        <v>7935.76</v>
      </c>
      <c r="AO1973" s="493" t="n">
        <v>5093.74</v>
      </c>
      <c r="AP1973" s="493" t="n">
        <v>5917.78</v>
      </c>
      <c r="AQ1973" s="493" t="n">
        <v>7779.03</v>
      </c>
      <c r="AR1973" s="493" t="n">
        <v>6144.9</v>
      </c>
      <c r="AS1973" s="493" t="n">
        <v>0</v>
      </c>
      <c r="AT1973" s="493" t="n">
        <v>0</v>
      </c>
      <c r="AU1973" s="493" t="n">
        <v>0</v>
      </c>
      <c r="AV1973" s="493" t="n">
        <v>0</v>
      </c>
      <c r="AW1973" s="493" t="n">
        <v>0</v>
      </c>
      <c r="AX1973" s="493" t="n">
        <v>0</v>
      </c>
      <c r="AY1973" s="493" t="n">
        <v>0</v>
      </c>
      <c r="AZ1973" s="493" t="n">
        <v>0</v>
      </c>
      <c r="BA1973" s="493" t="n">
        <v>0</v>
      </c>
      <c r="BB1973" s="493" t="n">
        <v>0</v>
      </c>
      <c r="BC1973" s="493" t="n">
        <v>0</v>
      </c>
      <c r="BD1973" s="493" t="n">
        <v>0</v>
      </c>
      <c r="BE1973" s="493" t="n">
        <v>0</v>
      </c>
      <c r="BF1973" s="493" t="n">
        <v>0</v>
      </c>
      <c r="BG1973" s="493" t="n">
        <v>0</v>
      </c>
      <c r="BH1973" s="493" t="n">
        <v>0</v>
      </c>
      <c r="BI1973" s="493" t="n">
        <v>0</v>
      </c>
      <c r="BJ1973" s="493" t="n">
        <v>0</v>
      </c>
      <c r="BK1973" s="493" t="n">
        <v>0</v>
      </c>
      <c r="BL1973" s="493" t="n">
        <v>0</v>
      </c>
      <c r="BM1973" s="493" t="n">
        <v>0</v>
      </c>
      <c r="BN1973" s="493" t="n">
        <v>0</v>
      </c>
      <c r="BO1973" s="493" t="n">
        <v>0</v>
      </c>
      <c r="BP1973" s="493" t="n">
        <v>0</v>
      </c>
      <c r="BQ1973" s="493" t="n">
        <v>0</v>
      </c>
      <c r="BR1973" s="493" t="n">
        <v>0</v>
      </c>
      <c r="BS1973" s="493" t="n">
        <v>0</v>
      </c>
      <c r="BT1973" s="493" t="n">
        <v>0</v>
      </c>
      <c r="BU1973" s="493" t="n">
        <v>0</v>
      </c>
      <c r="BV1973" s="493" t="n">
        <v>0</v>
      </c>
      <c r="BW1973" s="493" t="n">
        <v>0</v>
      </c>
    </row>
    <row r="1974">
      <c r="A1974" t="inlineStr">
        <is>
          <t>[C9D1] Angiotensin-II 길항제, 고혈압제 (C2) 혹은 이뇨제 복합제제</t>
        </is>
      </c>
      <c r="B1974" t="inlineStr">
        <is>
          <t>노바티스</t>
        </is>
      </c>
      <c r="C1974" t="inlineStr">
        <is>
          <t>코타렉</t>
        </is>
      </c>
      <c r="D1974" t="inlineStr">
        <is>
          <t>노바티스</t>
        </is>
      </c>
      <c r="E1974" t="inlineStr">
        <is>
          <t>hydrochlorothiazide,  valsartan</t>
        </is>
      </c>
      <c r="F1974" t="inlineStr">
        <is>
          <t>의원</t>
        </is>
      </c>
      <c r="G1974" t="inlineStr">
        <is>
          <t>Original</t>
        </is>
      </c>
      <c r="H1974" s="493" t="n">
        <v>85404.03999999999</v>
      </c>
      <c r="I1974" s="493" t="n">
        <v>80784.39</v>
      </c>
      <c r="J1974" s="493" t="n">
        <v>88076.3</v>
      </c>
      <c r="K1974" s="493" t="n">
        <v>83641.98</v>
      </c>
      <c r="L1974" s="493" t="n">
        <v>83730.12</v>
      </c>
      <c r="M1974" s="493" t="n">
        <v>80080.05</v>
      </c>
      <c r="N1974" s="493" t="n">
        <v>82723.89</v>
      </c>
      <c r="O1974" s="493" t="n">
        <v>83860.81</v>
      </c>
      <c r="P1974" s="493" t="n">
        <v>76758.14</v>
      </c>
      <c r="Q1974" s="493" t="n">
        <v>81441.86</v>
      </c>
      <c r="R1974" s="493" t="n">
        <v>78308.19</v>
      </c>
      <c r="S1974" s="493" t="n">
        <v>82660.19</v>
      </c>
      <c r="T1974" s="493" t="n">
        <v>73742.22</v>
      </c>
      <c r="U1974" s="493" t="n">
        <v>71395.2</v>
      </c>
      <c r="V1974" s="493" t="n">
        <v>74655.82000000001</v>
      </c>
      <c r="W1974" s="493" t="n">
        <v>69495.16</v>
      </c>
      <c r="X1974" s="493" t="n">
        <v>71217.42</v>
      </c>
      <c r="Y1974" s="493" t="n">
        <v>69792.24000000001</v>
      </c>
      <c r="Z1974" s="493" t="n">
        <v>69155.28</v>
      </c>
      <c r="AA1974" s="493" t="n">
        <v>77480.32000000001</v>
      </c>
      <c r="AB1974" s="493" t="n">
        <v>69648.91</v>
      </c>
      <c r="AC1974" s="493" t="n">
        <v>77055.89</v>
      </c>
      <c r="AD1974" s="493" t="n">
        <v>70683.78999999999</v>
      </c>
      <c r="AE1974" s="493" t="n">
        <v>73816.09</v>
      </c>
      <c r="AF1974" s="493" t="n">
        <v>66866.47</v>
      </c>
      <c r="AG1974" s="493" t="n">
        <v>63166.25</v>
      </c>
      <c r="AH1974" s="493" t="n">
        <v>74853.89999999999</v>
      </c>
      <c r="AI1974" s="493" t="n">
        <v>58347.31</v>
      </c>
      <c r="AJ1974" s="493" t="n">
        <v>68748.21000000001</v>
      </c>
      <c r="AK1974" s="493" t="n">
        <v>70331.86</v>
      </c>
      <c r="AL1974" s="493" t="n">
        <v>65634.09</v>
      </c>
      <c r="AM1974" s="493" t="n">
        <v>61254.88</v>
      </c>
      <c r="AN1974" s="493" t="n">
        <v>65173.37</v>
      </c>
      <c r="AO1974" s="493" t="n">
        <v>62268.92</v>
      </c>
      <c r="AP1974" s="493" t="n">
        <v>63186.61</v>
      </c>
      <c r="AQ1974" s="493" t="n">
        <v>57102.93</v>
      </c>
      <c r="AR1974" s="493" t="n">
        <v>54558.95</v>
      </c>
      <c r="AS1974" s="493" t="n">
        <v>0</v>
      </c>
      <c r="AT1974" s="493" t="n">
        <v>0</v>
      </c>
      <c r="AU1974" s="493" t="n">
        <v>0</v>
      </c>
      <c r="AV1974" s="493" t="n">
        <v>0</v>
      </c>
      <c r="AW1974" s="493" t="n">
        <v>0</v>
      </c>
      <c r="AX1974" s="493" t="n">
        <v>0</v>
      </c>
      <c r="AY1974" s="493" t="n">
        <v>0</v>
      </c>
      <c r="AZ1974" s="493" t="n">
        <v>0</v>
      </c>
      <c r="BA1974" s="493" t="n">
        <v>0</v>
      </c>
      <c r="BB1974" s="493" t="n">
        <v>0</v>
      </c>
      <c r="BC1974" s="493" t="n">
        <v>0</v>
      </c>
      <c r="BD1974" s="493" t="n">
        <v>0</v>
      </c>
      <c r="BE1974" s="493" t="n">
        <v>0</v>
      </c>
      <c r="BF1974" s="493" t="n">
        <v>0</v>
      </c>
      <c r="BG1974" s="493" t="n">
        <v>0</v>
      </c>
      <c r="BH1974" s="493" t="n">
        <v>0</v>
      </c>
      <c r="BI1974" s="493" t="n">
        <v>0</v>
      </c>
      <c r="BJ1974" s="493" t="n">
        <v>0</v>
      </c>
      <c r="BK1974" s="493" t="n">
        <v>0</v>
      </c>
      <c r="BL1974" s="493" t="n">
        <v>0</v>
      </c>
      <c r="BM1974" s="493" t="n">
        <v>0</v>
      </c>
      <c r="BN1974" s="493" t="n">
        <v>0</v>
      </c>
      <c r="BO1974" s="493" t="n">
        <v>0</v>
      </c>
      <c r="BP1974" s="493" t="n">
        <v>0</v>
      </c>
      <c r="BQ1974" s="493" t="n">
        <v>0</v>
      </c>
      <c r="BR1974" s="493" t="n">
        <v>0</v>
      </c>
      <c r="BS1974" s="493" t="n">
        <v>0</v>
      </c>
      <c r="BT1974" s="493" t="n">
        <v>0</v>
      </c>
      <c r="BU1974" s="493" t="n">
        <v>0</v>
      </c>
      <c r="BV1974" s="493" t="n">
        <v>0</v>
      </c>
      <c r="BW1974" s="493" t="n">
        <v>0</v>
      </c>
    </row>
    <row r="1975">
      <c r="A1975" t="inlineStr">
        <is>
          <t>[C9D1] Angiotensin-II 길항제, 고혈압제 (C2) 혹은 이뇨제 복합제제</t>
        </is>
      </c>
      <c r="B1975" t="inlineStr">
        <is>
          <t>노바티스</t>
        </is>
      </c>
      <c r="C1975" t="inlineStr">
        <is>
          <t>코타렉</t>
        </is>
      </c>
      <c r="D1975" t="inlineStr">
        <is>
          <t>노바티스</t>
        </is>
      </c>
      <c r="E1975" t="inlineStr">
        <is>
          <t>hydrochlorothiazide,  valsartan</t>
        </is>
      </c>
      <c r="F1975" t="inlineStr">
        <is>
          <t>보건소</t>
        </is>
      </c>
      <c r="G1975" t="inlineStr">
        <is>
          <t>Original</t>
        </is>
      </c>
      <c r="H1975" s="493" t="n">
        <v>1602.3</v>
      </c>
      <c r="I1975" s="493" t="n">
        <v>4855.2</v>
      </c>
      <c r="J1975" s="493" t="n">
        <v>1277.1</v>
      </c>
      <c r="K1975" s="493" t="n">
        <v>4983.49</v>
      </c>
      <c r="L1975" s="493" t="n">
        <v>2592.6</v>
      </c>
      <c r="M1975" s="493" t="n">
        <v>2150.7</v>
      </c>
      <c r="N1975" s="493" t="n">
        <v>1655.74</v>
      </c>
      <c r="O1975" s="493" t="n">
        <v>4021.5</v>
      </c>
      <c r="P1975" s="493" t="n">
        <v>350.7</v>
      </c>
      <c r="Q1975" s="493" t="n">
        <v>3114.9</v>
      </c>
      <c r="R1975" s="493" t="n">
        <v>2795.4</v>
      </c>
      <c r="S1975" s="493" t="n">
        <v>1734</v>
      </c>
      <c r="T1975" s="493" t="n">
        <v>1794.3</v>
      </c>
      <c r="U1975" s="493" t="n">
        <v>3768.02</v>
      </c>
      <c r="V1975" s="493" t="n">
        <v>140.23</v>
      </c>
      <c r="W1975" s="493" t="n">
        <v>2109</v>
      </c>
      <c r="X1975" s="493" t="n">
        <v>3054</v>
      </c>
      <c r="Y1975" s="493" t="n">
        <v>1523.4</v>
      </c>
      <c r="Z1975" s="493" t="n">
        <v>1336.2</v>
      </c>
      <c r="AA1975" s="493" t="n">
        <v>3985.5</v>
      </c>
      <c r="AB1975" s="493" t="n">
        <v>1058.4</v>
      </c>
      <c r="AC1975" s="493" t="n">
        <v>2039.7</v>
      </c>
      <c r="AD1975" s="493" t="n">
        <v>2691.3</v>
      </c>
      <c r="AE1975" s="493" t="n">
        <v>2814</v>
      </c>
      <c r="AF1975" s="493" t="n">
        <v>998.4</v>
      </c>
      <c r="AG1975" s="493" t="n">
        <v>4443</v>
      </c>
      <c r="AH1975" s="493" t="n">
        <v>1616.4</v>
      </c>
      <c r="AI1975" s="493" t="n">
        <v>2460.9</v>
      </c>
      <c r="AJ1975" s="493" t="n">
        <v>3174.3</v>
      </c>
      <c r="AK1975" s="493" t="n">
        <v>619.2</v>
      </c>
      <c r="AL1975" s="493" t="n">
        <v>2691.6</v>
      </c>
      <c r="AM1975" s="493" t="n">
        <v>2764.5</v>
      </c>
      <c r="AN1975" s="493" t="n">
        <v>1181.7</v>
      </c>
      <c r="AO1975" s="493" t="n">
        <v>1735.2</v>
      </c>
      <c r="AP1975" s="493" t="n">
        <v>1320</v>
      </c>
      <c r="AQ1975" s="493" t="n">
        <v>1613.7</v>
      </c>
      <c r="AR1975" s="493" t="n">
        <v>1924.5</v>
      </c>
      <c r="AS1975" s="493" t="n">
        <v>0</v>
      </c>
      <c r="AT1975" s="493" t="n">
        <v>0</v>
      </c>
      <c r="AU1975" s="493" t="n">
        <v>0</v>
      </c>
      <c r="AV1975" s="493" t="n">
        <v>0</v>
      </c>
      <c r="AW1975" s="493" t="n">
        <v>0</v>
      </c>
      <c r="AX1975" s="493" t="n">
        <v>0</v>
      </c>
      <c r="AY1975" s="493" t="n">
        <v>0</v>
      </c>
      <c r="AZ1975" s="493" t="n">
        <v>0</v>
      </c>
      <c r="BA1975" s="493" t="n">
        <v>0</v>
      </c>
      <c r="BB1975" s="493" t="n">
        <v>0</v>
      </c>
      <c r="BC1975" s="493" t="n">
        <v>0</v>
      </c>
      <c r="BD1975" s="493" t="n">
        <v>0</v>
      </c>
      <c r="BE1975" s="493" t="n">
        <v>0</v>
      </c>
      <c r="BF1975" s="493" t="n">
        <v>0</v>
      </c>
      <c r="BG1975" s="493" t="n">
        <v>0</v>
      </c>
      <c r="BH1975" s="493" t="n">
        <v>0</v>
      </c>
      <c r="BI1975" s="493" t="n">
        <v>0</v>
      </c>
      <c r="BJ1975" s="493" t="n">
        <v>0</v>
      </c>
      <c r="BK1975" s="493" t="n">
        <v>0</v>
      </c>
      <c r="BL1975" s="493" t="n">
        <v>0</v>
      </c>
      <c r="BM1975" s="493" t="n">
        <v>0</v>
      </c>
      <c r="BN1975" s="493" t="n">
        <v>0</v>
      </c>
      <c r="BO1975" s="493" t="n">
        <v>0</v>
      </c>
      <c r="BP1975" s="493" t="n">
        <v>0</v>
      </c>
      <c r="BQ1975" s="493" t="n">
        <v>0</v>
      </c>
      <c r="BR1975" s="493" t="n">
        <v>0</v>
      </c>
      <c r="BS1975" s="493" t="n">
        <v>0</v>
      </c>
      <c r="BT1975" s="493" t="n">
        <v>0</v>
      </c>
      <c r="BU1975" s="493" t="n">
        <v>0</v>
      </c>
      <c r="BV1975" s="493" t="n">
        <v>0</v>
      </c>
      <c r="BW1975" s="493" t="n">
        <v>0</v>
      </c>
    </row>
    <row r="1976">
      <c r="A1976" t="inlineStr">
        <is>
          <t>[C9D1] Angiotensin-II 길항제, 고혈압제 (C2) 혹은 이뇨제 복합제제</t>
        </is>
      </c>
      <c r="B1976" t="inlineStr">
        <is>
          <t>녹십자</t>
        </is>
      </c>
      <c r="C1976" t="inlineStr">
        <is>
          <t>네오칸데 플러스</t>
        </is>
      </c>
      <c r="D1976" t="inlineStr">
        <is>
          <t>녹십자</t>
        </is>
      </c>
      <c r="E1976" t="inlineStr">
        <is>
          <t>candesartan cilexetil,  hydrochlorothiazide</t>
        </is>
      </c>
      <c r="F1976" t="inlineStr">
        <is>
          <t>상급종합병원</t>
        </is>
      </c>
      <c r="G1976" t="inlineStr">
        <is>
          <t>Generic</t>
        </is>
      </c>
      <c r="H1976" s="493" t="n">
        <v>0</v>
      </c>
      <c r="I1976" s="493" t="n">
        <v>0</v>
      </c>
      <c r="J1976" s="493" t="n">
        <v>0</v>
      </c>
      <c r="K1976" s="493" t="n">
        <v>0</v>
      </c>
      <c r="L1976" s="493" t="n">
        <v>0</v>
      </c>
      <c r="M1976" s="493" t="n">
        <v>0</v>
      </c>
      <c r="N1976" s="493" t="n">
        <v>0</v>
      </c>
      <c r="O1976" s="493" t="n">
        <v>0</v>
      </c>
      <c r="P1976" s="493" t="n">
        <v>0</v>
      </c>
      <c r="Q1976" s="493" t="n">
        <v>0</v>
      </c>
      <c r="R1976" s="493" t="n">
        <v>0</v>
      </c>
      <c r="S1976" s="493" t="n">
        <v>0</v>
      </c>
      <c r="T1976" s="493" t="n">
        <v>0</v>
      </c>
      <c r="U1976" s="493" t="n">
        <v>0</v>
      </c>
      <c r="V1976" s="493" t="n">
        <v>0</v>
      </c>
      <c r="W1976" s="493" t="n">
        <v>0</v>
      </c>
      <c r="X1976" s="493" t="n">
        <v>0</v>
      </c>
      <c r="Y1976" s="493" t="n">
        <v>0</v>
      </c>
      <c r="Z1976" s="493" t="n">
        <v>0</v>
      </c>
      <c r="AA1976" s="493" t="n">
        <v>0</v>
      </c>
      <c r="AB1976" s="493" t="n">
        <v>0</v>
      </c>
      <c r="AC1976" s="493" t="n">
        <v>0</v>
      </c>
      <c r="AD1976" s="493" t="n">
        <v>0</v>
      </c>
      <c r="AE1976" s="493" t="n">
        <v>0</v>
      </c>
      <c r="AF1976" s="493" t="n">
        <v>0</v>
      </c>
      <c r="AG1976" s="493" t="n">
        <v>0</v>
      </c>
      <c r="AH1976" s="493" t="n">
        <v>0</v>
      </c>
      <c r="AI1976" s="493" t="n">
        <v>0</v>
      </c>
      <c r="AJ1976" s="493" t="n">
        <v>0</v>
      </c>
      <c r="AK1976" s="493" t="n">
        <v>0</v>
      </c>
      <c r="AL1976" s="493" t="n">
        <v>0</v>
      </c>
      <c r="AM1976" s="493" t="n">
        <v>0</v>
      </c>
      <c r="AN1976" s="493" t="n">
        <v>0</v>
      </c>
      <c r="AO1976" s="493" t="n">
        <v>0</v>
      </c>
      <c r="AP1976" s="493" t="n">
        <v>0</v>
      </c>
      <c r="AQ1976" s="493" t="n">
        <v>0</v>
      </c>
      <c r="AR1976" s="493" t="n">
        <v>0</v>
      </c>
      <c r="AS1976" s="493" t="n">
        <v>0</v>
      </c>
      <c r="AT1976" s="493" t="n">
        <v>0</v>
      </c>
      <c r="AU1976" s="493" t="n">
        <v>0</v>
      </c>
      <c r="AV1976" s="493" t="n">
        <v>0</v>
      </c>
      <c r="AW1976" s="493" t="n">
        <v>0</v>
      </c>
      <c r="AX1976" s="493" t="n">
        <v>0</v>
      </c>
      <c r="AY1976" s="493" t="n">
        <v>0</v>
      </c>
      <c r="AZ1976" s="493" t="n">
        <v>0</v>
      </c>
      <c r="BA1976" s="493" t="n">
        <v>792</v>
      </c>
      <c r="BB1976" s="493" t="n">
        <v>0</v>
      </c>
      <c r="BC1976" s="493" t="n">
        <v>0</v>
      </c>
      <c r="BD1976" s="493" t="n">
        <v>0</v>
      </c>
      <c r="BE1976" s="493" t="n">
        <v>0</v>
      </c>
      <c r="BF1976" s="493" t="n">
        <v>0</v>
      </c>
      <c r="BG1976" s="493" t="n">
        <v>0</v>
      </c>
      <c r="BH1976" s="493" t="n">
        <v>0</v>
      </c>
      <c r="BI1976" s="493" t="n">
        <v>0</v>
      </c>
      <c r="BJ1976" s="493" t="n">
        <v>0</v>
      </c>
      <c r="BK1976" s="493" t="n">
        <v>0</v>
      </c>
      <c r="BL1976" s="493" t="n">
        <v>0</v>
      </c>
      <c r="BM1976" s="493" t="n">
        <v>0</v>
      </c>
      <c r="BN1976" s="493" t="n">
        <v>0</v>
      </c>
      <c r="BO1976" s="493" t="n">
        <v>0</v>
      </c>
      <c r="BP1976" s="493" t="n">
        <v>0</v>
      </c>
      <c r="BQ1976" s="493" t="n">
        <v>0</v>
      </c>
      <c r="BR1976" s="493" t="n">
        <v>0</v>
      </c>
      <c r="BS1976" s="493" t="n">
        <v>0</v>
      </c>
      <c r="BT1976" s="493" t="n">
        <v>0</v>
      </c>
      <c r="BU1976" s="493" t="n">
        <v>0</v>
      </c>
      <c r="BV1976" s="493" t="n">
        <v>0</v>
      </c>
      <c r="BW1976" s="493" t="n">
        <v>0</v>
      </c>
    </row>
    <row r="1977">
      <c r="A1977" t="inlineStr">
        <is>
          <t>[C9D1] Angiotensin-II 길항제, 고혈압제 (C2) 혹은 이뇨제 복합제제</t>
        </is>
      </c>
      <c r="B1977" t="inlineStr">
        <is>
          <t>녹십자</t>
        </is>
      </c>
      <c r="C1977" t="inlineStr">
        <is>
          <t>네오칸데 플러스</t>
        </is>
      </c>
      <c r="D1977" t="inlineStr">
        <is>
          <t>녹십자</t>
        </is>
      </c>
      <c r="E1977" t="inlineStr">
        <is>
          <t>candesartan cilexetil,  hydrochlorothiazide</t>
        </is>
      </c>
      <c r="F1977" t="inlineStr">
        <is>
          <t>종합병원</t>
        </is>
      </c>
      <c r="G1977" t="inlineStr">
        <is>
          <t>Generic</t>
        </is>
      </c>
      <c r="H1977" s="493" t="n">
        <v>2205.61</v>
      </c>
      <c r="I1977" s="493" t="n">
        <v>1382.1</v>
      </c>
      <c r="J1977" s="493" t="n">
        <v>815.86</v>
      </c>
      <c r="K1977" s="493" t="n">
        <v>817.26</v>
      </c>
      <c r="L1977" s="493" t="n">
        <v>0</v>
      </c>
      <c r="M1977" s="493" t="n">
        <v>0</v>
      </c>
      <c r="N1977" s="493" t="n">
        <v>0</v>
      </c>
      <c r="O1977" s="493" t="n">
        <v>0</v>
      </c>
      <c r="P1977" s="493" t="n">
        <v>0</v>
      </c>
      <c r="Q1977" s="493" t="n">
        <v>0</v>
      </c>
      <c r="R1977" s="493" t="n">
        <v>0</v>
      </c>
      <c r="S1977" s="493" t="n">
        <v>0</v>
      </c>
      <c r="T1977" s="493" t="n">
        <v>0</v>
      </c>
      <c r="U1977" s="493" t="n">
        <v>0</v>
      </c>
      <c r="V1977" s="493" t="n">
        <v>0</v>
      </c>
      <c r="W1977" s="493" t="n">
        <v>809.7</v>
      </c>
      <c r="X1977" s="493" t="n">
        <v>432.48</v>
      </c>
      <c r="Y1977" s="493" t="n">
        <v>509.2</v>
      </c>
      <c r="Z1977" s="493" t="n">
        <v>2587.07</v>
      </c>
      <c r="AA1977" s="493" t="n">
        <v>3319.52</v>
      </c>
      <c r="AB1977" s="493" t="n">
        <v>6031.94</v>
      </c>
      <c r="AC1977" s="493" t="n">
        <v>3910.7</v>
      </c>
      <c r="AD1977" s="493" t="n">
        <v>4406.73</v>
      </c>
      <c r="AE1977" s="493" t="n">
        <v>3479.04</v>
      </c>
      <c r="AF1977" s="493" t="n">
        <v>4368.81</v>
      </c>
      <c r="AG1977" s="493" t="n">
        <v>3220.95</v>
      </c>
      <c r="AH1977" s="493" t="n">
        <v>5104.91</v>
      </c>
      <c r="AI1977" s="493" t="n">
        <v>4550.25</v>
      </c>
      <c r="AJ1977" s="493" t="n">
        <v>5154.42</v>
      </c>
      <c r="AK1977" s="493" t="n">
        <v>5396.59</v>
      </c>
      <c r="AL1977" s="493" t="n">
        <v>5847.87</v>
      </c>
      <c r="AM1977" s="493" t="n">
        <v>5476.85</v>
      </c>
      <c r="AN1977" s="493" t="n">
        <v>3917.75</v>
      </c>
      <c r="AO1977" s="493" t="n">
        <v>3611.02</v>
      </c>
      <c r="AP1977" s="493" t="n">
        <v>6212.43</v>
      </c>
      <c r="AQ1977" s="493" t="n">
        <v>4136.58</v>
      </c>
      <c r="AR1977" s="493" t="n">
        <v>3401.33</v>
      </c>
      <c r="AS1977" s="493" t="n">
        <v>5727.45</v>
      </c>
      <c r="AT1977" s="493" t="n">
        <v>5798.64</v>
      </c>
      <c r="AU1977" s="493" t="n">
        <v>2592.69</v>
      </c>
      <c r="AV1977" s="493" t="n">
        <v>2195.48</v>
      </c>
      <c r="AW1977" s="493" t="n">
        <v>3803.78</v>
      </c>
      <c r="AX1977" s="493" t="n">
        <v>5592.62</v>
      </c>
      <c r="AY1977" s="493" t="n">
        <v>4801.98</v>
      </c>
      <c r="AZ1977" s="493" t="n">
        <v>3662.48</v>
      </c>
      <c r="BA1977" s="493" t="n">
        <v>5278.53</v>
      </c>
      <c r="BB1977" s="493" t="n">
        <v>4967.64</v>
      </c>
      <c r="BC1977" s="493" t="n">
        <v>4074.22</v>
      </c>
      <c r="BD1977" s="493" t="n">
        <v>2164.1</v>
      </c>
      <c r="BE1977" s="493" t="n">
        <v>1656.1</v>
      </c>
      <c r="BF1977" s="493" t="n">
        <v>5779.45</v>
      </c>
      <c r="BG1977" s="493" t="n">
        <v>4486.4</v>
      </c>
      <c r="BH1977" s="493" t="n">
        <v>5916.65</v>
      </c>
      <c r="BI1977" s="493" t="n">
        <v>4959.2</v>
      </c>
      <c r="BJ1977" s="493" t="n">
        <v>4787.25</v>
      </c>
      <c r="BK1977" s="493" t="n">
        <v>2621.85</v>
      </c>
      <c r="BL1977" s="493" t="n">
        <v>4225.06</v>
      </c>
      <c r="BM1977" s="493" t="n">
        <v>2695.75</v>
      </c>
      <c r="BN1977" s="493" t="n">
        <v>5197.37</v>
      </c>
      <c r="BO1977" s="493" t="n">
        <v>4253.1</v>
      </c>
      <c r="BP1977" s="493" t="n">
        <v>1825.95</v>
      </c>
      <c r="BQ1977" s="493" t="n">
        <v>4590.94</v>
      </c>
      <c r="BR1977" s="493" t="n">
        <v>3131.88</v>
      </c>
      <c r="BS1977" s="493" t="n">
        <v>2240.1</v>
      </c>
      <c r="BT1977" s="493" t="n">
        <v>1414.5</v>
      </c>
      <c r="BU1977" s="493" t="n">
        <v>2355</v>
      </c>
      <c r="BV1977" s="493" t="n">
        <v>3220.38</v>
      </c>
      <c r="BW1977" s="493" t="n">
        <v>857.1</v>
      </c>
    </row>
    <row r="1978">
      <c r="A1978" t="inlineStr">
        <is>
          <t>[C9D1] Angiotensin-II 길항제, 고혈압제 (C2) 혹은 이뇨제 복합제제</t>
        </is>
      </c>
      <c r="B1978" t="inlineStr">
        <is>
          <t>녹십자</t>
        </is>
      </c>
      <c r="C1978" t="inlineStr">
        <is>
          <t>네오칸데 플러스</t>
        </is>
      </c>
      <c r="D1978" t="inlineStr">
        <is>
          <t>녹십자</t>
        </is>
      </c>
      <c r="E1978" t="inlineStr">
        <is>
          <t>candesartan cilexetil,  hydrochlorothiazide</t>
        </is>
      </c>
      <c r="F1978" t="inlineStr">
        <is>
          <t>병원</t>
        </is>
      </c>
      <c r="G1978" t="inlineStr">
        <is>
          <t>Generic</t>
        </is>
      </c>
      <c r="H1978" s="493" t="n">
        <v>4372.8</v>
      </c>
      <c r="I1978" s="493" t="n">
        <v>7974.6</v>
      </c>
      <c r="J1978" s="493" t="n">
        <v>12047.3</v>
      </c>
      <c r="K1978" s="493" t="n">
        <v>7304.49</v>
      </c>
      <c r="L1978" s="493" t="n">
        <v>0</v>
      </c>
      <c r="M1978" s="493" t="n">
        <v>0</v>
      </c>
      <c r="N1978" s="493" t="n">
        <v>0</v>
      </c>
      <c r="O1978" s="493" t="n">
        <v>0</v>
      </c>
      <c r="P1978" s="493" t="n">
        <v>0</v>
      </c>
      <c r="Q1978" s="493" t="n">
        <v>0</v>
      </c>
      <c r="R1978" s="493" t="n">
        <v>0</v>
      </c>
      <c r="S1978" s="493" t="n">
        <v>0</v>
      </c>
      <c r="T1978" s="493" t="n">
        <v>0</v>
      </c>
      <c r="U1978" s="493" t="n">
        <v>0</v>
      </c>
      <c r="V1978" s="493" t="n">
        <v>0</v>
      </c>
      <c r="W1978" s="493" t="n">
        <v>840.3</v>
      </c>
      <c r="X1978" s="493" t="n">
        <v>1213</v>
      </c>
      <c r="Y1978" s="493" t="n">
        <v>168.23</v>
      </c>
      <c r="Z1978" s="493" t="n">
        <v>937.65</v>
      </c>
      <c r="AA1978" s="493" t="n">
        <v>934.9</v>
      </c>
      <c r="AB1978" s="493" t="n">
        <v>1539.4</v>
      </c>
      <c r="AC1978" s="493" t="n">
        <v>1056.15</v>
      </c>
      <c r="AD1978" s="493" t="n">
        <v>977.4</v>
      </c>
      <c r="AE1978" s="493" t="n">
        <v>1406.1</v>
      </c>
      <c r="AF1978" s="493" t="n">
        <v>939.76</v>
      </c>
      <c r="AG1978" s="493" t="n">
        <v>875.66</v>
      </c>
      <c r="AH1978" s="493" t="n">
        <v>816.54</v>
      </c>
      <c r="AI1978" s="493" t="n">
        <v>2873.22</v>
      </c>
      <c r="AJ1978" s="493" t="n">
        <v>1039.2</v>
      </c>
      <c r="AK1978" s="493" t="n">
        <v>2862.16</v>
      </c>
      <c r="AL1978" s="493" t="n">
        <v>4003.83</v>
      </c>
      <c r="AM1978" s="493" t="n">
        <v>3840.43</v>
      </c>
      <c r="AN1978" s="493" t="n">
        <v>2252.44</v>
      </c>
      <c r="AO1978" s="493" t="n">
        <v>2870.32</v>
      </c>
      <c r="AP1978" s="493" t="n">
        <v>2294.78</v>
      </c>
      <c r="AQ1978" s="493" t="n">
        <v>2755.56</v>
      </c>
      <c r="AR1978" s="493" t="n">
        <v>202.72</v>
      </c>
      <c r="AS1978" s="493" t="n">
        <v>3909.12</v>
      </c>
      <c r="AT1978" s="493" t="n">
        <v>690.61</v>
      </c>
      <c r="AU1978" s="493" t="n">
        <v>3890.22</v>
      </c>
      <c r="AV1978" s="493" t="n">
        <v>1354.26</v>
      </c>
      <c r="AW1978" s="493" t="n">
        <v>4309.53</v>
      </c>
      <c r="AX1978" s="493" t="n">
        <v>1635.6</v>
      </c>
      <c r="AY1978" s="493" t="n">
        <v>5026.8</v>
      </c>
      <c r="AZ1978" s="493" t="n">
        <v>1573.94</v>
      </c>
      <c r="BA1978" s="493" t="n">
        <v>2515.18</v>
      </c>
      <c r="BB1978" s="493" t="n">
        <v>3835.85</v>
      </c>
      <c r="BC1978" s="493" t="n">
        <v>3366.32</v>
      </c>
      <c r="BD1978" s="493" t="n">
        <v>1261.4</v>
      </c>
      <c r="BE1978" s="493" t="n">
        <v>2902.84</v>
      </c>
      <c r="BF1978" s="493" t="n">
        <v>5227.45</v>
      </c>
      <c r="BG1978" s="493" t="n">
        <v>2647.69</v>
      </c>
      <c r="BH1978" s="493" t="n">
        <v>4923.76</v>
      </c>
      <c r="BI1978" s="493" t="n">
        <v>2598.36</v>
      </c>
      <c r="BJ1978" s="493" t="n">
        <v>5884.36</v>
      </c>
      <c r="BK1978" s="493" t="n">
        <v>2803.4</v>
      </c>
      <c r="BL1978" s="493" t="n">
        <v>5058.48</v>
      </c>
      <c r="BM1978" s="493" t="n">
        <v>2981.92</v>
      </c>
      <c r="BN1978" s="493" t="n">
        <v>2879.12</v>
      </c>
      <c r="BO1978" s="493" t="n">
        <v>1377.2</v>
      </c>
      <c r="BP1978" s="493" t="n">
        <v>3197.02</v>
      </c>
      <c r="BQ1978" s="493" t="n">
        <v>3409.41</v>
      </c>
      <c r="BR1978" s="493" t="n">
        <v>3068.18</v>
      </c>
      <c r="BS1978" s="493" t="n">
        <v>6536.26</v>
      </c>
      <c r="BT1978" s="493" t="n">
        <v>5803.48</v>
      </c>
      <c r="BU1978" s="493" t="n">
        <v>2707.94</v>
      </c>
      <c r="BV1978" s="493" t="n">
        <v>8097.78</v>
      </c>
      <c r="BW1978" s="493" t="n">
        <v>7437.5</v>
      </c>
    </row>
    <row r="1979">
      <c r="A1979" t="inlineStr">
        <is>
          <t>[C9D1] Angiotensin-II 길항제, 고혈압제 (C2) 혹은 이뇨제 복합제제</t>
        </is>
      </c>
      <c r="B1979" t="inlineStr">
        <is>
          <t>녹십자</t>
        </is>
      </c>
      <c r="C1979" t="inlineStr">
        <is>
          <t>네오칸데 플러스</t>
        </is>
      </c>
      <c r="D1979" t="inlineStr">
        <is>
          <t>녹십자</t>
        </is>
      </c>
      <c r="E1979" t="inlineStr">
        <is>
          <t>candesartan cilexetil,  hydrochlorothiazide</t>
        </is>
      </c>
      <c r="F1979" t="inlineStr">
        <is>
          <t>의원</t>
        </is>
      </c>
      <c r="G1979" t="inlineStr">
        <is>
          <t>Generic</t>
        </is>
      </c>
      <c r="H1979" s="493" t="n">
        <v>55102.37</v>
      </c>
      <c r="I1979" s="493" t="n">
        <v>69633.24000000001</v>
      </c>
      <c r="J1979" s="493" t="n">
        <v>75947.27</v>
      </c>
      <c r="K1979" s="493" t="n">
        <v>44027.53</v>
      </c>
      <c r="L1979" s="493" t="n">
        <v>0</v>
      </c>
      <c r="M1979" s="493" t="n">
        <v>0</v>
      </c>
      <c r="N1979" s="493" t="n">
        <v>0</v>
      </c>
      <c r="O1979" s="493" t="n">
        <v>0</v>
      </c>
      <c r="P1979" s="493" t="n">
        <v>0</v>
      </c>
      <c r="Q1979" s="493" t="n">
        <v>0</v>
      </c>
      <c r="R1979" s="493" t="n">
        <v>0</v>
      </c>
      <c r="S1979" s="493" t="n">
        <v>0</v>
      </c>
      <c r="T1979" s="493" t="n">
        <v>0</v>
      </c>
      <c r="U1979" s="493" t="n">
        <v>2226.04</v>
      </c>
      <c r="V1979" s="493" t="n">
        <v>15039.63</v>
      </c>
      <c r="W1979" s="493" t="n">
        <v>16966.15</v>
      </c>
      <c r="X1979" s="493" t="n">
        <v>25231.53</v>
      </c>
      <c r="Y1979" s="493" t="n">
        <v>21194.59</v>
      </c>
      <c r="Z1979" s="493" t="n">
        <v>27886.08</v>
      </c>
      <c r="AA1979" s="493" t="n">
        <v>27546.38</v>
      </c>
      <c r="AB1979" s="493" t="n">
        <v>27444.6</v>
      </c>
      <c r="AC1979" s="493" t="n">
        <v>32448.54</v>
      </c>
      <c r="AD1979" s="493" t="n">
        <v>35316.43</v>
      </c>
      <c r="AE1979" s="493" t="n">
        <v>34214.81</v>
      </c>
      <c r="AF1979" s="493" t="n">
        <v>38063.48</v>
      </c>
      <c r="AG1979" s="493" t="n">
        <v>32080.82</v>
      </c>
      <c r="AH1979" s="493" t="n">
        <v>42425.92</v>
      </c>
      <c r="AI1979" s="493" t="n">
        <v>37936.04</v>
      </c>
      <c r="AJ1979" s="493" t="n">
        <v>41065.83</v>
      </c>
      <c r="AK1979" s="493" t="n">
        <v>45473.91</v>
      </c>
      <c r="AL1979" s="493" t="n">
        <v>45068.19</v>
      </c>
      <c r="AM1979" s="493" t="n">
        <v>41661.88</v>
      </c>
      <c r="AN1979" s="493" t="n">
        <v>40761.1</v>
      </c>
      <c r="AO1979" s="493" t="n">
        <v>45356.12</v>
      </c>
      <c r="AP1979" s="493" t="n">
        <v>39965</v>
      </c>
      <c r="AQ1979" s="493" t="n">
        <v>47854.87</v>
      </c>
      <c r="AR1979" s="493" t="n">
        <v>45797.31</v>
      </c>
      <c r="AS1979" s="493" t="n">
        <v>47510.71</v>
      </c>
      <c r="AT1979" s="493" t="n">
        <v>49061.1</v>
      </c>
      <c r="AU1979" s="493" t="n">
        <v>53905.72</v>
      </c>
      <c r="AV1979" s="493" t="n">
        <v>57739.76</v>
      </c>
      <c r="AW1979" s="493" t="n">
        <v>57319.91</v>
      </c>
      <c r="AX1979" s="493" t="n">
        <v>66279.3</v>
      </c>
      <c r="AY1979" s="493" t="n">
        <v>51795.62</v>
      </c>
      <c r="AZ1979" s="493" t="n">
        <v>61680.13</v>
      </c>
      <c r="BA1979" s="493" t="n">
        <v>59743.9</v>
      </c>
      <c r="BB1979" s="493" t="n">
        <v>57549.3</v>
      </c>
      <c r="BC1979" s="493" t="n">
        <v>63181.88</v>
      </c>
      <c r="BD1979" s="493" t="n">
        <v>62404.33</v>
      </c>
      <c r="BE1979" s="493" t="n">
        <v>60994.32</v>
      </c>
      <c r="BF1979" s="493" t="n">
        <v>61727.39</v>
      </c>
      <c r="BG1979" s="493" t="n">
        <v>64989.57</v>
      </c>
      <c r="BH1979" s="493" t="n">
        <v>65980.2</v>
      </c>
      <c r="BI1979" s="493" t="n">
        <v>59583.77</v>
      </c>
      <c r="BJ1979" s="493" t="n">
        <v>70473.53999999999</v>
      </c>
      <c r="BK1979" s="493" t="n">
        <v>51352.29</v>
      </c>
      <c r="BL1979" s="493" t="n">
        <v>73706.25</v>
      </c>
      <c r="BM1979" s="493" t="n">
        <v>63306.49</v>
      </c>
      <c r="BN1979" s="493" t="n">
        <v>61969.4</v>
      </c>
      <c r="BO1979" s="493" t="n">
        <v>65789.84</v>
      </c>
      <c r="BP1979" s="493" t="n">
        <v>67316.55</v>
      </c>
      <c r="BQ1979" s="493" t="n">
        <v>54720.71</v>
      </c>
      <c r="BR1979" s="493" t="n">
        <v>59960.29</v>
      </c>
      <c r="BS1979" s="493" t="n">
        <v>64421.4</v>
      </c>
      <c r="BT1979" s="493" t="n">
        <v>54743.8</v>
      </c>
      <c r="BU1979" s="493" t="n">
        <v>60447.54</v>
      </c>
      <c r="BV1979" s="493" t="n">
        <v>59074.05</v>
      </c>
      <c r="BW1979" s="493" t="n">
        <v>61533.29</v>
      </c>
    </row>
    <row r="1980">
      <c r="A1980" t="inlineStr">
        <is>
          <t>[C9D1] Angiotensin-II 길항제, 고혈압제 (C2) 혹은 이뇨제 복합제제</t>
        </is>
      </c>
      <c r="B1980" t="inlineStr">
        <is>
          <t>녹십자</t>
        </is>
      </c>
      <c r="C1980" t="inlineStr">
        <is>
          <t>네오칸데 플러스</t>
        </is>
      </c>
      <c r="D1980" t="inlineStr">
        <is>
          <t>녹십자</t>
        </is>
      </c>
      <c r="E1980" t="inlineStr">
        <is>
          <t>candesartan cilexetil,  hydrochlorothiazide</t>
        </is>
      </c>
      <c r="F1980" t="inlineStr">
        <is>
          <t>보건소</t>
        </is>
      </c>
      <c r="G1980" t="inlineStr">
        <is>
          <t>Generic</t>
        </is>
      </c>
      <c r="H1980" s="493" t="n">
        <v>0</v>
      </c>
      <c r="I1980" s="493" t="n">
        <v>0</v>
      </c>
      <c r="J1980" s="493" t="n">
        <v>0</v>
      </c>
      <c r="K1980" s="493" t="n">
        <v>0</v>
      </c>
      <c r="L1980" s="493" t="n">
        <v>0</v>
      </c>
      <c r="M1980" s="493" t="n">
        <v>0</v>
      </c>
      <c r="N1980" s="493" t="n">
        <v>0</v>
      </c>
      <c r="O1980" s="493" t="n">
        <v>0</v>
      </c>
      <c r="P1980" s="493" t="n">
        <v>0</v>
      </c>
      <c r="Q1980" s="493" t="n">
        <v>0</v>
      </c>
      <c r="R1980" s="493" t="n">
        <v>0</v>
      </c>
      <c r="S1980" s="493" t="n">
        <v>0</v>
      </c>
      <c r="T1980" s="493" t="n">
        <v>0</v>
      </c>
      <c r="U1980" s="493" t="n">
        <v>0</v>
      </c>
      <c r="V1980" s="493" t="n">
        <v>0</v>
      </c>
      <c r="W1980" s="493" t="n">
        <v>0</v>
      </c>
      <c r="X1980" s="493" t="n">
        <v>0</v>
      </c>
      <c r="Y1980" s="493" t="n">
        <v>0</v>
      </c>
      <c r="Z1980" s="493" t="n">
        <v>0</v>
      </c>
      <c r="AA1980" s="493" t="n">
        <v>0</v>
      </c>
      <c r="AB1980" s="493" t="n">
        <v>0</v>
      </c>
      <c r="AC1980" s="493" t="n">
        <v>0</v>
      </c>
      <c r="AD1980" s="493" t="n">
        <v>0</v>
      </c>
      <c r="AE1980" s="493" t="n">
        <v>0</v>
      </c>
      <c r="AF1980" s="493" t="n">
        <v>0</v>
      </c>
      <c r="AG1980" s="493" t="n">
        <v>0</v>
      </c>
      <c r="AH1980" s="493" t="n">
        <v>0</v>
      </c>
      <c r="AI1980" s="493" t="n">
        <v>0</v>
      </c>
      <c r="AJ1980" s="493" t="n">
        <v>0</v>
      </c>
      <c r="AK1980" s="493" t="n">
        <v>0</v>
      </c>
      <c r="AL1980" s="493" t="n">
        <v>0</v>
      </c>
      <c r="AM1980" s="493" t="n">
        <v>0</v>
      </c>
      <c r="AN1980" s="493" t="n">
        <v>0</v>
      </c>
      <c r="AO1980" s="493" t="n">
        <v>0</v>
      </c>
      <c r="AP1980" s="493" t="n">
        <v>0</v>
      </c>
      <c r="AQ1980" s="493" t="n">
        <v>0</v>
      </c>
      <c r="AR1980" s="493" t="n">
        <v>0</v>
      </c>
      <c r="AS1980" s="493" t="n">
        <v>0</v>
      </c>
      <c r="AT1980" s="493" t="n">
        <v>0</v>
      </c>
      <c r="AU1980" s="493" t="n">
        <v>0</v>
      </c>
      <c r="AV1980" s="493" t="n">
        <v>0</v>
      </c>
      <c r="AW1980" s="493" t="n">
        <v>0</v>
      </c>
      <c r="AX1980" s="493" t="n">
        <v>0</v>
      </c>
      <c r="AY1980" s="493" t="n">
        <v>0</v>
      </c>
      <c r="AZ1980" s="493" t="n">
        <v>2874</v>
      </c>
      <c r="BA1980" s="493" t="n">
        <v>0</v>
      </c>
      <c r="BB1980" s="493" t="n">
        <v>0</v>
      </c>
      <c r="BC1980" s="493" t="n">
        <v>0</v>
      </c>
      <c r="BD1980" s="493" t="n">
        <v>0</v>
      </c>
      <c r="BE1980" s="493" t="n">
        <v>0</v>
      </c>
      <c r="BF1980" s="493" t="n">
        <v>0</v>
      </c>
      <c r="BG1980" s="493" t="n">
        <v>0</v>
      </c>
      <c r="BH1980" s="493" t="n">
        <v>0</v>
      </c>
      <c r="BI1980" s="493" t="n">
        <v>0</v>
      </c>
      <c r="BJ1980" s="493" t="n">
        <v>0</v>
      </c>
      <c r="BK1980" s="493" t="n">
        <v>0</v>
      </c>
      <c r="BL1980" s="493" t="n">
        <v>0</v>
      </c>
      <c r="BM1980" s="493" t="n">
        <v>0</v>
      </c>
      <c r="BN1980" s="493" t="n">
        <v>0</v>
      </c>
      <c r="BO1980" s="493" t="n">
        <v>0</v>
      </c>
      <c r="BP1980" s="493" t="n">
        <v>210.6</v>
      </c>
      <c r="BQ1980" s="493" t="n">
        <v>0</v>
      </c>
      <c r="BR1980" s="493" t="n">
        <v>0</v>
      </c>
      <c r="BS1980" s="493" t="n">
        <v>212.4</v>
      </c>
      <c r="BT1980" s="493" t="n">
        <v>0</v>
      </c>
      <c r="BU1980" s="493" t="n">
        <v>3047.4</v>
      </c>
      <c r="BV1980" s="493" t="n">
        <v>837.9</v>
      </c>
      <c r="BW1980" s="493" t="n">
        <v>2371.2</v>
      </c>
    </row>
    <row r="1981">
      <c r="A1981" t="inlineStr">
        <is>
          <t>[C9D1] Angiotensin-II 길항제, 고혈압제 (C2) 혹은 이뇨제 복합제제</t>
        </is>
      </c>
      <c r="B1981" t="inlineStr">
        <is>
          <t>다산제약</t>
        </is>
      </c>
      <c r="C1981" t="inlineStr">
        <is>
          <t>올메히드 플러스</t>
        </is>
      </c>
      <c r="D1981" t="inlineStr">
        <is>
          <t>다산제약</t>
        </is>
      </c>
      <c r="E1981" t="inlineStr">
        <is>
          <t>hydrochlorothiazide,  olmesartan medoxomil</t>
        </is>
      </c>
      <c r="F1981" t="inlineStr">
        <is>
          <t>종합병원</t>
        </is>
      </c>
      <c r="G1981" t="inlineStr">
        <is>
          <t>Generic</t>
        </is>
      </c>
      <c r="H1981" s="493" t="n">
        <v>0</v>
      </c>
      <c r="I1981" s="493" t="n">
        <v>0</v>
      </c>
      <c r="J1981" s="493" t="n">
        <v>0</v>
      </c>
      <c r="K1981" s="493" t="n">
        <v>0</v>
      </c>
      <c r="L1981" s="493" t="n">
        <v>0</v>
      </c>
      <c r="M1981" s="493" t="n">
        <v>0</v>
      </c>
      <c r="N1981" s="493" t="n">
        <v>0</v>
      </c>
      <c r="O1981" s="493" t="n">
        <v>0</v>
      </c>
      <c r="P1981" s="493" t="n">
        <v>0</v>
      </c>
      <c r="Q1981" s="493" t="n">
        <v>0</v>
      </c>
      <c r="R1981" s="493" t="n">
        <v>0</v>
      </c>
      <c r="S1981" s="493" t="n">
        <v>0</v>
      </c>
      <c r="T1981" s="493" t="n">
        <v>0</v>
      </c>
      <c r="U1981" s="493" t="n">
        <v>0</v>
      </c>
      <c r="V1981" s="493" t="n">
        <v>0</v>
      </c>
      <c r="W1981" s="493" t="n">
        <v>0</v>
      </c>
      <c r="X1981" s="493" t="n">
        <v>0</v>
      </c>
      <c r="Y1981" s="493" t="n">
        <v>0</v>
      </c>
      <c r="Z1981" s="493" t="n">
        <v>0</v>
      </c>
      <c r="AA1981" s="493" t="n">
        <v>0</v>
      </c>
      <c r="AB1981" s="493" t="n">
        <v>0</v>
      </c>
      <c r="AC1981" s="493" t="n">
        <v>0</v>
      </c>
      <c r="AD1981" s="493" t="n">
        <v>0</v>
      </c>
      <c r="AE1981" s="493" t="n">
        <v>0</v>
      </c>
      <c r="AF1981" s="493" t="n">
        <v>0</v>
      </c>
      <c r="AG1981" s="493" t="n">
        <v>0</v>
      </c>
      <c r="AH1981" s="493" t="n">
        <v>0</v>
      </c>
      <c r="AI1981" s="493" t="n">
        <v>0</v>
      </c>
      <c r="AJ1981" s="493" t="n">
        <v>0</v>
      </c>
      <c r="AK1981" s="493" t="n">
        <v>0</v>
      </c>
      <c r="AL1981" s="493" t="n">
        <v>0</v>
      </c>
      <c r="AM1981" s="493" t="n">
        <v>0</v>
      </c>
      <c r="AN1981" s="493" t="n">
        <v>0</v>
      </c>
      <c r="AO1981" s="493" t="n">
        <v>0</v>
      </c>
      <c r="AP1981" s="493" t="n">
        <v>0</v>
      </c>
      <c r="AQ1981" s="493" t="n">
        <v>0</v>
      </c>
      <c r="AR1981" s="493" t="n">
        <v>1082.7</v>
      </c>
      <c r="AS1981" s="493" t="n">
        <v>0</v>
      </c>
      <c r="AT1981" s="493" t="n">
        <v>0</v>
      </c>
      <c r="AU1981" s="493" t="n">
        <v>0</v>
      </c>
      <c r="AV1981" s="493" t="n">
        <v>0</v>
      </c>
      <c r="AW1981" s="493" t="n">
        <v>0</v>
      </c>
      <c r="AX1981" s="493" t="n">
        <v>0</v>
      </c>
      <c r="AY1981" s="493" t="n">
        <v>0</v>
      </c>
      <c r="AZ1981" s="493" t="n">
        <v>0</v>
      </c>
      <c r="BA1981" s="493" t="n">
        <v>0</v>
      </c>
      <c r="BB1981" s="493" t="n">
        <v>0</v>
      </c>
      <c r="BC1981" s="493" t="n">
        <v>0</v>
      </c>
      <c r="BD1981" s="493" t="n">
        <v>0</v>
      </c>
      <c r="BE1981" s="493" t="n">
        <v>0</v>
      </c>
      <c r="BF1981" s="493" t="n">
        <v>0</v>
      </c>
      <c r="BG1981" s="493" t="n">
        <v>296.31</v>
      </c>
      <c r="BH1981" s="493" t="n">
        <v>1470.04</v>
      </c>
      <c r="BI1981" s="493" t="n">
        <v>1165</v>
      </c>
      <c r="BJ1981" s="493" t="n">
        <v>1024.08</v>
      </c>
      <c r="BK1981" s="493" t="n">
        <v>1561.16</v>
      </c>
      <c r="BL1981" s="493" t="n">
        <v>1438.87</v>
      </c>
      <c r="BM1981" s="493" t="n">
        <v>846.0599999999999</v>
      </c>
      <c r="BN1981" s="493" t="n">
        <v>1927.74</v>
      </c>
      <c r="BO1981" s="493" t="n">
        <v>1377.32</v>
      </c>
      <c r="BP1981" s="493" t="n">
        <v>1054.43</v>
      </c>
      <c r="BQ1981" s="493" t="n">
        <v>1673.64</v>
      </c>
      <c r="BR1981" s="493" t="n">
        <v>1431.05</v>
      </c>
      <c r="BS1981" s="493" t="n">
        <v>695.96</v>
      </c>
      <c r="BT1981" s="493" t="n">
        <v>1573.11</v>
      </c>
      <c r="BU1981" s="493" t="n">
        <v>2035.67</v>
      </c>
      <c r="BV1981" s="493" t="n">
        <v>1471.14</v>
      </c>
      <c r="BW1981" s="493" t="n">
        <v>2655.45</v>
      </c>
    </row>
    <row r="1982">
      <c r="A1982" t="inlineStr">
        <is>
          <t>[C9D1] Angiotensin-II 길항제, 고혈압제 (C2) 혹은 이뇨제 복합제제</t>
        </is>
      </c>
      <c r="B1982" t="inlineStr">
        <is>
          <t>다산제약</t>
        </is>
      </c>
      <c r="C1982" t="inlineStr">
        <is>
          <t>올메히드 플러스</t>
        </is>
      </c>
      <c r="D1982" t="inlineStr">
        <is>
          <t>다산제약</t>
        </is>
      </c>
      <c r="E1982" t="inlineStr">
        <is>
          <t>hydrochlorothiazide,  olmesartan medoxomil</t>
        </is>
      </c>
      <c r="F1982" t="inlineStr">
        <is>
          <t>병원</t>
        </is>
      </c>
      <c r="G1982" t="inlineStr">
        <is>
          <t>Generic</t>
        </is>
      </c>
      <c r="H1982" s="493" t="n">
        <v>0</v>
      </c>
      <c r="I1982" s="493" t="n">
        <v>0</v>
      </c>
      <c r="J1982" s="493" t="n">
        <v>0</v>
      </c>
      <c r="K1982" s="493" t="n">
        <v>0</v>
      </c>
      <c r="L1982" s="493" t="n">
        <v>0</v>
      </c>
      <c r="M1982" s="493" t="n">
        <v>0</v>
      </c>
      <c r="N1982" s="493" t="n">
        <v>0</v>
      </c>
      <c r="O1982" s="493" t="n">
        <v>0</v>
      </c>
      <c r="P1982" s="493" t="n">
        <v>0</v>
      </c>
      <c r="Q1982" s="493" t="n">
        <v>0</v>
      </c>
      <c r="R1982" s="493" t="n">
        <v>0</v>
      </c>
      <c r="S1982" s="493" t="n">
        <v>0</v>
      </c>
      <c r="T1982" s="493" t="n">
        <v>0</v>
      </c>
      <c r="U1982" s="493" t="n">
        <v>0</v>
      </c>
      <c r="V1982" s="493" t="n">
        <v>0</v>
      </c>
      <c r="W1982" s="493" t="n">
        <v>0</v>
      </c>
      <c r="X1982" s="493" t="n">
        <v>0</v>
      </c>
      <c r="Y1982" s="493" t="n">
        <v>0</v>
      </c>
      <c r="Z1982" s="493" t="n">
        <v>0</v>
      </c>
      <c r="AA1982" s="493" t="n">
        <v>0</v>
      </c>
      <c r="AB1982" s="493" t="n">
        <v>0</v>
      </c>
      <c r="AC1982" s="493" t="n">
        <v>0</v>
      </c>
      <c r="AD1982" s="493" t="n">
        <v>0</v>
      </c>
      <c r="AE1982" s="493" t="n">
        <v>0</v>
      </c>
      <c r="AF1982" s="493" t="n">
        <v>0</v>
      </c>
      <c r="AG1982" s="493" t="n">
        <v>0</v>
      </c>
      <c r="AH1982" s="493" t="n">
        <v>0</v>
      </c>
      <c r="AI1982" s="493" t="n">
        <v>0</v>
      </c>
      <c r="AJ1982" s="493" t="n">
        <v>0</v>
      </c>
      <c r="AK1982" s="493" t="n">
        <v>0</v>
      </c>
      <c r="AL1982" s="493" t="n">
        <v>0</v>
      </c>
      <c r="AM1982" s="493" t="n">
        <v>0</v>
      </c>
      <c r="AN1982" s="493" t="n">
        <v>1164.58</v>
      </c>
      <c r="AO1982" s="493" t="n">
        <v>240</v>
      </c>
      <c r="AP1982" s="493" t="n">
        <v>0</v>
      </c>
      <c r="AQ1982" s="493" t="n">
        <v>160</v>
      </c>
      <c r="AR1982" s="493" t="n">
        <v>112</v>
      </c>
      <c r="AS1982" s="493" t="n">
        <v>592</v>
      </c>
      <c r="AT1982" s="493" t="n">
        <v>1563</v>
      </c>
      <c r="AU1982" s="493" t="n">
        <v>933.6799999999999</v>
      </c>
      <c r="AV1982" s="493" t="n">
        <v>1078.2</v>
      </c>
      <c r="AW1982" s="493" t="n">
        <v>937.12</v>
      </c>
      <c r="AX1982" s="493" t="n">
        <v>1862.99</v>
      </c>
      <c r="AY1982" s="493" t="n">
        <v>1291</v>
      </c>
      <c r="AZ1982" s="493" t="n">
        <v>771.35</v>
      </c>
      <c r="BA1982" s="493" t="n">
        <v>1663.44</v>
      </c>
      <c r="BB1982" s="493" t="n">
        <v>809.8099999999999</v>
      </c>
      <c r="BC1982" s="493" t="n">
        <v>346.03</v>
      </c>
      <c r="BD1982" s="493" t="n">
        <v>1374.94</v>
      </c>
      <c r="BE1982" s="493" t="n">
        <v>1193.61</v>
      </c>
      <c r="BF1982" s="493" t="n">
        <v>1088.52</v>
      </c>
      <c r="BG1982" s="493" t="n">
        <v>596.4</v>
      </c>
      <c r="BH1982" s="493" t="n">
        <v>816.9</v>
      </c>
      <c r="BI1982" s="493" t="n">
        <v>797.1</v>
      </c>
      <c r="BJ1982" s="493" t="n">
        <v>1909.71</v>
      </c>
      <c r="BK1982" s="493" t="n">
        <v>216.41</v>
      </c>
      <c r="BL1982" s="493" t="n">
        <v>598.75</v>
      </c>
      <c r="BM1982" s="493" t="n">
        <v>573.3</v>
      </c>
      <c r="BN1982" s="493" t="n">
        <v>858.3</v>
      </c>
      <c r="BO1982" s="493" t="n">
        <v>625</v>
      </c>
      <c r="BP1982" s="493" t="n">
        <v>1515.6</v>
      </c>
      <c r="BQ1982" s="493" t="n">
        <v>990.23</v>
      </c>
      <c r="BR1982" s="493" t="n">
        <v>1191.95</v>
      </c>
      <c r="BS1982" s="493" t="n">
        <v>922.2</v>
      </c>
      <c r="BT1982" s="493" t="n">
        <v>1580.1</v>
      </c>
      <c r="BU1982" s="493" t="n">
        <v>314.7</v>
      </c>
      <c r="BV1982" s="493" t="n">
        <v>1106.4</v>
      </c>
      <c r="BW1982" s="493" t="n">
        <v>1186.22</v>
      </c>
    </row>
    <row r="1983">
      <c r="A1983" t="inlineStr">
        <is>
          <t>[C9D1] Angiotensin-II 길항제, 고혈압제 (C2) 혹은 이뇨제 복합제제</t>
        </is>
      </c>
      <c r="B1983" t="inlineStr">
        <is>
          <t>다산제약</t>
        </is>
      </c>
      <c r="C1983" t="inlineStr">
        <is>
          <t>올메히드 플러스</t>
        </is>
      </c>
      <c r="D1983" t="inlineStr">
        <is>
          <t>다산제약</t>
        </is>
      </c>
      <c r="E1983" t="inlineStr">
        <is>
          <t>hydrochlorothiazide,  olmesartan medoxomil</t>
        </is>
      </c>
      <c r="F1983" t="inlineStr">
        <is>
          <t>의원</t>
        </is>
      </c>
      <c r="G1983" t="inlineStr">
        <is>
          <t>Generic</t>
        </is>
      </c>
      <c r="H1983" s="493" t="n">
        <v>0</v>
      </c>
      <c r="I1983" s="493" t="n">
        <v>0</v>
      </c>
      <c r="J1983" s="493" t="n">
        <v>0</v>
      </c>
      <c r="K1983" s="493" t="n">
        <v>0</v>
      </c>
      <c r="L1983" s="493" t="n">
        <v>0</v>
      </c>
      <c r="M1983" s="493" t="n">
        <v>0</v>
      </c>
      <c r="N1983" s="493" t="n">
        <v>0</v>
      </c>
      <c r="O1983" s="493" t="n">
        <v>0</v>
      </c>
      <c r="P1983" s="493" t="n">
        <v>0</v>
      </c>
      <c r="Q1983" s="493" t="n">
        <v>0</v>
      </c>
      <c r="R1983" s="493" t="n">
        <v>0</v>
      </c>
      <c r="S1983" s="493" t="n">
        <v>0</v>
      </c>
      <c r="T1983" s="493" t="n">
        <v>0</v>
      </c>
      <c r="U1983" s="493" t="n">
        <v>0</v>
      </c>
      <c r="V1983" s="493" t="n">
        <v>0</v>
      </c>
      <c r="W1983" s="493" t="n">
        <v>0</v>
      </c>
      <c r="X1983" s="493" t="n">
        <v>0</v>
      </c>
      <c r="Y1983" s="493" t="n">
        <v>0</v>
      </c>
      <c r="Z1983" s="493" t="n">
        <v>0</v>
      </c>
      <c r="AA1983" s="493" t="n">
        <v>0</v>
      </c>
      <c r="AB1983" s="493" t="n">
        <v>0</v>
      </c>
      <c r="AC1983" s="493" t="n">
        <v>0</v>
      </c>
      <c r="AD1983" s="493" t="n">
        <v>0</v>
      </c>
      <c r="AE1983" s="493" t="n">
        <v>0</v>
      </c>
      <c r="AF1983" s="493" t="n">
        <v>0</v>
      </c>
      <c r="AG1983" s="493" t="n">
        <v>0</v>
      </c>
      <c r="AH1983" s="493" t="n">
        <v>0</v>
      </c>
      <c r="AI1983" s="493" t="n">
        <v>0</v>
      </c>
      <c r="AJ1983" s="493" t="n">
        <v>0</v>
      </c>
      <c r="AK1983" s="493" t="n">
        <v>0</v>
      </c>
      <c r="AL1983" s="493" t="n">
        <v>0</v>
      </c>
      <c r="AM1983" s="493" t="n">
        <v>0</v>
      </c>
      <c r="AN1983" s="493" t="n">
        <v>3502.3</v>
      </c>
      <c r="AO1983" s="493" t="n">
        <v>9172.1</v>
      </c>
      <c r="AP1983" s="493" t="n">
        <v>9462.6</v>
      </c>
      <c r="AQ1983" s="493" t="n">
        <v>18540.31</v>
      </c>
      <c r="AR1983" s="493" t="n">
        <v>21232.62</v>
      </c>
      <c r="AS1983" s="493" t="n">
        <v>27035.51</v>
      </c>
      <c r="AT1983" s="493" t="n">
        <v>29680.91</v>
      </c>
      <c r="AU1983" s="493" t="n">
        <v>28667.1</v>
      </c>
      <c r="AV1983" s="493" t="n">
        <v>29686.46</v>
      </c>
      <c r="AW1983" s="493" t="n">
        <v>36240.02</v>
      </c>
      <c r="AX1983" s="493" t="n">
        <v>41823.44</v>
      </c>
      <c r="AY1983" s="493" t="n">
        <v>42217.42</v>
      </c>
      <c r="AZ1983" s="493" t="n">
        <v>49968.33</v>
      </c>
      <c r="BA1983" s="493" t="n">
        <v>54131.75</v>
      </c>
      <c r="BB1983" s="493" t="n">
        <v>50274.6</v>
      </c>
      <c r="BC1983" s="493" t="n">
        <v>57067.11</v>
      </c>
      <c r="BD1983" s="493" t="n">
        <v>44258.02</v>
      </c>
      <c r="BE1983" s="493" t="n">
        <v>51234.45</v>
      </c>
      <c r="BF1983" s="493" t="n">
        <v>47260.3</v>
      </c>
      <c r="BG1983" s="493" t="n">
        <v>51052.52</v>
      </c>
      <c r="BH1983" s="493" t="n">
        <v>48890.88</v>
      </c>
      <c r="BI1983" s="493" t="n">
        <v>51333.57</v>
      </c>
      <c r="BJ1983" s="493" t="n">
        <v>49534.03</v>
      </c>
      <c r="BK1983" s="493" t="n">
        <v>48726.16</v>
      </c>
      <c r="BL1983" s="493" t="n">
        <v>55869.39</v>
      </c>
      <c r="BM1983" s="493" t="n">
        <v>57601.54</v>
      </c>
      <c r="BN1983" s="493" t="n">
        <v>46895.58</v>
      </c>
      <c r="BO1983" s="493" t="n">
        <v>57761.59</v>
      </c>
      <c r="BP1983" s="493" t="n">
        <v>51711.74</v>
      </c>
      <c r="BQ1983" s="493" t="n">
        <v>47008.62</v>
      </c>
      <c r="BR1983" s="493" t="n">
        <v>55325.09</v>
      </c>
      <c r="BS1983" s="493" t="n">
        <v>61114.21</v>
      </c>
      <c r="BT1983" s="493" t="n">
        <v>50087.24</v>
      </c>
      <c r="BU1983" s="493" t="n">
        <v>57576.76</v>
      </c>
      <c r="BV1983" s="493" t="n">
        <v>56546.34</v>
      </c>
      <c r="BW1983" s="493" t="n">
        <v>60811.72</v>
      </c>
    </row>
    <row r="1984">
      <c r="A1984" t="inlineStr">
        <is>
          <t>[C9D1] Angiotensin-II 길항제, 고혈압제 (C2) 혹은 이뇨제 복합제제</t>
        </is>
      </c>
      <c r="B1984" t="inlineStr">
        <is>
          <t>다산제약</t>
        </is>
      </c>
      <c r="C1984" t="inlineStr">
        <is>
          <t>올메히드 플러스</t>
        </is>
      </c>
      <c r="D1984" t="inlineStr">
        <is>
          <t>다산제약</t>
        </is>
      </c>
      <c r="E1984" t="inlineStr">
        <is>
          <t>hydrochlorothiazide,  olmesartan medoxomil</t>
        </is>
      </c>
      <c r="F1984" t="inlineStr">
        <is>
          <t>보건소</t>
        </is>
      </c>
      <c r="G1984" t="inlineStr">
        <is>
          <t>Generic</t>
        </is>
      </c>
      <c r="H1984" s="493" t="n">
        <v>0</v>
      </c>
      <c r="I1984" s="493" t="n">
        <v>0</v>
      </c>
      <c r="J1984" s="493" t="n">
        <v>0</v>
      </c>
      <c r="K1984" s="493" t="n">
        <v>0</v>
      </c>
      <c r="L1984" s="493" t="n">
        <v>0</v>
      </c>
      <c r="M1984" s="493" t="n">
        <v>0</v>
      </c>
      <c r="N1984" s="493" t="n">
        <v>0</v>
      </c>
      <c r="O1984" s="493" t="n">
        <v>0</v>
      </c>
      <c r="P1984" s="493" t="n">
        <v>0</v>
      </c>
      <c r="Q1984" s="493" t="n">
        <v>0</v>
      </c>
      <c r="R1984" s="493" t="n">
        <v>0</v>
      </c>
      <c r="S1984" s="493" t="n">
        <v>0</v>
      </c>
      <c r="T1984" s="493" t="n">
        <v>0</v>
      </c>
      <c r="U1984" s="493" t="n">
        <v>0</v>
      </c>
      <c r="V1984" s="493" t="n">
        <v>0</v>
      </c>
      <c r="W1984" s="493" t="n">
        <v>0</v>
      </c>
      <c r="X1984" s="493" t="n">
        <v>0</v>
      </c>
      <c r="Y1984" s="493" t="n">
        <v>0</v>
      </c>
      <c r="Z1984" s="493" t="n">
        <v>0</v>
      </c>
      <c r="AA1984" s="493" t="n">
        <v>0</v>
      </c>
      <c r="AB1984" s="493" t="n">
        <v>0</v>
      </c>
      <c r="AC1984" s="493" t="n">
        <v>0</v>
      </c>
      <c r="AD1984" s="493" t="n">
        <v>0</v>
      </c>
      <c r="AE1984" s="493" t="n">
        <v>0</v>
      </c>
      <c r="AF1984" s="493" t="n">
        <v>0</v>
      </c>
      <c r="AG1984" s="493" t="n">
        <v>0</v>
      </c>
      <c r="AH1984" s="493" t="n">
        <v>0</v>
      </c>
      <c r="AI1984" s="493" t="n">
        <v>0</v>
      </c>
      <c r="AJ1984" s="493" t="n">
        <v>0</v>
      </c>
      <c r="AK1984" s="493" t="n">
        <v>0</v>
      </c>
      <c r="AL1984" s="493" t="n">
        <v>0</v>
      </c>
      <c r="AM1984" s="493" t="n">
        <v>0</v>
      </c>
      <c r="AN1984" s="493" t="n">
        <v>0</v>
      </c>
      <c r="AO1984" s="493" t="n">
        <v>0</v>
      </c>
      <c r="AP1984" s="493" t="n">
        <v>0</v>
      </c>
      <c r="AQ1984" s="493" t="n">
        <v>0</v>
      </c>
      <c r="AR1984" s="493" t="n">
        <v>275.4</v>
      </c>
      <c r="AS1984" s="493" t="n">
        <v>0</v>
      </c>
      <c r="AT1984" s="493" t="n">
        <v>0</v>
      </c>
      <c r="AU1984" s="493" t="n">
        <v>272.7</v>
      </c>
      <c r="AV1984" s="493" t="n">
        <v>0</v>
      </c>
      <c r="AW1984" s="493" t="n">
        <v>187.2</v>
      </c>
      <c r="AX1984" s="493" t="n">
        <v>0</v>
      </c>
      <c r="AY1984" s="493" t="n">
        <v>0</v>
      </c>
      <c r="AZ1984" s="493" t="n">
        <v>0</v>
      </c>
      <c r="BA1984" s="493" t="n">
        <v>204.6</v>
      </c>
      <c r="BB1984" s="493" t="n">
        <v>0</v>
      </c>
      <c r="BC1984" s="493" t="n">
        <v>191.4</v>
      </c>
      <c r="BD1984" s="493" t="n">
        <v>0</v>
      </c>
      <c r="BE1984" s="493" t="n">
        <v>182.4</v>
      </c>
      <c r="BF1984" s="493" t="n">
        <v>245.7</v>
      </c>
      <c r="BG1984" s="493" t="n">
        <v>0</v>
      </c>
      <c r="BH1984" s="493" t="n">
        <v>0</v>
      </c>
      <c r="BI1984" s="493" t="n">
        <v>0</v>
      </c>
      <c r="BJ1984" s="493" t="n">
        <v>579.6</v>
      </c>
      <c r="BK1984" s="493" t="n">
        <v>240.6</v>
      </c>
      <c r="BL1984" s="493" t="n">
        <v>0</v>
      </c>
      <c r="BM1984" s="493" t="n">
        <v>0</v>
      </c>
      <c r="BN1984" s="493" t="n">
        <v>0</v>
      </c>
      <c r="BO1984" s="493" t="n">
        <v>0</v>
      </c>
      <c r="BP1984" s="493" t="n">
        <v>0</v>
      </c>
      <c r="BQ1984" s="493" t="n">
        <v>0</v>
      </c>
      <c r="BR1984" s="493" t="n">
        <v>0</v>
      </c>
      <c r="BS1984" s="493" t="n">
        <v>0</v>
      </c>
      <c r="BT1984" s="493" t="n">
        <v>0</v>
      </c>
      <c r="BU1984" s="493" t="n">
        <v>0</v>
      </c>
      <c r="BV1984" s="493" t="n">
        <v>0</v>
      </c>
      <c r="BW1984" s="493" t="n">
        <v>0</v>
      </c>
    </row>
    <row r="1985">
      <c r="A1985" t="inlineStr">
        <is>
          <t>[C9D1] Angiotensin-II 길항제, 고혈압제 (C2) 혹은 이뇨제 복합제제</t>
        </is>
      </c>
      <c r="B1985" t="inlineStr">
        <is>
          <t>다산제약</t>
        </is>
      </c>
      <c r="C1985" t="inlineStr">
        <is>
          <t>프리텐션 플러스</t>
        </is>
      </c>
      <c r="D1985" t="inlineStr">
        <is>
          <t>다산제약</t>
        </is>
      </c>
      <c r="E1985" t="inlineStr">
        <is>
          <t>hydrochlorothiazide,  telmisartan</t>
        </is>
      </c>
      <c r="F1985" t="inlineStr">
        <is>
          <t>종합병원</t>
        </is>
      </c>
      <c r="G1985" t="inlineStr">
        <is>
          <t>Generic</t>
        </is>
      </c>
      <c r="H1985" s="493" t="n">
        <v>0</v>
      </c>
      <c r="I1985" s="493" t="n">
        <v>0</v>
      </c>
      <c r="J1985" s="493" t="n">
        <v>0</v>
      </c>
      <c r="K1985" s="493" t="n">
        <v>0</v>
      </c>
      <c r="L1985" s="493" t="n">
        <v>0</v>
      </c>
      <c r="M1985" s="493" t="n">
        <v>0</v>
      </c>
      <c r="N1985" s="493" t="n">
        <v>0</v>
      </c>
      <c r="O1985" s="493" t="n">
        <v>0</v>
      </c>
      <c r="P1985" s="493" t="n">
        <v>0</v>
      </c>
      <c r="Q1985" s="493" t="n">
        <v>0</v>
      </c>
      <c r="R1985" s="493" t="n">
        <v>0</v>
      </c>
      <c r="S1985" s="493" t="n">
        <v>0</v>
      </c>
      <c r="T1985" s="493" t="n">
        <v>0</v>
      </c>
      <c r="U1985" s="493" t="n">
        <v>0</v>
      </c>
      <c r="V1985" s="493" t="n">
        <v>0</v>
      </c>
      <c r="W1985" s="493" t="n">
        <v>0</v>
      </c>
      <c r="X1985" s="493" t="n">
        <v>0</v>
      </c>
      <c r="Y1985" s="493" t="n">
        <v>0</v>
      </c>
      <c r="Z1985" s="493" t="n">
        <v>0</v>
      </c>
      <c r="AA1985" s="493" t="n">
        <v>0</v>
      </c>
      <c r="AB1985" s="493" t="n">
        <v>0</v>
      </c>
      <c r="AC1985" s="493" t="n">
        <v>0</v>
      </c>
      <c r="AD1985" s="493" t="n">
        <v>0</v>
      </c>
      <c r="AE1985" s="493" t="n">
        <v>0</v>
      </c>
      <c r="AF1985" s="493" t="n">
        <v>0</v>
      </c>
      <c r="AG1985" s="493" t="n">
        <v>0</v>
      </c>
      <c r="AH1985" s="493" t="n">
        <v>27.72</v>
      </c>
      <c r="AI1985" s="493" t="n">
        <v>0</v>
      </c>
      <c r="AJ1985" s="493" t="n">
        <v>0</v>
      </c>
      <c r="AK1985" s="493" t="n">
        <v>0</v>
      </c>
      <c r="AL1985" s="493" t="n">
        <v>0</v>
      </c>
      <c r="AM1985" s="493" t="n">
        <v>0</v>
      </c>
      <c r="AN1985" s="493" t="n">
        <v>0</v>
      </c>
      <c r="AO1985" s="493" t="n">
        <v>0</v>
      </c>
      <c r="AP1985" s="493" t="n">
        <v>0</v>
      </c>
      <c r="AQ1985" s="493" t="n">
        <v>0</v>
      </c>
      <c r="AR1985" s="493" t="n">
        <v>0</v>
      </c>
      <c r="AS1985" s="493" t="n">
        <v>0</v>
      </c>
      <c r="AT1985" s="493" t="n">
        <v>0</v>
      </c>
      <c r="AU1985" s="493" t="n">
        <v>0</v>
      </c>
      <c r="AV1985" s="493" t="n">
        <v>0</v>
      </c>
      <c r="AW1985" s="493" t="n">
        <v>0</v>
      </c>
      <c r="AX1985" s="493" t="n">
        <v>0</v>
      </c>
      <c r="AY1985" s="493" t="n">
        <v>0</v>
      </c>
      <c r="AZ1985" s="493" t="n">
        <v>1638</v>
      </c>
      <c r="BA1985" s="493" t="n">
        <v>1674.96</v>
      </c>
      <c r="BB1985" s="493" t="n">
        <v>2260.55</v>
      </c>
      <c r="BC1985" s="493" t="n">
        <v>12834.02</v>
      </c>
      <c r="BD1985" s="493" t="n">
        <v>13864.65</v>
      </c>
      <c r="BE1985" s="493" t="n">
        <v>12231.32</v>
      </c>
      <c r="BF1985" s="493" t="n">
        <v>9939.51</v>
      </c>
      <c r="BG1985" s="493" t="n">
        <v>15327.49</v>
      </c>
      <c r="BH1985" s="493" t="n">
        <v>14700.1</v>
      </c>
      <c r="BI1985" s="493" t="n">
        <v>7985.5</v>
      </c>
      <c r="BJ1985" s="493" t="n">
        <v>13176.49</v>
      </c>
      <c r="BK1985" s="493" t="n">
        <v>14092.4</v>
      </c>
      <c r="BL1985" s="493" t="n">
        <v>7217.1</v>
      </c>
      <c r="BM1985" s="493" t="n">
        <v>13007.15</v>
      </c>
      <c r="BN1985" s="493" t="n">
        <v>22087.66</v>
      </c>
      <c r="BO1985" s="493" t="n">
        <v>15340.04</v>
      </c>
      <c r="BP1985" s="493" t="n">
        <v>14113.14</v>
      </c>
      <c r="BQ1985" s="493" t="n">
        <v>16946.29</v>
      </c>
      <c r="BR1985" s="493" t="n">
        <v>17764.44</v>
      </c>
      <c r="BS1985" s="493" t="n">
        <v>18163.78</v>
      </c>
      <c r="BT1985" s="493" t="n">
        <v>17644.02</v>
      </c>
      <c r="BU1985" s="493" t="n">
        <v>12736.93</v>
      </c>
      <c r="BV1985" s="493" t="n">
        <v>23672.08</v>
      </c>
      <c r="BW1985" s="493" t="n">
        <v>10129.61</v>
      </c>
    </row>
    <row r="1986">
      <c r="A1986" t="inlineStr">
        <is>
          <t>[C9D1] Angiotensin-II 길항제, 고혈압제 (C2) 혹은 이뇨제 복합제제</t>
        </is>
      </c>
      <c r="B1986" t="inlineStr">
        <is>
          <t>다산제약</t>
        </is>
      </c>
      <c r="C1986" t="inlineStr">
        <is>
          <t>프리텐션 플러스</t>
        </is>
      </c>
      <c r="D1986" t="inlineStr">
        <is>
          <t>다산제약</t>
        </is>
      </c>
      <c r="E1986" t="inlineStr">
        <is>
          <t>hydrochlorothiazide,  telmisartan</t>
        </is>
      </c>
      <c r="F1986" t="inlineStr">
        <is>
          <t>병원</t>
        </is>
      </c>
      <c r="G1986" t="inlineStr">
        <is>
          <t>Generic</t>
        </is>
      </c>
      <c r="H1986" s="493" t="n">
        <v>240</v>
      </c>
      <c r="I1986" s="493" t="n">
        <v>0</v>
      </c>
      <c r="J1986" s="493" t="n">
        <v>720</v>
      </c>
      <c r="K1986" s="493" t="n">
        <v>0</v>
      </c>
      <c r="L1986" s="493" t="n">
        <v>532.3200000000001</v>
      </c>
      <c r="M1986" s="493" t="n">
        <v>935.1</v>
      </c>
      <c r="N1986" s="493" t="n">
        <v>811.2</v>
      </c>
      <c r="O1986" s="493" t="n">
        <v>585</v>
      </c>
      <c r="P1986" s="493" t="n">
        <v>242.9</v>
      </c>
      <c r="Q1986" s="493" t="n">
        <v>1174.2</v>
      </c>
      <c r="R1986" s="493" t="n">
        <v>395</v>
      </c>
      <c r="S1986" s="493" t="n">
        <v>0</v>
      </c>
      <c r="T1986" s="493" t="n">
        <v>600</v>
      </c>
      <c r="U1986" s="493" t="n">
        <v>0</v>
      </c>
      <c r="V1986" s="493" t="n">
        <v>0</v>
      </c>
      <c r="W1986" s="493" t="n">
        <v>562.52</v>
      </c>
      <c r="X1986" s="493" t="n">
        <v>1381.87</v>
      </c>
      <c r="Y1986" s="493" t="n">
        <v>1081.2</v>
      </c>
      <c r="Z1986" s="493" t="n">
        <v>1417.82</v>
      </c>
      <c r="AA1986" s="493" t="n">
        <v>1724.32</v>
      </c>
      <c r="AB1986" s="493" t="n">
        <v>1977.03</v>
      </c>
      <c r="AC1986" s="493" t="n">
        <v>1504.43</v>
      </c>
      <c r="AD1986" s="493" t="n">
        <v>2213.1</v>
      </c>
      <c r="AE1986" s="493" t="n">
        <v>890.1799999999999</v>
      </c>
      <c r="AF1986" s="493" t="n">
        <v>2308.54</v>
      </c>
      <c r="AG1986" s="493" t="n">
        <v>2220.24</v>
      </c>
      <c r="AH1986" s="493" t="n">
        <v>2509.2</v>
      </c>
      <c r="AI1986" s="493" t="n">
        <v>2190.22</v>
      </c>
      <c r="AJ1986" s="493" t="n">
        <v>2938.8</v>
      </c>
      <c r="AK1986" s="493" t="n">
        <v>2393.76</v>
      </c>
      <c r="AL1986" s="493" t="n">
        <v>1901.75</v>
      </c>
      <c r="AM1986" s="493" t="n">
        <v>3544.88</v>
      </c>
      <c r="AN1986" s="493" t="n">
        <v>4580.34</v>
      </c>
      <c r="AO1986" s="493" t="n">
        <v>4301.16</v>
      </c>
      <c r="AP1986" s="493" t="n">
        <v>17151.66</v>
      </c>
      <c r="AQ1986" s="493" t="n">
        <v>26355.11</v>
      </c>
      <c r="AR1986" s="493" t="n">
        <v>23611.89</v>
      </c>
      <c r="AS1986" s="493" t="n">
        <v>31939.8</v>
      </c>
      <c r="AT1986" s="493" t="n">
        <v>24153.58</v>
      </c>
      <c r="AU1986" s="493" t="n">
        <v>22350.4</v>
      </c>
      <c r="AV1986" s="493" t="n">
        <v>23191.34</v>
      </c>
      <c r="AW1986" s="493" t="n">
        <v>25789</v>
      </c>
      <c r="AX1986" s="493" t="n">
        <v>24997.27</v>
      </c>
      <c r="AY1986" s="493" t="n">
        <v>18829.99</v>
      </c>
      <c r="AZ1986" s="493" t="n">
        <v>29689.5</v>
      </c>
      <c r="BA1986" s="493" t="n">
        <v>26405.9</v>
      </c>
      <c r="BB1986" s="493" t="n">
        <v>30557.87</v>
      </c>
      <c r="BC1986" s="493" t="n">
        <v>34933.44</v>
      </c>
      <c r="BD1986" s="493" t="n">
        <v>25748.78</v>
      </c>
      <c r="BE1986" s="493" t="n">
        <v>28688.97</v>
      </c>
      <c r="BF1986" s="493" t="n">
        <v>31021.83</v>
      </c>
      <c r="BG1986" s="493" t="n">
        <v>21871.68</v>
      </c>
      <c r="BH1986" s="493" t="n">
        <v>5198.56</v>
      </c>
      <c r="BI1986" s="493" t="n">
        <v>3466.52</v>
      </c>
      <c r="BJ1986" s="493" t="n">
        <v>3410.28</v>
      </c>
      <c r="BK1986" s="493" t="n">
        <v>2662.51</v>
      </c>
      <c r="BL1986" s="493" t="n">
        <v>4544.64</v>
      </c>
      <c r="BM1986" s="493" t="n">
        <v>5009.74</v>
      </c>
      <c r="BN1986" s="493" t="n">
        <v>6362.13</v>
      </c>
      <c r="BO1986" s="493" t="n">
        <v>4928.88</v>
      </c>
      <c r="BP1986" s="493" t="n">
        <v>5631.35</v>
      </c>
      <c r="BQ1986" s="493" t="n">
        <v>5132.06</v>
      </c>
      <c r="BR1986" s="493" t="n">
        <v>7574.42</v>
      </c>
      <c r="BS1986" s="493" t="n">
        <v>5525.12</v>
      </c>
      <c r="BT1986" s="493" t="n">
        <v>5789.03</v>
      </c>
      <c r="BU1986" s="493" t="n">
        <v>4993.42</v>
      </c>
      <c r="BV1986" s="493" t="n">
        <v>7019</v>
      </c>
      <c r="BW1986" s="493" t="n">
        <v>4669.57</v>
      </c>
    </row>
    <row r="1987">
      <c r="A1987" t="inlineStr">
        <is>
          <t>[C9D1] Angiotensin-II 길항제, 고혈압제 (C2) 혹은 이뇨제 복합제제</t>
        </is>
      </c>
      <c r="B1987" t="inlineStr">
        <is>
          <t>다산제약</t>
        </is>
      </c>
      <c r="C1987" t="inlineStr">
        <is>
          <t>프리텐션 플러스</t>
        </is>
      </c>
      <c r="D1987" t="inlineStr">
        <is>
          <t>다산제약</t>
        </is>
      </c>
      <c r="E1987" t="inlineStr">
        <is>
          <t>hydrochlorothiazide,  telmisartan</t>
        </is>
      </c>
      <c r="F1987" t="inlineStr">
        <is>
          <t>의원</t>
        </is>
      </c>
      <c r="G1987" t="inlineStr">
        <is>
          <t>Generic</t>
        </is>
      </c>
      <c r="H1987" s="493" t="n">
        <v>18405.62</v>
      </c>
      <c r="I1987" s="493" t="n">
        <v>11302.7</v>
      </c>
      <c r="J1987" s="493" t="n">
        <v>15580.62</v>
      </c>
      <c r="K1987" s="493" t="n">
        <v>10448.5</v>
      </c>
      <c r="L1987" s="493" t="n">
        <v>15968.8</v>
      </c>
      <c r="M1987" s="493" t="n">
        <v>11929.76</v>
      </c>
      <c r="N1987" s="493" t="n">
        <v>14214.82</v>
      </c>
      <c r="O1987" s="493" t="n">
        <v>11909.7</v>
      </c>
      <c r="P1987" s="493" t="n">
        <v>16921.6</v>
      </c>
      <c r="Q1987" s="493" t="n">
        <v>8420.5</v>
      </c>
      <c r="R1987" s="493" t="n">
        <v>15391.93</v>
      </c>
      <c r="S1987" s="493" t="n">
        <v>20098.97</v>
      </c>
      <c r="T1987" s="493" t="n">
        <v>22711.8</v>
      </c>
      <c r="U1987" s="493" t="n">
        <v>20786.4</v>
      </c>
      <c r="V1987" s="493" t="n">
        <v>25012.96</v>
      </c>
      <c r="W1987" s="493" t="n">
        <v>31037.97</v>
      </c>
      <c r="X1987" s="493" t="n">
        <v>38607.42</v>
      </c>
      <c r="Y1987" s="493" t="n">
        <v>27924.76</v>
      </c>
      <c r="Z1987" s="493" t="n">
        <v>39180.07</v>
      </c>
      <c r="AA1987" s="493" t="n">
        <v>34396.36</v>
      </c>
      <c r="AB1987" s="493" t="n">
        <v>32843.4</v>
      </c>
      <c r="AC1987" s="493" t="n">
        <v>36775.26</v>
      </c>
      <c r="AD1987" s="493" t="n">
        <v>40281.41</v>
      </c>
      <c r="AE1987" s="493" t="n">
        <v>43517.34</v>
      </c>
      <c r="AF1987" s="493" t="n">
        <v>48722.5</v>
      </c>
      <c r="AG1987" s="493" t="n">
        <v>35310.22</v>
      </c>
      <c r="AH1987" s="493" t="n">
        <v>46652.97</v>
      </c>
      <c r="AI1987" s="493" t="n">
        <v>52785.57</v>
      </c>
      <c r="AJ1987" s="493" t="n">
        <v>52032.17</v>
      </c>
      <c r="AK1987" s="493" t="n">
        <v>60248.98</v>
      </c>
      <c r="AL1987" s="493" t="n">
        <v>71992.53</v>
      </c>
      <c r="AM1987" s="493" t="n">
        <v>71544.08</v>
      </c>
      <c r="AN1987" s="493" t="n">
        <v>65911.89999999999</v>
      </c>
      <c r="AO1987" s="493" t="n">
        <v>66552.14</v>
      </c>
      <c r="AP1987" s="493" t="n">
        <v>68301.52</v>
      </c>
      <c r="AQ1987" s="493" t="n">
        <v>72071.08</v>
      </c>
      <c r="AR1987" s="493" t="n">
        <v>79882.58</v>
      </c>
      <c r="AS1987" s="493" t="n">
        <v>73895.16</v>
      </c>
      <c r="AT1987" s="493" t="n">
        <v>81282.73</v>
      </c>
      <c r="AU1987" s="493" t="n">
        <v>84306.63</v>
      </c>
      <c r="AV1987" s="493" t="n">
        <v>91137.28999999999</v>
      </c>
      <c r="AW1987" s="493" t="n">
        <v>87249.34</v>
      </c>
      <c r="AX1987" s="493" t="n">
        <v>99261.13</v>
      </c>
      <c r="AY1987" s="493" t="n">
        <v>88607.16</v>
      </c>
      <c r="AZ1987" s="493" t="n">
        <v>94030.36</v>
      </c>
      <c r="BA1987" s="493" t="n">
        <v>91716.23</v>
      </c>
      <c r="BB1987" s="493" t="n">
        <v>84930.32000000001</v>
      </c>
      <c r="BC1987" s="493" t="n">
        <v>92343.74000000001</v>
      </c>
      <c r="BD1987" s="493" t="n">
        <v>99844.94</v>
      </c>
      <c r="BE1987" s="493" t="n">
        <v>90121.28</v>
      </c>
      <c r="BF1987" s="493" t="n">
        <v>95824.83</v>
      </c>
      <c r="BG1987" s="493" t="n">
        <v>92648.89999999999</v>
      </c>
      <c r="BH1987" s="493" t="n">
        <v>98561.14</v>
      </c>
      <c r="BI1987" s="493" t="n">
        <v>88786.03</v>
      </c>
      <c r="BJ1987" s="493" t="n">
        <v>100800.42</v>
      </c>
      <c r="BK1987" s="493" t="n">
        <v>85846.84</v>
      </c>
      <c r="BL1987" s="493" t="n">
        <v>96350.46000000001</v>
      </c>
      <c r="BM1987" s="493" t="n">
        <v>92029.89999999999</v>
      </c>
      <c r="BN1987" s="493" t="n">
        <v>81228.33</v>
      </c>
      <c r="BO1987" s="493" t="n">
        <v>93011.39</v>
      </c>
      <c r="BP1987" s="493" t="n">
        <v>89622.44</v>
      </c>
      <c r="BQ1987" s="493" t="n">
        <v>84882.48</v>
      </c>
      <c r="BR1987" s="493" t="n">
        <v>87750.64</v>
      </c>
      <c r="BS1987" s="493" t="n">
        <v>83053.97</v>
      </c>
      <c r="BT1987" s="493" t="n">
        <v>94741.25999999999</v>
      </c>
      <c r="BU1987" s="493" t="n">
        <v>89239.39</v>
      </c>
      <c r="BV1987" s="493" t="n">
        <v>97180.23</v>
      </c>
      <c r="BW1987" s="493" t="n">
        <v>85615.37</v>
      </c>
    </row>
    <row r="1988">
      <c r="A1988" t="inlineStr">
        <is>
          <t>[C9D1] Angiotensin-II 길항제, 고혈압제 (C2) 혹은 이뇨제 복합제제</t>
        </is>
      </c>
      <c r="B1988" t="inlineStr">
        <is>
          <t>다산제약</t>
        </is>
      </c>
      <c r="C1988" t="inlineStr">
        <is>
          <t>프리텐션 플러스</t>
        </is>
      </c>
      <c r="D1988" t="inlineStr">
        <is>
          <t>다산제약</t>
        </is>
      </c>
      <c r="E1988" t="inlineStr">
        <is>
          <t>hydrochlorothiazide,  telmisartan</t>
        </is>
      </c>
      <c r="F1988" t="inlineStr">
        <is>
          <t>보건소</t>
        </is>
      </c>
      <c r="G1988" t="inlineStr">
        <is>
          <t>Generic</t>
        </is>
      </c>
      <c r="H1988" s="493" t="n">
        <v>0</v>
      </c>
      <c r="I1988" s="493" t="n">
        <v>0</v>
      </c>
      <c r="J1988" s="493" t="n">
        <v>0</v>
      </c>
      <c r="K1988" s="493" t="n">
        <v>0</v>
      </c>
      <c r="L1988" s="493" t="n">
        <v>0</v>
      </c>
      <c r="M1988" s="493" t="n">
        <v>0</v>
      </c>
      <c r="N1988" s="493" t="n">
        <v>0</v>
      </c>
      <c r="O1988" s="493" t="n">
        <v>0</v>
      </c>
      <c r="P1988" s="493" t="n">
        <v>0</v>
      </c>
      <c r="Q1988" s="493" t="n">
        <v>0</v>
      </c>
      <c r="R1988" s="493" t="n">
        <v>0</v>
      </c>
      <c r="S1988" s="493" t="n">
        <v>0</v>
      </c>
      <c r="T1988" s="493" t="n">
        <v>0</v>
      </c>
      <c r="U1988" s="493" t="n">
        <v>0</v>
      </c>
      <c r="V1988" s="493" t="n">
        <v>0</v>
      </c>
      <c r="W1988" s="493" t="n">
        <v>0</v>
      </c>
      <c r="X1988" s="493" t="n">
        <v>0</v>
      </c>
      <c r="Y1988" s="493" t="n">
        <v>0</v>
      </c>
      <c r="Z1988" s="493" t="n">
        <v>0</v>
      </c>
      <c r="AA1988" s="493" t="n">
        <v>0</v>
      </c>
      <c r="AB1988" s="493" t="n">
        <v>0</v>
      </c>
      <c r="AC1988" s="493" t="n">
        <v>0</v>
      </c>
      <c r="AD1988" s="493" t="n">
        <v>0</v>
      </c>
      <c r="AE1988" s="493" t="n">
        <v>0</v>
      </c>
      <c r="AF1988" s="493" t="n">
        <v>0</v>
      </c>
      <c r="AG1988" s="493" t="n">
        <v>0</v>
      </c>
      <c r="AH1988" s="493" t="n">
        <v>0</v>
      </c>
      <c r="AI1988" s="493" t="n">
        <v>0</v>
      </c>
      <c r="AJ1988" s="493" t="n">
        <v>861.3</v>
      </c>
      <c r="AK1988" s="493" t="n">
        <v>624.6</v>
      </c>
      <c r="AL1988" s="493" t="n">
        <v>443.4</v>
      </c>
      <c r="AM1988" s="493" t="n">
        <v>1138.2</v>
      </c>
      <c r="AN1988" s="493" t="n">
        <v>1270.5</v>
      </c>
      <c r="AO1988" s="493" t="n">
        <v>445.45</v>
      </c>
      <c r="AP1988" s="493" t="n">
        <v>2166.9</v>
      </c>
      <c r="AQ1988" s="493" t="n">
        <v>1443.9</v>
      </c>
      <c r="AR1988" s="493" t="n">
        <v>2881.5</v>
      </c>
      <c r="AS1988" s="493" t="n">
        <v>1798.5</v>
      </c>
      <c r="AT1988" s="493" t="n">
        <v>1974.4</v>
      </c>
      <c r="AU1988" s="493" t="n">
        <v>2480.4</v>
      </c>
      <c r="AV1988" s="493" t="n">
        <v>1674</v>
      </c>
      <c r="AW1988" s="493" t="n">
        <v>1658.7</v>
      </c>
      <c r="AX1988" s="493" t="n">
        <v>1764.6</v>
      </c>
      <c r="AY1988" s="493" t="n">
        <v>1407.9</v>
      </c>
      <c r="AZ1988" s="493" t="n">
        <v>1428.61</v>
      </c>
      <c r="BA1988" s="493" t="n">
        <v>1533.9</v>
      </c>
      <c r="BB1988" s="493" t="n">
        <v>2174.7</v>
      </c>
      <c r="BC1988" s="493" t="n">
        <v>2409.86</v>
      </c>
      <c r="BD1988" s="493" t="n">
        <v>2001.9</v>
      </c>
      <c r="BE1988" s="493" t="n">
        <v>1137.3</v>
      </c>
      <c r="BF1988" s="493" t="n">
        <v>1529.1</v>
      </c>
      <c r="BG1988" s="493" t="n">
        <v>2351.1</v>
      </c>
      <c r="BH1988" s="493" t="n">
        <v>2693.55</v>
      </c>
      <c r="BI1988" s="493" t="n">
        <v>1485.6</v>
      </c>
      <c r="BJ1988" s="493" t="n">
        <v>1866</v>
      </c>
      <c r="BK1988" s="493" t="n">
        <v>2437.5</v>
      </c>
      <c r="BL1988" s="493" t="n">
        <v>5565.6</v>
      </c>
      <c r="BM1988" s="493" t="n">
        <v>1168.5</v>
      </c>
      <c r="BN1988" s="493" t="n">
        <v>3018.3</v>
      </c>
      <c r="BO1988" s="493" t="n">
        <v>276.6</v>
      </c>
      <c r="BP1988" s="493" t="n">
        <v>2333.1</v>
      </c>
      <c r="BQ1988" s="493" t="n">
        <v>2965.5</v>
      </c>
      <c r="BR1988" s="493" t="n">
        <v>969</v>
      </c>
      <c r="BS1988" s="493" t="n">
        <v>1265.7</v>
      </c>
      <c r="BT1988" s="493" t="n">
        <v>2007.9</v>
      </c>
      <c r="BU1988" s="493" t="n">
        <v>903.3</v>
      </c>
      <c r="BV1988" s="493" t="n">
        <v>1542</v>
      </c>
      <c r="BW1988" s="493" t="n">
        <v>1336.2</v>
      </c>
    </row>
    <row r="1989">
      <c r="A1989" t="inlineStr">
        <is>
          <t>[C9D1] Angiotensin-II 길항제, 고혈압제 (C2) 혹은 이뇨제 복합제제</t>
        </is>
      </c>
      <c r="B1989" t="inlineStr">
        <is>
          <t>다산제약</t>
        </is>
      </c>
      <c r="C1989" t="inlineStr">
        <is>
          <t>프리텐션 플러스</t>
        </is>
      </c>
      <c r="D1989" t="inlineStr">
        <is>
          <t>다산제약</t>
        </is>
      </c>
      <c r="E1989" t="inlineStr">
        <is>
          <t>hydrochlorothiazide,  telmisartan</t>
        </is>
      </c>
      <c r="F1989" t="inlineStr">
        <is>
          <t>기타(치과의원, 치과병원 등)</t>
        </is>
      </c>
      <c r="G1989" t="inlineStr">
        <is>
          <t>Generic</t>
        </is>
      </c>
      <c r="H1989" s="493" t="n">
        <v>0</v>
      </c>
      <c r="I1989" s="493" t="n">
        <v>0</v>
      </c>
      <c r="J1989" s="493" t="n">
        <v>0</v>
      </c>
      <c r="K1989" s="493" t="n">
        <v>0</v>
      </c>
      <c r="L1989" s="493" t="n">
        <v>0</v>
      </c>
      <c r="M1989" s="493" t="n">
        <v>0</v>
      </c>
      <c r="N1989" s="493" t="n">
        <v>0</v>
      </c>
      <c r="O1989" s="493" t="n">
        <v>0</v>
      </c>
      <c r="P1989" s="493" t="n">
        <v>0</v>
      </c>
      <c r="Q1989" s="493" t="n">
        <v>0</v>
      </c>
      <c r="R1989" s="493" t="n">
        <v>0</v>
      </c>
      <c r="S1989" s="493" t="n">
        <v>0</v>
      </c>
      <c r="T1989" s="493" t="n">
        <v>0</v>
      </c>
      <c r="U1989" s="493" t="n">
        <v>0</v>
      </c>
      <c r="V1989" s="493" t="n">
        <v>0</v>
      </c>
      <c r="W1989" s="493" t="n">
        <v>0</v>
      </c>
      <c r="X1989" s="493" t="n">
        <v>0</v>
      </c>
      <c r="Y1989" s="493" t="n">
        <v>0</v>
      </c>
      <c r="Z1989" s="493" t="n">
        <v>0</v>
      </c>
      <c r="AA1989" s="493" t="n">
        <v>0</v>
      </c>
      <c r="AB1989" s="493" t="n">
        <v>0</v>
      </c>
      <c r="AC1989" s="493" t="n">
        <v>0</v>
      </c>
      <c r="AD1989" s="493" t="n">
        <v>0</v>
      </c>
      <c r="AE1989" s="493" t="n">
        <v>0</v>
      </c>
      <c r="AF1989" s="493" t="n">
        <v>0</v>
      </c>
      <c r="AG1989" s="493" t="n">
        <v>0</v>
      </c>
      <c r="AH1989" s="493" t="n">
        <v>0</v>
      </c>
      <c r="AI1989" s="493" t="n">
        <v>0</v>
      </c>
      <c r="AJ1989" s="493" t="n">
        <v>0</v>
      </c>
      <c r="AK1989" s="493" t="n">
        <v>0</v>
      </c>
      <c r="AL1989" s="493" t="n">
        <v>0</v>
      </c>
      <c r="AM1989" s="493" t="n">
        <v>0</v>
      </c>
      <c r="AN1989" s="493" t="n">
        <v>0</v>
      </c>
      <c r="AO1989" s="493" t="n">
        <v>0</v>
      </c>
      <c r="AP1989" s="493" t="n">
        <v>0</v>
      </c>
      <c r="AQ1989" s="493" t="n">
        <v>0</v>
      </c>
      <c r="AR1989" s="493" t="n">
        <v>0</v>
      </c>
      <c r="AS1989" s="493" t="n">
        <v>0</v>
      </c>
      <c r="AT1989" s="493" t="n">
        <v>0</v>
      </c>
      <c r="AU1989" s="493" t="n">
        <v>0</v>
      </c>
      <c r="AV1989" s="493" t="n">
        <v>0</v>
      </c>
      <c r="AW1989" s="493" t="n">
        <v>0</v>
      </c>
      <c r="AX1989" s="493" t="n">
        <v>0</v>
      </c>
      <c r="AY1989" s="493" t="n">
        <v>0</v>
      </c>
      <c r="AZ1989" s="493" t="n">
        <v>0</v>
      </c>
      <c r="BA1989" s="493" t="n">
        <v>0</v>
      </c>
      <c r="BB1989" s="493" t="n">
        <v>0</v>
      </c>
      <c r="BC1989" s="493" t="n">
        <v>0</v>
      </c>
      <c r="BD1989" s="493" t="n">
        <v>0</v>
      </c>
      <c r="BE1989" s="493" t="n">
        <v>0</v>
      </c>
      <c r="BF1989" s="493" t="n">
        <v>0</v>
      </c>
      <c r="BG1989" s="493" t="n">
        <v>0</v>
      </c>
      <c r="BH1989" s="493" t="n">
        <v>0</v>
      </c>
      <c r="BI1989" s="493" t="n">
        <v>0</v>
      </c>
      <c r="BJ1989" s="493" t="n">
        <v>0</v>
      </c>
      <c r="BK1989" s="493" t="n">
        <v>0</v>
      </c>
      <c r="BL1989" s="493" t="n">
        <v>0</v>
      </c>
      <c r="BM1989" s="493" t="n">
        <v>163.8</v>
      </c>
      <c r="BN1989" s="493" t="n">
        <v>0</v>
      </c>
      <c r="BO1989" s="493" t="n">
        <v>0</v>
      </c>
      <c r="BP1989" s="493" t="n">
        <v>168.6</v>
      </c>
      <c r="BQ1989" s="493" t="n">
        <v>0</v>
      </c>
      <c r="BR1989" s="493" t="n">
        <v>0</v>
      </c>
      <c r="BS1989" s="493" t="n">
        <v>0</v>
      </c>
      <c r="BT1989" s="493" t="n">
        <v>0</v>
      </c>
      <c r="BU1989" s="493" t="n">
        <v>0</v>
      </c>
      <c r="BV1989" s="493" t="n">
        <v>0</v>
      </c>
      <c r="BW1989" s="493" t="n">
        <v>0</v>
      </c>
    </row>
    <row r="1990">
      <c r="A1990" t="inlineStr">
        <is>
          <t>[C9D1] Angiotensin-II 길항제, 고혈압제 (C2) 혹은 이뇨제 복합제제</t>
        </is>
      </c>
      <c r="B1990" t="inlineStr">
        <is>
          <t>다이이찌산쿄</t>
        </is>
      </c>
      <c r="C1990" t="inlineStr">
        <is>
          <t>올메액트 플러스</t>
        </is>
      </c>
      <c r="D1990" t="inlineStr">
        <is>
          <t>다이이찌산쿄</t>
        </is>
      </c>
      <c r="E1990" t="inlineStr">
        <is>
          <t>hydrochlorothiazide,  olmesartan medoxomil</t>
        </is>
      </c>
      <c r="F1990" t="inlineStr">
        <is>
          <t>종합병원</t>
        </is>
      </c>
      <c r="G1990" t="inlineStr">
        <is>
          <t>Generic</t>
        </is>
      </c>
      <c r="H1990" s="493" t="n">
        <v>3285.45</v>
      </c>
      <c r="I1990" s="493" t="n">
        <v>1995.4</v>
      </c>
      <c r="J1990" s="493" t="n">
        <v>5386.1</v>
      </c>
      <c r="K1990" s="493" t="n">
        <v>2478.97</v>
      </c>
      <c r="L1990" s="493" t="n">
        <v>4057.8</v>
      </c>
      <c r="M1990" s="493" t="n">
        <v>4083.2</v>
      </c>
      <c r="N1990" s="493" t="n">
        <v>1992.6</v>
      </c>
      <c r="O1990" s="493" t="n">
        <v>4081.86</v>
      </c>
      <c r="P1990" s="493" t="n">
        <v>1697.5</v>
      </c>
      <c r="Q1990" s="493" t="n">
        <v>4042</v>
      </c>
      <c r="R1990" s="493" t="n">
        <v>3615.5</v>
      </c>
      <c r="S1990" s="493" t="n">
        <v>1850.4</v>
      </c>
      <c r="T1990" s="493" t="n">
        <v>3493.12</v>
      </c>
      <c r="U1990" s="493" t="n">
        <v>3905.85</v>
      </c>
      <c r="V1990" s="493" t="n">
        <v>3256.38</v>
      </c>
      <c r="W1990" s="493" t="n">
        <v>3321.56</v>
      </c>
      <c r="X1990" s="493" t="n">
        <v>4328.48</v>
      </c>
      <c r="Y1990" s="493" t="n">
        <v>4328.92</v>
      </c>
      <c r="Z1990" s="493" t="n">
        <v>3837.98</v>
      </c>
      <c r="AA1990" s="493" t="n">
        <v>3959.03</v>
      </c>
      <c r="AB1990" s="493" t="n">
        <v>3407.78</v>
      </c>
      <c r="AC1990" s="493" t="n">
        <v>4804.02</v>
      </c>
      <c r="AD1990" s="493" t="n">
        <v>1978</v>
      </c>
      <c r="AE1990" s="493" t="n">
        <v>3487.2</v>
      </c>
      <c r="AF1990" s="493" t="n">
        <v>6170.64</v>
      </c>
      <c r="AG1990" s="493" t="n">
        <v>2747.86</v>
      </c>
      <c r="AH1990" s="493" t="n">
        <v>5340.78</v>
      </c>
      <c r="AI1990" s="493" t="n">
        <v>6353.52</v>
      </c>
      <c r="AJ1990" s="493" t="n">
        <v>4976.7</v>
      </c>
      <c r="AK1990" s="493" t="n">
        <v>3113.6</v>
      </c>
      <c r="AL1990" s="493" t="n">
        <v>3078.29</v>
      </c>
      <c r="AM1990" s="493" t="n">
        <v>1457.9</v>
      </c>
      <c r="AN1990" s="493" t="n">
        <v>755.1</v>
      </c>
      <c r="AO1990" s="493" t="n">
        <v>278.1</v>
      </c>
      <c r="AP1990" s="493" t="n">
        <v>926.7</v>
      </c>
      <c r="AQ1990" s="493" t="n">
        <v>675</v>
      </c>
      <c r="AR1990" s="493" t="n">
        <v>435.6</v>
      </c>
      <c r="AS1990" s="493" t="n">
        <v>932.4</v>
      </c>
      <c r="AT1990" s="493" t="n">
        <v>1045.5</v>
      </c>
      <c r="AU1990" s="493" t="n">
        <v>1044.3</v>
      </c>
      <c r="AV1990" s="493" t="n">
        <v>438</v>
      </c>
      <c r="AW1990" s="493" t="n">
        <v>864.6</v>
      </c>
      <c r="AX1990" s="493" t="n">
        <v>505.2</v>
      </c>
      <c r="AY1990" s="493" t="n">
        <v>441</v>
      </c>
      <c r="AZ1990" s="493" t="n">
        <v>626.4</v>
      </c>
      <c r="BA1990" s="493" t="n">
        <v>138</v>
      </c>
      <c r="BB1990" s="493" t="n">
        <v>0</v>
      </c>
      <c r="BC1990" s="493" t="n">
        <v>0</v>
      </c>
      <c r="BD1990" s="493" t="n">
        <v>0</v>
      </c>
      <c r="BE1990" s="493" t="n">
        <v>0</v>
      </c>
      <c r="BF1990" s="493" t="n">
        <v>0</v>
      </c>
      <c r="BG1990" s="493" t="n">
        <v>0</v>
      </c>
      <c r="BH1990" s="493" t="n">
        <v>0</v>
      </c>
      <c r="BI1990" s="493" t="n">
        <v>0</v>
      </c>
      <c r="BJ1990" s="493" t="n">
        <v>0</v>
      </c>
      <c r="BK1990" s="493" t="n">
        <v>0</v>
      </c>
      <c r="BL1990" s="493" t="n">
        <v>0</v>
      </c>
      <c r="BM1990" s="493" t="n">
        <v>0</v>
      </c>
      <c r="BN1990" s="493" t="n">
        <v>0</v>
      </c>
      <c r="BO1990" s="493" t="n">
        <v>0</v>
      </c>
      <c r="BP1990" s="493" t="n">
        <v>0</v>
      </c>
      <c r="BQ1990" s="493" t="n">
        <v>0</v>
      </c>
      <c r="BR1990" s="493" t="n">
        <v>0</v>
      </c>
      <c r="BS1990" s="493" t="n">
        <v>0</v>
      </c>
      <c r="BT1990" s="493" t="n">
        <v>0</v>
      </c>
      <c r="BU1990" s="493" t="n">
        <v>0</v>
      </c>
      <c r="BV1990" s="493" t="n">
        <v>0</v>
      </c>
      <c r="BW1990" s="493" t="n">
        <v>0</v>
      </c>
    </row>
    <row r="1991">
      <c r="A1991" t="inlineStr">
        <is>
          <t>[C9D1] Angiotensin-II 길항제, 고혈압제 (C2) 혹은 이뇨제 복합제제</t>
        </is>
      </c>
      <c r="B1991" t="inlineStr">
        <is>
          <t>다이이찌산쿄</t>
        </is>
      </c>
      <c r="C1991" t="inlineStr">
        <is>
          <t>올메액트 플러스</t>
        </is>
      </c>
      <c r="D1991" t="inlineStr">
        <is>
          <t>다이이찌산쿄</t>
        </is>
      </c>
      <c r="E1991" t="inlineStr">
        <is>
          <t>hydrochlorothiazide,  olmesartan medoxomil</t>
        </is>
      </c>
      <c r="F1991" t="inlineStr">
        <is>
          <t>병원</t>
        </is>
      </c>
      <c r="G1991" t="inlineStr">
        <is>
          <t>Generic</t>
        </is>
      </c>
      <c r="H1991" s="493" t="n">
        <v>1128.3</v>
      </c>
      <c r="I1991" s="493" t="n">
        <v>1389.9</v>
      </c>
      <c r="J1991" s="493" t="n">
        <v>882.6</v>
      </c>
      <c r="K1991" s="493" t="n">
        <v>267.9</v>
      </c>
      <c r="L1991" s="493" t="n">
        <v>534.3</v>
      </c>
      <c r="M1991" s="493" t="n">
        <v>515.7</v>
      </c>
      <c r="N1991" s="493" t="n">
        <v>199.19</v>
      </c>
      <c r="O1991" s="493" t="n">
        <v>260.25</v>
      </c>
      <c r="P1991" s="493" t="n">
        <v>600.9</v>
      </c>
      <c r="Q1991" s="493" t="n">
        <v>140.1</v>
      </c>
      <c r="R1991" s="493" t="n">
        <v>24</v>
      </c>
      <c r="S1991" s="493" t="n">
        <v>101.85</v>
      </c>
      <c r="T1991" s="493" t="n">
        <v>100.05</v>
      </c>
      <c r="U1991" s="493" t="n">
        <v>231.09</v>
      </c>
      <c r="V1991" s="493" t="n">
        <v>34.16</v>
      </c>
      <c r="W1991" s="493" t="n">
        <v>111.3</v>
      </c>
      <c r="X1991" s="493" t="n">
        <v>151.2</v>
      </c>
      <c r="Y1991" s="493" t="n">
        <v>38.78</v>
      </c>
      <c r="Z1991" s="493" t="n">
        <v>40.65</v>
      </c>
      <c r="AA1991" s="493" t="n">
        <v>120</v>
      </c>
      <c r="AB1991" s="493" t="n">
        <v>0</v>
      </c>
      <c r="AC1991" s="493" t="n">
        <v>166.8</v>
      </c>
      <c r="AD1991" s="493" t="n">
        <v>0</v>
      </c>
      <c r="AE1991" s="493" t="n">
        <v>361.2</v>
      </c>
      <c r="AF1991" s="493" t="n">
        <v>0</v>
      </c>
      <c r="AG1991" s="493" t="n">
        <v>0</v>
      </c>
      <c r="AH1991" s="493" t="n">
        <v>0</v>
      </c>
      <c r="AI1991" s="493" t="n">
        <v>0</v>
      </c>
      <c r="AJ1991" s="493" t="n">
        <v>0</v>
      </c>
      <c r="AK1991" s="493" t="n">
        <v>195.16</v>
      </c>
      <c r="AL1991" s="493" t="n">
        <v>0</v>
      </c>
      <c r="AM1991" s="493" t="n">
        <v>0</v>
      </c>
      <c r="AN1991" s="493" t="n">
        <v>0</v>
      </c>
      <c r="AO1991" s="493" t="n">
        <v>0</v>
      </c>
      <c r="AP1991" s="493" t="n">
        <v>342.6</v>
      </c>
      <c r="AQ1991" s="493" t="n">
        <v>350.4</v>
      </c>
      <c r="AR1991" s="493" t="n">
        <v>0</v>
      </c>
      <c r="AS1991" s="493" t="n">
        <v>0</v>
      </c>
      <c r="AT1991" s="493" t="n">
        <v>304.2</v>
      </c>
      <c r="AU1991" s="493" t="n">
        <v>116.4</v>
      </c>
      <c r="AV1991" s="493" t="n">
        <v>0</v>
      </c>
      <c r="AW1991" s="493" t="n">
        <v>240</v>
      </c>
      <c r="AX1991" s="493" t="n">
        <v>0</v>
      </c>
      <c r="AY1991" s="493" t="n">
        <v>0</v>
      </c>
      <c r="AZ1991" s="493" t="n">
        <v>0</v>
      </c>
      <c r="BA1991" s="493" t="n">
        <v>0</v>
      </c>
      <c r="BB1991" s="493" t="n">
        <v>0</v>
      </c>
      <c r="BC1991" s="493" t="n">
        <v>0</v>
      </c>
      <c r="BD1991" s="493" t="n">
        <v>0</v>
      </c>
      <c r="BE1991" s="493" t="n">
        <v>0</v>
      </c>
      <c r="BF1991" s="493" t="n">
        <v>0</v>
      </c>
      <c r="BG1991" s="493" t="n">
        <v>0</v>
      </c>
      <c r="BH1991" s="493" t="n">
        <v>0</v>
      </c>
      <c r="BI1991" s="493" t="n">
        <v>0</v>
      </c>
      <c r="BJ1991" s="493" t="n">
        <v>0</v>
      </c>
      <c r="BK1991" s="493" t="n">
        <v>0</v>
      </c>
      <c r="BL1991" s="493" t="n">
        <v>0</v>
      </c>
      <c r="BM1991" s="493" t="n">
        <v>0</v>
      </c>
      <c r="BN1991" s="493" t="n">
        <v>0</v>
      </c>
      <c r="BO1991" s="493" t="n">
        <v>0</v>
      </c>
      <c r="BP1991" s="493" t="n">
        <v>0</v>
      </c>
      <c r="BQ1991" s="493" t="n">
        <v>0</v>
      </c>
      <c r="BR1991" s="493" t="n">
        <v>0</v>
      </c>
      <c r="BS1991" s="493" t="n">
        <v>0</v>
      </c>
      <c r="BT1991" s="493" t="n">
        <v>0</v>
      </c>
      <c r="BU1991" s="493" t="n">
        <v>0</v>
      </c>
      <c r="BV1991" s="493" t="n">
        <v>0</v>
      </c>
      <c r="BW1991" s="493" t="n">
        <v>0</v>
      </c>
    </row>
    <row r="1992">
      <c r="A1992" t="inlineStr">
        <is>
          <t>[C9D1] Angiotensin-II 길항제, 고혈압제 (C2) 혹은 이뇨제 복합제제</t>
        </is>
      </c>
      <c r="B1992" t="inlineStr">
        <is>
          <t>다이이찌산쿄</t>
        </is>
      </c>
      <c r="C1992" t="inlineStr">
        <is>
          <t>올메액트 플러스</t>
        </is>
      </c>
      <c r="D1992" t="inlineStr">
        <is>
          <t>다이이찌산쿄</t>
        </is>
      </c>
      <c r="E1992" t="inlineStr">
        <is>
          <t>hydrochlorothiazide,  olmesartan medoxomil</t>
        </is>
      </c>
      <c r="F1992" t="inlineStr">
        <is>
          <t>의원</t>
        </is>
      </c>
      <c r="G1992" t="inlineStr">
        <is>
          <t>Generic</t>
        </is>
      </c>
      <c r="H1992" s="493" t="n">
        <v>27051.15</v>
      </c>
      <c r="I1992" s="493" t="n">
        <v>28399.05</v>
      </c>
      <c r="J1992" s="493" t="n">
        <v>28065.62</v>
      </c>
      <c r="K1992" s="493" t="n">
        <v>35612.22</v>
      </c>
      <c r="L1992" s="493" t="n">
        <v>23219.25</v>
      </c>
      <c r="M1992" s="493" t="n">
        <v>27636.75</v>
      </c>
      <c r="N1992" s="493" t="n">
        <v>27727.9</v>
      </c>
      <c r="O1992" s="493" t="n">
        <v>25492.83</v>
      </c>
      <c r="P1992" s="493" t="n">
        <v>24247.04</v>
      </c>
      <c r="Q1992" s="493" t="n">
        <v>24060.4</v>
      </c>
      <c r="R1992" s="493" t="n">
        <v>23932.15</v>
      </c>
      <c r="S1992" s="493" t="n">
        <v>25918.36</v>
      </c>
      <c r="T1992" s="493" t="n">
        <v>26686.35</v>
      </c>
      <c r="U1992" s="493" t="n">
        <v>25943.82</v>
      </c>
      <c r="V1992" s="493" t="n">
        <v>28221.19</v>
      </c>
      <c r="W1992" s="493" t="n">
        <v>27402.9</v>
      </c>
      <c r="X1992" s="493" t="n">
        <v>25225.25</v>
      </c>
      <c r="Y1992" s="493" t="n">
        <v>21797.9</v>
      </c>
      <c r="Z1992" s="493" t="n">
        <v>31483.41</v>
      </c>
      <c r="AA1992" s="493" t="n">
        <v>26411.61</v>
      </c>
      <c r="AB1992" s="493" t="n">
        <v>25325.51</v>
      </c>
      <c r="AC1992" s="493" t="n">
        <v>26040.85</v>
      </c>
      <c r="AD1992" s="493" t="n">
        <v>30077.68</v>
      </c>
      <c r="AE1992" s="493" t="n">
        <v>27146.71</v>
      </c>
      <c r="AF1992" s="493" t="n">
        <v>30319.85</v>
      </c>
      <c r="AG1992" s="493" t="n">
        <v>27491.49</v>
      </c>
      <c r="AH1992" s="493" t="n">
        <v>31475.68</v>
      </c>
      <c r="AI1992" s="493" t="n">
        <v>29018.11</v>
      </c>
      <c r="AJ1992" s="493" t="n">
        <v>29214.75</v>
      </c>
      <c r="AK1992" s="493" t="n">
        <v>29950.2</v>
      </c>
      <c r="AL1992" s="493" t="n">
        <v>31290.05</v>
      </c>
      <c r="AM1992" s="493" t="n">
        <v>29062.8</v>
      </c>
      <c r="AN1992" s="493" t="n">
        <v>28748.14</v>
      </c>
      <c r="AO1992" s="493" t="n">
        <v>35602.38</v>
      </c>
      <c r="AP1992" s="493" t="n">
        <v>32474.15</v>
      </c>
      <c r="AQ1992" s="493" t="n">
        <v>29553.8</v>
      </c>
      <c r="AR1992" s="493" t="n">
        <v>31330.07</v>
      </c>
      <c r="AS1992" s="493" t="n">
        <v>26442.47</v>
      </c>
      <c r="AT1992" s="493" t="n">
        <v>29632.15</v>
      </c>
      <c r="AU1992" s="493" t="n">
        <v>29736.29</v>
      </c>
      <c r="AV1992" s="493" t="n">
        <v>27305.92</v>
      </c>
      <c r="AW1992" s="493" t="n">
        <v>20214.92</v>
      </c>
      <c r="AX1992" s="493" t="n">
        <v>19207.23</v>
      </c>
      <c r="AY1992" s="493" t="n">
        <v>16970.54</v>
      </c>
      <c r="AZ1992" s="493" t="n">
        <v>16813.1</v>
      </c>
      <c r="BA1992" s="493" t="n">
        <v>17160.3</v>
      </c>
      <c r="BB1992" s="493" t="n">
        <v>14780</v>
      </c>
      <c r="BC1992" s="493" t="n">
        <v>13108.44</v>
      </c>
      <c r="BD1992" s="493" t="n">
        <v>7977.7</v>
      </c>
      <c r="BE1992" s="493" t="n">
        <v>3193.1</v>
      </c>
      <c r="BF1992" s="493" t="n">
        <v>2485.89</v>
      </c>
      <c r="BG1992" s="493" t="n">
        <v>0</v>
      </c>
      <c r="BH1992" s="493" t="n">
        <v>0</v>
      </c>
      <c r="BI1992" s="493" t="n">
        <v>0</v>
      </c>
      <c r="BJ1992" s="493" t="n">
        <v>0</v>
      </c>
      <c r="BK1992" s="493" t="n">
        <v>0</v>
      </c>
      <c r="BL1992" s="493" t="n">
        <v>0</v>
      </c>
      <c r="BM1992" s="493" t="n">
        <v>0</v>
      </c>
      <c r="BN1992" s="493" t="n">
        <v>0</v>
      </c>
      <c r="BO1992" s="493" t="n">
        <v>0</v>
      </c>
      <c r="BP1992" s="493" t="n">
        <v>0</v>
      </c>
      <c r="BQ1992" s="493" t="n">
        <v>0</v>
      </c>
      <c r="BR1992" s="493" t="n">
        <v>0</v>
      </c>
      <c r="BS1992" s="493" t="n">
        <v>0</v>
      </c>
      <c r="BT1992" s="493" t="n">
        <v>0</v>
      </c>
      <c r="BU1992" s="493" t="n">
        <v>0</v>
      </c>
      <c r="BV1992" s="493" t="n">
        <v>0</v>
      </c>
      <c r="BW1992" s="493" t="n">
        <v>0</v>
      </c>
    </row>
    <row r="1993">
      <c r="A1993" t="inlineStr">
        <is>
          <t>[C9D1] Angiotensin-II 길항제, 고혈압제 (C2) 혹은 이뇨제 복합제제</t>
        </is>
      </c>
      <c r="B1993" t="inlineStr">
        <is>
          <t>다이이찌산쿄</t>
        </is>
      </c>
      <c r="C1993" t="inlineStr">
        <is>
          <t>올메액트 플러스</t>
        </is>
      </c>
      <c r="D1993" t="inlineStr">
        <is>
          <t>다이이찌산쿄</t>
        </is>
      </c>
      <c r="E1993" t="inlineStr">
        <is>
          <t>hydrochlorothiazide,  olmesartan medoxomil</t>
        </is>
      </c>
      <c r="F1993" t="inlineStr">
        <is>
          <t>보건소</t>
        </is>
      </c>
      <c r="G1993" t="inlineStr">
        <is>
          <t>Generic</t>
        </is>
      </c>
      <c r="H1993" s="493" t="n">
        <v>12000</v>
      </c>
      <c r="I1993" s="493" t="n">
        <v>6</v>
      </c>
      <c r="J1993" s="493" t="n">
        <v>0</v>
      </c>
      <c r="K1993" s="493" t="n">
        <v>6</v>
      </c>
      <c r="L1993" s="493" t="n">
        <v>124.2</v>
      </c>
      <c r="M1993" s="493" t="n">
        <v>5.4</v>
      </c>
      <c r="N1993" s="493" t="n">
        <v>120</v>
      </c>
      <c r="O1993" s="493" t="n">
        <v>7.8</v>
      </c>
      <c r="P1993" s="493" t="n">
        <v>189.6</v>
      </c>
      <c r="Q1993" s="493" t="n">
        <v>9.6</v>
      </c>
      <c r="R1993" s="493" t="n">
        <v>206.4</v>
      </c>
      <c r="S1993" s="493" t="n">
        <v>7.8</v>
      </c>
      <c r="T1993" s="493" t="n">
        <v>0</v>
      </c>
      <c r="U1993" s="493" t="n">
        <v>6.6</v>
      </c>
      <c r="V1993" s="493" t="n">
        <v>0</v>
      </c>
      <c r="W1993" s="493" t="n">
        <v>5.4</v>
      </c>
      <c r="X1993" s="493" t="n">
        <v>0</v>
      </c>
      <c r="Y1993" s="493" t="n">
        <v>6</v>
      </c>
      <c r="Z1993" s="493" t="n">
        <v>0</v>
      </c>
      <c r="AA1993" s="493" t="n">
        <v>6.6</v>
      </c>
      <c r="AB1993" s="493" t="n">
        <v>0</v>
      </c>
      <c r="AC1993" s="493" t="n">
        <v>3.6</v>
      </c>
      <c r="AD1993" s="493" t="n">
        <v>0</v>
      </c>
      <c r="AE1993" s="493" t="n">
        <v>1.8</v>
      </c>
      <c r="AF1993" s="493" t="n">
        <v>0</v>
      </c>
      <c r="AG1993" s="493" t="n">
        <v>3810.6</v>
      </c>
      <c r="AH1993" s="493" t="n">
        <v>0</v>
      </c>
      <c r="AI1993" s="493" t="n">
        <v>1.2</v>
      </c>
      <c r="AJ1993" s="493" t="n">
        <v>0</v>
      </c>
      <c r="AK1993" s="493" t="n">
        <v>3612.9</v>
      </c>
      <c r="AL1993" s="493" t="n">
        <v>0</v>
      </c>
      <c r="AM1993" s="493" t="n">
        <v>1.2</v>
      </c>
      <c r="AN1993" s="493" t="n">
        <v>4382.4</v>
      </c>
      <c r="AO1993" s="493" t="n">
        <v>0</v>
      </c>
      <c r="AP1993" s="493" t="n">
        <v>1.2</v>
      </c>
      <c r="AQ1993" s="493" t="n">
        <v>0</v>
      </c>
      <c r="AR1993" s="493" t="n">
        <v>7036.8</v>
      </c>
      <c r="AS1993" s="493" t="n">
        <v>0</v>
      </c>
      <c r="AT1993" s="493" t="n">
        <v>0</v>
      </c>
      <c r="AU1993" s="493" t="n">
        <v>0.6</v>
      </c>
      <c r="AV1993" s="493" t="n">
        <v>3540.6</v>
      </c>
      <c r="AW1993" s="493" t="n">
        <v>0</v>
      </c>
      <c r="AX1993" s="493" t="n">
        <v>1.2</v>
      </c>
      <c r="AY1993" s="493" t="n">
        <v>0</v>
      </c>
      <c r="AZ1993" s="493" t="n">
        <v>1.8</v>
      </c>
      <c r="BA1993" s="493" t="n">
        <v>0</v>
      </c>
      <c r="BB1993" s="493" t="n">
        <v>1.8</v>
      </c>
      <c r="BC1993" s="493" t="n">
        <v>0</v>
      </c>
      <c r="BD1993" s="493" t="n">
        <v>1.8</v>
      </c>
      <c r="BE1993" s="493" t="n">
        <v>0</v>
      </c>
      <c r="BF1993" s="493" t="n">
        <v>0</v>
      </c>
      <c r="BG1993" s="493" t="n">
        <v>0</v>
      </c>
      <c r="BH1993" s="493" t="n">
        <v>0</v>
      </c>
      <c r="BI1993" s="493" t="n">
        <v>0</v>
      </c>
      <c r="BJ1993" s="493" t="n">
        <v>0</v>
      </c>
      <c r="BK1993" s="493" t="n">
        <v>0</v>
      </c>
      <c r="BL1993" s="493" t="n">
        <v>0</v>
      </c>
      <c r="BM1993" s="493" t="n">
        <v>0</v>
      </c>
      <c r="BN1993" s="493" t="n">
        <v>0</v>
      </c>
      <c r="BO1993" s="493" t="n">
        <v>0</v>
      </c>
      <c r="BP1993" s="493" t="n">
        <v>0</v>
      </c>
      <c r="BQ1993" s="493" t="n">
        <v>0</v>
      </c>
      <c r="BR1993" s="493" t="n">
        <v>0</v>
      </c>
      <c r="BS1993" s="493" t="n">
        <v>0</v>
      </c>
      <c r="BT1993" s="493" t="n">
        <v>0</v>
      </c>
      <c r="BU1993" s="493" t="n">
        <v>0</v>
      </c>
      <c r="BV1993" s="493" t="n">
        <v>0</v>
      </c>
      <c r="BW1993" s="493" t="n">
        <v>0</v>
      </c>
    </row>
    <row r="1994">
      <c r="A1994" t="inlineStr">
        <is>
          <t>[C9D1] Angiotensin-II 길항제, 고혈압제 (C2) 혹은 이뇨제 복합제제</t>
        </is>
      </c>
      <c r="B1994" t="inlineStr">
        <is>
          <t>대우제약</t>
        </is>
      </c>
      <c r="C1994" t="inlineStr">
        <is>
          <t>카로자 플러스</t>
        </is>
      </c>
      <c r="D1994" t="inlineStr">
        <is>
          <t>대우제약</t>
        </is>
      </c>
      <c r="E1994" t="inlineStr">
        <is>
          <t>hydrochlorothiazide,  losartan potassium</t>
        </is>
      </c>
      <c r="F1994" t="inlineStr">
        <is>
          <t>병원</t>
        </is>
      </c>
      <c r="G1994" t="inlineStr">
        <is>
          <t>Generic</t>
        </is>
      </c>
      <c r="H1994" s="493" t="n">
        <v>0</v>
      </c>
      <c r="I1994" s="493" t="n">
        <v>0</v>
      </c>
      <c r="J1994" s="493" t="n">
        <v>0</v>
      </c>
      <c r="K1994" s="493" t="n">
        <v>0</v>
      </c>
      <c r="L1994" s="493" t="n">
        <v>0</v>
      </c>
      <c r="M1994" s="493" t="n">
        <v>0</v>
      </c>
      <c r="N1994" s="493" t="n">
        <v>0</v>
      </c>
      <c r="O1994" s="493" t="n">
        <v>0</v>
      </c>
      <c r="P1994" s="493" t="n">
        <v>364</v>
      </c>
      <c r="Q1994" s="493" t="n">
        <v>0</v>
      </c>
      <c r="R1994" s="493" t="n">
        <v>0</v>
      </c>
      <c r="S1994" s="493" t="n">
        <v>0</v>
      </c>
      <c r="T1994" s="493" t="n">
        <v>0</v>
      </c>
      <c r="U1994" s="493" t="n">
        <v>0</v>
      </c>
      <c r="V1994" s="493" t="n">
        <v>0</v>
      </c>
      <c r="W1994" s="493" t="n">
        <v>0</v>
      </c>
      <c r="X1994" s="493" t="n">
        <v>0</v>
      </c>
      <c r="Y1994" s="493" t="n">
        <v>0</v>
      </c>
      <c r="Z1994" s="493" t="n">
        <v>0</v>
      </c>
      <c r="AA1994" s="493" t="n">
        <v>0</v>
      </c>
      <c r="AB1994" s="493" t="n">
        <v>0</v>
      </c>
      <c r="AC1994" s="493" t="n">
        <v>0</v>
      </c>
      <c r="AD1994" s="493" t="n">
        <v>0</v>
      </c>
      <c r="AE1994" s="493" t="n">
        <v>0</v>
      </c>
      <c r="AF1994" s="493" t="n">
        <v>0</v>
      </c>
      <c r="AG1994" s="493" t="n">
        <v>0</v>
      </c>
      <c r="AH1994" s="493" t="n">
        <v>0</v>
      </c>
      <c r="AI1994" s="493" t="n">
        <v>0</v>
      </c>
      <c r="AJ1994" s="493" t="n">
        <v>0</v>
      </c>
      <c r="AK1994" s="493" t="n">
        <v>0</v>
      </c>
      <c r="AL1994" s="493" t="n">
        <v>0</v>
      </c>
      <c r="AM1994" s="493" t="n">
        <v>0</v>
      </c>
      <c r="AN1994" s="493" t="n">
        <v>0</v>
      </c>
      <c r="AO1994" s="493" t="n">
        <v>0</v>
      </c>
      <c r="AP1994" s="493" t="n">
        <v>0</v>
      </c>
      <c r="AQ1994" s="493" t="n">
        <v>0</v>
      </c>
      <c r="AR1994" s="493" t="n">
        <v>0</v>
      </c>
      <c r="AS1994" s="493" t="n">
        <v>0</v>
      </c>
      <c r="AT1994" s="493" t="n">
        <v>0</v>
      </c>
      <c r="AU1994" s="493" t="n">
        <v>0</v>
      </c>
      <c r="AV1994" s="493" t="n">
        <v>0</v>
      </c>
      <c r="AW1994" s="493" t="n">
        <v>0</v>
      </c>
      <c r="AX1994" s="493" t="n">
        <v>0</v>
      </c>
      <c r="AY1994" s="493" t="n">
        <v>0</v>
      </c>
      <c r="AZ1994" s="493" t="n">
        <v>0</v>
      </c>
      <c r="BA1994" s="493" t="n">
        <v>0</v>
      </c>
      <c r="BB1994" s="493" t="n">
        <v>0</v>
      </c>
      <c r="BC1994" s="493" t="n">
        <v>0</v>
      </c>
      <c r="BD1994" s="493" t="n">
        <v>0</v>
      </c>
      <c r="BE1994" s="493" t="n">
        <v>0</v>
      </c>
      <c r="BF1994" s="493" t="n">
        <v>0</v>
      </c>
      <c r="BG1994" s="493" t="n">
        <v>0</v>
      </c>
      <c r="BH1994" s="493" t="n">
        <v>0</v>
      </c>
      <c r="BI1994" s="493" t="n">
        <v>0</v>
      </c>
      <c r="BJ1994" s="493" t="n">
        <v>0</v>
      </c>
      <c r="BK1994" s="493" t="n">
        <v>0</v>
      </c>
      <c r="BL1994" s="493" t="n">
        <v>0</v>
      </c>
      <c r="BM1994" s="493" t="n">
        <v>0</v>
      </c>
      <c r="BN1994" s="493" t="n">
        <v>0</v>
      </c>
      <c r="BO1994" s="493" t="n">
        <v>0</v>
      </c>
      <c r="BP1994" s="493" t="n">
        <v>0</v>
      </c>
      <c r="BQ1994" s="493" t="n">
        <v>0</v>
      </c>
      <c r="BR1994" s="493" t="n">
        <v>0</v>
      </c>
      <c r="BS1994" s="493" t="n">
        <v>0</v>
      </c>
      <c r="BT1994" s="493" t="n">
        <v>0</v>
      </c>
      <c r="BU1994" s="493" t="n">
        <v>0</v>
      </c>
      <c r="BV1994" s="493" t="n">
        <v>0</v>
      </c>
      <c r="BW1994" s="493" t="n">
        <v>0</v>
      </c>
    </row>
    <row r="1995">
      <c r="A1995" t="inlineStr">
        <is>
          <t>[C9D1] Angiotensin-II 길항제, 고혈압제 (C2) 혹은 이뇨제 복합제제</t>
        </is>
      </c>
      <c r="B1995" t="inlineStr">
        <is>
          <t>대우제약</t>
        </is>
      </c>
      <c r="C1995" t="inlineStr">
        <is>
          <t>카로자 플러스</t>
        </is>
      </c>
      <c r="D1995" t="inlineStr">
        <is>
          <t>대우제약</t>
        </is>
      </c>
      <c r="E1995" t="inlineStr">
        <is>
          <t>hydrochlorothiazide,  losartan potassium</t>
        </is>
      </c>
      <c r="F1995" t="inlineStr">
        <is>
          <t>의원</t>
        </is>
      </c>
      <c r="G1995" t="inlineStr">
        <is>
          <t>Generic</t>
        </is>
      </c>
      <c r="H1995" s="493" t="n">
        <v>32034.9</v>
      </c>
      <c r="I1995" s="493" t="n">
        <v>36991</v>
      </c>
      <c r="J1995" s="493" t="n">
        <v>46308.1</v>
      </c>
      <c r="K1995" s="493" t="n">
        <v>44755.55</v>
      </c>
      <c r="L1995" s="493" t="n">
        <v>40453.6</v>
      </c>
      <c r="M1995" s="493" t="n">
        <v>38751.9</v>
      </c>
      <c r="N1995" s="493" t="n">
        <v>36657.05</v>
      </c>
      <c r="O1995" s="493" t="n">
        <v>39078.1</v>
      </c>
      <c r="P1995" s="493" t="n">
        <v>34284.8</v>
      </c>
      <c r="Q1995" s="493" t="n">
        <v>34322</v>
      </c>
      <c r="R1995" s="493" t="n">
        <v>30290.6</v>
      </c>
      <c r="S1995" s="493" t="n">
        <v>3764.3</v>
      </c>
      <c r="T1995" s="493" t="n">
        <v>0</v>
      </c>
      <c r="U1995" s="493" t="n">
        <v>0</v>
      </c>
      <c r="V1995" s="493" t="n">
        <v>0</v>
      </c>
      <c r="W1995" s="493" t="n">
        <v>0</v>
      </c>
      <c r="X1995" s="493" t="n">
        <v>0</v>
      </c>
      <c r="Y1995" s="493" t="n">
        <v>0</v>
      </c>
      <c r="Z1995" s="493" t="n">
        <v>0</v>
      </c>
      <c r="AA1995" s="493" t="n">
        <v>0</v>
      </c>
      <c r="AB1995" s="493" t="n">
        <v>0</v>
      </c>
      <c r="AC1995" s="493" t="n">
        <v>0</v>
      </c>
      <c r="AD1995" s="493" t="n">
        <v>0</v>
      </c>
      <c r="AE1995" s="493" t="n">
        <v>0</v>
      </c>
      <c r="AF1995" s="493" t="n">
        <v>0</v>
      </c>
      <c r="AG1995" s="493" t="n">
        <v>0</v>
      </c>
      <c r="AH1995" s="493" t="n">
        <v>0</v>
      </c>
      <c r="AI1995" s="493" t="n">
        <v>0</v>
      </c>
      <c r="AJ1995" s="493" t="n">
        <v>0</v>
      </c>
      <c r="AK1995" s="493" t="n">
        <v>0</v>
      </c>
      <c r="AL1995" s="493" t="n">
        <v>0</v>
      </c>
      <c r="AM1995" s="493" t="n">
        <v>0</v>
      </c>
      <c r="AN1995" s="493" t="n">
        <v>0</v>
      </c>
      <c r="AO1995" s="493" t="n">
        <v>0</v>
      </c>
      <c r="AP1995" s="493" t="n">
        <v>0</v>
      </c>
      <c r="AQ1995" s="493" t="n">
        <v>0</v>
      </c>
      <c r="AR1995" s="493" t="n">
        <v>0</v>
      </c>
      <c r="AS1995" s="493" t="n">
        <v>0</v>
      </c>
      <c r="AT1995" s="493" t="n">
        <v>0</v>
      </c>
      <c r="AU1995" s="493" t="n">
        <v>0</v>
      </c>
      <c r="AV1995" s="493" t="n">
        <v>0</v>
      </c>
      <c r="AW1995" s="493" t="n">
        <v>0</v>
      </c>
      <c r="AX1995" s="493" t="n">
        <v>0</v>
      </c>
      <c r="AY1995" s="493" t="n">
        <v>0</v>
      </c>
      <c r="AZ1995" s="493" t="n">
        <v>0</v>
      </c>
      <c r="BA1995" s="493" t="n">
        <v>0</v>
      </c>
      <c r="BB1995" s="493" t="n">
        <v>0</v>
      </c>
      <c r="BC1995" s="493" t="n">
        <v>0</v>
      </c>
      <c r="BD1995" s="493" t="n">
        <v>0</v>
      </c>
      <c r="BE1995" s="493" t="n">
        <v>0</v>
      </c>
      <c r="BF1995" s="493" t="n">
        <v>0</v>
      </c>
      <c r="BG1995" s="493" t="n">
        <v>0</v>
      </c>
      <c r="BH1995" s="493" t="n">
        <v>0</v>
      </c>
      <c r="BI1995" s="493" t="n">
        <v>0</v>
      </c>
      <c r="BJ1995" s="493" t="n">
        <v>0</v>
      </c>
      <c r="BK1995" s="493" t="n">
        <v>0</v>
      </c>
      <c r="BL1995" s="493" t="n">
        <v>0</v>
      </c>
      <c r="BM1995" s="493" t="n">
        <v>0</v>
      </c>
      <c r="BN1995" s="493" t="n">
        <v>0</v>
      </c>
      <c r="BO1995" s="493" t="n">
        <v>0</v>
      </c>
      <c r="BP1995" s="493" t="n">
        <v>0</v>
      </c>
      <c r="BQ1995" s="493" t="n">
        <v>0</v>
      </c>
      <c r="BR1995" s="493" t="n">
        <v>0</v>
      </c>
      <c r="BS1995" s="493" t="n">
        <v>0</v>
      </c>
      <c r="BT1995" s="493" t="n">
        <v>0</v>
      </c>
      <c r="BU1995" s="493" t="n">
        <v>0</v>
      </c>
      <c r="BV1995" s="493" t="n">
        <v>0</v>
      </c>
      <c r="BW1995" s="493" t="n">
        <v>0</v>
      </c>
    </row>
    <row r="1996">
      <c r="A1996" t="inlineStr">
        <is>
          <t>[C9D1] Angiotensin-II 길항제, 고혈압제 (C2) 혹은 이뇨제 복합제제</t>
        </is>
      </c>
      <c r="B1996" t="inlineStr">
        <is>
          <t>대우제약</t>
        </is>
      </c>
      <c r="C1996" t="inlineStr">
        <is>
          <t>텔미클로</t>
        </is>
      </c>
      <c r="D1996" t="inlineStr">
        <is>
          <t>대우제약</t>
        </is>
      </c>
      <c r="E1996" t="inlineStr">
        <is>
          <t>hydrochlorothiazide,  telmisartan</t>
        </is>
      </c>
      <c r="F1996" t="inlineStr">
        <is>
          <t>상급종합병원</t>
        </is>
      </c>
      <c r="G1996" t="inlineStr">
        <is>
          <t>Generic</t>
        </is>
      </c>
      <c r="H1996" s="493" t="n">
        <v>0</v>
      </c>
      <c r="I1996" s="493" t="n">
        <v>0</v>
      </c>
      <c r="J1996" s="493" t="n">
        <v>0</v>
      </c>
      <c r="K1996" s="493" t="n">
        <v>0</v>
      </c>
      <c r="L1996" s="493" t="n">
        <v>0</v>
      </c>
      <c r="M1996" s="493" t="n">
        <v>0</v>
      </c>
      <c r="N1996" s="493" t="n">
        <v>0</v>
      </c>
      <c r="O1996" s="493" t="n">
        <v>0</v>
      </c>
      <c r="P1996" s="493" t="n">
        <v>0</v>
      </c>
      <c r="Q1996" s="493" t="n">
        <v>0</v>
      </c>
      <c r="R1996" s="493" t="n">
        <v>0</v>
      </c>
      <c r="S1996" s="493" t="n">
        <v>0</v>
      </c>
      <c r="T1996" s="493" t="n">
        <v>0</v>
      </c>
      <c r="U1996" s="493" t="n">
        <v>0</v>
      </c>
      <c r="V1996" s="493" t="n">
        <v>0</v>
      </c>
      <c r="W1996" s="493" t="n">
        <v>366.9</v>
      </c>
      <c r="X1996" s="493" t="n">
        <v>0</v>
      </c>
      <c r="Y1996" s="493" t="n">
        <v>607.8</v>
      </c>
      <c r="Z1996" s="493" t="n">
        <v>0</v>
      </c>
      <c r="AA1996" s="493" t="n">
        <v>0</v>
      </c>
      <c r="AB1996" s="493" t="n">
        <v>0</v>
      </c>
      <c r="AC1996" s="493" t="n">
        <v>0</v>
      </c>
      <c r="AD1996" s="493" t="n">
        <v>0</v>
      </c>
      <c r="AE1996" s="493" t="n">
        <v>0</v>
      </c>
      <c r="AF1996" s="493" t="n">
        <v>0</v>
      </c>
      <c r="AG1996" s="493" t="n">
        <v>0</v>
      </c>
      <c r="AH1996" s="493" t="n">
        <v>0</v>
      </c>
      <c r="AI1996" s="493" t="n">
        <v>0</v>
      </c>
      <c r="AJ1996" s="493" t="n">
        <v>0</v>
      </c>
      <c r="AK1996" s="493" t="n">
        <v>0</v>
      </c>
      <c r="AL1996" s="493" t="n">
        <v>0</v>
      </c>
      <c r="AM1996" s="493" t="n">
        <v>0</v>
      </c>
      <c r="AN1996" s="493" t="n">
        <v>0</v>
      </c>
      <c r="AO1996" s="493" t="n">
        <v>0</v>
      </c>
      <c r="AP1996" s="493" t="n">
        <v>0</v>
      </c>
      <c r="AQ1996" s="493" t="n">
        <v>0</v>
      </c>
      <c r="AR1996" s="493" t="n">
        <v>0</v>
      </c>
      <c r="AS1996" s="493" t="n">
        <v>0</v>
      </c>
      <c r="AT1996" s="493" t="n">
        <v>0</v>
      </c>
      <c r="AU1996" s="493" t="n">
        <v>0</v>
      </c>
      <c r="AV1996" s="493" t="n">
        <v>0</v>
      </c>
      <c r="AW1996" s="493" t="n">
        <v>0</v>
      </c>
      <c r="AX1996" s="493" t="n">
        <v>0</v>
      </c>
      <c r="AY1996" s="493" t="n">
        <v>0</v>
      </c>
      <c r="AZ1996" s="493" t="n">
        <v>0</v>
      </c>
      <c r="BA1996" s="493" t="n">
        <v>0</v>
      </c>
      <c r="BB1996" s="493" t="n">
        <v>0</v>
      </c>
      <c r="BC1996" s="493" t="n">
        <v>0</v>
      </c>
      <c r="BD1996" s="493" t="n">
        <v>0</v>
      </c>
      <c r="BE1996" s="493" t="n">
        <v>0</v>
      </c>
      <c r="BF1996" s="493" t="n">
        <v>0</v>
      </c>
      <c r="BG1996" s="493" t="n">
        <v>0</v>
      </c>
      <c r="BH1996" s="493" t="n">
        <v>0</v>
      </c>
      <c r="BI1996" s="493" t="n">
        <v>0</v>
      </c>
      <c r="BJ1996" s="493" t="n">
        <v>0</v>
      </c>
      <c r="BK1996" s="493" t="n">
        <v>0</v>
      </c>
      <c r="BL1996" s="493" t="n">
        <v>0</v>
      </c>
      <c r="BM1996" s="493" t="n">
        <v>0</v>
      </c>
      <c r="BN1996" s="493" t="n">
        <v>0</v>
      </c>
      <c r="BO1996" s="493" t="n">
        <v>0</v>
      </c>
      <c r="BP1996" s="493" t="n">
        <v>0</v>
      </c>
      <c r="BQ1996" s="493" t="n">
        <v>0</v>
      </c>
      <c r="BR1996" s="493" t="n">
        <v>0</v>
      </c>
      <c r="BS1996" s="493" t="n">
        <v>0</v>
      </c>
      <c r="BT1996" s="493" t="n">
        <v>0</v>
      </c>
      <c r="BU1996" s="493" t="n">
        <v>0</v>
      </c>
      <c r="BV1996" s="493" t="n">
        <v>0</v>
      </c>
      <c r="BW1996" s="493" t="n">
        <v>0</v>
      </c>
    </row>
    <row r="1997">
      <c r="A1997" t="inlineStr">
        <is>
          <t>[C9D1] Angiotensin-II 길항제, 고혈압제 (C2) 혹은 이뇨제 복합제제</t>
        </is>
      </c>
      <c r="B1997" t="inlineStr">
        <is>
          <t>대우제약</t>
        </is>
      </c>
      <c r="C1997" t="inlineStr">
        <is>
          <t>텔미클로</t>
        </is>
      </c>
      <c r="D1997" t="inlineStr">
        <is>
          <t>대우제약</t>
        </is>
      </c>
      <c r="E1997" t="inlineStr">
        <is>
          <t>hydrochlorothiazide,  telmisartan</t>
        </is>
      </c>
      <c r="F1997" t="inlineStr">
        <is>
          <t>의원</t>
        </is>
      </c>
      <c r="G1997" t="inlineStr">
        <is>
          <t>Generic</t>
        </is>
      </c>
      <c r="H1997" s="493" t="n">
        <v>11745.07</v>
      </c>
      <c r="I1997" s="493" t="n">
        <v>8577.049999999999</v>
      </c>
      <c r="J1997" s="493" t="n">
        <v>15718.62</v>
      </c>
      <c r="K1997" s="493" t="n">
        <v>9364.870000000001</v>
      </c>
      <c r="L1997" s="493" t="n">
        <v>8021.14</v>
      </c>
      <c r="M1997" s="493" t="n">
        <v>3386.1</v>
      </c>
      <c r="N1997" s="493" t="n">
        <v>3326.4</v>
      </c>
      <c r="O1997" s="493" t="n">
        <v>0</v>
      </c>
      <c r="P1997" s="493" t="n">
        <v>0</v>
      </c>
      <c r="Q1997" s="493" t="n">
        <v>0</v>
      </c>
      <c r="R1997" s="493" t="n">
        <v>0</v>
      </c>
      <c r="S1997" s="493" t="n">
        <v>2053.36</v>
      </c>
      <c r="T1997" s="493" t="n">
        <v>2270.56</v>
      </c>
      <c r="U1997" s="493" t="n">
        <v>1741.36</v>
      </c>
      <c r="V1997" s="493" t="n">
        <v>2714.71</v>
      </c>
      <c r="W1997" s="493" t="n">
        <v>2196.9</v>
      </c>
      <c r="X1997" s="493" t="n">
        <v>2445.6</v>
      </c>
      <c r="Y1997" s="493" t="n">
        <v>1940.25</v>
      </c>
      <c r="Z1997" s="493" t="n">
        <v>2045.5</v>
      </c>
      <c r="AA1997" s="493" t="n">
        <v>1913.5</v>
      </c>
      <c r="AB1997" s="493" t="n">
        <v>2152.36</v>
      </c>
      <c r="AC1997" s="493" t="n">
        <v>2725.67</v>
      </c>
      <c r="AD1997" s="493" t="n">
        <v>0</v>
      </c>
      <c r="AE1997" s="493" t="n">
        <v>0</v>
      </c>
      <c r="AF1997" s="493" t="n">
        <v>0</v>
      </c>
      <c r="AG1997" s="493" t="n">
        <v>0</v>
      </c>
      <c r="AH1997" s="493" t="n">
        <v>0</v>
      </c>
      <c r="AI1997" s="493" t="n">
        <v>0</v>
      </c>
      <c r="AJ1997" s="493" t="n">
        <v>0</v>
      </c>
      <c r="AK1997" s="493" t="n">
        <v>0</v>
      </c>
      <c r="AL1997" s="493" t="n">
        <v>0</v>
      </c>
      <c r="AM1997" s="493" t="n">
        <v>0</v>
      </c>
      <c r="AN1997" s="493" t="n">
        <v>0</v>
      </c>
      <c r="AO1997" s="493" t="n">
        <v>0</v>
      </c>
      <c r="AP1997" s="493" t="n">
        <v>0</v>
      </c>
      <c r="AQ1997" s="493" t="n">
        <v>0</v>
      </c>
      <c r="AR1997" s="493" t="n">
        <v>0</v>
      </c>
      <c r="AS1997" s="493" t="n">
        <v>0</v>
      </c>
      <c r="AT1997" s="493" t="n">
        <v>0</v>
      </c>
      <c r="AU1997" s="493" t="n">
        <v>0</v>
      </c>
      <c r="AV1997" s="493" t="n">
        <v>0</v>
      </c>
      <c r="AW1997" s="493" t="n">
        <v>0</v>
      </c>
      <c r="AX1997" s="493" t="n">
        <v>0</v>
      </c>
      <c r="AY1997" s="493" t="n">
        <v>0</v>
      </c>
      <c r="AZ1997" s="493" t="n">
        <v>0</v>
      </c>
      <c r="BA1997" s="493" t="n">
        <v>0</v>
      </c>
      <c r="BB1997" s="493" t="n">
        <v>0</v>
      </c>
      <c r="BC1997" s="493" t="n">
        <v>0</v>
      </c>
      <c r="BD1997" s="493" t="n">
        <v>0</v>
      </c>
      <c r="BE1997" s="493" t="n">
        <v>0</v>
      </c>
      <c r="BF1997" s="493" t="n">
        <v>0</v>
      </c>
      <c r="BG1997" s="493" t="n">
        <v>0</v>
      </c>
      <c r="BH1997" s="493" t="n">
        <v>0</v>
      </c>
      <c r="BI1997" s="493" t="n">
        <v>0</v>
      </c>
      <c r="BJ1997" s="493" t="n">
        <v>0</v>
      </c>
      <c r="BK1997" s="493" t="n">
        <v>0</v>
      </c>
      <c r="BL1997" s="493" t="n">
        <v>0</v>
      </c>
      <c r="BM1997" s="493" t="n">
        <v>0</v>
      </c>
      <c r="BN1997" s="493" t="n">
        <v>0</v>
      </c>
      <c r="BO1997" s="493" t="n">
        <v>0</v>
      </c>
      <c r="BP1997" s="493" t="n">
        <v>0</v>
      </c>
      <c r="BQ1997" s="493" t="n">
        <v>0</v>
      </c>
      <c r="BR1997" s="493" t="n">
        <v>0</v>
      </c>
      <c r="BS1997" s="493" t="n">
        <v>0</v>
      </c>
      <c r="BT1997" s="493" t="n">
        <v>0</v>
      </c>
      <c r="BU1997" s="493" t="n">
        <v>0</v>
      </c>
      <c r="BV1997" s="493" t="n">
        <v>0</v>
      </c>
      <c r="BW1997" s="493" t="n">
        <v>0</v>
      </c>
    </row>
    <row r="1998">
      <c r="A1998" t="inlineStr">
        <is>
          <t>[C9D1] Angiotensin-II 길항제, 고혈압제 (C2) 혹은 이뇨제 복합제제</t>
        </is>
      </c>
      <c r="B1998" t="inlineStr">
        <is>
          <t>대우제약</t>
        </is>
      </c>
      <c r="C1998" t="inlineStr">
        <is>
          <t>텔미클로</t>
        </is>
      </c>
      <c r="D1998" t="inlineStr">
        <is>
          <t>대우제약</t>
        </is>
      </c>
      <c r="E1998" t="inlineStr">
        <is>
          <t>hydrochlorothiazide,  telmisartan</t>
        </is>
      </c>
      <c r="F1998" t="inlineStr">
        <is>
          <t>보건소</t>
        </is>
      </c>
      <c r="G1998" t="inlineStr">
        <is>
          <t>Generic</t>
        </is>
      </c>
      <c r="H1998" s="493" t="n">
        <v>0</v>
      </c>
      <c r="I1998" s="493" t="n">
        <v>0</v>
      </c>
      <c r="J1998" s="493" t="n">
        <v>0</v>
      </c>
      <c r="K1998" s="493" t="n">
        <v>0</v>
      </c>
      <c r="L1998" s="493" t="n">
        <v>0</v>
      </c>
      <c r="M1998" s="493" t="n">
        <v>0</v>
      </c>
      <c r="N1998" s="493" t="n">
        <v>0</v>
      </c>
      <c r="O1998" s="493" t="n">
        <v>0</v>
      </c>
      <c r="P1998" s="493" t="n">
        <v>0</v>
      </c>
      <c r="Q1998" s="493" t="n">
        <v>0</v>
      </c>
      <c r="R1998" s="493" t="n">
        <v>0</v>
      </c>
      <c r="S1998" s="493" t="n">
        <v>169.8</v>
      </c>
      <c r="T1998" s="493" t="n">
        <v>0</v>
      </c>
      <c r="U1998" s="493" t="n">
        <v>0</v>
      </c>
      <c r="V1998" s="493" t="n">
        <v>0</v>
      </c>
      <c r="W1998" s="493" t="n">
        <v>0</v>
      </c>
      <c r="X1998" s="493" t="n">
        <v>0</v>
      </c>
      <c r="Y1998" s="493" t="n">
        <v>0</v>
      </c>
      <c r="Z1998" s="493" t="n">
        <v>0</v>
      </c>
      <c r="AA1998" s="493" t="n">
        <v>0</v>
      </c>
      <c r="AB1998" s="493" t="n">
        <v>0</v>
      </c>
      <c r="AC1998" s="493" t="n">
        <v>0</v>
      </c>
      <c r="AD1998" s="493" t="n">
        <v>0</v>
      </c>
      <c r="AE1998" s="493" t="n">
        <v>0</v>
      </c>
      <c r="AF1998" s="493" t="n">
        <v>0</v>
      </c>
      <c r="AG1998" s="493" t="n">
        <v>0</v>
      </c>
      <c r="AH1998" s="493" t="n">
        <v>0</v>
      </c>
      <c r="AI1998" s="493" t="n">
        <v>0</v>
      </c>
      <c r="AJ1998" s="493" t="n">
        <v>0</v>
      </c>
      <c r="AK1998" s="493" t="n">
        <v>0</v>
      </c>
      <c r="AL1998" s="493" t="n">
        <v>0</v>
      </c>
      <c r="AM1998" s="493" t="n">
        <v>0</v>
      </c>
      <c r="AN1998" s="493" t="n">
        <v>0</v>
      </c>
      <c r="AO1998" s="493" t="n">
        <v>0</v>
      </c>
      <c r="AP1998" s="493" t="n">
        <v>0</v>
      </c>
      <c r="AQ1998" s="493" t="n">
        <v>0</v>
      </c>
      <c r="AR1998" s="493" t="n">
        <v>0</v>
      </c>
      <c r="AS1998" s="493" t="n">
        <v>0</v>
      </c>
      <c r="AT1998" s="493" t="n">
        <v>0</v>
      </c>
      <c r="AU1998" s="493" t="n">
        <v>0</v>
      </c>
      <c r="AV1998" s="493" t="n">
        <v>0</v>
      </c>
      <c r="AW1998" s="493" t="n">
        <v>0</v>
      </c>
      <c r="AX1998" s="493" t="n">
        <v>0</v>
      </c>
      <c r="AY1998" s="493" t="n">
        <v>0</v>
      </c>
      <c r="AZ1998" s="493" t="n">
        <v>0</v>
      </c>
      <c r="BA1998" s="493" t="n">
        <v>0</v>
      </c>
      <c r="BB1998" s="493" t="n">
        <v>0</v>
      </c>
      <c r="BC1998" s="493" t="n">
        <v>0</v>
      </c>
      <c r="BD1998" s="493" t="n">
        <v>0</v>
      </c>
      <c r="BE1998" s="493" t="n">
        <v>0</v>
      </c>
      <c r="BF1998" s="493" t="n">
        <v>0</v>
      </c>
      <c r="BG1998" s="493" t="n">
        <v>0</v>
      </c>
      <c r="BH1998" s="493" t="n">
        <v>0</v>
      </c>
      <c r="BI1998" s="493" t="n">
        <v>0</v>
      </c>
      <c r="BJ1998" s="493" t="n">
        <v>0</v>
      </c>
      <c r="BK1998" s="493" t="n">
        <v>0</v>
      </c>
      <c r="BL1998" s="493" t="n">
        <v>0</v>
      </c>
      <c r="BM1998" s="493" t="n">
        <v>0</v>
      </c>
      <c r="BN1998" s="493" t="n">
        <v>0</v>
      </c>
      <c r="BO1998" s="493" t="n">
        <v>0</v>
      </c>
      <c r="BP1998" s="493" t="n">
        <v>0</v>
      </c>
      <c r="BQ1998" s="493" t="n">
        <v>0</v>
      </c>
      <c r="BR1998" s="493" t="n">
        <v>0</v>
      </c>
      <c r="BS1998" s="493" t="n">
        <v>0</v>
      </c>
      <c r="BT1998" s="493" t="n">
        <v>0</v>
      </c>
      <c r="BU1998" s="493" t="n">
        <v>0</v>
      </c>
      <c r="BV1998" s="493" t="n">
        <v>0</v>
      </c>
      <c r="BW1998" s="493" t="n">
        <v>0</v>
      </c>
    </row>
    <row r="1999">
      <c r="A1999" t="inlineStr">
        <is>
          <t>[C9D1] Angiotensin-II 길항제, 고혈압제 (C2) 혹은 이뇨제 복합제제</t>
        </is>
      </c>
      <c r="B1999" t="inlineStr">
        <is>
          <t>대웅바이오</t>
        </is>
      </c>
      <c r="C1999" t="inlineStr">
        <is>
          <t>디오브이 플러스</t>
        </is>
      </c>
      <c r="D1999" t="inlineStr">
        <is>
          <t>대웅바이오</t>
        </is>
      </c>
      <c r="E1999" t="inlineStr">
        <is>
          <t>hydrochlorothiazide,  valsartan</t>
        </is>
      </c>
      <c r="F1999" t="inlineStr">
        <is>
          <t>상급종합병원</t>
        </is>
      </c>
      <c r="G1999" t="inlineStr">
        <is>
          <t>Generic</t>
        </is>
      </c>
      <c r="H1999" s="493" t="n">
        <v>0</v>
      </c>
      <c r="I1999" s="493" t="n">
        <v>0</v>
      </c>
      <c r="J1999" s="493" t="n">
        <v>0</v>
      </c>
      <c r="K1999" s="493" t="n">
        <v>0</v>
      </c>
      <c r="L1999" s="493" t="n">
        <v>0</v>
      </c>
      <c r="M1999" s="493" t="n">
        <v>0</v>
      </c>
      <c r="N1999" s="493" t="n">
        <v>0</v>
      </c>
      <c r="O1999" s="493" t="n">
        <v>0</v>
      </c>
      <c r="P1999" s="493" t="n">
        <v>0</v>
      </c>
      <c r="Q1999" s="493" t="n">
        <v>0</v>
      </c>
      <c r="R1999" s="493" t="n">
        <v>0</v>
      </c>
      <c r="S1999" s="493" t="n">
        <v>0</v>
      </c>
      <c r="T1999" s="493" t="n">
        <v>0</v>
      </c>
      <c r="U1999" s="493" t="n">
        <v>0</v>
      </c>
      <c r="V1999" s="493" t="n">
        <v>0</v>
      </c>
      <c r="W1999" s="493" t="n">
        <v>0</v>
      </c>
      <c r="X1999" s="493" t="n">
        <v>0</v>
      </c>
      <c r="Y1999" s="493" t="n">
        <v>0</v>
      </c>
      <c r="Z1999" s="493" t="n">
        <v>0</v>
      </c>
      <c r="AA1999" s="493" t="n">
        <v>0</v>
      </c>
      <c r="AB1999" s="493" t="n">
        <v>0</v>
      </c>
      <c r="AC1999" s="493" t="n">
        <v>0</v>
      </c>
      <c r="AD1999" s="493" t="n">
        <v>0</v>
      </c>
      <c r="AE1999" s="493" t="n">
        <v>0</v>
      </c>
      <c r="AF1999" s="493" t="n">
        <v>0</v>
      </c>
      <c r="AG1999" s="493" t="n">
        <v>0</v>
      </c>
      <c r="AH1999" s="493" t="n">
        <v>0</v>
      </c>
      <c r="AI1999" s="493" t="n">
        <v>1130.4</v>
      </c>
      <c r="AJ1999" s="493" t="n">
        <v>0</v>
      </c>
      <c r="AK1999" s="493" t="n">
        <v>3304.8</v>
      </c>
      <c r="AL1999" s="493" t="n">
        <v>4924.76</v>
      </c>
      <c r="AM1999" s="493" t="n">
        <v>2516</v>
      </c>
      <c r="AN1999" s="493" t="n">
        <v>2095.24</v>
      </c>
      <c r="AO1999" s="493" t="n">
        <v>2185.95</v>
      </c>
      <c r="AP1999" s="493" t="n">
        <v>2261.1</v>
      </c>
      <c r="AQ1999" s="493" t="n">
        <v>3156.06</v>
      </c>
      <c r="AR1999" s="493" t="n">
        <v>1890.99</v>
      </c>
      <c r="AS1999" s="493" t="n">
        <v>4635.93</v>
      </c>
      <c r="AT1999" s="493" t="n">
        <v>1403.35</v>
      </c>
      <c r="AU1999" s="493" t="n">
        <v>4962.96</v>
      </c>
      <c r="AV1999" s="493" t="n">
        <v>5388.84</v>
      </c>
      <c r="AW1999" s="493" t="n">
        <v>988.2</v>
      </c>
      <c r="AX1999" s="493" t="n">
        <v>0</v>
      </c>
      <c r="AY1999" s="493" t="n">
        <v>2413.77</v>
      </c>
      <c r="AZ1999" s="493" t="n">
        <v>3752.28</v>
      </c>
      <c r="BA1999" s="493" t="n">
        <v>4379.02</v>
      </c>
      <c r="BB1999" s="493" t="n">
        <v>1535.8</v>
      </c>
      <c r="BC1999" s="493" t="n">
        <v>0</v>
      </c>
      <c r="BD1999" s="493" t="n">
        <v>11108.31</v>
      </c>
      <c r="BE1999" s="493" t="n">
        <v>4140.5</v>
      </c>
      <c r="BF1999" s="493" t="n">
        <v>1296</v>
      </c>
      <c r="BG1999" s="493" t="n">
        <v>7985.78</v>
      </c>
      <c r="BH1999" s="493" t="n">
        <v>10434.54</v>
      </c>
      <c r="BI1999" s="493" t="n">
        <v>2127.9</v>
      </c>
      <c r="BJ1999" s="493" t="n">
        <v>9250.51</v>
      </c>
      <c r="BK1999" s="493" t="n">
        <v>4837.86</v>
      </c>
      <c r="BL1999" s="493" t="n">
        <v>0</v>
      </c>
      <c r="BM1999" s="493" t="n">
        <v>0</v>
      </c>
      <c r="BN1999" s="493" t="n">
        <v>12519.29</v>
      </c>
      <c r="BO1999" s="493" t="n">
        <v>11309.19</v>
      </c>
      <c r="BP1999" s="493" t="n">
        <v>7715.25</v>
      </c>
      <c r="BQ1999" s="493" t="n">
        <v>7029.22</v>
      </c>
      <c r="BR1999" s="493" t="n">
        <v>4567.93</v>
      </c>
      <c r="BS1999" s="493" t="n">
        <v>8245.85</v>
      </c>
      <c r="BT1999" s="493" t="n">
        <v>4925.91</v>
      </c>
      <c r="BU1999" s="493" t="n">
        <v>7140.6</v>
      </c>
      <c r="BV1999" s="493" t="n">
        <v>4306.59</v>
      </c>
      <c r="BW1999" s="493" t="n">
        <v>7047</v>
      </c>
    </row>
    <row r="2000">
      <c r="A2000" t="inlineStr">
        <is>
          <t>[C9D1] Angiotensin-II 길항제, 고혈압제 (C2) 혹은 이뇨제 복합제제</t>
        </is>
      </c>
      <c r="B2000" t="inlineStr">
        <is>
          <t>대웅바이오</t>
        </is>
      </c>
      <c r="C2000" t="inlineStr">
        <is>
          <t>디오브이 플러스</t>
        </is>
      </c>
      <c r="D2000" t="inlineStr">
        <is>
          <t>대웅바이오</t>
        </is>
      </c>
      <c r="E2000" t="inlineStr">
        <is>
          <t>hydrochlorothiazide,  valsartan</t>
        </is>
      </c>
      <c r="F2000" t="inlineStr">
        <is>
          <t>종합병원</t>
        </is>
      </c>
      <c r="G2000" t="inlineStr">
        <is>
          <t>Generic</t>
        </is>
      </c>
      <c r="H2000" s="493" t="n">
        <v>17212</v>
      </c>
      <c r="I2000" s="493" t="n">
        <v>16748</v>
      </c>
      <c r="J2000" s="493" t="n">
        <v>13517.14</v>
      </c>
      <c r="K2000" s="493" t="n">
        <v>19343.65</v>
      </c>
      <c r="L2000" s="493" t="n">
        <v>17003.9</v>
      </c>
      <c r="M2000" s="493" t="n">
        <v>14787.49</v>
      </c>
      <c r="N2000" s="493" t="n">
        <v>15628.63</v>
      </c>
      <c r="O2000" s="493" t="n">
        <v>14154.98</v>
      </c>
      <c r="P2000" s="493" t="n">
        <v>16325.18</v>
      </c>
      <c r="Q2000" s="493" t="n">
        <v>12065.4</v>
      </c>
      <c r="R2000" s="493" t="n">
        <v>14118.12</v>
      </c>
      <c r="S2000" s="493" t="n">
        <v>11065.65</v>
      </c>
      <c r="T2000" s="493" t="n">
        <v>13596.48</v>
      </c>
      <c r="U2000" s="493" t="n">
        <v>9212.959999999999</v>
      </c>
      <c r="V2000" s="493" t="n">
        <v>12399.28</v>
      </c>
      <c r="W2000" s="493" t="n">
        <v>12301.08</v>
      </c>
      <c r="X2000" s="493" t="n">
        <v>14742.12</v>
      </c>
      <c r="Y2000" s="493" t="n">
        <v>12279.32</v>
      </c>
      <c r="Z2000" s="493" t="n">
        <v>13288.6</v>
      </c>
      <c r="AA2000" s="493" t="n">
        <v>12770.87</v>
      </c>
      <c r="AB2000" s="493" t="n">
        <v>16863.12</v>
      </c>
      <c r="AC2000" s="493" t="n">
        <v>14472.6</v>
      </c>
      <c r="AD2000" s="493" t="n">
        <v>12595.95</v>
      </c>
      <c r="AE2000" s="493" t="n">
        <v>13554.96</v>
      </c>
      <c r="AF2000" s="493" t="n">
        <v>15997.39</v>
      </c>
      <c r="AG2000" s="493" t="n">
        <v>12828.48</v>
      </c>
      <c r="AH2000" s="493" t="n">
        <v>13606.98</v>
      </c>
      <c r="AI2000" s="493" t="n">
        <v>16645.1</v>
      </c>
      <c r="AJ2000" s="493" t="n">
        <v>21806.06</v>
      </c>
      <c r="AK2000" s="493" t="n">
        <v>11502.95</v>
      </c>
      <c r="AL2000" s="493" t="n">
        <v>4598.28</v>
      </c>
      <c r="AM2000" s="493" t="n">
        <v>3588.86</v>
      </c>
      <c r="AN2000" s="493" t="n">
        <v>3764.78</v>
      </c>
      <c r="AO2000" s="493" t="n">
        <v>4252.76</v>
      </c>
      <c r="AP2000" s="493" t="n">
        <v>3400.8</v>
      </c>
      <c r="AQ2000" s="493" t="n">
        <v>2076.75</v>
      </c>
      <c r="AR2000" s="493" t="n">
        <v>3588.8</v>
      </c>
      <c r="AS2000" s="493" t="n">
        <v>3488.52</v>
      </c>
      <c r="AT2000" s="493" t="n">
        <v>1260</v>
      </c>
      <c r="AU2000" s="493" t="n">
        <v>4038.9</v>
      </c>
      <c r="AV2000" s="493" t="n">
        <v>2888.91</v>
      </c>
      <c r="AW2000" s="493" t="n">
        <v>720.9</v>
      </c>
      <c r="AX2000" s="493" t="n">
        <v>3035.26</v>
      </c>
      <c r="AY2000" s="493" t="n">
        <v>1881.75</v>
      </c>
      <c r="AZ2000" s="493" t="n">
        <v>1854.48</v>
      </c>
      <c r="BA2000" s="493" t="n">
        <v>1965.52</v>
      </c>
      <c r="BB2000" s="493" t="n">
        <v>5177.94</v>
      </c>
      <c r="BC2000" s="493" t="n">
        <v>2952.78</v>
      </c>
      <c r="BD2000" s="493" t="n">
        <v>2575.02</v>
      </c>
      <c r="BE2000" s="493" t="n">
        <v>1739.32</v>
      </c>
      <c r="BF2000" s="493" t="n">
        <v>1231.34</v>
      </c>
      <c r="BG2000" s="493" t="n">
        <v>3091.26</v>
      </c>
      <c r="BH2000" s="493" t="n">
        <v>1135.62</v>
      </c>
      <c r="BI2000" s="493" t="n">
        <v>2678.46</v>
      </c>
      <c r="BJ2000" s="493" t="n">
        <v>1449.16</v>
      </c>
      <c r="BK2000" s="493" t="n">
        <v>1310.87</v>
      </c>
      <c r="BL2000" s="493" t="n">
        <v>1523.3</v>
      </c>
      <c r="BM2000" s="493" t="n">
        <v>2878.76</v>
      </c>
      <c r="BN2000" s="493" t="n">
        <v>2174.24</v>
      </c>
      <c r="BO2000" s="493" t="n">
        <v>3365.28</v>
      </c>
      <c r="BP2000" s="493" t="n">
        <v>545.2</v>
      </c>
      <c r="BQ2000" s="493" t="n">
        <v>2425</v>
      </c>
      <c r="BR2000" s="493" t="n">
        <v>1370.66</v>
      </c>
      <c r="BS2000" s="493" t="n">
        <v>3506.32</v>
      </c>
      <c r="BT2000" s="493" t="n">
        <v>1810.69</v>
      </c>
      <c r="BU2000" s="493" t="n">
        <v>3026.8</v>
      </c>
      <c r="BV2000" s="493" t="n">
        <v>3534.28</v>
      </c>
      <c r="BW2000" s="493" t="n">
        <v>3278.8</v>
      </c>
    </row>
    <row r="2001">
      <c r="A2001" t="inlineStr">
        <is>
          <t>[C9D1] Angiotensin-II 길항제, 고혈압제 (C2) 혹은 이뇨제 복합제제</t>
        </is>
      </c>
      <c r="B2001" t="inlineStr">
        <is>
          <t>대웅바이오</t>
        </is>
      </c>
      <c r="C2001" t="inlineStr">
        <is>
          <t>디오브이 플러스</t>
        </is>
      </c>
      <c r="D2001" t="inlineStr">
        <is>
          <t>대웅바이오</t>
        </is>
      </c>
      <c r="E2001" t="inlineStr">
        <is>
          <t>hydrochlorothiazide,  valsartan</t>
        </is>
      </c>
      <c r="F2001" t="inlineStr">
        <is>
          <t>병원</t>
        </is>
      </c>
      <c r="G2001" t="inlineStr">
        <is>
          <t>Generic</t>
        </is>
      </c>
      <c r="H2001" s="493" t="n">
        <v>12614.14</v>
      </c>
      <c r="I2001" s="493" t="n">
        <v>10235.65</v>
      </c>
      <c r="J2001" s="493" t="n">
        <v>14759.23</v>
      </c>
      <c r="K2001" s="493" t="n">
        <v>14109.59</v>
      </c>
      <c r="L2001" s="493" t="n">
        <v>14712.44</v>
      </c>
      <c r="M2001" s="493" t="n">
        <v>11619.8</v>
      </c>
      <c r="N2001" s="493" t="n">
        <v>15667.7</v>
      </c>
      <c r="O2001" s="493" t="n">
        <v>14513.7</v>
      </c>
      <c r="P2001" s="493" t="n">
        <v>7268.1</v>
      </c>
      <c r="Q2001" s="493" t="n">
        <v>9570.799999999999</v>
      </c>
      <c r="R2001" s="493" t="n">
        <v>7965.83</v>
      </c>
      <c r="S2001" s="493" t="n">
        <v>3872.31</v>
      </c>
      <c r="T2001" s="493" t="n">
        <v>12245.56</v>
      </c>
      <c r="U2001" s="493" t="n">
        <v>7128.32</v>
      </c>
      <c r="V2001" s="493" t="n">
        <v>11415</v>
      </c>
      <c r="W2001" s="493" t="n">
        <v>6957.36</v>
      </c>
      <c r="X2001" s="493" t="n">
        <v>11605.98</v>
      </c>
      <c r="Y2001" s="493" t="n">
        <v>7526.29</v>
      </c>
      <c r="Z2001" s="493" t="n">
        <v>8467.780000000001</v>
      </c>
      <c r="AA2001" s="493" t="n">
        <v>7653.77</v>
      </c>
      <c r="AB2001" s="493" t="n">
        <v>7542.46</v>
      </c>
      <c r="AC2001" s="493" t="n">
        <v>6255.25</v>
      </c>
      <c r="AD2001" s="493" t="n">
        <v>9346.190000000001</v>
      </c>
      <c r="AE2001" s="493" t="n">
        <v>9083</v>
      </c>
      <c r="AF2001" s="493" t="n">
        <v>7411.06</v>
      </c>
      <c r="AG2001" s="493" t="n">
        <v>8365.120000000001</v>
      </c>
      <c r="AH2001" s="493" t="n">
        <v>8672.190000000001</v>
      </c>
      <c r="AI2001" s="493" t="n">
        <v>7805.91</v>
      </c>
      <c r="AJ2001" s="493" t="n">
        <v>9981.549999999999</v>
      </c>
      <c r="AK2001" s="493" t="n">
        <v>8327.860000000001</v>
      </c>
      <c r="AL2001" s="493" t="n">
        <v>8705.91</v>
      </c>
      <c r="AM2001" s="493" t="n">
        <v>8555.15</v>
      </c>
      <c r="AN2001" s="493" t="n">
        <v>7793.56</v>
      </c>
      <c r="AO2001" s="493" t="n">
        <v>10088.81</v>
      </c>
      <c r="AP2001" s="493" t="n">
        <v>8738.030000000001</v>
      </c>
      <c r="AQ2001" s="493" t="n">
        <v>8362.690000000001</v>
      </c>
      <c r="AR2001" s="493" t="n">
        <v>9047.59</v>
      </c>
      <c r="AS2001" s="493" t="n">
        <v>7548.66</v>
      </c>
      <c r="AT2001" s="493" t="n">
        <v>7958.59</v>
      </c>
      <c r="AU2001" s="493" t="n">
        <v>6571.91</v>
      </c>
      <c r="AV2001" s="493" t="n">
        <v>5989.86</v>
      </c>
      <c r="AW2001" s="493" t="n">
        <v>4699.34</v>
      </c>
      <c r="AX2001" s="493" t="n">
        <v>6735.48</v>
      </c>
      <c r="AY2001" s="493" t="n">
        <v>7313.97</v>
      </c>
      <c r="AZ2001" s="493" t="n">
        <v>6863.63</v>
      </c>
      <c r="BA2001" s="493" t="n">
        <v>4280.82</v>
      </c>
      <c r="BB2001" s="493" t="n">
        <v>5506.37</v>
      </c>
      <c r="BC2001" s="493" t="n">
        <v>5191.48</v>
      </c>
      <c r="BD2001" s="493" t="n">
        <v>6462.02</v>
      </c>
      <c r="BE2001" s="493" t="n">
        <v>4721.2</v>
      </c>
      <c r="BF2001" s="493" t="n">
        <v>6990.5</v>
      </c>
      <c r="BG2001" s="493" t="n">
        <v>5996.79</v>
      </c>
      <c r="BH2001" s="493" t="n">
        <v>5674.38</v>
      </c>
      <c r="BI2001" s="493" t="n">
        <v>4008.87</v>
      </c>
      <c r="BJ2001" s="493" t="n">
        <v>7444.99</v>
      </c>
      <c r="BK2001" s="493" t="n">
        <v>6344.1</v>
      </c>
      <c r="BL2001" s="493" t="n">
        <v>5972.09</v>
      </c>
      <c r="BM2001" s="493" t="n">
        <v>6740.2</v>
      </c>
      <c r="BN2001" s="493" t="n">
        <v>5355.59</v>
      </c>
      <c r="BO2001" s="493" t="n">
        <v>5202.32</v>
      </c>
      <c r="BP2001" s="493" t="n">
        <v>5155.15</v>
      </c>
      <c r="BQ2001" s="493" t="n">
        <v>5991.78</v>
      </c>
      <c r="BR2001" s="493" t="n">
        <v>5811.45</v>
      </c>
      <c r="BS2001" s="493" t="n">
        <v>5686.48</v>
      </c>
      <c r="BT2001" s="493" t="n">
        <v>4607.79</v>
      </c>
      <c r="BU2001" s="493" t="n">
        <v>5670.13</v>
      </c>
      <c r="BV2001" s="493" t="n">
        <v>2515.88</v>
      </c>
      <c r="BW2001" s="493" t="n">
        <v>6436.93</v>
      </c>
    </row>
    <row r="2002">
      <c r="A2002" t="inlineStr">
        <is>
          <t>[C9D1] Angiotensin-II 길항제, 고혈압제 (C2) 혹은 이뇨제 복합제제</t>
        </is>
      </c>
      <c r="B2002" t="inlineStr">
        <is>
          <t>대웅바이오</t>
        </is>
      </c>
      <c r="C2002" t="inlineStr">
        <is>
          <t>디오브이 플러스</t>
        </is>
      </c>
      <c r="D2002" t="inlineStr">
        <is>
          <t>대웅바이오</t>
        </is>
      </c>
      <c r="E2002" t="inlineStr">
        <is>
          <t>hydrochlorothiazide,  valsartan</t>
        </is>
      </c>
      <c r="F2002" t="inlineStr">
        <is>
          <t>의원</t>
        </is>
      </c>
      <c r="G2002" t="inlineStr">
        <is>
          <t>Generic</t>
        </is>
      </c>
      <c r="H2002" s="493" t="n">
        <v>136730.53</v>
      </c>
      <c r="I2002" s="493" t="n">
        <v>121378.88</v>
      </c>
      <c r="J2002" s="493" t="n">
        <v>142410.93</v>
      </c>
      <c r="K2002" s="493" t="n">
        <v>148223.2</v>
      </c>
      <c r="L2002" s="493" t="n">
        <v>163671.52</v>
      </c>
      <c r="M2002" s="493" t="n">
        <v>168433.7</v>
      </c>
      <c r="N2002" s="493" t="n">
        <v>164079.36</v>
      </c>
      <c r="O2002" s="493" t="n">
        <v>159980.74</v>
      </c>
      <c r="P2002" s="493" t="n">
        <v>154887.34</v>
      </c>
      <c r="Q2002" s="493" t="n">
        <v>160427.61</v>
      </c>
      <c r="R2002" s="493" t="n">
        <v>162518.9</v>
      </c>
      <c r="S2002" s="493" t="n">
        <v>268479.59</v>
      </c>
      <c r="T2002" s="493" t="n">
        <v>221879.36</v>
      </c>
      <c r="U2002" s="493" t="n">
        <v>279074.2</v>
      </c>
      <c r="V2002" s="493" t="n">
        <v>256223.3</v>
      </c>
      <c r="W2002" s="493" t="n">
        <v>229835.83</v>
      </c>
      <c r="X2002" s="493" t="n">
        <v>224434.67</v>
      </c>
      <c r="Y2002" s="493" t="n">
        <v>230981.75</v>
      </c>
      <c r="Z2002" s="493" t="n">
        <v>231949.21</v>
      </c>
      <c r="AA2002" s="493" t="n">
        <v>234726.61</v>
      </c>
      <c r="AB2002" s="493" t="n">
        <v>233561.32</v>
      </c>
      <c r="AC2002" s="493" t="n">
        <v>211217.67</v>
      </c>
      <c r="AD2002" s="493" t="n">
        <v>246657.61</v>
      </c>
      <c r="AE2002" s="493" t="n">
        <v>237000.62</v>
      </c>
      <c r="AF2002" s="493" t="n">
        <v>236957.69</v>
      </c>
      <c r="AG2002" s="493" t="n">
        <v>216114.53</v>
      </c>
      <c r="AH2002" s="493" t="n">
        <v>249633.17</v>
      </c>
      <c r="AI2002" s="493" t="n">
        <v>226211.72</v>
      </c>
      <c r="AJ2002" s="493" t="n">
        <v>256695.68</v>
      </c>
      <c r="AK2002" s="493" t="n">
        <v>252519.87</v>
      </c>
      <c r="AL2002" s="493" t="n">
        <v>240321.24</v>
      </c>
      <c r="AM2002" s="493" t="n">
        <v>233658.92</v>
      </c>
      <c r="AN2002" s="493" t="n">
        <v>229838.68</v>
      </c>
      <c r="AO2002" s="493" t="n">
        <v>232951.46</v>
      </c>
      <c r="AP2002" s="493" t="n">
        <v>229148.84</v>
      </c>
      <c r="AQ2002" s="493" t="n">
        <v>240527.34</v>
      </c>
      <c r="AR2002" s="493" t="n">
        <v>250896.85</v>
      </c>
      <c r="AS2002" s="493" t="n">
        <v>228802.73</v>
      </c>
      <c r="AT2002" s="493" t="n">
        <v>229615.99</v>
      </c>
      <c r="AU2002" s="493" t="n">
        <v>240681.28</v>
      </c>
      <c r="AV2002" s="493" t="n">
        <v>255663.05</v>
      </c>
      <c r="AW2002" s="493" t="n">
        <v>244040.57</v>
      </c>
      <c r="AX2002" s="493" t="n">
        <v>259558.53</v>
      </c>
      <c r="AY2002" s="493" t="n">
        <v>254074.05</v>
      </c>
      <c r="AZ2002" s="493" t="n">
        <v>265774.94</v>
      </c>
      <c r="BA2002" s="493" t="n">
        <v>267453.95</v>
      </c>
      <c r="BB2002" s="493" t="n">
        <v>252510.24</v>
      </c>
      <c r="BC2002" s="493" t="n">
        <v>270716.32</v>
      </c>
      <c r="BD2002" s="493" t="n">
        <v>272259.57</v>
      </c>
      <c r="BE2002" s="493" t="n">
        <v>241883.43</v>
      </c>
      <c r="BF2002" s="493" t="n">
        <v>275202.01</v>
      </c>
      <c r="BG2002" s="493" t="n">
        <v>267666.32</v>
      </c>
      <c r="BH2002" s="493" t="n">
        <v>276099.05</v>
      </c>
      <c r="BI2002" s="493" t="n">
        <v>250597.7</v>
      </c>
      <c r="BJ2002" s="493" t="n">
        <v>267460.73</v>
      </c>
      <c r="BK2002" s="493" t="n">
        <v>258503.15</v>
      </c>
      <c r="BL2002" s="493" t="n">
        <v>294179.97</v>
      </c>
      <c r="BM2002" s="493" t="n">
        <v>263874.89</v>
      </c>
      <c r="BN2002" s="493" t="n">
        <v>257053.22</v>
      </c>
      <c r="BO2002" s="493" t="n">
        <v>287275.93</v>
      </c>
      <c r="BP2002" s="493" t="n">
        <v>274918.29</v>
      </c>
      <c r="BQ2002" s="493" t="n">
        <v>250023.34</v>
      </c>
      <c r="BR2002" s="493" t="n">
        <v>282782.6</v>
      </c>
      <c r="BS2002" s="493" t="n">
        <v>297475.45</v>
      </c>
      <c r="BT2002" s="493" t="n">
        <v>272056.71</v>
      </c>
      <c r="BU2002" s="493" t="n">
        <v>286924.32</v>
      </c>
      <c r="BV2002" s="493" t="n">
        <v>289066.65</v>
      </c>
      <c r="BW2002" s="493" t="n">
        <v>280521.53</v>
      </c>
    </row>
    <row r="2003">
      <c r="A2003" t="inlineStr">
        <is>
          <t>[C9D1] Angiotensin-II 길항제, 고혈압제 (C2) 혹은 이뇨제 복합제제</t>
        </is>
      </c>
      <c r="B2003" t="inlineStr">
        <is>
          <t>대웅바이오</t>
        </is>
      </c>
      <c r="C2003" t="inlineStr">
        <is>
          <t>디오브이 플러스</t>
        </is>
      </c>
      <c r="D2003" t="inlineStr">
        <is>
          <t>대웅바이오</t>
        </is>
      </c>
      <c r="E2003" t="inlineStr">
        <is>
          <t>hydrochlorothiazide,  valsartan</t>
        </is>
      </c>
      <c r="F2003" t="inlineStr">
        <is>
          <t>보건소</t>
        </is>
      </c>
      <c r="G2003" t="inlineStr">
        <is>
          <t>Generic</t>
        </is>
      </c>
      <c r="H2003" s="493" t="n">
        <v>2528.4</v>
      </c>
      <c r="I2003" s="493" t="n">
        <v>5105.7</v>
      </c>
      <c r="J2003" s="493" t="n">
        <v>1232.6</v>
      </c>
      <c r="K2003" s="493" t="n">
        <v>3881.4</v>
      </c>
      <c r="L2003" s="493" t="n">
        <v>1821.6</v>
      </c>
      <c r="M2003" s="493" t="n">
        <v>1424.85</v>
      </c>
      <c r="N2003" s="493" t="n">
        <v>3493.2</v>
      </c>
      <c r="O2003" s="493" t="n">
        <v>2782.8</v>
      </c>
      <c r="P2003" s="493" t="n">
        <v>1471.2</v>
      </c>
      <c r="Q2003" s="493" t="n">
        <v>2145.3</v>
      </c>
      <c r="R2003" s="493" t="n">
        <v>2338.2</v>
      </c>
      <c r="S2003" s="493" t="n">
        <v>4208.4</v>
      </c>
      <c r="T2003" s="493" t="n">
        <v>2536.5</v>
      </c>
      <c r="U2003" s="493" t="n">
        <v>4750.2</v>
      </c>
      <c r="V2003" s="493" t="n">
        <v>3421.2</v>
      </c>
      <c r="W2003" s="493" t="n">
        <v>3762</v>
      </c>
      <c r="X2003" s="493" t="n">
        <v>10370.55</v>
      </c>
      <c r="Y2003" s="493" t="n">
        <v>3960</v>
      </c>
      <c r="Z2003" s="493" t="n">
        <v>5014.65</v>
      </c>
      <c r="AA2003" s="493" t="n">
        <v>2980.8</v>
      </c>
      <c r="AB2003" s="493" t="n">
        <v>8242.799999999999</v>
      </c>
      <c r="AC2003" s="493" t="n">
        <v>4076.4</v>
      </c>
      <c r="AD2003" s="493" t="n">
        <v>7624.5</v>
      </c>
      <c r="AE2003" s="493" t="n">
        <v>3995.1</v>
      </c>
      <c r="AF2003" s="493" t="n">
        <v>4711.5</v>
      </c>
      <c r="AG2003" s="493" t="n">
        <v>7236</v>
      </c>
      <c r="AH2003" s="493" t="n">
        <v>8023.8</v>
      </c>
      <c r="AI2003" s="493" t="n">
        <v>4431.9</v>
      </c>
      <c r="AJ2003" s="493" t="n">
        <v>3183</v>
      </c>
      <c r="AK2003" s="493" t="n">
        <v>2510.4</v>
      </c>
      <c r="AL2003" s="493" t="n">
        <v>4021.2</v>
      </c>
      <c r="AM2003" s="493" t="n">
        <v>1758.6</v>
      </c>
      <c r="AN2003" s="493" t="n">
        <v>0</v>
      </c>
      <c r="AO2003" s="493" t="n">
        <v>4158</v>
      </c>
      <c r="AP2003" s="493" t="n">
        <v>2342.4</v>
      </c>
      <c r="AQ2003" s="493" t="n">
        <v>0</v>
      </c>
      <c r="AR2003" s="493" t="n">
        <v>3538.2</v>
      </c>
      <c r="AS2003" s="493" t="n">
        <v>1844.1</v>
      </c>
      <c r="AT2003" s="493" t="n">
        <v>0</v>
      </c>
      <c r="AU2003" s="493" t="n">
        <v>3417</v>
      </c>
      <c r="AV2003" s="493" t="n">
        <v>0</v>
      </c>
      <c r="AW2003" s="493" t="n">
        <v>878.4</v>
      </c>
      <c r="AX2003" s="493" t="n">
        <v>1924.2</v>
      </c>
      <c r="AY2003" s="493" t="n">
        <v>0</v>
      </c>
      <c r="AZ2003" s="493" t="n">
        <v>185.4</v>
      </c>
      <c r="BA2003" s="493" t="n">
        <v>1135.2</v>
      </c>
      <c r="BB2003" s="493" t="n">
        <v>195</v>
      </c>
      <c r="BC2003" s="493" t="n">
        <v>232.8</v>
      </c>
      <c r="BD2003" s="493" t="n">
        <v>2691</v>
      </c>
      <c r="BE2003" s="493" t="n">
        <v>0</v>
      </c>
      <c r="BF2003" s="493" t="n">
        <v>0</v>
      </c>
      <c r="BG2003" s="493" t="n">
        <v>1873.8</v>
      </c>
      <c r="BH2003" s="493" t="n">
        <v>1233.9</v>
      </c>
      <c r="BI2003" s="493" t="n">
        <v>1763.1</v>
      </c>
      <c r="BJ2003" s="493" t="n">
        <v>1332</v>
      </c>
      <c r="BK2003" s="493" t="n">
        <v>0</v>
      </c>
      <c r="BL2003" s="493" t="n">
        <v>913.5</v>
      </c>
      <c r="BM2003" s="493" t="n">
        <v>876.6</v>
      </c>
      <c r="BN2003" s="493" t="n">
        <v>731.7</v>
      </c>
      <c r="BO2003" s="493" t="n">
        <v>895.5</v>
      </c>
      <c r="BP2003" s="493" t="n">
        <v>1990.5</v>
      </c>
      <c r="BQ2003" s="493" t="n">
        <v>0</v>
      </c>
      <c r="BR2003" s="493" t="n">
        <v>0</v>
      </c>
      <c r="BS2003" s="493" t="n">
        <v>447.6</v>
      </c>
      <c r="BT2003" s="493" t="n">
        <v>1152</v>
      </c>
      <c r="BU2003" s="493" t="n">
        <v>0</v>
      </c>
      <c r="BV2003" s="493" t="n">
        <v>112.8</v>
      </c>
      <c r="BW2003" s="493" t="n">
        <v>0</v>
      </c>
    </row>
    <row r="2004">
      <c r="A2004" t="inlineStr">
        <is>
          <t>[C9D1] Angiotensin-II 길항제, 고혈압제 (C2) 혹은 이뇨제 복합제제</t>
        </is>
      </c>
      <c r="B2004" t="inlineStr">
        <is>
          <t>대웅바이오</t>
        </is>
      </c>
      <c r="C2004" t="inlineStr">
        <is>
          <t>디오브이 플러스</t>
        </is>
      </c>
      <c r="D2004" t="inlineStr">
        <is>
          <t>대웅바이오</t>
        </is>
      </c>
      <c r="E2004" t="inlineStr">
        <is>
          <t>hydrochlorothiazide,  valsartan</t>
        </is>
      </c>
      <c r="F2004" t="inlineStr">
        <is>
          <t>기타(치과의원, 치과병원 등)</t>
        </is>
      </c>
      <c r="G2004" t="inlineStr">
        <is>
          <t>Generic</t>
        </is>
      </c>
      <c r="H2004" s="493" t="n">
        <v>0</v>
      </c>
      <c r="I2004" s="493" t="n">
        <v>0</v>
      </c>
      <c r="J2004" s="493" t="n">
        <v>0</v>
      </c>
      <c r="K2004" s="493" t="n">
        <v>0</v>
      </c>
      <c r="L2004" s="493" t="n">
        <v>0</v>
      </c>
      <c r="M2004" s="493" t="n">
        <v>0</v>
      </c>
      <c r="N2004" s="493" t="n">
        <v>0</v>
      </c>
      <c r="O2004" s="493" t="n">
        <v>0</v>
      </c>
      <c r="P2004" s="493" t="n">
        <v>0</v>
      </c>
      <c r="Q2004" s="493" t="n">
        <v>0</v>
      </c>
      <c r="R2004" s="493" t="n">
        <v>0</v>
      </c>
      <c r="S2004" s="493" t="n">
        <v>0</v>
      </c>
      <c r="T2004" s="493" t="n">
        <v>0</v>
      </c>
      <c r="U2004" s="493" t="n">
        <v>0</v>
      </c>
      <c r="V2004" s="493" t="n">
        <v>0</v>
      </c>
      <c r="W2004" s="493" t="n">
        <v>0</v>
      </c>
      <c r="X2004" s="493" t="n">
        <v>0</v>
      </c>
      <c r="Y2004" s="493" t="n">
        <v>0</v>
      </c>
      <c r="Z2004" s="493" t="n">
        <v>0</v>
      </c>
      <c r="AA2004" s="493" t="n">
        <v>0</v>
      </c>
      <c r="AB2004" s="493" t="n">
        <v>0</v>
      </c>
      <c r="AC2004" s="493" t="n">
        <v>0</v>
      </c>
      <c r="AD2004" s="493" t="n">
        <v>0</v>
      </c>
      <c r="AE2004" s="493" t="n">
        <v>0</v>
      </c>
      <c r="AF2004" s="493" t="n">
        <v>0</v>
      </c>
      <c r="AG2004" s="493" t="n">
        <v>0</v>
      </c>
      <c r="AH2004" s="493" t="n">
        <v>0</v>
      </c>
      <c r="AI2004" s="493" t="n">
        <v>0</v>
      </c>
      <c r="AJ2004" s="493" t="n">
        <v>0</v>
      </c>
      <c r="AK2004" s="493" t="n">
        <v>280.2</v>
      </c>
      <c r="AL2004" s="493" t="n">
        <v>0</v>
      </c>
      <c r="AM2004" s="493" t="n">
        <v>0</v>
      </c>
      <c r="AN2004" s="493" t="n">
        <v>0</v>
      </c>
      <c r="AO2004" s="493" t="n">
        <v>0</v>
      </c>
      <c r="AP2004" s="493" t="n">
        <v>0</v>
      </c>
      <c r="AQ2004" s="493" t="n">
        <v>0</v>
      </c>
      <c r="AR2004" s="493" t="n">
        <v>0</v>
      </c>
      <c r="AS2004" s="493" t="n">
        <v>140.7</v>
      </c>
      <c r="AT2004" s="493" t="n">
        <v>0</v>
      </c>
      <c r="AU2004" s="493" t="n">
        <v>0</v>
      </c>
      <c r="AV2004" s="493" t="n">
        <v>0</v>
      </c>
      <c r="AW2004" s="493" t="n">
        <v>0</v>
      </c>
      <c r="AX2004" s="493" t="n">
        <v>0</v>
      </c>
      <c r="AY2004" s="493" t="n">
        <v>0</v>
      </c>
      <c r="AZ2004" s="493" t="n">
        <v>0</v>
      </c>
      <c r="BA2004" s="493" t="n">
        <v>321.44</v>
      </c>
      <c r="BB2004" s="493" t="n">
        <v>126.9</v>
      </c>
      <c r="BC2004" s="493" t="n">
        <v>292.39</v>
      </c>
      <c r="BD2004" s="493" t="n">
        <v>107.24</v>
      </c>
      <c r="BE2004" s="493" t="n">
        <v>132.3</v>
      </c>
      <c r="BF2004" s="493" t="n">
        <v>113.12</v>
      </c>
      <c r="BG2004" s="493" t="n">
        <v>129.15</v>
      </c>
      <c r="BH2004" s="493" t="n">
        <v>57.96</v>
      </c>
      <c r="BI2004" s="493" t="n">
        <v>122.36</v>
      </c>
      <c r="BJ2004" s="493" t="n">
        <v>173.46</v>
      </c>
      <c r="BK2004" s="493" t="n">
        <v>0</v>
      </c>
      <c r="BL2004" s="493" t="n">
        <v>0</v>
      </c>
      <c r="BM2004" s="493" t="n">
        <v>0</v>
      </c>
      <c r="BN2004" s="493" t="n">
        <v>0</v>
      </c>
      <c r="BO2004" s="493" t="n">
        <v>0</v>
      </c>
      <c r="BP2004" s="493" t="n">
        <v>0</v>
      </c>
      <c r="BQ2004" s="493" t="n">
        <v>160.8</v>
      </c>
      <c r="BR2004" s="493" t="n">
        <v>0</v>
      </c>
      <c r="BS2004" s="493" t="n">
        <v>0</v>
      </c>
      <c r="BT2004" s="493" t="n">
        <v>166.2</v>
      </c>
      <c r="BU2004" s="493" t="n">
        <v>0</v>
      </c>
      <c r="BV2004" s="493" t="n">
        <v>0</v>
      </c>
      <c r="BW2004" s="493" t="n">
        <v>162</v>
      </c>
    </row>
    <row r="2005">
      <c r="A2005" t="inlineStr">
        <is>
          <t>[C9D1] Angiotensin-II 길항제, 고혈압제 (C2) 혹은 이뇨제 복합제제</t>
        </is>
      </c>
      <c r="B2005" t="inlineStr">
        <is>
          <t>대웅바이오</t>
        </is>
      </c>
      <c r="C2005" t="inlineStr">
        <is>
          <t>베아로탄 플러스</t>
        </is>
      </c>
      <c r="D2005" t="inlineStr">
        <is>
          <t>대웅바이오</t>
        </is>
      </c>
      <c r="E2005" t="inlineStr">
        <is>
          <t>hydrochlorothiazide,  losartan potassium</t>
        </is>
      </c>
      <c r="F2005" t="inlineStr">
        <is>
          <t>종합병원</t>
        </is>
      </c>
      <c r="G2005" t="inlineStr">
        <is>
          <t>Generic</t>
        </is>
      </c>
      <c r="H2005" s="493" t="n">
        <v>0</v>
      </c>
      <c r="I2005" s="493" t="n">
        <v>0</v>
      </c>
      <c r="J2005" s="493" t="n">
        <v>0</v>
      </c>
      <c r="K2005" s="493" t="n">
        <v>0</v>
      </c>
      <c r="L2005" s="493" t="n">
        <v>2154.6</v>
      </c>
      <c r="M2005" s="493" t="n">
        <v>1440</v>
      </c>
      <c r="N2005" s="493" t="n">
        <v>0</v>
      </c>
      <c r="O2005" s="493" t="n">
        <v>1680</v>
      </c>
      <c r="P2005" s="493" t="n">
        <v>0</v>
      </c>
      <c r="Q2005" s="493" t="n">
        <v>1675.8</v>
      </c>
      <c r="R2005" s="493" t="n">
        <v>0</v>
      </c>
      <c r="S2005" s="493" t="n">
        <v>0</v>
      </c>
      <c r="T2005" s="493" t="n">
        <v>0</v>
      </c>
      <c r="U2005" s="493" t="n">
        <v>0</v>
      </c>
      <c r="V2005" s="493" t="n">
        <v>0</v>
      </c>
      <c r="W2005" s="493" t="n">
        <v>0</v>
      </c>
      <c r="X2005" s="493" t="n">
        <v>0</v>
      </c>
      <c r="Y2005" s="493" t="n">
        <v>0</v>
      </c>
      <c r="Z2005" s="493" t="n">
        <v>0</v>
      </c>
      <c r="AA2005" s="493" t="n">
        <v>0</v>
      </c>
      <c r="AB2005" s="493" t="n">
        <v>0</v>
      </c>
      <c r="AC2005" s="493" t="n">
        <v>0</v>
      </c>
      <c r="AD2005" s="493" t="n">
        <v>0</v>
      </c>
      <c r="AE2005" s="493" t="n">
        <v>0</v>
      </c>
      <c r="AF2005" s="493" t="n">
        <v>0</v>
      </c>
      <c r="AG2005" s="493" t="n">
        <v>0</v>
      </c>
      <c r="AH2005" s="493" t="n">
        <v>0</v>
      </c>
      <c r="AI2005" s="493" t="n">
        <v>0</v>
      </c>
      <c r="AJ2005" s="493" t="n">
        <v>0</v>
      </c>
      <c r="AK2005" s="493" t="n">
        <v>0</v>
      </c>
      <c r="AL2005" s="493" t="n">
        <v>0</v>
      </c>
      <c r="AM2005" s="493" t="n">
        <v>0</v>
      </c>
      <c r="AN2005" s="493" t="n">
        <v>0</v>
      </c>
      <c r="AO2005" s="493" t="n">
        <v>0</v>
      </c>
      <c r="AP2005" s="493" t="n">
        <v>0</v>
      </c>
      <c r="AQ2005" s="493" t="n">
        <v>0</v>
      </c>
      <c r="AR2005" s="493" t="n">
        <v>0</v>
      </c>
      <c r="AS2005" s="493" t="n">
        <v>0</v>
      </c>
      <c r="AT2005" s="493" t="n">
        <v>0</v>
      </c>
      <c r="AU2005" s="493" t="n">
        <v>0</v>
      </c>
      <c r="AV2005" s="493" t="n">
        <v>0</v>
      </c>
      <c r="AW2005" s="493" t="n">
        <v>0</v>
      </c>
      <c r="AX2005" s="493" t="n">
        <v>0</v>
      </c>
      <c r="AY2005" s="493" t="n">
        <v>0</v>
      </c>
      <c r="AZ2005" s="493" t="n">
        <v>0</v>
      </c>
      <c r="BA2005" s="493" t="n">
        <v>0</v>
      </c>
      <c r="BB2005" s="493" t="n">
        <v>0</v>
      </c>
      <c r="BC2005" s="493" t="n">
        <v>0</v>
      </c>
      <c r="BD2005" s="493" t="n">
        <v>0</v>
      </c>
      <c r="BE2005" s="493" t="n">
        <v>0</v>
      </c>
      <c r="BF2005" s="493" t="n">
        <v>0</v>
      </c>
      <c r="BG2005" s="493" t="n">
        <v>0</v>
      </c>
      <c r="BH2005" s="493" t="n">
        <v>0</v>
      </c>
      <c r="BI2005" s="493" t="n">
        <v>0</v>
      </c>
      <c r="BJ2005" s="493" t="n">
        <v>0</v>
      </c>
      <c r="BK2005" s="493" t="n">
        <v>0</v>
      </c>
      <c r="BL2005" s="493" t="n">
        <v>2181.6</v>
      </c>
      <c r="BM2005" s="493" t="n">
        <v>0</v>
      </c>
      <c r="BN2005" s="493" t="n">
        <v>0</v>
      </c>
      <c r="BO2005" s="493" t="n">
        <v>0</v>
      </c>
      <c r="BP2005" s="493" t="n">
        <v>0</v>
      </c>
      <c r="BQ2005" s="493" t="n">
        <v>0</v>
      </c>
      <c r="BR2005" s="493" t="n">
        <v>0</v>
      </c>
      <c r="BS2005" s="493" t="n">
        <v>161.6</v>
      </c>
      <c r="BT2005" s="493" t="n">
        <v>129.85</v>
      </c>
      <c r="BU2005" s="493" t="n">
        <v>114</v>
      </c>
      <c r="BV2005" s="493" t="n">
        <v>114.3</v>
      </c>
      <c r="BW2005" s="493" t="n">
        <v>114.6</v>
      </c>
    </row>
    <row r="2006">
      <c r="A2006" t="inlineStr">
        <is>
          <t>[C9D1] Angiotensin-II 길항제, 고혈압제 (C2) 혹은 이뇨제 복합제제</t>
        </is>
      </c>
      <c r="B2006" t="inlineStr">
        <is>
          <t>대웅바이오</t>
        </is>
      </c>
      <c r="C2006" t="inlineStr">
        <is>
          <t>베아로탄 플러스</t>
        </is>
      </c>
      <c r="D2006" t="inlineStr">
        <is>
          <t>대웅바이오</t>
        </is>
      </c>
      <c r="E2006" t="inlineStr">
        <is>
          <t>hydrochlorothiazide,  losartan potassium</t>
        </is>
      </c>
      <c r="F2006" t="inlineStr">
        <is>
          <t>병원</t>
        </is>
      </c>
      <c r="G2006" t="inlineStr">
        <is>
          <t>Generic</t>
        </is>
      </c>
      <c r="H2006" s="493" t="n">
        <v>16960.63</v>
      </c>
      <c r="I2006" s="493" t="n">
        <v>24009.38</v>
      </c>
      <c r="J2006" s="493" t="n">
        <v>28128.4</v>
      </c>
      <c r="K2006" s="493" t="n">
        <v>26636.89</v>
      </c>
      <c r="L2006" s="493" t="n">
        <v>19174.45</v>
      </c>
      <c r="M2006" s="493" t="n">
        <v>29178.83</v>
      </c>
      <c r="N2006" s="493" t="n">
        <v>18423.86</v>
      </c>
      <c r="O2006" s="493" t="n">
        <v>24386.57</v>
      </c>
      <c r="P2006" s="493" t="n">
        <v>27863.9</v>
      </c>
      <c r="Q2006" s="493" t="n">
        <v>25955.83</v>
      </c>
      <c r="R2006" s="493" t="n">
        <v>28220.48</v>
      </c>
      <c r="S2006" s="493" t="n">
        <v>7125.16</v>
      </c>
      <c r="T2006" s="493" t="n">
        <v>0</v>
      </c>
      <c r="U2006" s="493" t="n">
        <v>0</v>
      </c>
      <c r="V2006" s="493" t="n">
        <v>1680</v>
      </c>
      <c r="W2006" s="493" t="n">
        <v>0</v>
      </c>
      <c r="X2006" s="493" t="n">
        <v>0</v>
      </c>
      <c r="Y2006" s="493" t="n">
        <v>0</v>
      </c>
      <c r="Z2006" s="493" t="n">
        <v>0</v>
      </c>
      <c r="AA2006" s="493" t="n">
        <v>524</v>
      </c>
      <c r="AB2006" s="493" t="n">
        <v>256</v>
      </c>
      <c r="AC2006" s="493" t="n">
        <v>192</v>
      </c>
      <c r="AD2006" s="493" t="n">
        <v>324</v>
      </c>
      <c r="AE2006" s="493" t="n">
        <v>428</v>
      </c>
      <c r="AF2006" s="493" t="n">
        <v>856</v>
      </c>
      <c r="AG2006" s="493" t="n">
        <v>760</v>
      </c>
      <c r="AH2006" s="493" t="n">
        <v>1388.38</v>
      </c>
      <c r="AI2006" s="493" t="n">
        <v>1791.64</v>
      </c>
      <c r="AJ2006" s="493" t="n">
        <v>2326.64</v>
      </c>
      <c r="AK2006" s="493" t="n">
        <v>2134.08</v>
      </c>
      <c r="AL2006" s="493" t="n">
        <v>1343.58</v>
      </c>
      <c r="AM2006" s="493" t="n">
        <v>1784.85</v>
      </c>
      <c r="AN2006" s="493" t="n">
        <v>1740.11</v>
      </c>
      <c r="AO2006" s="493" t="n">
        <v>1304</v>
      </c>
      <c r="AP2006" s="493" t="n">
        <v>1530.35</v>
      </c>
      <c r="AQ2006" s="493" t="n">
        <v>1736</v>
      </c>
      <c r="AR2006" s="493" t="n">
        <v>1872</v>
      </c>
      <c r="AS2006" s="493" t="n">
        <v>2366.25</v>
      </c>
      <c r="AT2006" s="493" t="n">
        <v>1751.38</v>
      </c>
      <c r="AU2006" s="493" t="n">
        <v>1032.28</v>
      </c>
      <c r="AV2006" s="493" t="n">
        <v>1564.21</v>
      </c>
      <c r="AW2006" s="493" t="n">
        <v>1282.42</v>
      </c>
      <c r="AX2006" s="493" t="n">
        <v>1450.37</v>
      </c>
      <c r="AY2006" s="493" t="n">
        <v>2393.51</v>
      </c>
      <c r="AZ2006" s="493" t="n">
        <v>1899.94</v>
      </c>
      <c r="BA2006" s="493" t="n">
        <v>1443.46</v>
      </c>
      <c r="BB2006" s="493" t="n">
        <v>1412.95</v>
      </c>
      <c r="BC2006" s="493" t="n">
        <v>1539.76</v>
      </c>
      <c r="BD2006" s="493" t="n">
        <v>2080.09</v>
      </c>
      <c r="BE2006" s="493" t="n">
        <v>948.3</v>
      </c>
      <c r="BF2006" s="493" t="n">
        <v>1929.57</v>
      </c>
      <c r="BG2006" s="493" t="n">
        <v>1538.73</v>
      </c>
      <c r="BH2006" s="493" t="n">
        <v>1547.62</v>
      </c>
      <c r="BI2006" s="493" t="n">
        <v>1788.4</v>
      </c>
      <c r="BJ2006" s="493" t="n">
        <v>2210.5</v>
      </c>
      <c r="BK2006" s="493" t="n">
        <v>2107.55</v>
      </c>
      <c r="BL2006" s="493" t="n">
        <v>1800.84</v>
      </c>
      <c r="BM2006" s="493" t="n">
        <v>2210.12</v>
      </c>
      <c r="BN2006" s="493" t="n">
        <v>4309.22</v>
      </c>
      <c r="BO2006" s="493" t="n">
        <v>2483.34</v>
      </c>
      <c r="BP2006" s="493" t="n">
        <v>2241.3</v>
      </c>
      <c r="BQ2006" s="493" t="n">
        <v>2409.8</v>
      </c>
      <c r="BR2006" s="493" t="n">
        <v>3382.67</v>
      </c>
      <c r="BS2006" s="493" t="n">
        <v>3036.22</v>
      </c>
      <c r="BT2006" s="493" t="n">
        <v>2812.05</v>
      </c>
      <c r="BU2006" s="493" t="n">
        <v>4299.88</v>
      </c>
      <c r="BV2006" s="493" t="n">
        <v>5451.07</v>
      </c>
      <c r="BW2006" s="493" t="n">
        <v>6786.14</v>
      </c>
    </row>
    <row r="2007">
      <c r="A2007" t="inlineStr">
        <is>
          <t>[C9D1] Angiotensin-II 길항제, 고혈압제 (C2) 혹은 이뇨제 복합제제</t>
        </is>
      </c>
      <c r="B2007" t="inlineStr">
        <is>
          <t>대웅바이오</t>
        </is>
      </c>
      <c r="C2007" t="inlineStr">
        <is>
          <t>베아로탄 플러스</t>
        </is>
      </c>
      <c r="D2007" t="inlineStr">
        <is>
          <t>대웅바이오</t>
        </is>
      </c>
      <c r="E2007" t="inlineStr">
        <is>
          <t>hydrochlorothiazide,  losartan potassium</t>
        </is>
      </c>
      <c r="F2007" t="inlineStr">
        <is>
          <t>의원</t>
        </is>
      </c>
      <c r="G2007" t="inlineStr">
        <is>
          <t>Generic</t>
        </is>
      </c>
      <c r="H2007" s="493" t="n">
        <v>206019.65</v>
      </c>
      <c r="I2007" s="493" t="n">
        <v>243092.1</v>
      </c>
      <c r="J2007" s="493" t="n">
        <v>281642.38</v>
      </c>
      <c r="K2007" s="493" t="n">
        <v>271607.83</v>
      </c>
      <c r="L2007" s="493" t="n">
        <v>274893.17</v>
      </c>
      <c r="M2007" s="493" t="n">
        <v>268304.65</v>
      </c>
      <c r="N2007" s="493" t="n">
        <v>268004.68</v>
      </c>
      <c r="O2007" s="493" t="n">
        <v>290489.34</v>
      </c>
      <c r="P2007" s="493" t="n">
        <v>271075.33</v>
      </c>
      <c r="Q2007" s="493" t="n">
        <v>279555.28</v>
      </c>
      <c r="R2007" s="493" t="n">
        <v>231078.04</v>
      </c>
      <c r="S2007" s="493" t="n">
        <v>78837.39999999999</v>
      </c>
      <c r="T2007" s="493" t="n">
        <v>2620.2</v>
      </c>
      <c r="U2007" s="493" t="n">
        <v>5553.6</v>
      </c>
      <c r="V2007" s="493" t="n">
        <v>30459.8</v>
      </c>
      <c r="W2007" s="493" t="n">
        <v>32220.52</v>
      </c>
      <c r="X2007" s="493" t="n">
        <v>37108.02</v>
      </c>
      <c r="Y2007" s="493" t="n">
        <v>42761.19</v>
      </c>
      <c r="Z2007" s="493" t="n">
        <v>43671.06</v>
      </c>
      <c r="AA2007" s="493" t="n">
        <v>62480.87</v>
      </c>
      <c r="AB2007" s="493" t="n">
        <v>59019.36</v>
      </c>
      <c r="AC2007" s="493" t="n">
        <v>62205.96</v>
      </c>
      <c r="AD2007" s="493" t="n">
        <v>75370.23</v>
      </c>
      <c r="AE2007" s="493" t="n">
        <v>79525.88</v>
      </c>
      <c r="AF2007" s="493" t="n">
        <v>88770.89999999999</v>
      </c>
      <c r="AG2007" s="493" t="n">
        <v>85500.44</v>
      </c>
      <c r="AH2007" s="493" t="n">
        <v>93887.23</v>
      </c>
      <c r="AI2007" s="493" t="n">
        <v>99303.21000000001</v>
      </c>
      <c r="AJ2007" s="493" t="n">
        <v>101456.06</v>
      </c>
      <c r="AK2007" s="493" t="n">
        <v>98792.03</v>
      </c>
      <c r="AL2007" s="493" t="n">
        <v>100073.52</v>
      </c>
      <c r="AM2007" s="493" t="n">
        <v>97445.44</v>
      </c>
      <c r="AN2007" s="493" t="n">
        <v>90542.17999999999</v>
      </c>
      <c r="AO2007" s="493" t="n">
        <v>93288.91</v>
      </c>
      <c r="AP2007" s="493" t="n">
        <v>98130.13</v>
      </c>
      <c r="AQ2007" s="493" t="n">
        <v>79547.97</v>
      </c>
      <c r="AR2007" s="493" t="n">
        <v>95972.98</v>
      </c>
      <c r="AS2007" s="493" t="n">
        <v>102430.3</v>
      </c>
      <c r="AT2007" s="493" t="n">
        <v>96684.28999999999</v>
      </c>
      <c r="AU2007" s="493" t="n">
        <v>107435.32</v>
      </c>
      <c r="AV2007" s="493" t="n">
        <v>109252.91</v>
      </c>
      <c r="AW2007" s="493" t="n">
        <v>102938.41</v>
      </c>
      <c r="AX2007" s="493" t="n">
        <v>115034.24</v>
      </c>
      <c r="AY2007" s="493" t="n">
        <v>106643.28</v>
      </c>
      <c r="AZ2007" s="493" t="n">
        <v>103497.81</v>
      </c>
      <c r="BA2007" s="493" t="n">
        <v>112103.42</v>
      </c>
      <c r="BB2007" s="493" t="n">
        <v>98273.83</v>
      </c>
      <c r="BC2007" s="493" t="n">
        <v>108801.98</v>
      </c>
      <c r="BD2007" s="493" t="n">
        <v>106257.71</v>
      </c>
      <c r="BE2007" s="493" t="n">
        <v>98601.25</v>
      </c>
      <c r="BF2007" s="493" t="n">
        <v>117250.42</v>
      </c>
      <c r="BG2007" s="493" t="n">
        <v>105991.81</v>
      </c>
      <c r="BH2007" s="493" t="n">
        <v>113651.22</v>
      </c>
      <c r="BI2007" s="493" t="n">
        <v>110261.35</v>
      </c>
      <c r="BJ2007" s="493" t="n">
        <v>110626.3</v>
      </c>
      <c r="BK2007" s="493" t="n">
        <v>110399.74</v>
      </c>
      <c r="BL2007" s="493" t="n">
        <v>118159.38</v>
      </c>
      <c r="BM2007" s="493" t="n">
        <v>105965.23</v>
      </c>
      <c r="BN2007" s="493" t="n">
        <v>102579.83</v>
      </c>
      <c r="BO2007" s="493" t="n">
        <v>118387.05</v>
      </c>
      <c r="BP2007" s="493" t="n">
        <v>110527.9</v>
      </c>
      <c r="BQ2007" s="493" t="n">
        <v>99578.42</v>
      </c>
      <c r="BR2007" s="493" t="n">
        <v>108180.33</v>
      </c>
      <c r="BS2007" s="493" t="n">
        <v>110588.39</v>
      </c>
      <c r="BT2007" s="493" t="n">
        <v>97057.28</v>
      </c>
      <c r="BU2007" s="493" t="n">
        <v>114010.75</v>
      </c>
      <c r="BV2007" s="493" t="n">
        <v>91007.57000000001</v>
      </c>
      <c r="BW2007" s="493" t="n">
        <v>102919.68</v>
      </c>
    </row>
    <row r="2008">
      <c r="A2008" t="inlineStr">
        <is>
          <t>[C9D1] Angiotensin-II 길항제, 고혈압제 (C2) 혹은 이뇨제 복합제제</t>
        </is>
      </c>
      <c r="B2008" t="inlineStr">
        <is>
          <t>대웅바이오</t>
        </is>
      </c>
      <c r="C2008" t="inlineStr">
        <is>
          <t>베아로탄 플러스</t>
        </is>
      </c>
      <c r="D2008" t="inlineStr">
        <is>
          <t>대웅바이오</t>
        </is>
      </c>
      <c r="E2008" t="inlineStr">
        <is>
          <t>hydrochlorothiazide,  losartan potassium</t>
        </is>
      </c>
      <c r="F2008" t="inlineStr">
        <is>
          <t>보건소</t>
        </is>
      </c>
      <c r="G2008" t="inlineStr">
        <is>
          <t>Generic</t>
        </is>
      </c>
      <c r="H2008" s="493" t="n">
        <v>6680.7</v>
      </c>
      <c r="I2008" s="493" t="n">
        <v>3037.2</v>
      </c>
      <c r="J2008" s="493" t="n">
        <v>6411.3</v>
      </c>
      <c r="K2008" s="493" t="n">
        <v>7423.2</v>
      </c>
      <c r="L2008" s="493" t="n">
        <v>3032.82</v>
      </c>
      <c r="M2008" s="493" t="n">
        <v>3315.6</v>
      </c>
      <c r="N2008" s="493" t="n">
        <v>3018.3</v>
      </c>
      <c r="O2008" s="493" t="n">
        <v>3371.55</v>
      </c>
      <c r="P2008" s="493" t="n">
        <v>5967.6</v>
      </c>
      <c r="Q2008" s="493" t="n">
        <v>2254.8</v>
      </c>
      <c r="R2008" s="493" t="n">
        <v>4878.6</v>
      </c>
      <c r="S2008" s="493" t="n">
        <v>1169.1</v>
      </c>
      <c r="T2008" s="493" t="n">
        <v>126</v>
      </c>
      <c r="U2008" s="493" t="n">
        <v>0</v>
      </c>
      <c r="V2008" s="493" t="n">
        <v>0</v>
      </c>
      <c r="W2008" s="493" t="n">
        <v>283.5</v>
      </c>
      <c r="X2008" s="493" t="n">
        <v>0</v>
      </c>
      <c r="Y2008" s="493" t="n">
        <v>0</v>
      </c>
      <c r="Z2008" s="493" t="n">
        <v>0</v>
      </c>
      <c r="AA2008" s="493" t="n">
        <v>346.5</v>
      </c>
      <c r="AB2008" s="493" t="n">
        <v>0</v>
      </c>
      <c r="AC2008" s="493" t="n">
        <v>127.8</v>
      </c>
      <c r="AD2008" s="493" t="n">
        <v>109.8</v>
      </c>
      <c r="AE2008" s="493" t="n">
        <v>0</v>
      </c>
      <c r="AF2008" s="493" t="n">
        <v>0</v>
      </c>
      <c r="AG2008" s="493" t="n">
        <v>112.5</v>
      </c>
      <c r="AH2008" s="493" t="n">
        <v>70.2</v>
      </c>
      <c r="AI2008" s="493" t="n">
        <v>0</v>
      </c>
      <c r="AJ2008" s="493" t="n">
        <v>0</v>
      </c>
      <c r="AK2008" s="493" t="n">
        <v>156</v>
      </c>
      <c r="AL2008" s="493" t="n">
        <v>0</v>
      </c>
      <c r="AM2008" s="493" t="n">
        <v>79.2</v>
      </c>
      <c r="AN2008" s="493" t="n">
        <v>1076.4</v>
      </c>
      <c r="AO2008" s="493" t="n">
        <v>0</v>
      </c>
      <c r="AP2008" s="493" t="n">
        <v>0</v>
      </c>
      <c r="AQ2008" s="493" t="n">
        <v>0</v>
      </c>
      <c r="AR2008" s="493" t="n">
        <v>103.5</v>
      </c>
      <c r="AS2008" s="493" t="n">
        <v>55.8</v>
      </c>
      <c r="AT2008" s="493" t="n">
        <v>0</v>
      </c>
      <c r="AU2008" s="493" t="n">
        <v>2232.3</v>
      </c>
      <c r="AV2008" s="493" t="n">
        <v>66.59999999999999</v>
      </c>
      <c r="AW2008" s="493" t="n">
        <v>89.40000000000001</v>
      </c>
      <c r="AX2008" s="493" t="n">
        <v>39.6</v>
      </c>
      <c r="AY2008" s="493" t="n">
        <v>157.8</v>
      </c>
      <c r="AZ2008" s="493" t="n">
        <v>47.4</v>
      </c>
      <c r="BA2008" s="493" t="n">
        <v>125.4</v>
      </c>
      <c r="BB2008" s="493" t="n">
        <v>90</v>
      </c>
      <c r="BC2008" s="493" t="n">
        <v>172.8</v>
      </c>
      <c r="BD2008" s="493" t="n">
        <v>87.59999999999999</v>
      </c>
      <c r="BE2008" s="493" t="n">
        <v>141.6</v>
      </c>
      <c r="BF2008" s="493" t="n">
        <v>81.59999999999999</v>
      </c>
      <c r="BG2008" s="493" t="n">
        <v>143.4</v>
      </c>
      <c r="BH2008" s="493" t="n">
        <v>40.8</v>
      </c>
      <c r="BI2008" s="493" t="n">
        <v>165.6</v>
      </c>
      <c r="BJ2008" s="493" t="n">
        <v>36</v>
      </c>
      <c r="BK2008" s="493" t="n">
        <v>191.4</v>
      </c>
      <c r="BL2008" s="493" t="n">
        <v>42.6</v>
      </c>
      <c r="BM2008" s="493" t="n">
        <v>144</v>
      </c>
      <c r="BN2008" s="493" t="n">
        <v>36.6</v>
      </c>
      <c r="BO2008" s="493" t="n">
        <v>39.6</v>
      </c>
      <c r="BP2008" s="493" t="n">
        <v>161.1</v>
      </c>
      <c r="BQ2008" s="493" t="n">
        <v>252</v>
      </c>
      <c r="BR2008" s="493" t="n">
        <v>0</v>
      </c>
      <c r="BS2008" s="493" t="n">
        <v>233.4</v>
      </c>
      <c r="BT2008" s="493" t="n">
        <v>0</v>
      </c>
      <c r="BU2008" s="493" t="n">
        <v>76.8</v>
      </c>
      <c r="BV2008" s="493" t="n">
        <v>172.8</v>
      </c>
      <c r="BW2008" s="493" t="n">
        <v>70.8</v>
      </c>
    </row>
    <row r="2009">
      <c r="A2009" t="inlineStr">
        <is>
          <t>[C9D1] Angiotensin-II 길항제, 고혈압제 (C2) 혹은 이뇨제 복합제제</t>
        </is>
      </c>
      <c r="B2009" t="inlineStr">
        <is>
          <t>대웅바이오</t>
        </is>
      </c>
      <c r="C2009" t="inlineStr">
        <is>
          <t>베아로탄 플러스</t>
        </is>
      </c>
      <c r="D2009" t="inlineStr">
        <is>
          <t>대웅바이오</t>
        </is>
      </c>
      <c r="E2009" t="inlineStr">
        <is>
          <t>hydrochlorothiazide,  losartan potassium</t>
        </is>
      </c>
      <c r="F2009" t="inlineStr">
        <is>
          <t>기타(치과의원, 치과병원 등)</t>
        </is>
      </c>
      <c r="G2009" t="inlineStr">
        <is>
          <t>Generic</t>
        </is>
      </c>
      <c r="H2009" s="493" t="n">
        <v>0</v>
      </c>
      <c r="I2009" s="493" t="n">
        <v>171.3</v>
      </c>
      <c r="J2009" s="493" t="n">
        <v>0</v>
      </c>
      <c r="K2009" s="493" t="n">
        <v>0</v>
      </c>
      <c r="L2009" s="493" t="n">
        <v>0</v>
      </c>
      <c r="M2009" s="493" t="n">
        <v>0</v>
      </c>
      <c r="N2009" s="493" t="n">
        <v>0</v>
      </c>
      <c r="O2009" s="493" t="n">
        <v>0</v>
      </c>
      <c r="P2009" s="493" t="n">
        <v>0</v>
      </c>
      <c r="Q2009" s="493" t="n">
        <v>0</v>
      </c>
      <c r="R2009" s="493" t="n">
        <v>0</v>
      </c>
      <c r="S2009" s="493" t="n">
        <v>0</v>
      </c>
      <c r="T2009" s="493" t="n">
        <v>0</v>
      </c>
      <c r="U2009" s="493" t="n">
        <v>0</v>
      </c>
      <c r="V2009" s="493" t="n">
        <v>0</v>
      </c>
      <c r="W2009" s="493" t="n">
        <v>0</v>
      </c>
      <c r="X2009" s="493" t="n">
        <v>0</v>
      </c>
      <c r="Y2009" s="493" t="n">
        <v>0</v>
      </c>
      <c r="Z2009" s="493" t="n">
        <v>0</v>
      </c>
      <c r="AA2009" s="493" t="n">
        <v>0</v>
      </c>
      <c r="AB2009" s="493" t="n">
        <v>0</v>
      </c>
      <c r="AC2009" s="493" t="n">
        <v>0</v>
      </c>
      <c r="AD2009" s="493" t="n">
        <v>0</v>
      </c>
      <c r="AE2009" s="493" t="n">
        <v>0</v>
      </c>
      <c r="AF2009" s="493" t="n">
        <v>0</v>
      </c>
      <c r="AG2009" s="493" t="n">
        <v>0</v>
      </c>
      <c r="AH2009" s="493" t="n">
        <v>0</v>
      </c>
      <c r="AI2009" s="493" t="n">
        <v>0</v>
      </c>
      <c r="AJ2009" s="493" t="n">
        <v>0</v>
      </c>
      <c r="AK2009" s="493" t="n">
        <v>0</v>
      </c>
      <c r="AL2009" s="493" t="n">
        <v>0</v>
      </c>
      <c r="AM2009" s="493" t="n">
        <v>0</v>
      </c>
      <c r="AN2009" s="493" t="n">
        <v>0</v>
      </c>
      <c r="AO2009" s="493" t="n">
        <v>0</v>
      </c>
      <c r="AP2009" s="493" t="n">
        <v>0</v>
      </c>
      <c r="AQ2009" s="493" t="n">
        <v>0</v>
      </c>
      <c r="AR2009" s="493" t="n">
        <v>0</v>
      </c>
      <c r="AS2009" s="493" t="n">
        <v>0</v>
      </c>
      <c r="AT2009" s="493" t="n">
        <v>0</v>
      </c>
      <c r="AU2009" s="493" t="n">
        <v>0</v>
      </c>
      <c r="AV2009" s="493" t="n">
        <v>0</v>
      </c>
      <c r="AW2009" s="493" t="n">
        <v>0</v>
      </c>
      <c r="AX2009" s="493" t="n">
        <v>0</v>
      </c>
      <c r="AY2009" s="493" t="n">
        <v>0</v>
      </c>
      <c r="AZ2009" s="493" t="n">
        <v>0</v>
      </c>
      <c r="BA2009" s="493" t="n">
        <v>0</v>
      </c>
      <c r="BB2009" s="493" t="n">
        <v>0</v>
      </c>
      <c r="BC2009" s="493" t="n">
        <v>0</v>
      </c>
      <c r="BD2009" s="493" t="n">
        <v>0</v>
      </c>
      <c r="BE2009" s="493" t="n">
        <v>0</v>
      </c>
      <c r="BF2009" s="493" t="n">
        <v>0</v>
      </c>
      <c r="BG2009" s="493" t="n">
        <v>0</v>
      </c>
      <c r="BH2009" s="493" t="n">
        <v>0</v>
      </c>
      <c r="BI2009" s="493" t="n">
        <v>0</v>
      </c>
      <c r="BJ2009" s="493" t="n">
        <v>0</v>
      </c>
      <c r="BK2009" s="493" t="n">
        <v>0</v>
      </c>
      <c r="BL2009" s="493" t="n">
        <v>0</v>
      </c>
      <c r="BM2009" s="493" t="n">
        <v>0</v>
      </c>
      <c r="BN2009" s="493" t="n">
        <v>0</v>
      </c>
      <c r="BO2009" s="493" t="n">
        <v>0</v>
      </c>
      <c r="BP2009" s="493" t="n">
        <v>0</v>
      </c>
      <c r="BQ2009" s="493" t="n">
        <v>0</v>
      </c>
      <c r="BR2009" s="493" t="n">
        <v>0</v>
      </c>
      <c r="BS2009" s="493" t="n">
        <v>0</v>
      </c>
      <c r="BT2009" s="493" t="n">
        <v>0</v>
      </c>
      <c r="BU2009" s="493" t="n">
        <v>0</v>
      </c>
      <c r="BV2009" s="493" t="n">
        <v>0</v>
      </c>
      <c r="BW2009" s="493" t="n">
        <v>0</v>
      </c>
    </row>
    <row r="2010">
      <c r="A2010" t="inlineStr">
        <is>
          <t>[C9D1] Angiotensin-II 길항제, 고혈압제 (C2) 혹은 이뇨제 복합제제</t>
        </is>
      </c>
      <c r="B2010" t="inlineStr">
        <is>
          <t>대웅바이오</t>
        </is>
      </c>
      <c r="C2010" t="inlineStr">
        <is>
          <t>칸데칸 플러스</t>
        </is>
      </c>
      <c r="D2010" t="inlineStr">
        <is>
          <t>대웅바이오</t>
        </is>
      </c>
      <c r="E2010" t="inlineStr">
        <is>
          <t>candesartan cilexetil,  hydrochlorothiazide</t>
        </is>
      </c>
      <c r="F2010" t="inlineStr">
        <is>
          <t>상급종합병원</t>
        </is>
      </c>
      <c r="G2010" t="inlineStr">
        <is>
          <t>Generic</t>
        </is>
      </c>
      <c r="H2010" s="493" t="n">
        <v>0</v>
      </c>
      <c r="I2010" s="493" t="n">
        <v>0</v>
      </c>
      <c r="J2010" s="493" t="n">
        <v>0</v>
      </c>
      <c r="K2010" s="493" t="n">
        <v>0</v>
      </c>
      <c r="L2010" s="493" t="n">
        <v>0</v>
      </c>
      <c r="M2010" s="493" t="n">
        <v>0</v>
      </c>
      <c r="N2010" s="493" t="n">
        <v>0</v>
      </c>
      <c r="O2010" s="493" t="n">
        <v>0</v>
      </c>
      <c r="P2010" s="493" t="n">
        <v>0</v>
      </c>
      <c r="Q2010" s="493" t="n">
        <v>0</v>
      </c>
      <c r="R2010" s="493" t="n">
        <v>0</v>
      </c>
      <c r="S2010" s="493" t="n">
        <v>0</v>
      </c>
      <c r="T2010" s="493" t="n">
        <v>0</v>
      </c>
      <c r="U2010" s="493" t="n">
        <v>0</v>
      </c>
      <c r="V2010" s="493" t="n">
        <v>0</v>
      </c>
      <c r="W2010" s="493" t="n">
        <v>0</v>
      </c>
      <c r="X2010" s="493" t="n">
        <v>0</v>
      </c>
      <c r="Y2010" s="493" t="n">
        <v>0</v>
      </c>
      <c r="Z2010" s="493" t="n">
        <v>0</v>
      </c>
      <c r="AA2010" s="493" t="n">
        <v>0</v>
      </c>
      <c r="AB2010" s="493" t="n">
        <v>4462.2</v>
      </c>
      <c r="AC2010" s="493" t="n">
        <v>3234.08</v>
      </c>
      <c r="AD2010" s="493" t="n">
        <v>1233</v>
      </c>
      <c r="AE2010" s="493" t="n">
        <v>6146.6</v>
      </c>
      <c r="AF2010" s="493" t="n">
        <v>1483.2</v>
      </c>
      <c r="AG2010" s="493" t="n">
        <v>3361.5</v>
      </c>
      <c r="AH2010" s="493" t="n">
        <v>5172.54</v>
      </c>
      <c r="AI2010" s="493" t="n">
        <v>3662.7</v>
      </c>
      <c r="AJ2010" s="493" t="n">
        <v>354.48</v>
      </c>
      <c r="AK2010" s="493" t="n">
        <v>8523.66</v>
      </c>
      <c r="AL2010" s="493" t="n">
        <v>3258.9</v>
      </c>
      <c r="AM2010" s="493" t="n">
        <v>731.5</v>
      </c>
      <c r="AN2010" s="493" t="n">
        <v>6227.62</v>
      </c>
      <c r="AO2010" s="493" t="n">
        <v>4102.94</v>
      </c>
      <c r="AP2010" s="493" t="n">
        <v>2904.6</v>
      </c>
      <c r="AQ2010" s="493" t="n">
        <v>1873.95</v>
      </c>
      <c r="AR2010" s="493" t="n">
        <v>2220.25</v>
      </c>
      <c r="AS2010" s="493" t="n">
        <v>2840.82</v>
      </c>
      <c r="AT2010" s="493" t="n">
        <v>6335.82</v>
      </c>
      <c r="AU2010" s="493" t="n">
        <v>2527.2</v>
      </c>
      <c r="AV2010" s="493" t="n">
        <v>3755.91</v>
      </c>
      <c r="AW2010" s="493" t="n">
        <v>2386.81</v>
      </c>
      <c r="AX2010" s="493" t="n">
        <v>1883.56</v>
      </c>
      <c r="AY2010" s="493" t="n">
        <v>3603.09</v>
      </c>
      <c r="AZ2010" s="493" t="n">
        <v>1543.95</v>
      </c>
      <c r="BA2010" s="493" t="n">
        <v>4072.88</v>
      </c>
      <c r="BB2010" s="493" t="n">
        <v>2559.97</v>
      </c>
      <c r="BC2010" s="493" t="n">
        <v>1551.6</v>
      </c>
      <c r="BD2010" s="493" t="n">
        <v>1682.35</v>
      </c>
      <c r="BE2010" s="493" t="n">
        <v>1092</v>
      </c>
      <c r="BF2010" s="493" t="n">
        <v>4232.12</v>
      </c>
      <c r="BG2010" s="493" t="n">
        <v>1918.21</v>
      </c>
      <c r="BH2010" s="493" t="n">
        <v>2976.48</v>
      </c>
      <c r="BI2010" s="493" t="n">
        <v>1976</v>
      </c>
      <c r="BJ2010" s="493" t="n">
        <v>4197.25</v>
      </c>
      <c r="BK2010" s="493" t="n">
        <v>0</v>
      </c>
      <c r="BL2010" s="493" t="n">
        <v>3690.94</v>
      </c>
      <c r="BM2010" s="493" t="n">
        <v>2855.74</v>
      </c>
      <c r="BN2010" s="493" t="n">
        <v>1580.8</v>
      </c>
      <c r="BO2010" s="493" t="n">
        <v>1395.9</v>
      </c>
      <c r="BP2010" s="493" t="n">
        <v>4804.2</v>
      </c>
      <c r="BQ2010" s="493" t="n">
        <v>0</v>
      </c>
      <c r="BR2010" s="493" t="n">
        <v>2650.95</v>
      </c>
      <c r="BS2010" s="493" t="n">
        <v>4522.19</v>
      </c>
      <c r="BT2010" s="493" t="n">
        <v>2351.4</v>
      </c>
      <c r="BU2010" s="493" t="n">
        <v>1515.6</v>
      </c>
      <c r="BV2010" s="493" t="n">
        <v>4731.28</v>
      </c>
      <c r="BW2010" s="493" t="n">
        <v>1079</v>
      </c>
    </row>
    <row r="2011">
      <c r="A2011" t="inlineStr">
        <is>
          <t>[C9D1] Angiotensin-II 길항제, 고혈압제 (C2) 혹은 이뇨제 복합제제</t>
        </is>
      </c>
      <c r="B2011" t="inlineStr">
        <is>
          <t>대웅바이오</t>
        </is>
      </c>
      <c r="C2011" t="inlineStr">
        <is>
          <t>칸데칸 플러스</t>
        </is>
      </c>
      <c r="D2011" t="inlineStr">
        <is>
          <t>대웅바이오</t>
        </is>
      </c>
      <c r="E2011" t="inlineStr">
        <is>
          <t>candesartan cilexetil,  hydrochlorothiazide</t>
        </is>
      </c>
      <c r="F2011" t="inlineStr">
        <is>
          <t>종합병원</t>
        </is>
      </c>
      <c r="G2011" t="inlineStr">
        <is>
          <t>Generic</t>
        </is>
      </c>
      <c r="H2011" s="493" t="n">
        <v>3124</v>
      </c>
      <c r="I2011" s="493" t="n">
        <v>2968</v>
      </c>
      <c r="J2011" s="493" t="n">
        <v>2644.11</v>
      </c>
      <c r="K2011" s="493" t="n">
        <v>7707.02</v>
      </c>
      <c r="L2011" s="493" t="n">
        <v>6522.86</v>
      </c>
      <c r="M2011" s="493" t="n">
        <v>5847.78</v>
      </c>
      <c r="N2011" s="493" t="n">
        <v>6256.62</v>
      </c>
      <c r="O2011" s="493" t="n">
        <v>3880.8</v>
      </c>
      <c r="P2011" s="493" t="n">
        <v>5218.64</v>
      </c>
      <c r="Q2011" s="493" t="n">
        <v>7135.66</v>
      </c>
      <c r="R2011" s="493" t="n">
        <v>6216.12</v>
      </c>
      <c r="S2011" s="493" t="n">
        <v>8455.799999999999</v>
      </c>
      <c r="T2011" s="493" t="n">
        <v>12177</v>
      </c>
      <c r="U2011" s="493" t="n">
        <v>7707.96</v>
      </c>
      <c r="V2011" s="493" t="n">
        <v>6204.25</v>
      </c>
      <c r="W2011" s="493" t="n">
        <v>7221.05</v>
      </c>
      <c r="X2011" s="493" t="n">
        <v>9062.879999999999</v>
      </c>
      <c r="Y2011" s="493" t="n">
        <v>8866.4</v>
      </c>
      <c r="Z2011" s="493" t="n">
        <v>9164.959999999999</v>
      </c>
      <c r="AA2011" s="493" t="n">
        <v>10940.84</v>
      </c>
      <c r="AB2011" s="493" t="n">
        <v>7441.06</v>
      </c>
      <c r="AC2011" s="493" t="n">
        <v>9205.6</v>
      </c>
      <c r="AD2011" s="493" t="n">
        <v>9882.200000000001</v>
      </c>
      <c r="AE2011" s="493" t="n">
        <v>10892.14</v>
      </c>
      <c r="AF2011" s="493" t="n">
        <v>10550.5</v>
      </c>
      <c r="AG2011" s="493" t="n">
        <v>5907.4</v>
      </c>
      <c r="AH2011" s="493" t="n">
        <v>11936.01</v>
      </c>
      <c r="AI2011" s="493" t="n">
        <v>10820.7</v>
      </c>
      <c r="AJ2011" s="493" t="n">
        <v>7914.36</v>
      </c>
      <c r="AK2011" s="493" t="n">
        <v>6912.06</v>
      </c>
      <c r="AL2011" s="493" t="n">
        <v>14957.4</v>
      </c>
      <c r="AM2011" s="493" t="n">
        <v>10388.36</v>
      </c>
      <c r="AN2011" s="493" t="n">
        <v>9079.5</v>
      </c>
      <c r="AO2011" s="493" t="n">
        <v>9893.16</v>
      </c>
      <c r="AP2011" s="493" t="n">
        <v>8329.65</v>
      </c>
      <c r="AQ2011" s="493" t="n">
        <v>9457.450000000001</v>
      </c>
      <c r="AR2011" s="493" t="n">
        <v>5880.16</v>
      </c>
      <c r="AS2011" s="493" t="n">
        <v>5586.18</v>
      </c>
      <c r="AT2011" s="493" t="n">
        <v>11069.4</v>
      </c>
      <c r="AU2011" s="493" t="n">
        <v>12008.4</v>
      </c>
      <c r="AV2011" s="493" t="n">
        <v>10528.5</v>
      </c>
      <c r="AW2011" s="493" t="n">
        <v>4683.48</v>
      </c>
      <c r="AX2011" s="493" t="n">
        <v>3867.14</v>
      </c>
      <c r="AY2011" s="493" t="n">
        <v>6512.58</v>
      </c>
      <c r="AZ2011" s="493" t="n">
        <v>13726.7</v>
      </c>
      <c r="BA2011" s="493" t="n">
        <v>9753.76</v>
      </c>
      <c r="BB2011" s="493" t="n">
        <v>6265.72</v>
      </c>
      <c r="BC2011" s="493" t="n">
        <v>11783.06</v>
      </c>
      <c r="BD2011" s="493" t="n">
        <v>5624.85</v>
      </c>
      <c r="BE2011" s="493" t="n">
        <v>7761.35</v>
      </c>
      <c r="BF2011" s="493" t="n">
        <v>14512.98</v>
      </c>
      <c r="BG2011" s="493" t="n">
        <v>12126.55</v>
      </c>
      <c r="BH2011" s="493" t="n">
        <v>8786.9</v>
      </c>
      <c r="BI2011" s="493" t="n">
        <v>6830.72</v>
      </c>
      <c r="BJ2011" s="493" t="n">
        <v>8538.700000000001</v>
      </c>
      <c r="BK2011" s="493" t="n">
        <v>4992.66</v>
      </c>
      <c r="BL2011" s="493" t="n">
        <v>19755.78</v>
      </c>
      <c r="BM2011" s="493" t="n">
        <v>8266.299999999999</v>
      </c>
      <c r="BN2011" s="493" t="n">
        <v>9711.549999999999</v>
      </c>
      <c r="BO2011" s="493" t="n">
        <v>8091.63</v>
      </c>
      <c r="BP2011" s="493" t="n">
        <v>10072.09</v>
      </c>
      <c r="BQ2011" s="493" t="n">
        <v>9913.200000000001</v>
      </c>
      <c r="BR2011" s="493" t="n">
        <v>13628.7</v>
      </c>
      <c r="BS2011" s="493" t="n">
        <v>8935.219999999999</v>
      </c>
      <c r="BT2011" s="493" t="n">
        <v>9953</v>
      </c>
      <c r="BU2011" s="493" t="n">
        <v>10462.43</v>
      </c>
      <c r="BV2011" s="493" t="n">
        <v>11292.18</v>
      </c>
      <c r="BW2011" s="493" t="n">
        <v>11028.02</v>
      </c>
    </row>
    <row r="2012">
      <c r="A2012" t="inlineStr">
        <is>
          <t>[C9D1] Angiotensin-II 길항제, 고혈압제 (C2) 혹은 이뇨제 복합제제</t>
        </is>
      </c>
      <c r="B2012" t="inlineStr">
        <is>
          <t>대웅바이오</t>
        </is>
      </c>
      <c r="C2012" t="inlineStr">
        <is>
          <t>칸데칸 플러스</t>
        </is>
      </c>
      <c r="D2012" t="inlineStr">
        <is>
          <t>대웅바이오</t>
        </is>
      </c>
      <c r="E2012" t="inlineStr">
        <is>
          <t>candesartan cilexetil,  hydrochlorothiazide</t>
        </is>
      </c>
      <c r="F2012" t="inlineStr">
        <is>
          <t>병원</t>
        </is>
      </c>
      <c r="G2012" t="inlineStr">
        <is>
          <t>Generic</t>
        </is>
      </c>
      <c r="H2012" s="493" t="n">
        <v>0</v>
      </c>
      <c r="I2012" s="493" t="n">
        <v>0</v>
      </c>
      <c r="J2012" s="493" t="n">
        <v>0</v>
      </c>
      <c r="K2012" s="493" t="n">
        <v>0</v>
      </c>
      <c r="L2012" s="493" t="n">
        <v>0</v>
      </c>
      <c r="M2012" s="493" t="n">
        <v>0</v>
      </c>
      <c r="N2012" s="493" t="n">
        <v>0</v>
      </c>
      <c r="O2012" s="493" t="n">
        <v>0</v>
      </c>
      <c r="P2012" s="493" t="n">
        <v>0</v>
      </c>
      <c r="Q2012" s="493" t="n">
        <v>0</v>
      </c>
      <c r="R2012" s="493" t="n">
        <v>0</v>
      </c>
      <c r="S2012" s="493" t="n">
        <v>0</v>
      </c>
      <c r="T2012" s="493" t="n">
        <v>0</v>
      </c>
      <c r="U2012" s="493" t="n">
        <v>0</v>
      </c>
      <c r="V2012" s="493" t="n">
        <v>0</v>
      </c>
      <c r="W2012" s="493" t="n">
        <v>0</v>
      </c>
      <c r="X2012" s="493" t="n">
        <v>0</v>
      </c>
      <c r="Y2012" s="493" t="n">
        <v>0</v>
      </c>
      <c r="Z2012" s="493" t="n">
        <v>0</v>
      </c>
      <c r="AA2012" s="493" t="n">
        <v>0</v>
      </c>
      <c r="AB2012" s="493" t="n">
        <v>14.7</v>
      </c>
      <c r="AC2012" s="493" t="n">
        <v>0</v>
      </c>
      <c r="AD2012" s="493" t="n">
        <v>136.5</v>
      </c>
      <c r="AE2012" s="493" t="n">
        <v>70.5</v>
      </c>
      <c r="AF2012" s="493" t="n">
        <v>245.4</v>
      </c>
      <c r="AG2012" s="493" t="n">
        <v>197.1</v>
      </c>
      <c r="AH2012" s="493" t="n">
        <v>63</v>
      </c>
      <c r="AI2012" s="493" t="n">
        <v>532.5</v>
      </c>
      <c r="AJ2012" s="493" t="n">
        <v>122.4</v>
      </c>
      <c r="AK2012" s="493" t="n">
        <v>480.24</v>
      </c>
      <c r="AL2012" s="493" t="n">
        <v>67.5</v>
      </c>
      <c r="AM2012" s="493" t="n">
        <v>517.8</v>
      </c>
      <c r="AN2012" s="493" t="n">
        <v>112.2</v>
      </c>
      <c r="AO2012" s="493" t="n">
        <v>174.6</v>
      </c>
      <c r="AP2012" s="493" t="n">
        <v>226.8</v>
      </c>
      <c r="AQ2012" s="493" t="n">
        <v>126.6</v>
      </c>
      <c r="AR2012" s="493" t="n">
        <v>358.2</v>
      </c>
      <c r="AS2012" s="493" t="n">
        <v>62.4</v>
      </c>
      <c r="AT2012" s="493" t="n">
        <v>369</v>
      </c>
      <c r="AU2012" s="493" t="n">
        <v>508.8</v>
      </c>
      <c r="AV2012" s="493" t="n">
        <v>1304.7</v>
      </c>
      <c r="AW2012" s="493" t="n">
        <v>298.8</v>
      </c>
      <c r="AX2012" s="493" t="n">
        <v>581.4</v>
      </c>
      <c r="AY2012" s="493" t="n">
        <v>2313.3</v>
      </c>
      <c r="AZ2012" s="493" t="n">
        <v>172.8</v>
      </c>
      <c r="BA2012" s="493" t="n">
        <v>1101.6</v>
      </c>
      <c r="BB2012" s="493" t="n">
        <v>265.2</v>
      </c>
      <c r="BC2012" s="493" t="n">
        <v>265.2</v>
      </c>
      <c r="BD2012" s="493" t="n">
        <v>517.5</v>
      </c>
      <c r="BE2012" s="493" t="n">
        <v>837.3</v>
      </c>
      <c r="BF2012" s="493" t="n">
        <v>482.85</v>
      </c>
      <c r="BG2012" s="493" t="n">
        <v>107.1</v>
      </c>
      <c r="BH2012" s="493" t="n">
        <v>482.6</v>
      </c>
      <c r="BI2012" s="493" t="n">
        <v>476.63</v>
      </c>
      <c r="BJ2012" s="493" t="n">
        <v>717.6</v>
      </c>
      <c r="BK2012" s="493" t="n">
        <v>931.8</v>
      </c>
      <c r="BL2012" s="493" t="n">
        <v>675.15</v>
      </c>
      <c r="BM2012" s="493" t="n">
        <v>1152.96</v>
      </c>
      <c r="BN2012" s="493" t="n">
        <v>2170.5</v>
      </c>
      <c r="BO2012" s="493" t="n">
        <v>1560.03</v>
      </c>
      <c r="BP2012" s="493" t="n">
        <v>1475.1</v>
      </c>
      <c r="BQ2012" s="493" t="n">
        <v>1946.3</v>
      </c>
      <c r="BR2012" s="493" t="n">
        <v>1304.1</v>
      </c>
      <c r="BS2012" s="493" t="n">
        <v>1125.3</v>
      </c>
      <c r="BT2012" s="493" t="n">
        <v>1686</v>
      </c>
      <c r="BU2012" s="493" t="n">
        <v>1301.4</v>
      </c>
      <c r="BV2012" s="493" t="n">
        <v>1631.2</v>
      </c>
      <c r="BW2012" s="493" t="n">
        <v>1461.55</v>
      </c>
    </row>
    <row r="2013">
      <c r="A2013" t="inlineStr">
        <is>
          <t>[C9D1] Angiotensin-II 길항제, 고혈압제 (C2) 혹은 이뇨제 복합제제</t>
        </is>
      </c>
      <c r="B2013" t="inlineStr">
        <is>
          <t>대웅바이오</t>
        </is>
      </c>
      <c r="C2013" t="inlineStr">
        <is>
          <t>칸데칸 플러스</t>
        </is>
      </c>
      <c r="D2013" t="inlineStr">
        <is>
          <t>대웅바이오</t>
        </is>
      </c>
      <c r="E2013" t="inlineStr">
        <is>
          <t>candesartan cilexetil,  hydrochlorothiazide</t>
        </is>
      </c>
      <c r="F2013" t="inlineStr">
        <is>
          <t>의원</t>
        </is>
      </c>
      <c r="G2013" t="inlineStr">
        <is>
          <t>Generic</t>
        </is>
      </c>
      <c r="H2013" s="493" t="n">
        <v>60</v>
      </c>
      <c r="I2013" s="493" t="n">
        <v>1991</v>
      </c>
      <c r="J2013" s="493" t="n">
        <v>1626</v>
      </c>
      <c r="K2013" s="493" t="n">
        <v>2007.1</v>
      </c>
      <c r="L2013" s="493" t="n">
        <v>8734.799999999999</v>
      </c>
      <c r="M2013" s="493" t="n">
        <v>4918.3</v>
      </c>
      <c r="N2013" s="493" t="n">
        <v>9408.639999999999</v>
      </c>
      <c r="O2013" s="493" t="n">
        <v>7060</v>
      </c>
      <c r="P2013" s="493" t="n">
        <v>7239.2</v>
      </c>
      <c r="Q2013" s="493" t="n">
        <v>7007.98</v>
      </c>
      <c r="R2013" s="493" t="n">
        <v>8996.4</v>
      </c>
      <c r="S2013" s="493" t="n">
        <v>8275.200000000001</v>
      </c>
      <c r="T2013" s="493" t="n">
        <v>12458.88</v>
      </c>
      <c r="U2013" s="493" t="n">
        <v>9737.25</v>
      </c>
      <c r="V2013" s="493" t="n">
        <v>13258.8</v>
      </c>
      <c r="W2013" s="493" t="n">
        <v>8499.08</v>
      </c>
      <c r="X2013" s="493" t="n">
        <v>14892.1</v>
      </c>
      <c r="Y2013" s="493" t="n">
        <v>9094.09</v>
      </c>
      <c r="Z2013" s="493" t="n">
        <v>13092.8</v>
      </c>
      <c r="AA2013" s="493" t="n">
        <v>12655.85</v>
      </c>
      <c r="AB2013" s="493" t="n">
        <v>13402.04</v>
      </c>
      <c r="AC2013" s="493" t="n">
        <v>11090.88</v>
      </c>
      <c r="AD2013" s="493" t="n">
        <v>14235</v>
      </c>
      <c r="AE2013" s="493" t="n">
        <v>13904.35</v>
      </c>
      <c r="AF2013" s="493" t="n">
        <v>15603.8</v>
      </c>
      <c r="AG2013" s="493" t="n">
        <v>15534.9</v>
      </c>
      <c r="AH2013" s="493" t="n">
        <v>18869.4</v>
      </c>
      <c r="AI2013" s="493" t="n">
        <v>18681.72</v>
      </c>
      <c r="AJ2013" s="493" t="n">
        <v>22494.5</v>
      </c>
      <c r="AK2013" s="493" t="n">
        <v>17274.52</v>
      </c>
      <c r="AL2013" s="493" t="n">
        <v>19932.2</v>
      </c>
      <c r="AM2013" s="493" t="n">
        <v>18612.5</v>
      </c>
      <c r="AN2013" s="493" t="n">
        <v>19128.94</v>
      </c>
      <c r="AO2013" s="493" t="n">
        <v>22252.63</v>
      </c>
      <c r="AP2013" s="493" t="n">
        <v>20907.3</v>
      </c>
      <c r="AQ2013" s="493" t="n">
        <v>20664.2</v>
      </c>
      <c r="AR2013" s="493" t="n">
        <v>25523.53</v>
      </c>
      <c r="AS2013" s="493" t="n">
        <v>33660.81</v>
      </c>
      <c r="AT2013" s="493" t="n">
        <v>35332.7</v>
      </c>
      <c r="AU2013" s="493" t="n">
        <v>39052.25</v>
      </c>
      <c r="AV2013" s="493" t="n">
        <v>39419.5</v>
      </c>
      <c r="AW2013" s="493" t="n">
        <v>39424.75</v>
      </c>
      <c r="AX2013" s="493" t="n">
        <v>35118.99</v>
      </c>
      <c r="AY2013" s="493" t="n">
        <v>41115.64</v>
      </c>
      <c r="AZ2013" s="493" t="n">
        <v>38848.77</v>
      </c>
      <c r="BA2013" s="493" t="n">
        <v>47842.97</v>
      </c>
      <c r="BB2013" s="493" t="n">
        <v>42031.83</v>
      </c>
      <c r="BC2013" s="493" t="n">
        <v>43222.9</v>
      </c>
      <c r="BD2013" s="493" t="n">
        <v>41869.95</v>
      </c>
      <c r="BE2013" s="493" t="n">
        <v>39654.53</v>
      </c>
      <c r="BF2013" s="493" t="n">
        <v>40518.05</v>
      </c>
      <c r="BG2013" s="493" t="n">
        <v>41272.29</v>
      </c>
      <c r="BH2013" s="493" t="n">
        <v>41192.85</v>
      </c>
      <c r="BI2013" s="493" t="n">
        <v>41287.67</v>
      </c>
      <c r="BJ2013" s="493" t="n">
        <v>40206.59</v>
      </c>
      <c r="BK2013" s="493" t="n">
        <v>37980.51</v>
      </c>
      <c r="BL2013" s="493" t="n">
        <v>42089.93</v>
      </c>
      <c r="BM2013" s="493" t="n">
        <v>38916.46</v>
      </c>
      <c r="BN2013" s="493" t="n">
        <v>39786.79</v>
      </c>
      <c r="BO2013" s="493" t="n">
        <v>42989.55</v>
      </c>
      <c r="BP2013" s="493" t="n">
        <v>39327.68</v>
      </c>
      <c r="BQ2013" s="493" t="n">
        <v>36799.48</v>
      </c>
      <c r="BR2013" s="493" t="n">
        <v>41103.11</v>
      </c>
      <c r="BS2013" s="493" t="n">
        <v>39551.19</v>
      </c>
      <c r="BT2013" s="493" t="n">
        <v>37088.4</v>
      </c>
      <c r="BU2013" s="493" t="n">
        <v>35415.69</v>
      </c>
      <c r="BV2013" s="493" t="n">
        <v>39969.26</v>
      </c>
      <c r="BW2013" s="493" t="n">
        <v>34140.59</v>
      </c>
    </row>
    <row r="2014">
      <c r="A2014" t="inlineStr">
        <is>
          <t>[C9D1] Angiotensin-II 길항제, 고혈압제 (C2) 혹은 이뇨제 복합제제</t>
        </is>
      </c>
      <c r="B2014" t="inlineStr">
        <is>
          <t>대웅바이오</t>
        </is>
      </c>
      <c r="C2014" t="inlineStr">
        <is>
          <t>칸데칸 플러스</t>
        </is>
      </c>
      <c r="D2014" t="inlineStr">
        <is>
          <t>대웅바이오</t>
        </is>
      </c>
      <c r="E2014" t="inlineStr">
        <is>
          <t>candesartan cilexetil,  hydrochlorothiazide</t>
        </is>
      </c>
      <c r="F2014" t="inlineStr">
        <is>
          <t>보건소</t>
        </is>
      </c>
      <c r="G2014" t="inlineStr">
        <is>
          <t>Generic</t>
        </is>
      </c>
      <c r="H2014" s="493" t="n">
        <v>0</v>
      </c>
      <c r="I2014" s="493" t="n">
        <v>0</v>
      </c>
      <c r="J2014" s="493" t="n">
        <v>0</v>
      </c>
      <c r="K2014" s="493" t="n">
        <v>0</v>
      </c>
      <c r="L2014" s="493" t="n">
        <v>0</v>
      </c>
      <c r="M2014" s="493" t="n">
        <v>1209.6</v>
      </c>
      <c r="N2014" s="493" t="n">
        <v>0</v>
      </c>
      <c r="O2014" s="493" t="n">
        <v>0</v>
      </c>
      <c r="P2014" s="493" t="n">
        <v>966.6</v>
      </c>
      <c r="Q2014" s="493" t="n">
        <v>0</v>
      </c>
      <c r="R2014" s="493" t="n">
        <v>1352.7</v>
      </c>
      <c r="S2014" s="493" t="n">
        <v>0</v>
      </c>
      <c r="T2014" s="493" t="n">
        <v>1992</v>
      </c>
      <c r="U2014" s="493" t="n">
        <v>208.8</v>
      </c>
      <c r="V2014" s="493" t="n">
        <v>1329</v>
      </c>
      <c r="W2014" s="493" t="n">
        <v>0</v>
      </c>
      <c r="X2014" s="493" t="n">
        <v>1052.4</v>
      </c>
      <c r="Y2014" s="493" t="n">
        <v>0</v>
      </c>
      <c r="Z2014" s="493" t="n">
        <v>0</v>
      </c>
      <c r="AA2014" s="493" t="n">
        <v>228.6</v>
      </c>
      <c r="AB2014" s="493" t="n">
        <v>612</v>
      </c>
      <c r="AC2014" s="493" t="n">
        <v>0</v>
      </c>
      <c r="AD2014" s="493" t="n">
        <v>0</v>
      </c>
      <c r="AE2014" s="493" t="n">
        <v>658.2</v>
      </c>
      <c r="AF2014" s="493" t="n">
        <v>592.2</v>
      </c>
      <c r="AG2014" s="493" t="n">
        <v>795.6</v>
      </c>
      <c r="AH2014" s="493" t="n">
        <v>0</v>
      </c>
      <c r="AI2014" s="493" t="n">
        <v>628.2</v>
      </c>
      <c r="AJ2014" s="493" t="n">
        <v>688.8</v>
      </c>
      <c r="AK2014" s="493" t="n">
        <v>1271.4</v>
      </c>
      <c r="AL2014" s="493" t="n">
        <v>0</v>
      </c>
      <c r="AM2014" s="493" t="n">
        <v>948</v>
      </c>
      <c r="AN2014" s="493" t="n">
        <v>288</v>
      </c>
      <c r="AO2014" s="493" t="n">
        <v>853.2</v>
      </c>
      <c r="AP2014" s="493" t="n">
        <v>0</v>
      </c>
      <c r="AQ2014" s="493" t="n">
        <v>348.3</v>
      </c>
      <c r="AR2014" s="493" t="n">
        <v>976.2</v>
      </c>
      <c r="AS2014" s="493" t="n">
        <v>83.7</v>
      </c>
      <c r="AT2014" s="493" t="n">
        <v>1317</v>
      </c>
      <c r="AU2014" s="493" t="n">
        <v>1256.4</v>
      </c>
      <c r="AV2014" s="493" t="n">
        <v>919.5</v>
      </c>
      <c r="AW2014" s="493" t="n">
        <v>0</v>
      </c>
      <c r="AX2014" s="493" t="n">
        <v>2337.3</v>
      </c>
      <c r="AY2014" s="493" t="n">
        <v>225.9</v>
      </c>
      <c r="AZ2014" s="493" t="n">
        <v>127.8</v>
      </c>
      <c r="BA2014" s="493" t="n">
        <v>125.4</v>
      </c>
      <c r="BB2014" s="493" t="n">
        <v>800.4</v>
      </c>
      <c r="BC2014" s="493" t="n">
        <v>148.2</v>
      </c>
      <c r="BD2014" s="493" t="n">
        <v>1245.6</v>
      </c>
      <c r="BE2014" s="493" t="n">
        <v>141.6</v>
      </c>
      <c r="BF2014" s="493" t="n">
        <v>1182</v>
      </c>
      <c r="BG2014" s="493" t="n">
        <v>143.4</v>
      </c>
      <c r="BH2014" s="493" t="n">
        <v>491.4</v>
      </c>
      <c r="BI2014" s="493" t="n">
        <v>124.8</v>
      </c>
      <c r="BJ2014" s="493" t="n">
        <v>504.6</v>
      </c>
      <c r="BK2014" s="493" t="n">
        <v>0</v>
      </c>
      <c r="BL2014" s="493" t="n">
        <v>916.5</v>
      </c>
      <c r="BM2014" s="493" t="n">
        <v>11.85</v>
      </c>
      <c r="BN2014" s="493" t="n">
        <v>0</v>
      </c>
      <c r="BO2014" s="493" t="n">
        <v>828.9</v>
      </c>
      <c r="BP2014" s="493" t="n">
        <v>11.25</v>
      </c>
      <c r="BQ2014" s="493" t="n">
        <v>24.3</v>
      </c>
      <c r="BR2014" s="493" t="n">
        <v>267.3</v>
      </c>
      <c r="BS2014" s="493" t="n">
        <v>717.6</v>
      </c>
      <c r="BT2014" s="493" t="n">
        <v>367.8</v>
      </c>
      <c r="BU2014" s="493" t="n">
        <v>762</v>
      </c>
      <c r="BV2014" s="493" t="n">
        <v>0</v>
      </c>
      <c r="BW2014" s="493" t="n">
        <v>19.8</v>
      </c>
    </row>
    <row r="2015">
      <c r="A2015" t="inlineStr">
        <is>
          <t>[C9D1] Angiotensin-II 길항제, 고혈압제 (C2) 혹은 이뇨제 복합제제</t>
        </is>
      </c>
      <c r="B2015" t="inlineStr">
        <is>
          <t>대웅바이오</t>
        </is>
      </c>
      <c r="C2015" t="inlineStr">
        <is>
          <t>텔미베타 플러스</t>
        </is>
      </c>
      <c r="D2015" t="inlineStr">
        <is>
          <t>대웅바이오</t>
        </is>
      </c>
      <c r="E2015" t="inlineStr">
        <is>
          <t>hydrochlorothiazide,  telmisartan</t>
        </is>
      </c>
      <c r="F2015" t="inlineStr">
        <is>
          <t>종합병원</t>
        </is>
      </c>
      <c r="G2015" t="inlineStr">
        <is>
          <t>Generic</t>
        </is>
      </c>
      <c r="H2015" s="493" t="n">
        <v>10697.53</v>
      </c>
      <c r="I2015" s="493" t="n">
        <v>11760.57</v>
      </c>
      <c r="J2015" s="493" t="n">
        <v>10568.01</v>
      </c>
      <c r="K2015" s="493" t="n">
        <v>4292.42</v>
      </c>
      <c r="L2015" s="493" t="n">
        <v>5238.34</v>
      </c>
      <c r="M2015" s="493" t="n">
        <v>10139.07</v>
      </c>
      <c r="N2015" s="493" t="n">
        <v>21661.28</v>
      </c>
      <c r="O2015" s="493" t="n">
        <v>12439.9</v>
      </c>
      <c r="P2015" s="493" t="n">
        <v>13450.74</v>
      </c>
      <c r="Q2015" s="493" t="n">
        <v>17595.74</v>
      </c>
      <c r="R2015" s="493" t="n">
        <v>22298.59</v>
      </c>
      <c r="S2015" s="493" t="n">
        <v>17522.36</v>
      </c>
      <c r="T2015" s="493" t="n">
        <v>28817.1</v>
      </c>
      <c r="U2015" s="493" t="n">
        <v>14529.65</v>
      </c>
      <c r="V2015" s="493" t="n">
        <v>21303.61</v>
      </c>
      <c r="W2015" s="493" t="n">
        <v>20988.99</v>
      </c>
      <c r="X2015" s="493" t="n">
        <v>26897.65</v>
      </c>
      <c r="Y2015" s="493" t="n">
        <v>14818.36</v>
      </c>
      <c r="Z2015" s="493" t="n">
        <v>25077.74</v>
      </c>
      <c r="AA2015" s="493" t="n">
        <v>9387.6</v>
      </c>
      <c r="AB2015" s="493" t="n">
        <v>14630.09</v>
      </c>
      <c r="AC2015" s="493" t="n">
        <v>20458.32</v>
      </c>
      <c r="AD2015" s="493" t="n">
        <v>20556</v>
      </c>
      <c r="AE2015" s="493" t="n">
        <v>12932.95</v>
      </c>
      <c r="AF2015" s="493" t="n">
        <v>18158.43</v>
      </c>
      <c r="AG2015" s="493" t="n">
        <v>20791.49</v>
      </c>
      <c r="AH2015" s="493" t="n">
        <v>20163.36</v>
      </c>
      <c r="AI2015" s="493" t="n">
        <v>20708.5</v>
      </c>
      <c r="AJ2015" s="493" t="n">
        <v>13184.25</v>
      </c>
      <c r="AK2015" s="493" t="n">
        <v>17842.09</v>
      </c>
      <c r="AL2015" s="493" t="n">
        <v>14160.66</v>
      </c>
      <c r="AM2015" s="493" t="n">
        <v>12973.18</v>
      </c>
      <c r="AN2015" s="493" t="n">
        <v>14413.14</v>
      </c>
      <c r="AO2015" s="493" t="n">
        <v>15611.98</v>
      </c>
      <c r="AP2015" s="493" t="n">
        <v>21853.94</v>
      </c>
      <c r="AQ2015" s="493" t="n">
        <v>11731.61</v>
      </c>
      <c r="AR2015" s="493" t="n">
        <v>8019.71</v>
      </c>
      <c r="AS2015" s="493" t="n">
        <v>15084.49</v>
      </c>
      <c r="AT2015" s="493" t="n">
        <v>3592.9</v>
      </c>
      <c r="AU2015" s="493" t="n">
        <v>9306.700000000001</v>
      </c>
      <c r="AV2015" s="493" t="n">
        <v>15845.61</v>
      </c>
      <c r="AW2015" s="493" t="n">
        <v>6844.94</v>
      </c>
      <c r="AX2015" s="493" t="n">
        <v>14878.68</v>
      </c>
      <c r="AY2015" s="493" t="n">
        <v>9971.6</v>
      </c>
      <c r="AZ2015" s="493" t="n">
        <v>13106.56</v>
      </c>
      <c r="BA2015" s="493" t="n">
        <v>15295.88</v>
      </c>
      <c r="BB2015" s="493" t="n">
        <v>9903.200000000001</v>
      </c>
      <c r="BC2015" s="493" t="n">
        <v>12818.49</v>
      </c>
      <c r="BD2015" s="493" t="n">
        <v>10988.1</v>
      </c>
      <c r="BE2015" s="493" t="n">
        <v>14332.99</v>
      </c>
      <c r="BF2015" s="493" t="n">
        <v>7806.23</v>
      </c>
      <c r="BG2015" s="493" t="n">
        <v>18217.13</v>
      </c>
      <c r="BH2015" s="493" t="n">
        <v>9796.440000000001</v>
      </c>
      <c r="BI2015" s="493" t="n">
        <v>8020.33</v>
      </c>
      <c r="BJ2015" s="493" t="n">
        <v>14374.48</v>
      </c>
      <c r="BK2015" s="493" t="n">
        <v>15967.13</v>
      </c>
      <c r="BL2015" s="493" t="n">
        <v>15928.33</v>
      </c>
      <c r="BM2015" s="493" t="n">
        <v>15189</v>
      </c>
      <c r="BN2015" s="493" t="n">
        <v>15535.07</v>
      </c>
      <c r="BO2015" s="493" t="n">
        <v>16971.09</v>
      </c>
      <c r="BP2015" s="493" t="n">
        <v>19266.15</v>
      </c>
      <c r="BQ2015" s="493" t="n">
        <v>23801.65</v>
      </c>
      <c r="BR2015" s="493" t="n">
        <v>20862.3</v>
      </c>
      <c r="BS2015" s="493" t="n">
        <v>15658.68</v>
      </c>
      <c r="BT2015" s="493" t="n">
        <v>42304.9</v>
      </c>
      <c r="BU2015" s="493" t="n">
        <v>21659.24</v>
      </c>
      <c r="BV2015" s="493" t="n">
        <v>17749.33</v>
      </c>
      <c r="BW2015" s="493" t="n">
        <v>28779.9</v>
      </c>
    </row>
    <row r="2016">
      <c r="A2016" t="inlineStr">
        <is>
          <t>[C9D1] Angiotensin-II 길항제, 고혈압제 (C2) 혹은 이뇨제 복합제제</t>
        </is>
      </c>
      <c r="B2016" t="inlineStr">
        <is>
          <t>대웅바이오</t>
        </is>
      </c>
      <c r="C2016" t="inlineStr">
        <is>
          <t>텔미베타 플러스</t>
        </is>
      </c>
      <c r="D2016" t="inlineStr">
        <is>
          <t>대웅바이오</t>
        </is>
      </c>
      <c r="E2016" t="inlineStr">
        <is>
          <t>hydrochlorothiazide,  telmisartan</t>
        </is>
      </c>
      <c r="F2016" t="inlineStr">
        <is>
          <t>병원</t>
        </is>
      </c>
      <c r="G2016" t="inlineStr">
        <is>
          <t>Generic</t>
        </is>
      </c>
      <c r="H2016" s="493" t="n">
        <v>771.9</v>
      </c>
      <c r="I2016" s="493" t="n">
        <v>199.2</v>
      </c>
      <c r="J2016" s="493" t="n">
        <v>429</v>
      </c>
      <c r="K2016" s="493" t="n">
        <v>490.2</v>
      </c>
      <c r="L2016" s="493" t="n">
        <v>623.85</v>
      </c>
      <c r="M2016" s="493" t="n">
        <v>281.4</v>
      </c>
      <c r="N2016" s="493" t="n">
        <v>501.2</v>
      </c>
      <c r="O2016" s="493" t="n">
        <v>822</v>
      </c>
      <c r="P2016" s="493" t="n">
        <v>981.9</v>
      </c>
      <c r="Q2016" s="493" t="n">
        <v>510.05</v>
      </c>
      <c r="R2016" s="493" t="n">
        <v>421.2</v>
      </c>
      <c r="S2016" s="493" t="n">
        <v>1651.08</v>
      </c>
      <c r="T2016" s="493" t="n">
        <v>2133</v>
      </c>
      <c r="U2016" s="493" t="n">
        <v>3001.8</v>
      </c>
      <c r="V2016" s="493" t="n">
        <v>2892.9</v>
      </c>
      <c r="W2016" s="493" t="n">
        <v>1614.3</v>
      </c>
      <c r="X2016" s="493" t="n">
        <v>1902</v>
      </c>
      <c r="Y2016" s="493" t="n">
        <v>2007.2</v>
      </c>
      <c r="Z2016" s="493" t="n">
        <v>1880.1</v>
      </c>
      <c r="AA2016" s="493" t="n">
        <v>1171.6</v>
      </c>
      <c r="AB2016" s="493" t="n">
        <v>2394</v>
      </c>
      <c r="AC2016" s="493" t="n">
        <v>1499.4</v>
      </c>
      <c r="AD2016" s="493" t="n">
        <v>3065.73</v>
      </c>
      <c r="AE2016" s="493" t="n">
        <v>1589.64</v>
      </c>
      <c r="AF2016" s="493" t="n">
        <v>2486.87</v>
      </c>
      <c r="AG2016" s="493" t="n">
        <v>1754.15</v>
      </c>
      <c r="AH2016" s="493" t="n">
        <v>1834.8</v>
      </c>
      <c r="AI2016" s="493" t="n">
        <v>1567.5</v>
      </c>
      <c r="AJ2016" s="493" t="n">
        <v>1759.2</v>
      </c>
      <c r="AK2016" s="493" t="n">
        <v>2971.2</v>
      </c>
      <c r="AL2016" s="493" t="n">
        <v>2457.1</v>
      </c>
      <c r="AM2016" s="493" t="n">
        <v>1517.7</v>
      </c>
      <c r="AN2016" s="493" t="n">
        <v>2334.3</v>
      </c>
      <c r="AO2016" s="493" t="n">
        <v>2955.15</v>
      </c>
      <c r="AP2016" s="493" t="n">
        <v>2146.6</v>
      </c>
      <c r="AQ2016" s="493" t="n">
        <v>3083.26</v>
      </c>
      <c r="AR2016" s="493" t="n">
        <v>2516.2</v>
      </c>
      <c r="AS2016" s="493" t="n">
        <v>1806.05</v>
      </c>
      <c r="AT2016" s="493" t="n">
        <v>3607.35</v>
      </c>
      <c r="AU2016" s="493" t="n">
        <v>4442.14</v>
      </c>
      <c r="AV2016" s="493" t="n">
        <v>1746.98</v>
      </c>
      <c r="AW2016" s="493" t="n">
        <v>4162.9</v>
      </c>
      <c r="AX2016" s="493" t="n">
        <v>4553.48</v>
      </c>
      <c r="AY2016" s="493" t="n">
        <v>2936.7</v>
      </c>
      <c r="AZ2016" s="493" t="n">
        <v>6515.58</v>
      </c>
      <c r="BA2016" s="493" t="n">
        <v>3677.58</v>
      </c>
      <c r="BB2016" s="493" t="n">
        <v>5274.06</v>
      </c>
      <c r="BC2016" s="493" t="n">
        <v>4451.86</v>
      </c>
      <c r="BD2016" s="493" t="n">
        <v>4862.82</v>
      </c>
      <c r="BE2016" s="493" t="n">
        <v>6781.02</v>
      </c>
      <c r="BF2016" s="493" t="n">
        <v>4303.22</v>
      </c>
      <c r="BG2016" s="493" t="n">
        <v>4267.22</v>
      </c>
      <c r="BH2016" s="493" t="n">
        <v>5663.1</v>
      </c>
      <c r="BI2016" s="493" t="n">
        <v>1807.86</v>
      </c>
      <c r="BJ2016" s="493" t="n">
        <v>3571.34</v>
      </c>
      <c r="BK2016" s="493" t="n">
        <v>3624.58</v>
      </c>
      <c r="BL2016" s="493" t="n">
        <v>4372.07</v>
      </c>
      <c r="BM2016" s="493" t="n">
        <v>4019.74</v>
      </c>
      <c r="BN2016" s="493" t="n">
        <v>4657.56</v>
      </c>
      <c r="BO2016" s="493" t="n">
        <v>2686.48</v>
      </c>
      <c r="BP2016" s="493" t="n">
        <v>4796.61</v>
      </c>
      <c r="BQ2016" s="493" t="n">
        <v>3836.68</v>
      </c>
      <c r="BR2016" s="493" t="n">
        <v>7140.08</v>
      </c>
      <c r="BS2016" s="493" t="n">
        <v>6393.58</v>
      </c>
      <c r="BT2016" s="493" t="n">
        <v>3646.78</v>
      </c>
      <c r="BU2016" s="493" t="n">
        <v>3965.65</v>
      </c>
      <c r="BV2016" s="493" t="n">
        <v>3272.79</v>
      </c>
      <c r="BW2016" s="493" t="n">
        <v>6124.74</v>
      </c>
    </row>
    <row r="2017">
      <c r="A2017" t="inlineStr">
        <is>
          <t>[C9D1] Angiotensin-II 길항제, 고혈압제 (C2) 혹은 이뇨제 복합제제</t>
        </is>
      </c>
      <c r="B2017" t="inlineStr">
        <is>
          <t>대웅바이오</t>
        </is>
      </c>
      <c r="C2017" t="inlineStr">
        <is>
          <t>텔미베타 플러스</t>
        </is>
      </c>
      <c r="D2017" t="inlineStr">
        <is>
          <t>대웅바이오</t>
        </is>
      </c>
      <c r="E2017" t="inlineStr">
        <is>
          <t>hydrochlorothiazide,  telmisartan</t>
        </is>
      </c>
      <c r="F2017" t="inlineStr">
        <is>
          <t>의원</t>
        </is>
      </c>
      <c r="G2017" t="inlineStr">
        <is>
          <t>Generic</t>
        </is>
      </c>
      <c r="H2017" s="493" t="n">
        <v>19800.83</v>
      </c>
      <c r="I2017" s="493" t="n">
        <v>18907.14</v>
      </c>
      <c r="J2017" s="493" t="n">
        <v>22419.63</v>
      </c>
      <c r="K2017" s="493" t="n">
        <v>22387.54</v>
      </c>
      <c r="L2017" s="493" t="n">
        <v>23831.21</v>
      </c>
      <c r="M2017" s="493" t="n">
        <v>28906.93</v>
      </c>
      <c r="N2017" s="493" t="n">
        <v>26212.5</v>
      </c>
      <c r="O2017" s="493" t="n">
        <v>24483.9</v>
      </c>
      <c r="P2017" s="493" t="n">
        <v>24405.52</v>
      </c>
      <c r="Q2017" s="493" t="n">
        <v>24816.02</v>
      </c>
      <c r="R2017" s="493" t="n">
        <v>60083.27</v>
      </c>
      <c r="S2017" s="493" t="n">
        <v>262625.56</v>
      </c>
      <c r="T2017" s="493" t="n">
        <v>260167</v>
      </c>
      <c r="U2017" s="493" t="n">
        <v>246173.1</v>
      </c>
      <c r="V2017" s="493" t="n">
        <v>257754.63</v>
      </c>
      <c r="W2017" s="493" t="n">
        <v>284067.99</v>
      </c>
      <c r="X2017" s="493" t="n">
        <v>307102.64</v>
      </c>
      <c r="Y2017" s="493" t="n">
        <v>307416.56</v>
      </c>
      <c r="Z2017" s="493" t="n">
        <v>310685.98</v>
      </c>
      <c r="AA2017" s="493" t="n">
        <v>292803.72</v>
      </c>
      <c r="AB2017" s="493" t="n">
        <v>305372.59</v>
      </c>
      <c r="AC2017" s="493" t="n">
        <v>311581.16</v>
      </c>
      <c r="AD2017" s="493" t="n">
        <v>297456.12</v>
      </c>
      <c r="AE2017" s="493" t="n">
        <v>304003.69</v>
      </c>
      <c r="AF2017" s="493" t="n">
        <v>305898.55</v>
      </c>
      <c r="AG2017" s="493" t="n">
        <v>278605.03</v>
      </c>
      <c r="AH2017" s="493" t="n">
        <v>320070.17</v>
      </c>
      <c r="AI2017" s="493" t="n">
        <v>279568.28</v>
      </c>
      <c r="AJ2017" s="493" t="n">
        <v>303247.77</v>
      </c>
      <c r="AK2017" s="493" t="n">
        <v>319309.77</v>
      </c>
      <c r="AL2017" s="493" t="n">
        <v>320345.17</v>
      </c>
      <c r="AM2017" s="493" t="n">
        <v>314332.96</v>
      </c>
      <c r="AN2017" s="493" t="n">
        <v>286317.85</v>
      </c>
      <c r="AO2017" s="493" t="n">
        <v>312374.31</v>
      </c>
      <c r="AP2017" s="493" t="n">
        <v>298988.26</v>
      </c>
      <c r="AQ2017" s="493" t="n">
        <v>283535.33</v>
      </c>
      <c r="AR2017" s="493" t="n">
        <v>320909.96</v>
      </c>
      <c r="AS2017" s="493" t="n">
        <v>304586.9</v>
      </c>
      <c r="AT2017" s="493" t="n">
        <v>294374.62</v>
      </c>
      <c r="AU2017" s="493" t="n">
        <v>318440.12</v>
      </c>
      <c r="AV2017" s="493" t="n">
        <v>303659.15</v>
      </c>
      <c r="AW2017" s="493" t="n">
        <v>278142.02</v>
      </c>
      <c r="AX2017" s="493" t="n">
        <v>302562.62</v>
      </c>
      <c r="AY2017" s="493" t="n">
        <v>313348.2</v>
      </c>
      <c r="AZ2017" s="493" t="n">
        <v>288359.06</v>
      </c>
      <c r="BA2017" s="493" t="n">
        <v>315491.36</v>
      </c>
      <c r="BB2017" s="493" t="n">
        <v>284551.79</v>
      </c>
      <c r="BC2017" s="493" t="n">
        <v>319379.67</v>
      </c>
      <c r="BD2017" s="493" t="n">
        <v>300574.08</v>
      </c>
      <c r="BE2017" s="493" t="n">
        <v>299032.69</v>
      </c>
      <c r="BF2017" s="493" t="n">
        <v>303830.67</v>
      </c>
      <c r="BG2017" s="493" t="n">
        <v>308184.41</v>
      </c>
      <c r="BH2017" s="493" t="n">
        <v>297629.33</v>
      </c>
      <c r="BI2017" s="493" t="n">
        <v>282503.79</v>
      </c>
      <c r="BJ2017" s="493" t="n">
        <v>317822.04</v>
      </c>
      <c r="BK2017" s="493" t="n">
        <v>282832.39</v>
      </c>
      <c r="BL2017" s="493" t="n">
        <v>327219.26</v>
      </c>
      <c r="BM2017" s="493" t="n">
        <v>301247.13</v>
      </c>
      <c r="BN2017" s="493" t="n">
        <v>283718.99</v>
      </c>
      <c r="BO2017" s="493" t="n">
        <v>319389.09</v>
      </c>
      <c r="BP2017" s="493" t="n">
        <v>303334</v>
      </c>
      <c r="BQ2017" s="493" t="n">
        <v>278788.79</v>
      </c>
      <c r="BR2017" s="493" t="n">
        <v>311881.44</v>
      </c>
      <c r="BS2017" s="493" t="n">
        <v>312902.4</v>
      </c>
      <c r="BT2017" s="493" t="n">
        <v>310772.58</v>
      </c>
      <c r="BU2017" s="493" t="n">
        <v>313529.74</v>
      </c>
      <c r="BV2017" s="493" t="n">
        <v>327495.44</v>
      </c>
      <c r="BW2017" s="493" t="n">
        <v>323051.02</v>
      </c>
    </row>
    <row r="2018">
      <c r="A2018" t="inlineStr">
        <is>
          <t>[C9D1] Angiotensin-II 길항제, 고혈압제 (C2) 혹은 이뇨제 복합제제</t>
        </is>
      </c>
      <c r="B2018" t="inlineStr">
        <is>
          <t>대웅바이오</t>
        </is>
      </c>
      <c r="C2018" t="inlineStr">
        <is>
          <t>텔미베타 플러스</t>
        </is>
      </c>
      <c r="D2018" t="inlineStr">
        <is>
          <t>대웅바이오</t>
        </is>
      </c>
      <c r="E2018" t="inlineStr">
        <is>
          <t>hydrochlorothiazide,  telmisartan</t>
        </is>
      </c>
      <c r="F2018" t="inlineStr">
        <is>
          <t>보건소</t>
        </is>
      </c>
      <c r="G2018" t="inlineStr">
        <is>
          <t>Generic</t>
        </is>
      </c>
      <c r="H2018" s="493" t="n">
        <v>0</v>
      </c>
      <c r="I2018" s="493" t="n">
        <v>0</v>
      </c>
      <c r="J2018" s="493" t="n">
        <v>0</v>
      </c>
      <c r="K2018" s="493" t="n">
        <v>0</v>
      </c>
      <c r="L2018" s="493" t="n">
        <v>0</v>
      </c>
      <c r="M2018" s="493" t="n">
        <v>0</v>
      </c>
      <c r="N2018" s="493" t="n">
        <v>0</v>
      </c>
      <c r="O2018" s="493" t="n">
        <v>0</v>
      </c>
      <c r="P2018" s="493" t="n">
        <v>0</v>
      </c>
      <c r="Q2018" s="493" t="n">
        <v>0</v>
      </c>
      <c r="R2018" s="493" t="n">
        <v>0</v>
      </c>
      <c r="S2018" s="493" t="n">
        <v>0</v>
      </c>
      <c r="T2018" s="493" t="n">
        <v>0</v>
      </c>
      <c r="U2018" s="493" t="n">
        <v>0</v>
      </c>
      <c r="V2018" s="493" t="n">
        <v>0</v>
      </c>
      <c r="W2018" s="493" t="n">
        <v>0</v>
      </c>
      <c r="X2018" s="493" t="n">
        <v>0</v>
      </c>
      <c r="Y2018" s="493" t="n">
        <v>0</v>
      </c>
      <c r="Z2018" s="493" t="n">
        <v>0</v>
      </c>
      <c r="AA2018" s="493" t="n">
        <v>0</v>
      </c>
      <c r="AB2018" s="493" t="n">
        <v>0</v>
      </c>
      <c r="AC2018" s="493" t="n">
        <v>0</v>
      </c>
      <c r="AD2018" s="493" t="n">
        <v>0</v>
      </c>
      <c r="AE2018" s="493" t="n">
        <v>0</v>
      </c>
      <c r="AF2018" s="493" t="n">
        <v>0</v>
      </c>
      <c r="AG2018" s="493" t="n">
        <v>1732.2</v>
      </c>
      <c r="AH2018" s="493" t="n">
        <v>2117.4</v>
      </c>
      <c r="AI2018" s="493" t="n">
        <v>0</v>
      </c>
      <c r="AJ2018" s="493" t="n">
        <v>0</v>
      </c>
      <c r="AK2018" s="493" t="n">
        <v>34.5</v>
      </c>
      <c r="AL2018" s="493" t="n">
        <v>106.2</v>
      </c>
      <c r="AM2018" s="493" t="n">
        <v>5.75</v>
      </c>
      <c r="AN2018" s="493" t="n">
        <v>0</v>
      </c>
      <c r="AO2018" s="493" t="n">
        <v>644.4</v>
      </c>
      <c r="AP2018" s="493" t="n">
        <v>0</v>
      </c>
      <c r="AQ2018" s="493" t="n">
        <v>2988</v>
      </c>
      <c r="AR2018" s="493" t="n">
        <v>282.55</v>
      </c>
      <c r="AS2018" s="493" t="n">
        <v>338.4</v>
      </c>
      <c r="AT2018" s="493" t="n">
        <v>2081.7</v>
      </c>
      <c r="AU2018" s="493" t="n">
        <v>90.90000000000001</v>
      </c>
      <c r="AV2018" s="493" t="n">
        <v>742.1799999999999</v>
      </c>
      <c r="AW2018" s="493" t="n">
        <v>1346.4</v>
      </c>
      <c r="AX2018" s="493" t="n">
        <v>1883.4</v>
      </c>
      <c r="AY2018" s="493" t="n">
        <v>0</v>
      </c>
      <c r="AZ2018" s="493" t="n">
        <v>602.1</v>
      </c>
      <c r="BA2018" s="493" t="n">
        <v>207.9</v>
      </c>
      <c r="BB2018" s="493" t="n">
        <v>723.45</v>
      </c>
      <c r="BC2018" s="493" t="n">
        <v>390.9</v>
      </c>
      <c r="BD2018" s="493" t="n">
        <v>0</v>
      </c>
      <c r="BE2018" s="493" t="n">
        <v>891.3</v>
      </c>
      <c r="BF2018" s="493" t="n">
        <v>899.1</v>
      </c>
      <c r="BG2018" s="493" t="n">
        <v>0</v>
      </c>
      <c r="BH2018" s="493" t="n">
        <v>1083.6</v>
      </c>
      <c r="BI2018" s="493" t="n">
        <v>537.3</v>
      </c>
      <c r="BJ2018" s="493" t="n">
        <v>1444.8</v>
      </c>
      <c r="BK2018" s="493" t="n">
        <v>0</v>
      </c>
      <c r="BL2018" s="493" t="n">
        <v>1362.6</v>
      </c>
      <c r="BM2018" s="493" t="n">
        <v>0</v>
      </c>
      <c r="BN2018" s="493" t="n">
        <v>1182.9</v>
      </c>
      <c r="BO2018" s="493" t="n">
        <v>823.5</v>
      </c>
      <c r="BP2018" s="493" t="n">
        <v>2335.5</v>
      </c>
      <c r="BQ2018" s="493" t="n">
        <v>0</v>
      </c>
      <c r="BR2018" s="493" t="n">
        <v>1675.2</v>
      </c>
      <c r="BS2018" s="493" t="n">
        <v>0</v>
      </c>
      <c r="BT2018" s="493" t="n">
        <v>1328.4</v>
      </c>
      <c r="BU2018" s="493" t="n">
        <v>18070.2</v>
      </c>
      <c r="BV2018" s="493" t="n">
        <v>938.4</v>
      </c>
      <c r="BW2018" s="493" t="n">
        <v>109.8</v>
      </c>
    </row>
    <row r="2019">
      <c r="A2019" t="inlineStr">
        <is>
          <t>[C9D1] Angiotensin-II 길항제, 고혈압제 (C2) 혹은 이뇨제 복합제제</t>
        </is>
      </c>
      <c r="B2019" t="inlineStr">
        <is>
          <t>대웅제약</t>
        </is>
      </c>
      <c r="C2019" t="inlineStr">
        <is>
          <t>올메텍 플러스</t>
        </is>
      </c>
      <c r="D2019" t="inlineStr">
        <is>
          <t>대웅제약</t>
        </is>
      </c>
      <c r="E2019" t="inlineStr">
        <is>
          <t>hydrochlorothiazide,  olmesartan medoxomil</t>
        </is>
      </c>
      <c r="F2019" t="inlineStr">
        <is>
          <t>상급종합병원</t>
        </is>
      </c>
      <c r="G2019" t="inlineStr">
        <is>
          <t>Original</t>
        </is>
      </c>
      <c r="H2019" s="493" t="n">
        <v>138885.52</v>
      </c>
      <c r="I2019" s="493" t="n">
        <v>154680.99</v>
      </c>
      <c r="J2019" s="493" t="n">
        <v>160936.78</v>
      </c>
      <c r="K2019" s="493" t="n">
        <v>216665.13</v>
      </c>
      <c r="L2019" s="493" t="n">
        <v>161856.4</v>
      </c>
      <c r="M2019" s="493" t="n">
        <v>154392.54</v>
      </c>
      <c r="N2019" s="493" t="n">
        <v>153059.96</v>
      </c>
      <c r="O2019" s="493" t="n">
        <v>129642.71</v>
      </c>
      <c r="P2019" s="493" t="n">
        <v>143093.59</v>
      </c>
      <c r="Q2019" s="493" t="n">
        <v>161236.92</v>
      </c>
      <c r="R2019" s="493" t="n">
        <v>149897.57</v>
      </c>
      <c r="S2019" s="493" t="n">
        <v>143606.48</v>
      </c>
      <c r="T2019" s="493" t="n">
        <v>145773.92</v>
      </c>
      <c r="U2019" s="493" t="n">
        <v>145808.94</v>
      </c>
      <c r="V2019" s="493" t="n">
        <v>173805.86</v>
      </c>
      <c r="W2019" s="493" t="n">
        <v>164995.09</v>
      </c>
      <c r="X2019" s="493" t="n">
        <v>154300.02</v>
      </c>
      <c r="Y2019" s="493" t="n">
        <v>148108.69</v>
      </c>
      <c r="Z2019" s="493" t="n">
        <v>137898.99</v>
      </c>
      <c r="AA2019" s="493" t="n">
        <v>186650.51</v>
      </c>
      <c r="AB2019" s="493" t="n">
        <v>145354.74</v>
      </c>
      <c r="AC2019" s="493" t="n">
        <v>153454.78</v>
      </c>
      <c r="AD2019" s="493" t="n">
        <v>158363.11</v>
      </c>
      <c r="AE2019" s="493" t="n">
        <v>130904.88</v>
      </c>
      <c r="AF2019" s="493" t="n">
        <v>135240.42</v>
      </c>
      <c r="AG2019" s="493" t="n">
        <v>94969.5</v>
      </c>
      <c r="AH2019" s="493" t="n">
        <v>177507.21</v>
      </c>
      <c r="AI2019" s="493" t="n">
        <v>135500.26</v>
      </c>
      <c r="AJ2019" s="493" t="n">
        <v>136340.66</v>
      </c>
      <c r="AK2019" s="493" t="n">
        <v>151217.54</v>
      </c>
      <c r="AL2019" s="493" t="n">
        <v>149270.29</v>
      </c>
      <c r="AM2019" s="493" t="n">
        <v>153150.18</v>
      </c>
      <c r="AN2019" s="493" t="n">
        <v>125025.96</v>
      </c>
      <c r="AO2019" s="493" t="n">
        <v>139730.38</v>
      </c>
      <c r="AP2019" s="493" t="n">
        <v>189620.83</v>
      </c>
      <c r="AQ2019" s="493" t="n">
        <v>126478.29</v>
      </c>
      <c r="AR2019" s="493" t="n">
        <v>186104.55</v>
      </c>
      <c r="AS2019" s="493" t="n">
        <v>104868.26</v>
      </c>
      <c r="AT2019" s="493" t="n">
        <v>151895.18</v>
      </c>
      <c r="AU2019" s="493" t="n">
        <v>162872.36</v>
      </c>
      <c r="AV2019" s="493" t="n">
        <v>137629.76</v>
      </c>
      <c r="AW2019" s="493" t="n">
        <v>107434.76</v>
      </c>
      <c r="AX2019" s="493" t="n">
        <v>176171.65</v>
      </c>
      <c r="AY2019" s="493" t="n">
        <v>160664.24</v>
      </c>
      <c r="AZ2019" s="493" t="n">
        <v>130769.15</v>
      </c>
      <c r="BA2019" s="493" t="n">
        <v>126940.9</v>
      </c>
      <c r="BB2019" s="493" t="n">
        <v>143300.17</v>
      </c>
      <c r="BC2019" s="493" t="n">
        <v>168591.04</v>
      </c>
      <c r="BD2019" s="493" t="n">
        <v>124135.32</v>
      </c>
      <c r="BE2019" s="493" t="n">
        <v>156290.3</v>
      </c>
      <c r="BF2019" s="493" t="n">
        <v>125418.62</v>
      </c>
      <c r="BG2019" s="493" t="n">
        <v>141947.52</v>
      </c>
      <c r="BH2019" s="493" t="n">
        <v>126760.84</v>
      </c>
      <c r="BI2019" s="493" t="n">
        <v>152020.1</v>
      </c>
      <c r="BJ2019" s="493" t="n">
        <v>125439.7</v>
      </c>
      <c r="BK2019" s="493" t="n">
        <v>127408.04</v>
      </c>
      <c r="BL2019" s="493" t="n">
        <v>142490.06</v>
      </c>
      <c r="BM2019" s="493" t="n">
        <v>106127.3</v>
      </c>
      <c r="BN2019" s="493" t="n">
        <v>139439.46</v>
      </c>
      <c r="BO2019" s="493" t="n">
        <v>146797.18</v>
      </c>
      <c r="BP2019" s="493" t="n">
        <v>138577.65</v>
      </c>
      <c r="BQ2019" s="493" t="n">
        <v>107566.84</v>
      </c>
      <c r="BR2019" s="493" t="n">
        <v>139790.42</v>
      </c>
      <c r="BS2019" s="493" t="n">
        <v>108395.48</v>
      </c>
      <c r="BT2019" s="493" t="n">
        <v>112008.05</v>
      </c>
      <c r="BU2019" s="493" t="n">
        <v>133400.34</v>
      </c>
      <c r="BV2019" s="493" t="n">
        <v>148725.46</v>
      </c>
      <c r="BW2019" s="493" t="n">
        <v>136816.51</v>
      </c>
    </row>
    <row r="2020">
      <c r="A2020" t="inlineStr">
        <is>
          <t>[C9D1] Angiotensin-II 길항제, 고혈압제 (C2) 혹은 이뇨제 복합제제</t>
        </is>
      </c>
      <c r="B2020" t="inlineStr">
        <is>
          <t>대웅제약</t>
        </is>
      </c>
      <c r="C2020" t="inlineStr">
        <is>
          <t>올메텍 플러스</t>
        </is>
      </c>
      <c r="D2020" t="inlineStr">
        <is>
          <t>대웅제약</t>
        </is>
      </c>
      <c r="E2020" t="inlineStr">
        <is>
          <t>hydrochlorothiazide,  olmesartan medoxomil</t>
        </is>
      </c>
      <c r="F2020" t="inlineStr">
        <is>
          <t>종합병원</t>
        </is>
      </c>
      <c r="G2020" t="inlineStr">
        <is>
          <t>Original</t>
        </is>
      </c>
      <c r="H2020" s="493" t="n">
        <v>200933.88</v>
      </c>
      <c r="I2020" s="493" t="n">
        <v>189074.55</v>
      </c>
      <c r="J2020" s="493" t="n">
        <v>209124.7</v>
      </c>
      <c r="K2020" s="493" t="n">
        <v>197885.36</v>
      </c>
      <c r="L2020" s="493" t="n">
        <v>198978.95</v>
      </c>
      <c r="M2020" s="493" t="n">
        <v>221204.03</v>
      </c>
      <c r="N2020" s="493" t="n">
        <v>207599.15</v>
      </c>
      <c r="O2020" s="493" t="n">
        <v>208171.87</v>
      </c>
      <c r="P2020" s="493" t="n">
        <v>233115.51</v>
      </c>
      <c r="Q2020" s="493" t="n">
        <v>200870.1</v>
      </c>
      <c r="R2020" s="493" t="n">
        <v>200762.26</v>
      </c>
      <c r="S2020" s="493" t="n">
        <v>224784.38</v>
      </c>
      <c r="T2020" s="493" t="n">
        <v>204707.39</v>
      </c>
      <c r="U2020" s="493" t="n">
        <v>181501.94</v>
      </c>
      <c r="V2020" s="493" t="n">
        <v>207875.77</v>
      </c>
      <c r="W2020" s="493" t="n">
        <v>217854.06</v>
      </c>
      <c r="X2020" s="493" t="n">
        <v>211573.14</v>
      </c>
      <c r="Y2020" s="493" t="n">
        <v>185628.7</v>
      </c>
      <c r="Z2020" s="493" t="n">
        <v>219710.48</v>
      </c>
      <c r="AA2020" s="493" t="n">
        <v>195207.37</v>
      </c>
      <c r="AB2020" s="493" t="n">
        <v>185099.77</v>
      </c>
      <c r="AC2020" s="493" t="n">
        <v>191372.83</v>
      </c>
      <c r="AD2020" s="493" t="n">
        <v>222603.1</v>
      </c>
      <c r="AE2020" s="493" t="n">
        <v>192101.42</v>
      </c>
      <c r="AF2020" s="493" t="n">
        <v>213543.25</v>
      </c>
      <c r="AG2020" s="493" t="n">
        <v>178884.25</v>
      </c>
      <c r="AH2020" s="493" t="n">
        <v>226735.69</v>
      </c>
      <c r="AI2020" s="493" t="n">
        <v>208362.44</v>
      </c>
      <c r="AJ2020" s="493" t="n">
        <v>212557.36</v>
      </c>
      <c r="AK2020" s="493" t="n">
        <v>199140.05</v>
      </c>
      <c r="AL2020" s="493" t="n">
        <v>209901.57</v>
      </c>
      <c r="AM2020" s="493" t="n">
        <v>231529.49</v>
      </c>
      <c r="AN2020" s="493" t="n">
        <v>213608.72</v>
      </c>
      <c r="AO2020" s="493" t="n">
        <v>206145.37</v>
      </c>
      <c r="AP2020" s="493" t="n">
        <v>221645.21</v>
      </c>
      <c r="AQ2020" s="493" t="n">
        <v>192680.82</v>
      </c>
      <c r="AR2020" s="493" t="n">
        <v>214464.15</v>
      </c>
      <c r="AS2020" s="493" t="n">
        <v>199195.3</v>
      </c>
      <c r="AT2020" s="493" t="n">
        <v>168703.04</v>
      </c>
      <c r="AU2020" s="493" t="n">
        <v>189981.74</v>
      </c>
      <c r="AV2020" s="493" t="n">
        <v>194314.83</v>
      </c>
      <c r="AW2020" s="493" t="n">
        <v>176127.5</v>
      </c>
      <c r="AX2020" s="493" t="n">
        <v>184643.61</v>
      </c>
      <c r="AY2020" s="493" t="n">
        <v>181072.97</v>
      </c>
      <c r="AZ2020" s="493" t="n">
        <v>178069.25</v>
      </c>
      <c r="BA2020" s="493" t="n">
        <v>167502.51</v>
      </c>
      <c r="BB2020" s="493" t="n">
        <v>176510.4</v>
      </c>
      <c r="BC2020" s="493" t="n">
        <v>183055.55</v>
      </c>
      <c r="BD2020" s="493" t="n">
        <v>169645.51</v>
      </c>
      <c r="BE2020" s="493" t="n">
        <v>168996.32</v>
      </c>
      <c r="BF2020" s="493" t="n">
        <v>178556.99</v>
      </c>
      <c r="BG2020" s="493" t="n">
        <v>179055.73</v>
      </c>
      <c r="BH2020" s="493" t="n">
        <v>177015.65</v>
      </c>
      <c r="BI2020" s="493" t="n">
        <v>153166.12</v>
      </c>
      <c r="BJ2020" s="493" t="n">
        <v>185502.2</v>
      </c>
      <c r="BK2020" s="493" t="n">
        <v>156738.67</v>
      </c>
      <c r="BL2020" s="493" t="n">
        <v>177724.4</v>
      </c>
      <c r="BM2020" s="493" t="n">
        <v>149389.44</v>
      </c>
      <c r="BN2020" s="493" t="n">
        <v>182448.51</v>
      </c>
      <c r="BO2020" s="493" t="n">
        <v>169646.18</v>
      </c>
      <c r="BP2020" s="493" t="n">
        <v>163807.07</v>
      </c>
      <c r="BQ2020" s="493" t="n">
        <v>148716.44</v>
      </c>
      <c r="BR2020" s="493" t="n">
        <v>204931.59</v>
      </c>
      <c r="BS2020" s="493" t="n">
        <v>158005.85</v>
      </c>
      <c r="BT2020" s="493" t="n">
        <v>177454.36</v>
      </c>
      <c r="BU2020" s="493" t="n">
        <v>165246.32</v>
      </c>
      <c r="BV2020" s="493" t="n">
        <v>170291.65</v>
      </c>
      <c r="BW2020" s="493" t="n">
        <v>165230.05</v>
      </c>
    </row>
    <row r="2021">
      <c r="A2021" t="inlineStr">
        <is>
          <t>[C9D1] Angiotensin-II 길항제, 고혈압제 (C2) 혹은 이뇨제 복합제제</t>
        </is>
      </c>
      <c r="B2021" t="inlineStr">
        <is>
          <t>대웅제약</t>
        </is>
      </c>
      <c r="C2021" t="inlineStr">
        <is>
          <t>올메텍 플러스</t>
        </is>
      </c>
      <c r="D2021" t="inlineStr">
        <is>
          <t>대웅제약</t>
        </is>
      </c>
      <c r="E2021" t="inlineStr">
        <is>
          <t>hydrochlorothiazide,  olmesartan medoxomil</t>
        </is>
      </c>
      <c r="F2021" t="inlineStr">
        <is>
          <t>병원</t>
        </is>
      </c>
      <c r="G2021" t="inlineStr">
        <is>
          <t>Original</t>
        </is>
      </c>
      <c r="H2021" s="493" t="n">
        <v>111556.12</v>
      </c>
      <c r="I2021" s="493" t="n">
        <v>91038.39</v>
      </c>
      <c r="J2021" s="493" t="n">
        <v>110675.3</v>
      </c>
      <c r="K2021" s="493" t="n">
        <v>90082.56</v>
      </c>
      <c r="L2021" s="493" t="n">
        <v>103022.85</v>
      </c>
      <c r="M2021" s="493" t="n">
        <v>99812.96000000001</v>
      </c>
      <c r="N2021" s="493" t="n">
        <v>87970.87</v>
      </c>
      <c r="O2021" s="493" t="n">
        <v>92236.37</v>
      </c>
      <c r="P2021" s="493" t="n">
        <v>94663.78</v>
      </c>
      <c r="Q2021" s="493" t="n">
        <v>84821.36</v>
      </c>
      <c r="R2021" s="493" t="n">
        <v>82860.06</v>
      </c>
      <c r="S2021" s="493" t="n">
        <v>104084.07</v>
      </c>
      <c r="T2021" s="493" t="n">
        <v>83494.56</v>
      </c>
      <c r="U2021" s="493" t="n">
        <v>84214.75</v>
      </c>
      <c r="V2021" s="493" t="n">
        <v>79707.75</v>
      </c>
      <c r="W2021" s="493" t="n">
        <v>85511.22</v>
      </c>
      <c r="X2021" s="493" t="n">
        <v>78495.89999999999</v>
      </c>
      <c r="Y2021" s="493" t="n">
        <v>87859.67</v>
      </c>
      <c r="Z2021" s="493" t="n">
        <v>70993.46000000001</v>
      </c>
      <c r="AA2021" s="493" t="n">
        <v>91024.69</v>
      </c>
      <c r="AB2021" s="493" t="n">
        <v>79242.38</v>
      </c>
      <c r="AC2021" s="493" t="n">
        <v>86447.53</v>
      </c>
      <c r="AD2021" s="493" t="n">
        <v>93635.91</v>
      </c>
      <c r="AE2021" s="493" t="n">
        <v>99599.53999999999</v>
      </c>
      <c r="AF2021" s="493" t="n">
        <v>85958.56</v>
      </c>
      <c r="AG2021" s="493" t="n">
        <v>78813.23</v>
      </c>
      <c r="AH2021" s="493" t="n">
        <v>75815.67999999999</v>
      </c>
      <c r="AI2021" s="493" t="n">
        <v>75987.82000000001</v>
      </c>
      <c r="AJ2021" s="493" t="n">
        <v>72218.37</v>
      </c>
      <c r="AK2021" s="493" t="n">
        <v>85023.99000000001</v>
      </c>
      <c r="AL2021" s="493" t="n">
        <v>74520.85000000001</v>
      </c>
      <c r="AM2021" s="493" t="n">
        <v>74485.34</v>
      </c>
      <c r="AN2021" s="493" t="n">
        <v>76353.47</v>
      </c>
      <c r="AO2021" s="493" t="n">
        <v>82361.78999999999</v>
      </c>
      <c r="AP2021" s="493" t="n">
        <v>82260.67999999999</v>
      </c>
      <c r="AQ2021" s="493" t="n">
        <v>81611.8</v>
      </c>
      <c r="AR2021" s="493" t="n">
        <v>90318.17999999999</v>
      </c>
      <c r="AS2021" s="493" t="n">
        <v>80901.89999999999</v>
      </c>
      <c r="AT2021" s="493" t="n">
        <v>74822.94</v>
      </c>
      <c r="AU2021" s="493" t="n">
        <v>93206.64</v>
      </c>
      <c r="AV2021" s="493" t="n">
        <v>83133.00999999999</v>
      </c>
      <c r="AW2021" s="493" t="n">
        <v>74467.34</v>
      </c>
      <c r="AX2021" s="493" t="n">
        <v>99514.22</v>
      </c>
      <c r="AY2021" s="493" t="n">
        <v>81082.52</v>
      </c>
      <c r="AZ2021" s="493" t="n">
        <v>77511.03</v>
      </c>
      <c r="BA2021" s="493" t="n">
        <v>92255.84</v>
      </c>
      <c r="BB2021" s="493" t="n">
        <v>86292.48</v>
      </c>
      <c r="BC2021" s="493" t="n">
        <v>72909.24000000001</v>
      </c>
      <c r="BD2021" s="493" t="n">
        <v>84581.82000000001</v>
      </c>
      <c r="BE2021" s="493" t="n">
        <v>69349.86</v>
      </c>
      <c r="BF2021" s="493" t="n">
        <v>84245.36</v>
      </c>
      <c r="BG2021" s="493" t="n">
        <v>72192.13</v>
      </c>
      <c r="BH2021" s="493" t="n">
        <v>66732.24000000001</v>
      </c>
      <c r="BI2021" s="493" t="n">
        <v>69796.39999999999</v>
      </c>
      <c r="BJ2021" s="493" t="n">
        <v>91459.03</v>
      </c>
      <c r="BK2021" s="493" t="n">
        <v>75798.81</v>
      </c>
      <c r="BL2021" s="493" t="n">
        <v>85481.59</v>
      </c>
      <c r="BM2021" s="493" t="n">
        <v>94444.56</v>
      </c>
      <c r="BN2021" s="493" t="n">
        <v>70722.85000000001</v>
      </c>
      <c r="BO2021" s="493" t="n">
        <v>88989.50999999999</v>
      </c>
      <c r="BP2021" s="493" t="n">
        <v>92727.75</v>
      </c>
      <c r="BQ2021" s="493" t="n">
        <v>71171.10000000001</v>
      </c>
      <c r="BR2021" s="493" t="n">
        <v>82993</v>
      </c>
      <c r="BS2021" s="493" t="n">
        <v>68581.06</v>
      </c>
      <c r="BT2021" s="493" t="n">
        <v>71315.78</v>
      </c>
      <c r="BU2021" s="493" t="n">
        <v>82094.31</v>
      </c>
      <c r="BV2021" s="493" t="n">
        <v>83057.37</v>
      </c>
      <c r="BW2021" s="493" t="n">
        <v>69088.22</v>
      </c>
    </row>
    <row r="2022">
      <c r="A2022" t="inlineStr">
        <is>
          <t>[C9D1] Angiotensin-II 길항제, 고혈압제 (C2) 혹은 이뇨제 복합제제</t>
        </is>
      </c>
      <c r="B2022" t="inlineStr">
        <is>
          <t>대웅제약</t>
        </is>
      </c>
      <c r="C2022" t="inlineStr">
        <is>
          <t>올메텍 플러스</t>
        </is>
      </c>
      <c r="D2022" t="inlineStr">
        <is>
          <t>대웅제약</t>
        </is>
      </c>
      <c r="E2022" t="inlineStr">
        <is>
          <t>hydrochlorothiazide,  olmesartan medoxomil</t>
        </is>
      </c>
      <c r="F2022" t="inlineStr">
        <is>
          <t>의원</t>
        </is>
      </c>
      <c r="G2022" t="inlineStr">
        <is>
          <t>Original</t>
        </is>
      </c>
      <c r="H2022" s="493" t="n">
        <v>1387169.77</v>
      </c>
      <c r="I2022" s="493" t="n">
        <v>1293925.95</v>
      </c>
      <c r="J2022" s="493" t="n">
        <v>1471782.41</v>
      </c>
      <c r="K2022" s="493" t="n">
        <v>1359774.59</v>
      </c>
      <c r="L2022" s="493" t="n">
        <v>1410114.98</v>
      </c>
      <c r="M2022" s="493" t="n">
        <v>1338409.76</v>
      </c>
      <c r="N2022" s="493" t="n">
        <v>1411363.43</v>
      </c>
      <c r="O2022" s="493" t="n">
        <v>1383808.59</v>
      </c>
      <c r="P2022" s="493" t="n">
        <v>1322819.07</v>
      </c>
      <c r="Q2022" s="493" t="n">
        <v>1349746.59</v>
      </c>
      <c r="R2022" s="493" t="n">
        <v>1378197.63</v>
      </c>
      <c r="S2022" s="493" t="n">
        <v>1478216.38</v>
      </c>
      <c r="T2022" s="493" t="n">
        <v>1388598.72</v>
      </c>
      <c r="U2022" s="493" t="n">
        <v>1290683.05</v>
      </c>
      <c r="V2022" s="493" t="n">
        <v>1377519.61</v>
      </c>
      <c r="W2022" s="493" t="n">
        <v>1338883.54</v>
      </c>
      <c r="X2022" s="493" t="n">
        <v>1374448.18</v>
      </c>
      <c r="Y2022" s="493" t="n">
        <v>1338470.44</v>
      </c>
      <c r="Z2022" s="493" t="n">
        <v>1328724.53</v>
      </c>
      <c r="AA2022" s="493" t="n">
        <v>1387835.2</v>
      </c>
      <c r="AB2022" s="493" t="n">
        <v>1308407.37</v>
      </c>
      <c r="AC2022" s="493" t="n">
        <v>1360810.61</v>
      </c>
      <c r="AD2022" s="493" t="n">
        <v>1326751.39</v>
      </c>
      <c r="AE2022" s="493" t="n">
        <v>1393265.45</v>
      </c>
      <c r="AF2022" s="493" t="n">
        <v>1302522.49</v>
      </c>
      <c r="AG2022" s="493" t="n">
        <v>1238718.25</v>
      </c>
      <c r="AH2022" s="493" t="n">
        <v>1368261.34</v>
      </c>
      <c r="AI2022" s="493" t="n">
        <v>1252399.06</v>
      </c>
      <c r="AJ2022" s="493" t="n">
        <v>1355077.52</v>
      </c>
      <c r="AK2022" s="493" t="n">
        <v>1315620.7</v>
      </c>
      <c r="AL2022" s="493" t="n">
        <v>1301502.61</v>
      </c>
      <c r="AM2022" s="493" t="n">
        <v>1315190.28</v>
      </c>
      <c r="AN2022" s="493" t="n">
        <v>1246452.26</v>
      </c>
      <c r="AO2022" s="493" t="n">
        <v>1324020.39</v>
      </c>
      <c r="AP2022" s="493" t="n">
        <v>1256645.65</v>
      </c>
      <c r="AQ2022" s="493" t="n">
        <v>1367429.7</v>
      </c>
      <c r="AR2022" s="493" t="n">
        <v>1415073.59</v>
      </c>
      <c r="AS2022" s="493" t="n">
        <v>1311757.44</v>
      </c>
      <c r="AT2022" s="493" t="n">
        <v>1273651.32</v>
      </c>
      <c r="AU2022" s="493" t="n">
        <v>1357255.32</v>
      </c>
      <c r="AV2022" s="493" t="n">
        <v>1328781.08</v>
      </c>
      <c r="AW2022" s="493" t="n">
        <v>1247096.83</v>
      </c>
      <c r="AX2022" s="493" t="n">
        <v>1318318.61</v>
      </c>
      <c r="AY2022" s="493" t="n">
        <v>1273634.65</v>
      </c>
      <c r="AZ2022" s="493" t="n">
        <v>1209625.79</v>
      </c>
      <c r="BA2022" s="493" t="n">
        <v>1340506.46</v>
      </c>
      <c r="BB2022" s="493" t="n">
        <v>1247335.8</v>
      </c>
      <c r="BC2022" s="493" t="n">
        <v>1317467.37</v>
      </c>
      <c r="BD2022" s="493" t="n">
        <v>1276377.32</v>
      </c>
      <c r="BE2022" s="493" t="n">
        <v>1215105.49</v>
      </c>
      <c r="BF2022" s="493" t="n">
        <v>1186757.52</v>
      </c>
      <c r="BG2022" s="493" t="n">
        <v>1267917.04</v>
      </c>
      <c r="BH2022" s="493" t="n">
        <v>1226660.46</v>
      </c>
      <c r="BI2022" s="493" t="n">
        <v>1157515.19</v>
      </c>
      <c r="BJ2022" s="493" t="n">
        <v>1243536.01</v>
      </c>
      <c r="BK2022" s="493" t="n">
        <v>1162919.1</v>
      </c>
      <c r="BL2022" s="493" t="n">
        <v>1320583.01</v>
      </c>
      <c r="BM2022" s="493" t="n">
        <v>1144190.5</v>
      </c>
      <c r="BN2022" s="493" t="n">
        <v>1112787.75</v>
      </c>
      <c r="BO2022" s="493" t="n">
        <v>1255120.61</v>
      </c>
      <c r="BP2022" s="493" t="n">
        <v>1186364.56</v>
      </c>
      <c r="BQ2022" s="493" t="n">
        <v>1105428.17</v>
      </c>
      <c r="BR2022" s="493" t="n">
        <v>1196333.34</v>
      </c>
      <c r="BS2022" s="493" t="n">
        <v>1174266.53</v>
      </c>
      <c r="BT2022" s="493" t="n">
        <v>1131134.2</v>
      </c>
      <c r="BU2022" s="493" t="n">
        <v>1162393.68</v>
      </c>
      <c r="BV2022" s="493" t="n">
        <v>1259640.86</v>
      </c>
      <c r="BW2022" s="493" t="n">
        <v>1136478.04</v>
      </c>
    </row>
    <row r="2023">
      <c r="A2023" t="inlineStr">
        <is>
          <t>[C9D1] Angiotensin-II 길항제, 고혈압제 (C2) 혹은 이뇨제 복합제제</t>
        </is>
      </c>
      <c r="B2023" t="inlineStr">
        <is>
          <t>대웅제약</t>
        </is>
      </c>
      <c r="C2023" t="inlineStr">
        <is>
          <t>올메텍 플러스</t>
        </is>
      </c>
      <c r="D2023" t="inlineStr">
        <is>
          <t>대웅제약</t>
        </is>
      </c>
      <c r="E2023" t="inlineStr">
        <is>
          <t>hydrochlorothiazide,  olmesartan medoxomil</t>
        </is>
      </c>
      <c r="F2023" t="inlineStr">
        <is>
          <t>보건소</t>
        </is>
      </c>
      <c r="G2023" t="inlineStr">
        <is>
          <t>Original</t>
        </is>
      </c>
      <c r="H2023" s="493" t="n">
        <v>40443.71</v>
      </c>
      <c r="I2023" s="493" t="n">
        <v>36011.85</v>
      </c>
      <c r="J2023" s="493" t="n">
        <v>35424.84</v>
      </c>
      <c r="K2023" s="493" t="n">
        <v>28152.04</v>
      </c>
      <c r="L2023" s="493" t="n">
        <v>32612.22</v>
      </c>
      <c r="M2023" s="493" t="n">
        <v>42297.6</v>
      </c>
      <c r="N2023" s="493" t="n">
        <v>47260.25</v>
      </c>
      <c r="O2023" s="493" t="n">
        <v>37662.06</v>
      </c>
      <c r="P2023" s="493" t="n">
        <v>29118.12</v>
      </c>
      <c r="Q2023" s="493" t="n">
        <v>37125.93</v>
      </c>
      <c r="R2023" s="493" t="n">
        <v>36226.8</v>
      </c>
      <c r="S2023" s="493" t="n">
        <v>49084.6</v>
      </c>
      <c r="T2023" s="493" t="n">
        <v>38924.4</v>
      </c>
      <c r="U2023" s="493" t="n">
        <v>16469.72</v>
      </c>
      <c r="V2023" s="493" t="n">
        <v>24140.85</v>
      </c>
      <c r="W2023" s="493" t="n">
        <v>18611.7</v>
      </c>
      <c r="X2023" s="493" t="n">
        <v>45878.74</v>
      </c>
      <c r="Y2023" s="493" t="n">
        <v>18626.58</v>
      </c>
      <c r="Z2023" s="493" t="n">
        <v>26139.78</v>
      </c>
      <c r="AA2023" s="493" t="n">
        <v>26880</v>
      </c>
      <c r="AB2023" s="493" t="n">
        <v>35038.81</v>
      </c>
      <c r="AC2023" s="493" t="n">
        <v>17781.3</v>
      </c>
      <c r="AD2023" s="493" t="n">
        <v>18851.52</v>
      </c>
      <c r="AE2023" s="493" t="n">
        <v>27258.9</v>
      </c>
      <c r="AF2023" s="493" t="n">
        <v>25054.95</v>
      </c>
      <c r="AG2023" s="493" t="n">
        <v>31764</v>
      </c>
      <c r="AH2023" s="493" t="n">
        <v>42744.9</v>
      </c>
      <c r="AI2023" s="493" t="n">
        <v>22124.1</v>
      </c>
      <c r="AJ2023" s="493" t="n">
        <v>54850.8</v>
      </c>
      <c r="AK2023" s="493" t="n">
        <v>16078.7</v>
      </c>
      <c r="AL2023" s="493" t="n">
        <v>30802.2</v>
      </c>
      <c r="AM2023" s="493" t="n">
        <v>23647.68</v>
      </c>
      <c r="AN2023" s="493" t="n">
        <v>12030</v>
      </c>
      <c r="AO2023" s="493" t="n">
        <v>54671.1</v>
      </c>
      <c r="AP2023" s="493" t="n">
        <v>21189.94</v>
      </c>
      <c r="AQ2023" s="493" t="n">
        <v>22824</v>
      </c>
      <c r="AR2023" s="493" t="n">
        <v>30207.92</v>
      </c>
      <c r="AS2023" s="493" t="n">
        <v>21258.32</v>
      </c>
      <c r="AT2023" s="493" t="n">
        <v>20392.65</v>
      </c>
      <c r="AU2023" s="493" t="n">
        <v>31086.9</v>
      </c>
      <c r="AV2023" s="493" t="n">
        <v>18708.38</v>
      </c>
      <c r="AW2023" s="493" t="n">
        <v>28706.47</v>
      </c>
      <c r="AX2023" s="493" t="n">
        <v>27332.73</v>
      </c>
      <c r="AY2023" s="493" t="n">
        <v>38942.4</v>
      </c>
      <c r="AZ2023" s="493" t="n">
        <v>22092.3</v>
      </c>
      <c r="BA2023" s="493" t="n">
        <v>36342.41</v>
      </c>
      <c r="BB2023" s="493" t="n">
        <v>39161.02</v>
      </c>
      <c r="BC2023" s="493" t="n">
        <v>25677.9</v>
      </c>
      <c r="BD2023" s="493" t="n">
        <v>35118.15</v>
      </c>
      <c r="BE2023" s="493" t="n">
        <v>38428.72</v>
      </c>
      <c r="BF2023" s="493" t="n">
        <v>33522.9</v>
      </c>
      <c r="BG2023" s="493" t="n">
        <v>29114.7</v>
      </c>
      <c r="BH2023" s="493" t="n">
        <v>23633.1</v>
      </c>
      <c r="BI2023" s="493" t="n">
        <v>29252.4</v>
      </c>
      <c r="BJ2023" s="493" t="n">
        <v>39720.6</v>
      </c>
      <c r="BK2023" s="493" t="n">
        <v>29173.01</v>
      </c>
      <c r="BL2023" s="493" t="n">
        <v>27863.7</v>
      </c>
      <c r="BM2023" s="493" t="n">
        <v>26098.5</v>
      </c>
      <c r="BN2023" s="493" t="n">
        <v>34655.48</v>
      </c>
      <c r="BO2023" s="493" t="n">
        <v>34881.5</v>
      </c>
      <c r="BP2023" s="493" t="n">
        <v>23224.65</v>
      </c>
      <c r="BQ2023" s="493" t="n">
        <v>31603.08</v>
      </c>
      <c r="BR2023" s="493" t="n">
        <v>18783.5</v>
      </c>
      <c r="BS2023" s="493" t="n">
        <v>14659.65</v>
      </c>
      <c r="BT2023" s="493" t="n">
        <v>29696.76</v>
      </c>
      <c r="BU2023" s="493" t="n">
        <v>35570.28</v>
      </c>
      <c r="BV2023" s="493" t="n">
        <v>17175.88</v>
      </c>
      <c r="BW2023" s="493" t="n">
        <v>24868.05</v>
      </c>
    </row>
    <row r="2024">
      <c r="A2024" t="inlineStr">
        <is>
          <t>[C9D1] Angiotensin-II 길항제, 고혈압제 (C2) 혹은 이뇨제 복합제제</t>
        </is>
      </c>
      <c r="B2024" t="inlineStr">
        <is>
          <t>대웅제약</t>
        </is>
      </c>
      <c r="C2024" t="inlineStr">
        <is>
          <t>올메텍 플러스</t>
        </is>
      </c>
      <c r="D2024" t="inlineStr">
        <is>
          <t>대웅제약</t>
        </is>
      </c>
      <c r="E2024" t="inlineStr">
        <is>
          <t>hydrochlorothiazide,  olmesartan medoxomil</t>
        </is>
      </c>
      <c r="F2024" t="inlineStr">
        <is>
          <t>기타(치과의원, 치과병원 등)</t>
        </is>
      </c>
      <c r="G2024" t="inlineStr">
        <is>
          <t>Original</t>
        </is>
      </c>
      <c r="H2024" s="493" t="n">
        <v>1523.7</v>
      </c>
      <c r="I2024" s="493" t="n">
        <v>2855.1</v>
      </c>
      <c r="J2024" s="493" t="n">
        <v>1410</v>
      </c>
      <c r="K2024" s="493" t="n">
        <v>1705.8</v>
      </c>
      <c r="L2024" s="493" t="n">
        <v>2565</v>
      </c>
      <c r="M2024" s="493" t="n">
        <v>1053.6</v>
      </c>
      <c r="N2024" s="493" t="n">
        <v>1641.7</v>
      </c>
      <c r="O2024" s="493" t="n">
        <v>4077.78</v>
      </c>
      <c r="P2024" s="493" t="n">
        <v>1848.2</v>
      </c>
      <c r="Q2024" s="493" t="n">
        <v>2252.4</v>
      </c>
      <c r="R2024" s="493" t="n">
        <v>4488</v>
      </c>
      <c r="S2024" s="493" t="n">
        <v>1004.78</v>
      </c>
      <c r="T2024" s="493" t="n">
        <v>813.84</v>
      </c>
      <c r="U2024" s="493" t="n">
        <v>1730.65</v>
      </c>
      <c r="V2024" s="493" t="n">
        <v>1999.8</v>
      </c>
      <c r="W2024" s="493" t="n">
        <v>982.2</v>
      </c>
      <c r="X2024" s="493" t="n">
        <v>1313.4</v>
      </c>
      <c r="Y2024" s="493" t="n">
        <v>1338.9</v>
      </c>
      <c r="Z2024" s="493" t="n">
        <v>1326.3</v>
      </c>
      <c r="AA2024" s="493" t="n">
        <v>1538.4</v>
      </c>
      <c r="AB2024" s="493" t="n">
        <v>1373.7</v>
      </c>
      <c r="AC2024" s="493" t="n">
        <v>847.5</v>
      </c>
      <c r="AD2024" s="493" t="n">
        <v>2073.3</v>
      </c>
      <c r="AE2024" s="493" t="n">
        <v>887.4</v>
      </c>
      <c r="AF2024" s="493" t="n">
        <v>1795.2</v>
      </c>
      <c r="AG2024" s="493" t="n">
        <v>360</v>
      </c>
      <c r="AH2024" s="493" t="n">
        <v>2234.1</v>
      </c>
      <c r="AI2024" s="493" t="n">
        <v>946.8</v>
      </c>
      <c r="AJ2024" s="493" t="n">
        <v>2632.8</v>
      </c>
      <c r="AK2024" s="493" t="n">
        <v>1174.51</v>
      </c>
      <c r="AL2024" s="493" t="n">
        <v>2439.44</v>
      </c>
      <c r="AM2024" s="493" t="n">
        <v>1689.6</v>
      </c>
      <c r="AN2024" s="493" t="n">
        <v>2800.5</v>
      </c>
      <c r="AO2024" s="493" t="n">
        <v>2272.23</v>
      </c>
      <c r="AP2024" s="493" t="n">
        <v>3451</v>
      </c>
      <c r="AQ2024" s="493" t="n">
        <v>1797.6</v>
      </c>
      <c r="AR2024" s="493" t="n">
        <v>3402</v>
      </c>
      <c r="AS2024" s="493" t="n">
        <v>1745.1</v>
      </c>
      <c r="AT2024" s="493" t="n">
        <v>2520.6</v>
      </c>
      <c r="AU2024" s="493" t="n">
        <v>1155.6</v>
      </c>
      <c r="AV2024" s="493" t="n">
        <v>1820.7</v>
      </c>
      <c r="AW2024" s="493" t="n">
        <v>1213.5</v>
      </c>
      <c r="AX2024" s="493" t="n">
        <v>443.4</v>
      </c>
      <c r="AY2024" s="493" t="n">
        <v>1768.2</v>
      </c>
      <c r="AZ2024" s="493" t="n">
        <v>880.8</v>
      </c>
      <c r="BA2024" s="493" t="n">
        <v>1779.9</v>
      </c>
      <c r="BB2024" s="493" t="n">
        <v>1743.6</v>
      </c>
      <c r="BC2024" s="493" t="n">
        <v>2322.6</v>
      </c>
      <c r="BD2024" s="493" t="n">
        <v>714.9</v>
      </c>
      <c r="BE2024" s="493" t="n">
        <v>2091.6</v>
      </c>
      <c r="BF2024" s="493" t="n">
        <v>663.5</v>
      </c>
      <c r="BG2024" s="493" t="n">
        <v>2127.3</v>
      </c>
      <c r="BH2024" s="493" t="n">
        <v>777</v>
      </c>
      <c r="BI2024" s="493" t="n">
        <v>2470.35</v>
      </c>
      <c r="BJ2024" s="493" t="n">
        <v>367.2</v>
      </c>
      <c r="BK2024" s="493" t="n">
        <v>3239.1</v>
      </c>
      <c r="BL2024" s="493" t="n">
        <v>493.5</v>
      </c>
      <c r="BM2024" s="493" t="n">
        <v>2433</v>
      </c>
      <c r="BN2024" s="493" t="n">
        <v>806.4</v>
      </c>
      <c r="BO2024" s="493" t="n">
        <v>3094.2</v>
      </c>
      <c r="BP2024" s="493" t="n">
        <v>1608.6</v>
      </c>
      <c r="BQ2024" s="493" t="n">
        <v>1786.8</v>
      </c>
      <c r="BR2024" s="493" t="n">
        <v>186.6</v>
      </c>
      <c r="BS2024" s="493" t="n">
        <v>1293.6</v>
      </c>
      <c r="BT2024" s="493" t="n">
        <v>557.1</v>
      </c>
      <c r="BU2024" s="493" t="n">
        <v>1277.4</v>
      </c>
      <c r="BV2024" s="493" t="n">
        <v>621</v>
      </c>
      <c r="BW2024" s="493" t="n">
        <v>1248.6</v>
      </c>
    </row>
    <row r="2025">
      <c r="A2025" t="inlineStr">
        <is>
          <t>[C9D1] Angiotensin-II 길항제, 고혈압제 (C2) 혹은 이뇨제 복합제제</t>
        </is>
      </c>
      <c r="B2025" t="inlineStr">
        <is>
          <t>대원바이오텍</t>
        </is>
      </c>
      <c r="C2025" t="inlineStr">
        <is>
          <t>로사텍 플러스</t>
        </is>
      </c>
      <c r="D2025" t="inlineStr">
        <is>
          <t>대원바이오텍</t>
        </is>
      </c>
      <c r="E2025" t="inlineStr">
        <is>
          <t>hydrochlorothiazide,  losartan potassium</t>
        </is>
      </c>
      <c r="F2025" t="inlineStr">
        <is>
          <t>병원</t>
        </is>
      </c>
      <c r="G2025" t="inlineStr">
        <is>
          <t>Generic</t>
        </is>
      </c>
      <c r="H2025" s="493" t="n">
        <v>0</v>
      </c>
      <c r="I2025" s="493" t="n">
        <v>0</v>
      </c>
      <c r="J2025" s="493" t="n">
        <v>0</v>
      </c>
      <c r="K2025" s="493" t="n">
        <v>0</v>
      </c>
      <c r="L2025" s="493" t="n">
        <v>0</v>
      </c>
      <c r="M2025" s="493" t="n">
        <v>0</v>
      </c>
      <c r="N2025" s="493" t="n">
        <v>0</v>
      </c>
      <c r="O2025" s="493" t="n">
        <v>0</v>
      </c>
      <c r="P2025" s="493" t="n">
        <v>0</v>
      </c>
      <c r="Q2025" s="493" t="n">
        <v>0</v>
      </c>
      <c r="R2025" s="493" t="n">
        <v>0</v>
      </c>
      <c r="S2025" s="493" t="n">
        <v>0</v>
      </c>
      <c r="T2025" s="493" t="n">
        <v>0</v>
      </c>
      <c r="U2025" s="493" t="n">
        <v>0</v>
      </c>
      <c r="V2025" s="493" t="n">
        <v>0</v>
      </c>
      <c r="W2025" s="493" t="n">
        <v>0</v>
      </c>
      <c r="X2025" s="493" t="n">
        <v>0</v>
      </c>
      <c r="Y2025" s="493" t="n">
        <v>0</v>
      </c>
      <c r="Z2025" s="493" t="n">
        <v>0</v>
      </c>
      <c r="AA2025" s="493" t="n">
        <v>0</v>
      </c>
      <c r="AB2025" s="493" t="n">
        <v>0</v>
      </c>
      <c r="AC2025" s="493" t="n">
        <v>0</v>
      </c>
      <c r="AD2025" s="493" t="n">
        <v>0</v>
      </c>
      <c r="AE2025" s="493" t="n">
        <v>0</v>
      </c>
      <c r="AF2025" s="493" t="n">
        <v>0</v>
      </c>
      <c r="AG2025" s="493" t="n">
        <v>0</v>
      </c>
      <c r="AH2025" s="493" t="n">
        <v>0</v>
      </c>
      <c r="AI2025" s="493" t="n">
        <v>0</v>
      </c>
      <c r="AJ2025" s="493" t="n">
        <v>0</v>
      </c>
      <c r="AK2025" s="493" t="n">
        <v>0</v>
      </c>
      <c r="AL2025" s="493" t="n">
        <v>0</v>
      </c>
      <c r="AM2025" s="493" t="n">
        <v>0</v>
      </c>
      <c r="AN2025" s="493" t="n">
        <v>0</v>
      </c>
      <c r="AO2025" s="493" t="n">
        <v>0</v>
      </c>
      <c r="AP2025" s="493" t="n">
        <v>0</v>
      </c>
      <c r="AQ2025" s="493" t="n">
        <v>0</v>
      </c>
      <c r="AR2025" s="493" t="n">
        <v>0</v>
      </c>
      <c r="AS2025" s="493" t="n">
        <v>0</v>
      </c>
      <c r="AT2025" s="493" t="n">
        <v>0</v>
      </c>
      <c r="AU2025" s="493" t="n">
        <v>0</v>
      </c>
      <c r="AV2025" s="493" t="n">
        <v>0</v>
      </c>
      <c r="AW2025" s="493" t="n">
        <v>0</v>
      </c>
      <c r="AX2025" s="493" t="n">
        <v>0</v>
      </c>
      <c r="AY2025" s="493" t="n">
        <v>629.4400000000001</v>
      </c>
      <c r="AZ2025" s="493" t="n">
        <v>243.36</v>
      </c>
      <c r="BA2025" s="493" t="n">
        <v>195.72</v>
      </c>
      <c r="BB2025" s="493" t="n">
        <v>134.64</v>
      </c>
      <c r="BC2025" s="493" t="n">
        <v>82.31999999999999</v>
      </c>
      <c r="BD2025" s="493" t="n">
        <v>222</v>
      </c>
      <c r="BE2025" s="493" t="n">
        <v>232.4</v>
      </c>
      <c r="BF2025" s="493" t="n">
        <v>370.5</v>
      </c>
      <c r="BG2025" s="493" t="n">
        <v>180.54</v>
      </c>
      <c r="BH2025" s="493" t="n">
        <v>420</v>
      </c>
      <c r="BI2025" s="493" t="n">
        <v>531.38</v>
      </c>
      <c r="BJ2025" s="493" t="n">
        <v>88.73999999999999</v>
      </c>
      <c r="BK2025" s="493" t="n">
        <v>441.96</v>
      </c>
      <c r="BL2025" s="493" t="n">
        <v>326.82</v>
      </c>
      <c r="BM2025" s="493" t="n">
        <v>299.96</v>
      </c>
      <c r="BN2025" s="493" t="n">
        <v>490.18</v>
      </c>
      <c r="BO2025" s="493" t="n">
        <v>395.4</v>
      </c>
      <c r="BP2025" s="493" t="n">
        <v>0</v>
      </c>
      <c r="BQ2025" s="493" t="n">
        <v>397.52</v>
      </c>
      <c r="BR2025" s="493" t="n">
        <v>0</v>
      </c>
      <c r="BS2025" s="493" t="n">
        <v>0</v>
      </c>
      <c r="BT2025" s="493" t="n">
        <v>241.8</v>
      </c>
      <c r="BU2025" s="493" t="n">
        <v>0</v>
      </c>
      <c r="BV2025" s="493" t="n">
        <v>240.6</v>
      </c>
      <c r="BW2025" s="493" t="n">
        <v>0</v>
      </c>
    </row>
    <row r="2026">
      <c r="A2026" t="inlineStr">
        <is>
          <t>[C9D1] Angiotensin-II 길항제, 고혈압제 (C2) 혹은 이뇨제 복합제제</t>
        </is>
      </c>
      <c r="B2026" t="inlineStr">
        <is>
          <t>대원바이오텍</t>
        </is>
      </c>
      <c r="C2026" t="inlineStr">
        <is>
          <t>로사텍 플러스</t>
        </is>
      </c>
      <c r="D2026" t="inlineStr">
        <is>
          <t>대원바이오텍</t>
        </is>
      </c>
      <c r="E2026" t="inlineStr">
        <is>
          <t>hydrochlorothiazide,  losartan potassium</t>
        </is>
      </c>
      <c r="F2026" t="inlineStr">
        <is>
          <t>의원</t>
        </is>
      </c>
      <c r="G2026" t="inlineStr">
        <is>
          <t>Generic</t>
        </is>
      </c>
      <c r="H2026" s="493" t="n">
        <v>12990.38</v>
      </c>
      <c r="I2026" s="493" t="n">
        <v>9623.049999999999</v>
      </c>
      <c r="J2026" s="493" t="n">
        <v>15502.75</v>
      </c>
      <c r="K2026" s="493" t="n">
        <v>11167.85</v>
      </c>
      <c r="L2026" s="493" t="n">
        <v>20718.19</v>
      </c>
      <c r="M2026" s="493" t="n">
        <v>21998.14</v>
      </c>
      <c r="N2026" s="493" t="n">
        <v>23517.92</v>
      </c>
      <c r="O2026" s="493" t="n">
        <v>27598.8</v>
      </c>
      <c r="P2026" s="493" t="n">
        <v>30083.36</v>
      </c>
      <c r="Q2026" s="493" t="n">
        <v>30441.65</v>
      </c>
      <c r="R2026" s="493" t="n">
        <v>27766.9</v>
      </c>
      <c r="S2026" s="493" t="n">
        <v>2239.05</v>
      </c>
      <c r="T2026" s="493" t="n">
        <v>0</v>
      </c>
      <c r="U2026" s="493" t="n">
        <v>0</v>
      </c>
      <c r="V2026" s="493" t="n">
        <v>0</v>
      </c>
      <c r="W2026" s="493" t="n">
        <v>0</v>
      </c>
      <c r="X2026" s="493" t="n">
        <v>0</v>
      </c>
      <c r="Y2026" s="493" t="n">
        <v>0</v>
      </c>
      <c r="Z2026" s="493" t="n">
        <v>0</v>
      </c>
      <c r="AA2026" s="493" t="n">
        <v>0</v>
      </c>
      <c r="AB2026" s="493" t="n">
        <v>0</v>
      </c>
      <c r="AC2026" s="493" t="n">
        <v>0</v>
      </c>
      <c r="AD2026" s="493" t="n">
        <v>0</v>
      </c>
      <c r="AE2026" s="493" t="n">
        <v>0</v>
      </c>
      <c r="AF2026" s="493" t="n">
        <v>0</v>
      </c>
      <c r="AG2026" s="493" t="n">
        <v>0</v>
      </c>
      <c r="AH2026" s="493" t="n">
        <v>0</v>
      </c>
      <c r="AI2026" s="493" t="n">
        <v>0</v>
      </c>
      <c r="AJ2026" s="493" t="n">
        <v>0</v>
      </c>
      <c r="AK2026" s="493" t="n">
        <v>0</v>
      </c>
      <c r="AL2026" s="493" t="n">
        <v>0</v>
      </c>
      <c r="AM2026" s="493" t="n">
        <v>1200</v>
      </c>
      <c r="AN2026" s="493" t="n">
        <v>0</v>
      </c>
      <c r="AO2026" s="493" t="n">
        <v>1741.2</v>
      </c>
      <c r="AP2026" s="493" t="n">
        <v>4840.1</v>
      </c>
      <c r="AQ2026" s="493" t="n">
        <v>4759.1</v>
      </c>
      <c r="AR2026" s="493" t="n">
        <v>11344.96</v>
      </c>
      <c r="AS2026" s="493" t="n">
        <v>11363.18</v>
      </c>
      <c r="AT2026" s="493" t="n">
        <v>12600.66</v>
      </c>
      <c r="AU2026" s="493" t="n">
        <v>15446.94</v>
      </c>
      <c r="AV2026" s="493" t="n">
        <v>15531.85</v>
      </c>
      <c r="AW2026" s="493" t="n">
        <v>12798.69</v>
      </c>
      <c r="AX2026" s="493" t="n">
        <v>21037.93</v>
      </c>
      <c r="AY2026" s="493" t="n">
        <v>14032.39</v>
      </c>
      <c r="AZ2026" s="493" t="n">
        <v>15883.05</v>
      </c>
      <c r="BA2026" s="493" t="n">
        <v>17882.55</v>
      </c>
      <c r="BB2026" s="493" t="n">
        <v>16497.53</v>
      </c>
      <c r="BC2026" s="493" t="n">
        <v>17880.8</v>
      </c>
      <c r="BD2026" s="493" t="n">
        <v>22880.63</v>
      </c>
      <c r="BE2026" s="493" t="n">
        <v>15323.53</v>
      </c>
      <c r="BF2026" s="493" t="n">
        <v>18001.44</v>
      </c>
      <c r="BG2026" s="493" t="n">
        <v>19423.73</v>
      </c>
      <c r="BH2026" s="493" t="n">
        <v>18066.06</v>
      </c>
      <c r="BI2026" s="493" t="n">
        <v>16857.7</v>
      </c>
      <c r="BJ2026" s="493" t="n">
        <v>23094.55</v>
      </c>
      <c r="BK2026" s="493" t="n">
        <v>18697.01</v>
      </c>
      <c r="BL2026" s="493" t="n">
        <v>21188.97</v>
      </c>
      <c r="BM2026" s="493" t="n">
        <v>23102.01</v>
      </c>
      <c r="BN2026" s="493" t="n">
        <v>22860.99</v>
      </c>
      <c r="BO2026" s="493" t="n">
        <v>28092.57</v>
      </c>
      <c r="BP2026" s="493" t="n">
        <v>27360.1</v>
      </c>
      <c r="BQ2026" s="493" t="n">
        <v>22151.08</v>
      </c>
      <c r="BR2026" s="493" t="n">
        <v>22906.99</v>
      </c>
      <c r="BS2026" s="493" t="n">
        <v>27293.94</v>
      </c>
      <c r="BT2026" s="493" t="n">
        <v>27682.04</v>
      </c>
      <c r="BU2026" s="493" t="n">
        <v>17395</v>
      </c>
      <c r="BV2026" s="493" t="n">
        <v>28336.71</v>
      </c>
      <c r="BW2026" s="493" t="n">
        <v>15368.98</v>
      </c>
    </row>
    <row r="2027">
      <c r="A2027" t="inlineStr">
        <is>
          <t>[C9D1] Angiotensin-II 길항제, 고혈압제 (C2) 혹은 이뇨제 복합제제</t>
        </is>
      </c>
      <c r="B2027" t="inlineStr">
        <is>
          <t>대원바이오텍</t>
        </is>
      </c>
      <c r="C2027" t="inlineStr">
        <is>
          <t>로사텍 플러스</t>
        </is>
      </c>
      <c r="D2027" t="inlineStr">
        <is>
          <t>대원바이오텍</t>
        </is>
      </c>
      <c r="E2027" t="inlineStr">
        <is>
          <t>hydrochlorothiazide,  losartan potassium</t>
        </is>
      </c>
      <c r="F2027" t="inlineStr">
        <is>
          <t>보건소</t>
        </is>
      </c>
      <c r="G2027" t="inlineStr">
        <is>
          <t>Generic</t>
        </is>
      </c>
      <c r="H2027" s="493" t="n">
        <v>0</v>
      </c>
      <c r="I2027" s="493" t="n">
        <v>0</v>
      </c>
      <c r="J2027" s="493" t="n">
        <v>0</v>
      </c>
      <c r="K2027" s="493" t="n">
        <v>0</v>
      </c>
      <c r="L2027" s="493" t="n">
        <v>0</v>
      </c>
      <c r="M2027" s="493" t="n">
        <v>0</v>
      </c>
      <c r="N2027" s="493" t="n">
        <v>0</v>
      </c>
      <c r="O2027" s="493" t="n">
        <v>0</v>
      </c>
      <c r="P2027" s="493" t="n">
        <v>0</v>
      </c>
      <c r="Q2027" s="493" t="n">
        <v>0</v>
      </c>
      <c r="R2027" s="493" t="n">
        <v>0</v>
      </c>
      <c r="S2027" s="493" t="n">
        <v>0</v>
      </c>
      <c r="T2027" s="493" t="n">
        <v>0</v>
      </c>
      <c r="U2027" s="493" t="n">
        <v>0</v>
      </c>
      <c r="V2027" s="493" t="n">
        <v>0</v>
      </c>
      <c r="W2027" s="493" t="n">
        <v>0</v>
      </c>
      <c r="X2027" s="493" t="n">
        <v>0</v>
      </c>
      <c r="Y2027" s="493" t="n">
        <v>0</v>
      </c>
      <c r="Z2027" s="493" t="n">
        <v>0</v>
      </c>
      <c r="AA2027" s="493" t="n">
        <v>0</v>
      </c>
      <c r="AB2027" s="493" t="n">
        <v>0</v>
      </c>
      <c r="AC2027" s="493" t="n">
        <v>0</v>
      </c>
      <c r="AD2027" s="493" t="n">
        <v>0</v>
      </c>
      <c r="AE2027" s="493" t="n">
        <v>0</v>
      </c>
      <c r="AF2027" s="493" t="n">
        <v>0</v>
      </c>
      <c r="AG2027" s="493" t="n">
        <v>0</v>
      </c>
      <c r="AH2027" s="493" t="n">
        <v>0</v>
      </c>
      <c r="AI2027" s="493" t="n">
        <v>0</v>
      </c>
      <c r="AJ2027" s="493" t="n">
        <v>0</v>
      </c>
      <c r="AK2027" s="493" t="n">
        <v>0</v>
      </c>
      <c r="AL2027" s="493" t="n">
        <v>0</v>
      </c>
      <c r="AM2027" s="493" t="n">
        <v>349.2</v>
      </c>
      <c r="AN2027" s="493" t="n">
        <v>0</v>
      </c>
      <c r="AO2027" s="493" t="n">
        <v>0</v>
      </c>
      <c r="AP2027" s="493" t="n">
        <v>280.8</v>
      </c>
      <c r="AQ2027" s="493" t="n">
        <v>0</v>
      </c>
      <c r="AR2027" s="493" t="n">
        <v>0</v>
      </c>
      <c r="AS2027" s="493" t="n">
        <v>298.8</v>
      </c>
      <c r="AT2027" s="493" t="n">
        <v>0</v>
      </c>
      <c r="AU2027" s="493" t="n">
        <v>257.4</v>
      </c>
      <c r="AV2027" s="493" t="n">
        <v>129.6</v>
      </c>
      <c r="AW2027" s="493" t="n">
        <v>118.8</v>
      </c>
      <c r="AX2027" s="493" t="n">
        <v>148.8</v>
      </c>
      <c r="AY2027" s="493" t="n">
        <v>126.9</v>
      </c>
      <c r="AZ2027" s="493" t="n">
        <v>0</v>
      </c>
      <c r="BA2027" s="493" t="n">
        <v>0</v>
      </c>
      <c r="BB2027" s="493" t="n">
        <v>221.4</v>
      </c>
      <c r="BC2027" s="493" t="n">
        <v>0</v>
      </c>
      <c r="BD2027" s="493" t="n">
        <v>0</v>
      </c>
      <c r="BE2027" s="493" t="n">
        <v>279</v>
      </c>
      <c r="BF2027" s="493" t="n">
        <v>0</v>
      </c>
      <c r="BG2027" s="493" t="n">
        <v>66</v>
      </c>
      <c r="BH2027" s="493" t="n">
        <v>111.6</v>
      </c>
      <c r="BI2027" s="493" t="n">
        <v>0</v>
      </c>
      <c r="BJ2027" s="493" t="n">
        <v>120.6</v>
      </c>
      <c r="BK2027" s="493" t="n">
        <v>0</v>
      </c>
      <c r="BL2027" s="493" t="n">
        <v>100.8</v>
      </c>
      <c r="BM2027" s="493" t="n">
        <v>0</v>
      </c>
      <c r="BN2027" s="493" t="n">
        <v>0</v>
      </c>
      <c r="BO2027" s="493" t="n">
        <v>0</v>
      </c>
      <c r="BP2027" s="493" t="n">
        <v>0</v>
      </c>
      <c r="BQ2027" s="493" t="n">
        <v>0</v>
      </c>
      <c r="BR2027" s="493" t="n">
        <v>0</v>
      </c>
      <c r="BS2027" s="493" t="n">
        <v>0</v>
      </c>
      <c r="BT2027" s="493" t="n">
        <v>0</v>
      </c>
      <c r="BU2027" s="493" t="n">
        <v>0</v>
      </c>
      <c r="BV2027" s="493" t="n">
        <v>0</v>
      </c>
      <c r="BW2027" s="493" t="n">
        <v>73.2</v>
      </c>
    </row>
    <row r="2028">
      <c r="A2028" t="inlineStr">
        <is>
          <t>[C9D1] Angiotensin-II 길항제, 고혈압제 (C2) 혹은 이뇨제 복합제제</t>
        </is>
      </c>
      <c r="B2028" t="inlineStr">
        <is>
          <t>대원바이오텍</t>
        </is>
      </c>
      <c r="C2028" t="inlineStr">
        <is>
          <t>코발사텍</t>
        </is>
      </c>
      <c r="D2028" t="inlineStr">
        <is>
          <t>대원바이오텍</t>
        </is>
      </c>
      <c r="E2028" t="inlineStr">
        <is>
          <t>hydrochlorothiazide,  valsartan</t>
        </is>
      </c>
      <c r="F2028" t="inlineStr">
        <is>
          <t>병원</t>
        </is>
      </c>
      <c r="G2028" t="inlineStr">
        <is>
          <t>Generic</t>
        </is>
      </c>
      <c r="H2028" s="493" t="n">
        <v>336</v>
      </c>
      <c r="I2028" s="493" t="n">
        <v>351.4</v>
      </c>
      <c r="J2028" s="493" t="n">
        <v>819.08</v>
      </c>
      <c r="K2028" s="493" t="n">
        <v>960</v>
      </c>
      <c r="L2028" s="493" t="n">
        <v>480</v>
      </c>
      <c r="M2028" s="493" t="n">
        <v>1357.7</v>
      </c>
      <c r="N2028" s="493" t="n">
        <v>360</v>
      </c>
      <c r="O2028" s="493" t="n">
        <v>239.4</v>
      </c>
      <c r="P2028" s="493" t="n">
        <v>720</v>
      </c>
      <c r="Q2028" s="493" t="n">
        <v>0</v>
      </c>
      <c r="R2028" s="493" t="n">
        <v>0</v>
      </c>
      <c r="S2028" s="493" t="n">
        <v>600</v>
      </c>
      <c r="T2028" s="493" t="n">
        <v>0</v>
      </c>
      <c r="U2028" s="493" t="n">
        <v>478.8</v>
      </c>
      <c r="V2028" s="493" t="n">
        <v>1672</v>
      </c>
      <c r="W2028" s="493" t="n">
        <v>840</v>
      </c>
      <c r="X2028" s="493" t="n">
        <v>598.5</v>
      </c>
      <c r="Y2028" s="493" t="n">
        <v>1320</v>
      </c>
      <c r="Z2028" s="493" t="n">
        <v>1200</v>
      </c>
      <c r="AA2028" s="493" t="n">
        <v>957.3</v>
      </c>
      <c r="AB2028" s="493" t="n">
        <v>1800</v>
      </c>
      <c r="AC2028" s="493" t="n">
        <v>1800</v>
      </c>
      <c r="AD2028" s="493" t="n">
        <v>1032.36</v>
      </c>
      <c r="AE2028" s="493" t="n">
        <v>1004.4</v>
      </c>
      <c r="AF2028" s="493" t="n">
        <v>1388.4</v>
      </c>
      <c r="AG2028" s="493" t="n">
        <v>636.3</v>
      </c>
      <c r="AH2028" s="493" t="n">
        <v>1160.4</v>
      </c>
      <c r="AI2028" s="493" t="n">
        <v>1054.8</v>
      </c>
      <c r="AJ2028" s="493" t="n">
        <v>469.5</v>
      </c>
      <c r="AK2028" s="493" t="n">
        <v>921.9</v>
      </c>
      <c r="AL2028" s="493" t="n">
        <v>752.4</v>
      </c>
      <c r="AM2028" s="493" t="n">
        <v>1474.8</v>
      </c>
      <c r="AN2028" s="493" t="n">
        <v>337.2</v>
      </c>
      <c r="AO2028" s="493" t="n">
        <v>0</v>
      </c>
      <c r="AP2028" s="493" t="n">
        <v>0</v>
      </c>
      <c r="AQ2028" s="493" t="n">
        <v>0</v>
      </c>
      <c r="AR2028" s="493" t="n">
        <v>0</v>
      </c>
      <c r="AS2028" s="493" t="n">
        <v>63</v>
      </c>
      <c r="AT2028" s="493" t="n">
        <v>0</v>
      </c>
      <c r="AU2028" s="493" t="n">
        <v>0</v>
      </c>
      <c r="AV2028" s="493" t="n">
        <v>0</v>
      </c>
      <c r="AW2028" s="493" t="n">
        <v>0</v>
      </c>
      <c r="AX2028" s="493" t="n">
        <v>0</v>
      </c>
      <c r="AY2028" s="493" t="n">
        <v>0</v>
      </c>
      <c r="AZ2028" s="493" t="n">
        <v>0</v>
      </c>
      <c r="BA2028" s="493" t="n">
        <v>0</v>
      </c>
      <c r="BB2028" s="493" t="n">
        <v>0</v>
      </c>
      <c r="BC2028" s="493" t="n">
        <v>0</v>
      </c>
      <c r="BD2028" s="493" t="n">
        <v>0</v>
      </c>
      <c r="BE2028" s="493" t="n">
        <v>0</v>
      </c>
      <c r="BF2028" s="493" t="n">
        <v>40.5</v>
      </c>
      <c r="BG2028" s="493" t="n">
        <v>0</v>
      </c>
      <c r="BH2028" s="493" t="n">
        <v>0</v>
      </c>
      <c r="BI2028" s="493" t="n">
        <v>251.7</v>
      </c>
      <c r="BJ2028" s="493" t="n">
        <v>0</v>
      </c>
      <c r="BK2028" s="493" t="n">
        <v>0</v>
      </c>
      <c r="BL2028" s="493" t="n">
        <v>234.82</v>
      </c>
      <c r="BM2028" s="493" t="n">
        <v>367.2</v>
      </c>
      <c r="BN2028" s="493" t="n">
        <v>846.3</v>
      </c>
      <c r="BO2028" s="493" t="n">
        <v>368.7</v>
      </c>
      <c r="BP2028" s="493" t="n">
        <v>812.34</v>
      </c>
      <c r="BQ2028" s="493" t="n">
        <v>603.9</v>
      </c>
      <c r="BR2028" s="493" t="n">
        <v>234.9</v>
      </c>
      <c r="BS2028" s="493" t="n">
        <v>244.5</v>
      </c>
      <c r="BT2028" s="493" t="n">
        <v>240.9</v>
      </c>
      <c r="BU2028" s="493" t="n">
        <v>725.1</v>
      </c>
      <c r="BV2028" s="493" t="n">
        <v>364.5</v>
      </c>
      <c r="BW2028" s="493" t="n">
        <v>607.5</v>
      </c>
    </row>
    <row r="2029">
      <c r="A2029" t="inlineStr">
        <is>
          <t>[C9D1] Angiotensin-II 길항제, 고혈압제 (C2) 혹은 이뇨제 복합제제</t>
        </is>
      </c>
      <c r="B2029" t="inlineStr">
        <is>
          <t>대원바이오텍</t>
        </is>
      </c>
      <c r="C2029" t="inlineStr">
        <is>
          <t>코발사텍</t>
        </is>
      </c>
      <c r="D2029" t="inlineStr">
        <is>
          <t>대원바이오텍</t>
        </is>
      </c>
      <c r="E2029" t="inlineStr">
        <is>
          <t>hydrochlorothiazide,  valsartan</t>
        </is>
      </c>
      <c r="F2029" t="inlineStr">
        <is>
          <t>의원</t>
        </is>
      </c>
      <c r="G2029" t="inlineStr">
        <is>
          <t>Generic</t>
        </is>
      </c>
      <c r="H2029" s="493" t="n">
        <v>5392</v>
      </c>
      <c r="I2029" s="493" t="n">
        <v>8834.15</v>
      </c>
      <c r="J2029" s="493" t="n">
        <v>14076.6</v>
      </c>
      <c r="K2029" s="493" t="n">
        <v>7468</v>
      </c>
      <c r="L2029" s="493" t="n">
        <v>27469.96</v>
      </c>
      <c r="M2029" s="493" t="n">
        <v>24592.1</v>
      </c>
      <c r="N2029" s="493" t="n">
        <v>31530.26</v>
      </c>
      <c r="O2029" s="493" t="n">
        <v>34605.5</v>
      </c>
      <c r="P2029" s="493" t="n">
        <v>40495.34</v>
      </c>
      <c r="Q2029" s="493" t="n">
        <v>49256.2</v>
      </c>
      <c r="R2029" s="493" t="n">
        <v>62943.91</v>
      </c>
      <c r="S2029" s="493" t="n">
        <v>97489.48</v>
      </c>
      <c r="T2029" s="493" t="n">
        <v>103299.5</v>
      </c>
      <c r="U2029" s="493" t="n">
        <v>90169.55</v>
      </c>
      <c r="V2029" s="493" t="n">
        <v>98633.89999999999</v>
      </c>
      <c r="W2029" s="493" t="n">
        <v>98946.67999999999</v>
      </c>
      <c r="X2029" s="493" t="n">
        <v>112833.89</v>
      </c>
      <c r="Y2029" s="493" t="n">
        <v>114510.75</v>
      </c>
      <c r="Z2029" s="493" t="n">
        <v>116926.52</v>
      </c>
      <c r="AA2029" s="493" t="n">
        <v>120587.16</v>
      </c>
      <c r="AB2029" s="493" t="n">
        <v>107359.59</v>
      </c>
      <c r="AC2029" s="493" t="n">
        <v>117315.28</v>
      </c>
      <c r="AD2029" s="493" t="n">
        <v>110000.08</v>
      </c>
      <c r="AE2029" s="493" t="n">
        <v>121525.82</v>
      </c>
      <c r="AF2029" s="493" t="n">
        <v>106363.95</v>
      </c>
      <c r="AG2029" s="493" t="n">
        <v>107091.44</v>
      </c>
      <c r="AH2029" s="493" t="n">
        <v>104620.86</v>
      </c>
      <c r="AI2029" s="493" t="n">
        <v>99525.5</v>
      </c>
      <c r="AJ2029" s="493" t="n">
        <v>104172.11</v>
      </c>
      <c r="AK2029" s="493" t="n">
        <v>106943.89</v>
      </c>
      <c r="AL2029" s="493" t="n">
        <v>103639.47</v>
      </c>
      <c r="AM2029" s="493" t="n">
        <v>98997.14999999999</v>
      </c>
      <c r="AN2029" s="493" t="n">
        <v>91716.25</v>
      </c>
      <c r="AO2029" s="493" t="n">
        <v>115671.03</v>
      </c>
      <c r="AP2029" s="493" t="n">
        <v>78029.28999999999</v>
      </c>
      <c r="AQ2029" s="493" t="n">
        <v>85021.89999999999</v>
      </c>
      <c r="AR2029" s="493" t="n">
        <v>69316.33</v>
      </c>
      <c r="AS2029" s="493" t="n">
        <v>78165.22</v>
      </c>
      <c r="AT2029" s="493" t="n">
        <v>69911.47</v>
      </c>
      <c r="AU2029" s="493" t="n">
        <v>76741.92</v>
      </c>
      <c r="AV2029" s="493" t="n">
        <v>75448.8</v>
      </c>
      <c r="AW2029" s="493" t="n">
        <v>68244.87</v>
      </c>
      <c r="AX2029" s="493" t="n">
        <v>69640.08</v>
      </c>
      <c r="AY2029" s="493" t="n">
        <v>69780.16</v>
      </c>
      <c r="AZ2029" s="493" t="n">
        <v>66559.10000000001</v>
      </c>
      <c r="BA2029" s="493" t="n">
        <v>77811.61</v>
      </c>
      <c r="BB2029" s="493" t="n">
        <v>67553.82000000001</v>
      </c>
      <c r="BC2029" s="493" t="n">
        <v>73738.56</v>
      </c>
      <c r="BD2029" s="493" t="n">
        <v>66598.53</v>
      </c>
      <c r="BE2029" s="493" t="n">
        <v>72000.27</v>
      </c>
      <c r="BF2029" s="493" t="n">
        <v>77432.02</v>
      </c>
      <c r="BG2029" s="493" t="n">
        <v>79997.19</v>
      </c>
      <c r="BH2029" s="493" t="n">
        <v>83900.78</v>
      </c>
      <c r="BI2029" s="493" t="n">
        <v>83435.50999999999</v>
      </c>
      <c r="BJ2029" s="493" t="n">
        <v>79320.10000000001</v>
      </c>
      <c r="BK2029" s="493" t="n">
        <v>88634.16</v>
      </c>
      <c r="BL2029" s="493" t="n">
        <v>81596.52</v>
      </c>
      <c r="BM2029" s="493" t="n">
        <v>77029.85000000001</v>
      </c>
      <c r="BN2029" s="493" t="n">
        <v>70437.69</v>
      </c>
      <c r="BO2029" s="493" t="n">
        <v>95401.09</v>
      </c>
      <c r="BP2029" s="493" t="n">
        <v>88970.10000000001</v>
      </c>
      <c r="BQ2029" s="493" t="n">
        <v>78681.10000000001</v>
      </c>
      <c r="BR2029" s="493" t="n">
        <v>86681.14999999999</v>
      </c>
      <c r="BS2029" s="493" t="n">
        <v>93642.72</v>
      </c>
      <c r="BT2029" s="493" t="n">
        <v>80111.62</v>
      </c>
      <c r="BU2029" s="493" t="n">
        <v>86302.52</v>
      </c>
      <c r="BV2029" s="493" t="n">
        <v>89138.62</v>
      </c>
      <c r="BW2029" s="493" t="n">
        <v>82989.38</v>
      </c>
    </row>
    <row r="2030">
      <c r="A2030" t="inlineStr">
        <is>
          <t>[C9D1] Angiotensin-II 길항제, 고혈압제 (C2) 혹은 이뇨제 복합제제</t>
        </is>
      </c>
      <c r="B2030" t="inlineStr">
        <is>
          <t>대원바이오텍</t>
        </is>
      </c>
      <c r="C2030" t="inlineStr">
        <is>
          <t>코발사텍</t>
        </is>
      </c>
      <c r="D2030" t="inlineStr">
        <is>
          <t>대원바이오텍</t>
        </is>
      </c>
      <c r="E2030" t="inlineStr">
        <is>
          <t>hydrochlorothiazide,  valsartan</t>
        </is>
      </c>
      <c r="F2030" t="inlineStr">
        <is>
          <t>보건소</t>
        </is>
      </c>
      <c r="G2030" t="inlineStr">
        <is>
          <t>Generic</t>
        </is>
      </c>
      <c r="H2030" s="493" t="n">
        <v>554.4</v>
      </c>
      <c r="I2030" s="493" t="n">
        <v>429.12</v>
      </c>
      <c r="J2030" s="493" t="n">
        <v>818.1</v>
      </c>
      <c r="K2030" s="493" t="n">
        <v>561</v>
      </c>
      <c r="L2030" s="493" t="n">
        <v>550.8</v>
      </c>
      <c r="M2030" s="493" t="n">
        <v>698.7</v>
      </c>
      <c r="N2030" s="493" t="n">
        <v>987</v>
      </c>
      <c r="O2030" s="493" t="n">
        <v>522.6</v>
      </c>
      <c r="P2030" s="493" t="n">
        <v>538.2</v>
      </c>
      <c r="Q2030" s="493" t="n">
        <v>554.4</v>
      </c>
      <c r="R2030" s="493" t="n">
        <v>800.7</v>
      </c>
      <c r="S2030" s="493" t="n">
        <v>1117.5</v>
      </c>
      <c r="T2030" s="493" t="n">
        <v>391.2</v>
      </c>
      <c r="U2030" s="493" t="n">
        <v>348.3</v>
      </c>
      <c r="V2030" s="493" t="n">
        <v>481.8</v>
      </c>
      <c r="W2030" s="493" t="n">
        <v>1147.8</v>
      </c>
      <c r="X2030" s="493" t="n">
        <v>799.65</v>
      </c>
      <c r="Y2030" s="493" t="n">
        <v>1479.6</v>
      </c>
      <c r="Z2030" s="493" t="n">
        <v>714.6</v>
      </c>
      <c r="AA2030" s="493" t="n">
        <v>1825.2</v>
      </c>
      <c r="AB2030" s="493" t="n">
        <v>1078.8</v>
      </c>
      <c r="AC2030" s="493" t="n">
        <v>969.6</v>
      </c>
      <c r="AD2030" s="493" t="n">
        <v>1272</v>
      </c>
      <c r="AE2030" s="493" t="n">
        <v>401.7</v>
      </c>
      <c r="AF2030" s="493" t="n">
        <v>1638.9</v>
      </c>
      <c r="AG2030" s="493" t="n">
        <v>964.8</v>
      </c>
      <c r="AH2030" s="493" t="n">
        <v>570.6</v>
      </c>
      <c r="AI2030" s="493" t="n">
        <v>1233</v>
      </c>
      <c r="AJ2030" s="493" t="n">
        <v>1017</v>
      </c>
      <c r="AK2030" s="493" t="n">
        <v>505.2</v>
      </c>
      <c r="AL2030" s="493" t="n">
        <v>1012.5</v>
      </c>
      <c r="AM2030" s="493" t="n">
        <v>1445.7</v>
      </c>
      <c r="AN2030" s="493" t="n">
        <v>842.4</v>
      </c>
      <c r="AO2030" s="493" t="n">
        <v>832.5</v>
      </c>
      <c r="AP2030" s="493" t="n">
        <v>1751.1</v>
      </c>
      <c r="AQ2030" s="493" t="n">
        <v>656.1</v>
      </c>
      <c r="AR2030" s="493" t="n">
        <v>898.5</v>
      </c>
      <c r="AS2030" s="493" t="n">
        <v>928.5</v>
      </c>
      <c r="AT2030" s="493" t="n">
        <v>448.5</v>
      </c>
      <c r="AU2030" s="493" t="n">
        <v>3142.8</v>
      </c>
      <c r="AV2030" s="493" t="n">
        <v>818.4</v>
      </c>
      <c r="AW2030" s="493" t="n">
        <v>12654.9</v>
      </c>
      <c r="AX2030" s="493" t="n">
        <v>1870.5</v>
      </c>
      <c r="AY2030" s="493" t="n">
        <v>3363</v>
      </c>
      <c r="AZ2030" s="493" t="n">
        <v>8758.799999999999</v>
      </c>
      <c r="BA2030" s="493" t="n">
        <v>5888.7</v>
      </c>
      <c r="BB2030" s="493" t="n">
        <v>3280.2</v>
      </c>
      <c r="BC2030" s="493" t="n">
        <v>10650.3</v>
      </c>
      <c r="BD2030" s="493" t="n">
        <v>3149.1</v>
      </c>
      <c r="BE2030" s="493" t="n">
        <v>4705.2</v>
      </c>
      <c r="BF2030" s="493" t="n">
        <v>3336</v>
      </c>
      <c r="BG2030" s="493" t="n">
        <v>8293.09</v>
      </c>
      <c r="BH2030" s="493" t="n">
        <v>1019.1</v>
      </c>
      <c r="BI2030" s="493" t="n">
        <v>6038.4</v>
      </c>
      <c r="BJ2030" s="493" t="n">
        <v>2701.2</v>
      </c>
      <c r="BK2030" s="493" t="n">
        <v>4672.2</v>
      </c>
      <c r="BL2030" s="493" t="n">
        <v>1800.3</v>
      </c>
      <c r="BM2030" s="493" t="n">
        <v>4512.3</v>
      </c>
      <c r="BN2030" s="493" t="n">
        <v>2039.1</v>
      </c>
      <c r="BO2030" s="493" t="n">
        <v>5173.8</v>
      </c>
      <c r="BP2030" s="493" t="n">
        <v>1651.8</v>
      </c>
      <c r="BQ2030" s="493" t="n">
        <v>4698.6</v>
      </c>
      <c r="BR2030" s="493" t="n">
        <v>5465.7</v>
      </c>
      <c r="BS2030" s="493" t="n">
        <v>1145.7</v>
      </c>
      <c r="BT2030" s="493" t="n">
        <v>3671.7</v>
      </c>
      <c r="BU2030" s="493" t="n">
        <v>11954.7</v>
      </c>
      <c r="BV2030" s="493" t="n">
        <v>3370.2</v>
      </c>
      <c r="BW2030" s="493" t="n">
        <v>12603</v>
      </c>
    </row>
    <row r="2031">
      <c r="A2031" t="inlineStr">
        <is>
          <t>[C9D1] Angiotensin-II 길항제, 고혈압제 (C2) 혹은 이뇨제 복합제제</t>
        </is>
      </c>
      <c r="B2031" t="inlineStr">
        <is>
          <t>대원제약</t>
        </is>
      </c>
      <c r="C2031" t="inlineStr">
        <is>
          <t>원살탄 플러스</t>
        </is>
      </c>
      <c r="D2031" t="inlineStr">
        <is>
          <t>대원제약</t>
        </is>
      </c>
      <c r="E2031" t="inlineStr">
        <is>
          <t>hydrochlorothiazide,  losartan potassium</t>
        </is>
      </c>
      <c r="F2031" t="inlineStr">
        <is>
          <t>종합병원</t>
        </is>
      </c>
      <c r="G2031" t="inlineStr">
        <is>
          <t>Generic</t>
        </is>
      </c>
      <c r="H2031" s="493" t="n">
        <v>91.02</v>
      </c>
      <c r="I2031" s="493" t="n">
        <v>341.27</v>
      </c>
      <c r="J2031" s="493" t="n">
        <v>663.45</v>
      </c>
      <c r="K2031" s="493" t="n">
        <v>368.38</v>
      </c>
      <c r="L2031" s="493" t="n">
        <v>403.5</v>
      </c>
      <c r="M2031" s="493" t="n">
        <v>1421.12</v>
      </c>
      <c r="N2031" s="493" t="n">
        <v>582.3</v>
      </c>
      <c r="O2031" s="493" t="n">
        <v>549.08</v>
      </c>
      <c r="P2031" s="493" t="n">
        <v>651.21</v>
      </c>
      <c r="Q2031" s="493" t="n">
        <v>1125.2</v>
      </c>
      <c r="R2031" s="493" t="n">
        <v>709.35</v>
      </c>
      <c r="S2031" s="493" t="n">
        <v>0</v>
      </c>
      <c r="T2031" s="493" t="n">
        <v>0</v>
      </c>
      <c r="U2031" s="493" t="n">
        <v>0</v>
      </c>
      <c r="V2031" s="493" t="n">
        <v>0</v>
      </c>
      <c r="W2031" s="493" t="n">
        <v>0</v>
      </c>
      <c r="X2031" s="493" t="n">
        <v>0</v>
      </c>
      <c r="Y2031" s="493" t="n">
        <v>0</v>
      </c>
      <c r="Z2031" s="493" t="n">
        <v>0</v>
      </c>
      <c r="AA2031" s="493" t="n">
        <v>0</v>
      </c>
      <c r="AB2031" s="493" t="n">
        <v>0</v>
      </c>
      <c r="AC2031" s="493" t="n">
        <v>0</v>
      </c>
      <c r="AD2031" s="493" t="n">
        <v>0</v>
      </c>
      <c r="AE2031" s="493" t="n">
        <v>0</v>
      </c>
      <c r="AF2031" s="493" t="n">
        <v>0</v>
      </c>
      <c r="AG2031" s="493" t="n">
        <v>0</v>
      </c>
      <c r="AH2031" s="493" t="n">
        <v>0</v>
      </c>
      <c r="AI2031" s="493" t="n">
        <v>0</v>
      </c>
      <c r="AJ2031" s="493" t="n">
        <v>0</v>
      </c>
      <c r="AK2031" s="493" t="n">
        <v>0</v>
      </c>
      <c r="AL2031" s="493" t="n">
        <v>0</v>
      </c>
      <c r="AM2031" s="493" t="n">
        <v>0</v>
      </c>
      <c r="AN2031" s="493" t="n">
        <v>0</v>
      </c>
      <c r="AO2031" s="493" t="n">
        <v>0</v>
      </c>
      <c r="AP2031" s="493" t="n">
        <v>0</v>
      </c>
      <c r="AQ2031" s="493" t="n">
        <v>0</v>
      </c>
      <c r="AR2031" s="493" t="n">
        <v>0</v>
      </c>
      <c r="AS2031" s="493" t="n">
        <v>0</v>
      </c>
      <c r="AT2031" s="493" t="n">
        <v>0</v>
      </c>
      <c r="AU2031" s="493" t="n">
        <v>0</v>
      </c>
      <c r="AV2031" s="493" t="n">
        <v>0</v>
      </c>
      <c r="AW2031" s="493" t="n">
        <v>0</v>
      </c>
      <c r="AX2031" s="493" t="n">
        <v>0</v>
      </c>
      <c r="AY2031" s="493" t="n">
        <v>0</v>
      </c>
      <c r="AZ2031" s="493" t="n">
        <v>0</v>
      </c>
      <c r="BA2031" s="493" t="n">
        <v>0</v>
      </c>
      <c r="BB2031" s="493" t="n">
        <v>0</v>
      </c>
      <c r="BC2031" s="493" t="n">
        <v>0</v>
      </c>
      <c r="BD2031" s="493" t="n">
        <v>0</v>
      </c>
      <c r="BE2031" s="493" t="n">
        <v>0</v>
      </c>
      <c r="BF2031" s="493" t="n">
        <v>0</v>
      </c>
      <c r="BG2031" s="493" t="n">
        <v>0</v>
      </c>
      <c r="BH2031" s="493" t="n">
        <v>0</v>
      </c>
      <c r="BI2031" s="493" t="n">
        <v>0</v>
      </c>
      <c r="BJ2031" s="493" t="n">
        <v>0</v>
      </c>
      <c r="BK2031" s="493" t="n">
        <v>0</v>
      </c>
      <c r="BL2031" s="493" t="n">
        <v>0</v>
      </c>
      <c r="BM2031" s="493" t="n">
        <v>0</v>
      </c>
      <c r="BN2031" s="493" t="n">
        <v>0</v>
      </c>
      <c r="BO2031" s="493" t="n">
        <v>0</v>
      </c>
      <c r="BP2031" s="493" t="n">
        <v>0</v>
      </c>
      <c r="BQ2031" s="493" t="n">
        <v>0</v>
      </c>
      <c r="BR2031" s="493" t="n">
        <v>0</v>
      </c>
      <c r="BS2031" s="493" t="n">
        <v>0</v>
      </c>
      <c r="BT2031" s="493" t="n">
        <v>0</v>
      </c>
      <c r="BU2031" s="493" t="n">
        <v>0</v>
      </c>
      <c r="BV2031" s="493" t="n">
        <v>0</v>
      </c>
      <c r="BW2031" s="493" t="n">
        <v>0</v>
      </c>
    </row>
    <row r="2032">
      <c r="A2032" t="inlineStr">
        <is>
          <t>[C9D1] Angiotensin-II 길항제, 고혈압제 (C2) 혹은 이뇨제 복합제제</t>
        </is>
      </c>
      <c r="B2032" t="inlineStr">
        <is>
          <t>대원제약</t>
        </is>
      </c>
      <c r="C2032" t="inlineStr">
        <is>
          <t>원살탄 플러스</t>
        </is>
      </c>
      <c r="D2032" t="inlineStr">
        <is>
          <t>대원제약</t>
        </is>
      </c>
      <c r="E2032" t="inlineStr">
        <is>
          <t>hydrochlorothiazide,  losartan potassium</t>
        </is>
      </c>
      <c r="F2032" t="inlineStr">
        <is>
          <t>병원</t>
        </is>
      </c>
      <c r="G2032" t="inlineStr">
        <is>
          <t>Generic</t>
        </is>
      </c>
      <c r="H2032" s="493" t="n">
        <v>30945.76</v>
      </c>
      <c r="I2032" s="493" t="n">
        <v>27111.45</v>
      </c>
      <c r="J2032" s="493" t="n">
        <v>31957.35</v>
      </c>
      <c r="K2032" s="493" t="n">
        <v>32004.5</v>
      </c>
      <c r="L2032" s="493" t="n">
        <v>36516.77</v>
      </c>
      <c r="M2032" s="493" t="n">
        <v>38461.35</v>
      </c>
      <c r="N2032" s="493" t="n">
        <v>40637.38</v>
      </c>
      <c r="O2032" s="493" t="n">
        <v>36705.02</v>
      </c>
      <c r="P2032" s="493" t="n">
        <v>41347.98</v>
      </c>
      <c r="Q2032" s="493" t="n">
        <v>33877.06</v>
      </c>
      <c r="R2032" s="493" t="n">
        <v>39476.87</v>
      </c>
      <c r="S2032" s="493" t="n">
        <v>1227.16</v>
      </c>
      <c r="T2032" s="493" t="n">
        <v>0</v>
      </c>
      <c r="U2032" s="493" t="n">
        <v>0</v>
      </c>
      <c r="V2032" s="493" t="n">
        <v>0</v>
      </c>
      <c r="W2032" s="493" t="n">
        <v>0</v>
      </c>
      <c r="X2032" s="493" t="n">
        <v>0</v>
      </c>
      <c r="Y2032" s="493" t="n">
        <v>0</v>
      </c>
      <c r="Z2032" s="493" t="n">
        <v>0</v>
      </c>
      <c r="AA2032" s="493" t="n">
        <v>0</v>
      </c>
      <c r="AB2032" s="493" t="n">
        <v>0</v>
      </c>
      <c r="AC2032" s="493" t="n">
        <v>0</v>
      </c>
      <c r="AD2032" s="493" t="n">
        <v>0</v>
      </c>
      <c r="AE2032" s="493" t="n">
        <v>0</v>
      </c>
      <c r="AF2032" s="493" t="n">
        <v>0</v>
      </c>
      <c r="AG2032" s="493" t="n">
        <v>0</v>
      </c>
      <c r="AH2032" s="493" t="n">
        <v>0</v>
      </c>
      <c r="AI2032" s="493" t="n">
        <v>0</v>
      </c>
      <c r="AJ2032" s="493" t="n">
        <v>0</v>
      </c>
      <c r="AK2032" s="493" t="n">
        <v>0</v>
      </c>
      <c r="AL2032" s="493" t="n">
        <v>0</v>
      </c>
      <c r="AM2032" s="493" t="n">
        <v>0</v>
      </c>
      <c r="AN2032" s="493" t="n">
        <v>0</v>
      </c>
      <c r="AO2032" s="493" t="n">
        <v>0</v>
      </c>
      <c r="AP2032" s="493" t="n">
        <v>0</v>
      </c>
      <c r="AQ2032" s="493" t="n">
        <v>0</v>
      </c>
      <c r="AR2032" s="493" t="n">
        <v>0</v>
      </c>
      <c r="AS2032" s="493" t="n">
        <v>0</v>
      </c>
      <c r="AT2032" s="493" t="n">
        <v>0</v>
      </c>
      <c r="AU2032" s="493" t="n">
        <v>0</v>
      </c>
      <c r="AV2032" s="493" t="n">
        <v>0</v>
      </c>
      <c r="AW2032" s="493" t="n">
        <v>0</v>
      </c>
      <c r="AX2032" s="493" t="n">
        <v>0</v>
      </c>
      <c r="AY2032" s="493" t="n">
        <v>0</v>
      </c>
      <c r="AZ2032" s="493" t="n">
        <v>0</v>
      </c>
      <c r="BA2032" s="493" t="n">
        <v>0</v>
      </c>
      <c r="BB2032" s="493" t="n">
        <v>0</v>
      </c>
      <c r="BC2032" s="493" t="n">
        <v>0</v>
      </c>
      <c r="BD2032" s="493" t="n">
        <v>0</v>
      </c>
      <c r="BE2032" s="493" t="n">
        <v>0</v>
      </c>
      <c r="BF2032" s="493" t="n">
        <v>0</v>
      </c>
      <c r="BG2032" s="493" t="n">
        <v>0</v>
      </c>
      <c r="BH2032" s="493" t="n">
        <v>0</v>
      </c>
      <c r="BI2032" s="493" t="n">
        <v>0</v>
      </c>
      <c r="BJ2032" s="493" t="n">
        <v>0</v>
      </c>
      <c r="BK2032" s="493" t="n">
        <v>0</v>
      </c>
      <c r="BL2032" s="493" t="n">
        <v>0</v>
      </c>
      <c r="BM2032" s="493" t="n">
        <v>0</v>
      </c>
      <c r="BN2032" s="493" t="n">
        <v>0</v>
      </c>
      <c r="BO2032" s="493" t="n">
        <v>0</v>
      </c>
      <c r="BP2032" s="493" t="n">
        <v>0</v>
      </c>
      <c r="BQ2032" s="493" t="n">
        <v>0</v>
      </c>
      <c r="BR2032" s="493" t="n">
        <v>0</v>
      </c>
      <c r="BS2032" s="493" t="n">
        <v>0</v>
      </c>
      <c r="BT2032" s="493" t="n">
        <v>0</v>
      </c>
      <c r="BU2032" s="493" t="n">
        <v>0</v>
      </c>
      <c r="BV2032" s="493" t="n">
        <v>0</v>
      </c>
      <c r="BW2032" s="493" t="n">
        <v>0</v>
      </c>
    </row>
    <row r="2033">
      <c r="A2033" t="inlineStr">
        <is>
          <t>[C9D1] Angiotensin-II 길항제, 고혈압제 (C2) 혹은 이뇨제 복합제제</t>
        </is>
      </c>
      <c r="B2033" t="inlineStr">
        <is>
          <t>대원제약</t>
        </is>
      </c>
      <c r="C2033" t="inlineStr">
        <is>
          <t>원살탄 플러스</t>
        </is>
      </c>
      <c r="D2033" t="inlineStr">
        <is>
          <t>대원제약</t>
        </is>
      </c>
      <c r="E2033" t="inlineStr">
        <is>
          <t>hydrochlorothiazide,  losartan potassium</t>
        </is>
      </c>
      <c r="F2033" t="inlineStr">
        <is>
          <t>의원</t>
        </is>
      </c>
      <c r="G2033" t="inlineStr">
        <is>
          <t>Generic</t>
        </is>
      </c>
      <c r="H2033" s="493" t="n">
        <v>168145.22</v>
      </c>
      <c r="I2033" s="493" t="n">
        <v>161392.99</v>
      </c>
      <c r="J2033" s="493" t="n">
        <v>183872.92</v>
      </c>
      <c r="K2033" s="493" t="n">
        <v>170080.43</v>
      </c>
      <c r="L2033" s="493" t="n">
        <v>164904.25</v>
      </c>
      <c r="M2033" s="493" t="n">
        <v>167024.12</v>
      </c>
      <c r="N2033" s="493" t="n">
        <v>159282.41</v>
      </c>
      <c r="O2033" s="493" t="n">
        <v>174107.56</v>
      </c>
      <c r="P2033" s="493" t="n">
        <v>163654.63</v>
      </c>
      <c r="Q2033" s="493" t="n">
        <v>160720.45</v>
      </c>
      <c r="R2033" s="493" t="n">
        <v>143228.23</v>
      </c>
      <c r="S2033" s="493" t="n">
        <v>32957.95</v>
      </c>
      <c r="T2033" s="493" t="n">
        <v>5937.5</v>
      </c>
      <c r="U2033" s="493" t="n">
        <v>2161.8</v>
      </c>
      <c r="V2033" s="493" t="n">
        <v>4472.71</v>
      </c>
      <c r="W2033" s="493" t="n">
        <v>0</v>
      </c>
      <c r="X2033" s="493" t="n">
        <v>0</v>
      </c>
      <c r="Y2033" s="493" t="n">
        <v>0</v>
      </c>
      <c r="Z2033" s="493" t="n">
        <v>0</v>
      </c>
      <c r="AA2033" s="493" t="n">
        <v>0</v>
      </c>
      <c r="AB2033" s="493" t="n">
        <v>0</v>
      </c>
      <c r="AC2033" s="493" t="n">
        <v>0</v>
      </c>
      <c r="AD2033" s="493" t="n">
        <v>0</v>
      </c>
      <c r="AE2033" s="493" t="n">
        <v>0</v>
      </c>
      <c r="AF2033" s="493" t="n">
        <v>0</v>
      </c>
      <c r="AG2033" s="493" t="n">
        <v>0</v>
      </c>
      <c r="AH2033" s="493" t="n">
        <v>0</v>
      </c>
      <c r="AI2033" s="493" t="n">
        <v>0</v>
      </c>
      <c r="AJ2033" s="493" t="n">
        <v>0</v>
      </c>
      <c r="AK2033" s="493" t="n">
        <v>0</v>
      </c>
      <c r="AL2033" s="493" t="n">
        <v>0</v>
      </c>
      <c r="AM2033" s="493" t="n">
        <v>0</v>
      </c>
      <c r="AN2033" s="493" t="n">
        <v>0</v>
      </c>
      <c r="AO2033" s="493" t="n">
        <v>0</v>
      </c>
      <c r="AP2033" s="493" t="n">
        <v>0</v>
      </c>
      <c r="AQ2033" s="493" t="n">
        <v>0</v>
      </c>
      <c r="AR2033" s="493" t="n">
        <v>0</v>
      </c>
      <c r="AS2033" s="493" t="n">
        <v>0</v>
      </c>
      <c r="AT2033" s="493" t="n">
        <v>0</v>
      </c>
      <c r="AU2033" s="493" t="n">
        <v>0</v>
      </c>
      <c r="AV2033" s="493" t="n">
        <v>0</v>
      </c>
      <c r="AW2033" s="493" t="n">
        <v>0</v>
      </c>
      <c r="AX2033" s="493" t="n">
        <v>0</v>
      </c>
      <c r="AY2033" s="493" t="n">
        <v>0</v>
      </c>
      <c r="AZ2033" s="493" t="n">
        <v>0</v>
      </c>
      <c r="BA2033" s="493" t="n">
        <v>0</v>
      </c>
      <c r="BB2033" s="493" t="n">
        <v>0</v>
      </c>
      <c r="BC2033" s="493" t="n">
        <v>0</v>
      </c>
      <c r="BD2033" s="493" t="n">
        <v>0</v>
      </c>
      <c r="BE2033" s="493" t="n">
        <v>0</v>
      </c>
      <c r="BF2033" s="493" t="n">
        <v>0</v>
      </c>
      <c r="BG2033" s="493" t="n">
        <v>0</v>
      </c>
      <c r="BH2033" s="493" t="n">
        <v>0</v>
      </c>
      <c r="BI2033" s="493" t="n">
        <v>0</v>
      </c>
      <c r="BJ2033" s="493" t="n">
        <v>0</v>
      </c>
      <c r="BK2033" s="493" t="n">
        <v>0</v>
      </c>
      <c r="BL2033" s="493" t="n">
        <v>0</v>
      </c>
      <c r="BM2033" s="493" t="n">
        <v>0</v>
      </c>
      <c r="BN2033" s="493" t="n">
        <v>0</v>
      </c>
      <c r="BO2033" s="493" t="n">
        <v>0</v>
      </c>
      <c r="BP2033" s="493" t="n">
        <v>0</v>
      </c>
      <c r="BQ2033" s="493" t="n">
        <v>0</v>
      </c>
      <c r="BR2033" s="493" t="n">
        <v>0</v>
      </c>
      <c r="BS2033" s="493" t="n">
        <v>0</v>
      </c>
      <c r="BT2033" s="493" t="n">
        <v>0</v>
      </c>
      <c r="BU2033" s="493" t="n">
        <v>0</v>
      </c>
      <c r="BV2033" s="493" t="n">
        <v>0</v>
      </c>
      <c r="BW2033" s="493" t="n">
        <v>0</v>
      </c>
    </row>
    <row r="2034">
      <c r="A2034" t="inlineStr">
        <is>
          <t>[C9D1] Angiotensin-II 길항제, 고혈압제 (C2) 혹은 이뇨제 복합제제</t>
        </is>
      </c>
      <c r="B2034" t="inlineStr">
        <is>
          <t>대원제약</t>
        </is>
      </c>
      <c r="C2034" t="inlineStr">
        <is>
          <t>원살탄 플러스</t>
        </is>
      </c>
      <c r="D2034" t="inlineStr">
        <is>
          <t>대원제약</t>
        </is>
      </c>
      <c r="E2034" t="inlineStr">
        <is>
          <t>hydrochlorothiazide,  losartan potassium</t>
        </is>
      </c>
      <c r="F2034" t="inlineStr">
        <is>
          <t>보건소</t>
        </is>
      </c>
      <c r="G2034" t="inlineStr">
        <is>
          <t>Generic</t>
        </is>
      </c>
      <c r="H2034" s="493" t="n">
        <v>513.6</v>
      </c>
      <c r="I2034" s="493" t="n">
        <v>748.2</v>
      </c>
      <c r="J2034" s="493" t="n">
        <v>553.5</v>
      </c>
      <c r="K2034" s="493" t="n">
        <v>903.9</v>
      </c>
      <c r="L2034" s="493" t="n">
        <v>508.8</v>
      </c>
      <c r="M2034" s="493" t="n">
        <v>1062.3</v>
      </c>
      <c r="N2034" s="493" t="n">
        <v>12747</v>
      </c>
      <c r="O2034" s="493" t="n">
        <v>1263.9</v>
      </c>
      <c r="P2034" s="493" t="n">
        <v>382.5</v>
      </c>
      <c r="Q2034" s="493" t="n">
        <v>421.2</v>
      </c>
      <c r="R2034" s="493" t="n">
        <v>722.1</v>
      </c>
      <c r="S2034" s="493" t="n">
        <v>276.3</v>
      </c>
      <c r="T2034" s="493" t="n">
        <v>0</v>
      </c>
      <c r="U2034" s="493" t="n">
        <v>0</v>
      </c>
      <c r="V2034" s="493" t="n">
        <v>0</v>
      </c>
      <c r="W2034" s="493" t="n">
        <v>0</v>
      </c>
      <c r="X2034" s="493" t="n">
        <v>0</v>
      </c>
      <c r="Y2034" s="493" t="n">
        <v>0</v>
      </c>
      <c r="Z2034" s="493" t="n">
        <v>0</v>
      </c>
      <c r="AA2034" s="493" t="n">
        <v>0</v>
      </c>
      <c r="AB2034" s="493" t="n">
        <v>0</v>
      </c>
      <c r="AC2034" s="493" t="n">
        <v>0</v>
      </c>
      <c r="AD2034" s="493" t="n">
        <v>0</v>
      </c>
      <c r="AE2034" s="493" t="n">
        <v>0</v>
      </c>
      <c r="AF2034" s="493" t="n">
        <v>0</v>
      </c>
      <c r="AG2034" s="493" t="n">
        <v>0</v>
      </c>
      <c r="AH2034" s="493" t="n">
        <v>0</v>
      </c>
      <c r="AI2034" s="493" t="n">
        <v>0</v>
      </c>
      <c r="AJ2034" s="493" t="n">
        <v>0</v>
      </c>
      <c r="AK2034" s="493" t="n">
        <v>0</v>
      </c>
      <c r="AL2034" s="493" t="n">
        <v>0</v>
      </c>
      <c r="AM2034" s="493" t="n">
        <v>0</v>
      </c>
      <c r="AN2034" s="493" t="n">
        <v>0</v>
      </c>
      <c r="AO2034" s="493" t="n">
        <v>0</v>
      </c>
      <c r="AP2034" s="493" t="n">
        <v>0</v>
      </c>
      <c r="AQ2034" s="493" t="n">
        <v>0</v>
      </c>
      <c r="AR2034" s="493" t="n">
        <v>0</v>
      </c>
      <c r="AS2034" s="493" t="n">
        <v>0</v>
      </c>
      <c r="AT2034" s="493" t="n">
        <v>0</v>
      </c>
      <c r="AU2034" s="493" t="n">
        <v>0</v>
      </c>
      <c r="AV2034" s="493" t="n">
        <v>0</v>
      </c>
      <c r="AW2034" s="493" t="n">
        <v>0</v>
      </c>
      <c r="AX2034" s="493" t="n">
        <v>0</v>
      </c>
      <c r="AY2034" s="493" t="n">
        <v>0</v>
      </c>
      <c r="AZ2034" s="493" t="n">
        <v>0</v>
      </c>
      <c r="BA2034" s="493" t="n">
        <v>0</v>
      </c>
      <c r="BB2034" s="493" t="n">
        <v>0</v>
      </c>
      <c r="BC2034" s="493" t="n">
        <v>0</v>
      </c>
      <c r="BD2034" s="493" t="n">
        <v>0</v>
      </c>
      <c r="BE2034" s="493" t="n">
        <v>0</v>
      </c>
      <c r="BF2034" s="493" t="n">
        <v>0</v>
      </c>
      <c r="BG2034" s="493" t="n">
        <v>0</v>
      </c>
      <c r="BH2034" s="493" t="n">
        <v>0</v>
      </c>
      <c r="BI2034" s="493" t="n">
        <v>0</v>
      </c>
      <c r="BJ2034" s="493" t="n">
        <v>0</v>
      </c>
      <c r="BK2034" s="493" t="n">
        <v>0</v>
      </c>
      <c r="BL2034" s="493" t="n">
        <v>0</v>
      </c>
      <c r="BM2034" s="493" t="n">
        <v>0</v>
      </c>
      <c r="BN2034" s="493" t="n">
        <v>0</v>
      </c>
      <c r="BO2034" s="493" t="n">
        <v>0</v>
      </c>
      <c r="BP2034" s="493" t="n">
        <v>0</v>
      </c>
      <c r="BQ2034" s="493" t="n">
        <v>0</v>
      </c>
      <c r="BR2034" s="493" t="n">
        <v>0</v>
      </c>
      <c r="BS2034" s="493" t="n">
        <v>0</v>
      </c>
      <c r="BT2034" s="493" t="n">
        <v>0</v>
      </c>
      <c r="BU2034" s="493" t="n">
        <v>0</v>
      </c>
      <c r="BV2034" s="493" t="n">
        <v>0</v>
      </c>
      <c r="BW2034" s="493" t="n">
        <v>0</v>
      </c>
    </row>
    <row r="2035">
      <c r="A2035" t="inlineStr">
        <is>
          <t>[C9D1] Angiotensin-II 길항제, 고혈압제 (C2) 혹은 이뇨제 복합제제</t>
        </is>
      </c>
      <c r="B2035" t="inlineStr">
        <is>
          <t>대원제약</t>
        </is>
      </c>
      <c r="C2035" t="inlineStr">
        <is>
          <t>코디오르탄</t>
        </is>
      </c>
      <c r="D2035" t="inlineStr">
        <is>
          <t>대원제약</t>
        </is>
      </c>
      <c r="E2035" t="inlineStr">
        <is>
          <t>hydrochlorothiazide,  valsartan</t>
        </is>
      </c>
      <c r="F2035" t="inlineStr">
        <is>
          <t>상급종합병원</t>
        </is>
      </c>
      <c r="G2035" t="inlineStr">
        <is>
          <t>Generic</t>
        </is>
      </c>
      <c r="H2035" s="493" t="n">
        <v>0</v>
      </c>
      <c r="I2035" s="493" t="n">
        <v>0</v>
      </c>
      <c r="J2035" s="493" t="n">
        <v>0</v>
      </c>
      <c r="K2035" s="493" t="n">
        <v>0</v>
      </c>
      <c r="L2035" s="493" t="n">
        <v>0</v>
      </c>
      <c r="M2035" s="493" t="n">
        <v>0</v>
      </c>
      <c r="N2035" s="493" t="n">
        <v>0</v>
      </c>
      <c r="O2035" s="493" t="n">
        <v>0</v>
      </c>
      <c r="P2035" s="493" t="n">
        <v>0</v>
      </c>
      <c r="Q2035" s="493" t="n">
        <v>0</v>
      </c>
      <c r="R2035" s="493" t="n">
        <v>0</v>
      </c>
      <c r="S2035" s="493" t="n">
        <v>0</v>
      </c>
      <c r="T2035" s="493" t="n">
        <v>0</v>
      </c>
      <c r="U2035" s="493" t="n">
        <v>0</v>
      </c>
      <c r="V2035" s="493" t="n">
        <v>0</v>
      </c>
      <c r="W2035" s="493" t="n">
        <v>122.4</v>
      </c>
      <c r="X2035" s="493" t="n">
        <v>606.9</v>
      </c>
      <c r="Y2035" s="493" t="n">
        <v>489.3</v>
      </c>
      <c r="Z2035" s="493" t="n">
        <v>0</v>
      </c>
      <c r="AA2035" s="493" t="n">
        <v>0</v>
      </c>
      <c r="AB2035" s="493" t="n">
        <v>0</v>
      </c>
      <c r="AC2035" s="493" t="n">
        <v>0</v>
      </c>
      <c r="AD2035" s="493" t="n">
        <v>0</v>
      </c>
      <c r="AE2035" s="493" t="n">
        <v>0</v>
      </c>
      <c r="AF2035" s="493" t="n">
        <v>0</v>
      </c>
      <c r="AG2035" s="493" t="n">
        <v>0</v>
      </c>
      <c r="AH2035" s="493" t="n">
        <v>0</v>
      </c>
      <c r="AI2035" s="493" t="n">
        <v>0</v>
      </c>
      <c r="AJ2035" s="493" t="n">
        <v>0</v>
      </c>
      <c r="AK2035" s="493" t="n">
        <v>0</v>
      </c>
      <c r="AL2035" s="493" t="n">
        <v>0</v>
      </c>
      <c r="AM2035" s="493" t="n">
        <v>0</v>
      </c>
      <c r="AN2035" s="493" t="n">
        <v>0</v>
      </c>
      <c r="AO2035" s="493" t="n">
        <v>0</v>
      </c>
      <c r="AP2035" s="493" t="n">
        <v>0</v>
      </c>
      <c r="AQ2035" s="493" t="n">
        <v>0</v>
      </c>
      <c r="AR2035" s="493" t="n">
        <v>0</v>
      </c>
      <c r="AS2035" s="493" t="n">
        <v>0</v>
      </c>
      <c r="AT2035" s="493" t="n">
        <v>0</v>
      </c>
      <c r="AU2035" s="493" t="n">
        <v>0</v>
      </c>
      <c r="AV2035" s="493" t="n">
        <v>259.5</v>
      </c>
      <c r="AW2035" s="493" t="n">
        <v>0</v>
      </c>
      <c r="AX2035" s="493" t="n">
        <v>0</v>
      </c>
      <c r="AY2035" s="493" t="n">
        <v>0</v>
      </c>
      <c r="AZ2035" s="493" t="n">
        <v>0</v>
      </c>
      <c r="BA2035" s="493" t="n">
        <v>0</v>
      </c>
      <c r="BB2035" s="493" t="n">
        <v>0</v>
      </c>
      <c r="BC2035" s="493" t="n">
        <v>0</v>
      </c>
      <c r="BD2035" s="493" t="n">
        <v>0</v>
      </c>
      <c r="BE2035" s="493" t="n">
        <v>0</v>
      </c>
      <c r="BF2035" s="493" t="n">
        <v>0</v>
      </c>
      <c r="BG2035" s="493" t="n">
        <v>1537.2</v>
      </c>
      <c r="BH2035" s="493" t="n">
        <v>0</v>
      </c>
      <c r="BI2035" s="493" t="n">
        <v>0</v>
      </c>
      <c r="BJ2035" s="493" t="n">
        <v>0</v>
      </c>
      <c r="BK2035" s="493" t="n">
        <v>0</v>
      </c>
      <c r="BL2035" s="493" t="n">
        <v>0</v>
      </c>
      <c r="BM2035" s="493" t="n">
        <v>0</v>
      </c>
      <c r="BN2035" s="493" t="n">
        <v>0</v>
      </c>
      <c r="BO2035" s="493" t="n">
        <v>0</v>
      </c>
      <c r="BP2035" s="493" t="n">
        <v>0</v>
      </c>
      <c r="BQ2035" s="493" t="n">
        <v>0</v>
      </c>
      <c r="BR2035" s="493" t="n">
        <v>0</v>
      </c>
      <c r="BS2035" s="493" t="n">
        <v>0</v>
      </c>
      <c r="BT2035" s="493" t="n">
        <v>0</v>
      </c>
      <c r="BU2035" s="493" t="n">
        <v>0</v>
      </c>
      <c r="BV2035" s="493" t="n">
        <v>0</v>
      </c>
      <c r="BW2035" s="493" t="n">
        <v>0</v>
      </c>
    </row>
    <row r="2036">
      <c r="A2036" t="inlineStr">
        <is>
          <t>[C9D1] Angiotensin-II 길항제, 고혈압제 (C2) 혹은 이뇨제 복합제제</t>
        </is>
      </c>
      <c r="B2036" t="inlineStr">
        <is>
          <t>대원제약</t>
        </is>
      </c>
      <c r="C2036" t="inlineStr">
        <is>
          <t>코디오르탄</t>
        </is>
      </c>
      <c r="D2036" t="inlineStr">
        <is>
          <t>대원제약</t>
        </is>
      </c>
      <c r="E2036" t="inlineStr">
        <is>
          <t>hydrochlorothiazide,  valsartan</t>
        </is>
      </c>
      <c r="F2036" t="inlineStr">
        <is>
          <t>종합병원</t>
        </is>
      </c>
      <c r="G2036" t="inlineStr">
        <is>
          <t>Generic</t>
        </is>
      </c>
      <c r="H2036" s="493" t="n">
        <v>3744.8</v>
      </c>
      <c r="I2036" s="493" t="n">
        <v>8225.120000000001</v>
      </c>
      <c r="J2036" s="493" t="n">
        <v>6141.28</v>
      </c>
      <c r="K2036" s="493" t="n">
        <v>5153.87</v>
      </c>
      <c r="L2036" s="493" t="n">
        <v>9351.440000000001</v>
      </c>
      <c r="M2036" s="493" t="n">
        <v>3246.8</v>
      </c>
      <c r="N2036" s="493" t="n">
        <v>6141.97</v>
      </c>
      <c r="O2036" s="493" t="n">
        <v>10437.56</v>
      </c>
      <c r="P2036" s="493" t="n">
        <v>4850.1</v>
      </c>
      <c r="Q2036" s="493" t="n">
        <v>8184.6</v>
      </c>
      <c r="R2036" s="493" t="n">
        <v>8179.29</v>
      </c>
      <c r="S2036" s="493" t="n">
        <v>8458.139999999999</v>
      </c>
      <c r="T2036" s="493" t="n">
        <v>7002.05</v>
      </c>
      <c r="U2036" s="493" t="n">
        <v>17914.15</v>
      </c>
      <c r="V2036" s="493" t="n">
        <v>5697.18</v>
      </c>
      <c r="W2036" s="493" t="n">
        <v>6300.76</v>
      </c>
      <c r="X2036" s="493" t="n">
        <v>6909.3</v>
      </c>
      <c r="Y2036" s="493" t="n">
        <v>7111.75</v>
      </c>
      <c r="Z2036" s="493" t="n">
        <v>4531.97</v>
      </c>
      <c r="AA2036" s="493" t="n">
        <v>7995.84</v>
      </c>
      <c r="AB2036" s="493" t="n">
        <v>6178.52</v>
      </c>
      <c r="AC2036" s="493" t="n">
        <v>5682.89</v>
      </c>
      <c r="AD2036" s="493" t="n">
        <v>9324.99</v>
      </c>
      <c r="AE2036" s="493" t="n">
        <v>5401.95</v>
      </c>
      <c r="AF2036" s="493" t="n">
        <v>6220.11</v>
      </c>
      <c r="AG2036" s="493" t="n">
        <v>6727.3</v>
      </c>
      <c r="AH2036" s="493" t="n">
        <v>6919.1</v>
      </c>
      <c r="AI2036" s="493" t="n">
        <v>5008.35</v>
      </c>
      <c r="AJ2036" s="493" t="n">
        <v>6501.27</v>
      </c>
      <c r="AK2036" s="493" t="n">
        <v>4403.58</v>
      </c>
      <c r="AL2036" s="493" t="n">
        <v>5780.3</v>
      </c>
      <c r="AM2036" s="493" t="n">
        <v>6862.27</v>
      </c>
      <c r="AN2036" s="493" t="n">
        <v>7399.29</v>
      </c>
      <c r="AO2036" s="493" t="n">
        <v>5429.6</v>
      </c>
      <c r="AP2036" s="493" t="n">
        <v>6389.49</v>
      </c>
      <c r="AQ2036" s="493" t="n">
        <v>7439.68</v>
      </c>
      <c r="AR2036" s="493" t="n">
        <v>4335.31</v>
      </c>
      <c r="AS2036" s="493" t="n">
        <v>4761.32</v>
      </c>
      <c r="AT2036" s="493" t="n">
        <v>5172.38</v>
      </c>
      <c r="AU2036" s="493" t="n">
        <v>3586.8</v>
      </c>
      <c r="AV2036" s="493" t="n">
        <v>5169.23</v>
      </c>
      <c r="AW2036" s="493" t="n">
        <v>5530.74</v>
      </c>
      <c r="AX2036" s="493" t="n">
        <v>4132.22</v>
      </c>
      <c r="AY2036" s="493" t="n">
        <v>6221.75</v>
      </c>
      <c r="AZ2036" s="493" t="n">
        <v>3576.68</v>
      </c>
      <c r="BA2036" s="493" t="n">
        <v>6124.73</v>
      </c>
      <c r="BB2036" s="493" t="n">
        <v>2375.7</v>
      </c>
      <c r="BC2036" s="493" t="n">
        <v>5806.32</v>
      </c>
      <c r="BD2036" s="493" t="n">
        <v>3444.27</v>
      </c>
      <c r="BE2036" s="493" t="n">
        <v>4043.44</v>
      </c>
      <c r="BF2036" s="493" t="n">
        <v>4665.06</v>
      </c>
      <c r="BG2036" s="493" t="n">
        <v>5884.39</v>
      </c>
      <c r="BH2036" s="493" t="n">
        <v>4790.1</v>
      </c>
      <c r="BI2036" s="493" t="n">
        <v>4750.74</v>
      </c>
      <c r="BJ2036" s="493" t="n">
        <v>5236.65</v>
      </c>
      <c r="BK2036" s="493" t="n">
        <v>5182.58</v>
      </c>
      <c r="BL2036" s="493" t="n">
        <v>6470.49</v>
      </c>
      <c r="BM2036" s="493" t="n">
        <v>4545.03</v>
      </c>
      <c r="BN2036" s="493" t="n">
        <v>6881.75</v>
      </c>
      <c r="BO2036" s="493" t="n">
        <v>6990.28</v>
      </c>
      <c r="BP2036" s="493" t="n">
        <v>4038.45</v>
      </c>
      <c r="BQ2036" s="493" t="n">
        <v>4389.98</v>
      </c>
      <c r="BR2036" s="493" t="n">
        <v>5642.42</v>
      </c>
      <c r="BS2036" s="493" t="n">
        <v>5010.2</v>
      </c>
      <c r="BT2036" s="493" t="n">
        <v>5397.28</v>
      </c>
      <c r="BU2036" s="493" t="n">
        <v>4639.82</v>
      </c>
      <c r="BV2036" s="493" t="n">
        <v>4049.98</v>
      </c>
      <c r="BW2036" s="493" t="n">
        <v>10685.56</v>
      </c>
    </row>
    <row r="2037">
      <c r="A2037" t="inlineStr">
        <is>
          <t>[C9D1] Angiotensin-II 길항제, 고혈압제 (C2) 혹은 이뇨제 복합제제</t>
        </is>
      </c>
      <c r="B2037" t="inlineStr">
        <is>
          <t>대원제약</t>
        </is>
      </c>
      <c r="C2037" t="inlineStr">
        <is>
          <t>코디오르탄</t>
        </is>
      </c>
      <c r="D2037" t="inlineStr">
        <is>
          <t>대원제약</t>
        </is>
      </c>
      <c r="E2037" t="inlineStr">
        <is>
          <t>hydrochlorothiazide,  valsartan</t>
        </is>
      </c>
      <c r="F2037" t="inlineStr">
        <is>
          <t>병원</t>
        </is>
      </c>
      <c r="G2037" t="inlineStr">
        <is>
          <t>Generic</t>
        </is>
      </c>
      <c r="H2037" s="493" t="n">
        <v>11573.65</v>
      </c>
      <c r="I2037" s="493" t="n">
        <v>19173.28</v>
      </c>
      <c r="J2037" s="493" t="n">
        <v>14093.88</v>
      </c>
      <c r="K2037" s="493" t="n">
        <v>15476.86</v>
      </c>
      <c r="L2037" s="493" t="n">
        <v>13754.66</v>
      </c>
      <c r="M2037" s="493" t="n">
        <v>14298.7</v>
      </c>
      <c r="N2037" s="493" t="n">
        <v>8876.9</v>
      </c>
      <c r="O2037" s="493" t="n">
        <v>14165.58</v>
      </c>
      <c r="P2037" s="493" t="n">
        <v>12932.9</v>
      </c>
      <c r="Q2037" s="493" t="n">
        <v>14050.35</v>
      </c>
      <c r="R2037" s="493" t="n">
        <v>16084.2</v>
      </c>
      <c r="S2037" s="493" t="n">
        <v>12847.07</v>
      </c>
      <c r="T2037" s="493" t="n">
        <v>10240.79</v>
      </c>
      <c r="U2037" s="493" t="n">
        <v>14661.69</v>
      </c>
      <c r="V2037" s="493" t="n">
        <v>11147.9</v>
      </c>
      <c r="W2037" s="493" t="n">
        <v>14558.5</v>
      </c>
      <c r="X2037" s="493" t="n">
        <v>10435.7</v>
      </c>
      <c r="Y2037" s="493" t="n">
        <v>12382.14</v>
      </c>
      <c r="Z2037" s="493" t="n">
        <v>12946.1</v>
      </c>
      <c r="AA2037" s="493" t="n">
        <v>14370.5</v>
      </c>
      <c r="AB2037" s="493" t="n">
        <v>11417</v>
      </c>
      <c r="AC2037" s="493" t="n">
        <v>16684.38</v>
      </c>
      <c r="AD2037" s="493" t="n">
        <v>11598.1</v>
      </c>
      <c r="AE2037" s="493" t="n">
        <v>13408.34</v>
      </c>
      <c r="AF2037" s="493" t="n">
        <v>7086.1</v>
      </c>
      <c r="AG2037" s="493" t="n">
        <v>9615</v>
      </c>
      <c r="AH2037" s="493" t="n">
        <v>13144.64</v>
      </c>
      <c r="AI2037" s="493" t="n">
        <v>7728.6</v>
      </c>
      <c r="AJ2037" s="493" t="n">
        <v>10498.28</v>
      </c>
      <c r="AK2037" s="493" t="n">
        <v>8349</v>
      </c>
      <c r="AL2037" s="493" t="n">
        <v>9354.299999999999</v>
      </c>
      <c r="AM2037" s="493" t="n">
        <v>9437.459999999999</v>
      </c>
      <c r="AN2037" s="493" t="n">
        <v>11234.5</v>
      </c>
      <c r="AO2037" s="493" t="n">
        <v>7772.4</v>
      </c>
      <c r="AP2037" s="493" t="n">
        <v>8728.42</v>
      </c>
      <c r="AQ2037" s="493" t="n">
        <v>6666.12</v>
      </c>
      <c r="AR2037" s="493" t="n">
        <v>9424.309999999999</v>
      </c>
      <c r="AS2037" s="493" t="n">
        <v>7525.66</v>
      </c>
      <c r="AT2037" s="493" t="n">
        <v>9964.9</v>
      </c>
      <c r="AU2037" s="493" t="n">
        <v>7130.9</v>
      </c>
      <c r="AV2037" s="493" t="n">
        <v>10200.64</v>
      </c>
      <c r="AW2037" s="493" t="n">
        <v>8296.24</v>
      </c>
      <c r="AX2037" s="493" t="n">
        <v>12880.54</v>
      </c>
      <c r="AY2037" s="493" t="n">
        <v>5193.62</v>
      </c>
      <c r="AZ2037" s="493" t="n">
        <v>12685.33</v>
      </c>
      <c r="BA2037" s="493" t="n">
        <v>12444.59</v>
      </c>
      <c r="BB2037" s="493" t="n">
        <v>6180.74</v>
      </c>
      <c r="BC2037" s="493" t="n">
        <v>8854.280000000001</v>
      </c>
      <c r="BD2037" s="493" t="n">
        <v>12090.54</v>
      </c>
      <c r="BE2037" s="493" t="n">
        <v>7535.5</v>
      </c>
      <c r="BF2037" s="493" t="n">
        <v>9992.280000000001</v>
      </c>
      <c r="BG2037" s="493" t="n">
        <v>10877.6</v>
      </c>
      <c r="BH2037" s="493" t="n">
        <v>10294.08</v>
      </c>
      <c r="BI2037" s="493" t="n">
        <v>6235.8</v>
      </c>
      <c r="BJ2037" s="493" t="n">
        <v>10873.56</v>
      </c>
      <c r="BK2037" s="493" t="n">
        <v>2780.27</v>
      </c>
      <c r="BL2037" s="493" t="n">
        <v>5166</v>
      </c>
      <c r="BM2037" s="493" t="n">
        <v>3400.43</v>
      </c>
      <c r="BN2037" s="493" t="n">
        <v>3318.75</v>
      </c>
      <c r="BO2037" s="493" t="n">
        <v>4313.69</v>
      </c>
      <c r="BP2037" s="493" t="n">
        <v>4510.94</v>
      </c>
      <c r="BQ2037" s="493" t="n">
        <v>2866.86</v>
      </c>
      <c r="BR2037" s="493" t="n">
        <v>5267.1</v>
      </c>
      <c r="BS2037" s="493" t="n">
        <v>2700.09</v>
      </c>
      <c r="BT2037" s="493" t="n">
        <v>2605.2</v>
      </c>
      <c r="BU2037" s="493" t="n">
        <v>3175.68</v>
      </c>
      <c r="BV2037" s="493" t="n">
        <v>5266.5</v>
      </c>
      <c r="BW2037" s="493" t="n">
        <v>2844</v>
      </c>
    </row>
    <row r="2038">
      <c r="A2038" t="inlineStr">
        <is>
          <t>[C9D1] Angiotensin-II 길항제, 고혈압제 (C2) 혹은 이뇨제 복합제제</t>
        </is>
      </c>
      <c r="B2038" t="inlineStr">
        <is>
          <t>대원제약</t>
        </is>
      </c>
      <c r="C2038" t="inlineStr">
        <is>
          <t>코디오르탄</t>
        </is>
      </c>
      <c r="D2038" t="inlineStr">
        <is>
          <t>대원제약</t>
        </is>
      </c>
      <c r="E2038" t="inlineStr">
        <is>
          <t>hydrochlorothiazide,  valsartan</t>
        </is>
      </c>
      <c r="F2038" t="inlineStr">
        <is>
          <t>의원</t>
        </is>
      </c>
      <c r="G2038" t="inlineStr">
        <is>
          <t>Generic</t>
        </is>
      </c>
      <c r="H2038" s="493" t="n">
        <v>352943.64</v>
      </c>
      <c r="I2038" s="493" t="n">
        <v>328216.85</v>
      </c>
      <c r="J2038" s="493" t="n">
        <v>361736.11</v>
      </c>
      <c r="K2038" s="493" t="n">
        <v>357602.64</v>
      </c>
      <c r="L2038" s="493" t="n">
        <v>348092.95</v>
      </c>
      <c r="M2038" s="493" t="n">
        <v>373559.6</v>
      </c>
      <c r="N2038" s="493" t="n">
        <v>380208.64</v>
      </c>
      <c r="O2038" s="493" t="n">
        <v>373628.17</v>
      </c>
      <c r="P2038" s="493" t="n">
        <v>387613.51</v>
      </c>
      <c r="Q2038" s="493" t="n">
        <v>375336.56</v>
      </c>
      <c r="R2038" s="493" t="n">
        <v>389814.24</v>
      </c>
      <c r="S2038" s="493" t="n">
        <v>465552.25</v>
      </c>
      <c r="T2038" s="493" t="n">
        <v>428502.13</v>
      </c>
      <c r="U2038" s="493" t="n">
        <v>397400.18</v>
      </c>
      <c r="V2038" s="493" t="n">
        <v>434410.87</v>
      </c>
      <c r="W2038" s="493" t="n">
        <v>395933.13</v>
      </c>
      <c r="X2038" s="493" t="n">
        <v>404734.33</v>
      </c>
      <c r="Y2038" s="493" t="n">
        <v>387397.43</v>
      </c>
      <c r="Z2038" s="493" t="n">
        <v>383886.4</v>
      </c>
      <c r="AA2038" s="493" t="n">
        <v>377250.23</v>
      </c>
      <c r="AB2038" s="493" t="n">
        <v>357488.11</v>
      </c>
      <c r="AC2038" s="493" t="n">
        <v>376165.12</v>
      </c>
      <c r="AD2038" s="493" t="n">
        <v>353821.27</v>
      </c>
      <c r="AE2038" s="493" t="n">
        <v>379935.47</v>
      </c>
      <c r="AF2038" s="493" t="n">
        <v>359821.12</v>
      </c>
      <c r="AG2038" s="493" t="n">
        <v>334269.27</v>
      </c>
      <c r="AH2038" s="493" t="n">
        <v>352377.68</v>
      </c>
      <c r="AI2038" s="493" t="n">
        <v>331107.1</v>
      </c>
      <c r="AJ2038" s="493" t="n">
        <v>359564.64</v>
      </c>
      <c r="AK2038" s="493" t="n">
        <v>332233.52</v>
      </c>
      <c r="AL2038" s="493" t="n">
        <v>323299.79</v>
      </c>
      <c r="AM2038" s="493" t="n">
        <v>324435.93</v>
      </c>
      <c r="AN2038" s="493" t="n">
        <v>321575.4</v>
      </c>
      <c r="AO2038" s="493" t="n">
        <v>324507.24</v>
      </c>
      <c r="AP2038" s="493" t="n">
        <v>320793.05</v>
      </c>
      <c r="AQ2038" s="493" t="n">
        <v>322939.27</v>
      </c>
      <c r="AR2038" s="493" t="n">
        <v>317111.77</v>
      </c>
      <c r="AS2038" s="493" t="n">
        <v>287434.82</v>
      </c>
      <c r="AT2038" s="493" t="n">
        <v>300088.16</v>
      </c>
      <c r="AU2038" s="493" t="n">
        <v>300289.33</v>
      </c>
      <c r="AV2038" s="493" t="n">
        <v>306745.37</v>
      </c>
      <c r="AW2038" s="493" t="n">
        <v>278188.11</v>
      </c>
      <c r="AX2038" s="493" t="n">
        <v>307574.86</v>
      </c>
      <c r="AY2038" s="493" t="n">
        <v>303938.89</v>
      </c>
      <c r="AZ2038" s="493" t="n">
        <v>288371.91</v>
      </c>
      <c r="BA2038" s="493" t="n">
        <v>313323.17</v>
      </c>
      <c r="BB2038" s="493" t="n">
        <v>275036.31</v>
      </c>
      <c r="BC2038" s="493" t="n">
        <v>305250.94</v>
      </c>
      <c r="BD2038" s="493" t="n">
        <v>281603.13</v>
      </c>
      <c r="BE2038" s="493" t="n">
        <v>266712.06</v>
      </c>
      <c r="BF2038" s="493" t="n">
        <v>275478.17</v>
      </c>
      <c r="BG2038" s="493" t="n">
        <v>280238.97</v>
      </c>
      <c r="BH2038" s="493" t="n">
        <v>273157.54</v>
      </c>
      <c r="BI2038" s="493" t="n">
        <v>255542.16</v>
      </c>
      <c r="BJ2038" s="493" t="n">
        <v>284190</v>
      </c>
      <c r="BK2038" s="493" t="n">
        <v>264609.57</v>
      </c>
      <c r="BL2038" s="493" t="n">
        <v>299422.49</v>
      </c>
      <c r="BM2038" s="493" t="n">
        <v>267991.13</v>
      </c>
      <c r="BN2038" s="493" t="n">
        <v>259476.42</v>
      </c>
      <c r="BO2038" s="493" t="n">
        <v>276984.51</v>
      </c>
      <c r="BP2038" s="493" t="n">
        <v>283826.57</v>
      </c>
      <c r="BQ2038" s="493" t="n">
        <v>240232.34</v>
      </c>
      <c r="BR2038" s="493" t="n">
        <v>257300.63</v>
      </c>
      <c r="BS2038" s="493" t="n">
        <v>245725.1</v>
      </c>
      <c r="BT2038" s="493" t="n">
        <v>246746.43</v>
      </c>
      <c r="BU2038" s="493" t="n">
        <v>260411.04</v>
      </c>
      <c r="BV2038" s="493" t="n">
        <v>266409.59</v>
      </c>
      <c r="BW2038" s="493" t="n">
        <v>254733.03</v>
      </c>
    </row>
    <row r="2039">
      <c r="A2039" t="inlineStr">
        <is>
          <t>[C9D1] Angiotensin-II 길항제, 고혈압제 (C2) 혹은 이뇨제 복합제제</t>
        </is>
      </c>
      <c r="B2039" t="inlineStr">
        <is>
          <t>대원제약</t>
        </is>
      </c>
      <c r="C2039" t="inlineStr">
        <is>
          <t>코디오르탄</t>
        </is>
      </c>
      <c r="D2039" t="inlineStr">
        <is>
          <t>대원제약</t>
        </is>
      </c>
      <c r="E2039" t="inlineStr">
        <is>
          <t>hydrochlorothiazide,  valsartan</t>
        </is>
      </c>
      <c r="F2039" t="inlineStr">
        <is>
          <t>보건소</t>
        </is>
      </c>
      <c r="G2039" t="inlineStr">
        <is>
          <t>Generic</t>
        </is>
      </c>
      <c r="H2039" s="493" t="n">
        <v>494.4</v>
      </c>
      <c r="I2039" s="493" t="n">
        <v>2161.5</v>
      </c>
      <c r="J2039" s="493" t="n">
        <v>1030.5</v>
      </c>
      <c r="K2039" s="493" t="n">
        <v>1812.9</v>
      </c>
      <c r="L2039" s="493" t="n">
        <v>3132.6</v>
      </c>
      <c r="M2039" s="493" t="n">
        <v>1281.9</v>
      </c>
      <c r="N2039" s="493" t="n">
        <v>252</v>
      </c>
      <c r="O2039" s="493" t="n">
        <v>1354.2</v>
      </c>
      <c r="P2039" s="493" t="n">
        <v>969.6</v>
      </c>
      <c r="Q2039" s="493" t="n">
        <v>1136.7</v>
      </c>
      <c r="R2039" s="493" t="n">
        <v>1520.7</v>
      </c>
      <c r="S2039" s="493" t="n">
        <v>1914</v>
      </c>
      <c r="T2039" s="493" t="n">
        <v>3266.1</v>
      </c>
      <c r="U2039" s="493" t="n">
        <v>604.2</v>
      </c>
      <c r="V2039" s="493" t="n">
        <v>2373.6</v>
      </c>
      <c r="W2039" s="493" t="n">
        <v>1958.4</v>
      </c>
      <c r="X2039" s="493" t="n">
        <v>234.3</v>
      </c>
      <c r="Y2039" s="493" t="n">
        <v>2838.6</v>
      </c>
      <c r="Z2039" s="493" t="n">
        <v>6909.66</v>
      </c>
      <c r="AA2039" s="493" t="n">
        <v>3517.62</v>
      </c>
      <c r="AB2039" s="493" t="n">
        <v>4967.66</v>
      </c>
      <c r="AC2039" s="493" t="n">
        <v>4282.42</v>
      </c>
      <c r="AD2039" s="493" t="n">
        <v>9936.639999999999</v>
      </c>
      <c r="AE2039" s="493" t="n">
        <v>5877</v>
      </c>
      <c r="AF2039" s="493" t="n">
        <v>9008.6</v>
      </c>
      <c r="AG2039" s="493" t="n">
        <v>4800</v>
      </c>
      <c r="AH2039" s="493" t="n">
        <v>5129.14</v>
      </c>
      <c r="AI2039" s="493" t="n">
        <v>12399</v>
      </c>
      <c r="AJ2039" s="493" t="n">
        <v>10965.6</v>
      </c>
      <c r="AK2039" s="493" t="n">
        <v>5384.7</v>
      </c>
      <c r="AL2039" s="493" t="n">
        <v>6452.1</v>
      </c>
      <c r="AM2039" s="493" t="n">
        <v>11288.7</v>
      </c>
      <c r="AN2039" s="493" t="n">
        <v>9625.200000000001</v>
      </c>
      <c r="AO2039" s="493" t="n">
        <v>5982.8</v>
      </c>
      <c r="AP2039" s="493" t="n">
        <v>6493.05</v>
      </c>
      <c r="AQ2039" s="493" t="n">
        <v>11828.7</v>
      </c>
      <c r="AR2039" s="493" t="n">
        <v>20210.4</v>
      </c>
      <c r="AS2039" s="493" t="n">
        <v>9719.700000000001</v>
      </c>
      <c r="AT2039" s="493" t="n">
        <v>8359.799999999999</v>
      </c>
      <c r="AU2039" s="493" t="n">
        <v>17355</v>
      </c>
      <c r="AV2039" s="493" t="n">
        <v>6915.45</v>
      </c>
      <c r="AW2039" s="493" t="n">
        <v>6519.9</v>
      </c>
      <c r="AX2039" s="493" t="n">
        <v>3942.9</v>
      </c>
      <c r="AY2039" s="493" t="n">
        <v>4557.59</v>
      </c>
      <c r="AZ2039" s="493" t="n">
        <v>6131.4</v>
      </c>
      <c r="BA2039" s="493" t="n">
        <v>5703.9</v>
      </c>
      <c r="BB2039" s="493" t="n">
        <v>6498</v>
      </c>
      <c r="BC2039" s="493" t="n">
        <v>4824.6</v>
      </c>
      <c r="BD2039" s="493" t="n">
        <v>8572.049999999999</v>
      </c>
      <c r="BE2039" s="493" t="n">
        <v>5138.7</v>
      </c>
      <c r="BF2039" s="493" t="n">
        <v>4608.6</v>
      </c>
      <c r="BG2039" s="493" t="n">
        <v>4783.8</v>
      </c>
      <c r="BH2039" s="493" t="n">
        <v>4753.65</v>
      </c>
      <c r="BI2039" s="493" t="n">
        <v>3421.2</v>
      </c>
      <c r="BJ2039" s="493" t="n">
        <v>5095.98</v>
      </c>
      <c r="BK2039" s="493" t="n">
        <v>3171.75</v>
      </c>
      <c r="BL2039" s="493" t="n">
        <v>4028</v>
      </c>
      <c r="BM2039" s="493" t="n">
        <v>3524.7</v>
      </c>
      <c r="BN2039" s="493" t="n">
        <v>5190.45</v>
      </c>
      <c r="BO2039" s="493" t="n">
        <v>3492.45</v>
      </c>
      <c r="BP2039" s="493" t="n">
        <v>9053.25</v>
      </c>
      <c r="BQ2039" s="493" t="n">
        <v>4072.5</v>
      </c>
      <c r="BR2039" s="493" t="n">
        <v>9386.299999999999</v>
      </c>
      <c r="BS2039" s="493" t="n">
        <v>5949</v>
      </c>
      <c r="BT2039" s="493" t="n">
        <v>2737.65</v>
      </c>
      <c r="BU2039" s="493" t="n">
        <v>7370.1</v>
      </c>
      <c r="BV2039" s="493" t="n">
        <v>4973.1</v>
      </c>
      <c r="BW2039" s="493" t="n">
        <v>1840.2</v>
      </c>
    </row>
    <row r="2040">
      <c r="A2040" t="inlineStr">
        <is>
          <t>[C9D1] Angiotensin-II 길항제, 고혈압제 (C2) 혹은 이뇨제 복합제제</t>
        </is>
      </c>
      <c r="B2040" t="inlineStr">
        <is>
          <t>대원제약</t>
        </is>
      </c>
      <c r="C2040" t="inlineStr">
        <is>
          <t>코디오르탄</t>
        </is>
      </c>
      <c r="D2040" t="inlineStr">
        <is>
          <t>대원제약</t>
        </is>
      </c>
      <c r="E2040" t="inlineStr">
        <is>
          <t>hydrochlorothiazide,  valsartan</t>
        </is>
      </c>
      <c r="F2040" t="inlineStr">
        <is>
          <t>기타(치과의원, 치과병원 등)</t>
        </is>
      </c>
      <c r="G2040" t="inlineStr">
        <is>
          <t>Generic</t>
        </is>
      </c>
      <c r="H2040" s="493" t="n">
        <v>153</v>
      </c>
      <c r="I2040" s="493" t="n">
        <v>28.5</v>
      </c>
      <c r="J2040" s="493" t="n">
        <v>29.7</v>
      </c>
      <c r="K2040" s="493" t="n">
        <v>0</v>
      </c>
      <c r="L2040" s="493" t="n">
        <v>0</v>
      </c>
      <c r="M2040" s="493" t="n">
        <v>0</v>
      </c>
      <c r="N2040" s="493" t="n">
        <v>0</v>
      </c>
      <c r="O2040" s="493" t="n">
        <v>0</v>
      </c>
      <c r="P2040" s="493" t="n">
        <v>0</v>
      </c>
      <c r="Q2040" s="493" t="n">
        <v>0</v>
      </c>
      <c r="R2040" s="493" t="n">
        <v>0</v>
      </c>
      <c r="S2040" s="493" t="n">
        <v>0</v>
      </c>
      <c r="T2040" s="493" t="n">
        <v>0</v>
      </c>
      <c r="U2040" s="493" t="n">
        <v>0</v>
      </c>
      <c r="V2040" s="493" t="n">
        <v>0</v>
      </c>
      <c r="W2040" s="493" t="n">
        <v>0</v>
      </c>
      <c r="X2040" s="493" t="n">
        <v>0</v>
      </c>
      <c r="Y2040" s="493" t="n">
        <v>0</v>
      </c>
      <c r="Z2040" s="493" t="n">
        <v>0</v>
      </c>
      <c r="AA2040" s="493" t="n">
        <v>0</v>
      </c>
      <c r="AB2040" s="493" t="n">
        <v>0</v>
      </c>
      <c r="AC2040" s="493" t="n">
        <v>0</v>
      </c>
      <c r="AD2040" s="493" t="n">
        <v>0</v>
      </c>
      <c r="AE2040" s="493" t="n">
        <v>0</v>
      </c>
      <c r="AF2040" s="493" t="n">
        <v>0</v>
      </c>
      <c r="AG2040" s="493" t="n">
        <v>0</v>
      </c>
      <c r="AH2040" s="493" t="n">
        <v>0</v>
      </c>
      <c r="AI2040" s="493" t="n">
        <v>0</v>
      </c>
      <c r="AJ2040" s="493" t="n">
        <v>0</v>
      </c>
      <c r="AK2040" s="493" t="n">
        <v>0</v>
      </c>
      <c r="AL2040" s="493" t="n">
        <v>0</v>
      </c>
      <c r="AM2040" s="493" t="n">
        <v>0</v>
      </c>
      <c r="AN2040" s="493" t="n">
        <v>0</v>
      </c>
      <c r="AO2040" s="493" t="n">
        <v>0</v>
      </c>
      <c r="AP2040" s="493" t="n">
        <v>0</v>
      </c>
      <c r="AQ2040" s="493" t="n">
        <v>0</v>
      </c>
      <c r="AR2040" s="493" t="n">
        <v>0</v>
      </c>
      <c r="AS2040" s="493" t="n">
        <v>0</v>
      </c>
      <c r="AT2040" s="493" t="n">
        <v>0</v>
      </c>
      <c r="AU2040" s="493" t="n">
        <v>0</v>
      </c>
      <c r="AV2040" s="493" t="n">
        <v>0</v>
      </c>
      <c r="AW2040" s="493" t="n">
        <v>0</v>
      </c>
      <c r="AX2040" s="493" t="n">
        <v>0</v>
      </c>
      <c r="AY2040" s="493" t="n">
        <v>0</v>
      </c>
      <c r="AZ2040" s="493" t="n">
        <v>0</v>
      </c>
      <c r="BA2040" s="493" t="n">
        <v>0</v>
      </c>
      <c r="BB2040" s="493" t="n">
        <v>0</v>
      </c>
      <c r="BC2040" s="493" t="n">
        <v>0</v>
      </c>
      <c r="BD2040" s="493" t="n">
        <v>158.7</v>
      </c>
      <c r="BE2040" s="493" t="n">
        <v>0</v>
      </c>
      <c r="BF2040" s="493" t="n">
        <v>0</v>
      </c>
      <c r="BG2040" s="493" t="n">
        <v>0</v>
      </c>
      <c r="BH2040" s="493" t="n">
        <v>0</v>
      </c>
      <c r="BI2040" s="493" t="n">
        <v>0</v>
      </c>
      <c r="BJ2040" s="493" t="n">
        <v>0</v>
      </c>
      <c r="BK2040" s="493" t="n">
        <v>0</v>
      </c>
      <c r="BL2040" s="493" t="n">
        <v>0</v>
      </c>
      <c r="BM2040" s="493" t="n">
        <v>0</v>
      </c>
      <c r="BN2040" s="493" t="n">
        <v>0</v>
      </c>
      <c r="BO2040" s="493" t="n">
        <v>0</v>
      </c>
      <c r="BP2040" s="493" t="n">
        <v>0</v>
      </c>
      <c r="BQ2040" s="493" t="n">
        <v>0</v>
      </c>
      <c r="BR2040" s="493" t="n">
        <v>0</v>
      </c>
      <c r="BS2040" s="493" t="n">
        <v>0</v>
      </c>
      <c r="BT2040" s="493" t="n">
        <v>0</v>
      </c>
      <c r="BU2040" s="493" t="n">
        <v>0</v>
      </c>
      <c r="BV2040" s="493" t="n">
        <v>0</v>
      </c>
      <c r="BW2040" s="493" t="n">
        <v>0</v>
      </c>
    </row>
    <row r="2041">
      <c r="A2041" t="inlineStr">
        <is>
          <t>[C9D1] Angiotensin-II 길항제, 고혈압제 (C2) 혹은 이뇨제 복합제제</t>
        </is>
      </c>
      <c r="B2041" t="inlineStr">
        <is>
          <t>대한뉴팜</t>
        </is>
      </c>
      <c r="C2041" t="inlineStr">
        <is>
          <t>대한뉴팜 로잘탄</t>
        </is>
      </c>
      <c r="D2041" t="inlineStr">
        <is>
          <t>대한뉴팜</t>
        </is>
      </c>
      <c r="E2041" t="inlineStr">
        <is>
          <t>hydrochlorothiazide,  losartan potassium</t>
        </is>
      </c>
      <c r="F2041" t="inlineStr">
        <is>
          <t>종합병원</t>
        </is>
      </c>
      <c r="G2041" t="inlineStr">
        <is>
          <t>Generic</t>
        </is>
      </c>
      <c r="H2041" s="493" t="n">
        <v>0</v>
      </c>
      <c r="I2041" s="493" t="n">
        <v>0</v>
      </c>
      <c r="J2041" s="493" t="n">
        <v>0</v>
      </c>
      <c r="K2041" s="493" t="n">
        <v>0</v>
      </c>
      <c r="L2041" s="493" t="n">
        <v>0</v>
      </c>
      <c r="M2041" s="493" t="n">
        <v>0</v>
      </c>
      <c r="N2041" s="493" t="n">
        <v>0</v>
      </c>
      <c r="O2041" s="493" t="n">
        <v>0</v>
      </c>
      <c r="P2041" s="493" t="n">
        <v>0</v>
      </c>
      <c r="Q2041" s="493" t="n">
        <v>0</v>
      </c>
      <c r="R2041" s="493" t="n">
        <v>0</v>
      </c>
      <c r="S2041" s="493" t="n">
        <v>0</v>
      </c>
      <c r="T2041" s="493" t="n">
        <v>0</v>
      </c>
      <c r="U2041" s="493" t="n">
        <v>0</v>
      </c>
      <c r="V2041" s="493" t="n">
        <v>0</v>
      </c>
      <c r="W2041" s="493" t="n">
        <v>0</v>
      </c>
      <c r="X2041" s="493" t="n">
        <v>0</v>
      </c>
      <c r="Y2041" s="493" t="n">
        <v>0</v>
      </c>
      <c r="Z2041" s="493" t="n">
        <v>0</v>
      </c>
      <c r="AA2041" s="493" t="n">
        <v>0</v>
      </c>
      <c r="AB2041" s="493" t="n">
        <v>0</v>
      </c>
      <c r="AC2041" s="493" t="n">
        <v>0</v>
      </c>
      <c r="AD2041" s="493" t="n">
        <v>0</v>
      </c>
      <c r="AE2041" s="493" t="n">
        <v>0</v>
      </c>
      <c r="AF2041" s="493" t="n">
        <v>0</v>
      </c>
      <c r="AG2041" s="493" t="n">
        <v>0</v>
      </c>
      <c r="AH2041" s="493" t="n">
        <v>0</v>
      </c>
      <c r="AI2041" s="493" t="n">
        <v>0</v>
      </c>
      <c r="AJ2041" s="493" t="n">
        <v>0</v>
      </c>
      <c r="AK2041" s="493" t="n">
        <v>0</v>
      </c>
      <c r="AL2041" s="493" t="n">
        <v>0</v>
      </c>
      <c r="AM2041" s="493" t="n">
        <v>0</v>
      </c>
      <c r="AN2041" s="493" t="n">
        <v>0</v>
      </c>
      <c r="AO2041" s="493" t="n">
        <v>0</v>
      </c>
      <c r="AP2041" s="493" t="n">
        <v>0</v>
      </c>
      <c r="AQ2041" s="493" t="n">
        <v>0</v>
      </c>
      <c r="AR2041" s="493" t="n">
        <v>0</v>
      </c>
      <c r="AS2041" s="493" t="n">
        <v>0</v>
      </c>
      <c r="AT2041" s="493" t="n">
        <v>0</v>
      </c>
      <c r="AU2041" s="493" t="n">
        <v>0</v>
      </c>
      <c r="AV2041" s="493" t="n">
        <v>0</v>
      </c>
      <c r="AW2041" s="493" t="n">
        <v>0</v>
      </c>
      <c r="AX2041" s="493" t="n">
        <v>0</v>
      </c>
      <c r="AY2041" s="493" t="n">
        <v>0</v>
      </c>
      <c r="AZ2041" s="493" t="n">
        <v>0</v>
      </c>
      <c r="BA2041" s="493" t="n">
        <v>0</v>
      </c>
      <c r="BB2041" s="493" t="n">
        <v>0</v>
      </c>
      <c r="BC2041" s="493" t="n">
        <v>0</v>
      </c>
      <c r="BD2041" s="493" t="n">
        <v>0</v>
      </c>
      <c r="BE2041" s="493" t="n">
        <v>0</v>
      </c>
      <c r="BF2041" s="493" t="n">
        <v>0</v>
      </c>
      <c r="BG2041" s="493" t="n">
        <v>262.7</v>
      </c>
      <c r="BH2041" s="493" t="n">
        <v>0</v>
      </c>
      <c r="BI2041" s="493" t="n">
        <v>0</v>
      </c>
      <c r="BJ2041" s="493" t="n">
        <v>0</v>
      </c>
      <c r="BK2041" s="493" t="n">
        <v>0</v>
      </c>
      <c r="BL2041" s="493" t="n">
        <v>0</v>
      </c>
      <c r="BM2041" s="493" t="n">
        <v>0</v>
      </c>
      <c r="BN2041" s="493" t="n">
        <v>0</v>
      </c>
      <c r="BO2041" s="493" t="n">
        <v>0</v>
      </c>
      <c r="BP2041" s="493" t="n">
        <v>0</v>
      </c>
      <c r="BQ2041" s="493" t="n">
        <v>0</v>
      </c>
      <c r="BR2041" s="493" t="n">
        <v>0</v>
      </c>
      <c r="BS2041" s="493" t="n">
        <v>0</v>
      </c>
      <c r="BT2041" s="493" t="n">
        <v>0</v>
      </c>
      <c r="BU2041" s="493" t="n">
        <v>0</v>
      </c>
      <c r="BV2041" s="493" t="n">
        <v>0</v>
      </c>
      <c r="BW2041" s="493" t="n">
        <v>0</v>
      </c>
    </row>
    <row r="2042">
      <c r="A2042" t="inlineStr">
        <is>
          <t>[C9D1] Angiotensin-II 길항제, 고혈압제 (C2) 혹은 이뇨제 복합제제</t>
        </is>
      </c>
      <c r="B2042" t="inlineStr">
        <is>
          <t>대한뉴팜</t>
        </is>
      </c>
      <c r="C2042" t="inlineStr">
        <is>
          <t>대한뉴팜 로잘탄</t>
        </is>
      </c>
      <c r="D2042" t="inlineStr">
        <is>
          <t>대한뉴팜</t>
        </is>
      </c>
      <c r="E2042" t="inlineStr">
        <is>
          <t>hydrochlorothiazide,  losartan potassium</t>
        </is>
      </c>
      <c r="F2042" t="inlineStr">
        <is>
          <t>병원</t>
        </is>
      </c>
      <c r="G2042" t="inlineStr">
        <is>
          <t>Generic</t>
        </is>
      </c>
      <c r="H2042" s="493" t="n">
        <v>1034.32</v>
      </c>
      <c r="I2042" s="493" t="n">
        <v>1051.96</v>
      </c>
      <c r="J2042" s="493" t="n">
        <v>1563.52</v>
      </c>
      <c r="K2042" s="493" t="n">
        <v>1017.94</v>
      </c>
      <c r="L2042" s="493" t="n">
        <v>1171.31</v>
      </c>
      <c r="M2042" s="493" t="n">
        <v>1475.34</v>
      </c>
      <c r="N2042" s="493" t="n">
        <v>1543.59</v>
      </c>
      <c r="O2042" s="493" t="n">
        <v>1198.9</v>
      </c>
      <c r="P2042" s="493" t="n">
        <v>1320.83</v>
      </c>
      <c r="Q2042" s="493" t="n">
        <v>1639.76</v>
      </c>
      <c r="R2042" s="493" t="n">
        <v>1096.36</v>
      </c>
      <c r="S2042" s="493" t="n">
        <v>212.1</v>
      </c>
      <c r="T2042" s="493" t="n">
        <v>0</v>
      </c>
      <c r="U2042" s="493" t="n">
        <v>0</v>
      </c>
      <c r="V2042" s="493" t="n">
        <v>0</v>
      </c>
      <c r="W2042" s="493" t="n">
        <v>0</v>
      </c>
      <c r="X2042" s="493" t="n">
        <v>0</v>
      </c>
      <c r="Y2042" s="493" t="n">
        <v>0</v>
      </c>
      <c r="Z2042" s="493" t="n">
        <v>0</v>
      </c>
      <c r="AA2042" s="493" t="n">
        <v>0</v>
      </c>
      <c r="AB2042" s="493" t="n">
        <v>0</v>
      </c>
      <c r="AC2042" s="493" t="n">
        <v>0</v>
      </c>
      <c r="AD2042" s="493" t="n">
        <v>0</v>
      </c>
      <c r="AE2042" s="493" t="n">
        <v>0</v>
      </c>
      <c r="AF2042" s="493" t="n">
        <v>0</v>
      </c>
      <c r="AG2042" s="493" t="n">
        <v>0</v>
      </c>
      <c r="AH2042" s="493" t="n">
        <v>0</v>
      </c>
      <c r="AI2042" s="493" t="n">
        <v>0</v>
      </c>
      <c r="AJ2042" s="493" t="n">
        <v>0</v>
      </c>
      <c r="AK2042" s="493" t="n">
        <v>0</v>
      </c>
      <c r="AL2042" s="493" t="n">
        <v>0</v>
      </c>
      <c r="AM2042" s="493" t="n">
        <v>0</v>
      </c>
      <c r="AN2042" s="493" t="n">
        <v>0</v>
      </c>
      <c r="AO2042" s="493" t="n">
        <v>0</v>
      </c>
      <c r="AP2042" s="493" t="n">
        <v>0</v>
      </c>
      <c r="AQ2042" s="493" t="n">
        <v>0</v>
      </c>
      <c r="AR2042" s="493" t="n">
        <v>0</v>
      </c>
      <c r="AS2042" s="493" t="n">
        <v>0</v>
      </c>
      <c r="AT2042" s="493" t="n">
        <v>0</v>
      </c>
      <c r="AU2042" s="493" t="n">
        <v>0</v>
      </c>
      <c r="AV2042" s="493" t="n">
        <v>0</v>
      </c>
      <c r="AW2042" s="493" t="n">
        <v>0</v>
      </c>
      <c r="AX2042" s="493" t="n">
        <v>0</v>
      </c>
      <c r="AY2042" s="493" t="n">
        <v>0</v>
      </c>
      <c r="AZ2042" s="493" t="n">
        <v>0</v>
      </c>
      <c r="BA2042" s="493" t="n">
        <v>0</v>
      </c>
      <c r="BB2042" s="493" t="n">
        <v>0</v>
      </c>
      <c r="BC2042" s="493" t="n">
        <v>0</v>
      </c>
      <c r="BD2042" s="493" t="n">
        <v>0</v>
      </c>
      <c r="BE2042" s="493" t="n">
        <v>0</v>
      </c>
      <c r="BF2042" s="493" t="n">
        <v>0</v>
      </c>
      <c r="BG2042" s="493" t="n">
        <v>0</v>
      </c>
      <c r="BH2042" s="493" t="n">
        <v>0</v>
      </c>
      <c r="BI2042" s="493" t="n">
        <v>0</v>
      </c>
      <c r="BJ2042" s="493" t="n">
        <v>0</v>
      </c>
      <c r="BK2042" s="493" t="n">
        <v>0</v>
      </c>
      <c r="BL2042" s="493" t="n">
        <v>0</v>
      </c>
      <c r="BM2042" s="493" t="n">
        <v>0</v>
      </c>
      <c r="BN2042" s="493" t="n">
        <v>0</v>
      </c>
      <c r="BO2042" s="493" t="n">
        <v>0</v>
      </c>
      <c r="BP2042" s="493" t="n">
        <v>0</v>
      </c>
      <c r="BQ2042" s="493" t="n">
        <v>0</v>
      </c>
      <c r="BR2042" s="493" t="n">
        <v>0</v>
      </c>
      <c r="BS2042" s="493" t="n">
        <v>0</v>
      </c>
      <c r="BT2042" s="493" t="n">
        <v>0</v>
      </c>
      <c r="BU2042" s="493" t="n">
        <v>0</v>
      </c>
      <c r="BV2042" s="493" t="n">
        <v>0</v>
      </c>
      <c r="BW2042" s="493" t="n">
        <v>362.7</v>
      </c>
    </row>
    <row r="2043">
      <c r="A2043" t="inlineStr">
        <is>
          <t>[C9D1] Angiotensin-II 길항제, 고혈압제 (C2) 혹은 이뇨제 복합제제</t>
        </is>
      </c>
      <c r="B2043" t="inlineStr">
        <is>
          <t>대한뉴팜</t>
        </is>
      </c>
      <c r="C2043" t="inlineStr">
        <is>
          <t>대한뉴팜 로잘탄</t>
        </is>
      </c>
      <c r="D2043" t="inlineStr">
        <is>
          <t>대한뉴팜</t>
        </is>
      </c>
      <c r="E2043" t="inlineStr">
        <is>
          <t>hydrochlorothiazide,  losartan potassium</t>
        </is>
      </c>
      <c r="F2043" t="inlineStr">
        <is>
          <t>의원</t>
        </is>
      </c>
      <c r="G2043" t="inlineStr">
        <is>
          <t>Generic</t>
        </is>
      </c>
      <c r="H2043" s="493" t="n">
        <v>101750.45</v>
      </c>
      <c r="I2043" s="493" t="n">
        <v>91308.45</v>
      </c>
      <c r="J2043" s="493" t="n">
        <v>101001.84</v>
      </c>
      <c r="K2043" s="493" t="n">
        <v>101210.16</v>
      </c>
      <c r="L2043" s="493" t="n">
        <v>108551.2</v>
      </c>
      <c r="M2043" s="493" t="n">
        <v>104318.31</v>
      </c>
      <c r="N2043" s="493" t="n">
        <v>100914.76</v>
      </c>
      <c r="O2043" s="493" t="n">
        <v>102223.58</v>
      </c>
      <c r="P2043" s="493" t="n">
        <v>94997.58</v>
      </c>
      <c r="Q2043" s="493" t="n">
        <v>101309.7</v>
      </c>
      <c r="R2043" s="493" t="n">
        <v>92746.77</v>
      </c>
      <c r="S2043" s="493" t="n">
        <v>22760.8</v>
      </c>
      <c r="T2043" s="493" t="n">
        <v>2053.2</v>
      </c>
      <c r="U2043" s="493" t="n">
        <v>0</v>
      </c>
      <c r="V2043" s="493" t="n">
        <v>0</v>
      </c>
      <c r="W2043" s="493" t="n">
        <v>15295.47</v>
      </c>
      <c r="X2043" s="493" t="n">
        <v>29597.18</v>
      </c>
      <c r="Y2043" s="493" t="n">
        <v>20816.42</v>
      </c>
      <c r="Z2043" s="493" t="n">
        <v>33033.79</v>
      </c>
      <c r="AA2043" s="493" t="n">
        <v>32759.52</v>
      </c>
      <c r="AB2043" s="493" t="n">
        <v>32553.41</v>
      </c>
      <c r="AC2043" s="493" t="n">
        <v>30485.66</v>
      </c>
      <c r="AD2043" s="493" t="n">
        <v>32582.26</v>
      </c>
      <c r="AE2043" s="493" t="n">
        <v>35290.66</v>
      </c>
      <c r="AF2043" s="493" t="n">
        <v>35285.07</v>
      </c>
      <c r="AG2043" s="493" t="n">
        <v>31791.33</v>
      </c>
      <c r="AH2043" s="493" t="n">
        <v>41910.77</v>
      </c>
      <c r="AI2043" s="493" t="n">
        <v>33091.23</v>
      </c>
      <c r="AJ2043" s="493" t="n">
        <v>46068.88</v>
      </c>
      <c r="AK2043" s="493" t="n">
        <v>45023.4</v>
      </c>
      <c r="AL2043" s="493" t="n">
        <v>38011.63</v>
      </c>
      <c r="AM2043" s="493" t="n">
        <v>39822.62</v>
      </c>
      <c r="AN2043" s="493" t="n">
        <v>40162.13</v>
      </c>
      <c r="AO2043" s="493" t="n">
        <v>40524.45</v>
      </c>
      <c r="AP2043" s="493" t="n">
        <v>39071.36</v>
      </c>
      <c r="AQ2043" s="493" t="n">
        <v>48372.45</v>
      </c>
      <c r="AR2043" s="493" t="n">
        <v>45344.43</v>
      </c>
      <c r="AS2043" s="493" t="n">
        <v>40095.3</v>
      </c>
      <c r="AT2043" s="493" t="n">
        <v>39542.57</v>
      </c>
      <c r="AU2043" s="493" t="n">
        <v>47389.17</v>
      </c>
      <c r="AV2043" s="493" t="n">
        <v>44202.36</v>
      </c>
      <c r="AW2043" s="493" t="n">
        <v>41915.14</v>
      </c>
      <c r="AX2043" s="493" t="n">
        <v>50337.93</v>
      </c>
      <c r="AY2043" s="493" t="n">
        <v>47962.61</v>
      </c>
      <c r="AZ2043" s="493" t="n">
        <v>44017.93</v>
      </c>
      <c r="BA2043" s="493" t="n">
        <v>51633.67</v>
      </c>
      <c r="BB2043" s="493" t="n">
        <v>46808.96</v>
      </c>
      <c r="BC2043" s="493" t="n">
        <v>50863.51</v>
      </c>
      <c r="BD2043" s="493" t="n">
        <v>47173.52</v>
      </c>
      <c r="BE2043" s="493" t="n">
        <v>54694.83</v>
      </c>
      <c r="BF2043" s="493" t="n">
        <v>57226.11</v>
      </c>
      <c r="BG2043" s="493" t="n">
        <v>59954.92</v>
      </c>
      <c r="BH2043" s="493" t="n">
        <v>52758</v>
      </c>
      <c r="BI2043" s="493" t="n">
        <v>60863.45</v>
      </c>
      <c r="BJ2043" s="493" t="n">
        <v>58774.05</v>
      </c>
      <c r="BK2043" s="493" t="n">
        <v>56841.92</v>
      </c>
      <c r="BL2043" s="493" t="n">
        <v>65262.46</v>
      </c>
      <c r="BM2043" s="493" t="n">
        <v>56073.16</v>
      </c>
      <c r="BN2043" s="493" t="n">
        <v>42376.65</v>
      </c>
      <c r="BO2043" s="493" t="n">
        <v>57324.55</v>
      </c>
      <c r="BP2043" s="493" t="n">
        <v>51388.89</v>
      </c>
      <c r="BQ2043" s="493" t="n">
        <v>52916.17</v>
      </c>
      <c r="BR2043" s="493" t="n">
        <v>54296.88</v>
      </c>
      <c r="BS2043" s="493" t="n">
        <v>60834.75</v>
      </c>
      <c r="BT2043" s="493" t="n">
        <v>45984.52</v>
      </c>
      <c r="BU2043" s="493" t="n">
        <v>64264.92</v>
      </c>
      <c r="BV2043" s="493" t="n">
        <v>58911.74</v>
      </c>
      <c r="BW2043" s="493" t="n">
        <v>62604.95</v>
      </c>
    </row>
    <row r="2044">
      <c r="A2044" t="inlineStr">
        <is>
          <t>[C9D1] Angiotensin-II 길항제, 고혈압제 (C2) 혹은 이뇨제 복합제제</t>
        </is>
      </c>
      <c r="B2044" t="inlineStr">
        <is>
          <t>대한뉴팜</t>
        </is>
      </c>
      <c r="C2044" t="inlineStr">
        <is>
          <t>대한뉴팜 로잘탄</t>
        </is>
      </c>
      <c r="D2044" t="inlineStr">
        <is>
          <t>대한뉴팜</t>
        </is>
      </c>
      <c r="E2044" t="inlineStr">
        <is>
          <t>hydrochlorothiazide,  losartan potassium</t>
        </is>
      </c>
      <c r="F2044" t="inlineStr">
        <is>
          <t>보건소</t>
        </is>
      </c>
      <c r="G2044" t="inlineStr">
        <is>
          <t>Generic</t>
        </is>
      </c>
      <c r="H2044" s="493" t="n">
        <v>895.5</v>
      </c>
      <c r="I2044" s="493" t="n">
        <v>597.6</v>
      </c>
      <c r="J2044" s="493" t="n">
        <v>1722.6</v>
      </c>
      <c r="K2044" s="493" t="n">
        <v>0</v>
      </c>
      <c r="L2044" s="493" t="n">
        <v>729.9</v>
      </c>
      <c r="M2044" s="493" t="n">
        <v>1179.9</v>
      </c>
      <c r="N2044" s="493" t="n">
        <v>0</v>
      </c>
      <c r="O2044" s="493" t="n">
        <v>576</v>
      </c>
      <c r="P2044" s="493" t="n">
        <v>1209.6</v>
      </c>
      <c r="Q2044" s="493" t="n">
        <v>0</v>
      </c>
      <c r="R2044" s="493" t="n">
        <v>819.9</v>
      </c>
      <c r="S2044" s="493" t="n">
        <v>0</v>
      </c>
      <c r="T2044" s="493" t="n">
        <v>0</v>
      </c>
      <c r="U2044" s="493" t="n">
        <v>0</v>
      </c>
      <c r="V2044" s="493" t="n">
        <v>0</v>
      </c>
      <c r="W2044" s="493" t="n">
        <v>0</v>
      </c>
      <c r="X2044" s="493" t="n">
        <v>0</v>
      </c>
      <c r="Y2044" s="493" t="n">
        <v>0</v>
      </c>
      <c r="Z2044" s="493" t="n">
        <v>939.6</v>
      </c>
      <c r="AA2044" s="493" t="n">
        <v>0</v>
      </c>
      <c r="AB2044" s="493" t="n">
        <v>969.3</v>
      </c>
      <c r="AC2044" s="493" t="n">
        <v>818.1</v>
      </c>
      <c r="AD2044" s="493" t="n">
        <v>465.3</v>
      </c>
      <c r="AE2044" s="493" t="n">
        <v>953.1</v>
      </c>
      <c r="AF2044" s="493" t="n">
        <v>0</v>
      </c>
      <c r="AG2044" s="493" t="n">
        <v>1487.7</v>
      </c>
      <c r="AH2044" s="493" t="n">
        <v>0</v>
      </c>
      <c r="AI2044" s="493" t="n">
        <v>1161</v>
      </c>
      <c r="AJ2044" s="493" t="n">
        <v>0</v>
      </c>
      <c r="AK2044" s="493" t="n">
        <v>0</v>
      </c>
      <c r="AL2044" s="493" t="n">
        <v>1538.1</v>
      </c>
      <c r="AM2044" s="493" t="n">
        <v>0</v>
      </c>
      <c r="AN2044" s="493" t="n">
        <v>0</v>
      </c>
      <c r="AO2044" s="493" t="n">
        <v>0</v>
      </c>
      <c r="AP2044" s="493" t="n">
        <v>0</v>
      </c>
      <c r="AQ2044" s="493" t="n">
        <v>0</v>
      </c>
      <c r="AR2044" s="493" t="n">
        <v>0</v>
      </c>
      <c r="AS2044" s="493" t="n">
        <v>0</v>
      </c>
      <c r="AT2044" s="493" t="n">
        <v>0</v>
      </c>
      <c r="AU2044" s="493" t="n">
        <v>0</v>
      </c>
      <c r="AV2044" s="493" t="n">
        <v>500.4</v>
      </c>
      <c r="AW2044" s="493" t="n">
        <v>288.9</v>
      </c>
      <c r="AX2044" s="493" t="n">
        <v>0</v>
      </c>
      <c r="AY2044" s="493" t="n">
        <v>525.6</v>
      </c>
      <c r="AZ2044" s="493" t="n">
        <v>0</v>
      </c>
      <c r="BA2044" s="493" t="n">
        <v>484.2</v>
      </c>
      <c r="BB2044" s="493" t="n">
        <v>417.6</v>
      </c>
      <c r="BC2044" s="493" t="n">
        <v>619.2</v>
      </c>
      <c r="BD2044" s="493" t="n">
        <v>0</v>
      </c>
      <c r="BE2044" s="493" t="n">
        <v>0</v>
      </c>
      <c r="BF2044" s="493" t="n">
        <v>376.2</v>
      </c>
      <c r="BG2044" s="493" t="n">
        <v>0</v>
      </c>
      <c r="BH2044" s="493" t="n">
        <v>0</v>
      </c>
      <c r="BI2044" s="493" t="n">
        <v>487.8</v>
      </c>
      <c r="BJ2044" s="493" t="n">
        <v>0</v>
      </c>
      <c r="BK2044" s="493" t="n">
        <v>0</v>
      </c>
      <c r="BL2044" s="493" t="n">
        <v>595.8</v>
      </c>
      <c r="BM2044" s="493" t="n">
        <v>0</v>
      </c>
      <c r="BN2044" s="493" t="n">
        <v>0</v>
      </c>
      <c r="BO2044" s="493" t="n">
        <v>460.8</v>
      </c>
      <c r="BP2044" s="493" t="n">
        <v>0</v>
      </c>
      <c r="BQ2044" s="493" t="n">
        <v>0</v>
      </c>
      <c r="BR2044" s="493" t="n">
        <v>504.9</v>
      </c>
      <c r="BS2044" s="493" t="n">
        <v>0</v>
      </c>
      <c r="BT2044" s="493" t="n">
        <v>0</v>
      </c>
      <c r="BU2044" s="493" t="n">
        <v>0</v>
      </c>
      <c r="BV2044" s="493" t="n">
        <v>666</v>
      </c>
      <c r="BW2044" s="493" t="n">
        <v>0</v>
      </c>
    </row>
    <row r="2045">
      <c r="A2045" t="inlineStr">
        <is>
          <t>[C9D1] Angiotensin-II 길항제, 고혈압제 (C2) 혹은 이뇨제 복합제제</t>
        </is>
      </c>
      <c r="B2045" t="inlineStr">
        <is>
          <t>대화제약</t>
        </is>
      </c>
      <c r="C2045" t="inlineStr">
        <is>
          <t>대화 로자탄 플러스</t>
        </is>
      </c>
      <c r="D2045" t="inlineStr">
        <is>
          <t>대화제약</t>
        </is>
      </c>
      <c r="E2045" t="inlineStr">
        <is>
          <t>hydrochlorothiazide,  losartan potassium</t>
        </is>
      </c>
      <c r="F2045" t="inlineStr">
        <is>
          <t>종합병원</t>
        </is>
      </c>
      <c r="G2045" t="inlineStr">
        <is>
          <t>Generic</t>
        </is>
      </c>
      <c r="H2045" s="493" t="n">
        <v>338.56</v>
      </c>
      <c r="I2045" s="493" t="n">
        <v>109.5</v>
      </c>
      <c r="J2045" s="493" t="n">
        <v>334.88</v>
      </c>
      <c r="K2045" s="493" t="n">
        <v>1084.5</v>
      </c>
      <c r="L2045" s="493" t="n">
        <v>609.6900000000001</v>
      </c>
      <c r="M2045" s="493" t="n">
        <v>240</v>
      </c>
      <c r="N2045" s="493" t="n">
        <v>367.08</v>
      </c>
      <c r="O2045" s="493" t="n">
        <v>604</v>
      </c>
      <c r="P2045" s="493" t="n">
        <v>416</v>
      </c>
      <c r="Q2045" s="493" t="n">
        <v>124.31</v>
      </c>
      <c r="R2045" s="493" t="n">
        <v>482.4</v>
      </c>
      <c r="S2045" s="493" t="n">
        <v>0</v>
      </c>
      <c r="T2045" s="493" t="n">
        <v>0</v>
      </c>
      <c r="U2045" s="493" t="n">
        <v>0</v>
      </c>
      <c r="V2045" s="493" t="n">
        <v>0</v>
      </c>
      <c r="W2045" s="493" t="n">
        <v>0</v>
      </c>
      <c r="X2045" s="493" t="n">
        <v>0</v>
      </c>
      <c r="Y2045" s="493" t="n">
        <v>0</v>
      </c>
      <c r="Z2045" s="493" t="n">
        <v>0</v>
      </c>
      <c r="AA2045" s="493" t="n">
        <v>0</v>
      </c>
      <c r="AB2045" s="493" t="n">
        <v>0</v>
      </c>
      <c r="AC2045" s="493" t="n">
        <v>0</v>
      </c>
      <c r="AD2045" s="493" t="n">
        <v>0</v>
      </c>
      <c r="AE2045" s="493" t="n">
        <v>0</v>
      </c>
      <c r="AF2045" s="493" t="n">
        <v>0</v>
      </c>
      <c r="AG2045" s="493" t="n">
        <v>0</v>
      </c>
      <c r="AH2045" s="493" t="n">
        <v>0</v>
      </c>
      <c r="AI2045" s="493" t="n">
        <v>0</v>
      </c>
      <c r="AJ2045" s="493" t="n">
        <v>0</v>
      </c>
      <c r="AK2045" s="493" t="n">
        <v>0</v>
      </c>
      <c r="AL2045" s="493" t="n">
        <v>0</v>
      </c>
      <c r="AM2045" s="493" t="n">
        <v>0</v>
      </c>
      <c r="AN2045" s="493" t="n">
        <v>0</v>
      </c>
      <c r="AO2045" s="493" t="n">
        <v>0</v>
      </c>
      <c r="AP2045" s="493" t="n">
        <v>0</v>
      </c>
      <c r="AQ2045" s="493" t="n">
        <v>0</v>
      </c>
      <c r="AR2045" s="493" t="n">
        <v>0</v>
      </c>
      <c r="AS2045" s="493" t="n">
        <v>0</v>
      </c>
      <c r="AT2045" s="493" t="n">
        <v>0</v>
      </c>
      <c r="AU2045" s="493" t="n">
        <v>0</v>
      </c>
      <c r="AV2045" s="493" t="n">
        <v>0</v>
      </c>
      <c r="AW2045" s="493" t="n">
        <v>0</v>
      </c>
      <c r="AX2045" s="493" t="n">
        <v>0</v>
      </c>
      <c r="AY2045" s="493" t="n">
        <v>0</v>
      </c>
      <c r="AZ2045" s="493" t="n">
        <v>0</v>
      </c>
      <c r="BA2045" s="493" t="n">
        <v>0</v>
      </c>
      <c r="BB2045" s="493" t="n">
        <v>0</v>
      </c>
      <c r="BC2045" s="493" t="n">
        <v>0</v>
      </c>
      <c r="BD2045" s="493" t="n">
        <v>0</v>
      </c>
      <c r="BE2045" s="493" t="n">
        <v>0</v>
      </c>
      <c r="BF2045" s="493" t="n">
        <v>0</v>
      </c>
      <c r="BG2045" s="493" t="n">
        <v>0</v>
      </c>
      <c r="BH2045" s="493" t="n">
        <v>0</v>
      </c>
      <c r="BI2045" s="493" t="n">
        <v>0</v>
      </c>
      <c r="BJ2045" s="493" t="n">
        <v>0</v>
      </c>
      <c r="BK2045" s="493" t="n">
        <v>0</v>
      </c>
      <c r="BL2045" s="493" t="n">
        <v>0</v>
      </c>
      <c r="BM2045" s="493" t="n">
        <v>0</v>
      </c>
      <c r="BN2045" s="493" t="n">
        <v>0</v>
      </c>
      <c r="BO2045" s="493" t="n">
        <v>0</v>
      </c>
      <c r="BP2045" s="493" t="n">
        <v>0</v>
      </c>
      <c r="BQ2045" s="493" t="n">
        <v>0</v>
      </c>
      <c r="BR2045" s="493" t="n">
        <v>0</v>
      </c>
      <c r="BS2045" s="493" t="n">
        <v>0</v>
      </c>
      <c r="BT2045" s="493" t="n">
        <v>0</v>
      </c>
      <c r="BU2045" s="493" t="n">
        <v>0</v>
      </c>
      <c r="BV2045" s="493" t="n">
        <v>0</v>
      </c>
      <c r="BW2045" s="493" t="n">
        <v>0</v>
      </c>
    </row>
    <row r="2046">
      <c r="A2046" t="inlineStr">
        <is>
          <t>[C9D1] Angiotensin-II 길항제, 고혈압제 (C2) 혹은 이뇨제 복합제제</t>
        </is>
      </c>
      <c r="B2046" t="inlineStr">
        <is>
          <t>대화제약</t>
        </is>
      </c>
      <c r="C2046" t="inlineStr">
        <is>
          <t>대화 로자탄 플러스</t>
        </is>
      </c>
      <c r="D2046" t="inlineStr">
        <is>
          <t>대화제약</t>
        </is>
      </c>
      <c r="E2046" t="inlineStr">
        <is>
          <t>hydrochlorothiazide,  losartan potassium</t>
        </is>
      </c>
      <c r="F2046" t="inlineStr">
        <is>
          <t>병원</t>
        </is>
      </c>
      <c r="G2046" t="inlineStr">
        <is>
          <t>Generic</t>
        </is>
      </c>
      <c r="H2046" s="493" t="n">
        <v>0</v>
      </c>
      <c r="I2046" s="493" t="n">
        <v>0</v>
      </c>
      <c r="J2046" s="493" t="n">
        <v>0</v>
      </c>
      <c r="K2046" s="493" t="n">
        <v>720</v>
      </c>
      <c r="L2046" s="493" t="n">
        <v>720.6</v>
      </c>
      <c r="M2046" s="493" t="n">
        <v>0</v>
      </c>
      <c r="N2046" s="493" t="n">
        <v>0</v>
      </c>
      <c r="O2046" s="493" t="n">
        <v>84</v>
      </c>
      <c r="P2046" s="493" t="n">
        <v>0</v>
      </c>
      <c r="Q2046" s="493" t="n">
        <v>120</v>
      </c>
      <c r="R2046" s="493" t="n">
        <v>224</v>
      </c>
      <c r="S2046" s="493" t="n">
        <v>0</v>
      </c>
      <c r="T2046" s="493" t="n">
        <v>0</v>
      </c>
      <c r="U2046" s="493" t="n">
        <v>0</v>
      </c>
      <c r="V2046" s="493" t="n">
        <v>0</v>
      </c>
      <c r="W2046" s="493" t="n">
        <v>0</v>
      </c>
      <c r="X2046" s="493" t="n">
        <v>0</v>
      </c>
      <c r="Y2046" s="493" t="n">
        <v>0</v>
      </c>
      <c r="Z2046" s="493" t="n">
        <v>0</v>
      </c>
      <c r="AA2046" s="493" t="n">
        <v>0</v>
      </c>
      <c r="AB2046" s="493" t="n">
        <v>0</v>
      </c>
      <c r="AC2046" s="493" t="n">
        <v>0</v>
      </c>
      <c r="AD2046" s="493" t="n">
        <v>0</v>
      </c>
      <c r="AE2046" s="493" t="n">
        <v>0</v>
      </c>
      <c r="AF2046" s="493" t="n">
        <v>0</v>
      </c>
      <c r="AG2046" s="493" t="n">
        <v>0</v>
      </c>
      <c r="AH2046" s="493" t="n">
        <v>0</v>
      </c>
      <c r="AI2046" s="493" t="n">
        <v>0</v>
      </c>
      <c r="AJ2046" s="493" t="n">
        <v>0</v>
      </c>
      <c r="AK2046" s="493" t="n">
        <v>0</v>
      </c>
      <c r="AL2046" s="493" t="n">
        <v>0</v>
      </c>
      <c r="AM2046" s="493" t="n">
        <v>0</v>
      </c>
      <c r="AN2046" s="493" t="n">
        <v>0</v>
      </c>
      <c r="AO2046" s="493" t="n">
        <v>44.4</v>
      </c>
      <c r="AP2046" s="493" t="n">
        <v>0</v>
      </c>
      <c r="AQ2046" s="493" t="n">
        <v>0</v>
      </c>
      <c r="AR2046" s="493" t="n">
        <v>0</v>
      </c>
      <c r="AS2046" s="493" t="n">
        <v>0</v>
      </c>
      <c r="AT2046" s="493" t="n">
        <v>0</v>
      </c>
      <c r="AU2046" s="493" t="n">
        <v>0</v>
      </c>
      <c r="AV2046" s="493" t="n">
        <v>0</v>
      </c>
      <c r="AW2046" s="493" t="n">
        <v>0</v>
      </c>
      <c r="AX2046" s="493" t="n">
        <v>0</v>
      </c>
      <c r="AY2046" s="493" t="n">
        <v>0</v>
      </c>
      <c r="AZ2046" s="493" t="n">
        <v>0</v>
      </c>
      <c r="BA2046" s="493" t="n">
        <v>0</v>
      </c>
      <c r="BB2046" s="493" t="n">
        <v>0</v>
      </c>
      <c r="BC2046" s="493" t="n">
        <v>0</v>
      </c>
      <c r="BD2046" s="493" t="n">
        <v>0</v>
      </c>
      <c r="BE2046" s="493" t="n">
        <v>0</v>
      </c>
      <c r="BF2046" s="493" t="n">
        <v>0</v>
      </c>
      <c r="BG2046" s="493" t="n">
        <v>0</v>
      </c>
      <c r="BH2046" s="493" t="n">
        <v>0</v>
      </c>
      <c r="BI2046" s="493" t="n">
        <v>0</v>
      </c>
      <c r="BJ2046" s="493" t="n">
        <v>0</v>
      </c>
      <c r="BK2046" s="493" t="n">
        <v>0</v>
      </c>
      <c r="BL2046" s="493" t="n">
        <v>0</v>
      </c>
      <c r="BM2046" s="493" t="n">
        <v>0</v>
      </c>
      <c r="BN2046" s="493" t="n">
        <v>0</v>
      </c>
      <c r="BO2046" s="493" t="n">
        <v>0</v>
      </c>
      <c r="BP2046" s="493" t="n">
        <v>0</v>
      </c>
      <c r="BQ2046" s="493" t="n">
        <v>0</v>
      </c>
      <c r="BR2046" s="493" t="n">
        <v>0</v>
      </c>
      <c r="BS2046" s="493" t="n">
        <v>0</v>
      </c>
      <c r="BT2046" s="493" t="n">
        <v>0</v>
      </c>
      <c r="BU2046" s="493" t="n">
        <v>0</v>
      </c>
      <c r="BV2046" s="493" t="n">
        <v>0</v>
      </c>
      <c r="BW2046" s="493" t="n">
        <v>0</v>
      </c>
    </row>
    <row r="2047">
      <c r="A2047" t="inlineStr">
        <is>
          <t>[C9D1] Angiotensin-II 길항제, 고혈압제 (C2) 혹은 이뇨제 복합제제</t>
        </is>
      </c>
      <c r="B2047" t="inlineStr">
        <is>
          <t>대화제약</t>
        </is>
      </c>
      <c r="C2047" t="inlineStr">
        <is>
          <t>대화 로자탄 플러스</t>
        </is>
      </c>
      <c r="D2047" t="inlineStr">
        <is>
          <t>대화제약</t>
        </is>
      </c>
      <c r="E2047" t="inlineStr">
        <is>
          <t>hydrochlorothiazide,  losartan potassium</t>
        </is>
      </c>
      <c r="F2047" t="inlineStr">
        <is>
          <t>의원</t>
        </is>
      </c>
      <c r="G2047" t="inlineStr">
        <is>
          <t>Generic</t>
        </is>
      </c>
      <c r="H2047" s="493" t="n">
        <v>70528.56</v>
      </c>
      <c r="I2047" s="493" t="n">
        <v>67258.34</v>
      </c>
      <c r="J2047" s="493" t="n">
        <v>78595.36</v>
      </c>
      <c r="K2047" s="493" t="n">
        <v>68857.59</v>
      </c>
      <c r="L2047" s="493" t="n">
        <v>66801.91</v>
      </c>
      <c r="M2047" s="493" t="n">
        <v>75736.31</v>
      </c>
      <c r="N2047" s="493" t="n">
        <v>68677.23</v>
      </c>
      <c r="O2047" s="493" t="n">
        <v>75153.31</v>
      </c>
      <c r="P2047" s="493" t="n">
        <v>61154.29</v>
      </c>
      <c r="Q2047" s="493" t="n">
        <v>43598.49</v>
      </c>
      <c r="R2047" s="493" t="n">
        <v>48874.81</v>
      </c>
      <c r="S2047" s="493" t="n">
        <v>5650.8</v>
      </c>
      <c r="T2047" s="493" t="n">
        <v>0</v>
      </c>
      <c r="U2047" s="493" t="n">
        <v>0</v>
      </c>
      <c r="V2047" s="493" t="n">
        <v>0</v>
      </c>
      <c r="W2047" s="493" t="n">
        <v>0</v>
      </c>
      <c r="X2047" s="493" t="n">
        <v>2359.2</v>
      </c>
      <c r="Y2047" s="493" t="n">
        <v>2020.2</v>
      </c>
      <c r="Z2047" s="493" t="n">
        <v>2630.25</v>
      </c>
      <c r="AA2047" s="493" t="n">
        <v>1497.9</v>
      </c>
      <c r="AB2047" s="493" t="n">
        <v>2482.2</v>
      </c>
      <c r="AC2047" s="493" t="n">
        <v>2347.5</v>
      </c>
      <c r="AD2047" s="493" t="n">
        <v>2439.2</v>
      </c>
      <c r="AE2047" s="493" t="n">
        <v>3533.15</v>
      </c>
      <c r="AF2047" s="493" t="n">
        <v>2253.6</v>
      </c>
      <c r="AG2047" s="493" t="n">
        <v>1827</v>
      </c>
      <c r="AH2047" s="493" t="n">
        <v>2257.05</v>
      </c>
      <c r="AI2047" s="493" t="n">
        <v>0</v>
      </c>
      <c r="AJ2047" s="493" t="n">
        <v>3126</v>
      </c>
      <c r="AK2047" s="493" t="n">
        <v>2571.15</v>
      </c>
      <c r="AL2047" s="493" t="n">
        <v>1778.1</v>
      </c>
      <c r="AM2047" s="493" t="n">
        <v>1718.7</v>
      </c>
      <c r="AN2047" s="493" t="n">
        <v>3545.25</v>
      </c>
      <c r="AO2047" s="493" t="n">
        <v>1630.95</v>
      </c>
      <c r="AP2047" s="493" t="n">
        <v>2146.8</v>
      </c>
      <c r="AQ2047" s="493" t="n">
        <v>2298.45</v>
      </c>
      <c r="AR2047" s="493" t="n">
        <v>0</v>
      </c>
      <c r="AS2047" s="493" t="n">
        <v>0</v>
      </c>
      <c r="AT2047" s="493" t="n">
        <v>0</v>
      </c>
      <c r="AU2047" s="493" t="n">
        <v>0</v>
      </c>
      <c r="AV2047" s="493" t="n">
        <v>0</v>
      </c>
      <c r="AW2047" s="493" t="n">
        <v>0</v>
      </c>
      <c r="AX2047" s="493" t="n">
        <v>0</v>
      </c>
      <c r="AY2047" s="493" t="n">
        <v>0</v>
      </c>
      <c r="AZ2047" s="493" t="n">
        <v>0</v>
      </c>
      <c r="BA2047" s="493" t="n">
        <v>0</v>
      </c>
      <c r="BB2047" s="493" t="n">
        <v>0</v>
      </c>
      <c r="BC2047" s="493" t="n">
        <v>0</v>
      </c>
      <c r="BD2047" s="493" t="n">
        <v>0</v>
      </c>
      <c r="BE2047" s="493" t="n">
        <v>0</v>
      </c>
      <c r="BF2047" s="493" t="n">
        <v>0</v>
      </c>
      <c r="BG2047" s="493" t="n">
        <v>0</v>
      </c>
      <c r="BH2047" s="493" t="n">
        <v>0</v>
      </c>
      <c r="BI2047" s="493" t="n">
        <v>0</v>
      </c>
      <c r="BJ2047" s="493" t="n">
        <v>0</v>
      </c>
      <c r="BK2047" s="493" t="n">
        <v>0</v>
      </c>
      <c r="BL2047" s="493" t="n">
        <v>0</v>
      </c>
      <c r="BM2047" s="493" t="n">
        <v>0</v>
      </c>
      <c r="BN2047" s="493" t="n">
        <v>0</v>
      </c>
      <c r="BO2047" s="493" t="n">
        <v>0</v>
      </c>
      <c r="BP2047" s="493" t="n">
        <v>0</v>
      </c>
      <c r="BQ2047" s="493" t="n">
        <v>0</v>
      </c>
      <c r="BR2047" s="493" t="n">
        <v>0</v>
      </c>
      <c r="BS2047" s="493" t="n">
        <v>0</v>
      </c>
      <c r="BT2047" s="493" t="n">
        <v>0</v>
      </c>
      <c r="BU2047" s="493" t="n">
        <v>0</v>
      </c>
      <c r="BV2047" s="493" t="n">
        <v>0</v>
      </c>
      <c r="BW2047" s="493" t="n">
        <v>0</v>
      </c>
    </row>
    <row r="2048">
      <c r="A2048" t="inlineStr">
        <is>
          <t>[C9D1] Angiotensin-II 길항제, 고혈압제 (C2) 혹은 이뇨제 복합제제</t>
        </is>
      </c>
      <c r="B2048" t="inlineStr">
        <is>
          <t>대화제약</t>
        </is>
      </c>
      <c r="C2048" t="inlineStr">
        <is>
          <t>대화 로자탄 플러스</t>
        </is>
      </c>
      <c r="D2048" t="inlineStr">
        <is>
          <t>대화제약</t>
        </is>
      </c>
      <c r="E2048" t="inlineStr">
        <is>
          <t>hydrochlorothiazide,  losartan potassium</t>
        </is>
      </c>
      <c r="F2048" t="inlineStr">
        <is>
          <t>보건소</t>
        </is>
      </c>
      <c r="G2048" t="inlineStr">
        <is>
          <t>Generic</t>
        </is>
      </c>
      <c r="H2048" s="493" t="n">
        <v>244.8</v>
      </c>
      <c r="I2048" s="493" t="n">
        <v>0</v>
      </c>
      <c r="J2048" s="493" t="n">
        <v>272.4</v>
      </c>
      <c r="K2048" s="493" t="n">
        <v>0</v>
      </c>
      <c r="L2048" s="493" t="n">
        <v>408</v>
      </c>
      <c r="M2048" s="493" t="n">
        <v>0</v>
      </c>
      <c r="N2048" s="493" t="n">
        <v>269.4</v>
      </c>
      <c r="O2048" s="493" t="n">
        <v>0</v>
      </c>
      <c r="P2048" s="493" t="n">
        <v>253.8</v>
      </c>
      <c r="Q2048" s="493" t="n">
        <v>0</v>
      </c>
      <c r="R2048" s="493" t="n">
        <v>280.2</v>
      </c>
      <c r="S2048" s="493" t="n">
        <v>0</v>
      </c>
      <c r="T2048" s="493" t="n">
        <v>0</v>
      </c>
      <c r="U2048" s="493" t="n">
        <v>0</v>
      </c>
      <c r="V2048" s="493" t="n">
        <v>0</v>
      </c>
      <c r="W2048" s="493" t="n">
        <v>0</v>
      </c>
      <c r="X2048" s="493" t="n">
        <v>0</v>
      </c>
      <c r="Y2048" s="493" t="n">
        <v>0</v>
      </c>
      <c r="Z2048" s="493" t="n">
        <v>0</v>
      </c>
      <c r="AA2048" s="493" t="n">
        <v>0</v>
      </c>
      <c r="AB2048" s="493" t="n">
        <v>0</v>
      </c>
      <c r="AC2048" s="493" t="n">
        <v>0</v>
      </c>
      <c r="AD2048" s="493" t="n">
        <v>0</v>
      </c>
      <c r="AE2048" s="493" t="n">
        <v>0</v>
      </c>
      <c r="AF2048" s="493" t="n">
        <v>0</v>
      </c>
      <c r="AG2048" s="493" t="n">
        <v>0</v>
      </c>
      <c r="AH2048" s="493" t="n">
        <v>0</v>
      </c>
      <c r="AI2048" s="493" t="n">
        <v>0</v>
      </c>
      <c r="AJ2048" s="493" t="n">
        <v>0</v>
      </c>
      <c r="AK2048" s="493" t="n">
        <v>0</v>
      </c>
      <c r="AL2048" s="493" t="n">
        <v>0</v>
      </c>
      <c r="AM2048" s="493" t="n">
        <v>0</v>
      </c>
      <c r="AN2048" s="493" t="n">
        <v>0</v>
      </c>
      <c r="AO2048" s="493" t="n">
        <v>0</v>
      </c>
      <c r="AP2048" s="493" t="n">
        <v>0</v>
      </c>
      <c r="AQ2048" s="493" t="n">
        <v>0</v>
      </c>
      <c r="AR2048" s="493" t="n">
        <v>0</v>
      </c>
      <c r="AS2048" s="493" t="n">
        <v>0</v>
      </c>
      <c r="AT2048" s="493" t="n">
        <v>0</v>
      </c>
      <c r="AU2048" s="493" t="n">
        <v>0</v>
      </c>
      <c r="AV2048" s="493" t="n">
        <v>0</v>
      </c>
      <c r="AW2048" s="493" t="n">
        <v>0</v>
      </c>
      <c r="AX2048" s="493" t="n">
        <v>0</v>
      </c>
      <c r="AY2048" s="493" t="n">
        <v>0</v>
      </c>
      <c r="AZ2048" s="493" t="n">
        <v>0</v>
      </c>
      <c r="BA2048" s="493" t="n">
        <v>0</v>
      </c>
      <c r="BB2048" s="493" t="n">
        <v>0</v>
      </c>
      <c r="BC2048" s="493" t="n">
        <v>0</v>
      </c>
      <c r="BD2048" s="493" t="n">
        <v>0</v>
      </c>
      <c r="BE2048" s="493" t="n">
        <v>0</v>
      </c>
      <c r="BF2048" s="493" t="n">
        <v>0</v>
      </c>
      <c r="BG2048" s="493" t="n">
        <v>0</v>
      </c>
      <c r="BH2048" s="493" t="n">
        <v>0</v>
      </c>
      <c r="BI2048" s="493" t="n">
        <v>0</v>
      </c>
      <c r="BJ2048" s="493" t="n">
        <v>0</v>
      </c>
      <c r="BK2048" s="493" t="n">
        <v>0</v>
      </c>
      <c r="BL2048" s="493" t="n">
        <v>0</v>
      </c>
      <c r="BM2048" s="493" t="n">
        <v>0</v>
      </c>
      <c r="BN2048" s="493" t="n">
        <v>0</v>
      </c>
      <c r="BO2048" s="493" t="n">
        <v>0</v>
      </c>
      <c r="BP2048" s="493" t="n">
        <v>0</v>
      </c>
      <c r="BQ2048" s="493" t="n">
        <v>0</v>
      </c>
      <c r="BR2048" s="493" t="n">
        <v>0</v>
      </c>
      <c r="BS2048" s="493" t="n">
        <v>0</v>
      </c>
      <c r="BT2048" s="493" t="n">
        <v>0</v>
      </c>
      <c r="BU2048" s="493" t="n">
        <v>0</v>
      </c>
      <c r="BV2048" s="493" t="n">
        <v>0</v>
      </c>
      <c r="BW2048" s="493" t="n">
        <v>0</v>
      </c>
    </row>
    <row r="2049">
      <c r="A2049" t="inlineStr">
        <is>
          <t>[C9D1] Angiotensin-II 길항제, 고혈압제 (C2) 혹은 이뇨제 복합제제</t>
        </is>
      </c>
      <c r="B2049" t="inlineStr">
        <is>
          <t>대화제약</t>
        </is>
      </c>
      <c r="C2049" t="inlineStr">
        <is>
          <t>올위너 플러스</t>
        </is>
      </c>
      <c r="D2049" t="inlineStr">
        <is>
          <t>대화제약</t>
        </is>
      </c>
      <c r="E2049" t="inlineStr">
        <is>
          <t>hydrochlorothiazide,  olmesartan medoxomil</t>
        </is>
      </c>
      <c r="F2049" t="inlineStr">
        <is>
          <t>종합병원</t>
        </is>
      </c>
      <c r="G2049" t="inlineStr">
        <is>
          <t>Generic</t>
        </is>
      </c>
      <c r="H2049" s="493" t="n">
        <v>0</v>
      </c>
      <c r="I2049" s="493" t="n">
        <v>0</v>
      </c>
      <c r="J2049" s="493" t="n">
        <v>0</v>
      </c>
      <c r="K2049" s="493" t="n">
        <v>0</v>
      </c>
      <c r="L2049" s="493" t="n">
        <v>0</v>
      </c>
      <c r="M2049" s="493" t="n">
        <v>0</v>
      </c>
      <c r="N2049" s="493" t="n">
        <v>0</v>
      </c>
      <c r="O2049" s="493" t="n">
        <v>0</v>
      </c>
      <c r="P2049" s="493" t="n">
        <v>0</v>
      </c>
      <c r="Q2049" s="493" t="n">
        <v>0</v>
      </c>
      <c r="R2049" s="493" t="n">
        <v>0</v>
      </c>
      <c r="S2049" s="493" t="n">
        <v>0</v>
      </c>
      <c r="T2049" s="493" t="n">
        <v>0</v>
      </c>
      <c r="U2049" s="493" t="n">
        <v>0</v>
      </c>
      <c r="V2049" s="493" t="n">
        <v>0</v>
      </c>
      <c r="W2049" s="493" t="n">
        <v>0</v>
      </c>
      <c r="X2049" s="493" t="n">
        <v>0</v>
      </c>
      <c r="Y2049" s="493" t="n">
        <v>0</v>
      </c>
      <c r="Z2049" s="493" t="n">
        <v>0</v>
      </c>
      <c r="AA2049" s="493" t="n">
        <v>0</v>
      </c>
      <c r="AB2049" s="493" t="n">
        <v>0</v>
      </c>
      <c r="AC2049" s="493" t="n">
        <v>0</v>
      </c>
      <c r="AD2049" s="493" t="n">
        <v>0</v>
      </c>
      <c r="AE2049" s="493" t="n">
        <v>0</v>
      </c>
      <c r="AF2049" s="493" t="n">
        <v>0</v>
      </c>
      <c r="AG2049" s="493" t="n">
        <v>0</v>
      </c>
      <c r="AH2049" s="493" t="n">
        <v>0</v>
      </c>
      <c r="AI2049" s="493" t="n">
        <v>0</v>
      </c>
      <c r="AJ2049" s="493" t="n">
        <v>0</v>
      </c>
      <c r="AK2049" s="493" t="n">
        <v>0</v>
      </c>
      <c r="AL2049" s="493" t="n">
        <v>0</v>
      </c>
      <c r="AM2049" s="493" t="n">
        <v>0</v>
      </c>
      <c r="AN2049" s="493" t="n">
        <v>0</v>
      </c>
      <c r="AO2049" s="493" t="n">
        <v>521.95</v>
      </c>
      <c r="AP2049" s="493" t="n">
        <v>0</v>
      </c>
      <c r="AQ2049" s="493" t="n">
        <v>0</v>
      </c>
      <c r="AR2049" s="493" t="n">
        <v>0</v>
      </c>
      <c r="AS2049" s="493" t="n">
        <v>0</v>
      </c>
      <c r="AT2049" s="493" t="n">
        <v>0</v>
      </c>
      <c r="AU2049" s="493" t="n">
        <v>0</v>
      </c>
      <c r="AV2049" s="493" t="n">
        <v>0</v>
      </c>
      <c r="AW2049" s="493" t="n">
        <v>0</v>
      </c>
      <c r="AX2049" s="493" t="n">
        <v>0</v>
      </c>
      <c r="AY2049" s="493" t="n">
        <v>0</v>
      </c>
      <c r="AZ2049" s="493" t="n">
        <v>0</v>
      </c>
      <c r="BA2049" s="493" t="n">
        <v>0</v>
      </c>
      <c r="BB2049" s="493" t="n">
        <v>0</v>
      </c>
      <c r="BC2049" s="493" t="n">
        <v>0</v>
      </c>
      <c r="BD2049" s="493" t="n">
        <v>0</v>
      </c>
      <c r="BE2049" s="493" t="n">
        <v>0</v>
      </c>
      <c r="BF2049" s="493" t="n">
        <v>0</v>
      </c>
      <c r="BG2049" s="493" t="n">
        <v>0</v>
      </c>
      <c r="BH2049" s="493" t="n">
        <v>0</v>
      </c>
      <c r="BI2049" s="493" t="n">
        <v>0</v>
      </c>
      <c r="BJ2049" s="493" t="n">
        <v>0</v>
      </c>
      <c r="BK2049" s="493" t="n">
        <v>0</v>
      </c>
      <c r="BL2049" s="493" t="n">
        <v>0</v>
      </c>
      <c r="BM2049" s="493" t="n">
        <v>0</v>
      </c>
      <c r="BN2049" s="493" t="n">
        <v>0</v>
      </c>
      <c r="BO2049" s="493" t="n">
        <v>0</v>
      </c>
      <c r="BP2049" s="493" t="n">
        <v>0</v>
      </c>
      <c r="BQ2049" s="493" t="n">
        <v>0</v>
      </c>
      <c r="BR2049" s="493" t="n">
        <v>0</v>
      </c>
      <c r="BS2049" s="493" t="n">
        <v>0</v>
      </c>
      <c r="BT2049" s="493" t="n">
        <v>0</v>
      </c>
      <c r="BU2049" s="493" t="n">
        <v>0</v>
      </c>
      <c r="BV2049" s="493" t="n">
        <v>0</v>
      </c>
      <c r="BW2049" s="493" t="n">
        <v>0</v>
      </c>
    </row>
    <row r="2050">
      <c r="A2050" t="inlineStr">
        <is>
          <t>[C9D1] Angiotensin-II 길항제, 고혈압제 (C2) 혹은 이뇨제 복합제제</t>
        </is>
      </c>
      <c r="B2050" t="inlineStr">
        <is>
          <t>대화제약</t>
        </is>
      </c>
      <c r="C2050" t="inlineStr">
        <is>
          <t>올위너 플러스</t>
        </is>
      </c>
      <c r="D2050" t="inlineStr">
        <is>
          <t>대화제약</t>
        </is>
      </c>
      <c r="E2050" t="inlineStr">
        <is>
          <t>hydrochlorothiazide,  olmesartan medoxomil</t>
        </is>
      </c>
      <c r="F2050" t="inlineStr">
        <is>
          <t>병원</t>
        </is>
      </c>
      <c r="G2050" t="inlineStr">
        <is>
          <t>Generic</t>
        </is>
      </c>
      <c r="H2050" s="493" t="n">
        <v>961.2</v>
      </c>
      <c r="I2050" s="493" t="n">
        <v>0</v>
      </c>
      <c r="J2050" s="493" t="n">
        <v>0</v>
      </c>
      <c r="K2050" s="493" t="n">
        <v>0</v>
      </c>
      <c r="L2050" s="493" t="n">
        <v>0</v>
      </c>
      <c r="M2050" s="493" t="n">
        <v>0</v>
      </c>
      <c r="N2050" s="493" t="n">
        <v>0</v>
      </c>
      <c r="O2050" s="493" t="n">
        <v>0</v>
      </c>
      <c r="P2050" s="493" t="n">
        <v>0</v>
      </c>
      <c r="Q2050" s="493" t="n">
        <v>0</v>
      </c>
      <c r="R2050" s="493" t="n">
        <v>0</v>
      </c>
      <c r="S2050" s="493" t="n">
        <v>0</v>
      </c>
      <c r="T2050" s="493" t="n">
        <v>0</v>
      </c>
      <c r="U2050" s="493" t="n">
        <v>0</v>
      </c>
      <c r="V2050" s="493" t="n">
        <v>0</v>
      </c>
      <c r="W2050" s="493" t="n">
        <v>0</v>
      </c>
      <c r="X2050" s="493" t="n">
        <v>0</v>
      </c>
      <c r="Y2050" s="493" t="n">
        <v>0</v>
      </c>
      <c r="Z2050" s="493" t="n">
        <v>0</v>
      </c>
      <c r="AA2050" s="493" t="n">
        <v>0</v>
      </c>
      <c r="AB2050" s="493" t="n">
        <v>0</v>
      </c>
      <c r="AC2050" s="493" t="n">
        <v>0</v>
      </c>
      <c r="AD2050" s="493" t="n">
        <v>0</v>
      </c>
      <c r="AE2050" s="493" t="n">
        <v>0</v>
      </c>
      <c r="AF2050" s="493" t="n">
        <v>0</v>
      </c>
      <c r="AG2050" s="493" t="n">
        <v>0</v>
      </c>
      <c r="AH2050" s="493" t="n">
        <v>0</v>
      </c>
      <c r="AI2050" s="493" t="n">
        <v>0</v>
      </c>
      <c r="AJ2050" s="493" t="n">
        <v>0</v>
      </c>
      <c r="AK2050" s="493" t="n">
        <v>240</v>
      </c>
      <c r="AL2050" s="493" t="n">
        <v>0</v>
      </c>
      <c r="AM2050" s="493" t="n">
        <v>0</v>
      </c>
      <c r="AN2050" s="493" t="n">
        <v>0</v>
      </c>
      <c r="AO2050" s="493" t="n">
        <v>0</v>
      </c>
      <c r="AP2050" s="493" t="n">
        <v>0</v>
      </c>
      <c r="AQ2050" s="493" t="n">
        <v>0</v>
      </c>
      <c r="AR2050" s="493" t="n">
        <v>0</v>
      </c>
      <c r="AS2050" s="493" t="n">
        <v>0</v>
      </c>
      <c r="AT2050" s="493" t="n">
        <v>0</v>
      </c>
      <c r="AU2050" s="493" t="n">
        <v>0</v>
      </c>
      <c r="AV2050" s="493" t="n">
        <v>0</v>
      </c>
      <c r="AW2050" s="493" t="n">
        <v>0</v>
      </c>
      <c r="AX2050" s="493" t="n">
        <v>0</v>
      </c>
      <c r="AY2050" s="493" t="n">
        <v>0</v>
      </c>
      <c r="AZ2050" s="493" t="n">
        <v>0</v>
      </c>
      <c r="BA2050" s="493" t="n">
        <v>0</v>
      </c>
      <c r="BB2050" s="493" t="n">
        <v>0</v>
      </c>
      <c r="BC2050" s="493" t="n">
        <v>0</v>
      </c>
      <c r="BD2050" s="493" t="n">
        <v>0</v>
      </c>
      <c r="BE2050" s="493" t="n">
        <v>0</v>
      </c>
      <c r="BF2050" s="493" t="n">
        <v>0</v>
      </c>
      <c r="BG2050" s="493" t="n">
        <v>0</v>
      </c>
      <c r="BH2050" s="493" t="n">
        <v>0</v>
      </c>
      <c r="BI2050" s="493" t="n">
        <v>0</v>
      </c>
      <c r="BJ2050" s="493" t="n">
        <v>0</v>
      </c>
      <c r="BK2050" s="493" t="n">
        <v>0</v>
      </c>
      <c r="BL2050" s="493" t="n">
        <v>0</v>
      </c>
      <c r="BM2050" s="493" t="n">
        <v>0</v>
      </c>
      <c r="BN2050" s="493" t="n">
        <v>1121.09</v>
      </c>
      <c r="BO2050" s="493" t="n">
        <v>251.1</v>
      </c>
      <c r="BP2050" s="493" t="n">
        <v>502.78</v>
      </c>
      <c r="BQ2050" s="493" t="n">
        <v>251.72</v>
      </c>
      <c r="BR2050" s="493" t="n">
        <v>494.1</v>
      </c>
      <c r="BS2050" s="493" t="n">
        <v>381.92</v>
      </c>
      <c r="BT2050" s="493" t="n">
        <v>622.08</v>
      </c>
      <c r="BU2050" s="493" t="n">
        <v>496.1</v>
      </c>
      <c r="BV2050" s="493" t="n">
        <v>758.23</v>
      </c>
      <c r="BW2050" s="493" t="n">
        <v>386.26</v>
      </c>
    </row>
    <row r="2051">
      <c r="A2051" t="inlineStr">
        <is>
          <t>[C9D1] Angiotensin-II 길항제, 고혈압제 (C2) 혹은 이뇨제 복합제제</t>
        </is>
      </c>
      <c r="B2051" t="inlineStr">
        <is>
          <t>대화제약</t>
        </is>
      </c>
      <c r="C2051" t="inlineStr">
        <is>
          <t>올위너 플러스</t>
        </is>
      </c>
      <c r="D2051" t="inlineStr">
        <is>
          <t>대화제약</t>
        </is>
      </c>
      <c r="E2051" t="inlineStr">
        <is>
          <t>hydrochlorothiazide,  olmesartan medoxomil</t>
        </is>
      </c>
      <c r="F2051" t="inlineStr">
        <is>
          <t>의원</t>
        </is>
      </c>
      <c r="G2051" t="inlineStr">
        <is>
          <t>Generic</t>
        </is>
      </c>
      <c r="H2051" s="493" t="n">
        <v>14899.7</v>
      </c>
      <c r="I2051" s="493" t="n">
        <v>12947</v>
      </c>
      <c r="J2051" s="493" t="n">
        <v>15181.5</v>
      </c>
      <c r="K2051" s="493" t="n">
        <v>13391.7</v>
      </c>
      <c r="L2051" s="493" t="n">
        <v>12720.3</v>
      </c>
      <c r="M2051" s="493" t="n">
        <v>13841.3</v>
      </c>
      <c r="N2051" s="493" t="n">
        <v>13878.48</v>
      </c>
      <c r="O2051" s="493" t="n">
        <v>12760.9</v>
      </c>
      <c r="P2051" s="493" t="n">
        <v>12792.6</v>
      </c>
      <c r="Q2051" s="493" t="n">
        <v>11934.7</v>
      </c>
      <c r="R2051" s="493" t="n">
        <v>13161.4</v>
      </c>
      <c r="S2051" s="493" t="n">
        <v>23385.2</v>
      </c>
      <c r="T2051" s="493" t="n">
        <v>17552.85</v>
      </c>
      <c r="U2051" s="493" t="n">
        <v>20121.36</v>
      </c>
      <c r="V2051" s="493" t="n">
        <v>21258.94</v>
      </c>
      <c r="W2051" s="493" t="n">
        <v>19784.24</v>
      </c>
      <c r="X2051" s="493" t="n">
        <v>19642.03</v>
      </c>
      <c r="Y2051" s="493" t="n">
        <v>18102.95</v>
      </c>
      <c r="Z2051" s="493" t="n">
        <v>19058.8</v>
      </c>
      <c r="AA2051" s="493" t="n">
        <v>22124.52</v>
      </c>
      <c r="AB2051" s="493" t="n">
        <v>19429.62</v>
      </c>
      <c r="AC2051" s="493" t="n">
        <v>20617.86</v>
      </c>
      <c r="AD2051" s="493" t="n">
        <v>19235.3</v>
      </c>
      <c r="AE2051" s="493" t="n">
        <v>22123.55</v>
      </c>
      <c r="AF2051" s="493" t="n">
        <v>19349.09</v>
      </c>
      <c r="AG2051" s="493" t="n">
        <v>18456.37</v>
      </c>
      <c r="AH2051" s="493" t="n">
        <v>22928.99</v>
      </c>
      <c r="AI2051" s="493" t="n">
        <v>18508.6</v>
      </c>
      <c r="AJ2051" s="493" t="n">
        <v>17448.99</v>
      </c>
      <c r="AK2051" s="493" t="n">
        <v>21788.32</v>
      </c>
      <c r="AL2051" s="493" t="n">
        <v>16781.54</v>
      </c>
      <c r="AM2051" s="493" t="n">
        <v>20280.72</v>
      </c>
      <c r="AN2051" s="493" t="n">
        <v>17311.17</v>
      </c>
      <c r="AO2051" s="493" t="n">
        <v>20188.82</v>
      </c>
      <c r="AP2051" s="493" t="n">
        <v>16778.76</v>
      </c>
      <c r="AQ2051" s="493" t="n">
        <v>17446.42</v>
      </c>
      <c r="AR2051" s="493" t="n">
        <v>14605.55</v>
      </c>
      <c r="AS2051" s="493" t="n">
        <v>10270.82</v>
      </c>
      <c r="AT2051" s="493" t="n">
        <v>7642.38</v>
      </c>
      <c r="AU2051" s="493" t="n">
        <v>3470.7</v>
      </c>
      <c r="AV2051" s="493" t="n">
        <v>3310.8</v>
      </c>
      <c r="AW2051" s="493" t="n">
        <v>2065.8</v>
      </c>
      <c r="AX2051" s="493" t="n">
        <v>2362</v>
      </c>
      <c r="AY2051" s="493" t="n">
        <v>0</v>
      </c>
      <c r="AZ2051" s="493" t="n">
        <v>0</v>
      </c>
      <c r="BA2051" s="493" t="n">
        <v>0</v>
      </c>
      <c r="BB2051" s="493" t="n">
        <v>0</v>
      </c>
      <c r="BC2051" s="493" t="n">
        <v>1765</v>
      </c>
      <c r="BD2051" s="493" t="n">
        <v>2157.3</v>
      </c>
      <c r="BE2051" s="493" t="n">
        <v>2916.9</v>
      </c>
      <c r="BF2051" s="493" t="n">
        <v>3238.6</v>
      </c>
      <c r="BG2051" s="493" t="n">
        <v>4517.19</v>
      </c>
      <c r="BH2051" s="493" t="n">
        <v>4300.27</v>
      </c>
      <c r="BI2051" s="493" t="n">
        <v>9008.99</v>
      </c>
      <c r="BJ2051" s="493" t="n">
        <v>7646.2</v>
      </c>
      <c r="BK2051" s="493" t="n">
        <v>4536.14</v>
      </c>
      <c r="BL2051" s="493" t="n">
        <v>6086.38</v>
      </c>
      <c r="BM2051" s="493" t="n">
        <v>7230.38</v>
      </c>
      <c r="BN2051" s="493" t="n">
        <v>6148.5</v>
      </c>
      <c r="BO2051" s="493" t="n">
        <v>6465.2</v>
      </c>
      <c r="BP2051" s="493" t="n">
        <v>5593.98</v>
      </c>
      <c r="BQ2051" s="493" t="n">
        <v>5431.4</v>
      </c>
      <c r="BR2051" s="493" t="n">
        <v>4719.3</v>
      </c>
      <c r="BS2051" s="493" t="n">
        <v>6253.6</v>
      </c>
      <c r="BT2051" s="493" t="n">
        <v>5638.2</v>
      </c>
      <c r="BU2051" s="493" t="n">
        <v>5363.15</v>
      </c>
      <c r="BV2051" s="493" t="n">
        <v>5193.9</v>
      </c>
      <c r="BW2051" s="493" t="n">
        <v>5462.3</v>
      </c>
    </row>
    <row r="2052">
      <c r="A2052" t="inlineStr">
        <is>
          <t>[C9D1] Angiotensin-II 길항제, 고혈압제 (C2) 혹은 이뇨제 복합제제</t>
        </is>
      </c>
      <c r="B2052" t="inlineStr">
        <is>
          <t>대화제약</t>
        </is>
      </c>
      <c r="C2052" t="inlineStr">
        <is>
          <t>올위너 플러스</t>
        </is>
      </c>
      <c r="D2052" t="inlineStr">
        <is>
          <t>대화제약</t>
        </is>
      </c>
      <c r="E2052" t="inlineStr">
        <is>
          <t>hydrochlorothiazide,  olmesartan medoxomil</t>
        </is>
      </c>
      <c r="F2052" t="inlineStr">
        <is>
          <t>보건소</t>
        </is>
      </c>
      <c r="G2052" t="inlineStr">
        <is>
          <t>Generic</t>
        </is>
      </c>
      <c r="H2052" s="493" t="n">
        <v>0</v>
      </c>
      <c r="I2052" s="493" t="n">
        <v>0</v>
      </c>
      <c r="J2052" s="493" t="n">
        <v>0</v>
      </c>
      <c r="K2052" s="493" t="n">
        <v>0</v>
      </c>
      <c r="L2052" s="493" t="n">
        <v>0</v>
      </c>
      <c r="M2052" s="493" t="n">
        <v>0</v>
      </c>
      <c r="N2052" s="493" t="n">
        <v>0</v>
      </c>
      <c r="O2052" s="493" t="n">
        <v>0</v>
      </c>
      <c r="P2052" s="493" t="n">
        <v>0</v>
      </c>
      <c r="Q2052" s="493" t="n">
        <v>0</v>
      </c>
      <c r="R2052" s="493" t="n">
        <v>0</v>
      </c>
      <c r="S2052" s="493" t="n">
        <v>0</v>
      </c>
      <c r="T2052" s="493" t="n">
        <v>0</v>
      </c>
      <c r="U2052" s="493" t="n">
        <v>0</v>
      </c>
      <c r="V2052" s="493" t="n">
        <v>0</v>
      </c>
      <c r="W2052" s="493" t="n">
        <v>0</v>
      </c>
      <c r="X2052" s="493" t="n">
        <v>0</v>
      </c>
      <c r="Y2052" s="493" t="n">
        <v>0</v>
      </c>
      <c r="Z2052" s="493" t="n">
        <v>0</v>
      </c>
      <c r="AA2052" s="493" t="n">
        <v>0</v>
      </c>
      <c r="AB2052" s="493" t="n">
        <v>0</v>
      </c>
      <c r="AC2052" s="493" t="n">
        <v>0</v>
      </c>
      <c r="AD2052" s="493" t="n">
        <v>0</v>
      </c>
      <c r="AE2052" s="493" t="n">
        <v>0</v>
      </c>
      <c r="AF2052" s="493" t="n">
        <v>0</v>
      </c>
      <c r="AG2052" s="493" t="n">
        <v>0</v>
      </c>
      <c r="AH2052" s="493" t="n">
        <v>0</v>
      </c>
      <c r="AI2052" s="493" t="n">
        <v>0</v>
      </c>
      <c r="AJ2052" s="493" t="n">
        <v>0</v>
      </c>
      <c r="AK2052" s="493" t="n">
        <v>127.8</v>
      </c>
      <c r="AL2052" s="493" t="n">
        <v>0</v>
      </c>
      <c r="AM2052" s="493" t="n">
        <v>145.8</v>
      </c>
      <c r="AN2052" s="493" t="n">
        <v>0</v>
      </c>
      <c r="AO2052" s="493" t="n">
        <v>166.5</v>
      </c>
      <c r="AP2052" s="493" t="n">
        <v>0</v>
      </c>
      <c r="AQ2052" s="493" t="n">
        <v>0</v>
      </c>
      <c r="AR2052" s="493" t="n">
        <v>225</v>
      </c>
      <c r="AS2052" s="493" t="n">
        <v>0</v>
      </c>
      <c r="AT2052" s="493" t="n">
        <v>0</v>
      </c>
      <c r="AU2052" s="493" t="n">
        <v>0</v>
      </c>
      <c r="AV2052" s="493" t="n">
        <v>0</v>
      </c>
      <c r="AW2052" s="493" t="n">
        <v>0</v>
      </c>
      <c r="AX2052" s="493" t="n">
        <v>0</v>
      </c>
      <c r="AY2052" s="493" t="n">
        <v>0</v>
      </c>
      <c r="AZ2052" s="493" t="n">
        <v>0</v>
      </c>
      <c r="BA2052" s="493" t="n">
        <v>0</v>
      </c>
      <c r="BB2052" s="493" t="n">
        <v>0</v>
      </c>
      <c r="BC2052" s="493" t="n">
        <v>0</v>
      </c>
      <c r="BD2052" s="493" t="n">
        <v>0</v>
      </c>
      <c r="BE2052" s="493" t="n">
        <v>0</v>
      </c>
      <c r="BF2052" s="493" t="n">
        <v>0</v>
      </c>
      <c r="BG2052" s="493" t="n">
        <v>0</v>
      </c>
      <c r="BH2052" s="493" t="n">
        <v>1155</v>
      </c>
      <c r="BI2052" s="493" t="n">
        <v>0</v>
      </c>
      <c r="BJ2052" s="493" t="n">
        <v>660.6</v>
      </c>
      <c r="BK2052" s="493" t="n">
        <v>0</v>
      </c>
      <c r="BL2052" s="493" t="n">
        <v>754.2</v>
      </c>
      <c r="BM2052" s="493" t="n">
        <v>787.5</v>
      </c>
      <c r="BN2052" s="493" t="n">
        <v>0</v>
      </c>
      <c r="BO2052" s="493" t="n">
        <v>0</v>
      </c>
      <c r="BP2052" s="493" t="n">
        <v>826.8</v>
      </c>
      <c r="BQ2052" s="493" t="n">
        <v>663.3</v>
      </c>
      <c r="BR2052" s="493" t="n">
        <v>0</v>
      </c>
      <c r="BS2052" s="493" t="n">
        <v>0</v>
      </c>
      <c r="BT2052" s="493" t="n">
        <v>567.6</v>
      </c>
      <c r="BU2052" s="493" t="n">
        <v>733.8</v>
      </c>
      <c r="BV2052" s="493" t="n">
        <v>2047.5</v>
      </c>
      <c r="BW2052" s="493" t="n">
        <v>0</v>
      </c>
    </row>
    <row r="2053">
      <c r="A2053" t="inlineStr">
        <is>
          <t>[C9D1] Angiotensin-II 길항제, 고혈압제 (C2) 혹은 이뇨제 복합제제</t>
        </is>
      </c>
      <c r="B2053" t="inlineStr">
        <is>
          <t>대화제약</t>
        </is>
      </c>
      <c r="C2053" t="inlineStr">
        <is>
          <t>텔미텐션 플러스</t>
        </is>
      </c>
      <c r="D2053" t="inlineStr">
        <is>
          <t>대화제약</t>
        </is>
      </c>
      <c r="E2053" t="inlineStr">
        <is>
          <t>hydrochlorothiazide,  telmisartan</t>
        </is>
      </c>
      <c r="F2053" t="inlineStr">
        <is>
          <t>종합병원</t>
        </is>
      </c>
      <c r="G2053" t="inlineStr">
        <is>
          <t>Generic</t>
        </is>
      </c>
      <c r="H2053" s="493" t="n">
        <v>0</v>
      </c>
      <c r="I2053" s="493" t="n">
        <v>0</v>
      </c>
      <c r="J2053" s="493" t="n">
        <v>0</v>
      </c>
      <c r="K2053" s="493" t="n">
        <v>0</v>
      </c>
      <c r="L2053" s="493" t="n">
        <v>0</v>
      </c>
      <c r="M2053" s="493" t="n">
        <v>0</v>
      </c>
      <c r="N2053" s="493" t="n">
        <v>0</v>
      </c>
      <c r="O2053" s="493" t="n">
        <v>0</v>
      </c>
      <c r="P2053" s="493" t="n">
        <v>0</v>
      </c>
      <c r="Q2053" s="493" t="n">
        <v>0</v>
      </c>
      <c r="R2053" s="493" t="n">
        <v>0</v>
      </c>
      <c r="S2053" s="493" t="n">
        <v>0</v>
      </c>
      <c r="T2053" s="493" t="n">
        <v>0</v>
      </c>
      <c r="U2053" s="493" t="n">
        <v>0</v>
      </c>
      <c r="V2053" s="493" t="n">
        <v>0</v>
      </c>
      <c r="W2053" s="493" t="n">
        <v>0</v>
      </c>
      <c r="X2053" s="493" t="n">
        <v>0</v>
      </c>
      <c r="Y2053" s="493" t="n">
        <v>0</v>
      </c>
      <c r="Z2053" s="493" t="n">
        <v>0</v>
      </c>
      <c r="AA2053" s="493" t="n">
        <v>0</v>
      </c>
      <c r="AB2053" s="493" t="n">
        <v>0</v>
      </c>
      <c r="AC2053" s="493" t="n">
        <v>0</v>
      </c>
      <c r="AD2053" s="493" t="n">
        <v>0</v>
      </c>
      <c r="AE2053" s="493" t="n">
        <v>0</v>
      </c>
      <c r="AF2053" s="493" t="n">
        <v>0</v>
      </c>
      <c r="AG2053" s="493" t="n">
        <v>0</v>
      </c>
      <c r="AH2053" s="493" t="n">
        <v>0</v>
      </c>
      <c r="AI2053" s="493" t="n">
        <v>0</v>
      </c>
      <c r="AJ2053" s="493" t="n">
        <v>0</v>
      </c>
      <c r="AK2053" s="493" t="n">
        <v>0</v>
      </c>
      <c r="AL2053" s="493" t="n">
        <v>0</v>
      </c>
      <c r="AM2053" s="493" t="n">
        <v>360.9</v>
      </c>
      <c r="AN2053" s="493" t="n">
        <v>0</v>
      </c>
      <c r="AO2053" s="493" t="n">
        <v>0</v>
      </c>
      <c r="AP2053" s="493" t="n">
        <v>0</v>
      </c>
      <c r="AQ2053" s="493" t="n">
        <v>0</v>
      </c>
      <c r="AR2053" s="493" t="n">
        <v>553.2</v>
      </c>
      <c r="AS2053" s="493" t="n">
        <v>0</v>
      </c>
      <c r="AT2053" s="493" t="n">
        <v>0</v>
      </c>
      <c r="AU2053" s="493" t="n">
        <v>0</v>
      </c>
      <c r="AV2053" s="493" t="n">
        <v>0</v>
      </c>
      <c r="AW2053" s="493" t="n">
        <v>0</v>
      </c>
      <c r="AX2053" s="493" t="n">
        <v>0</v>
      </c>
      <c r="AY2053" s="493" t="n">
        <v>0</v>
      </c>
      <c r="AZ2053" s="493" t="n">
        <v>0</v>
      </c>
      <c r="BA2053" s="493" t="n">
        <v>0</v>
      </c>
      <c r="BB2053" s="493" t="n">
        <v>0</v>
      </c>
      <c r="BC2053" s="493" t="n">
        <v>0</v>
      </c>
      <c r="BD2053" s="493" t="n">
        <v>0</v>
      </c>
      <c r="BE2053" s="493" t="n">
        <v>0</v>
      </c>
      <c r="BF2053" s="493" t="n">
        <v>0</v>
      </c>
      <c r="BG2053" s="493" t="n">
        <v>0</v>
      </c>
      <c r="BH2053" s="493" t="n">
        <v>0</v>
      </c>
      <c r="BI2053" s="493" t="n">
        <v>0</v>
      </c>
      <c r="BJ2053" s="493" t="n">
        <v>0</v>
      </c>
      <c r="BK2053" s="493" t="n">
        <v>0</v>
      </c>
      <c r="BL2053" s="493" t="n">
        <v>0</v>
      </c>
      <c r="BM2053" s="493" t="n">
        <v>0</v>
      </c>
      <c r="BN2053" s="493" t="n">
        <v>0</v>
      </c>
      <c r="BO2053" s="493" t="n">
        <v>0</v>
      </c>
      <c r="BP2053" s="493" t="n">
        <v>0</v>
      </c>
      <c r="BQ2053" s="493" t="n">
        <v>0</v>
      </c>
      <c r="BR2053" s="493" t="n">
        <v>0</v>
      </c>
      <c r="BS2053" s="493" t="n">
        <v>148.5</v>
      </c>
      <c r="BT2053" s="493" t="n">
        <v>0</v>
      </c>
      <c r="BU2053" s="493" t="n">
        <v>22.82</v>
      </c>
      <c r="BV2053" s="493" t="n">
        <v>526.5</v>
      </c>
      <c r="BW2053" s="493" t="n">
        <v>43.8</v>
      </c>
    </row>
    <row r="2054">
      <c r="A2054" t="inlineStr">
        <is>
          <t>[C9D1] Angiotensin-II 길항제, 고혈압제 (C2) 혹은 이뇨제 복합제제</t>
        </is>
      </c>
      <c r="B2054" t="inlineStr">
        <is>
          <t>대화제약</t>
        </is>
      </c>
      <c r="C2054" t="inlineStr">
        <is>
          <t>텔미텐션 플러스</t>
        </is>
      </c>
      <c r="D2054" t="inlineStr">
        <is>
          <t>대화제약</t>
        </is>
      </c>
      <c r="E2054" t="inlineStr">
        <is>
          <t>hydrochlorothiazide,  telmisartan</t>
        </is>
      </c>
      <c r="F2054" t="inlineStr">
        <is>
          <t>병원</t>
        </is>
      </c>
      <c r="G2054" t="inlineStr">
        <is>
          <t>Generic</t>
        </is>
      </c>
      <c r="H2054" s="493" t="n">
        <v>0</v>
      </c>
      <c r="I2054" s="493" t="n">
        <v>240.3</v>
      </c>
      <c r="J2054" s="493" t="n">
        <v>120</v>
      </c>
      <c r="K2054" s="493" t="n">
        <v>360</v>
      </c>
      <c r="L2054" s="493" t="n">
        <v>240.3</v>
      </c>
      <c r="M2054" s="493" t="n">
        <v>0</v>
      </c>
      <c r="N2054" s="493" t="n">
        <v>0</v>
      </c>
      <c r="O2054" s="493" t="n">
        <v>0</v>
      </c>
      <c r="P2054" s="493" t="n">
        <v>360</v>
      </c>
      <c r="Q2054" s="493" t="n">
        <v>600</v>
      </c>
      <c r="R2054" s="493" t="n">
        <v>0</v>
      </c>
      <c r="S2054" s="493" t="n">
        <v>960</v>
      </c>
      <c r="T2054" s="493" t="n">
        <v>0</v>
      </c>
      <c r="U2054" s="493" t="n">
        <v>0</v>
      </c>
      <c r="V2054" s="493" t="n">
        <v>0</v>
      </c>
      <c r="W2054" s="493" t="n">
        <v>0</v>
      </c>
      <c r="X2054" s="493" t="n">
        <v>0</v>
      </c>
      <c r="Y2054" s="493" t="n">
        <v>0</v>
      </c>
      <c r="Z2054" s="493" t="n">
        <v>0</v>
      </c>
      <c r="AA2054" s="493" t="n">
        <v>84</v>
      </c>
      <c r="AB2054" s="493" t="n">
        <v>0</v>
      </c>
      <c r="AC2054" s="493" t="n">
        <v>0</v>
      </c>
      <c r="AD2054" s="493" t="n">
        <v>0</v>
      </c>
      <c r="AE2054" s="493" t="n">
        <v>0</v>
      </c>
      <c r="AF2054" s="493" t="n">
        <v>0</v>
      </c>
      <c r="AG2054" s="493" t="n">
        <v>0</v>
      </c>
      <c r="AH2054" s="493" t="n">
        <v>0</v>
      </c>
      <c r="AI2054" s="493" t="n">
        <v>0</v>
      </c>
      <c r="AJ2054" s="493" t="n">
        <v>0</v>
      </c>
      <c r="AK2054" s="493" t="n">
        <v>0</v>
      </c>
      <c r="AL2054" s="493" t="n">
        <v>0</v>
      </c>
      <c r="AM2054" s="493" t="n">
        <v>0</v>
      </c>
      <c r="AN2054" s="493" t="n">
        <v>464</v>
      </c>
      <c r="AO2054" s="493" t="n">
        <v>224</v>
      </c>
      <c r="AP2054" s="493" t="n">
        <v>223.72</v>
      </c>
      <c r="AQ2054" s="493" t="n">
        <v>336</v>
      </c>
      <c r="AR2054" s="493" t="n">
        <v>448</v>
      </c>
      <c r="AS2054" s="493" t="n">
        <v>112</v>
      </c>
      <c r="AT2054" s="493" t="n">
        <v>448</v>
      </c>
      <c r="AU2054" s="493" t="n">
        <v>568.96</v>
      </c>
      <c r="AV2054" s="493" t="n">
        <v>470.94</v>
      </c>
      <c r="AW2054" s="493" t="n">
        <v>338.8</v>
      </c>
      <c r="AX2054" s="493" t="n">
        <v>837.02</v>
      </c>
      <c r="AY2054" s="493" t="n">
        <v>224</v>
      </c>
      <c r="AZ2054" s="493" t="n">
        <v>224</v>
      </c>
      <c r="BA2054" s="493" t="n">
        <v>112</v>
      </c>
      <c r="BB2054" s="493" t="n">
        <v>112</v>
      </c>
      <c r="BC2054" s="493" t="n">
        <v>560</v>
      </c>
      <c r="BD2054" s="493" t="n">
        <v>0</v>
      </c>
      <c r="BE2054" s="493" t="n">
        <v>587.4400000000001</v>
      </c>
      <c r="BF2054" s="493" t="n">
        <v>0</v>
      </c>
      <c r="BG2054" s="493" t="n">
        <v>113.68</v>
      </c>
      <c r="BH2054" s="493" t="n">
        <v>114.24</v>
      </c>
      <c r="BI2054" s="493" t="n">
        <v>227.64</v>
      </c>
      <c r="BJ2054" s="493" t="n">
        <v>230.44</v>
      </c>
      <c r="BK2054" s="493" t="n">
        <v>812</v>
      </c>
      <c r="BL2054" s="493" t="n">
        <v>745.4400000000001</v>
      </c>
      <c r="BM2054" s="493" t="n">
        <v>233.52</v>
      </c>
      <c r="BN2054" s="493" t="n">
        <v>228.76</v>
      </c>
      <c r="BO2054" s="493" t="n">
        <v>709.48</v>
      </c>
      <c r="BP2054" s="493" t="n">
        <v>342.16</v>
      </c>
      <c r="BQ2054" s="493" t="n">
        <v>568.4</v>
      </c>
      <c r="BR2054" s="493" t="n">
        <v>227.64</v>
      </c>
      <c r="BS2054" s="493" t="n">
        <v>462</v>
      </c>
      <c r="BT2054" s="493" t="n">
        <v>112.84</v>
      </c>
      <c r="BU2054" s="493" t="n">
        <v>344.4</v>
      </c>
      <c r="BV2054" s="493" t="n">
        <v>344.68</v>
      </c>
      <c r="BW2054" s="493" t="n">
        <v>231</v>
      </c>
    </row>
    <row r="2055">
      <c r="A2055" t="inlineStr">
        <is>
          <t>[C9D1] Angiotensin-II 길항제, 고혈압제 (C2) 혹은 이뇨제 복합제제</t>
        </is>
      </c>
      <c r="B2055" t="inlineStr">
        <is>
          <t>대화제약</t>
        </is>
      </c>
      <c r="C2055" t="inlineStr">
        <is>
          <t>텔미텐션 플러스</t>
        </is>
      </c>
      <c r="D2055" t="inlineStr">
        <is>
          <t>대화제약</t>
        </is>
      </c>
      <c r="E2055" t="inlineStr">
        <is>
          <t>hydrochlorothiazide,  telmisartan</t>
        </is>
      </c>
      <c r="F2055" t="inlineStr">
        <is>
          <t>의원</t>
        </is>
      </c>
      <c r="G2055" t="inlineStr">
        <is>
          <t>Generic</t>
        </is>
      </c>
      <c r="H2055" s="493" t="n">
        <v>31039.56</v>
      </c>
      <c r="I2055" s="493" t="n">
        <v>29279.48</v>
      </c>
      <c r="J2055" s="493" t="n">
        <v>31721.39</v>
      </c>
      <c r="K2055" s="493" t="n">
        <v>31794.82</v>
      </c>
      <c r="L2055" s="493" t="n">
        <v>34394.48</v>
      </c>
      <c r="M2055" s="493" t="n">
        <v>35421.84</v>
      </c>
      <c r="N2055" s="493" t="n">
        <v>33729.88</v>
      </c>
      <c r="O2055" s="493" t="n">
        <v>26983.77</v>
      </c>
      <c r="P2055" s="493" t="n">
        <v>33448.38</v>
      </c>
      <c r="Q2055" s="493" t="n">
        <v>25643.7</v>
      </c>
      <c r="R2055" s="493" t="n">
        <v>36873.16</v>
      </c>
      <c r="S2055" s="493" t="n">
        <v>52941.64</v>
      </c>
      <c r="T2055" s="493" t="n">
        <v>53972.99</v>
      </c>
      <c r="U2055" s="493" t="n">
        <v>48675.68</v>
      </c>
      <c r="V2055" s="493" t="n">
        <v>58715.6</v>
      </c>
      <c r="W2055" s="493" t="n">
        <v>53568.45</v>
      </c>
      <c r="X2055" s="493" t="n">
        <v>53195.64</v>
      </c>
      <c r="Y2055" s="493" t="n">
        <v>52671.77</v>
      </c>
      <c r="Z2055" s="493" t="n">
        <v>44888.42</v>
      </c>
      <c r="AA2055" s="493" t="n">
        <v>54418.82</v>
      </c>
      <c r="AB2055" s="493" t="n">
        <v>50760.34</v>
      </c>
      <c r="AC2055" s="493" t="n">
        <v>53402.53</v>
      </c>
      <c r="AD2055" s="493" t="n">
        <v>54093.25</v>
      </c>
      <c r="AE2055" s="493" t="n">
        <v>58910.33</v>
      </c>
      <c r="AF2055" s="493" t="n">
        <v>51018.43</v>
      </c>
      <c r="AG2055" s="493" t="n">
        <v>53864.1</v>
      </c>
      <c r="AH2055" s="493" t="n">
        <v>56992.9</v>
      </c>
      <c r="AI2055" s="493" t="n">
        <v>47394.5</v>
      </c>
      <c r="AJ2055" s="493" t="n">
        <v>42722.49</v>
      </c>
      <c r="AK2055" s="493" t="n">
        <v>45695.72</v>
      </c>
      <c r="AL2055" s="493" t="n">
        <v>43024.98</v>
      </c>
      <c r="AM2055" s="493" t="n">
        <v>49330.1</v>
      </c>
      <c r="AN2055" s="493" t="n">
        <v>37983.75</v>
      </c>
      <c r="AO2055" s="493" t="n">
        <v>48368.85</v>
      </c>
      <c r="AP2055" s="493" t="n">
        <v>41620.6</v>
      </c>
      <c r="AQ2055" s="493" t="n">
        <v>53878.91</v>
      </c>
      <c r="AR2055" s="493" t="n">
        <v>41095.7</v>
      </c>
      <c r="AS2055" s="493" t="n">
        <v>51206.12</v>
      </c>
      <c r="AT2055" s="493" t="n">
        <v>41643.85</v>
      </c>
      <c r="AU2055" s="493" t="n">
        <v>46507.1</v>
      </c>
      <c r="AV2055" s="493" t="n">
        <v>47048.26</v>
      </c>
      <c r="AW2055" s="493" t="n">
        <v>51271.53</v>
      </c>
      <c r="AX2055" s="493" t="n">
        <v>48033.51</v>
      </c>
      <c r="AY2055" s="493" t="n">
        <v>49946.28</v>
      </c>
      <c r="AZ2055" s="493" t="n">
        <v>50826.16</v>
      </c>
      <c r="BA2055" s="493" t="n">
        <v>85420.14999999999</v>
      </c>
      <c r="BB2055" s="493" t="n">
        <v>80931.41</v>
      </c>
      <c r="BC2055" s="493" t="n">
        <v>90097.62</v>
      </c>
      <c r="BD2055" s="493" t="n">
        <v>80681.42999999999</v>
      </c>
      <c r="BE2055" s="493" t="n">
        <v>80925.47</v>
      </c>
      <c r="BF2055" s="493" t="n">
        <v>82546.64</v>
      </c>
      <c r="BG2055" s="493" t="n">
        <v>82940.64999999999</v>
      </c>
      <c r="BH2055" s="493" t="n">
        <v>79287.78999999999</v>
      </c>
      <c r="BI2055" s="493" t="n">
        <v>88321.12</v>
      </c>
      <c r="BJ2055" s="493" t="n">
        <v>68179.41</v>
      </c>
      <c r="BK2055" s="493" t="n">
        <v>69117.7</v>
      </c>
      <c r="BL2055" s="493" t="n">
        <v>85949.21000000001</v>
      </c>
      <c r="BM2055" s="493" t="n">
        <v>65452.8</v>
      </c>
      <c r="BN2055" s="493" t="n">
        <v>72053.61</v>
      </c>
      <c r="BO2055" s="493" t="n">
        <v>75358.7</v>
      </c>
      <c r="BP2055" s="493" t="n">
        <v>70380.10000000001</v>
      </c>
      <c r="BQ2055" s="493" t="n">
        <v>69267.39</v>
      </c>
      <c r="BR2055" s="493" t="n">
        <v>73174.64999999999</v>
      </c>
      <c r="BS2055" s="493" t="n">
        <v>73325.28999999999</v>
      </c>
      <c r="BT2055" s="493" t="n">
        <v>69725.39999999999</v>
      </c>
      <c r="BU2055" s="493" t="n">
        <v>76304.19</v>
      </c>
      <c r="BV2055" s="493" t="n">
        <v>72824.97</v>
      </c>
      <c r="BW2055" s="493" t="n">
        <v>70423.17</v>
      </c>
    </row>
    <row r="2056">
      <c r="A2056" t="inlineStr">
        <is>
          <t>[C9D1] Angiotensin-II 길항제, 고혈압제 (C2) 혹은 이뇨제 복합제제</t>
        </is>
      </c>
      <c r="B2056" t="inlineStr">
        <is>
          <t>대화제약</t>
        </is>
      </c>
      <c r="C2056" t="inlineStr">
        <is>
          <t>텔미텐션 플러스</t>
        </is>
      </c>
      <c r="D2056" t="inlineStr">
        <is>
          <t>대화제약</t>
        </is>
      </c>
      <c r="E2056" t="inlineStr">
        <is>
          <t>hydrochlorothiazide,  telmisartan</t>
        </is>
      </c>
      <c r="F2056" t="inlineStr">
        <is>
          <t>보건소</t>
        </is>
      </c>
      <c r="G2056" t="inlineStr">
        <is>
          <t>Generic</t>
        </is>
      </c>
      <c r="H2056" s="493" t="n">
        <v>0</v>
      </c>
      <c r="I2056" s="493" t="n">
        <v>0</v>
      </c>
      <c r="J2056" s="493" t="n">
        <v>0</v>
      </c>
      <c r="K2056" s="493" t="n">
        <v>0</v>
      </c>
      <c r="L2056" s="493" t="n">
        <v>0</v>
      </c>
      <c r="M2056" s="493" t="n">
        <v>0</v>
      </c>
      <c r="N2056" s="493" t="n">
        <v>264</v>
      </c>
      <c r="O2056" s="493" t="n">
        <v>0</v>
      </c>
      <c r="P2056" s="493" t="n">
        <v>250.2</v>
      </c>
      <c r="Q2056" s="493" t="n">
        <v>0</v>
      </c>
      <c r="R2056" s="493" t="n">
        <v>0</v>
      </c>
      <c r="S2056" s="493" t="n">
        <v>236.4</v>
      </c>
      <c r="T2056" s="493" t="n">
        <v>216.6</v>
      </c>
      <c r="U2056" s="493" t="n">
        <v>122.4</v>
      </c>
      <c r="V2056" s="493" t="n">
        <v>0</v>
      </c>
      <c r="W2056" s="493" t="n">
        <v>0</v>
      </c>
      <c r="X2056" s="493" t="n">
        <v>155.4</v>
      </c>
      <c r="Y2056" s="493" t="n">
        <v>0</v>
      </c>
      <c r="Z2056" s="493" t="n">
        <v>145.2</v>
      </c>
      <c r="AA2056" s="493" t="n">
        <v>0</v>
      </c>
      <c r="AB2056" s="493" t="n">
        <v>0</v>
      </c>
      <c r="AC2056" s="493" t="n">
        <v>0</v>
      </c>
      <c r="AD2056" s="493" t="n">
        <v>0</v>
      </c>
      <c r="AE2056" s="493" t="n">
        <v>0</v>
      </c>
      <c r="AF2056" s="493" t="n">
        <v>0</v>
      </c>
      <c r="AG2056" s="493" t="n">
        <v>0</v>
      </c>
      <c r="AH2056" s="493" t="n">
        <v>0</v>
      </c>
      <c r="AI2056" s="493" t="n">
        <v>0</v>
      </c>
      <c r="AJ2056" s="493" t="n">
        <v>241.8</v>
      </c>
      <c r="AK2056" s="493" t="n">
        <v>0</v>
      </c>
      <c r="AL2056" s="493" t="n">
        <v>0</v>
      </c>
      <c r="AM2056" s="493" t="n">
        <v>79.5</v>
      </c>
      <c r="AN2056" s="493" t="n">
        <v>143.4</v>
      </c>
      <c r="AO2056" s="493" t="n">
        <v>0</v>
      </c>
      <c r="AP2056" s="493" t="n">
        <v>122.4</v>
      </c>
      <c r="AQ2056" s="493" t="n">
        <v>0</v>
      </c>
      <c r="AR2056" s="493" t="n">
        <v>2726.1</v>
      </c>
      <c r="AS2056" s="493" t="n">
        <v>1006.5</v>
      </c>
      <c r="AT2056" s="493" t="n">
        <v>0</v>
      </c>
      <c r="AU2056" s="493" t="n">
        <v>154.8</v>
      </c>
      <c r="AV2056" s="493" t="n">
        <v>66.59999999999999</v>
      </c>
      <c r="AW2056" s="493" t="n">
        <v>155.4</v>
      </c>
      <c r="AX2056" s="493" t="n">
        <v>72</v>
      </c>
      <c r="AY2056" s="493" t="n">
        <v>0</v>
      </c>
      <c r="AZ2056" s="493" t="n">
        <v>0</v>
      </c>
      <c r="BA2056" s="493" t="n">
        <v>79.2</v>
      </c>
      <c r="BB2056" s="493" t="n">
        <v>0</v>
      </c>
      <c r="BC2056" s="493" t="n">
        <v>735</v>
      </c>
      <c r="BD2056" s="493" t="n">
        <v>612.9</v>
      </c>
      <c r="BE2056" s="493" t="n">
        <v>0</v>
      </c>
      <c r="BF2056" s="493" t="n">
        <v>0</v>
      </c>
      <c r="BG2056" s="493" t="n">
        <v>0</v>
      </c>
      <c r="BH2056" s="493" t="n">
        <v>462</v>
      </c>
      <c r="BI2056" s="493" t="n">
        <v>0</v>
      </c>
      <c r="BJ2056" s="493" t="n">
        <v>0</v>
      </c>
      <c r="BK2056" s="493" t="n">
        <v>0</v>
      </c>
      <c r="BL2056" s="493" t="n">
        <v>0</v>
      </c>
      <c r="BM2056" s="493" t="n">
        <v>0</v>
      </c>
      <c r="BN2056" s="493" t="n">
        <v>0</v>
      </c>
      <c r="BO2056" s="493" t="n">
        <v>0</v>
      </c>
      <c r="BP2056" s="493" t="n">
        <v>0</v>
      </c>
      <c r="BQ2056" s="493" t="n">
        <v>0</v>
      </c>
      <c r="BR2056" s="493" t="n">
        <v>0</v>
      </c>
      <c r="BS2056" s="493" t="n">
        <v>0</v>
      </c>
      <c r="BT2056" s="493" t="n">
        <v>283.8</v>
      </c>
      <c r="BU2056" s="493" t="n">
        <v>2936.7</v>
      </c>
      <c r="BV2056" s="493" t="n">
        <v>0</v>
      </c>
      <c r="BW2056" s="493" t="n">
        <v>0</v>
      </c>
    </row>
    <row r="2057">
      <c r="A2057" t="inlineStr">
        <is>
          <t>[C9D1] Angiotensin-II 길항제, 고혈압제 (C2) 혹은 이뇨제 복합제제</t>
        </is>
      </c>
      <c r="B2057" t="inlineStr">
        <is>
          <t>동광제약</t>
        </is>
      </c>
      <c r="C2057" t="inlineStr">
        <is>
          <t>로제트 플러스</t>
        </is>
      </c>
      <c r="D2057" t="inlineStr">
        <is>
          <t>동광제약</t>
        </is>
      </c>
      <c r="E2057" t="inlineStr">
        <is>
          <t>hydrochlorothiazide,  losartan potassium</t>
        </is>
      </c>
      <c r="F2057" t="inlineStr">
        <is>
          <t>종합병원</t>
        </is>
      </c>
      <c r="G2057" t="inlineStr">
        <is>
          <t>Generic</t>
        </is>
      </c>
      <c r="H2057" s="493" t="n">
        <v>111.44</v>
      </c>
      <c r="I2057" s="493" t="n">
        <v>166.88</v>
      </c>
      <c r="J2057" s="493" t="n">
        <v>139.3</v>
      </c>
      <c r="K2057" s="493" t="n">
        <v>223.16</v>
      </c>
      <c r="L2057" s="493" t="n">
        <v>195.65</v>
      </c>
      <c r="M2057" s="493" t="n">
        <v>111.72</v>
      </c>
      <c r="N2057" s="493" t="n">
        <v>390.88</v>
      </c>
      <c r="O2057" s="493" t="n">
        <v>252</v>
      </c>
      <c r="P2057" s="493" t="n">
        <v>167.58</v>
      </c>
      <c r="Q2057" s="493" t="n">
        <v>168</v>
      </c>
      <c r="R2057" s="493" t="n">
        <v>140</v>
      </c>
      <c r="S2057" s="493" t="n">
        <v>0</v>
      </c>
      <c r="T2057" s="493" t="n">
        <v>0</v>
      </c>
      <c r="U2057" s="493" t="n">
        <v>0</v>
      </c>
      <c r="V2057" s="493" t="n">
        <v>0</v>
      </c>
      <c r="W2057" s="493" t="n">
        <v>0</v>
      </c>
      <c r="X2057" s="493" t="n">
        <v>0</v>
      </c>
      <c r="Y2057" s="493" t="n">
        <v>0</v>
      </c>
      <c r="Z2057" s="493" t="n">
        <v>0</v>
      </c>
      <c r="AA2057" s="493" t="n">
        <v>0</v>
      </c>
      <c r="AB2057" s="493" t="n">
        <v>0</v>
      </c>
      <c r="AC2057" s="493" t="n">
        <v>0</v>
      </c>
      <c r="AD2057" s="493" t="n">
        <v>0</v>
      </c>
      <c r="AE2057" s="493" t="n">
        <v>0</v>
      </c>
      <c r="AF2057" s="493" t="n">
        <v>0</v>
      </c>
      <c r="AG2057" s="493" t="n">
        <v>0</v>
      </c>
      <c r="AH2057" s="493" t="n">
        <v>0</v>
      </c>
      <c r="AI2057" s="493" t="n">
        <v>0</v>
      </c>
      <c r="AJ2057" s="493" t="n">
        <v>0</v>
      </c>
      <c r="AK2057" s="493" t="n">
        <v>0</v>
      </c>
      <c r="AL2057" s="493" t="n">
        <v>0</v>
      </c>
      <c r="AM2057" s="493" t="n">
        <v>0</v>
      </c>
      <c r="AN2057" s="493" t="n">
        <v>0</v>
      </c>
      <c r="AO2057" s="493" t="n">
        <v>0</v>
      </c>
      <c r="AP2057" s="493" t="n">
        <v>0</v>
      </c>
      <c r="AQ2057" s="493" t="n">
        <v>0</v>
      </c>
      <c r="AR2057" s="493" t="n">
        <v>0</v>
      </c>
      <c r="AS2057" s="493" t="n">
        <v>0</v>
      </c>
      <c r="AT2057" s="493" t="n">
        <v>0</v>
      </c>
      <c r="AU2057" s="493" t="n">
        <v>0</v>
      </c>
      <c r="AV2057" s="493" t="n">
        <v>0</v>
      </c>
      <c r="AW2057" s="493" t="n">
        <v>0</v>
      </c>
      <c r="AX2057" s="493" t="n">
        <v>0</v>
      </c>
      <c r="AY2057" s="493" t="n">
        <v>0</v>
      </c>
      <c r="AZ2057" s="493" t="n">
        <v>0</v>
      </c>
      <c r="BA2057" s="493" t="n">
        <v>0</v>
      </c>
      <c r="BB2057" s="493" t="n">
        <v>0</v>
      </c>
      <c r="BC2057" s="493" t="n">
        <v>0</v>
      </c>
      <c r="BD2057" s="493" t="n">
        <v>0</v>
      </c>
      <c r="BE2057" s="493" t="n">
        <v>0</v>
      </c>
      <c r="BF2057" s="493" t="n">
        <v>0</v>
      </c>
      <c r="BG2057" s="493" t="n">
        <v>0</v>
      </c>
      <c r="BH2057" s="493" t="n">
        <v>0</v>
      </c>
      <c r="BI2057" s="493" t="n">
        <v>0</v>
      </c>
      <c r="BJ2057" s="493" t="n">
        <v>0</v>
      </c>
      <c r="BK2057" s="493" t="n">
        <v>0</v>
      </c>
      <c r="BL2057" s="493" t="n">
        <v>0</v>
      </c>
      <c r="BM2057" s="493" t="n">
        <v>0</v>
      </c>
      <c r="BN2057" s="493" t="n">
        <v>0</v>
      </c>
      <c r="BO2057" s="493" t="n">
        <v>0</v>
      </c>
      <c r="BP2057" s="493" t="n">
        <v>0</v>
      </c>
      <c r="BQ2057" s="493" t="n">
        <v>0</v>
      </c>
      <c r="BR2057" s="493" t="n">
        <v>0</v>
      </c>
      <c r="BS2057" s="493" t="n">
        <v>0</v>
      </c>
      <c r="BT2057" s="493" t="n">
        <v>0</v>
      </c>
      <c r="BU2057" s="493" t="n">
        <v>0</v>
      </c>
      <c r="BV2057" s="493" t="n">
        <v>0</v>
      </c>
      <c r="BW2057" s="493" t="n">
        <v>0</v>
      </c>
    </row>
    <row r="2058">
      <c r="A2058" t="inlineStr">
        <is>
          <t>[C9D1] Angiotensin-II 길항제, 고혈압제 (C2) 혹은 이뇨제 복합제제</t>
        </is>
      </c>
      <c r="B2058" t="inlineStr">
        <is>
          <t>동광제약</t>
        </is>
      </c>
      <c r="C2058" t="inlineStr">
        <is>
          <t>로제트 플러스</t>
        </is>
      </c>
      <c r="D2058" t="inlineStr">
        <is>
          <t>동광제약</t>
        </is>
      </c>
      <c r="E2058" t="inlineStr">
        <is>
          <t>hydrochlorothiazide,  losartan potassium</t>
        </is>
      </c>
      <c r="F2058" t="inlineStr">
        <is>
          <t>병원</t>
        </is>
      </c>
      <c r="G2058" t="inlineStr">
        <is>
          <t>Generic</t>
        </is>
      </c>
      <c r="H2058" s="493" t="n">
        <v>13781</v>
      </c>
      <c r="I2058" s="493" t="n">
        <v>9919.85</v>
      </c>
      <c r="J2058" s="493" t="n">
        <v>18179.3</v>
      </c>
      <c r="K2058" s="493" t="n">
        <v>15826</v>
      </c>
      <c r="L2058" s="493" t="n">
        <v>17421.32</v>
      </c>
      <c r="M2058" s="493" t="n">
        <v>23306.3</v>
      </c>
      <c r="N2058" s="493" t="n">
        <v>29791.5</v>
      </c>
      <c r="O2058" s="493" t="n">
        <v>27183.5</v>
      </c>
      <c r="P2058" s="493" t="n">
        <v>38987.6</v>
      </c>
      <c r="Q2058" s="493" t="n">
        <v>37616.66</v>
      </c>
      <c r="R2058" s="493" t="n">
        <v>27617.41</v>
      </c>
      <c r="S2058" s="493" t="n">
        <v>1380</v>
      </c>
      <c r="T2058" s="493" t="n">
        <v>0</v>
      </c>
      <c r="U2058" s="493" t="n">
        <v>0</v>
      </c>
      <c r="V2058" s="493" t="n">
        <v>0</v>
      </c>
      <c r="W2058" s="493" t="n">
        <v>0</v>
      </c>
      <c r="X2058" s="493" t="n">
        <v>0</v>
      </c>
      <c r="Y2058" s="493" t="n">
        <v>0</v>
      </c>
      <c r="Z2058" s="493" t="n">
        <v>0</v>
      </c>
      <c r="AA2058" s="493" t="n">
        <v>0</v>
      </c>
      <c r="AB2058" s="493" t="n">
        <v>0</v>
      </c>
      <c r="AC2058" s="493" t="n">
        <v>0</v>
      </c>
      <c r="AD2058" s="493" t="n">
        <v>0</v>
      </c>
      <c r="AE2058" s="493" t="n">
        <v>0</v>
      </c>
      <c r="AF2058" s="493" t="n">
        <v>0</v>
      </c>
      <c r="AG2058" s="493" t="n">
        <v>0</v>
      </c>
      <c r="AH2058" s="493" t="n">
        <v>0</v>
      </c>
      <c r="AI2058" s="493" t="n">
        <v>0</v>
      </c>
      <c r="AJ2058" s="493" t="n">
        <v>0</v>
      </c>
      <c r="AK2058" s="493" t="n">
        <v>0</v>
      </c>
      <c r="AL2058" s="493" t="n">
        <v>0</v>
      </c>
      <c r="AM2058" s="493" t="n">
        <v>0</v>
      </c>
      <c r="AN2058" s="493" t="n">
        <v>0</v>
      </c>
      <c r="AO2058" s="493" t="n">
        <v>0</v>
      </c>
      <c r="AP2058" s="493" t="n">
        <v>0</v>
      </c>
      <c r="AQ2058" s="493" t="n">
        <v>0</v>
      </c>
      <c r="AR2058" s="493" t="n">
        <v>0</v>
      </c>
      <c r="AS2058" s="493" t="n">
        <v>0</v>
      </c>
      <c r="AT2058" s="493" t="n">
        <v>0</v>
      </c>
      <c r="AU2058" s="493" t="n">
        <v>0</v>
      </c>
      <c r="AV2058" s="493" t="n">
        <v>0</v>
      </c>
      <c r="AW2058" s="493" t="n">
        <v>0</v>
      </c>
      <c r="AX2058" s="493" t="n">
        <v>0</v>
      </c>
      <c r="AY2058" s="493" t="n">
        <v>0</v>
      </c>
      <c r="AZ2058" s="493" t="n">
        <v>0</v>
      </c>
      <c r="BA2058" s="493" t="n">
        <v>0</v>
      </c>
      <c r="BB2058" s="493" t="n">
        <v>0</v>
      </c>
      <c r="BC2058" s="493" t="n">
        <v>0</v>
      </c>
      <c r="BD2058" s="493" t="n">
        <v>0</v>
      </c>
      <c r="BE2058" s="493" t="n">
        <v>0</v>
      </c>
      <c r="BF2058" s="493" t="n">
        <v>0</v>
      </c>
      <c r="BG2058" s="493" t="n">
        <v>0</v>
      </c>
      <c r="BH2058" s="493" t="n">
        <v>0</v>
      </c>
      <c r="BI2058" s="493" t="n">
        <v>0</v>
      </c>
      <c r="BJ2058" s="493" t="n">
        <v>0</v>
      </c>
      <c r="BK2058" s="493" t="n">
        <v>0</v>
      </c>
      <c r="BL2058" s="493" t="n">
        <v>0</v>
      </c>
      <c r="BM2058" s="493" t="n">
        <v>0</v>
      </c>
      <c r="BN2058" s="493" t="n">
        <v>0</v>
      </c>
      <c r="BO2058" s="493" t="n">
        <v>0</v>
      </c>
      <c r="BP2058" s="493" t="n">
        <v>0</v>
      </c>
      <c r="BQ2058" s="493" t="n">
        <v>0</v>
      </c>
      <c r="BR2058" s="493" t="n">
        <v>0</v>
      </c>
      <c r="BS2058" s="493" t="n">
        <v>0</v>
      </c>
      <c r="BT2058" s="493" t="n">
        <v>0</v>
      </c>
      <c r="BU2058" s="493" t="n">
        <v>0</v>
      </c>
      <c r="BV2058" s="493" t="n">
        <v>0</v>
      </c>
      <c r="BW2058" s="493" t="n">
        <v>0</v>
      </c>
    </row>
    <row r="2059">
      <c r="A2059" t="inlineStr">
        <is>
          <t>[C9D1] Angiotensin-II 길항제, 고혈압제 (C2) 혹은 이뇨제 복합제제</t>
        </is>
      </c>
      <c r="B2059" t="inlineStr">
        <is>
          <t>동광제약</t>
        </is>
      </c>
      <c r="C2059" t="inlineStr">
        <is>
          <t>로제트 플러스</t>
        </is>
      </c>
      <c r="D2059" t="inlineStr">
        <is>
          <t>동광제약</t>
        </is>
      </c>
      <c r="E2059" t="inlineStr">
        <is>
          <t>hydrochlorothiazide,  losartan potassium</t>
        </is>
      </c>
      <c r="F2059" t="inlineStr">
        <is>
          <t>의원</t>
        </is>
      </c>
      <c r="G2059" t="inlineStr">
        <is>
          <t>Generic</t>
        </is>
      </c>
      <c r="H2059" s="493" t="n">
        <v>83297.16</v>
      </c>
      <c r="I2059" s="493" t="n">
        <v>71597.78999999999</v>
      </c>
      <c r="J2059" s="493" t="n">
        <v>85066.19</v>
      </c>
      <c r="K2059" s="493" t="n">
        <v>72303.22</v>
      </c>
      <c r="L2059" s="493" t="n">
        <v>82367.75999999999</v>
      </c>
      <c r="M2059" s="493" t="n">
        <v>80136.53999999999</v>
      </c>
      <c r="N2059" s="493" t="n">
        <v>90272.12</v>
      </c>
      <c r="O2059" s="493" t="n">
        <v>81402.5</v>
      </c>
      <c r="P2059" s="493" t="n">
        <v>81598.64</v>
      </c>
      <c r="Q2059" s="493" t="n">
        <v>85108.28</v>
      </c>
      <c r="R2059" s="493" t="n">
        <v>64121.98</v>
      </c>
      <c r="S2059" s="493" t="n">
        <v>12941.25</v>
      </c>
      <c r="T2059" s="493" t="n">
        <v>0</v>
      </c>
      <c r="U2059" s="493" t="n">
        <v>0</v>
      </c>
      <c r="V2059" s="493" t="n">
        <v>0</v>
      </c>
      <c r="W2059" s="493" t="n">
        <v>0</v>
      </c>
      <c r="X2059" s="493" t="n">
        <v>0</v>
      </c>
      <c r="Y2059" s="493" t="n">
        <v>0</v>
      </c>
      <c r="Z2059" s="493" t="n">
        <v>0</v>
      </c>
      <c r="AA2059" s="493" t="n">
        <v>0</v>
      </c>
      <c r="AB2059" s="493" t="n">
        <v>0</v>
      </c>
      <c r="AC2059" s="493" t="n">
        <v>0</v>
      </c>
      <c r="AD2059" s="493" t="n">
        <v>0</v>
      </c>
      <c r="AE2059" s="493" t="n">
        <v>0</v>
      </c>
      <c r="AF2059" s="493" t="n">
        <v>0</v>
      </c>
      <c r="AG2059" s="493" t="n">
        <v>0</v>
      </c>
      <c r="AH2059" s="493" t="n">
        <v>0</v>
      </c>
      <c r="AI2059" s="493" t="n">
        <v>0</v>
      </c>
      <c r="AJ2059" s="493" t="n">
        <v>0</v>
      </c>
      <c r="AK2059" s="493" t="n">
        <v>0</v>
      </c>
      <c r="AL2059" s="493" t="n">
        <v>0</v>
      </c>
      <c r="AM2059" s="493" t="n">
        <v>0</v>
      </c>
      <c r="AN2059" s="493" t="n">
        <v>0</v>
      </c>
      <c r="AO2059" s="493" t="n">
        <v>0</v>
      </c>
      <c r="AP2059" s="493" t="n">
        <v>0</v>
      </c>
      <c r="AQ2059" s="493" t="n">
        <v>0</v>
      </c>
      <c r="AR2059" s="493" t="n">
        <v>0</v>
      </c>
      <c r="AS2059" s="493" t="n">
        <v>0</v>
      </c>
      <c r="AT2059" s="493" t="n">
        <v>0</v>
      </c>
      <c r="AU2059" s="493" t="n">
        <v>0</v>
      </c>
      <c r="AV2059" s="493" t="n">
        <v>0</v>
      </c>
      <c r="AW2059" s="493" t="n">
        <v>0</v>
      </c>
      <c r="AX2059" s="493" t="n">
        <v>0</v>
      </c>
      <c r="AY2059" s="493" t="n">
        <v>0</v>
      </c>
      <c r="AZ2059" s="493" t="n">
        <v>0</v>
      </c>
      <c r="BA2059" s="493" t="n">
        <v>0</v>
      </c>
      <c r="BB2059" s="493" t="n">
        <v>0</v>
      </c>
      <c r="BC2059" s="493" t="n">
        <v>0</v>
      </c>
      <c r="BD2059" s="493" t="n">
        <v>0</v>
      </c>
      <c r="BE2059" s="493" t="n">
        <v>0</v>
      </c>
      <c r="BF2059" s="493" t="n">
        <v>0</v>
      </c>
      <c r="BG2059" s="493" t="n">
        <v>0</v>
      </c>
      <c r="BH2059" s="493" t="n">
        <v>0</v>
      </c>
      <c r="BI2059" s="493" t="n">
        <v>0</v>
      </c>
      <c r="BJ2059" s="493" t="n">
        <v>0</v>
      </c>
      <c r="BK2059" s="493" t="n">
        <v>0</v>
      </c>
      <c r="BL2059" s="493" t="n">
        <v>0</v>
      </c>
      <c r="BM2059" s="493" t="n">
        <v>0</v>
      </c>
      <c r="BN2059" s="493" t="n">
        <v>0</v>
      </c>
      <c r="BO2059" s="493" t="n">
        <v>0</v>
      </c>
      <c r="BP2059" s="493" t="n">
        <v>0</v>
      </c>
      <c r="BQ2059" s="493" t="n">
        <v>0</v>
      </c>
      <c r="BR2059" s="493" t="n">
        <v>0</v>
      </c>
      <c r="BS2059" s="493" t="n">
        <v>0</v>
      </c>
      <c r="BT2059" s="493" t="n">
        <v>0</v>
      </c>
      <c r="BU2059" s="493" t="n">
        <v>0</v>
      </c>
      <c r="BV2059" s="493" t="n">
        <v>0</v>
      </c>
      <c r="BW2059" s="493" t="n">
        <v>0</v>
      </c>
    </row>
    <row r="2060">
      <c r="A2060" t="inlineStr">
        <is>
          <t>[C9D1] Angiotensin-II 길항제, 고혈압제 (C2) 혹은 이뇨제 복합제제</t>
        </is>
      </c>
      <c r="B2060" t="inlineStr">
        <is>
          <t>동광제약</t>
        </is>
      </c>
      <c r="C2060" t="inlineStr">
        <is>
          <t>로제트 플러스</t>
        </is>
      </c>
      <c r="D2060" t="inlineStr">
        <is>
          <t>동광제약</t>
        </is>
      </c>
      <c r="E2060" t="inlineStr">
        <is>
          <t>hydrochlorothiazide,  losartan potassium</t>
        </is>
      </c>
      <c r="F2060" t="inlineStr">
        <is>
          <t>보건소</t>
        </is>
      </c>
      <c r="G2060" t="inlineStr">
        <is>
          <t>Generic</t>
        </is>
      </c>
      <c r="H2060" s="493" t="n">
        <v>0</v>
      </c>
      <c r="I2060" s="493" t="n">
        <v>0</v>
      </c>
      <c r="J2060" s="493" t="n">
        <v>146.4</v>
      </c>
      <c r="K2060" s="493" t="n">
        <v>343.5</v>
      </c>
      <c r="L2060" s="493" t="n">
        <v>0</v>
      </c>
      <c r="M2060" s="493" t="n">
        <v>0</v>
      </c>
      <c r="N2060" s="493" t="n">
        <v>34.8</v>
      </c>
      <c r="O2060" s="493" t="n">
        <v>133.8</v>
      </c>
      <c r="P2060" s="493" t="n">
        <v>0</v>
      </c>
      <c r="Q2060" s="493" t="n">
        <v>0</v>
      </c>
      <c r="R2060" s="493" t="n">
        <v>115.2</v>
      </c>
      <c r="S2060" s="493" t="n">
        <v>0</v>
      </c>
      <c r="T2060" s="493" t="n">
        <v>0</v>
      </c>
      <c r="U2060" s="493" t="n">
        <v>0</v>
      </c>
      <c r="V2060" s="493" t="n">
        <v>0</v>
      </c>
      <c r="W2060" s="493" t="n">
        <v>0</v>
      </c>
      <c r="X2060" s="493" t="n">
        <v>0</v>
      </c>
      <c r="Y2060" s="493" t="n">
        <v>0</v>
      </c>
      <c r="Z2060" s="493" t="n">
        <v>0</v>
      </c>
      <c r="AA2060" s="493" t="n">
        <v>0</v>
      </c>
      <c r="AB2060" s="493" t="n">
        <v>0</v>
      </c>
      <c r="AC2060" s="493" t="n">
        <v>0</v>
      </c>
      <c r="AD2060" s="493" t="n">
        <v>0</v>
      </c>
      <c r="AE2060" s="493" t="n">
        <v>0</v>
      </c>
      <c r="AF2060" s="493" t="n">
        <v>0</v>
      </c>
      <c r="AG2060" s="493" t="n">
        <v>0</v>
      </c>
      <c r="AH2060" s="493" t="n">
        <v>0</v>
      </c>
      <c r="AI2060" s="493" t="n">
        <v>0</v>
      </c>
      <c r="AJ2060" s="493" t="n">
        <v>0</v>
      </c>
      <c r="AK2060" s="493" t="n">
        <v>0</v>
      </c>
      <c r="AL2060" s="493" t="n">
        <v>0</v>
      </c>
      <c r="AM2060" s="493" t="n">
        <v>0</v>
      </c>
      <c r="AN2060" s="493" t="n">
        <v>0</v>
      </c>
      <c r="AO2060" s="493" t="n">
        <v>0</v>
      </c>
      <c r="AP2060" s="493" t="n">
        <v>0</v>
      </c>
      <c r="AQ2060" s="493" t="n">
        <v>0</v>
      </c>
      <c r="AR2060" s="493" t="n">
        <v>0</v>
      </c>
      <c r="AS2060" s="493" t="n">
        <v>0</v>
      </c>
      <c r="AT2060" s="493" t="n">
        <v>0</v>
      </c>
      <c r="AU2060" s="493" t="n">
        <v>0</v>
      </c>
      <c r="AV2060" s="493" t="n">
        <v>0</v>
      </c>
      <c r="AW2060" s="493" t="n">
        <v>0</v>
      </c>
      <c r="AX2060" s="493" t="n">
        <v>0</v>
      </c>
      <c r="AY2060" s="493" t="n">
        <v>0</v>
      </c>
      <c r="AZ2060" s="493" t="n">
        <v>0</v>
      </c>
      <c r="BA2060" s="493" t="n">
        <v>0</v>
      </c>
      <c r="BB2060" s="493" t="n">
        <v>0</v>
      </c>
      <c r="BC2060" s="493" t="n">
        <v>0</v>
      </c>
      <c r="BD2060" s="493" t="n">
        <v>0</v>
      </c>
      <c r="BE2060" s="493" t="n">
        <v>0</v>
      </c>
      <c r="BF2060" s="493" t="n">
        <v>0</v>
      </c>
      <c r="BG2060" s="493" t="n">
        <v>0</v>
      </c>
      <c r="BH2060" s="493" t="n">
        <v>0</v>
      </c>
      <c r="BI2060" s="493" t="n">
        <v>0</v>
      </c>
      <c r="BJ2060" s="493" t="n">
        <v>0</v>
      </c>
      <c r="BK2060" s="493" t="n">
        <v>0</v>
      </c>
      <c r="BL2060" s="493" t="n">
        <v>0</v>
      </c>
      <c r="BM2060" s="493" t="n">
        <v>0</v>
      </c>
      <c r="BN2060" s="493" t="n">
        <v>0</v>
      </c>
      <c r="BO2060" s="493" t="n">
        <v>0</v>
      </c>
      <c r="BP2060" s="493" t="n">
        <v>0</v>
      </c>
      <c r="BQ2060" s="493" t="n">
        <v>0</v>
      </c>
      <c r="BR2060" s="493" t="n">
        <v>0</v>
      </c>
      <c r="BS2060" s="493" t="n">
        <v>0</v>
      </c>
      <c r="BT2060" s="493" t="n">
        <v>0</v>
      </c>
      <c r="BU2060" s="493" t="n">
        <v>0</v>
      </c>
      <c r="BV2060" s="493" t="n">
        <v>0</v>
      </c>
      <c r="BW2060" s="493" t="n">
        <v>0</v>
      </c>
    </row>
    <row r="2061">
      <c r="A2061" t="inlineStr">
        <is>
          <t>[C9D1] Angiotensin-II 길항제, 고혈압제 (C2) 혹은 이뇨제 복합제제</t>
        </is>
      </c>
      <c r="B2061" t="inlineStr">
        <is>
          <t>동광제약</t>
        </is>
      </c>
      <c r="C2061" t="inlineStr">
        <is>
          <t>발탄 플러스</t>
        </is>
      </c>
      <c r="D2061" t="inlineStr">
        <is>
          <t>동광제약</t>
        </is>
      </c>
      <c r="E2061" t="inlineStr">
        <is>
          <t>hydrochlorothiazide,  valsartan</t>
        </is>
      </c>
      <c r="F2061" t="inlineStr">
        <is>
          <t>종합병원</t>
        </is>
      </c>
      <c r="G2061" t="inlineStr">
        <is>
          <t>Generic</t>
        </is>
      </c>
      <c r="H2061" s="493" t="n">
        <v>225.12</v>
      </c>
      <c r="I2061" s="493" t="n">
        <v>0</v>
      </c>
      <c r="J2061" s="493" t="n">
        <v>225.68</v>
      </c>
      <c r="K2061" s="493" t="n">
        <v>0</v>
      </c>
      <c r="L2061" s="493" t="n">
        <v>455.84</v>
      </c>
      <c r="M2061" s="493" t="n">
        <v>0</v>
      </c>
      <c r="N2061" s="493" t="n">
        <v>224</v>
      </c>
      <c r="O2061" s="493" t="n">
        <v>0</v>
      </c>
      <c r="P2061" s="493" t="n">
        <v>225.12</v>
      </c>
      <c r="Q2061" s="493" t="n">
        <v>0</v>
      </c>
      <c r="R2061" s="493" t="n">
        <v>226.24</v>
      </c>
      <c r="S2061" s="493" t="n">
        <v>0</v>
      </c>
      <c r="T2061" s="493" t="n">
        <v>225.12</v>
      </c>
      <c r="U2061" s="493" t="n">
        <v>0</v>
      </c>
      <c r="V2061" s="493" t="n">
        <v>225.12</v>
      </c>
      <c r="W2061" s="493" t="n">
        <v>0</v>
      </c>
      <c r="X2061" s="493" t="n">
        <v>225.12</v>
      </c>
      <c r="Y2061" s="493" t="n">
        <v>724.5</v>
      </c>
      <c r="Z2061" s="493" t="n">
        <v>113.12</v>
      </c>
      <c r="AA2061" s="493" t="n">
        <v>1815.3</v>
      </c>
      <c r="AB2061" s="493" t="n">
        <v>0</v>
      </c>
      <c r="AC2061" s="493" t="n">
        <v>162.5</v>
      </c>
      <c r="AD2061" s="493" t="n">
        <v>1482.3</v>
      </c>
      <c r="AE2061" s="493" t="n">
        <v>485.4</v>
      </c>
      <c r="AF2061" s="493" t="n">
        <v>0</v>
      </c>
      <c r="AG2061" s="493" t="n">
        <v>1440</v>
      </c>
      <c r="AH2061" s="493" t="n">
        <v>723.6</v>
      </c>
      <c r="AI2061" s="493" t="n">
        <v>1410.45</v>
      </c>
      <c r="AJ2061" s="493" t="n">
        <v>2297.1</v>
      </c>
      <c r="AK2061" s="493" t="n">
        <v>1513.7</v>
      </c>
      <c r="AL2061" s="493" t="n">
        <v>693.62</v>
      </c>
      <c r="AM2061" s="493" t="n">
        <v>3970.2</v>
      </c>
      <c r="AN2061" s="493" t="n">
        <v>2053.5</v>
      </c>
      <c r="AO2061" s="493" t="n">
        <v>1282.2</v>
      </c>
      <c r="AP2061" s="493" t="n">
        <v>5682.9</v>
      </c>
      <c r="AQ2061" s="493" t="n">
        <v>2322.6</v>
      </c>
      <c r="AR2061" s="493" t="n">
        <v>3624.56</v>
      </c>
      <c r="AS2061" s="493" t="n">
        <v>3636.9</v>
      </c>
      <c r="AT2061" s="493" t="n">
        <v>652.2</v>
      </c>
      <c r="AU2061" s="493" t="n">
        <v>316.8</v>
      </c>
      <c r="AV2061" s="493" t="n">
        <v>0</v>
      </c>
      <c r="AW2061" s="493" t="n">
        <v>781.8</v>
      </c>
      <c r="AX2061" s="493" t="n">
        <v>0</v>
      </c>
      <c r="AY2061" s="493" t="n">
        <v>1005</v>
      </c>
      <c r="AZ2061" s="493" t="n">
        <v>0</v>
      </c>
      <c r="BA2061" s="493" t="n">
        <v>795</v>
      </c>
      <c r="BB2061" s="493" t="n">
        <v>392.7</v>
      </c>
      <c r="BC2061" s="493" t="n">
        <v>730.6799999999999</v>
      </c>
      <c r="BD2061" s="493" t="n">
        <v>1737.72</v>
      </c>
      <c r="BE2061" s="493" t="n">
        <v>1783.25</v>
      </c>
      <c r="BF2061" s="493" t="n">
        <v>1795.01</v>
      </c>
      <c r="BG2061" s="493" t="n">
        <v>752.4</v>
      </c>
      <c r="BH2061" s="493" t="n">
        <v>1737</v>
      </c>
      <c r="BI2061" s="493" t="n">
        <v>2117.7</v>
      </c>
      <c r="BJ2061" s="493" t="n">
        <v>1299</v>
      </c>
      <c r="BK2061" s="493" t="n">
        <v>3667.2</v>
      </c>
      <c r="BL2061" s="493" t="n">
        <v>1158.74</v>
      </c>
      <c r="BM2061" s="493" t="n">
        <v>3095.68</v>
      </c>
      <c r="BN2061" s="493" t="n">
        <v>1282.16</v>
      </c>
      <c r="BO2061" s="493" t="n">
        <v>2367.3</v>
      </c>
      <c r="BP2061" s="493" t="n">
        <v>1621.73</v>
      </c>
      <c r="BQ2061" s="493" t="n">
        <v>2257.5</v>
      </c>
      <c r="BR2061" s="493" t="n">
        <v>2630.1</v>
      </c>
      <c r="BS2061" s="493" t="n">
        <v>3491.96</v>
      </c>
      <c r="BT2061" s="493" t="n">
        <v>941.4</v>
      </c>
      <c r="BU2061" s="493" t="n">
        <v>1657.2</v>
      </c>
      <c r="BV2061" s="493" t="n">
        <v>3406.2</v>
      </c>
      <c r="BW2061" s="493" t="n">
        <v>1191.6</v>
      </c>
    </row>
    <row r="2062">
      <c r="A2062" t="inlineStr">
        <is>
          <t>[C9D1] Angiotensin-II 길항제, 고혈압제 (C2) 혹은 이뇨제 복합제제</t>
        </is>
      </c>
      <c r="B2062" t="inlineStr">
        <is>
          <t>동광제약</t>
        </is>
      </c>
      <c r="C2062" t="inlineStr">
        <is>
          <t>발탄 플러스</t>
        </is>
      </c>
      <c r="D2062" t="inlineStr">
        <is>
          <t>동광제약</t>
        </is>
      </c>
      <c r="E2062" t="inlineStr">
        <is>
          <t>hydrochlorothiazide,  valsartan</t>
        </is>
      </c>
      <c r="F2062" t="inlineStr">
        <is>
          <t>병원</t>
        </is>
      </c>
      <c r="G2062" t="inlineStr">
        <is>
          <t>Generic</t>
        </is>
      </c>
      <c r="H2062" s="493" t="n">
        <v>2872</v>
      </c>
      <c r="I2062" s="493" t="n">
        <v>4782.92</v>
      </c>
      <c r="J2062" s="493" t="n">
        <v>5862.74</v>
      </c>
      <c r="K2062" s="493" t="n">
        <v>3504.62</v>
      </c>
      <c r="L2062" s="493" t="n">
        <v>4862.32</v>
      </c>
      <c r="M2062" s="493" t="n">
        <v>4144.22</v>
      </c>
      <c r="N2062" s="493" t="n">
        <v>3611.58</v>
      </c>
      <c r="O2062" s="493" t="n">
        <v>3937.5</v>
      </c>
      <c r="P2062" s="493" t="n">
        <v>5138.54</v>
      </c>
      <c r="Q2062" s="493" t="n">
        <v>3081.3</v>
      </c>
      <c r="R2062" s="493" t="n">
        <v>4556.92</v>
      </c>
      <c r="S2062" s="493" t="n">
        <v>6211.66</v>
      </c>
      <c r="T2062" s="493" t="n">
        <v>11231.42</v>
      </c>
      <c r="U2062" s="493" t="n">
        <v>8671.700000000001</v>
      </c>
      <c r="V2062" s="493" t="n">
        <v>11604.69</v>
      </c>
      <c r="W2062" s="493" t="n">
        <v>7467.13</v>
      </c>
      <c r="X2062" s="493" t="n">
        <v>11964.27</v>
      </c>
      <c r="Y2062" s="493" t="n">
        <v>10589.7</v>
      </c>
      <c r="Z2062" s="493" t="n">
        <v>12533.78</v>
      </c>
      <c r="AA2062" s="493" t="n">
        <v>11333</v>
      </c>
      <c r="AB2062" s="493" t="n">
        <v>10850.18</v>
      </c>
      <c r="AC2062" s="493" t="n">
        <v>8896.040000000001</v>
      </c>
      <c r="AD2062" s="493" t="n">
        <v>11463.84</v>
      </c>
      <c r="AE2062" s="493" t="n">
        <v>9227.639999999999</v>
      </c>
      <c r="AF2062" s="493" t="n">
        <v>7738.6</v>
      </c>
      <c r="AG2062" s="493" t="n">
        <v>10893.9</v>
      </c>
      <c r="AH2062" s="493" t="n">
        <v>9189</v>
      </c>
      <c r="AI2062" s="493" t="n">
        <v>9819.1</v>
      </c>
      <c r="AJ2062" s="493" t="n">
        <v>6844.76</v>
      </c>
      <c r="AK2062" s="493" t="n">
        <v>13910.6</v>
      </c>
      <c r="AL2062" s="493" t="n">
        <v>7180.87</v>
      </c>
      <c r="AM2062" s="493" t="n">
        <v>11329.58</v>
      </c>
      <c r="AN2062" s="493" t="n">
        <v>7201.52</v>
      </c>
      <c r="AO2062" s="493" t="n">
        <v>7985.18</v>
      </c>
      <c r="AP2062" s="493" t="n">
        <v>9306.82</v>
      </c>
      <c r="AQ2062" s="493" t="n">
        <v>10601.6</v>
      </c>
      <c r="AR2062" s="493" t="n">
        <v>5494.9</v>
      </c>
      <c r="AS2062" s="493" t="n">
        <v>5709.5</v>
      </c>
      <c r="AT2062" s="493" t="n">
        <v>7294.7</v>
      </c>
      <c r="AU2062" s="493" t="n">
        <v>5912.2</v>
      </c>
      <c r="AV2062" s="493" t="n">
        <v>8612.299999999999</v>
      </c>
      <c r="AW2062" s="493" t="n">
        <v>6558.05</v>
      </c>
      <c r="AX2062" s="493" t="n">
        <v>8663.540000000001</v>
      </c>
      <c r="AY2062" s="493" t="n">
        <v>7448.52</v>
      </c>
      <c r="AZ2062" s="493" t="n">
        <v>5478.6</v>
      </c>
      <c r="BA2062" s="493" t="n">
        <v>11647.5</v>
      </c>
      <c r="BB2062" s="493" t="n">
        <v>7117.07</v>
      </c>
      <c r="BC2062" s="493" t="n">
        <v>9598.66</v>
      </c>
      <c r="BD2062" s="493" t="n">
        <v>8901.209999999999</v>
      </c>
      <c r="BE2062" s="493" t="n">
        <v>6844.61</v>
      </c>
      <c r="BF2062" s="493" t="n">
        <v>8045.33</v>
      </c>
      <c r="BG2062" s="493" t="n">
        <v>8216.49</v>
      </c>
      <c r="BH2062" s="493" t="n">
        <v>9829.51</v>
      </c>
      <c r="BI2062" s="493" t="n">
        <v>4783.78</v>
      </c>
      <c r="BJ2062" s="493" t="n">
        <v>7391.68</v>
      </c>
      <c r="BK2062" s="493" t="n">
        <v>6565.8</v>
      </c>
      <c r="BL2062" s="493" t="n">
        <v>4894.7</v>
      </c>
      <c r="BM2062" s="493" t="n">
        <v>6115.25</v>
      </c>
      <c r="BN2062" s="493" t="n">
        <v>2788.5</v>
      </c>
      <c r="BO2062" s="493" t="n">
        <v>7591.7</v>
      </c>
      <c r="BP2062" s="493" t="n">
        <v>3009.8</v>
      </c>
      <c r="BQ2062" s="493" t="n">
        <v>3069.1</v>
      </c>
      <c r="BR2062" s="493" t="n">
        <v>5904.3</v>
      </c>
      <c r="BS2062" s="493" t="n">
        <v>2372.4</v>
      </c>
      <c r="BT2062" s="493" t="n">
        <v>5096.4</v>
      </c>
      <c r="BU2062" s="493" t="n">
        <v>3471.9</v>
      </c>
      <c r="BV2062" s="493" t="n">
        <v>5476.5</v>
      </c>
      <c r="BW2062" s="493" t="n">
        <v>6606.3</v>
      </c>
    </row>
    <row r="2063">
      <c r="A2063" t="inlineStr">
        <is>
          <t>[C9D1] Angiotensin-II 길항제, 고혈압제 (C2) 혹은 이뇨제 복합제제</t>
        </is>
      </c>
      <c r="B2063" t="inlineStr">
        <is>
          <t>동광제약</t>
        </is>
      </c>
      <c r="C2063" t="inlineStr">
        <is>
          <t>발탄 플러스</t>
        </is>
      </c>
      <c r="D2063" t="inlineStr">
        <is>
          <t>동광제약</t>
        </is>
      </c>
      <c r="E2063" t="inlineStr">
        <is>
          <t>hydrochlorothiazide,  valsartan</t>
        </is>
      </c>
      <c r="F2063" t="inlineStr">
        <is>
          <t>의원</t>
        </is>
      </c>
      <c r="G2063" t="inlineStr">
        <is>
          <t>Generic</t>
        </is>
      </c>
      <c r="H2063" s="493" t="n">
        <v>109977.88</v>
      </c>
      <c r="I2063" s="493" t="n">
        <v>103292.38</v>
      </c>
      <c r="J2063" s="493" t="n">
        <v>110623.96</v>
      </c>
      <c r="K2063" s="493" t="n">
        <v>107618.21</v>
      </c>
      <c r="L2063" s="493" t="n">
        <v>110047.31</v>
      </c>
      <c r="M2063" s="493" t="n">
        <v>132588.42</v>
      </c>
      <c r="N2063" s="493" t="n">
        <v>119743.02</v>
      </c>
      <c r="O2063" s="493" t="n">
        <v>132885.08</v>
      </c>
      <c r="P2063" s="493" t="n">
        <v>110826.26</v>
      </c>
      <c r="Q2063" s="493" t="n">
        <v>129369.57</v>
      </c>
      <c r="R2063" s="493" t="n">
        <v>123422.2</v>
      </c>
      <c r="S2063" s="493" t="n">
        <v>207558.88</v>
      </c>
      <c r="T2063" s="493" t="n">
        <v>170079.37</v>
      </c>
      <c r="U2063" s="493" t="n">
        <v>159379.8</v>
      </c>
      <c r="V2063" s="493" t="n">
        <v>158439.86</v>
      </c>
      <c r="W2063" s="493" t="n">
        <v>178579.94</v>
      </c>
      <c r="X2063" s="493" t="n">
        <v>164559.01</v>
      </c>
      <c r="Y2063" s="493" t="n">
        <v>178299.27</v>
      </c>
      <c r="Z2063" s="493" t="n">
        <v>171811.07</v>
      </c>
      <c r="AA2063" s="493" t="n">
        <v>183618.65</v>
      </c>
      <c r="AB2063" s="493" t="n">
        <v>156584.46</v>
      </c>
      <c r="AC2063" s="493" t="n">
        <v>172323.51</v>
      </c>
      <c r="AD2063" s="493" t="n">
        <v>163257.23</v>
      </c>
      <c r="AE2063" s="493" t="n">
        <v>169633.92</v>
      </c>
      <c r="AF2063" s="493" t="n">
        <v>164440.5</v>
      </c>
      <c r="AG2063" s="493" t="n">
        <v>151116.57</v>
      </c>
      <c r="AH2063" s="493" t="n">
        <v>166907.45</v>
      </c>
      <c r="AI2063" s="493" t="n">
        <v>165573.73</v>
      </c>
      <c r="AJ2063" s="493" t="n">
        <v>168282.81</v>
      </c>
      <c r="AK2063" s="493" t="n">
        <v>164623.73</v>
      </c>
      <c r="AL2063" s="493" t="n">
        <v>164009.38</v>
      </c>
      <c r="AM2063" s="493" t="n">
        <v>146155.14</v>
      </c>
      <c r="AN2063" s="493" t="n">
        <v>155742.11</v>
      </c>
      <c r="AO2063" s="493" t="n">
        <v>151326.92</v>
      </c>
      <c r="AP2063" s="493" t="n">
        <v>164008.02</v>
      </c>
      <c r="AQ2063" s="493" t="n">
        <v>151756.41</v>
      </c>
      <c r="AR2063" s="493" t="n">
        <v>165319.92</v>
      </c>
      <c r="AS2063" s="493" t="n">
        <v>132858.27</v>
      </c>
      <c r="AT2063" s="493" t="n">
        <v>152305.46</v>
      </c>
      <c r="AU2063" s="493" t="n">
        <v>147195.93</v>
      </c>
      <c r="AV2063" s="493" t="n">
        <v>142288.69</v>
      </c>
      <c r="AW2063" s="493" t="n">
        <v>140984.21</v>
      </c>
      <c r="AX2063" s="493" t="n">
        <v>149966.31</v>
      </c>
      <c r="AY2063" s="493" t="n">
        <v>139990.92</v>
      </c>
      <c r="AZ2063" s="493" t="n">
        <v>149025.21</v>
      </c>
      <c r="BA2063" s="493" t="n">
        <v>141360.12</v>
      </c>
      <c r="BB2063" s="493" t="n">
        <v>147777.65</v>
      </c>
      <c r="BC2063" s="493" t="n">
        <v>149023.14</v>
      </c>
      <c r="BD2063" s="493" t="n">
        <v>148258.07</v>
      </c>
      <c r="BE2063" s="493" t="n">
        <v>139390.14</v>
      </c>
      <c r="BF2063" s="493" t="n">
        <v>142796.71</v>
      </c>
      <c r="BG2063" s="493" t="n">
        <v>158440.04</v>
      </c>
      <c r="BH2063" s="493" t="n">
        <v>152486.26</v>
      </c>
      <c r="BI2063" s="493" t="n">
        <v>145590.37</v>
      </c>
      <c r="BJ2063" s="493" t="n">
        <v>159087.27</v>
      </c>
      <c r="BK2063" s="493" t="n">
        <v>137413.16</v>
      </c>
      <c r="BL2063" s="493" t="n">
        <v>161172.17</v>
      </c>
      <c r="BM2063" s="493" t="n">
        <v>135052.89</v>
      </c>
      <c r="BN2063" s="493" t="n">
        <v>135531.01</v>
      </c>
      <c r="BO2063" s="493" t="n">
        <v>139511.93</v>
      </c>
      <c r="BP2063" s="493" t="n">
        <v>140090.86</v>
      </c>
      <c r="BQ2063" s="493" t="n">
        <v>129379.1</v>
      </c>
      <c r="BR2063" s="493" t="n">
        <v>138859.3</v>
      </c>
      <c r="BS2063" s="493" t="n">
        <v>131872.31</v>
      </c>
      <c r="BT2063" s="493" t="n">
        <v>135382.02</v>
      </c>
      <c r="BU2063" s="493" t="n">
        <v>134337.81</v>
      </c>
      <c r="BV2063" s="493" t="n">
        <v>143638.79</v>
      </c>
      <c r="BW2063" s="493" t="n">
        <v>137983.82</v>
      </c>
    </row>
    <row r="2064">
      <c r="A2064" t="inlineStr">
        <is>
          <t>[C9D1] Angiotensin-II 길항제, 고혈압제 (C2) 혹은 이뇨제 복합제제</t>
        </is>
      </c>
      <c r="B2064" t="inlineStr">
        <is>
          <t>동광제약</t>
        </is>
      </c>
      <c r="C2064" t="inlineStr">
        <is>
          <t>발탄 플러스</t>
        </is>
      </c>
      <c r="D2064" t="inlineStr">
        <is>
          <t>동광제약</t>
        </is>
      </c>
      <c r="E2064" t="inlineStr">
        <is>
          <t>hydrochlorothiazide,  valsartan</t>
        </is>
      </c>
      <c r="F2064" t="inlineStr">
        <is>
          <t>보건소</t>
        </is>
      </c>
      <c r="G2064" t="inlineStr">
        <is>
          <t>Generic</t>
        </is>
      </c>
      <c r="H2064" s="493" t="n">
        <v>1629.9</v>
      </c>
      <c r="I2064" s="493" t="n">
        <v>5025</v>
      </c>
      <c r="J2064" s="493" t="n">
        <v>502.2</v>
      </c>
      <c r="K2064" s="493" t="n">
        <v>1746</v>
      </c>
      <c r="L2064" s="493" t="n">
        <v>1022.7</v>
      </c>
      <c r="M2064" s="493" t="n">
        <v>1662</v>
      </c>
      <c r="N2064" s="493" t="n">
        <v>763.5</v>
      </c>
      <c r="O2064" s="493" t="n">
        <v>806.4</v>
      </c>
      <c r="P2064" s="493" t="n">
        <v>842.4</v>
      </c>
      <c r="Q2064" s="493" t="n">
        <v>0</v>
      </c>
      <c r="R2064" s="493" t="n">
        <v>1521</v>
      </c>
      <c r="S2064" s="493" t="n">
        <v>574.2</v>
      </c>
      <c r="T2064" s="493" t="n">
        <v>1226.4</v>
      </c>
      <c r="U2064" s="493" t="n">
        <v>334.8</v>
      </c>
      <c r="V2064" s="493" t="n">
        <v>1041.6</v>
      </c>
      <c r="W2064" s="493" t="n">
        <v>681.6</v>
      </c>
      <c r="X2064" s="493" t="n">
        <v>824.4</v>
      </c>
      <c r="Y2064" s="493" t="n">
        <v>0</v>
      </c>
      <c r="Z2064" s="493" t="n">
        <v>6019.2</v>
      </c>
      <c r="AA2064" s="493" t="n">
        <v>0</v>
      </c>
      <c r="AB2064" s="493" t="n">
        <v>1904.4</v>
      </c>
      <c r="AC2064" s="493" t="n">
        <v>0</v>
      </c>
      <c r="AD2064" s="493" t="n">
        <v>1031.4</v>
      </c>
      <c r="AE2064" s="493" t="n">
        <v>1176</v>
      </c>
      <c r="AF2064" s="493" t="n">
        <v>455.4</v>
      </c>
      <c r="AG2064" s="493" t="n">
        <v>0</v>
      </c>
      <c r="AH2064" s="493" t="n">
        <v>1038.6</v>
      </c>
      <c r="AI2064" s="493" t="n">
        <v>927</v>
      </c>
      <c r="AJ2064" s="493" t="n">
        <v>979.2</v>
      </c>
      <c r="AK2064" s="493" t="n">
        <v>533.7</v>
      </c>
      <c r="AL2064" s="493" t="n">
        <v>1043.7</v>
      </c>
      <c r="AM2064" s="493" t="n">
        <v>1476.1</v>
      </c>
      <c r="AN2064" s="493" t="n">
        <v>1108.2</v>
      </c>
      <c r="AO2064" s="493" t="n">
        <v>676.5</v>
      </c>
      <c r="AP2064" s="493" t="n">
        <v>903.6</v>
      </c>
      <c r="AQ2064" s="493" t="n">
        <v>822.9</v>
      </c>
      <c r="AR2064" s="493" t="n">
        <v>970.2</v>
      </c>
      <c r="AS2064" s="493" t="n">
        <v>1350</v>
      </c>
      <c r="AT2064" s="493" t="n">
        <v>578.4</v>
      </c>
      <c r="AU2064" s="493" t="n">
        <v>941.4</v>
      </c>
      <c r="AV2064" s="493" t="n">
        <v>864</v>
      </c>
      <c r="AW2064" s="493" t="n">
        <v>7581.9</v>
      </c>
      <c r="AX2064" s="493" t="n">
        <v>402.3</v>
      </c>
      <c r="AY2064" s="493" t="n">
        <v>1392.6</v>
      </c>
      <c r="AZ2064" s="493" t="n">
        <v>835.2</v>
      </c>
      <c r="BA2064" s="493" t="n">
        <v>443.1</v>
      </c>
      <c r="BB2064" s="493" t="n">
        <v>1279.8</v>
      </c>
      <c r="BC2064" s="493" t="n">
        <v>1276.8</v>
      </c>
      <c r="BD2064" s="493" t="n">
        <v>806.4</v>
      </c>
      <c r="BE2064" s="493" t="n">
        <v>949.2</v>
      </c>
      <c r="BF2064" s="493" t="n">
        <v>516</v>
      </c>
      <c r="BG2064" s="493" t="n">
        <v>945</v>
      </c>
      <c r="BH2064" s="493" t="n">
        <v>837</v>
      </c>
      <c r="BI2064" s="493" t="n">
        <v>822.6</v>
      </c>
      <c r="BJ2064" s="493" t="n">
        <v>400.5</v>
      </c>
      <c r="BK2064" s="493" t="n">
        <v>889.2</v>
      </c>
      <c r="BL2064" s="493" t="n">
        <v>946.8</v>
      </c>
      <c r="BM2064" s="493" t="n">
        <v>540</v>
      </c>
      <c r="BN2064" s="493" t="n">
        <v>794.1</v>
      </c>
      <c r="BO2064" s="493" t="n">
        <v>574.8</v>
      </c>
      <c r="BP2064" s="493" t="n">
        <v>1155.6</v>
      </c>
      <c r="BQ2064" s="493" t="n">
        <v>444.6</v>
      </c>
      <c r="BR2064" s="493" t="n">
        <v>902.4</v>
      </c>
      <c r="BS2064" s="493" t="n">
        <v>610.8</v>
      </c>
      <c r="BT2064" s="493" t="n">
        <v>603</v>
      </c>
      <c r="BU2064" s="493" t="n">
        <v>518.4</v>
      </c>
      <c r="BV2064" s="493" t="n">
        <v>504.6</v>
      </c>
      <c r="BW2064" s="493" t="n">
        <v>370.8</v>
      </c>
    </row>
    <row r="2065">
      <c r="A2065" t="inlineStr">
        <is>
          <t>[C9D1] Angiotensin-II 길항제, 고혈압제 (C2) 혹은 이뇨제 복합제제</t>
        </is>
      </c>
      <c r="B2065" t="inlineStr">
        <is>
          <t>동광제약</t>
        </is>
      </c>
      <c r="C2065" t="inlineStr">
        <is>
          <t>발탄 플러스</t>
        </is>
      </c>
      <c r="D2065" t="inlineStr">
        <is>
          <t>동광제약</t>
        </is>
      </c>
      <c r="E2065" t="inlineStr">
        <is>
          <t>hydrochlorothiazide,  valsartan</t>
        </is>
      </c>
      <c r="F2065" t="inlineStr">
        <is>
          <t>기타(치과의원, 치과병원 등)</t>
        </is>
      </c>
      <c r="G2065" t="inlineStr">
        <is>
          <t>Generic</t>
        </is>
      </c>
      <c r="H2065" s="493" t="n">
        <v>0</v>
      </c>
      <c r="I2065" s="493" t="n">
        <v>0</v>
      </c>
      <c r="J2065" s="493" t="n">
        <v>0</v>
      </c>
      <c r="K2065" s="493" t="n">
        <v>0</v>
      </c>
      <c r="L2065" s="493" t="n">
        <v>0</v>
      </c>
      <c r="M2065" s="493" t="n">
        <v>0</v>
      </c>
      <c r="N2065" s="493" t="n">
        <v>0</v>
      </c>
      <c r="O2065" s="493" t="n">
        <v>0</v>
      </c>
      <c r="P2065" s="493" t="n">
        <v>0</v>
      </c>
      <c r="Q2065" s="493" t="n">
        <v>67.28</v>
      </c>
      <c r="R2065" s="493" t="n">
        <v>81.72</v>
      </c>
      <c r="S2065" s="493" t="n">
        <v>63</v>
      </c>
      <c r="T2065" s="493" t="n">
        <v>62.44</v>
      </c>
      <c r="U2065" s="493" t="n">
        <v>68.59999999999999</v>
      </c>
      <c r="V2065" s="493" t="n">
        <v>63.28</v>
      </c>
      <c r="W2065" s="493" t="n">
        <v>62.72</v>
      </c>
      <c r="X2065" s="493" t="n">
        <v>65.8</v>
      </c>
      <c r="Y2065" s="493" t="n">
        <v>64.40000000000001</v>
      </c>
      <c r="Z2065" s="493" t="n">
        <v>66.64</v>
      </c>
      <c r="AA2065" s="493" t="n">
        <v>67.2</v>
      </c>
      <c r="AB2065" s="493" t="n">
        <v>65.23999999999999</v>
      </c>
      <c r="AC2065" s="493" t="n">
        <v>66.92</v>
      </c>
      <c r="AD2065" s="493" t="n">
        <v>81.90000000000001</v>
      </c>
      <c r="AE2065" s="493" t="n">
        <v>74.55</v>
      </c>
      <c r="AF2065" s="493" t="n">
        <v>63.84</v>
      </c>
      <c r="AG2065" s="493" t="n">
        <v>61.32</v>
      </c>
      <c r="AH2065" s="493" t="n">
        <v>61.04</v>
      </c>
      <c r="AI2065" s="493" t="n">
        <v>58.8</v>
      </c>
      <c r="AJ2065" s="493" t="n">
        <v>60.76</v>
      </c>
      <c r="AK2065" s="493" t="n">
        <v>94.59999999999999</v>
      </c>
      <c r="AL2065" s="493" t="n">
        <v>28.56</v>
      </c>
      <c r="AM2065" s="493" t="n">
        <v>65.8</v>
      </c>
      <c r="AN2065" s="493" t="n">
        <v>63.28</v>
      </c>
      <c r="AO2065" s="493" t="n">
        <v>63.28</v>
      </c>
      <c r="AP2065" s="493" t="n">
        <v>64.40000000000001</v>
      </c>
      <c r="AQ2065" s="493" t="n">
        <v>64.68000000000001</v>
      </c>
      <c r="AR2065" s="493" t="n">
        <v>71.68000000000001</v>
      </c>
      <c r="AS2065" s="493" t="n">
        <v>68.59999999999999</v>
      </c>
      <c r="AT2065" s="493" t="n">
        <v>66.36</v>
      </c>
      <c r="AU2065" s="493" t="n">
        <v>70.76000000000001</v>
      </c>
      <c r="AV2065" s="493" t="n">
        <v>76.8</v>
      </c>
      <c r="AW2065" s="493" t="n">
        <v>77.09999999999999</v>
      </c>
      <c r="AX2065" s="493" t="n">
        <v>75.90000000000001</v>
      </c>
      <c r="AY2065" s="493" t="n">
        <v>76.8</v>
      </c>
      <c r="AZ2065" s="493" t="n">
        <v>80.40000000000001</v>
      </c>
      <c r="BA2065" s="493" t="n">
        <v>78</v>
      </c>
      <c r="BB2065" s="493" t="n">
        <v>81</v>
      </c>
      <c r="BC2065" s="493" t="n">
        <v>77.09999999999999</v>
      </c>
      <c r="BD2065" s="493" t="n">
        <v>77.40000000000001</v>
      </c>
      <c r="BE2065" s="493" t="n">
        <v>81.3</v>
      </c>
      <c r="BF2065" s="493" t="n">
        <v>80.7</v>
      </c>
      <c r="BG2065" s="493" t="n">
        <v>76.5</v>
      </c>
      <c r="BH2065" s="493" t="n">
        <v>78.3</v>
      </c>
      <c r="BI2065" s="493" t="n">
        <v>226.8</v>
      </c>
      <c r="BJ2065" s="493" t="n">
        <v>78</v>
      </c>
      <c r="BK2065" s="493" t="n">
        <v>245.7</v>
      </c>
      <c r="BL2065" s="493" t="n">
        <v>79.5</v>
      </c>
      <c r="BM2065" s="493" t="n">
        <v>245.7</v>
      </c>
      <c r="BN2065" s="493" t="n">
        <v>81.3</v>
      </c>
      <c r="BO2065" s="493" t="n">
        <v>80.09999999999999</v>
      </c>
      <c r="BP2065" s="493" t="n">
        <v>252.9</v>
      </c>
      <c r="BQ2065" s="493" t="n">
        <v>80.40000000000001</v>
      </c>
      <c r="BR2065" s="493" t="n">
        <v>84</v>
      </c>
      <c r="BS2065" s="493" t="n">
        <v>81.59999999999999</v>
      </c>
      <c r="BT2065" s="493" t="n">
        <v>83.09999999999999</v>
      </c>
      <c r="BU2065" s="493" t="n">
        <v>81.90000000000001</v>
      </c>
      <c r="BV2065" s="493" t="n">
        <v>78.59999999999999</v>
      </c>
      <c r="BW2065" s="493" t="n">
        <v>81</v>
      </c>
    </row>
    <row r="2066">
      <c r="A2066" t="inlineStr">
        <is>
          <t>[C9D1] Angiotensin-II 길항제, 고혈압제 (C2) 혹은 이뇨제 복합제제</t>
        </is>
      </c>
      <c r="B2066" t="inlineStr">
        <is>
          <t>동광제약</t>
        </is>
      </c>
      <c r="C2066" t="inlineStr">
        <is>
          <t>텔미스타 플러스</t>
        </is>
      </c>
      <c r="D2066" t="inlineStr">
        <is>
          <t>동광제약</t>
        </is>
      </c>
      <c r="E2066" t="inlineStr">
        <is>
          <t>hydrochlorothiazide,  telmisartan</t>
        </is>
      </c>
      <c r="F2066" t="inlineStr">
        <is>
          <t>종합병원</t>
        </is>
      </c>
      <c r="G2066" t="inlineStr">
        <is>
          <t>Generic</t>
        </is>
      </c>
      <c r="H2066" s="493" t="n">
        <v>0</v>
      </c>
      <c r="I2066" s="493" t="n">
        <v>375</v>
      </c>
      <c r="J2066" s="493" t="n">
        <v>0</v>
      </c>
      <c r="K2066" s="493" t="n">
        <v>156</v>
      </c>
      <c r="L2066" s="493" t="n">
        <v>0</v>
      </c>
      <c r="M2066" s="493" t="n">
        <v>148.8</v>
      </c>
      <c r="N2066" s="493" t="n">
        <v>0</v>
      </c>
      <c r="O2066" s="493" t="n">
        <v>135</v>
      </c>
      <c r="P2066" s="493" t="n">
        <v>0</v>
      </c>
      <c r="Q2066" s="493" t="n">
        <v>147</v>
      </c>
      <c r="R2066" s="493" t="n">
        <v>0</v>
      </c>
      <c r="S2066" s="493" t="n">
        <v>120</v>
      </c>
      <c r="T2066" s="493" t="n">
        <v>0</v>
      </c>
      <c r="U2066" s="493" t="n">
        <v>359.7</v>
      </c>
      <c r="V2066" s="493" t="n">
        <v>240</v>
      </c>
      <c r="W2066" s="493" t="n">
        <v>506</v>
      </c>
      <c r="X2066" s="493" t="n">
        <v>239.7</v>
      </c>
      <c r="Y2066" s="493" t="n">
        <v>119.1</v>
      </c>
      <c r="Z2066" s="493" t="n">
        <v>167.44</v>
      </c>
      <c r="AA2066" s="493" t="n">
        <v>196</v>
      </c>
      <c r="AB2066" s="493" t="n">
        <v>112</v>
      </c>
      <c r="AC2066" s="493" t="n">
        <v>224</v>
      </c>
      <c r="AD2066" s="493" t="n">
        <v>299.85</v>
      </c>
      <c r="AE2066" s="493" t="n">
        <v>224.84</v>
      </c>
      <c r="AF2066" s="493" t="n">
        <v>684.4400000000001</v>
      </c>
      <c r="AG2066" s="493" t="n">
        <v>458.85</v>
      </c>
      <c r="AH2066" s="493" t="n">
        <v>616.54</v>
      </c>
      <c r="AI2066" s="493" t="n">
        <v>1031.22</v>
      </c>
      <c r="AJ2066" s="493" t="n">
        <v>458.04</v>
      </c>
      <c r="AK2066" s="493" t="n">
        <v>945.49</v>
      </c>
      <c r="AL2066" s="493" t="n">
        <v>1304.64</v>
      </c>
      <c r="AM2066" s="493" t="n">
        <v>1213.68</v>
      </c>
      <c r="AN2066" s="493" t="n">
        <v>698.72</v>
      </c>
      <c r="AO2066" s="493" t="n">
        <v>1041.64</v>
      </c>
      <c r="AP2066" s="493" t="n">
        <v>1073.88</v>
      </c>
      <c r="AQ2066" s="493" t="n">
        <v>889.1900000000001</v>
      </c>
      <c r="AR2066" s="493" t="n">
        <v>949.1799999999999</v>
      </c>
      <c r="AS2066" s="493" t="n">
        <v>1558.9</v>
      </c>
      <c r="AT2066" s="493" t="n">
        <v>1575.95</v>
      </c>
      <c r="AU2066" s="493" t="n">
        <v>2391.76</v>
      </c>
      <c r="AV2066" s="493" t="n">
        <v>1438.6</v>
      </c>
      <c r="AW2066" s="493" t="n">
        <v>1479</v>
      </c>
      <c r="AX2066" s="493" t="n">
        <v>2757.48</v>
      </c>
      <c r="AY2066" s="493" t="n">
        <v>1328.24</v>
      </c>
      <c r="AZ2066" s="493" t="n">
        <v>1264.47</v>
      </c>
      <c r="BA2066" s="493" t="n">
        <v>1605</v>
      </c>
      <c r="BB2066" s="493" t="n">
        <v>1532.55</v>
      </c>
      <c r="BC2066" s="493" t="n">
        <v>2335.2</v>
      </c>
      <c r="BD2066" s="493" t="n">
        <v>2156.7</v>
      </c>
      <c r="BE2066" s="493" t="n">
        <v>828.6</v>
      </c>
      <c r="BF2066" s="493" t="n">
        <v>1988.78</v>
      </c>
      <c r="BG2066" s="493" t="n">
        <v>1243.8</v>
      </c>
      <c r="BH2066" s="493" t="n">
        <v>1148.7</v>
      </c>
      <c r="BI2066" s="493" t="n">
        <v>2026.5</v>
      </c>
      <c r="BJ2066" s="493" t="n">
        <v>1884.26</v>
      </c>
      <c r="BK2066" s="493" t="n">
        <v>1701.12</v>
      </c>
      <c r="BL2066" s="493" t="n">
        <v>2738.1</v>
      </c>
      <c r="BM2066" s="493" t="n">
        <v>1222.8</v>
      </c>
      <c r="BN2066" s="493" t="n">
        <v>1629.6</v>
      </c>
      <c r="BO2066" s="493" t="n">
        <v>1537.06</v>
      </c>
      <c r="BP2066" s="493" t="n">
        <v>1341.6</v>
      </c>
      <c r="BQ2066" s="493" t="n">
        <v>1090.5</v>
      </c>
      <c r="BR2066" s="493" t="n">
        <v>1351</v>
      </c>
      <c r="BS2066" s="493" t="n">
        <v>1252.22</v>
      </c>
      <c r="BT2066" s="493" t="n">
        <v>1791.9</v>
      </c>
      <c r="BU2066" s="493" t="n">
        <v>679.2</v>
      </c>
      <c r="BV2066" s="493" t="n">
        <v>1167.81</v>
      </c>
      <c r="BW2066" s="493" t="n">
        <v>1834.8</v>
      </c>
    </row>
    <row r="2067">
      <c r="A2067" t="inlineStr">
        <is>
          <t>[C9D1] Angiotensin-II 길항제, 고혈압제 (C2) 혹은 이뇨제 복합제제</t>
        </is>
      </c>
      <c r="B2067" t="inlineStr">
        <is>
          <t>동광제약</t>
        </is>
      </c>
      <c r="C2067" t="inlineStr">
        <is>
          <t>텔미스타 플러스</t>
        </is>
      </c>
      <c r="D2067" t="inlineStr">
        <is>
          <t>동광제약</t>
        </is>
      </c>
      <c r="E2067" t="inlineStr">
        <is>
          <t>hydrochlorothiazide,  telmisartan</t>
        </is>
      </c>
      <c r="F2067" t="inlineStr">
        <is>
          <t>병원</t>
        </is>
      </c>
      <c r="G2067" t="inlineStr">
        <is>
          <t>Generic</t>
        </is>
      </c>
      <c r="H2067" s="493" t="n">
        <v>0</v>
      </c>
      <c r="I2067" s="493" t="n">
        <v>759.3</v>
      </c>
      <c r="J2067" s="493" t="n">
        <v>339.3</v>
      </c>
      <c r="K2067" s="493" t="n">
        <v>462.18</v>
      </c>
      <c r="L2067" s="493" t="n">
        <v>644.01</v>
      </c>
      <c r="M2067" s="493" t="n">
        <v>997.35</v>
      </c>
      <c r="N2067" s="493" t="n">
        <v>819.8099999999999</v>
      </c>
      <c r="O2067" s="493" t="n">
        <v>697.8</v>
      </c>
      <c r="P2067" s="493" t="n">
        <v>1520.1</v>
      </c>
      <c r="Q2067" s="493" t="n">
        <v>488.5</v>
      </c>
      <c r="R2067" s="493" t="n">
        <v>1960</v>
      </c>
      <c r="S2067" s="493" t="n">
        <v>8175.65</v>
      </c>
      <c r="T2067" s="493" t="n">
        <v>5514.46</v>
      </c>
      <c r="U2067" s="493" t="n">
        <v>6859.16</v>
      </c>
      <c r="V2067" s="493" t="n">
        <v>6956.5</v>
      </c>
      <c r="W2067" s="493" t="n">
        <v>24709.75</v>
      </c>
      <c r="X2067" s="493" t="n">
        <v>25951.75</v>
      </c>
      <c r="Y2067" s="493" t="n">
        <v>19856.87</v>
      </c>
      <c r="Z2067" s="493" t="n">
        <v>22117.29</v>
      </c>
      <c r="AA2067" s="493" t="n">
        <v>11307.13</v>
      </c>
      <c r="AB2067" s="493" t="n">
        <v>6564.63</v>
      </c>
      <c r="AC2067" s="493" t="n">
        <v>5510.12</v>
      </c>
      <c r="AD2067" s="493" t="n">
        <v>7329.07</v>
      </c>
      <c r="AE2067" s="493" t="n">
        <v>8205.24</v>
      </c>
      <c r="AF2067" s="493" t="n">
        <v>6330.64</v>
      </c>
      <c r="AG2067" s="493" t="n">
        <v>6985.75</v>
      </c>
      <c r="AH2067" s="493" t="n">
        <v>5880.35</v>
      </c>
      <c r="AI2067" s="493" t="n">
        <v>6689.48</v>
      </c>
      <c r="AJ2067" s="493" t="n">
        <v>5709.71</v>
      </c>
      <c r="AK2067" s="493" t="n">
        <v>6494.3</v>
      </c>
      <c r="AL2067" s="493" t="n">
        <v>5745.4</v>
      </c>
      <c r="AM2067" s="493" t="n">
        <v>7807.1</v>
      </c>
      <c r="AN2067" s="493" t="n">
        <v>7284.32</v>
      </c>
      <c r="AO2067" s="493" t="n">
        <v>5603.85</v>
      </c>
      <c r="AP2067" s="493" t="n">
        <v>5860.67</v>
      </c>
      <c r="AQ2067" s="493" t="n">
        <v>5131.41</v>
      </c>
      <c r="AR2067" s="493" t="n">
        <v>6485.3</v>
      </c>
      <c r="AS2067" s="493" t="n">
        <v>5729.3</v>
      </c>
      <c r="AT2067" s="493" t="n">
        <v>7151.32</v>
      </c>
      <c r="AU2067" s="493" t="n">
        <v>7223.42</v>
      </c>
      <c r="AV2067" s="493" t="n">
        <v>8403.82</v>
      </c>
      <c r="AW2067" s="493" t="n">
        <v>8981.98</v>
      </c>
      <c r="AX2067" s="493" t="n">
        <v>7875.3</v>
      </c>
      <c r="AY2067" s="493" t="n">
        <v>11249.34</v>
      </c>
      <c r="AZ2067" s="493" t="n">
        <v>9165.190000000001</v>
      </c>
      <c r="BA2067" s="493" t="n">
        <v>10438.41</v>
      </c>
      <c r="BB2067" s="493" t="n">
        <v>8798.1</v>
      </c>
      <c r="BC2067" s="493" t="n">
        <v>11937.8</v>
      </c>
      <c r="BD2067" s="493" t="n">
        <v>9405</v>
      </c>
      <c r="BE2067" s="493" t="n">
        <v>10196.35</v>
      </c>
      <c r="BF2067" s="493" t="n">
        <v>11104.3</v>
      </c>
      <c r="BG2067" s="493" t="n">
        <v>9435.870000000001</v>
      </c>
      <c r="BH2067" s="493" t="n">
        <v>12152.86</v>
      </c>
      <c r="BI2067" s="493" t="n">
        <v>8357.17</v>
      </c>
      <c r="BJ2067" s="493" t="n">
        <v>17570.63</v>
      </c>
      <c r="BK2067" s="493" t="n">
        <v>11187.03</v>
      </c>
      <c r="BL2067" s="493" t="n">
        <v>15510.89</v>
      </c>
      <c r="BM2067" s="493" t="n">
        <v>12336.11</v>
      </c>
      <c r="BN2067" s="493" t="n">
        <v>13169.58</v>
      </c>
      <c r="BO2067" s="493" t="n">
        <v>10969.58</v>
      </c>
      <c r="BP2067" s="493" t="n">
        <v>12735.03</v>
      </c>
      <c r="BQ2067" s="493" t="n">
        <v>11878.41</v>
      </c>
      <c r="BR2067" s="493" t="n">
        <v>12026.24</v>
      </c>
      <c r="BS2067" s="493" t="n">
        <v>10285.35</v>
      </c>
      <c r="BT2067" s="493" t="n">
        <v>13189.96</v>
      </c>
      <c r="BU2067" s="493" t="n">
        <v>12188.22</v>
      </c>
      <c r="BV2067" s="493" t="n">
        <v>12055.09</v>
      </c>
      <c r="BW2067" s="493" t="n">
        <v>10453.52</v>
      </c>
    </row>
    <row r="2068">
      <c r="A2068" t="inlineStr">
        <is>
          <t>[C9D1] Angiotensin-II 길항제, 고혈압제 (C2) 혹은 이뇨제 복합제제</t>
        </is>
      </c>
      <c r="B2068" t="inlineStr">
        <is>
          <t>동광제약</t>
        </is>
      </c>
      <c r="C2068" t="inlineStr">
        <is>
          <t>텔미스타 플러스</t>
        </is>
      </c>
      <c r="D2068" t="inlineStr">
        <is>
          <t>동광제약</t>
        </is>
      </c>
      <c r="E2068" t="inlineStr">
        <is>
          <t>hydrochlorothiazide,  telmisartan</t>
        </is>
      </c>
      <c r="F2068" t="inlineStr">
        <is>
          <t>의원</t>
        </is>
      </c>
      <c r="G2068" t="inlineStr">
        <is>
          <t>Generic</t>
        </is>
      </c>
      <c r="H2068" s="493" t="n">
        <v>98754.92999999999</v>
      </c>
      <c r="I2068" s="493" t="n">
        <v>101665.22</v>
      </c>
      <c r="J2068" s="493" t="n">
        <v>113255.82</v>
      </c>
      <c r="K2068" s="493" t="n">
        <v>110614.72</v>
      </c>
      <c r="L2068" s="493" t="n">
        <v>113212.79</v>
      </c>
      <c r="M2068" s="493" t="n">
        <v>108101.66</v>
      </c>
      <c r="N2068" s="493" t="n">
        <v>115032.7</v>
      </c>
      <c r="O2068" s="493" t="n">
        <v>109809.87</v>
      </c>
      <c r="P2068" s="493" t="n">
        <v>112376.78</v>
      </c>
      <c r="Q2068" s="493" t="n">
        <v>103007.87</v>
      </c>
      <c r="R2068" s="493" t="n">
        <v>119519.14</v>
      </c>
      <c r="S2068" s="493" t="n">
        <v>169473.9</v>
      </c>
      <c r="T2068" s="493" t="n">
        <v>186469.18</v>
      </c>
      <c r="U2068" s="493" t="n">
        <v>189971.68</v>
      </c>
      <c r="V2068" s="493" t="n">
        <v>191927.51</v>
      </c>
      <c r="W2068" s="493" t="n">
        <v>205394</v>
      </c>
      <c r="X2068" s="493" t="n">
        <v>202088.2</v>
      </c>
      <c r="Y2068" s="493" t="n">
        <v>201060.31</v>
      </c>
      <c r="Z2068" s="493" t="n">
        <v>190294.45</v>
      </c>
      <c r="AA2068" s="493" t="n">
        <v>203411.11</v>
      </c>
      <c r="AB2068" s="493" t="n">
        <v>195035.68</v>
      </c>
      <c r="AC2068" s="493" t="n">
        <v>214752.06</v>
      </c>
      <c r="AD2068" s="493" t="n">
        <v>219140.07</v>
      </c>
      <c r="AE2068" s="493" t="n">
        <v>228626.84</v>
      </c>
      <c r="AF2068" s="493" t="n">
        <v>217168.42</v>
      </c>
      <c r="AG2068" s="493" t="n">
        <v>218898.7</v>
      </c>
      <c r="AH2068" s="493" t="n">
        <v>228816.76</v>
      </c>
      <c r="AI2068" s="493" t="n">
        <v>214893.09</v>
      </c>
      <c r="AJ2068" s="493" t="n">
        <v>220690.9</v>
      </c>
      <c r="AK2068" s="493" t="n">
        <v>241542.51</v>
      </c>
      <c r="AL2068" s="493" t="n">
        <v>219472.64</v>
      </c>
      <c r="AM2068" s="493" t="n">
        <v>212629.88</v>
      </c>
      <c r="AN2068" s="493" t="n">
        <v>211266.72</v>
      </c>
      <c r="AO2068" s="493" t="n">
        <v>227071.8</v>
      </c>
      <c r="AP2068" s="493" t="n">
        <v>203949.07</v>
      </c>
      <c r="AQ2068" s="493" t="n">
        <v>225228.73</v>
      </c>
      <c r="AR2068" s="493" t="n">
        <v>219924.72</v>
      </c>
      <c r="AS2068" s="493" t="n">
        <v>216560.68</v>
      </c>
      <c r="AT2068" s="493" t="n">
        <v>219836.25</v>
      </c>
      <c r="AU2068" s="493" t="n">
        <v>220080</v>
      </c>
      <c r="AV2068" s="493" t="n">
        <v>224816.76</v>
      </c>
      <c r="AW2068" s="493" t="n">
        <v>203416.73</v>
      </c>
      <c r="AX2068" s="493" t="n">
        <v>228373.77</v>
      </c>
      <c r="AY2068" s="493" t="n">
        <v>204882.76</v>
      </c>
      <c r="AZ2068" s="493" t="n">
        <v>221403.79</v>
      </c>
      <c r="BA2068" s="493" t="n">
        <v>225902.48</v>
      </c>
      <c r="BB2068" s="493" t="n">
        <v>209838.4</v>
      </c>
      <c r="BC2068" s="493" t="n">
        <v>232046.66</v>
      </c>
      <c r="BD2068" s="493" t="n">
        <v>226348.13</v>
      </c>
      <c r="BE2068" s="493" t="n">
        <v>206724.99</v>
      </c>
      <c r="BF2068" s="493" t="n">
        <v>244526.83</v>
      </c>
      <c r="BG2068" s="493" t="n">
        <v>244839.1</v>
      </c>
      <c r="BH2068" s="493" t="n">
        <v>252461.64</v>
      </c>
      <c r="BI2068" s="493" t="n">
        <v>241128.46</v>
      </c>
      <c r="BJ2068" s="493" t="n">
        <v>265698.66</v>
      </c>
      <c r="BK2068" s="493" t="n">
        <v>226719.44</v>
      </c>
      <c r="BL2068" s="493" t="n">
        <v>285064.45</v>
      </c>
      <c r="BM2068" s="493" t="n">
        <v>222466.86</v>
      </c>
      <c r="BN2068" s="493" t="n">
        <v>208980.39</v>
      </c>
      <c r="BO2068" s="493" t="n">
        <v>253564.68</v>
      </c>
      <c r="BP2068" s="493" t="n">
        <v>236712.33</v>
      </c>
      <c r="BQ2068" s="493" t="n">
        <v>201724.92</v>
      </c>
      <c r="BR2068" s="493" t="n">
        <v>249099.31</v>
      </c>
      <c r="BS2068" s="493" t="n">
        <v>240048.01</v>
      </c>
      <c r="BT2068" s="493" t="n">
        <v>221339.78</v>
      </c>
      <c r="BU2068" s="493" t="n">
        <v>239359.85</v>
      </c>
      <c r="BV2068" s="493" t="n">
        <v>242928.91</v>
      </c>
      <c r="BW2068" s="493" t="n">
        <v>228715.95</v>
      </c>
    </row>
    <row r="2069">
      <c r="A2069" t="inlineStr">
        <is>
          <t>[C9D1] Angiotensin-II 길항제, 고혈압제 (C2) 혹은 이뇨제 복합제제</t>
        </is>
      </c>
      <c r="B2069" t="inlineStr">
        <is>
          <t>동광제약</t>
        </is>
      </c>
      <c r="C2069" t="inlineStr">
        <is>
          <t>텔미스타 플러스</t>
        </is>
      </c>
      <c r="D2069" t="inlineStr">
        <is>
          <t>동광제약</t>
        </is>
      </c>
      <c r="E2069" t="inlineStr">
        <is>
          <t>hydrochlorothiazide,  telmisartan</t>
        </is>
      </c>
      <c r="F2069" t="inlineStr">
        <is>
          <t>보건소</t>
        </is>
      </c>
      <c r="G2069" t="inlineStr">
        <is>
          <t>Generic</t>
        </is>
      </c>
      <c r="H2069" s="493" t="n">
        <v>0</v>
      </c>
      <c r="I2069" s="493" t="n">
        <v>0</v>
      </c>
      <c r="J2069" s="493" t="n">
        <v>0</v>
      </c>
      <c r="K2069" s="493" t="n">
        <v>315.9</v>
      </c>
      <c r="L2069" s="493" t="n">
        <v>0</v>
      </c>
      <c r="M2069" s="493" t="n">
        <v>0</v>
      </c>
      <c r="N2069" s="493" t="n">
        <v>248.4</v>
      </c>
      <c r="O2069" s="493" t="n">
        <v>0</v>
      </c>
      <c r="P2069" s="493" t="n">
        <v>0</v>
      </c>
      <c r="Q2069" s="493" t="n">
        <v>94.2</v>
      </c>
      <c r="R2069" s="493" t="n">
        <v>0</v>
      </c>
      <c r="S2069" s="493" t="n">
        <v>73.8</v>
      </c>
      <c r="T2069" s="493" t="n">
        <v>222.3</v>
      </c>
      <c r="U2069" s="493" t="n">
        <v>0</v>
      </c>
      <c r="V2069" s="493" t="n">
        <v>0</v>
      </c>
      <c r="W2069" s="493" t="n">
        <v>533.7</v>
      </c>
      <c r="X2069" s="493" t="n">
        <v>0</v>
      </c>
      <c r="Y2069" s="493" t="n">
        <v>0</v>
      </c>
      <c r="Z2069" s="493" t="n">
        <v>104.1</v>
      </c>
      <c r="AA2069" s="493" t="n">
        <v>147.6</v>
      </c>
      <c r="AB2069" s="493" t="n">
        <v>0</v>
      </c>
      <c r="AC2069" s="493" t="n">
        <v>211.5</v>
      </c>
      <c r="AD2069" s="493" t="n">
        <v>3748.8</v>
      </c>
      <c r="AE2069" s="493" t="n">
        <v>1959.6</v>
      </c>
      <c r="AF2069" s="493" t="n">
        <v>3224.4</v>
      </c>
      <c r="AG2069" s="493" t="n">
        <v>0</v>
      </c>
      <c r="AH2069" s="493" t="n">
        <v>4521</v>
      </c>
      <c r="AI2069" s="493" t="n">
        <v>434.4</v>
      </c>
      <c r="AJ2069" s="493" t="n">
        <v>0</v>
      </c>
      <c r="AK2069" s="493" t="n">
        <v>169.2</v>
      </c>
      <c r="AL2069" s="493" t="n">
        <v>7876.8</v>
      </c>
      <c r="AM2069" s="493" t="n">
        <v>151.2</v>
      </c>
      <c r="AN2069" s="493" t="n">
        <v>0</v>
      </c>
      <c r="AO2069" s="493" t="n">
        <v>314.7</v>
      </c>
      <c r="AP2069" s="493" t="n">
        <v>1227.3</v>
      </c>
      <c r="AQ2069" s="493" t="n">
        <v>2013.6</v>
      </c>
      <c r="AR2069" s="493" t="n">
        <v>0</v>
      </c>
      <c r="AS2069" s="493" t="n">
        <v>2046</v>
      </c>
      <c r="AT2069" s="493" t="n">
        <v>0</v>
      </c>
      <c r="AU2069" s="493" t="n">
        <v>996.6</v>
      </c>
      <c r="AV2069" s="493" t="n">
        <v>675.6</v>
      </c>
      <c r="AW2069" s="493" t="n">
        <v>1764.9</v>
      </c>
      <c r="AX2069" s="493" t="n">
        <v>265.2</v>
      </c>
      <c r="AY2069" s="493" t="n">
        <v>298.8</v>
      </c>
      <c r="AZ2069" s="493" t="n">
        <v>1927.8</v>
      </c>
      <c r="BA2069" s="493" t="n">
        <v>737.1</v>
      </c>
      <c r="BB2069" s="493" t="n">
        <v>8265.6</v>
      </c>
      <c r="BC2069" s="493" t="n">
        <v>1750.8</v>
      </c>
      <c r="BD2069" s="493" t="n">
        <v>1835.7</v>
      </c>
      <c r="BE2069" s="493" t="n">
        <v>618</v>
      </c>
      <c r="BF2069" s="493" t="n">
        <v>1246.5</v>
      </c>
      <c r="BG2069" s="493" t="n">
        <v>257.4</v>
      </c>
      <c r="BH2069" s="493" t="n">
        <v>602.35</v>
      </c>
      <c r="BI2069" s="493" t="n">
        <v>1697.4</v>
      </c>
      <c r="BJ2069" s="493" t="n">
        <v>0</v>
      </c>
      <c r="BK2069" s="493" t="n">
        <v>297</v>
      </c>
      <c r="BL2069" s="493" t="n">
        <v>1069.2</v>
      </c>
      <c r="BM2069" s="493" t="n">
        <v>0</v>
      </c>
      <c r="BN2069" s="493" t="n">
        <v>272.7</v>
      </c>
      <c r="BO2069" s="493" t="n">
        <v>1198.8</v>
      </c>
      <c r="BP2069" s="493" t="n">
        <v>0</v>
      </c>
      <c r="BQ2069" s="493" t="n">
        <v>544.5</v>
      </c>
      <c r="BR2069" s="493" t="n">
        <v>695.7</v>
      </c>
      <c r="BS2069" s="493" t="n">
        <v>0</v>
      </c>
      <c r="BT2069" s="493" t="n">
        <v>462.6</v>
      </c>
      <c r="BU2069" s="493" t="n">
        <v>897.3</v>
      </c>
      <c r="BV2069" s="493" t="n">
        <v>303.3</v>
      </c>
      <c r="BW2069" s="493" t="n">
        <v>304.2</v>
      </c>
    </row>
    <row r="2070">
      <c r="A2070" t="inlineStr">
        <is>
          <t>[C9D1] Angiotensin-II 길항제, 고혈압제 (C2) 혹은 이뇨제 복합제제</t>
        </is>
      </c>
      <c r="B2070" t="inlineStr">
        <is>
          <t>동광제약</t>
        </is>
      </c>
      <c r="C2070" t="inlineStr">
        <is>
          <t>텔미스타 플러스</t>
        </is>
      </c>
      <c r="D2070" t="inlineStr">
        <is>
          <t>동광제약</t>
        </is>
      </c>
      <c r="E2070" t="inlineStr">
        <is>
          <t>hydrochlorothiazide,  telmisartan</t>
        </is>
      </c>
      <c r="F2070" t="inlineStr">
        <is>
          <t>기타(치과의원, 치과병원 등)</t>
        </is>
      </c>
      <c r="G2070" t="inlineStr">
        <is>
          <t>Generic</t>
        </is>
      </c>
      <c r="H2070" s="493" t="n">
        <v>0</v>
      </c>
      <c r="I2070" s="493" t="n">
        <v>0</v>
      </c>
      <c r="J2070" s="493" t="n">
        <v>0</v>
      </c>
      <c r="K2070" s="493" t="n">
        <v>0</v>
      </c>
      <c r="L2070" s="493" t="n">
        <v>39.69</v>
      </c>
      <c r="M2070" s="493" t="n">
        <v>0</v>
      </c>
      <c r="N2070" s="493" t="n">
        <v>0</v>
      </c>
      <c r="O2070" s="493" t="n">
        <v>0</v>
      </c>
      <c r="P2070" s="493" t="n">
        <v>0</v>
      </c>
      <c r="Q2070" s="493" t="n">
        <v>0</v>
      </c>
      <c r="R2070" s="493" t="n">
        <v>0</v>
      </c>
      <c r="S2070" s="493" t="n">
        <v>0</v>
      </c>
      <c r="T2070" s="493" t="n">
        <v>0</v>
      </c>
      <c r="U2070" s="493" t="n">
        <v>0</v>
      </c>
      <c r="V2070" s="493" t="n">
        <v>0</v>
      </c>
      <c r="W2070" s="493" t="n">
        <v>0</v>
      </c>
      <c r="X2070" s="493" t="n">
        <v>0</v>
      </c>
      <c r="Y2070" s="493" t="n">
        <v>0</v>
      </c>
      <c r="Z2070" s="493" t="n">
        <v>0</v>
      </c>
      <c r="AA2070" s="493" t="n">
        <v>0</v>
      </c>
      <c r="AB2070" s="493" t="n">
        <v>0</v>
      </c>
      <c r="AC2070" s="493" t="n">
        <v>0</v>
      </c>
      <c r="AD2070" s="493" t="n">
        <v>58.5</v>
      </c>
      <c r="AE2070" s="493" t="n">
        <v>0</v>
      </c>
      <c r="AF2070" s="493" t="n">
        <v>0</v>
      </c>
      <c r="AG2070" s="493" t="n">
        <v>0</v>
      </c>
      <c r="AH2070" s="493" t="n">
        <v>116.4</v>
      </c>
      <c r="AI2070" s="493" t="n">
        <v>0</v>
      </c>
      <c r="AJ2070" s="493" t="n">
        <v>117</v>
      </c>
      <c r="AK2070" s="493" t="n">
        <v>70.5</v>
      </c>
      <c r="AL2070" s="493" t="n">
        <v>0</v>
      </c>
      <c r="AM2070" s="493" t="n">
        <v>0</v>
      </c>
      <c r="AN2070" s="493" t="n">
        <v>0</v>
      </c>
      <c r="AO2070" s="493" t="n">
        <v>0</v>
      </c>
      <c r="AP2070" s="493" t="n">
        <v>0</v>
      </c>
      <c r="AQ2070" s="493" t="n">
        <v>0</v>
      </c>
      <c r="AR2070" s="493" t="n">
        <v>0</v>
      </c>
      <c r="AS2070" s="493" t="n">
        <v>0</v>
      </c>
      <c r="AT2070" s="493" t="n">
        <v>0</v>
      </c>
      <c r="AU2070" s="493" t="n">
        <v>0</v>
      </c>
      <c r="AV2070" s="493" t="n">
        <v>155.4</v>
      </c>
      <c r="AW2070" s="493" t="n">
        <v>450</v>
      </c>
      <c r="AX2070" s="493" t="n">
        <v>0</v>
      </c>
      <c r="AY2070" s="493" t="n">
        <v>0</v>
      </c>
      <c r="AZ2070" s="493" t="n">
        <v>0</v>
      </c>
      <c r="BA2070" s="493" t="n">
        <v>0</v>
      </c>
      <c r="BB2070" s="493" t="n">
        <v>393.3</v>
      </c>
      <c r="BC2070" s="493" t="n">
        <v>0</v>
      </c>
      <c r="BD2070" s="493" t="n">
        <v>0</v>
      </c>
      <c r="BE2070" s="493" t="n">
        <v>0</v>
      </c>
      <c r="BF2070" s="493" t="n">
        <v>516.6</v>
      </c>
      <c r="BG2070" s="493" t="n">
        <v>0</v>
      </c>
      <c r="BH2070" s="493" t="n">
        <v>0</v>
      </c>
      <c r="BI2070" s="493" t="n">
        <v>470.7</v>
      </c>
      <c r="BJ2070" s="493" t="n">
        <v>0</v>
      </c>
      <c r="BK2070" s="493" t="n">
        <v>0</v>
      </c>
      <c r="BL2070" s="493" t="n">
        <v>0</v>
      </c>
      <c r="BM2070" s="493" t="n">
        <v>0</v>
      </c>
      <c r="BN2070" s="493" t="n">
        <v>0</v>
      </c>
      <c r="BO2070" s="493" t="n">
        <v>0</v>
      </c>
      <c r="BP2070" s="493" t="n">
        <v>0</v>
      </c>
      <c r="BQ2070" s="493" t="n">
        <v>0</v>
      </c>
      <c r="BR2070" s="493" t="n">
        <v>0</v>
      </c>
      <c r="BS2070" s="493" t="n">
        <v>0</v>
      </c>
      <c r="BT2070" s="493" t="n">
        <v>0</v>
      </c>
      <c r="BU2070" s="493" t="n">
        <v>0</v>
      </c>
      <c r="BV2070" s="493" t="n">
        <v>0</v>
      </c>
      <c r="BW2070" s="493" t="n">
        <v>0</v>
      </c>
    </row>
    <row r="2071">
      <c r="A2071" t="inlineStr">
        <is>
          <t>[C9D1] Angiotensin-II 길항제, 고혈압제 (C2) 혹은 이뇨제 복합제제</t>
        </is>
      </c>
      <c r="B2071" t="inlineStr">
        <is>
          <t>동구 바이오</t>
        </is>
      </c>
      <c r="C2071" t="inlineStr">
        <is>
          <t>오메조탄 플러스</t>
        </is>
      </c>
      <c r="D2071" t="inlineStr">
        <is>
          <t>동구 바이오</t>
        </is>
      </c>
      <c r="E2071" t="inlineStr">
        <is>
          <t>hydrochlorothiazide,  olmesartan medoxomil</t>
        </is>
      </c>
      <c r="F2071" t="inlineStr">
        <is>
          <t>의원</t>
        </is>
      </c>
      <c r="G2071" t="inlineStr">
        <is>
          <t>Generic</t>
        </is>
      </c>
      <c r="H2071" s="493" t="n">
        <v>0</v>
      </c>
      <c r="I2071" s="493" t="n">
        <v>0</v>
      </c>
      <c r="J2071" s="493" t="n">
        <v>0</v>
      </c>
      <c r="K2071" s="493" t="n">
        <v>0</v>
      </c>
      <c r="L2071" s="493" t="n">
        <v>0</v>
      </c>
      <c r="M2071" s="493" t="n">
        <v>0</v>
      </c>
      <c r="N2071" s="493" t="n">
        <v>0</v>
      </c>
      <c r="O2071" s="493" t="n">
        <v>0</v>
      </c>
      <c r="P2071" s="493" t="n">
        <v>0</v>
      </c>
      <c r="Q2071" s="493" t="n">
        <v>0</v>
      </c>
      <c r="R2071" s="493" t="n">
        <v>0</v>
      </c>
      <c r="S2071" s="493" t="n">
        <v>0</v>
      </c>
      <c r="T2071" s="493" t="n">
        <v>0</v>
      </c>
      <c r="U2071" s="493" t="n">
        <v>0</v>
      </c>
      <c r="V2071" s="493" t="n">
        <v>0</v>
      </c>
      <c r="W2071" s="493" t="n">
        <v>0</v>
      </c>
      <c r="X2071" s="493" t="n">
        <v>0</v>
      </c>
      <c r="Y2071" s="493" t="n">
        <v>0</v>
      </c>
      <c r="Z2071" s="493" t="n">
        <v>0</v>
      </c>
      <c r="AA2071" s="493" t="n">
        <v>0</v>
      </c>
      <c r="AB2071" s="493" t="n">
        <v>0</v>
      </c>
      <c r="AC2071" s="493" t="n">
        <v>0</v>
      </c>
      <c r="AD2071" s="493" t="n">
        <v>0</v>
      </c>
      <c r="AE2071" s="493" t="n">
        <v>0</v>
      </c>
      <c r="AF2071" s="493" t="n">
        <v>0</v>
      </c>
      <c r="AG2071" s="493" t="n">
        <v>0</v>
      </c>
      <c r="AH2071" s="493" t="n">
        <v>0</v>
      </c>
      <c r="AI2071" s="493" t="n">
        <v>0</v>
      </c>
      <c r="AJ2071" s="493" t="n">
        <v>0</v>
      </c>
      <c r="AK2071" s="493" t="n">
        <v>0</v>
      </c>
      <c r="AL2071" s="493" t="n">
        <v>0</v>
      </c>
      <c r="AM2071" s="493" t="n">
        <v>0</v>
      </c>
      <c r="AN2071" s="493" t="n">
        <v>0</v>
      </c>
      <c r="AO2071" s="493" t="n">
        <v>2400</v>
      </c>
      <c r="AP2071" s="493" t="n">
        <v>2168.4</v>
      </c>
      <c r="AQ2071" s="493" t="n">
        <v>3763.8</v>
      </c>
      <c r="AR2071" s="493" t="n">
        <v>5845.58</v>
      </c>
      <c r="AS2071" s="493" t="n">
        <v>6047.85</v>
      </c>
      <c r="AT2071" s="493" t="n">
        <v>7695.55</v>
      </c>
      <c r="AU2071" s="493" t="n">
        <v>6513.45</v>
      </c>
      <c r="AV2071" s="493" t="n">
        <v>16888.03</v>
      </c>
      <c r="AW2071" s="493" t="n">
        <v>27774.92</v>
      </c>
      <c r="AX2071" s="493" t="n">
        <v>32763.34</v>
      </c>
      <c r="AY2071" s="493" t="n">
        <v>34247.71</v>
      </c>
      <c r="AZ2071" s="493" t="n">
        <v>33441.48</v>
      </c>
      <c r="BA2071" s="493" t="n">
        <v>35945.4</v>
      </c>
      <c r="BB2071" s="493" t="n">
        <v>27947.49</v>
      </c>
      <c r="BC2071" s="493" t="n">
        <v>31170.63</v>
      </c>
      <c r="BD2071" s="493" t="n">
        <v>14420.18</v>
      </c>
      <c r="BE2071" s="493" t="n">
        <v>3395.48</v>
      </c>
      <c r="BF2071" s="493" t="n">
        <v>3060.75</v>
      </c>
      <c r="BG2071" s="493" t="n">
        <v>4053.49</v>
      </c>
      <c r="BH2071" s="493" t="n">
        <v>0</v>
      </c>
      <c r="BI2071" s="493" t="n">
        <v>2628.9</v>
      </c>
      <c r="BJ2071" s="493" t="n">
        <v>0</v>
      </c>
      <c r="BK2071" s="493" t="n">
        <v>0</v>
      </c>
      <c r="BL2071" s="493" t="n">
        <v>0</v>
      </c>
      <c r="BM2071" s="493" t="n">
        <v>0</v>
      </c>
      <c r="BN2071" s="493" t="n">
        <v>0</v>
      </c>
      <c r="BO2071" s="493" t="n">
        <v>0</v>
      </c>
      <c r="BP2071" s="493" t="n">
        <v>0</v>
      </c>
      <c r="BQ2071" s="493" t="n">
        <v>0</v>
      </c>
      <c r="BR2071" s="493" t="n">
        <v>0</v>
      </c>
      <c r="BS2071" s="493" t="n">
        <v>0</v>
      </c>
      <c r="BT2071" s="493" t="n">
        <v>0</v>
      </c>
      <c r="BU2071" s="493" t="n">
        <v>0</v>
      </c>
      <c r="BV2071" s="493" t="n">
        <v>0</v>
      </c>
      <c r="BW2071" s="493" t="n">
        <v>0</v>
      </c>
    </row>
    <row r="2072">
      <c r="A2072" t="inlineStr">
        <is>
          <t>[C9D1] Angiotensin-II 길항제, 고혈압제 (C2) 혹은 이뇨제 복합제제</t>
        </is>
      </c>
      <c r="B2072" t="inlineStr">
        <is>
          <t>동국제약</t>
        </is>
      </c>
      <c r="C2072" t="inlineStr">
        <is>
          <t>올메론 플러스</t>
        </is>
      </c>
      <c r="D2072" t="inlineStr">
        <is>
          <t>동국제약</t>
        </is>
      </c>
      <c r="E2072" t="inlineStr">
        <is>
          <t>hydrochlorothiazide,  olmesartan medoxomil</t>
        </is>
      </c>
      <c r="F2072" t="inlineStr">
        <is>
          <t>종합병원</t>
        </is>
      </c>
      <c r="G2072" t="inlineStr">
        <is>
          <t>Generic</t>
        </is>
      </c>
      <c r="H2072" s="493" t="n">
        <v>933</v>
      </c>
      <c r="I2072" s="493" t="n">
        <v>1326.44</v>
      </c>
      <c r="J2072" s="493" t="n">
        <v>780.37</v>
      </c>
      <c r="K2072" s="493" t="n">
        <v>3261.42</v>
      </c>
      <c r="L2072" s="493" t="n">
        <v>729.6</v>
      </c>
      <c r="M2072" s="493" t="n">
        <v>1987.84</v>
      </c>
      <c r="N2072" s="493" t="n">
        <v>1595.7</v>
      </c>
      <c r="O2072" s="493" t="n">
        <v>1324.64</v>
      </c>
      <c r="P2072" s="493" t="n">
        <v>859.12</v>
      </c>
      <c r="Q2072" s="493" t="n">
        <v>1155.36</v>
      </c>
      <c r="R2072" s="493" t="n">
        <v>1085.8</v>
      </c>
      <c r="S2072" s="493" t="n">
        <v>2148.72</v>
      </c>
      <c r="T2072" s="493" t="n">
        <v>1980.76</v>
      </c>
      <c r="U2072" s="493" t="n">
        <v>2016.16</v>
      </c>
      <c r="V2072" s="493" t="n">
        <v>1919.88</v>
      </c>
      <c r="W2072" s="493" t="n">
        <v>1413.3</v>
      </c>
      <c r="X2072" s="493" t="n">
        <v>2081.26</v>
      </c>
      <c r="Y2072" s="493" t="n">
        <v>1427.94</v>
      </c>
      <c r="Z2072" s="493" t="n">
        <v>1261.62</v>
      </c>
      <c r="AA2072" s="493" t="n">
        <v>2045.98</v>
      </c>
      <c r="AB2072" s="493" t="n">
        <v>1993.38</v>
      </c>
      <c r="AC2072" s="493" t="n">
        <v>2181.86</v>
      </c>
      <c r="AD2072" s="493" t="n">
        <v>1768.24</v>
      </c>
      <c r="AE2072" s="493" t="n">
        <v>1571.52</v>
      </c>
      <c r="AF2072" s="493" t="n">
        <v>1352.4</v>
      </c>
      <c r="AG2072" s="493" t="n">
        <v>1618.6</v>
      </c>
      <c r="AH2072" s="493" t="n">
        <v>1090</v>
      </c>
      <c r="AI2072" s="493" t="n">
        <v>401.5</v>
      </c>
      <c r="AJ2072" s="493" t="n">
        <v>2248.14</v>
      </c>
      <c r="AK2072" s="493" t="n">
        <v>2193.51</v>
      </c>
      <c r="AL2072" s="493" t="n">
        <v>3878.94</v>
      </c>
      <c r="AM2072" s="493" t="n">
        <v>6099.17</v>
      </c>
      <c r="AN2072" s="493" t="n">
        <v>4421.28</v>
      </c>
      <c r="AO2072" s="493" t="n">
        <v>3478.62</v>
      </c>
      <c r="AP2072" s="493" t="n">
        <v>5217.39</v>
      </c>
      <c r="AQ2072" s="493" t="n">
        <v>4099.27</v>
      </c>
      <c r="AR2072" s="493" t="n">
        <v>4469.5</v>
      </c>
      <c r="AS2072" s="493" t="n">
        <v>4325.8</v>
      </c>
      <c r="AT2072" s="493" t="n">
        <v>4192.38</v>
      </c>
      <c r="AU2072" s="493" t="n">
        <v>3573.95</v>
      </c>
      <c r="AV2072" s="493" t="n">
        <v>3817.51</v>
      </c>
      <c r="AW2072" s="493" t="n">
        <v>3965.71</v>
      </c>
      <c r="AX2072" s="493" t="n">
        <v>3391.77</v>
      </c>
      <c r="AY2072" s="493" t="n">
        <v>4375.74</v>
      </c>
      <c r="AZ2072" s="493" t="n">
        <v>4156.62</v>
      </c>
      <c r="BA2072" s="493" t="n">
        <v>5418.11</v>
      </c>
      <c r="BB2072" s="493" t="n">
        <v>3557.31</v>
      </c>
      <c r="BC2072" s="493" t="n">
        <v>14579.3</v>
      </c>
      <c r="BD2072" s="493" t="n">
        <v>20765.75</v>
      </c>
      <c r="BE2072" s="493" t="n">
        <v>21865.48</v>
      </c>
      <c r="BF2072" s="493" t="n">
        <v>22003.08</v>
      </c>
      <c r="BG2072" s="493" t="n">
        <v>26070.57</v>
      </c>
      <c r="BH2072" s="493" t="n">
        <v>28789.44</v>
      </c>
      <c r="BI2072" s="493" t="n">
        <v>24561.23</v>
      </c>
      <c r="BJ2072" s="493" t="n">
        <v>29005.86</v>
      </c>
      <c r="BK2072" s="493" t="n">
        <v>16220.28</v>
      </c>
      <c r="BL2072" s="493" t="n">
        <v>27868.35</v>
      </c>
      <c r="BM2072" s="493" t="n">
        <v>6928.03</v>
      </c>
      <c r="BN2072" s="493" t="n">
        <v>4119.79</v>
      </c>
      <c r="BO2072" s="493" t="n">
        <v>3728.24</v>
      </c>
      <c r="BP2072" s="493" t="n">
        <v>5034.1</v>
      </c>
      <c r="BQ2072" s="493" t="n">
        <v>3687.1</v>
      </c>
      <c r="BR2072" s="493" t="n">
        <v>2979.4</v>
      </c>
      <c r="BS2072" s="493" t="n">
        <v>4988.93</v>
      </c>
      <c r="BT2072" s="493" t="n">
        <v>4340.47</v>
      </c>
      <c r="BU2072" s="493" t="n">
        <v>3625.66</v>
      </c>
      <c r="BV2072" s="493" t="n">
        <v>4247.55</v>
      </c>
      <c r="BW2072" s="493" t="n">
        <v>5848.73</v>
      </c>
    </row>
    <row r="2073">
      <c r="A2073" t="inlineStr">
        <is>
          <t>[C9D1] Angiotensin-II 길항제, 고혈압제 (C2) 혹은 이뇨제 복합제제</t>
        </is>
      </c>
      <c r="B2073" t="inlineStr">
        <is>
          <t>동국제약</t>
        </is>
      </c>
      <c r="C2073" t="inlineStr">
        <is>
          <t>올메론 플러스</t>
        </is>
      </c>
      <c r="D2073" t="inlineStr">
        <is>
          <t>동국제약</t>
        </is>
      </c>
      <c r="E2073" t="inlineStr">
        <is>
          <t>hydrochlorothiazide,  olmesartan medoxomil</t>
        </is>
      </c>
      <c r="F2073" t="inlineStr">
        <is>
          <t>병원</t>
        </is>
      </c>
      <c r="G2073" t="inlineStr">
        <is>
          <t>Generic</t>
        </is>
      </c>
      <c r="H2073" s="493" t="n">
        <v>3437.9</v>
      </c>
      <c r="I2073" s="493" t="n">
        <v>5684.44</v>
      </c>
      <c r="J2073" s="493" t="n">
        <v>7214.03</v>
      </c>
      <c r="K2073" s="493" t="n">
        <v>3867.22</v>
      </c>
      <c r="L2073" s="493" t="n">
        <v>5046.24</v>
      </c>
      <c r="M2073" s="493" t="n">
        <v>8237.799999999999</v>
      </c>
      <c r="N2073" s="493" t="n">
        <v>4917.16</v>
      </c>
      <c r="O2073" s="493" t="n">
        <v>4293.92</v>
      </c>
      <c r="P2073" s="493" t="n">
        <v>7397.64</v>
      </c>
      <c r="Q2073" s="493" t="n">
        <v>4115.68</v>
      </c>
      <c r="R2073" s="493" t="n">
        <v>6528.92</v>
      </c>
      <c r="S2073" s="493" t="n">
        <v>7076.92</v>
      </c>
      <c r="T2073" s="493" t="n">
        <v>5080.64</v>
      </c>
      <c r="U2073" s="493" t="n">
        <v>4826.02</v>
      </c>
      <c r="V2073" s="493" t="n">
        <v>6699.6</v>
      </c>
      <c r="W2073" s="493" t="n">
        <v>5789.16</v>
      </c>
      <c r="X2073" s="493" t="n">
        <v>7069.76</v>
      </c>
      <c r="Y2073" s="493" t="n">
        <v>5519.16</v>
      </c>
      <c r="Z2073" s="493" t="n">
        <v>6417.28</v>
      </c>
      <c r="AA2073" s="493" t="n">
        <v>7848.84</v>
      </c>
      <c r="AB2073" s="493" t="n">
        <v>5729.03</v>
      </c>
      <c r="AC2073" s="493" t="n">
        <v>6915.18</v>
      </c>
      <c r="AD2073" s="493" t="n">
        <v>5536.36</v>
      </c>
      <c r="AE2073" s="493" t="n">
        <v>5742.08</v>
      </c>
      <c r="AF2073" s="493" t="n">
        <v>7149.53</v>
      </c>
      <c r="AG2073" s="493" t="n">
        <v>6966.86</v>
      </c>
      <c r="AH2073" s="493" t="n">
        <v>9708.719999999999</v>
      </c>
      <c r="AI2073" s="493" t="n">
        <v>4678.82</v>
      </c>
      <c r="AJ2073" s="493" t="n">
        <v>6323.32</v>
      </c>
      <c r="AK2073" s="493" t="n">
        <v>4510.06</v>
      </c>
      <c r="AL2073" s="493" t="n">
        <v>7425.51</v>
      </c>
      <c r="AM2073" s="493" t="n">
        <v>7915.85</v>
      </c>
      <c r="AN2073" s="493" t="n">
        <v>9155.799999999999</v>
      </c>
      <c r="AO2073" s="493" t="n">
        <v>11351.24</v>
      </c>
      <c r="AP2073" s="493" t="n">
        <v>5552.6</v>
      </c>
      <c r="AQ2073" s="493" t="n">
        <v>10718.75</v>
      </c>
      <c r="AR2073" s="493" t="n">
        <v>6393.52</v>
      </c>
      <c r="AS2073" s="493" t="n">
        <v>8317.139999999999</v>
      </c>
      <c r="AT2073" s="493" t="n">
        <v>7542.63</v>
      </c>
      <c r="AU2073" s="493" t="n">
        <v>7221.76</v>
      </c>
      <c r="AV2073" s="493" t="n">
        <v>2543.72</v>
      </c>
      <c r="AW2073" s="493" t="n">
        <v>6948.38</v>
      </c>
      <c r="AX2073" s="493" t="n">
        <v>10877.7</v>
      </c>
      <c r="AY2073" s="493" t="n">
        <v>4648.58</v>
      </c>
      <c r="AZ2073" s="493" t="n">
        <v>5852.28</v>
      </c>
      <c r="BA2073" s="493" t="n">
        <v>8006.65</v>
      </c>
      <c r="BB2073" s="493" t="n">
        <v>6002.99</v>
      </c>
      <c r="BC2073" s="493" t="n">
        <v>6865.32</v>
      </c>
      <c r="BD2073" s="493" t="n">
        <v>5872.86</v>
      </c>
      <c r="BE2073" s="493" t="n">
        <v>9822.360000000001</v>
      </c>
      <c r="BF2073" s="493" t="n">
        <v>4447.36</v>
      </c>
      <c r="BG2073" s="493" t="n">
        <v>4790</v>
      </c>
      <c r="BH2073" s="493" t="n">
        <v>6739.56</v>
      </c>
      <c r="BI2073" s="493" t="n">
        <v>3596.06</v>
      </c>
      <c r="BJ2073" s="493" t="n">
        <v>8193.9</v>
      </c>
      <c r="BK2073" s="493" t="n">
        <v>5698.5</v>
      </c>
      <c r="BL2073" s="493" t="n">
        <v>7716.36</v>
      </c>
      <c r="BM2073" s="493" t="n">
        <v>5141.1</v>
      </c>
      <c r="BN2073" s="493" t="n">
        <v>3709.17</v>
      </c>
      <c r="BO2073" s="493" t="n">
        <v>7589.43</v>
      </c>
      <c r="BP2073" s="493" t="n">
        <v>2390.02</v>
      </c>
      <c r="BQ2073" s="493" t="n">
        <v>6579.19</v>
      </c>
      <c r="BR2073" s="493" t="n">
        <v>3367.42</v>
      </c>
      <c r="BS2073" s="493" t="n">
        <v>7257.83</v>
      </c>
      <c r="BT2073" s="493" t="n">
        <v>3424.97</v>
      </c>
      <c r="BU2073" s="493" t="n">
        <v>6044.04</v>
      </c>
      <c r="BV2073" s="493" t="n">
        <v>4350.37</v>
      </c>
      <c r="BW2073" s="493" t="n">
        <v>4786.38</v>
      </c>
    </row>
    <row r="2074">
      <c r="A2074" t="inlineStr">
        <is>
          <t>[C9D1] Angiotensin-II 길항제, 고혈압제 (C2) 혹은 이뇨제 복합제제</t>
        </is>
      </c>
      <c r="B2074" t="inlineStr">
        <is>
          <t>동국제약</t>
        </is>
      </c>
      <c r="C2074" t="inlineStr">
        <is>
          <t>올메론 플러스</t>
        </is>
      </c>
      <c r="D2074" t="inlineStr">
        <is>
          <t>동국제약</t>
        </is>
      </c>
      <c r="E2074" t="inlineStr">
        <is>
          <t>hydrochlorothiazide,  olmesartan medoxomil</t>
        </is>
      </c>
      <c r="F2074" t="inlineStr">
        <is>
          <t>의원</t>
        </is>
      </c>
      <c r="G2074" t="inlineStr">
        <is>
          <t>Generic</t>
        </is>
      </c>
      <c r="H2074" s="493" t="n">
        <v>79856.62</v>
      </c>
      <c r="I2074" s="493" t="n">
        <v>72487.03999999999</v>
      </c>
      <c r="J2074" s="493" t="n">
        <v>87268.2</v>
      </c>
      <c r="K2074" s="493" t="n">
        <v>79045.92</v>
      </c>
      <c r="L2074" s="493" t="n">
        <v>92253.17999999999</v>
      </c>
      <c r="M2074" s="493" t="n">
        <v>82194.08</v>
      </c>
      <c r="N2074" s="493" t="n">
        <v>91015.78999999999</v>
      </c>
      <c r="O2074" s="493" t="n">
        <v>81914.74000000001</v>
      </c>
      <c r="P2074" s="493" t="n">
        <v>87553.67999999999</v>
      </c>
      <c r="Q2074" s="493" t="n">
        <v>85102.69</v>
      </c>
      <c r="R2074" s="493" t="n">
        <v>91161.5</v>
      </c>
      <c r="S2074" s="493" t="n">
        <v>106141.66</v>
      </c>
      <c r="T2074" s="493" t="n">
        <v>118939.19</v>
      </c>
      <c r="U2074" s="493" t="n">
        <v>99644.27</v>
      </c>
      <c r="V2074" s="493" t="n">
        <v>115291.11</v>
      </c>
      <c r="W2074" s="493" t="n">
        <v>112815.39</v>
      </c>
      <c r="X2074" s="493" t="n">
        <v>111638.38</v>
      </c>
      <c r="Y2074" s="493" t="n">
        <v>107455.55</v>
      </c>
      <c r="Z2074" s="493" t="n">
        <v>109978.03</v>
      </c>
      <c r="AA2074" s="493" t="n">
        <v>121862.38</v>
      </c>
      <c r="AB2074" s="493" t="n">
        <v>119870.19</v>
      </c>
      <c r="AC2074" s="493" t="n">
        <v>122442.74</v>
      </c>
      <c r="AD2074" s="493" t="n">
        <v>110814.29</v>
      </c>
      <c r="AE2074" s="493" t="n">
        <v>121274.35</v>
      </c>
      <c r="AF2074" s="493" t="n">
        <v>118454.24</v>
      </c>
      <c r="AG2074" s="493" t="n">
        <v>113781.2</v>
      </c>
      <c r="AH2074" s="493" t="n">
        <v>124041.34</v>
      </c>
      <c r="AI2074" s="493" t="n">
        <v>119282.27</v>
      </c>
      <c r="AJ2074" s="493" t="n">
        <v>129090.78</v>
      </c>
      <c r="AK2074" s="493" t="n">
        <v>137038.69</v>
      </c>
      <c r="AL2074" s="493" t="n">
        <v>123856.29</v>
      </c>
      <c r="AM2074" s="493" t="n">
        <v>123216.8</v>
      </c>
      <c r="AN2074" s="493" t="n">
        <v>120861.25</v>
      </c>
      <c r="AO2074" s="493" t="n">
        <v>128928.24</v>
      </c>
      <c r="AP2074" s="493" t="n">
        <v>123269.13</v>
      </c>
      <c r="AQ2074" s="493" t="n">
        <v>118733.31</v>
      </c>
      <c r="AR2074" s="493" t="n">
        <v>141318.28</v>
      </c>
      <c r="AS2074" s="493" t="n">
        <v>131426.89</v>
      </c>
      <c r="AT2074" s="493" t="n">
        <v>135352.07</v>
      </c>
      <c r="AU2074" s="493" t="n">
        <v>153898.73</v>
      </c>
      <c r="AV2074" s="493" t="n">
        <v>145823.39</v>
      </c>
      <c r="AW2074" s="493" t="n">
        <v>139595.44</v>
      </c>
      <c r="AX2074" s="493" t="n">
        <v>176870.33</v>
      </c>
      <c r="AY2074" s="493" t="n">
        <v>145486.63</v>
      </c>
      <c r="AZ2074" s="493" t="n">
        <v>128854.79</v>
      </c>
      <c r="BA2074" s="493" t="n">
        <v>142553.67</v>
      </c>
      <c r="BB2074" s="493" t="n">
        <v>129010.88</v>
      </c>
      <c r="BC2074" s="493" t="n">
        <v>132288.66</v>
      </c>
      <c r="BD2074" s="493" t="n">
        <v>138373.58</v>
      </c>
      <c r="BE2074" s="493" t="n">
        <v>131838.05</v>
      </c>
      <c r="BF2074" s="493" t="n">
        <v>137853.95</v>
      </c>
      <c r="BG2074" s="493" t="n">
        <v>141569.14</v>
      </c>
      <c r="BH2074" s="493" t="n">
        <v>139079.94</v>
      </c>
      <c r="BI2074" s="493" t="n">
        <v>125906.22</v>
      </c>
      <c r="BJ2074" s="493" t="n">
        <v>140267.76</v>
      </c>
      <c r="BK2074" s="493" t="n">
        <v>123715.6</v>
      </c>
      <c r="BL2074" s="493" t="n">
        <v>152683.58</v>
      </c>
      <c r="BM2074" s="493" t="n">
        <v>118290.18</v>
      </c>
      <c r="BN2074" s="493" t="n">
        <v>125734.95</v>
      </c>
      <c r="BO2074" s="493" t="n">
        <v>131204.67</v>
      </c>
      <c r="BP2074" s="493" t="n">
        <v>133592.82</v>
      </c>
      <c r="BQ2074" s="493" t="n">
        <v>114408.92</v>
      </c>
      <c r="BR2074" s="493" t="n">
        <v>138293.89</v>
      </c>
      <c r="BS2074" s="493" t="n">
        <v>134392.88</v>
      </c>
      <c r="BT2074" s="493" t="n">
        <v>142278.06</v>
      </c>
      <c r="BU2074" s="493" t="n">
        <v>140177.6</v>
      </c>
      <c r="BV2074" s="493" t="n">
        <v>147914.8</v>
      </c>
      <c r="BW2074" s="493" t="n">
        <v>139323.42</v>
      </c>
    </row>
    <row r="2075">
      <c r="A2075" t="inlineStr">
        <is>
          <t>[C9D1] Angiotensin-II 길항제, 고혈압제 (C2) 혹은 이뇨제 복합제제</t>
        </is>
      </c>
      <c r="B2075" t="inlineStr">
        <is>
          <t>동국제약</t>
        </is>
      </c>
      <c r="C2075" t="inlineStr">
        <is>
          <t>올메론 플러스</t>
        </is>
      </c>
      <c r="D2075" t="inlineStr">
        <is>
          <t>동국제약</t>
        </is>
      </c>
      <c r="E2075" t="inlineStr">
        <is>
          <t>hydrochlorothiazide,  olmesartan medoxomil</t>
        </is>
      </c>
      <c r="F2075" t="inlineStr">
        <is>
          <t>보건소</t>
        </is>
      </c>
      <c r="G2075" t="inlineStr">
        <is>
          <t>Generic</t>
        </is>
      </c>
      <c r="H2075" s="493" t="n">
        <v>640.64</v>
      </c>
      <c r="I2075" s="493" t="n">
        <v>1846.2</v>
      </c>
      <c r="J2075" s="493" t="n">
        <v>749.25</v>
      </c>
      <c r="K2075" s="493" t="n">
        <v>1402.2</v>
      </c>
      <c r="L2075" s="493" t="n">
        <v>1009.2</v>
      </c>
      <c r="M2075" s="493" t="n">
        <v>912</v>
      </c>
      <c r="N2075" s="493" t="n">
        <v>1219.5</v>
      </c>
      <c r="O2075" s="493" t="n">
        <v>772.65</v>
      </c>
      <c r="P2075" s="493" t="n">
        <v>529.2</v>
      </c>
      <c r="Q2075" s="493" t="n">
        <v>936</v>
      </c>
      <c r="R2075" s="493" t="n">
        <v>632.7</v>
      </c>
      <c r="S2075" s="493" t="n">
        <v>921.3</v>
      </c>
      <c r="T2075" s="493" t="n">
        <v>0</v>
      </c>
      <c r="U2075" s="493" t="n">
        <v>0</v>
      </c>
      <c r="V2075" s="493" t="n">
        <v>0</v>
      </c>
      <c r="W2075" s="493" t="n">
        <v>0</v>
      </c>
      <c r="X2075" s="493" t="n">
        <v>647.4</v>
      </c>
      <c r="Y2075" s="493" t="n">
        <v>695.25</v>
      </c>
      <c r="Z2075" s="493" t="n">
        <v>699.6</v>
      </c>
      <c r="AA2075" s="493" t="n">
        <v>1021.5</v>
      </c>
      <c r="AB2075" s="493" t="n">
        <v>675</v>
      </c>
      <c r="AC2075" s="493" t="n">
        <v>1364.85</v>
      </c>
      <c r="AD2075" s="493" t="n">
        <v>1116.9</v>
      </c>
      <c r="AE2075" s="493" t="n">
        <v>1026.78</v>
      </c>
      <c r="AF2075" s="493" t="n">
        <v>1379.1</v>
      </c>
      <c r="AG2075" s="493" t="n">
        <v>744.65</v>
      </c>
      <c r="AH2075" s="493" t="n">
        <v>861.3</v>
      </c>
      <c r="AI2075" s="493" t="n">
        <v>1873</v>
      </c>
      <c r="AJ2075" s="493" t="n">
        <v>932.5</v>
      </c>
      <c r="AK2075" s="493" t="n">
        <v>1008.7</v>
      </c>
      <c r="AL2075" s="493" t="n">
        <v>739.2</v>
      </c>
      <c r="AM2075" s="493" t="n">
        <v>1430.1</v>
      </c>
      <c r="AN2075" s="493" t="n">
        <v>424.2</v>
      </c>
      <c r="AO2075" s="493" t="n">
        <v>493.5</v>
      </c>
      <c r="AP2075" s="493" t="n">
        <v>915.84</v>
      </c>
      <c r="AQ2075" s="493" t="n">
        <v>1442.4</v>
      </c>
      <c r="AR2075" s="493" t="n">
        <v>566.4400000000001</v>
      </c>
      <c r="AS2075" s="493" t="n">
        <v>904.05</v>
      </c>
      <c r="AT2075" s="493" t="n">
        <v>388.57</v>
      </c>
      <c r="AU2075" s="493" t="n">
        <v>234</v>
      </c>
      <c r="AV2075" s="493" t="n">
        <v>524</v>
      </c>
      <c r="AW2075" s="493" t="n">
        <v>393.6</v>
      </c>
      <c r="AX2075" s="493" t="n">
        <v>541.8</v>
      </c>
      <c r="AY2075" s="493" t="n">
        <v>240.3</v>
      </c>
      <c r="AZ2075" s="493" t="n">
        <v>452.91</v>
      </c>
      <c r="BA2075" s="493" t="n">
        <v>288</v>
      </c>
      <c r="BB2075" s="493" t="n">
        <v>904.8</v>
      </c>
      <c r="BC2075" s="493" t="n">
        <v>291.65</v>
      </c>
      <c r="BD2075" s="493" t="n">
        <v>478.8</v>
      </c>
      <c r="BE2075" s="493" t="n">
        <v>218.25</v>
      </c>
      <c r="BF2075" s="493" t="n">
        <v>378</v>
      </c>
      <c r="BG2075" s="493" t="n">
        <v>350.66</v>
      </c>
      <c r="BH2075" s="493" t="n">
        <v>567</v>
      </c>
      <c r="BI2075" s="493" t="n">
        <v>57</v>
      </c>
      <c r="BJ2075" s="493" t="n">
        <v>0</v>
      </c>
      <c r="BK2075" s="493" t="n">
        <v>58.2</v>
      </c>
      <c r="BL2075" s="493" t="n">
        <v>0</v>
      </c>
      <c r="BM2075" s="493" t="n">
        <v>305.1</v>
      </c>
      <c r="BN2075" s="493" t="n">
        <v>88.2</v>
      </c>
      <c r="BO2075" s="493" t="n">
        <v>0</v>
      </c>
      <c r="BP2075" s="493" t="n">
        <v>0</v>
      </c>
      <c r="BQ2075" s="493" t="n">
        <v>0</v>
      </c>
      <c r="BR2075" s="493" t="n">
        <v>0</v>
      </c>
      <c r="BS2075" s="493" t="n">
        <v>2015.1</v>
      </c>
      <c r="BT2075" s="493" t="n">
        <v>0</v>
      </c>
      <c r="BU2075" s="493" t="n">
        <v>0</v>
      </c>
      <c r="BV2075" s="493" t="n">
        <v>0</v>
      </c>
      <c r="BW2075" s="493" t="n">
        <v>0</v>
      </c>
    </row>
    <row r="2076">
      <c r="A2076" t="inlineStr">
        <is>
          <t>[C9D1] Angiotensin-II 길항제, 고혈압제 (C2) 혹은 이뇨제 복합제제</t>
        </is>
      </c>
      <c r="B2076" t="inlineStr">
        <is>
          <t>동국제약</t>
        </is>
      </c>
      <c r="C2076" t="inlineStr">
        <is>
          <t>올메론 플러스</t>
        </is>
      </c>
      <c r="D2076" t="inlineStr">
        <is>
          <t>동국제약</t>
        </is>
      </c>
      <c r="E2076" t="inlineStr">
        <is>
          <t>hydrochlorothiazide,  olmesartan medoxomil</t>
        </is>
      </c>
      <c r="F2076" t="inlineStr">
        <is>
          <t>기타(치과의원, 치과병원 등)</t>
        </is>
      </c>
      <c r="G2076" t="inlineStr">
        <is>
          <t>Generic</t>
        </is>
      </c>
      <c r="H2076" s="493" t="n">
        <v>0</v>
      </c>
      <c r="I2076" s="493" t="n">
        <v>0</v>
      </c>
      <c r="J2076" s="493" t="n">
        <v>0</v>
      </c>
      <c r="K2076" s="493" t="n">
        <v>0</v>
      </c>
      <c r="L2076" s="493" t="n">
        <v>0</v>
      </c>
      <c r="M2076" s="493" t="n">
        <v>0</v>
      </c>
      <c r="N2076" s="493" t="n">
        <v>0</v>
      </c>
      <c r="O2076" s="493" t="n">
        <v>0</v>
      </c>
      <c r="P2076" s="493" t="n">
        <v>0</v>
      </c>
      <c r="Q2076" s="493" t="n">
        <v>0</v>
      </c>
      <c r="R2076" s="493" t="n">
        <v>0</v>
      </c>
      <c r="S2076" s="493" t="n">
        <v>0</v>
      </c>
      <c r="T2076" s="493" t="n">
        <v>0</v>
      </c>
      <c r="U2076" s="493" t="n">
        <v>0</v>
      </c>
      <c r="V2076" s="493" t="n">
        <v>0</v>
      </c>
      <c r="W2076" s="493" t="n">
        <v>0</v>
      </c>
      <c r="X2076" s="493" t="n">
        <v>0</v>
      </c>
      <c r="Y2076" s="493" t="n">
        <v>0</v>
      </c>
      <c r="Z2076" s="493" t="n">
        <v>0</v>
      </c>
      <c r="AA2076" s="493" t="n">
        <v>0</v>
      </c>
      <c r="AB2076" s="493" t="n">
        <v>0</v>
      </c>
      <c r="AC2076" s="493" t="n">
        <v>0</v>
      </c>
      <c r="AD2076" s="493" t="n">
        <v>0</v>
      </c>
      <c r="AE2076" s="493" t="n">
        <v>0</v>
      </c>
      <c r="AF2076" s="493" t="n">
        <v>0</v>
      </c>
      <c r="AG2076" s="493" t="n">
        <v>0</v>
      </c>
      <c r="AH2076" s="493" t="n">
        <v>0</v>
      </c>
      <c r="AI2076" s="493" t="n">
        <v>0</v>
      </c>
      <c r="AJ2076" s="493" t="n">
        <v>486</v>
      </c>
      <c r="AK2076" s="493" t="n">
        <v>0</v>
      </c>
      <c r="AL2076" s="493" t="n">
        <v>0</v>
      </c>
      <c r="AM2076" s="493" t="n">
        <v>0</v>
      </c>
      <c r="AN2076" s="493" t="n">
        <v>0</v>
      </c>
      <c r="AO2076" s="493" t="n">
        <v>0</v>
      </c>
      <c r="AP2076" s="493" t="n">
        <v>0</v>
      </c>
      <c r="AQ2076" s="493" t="n">
        <v>0</v>
      </c>
      <c r="AR2076" s="493" t="n">
        <v>0</v>
      </c>
      <c r="AS2076" s="493" t="n">
        <v>0</v>
      </c>
      <c r="AT2076" s="493" t="n">
        <v>0</v>
      </c>
      <c r="AU2076" s="493" t="n">
        <v>0</v>
      </c>
      <c r="AV2076" s="493" t="n">
        <v>0</v>
      </c>
      <c r="AW2076" s="493" t="n">
        <v>0</v>
      </c>
      <c r="AX2076" s="493" t="n">
        <v>0</v>
      </c>
      <c r="AY2076" s="493" t="n">
        <v>0</v>
      </c>
      <c r="AZ2076" s="493" t="n">
        <v>0</v>
      </c>
      <c r="BA2076" s="493" t="n">
        <v>0</v>
      </c>
      <c r="BB2076" s="493" t="n">
        <v>0</v>
      </c>
      <c r="BC2076" s="493" t="n">
        <v>0</v>
      </c>
      <c r="BD2076" s="493" t="n">
        <v>0</v>
      </c>
      <c r="BE2076" s="493" t="n">
        <v>0</v>
      </c>
      <c r="BF2076" s="493" t="n">
        <v>0</v>
      </c>
      <c r="BG2076" s="493" t="n">
        <v>0</v>
      </c>
      <c r="BH2076" s="493" t="n">
        <v>0</v>
      </c>
      <c r="BI2076" s="493" t="n">
        <v>0</v>
      </c>
      <c r="BJ2076" s="493" t="n">
        <v>0</v>
      </c>
      <c r="BK2076" s="493" t="n">
        <v>0</v>
      </c>
      <c r="BL2076" s="493" t="n">
        <v>0</v>
      </c>
      <c r="BM2076" s="493" t="n">
        <v>0</v>
      </c>
      <c r="BN2076" s="493" t="n">
        <v>0</v>
      </c>
      <c r="BO2076" s="493" t="n">
        <v>0</v>
      </c>
      <c r="BP2076" s="493" t="n">
        <v>234</v>
      </c>
      <c r="BQ2076" s="493" t="n">
        <v>0</v>
      </c>
      <c r="BR2076" s="493" t="n">
        <v>0</v>
      </c>
      <c r="BS2076" s="493" t="n">
        <v>0</v>
      </c>
      <c r="BT2076" s="493" t="n">
        <v>0</v>
      </c>
      <c r="BU2076" s="493" t="n">
        <v>0</v>
      </c>
      <c r="BV2076" s="493" t="n">
        <v>0</v>
      </c>
      <c r="BW2076" s="493" t="n">
        <v>0</v>
      </c>
    </row>
    <row r="2077">
      <c r="A2077" t="inlineStr">
        <is>
          <t>[C9D1] Angiotensin-II 길항제, 고혈압제 (C2) 혹은 이뇨제 복합제제</t>
        </is>
      </c>
      <c r="B2077" t="inlineStr">
        <is>
          <t>동국제약</t>
        </is>
      </c>
      <c r="C2077" t="inlineStr">
        <is>
          <t>코바소탄</t>
        </is>
      </c>
      <c r="D2077" t="inlineStr">
        <is>
          <t>동국제약</t>
        </is>
      </c>
      <c r="E2077" t="inlineStr">
        <is>
          <t>hydrochlorothiazide,  valsartan</t>
        </is>
      </c>
      <c r="F2077" t="inlineStr">
        <is>
          <t>종합병원</t>
        </is>
      </c>
      <c r="G2077" t="inlineStr">
        <is>
          <t>Generic</t>
        </is>
      </c>
      <c r="H2077" s="493" t="n">
        <v>0</v>
      </c>
      <c r="I2077" s="493" t="n">
        <v>0</v>
      </c>
      <c r="J2077" s="493" t="n">
        <v>0</v>
      </c>
      <c r="K2077" s="493" t="n">
        <v>0</v>
      </c>
      <c r="L2077" s="493" t="n">
        <v>0</v>
      </c>
      <c r="M2077" s="493" t="n">
        <v>0</v>
      </c>
      <c r="N2077" s="493" t="n">
        <v>0</v>
      </c>
      <c r="O2077" s="493" t="n">
        <v>0</v>
      </c>
      <c r="P2077" s="493" t="n">
        <v>0</v>
      </c>
      <c r="Q2077" s="493" t="n">
        <v>0</v>
      </c>
      <c r="R2077" s="493" t="n">
        <v>0</v>
      </c>
      <c r="S2077" s="493" t="n">
        <v>0</v>
      </c>
      <c r="T2077" s="493" t="n">
        <v>0</v>
      </c>
      <c r="U2077" s="493" t="n">
        <v>0</v>
      </c>
      <c r="V2077" s="493" t="n">
        <v>0</v>
      </c>
      <c r="W2077" s="493" t="n">
        <v>0</v>
      </c>
      <c r="X2077" s="493" t="n">
        <v>0</v>
      </c>
      <c r="Y2077" s="493" t="n">
        <v>0</v>
      </c>
      <c r="Z2077" s="493" t="n">
        <v>0</v>
      </c>
      <c r="AA2077" s="493" t="n">
        <v>0</v>
      </c>
      <c r="AB2077" s="493" t="n">
        <v>0</v>
      </c>
      <c r="AC2077" s="493" t="n">
        <v>0</v>
      </c>
      <c r="AD2077" s="493" t="n">
        <v>0</v>
      </c>
      <c r="AE2077" s="493" t="n">
        <v>0</v>
      </c>
      <c r="AF2077" s="493" t="n">
        <v>0</v>
      </c>
      <c r="AG2077" s="493" t="n">
        <v>0</v>
      </c>
      <c r="AH2077" s="493" t="n">
        <v>0</v>
      </c>
      <c r="AI2077" s="493" t="n">
        <v>0</v>
      </c>
      <c r="AJ2077" s="493" t="n">
        <v>0</v>
      </c>
      <c r="AK2077" s="493" t="n">
        <v>0</v>
      </c>
      <c r="AL2077" s="493" t="n">
        <v>0</v>
      </c>
      <c r="AM2077" s="493" t="n">
        <v>0</v>
      </c>
      <c r="AN2077" s="493" t="n">
        <v>0</v>
      </c>
      <c r="AO2077" s="493" t="n">
        <v>0</v>
      </c>
      <c r="AP2077" s="493" t="n">
        <v>0</v>
      </c>
      <c r="AQ2077" s="493" t="n">
        <v>237</v>
      </c>
      <c r="AR2077" s="493" t="n">
        <v>0</v>
      </c>
      <c r="AS2077" s="493" t="n">
        <v>238.2</v>
      </c>
      <c r="AT2077" s="493" t="n">
        <v>0</v>
      </c>
      <c r="AU2077" s="493" t="n">
        <v>478.8</v>
      </c>
      <c r="AV2077" s="493" t="n">
        <v>0</v>
      </c>
      <c r="AW2077" s="493" t="n">
        <v>0</v>
      </c>
      <c r="AX2077" s="493" t="n">
        <v>0</v>
      </c>
      <c r="AY2077" s="493" t="n">
        <v>353.7</v>
      </c>
      <c r="AZ2077" s="493" t="n">
        <v>0</v>
      </c>
      <c r="BA2077" s="493" t="n">
        <v>0</v>
      </c>
      <c r="BB2077" s="493" t="n">
        <v>0</v>
      </c>
      <c r="BC2077" s="493" t="n">
        <v>0</v>
      </c>
      <c r="BD2077" s="493" t="n">
        <v>0</v>
      </c>
      <c r="BE2077" s="493" t="n">
        <v>0</v>
      </c>
      <c r="BF2077" s="493" t="n">
        <v>0</v>
      </c>
      <c r="BG2077" s="493" t="n">
        <v>0</v>
      </c>
      <c r="BH2077" s="493" t="n">
        <v>0</v>
      </c>
      <c r="BI2077" s="493" t="n">
        <v>0</v>
      </c>
      <c r="BJ2077" s="493" t="n">
        <v>0</v>
      </c>
      <c r="BK2077" s="493" t="n">
        <v>0</v>
      </c>
      <c r="BL2077" s="493" t="n">
        <v>0</v>
      </c>
      <c r="BM2077" s="493" t="n">
        <v>0</v>
      </c>
      <c r="BN2077" s="493" t="n">
        <v>0</v>
      </c>
      <c r="BO2077" s="493" t="n">
        <v>251.4</v>
      </c>
      <c r="BP2077" s="493" t="n">
        <v>0</v>
      </c>
      <c r="BQ2077" s="493" t="n">
        <v>0</v>
      </c>
      <c r="BR2077" s="493" t="n">
        <v>0</v>
      </c>
      <c r="BS2077" s="493" t="n">
        <v>0</v>
      </c>
      <c r="BT2077" s="493" t="n">
        <v>0</v>
      </c>
      <c r="BU2077" s="493" t="n">
        <v>0</v>
      </c>
      <c r="BV2077" s="493" t="n">
        <v>505.5</v>
      </c>
      <c r="BW2077" s="493" t="n">
        <v>1984.2</v>
      </c>
    </row>
    <row r="2078">
      <c r="A2078" t="inlineStr">
        <is>
          <t>[C9D1] Angiotensin-II 길항제, 고혈압제 (C2) 혹은 이뇨제 복합제제</t>
        </is>
      </c>
      <c r="B2078" t="inlineStr">
        <is>
          <t>동국제약</t>
        </is>
      </c>
      <c r="C2078" t="inlineStr">
        <is>
          <t>코바소탄</t>
        </is>
      </c>
      <c r="D2078" t="inlineStr">
        <is>
          <t>동국제약</t>
        </is>
      </c>
      <c r="E2078" t="inlineStr">
        <is>
          <t>hydrochlorothiazide,  valsartan</t>
        </is>
      </c>
      <c r="F2078" t="inlineStr">
        <is>
          <t>병원</t>
        </is>
      </c>
      <c r="G2078" t="inlineStr">
        <is>
          <t>Generic</t>
        </is>
      </c>
      <c r="H2078" s="493" t="n">
        <v>11497.29</v>
      </c>
      <c r="I2078" s="493" t="n">
        <v>6847.8</v>
      </c>
      <c r="J2078" s="493" t="n">
        <v>8281.34</v>
      </c>
      <c r="K2078" s="493" t="n">
        <v>12078.2</v>
      </c>
      <c r="L2078" s="493" t="n">
        <v>6680.05</v>
      </c>
      <c r="M2078" s="493" t="n">
        <v>8344.32</v>
      </c>
      <c r="N2078" s="493" t="n">
        <v>5908.6</v>
      </c>
      <c r="O2078" s="493" t="n">
        <v>8719.1</v>
      </c>
      <c r="P2078" s="493" t="n">
        <v>7186</v>
      </c>
      <c r="Q2078" s="493" t="n">
        <v>9868.17</v>
      </c>
      <c r="R2078" s="493" t="n">
        <v>4787.2</v>
      </c>
      <c r="S2078" s="493" t="n">
        <v>12129.77</v>
      </c>
      <c r="T2078" s="493" t="n">
        <v>11384.3</v>
      </c>
      <c r="U2078" s="493" t="n">
        <v>6006.28</v>
      </c>
      <c r="V2078" s="493" t="n">
        <v>7819.31</v>
      </c>
      <c r="W2078" s="493" t="n">
        <v>9940.25</v>
      </c>
      <c r="X2078" s="493" t="n">
        <v>6991.5</v>
      </c>
      <c r="Y2078" s="493" t="n">
        <v>8175.58</v>
      </c>
      <c r="Z2078" s="493" t="n">
        <v>8662.799999999999</v>
      </c>
      <c r="AA2078" s="493" t="n">
        <v>7980.35</v>
      </c>
      <c r="AB2078" s="493" t="n">
        <v>8946.74</v>
      </c>
      <c r="AC2078" s="493" t="n">
        <v>8364.15</v>
      </c>
      <c r="AD2078" s="493" t="n">
        <v>7114.96</v>
      </c>
      <c r="AE2078" s="493" t="n">
        <v>8276.32</v>
      </c>
      <c r="AF2078" s="493" t="n">
        <v>12953.83</v>
      </c>
      <c r="AG2078" s="493" t="n">
        <v>5797.9</v>
      </c>
      <c r="AH2078" s="493" t="n">
        <v>9327.68</v>
      </c>
      <c r="AI2078" s="493" t="n">
        <v>5135.96</v>
      </c>
      <c r="AJ2078" s="493" t="n">
        <v>7961.48</v>
      </c>
      <c r="AK2078" s="493" t="n">
        <v>4977.25</v>
      </c>
      <c r="AL2078" s="493" t="n">
        <v>8067.2</v>
      </c>
      <c r="AM2078" s="493" t="n">
        <v>6751.4</v>
      </c>
      <c r="AN2078" s="493" t="n">
        <v>6510.77</v>
      </c>
      <c r="AO2078" s="493" t="n">
        <v>7044.15</v>
      </c>
      <c r="AP2078" s="493" t="n">
        <v>10332.5</v>
      </c>
      <c r="AQ2078" s="493" t="n">
        <v>6976.2</v>
      </c>
      <c r="AR2078" s="493" t="n">
        <v>7984.6</v>
      </c>
      <c r="AS2078" s="493" t="n">
        <v>6193.95</v>
      </c>
      <c r="AT2078" s="493" t="n">
        <v>8349.23</v>
      </c>
      <c r="AU2078" s="493" t="n">
        <v>9692.25</v>
      </c>
      <c r="AV2078" s="493" t="n">
        <v>6624.95</v>
      </c>
      <c r="AW2078" s="493" t="n">
        <v>11043.88</v>
      </c>
      <c r="AX2078" s="493" t="n">
        <v>8575.120000000001</v>
      </c>
      <c r="AY2078" s="493" t="n">
        <v>10156.11</v>
      </c>
      <c r="AZ2078" s="493" t="n">
        <v>4917.15</v>
      </c>
      <c r="BA2078" s="493" t="n">
        <v>10122.77</v>
      </c>
      <c r="BB2078" s="493" t="n">
        <v>8830.85</v>
      </c>
      <c r="BC2078" s="493" t="n">
        <v>8164.73</v>
      </c>
      <c r="BD2078" s="493" t="n">
        <v>4744.45</v>
      </c>
      <c r="BE2078" s="493" t="n">
        <v>11684.31</v>
      </c>
      <c r="BF2078" s="493" t="n">
        <v>10577.7</v>
      </c>
      <c r="BG2078" s="493" t="n">
        <v>7125.51</v>
      </c>
      <c r="BH2078" s="493" t="n">
        <v>9327.76</v>
      </c>
      <c r="BI2078" s="493" t="n">
        <v>7827.66</v>
      </c>
      <c r="BJ2078" s="493" t="n">
        <v>8476.67</v>
      </c>
      <c r="BK2078" s="493" t="n">
        <v>8775.93</v>
      </c>
      <c r="BL2078" s="493" t="n">
        <v>11007.85</v>
      </c>
      <c r="BM2078" s="493" t="n">
        <v>8595.18</v>
      </c>
      <c r="BN2078" s="493" t="n">
        <v>7291.93</v>
      </c>
      <c r="BO2078" s="493" t="n">
        <v>11939.99</v>
      </c>
      <c r="BP2078" s="493" t="n">
        <v>5618.94</v>
      </c>
      <c r="BQ2078" s="493" t="n">
        <v>8510.4</v>
      </c>
      <c r="BR2078" s="493" t="n">
        <v>8572.4</v>
      </c>
      <c r="BS2078" s="493" t="n">
        <v>4484.43</v>
      </c>
      <c r="BT2078" s="493" t="n">
        <v>7326.8</v>
      </c>
      <c r="BU2078" s="493" t="n">
        <v>8307.91</v>
      </c>
      <c r="BV2078" s="493" t="n">
        <v>10919.22</v>
      </c>
      <c r="BW2078" s="493" t="n">
        <v>5614.98</v>
      </c>
    </row>
    <row r="2079">
      <c r="A2079" t="inlineStr">
        <is>
          <t>[C9D1] Angiotensin-II 길항제, 고혈압제 (C2) 혹은 이뇨제 복합제제</t>
        </is>
      </c>
      <c r="B2079" t="inlineStr">
        <is>
          <t>동국제약</t>
        </is>
      </c>
      <c r="C2079" t="inlineStr">
        <is>
          <t>코바소탄</t>
        </is>
      </c>
      <c r="D2079" t="inlineStr">
        <is>
          <t>동국제약</t>
        </is>
      </c>
      <c r="E2079" t="inlineStr">
        <is>
          <t>hydrochlorothiazide,  valsartan</t>
        </is>
      </c>
      <c r="F2079" t="inlineStr">
        <is>
          <t>의원</t>
        </is>
      </c>
      <c r="G2079" t="inlineStr">
        <is>
          <t>Generic</t>
        </is>
      </c>
      <c r="H2079" s="493" t="n">
        <v>68185.89999999999</v>
      </c>
      <c r="I2079" s="493" t="n">
        <v>73322.60000000001</v>
      </c>
      <c r="J2079" s="493" t="n">
        <v>79235.12</v>
      </c>
      <c r="K2079" s="493" t="n">
        <v>79177.63</v>
      </c>
      <c r="L2079" s="493" t="n">
        <v>83921.66</v>
      </c>
      <c r="M2079" s="493" t="n">
        <v>99060</v>
      </c>
      <c r="N2079" s="493" t="n">
        <v>97139.25999999999</v>
      </c>
      <c r="O2079" s="493" t="n">
        <v>107006.04</v>
      </c>
      <c r="P2079" s="493" t="n">
        <v>94138.08</v>
      </c>
      <c r="Q2079" s="493" t="n">
        <v>101040.94</v>
      </c>
      <c r="R2079" s="493" t="n">
        <v>107146.24</v>
      </c>
      <c r="S2079" s="493" t="n">
        <v>127134.09</v>
      </c>
      <c r="T2079" s="493" t="n">
        <v>119071.07</v>
      </c>
      <c r="U2079" s="493" t="n">
        <v>121625.95</v>
      </c>
      <c r="V2079" s="493" t="n">
        <v>125397.18</v>
      </c>
      <c r="W2079" s="493" t="n">
        <v>118593.15</v>
      </c>
      <c r="X2079" s="493" t="n">
        <v>120321.3</v>
      </c>
      <c r="Y2079" s="493" t="n">
        <v>115083.58</v>
      </c>
      <c r="Z2079" s="493" t="n">
        <v>116308.94</v>
      </c>
      <c r="AA2079" s="493" t="n">
        <v>116314.75</v>
      </c>
      <c r="AB2079" s="493" t="n">
        <v>110798.62</v>
      </c>
      <c r="AC2079" s="493" t="n">
        <v>118156.51</v>
      </c>
      <c r="AD2079" s="493" t="n">
        <v>117239.97</v>
      </c>
      <c r="AE2079" s="493" t="n">
        <v>118593.38</v>
      </c>
      <c r="AF2079" s="493" t="n">
        <v>121017.74</v>
      </c>
      <c r="AG2079" s="493" t="n">
        <v>108528.59</v>
      </c>
      <c r="AH2079" s="493" t="n">
        <v>124985.19</v>
      </c>
      <c r="AI2079" s="493" t="n">
        <v>111417.53</v>
      </c>
      <c r="AJ2079" s="493" t="n">
        <v>120793.58</v>
      </c>
      <c r="AK2079" s="493" t="n">
        <v>123178.1</v>
      </c>
      <c r="AL2079" s="493" t="n">
        <v>119050.56</v>
      </c>
      <c r="AM2079" s="493" t="n">
        <v>139545.68</v>
      </c>
      <c r="AN2079" s="493" t="n">
        <v>115629.07</v>
      </c>
      <c r="AO2079" s="493" t="n">
        <v>124229.86</v>
      </c>
      <c r="AP2079" s="493" t="n">
        <v>117206.42</v>
      </c>
      <c r="AQ2079" s="493" t="n">
        <v>128855.73</v>
      </c>
      <c r="AR2079" s="493" t="n">
        <v>137434.79</v>
      </c>
      <c r="AS2079" s="493" t="n">
        <v>116671.9</v>
      </c>
      <c r="AT2079" s="493" t="n">
        <v>110953.78</v>
      </c>
      <c r="AU2079" s="493" t="n">
        <v>115350.29</v>
      </c>
      <c r="AV2079" s="493" t="n">
        <v>116557.31</v>
      </c>
      <c r="AW2079" s="493" t="n">
        <v>105228.19</v>
      </c>
      <c r="AX2079" s="493" t="n">
        <v>119117.52</v>
      </c>
      <c r="AY2079" s="493" t="n">
        <v>115238.67</v>
      </c>
      <c r="AZ2079" s="493" t="n">
        <v>118334.97</v>
      </c>
      <c r="BA2079" s="493" t="n">
        <v>113814.53</v>
      </c>
      <c r="BB2079" s="493" t="n">
        <v>104838.32</v>
      </c>
      <c r="BC2079" s="493" t="n">
        <v>120662.67</v>
      </c>
      <c r="BD2079" s="493" t="n">
        <v>118513.17</v>
      </c>
      <c r="BE2079" s="493" t="n">
        <v>104028.04</v>
      </c>
      <c r="BF2079" s="493" t="n">
        <v>99395.42999999999</v>
      </c>
      <c r="BG2079" s="493" t="n">
        <v>104480.62</v>
      </c>
      <c r="BH2079" s="493" t="n">
        <v>104508.34</v>
      </c>
      <c r="BI2079" s="493" t="n">
        <v>103199.21</v>
      </c>
      <c r="BJ2079" s="493" t="n">
        <v>101165.18</v>
      </c>
      <c r="BK2079" s="493" t="n">
        <v>96490.31</v>
      </c>
      <c r="BL2079" s="493" t="n">
        <v>105598.49</v>
      </c>
      <c r="BM2079" s="493" t="n">
        <v>97853.28999999999</v>
      </c>
      <c r="BN2079" s="493" t="n">
        <v>89158.47</v>
      </c>
      <c r="BO2079" s="493" t="n">
        <v>96953.28999999999</v>
      </c>
      <c r="BP2079" s="493" t="n">
        <v>86338.10000000001</v>
      </c>
      <c r="BQ2079" s="493" t="n">
        <v>83703.78999999999</v>
      </c>
      <c r="BR2079" s="493" t="n">
        <v>90432.21000000001</v>
      </c>
      <c r="BS2079" s="493" t="n">
        <v>80381.69</v>
      </c>
      <c r="BT2079" s="493" t="n">
        <v>90788.7</v>
      </c>
      <c r="BU2079" s="493" t="n">
        <v>84959.57000000001</v>
      </c>
      <c r="BV2079" s="493" t="n">
        <v>89347.06</v>
      </c>
      <c r="BW2079" s="493" t="n">
        <v>85112.13</v>
      </c>
    </row>
    <row r="2080">
      <c r="A2080" t="inlineStr">
        <is>
          <t>[C9D1] Angiotensin-II 길항제, 고혈압제 (C2) 혹은 이뇨제 복합제제</t>
        </is>
      </c>
      <c r="B2080" t="inlineStr">
        <is>
          <t>동국제약</t>
        </is>
      </c>
      <c r="C2080" t="inlineStr">
        <is>
          <t>코바소탄</t>
        </is>
      </c>
      <c r="D2080" t="inlineStr">
        <is>
          <t>동국제약</t>
        </is>
      </c>
      <c r="E2080" t="inlineStr">
        <is>
          <t>hydrochlorothiazide,  valsartan</t>
        </is>
      </c>
      <c r="F2080" t="inlineStr">
        <is>
          <t>보건소</t>
        </is>
      </c>
      <c r="G2080" t="inlineStr">
        <is>
          <t>Generic</t>
        </is>
      </c>
      <c r="H2080" s="493" t="n">
        <v>537.6</v>
      </c>
      <c r="I2080" s="493" t="n">
        <v>472.2</v>
      </c>
      <c r="J2080" s="493" t="n">
        <v>699.3</v>
      </c>
      <c r="K2080" s="493" t="n">
        <v>752.4</v>
      </c>
      <c r="L2080" s="493" t="n">
        <v>751.8</v>
      </c>
      <c r="M2080" s="493" t="n">
        <v>703.5</v>
      </c>
      <c r="N2080" s="493" t="n">
        <v>643.5</v>
      </c>
      <c r="O2080" s="493" t="n">
        <v>1097.7</v>
      </c>
      <c r="P2080" s="493" t="n">
        <v>499.8</v>
      </c>
      <c r="Q2080" s="493" t="n">
        <v>868.8</v>
      </c>
      <c r="R2080" s="493" t="n">
        <v>908.4</v>
      </c>
      <c r="S2080" s="493" t="n">
        <v>465.6</v>
      </c>
      <c r="T2080" s="493" t="n">
        <v>617.7</v>
      </c>
      <c r="U2080" s="493" t="n">
        <v>124.2</v>
      </c>
      <c r="V2080" s="493" t="n">
        <v>983.6</v>
      </c>
      <c r="W2080" s="493" t="n">
        <v>37.8</v>
      </c>
      <c r="X2080" s="493" t="n">
        <v>385.8</v>
      </c>
      <c r="Y2080" s="493" t="n">
        <v>979.8</v>
      </c>
      <c r="Z2080" s="493" t="n">
        <v>255</v>
      </c>
      <c r="AA2080" s="493" t="n">
        <v>273</v>
      </c>
      <c r="AB2080" s="493" t="n">
        <v>1467</v>
      </c>
      <c r="AC2080" s="493" t="n">
        <v>342</v>
      </c>
      <c r="AD2080" s="493" t="n">
        <v>270</v>
      </c>
      <c r="AE2080" s="493" t="n">
        <v>1497.57</v>
      </c>
      <c r="AF2080" s="493" t="n">
        <v>425.1</v>
      </c>
      <c r="AG2080" s="493" t="n">
        <v>638.3</v>
      </c>
      <c r="AH2080" s="493" t="n">
        <v>1987.2</v>
      </c>
      <c r="AI2080" s="493" t="n">
        <v>566.1</v>
      </c>
      <c r="AJ2080" s="493" t="n">
        <v>723.3</v>
      </c>
      <c r="AK2080" s="493" t="n">
        <v>1871.7</v>
      </c>
      <c r="AL2080" s="493" t="n">
        <v>1180.8</v>
      </c>
      <c r="AM2080" s="493" t="n">
        <v>1172.7</v>
      </c>
      <c r="AN2080" s="493" t="n">
        <v>1783.2</v>
      </c>
      <c r="AO2080" s="493" t="n">
        <v>1143.15</v>
      </c>
      <c r="AP2080" s="493" t="n">
        <v>2196.3</v>
      </c>
      <c r="AQ2080" s="493" t="n">
        <v>2620.5</v>
      </c>
      <c r="AR2080" s="493" t="n">
        <v>1354.16</v>
      </c>
      <c r="AS2080" s="493" t="n">
        <v>1511.7</v>
      </c>
      <c r="AT2080" s="493" t="n">
        <v>894.3</v>
      </c>
      <c r="AU2080" s="493" t="n">
        <v>2732.1</v>
      </c>
      <c r="AV2080" s="493" t="n">
        <v>1883.7</v>
      </c>
      <c r="AW2080" s="493" t="n">
        <v>1166.17</v>
      </c>
      <c r="AX2080" s="493" t="n">
        <v>2925.6</v>
      </c>
      <c r="AY2080" s="493" t="n">
        <v>2037.65</v>
      </c>
      <c r="AZ2080" s="493" t="n">
        <v>744</v>
      </c>
      <c r="BA2080" s="493" t="n">
        <v>1987.5</v>
      </c>
      <c r="BB2080" s="493" t="n">
        <v>2295.9</v>
      </c>
      <c r="BC2080" s="493" t="n">
        <v>675.59</v>
      </c>
      <c r="BD2080" s="493" t="n">
        <v>1689.9</v>
      </c>
      <c r="BE2080" s="493" t="n">
        <v>1806.3</v>
      </c>
      <c r="BF2080" s="493" t="n">
        <v>984</v>
      </c>
      <c r="BG2080" s="493" t="n">
        <v>735.3</v>
      </c>
      <c r="BH2080" s="493" t="n">
        <v>3343.8</v>
      </c>
      <c r="BI2080" s="493" t="n">
        <v>556.2</v>
      </c>
      <c r="BJ2080" s="493" t="n">
        <v>1491.6</v>
      </c>
      <c r="BK2080" s="493" t="n">
        <v>1554.9</v>
      </c>
      <c r="BL2080" s="493" t="n">
        <v>1963.5</v>
      </c>
      <c r="BM2080" s="493" t="n">
        <v>102</v>
      </c>
      <c r="BN2080" s="493" t="n">
        <v>3295.8</v>
      </c>
      <c r="BO2080" s="493" t="n">
        <v>0</v>
      </c>
      <c r="BP2080" s="493" t="n">
        <v>1279.8</v>
      </c>
      <c r="BQ2080" s="493" t="n">
        <v>1223.1</v>
      </c>
      <c r="BR2080" s="493" t="n">
        <v>648.6</v>
      </c>
      <c r="BS2080" s="493" t="n">
        <v>1340.1</v>
      </c>
      <c r="BT2080" s="493" t="n">
        <v>2520.3</v>
      </c>
      <c r="BU2080" s="493" t="n">
        <v>182.5</v>
      </c>
      <c r="BV2080" s="493" t="n">
        <v>2385.9</v>
      </c>
      <c r="BW2080" s="493" t="n">
        <v>1492.8</v>
      </c>
    </row>
    <row r="2081">
      <c r="A2081" t="inlineStr">
        <is>
          <t>[C9D1] Angiotensin-II 길항제, 고혈압제 (C2) 혹은 이뇨제 복합제제</t>
        </is>
      </c>
      <c r="B2081" t="inlineStr">
        <is>
          <t>동국제약</t>
        </is>
      </c>
      <c r="C2081" t="inlineStr">
        <is>
          <t>코바소탄</t>
        </is>
      </c>
      <c r="D2081" t="inlineStr">
        <is>
          <t>동국제약</t>
        </is>
      </c>
      <c r="E2081" t="inlineStr">
        <is>
          <t>hydrochlorothiazide,  valsartan</t>
        </is>
      </c>
      <c r="F2081" t="inlineStr">
        <is>
          <t>기타(치과의원, 치과병원 등)</t>
        </is>
      </c>
      <c r="G2081" t="inlineStr">
        <is>
          <t>Generic</t>
        </is>
      </c>
      <c r="H2081" s="493" t="n">
        <v>0</v>
      </c>
      <c r="I2081" s="493" t="n">
        <v>0</v>
      </c>
      <c r="J2081" s="493" t="n">
        <v>0</v>
      </c>
      <c r="K2081" s="493" t="n">
        <v>0</v>
      </c>
      <c r="L2081" s="493" t="n">
        <v>0</v>
      </c>
      <c r="M2081" s="493" t="n">
        <v>0</v>
      </c>
      <c r="N2081" s="493" t="n">
        <v>0</v>
      </c>
      <c r="O2081" s="493" t="n">
        <v>0</v>
      </c>
      <c r="P2081" s="493" t="n">
        <v>0</v>
      </c>
      <c r="Q2081" s="493" t="n">
        <v>0</v>
      </c>
      <c r="R2081" s="493" t="n">
        <v>0</v>
      </c>
      <c r="S2081" s="493" t="n">
        <v>0</v>
      </c>
      <c r="T2081" s="493" t="n">
        <v>0</v>
      </c>
      <c r="U2081" s="493" t="n">
        <v>0</v>
      </c>
      <c r="V2081" s="493" t="n">
        <v>0</v>
      </c>
      <c r="W2081" s="493" t="n">
        <v>0</v>
      </c>
      <c r="X2081" s="493" t="n">
        <v>0</v>
      </c>
      <c r="Y2081" s="493" t="n">
        <v>0</v>
      </c>
      <c r="Z2081" s="493" t="n">
        <v>0</v>
      </c>
      <c r="AA2081" s="493" t="n">
        <v>0</v>
      </c>
      <c r="AB2081" s="493" t="n">
        <v>0</v>
      </c>
      <c r="AC2081" s="493" t="n">
        <v>0</v>
      </c>
      <c r="AD2081" s="493" t="n">
        <v>0</v>
      </c>
      <c r="AE2081" s="493" t="n">
        <v>0</v>
      </c>
      <c r="AF2081" s="493" t="n">
        <v>0</v>
      </c>
      <c r="AG2081" s="493" t="n">
        <v>0</v>
      </c>
      <c r="AH2081" s="493" t="n">
        <v>0</v>
      </c>
      <c r="AI2081" s="493" t="n">
        <v>0</v>
      </c>
      <c r="AJ2081" s="493" t="n">
        <v>0</v>
      </c>
      <c r="AK2081" s="493" t="n">
        <v>0</v>
      </c>
      <c r="AL2081" s="493" t="n">
        <v>0</v>
      </c>
      <c r="AM2081" s="493" t="n">
        <v>0</v>
      </c>
      <c r="AN2081" s="493" t="n">
        <v>0</v>
      </c>
      <c r="AO2081" s="493" t="n">
        <v>0</v>
      </c>
      <c r="AP2081" s="493" t="n">
        <v>0</v>
      </c>
      <c r="AQ2081" s="493" t="n">
        <v>0</v>
      </c>
      <c r="AR2081" s="493" t="n">
        <v>0</v>
      </c>
      <c r="AS2081" s="493" t="n">
        <v>0</v>
      </c>
      <c r="AT2081" s="493" t="n">
        <v>0</v>
      </c>
      <c r="AU2081" s="493" t="n">
        <v>0</v>
      </c>
      <c r="AV2081" s="493" t="n">
        <v>0</v>
      </c>
      <c r="AW2081" s="493" t="n">
        <v>0</v>
      </c>
      <c r="AX2081" s="493" t="n">
        <v>0</v>
      </c>
      <c r="AY2081" s="493" t="n">
        <v>0</v>
      </c>
      <c r="AZ2081" s="493" t="n">
        <v>535.8</v>
      </c>
      <c r="BA2081" s="493" t="n">
        <v>0</v>
      </c>
      <c r="BB2081" s="493" t="n">
        <v>0</v>
      </c>
      <c r="BC2081" s="493" t="n">
        <v>0</v>
      </c>
      <c r="BD2081" s="493" t="n">
        <v>0</v>
      </c>
      <c r="BE2081" s="493" t="n">
        <v>0</v>
      </c>
      <c r="BF2081" s="493" t="n">
        <v>0</v>
      </c>
      <c r="BG2081" s="493" t="n">
        <v>0</v>
      </c>
      <c r="BH2081" s="493" t="n">
        <v>0</v>
      </c>
      <c r="BI2081" s="493" t="n">
        <v>0</v>
      </c>
      <c r="BJ2081" s="493" t="n">
        <v>0</v>
      </c>
      <c r="BK2081" s="493" t="n">
        <v>0</v>
      </c>
      <c r="BL2081" s="493" t="n">
        <v>0</v>
      </c>
      <c r="BM2081" s="493" t="n">
        <v>0</v>
      </c>
      <c r="BN2081" s="493" t="n">
        <v>0</v>
      </c>
      <c r="BO2081" s="493" t="n">
        <v>0</v>
      </c>
      <c r="BP2081" s="493" t="n">
        <v>0</v>
      </c>
      <c r="BQ2081" s="493" t="n">
        <v>0</v>
      </c>
      <c r="BR2081" s="493" t="n">
        <v>0</v>
      </c>
      <c r="BS2081" s="493" t="n">
        <v>0</v>
      </c>
      <c r="BT2081" s="493" t="n">
        <v>0</v>
      </c>
      <c r="BU2081" s="493" t="n">
        <v>0</v>
      </c>
      <c r="BV2081" s="493" t="n">
        <v>0</v>
      </c>
      <c r="BW2081" s="493" t="n">
        <v>0</v>
      </c>
    </row>
    <row r="2082">
      <c r="A2082" t="inlineStr">
        <is>
          <t>[C9D1] Angiotensin-II 길항제, 고혈압제 (C2) 혹은 이뇨제 복합제제</t>
        </is>
      </c>
      <c r="B2082" t="inlineStr">
        <is>
          <t>동아에스티</t>
        </is>
      </c>
      <c r="C2082" t="inlineStr">
        <is>
          <t>코바로살탄</t>
        </is>
      </c>
      <c r="D2082" t="inlineStr">
        <is>
          <t>동아에스티</t>
        </is>
      </c>
      <c r="E2082" t="inlineStr">
        <is>
          <t>hydrochlorothiazide,  valsartan</t>
        </is>
      </c>
      <c r="F2082" t="inlineStr">
        <is>
          <t>상급종합병원</t>
        </is>
      </c>
      <c r="G2082" t="inlineStr">
        <is>
          <t>Generic</t>
        </is>
      </c>
      <c r="H2082" s="493" t="n">
        <v>0</v>
      </c>
      <c r="I2082" s="493" t="n">
        <v>0</v>
      </c>
      <c r="J2082" s="493" t="n">
        <v>0</v>
      </c>
      <c r="K2082" s="493" t="n">
        <v>0</v>
      </c>
      <c r="L2082" s="493" t="n">
        <v>0</v>
      </c>
      <c r="M2082" s="493" t="n">
        <v>0</v>
      </c>
      <c r="N2082" s="493" t="n">
        <v>0</v>
      </c>
      <c r="O2082" s="493" t="n">
        <v>0</v>
      </c>
      <c r="P2082" s="493" t="n">
        <v>0</v>
      </c>
      <c r="Q2082" s="493" t="n">
        <v>0</v>
      </c>
      <c r="R2082" s="493" t="n">
        <v>0</v>
      </c>
      <c r="S2082" s="493" t="n">
        <v>0</v>
      </c>
      <c r="T2082" s="493" t="n">
        <v>0</v>
      </c>
      <c r="U2082" s="493" t="n">
        <v>0</v>
      </c>
      <c r="V2082" s="493" t="n">
        <v>0</v>
      </c>
      <c r="W2082" s="493" t="n">
        <v>0</v>
      </c>
      <c r="X2082" s="493" t="n">
        <v>0</v>
      </c>
      <c r="Y2082" s="493" t="n">
        <v>0</v>
      </c>
      <c r="Z2082" s="493" t="n">
        <v>0</v>
      </c>
      <c r="AA2082" s="493" t="n">
        <v>0</v>
      </c>
      <c r="AB2082" s="493" t="n">
        <v>19837.44</v>
      </c>
      <c r="AC2082" s="493" t="n">
        <v>0</v>
      </c>
      <c r="AD2082" s="493" t="n">
        <v>0</v>
      </c>
      <c r="AE2082" s="493" t="n">
        <v>0</v>
      </c>
      <c r="AF2082" s="493" t="n">
        <v>0</v>
      </c>
      <c r="AG2082" s="493" t="n">
        <v>0</v>
      </c>
      <c r="AH2082" s="493" t="n">
        <v>17478.72</v>
      </c>
      <c r="AI2082" s="493" t="n">
        <v>0</v>
      </c>
      <c r="AJ2082" s="493" t="n">
        <v>0</v>
      </c>
      <c r="AK2082" s="493" t="n">
        <v>0</v>
      </c>
      <c r="AL2082" s="493" t="n">
        <v>25726.68</v>
      </c>
      <c r="AM2082" s="493" t="n">
        <v>0</v>
      </c>
      <c r="AN2082" s="493" t="n">
        <v>0</v>
      </c>
      <c r="AO2082" s="493" t="n">
        <v>0</v>
      </c>
      <c r="AP2082" s="493" t="n">
        <v>17629.22</v>
      </c>
      <c r="AQ2082" s="493" t="n">
        <v>0</v>
      </c>
      <c r="AR2082" s="493" t="n">
        <v>0</v>
      </c>
      <c r="AS2082" s="493" t="n">
        <v>1490</v>
      </c>
      <c r="AT2082" s="493" t="n">
        <v>0</v>
      </c>
      <c r="AU2082" s="493" t="n">
        <v>0</v>
      </c>
      <c r="AV2082" s="493" t="n">
        <v>0</v>
      </c>
      <c r="AW2082" s="493" t="n">
        <v>2380.35</v>
      </c>
      <c r="AX2082" s="493" t="n">
        <v>0</v>
      </c>
      <c r="AY2082" s="493" t="n">
        <v>0</v>
      </c>
      <c r="AZ2082" s="493" t="n">
        <v>2828.7</v>
      </c>
      <c r="BA2082" s="493" t="n">
        <v>0</v>
      </c>
      <c r="BB2082" s="493" t="n">
        <v>0</v>
      </c>
      <c r="BC2082" s="493" t="n">
        <v>0</v>
      </c>
      <c r="BD2082" s="493" t="n">
        <v>2831.85</v>
      </c>
      <c r="BE2082" s="493" t="n">
        <v>0</v>
      </c>
      <c r="BF2082" s="493" t="n">
        <v>0</v>
      </c>
      <c r="BG2082" s="493" t="n">
        <v>2298.45</v>
      </c>
      <c r="BH2082" s="493" t="n">
        <v>0</v>
      </c>
      <c r="BI2082" s="493" t="n">
        <v>0</v>
      </c>
      <c r="BJ2082" s="493" t="n">
        <v>1862.7</v>
      </c>
      <c r="BK2082" s="493" t="n">
        <v>0</v>
      </c>
      <c r="BL2082" s="493" t="n">
        <v>0</v>
      </c>
      <c r="BM2082" s="493" t="n">
        <v>0</v>
      </c>
      <c r="BN2082" s="493" t="n">
        <v>934.5</v>
      </c>
      <c r="BO2082" s="493" t="n">
        <v>0</v>
      </c>
      <c r="BP2082" s="493" t="n">
        <v>0</v>
      </c>
      <c r="BQ2082" s="493" t="n">
        <v>0</v>
      </c>
      <c r="BR2082" s="493" t="n">
        <v>1667.12</v>
      </c>
      <c r="BS2082" s="493" t="n">
        <v>0</v>
      </c>
      <c r="BT2082" s="493" t="n">
        <v>3336.4</v>
      </c>
      <c r="BU2082" s="493" t="n">
        <v>0</v>
      </c>
      <c r="BV2082" s="493" t="n">
        <v>0</v>
      </c>
      <c r="BW2082" s="493" t="n">
        <v>0</v>
      </c>
    </row>
    <row r="2083">
      <c r="A2083" t="inlineStr">
        <is>
          <t>[C9D1] Angiotensin-II 길항제, 고혈압제 (C2) 혹은 이뇨제 복합제제</t>
        </is>
      </c>
      <c r="B2083" t="inlineStr">
        <is>
          <t>동아에스티</t>
        </is>
      </c>
      <c r="C2083" t="inlineStr">
        <is>
          <t>코바로살탄</t>
        </is>
      </c>
      <c r="D2083" t="inlineStr">
        <is>
          <t>동아에스티</t>
        </is>
      </c>
      <c r="E2083" t="inlineStr">
        <is>
          <t>hydrochlorothiazide,  valsartan</t>
        </is>
      </c>
      <c r="F2083" t="inlineStr">
        <is>
          <t>종합병원</t>
        </is>
      </c>
      <c r="G2083" t="inlineStr">
        <is>
          <t>Generic</t>
        </is>
      </c>
      <c r="H2083" s="493" t="n">
        <v>0</v>
      </c>
      <c r="I2083" s="493" t="n">
        <v>744.97</v>
      </c>
      <c r="J2083" s="493" t="n">
        <v>1257.64</v>
      </c>
      <c r="K2083" s="493" t="n">
        <v>452.76</v>
      </c>
      <c r="L2083" s="493" t="n">
        <v>3337.86</v>
      </c>
      <c r="M2083" s="493" t="n">
        <v>2669.36</v>
      </c>
      <c r="N2083" s="493" t="n">
        <v>1871.42</v>
      </c>
      <c r="O2083" s="493" t="n">
        <v>3078.12</v>
      </c>
      <c r="P2083" s="493" t="n">
        <v>1117.48</v>
      </c>
      <c r="Q2083" s="493" t="n">
        <v>2782.04</v>
      </c>
      <c r="R2083" s="493" t="n">
        <v>2183.76</v>
      </c>
      <c r="S2083" s="493" t="n">
        <v>450.8</v>
      </c>
      <c r="T2083" s="493" t="n">
        <v>2754.1</v>
      </c>
      <c r="U2083" s="493" t="n">
        <v>1744.2</v>
      </c>
      <c r="V2083" s="493" t="n">
        <v>4644.32</v>
      </c>
      <c r="W2083" s="493" t="n">
        <v>265</v>
      </c>
      <c r="X2083" s="493" t="n">
        <v>678.8</v>
      </c>
      <c r="Y2083" s="493" t="n">
        <v>2660.28</v>
      </c>
      <c r="Z2083" s="493" t="n">
        <v>2399.5</v>
      </c>
      <c r="AA2083" s="493" t="n">
        <v>1454.4</v>
      </c>
      <c r="AB2083" s="493" t="n">
        <v>1604.48</v>
      </c>
      <c r="AC2083" s="493" t="n">
        <v>1926.9</v>
      </c>
      <c r="AD2083" s="493" t="n">
        <v>779</v>
      </c>
      <c r="AE2083" s="493" t="n">
        <v>1938.24</v>
      </c>
      <c r="AF2083" s="493" t="n">
        <v>2359.86</v>
      </c>
      <c r="AG2083" s="493" t="n">
        <v>2524.9</v>
      </c>
      <c r="AH2083" s="493" t="n">
        <v>4583.87</v>
      </c>
      <c r="AI2083" s="493" t="n">
        <v>2002.18</v>
      </c>
      <c r="AJ2083" s="493" t="n">
        <v>0</v>
      </c>
      <c r="AK2083" s="493" t="n">
        <v>4161.96</v>
      </c>
      <c r="AL2083" s="493" t="n">
        <v>3205.08</v>
      </c>
      <c r="AM2083" s="493" t="n">
        <v>2144.7</v>
      </c>
      <c r="AN2083" s="493" t="n">
        <v>7960.56</v>
      </c>
      <c r="AO2083" s="493" t="n">
        <v>1316.22</v>
      </c>
      <c r="AP2083" s="493" t="n">
        <v>4072.24</v>
      </c>
      <c r="AQ2083" s="493" t="n">
        <v>6498.57</v>
      </c>
      <c r="AR2083" s="493" t="n">
        <v>9152.1</v>
      </c>
      <c r="AS2083" s="493" t="n">
        <v>1310</v>
      </c>
      <c r="AT2083" s="493" t="n">
        <v>10148.79</v>
      </c>
      <c r="AU2083" s="493" t="n">
        <v>8299.440000000001</v>
      </c>
      <c r="AV2083" s="493" t="n">
        <v>2474.92</v>
      </c>
      <c r="AW2083" s="493" t="n">
        <v>4160.83</v>
      </c>
      <c r="AX2083" s="493" t="n">
        <v>4606.48</v>
      </c>
      <c r="AY2083" s="493" t="n">
        <v>1293.6</v>
      </c>
      <c r="AZ2083" s="493" t="n">
        <v>3082.82</v>
      </c>
      <c r="BA2083" s="493" t="n">
        <v>2420.45</v>
      </c>
      <c r="BB2083" s="493" t="n">
        <v>1555.82</v>
      </c>
      <c r="BC2083" s="493" t="n">
        <v>6542.4</v>
      </c>
      <c r="BD2083" s="493" t="n">
        <v>645</v>
      </c>
      <c r="BE2083" s="493" t="n">
        <v>768.6</v>
      </c>
      <c r="BF2083" s="493" t="n">
        <v>3137.4</v>
      </c>
      <c r="BG2083" s="493" t="n">
        <v>2599.54</v>
      </c>
      <c r="BH2083" s="493" t="n">
        <v>3695.8</v>
      </c>
      <c r="BI2083" s="493" t="n">
        <v>3576.6</v>
      </c>
      <c r="BJ2083" s="493" t="n">
        <v>990.99</v>
      </c>
      <c r="BK2083" s="493" t="n">
        <v>1972.26</v>
      </c>
      <c r="BL2083" s="493" t="n">
        <v>680.4</v>
      </c>
      <c r="BM2083" s="493" t="n">
        <v>1775.83</v>
      </c>
      <c r="BN2083" s="493" t="n">
        <v>2147.06</v>
      </c>
      <c r="BO2083" s="493" t="n">
        <v>1465.44</v>
      </c>
      <c r="BP2083" s="493" t="n">
        <v>2543.4</v>
      </c>
      <c r="BQ2083" s="493" t="n">
        <v>4887.84</v>
      </c>
      <c r="BR2083" s="493" t="n">
        <v>1011.86</v>
      </c>
      <c r="BS2083" s="493" t="n">
        <v>1569.96</v>
      </c>
      <c r="BT2083" s="493" t="n">
        <v>1419.6</v>
      </c>
      <c r="BU2083" s="493" t="n">
        <v>315.6</v>
      </c>
      <c r="BV2083" s="493" t="n">
        <v>2205</v>
      </c>
      <c r="BW2083" s="493" t="n">
        <v>3092.55</v>
      </c>
    </row>
    <row r="2084">
      <c r="A2084" t="inlineStr">
        <is>
          <t>[C9D1] Angiotensin-II 길항제, 고혈압제 (C2) 혹은 이뇨제 복합제제</t>
        </is>
      </c>
      <c r="B2084" t="inlineStr">
        <is>
          <t>동아에스티</t>
        </is>
      </c>
      <c r="C2084" t="inlineStr">
        <is>
          <t>코바로살탄</t>
        </is>
      </c>
      <c r="D2084" t="inlineStr">
        <is>
          <t>동아에스티</t>
        </is>
      </c>
      <c r="E2084" t="inlineStr">
        <is>
          <t>hydrochlorothiazide,  valsartan</t>
        </is>
      </c>
      <c r="F2084" t="inlineStr">
        <is>
          <t>병원</t>
        </is>
      </c>
      <c r="G2084" t="inlineStr">
        <is>
          <t>Generic</t>
        </is>
      </c>
      <c r="H2084" s="493" t="n">
        <v>0</v>
      </c>
      <c r="I2084" s="493" t="n">
        <v>0</v>
      </c>
      <c r="J2084" s="493" t="n">
        <v>1926</v>
      </c>
      <c r="K2084" s="493" t="n">
        <v>720</v>
      </c>
      <c r="L2084" s="493" t="n">
        <v>959.4</v>
      </c>
      <c r="M2084" s="493" t="n">
        <v>360</v>
      </c>
      <c r="N2084" s="493" t="n">
        <v>478.8</v>
      </c>
      <c r="O2084" s="493" t="n">
        <v>725.4</v>
      </c>
      <c r="P2084" s="493" t="n">
        <v>959.4</v>
      </c>
      <c r="Q2084" s="493" t="n">
        <v>719.4</v>
      </c>
      <c r="R2084" s="493" t="n">
        <v>0</v>
      </c>
      <c r="S2084" s="493" t="n">
        <v>1320</v>
      </c>
      <c r="T2084" s="493" t="n">
        <v>0</v>
      </c>
      <c r="U2084" s="493" t="n">
        <v>480</v>
      </c>
      <c r="V2084" s="493" t="n">
        <v>360</v>
      </c>
      <c r="W2084" s="493" t="n">
        <v>480</v>
      </c>
      <c r="X2084" s="493" t="n">
        <v>0</v>
      </c>
      <c r="Y2084" s="493" t="n">
        <v>1438.2</v>
      </c>
      <c r="Z2084" s="493" t="n">
        <v>720.9</v>
      </c>
      <c r="AA2084" s="493" t="n">
        <v>720</v>
      </c>
      <c r="AB2084" s="493" t="n">
        <v>359.4</v>
      </c>
      <c r="AC2084" s="493" t="n">
        <v>480</v>
      </c>
      <c r="AD2084" s="493" t="n">
        <v>1440</v>
      </c>
      <c r="AE2084" s="493" t="n">
        <v>1458.6</v>
      </c>
      <c r="AF2084" s="493" t="n">
        <v>1449.6</v>
      </c>
      <c r="AG2084" s="493" t="n">
        <v>486.6</v>
      </c>
      <c r="AH2084" s="493" t="n">
        <v>726.6</v>
      </c>
      <c r="AI2084" s="493" t="n">
        <v>1440</v>
      </c>
      <c r="AJ2084" s="493" t="n">
        <v>2278.2</v>
      </c>
      <c r="AK2084" s="493" t="n">
        <v>1440</v>
      </c>
      <c r="AL2084" s="493" t="n">
        <v>2160</v>
      </c>
      <c r="AM2084" s="493" t="n">
        <v>957.6</v>
      </c>
      <c r="AN2084" s="493" t="n">
        <v>1326.6</v>
      </c>
      <c r="AO2084" s="493" t="n">
        <v>2184.3</v>
      </c>
      <c r="AP2084" s="493" t="n">
        <v>0</v>
      </c>
      <c r="AQ2084" s="493" t="n">
        <v>483.9</v>
      </c>
      <c r="AR2084" s="493" t="n">
        <v>963</v>
      </c>
      <c r="AS2084" s="493" t="n">
        <v>0</v>
      </c>
      <c r="AT2084" s="493" t="n">
        <v>0</v>
      </c>
      <c r="AU2084" s="493" t="n">
        <v>720</v>
      </c>
      <c r="AV2084" s="493" t="n">
        <v>0</v>
      </c>
      <c r="AW2084" s="493" t="n">
        <v>968.4</v>
      </c>
      <c r="AX2084" s="493" t="n">
        <v>0</v>
      </c>
      <c r="AY2084" s="493" t="n">
        <v>982.2</v>
      </c>
      <c r="AZ2084" s="493" t="n">
        <v>0</v>
      </c>
      <c r="BA2084" s="493" t="n">
        <v>1200.6</v>
      </c>
      <c r="BB2084" s="493" t="n">
        <v>0</v>
      </c>
      <c r="BC2084" s="493" t="n">
        <v>978</v>
      </c>
      <c r="BD2084" s="493" t="n">
        <v>232.58</v>
      </c>
      <c r="BE2084" s="493" t="n">
        <v>0</v>
      </c>
      <c r="BF2084" s="493" t="n">
        <v>0</v>
      </c>
      <c r="BG2084" s="493" t="n">
        <v>0</v>
      </c>
      <c r="BH2084" s="493" t="n">
        <v>0</v>
      </c>
      <c r="BI2084" s="493" t="n">
        <v>0</v>
      </c>
      <c r="BJ2084" s="493" t="n">
        <v>0</v>
      </c>
      <c r="BK2084" s="493" t="n">
        <v>0</v>
      </c>
      <c r="BL2084" s="493" t="n">
        <v>0</v>
      </c>
      <c r="BM2084" s="493" t="n">
        <v>0</v>
      </c>
      <c r="BN2084" s="493" t="n">
        <v>0</v>
      </c>
      <c r="BO2084" s="493" t="n">
        <v>0</v>
      </c>
      <c r="BP2084" s="493" t="n">
        <v>0</v>
      </c>
      <c r="BQ2084" s="493" t="n">
        <v>0</v>
      </c>
      <c r="BR2084" s="493" t="n">
        <v>0</v>
      </c>
      <c r="BS2084" s="493" t="n">
        <v>0</v>
      </c>
      <c r="BT2084" s="493" t="n">
        <v>0</v>
      </c>
      <c r="BU2084" s="493" t="n">
        <v>0</v>
      </c>
      <c r="BV2084" s="493" t="n">
        <v>0</v>
      </c>
      <c r="BW2084" s="493" t="n">
        <v>0</v>
      </c>
    </row>
    <row r="2085">
      <c r="A2085" t="inlineStr">
        <is>
          <t>[C9D1] Angiotensin-II 길항제, 고혈압제 (C2) 혹은 이뇨제 복합제제</t>
        </is>
      </c>
      <c r="B2085" t="inlineStr">
        <is>
          <t>동아에스티</t>
        </is>
      </c>
      <c r="C2085" t="inlineStr">
        <is>
          <t>코바로살탄</t>
        </is>
      </c>
      <c r="D2085" t="inlineStr">
        <is>
          <t>동아에스티</t>
        </is>
      </c>
      <c r="E2085" t="inlineStr">
        <is>
          <t>hydrochlorothiazide,  valsartan</t>
        </is>
      </c>
      <c r="F2085" t="inlineStr">
        <is>
          <t>의원</t>
        </is>
      </c>
      <c r="G2085" t="inlineStr">
        <is>
          <t>Generic</t>
        </is>
      </c>
      <c r="H2085" s="493" t="n">
        <v>9661.15</v>
      </c>
      <c r="I2085" s="493" t="n">
        <v>9532.35</v>
      </c>
      <c r="J2085" s="493" t="n">
        <v>13884.15</v>
      </c>
      <c r="K2085" s="493" t="n">
        <v>11374.65</v>
      </c>
      <c r="L2085" s="493" t="n">
        <v>11022.84</v>
      </c>
      <c r="M2085" s="493" t="n">
        <v>9809.4</v>
      </c>
      <c r="N2085" s="493" t="n">
        <v>11882.94</v>
      </c>
      <c r="O2085" s="493" t="n">
        <v>11892.52</v>
      </c>
      <c r="P2085" s="493" t="n">
        <v>12280.78</v>
      </c>
      <c r="Q2085" s="493" t="n">
        <v>10027.02</v>
      </c>
      <c r="R2085" s="493" t="n">
        <v>9720.280000000001</v>
      </c>
      <c r="S2085" s="493" t="n">
        <v>11546.32</v>
      </c>
      <c r="T2085" s="493" t="n">
        <v>10179.91</v>
      </c>
      <c r="U2085" s="493" t="n">
        <v>11758.15</v>
      </c>
      <c r="V2085" s="493" t="n">
        <v>7895.93</v>
      </c>
      <c r="W2085" s="493" t="n">
        <v>12498.34</v>
      </c>
      <c r="X2085" s="493" t="n">
        <v>4857.64</v>
      </c>
      <c r="Y2085" s="493" t="n">
        <v>10993.84</v>
      </c>
      <c r="Z2085" s="493" t="n">
        <v>6642.71</v>
      </c>
      <c r="AA2085" s="493" t="n">
        <v>9408.049999999999</v>
      </c>
      <c r="AB2085" s="493" t="n">
        <v>10374.11</v>
      </c>
      <c r="AC2085" s="493" t="n">
        <v>6557.75</v>
      </c>
      <c r="AD2085" s="493" t="n">
        <v>7885.98</v>
      </c>
      <c r="AE2085" s="493" t="n">
        <v>8872.5</v>
      </c>
      <c r="AF2085" s="493" t="n">
        <v>8110.65</v>
      </c>
      <c r="AG2085" s="493" t="n">
        <v>6455.8</v>
      </c>
      <c r="AH2085" s="493" t="n">
        <v>7622.4</v>
      </c>
      <c r="AI2085" s="493" t="n">
        <v>7772.4</v>
      </c>
      <c r="AJ2085" s="493" t="n">
        <v>7966.95</v>
      </c>
      <c r="AK2085" s="493" t="n">
        <v>9381.299999999999</v>
      </c>
      <c r="AL2085" s="493" t="n">
        <v>8888.700000000001</v>
      </c>
      <c r="AM2085" s="493" t="n">
        <v>9002.25</v>
      </c>
      <c r="AN2085" s="493" t="n">
        <v>8119.95</v>
      </c>
      <c r="AO2085" s="493" t="n">
        <v>6248.7</v>
      </c>
      <c r="AP2085" s="493" t="n">
        <v>8305.719999999999</v>
      </c>
      <c r="AQ2085" s="493" t="n">
        <v>8976.950000000001</v>
      </c>
      <c r="AR2085" s="493" t="n">
        <v>8256.379999999999</v>
      </c>
      <c r="AS2085" s="493" t="n">
        <v>6456.9</v>
      </c>
      <c r="AT2085" s="493" t="n">
        <v>8538.299999999999</v>
      </c>
      <c r="AU2085" s="493" t="n">
        <v>7981.8</v>
      </c>
      <c r="AV2085" s="493" t="n">
        <v>6439.05</v>
      </c>
      <c r="AW2085" s="493" t="n">
        <v>5329.8</v>
      </c>
      <c r="AX2085" s="493" t="n">
        <v>8859.75</v>
      </c>
      <c r="AY2085" s="493" t="n">
        <v>5475.3</v>
      </c>
      <c r="AZ2085" s="493" t="n">
        <v>9684</v>
      </c>
      <c r="BA2085" s="493" t="n">
        <v>5307.7</v>
      </c>
      <c r="BB2085" s="493" t="n">
        <v>7409.4</v>
      </c>
      <c r="BC2085" s="493" t="n">
        <v>4795.35</v>
      </c>
      <c r="BD2085" s="493" t="n">
        <v>4855</v>
      </c>
      <c r="BE2085" s="493" t="n">
        <v>5122.53</v>
      </c>
      <c r="BF2085" s="493" t="n">
        <v>5317.3</v>
      </c>
      <c r="BG2085" s="493" t="n">
        <v>5721.4</v>
      </c>
      <c r="BH2085" s="493" t="n">
        <v>4858.97</v>
      </c>
      <c r="BI2085" s="493" t="n">
        <v>6126</v>
      </c>
      <c r="BJ2085" s="493" t="n">
        <v>4307.59</v>
      </c>
      <c r="BK2085" s="493" t="n">
        <v>5546.2</v>
      </c>
      <c r="BL2085" s="493" t="n">
        <v>5855</v>
      </c>
      <c r="BM2085" s="493" t="n">
        <v>4273.7</v>
      </c>
      <c r="BN2085" s="493" t="n">
        <v>3977.05</v>
      </c>
      <c r="BO2085" s="493" t="n">
        <v>5156.35</v>
      </c>
      <c r="BP2085" s="493" t="n">
        <v>4611.7</v>
      </c>
      <c r="BQ2085" s="493" t="n">
        <v>6339.4</v>
      </c>
      <c r="BR2085" s="493" t="n">
        <v>3675.4</v>
      </c>
      <c r="BS2085" s="493" t="n">
        <v>5974.5</v>
      </c>
      <c r="BT2085" s="493" t="n">
        <v>5511.25</v>
      </c>
      <c r="BU2085" s="493" t="n">
        <v>4013.25</v>
      </c>
      <c r="BV2085" s="493" t="n">
        <v>4056.85</v>
      </c>
      <c r="BW2085" s="493" t="n">
        <v>5430.6</v>
      </c>
    </row>
    <row r="2086">
      <c r="A2086" t="inlineStr">
        <is>
          <t>[C9D1] Angiotensin-II 길항제, 고혈압제 (C2) 혹은 이뇨제 복합제제</t>
        </is>
      </c>
      <c r="B2086" t="inlineStr">
        <is>
          <t>동아에스티</t>
        </is>
      </c>
      <c r="C2086" t="inlineStr">
        <is>
          <t>코바로살탄</t>
        </is>
      </c>
      <c r="D2086" t="inlineStr">
        <is>
          <t>동아에스티</t>
        </is>
      </c>
      <c r="E2086" t="inlineStr">
        <is>
          <t>hydrochlorothiazide,  valsartan</t>
        </is>
      </c>
      <c r="F2086" t="inlineStr">
        <is>
          <t>보건소</t>
        </is>
      </c>
      <c r="G2086" t="inlineStr">
        <is>
          <t>Generic</t>
        </is>
      </c>
      <c r="H2086" s="493" t="n">
        <v>267.6</v>
      </c>
      <c r="I2086" s="493" t="n">
        <v>853.2</v>
      </c>
      <c r="J2086" s="493" t="n">
        <v>1104</v>
      </c>
      <c r="K2086" s="493" t="n">
        <v>627.9</v>
      </c>
      <c r="L2086" s="493" t="n">
        <v>508.8</v>
      </c>
      <c r="M2086" s="493" t="n">
        <v>780</v>
      </c>
      <c r="N2086" s="493" t="n">
        <v>468</v>
      </c>
      <c r="O2086" s="493" t="n">
        <v>707.4</v>
      </c>
      <c r="P2086" s="493" t="n">
        <v>303.6</v>
      </c>
      <c r="Q2086" s="493" t="n">
        <v>1438.2</v>
      </c>
      <c r="R2086" s="493" t="n">
        <v>501.6</v>
      </c>
      <c r="S2086" s="493" t="n">
        <v>905.1</v>
      </c>
      <c r="T2086" s="493" t="n">
        <v>1722.6</v>
      </c>
      <c r="U2086" s="493" t="n">
        <v>126</v>
      </c>
      <c r="V2086" s="493" t="n">
        <v>7776.6</v>
      </c>
      <c r="W2086" s="493" t="n">
        <v>0</v>
      </c>
      <c r="X2086" s="493" t="n">
        <v>901.2</v>
      </c>
      <c r="Y2086" s="493" t="n">
        <v>0</v>
      </c>
      <c r="Z2086" s="493" t="n">
        <v>0</v>
      </c>
      <c r="AA2086" s="493" t="n">
        <v>1674.9</v>
      </c>
      <c r="AB2086" s="493" t="n">
        <v>35.4</v>
      </c>
      <c r="AC2086" s="493" t="n">
        <v>147.6</v>
      </c>
      <c r="AD2086" s="493" t="n">
        <v>1433.4</v>
      </c>
      <c r="AE2086" s="493" t="n">
        <v>117.28</v>
      </c>
      <c r="AF2086" s="493" t="n">
        <v>2335.8</v>
      </c>
      <c r="AG2086" s="493" t="n">
        <v>134.1</v>
      </c>
      <c r="AH2086" s="493" t="n">
        <v>94.8</v>
      </c>
      <c r="AI2086" s="493" t="n">
        <v>2130.3</v>
      </c>
      <c r="AJ2086" s="493" t="n">
        <v>411</v>
      </c>
      <c r="AK2086" s="493" t="n">
        <v>0</v>
      </c>
      <c r="AL2086" s="493" t="n">
        <v>690</v>
      </c>
      <c r="AM2086" s="493" t="n">
        <v>762.6</v>
      </c>
      <c r="AN2086" s="493" t="n">
        <v>1085.4</v>
      </c>
      <c r="AO2086" s="493" t="n">
        <v>0</v>
      </c>
      <c r="AP2086" s="493" t="n">
        <v>1399.2</v>
      </c>
      <c r="AQ2086" s="493" t="n">
        <v>0</v>
      </c>
      <c r="AR2086" s="493" t="n">
        <v>1201.2</v>
      </c>
      <c r="AS2086" s="493" t="n">
        <v>295.2</v>
      </c>
      <c r="AT2086" s="493" t="n">
        <v>847.8</v>
      </c>
      <c r="AU2086" s="493" t="n">
        <v>0</v>
      </c>
      <c r="AV2086" s="493" t="n">
        <v>1346.1</v>
      </c>
      <c r="AW2086" s="493" t="n">
        <v>0</v>
      </c>
      <c r="AX2086" s="493" t="n">
        <v>1609.2</v>
      </c>
      <c r="AY2086" s="493" t="n">
        <v>1480.2</v>
      </c>
      <c r="AZ2086" s="493" t="n">
        <v>1851</v>
      </c>
      <c r="BA2086" s="493" t="n">
        <v>977.4</v>
      </c>
      <c r="BB2086" s="493" t="n">
        <v>929.7</v>
      </c>
      <c r="BC2086" s="493" t="n">
        <v>1338</v>
      </c>
      <c r="BD2086" s="493" t="n">
        <v>0</v>
      </c>
      <c r="BE2086" s="493" t="n">
        <v>1143</v>
      </c>
      <c r="BF2086" s="493" t="n">
        <v>0</v>
      </c>
      <c r="BG2086" s="493" t="n">
        <v>273.6</v>
      </c>
      <c r="BH2086" s="493" t="n">
        <v>848.7</v>
      </c>
      <c r="BI2086" s="493" t="n">
        <v>319.2</v>
      </c>
      <c r="BJ2086" s="493" t="n">
        <v>0</v>
      </c>
      <c r="BK2086" s="493" t="n">
        <v>1188.3</v>
      </c>
      <c r="BL2086" s="493" t="n">
        <v>0</v>
      </c>
      <c r="BM2086" s="493" t="n">
        <v>213.6</v>
      </c>
      <c r="BN2086" s="493" t="n">
        <v>721.8</v>
      </c>
      <c r="BO2086" s="493" t="n">
        <v>323.4</v>
      </c>
      <c r="BP2086" s="493" t="n">
        <v>0</v>
      </c>
      <c r="BQ2086" s="493" t="n">
        <v>1005</v>
      </c>
      <c r="BR2086" s="493" t="n">
        <v>0</v>
      </c>
      <c r="BS2086" s="493" t="n">
        <v>231.6</v>
      </c>
      <c r="BT2086" s="493" t="n">
        <v>711</v>
      </c>
      <c r="BU2086" s="493" t="n">
        <v>325.2</v>
      </c>
      <c r="BV2086" s="493" t="n">
        <v>0</v>
      </c>
      <c r="BW2086" s="493" t="n">
        <v>704.7</v>
      </c>
    </row>
    <row r="2087">
      <c r="A2087" t="inlineStr">
        <is>
          <t>[C9D1] Angiotensin-II 길항제, 고혈압제 (C2) 혹은 이뇨제 복합제제</t>
        </is>
      </c>
      <c r="B2087" t="inlineStr">
        <is>
          <t>동아에스티</t>
        </is>
      </c>
      <c r="C2087" t="inlineStr">
        <is>
          <t>코아푸르탄</t>
        </is>
      </c>
      <c r="D2087" t="inlineStr">
        <is>
          <t>동아에스티</t>
        </is>
      </c>
      <c r="E2087" t="inlineStr">
        <is>
          <t>hydrochlorothiazide,  irbesartan</t>
        </is>
      </c>
      <c r="F2087" t="inlineStr">
        <is>
          <t>상급종합병원</t>
        </is>
      </c>
      <c r="G2087" t="inlineStr">
        <is>
          <t>Generic</t>
        </is>
      </c>
      <c r="H2087" s="493" t="n">
        <v>2754.05</v>
      </c>
      <c r="I2087" s="493" t="n">
        <v>1285.6</v>
      </c>
      <c r="J2087" s="493" t="n">
        <v>810</v>
      </c>
      <c r="K2087" s="493" t="n">
        <v>0</v>
      </c>
      <c r="L2087" s="493" t="n">
        <v>0</v>
      </c>
      <c r="M2087" s="493" t="n">
        <v>0</v>
      </c>
      <c r="N2087" s="493" t="n">
        <v>0</v>
      </c>
      <c r="O2087" s="493" t="n">
        <v>0</v>
      </c>
      <c r="P2087" s="493" t="n">
        <v>0</v>
      </c>
      <c r="Q2087" s="493" t="n">
        <v>0</v>
      </c>
      <c r="R2087" s="493" t="n">
        <v>0</v>
      </c>
      <c r="S2087" s="493" t="n">
        <v>0</v>
      </c>
      <c r="T2087" s="493" t="n">
        <v>0</v>
      </c>
      <c r="U2087" s="493" t="n">
        <v>0</v>
      </c>
      <c r="V2087" s="493" t="n">
        <v>0</v>
      </c>
      <c r="W2087" s="493" t="n">
        <v>0</v>
      </c>
      <c r="X2087" s="493" t="n">
        <v>0</v>
      </c>
      <c r="Y2087" s="493" t="n">
        <v>0</v>
      </c>
      <c r="Z2087" s="493" t="n">
        <v>0</v>
      </c>
      <c r="AA2087" s="493" t="n">
        <v>0</v>
      </c>
      <c r="AB2087" s="493" t="n">
        <v>0</v>
      </c>
      <c r="AC2087" s="493" t="n">
        <v>0</v>
      </c>
      <c r="AD2087" s="493" t="n">
        <v>0</v>
      </c>
      <c r="AE2087" s="493" t="n">
        <v>0</v>
      </c>
      <c r="AF2087" s="493" t="n">
        <v>0</v>
      </c>
      <c r="AG2087" s="493" t="n">
        <v>0</v>
      </c>
      <c r="AH2087" s="493" t="n">
        <v>0</v>
      </c>
      <c r="AI2087" s="493" t="n">
        <v>0</v>
      </c>
      <c r="AJ2087" s="493" t="n">
        <v>0</v>
      </c>
      <c r="AK2087" s="493" t="n">
        <v>0</v>
      </c>
      <c r="AL2087" s="493" t="n">
        <v>0</v>
      </c>
      <c r="AM2087" s="493" t="n">
        <v>0</v>
      </c>
      <c r="AN2087" s="493" t="n">
        <v>0</v>
      </c>
      <c r="AO2087" s="493" t="n">
        <v>0</v>
      </c>
      <c r="AP2087" s="493" t="n">
        <v>0</v>
      </c>
      <c r="AQ2087" s="493" t="n">
        <v>0</v>
      </c>
      <c r="AR2087" s="493" t="n">
        <v>0</v>
      </c>
      <c r="AS2087" s="493" t="n">
        <v>0</v>
      </c>
      <c r="AT2087" s="493" t="n">
        <v>0</v>
      </c>
      <c r="AU2087" s="493" t="n">
        <v>0</v>
      </c>
      <c r="AV2087" s="493" t="n">
        <v>0</v>
      </c>
      <c r="AW2087" s="493" t="n">
        <v>0</v>
      </c>
      <c r="AX2087" s="493" t="n">
        <v>0</v>
      </c>
      <c r="AY2087" s="493" t="n">
        <v>0</v>
      </c>
      <c r="AZ2087" s="493" t="n">
        <v>0</v>
      </c>
      <c r="BA2087" s="493" t="n">
        <v>0</v>
      </c>
      <c r="BB2087" s="493" t="n">
        <v>0</v>
      </c>
      <c r="BC2087" s="493" t="n">
        <v>0</v>
      </c>
      <c r="BD2087" s="493" t="n">
        <v>0</v>
      </c>
      <c r="BE2087" s="493" t="n">
        <v>0</v>
      </c>
      <c r="BF2087" s="493" t="n">
        <v>0</v>
      </c>
      <c r="BG2087" s="493" t="n">
        <v>0</v>
      </c>
      <c r="BH2087" s="493" t="n">
        <v>0</v>
      </c>
      <c r="BI2087" s="493" t="n">
        <v>0</v>
      </c>
      <c r="BJ2087" s="493" t="n">
        <v>0</v>
      </c>
      <c r="BK2087" s="493" t="n">
        <v>0</v>
      </c>
      <c r="BL2087" s="493" t="n">
        <v>0</v>
      </c>
      <c r="BM2087" s="493" t="n">
        <v>0</v>
      </c>
      <c r="BN2087" s="493" t="n">
        <v>0</v>
      </c>
      <c r="BO2087" s="493" t="n">
        <v>0</v>
      </c>
      <c r="BP2087" s="493" t="n">
        <v>0</v>
      </c>
      <c r="BQ2087" s="493" t="n">
        <v>0</v>
      </c>
      <c r="BR2087" s="493" t="n">
        <v>0</v>
      </c>
      <c r="BS2087" s="493" t="n">
        <v>0</v>
      </c>
      <c r="BT2087" s="493" t="n">
        <v>0</v>
      </c>
      <c r="BU2087" s="493" t="n">
        <v>0</v>
      </c>
      <c r="BV2087" s="493" t="n">
        <v>0</v>
      </c>
      <c r="BW2087" s="493" t="n">
        <v>0</v>
      </c>
    </row>
    <row r="2088">
      <c r="A2088" t="inlineStr">
        <is>
          <t>[C9D1] Angiotensin-II 길항제, 고혈압제 (C2) 혹은 이뇨제 복합제제</t>
        </is>
      </c>
      <c r="B2088" t="inlineStr">
        <is>
          <t>동아에스티</t>
        </is>
      </c>
      <c r="C2088" t="inlineStr">
        <is>
          <t>코아푸르탄</t>
        </is>
      </c>
      <c r="D2088" t="inlineStr">
        <is>
          <t>동아에스티</t>
        </is>
      </c>
      <c r="E2088" t="inlineStr">
        <is>
          <t>hydrochlorothiazide,  irbesartan</t>
        </is>
      </c>
      <c r="F2088" t="inlineStr">
        <is>
          <t>종합병원</t>
        </is>
      </c>
      <c r="G2088" t="inlineStr">
        <is>
          <t>Generic</t>
        </is>
      </c>
      <c r="H2088" s="493" t="n">
        <v>1077</v>
      </c>
      <c r="I2088" s="493" t="n">
        <v>483.6</v>
      </c>
      <c r="J2088" s="493" t="n">
        <v>1097.4</v>
      </c>
      <c r="K2088" s="493" t="n">
        <v>0</v>
      </c>
      <c r="L2088" s="493" t="n">
        <v>0</v>
      </c>
      <c r="M2088" s="493" t="n">
        <v>0</v>
      </c>
      <c r="N2088" s="493" t="n">
        <v>0</v>
      </c>
      <c r="O2088" s="493" t="n">
        <v>0</v>
      </c>
      <c r="P2088" s="493" t="n">
        <v>0</v>
      </c>
      <c r="Q2088" s="493" t="n">
        <v>0</v>
      </c>
      <c r="R2088" s="493" t="n">
        <v>0</v>
      </c>
      <c r="S2088" s="493" t="n">
        <v>0</v>
      </c>
      <c r="T2088" s="493" t="n">
        <v>0</v>
      </c>
      <c r="U2088" s="493" t="n">
        <v>0</v>
      </c>
      <c r="V2088" s="493" t="n">
        <v>0</v>
      </c>
      <c r="W2088" s="493" t="n">
        <v>0</v>
      </c>
      <c r="X2088" s="493" t="n">
        <v>0</v>
      </c>
      <c r="Y2088" s="493" t="n">
        <v>0</v>
      </c>
      <c r="Z2088" s="493" t="n">
        <v>0</v>
      </c>
      <c r="AA2088" s="493" t="n">
        <v>0</v>
      </c>
      <c r="AB2088" s="493" t="n">
        <v>0</v>
      </c>
      <c r="AC2088" s="493" t="n">
        <v>0</v>
      </c>
      <c r="AD2088" s="493" t="n">
        <v>0</v>
      </c>
      <c r="AE2088" s="493" t="n">
        <v>0</v>
      </c>
      <c r="AF2088" s="493" t="n">
        <v>0</v>
      </c>
      <c r="AG2088" s="493" t="n">
        <v>0</v>
      </c>
      <c r="AH2088" s="493" t="n">
        <v>0</v>
      </c>
      <c r="AI2088" s="493" t="n">
        <v>0</v>
      </c>
      <c r="AJ2088" s="493" t="n">
        <v>0</v>
      </c>
      <c r="AK2088" s="493" t="n">
        <v>0</v>
      </c>
      <c r="AL2088" s="493" t="n">
        <v>0</v>
      </c>
      <c r="AM2088" s="493" t="n">
        <v>0</v>
      </c>
      <c r="AN2088" s="493" t="n">
        <v>0</v>
      </c>
      <c r="AO2088" s="493" t="n">
        <v>0</v>
      </c>
      <c r="AP2088" s="493" t="n">
        <v>0</v>
      </c>
      <c r="AQ2088" s="493" t="n">
        <v>0</v>
      </c>
      <c r="AR2088" s="493" t="n">
        <v>0</v>
      </c>
      <c r="AS2088" s="493" t="n">
        <v>0</v>
      </c>
      <c r="AT2088" s="493" t="n">
        <v>0</v>
      </c>
      <c r="AU2088" s="493" t="n">
        <v>0</v>
      </c>
      <c r="AV2088" s="493" t="n">
        <v>0</v>
      </c>
      <c r="AW2088" s="493" t="n">
        <v>0</v>
      </c>
      <c r="AX2088" s="493" t="n">
        <v>0</v>
      </c>
      <c r="AY2088" s="493" t="n">
        <v>0</v>
      </c>
      <c r="AZ2088" s="493" t="n">
        <v>0</v>
      </c>
      <c r="BA2088" s="493" t="n">
        <v>0</v>
      </c>
      <c r="BB2088" s="493" t="n">
        <v>0</v>
      </c>
      <c r="BC2088" s="493" t="n">
        <v>0</v>
      </c>
      <c r="BD2088" s="493" t="n">
        <v>0</v>
      </c>
      <c r="BE2088" s="493" t="n">
        <v>0</v>
      </c>
      <c r="BF2088" s="493" t="n">
        <v>0</v>
      </c>
      <c r="BG2088" s="493" t="n">
        <v>0</v>
      </c>
      <c r="BH2088" s="493" t="n">
        <v>0</v>
      </c>
      <c r="BI2088" s="493" t="n">
        <v>0</v>
      </c>
      <c r="BJ2088" s="493" t="n">
        <v>0</v>
      </c>
      <c r="BK2088" s="493" t="n">
        <v>0</v>
      </c>
      <c r="BL2088" s="493" t="n">
        <v>0</v>
      </c>
      <c r="BM2088" s="493" t="n">
        <v>0</v>
      </c>
      <c r="BN2088" s="493" t="n">
        <v>0</v>
      </c>
      <c r="BO2088" s="493" t="n">
        <v>0</v>
      </c>
      <c r="BP2088" s="493" t="n">
        <v>0</v>
      </c>
      <c r="BQ2088" s="493" t="n">
        <v>0</v>
      </c>
      <c r="BR2088" s="493" t="n">
        <v>0</v>
      </c>
      <c r="BS2088" s="493" t="n">
        <v>0</v>
      </c>
      <c r="BT2088" s="493" t="n">
        <v>0</v>
      </c>
      <c r="BU2088" s="493" t="n">
        <v>0</v>
      </c>
      <c r="BV2088" s="493" t="n">
        <v>0</v>
      </c>
      <c r="BW2088" s="493" t="n">
        <v>0</v>
      </c>
    </row>
    <row r="2089">
      <c r="A2089" t="inlineStr">
        <is>
          <t>[C9D1] Angiotensin-II 길항제, 고혈압제 (C2) 혹은 이뇨제 복합제제</t>
        </is>
      </c>
      <c r="B2089" t="inlineStr">
        <is>
          <t>동아에스티</t>
        </is>
      </c>
      <c r="C2089" t="inlineStr">
        <is>
          <t>코아푸르탄</t>
        </is>
      </c>
      <c r="D2089" t="inlineStr">
        <is>
          <t>동아에스티</t>
        </is>
      </c>
      <c r="E2089" t="inlineStr">
        <is>
          <t>hydrochlorothiazide,  irbesartan</t>
        </is>
      </c>
      <c r="F2089" t="inlineStr">
        <is>
          <t>병원</t>
        </is>
      </c>
      <c r="G2089" t="inlineStr">
        <is>
          <t>Generic</t>
        </is>
      </c>
      <c r="H2089" s="493" t="n">
        <v>1399.5</v>
      </c>
      <c r="I2089" s="493" t="n">
        <v>2299.35</v>
      </c>
      <c r="J2089" s="493" t="n">
        <v>159.75</v>
      </c>
      <c r="K2089" s="493" t="n">
        <v>0</v>
      </c>
      <c r="L2089" s="493" t="n">
        <v>0</v>
      </c>
      <c r="M2089" s="493" t="n">
        <v>0</v>
      </c>
      <c r="N2089" s="493" t="n">
        <v>0</v>
      </c>
      <c r="O2089" s="493" t="n">
        <v>0</v>
      </c>
      <c r="P2089" s="493" t="n">
        <v>0</v>
      </c>
      <c r="Q2089" s="493" t="n">
        <v>0</v>
      </c>
      <c r="R2089" s="493" t="n">
        <v>0</v>
      </c>
      <c r="S2089" s="493" t="n">
        <v>0</v>
      </c>
      <c r="T2089" s="493" t="n">
        <v>0</v>
      </c>
      <c r="U2089" s="493" t="n">
        <v>0</v>
      </c>
      <c r="V2089" s="493" t="n">
        <v>0</v>
      </c>
      <c r="W2089" s="493" t="n">
        <v>0</v>
      </c>
      <c r="X2089" s="493" t="n">
        <v>0</v>
      </c>
      <c r="Y2089" s="493" t="n">
        <v>0</v>
      </c>
      <c r="Z2089" s="493" t="n">
        <v>0</v>
      </c>
      <c r="AA2089" s="493" t="n">
        <v>0</v>
      </c>
      <c r="AB2089" s="493" t="n">
        <v>0</v>
      </c>
      <c r="AC2089" s="493" t="n">
        <v>0</v>
      </c>
      <c r="AD2089" s="493" t="n">
        <v>0</v>
      </c>
      <c r="AE2089" s="493" t="n">
        <v>0</v>
      </c>
      <c r="AF2089" s="493" t="n">
        <v>0</v>
      </c>
      <c r="AG2089" s="493" t="n">
        <v>0</v>
      </c>
      <c r="AH2089" s="493" t="n">
        <v>0</v>
      </c>
      <c r="AI2089" s="493" t="n">
        <v>0</v>
      </c>
      <c r="AJ2089" s="493" t="n">
        <v>0</v>
      </c>
      <c r="AK2089" s="493" t="n">
        <v>0</v>
      </c>
      <c r="AL2089" s="493" t="n">
        <v>0</v>
      </c>
      <c r="AM2089" s="493" t="n">
        <v>0</v>
      </c>
      <c r="AN2089" s="493" t="n">
        <v>0</v>
      </c>
      <c r="AO2089" s="493" t="n">
        <v>0</v>
      </c>
      <c r="AP2089" s="493" t="n">
        <v>0</v>
      </c>
      <c r="AQ2089" s="493" t="n">
        <v>0</v>
      </c>
      <c r="AR2089" s="493" t="n">
        <v>0</v>
      </c>
      <c r="AS2089" s="493" t="n">
        <v>0</v>
      </c>
      <c r="AT2089" s="493" t="n">
        <v>0</v>
      </c>
      <c r="AU2089" s="493" t="n">
        <v>0</v>
      </c>
      <c r="AV2089" s="493" t="n">
        <v>0</v>
      </c>
      <c r="AW2089" s="493" t="n">
        <v>0</v>
      </c>
      <c r="AX2089" s="493" t="n">
        <v>0</v>
      </c>
      <c r="AY2089" s="493" t="n">
        <v>0</v>
      </c>
      <c r="AZ2089" s="493" t="n">
        <v>0</v>
      </c>
      <c r="BA2089" s="493" t="n">
        <v>0</v>
      </c>
      <c r="BB2089" s="493" t="n">
        <v>0</v>
      </c>
      <c r="BC2089" s="493" t="n">
        <v>0</v>
      </c>
      <c r="BD2089" s="493" t="n">
        <v>0</v>
      </c>
      <c r="BE2089" s="493" t="n">
        <v>0</v>
      </c>
      <c r="BF2089" s="493" t="n">
        <v>0</v>
      </c>
      <c r="BG2089" s="493" t="n">
        <v>0</v>
      </c>
      <c r="BH2089" s="493" t="n">
        <v>0</v>
      </c>
      <c r="BI2089" s="493" t="n">
        <v>0</v>
      </c>
      <c r="BJ2089" s="493" t="n">
        <v>0</v>
      </c>
      <c r="BK2089" s="493" t="n">
        <v>0</v>
      </c>
      <c r="BL2089" s="493" t="n">
        <v>0</v>
      </c>
      <c r="BM2089" s="493" t="n">
        <v>0</v>
      </c>
      <c r="BN2089" s="493" t="n">
        <v>0</v>
      </c>
      <c r="BO2089" s="493" t="n">
        <v>0</v>
      </c>
      <c r="BP2089" s="493" t="n">
        <v>0</v>
      </c>
      <c r="BQ2089" s="493" t="n">
        <v>0</v>
      </c>
      <c r="BR2089" s="493" t="n">
        <v>0</v>
      </c>
      <c r="BS2089" s="493" t="n">
        <v>0</v>
      </c>
      <c r="BT2089" s="493" t="n">
        <v>0</v>
      </c>
      <c r="BU2089" s="493" t="n">
        <v>0</v>
      </c>
      <c r="BV2089" s="493" t="n">
        <v>0</v>
      </c>
      <c r="BW2089" s="493" t="n">
        <v>0</v>
      </c>
    </row>
    <row r="2090">
      <c r="A2090" t="inlineStr">
        <is>
          <t>[C9D1] Angiotensin-II 길항제, 고혈압제 (C2) 혹은 이뇨제 복합제제</t>
        </is>
      </c>
      <c r="B2090" t="inlineStr">
        <is>
          <t>동아에스티</t>
        </is>
      </c>
      <c r="C2090" t="inlineStr">
        <is>
          <t>코아푸르탄</t>
        </is>
      </c>
      <c r="D2090" t="inlineStr">
        <is>
          <t>동아에스티</t>
        </is>
      </c>
      <c r="E2090" t="inlineStr">
        <is>
          <t>hydrochlorothiazide,  irbesartan</t>
        </is>
      </c>
      <c r="F2090" t="inlineStr">
        <is>
          <t>의원</t>
        </is>
      </c>
      <c r="G2090" t="inlineStr">
        <is>
          <t>Generic</t>
        </is>
      </c>
      <c r="H2090" s="493" t="n">
        <v>7423.61</v>
      </c>
      <c r="I2090" s="493" t="n">
        <v>3212.7</v>
      </c>
      <c r="J2090" s="493" t="n">
        <v>2756.9</v>
      </c>
      <c r="K2090" s="493" t="n">
        <v>0</v>
      </c>
      <c r="L2090" s="493" t="n">
        <v>0</v>
      </c>
      <c r="M2090" s="493" t="n">
        <v>0</v>
      </c>
      <c r="N2090" s="493" t="n">
        <v>0</v>
      </c>
      <c r="O2090" s="493" t="n">
        <v>0</v>
      </c>
      <c r="P2090" s="493" t="n">
        <v>0</v>
      </c>
      <c r="Q2090" s="493" t="n">
        <v>0</v>
      </c>
      <c r="R2090" s="493" t="n">
        <v>0</v>
      </c>
      <c r="S2090" s="493" t="n">
        <v>0</v>
      </c>
      <c r="T2090" s="493" t="n">
        <v>0</v>
      </c>
      <c r="U2090" s="493" t="n">
        <v>0</v>
      </c>
      <c r="V2090" s="493" t="n">
        <v>0</v>
      </c>
      <c r="W2090" s="493" t="n">
        <v>0</v>
      </c>
      <c r="X2090" s="493" t="n">
        <v>0</v>
      </c>
      <c r="Y2090" s="493" t="n">
        <v>0</v>
      </c>
      <c r="Z2090" s="493" t="n">
        <v>0</v>
      </c>
      <c r="AA2090" s="493" t="n">
        <v>0</v>
      </c>
      <c r="AB2090" s="493" t="n">
        <v>0</v>
      </c>
      <c r="AC2090" s="493" t="n">
        <v>0</v>
      </c>
      <c r="AD2090" s="493" t="n">
        <v>0</v>
      </c>
      <c r="AE2090" s="493" t="n">
        <v>0</v>
      </c>
      <c r="AF2090" s="493" t="n">
        <v>0</v>
      </c>
      <c r="AG2090" s="493" t="n">
        <v>0</v>
      </c>
      <c r="AH2090" s="493" t="n">
        <v>0</v>
      </c>
      <c r="AI2090" s="493" t="n">
        <v>0</v>
      </c>
      <c r="AJ2090" s="493" t="n">
        <v>0</v>
      </c>
      <c r="AK2090" s="493" t="n">
        <v>0</v>
      </c>
      <c r="AL2090" s="493" t="n">
        <v>0</v>
      </c>
      <c r="AM2090" s="493" t="n">
        <v>0</v>
      </c>
      <c r="AN2090" s="493" t="n">
        <v>0</v>
      </c>
      <c r="AO2090" s="493" t="n">
        <v>0</v>
      </c>
      <c r="AP2090" s="493" t="n">
        <v>0</v>
      </c>
      <c r="AQ2090" s="493" t="n">
        <v>0</v>
      </c>
      <c r="AR2090" s="493" t="n">
        <v>0</v>
      </c>
      <c r="AS2090" s="493" t="n">
        <v>0</v>
      </c>
      <c r="AT2090" s="493" t="n">
        <v>0</v>
      </c>
      <c r="AU2090" s="493" t="n">
        <v>0</v>
      </c>
      <c r="AV2090" s="493" t="n">
        <v>0</v>
      </c>
      <c r="AW2090" s="493" t="n">
        <v>0</v>
      </c>
      <c r="AX2090" s="493" t="n">
        <v>0</v>
      </c>
      <c r="AY2090" s="493" t="n">
        <v>0</v>
      </c>
      <c r="AZ2090" s="493" t="n">
        <v>0</v>
      </c>
      <c r="BA2090" s="493" t="n">
        <v>0</v>
      </c>
      <c r="BB2090" s="493" t="n">
        <v>0</v>
      </c>
      <c r="BC2090" s="493" t="n">
        <v>0</v>
      </c>
      <c r="BD2090" s="493" t="n">
        <v>0</v>
      </c>
      <c r="BE2090" s="493" t="n">
        <v>0</v>
      </c>
      <c r="BF2090" s="493" t="n">
        <v>0</v>
      </c>
      <c r="BG2090" s="493" t="n">
        <v>0</v>
      </c>
      <c r="BH2090" s="493" t="n">
        <v>0</v>
      </c>
      <c r="BI2090" s="493" t="n">
        <v>0</v>
      </c>
      <c r="BJ2090" s="493" t="n">
        <v>0</v>
      </c>
      <c r="BK2090" s="493" t="n">
        <v>0</v>
      </c>
      <c r="BL2090" s="493" t="n">
        <v>0</v>
      </c>
      <c r="BM2090" s="493" t="n">
        <v>0</v>
      </c>
      <c r="BN2090" s="493" t="n">
        <v>0</v>
      </c>
      <c r="BO2090" s="493" t="n">
        <v>0</v>
      </c>
      <c r="BP2090" s="493" t="n">
        <v>0</v>
      </c>
      <c r="BQ2090" s="493" t="n">
        <v>0</v>
      </c>
      <c r="BR2090" s="493" t="n">
        <v>0</v>
      </c>
      <c r="BS2090" s="493" t="n">
        <v>0</v>
      </c>
      <c r="BT2090" s="493" t="n">
        <v>0</v>
      </c>
      <c r="BU2090" s="493" t="n">
        <v>0</v>
      </c>
      <c r="BV2090" s="493" t="n">
        <v>0</v>
      </c>
      <c r="BW2090" s="493" t="n">
        <v>0</v>
      </c>
    </row>
    <row r="2091">
      <c r="A2091" t="inlineStr">
        <is>
          <t>[C9D1] Angiotensin-II 길항제, 고혈압제 (C2) 혹은 이뇨제 복합제제</t>
        </is>
      </c>
      <c r="B2091" t="inlineStr">
        <is>
          <t>동아에스티</t>
        </is>
      </c>
      <c r="C2091" t="inlineStr">
        <is>
          <t>코아푸르탄</t>
        </is>
      </c>
      <c r="D2091" t="inlineStr">
        <is>
          <t>동아에스티</t>
        </is>
      </c>
      <c r="E2091" t="inlineStr">
        <is>
          <t>hydrochlorothiazide,  irbesartan</t>
        </is>
      </c>
      <c r="F2091" t="inlineStr">
        <is>
          <t>보건소</t>
        </is>
      </c>
      <c r="G2091" t="inlineStr">
        <is>
          <t>Generic</t>
        </is>
      </c>
      <c r="H2091" s="493" t="n">
        <v>893.7</v>
      </c>
      <c r="I2091" s="493" t="n">
        <v>0</v>
      </c>
      <c r="J2091" s="493" t="n">
        <v>591</v>
      </c>
      <c r="K2091" s="493" t="n">
        <v>0</v>
      </c>
      <c r="L2091" s="493" t="n">
        <v>0</v>
      </c>
      <c r="M2091" s="493" t="n">
        <v>0</v>
      </c>
      <c r="N2091" s="493" t="n">
        <v>0</v>
      </c>
      <c r="O2091" s="493" t="n">
        <v>0</v>
      </c>
      <c r="P2091" s="493" t="n">
        <v>0</v>
      </c>
      <c r="Q2091" s="493" t="n">
        <v>0</v>
      </c>
      <c r="R2091" s="493" t="n">
        <v>0</v>
      </c>
      <c r="S2091" s="493" t="n">
        <v>0</v>
      </c>
      <c r="T2091" s="493" t="n">
        <v>0</v>
      </c>
      <c r="U2091" s="493" t="n">
        <v>0</v>
      </c>
      <c r="V2091" s="493" t="n">
        <v>0</v>
      </c>
      <c r="W2091" s="493" t="n">
        <v>0</v>
      </c>
      <c r="X2091" s="493" t="n">
        <v>0</v>
      </c>
      <c r="Y2091" s="493" t="n">
        <v>0</v>
      </c>
      <c r="Z2091" s="493" t="n">
        <v>0</v>
      </c>
      <c r="AA2091" s="493" t="n">
        <v>0</v>
      </c>
      <c r="AB2091" s="493" t="n">
        <v>0</v>
      </c>
      <c r="AC2091" s="493" t="n">
        <v>0</v>
      </c>
      <c r="AD2091" s="493" t="n">
        <v>0</v>
      </c>
      <c r="AE2091" s="493" t="n">
        <v>0</v>
      </c>
      <c r="AF2091" s="493" t="n">
        <v>0</v>
      </c>
      <c r="AG2091" s="493" t="n">
        <v>0</v>
      </c>
      <c r="AH2091" s="493" t="n">
        <v>0</v>
      </c>
      <c r="AI2091" s="493" t="n">
        <v>0</v>
      </c>
      <c r="AJ2091" s="493" t="n">
        <v>0</v>
      </c>
      <c r="AK2091" s="493" t="n">
        <v>0</v>
      </c>
      <c r="AL2091" s="493" t="n">
        <v>0</v>
      </c>
      <c r="AM2091" s="493" t="n">
        <v>0</v>
      </c>
      <c r="AN2091" s="493" t="n">
        <v>0</v>
      </c>
      <c r="AO2091" s="493" t="n">
        <v>0</v>
      </c>
      <c r="AP2091" s="493" t="n">
        <v>0</v>
      </c>
      <c r="AQ2091" s="493" t="n">
        <v>0</v>
      </c>
      <c r="AR2091" s="493" t="n">
        <v>0</v>
      </c>
      <c r="AS2091" s="493" t="n">
        <v>0</v>
      </c>
      <c r="AT2091" s="493" t="n">
        <v>0</v>
      </c>
      <c r="AU2091" s="493" t="n">
        <v>0</v>
      </c>
      <c r="AV2091" s="493" t="n">
        <v>0</v>
      </c>
      <c r="AW2091" s="493" t="n">
        <v>0</v>
      </c>
      <c r="AX2091" s="493" t="n">
        <v>0</v>
      </c>
      <c r="AY2091" s="493" t="n">
        <v>0</v>
      </c>
      <c r="AZ2091" s="493" t="n">
        <v>0</v>
      </c>
      <c r="BA2091" s="493" t="n">
        <v>0</v>
      </c>
      <c r="BB2091" s="493" t="n">
        <v>0</v>
      </c>
      <c r="BC2091" s="493" t="n">
        <v>0</v>
      </c>
      <c r="BD2091" s="493" t="n">
        <v>0</v>
      </c>
      <c r="BE2091" s="493" t="n">
        <v>0</v>
      </c>
      <c r="BF2091" s="493" t="n">
        <v>0</v>
      </c>
      <c r="BG2091" s="493" t="n">
        <v>0</v>
      </c>
      <c r="BH2091" s="493" t="n">
        <v>0</v>
      </c>
      <c r="BI2091" s="493" t="n">
        <v>0</v>
      </c>
      <c r="BJ2091" s="493" t="n">
        <v>0</v>
      </c>
      <c r="BK2091" s="493" t="n">
        <v>0</v>
      </c>
      <c r="BL2091" s="493" t="n">
        <v>0</v>
      </c>
      <c r="BM2091" s="493" t="n">
        <v>0</v>
      </c>
      <c r="BN2091" s="493" t="n">
        <v>0</v>
      </c>
      <c r="BO2091" s="493" t="n">
        <v>0</v>
      </c>
      <c r="BP2091" s="493" t="n">
        <v>0</v>
      </c>
      <c r="BQ2091" s="493" t="n">
        <v>0</v>
      </c>
      <c r="BR2091" s="493" t="n">
        <v>0</v>
      </c>
      <c r="BS2091" s="493" t="n">
        <v>0</v>
      </c>
      <c r="BT2091" s="493" t="n">
        <v>0</v>
      </c>
      <c r="BU2091" s="493" t="n">
        <v>0</v>
      </c>
      <c r="BV2091" s="493" t="n">
        <v>0</v>
      </c>
      <c r="BW2091" s="493" t="n">
        <v>0</v>
      </c>
    </row>
    <row r="2092">
      <c r="A2092" t="inlineStr">
        <is>
          <t>[C9D1] Angiotensin-II 길항제, 고혈압제 (C2) 혹은 이뇨제 복합제제</t>
        </is>
      </c>
      <c r="B2092" t="inlineStr">
        <is>
          <t>동아에스티</t>
        </is>
      </c>
      <c r="C2092" t="inlineStr">
        <is>
          <t>코자르탄 플러스</t>
        </is>
      </c>
      <c r="D2092" t="inlineStr">
        <is>
          <t>동아에스티</t>
        </is>
      </c>
      <c r="E2092" t="inlineStr">
        <is>
          <t>hydrochlorothiazide,  losartan potassium</t>
        </is>
      </c>
      <c r="F2092" t="inlineStr">
        <is>
          <t>상급종합병원</t>
        </is>
      </c>
      <c r="G2092" t="inlineStr">
        <is>
          <t>Generic</t>
        </is>
      </c>
      <c r="H2092" s="493" t="n">
        <v>14428.44</v>
      </c>
      <c r="I2092" s="493" t="n">
        <v>11952.66</v>
      </c>
      <c r="J2092" s="493" t="n">
        <v>15894.32</v>
      </c>
      <c r="K2092" s="493" t="n">
        <v>24739.85</v>
      </c>
      <c r="L2092" s="493" t="n">
        <v>20387.87</v>
      </c>
      <c r="M2092" s="493" t="n">
        <v>17855.99</v>
      </c>
      <c r="N2092" s="493" t="n">
        <v>44062.55</v>
      </c>
      <c r="O2092" s="493" t="n">
        <v>18729.16</v>
      </c>
      <c r="P2092" s="493" t="n">
        <v>12868.94</v>
      </c>
      <c r="Q2092" s="493" t="n">
        <v>22678.22</v>
      </c>
      <c r="R2092" s="493" t="n">
        <v>14176.5</v>
      </c>
      <c r="S2092" s="493" t="n">
        <v>325.2</v>
      </c>
      <c r="T2092" s="493" t="n">
        <v>2845.48</v>
      </c>
      <c r="U2092" s="493" t="n">
        <v>393.96</v>
      </c>
      <c r="V2092" s="493" t="n">
        <v>8198.48</v>
      </c>
      <c r="W2092" s="493" t="n">
        <v>3607.2</v>
      </c>
      <c r="X2092" s="493" t="n">
        <v>3822.56</v>
      </c>
      <c r="Y2092" s="493" t="n">
        <v>0</v>
      </c>
      <c r="Z2092" s="493" t="n">
        <v>1689.45</v>
      </c>
      <c r="AA2092" s="493" t="n">
        <v>21717.68</v>
      </c>
      <c r="AB2092" s="493" t="n">
        <v>4360.86</v>
      </c>
      <c r="AC2092" s="493" t="n">
        <v>10833.39</v>
      </c>
      <c r="AD2092" s="493" t="n">
        <v>17033.4</v>
      </c>
      <c r="AE2092" s="493" t="n">
        <v>4413.55</v>
      </c>
      <c r="AF2092" s="493" t="n">
        <v>13459.03</v>
      </c>
      <c r="AG2092" s="493" t="n">
        <v>5742.85</v>
      </c>
      <c r="AH2092" s="493" t="n">
        <v>19942.85</v>
      </c>
      <c r="AI2092" s="493" t="n">
        <v>8228.25</v>
      </c>
      <c r="AJ2092" s="493" t="n">
        <v>0</v>
      </c>
      <c r="AK2092" s="493" t="n">
        <v>2559.2</v>
      </c>
      <c r="AL2092" s="493" t="n">
        <v>369.9</v>
      </c>
      <c r="AM2092" s="493" t="n">
        <v>6444.62</v>
      </c>
      <c r="AN2092" s="493" t="n">
        <v>3121.58</v>
      </c>
      <c r="AO2092" s="493" t="n">
        <v>3637.76</v>
      </c>
      <c r="AP2092" s="493" t="n">
        <v>2318.68</v>
      </c>
      <c r="AQ2092" s="493" t="n">
        <v>1485</v>
      </c>
      <c r="AR2092" s="493" t="n">
        <v>7251.79</v>
      </c>
      <c r="AS2092" s="493" t="n">
        <v>0</v>
      </c>
      <c r="AT2092" s="493" t="n">
        <v>757.12</v>
      </c>
      <c r="AU2092" s="493" t="n">
        <v>0</v>
      </c>
      <c r="AV2092" s="493" t="n">
        <v>1533.6</v>
      </c>
      <c r="AW2092" s="493" t="n">
        <v>2731.36</v>
      </c>
      <c r="AX2092" s="493" t="n">
        <v>3662.75</v>
      </c>
      <c r="AY2092" s="493" t="n">
        <v>2830.8</v>
      </c>
      <c r="AZ2092" s="493" t="n">
        <v>0</v>
      </c>
      <c r="BA2092" s="493" t="n">
        <v>759.6</v>
      </c>
      <c r="BB2092" s="493" t="n">
        <v>3041.21</v>
      </c>
      <c r="BC2092" s="493" t="n">
        <v>1523.7</v>
      </c>
      <c r="BD2092" s="493" t="n">
        <v>5292.7</v>
      </c>
      <c r="BE2092" s="493" t="n">
        <v>1553.4</v>
      </c>
      <c r="BF2092" s="493" t="n">
        <v>2300.4</v>
      </c>
      <c r="BG2092" s="493" t="n">
        <v>3695.72</v>
      </c>
      <c r="BH2092" s="493" t="n">
        <v>0</v>
      </c>
      <c r="BI2092" s="493" t="n">
        <v>0</v>
      </c>
      <c r="BJ2092" s="493" t="n">
        <v>2252.25</v>
      </c>
      <c r="BK2092" s="493" t="n">
        <v>0</v>
      </c>
      <c r="BL2092" s="493" t="n">
        <v>0</v>
      </c>
      <c r="BM2092" s="493" t="n">
        <v>0</v>
      </c>
      <c r="BN2092" s="493" t="n">
        <v>0</v>
      </c>
      <c r="BO2092" s="493" t="n">
        <v>0</v>
      </c>
      <c r="BP2092" s="493" t="n">
        <v>0</v>
      </c>
      <c r="BQ2092" s="493" t="n">
        <v>0</v>
      </c>
      <c r="BR2092" s="493" t="n">
        <v>0</v>
      </c>
      <c r="BS2092" s="493" t="n">
        <v>0</v>
      </c>
      <c r="BT2092" s="493" t="n">
        <v>0</v>
      </c>
      <c r="BU2092" s="493" t="n">
        <v>0</v>
      </c>
      <c r="BV2092" s="493" t="n">
        <v>0</v>
      </c>
      <c r="BW2092" s="493" t="n">
        <v>0</v>
      </c>
    </row>
    <row r="2093">
      <c r="A2093" t="inlineStr">
        <is>
          <t>[C9D1] Angiotensin-II 길항제, 고혈압제 (C2) 혹은 이뇨제 복합제제</t>
        </is>
      </c>
      <c r="B2093" t="inlineStr">
        <is>
          <t>동아에스티</t>
        </is>
      </c>
      <c r="C2093" t="inlineStr">
        <is>
          <t>코자르탄 플러스</t>
        </is>
      </c>
      <c r="D2093" t="inlineStr">
        <is>
          <t>동아에스티</t>
        </is>
      </c>
      <c r="E2093" t="inlineStr">
        <is>
          <t>hydrochlorothiazide,  losartan potassium</t>
        </is>
      </c>
      <c r="F2093" t="inlineStr">
        <is>
          <t>종합병원</t>
        </is>
      </c>
      <c r="G2093" t="inlineStr">
        <is>
          <t>Generic</t>
        </is>
      </c>
      <c r="H2093" s="493" t="n">
        <v>35484.68</v>
      </c>
      <c r="I2093" s="493" t="n">
        <v>43190.53</v>
      </c>
      <c r="J2093" s="493" t="n">
        <v>47941.25</v>
      </c>
      <c r="K2093" s="493" t="n">
        <v>35721.33</v>
      </c>
      <c r="L2093" s="493" t="n">
        <v>36452.3</v>
      </c>
      <c r="M2093" s="493" t="n">
        <v>33824.8</v>
      </c>
      <c r="N2093" s="493" t="n">
        <v>34308.71</v>
      </c>
      <c r="O2093" s="493" t="n">
        <v>32820.65</v>
      </c>
      <c r="P2093" s="493" t="n">
        <v>35986.64</v>
      </c>
      <c r="Q2093" s="493" t="n">
        <v>42384.41</v>
      </c>
      <c r="R2093" s="493" t="n">
        <v>25737.69</v>
      </c>
      <c r="S2093" s="493" t="n">
        <v>5583.7</v>
      </c>
      <c r="T2093" s="493" t="n">
        <v>14895.28</v>
      </c>
      <c r="U2093" s="493" t="n">
        <v>6810.5</v>
      </c>
      <c r="V2093" s="493" t="n">
        <v>14209.47</v>
      </c>
      <c r="W2093" s="493" t="n">
        <v>15369.18</v>
      </c>
      <c r="X2093" s="493" t="n">
        <v>10743.94</v>
      </c>
      <c r="Y2093" s="493" t="n">
        <v>11342.48</v>
      </c>
      <c r="Z2093" s="493" t="n">
        <v>11767.94</v>
      </c>
      <c r="AA2093" s="493" t="n">
        <v>17630.02</v>
      </c>
      <c r="AB2093" s="493" t="n">
        <v>10734.77</v>
      </c>
      <c r="AC2093" s="493" t="n">
        <v>13629.94</v>
      </c>
      <c r="AD2093" s="493" t="n">
        <v>12254.46</v>
      </c>
      <c r="AE2093" s="493" t="n">
        <v>14666.37</v>
      </c>
      <c r="AF2093" s="493" t="n">
        <v>11344.84</v>
      </c>
      <c r="AG2093" s="493" t="n">
        <v>14367.91</v>
      </c>
      <c r="AH2093" s="493" t="n">
        <v>13475.44</v>
      </c>
      <c r="AI2093" s="493" t="n">
        <v>13486.09</v>
      </c>
      <c r="AJ2093" s="493" t="n">
        <v>10695.09</v>
      </c>
      <c r="AK2093" s="493" t="n">
        <v>9852.620000000001</v>
      </c>
      <c r="AL2093" s="493" t="n">
        <v>4825.21</v>
      </c>
      <c r="AM2093" s="493" t="n">
        <v>9323.040000000001</v>
      </c>
      <c r="AN2093" s="493" t="n">
        <v>7367.05</v>
      </c>
      <c r="AO2093" s="493" t="n">
        <v>9762.309999999999</v>
      </c>
      <c r="AP2093" s="493" t="n">
        <v>8606.84</v>
      </c>
      <c r="AQ2093" s="493" t="n">
        <v>10329.64</v>
      </c>
      <c r="AR2093" s="493" t="n">
        <v>8827.52</v>
      </c>
      <c r="AS2093" s="493" t="n">
        <v>11526.33</v>
      </c>
      <c r="AT2093" s="493" t="n">
        <v>10210.28</v>
      </c>
      <c r="AU2093" s="493" t="n">
        <v>8865.9</v>
      </c>
      <c r="AV2093" s="493" t="n">
        <v>12850.56</v>
      </c>
      <c r="AW2093" s="493" t="n">
        <v>13516.19</v>
      </c>
      <c r="AX2093" s="493" t="n">
        <v>15279.03</v>
      </c>
      <c r="AY2093" s="493" t="n">
        <v>16227.71</v>
      </c>
      <c r="AZ2093" s="493" t="n">
        <v>12744.5</v>
      </c>
      <c r="BA2093" s="493" t="n">
        <v>16981.49</v>
      </c>
      <c r="BB2093" s="493" t="n">
        <v>12948.57</v>
      </c>
      <c r="BC2093" s="493" t="n">
        <v>11955.81</v>
      </c>
      <c r="BD2093" s="493" t="n">
        <v>16856.81</v>
      </c>
      <c r="BE2093" s="493" t="n">
        <v>16107.57</v>
      </c>
      <c r="BF2093" s="493" t="n">
        <v>14351.59</v>
      </c>
      <c r="BG2093" s="493" t="n">
        <v>16974.57</v>
      </c>
      <c r="BH2093" s="493" t="n">
        <v>15468.78</v>
      </c>
      <c r="BI2093" s="493" t="n">
        <v>10452.4</v>
      </c>
      <c r="BJ2093" s="493" t="n">
        <v>15209.99</v>
      </c>
      <c r="BK2093" s="493" t="n">
        <v>12276.9</v>
      </c>
      <c r="BL2093" s="493" t="n">
        <v>14573.56</v>
      </c>
      <c r="BM2093" s="493" t="n">
        <v>10254.71</v>
      </c>
      <c r="BN2093" s="493" t="n">
        <v>11104.54</v>
      </c>
      <c r="BO2093" s="493" t="n">
        <v>15309.31</v>
      </c>
      <c r="BP2093" s="493" t="n">
        <v>12720.38</v>
      </c>
      <c r="BQ2093" s="493" t="n">
        <v>12857.88</v>
      </c>
      <c r="BR2093" s="493" t="n">
        <v>14303.99</v>
      </c>
      <c r="BS2093" s="493" t="n">
        <v>14733.46</v>
      </c>
      <c r="BT2093" s="493" t="n">
        <v>11368.98</v>
      </c>
      <c r="BU2093" s="493" t="n">
        <v>15056.04</v>
      </c>
      <c r="BV2093" s="493" t="n">
        <v>12775.86</v>
      </c>
      <c r="BW2093" s="493" t="n">
        <v>11274.06</v>
      </c>
    </row>
    <row r="2094">
      <c r="A2094" t="inlineStr">
        <is>
          <t>[C9D1] Angiotensin-II 길항제, 고혈압제 (C2) 혹은 이뇨제 복합제제</t>
        </is>
      </c>
      <c r="B2094" t="inlineStr">
        <is>
          <t>동아에스티</t>
        </is>
      </c>
      <c r="C2094" t="inlineStr">
        <is>
          <t>코자르탄 플러스</t>
        </is>
      </c>
      <c r="D2094" t="inlineStr">
        <is>
          <t>동아에스티</t>
        </is>
      </c>
      <c r="E2094" t="inlineStr">
        <is>
          <t>hydrochlorothiazide,  losartan potassium</t>
        </is>
      </c>
      <c r="F2094" t="inlineStr">
        <is>
          <t>병원</t>
        </is>
      </c>
      <c r="G2094" t="inlineStr">
        <is>
          <t>Generic</t>
        </is>
      </c>
      <c r="H2094" s="493" t="n">
        <v>6684</v>
      </c>
      <c r="I2094" s="493" t="n">
        <v>4927.8</v>
      </c>
      <c r="J2094" s="493" t="n">
        <v>4534.2</v>
      </c>
      <c r="K2094" s="493" t="n">
        <v>4977.9</v>
      </c>
      <c r="L2094" s="493" t="n">
        <v>6156.9</v>
      </c>
      <c r="M2094" s="493" t="n">
        <v>4092.3</v>
      </c>
      <c r="N2094" s="493" t="n">
        <v>4792.8</v>
      </c>
      <c r="O2094" s="493" t="n">
        <v>4381.5</v>
      </c>
      <c r="P2094" s="493" t="n">
        <v>4524.3</v>
      </c>
      <c r="Q2094" s="493" t="n">
        <v>5966.7</v>
      </c>
      <c r="R2094" s="493" t="n">
        <v>5397.7</v>
      </c>
      <c r="S2094" s="493" t="n">
        <v>2804.9</v>
      </c>
      <c r="T2094" s="493" t="n">
        <v>3659.7</v>
      </c>
      <c r="U2094" s="493" t="n">
        <v>4292.4</v>
      </c>
      <c r="V2094" s="493" t="n">
        <v>4680</v>
      </c>
      <c r="W2094" s="493" t="n">
        <v>1191.6</v>
      </c>
      <c r="X2094" s="493" t="n">
        <v>3132.2</v>
      </c>
      <c r="Y2094" s="493" t="n">
        <v>4491.9</v>
      </c>
      <c r="Z2094" s="493" t="n">
        <v>6501</v>
      </c>
      <c r="AA2094" s="493" t="n">
        <v>3396.3</v>
      </c>
      <c r="AB2094" s="493" t="n">
        <v>3694.8</v>
      </c>
      <c r="AC2094" s="493" t="n">
        <v>1788.3</v>
      </c>
      <c r="AD2094" s="493" t="n">
        <v>1685.4</v>
      </c>
      <c r="AE2094" s="493" t="n">
        <v>3528.9</v>
      </c>
      <c r="AF2094" s="493" t="n">
        <v>856.5</v>
      </c>
      <c r="AG2094" s="493" t="n">
        <v>2513.4</v>
      </c>
      <c r="AH2094" s="493" t="n">
        <v>1697.4</v>
      </c>
      <c r="AI2094" s="493" t="n">
        <v>1695</v>
      </c>
      <c r="AJ2094" s="493" t="n">
        <v>1582.8</v>
      </c>
      <c r="AK2094" s="493" t="n">
        <v>2635.5</v>
      </c>
      <c r="AL2094" s="493" t="n">
        <v>845.1</v>
      </c>
      <c r="AM2094" s="493" t="n">
        <v>1594.8</v>
      </c>
      <c r="AN2094" s="493" t="n">
        <v>2635.8</v>
      </c>
      <c r="AO2094" s="493" t="n">
        <v>602.1</v>
      </c>
      <c r="AP2094" s="493" t="n">
        <v>1947.3</v>
      </c>
      <c r="AQ2094" s="493" t="n">
        <v>293.06</v>
      </c>
      <c r="AR2094" s="493" t="n">
        <v>1397.25</v>
      </c>
      <c r="AS2094" s="493" t="n">
        <v>981.3</v>
      </c>
      <c r="AT2094" s="493" t="n">
        <v>1872.9</v>
      </c>
      <c r="AU2094" s="493" t="n">
        <v>404.82</v>
      </c>
      <c r="AV2094" s="493" t="n">
        <v>1226.94</v>
      </c>
      <c r="AW2094" s="493" t="n">
        <v>1104.3</v>
      </c>
      <c r="AX2094" s="493" t="n">
        <v>1693.44</v>
      </c>
      <c r="AY2094" s="493" t="n">
        <v>1305.9</v>
      </c>
      <c r="AZ2094" s="493" t="n">
        <v>1619.17</v>
      </c>
      <c r="BA2094" s="493" t="n">
        <v>2098.25</v>
      </c>
      <c r="BB2094" s="493" t="n">
        <v>1095</v>
      </c>
      <c r="BC2094" s="493" t="n">
        <v>2358</v>
      </c>
      <c r="BD2094" s="493" t="n">
        <v>548.1</v>
      </c>
      <c r="BE2094" s="493" t="n">
        <v>632.1</v>
      </c>
      <c r="BF2094" s="493" t="n">
        <v>812.9</v>
      </c>
      <c r="BG2094" s="493" t="n">
        <v>1766.7</v>
      </c>
      <c r="BH2094" s="493" t="n">
        <v>34.65</v>
      </c>
      <c r="BI2094" s="493" t="n">
        <v>481.8</v>
      </c>
      <c r="BJ2094" s="493" t="n">
        <v>2731.5</v>
      </c>
      <c r="BK2094" s="493" t="n">
        <v>771.66</v>
      </c>
      <c r="BL2094" s="493" t="n">
        <v>157.15</v>
      </c>
      <c r="BM2094" s="493" t="n">
        <v>736.15</v>
      </c>
      <c r="BN2094" s="493" t="n">
        <v>1753.2</v>
      </c>
      <c r="BO2094" s="493" t="n">
        <v>1360.95</v>
      </c>
      <c r="BP2094" s="493" t="n">
        <v>859.75</v>
      </c>
      <c r="BQ2094" s="493" t="n">
        <v>909.15</v>
      </c>
      <c r="BR2094" s="493" t="n">
        <v>2239.35</v>
      </c>
      <c r="BS2094" s="493" t="n">
        <v>724.38</v>
      </c>
      <c r="BT2094" s="493" t="n">
        <v>1090.22</v>
      </c>
      <c r="BU2094" s="493" t="n">
        <v>406.65</v>
      </c>
      <c r="BV2094" s="493" t="n">
        <v>1679.55</v>
      </c>
      <c r="BW2094" s="493" t="n">
        <v>733.5</v>
      </c>
    </row>
    <row r="2095">
      <c r="A2095" t="inlineStr">
        <is>
          <t>[C9D1] Angiotensin-II 길항제, 고혈압제 (C2) 혹은 이뇨제 복합제제</t>
        </is>
      </c>
      <c r="B2095" t="inlineStr">
        <is>
          <t>동아에스티</t>
        </is>
      </c>
      <c r="C2095" t="inlineStr">
        <is>
          <t>코자르탄 플러스</t>
        </is>
      </c>
      <c r="D2095" t="inlineStr">
        <is>
          <t>동아에스티</t>
        </is>
      </c>
      <c r="E2095" t="inlineStr">
        <is>
          <t>hydrochlorothiazide,  losartan potassium</t>
        </is>
      </c>
      <c r="F2095" t="inlineStr">
        <is>
          <t>의원</t>
        </is>
      </c>
      <c r="G2095" t="inlineStr">
        <is>
          <t>Generic</t>
        </is>
      </c>
      <c r="H2095" s="493" t="n">
        <v>128435.19</v>
      </c>
      <c r="I2095" s="493" t="n">
        <v>117247.98</v>
      </c>
      <c r="J2095" s="493" t="n">
        <v>140183.89</v>
      </c>
      <c r="K2095" s="493" t="n">
        <v>123662.78</v>
      </c>
      <c r="L2095" s="493" t="n">
        <v>134871.54</v>
      </c>
      <c r="M2095" s="493" t="n">
        <v>129369.58</v>
      </c>
      <c r="N2095" s="493" t="n">
        <v>134510.2</v>
      </c>
      <c r="O2095" s="493" t="n">
        <v>127307.61</v>
      </c>
      <c r="P2095" s="493" t="n">
        <v>122267.45</v>
      </c>
      <c r="Q2095" s="493" t="n">
        <v>116644.08</v>
      </c>
      <c r="R2095" s="493" t="n">
        <v>117653.54</v>
      </c>
      <c r="S2095" s="493" t="n">
        <v>39632.27</v>
      </c>
      <c r="T2095" s="493" t="n">
        <v>60733.13</v>
      </c>
      <c r="U2095" s="493" t="n">
        <v>48624.6</v>
      </c>
      <c r="V2095" s="493" t="n">
        <v>67869.95</v>
      </c>
      <c r="W2095" s="493" t="n">
        <v>58098.85</v>
      </c>
      <c r="X2095" s="493" t="n">
        <v>70070.99000000001</v>
      </c>
      <c r="Y2095" s="493" t="n">
        <v>52062.95</v>
      </c>
      <c r="Z2095" s="493" t="n">
        <v>65048.69</v>
      </c>
      <c r="AA2095" s="493" t="n">
        <v>67270.08</v>
      </c>
      <c r="AB2095" s="493" t="n">
        <v>57367.79</v>
      </c>
      <c r="AC2095" s="493" t="n">
        <v>58550.5</v>
      </c>
      <c r="AD2095" s="493" t="n">
        <v>67892.67</v>
      </c>
      <c r="AE2095" s="493" t="n">
        <v>57036.77</v>
      </c>
      <c r="AF2095" s="493" t="n">
        <v>55732.73</v>
      </c>
      <c r="AG2095" s="493" t="n">
        <v>60639.16</v>
      </c>
      <c r="AH2095" s="493" t="n">
        <v>63015.38</v>
      </c>
      <c r="AI2095" s="493" t="n">
        <v>54339.82</v>
      </c>
      <c r="AJ2095" s="493" t="n">
        <v>67783.2</v>
      </c>
      <c r="AK2095" s="493" t="n">
        <v>60323.49</v>
      </c>
      <c r="AL2095" s="493" t="n">
        <v>53750.36</v>
      </c>
      <c r="AM2095" s="493" t="n">
        <v>64813.1</v>
      </c>
      <c r="AN2095" s="493" t="n">
        <v>56870.51</v>
      </c>
      <c r="AO2095" s="493" t="n">
        <v>52121.35</v>
      </c>
      <c r="AP2095" s="493" t="n">
        <v>56333.18</v>
      </c>
      <c r="AQ2095" s="493" t="n">
        <v>50132.8</v>
      </c>
      <c r="AR2095" s="493" t="n">
        <v>56796.34</v>
      </c>
      <c r="AS2095" s="493" t="n">
        <v>50409.2</v>
      </c>
      <c r="AT2095" s="493" t="n">
        <v>44229.33</v>
      </c>
      <c r="AU2095" s="493" t="n">
        <v>49690.7</v>
      </c>
      <c r="AV2095" s="493" t="n">
        <v>54769.63</v>
      </c>
      <c r="AW2095" s="493" t="n">
        <v>50829.4</v>
      </c>
      <c r="AX2095" s="493" t="n">
        <v>55375.67</v>
      </c>
      <c r="AY2095" s="493" t="n">
        <v>56552.75</v>
      </c>
      <c r="AZ2095" s="493" t="n">
        <v>51302.7</v>
      </c>
      <c r="BA2095" s="493" t="n">
        <v>63625.55</v>
      </c>
      <c r="BB2095" s="493" t="n">
        <v>48039.65</v>
      </c>
      <c r="BC2095" s="493" t="n">
        <v>49859.79</v>
      </c>
      <c r="BD2095" s="493" t="n">
        <v>53736.37</v>
      </c>
      <c r="BE2095" s="493" t="n">
        <v>50239.86</v>
      </c>
      <c r="BF2095" s="493" t="n">
        <v>42540.94</v>
      </c>
      <c r="BG2095" s="493" t="n">
        <v>56637.23</v>
      </c>
      <c r="BH2095" s="493" t="n">
        <v>43554.1</v>
      </c>
      <c r="BI2095" s="493" t="n">
        <v>49675.77</v>
      </c>
      <c r="BJ2095" s="493" t="n">
        <v>52908.38</v>
      </c>
      <c r="BK2095" s="493" t="n">
        <v>43114.11</v>
      </c>
      <c r="BL2095" s="493" t="n">
        <v>55245.05</v>
      </c>
      <c r="BM2095" s="493" t="n">
        <v>46516.66</v>
      </c>
      <c r="BN2095" s="493" t="n">
        <v>45915.01</v>
      </c>
      <c r="BO2095" s="493" t="n">
        <v>45033.17</v>
      </c>
      <c r="BP2095" s="493" t="n">
        <v>51242.58</v>
      </c>
      <c r="BQ2095" s="493" t="n">
        <v>42302.13</v>
      </c>
      <c r="BR2095" s="493" t="n">
        <v>55496.54</v>
      </c>
      <c r="BS2095" s="493" t="n">
        <v>47626.51</v>
      </c>
      <c r="BT2095" s="493" t="n">
        <v>50297.28</v>
      </c>
      <c r="BU2095" s="493" t="n">
        <v>44963.95</v>
      </c>
      <c r="BV2095" s="493" t="n">
        <v>56236.38</v>
      </c>
      <c r="BW2095" s="493" t="n">
        <v>41883.51</v>
      </c>
    </row>
    <row r="2096">
      <c r="A2096" t="inlineStr">
        <is>
          <t>[C9D1] Angiotensin-II 길항제, 고혈압제 (C2) 혹은 이뇨제 복합제제</t>
        </is>
      </c>
      <c r="B2096" t="inlineStr">
        <is>
          <t>동아에스티</t>
        </is>
      </c>
      <c r="C2096" t="inlineStr">
        <is>
          <t>코자르탄 플러스</t>
        </is>
      </c>
      <c r="D2096" t="inlineStr">
        <is>
          <t>동아에스티</t>
        </is>
      </c>
      <c r="E2096" t="inlineStr">
        <is>
          <t>hydrochlorothiazide,  losartan potassium</t>
        </is>
      </c>
      <c r="F2096" t="inlineStr">
        <is>
          <t>보건소</t>
        </is>
      </c>
      <c r="G2096" t="inlineStr">
        <is>
          <t>Generic</t>
        </is>
      </c>
      <c r="H2096" s="493" t="n">
        <v>2924.7</v>
      </c>
      <c r="I2096" s="493" t="n">
        <v>8631.299999999999</v>
      </c>
      <c r="J2096" s="493" t="n">
        <v>4649.1</v>
      </c>
      <c r="K2096" s="493" t="n">
        <v>11949</v>
      </c>
      <c r="L2096" s="493" t="n">
        <v>5279.7</v>
      </c>
      <c r="M2096" s="493" t="n">
        <v>3848.4</v>
      </c>
      <c r="N2096" s="493" t="n">
        <v>3551.4</v>
      </c>
      <c r="O2096" s="493" t="n">
        <v>3382.8</v>
      </c>
      <c r="P2096" s="493" t="n">
        <v>4409.4</v>
      </c>
      <c r="Q2096" s="493" t="n">
        <v>3914.7</v>
      </c>
      <c r="R2096" s="493" t="n">
        <v>4552.2</v>
      </c>
      <c r="S2096" s="493" t="n">
        <v>1078.8</v>
      </c>
      <c r="T2096" s="493" t="n">
        <v>2378.4</v>
      </c>
      <c r="U2096" s="493" t="n">
        <v>1429.5</v>
      </c>
      <c r="V2096" s="493" t="n">
        <v>2326.5</v>
      </c>
      <c r="W2096" s="493" t="n">
        <v>4075.8</v>
      </c>
      <c r="X2096" s="493" t="n">
        <v>1866.86</v>
      </c>
      <c r="Y2096" s="493" t="n">
        <v>1389.76</v>
      </c>
      <c r="Z2096" s="493" t="n">
        <v>2445.3</v>
      </c>
      <c r="AA2096" s="493" t="n">
        <v>2361.9</v>
      </c>
      <c r="AB2096" s="493" t="n">
        <v>2423.7</v>
      </c>
      <c r="AC2096" s="493" t="n">
        <v>3267.65</v>
      </c>
      <c r="AD2096" s="493" t="n">
        <v>2347.2</v>
      </c>
      <c r="AE2096" s="493" t="n">
        <v>2269.95</v>
      </c>
      <c r="AF2096" s="493" t="n">
        <v>4230.3</v>
      </c>
      <c r="AG2096" s="493" t="n">
        <v>2333.85</v>
      </c>
      <c r="AH2096" s="493" t="n">
        <v>1816.5</v>
      </c>
      <c r="AI2096" s="493" t="n">
        <v>3356.85</v>
      </c>
      <c r="AJ2096" s="493" t="n">
        <v>3699</v>
      </c>
      <c r="AK2096" s="493" t="n">
        <v>2281.35</v>
      </c>
      <c r="AL2096" s="493" t="n">
        <v>2709.6</v>
      </c>
      <c r="AM2096" s="493" t="n">
        <v>2068.05</v>
      </c>
      <c r="AN2096" s="493" t="n">
        <v>3971.7</v>
      </c>
      <c r="AO2096" s="493" t="n">
        <v>2594.4</v>
      </c>
      <c r="AP2096" s="493" t="n">
        <v>3137.7</v>
      </c>
      <c r="AQ2096" s="493" t="n">
        <v>1906.5</v>
      </c>
      <c r="AR2096" s="493" t="n">
        <v>3572.85</v>
      </c>
      <c r="AS2096" s="493" t="n">
        <v>2344.8</v>
      </c>
      <c r="AT2096" s="493" t="n">
        <v>2265.3</v>
      </c>
      <c r="AU2096" s="493" t="n">
        <v>2268.6</v>
      </c>
      <c r="AV2096" s="493" t="n">
        <v>3762.3</v>
      </c>
      <c r="AW2096" s="493" t="n">
        <v>2327.7</v>
      </c>
      <c r="AX2096" s="493" t="n">
        <v>1626.3</v>
      </c>
      <c r="AY2096" s="493" t="n">
        <v>3670.5</v>
      </c>
      <c r="AZ2096" s="493" t="n">
        <v>2404.05</v>
      </c>
      <c r="BA2096" s="493" t="n">
        <v>2426.7</v>
      </c>
      <c r="BB2096" s="493" t="n">
        <v>22244.7</v>
      </c>
      <c r="BC2096" s="493" t="n">
        <v>1356.6</v>
      </c>
      <c r="BD2096" s="493" t="n">
        <v>4455.3</v>
      </c>
      <c r="BE2096" s="493" t="n">
        <v>6596.51</v>
      </c>
      <c r="BF2096" s="493" t="n">
        <v>1632.3</v>
      </c>
      <c r="BG2096" s="493" t="n">
        <v>5021.7</v>
      </c>
      <c r="BH2096" s="493" t="n">
        <v>3293.7</v>
      </c>
      <c r="BI2096" s="493" t="n">
        <v>500.1</v>
      </c>
      <c r="BJ2096" s="493" t="n">
        <v>4237.5</v>
      </c>
      <c r="BK2096" s="493" t="n">
        <v>4230</v>
      </c>
      <c r="BL2096" s="493" t="n">
        <v>3612</v>
      </c>
      <c r="BM2096" s="493" t="n">
        <v>954.9</v>
      </c>
      <c r="BN2096" s="493" t="n">
        <v>4290</v>
      </c>
      <c r="BO2096" s="493" t="n">
        <v>1190.1</v>
      </c>
      <c r="BP2096" s="493" t="n">
        <v>2031.3</v>
      </c>
      <c r="BQ2096" s="493" t="n">
        <v>3206.85</v>
      </c>
      <c r="BR2096" s="493" t="n">
        <v>2456.4</v>
      </c>
      <c r="BS2096" s="493" t="n">
        <v>781.8</v>
      </c>
      <c r="BT2096" s="493" t="n">
        <v>2714.7</v>
      </c>
      <c r="BU2096" s="493" t="n">
        <v>1177.2</v>
      </c>
      <c r="BV2096" s="493" t="n">
        <v>1549.5</v>
      </c>
      <c r="BW2096" s="493" t="n">
        <v>585</v>
      </c>
    </row>
    <row r="2097">
      <c r="A2097" t="inlineStr">
        <is>
          <t>[C9D1] Angiotensin-II 길항제, 고혈압제 (C2) 혹은 이뇨제 복합제제</t>
        </is>
      </c>
      <c r="B2097" t="inlineStr">
        <is>
          <t>동화약품</t>
        </is>
      </c>
      <c r="C2097" t="inlineStr">
        <is>
          <t>라코르</t>
        </is>
      </c>
      <c r="D2097" t="inlineStr">
        <is>
          <t>동화약품</t>
        </is>
      </c>
      <c r="E2097" t="inlineStr">
        <is>
          <t>fimasartan potassium trihydrate  ( as fimasartan potassium), hydrochlorothiazide</t>
        </is>
      </c>
      <c r="F2097" t="inlineStr">
        <is>
          <t>상급종합병원</t>
        </is>
      </c>
      <c r="G2097" t="inlineStr">
        <is>
          <t>Original</t>
        </is>
      </c>
      <c r="H2097" s="493" t="n">
        <v>135918.82</v>
      </c>
      <c r="I2097" s="493" t="n">
        <v>105830.46</v>
      </c>
      <c r="J2097" s="493" t="n">
        <v>186630.71</v>
      </c>
      <c r="K2097" s="493" t="n">
        <v>139560.38</v>
      </c>
      <c r="L2097" s="493" t="n">
        <v>155032.6</v>
      </c>
      <c r="M2097" s="493" t="n">
        <v>158462.77</v>
      </c>
      <c r="N2097" s="493" t="n">
        <v>160808.56</v>
      </c>
      <c r="O2097" s="493" t="n">
        <v>158555.23</v>
      </c>
      <c r="P2097" s="493" t="n">
        <v>144792.44</v>
      </c>
      <c r="Q2097" s="493" t="n">
        <v>170385.04</v>
      </c>
      <c r="R2097" s="493" t="n">
        <v>209050.17</v>
      </c>
      <c r="S2097" s="493" t="n">
        <v>194302.37</v>
      </c>
      <c r="T2097" s="493" t="n">
        <v>152743.67</v>
      </c>
      <c r="U2097" s="493" t="n">
        <v>135729.18</v>
      </c>
      <c r="V2097" s="493" t="n">
        <v>215696.88</v>
      </c>
      <c r="W2097" s="493" t="n">
        <v>175255.17</v>
      </c>
      <c r="X2097" s="493" t="n">
        <v>181769.91</v>
      </c>
      <c r="Y2097" s="493" t="n">
        <v>168194.44</v>
      </c>
      <c r="Z2097" s="493" t="n">
        <v>144351.35</v>
      </c>
      <c r="AA2097" s="493" t="n">
        <v>152238.84</v>
      </c>
      <c r="AB2097" s="493" t="n">
        <v>211081.42</v>
      </c>
      <c r="AC2097" s="493" t="n">
        <v>146514.82</v>
      </c>
      <c r="AD2097" s="493" t="n">
        <v>176354.38</v>
      </c>
      <c r="AE2097" s="493" t="n">
        <v>180147.65</v>
      </c>
      <c r="AF2097" s="493" t="n">
        <v>151691.37</v>
      </c>
      <c r="AG2097" s="493" t="n">
        <v>204673.37</v>
      </c>
      <c r="AH2097" s="493" t="n">
        <v>183180.13</v>
      </c>
      <c r="AI2097" s="493" t="n">
        <v>181608.99</v>
      </c>
      <c r="AJ2097" s="493" t="n">
        <v>151867.93</v>
      </c>
      <c r="AK2097" s="493" t="n">
        <v>201797.48</v>
      </c>
      <c r="AL2097" s="493" t="n">
        <v>152317.55</v>
      </c>
      <c r="AM2097" s="493" t="n">
        <v>167033.65</v>
      </c>
      <c r="AN2097" s="493" t="n">
        <v>166922.24</v>
      </c>
      <c r="AO2097" s="493" t="n">
        <v>188322.4</v>
      </c>
      <c r="AP2097" s="493" t="n">
        <v>229702.83</v>
      </c>
      <c r="AQ2097" s="493" t="n">
        <v>200876.97</v>
      </c>
      <c r="AR2097" s="493" t="n">
        <v>215416.36</v>
      </c>
      <c r="AS2097" s="493" t="n">
        <v>146643.3</v>
      </c>
      <c r="AT2097" s="493" t="n">
        <v>164049.52</v>
      </c>
      <c r="AU2097" s="493" t="n">
        <v>167935.45</v>
      </c>
      <c r="AV2097" s="493" t="n">
        <v>171229.32</v>
      </c>
      <c r="AW2097" s="493" t="n">
        <v>194768.83</v>
      </c>
      <c r="AX2097" s="493" t="n">
        <v>184230.78</v>
      </c>
      <c r="AY2097" s="493" t="n">
        <v>170205.58</v>
      </c>
      <c r="AZ2097" s="493" t="n">
        <v>161040.86</v>
      </c>
      <c r="BA2097" s="493" t="n">
        <v>173258.92</v>
      </c>
      <c r="BB2097" s="493" t="n">
        <v>191136.39</v>
      </c>
      <c r="BC2097" s="493" t="n">
        <v>176269.25</v>
      </c>
      <c r="BD2097" s="493" t="n">
        <v>162993.08</v>
      </c>
      <c r="BE2097" s="493" t="n">
        <v>172345.03</v>
      </c>
      <c r="BF2097" s="493" t="n">
        <v>147735.05</v>
      </c>
      <c r="BG2097" s="493" t="n">
        <v>195096.53</v>
      </c>
      <c r="BH2097" s="493" t="n">
        <v>155676.72</v>
      </c>
      <c r="BI2097" s="493" t="n">
        <v>164627.45</v>
      </c>
      <c r="BJ2097" s="493" t="n">
        <v>138529.59</v>
      </c>
      <c r="BK2097" s="493" t="n">
        <v>136460.44</v>
      </c>
      <c r="BL2097" s="493" t="n">
        <v>145228.68</v>
      </c>
      <c r="BM2097" s="493" t="n">
        <v>153694.48</v>
      </c>
      <c r="BN2097" s="493" t="n">
        <v>153759.81</v>
      </c>
      <c r="BO2097" s="493" t="n">
        <v>186650.4</v>
      </c>
      <c r="BP2097" s="493" t="n">
        <v>132762.96</v>
      </c>
      <c r="BQ2097" s="493" t="n">
        <v>86528.37</v>
      </c>
      <c r="BR2097" s="493" t="n">
        <v>177588.13</v>
      </c>
      <c r="BS2097" s="493" t="n">
        <v>149514.9</v>
      </c>
      <c r="BT2097" s="493" t="n">
        <v>135838.84</v>
      </c>
      <c r="BU2097" s="493" t="n">
        <v>148498.01</v>
      </c>
      <c r="BV2097" s="493" t="n">
        <v>137650.98</v>
      </c>
      <c r="BW2097" s="493" t="n">
        <v>130910.24</v>
      </c>
    </row>
    <row r="2098">
      <c r="A2098" t="inlineStr">
        <is>
          <t>[C9D1] Angiotensin-II 길항제, 고혈압제 (C2) 혹은 이뇨제 복합제제</t>
        </is>
      </c>
      <c r="B2098" t="inlineStr">
        <is>
          <t>동화약품</t>
        </is>
      </c>
      <c r="C2098" t="inlineStr">
        <is>
          <t>라코르</t>
        </is>
      </c>
      <c r="D2098" t="inlineStr">
        <is>
          <t>동화약품</t>
        </is>
      </c>
      <c r="E2098" t="inlineStr">
        <is>
          <t>fimasartan potassium trihydrate  ( as fimasartan potassium), hydrochlorothiazide</t>
        </is>
      </c>
      <c r="F2098" t="inlineStr">
        <is>
          <t>종합병원</t>
        </is>
      </c>
      <c r="G2098" t="inlineStr">
        <is>
          <t>Original</t>
        </is>
      </c>
      <c r="H2098" s="493" t="n">
        <v>183549.53</v>
      </c>
      <c r="I2098" s="493" t="n">
        <v>170643.1</v>
      </c>
      <c r="J2098" s="493" t="n">
        <v>200262.74</v>
      </c>
      <c r="K2098" s="493" t="n">
        <v>191794.71</v>
      </c>
      <c r="L2098" s="493" t="n">
        <v>150979.72</v>
      </c>
      <c r="M2098" s="493" t="n">
        <v>200534.08</v>
      </c>
      <c r="N2098" s="493" t="n">
        <v>166798.72</v>
      </c>
      <c r="O2098" s="493" t="n">
        <v>170173.64</v>
      </c>
      <c r="P2098" s="493" t="n">
        <v>178995.65</v>
      </c>
      <c r="Q2098" s="493" t="n">
        <v>174260.29</v>
      </c>
      <c r="R2098" s="493" t="n">
        <v>182958.48</v>
      </c>
      <c r="S2098" s="493" t="n">
        <v>196396.69</v>
      </c>
      <c r="T2098" s="493" t="n">
        <v>188524.27</v>
      </c>
      <c r="U2098" s="493" t="n">
        <v>168184.37</v>
      </c>
      <c r="V2098" s="493" t="n">
        <v>224991.25</v>
      </c>
      <c r="W2098" s="493" t="n">
        <v>171192.61</v>
      </c>
      <c r="X2098" s="493" t="n">
        <v>197170.69</v>
      </c>
      <c r="Y2098" s="493" t="n">
        <v>189611.74</v>
      </c>
      <c r="Z2098" s="493" t="n">
        <v>181555.79</v>
      </c>
      <c r="AA2098" s="493" t="n">
        <v>176146.79</v>
      </c>
      <c r="AB2098" s="493" t="n">
        <v>181064.02</v>
      </c>
      <c r="AC2098" s="493" t="n">
        <v>186515.15</v>
      </c>
      <c r="AD2098" s="493" t="n">
        <v>192689.54</v>
      </c>
      <c r="AE2098" s="493" t="n">
        <v>174944.41</v>
      </c>
      <c r="AF2098" s="493" t="n">
        <v>199816.35</v>
      </c>
      <c r="AG2098" s="493" t="n">
        <v>193382.41</v>
      </c>
      <c r="AH2098" s="493" t="n">
        <v>192457.62</v>
      </c>
      <c r="AI2098" s="493" t="n">
        <v>167695.37</v>
      </c>
      <c r="AJ2098" s="493" t="n">
        <v>190115.12</v>
      </c>
      <c r="AK2098" s="493" t="n">
        <v>207916.35</v>
      </c>
      <c r="AL2098" s="493" t="n">
        <v>199789.98</v>
      </c>
      <c r="AM2098" s="493" t="n">
        <v>162216.51</v>
      </c>
      <c r="AN2098" s="493" t="n">
        <v>168304.34</v>
      </c>
      <c r="AO2098" s="493" t="n">
        <v>171186.94</v>
      </c>
      <c r="AP2098" s="493" t="n">
        <v>165373.3</v>
      </c>
      <c r="AQ2098" s="493" t="n">
        <v>184664.8</v>
      </c>
      <c r="AR2098" s="493" t="n">
        <v>171743.6</v>
      </c>
      <c r="AS2098" s="493" t="n">
        <v>140114.87</v>
      </c>
      <c r="AT2098" s="493" t="n">
        <v>141410.98</v>
      </c>
      <c r="AU2098" s="493" t="n">
        <v>165933.49</v>
      </c>
      <c r="AV2098" s="493" t="n">
        <v>152699.98</v>
      </c>
      <c r="AW2098" s="493" t="n">
        <v>156945.45</v>
      </c>
      <c r="AX2098" s="493" t="n">
        <v>151792.2</v>
      </c>
      <c r="AY2098" s="493" t="n">
        <v>146618.06</v>
      </c>
      <c r="AZ2098" s="493" t="n">
        <v>132524</v>
      </c>
      <c r="BA2098" s="493" t="n">
        <v>136324.48</v>
      </c>
      <c r="BB2098" s="493" t="n">
        <v>158755.73</v>
      </c>
      <c r="BC2098" s="493" t="n">
        <v>135225.28</v>
      </c>
      <c r="BD2098" s="493" t="n">
        <v>128563.77</v>
      </c>
      <c r="BE2098" s="493" t="n">
        <v>154009.03</v>
      </c>
      <c r="BF2098" s="493" t="n">
        <v>125481.31</v>
      </c>
      <c r="BG2098" s="493" t="n">
        <v>135228.19</v>
      </c>
      <c r="BH2098" s="493" t="n">
        <v>131216.23</v>
      </c>
      <c r="BI2098" s="493" t="n">
        <v>132098.6</v>
      </c>
      <c r="BJ2098" s="493" t="n">
        <v>137855.6</v>
      </c>
      <c r="BK2098" s="493" t="n">
        <v>124186.44</v>
      </c>
      <c r="BL2098" s="493" t="n">
        <v>128225.97</v>
      </c>
      <c r="BM2098" s="493" t="n">
        <v>129888.82</v>
      </c>
      <c r="BN2098" s="493" t="n">
        <v>130217.7</v>
      </c>
      <c r="BO2098" s="493" t="n">
        <v>121395.03</v>
      </c>
      <c r="BP2098" s="493" t="n">
        <v>129420.89</v>
      </c>
      <c r="BQ2098" s="493" t="n">
        <v>108749.32</v>
      </c>
      <c r="BR2098" s="493" t="n">
        <v>121887.58</v>
      </c>
      <c r="BS2098" s="493" t="n">
        <v>124002.84</v>
      </c>
      <c r="BT2098" s="493" t="n">
        <v>123677.41</v>
      </c>
      <c r="BU2098" s="493" t="n">
        <v>112041.85</v>
      </c>
      <c r="BV2098" s="493" t="n">
        <v>115249.32</v>
      </c>
      <c r="BW2098" s="493" t="n">
        <v>112778.33</v>
      </c>
    </row>
    <row r="2099">
      <c r="A2099" t="inlineStr">
        <is>
          <t>[C9D1] Angiotensin-II 길항제, 고혈압제 (C2) 혹은 이뇨제 복합제제</t>
        </is>
      </c>
      <c r="B2099" t="inlineStr">
        <is>
          <t>동화약품</t>
        </is>
      </c>
      <c r="C2099" t="inlineStr">
        <is>
          <t>라코르</t>
        </is>
      </c>
      <c r="D2099" t="inlineStr">
        <is>
          <t>동화약품</t>
        </is>
      </c>
      <c r="E2099" t="inlineStr">
        <is>
          <t>fimasartan potassium trihydrate  ( as fimasartan potassium), hydrochlorothiazide</t>
        </is>
      </c>
      <c r="F2099" t="inlineStr">
        <is>
          <t>병원</t>
        </is>
      </c>
      <c r="G2099" t="inlineStr">
        <is>
          <t>Original</t>
        </is>
      </c>
      <c r="H2099" s="493" t="n">
        <v>17508.65</v>
      </c>
      <c r="I2099" s="493" t="n">
        <v>20966.63</v>
      </c>
      <c r="J2099" s="493" t="n">
        <v>19581.05</v>
      </c>
      <c r="K2099" s="493" t="n">
        <v>23437.62</v>
      </c>
      <c r="L2099" s="493" t="n">
        <v>19646.04</v>
      </c>
      <c r="M2099" s="493" t="n">
        <v>22096.67</v>
      </c>
      <c r="N2099" s="493" t="n">
        <v>23589.07</v>
      </c>
      <c r="O2099" s="493" t="n">
        <v>25920.28</v>
      </c>
      <c r="P2099" s="493" t="n">
        <v>22761.78</v>
      </c>
      <c r="Q2099" s="493" t="n">
        <v>24696.01</v>
      </c>
      <c r="R2099" s="493" t="n">
        <v>24451.36</v>
      </c>
      <c r="S2099" s="493" t="n">
        <v>32273.69</v>
      </c>
      <c r="T2099" s="493" t="n">
        <v>25292.74</v>
      </c>
      <c r="U2099" s="493" t="n">
        <v>29743.67</v>
      </c>
      <c r="V2099" s="493" t="n">
        <v>26113.42</v>
      </c>
      <c r="W2099" s="493" t="n">
        <v>30899.49</v>
      </c>
      <c r="X2099" s="493" t="n">
        <v>33664.75</v>
      </c>
      <c r="Y2099" s="493" t="n">
        <v>34171.8</v>
      </c>
      <c r="Z2099" s="493" t="n">
        <v>30903.52</v>
      </c>
      <c r="AA2099" s="493" t="n">
        <v>29466.35</v>
      </c>
      <c r="AB2099" s="493" t="n">
        <v>26172.45</v>
      </c>
      <c r="AC2099" s="493" t="n">
        <v>39576.4</v>
      </c>
      <c r="AD2099" s="493" t="n">
        <v>30543.83</v>
      </c>
      <c r="AE2099" s="493" t="n">
        <v>28538.25</v>
      </c>
      <c r="AF2099" s="493" t="n">
        <v>28096.27</v>
      </c>
      <c r="AG2099" s="493" t="n">
        <v>33572.46</v>
      </c>
      <c r="AH2099" s="493" t="n">
        <v>22680.63</v>
      </c>
      <c r="AI2099" s="493" t="n">
        <v>24144.45</v>
      </c>
      <c r="AJ2099" s="493" t="n">
        <v>24635.36</v>
      </c>
      <c r="AK2099" s="493" t="n">
        <v>20107.73</v>
      </c>
      <c r="AL2099" s="493" t="n">
        <v>27629.57</v>
      </c>
      <c r="AM2099" s="493" t="n">
        <v>33221.01</v>
      </c>
      <c r="AN2099" s="493" t="n">
        <v>25268.18</v>
      </c>
      <c r="AO2099" s="493" t="n">
        <v>24521.42</v>
      </c>
      <c r="AP2099" s="493" t="n">
        <v>31594.95</v>
      </c>
      <c r="AQ2099" s="493" t="n">
        <v>21656.79</v>
      </c>
      <c r="AR2099" s="493" t="n">
        <v>25187.78</v>
      </c>
      <c r="AS2099" s="493" t="n">
        <v>31088.82</v>
      </c>
      <c r="AT2099" s="493" t="n">
        <v>21576.01</v>
      </c>
      <c r="AU2099" s="493" t="n">
        <v>22243.9</v>
      </c>
      <c r="AV2099" s="493" t="n">
        <v>26836.83</v>
      </c>
      <c r="AW2099" s="493" t="n">
        <v>27276.85</v>
      </c>
      <c r="AX2099" s="493" t="n">
        <v>25744.48</v>
      </c>
      <c r="AY2099" s="493" t="n">
        <v>27180.26</v>
      </c>
      <c r="AZ2099" s="493" t="n">
        <v>22282.27</v>
      </c>
      <c r="BA2099" s="493" t="n">
        <v>26130.35</v>
      </c>
      <c r="BB2099" s="493" t="n">
        <v>28096.03</v>
      </c>
      <c r="BC2099" s="493" t="n">
        <v>19940.4</v>
      </c>
      <c r="BD2099" s="493" t="n">
        <v>32583.26</v>
      </c>
      <c r="BE2099" s="493" t="n">
        <v>25372.75</v>
      </c>
      <c r="BF2099" s="493" t="n">
        <v>33138.02</v>
      </c>
      <c r="BG2099" s="493" t="n">
        <v>21543.78</v>
      </c>
      <c r="BH2099" s="493" t="n">
        <v>32127.91</v>
      </c>
      <c r="BI2099" s="493" t="n">
        <v>18176.58</v>
      </c>
      <c r="BJ2099" s="493" t="n">
        <v>23937.08</v>
      </c>
      <c r="BK2099" s="493" t="n">
        <v>16957.75</v>
      </c>
      <c r="BL2099" s="493" t="n">
        <v>26241.97</v>
      </c>
      <c r="BM2099" s="493" t="n">
        <v>19441.7</v>
      </c>
      <c r="BN2099" s="493" t="n">
        <v>21650.34</v>
      </c>
      <c r="BO2099" s="493" t="n">
        <v>18815.27</v>
      </c>
      <c r="BP2099" s="493" t="n">
        <v>22264.14</v>
      </c>
      <c r="BQ2099" s="493" t="n">
        <v>19080.91</v>
      </c>
      <c r="BR2099" s="493" t="n">
        <v>29153.49</v>
      </c>
      <c r="BS2099" s="493" t="n">
        <v>21197.85</v>
      </c>
      <c r="BT2099" s="493" t="n">
        <v>18480.18</v>
      </c>
      <c r="BU2099" s="493" t="n">
        <v>19041.26</v>
      </c>
      <c r="BV2099" s="493" t="n">
        <v>21337.13</v>
      </c>
      <c r="BW2099" s="493" t="n">
        <v>22784.97</v>
      </c>
    </row>
    <row r="2100">
      <c r="A2100" t="inlineStr">
        <is>
          <t>[C9D1] Angiotensin-II 길항제, 고혈압제 (C2) 혹은 이뇨제 복합제제</t>
        </is>
      </c>
      <c r="B2100" t="inlineStr">
        <is>
          <t>동화약품</t>
        </is>
      </c>
      <c r="C2100" t="inlineStr">
        <is>
          <t>라코르</t>
        </is>
      </c>
      <c r="D2100" t="inlineStr">
        <is>
          <t>동화약품</t>
        </is>
      </c>
      <c r="E2100" t="inlineStr">
        <is>
          <t>fimasartan potassium trihydrate  ( as fimasartan potassium), hydrochlorothiazide</t>
        </is>
      </c>
      <c r="F2100" t="inlineStr">
        <is>
          <t>의원</t>
        </is>
      </c>
      <c r="G2100" t="inlineStr">
        <is>
          <t>Original</t>
        </is>
      </c>
      <c r="H2100" s="493" t="n">
        <v>621214.9399999999</v>
      </c>
      <c r="I2100" s="493" t="n">
        <v>616222.61</v>
      </c>
      <c r="J2100" s="493" t="n">
        <v>711840.22</v>
      </c>
      <c r="K2100" s="493" t="n">
        <v>670739.45</v>
      </c>
      <c r="L2100" s="493" t="n">
        <v>683157.26</v>
      </c>
      <c r="M2100" s="493" t="n">
        <v>673344.3100000001</v>
      </c>
      <c r="N2100" s="493" t="n">
        <v>702829.45</v>
      </c>
      <c r="O2100" s="493" t="n">
        <v>675400.9</v>
      </c>
      <c r="P2100" s="493" t="n">
        <v>659877.61</v>
      </c>
      <c r="Q2100" s="493" t="n">
        <v>658186.89</v>
      </c>
      <c r="R2100" s="493" t="n">
        <v>680484.83</v>
      </c>
      <c r="S2100" s="493" t="n">
        <v>772785.02</v>
      </c>
      <c r="T2100" s="493" t="n">
        <v>720373.34</v>
      </c>
      <c r="U2100" s="493" t="n">
        <v>667389.17</v>
      </c>
      <c r="V2100" s="493" t="n">
        <v>734434.13</v>
      </c>
      <c r="W2100" s="493" t="n">
        <v>710508.58</v>
      </c>
      <c r="X2100" s="493" t="n">
        <v>707194.25</v>
      </c>
      <c r="Y2100" s="493" t="n">
        <v>695668.9399999999</v>
      </c>
      <c r="Z2100" s="493" t="n">
        <v>690456.87</v>
      </c>
      <c r="AA2100" s="493" t="n">
        <v>715017.11</v>
      </c>
      <c r="AB2100" s="493" t="n">
        <v>680593.74</v>
      </c>
      <c r="AC2100" s="493" t="n">
        <v>697495.21</v>
      </c>
      <c r="AD2100" s="493" t="n">
        <v>684352.4399999999</v>
      </c>
      <c r="AE2100" s="493" t="n">
        <v>721473.17</v>
      </c>
      <c r="AF2100" s="493" t="n">
        <v>681418.4399999999</v>
      </c>
      <c r="AG2100" s="493" t="n">
        <v>654799.08</v>
      </c>
      <c r="AH2100" s="493" t="n">
        <v>716658.7</v>
      </c>
      <c r="AI2100" s="493" t="n">
        <v>682156.6899999999</v>
      </c>
      <c r="AJ2100" s="493" t="n">
        <v>725844.45</v>
      </c>
      <c r="AK2100" s="493" t="n">
        <v>714750.74</v>
      </c>
      <c r="AL2100" s="493" t="n">
        <v>702818.39</v>
      </c>
      <c r="AM2100" s="493" t="n">
        <v>698785.97</v>
      </c>
      <c r="AN2100" s="493" t="n">
        <v>658903.74</v>
      </c>
      <c r="AO2100" s="493" t="n">
        <v>695827.9399999999</v>
      </c>
      <c r="AP2100" s="493" t="n">
        <v>678294.7</v>
      </c>
      <c r="AQ2100" s="493" t="n">
        <v>674899.84</v>
      </c>
      <c r="AR2100" s="493" t="n">
        <v>702350.23</v>
      </c>
      <c r="AS2100" s="493" t="n">
        <v>642035.61</v>
      </c>
      <c r="AT2100" s="493" t="n">
        <v>660286.28</v>
      </c>
      <c r="AU2100" s="493" t="n">
        <v>664736.24</v>
      </c>
      <c r="AV2100" s="493" t="n">
        <v>688181.15</v>
      </c>
      <c r="AW2100" s="493" t="n">
        <v>617137.4300000001</v>
      </c>
      <c r="AX2100" s="493" t="n">
        <v>649813.17</v>
      </c>
      <c r="AY2100" s="493" t="n">
        <v>631512.89</v>
      </c>
      <c r="AZ2100" s="493" t="n">
        <v>657887.42</v>
      </c>
      <c r="BA2100" s="493" t="n">
        <v>641585.72</v>
      </c>
      <c r="BB2100" s="493" t="n">
        <v>626582.92</v>
      </c>
      <c r="BC2100" s="493" t="n">
        <v>681724.9399999999</v>
      </c>
      <c r="BD2100" s="493" t="n">
        <v>617369.37</v>
      </c>
      <c r="BE2100" s="493" t="n">
        <v>606996.7</v>
      </c>
      <c r="BF2100" s="493" t="n">
        <v>636594.6800000001</v>
      </c>
      <c r="BG2100" s="493" t="n">
        <v>611979.13</v>
      </c>
      <c r="BH2100" s="493" t="n">
        <v>631690.37</v>
      </c>
      <c r="BI2100" s="493" t="n">
        <v>567589.63</v>
      </c>
      <c r="BJ2100" s="493" t="n">
        <v>596422.45</v>
      </c>
      <c r="BK2100" s="493" t="n">
        <v>575764.11</v>
      </c>
      <c r="BL2100" s="493" t="n">
        <v>656724.3199999999</v>
      </c>
      <c r="BM2100" s="493" t="n">
        <v>556084.9</v>
      </c>
      <c r="BN2100" s="493" t="n">
        <v>579004.77</v>
      </c>
      <c r="BO2100" s="493" t="n">
        <v>614833.16</v>
      </c>
      <c r="BP2100" s="493" t="n">
        <v>617171.7</v>
      </c>
      <c r="BQ2100" s="493" t="n">
        <v>564409</v>
      </c>
      <c r="BR2100" s="493" t="n">
        <v>621247.72</v>
      </c>
      <c r="BS2100" s="493" t="n">
        <v>588708.11</v>
      </c>
      <c r="BT2100" s="493" t="n">
        <v>611369.25</v>
      </c>
      <c r="BU2100" s="493" t="n">
        <v>604134</v>
      </c>
      <c r="BV2100" s="493" t="n">
        <v>610310.45</v>
      </c>
      <c r="BW2100" s="493" t="n">
        <v>592827.77</v>
      </c>
    </row>
    <row r="2101">
      <c r="A2101" t="inlineStr">
        <is>
          <t>[C9D1] Angiotensin-II 길항제, 고혈압제 (C2) 혹은 이뇨제 복합제제</t>
        </is>
      </c>
      <c r="B2101" t="inlineStr">
        <is>
          <t>동화약품</t>
        </is>
      </c>
      <c r="C2101" t="inlineStr">
        <is>
          <t>라코르</t>
        </is>
      </c>
      <c r="D2101" t="inlineStr">
        <is>
          <t>동화약품</t>
        </is>
      </c>
      <c r="E2101" t="inlineStr">
        <is>
          <t>fimasartan potassium trihydrate  ( as fimasartan potassium), hydrochlorothiazide</t>
        </is>
      </c>
      <c r="F2101" t="inlineStr">
        <is>
          <t>보건소</t>
        </is>
      </c>
      <c r="G2101" t="inlineStr">
        <is>
          <t>Original</t>
        </is>
      </c>
      <c r="H2101" s="493" t="n">
        <v>1868.85</v>
      </c>
      <c r="I2101" s="493" t="n">
        <v>5514.36</v>
      </c>
      <c r="J2101" s="493" t="n">
        <v>5892.9</v>
      </c>
      <c r="K2101" s="493" t="n">
        <v>2905.5</v>
      </c>
      <c r="L2101" s="493" t="n">
        <v>4895.1</v>
      </c>
      <c r="M2101" s="493" t="n">
        <v>3308.1</v>
      </c>
      <c r="N2101" s="493" t="n">
        <v>5802</v>
      </c>
      <c r="O2101" s="493" t="n">
        <v>4710</v>
      </c>
      <c r="P2101" s="493" t="n">
        <v>7314.9</v>
      </c>
      <c r="Q2101" s="493" t="n">
        <v>2524.84</v>
      </c>
      <c r="R2101" s="493" t="n">
        <v>7419.3</v>
      </c>
      <c r="S2101" s="493" t="n">
        <v>16568.1</v>
      </c>
      <c r="T2101" s="493" t="n">
        <v>5199.9</v>
      </c>
      <c r="U2101" s="493" t="n">
        <v>6604.5</v>
      </c>
      <c r="V2101" s="493" t="n">
        <v>2550.15</v>
      </c>
      <c r="W2101" s="493" t="n">
        <v>2949.9</v>
      </c>
      <c r="X2101" s="493" t="n">
        <v>8586.75</v>
      </c>
      <c r="Y2101" s="493" t="n">
        <v>4449.85</v>
      </c>
      <c r="Z2101" s="493" t="n">
        <v>8279.700000000001</v>
      </c>
      <c r="AA2101" s="493" t="n">
        <v>7841.7</v>
      </c>
      <c r="AB2101" s="493" t="n">
        <v>7394.4</v>
      </c>
      <c r="AC2101" s="493" t="n">
        <v>6440.4</v>
      </c>
      <c r="AD2101" s="493" t="n">
        <v>5322</v>
      </c>
      <c r="AE2101" s="493" t="n">
        <v>6567.3</v>
      </c>
      <c r="AF2101" s="493" t="n">
        <v>5569.5</v>
      </c>
      <c r="AG2101" s="493" t="n">
        <v>5941.8</v>
      </c>
      <c r="AH2101" s="493" t="n">
        <v>5845.5</v>
      </c>
      <c r="AI2101" s="493" t="n">
        <v>5501.7</v>
      </c>
      <c r="AJ2101" s="493" t="n">
        <v>8735.1</v>
      </c>
      <c r="AK2101" s="493" t="n">
        <v>4270.5</v>
      </c>
      <c r="AL2101" s="493" t="n">
        <v>5084.19</v>
      </c>
      <c r="AM2101" s="493" t="n">
        <v>9430.200000000001</v>
      </c>
      <c r="AN2101" s="493" t="n">
        <v>7503.6</v>
      </c>
      <c r="AO2101" s="493" t="n">
        <v>5861.4</v>
      </c>
      <c r="AP2101" s="493" t="n">
        <v>4373.1</v>
      </c>
      <c r="AQ2101" s="493" t="n">
        <v>4719</v>
      </c>
      <c r="AR2101" s="493" t="n">
        <v>5840.54</v>
      </c>
      <c r="AS2101" s="493" t="n">
        <v>4234.2</v>
      </c>
      <c r="AT2101" s="493" t="n">
        <v>2681.1</v>
      </c>
      <c r="AU2101" s="493" t="n">
        <v>5266.95</v>
      </c>
      <c r="AV2101" s="493" t="n">
        <v>4293</v>
      </c>
      <c r="AW2101" s="493" t="n">
        <v>4401.3</v>
      </c>
      <c r="AX2101" s="493" t="n">
        <v>3548.25</v>
      </c>
      <c r="AY2101" s="493" t="n">
        <v>12437.7</v>
      </c>
      <c r="AZ2101" s="493" t="n">
        <v>5780.25</v>
      </c>
      <c r="BA2101" s="493" t="n">
        <v>4344.6</v>
      </c>
      <c r="BB2101" s="493" t="n">
        <v>5859.6</v>
      </c>
      <c r="BC2101" s="493" t="n">
        <v>11457.6</v>
      </c>
      <c r="BD2101" s="493" t="n">
        <v>6364.5</v>
      </c>
      <c r="BE2101" s="493" t="n">
        <v>8325.6</v>
      </c>
      <c r="BF2101" s="493" t="n">
        <v>4051.8</v>
      </c>
      <c r="BG2101" s="493" t="n">
        <v>8124.3</v>
      </c>
      <c r="BH2101" s="493" t="n">
        <v>7400.7</v>
      </c>
      <c r="BI2101" s="493" t="n">
        <v>5651.88</v>
      </c>
      <c r="BJ2101" s="493" t="n">
        <v>4797.9</v>
      </c>
      <c r="BK2101" s="493" t="n">
        <v>6540.6</v>
      </c>
      <c r="BL2101" s="493" t="n">
        <v>8202.450000000001</v>
      </c>
      <c r="BM2101" s="493" t="n">
        <v>4028.4</v>
      </c>
      <c r="BN2101" s="493" t="n">
        <v>5517</v>
      </c>
      <c r="BO2101" s="493" t="n">
        <v>6026.77</v>
      </c>
      <c r="BP2101" s="493" t="n">
        <v>5732.4</v>
      </c>
      <c r="BQ2101" s="493" t="n">
        <v>4044.12</v>
      </c>
      <c r="BR2101" s="493" t="n">
        <v>4323.3</v>
      </c>
      <c r="BS2101" s="493" t="n">
        <v>4996.5</v>
      </c>
      <c r="BT2101" s="493" t="n">
        <v>5094.6</v>
      </c>
      <c r="BU2101" s="493" t="n">
        <v>4823.55</v>
      </c>
      <c r="BV2101" s="493" t="n">
        <v>8468.1</v>
      </c>
      <c r="BW2101" s="493" t="n">
        <v>11268</v>
      </c>
    </row>
    <row r="2102">
      <c r="A2102" t="inlineStr">
        <is>
          <t>[C9D1] Angiotensin-II 길항제, 고혈압제 (C2) 혹은 이뇨제 복합제제</t>
        </is>
      </c>
      <c r="B2102" t="inlineStr">
        <is>
          <t>동화약품</t>
        </is>
      </c>
      <c r="C2102" t="inlineStr">
        <is>
          <t>라코르</t>
        </is>
      </c>
      <c r="D2102" t="inlineStr">
        <is>
          <t>동화약품</t>
        </is>
      </c>
      <c r="E2102" t="inlineStr">
        <is>
          <t>fimasartan potassium trihydrate  ( as fimasartan potassium), hydrochlorothiazide</t>
        </is>
      </c>
      <c r="F2102" t="inlineStr">
        <is>
          <t>기타(치과의원, 치과병원 등)</t>
        </is>
      </c>
      <c r="G2102" t="inlineStr">
        <is>
          <t>Original</t>
        </is>
      </c>
      <c r="H2102" s="493" t="n">
        <v>684.5599999999999</v>
      </c>
      <c r="I2102" s="493" t="n">
        <v>163.54</v>
      </c>
      <c r="J2102" s="493" t="n">
        <v>680.79</v>
      </c>
      <c r="K2102" s="493" t="n">
        <v>139.68</v>
      </c>
      <c r="L2102" s="493" t="n">
        <v>469.88</v>
      </c>
      <c r="M2102" s="493" t="n">
        <v>225.84</v>
      </c>
      <c r="N2102" s="493" t="n">
        <v>458.1</v>
      </c>
      <c r="O2102" s="493" t="n">
        <v>163.2</v>
      </c>
      <c r="P2102" s="493" t="n">
        <v>912.42</v>
      </c>
      <c r="Q2102" s="493" t="n">
        <v>208.22</v>
      </c>
      <c r="R2102" s="493" t="n">
        <v>234.9</v>
      </c>
      <c r="S2102" s="493" t="n">
        <v>2689.8</v>
      </c>
      <c r="T2102" s="493" t="n">
        <v>142.8</v>
      </c>
      <c r="U2102" s="493" t="n">
        <v>104.14</v>
      </c>
      <c r="V2102" s="493" t="n">
        <v>189</v>
      </c>
      <c r="W2102" s="493" t="n">
        <v>154.8</v>
      </c>
      <c r="X2102" s="493" t="n">
        <v>157.5</v>
      </c>
      <c r="Y2102" s="493" t="n">
        <v>206.7</v>
      </c>
      <c r="Z2102" s="493" t="n">
        <v>180</v>
      </c>
      <c r="AA2102" s="493" t="n">
        <v>115.2</v>
      </c>
      <c r="AB2102" s="493" t="n">
        <v>531.6</v>
      </c>
      <c r="AC2102" s="493" t="n">
        <v>99.81999999999999</v>
      </c>
      <c r="AD2102" s="493" t="n">
        <v>547.2</v>
      </c>
      <c r="AE2102" s="493" t="n">
        <v>135.3</v>
      </c>
      <c r="AF2102" s="493" t="n">
        <v>560.2</v>
      </c>
      <c r="AG2102" s="493" t="n">
        <v>191.1</v>
      </c>
      <c r="AH2102" s="493" t="n">
        <v>487.16</v>
      </c>
      <c r="AI2102" s="493" t="n">
        <v>299.7</v>
      </c>
      <c r="AJ2102" s="493" t="n">
        <v>540</v>
      </c>
      <c r="AK2102" s="493" t="n">
        <v>129.6</v>
      </c>
      <c r="AL2102" s="493" t="n">
        <v>82.5</v>
      </c>
      <c r="AM2102" s="493" t="n">
        <v>534.2</v>
      </c>
      <c r="AN2102" s="493" t="n">
        <v>119.6</v>
      </c>
      <c r="AO2102" s="493" t="n">
        <v>94.5</v>
      </c>
      <c r="AP2102" s="493" t="n">
        <v>234.6</v>
      </c>
      <c r="AQ2102" s="493" t="n">
        <v>62.4</v>
      </c>
      <c r="AR2102" s="493" t="n">
        <v>42.6</v>
      </c>
      <c r="AS2102" s="493" t="n">
        <v>90</v>
      </c>
      <c r="AT2102" s="493" t="n">
        <v>70.8</v>
      </c>
      <c r="AU2102" s="493" t="n">
        <v>115.5</v>
      </c>
      <c r="AV2102" s="493" t="n">
        <v>99</v>
      </c>
      <c r="AW2102" s="493" t="n">
        <v>370.5</v>
      </c>
      <c r="AX2102" s="493" t="n">
        <v>251.7</v>
      </c>
      <c r="AY2102" s="493" t="n">
        <v>88.2</v>
      </c>
      <c r="AZ2102" s="493" t="n">
        <v>91.8</v>
      </c>
      <c r="BA2102" s="493" t="n">
        <v>58.2</v>
      </c>
      <c r="BB2102" s="493" t="n">
        <v>64.8</v>
      </c>
      <c r="BC2102" s="493" t="n">
        <v>51</v>
      </c>
      <c r="BD2102" s="493" t="n">
        <v>53.4</v>
      </c>
      <c r="BE2102" s="493" t="n">
        <v>0</v>
      </c>
      <c r="BF2102" s="493" t="n">
        <v>93.45</v>
      </c>
      <c r="BG2102" s="493" t="n">
        <v>0</v>
      </c>
      <c r="BH2102" s="493" t="n">
        <v>58.8</v>
      </c>
      <c r="BI2102" s="493" t="n">
        <v>75.59999999999999</v>
      </c>
      <c r="BJ2102" s="493" t="n">
        <v>165.6</v>
      </c>
      <c r="BK2102" s="493" t="n">
        <v>100.8</v>
      </c>
      <c r="BL2102" s="493" t="n">
        <v>0</v>
      </c>
      <c r="BM2102" s="493" t="n">
        <v>94.8</v>
      </c>
      <c r="BN2102" s="493" t="n">
        <v>30.9</v>
      </c>
      <c r="BO2102" s="493" t="n">
        <v>204</v>
      </c>
      <c r="BP2102" s="493" t="n">
        <v>76.05</v>
      </c>
      <c r="BQ2102" s="493" t="n">
        <v>195.3</v>
      </c>
      <c r="BR2102" s="493" t="n">
        <v>118.8</v>
      </c>
      <c r="BS2102" s="493" t="n">
        <v>308.1</v>
      </c>
      <c r="BT2102" s="493" t="n">
        <v>79.2</v>
      </c>
      <c r="BU2102" s="493" t="n">
        <v>229.5</v>
      </c>
      <c r="BV2102" s="493" t="n">
        <v>112.8</v>
      </c>
      <c r="BW2102" s="493" t="n">
        <v>150</v>
      </c>
    </row>
    <row r="2103">
      <c r="A2103" t="inlineStr">
        <is>
          <t>[C9D1] Angiotensin-II 길항제, 고혈압제 (C2) 혹은 이뇨제 복합제제</t>
        </is>
      </c>
      <c r="B2103" t="inlineStr">
        <is>
          <t>동화약품</t>
        </is>
      </c>
      <c r="C2103" t="inlineStr">
        <is>
          <t>아이자탄 플러스</t>
        </is>
      </c>
      <c r="D2103" t="inlineStr">
        <is>
          <t>동화약품</t>
        </is>
      </c>
      <c r="E2103" t="inlineStr">
        <is>
          <t>hydrochlorothiazide,  irbesartan</t>
        </is>
      </c>
      <c r="F2103" t="inlineStr">
        <is>
          <t>종합병원</t>
        </is>
      </c>
      <c r="G2103" t="inlineStr">
        <is>
          <t>Generic</t>
        </is>
      </c>
      <c r="H2103" s="493" t="n">
        <v>729.8200000000001</v>
      </c>
      <c r="I2103" s="493" t="n">
        <v>958.8</v>
      </c>
      <c r="J2103" s="493" t="n">
        <v>0</v>
      </c>
      <c r="K2103" s="493" t="n">
        <v>0</v>
      </c>
      <c r="L2103" s="493" t="n">
        <v>0</v>
      </c>
      <c r="M2103" s="493" t="n">
        <v>2649.2</v>
      </c>
      <c r="N2103" s="493" t="n">
        <v>1083.6</v>
      </c>
      <c r="O2103" s="493" t="n">
        <v>0</v>
      </c>
      <c r="P2103" s="493" t="n">
        <v>0</v>
      </c>
      <c r="Q2103" s="493" t="n">
        <v>0</v>
      </c>
      <c r="R2103" s="493" t="n">
        <v>0</v>
      </c>
      <c r="S2103" s="493" t="n">
        <v>0</v>
      </c>
      <c r="T2103" s="493" t="n">
        <v>0</v>
      </c>
      <c r="U2103" s="493" t="n">
        <v>0</v>
      </c>
      <c r="V2103" s="493" t="n">
        <v>0</v>
      </c>
      <c r="W2103" s="493" t="n">
        <v>0</v>
      </c>
      <c r="X2103" s="493" t="n">
        <v>0</v>
      </c>
      <c r="Y2103" s="493" t="n">
        <v>0</v>
      </c>
      <c r="Z2103" s="493" t="n">
        <v>0</v>
      </c>
      <c r="AA2103" s="493" t="n">
        <v>0</v>
      </c>
      <c r="AB2103" s="493" t="n">
        <v>0</v>
      </c>
      <c r="AC2103" s="493" t="n">
        <v>0</v>
      </c>
      <c r="AD2103" s="493" t="n">
        <v>0</v>
      </c>
      <c r="AE2103" s="493" t="n">
        <v>0</v>
      </c>
      <c r="AF2103" s="493" t="n">
        <v>0</v>
      </c>
      <c r="AG2103" s="493" t="n">
        <v>0</v>
      </c>
      <c r="AH2103" s="493" t="n">
        <v>0</v>
      </c>
      <c r="AI2103" s="493" t="n">
        <v>0</v>
      </c>
      <c r="AJ2103" s="493" t="n">
        <v>0</v>
      </c>
      <c r="AK2103" s="493" t="n">
        <v>0</v>
      </c>
      <c r="AL2103" s="493" t="n">
        <v>0</v>
      </c>
      <c r="AM2103" s="493" t="n">
        <v>0</v>
      </c>
      <c r="AN2103" s="493" t="n">
        <v>0</v>
      </c>
      <c r="AO2103" s="493" t="n">
        <v>0</v>
      </c>
      <c r="AP2103" s="493" t="n">
        <v>0</v>
      </c>
      <c r="AQ2103" s="493" t="n">
        <v>0</v>
      </c>
      <c r="AR2103" s="493" t="n">
        <v>0</v>
      </c>
      <c r="AS2103" s="493" t="n">
        <v>0</v>
      </c>
      <c r="AT2103" s="493" t="n">
        <v>0</v>
      </c>
      <c r="AU2103" s="493" t="n">
        <v>0</v>
      </c>
      <c r="AV2103" s="493" t="n">
        <v>0</v>
      </c>
      <c r="AW2103" s="493" t="n">
        <v>0</v>
      </c>
      <c r="AX2103" s="493" t="n">
        <v>0</v>
      </c>
      <c r="AY2103" s="493" t="n">
        <v>0</v>
      </c>
      <c r="AZ2103" s="493" t="n">
        <v>0</v>
      </c>
      <c r="BA2103" s="493" t="n">
        <v>0</v>
      </c>
      <c r="BB2103" s="493" t="n">
        <v>0</v>
      </c>
      <c r="BC2103" s="493" t="n">
        <v>0</v>
      </c>
      <c r="BD2103" s="493" t="n">
        <v>0</v>
      </c>
      <c r="BE2103" s="493" t="n">
        <v>0</v>
      </c>
      <c r="BF2103" s="493" t="n">
        <v>0</v>
      </c>
      <c r="BG2103" s="493" t="n">
        <v>0</v>
      </c>
      <c r="BH2103" s="493" t="n">
        <v>0</v>
      </c>
      <c r="BI2103" s="493" t="n">
        <v>0</v>
      </c>
      <c r="BJ2103" s="493" t="n">
        <v>0</v>
      </c>
      <c r="BK2103" s="493" t="n">
        <v>0</v>
      </c>
      <c r="BL2103" s="493" t="n">
        <v>0</v>
      </c>
      <c r="BM2103" s="493" t="n">
        <v>0</v>
      </c>
      <c r="BN2103" s="493" t="n">
        <v>0</v>
      </c>
      <c r="BO2103" s="493" t="n">
        <v>0</v>
      </c>
      <c r="BP2103" s="493" t="n">
        <v>0</v>
      </c>
      <c r="BQ2103" s="493" t="n">
        <v>0</v>
      </c>
      <c r="BR2103" s="493" t="n">
        <v>0</v>
      </c>
      <c r="BS2103" s="493" t="n">
        <v>0</v>
      </c>
      <c r="BT2103" s="493" t="n">
        <v>0</v>
      </c>
      <c r="BU2103" s="493" t="n">
        <v>0</v>
      </c>
      <c r="BV2103" s="493" t="n">
        <v>0</v>
      </c>
      <c r="BW2103" s="493" t="n">
        <v>0</v>
      </c>
    </row>
    <row r="2104">
      <c r="A2104" t="inlineStr">
        <is>
          <t>[C9D1] Angiotensin-II 길항제, 고혈압제 (C2) 혹은 이뇨제 복합제제</t>
        </is>
      </c>
      <c r="B2104" t="inlineStr">
        <is>
          <t>동화약품</t>
        </is>
      </c>
      <c r="C2104" t="inlineStr">
        <is>
          <t>아이자탄 플러스</t>
        </is>
      </c>
      <c r="D2104" t="inlineStr">
        <is>
          <t>동화약품</t>
        </is>
      </c>
      <c r="E2104" t="inlineStr">
        <is>
          <t>hydrochlorothiazide,  irbesartan</t>
        </is>
      </c>
      <c r="F2104" t="inlineStr">
        <is>
          <t>의원</t>
        </is>
      </c>
      <c r="G2104" t="inlineStr">
        <is>
          <t>Generic</t>
        </is>
      </c>
      <c r="H2104" s="493" t="n">
        <v>6907.8</v>
      </c>
      <c r="I2104" s="493" t="n">
        <v>8994.299999999999</v>
      </c>
      <c r="J2104" s="493" t="n">
        <v>9020.4</v>
      </c>
      <c r="K2104" s="493" t="n">
        <v>6737.1</v>
      </c>
      <c r="L2104" s="493" t="n">
        <v>7650.6</v>
      </c>
      <c r="M2104" s="493" t="n">
        <v>7683.1</v>
      </c>
      <c r="N2104" s="493" t="n">
        <v>6503</v>
      </c>
      <c r="O2104" s="493" t="n">
        <v>5614.5</v>
      </c>
      <c r="P2104" s="493" t="n">
        <v>4230</v>
      </c>
      <c r="Q2104" s="493" t="n">
        <v>0</v>
      </c>
      <c r="R2104" s="493" t="n">
        <v>0</v>
      </c>
      <c r="S2104" s="493" t="n">
        <v>0</v>
      </c>
      <c r="T2104" s="493" t="n">
        <v>0</v>
      </c>
      <c r="U2104" s="493" t="n">
        <v>0</v>
      </c>
      <c r="V2104" s="493" t="n">
        <v>0</v>
      </c>
      <c r="W2104" s="493" t="n">
        <v>0</v>
      </c>
      <c r="X2104" s="493" t="n">
        <v>0</v>
      </c>
      <c r="Y2104" s="493" t="n">
        <v>0</v>
      </c>
      <c r="Z2104" s="493" t="n">
        <v>0</v>
      </c>
      <c r="AA2104" s="493" t="n">
        <v>0</v>
      </c>
      <c r="AB2104" s="493" t="n">
        <v>0</v>
      </c>
      <c r="AC2104" s="493" t="n">
        <v>0</v>
      </c>
      <c r="AD2104" s="493" t="n">
        <v>0</v>
      </c>
      <c r="AE2104" s="493" t="n">
        <v>0</v>
      </c>
      <c r="AF2104" s="493" t="n">
        <v>0</v>
      </c>
      <c r="AG2104" s="493" t="n">
        <v>0</v>
      </c>
      <c r="AH2104" s="493" t="n">
        <v>0</v>
      </c>
      <c r="AI2104" s="493" t="n">
        <v>0</v>
      </c>
      <c r="AJ2104" s="493" t="n">
        <v>0</v>
      </c>
      <c r="AK2104" s="493" t="n">
        <v>0</v>
      </c>
      <c r="AL2104" s="493" t="n">
        <v>0</v>
      </c>
      <c r="AM2104" s="493" t="n">
        <v>0</v>
      </c>
      <c r="AN2104" s="493" t="n">
        <v>0</v>
      </c>
      <c r="AO2104" s="493" t="n">
        <v>0</v>
      </c>
      <c r="AP2104" s="493" t="n">
        <v>0</v>
      </c>
      <c r="AQ2104" s="493" t="n">
        <v>0</v>
      </c>
      <c r="AR2104" s="493" t="n">
        <v>0</v>
      </c>
      <c r="AS2104" s="493" t="n">
        <v>0</v>
      </c>
      <c r="AT2104" s="493" t="n">
        <v>0</v>
      </c>
      <c r="AU2104" s="493" t="n">
        <v>0</v>
      </c>
      <c r="AV2104" s="493" t="n">
        <v>0</v>
      </c>
      <c r="AW2104" s="493" t="n">
        <v>0</v>
      </c>
      <c r="AX2104" s="493" t="n">
        <v>0</v>
      </c>
      <c r="AY2104" s="493" t="n">
        <v>0</v>
      </c>
      <c r="AZ2104" s="493" t="n">
        <v>0</v>
      </c>
      <c r="BA2104" s="493" t="n">
        <v>0</v>
      </c>
      <c r="BB2104" s="493" t="n">
        <v>0</v>
      </c>
      <c r="BC2104" s="493" t="n">
        <v>0</v>
      </c>
      <c r="BD2104" s="493" t="n">
        <v>0</v>
      </c>
      <c r="BE2104" s="493" t="n">
        <v>0</v>
      </c>
      <c r="BF2104" s="493" t="n">
        <v>0</v>
      </c>
      <c r="BG2104" s="493" t="n">
        <v>0</v>
      </c>
      <c r="BH2104" s="493" t="n">
        <v>0</v>
      </c>
      <c r="BI2104" s="493" t="n">
        <v>0</v>
      </c>
      <c r="BJ2104" s="493" t="n">
        <v>0</v>
      </c>
      <c r="BK2104" s="493" t="n">
        <v>0</v>
      </c>
      <c r="BL2104" s="493" t="n">
        <v>0</v>
      </c>
      <c r="BM2104" s="493" t="n">
        <v>0</v>
      </c>
      <c r="BN2104" s="493" t="n">
        <v>0</v>
      </c>
      <c r="BO2104" s="493" t="n">
        <v>0</v>
      </c>
      <c r="BP2104" s="493" t="n">
        <v>0</v>
      </c>
      <c r="BQ2104" s="493" t="n">
        <v>0</v>
      </c>
      <c r="BR2104" s="493" t="n">
        <v>0</v>
      </c>
      <c r="BS2104" s="493" t="n">
        <v>0</v>
      </c>
      <c r="BT2104" s="493" t="n">
        <v>0</v>
      </c>
      <c r="BU2104" s="493" t="n">
        <v>0</v>
      </c>
      <c r="BV2104" s="493" t="n">
        <v>0</v>
      </c>
      <c r="BW2104" s="493" t="n">
        <v>0</v>
      </c>
    </row>
    <row r="2105">
      <c r="A2105" t="inlineStr">
        <is>
          <t>[C9D1] Angiotensin-II 길항제, 고혈압제 (C2) 혹은 이뇨제 복합제제</t>
        </is>
      </c>
      <c r="B2105" t="inlineStr">
        <is>
          <t>디케이에스에이치</t>
        </is>
      </c>
      <c r="C2105" t="inlineStr">
        <is>
          <t>디케이에스에이치 아타칸 플러스</t>
        </is>
      </c>
      <c r="D2105" t="inlineStr">
        <is>
          <t>디케이에스에이치</t>
        </is>
      </c>
      <c r="E2105" t="inlineStr">
        <is>
          <t>candesartan cilexetil,  hydrochlorothiazide</t>
        </is>
      </c>
      <c r="F2105" t="inlineStr">
        <is>
          <t>상급종합병원</t>
        </is>
      </c>
      <c r="G2105" t="inlineStr">
        <is>
          <t>Original</t>
        </is>
      </c>
      <c r="H2105" s="493" t="n">
        <v>259568.61</v>
      </c>
      <c r="I2105" s="493" t="n">
        <v>199090.47</v>
      </c>
      <c r="J2105" s="493" t="n">
        <v>275763.49</v>
      </c>
      <c r="K2105" s="493" t="n">
        <v>248762.41</v>
      </c>
      <c r="L2105" s="493" t="n">
        <v>261521.89</v>
      </c>
      <c r="M2105" s="493" t="n">
        <v>267420.64</v>
      </c>
      <c r="N2105" s="493" t="n">
        <v>268512.16</v>
      </c>
      <c r="O2105" s="493" t="n">
        <v>229281.79</v>
      </c>
      <c r="P2105" s="493" t="n">
        <v>211329.12</v>
      </c>
      <c r="Q2105" s="493" t="n">
        <v>229254.26</v>
      </c>
      <c r="R2105" s="493" t="n">
        <v>216428.22</v>
      </c>
      <c r="S2105" s="493" t="n">
        <v>280878.77</v>
      </c>
      <c r="T2105" s="493" t="n">
        <v>235007.88</v>
      </c>
      <c r="U2105" s="493" t="n">
        <v>202597.94</v>
      </c>
      <c r="V2105" s="493" t="n">
        <v>251178.06</v>
      </c>
      <c r="W2105" s="493" t="n">
        <v>238237.19</v>
      </c>
      <c r="X2105" s="493" t="n">
        <v>244856.29</v>
      </c>
      <c r="Y2105" s="493" t="n">
        <v>231276.1</v>
      </c>
      <c r="Z2105" s="493" t="n">
        <v>231361.67</v>
      </c>
      <c r="AA2105" s="493" t="n">
        <v>208520.12</v>
      </c>
      <c r="AB2105" s="493" t="n">
        <v>245966.72</v>
      </c>
      <c r="AC2105" s="493" t="n">
        <v>193761.33</v>
      </c>
      <c r="AD2105" s="493" t="n">
        <v>295918.09</v>
      </c>
      <c r="AE2105" s="493" t="n">
        <v>277953.47</v>
      </c>
      <c r="AF2105" s="493" t="n">
        <v>197822.16</v>
      </c>
      <c r="AG2105" s="493" t="n">
        <v>186069.38</v>
      </c>
      <c r="AH2105" s="493" t="n">
        <v>278991.38</v>
      </c>
      <c r="AI2105" s="493" t="n">
        <v>160434.61</v>
      </c>
      <c r="AJ2105" s="493" t="n">
        <v>258678.46</v>
      </c>
      <c r="AK2105" s="493" t="n">
        <v>200707.6</v>
      </c>
      <c r="AL2105" s="493" t="n">
        <v>192482.12</v>
      </c>
      <c r="AM2105" s="493" t="n">
        <v>220720.83</v>
      </c>
      <c r="AN2105" s="493" t="n">
        <v>206453.62</v>
      </c>
      <c r="AO2105" s="493" t="n">
        <v>214554.65</v>
      </c>
      <c r="AP2105" s="493" t="n">
        <v>219163.82</v>
      </c>
      <c r="AQ2105" s="493" t="n">
        <v>158018.93</v>
      </c>
      <c r="AR2105" s="493" t="n">
        <v>219037.93</v>
      </c>
      <c r="AS2105" s="493" t="n">
        <v>170189.77</v>
      </c>
      <c r="AT2105" s="493" t="n">
        <v>163768.53</v>
      </c>
      <c r="AU2105" s="493" t="n">
        <v>180192.64</v>
      </c>
      <c r="AV2105" s="493" t="n">
        <v>208132.86</v>
      </c>
      <c r="AW2105" s="493" t="n">
        <v>167698.52</v>
      </c>
      <c r="AX2105" s="493" t="n">
        <v>193708.71</v>
      </c>
      <c r="AY2105" s="493" t="n">
        <v>181442.39</v>
      </c>
      <c r="AZ2105" s="493" t="n">
        <v>163972.04</v>
      </c>
      <c r="BA2105" s="493" t="n">
        <v>171427.69</v>
      </c>
      <c r="BB2105" s="493" t="n">
        <v>190787.2</v>
      </c>
      <c r="BC2105" s="493" t="n">
        <v>190452.74</v>
      </c>
      <c r="BD2105" s="493" t="n">
        <v>142197.87</v>
      </c>
      <c r="BE2105" s="493" t="n">
        <v>175854.14</v>
      </c>
      <c r="BF2105" s="493" t="n">
        <v>150723.8</v>
      </c>
      <c r="BG2105" s="493" t="n">
        <v>182497.85</v>
      </c>
      <c r="BH2105" s="493" t="n">
        <v>166224.86</v>
      </c>
      <c r="BI2105" s="493" t="n">
        <v>166754.25</v>
      </c>
      <c r="BJ2105" s="493" t="n">
        <v>149018.13</v>
      </c>
      <c r="BK2105" s="493" t="n">
        <v>120568.87</v>
      </c>
      <c r="BL2105" s="493" t="n">
        <v>166698.76</v>
      </c>
      <c r="BM2105" s="493" t="n">
        <v>144040.01</v>
      </c>
      <c r="BN2105" s="493" t="n">
        <v>140616.67</v>
      </c>
      <c r="BO2105" s="493" t="n">
        <v>147195.67</v>
      </c>
      <c r="BP2105" s="493" t="n">
        <v>156101.01</v>
      </c>
      <c r="BQ2105" s="493" t="n">
        <v>146682.25</v>
      </c>
      <c r="BR2105" s="493" t="n">
        <v>161460.95</v>
      </c>
      <c r="BS2105" s="493" t="n">
        <v>169674.74</v>
      </c>
      <c r="BT2105" s="493" t="n">
        <v>92511.25999999999</v>
      </c>
      <c r="BU2105" s="493" t="n">
        <v>135028.3</v>
      </c>
      <c r="BV2105" s="493" t="n">
        <v>149544.4</v>
      </c>
      <c r="BW2105" s="493" t="n">
        <v>111758.92</v>
      </c>
    </row>
    <row r="2106">
      <c r="A2106" t="inlineStr">
        <is>
          <t>[C9D1] Angiotensin-II 길항제, 고혈압제 (C2) 혹은 이뇨제 복합제제</t>
        </is>
      </c>
      <c r="B2106" t="inlineStr">
        <is>
          <t>디케이에스에이치</t>
        </is>
      </c>
      <c r="C2106" t="inlineStr">
        <is>
          <t>디케이에스에이치 아타칸 플러스</t>
        </is>
      </c>
      <c r="D2106" t="inlineStr">
        <is>
          <t>디케이에스에이치</t>
        </is>
      </c>
      <c r="E2106" t="inlineStr">
        <is>
          <t>candesartan cilexetil,  hydrochlorothiazide</t>
        </is>
      </c>
      <c r="F2106" t="inlineStr">
        <is>
          <t>종합병원</t>
        </is>
      </c>
      <c r="G2106" t="inlineStr">
        <is>
          <t>Original</t>
        </is>
      </c>
      <c r="H2106" s="493" t="n">
        <v>84252.42999999999</v>
      </c>
      <c r="I2106" s="493" t="n">
        <v>121858.36</v>
      </c>
      <c r="J2106" s="493" t="n">
        <v>124409.26</v>
      </c>
      <c r="K2106" s="493" t="n">
        <v>115856.15</v>
      </c>
      <c r="L2106" s="493" t="n">
        <v>126302.29</v>
      </c>
      <c r="M2106" s="493" t="n">
        <v>132542.39</v>
      </c>
      <c r="N2106" s="493" t="n">
        <v>152555.26</v>
      </c>
      <c r="O2106" s="493" t="n">
        <v>152257.5</v>
      </c>
      <c r="P2106" s="493" t="n">
        <v>147778.7</v>
      </c>
      <c r="Q2106" s="493" t="n">
        <v>135756.58</v>
      </c>
      <c r="R2106" s="493" t="n">
        <v>147519.33</v>
      </c>
      <c r="S2106" s="493" t="n">
        <v>158797.51</v>
      </c>
      <c r="T2106" s="493" t="n">
        <v>144243.14</v>
      </c>
      <c r="U2106" s="493" t="n">
        <v>117088.73</v>
      </c>
      <c r="V2106" s="493" t="n">
        <v>147401.91</v>
      </c>
      <c r="W2106" s="493" t="n">
        <v>142629.11</v>
      </c>
      <c r="X2106" s="493" t="n">
        <v>143377.89</v>
      </c>
      <c r="Y2106" s="493" t="n">
        <v>124836.12</v>
      </c>
      <c r="Z2106" s="493" t="n">
        <v>136035.02</v>
      </c>
      <c r="AA2106" s="493" t="n">
        <v>121374.91</v>
      </c>
      <c r="AB2106" s="493" t="n">
        <v>137604.94</v>
      </c>
      <c r="AC2106" s="493" t="n">
        <v>124622.06</v>
      </c>
      <c r="AD2106" s="493" t="n">
        <v>120525.41</v>
      </c>
      <c r="AE2106" s="493" t="n">
        <v>113365.01</v>
      </c>
      <c r="AF2106" s="493" t="n">
        <v>118213.58</v>
      </c>
      <c r="AG2106" s="493" t="n">
        <v>117715.04</v>
      </c>
      <c r="AH2106" s="493" t="n">
        <v>139025.7</v>
      </c>
      <c r="AI2106" s="493" t="n">
        <v>107839.15</v>
      </c>
      <c r="AJ2106" s="493" t="n">
        <v>117768.33</v>
      </c>
      <c r="AK2106" s="493" t="n">
        <v>123717.12</v>
      </c>
      <c r="AL2106" s="493" t="n">
        <v>125172.27</v>
      </c>
      <c r="AM2106" s="493" t="n">
        <v>101550.96</v>
      </c>
      <c r="AN2106" s="493" t="n">
        <v>116666.77</v>
      </c>
      <c r="AO2106" s="493" t="n">
        <v>125784.97</v>
      </c>
      <c r="AP2106" s="493" t="n">
        <v>107757.04</v>
      </c>
      <c r="AQ2106" s="493" t="n">
        <v>122680.7</v>
      </c>
      <c r="AR2106" s="493" t="n">
        <v>111440.96</v>
      </c>
      <c r="AS2106" s="493" t="n">
        <v>134735.94</v>
      </c>
      <c r="AT2106" s="493" t="n">
        <v>130243.59</v>
      </c>
      <c r="AU2106" s="493" t="n">
        <v>136890.94</v>
      </c>
      <c r="AV2106" s="493" t="n">
        <v>105342.73</v>
      </c>
      <c r="AW2106" s="493" t="n">
        <v>102575.14</v>
      </c>
      <c r="AX2106" s="493" t="n">
        <v>138768.89</v>
      </c>
      <c r="AY2106" s="493" t="n">
        <v>106359.06</v>
      </c>
      <c r="AZ2106" s="493" t="n">
        <v>107733.16</v>
      </c>
      <c r="BA2106" s="493" t="n">
        <v>135840.61</v>
      </c>
      <c r="BB2106" s="493" t="n">
        <v>109687.66</v>
      </c>
      <c r="BC2106" s="493" t="n">
        <v>122345.91</v>
      </c>
      <c r="BD2106" s="493" t="n">
        <v>122327.71</v>
      </c>
      <c r="BE2106" s="493" t="n">
        <v>115209.33</v>
      </c>
      <c r="BF2106" s="493" t="n">
        <v>105431.5</v>
      </c>
      <c r="BG2106" s="493" t="n">
        <v>122172.22</v>
      </c>
      <c r="BH2106" s="493" t="n">
        <v>114911.38</v>
      </c>
      <c r="BI2106" s="493" t="n">
        <v>101387.81</v>
      </c>
      <c r="BJ2106" s="493" t="n">
        <v>132677.06</v>
      </c>
      <c r="BK2106" s="493" t="n">
        <v>103399.69</v>
      </c>
      <c r="BL2106" s="493" t="n">
        <v>106796.93</v>
      </c>
      <c r="BM2106" s="493" t="n">
        <v>108654.63</v>
      </c>
      <c r="BN2106" s="493" t="n">
        <v>134136.78</v>
      </c>
      <c r="BO2106" s="493" t="n">
        <v>85756.78</v>
      </c>
      <c r="BP2106" s="493" t="n">
        <v>98469.89999999999</v>
      </c>
      <c r="BQ2106" s="493" t="n">
        <v>79123.05</v>
      </c>
      <c r="BR2106" s="493" t="n">
        <v>99551.16</v>
      </c>
      <c r="BS2106" s="493" t="n">
        <v>110814.71</v>
      </c>
      <c r="BT2106" s="493" t="n">
        <v>103785.95</v>
      </c>
      <c r="BU2106" s="493" t="n">
        <v>112087.92</v>
      </c>
      <c r="BV2106" s="493" t="n">
        <v>114777.27</v>
      </c>
      <c r="BW2106" s="493" t="n">
        <v>84872.99000000001</v>
      </c>
    </row>
    <row r="2107">
      <c r="A2107" t="inlineStr">
        <is>
          <t>[C9D1] Angiotensin-II 길항제, 고혈압제 (C2) 혹은 이뇨제 복합제제</t>
        </is>
      </c>
      <c r="B2107" t="inlineStr">
        <is>
          <t>디케이에스에이치</t>
        </is>
      </c>
      <c r="C2107" t="inlineStr">
        <is>
          <t>디케이에스에이치 아타칸 플러스</t>
        </is>
      </c>
      <c r="D2107" t="inlineStr">
        <is>
          <t>디케이에스에이치</t>
        </is>
      </c>
      <c r="E2107" t="inlineStr">
        <is>
          <t>candesartan cilexetil,  hydrochlorothiazide</t>
        </is>
      </c>
      <c r="F2107" t="inlineStr">
        <is>
          <t>병원</t>
        </is>
      </c>
      <c r="G2107" t="inlineStr">
        <is>
          <t>Original</t>
        </is>
      </c>
      <c r="H2107" s="493" t="n">
        <v>59052.83</v>
      </c>
      <c r="I2107" s="493" t="n">
        <v>56351.68</v>
      </c>
      <c r="J2107" s="493" t="n">
        <v>63627.23</v>
      </c>
      <c r="K2107" s="493" t="n">
        <v>69708.37</v>
      </c>
      <c r="L2107" s="493" t="n">
        <v>55310.49</v>
      </c>
      <c r="M2107" s="493" t="n">
        <v>61344.77</v>
      </c>
      <c r="N2107" s="493" t="n">
        <v>67626.46000000001</v>
      </c>
      <c r="O2107" s="493" t="n">
        <v>56295.8</v>
      </c>
      <c r="P2107" s="493" t="n">
        <v>61049.9</v>
      </c>
      <c r="Q2107" s="493" t="n">
        <v>72933.62</v>
      </c>
      <c r="R2107" s="493" t="n">
        <v>56721.65</v>
      </c>
      <c r="S2107" s="493" t="n">
        <v>77693.61</v>
      </c>
      <c r="T2107" s="493" t="n">
        <v>58740.49</v>
      </c>
      <c r="U2107" s="493" t="n">
        <v>53964.43</v>
      </c>
      <c r="V2107" s="493" t="n">
        <v>58309.96</v>
      </c>
      <c r="W2107" s="493" t="n">
        <v>63159.81</v>
      </c>
      <c r="X2107" s="493" t="n">
        <v>46153.17</v>
      </c>
      <c r="Y2107" s="493" t="n">
        <v>58908.14</v>
      </c>
      <c r="Z2107" s="493" t="n">
        <v>44562.47</v>
      </c>
      <c r="AA2107" s="493" t="n">
        <v>53591.56</v>
      </c>
      <c r="AB2107" s="493" t="n">
        <v>47717.96</v>
      </c>
      <c r="AC2107" s="493" t="n">
        <v>58725.97</v>
      </c>
      <c r="AD2107" s="493" t="n">
        <v>45756.45</v>
      </c>
      <c r="AE2107" s="493" t="n">
        <v>58520.64</v>
      </c>
      <c r="AF2107" s="493" t="n">
        <v>50483.25</v>
      </c>
      <c r="AG2107" s="493" t="n">
        <v>42807.32</v>
      </c>
      <c r="AH2107" s="493" t="n">
        <v>54033.84</v>
      </c>
      <c r="AI2107" s="493" t="n">
        <v>47518.84</v>
      </c>
      <c r="AJ2107" s="493" t="n">
        <v>39839.16</v>
      </c>
      <c r="AK2107" s="493" t="n">
        <v>51477.25</v>
      </c>
      <c r="AL2107" s="493" t="n">
        <v>40618.74</v>
      </c>
      <c r="AM2107" s="493" t="n">
        <v>46047.68</v>
      </c>
      <c r="AN2107" s="493" t="n">
        <v>46767.81</v>
      </c>
      <c r="AO2107" s="493" t="n">
        <v>50950</v>
      </c>
      <c r="AP2107" s="493" t="n">
        <v>36861.42</v>
      </c>
      <c r="AQ2107" s="493" t="n">
        <v>52777.39</v>
      </c>
      <c r="AR2107" s="493" t="n">
        <v>38961.52</v>
      </c>
      <c r="AS2107" s="493" t="n">
        <v>43137.38</v>
      </c>
      <c r="AT2107" s="493" t="n">
        <v>41368.15</v>
      </c>
      <c r="AU2107" s="493" t="n">
        <v>44557.63</v>
      </c>
      <c r="AV2107" s="493" t="n">
        <v>35507.79</v>
      </c>
      <c r="AW2107" s="493" t="n">
        <v>38534.06</v>
      </c>
      <c r="AX2107" s="493" t="n">
        <v>40231.64</v>
      </c>
      <c r="AY2107" s="493" t="n">
        <v>45902.88</v>
      </c>
      <c r="AZ2107" s="493" t="n">
        <v>39086.27</v>
      </c>
      <c r="BA2107" s="493" t="n">
        <v>51040.24</v>
      </c>
      <c r="BB2107" s="493" t="n">
        <v>43318.65</v>
      </c>
      <c r="BC2107" s="493" t="n">
        <v>43092.09</v>
      </c>
      <c r="BD2107" s="493" t="n">
        <v>49860.67</v>
      </c>
      <c r="BE2107" s="493" t="n">
        <v>40963.57</v>
      </c>
      <c r="BF2107" s="493" t="n">
        <v>39032</v>
      </c>
      <c r="BG2107" s="493" t="n">
        <v>33203.08</v>
      </c>
      <c r="BH2107" s="493" t="n">
        <v>35175.32</v>
      </c>
      <c r="BI2107" s="493" t="n">
        <v>36070.23</v>
      </c>
      <c r="BJ2107" s="493" t="n">
        <v>37530.47</v>
      </c>
      <c r="BK2107" s="493" t="n">
        <v>39307.56</v>
      </c>
      <c r="BL2107" s="493" t="n">
        <v>42355.25</v>
      </c>
      <c r="BM2107" s="493" t="n">
        <v>28985</v>
      </c>
      <c r="BN2107" s="493" t="n">
        <v>32233.39</v>
      </c>
      <c r="BO2107" s="493" t="n">
        <v>34386.19</v>
      </c>
      <c r="BP2107" s="493" t="n">
        <v>30278.54</v>
      </c>
      <c r="BQ2107" s="493" t="n">
        <v>31229.84</v>
      </c>
      <c r="BR2107" s="493" t="n">
        <v>35487.25</v>
      </c>
      <c r="BS2107" s="493" t="n">
        <v>26374.43</v>
      </c>
      <c r="BT2107" s="493" t="n">
        <v>30881.44</v>
      </c>
      <c r="BU2107" s="493" t="n">
        <v>29223.43</v>
      </c>
      <c r="BV2107" s="493" t="n">
        <v>31354.27</v>
      </c>
      <c r="BW2107" s="493" t="n">
        <v>30936.41</v>
      </c>
    </row>
    <row r="2108">
      <c r="A2108" t="inlineStr">
        <is>
          <t>[C9D1] Angiotensin-II 길항제, 고혈압제 (C2) 혹은 이뇨제 복합제제</t>
        </is>
      </c>
      <c r="B2108" t="inlineStr">
        <is>
          <t>디케이에스에이치</t>
        </is>
      </c>
      <c r="C2108" t="inlineStr">
        <is>
          <t>디케이에스에이치 아타칸 플러스</t>
        </is>
      </c>
      <c r="D2108" t="inlineStr">
        <is>
          <t>디케이에스에이치</t>
        </is>
      </c>
      <c r="E2108" t="inlineStr">
        <is>
          <t>candesartan cilexetil,  hydrochlorothiazide</t>
        </is>
      </c>
      <c r="F2108" t="inlineStr">
        <is>
          <t>의원</t>
        </is>
      </c>
      <c r="G2108" t="inlineStr">
        <is>
          <t>Original</t>
        </is>
      </c>
      <c r="H2108" s="493" t="n">
        <v>563266.65</v>
      </c>
      <c r="I2108" s="493" t="n">
        <v>583435.79</v>
      </c>
      <c r="J2108" s="493" t="n">
        <v>625938.16</v>
      </c>
      <c r="K2108" s="493" t="n">
        <v>633069.08</v>
      </c>
      <c r="L2108" s="493" t="n">
        <v>683632.4399999999</v>
      </c>
      <c r="M2108" s="493" t="n">
        <v>716471.95</v>
      </c>
      <c r="N2108" s="493" t="n">
        <v>690545.5</v>
      </c>
      <c r="O2108" s="493" t="n">
        <v>715658.58</v>
      </c>
      <c r="P2108" s="493" t="n">
        <v>657940.1</v>
      </c>
      <c r="Q2108" s="493" t="n">
        <v>673450.41</v>
      </c>
      <c r="R2108" s="493" t="n">
        <v>681873.33</v>
      </c>
      <c r="S2108" s="493" t="n">
        <v>737302.51</v>
      </c>
      <c r="T2108" s="493" t="n">
        <v>669308.51</v>
      </c>
      <c r="U2108" s="493" t="n">
        <v>638504.65</v>
      </c>
      <c r="V2108" s="493" t="n">
        <v>654576.95</v>
      </c>
      <c r="W2108" s="493" t="n">
        <v>656470.0699999999</v>
      </c>
      <c r="X2108" s="493" t="n">
        <v>656180.52</v>
      </c>
      <c r="Y2108" s="493" t="n">
        <v>665515.04</v>
      </c>
      <c r="Z2108" s="493" t="n">
        <v>643546.65</v>
      </c>
      <c r="AA2108" s="493" t="n">
        <v>662518.58</v>
      </c>
      <c r="AB2108" s="493" t="n">
        <v>624321.04</v>
      </c>
      <c r="AC2108" s="493" t="n">
        <v>663613.5</v>
      </c>
      <c r="AD2108" s="493" t="n">
        <v>631243.28</v>
      </c>
      <c r="AE2108" s="493" t="n">
        <v>673434.8199999999</v>
      </c>
      <c r="AF2108" s="493" t="n">
        <v>616667.78</v>
      </c>
      <c r="AG2108" s="493" t="n">
        <v>601242.13</v>
      </c>
      <c r="AH2108" s="493" t="n">
        <v>653513.4</v>
      </c>
      <c r="AI2108" s="493" t="n">
        <v>604287.86</v>
      </c>
      <c r="AJ2108" s="493" t="n">
        <v>655039.67</v>
      </c>
      <c r="AK2108" s="493" t="n">
        <v>631865.58</v>
      </c>
      <c r="AL2108" s="493" t="n">
        <v>608952.15</v>
      </c>
      <c r="AM2108" s="493" t="n">
        <v>632576.91</v>
      </c>
      <c r="AN2108" s="493" t="n">
        <v>611578.36</v>
      </c>
      <c r="AO2108" s="493" t="n">
        <v>606976.67</v>
      </c>
      <c r="AP2108" s="493" t="n">
        <v>598725.9300000001</v>
      </c>
      <c r="AQ2108" s="493" t="n">
        <v>593578.74</v>
      </c>
      <c r="AR2108" s="493" t="n">
        <v>628764.62</v>
      </c>
      <c r="AS2108" s="493" t="n">
        <v>589059.3</v>
      </c>
      <c r="AT2108" s="493" t="n">
        <v>593813.27</v>
      </c>
      <c r="AU2108" s="493" t="n">
        <v>605790.42</v>
      </c>
      <c r="AV2108" s="493" t="n">
        <v>621178.2</v>
      </c>
      <c r="AW2108" s="493" t="n">
        <v>555702.73</v>
      </c>
      <c r="AX2108" s="493" t="n">
        <v>599534.38</v>
      </c>
      <c r="AY2108" s="493" t="n">
        <v>582810.98</v>
      </c>
      <c r="AZ2108" s="493" t="n">
        <v>592608.48</v>
      </c>
      <c r="BA2108" s="493" t="n">
        <v>606851.8</v>
      </c>
      <c r="BB2108" s="493" t="n">
        <v>571596.3</v>
      </c>
      <c r="BC2108" s="493" t="n">
        <v>601484.65</v>
      </c>
      <c r="BD2108" s="493" t="n">
        <v>573301.99</v>
      </c>
      <c r="BE2108" s="493" t="n">
        <v>544015.33</v>
      </c>
      <c r="BF2108" s="493" t="n">
        <v>550577.89</v>
      </c>
      <c r="BG2108" s="493" t="n">
        <v>549855.01</v>
      </c>
      <c r="BH2108" s="493" t="n">
        <v>542402.27</v>
      </c>
      <c r="BI2108" s="493" t="n">
        <v>531115.59</v>
      </c>
      <c r="BJ2108" s="493" t="n">
        <v>573059.3</v>
      </c>
      <c r="BK2108" s="493" t="n">
        <v>517067.18</v>
      </c>
      <c r="BL2108" s="493" t="n">
        <v>600943.1899999999</v>
      </c>
      <c r="BM2108" s="493" t="n">
        <v>491295.62</v>
      </c>
      <c r="BN2108" s="493" t="n">
        <v>494146.84</v>
      </c>
      <c r="BO2108" s="493" t="n">
        <v>574758.09</v>
      </c>
      <c r="BP2108" s="493" t="n">
        <v>541094.9300000001</v>
      </c>
      <c r="BQ2108" s="493" t="n">
        <v>467715.23</v>
      </c>
      <c r="BR2108" s="493" t="n">
        <v>531390.89</v>
      </c>
      <c r="BS2108" s="493" t="n">
        <v>536962.08</v>
      </c>
      <c r="BT2108" s="493" t="n">
        <v>500693.21</v>
      </c>
      <c r="BU2108" s="493" t="n">
        <v>534658.77</v>
      </c>
      <c r="BV2108" s="493" t="n">
        <v>540221.9</v>
      </c>
      <c r="BW2108" s="493" t="n">
        <v>505728.72</v>
      </c>
    </row>
    <row r="2109">
      <c r="A2109" t="inlineStr">
        <is>
          <t>[C9D1] Angiotensin-II 길항제, 고혈압제 (C2) 혹은 이뇨제 복합제제</t>
        </is>
      </c>
      <c r="B2109" t="inlineStr">
        <is>
          <t>디케이에스에이치</t>
        </is>
      </c>
      <c r="C2109" t="inlineStr">
        <is>
          <t>디케이에스에이치 아타칸 플러스</t>
        </is>
      </c>
      <c r="D2109" t="inlineStr">
        <is>
          <t>디케이에스에이치</t>
        </is>
      </c>
      <c r="E2109" t="inlineStr">
        <is>
          <t>candesartan cilexetil,  hydrochlorothiazide</t>
        </is>
      </c>
      <c r="F2109" t="inlineStr">
        <is>
          <t>보건소</t>
        </is>
      </c>
      <c r="G2109" t="inlineStr">
        <is>
          <t>Original</t>
        </is>
      </c>
      <c r="H2109" s="493" t="n">
        <v>8390.9</v>
      </c>
      <c r="I2109" s="493" t="n">
        <v>22377.3</v>
      </c>
      <c r="J2109" s="493" t="n">
        <v>11166.9</v>
      </c>
      <c r="K2109" s="493" t="n">
        <v>4745.25</v>
      </c>
      <c r="L2109" s="493" t="n">
        <v>10636.35</v>
      </c>
      <c r="M2109" s="493" t="n">
        <v>10180.5</v>
      </c>
      <c r="N2109" s="493" t="n">
        <v>11305.84</v>
      </c>
      <c r="O2109" s="493" t="n">
        <v>9788.1</v>
      </c>
      <c r="P2109" s="493" t="n">
        <v>12004.65</v>
      </c>
      <c r="Q2109" s="493" t="n">
        <v>9982.35</v>
      </c>
      <c r="R2109" s="493" t="n">
        <v>16703.1</v>
      </c>
      <c r="S2109" s="493" t="n">
        <v>7879.8</v>
      </c>
      <c r="T2109" s="493" t="n">
        <v>6030.81</v>
      </c>
      <c r="U2109" s="493" t="n">
        <v>23422.5</v>
      </c>
      <c r="V2109" s="493" t="n">
        <v>5566.5</v>
      </c>
      <c r="W2109" s="493" t="n">
        <v>7180.5</v>
      </c>
      <c r="X2109" s="493" t="n">
        <v>11034.3</v>
      </c>
      <c r="Y2109" s="493" t="n">
        <v>5463.91</v>
      </c>
      <c r="Z2109" s="493" t="n">
        <v>5588.1</v>
      </c>
      <c r="AA2109" s="493" t="n">
        <v>9608.6</v>
      </c>
      <c r="AB2109" s="493" t="n">
        <v>3884.25</v>
      </c>
      <c r="AC2109" s="493" t="n">
        <v>7629.15</v>
      </c>
      <c r="AD2109" s="493" t="n">
        <v>7061.52</v>
      </c>
      <c r="AE2109" s="493" t="n">
        <v>20982.6</v>
      </c>
      <c r="AF2109" s="493" t="n">
        <v>3422.4</v>
      </c>
      <c r="AG2109" s="493" t="n">
        <v>9104.700000000001</v>
      </c>
      <c r="AH2109" s="493" t="n">
        <v>7685.4</v>
      </c>
      <c r="AI2109" s="493" t="n">
        <v>5878.22</v>
      </c>
      <c r="AJ2109" s="493" t="n">
        <v>7812.9</v>
      </c>
      <c r="AK2109" s="493" t="n">
        <v>14171.03</v>
      </c>
      <c r="AL2109" s="493" t="n">
        <v>6752.1</v>
      </c>
      <c r="AM2109" s="493" t="n">
        <v>14952.93</v>
      </c>
      <c r="AN2109" s="493" t="n">
        <v>8543.1</v>
      </c>
      <c r="AO2109" s="493" t="n">
        <v>9193.27</v>
      </c>
      <c r="AP2109" s="493" t="n">
        <v>15652.57</v>
      </c>
      <c r="AQ2109" s="493" t="n">
        <v>12825.7</v>
      </c>
      <c r="AR2109" s="493" t="n">
        <v>9519.15</v>
      </c>
      <c r="AS2109" s="493" t="n">
        <v>9764.700000000001</v>
      </c>
      <c r="AT2109" s="493" t="n">
        <v>14156.85</v>
      </c>
      <c r="AU2109" s="493" t="n">
        <v>6682.21</v>
      </c>
      <c r="AV2109" s="493" t="n">
        <v>13547.4</v>
      </c>
      <c r="AW2109" s="493" t="n">
        <v>6220.5</v>
      </c>
      <c r="AX2109" s="493" t="n">
        <v>11781.04</v>
      </c>
      <c r="AY2109" s="493" t="n">
        <v>7752.13</v>
      </c>
      <c r="AZ2109" s="493" t="n">
        <v>17830.33</v>
      </c>
      <c r="BA2109" s="493" t="n">
        <v>12864.56</v>
      </c>
      <c r="BB2109" s="493" t="n">
        <v>11888.55</v>
      </c>
      <c r="BC2109" s="493" t="n">
        <v>12855.75</v>
      </c>
      <c r="BD2109" s="493" t="n">
        <v>14097.11</v>
      </c>
      <c r="BE2109" s="493" t="n">
        <v>6236.1</v>
      </c>
      <c r="BF2109" s="493" t="n">
        <v>9576.57</v>
      </c>
      <c r="BG2109" s="493" t="n">
        <v>11242.05</v>
      </c>
      <c r="BH2109" s="493" t="n">
        <v>9583.35</v>
      </c>
      <c r="BI2109" s="493" t="n">
        <v>3988.95</v>
      </c>
      <c r="BJ2109" s="493" t="n">
        <v>12562.15</v>
      </c>
      <c r="BK2109" s="493" t="n">
        <v>11594.96</v>
      </c>
      <c r="BL2109" s="493" t="n">
        <v>6843.75</v>
      </c>
      <c r="BM2109" s="493" t="n">
        <v>13696.71</v>
      </c>
      <c r="BN2109" s="493" t="n">
        <v>13357.05</v>
      </c>
      <c r="BO2109" s="493" t="n">
        <v>12014.55</v>
      </c>
      <c r="BP2109" s="493" t="n">
        <v>17796.05</v>
      </c>
      <c r="BQ2109" s="493" t="n">
        <v>9865.35</v>
      </c>
      <c r="BR2109" s="493" t="n">
        <v>4657.05</v>
      </c>
      <c r="BS2109" s="493" t="n">
        <v>10479.3</v>
      </c>
      <c r="BT2109" s="493" t="n">
        <v>13191.1</v>
      </c>
      <c r="BU2109" s="493" t="n">
        <v>5815.35</v>
      </c>
      <c r="BV2109" s="493" t="n">
        <v>9082.35</v>
      </c>
      <c r="BW2109" s="493" t="n">
        <v>5441.7</v>
      </c>
    </row>
    <row r="2110">
      <c r="A2110" t="inlineStr">
        <is>
          <t>[C9D1] Angiotensin-II 길항제, 고혈압제 (C2) 혹은 이뇨제 복합제제</t>
        </is>
      </c>
      <c r="B2110" t="inlineStr">
        <is>
          <t>디케이에스에이치</t>
        </is>
      </c>
      <c r="C2110" t="inlineStr">
        <is>
          <t>디케이에스에이치 아타칸 플러스</t>
        </is>
      </c>
      <c r="D2110" t="inlineStr">
        <is>
          <t>디케이에스에이치</t>
        </is>
      </c>
      <c r="E2110" t="inlineStr">
        <is>
          <t>candesartan cilexetil,  hydrochlorothiazide</t>
        </is>
      </c>
      <c r="F2110" t="inlineStr">
        <is>
          <t>기타(치과의원, 치과병원 등)</t>
        </is>
      </c>
      <c r="G2110" t="inlineStr">
        <is>
          <t>Original</t>
        </is>
      </c>
      <c r="H2110" s="493" t="n">
        <v>1002.45</v>
      </c>
      <c r="I2110" s="493" t="n">
        <v>1759.8</v>
      </c>
      <c r="J2110" s="493" t="n">
        <v>1111.35</v>
      </c>
      <c r="K2110" s="493" t="n">
        <v>635.78</v>
      </c>
      <c r="L2110" s="493" t="n">
        <v>676.73</v>
      </c>
      <c r="M2110" s="493" t="n">
        <v>1332.3</v>
      </c>
      <c r="N2110" s="493" t="n">
        <v>453.45</v>
      </c>
      <c r="O2110" s="493" t="n">
        <v>1359.9</v>
      </c>
      <c r="P2110" s="493" t="n">
        <v>1128.53</v>
      </c>
      <c r="Q2110" s="493" t="n">
        <v>285.75</v>
      </c>
      <c r="R2110" s="493" t="n">
        <v>531.3</v>
      </c>
      <c r="S2110" s="493" t="n">
        <v>1728.75</v>
      </c>
      <c r="T2110" s="493" t="n">
        <v>601.4299999999999</v>
      </c>
      <c r="U2110" s="493" t="n">
        <v>1189.2</v>
      </c>
      <c r="V2110" s="493" t="n">
        <v>657</v>
      </c>
      <c r="W2110" s="493" t="n">
        <v>1490.7</v>
      </c>
      <c r="X2110" s="493" t="n">
        <v>438.6</v>
      </c>
      <c r="Y2110" s="493" t="n">
        <v>1031.1</v>
      </c>
      <c r="Z2110" s="493" t="n">
        <v>376.65</v>
      </c>
      <c r="AA2110" s="493" t="n">
        <v>548.55</v>
      </c>
      <c r="AB2110" s="493" t="n">
        <v>1932.6</v>
      </c>
      <c r="AC2110" s="493" t="n">
        <v>374.48</v>
      </c>
      <c r="AD2110" s="493" t="n">
        <v>1625.33</v>
      </c>
      <c r="AE2110" s="493" t="n">
        <v>0</v>
      </c>
      <c r="AF2110" s="493" t="n">
        <v>1006.43</v>
      </c>
      <c r="AG2110" s="493" t="n">
        <v>0</v>
      </c>
      <c r="AH2110" s="493" t="n">
        <v>1282.7</v>
      </c>
      <c r="AI2110" s="493" t="n">
        <v>351.68</v>
      </c>
      <c r="AJ2110" s="493" t="n">
        <v>1479.08</v>
      </c>
      <c r="AK2110" s="493" t="n">
        <v>467.6</v>
      </c>
      <c r="AL2110" s="493" t="n">
        <v>488.1</v>
      </c>
      <c r="AM2110" s="493" t="n">
        <v>1428</v>
      </c>
      <c r="AN2110" s="493" t="n">
        <v>364.73</v>
      </c>
      <c r="AO2110" s="493" t="n">
        <v>1960.2</v>
      </c>
      <c r="AP2110" s="493" t="n">
        <v>265.5</v>
      </c>
      <c r="AQ2110" s="493" t="n">
        <v>0</v>
      </c>
      <c r="AR2110" s="493" t="n">
        <v>1438.8</v>
      </c>
      <c r="AS2110" s="493" t="n">
        <v>534.6</v>
      </c>
      <c r="AT2110" s="493" t="n">
        <v>1017.9</v>
      </c>
      <c r="AU2110" s="493" t="n">
        <v>483.64</v>
      </c>
      <c r="AV2110" s="493" t="n">
        <v>1987.8</v>
      </c>
      <c r="AW2110" s="493" t="n">
        <v>0</v>
      </c>
      <c r="AX2110" s="493" t="n">
        <v>477.2</v>
      </c>
      <c r="AY2110" s="493" t="n">
        <v>1201.5</v>
      </c>
      <c r="AZ2110" s="493" t="n">
        <v>1456.2</v>
      </c>
      <c r="BA2110" s="493" t="n">
        <v>650</v>
      </c>
      <c r="BB2110" s="493" t="n">
        <v>1996.2</v>
      </c>
      <c r="BC2110" s="493" t="n">
        <v>431.1</v>
      </c>
      <c r="BD2110" s="493" t="n">
        <v>1695.2</v>
      </c>
      <c r="BE2110" s="493" t="n">
        <v>600.3</v>
      </c>
      <c r="BF2110" s="493" t="n">
        <v>269.4</v>
      </c>
      <c r="BG2110" s="493" t="n">
        <v>1012.9</v>
      </c>
      <c r="BH2110" s="493" t="n">
        <v>566.8200000000001</v>
      </c>
      <c r="BI2110" s="493" t="n">
        <v>922.5</v>
      </c>
      <c r="BJ2110" s="493" t="n">
        <v>854.1</v>
      </c>
      <c r="BK2110" s="493" t="n">
        <v>1269.4</v>
      </c>
      <c r="BL2110" s="493" t="n">
        <v>707.12</v>
      </c>
      <c r="BM2110" s="493" t="n">
        <v>0</v>
      </c>
      <c r="BN2110" s="493" t="n">
        <v>1443.9</v>
      </c>
      <c r="BO2110" s="493" t="n">
        <v>519</v>
      </c>
      <c r="BP2110" s="493" t="n">
        <v>94.2</v>
      </c>
      <c r="BQ2110" s="493" t="n">
        <v>720</v>
      </c>
      <c r="BR2110" s="493" t="n">
        <v>1280.1</v>
      </c>
      <c r="BS2110" s="493" t="n">
        <v>763.3</v>
      </c>
      <c r="BT2110" s="493" t="n">
        <v>0</v>
      </c>
      <c r="BU2110" s="493" t="n">
        <v>0</v>
      </c>
      <c r="BV2110" s="493" t="n">
        <v>1841.9</v>
      </c>
      <c r="BW2110" s="493" t="n">
        <v>0</v>
      </c>
    </row>
    <row r="2111">
      <c r="A2111" t="inlineStr">
        <is>
          <t>[C9D1] Angiotensin-II 길항제, 고혈압제 (C2) 혹은 이뇨제 복합제제</t>
        </is>
      </c>
      <c r="B2111" t="inlineStr">
        <is>
          <t>마더스</t>
        </is>
      </c>
      <c r="C2111" t="inlineStr">
        <is>
          <t>로자플엠</t>
        </is>
      </c>
      <c r="D2111" t="inlineStr">
        <is>
          <t>마더스</t>
        </is>
      </c>
      <c r="E2111" t="inlineStr">
        <is>
          <t>hydrochlorothiazide,  losartan potassium</t>
        </is>
      </c>
      <c r="F2111" t="inlineStr">
        <is>
          <t>병원</t>
        </is>
      </c>
      <c r="G2111" t="inlineStr">
        <is>
          <t>Generic</t>
        </is>
      </c>
      <c r="H2111" s="493" t="n">
        <v>240</v>
      </c>
      <c r="I2111" s="493" t="n">
        <v>0</v>
      </c>
      <c r="J2111" s="493" t="n">
        <v>3842.7</v>
      </c>
      <c r="K2111" s="493" t="n">
        <v>2880.6</v>
      </c>
      <c r="L2111" s="493" t="n">
        <v>2008.8</v>
      </c>
      <c r="M2111" s="493" t="n">
        <v>0</v>
      </c>
      <c r="N2111" s="493" t="n">
        <v>720</v>
      </c>
      <c r="O2111" s="493" t="n">
        <v>0</v>
      </c>
      <c r="P2111" s="493" t="n">
        <v>479.4</v>
      </c>
      <c r="Q2111" s="493" t="n">
        <v>240</v>
      </c>
      <c r="R2111" s="493" t="n">
        <v>0</v>
      </c>
      <c r="S2111" s="493" t="n">
        <v>480</v>
      </c>
      <c r="T2111" s="493" t="n">
        <v>0</v>
      </c>
      <c r="U2111" s="493" t="n">
        <v>0</v>
      </c>
      <c r="V2111" s="493" t="n">
        <v>0</v>
      </c>
      <c r="W2111" s="493" t="n">
        <v>0</v>
      </c>
      <c r="X2111" s="493" t="n">
        <v>0</v>
      </c>
      <c r="Y2111" s="493" t="n">
        <v>0</v>
      </c>
      <c r="Z2111" s="493" t="n">
        <v>0</v>
      </c>
      <c r="AA2111" s="493" t="n">
        <v>0</v>
      </c>
      <c r="AB2111" s="493" t="n">
        <v>480</v>
      </c>
      <c r="AC2111" s="493" t="n">
        <v>0</v>
      </c>
      <c r="AD2111" s="493" t="n">
        <v>480</v>
      </c>
      <c r="AE2111" s="493" t="n">
        <v>0</v>
      </c>
      <c r="AF2111" s="493" t="n">
        <v>0</v>
      </c>
      <c r="AG2111" s="493" t="n">
        <v>0</v>
      </c>
      <c r="AH2111" s="493" t="n">
        <v>360</v>
      </c>
      <c r="AI2111" s="493" t="n">
        <v>0</v>
      </c>
      <c r="AJ2111" s="493" t="n">
        <v>960.6</v>
      </c>
      <c r="AK2111" s="493" t="n">
        <v>1800</v>
      </c>
      <c r="AL2111" s="493" t="n">
        <v>1800.6</v>
      </c>
      <c r="AM2111" s="493" t="n">
        <v>2520</v>
      </c>
      <c r="AN2111" s="493" t="n">
        <v>0</v>
      </c>
      <c r="AO2111" s="493" t="n">
        <v>0</v>
      </c>
      <c r="AP2111" s="493" t="n">
        <v>0</v>
      </c>
      <c r="AQ2111" s="493" t="n">
        <v>240</v>
      </c>
      <c r="AR2111" s="493" t="n">
        <v>0</v>
      </c>
      <c r="AS2111" s="493" t="n">
        <v>240</v>
      </c>
      <c r="AT2111" s="493" t="n">
        <v>0</v>
      </c>
      <c r="AU2111" s="493" t="n">
        <v>0</v>
      </c>
      <c r="AV2111" s="493" t="n">
        <v>0</v>
      </c>
      <c r="AW2111" s="493" t="n">
        <v>0</v>
      </c>
      <c r="AX2111" s="493" t="n">
        <v>0</v>
      </c>
      <c r="AY2111" s="493" t="n">
        <v>0</v>
      </c>
      <c r="AZ2111" s="493" t="n">
        <v>0</v>
      </c>
      <c r="BA2111" s="493" t="n">
        <v>0</v>
      </c>
      <c r="BB2111" s="493" t="n">
        <v>0</v>
      </c>
      <c r="BC2111" s="493" t="n">
        <v>0</v>
      </c>
      <c r="BD2111" s="493" t="n">
        <v>0</v>
      </c>
      <c r="BE2111" s="493" t="n">
        <v>0</v>
      </c>
      <c r="BF2111" s="493" t="n">
        <v>0</v>
      </c>
      <c r="BG2111" s="493" t="n">
        <v>0</v>
      </c>
      <c r="BH2111" s="493" t="n">
        <v>0</v>
      </c>
      <c r="BI2111" s="493" t="n">
        <v>0</v>
      </c>
      <c r="BJ2111" s="493" t="n">
        <v>725.4</v>
      </c>
      <c r="BK2111" s="493" t="n">
        <v>0</v>
      </c>
      <c r="BL2111" s="493" t="n">
        <v>0</v>
      </c>
      <c r="BM2111" s="493" t="n">
        <v>0</v>
      </c>
      <c r="BN2111" s="493" t="n">
        <v>0</v>
      </c>
      <c r="BO2111" s="493" t="n">
        <v>0</v>
      </c>
      <c r="BP2111" s="493" t="n">
        <v>361.8</v>
      </c>
      <c r="BQ2111" s="493" t="n">
        <v>0</v>
      </c>
      <c r="BR2111" s="493" t="n">
        <v>0</v>
      </c>
      <c r="BS2111" s="493" t="n">
        <v>0</v>
      </c>
      <c r="BT2111" s="493" t="n">
        <v>0</v>
      </c>
      <c r="BU2111" s="493" t="n">
        <v>0</v>
      </c>
      <c r="BV2111" s="493" t="n">
        <v>0</v>
      </c>
      <c r="BW2111" s="493" t="n">
        <v>0</v>
      </c>
    </row>
    <row r="2112">
      <c r="A2112" t="inlineStr">
        <is>
          <t>[C9D1] Angiotensin-II 길항제, 고혈압제 (C2) 혹은 이뇨제 복합제제</t>
        </is>
      </c>
      <c r="B2112" t="inlineStr">
        <is>
          <t>마더스</t>
        </is>
      </c>
      <c r="C2112" t="inlineStr">
        <is>
          <t>로자플엠</t>
        </is>
      </c>
      <c r="D2112" t="inlineStr">
        <is>
          <t>마더스</t>
        </is>
      </c>
      <c r="E2112" t="inlineStr">
        <is>
          <t>hydrochlorothiazide,  losartan potassium</t>
        </is>
      </c>
      <c r="F2112" t="inlineStr">
        <is>
          <t>의원</t>
        </is>
      </c>
      <c r="G2112" t="inlineStr">
        <is>
          <t>Generic</t>
        </is>
      </c>
      <c r="H2112" s="493" t="n">
        <v>13326.17</v>
      </c>
      <c r="I2112" s="493" t="n">
        <v>11700.3</v>
      </c>
      <c r="J2112" s="493" t="n">
        <v>14423.1</v>
      </c>
      <c r="K2112" s="493" t="n">
        <v>17063.5</v>
      </c>
      <c r="L2112" s="493" t="n">
        <v>14406.1</v>
      </c>
      <c r="M2112" s="493" t="n">
        <v>16535.23</v>
      </c>
      <c r="N2112" s="493" t="n">
        <v>13815.2</v>
      </c>
      <c r="O2112" s="493" t="n">
        <v>15388.7</v>
      </c>
      <c r="P2112" s="493" t="n">
        <v>12730.1</v>
      </c>
      <c r="Q2112" s="493" t="n">
        <v>14516.4</v>
      </c>
      <c r="R2112" s="493" t="n">
        <v>10316.3</v>
      </c>
      <c r="S2112" s="493" t="n">
        <v>5394.3</v>
      </c>
      <c r="T2112" s="493" t="n">
        <v>0</v>
      </c>
      <c r="U2112" s="493" t="n">
        <v>0</v>
      </c>
      <c r="V2112" s="493" t="n">
        <v>0</v>
      </c>
      <c r="W2112" s="493" t="n">
        <v>0</v>
      </c>
      <c r="X2112" s="493" t="n">
        <v>0</v>
      </c>
      <c r="Y2112" s="493" t="n">
        <v>0</v>
      </c>
      <c r="Z2112" s="493" t="n">
        <v>0</v>
      </c>
      <c r="AA2112" s="493" t="n">
        <v>0</v>
      </c>
      <c r="AB2112" s="493" t="n">
        <v>1490.4</v>
      </c>
      <c r="AC2112" s="493" t="n">
        <v>0</v>
      </c>
      <c r="AD2112" s="493" t="n">
        <v>1959.65</v>
      </c>
      <c r="AE2112" s="493" t="n">
        <v>1765.2</v>
      </c>
      <c r="AF2112" s="493" t="n">
        <v>0</v>
      </c>
      <c r="AG2112" s="493" t="n">
        <v>0</v>
      </c>
      <c r="AH2112" s="493" t="n">
        <v>1526.4</v>
      </c>
      <c r="AI2112" s="493" t="n">
        <v>2047.82</v>
      </c>
      <c r="AJ2112" s="493" t="n">
        <v>2018.4</v>
      </c>
      <c r="AK2112" s="493" t="n">
        <v>2310</v>
      </c>
      <c r="AL2112" s="493" t="n">
        <v>1772.06</v>
      </c>
      <c r="AM2112" s="493" t="n">
        <v>1620.4</v>
      </c>
      <c r="AN2112" s="493" t="n">
        <v>1713</v>
      </c>
      <c r="AO2112" s="493" t="n">
        <v>0</v>
      </c>
      <c r="AP2112" s="493" t="n">
        <v>0</v>
      </c>
      <c r="AQ2112" s="493" t="n">
        <v>2110.5</v>
      </c>
      <c r="AR2112" s="493" t="n">
        <v>929.3</v>
      </c>
      <c r="AS2112" s="493" t="n">
        <v>1724.4</v>
      </c>
      <c r="AT2112" s="493" t="n">
        <v>0</v>
      </c>
      <c r="AU2112" s="493" t="n">
        <v>0</v>
      </c>
      <c r="AV2112" s="493" t="n">
        <v>0</v>
      </c>
      <c r="AW2112" s="493" t="n">
        <v>0</v>
      </c>
      <c r="AX2112" s="493" t="n">
        <v>0</v>
      </c>
      <c r="AY2112" s="493" t="n">
        <v>0</v>
      </c>
      <c r="AZ2112" s="493" t="n">
        <v>0</v>
      </c>
      <c r="BA2112" s="493" t="n">
        <v>0</v>
      </c>
      <c r="BB2112" s="493" t="n">
        <v>0</v>
      </c>
      <c r="BC2112" s="493" t="n">
        <v>1470</v>
      </c>
      <c r="BD2112" s="493" t="n">
        <v>2471.2</v>
      </c>
      <c r="BE2112" s="493" t="n">
        <v>3078.3</v>
      </c>
      <c r="BF2112" s="493" t="n">
        <v>5775.87</v>
      </c>
      <c r="BG2112" s="493" t="n">
        <v>4808.3</v>
      </c>
      <c r="BH2112" s="493" t="n">
        <v>6979</v>
      </c>
      <c r="BI2112" s="493" t="n">
        <v>6406.85</v>
      </c>
      <c r="BJ2112" s="493" t="n">
        <v>5728.25</v>
      </c>
      <c r="BK2112" s="493" t="n">
        <v>7374.78</v>
      </c>
      <c r="BL2112" s="493" t="n">
        <v>7624.5</v>
      </c>
      <c r="BM2112" s="493" t="n">
        <v>7318.35</v>
      </c>
      <c r="BN2112" s="493" t="n">
        <v>6525.86</v>
      </c>
      <c r="BO2112" s="493" t="n">
        <v>7164.04</v>
      </c>
      <c r="BP2112" s="493" t="n">
        <v>7392.4</v>
      </c>
      <c r="BQ2112" s="493" t="n">
        <v>5224.5</v>
      </c>
      <c r="BR2112" s="493" t="n">
        <v>2514.6</v>
      </c>
      <c r="BS2112" s="493" t="n">
        <v>0</v>
      </c>
      <c r="BT2112" s="493" t="n">
        <v>0</v>
      </c>
      <c r="BU2112" s="493" t="n">
        <v>0</v>
      </c>
      <c r="BV2112" s="493" t="n">
        <v>0</v>
      </c>
      <c r="BW2112" s="493" t="n">
        <v>0</v>
      </c>
    </row>
    <row r="2113">
      <c r="A2113" t="inlineStr">
        <is>
          <t>[C9D1] Angiotensin-II 길항제, 고혈압제 (C2) 혹은 이뇨제 복합제제</t>
        </is>
      </c>
      <c r="B2113" t="inlineStr">
        <is>
          <t>마더스</t>
        </is>
      </c>
      <c r="C2113" t="inlineStr">
        <is>
          <t>로자플엠</t>
        </is>
      </c>
      <c r="D2113" t="inlineStr">
        <is>
          <t>마더스</t>
        </is>
      </c>
      <c r="E2113" t="inlineStr">
        <is>
          <t>hydrochlorothiazide,  losartan potassium</t>
        </is>
      </c>
      <c r="F2113" t="inlineStr">
        <is>
          <t>보건소</t>
        </is>
      </c>
      <c r="G2113" t="inlineStr">
        <is>
          <t>Generic</t>
        </is>
      </c>
      <c r="H2113" s="493" t="n">
        <v>748.8</v>
      </c>
      <c r="I2113" s="493" t="n">
        <v>2448.32</v>
      </c>
      <c r="J2113" s="493" t="n">
        <v>489.3</v>
      </c>
      <c r="K2113" s="493" t="n">
        <v>530.4</v>
      </c>
      <c r="L2113" s="493" t="n">
        <v>4260</v>
      </c>
      <c r="M2113" s="493" t="n">
        <v>586.5</v>
      </c>
      <c r="N2113" s="493" t="n">
        <v>259.5</v>
      </c>
      <c r="O2113" s="493" t="n">
        <v>4269.9</v>
      </c>
      <c r="P2113" s="493" t="n">
        <v>985.2</v>
      </c>
      <c r="Q2113" s="493" t="n">
        <v>738</v>
      </c>
      <c r="R2113" s="493" t="n">
        <v>3133.5</v>
      </c>
      <c r="S2113" s="493" t="n">
        <v>228.6</v>
      </c>
      <c r="T2113" s="493" t="n">
        <v>0</v>
      </c>
      <c r="U2113" s="493" t="n">
        <v>0</v>
      </c>
      <c r="V2113" s="493" t="n">
        <v>0</v>
      </c>
      <c r="W2113" s="493" t="n">
        <v>0</v>
      </c>
      <c r="X2113" s="493" t="n">
        <v>0</v>
      </c>
      <c r="Y2113" s="493" t="n">
        <v>0</v>
      </c>
      <c r="Z2113" s="493" t="n">
        <v>0</v>
      </c>
      <c r="AA2113" s="493" t="n">
        <v>0</v>
      </c>
      <c r="AB2113" s="493" t="n">
        <v>263.4</v>
      </c>
      <c r="AC2113" s="493" t="n">
        <v>0</v>
      </c>
      <c r="AD2113" s="493" t="n">
        <v>623.7</v>
      </c>
      <c r="AE2113" s="493" t="n">
        <v>0</v>
      </c>
      <c r="AF2113" s="493" t="n">
        <v>0</v>
      </c>
      <c r="AG2113" s="493" t="n">
        <v>0</v>
      </c>
      <c r="AH2113" s="493" t="n">
        <v>594</v>
      </c>
      <c r="AI2113" s="493" t="n">
        <v>0</v>
      </c>
      <c r="AJ2113" s="493" t="n">
        <v>156</v>
      </c>
      <c r="AK2113" s="493" t="n">
        <v>1323.6</v>
      </c>
      <c r="AL2113" s="493" t="n">
        <v>209.7</v>
      </c>
      <c r="AM2113" s="493" t="n">
        <v>0</v>
      </c>
      <c r="AN2113" s="493" t="n">
        <v>0</v>
      </c>
      <c r="AO2113" s="493" t="n">
        <v>0</v>
      </c>
      <c r="AP2113" s="493" t="n">
        <v>0</v>
      </c>
      <c r="AQ2113" s="493" t="n">
        <v>316.2</v>
      </c>
      <c r="AR2113" s="493" t="n">
        <v>2162.4</v>
      </c>
      <c r="AS2113" s="493" t="n">
        <v>2712.9</v>
      </c>
      <c r="AT2113" s="493" t="n">
        <v>0</v>
      </c>
      <c r="AU2113" s="493" t="n">
        <v>0</v>
      </c>
      <c r="AV2113" s="493" t="n">
        <v>0</v>
      </c>
      <c r="AW2113" s="493" t="n">
        <v>0</v>
      </c>
      <c r="AX2113" s="493" t="n">
        <v>0</v>
      </c>
      <c r="AY2113" s="493" t="n">
        <v>0</v>
      </c>
      <c r="AZ2113" s="493" t="n">
        <v>0</v>
      </c>
      <c r="BA2113" s="493" t="n">
        <v>0</v>
      </c>
      <c r="BB2113" s="493" t="n">
        <v>0</v>
      </c>
      <c r="BC2113" s="493" t="n">
        <v>698.4</v>
      </c>
      <c r="BD2113" s="493" t="n">
        <v>0</v>
      </c>
      <c r="BE2113" s="493" t="n">
        <v>0</v>
      </c>
      <c r="BF2113" s="493" t="n">
        <v>478.8</v>
      </c>
      <c r="BG2113" s="493" t="n">
        <v>0</v>
      </c>
      <c r="BH2113" s="493" t="n">
        <v>0</v>
      </c>
      <c r="BI2113" s="493" t="n">
        <v>0</v>
      </c>
      <c r="BJ2113" s="493" t="n">
        <v>523.8</v>
      </c>
      <c r="BK2113" s="493" t="n">
        <v>0</v>
      </c>
      <c r="BL2113" s="493" t="n">
        <v>0</v>
      </c>
      <c r="BM2113" s="493" t="n">
        <v>494.1</v>
      </c>
      <c r="BN2113" s="493" t="n">
        <v>0</v>
      </c>
      <c r="BO2113" s="493" t="n">
        <v>0</v>
      </c>
      <c r="BP2113" s="493" t="n">
        <v>450</v>
      </c>
      <c r="BQ2113" s="493" t="n">
        <v>0</v>
      </c>
      <c r="BR2113" s="493" t="n">
        <v>0</v>
      </c>
      <c r="BS2113" s="493" t="n">
        <v>0</v>
      </c>
      <c r="BT2113" s="493" t="n">
        <v>0</v>
      </c>
      <c r="BU2113" s="493" t="n">
        <v>0</v>
      </c>
      <c r="BV2113" s="493" t="n">
        <v>0</v>
      </c>
      <c r="BW2113" s="493" t="n">
        <v>0</v>
      </c>
    </row>
    <row r="2114">
      <c r="A2114" t="inlineStr">
        <is>
          <t>[C9D1] Angiotensin-II 길항제, 고혈압제 (C2) 혹은 이뇨제 복합제제</t>
        </is>
      </c>
      <c r="B2114" t="inlineStr">
        <is>
          <t>메디카코리아</t>
        </is>
      </c>
      <c r="C2114" t="inlineStr">
        <is>
          <t>로지텐 플러스</t>
        </is>
      </c>
      <c r="D2114" t="inlineStr">
        <is>
          <t>메디카코리아</t>
        </is>
      </c>
      <c r="E2114" t="inlineStr">
        <is>
          <t>hydrochlorothiazide,  losartan potassium</t>
        </is>
      </c>
      <c r="F2114" t="inlineStr">
        <is>
          <t>병원</t>
        </is>
      </c>
      <c r="G2114" t="inlineStr">
        <is>
          <t>Generic</t>
        </is>
      </c>
      <c r="H2114" s="493" t="n">
        <v>296.24</v>
      </c>
      <c r="I2114" s="493" t="n">
        <v>290.36</v>
      </c>
      <c r="J2114" s="493" t="n">
        <v>423.68</v>
      </c>
      <c r="K2114" s="493" t="n">
        <v>359.52</v>
      </c>
      <c r="L2114" s="493" t="n">
        <v>517.34</v>
      </c>
      <c r="M2114" s="493" t="n">
        <v>1676.2</v>
      </c>
      <c r="N2114" s="493" t="n">
        <v>624.16</v>
      </c>
      <c r="O2114" s="493" t="n">
        <v>488.32</v>
      </c>
      <c r="P2114" s="493" t="n">
        <v>624.4400000000001</v>
      </c>
      <c r="Q2114" s="493" t="n">
        <v>1573.28</v>
      </c>
      <c r="R2114" s="493" t="n">
        <v>3258.52</v>
      </c>
      <c r="S2114" s="493" t="n">
        <v>3598.2</v>
      </c>
      <c r="T2114" s="493" t="n">
        <v>0</v>
      </c>
      <c r="U2114" s="493" t="n">
        <v>0</v>
      </c>
      <c r="V2114" s="493" t="n">
        <v>0</v>
      </c>
      <c r="W2114" s="493" t="n">
        <v>0</v>
      </c>
      <c r="X2114" s="493" t="n">
        <v>0</v>
      </c>
      <c r="Y2114" s="493" t="n">
        <v>0</v>
      </c>
      <c r="Z2114" s="493" t="n">
        <v>0</v>
      </c>
      <c r="AA2114" s="493" t="n">
        <v>0</v>
      </c>
      <c r="AB2114" s="493" t="n">
        <v>0</v>
      </c>
      <c r="AC2114" s="493" t="n">
        <v>0</v>
      </c>
      <c r="AD2114" s="493" t="n">
        <v>0</v>
      </c>
      <c r="AE2114" s="493" t="n">
        <v>0</v>
      </c>
      <c r="AF2114" s="493" t="n">
        <v>0</v>
      </c>
      <c r="AG2114" s="493" t="n">
        <v>0</v>
      </c>
      <c r="AH2114" s="493" t="n">
        <v>0</v>
      </c>
      <c r="AI2114" s="493" t="n">
        <v>0</v>
      </c>
      <c r="AJ2114" s="493" t="n">
        <v>0</v>
      </c>
      <c r="AK2114" s="493" t="n">
        <v>0</v>
      </c>
      <c r="AL2114" s="493" t="n">
        <v>480</v>
      </c>
      <c r="AM2114" s="493" t="n">
        <v>0</v>
      </c>
      <c r="AN2114" s="493" t="n">
        <v>0</v>
      </c>
      <c r="AO2114" s="493" t="n">
        <v>0</v>
      </c>
      <c r="AP2114" s="493" t="n">
        <v>0</v>
      </c>
      <c r="AQ2114" s="493" t="n">
        <v>0</v>
      </c>
      <c r="AR2114" s="493" t="n">
        <v>0</v>
      </c>
      <c r="AS2114" s="493" t="n">
        <v>0</v>
      </c>
      <c r="AT2114" s="493" t="n">
        <v>0</v>
      </c>
      <c r="AU2114" s="493" t="n">
        <v>0</v>
      </c>
      <c r="AV2114" s="493" t="n">
        <v>0</v>
      </c>
      <c r="AW2114" s="493" t="n">
        <v>0</v>
      </c>
      <c r="AX2114" s="493" t="n">
        <v>0</v>
      </c>
      <c r="AY2114" s="493" t="n">
        <v>0</v>
      </c>
      <c r="AZ2114" s="493" t="n">
        <v>0</v>
      </c>
      <c r="BA2114" s="493" t="n">
        <v>0</v>
      </c>
      <c r="BB2114" s="493" t="n">
        <v>0</v>
      </c>
      <c r="BC2114" s="493" t="n">
        <v>0</v>
      </c>
      <c r="BD2114" s="493" t="n">
        <v>0</v>
      </c>
      <c r="BE2114" s="493" t="n">
        <v>0</v>
      </c>
      <c r="BF2114" s="493" t="n">
        <v>0</v>
      </c>
      <c r="BG2114" s="493" t="n">
        <v>0</v>
      </c>
      <c r="BH2114" s="493" t="n">
        <v>0</v>
      </c>
      <c r="BI2114" s="493" t="n">
        <v>0</v>
      </c>
      <c r="BJ2114" s="493" t="n">
        <v>0</v>
      </c>
      <c r="BK2114" s="493" t="n">
        <v>0</v>
      </c>
      <c r="BL2114" s="493" t="n">
        <v>0</v>
      </c>
      <c r="BM2114" s="493" t="n">
        <v>0</v>
      </c>
      <c r="BN2114" s="493" t="n">
        <v>0</v>
      </c>
      <c r="BO2114" s="493" t="n">
        <v>0</v>
      </c>
      <c r="BP2114" s="493" t="n">
        <v>0</v>
      </c>
      <c r="BQ2114" s="493" t="n">
        <v>0</v>
      </c>
      <c r="BR2114" s="493" t="n">
        <v>0</v>
      </c>
      <c r="BS2114" s="493" t="n">
        <v>0</v>
      </c>
      <c r="BT2114" s="493" t="n">
        <v>0</v>
      </c>
      <c r="BU2114" s="493" t="n">
        <v>0</v>
      </c>
      <c r="BV2114" s="493" t="n">
        <v>0</v>
      </c>
      <c r="BW2114" s="493" t="n">
        <v>0</v>
      </c>
    </row>
    <row r="2115">
      <c r="A2115" t="inlineStr">
        <is>
          <t>[C9D1] Angiotensin-II 길항제, 고혈압제 (C2) 혹은 이뇨제 복합제제</t>
        </is>
      </c>
      <c r="B2115" t="inlineStr">
        <is>
          <t>메디카코리아</t>
        </is>
      </c>
      <c r="C2115" t="inlineStr">
        <is>
          <t>로지텐 플러스</t>
        </is>
      </c>
      <c r="D2115" t="inlineStr">
        <is>
          <t>메디카코리아</t>
        </is>
      </c>
      <c r="E2115" t="inlineStr">
        <is>
          <t>hydrochlorothiazide,  losartan potassium</t>
        </is>
      </c>
      <c r="F2115" t="inlineStr">
        <is>
          <t>의원</t>
        </is>
      </c>
      <c r="G2115" t="inlineStr">
        <is>
          <t>Generic</t>
        </is>
      </c>
      <c r="H2115" s="493" t="n">
        <v>23065.86</v>
      </c>
      <c r="I2115" s="493" t="n">
        <v>16714.28</v>
      </c>
      <c r="J2115" s="493" t="n">
        <v>20918.01</v>
      </c>
      <c r="K2115" s="493" t="n">
        <v>19452.7</v>
      </c>
      <c r="L2115" s="493" t="n">
        <v>19225.85</v>
      </c>
      <c r="M2115" s="493" t="n">
        <v>17594.34</v>
      </c>
      <c r="N2115" s="493" t="n">
        <v>18597.31</v>
      </c>
      <c r="O2115" s="493" t="n">
        <v>15612.84</v>
      </c>
      <c r="P2115" s="493" t="n">
        <v>16296.68</v>
      </c>
      <c r="Q2115" s="493" t="n">
        <v>16996.96</v>
      </c>
      <c r="R2115" s="493" t="n">
        <v>18290.65</v>
      </c>
      <c r="S2115" s="493" t="n">
        <v>3330.44</v>
      </c>
      <c r="T2115" s="493" t="n">
        <v>0</v>
      </c>
      <c r="U2115" s="493" t="n">
        <v>0</v>
      </c>
      <c r="V2115" s="493" t="n">
        <v>0</v>
      </c>
      <c r="W2115" s="493" t="n">
        <v>0</v>
      </c>
      <c r="X2115" s="493" t="n">
        <v>0</v>
      </c>
      <c r="Y2115" s="493" t="n">
        <v>0</v>
      </c>
      <c r="Z2115" s="493" t="n">
        <v>0</v>
      </c>
      <c r="AA2115" s="493" t="n">
        <v>0</v>
      </c>
      <c r="AB2115" s="493" t="n">
        <v>0</v>
      </c>
      <c r="AC2115" s="493" t="n">
        <v>0</v>
      </c>
      <c r="AD2115" s="493" t="n">
        <v>0</v>
      </c>
      <c r="AE2115" s="493" t="n">
        <v>0</v>
      </c>
      <c r="AF2115" s="493" t="n">
        <v>0</v>
      </c>
      <c r="AG2115" s="493" t="n">
        <v>0</v>
      </c>
      <c r="AH2115" s="493" t="n">
        <v>0</v>
      </c>
      <c r="AI2115" s="493" t="n">
        <v>0</v>
      </c>
      <c r="AJ2115" s="493" t="n">
        <v>1365</v>
      </c>
      <c r="AK2115" s="493" t="n">
        <v>816.6</v>
      </c>
      <c r="AL2115" s="493" t="n">
        <v>687.6</v>
      </c>
      <c r="AM2115" s="493" t="n">
        <v>0</v>
      </c>
      <c r="AN2115" s="493" t="n">
        <v>6277.6</v>
      </c>
      <c r="AO2115" s="493" t="n">
        <v>9671.860000000001</v>
      </c>
      <c r="AP2115" s="493" t="n">
        <v>10745.3</v>
      </c>
      <c r="AQ2115" s="493" t="n">
        <v>11218.3</v>
      </c>
      <c r="AR2115" s="493" t="n">
        <v>11000</v>
      </c>
      <c r="AS2115" s="493" t="n">
        <v>10371</v>
      </c>
      <c r="AT2115" s="493" t="n">
        <v>11900.1</v>
      </c>
      <c r="AU2115" s="493" t="n">
        <v>11886.2</v>
      </c>
      <c r="AV2115" s="493" t="n">
        <v>12156.7</v>
      </c>
      <c r="AW2115" s="493" t="n">
        <v>12399.4</v>
      </c>
      <c r="AX2115" s="493" t="n">
        <v>10893.6</v>
      </c>
      <c r="AY2115" s="493" t="n">
        <v>13451.67</v>
      </c>
      <c r="AZ2115" s="493" t="n">
        <v>11965.5</v>
      </c>
      <c r="BA2115" s="493" t="n">
        <v>12946.05</v>
      </c>
      <c r="BB2115" s="493" t="n">
        <v>12294.6</v>
      </c>
      <c r="BC2115" s="493" t="n">
        <v>9428.700000000001</v>
      </c>
      <c r="BD2115" s="493" t="n">
        <v>13081.8</v>
      </c>
      <c r="BE2115" s="493" t="n">
        <v>5213.7</v>
      </c>
      <c r="BF2115" s="493" t="n">
        <v>0</v>
      </c>
      <c r="BG2115" s="493" t="n">
        <v>0</v>
      </c>
      <c r="BH2115" s="493" t="n">
        <v>0</v>
      </c>
      <c r="BI2115" s="493" t="n">
        <v>0</v>
      </c>
      <c r="BJ2115" s="493" t="n">
        <v>0</v>
      </c>
      <c r="BK2115" s="493" t="n">
        <v>0</v>
      </c>
      <c r="BL2115" s="493" t="n">
        <v>0</v>
      </c>
      <c r="BM2115" s="493" t="n">
        <v>0</v>
      </c>
      <c r="BN2115" s="493" t="n">
        <v>0</v>
      </c>
      <c r="BO2115" s="493" t="n">
        <v>0</v>
      </c>
      <c r="BP2115" s="493" t="n">
        <v>0</v>
      </c>
      <c r="BQ2115" s="493" t="n">
        <v>0</v>
      </c>
      <c r="BR2115" s="493" t="n">
        <v>0</v>
      </c>
      <c r="BS2115" s="493" t="n">
        <v>0</v>
      </c>
      <c r="BT2115" s="493" t="n">
        <v>0</v>
      </c>
      <c r="BU2115" s="493" t="n">
        <v>0</v>
      </c>
      <c r="BV2115" s="493" t="n">
        <v>0</v>
      </c>
      <c r="BW2115" s="493" t="n">
        <v>0</v>
      </c>
    </row>
    <row r="2116">
      <c r="A2116" t="inlineStr">
        <is>
          <t>[C9D1] Angiotensin-II 길항제, 고혈압제 (C2) 혹은 이뇨제 복합제제</t>
        </is>
      </c>
      <c r="B2116" t="inlineStr">
        <is>
          <t>메디카코리아</t>
        </is>
      </c>
      <c r="C2116" t="inlineStr">
        <is>
          <t>로지텐 플러스</t>
        </is>
      </c>
      <c r="D2116" t="inlineStr">
        <is>
          <t>메디카코리아</t>
        </is>
      </c>
      <c r="E2116" t="inlineStr">
        <is>
          <t>hydrochlorothiazide,  losartan potassium</t>
        </is>
      </c>
      <c r="F2116" t="inlineStr">
        <is>
          <t>보건소</t>
        </is>
      </c>
      <c r="G2116" t="inlineStr">
        <is>
          <t>Generic</t>
        </is>
      </c>
      <c r="H2116" s="493" t="n">
        <v>0</v>
      </c>
      <c r="I2116" s="493" t="n">
        <v>0</v>
      </c>
      <c r="J2116" s="493" t="n">
        <v>0</v>
      </c>
      <c r="K2116" s="493" t="n">
        <v>0</v>
      </c>
      <c r="L2116" s="493" t="n">
        <v>0</v>
      </c>
      <c r="M2116" s="493" t="n">
        <v>399</v>
      </c>
      <c r="N2116" s="493" t="n">
        <v>249.6</v>
      </c>
      <c r="O2116" s="493" t="n">
        <v>0</v>
      </c>
      <c r="P2116" s="493" t="n">
        <v>277.2</v>
      </c>
      <c r="Q2116" s="493" t="n">
        <v>1134</v>
      </c>
      <c r="R2116" s="493" t="n">
        <v>0</v>
      </c>
      <c r="S2116" s="493" t="n">
        <v>0</v>
      </c>
      <c r="T2116" s="493" t="n">
        <v>0</v>
      </c>
      <c r="U2116" s="493" t="n">
        <v>0</v>
      </c>
      <c r="V2116" s="493" t="n">
        <v>0</v>
      </c>
      <c r="W2116" s="493" t="n">
        <v>0</v>
      </c>
      <c r="X2116" s="493" t="n">
        <v>0</v>
      </c>
      <c r="Y2116" s="493" t="n">
        <v>0</v>
      </c>
      <c r="Z2116" s="493" t="n">
        <v>0</v>
      </c>
      <c r="AA2116" s="493" t="n">
        <v>0</v>
      </c>
      <c r="AB2116" s="493" t="n">
        <v>0</v>
      </c>
      <c r="AC2116" s="493" t="n">
        <v>0</v>
      </c>
      <c r="AD2116" s="493" t="n">
        <v>0</v>
      </c>
      <c r="AE2116" s="493" t="n">
        <v>0</v>
      </c>
      <c r="AF2116" s="493" t="n">
        <v>0</v>
      </c>
      <c r="AG2116" s="493" t="n">
        <v>0</v>
      </c>
      <c r="AH2116" s="493" t="n">
        <v>0</v>
      </c>
      <c r="AI2116" s="493" t="n">
        <v>0</v>
      </c>
      <c r="AJ2116" s="493" t="n">
        <v>835.2</v>
      </c>
      <c r="AK2116" s="493" t="n">
        <v>249.6</v>
      </c>
      <c r="AL2116" s="493" t="n">
        <v>907.2</v>
      </c>
      <c r="AM2116" s="493" t="n">
        <v>0</v>
      </c>
      <c r="AN2116" s="493" t="n">
        <v>314.4</v>
      </c>
      <c r="AO2116" s="493" t="n">
        <v>0</v>
      </c>
      <c r="AP2116" s="493" t="n">
        <v>0</v>
      </c>
      <c r="AQ2116" s="493" t="n">
        <v>0</v>
      </c>
      <c r="AR2116" s="493" t="n">
        <v>0</v>
      </c>
      <c r="AS2116" s="493" t="n">
        <v>0</v>
      </c>
      <c r="AT2116" s="493" t="n">
        <v>0</v>
      </c>
      <c r="AU2116" s="493" t="n">
        <v>57</v>
      </c>
      <c r="AV2116" s="493" t="n">
        <v>0</v>
      </c>
      <c r="AW2116" s="493" t="n">
        <v>89.40000000000001</v>
      </c>
      <c r="AX2116" s="493" t="n">
        <v>0</v>
      </c>
      <c r="AY2116" s="493" t="n">
        <v>82.2</v>
      </c>
      <c r="AZ2116" s="493" t="n">
        <v>0</v>
      </c>
      <c r="BA2116" s="493" t="n">
        <v>0</v>
      </c>
      <c r="BB2116" s="493" t="n">
        <v>0</v>
      </c>
      <c r="BC2116" s="493" t="n">
        <v>0</v>
      </c>
      <c r="BD2116" s="493" t="n">
        <v>0</v>
      </c>
      <c r="BE2116" s="493" t="n">
        <v>0</v>
      </c>
      <c r="BF2116" s="493" t="n">
        <v>0</v>
      </c>
      <c r="BG2116" s="493" t="n">
        <v>0</v>
      </c>
      <c r="BH2116" s="493" t="n">
        <v>0</v>
      </c>
      <c r="BI2116" s="493" t="n">
        <v>0</v>
      </c>
      <c r="BJ2116" s="493" t="n">
        <v>0</v>
      </c>
      <c r="BK2116" s="493" t="n">
        <v>0</v>
      </c>
      <c r="BL2116" s="493" t="n">
        <v>0</v>
      </c>
      <c r="BM2116" s="493" t="n">
        <v>0</v>
      </c>
      <c r="BN2116" s="493" t="n">
        <v>0</v>
      </c>
      <c r="BO2116" s="493" t="n">
        <v>0</v>
      </c>
      <c r="BP2116" s="493" t="n">
        <v>0</v>
      </c>
      <c r="BQ2116" s="493" t="n">
        <v>0</v>
      </c>
      <c r="BR2116" s="493" t="n">
        <v>0</v>
      </c>
      <c r="BS2116" s="493" t="n">
        <v>0</v>
      </c>
      <c r="BT2116" s="493" t="n">
        <v>0</v>
      </c>
      <c r="BU2116" s="493" t="n">
        <v>0</v>
      </c>
      <c r="BV2116" s="493" t="n">
        <v>0</v>
      </c>
      <c r="BW2116" s="493" t="n">
        <v>0</v>
      </c>
    </row>
    <row r="2117">
      <c r="A2117" t="inlineStr">
        <is>
          <t>[C9D1] Angiotensin-II 길항제, 고혈압제 (C2) 혹은 이뇨제 복합제제</t>
        </is>
      </c>
      <c r="B2117" t="inlineStr">
        <is>
          <t>명문제약</t>
        </is>
      </c>
      <c r="C2117" t="inlineStr">
        <is>
          <t>로사닌 플러스</t>
        </is>
      </c>
      <c r="D2117" t="inlineStr">
        <is>
          <t>명문제약</t>
        </is>
      </c>
      <c r="E2117" t="inlineStr">
        <is>
          <t>hydrochlorothiazide,  losartan potassium</t>
        </is>
      </c>
      <c r="F2117" t="inlineStr">
        <is>
          <t>종합병원</t>
        </is>
      </c>
      <c r="G2117" t="inlineStr">
        <is>
          <t>Generic</t>
        </is>
      </c>
      <c r="H2117" s="493" t="n">
        <v>2630.1</v>
      </c>
      <c r="I2117" s="493" t="n">
        <v>312.05</v>
      </c>
      <c r="J2117" s="493" t="n">
        <v>2033.4</v>
      </c>
      <c r="K2117" s="493" t="n">
        <v>1775.36</v>
      </c>
      <c r="L2117" s="493" t="n">
        <v>744.95</v>
      </c>
      <c r="M2117" s="493" t="n">
        <v>764.89</v>
      </c>
      <c r="N2117" s="493" t="n">
        <v>953.4</v>
      </c>
      <c r="O2117" s="493" t="n">
        <v>321.72</v>
      </c>
      <c r="P2117" s="493" t="n">
        <v>5195.32</v>
      </c>
      <c r="Q2117" s="493" t="n">
        <v>456</v>
      </c>
      <c r="R2117" s="493" t="n">
        <v>488.1</v>
      </c>
      <c r="S2117" s="493" t="n">
        <v>0</v>
      </c>
      <c r="T2117" s="493" t="n">
        <v>0</v>
      </c>
      <c r="U2117" s="493" t="n">
        <v>0</v>
      </c>
      <c r="V2117" s="493" t="n">
        <v>0</v>
      </c>
      <c r="W2117" s="493" t="n">
        <v>0</v>
      </c>
      <c r="X2117" s="493" t="n">
        <v>0</v>
      </c>
      <c r="Y2117" s="493" t="n">
        <v>0</v>
      </c>
      <c r="Z2117" s="493" t="n">
        <v>0</v>
      </c>
      <c r="AA2117" s="493" t="n">
        <v>0</v>
      </c>
      <c r="AB2117" s="493" t="n">
        <v>0</v>
      </c>
      <c r="AC2117" s="493" t="n">
        <v>0</v>
      </c>
      <c r="AD2117" s="493" t="n">
        <v>0</v>
      </c>
      <c r="AE2117" s="493" t="n">
        <v>0</v>
      </c>
      <c r="AF2117" s="493" t="n">
        <v>0</v>
      </c>
      <c r="AG2117" s="493" t="n">
        <v>0</v>
      </c>
      <c r="AH2117" s="493" t="n">
        <v>0</v>
      </c>
      <c r="AI2117" s="493" t="n">
        <v>0</v>
      </c>
      <c r="AJ2117" s="493" t="n">
        <v>0</v>
      </c>
      <c r="AK2117" s="493" t="n">
        <v>0</v>
      </c>
      <c r="AL2117" s="493" t="n">
        <v>0</v>
      </c>
      <c r="AM2117" s="493" t="n">
        <v>0</v>
      </c>
      <c r="AN2117" s="493" t="n">
        <v>0</v>
      </c>
      <c r="AO2117" s="493" t="n">
        <v>0</v>
      </c>
      <c r="AP2117" s="493" t="n">
        <v>0</v>
      </c>
      <c r="AQ2117" s="493" t="n">
        <v>0</v>
      </c>
      <c r="AR2117" s="493" t="n">
        <v>0</v>
      </c>
      <c r="AS2117" s="493" t="n">
        <v>0</v>
      </c>
      <c r="AT2117" s="493" t="n">
        <v>0</v>
      </c>
      <c r="AU2117" s="493" t="n">
        <v>0</v>
      </c>
      <c r="AV2117" s="493" t="n">
        <v>0</v>
      </c>
      <c r="AW2117" s="493" t="n">
        <v>0</v>
      </c>
      <c r="AX2117" s="493" t="n">
        <v>0</v>
      </c>
      <c r="AY2117" s="493" t="n">
        <v>0</v>
      </c>
      <c r="AZ2117" s="493" t="n">
        <v>0</v>
      </c>
      <c r="BA2117" s="493" t="n">
        <v>0</v>
      </c>
      <c r="BB2117" s="493" t="n">
        <v>0</v>
      </c>
      <c r="BC2117" s="493" t="n">
        <v>0</v>
      </c>
      <c r="BD2117" s="493" t="n">
        <v>0</v>
      </c>
      <c r="BE2117" s="493" t="n">
        <v>0</v>
      </c>
      <c r="BF2117" s="493" t="n">
        <v>0</v>
      </c>
      <c r="BG2117" s="493" t="n">
        <v>0</v>
      </c>
      <c r="BH2117" s="493" t="n">
        <v>0</v>
      </c>
      <c r="BI2117" s="493" t="n">
        <v>0</v>
      </c>
      <c r="BJ2117" s="493" t="n">
        <v>0</v>
      </c>
      <c r="BK2117" s="493" t="n">
        <v>0</v>
      </c>
      <c r="BL2117" s="493" t="n">
        <v>0</v>
      </c>
      <c r="BM2117" s="493" t="n">
        <v>0</v>
      </c>
      <c r="BN2117" s="493" t="n">
        <v>0</v>
      </c>
      <c r="BO2117" s="493" t="n">
        <v>0</v>
      </c>
      <c r="BP2117" s="493" t="n">
        <v>0</v>
      </c>
      <c r="BQ2117" s="493" t="n">
        <v>0</v>
      </c>
      <c r="BR2117" s="493" t="n">
        <v>0</v>
      </c>
      <c r="BS2117" s="493" t="n">
        <v>0</v>
      </c>
      <c r="BT2117" s="493" t="n">
        <v>0</v>
      </c>
      <c r="BU2117" s="493" t="n">
        <v>0</v>
      </c>
      <c r="BV2117" s="493" t="n">
        <v>0</v>
      </c>
      <c r="BW2117" s="493" t="n">
        <v>0</v>
      </c>
    </row>
    <row r="2118">
      <c r="A2118" t="inlineStr">
        <is>
          <t>[C9D1] Angiotensin-II 길항제, 고혈압제 (C2) 혹은 이뇨제 복합제제</t>
        </is>
      </c>
      <c r="B2118" t="inlineStr">
        <is>
          <t>명문제약</t>
        </is>
      </c>
      <c r="C2118" t="inlineStr">
        <is>
          <t>로사닌 플러스</t>
        </is>
      </c>
      <c r="D2118" t="inlineStr">
        <is>
          <t>명문제약</t>
        </is>
      </c>
      <c r="E2118" t="inlineStr">
        <is>
          <t>hydrochlorothiazide,  losartan potassium</t>
        </is>
      </c>
      <c r="F2118" t="inlineStr">
        <is>
          <t>병원</t>
        </is>
      </c>
      <c r="G2118" t="inlineStr">
        <is>
          <t>Generic</t>
        </is>
      </c>
      <c r="H2118" s="493" t="n">
        <v>1844.2</v>
      </c>
      <c r="I2118" s="493" t="n">
        <v>1863.06</v>
      </c>
      <c r="J2118" s="493" t="n">
        <v>3224.29</v>
      </c>
      <c r="K2118" s="493" t="n">
        <v>2359.99</v>
      </c>
      <c r="L2118" s="493" t="n">
        <v>2768.6</v>
      </c>
      <c r="M2118" s="493" t="n">
        <v>3820.96</v>
      </c>
      <c r="N2118" s="493" t="n">
        <v>3368.9</v>
      </c>
      <c r="O2118" s="493" t="n">
        <v>2148.8</v>
      </c>
      <c r="P2118" s="493" t="n">
        <v>1912.04</v>
      </c>
      <c r="Q2118" s="493" t="n">
        <v>2923.98</v>
      </c>
      <c r="R2118" s="493" t="n">
        <v>1947.49</v>
      </c>
      <c r="S2118" s="493" t="n">
        <v>894.9</v>
      </c>
      <c r="T2118" s="493" t="n">
        <v>270.6</v>
      </c>
      <c r="U2118" s="493" t="n">
        <v>1186.5</v>
      </c>
      <c r="V2118" s="493" t="n">
        <v>152.1</v>
      </c>
      <c r="W2118" s="493" t="n">
        <v>33</v>
      </c>
      <c r="X2118" s="493" t="n">
        <v>272.4</v>
      </c>
      <c r="Y2118" s="493" t="n">
        <v>639.3</v>
      </c>
      <c r="Z2118" s="493" t="n">
        <v>275.7</v>
      </c>
      <c r="AA2118" s="493" t="n">
        <v>513.3</v>
      </c>
      <c r="AB2118" s="493" t="n">
        <v>155.4</v>
      </c>
      <c r="AC2118" s="493" t="n">
        <v>153.6</v>
      </c>
      <c r="AD2118" s="493" t="n">
        <v>0</v>
      </c>
      <c r="AE2118" s="493" t="n">
        <v>0</v>
      </c>
      <c r="AF2118" s="493" t="n">
        <v>0</v>
      </c>
      <c r="AG2118" s="493" t="n">
        <v>0</v>
      </c>
      <c r="AH2118" s="493" t="n">
        <v>0</v>
      </c>
      <c r="AI2118" s="493" t="n">
        <v>0</v>
      </c>
      <c r="AJ2118" s="493" t="n">
        <v>0</v>
      </c>
      <c r="AK2118" s="493" t="n">
        <v>0</v>
      </c>
      <c r="AL2118" s="493" t="n">
        <v>0</v>
      </c>
      <c r="AM2118" s="493" t="n">
        <v>0</v>
      </c>
      <c r="AN2118" s="493" t="n">
        <v>0</v>
      </c>
      <c r="AO2118" s="493" t="n">
        <v>0</v>
      </c>
      <c r="AP2118" s="493" t="n">
        <v>0</v>
      </c>
      <c r="AQ2118" s="493" t="n">
        <v>0</v>
      </c>
      <c r="AR2118" s="493" t="n">
        <v>0</v>
      </c>
      <c r="AS2118" s="493" t="n">
        <v>0</v>
      </c>
      <c r="AT2118" s="493" t="n">
        <v>0</v>
      </c>
      <c r="AU2118" s="493" t="n">
        <v>0</v>
      </c>
      <c r="AV2118" s="493" t="n">
        <v>0</v>
      </c>
      <c r="AW2118" s="493" t="n">
        <v>0</v>
      </c>
      <c r="AX2118" s="493" t="n">
        <v>0</v>
      </c>
      <c r="AY2118" s="493" t="n">
        <v>0</v>
      </c>
      <c r="AZ2118" s="493" t="n">
        <v>0</v>
      </c>
      <c r="BA2118" s="493" t="n">
        <v>0</v>
      </c>
      <c r="BB2118" s="493" t="n">
        <v>0</v>
      </c>
      <c r="BC2118" s="493" t="n">
        <v>0</v>
      </c>
      <c r="BD2118" s="493" t="n">
        <v>0</v>
      </c>
      <c r="BE2118" s="493" t="n">
        <v>0</v>
      </c>
      <c r="BF2118" s="493" t="n">
        <v>0</v>
      </c>
      <c r="BG2118" s="493" t="n">
        <v>0</v>
      </c>
      <c r="BH2118" s="493" t="n">
        <v>0</v>
      </c>
      <c r="BI2118" s="493" t="n">
        <v>0</v>
      </c>
      <c r="BJ2118" s="493" t="n">
        <v>0</v>
      </c>
      <c r="BK2118" s="493" t="n">
        <v>0</v>
      </c>
      <c r="BL2118" s="493" t="n">
        <v>0</v>
      </c>
      <c r="BM2118" s="493" t="n">
        <v>0</v>
      </c>
      <c r="BN2118" s="493" t="n">
        <v>0</v>
      </c>
      <c r="BO2118" s="493" t="n">
        <v>0</v>
      </c>
      <c r="BP2118" s="493" t="n">
        <v>0</v>
      </c>
      <c r="BQ2118" s="493" t="n">
        <v>0</v>
      </c>
      <c r="BR2118" s="493" t="n">
        <v>0</v>
      </c>
      <c r="BS2118" s="493" t="n">
        <v>0</v>
      </c>
      <c r="BT2118" s="493" t="n">
        <v>0</v>
      </c>
      <c r="BU2118" s="493" t="n">
        <v>0</v>
      </c>
      <c r="BV2118" s="493" t="n">
        <v>0</v>
      </c>
      <c r="BW2118" s="493" t="n">
        <v>0</v>
      </c>
    </row>
    <row r="2119">
      <c r="A2119" t="inlineStr">
        <is>
          <t>[C9D1] Angiotensin-II 길항제, 고혈압제 (C2) 혹은 이뇨제 복합제제</t>
        </is>
      </c>
      <c r="B2119" t="inlineStr">
        <is>
          <t>명문제약</t>
        </is>
      </c>
      <c r="C2119" t="inlineStr">
        <is>
          <t>로사닌 플러스</t>
        </is>
      </c>
      <c r="D2119" t="inlineStr">
        <is>
          <t>명문제약</t>
        </is>
      </c>
      <c r="E2119" t="inlineStr">
        <is>
          <t>hydrochlorothiazide,  losartan potassium</t>
        </is>
      </c>
      <c r="F2119" t="inlineStr">
        <is>
          <t>의원</t>
        </is>
      </c>
      <c r="G2119" t="inlineStr">
        <is>
          <t>Generic</t>
        </is>
      </c>
      <c r="H2119" s="493" t="n">
        <v>44140.64</v>
      </c>
      <c r="I2119" s="493" t="n">
        <v>39907.12</v>
      </c>
      <c r="J2119" s="493" t="n">
        <v>52100.06</v>
      </c>
      <c r="K2119" s="493" t="n">
        <v>57251.35</v>
      </c>
      <c r="L2119" s="493" t="n">
        <v>55110.57</v>
      </c>
      <c r="M2119" s="493" t="n">
        <v>51366.28</v>
      </c>
      <c r="N2119" s="493" t="n">
        <v>57887.52</v>
      </c>
      <c r="O2119" s="493" t="n">
        <v>49933.83</v>
      </c>
      <c r="P2119" s="493" t="n">
        <v>50365.88</v>
      </c>
      <c r="Q2119" s="493" t="n">
        <v>47797.51</v>
      </c>
      <c r="R2119" s="493" t="n">
        <v>44885.62</v>
      </c>
      <c r="S2119" s="493" t="n">
        <v>16333.46</v>
      </c>
      <c r="T2119" s="493" t="n">
        <v>6421.9</v>
      </c>
      <c r="U2119" s="493" t="n">
        <v>2536.4</v>
      </c>
      <c r="V2119" s="493" t="n">
        <v>2255.2</v>
      </c>
      <c r="W2119" s="493" t="n">
        <v>3514.4</v>
      </c>
      <c r="X2119" s="493" t="n">
        <v>1559.1</v>
      </c>
      <c r="Y2119" s="493" t="n">
        <v>2236.9</v>
      </c>
      <c r="Z2119" s="493" t="n">
        <v>1793.7</v>
      </c>
      <c r="AA2119" s="493" t="n">
        <v>1180.8</v>
      </c>
      <c r="AB2119" s="493" t="n">
        <v>1651.9</v>
      </c>
      <c r="AC2119" s="493" t="n">
        <v>2293.3</v>
      </c>
      <c r="AD2119" s="493" t="n">
        <v>1844.6</v>
      </c>
      <c r="AE2119" s="493" t="n">
        <v>2688</v>
      </c>
      <c r="AF2119" s="493" t="n">
        <v>1555.7</v>
      </c>
      <c r="AG2119" s="493" t="n">
        <v>0</v>
      </c>
      <c r="AH2119" s="493" t="n">
        <v>1556.4</v>
      </c>
      <c r="AI2119" s="493" t="n">
        <v>2190.6</v>
      </c>
      <c r="AJ2119" s="493" t="n">
        <v>0</v>
      </c>
      <c r="AK2119" s="493" t="n">
        <v>1822.3</v>
      </c>
      <c r="AL2119" s="493" t="n">
        <v>2204.5</v>
      </c>
      <c r="AM2119" s="493" t="n">
        <v>0</v>
      </c>
      <c r="AN2119" s="493" t="n">
        <v>2396.4</v>
      </c>
      <c r="AO2119" s="493" t="n">
        <v>2236.5</v>
      </c>
      <c r="AP2119" s="493" t="n">
        <v>0</v>
      </c>
      <c r="AQ2119" s="493" t="n">
        <v>0</v>
      </c>
      <c r="AR2119" s="493" t="n">
        <v>0</v>
      </c>
      <c r="AS2119" s="493" t="n">
        <v>0</v>
      </c>
      <c r="AT2119" s="493" t="n">
        <v>0</v>
      </c>
      <c r="AU2119" s="493" t="n">
        <v>0</v>
      </c>
      <c r="AV2119" s="493" t="n">
        <v>0</v>
      </c>
      <c r="AW2119" s="493" t="n">
        <v>0</v>
      </c>
      <c r="AX2119" s="493" t="n">
        <v>0</v>
      </c>
      <c r="AY2119" s="493" t="n">
        <v>0</v>
      </c>
      <c r="AZ2119" s="493" t="n">
        <v>0</v>
      </c>
      <c r="BA2119" s="493" t="n">
        <v>0</v>
      </c>
      <c r="BB2119" s="493" t="n">
        <v>0</v>
      </c>
      <c r="BC2119" s="493" t="n">
        <v>0</v>
      </c>
      <c r="BD2119" s="493" t="n">
        <v>0</v>
      </c>
      <c r="BE2119" s="493" t="n">
        <v>0</v>
      </c>
      <c r="BF2119" s="493" t="n">
        <v>0</v>
      </c>
      <c r="BG2119" s="493" t="n">
        <v>0</v>
      </c>
      <c r="BH2119" s="493" t="n">
        <v>0</v>
      </c>
      <c r="BI2119" s="493" t="n">
        <v>0</v>
      </c>
      <c r="BJ2119" s="493" t="n">
        <v>0</v>
      </c>
      <c r="BK2119" s="493" t="n">
        <v>0</v>
      </c>
      <c r="BL2119" s="493" t="n">
        <v>0</v>
      </c>
      <c r="BM2119" s="493" t="n">
        <v>0</v>
      </c>
      <c r="BN2119" s="493" t="n">
        <v>0</v>
      </c>
      <c r="BO2119" s="493" t="n">
        <v>0</v>
      </c>
      <c r="BP2119" s="493" t="n">
        <v>0</v>
      </c>
      <c r="BQ2119" s="493" t="n">
        <v>0</v>
      </c>
      <c r="BR2119" s="493" t="n">
        <v>0</v>
      </c>
      <c r="BS2119" s="493" t="n">
        <v>0</v>
      </c>
      <c r="BT2119" s="493" t="n">
        <v>0</v>
      </c>
      <c r="BU2119" s="493" t="n">
        <v>0</v>
      </c>
      <c r="BV2119" s="493" t="n">
        <v>0</v>
      </c>
      <c r="BW2119" s="493" t="n">
        <v>0</v>
      </c>
    </row>
    <row r="2120">
      <c r="A2120" t="inlineStr">
        <is>
          <t>[C9D1] Angiotensin-II 길항제, 고혈압제 (C2) 혹은 이뇨제 복합제제</t>
        </is>
      </c>
      <c r="B2120" t="inlineStr">
        <is>
          <t>명문제약</t>
        </is>
      </c>
      <c r="C2120" t="inlineStr">
        <is>
          <t>로사닌 플러스</t>
        </is>
      </c>
      <c r="D2120" t="inlineStr">
        <is>
          <t>명문제약</t>
        </is>
      </c>
      <c r="E2120" t="inlineStr">
        <is>
          <t>hydrochlorothiazide,  losartan potassium</t>
        </is>
      </c>
      <c r="F2120" t="inlineStr">
        <is>
          <t>보건소</t>
        </is>
      </c>
      <c r="G2120" t="inlineStr">
        <is>
          <t>Generic</t>
        </is>
      </c>
      <c r="H2120" s="493" t="n">
        <v>5231.7</v>
      </c>
      <c r="I2120" s="493" t="n">
        <v>4261.5</v>
      </c>
      <c r="J2120" s="493" t="n">
        <v>2880.17</v>
      </c>
      <c r="K2120" s="493" t="n">
        <v>3034.5</v>
      </c>
      <c r="L2120" s="493" t="n">
        <v>2499</v>
      </c>
      <c r="M2120" s="493" t="n">
        <v>2802.3</v>
      </c>
      <c r="N2120" s="493" t="n">
        <v>3666.9</v>
      </c>
      <c r="O2120" s="493" t="n">
        <v>2262</v>
      </c>
      <c r="P2120" s="493" t="n">
        <v>2236.2</v>
      </c>
      <c r="Q2120" s="493" t="n">
        <v>3442.5</v>
      </c>
      <c r="R2120" s="493" t="n">
        <v>3992.1</v>
      </c>
      <c r="S2120" s="493" t="n">
        <v>1561.8</v>
      </c>
      <c r="T2120" s="493" t="n">
        <v>153.3</v>
      </c>
      <c r="U2120" s="493" t="n">
        <v>172.15</v>
      </c>
      <c r="V2120" s="493" t="n">
        <v>148.8</v>
      </c>
      <c r="W2120" s="493" t="n">
        <v>1997.4</v>
      </c>
      <c r="X2120" s="493" t="n">
        <v>137.4</v>
      </c>
      <c r="Y2120" s="493" t="n">
        <v>169.2</v>
      </c>
      <c r="Z2120" s="493" t="n">
        <v>147.6</v>
      </c>
      <c r="AA2120" s="493" t="n">
        <v>333.6</v>
      </c>
      <c r="AB2120" s="493" t="n">
        <v>158.7</v>
      </c>
      <c r="AC2120" s="493" t="n">
        <v>330</v>
      </c>
      <c r="AD2120" s="493" t="n">
        <v>171.9</v>
      </c>
      <c r="AE2120" s="493" t="n">
        <v>336</v>
      </c>
      <c r="AF2120" s="493" t="n">
        <v>303.6</v>
      </c>
      <c r="AG2120" s="493" t="n">
        <v>0</v>
      </c>
      <c r="AH2120" s="493" t="n">
        <v>519.3</v>
      </c>
      <c r="AI2120" s="493" t="n">
        <v>0</v>
      </c>
      <c r="AJ2120" s="493" t="n">
        <v>0</v>
      </c>
      <c r="AK2120" s="493" t="n">
        <v>177.9</v>
      </c>
      <c r="AL2120" s="493" t="n">
        <v>447.3</v>
      </c>
      <c r="AM2120" s="493" t="n">
        <v>0</v>
      </c>
      <c r="AN2120" s="493" t="n">
        <v>459</v>
      </c>
      <c r="AO2120" s="493" t="n">
        <v>0</v>
      </c>
      <c r="AP2120" s="493" t="n">
        <v>0</v>
      </c>
      <c r="AQ2120" s="493" t="n">
        <v>0</v>
      </c>
      <c r="AR2120" s="493" t="n">
        <v>0</v>
      </c>
      <c r="AS2120" s="493" t="n">
        <v>0</v>
      </c>
      <c r="AT2120" s="493" t="n">
        <v>0</v>
      </c>
      <c r="AU2120" s="493" t="n">
        <v>0</v>
      </c>
      <c r="AV2120" s="493" t="n">
        <v>0</v>
      </c>
      <c r="AW2120" s="493" t="n">
        <v>0</v>
      </c>
      <c r="AX2120" s="493" t="n">
        <v>0</v>
      </c>
      <c r="AY2120" s="493" t="n">
        <v>0</v>
      </c>
      <c r="AZ2120" s="493" t="n">
        <v>0</v>
      </c>
      <c r="BA2120" s="493" t="n">
        <v>0</v>
      </c>
      <c r="BB2120" s="493" t="n">
        <v>0</v>
      </c>
      <c r="BC2120" s="493" t="n">
        <v>0</v>
      </c>
      <c r="BD2120" s="493" t="n">
        <v>0</v>
      </c>
      <c r="BE2120" s="493" t="n">
        <v>0</v>
      </c>
      <c r="BF2120" s="493" t="n">
        <v>0</v>
      </c>
      <c r="BG2120" s="493" t="n">
        <v>0</v>
      </c>
      <c r="BH2120" s="493" t="n">
        <v>0</v>
      </c>
      <c r="BI2120" s="493" t="n">
        <v>0</v>
      </c>
      <c r="BJ2120" s="493" t="n">
        <v>0</v>
      </c>
      <c r="BK2120" s="493" t="n">
        <v>0</v>
      </c>
      <c r="BL2120" s="493" t="n">
        <v>0</v>
      </c>
      <c r="BM2120" s="493" t="n">
        <v>0</v>
      </c>
      <c r="BN2120" s="493" t="n">
        <v>0</v>
      </c>
      <c r="BO2120" s="493" t="n">
        <v>0</v>
      </c>
      <c r="BP2120" s="493" t="n">
        <v>0</v>
      </c>
      <c r="BQ2120" s="493" t="n">
        <v>0</v>
      </c>
      <c r="BR2120" s="493" t="n">
        <v>0</v>
      </c>
      <c r="BS2120" s="493" t="n">
        <v>0</v>
      </c>
      <c r="BT2120" s="493" t="n">
        <v>0</v>
      </c>
      <c r="BU2120" s="493" t="n">
        <v>0</v>
      </c>
      <c r="BV2120" s="493" t="n">
        <v>0</v>
      </c>
      <c r="BW2120" s="493" t="n">
        <v>0</v>
      </c>
    </row>
    <row r="2121">
      <c r="A2121" t="inlineStr">
        <is>
          <t>[C9D1] Angiotensin-II 길항제, 고혈압제 (C2) 혹은 이뇨제 복합제제</t>
        </is>
      </c>
      <c r="B2121" t="inlineStr">
        <is>
          <t>명문제약</t>
        </is>
      </c>
      <c r="C2121" t="inlineStr">
        <is>
          <t>발사닌 플러스</t>
        </is>
      </c>
      <c r="D2121" t="inlineStr">
        <is>
          <t>명문제약</t>
        </is>
      </c>
      <c r="E2121" t="inlineStr">
        <is>
          <t>hydrochlorothiazide,  valsartan</t>
        </is>
      </c>
      <c r="F2121" t="inlineStr">
        <is>
          <t>종합병원</t>
        </is>
      </c>
      <c r="G2121" t="inlineStr">
        <is>
          <t>Generic</t>
        </is>
      </c>
      <c r="H2121" s="493" t="n">
        <v>0</v>
      </c>
      <c r="I2121" s="493" t="n">
        <v>0</v>
      </c>
      <c r="J2121" s="493" t="n">
        <v>834</v>
      </c>
      <c r="K2121" s="493" t="n">
        <v>700.8</v>
      </c>
      <c r="L2121" s="493" t="n">
        <v>0</v>
      </c>
      <c r="M2121" s="493" t="n">
        <v>0</v>
      </c>
      <c r="N2121" s="493" t="n">
        <v>0</v>
      </c>
      <c r="O2121" s="493" t="n">
        <v>581.4</v>
      </c>
      <c r="P2121" s="493" t="n">
        <v>0</v>
      </c>
      <c r="Q2121" s="493" t="n">
        <v>1238.4</v>
      </c>
      <c r="R2121" s="493" t="n">
        <v>0</v>
      </c>
      <c r="S2121" s="493" t="n">
        <v>0</v>
      </c>
      <c r="T2121" s="493" t="n">
        <v>0</v>
      </c>
      <c r="U2121" s="493" t="n">
        <v>0</v>
      </c>
      <c r="V2121" s="493" t="n">
        <v>0</v>
      </c>
      <c r="W2121" s="493" t="n">
        <v>0</v>
      </c>
      <c r="X2121" s="493" t="n">
        <v>0</v>
      </c>
      <c r="Y2121" s="493" t="n">
        <v>0</v>
      </c>
      <c r="Z2121" s="493" t="n">
        <v>0</v>
      </c>
      <c r="AA2121" s="493" t="n">
        <v>0</v>
      </c>
      <c r="AB2121" s="493" t="n">
        <v>0</v>
      </c>
      <c r="AC2121" s="493" t="n">
        <v>0</v>
      </c>
      <c r="AD2121" s="493" t="n">
        <v>0</v>
      </c>
      <c r="AE2121" s="493" t="n">
        <v>0</v>
      </c>
      <c r="AF2121" s="493" t="n">
        <v>0</v>
      </c>
      <c r="AG2121" s="493" t="n">
        <v>0</v>
      </c>
      <c r="AH2121" s="493" t="n">
        <v>0</v>
      </c>
      <c r="AI2121" s="493" t="n">
        <v>0</v>
      </c>
      <c r="AJ2121" s="493" t="n">
        <v>0</v>
      </c>
      <c r="AK2121" s="493" t="n">
        <v>0</v>
      </c>
      <c r="AL2121" s="493" t="n">
        <v>0</v>
      </c>
      <c r="AM2121" s="493" t="n">
        <v>0</v>
      </c>
      <c r="AN2121" s="493" t="n">
        <v>0</v>
      </c>
      <c r="AO2121" s="493" t="n">
        <v>0</v>
      </c>
      <c r="AP2121" s="493" t="n">
        <v>0</v>
      </c>
      <c r="AQ2121" s="493" t="n">
        <v>0</v>
      </c>
      <c r="AR2121" s="493" t="n">
        <v>0</v>
      </c>
      <c r="AS2121" s="493" t="n">
        <v>0</v>
      </c>
      <c r="AT2121" s="493" t="n">
        <v>0</v>
      </c>
      <c r="AU2121" s="493" t="n">
        <v>0</v>
      </c>
      <c r="AV2121" s="493" t="n">
        <v>0</v>
      </c>
      <c r="AW2121" s="493" t="n">
        <v>0</v>
      </c>
      <c r="AX2121" s="493" t="n">
        <v>0</v>
      </c>
      <c r="AY2121" s="493" t="n">
        <v>864.9</v>
      </c>
      <c r="AZ2121" s="493" t="n">
        <v>0</v>
      </c>
      <c r="BA2121" s="493" t="n">
        <v>0</v>
      </c>
      <c r="BB2121" s="493" t="n">
        <v>857.7</v>
      </c>
      <c r="BC2121" s="493" t="n">
        <v>0</v>
      </c>
      <c r="BD2121" s="493" t="n">
        <v>0</v>
      </c>
      <c r="BE2121" s="493" t="n">
        <v>1241.1</v>
      </c>
      <c r="BF2121" s="493" t="n">
        <v>0</v>
      </c>
      <c r="BG2121" s="493" t="n">
        <v>0</v>
      </c>
      <c r="BH2121" s="493" t="n">
        <v>512.1</v>
      </c>
      <c r="BI2121" s="493" t="n">
        <v>0</v>
      </c>
      <c r="BJ2121" s="493" t="n">
        <v>0</v>
      </c>
      <c r="BK2121" s="493" t="n">
        <v>145.8</v>
      </c>
      <c r="BL2121" s="493" t="n">
        <v>0</v>
      </c>
      <c r="BM2121" s="493" t="n">
        <v>0</v>
      </c>
      <c r="BN2121" s="493" t="n">
        <v>1236.6</v>
      </c>
      <c r="BO2121" s="493" t="n">
        <v>0</v>
      </c>
      <c r="BP2121" s="493" t="n">
        <v>0</v>
      </c>
      <c r="BQ2121" s="493" t="n">
        <v>856.8</v>
      </c>
      <c r="BR2121" s="493" t="n">
        <v>0</v>
      </c>
      <c r="BS2121" s="493" t="n">
        <v>0</v>
      </c>
      <c r="BT2121" s="493" t="n">
        <v>0</v>
      </c>
      <c r="BU2121" s="493" t="n">
        <v>0</v>
      </c>
      <c r="BV2121" s="493" t="n">
        <v>485.4</v>
      </c>
      <c r="BW2121" s="493" t="n">
        <v>0</v>
      </c>
    </row>
    <row r="2122">
      <c r="A2122" t="inlineStr">
        <is>
          <t>[C9D1] Angiotensin-II 길항제, 고혈압제 (C2) 혹은 이뇨제 복합제제</t>
        </is>
      </c>
      <c r="B2122" t="inlineStr">
        <is>
          <t>명문제약</t>
        </is>
      </c>
      <c r="C2122" t="inlineStr">
        <is>
          <t>발사닌 플러스</t>
        </is>
      </c>
      <c r="D2122" t="inlineStr">
        <is>
          <t>명문제약</t>
        </is>
      </c>
      <c r="E2122" t="inlineStr">
        <is>
          <t>hydrochlorothiazide,  valsartan</t>
        </is>
      </c>
      <c r="F2122" t="inlineStr">
        <is>
          <t>병원</t>
        </is>
      </c>
      <c r="G2122" t="inlineStr">
        <is>
          <t>Generic</t>
        </is>
      </c>
      <c r="H2122" s="493" t="n">
        <v>1287.72</v>
      </c>
      <c r="I2122" s="493" t="n">
        <v>726.4</v>
      </c>
      <c r="J2122" s="493" t="n">
        <v>648</v>
      </c>
      <c r="K2122" s="493" t="n">
        <v>575.25</v>
      </c>
      <c r="L2122" s="493" t="n">
        <v>480</v>
      </c>
      <c r="M2122" s="493" t="n">
        <v>214.2</v>
      </c>
      <c r="N2122" s="493" t="n">
        <v>480</v>
      </c>
      <c r="O2122" s="493" t="n">
        <v>441.6</v>
      </c>
      <c r="P2122" s="493" t="n">
        <v>479.7</v>
      </c>
      <c r="Q2122" s="493" t="n">
        <v>673.2</v>
      </c>
      <c r="R2122" s="493" t="n">
        <v>875.7</v>
      </c>
      <c r="S2122" s="493" t="n">
        <v>994.4</v>
      </c>
      <c r="T2122" s="493" t="n">
        <v>1131.6</v>
      </c>
      <c r="U2122" s="493" t="n">
        <v>821.6</v>
      </c>
      <c r="V2122" s="493" t="n">
        <v>845.03</v>
      </c>
      <c r="W2122" s="493" t="n">
        <v>1786.9</v>
      </c>
      <c r="X2122" s="493" t="n">
        <v>1142.4</v>
      </c>
      <c r="Y2122" s="493" t="n">
        <v>1151.8</v>
      </c>
      <c r="Z2122" s="493" t="n">
        <v>901.9</v>
      </c>
      <c r="AA2122" s="493" t="n">
        <v>1609.8</v>
      </c>
      <c r="AB2122" s="493" t="n">
        <v>1052.9</v>
      </c>
      <c r="AC2122" s="493" t="n">
        <v>1463.1</v>
      </c>
      <c r="AD2122" s="493" t="n">
        <v>1347.7</v>
      </c>
      <c r="AE2122" s="493" t="n">
        <v>1685.05</v>
      </c>
      <c r="AF2122" s="493" t="n">
        <v>1422.2</v>
      </c>
      <c r="AG2122" s="493" t="n">
        <v>1605.6</v>
      </c>
      <c r="AH2122" s="493" t="n">
        <v>1115.18</v>
      </c>
      <c r="AI2122" s="493" t="n">
        <v>1928.6</v>
      </c>
      <c r="AJ2122" s="493" t="n">
        <v>1546.5</v>
      </c>
      <c r="AK2122" s="493" t="n">
        <v>1931.1</v>
      </c>
      <c r="AL2122" s="493" t="n">
        <v>1178.85</v>
      </c>
      <c r="AM2122" s="493" t="n">
        <v>2436.73</v>
      </c>
      <c r="AN2122" s="493" t="n">
        <v>970.2</v>
      </c>
      <c r="AO2122" s="493" t="n">
        <v>1505.3</v>
      </c>
      <c r="AP2122" s="493" t="n">
        <v>1152.7</v>
      </c>
      <c r="AQ2122" s="493" t="n">
        <v>1886.4</v>
      </c>
      <c r="AR2122" s="493" t="n">
        <v>2261.7</v>
      </c>
      <c r="AS2122" s="493" t="n">
        <v>1417.46</v>
      </c>
      <c r="AT2122" s="493" t="n">
        <v>2597.8</v>
      </c>
      <c r="AU2122" s="493" t="n">
        <v>1827.15</v>
      </c>
      <c r="AV2122" s="493" t="n">
        <v>2493.8</v>
      </c>
      <c r="AW2122" s="493" t="n">
        <v>1259.25</v>
      </c>
      <c r="AX2122" s="493" t="n">
        <v>1879.61</v>
      </c>
      <c r="AY2122" s="493" t="n">
        <v>1916.56</v>
      </c>
      <c r="AZ2122" s="493" t="n">
        <v>1991.68</v>
      </c>
      <c r="BA2122" s="493" t="n">
        <v>3078.02</v>
      </c>
      <c r="BB2122" s="493" t="n">
        <v>2050.4</v>
      </c>
      <c r="BC2122" s="493" t="n">
        <v>2435.69</v>
      </c>
      <c r="BD2122" s="493" t="n">
        <v>2181.96</v>
      </c>
      <c r="BE2122" s="493" t="n">
        <v>1876.04</v>
      </c>
      <c r="BF2122" s="493" t="n">
        <v>2311.69</v>
      </c>
      <c r="BG2122" s="493" t="n">
        <v>1889.57</v>
      </c>
      <c r="BH2122" s="493" t="n">
        <v>1320</v>
      </c>
      <c r="BI2122" s="493" t="n">
        <v>2099.94</v>
      </c>
      <c r="BJ2122" s="493" t="n">
        <v>1381.13</v>
      </c>
      <c r="BK2122" s="493" t="n">
        <v>1882.78</v>
      </c>
      <c r="BL2122" s="493" t="n">
        <v>1459.39</v>
      </c>
      <c r="BM2122" s="493" t="n">
        <v>2041.74</v>
      </c>
      <c r="BN2122" s="493" t="n">
        <v>1097.78</v>
      </c>
      <c r="BO2122" s="493" t="n">
        <v>1376.47</v>
      </c>
      <c r="BP2122" s="493" t="n">
        <v>1627.18</v>
      </c>
      <c r="BQ2122" s="493" t="n">
        <v>2849.6</v>
      </c>
      <c r="BR2122" s="493" t="n">
        <v>805.47</v>
      </c>
      <c r="BS2122" s="493" t="n">
        <v>1246.72</v>
      </c>
      <c r="BT2122" s="493" t="n">
        <v>1118.46</v>
      </c>
      <c r="BU2122" s="493" t="n">
        <v>1289.32</v>
      </c>
      <c r="BV2122" s="493" t="n">
        <v>1382.24</v>
      </c>
      <c r="BW2122" s="493" t="n">
        <v>1960.2</v>
      </c>
    </row>
    <row r="2123">
      <c r="A2123" t="inlineStr">
        <is>
          <t>[C9D1] Angiotensin-II 길항제, 고혈압제 (C2) 혹은 이뇨제 복합제제</t>
        </is>
      </c>
      <c r="B2123" t="inlineStr">
        <is>
          <t>명문제약</t>
        </is>
      </c>
      <c r="C2123" t="inlineStr">
        <is>
          <t>발사닌 플러스</t>
        </is>
      </c>
      <c r="D2123" t="inlineStr">
        <is>
          <t>명문제약</t>
        </is>
      </c>
      <c r="E2123" t="inlineStr">
        <is>
          <t>hydrochlorothiazide,  valsartan</t>
        </is>
      </c>
      <c r="F2123" t="inlineStr">
        <is>
          <t>의원</t>
        </is>
      </c>
      <c r="G2123" t="inlineStr">
        <is>
          <t>Generic</t>
        </is>
      </c>
      <c r="H2123" s="493" t="n">
        <v>62918.69</v>
      </c>
      <c r="I2123" s="493" t="n">
        <v>61952.07</v>
      </c>
      <c r="J2123" s="493" t="n">
        <v>64275.12</v>
      </c>
      <c r="K2123" s="493" t="n">
        <v>65835.42</v>
      </c>
      <c r="L2123" s="493" t="n">
        <v>61228.84</v>
      </c>
      <c r="M2123" s="493" t="n">
        <v>69247.41</v>
      </c>
      <c r="N2123" s="493" t="n">
        <v>71082.98</v>
      </c>
      <c r="O2123" s="493" t="n">
        <v>69603.98</v>
      </c>
      <c r="P2123" s="493" t="n">
        <v>58999.47</v>
      </c>
      <c r="Q2123" s="493" t="n">
        <v>71303.89</v>
      </c>
      <c r="R2123" s="493" t="n">
        <v>67167</v>
      </c>
      <c r="S2123" s="493" t="n">
        <v>80497.28999999999</v>
      </c>
      <c r="T2123" s="493" t="n">
        <v>70268.55</v>
      </c>
      <c r="U2123" s="493" t="n">
        <v>70829.67</v>
      </c>
      <c r="V2123" s="493" t="n">
        <v>82364.06</v>
      </c>
      <c r="W2123" s="493" t="n">
        <v>83255.14999999999</v>
      </c>
      <c r="X2123" s="493" t="n">
        <v>99246.62</v>
      </c>
      <c r="Y2123" s="493" t="n">
        <v>108185.33</v>
      </c>
      <c r="Z2123" s="493" t="n">
        <v>103288.98</v>
      </c>
      <c r="AA2123" s="493" t="n">
        <v>104940.63</v>
      </c>
      <c r="AB2123" s="493" t="n">
        <v>99680.84</v>
      </c>
      <c r="AC2123" s="493" t="n">
        <v>114225.07</v>
      </c>
      <c r="AD2123" s="493" t="n">
        <v>110179.66</v>
      </c>
      <c r="AE2123" s="493" t="n">
        <v>117029.48</v>
      </c>
      <c r="AF2123" s="493" t="n">
        <v>105822.35</v>
      </c>
      <c r="AG2123" s="493" t="n">
        <v>105689.48</v>
      </c>
      <c r="AH2123" s="493" t="n">
        <v>102611.11</v>
      </c>
      <c r="AI2123" s="493" t="n">
        <v>97703.89999999999</v>
      </c>
      <c r="AJ2123" s="493" t="n">
        <v>119432.62</v>
      </c>
      <c r="AK2123" s="493" t="n">
        <v>109654.43</v>
      </c>
      <c r="AL2123" s="493" t="n">
        <v>104600.98</v>
      </c>
      <c r="AM2123" s="493" t="n">
        <v>94403.62</v>
      </c>
      <c r="AN2123" s="493" t="n">
        <v>95734.59</v>
      </c>
      <c r="AO2123" s="493" t="n">
        <v>102938.22</v>
      </c>
      <c r="AP2123" s="493" t="n">
        <v>102149.87</v>
      </c>
      <c r="AQ2123" s="493" t="n">
        <v>95956.62</v>
      </c>
      <c r="AR2123" s="493" t="n">
        <v>107841.22</v>
      </c>
      <c r="AS2123" s="493" t="n">
        <v>102075.26</v>
      </c>
      <c r="AT2123" s="493" t="n">
        <v>102220.02</v>
      </c>
      <c r="AU2123" s="493" t="n">
        <v>107634.98</v>
      </c>
      <c r="AV2123" s="493" t="n">
        <v>105949.25</v>
      </c>
      <c r="AW2123" s="493" t="n">
        <v>93857.87</v>
      </c>
      <c r="AX2123" s="493" t="n">
        <v>115235.63</v>
      </c>
      <c r="AY2123" s="493" t="n">
        <v>108687.38</v>
      </c>
      <c r="AZ2123" s="493" t="n">
        <v>100404.87</v>
      </c>
      <c r="BA2123" s="493" t="n">
        <v>112813.39</v>
      </c>
      <c r="BB2123" s="493" t="n">
        <v>104788.88</v>
      </c>
      <c r="BC2123" s="493" t="n">
        <v>110172.83</v>
      </c>
      <c r="BD2123" s="493" t="n">
        <v>110127.18</v>
      </c>
      <c r="BE2123" s="493" t="n">
        <v>103728.84</v>
      </c>
      <c r="BF2123" s="493" t="n">
        <v>106750.68</v>
      </c>
      <c r="BG2123" s="493" t="n">
        <v>114186.71</v>
      </c>
      <c r="BH2123" s="493" t="n">
        <v>110030.05</v>
      </c>
      <c r="BI2123" s="493" t="n">
        <v>105074.64</v>
      </c>
      <c r="BJ2123" s="493" t="n">
        <v>112251.89</v>
      </c>
      <c r="BK2123" s="493" t="n">
        <v>114808.57</v>
      </c>
      <c r="BL2123" s="493" t="n">
        <v>120049.45</v>
      </c>
      <c r="BM2123" s="493" t="n">
        <v>114676.07</v>
      </c>
      <c r="BN2123" s="493" t="n">
        <v>94904.11</v>
      </c>
      <c r="BO2123" s="493" t="n">
        <v>114099.06</v>
      </c>
      <c r="BP2123" s="493" t="n">
        <v>100196.62</v>
      </c>
      <c r="BQ2123" s="493" t="n">
        <v>96462.98</v>
      </c>
      <c r="BR2123" s="493" t="n">
        <v>99272.08</v>
      </c>
      <c r="BS2123" s="493" t="n">
        <v>119517.99</v>
      </c>
      <c r="BT2123" s="493" t="n">
        <v>100273.76</v>
      </c>
      <c r="BU2123" s="493" t="n">
        <v>103806.58</v>
      </c>
      <c r="BV2123" s="493" t="n">
        <v>116781.2</v>
      </c>
      <c r="BW2123" s="493" t="n">
        <v>113520.91</v>
      </c>
    </row>
    <row r="2124">
      <c r="A2124" t="inlineStr">
        <is>
          <t>[C9D1] Angiotensin-II 길항제, 고혈압제 (C2) 혹은 이뇨제 복합제제</t>
        </is>
      </c>
      <c r="B2124" t="inlineStr">
        <is>
          <t>명문제약</t>
        </is>
      </c>
      <c r="C2124" t="inlineStr">
        <is>
          <t>발사닌 플러스</t>
        </is>
      </c>
      <c r="D2124" t="inlineStr">
        <is>
          <t>명문제약</t>
        </is>
      </c>
      <c r="E2124" t="inlineStr">
        <is>
          <t>hydrochlorothiazide,  valsartan</t>
        </is>
      </c>
      <c r="F2124" t="inlineStr">
        <is>
          <t>보건소</t>
        </is>
      </c>
      <c r="G2124" t="inlineStr">
        <is>
          <t>Generic</t>
        </is>
      </c>
      <c r="H2124" s="493" t="n">
        <v>1505.25</v>
      </c>
      <c r="I2124" s="493" t="n">
        <v>2432.95</v>
      </c>
      <c r="J2124" s="493" t="n">
        <v>3056.4</v>
      </c>
      <c r="K2124" s="493" t="n">
        <v>2034.5</v>
      </c>
      <c r="L2124" s="493" t="n">
        <v>2293.2</v>
      </c>
      <c r="M2124" s="493" t="n">
        <v>2544.9</v>
      </c>
      <c r="N2124" s="493" t="n">
        <v>1839.6</v>
      </c>
      <c r="O2124" s="493" t="n">
        <v>2101</v>
      </c>
      <c r="P2124" s="493" t="n">
        <v>1068.6</v>
      </c>
      <c r="Q2124" s="493" t="n">
        <v>1641.9</v>
      </c>
      <c r="R2124" s="493" t="n">
        <v>2309.1</v>
      </c>
      <c r="S2124" s="493" t="n">
        <v>2341.8</v>
      </c>
      <c r="T2124" s="493" t="n">
        <v>1099.2</v>
      </c>
      <c r="U2124" s="493" t="n">
        <v>1492.2</v>
      </c>
      <c r="V2124" s="493" t="n">
        <v>1557.6</v>
      </c>
      <c r="W2124" s="493" t="n">
        <v>800.4</v>
      </c>
      <c r="X2124" s="493" t="n">
        <v>1651.5</v>
      </c>
      <c r="Y2124" s="493" t="n">
        <v>525.3</v>
      </c>
      <c r="Z2124" s="493" t="n">
        <v>1868.7</v>
      </c>
      <c r="AA2124" s="493" t="n">
        <v>537.9</v>
      </c>
      <c r="AB2124" s="493" t="n">
        <v>1508.7</v>
      </c>
      <c r="AC2124" s="493" t="n">
        <v>1592.7</v>
      </c>
      <c r="AD2124" s="493" t="n">
        <v>1105.2</v>
      </c>
      <c r="AE2124" s="493" t="n">
        <v>441</v>
      </c>
      <c r="AF2124" s="493" t="n">
        <v>1486.2</v>
      </c>
      <c r="AG2124" s="493" t="n">
        <v>959.4</v>
      </c>
      <c r="AH2124" s="493" t="n">
        <v>1069.8</v>
      </c>
      <c r="AI2124" s="493" t="n">
        <v>729.6</v>
      </c>
      <c r="AJ2124" s="493" t="n">
        <v>1833.6</v>
      </c>
      <c r="AK2124" s="493" t="n">
        <v>846.9</v>
      </c>
      <c r="AL2124" s="493" t="n">
        <v>850.2</v>
      </c>
      <c r="AM2124" s="493" t="n">
        <v>548.4</v>
      </c>
      <c r="AN2124" s="493" t="n">
        <v>959.4</v>
      </c>
      <c r="AO2124" s="493" t="n">
        <v>1066.8</v>
      </c>
      <c r="AP2124" s="493" t="n">
        <v>1249.2</v>
      </c>
      <c r="AQ2124" s="493" t="n">
        <v>905.1</v>
      </c>
      <c r="AR2124" s="493" t="n">
        <v>332.1</v>
      </c>
      <c r="AS2124" s="493" t="n">
        <v>1965.3</v>
      </c>
      <c r="AT2124" s="493" t="n">
        <v>467.1</v>
      </c>
      <c r="AU2124" s="493" t="n">
        <v>1797</v>
      </c>
      <c r="AV2124" s="493" t="n">
        <v>681.3</v>
      </c>
      <c r="AW2124" s="493" t="n">
        <v>1658.7</v>
      </c>
      <c r="AX2124" s="493" t="n">
        <v>1034.1</v>
      </c>
      <c r="AY2124" s="493" t="n">
        <v>1410.6</v>
      </c>
      <c r="AZ2124" s="493" t="n">
        <v>2448.3</v>
      </c>
      <c r="BA2124" s="493" t="n">
        <v>698.4</v>
      </c>
      <c r="BB2124" s="493" t="n">
        <v>1575</v>
      </c>
      <c r="BC2124" s="493" t="n">
        <v>633.3</v>
      </c>
      <c r="BD2124" s="493" t="n">
        <v>2190</v>
      </c>
      <c r="BE2124" s="493" t="n">
        <v>1045.2</v>
      </c>
      <c r="BF2124" s="493" t="n">
        <v>803.4</v>
      </c>
      <c r="BG2124" s="493" t="n">
        <v>2682.3</v>
      </c>
      <c r="BH2124" s="493" t="n">
        <v>2367.9</v>
      </c>
      <c r="BI2124" s="493" t="n">
        <v>606.6</v>
      </c>
      <c r="BJ2124" s="493" t="n">
        <v>1552.5</v>
      </c>
      <c r="BK2124" s="493" t="n">
        <v>437.4</v>
      </c>
      <c r="BL2124" s="493" t="n">
        <v>852</v>
      </c>
      <c r="BM2124" s="493" t="n">
        <v>1710.3</v>
      </c>
      <c r="BN2124" s="493" t="n">
        <v>119.7</v>
      </c>
      <c r="BO2124" s="493" t="n">
        <v>916.2</v>
      </c>
      <c r="BP2124" s="493" t="n">
        <v>901.8</v>
      </c>
      <c r="BQ2124" s="493" t="n">
        <v>1191.3</v>
      </c>
      <c r="BR2124" s="493" t="n">
        <v>586.8</v>
      </c>
      <c r="BS2124" s="493" t="n">
        <v>476.1</v>
      </c>
      <c r="BT2124" s="493" t="n">
        <v>648.9</v>
      </c>
      <c r="BU2124" s="493" t="n">
        <v>559.8</v>
      </c>
      <c r="BV2124" s="493" t="n">
        <v>574.2</v>
      </c>
      <c r="BW2124" s="493" t="n">
        <v>432</v>
      </c>
    </row>
    <row r="2125">
      <c r="A2125" t="inlineStr">
        <is>
          <t>[C9D1] Angiotensin-II 길항제, 고혈압제 (C2) 혹은 이뇨제 복합제제</t>
        </is>
      </c>
      <c r="B2125" t="inlineStr">
        <is>
          <t>명문제약</t>
        </is>
      </c>
      <c r="C2125" t="inlineStr">
        <is>
          <t>칸데산 플러스</t>
        </is>
      </c>
      <c r="D2125" t="inlineStr">
        <is>
          <t>명문제약</t>
        </is>
      </c>
      <c r="E2125" t="inlineStr">
        <is>
          <t>candesartan cilexetil,  hydrochlorothiazide</t>
        </is>
      </c>
      <c r="F2125" t="inlineStr">
        <is>
          <t>상급종합병원</t>
        </is>
      </c>
      <c r="G2125" t="inlineStr">
        <is>
          <t>Generic</t>
        </is>
      </c>
      <c r="H2125" s="493" t="n">
        <v>0</v>
      </c>
      <c r="I2125" s="493" t="n">
        <v>14632.8</v>
      </c>
      <c r="J2125" s="493" t="n">
        <v>0</v>
      </c>
      <c r="K2125" s="493" t="n">
        <v>0</v>
      </c>
      <c r="L2125" s="493" t="n">
        <v>14642.81</v>
      </c>
      <c r="M2125" s="493" t="n">
        <v>0</v>
      </c>
      <c r="N2125" s="493" t="n">
        <v>0</v>
      </c>
      <c r="O2125" s="493" t="n">
        <v>14820.26</v>
      </c>
      <c r="P2125" s="493" t="n">
        <v>0</v>
      </c>
      <c r="Q2125" s="493" t="n">
        <v>0</v>
      </c>
      <c r="R2125" s="493" t="n">
        <v>13522.6</v>
      </c>
      <c r="S2125" s="493" t="n">
        <v>0</v>
      </c>
      <c r="T2125" s="493" t="n">
        <v>0</v>
      </c>
      <c r="U2125" s="493" t="n">
        <v>17308.8</v>
      </c>
      <c r="V2125" s="493" t="n">
        <v>0</v>
      </c>
      <c r="W2125" s="493" t="n">
        <v>0</v>
      </c>
      <c r="X2125" s="493" t="n">
        <v>0</v>
      </c>
      <c r="Y2125" s="493" t="n">
        <v>17853.6</v>
      </c>
      <c r="Z2125" s="493" t="n">
        <v>0</v>
      </c>
      <c r="AA2125" s="493" t="n">
        <v>0</v>
      </c>
      <c r="AB2125" s="493" t="n">
        <v>0</v>
      </c>
      <c r="AC2125" s="493" t="n">
        <v>0</v>
      </c>
      <c r="AD2125" s="493" t="n">
        <v>0</v>
      </c>
      <c r="AE2125" s="493" t="n">
        <v>0</v>
      </c>
      <c r="AF2125" s="493" t="n">
        <v>0</v>
      </c>
      <c r="AG2125" s="493" t="n">
        <v>0</v>
      </c>
      <c r="AH2125" s="493" t="n">
        <v>0</v>
      </c>
      <c r="AI2125" s="493" t="n">
        <v>0</v>
      </c>
      <c r="AJ2125" s="493" t="n">
        <v>0</v>
      </c>
      <c r="AK2125" s="493" t="n">
        <v>0</v>
      </c>
      <c r="AL2125" s="493" t="n">
        <v>0</v>
      </c>
      <c r="AM2125" s="493" t="n">
        <v>0</v>
      </c>
      <c r="AN2125" s="493" t="n">
        <v>0</v>
      </c>
      <c r="AO2125" s="493" t="n">
        <v>0</v>
      </c>
      <c r="AP2125" s="493" t="n">
        <v>0</v>
      </c>
      <c r="AQ2125" s="493" t="n">
        <v>0</v>
      </c>
      <c r="AR2125" s="493" t="n">
        <v>0</v>
      </c>
      <c r="AS2125" s="493" t="n">
        <v>0</v>
      </c>
      <c r="AT2125" s="493" t="n">
        <v>0</v>
      </c>
      <c r="AU2125" s="493" t="n">
        <v>0</v>
      </c>
      <c r="AV2125" s="493" t="n">
        <v>0</v>
      </c>
      <c r="AW2125" s="493" t="n">
        <v>0</v>
      </c>
      <c r="AX2125" s="493" t="n">
        <v>0</v>
      </c>
      <c r="AY2125" s="493" t="n">
        <v>0</v>
      </c>
      <c r="AZ2125" s="493" t="n">
        <v>0</v>
      </c>
      <c r="BA2125" s="493" t="n">
        <v>0</v>
      </c>
      <c r="BB2125" s="493" t="n">
        <v>0</v>
      </c>
      <c r="BC2125" s="493" t="n">
        <v>0</v>
      </c>
      <c r="BD2125" s="493" t="n">
        <v>0</v>
      </c>
      <c r="BE2125" s="493" t="n">
        <v>0</v>
      </c>
      <c r="BF2125" s="493" t="n">
        <v>0</v>
      </c>
      <c r="BG2125" s="493" t="n">
        <v>0</v>
      </c>
      <c r="BH2125" s="493" t="n">
        <v>0</v>
      </c>
      <c r="BI2125" s="493" t="n">
        <v>0</v>
      </c>
      <c r="BJ2125" s="493" t="n">
        <v>0</v>
      </c>
      <c r="BK2125" s="493" t="n">
        <v>0</v>
      </c>
      <c r="BL2125" s="493" t="n">
        <v>0</v>
      </c>
      <c r="BM2125" s="493" t="n">
        <v>0</v>
      </c>
      <c r="BN2125" s="493" t="n">
        <v>0</v>
      </c>
      <c r="BO2125" s="493" t="n">
        <v>0</v>
      </c>
      <c r="BP2125" s="493" t="n">
        <v>0</v>
      </c>
      <c r="BQ2125" s="493" t="n">
        <v>284.9</v>
      </c>
      <c r="BR2125" s="493" t="n">
        <v>0</v>
      </c>
      <c r="BS2125" s="493" t="n">
        <v>0</v>
      </c>
      <c r="BT2125" s="493" t="n">
        <v>0</v>
      </c>
      <c r="BU2125" s="493" t="n">
        <v>0</v>
      </c>
      <c r="BV2125" s="493" t="n">
        <v>0</v>
      </c>
      <c r="BW2125" s="493" t="n">
        <v>0</v>
      </c>
    </row>
    <row r="2126">
      <c r="A2126" t="inlineStr">
        <is>
          <t>[C9D1] Angiotensin-II 길항제, 고혈압제 (C2) 혹은 이뇨제 복합제제</t>
        </is>
      </c>
      <c r="B2126" t="inlineStr">
        <is>
          <t>명문제약</t>
        </is>
      </c>
      <c r="C2126" t="inlineStr">
        <is>
          <t>칸데산 플러스</t>
        </is>
      </c>
      <c r="D2126" t="inlineStr">
        <is>
          <t>명문제약</t>
        </is>
      </c>
      <c r="E2126" t="inlineStr">
        <is>
          <t>candesartan cilexetil,  hydrochlorothiazide</t>
        </is>
      </c>
      <c r="F2126" t="inlineStr">
        <is>
          <t>종합병원</t>
        </is>
      </c>
      <c r="G2126" t="inlineStr">
        <is>
          <t>Generic</t>
        </is>
      </c>
      <c r="H2126" s="493" t="n">
        <v>0</v>
      </c>
      <c r="I2126" s="493" t="n">
        <v>0</v>
      </c>
      <c r="J2126" s="493" t="n">
        <v>0</v>
      </c>
      <c r="K2126" s="493" t="n">
        <v>0</v>
      </c>
      <c r="L2126" s="493" t="n">
        <v>0</v>
      </c>
      <c r="M2126" s="493" t="n">
        <v>0</v>
      </c>
      <c r="N2126" s="493" t="n">
        <v>0</v>
      </c>
      <c r="O2126" s="493" t="n">
        <v>506.52</v>
      </c>
      <c r="P2126" s="493" t="n">
        <v>0</v>
      </c>
      <c r="Q2126" s="493" t="n">
        <v>0</v>
      </c>
      <c r="R2126" s="493" t="n">
        <v>0</v>
      </c>
      <c r="S2126" s="493" t="n">
        <v>0</v>
      </c>
      <c r="T2126" s="493" t="n">
        <v>0</v>
      </c>
      <c r="U2126" s="493" t="n">
        <v>0</v>
      </c>
      <c r="V2126" s="493" t="n">
        <v>0</v>
      </c>
      <c r="W2126" s="493" t="n">
        <v>0</v>
      </c>
      <c r="X2126" s="493" t="n">
        <v>0</v>
      </c>
      <c r="Y2126" s="493" t="n">
        <v>0</v>
      </c>
      <c r="Z2126" s="493" t="n">
        <v>0</v>
      </c>
      <c r="AA2126" s="493" t="n">
        <v>0</v>
      </c>
      <c r="AB2126" s="493" t="n">
        <v>0</v>
      </c>
      <c r="AC2126" s="493" t="n">
        <v>0</v>
      </c>
      <c r="AD2126" s="493" t="n">
        <v>0</v>
      </c>
      <c r="AE2126" s="493" t="n">
        <v>0</v>
      </c>
      <c r="AF2126" s="493" t="n">
        <v>0</v>
      </c>
      <c r="AG2126" s="493" t="n">
        <v>0</v>
      </c>
      <c r="AH2126" s="493" t="n">
        <v>0</v>
      </c>
      <c r="AI2126" s="493" t="n">
        <v>0</v>
      </c>
      <c r="AJ2126" s="493" t="n">
        <v>0</v>
      </c>
      <c r="AK2126" s="493" t="n">
        <v>0</v>
      </c>
      <c r="AL2126" s="493" t="n">
        <v>0</v>
      </c>
      <c r="AM2126" s="493" t="n">
        <v>0</v>
      </c>
      <c r="AN2126" s="493" t="n">
        <v>0</v>
      </c>
      <c r="AO2126" s="493" t="n">
        <v>0</v>
      </c>
      <c r="AP2126" s="493" t="n">
        <v>0</v>
      </c>
      <c r="AQ2126" s="493" t="n">
        <v>99.59999999999999</v>
      </c>
      <c r="AR2126" s="493" t="n">
        <v>0</v>
      </c>
      <c r="AS2126" s="493" t="n">
        <v>102</v>
      </c>
      <c r="AT2126" s="493" t="n">
        <v>0</v>
      </c>
      <c r="AU2126" s="493" t="n">
        <v>620.4</v>
      </c>
      <c r="AV2126" s="493" t="n">
        <v>0</v>
      </c>
      <c r="AW2126" s="493" t="n">
        <v>102.6</v>
      </c>
      <c r="AX2126" s="493" t="n">
        <v>0</v>
      </c>
      <c r="AY2126" s="493" t="n">
        <v>348.6</v>
      </c>
      <c r="AZ2126" s="493" t="n">
        <v>0</v>
      </c>
      <c r="BA2126" s="493" t="n">
        <v>107.4</v>
      </c>
      <c r="BB2126" s="493" t="n">
        <v>0</v>
      </c>
      <c r="BC2126" s="493" t="n">
        <v>351.6</v>
      </c>
      <c r="BD2126" s="493" t="n">
        <v>0</v>
      </c>
      <c r="BE2126" s="493" t="n">
        <v>348</v>
      </c>
      <c r="BF2126" s="493" t="n">
        <v>0</v>
      </c>
      <c r="BG2126" s="493" t="n">
        <v>112.2</v>
      </c>
      <c r="BH2126" s="493" t="n">
        <v>0</v>
      </c>
      <c r="BI2126" s="493" t="n">
        <v>591</v>
      </c>
      <c r="BJ2126" s="493" t="n">
        <v>0</v>
      </c>
      <c r="BK2126" s="493" t="n">
        <v>107.4</v>
      </c>
      <c r="BL2126" s="493" t="n">
        <v>152.1</v>
      </c>
      <c r="BM2126" s="493" t="n">
        <v>117</v>
      </c>
      <c r="BN2126" s="493" t="n">
        <v>0</v>
      </c>
      <c r="BO2126" s="493" t="n">
        <v>787.2</v>
      </c>
      <c r="BP2126" s="493" t="n">
        <v>0</v>
      </c>
      <c r="BQ2126" s="493" t="n">
        <v>677.7</v>
      </c>
      <c r="BR2126" s="493" t="n">
        <v>0</v>
      </c>
      <c r="BS2126" s="493" t="n">
        <v>122.4</v>
      </c>
      <c r="BT2126" s="493" t="n">
        <v>5165.1</v>
      </c>
      <c r="BU2126" s="493" t="n">
        <v>8776.9</v>
      </c>
      <c r="BV2126" s="493" t="n">
        <v>7226.12</v>
      </c>
      <c r="BW2126" s="493" t="n">
        <v>6754.5</v>
      </c>
    </row>
    <row r="2127">
      <c r="A2127" t="inlineStr">
        <is>
          <t>[C9D1] Angiotensin-II 길항제, 고혈압제 (C2) 혹은 이뇨제 복합제제</t>
        </is>
      </c>
      <c r="B2127" t="inlineStr">
        <is>
          <t>명문제약</t>
        </is>
      </c>
      <c r="C2127" t="inlineStr">
        <is>
          <t>칸데산 플러스</t>
        </is>
      </c>
      <c r="D2127" t="inlineStr">
        <is>
          <t>명문제약</t>
        </is>
      </c>
      <c r="E2127" t="inlineStr">
        <is>
          <t>candesartan cilexetil,  hydrochlorothiazide</t>
        </is>
      </c>
      <c r="F2127" t="inlineStr">
        <is>
          <t>병원</t>
        </is>
      </c>
      <c r="G2127" t="inlineStr">
        <is>
          <t>Generic</t>
        </is>
      </c>
      <c r="H2127" s="493" t="n">
        <v>800.9</v>
      </c>
      <c r="I2127" s="493" t="n">
        <v>421.08</v>
      </c>
      <c r="J2127" s="493" t="n">
        <v>1237.53</v>
      </c>
      <c r="K2127" s="493" t="n">
        <v>336.14</v>
      </c>
      <c r="L2127" s="493" t="n">
        <v>529.84</v>
      </c>
      <c r="M2127" s="493" t="n">
        <v>681</v>
      </c>
      <c r="N2127" s="493" t="n">
        <v>121.06</v>
      </c>
      <c r="O2127" s="493" t="n">
        <v>481.82</v>
      </c>
      <c r="P2127" s="493" t="n">
        <v>999.34</v>
      </c>
      <c r="Q2127" s="493" t="n">
        <v>199.08</v>
      </c>
      <c r="R2127" s="493" t="n">
        <v>511.88</v>
      </c>
      <c r="S2127" s="493" t="n">
        <v>1059.95</v>
      </c>
      <c r="T2127" s="493" t="n">
        <v>2215.4</v>
      </c>
      <c r="U2127" s="493" t="n">
        <v>1933.54</v>
      </c>
      <c r="V2127" s="493" t="n">
        <v>2428.9</v>
      </c>
      <c r="W2127" s="493" t="n">
        <v>3152.88</v>
      </c>
      <c r="X2127" s="493" t="n">
        <v>3286.2</v>
      </c>
      <c r="Y2127" s="493" t="n">
        <v>1662.52</v>
      </c>
      <c r="Z2127" s="493" t="n">
        <v>2525.88</v>
      </c>
      <c r="AA2127" s="493" t="n">
        <v>2487.1</v>
      </c>
      <c r="AB2127" s="493" t="n">
        <v>1564.5</v>
      </c>
      <c r="AC2127" s="493" t="n">
        <v>1923</v>
      </c>
      <c r="AD2127" s="493" t="n">
        <v>1240</v>
      </c>
      <c r="AE2127" s="493" t="n">
        <v>437.1</v>
      </c>
      <c r="AF2127" s="493" t="n">
        <v>1562.2</v>
      </c>
      <c r="AG2127" s="493" t="n">
        <v>559.5</v>
      </c>
      <c r="AH2127" s="493" t="n">
        <v>1123.95</v>
      </c>
      <c r="AI2127" s="493" t="n">
        <v>396.8</v>
      </c>
      <c r="AJ2127" s="493" t="n">
        <v>1082.1</v>
      </c>
      <c r="AK2127" s="493" t="n">
        <v>699</v>
      </c>
      <c r="AL2127" s="493" t="n">
        <v>1085.4</v>
      </c>
      <c r="AM2127" s="493" t="n">
        <v>1517.1</v>
      </c>
      <c r="AN2127" s="493" t="n">
        <v>1095.9</v>
      </c>
      <c r="AO2127" s="493" t="n">
        <v>5469.16</v>
      </c>
      <c r="AP2127" s="493" t="n">
        <v>5835.9</v>
      </c>
      <c r="AQ2127" s="493" t="n">
        <v>6842.7</v>
      </c>
      <c r="AR2127" s="493" t="n">
        <v>6563.94</v>
      </c>
      <c r="AS2127" s="493" t="n">
        <v>7429.26</v>
      </c>
      <c r="AT2127" s="493" t="n">
        <v>11576.62</v>
      </c>
      <c r="AU2127" s="493" t="n">
        <v>10430.56</v>
      </c>
      <c r="AV2127" s="493" t="n">
        <v>13801.14</v>
      </c>
      <c r="AW2127" s="493" t="n">
        <v>12001.37</v>
      </c>
      <c r="AX2127" s="493" t="n">
        <v>11782.32</v>
      </c>
      <c r="AY2127" s="493" t="n">
        <v>8843.040000000001</v>
      </c>
      <c r="AZ2127" s="493" t="n">
        <v>9633.5</v>
      </c>
      <c r="BA2127" s="493" t="n">
        <v>8797.65</v>
      </c>
      <c r="BB2127" s="493" t="n">
        <v>11340.18</v>
      </c>
      <c r="BC2127" s="493" t="n">
        <v>7487.01</v>
      </c>
      <c r="BD2127" s="493" t="n">
        <v>10882.61</v>
      </c>
      <c r="BE2127" s="493" t="n">
        <v>8336.030000000001</v>
      </c>
      <c r="BF2127" s="493" t="n">
        <v>10060.77</v>
      </c>
      <c r="BG2127" s="493" t="n">
        <v>10876</v>
      </c>
      <c r="BH2127" s="493" t="n">
        <v>9973.91</v>
      </c>
      <c r="BI2127" s="493" t="n">
        <v>8589.15</v>
      </c>
      <c r="BJ2127" s="493" t="n">
        <v>8955.27</v>
      </c>
      <c r="BK2127" s="493" t="n">
        <v>8506.780000000001</v>
      </c>
      <c r="BL2127" s="493" t="n">
        <v>9129.92</v>
      </c>
      <c r="BM2127" s="493" t="n">
        <v>9614.6</v>
      </c>
      <c r="BN2127" s="493" t="n">
        <v>7941.24</v>
      </c>
      <c r="BO2127" s="493" t="n">
        <v>7244.02</v>
      </c>
      <c r="BP2127" s="493" t="n">
        <v>11012.61</v>
      </c>
      <c r="BQ2127" s="493" t="n">
        <v>13987.26</v>
      </c>
      <c r="BR2127" s="493" t="n">
        <v>12603.85</v>
      </c>
      <c r="BS2127" s="493" t="n">
        <v>12182.06</v>
      </c>
      <c r="BT2127" s="493" t="n">
        <v>14482.95</v>
      </c>
      <c r="BU2127" s="493" t="n">
        <v>9381.469999999999</v>
      </c>
      <c r="BV2127" s="493" t="n">
        <v>13979.19</v>
      </c>
      <c r="BW2127" s="493" t="n">
        <v>11303.33</v>
      </c>
    </row>
    <row r="2128">
      <c r="A2128" t="inlineStr">
        <is>
          <t>[C9D1] Angiotensin-II 길항제, 고혈압제 (C2) 혹은 이뇨제 복합제제</t>
        </is>
      </c>
      <c r="B2128" t="inlineStr">
        <is>
          <t>명문제약</t>
        </is>
      </c>
      <c r="C2128" t="inlineStr">
        <is>
          <t>칸데산 플러스</t>
        </is>
      </c>
      <c r="D2128" t="inlineStr">
        <is>
          <t>명문제약</t>
        </is>
      </c>
      <c r="E2128" t="inlineStr">
        <is>
          <t>candesartan cilexetil,  hydrochlorothiazide</t>
        </is>
      </c>
      <c r="F2128" t="inlineStr">
        <is>
          <t>의원</t>
        </is>
      </c>
      <c r="G2128" t="inlineStr">
        <is>
          <t>Generic</t>
        </is>
      </c>
      <c r="H2128" s="493" t="n">
        <v>42020.52</v>
      </c>
      <c r="I2128" s="493" t="n">
        <v>47831.58</v>
      </c>
      <c r="J2128" s="493" t="n">
        <v>49316.02</v>
      </c>
      <c r="K2128" s="493" t="n">
        <v>56337.82</v>
      </c>
      <c r="L2128" s="493" t="n">
        <v>59500.85</v>
      </c>
      <c r="M2128" s="493" t="n">
        <v>60567</v>
      </c>
      <c r="N2128" s="493" t="n">
        <v>67525.42</v>
      </c>
      <c r="O2128" s="493" t="n">
        <v>69113.78</v>
      </c>
      <c r="P2128" s="493" t="n">
        <v>68068.89</v>
      </c>
      <c r="Q2128" s="493" t="n">
        <v>71319.3</v>
      </c>
      <c r="R2128" s="493" t="n">
        <v>74031.35000000001</v>
      </c>
      <c r="S2128" s="493" t="n">
        <v>87816.36</v>
      </c>
      <c r="T2128" s="493" t="n">
        <v>71902.98</v>
      </c>
      <c r="U2128" s="493" t="n">
        <v>73083.88</v>
      </c>
      <c r="V2128" s="493" t="n">
        <v>77356.97</v>
      </c>
      <c r="W2128" s="493" t="n">
        <v>83344.14999999999</v>
      </c>
      <c r="X2128" s="493" t="n">
        <v>83595.42999999999</v>
      </c>
      <c r="Y2128" s="493" t="n">
        <v>82559.57000000001</v>
      </c>
      <c r="Z2128" s="493" t="n">
        <v>81208.42999999999</v>
      </c>
      <c r="AA2128" s="493" t="n">
        <v>89678.13</v>
      </c>
      <c r="AB2128" s="493" t="n">
        <v>82813.21000000001</v>
      </c>
      <c r="AC2128" s="493" t="n">
        <v>85073.89999999999</v>
      </c>
      <c r="AD2128" s="493" t="n">
        <v>89997.42999999999</v>
      </c>
      <c r="AE2128" s="493" t="n">
        <v>96372.17</v>
      </c>
      <c r="AF2128" s="493" t="n">
        <v>86800.36</v>
      </c>
      <c r="AG2128" s="493" t="n">
        <v>89493.37</v>
      </c>
      <c r="AH2128" s="493" t="n">
        <v>95748.11</v>
      </c>
      <c r="AI2128" s="493" t="n">
        <v>86771.05</v>
      </c>
      <c r="AJ2128" s="493" t="n">
        <v>104827.23</v>
      </c>
      <c r="AK2128" s="493" t="n">
        <v>96681.10000000001</v>
      </c>
      <c r="AL2128" s="493" t="n">
        <v>92793.22</v>
      </c>
      <c r="AM2128" s="493" t="n">
        <v>107686.05</v>
      </c>
      <c r="AN2128" s="493" t="n">
        <v>89776.25999999999</v>
      </c>
      <c r="AO2128" s="493" t="n">
        <v>103174.15</v>
      </c>
      <c r="AP2128" s="493" t="n">
        <v>118046.89</v>
      </c>
      <c r="AQ2128" s="493" t="n">
        <v>125408.01</v>
      </c>
      <c r="AR2128" s="493" t="n">
        <v>126695.9</v>
      </c>
      <c r="AS2128" s="493" t="n">
        <v>133210.29</v>
      </c>
      <c r="AT2128" s="493" t="n">
        <v>130011.31</v>
      </c>
      <c r="AU2128" s="493" t="n">
        <v>128341.55</v>
      </c>
      <c r="AV2128" s="493" t="n">
        <v>136214.59</v>
      </c>
      <c r="AW2128" s="493" t="n">
        <v>126109.28</v>
      </c>
      <c r="AX2128" s="493" t="n">
        <v>131046.02</v>
      </c>
      <c r="AY2128" s="493" t="n">
        <v>132368.88</v>
      </c>
      <c r="AZ2128" s="493" t="n">
        <v>132935.7</v>
      </c>
      <c r="BA2128" s="493" t="n">
        <v>125642.65</v>
      </c>
      <c r="BB2128" s="493" t="n">
        <v>126641.7</v>
      </c>
      <c r="BC2128" s="493" t="n">
        <v>141801.69</v>
      </c>
      <c r="BD2128" s="493" t="n">
        <v>138904.64</v>
      </c>
      <c r="BE2128" s="493" t="n">
        <v>130964.84</v>
      </c>
      <c r="BF2128" s="493" t="n">
        <v>128137.87</v>
      </c>
      <c r="BG2128" s="493" t="n">
        <v>132648.62</v>
      </c>
      <c r="BH2128" s="493" t="n">
        <v>128821.29</v>
      </c>
      <c r="BI2128" s="493" t="n">
        <v>126405.28</v>
      </c>
      <c r="BJ2128" s="493" t="n">
        <v>145024.97</v>
      </c>
      <c r="BK2128" s="493" t="n">
        <v>115527.85</v>
      </c>
      <c r="BL2128" s="493" t="n">
        <v>142421.03</v>
      </c>
      <c r="BM2128" s="493" t="n">
        <v>120383.15</v>
      </c>
      <c r="BN2128" s="493" t="n">
        <v>110056.93</v>
      </c>
      <c r="BO2128" s="493" t="n">
        <v>132462.16</v>
      </c>
      <c r="BP2128" s="493" t="n">
        <v>112500.94</v>
      </c>
      <c r="BQ2128" s="493" t="n">
        <v>109895.27</v>
      </c>
      <c r="BR2128" s="493" t="n">
        <v>129553.96</v>
      </c>
      <c r="BS2128" s="493" t="n">
        <v>118736.69</v>
      </c>
      <c r="BT2128" s="493" t="n">
        <v>134956.93</v>
      </c>
      <c r="BU2128" s="493" t="n">
        <v>133214.29</v>
      </c>
      <c r="BV2128" s="493" t="n">
        <v>148079.99</v>
      </c>
      <c r="BW2128" s="493" t="n">
        <v>136483.14</v>
      </c>
    </row>
    <row r="2129">
      <c r="A2129" t="inlineStr">
        <is>
          <t>[C9D1] Angiotensin-II 길항제, 고혈압제 (C2) 혹은 이뇨제 복합제제</t>
        </is>
      </c>
      <c r="B2129" t="inlineStr">
        <is>
          <t>명문제약</t>
        </is>
      </c>
      <c r="C2129" t="inlineStr">
        <is>
          <t>칸데산 플러스</t>
        </is>
      </c>
      <c r="D2129" t="inlineStr">
        <is>
          <t>명문제약</t>
        </is>
      </c>
      <c r="E2129" t="inlineStr">
        <is>
          <t>candesartan cilexetil,  hydrochlorothiazide</t>
        </is>
      </c>
      <c r="F2129" t="inlineStr">
        <is>
          <t>보건소</t>
        </is>
      </c>
      <c r="G2129" t="inlineStr">
        <is>
          <t>Generic</t>
        </is>
      </c>
      <c r="H2129" s="493" t="n">
        <v>5373.6</v>
      </c>
      <c r="I2129" s="493" t="n">
        <v>6435</v>
      </c>
      <c r="J2129" s="493" t="n">
        <v>2909.7</v>
      </c>
      <c r="K2129" s="493" t="n">
        <v>4450.8</v>
      </c>
      <c r="L2129" s="493" t="n">
        <v>4809.75</v>
      </c>
      <c r="M2129" s="493" t="n">
        <v>2409.3</v>
      </c>
      <c r="N2129" s="493" t="n">
        <v>6145.5</v>
      </c>
      <c r="O2129" s="493" t="n">
        <v>1507.2</v>
      </c>
      <c r="P2129" s="493" t="n">
        <v>4423.8</v>
      </c>
      <c r="Q2129" s="493" t="n">
        <v>3166.8</v>
      </c>
      <c r="R2129" s="493" t="n">
        <v>2362.8</v>
      </c>
      <c r="S2129" s="493" t="n">
        <v>3681.9</v>
      </c>
      <c r="T2129" s="493" t="n">
        <v>4925.1</v>
      </c>
      <c r="U2129" s="493" t="n">
        <v>3759</v>
      </c>
      <c r="V2129" s="493" t="n">
        <v>3402</v>
      </c>
      <c r="W2129" s="493" t="n">
        <v>4842.9</v>
      </c>
      <c r="X2129" s="493" t="n">
        <v>3835.8</v>
      </c>
      <c r="Y2129" s="493" t="n">
        <v>4027.8</v>
      </c>
      <c r="Z2129" s="493" t="n">
        <v>2568.6</v>
      </c>
      <c r="AA2129" s="493" t="n">
        <v>4512.6</v>
      </c>
      <c r="AB2129" s="493" t="n">
        <v>3368.3</v>
      </c>
      <c r="AC2129" s="493" t="n">
        <v>3295.8</v>
      </c>
      <c r="AD2129" s="493" t="n">
        <v>5149.5</v>
      </c>
      <c r="AE2129" s="493" t="n">
        <v>857.1</v>
      </c>
      <c r="AF2129" s="493" t="n">
        <v>8028.6</v>
      </c>
      <c r="AG2129" s="493" t="n">
        <v>837.6</v>
      </c>
      <c r="AH2129" s="493" t="n">
        <v>12123.6</v>
      </c>
      <c r="AI2129" s="493" t="n">
        <v>11604.3</v>
      </c>
      <c r="AJ2129" s="493" t="n">
        <v>1417.8</v>
      </c>
      <c r="AK2129" s="493" t="n">
        <v>6047.4</v>
      </c>
      <c r="AL2129" s="493" t="n">
        <v>11299.8</v>
      </c>
      <c r="AM2129" s="493" t="n">
        <v>1118.1</v>
      </c>
      <c r="AN2129" s="493" t="n">
        <v>12514.36</v>
      </c>
      <c r="AO2129" s="493" t="n">
        <v>9411.4</v>
      </c>
      <c r="AP2129" s="493" t="n">
        <v>1526.1</v>
      </c>
      <c r="AQ2129" s="493" t="n">
        <v>1028.1</v>
      </c>
      <c r="AR2129" s="493" t="n">
        <v>18456</v>
      </c>
      <c r="AS2129" s="493" t="n">
        <v>617.7</v>
      </c>
      <c r="AT2129" s="493" t="n">
        <v>867.6</v>
      </c>
      <c r="AU2129" s="493" t="n">
        <v>10335.3</v>
      </c>
      <c r="AV2129" s="493" t="n">
        <v>9266.4</v>
      </c>
      <c r="AW2129" s="493" t="n">
        <v>1352.7</v>
      </c>
      <c r="AX2129" s="493" t="n">
        <v>6349.5</v>
      </c>
      <c r="AY2129" s="493" t="n">
        <v>6092.7</v>
      </c>
      <c r="AZ2129" s="493" t="n">
        <v>974.4</v>
      </c>
      <c r="BA2129" s="493" t="n">
        <v>2121.15</v>
      </c>
      <c r="BB2129" s="493" t="n">
        <v>673.2</v>
      </c>
      <c r="BC2129" s="493" t="n">
        <v>1225.2</v>
      </c>
      <c r="BD2129" s="493" t="n">
        <v>9519</v>
      </c>
      <c r="BE2129" s="493" t="n">
        <v>2269.2</v>
      </c>
      <c r="BF2129" s="493" t="n">
        <v>795.6</v>
      </c>
      <c r="BG2129" s="493" t="n">
        <v>990.9</v>
      </c>
      <c r="BH2129" s="493" t="n">
        <v>930.6</v>
      </c>
      <c r="BI2129" s="493" t="n">
        <v>915.45</v>
      </c>
      <c r="BJ2129" s="493" t="n">
        <v>730.95</v>
      </c>
      <c r="BK2129" s="493" t="n">
        <v>1212.3</v>
      </c>
      <c r="BL2129" s="493" t="n">
        <v>698.4</v>
      </c>
      <c r="BM2129" s="493" t="n">
        <v>1509.9</v>
      </c>
      <c r="BN2129" s="493" t="n">
        <v>141.3</v>
      </c>
      <c r="BO2129" s="493" t="n">
        <v>2312.4</v>
      </c>
      <c r="BP2129" s="493" t="n">
        <v>566.7</v>
      </c>
      <c r="BQ2129" s="493" t="n">
        <v>1083.6</v>
      </c>
      <c r="BR2129" s="493" t="n">
        <v>876.6</v>
      </c>
      <c r="BS2129" s="493" t="n">
        <v>2121.75</v>
      </c>
      <c r="BT2129" s="493" t="n">
        <v>458.7</v>
      </c>
      <c r="BU2129" s="493" t="n">
        <v>2094.3</v>
      </c>
      <c r="BV2129" s="493" t="n">
        <v>651.3</v>
      </c>
      <c r="BW2129" s="493" t="n">
        <v>1446.3</v>
      </c>
    </row>
    <row r="2130">
      <c r="A2130" t="inlineStr">
        <is>
          <t>[C9D1] Angiotensin-II 길항제, 고혈압제 (C2) 혹은 이뇨제 복합제제</t>
        </is>
      </c>
      <c r="B2130" t="inlineStr">
        <is>
          <t>명문제약</t>
        </is>
      </c>
      <c r="C2130" t="inlineStr">
        <is>
          <t>칸데산 플러스</t>
        </is>
      </c>
      <c r="D2130" t="inlineStr">
        <is>
          <t>명문제약</t>
        </is>
      </c>
      <c r="E2130" t="inlineStr">
        <is>
          <t>candesartan cilexetil,  hydrochlorothiazide</t>
        </is>
      </c>
      <c r="F2130" t="inlineStr">
        <is>
          <t>기타(치과의원, 치과병원 등)</t>
        </is>
      </c>
      <c r="G2130" t="inlineStr">
        <is>
          <t>Generic</t>
        </is>
      </c>
      <c r="H2130" s="493" t="n">
        <v>0</v>
      </c>
      <c r="I2130" s="493" t="n">
        <v>0</v>
      </c>
      <c r="J2130" s="493" t="n">
        <v>0</v>
      </c>
      <c r="K2130" s="493" t="n">
        <v>0</v>
      </c>
      <c r="L2130" s="493" t="n">
        <v>0</v>
      </c>
      <c r="M2130" s="493" t="n">
        <v>0</v>
      </c>
      <c r="N2130" s="493" t="n">
        <v>0</v>
      </c>
      <c r="O2130" s="493" t="n">
        <v>0</v>
      </c>
      <c r="P2130" s="493" t="n">
        <v>0</v>
      </c>
      <c r="Q2130" s="493" t="n">
        <v>0</v>
      </c>
      <c r="R2130" s="493" t="n">
        <v>0</v>
      </c>
      <c r="S2130" s="493" t="n">
        <v>0</v>
      </c>
      <c r="T2130" s="493" t="n">
        <v>0</v>
      </c>
      <c r="U2130" s="493" t="n">
        <v>0</v>
      </c>
      <c r="V2130" s="493" t="n">
        <v>0</v>
      </c>
      <c r="W2130" s="493" t="n">
        <v>0</v>
      </c>
      <c r="X2130" s="493" t="n">
        <v>0</v>
      </c>
      <c r="Y2130" s="493" t="n">
        <v>0</v>
      </c>
      <c r="Z2130" s="493" t="n">
        <v>0</v>
      </c>
      <c r="AA2130" s="493" t="n">
        <v>0</v>
      </c>
      <c r="AB2130" s="493" t="n">
        <v>0</v>
      </c>
      <c r="AC2130" s="493" t="n">
        <v>0</v>
      </c>
      <c r="AD2130" s="493" t="n">
        <v>0</v>
      </c>
      <c r="AE2130" s="493" t="n">
        <v>0</v>
      </c>
      <c r="AF2130" s="493" t="n">
        <v>0</v>
      </c>
      <c r="AG2130" s="493" t="n">
        <v>0</v>
      </c>
      <c r="AH2130" s="493" t="n">
        <v>0</v>
      </c>
      <c r="AI2130" s="493" t="n">
        <v>0</v>
      </c>
      <c r="AJ2130" s="493" t="n">
        <v>0</v>
      </c>
      <c r="AK2130" s="493" t="n">
        <v>0</v>
      </c>
      <c r="AL2130" s="493" t="n">
        <v>0</v>
      </c>
      <c r="AM2130" s="493" t="n">
        <v>0</v>
      </c>
      <c r="AN2130" s="493" t="n">
        <v>0</v>
      </c>
      <c r="AO2130" s="493" t="n">
        <v>0</v>
      </c>
      <c r="AP2130" s="493" t="n">
        <v>885</v>
      </c>
      <c r="AQ2130" s="493" t="n">
        <v>629.85</v>
      </c>
      <c r="AR2130" s="493" t="n">
        <v>463.5</v>
      </c>
      <c r="AS2130" s="493" t="n">
        <v>1737.45</v>
      </c>
      <c r="AT2130" s="493" t="n">
        <v>407.7</v>
      </c>
      <c r="AU2130" s="493" t="n">
        <v>948.15</v>
      </c>
      <c r="AV2130" s="493" t="n">
        <v>807.3</v>
      </c>
      <c r="AW2130" s="493" t="n">
        <v>729.6</v>
      </c>
      <c r="AX2130" s="493" t="n">
        <v>930</v>
      </c>
      <c r="AY2130" s="493" t="n">
        <v>1159.2</v>
      </c>
      <c r="AZ2130" s="493" t="n">
        <v>576</v>
      </c>
      <c r="BA2130" s="493" t="n">
        <v>686.4</v>
      </c>
      <c r="BB2130" s="493" t="n">
        <v>1198.8</v>
      </c>
      <c r="BC2130" s="493" t="n">
        <v>701.4</v>
      </c>
      <c r="BD2130" s="493" t="n">
        <v>828.75</v>
      </c>
      <c r="BE2130" s="493" t="n">
        <v>1248</v>
      </c>
      <c r="BF2130" s="493" t="n">
        <v>1085.7</v>
      </c>
      <c r="BG2130" s="493" t="n">
        <v>1613.7</v>
      </c>
      <c r="BH2130" s="493" t="n">
        <v>469.5</v>
      </c>
      <c r="BI2130" s="493" t="n">
        <v>311.85</v>
      </c>
      <c r="BJ2130" s="493" t="n">
        <v>1575</v>
      </c>
      <c r="BK2130" s="493" t="n">
        <v>457.5</v>
      </c>
      <c r="BL2130" s="493" t="n">
        <v>576</v>
      </c>
      <c r="BM2130" s="493" t="n">
        <v>1196.25</v>
      </c>
      <c r="BN2130" s="493" t="n">
        <v>954</v>
      </c>
      <c r="BO2130" s="493" t="n">
        <v>726.6</v>
      </c>
      <c r="BP2130" s="493" t="n">
        <v>1231.2</v>
      </c>
      <c r="BQ2130" s="493" t="n">
        <v>492</v>
      </c>
      <c r="BR2130" s="493" t="n">
        <v>856.8</v>
      </c>
      <c r="BS2130" s="493" t="n">
        <v>1938</v>
      </c>
      <c r="BT2130" s="493" t="n">
        <v>308.7</v>
      </c>
      <c r="BU2130" s="493" t="n">
        <v>387.6</v>
      </c>
      <c r="BV2130" s="493" t="n">
        <v>1290.9</v>
      </c>
      <c r="BW2130" s="493" t="n">
        <v>891</v>
      </c>
    </row>
    <row r="2131">
      <c r="A2131" t="inlineStr">
        <is>
          <t>[C9D1] Angiotensin-II 길항제, 고혈압제 (C2) 혹은 이뇨제 복합제제</t>
        </is>
      </c>
      <c r="B2131" t="inlineStr">
        <is>
          <t>명문제약</t>
        </is>
      </c>
      <c r="C2131" t="inlineStr">
        <is>
          <t>텔미모어</t>
        </is>
      </c>
      <c r="D2131" t="inlineStr">
        <is>
          <t>명문제약</t>
        </is>
      </c>
      <c r="E2131" t="inlineStr">
        <is>
          <t>hydrochlorothiazide,  telmisartan</t>
        </is>
      </c>
      <c r="F2131" t="inlineStr">
        <is>
          <t>상급종합병원</t>
        </is>
      </c>
      <c r="G2131" t="inlineStr">
        <is>
          <t>Generic</t>
        </is>
      </c>
      <c r="H2131" s="493" t="n">
        <v>0</v>
      </c>
      <c r="I2131" s="493" t="n">
        <v>0</v>
      </c>
      <c r="J2131" s="493" t="n">
        <v>0</v>
      </c>
      <c r="K2131" s="493" t="n">
        <v>0</v>
      </c>
      <c r="L2131" s="493" t="n">
        <v>0</v>
      </c>
      <c r="M2131" s="493" t="n">
        <v>0</v>
      </c>
      <c r="N2131" s="493" t="n">
        <v>0</v>
      </c>
      <c r="O2131" s="493" t="n">
        <v>0</v>
      </c>
      <c r="P2131" s="493" t="n">
        <v>0</v>
      </c>
      <c r="Q2131" s="493" t="n">
        <v>0</v>
      </c>
      <c r="R2131" s="493" t="n">
        <v>0</v>
      </c>
      <c r="S2131" s="493" t="n">
        <v>0</v>
      </c>
      <c r="T2131" s="493" t="n">
        <v>0</v>
      </c>
      <c r="U2131" s="493" t="n">
        <v>0</v>
      </c>
      <c r="V2131" s="493" t="n">
        <v>302.4</v>
      </c>
      <c r="W2131" s="493" t="n">
        <v>0</v>
      </c>
      <c r="X2131" s="493" t="n">
        <v>0</v>
      </c>
      <c r="Y2131" s="493" t="n">
        <v>0</v>
      </c>
      <c r="Z2131" s="493" t="n">
        <v>0</v>
      </c>
      <c r="AA2131" s="493" t="n">
        <v>0</v>
      </c>
      <c r="AB2131" s="493" t="n">
        <v>0</v>
      </c>
      <c r="AC2131" s="493" t="n">
        <v>0</v>
      </c>
      <c r="AD2131" s="493" t="n">
        <v>0</v>
      </c>
      <c r="AE2131" s="493" t="n">
        <v>0</v>
      </c>
      <c r="AF2131" s="493" t="n">
        <v>0</v>
      </c>
      <c r="AG2131" s="493" t="n">
        <v>0</v>
      </c>
      <c r="AH2131" s="493" t="n">
        <v>0</v>
      </c>
      <c r="AI2131" s="493" t="n">
        <v>0</v>
      </c>
      <c r="AJ2131" s="493" t="n">
        <v>0</v>
      </c>
      <c r="AK2131" s="493" t="n">
        <v>0</v>
      </c>
      <c r="AL2131" s="493" t="n">
        <v>0</v>
      </c>
      <c r="AM2131" s="493" t="n">
        <v>0</v>
      </c>
      <c r="AN2131" s="493" t="n">
        <v>0</v>
      </c>
      <c r="AO2131" s="493" t="n">
        <v>0</v>
      </c>
      <c r="AP2131" s="493" t="n">
        <v>0</v>
      </c>
      <c r="AQ2131" s="493" t="n">
        <v>0</v>
      </c>
      <c r="AR2131" s="493" t="n">
        <v>0</v>
      </c>
      <c r="AS2131" s="493" t="n">
        <v>0</v>
      </c>
      <c r="AT2131" s="493" t="n">
        <v>0</v>
      </c>
      <c r="AU2131" s="493" t="n">
        <v>0</v>
      </c>
      <c r="AV2131" s="493" t="n">
        <v>0</v>
      </c>
      <c r="AW2131" s="493" t="n">
        <v>0</v>
      </c>
      <c r="AX2131" s="493" t="n">
        <v>0</v>
      </c>
      <c r="AY2131" s="493" t="n">
        <v>0</v>
      </c>
      <c r="AZ2131" s="493" t="n">
        <v>0</v>
      </c>
      <c r="BA2131" s="493" t="n">
        <v>0</v>
      </c>
      <c r="BB2131" s="493" t="n">
        <v>0</v>
      </c>
      <c r="BC2131" s="493" t="n">
        <v>0</v>
      </c>
      <c r="BD2131" s="493" t="n">
        <v>0</v>
      </c>
      <c r="BE2131" s="493" t="n">
        <v>0</v>
      </c>
      <c r="BF2131" s="493" t="n">
        <v>0</v>
      </c>
      <c r="BG2131" s="493" t="n">
        <v>0</v>
      </c>
      <c r="BH2131" s="493" t="n">
        <v>0</v>
      </c>
      <c r="BI2131" s="493" t="n">
        <v>0</v>
      </c>
      <c r="BJ2131" s="493" t="n">
        <v>0</v>
      </c>
      <c r="BK2131" s="493" t="n">
        <v>0</v>
      </c>
      <c r="BL2131" s="493" t="n">
        <v>0</v>
      </c>
      <c r="BM2131" s="493" t="n">
        <v>0</v>
      </c>
      <c r="BN2131" s="493" t="n">
        <v>0</v>
      </c>
      <c r="BO2131" s="493" t="n">
        <v>0</v>
      </c>
      <c r="BP2131" s="493" t="n">
        <v>0</v>
      </c>
      <c r="BQ2131" s="493" t="n">
        <v>0</v>
      </c>
      <c r="BR2131" s="493" t="n">
        <v>0</v>
      </c>
      <c r="BS2131" s="493" t="n">
        <v>0</v>
      </c>
      <c r="BT2131" s="493" t="n">
        <v>0</v>
      </c>
      <c r="BU2131" s="493" t="n">
        <v>0</v>
      </c>
      <c r="BV2131" s="493" t="n">
        <v>0</v>
      </c>
      <c r="BW2131" s="493" t="n">
        <v>0</v>
      </c>
    </row>
    <row r="2132">
      <c r="A2132" t="inlineStr">
        <is>
          <t>[C9D1] Angiotensin-II 길항제, 고혈압제 (C2) 혹은 이뇨제 복합제제</t>
        </is>
      </c>
      <c r="B2132" t="inlineStr">
        <is>
          <t>명문제약</t>
        </is>
      </c>
      <c r="C2132" t="inlineStr">
        <is>
          <t>텔미모어</t>
        </is>
      </c>
      <c r="D2132" t="inlineStr">
        <is>
          <t>명문제약</t>
        </is>
      </c>
      <c r="E2132" t="inlineStr">
        <is>
          <t>hydrochlorothiazide,  telmisartan</t>
        </is>
      </c>
      <c r="F2132" t="inlineStr">
        <is>
          <t>종합병원</t>
        </is>
      </c>
      <c r="G2132" t="inlineStr">
        <is>
          <t>Generic</t>
        </is>
      </c>
      <c r="H2132" s="493" t="n">
        <v>0</v>
      </c>
      <c r="I2132" s="493" t="n">
        <v>0</v>
      </c>
      <c r="J2132" s="493" t="n">
        <v>1731</v>
      </c>
      <c r="K2132" s="493" t="n">
        <v>3174.6</v>
      </c>
      <c r="L2132" s="493" t="n">
        <v>0</v>
      </c>
      <c r="M2132" s="493" t="n">
        <v>0</v>
      </c>
      <c r="N2132" s="493" t="n">
        <v>0</v>
      </c>
      <c r="O2132" s="493" t="n">
        <v>0</v>
      </c>
      <c r="P2132" s="493" t="n">
        <v>0</v>
      </c>
      <c r="Q2132" s="493" t="n">
        <v>0</v>
      </c>
      <c r="R2132" s="493" t="n">
        <v>0</v>
      </c>
      <c r="S2132" s="493" t="n">
        <v>1680</v>
      </c>
      <c r="T2132" s="493" t="n">
        <v>0</v>
      </c>
      <c r="U2132" s="493" t="n">
        <v>1440</v>
      </c>
      <c r="V2132" s="493" t="n">
        <v>0</v>
      </c>
      <c r="W2132" s="493" t="n">
        <v>0</v>
      </c>
      <c r="X2132" s="493" t="n">
        <v>0</v>
      </c>
      <c r="Y2132" s="493" t="n">
        <v>0</v>
      </c>
      <c r="Z2132" s="493" t="n">
        <v>0</v>
      </c>
      <c r="AA2132" s="493" t="n">
        <v>0</v>
      </c>
      <c r="AB2132" s="493" t="n">
        <v>0</v>
      </c>
      <c r="AC2132" s="493" t="n">
        <v>0</v>
      </c>
      <c r="AD2132" s="493" t="n">
        <v>0</v>
      </c>
      <c r="AE2132" s="493" t="n">
        <v>0</v>
      </c>
      <c r="AF2132" s="493" t="n">
        <v>0</v>
      </c>
      <c r="AG2132" s="493" t="n">
        <v>0</v>
      </c>
      <c r="AH2132" s="493" t="n">
        <v>0</v>
      </c>
      <c r="AI2132" s="493" t="n">
        <v>0</v>
      </c>
      <c r="AJ2132" s="493" t="n">
        <v>0</v>
      </c>
      <c r="AK2132" s="493" t="n">
        <v>0</v>
      </c>
      <c r="AL2132" s="493" t="n">
        <v>0</v>
      </c>
      <c r="AM2132" s="493" t="n">
        <v>0</v>
      </c>
      <c r="AN2132" s="493" t="n">
        <v>0</v>
      </c>
      <c r="AO2132" s="493" t="n">
        <v>0</v>
      </c>
      <c r="AP2132" s="493" t="n">
        <v>0</v>
      </c>
      <c r="AQ2132" s="493" t="n">
        <v>0</v>
      </c>
      <c r="AR2132" s="493" t="n">
        <v>0</v>
      </c>
      <c r="AS2132" s="493" t="n">
        <v>0</v>
      </c>
      <c r="AT2132" s="493" t="n">
        <v>0</v>
      </c>
      <c r="AU2132" s="493" t="n">
        <v>0</v>
      </c>
      <c r="AV2132" s="493" t="n">
        <v>0</v>
      </c>
      <c r="AW2132" s="493" t="n">
        <v>0</v>
      </c>
      <c r="AX2132" s="493" t="n">
        <v>0</v>
      </c>
      <c r="AY2132" s="493" t="n">
        <v>0</v>
      </c>
      <c r="AZ2132" s="493" t="n">
        <v>0</v>
      </c>
      <c r="BA2132" s="493" t="n">
        <v>0</v>
      </c>
      <c r="BB2132" s="493" t="n">
        <v>0</v>
      </c>
      <c r="BC2132" s="493" t="n">
        <v>1946.4</v>
      </c>
      <c r="BD2132" s="493" t="n">
        <v>0</v>
      </c>
      <c r="BE2132" s="493" t="n">
        <v>0</v>
      </c>
      <c r="BF2132" s="493" t="n">
        <v>2186.1</v>
      </c>
      <c r="BG2132" s="493" t="n">
        <v>0</v>
      </c>
      <c r="BH2132" s="493" t="n">
        <v>0</v>
      </c>
      <c r="BI2132" s="493" t="n">
        <v>1485</v>
      </c>
      <c r="BJ2132" s="493" t="n">
        <v>0</v>
      </c>
      <c r="BK2132" s="493" t="n">
        <v>0</v>
      </c>
      <c r="BL2132" s="493" t="n">
        <v>0</v>
      </c>
      <c r="BM2132" s="493" t="n">
        <v>2570.4</v>
      </c>
      <c r="BN2132" s="493" t="n">
        <v>0</v>
      </c>
      <c r="BO2132" s="493" t="n">
        <v>0</v>
      </c>
      <c r="BP2132" s="493" t="n">
        <v>2424.6</v>
      </c>
      <c r="BQ2132" s="493" t="n">
        <v>0</v>
      </c>
      <c r="BR2132" s="493" t="n">
        <v>0</v>
      </c>
      <c r="BS2132" s="493" t="n">
        <v>0</v>
      </c>
      <c r="BT2132" s="493" t="n">
        <v>1879.2</v>
      </c>
      <c r="BU2132" s="493" t="n">
        <v>0</v>
      </c>
      <c r="BV2132" s="493" t="n">
        <v>2262.6</v>
      </c>
      <c r="BW2132" s="493" t="n">
        <v>1723.2</v>
      </c>
    </row>
    <row r="2133">
      <c r="A2133" t="inlineStr">
        <is>
          <t>[C9D1] Angiotensin-II 길항제, 고혈압제 (C2) 혹은 이뇨제 복합제제</t>
        </is>
      </c>
      <c r="B2133" t="inlineStr">
        <is>
          <t>명문제약</t>
        </is>
      </c>
      <c r="C2133" t="inlineStr">
        <is>
          <t>텔미모어</t>
        </is>
      </c>
      <c r="D2133" t="inlineStr">
        <is>
          <t>명문제약</t>
        </is>
      </c>
      <c r="E2133" t="inlineStr">
        <is>
          <t>hydrochlorothiazide,  telmisartan</t>
        </is>
      </c>
      <c r="F2133" t="inlineStr">
        <is>
          <t>병원</t>
        </is>
      </c>
      <c r="G2133" t="inlineStr">
        <is>
          <t>Generic</t>
        </is>
      </c>
      <c r="H2133" s="493" t="n">
        <v>0</v>
      </c>
      <c r="I2133" s="493" t="n">
        <v>0</v>
      </c>
      <c r="J2133" s="493" t="n">
        <v>195.6</v>
      </c>
      <c r="K2133" s="493" t="n">
        <v>322.5</v>
      </c>
      <c r="L2133" s="493" t="n">
        <v>80.7</v>
      </c>
      <c r="M2133" s="493" t="n">
        <v>201</v>
      </c>
      <c r="N2133" s="493" t="n">
        <v>77.7</v>
      </c>
      <c r="O2133" s="493" t="n">
        <v>316.5</v>
      </c>
      <c r="P2133" s="493" t="n">
        <v>75.59999999999999</v>
      </c>
      <c r="Q2133" s="493" t="n">
        <v>75.59999999999999</v>
      </c>
      <c r="R2133" s="493" t="n">
        <v>206.7</v>
      </c>
      <c r="S2133" s="493" t="n">
        <v>201</v>
      </c>
      <c r="T2133" s="493" t="n">
        <v>81</v>
      </c>
      <c r="U2133" s="493" t="n">
        <v>79.2</v>
      </c>
      <c r="V2133" s="493" t="n">
        <v>1001.4</v>
      </c>
      <c r="W2133" s="493" t="n">
        <v>190.5</v>
      </c>
      <c r="X2133" s="493" t="n">
        <v>185.1</v>
      </c>
      <c r="Y2133" s="493" t="n">
        <v>184.5</v>
      </c>
      <c r="Z2133" s="493" t="n">
        <v>605.1</v>
      </c>
      <c r="AA2133" s="493" t="n">
        <v>23.7</v>
      </c>
      <c r="AB2133" s="493" t="n">
        <v>417.3</v>
      </c>
      <c r="AC2133" s="493" t="n">
        <v>321</v>
      </c>
      <c r="AD2133" s="493" t="n">
        <v>565.5</v>
      </c>
      <c r="AE2133" s="493" t="n">
        <v>857.4</v>
      </c>
      <c r="AF2133" s="493" t="n">
        <v>674.4</v>
      </c>
      <c r="AG2133" s="493" t="n">
        <v>537.6</v>
      </c>
      <c r="AH2133" s="493" t="n">
        <v>148.5</v>
      </c>
      <c r="AI2133" s="493" t="n">
        <v>250.5</v>
      </c>
      <c r="AJ2133" s="493" t="n">
        <v>395.79</v>
      </c>
      <c r="AK2133" s="493" t="n">
        <v>891.6</v>
      </c>
      <c r="AL2133" s="493" t="n">
        <v>324.6</v>
      </c>
      <c r="AM2133" s="493" t="n">
        <v>942.3</v>
      </c>
      <c r="AN2133" s="493" t="n">
        <v>649.8</v>
      </c>
      <c r="AO2133" s="493" t="n">
        <v>1026.6</v>
      </c>
      <c r="AP2133" s="493" t="n">
        <v>577.8</v>
      </c>
      <c r="AQ2133" s="493" t="n">
        <v>1401.6</v>
      </c>
      <c r="AR2133" s="493" t="n">
        <v>544.8</v>
      </c>
      <c r="AS2133" s="493" t="n">
        <v>1657.95</v>
      </c>
      <c r="AT2133" s="493" t="n">
        <v>870</v>
      </c>
      <c r="AU2133" s="493" t="n">
        <v>965.66</v>
      </c>
      <c r="AV2133" s="493" t="n">
        <v>908.1</v>
      </c>
      <c r="AW2133" s="493" t="n">
        <v>599.88</v>
      </c>
      <c r="AX2133" s="493" t="n">
        <v>586.95</v>
      </c>
      <c r="AY2133" s="493" t="n">
        <v>489.25</v>
      </c>
      <c r="AZ2133" s="493" t="n">
        <v>537.9400000000001</v>
      </c>
      <c r="BA2133" s="493" t="n">
        <v>757.55</v>
      </c>
      <c r="BB2133" s="493" t="n">
        <v>790.2</v>
      </c>
      <c r="BC2133" s="493" t="n">
        <v>740.48</v>
      </c>
      <c r="BD2133" s="493" t="n">
        <v>767.8</v>
      </c>
      <c r="BE2133" s="493" t="n">
        <v>371.31</v>
      </c>
      <c r="BF2133" s="493" t="n">
        <v>1273.2</v>
      </c>
      <c r="BG2133" s="493" t="n">
        <v>80.25</v>
      </c>
      <c r="BH2133" s="493" t="n">
        <v>365.61</v>
      </c>
      <c r="BI2133" s="493" t="n">
        <v>83.25</v>
      </c>
      <c r="BJ2133" s="493" t="n">
        <v>1221.4</v>
      </c>
      <c r="BK2133" s="493" t="n">
        <v>279.3</v>
      </c>
      <c r="BL2133" s="493" t="n">
        <v>149.7</v>
      </c>
      <c r="BM2133" s="493" t="n">
        <v>623.7</v>
      </c>
      <c r="BN2133" s="493" t="n">
        <v>705.9</v>
      </c>
      <c r="BO2133" s="493" t="n">
        <v>199.78</v>
      </c>
      <c r="BP2133" s="493" t="n">
        <v>428.4</v>
      </c>
      <c r="BQ2133" s="493" t="n">
        <v>523.5</v>
      </c>
      <c r="BR2133" s="493" t="n">
        <v>644.7</v>
      </c>
      <c r="BS2133" s="493" t="n">
        <v>2114.7</v>
      </c>
      <c r="BT2133" s="493" t="n">
        <v>194.31</v>
      </c>
      <c r="BU2133" s="493" t="n">
        <v>998.7</v>
      </c>
      <c r="BV2133" s="493" t="n">
        <v>572.4</v>
      </c>
      <c r="BW2133" s="493" t="n">
        <v>745.8</v>
      </c>
    </row>
    <row r="2134">
      <c r="A2134" t="inlineStr">
        <is>
          <t>[C9D1] Angiotensin-II 길항제, 고혈압제 (C2) 혹은 이뇨제 복합제제</t>
        </is>
      </c>
      <c r="B2134" t="inlineStr">
        <is>
          <t>명문제약</t>
        </is>
      </c>
      <c r="C2134" t="inlineStr">
        <is>
          <t>텔미모어</t>
        </is>
      </c>
      <c r="D2134" t="inlineStr">
        <is>
          <t>명문제약</t>
        </is>
      </c>
      <c r="E2134" t="inlineStr">
        <is>
          <t>hydrochlorothiazide,  telmisartan</t>
        </is>
      </c>
      <c r="F2134" t="inlineStr">
        <is>
          <t>의원</t>
        </is>
      </c>
      <c r="G2134" t="inlineStr">
        <is>
          <t>Generic</t>
        </is>
      </c>
      <c r="H2134" s="493" t="n">
        <v>25196</v>
      </c>
      <c r="I2134" s="493" t="n">
        <v>27872.23</v>
      </c>
      <c r="J2134" s="493" t="n">
        <v>32827.9</v>
      </c>
      <c r="K2134" s="493" t="n">
        <v>35547.6</v>
      </c>
      <c r="L2134" s="493" t="n">
        <v>47319.28</v>
      </c>
      <c r="M2134" s="493" t="n">
        <v>59281.91</v>
      </c>
      <c r="N2134" s="493" t="n">
        <v>53388.87</v>
      </c>
      <c r="O2134" s="493" t="n">
        <v>52205.2</v>
      </c>
      <c r="P2134" s="493" t="n">
        <v>56443.15</v>
      </c>
      <c r="Q2134" s="493" t="n">
        <v>56952.4</v>
      </c>
      <c r="R2134" s="493" t="n">
        <v>77773.55</v>
      </c>
      <c r="S2134" s="493" t="n">
        <v>108048.71</v>
      </c>
      <c r="T2134" s="493" t="n">
        <v>127492.1</v>
      </c>
      <c r="U2134" s="493" t="n">
        <v>106984.41</v>
      </c>
      <c r="V2134" s="493" t="n">
        <v>126188.11</v>
      </c>
      <c r="W2134" s="493" t="n">
        <v>127688.83</v>
      </c>
      <c r="X2134" s="493" t="n">
        <v>153143.48</v>
      </c>
      <c r="Y2134" s="493" t="n">
        <v>153714.75</v>
      </c>
      <c r="Z2134" s="493" t="n">
        <v>152361.43</v>
      </c>
      <c r="AA2134" s="493" t="n">
        <v>154886.28</v>
      </c>
      <c r="AB2134" s="493" t="n">
        <v>152273.86</v>
      </c>
      <c r="AC2134" s="493" t="n">
        <v>150290.68</v>
      </c>
      <c r="AD2134" s="493" t="n">
        <v>150243.93</v>
      </c>
      <c r="AE2134" s="493" t="n">
        <v>155392.96</v>
      </c>
      <c r="AF2134" s="493" t="n">
        <v>150240.68</v>
      </c>
      <c r="AG2134" s="493" t="n">
        <v>141615.84</v>
      </c>
      <c r="AH2134" s="493" t="n">
        <v>163182.08</v>
      </c>
      <c r="AI2134" s="493" t="n">
        <v>153427.38</v>
      </c>
      <c r="AJ2134" s="493" t="n">
        <v>169132.41</v>
      </c>
      <c r="AK2134" s="493" t="n">
        <v>172618.61</v>
      </c>
      <c r="AL2134" s="493" t="n">
        <v>168239.96</v>
      </c>
      <c r="AM2134" s="493" t="n">
        <v>146717.61</v>
      </c>
      <c r="AN2134" s="493" t="n">
        <v>161818.12</v>
      </c>
      <c r="AO2134" s="493" t="n">
        <v>159101.19</v>
      </c>
      <c r="AP2134" s="493" t="n">
        <v>162010.03</v>
      </c>
      <c r="AQ2134" s="493" t="n">
        <v>175496.05</v>
      </c>
      <c r="AR2134" s="493" t="n">
        <v>180143.38</v>
      </c>
      <c r="AS2134" s="493" t="n">
        <v>155086.05</v>
      </c>
      <c r="AT2134" s="493" t="n">
        <v>173219.86</v>
      </c>
      <c r="AU2134" s="493" t="n">
        <v>170759.82</v>
      </c>
      <c r="AV2134" s="493" t="n">
        <v>181214.04</v>
      </c>
      <c r="AW2134" s="493" t="n">
        <v>164434.64</v>
      </c>
      <c r="AX2134" s="493" t="n">
        <v>180338.38</v>
      </c>
      <c r="AY2134" s="493" t="n">
        <v>171737.04</v>
      </c>
      <c r="AZ2134" s="493" t="n">
        <v>171314.95</v>
      </c>
      <c r="BA2134" s="493" t="n">
        <v>189113.35</v>
      </c>
      <c r="BB2134" s="493" t="n">
        <v>178775.46</v>
      </c>
      <c r="BC2134" s="493" t="n">
        <v>195204.04</v>
      </c>
      <c r="BD2134" s="493" t="n">
        <v>178330.59</v>
      </c>
      <c r="BE2134" s="493" t="n">
        <v>180122.91</v>
      </c>
      <c r="BF2134" s="493" t="n">
        <v>181960.58</v>
      </c>
      <c r="BG2134" s="493" t="n">
        <v>179317.64</v>
      </c>
      <c r="BH2134" s="493" t="n">
        <v>178225.02</v>
      </c>
      <c r="BI2134" s="493" t="n">
        <v>176226.64</v>
      </c>
      <c r="BJ2134" s="493" t="n">
        <v>185270.7</v>
      </c>
      <c r="BK2134" s="493" t="n">
        <v>177327.17</v>
      </c>
      <c r="BL2134" s="493" t="n">
        <v>206022.25</v>
      </c>
      <c r="BM2134" s="493" t="n">
        <v>185243.99</v>
      </c>
      <c r="BN2134" s="493" t="n">
        <v>162114.38</v>
      </c>
      <c r="BO2134" s="493" t="n">
        <v>190361.82</v>
      </c>
      <c r="BP2134" s="493" t="n">
        <v>180450.18</v>
      </c>
      <c r="BQ2134" s="493" t="n">
        <v>185059.98</v>
      </c>
      <c r="BR2134" s="493" t="n">
        <v>182591.13</v>
      </c>
      <c r="BS2134" s="493" t="n">
        <v>193739.94</v>
      </c>
      <c r="BT2134" s="493" t="n">
        <v>173669.41</v>
      </c>
      <c r="BU2134" s="493" t="n">
        <v>185478.73</v>
      </c>
      <c r="BV2134" s="493" t="n">
        <v>189042.48</v>
      </c>
      <c r="BW2134" s="493" t="n">
        <v>172078.34</v>
      </c>
    </row>
    <row r="2135">
      <c r="A2135" t="inlineStr">
        <is>
          <t>[C9D1] Angiotensin-II 길항제, 고혈압제 (C2) 혹은 이뇨제 복합제제</t>
        </is>
      </c>
      <c r="B2135" t="inlineStr">
        <is>
          <t>명문제약</t>
        </is>
      </c>
      <c r="C2135" t="inlineStr">
        <is>
          <t>텔미모어</t>
        </is>
      </c>
      <c r="D2135" t="inlineStr">
        <is>
          <t>명문제약</t>
        </is>
      </c>
      <c r="E2135" t="inlineStr">
        <is>
          <t>hydrochlorothiazide,  telmisartan</t>
        </is>
      </c>
      <c r="F2135" t="inlineStr">
        <is>
          <t>보건소</t>
        </is>
      </c>
      <c r="G2135" t="inlineStr">
        <is>
          <t>Generic</t>
        </is>
      </c>
      <c r="H2135" s="493" t="n">
        <v>0</v>
      </c>
      <c r="I2135" s="493" t="n">
        <v>0</v>
      </c>
      <c r="J2135" s="493" t="n">
        <v>0</v>
      </c>
      <c r="K2135" s="493" t="n">
        <v>0</v>
      </c>
      <c r="L2135" s="493" t="n">
        <v>0</v>
      </c>
      <c r="M2135" s="493" t="n">
        <v>0</v>
      </c>
      <c r="N2135" s="493" t="n">
        <v>0</v>
      </c>
      <c r="O2135" s="493" t="n">
        <v>0</v>
      </c>
      <c r="P2135" s="493" t="n">
        <v>0</v>
      </c>
      <c r="Q2135" s="493" t="n">
        <v>0</v>
      </c>
      <c r="R2135" s="493" t="n">
        <v>0</v>
      </c>
      <c r="S2135" s="493" t="n">
        <v>0</v>
      </c>
      <c r="T2135" s="493" t="n">
        <v>0</v>
      </c>
      <c r="U2135" s="493" t="n">
        <v>0</v>
      </c>
      <c r="V2135" s="493" t="n">
        <v>0</v>
      </c>
      <c r="W2135" s="493" t="n">
        <v>0</v>
      </c>
      <c r="X2135" s="493" t="n">
        <v>0</v>
      </c>
      <c r="Y2135" s="493" t="n">
        <v>0</v>
      </c>
      <c r="Z2135" s="493" t="n">
        <v>0</v>
      </c>
      <c r="AA2135" s="493" t="n">
        <v>107.4</v>
      </c>
      <c r="AB2135" s="493" t="n">
        <v>0</v>
      </c>
      <c r="AC2135" s="493" t="n">
        <v>0</v>
      </c>
      <c r="AD2135" s="493" t="n">
        <v>0</v>
      </c>
      <c r="AE2135" s="493" t="n">
        <v>0</v>
      </c>
      <c r="AF2135" s="493" t="n">
        <v>0</v>
      </c>
      <c r="AG2135" s="493" t="n">
        <v>0</v>
      </c>
      <c r="AH2135" s="493" t="n">
        <v>0</v>
      </c>
      <c r="AI2135" s="493" t="n">
        <v>0</v>
      </c>
      <c r="AJ2135" s="493" t="n">
        <v>0</v>
      </c>
      <c r="AK2135" s="493" t="n">
        <v>0</v>
      </c>
      <c r="AL2135" s="493" t="n">
        <v>0</v>
      </c>
      <c r="AM2135" s="493" t="n">
        <v>0</v>
      </c>
      <c r="AN2135" s="493" t="n">
        <v>0</v>
      </c>
      <c r="AO2135" s="493" t="n">
        <v>0</v>
      </c>
      <c r="AP2135" s="493" t="n">
        <v>0</v>
      </c>
      <c r="AQ2135" s="493" t="n">
        <v>0</v>
      </c>
      <c r="AR2135" s="493" t="n">
        <v>1306.8</v>
      </c>
      <c r="AS2135" s="493" t="n">
        <v>0</v>
      </c>
      <c r="AT2135" s="493" t="n">
        <v>0</v>
      </c>
      <c r="AU2135" s="493" t="n">
        <v>1392.3</v>
      </c>
      <c r="AV2135" s="493" t="n">
        <v>0</v>
      </c>
      <c r="AW2135" s="493" t="n">
        <v>0</v>
      </c>
      <c r="AX2135" s="493" t="n">
        <v>3902.4</v>
      </c>
      <c r="AY2135" s="493" t="n">
        <v>255.6</v>
      </c>
      <c r="AZ2135" s="493" t="n">
        <v>0</v>
      </c>
      <c r="BA2135" s="493" t="n">
        <v>273</v>
      </c>
      <c r="BB2135" s="493" t="n">
        <v>0</v>
      </c>
      <c r="BC2135" s="493" t="n">
        <v>319.2</v>
      </c>
      <c r="BD2135" s="493" t="n">
        <v>1454.4</v>
      </c>
      <c r="BE2135" s="493" t="n">
        <v>3031.5</v>
      </c>
      <c r="BF2135" s="493" t="n">
        <v>0</v>
      </c>
      <c r="BG2135" s="493" t="n">
        <v>270</v>
      </c>
      <c r="BH2135" s="493" t="n">
        <v>0</v>
      </c>
      <c r="BI2135" s="493" t="n">
        <v>274.2</v>
      </c>
      <c r="BJ2135" s="493" t="n">
        <v>0</v>
      </c>
      <c r="BK2135" s="493" t="n">
        <v>276.6</v>
      </c>
      <c r="BL2135" s="493" t="n">
        <v>0</v>
      </c>
      <c r="BM2135" s="493" t="n">
        <v>294.6</v>
      </c>
      <c r="BN2135" s="493" t="n">
        <v>0</v>
      </c>
      <c r="BO2135" s="493" t="n">
        <v>910.8</v>
      </c>
      <c r="BP2135" s="493" t="n">
        <v>0</v>
      </c>
      <c r="BQ2135" s="493" t="n">
        <v>499.2</v>
      </c>
      <c r="BR2135" s="493" t="n">
        <v>1058.1</v>
      </c>
      <c r="BS2135" s="493" t="n">
        <v>153</v>
      </c>
      <c r="BT2135" s="493" t="n">
        <v>634.5</v>
      </c>
      <c r="BU2135" s="493" t="n">
        <v>2361.6</v>
      </c>
      <c r="BV2135" s="493" t="n">
        <v>115.2</v>
      </c>
      <c r="BW2135" s="493" t="n">
        <v>956.4</v>
      </c>
    </row>
    <row r="2136">
      <c r="A2136" t="inlineStr">
        <is>
          <t>[C9D1] Angiotensin-II 길항제, 고혈압제 (C2) 혹은 이뇨제 복합제제</t>
        </is>
      </c>
      <c r="B2136" t="inlineStr">
        <is>
          <t>명인제약</t>
        </is>
      </c>
      <c r="C2136" t="inlineStr">
        <is>
          <t>아이살탄 플러스</t>
        </is>
      </c>
      <c r="D2136" t="inlineStr">
        <is>
          <t>명인제약</t>
        </is>
      </c>
      <c r="E2136" t="inlineStr">
        <is>
          <t>hydrochlorothiazide,  irbesartan</t>
        </is>
      </c>
      <c r="F2136" t="inlineStr">
        <is>
          <t>상급종합병원</t>
        </is>
      </c>
      <c r="G2136" t="inlineStr">
        <is>
          <t>Generic</t>
        </is>
      </c>
      <c r="H2136" s="493" t="n">
        <v>726.3</v>
      </c>
      <c r="I2136" s="493" t="n">
        <v>1496.65</v>
      </c>
      <c r="J2136" s="493" t="n">
        <v>0</v>
      </c>
      <c r="K2136" s="493" t="n">
        <v>0</v>
      </c>
      <c r="L2136" s="493" t="n">
        <v>2899.8</v>
      </c>
      <c r="M2136" s="493" t="n">
        <v>1449</v>
      </c>
      <c r="N2136" s="493" t="n">
        <v>1081.8</v>
      </c>
      <c r="O2136" s="493" t="n">
        <v>4469.6</v>
      </c>
      <c r="P2136" s="493" t="n">
        <v>0</v>
      </c>
      <c r="Q2136" s="493" t="n">
        <v>0</v>
      </c>
      <c r="R2136" s="493" t="n">
        <v>0</v>
      </c>
      <c r="S2136" s="493" t="n">
        <v>0</v>
      </c>
      <c r="T2136" s="493" t="n">
        <v>2406</v>
      </c>
      <c r="U2136" s="493" t="n">
        <v>2236.65</v>
      </c>
      <c r="V2136" s="493" t="n">
        <v>0</v>
      </c>
      <c r="W2136" s="493" t="n">
        <v>0</v>
      </c>
      <c r="X2136" s="493" t="n">
        <v>3636</v>
      </c>
      <c r="Y2136" s="493" t="n">
        <v>1460.7</v>
      </c>
      <c r="Z2136" s="493" t="n">
        <v>0</v>
      </c>
      <c r="AA2136" s="493" t="n">
        <v>3067.3</v>
      </c>
      <c r="AB2136" s="493" t="n">
        <v>0</v>
      </c>
      <c r="AC2136" s="493" t="n">
        <v>0</v>
      </c>
      <c r="AD2136" s="493" t="n">
        <v>0</v>
      </c>
      <c r="AE2136" s="493" t="n">
        <v>0</v>
      </c>
      <c r="AF2136" s="493" t="n">
        <v>0</v>
      </c>
      <c r="AG2136" s="493" t="n">
        <v>2353.2</v>
      </c>
      <c r="AH2136" s="493" t="n">
        <v>0</v>
      </c>
      <c r="AI2136" s="493" t="n">
        <v>0</v>
      </c>
      <c r="AJ2136" s="493" t="n">
        <v>0</v>
      </c>
      <c r="AK2136" s="493" t="n">
        <v>0</v>
      </c>
      <c r="AL2136" s="493" t="n">
        <v>0</v>
      </c>
      <c r="AM2136" s="493" t="n">
        <v>0</v>
      </c>
      <c r="AN2136" s="493" t="n">
        <v>0</v>
      </c>
      <c r="AO2136" s="493" t="n">
        <v>0</v>
      </c>
      <c r="AP2136" s="493" t="n">
        <v>0</v>
      </c>
      <c r="AQ2136" s="493" t="n">
        <v>0</v>
      </c>
      <c r="AR2136" s="493" t="n">
        <v>0</v>
      </c>
      <c r="AS2136" s="493" t="n">
        <v>0</v>
      </c>
      <c r="AT2136" s="493" t="n">
        <v>0</v>
      </c>
      <c r="AU2136" s="493" t="n">
        <v>0</v>
      </c>
      <c r="AV2136" s="493" t="n">
        <v>0</v>
      </c>
      <c r="AW2136" s="493" t="n">
        <v>0</v>
      </c>
      <c r="AX2136" s="493" t="n">
        <v>0</v>
      </c>
      <c r="AY2136" s="493" t="n">
        <v>0</v>
      </c>
      <c r="AZ2136" s="493" t="n">
        <v>0</v>
      </c>
      <c r="BA2136" s="493" t="n">
        <v>0</v>
      </c>
      <c r="BB2136" s="493" t="n">
        <v>0</v>
      </c>
      <c r="BC2136" s="493" t="n">
        <v>0</v>
      </c>
      <c r="BD2136" s="493" t="n">
        <v>0</v>
      </c>
      <c r="BE2136" s="493" t="n">
        <v>0</v>
      </c>
      <c r="BF2136" s="493" t="n">
        <v>0</v>
      </c>
      <c r="BG2136" s="493" t="n">
        <v>0</v>
      </c>
      <c r="BH2136" s="493" t="n">
        <v>0</v>
      </c>
      <c r="BI2136" s="493" t="n">
        <v>0</v>
      </c>
      <c r="BJ2136" s="493" t="n">
        <v>0</v>
      </c>
      <c r="BK2136" s="493" t="n">
        <v>0</v>
      </c>
      <c r="BL2136" s="493" t="n">
        <v>0</v>
      </c>
      <c r="BM2136" s="493" t="n">
        <v>0</v>
      </c>
      <c r="BN2136" s="493" t="n">
        <v>0</v>
      </c>
      <c r="BO2136" s="493" t="n">
        <v>0</v>
      </c>
      <c r="BP2136" s="493" t="n">
        <v>0</v>
      </c>
      <c r="BQ2136" s="493" t="n">
        <v>0</v>
      </c>
      <c r="BR2136" s="493" t="n">
        <v>0</v>
      </c>
      <c r="BS2136" s="493" t="n">
        <v>0</v>
      </c>
      <c r="BT2136" s="493" t="n">
        <v>0</v>
      </c>
      <c r="BU2136" s="493" t="n">
        <v>0</v>
      </c>
      <c r="BV2136" s="493" t="n">
        <v>0</v>
      </c>
      <c r="BW2136" s="493" t="n">
        <v>0</v>
      </c>
    </row>
    <row r="2137">
      <c r="A2137" t="inlineStr">
        <is>
          <t>[C9D1] Angiotensin-II 길항제, 고혈압제 (C2) 혹은 이뇨제 복합제제</t>
        </is>
      </c>
      <c r="B2137" t="inlineStr">
        <is>
          <t>명인제약</t>
        </is>
      </c>
      <c r="C2137" t="inlineStr">
        <is>
          <t>아이살탄 플러스</t>
        </is>
      </c>
      <c r="D2137" t="inlineStr">
        <is>
          <t>명인제약</t>
        </is>
      </c>
      <c r="E2137" t="inlineStr">
        <is>
          <t>hydrochlorothiazide,  irbesartan</t>
        </is>
      </c>
      <c r="F2137" t="inlineStr">
        <is>
          <t>종합병원</t>
        </is>
      </c>
      <c r="G2137" t="inlineStr">
        <is>
          <t>Generic</t>
        </is>
      </c>
      <c r="H2137" s="493" t="n">
        <v>123.3</v>
      </c>
      <c r="I2137" s="493" t="n">
        <v>244.8</v>
      </c>
      <c r="J2137" s="493" t="n">
        <v>121.5</v>
      </c>
      <c r="K2137" s="493" t="n">
        <v>122.4</v>
      </c>
      <c r="L2137" s="493" t="n">
        <v>360.9</v>
      </c>
      <c r="M2137" s="493" t="n">
        <v>0</v>
      </c>
      <c r="N2137" s="493" t="n">
        <v>325.35</v>
      </c>
      <c r="O2137" s="493" t="n">
        <v>362.7</v>
      </c>
      <c r="P2137" s="493" t="n">
        <v>0</v>
      </c>
      <c r="Q2137" s="493" t="n">
        <v>503.55</v>
      </c>
      <c r="R2137" s="493" t="n">
        <v>120.3</v>
      </c>
      <c r="S2137" s="493" t="n">
        <v>265.5</v>
      </c>
      <c r="T2137" s="493" t="n">
        <v>437.88</v>
      </c>
      <c r="U2137" s="493" t="n">
        <v>132.66</v>
      </c>
      <c r="V2137" s="493" t="n">
        <v>242.1</v>
      </c>
      <c r="W2137" s="493" t="n">
        <v>684.1</v>
      </c>
      <c r="X2137" s="493" t="n">
        <v>122.7</v>
      </c>
      <c r="Y2137" s="493" t="n">
        <v>243.3</v>
      </c>
      <c r="Z2137" s="493" t="n">
        <v>809.4</v>
      </c>
      <c r="AA2137" s="493" t="n">
        <v>232.9</v>
      </c>
      <c r="AB2137" s="493" t="n">
        <v>1081.2</v>
      </c>
      <c r="AC2137" s="493" t="n">
        <v>625.35</v>
      </c>
      <c r="AD2137" s="493" t="n">
        <v>120</v>
      </c>
      <c r="AE2137" s="493" t="n">
        <v>120</v>
      </c>
      <c r="AF2137" s="493" t="n">
        <v>642.45</v>
      </c>
      <c r="AG2137" s="493" t="n">
        <v>360</v>
      </c>
      <c r="AH2137" s="493" t="n">
        <v>120</v>
      </c>
      <c r="AI2137" s="493" t="n">
        <v>452.1</v>
      </c>
      <c r="AJ2137" s="493" t="n">
        <v>120</v>
      </c>
      <c r="AK2137" s="493" t="n">
        <v>120</v>
      </c>
      <c r="AL2137" s="493" t="n">
        <v>1023.15</v>
      </c>
      <c r="AM2137" s="493" t="n">
        <v>121.2</v>
      </c>
      <c r="AN2137" s="493" t="n">
        <v>558.3</v>
      </c>
      <c r="AO2137" s="493" t="n">
        <v>270.6</v>
      </c>
      <c r="AP2137" s="493" t="n">
        <v>0</v>
      </c>
      <c r="AQ2137" s="493" t="n">
        <v>0</v>
      </c>
      <c r="AR2137" s="493" t="n">
        <v>520.2</v>
      </c>
      <c r="AS2137" s="493" t="n">
        <v>0</v>
      </c>
      <c r="AT2137" s="493" t="n">
        <v>0</v>
      </c>
      <c r="AU2137" s="493" t="n">
        <v>0</v>
      </c>
      <c r="AV2137" s="493" t="n">
        <v>0</v>
      </c>
      <c r="AW2137" s="493" t="n">
        <v>0</v>
      </c>
      <c r="AX2137" s="493" t="n">
        <v>600</v>
      </c>
      <c r="AY2137" s="493" t="n">
        <v>362.7</v>
      </c>
      <c r="AZ2137" s="493" t="n">
        <v>718.2</v>
      </c>
      <c r="BA2137" s="493" t="n">
        <v>0</v>
      </c>
      <c r="BB2137" s="493" t="n">
        <v>0</v>
      </c>
      <c r="BC2137" s="493" t="n">
        <v>0</v>
      </c>
      <c r="BD2137" s="493" t="n">
        <v>0</v>
      </c>
      <c r="BE2137" s="493" t="n">
        <v>0</v>
      </c>
      <c r="BF2137" s="493" t="n">
        <v>0</v>
      </c>
      <c r="BG2137" s="493" t="n">
        <v>0</v>
      </c>
      <c r="BH2137" s="493" t="n">
        <v>0</v>
      </c>
      <c r="BI2137" s="493" t="n">
        <v>0</v>
      </c>
      <c r="BJ2137" s="493" t="n">
        <v>0</v>
      </c>
      <c r="BK2137" s="493" t="n">
        <v>0</v>
      </c>
      <c r="BL2137" s="493" t="n">
        <v>0</v>
      </c>
      <c r="BM2137" s="493" t="n">
        <v>0</v>
      </c>
      <c r="BN2137" s="493" t="n">
        <v>0</v>
      </c>
      <c r="BO2137" s="493" t="n">
        <v>0</v>
      </c>
      <c r="BP2137" s="493" t="n">
        <v>0</v>
      </c>
      <c r="BQ2137" s="493" t="n">
        <v>0</v>
      </c>
      <c r="BR2137" s="493" t="n">
        <v>0</v>
      </c>
      <c r="BS2137" s="493" t="n">
        <v>0</v>
      </c>
      <c r="BT2137" s="493" t="n">
        <v>0</v>
      </c>
      <c r="BU2137" s="493" t="n">
        <v>0</v>
      </c>
      <c r="BV2137" s="493" t="n">
        <v>0</v>
      </c>
      <c r="BW2137" s="493" t="n">
        <v>0</v>
      </c>
    </row>
    <row r="2138">
      <c r="A2138" t="inlineStr">
        <is>
          <t>[C9D1] Angiotensin-II 길항제, 고혈압제 (C2) 혹은 이뇨제 복합제제</t>
        </is>
      </c>
      <c r="B2138" t="inlineStr">
        <is>
          <t>명인제약</t>
        </is>
      </c>
      <c r="C2138" t="inlineStr">
        <is>
          <t>아이살탄 플러스</t>
        </is>
      </c>
      <c r="D2138" t="inlineStr">
        <is>
          <t>명인제약</t>
        </is>
      </c>
      <c r="E2138" t="inlineStr">
        <is>
          <t>hydrochlorothiazide,  irbesartan</t>
        </is>
      </c>
      <c r="F2138" t="inlineStr">
        <is>
          <t>병원</t>
        </is>
      </c>
      <c r="G2138" t="inlineStr">
        <is>
          <t>Generic</t>
        </is>
      </c>
      <c r="H2138" s="493" t="n">
        <v>84</v>
      </c>
      <c r="I2138" s="493" t="n">
        <v>601.38</v>
      </c>
      <c r="J2138" s="493" t="n">
        <v>83.79000000000001</v>
      </c>
      <c r="K2138" s="493" t="n">
        <v>938.4</v>
      </c>
      <c r="L2138" s="493" t="n">
        <v>1356.99</v>
      </c>
      <c r="M2138" s="493" t="n">
        <v>480</v>
      </c>
      <c r="N2138" s="493" t="n">
        <v>866.99</v>
      </c>
      <c r="O2138" s="493" t="n">
        <v>2439.89</v>
      </c>
      <c r="P2138" s="493" t="n">
        <v>1113.3</v>
      </c>
      <c r="Q2138" s="493" t="n">
        <v>143.58</v>
      </c>
      <c r="R2138" s="493" t="n">
        <v>396.36</v>
      </c>
      <c r="S2138" s="493" t="n">
        <v>309.9</v>
      </c>
      <c r="T2138" s="493" t="n">
        <v>504.24</v>
      </c>
      <c r="U2138" s="493" t="n">
        <v>286.89</v>
      </c>
      <c r="V2138" s="493" t="n">
        <v>167.58</v>
      </c>
      <c r="W2138" s="493" t="n">
        <v>434.16</v>
      </c>
      <c r="X2138" s="493" t="n">
        <v>1288.79</v>
      </c>
      <c r="Y2138" s="493" t="n">
        <v>348.84</v>
      </c>
      <c r="Z2138" s="493" t="n">
        <v>458.28</v>
      </c>
      <c r="AA2138" s="493" t="n">
        <v>460.9</v>
      </c>
      <c r="AB2138" s="493" t="n">
        <v>324.9</v>
      </c>
      <c r="AC2138" s="493" t="n">
        <v>293.7</v>
      </c>
      <c r="AD2138" s="493" t="n">
        <v>120</v>
      </c>
      <c r="AE2138" s="493" t="n">
        <v>0</v>
      </c>
      <c r="AF2138" s="493" t="n">
        <v>28.8</v>
      </c>
      <c r="AG2138" s="493" t="n">
        <v>0</v>
      </c>
      <c r="AH2138" s="493" t="n">
        <v>28.5</v>
      </c>
      <c r="AI2138" s="493" t="n">
        <v>0</v>
      </c>
      <c r="AJ2138" s="493" t="n">
        <v>31.2</v>
      </c>
      <c r="AK2138" s="493" t="n">
        <v>0</v>
      </c>
      <c r="AL2138" s="493" t="n">
        <v>63.6</v>
      </c>
      <c r="AM2138" s="493" t="n">
        <v>0</v>
      </c>
      <c r="AN2138" s="493" t="n">
        <v>0</v>
      </c>
      <c r="AO2138" s="493" t="n">
        <v>0</v>
      </c>
      <c r="AP2138" s="493" t="n">
        <v>0</v>
      </c>
      <c r="AQ2138" s="493" t="n">
        <v>0</v>
      </c>
      <c r="AR2138" s="493" t="n">
        <v>0</v>
      </c>
      <c r="AS2138" s="493" t="n">
        <v>0</v>
      </c>
      <c r="AT2138" s="493" t="n">
        <v>0</v>
      </c>
      <c r="AU2138" s="493" t="n">
        <v>0</v>
      </c>
      <c r="AV2138" s="493" t="n">
        <v>0</v>
      </c>
      <c r="AW2138" s="493" t="n">
        <v>0</v>
      </c>
      <c r="AX2138" s="493" t="n">
        <v>0</v>
      </c>
      <c r="AY2138" s="493" t="n">
        <v>0</v>
      </c>
      <c r="AZ2138" s="493" t="n">
        <v>0</v>
      </c>
      <c r="BA2138" s="493" t="n">
        <v>0</v>
      </c>
      <c r="BB2138" s="493" t="n">
        <v>0</v>
      </c>
      <c r="BC2138" s="493" t="n">
        <v>0</v>
      </c>
      <c r="BD2138" s="493" t="n">
        <v>0</v>
      </c>
      <c r="BE2138" s="493" t="n">
        <v>0</v>
      </c>
      <c r="BF2138" s="493" t="n">
        <v>0</v>
      </c>
      <c r="BG2138" s="493" t="n">
        <v>0</v>
      </c>
      <c r="BH2138" s="493" t="n">
        <v>0</v>
      </c>
      <c r="BI2138" s="493" t="n">
        <v>0</v>
      </c>
      <c r="BJ2138" s="493" t="n">
        <v>0</v>
      </c>
      <c r="BK2138" s="493" t="n">
        <v>0</v>
      </c>
      <c r="BL2138" s="493" t="n">
        <v>0</v>
      </c>
      <c r="BM2138" s="493" t="n">
        <v>0</v>
      </c>
      <c r="BN2138" s="493" t="n">
        <v>0</v>
      </c>
      <c r="BO2138" s="493" t="n">
        <v>0</v>
      </c>
      <c r="BP2138" s="493" t="n">
        <v>0</v>
      </c>
      <c r="BQ2138" s="493" t="n">
        <v>0</v>
      </c>
      <c r="BR2138" s="493" t="n">
        <v>0</v>
      </c>
      <c r="BS2138" s="493" t="n">
        <v>0</v>
      </c>
      <c r="BT2138" s="493" t="n">
        <v>0</v>
      </c>
      <c r="BU2138" s="493" t="n">
        <v>0</v>
      </c>
      <c r="BV2138" s="493" t="n">
        <v>0</v>
      </c>
      <c r="BW2138" s="493" t="n">
        <v>0</v>
      </c>
    </row>
    <row r="2139">
      <c r="A2139" t="inlineStr">
        <is>
          <t>[C9D1] Angiotensin-II 길항제, 고혈압제 (C2) 혹은 이뇨제 복합제제</t>
        </is>
      </c>
      <c r="B2139" t="inlineStr">
        <is>
          <t>명인제약</t>
        </is>
      </c>
      <c r="C2139" t="inlineStr">
        <is>
          <t>아이살탄 플러스</t>
        </is>
      </c>
      <c r="D2139" t="inlineStr">
        <is>
          <t>명인제약</t>
        </is>
      </c>
      <c r="E2139" t="inlineStr">
        <is>
          <t>hydrochlorothiazide,  irbesartan</t>
        </is>
      </c>
      <c r="F2139" t="inlineStr">
        <is>
          <t>의원</t>
        </is>
      </c>
      <c r="G2139" t="inlineStr">
        <is>
          <t>Generic</t>
        </is>
      </c>
      <c r="H2139" s="493" t="n">
        <v>12422.54</v>
      </c>
      <c r="I2139" s="493" t="n">
        <v>14948.96</v>
      </c>
      <c r="J2139" s="493" t="n">
        <v>12482.28</v>
      </c>
      <c r="K2139" s="493" t="n">
        <v>15847.32</v>
      </c>
      <c r="L2139" s="493" t="n">
        <v>10071.56</v>
      </c>
      <c r="M2139" s="493" t="n">
        <v>11229.02</v>
      </c>
      <c r="N2139" s="493" t="n">
        <v>13041.8</v>
      </c>
      <c r="O2139" s="493" t="n">
        <v>13697.82</v>
      </c>
      <c r="P2139" s="493" t="n">
        <v>8682.1</v>
      </c>
      <c r="Q2139" s="493" t="n">
        <v>8877.139999999999</v>
      </c>
      <c r="R2139" s="493" t="n">
        <v>7766.34</v>
      </c>
      <c r="S2139" s="493" t="n">
        <v>6280.1</v>
      </c>
      <c r="T2139" s="493" t="n">
        <v>6561.1</v>
      </c>
      <c r="U2139" s="493" t="n">
        <v>5824.8</v>
      </c>
      <c r="V2139" s="493" t="n">
        <v>3250.8</v>
      </c>
      <c r="W2139" s="493" t="n">
        <v>6854.1</v>
      </c>
      <c r="X2139" s="493" t="n">
        <v>4967.9</v>
      </c>
      <c r="Y2139" s="493" t="n">
        <v>4747.8</v>
      </c>
      <c r="Z2139" s="493" t="n">
        <v>6086.4</v>
      </c>
      <c r="AA2139" s="493" t="n">
        <v>7141.05</v>
      </c>
      <c r="AB2139" s="493" t="n">
        <v>6400.5</v>
      </c>
      <c r="AC2139" s="493" t="n">
        <v>5784.3</v>
      </c>
      <c r="AD2139" s="493" t="n">
        <v>6158.7</v>
      </c>
      <c r="AE2139" s="493" t="n">
        <v>3153.3</v>
      </c>
      <c r="AF2139" s="493" t="n">
        <v>5573.7</v>
      </c>
      <c r="AG2139" s="493" t="n">
        <v>3232.2</v>
      </c>
      <c r="AH2139" s="493" t="n">
        <v>4608</v>
      </c>
      <c r="AI2139" s="493" t="n">
        <v>3497.4</v>
      </c>
      <c r="AJ2139" s="493" t="n">
        <v>4230.9</v>
      </c>
      <c r="AK2139" s="493" t="n">
        <v>2992.35</v>
      </c>
      <c r="AL2139" s="493" t="n">
        <v>6689.3</v>
      </c>
      <c r="AM2139" s="493" t="n">
        <v>1787.7</v>
      </c>
      <c r="AN2139" s="493" t="n">
        <v>2265.3</v>
      </c>
      <c r="AO2139" s="493" t="n">
        <v>3060.9</v>
      </c>
      <c r="AP2139" s="493" t="n">
        <v>2011.2</v>
      </c>
      <c r="AQ2139" s="493" t="n">
        <v>2930.1</v>
      </c>
      <c r="AR2139" s="493" t="n">
        <v>6064.8</v>
      </c>
      <c r="AS2139" s="493" t="n">
        <v>2131.8</v>
      </c>
      <c r="AT2139" s="493" t="n">
        <v>5425.8</v>
      </c>
      <c r="AU2139" s="493" t="n">
        <v>2674</v>
      </c>
      <c r="AV2139" s="493" t="n">
        <v>5188.8</v>
      </c>
      <c r="AW2139" s="493" t="n">
        <v>2140.2</v>
      </c>
      <c r="AX2139" s="493" t="n">
        <v>5392.8</v>
      </c>
      <c r="AY2139" s="493" t="n">
        <v>2247.9</v>
      </c>
      <c r="AZ2139" s="493" t="n">
        <v>1794.4</v>
      </c>
      <c r="BA2139" s="493" t="n">
        <v>0</v>
      </c>
      <c r="BB2139" s="493" t="n">
        <v>0</v>
      </c>
      <c r="BC2139" s="493" t="n">
        <v>0</v>
      </c>
      <c r="BD2139" s="493" t="n">
        <v>0</v>
      </c>
      <c r="BE2139" s="493" t="n">
        <v>0</v>
      </c>
      <c r="BF2139" s="493" t="n">
        <v>0</v>
      </c>
      <c r="BG2139" s="493" t="n">
        <v>0</v>
      </c>
      <c r="BH2139" s="493" t="n">
        <v>0</v>
      </c>
      <c r="BI2139" s="493" t="n">
        <v>0</v>
      </c>
      <c r="BJ2139" s="493" t="n">
        <v>0</v>
      </c>
      <c r="BK2139" s="493" t="n">
        <v>0</v>
      </c>
      <c r="BL2139" s="493" t="n">
        <v>0</v>
      </c>
      <c r="BM2139" s="493" t="n">
        <v>0</v>
      </c>
      <c r="BN2139" s="493" t="n">
        <v>0</v>
      </c>
      <c r="BO2139" s="493" t="n">
        <v>0</v>
      </c>
      <c r="BP2139" s="493" t="n">
        <v>0</v>
      </c>
      <c r="BQ2139" s="493" t="n">
        <v>0</v>
      </c>
      <c r="BR2139" s="493" t="n">
        <v>0</v>
      </c>
      <c r="BS2139" s="493" t="n">
        <v>0</v>
      </c>
      <c r="BT2139" s="493" t="n">
        <v>0</v>
      </c>
      <c r="BU2139" s="493" t="n">
        <v>0</v>
      </c>
      <c r="BV2139" s="493" t="n">
        <v>0</v>
      </c>
      <c r="BW2139" s="493" t="n">
        <v>0</v>
      </c>
    </row>
    <row r="2140">
      <c r="A2140" t="inlineStr">
        <is>
          <t>[C9D1] Angiotensin-II 길항제, 고혈압제 (C2) 혹은 이뇨제 복합제제</t>
        </is>
      </c>
      <c r="B2140" t="inlineStr">
        <is>
          <t>명인제약</t>
        </is>
      </c>
      <c r="C2140" t="inlineStr">
        <is>
          <t>아이살탄 플러스</t>
        </is>
      </c>
      <c r="D2140" t="inlineStr">
        <is>
          <t>명인제약</t>
        </is>
      </c>
      <c r="E2140" t="inlineStr">
        <is>
          <t>hydrochlorothiazide,  irbesartan</t>
        </is>
      </c>
      <c r="F2140" t="inlineStr">
        <is>
          <t>보건소</t>
        </is>
      </c>
      <c r="G2140" t="inlineStr">
        <is>
          <t>Generic</t>
        </is>
      </c>
      <c r="H2140" s="493" t="n">
        <v>0</v>
      </c>
      <c r="I2140" s="493" t="n">
        <v>0</v>
      </c>
      <c r="J2140" s="493" t="n">
        <v>0</v>
      </c>
      <c r="K2140" s="493" t="n">
        <v>0</v>
      </c>
      <c r="L2140" s="493" t="n">
        <v>0</v>
      </c>
      <c r="M2140" s="493" t="n">
        <v>0</v>
      </c>
      <c r="N2140" s="493" t="n">
        <v>0</v>
      </c>
      <c r="O2140" s="493" t="n">
        <v>0</v>
      </c>
      <c r="P2140" s="493" t="n">
        <v>0</v>
      </c>
      <c r="Q2140" s="493" t="n">
        <v>0</v>
      </c>
      <c r="R2140" s="493" t="n">
        <v>0</v>
      </c>
      <c r="S2140" s="493" t="n">
        <v>0</v>
      </c>
      <c r="T2140" s="493" t="n">
        <v>0</v>
      </c>
      <c r="U2140" s="493" t="n">
        <v>0</v>
      </c>
      <c r="V2140" s="493" t="n">
        <v>0</v>
      </c>
      <c r="W2140" s="493" t="n">
        <v>0</v>
      </c>
      <c r="X2140" s="493" t="n">
        <v>4680.6</v>
      </c>
      <c r="Y2140" s="493" t="n">
        <v>0</v>
      </c>
      <c r="Z2140" s="493" t="n">
        <v>0</v>
      </c>
      <c r="AA2140" s="493" t="n">
        <v>0</v>
      </c>
      <c r="AB2140" s="493" t="n">
        <v>0</v>
      </c>
      <c r="AC2140" s="493" t="n">
        <v>0</v>
      </c>
      <c r="AD2140" s="493" t="n">
        <v>0</v>
      </c>
      <c r="AE2140" s="493" t="n">
        <v>0</v>
      </c>
      <c r="AF2140" s="493" t="n">
        <v>0</v>
      </c>
      <c r="AG2140" s="493" t="n">
        <v>0</v>
      </c>
      <c r="AH2140" s="493" t="n">
        <v>0</v>
      </c>
      <c r="AI2140" s="493" t="n">
        <v>0</v>
      </c>
      <c r="AJ2140" s="493" t="n">
        <v>0</v>
      </c>
      <c r="AK2140" s="493" t="n">
        <v>0</v>
      </c>
      <c r="AL2140" s="493" t="n">
        <v>0</v>
      </c>
      <c r="AM2140" s="493" t="n">
        <v>0</v>
      </c>
      <c r="AN2140" s="493" t="n">
        <v>0</v>
      </c>
      <c r="AO2140" s="493" t="n">
        <v>0</v>
      </c>
      <c r="AP2140" s="493" t="n">
        <v>0</v>
      </c>
      <c r="AQ2140" s="493" t="n">
        <v>0</v>
      </c>
      <c r="AR2140" s="493" t="n">
        <v>0</v>
      </c>
      <c r="AS2140" s="493" t="n">
        <v>0</v>
      </c>
      <c r="AT2140" s="493" t="n">
        <v>0</v>
      </c>
      <c r="AU2140" s="493" t="n">
        <v>0</v>
      </c>
      <c r="AV2140" s="493" t="n">
        <v>0</v>
      </c>
      <c r="AW2140" s="493" t="n">
        <v>0</v>
      </c>
      <c r="AX2140" s="493" t="n">
        <v>0</v>
      </c>
      <c r="AY2140" s="493" t="n">
        <v>0</v>
      </c>
      <c r="AZ2140" s="493" t="n">
        <v>0</v>
      </c>
      <c r="BA2140" s="493" t="n">
        <v>0</v>
      </c>
      <c r="BB2140" s="493" t="n">
        <v>0</v>
      </c>
      <c r="BC2140" s="493" t="n">
        <v>0</v>
      </c>
      <c r="BD2140" s="493" t="n">
        <v>0</v>
      </c>
      <c r="BE2140" s="493" t="n">
        <v>0</v>
      </c>
      <c r="BF2140" s="493" t="n">
        <v>0</v>
      </c>
      <c r="BG2140" s="493" t="n">
        <v>0</v>
      </c>
      <c r="BH2140" s="493" t="n">
        <v>0</v>
      </c>
      <c r="BI2140" s="493" t="n">
        <v>0</v>
      </c>
      <c r="BJ2140" s="493" t="n">
        <v>0</v>
      </c>
      <c r="BK2140" s="493" t="n">
        <v>0</v>
      </c>
      <c r="BL2140" s="493" t="n">
        <v>0</v>
      </c>
      <c r="BM2140" s="493" t="n">
        <v>0</v>
      </c>
      <c r="BN2140" s="493" t="n">
        <v>0</v>
      </c>
      <c r="BO2140" s="493" t="n">
        <v>0</v>
      </c>
      <c r="BP2140" s="493" t="n">
        <v>0</v>
      </c>
      <c r="BQ2140" s="493" t="n">
        <v>0</v>
      </c>
      <c r="BR2140" s="493" t="n">
        <v>0</v>
      </c>
      <c r="BS2140" s="493" t="n">
        <v>0</v>
      </c>
      <c r="BT2140" s="493" t="n">
        <v>0</v>
      </c>
      <c r="BU2140" s="493" t="n">
        <v>0</v>
      </c>
      <c r="BV2140" s="493" t="n">
        <v>0</v>
      </c>
      <c r="BW2140" s="493" t="n">
        <v>0</v>
      </c>
    </row>
    <row r="2141">
      <c r="A2141" t="inlineStr">
        <is>
          <t>[C9D1] Angiotensin-II 길항제, 고혈압제 (C2) 혹은 이뇨제 복합제제</t>
        </is>
      </c>
      <c r="B2141" t="inlineStr">
        <is>
          <t>명인제약</t>
        </is>
      </c>
      <c r="C2141" t="inlineStr">
        <is>
          <t>프리살탄 플러스</t>
        </is>
      </c>
      <c r="D2141" t="inlineStr">
        <is>
          <t>명인제약</t>
        </is>
      </c>
      <c r="E2141" t="inlineStr">
        <is>
          <t>hydrochlorothiazide,  olmesartan medoxomil</t>
        </is>
      </c>
      <c r="F2141" t="inlineStr">
        <is>
          <t>종합병원</t>
        </is>
      </c>
      <c r="G2141" t="inlineStr">
        <is>
          <t>Generic</t>
        </is>
      </c>
      <c r="H2141" s="493" t="n">
        <v>0</v>
      </c>
      <c r="I2141" s="493" t="n">
        <v>0</v>
      </c>
      <c r="J2141" s="493" t="n">
        <v>0</v>
      </c>
      <c r="K2141" s="493" t="n">
        <v>0</v>
      </c>
      <c r="L2141" s="493" t="n">
        <v>0</v>
      </c>
      <c r="M2141" s="493" t="n">
        <v>0</v>
      </c>
      <c r="N2141" s="493" t="n">
        <v>0</v>
      </c>
      <c r="O2141" s="493" t="n">
        <v>0</v>
      </c>
      <c r="P2141" s="493" t="n">
        <v>0</v>
      </c>
      <c r="Q2141" s="493" t="n">
        <v>0</v>
      </c>
      <c r="R2141" s="493" t="n">
        <v>484</v>
      </c>
      <c r="S2141" s="493" t="n">
        <v>0</v>
      </c>
      <c r="T2141" s="493" t="n">
        <v>0</v>
      </c>
      <c r="U2141" s="493" t="n">
        <v>364.91</v>
      </c>
      <c r="V2141" s="493" t="n">
        <v>0</v>
      </c>
      <c r="W2141" s="493" t="n">
        <v>0</v>
      </c>
      <c r="X2141" s="493" t="n">
        <v>729.4299999999999</v>
      </c>
      <c r="Y2141" s="493" t="n">
        <v>0</v>
      </c>
      <c r="Z2141" s="493" t="n">
        <v>0</v>
      </c>
      <c r="AA2141" s="493" t="n">
        <v>57.12</v>
      </c>
      <c r="AB2141" s="493" t="n">
        <v>369</v>
      </c>
      <c r="AC2141" s="493" t="n">
        <v>0</v>
      </c>
      <c r="AD2141" s="493" t="n">
        <v>0</v>
      </c>
      <c r="AE2141" s="493" t="n">
        <v>0</v>
      </c>
      <c r="AF2141" s="493" t="n">
        <v>733.46</v>
      </c>
      <c r="AG2141" s="493" t="n">
        <v>0</v>
      </c>
      <c r="AH2141" s="493" t="n">
        <v>121.8</v>
      </c>
      <c r="AI2141" s="493" t="n">
        <v>632.6900000000001</v>
      </c>
      <c r="AJ2141" s="493" t="n">
        <v>0</v>
      </c>
      <c r="AK2141" s="493" t="n">
        <v>0</v>
      </c>
      <c r="AL2141" s="493" t="n">
        <v>616.08</v>
      </c>
      <c r="AM2141" s="493" t="n">
        <v>0</v>
      </c>
      <c r="AN2141" s="493" t="n">
        <v>0</v>
      </c>
      <c r="AO2141" s="493" t="n">
        <v>617.59</v>
      </c>
      <c r="AP2141" s="493" t="n">
        <v>250.2</v>
      </c>
      <c r="AQ2141" s="493" t="n">
        <v>0</v>
      </c>
      <c r="AR2141" s="493" t="n">
        <v>380.38</v>
      </c>
      <c r="AS2141" s="493" t="n">
        <v>243.6</v>
      </c>
      <c r="AT2141" s="493" t="n">
        <v>0</v>
      </c>
      <c r="AU2141" s="493" t="n">
        <v>1013.42</v>
      </c>
      <c r="AV2141" s="493" t="n">
        <v>0</v>
      </c>
      <c r="AW2141" s="493" t="n">
        <v>0</v>
      </c>
      <c r="AX2141" s="493" t="n">
        <v>240</v>
      </c>
      <c r="AY2141" s="493" t="n">
        <v>752.5700000000001</v>
      </c>
      <c r="AZ2141" s="493" t="n">
        <v>0</v>
      </c>
      <c r="BA2141" s="493" t="n">
        <v>496.8</v>
      </c>
      <c r="BB2141" s="493" t="n">
        <v>367.64</v>
      </c>
      <c r="BC2141" s="493" t="n">
        <v>244.8</v>
      </c>
      <c r="BD2141" s="493" t="n">
        <v>0</v>
      </c>
      <c r="BE2141" s="493" t="n">
        <v>368.55</v>
      </c>
      <c r="BF2141" s="493" t="n">
        <v>243.6</v>
      </c>
      <c r="BG2141" s="493" t="n">
        <v>0</v>
      </c>
      <c r="BH2141" s="493" t="n">
        <v>613.0599999999999</v>
      </c>
      <c r="BI2141" s="493" t="n">
        <v>0</v>
      </c>
      <c r="BJ2141" s="493" t="n">
        <v>242.4</v>
      </c>
      <c r="BK2141" s="493" t="n">
        <v>753.48</v>
      </c>
      <c r="BL2141" s="493" t="n">
        <v>0</v>
      </c>
      <c r="BM2141" s="493" t="n">
        <v>241.8</v>
      </c>
      <c r="BN2141" s="493" t="n">
        <v>372.19</v>
      </c>
      <c r="BO2141" s="493" t="n">
        <v>490.2</v>
      </c>
      <c r="BP2141" s="493" t="n">
        <v>0</v>
      </c>
      <c r="BQ2141" s="493" t="n">
        <v>0</v>
      </c>
      <c r="BR2141" s="493" t="n">
        <v>763.49</v>
      </c>
      <c r="BS2141" s="493" t="n">
        <v>0</v>
      </c>
      <c r="BT2141" s="493" t="n">
        <v>0</v>
      </c>
      <c r="BU2141" s="493" t="n">
        <v>793.52</v>
      </c>
      <c r="BV2141" s="493" t="n">
        <v>0</v>
      </c>
      <c r="BW2141" s="493" t="n">
        <v>0</v>
      </c>
    </row>
    <row r="2142">
      <c r="A2142" t="inlineStr">
        <is>
          <t>[C9D1] Angiotensin-II 길항제, 고혈압제 (C2) 혹은 이뇨제 복합제제</t>
        </is>
      </c>
      <c r="B2142" t="inlineStr">
        <is>
          <t>명인제약</t>
        </is>
      </c>
      <c r="C2142" t="inlineStr">
        <is>
          <t>프리살탄 플러스</t>
        </is>
      </c>
      <c r="D2142" t="inlineStr">
        <is>
          <t>명인제약</t>
        </is>
      </c>
      <c r="E2142" t="inlineStr">
        <is>
          <t>hydrochlorothiazide,  olmesartan medoxomil</t>
        </is>
      </c>
      <c r="F2142" t="inlineStr">
        <is>
          <t>병원</t>
        </is>
      </c>
      <c r="G2142" t="inlineStr">
        <is>
          <t>Generic</t>
        </is>
      </c>
      <c r="H2142" s="493" t="n">
        <v>0</v>
      </c>
      <c r="I2142" s="493" t="n">
        <v>0</v>
      </c>
      <c r="J2142" s="493" t="n">
        <v>0</v>
      </c>
      <c r="K2142" s="493" t="n">
        <v>0</v>
      </c>
      <c r="L2142" s="493" t="n">
        <v>0</v>
      </c>
      <c r="M2142" s="493" t="n">
        <v>0</v>
      </c>
      <c r="N2142" s="493" t="n">
        <v>0</v>
      </c>
      <c r="O2142" s="493" t="n">
        <v>0</v>
      </c>
      <c r="P2142" s="493" t="n">
        <v>0</v>
      </c>
      <c r="Q2142" s="493" t="n">
        <v>0</v>
      </c>
      <c r="R2142" s="493" t="n">
        <v>1832.4</v>
      </c>
      <c r="S2142" s="493" t="n">
        <v>0</v>
      </c>
      <c r="T2142" s="493" t="n">
        <v>1603.8</v>
      </c>
      <c r="U2142" s="493" t="n">
        <v>0</v>
      </c>
      <c r="V2142" s="493" t="n">
        <v>874.8</v>
      </c>
      <c r="W2142" s="493" t="n">
        <v>0</v>
      </c>
      <c r="X2142" s="493" t="n">
        <v>1200</v>
      </c>
      <c r="Y2142" s="493" t="n">
        <v>402</v>
      </c>
      <c r="Z2142" s="493" t="n">
        <v>0</v>
      </c>
      <c r="AA2142" s="493" t="n">
        <v>403.2</v>
      </c>
      <c r="AB2142" s="493" t="n">
        <v>888.6</v>
      </c>
      <c r="AC2142" s="493" t="n">
        <v>0</v>
      </c>
      <c r="AD2142" s="493" t="n">
        <v>0</v>
      </c>
      <c r="AE2142" s="493" t="n">
        <v>417</v>
      </c>
      <c r="AF2142" s="493" t="n">
        <v>0</v>
      </c>
      <c r="AG2142" s="493" t="n">
        <v>403.2</v>
      </c>
      <c r="AH2142" s="493" t="n">
        <v>405.6</v>
      </c>
      <c r="AI2142" s="493" t="n">
        <v>0</v>
      </c>
      <c r="AJ2142" s="493" t="n">
        <v>608.4</v>
      </c>
      <c r="AK2142" s="493" t="n">
        <v>651</v>
      </c>
      <c r="AL2142" s="493" t="n">
        <v>615.6</v>
      </c>
      <c r="AM2142" s="493" t="n">
        <v>0</v>
      </c>
      <c r="AN2142" s="493" t="n">
        <v>0</v>
      </c>
      <c r="AO2142" s="493" t="n">
        <v>0</v>
      </c>
      <c r="AP2142" s="493" t="n">
        <v>104.16</v>
      </c>
      <c r="AQ2142" s="493" t="n">
        <v>267.64</v>
      </c>
      <c r="AR2142" s="493" t="n">
        <v>203.84</v>
      </c>
      <c r="AS2142" s="493" t="n">
        <v>640.8</v>
      </c>
      <c r="AT2142" s="493" t="n">
        <v>0</v>
      </c>
      <c r="AU2142" s="493" t="n">
        <v>0</v>
      </c>
      <c r="AV2142" s="493" t="n">
        <v>0</v>
      </c>
      <c r="AW2142" s="493" t="n">
        <v>0</v>
      </c>
      <c r="AX2142" s="493" t="n">
        <v>0</v>
      </c>
      <c r="AY2142" s="493" t="n">
        <v>0</v>
      </c>
      <c r="AZ2142" s="493" t="n">
        <v>0</v>
      </c>
      <c r="BA2142" s="493" t="n">
        <v>0</v>
      </c>
      <c r="BB2142" s="493" t="n">
        <v>0</v>
      </c>
      <c r="BC2142" s="493" t="n">
        <v>60.15</v>
      </c>
      <c r="BD2142" s="493" t="n">
        <v>411.45</v>
      </c>
      <c r="BE2142" s="493" t="n">
        <v>28.42</v>
      </c>
      <c r="BF2142" s="493" t="n">
        <v>755.4</v>
      </c>
      <c r="BG2142" s="493" t="n">
        <v>60.45</v>
      </c>
      <c r="BH2142" s="493" t="n">
        <v>328.8</v>
      </c>
      <c r="BI2142" s="493" t="n">
        <v>147.79</v>
      </c>
      <c r="BJ2142" s="493" t="n">
        <v>764.85</v>
      </c>
      <c r="BK2142" s="493" t="n">
        <v>247.35</v>
      </c>
      <c r="BL2142" s="493" t="n">
        <v>242.4</v>
      </c>
      <c r="BM2142" s="493" t="n">
        <v>0</v>
      </c>
      <c r="BN2142" s="493" t="n">
        <v>0</v>
      </c>
      <c r="BO2142" s="493" t="n">
        <v>733.5</v>
      </c>
      <c r="BP2142" s="493" t="n">
        <v>0</v>
      </c>
      <c r="BQ2142" s="493" t="n">
        <v>0</v>
      </c>
      <c r="BR2142" s="493" t="n">
        <v>1120.5</v>
      </c>
      <c r="BS2142" s="493" t="n">
        <v>0</v>
      </c>
      <c r="BT2142" s="493" t="n">
        <v>0</v>
      </c>
      <c r="BU2142" s="493" t="n">
        <v>1107</v>
      </c>
      <c r="BV2142" s="493" t="n">
        <v>0</v>
      </c>
      <c r="BW2142" s="493" t="n">
        <v>0</v>
      </c>
    </row>
    <row r="2143">
      <c r="A2143" t="inlineStr">
        <is>
          <t>[C9D1] Angiotensin-II 길항제, 고혈압제 (C2) 혹은 이뇨제 복합제제</t>
        </is>
      </c>
      <c r="B2143" t="inlineStr">
        <is>
          <t>명인제약</t>
        </is>
      </c>
      <c r="C2143" t="inlineStr">
        <is>
          <t>프리살탄 플러스</t>
        </is>
      </c>
      <c r="D2143" t="inlineStr">
        <is>
          <t>명인제약</t>
        </is>
      </c>
      <c r="E2143" t="inlineStr">
        <is>
          <t>hydrochlorothiazide,  olmesartan medoxomil</t>
        </is>
      </c>
      <c r="F2143" t="inlineStr">
        <is>
          <t>의원</t>
        </is>
      </c>
      <c r="G2143" t="inlineStr">
        <is>
          <t>Generic</t>
        </is>
      </c>
      <c r="H2143" s="493" t="n">
        <v>0</v>
      </c>
      <c r="I2143" s="493" t="n">
        <v>0</v>
      </c>
      <c r="J2143" s="493" t="n">
        <v>0</v>
      </c>
      <c r="K2143" s="493" t="n">
        <v>0</v>
      </c>
      <c r="L2143" s="493" t="n">
        <v>0</v>
      </c>
      <c r="M2143" s="493" t="n">
        <v>0</v>
      </c>
      <c r="N2143" s="493" t="n">
        <v>0</v>
      </c>
      <c r="O2143" s="493" t="n">
        <v>0</v>
      </c>
      <c r="P2143" s="493" t="n">
        <v>0</v>
      </c>
      <c r="Q2143" s="493" t="n">
        <v>0</v>
      </c>
      <c r="R2143" s="493" t="n">
        <v>2068.6</v>
      </c>
      <c r="S2143" s="493" t="n">
        <v>0</v>
      </c>
      <c r="T2143" s="493" t="n">
        <v>1902.24</v>
      </c>
      <c r="U2143" s="493" t="n">
        <v>3762.9</v>
      </c>
      <c r="V2143" s="493" t="n">
        <v>1921.2</v>
      </c>
      <c r="W2143" s="493" t="n">
        <v>2149.2</v>
      </c>
      <c r="X2143" s="493" t="n">
        <v>2767.8</v>
      </c>
      <c r="Y2143" s="493" t="n">
        <v>1767.22</v>
      </c>
      <c r="Z2143" s="493" t="n">
        <v>0</v>
      </c>
      <c r="AA2143" s="493" t="n">
        <v>1331.13</v>
      </c>
      <c r="AB2143" s="493" t="n">
        <v>2406.6</v>
      </c>
      <c r="AC2143" s="493" t="n">
        <v>0</v>
      </c>
      <c r="AD2143" s="493" t="n">
        <v>0</v>
      </c>
      <c r="AE2143" s="493" t="n">
        <v>63206.5</v>
      </c>
      <c r="AF2143" s="493" t="n">
        <v>69510.39999999999</v>
      </c>
      <c r="AG2143" s="493" t="n">
        <v>64405.5</v>
      </c>
      <c r="AH2143" s="493" t="n">
        <v>66273.98</v>
      </c>
      <c r="AI2143" s="493" t="n">
        <v>70601.5</v>
      </c>
      <c r="AJ2143" s="493" t="n">
        <v>70749.7</v>
      </c>
      <c r="AK2143" s="493" t="n">
        <v>67326.8</v>
      </c>
      <c r="AL2143" s="493" t="n">
        <v>74074.39999999999</v>
      </c>
      <c r="AM2143" s="493" t="n">
        <v>63063.48</v>
      </c>
      <c r="AN2143" s="493" t="n">
        <v>67822.7</v>
      </c>
      <c r="AO2143" s="493" t="n">
        <v>63033.3</v>
      </c>
      <c r="AP2143" s="493" t="n">
        <v>71446.95</v>
      </c>
      <c r="AQ2143" s="493" t="n">
        <v>62081.8</v>
      </c>
      <c r="AR2143" s="493" t="n">
        <v>74416.72</v>
      </c>
      <c r="AS2143" s="493" t="n">
        <v>59029.4</v>
      </c>
      <c r="AT2143" s="493" t="n">
        <v>67218.89999999999</v>
      </c>
      <c r="AU2143" s="493" t="n">
        <v>65269.3</v>
      </c>
      <c r="AV2143" s="493" t="n">
        <v>71442.8</v>
      </c>
      <c r="AW2143" s="493" t="n">
        <v>62476.99</v>
      </c>
      <c r="AX2143" s="493" t="n">
        <v>65465.9</v>
      </c>
      <c r="AY2143" s="493" t="n">
        <v>66550.82000000001</v>
      </c>
      <c r="AZ2143" s="493" t="n">
        <v>68715.89999999999</v>
      </c>
      <c r="BA2143" s="493" t="n">
        <v>60143.78</v>
      </c>
      <c r="BB2143" s="493" t="n">
        <v>61892.4</v>
      </c>
      <c r="BC2143" s="493" t="n">
        <v>63243.22</v>
      </c>
      <c r="BD2143" s="493" t="n">
        <v>62246.63</v>
      </c>
      <c r="BE2143" s="493" t="n">
        <v>58134.38</v>
      </c>
      <c r="BF2143" s="493" t="n">
        <v>64911.04</v>
      </c>
      <c r="BG2143" s="493" t="n">
        <v>57251.35</v>
      </c>
      <c r="BH2143" s="493" t="n">
        <v>60806.61</v>
      </c>
      <c r="BI2143" s="493" t="n">
        <v>58714.05</v>
      </c>
      <c r="BJ2143" s="493" t="n">
        <v>60054.34</v>
      </c>
      <c r="BK2143" s="493" t="n">
        <v>49238.87</v>
      </c>
      <c r="BL2143" s="493" t="n">
        <v>66967.74000000001</v>
      </c>
      <c r="BM2143" s="493" t="n">
        <v>56260.78</v>
      </c>
      <c r="BN2143" s="493" t="n">
        <v>49780.05</v>
      </c>
      <c r="BO2143" s="493" t="n">
        <v>60902.91</v>
      </c>
      <c r="BP2143" s="493" t="n">
        <v>56751.66</v>
      </c>
      <c r="BQ2143" s="493" t="n">
        <v>41278.3</v>
      </c>
      <c r="BR2143" s="493" t="n">
        <v>66419.5</v>
      </c>
      <c r="BS2143" s="493" t="n">
        <v>55470.75</v>
      </c>
      <c r="BT2143" s="493" t="n">
        <v>49829</v>
      </c>
      <c r="BU2143" s="493" t="n">
        <v>54986.42</v>
      </c>
      <c r="BV2143" s="493" t="n">
        <v>55466.89</v>
      </c>
      <c r="BW2143" s="493" t="n">
        <v>45395.11</v>
      </c>
    </row>
    <row r="2144">
      <c r="A2144" t="inlineStr">
        <is>
          <t>[C9D1] Angiotensin-II 길항제, 고혈압제 (C2) 혹은 이뇨제 복합제제</t>
        </is>
      </c>
      <c r="B2144" t="inlineStr">
        <is>
          <t>명인제약</t>
        </is>
      </c>
      <c r="C2144" t="inlineStr">
        <is>
          <t>프리살탄 플러스</t>
        </is>
      </c>
      <c r="D2144" t="inlineStr">
        <is>
          <t>명인제약</t>
        </is>
      </c>
      <c r="E2144" t="inlineStr">
        <is>
          <t>hydrochlorothiazide,  olmesartan medoxomil</t>
        </is>
      </c>
      <c r="F2144" t="inlineStr">
        <is>
          <t>보건소</t>
        </is>
      </c>
      <c r="G2144" t="inlineStr">
        <is>
          <t>Generic</t>
        </is>
      </c>
      <c r="H2144" s="493" t="n">
        <v>0</v>
      </c>
      <c r="I2144" s="493" t="n">
        <v>0</v>
      </c>
      <c r="J2144" s="493" t="n">
        <v>0</v>
      </c>
      <c r="K2144" s="493" t="n">
        <v>0</v>
      </c>
      <c r="L2144" s="493" t="n">
        <v>0</v>
      </c>
      <c r="M2144" s="493" t="n">
        <v>0</v>
      </c>
      <c r="N2144" s="493" t="n">
        <v>0</v>
      </c>
      <c r="O2144" s="493" t="n">
        <v>0</v>
      </c>
      <c r="P2144" s="493" t="n">
        <v>0</v>
      </c>
      <c r="Q2144" s="493" t="n">
        <v>0</v>
      </c>
      <c r="R2144" s="493" t="n">
        <v>0</v>
      </c>
      <c r="S2144" s="493" t="n">
        <v>0</v>
      </c>
      <c r="T2144" s="493" t="n">
        <v>0</v>
      </c>
      <c r="U2144" s="493" t="n">
        <v>0</v>
      </c>
      <c r="V2144" s="493" t="n">
        <v>0</v>
      </c>
      <c r="W2144" s="493" t="n">
        <v>0</v>
      </c>
      <c r="X2144" s="493" t="n">
        <v>0</v>
      </c>
      <c r="Y2144" s="493" t="n">
        <v>0</v>
      </c>
      <c r="Z2144" s="493" t="n">
        <v>0</v>
      </c>
      <c r="AA2144" s="493" t="n">
        <v>0</v>
      </c>
      <c r="AB2144" s="493" t="n">
        <v>0</v>
      </c>
      <c r="AC2144" s="493" t="n">
        <v>0</v>
      </c>
      <c r="AD2144" s="493" t="n">
        <v>0</v>
      </c>
      <c r="AE2144" s="493" t="n">
        <v>0</v>
      </c>
      <c r="AF2144" s="493" t="n">
        <v>0</v>
      </c>
      <c r="AG2144" s="493" t="n">
        <v>0</v>
      </c>
      <c r="AH2144" s="493" t="n">
        <v>0</v>
      </c>
      <c r="AI2144" s="493" t="n">
        <v>0</v>
      </c>
      <c r="AJ2144" s="493" t="n">
        <v>0</v>
      </c>
      <c r="AK2144" s="493" t="n">
        <v>0</v>
      </c>
      <c r="AL2144" s="493" t="n">
        <v>0</v>
      </c>
      <c r="AM2144" s="493" t="n">
        <v>0</v>
      </c>
      <c r="AN2144" s="493" t="n">
        <v>0</v>
      </c>
      <c r="AO2144" s="493" t="n">
        <v>0</v>
      </c>
      <c r="AP2144" s="493" t="n">
        <v>0</v>
      </c>
      <c r="AQ2144" s="493" t="n">
        <v>0</v>
      </c>
      <c r="AR2144" s="493" t="n">
        <v>0</v>
      </c>
      <c r="AS2144" s="493" t="n">
        <v>0</v>
      </c>
      <c r="AT2144" s="493" t="n">
        <v>0</v>
      </c>
      <c r="AU2144" s="493" t="n">
        <v>0</v>
      </c>
      <c r="AV2144" s="493" t="n">
        <v>0</v>
      </c>
      <c r="AW2144" s="493" t="n">
        <v>0</v>
      </c>
      <c r="AX2144" s="493" t="n">
        <v>0</v>
      </c>
      <c r="AY2144" s="493" t="n">
        <v>262.8</v>
      </c>
      <c r="AZ2144" s="493" t="n">
        <v>0</v>
      </c>
      <c r="BA2144" s="493" t="n">
        <v>0</v>
      </c>
      <c r="BB2144" s="493" t="n">
        <v>0</v>
      </c>
      <c r="BC2144" s="493" t="n">
        <v>0</v>
      </c>
      <c r="BD2144" s="493" t="n">
        <v>0</v>
      </c>
      <c r="BE2144" s="493" t="n">
        <v>0</v>
      </c>
      <c r="BF2144" s="493" t="n">
        <v>0</v>
      </c>
      <c r="BG2144" s="493" t="n">
        <v>0</v>
      </c>
      <c r="BH2144" s="493" t="n">
        <v>0</v>
      </c>
      <c r="BI2144" s="493" t="n">
        <v>0</v>
      </c>
      <c r="BJ2144" s="493" t="n">
        <v>0</v>
      </c>
      <c r="BK2144" s="493" t="n">
        <v>0</v>
      </c>
      <c r="BL2144" s="493" t="n">
        <v>0</v>
      </c>
      <c r="BM2144" s="493" t="n">
        <v>0</v>
      </c>
      <c r="BN2144" s="493" t="n">
        <v>0</v>
      </c>
      <c r="BO2144" s="493" t="n">
        <v>0</v>
      </c>
      <c r="BP2144" s="493" t="n">
        <v>0</v>
      </c>
      <c r="BQ2144" s="493" t="n">
        <v>0</v>
      </c>
      <c r="BR2144" s="493" t="n">
        <v>0</v>
      </c>
      <c r="BS2144" s="493" t="n">
        <v>0</v>
      </c>
      <c r="BT2144" s="493" t="n">
        <v>0</v>
      </c>
      <c r="BU2144" s="493" t="n">
        <v>0</v>
      </c>
      <c r="BV2144" s="493" t="n">
        <v>0</v>
      </c>
      <c r="BW2144" s="493" t="n">
        <v>0</v>
      </c>
    </row>
    <row r="2145">
      <c r="A2145" t="inlineStr">
        <is>
          <t>[C9D1] Angiotensin-II 길항제, 고혈압제 (C2) 혹은 이뇨제 복합제제</t>
        </is>
      </c>
      <c r="B2145" t="inlineStr">
        <is>
          <t>명인제약</t>
        </is>
      </c>
      <c r="C2145" t="inlineStr">
        <is>
          <t>프리살탄 플러스</t>
        </is>
      </c>
      <c r="D2145" t="inlineStr">
        <is>
          <t>명인제약</t>
        </is>
      </c>
      <c r="E2145" t="inlineStr">
        <is>
          <t>hydrochlorothiazide,  olmesartan medoxomil</t>
        </is>
      </c>
      <c r="F2145" t="inlineStr">
        <is>
          <t>기타(치과의원, 치과병원 등)</t>
        </is>
      </c>
      <c r="G2145" t="inlineStr">
        <is>
          <t>Generic</t>
        </is>
      </c>
      <c r="H2145" s="493" t="n">
        <v>0</v>
      </c>
      <c r="I2145" s="493" t="n">
        <v>0</v>
      </c>
      <c r="J2145" s="493" t="n">
        <v>0</v>
      </c>
      <c r="K2145" s="493" t="n">
        <v>0</v>
      </c>
      <c r="L2145" s="493" t="n">
        <v>0</v>
      </c>
      <c r="M2145" s="493" t="n">
        <v>0</v>
      </c>
      <c r="N2145" s="493" t="n">
        <v>0</v>
      </c>
      <c r="O2145" s="493" t="n">
        <v>0</v>
      </c>
      <c r="P2145" s="493" t="n">
        <v>0</v>
      </c>
      <c r="Q2145" s="493" t="n">
        <v>0</v>
      </c>
      <c r="R2145" s="493" t="n">
        <v>0</v>
      </c>
      <c r="S2145" s="493" t="n">
        <v>0</v>
      </c>
      <c r="T2145" s="493" t="n">
        <v>0</v>
      </c>
      <c r="U2145" s="493" t="n">
        <v>0</v>
      </c>
      <c r="V2145" s="493" t="n">
        <v>0</v>
      </c>
      <c r="W2145" s="493" t="n">
        <v>0</v>
      </c>
      <c r="X2145" s="493" t="n">
        <v>0</v>
      </c>
      <c r="Y2145" s="493" t="n">
        <v>0</v>
      </c>
      <c r="Z2145" s="493" t="n">
        <v>0</v>
      </c>
      <c r="AA2145" s="493" t="n">
        <v>0</v>
      </c>
      <c r="AB2145" s="493" t="n">
        <v>0</v>
      </c>
      <c r="AC2145" s="493" t="n">
        <v>0</v>
      </c>
      <c r="AD2145" s="493" t="n">
        <v>0</v>
      </c>
      <c r="AE2145" s="493" t="n">
        <v>291.6</v>
      </c>
      <c r="AF2145" s="493" t="n">
        <v>154.2</v>
      </c>
      <c r="AG2145" s="493" t="n">
        <v>0</v>
      </c>
      <c r="AH2145" s="493" t="n">
        <v>0</v>
      </c>
      <c r="AI2145" s="493" t="n">
        <v>0</v>
      </c>
      <c r="AJ2145" s="493" t="n">
        <v>0</v>
      </c>
      <c r="AK2145" s="493" t="n">
        <v>0</v>
      </c>
      <c r="AL2145" s="493" t="n">
        <v>0</v>
      </c>
      <c r="AM2145" s="493" t="n">
        <v>0</v>
      </c>
      <c r="AN2145" s="493" t="n">
        <v>0</v>
      </c>
      <c r="AO2145" s="493" t="n">
        <v>0</v>
      </c>
      <c r="AP2145" s="493" t="n">
        <v>0</v>
      </c>
      <c r="AQ2145" s="493" t="n">
        <v>0</v>
      </c>
      <c r="AR2145" s="493" t="n">
        <v>0</v>
      </c>
      <c r="AS2145" s="493" t="n">
        <v>0</v>
      </c>
      <c r="AT2145" s="493" t="n">
        <v>0</v>
      </c>
      <c r="AU2145" s="493" t="n">
        <v>0</v>
      </c>
      <c r="AV2145" s="493" t="n">
        <v>0</v>
      </c>
      <c r="AW2145" s="493" t="n">
        <v>0</v>
      </c>
      <c r="AX2145" s="493" t="n">
        <v>0</v>
      </c>
      <c r="AY2145" s="493" t="n">
        <v>0</v>
      </c>
      <c r="AZ2145" s="493" t="n">
        <v>0</v>
      </c>
      <c r="BA2145" s="493" t="n">
        <v>0</v>
      </c>
      <c r="BB2145" s="493" t="n">
        <v>0</v>
      </c>
      <c r="BC2145" s="493" t="n">
        <v>0</v>
      </c>
      <c r="BD2145" s="493" t="n">
        <v>0</v>
      </c>
      <c r="BE2145" s="493" t="n">
        <v>0</v>
      </c>
      <c r="BF2145" s="493" t="n">
        <v>0</v>
      </c>
      <c r="BG2145" s="493" t="n">
        <v>0</v>
      </c>
      <c r="BH2145" s="493" t="n">
        <v>0</v>
      </c>
      <c r="BI2145" s="493" t="n">
        <v>0</v>
      </c>
      <c r="BJ2145" s="493" t="n">
        <v>0</v>
      </c>
      <c r="BK2145" s="493" t="n">
        <v>0</v>
      </c>
      <c r="BL2145" s="493" t="n">
        <v>0</v>
      </c>
      <c r="BM2145" s="493" t="n">
        <v>0</v>
      </c>
      <c r="BN2145" s="493" t="n">
        <v>0</v>
      </c>
      <c r="BO2145" s="493" t="n">
        <v>0</v>
      </c>
      <c r="BP2145" s="493" t="n">
        <v>0</v>
      </c>
      <c r="BQ2145" s="493" t="n">
        <v>0</v>
      </c>
      <c r="BR2145" s="493" t="n">
        <v>0</v>
      </c>
      <c r="BS2145" s="493" t="n">
        <v>0</v>
      </c>
      <c r="BT2145" s="493" t="n">
        <v>0</v>
      </c>
      <c r="BU2145" s="493" t="n">
        <v>0</v>
      </c>
      <c r="BV2145" s="493" t="n">
        <v>0</v>
      </c>
      <c r="BW2145" s="493" t="n">
        <v>0</v>
      </c>
    </row>
    <row r="2146">
      <c r="A2146" t="inlineStr">
        <is>
          <t>[C9D1] Angiotensin-II 길항제, 고혈압제 (C2) 혹은 이뇨제 복합제제</t>
        </is>
      </c>
      <c r="B2146" t="inlineStr">
        <is>
          <t>바스칸바이오제약</t>
        </is>
      </c>
      <c r="C2146" t="inlineStr">
        <is>
          <t>로사틴 플러스 에프</t>
        </is>
      </c>
      <c r="D2146" t="inlineStr">
        <is>
          <t>바스칸바이오제약</t>
        </is>
      </c>
      <c r="E2146" t="inlineStr">
        <is>
          <t>hydrochlorothiazide,  losartan potassium</t>
        </is>
      </c>
      <c r="F2146" t="inlineStr">
        <is>
          <t>병원</t>
        </is>
      </c>
      <c r="G2146" t="inlineStr">
        <is>
          <t>Generic</t>
        </is>
      </c>
      <c r="H2146" s="493" t="n">
        <v>0</v>
      </c>
      <c r="I2146" s="493" t="n">
        <v>0</v>
      </c>
      <c r="J2146" s="493" t="n">
        <v>0</v>
      </c>
      <c r="K2146" s="493" t="n">
        <v>3926.14</v>
      </c>
      <c r="L2146" s="493" t="n">
        <v>4533.3</v>
      </c>
      <c r="M2146" s="493" t="n">
        <v>5572.65</v>
      </c>
      <c r="N2146" s="493" t="n">
        <v>5062.05</v>
      </c>
      <c r="O2146" s="493" t="n">
        <v>3406.05</v>
      </c>
      <c r="P2146" s="493" t="n">
        <v>2932.35</v>
      </c>
      <c r="Q2146" s="493" t="n">
        <v>4281.92</v>
      </c>
      <c r="R2146" s="493" t="n">
        <v>3772.04</v>
      </c>
      <c r="S2146" s="493" t="n">
        <v>1956.7</v>
      </c>
      <c r="T2146" s="493" t="n">
        <v>0</v>
      </c>
      <c r="U2146" s="493" t="n">
        <v>0</v>
      </c>
      <c r="V2146" s="493" t="n">
        <v>0</v>
      </c>
      <c r="W2146" s="493" t="n">
        <v>0</v>
      </c>
      <c r="X2146" s="493" t="n">
        <v>0</v>
      </c>
      <c r="Y2146" s="493" t="n">
        <v>0</v>
      </c>
      <c r="Z2146" s="493" t="n">
        <v>0</v>
      </c>
      <c r="AA2146" s="493" t="n">
        <v>0</v>
      </c>
      <c r="AB2146" s="493" t="n">
        <v>0</v>
      </c>
      <c r="AC2146" s="493" t="n">
        <v>0</v>
      </c>
      <c r="AD2146" s="493" t="n">
        <v>0</v>
      </c>
      <c r="AE2146" s="493" t="n">
        <v>0</v>
      </c>
      <c r="AF2146" s="493" t="n">
        <v>0</v>
      </c>
      <c r="AG2146" s="493" t="n">
        <v>0</v>
      </c>
      <c r="AH2146" s="493" t="n">
        <v>0</v>
      </c>
      <c r="AI2146" s="493" t="n">
        <v>0</v>
      </c>
      <c r="AJ2146" s="493" t="n">
        <v>0</v>
      </c>
      <c r="AK2146" s="493" t="n">
        <v>0</v>
      </c>
      <c r="AL2146" s="493" t="n">
        <v>0</v>
      </c>
      <c r="AM2146" s="493" t="n">
        <v>0</v>
      </c>
      <c r="AN2146" s="493" t="n">
        <v>0</v>
      </c>
      <c r="AO2146" s="493" t="n">
        <v>0</v>
      </c>
      <c r="AP2146" s="493" t="n">
        <v>0</v>
      </c>
      <c r="AQ2146" s="493" t="n">
        <v>0</v>
      </c>
      <c r="AR2146" s="493" t="n">
        <v>0</v>
      </c>
      <c r="AS2146" s="493" t="n">
        <v>0</v>
      </c>
      <c r="AT2146" s="493" t="n">
        <v>0</v>
      </c>
      <c r="AU2146" s="493" t="n">
        <v>0</v>
      </c>
      <c r="AV2146" s="493" t="n">
        <v>0</v>
      </c>
      <c r="AW2146" s="493" t="n">
        <v>0</v>
      </c>
      <c r="AX2146" s="493" t="n">
        <v>0</v>
      </c>
      <c r="AY2146" s="493" t="n">
        <v>0</v>
      </c>
      <c r="AZ2146" s="493" t="n">
        <v>0</v>
      </c>
      <c r="BA2146" s="493" t="n">
        <v>0</v>
      </c>
      <c r="BB2146" s="493" t="n">
        <v>0</v>
      </c>
      <c r="BC2146" s="493" t="n">
        <v>0</v>
      </c>
      <c r="BD2146" s="493" t="n">
        <v>0</v>
      </c>
      <c r="BE2146" s="493" t="n">
        <v>0</v>
      </c>
      <c r="BF2146" s="493" t="n">
        <v>0</v>
      </c>
      <c r="BG2146" s="493" t="n">
        <v>0</v>
      </c>
      <c r="BH2146" s="493" t="n">
        <v>0</v>
      </c>
      <c r="BI2146" s="493" t="n">
        <v>0</v>
      </c>
      <c r="BJ2146" s="493" t="n">
        <v>0</v>
      </c>
      <c r="BK2146" s="493" t="n">
        <v>0</v>
      </c>
      <c r="BL2146" s="493" t="n">
        <v>0</v>
      </c>
      <c r="BM2146" s="493" t="n">
        <v>0</v>
      </c>
      <c r="BN2146" s="493" t="n">
        <v>0</v>
      </c>
      <c r="BO2146" s="493" t="n">
        <v>0</v>
      </c>
      <c r="BP2146" s="493" t="n">
        <v>0</v>
      </c>
      <c r="BQ2146" s="493" t="n">
        <v>0</v>
      </c>
      <c r="BR2146" s="493" t="n">
        <v>0</v>
      </c>
      <c r="BS2146" s="493" t="n">
        <v>0</v>
      </c>
      <c r="BT2146" s="493" t="n">
        <v>0</v>
      </c>
      <c r="BU2146" s="493" t="n">
        <v>0</v>
      </c>
      <c r="BV2146" s="493" t="n">
        <v>0</v>
      </c>
      <c r="BW2146" s="493" t="n">
        <v>0</v>
      </c>
    </row>
    <row r="2147">
      <c r="A2147" t="inlineStr">
        <is>
          <t>[C9D1] Angiotensin-II 길항제, 고혈압제 (C2) 혹은 이뇨제 복합제제</t>
        </is>
      </c>
      <c r="B2147" t="inlineStr">
        <is>
          <t>바이넥스</t>
        </is>
      </c>
      <c r="C2147" t="inlineStr">
        <is>
          <t>바이코자 플러스</t>
        </is>
      </c>
      <c r="D2147" t="inlineStr">
        <is>
          <t>바이넥스</t>
        </is>
      </c>
      <c r="E2147" t="inlineStr">
        <is>
          <t>hydrochlorothiazide,  losartan potassium</t>
        </is>
      </c>
      <c r="F2147" t="inlineStr">
        <is>
          <t>의원</t>
        </is>
      </c>
      <c r="G2147" t="inlineStr">
        <is>
          <t>Generic</t>
        </is>
      </c>
      <c r="H2147" s="493" t="n">
        <v>0</v>
      </c>
      <c r="I2147" s="493" t="n">
        <v>0</v>
      </c>
      <c r="J2147" s="493" t="n">
        <v>0</v>
      </c>
      <c r="K2147" s="493" t="n">
        <v>0</v>
      </c>
      <c r="L2147" s="493" t="n">
        <v>0</v>
      </c>
      <c r="M2147" s="493" t="n">
        <v>0</v>
      </c>
      <c r="N2147" s="493" t="n">
        <v>0</v>
      </c>
      <c r="O2147" s="493" t="n">
        <v>0</v>
      </c>
      <c r="P2147" s="493" t="n">
        <v>0</v>
      </c>
      <c r="Q2147" s="493" t="n">
        <v>0</v>
      </c>
      <c r="R2147" s="493" t="n">
        <v>0</v>
      </c>
      <c r="S2147" s="493" t="n">
        <v>0</v>
      </c>
      <c r="T2147" s="493" t="n">
        <v>0</v>
      </c>
      <c r="U2147" s="493" t="n">
        <v>0</v>
      </c>
      <c r="V2147" s="493" t="n">
        <v>0</v>
      </c>
      <c r="W2147" s="493" t="n">
        <v>0</v>
      </c>
      <c r="X2147" s="493" t="n">
        <v>0</v>
      </c>
      <c r="Y2147" s="493" t="n">
        <v>0</v>
      </c>
      <c r="Z2147" s="493" t="n">
        <v>0</v>
      </c>
      <c r="AA2147" s="493" t="n">
        <v>0</v>
      </c>
      <c r="AB2147" s="493" t="n">
        <v>0</v>
      </c>
      <c r="AC2147" s="493" t="n">
        <v>0</v>
      </c>
      <c r="AD2147" s="493" t="n">
        <v>0</v>
      </c>
      <c r="AE2147" s="493" t="n">
        <v>0</v>
      </c>
      <c r="AF2147" s="493" t="n">
        <v>0</v>
      </c>
      <c r="AG2147" s="493" t="n">
        <v>0</v>
      </c>
      <c r="AH2147" s="493" t="n">
        <v>120</v>
      </c>
      <c r="AI2147" s="493" t="n">
        <v>0</v>
      </c>
      <c r="AJ2147" s="493" t="n">
        <v>0</v>
      </c>
      <c r="AK2147" s="493" t="n">
        <v>0</v>
      </c>
      <c r="AL2147" s="493" t="n">
        <v>0</v>
      </c>
      <c r="AM2147" s="493" t="n">
        <v>0</v>
      </c>
      <c r="AN2147" s="493" t="n">
        <v>0</v>
      </c>
      <c r="AO2147" s="493" t="n">
        <v>0</v>
      </c>
      <c r="AP2147" s="493" t="n">
        <v>0</v>
      </c>
      <c r="AQ2147" s="493" t="n">
        <v>0</v>
      </c>
      <c r="AR2147" s="493" t="n">
        <v>0</v>
      </c>
      <c r="AS2147" s="493" t="n">
        <v>0</v>
      </c>
      <c r="AT2147" s="493" t="n">
        <v>0</v>
      </c>
      <c r="AU2147" s="493" t="n">
        <v>0</v>
      </c>
      <c r="AV2147" s="493" t="n">
        <v>0</v>
      </c>
      <c r="AW2147" s="493" t="n">
        <v>0</v>
      </c>
      <c r="AX2147" s="493" t="n">
        <v>0</v>
      </c>
      <c r="AY2147" s="493" t="n">
        <v>0</v>
      </c>
      <c r="AZ2147" s="493" t="n">
        <v>0</v>
      </c>
      <c r="BA2147" s="493" t="n">
        <v>0</v>
      </c>
      <c r="BB2147" s="493" t="n">
        <v>0</v>
      </c>
      <c r="BC2147" s="493" t="n">
        <v>0</v>
      </c>
      <c r="BD2147" s="493" t="n">
        <v>0</v>
      </c>
      <c r="BE2147" s="493" t="n">
        <v>0</v>
      </c>
      <c r="BF2147" s="493" t="n">
        <v>0</v>
      </c>
      <c r="BG2147" s="493" t="n">
        <v>0</v>
      </c>
      <c r="BH2147" s="493" t="n">
        <v>0</v>
      </c>
      <c r="BI2147" s="493" t="n">
        <v>0</v>
      </c>
      <c r="BJ2147" s="493" t="n">
        <v>0</v>
      </c>
      <c r="BK2147" s="493" t="n">
        <v>0</v>
      </c>
      <c r="BL2147" s="493" t="n">
        <v>0</v>
      </c>
      <c r="BM2147" s="493" t="n">
        <v>0</v>
      </c>
      <c r="BN2147" s="493" t="n">
        <v>0</v>
      </c>
      <c r="BO2147" s="493" t="n">
        <v>0</v>
      </c>
      <c r="BP2147" s="493" t="n">
        <v>0</v>
      </c>
      <c r="BQ2147" s="493" t="n">
        <v>0</v>
      </c>
      <c r="BR2147" s="493" t="n">
        <v>0</v>
      </c>
      <c r="BS2147" s="493" t="n">
        <v>0</v>
      </c>
      <c r="BT2147" s="493" t="n">
        <v>0</v>
      </c>
      <c r="BU2147" s="493" t="n">
        <v>0</v>
      </c>
      <c r="BV2147" s="493" t="n">
        <v>0</v>
      </c>
      <c r="BW2147" s="493" t="n">
        <v>0</v>
      </c>
    </row>
    <row r="2148">
      <c r="A2148" t="inlineStr">
        <is>
          <t>[C9D1] Angiotensin-II 길항제, 고혈압제 (C2) 혹은 이뇨제 복합제제</t>
        </is>
      </c>
      <c r="B2148" t="inlineStr">
        <is>
          <t>바이넥스</t>
        </is>
      </c>
      <c r="C2148" t="inlineStr">
        <is>
          <t>발사르텔 플러스</t>
        </is>
      </c>
      <c r="D2148" t="inlineStr">
        <is>
          <t>바이넥스</t>
        </is>
      </c>
      <c r="E2148" t="inlineStr">
        <is>
          <t>hydrochlorothiazide,  valsartan</t>
        </is>
      </c>
      <c r="F2148" t="inlineStr">
        <is>
          <t>의원</t>
        </is>
      </c>
      <c r="G2148" t="inlineStr">
        <is>
          <t>Generic</t>
        </is>
      </c>
      <c r="H2148" s="493" t="n">
        <v>3220.5</v>
      </c>
      <c r="I2148" s="493" t="n">
        <v>3276.3</v>
      </c>
      <c r="J2148" s="493" t="n">
        <v>1598.56</v>
      </c>
      <c r="K2148" s="493" t="n">
        <v>0</v>
      </c>
      <c r="L2148" s="493" t="n">
        <v>0</v>
      </c>
      <c r="M2148" s="493" t="n">
        <v>0</v>
      </c>
      <c r="N2148" s="493" t="n">
        <v>0</v>
      </c>
      <c r="O2148" s="493" t="n">
        <v>0</v>
      </c>
      <c r="P2148" s="493" t="n">
        <v>0</v>
      </c>
      <c r="Q2148" s="493" t="n">
        <v>0</v>
      </c>
      <c r="R2148" s="493" t="n">
        <v>0</v>
      </c>
      <c r="S2148" s="493" t="n">
        <v>0</v>
      </c>
      <c r="T2148" s="493" t="n">
        <v>0</v>
      </c>
      <c r="U2148" s="493" t="n">
        <v>0</v>
      </c>
      <c r="V2148" s="493" t="n">
        <v>0</v>
      </c>
      <c r="W2148" s="493" t="n">
        <v>0</v>
      </c>
      <c r="X2148" s="493" t="n">
        <v>0</v>
      </c>
      <c r="Y2148" s="493" t="n">
        <v>0</v>
      </c>
      <c r="Z2148" s="493" t="n">
        <v>0</v>
      </c>
      <c r="AA2148" s="493" t="n">
        <v>0</v>
      </c>
      <c r="AB2148" s="493" t="n">
        <v>0</v>
      </c>
      <c r="AC2148" s="493" t="n">
        <v>0</v>
      </c>
      <c r="AD2148" s="493" t="n">
        <v>0</v>
      </c>
      <c r="AE2148" s="493" t="n">
        <v>0</v>
      </c>
      <c r="AF2148" s="493" t="n">
        <v>0</v>
      </c>
      <c r="AG2148" s="493" t="n">
        <v>0</v>
      </c>
      <c r="AH2148" s="493" t="n">
        <v>0</v>
      </c>
      <c r="AI2148" s="493" t="n">
        <v>0</v>
      </c>
      <c r="AJ2148" s="493" t="n">
        <v>0</v>
      </c>
      <c r="AK2148" s="493" t="n">
        <v>0</v>
      </c>
      <c r="AL2148" s="493" t="n">
        <v>0</v>
      </c>
      <c r="AM2148" s="493" t="n">
        <v>0</v>
      </c>
      <c r="AN2148" s="493" t="n">
        <v>0</v>
      </c>
      <c r="AO2148" s="493" t="n">
        <v>0</v>
      </c>
      <c r="AP2148" s="493" t="n">
        <v>0</v>
      </c>
      <c r="AQ2148" s="493" t="n">
        <v>0</v>
      </c>
      <c r="AR2148" s="493" t="n">
        <v>0</v>
      </c>
      <c r="AS2148" s="493" t="n">
        <v>0</v>
      </c>
      <c r="AT2148" s="493" t="n">
        <v>0</v>
      </c>
      <c r="AU2148" s="493" t="n">
        <v>0</v>
      </c>
      <c r="AV2148" s="493" t="n">
        <v>0</v>
      </c>
      <c r="AW2148" s="493" t="n">
        <v>0</v>
      </c>
      <c r="AX2148" s="493" t="n">
        <v>0</v>
      </c>
      <c r="AY2148" s="493" t="n">
        <v>0</v>
      </c>
      <c r="AZ2148" s="493" t="n">
        <v>0</v>
      </c>
      <c r="BA2148" s="493" t="n">
        <v>0</v>
      </c>
      <c r="BB2148" s="493" t="n">
        <v>0</v>
      </c>
      <c r="BC2148" s="493" t="n">
        <v>0</v>
      </c>
      <c r="BD2148" s="493" t="n">
        <v>0</v>
      </c>
      <c r="BE2148" s="493" t="n">
        <v>0</v>
      </c>
      <c r="BF2148" s="493" t="n">
        <v>0</v>
      </c>
      <c r="BG2148" s="493" t="n">
        <v>0</v>
      </c>
      <c r="BH2148" s="493" t="n">
        <v>0</v>
      </c>
      <c r="BI2148" s="493" t="n">
        <v>0</v>
      </c>
      <c r="BJ2148" s="493" t="n">
        <v>0</v>
      </c>
      <c r="BK2148" s="493" t="n">
        <v>0</v>
      </c>
      <c r="BL2148" s="493" t="n">
        <v>0</v>
      </c>
      <c r="BM2148" s="493" t="n">
        <v>0</v>
      </c>
      <c r="BN2148" s="493" t="n">
        <v>0</v>
      </c>
      <c r="BO2148" s="493" t="n">
        <v>0</v>
      </c>
      <c r="BP2148" s="493" t="n">
        <v>0</v>
      </c>
      <c r="BQ2148" s="493" t="n">
        <v>0</v>
      </c>
      <c r="BR2148" s="493" t="n">
        <v>0</v>
      </c>
      <c r="BS2148" s="493" t="n">
        <v>0</v>
      </c>
      <c r="BT2148" s="493" t="n">
        <v>0</v>
      </c>
      <c r="BU2148" s="493" t="n">
        <v>0</v>
      </c>
      <c r="BV2148" s="493" t="n">
        <v>0</v>
      </c>
      <c r="BW2148" s="493" t="n">
        <v>0</v>
      </c>
    </row>
    <row r="2149">
      <c r="A2149" t="inlineStr">
        <is>
          <t>[C9D1] Angiotensin-II 길항제, 고혈압제 (C2) 혹은 이뇨제 복합제제</t>
        </is>
      </c>
      <c r="B2149" t="inlineStr">
        <is>
          <t>바이넥스</t>
        </is>
      </c>
      <c r="C2149" t="inlineStr">
        <is>
          <t>발사르텔 플러스</t>
        </is>
      </c>
      <c r="D2149" t="inlineStr">
        <is>
          <t>바이넥스</t>
        </is>
      </c>
      <c r="E2149" t="inlineStr">
        <is>
          <t>hydrochlorothiazide,  valsartan</t>
        </is>
      </c>
      <c r="F2149" t="inlineStr">
        <is>
          <t>보건소</t>
        </is>
      </c>
      <c r="G2149" t="inlineStr">
        <is>
          <t>Generic</t>
        </is>
      </c>
      <c r="H2149" s="493" t="n">
        <v>457.2</v>
      </c>
      <c r="I2149" s="493" t="n">
        <v>351.6</v>
      </c>
      <c r="J2149" s="493" t="n">
        <v>0</v>
      </c>
      <c r="K2149" s="493" t="n">
        <v>0</v>
      </c>
      <c r="L2149" s="493" t="n">
        <v>0</v>
      </c>
      <c r="M2149" s="493" t="n">
        <v>0</v>
      </c>
      <c r="N2149" s="493" t="n">
        <v>0</v>
      </c>
      <c r="O2149" s="493" t="n">
        <v>0</v>
      </c>
      <c r="P2149" s="493" t="n">
        <v>0</v>
      </c>
      <c r="Q2149" s="493" t="n">
        <v>0</v>
      </c>
      <c r="R2149" s="493" t="n">
        <v>0</v>
      </c>
      <c r="S2149" s="493" t="n">
        <v>0</v>
      </c>
      <c r="T2149" s="493" t="n">
        <v>0</v>
      </c>
      <c r="U2149" s="493" t="n">
        <v>0</v>
      </c>
      <c r="V2149" s="493" t="n">
        <v>0</v>
      </c>
      <c r="W2149" s="493" t="n">
        <v>0</v>
      </c>
      <c r="X2149" s="493" t="n">
        <v>0</v>
      </c>
      <c r="Y2149" s="493" t="n">
        <v>0</v>
      </c>
      <c r="Z2149" s="493" t="n">
        <v>0</v>
      </c>
      <c r="AA2149" s="493" t="n">
        <v>0</v>
      </c>
      <c r="AB2149" s="493" t="n">
        <v>0</v>
      </c>
      <c r="AC2149" s="493" t="n">
        <v>0</v>
      </c>
      <c r="AD2149" s="493" t="n">
        <v>0</v>
      </c>
      <c r="AE2149" s="493" t="n">
        <v>0</v>
      </c>
      <c r="AF2149" s="493" t="n">
        <v>0</v>
      </c>
      <c r="AG2149" s="493" t="n">
        <v>0</v>
      </c>
      <c r="AH2149" s="493" t="n">
        <v>0</v>
      </c>
      <c r="AI2149" s="493" t="n">
        <v>0</v>
      </c>
      <c r="AJ2149" s="493" t="n">
        <v>0</v>
      </c>
      <c r="AK2149" s="493" t="n">
        <v>0</v>
      </c>
      <c r="AL2149" s="493" t="n">
        <v>0</v>
      </c>
      <c r="AM2149" s="493" t="n">
        <v>0</v>
      </c>
      <c r="AN2149" s="493" t="n">
        <v>0</v>
      </c>
      <c r="AO2149" s="493" t="n">
        <v>0</v>
      </c>
      <c r="AP2149" s="493" t="n">
        <v>0</v>
      </c>
      <c r="AQ2149" s="493" t="n">
        <v>0</v>
      </c>
      <c r="AR2149" s="493" t="n">
        <v>0</v>
      </c>
      <c r="AS2149" s="493" t="n">
        <v>0</v>
      </c>
      <c r="AT2149" s="493" t="n">
        <v>0</v>
      </c>
      <c r="AU2149" s="493" t="n">
        <v>0</v>
      </c>
      <c r="AV2149" s="493" t="n">
        <v>0</v>
      </c>
      <c r="AW2149" s="493" t="n">
        <v>0</v>
      </c>
      <c r="AX2149" s="493" t="n">
        <v>0</v>
      </c>
      <c r="AY2149" s="493" t="n">
        <v>0</v>
      </c>
      <c r="AZ2149" s="493" t="n">
        <v>0</v>
      </c>
      <c r="BA2149" s="493" t="n">
        <v>0</v>
      </c>
      <c r="BB2149" s="493" t="n">
        <v>0</v>
      </c>
      <c r="BC2149" s="493" t="n">
        <v>0</v>
      </c>
      <c r="BD2149" s="493" t="n">
        <v>0</v>
      </c>
      <c r="BE2149" s="493" t="n">
        <v>0</v>
      </c>
      <c r="BF2149" s="493" t="n">
        <v>0</v>
      </c>
      <c r="BG2149" s="493" t="n">
        <v>0</v>
      </c>
      <c r="BH2149" s="493" t="n">
        <v>0</v>
      </c>
      <c r="BI2149" s="493" t="n">
        <v>0</v>
      </c>
      <c r="BJ2149" s="493" t="n">
        <v>0</v>
      </c>
      <c r="BK2149" s="493" t="n">
        <v>0</v>
      </c>
      <c r="BL2149" s="493" t="n">
        <v>0</v>
      </c>
      <c r="BM2149" s="493" t="n">
        <v>0</v>
      </c>
      <c r="BN2149" s="493" t="n">
        <v>0</v>
      </c>
      <c r="BO2149" s="493" t="n">
        <v>0</v>
      </c>
      <c r="BP2149" s="493" t="n">
        <v>0</v>
      </c>
      <c r="BQ2149" s="493" t="n">
        <v>0</v>
      </c>
      <c r="BR2149" s="493" t="n">
        <v>0</v>
      </c>
      <c r="BS2149" s="493" t="n">
        <v>0</v>
      </c>
      <c r="BT2149" s="493" t="n">
        <v>0</v>
      </c>
      <c r="BU2149" s="493" t="n">
        <v>0</v>
      </c>
      <c r="BV2149" s="493" t="n">
        <v>0</v>
      </c>
      <c r="BW2149" s="493" t="n">
        <v>0</v>
      </c>
    </row>
    <row r="2150">
      <c r="A2150" t="inlineStr">
        <is>
          <t>[C9D1] Angiotensin-II 길항제, 고혈압제 (C2) 혹은 이뇨제 복합제제</t>
        </is>
      </c>
      <c r="B2150" t="inlineStr">
        <is>
          <t>베링거인겔하임</t>
        </is>
      </c>
      <c r="C2150" t="inlineStr">
        <is>
          <t>미카르디스 플러스</t>
        </is>
      </c>
      <c r="D2150" t="inlineStr">
        <is>
          <t>베링거인겔하임</t>
        </is>
      </c>
      <c r="E2150" t="inlineStr">
        <is>
          <t>hydrochlorothiazide,  telmisartan</t>
        </is>
      </c>
      <c r="F2150" t="inlineStr">
        <is>
          <t>상급종합병원</t>
        </is>
      </c>
      <c r="G2150" t="inlineStr">
        <is>
          <t>Original</t>
        </is>
      </c>
      <c r="H2150" s="493" t="n">
        <v>71233.64</v>
      </c>
      <c r="I2150" s="493" t="n">
        <v>54149.81</v>
      </c>
      <c r="J2150" s="493" t="n">
        <v>81238.07000000001</v>
      </c>
      <c r="K2150" s="493" t="n">
        <v>52116.2</v>
      </c>
      <c r="L2150" s="493" t="n">
        <v>68813.89</v>
      </c>
      <c r="M2150" s="493" t="n">
        <v>78470.41</v>
      </c>
      <c r="N2150" s="493" t="n">
        <v>51121.07</v>
      </c>
      <c r="O2150" s="493" t="n">
        <v>91154.07000000001</v>
      </c>
      <c r="P2150" s="493" t="n">
        <v>48873.1</v>
      </c>
      <c r="Q2150" s="493" t="n">
        <v>49201.9</v>
      </c>
      <c r="R2150" s="493" t="n">
        <v>124616.21</v>
      </c>
      <c r="S2150" s="493" t="n">
        <v>61426.94</v>
      </c>
      <c r="T2150" s="493" t="n">
        <v>48459.57</v>
      </c>
      <c r="U2150" s="493" t="n">
        <v>61351.45</v>
      </c>
      <c r="V2150" s="493" t="n">
        <v>52333.66</v>
      </c>
      <c r="W2150" s="493" t="n">
        <v>83724.31</v>
      </c>
      <c r="X2150" s="493" t="n">
        <v>66879.11</v>
      </c>
      <c r="Y2150" s="493" t="n">
        <v>26715.56</v>
      </c>
      <c r="Z2150" s="493" t="n">
        <v>57567.13</v>
      </c>
      <c r="AA2150" s="493" t="n">
        <v>72756.64</v>
      </c>
      <c r="AB2150" s="493" t="n">
        <v>74819.61</v>
      </c>
      <c r="AC2150" s="493" t="n">
        <v>81585.71000000001</v>
      </c>
      <c r="AD2150" s="493" t="n">
        <v>54887.88</v>
      </c>
      <c r="AE2150" s="493" t="n">
        <v>53704.77</v>
      </c>
      <c r="AF2150" s="493" t="n">
        <v>78555.81</v>
      </c>
      <c r="AG2150" s="493" t="n">
        <v>77369.27</v>
      </c>
      <c r="AH2150" s="493" t="n">
        <v>94952.60000000001</v>
      </c>
      <c r="AI2150" s="493" t="n">
        <v>57840.51</v>
      </c>
      <c r="AJ2150" s="493" t="n">
        <v>61593.62</v>
      </c>
      <c r="AK2150" s="493" t="n">
        <v>37706.55</v>
      </c>
      <c r="AL2150" s="493" t="n">
        <v>46489.55</v>
      </c>
      <c r="AM2150" s="493" t="n">
        <v>64808.57</v>
      </c>
      <c r="AN2150" s="493" t="n">
        <v>83899.48</v>
      </c>
      <c r="AO2150" s="493" t="n">
        <v>48920.84</v>
      </c>
      <c r="AP2150" s="493" t="n">
        <v>73764.22</v>
      </c>
      <c r="AQ2150" s="493" t="n">
        <v>33014.37</v>
      </c>
      <c r="AR2150" s="493" t="n">
        <v>44323.96</v>
      </c>
      <c r="AS2150" s="493" t="n">
        <v>50136.58</v>
      </c>
      <c r="AT2150" s="493" t="n">
        <v>45561.97</v>
      </c>
      <c r="AU2150" s="493" t="n">
        <v>42765.7</v>
      </c>
      <c r="AV2150" s="493" t="n">
        <v>49969.22</v>
      </c>
      <c r="AW2150" s="493" t="n">
        <v>24023.37</v>
      </c>
      <c r="AX2150" s="493" t="n">
        <v>45483.1</v>
      </c>
      <c r="AY2150" s="493" t="n">
        <v>58935.48</v>
      </c>
      <c r="AZ2150" s="493" t="n">
        <v>45643.89</v>
      </c>
      <c r="BA2150" s="493" t="n">
        <v>43415.59</v>
      </c>
      <c r="BB2150" s="493" t="n">
        <v>67137.66</v>
      </c>
      <c r="BC2150" s="493" t="n">
        <v>42300.51</v>
      </c>
      <c r="BD2150" s="493" t="n">
        <v>47888.45</v>
      </c>
      <c r="BE2150" s="493" t="n">
        <v>63122.64</v>
      </c>
      <c r="BF2150" s="493" t="n">
        <v>44600.47</v>
      </c>
      <c r="BG2150" s="493" t="n">
        <v>44003.87</v>
      </c>
      <c r="BH2150" s="493" t="n">
        <v>48903.94</v>
      </c>
      <c r="BI2150" s="493" t="n">
        <v>33250.76</v>
      </c>
      <c r="BJ2150" s="493" t="n">
        <v>50215.4</v>
      </c>
      <c r="BK2150" s="493" t="n">
        <v>38537.89</v>
      </c>
      <c r="BL2150" s="493" t="n">
        <v>48642.25</v>
      </c>
      <c r="BM2150" s="493" t="n">
        <v>53999.64</v>
      </c>
      <c r="BN2150" s="493" t="n">
        <v>61753.02</v>
      </c>
      <c r="BO2150" s="493" t="n">
        <v>50288.12</v>
      </c>
      <c r="BP2150" s="493" t="n">
        <v>50268.25</v>
      </c>
      <c r="BQ2150" s="493" t="n">
        <v>37907.83</v>
      </c>
      <c r="BR2150" s="493" t="n">
        <v>59467.34</v>
      </c>
      <c r="BS2150" s="493" t="n">
        <v>59906.87</v>
      </c>
      <c r="BT2150" s="493" t="n">
        <v>39162.1</v>
      </c>
      <c r="BU2150" s="493" t="n">
        <v>31995.23</v>
      </c>
      <c r="BV2150" s="493" t="n">
        <v>53017.03</v>
      </c>
      <c r="BW2150" s="493" t="n">
        <v>49804.61</v>
      </c>
    </row>
    <row r="2151">
      <c r="A2151" t="inlineStr">
        <is>
          <t>[C9D1] Angiotensin-II 길항제, 고혈압제 (C2) 혹은 이뇨제 복합제제</t>
        </is>
      </c>
      <c r="B2151" t="inlineStr">
        <is>
          <t>베링거인겔하임</t>
        </is>
      </c>
      <c r="C2151" t="inlineStr">
        <is>
          <t>미카르디스 플러스</t>
        </is>
      </c>
      <c r="D2151" t="inlineStr">
        <is>
          <t>베링거인겔하임</t>
        </is>
      </c>
      <c r="E2151" t="inlineStr">
        <is>
          <t>hydrochlorothiazide,  telmisartan</t>
        </is>
      </c>
      <c r="F2151" t="inlineStr">
        <is>
          <t>종합병원</t>
        </is>
      </c>
      <c r="G2151" t="inlineStr">
        <is>
          <t>Original</t>
        </is>
      </c>
      <c r="H2151" s="493" t="n">
        <v>115102.62</v>
      </c>
      <c r="I2151" s="493" t="n">
        <v>133275.46</v>
      </c>
      <c r="J2151" s="493" t="n">
        <v>158264.85</v>
      </c>
      <c r="K2151" s="493" t="n">
        <v>128891.66</v>
      </c>
      <c r="L2151" s="493" t="n">
        <v>127287.66</v>
      </c>
      <c r="M2151" s="493" t="n">
        <v>129182.97</v>
      </c>
      <c r="N2151" s="493" t="n">
        <v>127440.56</v>
      </c>
      <c r="O2151" s="493" t="n">
        <v>136919.39</v>
      </c>
      <c r="P2151" s="493" t="n">
        <v>130425.38</v>
      </c>
      <c r="Q2151" s="493" t="n">
        <v>123328.75</v>
      </c>
      <c r="R2151" s="493" t="n">
        <v>109586.09</v>
      </c>
      <c r="S2151" s="493" t="n">
        <v>143929.47</v>
      </c>
      <c r="T2151" s="493" t="n">
        <v>130918.42</v>
      </c>
      <c r="U2151" s="493" t="n">
        <v>121680.73</v>
      </c>
      <c r="V2151" s="493" t="n">
        <v>139796.52</v>
      </c>
      <c r="W2151" s="493" t="n">
        <v>129227.38</v>
      </c>
      <c r="X2151" s="493" t="n">
        <v>115211.44</v>
      </c>
      <c r="Y2151" s="493" t="n">
        <v>112790.9</v>
      </c>
      <c r="Z2151" s="493" t="n">
        <v>112892.86</v>
      </c>
      <c r="AA2151" s="493" t="n">
        <v>132839.28</v>
      </c>
      <c r="AB2151" s="493" t="n">
        <v>100732.44</v>
      </c>
      <c r="AC2151" s="493" t="n">
        <v>113998.22</v>
      </c>
      <c r="AD2151" s="493" t="n">
        <v>119758.71</v>
      </c>
      <c r="AE2151" s="493" t="n">
        <v>110307.42</v>
      </c>
      <c r="AF2151" s="493" t="n">
        <v>110125.14</v>
      </c>
      <c r="AG2151" s="493" t="n">
        <v>109873.67</v>
      </c>
      <c r="AH2151" s="493" t="n">
        <v>116182.37</v>
      </c>
      <c r="AI2151" s="493" t="n">
        <v>99574.73</v>
      </c>
      <c r="AJ2151" s="493" t="n">
        <v>107402.58</v>
      </c>
      <c r="AK2151" s="493" t="n">
        <v>124646.83</v>
      </c>
      <c r="AL2151" s="493" t="n">
        <v>116794.98</v>
      </c>
      <c r="AM2151" s="493" t="n">
        <v>127028.34</v>
      </c>
      <c r="AN2151" s="493" t="n">
        <v>98503.00999999999</v>
      </c>
      <c r="AO2151" s="493" t="n">
        <v>126486.23</v>
      </c>
      <c r="AP2151" s="493" t="n">
        <v>118032.81</v>
      </c>
      <c r="AQ2151" s="493" t="n">
        <v>110401.89</v>
      </c>
      <c r="AR2151" s="493" t="n">
        <v>125229.16</v>
      </c>
      <c r="AS2151" s="493" t="n">
        <v>119167.43</v>
      </c>
      <c r="AT2151" s="493" t="n">
        <v>122480.64</v>
      </c>
      <c r="AU2151" s="493" t="n">
        <v>138118</v>
      </c>
      <c r="AV2151" s="493" t="n">
        <v>114167.95</v>
      </c>
      <c r="AW2151" s="493" t="n">
        <v>112609.75</v>
      </c>
      <c r="AX2151" s="493" t="n">
        <v>135102.59</v>
      </c>
      <c r="AY2151" s="493" t="n">
        <v>107528.5</v>
      </c>
      <c r="AZ2151" s="493" t="n">
        <v>115984.49</v>
      </c>
      <c r="BA2151" s="493" t="n">
        <v>140843.73</v>
      </c>
      <c r="BB2151" s="493" t="n">
        <v>128907.12</v>
      </c>
      <c r="BC2151" s="493" t="n">
        <v>112165.61</v>
      </c>
      <c r="BD2151" s="493" t="n">
        <v>119492.29</v>
      </c>
      <c r="BE2151" s="493" t="n">
        <v>119528.37</v>
      </c>
      <c r="BF2151" s="493" t="n">
        <v>114704.95</v>
      </c>
      <c r="BG2151" s="493" t="n">
        <v>116744.68</v>
      </c>
      <c r="BH2151" s="493" t="n">
        <v>105027.25</v>
      </c>
      <c r="BI2151" s="493" t="n">
        <v>110471.43</v>
      </c>
      <c r="BJ2151" s="493" t="n">
        <v>135466.42</v>
      </c>
      <c r="BK2151" s="493" t="n">
        <v>106494.08</v>
      </c>
      <c r="BL2151" s="493" t="n">
        <v>113332.86</v>
      </c>
      <c r="BM2151" s="493" t="n">
        <v>111093.62</v>
      </c>
      <c r="BN2151" s="493" t="n">
        <v>111094.27</v>
      </c>
      <c r="BO2151" s="493" t="n">
        <v>118664.72</v>
      </c>
      <c r="BP2151" s="493" t="n">
        <v>110269.21</v>
      </c>
      <c r="BQ2151" s="493" t="n">
        <v>116685</v>
      </c>
      <c r="BR2151" s="493" t="n">
        <v>109989.39</v>
      </c>
      <c r="BS2151" s="493" t="n">
        <v>119557.2</v>
      </c>
      <c r="BT2151" s="493" t="n">
        <v>111088.22</v>
      </c>
      <c r="BU2151" s="493" t="n">
        <v>110580.36</v>
      </c>
      <c r="BV2151" s="493" t="n">
        <v>124003.52</v>
      </c>
      <c r="BW2151" s="493" t="n">
        <v>99795.25999999999</v>
      </c>
    </row>
    <row r="2152">
      <c r="A2152" t="inlineStr">
        <is>
          <t>[C9D1] Angiotensin-II 길항제, 고혈압제 (C2) 혹은 이뇨제 복합제제</t>
        </is>
      </c>
      <c r="B2152" t="inlineStr">
        <is>
          <t>베링거인겔하임</t>
        </is>
      </c>
      <c r="C2152" t="inlineStr">
        <is>
          <t>미카르디스 플러스</t>
        </is>
      </c>
      <c r="D2152" t="inlineStr">
        <is>
          <t>베링거인겔하임</t>
        </is>
      </c>
      <c r="E2152" t="inlineStr">
        <is>
          <t>hydrochlorothiazide,  telmisartan</t>
        </is>
      </c>
      <c r="F2152" t="inlineStr">
        <is>
          <t>병원</t>
        </is>
      </c>
      <c r="G2152" t="inlineStr">
        <is>
          <t>Original</t>
        </is>
      </c>
      <c r="H2152" s="493" t="n">
        <v>91113.2</v>
      </c>
      <c r="I2152" s="493" t="n">
        <v>95298.42</v>
      </c>
      <c r="J2152" s="493" t="n">
        <v>112487.9</v>
      </c>
      <c r="K2152" s="493" t="n">
        <v>97724.73</v>
      </c>
      <c r="L2152" s="493" t="n">
        <v>97991.23</v>
      </c>
      <c r="M2152" s="493" t="n">
        <v>102209.77</v>
      </c>
      <c r="N2152" s="493" t="n">
        <v>95948.49000000001</v>
      </c>
      <c r="O2152" s="493" t="n">
        <v>96244.97</v>
      </c>
      <c r="P2152" s="493" t="n">
        <v>101655.37</v>
      </c>
      <c r="Q2152" s="493" t="n">
        <v>93109.53</v>
      </c>
      <c r="R2152" s="493" t="n">
        <v>95647.57000000001</v>
      </c>
      <c r="S2152" s="493" t="n">
        <v>109542.45</v>
      </c>
      <c r="T2152" s="493" t="n">
        <v>98469.71000000001</v>
      </c>
      <c r="U2152" s="493" t="n">
        <v>84814.89999999999</v>
      </c>
      <c r="V2152" s="493" t="n">
        <v>105204.5</v>
      </c>
      <c r="W2152" s="493" t="n">
        <v>83837.7</v>
      </c>
      <c r="X2152" s="493" t="n">
        <v>100246.78</v>
      </c>
      <c r="Y2152" s="493" t="n">
        <v>88291.87</v>
      </c>
      <c r="Z2152" s="493" t="n">
        <v>85775.33</v>
      </c>
      <c r="AA2152" s="493" t="n">
        <v>84182.45</v>
      </c>
      <c r="AB2152" s="493" t="n">
        <v>89966.25</v>
      </c>
      <c r="AC2152" s="493" t="n">
        <v>88331.3</v>
      </c>
      <c r="AD2152" s="493" t="n">
        <v>91698.08</v>
      </c>
      <c r="AE2152" s="493" t="n">
        <v>87709.27</v>
      </c>
      <c r="AF2152" s="493" t="n">
        <v>87898</v>
      </c>
      <c r="AG2152" s="493" t="n">
        <v>84301.19</v>
      </c>
      <c r="AH2152" s="493" t="n">
        <v>97422.88</v>
      </c>
      <c r="AI2152" s="493" t="n">
        <v>87069.19</v>
      </c>
      <c r="AJ2152" s="493" t="n">
        <v>91003.06</v>
      </c>
      <c r="AK2152" s="493" t="n">
        <v>94620.39</v>
      </c>
      <c r="AL2152" s="493" t="n">
        <v>80721.91</v>
      </c>
      <c r="AM2152" s="493" t="n">
        <v>95886.24000000001</v>
      </c>
      <c r="AN2152" s="493" t="n">
        <v>88417.42999999999</v>
      </c>
      <c r="AO2152" s="493" t="n">
        <v>84065.95</v>
      </c>
      <c r="AP2152" s="493" t="n">
        <v>88946.47</v>
      </c>
      <c r="AQ2152" s="493" t="n">
        <v>96805.75999999999</v>
      </c>
      <c r="AR2152" s="493" t="n">
        <v>78269.33</v>
      </c>
      <c r="AS2152" s="493" t="n">
        <v>80084.46000000001</v>
      </c>
      <c r="AT2152" s="493" t="n">
        <v>78325.50999999999</v>
      </c>
      <c r="AU2152" s="493" t="n">
        <v>81170.83</v>
      </c>
      <c r="AV2152" s="493" t="n">
        <v>86814.98</v>
      </c>
      <c r="AW2152" s="493" t="n">
        <v>74959.47</v>
      </c>
      <c r="AX2152" s="493" t="n">
        <v>76195.34</v>
      </c>
      <c r="AY2152" s="493" t="n">
        <v>84251.53</v>
      </c>
      <c r="AZ2152" s="493" t="n">
        <v>86041.62</v>
      </c>
      <c r="BA2152" s="493" t="n">
        <v>81931.46000000001</v>
      </c>
      <c r="BB2152" s="493" t="n">
        <v>85916.77</v>
      </c>
      <c r="BC2152" s="493" t="n">
        <v>72787.92999999999</v>
      </c>
      <c r="BD2152" s="493" t="n">
        <v>84288.61</v>
      </c>
      <c r="BE2152" s="493" t="n">
        <v>88671.17999999999</v>
      </c>
      <c r="BF2152" s="493" t="n">
        <v>79745.5</v>
      </c>
      <c r="BG2152" s="493" t="n">
        <v>85532.16</v>
      </c>
      <c r="BH2152" s="493" t="n">
        <v>89956.67999999999</v>
      </c>
      <c r="BI2152" s="493" t="n">
        <v>85525.91</v>
      </c>
      <c r="BJ2152" s="493" t="n">
        <v>73954.64</v>
      </c>
      <c r="BK2152" s="493" t="n">
        <v>82561.78</v>
      </c>
      <c r="BL2152" s="493" t="n">
        <v>92796.86</v>
      </c>
      <c r="BM2152" s="493" t="n">
        <v>68374.14</v>
      </c>
      <c r="BN2152" s="493" t="n">
        <v>84964.46000000001</v>
      </c>
      <c r="BO2152" s="493" t="n">
        <v>80924.82000000001</v>
      </c>
      <c r="BP2152" s="493" t="n">
        <v>76217.19</v>
      </c>
      <c r="BQ2152" s="493" t="n">
        <v>61047.19</v>
      </c>
      <c r="BR2152" s="493" t="n">
        <v>85656.91</v>
      </c>
      <c r="BS2152" s="493" t="n">
        <v>82026.81</v>
      </c>
      <c r="BT2152" s="493" t="n">
        <v>86726.06</v>
      </c>
      <c r="BU2152" s="493" t="n">
        <v>81386.17999999999</v>
      </c>
      <c r="BV2152" s="493" t="n">
        <v>82797.14999999999</v>
      </c>
      <c r="BW2152" s="493" t="n">
        <v>74823.25999999999</v>
      </c>
    </row>
    <row r="2153">
      <c r="A2153" t="inlineStr">
        <is>
          <t>[C9D1] Angiotensin-II 길항제, 고혈압제 (C2) 혹은 이뇨제 복합제제</t>
        </is>
      </c>
      <c r="B2153" t="inlineStr">
        <is>
          <t>베링거인겔하임</t>
        </is>
      </c>
      <c r="C2153" t="inlineStr">
        <is>
          <t>미카르디스 플러스</t>
        </is>
      </c>
      <c r="D2153" t="inlineStr">
        <is>
          <t>베링거인겔하임</t>
        </is>
      </c>
      <c r="E2153" t="inlineStr">
        <is>
          <t>hydrochlorothiazide,  telmisartan</t>
        </is>
      </c>
      <c r="F2153" t="inlineStr">
        <is>
          <t>의원</t>
        </is>
      </c>
      <c r="G2153" t="inlineStr">
        <is>
          <t>Original</t>
        </is>
      </c>
      <c r="H2153" s="493" t="n">
        <v>920630.76</v>
      </c>
      <c r="I2153" s="493" t="n">
        <v>886715.97</v>
      </c>
      <c r="J2153" s="493" t="n">
        <v>982540.04</v>
      </c>
      <c r="K2153" s="493" t="n">
        <v>972445.21</v>
      </c>
      <c r="L2153" s="493" t="n">
        <v>964006.47</v>
      </c>
      <c r="M2153" s="493" t="n">
        <v>949531.09</v>
      </c>
      <c r="N2153" s="493" t="n">
        <v>969973.54</v>
      </c>
      <c r="O2153" s="493" t="n">
        <v>956332.6899999999</v>
      </c>
      <c r="P2153" s="493" t="n">
        <v>941310.48</v>
      </c>
      <c r="Q2153" s="493" t="n">
        <v>926142.15</v>
      </c>
      <c r="R2153" s="493" t="n">
        <v>980491.9399999999</v>
      </c>
      <c r="S2153" s="493" t="n">
        <v>1058217.26</v>
      </c>
      <c r="T2153" s="493" t="n">
        <v>1006033.38</v>
      </c>
      <c r="U2153" s="493" t="n">
        <v>925144.9399999999</v>
      </c>
      <c r="V2153" s="493" t="n">
        <v>1024879.14</v>
      </c>
      <c r="W2153" s="493" t="n">
        <v>985141.28</v>
      </c>
      <c r="X2153" s="493" t="n">
        <v>1034853.13</v>
      </c>
      <c r="Y2153" s="493" t="n">
        <v>963092.28</v>
      </c>
      <c r="Z2153" s="493" t="n">
        <v>992334.42</v>
      </c>
      <c r="AA2153" s="493" t="n">
        <v>1027917.42</v>
      </c>
      <c r="AB2153" s="493" t="n">
        <v>957594.79</v>
      </c>
      <c r="AC2153" s="493" t="n">
        <v>1025305.58</v>
      </c>
      <c r="AD2153" s="493" t="n">
        <v>1008748.42</v>
      </c>
      <c r="AE2153" s="493" t="n">
        <v>1033329.86</v>
      </c>
      <c r="AF2153" s="493" t="n">
        <v>955907</v>
      </c>
      <c r="AG2153" s="493" t="n">
        <v>913173.48</v>
      </c>
      <c r="AH2153" s="493" t="n">
        <v>1025650.46</v>
      </c>
      <c r="AI2153" s="493" t="n">
        <v>928711.95</v>
      </c>
      <c r="AJ2153" s="493" t="n">
        <v>989700.05</v>
      </c>
      <c r="AK2153" s="493" t="n">
        <v>1010917.8</v>
      </c>
      <c r="AL2153" s="493" t="n">
        <v>967518.74</v>
      </c>
      <c r="AM2153" s="493" t="n">
        <v>973582.11</v>
      </c>
      <c r="AN2153" s="493" t="n">
        <v>930268.24</v>
      </c>
      <c r="AO2153" s="493" t="n">
        <v>947968.7</v>
      </c>
      <c r="AP2153" s="493" t="n">
        <v>947590.08</v>
      </c>
      <c r="AQ2153" s="493" t="n">
        <v>971879.67</v>
      </c>
      <c r="AR2153" s="493" t="n">
        <v>980399.3100000001</v>
      </c>
      <c r="AS2153" s="493" t="n">
        <v>911530.12</v>
      </c>
      <c r="AT2153" s="493" t="n">
        <v>932942.59</v>
      </c>
      <c r="AU2153" s="493" t="n">
        <v>937482.26</v>
      </c>
      <c r="AV2153" s="493" t="n">
        <v>973464.27</v>
      </c>
      <c r="AW2153" s="493" t="n">
        <v>908798.48</v>
      </c>
      <c r="AX2153" s="493" t="n">
        <v>969723.8199999999</v>
      </c>
      <c r="AY2153" s="493" t="n">
        <v>977623.28</v>
      </c>
      <c r="AZ2153" s="493" t="n">
        <v>905542.0600000001</v>
      </c>
      <c r="BA2153" s="493" t="n">
        <v>981866.0699999999</v>
      </c>
      <c r="BB2153" s="493" t="n">
        <v>948203.72</v>
      </c>
      <c r="BC2153" s="493" t="n">
        <v>974809.33</v>
      </c>
      <c r="BD2153" s="493" t="n">
        <v>937253.97</v>
      </c>
      <c r="BE2153" s="493" t="n">
        <v>896886.87</v>
      </c>
      <c r="BF2153" s="493" t="n">
        <v>916408.0699999999</v>
      </c>
      <c r="BG2153" s="493" t="n">
        <v>913442.4</v>
      </c>
      <c r="BH2153" s="493" t="n">
        <v>916547.22</v>
      </c>
      <c r="BI2153" s="493" t="n">
        <v>888130.55</v>
      </c>
      <c r="BJ2153" s="493" t="n">
        <v>952686.9</v>
      </c>
      <c r="BK2153" s="493" t="n">
        <v>857038.71</v>
      </c>
      <c r="BL2153" s="493" t="n">
        <v>989305.21</v>
      </c>
      <c r="BM2153" s="493" t="n">
        <v>862221.35</v>
      </c>
      <c r="BN2153" s="493" t="n">
        <v>854152.6899999999</v>
      </c>
      <c r="BO2153" s="493" t="n">
        <v>959861.22</v>
      </c>
      <c r="BP2153" s="493" t="n">
        <v>879005.23</v>
      </c>
      <c r="BQ2153" s="493" t="n">
        <v>805797.53</v>
      </c>
      <c r="BR2153" s="493" t="n">
        <v>920185.87</v>
      </c>
      <c r="BS2153" s="493" t="n">
        <v>900383.58</v>
      </c>
      <c r="BT2153" s="493" t="n">
        <v>873148.38</v>
      </c>
      <c r="BU2153" s="493" t="n">
        <v>892622.33</v>
      </c>
      <c r="BV2153" s="493" t="n">
        <v>949954.62</v>
      </c>
      <c r="BW2153" s="493" t="n">
        <v>895144.0699999999</v>
      </c>
    </row>
    <row r="2154">
      <c r="A2154" t="inlineStr">
        <is>
          <t>[C9D1] Angiotensin-II 길항제, 고혈압제 (C2) 혹은 이뇨제 복합제제</t>
        </is>
      </c>
      <c r="B2154" t="inlineStr">
        <is>
          <t>베링거인겔하임</t>
        </is>
      </c>
      <c r="C2154" t="inlineStr">
        <is>
          <t>미카르디스 플러스</t>
        </is>
      </c>
      <c r="D2154" t="inlineStr">
        <is>
          <t>베링거인겔하임</t>
        </is>
      </c>
      <c r="E2154" t="inlineStr">
        <is>
          <t>hydrochlorothiazide,  telmisartan</t>
        </is>
      </c>
      <c r="F2154" t="inlineStr">
        <is>
          <t>보건소</t>
        </is>
      </c>
      <c r="G2154" t="inlineStr">
        <is>
          <t>Original</t>
        </is>
      </c>
      <c r="H2154" s="493" t="n">
        <v>31244.7</v>
      </c>
      <c r="I2154" s="493" t="n">
        <v>26356.58</v>
      </c>
      <c r="J2154" s="493" t="n">
        <v>17883.6</v>
      </c>
      <c r="K2154" s="493" t="n">
        <v>37343.18</v>
      </c>
      <c r="L2154" s="493" t="n">
        <v>16655.85</v>
      </c>
      <c r="M2154" s="493" t="n">
        <v>11308.08</v>
      </c>
      <c r="N2154" s="493" t="n">
        <v>20699.55</v>
      </c>
      <c r="O2154" s="493" t="n">
        <v>12196.62</v>
      </c>
      <c r="P2154" s="493" t="n">
        <v>11683.8</v>
      </c>
      <c r="Q2154" s="493" t="n">
        <v>14829.28</v>
      </c>
      <c r="R2154" s="493" t="n">
        <v>16075.8</v>
      </c>
      <c r="S2154" s="493" t="n">
        <v>11618.87</v>
      </c>
      <c r="T2154" s="493" t="n">
        <v>11033.7</v>
      </c>
      <c r="U2154" s="493" t="n">
        <v>16413.3</v>
      </c>
      <c r="V2154" s="493" t="n">
        <v>11777.36</v>
      </c>
      <c r="W2154" s="493" t="n">
        <v>29312.24</v>
      </c>
      <c r="X2154" s="493" t="n">
        <v>13397.74</v>
      </c>
      <c r="Y2154" s="493" t="n">
        <v>19559.9</v>
      </c>
      <c r="Z2154" s="493" t="n">
        <v>40455.6</v>
      </c>
      <c r="AA2154" s="493" t="n">
        <v>21759.68</v>
      </c>
      <c r="AB2154" s="493" t="n">
        <v>16904.07</v>
      </c>
      <c r="AC2154" s="493" t="n">
        <v>23696.1</v>
      </c>
      <c r="AD2154" s="493" t="n">
        <v>16154</v>
      </c>
      <c r="AE2154" s="493" t="n">
        <v>19278.6</v>
      </c>
      <c r="AF2154" s="493" t="n">
        <v>25624.05</v>
      </c>
      <c r="AG2154" s="493" t="n">
        <v>17885.44</v>
      </c>
      <c r="AH2154" s="493" t="n">
        <v>22765.18</v>
      </c>
      <c r="AI2154" s="493" t="n">
        <v>17759.1</v>
      </c>
      <c r="AJ2154" s="493" t="n">
        <v>23323.5</v>
      </c>
      <c r="AK2154" s="493" t="n">
        <v>21823.32</v>
      </c>
      <c r="AL2154" s="493" t="n">
        <v>26065.02</v>
      </c>
      <c r="AM2154" s="493" t="n">
        <v>19574.31</v>
      </c>
      <c r="AN2154" s="493" t="n">
        <v>28678.34</v>
      </c>
      <c r="AO2154" s="493" t="n">
        <v>29087.08</v>
      </c>
      <c r="AP2154" s="493" t="n">
        <v>31049.3</v>
      </c>
      <c r="AQ2154" s="493" t="n">
        <v>21859.5</v>
      </c>
      <c r="AR2154" s="493" t="n">
        <v>30337.8</v>
      </c>
      <c r="AS2154" s="493" t="n">
        <v>20398.12</v>
      </c>
      <c r="AT2154" s="493" t="n">
        <v>27737</v>
      </c>
      <c r="AU2154" s="493" t="n">
        <v>27520.2</v>
      </c>
      <c r="AV2154" s="493" t="n">
        <v>27270.88</v>
      </c>
      <c r="AW2154" s="493" t="n">
        <v>18374.25</v>
      </c>
      <c r="AX2154" s="493" t="n">
        <v>36343.05</v>
      </c>
      <c r="AY2154" s="493" t="n">
        <v>26418.4</v>
      </c>
      <c r="AZ2154" s="493" t="n">
        <v>34538.53</v>
      </c>
      <c r="BA2154" s="493" t="n">
        <v>24885.47</v>
      </c>
      <c r="BB2154" s="493" t="n">
        <v>31533.67</v>
      </c>
      <c r="BC2154" s="493" t="n">
        <v>25719.19</v>
      </c>
      <c r="BD2154" s="493" t="n">
        <v>41211</v>
      </c>
      <c r="BE2154" s="493" t="n">
        <v>23545.26</v>
      </c>
      <c r="BF2154" s="493" t="n">
        <v>37788.31</v>
      </c>
      <c r="BG2154" s="493" t="n">
        <v>40277.1</v>
      </c>
      <c r="BH2154" s="493" t="n">
        <v>23001.52</v>
      </c>
      <c r="BI2154" s="493" t="n">
        <v>25073.98</v>
      </c>
      <c r="BJ2154" s="493" t="n">
        <v>25500.75</v>
      </c>
      <c r="BK2154" s="493" t="n">
        <v>21927.55</v>
      </c>
      <c r="BL2154" s="493" t="n">
        <v>27602.8</v>
      </c>
      <c r="BM2154" s="493" t="n">
        <v>28939.2</v>
      </c>
      <c r="BN2154" s="493" t="n">
        <v>32015.7</v>
      </c>
      <c r="BO2154" s="493" t="n">
        <v>24715.87</v>
      </c>
      <c r="BP2154" s="493" t="n">
        <v>27636.76</v>
      </c>
      <c r="BQ2154" s="493" t="n">
        <v>36269.21</v>
      </c>
      <c r="BR2154" s="493" t="n">
        <v>24548.4</v>
      </c>
      <c r="BS2154" s="493" t="n">
        <v>29412.57</v>
      </c>
      <c r="BT2154" s="493" t="n">
        <v>25409.1</v>
      </c>
      <c r="BU2154" s="493" t="n">
        <v>22520.7</v>
      </c>
      <c r="BV2154" s="493" t="n">
        <v>49528.3</v>
      </c>
      <c r="BW2154" s="493" t="n">
        <v>28897.32</v>
      </c>
    </row>
    <row r="2155">
      <c r="A2155" t="inlineStr">
        <is>
          <t>[C9D1] Angiotensin-II 길항제, 고혈압제 (C2) 혹은 이뇨제 복합제제</t>
        </is>
      </c>
      <c r="B2155" t="inlineStr">
        <is>
          <t>베링거인겔하임</t>
        </is>
      </c>
      <c r="C2155" t="inlineStr">
        <is>
          <t>미카르디스 플러스</t>
        </is>
      </c>
      <c r="D2155" t="inlineStr">
        <is>
          <t>베링거인겔하임</t>
        </is>
      </c>
      <c r="E2155" t="inlineStr">
        <is>
          <t>hydrochlorothiazide,  telmisartan</t>
        </is>
      </c>
      <c r="F2155" t="inlineStr">
        <is>
          <t>기타(치과의원, 치과병원 등)</t>
        </is>
      </c>
      <c r="G2155" t="inlineStr">
        <is>
          <t>Original</t>
        </is>
      </c>
      <c r="H2155" s="493" t="n">
        <v>399.3</v>
      </c>
      <c r="I2155" s="493" t="n">
        <v>262.2</v>
      </c>
      <c r="J2155" s="493" t="n">
        <v>412.5</v>
      </c>
      <c r="K2155" s="493" t="n">
        <v>716.8200000000001</v>
      </c>
      <c r="L2155" s="493" t="n">
        <v>145.2</v>
      </c>
      <c r="M2155" s="493" t="n">
        <v>298.8</v>
      </c>
      <c r="N2155" s="493" t="n">
        <v>885</v>
      </c>
      <c r="O2155" s="493" t="n">
        <v>230.7</v>
      </c>
      <c r="P2155" s="493" t="n">
        <v>476.4</v>
      </c>
      <c r="Q2155" s="493" t="n">
        <v>740.2</v>
      </c>
      <c r="R2155" s="493" t="n">
        <v>595.5</v>
      </c>
      <c r="S2155" s="493" t="n">
        <v>780.9</v>
      </c>
      <c r="T2155" s="493" t="n">
        <v>365.1</v>
      </c>
      <c r="U2155" s="493" t="n">
        <v>313.2</v>
      </c>
      <c r="V2155" s="493" t="n">
        <v>369</v>
      </c>
      <c r="W2155" s="493" t="n">
        <v>220.5</v>
      </c>
      <c r="X2155" s="493" t="n">
        <v>1142.05</v>
      </c>
      <c r="Y2155" s="493" t="n">
        <v>153</v>
      </c>
      <c r="Z2155" s="493" t="n">
        <v>399.65</v>
      </c>
      <c r="AA2155" s="493" t="n">
        <v>1358.86</v>
      </c>
      <c r="AB2155" s="493" t="n">
        <v>240</v>
      </c>
      <c r="AC2155" s="493" t="n">
        <v>1312.8</v>
      </c>
      <c r="AD2155" s="493" t="n">
        <v>269.7</v>
      </c>
      <c r="AE2155" s="493" t="n">
        <v>278.1</v>
      </c>
      <c r="AF2155" s="493" t="n">
        <v>536.4</v>
      </c>
      <c r="AG2155" s="493" t="n">
        <v>148.8</v>
      </c>
      <c r="AH2155" s="493" t="n">
        <v>537</v>
      </c>
      <c r="AI2155" s="493" t="n">
        <v>412.2</v>
      </c>
      <c r="AJ2155" s="493" t="n">
        <v>659.4</v>
      </c>
      <c r="AK2155" s="493" t="n">
        <v>186</v>
      </c>
      <c r="AL2155" s="493" t="n">
        <v>892.8</v>
      </c>
      <c r="AM2155" s="493" t="n">
        <v>326.4</v>
      </c>
      <c r="AN2155" s="493" t="n">
        <v>667.2</v>
      </c>
      <c r="AO2155" s="493" t="n">
        <v>888.9</v>
      </c>
      <c r="AP2155" s="493" t="n">
        <v>346.5</v>
      </c>
      <c r="AQ2155" s="493" t="n">
        <v>998.4</v>
      </c>
      <c r="AR2155" s="493" t="n">
        <v>0</v>
      </c>
      <c r="AS2155" s="493" t="n">
        <v>206.1</v>
      </c>
      <c r="AT2155" s="493" t="n">
        <v>382.2</v>
      </c>
      <c r="AU2155" s="493" t="n">
        <v>1632.17</v>
      </c>
      <c r="AV2155" s="493" t="n">
        <v>467.56</v>
      </c>
      <c r="AW2155" s="493" t="n">
        <v>1277.16</v>
      </c>
      <c r="AX2155" s="493" t="n">
        <v>1221.93</v>
      </c>
      <c r="AY2155" s="493" t="n">
        <v>919.4299999999999</v>
      </c>
      <c r="AZ2155" s="493" t="n">
        <v>1713.98</v>
      </c>
      <c r="BA2155" s="493" t="n">
        <v>1487.1</v>
      </c>
      <c r="BB2155" s="493" t="n">
        <v>942.6</v>
      </c>
      <c r="BC2155" s="493" t="n">
        <v>425.78</v>
      </c>
      <c r="BD2155" s="493" t="n">
        <v>2162.98</v>
      </c>
      <c r="BE2155" s="493" t="n">
        <v>788.7</v>
      </c>
      <c r="BF2155" s="493" t="n">
        <v>520.84</v>
      </c>
      <c r="BG2155" s="493" t="n">
        <v>2088.3</v>
      </c>
      <c r="BH2155" s="493" t="n">
        <v>873.24</v>
      </c>
      <c r="BI2155" s="493" t="n">
        <v>1262.32</v>
      </c>
      <c r="BJ2155" s="493" t="n">
        <v>1927.84</v>
      </c>
      <c r="BK2155" s="493" t="n">
        <v>429.3</v>
      </c>
      <c r="BL2155" s="493" t="n">
        <v>732</v>
      </c>
      <c r="BM2155" s="493" t="n">
        <v>1122.3</v>
      </c>
      <c r="BN2155" s="493" t="n">
        <v>1223.47</v>
      </c>
      <c r="BO2155" s="493" t="n">
        <v>498.99</v>
      </c>
      <c r="BP2155" s="493" t="n">
        <v>1188</v>
      </c>
      <c r="BQ2155" s="493" t="n">
        <v>265.2</v>
      </c>
      <c r="BR2155" s="493" t="n">
        <v>753.7</v>
      </c>
      <c r="BS2155" s="493" t="n">
        <v>1303.5</v>
      </c>
      <c r="BT2155" s="493" t="n">
        <v>415.5</v>
      </c>
      <c r="BU2155" s="493" t="n">
        <v>245.7</v>
      </c>
      <c r="BV2155" s="493" t="n">
        <v>1055.4</v>
      </c>
      <c r="BW2155" s="493" t="n">
        <v>496.2</v>
      </c>
    </row>
    <row r="2156">
      <c r="A2156" t="inlineStr">
        <is>
          <t>[C9D1] Angiotensin-II 길항제, 고혈압제 (C2) 혹은 이뇨제 복합제제</t>
        </is>
      </c>
      <c r="B2156" t="inlineStr">
        <is>
          <t>보령</t>
        </is>
      </c>
      <c r="C2156" t="inlineStr">
        <is>
          <t>비알살탄 플러스</t>
        </is>
      </c>
      <c r="D2156" t="inlineStr">
        <is>
          <t>보령</t>
        </is>
      </c>
      <c r="E2156" t="inlineStr">
        <is>
          <t>hydrochlorothiazide,  losartan potassium</t>
        </is>
      </c>
      <c r="F2156" t="inlineStr">
        <is>
          <t>상급종합병원</t>
        </is>
      </c>
      <c r="G2156" t="inlineStr">
        <is>
          <t>Generic</t>
        </is>
      </c>
      <c r="H2156" s="493" t="n">
        <v>309.97</v>
      </c>
      <c r="I2156" s="493" t="n">
        <v>499.32</v>
      </c>
      <c r="J2156" s="493" t="n">
        <v>858.5</v>
      </c>
      <c r="K2156" s="493" t="n">
        <v>355.71</v>
      </c>
      <c r="L2156" s="493" t="n">
        <v>187.32</v>
      </c>
      <c r="M2156" s="493" t="n">
        <v>542.52</v>
      </c>
      <c r="N2156" s="493" t="n">
        <v>573.78</v>
      </c>
      <c r="O2156" s="493" t="n">
        <v>468.16</v>
      </c>
      <c r="P2156" s="493" t="n">
        <v>457.92</v>
      </c>
      <c r="Q2156" s="493" t="n">
        <v>189.84</v>
      </c>
      <c r="R2156" s="493" t="n">
        <v>119.28</v>
      </c>
      <c r="S2156" s="493" t="n">
        <v>0</v>
      </c>
      <c r="T2156" s="493" t="n">
        <v>0</v>
      </c>
      <c r="U2156" s="493" t="n">
        <v>0</v>
      </c>
      <c r="V2156" s="493" t="n">
        <v>0</v>
      </c>
      <c r="W2156" s="493" t="n">
        <v>0</v>
      </c>
      <c r="X2156" s="493" t="n">
        <v>0</v>
      </c>
      <c r="Y2156" s="493" t="n">
        <v>0</v>
      </c>
      <c r="Z2156" s="493" t="n">
        <v>0</v>
      </c>
      <c r="AA2156" s="493" t="n">
        <v>0</v>
      </c>
      <c r="AB2156" s="493" t="n">
        <v>0</v>
      </c>
      <c r="AC2156" s="493" t="n">
        <v>0</v>
      </c>
      <c r="AD2156" s="493" t="n">
        <v>0</v>
      </c>
      <c r="AE2156" s="493" t="n">
        <v>0</v>
      </c>
      <c r="AF2156" s="493" t="n">
        <v>0</v>
      </c>
      <c r="AG2156" s="493" t="n">
        <v>0</v>
      </c>
      <c r="AH2156" s="493" t="n">
        <v>0</v>
      </c>
      <c r="AI2156" s="493" t="n">
        <v>0</v>
      </c>
      <c r="AJ2156" s="493" t="n">
        <v>0</v>
      </c>
      <c r="AK2156" s="493" t="n">
        <v>0</v>
      </c>
      <c r="AL2156" s="493" t="n">
        <v>0</v>
      </c>
      <c r="AM2156" s="493" t="n">
        <v>0</v>
      </c>
      <c r="AN2156" s="493" t="n">
        <v>0</v>
      </c>
      <c r="AO2156" s="493" t="n">
        <v>0</v>
      </c>
      <c r="AP2156" s="493" t="n">
        <v>0</v>
      </c>
      <c r="AQ2156" s="493" t="n">
        <v>0</v>
      </c>
      <c r="AR2156" s="493" t="n">
        <v>0</v>
      </c>
      <c r="AS2156" s="493" t="n">
        <v>0</v>
      </c>
      <c r="AT2156" s="493" t="n">
        <v>0</v>
      </c>
      <c r="AU2156" s="493" t="n">
        <v>0</v>
      </c>
      <c r="AV2156" s="493" t="n">
        <v>0</v>
      </c>
      <c r="AW2156" s="493" t="n">
        <v>0</v>
      </c>
      <c r="AX2156" s="493" t="n">
        <v>0</v>
      </c>
      <c r="AY2156" s="493" t="n">
        <v>0</v>
      </c>
      <c r="AZ2156" s="493" t="n">
        <v>0</v>
      </c>
      <c r="BA2156" s="493" t="n">
        <v>0</v>
      </c>
      <c r="BB2156" s="493" t="n">
        <v>0</v>
      </c>
      <c r="BC2156" s="493" t="n">
        <v>0</v>
      </c>
      <c r="BD2156" s="493" t="n">
        <v>0</v>
      </c>
      <c r="BE2156" s="493" t="n">
        <v>0</v>
      </c>
      <c r="BF2156" s="493" t="n">
        <v>0</v>
      </c>
      <c r="BG2156" s="493" t="n">
        <v>0</v>
      </c>
      <c r="BH2156" s="493" t="n">
        <v>0</v>
      </c>
      <c r="BI2156" s="493" t="n">
        <v>0</v>
      </c>
      <c r="BJ2156" s="493" t="n">
        <v>0</v>
      </c>
      <c r="BK2156" s="493" t="n">
        <v>0</v>
      </c>
      <c r="BL2156" s="493" t="n">
        <v>0</v>
      </c>
      <c r="BM2156" s="493" t="n">
        <v>0</v>
      </c>
      <c r="BN2156" s="493" t="n">
        <v>0</v>
      </c>
      <c r="BO2156" s="493" t="n">
        <v>0</v>
      </c>
      <c r="BP2156" s="493" t="n">
        <v>0</v>
      </c>
      <c r="BQ2156" s="493" t="n">
        <v>0</v>
      </c>
      <c r="BR2156" s="493" t="n">
        <v>0</v>
      </c>
      <c r="BS2156" s="493" t="n">
        <v>0</v>
      </c>
      <c r="BT2156" s="493" t="n">
        <v>0</v>
      </c>
      <c r="BU2156" s="493" t="n">
        <v>0</v>
      </c>
      <c r="BV2156" s="493" t="n">
        <v>0</v>
      </c>
      <c r="BW2156" s="493" t="n">
        <v>0</v>
      </c>
    </row>
    <row r="2157">
      <c r="A2157" t="inlineStr">
        <is>
          <t>[C9D1] Angiotensin-II 길항제, 고혈압제 (C2) 혹은 이뇨제 복합제제</t>
        </is>
      </c>
      <c r="B2157" t="inlineStr">
        <is>
          <t>보령</t>
        </is>
      </c>
      <c r="C2157" t="inlineStr">
        <is>
          <t>비알살탄 플러스</t>
        </is>
      </c>
      <c r="D2157" t="inlineStr">
        <is>
          <t>보령</t>
        </is>
      </c>
      <c r="E2157" t="inlineStr">
        <is>
          <t>hydrochlorothiazide,  losartan potassium</t>
        </is>
      </c>
      <c r="F2157" t="inlineStr">
        <is>
          <t>종합병원</t>
        </is>
      </c>
      <c r="G2157" t="inlineStr">
        <is>
          <t>Generic</t>
        </is>
      </c>
      <c r="H2157" s="493" t="n">
        <v>0</v>
      </c>
      <c r="I2157" s="493" t="n">
        <v>721.8</v>
      </c>
      <c r="J2157" s="493" t="n">
        <v>240</v>
      </c>
      <c r="K2157" s="493" t="n">
        <v>3716.4</v>
      </c>
      <c r="L2157" s="493" t="n">
        <v>1443.6</v>
      </c>
      <c r="M2157" s="493" t="n">
        <v>481.8</v>
      </c>
      <c r="N2157" s="493" t="n">
        <v>1440</v>
      </c>
      <c r="O2157" s="493" t="n">
        <v>1585.73</v>
      </c>
      <c r="P2157" s="493" t="n">
        <v>1204</v>
      </c>
      <c r="Q2157" s="493" t="n">
        <v>588</v>
      </c>
      <c r="R2157" s="493" t="n">
        <v>1504.6</v>
      </c>
      <c r="S2157" s="493" t="n">
        <v>0</v>
      </c>
      <c r="T2157" s="493" t="n">
        <v>0</v>
      </c>
      <c r="U2157" s="493" t="n">
        <v>0</v>
      </c>
      <c r="V2157" s="493" t="n">
        <v>0</v>
      </c>
      <c r="W2157" s="493" t="n">
        <v>0</v>
      </c>
      <c r="X2157" s="493" t="n">
        <v>0</v>
      </c>
      <c r="Y2157" s="493" t="n">
        <v>0</v>
      </c>
      <c r="Z2157" s="493" t="n">
        <v>0</v>
      </c>
      <c r="AA2157" s="493" t="n">
        <v>0</v>
      </c>
      <c r="AB2157" s="493" t="n">
        <v>0</v>
      </c>
      <c r="AC2157" s="493" t="n">
        <v>0</v>
      </c>
      <c r="AD2157" s="493" t="n">
        <v>0</v>
      </c>
      <c r="AE2157" s="493" t="n">
        <v>0</v>
      </c>
      <c r="AF2157" s="493" t="n">
        <v>0</v>
      </c>
      <c r="AG2157" s="493" t="n">
        <v>0</v>
      </c>
      <c r="AH2157" s="493" t="n">
        <v>0</v>
      </c>
      <c r="AI2157" s="493" t="n">
        <v>0</v>
      </c>
      <c r="AJ2157" s="493" t="n">
        <v>0</v>
      </c>
      <c r="AK2157" s="493" t="n">
        <v>0</v>
      </c>
      <c r="AL2157" s="493" t="n">
        <v>0</v>
      </c>
      <c r="AM2157" s="493" t="n">
        <v>0</v>
      </c>
      <c r="AN2157" s="493" t="n">
        <v>0</v>
      </c>
      <c r="AO2157" s="493" t="n">
        <v>0</v>
      </c>
      <c r="AP2157" s="493" t="n">
        <v>0</v>
      </c>
      <c r="AQ2157" s="493" t="n">
        <v>0</v>
      </c>
      <c r="AR2157" s="493" t="n">
        <v>0</v>
      </c>
      <c r="AS2157" s="493" t="n">
        <v>0</v>
      </c>
      <c r="AT2157" s="493" t="n">
        <v>0</v>
      </c>
      <c r="AU2157" s="493" t="n">
        <v>0</v>
      </c>
      <c r="AV2157" s="493" t="n">
        <v>0</v>
      </c>
      <c r="AW2157" s="493" t="n">
        <v>0</v>
      </c>
      <c r="AX2157" s="493" t="n">
        <v>0</v>
      </c>
      <c r="AY2157" s="493" t="n">
        <v>0</v>
      </c>
      <c r="AZ2157" s="493" t="n">
        <v>0</v>
      </c>
      <c r="BA2157" s="493" t="n">
        <v>0</v>
      </c>
      <c r="BB2157" s="493" t="n">
        <v>0</v>
      </c>
      <c r="BC2157" s="493" t="n">
        <v>0</v>
      </c>
      <c r="BD2157" s="493" t="n">
        <v>0</v>
      </c>
      <c r="BE2157" s="493" t="n">
        <v>0</v>
      </c>
      <c r="BF2157" s="493" t="n">
        <v>0</v>
      </c>
      <c r="BG2157" s="493" t="n">
        <v>0</v>
      </c>
      <c r="BH2157" s="493" t="n">
        <v>0</v>
      </c>
      <c r="BI2157" s="493" t="n">
        <v>0</v>
      </c>
      <c r="BJ2157" s="493" t="n">
        <v>0</v>
      </c>
      <c r="BK2157" s="493" t="n">
        <v>0</v>
      </c>
      <c r="BL2157" s="493" t="n">
        <v>0</v>
      </c>
      <c r="BM2157" s="493" t="n">
        <v>0</v>
      </c>
      <c r="BN2157" s="493" t="n">
        <v>0</v>
      </c>
      <c r="BO2157" s="493" t="n">
        <v>0</v>
      </c>
      <c r="BP2157" s="493" t="n">
        <v>0</v>
      </c>
      <c r="BQ2157" s="493" t="n">
        <v>0</v>
      </c>
      <c r="BR2157" s="493" t="n">
        <v>0</v>
      </c>
      <c r="BS2157" s="493" t="n">
        <v>0</v>
      </c>
      <c r="BT2157" s="493" t="n">
        <v>0</v>
      </c>
      <c r="BU2157" s="493" t="n">
        <v>0</v>
      </c>
      <c r="BV2157" s="493" t="n">
        <v>0</v>
      </c>
      <c r="BW2157" s="493" t="n">
        <v>0</v>
      </c>
    </row>
    <row r="2158">
      <c r="A2158" t="inlineStr">
        <is>
          <t>[C9D1] Angiotensin-II 길항제, 고혈압제 (C2) 혹은 이뇨제 복합제제</t>
        </is>
      </c>
      <c r="B2158" t="inlineStr">
        <is>
          <t>보령</t>
        </is>
      </c>
      <c r="C2158" t="inlineStr">
        <is>
          <t>비알살탄 플러스</t>
        </is>
      </c>
      <c r="D2158" t="inlineStr">
        <is>
          <t>보령</t>
        </is>
      </c>
      <c r="E2158" t="inlineStr">
        <is>
          <t>hydrochlorothiazide,  losartan potassium</t>
        </is>
      </c>
      <c r="F2158" t="inlineStr">
        <is>
          <t>병원</t>
        </is>
      </c>
      <c r="G2158" t="inlineStr">
        <is>
          <t>Generic</t>
        </is>
      </c>
      <c r="H2158" s="493" t="n">
        <v>652.5</v>
      </c>
      <c r="I2158" s="493" t="n">
        <v>727.2</v>
      </c>
      <c r="J2158" s="493" t="n">
        <v>625.52</v>
      </c>
      <c r="K2158" s="493" t="n">
        <v>1087.5</v>
      </c>
      <c r="L2158" s="493" t="n">
        <v>83.72</v>
      </c>
      <c r="M2158" s="493" t="n">
        <v>425.88</v>
      </c>
      <c r="N2158" s="493" t="n">
        <v>199.36</v>
      </c>
      <c r="O2158" s="493" t="n">
        <v>585.8200000000001</v>
      </c>
      <c r="P2158" s="493" t="n">
        <v>200.76</v>
      </c>
      <c r="Q2158" s="493" t="n">
        <v>203</v>
      </c>
      <c r="R2158" s="493" t="n">
        <v>722.92</v>
      </c>
      <c r="S2158" s="493" t="n">
        <v>0</v>
      </c>
      <c r="T2158" s="493" t="n">
        <v>0</v>
      </c>
      <c r="U2158" s="493" t="n">
        <v>0</v>
      </c>
      <c r="V2158" s="493" t="n">
        <v>0</v>
      </c>
      <c r="W2158" s="493" t="n">
        <v>0</v>
      </c>
      <c r="X2158" s="493" t="n">
        <v>0</v>
      </c>
      <c r="Y2158" s="493" t="n">
        <v>0</v>
      </c>
      <c r="Z2158" s="493" t="n">
        <v>0</v>
      </c>
      <c r="AA2158" s="493" t="n">
        <v>0</v>
      </c>
      <c r="AB2158" s="493" t="n">
        <v>0</v>
      </c>
      <c r="AC2158" s="493" t="n">
        <v>0</v>
      </c>
      <c r="AD2158" s="493" t="n">
        <v>0</v>
      </c>
      <c r="AE2158" s="493" t="n">
        <v>0</v>
      </c>
      <c r="AF2158" s="493" t="n">
        <v>0</v>
      </c>
      <c r="AG2158" s="493" t="n">
        <v>0</v>
      </c>
      <c r="AH2158" s="493" t="n">
        <v>0</v>
      </c>
      <c r="AI2158" s="493" t="n">
        <v>0</v>
      </c>
      <c r="AJ2158" s="493" t="n">
        <v>0</v>
      </c>
      <c r="AK2158" s="493" t="n">
        <v>0</v>
      </c>
      <c r="AL2158" s="493" t="n">
        <v>0</v>
      </c>
      <c r="AM2158" s="493" t="n">
        <v>0</v>
      </c>
      <c r="AN2158" s="493" t="n">
        <v>0</v>
      </c>
      <c r="AO2158" s="493" t="n">
        <v>0</v>
      </c>
      <c r="AP2158" s="493" t="n">
        <v>0</v>
      </c>
      <c r="AQ2158" s="493" t="n">
        <v>0</v>
      </c>
      <c r="AR2158" s="493" t="n">
        <v>0</v>
      </c>
      <c r="AS2158" s="493" t="n">
        <v>0</v>
      </c>
      <c r="AT2158" s="493" t="n">
        <v>0</v>
      </c>
      <c r="AU2158" s="493" t="n">
        <v>0</v>
      </c>
      <c r="AV2158" s="493" t="n">
        <v>0</v>
      </c>
      <c r="AW2158" s="493" t="n">
        <v>0</v>
      </c>
      <c r="AX2158" s="493" t="n">
        <v>0</v>
      </c>
      <c r="AY2158" s="493" t="n">
        <v>0</v>
      </c>
      <c r="AZ2158" s="493" t="n">
        <v>0</v>
      </c>
      <c r="BA2158" s="493" t="n">
        <v>0</v>
      </c>
      <c r="BB2158" s="493" t="n">
        <v>0</v>
      </c>
      <c r="BC2158" s="493" t="n">
        <v>0</v>
      </c>
      <c r="BD2158" s="493" t="n">
        <v>0</v>
      </c>
      <c r="BE2158" s="493" t="n">
        <v>0</v>
      </c>
      <c r="BF2158" s="493" t="n">
        <v>0</v>
      </c>
      <c r="BG2158" s="493" t="n">
        <v>0</v>
      </c>
      <c r="BH2158" s="493" t="n">
        <v>0</v>
      </c>
      <c r="BI2158" s="493" t="n">
        <v>0</v>
      </c>
      <c r="BJ2158" s="493" t="n">
        <v>0</v>
      </c>
      <c r="BK2158" s="493" t="n">
        <v>0</v>
      </c>
      <c r="BL2158" s="493" t="n">
        <v>0</v>
      </c>
      <c r="BM2158" s="493" t="n">
        <v>0</v>
      </c>
      <c r="BN2158" s="493" t="n">
        <v>0</v>
      </c>
      <c r="BO2158" s="493" t="n">
        <v>0</v>
      </c>
      <c r="BP2158" s="493" t="n">
        <v>0</v>
      </c>
      <c r="BQ2158" s="493" t="n">
        <v>0</v>
      </c>
      <c r="BR2158" s="493" t="n">
        <v>0</v>
      </c>
      <c r="BS2158" s="493" t="n">
        <v>0</v>
      </c>
      <c r="BT2158" s="493" t="n">
        <v>0</v>
      </c>
      <c r="BU2158" s="493" t="n">
        <v>0</v>
      </c>
      <c r="BV2158" s="493" t="n">
        <v>0</v>
      </c>
      <c r="BW2158" s="493" t="n">
        <v>0</v>
      </c>
    </row>
    <row r="2159">
      <c r="A2159" t="inlineStr">
        <is>
          <t>[C9D1] Angiotensin-II 길항제, 고혈압제 (C2) 혹은 이뇨제 복합제제</t>
        </is>
      </c>
      <c r="B2159" t="inlineStr">
        <is>
          <t>보령</t>
        </is>
      </c>
      <c r="C2159" t="inlineStr">
        <is>
          <t>비알살탄 플러스</t>
        </is>
      </c>
      <c r="D2159" t="inlineStr">
        <is>
          <t>보령</t>
        </is>
      </c>
      <c r="E2159" t="inlineStr">
        <is>
          <t>hydrochlorothiazide,  losartan potassium</t>
        </is>
      </c>
      <c r="F2159" t="inlineStr">
        <is>
          <t>의원</t>
        </is>
      </c>
      <c r="G2159" t="inlineStr">
        <is>
          <t>Generic</t>
        </is>
      </c>
      <c r="H2159" s="493" t="n">
        <v>32776.2</v>
      </c>
      <c r="I2159" s="493" t="n">
        <v>25333.02</v>
      </c>
      <c r="J2159" s="493" t="n">
        <v>31390.5</v>
      </c>
      <c r="K2159" s="493" t="n">
        <v>33440.45</v>
      </c>
      <c r="L2159" s="493" t="n">
        <v>33320.13</v>
      </c>
      <c r="M2159" s="493" t="n">
        <v>29365.84</v>
      </c>
      <c r="N2159" s="493" t="n">
        <v>29273.07</v>
      </c>
      <c r="O2159" s="493" t="n">
        <v>30545.96</v>
      </c>
      <c r="P2159" s="493" t="n">
        <v>31976.88</v>
      </c>
      <c r="Q2159" s="493" t="n">
        <v>28554.18</v>
      </c>
      <c r="R2159" s="493" t="n">
        <v>28689.18</v>
      </c>
      <c r="S2159" s="493" t="n">
        <v>8045.3</v>
      </c>
      <c r="T2159" s="493" t="n">
        <v>0</v>
      </c>
      <c r="U2159" s="493" t="n">
        <v>0</v>
      </c>
      <c r="V2159" s="493" t="n">
        <v>0</v>
      </c>
      <c r="W2159" s="493" t="n">
        <v>0</v>
      </c>
      <c r="X2159" s="493" t="n">
        <v>0</v>
      </c>
      <c r="Y2159" s="493" t="n">
        <v>0</v>
      </c>
      <c r="Z2159" s="493" t="n">
        <v>0</v>
      </c>
      <c r="AA2159" s="493" t="n">
        <v>0</v>
      </c>
      <c r="AB2159" s="493" t="n">
        <v>0</v>
      </c>
      <c r="AC2159" s="493" t="n">
        <v>0</v>
      </c>
      <c r="AD2159" s="493" t="n">
        <v>0</v>
      </c>
      <c r="AE2159" s="493" t="n">
        <v>0</v>
      </c>
      <c r="AF2159" s="493" t="n">
        <v>0</v>
      </c>
      <c r="AG2159" s="493" t="n">
        <v>0</v>
      </c>
      <c r="AH2159" s="493" t="n">
        <v>0</v>
      </c>
      <c r="AI2159" s="493" t="n">
        <v>0</v>
      </c>
      <c r="AJ2159" s="493" t="n">
        <v>0</v>
      </c>
      <c r="AK2159" s="493" t="n">
        <v>0</v>
      </c>
      <c r="AL2159" s="493" t="n">
        <v>0</v>
      </c>
      <c r="AM2159" s="493" t="n">
        <v>0</v>
      </c>
      <c r="AN2159" s="493" t="n">
        <v>0</v>
      </c>
      <c r="AO2159" s="493" t="n">
        <v>0</v>
      </c>
      <c r="AP2159" s="493" t="n">
        <v>0</v>
      </c>
      <c r="AQ2159" s="493" t="n">
        <v>0</v>
      </c>
      <c r="AR2159" s="493" t="n">
        <v>0</v>
      </c>
      <c r="AS2159" s="493" t="n">
        <v>0</v>
      </c>
      <c r="AT2159" s="493" t="n">
        <v>0</v>
      </c>
      <c r="AU2159" s="493" t="n">
        <v>0</v>
      </c>
      <c r="AV2159" s="493" t="n">
        <v>0</v>
      </c>
      <c r="AW2159" s="493" t="n">
        <v>0</v>
      </c>
      <c r="AX2159" s="493" t="n">
        <v>0</v>
      </c>
      <c r="AY2159" s="493" t="n">
        <v>0</v>
      </c>
      <c r="AZ2159" s="493" t="n">
        <v>0</v>
      </c>
      <c r="BA2159" s="493" t="n">
        <v>0</v>
      </c>
      <c r="BB2159" s="493" t="n">
        <v>0</v>
      </c>
      <c r="BC2159" s="493" t="n">
        <v>0</v>
      </c>
      <c r="BD2159" s="493" t="n">
        <v>0</v>
      </c>
      <c r="BE2159" s="493" t="n">
        <v>0</v>
      </c>
      <c r="BF2159" s="493" t="n">
        <v>0</v>
      </c>
      <c r="BG2159" s="493" t="n">
        <v>0</v>
      </c>
      <c r="BH2159" s="493" t="n">
        <v>0</v>
      </c>
      <c r="BI2159" s="493" t="n">
        <v>0</v>
      </c>
      <c r="BJ2159" s="493" t="n">
        <v>0</v>
      </c>
      <c r="BK2159" s="493" t="n">
        <v>0</v>
      </c>
      <c r="BL2159" s="493" t="n">
        <v>0</v>
      </c>
      <c r="BM2159" s="493" t="n">
        <v>0</v>
      </c>
      <c r="BN2159" s="493" t="n">
        <v>0</v>
      </c>
      <c r="BO2159" s="493" t="n">
        <v>0</v>
      </c>
      <c r="BP2159" s="493" t="n">
        <v>0</v>
      </c>
      <c r="BQ2159" s="493" t="n">
        <v>0</v>
      </c>
      <c r="BR2159" s="493" t="n">
        <v>0</v>
      </c>
      <c r="BS2159" s="493" t="n">
        <v>0</v>
      </c>
      <c r="BT2159" s="493" t="n">
        <v>0</v>
      </c>
      <c r="BU2159" s="493" t="n">
        <v>0</v>
      </c>
      <c r="BV2159" s="493" t="n">
        <v>0</v>
      </c>
      <c r="BW2159" s="493" t="n">
        <v>0</v>
      </c>
    </row>
    <row r="2160">
      <c r="A2160" t="inlineStr">
        <is>
          <t>[C9D1] Angiotensin-II 길항제, 고혈압제 (C2) 혹은 이뇨제 복합제제</t>
        </is>
      </c>
      <c r="B2160" t="inlineStr">
        <is>
          <t>보령</t>
        </is>
      </c>
      <c r="C2160" t="inlineStr">
        <is>
          <t>비알살탄 플러스</t>
        </is>
      </c>
      <c r="D2160" t="inlineStr">
        <is>
          <t>보령</t>
        </is>
      </c>
      <c r="E2160" t="inlineStr">
        <is>
          <t>hydrochlorothiazide,  losartan potassium</t>
        </is>
      </c>
      <c r="F2160" t="inlineStr">
        <is>
          <t>보건소</t>
        </is>
      </c>
      <c r="G2160" t="inlineStr">
        <is>
          <t>Generic</t>
        </is>
      </c>
      <c r="H2160" s="493" t="n">
        <v>0</v>
      </c>
      <c r="I2160" s="493" t="n">
        <v>0</v>
      </c>
      <c r="J2160" s="493" t="n">
        <v>562.05</v>
      </c>
      <c r="K2160" s="493" t="n">
        <v>0</v>
      </c>
      <c r="L2160" s="493" t="n">
        <v>491.4</v>
      </c>
      <c r="M2160" s="493" t="n">
        <v>0</v>
      </c>
      <c r="N2160" s="493" t="n">
        <v>0</v>
      </c>
      <c r="O2160" s="493" t="n">
        <v>0</v>
      </c>
      <c r="P2160" s="493" t="n">
        <v>0</v>
      </c>
      <c r="Q2160" s="493" t="n">
        <v>0</v>
      </c>
      <c r="R2160" s="493" t="n">
        <v>0</v>
      </c>
      <c r="S2160" s="493" t="n">
        <v>0</v>
      </c>
      <c r="T2160" s="493" t="n">
        <v>0</v>
      </c>
      <c r="U2160" s="493" t="n">
        <v>0</v>
      </c>
      <c r="V2160" s="493" t="n">
        <v>0</v>
      </c>
      <c r="W2160" s="493" t="n">
        <v>0</v>
      </c>
      <c r="X2160" s="493" t="n">
        <v>0</v>
      </c>
      <c r="Y2160" s="493" t="n">
        <v>0</v>
      </c>
      <c r="Z2160" s="493" t="n">
        <v>0</v>
      </c>
      <c r="AA2160" s="493" t="n">
        <v>0</v>
      </c>
      <c r="AB2160" s="493" t="n">
        <v>0</v>
      </c>
      <c r="AC2160" s="493" t="n">
        <v>0</v>
      </c>
      <c r="AD2160" s="493" t="n">
        <v>0</v>
      </c>
      <c r="AE2160" s="493" t="n">
        <v>0</v>
      </c>
      <c r="AF2160" s="493" t="n">
        <v>0</v>
      </c>
      <c r="AG2160" s="493" t="n">
        <v>0</v>
      </c>
      <c r="AH2160" s="493" t="n">
        <v>0</v>
      </c>
      <c r="AI2160" s="493" t="n">
        <v>0</v>
      </c>
      <c r="AJ2160" s="493" t="n">
        <v>0</v>
      </c>
      <c r="AK2160" s="493" t="n">
        <v>0</v>
      </c>
      <c r="AL2160" s="493" t="n">
        <v>0</v>
      </c>
      <c r="AM2160" s="493" t="n">
        <v>0</v>
      </c>
      <c r="AN2160" s="493" t="n">
        <v>0</v>
      </c>
      <c r="AO2160" s="493" t="n">
        <v>0</v>
      </c>
      <c r="AP2160" s="493" t="n">
        <v>0</v>
      </c>
      <c r="AQ2160" s="493" t="n">
        <v>0</v>
      </c>
      <c r="AR2160" s="493" t="n">
        <v>0</v>
      </c>
      <c r="AS2160" s="493" t="n">
        <v>0</v>
      </c>
      <c r="AT2160" s="493" t="n">
        <v>0</v>
      </c>
      <c r="AU2160" s="493" t="n">
        <v>0</v>
      </c>
      <c r="AV2160" s="493" t="n">
        <v>0</v>
      </c>
      <c r="AW2160" s="493" t="n">
        <v>0</v>
      </c>
      <c r="AX2160" s="493" t="n">
        <v>0</v>
      </c>
      <c r="AY2160" s="493" t="n">
        <v>0</v>
      </c>
      <c r="AZ2160" s="493" t="n">
        <v>0</v>
      </c>
      <c r="BA2160" s="493" t="n">
        <v>0</v>
      </c>
      <c r="BB2160" s="493" t="n">
        <v>0</v>
      </c>
      <c r="BC2160" s="493" t="n">
        <v>0</v>
      </c>
      <c r="BD2160" s="493" t="n">
        <v>0</v>
      </c>
      <c r="BE2160" s="493" t="n">
        <v>0</v>
      </c>
      <c r="BF2160" s="493" t="n">
        <v>0</v>
      </c>
      <c r="BG2160" s="493" t="n">
        <v>0</v>
      </c>
      <c r="BH2160" s="493" t="n">
        <v>0</v>
      </c>
      <c r="BI2160" s="493" t="n">
        <v>0</v>
      </c>
      <c r="BJ2160" s="493" t="n">
        <v>0</v>
      </c>
      <c r="BK2160" s="493" t="n">
        <v>0</v>
      </c>
      <c r="BL2160" s="493" t="n">
        <v>0</v>
      </c>
      <c r="BM2160" s="493" t="n">
        <v>0</v>
      </c>
      <c r="BN2160" s="493" t="n">
        <v>0</v>
      </c>
      <c r="BO2160" s="493" t="n">
        <v>0</v>
      </c>
      <c r="BP2160" s="493" t="n">
        <v>0</v>
      </c>
      <c r="BQ2160" s="493" t="n">
        <v>0</v>
      </c>
      <c r="BR2160" s="493" t="n">
        <v>0</v>
      </c>
      <c r="BS2160" s="493" t="n">
        <v>0</v>
      </c>
      <c r="BT2160" s="493" t="n">
        <v>0</v>
      </c>
      <c r="BU2160" s="493" t="n">
        <v>0</v>
      </c>
      <c r="BV2160" s="493" t="n">
        <v>0</v>
      </c>
      <c r="BW2160" s="493" t="n">
        <v>0</v>
      </c>
    </row>
    <row r="2161">
      <c r="A2161" t="inlineStr">
        <is>
          <t>[C9D1] Angiotensin-II 길항제, 고혈압제 (C2) 혹은 이뇨제 복합제제</t>
        </is>
      </c>
      <c r="B2161" t="inlineStr">
        <is>
          <t>보령</t>
        </is>
      </c>
      <c r="C2161" t="inlineStr">
        <is>
          <t>카나브 플러스</t>
        </is>
      </c>
      <c r="D2161" t="inlineStr">
        <is>
          <t>보령</t>
        </is>
      </c>
      <c r="E2161" t="inlineStr">
        <is>
          <t>fimasartan potassium trihydrate  ( as fimasartan potassium), hydrochlorothiazide</t>
        </is>
      </c>
      <c r="F2161" t="inlineStr">
        <is>
          <t>의원</t>
        </is>
      </c>
      <c r="G2161" t="inlineStr">
        <is>
          <t>Generic</t>
        </is>
      </c>
      <c r="H2161" s="493" t="n">
        <v>0</v>
      </c>
      <c r="I2161" s="493" t="n">
        <v>0</v>
      </c>
      <c r="J2161" s="493" t="n">
        <v>0</v>
      </c>
      <c r="K2161" s="493" t="n">
        <v>0</v>
      </c>
      <c r="L2161" s="493" t="n">
        <v>0</v>
      </c>
      <c r="M2161" s="493" t="n">
        <v>0</v>
      </c>
      <c r="N2161" s="493" t="n">
        <v>0</v>
      </c>
      <c r="O2161" s="493" t="n">
        <v>0</v>
      </c>
      <c r="P2161" s="493" t="n">
        <v>0</v>
      </c>
      <c r="Q2161" s="493" t="n">
        <v>0</v>
      </c>
      <c r="R2161" s="493" t="n">
        <v>0</v>
      </c>
      <c r="S2161" s="493" t="n">
        <v>0</v>
      </c>
      <c r="T2161" s="493" t="n">
        <v>0</v>
      </c>
      <c r="U2161" s="493" t="n">
        <v>0</v>
      </c>
      <c r="V2161" s="493" t="n">
        <v>0</v>
      </c>
      <c r="W2161" s="493" t="n">
        <v>0</v>
      </c>
      <c r="X2161" s="493" t="n">
        <v>0</v>
      </c>
      <c r="Y2161" s="493" t="n">
        <v>0</v>
      </c>
      <c r="Z2161" s="493" t="n">
        <v>0</v>
      </c>
      <c r="AA2161" s="493" t="n">
        <v>0</v>
      </c>
      <c r="AB2161" s="493" t="n">
        <v>0</v>
      </c>
      <c r="AC2161" s="493" t="n">
        <v>0</v>
      </c>
      <c r="AD2161" s="493" t="n">
        <v>0</v>
      </c>
      <c r="AE2161" s="493" t="n">
        <v>0</v>
      </c>
      <c r="AF2161" s="493" t="n">
        <v>0</v>
      </c>
      <c r="AG2161" s="493" t="n">
        <v>0</v>
      </c>
      <c r="AH2161" s="493" t="n">
        <v>0</v>
      </c>
      <c r="AI2161" s="493" t="n">
        <v>0</v>
      </c>
      <c r="AJ2161" s="493" t="n">
        <v>0</v>
      </c>
      <c r="AK2161" s="493" t="n">
        <v>0</v>
      </c>
      <c r="AL2161" s="493" t="n">
        <v>0</v>
      </c>
      <c r="AM2161" s="493" t="n">
        <v>2333.1</v>
      </c>
      <c r="AN2161" s="493" t="n">
        <v>0</v>
      </c>
      <c r="AO2161" s="493" t="n">
        <v>0</v>
      </c>
      <c r="AP2161" s="493" t="n">
        <v>0</v>
      </c>
      <c r="AQ2161" s="493" t="n">
        <v>0</v>
      </c>
      <c r="AR2161" s="493" t="n">
        <v>1225.42</v>
      </c>
      <c r="AS2161" s="493" t="n">
        <v>0</v>
      </c>
      <c r="AT2161" s="493" t="n">
        <v>0</v>
      </c>
      <c r="AU2161" s="493" t="n">
        <v>0</v>
      </c>
      <c r="AV2161" s="493" t="n">
        <v>0</v>
      </c>
      <c r="AW2161" s="493" t="n">
        <v>0</v>
      </c>
      <c r="AX2161" s="493" t="n">
        <v>0</v>
      </c>
      <c r="AY2161" s="493" t="n">
        <v>0</v>
      </c>
      <c r="AZ2161" s="493" t="n">
        <v>0</v>
      </c>
      <c r="BA2161" s="493" t="n">
        <v>0</v>
      </c>
      <c r="BB2161" s="493" t="n">
        <v>0</v>
      </c>
      <c r="BC2161" s="493" t="n">
        <v>0</v>
      </c>
      <c r="BD2161" s="493" t="n">
        <v>0</v>
      </c>
      <c r="BE2161" s="493" t="n">
        <v>0</v>
      </c>
      <c r="BF2161" s="493" t="n">
        <v>0</v>
      </c>
      <c r="BG2161" s="493" t="n">
        <v>0</v>
      </c>
      <c r="BH2161" s="493" t="n">
        <v>0</v>
      </c>
      <c r="BI2161" s="493" t="n">
        <v>0</v>
      </c>
      <c r="BJ2161" s="493" t="n">
        <v>0</v>
      </c>
      <c r="BK2161" s="493" t="n">
        <v>0</v>
      </c>
      <c r="BL2161" s="493" t="n">
        <v>0</v>
      </c>
      <c r="BM2161" s="493" t="n">
        <v>0</v>
      </c>
      <c r="BN2161" s="493" t="n">
        <v>0</v>
      </c>
      <c r="BO2161" s="493" t="n">
        <v>0</v>
      </c>
      <c r="BP2161" s="493" t="n">
        <v>0</v>
      </c>
      <c r="BQ2161" s="493" t="n">
        <v>0</v>
      </c>
      <c r="BR2161" s="493" t="n">
        <v>0</v>
      </c>
      <c r="BS2161" s="493" t="n">
        <v>0</v>
      </c>
      <c r="BT2161" s="493" t="n">
        <v>0</v>
      </c>
      <c r="BU2161" s="493" t="n">
        <v>0</v>
      </c>
      <c r="BV2161" s="493" t="n">
        <v>0</v>
      </c>
      <c r="BW2161" s="493" t="n">
        <v>0</v>
      </c>
    </row>
    <row r="2162">
      <c r="A2162" t="inlineStr">
        <is>
          <t>[C9D1] Angiotensin-II 길항제, 고혈압제 (C2) 혹은 이뇨제 복합제제</t>
        </is>
      </c>
      <c r="B2162" t="inlineStr">
        <is>
          <t>보령바이오 파마</t>
        </is>
      </c>
      <c r="C2162" t="inlineStr">
        <is>
          <t>코디오잘탄</t>
        </is>
      </c>
      <c r="D2162" t="inlineStr">
        <is>
          <t>보령바이오 파마</t>
        </is>
      </c>
      <c r="E2162" t="inlineStr">
        <is>
          <t>hydrochlorothiazide,  valsartan</t>
        </is>
      </c>
      <c r="F2162" t="inlineStr">
        <is>
          <t>종합병원</t>
        </is>
      </c>
      <c r="G2162" t="inlineStr">
        <is>
          <t>Generic</t>
        </is>
      </c>
      <c r="H2162" s="493" t="n">
        <v>0</v>
      </c>
      <c r="I2162" s="493" t="n">
        <v>0</v>
      </c>
      <c r="J2162" s="493" t="n">
        <v>0</v>
      </c>
      <c r="K2162" s="493" t="n">
        <v>0</v>
      </c>
      <c r="L2162" s="493" t="n">
        <v>0</v>
      </c>
      <c r="M2162" s="493" t="n">
        <v>0</v>
      </c>
      <c r="N2162" s="493" t="n">
        <v>0</v>
      </c>
      <c r="O2162" s="493" t="n">
        <v>0</v>
      </c>
      <c r="P2162" s="493" t="n">
        <v>0</v>
      </c>
      <c r="Q2162" s="493" t="n">
        <v>0</v>
      </c>
      <c r="R2162" s="493" t="n">
        <v>0</v>
      </c>
      <c r="S2162" s="493" t="n">
        <v>0</v>
      </c>
      <c r="T2162" s="493" t="n">
        <v>0</v>
      </c>
      <c r="U2162" s="493" t="n">
        <v>0</v>
      </c>
      <c r="V2162" s="493" t="n">
        <v>3363.16</v>
      </c>
      <c r="W2162" s="493" t="n">
        <v>2140.32</v>
      </c>
      <c r="X2162" s="493" t="n">
        <v>8008.9</v>
      </c>
      <c r="Y2162" s="493" t="n">
        <v>3990.45</v>
      </c>
      <c r="Z2162" s="493" t="n">
        <v>1232</v>
      </c>
      <c r="AA2162" s="493" t="n">
        <v>4812</v>
      </c>
      <c r="AB2162" s="493" t="n">
        <v>5098.53</v>
      </c>
      <c r="AC2162" s="493" t="n">
        <v>2044.38</v>
      </c>
      <c r="AD2162" s="493" t="n">
        <v>4868.64</v>
      </c>
      <c r="AE2162" s="493" t="n">
        <v>4978.8</v>
      </c>
      <c r="AF2162" s="493" t="n">
        <v>3584.14</v>
      </c>
      <c r="AG2162" s="493" t="n">
        <v>1813.1</v>
      </c>
      <c r="AH2162" s="493" t="n">
        <v>3214.48</v>
      </c>
      <c r="AI2162" s="493" t="n">
        <v>3860.63</v>
      </c>
      <c r="AJ2162" s="493" t="n">
        <v>2546.48</v>
      </c>
      <c r="AK2162" s="493" t="n">
        <v>4378.11</v>
      </c>
      <c r="AL2162" s="493" t="n">
        <v>3802</v>
      </c>
      <c r="AM2162" s="493" t="n">
        <v>5615.74</v>
      </c>
      <c r="AN2162" s="493" t="n">
        <v>2528.84</v>
      </c>
      <c r="AO2162" s="493" t="n">
        <v>6731.74</v>
      </c>
      <c r="AP2162" s="493" t="n">
        <v>3350</v>
      </c>
      <c r="AQ2162" s="493" t="n">
        <v>5274.56</v>
      </c>
      <c r="AR2162" s="493" t="n">
        <v>4084.75</v>
      </c>
      <c r="AS2162" s="493" t="n">
        <v>3135.2</v>
      </c>
      <c r="AT2162" s="493" t="n">
        <v>2317.65</v>
      </c>
      <c r="AU2162" s="493" t="n">
        <v>3761.81</v>
      </c>
      <c r="AV2162" s="493" t="n">
        <v>7912.76</v>
      </c>
      <c r="AW2162" s="493" t="n">
        <v>1051.75</v>
      </c>
      <c r="AX2162" s="493" t="n">
        <v>6313.58</v>
      </c>
      <c r="AY2162" s="493" t="n">
        <v>4726.58</v>
      </c>
      <c r="AZ2162" s="493" t="n">
        <v>4048.84</v>
      </c>
      <c r="BA2162" s="493" t="n">
        <v>5221.52</v>
      </c>
      <c r="BB2162" s="493" t="n">
        <v>9237.99</v>
      </c>
      <c r="BC2162" s="493" t="n">
        <v>3244.97</v>
      </c>
      <c r="BD2162" s="493" t="n">
        <v>5224.07</v>
      </c>
      <c r="BE2162" s="493" t="n">
        <v>6840.77</v>
      </c>
      <c r="BF2162" s="493" t="n">
        <v>6102.24</v>
      </c>
      <c r="BG2162" s="493" t="n">
        <v>4508.41</v>
      </c>
      <c r="BH2162" s="493" t="n">
        <v>11372.94</v>
      </c>
      <c r="BI2162" s="493" t="n">
        <v>2236.53</v>
      </c>
      <c r="BJ2162" s="493" t="n">
        <v>5047.2</v>
      </c>
      <c r="BK2162" s="493" t="n">
        <v>7618.16</v>
      </c>
      <c r="BL2162" s="493" t="n">
        <v>11302.71</v>
      </c>
      <c r="BM2162" s="493" t="n">
        <v>4526.98</v>
      </c>
      <c r="BN2162" s="493" t="n">
        <v>7179.49</v>
      </c>
      <c r="BO2162" s="493" t="n">
        <v>5127.16</v>
      </c>
      <c r="BP2162" s="493" t="n">
        <v>5568.48</v>
      </c>
      <c r="BQ2162" s="493" t="n">
        <v>3679.2</v>
      </c>
      <c r="BR2162" s="493" t="n">
        <v>4229.47</v>
      </c>
      <c r="BS2162" s="493" t="n">
        <v>5867.18</v>
      </c>
      <c r="BT2162" s="493" t="n">
        <v>3675.08</v>
      </c>
      <c r="BU2162" s="493" t="n">
        <v>7902.74</v>
      </c>
      <c r="BV2162" s="493" t="n">
        <v>4696.29</v>
      </c>
      <c r="BW2162" s="493" t="n">
        <v>5645.48</v>
      </c>
    </row>
    <row r="2163">
      <c r="A2163" t="inlineStr">
        <is>
          <t>[C9D1] Angiotensin-II 길항제, 고혈압제 (C2) 혹은 이뇨제 복합제제</t>
        </is>
      </c>
      <c r="B2163" t="inlineStr">
        <is>
          <t>보령바이오 파마</t>
        </is>
      </c>
      <c r="C2163" t="inlineStr">
        <is>
          <t>코디오잘탄</t>
        </is>
      </c>
      <c r="D2163" t="inlineStr">
        <is>
          <t>보령바이오 파마</t>
        </is>
      </c>
      <c r="E2163" t="inlineStr">
        <is>
          <t>hydrochlorothiazide,  valsartan</t>
        </is>
      </c>
      <c r="F2163" t="inlineStr">
        <is>
          <t>병원</t>
        </is>
      </c>
      <c r="G2163" t="inlineStr">
        <is>
          <t>Generic</t>
        </is>
      </c>
      <c r="H2163" s="493" t="n">
        <v>2849</v>
      </c>
      <c r="I2163" s="493" t="n">
        <v>1648</v>
      </c>
      <c r="J2163" s="493" t="n">
        <v>3111.86</v>
      </c>
      <c r="K2163" s="493" t="n">
        <v>1776.93</v>
      </c>
      <c r="L2163" s="493" t="n">
        <v>2087.85</v>
      </c>
      <c r="M2163" s="493" t="n">
        <v>1412</v>
      </c>
      <c r="N2163" s="493" t="n">
        <v>3417.4</v>
      </c>
      <c r="O2163" s="493" t="n">
        <v>1875.58</v>
      </c>
      <c r="P2163" s="493" t="n">
        <v>1819.86</v>
      </c>
      <c r="Q2163" s="493" t="n">
        <v>1859.6</v>
      </c>
      <c r="R2163" s="493" t="n">
        <v>2720</v>
      </c>
      <c r="S2163" s="493" t="n">
        <v>2917.8</v>
      </c>
      <c r="T2163" s="493" t="n">
        <v>4557.2</v>
      </c>
      <c r="U2163" s="493" t="n">
        <v>2042</v>
      </c>
      <c r="V2163" s="493" t="n">
        <v>2351.9</v>
      </c>
      <c r="W2163" s="493" t="n">
        <v>2287.2</v>
      </c>
      <c r="X2163" s="493" t="n">
        <v>2299.71</v>
      </c>
      <c r="Y2163" s="493" t="n">
        <v>2964.37</v>
      </c>
      <c r="Z2163" s="493" t="n">
        <v>4024</v>
      </c>
      <c r="AA2163" s="493" t="n">
        <v>2665.2</v>
      </c>
      <c r="AB2163" s="493" t="n">
        <v>3860.29</v>
      </c>
      <c r="AC2163" s="493" t="n">
        <v>1958.2</v>
      </c>
      <c r="AD2163" s="493" t="n">
        <v>3875.36</v>
      </c>
      <c r="AE2163" s="493" t="n">
        <v>1739.18</v>
      </c>
      <c r="AF2163" s="493" t="n">
        <v>1956.4</v>
      </c>
      <c r="AG2163" s="493" t="n">
        <v>1695.04</v>
      </c>
      <c r="AH2163" s="493" t="n">
        <v>2650.95</v>
      </c>
      <c r="AI2163" s="493" t="n">
        <v>2014</v>
      </c>
      <c r="AJ2163" s="493" t="n">
        <v>2397.46</v>
      </c>
      <c r="AK2163" s="493" t="n">
        <v>4166.4</v>
      </c>
      <c r="AL2163" s="493" t="n">
        <v>3066.25</v>
      </c>
      <c r="AM2163" s="493" t="n">
        <v>4547.17</v>
      </c>
      <c r="AN2163" s="493" t="n">
        <v>3476.25</v>
      </c>
      <c r="AO2163" s="493" t="n">
        <v>2534.3</v>
      </c>
      <c r="AP2163" s="493" t="n">
        <v>3723.6</v>
      </c>
      <c r="AQ2163" s="493" t="n">
        <v>2846.2</v>
      </c>
      <c r="AR2163" s="493" t="n">
        <v>3099.2</v>
      </c>
      <c r="AS2163" s="493" t="n">
        <v>2669.65</v>
      </c>
      <c r="AT2163" s="493" t="n">
        <v>3666.8</v>
      </c>
      <c r="AU2163" s="493" t="n">
        <v>2114.17</v>
      </c>
      <c r="AV2163" s="493" t="n">
        <v>2448.16</v>
      </c>
      <c r="AW2163" s="493" t="n">
        <v>3301.85</v>
      </c>
      <c r="AX2163" s="493" t="n">
        <v>3828.53</v>
      </c>
      <c r="AY2163" s="493" t="n">
        <v>4003.6</v>
      </c>
      <c r="AZ2163" s="493" t="n">
        <v>2993.2</v>
      </c>
      <c r="BA2163" s="493" t="n">
        <v>2458.74</v>
      </c>
      <c r="BB2163" s="493" t="n">
        <v>2383.91</v>
      </c>
      <c r="BC2163" s="493" t="n">
        <v>3953.12</v>
      </c>
      <c r="BD2163" s="493" t="n">
        <v>3489.01</v>
      </c>
      <c r="BE2163" s="493" t="n">
        <v>2316.81</v>
      </c>
      <c r="BF2163" s="493" t="n">
        <v>4746.63</v>
      </c>
      <c r="BG2163" s="493" t="n">
        <v>3961.99</v>
      </c>
      <c r="BH2163" s="493" t="n">
        <v>2802.73</v>
      </c>
      <c r="BI2163" s="493" t="n">
        <v>4468.01</v>
      </c>
      <c r="BJ2163" s="493" t="n">
        <v>6281.89</v>
      </c>
      <c r="BK2163" s="493" t="n">
        <v>5881.15</v>
      </c>
      <c r="BL2163" s="493" t="n">
        <v>6383.93</v>
      </c>
      <c r="BM2163" s="493" t="n">
        <v>7944.47</v>
      </c>
      <c r="BN2163" s="493" t="n">
        <v>7303.36</v>
      </c>
      <c r="BO2163" s="493" t="n">
        <v>9708.719999999999</v>
      </c>
      <c r="BP2163" s="493" t="n">
        <v>10676.46</v>
      </c>
      <c r="BQ2163" s="493" t="n">
        <v>10242.67</v>
      </c>
      <c r="BR2163" s="493" t="n">
        <v>8162.09</v>
      </c>
      <c r="BS2163" s="493" t="n">
        <v>11051.88</v>
      </c>
      <c r="BT2163" s="493" t="n">
        <v>9128.01</v>
      </c>
      <c r="BU2163" s="493" t="n">
        <v>11080.69</v>
      </c>
      <c r="BV2163" s="493" t="n">
        <v>12408.27</v>
      </c>
      <c r="BW2163" s="493" t="n">
        <v>12870.62</v>
      </c>
    </row>
    <row r="2164">
      <c r="A2164" t="inlineStr">
        <is>
          <t>[C9D1] Angiotensin-II 길항제, 고혈압제 (C2) 혹은 이뇨제 복합제제</t>
        </is>
      </c>
      <c r="B2164" t="inlineStr">
        <is>
          <t>보령바이오 파마</t>
        </is>
      </c>
      <c r="C2164" t="inlineStr">
        <is>
          <t>코디오잘탄</t>
        </is>
      </c>
      <c r="D2164" t="inlineStr">
        <is>
          <t>보령바이오 파마</t>
        </is>
      </c>
      <c r="E2164" t="inlineStr">
        <is>
          <t>hydrochlorothiazide,  valsartan</t>
        </is>
      </c>
      <c r="F2164" t="inlineStr">
        <is>
          <t>의원</t>
        </is>
      </c>
      <c r="G2164" t="inlineStr">
        <is>
          <t>Generic</t>
        </is>
      </c>
      <c r="H2164" s="493" t="n">
        <v>27888.17</v>
      </c>
      <c r="I2164" s="493" t="n">
        <v>30032.52</v>
      </c>
      <c r="J2164" s="493" t="n">
        <v>50074.76</v>
      </c>
      <c r="K2164" s="493" t="n">
        <v>58534.87</v>
      </c>
      <c r="L2164" s="493" t="n">
        <v>56614.83</v>
      </c>
      <c r="M2164" s="493" t="n">
        <v>58743.51</v>
      </c>
      <c r="N2164" s="493" t="n">
        <v>58550.64</v>
      </c>
      <c r="O2164" s="493" t="n">
        <v>55569.39</v>
      </c>
      <c r="P2164" s="493" t="n">
        <v>61354.2</v>
      </c>
      <c r="Q2164" s="493" t="n">
        <v>56384.37</v>
      </c>
      <c r="R2164" s="493" t="n">
        <v>61203.11</v>
      </c>
      <c r="S2164" s="493" t="n">
        <v>86003.42</v>
      </c>
      <c r="T2164" s="493" t="n">
        <v>87399.91</v>
      </c>
      <c r="U2164" s="493" t="n">
        <v>80944.64999999999</v>
      </c>
      <c r="V2164" s="493" t="n">
        <v>88810.87</v>
      </c>
      <c r="W2164" s="493" t="n">
        <v>80750.16</v>
      </c>
      <c r="X2164" s="493" t="n">
        <v>99196.12</v>
      </c>
      <c r="Y2164" s="493" t="n">
        <v>100065.57</v>
      </c>
      <c r="Z2164" s="493" t="n">
        <v>104375.52</v>
      </c>
      <c r="AA2164" s="493" t="n">
        <v>96448.46000000001</v>
      </c>
      <c r="AB2164" s="493" t="n">
        <v>108344.21</v>
      </c>
      <c r="AC2164" s="493" t="n">
        <v>102024.07</v>
      </c>
      <c r="AD2164" s="493" t="n">
        <v>101373.2</v>
      </c>
      <c r="AE2164" s="493" t="n">
        <v>107291.89</v>
      </c>
      <c r="AF2164" s="493" t="n">
        <v>103734.36</v>
      </c>
      <c r="AG2164" s="493" t="n">
        <v>101027.68</v>
      </c>
      <c r="AH2164" s="493" t="n">
        <v>108076.52</v>
      </c>
      <c r="AI2164" s="493" t="n">
        <v>93042.02</v>
      </c>
      <c r="AJ2164" s="493" t="n">
        <v>108355.4</v>
      </c>
      <c r="AK2164" s="493" t="n">
        <v>112825.16</v>
      </c>
      <c r="AL2164" s="493" t="n">
        <v>95401.86</v>
      </c>
      <c r="AM2164" s="493" t="n">
        <v>113530.77</v>
      </c>
      <c r="AN2164" s="493" t="n">
        <v>98986.03999999999</v>
      </c>
      <c r="AO2164" s="493" t="n">
        <v>97964.25999999999</v>
      </c>
      <c r="AP2164" s="493" t="n">
        <v>104272.26</v>
      </c>
      <c r="AQ2164" s="493" t="n">
        <v>97871.25</v>
      </c>
      <c r="AR2164" s="493" t="n">
        <v>105724.77</v>
      </c>
      <c r="AS2164" s="493" t="n">
        <v>110438.41</v>
      </c>
      <c r="AT2164" s="493" t="n">
        <v>97339.8</v>
      </c>
      <c r="AU2164" s="493" t="n">
        <v>107090.83</v>
      </c>
      <c r="AV2164" s="493" t="n">
        <v>109458.83</v>
      </c>
      <c r="AW2164" s="493" t="n">
        <v>96403.17</v>
      </c>
      <c r="AX2164" s="493" t="n">
        <v>99899.81</v>
      </c>
      <c r="AY2164" s="493" t="n">
        <v>104641.89</v>
      </c>
      <c r="AZ2164" s="493" t="n">
        <v>96827.36</v>
      </c>
      <c r="BA2164" s="493" t="n">
        <v>101160.26</v>
      </c>
      <c r="BB2164" s="493" t="n">
        <v>97569.44</v>
      </c>
      <c r="BC2164" s="493" t="n">
        <v>105717.79</v>
      </c>
      <c r="BD2164" s="493" t="n">
        <v>102929.14</v>
      </c>
      <c r="BE2164" s="493" t="n">
        <v>96975.32000000001</v>
      </c>
      <c r="BF2164" s="493" t="n">
        <v>91548.59</v>
      </c>
      <c r="BG2164" s="493" t="n">
        <v>94045.49000000001</v>
      </c>
      <c r="BH2164" s="493" t="n">
        <v>109421.08</v>
      </c>
      <c r="BI2164" s="493" t="n">
        <v>84486.38</v>
      </c>
      <c r="BJ2164" s="493" t="n">
        <v>95119.73</v>
      </c>
      <c r="BK2164" s="493" t="n">
        <v>87242.35000000001</v>
      </c>
      <c r="BL2164" s="493" t="n">
        <v>100118.25</v>
      </c>
      <c r="BM2164" s="493" t="n">
        <v>90714.73</v>
      </c>
      <c r="BN2164" s="493" t="n">
        <v>84306.52</v>
      </c>
      <c r="BO2164" s="493" t="n">
        <v>94374.75</v>
      </c>
      <c r="BP2164" s="493" t="n">
        <v>90945.28</v>
      </c>
      <c r="BQ2164" s="493" t="n">
        <v>77414.32000000001</v>
      </c>
      <c r="BR2164" s="493" t="n">
        <v>92758.11</v>
      </c>
      <c r="BS2164" s="493" t="n">
        <v>88751.50999999999</v>
      </c>
      <c r="BT2164" s="493" t="n">
        <v>92829.73</v>
      </c>
      <c r="BU2164" s="493" t="n">
        <v>81002.8</v>
      </c>
      <c r="BV2164" s="493" t="n">
        <v>99970.33</v>
      </c>
      <c r="BW2164" s="493" t="n">
        <v>79236.46000000001</v>
      </c>
    </row>
    <row r="2165">
      <c r="A2165" t="inlineStr">
        <is>
          <t>[C9D1] Angiotensin-II 길항제, 고혈압제 (C2) 혹은 이뇨제 복합제제</t>
        </is>
      </c>
      <c r="B2165" t="inlineStr">
        <is>
          <t>보령바이오 파마</t>
        </is>
      </c>
      <c r="C2165" t="inlineStr">
        <is>
          <t>코디오잘탄</t>
        </is>
      </c>
      <c r="D2165" t="inlineStr">
        <is>
          <t>보령바이오 파마</t>
        </is>
      </c>
      <c r="E2165" t="inlineStr">
        <is>
          <t>hydrochlorothiazide,  valsartan</t>
        </is>
      </c>
      <c r="F2165" t="inlineStr">
        <is>
          <t>보건소</t>
        </is>
      </c>
      <c r="G2165" t="inlineStr">
        <is>
          <t>Generic</t>
        </is>
      </c>
      <c r="H2165" s="493" t="n">
        <v>0</v>
      </c>
      <c r="I2165" s="493" t="n">
        <v>0</v>
      </c>
      <c r="J2165" s="493" t="n">
        <v>0</v>
      </c>
      <c r="K2165" s="493" t="n">
        <v>0</v>
      </c>
      <c r="L2165" s="493" t="n">
        <v>0</v>
      </c>
      <c r="M2165" s="493" t="n">
        <v>0</v>
      </c>
      <c r="N2165" s="493" t="n">
        <v>0</v>
      </c>
      <c r="O2165" s="493" t="n">
        <v>0</v>
      </c>
      <c r="P2165" s="493" t="n">
        <v>0</v>
      </c>
      <c r="Q2165" s="493" t="n">
        <v>0</v>
      </c>
      <c r="R2165" s="493" t="n">
        <v>0</v>
      </c>
      <c r="S2165" s="493" t="n">
        <v>0</v>
      </c>
      <c r="T2165" s="493" t="n">
        <v>151.5</v>
      </c>
      <c r="U2165" s="493" t="n">
        <v>56.4</v>
      </c>
      <c r="V2165" s="493" t="n">
        <v>126</v>
      </c>
      <c r="W2165" s="493" t="n">
        <v>0</v>
      </c>
      <c r="X2165" s="493" t="n">
        <v>117</v>
      </c>
      <c r="Y2165" s="493" t="n">
        <v>0</v>
      </c>
      <c r="Z2165" s="493" t="n">
        <v>74.7</v>
      </c>
      <c r="AA2165" s="493" t="n">
        <v>51.6</v>
      </c>
      <c r="AB2165" s="493" t="n">
        <v>78.3</v>
      </c>
      <c r="AC2165" s="493" t="n">
        <v>51.6</v>
      </c>
      <c r="AD2165" s="493" t="n">
        <v>96.3</v>
      </c>
      <c r="AE2165" s="493" t="n">
        <v>56.4</v>
      </c>
      <c r="AF2165" s="493" t="n">
        <v>87.3</v>
      </c>
      <c r="AG2165" s="493" t="n">
        <v>58.2</v>
      </c>
      <c r="AH2165" s="493" t="n">
        <v>86.40000000000001</v>
      </c>
      <c r="AI2165" s="493" t="n">
        <v>1238.7</v>
      </c>
      <c r="AJ2165" s="493" t="n">
        <v>190.5</v>
      </c>
      <c r="AK2165" s="493" t="n">
        <v>53.4</v>
      </c>
      <c r="AL2165" s="493" t="n">
        <v>83.7</v>
      </c>
      <c r="AM2165" s="493" t="n">
        <v>577.8</v>
      </c>
      <c r="AN2165" s="493" t="n">
        <v>77.40000000000001</v>
      </c>
      <c r="AO2165" s="493" t="n">
        <v>0</v>
      </c>
      <c r="AP2165" s="493" t="n">
        <v>589.2</v>
      </c>
      <c r="AQ2165" s="493" t="n">
        <v>51</v>
      </c>
      <c r="AR2165" s="493" t="n">
        <v>71.09999999999999</v>
      </c>
      <c r="AS2165" s="493" t="n">
        <v>0</v>
      </c>
      <c r="AT2165" s="493" t="n">
        <v>1923.9</v>
      </c>
      <c r="AU2165" s="493" t="n">
        <v>0</v>
      </c>
      <c r="AV2165" s="493" t="n">
        <v>66.59999999999999</v>
      </c>
      <c r="AW2165" s="493" t="n">
        <v>0</v>
      </c>
      <c r="AX2165" s="493" t="n">
        <v>72</v>
      </c>
      <c r="AY2165" s="493" t="n">
        <v>466.8</v>
      </c>
      <c r="AZ2165" s="493" t="n">
        <v>72.90000000000001</v>
      </c>
      <c r="BA2165" s="493" t="n">
        <v>949.2</v>
      </c>
      <c r="BB2165" s="493" t="n">
        <v>0</v>
      </c>
      <c r="BC2165" s="493" t="n">
        <v>47.4</v>
      </c>
      <c r="BD2165" s="493" t="n">
        <v>22.5</v>
      </c>
      <c r="BE2165" s="493" t="n">
        <v>64.8</v>
      </c>
      <c r="BF2165" s="493" t="n">
        <v>0</v>
      </c>
      <c r="BG2165" s="493" t="n">
        <v>0</v>
      </c>
      <c r="BH2165" s="493" t="n">
        <v>76.8</v>
      </c>
      <c r="BI2165" s="493" t="n">
        <v>0</v>
      </c>
      <c r="BJ2165" s="493" t="n">
        <v>416.4</v>
      </c>
      <c r="BK2165" s="493" t="n">
        <v>59.4</v>
      </c>
      <c r="BL2165" s="493" t="n">
        <v>18</v>
      </c>
      <c r="BM2165" s="493" t="n">
        <v>0</v>
      </c>
      <c r="BN2165" s="493" t="n">
        <v>0</v>
      </c>
      <c r="BO2165" s="493" t="n">
        <v>0</v>
      </c>
      <c r="BP2165" s="493" t="n">
        <v>0</v>
      </c>
      <c r="BQ2165" s="493" t="n">
        <v>0</v>
      </c>
      <c r="BR2165" s="493" t="n">
        <v>0</v>
      </c>
      <c r="BS2165" s="493" t="n">
        <v>0</v>
      </c>
      <c r="BT2165" s="493" t="n">
        <v>0</v>
      </c>
      <c r="BU2165" s="493" t="n">
        <v>0</v>
      </c>
      <c r="BV2165" s="493" t="n">
        <v>0</v>
      </c>
      <c r="BW2165" s="493" t="n">
        <v>253.8</v>
      </c>
    </row>
    <row r="2166">
      <c r="A2166" t="inlineStr">
        <is>
          <t>[C9D1] Angiotensin-II 길항제, 고혈압제 (C2) 혹은 이뇨제 복합제제</t>
        </is>
      </c>
      <c r="B2166" t="inlineStr">
        <is>
          <t>보령바이오 파마</t>
        </is>
      </c>
      <c r="C2166" t="inlineStr">
        <is>
          <t>코자로탄 플러스</t>
        </is>
      </c>
      <c r="D2166" t="inlineStr">
        <is>
          <t>보령바이오 파마</t>
        </is>
      </c>
      <c r="E2166" t="inlineStr">
        <is>
          <t>hydrochlorothiazide,  losartan potassium</t>
        </is>
      </c>
      <c r="F2166" t="inlineStr">
        <is>
          <t>의원</t>
        </is>
      </c>
      <c r="G2166" t="inlineStr">
        <is>
          <t>Generic</t>
        </is>
      </c>
      <c r="H2166" s="493" t="n">
        <v>0</v>
      </c>
      <c r="I2166" s="493" t="n">
        <v>0</v>
      </c>
      <c r="J2166" s="493" t="n">
        <v>0</v>
      </c>
      <c r="K2166" s="493" t="n">
        <v>0</v>
      </c>
      <c r="L2166" s="493" t="n">
        <v>0</v>
      </c>
      <c r="M2166" s="493" t="n">
        <v>0</v>
      </c>
      <c r="N2166" s="493" t="n">
        <v>0</v>
      </c>
      <c r="O2166" s="493" t="n">
        <v>0</v>
      </c>
      <c r="P2166" s="493" t="n">
        <v>1560</v>
      </c>
      <c r="Q2166" s="493" t="n">
        <v>3016</v>
      </c>
      <c r="R2166" s="493" t="n">
        <v>2280</v>
      </c>
      <c r="S2166" s="493" t="n">
        <v>0</v>
      </c>
      <c r="T2166" s="493" t="n">
        <v>0</v>
      </c>
      <c r="U2166" s="493" t="n">
        <v>0</v>
      </c>
      <c r="V2166" s="493" t="n">
        <v>0</v>
      </c>
      <c r="W2166" s="493" t="n">
        <v>0</v>
      </c>
      <c r="X2166" s="493" t="n">
        <v>0</v>
      </c>
      <c r="Y2166" s="493" t="n">
        <v>0</v>
      </c>
      <c r="Z2166" s="493" t="n">
        <v>0</v>
      </c>
      <c r="AA2166" s="493" t="n">
        <v>0</v>
      </c>
      <c r="AB2166" s="493" t="n">
        <v>0</v>
      </c>
      <c r="AC2166" s="493" t="n">
        <v>0</v>
      </c>
      <c r="AD2166" s="493" t="n">
        <v>0</v>
      </c>
      <c r="AE2166" s="493" t="n">
        <v>0</v>
      </c>
      <c r="AF2166" s="493" t="n">
        <v>0</v>
      </c>
      <c r="AG2166" s="493" t="n">
        <v>0</v>
      </c>
      <c r="AH2166" s="493" t="n">
        <v>0</v>
      </c>
      <c r="AI2166" s="493" t="n">
        <v>0</v>
      </c>
      <c r="AJ2166" s="493" t="n">
        <v>0</v>
      </c>
      <c r="AK2166" s="493" t="n">
        <v>0</v>
      </c>
      <c r="AL2166" s="493" t="n">
        <v>0</v>
      </c>
      <c r="AM2166" s="493" t="n">
        <v>0</v>
      </c>
      <c r="AN2166" s="493" t="n">
        <v>0</v>
      </c>
      <c r="AO2166" s="493" t="n">
        <v>0</v>
      </c>
      <c r="AP2166" s="493" t="n">
        <v>0</v>
      </c>
      <c r="AQ2166" s="493" t="n">
        <v>0</v>
      </c>
      <c r="AR2166" s="493" t="n">
        <v>0</v>
      </c>
      <c r="AS2166" s="493" t="n">
        <v>0</v>
      </c>
      <c r="AT2166" s="493" t="n">
        <v>0</v>
      </c>
      <c r="AU2166" s="493" t="n">
        <v>0</v>
      </c>
      <c r="AV2166" s="493" t="n">
        <v>0</v>
      </c>
      <c r="AW2166" s="493" t="n">
        <v>0</v>
      </c>
      <c r="AX2166" s="493" t="n">
        <v>0</v>
      </c>
      <c r="AY2166" s="493" t="n">
        <v>0</v>
      </c>
      <c r="AZ2166" s="493" t="n">
        <v>0</v>
      </c>
      <c r="BA2166" s="493" t="n">
        <v>0</v>
      </c>
      <c r="BB2166" s="493" t="n">
        <v>0</v>
      </c>
      <c r="BC2166" s="493" t="n">
        <v>0</v>
      </c>
      <c r="BD2166" s="493" t="n">
        <v>0</v>
      </c>
      <c r="BE2166" s="493" t="n">
        <v>0</v>
      </c>
      <c r="BF2166" s="493" t="n">
        <v>0</v>
      </c>
      <c r="BG2166" s="493" t="n">
        <v>0</v>
      </c>
      <c r="BH2166" s="493" t="n">
        <v>0</v>
      </c>
      <c r="BI2166" s="493" t="n">
        <v>0</v>
      </c>
      <c r="BJ2166" s="493" t="n">
        <v>0</v>
      </c>
      <c r="BK2166" s="493" t="n">
        <v>0</v>
      </c>
      <c r="BL2166" s="493" t="n">
        <v>0</v>
      </c>
      <c r="BM2166" s="493" t="n">
        <v>0</v>
      </c>
      <c r="BN2166" s="493" t="n">
        <v>0</v>
      </c>
      <c r="BO2166" s="493" t="n">
        <v>0</v>
      </c>
      <c r="BP2166" s="493" t="n">
        <v>0</v>
      </c>
      <c r="BQ2166" s="493" t="n">
        <v>0</v>
      </c>
      <c r="BR2166" s="493" t="n">
        <v>0</v>
      </c>
      <c r="BS2166" s="493" t="n">
        <v>0</v>
      </c>
      <c r="BT2166" s="493" t="n">
        <v>0</v>
      </c>
      <c r="BU2166" s="493" t="n">
        <v>0</v>
      </c>
      <c r="BV2166" s="493" t="n">
        <v>0</v>
      </c>
      <c r="BW2166" s="493" t="n">
        <v>0</v>
      </c>
    </row>
    <row r="2167">
      <c r="A2167" t="inlineStr">
        <is>
          <t>[C9D1] Angiotensin-II 길항제, 고혈압제 (C2) 혹은 이뇨제 복합제제</t>
        </is>
      </c>
      <c r="B2167" t="inlineStr">
        <is>
          <t>보령바이오 파마</t>
        </is>
      </c>
      <c r="C2167" t="inlineStr">
        <is>
          <t>텔리토 플러스</t>
        </is>
      </c>
      <c r="D2167" t="inlineStr">
        <is>
          <t>보령바이오 파마</t>
        </is>
      </c>
      <c r="E2167" t="inlineStr">
        <is>
          <t>hydrochlorothiazide,  telmisartan</t>
        </is>
      </c>
      <c r="F2167" t="inlineStr">
        <is>
          <t>종합병원</t>
        </is>
      </c>
      <c r="G2167" t="inlineStr">
        <is>
          <t>Generic</t>
        </is>
      </c>
      <c r="H2167" s="493" t="n">
        <v>0</v>
      </c>
      <c r="I2167" s="493" t="n">
        <v>0</v>
      </c>
      <c r="J2167" s="493" t="n">
        <v>0</v>
      </c>
      <c r="K2167" s="493" t="n">
        <v>0</v>
      </c>
      <c r="L2167" s="493" t="n">
        <v>0</v>
      </c>
      <c r="M2167" s="493" t="n">
        <v>0</v>
      </c>
      <c r="N2167" s="493" t="n">
        <v>78.40000000000001</v>
      </c>
      <c r="O2167" s="493" t="n">
        <v>0</v>
      </c>
      <c r="P2167" s="493" t="n">
        <v>362.25</v>
      </c>
      <c r="Q2167" s="493" t="n">
        <v>215.67</v>
      </c>
      <c r="R2167" s="493" t="n">
        <v>1532.03</v>
      </c>
      <c r="S2167" s="493" t="n">
        <v>322</v>
      </c>
      <c r="T2167" s="493" t="n">
        <v>1320.27</v>
      </c>
      <c r="U2167" s="493" t="n">
        <v>1762.35</v>
      </c>
      <c r="V2167" s="493" t="n">
        <v>1411.34</v>
      </c>
      <c r="W2167" s="493" t="n">
        <v>531.3</v>
      </c>
      <c r="X2167" s="493" t="n">
        <v>1477.6</v>
      </c>
      <c r="Y2167" s="493" t="n">
        <v>2053.51</v>
      </c>
      <c r="Z2167" s="493" t="n">
        <v>2504.32</v>
      </c>
      <c r="AA2167" s="493" t="n">
        <v>5346.84</v>
      </c>
      <c r="AB2167" s="493" t="n">
        <v>4661.18</v>
      </c>
      <c r="AC2167" s="493" t="n">
        <v>3120.36</v>
      </c>
      <c r="AD2167" s="493" t="n">
        <v>4300.75</v>
      </c>
      <c r="AE2167" s="493" t="n">
        <v>2871.26</v>
      </c>
      <c r="AF2167" s="493" t="n">
        <v>2223.06</v>
      </c>
      <c r="AG2167" s="493" t="n">
        <v>8404.629999999999</v>
      </c>
      <c r="AH2167" s="493" t="n">
        <v>3205.32</v>
      </c>
      <c r="AI2167" s="493" t="n">
        <v>2690.04</v>
      </c>
      <c r="AJ2167" s="493" t="n">
        <v>3230.11</v>
      </c>
      <c r="AK2167" s="493" t="n">
        <v>5051.19</v>
      </c>
      <c r="AL2167" s="493" t="n">
        <v>2229.44</v>
      </c>
      <c r="AM2167" s="493" t="n">
        <v>7744.1</v>
      </c>
      <c r="AN2167" s="493" t="n">
        <v>4643.83</v>
      </c>
      <c r="AO2167" s="493" t="n">
        <v>4820.04</v>
      </c>
      <c r="AP2167" s="493" t="n">
        <v>933.04</v>
      </c>
      <c r="AQ2167" s="493" t="n">
        <v>5094.13</v>
      </c>
      <c r="AR2167" s="493" t="n">
        <v>5306.28</v>
      </c>
      <c r="AS2167" s="493" t="n">
        <v>1229.2</v>
      </c>
      <c r="AT2167" s="493" t="n">
        <v>4095.94</v>
      </c>
      <c r="AU2167" s="493" t="n">
        <v>3861.28</v>
      </c>
      <c r="AV2167" s="493" t="n">
        <v>5387.69</v>
      </c>
      <c r="AW2167" s="493" t="n">
        <v>3913.16</v>
      </c>
      <c r="AX2167" s="493" t="n">
        <v>4179.12</v>
      </c>
      <c r="AY2167" s="493" t="n">
        <v>3155.53</v>
      </c>
      <c r="AZ2167" s="493" t="n">
        <v>5234.63</v>
      </c>
      <c r="BA2167" s="493" t="n">
        <v>3084.15</v>
      </c>
      <c r="BB2167" s="493" t="n">
        <v>3384.19</v>
      </c>
      <c r="BC2167" s="493" t="n">
        <v>3398.85</v>
      </c>
      <c r="BD2167" s="493" t="n">
        <v>2797.94</v>
      </c>
      <c r="BE2167" s="493" t="n">
        <v>3146.99</v>
      </c>
      <c r="BF2167" s="493" t="n">
        <v>3025.6</v>
      </c>
      <c r="BG2167" s="493" t="n">
        <v>5108.25</v>
      </c>
      <c r="BH2167" s="493" t="n">
        <v>6111.56</v>
      </c>
      <c r="BI2167" s="493" t="n">
        <v>7370.39</v>
      </c>
      <c r="BJ2167" s="493" t="n">
        <v>3014.25</v>
      </c>
      <c r="BK2167" s="493" t="n">
        <v>6238.68</v>
      </c>
      <c r="BL2167" s="493" t="n">
        <v>7457.59</v>
      </c>
      <c r="BM2167" s="493" t="n">
        <v>3907.72</v>
      </c>
      <c r="BN2167" s="493" t="n">
        <v>2688.7</v>
      </c>
      <c r="BO2167" s="493" t="n">
        <v>3217.9</v>
      </c>
      <c r="BP2167" s="493" t="n">
        <v>0</v>
      </c>
      <c r="BQ2167" s="493" t="n">
        <v>392</v>
      </c>
      <c r="BR2167" s="493" t="n">
        <v>0</v>
      </c>
      <c r="BS2167" s="493" t="n">
        <v>0</v>
      </c>
      <c r="BT2167" s="493" t="n">
        <v>0</v>
      </c>
      <c r="BU2167" s="493" t="n">
        <v>733.3200000000001</v>
      </c>
      <c r="BV2167" s="493" t="n">
        <v>0</v>
      </c>
      <c r="BW2167" s="493" t="n">
        <v>459.9</v>
      </c>
    </row>
    <row r="2168">
      <c r="A2168" t="inlineStr">
        <is>
          <t>[C9D1] Angiotensin-II 길항제, 고혈압제 (C2) 혹은 이뇨제 복합제제</t>
        </is>
      </c>
      <c r="B2168" t="inlineStr">
        <is>
          <t>보령바이오 파마</t>
        </is>
      </c>
      <c r="C2168" t="inlineStr">
        <is>
          <t>텔리토 플러스</t>
        </is>
      </c>
      <c r="D2168" t="inlineStr">
        <is>
          <t>보령바이오 파마</t>
        </is>
      </c>
      <c r="E2168" t="inlineStr">
        <is>
          <t>hydrochlorothiazide,  telmisartan</t>
        </is>
      </c>
      <c r="F2168" t="inlineStr">
        <is>
          <t>병원</t>
        </is>
      </c>
      <c r="G2168" t="inlineStr">
        <is>
          <t>Generic</t>
        </is>
      </c>
      <c r="H2168" s="493" t="n">
        <v>0</v>
      </c>
      <c r="I2168" s="493" t="n">
        <v>0</v>
      </c>
      <c r="J2168" s="493" t="n">
        <v>0</v>
      </c>
      <c r="K2168" s="493" t="n">
        <v>0</v>
      </c>
      <c r="L2168" s="493" t="n">
        <v>0</v>
      </c>
      <c r="M2168" s="493" t="n">
        <v>0</v>
      </c>
      <c r="N2168" s="493" t="n">
        <v>0</v>
      </c>
      <c r="O2168" s="493" t="n">
        <v>0</v>
      </c>
      <c r="P2168" s="493" t="n">
        <v>0</v>
      </c>
      <c r="Q2168" s="493" t="n">
        <v>0</v>
      </c>
      <c r="R2168" s="493" t="n">
        <v>0</v>
      </c>
      <c r="S2168" s="493" t="n">
        <v>0</v>
      </c>
      <c r="T2168" s="493" t="n">
        <v>0</v>
      </c>
      <c r="U2168" s="493" t="n">
        <v>0</v>
      </c>
      <c r="V2168" s="493" t="n">
        <v>0</v>
      </c>
      <c r="W2168" s="493" t="n">
        <v>0</v>
      </c>
      <c r="X2168" s="493" t="n">
        <v>0</v>
      </c>
      <c r="Y2168" s="493" t="n">
        <v>0</v>
      </c>
      <c r="Z2168" s="493" t="n">
        <v>0</v>
      </c>
      <c r="AA2168" s="493" t="n">
        <v>0</v>
      </c>
      <c r="AB2168" s="493" t="n">
        <v>0</v>
      </c>
      <c r="AC2168" s="493" t="n">
        <v>0</v>
      </c>
      <c r="AD2168" s="493" t="n">
        <v>0</v>
      </c>
      <c r="AE2168" s="493" t="n">
        <v>0</v>
      </c>
      <c r="AF2168" s="493" t="n">
        <v>75.40000000000001</v>
      </c>
      <c r="AG2168" s="493" t="n">
        <v>0</v>
      </c>
      <c r="AH2168" s="493" t="n">
        <v>0</v>
      </c>
      <c r="AI2168" s="493" t="n">
        <v>0</v>
      </c>
      <c r="AJ2168" s="493" t="n">
        <v>0</v>
      </c>
      <c r="AK2168" s="493" t="n">
        <v>0</v>
      </c>
      <c r="AL2168" s="493" t="n">
        <v>0</v>
      </c>
      <c r="AM2168" s="493" t="n">
        <v>0</v>
      </c>
      <c r="AN2168" s="493" t="n">
        <v>0</v>
      </c>
      <c r="AO2168" s="493" t="n">
        <v>0</v>
      </c>
      <c r="AP2168" s="493" t="n">
        <v>360</v>
      </c>
      <c r="AQ2168" s="493" t="n">
        <v>0</v>
      </c>
      <c r="AR2168" s="493" t="n">
        <v>0</v>
      </c>
      <c r="AS2168" s="493" t="n">
        <v>0</v>
      </c>
      <c r="AT2168" s="493" t="n">
        <v>0</v>
      </c>
      <c r="AU2168" s="493" t="n">
        <v>0</v>
      </c>
      <c r="AV2168" s="493" t="n">
        <v>66.59999999999999</v>
      </c>
      <c r="AW2168" s="493" t="n">
        <v>8.050000000000001</v>
      </c>
      <c r="AX2168" s="493" t="n">
        <v>0</v>
      </c>
      <c r="AY2168" s="493" t="n">
        <v>0</v>
      </c>
      <c r="AZ2168" s="493" t="n">
        <v>0</v>
      </c>
      <c r="BA2168" s="493" t="n">
        <v>0</v>
      </c>
      <c r="BB2168" s="493" t="n">
        <v>0</v>
      </c>
      <c r="BC2168" s="493" t="n">
        <v>99</v>
      </c>
      <c r="BD2168" s="493" t="n">
        <v>0</v>
      </c>
      <c r="BE2168" s="493" t="n">
        <v>0</v>
      </c>
      <c r="BF2168" s="493" t="n">
        <v>0</v>
      </c>
      <c r="BG2168" s="493" t="n">
        <v>0</v>
      </c>
      <c r="BH2168" s="493" t="n">
        <v>0</v>
      </c>
      <c r="BI2168" s="493" t="n">
        <v>0</v>
      </c>
      <c r="BJ2168" s="493" t="n">
        <v>0</v>
      </c>
      <c r="BK2168" s="493" t="n">
        <v>0</v>
      </c>
      <c r="BL2168" s="493" t="n">
        <v>0</v>
      </c>
      <c r="BM2168" s="493" t="n">
        <v>0</v>
      </c>
      <c r="BN2168" s="493" t="n">
        <v>0</v>
      </c>
      <c r="BO2168" s="493" t="n">
        <v>0</v>
      </c>
      <c r="BP2168" s="493" t="n">
        <v>0</v>
      </c>
      <c r="BQ2168" s="493" t="n">
        <v>0</v>
      </c>
      <c r="BR2168" s="493" t="n">
        <v>0</v>
      </c>
      <c r="BS2168" s="493" t="n">
        <v>0</v>
      </c>
      <c r="BT2168" s="493" t="n">
        <v>0</v>
      </c>
      <c r="BU2168" s="493" t="n">
        <v>0</v>
      </c>
      <c r="BV2168" s="493" t="n">
        <v>0</v>
      </c>
      <c r="BW2168" s="493" t="n">
        <v>459.62</v>
      </c>
    </row>
    <row r="2169">
      <c r="A2169" t="inlineStr">
        <is>
          <t>[C9D1] Angiotensin-II 길항제, 고혈압제 (C2) 혹은 이뇨제 복합제제</t>
        </is>
      </c>
      <c r="B2169" t="inlineStr">
        <is>
          <t>보령바이오 파마</t>
        </is>
      </c>
      <c r="C2169" t="inlineStr">
        <is>
          <t>텔리토 플러스</t>
        </is>
      </c>
      <c r="D2169" t="inlineStr">
        <is>
          <t>보령바이오 파마</t>
        </is>
      </c>
      <c r="E2169" t="inlineStr">
        <is>
          <t>hydrochlorothiazide,  telmisartan</t>
        </is>
      </c>
      <c r="F2169" t="inlineStr">
        <is>
          <t>의원</t>
        </is>
      </c>
      <c r="G2169" t="inlineStr">
        <is>
          <t>Generic</t>
        </is>
      </c>
      <c r="H2169" s="493" t="n">
        <v>23977.38</v>
      </c>
      <c r="I2169" s="493" t="n">
        <v>18026.9</v>
      </c>
      <c r="J2169" s="493" t="n">
        <v>20841.1</v>
      </c>
      <c r="K2169" s="493" t="n">
        <v>22782.53</v>
      </c>
      <c r="L2169" s="493" t="n">
        <v>21327.4</v>
      </c>
      <c r="M2169" s="493" t="n">
        <v>20370.25</v>
      </c>
      <c r="N2169" s="493" t="n">
        <v>27302.8</v>
      </c>
      <c r="O2169" s="493" t="n">
        <v>22463.02</v>
      </c>
      <c r="P2169" s="493" t="n">
        <v>23240.4</v>
      </c>
      <c r="Q2169" s="493" t="n">
        <v>22593.6</v>
      </c>
      <c r="R2169" s="493" t="n">
        <v>26176.25</v>
      </c>
      <c r="S2169" s="493" t="n">
        <v>27954.15</v>
      </c>
      <c r="T2169" s="493" t="n">
        <v>27386.77</v>
      </c>
      <c r="U2169" s="493" t="n">
        <v>25883.91</v>
      </c>
      <c r="V2169" s="493" t="n">
        <v>27973.21</v>
      </c>
      <c r="W2169" s="493" t="n">
        <v>24143.65</v>
      </c>
      <c r="X2169" s="493" t="n">
        <v>27960.07</v>
      </c>
      <c r="Y2169" s="493" t="n">
        <v>27173.35</v>
      </c>
      <c r="Z2169" s="493" t="n">
        <v>30595.61</v>
      </c>
      <c r="AA2169" s="493" t="n">
        <v>34934.35</v>
      </c>
      <c r="AB2169" s="493" t="n">
        <v>37488.05</v>
      </c>
      <c r="AC2169" s="493" t="n">
        <v>34209.49</v>
      </c>
      <c r="AD2169" s="493" t="n">
        <v>34780.93</v>
      </c>
      <c r="AE2169" s="493" t="n">
        <v>43661.39</v>
      </c>
      <c r="AF2169" s="493" t="n">
        <v>36278.85</v>
      </c>
      <c r="AG2169" s="493" t="n">
        <v>34534.9</v>
      </c>
      <c r="AH2169" s="493" t="n">
        <v>47708.64</v>
      </c>
      <c r="AI2169" s="493" t="n">
        <v>32885.66</v>
      </c>
      <c r="AJ2169" s="493" t="n">
        <v>43486.2</v>
      </c>
      <c r="AK2169" s="493" t="n">
        <v>41299.86</v>
      </c>
      <c r="AL2169" s="493" t="n">
        <v>43315.29</v>
      </c>
      <c r="AM2169" s="493" t="n">
        <v>41804.6</v>
      </c>
      <c r="AN2169" s="493" t="n">
        <v>44289.6</v>
      </c>
      <c r="AO2169" s="493" t="n">
        <v>38792.4</v>
      </c>
      <c r="AP2169" s="493" t="n">
        <v>46571.31</v>
      </c>
      <c r="AQ2169" s="493" t="n">
        <v>44405.6</v>
      </c>
      <c r="AR2169" s="493" t="n">
        <v>44458.83</v>
      </c>
      <c r="AS2169" s="493" t="n">
        <v>40922.67</v>
      </c>
      <c r="AT2169" s="493" t="n">
        <v>47675.17</v>
      </c>
      <c r="AU2169" s="493" t="n">
        <v>49034.16</v>
      </c>
      <c r="AV2169" s="493" t="n">
        <v>63310.3</v>
      </c>
      <c r="AW2169" s="493" t="n">
        <v>70536.91</v>
      </c>
      <c r="AX2169" s="493" t="n">
        <v>68625.95</v>
      </c>
      <c r="AY2169" s="493" t="n">
        <v>69133.5</v>
      </c>
      <c r="AZ2169" s="493" t="n">
        <v>68954.89999999999</v>
      </c>
      <c r="BA2169" s="493" t="n">
        <v>70135.31</v>
      </c>
      <c r="BB2169" s="493" t="n">
        <v>68694.25999999999</v>
      </c>
      <c r="BC2169" s="493" t="n">
        <v>76855.2</v>
      </c>
      <c r="BD2169" s="493" t="n">
        <v>68293.16</v>
      </c>
      <c r="BE2169" s="493" t="n">
        <v>70257.52</v>
      </c>
      <c r="BF2169" s="493" t="n">
        <v>74011.2</v>
      </c>
      <c r="BG2169" s="493" t="n">
        <v>78448.99000000001</v>
      </c>
      <c r="BH2169" s="493" t="n">
        <v>75448.60000000001</v>
      </c>
      <c r="BI2169" s="493" t="n">
        <v>73921.82000000001</v>
      </c>
      <c r="BJ2169" s="493" t="n">
        <v>73449.11</v>
      </c>
      <c r="BK2169" s="493" t="n">
        <v>70285.52</v>
      </c>
      <c r="BL2169" s="493" t="n">
        <v>77926.3</v>
      </c>
      <c r="BM2169" s="493" t="n">
        <v>71323.41</v>
      </c>
      <c r="BN2169" s="493" t="n">
        <v>71190.5</v>
      </c>
      <c r="BO2169" s="493" t="n">
        <v>79585.16</v>
      </c>
      <c r="BP2169" s="493" t="n">
        <v>77040.48</v>
      </c>
      <c r="BQ2169" s="493" t="n">
        <v>64928.1</v>
      </c>
      <c r="BR2169" s="493" t="n">
        <v>84982.16</v>
      </c>
      <c r="BS2169" s="493" t="n">
        <v>76721.78</v>
      </c>
      <c r="BT2169" s="493" t="n">
        <v>75414.67999999999</v>
      </c>
      <c r="BU2169" s="493" t="n">
        <v>83281.74000000001</v>
      </c>
      <c r="BV2169" s="493" t="n">
        <v>79588.91</v>
      </c>
      <c r="BW2169" s="493" t="n">
        <v>81103.17999999999</v>
      </c>
    </row>
    <row r="2170">
      <c r="A2170" t="inlineStr">
        <is>
          <t>[C9D1] Angiotensin-II 길항제, 고혈압제 (C2) 혹은 이뇨제 복합제제</t>
        </is>
      </c>
      <c r="B2170" t="inlineStr">
        <is>
          <t>보령바이오 파마</t>
        </is>
      </c>
      <c r="C2170" t="inlineStr">
        <is>
          <t>텔리토 플러스</t>
        </is>
      </c>
      <c r="D2170" t="inlineStr">
        <is>
          <t>보령바이오 파마</t>
        </is>
      </c>
      <c r="E2170" t="inlineStr">
        <is>
          <t>hydrochlorothiazide,  telmisartan</t>
        </is>
      </c>
      <c r="F2170" t="inlineStr">
        <is>
          <t>보건소</t>
        </is>
      </c>
      <c r="G2170" t="inlineStr">
        <is>
          <t>Generic</t>
        </is>
      </c>
      <c r="H2170" s="493" t="n">
        <v>0</v>
      </c>
      <c r="I2170" s="493" t="n">
        <v>0</v>
      </c>
      <c r="J2170" s="493" t="n">
        <v>0</v>
      </c>
      <c r="K2170" s="493" t="n">
        <v>0</v>
      </c>
      <c r="L2170" s="493" t="n">
        <v>0</v>
      </c>
      <c r="M2170" s="493" t="n">
        <v>0</v>
      </c>
      <c r="N2170" s="493" t="n">
        <v>0</v>
      </c>
      <c r="O2170" s="493" t="n">
        <v>0</v>
      </c>
      <c r="P2170" s="493" t="n">
        <v>0</v>
      </c>
      <c r="Q2170" s="493" t="n">
        <v>0</v>
      </c>
      <c r="R2170" s="493" t="n">
        <v>0</v>
      </c>
      <c r="S2170" s="493" t="n">
        <v>0</v>
      </c>
      <c r="T2170" s="493" t="n">
        <v>0</v>
      </c>
      <c r="U2170" s="493" t="n">
        <v>0</v>
      </c>
      <c r="V2170" s="493" t="n">
        <v>0</v>
      </c>
      <c r="W2170" s="493" t="n">
        <v>0</v>
      </c>
      <c r="X2170" s="493" t="n">
        <v>0</v>
      </c>
      <c r="Y2170" s="493" t="n">
        <v>0</v>
      </c>
      <c r="Z2170" s="493" t="n">
        <v>0</v>
      </c>
      <c r="AA2170" s="493" t="n">
        <v>0</v>
      </c>
      <c r="AB2170" s="493" t="n">
        <v>42.28</v>
      </c>
      <c r="AC2170" s="493" t="n">
        <v>247.16</v>
      </c>
      <c r="AD2170" s="493" t="n">
        <v>107.4</v>
      </c>
      <c r="AE2170" s="493" t="n">
        <v>579</v>
      </c>
      <c r="AF2170" s="493" t="n">
        <v>525</v>
      </c>
      <c r="AG2170" s="493" t="n">
        <v>907.2</v>
      </c>
      <c r="AH2170" s="493" t="n">
        <v>873</v>
      </c>
      <c r="AI2170" s="493" t="n">
        <v>697.2</v>
      </c>
      <c r="AJ2170" s="493" t="n">
        <v>787.5</v>
      </c>
      <c r="AK2170" s="493" t="n">
        <v>651.6</v>
      </c>
      <c r="AL2170" s="493" t="n">
        <v>1508.4</v>
      </c>
      <c r="AM2170" s="493" t="n">
        <v>1026.9</v>
      </c>
      <c r="AN2170" s="493" t="n">
        <v>1122</v>
      </c>
      <c r="AO2170" s="493" t="n">
        <v>644.4</v>
      </c>
      <c r="AP2170" s="493" t="n">
        <v>886.34</v>
      </c>
      <c r="AQ2170" s="493" t="n">
        <v>1076.4</v>
      </c>
      <c r="AR2170" s="493" t="n">
        <v>739.2</v>
      </c>
      <c r="AS2170" s="493" t="n">
        <v>1253.1</v>
      </c>
      <c r="AT2170" s="493" t="n">
        <v>673.86</v>
      </c>
      <c r="AU2170" s="493" t="n">
        <v>1137.6</v>
      </c>
      <c r="AV2170" s="493" t="n">
        <v>1330.8</v>
      </c>
      <c r="AW2170" s="493" t="n">
        <v>844.2</v>
      </c>
      <c r="AX2170" s="493" t="n">
        <v>2574.6</v>
      </c>
      <c r="AY2170" s="493" t="n">
        <v>1174.2</v>
      </c>
      <c r="AZ2170" s="493" t="n">
        <v>2865.6</v>
      </c>
      <c r="BA2170" s="493" t="n">
        <v>1668.6</v>
      </c>
      <c r="BB2170" s="493" t="n">
        <v>2796.9</v>
      </c>
      <c r="BC2170" s="493" t="n">
        <v>1106.25</v>
      </c>
      <c r="BD2170" s="493" t="n">
        <v>1012.8</v>
      </c>
      <c r="BE2170" s="493" t="n">
        <v>4271.7</v>
      </c>
      <c r="BF2170" s="493" t="n">
        <v>702.9</v>
      </c>
      <c r="BG2170" s="493" t="n">
        <v>3290.4</v>
      </c>
      <c r="BH2170" s="493" t="n">
        <v>2824.2</v>
      </c>
      <c r="BI2170" s="493" t="n">
        <v>422.1</v>
      </c>
      <c r="BJ2170" s="493" t="n">
        <v>306</v>
      </c>
      <c r="BK2170" s="493" t="n">
        <v>1800</v>
      </c>
      <c r="BL2170" s="493" t="n">
        <v>318.6</v>
      </c>
      <c r="BM2170" s="493" t="n">
        <v>408</v>
      </c>
      <c r="BN2170" s="493" t="n">
        <v>655.2</v>
      </c>
      <c r="BO2170" s="493" t="n">
        <v>2939.4</v>
      </c>
      <c r="BP2170" s="493" t="n">
        <v>2105.4</v>
      </c>
      <c r="BQ2170" s="493" t="n">
        <v>729</v>
      </c>
      <c r="BR2170" s="493" t="n">
        <v>181.2</v>
      </c>
      <c r="BS2170" s="493" t="n">
        <v>131.4</v>
      </c>
      <c r="BT2170" s="493" t="n">
        <v>2925.3</v>
      </c>
      <c r="BU2170" s="493" t="n">
        <v>352.8</v>
      </c>
      <c r="BV2170" s="493" t="n">
        <v>62.4</v>
      </c>
      <c r="BW2170" s="493" t="n">
        <v>846</v>
      </c>
    </row>
    <row r="2171">
      <c r="A2171" t="inlineStr">
        <is>
          <t>[C9D1] Angiotensin-II 길항제, 고혈압제 (C2) 혹은 이뇨제 복합제제</t>
        </is>
      </c>
      <c r="B2171" t="inlineStr">
        <is>
          <t>보령바이오 파마</t>
        </is>
      </c>
      <c r="C2171" t="inlineStr">
        <is>
          <t>텔리토 플러스</t>
        </is>
      </c>
      <c r="D2171" t="inlineStr">
        <is>
          <t>보령바이오 파마</t>
        </is>
      </c>
      <c r="E2171" t="inlineStr">
        <is>
          <t>hydrochlorothiazide,  telmisartan</t>
        </is>
      </c>
      <c r="F2171" t="inlineStr">
        <is>
          <t>기타(치과의원, 치과병원 등)</t>
        </is>
      </c>
      <c r="G2171" t="inlineStr">
        <is>
          <t>Generic</t>
        </is>
      </c>
      <c r="H2171" s="493" t="n">
        <v>0</v>
      </c>
      <c r="I2171" s="493" t="n">
        <v>0</v>
      </c>
      <c r="J2171" s="493" t="n">
        <v>0</v>
      </c>
      <c r="K2171" s="493" t="n">
        <v>0</v>
      </c>
      <c r="L2171" s="493" t="n">
        <v>0</v>
      </c>
      <c r="M2171" s="493" t="n">
        <v>0</v>
      </c>
      <c r="N2171" s="493" t="n">
        <v>0</v>
      </c>
      <c r="O2171" s="493" t="n">
        <v>0</v>
      </c>
      <c r="P2171" s="493" t="n">
        <v>0</v>
      </c>
      <c r="Q2171" s="493" t="n">
        <v>0</v>
      </c>
      <c r="R2171" s="493" t="n">
        <v>0</v>
      </c>
      <c r="S2171" s="493" t="n">
        <v>0</v>
      </c>
      <c r="T2171" s="493" t="n">
        <v>0</v>
      </c>
      <c r="U2171" s="493" t="n">
        <v>0</v>
      </c>
      <c r="V2171" s="493" t="n">
        <v>0</v>
      </c>
      <c r="W2171" s="493" t="n">
        <v>0</v>
      </c>
      <c r="X2171" s="493" t="n">
        <v>0</v>
      </c>
      <c r="Y2171" s="493" t="n">
        <v>0</v>
      </c>
      <c r="Z2171" s="493" t="n">
        <v>0</v>
      </c>
      <c r="AA2171" s="493" t="n">
        <v>0</v>
      </c>
      <c r="AB2171" s="493" t="n">
        <v>0</v>
      </c>
      <c r="AC2171" s="493" t="n">
        <v>0</v>
      </c>
      <c r="AD2171" s="493" t="n">
        <v>0</v>
      </c>
      <c r="AE2171" s="493" t="n">
        <v>0</v>
      </c>
      <c r="AF2171" s="493" t="n">
        <v>0</v>
      </c>
      <c r="AG2171" s="493" t="n">
        <v>0</v>
      </c>
      <c r="AH2171" s="493" t="n">
        <v>0</v>
      </c>
      <c r="AI2171" s="493" t="n">
        <v>0</v>
      </c>
      <c r="AJ2171" s="493" t="n">
        <v>0</v>
      </c>
      <c r="AK2171" s="493" t="n">
        <v>0</v>
      </c>
      <c r="AL2171" s="493" t="n">
        <v>0</v>
      </c>
      <c r="AM2171" s="493" t="n">
        <v>0</v>
      </c>
      <c r="AN2171" s="493" t="n">
        <v>0</v>
      </c>
      <c r="AO2171" s="493" t="n">
        <v>0</v>
      </c>
      <c r="AP2171" s="493" t="n">
        <v>0</v>
      </c>
      <c r="AQ2171" s="493" t="n">
        <v>0</v>
      </c>
      <c r="AR2171" s="493" t="n">
        <v>0</v>
      </c>
      <c r="AS2171" s="493" t="n">
        <v>0</v>
      </c>
      <c r="AT2171" s="493" t="n">
        <v>0</v>
      </c>
      <c r="AU2171" s="493" t="n">
        <v>0</v>
      </c>
      <c r="AV2171" s="493" t="n">
        <v>0</v>
      </c>
      <c r="AW2171" s="493" t="n">
        <v>0</v>
      </c>
      <c r="AX2171" s="493" t="n">
        <v>0</v>
      </c>
      <c r="AY2171" s="493" t="n">
        <v>0</v>
      </c>
      <c r="AZ2171" s="493" t="n">
        <v>0</v>
      </c>
      <c r="BA2171" s="493" t="n">
        <v>0</v>
      </c>
      <c r="BB2171" s="493" t="n">
        <v>0</v>
      </c>
      <c r="BC2171" s="493" t="n">
        <v>0</v>
      </c>
      <c r="BD2171" s="493" t="n">
        <v>0</v>
      </c>
      <c r="BE2171" s="493" t="n">
        <v>0</v>
      </c>
      <c r="BF2171" s="493" t="n">
        <v>0</v>
      </c>
      <c r="BG2171" s="493" t="n">
        <v>0</v>
      </c>
      <c r="BH2171" s="493" t="n">
        <v>0</v>
      </c>
      <c r="BI2171" s="493" t="n">
        <v>0</v>
      </c>
      <c r="BJ2171" s="493" t="n">
        <v>228</v>
      </c>
      <c r="BK2171" s="493" t="n">
        <v>0</v>
      </c>
      <c r="BL2171" s="493" t="n">
        <v>192.6</v>
      </c>
      <c r="BM2171" s="493" t="n">
        <v>0</v>
      </c>
      <c r="BN2171" s="493" t="n">
        <v>0</v>
      </c>
      <c r="BO2171" s="493" t="n">
        <v>0</v>
      </c>
      <c r="BP2171" s="493" t="n">
        <v>0</v>
      </c>
      <c r="BQ2171" s="493" t="n">
        <v>0</v>
      </c>
      <c r="BR2171" s="493" t="n">
        <v>0</v>
      </c>
      <c r="BS2171" s="493" t="n">
        <v>0</v>
      </c>
      <c r="BT2171" s="493" t="n">
        <v>0</v>
      </c>
      <c r="BU2171" s="493" t="n">
        <v>0</v>
      </c>
      <c r="BV2171" s="493" t="n">
        <v>0</v>
      </c>
      <c r="BW2171" s="493" t="n">
        <v>0</v>
      </c>
    </row>
    <row r="2172">
      <c r="A2172" t="inlineStr">
        <is>
          <t>[C9D1] Angiotensin-II 길항제, 고혈압제 (C2) 혹은 이뇨제 복합제제</t>
        </is>
      </c>
      <c r="B2172" t="inlineStr">
        <is>
          <t>비보존제약</t>
        </is>
      </c>
      <c r="C2172" t="inlineStr">
        <is>
          <t>로제틴</t>
        </is>
      </c>
      <c r="D2172" t="inlineStr">
        <is>
          <t>비보존제약</t>
        </is>
      </c>
      <c r="E2172" t="inlineStr">
        <is>
          <t>hydrochlorothiazide,  losartan potassium</t>
        </is>
      </c>
      <c r="F2172" t="inlineStr">
        <is>
          <t>종합병원</t>
        </is>
      </c>
      <c r="G2172" t="inlineStr">
        <is>
          <t>Generic</t>
        </is>
      </c>
      <c r="H2172" s="493" t="n">
        <v>0</v>
      </c>
      <c r="I2172" s="493" t="n">
        <v>0</v>
      </c>
      <c r="J2172" s="493" t="n">
        <v>0</v>
      </c>
      <c r="K2172" s="493" t="n">
        <v>0</v>
      </c>
      <c r="L2172" s="493" t="n">
        <v>0</v>
      </c>
      <c r="M2172" s="493" t="n">
        <v>0</v>
      </c>
      <c r="N2172" s="493" t="n">
        <v>0</v>
      </c>
      <c r="O2172" s="493" t="n">
        <v>0</v>
      </c>
      <c r="P2172" s="493" t="n">
        <v>0</v>
      </c>
      <c r="Q2172" s="493" t="n">
        <v>0</v>
      </c>
      <c r="R2172" s="493" t="n">
        <v>379.8</v>
      </c>
      <c r="S2172" s="493" t="n">
        <v>0</v>
      </c>
      <c r="T2172" s="493" t="n">
        <v>0</v>
      </c>
      <c r="U2172" s="493" t="n">
        <v>0</v>
      </c>
      <c r="V2172" s="493" t="n">
        <v>0</v>
      </c>
      <c r="W2172" s="493" t="n">
        <v>0</v>
      </c>
      <c r="X2172" s="493" t="n">
        <v>187.2</v>
      </c>
      <c r="Y2172" s="493" t="n">
        <v>0</v>
      </c>
      <c r="Z2172" s="493" t="n">
        <v>0</v>
      </c>
      <c r="AA2172" s="493" t="n">
        <v>0</v>
      </c>
      <c r="AB2172" s="493" t="n">
        <v>0</v>
      </c>
      <c r="AC2172" s="493" t="n">
        <v>0</v>
      </c>
      <c r="AD2172" s="493" t="n">
        <v>0</v>
      </c>
      <c r="AE2172" s="493" t="n">
        <v>0</v>
      </c>
      <c r="AF2172" s="493" t="n">
        <v>0</v>
      </c>
      <c r="AG2172" s="493" t="n">
        <v>0</v>
      </c>
      <c r="AH2172" s="493" t="n">
        <v>0</v>
      </c>
      <c r="AI2172" s="493" t="n">
        <v>0</v>
      </c>
      <c r="AJ2172" s="493" t="n">
        <v>0</v>
      </c>
      <c r="AK2172" s="493" t="n">
        <v>0</v>
      </c>
      <c r="AL2172" s="493" t="n">
        <v>0</v>
      </c>
      <c r="AM2172" s="493" t="n">
        <v>0</v>
      </c>
      <c r="AN2172" s="493" t="n">
        <v>0</v>
      </c>
      <c r="AO2172" s="493" t="n">
        <v>0</v>
      </c>
      <c r="AP2172" s="493" t="n">
        <v>0</v>
      </c>
      <c r="AQ2172" s="493" t="n">
        <v>0</v>
      </c>
      <c r="AR2172" s="493" t="n">
        <v>0</v>
      </c>
      <c r="AS2172" s="493" t="n">
        <v>0</v>
      </c>
      <c r="AT2172" s="493" t="n">
        <v>0</v>
      </c>
      <c r="AU2172" s="493" t="n">
        <v>0</v>
      </c>
      <c r="AV2172" s="493" t="n">
        <v>0</v>
      </c>
      <c r="AW2172" s="493" t="n">
        <v>0</v>
      </c>
      <c r="AX2172" s="493" t="n">
        <v>0</v>
      </c>
      <c r="AY2172" s="493" t="n">
        <v>0</v>
      </c>
      <c r="AZ2172" s="493" t="n">
        <v>0</v>
      </c>
      <c r="BA2172" s="493" t="n">
        <v>0</v>
      </c>
      <c r="BB2172" s="493" t="n">
        <v>0</v>
      </c>
      <c r="BC2172" s="493" t="n">
        <v>0</v>
      </c>
      <c r="BD2172" s="493" t="n">
        <v>0</v>
      </c>
      <c r="BE2172" s="493" t="n">
        <v>0</v>
      </c>
      <c r="BF2172" s="493" t="n">
        <v>0</v>
      </c>
      <c r="BG2172" s="493" t="n">
        <v>0</v>
      </c>
      <c r="BH2172" s="493" t="n">
        <v>0</v>
      </c>
      <c r="BI2172" s="493" t="n">
        <v>0</v>
      </c>
      <c r="BJ2172" s="493" t="n">
        <v>0</v>
      </c>
      <c r="BK2172" s="493" t="n">
        <v>0</v>
      </c>
      <c r="BL2172" s="493" t="n">
        <v>0</v>
      </c>
      <c r="BM2172" s="493" t="n">
        <v>0</v>
      </c>
      <c r="BN2172" s="493" t="n">
        <v>0</v>
      </c>
      <c r="BO2172" s="493" t="n">
        <v>0</v>
      </c>
      <c r="BP2172" s="493" t="n">
        <v>0</v>
      </c>
      <c r="BQ2172" s="493" t="n">
        <v>0</v>
      </c>
      <c r="BR2172" s="493" t="n">
        <v>0</v>
      </c>
      <c r="BS2172" s="493" t="n">
        <v>0</v>
      </c>
      <c r="BT2172" s="493" t="n">
        <v>0</v>
      </c>
      <c r="BU2172" s="493" t="n">
        <v>0</v>
      </c>
      <c r="BV2172" s="493" t="n">
        <v>0</v>
      </c>
      <c r="BW2172" s="493" t="n">
        <v>0</v>
      </c>
    </row>
    <row r="2173">
      <c r="A2173" t="inlineStr">
        <is>
          <t>[C9D1] Angiotensin-II 길항제, 고혈압제 (C2) 혹은 이뇨제 복합제제</t>
        </is>
      </c>
      <c r="B2173" t="inlineStr">
        <is>
          <t>비보존제약</t>
        </is>
      </c>
      <c r="C2173" t="inlineStr">
        <is>
          <t>로제틴</t>
        </is>
      </c>
      <c r="D2173" t="inlineStr">
        <is>
          <t>비보존제약</t>
        </is>
      </c>
      <c r="E2173" t="inlineStr">
        <is>
          <t>hydrochlorothiazide,  losartan potassium</t>
        </is>
      </c>
      <c r="F2173" t="inlineStr">
        <is>
          <t>병원</t>
        </is>
      </c>
      <c r="G2173" t="inlineStr">
        <is>
          <t>Generic</t>
        </is>
      </c>
      <c r="H2173" s="493" t="n">
        <v>14375.85</v>
      </c>
      <c r="I2173" s="493" t="n">
        <v>11317.38</v>
      </c>
      <c r="J2173" s="493" t="n">
        <v>16194.05</v>
      </c>
      <c r="K2173" s="493" t="n">
        <v>12734.15</v>
      </c>
      <c r="L2173" s="493" t="n">
        <v>11870.85</v>
      </c>
      <c r="M2173" s="493" t="n">
        <v>14888.87</v>
      </c>
      <c r="N2173" s="493" t="n">
        <v>14760.54</v>
      </c>
      <c r="O2173" s="493" t="n">
        <v>14775.56</v>
      </c>
      <c r="P2173" s="493" t="n">
        <v>11907.3</v>
      </c>
      <c r="Q2173" s="493" t="n">
        <v>15306.9</v>
      </c>
      <c r="R2173" s="493" t="n">
        <v>13362.05</v>
      </c>
      <c r="S2173" s="493" t="n">
        <v>7821.43</v>
      </c>
      <c r="T2173" s="493" t="n">
        <v>0</v>
      </c>
      <c r="U2173" s="493" t="n">
        <v>0</v>
      </c>
      <c r="V2173" s="493" t="n">
        <v>0</v>
      </c>
      <c r="W2173" s="493" t="n">
        <v>0</v>
      </c>
      <c r="X2173" s="493" t="n">
        <v>0</v>
      </c>
      <c r="Y2173" s="493" t="n">
        <v>0</v>
      </c>
      <c r="Z2173" s="493" t="n">
        <v>0</v>
      </c>
      <c r="AA2173" s="493" t="n">
        <v>0</v>
      </c>
      <c r="AB2173" s="493" t="n">
        <v>0</v>
      </c>
      <c r="AC2173" s="493" t="n">
        <v>0</v>
      </c>
      <c r="AD2173" s="493" t="n">
        <v>0</v>
      </c>
      <c r="AE2173" s="493" t="n">
        <v>0</v>
      </c>
      <c r="AF2173" s="493" t="n">
        <v>0</v>
      </c>
      <c r="AG2173" s="493" t="n">
        <v>0</v>
      </c>
      <c r="AH2173" s="493" t="n">
        <v>0</v>
      </c>
      <c r="AI2173" s="493" t="n">
        <v>0</v>
      </c>
      <c r="AJ2173" s="493" t="n">
        <v>0</v>
      </c>
      <c r="AK2173" s="493" t="n">
        <v>0</v>
      </c>
      <c r="AL2173" s="493" t="n">
        <v>0</v>
      </c>
      <c r="AM2173" s="493" t="n">
        <v>0</v>
      </c>
      <c r="AN2173" s="493" t="n">
        <v>0</v>
      </c>
      <c r="AO2173" s="493" t="n">
        <v>0</v>
      </c>
      <c r="AP2173" s="493" t="n">
        <v>0</v>
      </c>
      <c r="AQ2173" s="493" t="n">
        <v>0</v>
      </c>
      <c r="AR2173" s="493" t="n">
        <v>0</v>
      </c>
      <c r="AS2173" s="493" t="n">
        <v>0</v>
      </c>
      <c r="AT2173" s="493" t="n">
        <v>0</v>
      </c>
      <c r="AU2173" s="493" t="n">
        <v>0</v>
      </c>
      <c r="AV2173" s="493" t="n">
        <v>0</v>
      </c>
      <c r="AW2173" s="493" t="n">
        <v>0</v>
      </c>
      <c r="AX2173" s="493" t="n">
        <v>0</v>
      </c>
      <c r="AY2173" s="493" t="n">
        <v>0</v>
      </c>
      <c r="AZ2173" s="493" t="n">
        <v>0</v>
      </c>
      <c r="BA2173" s="493" t="n">
        <v>0</v>
      </c>
      <c r="BB2173" s="493" t="n">
        <v>0</v>
      </c>
      <c r="BC2173" s="493" t="n">
        <v>0</v>
      </c>
      <c r="BD2173" s="493" t="n">
        <v>0</v>
      </c>
      <c r="BE2173" s="493" t="n">
        <v>0</v>
      </c>
      <c r="BF2173" s="493" t="n">
        <v>0</v>
      </c>
      <c r="BG2173" s="493" t="n">
        <v>0</v>
      </c>
      <c r="BH2173" s="493" t="n">
        <v>0</v>
      </c>
      <c r="BI2173" s="493" t="n">
        <v>10162.17</v>
      </c>
      <c r="BJ2173" s="493" t="n">
        <v>14796.47</v>
      </c>
      <c r="BK2173" s="493" t="n">
        <v>11179.91</v>
      </c>
      <c r="BL2173" s="493" t="n">
        <v>18119.4</v>
      </c>
      <c r="BM2173" s="493" t="n">
        <v>13212.8</v>
      </c>
      <c r="BN2173" s="493" t="n">
        <v>18808.34</v>
      </c>
      <c r="BO2173" s="493" t="n">
        <v>22236.88</v>
      </c>
      <c r="BP2173" s="493" t="n">
        <v>13632.46</v>
      </c>
      <c r="BQ2173" s="493" t="n">
        <v>0</v>
      </c>
      <c r="BR2173" s="493" t="n">
        <v>200.4</v>
      </c>
      <c r="BS2173" s="493" t="n">
        <v>0</v>
      </c>
      <c r="BT2173" s="493" t="n">
        <v>90.59999999999999</v>
      </c>
      <c r="BU2173" s="493" t="n">
        <v>86.7</v>
      </c>
      <c r="BV2173" s="493" t="n">
        <v>0</v>
      </c>
      <c r="BW2173" s="493" t="n">
        <v>0</v>
      </c>
    </row>
    <row r="2174">
      <c r="A2174" t="inlineStr">
        <is>
          <t>[C9D1] Angiotensin-II 길항제, 고혈압제 (C2) 혹은 이뇨제 복합제제</t>
        </is>
      </c>
      <c r="B2174" t="inlineStr">
        <is>
          <t>비보존제약</t>
        </is>
      </c>
      <c r="C2174" t="inlineStr">
        <is>
          <t>로제틴</t>
        </is>
      </c>
      <c r="D2174" t="inlineStr">
        <is>
          <t>비보존제약</t>
        </is>
      </c>
      <c r="E2174" t="inlineStr">
        <is>
          <t>hydrochlorothiazide,  losartan potassium</t>
        </is>
      </c>
      <c r="F2174" t="inlineStr">
        <is>
          <t>의원</t>
        </is>
      </c>
      <c r="G2174" t="inlineStr">
        <is>
          <t>Generic</t>
        </is>
      </c>
      <c r="H2174" s="493" t="n">
        <v>57655.78</v>
      </c>
      <c r="I2174" s="493" t="n">
        <v>58165.14</v>
      </c>
      <c r="J2174" s="493" t="n">
        <v>65664.27</v>
      </c>
      <c r="K2174" s="493" t="n">
        <v>63801.11</v>
      </c>
      <c r="L2174" s="493" t="n">
        <v>56120.37</v>
      </c>
      <c r="M2174" s="493" t="n">
        <v>54595.45</v>
      </c>
      <c r="N2174" s="493" t="n">
        <v>49246.95</v>
      </c>
      <c r="O2174" s="493" t="n">
        <v>41702.89</v>
      </c>
      <c r="P2174" s="493" t="n">
        <v>48945.94</v>
      </c>
      <c r="Q2174" s="493" t="n">
        <v>49503.95</v>
      </c>
      <c r="R2174" s="493" t="n">
        <v>46566.73</v>
      </c>
      <c r="S2174" s="493" t="n">
        <v>14402.36</v>
      </c>
      <c r="T2174" s="493" t="n">
        <v>0</v>
      </c>
      <c r="U2174" s="493" t="n">
        <v>6695.5</v>
      </c>
      <c r="V2174" s="493" t="n">
        <v>7310.6</v>
      </c>
      <c r="W2174" s="493" t="n">
        <v>6096.2</v>
      </c>
      <c r="X2174" s="493" t="n">
        <v>6647.4</v>
      </c>
      <c r="Y2174" s="493" t="n">
        <v>5632.7</v>
      </c>
      <c r="Z2174" s="493" t="n">
        <v>5657.6</v>
      </c>
      <c r="AA2174" s="493" t="n">
        <v>6400.3</v>
      </c>
      <c r="AB2174" s="493" t="n">
        <v>6347.7</v>
      </c>
      <c r="AC2174" s="493" t="n">
        <v>4911.6</v>
      </c>
      <c r="AD2174" s="493" t="n">
        <v>7307.1</v>
      </c>
      <c r="AE2174" s="493" t="n">
        <v>5767.34</v>
      </c>
      <c r="AF2174" s="493" t="n">
        <v>6244.5</v>
      </c>
      <c r="AG2174" s="493" t="n">
        <v>5104.2</v>
      </c>
      <c r="AH2174" s="493" t="n">
        <v>8491.719999999999</v>
      </c>
      <c r="AI2174" s="493" t="n">
        <v>4291</v>
      </c>
      <c r="AJ2174" s="493" t="n">
        <v>7817.06</v>
      </c>
      <c r="AK2174" s="493" t="n">
        <v>8698.200000000001</v>
      </c>
      <c r="AL2174" s="493" t="n">
        <v>6492.34</v>
      </c>
      <c r="AM2174" s="493" t="n">
        <v>7613.4</v>
      </c>
      <c r="AN2174" s="493" t="n">
        <v>8230.5</v>
      </c>
      <c r="AO2174" s="493" t="n">
        <v>6834.14</v>
      </c>
      <c r="AP2174" s="493" t="n">
        <v>7201.2</v>
      </c>
      <c r="AQ2174" s="493" t="n">
        <v>7590.2</v>
      </c>
      <c r="AR2174" s="493" t="n">
        <v>6939.6</v>
      </c>
      <c r="AS2174" s="493" t="n">
        <v>6186.3</v>
      </c>
      <c r="AT2174" s="493" t="n">
        <v>6872.5</v>
      </c>
      <c r="AU2174" s="493" t="n">
        <v>5951.4</v>
      </c>
      <c r="AV2174" s="493" t="n">
        <v>7671.9</v>
      </c>
      <c r="AW2174" s="493" t="n">
        <v>6169.2</v>
      </c>
      <c r="AX2174" s="493" t="n">
        <v>7317.3</v>
      </c>
      <c r="AY2174" s="493" t="n">
        <v>6293.92</v>
      </c>
      <c r="AZ2174" s="493" t="n">
        <v>6900.7</v>
      </c>
      <c r="BA2174" s="493" t="n">
        <v>7322.3</v>
      </c>
      <c r="BB2174" s="493" t="n">
        <v>8714</v>
      </c>
      <c r="BC2174" s="493" t="n">
        <v>5071.4</v>
      </c>
      <c r="BD2174" s="493" t="n">
        <v>6400.5</v>
      </c>
      <c r="BE2174" s="493" t="n">
        <v>5094.2</v>
      </c>
      <c r="BF2174" s="493" t="n">
        <v>5052.6</v>
      </c>
      <c r="BG2174" s="493" t="n">
        <v>5362.72</v>
      </c>
      <c r="BH2174" s="493" t="n">
        <v>5263.02</v>
      </c>
      <c r="BI2174" s="493" t="n">
        <v>4844.7</v>
      </c>
      <c r="BJ2174" s="493" t="n">
        <v>5053.3</v>
      </c>
      <c r="BK2174" s="493" t="n">
        <v>8868.1</v>
      </c>
      <c r="BL2174" s="493" t="n">
        <v>14564.74</v>
      </c>
      <c r="BM2174" s="493" t="n">
        <v>11479.36</v>
      </c>
      <c r="BN2174" s="493" t="n">
        <v>12848.43</v>
      </c>
      <c r="BO2174" s="493" t="n">
        <v>10316.35</v>
      </c>
      <c r="BP2174" s="493" t="n">
        <v>13136</v>
      </c>
      <c r="BQ2174" s="493" t="n">
        <v>4874.7</v>
      </c>
      <c r="BR2174" s="493" t="n">
        <v>3460.5</v>
      </c>
      <c r="BS2174" s="493" t="n">
        <v>4610.7</v>
      </c>
      <c r="BT2174" s="493" t="n">
        <v>3623.58</v>
      </c>
      <c r="BU2174" s="493" t="n">
        <v>3712.9</v>
      </c>
      <c r="BV2174" s="493" t="n">
        <v>4746.52</v>
      </c>
      <c r="BW2174" s="493" t="n">
        <v>3072.6</v>
      </c>
    </row>
    <row r="2175">
      <c r="A2175" t="inlineStr">
        <is>
          <t>[C9D1] Angiotensin-II 길항제, 고혈압제 (C2) 혹은 이뇨제 복합제제</t>
        </is>
      </c>
      <c r="B2175" t="inlineStr">
        <is>
          <t>비보존제약</t>
        </is>
      </c>
      <c r="C2175" t="inlineStr">
        <is>
          <t>로제틴</t>
        </is>
      </c>
      <c r="D2175" t="inlineStr">
        <is>
          <t>비보존제약</t>
        </is>
      </c>
      <c r="E2175" t="inlineStr">
        <is>
          <t>hydrochlorothiazide,  losartan potassium</t>
        </is>
      </c>
      <c r="F2175" t="inlineStr">
        <is>
          <t>보건소</t>
        </is>
      </c>
      <c r="G2175" t="inlineStr">
        <is>
          <t>Generic</t>
        </is>
      </c>
      <c r="H2175" s="493" t="n">
        <v>3255.6</v>
      </c>
      <c r="I2175" s="493" t="n">
        <v>916.4</v>
      </c>
      <c r="J2175" s="493" t="n">
        <v>2554.2</v>
      </c>
      <c r="K2175" s="493" t="n">
        <v>68</v>
      </c>
      <c r="L2175" s="493" t="n">
        <v>4363.9</v>
      </c>
      <c r="M2175" s="493" t="n">
        <v>60.4</v>
      </c>
      <c r="N2175" s="493" t="n">
        <v>2834.2</v>
      </c>
      <c r="O2175" s="493" t="n">
        <v>757.4</v>
      </c>
      <c r="P2175" s="493" t="n">
        <v>3532.2</v>
      </c>
      <c r="Q2175" s="493" t="n">
        <v>0</v>
      </c>
      <c r="R2175" s="493" t="n">
        <v>4302.9</v>
      </c>
      <c r="S2175" s="493" t="n">
        <v>0</v>
      </c>
      <c r="T2175" s="493" t="n">
        <v>0</v>
      </c>
      <c r="U2175" s="493" t="n">
        <v>0</v>
      </c>
      <c r="V2175" s="493" t="n">
        <v>0</v>
      </c>
      <c r="W2175" s="493" t="n">
        <v>0</v>
      </c>
      <c r="X2175" s="493" t="n">
        <v>46.8</v>
      </c>
      <c r="Y2175" s="493" t="n">
        <v>0</v>
      </c>
      <c r="Z2175" s="493" t="n">
        <v>49.8</v>
      </c>
      <c r="AA2175" s="493" t="n">
        <v>0</v>
      </c>
      <c r="AB2175" s="493" t="n">
        <v>0</v>
      </c>
      <c r="AC2175" s="493" t="n">
        <v>0</v>
      </c>
      <c r="AD2175" s="493" t="n">
        <v>0</v>
      </c>
      <c r="AE2175" s="493" t="n">
        <v>0</v>
      </c>
      <c r="AF2175" s="493" t="n">
        <v>0</v>
      </c>
      <c r="AG2175" s="493" t="n">
        <v>0</v>
      </c>
      <c r="AH2175" s="493" t="n">
        <v>0</v>
      </c>
      <c r="AI2175" s="493" t="n">
        <v>0</v>
      </c>
      <c r="AJ2175" s="493" t="n">
        <v>0</v>
      </c>
      <c r="AK2175" s="493" t="n">
        <v>0</v>
      </c>
      <c r="AL2175" s="493" t="n">
        <v>0</v>
      </c>
      <c r="AM2175" s="493" t="n">
        <v>0</v>
      </c>
      <c r="AN2175" s="493" t="n">
        <v>0</v>
      </c>
      <c r="AO2175" s="493" t="n">
        <v>219.6</v>
      </c>
      <c r="AP2175" s="493" t="n">
        <v>0</v>
      </c>
      <c r="AQ2175" s="493" t="n">
        <v>74.09999999999999</v>
      </c>
      <c r="AR2175" s="493" t="n">
        <v>0</v>
      </c>
      <c r="AS2175" s="493" t="n">
        <v>164.4</v>
      </c>
      <c r="AT2175" s="493" t="n">
        <v>0</v>
      </c>
      <c r="AU2175" s="493" t="n">
        <v>150.6</v>
      </c>
      <c r="AV2175" s="493" t="n">
        <v>159</v>
      </c>
      <c r="AW2175" s="493" t="n">
        <v>0</v>
      </c>
      <c r="AX2175" s="493" t="n">
        <v>195</v>
      </c>
      <c r="AY2175" s="493" t="n">
        <v>0</v>
      </c>
      <c r="AZ2175" s="493" t="n">
        <v>177.6</v>
      </c>
      <c r="BA2175" s="493" t="n">
        <v>0</v>
      </c>
      <c r="BB2175" s="493" t="n">
        <v>216.9</v>
      </c>
      <c r="BC2175" s="493" t="n">
        <v>237</v>
      </c>
      <c r="BD2175" s="493" t="n">
        <v>45</v>
      </c>
      <c r="BE2175" s="493" t="n">
        <v>259.2</v>
      </c>
      <c r="BF2175" s="493" t="n">
        <v>279</v>
      </c>
      <c r="BG2175" s="493" t="n">
        <v>198</v>
      </c>
      <c r="BH2175" s="493" t="n">
        <v>38.4</v>
      </c>
      <c r="BI2175" s="493" t="n">
        <v>480.3</v>
      </c>
      <c r="BJ2175" s="493" t="n">
        <v>63</v>
      </c>
      <c r="BK2175" s="493" t="n">
        <v>198</v>
      </c>
      <c r="BL2175" s="493" t="n">
        <v>249.3</v>
      </c>
      <c r="BM2175" s="493" t="n">
        <v>0</v>
      </c>
      <c r="BN2175" s="493" t="n">
        <v>0</v>
      </c>
      <c r="BO2175" s="493" t="n">
        <v>0</v>
      </c>
      <c r="BP2175" s="493" t="n">
        <v>260.1</v>
      </c>
      <c r="BQ2175" s="493" t="n">
        <v>0</v>
      </c>
      <c r="BR2175" s="493" t="n">
        <v>0</v>
      </c>
      <c r="BS2175" s="493" t="n">
        <v>225.9</v>
      </c>
      <c r="BT2175" s="493" t="n">
        <v>0</v>
      </c>
      <c r="BU2175" s="493" t="n">
        <v>0</v>
      </c>
      <c r="BV2175" s="493" t="n">
        <v>0</v>
      </c>
      <c r="BW2175" s="493" t="n">
        <v>0</v>
      </c>
    </row>
    <row r="2176">
      <c r="A2176" t="inlineStr">
        <is>
          <t>[C9D1] Angiotensin-II 길항제, 고혈압제 (C2) 혹은 이뇨제 복합제제</t>
        </is>
      </c>
      <c r="B2176" t="inlineStr">
        <is>
          <t>비씨월드</t>
        </is>
      </c>
      <c r="C2176" t="inlineStr">
        <is>
          <t>이베르탄 듀오</t>
        </is>
      </c>
      <c r="D2176" t="inlineStr">
        <is>
          <t>비씨월드</t>
        </is>
      </c>
      <c r="E2176" t="inlineStr">
        <is>
          <t>hydrochlorothiazide,  irbesartan</t>
        </is>
      </c>
      <c r="F2176" t="inlineStr">
        <is>
          <t>종합병원</t>
        </is>
      </c>
      <c r="G2176" t="inlineStr">
        <is>
          <t>Generic</t>
        </is>
      </c>
      <c r="H2176" s="493" t="n">
        <v>1758.74</v>
      </c>
      <c r="I2176" s="493" t="n">
        <v>799.24</v>
      </c>
      <c r="J2176" s="493" t="n">
        <v>1843.34</v>
      </c>
      <c r="K2176" s="493" t="n">
        <v>632.37</v>
      </c>
      <c r="L2176" s="493" t="n">
        <v>1067.58</v>
      </c>
      <c r="M2176" s="493" t="n">
        <v>830.3</v>
      </c>
      <c r="N2176" s="493" t="n">
        <v>845</v>
      </c>
      <c r="O2176" s="493" t="n">
        <v>480</v>
      </c>
      <c r="P2176" s="493" t="n">
        <v>488.4</v>
      </c>
      <c r="Q2176" s="493" t="n">
        <v>240</v>
      </c>
      <c r="R2176" s="493" t="n">
        <v>999.8</v>
      </c>
      <c r="S2176" s="493" t="n">
        <v>742.8</v>
      </c>
      <c r="T2176" s="493" t="n">
        <v>853.8</v>
      </c>
      <c r="U2176" s="493" t="n">
        <v>751.4</v>
      </c>
      <c r="V2176" s="493" t="n">
        <v>1563</v>
      </c>
      <c r="W2176" s="493" t="n">
        <v>364.8</v>
      </c>
      <c r="X2176" s="493" t="n">
        <v>986.95</v>
      </c>
      <c r="Y2176" s="493" t="n">
        <v>720</v>
      </c>
      <c r="Z2176" s="493" t="n">
        <v>354.6</v>
      </c>
      <c r="AA2176" s="493" t="n">
        <v>660</v>
      </c>
      <c r="AB2176" s="493" t="n">
        <v>1192.2</v>
      </c>
      <c r="AC2176" s="493" t="n">
        <v>240</v>
      </c>
      <c r="AD2176" s="493" t="n">
        <v>997</v>
      </c>
      <c r="AE2176" s="493" t="n">
        <v>295.33</v>
      </c>
      <c r="AF2176" s="493" t="n">
        <v>1015.2</v>
      </c>
      <c r="AG2176" s="493" t="n">
        <v>1237.75</v>
      </c>
      <c r="AH2176" s="493" t="n">
        <v>112.8</v>
      </c>
      <c r="AI2176" s="493" t="n">
        <v>666.6</v>
      </c>
      <c r="AJ2176" s="493" t="n">
        <v>117</v>
      </c>
      <c r="AK2176" s="493" t="n">
        <v>380</v>
      </c>
      <c r="AL2176" s="493" t="n">
        <v>836.4</v>
      </c>
      <c r="AM2176" s="493" t="n">
        <v>1412.6</v>
      </c>
      <c r="AN2176" s="493" t="n">
        <v>468.6</v>
      </c>
      <c r="AO2176" s="493" t="n">
        <v>959.1</v>
      </c>
      <c r="AP2176" s="493" t="n">
        <v>469.8</v>
      </c>
      <c r="AQ2176" s="493" t="n">
        <v>492.8</v>
      </c>
      <c r="AR2176" s="493" t="n">
        <v>713.4</v>
      </c>
      <c r="AS2176" s="493" t="n">
        <v>720</v>
      </c>
      <c r="AT2176" s="493" t="n">
        <v>1812.6</v>
      </c>
      <c r="AU2176" s="493" t="n">
        <v>1026.45</v>
      </c>
      <c r="AV2176" s="493" t="n">
        <v>1291.4</v>
      </c>
      <c r="AW2176" s="493" t="n">
        <v>1561.2</v>
      </c>
      <c r="AX2176" s="493" t="n">
        <v>2266.77</v>
      </c>
      <c r="AY2176" s="493" t="n">
        <v>2269.2</v>
      </c>
      <c r="AZ2176" s="493" t="n">
        <v>2420.6</v>
      </c>
      <c r="BA2176" s="493" t="n">
        <v>838.04</v>
      </c>
      <c r="BB2176" s="493" t="n">
        <v>2220.6</v>
      </c>
      <c r="BC2176" s="493" t="n">
        <v>1520.1</v>
      </c>
      <c r="BD2176" s="493" t="n">
        <v>2062.97</v>
      </c>
      <c r="BE2176" s="493" t="n">
        <v>667.2</v>
      </c>
      <c r="BF2176" s="493" t="n">
        <v>2291.08</v>
      </c>
      <c r="BG2176" s="493" t="n">
        <v>471.6</v>
      </c>
      <c r="BH2176" s="493" t="n">
        <v>1576.8</v>
      </c>
      <c r="BI2176" s="493" t="n">
        <v>1229.4</v>
      </c>
      <c r="BJ2176" s="493" t="n">
        <v>1876.35</v>
      </c>
      <c r="BK2176" s="493" t="n">
        <v>1010.66</v>
      </c>
      <c r="BL2176" s="493" t="n">
        <v>2887.8</v>
      </c>
      <c r="BM2176" s="493" t="n">
        <v>368.14</v>
      </c>
      <c r="BN2176" s="493" t="n">
        <v>1860.9</v>
      </c>
      <c r="BO2176" s="493" t="n">
        <v>3162.6</v>
      </c>
      <c r="BP2176" s="493" t="n">
        <v>1335.27</v>
      </c>
      <c r="BQ2176" s="493" t="n">
        <v>1367.4</v>
      </c>
      <c r="BR2176" s="493" t="n">
        <v>1852.5</v>
      </c>
      <c r="BS2176" s="493" t="n">
        <v>672.3</v>
      </c>
      <c r="BT2176" s="493" t="n">
        <v>2174.46</v>
      </c>
      <c r="BU2176" s="493" t="n">
        <v>1688.7</v>
      </c>
      <c r="BV2176" s="493" t="n">
        <v>1508.85</v>
      </c>
      <c r="BW2176" s="493" t="n">
        <v>557.7</v>
      </c>
    </row>
    <row r="2177">
      <c r="A2177" t="inlineStr">
        <is>
          <t>[C9D1] Angiotensin-II 길항제, 고혈압제 (C2) 혹은 이뇨제 복합제제</t>
        </is>
      </c>
      <c r="B2177" t="inlineStr">
        <is>
          <t>비씨월드</t>
        </is>
      </c>
      <c r="C2177" t="inlineStr">
        <is>
          <t>이베르탄 듀오</t>
        </is>
      </c>
      <c r="D2177" t="inlineStr">
        <is>
          <t>비씨월드</t>
        </is>
      </c>
      <c r="E2177" t="inlineStr">
        <is>
          <t>hydrochlorothiazide,  irbesartan</t>
        </is>
      </c>
      <c r="F2177" t="inlineStr">
        <is>
          <t>병원</t>
        </is>
      </c>
      <c r="G2177" t="inlineStr">
        <is>
          <t>Generic</t>
        </is>
      </c>
      <c r="H2177" s="493" t="n">
        <v>901.2</v>
      </c>
      <c r="I2177" s="493" t="n">
        <v>775.2</v>
      </c>
      <c r="J2177" s="493" t="n">
        <v>2614.2</v>
      </c>
      <c r="K2177" s="493" t="n">
        <v>0</v>
      </c>
      <c r="L2177" s="493" t="n">
        <v>0</v>
      </c>
      <c r="M2177" s="493" t="n">
        <v>1841</v>
      </c>
      <c r="N2177" s="493" t="n">
        <v>638</v>
      </c>
      <c r="O2177" s="493" t="n">
        <v>747.5</v>
      </c>
      <c r="P2177" s="493" t="n">
        <v>2146.3</v>
      </c>
      <c r="Q2177" s="493" t="n">
        <v>577.6</v>
      </c>
      <c r="R2177" s="493" t="n">
        <v>344</v>
      </c>
      <c r="S2177" s="493" t="n">
        <v>2909.7</v>
      </c>
      <c r="T2177" s="493" t="n">
        <v>1064.28</v>
      </c>
      <c r="U2177" s="493" t="n">
        <v>1780.98</v>
      </c>
      <c r="V2177" s="493" t="n">
        <v>1015.2</v>
      </c>
      <c r="W2177" s="493" t="n">
        <v>1277</v>
      </c>
      <c r="X2177" s="493" t="n">
        <v>840</v>
      </c>
      <c r="Y2177" s="493" t="n">
        <v>1578.3</v>
      </c>
      <c r="Z2177" s="493" t="n">
        <v>840</v>
      </c>
      <c r="AA2177" s="493" t="n">
        <v>875.5</v>
      </c>
      <c r="AB2177" s="493" t="n">
        <v>2147.7</v>
      </c>
      <c r="AC2177" s="493" t="n">
        <v>766.8</v>
      </c>
      <c r="AD2177" s="493" t="n">
        <v>1606.89</v>
      </c>
      <c r="AE2177" s="493" t="n">
        <v>571.5599999999999</v>
      </c>
      <c r="AF2177" s="493" t="n">
        <v>1873.77</v>
      </c>
      <c r="AG2177" s="493" t="n">
        <v>362.64</v>
      </c>
      <c r="AH2177" s="493" t="n">
        <v>1430.16</v>
      </c>
      <c r="AI2177" s="493" t="n">
        <v>193.86</v>
      </c>
      <c r="AJ2177" s="493" t="n">
        <v>1161.3</v>
      </c>
      <c r="AK2177" s="493" t="n">
        <v>1537.74</v>
      </c>
      <c r="AL2177" s="493" t="n">
        <v>1409.64</v>
      </c>
      <c r="AM2177" s="493" t="n">
        <v>831.4</v>
      </c>
      <c r="AN2177" s="493" t="n">
        <v>1108</v>
      </c>
      <c r="AO2177" s="493" t="n">
        <v>576.88</v>
      </c>
      <c r="AP2177" s="493" t="n">
        <v>225.28</v>
      </c>
      <c r="AQ2177" s="493" t="n">
        <v>933.34</v>
      </c>
      <c r="AR2177" s="493" t="n">
        <v>89.59999999999999</v>
      </c>
      <c r="AS2177" s="493" t="n">
        <v>942.34</v>
      </c>
      <c r="AT2177" s="493" t="n">
        <v>542.34</v>
      </c>
      <c r="AU2177" s="493" t="n">
        <v>135.6</v>
      </c>
      <c r="AV2177" s="493" t="n">
        <v>56</v>
      </c>
      <c r="AW2177" s="493" t="n">
        <v>230.4</v>
      </c>
      <c r="AX2177" s="493" t="n">
        <v>0</v>
      </c>
      <c r="AY2177" s="493" t="n">
        <v>706.5</v>
      </c>
      <c r="AZ2177" s="493" t="n">
        <v>223.2</v>
      </c>
      <c r="BA2177" s="493" t="n">
        <v>0</v>
      </c>
      <c r="BB2177" s="493" t="n">
        <v>0</v>
      </c>
      <c r="BC2177" s="493" t="n">
        <v>276.3</v>
      </c>
      <c r="BD2177" s="493" t="n">
        <v>120.6</v>
      </c>
      <c r="BE2177" s="493" t="n">
        <v>696.6</v>
      </c>
      <c r="BF2177" s="493" t="n">
        <v>0</v>
      </c>
      <c r="BG2177" s="493" t="n">
        <v>0</v>
      </c>
      <c r="BH2177" s="493" t="n">
        <v>0</v>
      </c>
      <c r="BI2177" s="493" t="n">
        <v>0</v>
      </c>
      <c r="BJ2177" s="493" t="n">
        <v>0</v>
      </c>
      <c r="BK2177" s="493" t="n">
        <v>909</v>
      </c>
      <c r="BL2177" s="493" t="n">
        <v>0</v>
      </c>
      <c r="BM2177" s="493" t="n">
        <v>0</v>
      </c>
      <c r="BN2177" s="493" t="n">
        <v>0</v>
      </c>
      <c r="BO2177" s="493" t="n">
        <v>240</v>
      </c>
      <c r="BP2177" s="493" t="n">
        <v>0</v>
      </c>
      <c r="BQ2177" s="493" t="n">
        <v>565.2</v>
      </c>
      <c r="BR2177" s="493" t="n">
        <v>725.4</v>
      </c>
      <c r="BS2177" s="493" t="n">
        <v>724.2</v>
      </c>
      <c r="BT2177" s="493" t="n">
        <v>0</v>
      </c>
      <c r="BU2177" s="493" t="n">
        <v>240.6</v>
      </c>
      <c r="BV2177" s="493" t="n">
        <v>0</v>
      </c>
      <c r="BW2177" s="493" t="n">
        <v>453</v>
      </c>
    </row>
    <row r="2178">
      <c r="A2178" t="inlineStr">
        <is>
          <t>[C9D1] Angiotensin-II 길항제, 고혈압제 (C2) 혹은 이뇨제 복합제제</t>
        </is>
      </c>
      <c r="B2178" t="inlineStr">
        <is>
          <t>비씨월드</t>
        </is>
      </c>
      <c r="C2178" t="inlineStr">
        <is>
          <t>이베르탄 듀오</t>
        </is>
      </c>
      <c r="D2178" t="inlineStr">
        <is>
          <t>비씨월드</t>
        </is>
      </c>
      <c r="E2178" t="inlineStr">
        <is>
          <t>hydrochlorothiazide,  irbesartan</t>
        </is>
      </c>
      <c r="F2178" t="inlineStr">
        <is>
          <t>의원</t>
        </is>
      </c>
      <c r="G2178" t="inlineStr">
        <is>
          <t>Generic</t>
        </is>
      </c>
      <c r="H2178" s="493" t="n">
        <v>25553.9</v>
      </c>
      <c r="I2178" s="493" t="n">
        <v>20019.8</v>
      </c>
      <c r="J2178" s="493" t="n">
        <v>24452.1</v>
      </c>
      <c r="K2178" s="493" t="n">
        <v>20606.8</v>
      </c>
      <c r="L2178" s="493" t="n">
        <v>21768.2</v>
      </c>
      <c r="M2178" s="493" t="n">
        <v>21070.2</v>
      </c>
      <c r="N2178" s="493" t="n">
        <v>22106.4</v>
      </c>
      <c r="O2178" s="493" t="n">
        <v>22525.5</v>
      </c>
      <c r="P2178" s="493" t="n">
        <v>22350.2</v>
      </c>
      <c r="Q2178" s="493" t="n">
        <v>21660</v>
      </c>
      <c r="R2178" s="493" t="n">
        <v>26498.5</v>
      </c>
      <c r="S2178" s="493" t="n">
        <v>22107.7</v>
      </c>
      <c r="T2178" s="493" t="n">
        <v>25399.2</v>
      </c>
      <c r="U2178" s="493" t="n">
        <v>20775.3</v>
      </c>
      <c r="V2178" s="493" t="n">
        <v>23457.6</v>
      </c>
      <c r="W2178" s="493" t="n">
        <v>21122.1</v>
      </c>
      <c r="X2178" s="493" t="n">
        <v>22868.3</v>
      </c>
      <c r="Y2178" s="493" t="n">
        <v>19953.65</v>
      </c>
      <c r="Z2178" s="493" t="n">
        <v>22467</v>
      </c>
      <c r="AA2178" s="493" t="n">
        <v>21144.95</v>
      </c>
      <c r="AB2178" s="493" t="n">
        <v>21960.7</v>
      </c>
      <c r="AC2178" s="493" t="n">
        <v>19683</v>
      </c>
      <c r="AD2178" s="493" t="n">
        <v>24225.56</v>
      </c>
      <c r="AE2178" s="493" t="n">
        <v>21014.5</v>
      </c>
      <c r="AF2178" s="493" t="n">
        <v>22364.9</v>
      </c>
      <c r="AG2178" s="493" t="n">
        <v>20776.15</v>
      </c>
      <c r="AH2178" s="493" t="n">
        <v>22365.6</v>
      </c>
      <c r="AI2178" s="493" t="n">
        <v>21682.9</v>
      </c>
      <c r="AJ2178" s="493" t="n">
        <v>23525.25</v>
      </c>
      <c r="AK2178" s="493" t="n">
        <v>21793.4</v>
      </c>
      <c r="AL2178" s="493" t="n">
        <v>22761.4</v>
      </c>
      <c r="AM2178" s="493" t="n">
        <v>22381.5</v>
      </c>
      <c r="AN2178" s="493" t="n">
        <v>19998.9</v>
      </c>
      <c r="AO2178" s="493" t="n">
        <v>21660.1</v>
      </c>
      <c r="AP2178" s="493" t="n">
        <v>21651.9</v>
      </c>
      <c r="AQ2178" s="493" t="n">
        <v>20450.9</v>
      </c>
      <c r="AR2178" s="493" t="n">
        <v>20500</v>
      </c>
      <c r="AS2178" s="493" t="n">
        <v>22715</v>
      </c>
      <c r="AT2178" s="493" t="n">
        <v>21993.5</v>
      </c>
      <c r="AU2178" s="493" t="n">
        <v>21810.3</v>
      </c>
      <c r="AV2178" s="493" t="n">
        <v>23512.7</v>
      </c>
      <c r="AW2178" s="493" t="n">
        <v>19435.2</v>
      </c>
      <c r="AX2178" s="493" t="n">
        <v>20242.3</v>
      </c>
      <c r="AY2178" s="493" t="n">
        <v>21100.2</v>
      </c>
      <c r="AZ2178" s="493" t="n">
        <v>20100.1</v>
      </c>
      <c r="BA2178" s="493" t="n">
        <v>18480.5</v>
      </c>
      <c r="BB2178" s="493" t="n">
        <v>21679.4</v>
      </c>
      <c r="BC2178" s="493" t="n">
        <v>20356.3</v>
      </c>
      <c r="BD2178" s="493" t="n">
        <v>22347.55</v>
      </c>
      <c r="BE2178" s="493" t="n">
        <v>20030.5</v>
      </c>
      <c r="BF2178" s="493" t="n">
        <v>20670</v>
      </c>
      <c r="BG2178" s="493" t="n">
        <v>18483.3</v>
      </c>
      <c r="BH2178" s="493" t="n">
        <v>21894.3</v>
      </c>
      <c r="BI2178" s="493" t="n">
        <v>20266.16</v>
      </c>
      <c r="BJ2178" s="493" t="n">
        <v>20337.35</v>
      </c>
      <c r="BK2178" s="493" t="n">
        <v>22695.66</v>
      </c>
      <c r="BL2178" s="493" t="n">
        <v>23722.84</v>
      </c>
      <c r="BM2178" s="493" t="n">
        <v>19454.1</v>
      </c>
      <c r="BN2178" s="493" t="n">
        <v>18134.6</v>
      </c>
      <c r="BO2178" s="493" t="n">
        <v>21435.5</v>
      </c>
      <c r="BP2178" s="493" t="n">
        <v>20511.8</v>
      </c>
      <c r="BQ2178" s="493" t="n">
        <v>19333.45</v>
      </c>
      <c r="BR2178" s="493" t="n">
        <v>20388.1</v>
      </c>
      <c r="BS2178" s="493" t="n">
        <v>19755.2</v>
      </c>
      <c r="BT2178" s="493" t="n">
        <v>19234</v>
      </c>
      <c r="BU2178" s="493" t="n">
        <v>19216</v>
      </c>
      <c r="BV2178" s="493" t="n">
        <v>21174.98</v>
      </c>
      <c r="BW2178" s="493" t="n">
        <v>16832</v>
      </c>
    </row>
    <row r="2179">
      <c r="A2179" t="inlineStr">
        <is>
          <t>[C9D1] Angiotensin-II 길항제, 고혈압제 (C2) 혹은 이뇨제 복합제제</t>
        </is>
      </c>
      <c r="B2179" t="inlineStr">
        <is>
          <t>비씨월드</t>
        </is>
      </c>
      <c r="C2179" t="inlineStr">
        <is>
          <t>이베르탄 듀오</t>
        </is>
      </c>
      <c r="D2179" t="inlineStr">
        <is>
          <t>비씨월드</t>
        </is>
      </c>
      <c r="E2179" t="inlineStr">
        <is>
          <t>hydrochlorothiazide,  irbesartan</t>
        </is>
      </c>
      <c r="F2179" t="inlineStr">
        <is>
          <t>보건소</t>
        </is>
      </c>
      <c r="G2179" t="inlineStr">
        <is>
          <t>Generic</t>
        </is>
      </c>
      <c r="H2179" s="493" t="n">
        <v>0</v>
      </c>
      <c r="I2179" s="493" t="n">
        <v>0</v>
      </c>
      <c r="J2179" s="493" t="n">
        <v>40.5</v>
      </c>
      <c r="K2179" s="493" t="n">
        <v>38.4</v>
      </c>
      <c r="L2179" s="493" t="n">
        <v>0</v>
      </c>
      <c r="M2179" s="493" t="n">
        <v>29.1</v>
      </c>
      <c r="N2179" s="493" t="n">
        <v>0</v>
      </c>
      <c r="O2179" s="493" t="n">
        <v>0</v>
      </c>
      <c r="P2179" s="493" t="n">
        <v>0</v>
      </c>
      <c r="Q2179" s="493" t="n">
        <v>0</v>
      </c>
      <c r="R2179" s="493" t="n">
        <v>0</v>
      </c>
      <c r="S2179" s="493" t="n">
        <v>0</v>
      </c>
      <c r="T2179" s="493" t="n">
        <v>0</v>
      </c>
      <c r="U2179" s="493" t="n">
        <v>0</v>
      </c>
      <c r="V2179" s="493" t="n">
        <v>0</v>
      </c>
      <c r="W2179" s="493" t="n">
        <v>0</v>
      </c>
      <c r="X2179" s="493" t="n">
        <v>0</v>
      </c>
      <c r="Y2179" s="493" t="n">
        <v>25.5</v>
      </c>
      <c r="Z2179" s="493" t="n">
        <v>23.7</v>
      </c>
      <c r="AA2179" s="493" t="n">
        <v>58.2</v>
      </c>
      <c r="AB2179" s="493" t="n">
        <v>0</v>
      </c>
      <c r="AC2179" s="493" t="n">
        <v>48</v>
      </c>
      <c r="AD2179" s="493" t="n">
        <v>0</v>
      </c>
      <c r="AE2179" s="493" t="n">
        <v>0</v>
      </c>
      <c r="AF2179" s="493" t="n">
        <v>52.2</v>
      </c>
      <c r="AG2179" s="493" t="n">
        <v>0</v>
      </c>
      <c r="AH2179" s="493" t="n">
        <v>53.4</v>
      </c>
      <c r="AI2179" s="493" t="n">
        <v>0</v>
      </c>
      <c r="AJ2179" s="493" t="n">
        <v>0</v>
      </c>
      <c r="AK2179" s="493" t="n">
        <v>48</v>
      </c>
      <c r="AL2179" s="493" t="n">
        <v>0</v>
      </c>
      <c r="AM2179" s="493" t="n">
        <v>0</v>
      </c>
      <c r="AN2179" s="493" t="n">
        <v>45</v>
      </c>
      <c r="AO2179" s="493" t="n">
        <v>0</v>
      </c>
      <c r="AP2179" s="493" t="n">
        <v>0</v>
      </c>
      <c r="AQ2179" s="493" t="n">
        <v>0</v>
      </c>
      <c r="AR2179" s="493" t="n">
        <v>0</v>
      </c>
      <c r="AS2179" s="493" t="n">
        <v>0</v>
      </c>
      <c r="AT2179" s="493" t="n">
        <v>0</v>
      </c>
      <c r="AU2179" s="493" t="n">
        <v>0</v>
      </c>
      <c r="AV2179" s="493" t="n">
        <v>0</v>
      </c>
      <c r="AW2179" s="493" t="n">
        <v>0</v>
      </c>
      <c r="AX2179" s="493" t="n">
        <v>0</v>
      </c>
      <c r="AY2179" s="493" t="n">
        <v>0</v>
      </c>
      <c r="AZ2179" s="493" t="n">
        <v>0</v>
      </c>
      <c r="BA2179" s="493" t="n">
        <v>0</v>
      </c>
      <c r="BB2179" s="493" t="n">
        <v>0</v>
      </c>
      <c r="BC2179" s="493" t="n">
        <v>0</v>
      </c>
      <c r="BD2179" s="493" t="n">
        <v>0</v>
      </c>
      <c r="BE2179" s="493" t="n">
        <v>0</v>
      </c>
      <c r="BF2179" s="493" t="n">
        <v>0</v>
      </c>
      <c r="BG2179" s="493" t="n">
        <v>0</v>
      </c>
      <c r="BH2179" s="493" t="n">
        <v>0</v>
      </c>
      <c r="BI2179" s="493" t="n">
        <v>0</v>
      </c>
      <c r="BJ2179" s="493" t="n">
        <v>0</v>
      </c>
      <c r="BK2179" s="493" t="n">
        <v>0</v>
      </c>
      <c r="BL2179" s="493" t="n">
        <v>0</v>
      </c>
      <c r="BM2179" s="493" t="n">
        <v>0</v>
      </c>
      <c r="BN2179" s="493" t="n">
        <v>0</v>
      </c>
      <c r="BO2179" s="493" t="n">
        <v>0</v>
      </c>
      <c r="BP2179" s="493" t="n">
        <v>0</v>
      </c>
      <c r="BQ2179" s="493" t="n">
        <v>0</v>
      </c>
      <c r="BR2179" s="493" t="n">
        <v>0</v>
      </c>
      <c r="BS2179" s="493" t="n">
        <v>0</v>
      </c>
      <c r="BT2179" s="493" t="n">
        <v>0</v>
      </c>
      <c r="BU2179" s="493" t="n">
        <v>0</v>
      </c>
      <c r="BV2179" s="493" t="n">
        <v>0</v>
      </c>
      <c r="BW2179" s="493" t="n">
        <v>0</v>
      </c>
    </row>
    <row r="2180">
      <c r="A2180" t="inlineStr">
        <is>
          <t>[C9D1] Angiotensin-II 길항제, 고혈압제 (C2) 혹은 이뇨제 복합제제</t>
        </is>
      </c>
      <c r="B2180" t="inlineStr">
        <is>
          <t>삼아제약</t>
        </is>
      </c>
      <c r="C2180" t="inlineStr">
        <is>
          <t>카바딜 플러스</t>
        </is>
      </c>
      <c r="D2180" t="inlineStr">
        <is>
          <t>삼아제약</t>
        </is>
      </c>
      <c r="E2180" t="inlineStr">
        <is>
          <t>candesartan cilexetil,  hydrochlorothiazide</t>
        </is>
      </c>
      <c r="F2180" t="inlineStr">
        <is>
          <t>종합병원</t>
        </is>
      </c>
      <c r="G2180" t="inlineStr">
        <is>
          <t>Generic</t>
        </is>
      </c>
      <c r="H2180" s="493" t="n">
        <v>0</v>
      </c>
      <c r="I2180" s="493" t="n">
        <v>0</v>
      </c>
      <c r="J2180" s="493" t="n">
        <v>0</v>
      </c>
      <c r="K2180" s="493" t="n">
        <v>0</v>
      </c>
      <c r="L2180" s="493" t="n">
        <v>0</v>
      </c>
      <c r="M2180" s="493" t="n">
        <v>0</v>
      </c>
      <c r="N2180" s="493" t="n">
        <v>0</v>
      </c>
      <c r="O2180" s="493" t="n">
        <v>0</v>
      </c>
      <c r="P2180" s="493" t="n">
        <v>0</v>
      </c>
      <c r="Q2180" s="493" t="n">
        <v>123.6</v>
      </c>
      <c r="R2180" s="493" t="n">
        <v>0</v>
      </c>
      <c r="S2180" s="493" t="n">
        <v>0</v>
      </c>
      <c r="T2180" s="493" t="n">
        <v>0</v>
      </c>
      <c r="U2180" s="493" t="n">
        <v>0</v>
      </c>
      <c r="V2180" s="493" t="n">
        <v>0</v>
      </c>
      <c r="W2180" s="493" t="n">
        <v>0</v>
      </c>
      <c r="X2180" s="493" t="n">
        <v>0</v>
      </c>
      <c r="Y2180" s="493" t="n">
        <v>0</v>
      </c>
      <c r="Z2180" s="493" t="n">
        <v>0</v>
      </c>
      <c r="AA2180" s="493" t="n">
        <v>0</v>
      </c>
      <c r="AB2180" s="493" t="n">
        <v>0</v>
      </c>
      <c r="AC2180" s="493" t="n">
        <v>0</v>
      </c>
      <c r="AD2180" s="493" t="n">
        <v>0</v>
      </c>
      <c r="AE2180" s="493" t="n">
        <v>0</v>
      </c>
      <c r="AF2180" s="493" t="n">
        <v>0</v>
      </c>
      <c r="AG2180" s="493" t="n">
        <v>0</v>
      </c>
      <c r="AH2180" s="493" t="n">
        <v>0</v>
      </c>
      <c r="AI2180" s="493" t="n">
        <v>0</v>
      </c>
      <c r="AJ2180" s="493" t="n">
        <v>0</v>
      </c>
      <c r="AK2180" s="493" t="n">
        <v>0</v>
      </c>
      <c r="AL2180" s="493" t="n">
        <v>0</v>
      </c>
      <c r="AM2180" s="493" t="n">
        <v>0</v>
      </c>
      <c r="AN2180" s="493" t="n">
        <v>0</v>
      </c>
      <c r="AO2180" s="493" t="n">
        <v>0</v>
      </c>
      <c r="AP2180" s="493" t="n">
        <v>0</v>
      </c>
      <c r="AQ2180" s="493" t="n">
        <v>0</v>
      </c>
      <c r="AR2180" s="493" t="n">
        <v>0</v>
      </c>
      <c r="AS2180" s="493" t="n">
        <v>0</v>
      </c>
      <c r="AT2180" s="493" t="n">
        <v>0</v>
      </c>
      <c r="AU2180" s="493" t="n">
        <v>0</v>
      </c>
      <c r="AV2180" s="493" t="n">
        <v>0</v>
      </c>
      <c r="AW2180" s="493" t="n">
        <v>0</v>
      </c>
      <c r="AX2180" s="493" t="n">
        <v>0</v>
      </c>
      <c r="AY2180" s="493" t="n">
        <v>0</v>
      </c>
      <c r="AZ2180" s="493" t="n">
        <v>0</v>
      </c>
      <c r="BA2180" s="493" t="n">
        <v>0</v>
      </c>
      <c r="BB2180" s="493" t="n">
        <v>0</v>
      </c>
      <c r="BC2180" s="493" t="n">
        <v>0</v>
      </c>
      <c r="BD2180" s="493" t="n">
        <v>0</v>
      </c>
      <c r="BE2180" s="493" t="n">
        <v>0</v>
      </c>
      <c r="BF2180" s="493" t="n">
        <v>0</v>
      </c>
      <c r="BG2180" s="493" t="n">
        <v>0</v>
      </c>
      <c r="BH2180" s="493" t="n">
        <v>0</v>
      </c>
      <c r="BI2180" s="493" t="n">
        <v>0</v>
      </c>
      <c r="BJ2180" s="493" t="n">
        <v>0</v>
      </c>
      <c r="BK2180" s="493" t="n">
        <v>0</v>
      </c>
      <c r="BL2180" s="493" t="n">
        <v>0</v>
      </c>
      <c r="BM2180" s="493" t="n">
        <v>0</v>
      </c>
      <c r="BN2180" s="493" t="n">
        <v>0</v>
      </c>
      <c r="BO2180" s="493" t="n">
        <v>0</v>
      </c>
      <c r="BP2180" s="493" t="n">
        <v>0</v>
      </c>
      <c r="BQ2180" s="493" t="n">
        <v>0</v>
      </c>
      <c r="BR2180" s="493" t="n">
        <v>0</v>
      </c>
      <c r="BS2180" s="493" t="n">
        <v>0</v>
      </c>
      <c r="BT2180" s="493" t="n">
        <v>0</v>
      </c>
      <c r="BU2180" s="493" t="n">
        <v>0</v>
      </c>
      <c r="BV2180" s="493" t="n">
        <v>0</v>
      </c>
      <c r="BW2180" s="493" t="n">
        <v>0</v>
      </c>
    </row>
    <row r="2181">
      <c r="A2181" t="inlineStr">
        <is>
          <t>[C9D1] Angiotensin-II 길항제, 고혈압제 (C2) 혹은 이뇨제 복합제제</t>
        </is>
      </c>
      <c r="B2181" t="inlineStr">
        <is>
          <t>삼아제약</t>
        </is>
      </c>
      <c r="C2181" t="inlineStr">
        <is>
          <t>카바딜 플러스</t>
        </is>
      </c>
      <c r="D2181" t="inlineStr">
        <is>
          <t>삼아제약</t>
        </is>
      </c>
      <c r="E2181" t="inlineStr">
        <is>
          <t>candesartan cilexetil,  hydrochlorothiazide</t>
        </is>
      </c>
      <c r="F2181" t="inlineStr">
        <is>
          <t>병원</t>
        </is>
      </c>
      <c r="G2181" t="inlineStr">
        <is>
          <t>Generic</t>
        </is>
      </c>
      <c r="H2181" s="493" t="n">
        <v>0</v>
      </c>
      <c r="I2181" s="493" t="n">
        <v>0</v>
      </c>
      <c r="J2181" s="493" t="n">
        <v>0</v>
      </c>
      <c r="K2181" s="493" t="n">
        <v>0</v>
      </c>
      <c r="L2181" s="493" t="n">
        <v>0</v>
      </c>
      <c r="M2181" s="493" t="n">
        <v>0</v>
      </c>
      <c r="N2181" s="493" t="n">
        <v>0</v>
      </c>
      <c r="O2181" s="493" t="n">
        <v>240</v>
      </c>
      <c r="P2181" s="493" t="n">
        <v>960</v>
      </c>
      <c r="Q2181" s="493" t="n">
        <v>240</v>
      </c>
      <c r="R2181" s="493" t="n">
        <v>0</v>
      </c>
      <c r="S2181" s="493" t="n">
        <v>1440.6</v>
      </c>
      <c r="T2181" s="493" t="n">
        <v>0</v>
      </c>
      <c r="U2181" s="493" t="n">
        <v>0</v>
      </c>
      <c r="V2181" s="493" t="n">
        <v>720</v>
      </c>
      <c r="W2181" s="493" t="n">
        <v>0</v>
      </c>
      <c r="X2181" s="493" t="n">
        <v>0</v>
      </c>
      <c r="Y2181" s="493" t="n">
        <v>1082.7</v>
      </c>
      <c r="Z2181" s="493" t="n">
        <v>0</v>
      </c>
      <c r="AA2181" s="493" t="n">
        <v>0</v>
      </c>
      <c r="AB2181" s="493" t="n">
        <v>1080</v>
      </c>
      <c r="AC2181" s="493" t="n">
        <v>0</v>
      </c>
      <c r="AD2181" s="493" t="n">
        <v>0</v>
      </c>
      <c r="AE2181" s="493" t="n">
        <v>1082.7</v>
      </c>
      <c r="AF2181" s="493" t="n">
        <v>0</v>
      </c>
      <c r="AG2181" s="493" t="n">
        <v>0</v>
      </c>
      <c r="AH2181" s="493" t="n">
        <v>720</v>
      </c>
      <c r="AI2181" s="493" t="n">
        <v>0</v>
      </c>
      <c r="AJ2181" s="493" t="n">
        <v>0</v>
      </c>
      <c r="AK2181" s="493" t="n">
        <v>0</v>
      </c>
      <c r="AL2181" s="493" t="n">
        <v>0</v>
      </c>
      <c r="AM2181" s="493" t="n">
        <v>0</v>
      </c>
      <c r="AN2181" s="493" t="n">
        <v>0</v>
      </c>
      <c r="AO2181" s="493" t="n">
        <v>0</v>
      </c>
      <c r="AP2181" s="493" t="n">
        <v>0</v>
      </c>
      <c r="AQ2181" s="493" t="n">
        <v>0</v>
      </c>
      <c r="AR2181" s="493" t="n">
        <v>0</v>
      </c>
      <c r="AS2181" s="493" t="n">
        <v>0</v>
      </c>
      <c r="AT2181" s="493" t="n">
        <v>0</v>
      </c>
      <c r="AU2181" s="493" t="n">
        <v>0</v>
      </c>
      <c r="AV2181" s="493" t="n">
        <v>0</v>
      </c>
      <c r="AW2181" s="493" t="n">
        <v>0</v>
      </c>
      <c r="AX2181" s="493" t="n">
        <v>0</v>
      </c>
      <c r="AY2181" s="493" t="n">
        <v>0</v>
      </c>
      <c r="AZ2181" s="493" t="n">
        <v>0</v>
      </c>
      <c r="BA2181" s="493" t="n">
        <v>0</v>
      </c>
      <c r="BB2181" s="493" t="n">
        <v>0</v>
      </c>
      <c r="BC2181" s="493" t="n">
        <v>0</v>
      </c>
      <c r="BD2181" s="493" t="n">
        <v>0</v>
      </c>
      <c r="BE2181" s="493" t="n">
        <v>0</v>
      </c>
      <c r="BF2181" s="493" t="n">
        <v>0</v>
      </c>
      <c r="BG2181" s="493" t="n">
        <v>0</v>
      </c>
      <c r="BH2181" s="493" t="n">
        <v>0</v>
      </c>
      <c r="BI2181" s="493" t="n">
        <v>0</v>
      </c>
      <c r="BJ2181" s="493" t="n">
        <v>0</v>
      </c>
      <c r="BK2181" s="493" t="n">
        <v>0</v>
      </c>
      <c r="BL2181" s="493" t="n">
        <v>0</v>
      </c>
      <c r="BM2181" s="493" t="n">
        <v>0</v>
      </c>
      <c r="BN2181" s="493" t="n">
        <v>0</v>
      </c>
      <c r="BO2181" s="493" t="n">
        <v>0</v>
      </c>
      <c r="BP2181" s="493" t="n">
        <v>0</v>
      </c>
      <c r="BQ2181" s="493" t="n">
        <v>0</v>
      </c>
      <c r="BR2181" s="493" t="n">
        <v>0</v>
      </c>
      <c r="BS2181" s="493" t="n">
        <v>0</v>
      </c>
      <c r="BT2181" s="493" t="n">
        <v>0</v>
      </c>
      <c r="BU2181" s="493" t="n">
        <v>0</v>
      </c>
      <c r="BV2181" s="493" t="n">
        <v>0</v>
      </c>
      <c r="BW2181" s="493" t="n">
        <v>0</v>
      </c>
    </row>
    <row r="2182">
      <c r="A2182" t="inlineStr">
        <is>
          <t>[C9D1] Angiotensin-II 길항제, 고혈압제 (C2) 혹은 이뇨제 복합제제</t>
        </is>
      </c>
      <c r="B2182" t="inlineStr">
        <is>
          <t>삼아제약</t>
        </is>
      </c>
      <c r="C2182" t="inlineStr">
        <is>
          <t>카바딜 플러스</t>
        </is>
      </c>
      <c r="D2182" t="inlineStr">
        <is>
          <t>삼아제약</t>
        </is>
      </c>
      <c r="E2182" t="inlineStr">
        <is>
          <t>candesartan cilexetil,  hydrochlorothiazide</t>
        </is>
      </c>
      <c r="F2182" t="inlineStr">
        <is>
          <t>의원</t>
        </is>
      </c>
      <c r="G2182" t="inlineStr">
        <is>
          <t>Generic</t>
        </is>
      </c>
      <c r="H2182" s="493" t="n">
        <v>5140.4</v>
      </c>
      <c r="I2182" s="493" t="n">
        <v>4362.9</v>
      </c>
      <c r="J2182" s="493" t="n">
        <v>5771.7</v>
      </c>
      <c r="K2182" s="493" t="n">
        <v>4475.4</v>
      </c>
      <c r="L2182" s="493" t="n">
        <v>4561.2</v>
      </c>
      <c r="M2182" s="493" t="n">
        <v>3964.8</v>
      </c>
      <c r="N2182" s="493" t="n">
        <v>4986.1</v>
      </c>
      <c r="O2182" s="493" t="n">
        <v>4198.5</v>
      </c>
      <c r="P2182" s="493" t="n">
        <v>4308.6</v>
      </c>
      <c r="Q2182" s="493" t="n">
        <v>4131.9</v>
      </c>
      <c r="R2182" s="493" t="n">
        <v>4209</v>
      </c>
      <c r="S2182" s="493" t="n">
        <v>4893.3</v>
      </c>
      <c r="T2182" s="493" t="n">
        <v>4738.8</v>
      </c>
      <c r="U2182" s="493" t="n">
        <v>3746.7</v>
      </c>
      <c r="V2182" s="493" t="n">
        <v>5506.9</v>
      </c>
      <c r="W2182" s="493" t="n">
        <v>3538.74</v>
      </c>
      <c r="X2182" s="493" t="n">
        <v>4811.4</v>
      </c>
      <c r="Y2182" s="493" t="n">
        <v>4409.4</v>
      </c>
      <c r="Z2182" s="493" t="n">
        <v>3888.81</v>
      </c>
      <c r="AA2182" s="493" t="n">
        <v>3689.7</v>
      </c>
      <c r="AB2182" s="493" t="n">
        <v>4703.4</v>
      </c>
      <c r="AC2182" s="493" t="n">
        <v>4007.7</v>
      </c>
      <c r="AD2182" s="493" t="n">
        <v>3009.6</v>
      </c>
      <c r="AE2182" s="493" t="n">
        <v>3249.9</v>
      </c>
      <c r="AF2182" s="493" t="n">
        <v>3550.2</v>
      </c>
      <c r="AG2182" s="493" t="n">
        <v>2296.2</v>
      </c>
      <c r="AH2182" s="493" t="n">
        <v>3459.3</v>
      </c>
      <c r="AI2182" s="493" t="n">
        <v>2701.7</v>
      </c>
      <c r="AJ2182" s="493" t="n">
        <v>2853.6</v>
      </c>
      <c r="AK2182" s="493" t="n">
        <v>2604</v>
      </c>
      <c r="AL2182" s="493" t="n">
        <v>3194.1</v>
      </c>
      <c r="AM2182" s="493" t="n">
        <v>2690.7</v>
      </c>
      <c r="AN2182" s="493" t="n">
        <v>2874</v>
      </c>
      <c r="AO2182" s="493" t="n">
        <v>3380.4</v>
      </c>
      <c r="AP2182" s="493" t="n">
        <v>2104.5</v>
      </c>
      <c r="AQ2182" s="493" t="n">
        <v>2132.4</v>
      </c>
      <c r="AR2182" s="493" t="n">
        <v>2731.8</v>
      </c>
      <c r="AS2182" s="493" t="n">
        <v>2065.5</v>
      </c>
      <c r="AT2182" s="493" t="n">
        <v>2997.9</v>
      </c>
      <c r="AU2182" s="493" t="n">
        <v>2178.6</v>
      </c>
      <c r="AV2182" s="493" t="n">
        <v>2589.6</v>
      </c>
      <c r="AW2182" s="493" t="n">
        <v>1850.4</v>
      </c>
      <c r="AX2182" s="493" t="n">
        <v>2010</v>
      </c>
      <c r="AY2182" s="493" t="n">
        <v>2580.8</v>
      </c>
      <c r="AZ2182" s="493" t="n">
        <v>1499.7</v>
      </c>
      <c r="BA2182" s="493" t="n">
        <v>2610.9</v>
      </c>
      <c r="BB2182" s="493" t="n">
        <v>0</v>
      </c>
      <c r="BC2182" s="493" t="n">
        <v>3507.6</v>
      </c>
      <c r="BD2182" s="493" t="n">
        <v>1600.8</v>
      </c>
      <c r="BE2182" s="493" t="n">
        <v>2996</v>
      </c>
      <c r="BF2182" s="493" t="n">
        <v>0</v>
      </c>
      <c r="BG2182" s="493" t="n">
        <v>2247</v>
      </c>
      <c r="BH2182" s="493" t="n">
        <v>2215.5</v>
      </c>
      <c r="BI2182" s="493" t="n">
        <v>2092.8</v>
      </c>
      <c r="BJ2182" s="493" t="n">
        <v>2117.4</v>
      </c>
      <c r="BK2182" s="493" t="n">
        <v>2769</v>
      </c>
      <c r="BL2182" s="493" t="n">
        <v>2475.3</v>
      </c>
      <c r="BM2182" s="493" t="n">
        <v>3175.8</v>
      </c>
      <c r="BN2182" s="493" t="n">
        <v>1782.9</v>
      </c>
      <c r="BO2182" s="493" t="n">
        <v>3653.7</v>
      </c>
      <c r="BP2182" s="493" t="n">
        <v>0</v>
      </c>
      <c r="BQ2182" s="493" t="n">
        <v>0</v>
      </c>
      <c r="BR2182" s="493" t="n">
        <v>0</v>
      </c>
      <c r="BS2182" s="493" t="n">
        <v>0</v>
      </c>
      <c r="BT2182" s="493" t="n">
        <v>0</v>
      </c>
      <c r="BU2182" s="493" t="n">
        <v>0</v>
      </c>
      <c r="BV2182" s="493" t="n">
        <v>0</v>
      </c>
      <c r="BW2182" s="493" t="n">
        <v>0</v>
      </c>
    </row>
    <row r="2183">
      <c r="A2183" t="inlineStr">
        <is>
          <t>[C9D1] Angiotensin-II 길항제, 고혈압제 (C2) 혹은 이뇨제 복합제제</t>
        </is>
      </c>
      <c r="B2183" t="inlineStr">
        <is>
          <t>삼익제약</t>
        </is>
      </c>
      <c r="C2183" t="inlineStr">
        <is>
          <t>베르텔 플러스</t>
        </is>
      </c>
      <c r="D2183" t="inlineStr">
        <is>
          <t>삼익제약</t>
        </is>
      </c>
      <c r="E2183" t="inlineStr">
        <is>
          <t>hydrochlorothiazide,  telmisartan</t>
        </is>
      </c>
      <c r="F2183" t="inlineStr">
        <is>
          <t>병원</t>
        </is>
      </c>
      <c r="G2183" t="inlineStr">
        <is>
          <t>Generic</t>
        </is>
      </c>
      <c r="H2183" s="493" t="n">
        <v>0</v>
      </c>
      <c r="I2183" s="493" t="n">
        <v>0</v>
      </c>
      <c r="J2183" s="493" t="n">
        <v>0</v>
      </c>
      <c r="K2183" s="493" t="n">
        <v>0</v>
      </c>
      <c r="L2183" s="493" t="n">
        <v>0</v>
      </c>
      <c r="M2183" s="493" t="n">
        <v>0</v>
      </c>
      <c r="N2183" s="493" t="n">
        <v>0</v>
      </c>
      <c r="O2183" s="493" t="n">
        <v>0</v>
      </c>
      <c r="P2183" s="493" t="n">
        <v>0</v>
      </c>
      <c r="Q2183" s="493" t="n">
        <v>0</v>
      </c>
      <c r="R2183" s="493" t="n">
        <v>0</v>
      </c>
      <c r="S2183" s="493" t="n">
        <v>0</v>
      </c>
      <c r="T2183" s="493" t="n">
        <v>155.1</v>
      </c>
      <c r="U2183" s="493" t="n">
        <v>0</v>
      </c>
      <c r="V2183" s="493" t="n">
        <v>0</v>
      </c>
      <c r="W2183" s="493" t="n">
        <v>0</v>
      </c>
      <c r="X2183" s="493" t="n">
        <v>0</v>
      </c>
      <c r="Y2183" s="493" t="n">
        <v>0</v>
      </c>
      <c r="Z2183" s="493" t="n">
        <v>0</v>
      </c>
      <c r="AA2183" s="493" t="n">
        <v>0</v>
      </c>
      <c r="AB2183" s="493" t="n">
        <v>840</v>
      </c>
      <c r="AC2183" s="493" t="n">
        <v>1988</v>
      </c>
      <c r="AD2183" s="493" t="n">
        <v>2444</v>
      </c>
      <c r="AE2183" s="493" t="n">
        <v>1976</v>
      </c>
      <c r="AF2183" s="493" t="n">
        <v>4560</v>
      </c>
      <c r="AG2183" s="493" t="n">
        <v>5876</v>
      </c>
      <c r="AH2183" s="493" t="n">
        <v>6002.75</v>
      </c>
      <c r="AI2183" s="493" t="n">
        <v>4227.2</v>
      </c>
      <c r="AJ2183" s="493" t="n">
        <v>4224.9</v>
      </c>
      <c r="AK2183" s="493" t="n">
        <v>6292</v>
      </c>
      <c r="AL2183" s="493" t="n">
        <v>13583.95</v>
      </c>
      <c r="AM2183" s="493" t="n">
        <v>9947.66</v>
      </c>
      <c r="AN2183" s="493" t="n">
        <v>10292.54</v>
      </c>
      <c r="AO2183" s="493" t="n">
        <v>12112.5</v>
      </c>
      <c r="AP2183" s="493" t="n">
        <v>9896</v>
      </c>
      <c r="AQ2183" s="493" t="n">
        <v>4972</v>
      </c>
      <c r="AR2183" s="493" t="n">
        <v>6680</v>
      </c>
      <c r="AS2183" s="493" t="n">
        <v>1580</v>
      </c>
      <c r="AT2183" s="493" t="n">
        <v>2792</v>
      </c>
      <c r="AU2183" s="493" t="n">
        <v>2153.7</v>
      </c>
      <c r="AV2183" s="493" t="n">
        <v>5324.8</v>
      </c>
      <c r="AW2183" s="493" t="n">
        <v>3790.38</v>
      </c>
      <c r="AX2183" s="493" t="n">
        <v>4748.1</v>
      </c>
      <c r="AY2183" s="493" t="n">
        <v>3165.45</v>
      </c>
      <c r="AZ2183" s="493" t="n">
        <v>0</v>
      </c>
      <c r="BA2183" s="493" t="n">
        <v>3725.65</v>
      </c>
      <c r="BB2183" s="493" t="n">
        <v>2882.4</v>
      </c>
      <c r="BC2183" s="493" t="n">
        <v>3176.05</v>
      </c>
      <c r="BD2183" s="493" t="n">
        <v>2593.05</v>
      </c>
      <c r="BE2183" s="493" t="n">
        <v>3597.5</v>
      </c>
      <c r="BF2183" s="493" t="n">
        <v>2217.55</v>
      </c>
      <c r="BG2183" s="493" t="n">
        <v>4682.61</v>
      </c>
      <c r="BH2183" s="493" t="n">
        <v>2557.46</v>
      </c>
      <c r="BI2183" s="493" t="n">
        <v>0</v>
      </c>
      <c r="BJ2183" s="493" t="n">
        <v>1593.79</v>
      </c>
      <c r="BK2183" s="493" t="n">
        <v>0</v>
      </c>
      <c r="BL2183" s="493" t="n">
        <v>1925.54</v>
      </c>
      <c r="BM2183" s="493" t="n">
        <v>0</v>
      </c>
      <c r="BN2183" s="493" t="n">
        <v>0</v>
      </c>
      <c r="BO2183" s="493" t="n">
        <v>2050.32</v>
      </c>
      <c r="BP2183" s="493" t="n">
        <v>0</v>
      </c>
      <c r="BQ2183" s="493" t="n">
        <v>0</v>
      </c>
      <c r="BR2183" s="493" t="n">
        <v>0</v>
      </c>
      <c r="BS2183" s="493" t="n">
        <v>0</v>
      </c>
      <c r="BT2183" s="493" t="n">
        <v>0</v>
      </c>
      <c r="BU2183" s="493" t="n">
        <v>0</v>
      </c>
      <c r="BV2183" s="493" t="n">
        <v>0</v>
      </c>
      <c r="BW2183" s="493" t="n">
        <v>0</v>
      </c>
    </row>
    <row r="2184">
      <c r="A2184" t="inlineStr">
        <is>
          <t>[C9D1] Angiotensin-II 길항제, 고혈압제 (C2) 혹은 이뇨제 복합제제</t>
        </is>
      </c>
      <c r="B2184" t="inlineStr">
        <is>
          <t>삼익제약</t>
        </is>
      </c>
      <c r="C2184" t="inlineStr">
        <is>
          <t>베르텔 플러스</t>
        </is>
      </c>
      <c r="D2184" t="inlineStr">
        <is>
          <t>삼익제약</t>
        </is>
      </c>
      <c r="E2184" t="inlineStr">
        <is>
          <t>hydrochlorothiazide,  telmisartan</t>
        </is>
      </c>
      <c r="F2184" t="inlineStr">
        <is>
          <t>의원</t>
        </is>
      </c>
      <c r="G2184" t="inlineStr">
        <is>
          <t>Generic</t>
        </is>
      </c>
      <c r="H2184" s="493" t="n">
        <v>0</v>
      </c>
      <c r="I2184" s="493" t="n">
        <v>0</v>
      </c>
      <c r="J2184" s="493" t="n">
        <v>0</v>
      </c>
      <c r="K2184" s="493" t="n">
        <v>0</v>
      </c>
      <c r="L2184" s="493" t="n">
        <v>0</v>
      </c>
      <c r="M2184" s="493" t="n">
        <v>0</v>
      </c>
      <c r="N2184" s="493" t="n">
        <v>0</v>
      </c>
      <c r="O2184" s="493" t="n">
        <v>0</v>
      </c>
      <c r="P2184" s="493" t="n">
        <v>0</v>
      </c>
      <c r="Q2184" s="493" t="n">
        <v>0</v>
      </c>
      <c r="R2184" s="493" t="n">
        <v>0</v>
      </c>
      <c r="S2184" s="493" t="n">
        <v>17860.98</v>
      </c>
      <c r="T2184" s="493" t="n">
        <v>11102.6</v>
      </c>
      <c r="U2184" s="493" t="n">
        <v>11665.96</v>
      </c>
      <c r="V2184" s="493" t="n">
        <v>7149.14</v>
      </c>
      <c r="W2184" s="493" t="n">
        <v>8712.33</v>
      </c>
      <c r="X2184" s="493" t="n">
        <v>8888.799999999999</v>
      </c>
      <c r="Y2184" s="493" t="n">
        <v>10631.71</v>
      </c>
      <c r="Z2184" s="493" t="n">
        <v>7281.77</v>
      </c>
      <c r="AA2184" s="493" t="n">
        <v>8551.01</v>
      </c>
      <c r="AB2184" s="493" t="n">
        <v>9032.209999999999</v>
      </c>
      <c r="AC2184" s="493" t="n">
        <v>11049.34</v>
      </c>
      <c r="AD2184" s="493" t="n">
        <v>8852.5</v>
      </c>
      <c r="AE2184" s="493" t="n">
        <v>15723.22</v>
      </c>
      <c r="AF2184" s="493" t="n">
        <v>14081.27</v>
      </c>
      <c r="AG2184" s="493" t="n">
        <v>16064.4</v>
      </c>
      <c r="AH2184" s="493" t="n">
        <v>15008.52</v>
      </c>
      <c r="AI2184" s="493" t="n">
        <v>14135.3</v>
      </c>
      <c r="AJ2184" s="493" t="n">
        <v>16403.64</v>
      </c>
      <c r="AK2184" s="493" t="n">
        <v>16591.38</v>
      </c>
      <c r="AL2184" s="493" t="n">
        <v>13380.21</v>
      </c>
      <c r="AM2184" s="493" t="n">
        <v>11490.08</v>
      </c>
      <c r="AN2184" s="493" t="n">
        <v>8205.120000000001</v>
      </c>
      <c r="AO2184" s="493" t="n">
        <v>11759.18</v>
      </c>
      <c r="AP2184" s="493" t="n">
        <v>10218.28</v>
      </c>
      <c r="AQ2184" s="493" t="n">
        <v>10391.19</v>
      </c>
      <c r="AR2184" s="493" t="n">
        <v>10837.69</v>
      </c>
      <c r="AS2184" s="493" t="n">
        <v>11113.45</v>
      </c>
      <c r="AT2184" s="493" t="n">
        <v>10760.19</v>
      </c>
      <c r="AU2184" s="493" t="n">
        <v>10659.96</v>
      </c>
      <c r="AV2184" s="493" t="n">
        <v>9205.17</v>
      </c>
      <c r="AW2184" s="493" t="n">
        <v>10968.76</v>
      </c>
      <c r="AX2184" s="493" t="n">
        <v>7862.38</v>
      </c>
      <c r="AY2184" s="493" t="n">
        <v>11692.22</v>
      </c>
      <c r="AZ2184" s="493" t="n">
        <v>6358.56</v>
      </c>
      <c r="BA2184" s="493" t="n">
        <v>6422.39</v>
      </c>
      <c r="BB2184" s="493" t="n">
        <v>4476.66</v>
      </c>
      <c r="BC2184" s="493" t="n">
        <v>5413.98</v>
      </c>
      <c r="BD2184" s="493" t="n">
        <v>1716.6</v>
      </c>
      <c r="BE2184" s="493" t="n">
        <v>370.41</v>
      </c>
      <c r="BF2184" s="493" t="n">
        <v>1230.3</v>
      </c>
      <c r="BG2184" s="493" t="n">
        <v>632.1</v>
      </c>
      <c r="BH2184" s="493" t="n">
        <v>912.9</v>
      </c>
      <c r="BI2184" s="493" t="n">
        <v>0</v>
      </c>
      <c r="BJ2184" s="493" t="n">
        <v>1581</v>
      </c>
      <c r="BK2184" s="493" t="n">
        <v>0</v>
      </c>
      <c r="BL2184" s="493" t="n">
        <v>589.5</v>
      </c>
      <c r="BM2184" s="493" t="n">
        <v>0</v>
      </c>
      <c r="BN2184" s="493" t="n">
        <v>0</v>
      </c>
      <c r="BO2184" s="493" t="n">
        <v>409.8</v>
      </c>
      <c r="BP2184" s="493" t="n">
        <v>0</v>
      </c>
      <c r="BQ2184" s="493" t="n">
        <v>0</v>
      </c>
      <c r="BR2184" s="493" t="n">
        <v>0</v>
      </c>
      <c r="BS2184" s="493" t="n">
        <v>0</v>
      </c>
      <c r="BT2184" s="493" t="n">
        <v>0</v>
      </c>
      <c r="BU2184" s="493" t="n">
        <v>0</v>
      </c>
      <c r="BV2184" s="493" t="n">
        <v>0</v>
      </c>
      <c r="BW2184" s="493" t="n">
        <v>0</v>
      </c>
    </row>
    <row r="2185">
      <c r="A2185" t="inlineStr">
        <is>
          <t>[C9D1] Angiotensin-II 길항제, 고혈압제 (C2) 혹은 이뇨제 복합제제</t>
        </is>
      </c>
      <c r="B2185" t="inlineStr">
        <is>
          <t>삼익제약</t>
        </is>
      </c>
      <c r="C2185" t="inlineStr">
        <is>
          <t>베르텔 플러스</t>
        </is>
      </c>
      <c r="D2185" t="inlineStr">
        <is>
          <t>삼익제약</t>
        </is>
      </c>
      <c r="E2185" t="inlineStr">
        <is>
          <t>hydrochlorothiazide,  telmisartan</t>
        </is>
      </c>
      <c r="F2185" t="inlineStr">
        <is>
          <t>보건소</t>
        </is>
      </c>
      <c r="G2185" t="inlineStr">
        <is>
          <t>Generic</t>
        </is>
      </c>
      <c r="H2185" s="493" t="n">
        <v>0</v>
      </c>
      <c r="I2185" s="493" t="n">
        <v>0</v>
      </c>
      <c r="J2185" s="493" t="n">
        <v>0</v>
      </c>
      <c r="K2185" s="493" t="n">
        <v>0</v>
      </c>
      <c r="L2185" s="493" t="n">
        <v>0</v>
      </c>
      <c r="M2185" s="493" t="n">
        <v>0</v>
      </c>
      <c r="N2185" s="493" t="n">
        <v>0</v>
      </c>
      <c r="O2185" s="493" t="n">
        <v>0</v>
      </c>
      <c r="P2185" s="493" t="n">
        <v>0</v>
      </c>
      <c r="Q2185" s="493" t="n">
        <v>0</v>
      </c>
      <c r="R2185" s="493" t="n">
        <v>0</v>
      </c>
      <c r="S2185" s="493" t="n">
        <v>1002.9</v>
      </c>
      <c r="T2185" s="493" t="n">
        <v>853.2</v>
      </c>
      <c r="U2185" s="493" t="n">
        <v>0</v>
      </c>
      <c r="V2185" s="493" t="n">
        <v>910.8</v>
      </c>
      <c r="W2185" s="493" t="n">
        <v>729.6</v>
      </c>
      <c r="X2185" s="493" t="n">
        <v>1003.8</v>
      </c>
      <c r="Y2185" s="493" t="n">
        <v>1311.6</v>
      </c>
      <c r="Z2185" s="493" t="n">
        <v>837</v>
      </c>
      <c r="AA2185" s="493" t="n">
        <v>921.3</v>
      </c>
      <c r="AB2185" s="493" t="n">
        <v>1782.3</v>
      </c>
      <c r="AC2185" s="493" t="n">
        <v>993.6</v>
      </c>
      <c r="AD2185" s="493" t="n">
        <v>447.3</v>
      </c>
      <c r="AE2185" s="493" t="n">
        <v>2286</v>
      </c>
      <c r="AF2185" s="493" t="n">
        <v>898.8</v>
      </c>
      <c r="AG2185" s="493" t="n">
        <v>903</v>
      </c>
      <c r="AH2185" s="493" t="n">
        <v>1148.7</v>
      </c>
      <c r="AI2185" s="493" t="n">
        <v>508.8</v>
      </c>
      <c r="AJ2185" s="493" t="n">
        <v>1349.7</v>
      </c>
      <c r="AK2185" s="493" t="n">
        <v>1716</v>
      </c>
      <c r="AL2185" s="493" t="n">
        <v>594</v>
      </c>
      <c r="AM2185" s="493" t="n">
        <v>2238</v>
      </c>
      <c r="AN2185" s="493" t="n">
        <v>1336.2</v>
      </c>
      <c r="AO2185" s="493" t="n">
        <v>911.2</v>
      </c>
      <c r="AP2185" s="493" t="n">
        <v>1338</v>
      </c>
      <c r="AQ2185" s="493" t="n">
        <v>1206.9</v>
      </c>
      <c r="AR2185" s="493" t="n">
        <v>0</v>
      </c>
      <c r="AS2185" s="493" t="n">
        <v>826.8</v>
      </c>
      <c r="AT2185" s="493" t="n">
        <v>931.8</v>
      </c>
      <c r="AU2185" s="493" t="n">
        <v>129.6</v>
      </c>
      <c r="AV2185" s="493" t="n">
        <v>682.2</v>
      </c>
      <c r="AW2185" s="493" t="n">
        <v>635.7</v>
      </c>
      <c r="AX2185" s="493" t="n">
        <v>368.1</v>
      </c>
      <c r="AY2185" s="493" t="n">
        <v>874.2</v>
      </c>
      <c r="AZ2185" s="493" t="n">
        <v>609.3</v>
      </c>
      <c r="BA2185" s="493" t="n">
        <v>171</v>
      </c>
      <c r="BB2185" s="493" t="n">
        <v>625.8</v>
      </c>
      <c r="BC2185" s="493" t="n">
        <v>319.5</v>
      </c>
      <c r="BD2185" s="493" t="n">
        <v>0</v>
      </c>
      <c r="BE2185" s="493" t="n">
        <v>200.4</v>
      </c>
      <c r="BF2185" s="493" t="n">
        <v>203.4</v>
      </c>
      <c r="BG2185" s="493" t="n">
        <v>48</v>
      </c>
      <c r="BH2185" s="493" t="n">
        <v>142.2</v>
      </c>
      <c r="BI2185" s="493" t="n">
        <v>0</v>
      </c>
      <c r="BJ2185" s="493" t="n">
        <v>121.2</v>
      </c>
      <c r="BK2185" s="493" t="n">
        <v>0</v>
      </c>
      <c r="BL2185" s="493" t="n">
        <v>271.5</v>
      </c>
      <c r="BM2185" s="493" t="n">
        <v>0</v>
      </c>
      <c r="BN2185" s="493" t="n">
        <v>0</v>
      </c>
      <c r="BO2185" s="493" t="n">
        <v>154.8</v>
      </c>
      <c r="BP2185" s="493" t="n">
        <v>0</v>
      </c>
      <c r="BQ2185" s="493" t="n">
        <v>0</v>
      </c>
      <c r="BR2185" s="493" t="n">
        <v>0</v>
      </c>
      <c r="BS2185" s="493" t="n">
        <v>0</v>
      </c>
      <c r="BT2185" s="493" t="n">
        <v>0</v>
      </c>
      <c r="BU2185" s="493" t="n">
        <v>0</v>
      </c>
      <c r="BV2185" s="493" t="n">
        <v>0</v>
      </c>
      <c r="BW2185" s="493" t="n">
        <v>0</v>
      </c>
    </row>
    <row r="2186">
      <c r="A2186" t="inlineStr">
        <is>
          <t>[C9D1] Angiotensin-II 길항제, 고혈압제 (C2) 혹은 이뇨제 복합제제</t>
        </is>
      </c>
      <c r="B2186" t="inlineStr">
        <is>
          <t>삼익제약</t>
        </is>
      </c>
      <c r="C2186" t="inlineStr">
        <is>
          <t>세자르 플러스</t>
        </is>
      </c>
      <c r="D2186" t="inlineStr">
        <is>
          <t>삼익제약</t>
        </is>
      </c>
      <c r="E2186" t="inlineStr">
        <is>
          <t>hydrochlorothiazide,  losartan potassium</t>
        </is>
      </c>
      <c r="F2186" t="inlineStr">
        <is>
          <t>상급종합병원</t>
        </is>
      </c>
      <c r="G2186" t="inlineStr">
        <is>
          <t>Generic</t>
        </is>
      </c>
      <c r="H2186" s="493" t="n">
        <v>0</v>
      </c>
      <c r="I2186" s="493" t="n">
        <v>0</v>
      </c>
      <c r="J2186" s="493" t="n">
        <v>0</v>
      </c>
      <c r="K2186" s="493" t="n">
        <v>0</v>
      </c>
      <c r="L2186" s="493" t="n">
        <v>0</v>
      </c>
      <c r="M2186" s="493" t="n">
        <v>0</v>
      </c>
      <c r="N2186" s="493" t="n">
        <v>0</v>
      </c>
      <c r="O2186" s="493" t="n">
        <v>0</v>
      </c>
      <c r="P2186" s="493" t="n">
        <v>0</v>
      </c>
      <c r="Q2186" s="493" t="n">
        <v>0</v>
      </c>
      <c r="R2186" s="493" t="n">
        <v>0</v>
      </c>
      <c r="S2186" s="493" t="n">
        <v>0</v>
      </c>
      <c r="T2186" s="493" t="n">
        <v>0</v>
      </c>
      <c r="U2186" s="493" t="n">
        <v>0</v>
      </c>
      <c r="V2186" s="493" t="n">
        <v>0</v>
      </c>
      <c r="W2186" s="493" t="n">
        <v>0</v>
      </c>
      <c r="X2186" s="493" t="n">
        <v>0</v>
      </c>
      <c r="Y2186" s="493" t="n">
        <v>0</v>
      </c>
      <c r="Z2186" s="493" t="n">
        <v>0</v>
      </c>
      <c r="AA2186" s="493" t="n">
        <v>0</v>
      </c>
      <c r="AB2186" s="493" t="n">
        <v>0</v>
      </c>
      <c r="AC2186" s="493" t="n">
        <v>0</v>
      </c>
      <c r="AD2186" s="493" t="n">
        <v>0</v>
      </c>
      <c r="AE2186" s="493" t="n">
        <v>0</v>
      </c>
      <c r="AF2186" s="493" t="n">
        <v>0</v>
      </c>
      <c r="AG2186" s="493" t="n">
        <v>0</v>
      </c>
      <c r="AH2186" s="493" t="n">
        <v>0</v>
      </c>
      <c r="AI2186" s="493" t="n">
        <v>0</v>
      </c>
      <c r="AJ2186" s="493" t="n">
        <v>0</v>
      </c>
      <c r="AK2186" s="493" t="n">
        <v>0</v>
      </c>
      <c r="AL2186" s="493" t="n">
        <v>0</v>
      </c>
      <c r="AM2186" s="493" t="n">
        <v>0</v>
      </c>
      <c r="AN2186" s="493" t="n">
        <v>0</v>
      </c>
      <c r="AO2186" s="493" t="n">
        <v>0</v>
      </c>
      <c r="AP2186" s="493" t="n">
        <v>0</v>
      </c>
      <c r="AQ2186" s="493" t="n">
        <v>0</v>
      </c>
      <c r="AR2186" s="493" t="n">
        <v>0</v>
      </c>
      <c r="AS2186" s="493" t="n">
        <v>0</v>
      </c>
      <c r="AT2186" s="493" t="n">
        <v>1633.66</v>
      </c>
      <c r="AU2186" s="493" t="n">
        <v>0</v>
      </c>
      <c r="AV2186" s="493" t="n">
        <v>0</v>
      </c>
      <c r="AW2186" s="493" t="n">
        <v>0</v>
      </c>
      <c r="AX2186" s="493" t="n">
        <v>1597.4</v>
      </c>
      <c r="AY2186" s="493" t="n">
        <v>0</v>
      </c>
      <c r="AZ2186" s="493" t="n">
        <v>0</v>
      </c>
      <c r="BA2186" s="493" t="n">
        <v>0</v>
      </c>
      <c r="BB2186" s="493" t="n">
        <v>0</v>
      </c>
      <c r="BC2186" s="493" t="n">
        <v>0</v>
      </c>
      <c r="BD2186" s="493" t="n">
        <v>0</v>
      </c>
      <c r="BE2186" s="493" t="n">
        <v>353.64</v>
      </c>
      <c r="BF2186" s="493" t="n">
        <v>0</v>
      </c>
      <c r="BG2186" s="493" t="n">
        <v>0</v>
      </c>
      <c r="BH2186" s="493" t="n">
        <v>0</v>
      </c>
      <c r="BI2186" s="493" t="n">
        <v>614.62</v>
      </c>
      <c r="BJ2186" s="493" t="n">
        <v>0</v>
      </c>
      <c r="BK2186" s="493" t="n">
        <v>0</v>
      </c>
      <c r="BL2186" s="493" t="n">
        <v>0</v>
      </c>
      <c r="BM2186" s="493" t="n">
        <v>0</v>
      </c>
      <c r="BN2186" s="493" t="n">
        <v>0</v>
      </c>
      <c r="BO2186" s="493" t="n">
        <v>0</v>
      </c>
      <c r="BP2186" s="493" t="n">
        <v>0</v>
      </c>
      <c r="BQ2186" s="493" t="n">
        <v>0</v>
      </c>
      <c r="BR2186" s="493" t="n">
        <v>0</v>
      </c>
      <c r="BS2186" s="493" t="n">
        <v>0</v>
      </c>
      <c r="BT2186" s="493" t="n">
        <v>0</v>
      </c>
      <c r="BU2186" s="493" t="n">
        <v>0</v>
      </c>
      <c r="BV2186" s="493" t="n">
        <v>0</v>
      </c>
      <c r="BW2186" s="493" t="n">
        <v>0</v>
      </c>
    </row>
    <row r="2187">
      <c r="A2187" t="inlineStr">
        <is>
          <t>[C9D1] Angiotensin-II 길항제, 고혈압제 (C2) 혹은 이뇨제 복합제제</t>
        </is>
      </c>
      <c r="B2187" t="inlineStr">
        <is>
          <t>삼익제약</t>
        </is>
      </c>
      <c r="C2187" t="inlineStr">
        <is>
          <t>세자르 플러스</t>
        </is>
      </c>
      <c r="D2187" t="inlineStr">
        <is>
          <t>삼익제약</t>
        </is>
      </c>
      <c r="E2187" t="inlineStr">
        <is>
          <t>hydrochlorothiazide,  losartan potassium</t>
        </is>
      </c>
      <c r="F2187" t="inlineStr">
        <is>
          <t>종합병원</t>
        </is>
      </c>
      <c r="G2187" t="inlineStr">
        <is>
          <t>Generic</t>
        </is>
      </c>
      <c r="H2187" s="493" t="n">
        <v>952.3</v>
      </c>
      <c r="I2187" s="493" t="n">
        <v>2266.5</v>
      </c>
      <c r="J2187" s="493" t="n">
        <v>2212.6</v>
      </c>
      <c r="K2187" s="493" t="n">
        <v>2003.09</v>
      </c>
      <c r="L2187" s="493" t="n">
        <v>3053.6</v>
      </c>
      <c r="M2187" s="493" t="n">
        <v>607.8</v>
      </c>
      <c r="N2187" s="493" t="n">
        <v>2668.02</v>
      </c>
      <c r="O2187" s="493" t="n">
        <v>1402.8</v>
      </c>
      <c r="P2187" s="493" t="n">
        <v>2648.34</v>
      </c>
      <c r="Q2187" s="493" t="n">
        <v>2991.4</v>
      </c>
      <c r="R2187" s="493" t="n">
        <v>2615.65</v>
      </c>
      <c r="S2187" s="493" t="n">
        <v>345</v>
      </c>
      <c r="T2187" s="493" t="n">
        <v>1867.2</v>
      </c>
      <c r="U2187" s="493" t="n">
        <v>977.1</v>
      </c>
      <c r="V2187" s="493" t="n">
        <v>1047</v>
      </c>
      <c r="W2187" s="493" t="n">
        <v>1319.1</v>
      </c>
      <c r="X2187" s="493" t="n">
        <v>1285.8</v>
      </c>
      <c r="Y2187" s="493" t="n">
        <v>460.2</v>
      </c>
      <c r="Z2187" s="493" t="n">
        <v>1280.2</v>
      </c>
      <c r="AA2187" s="493" t="n">
        <v>892.5</v>
      </c>
      <c r="AB2187" s="493" t="n">
        <v>855.6</v>
      </c>
      <c r="AC2187" s="493" t="n">
        <v>1059</v>
      </c>
      <c r="AD2187" s="493" t="n">
        <v>2314.2</v>
      </c>
      <c r="AE2187" s="493" t="n">
        <v>700.8</v>
      </c>
      <c r="AF2187" s="493" t="n">
        <v>1366.5</v>
      </c>
      <c r="AG2187" s="493" t="n">
        <v>718.2</v>
      </c>
      <c r="AH2187" s="493" t="n">
        <v>1125.6</v>
      </c>
      <c r="AI2187" s="493" t="n">
        <v>767.14</v>
      </c>
      <c r="AJ2187" s="493" t="n">
        <v>1375.5</v>
      </c>
      <c r="AK2187" s="493" t="n">
        <v>966.45</v>
      </c>
      <c r="AL2187" s="493" t="n">
        <v>1396.2</v>
      </c>
      <c r="AM2187" s="493" t="n">
        <v>807.54</v>
      </c>
      <c r="AN2187" s="493" t="n">
        <v>1354.8</v>
      </c>
      <c r="AO2187" s="493" t="n">
        <v>1050.15</v>
      </c>
      <c r="AP2187" s="493" t="n">
        <v>1202.88</v>
      </c>
      <c r="AQ2187" s="493" t="n">
        <v>4401.6</v>
      </c>
      <c r="AR2187" s="493" t="n">
        <v>816.3</v>
      </c>
      <c r="AS2187" s="493" t="n">
        <v>1587.9</v>
      </c>
      <c r="AT2187" s="493" t="n">
        <v>1257.6</v>
      </c>
      <c r="AU2187" s="493" t="n">
        <v>950.13</v>
      </c>
      <c r="AV2187" s="493" t="n">
        <v>1050.8</v>
      </c>
      <c r="AW2187" s="493" t="n">
        <v>2184</v>
      </c>
      <c r="AX2187" s="493" t="n">
        <v>1644.6</v>
      </c>
      <c r="AY2187" s="493" t="n">
        <v>1619.4</v>
      </c>
      <c r="AZ2187" s="493" t="n">
        <v>2754</v>
      </c>
      <c r="BA2187" s="493" t="n">
        <v>3837.32</v>
      </c>
      <c r="BB2187" s="493" t="n">
        <v>1515.3</v>
      </c>
      <c r="BC2187" s="493" t="n">
        <v>1858.2</v>
      </c>
      <c r="BD2187" s="493" t="n">
        <v>1366.25</v>
      </c>
      <c r="BE2187" s="493" t="n">
        <v>2227.8</v>
      </c>
      <c r="BF2187" s="493" t="n">
        <v>2322</v>
      </c>
      <c r="BG2187" s="493" t="n">
        <v>5036.5</v>
      </c>
      <c r="BH2187" s="493" t="n">
        <v>6200.4</v>
      </c>
      <c r="BI2187" s="493" t="n">
        <v>6051</v>
      </c>
      <c r="BJ2187" s="493" t="n">
        <v>3877.2</v>
      </c>
      <c r="BK2187" s="493" t="n">
        <v>3956.6</v>
      </c>
      <c r="BL2187" s="493" t="n">
        <v>10092.04</v>
      </c>
      <c r="BM2187" s="493" t="n">
        <v>3037.96</v>
      </c>
      <c r="BN2187" s="493" t="n">
        <v>7885.1</v>
      </c>
      <c r="BO2187" s="493" t="n">
        <v>9259.620000000001</v>
      </c>
      <c r="BP2187" s="493" t="n">
        <v>4183.15</v>
      </c>
      <c r="BQ2187" s="493" t="n">
        <v>6223.84</v>
      </c>
      <c r="BR2187" s="493" t="n">
        <v>7391.7</v>
      </c>
      <c r="BS2187" s="493" t="n">
        <v>4327.53</v>
      </c>
      <c r="BT2187" s="493" t="n">
        <v>6666.99</v>
      </c>
      <c r="BU2187" s="493" t="n">
        <v>8834.9</v>
      </c>
      <c r="BV2187" s="493" t="n">
        <v>5946.4</v>
      </c>
      <c r="BW2187" s="493" t="n">
        <v>5476.5</v>
      </c>
    </row>
    <row r="2188">
      <c r="A2188" t="inlineStr">
        <is>
          <t>[C9D1] Angiotensin-II 길항제, 고혈압제 (C2) 혹은 이뇨제 복합제제</t>
        </is>
      </c>
      <c r="B2188" t="inlineStr">
        <is>
          <t>삼익제약</t>
        </is>
      </c>
      <c r="C2188" t="inlineStr">
        <is>
          <t>세자르 플러스</t>
        </is>
      </c>
      <c r="D2188" t="inlineStr">
        <is>
          <t>삼익제약</t>
        </is>
      </c>
      <c r="E2188" t="inlineStr">
        <is>
          <t>hydrochlorothiazide,  losartan potassium</t>
        </is>
      </c>
      <c r="F2188" t="inlineStr">
        <is>
          <t>병원</t>
        </is>
      </c>
      <c r="G2188" t="inlineStr">
        <is>
          <t>Generic</t>
        </is>
      </c>
      <c r="H2188" s="493" t="n">
        <v>33584.9</v>
      </c>
      <c r="I2188" s="493" t="n">
        <v>29398.38</v>
      </c>
      <c r="J2188" s="493" t="n">
        <v>39575</v>
      </c>
      <c r="K2188" s="493" t="n">
        <v>31831.08</v>
      </c>
      <c r="L2188" s="493" t="n">
        <v>33409.84</v>
      </c>
      <c r="M2188" s="493" t="n">
        <v>32413.75</v>
      </c>
      <c r="N2188" s="493" t="n">
        <v>29106.62</v>
      </c>
      <c r="O2188" s="493" t="n">
        <v>35231.54</v>
      </c>
      <c r="P2188" s="493" t="n">
        <v>30158.24</v>
      </c>
      <c r="Q2188" s="493" t="n">
        <v>32736.65</v>
      </c>
      <c r="R2188" s="493" t="n">
        <v>33956.95</v>
      </c>
      <c r="S2188" s="493" t="n">
        <v>15220.07</v>
      </c>
      <c r="T2188" s="493" t="n">
        <v>21289.42</v>
      </c>
      <c r="U2188" s="493" t="n">
        <v>25471.3</v>
      </c>
      <c r="V2188" s="493" t="n">
        <v>26349.04</v>
      </c>
      <c r="W2188" s="493" t="n">
        <v>27192.04</v>
      </c>
      <c r="X2188" s="493" t="n">
        <v>24648.41</v>
      </c>
      <c r="Y2188" s="493" t="n">
        <v>27115.08</v>
      </c>
      <c r="Z2188" s="493" t="n">
        <v>27302.94</v>
      </c>
      <c r="AA2188" s="493" t="n">
        <v>30742.91</v>
      </c>
      <c r="AB2188" s="493" t="n">
        <v>24170.79</v>
      </c>
      <c r="AC2188" s="493" t="n">
        <v>29958.34</v>
      </c>
      <c r="AD2188" s="493" t="n">
        <v>30067.41</v>
      </c>
      <c r="AE2188" s="493" t="n">
        <v>38763.05</v>
      </c>
      <c r="AF2188" s="493" t="n">
        <v>30022.67</v>
      </c>
      <c r="AG2188" s="493" t="n">
        <v>30436.89</v>
      </c>
      <c r="AH2188" s="493" t="n">
        <v>32870.35</v>
      </c>
      <c r="AI2188" s="493" t="n">
        <v>28232.84</v>
      </c>
      <c r="AJ2188" s="493" t="n">
        <v>33140.91</v>
      </c>
      <c r="AK2188" s="493" t="n">
        <v>32061.86</v>
      </c>
      <c r="AL2188" s="493" t="n">
        <v>33273.2</v>
      </c>
      <c r="AM2188" s="493" t="n">
        <v>32353.84</v>
      </c>
      <c r="AN2188" s="493" t="n">
        <v>34241.34</v>
      </c>
      <c r="AO2188" s="493" t="n">
        <v>33979.04</v>
      </c>
      <c r="AP2188" s="493" t="n">
        <v>35946.12</v>
      </c>
      <c r="AQ2188" s="493" t="n">
        <v>34337.53</v>
      </c>
      <c r="AR2188" s="493" t="n">
        <v>37961.45</v>
      </c>
      <c r="AS2188" s="493" t="n">
        <v>31021.5</v>
      </c>
      <c r="AT2188" s="493" t="n">
        <v>36889.22</v>
      </c>
      <c r="AU2188" s="493" t="n">
        <v>37322.49</v>
      </c>
      <c r="AV2188" s="493" t="n">
        <v>36518.14</v>
      </c>
      <c r="AW2188" s="493" t="n">
        <v>32460.45</v>
      </c>
      <c r="AX2188" s="493" t="n">
        <v>47570</v>
      </c>
      <c r="AY2188" s="493" t="n">
        <v>40360.63</v>
      </c>
      <c r="AZ2188" s="493" t="n">
        <v>36670.47</v>
      </c>
      <c r="BA2188" s="493" t="n">
        <v>38636.31</v>
      </c>
      <c r="BB2188" s="493" t="n">
        <v>39705.32</v>
      </c>
      <c r="BC2188" s="493" t="n">
        <v>43007.97</v>
      </c>
      <c r="BD2188" s="493" t="n">
        <v>42535.64</v>
      </c>
      <c r="BE2188" s="493" t="n">
        <v>38725.88</v>
      </c>
      <c r="BF2188" s="493" t="n">
        <v>43650.75</v>
      </c>
      <c r="BG2188" s="493" t="n">
        <v>43210.32</v>
      </c>
      <c r="BH2188" s="493" t="n">
        <v>41028.2</v>
      </c>
      <c r="BI2188" s="493" t="n">
        <v>38100.39</v>
      </c>
      <c r="BJ2188" s="493" t="n">
        <v>40118.92</v>
      </c>
      <c r="BK2188" s="493" t="n">
        <v>38049.75</v>
      </c>
      <c r="BL2188" s="493" t="n">
        <v>38796.95</v>
      </c>
      <c r="BM2188" s="493" t="n">
        <v>40867.05</v>
      </c>
      <c r="BN2188" s="493" t="n">
        <v>38973.1</v>
      </c>
      <c r="BO2188" s="493" t="n">
        <v>42640.29</v>
      </c>
      <c r="BP2188" s="493" t="n">
        <v>42201.3</v>
      </c>
      <c r="BQ2188" s="493" t="n">
        <v>31938.61</v>
      </c>
      <c r="BR2188" s="493" t="n">
        <v>42112.14</v>
      </c>
      <c r="BS2188" s="493" t="n">
        <v>31910.04</v>
      </c>
      <c r="BT2188" s="493" t="n">
        <v>29409.05</v>
      </c>
      <c r="BU2188" s="493" t="n">
        <v>34241.8</v>
      </c>
      <c r="BV2188" s="493" t="n">
        <v>29566.32</v>
      </c>
      <c r="BW2188" s="493" t="n">
        <v>33192.75</v>
      </c>
    </row>
    <row r="2189">
      <c r="A2189" t="inlineStr">
        <is>
          <t>[C9D1] Angiotensin-II 길항제, 고혈압제 (C2) 혹은 이뇨제 복합제제</t>
        </is>
      </c>
      <c r="B2189" t="inlineStr">
        <is>
          <t>삼익제약</t>
        </is>
      </c>
      <c r="C2189" t="inlineStr">
        <is>
          <t>세자르 플러스</t>
        </is>
      </c>
      <c r="D2189" t="inlineStr">
        <is>
          <t>삼익제약</t>
        </is>
      </c>
      <c r="E2189" t="inlineStr">
        <is>
          <t>hydrochlorothiazide,  losartan potassium</t>
        </is>
      </c>
      <c r="F2189" t="inlineStr">
        <is>
          <t>의원</t>
        </is>
      </c>
      <c r="G2189" t="inlineStr">
        <is>
          <t>Generic</t>
        </is>
      </c>
      <c r="H2189" s="493" t="n">
        <v>468964.17</v>
      </c>
      <c r="I2189" s="493" t="n">
        <v>451322.82</v>
      </c>
      <c r="J2189" s="493" t="n">
        <v>490303.4</v>
      </c>
      <c r="K2189" s="493" t="n">
        <v>526097.6800000001</v>
      </c>
      <c r="L2189" s="493" t="n">
        <v>509569.7</v>
      </c>
      <c r="M2189" s="493" t="n">
        <v>505608.98</v>
      </c>
      <c r="N2189" s="493" t="n">
        <v>543720.35</v>
      </c>
      <c r="O2189" s="493" t="n">
        <v>507853.05</v>
      </c>
      <c r="P2189" s="493" t="n">
        <v>515202.74</v>
      </c>
      <c r="Q2189" s="493" t="n">
        <v>523360.74</v>
      </c>
      <c r="R2189" s="493" t="n">
        <v>499179.84</v>
      </c>
      <c r="S2189" s="493" t="n">
        <v>430134.05</v>
      </c>
      <c r="T2189" s="493" t="n">
        <v>601023.05</v>
      </c>
      <c r="U2189" s="493" t="n">
        <v>495052.57</v>
      </c>
      <c r="V2189" s="493" t="n">
        <v>630453.49</v>
      </c>
      <c r="W2189" s="493" t="n">
        <v>566061.66</v>
      </c>
      <c r="X2189" s="493" t="n">
        <v>613460.5699999999</v>
      </c>
      <c r="Y2189" s="493" t="n">
        <v>586593.1</v>
      </c>
      <c r="Z2189" s="493" t="n">
        <v>622882.75</v>
      </c>
      <c r="AA2189" s="493" t="n">
        <v>607805.37</v>
      </c>
      <c r="AB2189" s="493" t="n">
        <v>590376.3100000001</v>
      </c>
      <c r="AC2189" s="493" t="n">
        <v>620324.3</v>
      </c>
      <c r="AD2189" s="493" t="n">
        <v>619056.5</v>
      </c>
      <c r="AE2189" s="493" t="n">
        <v>633210.8100000001</v>
      </c>
      <c r="AF2189" s="493" t="n">
        <v>592894.28</v>
      </c>
      <c r="AG2189" s="493" t="n">
        <v>544352.08</v>
      </c>
      <c r="AH2189" s="493" t="n">
        <v>583071.46</v>
      </c>
      <c r="AI2189" s="493" t="n">
        <v>539588.08</v>
      </c>
      <c r="AJ2189" s="493" t="n">
        <v>591903.52</v>
      </c>
      <c r="AK2189" s="493" t="n">
        <v>569083.73</v>
      </c>
      <c r="AL2189" s="493" t="n">
        <v>577027.1</v>
      </c>
      <c r="AM2189" s="493" t="n">
        <v>570362.5</v>
      </c>
      <c r="AN2189" s="493" t="n">
        <v>546058.24</v>
      </c>
      <c r="AO2189" s="493" t="n">
        <v>569364.74</v>
      </c>
      <c r="AP2189" s="493" t="n">
        <v>568844.7</v>
      </c>
      <c r="AQ2189" s="493" t="n">
        <v>582605.39</v>
      </c>
      <c r="AR2189" s="493" t="n">
        <v>586941.59</v>
      </c>
      <c r="AS2189" s="493" t="n">
        <v>562243.6</v>
      </c>
      <c r="AT2189" s="493" t="n">
        <v>569246.21</v>
      </c>
      <c r="AU2189" s="493" t="n">
        <v>577935.17</v>
      </c>
      <c r="AV2189" s="493" t="n">
        <v>605695.9399999999</v>
      </c>
      <c r="AW2189" s="493" t="n">
        <v>543504</v>
      </c>
      <c r="AX2189" s="493" t="n">
        <v>582411.71</v>
      </c>
      <c r="AY2189" s="493" t="n">
        <v>572434.98</v>
      </c>
      <c r="AZ2189" s="493" t="n">
        <v>562081.95</v>
      </c>
      <c r="BA2189" s="493" t="n">
        <v>584243.11</v>
      </c>
      <c r="BB2189" s="493" t="n">
        <v>550748.45</v>
      </c>
      <c r="BC2189" s="493" t="n">
        <v>616576.35</v>
      </c>
      <c r="BD2189" s="493" t="n">
        <v>550689.51</v>
      </c>
      <c r="BE2189" s="493" t="n">
        <v>546054.53</v>
      </c>
      <c r="BF2189" s="493" t="n">
        <v>553433.29</v>
      </c>
      <c r="BG2189" s="493" t="n">
        <v>594708.11</v>
      </c>
      <c r="BH2189" s="493" t="n">
        <v>581597.95</v>
      </c>
      <c r="BI2189" s="493" t="n">
        <v>569064.63</v>
      </c>
      <c r="BJ2189" s="493" t="n">
        <v>607578.52</v>
      </c>
      <c r="BK2189" s="493" t="n">
        <v>589649.9399999999</v>
      </c>
      <c r="BL2189" s="493" t="n">
        <v>664982.51</v>
      </c>
      <c r="BM2189" s="493" t="n">
        <v>578647.11</v>
      </c>
      <c r="BN2189" s="493" t="n">
        <v>597116.73</v>
      </c>
      <c r="BO2189" s="493" t="n">
        <v>664065.9300000001</v>
      </c>
      <c r="BP2189" s="493" t="n">
        <v>648410.86</v>
      </c>
      <c r="BQ2189" s="493" t="n">
        <v>603717.5600000001</v>
      </c>
      <c r="BR2189" s="493" t="n">
        <v>644948.96</v>
      </c>
      <c r="BS2189" s="493" t="n">
        <v>658449.48</v>
      </c>
      <c r="BT2189" s="493" t="n">
        <v>630109.67</v>
      </c>
      <c r="BU2189" s="493" t="n">
        <v>635870.23</v>
      </c>
      <c r="BV2189" s="493" t="n">
        <v>694775.9</v>
      </c>
      <c r="BW2189" s="493" t="n">
        <v>650540.0699999999</v>
      </c>
    </row>
    <row r="2190">
      <c r="A2190" t="inlineStr">
        <is>
          <t>[C9D1] Angiotensin-II 길항제, 고혈압제 (C2) 혹은 이뇨제 복합제제</t>
        </is>
      </c>
      <c r="B2190" t="inlineStr">
        <is>
          <t>삼익제약</t>
        </is>
      </c>
      <c r="C2190" t="inlineStr">
        <is>
          <t>세자르 플러스</t>
        </is>
      </c>
      <c r="D2190" t="inlineStr">
        <is>
          <t>삼익제약</t>
        </is>
      </c>
      <c r="E2190" t="inlineStr">
        <is>
          <t>hydrochlorothiazide,  losartan potassium</t>
        </is>
      </c>
      <c r="F2190" t="inlineStr">
        <is>
          <t>보건소</t>
        </is>
      </c>
      <c r="G2190" t="inlineStr">
        <is>
          <t>Generic</t>
        </is>
      </c>
      <c r="H2190" s="493" t="n">
        <v>51214.58</v>
      </c>
      <c r="I2190" s="493" t="n">
        <v>31606.34</v>
      </c>
      <c r="J2190" s="493" t="n">
        <v>43686</v>
      </c>
      <c r="K2190" s="493" t="n">
        <v>34789.59</v>
      </c>
      <c r="L2190" s="493" t="n">
        <v>24016.8</v>
      </c>
      <c r="M2190" s="493" t="n">
        <v>32426.42</v>
      </c>
      <c r="N2190" s="493" t="n">
        <v>29559.52</v>
      </c>
      <c r="O2190" s="493" t="n">
        <v>25676.4</v>
      </c>
      <c r="P2190" s="493" t="n">
        <v>24519.95</v>
      </c>
      <c r="Q2190" s="493" t="n">
        <v>26571.39</v>
      </c>
      <c r="R2190" s="493" t="n">
        <v>20320.2</v>
      </c>
      <c r="S2190" s="493" t="n">
        <v>14443.03</v>
      </c>
      <c r="T2190" s="493" t="n">
        <v>19667.77</v>
      </c>
      <c r="U2190" s="493" t="n">
        <v>11937.9</v>
      </c>
      <c r="V2190" s="493" t="n">
        <v>23456.1</v>
      </c>
      <c r="W2190" s="493" t="n">
        <v>18843.6</v>
      </c>
      <c r="X2190" s="493" t="n">
        <v>17170.73</v>
      </c>
      <c r="Y2190" s="493" t="n">
        <v>17073</v>
      </c>
      <c r="Z2190" s="493" t="n">
        <v>19424.21</v>
      </c>
      <c r="AA2190" s="493" t="n">
        <v>15069</v>
      </c>
      <c r="AB2190" s="493" t="n">
        <v>22377.32</v>
      </c>
      <c r="AC2190" s="493" t="n">
        <v>16967.65</v>
      </c>
      <c r="AD2190" s="493" t="n">
        <v>18773.9</v>
      </c>
      <c r="AE2190" s="493" t="n">
        <v>19920</v>
      </c>
      <c r="AF2190" s="493" t="n">
        <v>29522.1</v>
      </c>
      <c r="AG2190" s="493" t="n">
        <v>11198.7</v>
      </c>
      <c r="AH2190" s="493" t="n">
        <v>12957.54</v>
      </c>
      <c r="AI2190" s="493" t="n">
        <v>18455.7</v>
      </c>
      <c r="AJ2190" s="493" t="n">
        <v>14513.1</v>
      </c>
      <c r="AK2190" s="493" t="n">
        <v>8877.42</v>
      </c>
      <c r="AL2190" s="493" t="n">
        <v>24435.38</v>
      </c>
      <c r="AM2190" s="493" t="n">
        <v>14058.5</v>
      </c>
      <c r="AN2190" s="493" t="n">
        <v>11083.35</v>
      </c>
      <c r="AO2190" s="493" t="n">
        <v>20271.96</v>
      </c>
      <c r="AP2190" s="493" t="n">
        <v>18709.04</v>
      </c>
      <c r="AQ2190" s="493" t="n">
        <v>8193.299999999999</v>
      </c>
      <c r="AR2190" s="493" t="n">
        <v>26891.18</v>
      </c>
      <c r="AS2190" s="493" t="n">
        <v>8621.700000000001</v>
      </c>
      <c r="AT2190" s="493" t="n">
        <v>7310.15</v>
      </c>
      <c r="AU2190" s="493" t="n">
        <v>16969.65</v>
      </c>
      <c r="AV2190" s="493" t="n">
        <v>11045.3</v>
      </c>
      <c r="AW2190" s="493" t="n">
        <v>12538.35</v>
      </c>
      <c r="AX2190" s="493" t="n">
        <v>17880.54</v>
      </c>
      <c r="AY2190" s="493" t="n">
        <v>10720.12</v>
      </c>
      <c r="AZ2190" s="493" t="n">
        <v>30497.59</v>
      </c>
      <c r="BA2190" s="493" t="n">
        <v>20071.95</v>
      </c>
      <c r="BB2190" s="493" t="n">
        <v>14325.9</v>
      </c>
      <c r="BC2190" s="493" t="n">
        <v>12440.21</v>
      </c>
      <c r="BD2190" s="493" t="n">
        <v>20671.15</v>
      </c>
      <c r="BE2190" s="493" t="n">
        <v>12892.7</v>
      </c>
      <c r="BF2190" s="493" t="n">
        <v>17148.2</v>
      </c>
      <c r="BG2190" s="493" t="n">
        <v>16502.03</v>
      </c>
      <c r="BH2190" s="493" t="n">
        <v>11509.9</v>
      </c>
      <c r="BI2190" s="493" t="n">
        <v>15118.1</v>
      </c>
      <c r="BJ2190" s="493" t="n">
        <v>15294.8</v>
      </c>
      <c r="BK2190" s="493" t="n">
        <v>10608.8</v>
      </c>
      <c r="BL2190" s="493" t="n">
        <v>16838.1</v>
      </c>
      <c r="BM2190" s="493" t="n">
        <v>5115.3</v>
      </c>
      <c r="BN2190" s="493" t="n">
        <v>17157.2</v>
      </c>
      <c r="BO2190" s="493" t="n">
        <v>13883.23</v>
      </c>
      <c r="BP2190" s="493" t="n">
        <v>6117.9</v>
      </c>
      <c r="BQ2190" s="493" t="n">
        <v>14942.75</v>
      </c>
      <c r="BR2190" s="493" t="n">
        <v>16149.1</v>
      </c>
      <c r="BS2190" s="493" t="n">
        <v>9316.02</v>
      </c>
      <c r="BT2190" s="493" t="n">
        <v>8961.6</v>
      </c>
      <c r="BU2190" s="493" t="n">
        <v>15058.5</v>
      </c>
      <c r="BV2190" s="493" t="n">
        <v>10437.75</v>
      </c>
      <c r="BW2190" s="493" t="n">
        <v>9703.200000000001</v>
      </c>
    </row>
    <row r="2191">
      <c r="A2191" t="inlineStr">
        <is>
          <t>[C9D1] Angiotensin-II 길항제, 고혈압제 (C2) 혹은 이뇨제 복합제제</t>
        </is>
      </c>
      <c r="B2191" t="inlineStr">
        <is>
          <t>삼익제약</t>
        </is>
      </c>
      <c r="C2191" t="inlineStr">
        <is>
          <t>세자르 플러스</t>
        </is>
      </c>
      <c r="D2191" t="inlineStr">
        <is>
          <t>삼익제약</t>
        </is>
      </c>
      <c r="E2191" t="inlineStr">
        <is>
          <t>hydrochlorothiazide,  losartan potassium</t>
        </is>
      </c>
      <c r="F2191" t="inlineStr">
        <is>
          <t>기타(치과의원, 치과병원 등)</t>
        </is>
      </c>
      <c r="G2191" t="inlineStr">
        <is>
          <t>Generic</t>
        </is>
      </c>
      <c r="H2191" s="493" t="n">
        <v>0</v>
      </c>
      <c r="I2191" s="493" t="n">
        <v>0</v>
      </c>
      <c r="J2191" s="493" t="n">
        <v>0</v>
      </c>
      <c r="K2191" s="493" t="n">
        <v>0</v>
      </c>
      <c r="L2191" s="493" t="n">
        <v>0</v>
      </c>
      <c r="M2191" s="493" t="n">
        <v>0</v>
      </c>
      <c r="N2191" s="493" t="n">
        <v>0</v>
      </c>
      <c r="O2191" s="493" t="n">
        <v>0</v>
      </c>
      <c r="P2191" s="493" t="n">
        <v>0</v>
      </c>
      <c r="Q2191" s="493" t="n">
        <v>0</v>
      </c>
      <c r="R2191" s="493" t="n">
        <v>0</v>
      </c>
      <c r="S2191" s="493" t="n">
        <v>0</v>
      </c>
      <c r="T2191" s="493" t="n">
        <v>0</v>
      </c>
      <c r="U2191" s="493" t="n">
        <v>12.3</v>
      </c>
      <c r="V2191" s="493" t="n">
        <v>0</v>
      </c>
      <c r="W2191" s="493" t="n">
        <v>12.9</v>
      </c>
      <c r="X2191" s="493" t="n">
        <v>10.5</v>
      </c>
      <c r="Y2191" s="493" t="n">
        <v>0</v>
      </c>
      <c r="Z2191" s="493" t="n">
        <v>0</v>
      </c>
      <c r="AA2191" s="493" t="n">
        <v>178.5</v>
      </c>
      <c r="AB2191" s="493" t="n">
        <v>0</v>
      </c>
      <c r="AC2191" s="493" t="n">
        <v>0</v>
      </c>
      <c r="AD2191" s="493" t="n">
        <v>0</v>
      </c>
      <c r="AE2191" s="493" t="n">
        <v>0</v>
      </c>
      <c r="AF2191" s="493" t="n">
        <v>0</v>
      </c>
      <c r="AG2191" s="493" t="n">
        <v>0</v>
      </c>
      <c r="AH2191" s="493" t="n">
        <v>0</v>
      </c>
      <c r="AI2191" s="493" t="n">
        <v>0</v>
      </c>
      <c r="AJ2191" s="493" t="n">
        <v>0</v>
      </c>
      <c r="AK2191" s="493" t="n">
        <v>0</v>
      </c>
      <c r="AL2191" s="493" t="n">
        <v>245.2</v>
      </c>
      <c r="AM2191" s="493" t="n">
        <v>0</v>
      </c>
      <c r="AN2191" s="493" t="n">
        <v>0</v>
      </c>
      <c r="AO2191" s="493" t="n">
        <v>0</v>
      </c>
      <c r="AP2191" s="493" t="n">
        <v>0</v>
      </c>
      <c r="AQ2191" s="493" t="n">
        <v>0</v>
      </c>
      <c r="AR2191" s="493" t="n">
        <v>0</v>
      </c>
      <c r="AS2191" s="493" t="n">
        <v>0</v>
      </c>
      <c r="AT2191" s="493" t="n">
        <v>0</v>
      </c>
      <c r="AU2191" s="493" t="n">
        <v>0</v>
      </c>
      <c r="AV2191" s="493" t="n">
        <v>0</v>
      </c>
      <c r="AW2191" s="493" t="n">
        <v>0</v>
      </c>
      <c r="AX2191" s="493" t="n">
        <v>0</v>
      </c>
      <c r="AY2191" s="493" t="n">
        <v>0</v>
      </c>
      <c r="AZ2191" s="493" t="n">
        <v>0</v>
      </c>
      <c r="BA2191" s="493" t="n">
        <v>181.16</v>
      </c>
      <c r="BB2191" s="493" t="n">
        <v>162</v>
      </c>
      <c r="BC2191" s="493" t="n">
        <v>0</v>
      </c>
      <c r="BD2191" s="493" t="n">
        <v>232.2</v>
      </c>
      <c r="BE2191" s="493" t="n">
        <v>0</v>
      </c>
      <c r="BF2191" s="493" t="n">
        <v>242.1</v>
      </c>
      <c r="BG2191" s="493" t="n">
        <v>76.5</v>
      </c>
      <c r="BH2191" s="493" t="n">
        <v>156.6</v>
      </c>
      <c r="BI2191" s="493" t="n">
        <v>75.59999999999999</v>
      </c>
      <c r="BJ2191" s="493" t="n">
        <v>234</v>
      </c>
      <c r="BK2191" s="493" t="n">
        <v>81.90000000000001</v>
      </c>
      <c r="BL2191" s="493" t="n">
        <v>397.5</v>
      </c>
      <c r="BM2191" s="493" t="n">
        <v>245.7</v>
      </c>
      <c r="BN2191" s="493" t="n">
        <v>325.2</v>
      </c>
      <c r="BO2191" s="493" t="n">
        <v>0</v>
      </c>
      <c r="BP2191" s="493" t="n">
        <v>609.77</v>
      </c>
      <c r="BQ2191" s="493" t="n">
        <v>0</v>
      </c>
      <c r="BR2191" s="493" t="n">
        <v>336</v>
      </c>
      <c r="BS2191" s="493" t="n">
        <v>326.4</v>
      </c>
      <c r="BT2191" s="493" t="n">
        <v>166.2</v>
      </c>
      <c r="BU2191" s="493" t="n">
        <v>0</v>
      </c>
      <c r="BV2191" s="493" t="n">
        <v>393</v>
      </c>
      <c r="BW2191" s="493" t="n">
        <v>243</v>
      </c>
    </row>
    <row r="2192">
      <c r="A2192" t="inlineStr">
        <is>
          <t>[C9D1] Angiotensin-II 길항제, 고혈압제 (C2) 혹은 이뇨제 복합제제</t>
        </is>
      </c>
      <c r="B2192" t="inlineStr">
        <is>
          <t>삼익제약</t>
        </is>
      </c>
      <c r="C2192" t="inlineStr">
        <is>
          <t>세자르 플러스 프로</t>
        </is>
      </c>
      <c r="D2192" t="inlineStr">
        <is>
          <t>삼익제약</t>
        </is>
      </c>
      <c r="E2192" t="inlineStr">
        <is>
          <t>hydrochlorothiazide,  losartan potassium</t>
        </is>
      </c>
      <c r="F2192" t="inlineStr">
        <is>
          <t>종합병원</t>
        </is>
      </c>
      <c r="G2192" t="inlineStr">
        <is>
          <t>Generic</t>
        </is>
      </c>
      <c r="H2192" s="493" t="n">
        <v>480</v>
      </c>
      <c r="I2192" s="493" t="n">
        <v>199.8</v>
      </c>
      <c r="J2192" s="493" t="n">
        <v>642.6</v>
      </c>
      <c r="K2192" s="493" t="n">
        <v>980.6</v>
      </c>
      <c r="L2192" s="493" t="n">
        <v>120</v>
      </c>
      <c r="M2192" s="493" t="n">
        <v>634.8</v>
      </c>
      <c r="N2192" s="493" t="n">
        <v>360</v>
      </c>
      <c r="O2192" s="493" t="n">
        <v>120</v>
      </c>
      <c r="P2192" s="493" t="n">
        <v>480</v>
      </c>
      <c r="Q2192" s="493" t="n">
        <v>240</v>
      </c>
      <c r="R2192" s="493" t="n">
        <v>0</v>
      </c>
      <c r="S2192" s="493" t="n">
        <v>360</v>
      </c>
      <c r="T2192" s="493" t="n">
        <v>0</v>
      </c>
      <c r="U2192" s="493" t="n">
        <v>0</v>
      </c>
      <c r="V2192" s="493" t="n">
        <v>0</v>
      </c>
      <c r="W2192" s="493" t="n">
        <v>0</v>
      </c>
      <c r="X2192" s="493" t="n">
        <v>0</v>
      </c>
      <c r="Y2192" s="493" t="n">
        <v>0</v>
      </c>
      <c r="Z2192" s="493" t="n">
        <v>0</v>
      </c>
      <c r="AA2192" s="493" t="n">
        <v>0</v>
      </c>
      <c r="AB2192" s="493" t="n">
        <v>0</v>
      </c>
      <c r="AC2192" s="493" t="n">
        <v>0</v>
      </c>
      <c r="AD2192" s="493" t="n">
        <v>0</v>
      </c>
      <c r="AE2192" s="493" t="n">
        <v>0</v>
      </c>
      <c r="AF2192" s="493" t="n">
        <v>0</v>
      </c>
      <c r="AG2192" s="493" t="n">
        <v>0</v>
      </c>
      <c r="AH2192" s="493" t="n">
        <v>0</v>
      </c>
      <c r="AI2192" s="493" t="n">
        <v>0</v>
      </c>
      <c r="AJ2192" s="493" t="n">
        <v>0</v>
      </c>
      <c r="AK2192" s="493" t="n">
        <v>0</v>
      </c>
      <c r="AL2192" s="493" t="n">
        <v>0</v>
      </c>
      <c r="AM2192" s="493" t="n">
        <v>0</v>
      </c>
      <c r="AN2192" s="493" t="n">
        <v>0</v>
      </c>
      <c r="AO2192" s="493" t="n">
        <v>0</v>
      </c>
      <c r="AP2192" s="493" t="n">
        <v>102.6</v>
      </c>
      <c r="AQ2192" s="493" t="n">
        <v>0</v>
      </c>
      <c r="AR2192" s="493" t="n">
        <v>0</v>
      </c>
      <c r="AS2192" s="493" t="n">
        <v>0</v>
      </c>
      <c r="AT2192" s="493" t="n">
        <v>0</v>
      </c>
      <c r="AU2192" s="493" t="n">
        <v>0</v>
      </c>
      <c r="AV2192" s="493" t="n">
        <v>0</v>
      </c>
      <c r="AW2192" s="493" t="n">
        <v>0</v>
      </c>
      <c r="AX2192" s="493" t="n">
        <v>0</v>
      </c>
      <c r="AY2192" s="493" t="n">
        <v>0</v>
      </c>
      <c r="AZ2192" s="493" t="n">
        <v>0</v>
      </c>
      <c r="BA2192" s="493" t="n">
        <v>0</v>
      </c>
      <c r="BB2192" s="493" t="n">
        <v>0</v>
      </c>
      <c r="BC2192" s="493" t="n">
        <v>0</v>
      </c>
      <c r="BD2192" s="493" t="n">
        <v>0</v>
      </c>
      <c r="BE2192" s="493" t="n">
        <v>0</v>
      </c>
      <c r="BF2192" s="493" t="n">
        <v>840</v>
      </c>
      <c r="BG2192" s="493" t="n">
        <v>720</v>
      </c>
      <c r="BH2192" s="493" t="n">
        <v>1440</v>
      </c>
      <c r="BI2192" s="493" t="n">
        <v>1560</v>
      </c>
      <c r="BJ2192" s="493" t="n">
        <v>1922.4</v>
      </c>
      <c r="BK2192" s="493" t="n">
        <v>1139.44</v>
      </c>
      <c r="BL2192" s="493" t="n">
        <v>2646.6</v>
      </c>
      <c r="BM2192" s="493" t="n">
        <v>482.4</v>
      </c>
      <c r="BN2192" s="493" t="n">
        <v>1440</v>
      </c>
      <c r="BO2192" s="493" t="n">
        <v>1768.2</v>
      </c>
      <c r="BP2192" s="493" t="n">
        <v>2160.6</v>
      </c>
      <c r="BQ2192" s="493" t="n">
        <v>0</v>
      </c>
      <c r="BR2192" s="493" t="n">
        <v>3489.9</v>
      </c>
      <c r="BS2192" s="493" t="n">
        <v>372</v>
      </c>
      <c r="BT2192" s="493" t="n">
        <v>2163</v>
      </c>
      <c r="BU2192" s="493" t="n">
        <v>2041.8</v>
      </c>
      <c r="BV2192" s="493" t="n">
        <v>2658.6</v>
      </c>
      <c r="BW2192" s="493" t="n">
        <v>1329.9</v>
      </c>
    </row>
    <row r="2193">
      <c r="A2193" t="inlineStr">
        <is>
          <t>[C9D1] Angiotensin-II 길항제, 고혈압제 (C2) 혹은 이뇨제 복합제제</t>
        </is>
      </c>
      <c r="B2193" t="inlineStr">
        <is>
          <t>삼익제약</t>
        </is>
      </c>
      <c r="C2193" t="inlineStr">
        <is>
          <t>세자르 플러스 프로</t>
        </is>
      </c>
      <c r="D2193" t="inlineStr">
        <is>
          <t>삼익제약</t>
        </is>
      </c>
      <c r="E2193" t="inlineStr">
        <is>
          <t>hydrochlorothiazide,  losartan potassium</t>
        </is>
      </c>
      <c r="F2193" t="inlineStr">
        <is>
          <t>병원</t>
        </is>
      </c>
      <c r="G2193" t="inlineStr">
        <is>
          <t>Generic</t>
        </is>
      </c>
      <c r="H2193" s="493" t="n">
        <v>689.1</v>
      </c>
      <c r="I2193" s="493" t="n">
        <v>2574.6</v>
      </c>
      <c r="J2193" s="493" t="n">
        <v>1411.76</v>
      </c>
      <c r="K2193" s="493" t="n">
        <v>1578.6</v>
      </c>
      <c r="L2193" s="493" t="n">
        <v>1014.6</v>
      </c>
      <c r="M2193" s="493" t="n">
        <v>2974.74</v>
      </c>
      <c r="N2193" s="493" t="n">
        <v>188.3</v>
      </c>
      <c r="O2193" s="493" t="n">
        <v>1150.5</v>
      </c>
      <c r="P2193" s="493" t="n">
        <v>2328.6</v>
      </c>
      <c r="Q2193" s="493" t="n">
        <v>368.4</v>
      </c>
      <c r="R2193" s="493" t="n">
        <v>898.2</v>
      </c>
      <c r="S2193" s="493" t="n">
        <v>960</v>
      </c>
      <c r="T2193" s="493" t="n">
        <v>720</v>
      </c>
      <c r="U2193" s="493" t="n">
        <v>1800</v>
      </c>
      <c r="V2193" s="493" t="n">
        <v>1802.7</v>
      </c>
      <c r="W2193" s="493" t="n">
        <v>0</v>
      </c>
      <c r="X2193" s="493" t="n">
        <v>0</v>
      </c>
      <c r="Y2193" s="493" t="n">
        <v>3120</v>
      </c>
      <c r="Z2193" s="493" t="n">
        <v>0</v>
      </c>
      <c r="AA2193" s="493" t="n">
        <v>960</v>
      </c>
      <c r="AB2193" s="493" t="n">
        <v>3000</v>
      </c>
      <c r="AC2193" s="493" t="n">
        <v>960</v>
      </c>
      <c r="AD2193" s="493" t="n">
        <v>1212</v>
      </c>
      <c r="AE2193" s="493" t="n">
        <v>1914.3</v>
      </c>
      <c r="AF2193" s="493" t="n">
        <v>2266.2</v>
      </c>
      <c r="AG2193" s="493" t="n">
        <v>591.72</v>
      </c>
      <c r="AH2193" s="493" t="n">
        <v>535.4</v>
      </c>
      <c r="AI2193" s="493" t="n">
        <v>2404.5</v>
      </c>
      <c r="AJ2193" s="493" t="n">
        <v>961.8</v>
      </c>
      <c r="AK2193" s="493" t="n">
        <v>2164.8</v>
      </c>
      <c r="AL2193" s="493" t="n">
        <v>2327.64</v>
      </c>
      <c r="AM2193" s="493" t="n">
        <v>1443.6</v>
      </c>
      <c r="AN2193" s="493" t="n">
        <v>1320.6</v>
      </c>
      <c r="AO2193" s="493" t="n">
        <v>1200</v>
      </c>
      <c r="AP2193" s="493" t="n">
        <v>1080</v>
      </c>
      <c r="AQ2193" s="493" t="n">
        <v>600</v>
      </c>
      <c r="AR2193" s="493" t="n">
        <v>2340.5</v>
      </c>
      <c r="AS2193" s="493" t="n">
        <v>3000</v>
      </c>
      <c r="AT2193" s="493" t="n">
        <v>1200</v>
      </c>
      <c r="AU2193" s="493" t="n">
        <v>2231.4</v>
      </c>
      <c r="AV2193" s="493" t="n">
        <v>1216.2</v>
      </c>
      <c r="AW2193" s="493" t="n">
        <v>2858.1</v>
      </c>
      <c r="AX2193" s="493" t="n">
        <v>2960.4</v>
      </c>
      <c r="AY2193" s="493" t="n">
        <v>1961.4</v>
      </c>
      <c r="AZ2193" s="493" t="n">
        <v>745.2</v>
      </c>
      <c r="BA2193" s="493" t="n">
        <v>496.8</v>
      </c>
      <c r="BB2193" s="493" t="n">
        <v>1732.2</v>
      </c>
      <c r="BC2193" s="493" t="n">
        <v>1358.4</v>
      </c>
      <c r="BD2193" s="493" t="n">
        <v>869.1</v>
      </c>
      <c r="BE2193" s="493" t="n">
        <v>984</v>
      </c>
      <c r="BF2193" s="493" t="n">
        <v>743.7</v>
      </c>
      <c r="BG2193" s="493" t="n">
        <v>1219.2</v>
      </c>
      <c r="BH2193" s="493" t="n">
        <v>1126.5</v>
      </c>
      <c r="BI2193" s="493" t="n">
        <v>732</v>
      </c>
      <c r="BJ2193" s="493" t="n">
        <v>501</v>
      </c>
      <c r="BK2193" s="493" t="n">
        <v>728.4</v>
      </c>
      <c r="BL2193" s="493" t="n">
        <v>0</v>
      </c>
      <c r="BM2193" s="493" t="n">
        <v>0</v>
      </c>
      <c r="BN2193" s="493" t="n">
        <v>242.7</v>
      </c>
      <c r="BO2193" s="493" t="n">
        <v>0</v>
      </c>
      <c r="BP2193" s="493" t="n">
        <v>0</v>
      </c>
      <c r="BQ2193" s="493" t="n">
        <v>0</v>
      </c>
      <c r="BR2193" s="493" t="n">
        <v>0</v>
      </c>
      <c r="BS2193" s="493" t="n">
        <v>0</v>
      </c>
      <c r="BT2193" s="493" t="n">
        <v>0</v>
      </c>
      <c r="BU2193" s="493" t="n">
        <v>0</v>
      </c>
      <c r="BV2193" s="493" t="n">
        <v>0</v>
      </c>
      <c r="BW2193" s="493" t="n">
        <v>0</v>
      </c>
    </row>
    <row r="2194">
      <c r="A2194" t="inlineStr">
        <is>
          <t>[C9D1] Angiotensin-II 길항제, 고혈압제 (C2) 혹은 이뇨제 복합제제</t>
        </is>
      </c>
      <c r="B2194" t="inlineStr">
        <is>
          <t>삼익제약</t>
        </is>
      </c>
      <c r="C2194" t="inlineStr">
        <is>
          <t>세자르 플러스 프로</t>
        </is>
      </c>
      <c r="D2194" t="inlineStr">
        <is>
          <t>삼익제약</t>
        </is>
      </c>
      <c r="E2194" t="inlineStr">
        <is>
          <t>hydrochlorothiazide,  losartan potassium</t>
        </is>
      </c>
      <c r="F2194" t="inlineStr">
        <is>
          <t>의원</t>
        </is>
      </c>
      <c r="G2194" t="inlineStr">
        <is>
          <t>Generic</t>
        </is>
      </c>
      <c r="H2194" s="493" t="n">
        <v>84563.41</v>
      </c>
      <c r="I2194" s="493" t="n">
        <v>84508.06</v>
      </c>
      <c r="J2194" s="493" t="n">
        <v>91892.97</v>
      </c>
      <c r="K2194" s="493" t="n">
        <v>103361.17</v>
      </c>
      <c r="L2194" s="493" t="n">
        <v>94746.96000000001</v>
      </c>
      <c r="M2194" s="493" t="n">
        <v>93585.7</v>
      </c>
      <c r="N2194" s="493" t="n">
        <v>96875.47</v>
      </c>
      <c r="O2194" s="493" t="n">
        <v>88513.39999999999</v>
      </c>
      <c r="P2194" s="493" t="n">
        <v>90994.8</v>
      </c>
      <c r="Q2194" s="493" t="n">
        <v>89299.85000000001</v>
      </c>
      <c r="R2194" s="493" t="n">
        <v>81386.00999999999</v>
      </c>
      <c r="S2194" s="493" t="n">
        <v>56341.12</v>
      </c>
      <c r="T2194" s="493" t="n">
        <v>58530.12</v>
      </c>
      <c r="U2194" s="493" t="n">
        <v>56722.84</v>
      </c>
      <c r="V2194" s="493" t="n">
        <v>65587.77</v>
      </c>
      <c r="W2194" s="493" t="n">
        <v>62693.86</v>
      </c>
      <c r="X2194" s="493" t="n">
        <v>68553.57000000001</v>
      </c>
      <c r="Y2194" s="493" t="n">
        <v>68802.14</v>
      </c>
      <c r="Z2194" s="493" t="n">
        <v>63768.98</v>
      </c>
      <c r="AA2194" s="493" t="n">
        <v>67830.8</v>
      </c>
      <c r="AB2194" s="493" t="n">
        <v>61458.92</v>
      </c>
      <c r="AC2194" s="493" t="n">
        <v>74547.64</v>
      </c>
      <c r="AD2194" s="493" t="n">
        <v>65427.42</v>
      </c>
      <c r="AE2194" s="493" t="n">
        <v>70077.02</v>
      </c>
      <c r="AF2194" s="493" t="n">
        <v>68457.74000000001</v>
      </c>
      <c r="AG2194" s="493" t="n">
        <v>60995.06</v>
      </c>
      <c r="AH2194" s="493" t="n">
        <v>82156.42999999999</v>
      </c>
      <c r="AI2194" s="493" t="n">
        <v>73891.14</v>
      </c>
      <c r="AJ2194" s="493" t="n">
        <v>81386.28</v>
      </c>
      <c r="AK2194" s="493" t="n">
        <v>85785.95</v>
      </c>
      <c r="AL2194" s="493" t="n">
        <v>85183.32000000001</v>
      </c>
      <c r="AM2194" s="493" t="n">
        <v>77153.61</v>
      </c>
      <c r="AN2194" s="493" t="n">
        <v>72331.33</v>
      </c>
      <c r="AO2194" s="493" t="n">
        <v>85126.05</v>
      </c>
      <c r="AP2194" s="493" t="n">
        <v>73314.38</v>
      </c>
      <c r="AQ2194" s="493" t="n">
        <v>79233.7</v>
      </c>
      <c r="AR2194" s="493" t="n">
        <v>80157.98</v>
      </c>
      <c r="AS2194" s="493" t="n">
        <v>75030.21000000001</v>
      </c>
      <c r="AT2194" s="493" t="n">
        <v>72468.17</v>
      </c>
      <c r="AU2194" s="493" t="n">
        <v>92889.32000000001</v>
      </c>
      <c r="AV2194" s="493" t="n">
        <v>79367.89999999999</v>
      </c>
      <c r="AW2194" s="493" t="n">
        <v>78828.37</v>
      </c>
      <c r="AX2194" s="493" t="n">
        <v>84703.25</v>
      </c>
      <c r="AY2194" s="493" t="n">
        <v>77600.28</v>
      </c>
      <c r="AZ2194" s="493" t="n">
        <v>77685.85000000001</v>
      </c>
      <c r="BA2194" s="493" t="n">
        <v>78385.38</v>
      </c>
      <c r="BB2194" s="493" t="n">
        <v>82964.89999999999</v>
      </c>
      <c r="BC2194" s="493" t="n">
        <v>85616.05</v>
      </c>
      <c r="BD2194" s="493" t="n">
        <v>76634.47</v>
      </c>
      <c r="BE2194" s="493" t="n">
        <v>64464.41</v>
      </c>
      <c r="BF2194" s="493" t="n">
        <v>73943.42</v>
      </c>
      <c r="BG2194" s="493" t="n">
        <v>75874.81</v>
      </c>
      <c r="BH2194" s="493" t="n">
        <v>84789.60000000001</v>
      </c>
      <c r="BI2194" s="493" t="n">
        <v>72129.95</v>
      </c>
      <c r="BJ2194" s="493" t="n">
        <v>74130.06</v>
      </c>
      <c r="BK2194" s="493" t="n">
        <v>73685.53999999999</v>
      </c>
      <c r="BL2194" s="493" t="n">
        <v>78983.67999999999</v>
      </c>
      <c r="BM2194" s="493" t="n">
        <v>67982.7</v>
      </c>
      <c r="BN2194" s="493" t="n">
        <v>88173.78</v>
      </c>
      <c r="BO2194" s="493" t="n">
        <v>86793.42999999999</v>
      </c>
      <c r="BP2194" s="493" t="n">
        <v>86497.91</v>
      </c>
      <c r="BQ2194" s="493" t="n">
        <v>79448.82000000001</v>
      </c>
      <c r="BR2194" s="493" t="n">
        <v>84137.45</v>
      </c>
      <c r="BS2194" s="493" t="n">
        <v>82437.24000000001</v>
      </c>
      <c r="BT2194" s="493" t="n">
        <v>77393.45</v>
      </c>
      <c r="BU2194" s="493" t="n">
        <v>80916.53</v>
      </c>
      <c r="BV2194" s="493" t="n">
        <v>80425.71000000001</v>
      </c>
      <c r="BW2194" s="493" t="n">
        <v>76449.55</v>
      </c>
    </row>
    <row r="2195">
      <c r="A2195" t="inlineStr">
        <is>
          <t>[C9D1] Angiotensin-II 길항제, 고혈압제 (C2) 혹은 이뇨제 복합제제</t>
        </is>
      </c>
      <c r="B2195" t="inlineStr">
        <is>
          <t>삼익제약</t>
        </is>
      </c>
      <c r="C2195" t="inlineStr">
        <is>
          <t>세자르 플러스 프로</t>
        </is>
      </c>
      <c r="D2195" t="inlineStr">
        <is>
          <t>삼익제약</t>
        </is>
      </c>
      <c r="E2195" t="inlineStr">
        <is>
          <t>hydrochlorothiazide,  losartan potassium</t>
        </is>
      </c>
      <c r="F2195" t="inlineStr">
        <is>
          <t>보건소</t>
        </is>
      </c>
      <c r="G2195" t="inlineStr">
        <is>
          <t>Generic</t>
        </is>
      </c>
      <c r="H2195" s="493" t="n">
        <v>5727.3</v>
      </c>
      <c r="I2195" s="493" t="n">
        <v>1015.5</v>
      </c>
      <c r="J2195" s="493" t="n">
        <v>12783</v>
      </c>
      <c r="K2195" s="493" t="n">
        <v>4720.8</v>
      </c>
      <c r="L2195" s="493" t="n">
        <v>3829.2</v>
      </c>
      <c r="M2195" s="493" t="n">
        <v>8343.299999999999</v>
      </c>
      <c r="N2195" s="493" t="n">
        <v>5974.2</v>
      </c>
      <c r="O2195" s="493" t="n">
        <v>4724.34</v>
      </c>
      <c r="P2195" s="493" t="n">
        <v>3082.8</v>
      </c>
      <c r="Q2195" s="493" t="n">
        <v>2852.4</v>
      </c>
      <c r="R2195" s="493" t="n">
        <v>10860</v>
      </c>
      <c r="S2195" s="493" t="n">
        <v>718.8</v>
      </c>
      <c r="T2195" s="493" t="n">
        <v>3582.6</v>
      </c>
      <c r="U2195" s="493" t="n">
        <v>3502.2</v>
      </c>
      <c r="V2195" s="493" t="n">
        <v>1404.9</v>
      </c>
      <c r="W2195" s="493" t="n">
        <v>3041.7</v>
      </c>
      <c r="X2195" s="493" t="n">
        <v>8485.799999999999</v>
      </c>
      <c r="Y2195" s="493" t="n">
        <v>1031.4</v>
      </c>
      <c r="Z2195" s="493" t="n">
        <v>4902</v>
      </c>
      <c r="AA2195" s="493" t="n">
        <v>6337.2</v>
      </c>
      <c r="AB2195" s="493" t="n">
        <v>3552</v>
      </c>
      <c r="AC2195" s="493" t="n">
        <v>5255.5</v>
      </c>
      <c r="AD2195" s="493" t="n">
        <v>3186.6</v>
      </c>
      <c r="AE2195" s="493" t="n">
        <v>3368.13</v>
      </c>
      <c r="AF2195" s="493" t="n">
        <v>1300.03</v>
      </c>
      <c r="AG2195" s="493" t="n">
        <v>3675.9</v>
      </c>
      <c r="AH2195" s="493" t="n">
        <v>759.6</v>
      </c>
      <c r="AI2195" s="493" t="n">
        <v>556.2</v>
      </c>
      <c r="AJ2195" s="493" t="n">
        <v>2778.9</v>
      </c>
      <c r="AK2195" s="493" t="n">
        <v>3022.2</v>
      </c>
      <c r="AL2195" s="493" t="n">
        <v>345</v>
      </c>
      <c r="AM2195" s="493" t="n">
        <v>3779.7</v>
      </c>
      <c r="AN2195" s="493" t="n">
        <v>2307</v>
      </c>
      <c r="AO2195" s="493" t="n">
        <v>1311</v>
      </c>
      <c r="AP2195" s="493" t="n">
        <v>1889.16</v>
      </c>
      <c r="AQ2195" s="493" t="n">
        <v>1307.4</v>
      </c>
      <c r="AR2195" s="493" t="n">
        <v>2041.2</v>
      </c>
      <c r="AS2195" s="493" t="n">
        <v>707.49</v>
      </c>
      <c r="AT2195" s="493" t="n">
        <v>2188.5</v>
      </c>
      <c r="AU2195" s="493" t="n">
        <v>1824.3</v>
      </c>
      <c r="AV2195" s="493" t="n">
        <v>536.1</v>
      </c>
      <c r="AW2195" s="493" t="n">
        <v>2065.5</v>
      </c>
      <c r="AX2195" s="493" t="n">
        <v>1250.4</v>
      </c>
      <c r="AY2195" s="493" t="n">
        <v>1026.9</v>
      </c>
      <c r="AZ2195" s="493" t="n">
        <v>3217.8</v>
      </c>
      <c r="BA2195" s="493" t="n">
        <v>850.8</v>
      </c>
      <c r="BB2195" s="493" t="n">
        <v>2482.1</v>
      </c>
      <c r="BC2195" s="493" t="n">
        <v>2718.6</v>
      </c>
      <c r="BD2195" s="493" t="n">
        <v>1446.3</v>
      </c>
      <c r="BE2195" s="493" t="n">
        <v>1902.9</v>
      </c>
      <c r="BF2195" s="493" t="n">
        <v>2247.9</v>
      </c>
      <c r="BG2195" s="493" t="n">
        <v>666</v>
      </c>
      <c r="BH2195" s="493" t="n">
        <v>1343.7</v>
      </c>
      <c r="BI2195" s="493" t="n">
        <v>2555.1</v>
      </c>
      <c r="BJ2195" s="493" t="n">
        <v>2819.1</v>
      </c>
      <c r="BK2195" s="493" t="n">
        <v>344.7</v>
      </c>
      <c r="BL2195" s="493" t="n">
        <v>2463.6</v>
      </c>
      <c r="BM2195" s="493" t="n">
        <v>4093.2</v>
      </c>
      <c r="BN2195" s="493" t="n">
        <v>431.4</v>
      </c>
      <c r="BO2195" s="493" t="n">
        <v>1602.9</v>
      </c>
      <c r="BP2195" s="493" t="n">
        <v>2836.2</v>
      </c>
      <c r="BQ2195" s="493" t="n">
        <v>940.8</v>
      </c>
      <c r="BR2195" s="493" t="n">
        <v>1270.5</v>
      </c>
      <c r="BS2195" s="493" t="n">
        <v>1885.5</v>
      </c>
      <c r="BT2195" s="493" t="n">
        <v>1416.6</v>
      </c>
      <c r="BU2195" s="493" t="n">
        <v>1850.1</v>
      </c>
      <c r="BV2195" s="493" t="n">
        <v>1719</v>
      </c>
      <c r="BW2195" s="493" t="n">
        <v>232.8</v>
      </c>
    </row>
    <row r="2196">
      <c r="A2196" t="inlineStr">
        <is>
          <t>[C9D1] Angiotensin-II 길항제, 고혈압제 (C2) 혹은 이뇨제 복합제제</t>
        </is>
      </c>
      <c r="B2196" t="inlineStr">
        <is>
          <t>삼익제약</t>
        </is>
      </c>
      <c r="C2196" t="inlineStr">
        <is>
          <t>세자르 플러스 프로</t>
        </is>
      </c>
      <c r="D2196" t="inlineStr">
        <is>
          <t>삼익제약</t>
        </is>
      </c>
      <c r="E2196" t="inlineStr">
        <is>
          <t>hydrochlorothiazide,  losartan potassium</t>
        </is>
      </c>
      <c r="F2196" t="inlineStr">
        <is>
          <t>기타(치과의원, 치과병원 등)</t>
        </is>
      </c>
      <c r="G2196" t="inlineStr">
        <is>
          <t>Generic</t>
        </is>
      </c>
      <c r="H2196" s="493" t="n">
        <v>0</v>
      </c>
      <c r="I2196" s="493" t="n">
        <v>0</v>
      </c>
      <c r="J2196" s="493" t="n">
        <v>23.4</v>
      </c>
      <c r="K2196" s="493" t="n">
        <v>0</v>
      </c>
      <c r="L2196" s="493" t="n">
        <v>0</v>
      </c>
      <c r="M2196" s="493" t="n">
        <v>0</v>
      </c>
      <c r="N2196" s="493" t="n">
        <v>21.6</v>
      </c>
      <c r="O2196" s="493" t="n">
        <v>0</v>
      </c>
      <c r="P2196" s="493" t="n">
        <v>21.6</v>
      </c>
      <c r="Q2196" s="493" t="n">
        <v>0</v>
      </c>
      <c r="R2196" s="493" t="n">
        <v>25.2</v>
      </c>
      <c r="S2196" s="493" t="n">
        <v>0</v>
      </c>
      <c r="T2196" s="493" t="n">
        <v>25.2</v>
      </c>
      <c r="U2196" s="493" t="n">
        <v>0</v>
      </c>
      <c r="V2196" s="493" t="n">
        <v>27</v>
      </c>
      <c r="W2196" s="493" t="n">
        <v>0</v>
      </c>
      <c r="X2196" s="493" t="n">
        <v>21</v>
      </c>
      <c r="Y2196" s="493" t="n">
        <v>0</v>
      </c>
      <c r="Z2196" s="493" t="n">
        <v>0</v>
      </c>
      <c r="AA2196" s="493" t="n">
        <v>0</v>
      </c>
      <c r="AB2196" s="493" t="n">
        <v>0</v>
      </c>
      <c r="AC2196" s="493" t="n">
        <v>0</v>
      </c>
      <c r="AD2196" s="493" t="n">
        <v>25.2</v>
      </c>
      <c r="AE2196" s="493" t="n">
        <v>0</v>
      </c>
      <c r="AF2196" s="493" t="n">
        <v>0</v>
      </c>
      <c r="AG2196" s="493" t="n">
        <v>0</v>
      </c>
      <c r="AH2196" s="493" t="n">
        <v>0</v>
      </c>
      <c r="AI2196" s="493" t="n">
        <v>0</v>
      </c>
      <c r="AJ2196" s="493" t="n">
        <v>0</v>
      </c>
      <c r="AK2196" s="493" t="n">
        <v>0</v>
      </c>
      <c r="AL2196" s="493" t="n">
        <v>0</v>
      </c>
      <c r="AM2196" s="493" t="n">
        <v>0</v>
      </c>
      <c r="AN2196" s="493" t="n">
        <v>0</v>
      </c>
      <c r="AO2196" s="493" t="n">
        <v>0</v>
      </c>
      <c r="AP2196" s="493" t="n">
        <v>0</v>
      </c>
      <c r="AQ2196" s="493" t="n">
        <v>0</v>
      </c>
      <c r="AR2196" s="493" t="n">
        <v>0</v>
      </c>
      <c r="AS2196" s="493" t="n">
        <v>0</v>
      </c>
      <c r="AT2196" s="493" t="n">
        <v>0</v>
      </c>
      <c r="AU2196" s="493" t="n">
        <v>89.04000000000001</v>
      </c>
      <c r="AV2196" s="493" t="n">
        <v>0</v>
      </c>
      <c r="AW2196" s="493" t="n">
        <v>0</v>
      </c>
      <c r="AX2196" s="493" t="n">
        <v>0</v>
      </c>
      <c r="AY2196" s="493" t="n">
        <v>0</v>
      </c>
      <c r="AZ2196" s="493" t="n">
        <v>0</v>
      </c>
      <c r="BA2196" s="493" t="n">
        <v>0</v>
      </c>
      <c r="BB2196" s="493" t="n">
        <v>0</v>
      </c>
      <c r="BC2196" s="493" t="n">
        <v>0</v>
      </c>
      <c r="BD2196" s="493" t="n">
        <v>0</v>
      </c>
      <c r="BE2196" s="493" t="n">
        <v>0</v>
      </c>
      <c r="BF2196" s="493" t="n">
        <v>0</v>
      </c>
      <c r="BG2196" s="493" t="n">
        <v>0</v>
      </c>
      <c r="BH2196" s="493" t="n">
        <v>0</v>
      </c>
      <c r="BI2196" s="493" t="n">
        <v>0</v>
      </c>
      <c r="BJ2196" s="493" t="n">
        <v>0</v>
      </c>
      <c r="BK2196" s="493" t="n">
        <v>0</v>
      </c>
      <c r="BL2196" s="493" t="n">
        <v>0</v>
      </c>
      <c r="BM2196" s="493" t="n">
        <v>0</v>
      </c>
      <c r="BN2196" s="493" t="n">
        <v>0</v>
      </c>
      <c r="BO2196" s="493" t="n">
        <v>0</v>
      </c>
      <c r="BP2196" s="493" t="n">
        <v>0</v>
      </c>
      <c r="BQ2196" s="493" t="n">
        <v>0</v>
      </c>
      <c r="BR2196" s="493" t="n">
        <v>0</v>
      </c>
      <c r="BS2196" s="493" t="n">
        <v>0</v>
      </c>
      <c r="BT2196" s="493" t="n">
        <v>0</v>
      </c>
      <c r="BU2196" s="493" t="n">
        <v>0</v>
      </c>
      <c r="BV2196" s="493" t="n">
        <v>0</v>
      </c>
      <c r="BW2196" s="493" t="n">
        <v>0</v>
      </c>
    </row>
    <row r="2197">
      <c r="A2197" t="inlineStr">
        <is>
          <t>[C9D1] Angiotensin-II 길항제, 고혈압제 (C2) 혹은 이뇨제 복합제제</t>
        </is>
      </c>
      <c r="B2197" t="inlineStr">
        <is>
          <t>삼익제약</t>
        </is>
      </c>
      <c r="C2197" t="inlineStr">
        <is>
          <t>에스올 플러스</t>
        </is>
      </c>
      <c r="D2197" t="inlineStr">
        <is>
          <t>삼익제약</t>
        </is>
      </c>
      <c r="E2197" t="inlineStr">
        <is>
          <t>hydrochlorothiazide,  olmesartan medoxomil</t>
        </is>
      </c>
      <c r="F2197" t="inlineStr">
        <is>
          <t>상급종합병원</t>
        </is>
      </c>
      <c r="G2197" t="inlineStr">
        <is>
          <t>Generic</t>
        </is>
      </c>
      <c r="H2197" s="493" t="n">
        <v>0</v>
      </c>
      <c r="I2197" s="493" t="n">
        <v>0</v>
      </c>
      <c r="J2197" s="493" t="n">
        <v>0</v>
      </c>
      <c r="K2197" s="493" t="n">
        <v>0</v>
      </c>
      <c r="L2197" s="493" t="n">
        <v>0</v>
      </c>
      <c r="M2197" s="493" t="n">
        <v>0</v>
      </c>
      <c r="N2197" s="493" t="n">
        <v>0</v>
      </c>
      <c r="O2197" s="493" t="n">
        <v>0</v>
      </c>
      <c r="P2197" s="493" t="n">
        <v>0</v>
      </c>
      <c r="Q2197" s="493" t="n">
        <v>0</v>
      </c>
      <c r="R2197" s="493" t="n">
        <v>0</v>
      </c>
      <c r="S2197" s="493" t="n">
        <v>0</v>
      </c>
      <c r="T2197" s="493" t="n">
        <v>0</v>
      </c>
      <c r="U2197" s="493" t="n">
        <v>0</v>
      </c>
      <c r="V2197" s="493" t="n">
        <v>0</v>
      </c>
      <c r="W2197" s="493" t="n">
        <v>0</v>
      </c>
      <c r="X2197" s="493" t="n">
        <v>0</v>
      </c>
      <c r="Y2197" s="493" t="n">
        <v>0</v>
      </c>
      <c r="Z2197" s="493" t="n">
        <v>0</v>
      </c>
      <c r="AA2197" s="493" t="n">
        <v>0</v>
      </c>
      <c r="AB2197" s="493" t="n">
        <v>0</v>
      </c>
      <c r="AC2197" s="493" t="n">
        <v>0</v>
      </c>
      <c r="AD2197" s="493" t="n">
        <v>0</v>
      </c>
      <c r="AE2197" s="493" t="n">
        <v>0</v>
      </c>
      <c r="AF2197" s="493" t="n">
        <v>0</v>
      </c>
      <c r="AG2197" s="493" t="n">
        <v>0</v>
      </c>
      <c r="AH2197" s="493" t="n">
        <v>0</v>
      </c>
      <c r="AI2197" s="493" t="n">
        <v>0</v>
      </c>
      <c r="AJ2197" s="493" t="n">
        <v>0</v>
      </c>
      <c r="AK2197" s="493" t="n">
        <v>0</v>
      </c>
      <c r="AL2197" s="493" t="n">
        <v>0</v>
      </c>
      <c r="AM2197" s="493" t="n">
        <v>0</v>
      </c>
      <c r="AN2197" s="493" t="n">
        <v>0</v>
      </c>
      <c r="AO2197" s="493" t="n">
        <v>0</v>
      </c>
      <c r="AP2197" s="493" t="n">
        <v>0</v>
      </c>
      <c r="AQ2197" s="493" t="n">
        <v>0</v>
      </c>
      <c r="AR2197" s="493" t="n">
        <v>0</v>
      </c>
      <c r="AS2197" s="493" t="n">
        <v>0</v>
      </c>
      <c r="AT2197" s="493" t="n">
        <v>724.2</v>
      </c>
      <c r="AU2197" s="493" t="n">
        <v>0</v>
      </c>
      <c r="AV2197" s="493" t="n">
        <v>0</v>
      </c>
      <c r="AW2197" s="493" t="n">
        <v>0</v>
      </c>
      <c r="AX2197" s="493" t="n">
        <v>0</v>
      </c>
      <c r="AY2197" s="493" t="n">
        <v>0</v>
      </c>
      <c r="AZ2197" s="493" t="n">
        <v>0</v>
      </c>
      <c r="BA2197" s="493" t="n">
        <v>0</v>
      </c>
      <c r="BB2197" s="493" t="n">
        <v>0</v>
      </c>
      <c r="BC2197" s="493" t="n">
        <v>0</v>
      </c>
      <c r="BD2197" s="493" t="n">
        <v>0</v>
      </c>
      <c r="BE2197" s="493" t="n">
        <v>0</v>
      </c>
      <c r="BF2197" s="493" t="n">
        <v>0</v>
      </c>
      <c r="BG2197" s="493" t="n">
        <v>0</v>
      </c>
      <c r="BH2197" s="493" t="n">
        <v>0</v>
      </c>
      <c r="BI2197" s="493" t="n">
        <v>0</v>
      </c>
      <c r="BJ2197" s="493" t="n">
        <v>0</v>
      </c>
      <c r="BK2197" s="493" t="n">
        <v>0</v>
      </c>
      <c r="BL2197" s="493" t="n">
        <v>0</v>
      </c>
      <c r="BM2197" s="493" t="n">
        <v>0</v>
      </c>
      <c r="BN2197" s="493" t="n">
        <v>0</v>
      </c>
      <c r="BO2197" s="493" t="n">
        <v>0</v>
      </c>
      <c r="BP2197" s="493" t="n">
        <v>0</v>
      </c>
      <c r="BQ2197" s="493" t="n">
        <v>0</v>
      </c>
      <c r="BR2197" s="493" t="n">
        <v>0</v>
      </c>
      <c r="BS2197" s="493" t="n">
        <v>0</v>
      </c>
      <c r="BT2197" s="493" t="n">
        <v>0</v>
      </c>
      <c r="BU2197" s="493" t="n">
        <v>0</v>
      </c>
      <c r="BV2197" s="493" t="n">
        <v>0</v>
      </c>
      <c r="BW2197" s="493" t="n">
        <v>0</v>
      </c>
    </row>
    <row r="2198">
      <c r="A2198" t="inlineStr">
        <is>
          <t>[C9D1] Angiotensin-II 길항제, 고혈압제 (C2) 혹은 이뇨제 복합제제</t>
        </is>
      </c>
      <c r="B2198" t="inlineStr">
        <is>
          <t>삼익제약</t>
        </is>
      </c>
      <c r="C2198" t="inlineStr">
        <is>
          <t>에스올 플러스</t>
        </is>
      </c>
      <c r="D2198" t="inlineStr">
        <is>
          <t>삼익제약</t>
        </is>
      </c>
      <c r="E2198" t="inlineStr">
        <is>
          <t>hydrochlorothiazide,  olmesartan medoxomil</t>
        </is>
      </c>
      <c r="F2198" t="inlineStr">
        <is>
          <t>종합병원</t>
        </is>
      </c>
      <c r="G2198" t="inlineStr">
        <is>
          <t>Generic</t>
        </is>
      </c>
      <c r="H2198" s="493" t="n">
        <v>0</v>
      </c>
      <c r="I2198" s="493" t="n">
        <v>0</v>
      </c>
      <c r="J2198" s="493" t="n">
        <v>0</v>
      </c>
      <c r="K2198" s="493" t="n">
        <v>0</v>
      </c>
      <c r="L2198" s="493" t="n">
        <v>0</v>
      </c>
      <c r="M2198" s="493" t="n">
        <v>0</v>
      </c>
      <c r="N2198" s="493" t="n">
        <v>104.4</v>
      </c>
      <c r="O2198" s="493" t="n">
        <v>68.40000000000001</v>
      </c>
      <c r="P2198" s="493" t="n">
        <v>101.7</v>
      </c>
      <c r="Q2198" s="493" t="n">
        <v>183</v>
      </c>
      <c r="R2198" s="493" t="n">
        <v>0</v>
      </c>
      <c r="S2198" s="493" t="n">
        <v>172.5</v>
      </c>
      <c r="T2198" s="493" t="n">
        <v>108.9</v>
      </c>
      <c r="U2198" s="493" t="n">
        <v>72.59999999999999</v>
      </c>
      <c r="V2198" s="493" t="n">
        <v>0</v>
      </c>
      <c r="W2198" s="493" t="n">
        <v>273.6</v>
      </c>
      <c r="X2198" s="493" t="n">
        <v>0</v>
      </c>
      <c r="Y2198" s="493" t="n">
        <v>70.8</v>
      </c>
      <c r="Z2198" s="493" t="n">
        <v>115.2</v>
      </c>
      <c r="AA2198" s="493" t="n">
        <v>467.1</v>
      </c>
      <c r="AB2198" s="493" t="n">
        <v>0</v>
      </c>
      <c r="AC2198" s="493" t="n">
        <v>117</v>
      </c>
      <c r="AD2198" s="493" t="n">
        <v>0</v>
      </c>
      <c r="AE2198" s="493" t="n">
        <v>357.3</v>
      </c>
      <c r="AF2198" s="493" t="n">
        <v>1915.5</v>
      </c>
      <c r="AG2198" s="493" t="n">
        <v>1440</v>
      </c>
      <c r="AH2198" s="493" t="n">
        <v>471.6</v>
      </c>
      <c r="AI2198" s="493" t="n">
        <v>1203.6</v>
      </c>
      <c r="AJ2198" s="493" t="n">
        <v>2166.9</v>
      </c>
      <c r="AK2198" s="493" t="n">
        <v>2641.8</v>
      </c>
      <c r="AL2198" s="493" t="n">
        <v>9309.52</v>
      </c>
      <c r="AM2198" s="493" t="n">
        <v>2041.2</v>
      </c>
      <c r="AN2198" s="493" t="n">
        <v>3631.8</v>
      </c>
      <c r="AO2198" s="493" t="n">
        <v>1445.1</v>
      </c>
      <c r="AP2198" s="493" t="n">
        <v>4308.35</v>
      </c>
      <c r="AQ2198" s="493" t="n">
        <v>4923.3</v>
      </c>
      <c r="AR2198" s="493" t="n">
        <v>3218.55</v>
      </c>
      <c r="AS2198" s="493" t="n">
        <v>0</v>
      </c>
      <c r="AT2198" s="493" t="n">
        <v>1105.84</v>
      </c>
      <c r="AU2198" s="493" t="n">
        <v>12135.84</v>
      </c>
      <c r="AV2198" s="493" t="n">
        <v>3389.4</v>
      </c>
      <c r="AW2198" s="493" t="n">
        <v>4546.42</v>
      </c>
      <c r="AX2198" s="493" t="n">
        <v>0</v>
      </c>
      <c r="AY2198" s="493" t="n">
        <v>1589.64</v>
      </c>
      <c r="AZ2198" s="493" t="n">
        <v>7210.96</v>
      </c>
      <c r="BA2198" s="493" t="n">
        <v>10885.58</v>
      </c>
      <c r="BB2198" s="493" t="n">
        <v>16224.98</v>
      </c>
      <c r="BC2198" s="493" t="n">
        <v>15691.54</v>
      </c>
      <c r="BD2198" s="493" t="n">
        <v>1650.1</v>
      </c>
      <c r="BE2198" s="493" t="n">
        <v>0</v>
      </c>
      <c r="BF2198" s="493" t="n">
        <v>0</v>
      </c>
      <c r="BG2198" s="493" t="n">
        <v>5237.82</v>
      </c>
      <c r="BH2198" s="493" t="n">
        <v>5623.36</v>
      </c>
      <c r="BI2198" s="493" t="n">
        <v>4399.69</v>
      </c>
      <c r="BJ2198" s="493" t="n">
        <v>7548.94</v>
      </c>
      <c r="BK2198" s="493" t="n">
        <v>1017.98</v>
      </c>
      <c r="BL2198" s="493" t="n">
        <v>2286.2</v>
      </c>
      <c r="BM2198" s="493" t="n">
        <v>0</v>
      </c>
      <c r="BN2198" s="493" t="n">
        <v>0</v>
      </c>
      <c r="BO2198" s="493" t="n">
        <v>9307.360000000001</v>
      </c>
      <c r="BP2198" s="493" t="n">
        <v>0</v>
      </c>
      <c r="BQ2198" s="493" t="n">
        <v>0</v>
      </c>
      <c r="BR2198" s="493" t="n">
        <v>878.58</v>
      </c>
      <c r="BS2198" s="493" t="n">
        <v>493.2</v>
      </c>
      <c r="BT2198" s="493" t="n">
        <v>0</v>
      </c>
      <c r="BU2198" s="493" t="n">
        <v>1066.88</v>
      </c>
      <c r="BV2198" s="493" t="n">
        <v>3351.72</v>
      </c>
      <c r="BW2198" s="493" t="n">
        <v>0</v>
      </c>
    </row>
    <row r="2199">
      <c r="A2199" t="inlineStr">
        <is>
          <t>[C9D1] Angiotensin-II 길항제, 고혈압제 (C2) 혹은 이뇨제 복합제제</t>
        </is>
      </c>
      <c r="B2199" t="inlineStr">
        <is>
          <t>삼익제약</t>
        </is>
      </c>
      <c r="C2199" t="inlineStr">
        <is>
          <t>에스올 플러스</t>
        </is>
      </c>
      <c r="D2199" t="inlineStr">
        <is>
          <t>삼익제약</t>
        </is>
      </c>
      <c r="E2199" t="inlineStr">
        <is>
          <t>hydrochlorothiazide,  olmesartan medoxomil</t>
        </is>
      </c>
      <c r="F2199" t="inlineStr">
        <is>
          <t>병원</t>
        </is>
      </c>
      <c r="G2199" t="inlineStr">
        <is>
          <t>Generic</t>
        </is>
      </c>
      <c r="H2199" s="493" t="n">
        <v>8810.049999999999</v>
      </c>
      <c r="I2199" s="493" t="n">
        <v>9370.379999999999</v>
      </c>
      <c r="J2199" s="493" t="n">
        <v>14306.8</v>
      </c>
      <c r="K2199" s="493" t="n">
        <v>10841.7</v>
      </c>
      <c r="L2199" s="493" t="n">
        <v>9049.18</v>
      </c>
      <c r="M2199" s="493" t="n">
        <v>7957.49</v>
      </c>
      <c r="N2199" s="493" t="n">
        <v>7786.11</v>
      </c>
      <c r="O2199" s="493" t="n">
        <v>6594.58</v>
      </c>
      <c r="P2199" s="493" t="n">
        <v>8859.299999999999</v>
      </c>
      <c r="Q2199" s="493" t="n">
        <v>6919.55</v>
      </c>
      <c r="R2199" s="493" t="n">
        <v>9734.860000000001</v>
      </c>
      <c r="S2199" s="493" t="n">
        <v>8914.75</v>
      </c>
      <c r="T2199" s="493" t="n">
        <v>9963.35</v>
      </c>
      <c r="U2199" s="493" t="n">
        <v>9035.75</v>
      </c>
      <c r="V2199" s="493" t="n">
        <v>7941.48</v>
      </c>
      <c r="W2199" s="493" t="n">
        <v>7379.74</v>
      </c>
      <c r="X2199" s="493" t="n">
        <v>5851.9</v>
      </c>
      <c r="Y2199" s="493" t="n">
        <v>7141.32</v>
      </c>
      <c r="Z2199" s="493" t="n">
        <v>5539.39</v>
      </c>
      <c r="AA2199" s="493" t="n">
        <v>7053.6</v>
      </c>
      <c r="AB2199" s="493" t="n">
        <v>8656.360000000001</v>
      </c>
      <c r="AC2199" s="493" t="n">
        <v>5638.93</v>
      </c>
      <c r="AD2199" s="493" t="n">
        <v>6266.93</v>
      </c>
      <c r="AE2199" s="493" t="n">
        <v>6057.09</v>
      </c>
      <c r="AF2199" s="493" t="n">
        <v>7645.71</v>
      </c>
      <c r="AG2199" s="493" t="n">
        <v>5377.97</v>
      </c>
      <c r="AH2199" s="493" t="n">
        <v>6377.12</v>
      </c>
      <c r="AI2199" s="493" t="n">
        <v>5925.12</v>
      </c>
      <c r="AJ2199" s="493" t="n">
        <v>7752.8</v>
      </c>
      <c r="AK2199" s="493" t="n">
        <v>5144.5</v>
      </c>
      <c r="AL2199" s="493" t="n">
        <v>5629.54</v>
      </c>
      <c r="AM2199" s="493" t="n">
        <v>5712.32</v>
      </c>
      <c r="AN2199" s="493" t="n">
        <v>7560.66</v>
      </c>
      <c r="AO2199" s="493" t="n">
        <v>4947.67</v>
      </c>
      <c r="AP2199" s="493" t="n">
        <v>9034.77</v>
      </c>
      <c r="AQ2199" s="493" t="n">
        <v>7802.87</v>
      </c>
      <c r="AR2199" s="493" t="n">
        <v>8640.059999999999</v>
      </c>
      <c r="AS2199" s="493" t="n">
        <v>9007.68</v>
      </c>
      <c r="AT2199" s="493" t="n">
        <v>8246.34</v>
      </c>
      <c r="AU2199" s="493" t="n">
        <v>7013.7</v>
      </c>
      <c r="AV2199" s="493" t="n">
        <v>12245.21</v>
      </c>
      <c r="AW2199" s="493" t="n">
        <v>6050.73</v>
      </c>
      <c r="AX2199" s="493" t="n">
        <v>11076.7</v>
      </c>
      <c r="AY2199" s="493" t="n">
        <v>8869.4</v>
      </c>
      <c r="AZ2199" s="493" t="n">
        <v>7508.63</v>
      </c>
      <c r="BA2199" s="493" t="n">
        <v>9575.040000000001</v>
      </c>
      <c r="BB2199" s="493" t="n">
        <v>5346.86</v>
      </c>
      <c r="BC2199" s="493" t="n">
        <v>9052.309999999999</v>
      </c>
      <c r="BD2199" s="493" t="n">
        <v>3837.04</v>
      </c>
      <c r="BE2199" s="493" t="n">
        <v>8166.23</v>
      </c>
      <c r="BF2199" s="493" t="n">
        <v>7578.77</v>
      </c>
      <c r="BG2199" s="493" t="n">
        <v>8747.25</v>
      </c>
      <c r="BH2199" s="493" t="n">
        <v>5242.07</v>
      </c>
      <c r="BI2199" s="493" t="n">
        <v>7063.32</v>
      </c>
      <c r="BJ2199" s="493" t="n">
        <v>8703.58</v>
      </c>
      <c r="BK2199" s="493" t="n">
        <v>9268.75</v>
      </c>
      <c r="BL2199" s="493" t="n">
        <v>7550.43</v>
      </c>
      <c r="BM2199" s="493" t="n">
        <v>5961.62</v>
      </c>
      <c r="BN2199" s="493" t="n">
        <v>7128.6</v>
      </c>
      <c r="BO2199" s="493" t="n">
        <v>8514.299999999999</v>
      </c>
      <c r="BP2199" s="493" t="n">
        <v>5594.4</v>
      </c>
      <c r="BQ2199" s="493" t="n">
        <v>12580.21</v>
      </c>
      <c r="BR2199" s="493" t="n">
        <v>8043.48</v>
      </c>
      <c r="BS2199" s="493" t="n">
        <v>11088.25</v>
      </c>
      <c r="BT2199" s="493" t="n">
        <v>11057.29</v>
      </c>
      <c r="BU2199" s="493" t="n">
        <v>8015.4</v>
      </c>
      <c r="BV2199" s="493" t="n">
        <v>8648.75</v>
      </c>
      <c r="BW2199" s="493" t="n">
        <v>11344.78</v>
      </c>
    </row>
    <row r="2200">
      <c r="A2200" t="inlineStr">
        <is>
          <t>[C9D1] Angiotensin-II 길항제, 고혈압제 (C2) 혹은 이뇨제 복합제제</t>
        </is>
      </c>
      <c r="B2200" t="inlineStr">
        <is>
          <t>삼익제약</t>
        </is>
      </c>
      <c r="C2200" t="inlineStr">
        <is>
          <t>에스올 플러스</t>
        </is>
      </c>
      <c r="D2200" t="inlineStr">
        <is>
          <t>삼익제약</t>
        </is>
      </c>
      <c r="E2200" t="inlineStr">
        <is>
          <t>hydrochlorothiazide,  olmesartan medoxomil</t>
        </is>
      </c>
      <c r="F2200" t="inlineStr">
        <is>
          <t>의원</t>
        </is>
      </c>
      <c r="G2200" t="inlineStr">
        <is>
          <t>Generic</t>
        </is>
      </c>
      <c r="H2200" s="493" t="n">
        <v>34231.1</v>
      </c>
      <c r="I2200" s="493" t="n">
        <v>32169</v>
      </c>
      <c r="J2200" s="493" t="n">
        <v>37382.6</v>
      </c>
      <c r="K2200" s="493" t="n">
        <v>36741.12</v>
      </c>
      <c r="L2200" s="493" t="n">
        <v>37617.68</v>
      </c>
      <c r="M2200" s="493" t="n">
        <v>39290.21</v>
      </c>
      <c r="N2200" s="493" t="n">
        <v>38540.93</v>
      </c>
      <c r="O2200" s="493" t="n">
        <v>40653.88</v>
      </c>
      <c r="P2200" s="493" t="n">
        <v>33702.72</v>
      </c>
      <c r="Q2200" s="493" t="n">
        <v>38171.3</v>
      </c>
      <c r="R2200" s="493" t="n">
        <v>41239.7</v>
      </c>
      <c r="S2200" s="493" t="n">
        <v>52429.64</v>
      </c>
      <c r="T2200" s="493" t="n">
        <v>48327.9</v>
      </c>
      <c r="U2200" s="493" t="n">
        <v>44645.21</v>
      </c>
      <c r="V2200" s="493" t="n">
        <v>51077.9</v>
      </c>
      <c r="W2200" s="493" t="n">
        <v>46250.44</v>
      </c>
      <c r="X2200" s="493" t="n">
        <v>54423.41</v>
      </c>
      <c r="Y2200" s="493" t="n">
        <v>45021.68</v>
      </c>
      <c r="Z2200" s="493" t="n">
        <v>53197.75</v>
      </c>
      <c r="AA2200" s="493" t="n">
        <v>50049.47</v>
      </c>
      <c r="AB2200" s="493" t="n">
        <v>49474.22</v>
      </c>
      <c r="AC2200" s="493" t="n">
        <v>50294.25</v>
      </c>
      <c r="AD2200" s="493" t="n">
        <v>57792.5</v>
      </c>
      <c r="AE2200" s="493" t="n">
        <v>51218.01</v>
      </c>
      <c r="AF2200" s="493" t="n">
        <v>53775.7</v>
      </c>
      <c r="AG2200" s="493" t="n">
        <v>48764.86</v>
      </c>
      <c r="AH2200" s="493" t="n">
        <v>59089.85</v>
      </c>
      <c r="AI2200" s="493" t="n">
        <v>48024.64</v>
      </c>
      <c r="AJ2200" s="493" t="n">
        <v>64406.18</v>
      </c>
      <c r="AK2200" s="493" t="n">
        <v>45369.71</v>
      </c>
      <c r="AL2200" s="493" t="n">
        <v>61963.26</v>
      </c>
      <c r="AM2200" s="493" t="n">
        <v>59444.67</v>
      </c>
      <c r="AN2200" s="493" t="n">
        <v>63776.55</v>
      </c>
      <c r="AO2200" s="493" t="n">
        <v>63464.86</v>
      </c>
      <c r="AP2200" s="493" t="n">
        <v>67849.74000000001</v>
      </c>
      <c r="AQ2200" s="493" t="n">
        <v>63284.23</v>
      </c>
      <c r="AR2200" s="493" t="n">
        <v>69781.22</v>
      </c>
      <c r="AS2200" s="493" t="n">
        <v>72119.17999999999</v>
      </c>
      <c r="AT2200" s="493" t="n">
        <v>73557.74000000001</v>
      </c>
      <c r="AU2200" s="493" t="n">
        <v>72814.82000000001</v>
      </c>
      <c r="AV2200" s="493" t="n">
        <v>73142.7</v>
      </c>
      <c r="AW2200" s="493" t="n">
        <v>78424.96000000001</v>
      </c>
      <c r="AX2200" s="493" t="n">
        <v>75929.14</v>
      </c>
      <c r="AY2200" s="493" t="n">
        <v>88297.57000000001</v>
      </c>
      <c r="AZ2200" s="493" t="n">
        <v>70243.35000000001</v>
      </c>
      <c r="BA2200" s="493" t="n">
        <v>87718.28999999999</v>
      </c>
      <c r="BB2200" s="493" t="n">
        <v>79954.07000000001</v>
      </c>
      <c r="BC2200" s="493" t="n">
        <v>78399.61</v>
      </c>
      <c r="BD2200" s="493" t="n">
        <v>85695.25</v>
      </c>
      <c r="BE2200" s="493" t="n">
        <v>69835.41</v>
      </c>
      <c r="BF2200" s="493" t="n">
        <v>80945.94</v>
      </c>
      <c r="BG2200" s="493" t="n">
        <v>80159.73</v>
      </c>
      <c r="BH2200" s="493" t="n">
        <v>82836.28999999999</v>
      </c>
      <c r="BI2200" s="493" t="n">
        <v>82043.86</v>
      </c>
      <c r="BJ2200" s="493" t="n">
        <v>82565.75999999999</v>
      </c>
      <c r="BK2200" s="493" t="n">
        <v>83265.44</v>
      </c>
      <c r="BL2200" s="493" t="n">
        <v>88347.67999999999</v>
      </c>
      <c r="BM2200" s="493" t="n">
        <v>69770.3</v>
      </c>
      <c r="BN2200" s="493" t="n">
        <v>80297.46000000001</v>
      </c>
      <c r="BO2200" s="493" t="n">
        <v>90020.07000000001</v>
      </c>
      <c r="BP2200" s="493" t="n">
        <v>85687.22</v>
      </c>
      <c r="BQ2200" s="493" t="n">
        <v>88587.82000000001</v>
      </c>
      <c r="BR2200" s="493" t="n">
        <v>89687.66</v>
      </c>
      <c r="BS2200" s="493" t="n">
        <v>86218.78</v>
      </c>
      <c r="BT2200" s="493" t="n">
        <v>87293.22</v>
      </c>
      <c r="BU2200" s="493" t="n">
        <v>89750.06</v>
      </c>
      <c r="BV2200" s="493" t="n">
        <v>88494.25</v>
      </c>
      <c r="BW2200" s="493" t="n">
        <v>76608.22</v>
      </c>
    </row>
    <row r="2201">
      <c r="A2201" t="inlineStr">
        <is>
          <t>[C9D1] Angiotensin-II 길항제, 고혈압제 (C2) 혹은 이뇨제 복합제제</t>
        </is>
      </c>
      <c r="B2201" t="inlineStr">
        <is>
          <t>삼익제약</t>
        </is>
      </c>
      <c r="C2201" t="inlineStr">
        <is>
          <t>에스올 플러스</t>
        </is>
      </c>
      <c r="D2201" t="inlineStr">
        <is>
          <t>삼익제약</t>
        </is>
      </c>
      <c r="E2201" t="inlineStr">
        <is>
          <t>hydrochlorothiazide,  olmesartan medoxomil</t>
        </is>
      </c>
      <c r="F2201" t="inlineStr">
        <is>
          <t>보건소</t>
        </is>
      </c>
      <c r="G2201" t="inlineStr">
        <is>
          <t>Generic</t>
        </is>
      </c>
      <c r="H2201" s="493" t="n">
        <v>101.7</v>
      </c>
      <c r="I2201" s="493" t="n">
        <v>1072.2</v>
      </c>
      <c r="J2201" s="493" t="n">
        <v>99</v>
      </c>
      <c r="K2201" s="493" t="n">
        <v>0</v>
      </c>
      <c r="L2201" s="493" t="n">
        <v>1026</v>
      </c>
      <c r="M2201" s="493" t="n">
        <v>828</v>
      </c>
      <c r="N2201" s="493" t="n">
        <v>0</v>
      </c>
      <c r="O2201" s="493" t="n">
        <v>751.8</v>
      </c>
      <c r="P2201" s="493" t="n">
        <v>0</v>
      </c>
      <c r="Q2201" s="493" t="n">
        <v>0</v>
      </c>
      <c r="R2201" s="493" t="n">
        <v>783</v>
      </c>
      <c r="S2201" s="493" t="n">
        <v>0</v>
      </c>
      <c r="T2201" s="493" t="n">
        <v>0</v>
      </c>
      <c r="U2201" s="493" t="n">
        <v>0</v>
      </c>
      <c r="V2201" s="493" t="n">
        <v>801.6</v>
      </c>
      <c r="W2201" s="493" t="n">
        <v>0</v>
      </c>
      <c r="X2201" s="493" t="n">
        <v>631.2</v>
      </c>
      <c r="Y2201" s="493" t="n">
        <v>0</v>
      </c>
      <c r="Z2201" s="493" t="n">
        <v>745.8</v>
      </c>
      <c r="AA2201" s="493" t="n">
        <v>0</v>
      </c>
      <c r="AB2201" s="493" t="n">
        <v>0</v>
      </c>
      <c r="AC2201" s="493" t="n">
        <v>0</v>
      </c>
      <c r="AD2201" s="493" t="n">
        <v>0</v>
      </c>
      <c r="AE2201" s="493" t="n">
        <v>0</v>
      </c>
      <c r="AF2201" s="493" t="n">
        <v>954</v>
      </c>
      <c r="AG2201" s="493" t="n">
        <v>0</v>
      </c>
      <c r="AH2201" s="493" t="n">
        <v>0</v>
      </c>
      <c r="AI2201" s="493" t="n">
        <v>0</v>
      </c>
      <c r="AJ2201" s="493" t="n">
        <v>0</v>
      </c>
      <c r="AK2201" s="493" t="n">
        <v>0</v>
      </c>
      <c r="AL2201" s="493" t="n">
        <v>0</v>
      </c>
      <c r="AM2201" s="493" t="n">
        <v>33.9</v>
      </c>
      <c r="AN2201" s="493" t="n">
        <v>31.5</v>
      </c>
      <c r="AO2201" s="493" t="n">
        <v>22.8</v>
      </c>
      <c r="AP2201" s="493" t="n">
        <v>41.7</v>
      </c>
      <c r="AQ2201" s="493" t="n">
        <v>33.9</v>
      </c>
      <c r="AR2201" s="493" t="n">
        <v>33.3</v>
      </c>
      <c r="AS2201" s="493" t="n">
        <v>45.6</v>
      </c>
      <c r="AT2201" s="493" t="n">
        <v>0</v>
      </c>
      <c r="AU2201" s="493" t="n">
        <v>45.6</v>
      </c>
      <c r="AV2201" s="493" t="n">
        <v>35.4</v>
      </c>
      <c r="AW2201" s="493" t="n">
        <v>159.3</v>
      </c>
      <c r="AX2201" s="493" t="n">
        <v>36.6</v>
      </c>
      <c r="AY2201" s="493" t="n">
        <v>1159.8</v>
      </c>
      <c r="AZ2201" s="493" t="n">
        <v>103.8</v>
      </c>
      <c r="BA2201" s="493" t="n">
        <v>0</v>
      </c>
      <c r="BB2201" s="493" t="n">
        <v>129.6</v>
      </c>
      <c r="BC2201" s="493" t="n">
        <v>54.9</v>
      </c>
      <c r="BD2201" s="493" t="n">
        <v>64.5</v>
      </c>
      <c r="BE2201" s="493" t="n">
        <v>62.1</v>
      </c>
      <c r="BF2201" s="493" t="n">
        <v>9.6</v>
      </c>
      <c r="BG2201" s="493" t="n">
        <v>58.2</v>
      </c>
      <c r="BH2201" s="493" t="n">
        <v>52.5</v>
      </c>
      <c r="BI2201" s="493" t="n">
        <v>54.9</v>
      </c>
      <c r="BJ2201" s="493" t="n">
        <v>51</v>
      </c>
      <c r="BK2201" s="493" t="n">
        <v>53.1</v>
      </c>
      <c r="BL2201" s="493" t="n">
        <v>106.2</v>
      </c>
      <c r="BM2201" s="493" t="n">
        <v>0</v>
      </c>
      <c r="BN2201" s="493" t="n">
        <v>190.8</v>
      </c>
      <c r="BO2201" s="493" t="n">
        <v>373.2</v>
      </c>
      <c r="BP2201" s="493" t="n">
        <v>0</v>
      </c>
      <c r="BQ2201" s="493" t="n">
        <v>885.9</v>
      </c>
      <c r="BR2201" s="493" t="n">
        <v>0</v>
      </c>
      <c r="BS2201" s="493" t="n">
        <v>249.6</v>
      </c>
      <c r="BT2201" s="493" t="n">
        <v>832.5</v>
      </c>
      <c r="BU2201" s="493" t="n">
        <v>264.6</v>
      </c>
      <c r="BV2201" s="493" t="n">
        <v>367.2</v>
      </c>
      <c r="BW2201" s="493" t="n">
        <v>960</v>
      </c>
    </row>
    <row r="2202">
      <c r="A2202" t="inlineStr">
        <is>
          <t>[C9D1] Angiotensin-II 길항제, 고혈압제 (C2) 혹은 이뇨제 복합제제</t>
        </is>
      </c>
      <c r="B2202" t="inlineStr">
        <is>
          <t>삼익제약</t>
        </is>
      </c>
      <c r="C2202" t="inlineStr">
        <is>
          <t>하이든 플러스</t>
        </is>
      </c>
      <c r="D2202" t="inlineStr">
        <is>
          <t>삼익제약</t>
        </is>
      </c>
      <c r="E2202" t="inlineStr">
        <is>
          <t>hydrochlorothiazide,  valsartan</t>
        </is>
      </c>
      <c r="F2202" t="inlineStr">
        <is>
          <t>병원</t>
        </is>
      </c>
      <c r="G2202" t="inlineStr">
        <is>
          <t>Generic</t>
        </is>
      </c>
      <c r="H2202" s="493" t="n">
        <v>0</v>
      </c>
      <c r="I2202" s="493" t="n">
        <v>0</v>
      </c>
      <c r="J2202" s="493" t="n">
        <v>0</v>
      </c>
      <c r="K2202" s="493" t="n">
        <v>480</v>
      </c>
      <c r="L2202" s="493" t="n">
        <v>0</v>
      </c>
      <c r="M2202" s="493" t="n">
        <v>0</v>
      </c>
      <c r="N2202" s="493" t="n">
        <v>0</v>
      </c>
      <c r="O2202" s="493" t="n">
        <v>719.1</v>
      </c>
      <c r="P2202" s="493" t="n">
        <v>0</v>
      </c>
      <c r="Q2202" s="493" t="n">
        <v>0</v>
      </c>
      <c r="R2202" s="493" t="n">
        <v>0</v>
      </c>
      <c r="S2202" s="493" t="n">
        <v>0</v>
      </c>
      <c r="T2202" s="493" t="n">
        <v>120</v>
      </c>
      <c r="U2202" s="493" t="n">
        <v>240</v>
      </c>
      <c r="V2202" s="493" t="n">
        <v>239.7</v>
      </c>
      <c r="W2202" s="493" t="n">
        <v>120</v>
      </c>
      <c r="X2202" s="493" t="n">
        <v>1320</v>
      </c>
      <c r="Y2202" s="493" t="n">
        <v>120</v>
      </c>
      <c r="Z2202" s="493" t="n">
        <v>240</v>
      </c>
      <c r="AA2202" s="493" t="n">
        <v>720</v>
      </c>
      <c r="AB2202" s="493" t="n">
        <v>0</v>
      </c>
      <c r="AC2202" s="493" t="n">
        <v>499.2</v>
      </c>
      <c r="AD2202" s="493" t="n">
        <v>1080</v>
      </c>
      <c r="AE2202" s="493" t="n">
        <v>741.6</v>
      </c>
      <c r="AF2202" s="493" t="n">
        <v>0</v>
      </c>
      <c r="AG2202" s="493" t="n">
        <v>848.4</v>
      </c>
      <c r="AH2202" s="493" t="n">
        <v>120</v>
      </c>
      <c r="AI2202" s="493" t="n">
        <v>477</v>
      </c>
      <c r="AJ2202" s="493" t="n">
        <v>126.6</v>
      </c>
      <c r="AK2202" s="493" t="n">
        <v>504</v>
      </c>
      <c r="AL2202" s="493" t="n">
        <v>369.6</v>
      </c>
      <c r="AM2202" s="493" t="n">
        <v>130.2</v>
      </c>
      <c r="AN2202" s="493" t="n">
        <v>121.2</v>
      </c>
      <c r="AO2202" s="493" t="n">
        <v>351</v>
      </c>
      <c r="AP2202" s="493" t="n">
        <v>477.6</v>
      </c>
      <c r="AQ2202" s="493" t="n">
        <v>474</v>
      </c>
      <c r="AR2202" s="493" t="n">
        <v>0</v>
      </c>
      <c r="AS2202" s="493" t="n">
        <v>96</v>
      </c>
      <c r="AT2202" s="493" t="n">
        <v>95.40000000000001</v>
      </c>
      <c r="AU2202" s="493" t="n">
        <v>575.4</v>
      </c>
      <c r="AV2202" s="493" t="n">
        <v>346.8</v>
      </c>
      <c r="AW2202" s="493" t="n">
        <v>104.4</v>
      </c>
      <c r="AX2202" s="493" t="n">
        <v>340.2</v>
      </c>
      <c r="AY2202" s="493" t="n">
        <v>345</v>
      </c>
      <c r="AZ2202" s="493" t="n">
        <v>109.8</v>
      </c>
      <c r="BA2202" s="493" t="n">
        <v>354.6</v>
      </c>
      <c r="BB2202" s="493" t="n">
        <v>111.6</v>
      </c>
      <c r="BC2202" s="493" t="n">
        <v>350.4</v>
      </c>
      <c r="BD2202" s="493" t="n">
        <v>121.2</v>
      </c>
      <c r="BE2202" s="493" t="n">
        <v>123.6</v>
      </c>
      <c r="BF2202" s="493" t="n">
        <v>600</v>
      </c>
      <c r="BG2202" s="493" t="n">
        <v>118.8</v>
      </c>
      <c r="BH2202" s="493" t="n">
        <v>115.8</v>
      </c>
      <c r="BI2202" s="493" t="n">
        <v>118.2</v>
      </c>
      <c r="BJ2202" s="493" t="n">
        <v>110.4</v>
      </c>
      <c r="BK2202" s="493" t="n">
        <v>354</v>
      </c>
      <c r="BL2202" s="493" t="n">
        <v>112.8</v>
      </c>
      <c r="BM2202" s="493" t="n">
        <v>348.6</v>
      </c>
      <c r="BN2202" s="493" t="n">
        <v>0</v>
      </c>
      <c r="BO2202" s="493" t="n">
        <v>0</v>
      </c>
      <c r="BP2202" s="493" t="n">
        <v>0</v>
      </c>
      <c r="BQ2202" s="493" t="n">
        <v>0</v>
      </c>
      <c r="BR2202" s="493" t="n">
        <v>0</v>
      </c>
      <c r="BS2202" s="493" t="n">
        <v>0</v>
      </c>
      <c r="BT2202" s="493" t="n">
        <v>0</v>
      </c>
      <c r="BU2202" s="493" t="n">
        <v>0</v>
      </c>
      <c r="BV2202" s="493" t="n">
        <v>0</v>
      </c>
      <c r="BW2202" s="493" t="n">
        <v>0</v>
      </c>
    </row>
    <row r="2203">
      <c r="A2203" t="inlineStr">
        <is>
          <t>[C9D1] Angiotensin-II 길항제, 고혈압제 (C2) 혹은 이뇨제 복합제제</t>
        </is>
      </c>
      <c r="B2203" t="inlineStr">
        <is>
          <t>삼익제약</t>
        </is>
      </c>
      <c r="C2203" t="inlineStr">
        <is>
          <t>하이든 플러스</t>
        </is>
      </c>
      <c r="D2203" t="inlineStr">
        <is>
          <t>삼익제약</t>
        </is>
      </c>
      <c r="E2203" t="inlineStr">
        <is>
          <t>hydrochlorothiazide,  valsartan</t>
        </is>
      </c>
      <c r="F2203" t="inlineStr">
        <is>
          <t>의원</t>
        </is>
      </c>
      <c r="G2203" t="inlineStr">
        <is>
          <t>Generic</t>
        </is>
      </c>
      <c r="H2203" s="493" t="n">
        <v>20450.52</v>
      </c>
      <c r="I2203" s="493" t="n">
        <v>18876.97</v>
      </c>
      <c r="J2203" s="493" t="n">
        <v>25034.15</v>
      </c>
      <c r="K2203" s="493" t="n">
        <v>19665.48</v>
      </c>
      <c r="L2203" s="493" t="n">
        <v>20322.4</v>
      </c>
      <c r="M2203" s="493" t="n">
        <v>22508.94</v>
      </c>
      <c r="N2203" s="493" t="n">
        <v>22358.99</v>
      </c>
      <c r="O2203" s="493" t="n">
        <v>23336.64</v>
      </c>
      <c r="P2203" s="493" t="n">
        <v>20783.85</v>
      </c>
      <c r="Q2203" s="493" t="n">
        <v>19174.6</v>
      </c>
      <c r="R2203" s="493" t="n">
        <v>20844.2</v>
      </c>
      <c r="S2203" s="493" t="n">
        <v>63893.06</v>
      </c>
      <c r="T2203" s="493" t="n">
        <v>59105.13</v>
      </c>
      <c r="U2203" s="493" t="n">
        <v>51107.03</v>
      </c>
      <c r="V2203" s="493" t="n">
        <v>60237.91</v>
      </c>
      <c r="W2203" s="493" t="n">
        <v>57532.2</v>
      </c>
      <c r="X2203" s="493" t="n">
        <v>58422.86</v>
      </c>
      <c r="Y2203" s="493" t="n">
        <v>55031.54</v>
      </c>
      <c r="Z2203" s="493" t="n">
        <v>64733.3</v>
      </c>
      <c r="AA2203" s="493" t="n">
        <v>62949.48</v>
      </c>
      <c r="AB2203" s="493" t="n">
        <v>60807.41</v>
      </c>
      <c r="AC2203" s="493" t="n">
        <v>69077.57000000001</v>
      </c>
      <c r="AD2203" s="493" t="n">
        <v>66357.5</v>
      </c>
      <c r="AE2203" s="493" t="n">
        <v>71584.50999999999</v>
      </c>
      <c r="AF2203" s="493" t="n">
        <v>67723.64999999999</v>
      </c>
      <c r="AG2203" s="493" t="n">
        <v>60811.75</v>
      </c>
      <c r="AH2203" s="493" t="n">
        <v>78662.64</v>
      </c>
      <c r="AI2203" s="493" t="n">
        <v>60077.73</v>
      </c>
      <c r="AJ2203" s="493" t="n">
        <v>77237.85000000001</v>
      </c>
      <c r="AK2203" s="493" t="n">
        <v>64531.67</v>
      </c>
      <c r="AL2203" s="493" t="n">
        <v>69126.60000000001</v>
      </c>
      <c r="AM2203" s="493" t="n">
        <v>56830.06</v>
      </c>
      <c r="AN2203" s="493" t="n">
        <v>60087.21</v>
      </c>
      <c r="AO2203" s="493" t="n">
        <v>48932</v>
      </c>
      <c r="AP2203" s="493" t="n">
        <v>58749.99</v>
      </c>
      <c r="AQ2203" s="493" t="n">
        <v>48569.45</v>
      </c>
      <c r="AR2203" s="493" t="n">
        <v>55843.44</v>
      </c>
      <c r="AS2203" s="493" t="n">
        <v>49053.3</v>
      </c>
      <c r="AT2203" s="493" t="n">
        <v>44142.83</v>
      </c>
      <c r="AU2203" s="493" t="n">
        <v>47534.95</v>
      </c>
      <c r="AV2203" s="493" t="n">
        <v>47313.42</v>
      </c>
      <c r="AW2203" s="493" t="n">
        <v>46550.15</v>
      </c>
      <c r="AX2203" s="493" t="n">
        <v>53299.79</v>
      </c>
      <c r="AY2203" s="493" t="n">
        <v>47449.23</v>
      </c>
      <c r="AZ2203" s="493" t="n">
        <v>49307.76</v>
      </c>
      <c r="BA2203" s="493" t="n">
        <v>51017.34</v>
      </c>
      <c r="BB2203" s="493" t="n">
        <v>52438.2</v>
      </c>
      <c r="BC2203" s="493" t="n">
        <v>40877.82</v>
      </c>
      <c r="BD2203" s="493" t="n">
        <v>57396.75</v>
      </c>
      <c r="BE2203" s="493" t="n">
        <v>42033.13</v>
      </c>
      <c r="BF2203" s="493" t="n">
        <v>51060.71</v>
      </c>
      <c r="BG2203" s="493" t="n">
        <v>41073.6</v>
      </c>
      <c r="BH2203" s="493" t="n">
        <v>48579.41</v>
      </c>
      <c r="BI2203" s="493" t="n">
        <v>40834.73</v>
      </c>
      <c r="BJ2203" s="493" t="n">
        <v>51804</v>
      </c>
      <c r="BK2203" s="493" t="n">
        <v>43749.15</v>
      </c>
      <c r="BL2203" s="493" t="n">
        <v>55578.26</v>
      </c>
      <c r="BM2203" s="493" t="n">
        <v>44212.76</v>
      </c>
      <c r="BN2203" s="493" t="n">
        <v>49658.45</v>
      </c>
      <c r="BO2203" s="493" t="n">
        <v>48241.52</v>
      </c>
      <c r="BP2203" s="493" t="n">
        <v>48155.79</v>
      </c>
      <c r="BQ2203" s="493" t="n">
        <v>47387.35</v>
      </c>
      <c r="BR2203" s="493" t="n">
        <v>47862.44</v>
      </c>
      <c r="BS2203" s="493" t="n">
        <v>45923.12</v>
      </c>
      <c r="BT2203" s="493" t="n">
        <v>46090.8</v>
      </c>
      <c r="BU2203" s="493" t="n">
        <v>47935.31</v>
      </c>
      <c r="BV2203" s="493" t="n">
        <v>53503.88</v>
      </c>
      <c r="BW2203" s="493" t="n">
        <v>47989.24</v>
      </c>
    </row>
    <row r="2204">
      <c r="A2204" t="inlineStr">
        <is>
          <t>[C9D1] Angiotensin-II 길항제, 고혈압제 (C2) 혹은 이뇨제 복합제제</t>
        </is>
      </c>
      <c r="B2204" t="inlineStr">
        <is>
          <t>삼익제약</t>
        </is>
      </c>
      <c r="C2204" t="inlineStr">
        <is>
          <t>하이든 플러스</t>
        </is>
      </c>
      <c r="D2204" t="inlineStr">
        <is>
          <t>삼익제약</t>
        </is>
      </c>
      <c r="E2204" t="inlineStr">
        <is>
          <t>hydrochlorothiazide,  valsartan</t>
        </is>
      </c>
      <c r="F2204" t="inlineStr">
        <is>
          <t>보건소</t>
        </is>
      </c>
      <c r="G2204" t="inlineStr">
        <is>
          <t>Generic</t>
        </is>
      </c>
      <c r="H2204" s="493" t="n">
        <v>547.2</v>
      </c>
      <c r="I2204" s="493" t="n">
        <v>383.4</v>
      </c>
      <c r="J2204" s="493" t="n">
        <v>720</v>
      </c>
      <c r="K2204" s="493" t="n">
        <v>207</v>
      </c>
      <c r="L2204" s="493" t="n">
        <v>605.7</v>
      </c>
      <c r="M2204" s="493" t="n">
        <v>159</v>
      </c>
      <c r="N2204" s="493" t="n">
        <v>214.8</v>
      </c>
      <c r="O2204" s="493" t="n">
        <v>448.8</v>
      </c>
      <c r="P2204" s="493" t="n">
        <v>240</v>
      </c>
      <c r="Q2204" s="493" t="n">
        <v>207.6</v>
      </c>
      <c r="R2204" s="493" t="n">
        <v>454.5</v>
      </c>
      <c r="S2204" s="493" t="n">
        <v>67.2</v>
      </c>
      <c r="T2204" s="493" t="n">
        <v>386.4</v>
      </c>
      <c r="U2204" s="493" t="n">
        <v>265.2</v>
      </c>
      <c r="V2204" s="493" t="n">
        <v>281.7</v>
      </c>
      <c r="W2204" s="493" t="n">
        <v>0</v>
      </c>
      <c r="X2204" s="493" t="n">
        <v>246.6</v>
      </c>
      <c r="Y2204" s="493" t="n">
        <v>186.3</v>
      </c>
      <c r="Z2204" s="493" t="n">
        <v>0</v>
      </c>
      <c r="AA2204" s="493" t="n">
        <v>51.6</v>
      </c>
      <c r="AB2204" s="493" t="n">
        <v>0</v>
      </c>
      <c r="AC2204" s="493" t="n">
        <v>51.6</v>
      </c>
      <c r="AD2204" s="493" t="n">
        <v>0</v>
      </c>
      <c r="AE2204" s="493" t="n">
        <v>56.4</v>
      </c>
      <c r="AF2204" s="493" t="n">
        <v>0</v>
      </c>
      <c r="AG2204" s="493" t="n">
        <v>0</v>
      </c>
      <c r="AH2204" s="493" t="n">
        <v>226.8</v>
      </c>
      <c r="AI2204" s="493" t="n">
        <v>51.6</v>
      </c>
      <c r="AJ2204" s="493" t="n">
        <v>0</v>
      </c>
      <c r="AK2204" s="493" t="n">
        <v>288.3</v>
      </c>
      <c r="AL2204" s="493" t="n">
        <v>55.8</v>
      </c>
      <c r="AM2204" s="493" t="n">
        <v>0</v>
      </c>
      <c r="AN2204" s="493" t="n">
        <v>266.7</v>
      </c>
      <c r="AO2204" s="493" t="n">
        <v>0</v>
      </c>
      <c r="AP2204" s="493" t="n">
        <v>50.4</v>
      </c>
      <c r="AQ2204" s="493" t="n">
        <v>0</v>
      </c>
      <c r="AR2204" s="493" t="n">
        <v>47.4</v>
      </c>
      <c r="AS2204" s="493" t="n">
        <v>0</v>
      </c>
      <c r="AT2204" s="493" t="n">
        <v>193.5</v>
      </c>
      <c r="AU2204" s="493" t="n">
        <v>0</v>
      </c>
      <c r="AV2204" s="493" t="n">
        <v>44.4</v>
      </c>
      <c r="AW2204" s="493" t="n">
        <v>0</v>
      </c>
      <c r="AX2204" s="493" t="n">
        <v>216.3</v>
      </c>
      <c r="AY2204" s="493" t="n">
        <v>0</v>
      </c>
      <c r="AZ2204" s="493" t="n">
        <v>48.6</v>
      </c>
      <c r="BA2204" s="493" t="n">
        <v>65.09999999999999</v>
      </c>
      <c r="BB2204" s="493" t="n">
        <v>216</v>
      </c>
      <c r="BC2204" s="493" t="n">
        <v>0</v>
      </c>
      <c r="BD2204" s="493" t="n">
        <v>907.5</v>
      </c>
      <c r="BE2204" s="493" t="n">
        <v>0</v>
      </c>
      <c r="BF2204" s="493" t="n">
        <v>41.4</v>
      </c>
      <c r="BG2204" s="493" t="n">
        <v>572.4</v>
      </c>
      <c r="BH2204" s="493" t="n">
        <v>38.4</v>
      </c>
      <c r="BI2204" s="493" t="n">
        <v>0</v>
      </c>
      <c r="BJ2204" s="493" t="n">
        <v>225.6</v>
      </c>
      <c r="BK2204" s="493" t="n">
        <v>0</v>
      </c>
      <c r="BL2204" s="493" t="n">
        <v>163.8</v>
      </c>
      <c r="BM2204" s="493" t="n">
        <v>0</v>
      </c>
      <c r="BN2204" s="493" t="n">
        <v>238.5</v>
      </c>
      <c r="BO2204" s="493" t="n">
        <v>0</v>
      </c>
      <c r="BP2204" s="493" t="n">
        <v>0</v>
      </c>
      <c r="BQ2204" s="493" t="n">
        <v>248.4</v>
      </c>
      <c r="BR2204" s="493" t="n">
        <v>0</v>
      </c>
      <c r="BS2204" s="493" t="n">
        <v>0</v>
      </c>
      <c r="BT2204" s="493" t="n">
        <v>649.2</v>
      </c>
      <c r="BU2204" s="493" t="n">
        <v>0</v>
      </c>
      <c r="BV2204" s="493" t="n">
        <v>0</v>
      </c>
      <c r="BW2204" s="493" t="n">
        <v>246.6</v>
      </c>
    </row>
    <row r="2205">
      <c r="A2205" t="inlineStr">
        <is>
          <t>[C9D1] Angiotensin-II 길항제, 고혈압제 (C2) 혹은 이뇨제 복합제제</t>
        </is>
      </c>
      <c r="B2205" t="inlineStr">
        <is>
          <t>삼일제약</t>
        </is>
      </c>
      <c r="C2205" t="inlineStr">
        <is>
          <t>디오텐 플러스</t>
        </is>
      </c>
      <c r="D2205" t="inlineStr">
        <is>
          <t>삼일제약</t>
        </is>
      </c>
      <c r="E2205" t="inlineStr">
        <is>
          <t>hydrochlorothiazide,  valsartan</t>
        </is>
      </c>
      <c r="F2205" t="inlineStr">
        <is>
          <t>의원</t>
        </is>
      </c>
      <c r="G2205" t="inlineStr">
        <is>
          <t>Generic</t>
        </is>
      </c>
      <c r="H2205" s="493" t="n">
        <v>2741.1</v>
      </c>
      <c r="I2205" s="493" t="n">
        <v>3330</v>
      </c>
      <c r="J2205" s="493" t="n">
        <v>2376.6</v>
      </c>
      <c r="K2205" s="493" t="n">
        <v>1891.2</v>
      </c>
      <c r="L2205" s="493" t="n">
        <v>0</v>
      </c>
      <c r="M2205" s="493" t="n">
        <v>0</v>
      </c>
      <c r="N2205" s="493" t="n">
        <v>0</v>
      </c>
      <c r="O2205" s="493" t="n">
        <v>0</v>
      </c>
      <c r="P2205" s="493" t="n">
        <v>0</v>
      </c>
      <c r="Q2205" s="493" t="n">
        <v>0</v>
      </c>
      <c r="R2205" s="493" t="n">
        <v>0</v>
      </c>
      <c r="S2205" s="493" t="n">
        <v>0</v>
      </c>
      <c r="T2205" s="493" t="n">
        <v>0</v>
      </c>
      <c r="U2205" s="493" t="n">
        <v>0</v>
      </c>
      <c r="V2205" s="493" t="n">
        <v>0</v>
      </c>
      <c r="W2205" s="493" t="n">
        <v>0</v>
      </c>
      <c r="X2205" s="493" t="n">
        <v>0</v>
      </c>
      <c r="Y2205" s="493" t="n">
        <v>0</v>
      </c>
      <c r="Z2205" s="493" t="n">
        <v>0</v>
      </c>
      <c r="AA2205" s="493" t="n">
        <v>0</v>
      </c>
      <c r="AB2205" s="493" t="n">
        <v>0</v>
      </c>
      <c r="AC2205" s="493" t="n">
        <v>0</v>
      </c>
      <c r="AD2205" s="493" t="n">
        <v>0</v>
      </c>
      <c r="AE2205" s="493" t="n">
        <v>0</v>
      </c>
      <c r="AF2205" s="493" t="n">
        <v>0</v>
      </c>
      <c r="AG2205" s="493" t="n">
        <v>0</v>
      </c>
      <c r="AH2205" s="493" t="n">
        <v>0</v>
      </c>
      <c r="AI2205" s="493" t="n">
        <v>0</v>
      </c>
      <c r="AJ2205" s="493" t="n">
        <v>0</v>
      </c>
      <c r="AK2205" s="493" t="n">
        <v>0</v>
      </c>
      <c r="AL2205" s="493" t="n">
        <v>0</v>
      </c>
      <c r="AM2205" s="493" t="n">
        <v>0</v>
      </c>
      <c r="AN2205" s="493" t="n">
        <v>0</v>
      </c>
      <c r="AO2205" s="493" t="n">
        <v>0</v>
      </c>
      <c r="AP2205" s="493" t="n">
        <v>0</v>
      </c>
      <c r="AQ2205" s="493" t="n">
        <v>0</v>
      </c>
      <c r="AR2205" s="493" t="n">
        <v>0</v>
      </c>
      <c r="AS2205" s="493" t="n">
        <v>0</v>
      </c>
      <c r="AT2205" s="493" t="n">
        <v>0</v>
      </c>
      <c r="AU2205" s="493" t="n">
        <v>0</v>
      </c>
      <c r="AV2205" s="493" t="n">
        <v>0</v>
      </c>
      <c r="AW2205" s="493" t="n">
        <v>0</v>
      </c>
      <c r="AX2205" s="493" t="n">
        <v>0</v>
      </c>
      <c r="AY2205" s="493" t="n">
        <v>0</v>
      </c>
      <c r="AZ2205" s="493" t="n">
        <v>0</v>
      </c>
      <c r="BA2205" s="493" t="n">
        <v>0</v>
      </c>
      <c r="BB2205" s="493" t="n">
        <v>0</v>
      </c>
      <c r="BC2205" s="493" t="n">
        <v>0</v>
      </c>
      <c r="BD2205" s="493" t="n">
        <v>0</v>
      </c>
      <c r="BE2205" s="493" t="n">
        <v>0</v>
      </c>
      <c r="BF2205" s="493" t="n">
        <v>0</v>
      </c>
      <c r="BG2205" s="493" t="n">
        <v>0</v>
      </c>
      <c r="BH2205" s="493" t="n">
        <v>0</v>
      </c>
      <c r="BI2205" s="493" t="n">
        <v>0</v>
      </c>
      <c r="BJ2205" s="493" t="n">
        <v>0</v>
      </c>
      <c r="BK2205" s="493" t="n">
        <v>0</v>
      </c>
      <c r="BL2205" s="493" t="n">
        <v>0</v>
      </c>
      <c r="BM2205" s="493" t="n">
        <v>0</v>
      </c>
      <c r="BN2205" s="493" t="n">
        <v>0</v>
      </c>
      <c r="BO2205" s="493" t="n">
        <v>0</v>
      </c>
      <c r="BP2205" s="493" t="n">
        <v>0</v>
      </c>
      <c r="BQ2205" s="493" t="n">
        <v>0</v>
      </c>
      <c r="BR2205" s="493" t="n">
        <v>0</v>
      </c>
      <c r="BS2205" s="493" t="n">
        <v>0</v>
      </c>
      <c r="BT2205" s="493" t="n">
        <v>0</v>
      </c>
      <c r="BU2205" s="493" t="n">
        <v>0</v>
      </c>
      <c r="BV2205" s="493" t="n">
        <v>0</v>
      </c>
      <c r="BW2205" s="493" t="n">
        <v>0</v>
      </c>
    </row>
    <row r="2206">
      <c r="A2206" t="inlineStr">
        <is>
          <t>[C9D1] Angiotensin-II 길항제, 고혈압제 (C2) 혹은 이뇨제 복합제제</t>
        </is>
      </c>
      <c r="B2206" t="inlineStr">
        <is>
          <t>삼일제약</t>
        </is>
      </c>
      <c r="C2206" t="inlineStr">
        <is>
          <t>텔미스 플러스</t>
        </is>
      </c>
      <c r="D2206" t="inlineStr">
        <is>
          <t>삼일제약</t>
        </is>
      </c>
      <c r="E2206" t="inlineStr">
        <is>
          <t>hydrochlorothiazide,  telmisartan</t>
        </is>
      </c>
      <c r="F2206" t="inlineStr">
        <is>
          <t>상급종합병원</t>
        </is>
      </c>
      <c r="G2206" t="inlineStr">
        <is>
          <t>Generic</t>
        </is>
      </c>
      <c r="H2206" s="493" t="n">
        <v>0</v>
      </c>
      <c r="I2206" s="493" t="n">
        <v>0</v>
      </c>
      <c r="J2206" s="493" t="n">
        <v>1082.7</v>
      </c>
      <c r="K2206" s="493" t="n">
        <v>0</v>
      </c>
      <c r="L2206" s="493" t="n">
        <v>0</v>
      </c>
      <c r="M2206" s="493" t="n">
        <v>0</v>
      </c>
      <c r="N2206" s="493" t="n">
        <v>0</v>
      </c>
      <c r="O2206" s="493" t="n">
        <v>0</v>
      </c>
      <c r="P2206" s="493" t="n">
        <v>0</v>
      </c>
      <c r="Q2206" s="493" t="n">
        <v>0</v>
      </c>
      <c r="R2206" s="493" t="n">
        <v>0</v>
      </c>
      <c r="S2206" s="493" t="n">
        <v>1440</v>
      </c>
      <c r="T2206" s="493" t="n">
        <v>0</v>
      </c>
      <c r="U2206" s="493" t="n">
        <v>0</v>
      </c>
      <c r="V2206" s="493" t="n">
        <v>2160</v>
      </c>
      <c r="W2206" s="493" t="n">
        <v>0</v>
      </c>
      <c r="X2206" s="493" t="n">
        <v>0</v>
      </c>
      <c r="Y2206" s="493" t="n">
        <v>0</v>
      </c>
      <c r="Z2206" s="493" t="n">
        <v>0</v>
      </c>
      <c r="AA2206" s="493" t="n">
        <v>0</v>
      </c>
      <c r="AB2206" s="493" t="n">
        <v>0</v>
      </c>
      <c r="AC2206" s="493" t="n">
        <v>0</v>
      </c>
      <c r="AD2206" s="493" t="n">
        <v>0</v>
      </c>
      <c r="AE2206" s="493" t="n">
        <v>0</v>
      </c>
      <c r="AF2206" s="493" t="n">
        <v>0</v>
      </c>
      <c r="AG2206" s="493" t="n">
        <v>0</v>
      </c>
      <c r="AH2206" s="493" t="n">
        <v>0</v>
      </c>
      <c r="AI2206" s="493" t="n">
        <v>0</v>
      </c>
      <c r="AJ2206" s="493" t="n">
        <v>0</v>
      </c>
      <c r="AK2206" s="493" t="n">
        <v>0</v>
      </c>
      <c r="AL2206" s="493" t="n">
        <v>0</v>
      </c>
      <c r="AM2206" s="493" t="n">
        <v>0</v>
      </c>
      <c r="AN2206" s="493" t="n">
        <v>0</v>
      </c>
      <c r="AO2206" s="493" t="n">
        <v>0</v>
      </c>
      <c r="AP2206" s="493" t="n">
        <v>0</v>
      </c>
      <c r="AQ2206" s="493" t="n">
        <v>0</v>
      </c>
      <c r="AR2206" s="493" t="n">
        <v>0</v>
      </c>
      <c r="AS2206" s="493" t="n">
        <v>0</v>
      </c>
      <c r="AT2206" s="493" t="n">
        <v>0</v>
      </c>
      <c r="AU2206" s="493" t="n">
        <v>0</v>
      </c>
      <c r="AV2206" s="493" t="n">
        <v>0</v>
      </c>
      <c r="AW2206" s="493" t="n">
        <v>0</v>
      </c>
      <c r="AX2206" s="493" t="n">
        <v>0</v>
      </c>
      <c r="AY2206" s="493" t="n">
        <v>0</v>
      </c>
      <c r="AZ2206" s="493" t="n">
        <v>0</v>
      </c>
      <c r="BA2206" s="493" t="n">
        <v>0</v>
      </c>
      <c r="BB2206" s="493" t="n">
        <v>0</v>
      </c>
      <c r="BC2206" s="493" t="n">
        <v>0</v>
      </c>
      <c r="BD2206" s="493" t="n">
        <v>0</v>
      </c>
      <c r="BE2206" s="493" t="n">
        <v>0</v>
      </c>
      <c r="BF2206" s="493" t="n">
        <v>0</v>
      </c>
      <c r="BG2206" s="493" t="n">
        <v>0</v>
      </c>
      <c r="BH2206" s="493" t="n">
        <v>0</v>
      </c>
      <c r="BI2206" s="493" t="n">
        <v>0</v>
      </c>
      <c r="BJ2206" s="493" t="n">
        <v>0</v>
      </c>
      <c r="BK2206" s="493" t="n">
        <v>0</v>
      </c>
      <c r="BL2206" s="493" t="n">
        <v>0</v>
      </c>
      <c r="BM2206" s="493" t="n">
        <v>0</v>
      </c>
      <c r="BN2206" s="493" t="n">
        <v>0</v>
      </c>
      <c r="BO2206" s="493" t="n">
        <v>0</v>
      </c>
      <c r="BP2206" s="493" t="n">
        <v>0</v>
      </c>
      <c r="BQ2206" s="493" t="n">
        <v>0</v>
      </c>
      <c r="BR2206" s="493" t="n">
        <v>0</v>
      </c>
      <c r="BS2206" s="493" t="n">
        <v>0</v>
      </c>
      <c r="BT2206" s="493" t="n">
        <v>0</v>
      </c>
      <c r="BU2206" s="493" t="n">
        <v>0</v>
      </c>
      <c r="BV2206" s="493" t="n">
        <v>0</v>
      </c>
      <c r="BW2206" s="493" t="n">
        <v>0</v>
      </c>
    </row>
    <row r="2207">
      <c r="A2207" t="inlineStr">
        <is>
          <t>[C9D1] Angiotensin-II 길항제, 고혈압제 (C2) 혹은 이뇨제 복합제제</t>
        </is>
      </c>
      <c r="B2207" t="inlineStr">
        <is>
          <t>삼일제약</t>
        </is>
      </c>
      <c r="C2207" t="inlineStr">
        <is>
          <t>텔미스 플러스</t>
        </is>
      </c>
      <c r="D2207" t="inlineStr">
        <is>
          <t>삼일제약</t>
        </is>
      </c>
      <c r="E2207" t="inlineStr">
        <is>
          <t>hydrochlorothiazide,  telmisartan</t>
        </is>
      </c>
      <c r="F2207" t="inlineStr">
        <is>
          <t>종합병원</t>
        </is>
      </c>
      <c r="G2207" t="inlineStr">
        <is>
          <t>Generic</t>
        </is>
      </c>
      <c r="H2207" s="493" t="n">
        <v>13031.07</v>
      </c>
      <c r="I2207" s="493" t="n">
        <v>11533.25</v>
      </c>
      <c r="J2207" s="493" t="n">
        <v>18443.16</v>
      </c>
      <c r="K2207" s="493" t="n">
        <v>18069.17</v>
      </c>
      <c r="L2207" s="493" t="n">
        <v>19172.74</v>
      </c>
      <c r="M2207" s="493" t="n">
        <v>14274.61</v>
      </c>
      <c r="N2207" s="493" t="n">
        <v>20854.32</v>
      </c>
      <c r="O2207" s="493" t="n">
        <v>18175.02</v>
      </c>
      <c r="P2207" s="493" t="n">
        <v>16501.8</v>
      </c>
      <c r="Q2207" s="493" t="n">
        <v>17844.9</v>
      </c>
      <c r="R2207" s="493" t="n">
        <v>15467.66</v>
      </c>
      <c r="S2207" s="493" t="n">
        <v>23964.39</v>
      </c>
      <c r="T2207" s="493" t="n">
        <v>11819.84</v>
      </c>
      <c r="U2207" s="493" t="n">
        <v>21647.16</v>
      </c>
      <c r="V2207" s="493" t="n">
        <v>21492.76</v>
      </c>
      <c r="W2207" s="493" t="n">
        <v>17644.12</v>
      </c>
      <c r="X2207" s="493" t="n">
        <v>28859.74</v>
      </c>
      <c r="Y2207" s="493" t="n">
        <v>24048.11</v>
      </c>
      <c r="Z2207" s="493" t="n">
        <v>17230.62</v>
      </c>
      <c r="AA2207" s="493" t="n">
        <v>23562.57</v>
      </c>
      <c r="AB2207" s="493" t="n">
        <v>22723.71</v>
      </c>
      <c r="AC2207" s="493" t="n">
        <v>24371.75</v>
      </c>
      <c r="AD2207" s="493" t="n">
        <v>24111.2</v>
      </c>
      <c r="AE2207" s="493" t="n">
        <v>24123.99</v>
      </c>
      <c r="AF2207" s="493" t="n">
        <v>25983.95</v>
      </c>
      <c r="AG2207" s="493" t="n">
        <v>27128.92</v>
      </c>
      <c r="AH2207" s="493" t="n">
        <v>28447.88</v>
      </c>
      <c r="AI2207" s="493" t="n">
        <v>17487.15</v>
      </c>
      <c r="AJ2207" s="493" t="n">
        <v>28638.21</v>
      </c>
      <c r="AK2207" s="493" t="n">
        <v>24232.69</v>
      </c>
      <c r="AL2207" s="493" t="n">
        <v>24189.83</v>
      </c>
      <c r="AM2207" s="493" t="n">
        <v>21182.54</v>
      </c>
      <c r="AN2207" s="493" t="n">
        <v>22411.24</v>
      </c>
      <c r="AO2207" s="493" t="n">
        <v>21186.85</v>
      </c>
      <c r="AP2207" s="493" t="n">
        <v>22339.76</v>
      </c>
      <c r="AQ2207" s="493" t="n">
        <v>25707.81</v>
      </c>
      <c r="AR2207" s="493" t="n">
        <v>22076.68</v>
      </c>
      <c r="AS2207" s="493" t="n">
        <v>23712.19</v>
      </c>
      <c r="AT2207" s="493" t="n">
        <v>20420.86</v>
      </c>
      <c r="AU2207" s="493" t="n">
        <v>15920.48</v>
      </c>
      <c r="AV2207" s="493" t="n">
        <v>24783.22</v>
      </c>
      <c r="AW2207" s="493" t="n">
        <v>19095.66</v>
      </c>
      <c r="AX2207" s="493" t="n">
        <v>15812.57</v>
      </c>
      <c r="AY2207" s="493" t="n">
        <v>21085.94</v>
      </c>
      <c r="AZ2207" s="493" t="n">
        <v>25063.14</v>
      </c>
      <c r="BA2207" s="493" t="n">
        <v>14453.58</v>
      </c>
      <c r="BB2207" s="493" t="n">
        <v>19543.23</v>
      </c>
      <c r="BC2207" s="493" t="n">
        <v>18079.86</v>
      </c>
      <c r="BD2207" s="493" t="n">
        <v>11164.44</v>
      </c>
      <c r="BE2207" s="493" t="n">
        <v>21021.65</v>
      </c>
      <c r="BF2207" s="493" t="n">
        <v>28294.42</v>
      </c>
      <c r="BG2207" s="493" t="n">
        <v>27162.59</v>
      </c>
      <c r="BH2207" s="493" t="n">
        <v>31607.6</v>
      </c>
      <c r="BI2207" s="493" t="n">
        <v>30783.9</v>
      </c>
      <c r="BJ2207" s="493" t="n">
        <v>28080.88</v>
      </c>
      <c r="BK2207" s="493" t="n">
        <v>35218.15</v>
      </c>
      <c r="BL2207" s="493" t="n">
        <v>21322.71</v>
      </c>
      <c r="BM2207" s="493" t="n">
        <v>25154.02</v>
      </c>
      <c r="BN2207" s="493" t="n">
        <v>33162.92</v>
      </c>
      <c r="BO2207" s="493" t="n">
        <v>29468.81</v>
      </c>
      <c r="BP2207" s="493" t="n">
        <v>18295.27</v>
      </c>
      <c r="BQ2207" s="493" t="n">
        <v>22337.88</v>
      </c>
      <c r="BR2207" s="493" t="n">
        <v>27866.59</v>
      </c>
      <c r="BS2207" s="493" t="n">
        <v>28380.07</v>
      </c>
      <c r="BT2207" s="493" t="n">
        <v>29039.85</v>
      </c>
      <c r="BU2207" s="493" t="n">
        <v>18245.81</v>
      </c>
      <c r="BV2207" s="493" t="n">
        <v>23897.46</v>
      </c>
      <c r="BW2207" s="493" t="n">
        <v>26216.28</v>
      </c>
    </row>
    <row r="2208">
      <c r="A2208" t="inlineStr">
        <is>
          <t>[C9D1] Angiotensin-II 길항제, 고혈압제 (C2) 혹은 이뇨제 복합제제</t>
        </is>
      </c>
      <c r="B2208" t="inlineStr">
        <is>
          <t>삼일제약</t>
        </is>
      </c>
      <c r="C2208" t="inlineStr">
        <is>
          <t>텔미스 플러스</t>
        </is>
      </c>
      <c r="D2208" t="inlineStr">
        <is>
          <t>삼일제약</t>
        </is>
      </c>
      <c r="E2208" t="inlineStr">
        <is>
          <t>hydrochlorothiazide,  telmisartan</t>
        </is>
      </c>
      <c r="F2208" t="inlineStr">
        <is>
          <t>병원</t>
        </is>
      </c>
      <c r="G2208" t="inlineStr">
        <is>
          <t>Generic</t>
        </is>
      </c>
      <c r="H2208" s="493" t="n">
        <v>6599.9</v>
      </c>
      <c r="I2208" s="493" t="n">
        <v>7201.46</v>
      </c>
      <c r="J2208" s="493" t="n">
        <v>7861.2</v>
      </c>
      <c r="K2208" s="493" t="n">
        <v>4510.11</v>
      </c>
      <c r="L2208" s="493" t="n">
        <v>9183.66</v>
      </c>
      <c r="M2208" s="493" t="n">
        <v>4204.7</v>
      </c>
      <c r="N2208" s="493" t="n">
        <v>6897.42</v>
      </c>
      <c r="O2208" s="493" t="n">
        <v>5766.4</v>
      </c>
      <c r="P2208" s="493" t="n">
        <v>7130.1</v>
      </c>
      <c r="Q2208" s="493" t="n">
        <v>3608.1</v>
      </c>
      <c r="R2208" s="493" t="n">
        <v>7250.1</v>
      </c>
      <c r="S2208" s="493" t="n">
        <v>4691.4</v>
      </c>
      <c r="T2208" s="493" t="n">
        <v>5140.76</v>
      </c>
      <c r="U2208" s="493" t="n">
        <v>6045.9</v>
      </c>
      <c r="V2208" s="493" t="n">
        <v>3534.9</v>
      </c>
      <c r="W2208" s="493" t="n">
        <v>4842.48</v>
      </c>
      <c r="X2208" s="493" t="n">
        <v>4385.1</v>
      </c>
      <c r="Y2208" s="493" t="n">
        <v>3747</v>
      </c>
      <c r="Z2208" s="493" t="n">
        <v>2610.3</v>
      </c>
      <c r="AA2208" s="493" t="n">
        <v>2509.2</v>
      </c>
      <c r="AB2208" s="493" t="n">
        <v>5390.1</v>
      </c>
      <c r="AC2208" s="493" t="n">
        <v>2916.3</v>
      </c>
      <c r="AD2208" s="493" t="n">
        <v>3253.68</v>
      </c>
      <c r="AE2208" s="493" t="n">
        <v>3561.58</v>
      </c>
      <c r="AF2208" s="493" t="n">
        <v>7646.05</v>
      </c>
      <c r="AG2208" s="493" t="n">
        <v>4010.13</v>
      </c>
      <c r="AH2208" s="493" t="n">
        <v>2384.2</v>
      </c>
      <c r="AI2208" s="493" t="n">
        <v>4944.7</v>
      </c>
      <c r="AJ2208" s="493" t="n">
        <v>5109.15</v>
      </c>
      <c r="AK2208" s="493" t="n">
        <v>1730.7</v>
      </c>
      <c r="AL2208" s="493" t="n">
        <v>4964.85</v>
      </c>
      <c r="AM2208" s="493" t="n">
        <v>4224.9</v>
      </c>
      <c r="AN2208" s="493" t="n">
        <v>3556.8</v>
      </c>
      <c r="AO2208" s="493" t="n">
        <v>4038.23</v>
      </c>
      <c r="AP2208" s="493" t="n">
        <v>4486.65</v>
      </c>
      <c r="AQ2208" s="493" t="n">
        <v>5210.83</v>
      </c>
      <c r="AR2208" s="493" t="n">
        <v>4913</v>
      </c>
      <c r="AS2208" s="493" t="n">
        <v>3126</v>
      </c>
      <c r="AT2208" s="493" t="n">
        <v>3363.18</v>
      </c>
      <c r="AU2208" s="493" t="n">
        <v>5093.4</v>
      </c>
      <c r="AV2208" s="493" t="n">
        <v>1737.9</v>
      </c>
      <c r="AW2208" s="493" t="n">
        <v>3027.6</v>
      </c>
      <c r="AX2208" s="493" t="n">
        <v>3313.5</v>
      </c>
      <c r="AY2208" s="493" t="n">
        <v>2425.8</v>
      </c>
      <c r="AZ2208" s="493" t="n">
        <v>2072.7</v>
      </c>
      <c r="BA2208" s="493" t="n">
        <v>4176.6</v>
      </c>
      <c r="BB2208" s="493" t="n">
        <v>1196.25</v>
      </c>
      <c r="BC2208" s="493" t="n">
        <v>4019.8</v>
      </c>
      <c r="BD2208" s="493" t="n">
        <v>4403.7</v>
      </c>
      <c r="BE2208" s="493" t="n">
        <v>2656.8</v>
      </c>
      <c r="BF2208" s="493" t="n">
        <v>3017.1</v>
      </c>
      <c r="BG2208" s="493" t="n">
        <v>3439.98</v>
      </c>
      <c r="BH2208" s="493" t="n">
        <v>2312.4</v>
      </c>
      <c r="BI2208" s="493" t="n">
        <v>2153.1</v>
      </c>
      <c r="BJ2208" s="493" t="n">
        <v>3803.22</v>
      </c>
      <c r="BK2208" s="493" t="n">
        <v>2626.2</v>
      </c>
      <c r="BL2208" s="493" t="n">
        <v>3264.3</v>
      </c>
      <c r="BM2208" s="493" t="n">
        <v>3372.6</v>
      </c>
      <c r="BN2208" s="493" t="n">
        <v>4497.1</v>
      </c>
      <c r="BO2208" s="493" t="n">
        <v>1871.5</v>
      </c>
      <c r="BP2208" s="493" t="n">
        <v>4134.6</v>
      </c>
      <c r="BQ2208" s="493" t="n">
        <v>1527.3</v>
      </c>
      <c r="BR2208" s="493" t="n">
        <v>1027.3</v>
      </c>
      <c r="BS2208" s="493" t="n">
        <v>5444.82</v>
      </c>
      <c r="BT2208" s="493" t="n">
        <v>3253.2</v>
      </c>
      <c r="BU2208" s="493" t="n">
        <v>2369.9</v>
      </c>
      <c r="BV2208" s="493" t="n">
        <v>5557.1</v>
      </c>
      <c r="BW2208" s="493" t="n">
        <v>1211.7</v>
      </c>
    </row>
    <row r="2209">
      <c r="A2209" t="inlineStr">
        <is>
          <t>[C9D1] Angiotensin-II 길항제, 고혈압제 (C2) 혹은 이뇨제 복합제제</t>
        </is>
      </c>
      <c r="B2209" t="inlineStr">
        <is>
          <t>삼일제약</t>
        </is>
      </c>
      <c r="C2209" t="inlineStr">
        <is>
          <t>텔미스 플러스</t>
        </is>
      </c>
      <c r="D2209" t="inlineStr">
        <is>
          <t>삼일제약</t>
        </is>
      </c>
      <c r="E2209" t="inlineStr">
        <is>
          <t>hydrochlorothiazide,  telmisartan</t>
        </is>
      </c>
      <c r="F2209" t="inlineStr">
        <is>
          <t>의원</t>
        </is>
      </c>
      <c r="G2209" t="inlineStr">
        <is>
          <t>Generic</t>
        </is>
      </c>
      <c r="H2209" s="493" t="n">
        <v>102554.08</v>
      </c>
      <c r="I2209" s="493" t="n">
        <v>85548.2</v>
      </c>
      <c r="J2209" s="493" t="n">
        <v>100044.43</v>
      </c>
      <c r="K2209" s="493" t="n">
        <v>90064</v>
      </c>
      <c r="L2209" s="493" t="n">
        <v>85854.31</v>
      </c>
      <c r="M2209" s="493" t="n">
        <v>92983.78</v>
      </c>
      <c r="N2209" s="493" t="n">
        <v>91965.39999999999</v>
      </c>
      <c r="O2209" s="493" t="n">
        <v>97274.03</v>
      </c>
      <c r="P2209" s="493" t="n">
        <v>91793.67999999999</v>
      </c>
      <c r="Q2209" s="493" t="n">
        <v>94454.92</v>
      </c>
      <c r="R2209" s="493" t="n">
        <v>96221.69</v>
      </c>
      <c r="S2209" s="493" t="n">
        <v>109103.09</v>
      </c>
      <c r="T2209" s="493" t="n">
        <v>100526.39</v>
      </c>
      <c r="U2209" s="493" t="n">
        <v>91482.17999999999</v>
      </c>
      <c r="V2209" s="493" t="n">
        <v>110382.67</v>
      </c>
      <c r="W2209" s="493" t="n">
        <v>98059.82000000001</v>
      </c>
      <c r="X2209" s="493" t="n">
        <v>102047.82</v>
      </c>
      <c r="Y2209" s="493" t="n">
        <v>105966.82</v>
      </c>
      <c r="Z2209" s="493" t="n">
        <v>93466.64999999999</v>
      </c>
      <c r="AA2209" s="493" t="n">
        <v>103653</v>
      </c>
      <c r="AB2209" s="493" t="n">
        <v>91841.63</v>
      </c>
      <c r="AC2209" s="493" t="n">
        <v>99057.47</v>
      </c>
      <c r="AD2209" s="493" t="n">
        <v>95067.75999999999</v>
      </c>
      <c r="AE2209" s="493" t="n">
        <v>100060.67</v>
      </c>
      <c r="AF2209" s="493" t="n">
        <v>89423.22</v>
      </c>
      <c r="AG2209" s="493" t="n">
        <v>85452.71000000001</v>
      </c>
      <c r="AH2209" s="493" t="n">
        <v>107187.02</v>
      </c>
      <c r="AI2209" s="493" t="n">
        <v>93546.78999999999</v>
      </c>
      <c r="AJ2209" s="493" t="n">
        <v>105205.48</v>
      </c>
      <c r="AK2209" s="493" t="n">
        <v>92429.59</v>
      </c>
      <c r="AL2209" s="493" t="n">
        <v>96839.64</v>
      </c>
      <c r="AM2209" s="493" t="n">
        <v>98078.94</v>
      </c>
      <c r="AN2209" s="493" t="n">
        <v>90912.47</v>
      </c>
      <c r="AO2209" s="493" t="n">
        <v>94275.44</v>
      </c>
      <c r="AP2209" s="493" t="n">
        <v>104049.35</v>
      </c>
      <c r="AQ2209" s="493" t="n">
        <v>92777.45</v>
      </c>
      <c r="AR2209" s="493" t="n">
        <v>94987.10000000001</v>
      </c>
      <c r="AS2209" s="493" t="n">
        <v>95523.7</v>
      </c>
      <c r="AT2209" s="493" t="n">
        <v>84626.7</v>
      </c>
      <c r="AU2209" s="493" t="n">
        <v>91349.78</v>
      </c>
      <c r="AV2209" s="493" t="n">
        <v>95018.69</v>
      </c>
      <c r="AW2209" s="493" t="n">
        <v>82917.34</v>
      </c>
      <c r="AX2209" s="493" t="n">
        <v>89545.09</v>
      </c>
      <c r="AY2209" s="493" t="n">
        <v>86767.39</v>
      </c>
      <c r="AZ2209" s="493" t="n">
        <v>81745.33</v>
      </c>
      <c r="BA2209" s="493" t="n">
        <v>104432.7</v>
      </c>
      <c r="BB2209" s="493" t="n">
        <v>86342.77</v>
      </c>
      <c r="BC2209" s="493" t="n">
        <v>95739.36</v>
      </c>
      <c r="BD2209" s="493" t="n">
        <v>90177.16</v>
      </c>
      <c r="BE2209" s="493" t="n">
        <v>82743.17</v>
      </c>
      <c r="BF2209" s="493" t="n">
        <v>88604.3</v>
      </c>
      <c r="BG2209" s="493" t="n">
        <v>74935.32000000001</v>
      </c>
      <c r="BH2209" s="493" t="n">
        <v>66777.28</v>
      </c>
      <c r="BI2209" s="493" t="n">
        <v>64734.46</v>
      </c>
      <c r="BJ2209" s="493" t="n">
        <v>64456.62</v>
      </c>
      <c r="BK2209" s="493" t="n">
        <v>67503.95</v>
      </c>
      <c r="BL2209" s="493" t="n">
        <v>72608.03999999999</v>
      </c>
      <c r="BM2209" s="493" t="n">
        <v>60329.53</v>
      </c>
      <c r="BN2209" s="493" t="n">
        <v>67213.23</v>
      </c>
      <c r="BO2209" s="493" t="n">
        <v>75458.85000000001</v>
      </c>
      <c r="BP2209" s="493" t="n">
        <v>69949.2</v>
      </c>
      <c r="BQ2209" s="493" t="n">
        <v>64886</v>
      </c>
      <c r="BR2209" s="493" t="n">
        <v>73840.03999999999</v>
      </c>
      <c r="BS2209" s="493" t="n">
        <v>73805.09</v>
      </c>
      <c r="BT2209" s="493" t="n">
        <v>67388.74000000001</v>
      </c>
      <c r="BU2209" s="493" t="n">
        <v>69508.00999999999</v>
      </c>
      <c r="BV2209" s="493" t="n">
        <v>77670.59</v>
      </c>
      <c r="BW2209" s="493" t="n">
        <v>65267.84</v>
      </c>
    </row>
    <row r="2210">
      <c r="A2210" t="inlineStr">
        <is>
          <t>[C9D1] Angiotensin-II 길항제, 고혈압제 (C2) 혹은 이뇨제 복합제제</t>
        </is>
      </c>
      <c r="B2210" t="inlineStr">
        <is>
          <t>삼일제약</t>
        </is>
      </c>
      <c r="C2210" t="inlineStr">
        <is>
          <t>텔미스 플러스</t>
        </is>
      </c>
      <c r="D2210" t="inlineStr">
        <is>
          <t>삼일제약</t>
        </is>
      </c>
      <c r="E2210" t="inlineStr">
        <is>
          <t>hydrochlorothiazide,  telmisartan</t>
        </is>
      </c>
      <c r="F2210" t="inlineStr">
        <is>
          <t>보건소</t>
        </is>
      </c>
      <c r="G2210" t="inlineStr">
        <is>
          <t>Generic</t>
        </is>
      </c>
      <c r="H2210" s="493" t="n">
        <v>0</v>
      </c>
      <c r="I2210" s="493" t="n">
        <v>0</v>
      </c>
      <c r="J2210" s="493" t="n">
        <v>192</v>
      </c>
      <c r="K2210" s="493" t="n">
        <v>265.5</v>
      </c>
      <c r="L2210" s="493" t="n">
        <v>522</v>
      </c>
      <c r="M2210" s="493" t="n">
        <v>0</v>
      </c>
      <c r="N2210" s="493" t="n">
        <v>92.25</v>
      </c>
      <c r="O2210" s="493" t="n">
        <v>87.59999999999999</v>
      </c>
      <c r="P2210" s="493" t="n">
        <v>683.4</v>
      </c>
      <c r="Q2210" s="493" t="n">
        <v>89.7</v>
      </c>
      <c r="R2210" s="493" t="n">
        <v>82.34999999999999</v>
      </c>
      <c r="S2210" s="493" t="n">
        <v>507.6</v>
      </c>
      <c r="T2210" s="493" t="n">
        <v>756.6</v>
      </c>
      <c r="U2210" s="493" t="n">
        <v>71.09999999999999</v>
      </c>
      <c r="V2210" s="493" t="n">
        <v>346.8</v>
      </c>
      <c r="W2210" s="493" t="n">
        <v>747.6</v>
      </c>
      <c r="X2210" s="493" t="n">
        <v>2315.25</v>
      </c>
      <c r="Y2210" s="493" t="n">
        <v>1736.25</v>
      </c>
      <c r="Z2210" s="493" t="n">
        <v>778.05</v>
      </c>
      <c r="AA2210" s="493" t="n">
        <v>2873.25</v>
      </c>
      <c r="AB2210" s="493" t="n">
        <v>38.25</v>
      </c>
      <c r="AC2210" s="493" t="n">
        <v>551.85</v>
      </c>
      <c r="AD2210" s="493" t="n">
        <v>1774.14</v>
      </c>
      <c r="AE2210" s="493" t="n">
        <v>39</v>
      </c>
      <c r="AF2210" s="493" t="n">
        <v>427.05</v>
      </c>
      <c r="AG2210" s="493" t="n">
        <v>0</v>
      </c>
      <c r="AH2210" s="493" t="n">
        <v>34.95</v>
      </c>
      <c r="AI2210" s="493" t="n">
        <v>547.05</v>
      </c>
      <c r="AJ2210" s="493" t="n">
        <v>29.7</v>
      </c>
      <c r="AK2210" s="493" t="n">
        <v>152.25</v>
      </c>
      <c r="AL2210" s="493" t="n">
        <v>549</v>
      </c>
      <c r="AM2210" s="493" t="n">
        <v>159.6</v>
      </c>
      <c r="AN2210" s="493" t="n">
        <v>0</v>
      </c>
      <c r="AO2210" s="493" t="n">
        <v>860.4</v>
      </c>
      <c r="AP2210" s="493" t="n">
        <v>0</v>
      </c>
      <c r="AQ2210" s="493" t="n">
        <v>353.4</v>
      </c>
      <c r="AR2210" s="493" t="n">
        <v>558.9</v>
      </c>
      <c r="AS2210" s="493" t="n">
        <v>0</v>
      </c>
      <c r="AT2210" s="493" t="n">
        <v>752.4</v>
      </c>
      <c r="AU2210" s="493" t="n">
        <v>376.8</v>
      </c>
      <c r="AV2210" s="493" t="n">
        <v>0</v>
      </c>
      <c r="AW2210" s="493" t="n">
        <v>0</v>
      </c>
      <c r="AX2210" s="493" t="n">
        <v>288</v>
      </c>
      <c r="AY2210" s="493" t="n">
        <v>186</v>
      </c>
      <c r="AZ2210" s="493" t="n">
        <v>292.5</v>
      </c>
      <c r="BA2210" s="493" t="n">
        <v>0</v>
      </c>
      <c r="BB2210" s="493" t="n">
        <v>0</v>
      </c>
      <c r="BC2210" s="493" t="n">
        <v>232.2</v>
      </c>
      <c r="BD2210" s="493" t="n">
        <v>271.8</v>
      </c>
      <c r="BE2210" s="493" t="n">
        <v>249</v>
      </c>
      <c r="BF2210" s="493" t="n">
        <v>0</v>
      </c>
      <c r="BG2210" s="493" t="n">
        <v>303.3</v>
      </c>
      <c r="BH2210" s="493" t="n">
        <v>0</v>
      </c>
      <c r="BI2210" s="493" t="n">
        <v>0</v>
      </c>
      <c r="BJ2210" s="493" t="n">
        <v>318.6</v>
      </c>
      <c r="BK2210" s="493" t="n">
        <v>0</v>
      </c>
      <c r="BL2210" s="493" t="n">
        <v>270</v>
      </c>
      <c r="BM2210" s="493" t="n">
        <v>0</v>
      </c>
      <c r="BN2210" s="493" t="n">
        <v>0</v>
      </c>
      <c r="BO2210" s="493" t="n">
        <v>0</v>
      </c>
      <c r="BP2210" s="493" t="n">
        <v>0</v>
      </c>
      <c r="BQ2210" s="493" t="n">
        <v>0</v>
      </c>
      <c r="BR2210" s="493" t="n">
        <v>0</v>
      </c>
      <c r="BS2210" s="493" t="n">
        <v>0</v>
      </c>
      <c r="BT2210" s="493" t="n">
        <v>0</v>
      </c>
      <c r="BU2210" s="493" t="n">
        <v>0</v>
      </c>
      <c r="BV2210" s="493" t="n">
        <v>0</v>
      </c>
      <c r="BW2210" s="493" t="n">
        <v>0</v>
      </c>
    </row>
    <row r="2211">
      <c r="A2211" t="inlineStr">
        <is>
          <t>[C9D1] Angiotensin-II 길항제, 고혈압제 (C2) 혹은 이뇨제 복합제제</t>
        </is>
      </c>
      <c r="B2211" t="inlineStr">
        <is>
          <t>삼일제약</t>
        </is>
      </c>
      <c r="C2211" t="inlineStr">
        <is>
          <t>텔미스 플러스</t>
        </is>
      </c>
      <c r="D2211" t="inlineStr">
        <is>
          <t>삼일제약</t>
        </is>
      </c>
      <c r="E2211" t="inlineStr">
        <is>
          <t>hydrochlorothiazide,  telmisartan</t>
        </is>
      </c>
      <c r="F2211" t="inlineStr">
        <is>
          <t>기타(치과의원, 치과병원 등)</t>
        </is>
      </c>
      <c r="G2211" t="inlineStr">
        <is>
          <t>Generic</t>
        </is>
      </c>
      <c r="H2211" s="493" t="n">
        <v>0</v>
      </c>
      <c r="I2211" s="493" t="n">
        <v>0</v>
      </c>
      <c r="J2211" s="493" t="n">
        <v>0</v>
      </c>
      <c r="K2211" s="493" t="n">
        <v>0</v>
      </c>
      <c r="L2211" s="493" t="n">
        <v>0</v>
      </c>
      <c r="M2211" s="493" t="n">
        <v>0</v>
      </c>
      <c r="N2211" s="493" t="n">
        <v>0</v>
      </c>
      <c r="O2211" s="493" t="n">
        <v>0</v>
      </c>
      <c r="P2211" s="493" t="n">
        <v>0</v>
      </c>
      <c r="Q2211" s="493" t="n">
        <v>0</v>
      </c>
      <c r="R2211" s="493" t="n">
        <v>0</v>
      </c>
      <c r="S2211" s="493" t="n">
        <v>0</v>
      </c>
      <c r="T2211" s="493" t="n">
        <v>0</v>
      </c>
      <c r="U2211" s="493" t="n">
        <v>0</v>
      </c>
      <c r="V2211" s="493" t="n">
        <v>0</v>
      </c>
      <c r="W2211" s="493" t="n">
        <v>0</v>
      </c>
      <c r="X2211" s="493" t="n">
        <v>0</v>
      </c>
      <c r="Y2211" s="493" t="n">
        <v>117.3</v>
      </c>
      <c r="Z2211" s="493" t="n">
        <v>0</v>
      </c>
      <c r="AA2211" s="493" t="n">
        <v>0</v>
      </c>
      <c r="AB2211" s="493" t="n">
        <v>0</v>
      </c>
      <c r="AC2211" s="493" t="n">
        <v>0</v>
      </c>
      <c r="AD2211" s="493" t="n">
        <v>0</v>
      </c>
      <c r="AE2211" s="493" t="n">
        <v>0</v>
      </c>
      <c r="AF2211" s="493" t="n">
        <v>0</v>
      </c>
      <c r="AG2211" s="493" t="n">
        <v>0</v>
      </c>
      <c r="AH2211" s="493" t="n">
        <v>0</v>
      </c>
      <c r="AI2211" s="493" t="n">
        <v>0</v>
      </c>
      <c r="AJ2211" s="493" t="n">
        <v>0</v>
      </c>
      <c r="AK2211" s="493" t="n">
        <v>0</v>
      </c>
      <c r="AL2211" s="493" t="n">
        <v>0</v>
      </c>
      <c r="AM2211" s="493" t="n">
        <v>0</v>
      </c>
      <c r="AN2211" s="493" t="n">
        <v>0</v>
      </c>
      <c r="AO2211" s="493" t="n">
        <v>0</v>
      </c>
      <c r="AP2211" s="493" t="n">
        <v>0</v>
      </c>
      <c r="AQ2211" s="493" t="n">
        <v>0</v>
      </c>
      <c r="AR2211" s="493" t="n">
        <v>0</v>
      </c>
      <c r="AS2211" s="493" t="n">
        <v>0</v>
      </c>
      <c r="AT2211" s="493" t="n">
        <v>0</v>
      </c>
      <c r="AU2211" s="493" t="n">
        <v>0</v>
      </c>
      <c r="AV2211" s="493" t="n">
        <v>0</v>
      </c>
      <c r="AW2211" s="493" t="n">
        <v>0</v>
      </c>
      <c r="AX2211" s="493" t="n">
        <v>0</v>
      </c>
      <c r="AY2211" s="493" t="n">
        <v>0</v>
      </c>
      <c r="AZ2211" s="493" t="n">
        <v>0</v>
      </c>
      <c r="BA2211" s="493" t="n">
        <v>0</v>
      </c>
      <c r="BB2211" s="493" t="n">
        <v>0</v>
      </c>
      <c r="BC2211" s="493" t="n">
        <v>0</v>
      </c>
      <c r="BD2211" s="493" t="n">
        <v>0</v>
      </c>
      <c r="BE2211" s="493" t="n">
        <v>0</v>
      </c>
      <c r="BF2211" s="493" t="n">
        <v>0</v>
      </c>
      <c r="BG2211" s="493" t="n">
        <v>0</v>
      </c>
      <c r="BH2211" s="493" t="n">
        <v>0</v>
      </c>
      <c r="BI2211" s="493" t="n">
        <v>0</v>
      </c>
      <c r="BJ2211" s="493" t="n">
        <v>0</v>
      </c>
      <c r="BK2211" s="493" t="n">
        <v>0</v>
      </c>
      <c r="BL2211" s="493" t="n">
        <v>0</v>
      </c>
      <c r="BM2211" s="493" t="n">
        <v>0</v>
      </c>
      <c r="BN2211" s="493" t="n">
        <v>0</v>
      </c>
      <c r="BO2211" s="493" t="n">
        <v>0</v>
      </c>
      <c r="BP2211" s="493" t="n">
        <v>0</v>
      </c>
      <c r="BQ2211" s="493" t="n">
        <v>0</v>
      </c>
      <c r="BR2211" s="493" t="n">
        <v>0</v>
      </c>
      <c r="BS2211" s="493" t="n">
        <v>0</v>
      </c>
      <c r="BT2211" s="493" t="n">
        <v>0</v>
      </c>
      <c r="BU2211" s="493" t="n">
        <v>0</v>
      </c>
      <c r="BV2211" s="493" t="n">
        <v>0</v>
      </c>
      <c r="BW2211" s="493" t="n">
        <v>0</v>
      </c>
    </row>
    <row r="2212">
      <c r="A2212" t="inlineStr">
        <is>
          <t>[C9D1] Angiotensin-II 길항제, 고혈압제 (C2) 혹은 이뇨제 복합제제</t>
        </is>
      </c>
      <c r="B2212" t="inlineStr">
        <is>
          <t>삼진제약</t>
        </is>
      </c>
      <c r="C2212" t="inlineStr">
        <is>
          <t>에이알비-에스디</t>
        </is>
      </c>
      <c r="D2212" t="inlineStr">
        <is>
          <t>삼진제약</t>
        </is>
      </c>
      <c r="E2212" t="inlineStr">
        <is>
          <t>hydrochlorothiazide,  olmesartan medoxomil</t>
        </is>
      </c>
      <c r="F2212" t="inlineStr">
        <is>
          <t>종합병원</t>
        </is>
      </c>
      <c r="G2212" t="inlineStr">
        <is>
          <t>Generic</t>
        </is>
      </c>
      <c r="H2212" s="493" t="n">
        <v>0</v>
      </c>
      <c r="I2212" s="493" t="n">
        <v>0</v>
      </c>
      <c r="J2212" s="493" t="n">
        <v>0</v>
      </c>
      <c r="K2212" s="493" t="n">
        <v>156.6</v>
      </c>
      <c r="L2212" s="493" t="n">
        <v>37.5</v>
      </c>
      <c r="M2212" s="493" t="n">
        <v>37.5</v>
      </c>
      <c r="N2212" s="493" t="n">
        <v>285.6</v>
      </c>
      <c r="O2212" s="493" t="n">
        <v>161.1</v>
      </c>
      <c r="P2212" s="493" t="n">
        <v>281.7</v>
      </c>
      <c r="Q2212" s="493" t="n">
        <v>161.7</v>
      </c>
      <c r="R2212" s="493" t="n">
        <v>124.2</v>
      </c>
      <c r="S2212" s="493" t="n">
        <v>41.1</v>
      </c>
      <c r="T2212" s="493" t="n">
        <v>406.2</v>
      </c>
      <c r="U2212" s="493" t="n">
        <v>645.6</v>
      </c>
      <c r="V2212" s="493" t="n">
        <v>161.1</v>
      </c>
      <c r="W2212" s="493" t="n">
        <v>890.4</v>
      </c>
      <c r="X2212" s="493" t="n">
        <v>160.8</v>
      </c>
      <c r="Y2212" s="493" t="n">
        <v>285.9</v>
      </c>
      <c r="Z2212" s="493" t="n">
        <v>121.5</v>
      </c>
      <c r="AA2212" s="493" t="n">
        <v>522.3</v>
      </c>
      <c r="AB2212" s="493" t="n">
        <v>1323</v>
      </c>
      <c r="AC2212" s="493" t="n">
        <v>641.4</v>
      </c>
      <c r="AD2212" s="493" t="n">
        <v>328.5</v>
      </c>
      <c r="AE2212" s="493" t="n">
        <v>1122.3</v>
      </c>
      <c r="AF2212" s="493" t="n">
        <v>241.2</v>
      </c>
      <c r="AG2212" s="493" t="n">
        <v>40.2</v>
      </c>
      <c r="AH2212" s="493" t="n">
        <v>121.5</v>
      </c>
      <c r="AI2212" s="493" t="n">
        <v>244.2</v>
      </c>
      <c r="AJ2212" s="493" t="n">
        <v>403.5</v>
      </c>
      <c r="AK2212" s="493" t="n">
        <v>200.1</v>
      </c>
      <c r="AL2212" s="493" t="n">
        <v>361.2</v>
      </c>
      <c r="AM2212" s="493" t="n">
        <v>804.3</v>
      </c>
      <c r="AN2212" s="493" t="n">
        <v>288.3</v>
      </c>
      <c r="AO2212" s="493" t="n">
        <v>687.6</v>
      </c>
      <c r="AP2212" s="493" t="n">
        <v>405</v>
      </c>
      <c r="AQ2212" s="493" t="n">
        <v>282</v>
      </c>
      <c r="AR2212" s="493" t="n">
        <v>38.7</v>
      </c>
      <c r="AS2212" s="493" t="n">
        <v>39.9</v>
      </c>
      <c r="AT2212" s="493" t="n">
        <v>39.3</v>
      </c>
      <c r="AU2212" s="493" t="n">
        <v>160.8</v>
      </c>
      <c r="AV2212" s="493" t="n">
        <v>159.9</v>
      </c>
      <c r="AW2212" s="493" t="n">
        <v>40.8</v>
      </c>
      <c r="AX2212" s="493" t="n">
        <v>1727.4</v>
      </c>
      <c r="AY2212" s="493" t="n">
        <v>40.5</v>
      </c>
      <c r="AZ2212" s="493" t="n">
        <v>39.6</v>
      </c>
      <c r="BA2212" s="493" t="n">
        <v>159.6</v>
      </c>
      <c r="BB2212" s="493" t="n">
        <v>38.4</v>
      </c>
      <c r="BC2212" s="493" t="n">
        <v>246</v>
      </c>
      <c r="BD2212" s="493" t="n">
        <v>79.8</v>
      </c>
      <c r="BE2212" s="493" t="n">
        <v>276.3</v>
      </c>
      <c r="BF2212" s="493" t="n">
        <v>414.34</v>
      </c>
      <c r="BG2212" s="493" t="n">
        <v>642</v>
      </c>
      <c r="BH2212" s="493" t="n">
        <v>39</v>
      </c>
      <c r="BI2212" s="493" t="n">
        <v>192</v>
      </c>
      <c r="BJ2212" s="493" t="n">
        <v>302.4</v>
      </c>
      <c r="BK2212" s="493" t="n">
        <v>115</v>
      </c>
      <c r="BL2212" s="493" t="n">
        <v>76.8</v>
      </c>
      <c r="BM2212" s="493" t="n">
        <v>501.3</v>
      </c>
      <c r="BN2212" s="493" t="n">
        <v>39</v>
      </c>
      <c r="BO2212" s="493" t="n">
        <v>117.9</v>
      </c>
      <c r="BP2212" s="493" t="n">
        <v>156</v>
      </c>
      <c r="BQ2212" s="493" t="n">
        <v>230.4</v>
      </c>
      <c r="BR2212" s="493" t="n">
        <v>39.6</v>
      </c>
      <c r="BS2212" s="493" t="n">
        <v>230.4</v>
      </c>
      <c r="BT2212" s="493" t="n">
        <v>156</v>
      </c>
      <c r="BU2212" s="493" t="n">
        <v>351.9</v>
      </c>
      <c r="BV2212" s="493" t="n">
        <v>157.2</v>
      </c>
      <c r="BW2212" s="493" t="n">
        <v>585.9</v>
      </c>
    </row>
    <row r="2213">
      <c r="A2213" t="inlineStr">
        <is>
          <t>[C9D1] Angiotensin-II 길항제, 고혈압제 (C2) 혹은 이뇨제 복합제제</t>
        </is>
      </c>
      <c r="B2213" t="inlineStr">
        <is>
          <t>삼진제약</t>
        </is>
      </c>
      <c r="C2213" t="inlineStr">
        <is>
          <t>에이알비-에스디</t>
        </is>
      </c>
      <c r="D2213" t="inlineStr">
        <is>
          <t>삼진제약</t>
        </is>
      </c>
      <c r="E2213" t="inlineStr">
        <is>
          <t>hydrochlorothiazide,  olmesartan medoxomil</t>
        </is>
      </c>
      <c r="F2213" t="inlineStr">
        <is>
          <t>병원</t>
        </is>
      </c>
      <c r="G2213" t="inlineStr">
        <is>
          <t>Generic</t>
        </is>
      </c>
      <c r="H2213" s="493" t="n">
        <v>408.3</v>
      </c>
      <c r="I2213" s="493" t="n">
        <v>583.3200000000001</v>
      </c>
      <c r="J2213" s="493" t="n">
        <v>1234</v>
      </c>
      <c r="K2213" s="493" t="n">
        <v>527.64</v>
      </c>
      <c r="L2213" s="493" t="n">
        <v>983.92</v>
      </c>
      <c r="M2213" s="493" t="n">
        <v>764.4</v>
      </c>
      <c r="N2213" s="493" t="n">
        <v>611.3200000000001</v>
      </c>
      <c r="O2213" s="493" t="n">
        <v>535.9</v>
      </c>
      <c r="P2213" s="493" t="n">
        <v>1281.6</v>
      </c>
      <c r="Q2213" s="493" t="n">
        <v>713.7</v>
      </c>
      <c r="R2213" s="493" t="n">
        <v>80.7</v>
      </c>
      <c r="S2213" s="493" t="n">
        <v>1233.9</v>
      </c>
      <c r="T2213" s="493" t="n">
        <v>971.7</v>
      </c>
      <c r="U2213" s="493" t="n">
        <v>72</v>
      </c>
      <c r="V2213" s="493" t="n">
        <v>544.8</v>
      </c>
      <c r="W2213" s="493" t="n">
        <v>345</v>
      </c>
      <c r="X2213" s="493" t="n">
        <v>0</v>
      </c>
      <c r="Y2213" s="493" t="n">
        <v>847.8</v>
      </c>
      <c r="Z2213" s="493" t="n">
        <v>545.4</v>
      </c>
      <c r="AA2213" s="493" t="n">
        <v>0</v>
      </c>
      <c r="AB2213" s="493" t="n">
        <v>542.4</v>
      </c>
      <c r="AC2213" s="493" t="n">
        <v>703.5</v>
      </c>
      <c r="AD2213" s="493" t="n">
        <v>360</v>
      </c>
      <c r="AE2213" s="493" t="n">
        <v>894.83</v>
      </c>
      <c r="AF2213" s="493" t="n">
        <v>1171.08</v>
      </c>
      <c r="AG2213" s="493" t="n">
        <v>1402.95</v>
      </c>
      <c r="AH2213" s="493" t="n">
        <v>1123.65</v>
      </c>
      <c r="AI2213" s="493" t="n">
        <v>641.7</v>
      </c>
      <c r="AJ2213" s="493" t="n">
        <v>741.9</v>
      </c>
      <c r="AK2213" s="493" t="n">
        <v>1288.2</v>
      </c>
      <c r="AL2213" s="493" t="n">
        <v>913.65</v>
      </c>
      <c r="AM2213" s="493" t="n">
        <v>336.15</v>
      </c>
      <c r="AN2213" s="493" t="n">
        <v>1061.7</v>
      </c>
      <c r="AO2213" s="493" t="n">
        <v>1861.95</v>
      </c>
      <c r="AP2213" s="493" t="n">
        <v>3037.1</v>
      </c>
      <c r="AQ2213" s="493" t="n">
        <v>3787.5</v>
      </c>
      <c r="AR2213" s="493" t="n">
        <v>2692.78</v>
      </c>
      <c r="AS2213" s="493" t="n">
        <v>2752.9</v>
      </c>
      <c r="AT2213" s="493" t="n">
        <v>3176.25</v>
      </c>
      <c r="AU2213" s="493" t="n">
        <v>3438</v>
      </c>
      <c r="AV2213" s="493" t="n">
        <v>2098.53</v>
      </c>
      <c r="AW2213" s="493" t="n">
        <v>3085.11</v>
      </c>
      <c r="AX2213" s="493" t="n">
        <v>3707.97</v>
      </c>
      <c r="AY2213" s="493" t="n">
        <v>3003.25</v>
      </c>
      <c r="AZ2213" s="493" t="n">
        <v>2063.6</v>
      </c>
      <c r="BA2213" s="493" t="n">
        <v>2928</v>
      </c>
      <c r="BB2213" s="493" t="n">
        <v>1003.36</v>
      </c>
      <c r="BC2213" s="493" t="n">
        <v>3252.91</v>
      </c>
      <c r="BD2213" s="493" t="n">
        <v>1830.48</v>
      </c>
      <c r="BE2213" s="493" t="n">
        <v>1513.06</v>
      </c>
      <c r="BF2213" s="493" t="n">
        <v>1264.65</v>
      </c>
      <c r="BG2213" s="493" t="n">
        <v>1772.02</v>
      </c>
      <c r="BH2213" s="493" t="n">
        <v>1742.84</v>
      </c>
      <c r="BI2213" s="493" t="n">
        <v>3420.37</v>
      </c>
      <c r="BJ2213" s="493" t="n">
        <v>1594.88</v>
      </c>
      <c r="BK2213" s="493" t="n">
        <v>1078.98</v>
      </c>
      <c r="BL2213" s="493" t="n">
        <v>1163.99</v>
      </c>
      <c r="BM2213" s="493" t="n">
        <v>1343.38</v>
      </c>
      <c r="BN2213" s="493" t="n">
        <v>871.34</v>
      </c>
      <c r="BO2213" s="493" t="n">
        <v>2891.02</v>
      </c>
      <c r="BP2213" s="493" t="n">
        <v>1002.93</v>
      </c>
      <c r="BQ2213" s="493" t="n">
        <v>941.4</v>
      </c>
      <c r="BR2213" s="493" t="n">
        <v>1291.81</v>
      </c>
      <c r="BS2213" s="493" t="n">
        <v>2405.1</v>
      </c>
      <c r="BT2213" s="493" t="n">
        <v>1316.44</v>
      </c>
      <c r="BU2213" s="493" t="n">
        <v>994.05</v>
      </c>
      <c r="BV2213" s="493" t="n">
        <v>2284.31</v>
      </c>
      <c r="BW2213" s="493" t="n">
        <v>1768.72</v>
      </c>
    </row>
    <row r="2214">
      <c r="A2214" t="inlineStr">
        <is>
          <t>[C9D1] Angiotensin-II 길항제, 고혈압제 (C2) 혹은 이뇨제 복합제제</t>
        </is>
      </c>
      <c r="B2214" t="inlineStr">
        <is>
          <t>삼진제약</t>
        </is>
      </c>
      <c r="C2214" t="inlineStr">
        <is>
          <t>에이알비-에스디</t>
        </is>
      </c>
      <c r="D2214" t="inlineStr">
        <is>
          <t>삼진제약</t>
        </is>
      </c>
      <c r="E2214" t="inlineStr">
        <is>
          <t>hydrochlorothiazide,  olmesartan medoxomil</t>
        </is>
      </c>
      <c r="F2214" t="inlineStr">
        <is>
          <t>의원</t>
        </is>
      </c>
      <c r="G2214" t="inlineStr">
        <is>
          <t>Generic</t>
        </is>
      </c>
      <c r="H2214" s="493" t="n">
        <v>13357.3</v>
      </c>
      <c r="I2214" s="493" t="n">
        <v>11242.4</v>
      </c>
      <c r="J2214" s="493" t="n">
        <v>13404.7</v>
      </c>
      <c r="K2214" s="493" t="n">
        <v>11541</v>
      </c>
      <c r="L2214" s="493" t="n">
        <v>12309.3</v>
      </c>
      <c r="M2214" s="493" t="n">
        <v>12013.05</v>
      </c>
      <c r="N2214" s="493" t="n">
        <v>10532.05</v>
      </c>
      <c r="O2214" s="493" t="n">
        <v>12724.65</v>
      </c>
      <c r="P2214" s="493" t="n">
        <v>11669.4</v>
      </c>
      <c r="Q2214" s="493" t="n">
        <v>11666.9</v>
      </c>
      <c r="R2214" s="493" t="n">
        <v>12633.9</v>
      </c>
      <c r="S2214" s="493" t="n">
        <v>13981.2</v>
      </c>
      <c r="T2214" s="493" t="n">
        <v>14720.55</v>
      </c>
      <c r="U2214" s="493" t="n">
        <v>12471.25</v>
      </c>
      <c r="V2214" s="493" t="n">
        <v>15136.05</v>
      </c>
      <c r="W2214" s="493" t="n">
        <v>11725.05</v>
      </c>
      <c r="X2214" s="493" t="n">
        <v>15874.65</v>
      </c>
      <c r="Y2214" s="493" t="n">
        <v>14792.7</v>
      </c>
      <c r="Z2214" s="493" t="n">
        <v>14846.53</v>
      </c>
      <c r="AA2214" s="493" t="n">
        <v>13332.45</v>
      </c>
      <c r="AB2214" s="493" t="n">
        <v>16597.85</v>
      </c>
      <c r="AC2214" s="493" t="n">
        <v>12635.5</v>
      </c>
      <c r="AD2214" s="493" t="n">
        <v>14227</v>
      </c>
      <c r="AE2214" s="493" t="n">
        <v>14416</v>
      </c>
      <c r="AF2214" s="493" t="n">
        <v>14351.25</v>
      </c>
      <c r="AG2214" s="493" t="n">
        <v>11864.65</v>
      </c>
      <c r="AH2214" s="493" t="n">
        <v>17196.56</v>
      </c>
      <c r="AI2214" s="493" t="n">
        <v>13506.35</v>
      </c>
      <c r="AJ2214" s="493" t="n">
        <v>15696.15</v>
      </c>
      <c r="AK2214" s="493" t="n">
        <v>15665.85</v>
      </c>
      <c r="AL2214" s="493" t="n">
        <v>13503.5</v>
      </c>
      <c r="AM2214" s="493" t="n">
        <v>13771.9</v>
      </c>
      <c r="AN2214" s="493" t="n">
        <v>13552.5</v>
      </c>
      <c r="AO2214" s="493" t="n">
        <v>13123.05</v>
      </c>
      <c r="AP2214" s="493" t="n">
        <v>14908.4</v>
      </c>
      <c r="AQ2214" s="493" t="n">
        <v>12824.85</v>
      </c>
      <c r="AR2214" s="493" t="n">
        <v>15533.4</v>
      </c>
      <c r="AS2214" s="493" t="n">
        <v>14126.56</v>
      </c>
      <c r="AT2214" s="493" t="n">
        <v>13221.05</v>
      </c>
      <c r="AU2214" s="493" t="n">
        <v>14855.9</v>
      </c>
      <c r="AV2214" s="493" t="n">
        <v>12185.4</v>
      </c>
      <c r="AW2214" s="493" t="n">
        <v>13508.1</v>
      </c>
      <c r="AX2214" s="493" t="n">
        <v>11511.9</v>
      </c>
      <c r="AY2214" s="493" t="n">
        <v>14194.34</v>
      </c>
      <c r="AZ2214" s="493" t="n">
        <v>14705.85</v>
      </c>
      <c r="BA2214" s="493" t="n">
        <v>14998.45</v>
      </c>
      <c r="BB2214" s="493" t="n">
        <v>11421.3</v>
      </c>
      <c r="BC2214" s="493" t="n">
        <v>14835.75</v>
      </c>
      <c r="BD2214" s="493" t="n">
        <v>14385.15</v>
      </c>
      <c r="BE2214" s="493" t="n">
        <v>13273.2</v>
      </c>
      <c r="BF2214" s="493" t="n">
        <v>12960.12</v>
      </c>
      <c r="BG2214" s="493" t="n">
        <v>14559.5</v>
      </c>
      <c r="BH2214" s="493" t="n">
        <v>11379.5</v>
      </c>
      <c r="BI2214" s="493" t="n">
        <v>13899.35</v>
      </c>
      <c r="BJ2214" s="493" t="n">
        <v>11650.5</v>
      </c>
      <c r="BK2214" s="493" t="n">
        <v>10904.1</v>
      </c>
      <c r="BL2214" s="493" t="n">
        <v>14097.61</v>
      </c>
      <c r="BM2214" s="493" t="n">
        <v>10334.55</v>
      </c>
      <c r="BN2214" s="493" t="n">
        <v>9711.049999999999</v>
      </c>
      <c r="BO2214" s="493" t="n">
        <v>11349.3</v>
      </c>
      <c r="BP2214" s="493" t="n">
        <v>10178.1</v>
      </c>
      <c r="BQ2214" s="493" t="n">
        <v>10893</v>
      </c>
      <c r="BR2214" s="493" t="n">
        <v>11000.5</v>
      </c>
      <c r="BS2214" s="493" t="n">
        <v>13031.8</v>
      </c>
      <c r="BT2214" s="493" t="n">
        <v>9133.700000000001</v>
      </c>
      <c r="BU2214" s="493" t="n">
        <v>10158.3</v>
      </c>
      <c r="BV2214" s="493" t="n">
        <v>11713.33</v>
      </c>
      <c r="BW2214" s="493" t="n">
        <v>11192.85</v>
      </c>
    </row>
    <row r="2215">
      <c r="A2215" t="inlineStr">
        <is>
          <t>[C9D1] Angiotensin-II 길항제, 고혈압제 (C2) 혹은 이뇨제 복합제제</t>
        </is>
      </c>
      <c r="B2215" t="inlineStr">
        <is>
          <t>삼진제약</t>
        </is>
      </c>
      <c r="C2215" t="inlineStr">
        <is>
          <t>엑스반 플러스</t>
        </is>
      </c>
      <c r="D2215" t="inlineStr">
        <is>
          <t>삼진제약</t>
        </is>
      </c>
      <c r="E2215" t="inlineStr">
        <is>
          <t>hydrochlorothiazide,  valsartan</t>
        </is>
      </c>
      <c r="F2215" t="inlineStr">
        <is>
          <t>상급종합병원</t>
        </is>
      </c>
      <c r="G2215" t="inlineStr">
        <is>
          <t>Generic</t>
        </is>
      </c>
      <c r="H2215" s="493" t="n">
        <v>6618.95</v>
      </c>
      <c r="I2215" s="493" t="n">
        <v>35413.38</v>
      </c>
      <c r="J2215" s="493" t="n">
        <v>17754.6</v>
      </c>
      <c r="K2215" s="493" t="n">
        <v>6126.55</v>
      </c>
      <c r="L2215" s="493" t="n">
        <v>19293.95</v>
      </c>
      <c r="M2215" s="493" t="n">
        <v>20486.5</v>
      </c>
      <c r="N2215" s="493" t="n">
        <v>34138.43</v>
      </c>
      <c r="O2215" s="493" t="n">
        <v>18474.58</v>
      </c>
      <c r="P2215" s="493" t="n">
        <v>14464.9</v>
      </c>
      <c r="Q2215" s="493" t="n">
        <v>10735.65</v>
      </c>
      <c r="R2215" s="493" t="n">
        <v>20033.8</v>
      </c>
      <c r="S2215" s="493" t="n">
        <v>23236.15</v>
      </c>
      <c r="T2215" s="493" t="n">
        <v>22621.38</v>
      </c>
      <c r="U2215" s="493" t="n">
        <v>10534.88</v>
      </c>
      <c r="V2215" s="493" t="n">
        <v>14195.3</v>
      </c>
      <c r="W2215" s="493" t="n">
        <v>17694.05</v>
      </c>
      <c r="X2215" s="493" t="n">
        <v>10483</v>
      </c>
      <c r="Y2215" s="493" t="n">
        <v>19386.84</v>
      </c>
      <c r="Z2215" s="493" t="n">
        <v>27392.8</v>
      </c>
      <c r="AA2215" s="493" t="n">
        <v>11698.32</v>
      </c>
      <c r="AB2215" s="493" t="n">
        <v>9875.799999999999</v>
      </c>
      <c r="AC2215" s="493" t="n">
        <v>14542.7</v>
      </c>
      <c r="AD2215" s="493" t="n">
        <v>29570.57</v>
      </c>
      <c r="AE2215" s="493" t="n">
        <v>29881.95</v>
      </c>
      <c r="AF2215" s="493" t="n">
        <v>36301.95</v>
      </c>
      <c r="AG2215" s="493" t="n">
        <v>18867.1</v>
      </c>
      <c r="AH2215" s="493" t="n">
        <v>18410.9</v>
      </c>
      <c r="AI2215" s="493" t="n">
        <v>6800.25</v>
      </c>
      <c r="AJ2215" s="493" t="n">
        <v>33582.3</v>
      </c>
      <c r="AK2215" s="493" t="n">
        <v>22285.35</v>
      </c>
      <c r="AL2215" s="493" t="n">
        <v>21769</v>
      </c>
      <c r="AM2215" s="493" t="n">
        <v>60804.95</v>
      </c>
      <c r="AN2215" s="493" t="n">
        <v>38385.89</v>
      </c>
      <c r="AO2215" s="493" t="n">
        <v>34809.21</v>
      </c>
      <c r="AP2215" s="493" t="n">
        <v>73016.7</v>
      </c>
      <c r="AQ2215" s="493" t="n">
        <v>31645.05</v>
      </c>
      <c r="AR2215" s="493" t="n">
        <v>65000.68</v>
      </c>
      <c r="AS2215" s="493" t="n">
        <v>61520.4</v>
      </c>
      <c r="AT2215" s="493" t="n">
        <v>64477.55</v>
      </c>
      <c r="AU2215" s="493" t="n">
        <v>53177.65</v>
      </c>
      <c r="AV2215" s="493" t="n">
        <v>84109.89999999999</v>
      </c>
      <c r="AW2215" s="493" t="n">
        <v>64998.3</v>
      </c>
      <c r="AX2215" s="493" t="n">
        <v>41003.65</v>
      </c>
      <c r="AY2215" s="493" t="n">
        <v>65340.1</v>
      </c>
      <c r="AZ2215" s="493" t="n">
        <v>51197.81</v>
      </c>
      <c r="BA2215" s="493" t="n">
        <v>35638.88</v>
      </c>
      <c r="BB2215" s="493" t="n">
        <v>59298.03</v>
      </c>
      <c r="BC2215" s="493" t="n">
        <v>47518.59</v>
      </c>
      <c r="BD2215" s="493" t="n">
        <v>37993.8</v>
      </c>
      <c r="BE2215" s="493" t="n">
        <v>34524.28</v>
      </c>
      <c r="BF2215" s="493" t="n">
        <v>58998.2</v>
      </c>
      <c r="BG2215" s="493" t="n">
        <v>49002.61</v>
      </c>
      <c r="BH2215" s="493" t="n">
        <v>67950.14999999999</v>
      </c>
      <c r="BI2215" s="493" t="n">
        <v>24444.13</v>
      </c>
      <c r="BJ2215" s="493" t="n">
        <v>53361.5</v>
      </c>
      <c r="BK2215" s="493" t="n">
        <v>43760.43</v>
      </c>
      <c r="BL2215" s="493" t="n">
        <v>28630.3</v>
      </c>
      <c r="BM2215" s="493" t="n">
        <v>39580.5</v>
      </c>
      <c r="BN2215" s="493" t="n">
        <v>56765.97</v>
      </c>
      <c r="BO2215" s="493" t="n">
        <v>23052.25</v>
      </c>
      <c r="BP2215" s="493" t="n">
        <v>49513.6</v>
      </c>
      <c r="BQ2215" s="493" t="n">
        <v>29188.98</v>
      </c>
      <c r="BR2215" s="493" t="n">
        <v>43261.34</v>
      </c>
      <c r="BS2215" s="493" t="n">
        <v>40290.65</v>
      </c>
      <c r="BT2215" s="493" t="n">
        <v>47979.29</v>
      </c>
      <c r="BU2215" s="493" t="n">
        <v>49141.47</v>
      </c>
      <c r="BV2215" s="493" t="n">
        <v>51230.21</v>
      </c>
      <c r="BW2215" s="493" t="n">
        <v>37896.5</v>
      </c>
    </row>
    <row r="2216">
      <c r="A2216" t="inlineStr">
        <is>
          <t>[C9D1] Angiotensin-II 길항제, 고혈압제 (C2) 혹은 이뇨제 복합제제</t>
        </is>
      </c>
      <c r="B2216" t="inlineStr">
        <is>
          <t>삼진제약</t>
        </is>
      </c>
      <c r="C2216" t="inlineStr">
        <is>
          <t>엑스반 플러스</t>
        </is>
      </c>
      <c r="D2216" t="inlineStr">
        <is>
          <t>삼진제약</t>
        </is>
      </c>
      <c r="E2216" t="inlineStr">
        <is>
          <t>hydrochlorothiazide,  valsartan</t>
        </is>
      </c>
      <c r="F2216" t="inlineStr">
        <is>
          <t>종합병원</t>
        </is>
      </c>
      <c r="G2216" t="inlineStr">
        <is>
          <t>Generic</t>
        </is>
      </c>
      <c r="H2216" s="493" t="n">
        <v>19466.43</v>
      </c>
      <c r="I2216" s="493" t="n">
        <v>17552.17</v>
      </c>
      <c r="J2216" s="493" t="n">
        <v>23888.1</v>
      </c>
      <c r="K2216" s="493" t="n">
        <v>18975.14</v>
      </c>
      <c r="L2216" s="493" t="n">
        <v>17998.43</v>
      </c>
      <c r="M2216" s="493" t="n">
        <v>24718.33</v>
      </c>
      <c r="N2216" s="493" t="n">
        <v>16246.77</v>
      </c>
      <c r="O2216" s="493" t="n">
        <v>20069.07</v>
      </c>
      <c r="P2216" s="493" t="n">
        <v>22761.1</v>
      </c>
      <c r="Q2216" s="493" t="n">
        <v>15962.67</v>
      </c>
      <c r="R2216" s="493" t="n">
        <v>20066.47</v>
      </c>
      <c r="S2216" s="493" t="n">
        <v>17656.45</v>
      </c>
      <c r="T2216" s="493" t="n">
        <v>22208.19</v>
      </c>
      <c r="U2216" s="493" t="n">
        <v>13838.76</v>
      </c>
      <c r="V2216" s="493" t="n">
        <v>20696.49</v>
      </c>
      <c r="W2216" s="493" t="n">
        <v>16015.5</v>
      </c>
      <c r="X2216" s="493" t="n">
        <v>20517.32</v>
      </c>
      <c r="Y2216" s="493" t="n">
        <v>15571.6</v>
      </c>
      <c r="Z2216" s="493" t="n">
        <v>21772.08</v>
      </c>
      <c r="AA2216" s="493" t="n">
        <v>15908.18</v>
      </c>
      <c r="AB2216" s="493" t="n">
        <v>24521.27</v>
      </c>
      <c r="AC2216" s="493" t="n">
        <v>16417.22</v>
      </c>
      <c r="AD2216" s="493" t="n">
        <v>21087.78</v>
      </c>
      <c r="AE2216" s="493" t="n">
        <v>19001.94</v>
      </c>
      <c r="AF2216" s="493" t="n">
        <v>15153.32</v>
      </c>
      <c r="AG2216" s="493" t="n">
        <v>15552.85</v>
      </c>
      <c r="AH2216" s="493" t="n">
        <v>16255.67</v>
      </c>
      <c r="AI2216" s="493" t="n">
        <v>17657.14</v>
      </c>
      <c r="AJ2216" s="493" t="n">
        <v>16216.08</v>
      </c>
      <c r="AK2216" s="493" t="n">
        <v>19287.81</v>
      </c>
      <c r="AL2216" s="493" t="n">
        <v>21079.82</v>
      </c>
      <c r="AM2216" s="493" t="n">
        <v>19077.68</v>
      </c>
      <c r="AN2216" s="493" t="n">
        <v>21370.24</v>
      </c>
      <c r="AO2216" s="493" t="n">
        <v>24781.12</v>
      </c>
      <c r="AP2216" s="493" t="n">
        <v>20015.98</v>
      </c>
      <c r="AQ2216" s="493" t="n">
        <v>25390.79</v>
      </c>
      <c r="AR2216" s="493" t="n">
        <v>28506.62</v>
      </c>
      <c r="AS2216" s="493" t="n">
        <v>43177.18</v>
      </c>
      <c r="AT2216" s="493" t="n">
        <v>41014.97</v>
      </c>
      <c r="AU2216" s="493" t="n">
        <v>51848.76</v>
      </c>
      <c r="AV2216" s="493" t="n">
        <v>49311.58</v>
      </c>
      <c r="AW2216" s="493" t="n">
        <v>39401.17</v>
      </c>
      <c r="AX2216" s="493" t="n">
        <v>51091.19</v>
      </c>
      <c r="AY2216" s="493" t="n">
        <v>38519.33</v>
      </c>
      <c r="AZ2216" s="493" t="n">
        <v>42292.09</v>
      </c>
      <c r="BA2216" s="493" t="n">
        <v>50040.47</v>
      </c>
      <c r="BB2216" s="493" t="n">
        <v>44888.53</v>
      </c>
      <c r="BC2216" s="493" t="n">
        <v>46373.76</v>
      </c>
      <c r="BD2216" s="493" t="n">
        <v>48000.55</v>
      </c>
      <c r="BE2216" s="493" t="n">
        <v>46752.85</v>
      </c>
      <c r="BF2216" s="493" t="n">
        <v>42929.93</v>
      </c>
      <c r="BG2216" s="493" t="n">
        <v>39653</v>
      </c>
      <c r="BH2216" s="493" t="n">
        <v>44650.36</v>
      </c>
      <c r="BI2216" s="493" t="n">
        <v>34898.39</v>
      </c>
      <c r="BJ2216" s="493" t="n">
        <v>43297.5</v>
      </c>
      <c r="BK2216" s="493" t="n">
        <v>46148.86</v>
      </c>
      <c r="BL2216" s="493" t="n">
        <v>44623.98</v>
      </c>
      <c r="BM2216" s="493" t="n">
        <v>35704.7</v>
      </c>
      <c r="BN2216" s="493" t="n">
        <v>32257.56</v>
      </c>
      <c r="BO2216" s="493" t="n">
        <v>44116.4</v>
      </c>
      <c r="BP2216" s="493" t="n">
        <v>39056.14</v>
      </c>
      <c r="BQ2216" s="493" t="n">
        <v>35951.16</v>
      </c>
      <c r="BR2216" s="493" t="n">
        <v>33207.93</v>
      </c>
      <c r="BS2216" s="493" t="n">
        <v>44100.92</v>
      </c>
      <c r="BT2216" s="493" t="n">
        <v>40756.1</v>
      </c>
      <c r="BU2216" s="493" t="n">
        <v>40572.43</v>
      </c>
      <c r="BV2216" s="493" t="n">
        <v>34828.31</v>
      </c>
      <c r="BW2216" s="493" t="n">
        <v>42393.67</v>
      </c>
    </row>
    <row r="2217">
      <c r="A2217" t="inlineStr">
        <is>
          <t>[C9D1] Angiotensin-II 길항제, 고혈압제 (C2) 혹은 이뇨제 복합제제</t>
        </is>
      </c>
      <c r="B2217" t="inlineStr">
        <is>
          <t>삼진제약</t>
        </is>
      </c>
      <c r="C2217" t="inlineStr">
        <is>
          <t>엑스반 플러스</t>
        </is>
      </c>
      <c r="D2217" t="inlineStr">
        <is>
          <t>삼진제약</t>
        </is>
      </c>
      <c r="E2217" t="inlineStr">
        <is>
          <t>hydrochlorothiazide,  valsartan</t>
        </is>
      </c>
      <c r="F2217" t="inlineStr">
        <is>
          <t>병원</t>
        </is>
      </c>
      <c r="G2217" t="inlineStr">
        <is>
          <t>Generic</t>
        </is>
      </c>
      <c r="H2217" s="493" t="n">
        <v>6670.83</v>
      </c>
      <c r="I2217" s="493" t="n">
        <v>4762.07</v>
      </c>
      <c r="J2217" s="493" t="n">
        <v>6523.3</v>
      </c>
      <c r="K2217" s="493" t="n">
        <v>5395.9</v>
      </c>
      <c r="L2217" s="493" t="n">
        <v>5553.82</v>
      </c>
      <c r="M2217" s="493" t="n">
        <v>4289.27</v>
      </c>
      <c r="N2217" s="493" t="n">
        <v>4675.14</v>
      </c>
      <c r="O2217" s="493" t="n">
        <v>6058.43</v>
      </c>
      <c r="P2217" s="493" t="n">
        <v>2459.1</v>
      </c>
      <c r="Q2217" s="493" t="n">
        <v>2245.44</v>
      </c>
      <c r="R2217" s="493" t="n">
        <v>4587.66</v>
      </c>
      <c r="S2217" s="493" t="n">
        <v>2084.68</v>
      </c>
      <c r="T2217" s="493" t="n">
        <v>6452.55</v>
      </c>
      <c r="U2217" s="493" t="n">
        <v>2566.4</v>
      </c>
      <c r="V2217" s="493" t="n">
        <v>2820.46</v>
      </c>
      <c r="W2217" s="493" t="n">
        <v>1157.3</v>
      </c>
      <c r="X2217" s="493" t="n">
        <v>3630.7</v>
      </c>
      <c r="Y2217" s="493" t="n">
        <v>903.2</v>
      </c>
      <c r="Z2217" s="493" t="n">
        <v>2539.49</v>
      </c>
      <c r="AA2217" s="493" t="n">
        <v>3086.4</v>
      </c>
      <c r="AB2217" s="493" t="n">
        <v>2224.8</v>
      </c>
      <c r="AC2217" s="493" t="n">
        <v>3892.69</v>
      </c>
      <c r="AD2217" s="493" t="n">
        <v>3859.5</v>
      </c>
      <c r="AE2217" s="493" t="n">
        <v>3394.5</v>
      </c>
      <c r="AF2217" s="493" t="n">
        <v>5252.25</v>
      </c>
      <c r="AG2217" s="493" t="n">
        <v>1080</v>
      </c>
      <c r="AH2217" s="493" t="n">
        <v>4592.4</v>
      </c>
      <c r="AI2217" s="493" t="n">
        <v>3484.31</v>
      </c>
      <c r="AJ2217" s="493" t="n">
        <v>3809.34</v>
      </c>
      <c r="AK2217" s="493" t="n">
        <v>1125</v>
      </c>
      <c r="AL2217" s="493" t="n">
        <v>2854.1</v>
      </c>
      <c r="AM2217" s="493" t="n">
        <v>3827.83</v>
      </c>
      <c r="AN2217" s="493" t="n">
        <v>3597.6</v>
      </c>
      <c r="AO2217" s="493" t="n">
        <v>2973.8</v>
      </c>
      <c r="AP2217" s="493" t="n">
        <v>4857.46</v>
      </c>
      <c r="AQ2217" s="493" t="n">
        <v>5660.3</v>
      </c>
      <c r="AR2217" s="493" t="n">
        <v>2953.71</v>
      </c>
      <c r="AS2217" s="493" t="n">
        <v>5502.54</v>
      </c>
      <c r="AT2217" s="493" t="n">
        <v>4328</v>
      </c>
      <c r="AU2217" s="493" t="n">
        <v>4224</v>
      </c>
      <c r="AV2217" s="493" t="n">
        <v>3971.7</v>
      </c>
      <c r="AW2217" s="493" t="n">
        <v>4942.32</v>
      </c>
      <c r="AX2217" s="493" t="n">
        <v>6042.78</v>
      </c>
      <c r="AY2217" s="493" t="n">
        <v>5991.6</v>
      </c>
      <c r="AZ2217" s="493" t="n">
        <v>4365.3</v>
      </c>
      <c r="BA2217" s="493" t="n">
        <v>6788.74</v>
      </c>
      <c r="BB2217" s="493" t="n">
        <v>2200.5</v>
      </c>
      <c r="BC2217" s="493" t="n">
        <v>4460.46</v>
      </c>
      <c r="BD2217" s="493" t="n">
        <v>3798.37</v>
      </c>
      <c r="BE2217" s="493" t="n">
        <v>4442.04</v>
      </c>
      <c r="BF2217" s="493" t="n">
        <v>5748.18</v>
      </c>
      <c r="BG2217" s="493" t="n">
        <v>5989.8</v>
      </c>
      <c r="BH2217" s="493" t="n">
        <v>4172.48</v>
      </c>
      <c r="BI2217" s="493" t="n">
        <v>5019.6</v>
      </c>
      <c r="BJ2217" s="493" t="n">
        <v>5269.8</v>
      </c>
      <c r="BK2217" s="493" t="n">
        <v>5797.8</v>
      </c>
      <c r="BL2217" s="493" t="n">
        <v>4527</v>
      </c>
      <c r="BM2217" s="493" t="n">
        <v>3988.2</v>
      </c>
      <c r="BN2217" s="493" t="n">
        <v>4902.3</v>
      </c>
      <c r="BO2217" s="493" t="n">
        <v>4125.9</v>
      </c>
      <c r="BP2217" s="493" t="n">
        <v>4297.8</v>
      </c>
      <c r="BQ2217" s="493" t="n">
        <v>3928.64</v>
      </c>
      <c r="BR2217" s="493" t="n">
        <v>6955.44</v>
      </c>
      <c r="BS2217" s="493" t="n">
        <v>2716.2</v>
      </c>
      <c r="BT2217" s="493" t="n">
        <v>4150.8</v>
      </c>
      <c r="BU2217" s="493" t="n">
        <v>5420.7</v>
      </c>
      <c r="BV2217" s="493" t="n">
        <v>5574.9</v>
      </c>
      <c r="BW2217" s="493" t="n">
        <v>3708</v>
      </c>
    </row>
    <row r="2218">
      <c r="A2218" t="inlineStr">
        <is>
          <t>[C9D1] Angiotensin-II 길항제, 고혈압제 (C2) 혹은 이뇨제 복합제제</t>
        </is>
      </c>
      <c r="B2218" t="inlineStr">
        <is>
          <t>삼진제약</t>
        </is>
      </c>
      <c r="C2218" t="inlineStr">
        <is>
          <t>엑스반 플러스</t>
        </is>
      </c>
      <c r="D2218" t="inlineStr">
        <is>
          <t>삼진제약</t>
        </is>
      </c>
      <c r="E2218" t="inlineStr">
        <is>
          <t>hydrochlorothiazide,  valsartan</t>
        </is>
      </c>
      <c r="F2218" t="inlineStr">
        <is>
          <t>의원</t>
        </is>
      </c>
      <c r="G2218" t="inlineStr">
        <is>
          <t>Generic</t>
        </is>
      </c>
      <c r="H2218" s="493" t="n">
        <v>189429.12</v>
      </c>
      <c r="I2218" s="493" t="n">
        <v>178636.62</v>
      </c>
      <c r="J2218" s="493" t="n">
        <v>188529.61</v>
      </c>
      <c r="K2218" s="493" t="n">
        <v>181417.94</v>
      </c>
      <c r="L2218" s="493" t="n">
        <v>177071.23</v>
      </c>
      <c r="M2218" s="493" t="n">
        <v>179067.87</v>
      </c>
      <c r="N2218" s="493" t="n">
        <v>170773.82</v>
      </c>
      <c r="O2218" s="493" t="n">
        <v>188779.42</v>
      </c>
      <c r="P2218" s="493" t="n">
        <v>158077.82</v>
      </c>
      <c r="Q2218" s="493" t="n">
        <v>181617.53</v>
      </c>
      <c r="R2218" s="493" t="n">
        <v>174135.16</v>
      </c>
      <c r="S2218" s="493" t="n">
        <v>198592.87</v>
      </c>
      <c r="T2218" s="493" t="n">
        <v>176199.15</v>
      </c>
      <c r="U2218" s="493" t="n">
        <v>169310.27</v>
      </c>
      <c r="V2218" s="493" t="n">
        <v>184058.76</v>
      </c>
      <c r="W2218" s="493" t="n">
        <v>168774.34</v>
      </c>
      <c r="X2218" s="493" t="n">
        <v>164829.84</v>
      </c>
      <c r="Y2218" s="493" t="n">
        <v>162722.21</v>
      </c>
      <c r="Z2218" s="493" t="n">
        <v>152771.91</v>
      </c>
      <c r="AA2218" s="493" t="n">
        <v>159345.57</v>
      </c>
      <c r="AB2218" s="493" t="n">
        <v>163379.95</v>
      </c>
      <c r="AC2218" s="493" t="n">
        <v>157384.14</v>
      </c>
      <c r="AD2218" s="493" t="n">
        <v>156681.8</v>
      </c>
      <c r="AE2218" s="493" t="n">
        <v>158494.28</v>
      </c>
      <c r="AF2218" s="493" t="n">
        <v>154926.03</v>
      </c>
      <c r="AG2218" s="493" t="n">
        <v>134523.77</v>
      </c>
      <c r="AH2218" s="493" t="n">
        <v>156712.2</v>
      </c>
      <c r="AI2218" s="493" t="n">
        <v>133016.89</v>
      </c>
      <c r="AJ2218" s="493" t="n">
        <v>145521.89</v>
      </c>
      <c r="AK2218" s="493" t="n">
        <v>140350.23</v>
      </c>
      <c r="AL2218" s="493" t="n">
        <v>136803.15</v>
      </c>
      <c r="AM2218" s="493" t="n">
        <v>129289.35</v>
      </c>
      <c r="AN2218" s="493" t="n">
        <v>135555.25</v>
      </c>
      <c r="AO2218" s="493" t="n">
        <v>133807</v>
      </c>
      <c r="AP2218" s="493" t="n">
        <v>132081.8</v>
      </c>
      <c r="AQ2218" s="493" t="n">
        <v>133528.36</v>
      </c>
      <c r="AR2218" s="493" t="n">
        <v>133898.85</v>
      </c>
      <c r="AS2218" s="493" t="n">
        <v>117868.89</v>
      </c>
      <c r="AT2218" s="493" t="n">
        <v>126599.57</v>
      </c>
      <c r="AU2218" s="493" t="n">
        <v>124621.28</v>
      </c>
      <c r="AV2218" s="493" t="n">
        <v>129830.18</v>
      </c>
      <c r="AW2218" s="493" t="n">
        <v>115570.8</v>
      </c>
      <c r="AX2218" s="493" t="n">
        <v>123268.67</v>
      </c>
      <c r="AY2218" s="493" t="n">
        <v>120014.01</v>
      </c>
      <c r="AZ2218" s="493" t="n">
        <v>121225.67</v>
      </c>
      <c r="BA2218" s="493" t="n">
        <v>123329.55</v>
      </c>
      <c r="BB2218" s="493" t="n">
        <v>111098</v>
      </c>
      <c r="BC2218" s="493" t="n">
        <v>119739.49</v>
      </c>
      <c r="BD2218" s="493" t="n">
        <v>109156.74</v>
      </c>
      <c r="BE2218" s="493" t="n">
        <v>114785.35</v>
      </c>
      <c r="BF2218" s="493" t="n">
        <v>110475.56</v>
      </c>
      <c r="BG2218" s="493" t="n">
        <v>115122.62</v>
      </c>
      <c r="BH2218" s="493" t="n">
        <v>108459.16</v>
      </c>
      <c r="BI2218" s="493" t="n">
        <v>107532.89</v>
      </c>
      <c r="BJ2218" s="493" t="n">
        <v>109576.91</v>
      </c>
      <c r="BK2218" s="493" t="n">
        <v>103734.3</v>
      </c>
      <c r="BL2218" s="493" t="n">
        <v>118813.88</v>
      </c>
      <c r="BM2218" s="493" t="n">
        <v>96344.28999999999</v>
      </c>
      <c r="BN2218" s="493" t="n">
        <v>103538.61</v>
      </c>
      <c r="BO2218" s="493" t="n">
        <v>104406.24</v>
      </c>
      <c r="BP2218" s="493" t="n">
        <v>101721.28</v>
      </c>
      <c r="BQ2218" s="493" t="n">
        <v>91643.5</v>
      </c>
      <c r="BR2218" s="493" t="n">
        <v>101697.69</v>
      </c>
      <c r="BS2218" s="493" t="n">
        <v>102592.71</v>
      </c>
      <c r="BT2218" s="493" t="n">
        <v>94885.66</v>
      </c>
      <c r="BU2218" s="493" t="n">
        <v>103360.54</v>
      </c>
      <c r="BV2218" s="493" t="n">
        <v>107990.24</v>
      </c>
      <c r="BW2218" s="493" t="n">
        <v>105925.67</v>
      </c>
    </row>
    <row r="2219">
      <c r="A2219" t="inlineStr">
        <is>
          <t>[C9D1] Angiotensin-II 길항제, 고혈압제 (C2) 혹은 이뇨제 복합제제</t>
        </is>
      </c>
      <c r="B2219" t="inlineStr">
        <is>
          <t>삼진제약</t>
        </is>
      </c>
      <c r="C2219" t="inlineStr">
        <is>
          <t>엑스반 플러스</t>
        </is>
      </c>
      <c r="D2219" t="inlineStr">
        <is>
          <t>삼진제약</t>
        </is>
      </c>
      <c r="E2219" t="inlineStr">
        <is>
          <t>hydrochlorothiazide,  valsartan</t>
        </is>
      </c>
      <c r="F2219" t="inlineStr">
        <is>
          <t>보건소</t>
        </is>
      </c>
      <c r="G2219" t="inlineStr">
        <is>
          <t>Generic</t>
        </is>
      </c>
      <c r="H2219" s="493" t="n">
        <v>3568.3</v>
      </c>
      <c r="I2219" s="493" t="n">
        <v>10050</v>
      </c>
      <c r="J2219" s="493" t="n">
        <v>2113.5</v>
      </c>
      <c r="K2219" s="493" t="n">
        <v>2769.6</v>
      </c>
      <c r="L2219" s="493" t="n">
        <v>6091.5</v>
      </c>
      <c r="M2219" s="493" t="n">
        <v>597.9</v>
      </c>
      <c r="N2219" s="493" t="n">
        <v>3591</v>
      </c>
      <c r="O2219" s="493" t="n">
        <v>14433.3</v>
      </c>
      <c r="P2219" s="493" t="n">
        <v>1837.5</v>
      </c>
      <c r="Q2219" s="493" t="n">
        <v>1836.3</v>
      </c>
      <c r="R2219" s="493" t="n">
        <v>4391.7</v>
      </c>
      <c r="S2219" s="493" t="n">
        <v>932.4</v>
      </c>
      <c r="T2219" s="493" t="n">
        <v>2739</v>
      </c>
      <c r="U2219" s="493" t="n">
        <v>2301.6</v>
      </c>
      <c r="V2219" s="493" t="n">
        <v>2089.8</v>
      </c>
      <c r="W2219" s="493" t="n">
        <v>1526.1</v>
      </c>
      <c r="X2219" s="493" t="n">
        <v>9827.4</v>
      </c>
      <c r="Y2219" s="493" t="n">
        <v>931.2</v>
      </c>
      <c r="Z2219" s="493" t="n">
        <v>2964.3</v>
      </c>
      <c r="AA2219" s="493" t="n">
        <v>7701.9</v>
      </c>
      <c r="AB2219" s="493" t="n">
        <v>3493.8</v>
      </c>
      <c r="AC2219" s="493" t="n">
        <v>1478.1</v>
      </c>
      <c r="AD2219" s="493" t="n">
        <v>2220.9</v>
      </c>
      <c r="AE2219" s="493" t="n">
        <v>1035</v>
      </c>
      <c r="AF2219" s="493" t="n">
        <v>2578.94</v>
      </c>
      <c r="AG2219" s="493" t="n">
        <v>1399.62</v>
      </c>
      <c r="AH2219" s="493" t="n">
        <v>4703.1</v>
      </c>
      <c r="AI2219" s="493" t="n">
        <v>1472.4</v>
      </c>
      <c r="AJ2219" s="493" t="n">
        <v>547.2</v>
      </c>
      <c r="AK2219" s="493" t="n">
        <v>0</v>
      </c>
      <c r="AL2219" s="493" t="n">
        <v>0</v>
      </c>
      <c r="AM2219" s="493" t="n">
        <v>682.8</v>
      </c>
      <c r="AN2219" s="493" t="n">
        <v>691.5</v>
      </c>
      <c r="AO2219" s="493" t="n">
        <v>0</v>
      </c>
      <c r="AP2219" s="493" t="n">
        <v>691.2</v>
      </c>
      <c r="AQ2219" s="493" t="n">
        <v>461.7</v>
      </c>
      <c r="AR2219" s="493" t="n">
        <v>1170.6</v>
      </c>
      <c r="AS2219" s="493" t="n">
        <v>362.4</v>
      </c>
      <c r="AT2219" s="493" t="n">
        <v>1225.8</v>
      </c>
      <c r="AU2219" s="493" t="n">
        <v>1200.6</v>
      </c>
      <c r="AV2219" s="493" t="n">
        <v>162</v>
      </c>
      <c r="AW2219" s="493" t="n">
        <v>585.6</v>
      </c>
      <c r="AX2219" s="493" t="n">
        <v>1035.6</v>
      </c>
      <c r="AY2219" s="493" t="n">
        <v>3365.7</v>
      </c>
      <c r="AZ2219" s="493" t="n">
        <v>0</v>
      </c>
      <c r="BA2219" s="493" t="n">
        <v>11394</v>
      </c>
      <c r="BB2219" s="493" t="n">
        <v>1571.4</v>
      </c>
      <c r="BC2219" s="493" t="n">
        <v>1132.2</v>
      </c>
      <c r="BD2219" s="493" t="n">
        <v>1338</v>
      </c>
      <c r="BE2219" s="493" t="n">
        <v>2978.7</v>
      </c>
      <c r="BF2219" s="493" t="n">
        <v>366.3</v>
      </c>
      <c r="BG2219" s="493" t="n">
        <v>2478.9</v>
      </c>
      <c r="BH2219" s="493" t="n">
        <v>467.4</v>
      </c>
      <c r="BI2219" s="493" t="n">
        <v>2906.1</v>
      </c>
      <c r="BJ2219" s="493" t="n">
        <v>0</v>
      </c>
      <c r="BK2219" s="493" t="n">
        <v>0</v>
      </c>
      <c r="BL2219" s="493" t="n">
        <v>4432.5</v>
      </c>
      <c r="BM2219" s="493" t="n">
        <v>0</v>
      </c>
      <c r="BN2219" s="493" t="n">
        <v>150</v>
      </c>
      <c r="BO2219" s="493" t="n">
        <v>1503.9</v>
      </c>
      <c r="BP2219" s="493" t="n">
        <v>125.4</v>
      </c>
      <c r="BQ2219" s="493" t="n">
        <v>186.6</v>
      </c>
      <c r="BR2219" s="493" t="n">
        <v>952.2</v>
      </c>
      <c r="BS2219" s="493" t="n">
        <v>178.8</v>
      </c>
      <c r="BT2219" s="493" t="n">
        <v>148.8</v>
      </c>
      <c r="BU2219" s="493" t="n">
        <v>1010.7</v>
      </c>
      <c r="BV2219" s="493" t="n">
        <v>0</v>
      </c>
      <c r="BW2219" s="493" t="n">
        <v>0</v>
      </c>
    </row>
    <row r="2220">
      <c r="A2220" t="inlineStr">
        <is>
          <t>[C9D1] Angiotensin-II 길항제, 고혈압제 (C2) 혹은 이뇨제 복합제제</t>
        </is>
      </c>
      <c r="B2220" t="inlineStr">
        <is>
          <t>삼진제약</t>
        </is>
      </c>
      <c r="C2220" t="inlineStr">
        <is>
          <t>엑스반 플러스</t>
        </is>
      </c>
      <c r="D2220" t="inlineStr">
        <is>
          <t>삼진제약</t>
        </is>
      </c>
      <c r="E2220" t="inlineStr">
        <is>
          <t>hydrochlorothiazide,  valsartan</t>
        </is>
      </c>
      <c r="F2220" t="inlineStr">
        <is>
          <t>기타(치과의원, 치과병원 등)</t>
        </is>
      </c>
      <c r="G2220" t="inlineStr">
        <is>
          <t>Generic</t>
        </is>
      </c>
      <c r="H2220" s="493" t="n">
        <v>0</v>
      </c>
      <c r="I2220" s="493" t="n">
        <v>0</v>
      </c>
      <c r="J2220" s="493" t="n">
        <v>0</v>
      </c>
      <c r="K2220" s="493" t="n">
        <v>0</v>
      </c>
      <c r="L2220" s="493" t="n">
        <v>0</v>
      </c>
      <c r="M2220" s="493" t="n">
        <v>0</v>
      </c>
      <c r="N2220" s="493" t="n">
        <v>0</v>
      </c>
      <c r="O2220" s="493" t="n">
        <v>0</v>
      </c>
      <c r="P2220" s="493" t="n">
        <v>0</v>
      </c>
      <c r="Q2220" s="493" t="n">
        <v>0</v>
      </c>
      <c r="R2220" s="493" t="n">
        <v>0</v>
      </c>
      <c r="S2220" s="493" t="n">
        <v>0</v>
      </c>
      <c r="T2220" s="493" t="n">
        <v>0</v>
      </c>
      <c r="U2220" s="493" t="n">
        <v>0</v>
      </c>
      <c r="V2220" s="493" t="n">
        <v>0</v>
      </c>
      <c r="W2220" s="493" t="n">
        <v>0</v>
      </c>
      <c r="X2220" s="493" t="n">
        <v>0</v>
      </c>
      <c r="Y2220" s="493" t="n">
        <v>0</v>
      </c>
      <c r="Z2220" s="493" t="n">
        <v>0</v>
      </c>
      <c r="AA2220" s="493" t="n">
        <v>0</v>
      </c>
      <c r="AB2220" s="493" t="n">
        <v>0</v>
      </c>
      <c r="AC2220" s="493" t="n">
        <v>0</v>
      </c>
      <c r="AD2220" s="493" t="n">
        <v>0</v>
      </c>
      <c r="AE2220" s="493" t="n">
        <v>0</v>
      </c>
      <c r="AF2220" s="493" t="n">
        <v>0</v>
      </c>
      <c r="AG2220" s="493" t="n">
        <v>0</v>
      </c>
      <c r="AH2220" s="493" t="n">
        <v>0</v>
      </c>
      <c r="AI2220" s="493" t="n">
        <v>0</v>
      </c>
      <c r="AJ2220" s="493" t="n">
        <v>0</v>
      </c>
      <c r="AK2220" s="493" t="n">
        <v>0</v>
      </c>
      <c r="AL2220" s="493" t="n">
        <v>0</v>
      </c>
      <c r="AM2220" s="493" t="n">
        <v>0</v>
      </c>
      <c r="AN2220" s="493" t="n">
        <v>0</v>
      </c>
      <c r="AO2220" s="493" t="n">
        <v>0</v>
      </c>
      <c r="AP2220" s="493" t="n">
        <v>0</v>
      </c>
      <c r="AQ2220" s="493" t="n">
        <v>0</v>
      </c>
      <c r="AR2220" s="493" t="n">
        <v>0</v>
      </c>
      <c r="AS2220" s="493" t="n">
        <v>0</v>
      </c>
      <c r="AT2220" s="493" t="n">
        <v>0</v>
      </c>
      <c r="AU2220" s="493" t="n">
        <v>0</v>
      </c>
      <c r="AV2220" s="493" t="n">
        <v>0</v>
      </c>
      <c r="AW2220" s="493" t="n">
        <v>0</v>
      </c>
      <c r="AX2220" s="493" t="n">
        <v>0</v>
      </c>
      <c r="AY2220" s="493" t="n">
        <v>0</v>
      </c>
      <c r="AZ2220" s="493" t="n">
        <v>0</v>
      </c>
      <c r="BA2220" s="493" t="n">
        <v>0</v>
      </c>
      <c r="BB2220" s="493" t="n">
        <v>0</v>
      </c>
      <c r="BC2220" s="493" t="n">
        <v>0</v>
      </c>
      <c r="BD2220" s="493" t="n">
        <v>0</v>
      </c>
      <c r="BE2220" s="493" t="n">
        <v>0</v>
      </c>
      <c r="BF2220" s="493" t="n">
        <v>0</v>
      </c>
      <c r="BG2220" s="493" t="n">
        <v>0</v>
      </c>
      <c r="BH2220" s="493" t="n">
        <v>0</v>
      </c>
      <c r="BI2220" s="493" t="n">
        <v>0</v>
      </c>
      <c r="BJ2220" s="493" t="n">
        <v>0</v>
      </c>
      <c r="BK2220" s="493" t="n">
        <v>0</v>
      </c>
      <c r="BL2220" s="493" t="n">
        <v>0</v>
      </c>
      <c r="BM2220" s="493" t="n">
        <v>0</v>
      </c>
      <c r="BN2220" s="493" t="n">
        <v>0</v>
      </c>
      <c r="BO2220" s="493" t="n">
        <v>0</v>
      </c>
      <c r="BP2220" s="493" t="n">
        <v>0</v>
      </c>
      <c r="BQ2220" s="493" t="n">
        <v>0</v>
      </c>
      <c r="BR2220" s="493" t="n">
        <v>0</v>
      </c>
      <c r="BS2220" s="493" t="n">
        <v>252</v>
      </c>
      <c r="BT2220" s="493" t="n">
        <v>0</v>
      </c>
      <c r="BU2220" s="493" t="n">
        <v>0</v>
      </c>
      <c r="BV2220" s="493" t="n">
        <v>0</v>
      </c>
      <c r="BW2220" s="493" t="n">
        <v>0</v>
      </c>
    </row>
    <row r="2221">
      <c r="A2221" t="inlineStr">
        <is>
          <t>[C9D1] Angiotensin-II 길항제, 고혈압제 (C2) 혹은 이뇨제 복합제제</t>
        </is>
      </c>
      <c r="B2221" t="inlineStr">
        <is>
          <t>삼천당</t>
        </is>
      </c>
      <c r="C2221" t="inlineStr">
        <is>
          <t>미르텔 플러스</t>
        </is>
      </c>
      <c r="D2221" t="inlineStr">
        <is>
          <t>삼천당</t>
        </is>
      </c>
      <c r="E2221" t="inlineStr">
        <is>
          <t>hydrochlorothiazide,  telmisartan</t>
        </is>
      </c>
      <c r="F2221" t="inlineStr">
        <is>
          <t>종합병원</t>
        </is>
      </c>
      <c r="G2221" t="inlineStr">
        <is>
          <t>Generic</t>
        </is>
      </c>
      <c r="H2221" s="493" t="n">
        <v>0</v>
      </c>
      <c r="I2221" s="493" t="n">
        <v>0</v>
      </c>
      <c r="J2221" s="493" t="n">
        <v>0</v>
      </c>
      <c r="K2221" s="493" t="n">
        <v>0</v>
      </c>
      <c r="L2221" s="493" t="n">
        <v>0</v>
      </c>
      <c r="M2221" s="493" t="n">
        <v>0</v>
      </c>
      <c r="N2221" s="493" t="n">
        <v>0</v>
      </c>
      <c r="O2221" s="493" t="n">
        <v>0</v>
      </c>
      <c r="P2221" s="493" t="n">
        <v>0</v>
      </c>
      <c r="Q2221" s="493" t="n">
        <v>0</v>
      </c>
      <c r="R2221" s="493" t="n">
        <v>0</v>
      </c>
      <c r="S2221" s="493" t="n">
        <v>0</v>
      </c>
      <c r="T2221" s="493" t="n">
        <v>0</v>
      </c>
      <c r="U2221" s="493" t="n">
        <v>0</v>
      </c>
      <c r="V2221" s="493" t="n">
        <v>0</v>
      </c>
      <c r="W2221" s="493" t="n">
        <v>0</v>
      </c>
      <c r="X2221" s="493" t="n">
        <v>0</v>
      </c>
      <c r="Y2221" s="493" t="n">
        <v>0</v>
      </c>
      <c r="Z2221" s="493" t="n">
        <v>0</v>
      </c>
      <c r="AA2221" s="493" t="n">
        <v>0</v>
      </c>
      <c r="AB2221" s="493" t="n">
        <v>0</v>
      </c>
      <c r="AC2221" s="493" t="n">
        <v>0</v>
      </c>
      <c r="AD2221" s="493" t="n">
        <v>0</v>
      </c>
      <c r="AE2221" s="493" t="n">
        <v>0</v>
      </c>
      <c r="AF2221" s="493" t="n">
        <v>0</v>
      </c>
      <c r="AG2221" s="493" t="n">
        <v>0</v>
      </c>
      <c r="AH2221" s="493" t="n">
        <v>0</v>
      </c>
      <c r="AI2221" s="493" t="n">
        <v>246</v>
      </c>
      <c r="AJ2221" s="493" t="n">
        <v>0</v>
      </c>
      <c r="AK2221" s="493" t="n">
        <v>0</v>
      </c>
      <c r="AL2221" s="493" t="n">
        <v>0</v>
      </c>
      <c r="AM2221" s="493" t="n">
        <v>0</v>
      </c>
      <c r="AN2221" s="493" t="n">
        <v>0</v>
      </c>
      <c r="AO2221" s="493" t="n">
        <v>0</v>
      </c>
      <c r="AP2221" s="493" t="n">
        <v>0</v>
      </c>
      <c r="AQ2221" s="493" t="n">
        <v>0</v>
      </c>
      <c r="AR2221" s="493" t="n">
        <v>0</v>
      </c>
      <c r="AS2221" s="493" t="n">
        <v>0</v>
      </c>
      <c r="AT2221" s="493" t="n">
        <v>0</v>
      </c>
      <c r="AU2221" s="493" t="n">
        <v>0</v>
      </c>
      <c r="AV2221" s="493" t="n">
        <v>0</v>
      </c>
      <c r="AW2221" s="493" t="n">
        <v>0</v>
      </c>
      <c r="AX2221" s="493" t="n">
        <v>0</v>
      </c>
      <c r="AY2221" s="493" t="n">
        <v>0</v>
      </c>
      <c r="AZ2221" s="493" t="n">
        <v>0</v>
      </c>
      <c r="BA2221" s="493" t="n">
        <v>0</v>
      </c>
      <c r="BB2221" s="493" t="n">
        <v>0</v>
      </c>
      <c r="BC2221" s="493" t="n">
        <v>0</v>
      </c>
      <c r="BD2221" s="493" t="n">
        <v>0</v>
      </c>
      <c r="BE2221" s="493" t="n">
        <v>360</v>
      </c>
      <c r="BF2221" s="493" t="n">
        <v>0</v>
      </c>
      <c r="BG2221" s="493" t="n">
        <v>0</v>
      </c>
      <c r="BH2221" s="493" t="n">
        <v>0</v>
      </c>
      <c r="BI2221" s="493" t="n">
        <v>0</v>
      </c>
      <c r="BJ2221" s="493" t="n">
        <v>0</v>
      </c>
      <c r="BK2221" s="493" t="n">
        <v>0</v>
      </c>
      <c r="BL2221" s="493" t="n">
        <v>0</v>
      </c>
      <c r="BM2221" s="493" t="n">
        <v>0</v>
      </c>
      <c r="BN2221" s="493" t="n">
        <v>0</v>
      </c>
      <c r="BO2221" s="493" t="n">
        <v>0</v>
      </c>
      <c r="BP2221" s="493" t="n">
        <v>0</v>
      </c>
      <c r="BQ2221" s="493" t="n">
        <v>0</v>
      </c>
      <c r="BR2221" s="493" t="n">
        <v>0</v>
      </c>
      <c r="BS2221" s="493" t="n">
        <v>0</v>
      </c>
      <c r="BT2221" s="493" t="n">
        <v>0</v>
      </c>
      <c r="BU2221" s="493" t="n">
        <v>0</v>
      </c>
      <c r="BV2221" s="493" t="n">
        <v>0</v>
      </c>
      <c r="BW2221" s="493" t="n">
        <v>0</v>
      </c>
    </row>
    <row r="2222">
      <c r="A2222" t="inlineStr">
        <is>
          <t>[C9D1] Angiotensin-II 길항제, 고혈압제 (C2) 혹은 이뇨제 복합제제</t>
        </is>
      </c>
      <c r="B2222" t="inlineStr">
        <is>
          <t>삼천당</t>
        </is>
      </c>
      <c r="C2222" t="inlineStr">
        <is>
          <t>미르텔 플러스</t>
        </is>
      </c>
      <c r="D2222" t="inlineStr">
        <is>
          <t>삼천당</t>
        </is>
      </c>
      <c r="E2222" t="inlineStr">
        <is>
          <t>hydrochlorothiazide,  telmisartan</t>
        </is>
      </c>
      <c r="F2222" t="inlineStr">
        <is>
          <t>병원</t>
        </is>
      </c>
      <c r="G2222" t="inlineStr">
        <is>
          <t>Generic</t>
        </is>
      </c>
      <c r="H2222" s="493" t="n">
        <v>676.8</v>
      </c>
      <c r="I2222" s="493" t="n">
        <v>0</v>
      </c>
      <c r="J2222" s="493" t="n">
        <v>0</v>
      </c>
      <c r="K2222" s="493" t="n">
        <v>0</v>
      </c>
      <c r="L2222" s="493" t="n">
        <v>0</v>
      </c>
      <c r="M2222" s="493" t="n">
        <v>0</v>
      </c>
      <c r="N2222" s="493" t="n">
        <v>0</v>
      </c>
      <c r="O2222" s="493" t="n">
        <v>17.71</v>
      </c>
      <c r="P2222" s="493" t="n">
        <v>0</v>
      </c>
      <c r="Q2222" s="493" t="n">
        <v>146.47</v>
      </c>
      <c r="R2222" s="493" t="n">
        <v>211.5</v>
      </c>
      <c r="S2222" s="493" t="n">
        <v>349.4</v>
      </c>
      <c r="T2222" s="493" t="n">
        <v>840.6</v>
      </c>
      <c r="U2222" s="493" t="n">
        <v>126.9</v>
      </c>
      <c r="V2222" s="493" t="n">
        <v>528.6</v>
      </c>
      <c r="W2222" s="493" t="n">
        <v>343.8</v>
      </c>
      <c r="X2222" s="493" t="n">
        <v>855.6</v>
      </c>
      <c r="Y2222" s="493" t="n">
        <v>44.7</v>
      </c>
      <c r="Z2222" s="493" t="n">
        <v>1966.38</v>
      </c>
      <c r="AA2222" s="493" t="n">
        <v>668</v>
      </c>
      <c r="AB2222" s="493" t="n">
        <v>679.17</v>
      </c>
      <c r="AC2222" s="493" t="n">
        <v>597.8</v>
      </c>
      <c r="AD2222" s="493" t="n">
        <v>1076.5</v>
      </c>
      <c r="AE2222" s="493" t="n">
        <v>399.6</v>
      </c>
      <c r="AF2222" s="493" t="n">
        <v>564</v>
      </c>
      <c r="AG2222" s="493" t="n">
        <v>680.4</v>
      </c>
      <c r="AH2222" s="493" t="n">
        <v>441</v>
      </c>
      <c r="AI2222" s="493" t="n">
        <v>441</v>
      </c>
      <c r="AJ2222" s="493" t="n">
        <v>237.6</v>
      </c>
      <c r="AK2222" s="493" t="n">
        <v>307.2</v>
      </c>
      <c r="AL2222" s="493" t="n">
        <v>79.8</v>
      </c>
      <c r="AM2222" s="493" t="n">
        <v>386.7</v>
      </c>
      <c r="AN2222" s="493" t="n">
        <v>354.3</v>
      </c>
      <c r="AO2222" s="493" t="n">
        <v>112.5</v>
      </c>
      <c r="AP2222" s="493" t="n">
        <v>241.2</v>
      </c>
      <c r="AQ2222" s="493" t="n">
        <v>116.1</v>
      </c>
      <c r="AR2222" s="493" t="n">
        <v>524.1</v>
      </c>
      <c r="AS2222" s="493" t="n">
        <v>978</v>
      </c>
      <c r="AT2222" s="493" t="n">
        <v>76.2</v>
      </c>
      <c r="AU2222" s="493" t="n">
        <v>427.2</v>
      </c>
      <c r="AV2222" s="493" t="n">
        <v>319.65</v>
      </c>
      <c r="AW2222" s="493" t="n">
        <v>364.7</v>
      </c>
      <c r="AX2222" s="493" t="n">
        <v>369</v>
      </c>
      <c r="AY2222" s="493" t="n">
        <v>143</v>
      </c>
      <c r="AZ2222" s="493" t="n">
        <v>477.36</v>
      </c>
      <c r="BA2222" s="493" t="n">
        <v>43.2</v>
      </c>
      <c r="BB2222" s="493" t="n">
        <v>589.5</v>
      </c>
      <c r="BC2222" s="493" t="n">
        <v>36.6</v>
      </c>
      <c r="BD2222" s="493" t="n">
        <v>72</v>
      </c>
      <c r="BE2222" s="493" t="n">
        <v>70.2</v>
      </c>
      <c r="BF2222" s="493" t="n">
        <v>346.2</v>
      </c>
      <c r="BG2222" s="493" t="n">
        <v>86.7</v>
      </c>
      <c r="BH2222" s="493" t="n">
        <v>348</v>
      </c>
      <c r="BI2222" s="493" t="n">
        <v>155.4</v>
      </c>
      <c r="BJ2222" s="493" t="n">
        <v>33.9</v>
      </c>
      <c r="BK2222" s="493" t="n">
        <v>86.09999999999999</v>
      </c>
      <c r="BL2222" s="493" t="n">
        <v>906</v>
      </c>
      <c r="BM2222" s="493" t="n">
        <v>0</v>
      </c>
      <c r="BN2222" s="493" t="n">
        <v>52.2</v>
      </c>
      <c r="BO2222" s="493" t="n">
        <v>0</v>
      </c>
      <c r="BP2222" s="493" t="n">
        <v>0</v>
      </c>
      <c r="BQ2222" s="493" t="n">
        <v>53.4</v>
      </c>
      <c r="BR2222" s="493" t="n">
        <v>0</v>
      </c>
      <c r="BS2222" s="493" t="n">
        <v>0</v>
      </c>
      <c r="BT2222" s="493" t="n">
        <v>57.6</v>
      </c>
      <c r="BU2222" s="493" t="n">
        <v>0</v>
      </c>
      <c r="BV2222" s="493" t="n">
        <v>0</v>
      </c>
      <c r="BW2222" s="493" t="n">
        <v>544.8</v>
      </c>
    </row>
    <row r="2223">
      <c r="A2223" t="inlineStr">
        <is>
          <t>[C9D1] Angiotensin-II 길항제, 고혈압제 (C2) 혹은 이뇨제 복합제제</t>
        </is>
      </c>
      <c r="B2223" t="inlineStr">
        <is>
          <t>삼천당</t>
        </is>
      </c>
      <c r="C2223" t="inlineStr">
        <is>
          <t>미르텔 플러스</t>
        </is>
      </c>
      <c r="D2223" t="inlineStr">
        <is>
          <t>삼천당</t>
        </is>
      </c>
      <c r="E2223" t="inlineStr">
        <is>
          <t>hydrochlorothiazide,  telmisartan</t>
        </is>
      </c>
      <c r="F2223" t="inlineStr">
        <is>
          <t>의원</t>
        </is>
      </c>
      <c r="G2223" t="inlineStr">
        <is>
          <t>Generic</t>
        </is>
      </c>
      <c r="H2223" s="493" t="n">
        <v>44716.48</v>
      </c>
      <c r="I2223" s="493" t="n">
        <v>45860.85</v>
      </c>
      <c r="J2223" s="493" t="n">
        <v>56682.32</v>
      </c>
      <c r="K2223" s="493" t="n">
        <v>49870.3</v>
      </c>
      <c r="L2223" s="493" t="n">
        <v>57135.44</v>
      </c>
      <c r="M2223" s="493" t="n">
        <v>62188.36</v>
      </c>
      <c r="N2223" s="493" t="n">
        <v>59529.83</v>
      </c>
      <c r="O2223" s="493" t="n">
        <v>55769</v>
      </c>
      <c r="P2223" s="493" t="n">
        <v>64469</v>
      </c>
      <c r="Q2223" s="493" t="n">
        <v>80238.35000000001</v>
      </c>
      <c r="R2223" s="493" t="n">
        <v>71152.49000000001</v>
      </c>
      <c r="S2223" s="493" t="n">
        <v>77546.2</v>
      </c>
      <c r="T2223" s="493" t="n">
        <v>95401.56</v>
      </c>
      <c r="U2223" s="493" t="n">
        <v>77764.34</v>
      </c>
      <c r="V2223" s="493" t="n">
        <v>90774.85000000001</v>
      </c>
      <c r="W2223" s="493" t="n">
        <v>80326.55</v>
      </c>
      <c r="X2223" s="493" t="n">
        <v>93824.47</v>
      </c>
      <c r="Y2223" s="493" t="n">
        <v>91261.08</v>
      </c>
      <c r="Z2223" s="493" t="n">
        <v>91256</v>
      </c>
      <c r="AA2223" s="493" t="n">
        <v>86682.86</v>
      </c>
      <c r="AB2223" s="493" t="n">
        <v>81289.91</v>
      </c>
      <c r="AC2223" s="493" t="n">
        <v>91475.67</v>
      </c>
      <c r="AD2223" s="493" t="n">
        <v>86946.16</v>
      </c>
      <c r="AE2223" s="493" t="n">
        <v>100472.24</v>
      </c>
      <c r="AF2223" s="493" t="n">
        <v>86819.22</v>
      </c>
      <c r="AG2223" s="493" t="n">
        <v>84413.83</v>
      </c>
      <c r="AH2223" s="493" t="n">
        <v>87878.87</v>
      </c>
      <c r="AI2223" s="493" t="n">
        <v>85812.53999999999</v>
      </c>
      <c r="AJ2223" s="493" t="n">
        <v>88250.11</v>
      </c>
      <c r="AK2223" s="493" t="n">
        <v>93449.99000000001</v>
      </c>
      <c r="AL2223" s="493" t="n">
        <v>85385.99000000001</v>
      </c>
      <c r="AM2223" s="493" t="n">
        <v>75984.19</v>
      </c>
      <c r="AN2223" s="493" t="n">
        <v>75680.25999999999</v>
      </c>
      <c r="AO2223" s="493" t="n">
        <v>78306.92999999999</v>
      </c>
      <c r="AP2223" s="493" t="n">
        <v>77412.64</v>
      </c>
      <c r="AQ2223" s="493" t="n">
        <v>79707.85000000001</v>
      </c>
      <c r="AR2223" s="493" t="n">
        <v>87145.52</v>
      </c>
      <c r="AS2223" s="493" t="n">
        <v>85535.81</v>
      </c>
      <c r="AT2223" s="493" t="n">
        <v>80960.74000000001</v>
      </c>
      <c r="AU2223" s="493" t="n">
        <v>89391.31</v>
      </c>
      <c r="AV2223" s="493" t="n">
        <v>77674.88</v>
      </c>
      <c r="AW2223" s="493" t="n">
        <v>68308.14</v>
      </c>
      <c r="AX2223" s="493" t="n">
        <v>91696.66</v>
      </c>
      <c r="AY2223" s="493" t="n">
        <v>71022.13</v>
      </c>
      <c r="AZ2223" s="493" t="n">
        <v>71030.8</v>
      </c>
      <c r="BA2223" s="493" t="n">
        <v>83164.86</v>
      </c>
      <c r="BB2223" s="493" t="n">
        <v>70661.36</v>
      </c>
      <c r="BC2223" s="493" t="n">
        <v>85248.39999999999</v>
      </c>
      <c r="BD2223" s="493" t="n">
        <v>82499.57000000001</v>
      </c>
      <c r="BE2223" s="493" t="n">
        <v>61954.58</v>
      </c>
      <c r="BF2223" s="493" t="n">
        <v>80997.06</v>
      </c>
      <c r="BG2223" s="493" t="n">
        <v>79700.42999999999</v>
      </c>
      <c r="BH2223" s="493" t="n">
        <v>74876.39</v>
      </c>
      <c r="BI2223" s="493" t="n">
        <v>74416.53999999999</v>
      </c>
      <c r="BJ2223" s="493" t="n">
        <v>81034.17</v>
      </c>
      <c r="BK2223" s="493" t="n">
        <v>66488.84</v>
      </c>
      <c r="BL2223" s="493" t="n">
        <v>76749.67999999999</v>
      </c>
      <c r="BM2223" s="493" t="n">
        <v>64889.38</v>
      </c>
      <c r="BN2223" s="493" t="n">
        <v>65751.77</v>
      </c>
      <c r="BO2223" s="493" t="n">
        <v>71123.38</v>
      </c>
      <c r="BP2223" s="493" t="n">
        <v>73067.84</v>
      </c>
      <c r="BQ2223" s="493" t="n">
        <v>61106.86</v>
      </c>
      <c r="BR2223" s="493" t="n">
        <v>71265.2</v>
      </c>
      <c r="BS2223" s="493" t="n">
        <v>69919.53999999999</v>
      </c>
      <c r="BT2223" s="493" t="n">
        <v>65515.26</v>
      </c>
      <c r="BU2223" s="493" t="n">
        <v>64592.25</v>
      </c>
      <c r="BV2223" s="493" t="n">
        <v>75616.89999999999</v>
      </c>
      <c r="BW2223" s="493" t="n">
        <v>72712.77</v>
      </c>
    </row>
    <row r="2224">
      <c r="A2224" t="inlineStr">
        <is>
          <t>[C9D1] Angiotensin-II 길항제, 고혈압제 (C2) 혹은 이뇨제 복합제제</t>
        </is>
      </c>
      <c r="B2224" t="inlineStr">
        <is>
          <t>삼천당</t>
        </is>
      </c>
      <c r="C2224" t="inlineStr">
        <is>
          <t>미르텔 플러스</t>
        </is>
      </c>
      <c r="D2224" t="inlineStr">
        <is>
          <t>삼천당</t>
        </is>
      </c>
      <c r="E2224" t="inlineStr">
        <is>
          <t>hydrochlorothiazide,  telmisartan</t>
        </is>
      </c>
      <c r="F2224" t="inlineStr">
        <is>
          <t>보건소</t>
        </is>
      </c>
      <c r="G2224" t="inlineStr">
        <is>
          <t>Generic</t>
        </is>
      </c>
      <c r="H2224" s="493" t="n">
        <v>0</v>
      </c>
      <c r="I2224" s="493" t="n">
        <v>0</v>
      </c>
      <c r="J2224" s="493" t="n">
        <v>0</v>
      </c>
      <c r="K2224" s="493" t="n">
        <v>0</v>
      </c>
      <c r="L2224" s="493" t="n">
        <v>0</v>
      </c>
      <c r="M2224" s="493" t="n">
        <v>0</v>
      </c>
      <c r="N2224" s="493" t="n">
        <v>0</v>
      </c>
      <c r="O2224" s="493" t="n">
        <v>0</v>
      </c>
      <c r="P2224" s="493" t="n">
        <v>0</v>
      </c>
      <c r="Q2224" s="493" t="n">
        <v>0</v>
      </c>
      <c r="R2224" s="493" t="n">
        <v>0</v>
      </c>
      <c r="S2224" s="493" t="n">
        <v>0</v>
      </c>
      <c r="T2224" s="493" t="n">
        <v>0</v>
      </c>
      <c r="U2224" s="493" t="n">
        <v>0</v>
      </c>
      <c r="V2224" s="493" t="n">
        <v>0</v>
      </c>
      <c r="W2224" s="493" t="n">
        <v>0</v>
      </c>
      <c r="X2224" s="493" t="n">
        <v>0</v>
      </c>
      <c r="Y2224" s="493" t="n">
        <v>0</v>
      </c>
      <c r="Z2224" s="493" t="n">
        <v>0</v>
      </c>
      <c r="AA2224" s="493" t="n">
        <v>0</v>
      </c>
      <c r="AB2224" s="493" t="n">
        <v>0</v>
      </c>
      <c r="AC2224" s="493" t="n">
        <v>0</v>
      </c>
      <c r="AD2224" s="493" t="n">
        <v>0</v>
      </c>
      <c r="AE2224" s="493" t="n">
        <v>0</v>
      </c>
      <c r="AF2224" s="493" t="n">
        <v>0</v>
      </c>
      <c r="AG2224" s="493" t="n">
        <v>0</v>
      </c>
      <c r="AH2224" s="493" t="n">
        <v>0</v>
      </c>
      <c r="AI2224" s="493" t="n">
        <v>0</v>
      </c>
      <c r="AJ2224" s="493" t="n">
        <v>0</v>
      </c>
      <c r="AK2224" s="493" t="n">
        <v>0</v>
      </c>
      <c r="AL2224" s="493" t="n">
        <v>1380</v>
      </c>
      <c r="AM2224" s="493" t="n">
        <v>0</v>
      </c>
      <c r="AN2224" s="493" t="n">
        <v>2874</v>
      </c>
      <c r="AO2224" s="493" t="n">
        <v>0</v>
      </c>
      <c r="AP2224" s="493" t="n">
        <v>1861.8</v>
      </c>
      <c r="AQ2224" s="493" t="n">
        <v>0</v>
      </c>
      <c r="AR2224" s="493" t="n">
        <v>4770</v>
      </c>
      <c r="AS2224" s="493" t="n">
        <v>0</v>
      </c>
      <c r="AT2224" s="493" t="n">
        <v>1007.4</v>
      </c>
      <c r="AU2224" s="493" t="n">
        <v>0</v>
      </c>
      <c r="AV2224" s="493" t="n">
        <v>88.8</v>
      </c>
      <c r="AW2224" s="493" t="n">
        <v>101.4</v>
      </c>
      <c r="AX2224" s="493" t="n">
        <v>0</v>
      </c>
      <c r="AY2224" s="493" t="n">
        <v>89.40000000000001</v>
      </c>
      <c r="AZ2224" s="493" t="n">
        <v>0</v>
      </c>
      <c r="BA2224" s="493" t="n">
        <v>136.8</v>
      </c>
      <c r="BB2224" s="493" t="n">
        <v>0</v>
      </c>
      <c r="BC2224" s="493" t="n">
        <v>96</v>
      </c>
      <c r="BD2224" s="493" t="n">
        <v>85.8</v>
      </c>
      <c r="BE2224" s="493" t="n">
        <v>90</v>
      </c>
      <c r="BF2224" s="493" t="n">
        <v>0</v>
      </c>
      <c r="BG2224" s="493" t="n">
        <v>81.59999999999999</v>
      </c>
      <c r="BH2224" s="493" t="n">
        <v>86.40000000000001</v>
      </c>
      <c r="BI2224" s="493" t="n">
        <v>76.8</v>
      </c>
      <c r="BJ2224" s="493" t="n">
        <v>79.2</v>
      </c>
      <c r="BK2224" s="493" t="n">
        <v>70.2</v>
      </c>
      <c r="BL2224" s="493" t="n">
        <v>79.8</v>
      </c>
      <c r="BM2224" s="493" t="n">
        <v>69</v>
      </c>
      <c r="BN2224" s="493" t="n">
        <v>72</v>
      </c>
      <c r="BO2224" s="493" t="n">
        <v>61.8</v>
      </c>
      <c r="BP2224" s="493" t="n">
        <v>0</v>
      </c>
      <c r="BQ2224" s="493" t="n">
        <v>69.59999999999999</v>
      </c>
      <c r="BR2224" s="493" t="n">
        <v>0</v>
      </c>
      <c r="BS2224" s="493" t="n">
        <v>0</v>
      </c>
      <c r="BT2224" s="493" t="n">
        <v>0</v>
      </c>
      <c r="BU2224" s="493" t="n">
        <v>0</v>
      </c>
      <c r="BV2224" s="493" t="n">
        <v>87.59999999999999</v>
      </c>
      <c r="BW2224" s="493" t="n">
        <v>0</v>
      </c>
    </row>
    <row r="2225">
      <c r="A2225" t="inlineStr">
        <is>
          <t>[C9D1] Angiotensin-II 길항제, 고혈압제 (C2) 혹은 이뇨제 복합제제</t>
        </is>
      </c>
      <c r="B2225" t="inlineStr">
        <is>
          <t>삼천당</t>
        </is>
      </c>
      <c r="C2225" t="inlineStr">
        <is>
          <t>이베프</t>
        </is>
      </c>
      <c r="D2225" t="inlineStr">
        <is>
          <t>삼천당</t>
        </is>
      </c>
      <c r="E2225" t="inlineStr">
        <is>
          <t>hydrochlorothiazide,  irbesartan</t>
        </is>
      </c>
      <c r="F2225" t="inlineStr">
        <is>
          <t>병원</t>
        </is>
      </c>
      <c r="G2225" t="inlineStr">
        <is>
          <t>Generic</t>
        </is>
      </c>
      <c r="H2225" s="493" t="n">
        <v>479.4</v>
      </c>
      <c r="I2225" s="493" t="n">
        <v>0</v>
      </c>
      <c r="J2225" s="493" t="n">
        <v>480</v>
      </c>
      <c r="K2225" s="493" t="n">
        <v>0</v>
      </c>
      <c r="L2225" s="493" t="n">
        <v>240</v>
      </c>
      <c r="M2225" s="493" t="n">
        <v>0</v>
      </c>
      <c r="N2225" s="493" t="n">
        <v>0</v>
      </c>
      <c r="O2225" s="493" t="n">
        <v>240</v>
      </c>
      <c r="P2225" s="493" t="n">
        <v>0</v>
      </c>
      <c r="Q2225" s="493" t="n">
        <v>720</v>
      </c>
      <c r="R2225" s="493" t="n">
        <v>0</v>
      </c>
      <c r="S2225" s="493" t="n">
        <v>840</v>
      </c>
      <c r="T2225" s="493" t="n">
        <v>0</v>
      </c>
      <c r="U2225" s="493" t="n">
        <v>360</v>
      </c>
      <c r="V2225" s="493" t="n">
        <v>538.5</v>
      </c>
      <c r="W2225" s="493" t="n">
        <v>240</v>
      </c>
      <c r="X2225" s="493" t="n">
        <v>240</v>
      </c>
      <c r="Y2225" s="493" t="n">
        <v>240</v>
      </c>
      <c r="Z2225" s="493" t="n">
        <v>240</v>
      </c>
      <c r="AA2225" s="493" t="n">
        <v>480</v>
      </c>
      <c r="AB2225" s="493" t="n">
        <v>240</v>
      </c>
      <c r="AC2225" s="493" t="n">
        <v>600</v>
      </c>
      <c r="AD2225" s="493" t="n">
        <v>0</v>
      </c>
      <c r="AE2225" s="493" t="n">
        <v>912</v>
      </c>
      <c r="AF2225" s="493" t="n">
        <v>448</v>
      </c>
      <c r="AG2225" s="493" t="n">
        <v>480</v>
      </c>
      <c r="AH2225" s="493" t="n">
        <v>672</v>
      </c>
      <c r="AI2225" s="493" t="n">
        <v>240</v>
      </c>
      <c r="AJ2225" s="493" t="n">
        <v>224</v>
      </c>
      <c r="AK2225" s="493" t="n">
        <v>0</v>
      </c>
      <c r="AL2225" s="493" t="n">
        <v>2159.4</v>
      </c>
      <c r="AM2225" s="493" t="n">
        <v>0</v>
      </c>
      <c r="AN2225" s="493" t="n">
        <v>928</v>
      </c>
      <c r="AO2225" s="493" t="n">
        <v>0</v>
      </c>
      <c r="AP2225" s="493" t="n">
        <v>464</v>
      </c>
      <c r="AQ2225" s="493" t="n">
        <v>48.6</v>
      </c>
      <c r="AR2225" s="493" t="n">
        <v>1312</v>
      </c>
      <c r="AS2225" s="493" t="n">
        <v>0</v>
      </c>
      <c r="AT2225" s="493" t="n">
        <v>240</v>
      </c>
      <c r="AU2225" s="493" t="n">
        <v>590.76</v>
      </c>
      <c r="AV2225" s="493" t="n">
        <v>1029.4</v>
      </c>
      <c r="AW2225" s="493" t="n">
        <v>237.3</v>
      </c>
      <c r="AX2225" s="493" t="n">
        <v>855.9</v>
      </c>
      <c r="AY2225" s="493" t="n">
        <v>0</v>
      </c>
      <c r="AZ2225" s="493" t="n">
        <v>240.6</v>
      </c>
      <c r="BA2225" s="493" t="n">
        <v>167.4</v>
      </c>
      <c r="BB2225" s="493" t="n">
        <v>735</v>
      </c>
      <c r="BC2225" s="493" t="n">
        <v>0</v>
      </c>
      <c r="BD2225" s="493" t="n">
        <v>731.4</v>
      </c>
      <c r="BE2225" s="493" t="n">
        <v>0</v>
      </c>
      <c r="BF2225" s="493" t="n">
        <v>240.6</v>
      </c>
      <c r="BG2225" s="493" t="n">
        <v>493.2</v>
      </c>
      <c r="BH2225" s="493" t="n">
        <v>240</v>
      </c>
      <c r="BI2225" s="493" t="n">
        <v>0</v>
      </c>
      <c r="BJ2225" s="493" t="n">
        <v>126.9</v>
      </c>
      <c r="BK2225" s="493" t="n">
        <v>728.4</v>
      </c>
      <c r="BL2225" s="493" t="n">
        <v>481.2</v>
      </c>
      <c r="BM2225" s="493" t="n">
        <v>0</v>
      </c>
      <c r="BN2225" s="493" t="n">
        <v>0</v>
      </c>
      <c r="BO2225" s="493" t="n">
        <v>240.6</v>
      </c>
      <c r="BP2225" s="493" t="n">
        <v>0</v>
      </c>
      <c r="BQ2225" s="493" t="n">
        <v>240</v>
      </c>
      <c r="BR2225" s="493" t="n">
        <v>0</v>
      </c>
      <c r="BS2225" s="493" t="n">
        <v>241.2</v>
      </c>
      <c r="BT2225" s="493" t="n">
        <v>0</v>
      </c>
      <c r="BU2225" s="493" t="n">
        <v>240.6</v>
      </c>
      <c r="BV2225" s="493" t="n">
        <v>0</v>
      </c>
      <c r="BW2225" s="493" t="n">
        <v>240.6</v>
      </c>
    </row>
    <row r="2226">
      <c r="A2226" t="inlineStr">
        <is>
          <t>[C9D1] Angiotensin-II 길항제, 고혈압제 (C2) 혹은 이뇨제 복합제제</t>
        </is>
      </c>
      <c r="B2226" t="inlineStr">
        <is>
          <t>삼천당</t>
        </is>
      </c>
      <c r="C2226" t="inlineStr">
        <is>
          <t>이베프</t>
        </is>
      </c>
      <c r="D2226" t="inlineStr">
        <is>
          <t>삼천당</t>
        </is>
      </c>
      <c r="E2226" t="inlineStr">
        <is>
          <t>hydrochlorothiazide,  irbesartan</t>
        </is>
      </c>
      <c r="F2226" t="inlineStr">
        <is>
          <t>의원</t>
        </is>
      </c>
      <c r="G2226" t="inlineStr">
        <is>
          <t>Generic</t>
        </is>
      </c>
      <c r="H2226" s="493" t="n">
        <v>54215.2</v>
      </c>
      <c r="I2226" s="493" t="n">
        <v>56582.06</v>
      </c>
      <c r="J2226" s="493" t="n">
        <v>66779.56</v>
      </c>
      <c r="K2226" s="493" t="n">
        <v>55205.66</v>
      </c>
      <c r="L2226" s="493" t="n">
        <v>59675.99</v>
      </c>
      <c r="M2226" s="493" t="n">
        <v>61996.7</v>
      </c>
      <c r="N2226" s="493" t="n">
        <v>60657.84</v>
      </c>
      <c r="O2226" s="493" t="n">
        <v>58992.6</v>
      </c>
      <c r="P2226" s="493" t="n">
        <v>34352.07</v>
      </c>
      <c r="Q2226" s="493" t="n">
        <v>20830.7</v>
      </c>
      <c r="R2226" s="493" t="n">
        <v>39715.1</v>
      </c>
      <c r="S2226" s="493" t="n">
        <v>36496.88</v>
      </c>
      <c r="T2226" s="493" t="n">
        <v>38285.3</v>
      </c>
      <c r="U2226" s="493" t="n">
        <v>35430.57</v>
      </c>
      <c r="V2226" s="493" t="n">
        <v>45091.75</v>
      </c>
      <c r="W2226" s="493" t="n">
        <v>35557.5</v>
      </c>
      <c r="X2226" s="493" t="n">
        <v>46769.2</v>
      </c>
      <c r="Y2226" s="493" t="n">
        <v>39816.85</v>
      </c>
      <c r="Z2226" s="493" t="n">
        <v>45116.7</v>
      </c>
      <c r="AA2226" s="493" t="n">
        <v>43209.46</v>
      </c>
      <c r="AB2226" s="493" t="n">
        <v>39415.81</v>
      </c>
      <c r="AC2226" s="493" t="n">
        <v>36197.79</v>
      </c>
      <c r="AD2226" s="493" t="n">
        <v>38751.62</v>
      </c>
      <c r="AE2226" s="493" t="n">
        <v>36721.8</v>
      </c>
      <c r="AF2226" s="493" t="n">
        <v>39980</v>
      </c>
      <c r="AG2226" s="493" t="n">
        <v>36348.6</v>
      </c>
      <c r="AH2226" s="493" t="n">
        <v>39581.5</v>
      </c>
      <c r="AI2226" s="493" t="n">
        <v>31235.5</v>
      </c>
      <c r="AJ2226" s="493" t="n">
        <v>43806.87</v>
      </c>
      <c r="AK2226" s="493" t="n">
        <v>32037.36</v>
      </c>
      <c r="AL2226" s="493" t="n">
        <v>34728.79</v>
      </c>
      <c r="AM2226" s="493" t="n">
        <v>31721.45</v>
      </c>
      <c r="AN2226" s="493" t="n">
        <v>38404.9</v>
      </c>
      <c r="AO2226" s="493" t="n">
        <v>31669.84</v>
      </c>
      <c r="AP2226" s="493" t="n">
        <v>32059.25</v>
      </c>
      <c r="AQ2226" s="493" t="n">
        <v>38520.63</v>
      </c>
      <c r="AR2226" s="493" t="n">
        <v>33729.23</v>
      </c>
      <c r="AS2226" s="493" t="n">
        <v>33813.69</v>
      </c>
      <c r="AT2226" s="493" t="n">
        <v>37086.48</v>
      </c>
      <c r="AU2226" s="493" t="n">
        <v>32792</v>
      </c>
      <c r="AV2226" s="493" t="n">
        <v>42775.97</v>
      </c>
      <c r="AW2226" s="493" t="n">
        <v>47635.93</v>
      </c>
      <c r="AX2226" s="493" t="n">
        <v>32529.14</v>
      </c>
      <c r="AY2226" s="493" t="n">
        <v>40303.57</v>
      </c>
      <c r="AZ2226" s="493" t="n">
        <v>37430.8</v>
      </c>
      <c r="BA2226" s="493" t="n">
        <v>39195.82</v>
      </c>
      <c r="BB2226" s="493" t="n">
        <v>39179.44</v>
      </c>
      <c r="BC2226" s="493" t="n">
        <v>46747.17</v>
      </c>
      <c r="BD2226" s="493" t="n">
        <v>39294.54</v>
      </c>
      <c r="BE2226" s="493" t="n">
        <v>41605.57</v>
      </c>
      <c r="BF2226" s="493" t="n">
        <v>41396.48</v>
      </c>
      <c r="BG2226" s="493" t="n">
        <v>39727.39</v>
      </c>
      <c r="BH2226" s="493" t="n">
        <v>36167.5</v>
      </c>
      <c r="BI2226" s="493" t="n">
        <v>42122.94</v>
      </c>
      <c r="BJ2226" s="493" t="n">
        <v>26447.51</v>
      </c>
      <c r="BK2226" s="493" t="n">
        <v>38847.11</v>
      </c>
      <c r="BL2226" s="493" t="n">
        <v>44638.95</v>
      </c>
      <c r="BM2226" s="493" t="n">
        <v>32282.29</v>
      </c>
      <c r="BN2226" s="493" t="n">
        <v>41213.78</v>
      </c>
      <c r="BO2226" s="493" t="n">
        <v>36905.5</v>
      </c>
      <c r="BP2226" s="493" t="n">
        <v>42293.58</v>
      </c>
      <c r="BQ2226" s="493" t="n">
        <v>40864.79</v>
      </c>
      <c r="BR2226" s="493" t="n">
        <v>33107.69</v>
      </c>
      <c r="BS2226" s="493" t="n">
        <v>36184.2</v>
      </c>
      <c r="BT2226" s="493" t="n">
        <v>42187.45</v>
      </c>
      <c r="BU2226" s="493" t="n">
        <v>42394.19</v>
      </c>
      <c r="BV2226" s="493" t="n">
        <v>32150.67</v>
      </c>
      <c r="BW2226" s="493" t="n">
        <v>38791.59</v>
      </c>
    </row>
    <row r="2227">
      <c r="A2227" t="inlineStr">
        <is>
          <t>[C9D1] Angiotensin-II 길항제, 고혈압제 (C2) 혹은 이뇨제 복합제제</t>
        </is>
      </c>
      <c r="B2227" t="inlineStr">
        <is>
          <t>삼천당</t>
        </is>
      </c>
      <c r="C2227" t="inlineStr">
        <is>
          <t>이베프</t>
        </is>
      </c>
      <c r="D2227" t="inlineStr">
        <is>
          <t>삼천당</t>
        </is>
      </c>
      <c r="E2227" t="inlineStr">
        <is>
          <t>hydrochlorothiazide,  irbesartan</t>
        </is>
      </c>
      <c r="F2227" t="inlineStr">
        <is>
          <t>보건소</t>
        </is>
      </c>
      <c r="G2227" t="inlineStr">
        <is>
          <t>Generic</t>
        </is>
      </c>
      <c r="H2227" s="493" t="n">
        <v>41.4</v>
      </c>
      <c r="I2227" s="493" t="n">
        <v>131.4</v>
      </c>
      <c r="J2227" s="493" t="n">
        <v>44.4</v>
      </c>
      <c r="K2227" s="493" t="n">
        <v>0</v>
      </c>
      <c r="L2227" s="493" t="n">
        <v>0</v>
      </c>
      <c r="M2227" s="493" t="n">
        <v>0</v>
      </c>
      <c r="N2227" s="493" t="n">
        <v>1082.7</v>
      </c>
      <c r="O2227" s="493" t="n">
        <v>0</v>
      </c>
      <c r="P2227" s="493" t="n">
        <v>0</v>
      </c>
      <c r="Q2227" s="493" t="n">
        <v>1021.5</v>
      </c>
      <c r="R2227" s="493" t="n">
        <v>101.7</v>
      </c>
      <c r="S2227" s="493" t="n">
        <v>0</v>
      </c>
      <c r="T2227" s="493" t="n">
        <v>915.3</v>
      </c>
      <c r="U2227" s="493" t="n">
        <v>0</v>
      </c>
      <c r="V2227" s="493" t="n">
        <v>0</v>
      </c>
      <c r="W2227" s="493" t="n">
        <v>751.5</v>
      </c>
      <c r="X2227" s="493" t="n">
        <v>0</v>
      </c>
      <c r="Y2227" s="493" t="n">
        <v>0</v>
      </c>
      <c r="Z2227" s="493" t="n">
        <v>450.9</v>
      </c>
      <c r="AA2227" s="493" t="n">
        <v>0</v>
      </c>
      <c r="AB2227" s="493" t="n">
        <v>0</v>
      </c>
      <c r="AC2227" s="493" t="n">
        <v>693.9</v>
      </c>
      <c r="AD2227" s="493" t="n">
        <v>351.6</v>
      </c>
      <c r="AE2227" s="493" t="n">
        <v>99.90000000000001</v>
      </c>
      <c r="AF2227" s="493" t="n">
        <v>0</v>
      </c>
      <c r="AG2227" s="493" t="n">
        <v>0</v>
      </c>
      <c r="AH2227" s="493" t="n">
        <v>0</v>
      </c>
      <c r="AI2227" s="493" t="n">
        <v>0</v>
      </c>
      <c r="AJ2227" s="493" t="n">
        <v>0</v>
      </c>
      <c r="AK2227" s="493" t="n">
        <v>0</v>
      </c>
      <c r="AL2227" s="493" t="n">
        <v>0</v>
      </c>
      <c r="AM2227" s="493" t="n">
        <v>0</v>
      </c>
      <c r="AN2227" s="493" t="n">
        <v>0</v>
      </c>
      <c r="AO2227" s="493" t="n">
        <v>0</v>
      </c>
      <c r="AP2227" s="493" t="n">
        <v>0</v>
      </c>
      <c r="AQ2227" s="493" t="n">
        <v>111.32</v>
      </c>
      <c r="AR2227" s="493" t="n">
        <v>225</v>
      </c>
      <c r="AS2227" s="493" t="n">
        <v>0</v>
      </c>
      <c r="AT2227" s="493" t="n">
        <v>0</v>
      </c>
      <c r="AU2227" s="493" t="n">
        <v>0</v>
      </c>
      <c r="AV2227" s="493" t="n">
        <v>175.5</v>
      </c>
      <c r="AW2227" s="493" t="n">
        <v>0</v>
      </c>
      <c r="AX2227" s="493" t="n">
        <v>0</v>
      </c>
      <c r="AY2227" s="493" t="n">
        <v>191.7</v>
      </c>
      <c r="AZ2227" s="493" t="n">
        <v>0</v>
      </c>
      <c r="BA2227" s="493" t="n">
        <v>0</v>
      </c>
      <c r="BB2227" s="493" t="n">
        <v>343.8</v>
      </c>
      <c r="BC2227" s="493" t="n">
        <v>0</v>
      </c>
      <c r="BD2227" s="493" t="n">
        <v>0</v>
      </c>
      <c r="BE2227" s="493" t="n">
        <v>238.5</v>
      </c>
      <c r="BF2227" s="493" t="n">
        <v>0</v>
      </c>
      <c r="BG2227" s="493" t="n">
        <v>0</v>
      </c>
      <c r="BH2227" s="493" t="n">
        <v>253.8</v>
      </c>
      <c r="BI2227" s="493" t="n">
        <v>0</v>
      </c>
      <c r="BJ2227" s="493" t="n">
        <v>0</v>
      </c>
      <c r="BK2227" s="493" t="n">
        <v>286.2</v>
      </c>
      <c r="BL2227" s="493" t="n">
        <v>0</v>
      </c>
      <c r="BM2227" s="493" t="n">
        <v>0</v>
      </c>
      <c r="BN2227" s="493" t="n">
        <v>308.7</v>
      </c>
      <c r="BO2227" s="493" t="n">
        <v>0</v>
      </c>
      <c r="BP2227" s="493" t="n">
        <v>0</v>
      </c>
      <c r="BQ2227" s="493" t="n">
        <v>277.2</v>
      </c>
      <c r="BR2227" s="493" t="n">
        <v>0</v>
      </c>
      <c r="BS2227" s="493" t="n">
        <v>0</v>
      </c>
      <c r="BT2227" s="493" t="n">
        <v>0</v>
      </c>
      <c r="BU2227" s="493" t="n">
        <v>0</v>
      </c>
      <c r="BV2227" s="493" t="n">
        <v>0</v>
      </c>
      <c r="BW2227" s="493" t="n">
        <v>0</v>
      </c>
    </row>
    <row r="2228">
      <c r="A2228" t="inlineStr">
        <is>
          <t>[C9D1] Angiotensin-II 길항제, 고혈압제 (C2) 혹은 이뇨제 복합제제</t>
        </is>
      </c>
      <c r="B2228" t="inlineStr">
        <is>
          <t>삼천당</t>
        </is>
      </c>
      <c r="C2228" t="inlineStr">
        <is>
          <t>하이로자</t>
        </is>
      </c>
      <c r="D2228" t="inlineStr">
        <is>
          <t>삼천당</t>
        </is>
      </c>
      <c r="E2228" t="inlineStr">
        <is>
          <t>hydrochlorothiazide,  losartan potassium</t>
        </is>
      </c>
      <c r="F2228" t="inlineStr">
        <is>
          <t>병원</t>
        </is>
      </c>
      <c r="G2228" t="inlineStr">
        <is>
          <t>Generic</t>
        </is>
      </c>
      <c r="H2228" s="493" t="n">
        <v>480</v>
      </c>
      <c r="I2228" s="493" t="n">
        <v>720</v>
      </c>
      <c r="J2228" s="493" t="n">
        <v>318.96</v>
      </c>
      <c r="K2228" s="493" t="n">
        <v>529.28</v>
      </c>
      <c r="L2228" s="493" t="n">
        <v>290.96</v>
      </c>
      <c r="M2228" s="493" t="n">
        <v>1009.84</v>
      </c>
      <c r="N2228" s="493" t="n">
        <v>1250.68</v>
      </c>
      <c r="O2228" s="493" t="n">
        <v>291.24</v>
      </c>
      <c r="P2228" s="493" t="n">
        <v>554.84</v>
      </c>
      <c r="Q2228" s="493" t="n">
        <v>533.76</v>
      </c>
      <c r="R2228" s="493" t="n">
        <v>292.6</v>
      </c>
      <c r="S2228" s="493" t="n">
        <v>54.04</v>
      </c>
      <c r="T2228" s="493" t="n">
        <v>0</v>
      </c>
      <c r="U2228" s="493" t="n">
        <v>0</v>
      </c>
      <c r="V2228" s="493" t="n">
        <v>0</v>
      </c>
      <c r="W2228" s="493" t="n">
        <v>0</v>
      </c>
      <c r="X2228" s="493" t="n">
        <v>0</v>
      </c>
      <c r="Y2228" s="493" t="n">
        <v>0</v>
      </c>
      <c r="Z2228" s="493" t="n">
        <v>0</v>
      </c>
      <c r="AA2228" s="493" t="n">
        <v>0</v>
      </c>
      <c r="AB2228" s="493" t="n">
        <v>0</v>
      </c>
      <c r="AC2228" s="493" t="n">
        <v>0</v>
      </c>
      <c r="AD2228" s="493" t="n">
        <v>0</v>
      </c>
      <c r="AE2228" s="493" t="n">
        <v>0</v>
      </c>
      <c r="AF2228" s="493" t="n">
        <v>0</v>
      </c>
      <c r="AG2228" s="493" t="n">
        <v>0</v>
      </c>
      <c r="AH2228" s="493" t="n">
        <v>0</v>
      </c>
      <c r="AI2228" s="493" t="n">
        <v>0</v>
      </c>
      <c r="AJ2228" s="493" t="n">
        <v>0</v>
      </c>
      <c r="AK2228" s="493" t="n">
        <v>0</v>
      </c>
      <c r="AL2228" s="493" t="n">
        <v>0</v>
      </c>
      <c r="AM2228" s="493" t="n">
        <v>0</v>
      </c>
      <c r="AN2228" s="493" t="n">
        <v>0</v>
      </c>
      <c r="AO2228" s="493" t="n">
        <v>0</v>
      </c>
      <c r="AP2228" s="493" t="n">
        <v>0</v>
      </c>
      <c r="AQ2228" s="493" t="n">
        <v>0</v>
      </c>
      <c r="AR2228" s="493" t="n">
        <v>0</v>
      </c>
      <c r="AS2228" s="493" t="n">
        <v>0</v>
      </c>
      <c r="AT2228" s="493" t="n">
        <v>0</v>
      </c>
      <c r="AU2228" s="493" t="n">
        <v>0</v>
      </c>
      <c r="AV2228" s="493" t="n">
        <v>0</v>
      </c>
      <c r="AW2228" s="493" t="n">
        <v>0</v>
      </c>
      <c r="AX2228" s="493" t="n">
        <v>0</v>
      </c>
      <c r="AY2228" s="493" t="n">
        <v>0</v>
      </c>
      <c r="AZ2228" s="493" t="n">
        <v>0</v>
      </c>
      <c r="BA2228" s="493" t="n">
        <v>0</v>
      </c>
      <c r="BB2228" s="493" t="n">
        <v>0</v>
      </c>
      <c r="BC2228" s="493" t="n">
        <v>0</v>
      </c>
      <c r="BD2228" s="493" t="n">
        <v>0</v>
      </c>
      <c r="BE2228" s="493" t="n">
        <v>0</v>
      </c>
      <c r="BF2228" s="493" t="n">
        <v>0</v>
      </c>
      <c r="BG2228" s="493" t="n">
        <v>0</v>
      </c>
      <c r="BH2228" s="493" t="n">
        <v>0</v>
      </c>
      <c r="BI2228" s="493" t="n">
        <v>0</v>
      </c>
      <c r="BJ2228" s="493" t="n">
        <v>0</v>
      </c>
      <c r="BK2228" s="493" t="n">
        <v>0</v>
      </c>
      <c r="BL2228" s="493" t="n">
        <v>0</v>
      </c>
      <c r="BM2228" s="493" t="n">
        <v>0</v>
      </c>
      <c r="BN2228" s="493" t="n">
        <v>0</v>
      </c>
      <c r="BO2228" s="493" t="n">
        <v>0</v>
      </c>
      <c r="BP2228" s="493" t="n">
        <v>0</v>
      </c>
      <c r="BQ2228" s="493" t="n">
        <v>0</v>
      </c>
      <c r="BR2228" s="493" t="n">
        <v>0</v>
      </c>
      <c r="BS2228" s="493" t="n">
        <v>0</v>
      </c>
      <c r="BT2228" s="493" t="n">
        <v>0</v>
      </c>
      <c r="BU2228" s="493" t="n">
        <v>0</v>
      </c>
      <c r="BV2228" s="493" t="n">
        <v>0</v>
      </c>
      <c r="BW2228" s="493" t="n">
        <v>0</v>
      </c>
    </row>
    <row r="2229">
      <c r="A2229" t="inlineStr">
        <is>
          <t>[C9D1] Angiotensin-II 길항제, 고혈압제 (C2) 혹은 이뇨제 복합제제</t>
        </is>
      </c>
      <c r="B2229" t="inlineStr">
        <is>
          <t>삼천당</t>
        </is>
      </c>
      <c r="C2229" t="inlineStr">
        <is>
          <t>하이로자</t>
        </is>
      </c>
      <c r="D2229" t="inlineStr">
        <is>
          <t>삼천당</t>
        </is>
      </c>
      <c r="E2229" t="inlineStr">
        <is>
          <t>hydrochlorothiazide,  losartan potassium</t>
        </is>
      </c>
      <c r="F2229" t="inlineStr">
        <is>
          <t>의원</t>
        </is>
      </c>
      <c r="G2229" t="inlineStr">
        <is>
          <t>Generic</t>
        </is>
      </c>
      <c r="H2229" s="493" t="n">
        <v>18281.99</v>
      </c>
      <c r="I2229" s="493" t="n">
        <v>18071.2</v>
      </c>
      <c r="J2229" s="493" t="n">
        <v>21975.45</v>
      </c>
      <c r="K2229" s="493" t="n">
        <v>20267.45</v>
      </c>
      <c r="L2229" s="493" t="n">
        <v>22553.85</v>
      </c>
      <c r="M2229" s="493" t="n">
        <v>17935.8</v>
      </c>
      <c r="N2229" s="493" t="n">
        <v>22955.85</v>
      </c>
      <c r="O2229" s="493" t="n">
        <v>20518.6</v>
      </c>
      <c r="P2229" s="493" t="n">
        <v>22664.4</v>
      </c>
      <c r="Q2229" s="493" t="n">
        <v>20154.3</v>
      </c>
      <c r="R2229" s="493" t="n">
        <v>19205.05</v>
      </c>
      <c r="S2229" s="493" t="n">
        <v>4932.45</v>
      </c>
      <c r="T2229" s="493" t="n">
        <v>0</v>
      </c>
      <c r="U2229" s="493" t="n">
        <v>0</v>
      </c>
      <c r="V2229" s="493" t="n">
        <v>0</v>
      </c>
      <c r="W2229" s="493" t="n">
        <v>0</v>
      </c>
      <c r="X2229" s="493" t="n">
        <v>0</v>
      </c>
      <c r="Y2229" s="493" t="n">
        <v>0</v>
      </c>
      <c r="Z2229" s="493" t="n">
        <v>0</v>
      </c>
      <c r="AA2229" s="493" t="n">
        <v>0</v>
      </c>
      <c r="AB2229" s="493" t="n">
        <v>0</v>
      </c>
      <c r="AC2229" s="493" t="n">
        <v>0</v>
      </c>
      <c r="AD2229" s="493" t="n">
        <v>0</v>
      </c>
      <c r="AE2229" s="493" t="n">
        <v>0</v>
      </c>
      <c r="AF2229" s="493" t="n">
        <v>0</v>
      </c>
      <c r="AG2229" s="493" t="n">
        <v>0</v>
      </c>
      <c r="AH2229" s="493" t="n">
        <v>0</v>
      </c>
      <c r="AI2229" s="493" t="n">
        <v>0</v>
      </c>
      <c r="AJ2229" s="493" t="n">
        <v>0</v>
      </c>
      <c r="AK2229" s="493" t="n">
        <v>0</v>
      </c>
      <c r="AL2229" s="493" t="n">
        <v>0</v>
      </c>
      <c r="AM2229" s="493" t="n">
        <v>0</v>
      </c>
      <c r="AN2229" s="493" t="n">
        <v>0</v>
      </c>
      <c r="AO2229" s="493" t="n">
        <v>0</v>
      </c>
      <c r="AP2229" s="493" t="n">
        <v>0</v>
      </c>
      <c r="AQ2229" s="493" t="n">
        <v>0</v>
      </c>
      <c r="AR2229" s="493" t="n">
        <v>0</v>
      </c>
      <c r="AS2229" s="493" t="n">
        <v>0</v>
      </c>
      <c r="AT2229" s="493" t="n">
        <v>0</v>
      </c>
      <c r="AU2229" s="493" t="n">
        <v>0</v>
      </c>
      <c r="AV2229" s="493" t="n">
        <v>0</v>
      </c>
      <c r="AW2229" s="493" t="n">
        <v>0</v>
      </c>
      <c r="AX2229" s="493" t="n">
        <v>0</v>
      </c>
      <c r="AY2229" s="493" t="n">
        <v>0</v>
      </c>
      <c r="AZ2229" s="493" t="n">
        <v>0</v>
      </c>
      <c r="BA2229" s="493" t="n">
        <v>0</v>
      </c>
      <c r="BB2229" s="493" t="n">
        <v>0</v>
      </c>
      <c r="BC2229" s="493" t="n">
        <v>0</v>
      </c>
      <c r="BD2229" s="493" t="n">
        <v>0</v>
      </c>
      <c r="BE2229" s="493" t="n">
        <v>0</v>
      </c>
      <c r="BF2229" s="493" t="n">
        <v>0</v>
      </c>
      <c r="BG2229" s="493" t="n">
        <v>0</v>
      </c>
      <c r="BH2229" s="493" t="n">
        <v>0</v>
      </c>
      <c r="BI2229" s="493" t="n">
        <v>0</v>
      </c>
      <c r="BJ2229" s="493" t="n">
        <v>0</v>
      </c>
      <c r="BK2229" s="493" t="n">
        <v>0</v>
      </c>
      <c r="BL2229" s="493" t="n">
        <v>0</v>
      </c>
      <c r="BM2229" s="493" t="n">
        <v>0</v>
      </c>
      <c r="BN2229" s="493" t="n">
        <v>0</v>
      </c>
      <c r="BO2229" s="493" t="n">
        <v>0</v>
      </c>
      <c r="BP2229" s="493" t="n">
        <v>0</v>
      </c>
      <c r="BQ2229" s="493" t="n">
        <v>0</v>
      </c>
      <c r="BR2229" s="493" t="n">
        <v>0</v>
      </c>
      <c r="BS2229" s="493" t="n">
        <v>0</v>
      </c>
      <c r="BT2229" s="493" t="n">
        <v>0</v>
      </c>
      <c r="BU2229" s="493" t="n">
        <v>0</v>
      </c>
      <c r="BV2229" s="493" t="n">
        <v>0</v>
      </c>
      <c r="BW2229" s="493" t="n">
        <v>0</v>
      </c>
    </row>
    <row r="2230">
      <c r="A2230" t="inlineStr">
        <is>
          <t>[C9D1] Angiotensin-II 길항제, 고혈압제 (C2) 혹은 이뇨제 복합제제</t>
        </is>
      </c>
      <c r="B2230" t="inlineStr">
        <is>
          <t>삼천당</t>
        </is>
      </c>
      <c r="C2230" t="inlineStr">
        <is>
          <t>하이로자</t>
        </is>
      </c>
      <c r="D2230" t="inlineStr">
        <is>
          <t>삼천당</t>
        </is>
      </c>
      <c r="E2230" t="inlineStr">
        <is>
          <t>hydrochlorothiazide,  losartan potassium</t>
        </is>
      </c>
      <c r="F2230" t="inlineStr">
        <is>
          <t>보건소</t>
        </is>
      </c>
      <c r="G2230" t="inlineStr">
        <is>
          <t>Generic</t>
        </is>
      </c>
      <c r="H2230" s="493" t="n">
        <v>595.8</v>
      </c>
      <c r="I2230" s="493" t="n">
        <v>231.3</v>
      </c>
      <c r="J2230" s="493" t="n">
        <v>0</v>
      </c>
      <c r="K2230" s="493" t="n">
        <v>0</v>
      </c>
      <c r="L2230" s="493" t="n">
        <v>236.7</v>
      </c>
      <c r="M2230" s="493" t="n">
        <v>0</v>
      </c>
      <c r="N2230" s="493" t="n">
        <v>0</v>
      </c>
      <c r="O2230" s="493" t="n">
        <v>269.1</v>
      </c>
      <c r="P2230" s="493" t="n">
        <v>465.6</v>
      </c>
      <c r="Q2230" s="493" t="n">
        <v>427.8</v>
      </c>
      <c r="R2230" s="493" t="n">
        <v>356.4</v>
      </c>
      <c r="S2230" s="493" t="n">
        <v>0</v>
      </c>
      <c r="T2230" s="493" t="n">
        <v>0</v>
      </c>
      <c r="U2230" s="493" t="n">
        <v>0</v>
      </c>
      <c r="V2230" s="493" t="n">
        <v>0</v>
      </c>
      <c r="W2230" s="493" t="n">
        <v>0</v>
      </c>
      <c r="X2230" s="493" t="n">
        <v>0</v>
      </c>
      <c r="Y2230" s="493" t="n">
        <v>0</v>
      </c>
      <c r="Z2230" s="493" t="n">
        <v>0</v>
      </c>
      <c r="AA2230" s="493" t="n">
        <v>0</v>
      </c>
      <c r="AB2230" s="493" t="n">
        <v>0</v>
      </c>
      <c r="AC2230" s="493" t="n">
        <v>0</v>
      </c>
      <c r="AD2230" s="493" t="n">
        <v>0</v>
      </c>
      <c r="AE2230" s="493" t="n">
        <v>0</v>
      </c>
      <c r="AF2230" s="493" t="n">
        <v>0</v>
      </c>
      <c r="AG2230" s="493" t="n">
        <v>0</v>
      </c>
      <c r="AH2230" s="493" t="n">
        <v>0</v>
      </c>
      <c r="AI2230" s="493" t="n">
        <v>0</v>
      </c>
      <c r="AJ2230" s="493" t="n">
        <v>0</v>
      </c>
      <c r="AK2230" s="493" t="n">
        <v>0</v>
      </c>
      <c r="AL2230" s="493" t="n">
        <v>0</v>
      </c>
      <c r="AM2230" s="493" t="n">
        <v>0</v>
      </c>
      <c r="AN2230" s="493" t="n">
        <v>0</v>
      </c>
      <c r="AO2230" s="493" t="n">
        <v>0</v>
      </c>
      <c r="AP2230" s="493" t="n">
        <v>0</v>
      </c>
      <c r="AQ2230" s="493" t="n">
        <v>0</v>
      </c>
      <c r="AR2230" s="493" t="n">
        <v>0</v>
      </c>
      <c r="AS2230" s="493" t="n">
        <v>0</v>
      </c>
      <c r="AT2230" s="493" t="n">
        <v>0</v>
      </c>
      <c r="AU2230" s="493" t="n">
        <v>0</v>
      </c>
      <c r="AV2230" s="493" t="n">
        <v>0</v>
      </c>
      <c r="AW2230" s="493" t="n">
        <v>0</v>
      </c>
      <c r="AX2230" s="493" t="n">
        <v>0</v>
      </c>
      <c r="AY2230" s="493" t="n">
        <v>0</v>
      </c>
      <c r="AZ2230" s="493" t="n">
        <v>0</v>
      </c>
      <c r="BA2230" s="493" t="n">
        <v>0</v>
      </c>
      <c r="BB2230" s="493" t="n">
        <v>0</v>
      </c>
      <c r="BC2230" s="493" t="n">
        <v>0</v>
      </c>
      <c r="BD2230" s="493" t="n">
        <v>0</v>
      </c>
      <c r="BE2230" s="493" t="n">
        <v>0</v>
      </c>
      <c r="BF2230" s="493" t="n">
        <v>0</v>
      </c>
      <c r="BG2230" s="493" t="n">
        <v>0</v>
      </c>
      <c r="BH2230" s="493" t="n">
        <v>0</v>
      </c>
      <c r="BI2230" s="493" t="n">
        <v>0</v>
      </c>
      <c r="BJ2230" s="493" t="n">
        <v>0</v>
      </c>
      <c r="BK2230" s="493" t="n">
        <v>0</v>
      </c>
      <c r="BL2230" s="493" t="n">
        <v>0</v>
      </c>
      <c r="BM2230" s="493" t="n">
        <v>0</v>
      </c>
      <c r="BN2230" s="493" t="n">
        <v>0</v>
      </c>
      <c r="BO2230" s="493" t="n">
        <v>0</v>
      </c>
      <c r="BP2230" s="493" t="n">
        <v>0</v>
      </c>
      <c r="BQ2230" s="493" t="n">
        <v>0</v>
      </c>
      <c r="BR2230" s="493" t="n">
        <v>0</v>
      </c>
      <c r="BS2230" s="493" t="n">
        <v>0</v>
      </c>
      <c r="BT2230" s="493" t="n">
        <v>0</v>
      </c>
      <c r="BU2230" s="493" t="n">
        <v>0</v>
      </c>
      <c r="BV2230" s="493" t="n">
        <v>0</v>
      </c>
      <c r="BW2230" s="493" t="n">
        <v>0</v>
      </c>
    </row>
    <row r="2231">
      <c r="A2231" t="inlineStr">
        <is>
          <t>[C9D1] Angiotensin-II 길항제, 고혈압제 (C2) 혹은 이뇨제 복합제제</t>
        </is>
      </c>
      <c r="B2231" t="inlineStr">
        <is>
          <t>서울제약</t>
        </is>
      </c>
      <c r="C2231" t="inlineStr">
        <is>
          <t>사르발탄 플러스</t>
        </is>
      </c>
      <c r="D2231" t="inlineStr">
        <is>
          <t>서울제약</t>
        </is>
      </c>
      <c r="E2231" t="inlineStr">
        <is>
          <t>hydrochlorothiazide,  valsartan</t>
        </is>
      </c>
      <c r="F2231" t="inlineStr">
        <is>
          <t>종합병원</t>
        </is>
      </c>
      <c r="G2231" t="inlineStr">
        <is>
          <t>Generic</t>
        </is>
      </c>
      <c r="H2231" s="493" t="n">
        <v>3843</v>
      </c>
      <c r="I2231" s="493" t="n">
        <v>2729.16</v>
      </c>
      <c r="J2231" s="493" t="n">
        <v>4785</v>
      </c>
      <c r="K2231" s="493" t="n">
        <v>2640</v>
      </c>
      <c r="L2231" s="493" t="n">
        <v>4831.76</v>
      </c>
      <c r="M2231" s="493" t="n">
        <v>3120.6</v>
      </c>
      <c r="N2231" s="493" t="n">
        <v>6417.6</v>
      </c>
      <c r="O2231" s="493" t="n">
        <v>3982.8</v>
      </c>
      <c r="P2231" s="493" t="n">
        <v>4805.4</v>
      </c>
      <c r="Q2231" s="493" t="n">
        <v>3132.6</v>
      </c>
      <c r="R2231" s="493" t="n">
        <v>5286.3</v>
      </c>
      <c r="S2231" s="493" t="n">
        <v>8337.9</v>
      </c>
      <c r="T2231" s="493" t="n">
        <v>7091.1</v>
      </c>
      <c r="U2231" s="493" t="n">
        <v>8564.4</v>
      </c>
      <c r="V2231" s="493" t="n">
        <v>7807.5</v>
      </c>
      <c r="W2231" s="493" t="n">
        <v>6793.95</v>
      </c>
      <c r="X2231" s="493" t="n">
        <v>8790</v>
      </c>
      <c r="Y2231" s="493" t="n">
        <v>6488.1</v>
      </c>
      <c r="Z2231" s="493" t="n">
        <v>7481.1</v>
      </c>
      <c r="AA2231" s="493" t="n">
        <v>9436.5</v>
      </c>
      <c r="AB2231" s="493" t="n">
        <v>7239.3</v>
      </c>
      <c r="AC2231" s="493" t="n">
        <v>6342.9</v>
      </c>
      <c r="AD2231" s="493" t="n">
        <v>9460.799999999999</v>
      </c>
      <c r="AE2231" s="493" t="n">
        <v>7647.6</v>
      </c>
      <c r="AF2231" s="493" t="n">
        <v>5423.4</v>
      </c>
      <c r="AG2231" s="493" t="n">
        <v>6647.7</v>
      </c>
      <c r="AH2231" s="493" t="n">
        <v>7384.5</v>
      </c>
      <c r="AI2231" s="493" t="n">
        <v>6564.3</v>
      </c>
      <c r="AJ2231" s="493" t="n">
        <v>9658.5</v>
      </c>
      <c r="AK2231" s="493" t="n">
        <v>8721.610000000001</v>
      </c>
      <c r="AL2231" s="493" t="n">
        <v>5790.6</v>
      </c>
      <c r="AM2231" s="493" t="n">
        <v>10154.7</v>
      </c>
      <c r="AN2231" s="493" t="n">
        <v>8657.08</v>
      </c>
      <c r="AO2231" s="493" t="n">
        <v>10751.13</v>
      </c>
      <c r="AP2231" s="493" t="n">
        <v>7767.28</v>
      </c>
      <c r="AQ2231" s="493" t="n">
        <v>8255.4</v>
      </c>
      <c r="AR2231" s="493" t="n">
        <v>10396.8</v>
      </c>
      <c r="AS2231" s="493" t="n">
        <v>10216.6</v>
      </c>
      <c r="AT2231" s="493" t="n">
        <v>8282.1</v>
      </c>
      <c r="AU2231" s="493" t="n">
        <v>11247.3</v>
      </c>
      <c r="AV2231" s="493" t="n">
        <v>7402.5</v>
      </c>
      <c r="AW2231" s="493" t="n">
        <v>8305.799999999999</v>
      </c>
      <c r="AX2231" s="493" t="n">
        <v>10386.7</v>
      </c>
      <c r="AY2231" s="493" t="n">
        <v>5437.2</v>
      </c>
      <c r="AZ2231" s="493" t="n">
        <v>8031.3</v>
      </c>
      <c r="BA2231" s="493" t="n">
        <v>6940.5</v>
      </c>
      <c r="BB2231" s="493" t="n">
        <v>8350.049999999999</v>
      </c>
      <c r="BC2231" s="493" t="n">
        <v>7950</v>
      </c>
      <c r="BD2231" s="493" t="n">
        <v>6011.4</v>
      </c>
      <c r="BE2231" s="493" t="n">
        <v>7362</v>
      </c>
      <c r="BF2231" s="493" t="n">
        <v>5933.9</v>
      </c>
      <c r="BG2231" s="493" t="n">
        <v>8372.940000000001</v>
      </c>
      <c r="BH2231" s="493" t="n">
        <v>7122</v>
      </c>
      <c r="BI2231" s="493" t="n">
        <v>3880.5</v>
      </c>
      <c r="BJ2231" s="493" t="n">
        <v>8647.799999999999</v>
      </c>
      <c r="BK2231" s="493" t="n">
        <v>8388.360000000001</v>
      </c>
      <c r="BL2231" s="493" t="n">
        <v>6872.7</v>
      </c>
      <c r="BM2231" s="493" t="n">
        <v>7720.8</v>
      </c>
      <c r="BN2231" s="493" t="n">
        <v>6038.1</v>
      </c>
      <c r="BO2231" s="493" t="n">
        <v>6027.9</v>
      </c>
      <c r="BP2231" s="493" t="n">
        <v>5875.5</v>
      </c>
      <c r="BQ2231" s="493" t="n">
        <v>4834.8</v>
      </c>
      <c r="BR2231" s="493" t="n">
        <v>6161.4</v>
      </c>
      <c r="BS2231" s="493" t="n">
        <v>6795.38</v>
      </c>
      <c r="BT2231" s="493" t="n">
        <v>6388.95</v>
      </c>
      <c r="BU2231" s="493" t="n">
        <v>6339.6</v>
      </c>
      <c r="BV2231" s="493" t="n">
        <v>7347.4</v>
      </c>
      <c r="BW2231" s="493" t="n">
        <v>5011.8</v>
      </c>
    </row>
    <row r="2232">
      <c r="A2232" t="inlineStr">
        <is>
          <t>[C9D1] Angiotensin-II 길항제, 고혈압제 (C2) 혹은 이뇨제 복합제제</t>
        </is>
      </c>
      <c r="B2232" t="inlineStr">
        <is>
          <t>서울제약</t>
        </is>
      </c>
      <c r="C2232" t="inlineStr">
        <is>
          <t>사르발탄 플러스</t>
        </is>
      </c>
      <c r="D2232" t="inlineStr">
        <is>
          <t>서울제약</t>
        </is>
      </c>
      <c r="E2232" t="inlineStr">
        <is>
          <t>hydrochlorothiazide,  valsartan</t>
        </is>
      </c>
      <c r="F2232" t="inlineStr">
        <is>
          <t>병원</t>
        </is>
      </c>
      <c r="G2232" t="inlineStr">
        <is>
          <t>Generic</t>
        </is>
      </c>
      <c r="H2232" s="493" t="n">
        <v>719.25</v>
      </c>
      <c r="I2232" s="493" t="n">
        <v>2101.69</v>
      </c>
      <c r="J2232" s="493" t="n">
        <v>2899.25</v>
      </c>
      <c r="K2232" s="493" t="n">
        <v>1539.7</v>
      </c>
      <c r="L2232" s="493" t="n">
        <v>959.1</v>
      </c>
      <c r="M2232" s="493" t="n">
        <v>1379.85</v>
      </c>
      <c r="N2232" s="493" t="n">
        <v>907.2</v>
      </c>
      <c r="O2232" s="493" t="n">
        <v>722.7</v>
      </c>
      <c r="P2232" s="493" t="n">
        <v>958.95</v>
      </c>
      <c r="Q2232" s="493" t="n">
        <v>607.95</v>
      </c>
      <c r="R2232" s="493" t="n">
        <v>958.05</v>
      </c>
      <c r="S2232" s="493" t="n">
        <v>1018.2</v>
      </c>
      <c r="T2232" s="493" t="n">
        <v>780</v>
      </c>
      <c r="U2232" s="493" t="n">
        <v>779.55</v>
      </c>
      <c r="V2232" s="493" t="n">
        <v>917.4</v>
      </c>
      <c r="W2232" s="493" t="n">
        <v>959.4</v>
      </c>
      <c r="X2232" s="493" t="n">
        <v>837.9</v>
      </c>
      <c r="Y2232" s="493" t="n">
        <v>447</v>
      </c>
      <c r="Z2232" s="493" t="n">
        <v>1199.4</v>
      </c>
      <c r="AA2232" s="493" t="n">
        <v>0</v>
      </c>
      <c r="AB2232" s="493" t="n">
        <v>479.7</v>
      </c>
      <c r="AC2232" s="493" t="n">
        <v>959.4</v>
      </c>
      <c r="AD2232" s="493" t="n">
        <v>480</v>
      </c>
      <c r="AE2232" s="493" t="n">
        <v>603.3</v>
      </c>
      <c r="AF2232" s="493" t="n">
        <v>1678.8</v>
      </c>
      <c r="AG2232" s="493" t="n">
        <v>599.4</v>
      </c>
      <c r="AH2232" s="493" t="n">
        <v>1809</v>
      </c>
      <c r="AI2232" s="493" t="n">
        <v>600.6</v>
      </c>
      <c r="AJ2232" s="493" t="n">
        <v>1440</v>
      </c>
      <c r="AK2232" s="493" t="n">
        <v>2040</v>
      </c>
      <c r="AL2232" s="493" t="n">
        <v>1128.5</v>
      </c>
      <c r="AM2232" s="493" t="n">
        <v>600</v>
      </c>
      <c r="AN2232" s="493" t="n">
        <v>1985.4</v>
      </c>
      <c r="AO2232" s="493" t="n">
        <v>960</v>
      </c>
      <c r="AP2232" s="493" t="n">
        <v>960</v>
      </c>
      <c r="AQ2232" s="493" t="n">
        <v>1560.6</v>
      </c>
      <c r="AR2232" s="493" t="n">
        <v>606.6</v>
      </c>
      <c r="AS2232" s="493" t="n">
        <v>839.4</v>
      </c>
      <c r="AT2232" s="493" t="n">
        <v>1441.2</v>
      </c>
      <c r="AU2232" s="493" t="n">
        <v>960.6</v>
      </c>
      <c r="AV2232" s="493" t="n">
        <v>723</v>
      </c>
      <c r="AW2232" s="493" t="n">
        <v>1925.1</v>
      </c>
      <c r="AX2232" s="493" t="n">
        <v>1327.2</v>
      </c>
      <c r="AY2232" s="493" t="n">
        <v>843.3</v>
      </c>
      <c r="AZ2232" s="493" t="n">
        <v>1807.2</v>
      </c>
      <c r="BA2232" s="493" t="n">
        <v>726.9</v>
      </c>
      <c r="BB2232" s="493" t="n">
        <v>364.5</v>
      </c>
      <c r="BC2232" s="493" t="n">
        <v>1700.4</v>
      </c>
      <c r="BD2232" s="493" t="n">
        <v>365.4</v>
      </c>
      <c r="BE2232" s="493" t="n">
        <v>164.4</v>
      </c>
      <c r="BF2232" s="493" t="n">
        <v>1243.5</v>
      </c>
      <c r="BG2232" s="493" t="n">
        <v>328.71</v>
      </c>
      <c r="BH2232" s="493" t="n">
        <v>1218.08</v>
      </c>
      <c r="BI2232" s="493" t="n">
        <v>358.6</v>
      </c>
      <c r="BJ2232" s="493" t="n">
        <v>960.8</v>
      </c>
      <c r="BK2232" s="493" t="n">
        <v>250.2</v>
      </c>
      <c r="BL2232" s="493" t="n">
        <v>980.4</v>
      </c>
      <c r="BM2232" s="493" t="n">
        <v>0</v>
      </c>
      <c r="BN2232" s="493" t="n">
        <v>481.8</v>
      </c>
      <c r="BO2232" s="493" t="n">
        <v>0</v>
      </c>
      <c r="BP2232" s="493" t="n">
        <v>481.5</v>
      </c>
      <c r="BQ2232" s="493" t="n">
        <v>0</v>
      </c>
      <c r="BR2232" s="493" t="n">
        <v>522.3</v>
      </c>
      <c r="BS2232" s="493" t="n">
        <v>0</v>
      </c>
      <c r="BT2232" s="493" t="n">
        <v>240.6</v>
      </c>
      <c r="BU2232" s="493" t="n">
        <v>0</v>
      </c>
      <c r="BV2232" s="493" t="n">
        <v>243.6</v>
      </c>
      <c r="BW2232" s="493" t="n">
        <v>0</v>
      </c>
    </row>
    <row r="2233">
      <c r="A2233" t="inlineStr">
        <is>
          <t>[C9D1] Angiotensin-II 길항제, 고혈압제 (C2) 혹은 이뇨제 복합제제</t>
        </is>
      </c>
      <c r="B2233" t="inlineStr">
        <is>
          <t>서울제약</t>
        </is>
      </c>
      <c r="C2233" t="inlineStr">
        <is>
          <t>사르발탄 플러스</t>
        </is>
      </c>
      <c r="D2233" t="inlineStr">
        <is>
          <t>서울제약</t>
        </is>
      </c>
      <c r="E2233" t="inlineStr">
        <is>
          <t>hydrochlorothiazide,  valsartan</t>
        </is>
      </c>
      <c r="F2233" t="inlineStr">
        <is>
          <t>의원</t>
        </is>
      </c>
      <c r="G2233" t="inlineStr">
        <is>
          <t>Generic</t>
        </is>
      </c>
      <c r="H2233" s="493" t="n">
        <v>71925.25</v>
      </c>
      <c r="I2233" s="493" t="n">
        <v>63846.83</v>
      </c>
      <c r="J2233" s="493" t="n">
        <v>66064.94</v>
      </c>
      <c r="K2233" s="493" t="n">
        <v>66268.7</v>
      </c>
      <c r="L2233" s="493" t="n">
        <v>60225.28</v>
      </c>
      <c r="M2233" s="493" t="n">
        <v>69028.92</v>
      </c>
      <c r="N2233" s="493" t="n">
        <v>69757.74000000001</v>
      </c>
      <c r="O2233" s="493" t="n">
        <v>65381.27</v>
      </c>
      <c r="P2233" s="493" t="n">
        <v>59609.46</v>
      </c>
      <c r="Q2233" s="493" t="n">
        <v>60215.2</v>
      </c>
      <c r="R2233" s="493" t="n">
        <v>62926.83</v>
      </c>
      <c r="S2233" s="493" t="n">
        <v>83909.42</v>
      </c>
      <c r="T2233" s="493" t="n">
        <v>86624.16</v>
      </c>
      <c r="U2233" s="493" t="n">
        <v>81983.2</v>
      </c>
      <c r="V2233" s="493" t="n">
        <v>88605.64</v>
      </c>
      <c r="W2233" s="493" t="n">
        <v>87615.49000000001</v>
      </c>
      <c r="X2233" s="493" t="n">
        <v>88222.78999999999</v>
      </c>
      <c r="Y2233" s="493" t="n">
        <v>86547.5</v>
      </c>
      <c r="Z2233" s="493" t="n">
        <v>90724.06</v>
      </c>
      <c r="AA2233" s="493" t="n">
        <v>82688.8</v>
      </c>
      <c r="AB2233" s="493" t="n">
        <v>82079.22</v>
      </c>
      <c r="AC2233" s="493" t="n">
        <v>85773.72</v>
      </c>
      <c r="AD2233" s="493" t="n">
        <v>85817.97</v>
      </c>
      <c r="AE2233" s="493" t="n">
        <v>86786.35000000001</v>
      </c>
      <c r="AF2233" s="493" t="n">
        <v>74621.10000000001</v>
      </c>
      <c r="AG2233" s="493" t="n">
        <v>75962.8</v>
      </c>
      <c r="AH2233" s="493" t="n">
        <v>76346.99000000001</v>
      </c>
      <c r="AI2233" s="493" t="n">
        <v>66667.34</v>
      </c>
      <c r="AJ2233" s="493" t="n">
        <v>73993.39999999999</v>
      </c>
      <c r="AK2233" s="493" t="n">
        <v>73030.97</v>
      </c>
      <c r="AL2233" s="493" t="n">
        <v>71255.08</v>
      </c>
      <c r="AM2233" s="493" t="n">
        <v>68976.78</v>
      </c>
      <c r="AN2233" s="493" t="n">
        <v>70314.21000000001</v>
      </c>
      <c r="AO2233" s="493" t="n">
        <v>68819.58</v>
      </c>
      <c r="AP2233" s="493" t="n">
        <v>72329.38</v>
      </c>
      <c r="AQ2233" s="493" t="n">
        <v>70568.31</v>
      </c>
      <c r="AR2233" s="493" t="n">
        <v>68969.91</v>
      </c>
      <c r="AS2233" s="493" t="n">
        <v>72705.95</v>
      </c>
      <c r="AT2233" s="493" t="n">
        <v>69753.64</v>
      </c>
      <c r="AU2233" s="493" t="n">
        <v>71811.44</v>
      </c>
      <c r="AV2233" s="493" t="n">
        <v>76822.53</v>
      </c>
      <c r="AW2233" s="493" t="n">
        <v>71635.37</v>
      </c>
      <c r="AX2233" s="493" t="n">
        <v>69580.27</v>
      </c>
      <c r="AY2233" s="493" t="n">
        <v>71677.63</v>
      </c>
      <c r="AZ2233" s="493" t="n">
        <v>75378.63</v>
      </c>
      <c r="BA2233" s="493" t="n">
        <v>73345.64</v>
      </c>
      <c r="BB2233" s="493" t="n">
        <v>71845.67</v>
      </c>
      <c r="BC2233" s="493" t="n">
        <v>79260.98</v>
      </c>
      <c r="BD2233" s="493" t="n">
        <v>63439.15</v>
      </c>
      <c r="BE2233" s="493" t="n">
        <v>68837.33</v>
      </c>
      <c r="BF2233" s="493" t="n">
        <v>68536.56</v>
      </c>
      <c r="BG2233" s="493" t="n">
        <v>63930.64</v>
      </c>
      <c r="BH2233" s="493" t="n">
        <v>65301.26</v>
      </c>
      <c r="BI2233" s="493" t="n">
        <v>63723.5</v>
      </c>
      <c r="BJ2233" s="493" t="n">
        <v>62600.66</v>
      </c>
      <c r="BK2233" s="493" t="n">
        <v>65047.5</v>
      </c>
      <c r="BL2233" s="493" t="n">
        <v>69196.2</v>
      </c>
      <c r="BM2233" s="493" t="n">
        <v>60522.24</v>
      </c>
      <c r="BN2233" s="493" t="n">
        <v>53230.73</v>
      </c>
      <c r="BO2233" s="493" t="n">
        <v>59452.78</v>
      </c>
      <c r="BP2233" s="493" t="n">
        <v>51025.18</v>
      </c>
      <c r="BQ2233" s="493" t="n">
        <v>56814.4</v>
      </c>
      <c r="BR2233" s="493" t="n">
        <v>53787.97</v>
      </c>
      <c r="BS2233" s="493" t="n">
        <v>59919.06</v>
      </c>
      <c r="BT2233" s="493" t="n">
        <v>51285.04</v>
      </c>
      <c r="BU2233" s="493" t="n">
        <v>57540.53</v>
      </c>
      <c r="BV2233" s="493" t="n">
        <v>68210.82000000001</v>
      </c>
      <c r="BW2233" s="493" t="n">
        <v>51612.9</v>
      </c>
    </row>
    <row r="2234">
      <c r="A2234" t="inlineStr">
        <is>
          <t>[C9D1] Angiotensin-II 길항제, 고혈압제 (C2) 혹은 이뇨제 복합제제</t>
        </is>
      </c>
      <c r="B2234" t="inlineStr">
        <is>
          <t>서울제약</t>
        </is>
      </c>
      <c r="C2234" t="inlineStr">
        <is>
          <t>사르발탄 플러스</t>
        </is>
      </c>
      <c r="D2234" t="inlineStr">
        <is>
          <t>서울제약</t>
        </is>
      </c>
      <c r="E2234" t="inlineStr">
        <is>
          <t>hydrochlorothiazide,  valsartan</t>
        </is>
      </c>
      <c r="F2234" t="inlineStr">
        <is>
          <t>보건소</t>
        </is>
      </c>
      <c r="G2234" t="inlineStr">
        <is>
          <t>Generic</t>
        </is>
      </c>
      <c r="H2234" s="493" t="n">
        <v>5201.7</v>
      </c>
      <c r="I2234" s="493" t="n">
        <v>5028.75</v>
      </c>
      <c r="J2234" s="493" t="n">
        <v>6329.7</v>
      </c>
      <c r="K2234" s="493" t="n">
        <v>4785</v>
      </c>
      <c r="L2234" s="493" t="n">
        <v>3827.85</v>
      </c>
      <c r="M2234" s="493" t="n">
        <v>5693.1</v>
      </c>
      <c r="N2234" s="493" t="n">
        <v>4257.9</v>
      </c>
      <c r="O2234" s="493" t="n">
        <v>4758.3</v>
      </c>
      <c r="P2234" s="493" t="n">
        <v>3556.8</v>
      </c>
      <c r="Q2234" s="493" t="n">
        <v>5405.7</v>
      </c>
      <c r="R2234" s="493" t="n">
        <v>3925.05</v>
      </c>
      <c r="S2234" s="493" t="n">
        <v>5573.1</v>
      </c>
      <c r="T2234" s="493" t="n">
        <v>3719.4</v>
      </c>
      <c r="U2234" s="493" t="n">
        <v>3870</v>
      </c>
      <c r="V2234" s="493" t="n">
        <v>2995.2</v>
      </c>
      <c r="W2234" s="493" t="n">
        <v>3576</v>
      </c>
      <c r="X2234" s="493" t="n">
        <v>2302.65</v>
      </c>
      <c r="Y2234" s="493" t="n">
        <v>4204.8</v>
      </c>
      <c r="Z2234" s="493" t="n">
        <v>2860.2</v>
      </c>
      <c r="AA2234" s="493" t="n">
        <v>2731.05</v>
      </c>
      <c r="AB2234" s="493" t="n">
        <v>2929.5</v>
      </c>
      <c r="AC2234" s="493" t="n">
        <v>3735.3</v>
      </c>
      <c r="AD2234" s="493" t="n">
        <v>2678.4</v>
      </c>
      <c r="AE2234" s="493" t="n">
        <v>3238.2</v>
      </c>
      <c r="AF2234" s="493" t="n">
        <v>3417.9</v>
      </c>
      <c r="AG2234" s="493" t="n">
        <v>2504.25</v>
      </c>
      <c r="AH2234" s="493" t="n">
        <v>5890.5</v>
      </c>
      <c r="AI2234" s="493" t="n">
        <v>4281.75</v>
      </c>
      <c r="AJ2234" s="493" t="n">
        <v>3822.75</v>
      </c>
      <c r="AK2234" s="493" t="n">
        <v>5499.3</v>
      </c>
      <c r="AL2234" s="493" t="n">
        <v>5394.01</v>
      </c>
      <c r="AM2234" s="493" t="n">
        <v>2833.5</v>
      </c>
      <c r="AN2234" s="493" t="n">
        <v>5808.9</v>
      </c>
      <c r="AO2234" s="493" t="n">
        <v>4317.6</v>
      </c>
      <c r="AP2234" s="493" t="n">
        <v>2825.4</v>
      </c>
      <c r="AQ2234" s="493" t="n">
        <v>3813.3</v>
      </c>
      <c r="AR2234" s="493" t="n">
        <v>4155.9</v>
      </c>
      <c r="AS2234" s="493" t="n">
        <v>3049.2</v>
      </c>
      <c r="AT2234" s="493" t="n">
        <v>4763.7</v>
      </c>
      <c r="AU2234" s="493" t="n">
        <v>2443.5</v>
      </c>
      <c r="AV2234" s="493" t="n">
        <v>2034</v>
      </c>
      <c r="AW2234" s="493" t="n">
        <v>2584.2</v>
      </c>
      <c r="AX2234" s="493" t="n">
        <v>2478.3</v>
      </c>
      <c r="AY2234" s="493" t="n">
        <v>1467.45</v>
      </c>
      <c r="AZ2234" s="493" t="n">
        <v>1884.6</v>
      </c>
      <c r="BA2234" s="493" t="n">
        <v>1942.2</v>
      </c>
      <c r="BB2234" s="493" t="n">
        <v>156.6</v>
      </c>
      <c r="BC2234" s="493" t="n">
        <v>1728</v>
      </c>
      <c r="BD2234" s="493" t="n">
        <v>1839.6</v>
      </c>
      <c r="BE2234" s="493" t="n">
        <v>729.6</v>
      </c>
      <c r="BF2234" s="493" t="n">
        <v>0</v>
      </c>
      <c r="BG2234" s="493" t="n">
        <v>540</v>
      </c>
      <c r="BH2234" s="493" t="n">
        <v>675</v>
      </c>
      <c r="BI2234" s="493" t="n">
        <v>1898.7</v>
      </c>
      <c r="BJ2234" s="493" t="n">
        <v>129.6</v>
      </c>
      <c r="BK2234" s="493" t="n">
        <v>1346.4</v>
      </c>
      <c r="BL2234" s="493" t="n">
        <v>1624.5</v>
      </c>
      <c r="BM2234" s="493" t="n">
        <v>2776.5</v>
      </c>
      <c r="BN2234" s="493" t="n">
        <v>359.1</v>
      </c>
      <c r="BO2234" s="493" t="n">
        <v>1376.1</v>
      </c>
      <c r="BP2234" s="493" t="n">
        <v>1447.8</v>
      </c>
      <c r="BQ2234" s="493" t="n">
        <v>457.2</v>
      </c>
      <c r="BR2234" s="493" t="n">
        <v>747</v>
      </c>
      <c r="BS2234" s="493" t="n">
        <v>2357.4</v>
      </c>
      <c r="BT2234" s="493" t="n">
        <v>813.6</v>
      </c>
      <c r="BU2234" s="493" t="n">
        <v>1043.1</v>
      </c>
      <c r="BV2234" s="493" t="n">
        <v>854.1</v>
      </c>
      <c r="BW2234" s="493" t="n">
        <v>374.4</v>
      </c>
    </row>
    <row r="2235">
      <c r="A2235" t="inlineStr">
        <is>
          <t>[C9D1] Angiotensin-II 길항제, 고혈압제 (C2) 혹은 이뇨제 복합제제</t>
        </is>
      </c>
      <c r="B2235" t="inlineStr">
        <is>
          <t>서울제약</t>
        </is>
      </c>
      <c r="C2235" t="inlineStr">
        <is>
          <t>사르발탄 플러스</t>
        </is>
      </c>
      <c r="D2235" t="inlineStr">
        <is>
          <t>서울제약</t>
        </is>
      </c>
      <c r="E2235" t="inlineStr">
        <is>
          <t>hydrochlorothiazide,  valsartan</t>
        </is>
      </c>
      <c r="F2235" t="inlineStr">
        <is>
          <t>기타(치과의원, 치과병원 등)</t>
        </is>
      </c>
      <c r="G2235" t="inlineStr">
        <is>
          <t>Generic</t>
        </is>
      </c>
      <c r="H2235" s="493" t="n">
        <v>0</v>
      </c>
      <c r="I2235" s="493" t="n">
        <v>0</v>
      </c>
      <c r="J2235" s="493" t="n">
        <v>0</v>
      </c>
      <c r="K2235" s="493" t="n">
        <v>0</v>
      </c>
      <c r="L2235" s="493" t="n">
        <v>0</v>
      </c>
      <c r="M2235" s="493" t="n">
        <v>0</v>
      </c>
      <c r="N2235" s="493" t="n">
        <v>0</v>
      </c>
      <c r="O2235" s="493" t="n">
        <v>175.5</v>
      </c>
      <c r="P2235" s="493" t="n">
        <v>0</v>
      </c>
      <c r="Q2235" s="493" t="n">
        <v>199.8</v>
      </c>
      <c r="R2235" s="493" t="n">
        <v>0</v>
      </c>
      <c r="S2235" s="493" t="n">
        <v>0</v>
      </c>
      <c r="T2235" s="493" t="n">
        <v>0</v>
      </c>
      <c r="U2235" s="493" t="n">
        <v>0</v>
      </c>
      <c r="V2235" s="493" t="n">
        <v>0</v>
      </c>
      <c r="W2235" s="493" t="n">
        <v>0</v>
      </c>
      <c r="X2235" s="493" t="n">
        <v>0</v>
      </c>
      <c r="Y2235" s="493" t="n">
        <v>0</v>
      </c>
      <c r="Z2235" s="493" t="n">
        <v>0</v>
      </c>
      <c r="AA2235" s="493" t="n">
        <v>0</v>
      </c>
      <c r="AB2235" s="493" t="n">
        <v>0</v>
      </c>
      <c r="AC2235" s="493" t="n">
        <v>0</v>
      </c>
      <c r="AD2235" s="493" t="n">
        <v>0</v>
      </c>
      <c r="AE2235" s="493" t="n">
        <v>0</v>
      </c>
      <c r="AF2235" s="493" t="n">
        <v>0</v>
      </c>
      <c r="AG2235" s="493" t="n">
        <v>0</v>
      </c>
      <c r="AH2235" s="493" t="n">
        <v>0</v>
      </c>
      <c r="AI2235" s="493" t="n">
        <v>0</v>
      </c>
      <c r="AJ2235" s="493" t="n">
        <v>0</v>
      </c>
      <c r="AK2235" s="493" t="n">
        <v>0</v>
      </c>
      <c r="AL2235" s="493" t="n">
        <v>0</v>
      </c>
      <c r="AM2235" s="493" t="n">
        <v>164.7</v>
      </c>
      <c r="AN2235" s="493" t="n">
        <v>0</v>
      </c>
      <c r="AO2235" s="493" t="n">
        <v>0</v>
      </c>
      <c r="AP2235" s="493" t="n">
        <v>0</v>
      </c>
      <c r="AQ2235" s="493" t="n">
        <v>0</v>
      </c>
      <c r="AR2235" s="493" t="n">
        <v>0</v>
      </c>
      <c r="AS2235" s="493" t="n">
        <v>0</v>
      </c>
      <c r="AT2235" s="493" t="n">
        <v>0</v>
      </c>
      <c r="AU2235" s="493" t="n">
        <v>0</v>
      </c>
      <c r="AV2235" s="493" t="n">
        <v>0</v>
      </c>
      <c r="AW2235" s="493" t="n">
        <v>0</v>
      </c>
      <c r="AX2235" s="493" t="n">
        <v>0</v>
      </c>
      <c r="AY2235" s="493" t="n">
        <v>0</v>
      </c>
      <c r="AZ2235" s="493" t="n">
        <v>0</v>
      </c>
      <c r="BA2235" s="493" t="n">
        <v>0</v>
      </c>
      <c r="BB2235" s="493" t="n">
        <v>0</v>
      </c>
      <c r="BC2235" s="493" t="n">
        <v>0</v>
      </c>
      <c r="BD2235" s="493" t="n">
        <v>0</v>
      </c>
      <c r="BE2235" s="493" t="n">
        <v>0</v>
      </c>
      <c r="BF2235" s="493" t="n">
        <v>0</v>
      </c>
      <c r="BG2235" s="493" t="n">
        <v>0</v>
      </c>
      <c r="BH2235" s="493" t="n">
        <v>0</v>
      </c>
      <c r="BI2235" s="493" t="n">
        <v>0</v>
      </c>
      <c r="BJ2235" s="493" t="n">
        <v>0</v>
      </c>
      <c r="BK2235" s="493" t="n">
        <v>0</v>
      </c>
      <c r="BL2235" s="493" t="n">
        <v>0</v>
      </c>
      <c r="BM2235" s="493" t="n">
        <v>0</v>
      </c>
      <c r="BN2235" s="493" t="n">
        <v>0</v>
      </c>
      <c r="BO2235" s="493" t="n">
        <v>0</v>
      </c>
      <c r="BP2235" s="493" t="n">
        <v>0</v>
      </c>
      <c r="BQ2235" s="493" t="n">
        <v>0</v>
      </c>
      <c r="BR2235" s="493" t="n">
        <v>0</v>
      </c>
      <c r="BS2235" s="493" t="n">
        <v>0</v>
      </c>
      <c r="BT2235" s="493" t="n">
        <v>0</v>
      </c>
      <c r="BU2235" s="493" t="n">
        <v>0</v>
      </c>
      <c r="BV2235" s="493" t="n">
        <v>0</v>
      </c>
      <c r="BW2235" s="493" t="n">
        <v>0</v>
      </c>
    </row>
    <row r="2236">
      <c r="A2236" t="inlineStr">
        <is>
          <t>[C9D1] Angiotensin-II 길항제, 고혈압제 (C2) 혹은 이뇨제 복합제제</t>
        </is>
      </c>
      <c r="B2236" t="inlineStr">
        <is>
          <t>서울제약</t>
        </is>
      </c>
      <c r="C2236" t="inlineStr">
        <is>
          <t>자로탄 플러스</t>
        </is>
      </c>
      <c r="D2236" t="inlineStr">
        <is>
          <t>서울제약</t>
        </is>
      </c>
      <c r="E2236" t="inlineStr">
        <is>
          <t>hydrochlorothiazide,  losartan potassium</t>
        </is>
      </c>
      <c r="F2236" t="inlineStr">
        <is>
          <t>종합병원</t>
        </is>
      </c>
      <c r="G2236" t="inlineStr">
        <is>
          <t>Generic</t>
        </is>
      </c>
      <c r="H2236" s="493" t="n">
        <v>3141.2</v>
      </c>
      <c r="I2236" s="493" t="n">
        <v>4981.65</v>
      </c>
      <c r="J2236" s="493" t="n">
        <v>3951.75</v>
      </c>
      <c r="K2236" s="493" t="n">
        <v>4866.9</v>
      </c>
      <c r="L2236" s="493" t="n">
        <v>3759.85</v>
      </c>
      <c r="M2236" s="493" t="n">
        <v>5529</v>
      </c>
      <c r="N2236" s="493" t="n">
        <v>5421.9</v>
      </c>
      <c r="O2236" s="493" t="n">
        <v>3257.7</v>
      </c>
      <c r="P2236" s="493" t="n">
        <v>3726</v>
      </c>
      <c r="Q2236" s="493" t="n">
        <v>5471.4</v>
      </c>
      <c r="R2236" s="493" t="n">
        <v>4086.6</v>
      </c>
      <c r="S2236" s="493" t="n">
        <v>2334</v>
      </c>
      <c r="T2236" s="493" t="n">
        <v>0</v>
      </c>
      <c r="U2236" s="493" t="n">
        <v>0</v>
      </c>
      <c r="V2236" s="493" t="n">
        <v>0</v>
      </c>
      <c r="W2236" s="493" t="n">
        <v>0</v>
      </c>
      <c r="X2236" s="493" t="n">
        <v>0</v>
      </c>
      <c r="Y2236" s="493" t="n">
        <v>0</v>
      </c>
      <c r="Z2236" s="493" t="n">
        <v>0</v>
      </c>
      <c r="AA2236" s="493" t="n">
        <v>0</v>
      </c>
      <c r="AB2236" s="493" t="n">
        <v>0</v>
      </c>
      <c r="AC2236" s="493" t="n">
        <v>0</v>
      </c>
      <c r="AD2236" s="493" t="n">
        <v>0</v>
      </c>
      <c r="AE2236" s="493" t="n">
        <v>0</v>
      </c>
      <c r="AF2236" s="493" t="n">
        <v>0</v>
      </c>
      <c r="AG2236" s="493" t="n">
        <v>0</v>
      </c>
      <c r="AH2236" s="493" t="n">
        <v>0</v>
      </c>
      <c r="AI2236" s="493" t="n">
        <v>0</v>
      </c>
      <c r="AJ2236" s="493" t="n">
        <v>0</v>
      </c>
      <c r="AK2236" s="493" t="n">
        <v>0</v>
      </c>
      <c r="AL2236" s="493" t="n">
        <v>0</v>
      </c>
      <c r="AM2236" s="493" t="n">
        <v>0</v>
      </c>
      <c r="AN2236" s="493" t="n">
        <v>0</v>
      </c>
      <c r="AO2236" s="493" t="n">
        <v>0</v>
      </c>
      <c r="AP2236" s="493" t="n">
        <v>0</v>
      </c>
      <c r="AQ2236" s="493" t="n">
        <v>0</v>
      </c>
      <c r="AR2236" s="493" t="n">
        <v>0</v>
      </c>
      <c r="AS2236" s="493" t="n">
        <v>0</v>
      </c>
      <c r="AT2236" s="493" t="n">
        <v>0</v>
      </c>
      <c r="AU2236" s="493" t="n">
        <v>0</v>
      </c>
      <c r="AV2236" s="493" t="n">
        <v>0</v>
      </c>
      <c r="AW2236" s="493" t="n">
        <v>0</v>
      </c>
      <c r="AX2236" s="493" t="n">
        <v>0</v>
      </c>
      <c r="AY2236" s="493" t="n">
        <v>0</v>
      </c>
      <c r="AZ2236" s="493" t="n">
        <v>0</v>
      </c>
      <c r="BA2236" s="493" t="n">
        <v>0</v>
      </c>
      <c r="BB2236" s="493" t="n">
        <v>0</v>
      </c>
      <c r="BC2236" s="493" t="n">
        <v>0</v>
      </c>
      <c r="BD2236" s="493" t="n">
        <v>0</v>
      </c>
      <c r="BE2236" s="493" t="n">
        <v>0</v>
      </c>
      <c r="BF2236" s="493" t="n">
        <v>0</v>
      </c>
      <c r="BG2236" s="493" t="n">
        <v>0</v>
      </c>
      <c r="BH2236" s="493" t="n">
        <v>0</v>
      </c>
      <c r="BI2236" s="493" t="n">
        <v>0</v>
      </c>
      <c r="BJ2236" s="493" t="n">
        <v>0</v>
      </c>
      <c r="BK2236" s="493" t="n">
        <v>0</v>
      </c>
      <c r="BL2236" s="493" t="n">
        <v>0</v>
      </c>
      <c r="BM2236" s="493" t="n">
        <v>0</v>
      </c>
      <c r="BN2236" s="493" t="n">
        <v>0</v>
      </c>
      <c r="BO2236" s="493" t="n">
        <v>0</v>
      </c>
      <c r="BP2236" s="493" t="n">
        <v>0</v>
      </c>
      <c r="BQ2236" s="493" t="n">
        <v>0</v>
      </c>
      <c r="BR2236" s="493" t="n">
        <v>0</v>
      </c>
      <c r="BS2236" s="493" t="n">
        <v>0</v>
      </c>
      <c r="BT2236" s="493" t="n">
        <v>0</v>
      </c>
      <c r="BU2236" s="493" t="n">
        <v>0</v>
      </c>
      <c r="BV2236" s="493" t="n">
        <v>0</v>
      </c>
      <c r="BW2236" s="493" t="n">
        <v>0</v>
      </c>
    </row>
    <row r="2237">
      <c r="A2237" t="inlineStr">
        <is>
          <t>[C9D1] Angiotensin-II 길항제, 고혈압제 (C2) 혹은 이뇨제 복합제제</t>
        </is>
      </c>
      <c r="B2237" t="inlineStr">
        <is>
          <t>서울제약</t>
        </is>
      </c>
      <c r="C2237" t="inlineStr">
        <is>
          <t>자로탄 플러스</t>
        </is>
      </c>
      <c r="D2237" t="inlineStr">
        <is>
          <t>서울제약</t>
        </is>
      </c>
      <c r="E2237" t="inlineStr">
        <is>
          <t>hydrochlorothiazide,  losartan potassium</t>
        </is>
      </c>
      <c r="F2237" t="inlineStr">
        <is>
          <t>병원</t>
        </is>
      </c>
      <c r="G2237" t="inlineStr">
        <is>
          <t>Generic</t>
        </is>
      </c>
      <c r="H2237" s="493" t="n">
        <v>539.1799999999999</v>
      </c>
      <c r="I2237" s="493" t="n">
        <v>225.76</v>
      </c>
      <c r="J2237" s="493" t="n">
        <v>544.2</v>
      </c>
      <c r="K2237" s="493" t="n">
        <v>493.44</v>
      </c>
      <c r="L2237" s="493" t="n">
        <v>109.9</v>
      </c>
      <c r="M2237" s="493" t="n">
        <v>388.32</v>
      </c>
      <c r="N2237" s="493" t="n">
        <v>480.16</v>
      </c>
      <c r="O2237" s="493" t="n">
        <v>243.88</v>
      </c>
      <c r="P2237" s="493" t="n">
        <v>577.9</v>
      </c>
      <c r="Q2237" s="493" t="n">
        <v>356.02</v>
      </c>
      <c r="R2237" s="493" t="n">
        <v>930.64</v>
      </c>
      <c r="S2237" s="493" t="n">
        <v>45.64</v>
      </c>
      <c r="T2237" s="493" t="n">
        <v>0</v>
      </c>
      <c r="U2237" s="493" t="n">
        <v>0</v>
      </c>
      <c r="V2237" s="493" t="n">
        <v>0</v>
      </c>
      <c r="W2237" s="493" t="n">
        <v>0</v>
      </c>
      <c r="X2237" s="493" t="n">
        <v>0</v>
      </c>
      <c r="Y2237" s="493" t="n">
        <v>0</v>
      </c>
      <c r="Z2237" s="493" t="n">
        <v>0</v>
      </c>
      <c r="AA2237" s="493" t="n">
        <v>0</v>
      </c>
      <c r="AB2237" s="493" t="n">
        <v>0</v>
      </c>
      <c r="AC2237" s="493" t="n">
        <v>0</v>
      </c>
      <c r="AD2237" s="493" t="n">
        <v>0</v>
      </c>
      <c r="AE2237" s="493" t="n">
        <v>0</v>
      </c>
      <c r="AF2237" s="493" t="n">
        <v>0</v>
      </c>
      <c r="AG2237" s="493" t="n">
        <v>0</v>
      </c>
      <c r="AH2237" s="493" t="n">
        <v>0</v>
      </c>
      <c r="AI2237" s="493" t="n">
        <v>0</v>
      </c>
      <c r="AJ2237" s="493" t="n">
        <v>0</v>
      </c>
      <c r="AK2237" s="493" t="n">
        <v>0</v>
      </c>
      <c r="AL2237" s="493" t="n">
        <v>0</v>
      </c>
      <c r="AM2237" s="493" t="n">
        <v>0</v>
      </c>
      <c r="AN2237" s="493" t="n">
        <v>0</v>
      </c>
      <c r="AO2237" s="493" t="n">
        <v>0</v>
      </c>
      <c r="AP2237" s="493" t="n">
        <v>0</v>
      </c>
      <c r="AQ2237" s="493" t="n">
        <v>0</v>
      </c>
      <c r="AR2237" s="493" t="n">
        <v>0</v>
      </c>
      <c r="AS2237" s="493" t="n">
        <v>0</v>
      </c>
      <c r="AT2237" s="493" t="n">
        <v>0</v>
      </c>
      <c r="AU2237" s="493" t="n">
        <v>0</v>
      </c>
      <c r="AV2237" s="493" t="n">
        <v>0</v>
      </c>
      <c r="AW2237" s="493" t="n">
        <v>0</v>
      </c>
      <c r="AX2237" s="493" t="n">
        <v>0</v>
      </c>
      <c r="AY2237" s="493" t="n">
        <v>0</v>
      </c>
      <c r="AZ2237" s="493" t="n">
        <v>0</v>
      </c>
      <c r="BA2237" s="493" t="n">
        <v>0</v>
      </c>
      <c r="BB2237" s="493" t="n">
        <v>0</v>
      </c>
      <c r="BC2237" s="493" t="n">
        <v>0</v>
      </c>
      <c r="BD2237" s="493" t="n">
        <v>0</v>
      </c>
      <c r="BE2237" s="493" t="n">
        <v>0</v>
      </c>
      <c r="BF2237" s="493" t="n">
        <v>0</v>
      </c>
      <c r="BG2237" s="493" t="n">
        <v>0</v>
      </c>
      <c r="BH2237" s="493" t="n">
        <v>0</v>
      </c>
      <c r="BI2237" s="493" t="n">
        <v>0</v>
      </c>
      <c r="BJ2237" s="493" t="n">
        <v>0</v>
      </c>
      <c r="BK2237" s="493" t="n">
        <v>0</v>
      </c>
      <c r="BL2237" s="493" t="n">
        <v>0</v>
      </c>
      <c r="BM2237" s="493" t="n">
        <v>0</v>
      </c>
      <c r="BN2237" s="493" t="n">
        <v>0</v>
      </c>
      <c r="BO2237" s="493" t="n">
        <v>0</v>
      </c>
      <c r="BP2237" s="493" t="n">
        <v>0</v>
      </c>
      <c r="BQ2237" s="493" t="n">
        <v>0</v>
      </c>
      <c r="BR2237" s="493" t="n">
        <v>0</v>
      </c>
      <c r="BS2237" s="493" t="n">
        <v>0</v>
      </c>
      <c r="BT2237" s="493" t="n">
        <v>0</v>
      </c>
      <c r="BU2237" s="493" t="n">
        <v>0</v>
      </c>
      <c r="BV2237" s="493" t="n">
        <v>0</v>
      </c>
      <c r="BW2237" s="493" t="n">
        <v>0</v>
      </c>
    </row>
    <row r="2238">
      <c r="A2238" t="inlineStr">
        <is>
          <t>[C9D1] Angiotensin-II 길항제, 고혈압제 (C2) 혹은 이뇨제 복합제제</t>
        </is>
      </c>
      <c r="B2238" t="inlineStr">
        <is>
          <t>서울제약</t>
        </is>
      </c>
      <c r="C2238" t="inlineStr">
        <is>
          <t>자로탄 플러스</t>
        </is>
      </c>
      <c r="D2238" t="inlineStr">
        <is>
          <t>서울제약</t>
        </is>
      </c>
      <c r="E2238" t="inlineStr">
        <is>
          <t>hydrochlorothiazide,  losartan potassium</t>
        </is>
      </c>
      <c r="F2238" t="inlineStr">
        <is>
          <t>의원</t>
        </is>
      </c>
      <c r="G2238" t="inlineStr">
        <is>
          <t>Generic</t>
        </is>
      </c>
      <c r="H2238" s="493" t="n">
        <v>27182.55</v>
      </c>
      <c r="I2238" s="493" t="n">
        <v>25360.35</v>
      </c>
      <c r="J2238" s="493" t="n">
        <v>28137.25</v>
      </c>
      <c r="K2238" s="493" t="n">
        <v>30243.1</v>
      </c>
      <c r="L2238" s="493" t="n">
        <v>26643.92</v>
      </c>
      <c r="M2238" s="493" t="n">
        <v>26336.5</v>
      </c>
      <c r="N2238" s="493" t="n">
        <v>25253.2</v>
      </c>
      <c r="O2238" s="493" t="n">
        <v>24909.7</v>
      </c>
      <c r="P2238" s="493" t="n">
        <v>27180.7</v>
      </c>
      <c r="Q2238" s="493" t="n">
        <v>22865.2</v>
      </c>
      <c r="R2238" s="493" t="n">
        <v>23561</v>
      </c>
      <c r="S2238" s="493" t="n">
        <v>6279.2</v>
      </c>
      <c r="T2238" s="493" t="n">
        <v>0</v>
      </c>
      <c r="U2238" s="493" t="n">
        <v>0</v>
      </c>
      <c r="V2238" s="493" t="n">
        <v>0</v>
      </c>
      <c r="W2238" s="493" t="n">
        <v>0</v>
      </c>
      <c r="X2238" s="493" t="n">
        <v>0</v>
      </c>
      <c r="Y2238" s="493" t="n">
        <v>0</v>
      </c>
      <c r="Z2238" s="493" t="n">
        <v>0</v>
      </c>
      <c r="AA2238" s="493" t="n">
        <v>0</v>
      </c>
      <c r="AB2238" s="493" t="n">
        <v>0</v>
      </c>
      <c r="AC2238" s="493" t="n">
        <v>0</v>
      </c>
      <c r="AD2238" s="493" t="n">
        <v>0</v>
      </c>
      <c r="AE2238" s="493" t="n">
        <v>0</v>
      </c>
      <c r="AF2238" s="493" t="n">
        <v>0</v>
      </c>
      <c r="AG2238" s="493" t="n">
        <v>0</v>
      </c>
      <c r="AH2238" s="493" t="n">
        <v>0</v>
      </c>
      <c r="AI2238" s="493" t="n">
        <v>0</v>
      </c>
      <c r="AJ2238" s="493" t="n">
        <v>0</v>
      </c>
      <c r="AK2238" s="493" t="n">
        <v>0</v>
      </c>
      <c r="AL2238" s="493" t="n">
        <v>0</v>
      </c>
      <c r="AM2238" s="493" t="n">
        <v>0</v>
      </c>
      <c r="AN2238" s="493" t="n">
        <v>0</v>
      </c>
      <c r="AO2238" s="493" t="n">
        <v>0</v>
      </c>
      <c r="AP2238" s="493" t="n">
        <v>0</v>
      </c>
      <c r="AQ2238" s="493" t="n">
        <v>0</v>
      </c>
      <c r="AR2238" s="493" t="n">
        <v>0</v>
      </c>
      <c r="AS2238" s="493" t="n">
        <v>0</v>
      </c>
      <c r="AT2238" s="493" t="n">
        <v>0</v>
      </c>
      <c r="AU2238" s="493" t="n">
        <v>0</v>
      </c>
      <c r="AV2238" s="493" t="n">
        <v>0</v>
      </c>
      <c r="AW2238" s="493" t="n">
        <v>0</v>
      </c>
      <c r="AX2238" s="493" t="n">
        <v>0</v>
      </c>
      <c r="AY2238" s="493" t="n">
        <v>0</v>
      </c>
      <c r="AZ2238" s="493" t="n">
        <v>0</v>
      </c>
      <c r="BA2238" s="493" t="n">
        <v>0</v>
      </c>
      <c r="BB2238" s="493" t="n">
        <v>0</v>
      </c>
      <c r="BC2238" s="493" t="n">
        <v>0</v>
      </c>
      <c r="BD2238" s="493" t="n">
        <v>0</v>
      </c>
      <c r="BE2238" s="493" t="n">
        <v>0</v>
      </c>
      <c r="BF2238" s="493" t="n">
        <v>0</v>
      </c>
      <c r="BG2238" s="493" t="n">
        <v>0</v>
      </c>
      <c r="BH2238" s="493" t="n">
        <v>0</v>
      </c>
      <c r="BI2238" s="493" t="n">
        <v>0</v>
      </c>
      <c r="BJ2238" s="493" t="n">
        <v>0</v>
      </c>
      <c r="BK2238" s="493" t="n">
        <v>0</v>
      </c>
      <c r="BL2238" s="493" t="n">
        <v>0</v>
      </c>
      <c r="BM2238" s="493" t="n">
        <v>0</v>
      </c>
      <c r="BN2238" s="493" t="n">
        <v>0</v>
      </c>
      <c r="BO2238" s="493" t="n">
        <v>0</v>
      </c>
      <c r="BP2238" s="493" t="n">
        <v>0</v>
      </c>
      <c r="BQ2238" s="493" t="n">
        <v>0</v>
      </c>
      <c r="BR2238" s="493" t="n">
        <v>0</v>
      </c>
      <c r="BS2238" s="493" t="n">
        <v>0</v>
      </c>
      <c r="BT2238" s="493" t="n">
        <v>0</v>
      </c>
      <c r="BU2238" s="493" t="n">
        <v>0</v>
      </c>
      <c r="BV2238" s="493" t="n">
        <v>0</v>
      </c>
      <c r="BW2238" s="493" t="n">
        <v>0</v>
      </c>
    </row>
    <row r="2239">
      <c r="A2239" t="inlineStr">
        <is>
          <t>[C9D1] Angiotensin-II 길항제, 고혈압제 (C2) 혹은 이뇨제 복합제제</t>
        </is>
      </c>
      <c r="B2239" t="inlineStr">
        <is>
          <t>서울제약</t>
        </is>
      </c>
      <c r="C2239" t="inlineStr">
        <is>
          <t>자로탄 플러스</t>
        </is>
      </c>
      <c r="D2239" t="inlineStr">
        <is>
          <t>서울제약</t>
        </is>
      </c>
      <c r="E2239" t="inlineStr">
        <is>
          <t>hydrochlorothiazide,  losartan potassium</t>
        </is>
      </c>
      <c r="F2239" t="inlineStr">
        <is>
          <t>보건소</t>
        </is>
      </c>
      <c r="G2239" t="inlineStr">
        <is>
          <t>Generic</t>
        </is>
      </c>
      <c r="H2239" s="493" t="n">
        <v>0</v>
      </c>
      <c r="I2239" s="493" t="n">
        <v>0</v>
      </c>
      <c r="J2239" s="493" t="n">
        <v>0</v>
      </c>
      <c r="K2239" s="493" t="n">
        <v>0</v>
      </c>
      <c r="L2239" s="493" t="n">
        <v>0</v>
      </c>
      <c r="M2239" s="493" t="n">
        <v>0</v>
      </c>
      <c r="N2239" s="493" t="n">
        <v>0</v>
      </c>
      <c r="O2239" s="493" t="n">
        <v>0</v>
      </c>
      <c r="P2239" s="493" t="n">
        <v>4681.8</v>
      </c>
      <c r="Q2239" s="493" t="n">
        <v>0</v>
      </c>
      <c r="R2239" s="493" t="n">
        <v>0</v>
      </c>
      <c r="S2239" s="493" t="n">
        <v>0</v>
      </c>
      <c r="T2239" s="493" t="n">
        <v>0</v>
      </c>
      <c r="U2239" s="493" t="n">
        <v>0</v>
      </c>
      <c r="V2239" s="493" t="n">
        <v>0</v>
      </c>
      <c r="W2239" s="493" t="n">
        <v>0</v>
      </c>
      <c r="X2239" s="493" t="n">
        <v>0</v>
      </c>
      <c r="Y2239" s="493" t="n">
        <v>0</v>
      </c>
      <c r="Z2239" s="493" t="n">
        <v>0</v>
      </c>
      <c r="AA2239" s="493" t="n">
        <v>0</v>
      </c>
      <c r="AB2239" s="493" t="n">
        <v>0</v>
      </c>
      <c r="AC2239" s="493" t="n">
        <v>0</v>
      </c>
      <c r="AD2239" s="493" t="n">
        <v>0</v>
      </c>
      <c r="AE2239" s="493" t="n">
        <v>0</v>
      </c>
      <c r="AF2239" s="493" t="n">
        <v>0</v>
      </c>
      <c r="AG2239" s="493" t="n">
        <v>0</v>
      </c>
      <c r="AH2239" s="493" t="n">
        <v>0</v>
      </c>
      <c r="AI2239" s="493" t="n">
        <v>0</v>
      </c>
      <c r="AJ2239" s="493" t="n">
        <v>0</v>
      </c>
      <c r="AK2239" s="493" t="n">
        <v>0</v>
      </c>
      <c r="AL2239" s="493" t="n">
        <v>0</v>
      </c>
      <c r="AM2239" s="493" t="n">
        <v>0</v>
      </c>
      <c r="AN2239" s="493" t="n">
        <v>0</v>
      </c>
      <c r="AO2239" s="493" t="n">
        <v>0</v>
      </c>
      <c r="AP2239" s="493" t="n">
        <v>0</v>
      </c>
      <c r="AQ2239" s="493" t="n">
        <v>0</v>
      </c>
      <c r="AR2239" s="493" t="n">
        <v>0</v>
      </c>
      <c r="AS2239" s="493" t="n">
        <v>0</v>
      </c>
      <c r="AT2239" s="493" t="n">
        <v>0</v>
      </c>
      <c r="AU2239" s="493" t="n">
        <v>0</v>
      </c>
      <c r="AV2239" s="493" t="n">
        <v>0</v>
      </c>
      <c r="AW2239" s="493" t="n">
        <v>0</v>
      </c>
      <c r="AX2239" s="493" t="n">
        <v>0</v>
      </c>
      <c r="AY2239" s="493" t="n">
        <v>0</v>
      </c>
      <c r="AZ2239" s="493" t="n">
        <v>0</v>
      </c>
      <c r="BA2239" s="493" t="n">
        <v>0</v>
      </c>
      <c r="BB2239" s="493" t="n">
        <v>0</v>
      </c>
      <c r="BC2239" s="493" t="n">
        <v>0</v>
      </c>
      <c r="BD2239" s="493" t="n">
        <v>0</v>
      </c>
      <c r="BE2239" s="493" t="n">
        <v>0</v>
      </c>
      <c r="BF2239" s="493" t="n">
        <v>0</v>
      </c>
      <c r="BG2239" s="493" t="n">
        <v>0</v>
      </c>
      <c r="BH2239" s="493" t="n">
        <v>0</v>
      </c>
      <c r="BI2239" s="493" t="n">
        <v>0</v>
      </c>
      <c r="BJ2239" s="493" t="n">
        <v>0</v>
      </c>
      <c r="BK2239" s="493" t="n">
        <v>0</v>
      </c>
      <c r="BL2239" s="493" t="n">
        <v>0</v>
      </c>
      <c r="BM2239" s="493" t="n">
        <v>0</v>
      </c>
      <c r="BN2239" s="493" t="n">
        <v>0</v>
      </c>
      <c r="BO2239" s="493" t="n">
        <v>0</v>
      </c>
      <c r="BP2239" s="493" t="n">
        <v>0</v>
      </c>
      <c r="BQ2239" s="493" t="n">
        <v>0</v>
      </c>
      <c r="BR2239" s="493" t="n">
        <v>0</v>
      </c>
      <c r="BS2239" s="493" t="n">
        <v>0</v>
      </c>
      <c r="BT2239" s="493" t="n">
        <v>0</v>
      </c>
      <c r="BU2239" s="493" t="n">
        <v>0</v>
      </c>
      <c r="BV2239" s="493" t="n">
        <v>0</v>
      </c>
      <c r="BW2239" s="493" t="n">
        <v>0</v>
      </c>
    </row>
    <row r="2240">
      <c r="A2240" t="inlineStr">
        <is>
          <t>[C9D1] Angiotensin-II 길항제, 고혈압제 (C2) 혹은 이뇨제 복합제제</t>
        </is>
      </c>
      <c r="B2240" t="inlineStr">
        <is>
          <t>서울제약</t>
        </is>
      </c>
      <c r="C2240" t="inlineStr">
        <is>
          <t>티살탄 플러스</t>
        </is>
      </c>
      <c r="D2240" t="inlineStr">
        <is>
          <t>서울제약</t>
        </is>
      </c>
      <c r="E2240" t="inlineStr">
        <is>
          <t>hydrochlorothiazide,  telmisartan</t>
        </is>
      </c>
      <c r="F2240" t="inlineStr">
        <is>
          <t>의원</t>
        </is>
      </c>
      <c r="G2240" t="inlineStr">
        <is>
          <t>Generic</t>
        </is>
      </c>
      <c r="H2240" s="493" t="n">
        <v>0</v>
      </c>
      <c r="I2240" s="493" t="n">
        <v>0</v>
      </c>
      <c r="J2240" s="493" t="n">
        <v>0</v>
      </c>
      <c r="K2240" s="493" t="n">
        <v>0</v>
      </c>
      <c r="L2240" s="493" t="n">
        <v>0</v>
      </c>
      <c r="M2240" s="493" t="n">
        <v>0</v>
      </c>
      <c r="N2240" s="493" t="n">
        <v>0</v>
      </c>
      <c r="O2240" s="493" t="n">
        <v>0</v>
      </c>
      <c r="P2240" s="493" t="n">
        <v>0</v>
      </c>
      <c r="Q2240" s="493" t="n">
        <v>0</v>
      </c>
      <c r="R2240" s="493" t="n">
        <v>0</v>
      </c>
      <c r="S2240" s="493" t="n">
        <v>0</v>
      </c>
      <c r="T2240" s="493" t="n">
        <v>0</v>
      </c>
      <c r="U2240" s="493" t="n">
        <v>0</v>
      </c>
      <c r="V2240" s="493" t="n">
        <v>0</v>
      </c>
      <c r="W2240" s="493" t="n">
        <v>0</v>
      </c>
      <c r="X2240" s="493" t="n">
        <v>0</v>
      </c>
      <c r="Y2240" s="493" t="n">
        <v>0</v>
      </c>
      <c r="Z2240" s="493" t="n">
        <v>0</v>
      </c>
      <c r="AA2240" s="493" t="n">
        <v>0</v>
      </c>
      <c r="AB2240" s="493" t="n">
        <v>0</v>
      </c>
      <c r="AC2240" s="493" t="n">
        <v>0</v>
      </c>
      <c r="AD2240" s="493" t="n">
        <v>0</v>
      </c>
      <c r="AE2240" s="493" t="n">
        <v>0</v>
      </c>
      <c r="AF2240" s="493" t="n">
        <v>0</v>
      </c>
      <c r="AG2240" s="493" t="n">
        <v>0</v>
      </c>
      <c r="AH2240" s="493" t="n">
        <v>0</v>
      </c>
      <c r="AI2240" s="493" t="n">
        <v>0</v>
      </c>
      <c r="AJ2240" s="493" t="n">
        <v>0</v>
      </c>
      <c r="AK2240" s="493" t="n">
        <v>0</v>
      </c>
      <c r="AL2240" s="493" t="n">
        <v>0</v>
      </c>
      <c r="AM2240" s="493" t="n">
        <v>0</v>
      </c>
      <c r="AN2240" s="493" t="n">
        <v>1920.6</v>
      </c>
      <c r="AO2240" s="493" t="n">
        <v>0</v>
      </c>
      <c r="AP2240" s="493" t="n">
        <v>0</v>
      </c>
      <c r="AQ2240" s="493" t="n">
        <v>0</v>
      </c>
      <c r="AR2240" s="493" t="n">
        <v>0</v>
      </c>
      <c r="AS2240" s="493" t="n">
        <v>0</v>
      </c>
      <c r="AT2240" s="493" t="n">
        <v>0</v>
      </c>
      <c r="AU2240" s="493" t="n">
        <v>0</v>
      </c>
      <c r="AV2240" s="493" t="n">
        <v>0</v>
      </c>
      <c r="AW2240" s="493" t="n">
        <v>0</v>
      </c>
      <c r="AX2240" s="493" t="n">
        <v>0</v>
      </c>
      <c r="AY2240" s="493" t="n">
        <v>0</v>
      </c>
      <c r="AZ2240" s="493" t="n">
        <v>0</v>
      </c>
      <c r="BA2240" s="493" t="n">
        <v>0</v>
      </c>
      <c r="BB2240" s="493" t="n">
        <v>0</v>
      </c>
      <c r="BC2240" s="493" t="n">
        <v>0</v>
      </c>
      <c r="BD2240" s="493" t="n">
        <v>0</v>
      </c>
      <c r="BE2240" s="493" t="n">
        <v>0</v>
      </c>
      <c r="BF2240" s="493" t="n">
        <v>0</v>
      </c>
      <c r="BG2240" s="493" t="n">
        <v>0</v>
      </c>
      <c r="BH2240" s="493" t="n">
        <v>0</v>
      </c>
      <c r="BI2240" s="493" t="n">
        <v>0</v>
      </c>
      <c r="BJ2240" s="493" t="n">
        <v>0</v>
      </c>
      <c r="BK2240" s="493" t="n">
        <v>0</v>
      </c>
      <c r="BL2240" s="493" t="n">
        <v>0</v>
      </c>
      <c r="BM2240" s="493" t="n">
        <v>0</v>
      </c>
      <c r="BN2240" s="493" t="n">
        <v>0</v>
      </c>
      <c r="BO2240" s="493" t="n">
        <v>0</v>
      </c>
      <c r="BP2240" s="493" t="n">
        <v>0</v>
      </c>
      <c r="BQ2240" s="493" t="n">
        <v>0</v>
      </c>
      <c r="BR2240" s="493" t="n">
        <v>0</v>
      </c>
      <c r="BS2240" s="493" t="n">
        <v>0</v>
      </c>
      <c r="BT2240" s="493" t="n">
        <v>0</v>
      </c>
      <c r="BU2240" s="493" t="n">
        <v>0</v>
      </c>
      <c r="BV2240" s="493" t="n">
        <v>0</v>
      </c>
      <c r="BW2240" s="493" t="n">
        <v>0</v>
      </c>
    </row>
    <row r="2241">
      <c r="A2241" t="inlineStr">
        <is>
          <t>[C9D1] Angiotensin-II 길항제, 고혈압제 (C2) 혹은 이뇨제 복합제제</t>
        </is>
      </c>
      <c r="B2241" t="inlineStr">
        <is>
          <t>성원애드콕</t>
        </is>
      </c>
      <c r="C2241" t="inlineStr">
        <is>
          <t>칸타 플러스</t>
        </is>
      </c>
      <c r="D2241" t="inlineStr">
        <is>
          <t>성원애드콕</t>
        </is>
      </c>
      <c r="E2241" t="inlineStr">
        <is>
          <t>candesartan cilexetil,  hydrochlorothiazide</t>
        </is>
      </c>
      <c r="F2241" t="inlineStr">
        <is>
          <t>병원</t>
        </is>
      </c>
      <c r="G2241" t="inlineStr">
        <is>
          <t>Generic</t>
        </is>
      </c>
      <c r="H2241" s="493" t="n">
        <v>1449.6</v>
      </c>
      <c r="I2241" s="493" t="n">
        <v>1545.46</v>
      </c>
      <c r="J2241" s="493" t="n">
        <v>2508.08</v>
      </c>
      <c r="K2241" s="493" t="n">
        <v>8307.690000000001</v>
      </c>
      <c r="L2241" s="493" t="n">
        <v>7052.92</v>
      </c>
      <c r="M2241" s="493" t="n">
        <v>8294.15</v>
      </c>
      <c r="N2241" s="493" t="n">
        <v>5263.15</v>
      </c>
      <c r="O2241" s="493" t="n">
        <v>6591.65</v>
      </c>
      <c r="P2241" s="493" t="n">
        <v>4762.1</v>
      </c>
      <c r="Q2241" s="493" t="n">
        <v>5176.85</v>
      </c>
      <c r="R2241" s="493" t="n">
        <v>5044.5</v>
      </c>
      <c r="S2241" s="493" t="n">
        <v>5785.5</v>
      </c>
      <c r="T2241" s="493" t="n">
        <v>3905.6</v>
      </c>
      <c r="U2241" s="493" t="n">
        <v>5004.8</v>
      </c>
      <c r="V2241" s="493" t="n">
        <v>4032.3</v>
      </c>
      <c r="W2241" s="493" t="n">
        <v>5334.35</v>
      </c>
      <c r="X2241" s="493" t="n">
        <v>3809.25</v>
      </c>
      <c r="Y2241" s="493" t="n">
        <v>4357.25</v>
      </c>
      <c r="Z2241" s="493" t="n">
        <v>4415.69</v>
      </c>
      <c r="AA2241" s="493" t="n">
        <v>4430.9</v>
      </c>
      <c r="AB2241" s="493" t="n">
        <v>3502.45</v>
      </c>
      <c r="AC2241" s="493" t="n">
        <v>2276.5</v>
      </c>
      <c r="AD2241" s="493" t="n">
        <v>3196.4</v>
      </c>
      <c r="AE2241" s="493" t="n">
        <v>3094.82</v>
      </c>
      <c r="AF2241" s="493" t="n">
        <v>3508.95</v>
      </c>
      <c r="AG2241" s="493" t="n">
        <v>3089.9</v>
      </c>
      <c r="AH2241" s="493" t="n">
        <v>4137.1</v>
      </c>
      <c r="AI2241" s="493" t="n">
        <v>2722.5</v>
      </c>
      <c r="AJ2241" s="493" t="n">
        <v>3646.1</v>
      </c>
      <c r="AK2241" s="493" t="n">
        <v>4044.2</v>
      </c>
      <c r="AL2241" s="493" t="n">
        <v>3007.85</v>
      </c>
      <c r="AM2241" s="493" t="n">
        <v>2041.25</v>
      </c>
      <c r="AN2241" s="493" t="n">
        <v>3978.4</v>
      </c>
      <c r="AO2241" s="493" t="n">
        <v>2147.6</v>
      </c>
      <c r="AP2241" s="493" t="n">
        <v>3991.9</v>
      </c>
      <c r="AQ2241" s="493" t="n">
        <v>3181.4</v>
      </c>
      <c r="AR2241" s="493" t="n">
        <v>1792.6</v>
      </c>
      <c r="AS2241" s="493" t="n">
        <v>2948</v>
      </c>
      <c r="AT2241" s="493" t="n">
        <v>1949.75</v>
      </c>
      <c r="AU2241" s="493" t="n">
        <v>3295.52</v>
      </c>
      <c r="AV2241" s="493" t="n">
        <v>2218.77</v>
      </c>
      <c r="AW2241" s="493" t="n">
        <v>1922.8</v>
      </c>
      <c r="AX2241" s="493" t="n">
        <v>2154.3</v>
      </c>
      <c r="AY2241" s="493" t="n">
        <v>4687.45</v>
      </c>
      <c r="AZ2241" s="493" t="n">
        <v>2124.5</v>
      </c>
      <c r="BA2241" s="493" t="n">
        <v>2478.25</v>
      </c>
      <c r="BB2241" s="493" t="n">
        <v>2842.05</v>
      </c>
      <c r="BC2241" s="493" t="n">
        <v>2486.68</v>
      </c>
      <c r="BD2241" s="493" t="n">
        <v>2916.2</v>
      </c>
      <c r="BE2241" s="493" t="n">
        <v>3854.39</v>
      </c>
      <c r="BF2241" s="493" t="n">
        <v>3475.35</v>
      </c>
      <c r="BG2241" s="493" t="n">
        <v>3689.69</v>
      </c>
      <c r="BH2241" s="493" t="n">
        <v>5767.48</v>
      </c>
      <c r="BI2241" s="493" t="n">
        <v>3879.77</v>
      </c>
      <c r="BJ2241" s="493" t="n">
        <v>4097.26</v>
      </c>
      <c r="BK2241" s="493" t="n">
        <v>3460.55</v>
      </c>
      <c r="BL2241" s="493" t="n">
        <v>3402.4</v>
      </c>
      <c r="BM2241" s="493" t="n">
        <v>5286.71</v>
      </c>
      <c r="BN2241" s="493" t="n">
        <v>5022.84</v>
      </c>
      <c r="BO2241" s="493" t="n">
        <v>4283.96</v>
      </c>
      <c r="BP2241" s="493" t="n">
        <v>2997.63</v>
      </c>
      <c r="BQ2241" s="493" t="n">
        <v>3241.93</v>
      </c>
      <c r="BR2241" s="493" t="n">
        <v>4102.84</v>
      </c>
      <c r="BS2241" s="493" t="n">
        <v>2377.4</v>
      </c>
      <c r="BT2241" s="493" t="n">
        <v>1264.52</v>
      </c>
      <c r="BU2241" s="493" t="n">
        <v>3942.48</v>
      </c>
      <c r="BV2241" s="493" t="n">
        <v>3321.76</v>
      </c>
      <c r="BW2241" s="493" t="n">
        <v>1969.95</v>
      </c>
    </row>
    <row r="2242">
      <c r="A2242" t="inlineStr">
        <is>
          <t>[C9D1] Angiotensin-II 길항제, 고혈압제 (C2) 혹은 이뇨제 복합제제</t>
        </is>
      </c>
      <c r="B2242" t="inlineStr">
        <is>
          <t>성원애드콕</t>
        </is>
      </c>
      <c r="C2242" t="inlineStr">
        <is>
          <t>칸타 플러스</t>
        </is>
      </c>
      <c r="D2242" t="inlineStr">
        <is>
          <t>성원애드콕</t>
        </is>
      </c>
      <c r="E2242" t="inlineStr">
        <is>
          <t>candesartan cilexetil,  hydrochlorothiazide</t>
        </is>
      </c>
      <c r="F2242" t="inlineStr">
        <is>
          <t>의원</t>
        </is>
      </c>
      <c r="G2242" t="inlineStr">
        <is>
          <t>Generic</t>
        </is>
      </c>
      <c r="H2242" s="493" t="n">
        <v>0</v>
      </c>
      <c r="I2242" s="493" t="n">
        <v>67.2</v>
      </c>
      <c r="J2242" s="493" t="n">
        <v>189.3</v>
      </c>
      <c r="K2242" s="493" t="n">
        <v>188.1</v>
      </c>
      <c r="L2242" s="493" t="n">
        <v>67.5</v>
      </c>
      <c r="M2242" s="493" t="n">
        <v>0</v>
      </c>
      <c r="N2242" s="493" t="n">
        <v>269.4</v>
      </c>
      <c r="O2242" s="493" t="n">
        <v>225</v>
      </c>
      <c r="P2242" s="493" t="n">
        <v>0</v>
      </c>
      <c r="Q2242" s="493" t="n">
        <v>138</v>
      </c>
      <c r="R2242" s="493" t="n">
        <v>259.6</v>
      </c>
      <c r="S2242" s="493" t="n">
        <v>374.4</v>
      </c>
      <c r="T2242" s="493" t="n">
        <v>185.4</v>
      </c>
      <c r="U2242" s="493" t="n">
        <v>131.4</v>
      </c>
      <c r="V2242" s="493" t="n">
        <v>0</v>
      </c>
      <c r="W2242" s="493" t="n">
        <v>129</v>
      </c>
      <c r="X2242" s="493" t="n">
        <v>0</v>
      </c>
      <c r="Y2242" s="493" t="n">
        <v>373.2</v>
      </c>
      <c r="Z2242" s="493" t="n">
        <v>0</v>
      </c>
      <c r="AA2242" s="493" t="n">
        <v>136.2</v>
      </c>
      <c r="AB2242" s="493" t="n">
        <v>318.9</v>
      </c>
      <c r="AC2242" s="493" t="n">
        <v>139.8</v>
      </c>
      <c r="AD2242" s="493" t="n">
        <v>135.6</v>
      </c>
      <c r="AE2242" s="493" t="n">
        <v>0</v>
      </c>
      <c r="AF2242" s="493" t="n">
        <v>373.2</v>
      </c>
      <c r="AG2242" s="493" t="n">
        <v>0</v>
      </c>
      <c r="AH2242" s="493" t="n">
        <v>0</v>
      </c>
      <c r="AI2242" s="493" t="n">
        <v>0</v>
      </c>
      <c r="AJ2242" s="493" t="n">
        <v>128.4</v>
      </c>
      <c r="AK2242" s="493" t="n">
        <v>0</v>
      </c>
      <c r="AL2242" s="493" t="n">
        <v>0</v>
      </c>
      <c r="AM2242" s="493" t="n">
        <v>0</v>
      </c>
      <c r="AN2242" s="493" t="n">
        <v>0</v>
      </c>
      <c r="AO2242" s="493" t="n">
        <v>0</v>
      </c>
      <c r="AP2242" s="493" t="n">
        <v>0</v>
      </c>
      <c r="AQ2242" s="493" t="n">
        <v>0</v>
      </c>
      <c r="AR2242" s="493" t="n">
        <v>0</v>
      </c>
      <c r="AS2242" s="493" t="n">
        <v>0</v>
      </c>
      <c r="AT2242" s="493" t="n">
        <v>0</v>
      </c>
      <c r="AU2242" s="493" t="n">
        <v>0</v>
      </c>
      <c r="AV2242" s="493" t="n">
        <v>0</v>
      </c>
      <c r="AW2242" s="493" t="n">
        <v>0</v>
      </c>
      <c r="AX2242" s="493" t="n">
        <v>0</v>
      </c>
      <c r="AY2242" s="493" t="n">
        <v>0</v>
      </c>
      <c r="AZ2242" s="493" t="n">
        <v>0</v>
      </c>
      <c r="BA2242" s="493" t="n">
        <v>0</v>
      </c>
      <c r="BB2242" s="493" t="n">
        <v>0</v>
      </c>
      <c r="BC2242" s="493" t="n">
        <v>0</v>
      </c>
      <c r="BD2242" s="493" t="n">
        <v>0</v>
      </c>
      <c r="BE2242" s="493" t="n">
        <v>0</v>
      </c>
      <c r="BF2242" s="493" t="n">
        <v>0</v>
      </c>
      <c r="BG2242" s="493" t="n">
        <v>0</v>
      </c>
      <c r="BH2242" s="493" t="n">
        <v>0</v>
      </c>
      <c r="BI2242" s="493" t="n">
        <v>0</v>
      </c>
      <c r="BJ2242" s="493" t="n">
        <v>0</v>
      </c>
      <c r="BK2242" s="493" t="n">
        <v>0</v>
      </c>
      <c r="BL2242" s="493" t="n">
        <v>0</v>
      </c>
      <c r="BM2242" s="493" t="n">
        <v>0</v>
      </c>
      <c r="BN2242" s="493" t="n">
        <v>0</v>
      </c>
      <c r="BO2242" s="493" t="n">
        <v>0</v>
      </c>
      <c r="BP2242" s="493" t="n">
        <v>0</v>
      </c>
      <c r="BQ2242" s="493" t="n">
        <v>0</v>
      </c>
      <c r="BR2242" s="493" t="n">
        <v>0</v>
      </c>
      <c r="BS2242" s="493" t="n">
        <v>0</v>
      </c>
      <c r="BT2242" s="493" t="n">
        <v>0</v>
      </c>
      <c r="BU2242" s="493" t="n">
        <v>0</v>
      </c>
      <c r="BV2242" s="493" t="n">
        <v>71.09999999999999</v>
      </c>
      <c r="BW2242" s="493" t="n">
        <v>0</v>
      </c>
    </row>
    <row r="2243">
      <c r="A2243" t="inlineStr">
        <is>
          <t>[C9D1] Angiotensin-II 길항제, 고혈압제 (C2) 혹은 이뇨제 복합제제</t>
        </is>
      </c>
      <c r="B2243" t="inlineStr">
        <is>
          <t>성원애드콕</t>
        </is>
      </c>
      <c r="C2243" t="inlineStr">
        <is>
          <t>칸타 플러스</t>
        </is>
      </c>
      <c r="D2243" t="inlineStr">
        <is>
          <t>성원애드콕</t>
        </is>
      </c>
      <c r="E2243" t="inlineStr">
        <is>
          <t>candesartan cilexetil,  hydrochlorothiazide</t>
        </is>
      </c>
      <c r="F2243" t="inlineStr">
        <is>
          <t>보건소</t>
        </is>
      </c>
      <c r="G2243" t="inlineStr">
        <is>
          <t>Generic</t>
        </is>
      </c>
      <c r="H2243" s="493" t="n">
        <v>1083.6</v>
      </c>
      <c r="I2243" s="493" t="n">
        <v>2052</v>
      </c>
      <c r="J2243" s="493" t="n">
        <v>1390.8</v>
      </c>
      <c r="K2243" s="493" t="n">
        <v>1488.5</v>
      </c>
      <c r="L2243" s="493" t="n">
        <v>2088</v>
      </c>
      <c r="M2243" s="493" t="n">
        <v>1193.4</v>
      </c>
      <c r="N2243" s="493" t="n">
        <v>1331.55</v>
      </c>
      <c r="O2243" s="493" t="n">
        <v>2207.7</v>
      </c>
      <c r="P2243" s="493" t="n">
        <v>835.8</v>
      </c>
      <c r="Q2243" s="493" t="n">
        <v>1272</v>
      </c>
      <c r="R2243" s="493" t="n">
        <v>1382.4</v>
      </c>
      <c r="S2243" s="493" t="n">
        <v>571.04</v>
      </c>
      <c r="T2243" s="493" t="n">
        <v>1352.7</v>
      </c>
      <c r="U2243" s="493" t="n">
        <v>519</v>
      </c>
      <c r="V2243" s="493" t="n">
        <v>673.2</v>
      </c>
      <c r="W2243" s="493" t="n">
        <v>627.9</v>
      </c>
      <c r="X2243" s="493" t="n">
        <v>831.6</v>
      </c>
      <c r="Y2243" s="493" t="n">
        <v>308.7</v>
      </c>
      <c r="Z2243" s="493" t="n">
        <v>1074</v>
      </c>
      <c r="AA2243" s="493" t="n">
        <v>561</v>
      </c>
      <c r="AB2243" s="493" t="n">
        <v>581.1</v>
      </c>
      <c r="AC2243" s="493" t="n">
        <v>1150.2</v>
      </c>
      <c r="AD2243" s="493" t="n">
        <v>711</v>
      </c>
      <c r="AE2243" s="493" t="n">
        <v>1031.4</v>
      </c>
      <c r="AF2243" s="493" t="n">
        <v>835.2</v>
      </c>
      <c r="AG2243" s="493" t="n">
        <v>451.2</v>
      </c>
      <c r="AH2243" s="493" t="n">
        <v>1274.51</v>
      </c>
      <c r="AI2243" s="493" t="n">
        <v>802.2</v>
      </c>
      <c r="AJ2243" s="493" t="n">
        <v>844.8</v>
      </c>
      <c r="AK2243" s="493" t="n">
        <v>840.3</v>
      </c>
      <c r="AL2243" s="493" t="n">
        <v>982.8</v>
      </c>
      <c r="AM2243" s="493" t="n">
        <v>997.2</v>
      </c>
      <c r="AN2243" s="493" t="n">
        <v>795.6</v>
      </c>
      <c r="AO2243" s="493" t="n">
        <v>1171.2</v>
      </c>
      <c r="AP2243" s="493" t="n">
        <v>312</v>
      </c>
      <c r="AQ2243" s="493" t="n">
        <v>979.2</v>
      </c>
      <c r="AR2243" s="493" t="n">
        <v>585.9</v>
      </c>
      <c r="AS2243" s="493" t="n">
        <v>896.7</v>
      </c>
      <c r="AT2243" s="493" t="n">
        <v>861.9</v>
      </c>
      <c r="AU2243" s="493" t="n">
        <v>673.2</v>
      </c>
      <c r="AV2243" s="493" t="n">
        <v>907.2</v>
      </c>
      <c r="AW2243" s="493" t="n">
        <v>521.1</v>
      </c>
      <c r="AX2243" s="493" t="n">
        <v>438.6</v>
      </c>
      <c r="AY2243" s="493" t="n">
        <v>373.8</v>
      </c>
      <c r="AZ2243" s="493" t="n">
        <v>679.8</v>
      </c>
      <c r="BA2243" s="493" t="n">
        <v>434.4</v>
      </c>
      <c r="BB2243" s="493" t="n">
        <v>403.2</v>
      </c>
      <c r="BC2243" s="493" t="n">
        <v>121.2</v>
      </c>
      <c r="BD2243" s="493" t="n">
        <v>550.8</v>
      </c>
      <c r="BE2243" s="493" t="n">
        <v>121.2</v>
      </c>
      <c r="BF2243" s="493" t="n">
        <v>300</v>
      </c>
      <c r="BG2243" s="493" t="n">
        <v>132</v>
      </c>
      <c r="BH2243" s="493" t="n">
        <v>111.6</v>
      </c>
      <c r="BI2243" s="493" t="n">
        <v>373.5</v>
      </c>
      <c r="BJ2243" s="493" t="n">
        <v>301.5</v>
      </c>
      <c r="BK2243" s="493" t="n">
        <v>316.5</v>
      </c>
      <c r="BL2243" s="493" t="n">
        <v>252</v>
      </c>
      <c r="BM2243" s="493" t="n">
        <v>133.8</v>
      </c>
      <c r="BN2243" s="493" t="n">
        <v>88.2</v>
      </c>
      <c r="BO2243" s="493" t="n">
        <v>270</v>
      </c>
      <c r="BP2243" s="493" t="n">
        <v>74.40000000000001</v>
      </c>
      <c r="BQ2243" s="493" t="n">
        <v>84.59999999999999</v>
      </c>
      <c r="BR2243" s="493" t="n">
        <v>273.6</v>
      </c>
      <c r="BS2243" s="493" t="n">
        <v>83.40000000000001</v>
      </c>
      <c r="BT2243" s="493" t="n">
        <v>60.6</v>
      </c>
      <c r="BU2243" s="493" t="n">
        <v>280.8</v>
      </c>
      <c r="BV2243" s="493" t="n">
        <v>54.6</v>
      </c>
      <c r="BW2243" s="493" t="n">
        <v>180</v>
      </c>
    </row>
    <row r="2244">
      <c r="A2244" t="inlineStr">
        <is>
          <t>[C9D1] Angiotensin-II 길항제, 고혈압제 (C2) 혹은 이뇨제 복합제제</t>
        </is>
      </c>
      <c r="B2244" t="inlineStr">
        <is>
          <t>셀릭스</t>
        </is>
      </c>
      <c r="C2244" t="inlineStr">
        <is>
          <t>로사르젠 플러스</t>
        </is>
      </c>
      <c r="D2244" t="inlineStr">
        <is>
          <t>셀릭스</t>
        </is>
      </c>
      <c r="E2244" t="inlineStr">
        <is>
          <t>hydrochlorothiazide,  losartan potassium</t>
        </is>
      </c>
      <c r="F2244" t="inlineStr">
        <is>
          <t>병원</t>
        </is>
      </c>
      <c r="G2244" t="inlineStr">
        <is>
          <t>Generic</t>
        </is>
      </c>
      <c r="H2244" s="493" t="n">
        <v>213.9</v>
      </c>
      <c r="I2244" s="493" t="n">
        <v>0</v>
      </c>
      <c r="J2244" s="493" t="n">
        <v>217.2</v>
      </c>
      <c r="K2244" s="493" t="n">
        <v>109.05</v>
      </c>
      <c r="L2244" s="493" t="n">
        <v>0</v>
      </c>
      <c r="M2244" s="493" t="n">
        <v>0</v>
      </c>
      <c r="N2244" s="493" t="n">
        <v>0</v>
      </c>
      <c r="O2244" s="493" t="n">
        <v>0</v>
      </c>
      <c r="P2244" s="493" t="n">
        <v>0</v>
      </c>
      <c r="Q2244" s="493" t="n">
        <v>0</v>
      </c>
      <c r="R2244" s="493" t="n">
        <v>0</v>
      </c>
      <c r="S2244" s="493" t="n">
        <v>0</v>
      </c>
      <c r="T2244" s="493" t="n">
        <v>0</v>
      </c>
      <c r="U2244" s="493" t="n">
        <v>0</v>
      </c>
      <c r="V2244" s="493" t="n">
        <v>0</v>
      </c>
      <c r="W2244" s="493" t="n">
        <v>0</v>
      </c>
      <c r="X2244" s="493" t="n">
        <v>0</v>
      </c>
      <c r="Y2244" s="493" t="n">
        <v>0</v>
      </c>
      <c r="Z2244" s="493" t="n">
        <v>0</v>
      </c>
      <c r="AA2244" s="493" t="n">
        <v>0</v>
      </c>
      <c r="AB2244" s="493" t="n">
        <v>0</v>
      </c>
      <c r="AC2244" s="493" t="n">
        <v>0</v>
      </c>
      <c r="AD2244" s="493" t="n">
        <v>0</v>
      </c>
      <c r="AE2244" s="493" t="n">
        <v>0</v>
      </c>
      <c r="AF2244" s="493" t="n">
        <v>0</v>
      </c>
      <c r="AG2244" s="493" t="n">
        <v>0</v>
      </c>
      <c r="AH2244" s="493" t="n">
        <v>0</v>
      </c>
      <c r="AI2244" s="493" t="n">
        <v>0</v>
      </c>
      <c r="AJ2244" s="493" t="n">
        <v>0</v>
      </c>
      <c r="AK2244" s="493" t="n">
        <v>0</v>
      </c>
      <c r="AL2244" s="493" t="n">
        <v>0</v>
      </c>
      <c r="AM2244" s="493" t="n">
        <v>0</v>
      </c>
      <c r="AN2244" s="493" t="n">
        <v>0</v>
      </c>
      <c r="AO2244" s="493" t="n">
        <v>0</v>
      </c>
      <c r="AP2244" s="493" t="n">
        <v>0</v>
      </c>
      <c r="AQ2244" s="493" t="n">
        <v>0</v>
      </c>
      <c r="AR2244" s="493" t="n">
        <v>0</v>
      </c>
      <c r="AS2244" s="493" t="n">
        <v>0</v>
      </c>
      <c r="AT2244" s="493" t="n">
        <v>0</v>
      </c>
      <c r="AU2244" s="493" t="n">
        <v>0</v>
      </c>
      <c r="AV2244" s="493" t="n">
        <v>0</v>
      </c>
      <c r="AW2244" s="493" t="n">
        <v>0</v>
      </c>
      <c r="AX2244" s="493" t="n">
        <v>0</v>
      </c>
      <c r="AY2244" s="493" t="n">
        <v>0</v>
      </c>
      <c r="AZ2244" s="493" t="n">
        <v>0</v>
      </c>
      <c r="BA2244" s="493" t="n">
        <v>0</v>
      </c>
      <c r="BB2244" s="493" t="n">
        <v>0</v>
      </c>
      <c r="BC2244" s="493" t="n">
        <v>0</v>
      </c>
      <c r="BD2244" s="493" t="n">
        <v>0</v>
      </c>
      <c r="BE2244" s="493" t="n">
        <v>0</v>
      </c>
      <c r="BF2244" s="493" t="n">
        <v>0</v>
      </c>
      <c r="BG2244" s="493" t="n">
        <v>0</v>
      </c>
      <c r="BH2244" s="493" t="n">
        <v>0</v>
      </c>
      <c r="BI2244" s="493" t="n">
        <v>0</v>
      </c>
      <c r="BJ2244" s="493" t="n">
        <v>0</v>
      </c>
      <c r="BK2244" s="493" t="n">
        <v>0</v>
      </c>
      <c r="BL2244" s="493" t="n">
        <v>0</v>
      </c>
      <c r="BM2244" s="493" t="n">
        <v>0</v>
      </c>
      <c r="BN2244" s="493" t="n">
        <v>0</v>
      </c>
      <c r="BO2244" s="493" t="n">
        <v>0</v>
      </c>
      <c r="BP2244" s="493" t="n">
        <v>0</v>
      </c>
      <c r="BQ2244" s="493" t="n">
        <v>0</v>
      </c>
      <c r="BR2244" s="493" t="n">
        <v>0</v>
      </c>
      <c r="BS2244" s="493" t="n">
        <v>0</v>
      </c>
      <c r="BT2244" s="493" t="n">
        <v>0</v>
      </c>
      <c r="BU2244" s="493" t="n">
        <v>0</v>
      </c>
      <c r="BV2244" s="493" t="n">
        <v>0</v>
      </c>
      <c r="BW2244" s="493" t="n">
        <v>0</v>
      </c>
    </row>
    <row r="2245">
      <c r="A2245" t="inlineStr">
        <is>
          <t>[C9D1] Angiotensin-II 길항제, 고혈압제 (C2) 혹은 이뇨제 복합제제</t>
        </is>
      </c>
      <c r="B2245" t="inlineStr">
        <is>
          <t>셀릭스</t>
        </is>
      </c>
      <c r="C2245" t="inlineStr">
        <is>
          <t>로사르젠 플러스</t>
        </is>
      </c>
      <c r="D2245" t="inlineStr">
        <is>
          <t>셀릭스</t>
        </is>
      </c>
      <c r="E2245" t="inlineStr">
        <is>
          <t>hydrochlorothiazide,  losartan potassium</t>
        </is>
      </c>
      <c r="F2245" t="inlineStr">
        <is>
          <t>의원</t>
        </is>
      </c>
      <c r="G2245" t="inlineStr">
        <is>
          <t>Generic</t>
        </is>
      </c>
      <c r="H2245" s="493" t="n">
        <v>19390.25</v>
      </c>
      <c r="I2245" s="493" t="n">
        <v>17247.28</v>
      </c>
      <c r="J2245" s="493" t="n">
        <v>19039.86</v>
      </c>
      <c r="K2245" s="493" t="n">
        <v>16852.1</v>
      </c>
      <c r="L2245" s="493" t="n">
        <v>21870.48</v>
      </c>
      <c r="M2245" s="493" t="n">
        <v>19699.43</v>
      </c>
      <c r="N2245" s="493" t="n">
        <v>20978.23</v>
      </c>
      <c r="O2245" s="493" t="n">
        <v>19280.42</v>
      </c>
      <c r="P2245" s="493" t="n">
        <v>18641.76</v>
      </c>
      <c r="Q2245" s="493" t="n">
        <v>18093.77</v>
      </c>
      <c r="R2245" s="493" t="n">
        <v>14129.74</v>
      </c>
      <c r="S2245" s="493" t="n">
        <v>1690.95</v>
      </c>
      <c r="T2245" s="493" t="n">
        <v>0</v>
      </c>
      <c r="U2245" s="493" t="n">
        <v>0</v>
      </c>
      <c r="V2245" s="493" t="n">
        <v>0</v>
      </c>
      <c r="W2245" s="493" t="n">
        <v>0</v>
      </c>
      <c r="X2245" s="493" t="n">
        <v>0</v>
      </c>
      <c r="Y2245" s="493" t="n">
        <v>0</v>
      </c>
      <c r="Z2245" s="493" t="n">
        <v>0</v>
      </c>
      <c r="AA2245" s="493" t="n">
        <v>0</v>
      </c>
      <c r="AB2245" s="493" t="n">
        <v>0</v>
      </c>
      <c r="AC2245" s="493" t="n">
        <v>0</v>
      </c>
      <c r="AD2245" s="493" t="n">
        <v>0</v>
      </c>
      <c r="AE2245" s="493" t="n">
        <v>0</v>
      </c>
      <c r="AF2245" s="493" t="n">
        <v>0</v>
      </c>
      <c r="AG2245" s="493" t="n">
        <v>0</v>
      </c>
      <c r="AH2245" s="493" t="n">
        <v>0</v>
      </c>
      <c r="AI2245" s="493" t="n">
        <v>0</v>
      </c>
      <c r="AJ2245" s="493" t="n">
        <v>0</v>
      </c>
      <c r="AK2245" s="493" t="n">
        <v>0</v>
      </c>
      <c r="AL2245" s="493" t="n">
        <v>0</v>
      </c>
      <c r="AM2245" s="493" t="n">
        <v>0</v>
      </c>
      <c r="AN2245" s="493" t="n">
        <v>0</v>
      </c>
      <c r="AO2245" s="493" t="n">
        <v>0</v>
      </c>
      <c r="AP2245" s="493" t="n">
        <v>0</v>
      </c>
      <c r="AQ2245" s="493" t="n">
        <v>0</v>
      </c>
      <c r="AR2245" s="493" t="n">
        <v>0</v>
      </c>
      <c r="AS2245" s="493" t="n">
        <v>0</v>
      </c>
      <c r="AT2245" s="493" t="n">
        <v>0</v>
      </c>
      <c r="AU2245" s="493" t="n">
        <v>0</v>
      </c>
      <c r="AV2245" s="493" t="n">
        <v>0</v>
      </c>
      <c r="AW2245" s="493" t="n">
        <v>0</v>
      </c>
      <c r="AX2245" s="493" t="n">
        <v>0</v>
      </c>
      <c r="AY2245" s="493" t="n">
        <v>0</v>
      </c>
      <c r="AZ2245" s="493" t="n">
        <v>0</v>
      </c>
      <c r="BA2245" s="493" t="n">
        <v>0</v>
      </c>
      <c r="BB2245" s="493" t="n">
        <v>0</v>
      </c>
      <c r="BC2245" s="493" t="n">
        <v>0</v>
      </c>
      <c r="BD2245" s="493" t="n">
        <v>0</v>
      </c>
      <c r="BE2245" s="493" t="n">
        <v>0</v>
      </c>
      <c r="BF2245" s="493" t="n">
        <v>0</v>
      </c>
      <c r="BG2245" s="493" t="n">
        <v>0</v>
      </c>
      <c r="BH2245" s="493" t="n">
        <v>0</v>
      </c>
      <c r="BI2245" s="493" t="n">
        <v>0</v>
      </c>
      <c r="BJ2245" s="493" t="n">
        <v>0</v>
      </c>
      <c r="BK2245" s="493" t="n">
        <v>0</v>
      </c>
      <c r="BL2245" s="493" t="n">
        <v>0</v>
      </c>
      <c r="BM2245" s="493" t="n">
        <v>0</v>
      </c>
      <c r="BN2245" s="493" t="n">
        <v>0</v>
      </c>
      <c r="BO2245" s="493" t="n">
        <v>0</v>
      </c>
      <c r="BP2245" s="493" t="n">
        <v>0</v>
      </c>
      <c r="BQ2245" s="493" t="n">
        <v>0</v>
      </c>
      <c r="BR2245" s="493" t="n">
        <v>0</v>
      </c>
      <c r="BS2245" s="493" t="n">
        <v>0</v>
      </c>
      <c r="BT2245" s="493" t="n">
        <v>0</v>
      </c>
      <c r="BU2245" s="493" t="n">
        <v>0</v>
      </c>
      <c r="BV2245" s="493" t="n">
        <v>0</v>
      </c>
      <c r="BW2245" s="493" t="n">
        <v>0</v>
      </c>
    </row>
    <row r="2246">
      <c r="A2246" t="inlineStr">
        <is>
          <t>[C9D1] Angiotensin-II 길항제, 고혈압제 (C2) 혹은 이뇨제 복합제제</t>
        </is>
      </c>
      <c r="B2246" t="inlineStr">
        <is>
          <t>셀릭스</t>
        </is>
      </c>
      <c r="C2246" t="inlineStr">
        <is>
          <t>로사르젠 플러스</t>
        </is>
      </c>
      <c r="D2246" t="inlineStr">
        <is>
          <t>셀릭스</t>
        </is>
      </c>
      <c r="E2246" t="inlineStr">
        <is>
          <t>hydrochlorothiazide,  losartan potassium</t>
        </is>
      </c>
      <c r="F2246" t="inlineStr">
        <is>
          <t>보건소</t>
        </is>
      </c>
      <c r="G2246" t="inlineStr">
        <is>
          <t>Generic</t>
        </is>
      </c>
      <c r="H2246" s="493" t="n">
        <v>0</v>
      </c>
      <c r="I2246" s="493" t="n">
        <v>0</v>
      </c>
      <c r="J2246" s="493" t="n">
        <v>0</v>
      </c>
      <c r="K2246" s="493" t="n">
        <v>0</v>
      </c>
      <c r="L2246" s="493" t="n">
        <v>0</v>
      </c>
      <c r="M2246" s="493" t="n">
        <v>193.8</v>
      </c>
      <c r="N2246" s="493" t="n">
        <v>0</v>
      </c>
      <c r="O2246" s="493" t="n">
        <v>373.8</v>
      </c>
      <c r="P2246" s="493" t="n">
        <v>0</v>
      </c>
      <c r="Q2246" s="493" t="n">
        <v>162.6</v>
      </c>
      <c r="R2246" s="493" t="n">
        <v>0</v>
      </c>
      <c r="S2246" s="493" t="n">
        <v>198</v>
      </c>
      <c r="T2246" s="493" t="n">
        <v>0</v>
      </c>
      <c r="U2246" s="493" t="n">
        <v>0</v>
      </c>
      <c r="V2246" s="493" t="n">
        <v>0</v>
      </c>
      <c r="W2246" s="493" t="n">
        <v>0</v>
      </c>
      <c r="X2246" s="493" t="n">
        <v>0</v>
      </c>
      <c r="Y2246" s="493" t="n">
        <v>0</v>
      </c>
      <c r="Z2246" s="493" t="n">
        <v>0</v>
      </c>
      <c r="AA2246" s="493" t="n">
        <v>0</v>
      </c>
      <c r="AB2246" s="493" t="n">
        <v>0</v>
      </c>
      <c r="AC2246" s="493" t="n">
        <v>0</v>
      </c>
      <c r="AD2246" s="493" t="n">
        <v>0</v>
      </c>
      <c r="AE2246" s="493" t="n">
        <v>0</v>
      </c>
      <c r="AF2246" s="493" t="n">
        <v>0</v>
      </c>
      <c r="AG2246" s="493" t="n">
        <v>0</v>
      </c>
      <c r="AH2246" s="493" t="n">
        <v>0</v>
      </c>
      <c r="AI2246" s="493" t="n">
        <v>0</v>
      </c>
      <c r="AJ2246" s="493" t="n">
        <v>0</v>
      </c>
      <c r="AK2246" s="493" t="n">
        <v>0</v>
      </c>
      <c r="AL2246" s="493" t="n">
        <v>0</v>
      </c>
      <c r="AM2246" s="493" t="n">
        <v>0</v>
      </c>
      <c r="AN2246" s="493" t="n">
        <v>0</v>
      </c>
      <c r="AO2246" s="493" t="n">
        <v>0</v>
      </c>
      <c r="AP2246" s="493" t="n">
        <v>0</v>
      </c>
      <c r="AQ2246" s="493" t="n">
        <v>0</v>
      </c>
      <c r="AR2246" s="493" t="n">
        <v>0</v>
      </c>
      <c r="AS2246" s="493" t="n">
        <v>0</v>
      </c>
      <c r="AT2246" s="493" t="n">
        <v>0</v>
      </c>
      <c r="AU2246" s="493" t="n">
        <v>0</v>
      </c>
      <c r="AV2246" s="493" t="n">
        <v>0</v>
      </c>
      <c r="AW2246" s="493" t="n">
        <v>0</v>
      </c>
      <c r="AX2246" s="493" t="n">
        <v>0</v>
      </c>
      <c r="AY2246" s="493" t="n">
        <v>0</v>
      </c>
      <c r="AZ2246" s="493" t="n">
        <v>0</v>
      </c>
      <c r="BA2246" s="493" t="n">
        <v>0</v>
      </c>
      <c r="BB2246" s="493" t="n">
        <v>0</v>
      </c>
      <c r="BC2246" s="493" t="n">
        <v>0</v>
      </c>
      <c r="BD2246" s="493" t="n">
        <v>0</v>
      </c>
      <c r="BE2246" s="493" t="n">
        <v>0</v>
      </c>
      <c r="BF2246" s="493" t="n">
        <v>0</v>
      </c>
      <c r="BG2246" s="493" t="n">
        <v>0</v>
      </c>
      <c r="BH2246" s="493" t="n">
        <v>0</v>
      </c>
      <c r="BI2246" s="493" t="n">
        <v>0</v>
      </c>
      <c r="BJ2246" s="493" t="n">
        <v>0</v>
      </c>
      <c r="BK2246" s="493" t="n">
        <v>0</v>
      </c>
      <c r="BL2246" s="493" t="n">
        <v>0</v>
      </c>
      <c r="BM2246" s="493" t="n">
        <v>0</v>
      </c>
      <c r="BN2246" s="493" t="n">
        <v>0</v>
      </c>
      <c r="BO2246" s="493" t="n">
        <v>0</v>
      </c>
      <c r="BP2246" s="493" t="n">
        <v>0</v>
      </c>
      <c r="BQ2246" s="493" t="n">
        <v>0</v>
      </c>
      <c r="BR2246" s="493" t="n">
        <v>0</v>
      </c>
      <c r="BS2246" s="493" t="n">
        <v>0</v>
      </c>
      <c r="BT2246" s="493" t="n">
        <v>0</v>
      </c>
      <c r="BU2246" s="493" t="n">
        <v>0</v>
      </c>
      <c r="BV2246" s="493" t="n">
        <v>0</v>
      </c>
      <c r="BW2246" s="493" t="n">
        <v>0</v>
      </c>
    </row>
    <row r="2247">
      <c r="A2247" t="inlineStr">
        <is>
          <t>[C9D1] Angiotensin-II 길항제, 고혈압제 (C2) 혹은 이뇨제 복합제제</t>
        </is>
      </c>
      <c r="B2247" t="inlineStr">
        <is>
          <t>셀트리온제약</t>
        </is>
      </c>
      <c r="C2247" t="inlineStr">
        <is>
          <t>셀메텍 플러스</t>
        </is>
      </c>
      <c r="D2247" t="inlineStr">
        <is>
          <t>셀트리온제약</t>
        </is>
      </c>
      <c r="E2247" t="inlineStr">
        <is>
          <t>hydrochlorothiazide,  olmesartan medoxomil</t>
        </is>
      </c>
      <c r="F2247" t="inlineStr">
        <is>
          <t>상급종합병원</t>
        </is>
      </c>
      <c r="G2247" t="inlineStr">
        <is>
          <t>Generic</t>
        </is>
      </c>
      <c r="H2247" s="493" t="n">
        <v>0</v>
      </c>
      <c r="I2247" s="493" t="n">
        <v>0</v>
      </c>
      <c r="J2247" s="493" t="n">
        <v>0</v>
      </c>
      <c r="K2247" s="493" t="n">
        <v>0</v>
      </c>
      <c r="L2247" s="493" t="n">
        <v>729.6</v>
      </c>
      <c r="M2247" s="493" t="n">
        <v>0</v>
      </c>
      <c r="N2247" s="493" t="n">
        <v>0</v>
      </c>
      <c r="O2247" s="493" t="n">
        <v>0</v>
      </c>
      <c r="P2247" s="493" t="n">
        <v>0</v>
      </c>
      <c r="Q2247" s="493" t="n">
        <v>0</v>
      </c>
      <c r="R2247" s="493" t="n">
        <v>0</v>
      </c>
      <c r="S2247" s="493" t="n">
        <v>0</v>
      </c>
      <c r="T2247" s="493" t="n">
        <v>0</v>
      </c>
      <c r="U2247" s="493" t="n">
        <v>0</v>
      </c>
      <c r="V2247" s="493" t="n">
        <v>0</v>
      </c>
      <c r="W2247" s="493" t="n">
        <v>0</v>
      </c>
      <c r="X2247" s="493" t="n">
        <v>0</v>
      </c>
      <c r="Y2247" s="493" t="n">
        <v>0</v>
      </c>
      <c r="Z2247" s="493" t="n">
        <v>0</v>
      </c>
      <c r="AA2247" s="493" t="n">
        <v>0</v>
      </c>
      <c r="AB2247" s="493" t="n">
        <v>0</v>
      </c>
      <c r="AC2247" s="493" t="n">
        <v>0</v>
      </c>
      <c r="AD2247" s="493" t="n">
        <v>0</v>
      </c>
      <c r="AE2247" s="493" t="n">
        <v>0</v>
      </c>
      <c r="AF2247" s="493" t="n">
        <v>0</v>
      </c>
      <c r="AG2247" s="493" t="n">
        <v>0</v>
      </c>
      <c r="AH2247" s="493" t="n">
        <v>0</v>
      </c>
      <c r="AI2247" s="493" t="n">
        <v>0</v>
      </c>
      <c r="AJ2247" s="493" t="n">
        <v>0</v>
      </c>
      <c r="AK2247" s="493" t="n">
        <v>0</v>
      </c>
      <c r="AL2247" s="493" t="n">
        <v>0</v>
      </c>
      <c r="AM2247" s="493" t="n">
        <v>0</v>
      </c>
      <c r="AN2247" s="493" t="n">
        <v>386.4</v>
      </c>
      <c r="AO2247" s="493" t="n">
        <v>0</v>
      </c>
      <c r="AP2247" s="493" t="n">
        <v>0</v>
      </c>
      <c r="AQ2247" s="493" t="n">
        <v>0</v>
      </c>
      <c r="AR2247" s="493" t="n">
        <v>0</v>
      </c>
      <c r="AS2247" s="493" t="n">
        <v>0</v>
      </c>
      <c r="AT2247" s="493" t="n">
        <v>0</v>
      </c>
      <c r="AU2247" s="493" t="n">
        <v>0</v>
      </c>
      <c r="AV2247" s="493" t="n">
        <v>0</v>
      </c>
      <c r="AW2247" s="493" t="n">
        <v>0</v>
      </c>
      <c r="AX2247" s="493" t="n">
        <v>0</v>
      </c>
      <c r="AY2247" s="493" t="n">
        <v>0</v>
      </c>
      <c r="AZ2247" s="493" t="n">
        <v>0</v>
      </c>
      <c r="BA2247" s="493" t="n">
        <v>0</v>
      </c>
      <c r="BB2247" s="493" t="n">
        <v>0</v>
      </c>
      <c r="BC2247" s="493" t="n">
        <v>0</v>
      </c>
      <c r="BD2247" s="493" t="n">
        <v>0</v>
      </c>
      <c r="BE2247" s="493" t="n">
        <v>0</v>
      </c>
      <c r="BF2247" s="493" t="n">
        <v>0</v>
      </c>
      <c r="BG2247" s="493" t="n">
        <v>0</v>
      </c>
      <c r="BH2247" s="493" t="n">
        <v>0</v>
      </c>
      <c r="BI2247" s="493" t="n">
        <v>0</v>
      </c>
      <c r="BJ2247" s="493" t="n">
        <v>0</v>
      </c>
      <c r="BK2247" s="493" t="n">
        <v>0</v>
      </c>
      <c r="BL2247" s="493" t="n">
        <v>0</v>
      </c>
      <c r="BM2247" s="493" t="n">
        <v>0</v>
      </c>
      <c r="BN2247" s="493" t="n">
        <v>0</v>
      </c>
      <c r="BO2247" s="493" t="n">
        <v>0</v>
      </c>
      <c r="BP2247" s="493" t="n">
        <v>0</v>
      </c>
      <c r="BQ2247" s="493" t="n">
        <v>0</v>
      </c>
      <c r="BR2247" s="493" t="n">
        <v>0</v>
      </c>
      <c r="BS2247" s="493" t="n">
        <v>0</v>
      </c>
      <c r="BT2247" s="493" t="n">
        <v>0</v>
      </c>
      <c r="BU2247" s="493" t="n">
        <v>0</v>
      </c>
      <c r="BV2247" s="493" t="n">
        <v>0</v>
      </c>
      <c r="BW2247" s="493" t="n">
        <v>0</v>
      </c>
    </row>
    <row r="2248">
      <c r="A2248" t="inlineStr">
        <is>
          <t>[C9D1] Angiotensin-II 길항제, 고혈압제 (C2) 혹은 이뇨제 복합제제</t>
        </is>
      </c>
      <c r="B2248" t="inlineStr">
        <is>
          <t>셀트리온제약</t>
        </is>
      </c>
      <c r="C2248" t="inlineStr">
        <is>
          <t>셀메텍 플러스</t>
        </is>
      </c>
      <c r="D2248" t="inlineStr">
        <is>
          <t>셀트리온제약</t>
        </is>
      </c>
      <c r="E2248" t="inlineStr">
        <is>
          <t>hydrochlorothiazide,  olmesartan medoxomil</t>
        </is>
      </c>
      <c r="F2248" t="inlineStr">
        <is>
          <t>종합병원</t>
        </is>
      </c>
      <c r="G2248" t="inlineStr">
        <is>
          <t>Generic</t>
        </is>
      </c>
      <c r="H2248" s="493" t="n">
        <v>690.9400000000001</v>
      </c>
      <c r="I2248" s="493" t="n">
        <v>1750.82</v>
      </c>
      <c r="J2248" s="493" t="n">
        <v>1162.32</v>
      </c>
      <c r="K2248" s="493" t="n">
        <v>1103.36</v>
      </c>
      <c r="L2248" s="493" t="n">
        <v>2931.84</v>
      </c>
      <c r="M2248" s="493" t="n">
        <v>2001.01</v>
      </c>
      <c r="N2248" s="493" t="n">
        <v>1079.04</v>
      </c>
      <c r="O2248" s="493" t="n">
        <v>1061.06</v>
      </c>
      <c r="P2248" s="493" t="n">
        <v>1673.91</v>
      </c>
      <c r="Q2248" s="493" t="n">
        <v>733.25</v>
      </c>
      <c r="R2248" s="493" t="n">
        <v>754.2</v>
      </c>
      <c r="S2248" s="493" t="n">
        <v>2024.53</v>
      </c>
      <c r="T2248" s="493" t="n">
        <v>707.28</v>
      </c>
      <c r="U2248" s="493" t="n">
        <v>718.78</v>
      </c>
      <c r="V2248" s="493" t="n">
        <v>3000.8</v>
      </c>
      <c r="W2248" s="493" t="n">
        <v>721.37</v>
      </c>
      <c r="X2248" s="493" t="n">
        <v>1784</v>
      </c>
      <c r="Y2248" s="493" t="n">
        <v>749.09</v>
      </c>
      <c r="Z2248" s="493" t="n">
        <v>1982.26</v>
      </c>
      <c r="AA2248" s="493" t="n">
        <v>1432.7</v>
      </c>
      <c r="AB2248" s="493" t="n">
        <v>961.75</v>
      </c>
      <c r="AC2248" s="493" t="n">
        <v>1036.86</v>
      </c>
      <c r="AD2248" s="493" t="n">
        <v>2598.67</v>
      </c>
      <c r="AE2248" s="493" t="n">
        <v>1196.24</v>
      </c>
      <c r="AF2248" s="493" t="n">
        <v>1202.35</v>
      </c>
      <c r="AG2248" s="493" t="n">
        <v>815.49</v>
      </c>
      <c r="AH2248" s="493" t="n">
        <v>2471.94</v>
      </c>
      <c r="AI2248" s="493" t="n">
        <v>844.73</v>
      </c>
      <c r="AJ2248" s="493" t="n">
        <v>1345.96</v>
      </c>
      <c r="AK2248" s="493" t="n">
        <v>998.7</v>
      </c>
      <c r="AL2248" s="493" t="n">
        <v>1598.56</v>
      </c>
      <c r="AM2248" s="493" t="n">
        <v>1307.79</v>
      </c>
      <c r="AN2248" s="493" t="n">
        <v>541.16</v>
      </c>
      <c r="AO2248" s="493" t="n">
        <v>350.26</v>
      </c>
      <c r="AP2248" s="493" t="n">
        <v>2138.08</v>
      </c>
      <c r="AQ2248" s="493" t="n">
        <v>689.7</v>
      </c>
      <c r="AR2248" s="493" t="n">
        <v>1525.32</v>
      </c>
      <c r="AS2248" s="493" t="n">
        <v>460.18</v>
      </c>
      <c r="AT2248" s="493" t="n">
        <v>952.5599999999999</v>
      </c>
      <c r="AU2248" s="493" t="n">
        <v>1197.92</v>
      </c>
      <c r="AV2248" s="493" t="n">
        <v>3179.46</v>
      </c>
      <c r="AW2248" s="493" t="n">
        <v>703.04</v>
      </c>
      <c r="AX2248" s="493" t="n">
        <v>676.4299999999999</v>
      </c>
      <c r="AY2248" s="493" t="n">
        <v>1045.42</v>
      </c>
      <c r="AZ2248" s="493" t="n">
        <v>847.28</v>
      </c>
      <c r="BA2248" s="493" t="n">
        <v>1458.86</v>
      </c>
      <c r="BB2248" s="493" t="n">
        <v>1315.82</v>
      </c>
      <c r="BC2248" s="493" t="n">
        <v>4392.74</v>
      </c>
      <c r="BD2248" s="493" t="n">
        <v>1205.72</v>
      </c>
      <c r="BE2248" s="493" t="n">
        <v>695.98</v>
      </c>
      <c r="BF2248" s="493" t="n">
        <v>1533.06</v>
      </c>
      <c r="BG2248" s="493" t="n">
        <v>2820.58</v>
      </c>
      <c r="BH2248" s="493" t="n">
        <v>2150.66</v>
      </c>
      <c r="BI2248" s="493" t="n">
        <v>1192.14</v>
      </c>
      <c r="BJ2248" s="493" t="n">
        <v>2979.93</v>
      </c>
      <c r="BK2248" s="493" t="n">
        <v>999.25</v>
      </c>
      <c r="BL2248" s="493" t="n">
        <v>1101.42</v>
      </c>
      <c r="BM2248" s="493" t="n">
        <v>1839.16</v>
      </c>
      <c r="BN2248" s="493" t="n">
        <v>3141</v>
      </c>
      <c r="BO2248" s="493" t="n">
        <v>1233.49</v>
      </c>
      <c r="BP2248" s="493" t="n">
        <v>7915.5</v>
      </c>
      <c r="BQ2248" s="493" t="n">
        <v>1357.88</v>
      </c>
      <c r="BR2248" s="493" t="n">
        <v>765.63</v>
      </c>
      <c r="BS2248" s="493" t="n">
        <v>1023</v>
      </c>
      <c r="BT2248" s="493" t="n">
        <v>2435.04</v>
      </c>
      <c r="BU2248" s="493" t="n">
        <v>957.64</v>
      </c>
      <c r="BV2248" s="493" t="n">
        <v>1096.1</v>
      </c>
      <c r="BW2248" s="493" t="n">
        <v>3357.36</v>
      </c>
    </row>
    <row r="2249">
      <c r="A2249" t="inlineStr">
        <is>
          <t>[C9D1] Angiotensin-II 길항제, 고혈압제 (C2) 혹은 이뇨제 복합제제</t>
        </is>
      </c>
      <c r="B2249" t="inlineStr">
        <is>
          <t>셀트리온제약</t>
        </is>
      </c>
      <c r="C2249" t="inlineStr">
        <is>
          <t>셀메텍 플러스</t>
        </is>
      </c>
      <c r="D2249" t="inlineStr">
        <is>
          <t>셀트리온제약</t>
        </is>
      </c>
      <c r="E2249" t="inlineStr">
        <is>
          <t>hydrochlorothiazide,  olmesartan medoxomil</t>
        </is>
      </c>
      <c r="F2249" t="inlineStr">
        <is>
          <t>병원</t>
        </is>
      </c>
      <c r="G2249" t="inlineStr">
        <is>
          <t>Generic</t>
        </is>
      </c>
      <c r="H2249" s="493" t="n">
        <v>4512.33</v>
      </c>
      <c r="I2249" s="493" t="n">
        <v>5525.7</v>
      </c>
      <c r="J2249" s="493" t="n">
        <v>5781</v>
      </c>
      <c r="K2249" s="493" t="n">
        <v>5727.04</v>
      </c>
      <c r="L2249" s="493" t="n">
        <v>4823.56</v>
      </c>
      <c r="M2249" s="493" t="n">
        <v>4702.12</v>
      </c>
      <c r="N2249" s="493" t="n">
        <v>6926.82</v>
      </c>
      <c r="O2249" s="493" t="n">
        <v>2380.5</v>
      </c>
      <c r="P2249" s="493" t="n">
        <v>3659.12</v>
      </c>
      <c r="Q2249" s="493" t="n">
        <v>6412.67</v>
      </c>
      <c r="R2249" s="493" t="n">
        <v>8949.120000000001</v>
      </c>
      <c r="S2249" s="493" t="n">
        <v>17139.39</v>
      </c>
      <c r="T2249" s="493" t="n">
        <v>13907.08</v>
      </c>
      <c r="U2249" s="493" t="n">
        <v>13608.06</v>
      </c>
      <c r="V2249" s="493" t="n">
        <v>12293.73</v>
      </c>
      <c r="W2249" s="493" t="n">
        <v>12191.98</v>
      </c>
      <c r="X2249" s="493" t="n">
        <v>10178.57</v>
      </c>
      <c r="Y2249" s="493" t="n">
        <v>14845.86</v>
      </c>
      <c r="Z2249" s="493" t="n">
        <v>11223.04</v>
      </c>
      <c r="AA2249" s="493" t="n">
        <v>11012.94</v>
      </c>
      <c r="AB2249" s="493" t="n">
        <v>10661.02</v>
      </c>
      <c r="AC2249" s="493" t="n">
        <v>10828.46</v>
      </c>
      <c r="AD2249" s="493" t="n">
        <v>11576.8</v>
      </c>
      <c r="AE2249" s="493" t="n">
        <v>10541.97</v>
      </c>
      <c r="AF2249" s="493" t="n">
        <v>7731.4</v>
      </c>
      <c r="AG2249" s="493" t="n">
        <v>10134.88</v>
      </c>
      <c r="AH2249" s="493" t="n">
        <v>9985.68</v>
      </c>
      <c r="AI2249" s="493" t="n">
        <v>10944.9</v>
      </c>
      <c r="AJ2249" s="493" t="n">
        <v>10694.1</v>
      </c>
      <c r="AK2249" s="493" t="n">
        <v>9762.83</v>
      </c>
      <c r="AL2249" s="493" t="n">
        <v>12813.57</v>
      </c>
      <c r="AM2249" s="493" t="n">
        <v>13170.22</v>
      </c>
      <c r="AN2249" s="493" t="n">
        <v>8716.4</v>
      </c>
      <c r="AO2249" s="493" t="n">
        <v>11469.08</v>
      </c>
      <c r="AP2249" s="493" t="n">
        <v>10875.15</v>
      </c>
      <c r="AQ2249" s="493" t="n">
        <v>6722.4</v>
      </c>
      <c r="AR2249" s="493" t="n">
        <v>6761.7</v>
      </c>
      <c r="AS2249" s="493" t="n">
        <v>4184.7</v>
      </c>
      <c r="AT2249" s="493" t="n">
        <v>4791.45</v>
      </c>
      <c r="AU2249" s="493" t="n">
        <v>9320.959999999999</v>
      </c>
      <c r="AV2249" s="493" t="n">
        <v>7530.31</v>
      </c>
      <c r="AW2249" s="493" t="n">
        <v>8781</v>
      </c>
      <c r="AX2249" s="493" t="n">
        <v>9364.26</v>
      </c>
      <c r="AY2249" s="493" t="n">
        <v>8378.49</v>
      </c>
      <c r="AZ2249" s="493" t="n">
        <v>8047.86</v>
      </c>
      <c r="BA2249" s="493" t="n">
        <v>10577.78</v>
      </c>
      <c r="BB2249" s="493" t="n">
        <v>9428.799999999999</v>
      </c>
      <c r="BC2249" s="493" t="n">
        <v>7541.6</v>
      </c>
      <c r="BD2249" s="493" t="n">
        <v>9770.4</v>
      </c>
      <c r="BE2249" s="493" t="n">
        <v>6302.2</v>
      </c>
      <c r="BF2249" s="493" t="n">
        <v>7574.99</v>
      </c>
      <c r="BG2249" s="493" t="n">
        <v>7965.15</v>
      </c>
      <c r="BH2249" s="493" t="n">
        <v>7044.5</v>
      </c>
      <c r="BI2249" s="493" t="n">
        <v>5425.8</v>
      </c>
      <c r="BJ2249" s="493" t="n">
        <v>7342.8</v>
      </c>
      <c r="BK2249" s="493" t="n">
        <v>10566.24</v>
      </c>
      <c r="BL2249" s="493" t="n">
        <v>10780.66</v>
      </c>
      <c r="BM2249" s="493" t="n">
        <v>8447.219999999999</v>
      </c>
      <c r="BN2249" s="493" t="n">
        <v>11664.49</v>
      </c>
      <c r="BO2249" s="493" t="n">
        <v>11662.4</v>
      </c>
      <c r="BP2249" s="493" t="n">
        <v>17673.54</v>
      </c>
      <c r="BQ2249" s="493" t="n">
        <v>11213.56</v>
      </c>
      <c r="BR2249" s="493" t="n">
        <v>15019.8</v>
      </c>
      <c r="BS2249" s="493" t="n">
        <v>10073.03</v>
      </c>
      <c r="BT2249" s="493" t="n">
        <v>14086.95</v>
      </c>
      <c r="BU2249" s="493" t="n">
        <v>10208.4</v>
      </c>
      <c r="BV2249" s="493" t="n">
        <v>18776</v>
      </c>
      <c r="BW2249" s="493" t="n">
        <v>12644.07</v>
      </c>
    </row>
    <row r="2250">
      <c r="A2250" t="inlineStr">
        <is>
          <t>[C9D1] Angiotensin-II 길항제, 고혈압제 (C2) 혹은 이뇨제 복합제제</t>
        </is>
      </c>
      <c r="B2250" t="inlineStr">
        <is>
          <t>셀트리온제약</t>
        </is>
      </c>
      <c r="C2250" t="inlineStr">
        <is>
          <t>셀메텍 플러스</t>
        </is>
      </c>
      <c r="D2250" t="inlineStr">
        <is>
          <t>셀트리온제약</t>
        </is>
      </c>
      <c r="E2250" t="inlineStr">
        <is>
          <t>hydrochlorothiazide,  olmesartan medoxomil</t>
        </is>
      </c>
      <c r="F2250" t="inlineStr">
        <is>
          <t>의원</t>
        </is>
      </c>
      <c r="G2250" t="inlineStr">
        <is>
          <t>Generic</t>
        </is>
      </c>
      <c r="H2250" s="493" t="n">
        <v>149631.99</v>
      </c>
      <c r="I2250" s="493" t="n">
        <v>149793.6</v>
      </c>
      <c r="J2250" s="493" t="n">
        <v>165798.86</v>
      </c>
      <c r="K2250" s="493" t="n">
        <v>161521.7</v>
      </c>
      <c r="L2250" s="493" t="n">
        <v>159804.49</v>
      </c>
      <c r="M2250" s="493" t="n">
        <v>166640.29</v>
      </c>
      <c r="N2250" s="493" t="n">
        <v>163078.18</v>
      </c>
      <c r="O2250" s="493" t="n">
        <v>174629.4</v>
      </c>
      <c r="P2250" s="493" t="n">
        <v>162352.38</v>
      </c>
      <c r="Q2250" s="493" t="n">
        <v>170226.42</v>
      </c>
      <c r="R2250" s="493" t="n">
        <v>176539.1</v>
      </c>
      <c r="S2250" s="493" t="n">
        <v>241592.34</v>
      </c>
      <c r="T2250" s="493" t="n">
        <v>222243.45</v>
      </c>
      <c r="U2250" s="493" t="n">
        <v>214791.71</v>
      </c>
      <c r="V2250" s="493" t="n">
        <v>226832.73</v>
      </c>
      <c r="W2250" s="493" t="n">
        <v>231837.9</v>
      </c>
      <c r="X2250" s="493" t="n">
        <v>246702.53</v>
      </c>
      <c r="Y2250" s="493" t="n">
        <v>229270.52</v>
      </c>
      <c r="Z2250" s="493" t="n">
        <v>230032.41</v>
      </c>
      <c r="AA2250" s="493" t="n">
        <v>236883.15</v>
      </c>
      <c r="AB2250" s="493" t="n">
        <v>217092.18</v>
      </c>
      <c r="AC2250" s="493" t="n">
        <v>237697.95</v>
      </c>
      <c r="AD2250" s="493" t="n">
        <v>219650.15</v>
      </c>
      <c r="AE2250" s="493" t="n">
        <v>250030.57</v>
      </c>
      <c r="AF2250" s="493" t="n">
        <v>224617.03</v>
      </c>
      <c r="AG2250" s="493" t="n">
        <v>230804.65</v>
      </c>
      <c r="AH2250" s="493" t="n">
        <v>237320.04</v>
      </c>
      <c r="AI2250" s="493" t="n">
        <v>224492.2</v>
      </c>
      <c r="AJ2250" s="493" t="n">
        <v>232508.2</v>
      </c>
      <c r="AK2250" s="493" t="n">
        <v>243667.14</v>
      </c>
      <c r="AL2250" s="493" t="n">
        <v>223532.86</v>
      </c>
      <c r="AM2250" s="493" t="n">
        <v>240847.49</v>
      </c>
      <c r="AN2250" s="493" t="n">
        <v>214231.63</v>
      </c>
      <c r="AO2250" s="493" t="n">
        <v>240162.56</v>
      </c>
      <c r="AP2250" s="493" t="n">
        <v>192309.39</v>
      </c>
      <c r="AQ2250" s="493" t="n">
        <v>172491.02</v>
      </c>
      <c r="AR2250" s="493" t="n">
        <v>89790.78999999999</v>
      </c>
      <c r="AS2250" s="493" t="n">
        <v>87778.89</v>
      </c>
      <c r="AT2250" s="493" t="n">
        <v>103753.18</v>
      </c>
      <c r="AU2250" s="493" t="n">
        <v>128169.35</v>
      </c>
      <c r="AV2250" s="493" t="n">
        <v>138271.35</v>
      </c>
      <c r="AW2250" s="493" t="n">
        <v>153571.2</v>
      </c>
      <c r="AX2250" s="493" t="n">
        <v>157914.96</v>
      </c>
      <c r="AY2250" s="493" t="n">
        <v>161314.63</v>
      </c>
      <c r="AZ2250" s="493" t="n">
        <v>152647</v>
      </c>
      <c r="BA2250" s="493" t="n">
        <v>165344.26</v>
      </c>
      <c r="BB2250" s="493" t="n">
        <v>145905.16</v>
      </c>
      <c r="BC2250" s="493" t="n">
        <v>171164.54</v>
      </c>
      <c r="BD2250" s="493" t="n">
        <v>155859.86</v>
      </c>
      <c r="BE2250" s="493" t="n">
        <v>164355.21</v>
      </c>
      <c r="BF2250" s="493" t="n">
        <v>163724.25</v>
      </c>
      <c r="BG2250" s="493" t="n">
        <v>180008.66</v>
      </c>
      <c r="BH2250" s="493" t="n">
        <v>171375.56</v>
      </c>
      <c r="BI2250" s="493" t="n">
        <v>174829.89</v>
      </c>
      <c r="BJ2250" s="493" t="n">
        <v>199170.21</v>
      </c>
      <c r="BK2250" s="493" t="n">
        <v>158936.81</v>
      </c>
      <c r="BL2250" s="493" t="n">
        <v>204511.68</v>
      </c>
      <c r="BM2250" s="493" t="n">
        <v>192926.1</v>
      </c>
      <c r="BN2250" s="493" t="n">
        <v>190904.42</v>
      </c>
      <c r="BO2250" s="493" t="n">
        <v>201943.91</v>
      </c>
      <c r="BP2250" s="493" t="n">
        <v>208722.8</v>
      </c>
      <c r="BQ2250" s="493" t="n">
        <v>192820.7</v>
      </c>
      <c r="BR2250" s="493" t="n">
        <v>202608.87</v>
      </c>
      <c r="BS2250" s="493" t="n">
        <v>211967.35</v>
      </c>
      <c r="BT2250" s="493" t="n">
        <v>196291.79</v>
      </c>
      <c r="BU2250" s="493" t="n">
        <v>204148.55</v>
      </c>
      <c r="BV2250" s="493" t="n">
        <v>224527.9</v>
      </c>
      <c r="BW2250" s="493" t="n">
        <v>199390.4</v>
      </c>
    </row>
    <row r="2251">
      <c r="A2251" t="inlineStr">
        <is>
          <t>[C9D1] Angiotensin-II 길항제, 고혈압제 (C2) 혹은 이뇨제 복합제제</t>
        </is>
      </c>
      <c r="B2251" t="inlineStr">
        <is>
          <t>셀트리온제약</t>
        </is>
      </c>
      <c r="C2251" t="inlineStr">
        <is>
          <t>셀메텍 플러스</t>
        </is>
      </c>
      <c r="D2251" t="inlineStr">
        <is>
          <t>셀트리온제약</t>
        </is>
      </c>
      <c r="E2251" t="inlineStr">
        <is>
          <t>hydrochlorothiazide,  olmesartan medoxomil</t>
        </is>
      </c>
      <c r="F2251" t="inlineStr">
        <is>
          <t>보건소</t>
        </is>
      </c>
      <c r="G2251" t="inlineStr">
        <is>
          <t>Generic</t>
        </is>
      </c>
      <c r="H2251" s="493" t="n">
        <v>783</v>
      </c>
      <c r="I2251" s="493" t="n">
        <v>655.2</v>
      </c>
      <c r="J2251" s="493" t="n">
        <v>2042.7</v>
      </c>
      <c r="K2251" s="493" t="n">
        <v>1253.1</v>
      </c>
      <c r="L2251" s="493" t="n">
        <v>1321.2</v>
      </c>
      <c r="M2251" s="493" t="n">
        <v>1940.4</v>
      </c>
      <c r="N2251" s="493" t="n">
        <v>2883.6</v>
      </c>
      <c r="O2251" s="493" t="n">
        <v>603.9</v>
      </c>
      <c r="P2251" s="493" t="n">
        <v>4125.9</v>
      </c>
      <c r="Q2251" s="493" t="n">
        <v>825.6</v>
      </c>
      <c r="R2251" s="493" t="n">
        <v>986.1</v>
      </c>
      <c r="S2251" s="493" t="n">
        <v>8622.299999999999</v>
      </c>
      <c r="T2251" s="493" t="n">
        <v>2356.2</v>
      </c>
      <c r="U2251" s="493" t="n">
        <v>3105</v>
      </c>
      <c r="V2251" s="493" t="n">
        <v>3833.1</v>
      </c>
      <c r="W2251" s="493" t="n">
        <v>581.4</v>
      </c>
      <c r="X2251" s="493" t="n">
        <v>3590.1</v>
      </c>
      <c r="Y2251" s="493" t="n">
        <v>3197.7</v>
      </c>
      <c r="Z2251" s="493" t="n">
        <v>1599.3</v>
      </c>
      <c r="AA2251" s="493" t="n">
        <v>5285.4</v>
      </c>
      <c r="AB2251" s="493" t="n">
        <v>8575.799999999999</v>
      </c>
      <c r="AC2251" s="493" t="n">
        <v>1474.2</v>
      </c>
      <c r="AD2251" s="493" t="n">
        <v>1545.3</v>
      </c>
      <c r="AE2251" s="493" t="n">
        <v>5289</v>
      </c>
      <c r="AF2251" s="493" t="n">
        <v>710.25</v>
      </c>
      <c r="AG2251" s="493" t="n">
        <v>2002.2</v>
      </c>
      <c r="AH2251" s="493" t="n">
        <v>6433.8</v>
      </c>
      <c r="AI2251" s="493" t="n">
        <v>1358.85</v>
      </c>
      <c r="AJ2251" s="493" t="n">
        <v>2002.2</v>
      </c>
      <c r="AK2251" s="493" t="n">
        <v>1819.8</v>
      </c>
      <c r="AL2251" s="493" t="n">
        <v>901.35</v>
      </c>
      <c r="AM2251" s="493" t="n">
        <v>871.8</v>
      </c>
      <c r="AN2251" s="493" t="n">
        <v>2668.8</v>
      </c>
      <c r="AO2251" s="493" t="n">
        <v>1925.1</v>
      </c>
      <c r="AP2251" s="493" t="n">
        <v>795.3</v>
      </c>
      <c r="AQ2251" s="493" t="n">
        <v>5619</v>
      </c>
      <c r="AR2251" s="493" t="n">
        <v>1407.3</v>
      </c>
      <c r="AS2251" s="493" t="n">
        <v>3506.4</v>
      </c>
      <c r="AT2251" s="493" t="n">
        <v>153</v>
      </c>
      <c r="AU2251" s="493" t="n">
        <v>1890.3</v>
      </c>
      <c r="AV2251" s="493" t="n">
        <v>652.05</v>
      </c>
      <c r="AW2251" s="493" t="n">
        <v>202.8</v>
      </c>
      <c r="AX2251" s="493" t="n">
        <v>1951.65</v>
      </c>
      <c r="AY2251" s="493" t="n">
        <v>283.8</v>
      </c>
      <c r="AZ2251" s="493" t="n">
        <v>896.1</v>
      </c>
      <c r="BA2251" s="493" t="n">
        <v>2761.5</v>
      </c>
      <c r="BB2251" s="493" t="n">
        <v>255</v>
      </c>
      <c r="BC2251" s="493" t="n">
        <v>898.8</v>
      </c>
      <c r="BD2251" s="493" t="n">
        <v>2121</v>
      </c>
      <c r="BE2251" s="493" t="n">
        <v>1635</v>
      </c>
      <c r="BF2251" s="493" t="n">
        <v>1113.3</v>
      </c>
      <c r="BG2251" s="493" t="n">
        <v>1471.8</v>
      </c>
      <c r="BH2251" s="493" t="n">
        <v>887.85</v>
      </c>
      <c r="BI2251" s="493" t="n">
        <v>76.8</v>
      </c>
      <c r="BJ2251" s="493" t="n">
        <v>1695.6</v>
      </c>
      <c r="BK2251" s="493" t="n">
        <v>2016.45</v>
      </c>
      <c r="BL2251" s="493" t="n">
        <v>1148.4</v>
      </c>
      <c r="BM2251" s="493" t="n">
        <v>2102.1</v>
      </c>
      <c r="BN2251" s="493" t="n">
        <v>669.6</v>
      </c>
      <c r="BO2251" s="493" t="n">
        <v>1861.8</v>
      </c>
      <c r="BP2251" s="493" t="n">
        <v>2069.7</v>
      </c>
      <c r="BQ2251" s="493" t="n">
        <v>1142.7</v>
      </c>
      <c r="BR2251" s="493" t="n">
        <v>2145</v>
      </c>
      <c r="BS2251" s="493" t="n">
        <v>6476.1</v>
      </c>
      <c r="BT2251" s="493" t="n">
        <v>297.6</v>
      </c>
      <c r="BU2251" s="493" t="n">
        <v>2798.55</v>
      </c>
      <c r="BV2251" s="493" t="n">
        <v>4356</v>
      </c>
      <c r="BW2251" s="493" t="n">
        <v>950.1</v>
      </c>
    </row>
    <row r="2252">
      <c r="A2252" t="inlineStr">
        <is>
          <t>[C9D1] Angiotensin-II 길항제, 고혈압제 (C2) 혹은 이뇨제 복합제제</t>
        </is>
      </c>
      <c r="B2252" t="inlineStr">
        <is>
          <t>셀트리온제약</t>
        </is>
      </c>
      <c r="C2252" t="inlineStr">
        <is>
          <t>셀미 플러스</t>
        </is>
      </c>
      <c r="D2252" t="inlineStr">
        <is>
          <t>셀트리온제약</t>
        </is>
      </c>
      <c r="E2252" t="inlineStr">
        <is>
          <t>hydrochlorothiazide,  telmisartan</t>
        </is>
      </c>
      <c r="F2252" t="inlineStr">
        <is>
          <t>상급종합병원</t>
        </is>
      </c>
      <c r="G2252" t="inlineStr">
        <is>
          <t>Generic</t>
        </is>
      </c>
      <c r="H2252" s="493" t="n">
        <v>0</v>
      </c>
      <c r="I2252" s="493" t="n">
        <v>0</v>
      </c>
      <c r="J2252" s="493" t="n">
        <v>0</v>
      </c>
      <c r="K2252" s="493" t="n">
        <v>0</v>
      </c>
      <c r="L2252" s="493" t="n">
        <v>0</v>
      </c>
      <c r="M2252" s="493" t="n">
        <v>0</v>
      </c>
      <c r="N2252" s="493" t="n">
        <v>0</v>
      </c>
      <c r="O2252" s="493" t="n">
        <v>0</v>
      </c>
      <c r="P2252" s="493" t="n">
        <v>0</v>
      </c>
      <c r="Q2252" s="493" t="n">
        <v>0</v>
      </c>
      <c r="R2252" s="493" t="n">
        <v>0</v>
      </c>
      <c r="S2252" s="493" t="n">
        <v>0</v>
      </c>
      <c r="T2252" s="493" t="n">
        <v>0</v>
      </c>
      <c r="U2252" s="493" t="n">
        <v>0</v>
      </c>
      <c r="V2252" s="493" t="n">
        <v>0</v>
      </c>
      <c r="W2252" s="493" t="n">
        <v>0</v>
      </c>
      <c r="X2252" s="493" t="n">
        <v>0</v>
      </c>
      <c r="Y2252" s="493" t="n">
        <v>0</v>
      </c>
      <c r="Z2252" s="493" t="n">
        <v>0</v>
      </c>
      <c r="AA2252" s="493" t="n">
        <v>988.2</v>
      </c>
      <c r="AB2252" s="493" t="n">
        <v>0</v>
      </c>
      <c r="AC2252" s="493" t="n">
        <v>0</v>
      </c>
      <c r="AD2252" s="493" t="n">
        <v>0</v>
      </c>
      <c r="AE2252" s="493" t="n">
        <v>0</v>
      </c>
      <c r="AF2252" s="493" t="n">
        <v>0</v>
      </c>
      <c r="AG2252" s="493" t="n">
        <v>0</v>
      </c>
      <c r="AH2252" s="493" t="n">
        <v>0</v>
      </c>
      <c r="AI2252" s="493" t="n">
        <v>0</v>
      </c>
      <c r="AJ2252" s="493" t="n">
        <v>0</v>
      </c>
      <c r="AK2252" s="493" t="n">
        <v>0</v>
      </c>
      <c r="AL2252" s="493" t="n">
        <v>0</v>
      </c>
      <c r="AM2252" s="493" t="n">
        <v>0</v>
      </c>
      <c r="AN2252" s="493" t="n">
        <v>0</v>
      </c>
      <c r="AO2252" s="493" t="n">
        <v>0</v>
      </c>
      <c r="AP2252" s="493" t="n">
        <v>0</v>
      </c>
      <c r="AQ2252" s="493" t="n">
        <v>0</v>
      </c>
      <c r="AR2252" s="493" t="n">
        <v>0</v>
      </c>
      <c r="AS2252" s="493" t="n">
        <v>0</v>
      </c>
      <c r="AT2252" s="493" t="n">
        <v>0</v>
      </c>
      <c r="AU2252" s="493" t="n">
        <v>0</v>
      </c>
      <c r="AV2252" s="493" t="n">
        <v>0</v>
      </c>
      <c r="AW2252" s="493" t="n">
        <v>0</v>
      </c>
      <c r="AX2252" s="493" t="n">
        <v>0</v>
      </c>
      <c r="AY2252" s="493" t="n">
        <v>0</v>
      </c>
      <c r="AZ2252" s="493" t="n">
        <v>0</v>
      </c>
      <c r="BA2252" s="493" t="n">
        <v>0</v>
      </c>
      <c r="BB2252" s="493" t="n">
        <v>0</v>
      </c>
      <c r="BC2252" s="493" t="n">
        <v>0</v>
      </c>
      <c r="BD2252" s="493" t="n">
        <v>0</v>
      </c>
      <c r="BE2252" s="493" t="n">
        <v>0</v>
      </c>
      <c r="BF2252" s="493" t="n">
        <v>0</v>
      </c>
      <c r="BG2252" s="493" t="n">
        <v>0</v>
      </c>
      <c r="BH2252" s="493" t="n">
        <v>0</v>
      </c>
      <c r="BI2252" s="493" t="n">
        <v>0</v>
      </c>
      <c r="BJ2252" s="493" t="n">
        <v>0</v>
      </c>
      <c r="BK2252" s="493" t="n">
        <v>0</v>
      </c>
      <c r="BL2252" s="493" t="n">
        <v>0</v>
      </c>
      <c r="BM2252" s="493" t="n">
        <v>0</v>
      </c>
      <c r="BN2252" s="493" t="n">
        <v>0</v>
      </c>
      <c r="BO2252" s="493" t="n">
        <v>0</v>
      </c>
      <c r="BP2252" s="493" t="n">
        <v>0</v>
      </c>
      <c r="BQ2252" s="493" t="n">
        <v>0</v>
      </c>
      <c r="BR2252" s="493" t="n">
        <v>0</v>
      </c>
      <c r="BS2252" s="493" t="n">
        <v>0</v>
      </c>
      <c r="BT2252" s="493" t="n">
        <v>0</v>
      </c>
      <c r="BU2252" s="493" t="n">
        <v>0</v>
      </c>
      <c r="BV2252" s="493" t="n">
        <v>0</v>
      </c>
      <c r="BW2252" s="493" t="n">
        <v>0</v>
      </c>
    </row>
    <row r="2253">
      <c r="A2253" t="inlineStr">
        <is>
          <t>[C9D1] Angiotensin-II 길항제, 고혈압제 (C2) 혹은 이뇨제 복합제제</t>
        </is>
      </c>
      <c r="B2253" t="inlineStr">
        <is>
          <t>셀트리온제약</t>
        </is>
      </c>
      <c r="C2253" t="inlineStr">
        <is>
          <t>셀미 플러스</t>
        </is>
      </c>
      <c r="D2253" t="inlineStr">
        <is>
          <t>셀트리온제약</t>
        </is>
      </c>
      <c r="E2253" t="inlineStr">
        <is>
          <t>hydrochlorothiazide,  telmisartan</t>
        </is>
      </c>
      <c r="F2253" t="inlineStr">
        <is>
          <t>종합병원</t>
        </is>
      </c>
      <c r="G2253" t="inlineStr">
        <is>
          <t>Generic</t>
        </is>
      </c>
      <c r="H2253" s="493" t="n">
        <v>0</v>
      </c>
      <c r="I2253" s="493" t="n">
        <v>0</v>
      </c>
      <c r="J2253" s="493" t="n">
        <v>0</v>
      </c>
      <c r="K2253" s="493" t="n">
        <v>0</v>
      </c>
      <c r="L2253" s="493" t="n">
        <v>0</v>
      </c>
      <c r="M2253" s="493" t="n">
        <v>0</v>
      </c>
      <c r="N2253" s="493" t="n">
        <v>0</v>
      </c>
      <c r="O2253" s="493" t="n">
        <v>0</v>
      </c>
      <c r="P2253" s="493" t="n">
        <v>0</v>
      </c>
      <c r="Q2253" s="493" t="n">
        <v>0</v>
      </c>
      <c r="R2253" s="493" t="n">
        <v>0</v>
      </c>
      <c r="S2253" s="493" t="n">
        <v>0</v>
      </c>
      <c r="T2253" s="493" t="n">
        <v>0</v>
      </c>
      <c r="U2253" s="493" t="n">
        <v>0</v>
      </c>
      <c r="V2253" s="493" t="n">
        <v>0</v>
      </c>
      <c r="W2253" s="493" t="n">
        <v>0</v>
      </c>
      <c r="X2253" s="493" t="n">
        <v>847.8</v>
      </c>
      <c r="Y2253" s="493" t="n">
        <v>0</v>
      </c>
      <c r="Z2253" s="493" t="n">
        <v>3033.9</v>
      </c>
      <c r="AA2253" s="493" t="n">
        <v>4128.75</v>
      </c>
      <c r="AB2253" s="493" t="n">
        <v>967.8</v>
      </c>
      <c r="AC2253" s="493" t="n">
        <v>1088.4</v>
      </c>
      <c r="AD2253" s="493" t="n">
        <v>6513</v>
      </c>
      <c r="AE2253" s="493" t="n">
        <v>5879.4</v>
      </c>
      <c r="AF2253" s="493" t="n">
        <v>3245.4</v>
      </c>
      <c r="AG2253" s="493" t="n">
        <v>4153.5</v>
      </c>
      <c r="AH2253" s="493" t="n">
        <v>3606.3</v>
      </c>
      <c r="AI2253" s="493" t="n">
        <v>4213.8</v>
      </c>
      <c r="AJ2253" s="493" t="n">
        <v>5346.45</v>
      </c>
      <c r="AK2253" s="493" t="n">
        <v>2406.3</v>
      </c>
      <c r="AL2253" s="493" t="n">
        <v>3436.95</v>
      </c>
      <c r="AM2253" s="493" t="n">
        <v>5401.95</v>
      </c>
      <c r="AN2253" s="493" t="n">
        <v>9743.530000000001</v>
      </c>
      <c r="AO2253" s="493" t="n">
        <v>5807.97</v>
      </c>
      <c r="AP2253" s="493" t="n">
        <v>3491.74</v>
      </c>
      <c r="AQ2253" s="493" t="n">
        <v>5480.17</v>
      </c>
      <c r="AR2253" s="493" t="n">
        <v>4820.16</v>
      </c>
      <c r="AS2253" s="493" t="n">
        <v>5954.92</v>
      </c>
      <c r="AT2253" s="493" t="n">
        <v>2586.32</v>
      </c>
      <c r="AU2253" s="493" t="n">
        <v>4149.45</v>
      </c>
      <c r="AV2253" s="493" t="n">
        <v>1964.7</v>
      </c>
      <c r="AW2253" s="493" t="n">
        <v>4880.18</v>
      </c>
      <c r="AX2253" s="493" t="n">
        <v>2849.4</v>
      </c>
      <c r="AY2253" s="493" t="n">
        <v>6253.74</v>
      </c>
      <c r="AZ2253" s="493" t="n">
        <v>1950.24</v>
      </c>
      <c r="BA2253" s="493" t="n">
        <v>5426.49</v>
      </c>
      <c r="BB2253" s="493" t="n">
        <v>3780.51</v>
      </c>
      <c r="BC2253" s="493" t="n">
        <v>4411.76</v>
      </c>
      <c r="BD2253" s="493" t="n">
        <v>2744.14</v>
      </c>
      <c r="BE2253" s="493" t="n">
        <v>2451</v>
      </c>
      <c r="BF2253" s="493" t="n">
        <v>3116.1</v>
      </c>
      <c r="BG2253" s="493" t="n">
        <v>1964.17</v>
      </c>
      <c r="BH2253" s="493" t="n">
        <v>1860</v>
      </c>
      <c r="BI2253" s="493" t="n">
        <v>3146.07</v>
      </c>
      <c r="BJ2253" s="493" t="n">
        <v>2363.85</v>
      </c>
      <c r="BK2253" s="493" t="n">
        <v>2122.75</v>
      </c>
      <c r="BL2253" s="493" t="n">
        <v>3814.97</v>
      </c>
      <c r="BM2253" s="493" t="n">
        <v>1791.75</v>
      </c>
      <c r="BN2253" s="493" t="n">
        <v>2086.18</v>
      </c>
      <c r="BO2253" s="493" t="n">
        <v>4591.63</v>
      </c>
      <c r="BP2253" s="493" t="n">
        <v>7237.49</v>
      </c>
      <c r="BQ2253" s="493" t="n">
        <v>6403.14</v>
      </c>
      <c r="BR2253" s="493" t="n">
        <v>4299.09</v>
      </c>
      <c r="BS2253" s="493" t="n">
        <v>6272.4</v>
      </c>
      <c r="BT2253" s="493" t="n">
        <v>4706.06</v>
      </c>
      <c r="BU2253" s="493" t="n">
        <v>13867.29</v>
      </c>
      <c r="BV2253" s="493" t="n">
        <v>9418.34</v>
      </c>
      <c r="BW2253" s="493" t="n">
        <v>5127.37</v>
      </c>
    </row>
    <row r="2254">
      <c r="A2254" t="inlineStr">
        <is>
          <t>[C9D1] Angiotensin-II 길항제, 고혈압제 (C2) 혹은 이뇨제 복합제제</t>
        </is>
      </c>
      <c r="B2254" t="inlineStr">
        <is>
          <t>셀트리온제약</t>
        </is>
      </c>
      <c r="C2254" t="inlineStr">
        <is>
          <t>셀미 플러스</t>
        </is>
      </c>
      <c r="D2254" t="inlineStr">
        <is>
          <t>셀트리온제약</t>
        </is>
      </c>
      <c r="E2254" t="inlineStr">
        <is>
          <t>hydrochlorothiazide,  telmisartan</t>
        </is>
      </c>
      <c r="F2254" t="inlineStr">
        <is>
          <t>병원</t>
        </is>
      </c>
      <c r="G2254" t="inlineStr">
        <is>
          <t>Generic</t>
        </is>
      </c>
      <c r="H2254" s="493" t="n">
        <v>440.1</v>
      </c>
      <c r="I2254" s="493" t="n">
        <v>79.2</v>
      </c>
      <c r="J2254" s="493" t="n">
        <v>244.2</v>
      </c>
      <c r="K2254" s="493" t="n">
        <v>279.9</v>
      </c>
      <c r="L2254" s="493" t="n">
        <v>120.6</v>
      </c>
      <c r="M2254" s="493" t="n">
        <v>356.1</v>
      </c>
      <c r="N2254" s="493" t="n">
        <v>120.6</v>
      </c>
      <c r="O2254" s="493" t="n">
        <v>78.59999999999999</v>
      </c>
      <c r="P2254" s="493" t="n">
        <v>1146.66</v>
      </c>
      <c r="Q2254" s="493" t="n">
        <v>639.2</v>
      </c>
      <c r="R2254" s="493" t="n">
        <v>998.64</v>
      </c>
      <c r="S2254" s="493" t="n">
        <v>1368.2</v>
      </c>
      <c r="T2254" s="493" t="n">
        <v>831.5</v>
      </c>
      <c r="U2254" s="493" t="n">
        <v>73.8</v>
      </c>
      <c r="V2254" s="493" t="n">
        <v>350.7</v>
      </c>
      <c r="W2254" s="493" t="n">
        <v>288</v>
      </c>
      <c r="X2254" s="493" t="n">
        <v>1304.4</v>
      </c>
      <c r="Y2254" s="493" t="n">
        <v>193.2</v>
      </c>
      <c r="Z2254" s="493" t="n">
        <v>184.2</v>
      </c>
      <c r="AA2254" s="493" t="n">
        <v>813.6</v>
      </c>
      <c r="AB2254" s="493" t="n">
        <v>57.6</v>
      </c>
      <c r="AC2254" s="493" t="n">
        <v>84.8</v>
      </c>
      <c r="AD2254" s="493" t="n">
        <v>828.76</v>
      </c>
      <c r="AE2254" s="493" t="n">
        <v>1226.25</v>
      </c>
      <c r="AF2254" s="493" t="n">
        <v>1745.04</v>
      </c>
      <c r="AG2254" s="493" t="n">
        <v>996.64</v>
      </c>
      <c r="AH2254" s="493" t="n">
        <v>616</v>
      </c>
      <c r="AI2254" s="493" t="n">
        <v>3197.68</v>
      </c>
      <c r="AJ2254" s="493" t="n">
        <v>3342.7</v>
      </c>
      <c r="AK2254" s="493" t="n">
        <v>2523.08</v>
      </c>
      <c r="AL2254" s="493" t="n">
        <v>5822.7</v>
      </c>
      <c r="AM2254" s="493" t="n">
        <v>262.08</v>
      </c>
      <c r="AN2254" s="493" t="n">
        <v>4553.4</v>
      </c>
      <c r="AO2254" s="493" t="n">
        <v>3672.1</v>
      </c>
      <c r="AP2254" s="493" t="n">
        <v>1703.1</v>
      </c>
      <c r="AQ2254" s="493" t="n">
        <v>2308.4</v>
      </c>
      <c r="AR2254" s="493" t="n">
        <v>5444.7</v>
      </c>
      <c r="AS2254" s="493" t="n">
        <v>2730.3</v>
      </c>
      <c r="AT2254" s="493" t="n">
        <v>2241.38</v>
      </c>
      <c r="AU2254" s="493" t="n">
        <v>4406.6</v>
      </c>
      <c r="AV2254" s="493" t="n">
        <v>6579.9</v>
      </c>
      <c r="AW2254" s="493" t="n">
        <v>12406.22</v>
      </c>
      <c r="AX2254" s="493" t="n">
        <v>8882.360000000001</v>
      </c>
      <c r="AY2254" s="493" t="n">
        <v>6102.82</v>
      </c>
      <c r="AZ2254" s="493" t="n">
        <v>8159.74</v>
      </c>
      <c r="BA2254" s="493" t="n">
        <v>10163.2</v>
      </c>
      <c r="BB2254" s="493" t="n">
        <v>5048.47</v>
      </c>
      <c r="BC2254" s="493" t="n">
        <v>11012.61</v>
      </c>
      <c r="BD2254" s="493" t="n">
        <v>8437.799999999999</v>
      </c>
      <c r="BE2254" s="493" t="n">
        <v>2856.86</v>
      </c>
      <c r="BF2254" s="493" t="n">
        <v>9555.9</v>
      </c>
      <c r="BG2254" s="493" t="n">
        <v>10870.67</v>
      </c>
      <c r="BH2254" s="493" t="n">
        <v>3821.9</v>
      </c>
      <c r="BI2254" s="493" t="n">
        <v>6982.34</v>
      </c>
      <c r="BJ2254" s="493" t="n">
        <v>8350.85</v>
      </c>
      <c r="BK2254" s="493" t="n">
        <v>5677.74</v>
      </c>
      <c r="BL2254" s="493" t="n">
        <v>7013.4</v>
      </c>
      <c r="BM2254" s="493" t="n">
        <v>6542.7</v>
      </c>
      <c r="BN2254" s="493" t="n">
        <v>5311.19</v>
      </c>
      <c r="BO2254" s="493" t="n">
        <v>8747.1</v>
      </c>
      <c r="BP2254" s="493" t="n">
        <v>7695.6</v>
      </c>
      <c r="BQ2254" s="493" t="n">
        <v>3750.9</v>
      </c>
      <c r="BR2254" s="493" t="n">
        <v>5850.2</v>
      </c>
      <c r="BS2254" s="493" t="n">
        <v>8027.21</v>
      </c>
      <c r="BT2254" s="493" t="n">
        <v>2930.7</v>
      </c>
      <c r="BU2254" s="493" t="n">
        <v>5989.5</v>
      </c>
      <c r="BV2254" s="493" t="n">
        <v>8237.75</v>
      </c>
      <c r="BW2254" s="493" t="n">
        <v>3301.06</v>
      </c>
    </row>
    <row r="2255">
      <c r="A2255" t="inlineStr">
        <is>
          <t>[C9D1] Angiotensin-II 길항제, 고혈압제 (C2) 혹은 이뇨제 복합제제</t>
        </is>
      </c>
      <c r="B2255" t="inlineStr">
        <is>
          <t>셀트리온제약</t>
        </is>
      </c>
      <c r="C2255" t="inlineStr">
        <is>
          <t>셀미 플러스</t>
        </is>
      </c>
      <c r="D2255" t="inlineStr">
        <is>
          <t>셀트리온제약</t>
        </is>
      </c>
      <c r="E2255" t="inlineStr">
        <is>
          <t>hydrochlorothiazide,  telmisartan</t>
        </is>
      </c>
      <c r="F2255" t="inlineStr">
        <is>
          <t>의원</t>
        </is>
      </c>
      <c r="G2255" t="inlineStr">
        <is>
          <t>Generic</t>
        </is>
      </c>
      <c r="H2255" s="493" t="n">
        <v>24655.7</v>
      </c>
      <c r="I2255" s="493" t="n">
        <v>25710.12</v>
      </c>
      <c r="J2255" s="493" t="n">
        <v>33298.14</v>
      </c>
      <c r="K2255" s="493" t="n">
        <v>33746.33</v>
      </c>
      <c r="L2255" s="493" t="n">
        <v>32526.59</v>
      </c>
      <c r="M2255" s="493" t="n">
        <v>38993.56</v>
      </c>
      <c r="N2255" s="493" t="n">
        <v>34980.17</v>
      </c>
      <c r="O2255" s="493" t="n">
        <v>42108.92</v>
      </c>
      <c r="P2255" s="493" t="n">
        <v>41222.46</v>
      </c>
      <c r="Q2255" s="493" t="n">
        <v>42722.7</v>
      </c>
      <c r="R2255" s="493" t="n">
        <v>69659.62</v>
      </c>
      <c r="S2255" s="493" t="n">
        <v>182262.06</v>
      </c>
      <c r="T2255" s="493" t="n">
        <v>142811.56</v>
      </c>
      <c r="U2255" s="493" t="n">
        <v>119273.74</v>
      </c>
      <c r="V2255" s="493" t="n">
        <v>143514.36</v>
      </c>
      <c r="W2255" s="493" t="n">
        <v>162050.5</v>
      </c>
      <c r="X2255" s="493" t="n">
        <v>152165.96</v>
      </c>
      <c r="Y2255" s="493" t="n">
        <v>145363</v>
      </c>
      <c r="Z2255" s="493" t="n">
        <v>145884.46</v>
      </c>
      <c r="AA2255" s="493" t="n">
        <v>156928.88</v>
      </c>
      <c r="AB2255" s="493" t="n">
        <v>148310.08</v>
      </c>
      <c r="AC2255" s="493" t="n">
        <v>161393.61</v>
      </c>
      <c r="AD2255" s="493" t="n">
        <v>154851.64</v>
      </c>
      <c r="AE2255" s="493" t="n">
        <v>167949.19</v>
      </c>
      <c r="AF2255" s="493" t="n">
        <v>167633.3</v>
      </c>
      <c r="AG2255" s="493" t="n">
        <v>164417.83</v>
      </c>
      <c r="AH2255" s="493" t="n">
        <v>185257.76</v>
      </c>
      <c r="AI2255" s="493" t="n">
        <v>171338.99</v>
      </c>
      <c r="AJ2255" s="493" t="n">
        <v>186852.61</v>
      </c>
      <c r="AK2255" s="493" t="n">
        <v>184616.78</v>
      </c>
      <c r="AL2255" s="493" t="n">
        <v>173043.1</v>
      </c>
      <c r="AM2255" s="493" t="n">
        <v>183587.6</v>
      </c>
      <c r="AN2255" s="493" t="n">
        <v>178323.08</v>
      </c>
      <c r="AO2255" s="493" t="n">
        <v>176726.9</v>
      </c>
      <c r="AP2255" s="493" t="n">
        <v>173253.77</v>
      </c>
      <c r="AQ2255" s="493" t="n">
        <v>190091.38</v>
      </c>
      <c r="AR2255" s="493" t="n">
        <v>198357.87</v>
      </c>
      <c r="AS2255" s="493" t="n">
        <v>194887.43</v>
      </c>
      <c r="AT2255" s="493" t="n">
        <v>199305.69</v>
      </c>
      <c r="AU2255" s="493" t="n">
        <v>216730.12</v>
      </c>
      <c r="AV2255" s="493" t="n">
        <v>220089.69</v>
      </c>
      <c r="AW2255" s="493" t="n">
        <v>214023.78</v>
      </c>
      <c r="AX2255" s="493" t="n">
        <v>232033.27</v>
      </c>
      <c r="AY2255" s="493" t="n">
        <v>242794.22</v>
      </c>
      <c r="AZ2255" s="493" t="n">
        <v>232272.1</v>
      </c>
      <c r="BA2255" s="493" t="n">
        <v>241791.15</v>
      </c>
      <c r="BB2255" s="493" t="n">
        <v>237490.4</v>
      </c>
      <c r="BC2255" s="493" t="n">
        <v>241258.27</v>
      </c>
      <c r="BD2255" s="493" t="n">
        <v>242735.79</v>
      </c>
      <c r="BE2255" s="493" t="n">
        <v>224960.05</v>
      </c>
      <c r="BF2255" s="493" t="n">
        <v>226673.56</v>
      </c>
      <c r="BG2255" s="493" t="n">
        <v>232923.41</v>
      </c>
      <c r="BH2255" s="493" t="n">
        <v>238041.7</v>
      </c>
      <c r="BI2255" s="493" t="n">
        <v>227149.76</v>
      </c>
      <c r="BJ2255" s="493" t="n">
        <v>246094.41</v>
      </c>
      <c r="BK2255" s="493" t="n">
        <v>230898.28</v>
      </c>
      <c r="BL2255" s="493" t="n">
        <v>263880.83</v>
      </c>
      <c r="BM2255" s="493" t="n">
        <v>248602.6</v>
      </c>
      <c r="BN2255" s="493" t="n">
        <v>236043.7</v>
      </c>
      <c r="BO2255" s="493" t="n">
        <v>253410.65</v>
      </c>
      <c r="BP2255" s="493" t="n">
        <v>271052.39</v>
      </c>
      <c r="BQ2255" s="493" t="n">
        <v>234359.33</v>
      </c>
      <c r="BR2255" s="493" t="n">
        <v>275675.47</v>
      </c>
      <c r="BS2255" s="493" t="n">
        <v>259507.84</v>
      </c>
      <c r="BT2255" s="493" t="n">
        <v>262185.11</v>
      </c>
      <c r="BU2255" s="493" t="n">
        <v>267551.99</v>
      </c>
      <c r="BV2255" s="493" t="n">
        <v>283046.72</v>
      </c>
      <c r="BW2255" s="493" t="n">
        <v>262831.95</v>
      </c>
    </row>
    <row r="2256">
      <c r="A2256" t="inlineStr">
        <is>
          <t>[C9D1] Angiotensin-II 길항제, 고혈압제 (C2) 혹은 이뇨제 복합제제</t>
        </is>
      </c>
      <c r="B2256" t="inlineStr">
        <is>
          <t>셀트리온제약</t>
        </is>
      </c>
      <c r="C2256" t="inlineStr">
        <is>
          <t>셀미 플러스</t>
        </is>
      </c>
      <c r="D2256" t="inlineStr">
        <is>
          <t>셀트리온제약</t>
        </is>
      </c>
      <c r="E2256" t="inlineStr">
        <is>
          <t>hydrochlorothiazide,  telmisartan</t>
        </is>
      </c>
      <c r="F2256" t="inlineStr">
        <is>
          <t>보건소</t>
        </is>
      </c>
      <c r="G2256" t="inlineStr">
        <is>
          <t>Generic</t>
        </is>
      </c>
      <c r="H2256" s="493" t="n">
        <v>2377.5</v>
      </c>
      <c r="I2256" s="493" t="n">
        <v>2607</v>
      </c>
      <c r="J2256" s="493" t="n">
        <v>3363.6</v>
      </c>
      <c r="K2256" s="493" t="n">
        <v>2200.2</v>
      </c>
      <c r="L2256" s="493" t="n">
        <v>1766.1</v>
      </c>
      <c r="M2256" s="493" t="n">
        <v>2303.4</v>
      </c>
      <c r="N2256" s="493" t="n">
        <v>769.5</v>
      </c>
      <c r="O2256" s="493" t="n">
        <v>1437</v>
      </c>
      <c r="P2256" s="493" t="n">
        <v>789.6</v>
      </c>
      <c r="Q2256" s="493" t="n">
        <v>909</v>
      </c>
      <c r="R2256" s="493" t="n">
        <v>1606.47</v>
      </c>
      <c r="S2256" s="493" t="n">
        <v>1740.6</v>
      </c>
      <c r="T2256" s="493" t="n">
        <v>1649.55</v>
      </c>
      <c r="U2256" s="493" t="n">
        <v>1511.76</v>
      </c>
      <c r="V2256" s="493" t="n">
        <v>3129.3</v>
      </c>
      <c r="W2256" s="493" t="n">
        <v>1457.7</v>
      </c>
      <c r="X2256" s="493" t="n">
        <v>2881.61</v>
      </c>
      <c r="Y2256" s="493" t="n">
        <v>3181.5</v>
      </c>
      <c r="Z2256" s="493" t="n">
        <v>4266</v>
      </c>
      <c r="AA2256" s="493" t="n">
        <v>4988.1</v>
      </c>
      <c r="AB2256" s="493" t="n">
        <v>3758.7</v>
      </c>
      <c r="AC2256" s="493" t="n">
        <v>5039.99</v>
      </c>
      <c r="AD2256" s="493" t="n">
        <v>5350.59</v>
      </c>
      <c r="AE2256" s="493" t="n">
        <v>4601.41</v>
      </c>
      <c r="AF2256" s="493" t="n">
        <v>5561.53</v>
      </c>
      <c r="AG2256" s="493" t="n">
        <v>3534.93</v>
      </c>
      <c r="AH2256" s="493" t="n">
        <v>5364.54</v>
      </c>
      <c r="AI2256" s="493" t="n">
        <v>3638.94</v>
      </c>
      <c r="AJ2256" s="493" t="n">
        <v>3823.97</v>
      </c>
      <c r="AK2256" s="493" t="n">
        <v>4612.7</v>
      </c>
      <c r="AL2256" s="493" t="n">
        <v>5766.6</v>
      </c>
      <c r="AM2256" s="493" t="n">
        <v>2540.1</v>
      </c>
      <c r="AN2256" s="493" t="n">
        <v>3573.17</v>
      </c>
      <c r="AO2256" s="493" t="n">
        <v>9135.299999999999</v>
      </c>
      <c r="AP2256" s="493" t="n">
        <v>4292.54</v>
      </c>
      <c r="AQ2256" s="493" t="n">
        <v>5453.8</v>
      </c>
      <c r="AR2256" s="493" t="n">
        <v>5061.58</v>
      </c>
      <c r="AS2256" s="493" t="n">
        <v>4509.6</v>
      </c>
      <c r="AT2256" s="493" t="n">
        <v>2437.27</v>
      </c>
      <c r="AU2256" s="493" t="n">
        <v>4565.52</v>
      </c>
      <c r="AV2256" s="493" t="n">
        <v>2930.7</v>
      </c>
      <c r="AW2256" s="493" t="n">
        <v>4810.5</v>
      </c>
      <c r="AX2256" s="493" t="n">
        <v>8011.84</v>
      </c>
      <c r="AY2256" s="493" t="n">
        <v>5084.32</v>
      </c>
      <c r="AZ2256" s="493" t="n">
        <v>8652.9</v>
      </c>
      <c r="BA2256" s="493" t="n">
        <v>3996.3</v>
      </c>
      <c r="BB2256" s="493" t="n">
        <v>10144.2</v>
      </c>
      <c r="BC2256" s="493" t="n">
        <v>7529.82</v>
      </c>
      <c r="BD2256" s="493" t="n">
        <v>6403.8</v>
      </c>
      <c r="BE2256" s="493" t="n">
        <v>11124.6</v>
      </c>
      <c r="BF2256" s="493" t="n">
        <v>6978.3</v>
      </c>
      <c r="BG2256" s="493" t="n">
        <v>10689.9</v>
      </c>
      <c r="BH2256" s="493" t="n">
        <v>2324.1</v>
      </c>
      <c r="BI2256" s="493" t="n">
        <v>9173.4</v>
      </c>
      <c r="BJ2256" s="493" t="n">
        <v>5174.26</v>
      </c>
      <c r="BK2256" s="493" t="n">
        <v>2801.7</v>
      </c>
      <c r="BL2256" s="493" t="n">
        <v>8945.4</v>
      </c>
      <c r="BM2256" s="493" t="n">
        <v>3042.56</v>
      </c>
      <c r="BN2256" s="493" t="n">
        <v>5671.2</v>
      </c>
      <c r="BO2256" s="493" t="n">
        <v>4054.76</v>
      </c>
      <c r="BP2256" s="493" t="n">
        <v>6664.5</v>
      </c>
      <c r="BQ2256" s="493" t="n">
        <v>2926.5</v>
      </c>
      <c r="BR2256" s="493" t="n">
        <v>9338.1</v>
      </c>
      <c r="BS2256" s="493" t="n">
        <v>2474.7</v>
      </c>
      <c r="BT2256" s="493" t="n">
        <v>19159.8</v>
      </c>
      <c r="BU2256" s="493" t="n">
        <v>6412.2</v>
      </c>
      <c r="BV2256" s="493" t="n">
        <v>3852.6</v>
      </c>
      <c r="BW2256" s="493" t="n">
        <v>17163.6</v>
      </c>
    </row>
    <row r="2257">
      <c r="A2257" t="inlineStr">
        <is>
          <t>[C9D1] Angiotensin-II 길항제, 고혈압제 (C2) 혹은 이뇨제 복합제제</t>
        </is>
      </c>
      <c r="B2257" t="inlineStr">
        <is>
          <t>셀트리온제약</t>
        </is>
      </c>
      <c r="C2257" t="inlineStr">
        <is>
          <t>셀프로벨 플러스</t>
        </is>
      </c>
      <c r="D2257" t="inlineStr">
        <is>
          <t>셀트리온제약</t>
        </is>
      </c>
      <c r="E2257" t="inlineStr">
        <is>
          <t>hydrochlorothiazide,  irbesartan</t>
        </is>
      </c>
      <c r="F2257" t="inlineStr">
        <is>
          <t>종합병원</t>
        </is>
      </c>
      <c r="G2257" t="inlineStr">
        <is>
          <t>Generic</t>
        </is>
      </c>
      <c r="H2257" s="493" t="n">
        <v>336</v>
      </c>
      <c r="I2257" s="493" t="n">
        <v>784</v>
      </c>
      <c r="J2257" s="493" t="n">
        <v>2519.09</v>
      </c>
      <c r="K2257" s="493" t="n">
        <v>2908.92</v>
      </c>
      <c r="L2257" s="493" t="n">
        <v>0</v>
      </c>
      <c r="M2257" s="493" t="n">
        <v>2184</v>
      </c>
      <c r="N2257" s="493" t="n">
        <v>2072</v>
      </c>
      <c r="O2257" s="493" t="n">
        <v>336</v>
      </c>
      <c r="P2257" s="493" t="n">
        <v>1286.46</v>
      </c>
      <c r="Q2257" s="493" t="n">
        <v>1260</v>
      </c>
      <c r="R2257" s="493" t="n">
        <v>3368</v>
      </c>
      <c r="S2257" s="493" t="n">
        <v>1904</v>
      </c>
      <c r="T2257" s="493" t="n">
        <v>252</v>
      </c>
      <c r="U2257" s="493" t="n">
        <v>1792</v>
      </c>
      <c r="V2257" s="493" t="n">
        <v>4622</v>
      </c>
      <c r="W2257" s="493" t="n">
        <v>1120</v>
      </c>
      <c r="X2257" s="493" t="n">
        <v>1078</v>
      </c>
      <c r="Y2257" s="493" t="n">
        <v>2464</v>
      </c>
      <c r="Z2257" s="493" t="n">
        <v>1494</v>
      </c>
      <c r="AA2257" s="493" t="n">
        <v>1265.04</v>
      </c>
      <c r="AB2257" s="493" t="n">
        <v>1680</v>
      </c>
      <c r="AC2257" s="493" t="n">
        <v>3611.32</v>
      </c>
      <c r="AD2257" s="493" t="n">
        <v>3236</v>
      </c>
      <c r="AE2257" s="493" t="n">
        <v>1494.76</v>
      </c>
      <c r="AF2257" s="493" t="n">
        <v>3078.64</v>
      </c>
      <c r="AG2257" s="493" t="n">
        <v>5851.96</v>
      </c>
      <c r="AH2257" s="493" t="n">
        <v>4984.82</v>
      </c>
      <c r="AI2257" s="493" t="n">
        <v>2028.92</v>
      </c>
      <c r="AJ2257" s="493" t="n">
        <v>3714.82</v>
      </c>
      <c r="AK2257" s="493" t="n">
        <v>2728.9</v>
      </c>
      <c r="AL2257" s="493" t="n">
        <v>7323</v>
      </c>
      <c r="AM2257" s="493" t="n">
        <v>3728</v>
      </c>
      <c r="AN2257" s="493" t="n">
        <v>1208.12</v>
      </c>
      <c r="AO2257" s="493" t="n">
        <v>3597.44</v>
      </c>
      <c r="AP2257" s="493" t="n">
        <v>2146.66</v>
      </c>
      <c r="AQ2257" s="493" t="n">
        <v>1008</v>
      </c>
      <c r="AR2257" s="493" t="n">
        <v>5335.4</v>
      </c>
      <c r="AS2257" s="493" t="n">
        <v>1818.88</v>
      </c>
      <c r="AT2257" s="493" t="n">
        <v>3336</v>
      </c>
      <c r="AU2257" s="493" t="n">
        <v>1692</v>
      </c>
      <c r="AV2257" s="493" t="n">
        <v>1824</v>
      </c>
      <c r="AW2257" s="493" t="n">
        <v>4256</v>
      </c>
      <c r="AX2257" s="493" t="n">
        <v>1984</v>
      </c>
      <c r="AY2257" s="493" t="n">
        <v>560</v>
      </c>
      <c r="AZ2257" s="493" t="n">
        <v>1612</v>
      </c>
      <c r="BA2257" s="493" t="n">
        <v>1737.4</v>
      </c>
      <c r="BB2257" s="493" t="n">
        <v>1277.93</v>
      </c>
      <c r="BC2257" s="493" t="n">
        <v>2660.56</v>
      </c>
      <c r="BD2257" s="493" t="n">
        <v>4281.4</v>
      </c>
      <c r="BE2257" s="493" t="n">
        <v>2238.6</v>
      </c>
      <c r="BF2257" s="493" t="n">
        <v>1648.9</v>
      </c>
      <c r="BG2257" s="493" t="n">
        <v>0</v>
      </c>
      <c r="BH2257" s="493" t="n">
        <v>2868</v>
      </c>
      <c r="BI2257" s="493" t="n">
        <v>1036</v>
      </c>
      <c r="BJ2257" s="493" t="n">
        <v>3199.22</v>
      </c>
      <c r="BK2257" s="493" t="n">
        <v>896</v>
      </c>
      <c r="BL2257" s="493" t="n">
        <v>2341.84</v>
      </c>
      <c r="BM2257" s="493" t="n">
        <v>2116</v>
      </c>
      <c r="BN2257" s="493" t="n">
        <v>1036</v>
      </c>
      <c r="BO2257" s="493" t="n">
        <v>2716</v>
      </c>
      <c r="BP2257" s="493" t="n">
        <v>2695.28</v>
      </c>
      <c r="BQ2257" s="493" t="n">
        <v>2152.75</v>
      </c>
      <c r="BR2257" s="493" t="n">
        <v>1544.48</v>
      </c>
      <c r="BS2257" s="493" t="n">
        <v>2072</v>
      </c>
      <c r="BT2257" s="493" t="n">
        <v>2688.56</v>
      </c>
      <c r="BU2257" s="493" t="n">
        <v>1904</v>
      </c>
      <c r="BV2257" s="493" t="n">
        <v>2912</v>
      </c>
      <c r="BW2257" s="493" t="n">
        <v>2076</v>
      </c>
    </row>
    <row r="2258">
      <c r="A2258" t="inlineStr">
        <is>
          <t>[C9D1] Angiotensin-II 길항제, 고혈압제 (C2) 혹은 이뇨제 복합제제</t>
        </is>
      </c>
      <c r="B2258" t="inlineStr">
        <is>
          <t>셀트리온제약</t>
        </is>
      </c>
      <c r="C2258" t="inlineStr">
        <is>
          <t>셀프로벨 플러스</t>
        </is>
      </c>
      <c r="D2258" t="inlineStr">
        <is>
          <t>셀트리온제약</t>
        </is>
      </c>
      <c r="E2258" t="inlineStr">
        <is>
          <t>hydrochlorothiazide,  irbesartan</t>
        </is>
      </c>
      <c r="F2258" t="inlineStr">
        <is>
          <t>병원</t>
        </is>
      </c>
      <c r="G2258" t="inlineStr">
        <is>
          <t>Generic</t>
        </is>
      </c>
      <c r="H2258" s="493" t="n">
        <v>0</v>
      </c>
      <c r="I2258" s="493" t="n">
        <v>0</v>
      </c>
      <c r="J2258" s="493" t="n">
        <v>623.7</v>
      </c>
      <c r="K2258" s="493" t="n">
        <v>158.02</v>
      </c>
      <c r="L2258" s="493" t="n">
        <v>173.64</v>
      </c>
      <c r="M2258" s="493" t="n">
        <v>215.04</v>
      </c>
      <c r="N2258" s="493" t="n">
        <v>185.1</v>
      </c>
      <c r="O2258" s="493" t="n">
        <v>1934.7</v>
      </c>
      <c r="P2258" s="493" t="n">
        <v>808.71</v>
      </c>
      <c r="Q2258" s="493" t="n">
        <v>1362.06</v>
      </c>
      <c r="R2258" s="493" t="n">
        <v>2059.54</v>
      </c>
      <c r="S2258" s="493" t="n">
        <v>2829.86</v>
      </c>
      <c r="T2258" s="493" t="n">
        <v>2153.9</v>
      </c>
      <c r="U2258" s="493" t="n">
        <v>1869.7</v>
      </c>
      <c r="V2258" s="493" t="n">
        <v>3112.98</v>
      </c>
      <c r="W2258" s="493" t="n">
        <v>1601</v>
      </c>
      <c r="X2258" s="493" t="n">
        <v>2367.43</v>
      </c>
      <c r="Y2258" s="493" t="n">
        <v>2845.43</v>
      </c>
      <c r="Z2258" s="493" t="n">
        <v>3375</v>
      </c>
      <c r="AA2258" s="493" t="n">
        <v>3188.61</v>
      </c>
      <c r="AB2258" s="493" t="n">
        <v>2791.45</v>
      </c>
      <c r="AC2258" s="493" t="n">
        <v>2259.3</v>
      </c>
      <c r="AD2258" s="493" t="n">
        <v>3921.84</v>
      </c>
      <c r="AE2258" s="493" t="n">
        <v>1746.31</v>
      </c>
      <c r="AF2258" s="493" t="n">
        <v>2712.71</v>
      </c>
      <c r="AG2258" s="493" t="n">
        <v>3378.57</v>
      </c>
      <c r="AH2258" s="493" t="n">
        <v>2513.49</v>
      </c>
      <c r="AI2258" s="493" t="n">
        <v>2412.46</v>
      </c>
      <c r="AJ2258" s="493" t="n">
        <v>2864.4</v>
      </c>
      <c r="AK2258" s="493" t="n">
        <v>2605.76</v>
      </c>
      <c r="AL2258" s="493" t="n">
        <v>2429.05</v>
      </c>
      <c r="AM2258" s="493" t="n">
        <v>1118.7</v>
      </c>
      <c r="AN2258" s="493" t="n">
        <v>1961.7</v>
      </c>
      <c r="AO2258" s="493" t="n">
        <v>1687.23</v>
      </c>
      <c r="AP2258" s="493" t="n">
        <v>2514.9</v>
      </c>
      <c r="AQ2258" s="493" t="n">
        <v>3067.7</v>
      </c>
      <c r="AR2258" s="493" t="n">
        <v>2438.4</v>
      </c>
      <c r="AS2258" s="493" t="n">
        <v>1564.36</v>
      </c>
      <c r="AT2258" s="493" t="n">
        <v>2444.96</v>
      </c>
      <c r="AU2258" s="493" t="n">
        <v>2676.76</v>
      </c>
      <c r="AV2258" s="493" t="n">
        <v>2702.72</v>
      </c>
      <c r="AW2258" s="493" t="n">
        <v>2563.07</v>
      </c>
      <c r="AX2258" s="493" t="n">
        <v>2929.84</v>
      </c>
      <c r="AY2258" s="493" t="n">
        <v>2678.7</v>
      </c>
      <c r="AZ2258" s="493" t="n">
        <v>2474.64</v>
      </c>
      <c r="BA2258" s="493" t="n">
        <v>2473.14</v>
      </c>
      <c r="BB2258" s="493" t="n">
        <v>2422.09</v>
      </c>
      <c r="BC2258" s="493" t="n">
        <v>1829.38</v>
      </c>
      <c r="BD2258" s="493" t="n">
        <v>2094.92</v>
      </c>
      <c r="BE2258" s="493" t="n">
        <v>2163.61</v>
      </c>
      <c r="BF2258" s="493" t="n">
        <v>1466</v>
      </c>
      <c r="BG2258" s="493" t="n">
        <v>1726.28</v>
      </c>
      <c r="BH2258" s="493" t="n">
        <v>1740.46</v>
      </c>
      <c r="BI2258" s="493" t="n">
        <v>1521.06</v>
      </c>
      <c r="BJ2258" s="493" t="n">
        <v>1575.6</v>
      </c>
      <c r="BK2258" s="493" t="n">
        <v>1957.24</v>
      </c>
      <c r="BL2258" s="493" t="n">
        <v>2121.3</v>
      </c>
      <c r="BM2258" s="493" t="n">
        <v>1526.24</v>
      </c>
      <c r="BN2258" s="493" t="n">
        <v>1912.88</v>
      </c>
      <c r="BO2258" s="493" t="n">
        <v>2255.9</v>
      </c>
      <c r="BP2258" s="493" t="n">
        <v>2330.34</v>
      </c>
      <c r="BQ2258" s="493" t="n">
        <v>2593.4</v>
      </c>
      <c r="BR2258" s="493" t="n">
        <v>5545.36</v>
      </c>
      <c r="BS2258" s="493" t="n">
        <v>2577.1</v>
      </c>
      <c r="BT2258" s="493" t="n">
        <v>2090.28</v>
      </c>
      <c r="BU2258" s="493" t="n">
        <v>3660.08</v>
      </c>
      <c r="BV2258" s="493" t="n">
        <v>2145.56</v>
      </c>
      <c r="BW2258" s="493" t="n">
        <v>3367.56</v>
      </c>
    </row>
    <row r="2259">
      <c r="A2259" t="inlineStr">
        <is>
          <t>[C9D1] Angiotensin-II 길항제, 고혈압제 (C2) 혹은 이뇨제 복합제제</t>
        </is>
      </c>
      <c r="B2259" t="inlineStr">
        <is>
          <t>셀트리온제약</t>
        </is>
      </c>
      <c r="C2259" t="inlineStr">
        <is>
          <t>셀프로벨 플러스</t>
        </is>
      </c>
      <c r="D2259" t="inlineStr">
        <is>
          <t>셀트리온제약</t>
        </is>
      </c>
      <c r="E2259" t="inlineStr">
        <is>
          <t>hydrochlorothiazide,  irbesartan</t>
        </is>
      </c>
      <c r="F2259" t="inlineStr">
        <is>
          <t>의원</t>
        </is>
      </c>
      <c r="G2259" t="inlineStr">
        <is>
          <t>Generic</t>
        </is>
      </c>
      <c r="H2259" s="493" t="n">
        <v>20870.84</v>
      </c>
      <c r="I2259" s="493" t="n">
        <v>16359.46</v>
      </c>
      <c r="J2259" s="493" t="n">
        <v>17536.6</v>
      </c>
      <c r="K2259" s="493" t="n">
        <v>21338.55</v>
      </c>
      <c r="L2259" s="493" t="n">
        <v>18839.58</v>
      </c>
      <c r="M2259" s="493" t="n">
        <v>23061.74</v>
      </c>
      <c r="N2259" s="493" t="n">
        <v>18494.18</v>
      </c>
      <c r="O2259" s="493" t="n">
        <v>28653.95</v>
      </c>
      <c r="P2259" s="493" t="n">
        <v>20290.14</v>
      </c>
      <c r="Q2259" s="493" t="n">
        <v>24307.52</v>
      </c>
      <c r="R2259" s="493" t="n">
        <v>21682.64</v>
      </c>
      <c r="S2259" s="493" t="n">
        <v>36862.06</v>
      </c>
      <c r="T2259" s="493" t="n">
        <v>45827.68</v>
      </c>
      <c r="U2259" s="493" t="n">
        <v>44362.4</v>
      </c>
      <c r="V2259" s="493" t="n">
        <v>45908.25</v>
      </c>
      <c r="W2259" s="493" t="n">
        <v>48447.86</v>
      </c>
      <c r="X2259" s="493" t="n">
        <v>45088.32</v>
      </c>
      <c r="Y2259" s="493" t="n">
        <v>48537.17</v>
      </c>
      <c r="Z2259" s="493" t="n">
        <v>48958.27</v>
      </c>
      <c r="AA2259" s="493" t="n">
        <v>53964.31</v>
      </c>
      <c r="AB2259" s="493" t="n">
        <v>53123.38</v>
      </c>
      <c r="AC2259" s="493" t="n">
        <v>54071.55</v>
      </c>
      <c r="AD2259" s="493" t="n">
        <v>50411.72</v>
      </c>
      <c r="AE2259" s="493" t="n">
        <v>55655</v>
      </c>
      <c r="AF2259" s="493" t="n">
        <v>58864.05</v>
      </c>
      <c r="AG2259" s="493" t="n">
        <v>55531.27</v>
      </c>
      <c r="AH2259" s="493" t="n">
        <v>63754.9</v>
      </c>
      <c r="AI2259" s="493" t="n">
        <v>60649.05</v>
      </c>
      <c r="AJ2259" s="493" t="n">
        <v>69585.5</v>
      </c>
      <c r="AK2259" s="493" t="n">
        <v>67431.50999999999</v>
      </c>
      <c r="AL2259" s="493" t="n">
        <v>55057.29</v>
      </c>
      <c r="AM2259" s="493" t="n">
        <v>59511</v>
      </c>
      <c r="AN2259" s="493" t="n">
        <v>63578.45</v>
      </c>
      <c r="AO2259" s="493" t="n">
        <v>51418.91</v>
      </c>
      <c r="AP2259" s="493" t="n">
        <v>66338.61</v>
      </c>
      <c r="AQ2259" s="493" t="n">
        <v>65709.24000000001</v>
      </c>
      <c r="AR2259" s="493" t="n">
        <v>65990.25</v>
      </c>
      <c r="AS2259" s="493" t="n">
        <v>69131.06</v>
      </c>
      <c r="AT2259" s="493" t="n">
        <v>72449.87</v>
      </c>
      <c r="AU2259" s="493" t="n">
        <v>64074.5</v>
      </c>
      <c r="AV2259" s="493" t="n">
        <v>70865.13</v>
      </c>
      <c r="AW2259" s="493" t="n">
        <v>72943.39999999999</v>
      </c>
      <c r="AX2259" s="493" t="n">
        <v>77953.2</v>
      </c>
      <c r="AY2259" s="493" t="n">
        <v>76261.63</v>
      </c>
      <c r="AZ2259" s="493" t="n">
        <v>72770.49000000001</v>
      </c>
      <c r="BA2259" s="493" t="n">
        <v>77060.37</v>
      </c>
      <c r="BB2259" s="493" t="n">
        <v>81620.16</v>
      </c>
      <c r="BC2259" s="493" t="n">
        <v>87370.62</v>
      </c>
      <c r="BD2259" s="493" t="n">
        <v>76940.02</v>
      </c>
      <c r="BE2259" s="493" t="n">
        <v>81794.7</v>
      </c>
      <c r="BF2259" s="493" t="n">
        <v>97547.25999999999</v>
      </c>
      <c r="BG2259" s="493" t="n">
        <v>112200.95</v>
      </c>
      <c r="BH2259" s="493" t="n">
        <v>112404.42</v>
      </c>
      <c r="BI2259" s="493" t="n">
        <v>110022.15</v>
      </c>
      <c r="BJ2259" s="493" t="n">
        <v>107475.51</v>
      </c>
      <c r="BK2259" s="493" t="n">
        <v>107190.97</v>
      </c>
      <c r="BL2259" s="493" t="n">
        <v>121575.32</v>
      </c>
      <c r="BM2259" s="493" t="n">
        <v>104089.49</v>
      </c>
      <c r="BN2259" s="493" t="n">
        <v>95956.24000000001</v>
      </c>
      <c r="BO2259" s="493" t="n">
        <v>108109.39</v>
      </c>
      <c r="BP2259" s="493" t="n">
        <v>100393.67</v>
      </c>
      <c r="BQ2259" s="493" t="n">
        <v>102563.86</v>
      </c>
      <c r="BR2259" s="493" t="n">
        <v>101968.23</v>
      </c>
      <c r="BS2259" s="493" t="n">
        <v>107134.95</v>
      </c>
      <c r="BT2259" s="493" t="n">
        <v>106954.54</v>
      </c>
      <c r="BU2259" s="493" t="n">
        <v>103927.37</v>
      </c>
      <c r="BV2259" s="493" t="n">
        <v>105589.1</v>
      </c>
      <c r="BW2259" s="493" t="n">
        <v>101259.23</v>
      </c>
    </row>
    <row r="2260">
      <c r="A2260" t="inlineStr">
        <is>
          <t>[C9D1] Angiotensin-II 길항제, 고혈압제 (C2) 혹은 이뇨제 복합제제</t>
        </is>
      </c>
      <c r="B2260" t="inlineStr">
        <is>
          <t>셀트리온제약</t>
        </is>
      </c>
      <c r="C2260" t="inlineStr">
        <is>
          <t>셀프로벨 플러스</t>
        </is>
      </c>
      <c r="D2260" t="inlineStr">
        <is>
          <t>셀트리온제약</t>
        </is>
      </c>
      <c r="E2260" t="inlineStr">
        <is>
          <t>hydrochlorothiazide,  irbesartan</t>
        </is>
      </c>
      <c r="F2260" t="inlineStr">
        <is>
          <t>보건소</t>
        </is>
      </c>
      <c r="G2260" t="inlineStr">
        <is>
          <t>Generic</t>
        </is>
      </c>
      <c r="H2260" s="493" t="n">
        <v>0</v>
      </c>
      <c r="I2260" s="493" t="n">
        <v>67.2</v>
      </c>
      <c r="J2260" s="493" t="n">
        <v>879</v>
      </c>
      <c r="K2260" s="493" t="n">
        <v>69.59999999999999</v>
      </c>
      <c r="L2260" s="493" t="n">
        <v>1071.6</v>
      </c>
      <c r="M2260" s="493" t="n">
        <v>453.6</v>
      </c>
      <c r="N2260" s="493" t="n">
        <v>835.2</v>
      </c>
      <c r="O2260" s="493" t="n">
        <v>655.2</v>
      </c>
      <c r="P2260" s="493" t="n">
        <v>540.6</v>
      </c>
      <c r="Q2260" s="493" t="n">
        <v>411</v>
      </c>
      <c r="R2260" s="493" t="n">
        <v>586.2</v>
      </c>
      <c r="S2260" s="493" t="n">
        <v>222.1</v>
      </c>
      <c r="T2260" s="493" t="n">
        <v>877.2</v>
      </c>
      <c r="U2260" s="493" t="n">
        <v>731.4</v>
      </c>
      <c r="V2260" s="493" t="n">
        <v>50.4</v>
      </c>
      <c r="W2260" s="493" t="n">
        <v>354.6</v>
      </c>
      <c r="X2260" s="493" t="n">
        <v>867</v>
      </c>
      <c r="Y2260" s="493" t="n">
        <v>110.4</v>
      </c>
      <c r="Z2260" s="493" t="n">
        <v>558.9</v>
      </c>
      <c r="AA2260" s="493" t="n">
        <v>465.9</v>
      </c>
      <c r="AB2260" s="493" t="n">
        <v>588.6</v>
      </c>
      <c r="AC2260" s="493" t="n">
        <v>265.5</v>
      </c>
      <c r="AD2260" s="493" t="n">
        <v>1509.3</v>
      </c>
      <c r="AE2260" s="493" t="n">
        <v>134.4</v>
      </c>
      <c r="AF2260" s="493" t="n">
        <v>1486.5</v>
      </c>
      <c r="AG2260" s="493" t="n">
        <v>1218</v>
      </c>
      <c r="AH2260" s="493" t="n">
        <v>963.9</v>
      </c>
      <c r="AI2260" s="493" t="n">
        <v>252.3</v>
      </c>
      <c r="AJ2260" s="493" t="n">
        <v>1230</v>
      </c>
      <c r="AK2260" s="493" t="n">
        <v>201.6</v>
      </c>
      <c r="AL2260" s="493" t="n">
        <v>1190.7</v>
      </c>
      <c r="AM2260" s="493" t="n">
        <v>403.2</v>
      </c>
      <c r="AN2260" s="493" t="n">
        <v>1125</v>
      </c>
      <c r="AO2260" s="493" t="n">
        <v>267</v>
      </c>
      <c r="AP2260" s="493" t="n">
        <v>1053.6</v>
      </c>
      <c r="AQ2260" s="493" t="n">
        <v>399</v>
      </c>
      <c r="AR2260" s="493" t="n">
        <v>1448.7</v>
      </c>
      <c r="AS2260" s="493" t="n">
        <v>45.6</v>
      </c>
      <c r="AT2260" s="493" t="n">
        <v>1128.9</v>
      </c>
      <c r="AU2260" s="493" t="n">
        <v>340.8</v>
      </c>
      <c r="AV2260" s="493" t="n">
        <v>1193.4</v>
      </c>
      <c r="AW2260" s="493" t="n">
        <v>76.5</v>
      </c>
      <c r="AX2260" s="493" t="n">
        <v>1069.8</v>
      </c>
      <c r="AY2260" s="493" t="n">
        <v>0</v>
      </c>
      <c r="AZ2260" s="493" t="n">
        <v>121.5</v>
      </c>
      <c r="BA2260" s="493" t="n">
        <v>1246.8</v>
      </c>
      <c r="BB2260" s="493" t="n">
        <v>60</v>
      </c>
      <c r="BC2260" s="493" t="n">
        <v>1193.1</v>
      </c>
      <c r="BD2260" s="493" t="n">
        <v>112.5</v>
      </c>
      <c r="BE2260" s="493" t="n">
        <v>1704</v>
      </c>
      <c r="BF2260" s="493" t="n">
        <v>62.1</v>
      </c>
      <c r="BG2260" s="493" t="n">
        <v>99</v>
      </c>
      <c r="BH2260" s="493" t="n">
        <v>0</v>
      </c>
      <c r="BI2260" s="493" t="n">
        <v>120</v>
      </c>
      <c r="BJ2260" s="493" t="n">
        <v>63</v>
      </c>
      <c r="BK2260" s="493" t="n">
        <v>39.6</v>
      </c>
      <c r="BL2260" s="493" t="n">
        <v>108</v>
      </c>
      <c r="BM2260" s="493" t="n">
        <v>45.6</v>
      </c>
      <c r="BN2260" s="493" t="n">
        <v>0</v>
      </c>
      <c r="BO2260" s="493" t="n">
        <v>213.6</v>
      </c>
      <c r="BP2260" s="493" t="n">
        <v>0</v>
      </c>
      <c r="BQ2260" s="493" t="n">
        <v>49.2</v>
      </c>
      <c r="BR2260" s="493" t="n">
        <v>163.8</v>
      </c>
      <c r="BS2260" s="493" t="n">
        <v>42.6</v>
      </c>
      <c r="BT2260" s="493" t="n">
        <v>1370.7</v>
      </c>
      <c r="BU2260" s="493" t="n">
        <v>766.2</v>
      </c>
      <c r="BV2260" s="493" t="n">
        <v>0</v>
      </c>
      <c r="BW2260" s="493" t="n">
        <v>651.6</v>
      </c>
    </row>
    <row r="2261">
      <c r="A2261" t="inlineStr">
        <is>
          <t>[C9D1] Angiotensin-II 길항제, 고혈압제 (C2) 혹은 이뇨제 복합제제</t>
        </is>
      </c>
      <c r="B2261" t="inlineStr">
        <is>
          <t>셀트리온제약</t>
        </is>
      </c>
      <c r="C2261" t="inlineStr">
        <is>
          <t>이달비클로</t>
        </is>
      </c>
      <c r="D2261" t="inlineStr">
        <is>
          <t>셀트리온제약</t>
        </is>
      </c>
      <c r="E2261" t="inlineStr">
        <is>
          <t>chlorthalidone,  potassium azilsartan medoxomil  ( as azilsartan medoxomil)</t>
        </is>
      </c>
      <c r="F2261" t="inlineStr">
        <is>
          <t>상급종합병원</t>
        </is>
      </c>
      <c r="G2261" t="inlineStr">
        <is>
          <t>Original</t>
        </is>
      </c>
      <c r="H2261" s="493" t="n">
        <v>82548.19</v>
      </c>
      <c r="I2261" s="493" t="n">
        <v>86748.71000000001</v>
      </c>
      <c r="J2261" s="493" t="n">
        <v>95430.25999999999</v>
      </c>
      <c r="K2261" s="493" t="n">
        <v>81905.82000000001</v>
      </c>
      <c r="L2261" s="493" t="n">
        <v>89815.36</v>
      </c>
      <c r="M2261" s="493" t="n">
        <v>81523.27</v>
      </c>
      <c r="N2261" s="493" t="n">
        <v>75955.44</v>
      </c>
      <c r="O2261" s="493" t="n">
        <v>83290.33</v>
      </c>
      <c r="P2261" s="493" t="n">
        <v>103399.11</v>
      </c>
      <c r="Q2261" s="493" t="n">
        <v>88848.34</v>
      </c>
      <c r="R2261" s="493" t="n">
        <v>86853.63</v>
      </c>
      <c r="S2261" s="493" t="n">
        <v>90690.95</v>
      </c>
      <c r="T2261" s="493" t="n">
        <v>82185.98</v>
      </c>
      <c r="U2261" s="493" t="n">
        <v>122794.37</v>
      </c>
      <c r="V2261" s="493" t="n">
        <v>90783.88</v>
      </c>
      <c r="W2261" s="493" t="n">
        <v>117622.61</v>
      </c>
      <c r="X2261" s="493" t="n">
        <v>99366.74000000001</v>
      </c>
      <c r="Y2261" s="493" t="n">
        <v>94394.8</v>
      </c>
      <c r="Z2261" s="493" t="n">
        <v>102475.51</v>
      </c>
      <c r="AA2261" s="493" t="n">
        <v>165473.33</v>
      </c>
      <c r="AB2261" s="493" t="n">
        <v>109283.1</v>
      </c>
      <c r="AC2261" s="493" t="n">
        <v>72773.86</v>
      </c>
      <c r="AD2261" s="493" t="n">
        <v>100072.02</v>
      </c>
      <c r="AE2261" s="493" t="n">
        <v>144295.5</v>
      </c>
      <c r="AF2261" s="493" t="n">
        <v>98369.95</v>
      </c>
      <c r="AG2261" s="493" t="n">
        <v>76504.14</v>
      </c>
      <c r="AH2261" s="493" t="n">
        <v>100594.05</v>
      </c>
      <c r="AI2261" s="493" t="n">
        <v>139864.04</v>
      </c>
      <c r="AJ2261" s="493" t="n">
        <v>135383.69</v>
      </c>
      <c r="AK2261" s="493" t="n">
        <v>96449.49000000001</v>
      </c>
      <c r="AL2261" s="493" t="n">
        <v>122693.32</v>
      </c>
      <c r="AM2261" s="493" t="n">
        <v>109114.47</v>
      </c>
      <c r="AN2261" s="493" t="n">
        <v>161352.43</v>
      </c>
      <c r="AO2261" s="493" t="n">
        <v>149139.88</v>
      </c>
      <c r="AP2261" s="493" t="n">
        <v>116121.52</v>
      </c>
      <c r="AQ2261" s="493" t="n">
        <v>136379.8</v>
      </c>
      <c r="AR2261" s="493" t="n">
        <v>129840.62</v>
      </c>
      <c r="AS2261" s="493" t="n">
        <v>106857.75</v>
      </c>
      <c r="AT2261" s="493" t="n">
        <v>106406.99</v>
      </c>
      <c r="AU2261" s="493" t="n">
        <v>140472.93</v>
      </c>
      <c r="AV2261" s="493" t="n">
        <v>97844.12</v>
      </c>
      <c r="AW2261" s="493" t="n">
        <v>106692.67</v>
      </c>
      <c r="AX2261" s="493" t="n">
        <v>88515.25</v>
      </c>
      <c r="AY2261" s="493" t="n">
        <v>131231.92</v>
      </c>
      <c r="AZ2261" s="493" t="n">
        <v>111117.7</v>
      </c>
      <c r="BA2261" s="493" t="n">
        <v>104734.18</v>
      </c>
      <c r="BB2261" s="493" t="n">
        <v>91431.75</v>
      </c>
      <c r="BC2261" s="493" t="n">
        <v>104829.32</v>
      </c>
      <c r="BD2261" s="493" t="n">
        <v>81866.60000000001</v>
      </c>
      <c r="BE2261" s="493" t="n">
        <v>115581.58</v>
      </c>
      <c r="BF2261" s="493" t="n">
        <v>120737.14</v>
      </c>
      <c r="BG2261" s="493" t="n">
        <v>111918.77</v>
      </c>
      <c r="BH2261" s="493" t="n">
        <v>105782.56</v>
      </c>
      <c r="BI2261" s="493" t="n">
        <v>87316.86</v>
      </c>
      <c r="BJ2261" s="493" t="n">
        <v>120832.95</v>
      </c>
      <c r="BK2261" s="493" t="n">
        <v>124477.24</v>
      </c>
      <c r="BL2261" s="493" t="n">
        <v>119730.28</v>
      </c>
      <c r="BM2261" s="493" t="n">
        <v>106798.33</v>
      </c>
      <c r="BN2261" s="493" t="n">
        <v>108081.09</v>
      </c>
      <c r="BO2261" s="493" t="n">
        <v>86393.17</v>
      </c>
      <c r="BP2261" s="493" t="n">
        <v>93062.24000000001</v>
      </c>
      <c r="BQ2261" s="493" t="n">
        <v>97402.64</v>
      </c>
      <c r="BR2261" s="493" t="n">
        <v>124462.18</v>
      </c>
      <c r="BS2261" s="493" t="n">
        <v>113475.51</v>
      </c>
      <c r="BT2261" s="493" t="n">
        <v>124079.89</v>
      </c>
      <c r="BU2261" s="493" t="n">
        <v>127851.57</v>
      </c>
      <c r="BV2261" s="493" t="n">
        <v>117476.53</v>
      </c>
      <c r="BW2261" s="493" t="n">
        <v>128318.02</v>
      </c>
    </row>
    <row r="2262">
      <c r="A2262" t="inlineStr">
        <is>
          <t>[C9D1] Angiotensin-II 길항제, 고혈압제 (C2) 혹은 이뇨제 복합제제</t>
        </is>
      </c>
      <c r="B2262" t="inlineStr">
        <is>
          <t>셀트리온제약</t>
        </is>
      </c>
      <c r="C2262" t="inlineStr">
        <is>
          <t>이달비클로</t>
        </is>
      </c>
      <c r="D2262" t="inlineStr">
        <is>
          <t>셀트리온제약</t>
        </is>
      </c>
      <c r="E2262" t="inlineStr">
        <is>
          <t>chlorthalidone,  potassium azilsartan medoxomil  ( as azilsartan medoxomil)</t>
        </is>
      </c>
      <c r="F2262" t="inlineStr">
        <is>
          <t>종합병원</t>
        </is>
      </c>
      <c r="G2262" t="inlineStr">
        <is>
          <t>Original</t>
        </is>
      </c>
      <c r="H2262" s="493" t="n">
        <v>74059.89999999999</v>
      </c>
      <c r="I2262" s="493" t="n">
        <v>64275.26</v>
      </c>
      <c r="J2262" s="493" t="n">
        <v>68997.71000000001</v>
      </c>
      <c r="K2262" s="493" t="n">
        <v>86196.16</v>
      </c>
      <c r="L2262" s="493" t="n">
        <v>64676.51</v>
      </c>
      <c r="M2262" s="493" t="n">
        <v>70351.78</v>
      </c>
      <c r="N2262" s="493" t="n">
        <v>76438.53</v>
      </c>
      <c r="O2262" s="493" t="n">
        <v>64749.11</v>
      </c>
      <c r="P2262" s="493" t="n">
        <v>84872.77</v>
      </c>
      <c r="Q2262" s="493" t="n">
        <v>73343.28</v>
      </c>
      <c r="R2262" s="493" t="n">
        <v>76472.28999999999</v>
      </c>
      <c r="S2262" s="493" t="n">
        <v>90348.95</v>
      </c>
      <c r="T2262" s="493" t="n">
        <v>70823.81</v>
      </c>
      <c r="U2262" s="493" t="n">
        <v>71312.03999999999</v>
      </c>
      <c r="V2262" s="493" t="n">
        <v>103891.23</v>
      </c>
      <c r="W2262" s="493" t="n">
        <v>85605.10000000001</v>
      </c>
      <c r="X2262" s="493" t="n">
        <v>74371.64999999999</v>
      </c>
      <c r="Y2262" s="493" t="n">
        <v>78282.98</v>
      </c>
      <c r="Z2262" s="493" t="n">
        <v>96237.25999999999</v>
      </c>
      <c r="AA2262" s="493" t="n">
        <v>82634.8</v>
      </c>
      <c r="AB2262" s="493" t="n">
        <v>75348.17</v>
      </c>
      <c r="AC2262" s="493" t="n">
        <v>82604.27</v>
      </c>
      <c r="AD2262" s="493" t="n">
        <v>78598.59</v>
      </c>
      <c r="AE2262" s="493" t="n">
        <v>80085.94</v>
      </c>
      <c r="AF2262" s="493" t="n">
        <v>90765.08</v>
      </c>
      <c r="AG2262" s="493" t="n">
        <v>99094.81</v>
      </c>
      <c r="AH2262" s="493" t="n">
        <v>96331.09</v>
      </c>
      <c r="AI2262" s="493" t="n">
        <v>89378.67</v>
      </c>
      <c r="AJ2262" s="493" t="n">
        <v>92061.97</v>
      </c>
      <c r="AK2262" s="493" t="n">
        <v>81786.77</v>
      </c>
      <c r="AL2262" s="493" t="n">
        <v>88216.92</v>
      </c>
      <c r="AM2262" s="493" t="n">
        <v>91575.10000000001</v>
      </c>
      <c r="AN2262" s="493" t="n">
        <v>90051.45</v>
      </c>
      <c r="AO2262" s="493" t="n">
        <v>88697.57000000001</v>
      </c>
      <c r="AP2262" s="493" t="n">
        <v>82092.39999999999</v>
      </c>
      <c r="AQ2262" s="493" t="n">
        <v>79266.47</v>
      </c>
      <c r="AR2262" s="493" t="n">
        <v>103701.05</v>
      </c>
      <c r="AS2262" s="493" t="n">
        <v>82071.83</v>
      </c>
      <c r="AT2262" s="493" t="n">
        <v>86362.03999999999</v>
      </c>
      <c r="AU2262" s="493" t="n">
        <v>96575.94</v>
      </c>
      <c r="AV2262" s="493" t="n">
        <v>90999.69</v>
      </c>
      <c r="AW2262" s="493" t="n">
        <v>77052.14999999999</v>
      </c>
      <c r="AX2262" s="493" t="n">
        <v>102379.28</v>
      </c>
      <c r="AY2262" s="493" t="n">
        <v>87952.24000000001</v>
      </c>
      <c r="AZ2262" s="493" t="n">
        <v>77565.08</v>
      </c>
      <c r="BA2262" s="493" t="n">
        <v>91189.55</v>
      </c>
      <c r="BB2262" s="493" t="n">
        <v>75999.71000000001</v>
      </c>
      <c r="BC2262" s="493" t="n">
        <v>100046.06</v>
      </c>
      <c r="BD2262" s="493" t="n">
        <v>75301.36</v>
      </c>
      <c r="BE2262" s="493" t="n">
        <v>72624.45</v>
      </c>
      <c r="BF2262" s="493" t="n">
        <v>76616.82000000001</v>
      </c>
      <c r="BG2262" s="493" t="n">
        <v>96631.35000000001</v>
      </c>
      <c r="BH2262" s="493" t="n">
        <v>64086.44</v>
      </c>
      <c r="BI2262" s="493" t="n">
        <v>61808.57</v>
      </c>
      <c r="BJ2262" s="493" t="n">
        <v>89769.52</v>
      </c>
      <c r="BK2262" s="493" t="n">
        <v>74541.52</v>
      </c>
      <c r="BL2262" s="493" t="n">
        <v>69075.3</v>
      </c>
      <c r="BM2262" s="493" t="n">
        <v>72895.08</v>
      </c>
      <c r="BN2262" s="493" t="n">
        <v>73658.60000000001</v>
      </c>
      <c r="BO2262" s="493" t="n">
        <v>77699.38</v>
      </c>
      <c r="BP2262" s="493" t="n">
        <v>76946.63</v>
      </c>
      <c r="BQ2262" s="493" t="n">
        <v>59743.43</v>
      </c>
      <c r="BR2262" s="493" t="n">
        <v>97160.64999999999</v>
      </c>
      <c r="BS2262" s="493" t="n">
        <v>91420.09</v>
      </c>
      <c r="BT2262" s="493" t="n">
        <v>65715.47</v>
      </c>
      <c r="BU2262" s="493" t="n">
        <v>91112.82000000001</v>
      </c>
      <c r="BV2262" s="493" t="n">
        <v>77313.5</v>
      </c>
      <c r="BW2262" s="493" t="n">
        <v>87007.10000000001</v>
      </c>
    </row>
    <row r="2263">
      <c r="A2263" t="inlineStr">
        <is>
          <t>[C9D1] Angiotensin-II 길항제, 고혈압제 (C2) 혹은 이뇨제 복합제제</t>
        </is>
      </c>
      <c r="B2263" t="inlineStr">
        <is>
          <t>셀트리온제약</t>
        </is>
      </c>
      <c r="C2263" t="inlineStr">
        <is>
          <t>이달비클로</t>
        </is>
      </c>
      <c r="D2263" t="inlineStr">
        <is>
          <t>셀트리온제약</t>
        </is>
      </c>
      <c r="E2263" t="inlineStr">
        <is>
          <t>chlorthalidone,  potassium azilsartan medoxomil  ( as azilsartan medoxomil)</t>
        </is>
      </c>
      <c r="F2263" t="inlineStr">
        <is>
          <t>병원</t>
        </is>
      </c>
      <c r="G2263" t="inlineStr">
        <is>
          <t>Original</t>
        </is>
      </c>
      <c r="H2263" s="493" t="n">
        <v>22743.63</v>
      </c>
      <c r="I2263" s="493" t="n">
        <v>16847.2</v>
      </c>
      <c r="J2263" s="493" t="n">
        <v>26270.83</v>
      </c>
      <c r="K2263" s="493" t="n">
        <v>15281.48</v>
      </c>
      <c r="L2263" s="493" t="n">
        <v>22514.22</v>
      </c>
      <c r="M2263" s="493" t="n">
        <v>15115.47</v>
      </c>
      <c r="N2263" s="493" t="n">
        <v>20850.38</v>
      </c>
      <c r="O2263" s="493" t="n">
        <v>18189.59</v>
      </c>
      <c r="P2263" s="493" t="n">
        <v>19543.24</v>
      </c>
      <c r="Q2263" s="493" t="n">
        <v>12580.9</v>
      </c>
      <c r="R2263" s="493" t="n">
        <v>23110.89</v>
      </c>
      <c r="S2263" s="493" t="n">
        <v>15557.39</v>
      </c>
      <c r="T2263" s="493" t="n">
        <v>19477.19</v>
      </c>
      <c r="U2263" s="493" t="n">
        <v>21467.96</v>
      </c>
      <c r="V2263" s="493" t="n">
        <v>22931.71</v>
      </c>
      <c r="W2263" s="493" t="n">
        <v>16633.08</v>
      </c>
      <c r="X2263" s="493" t="n">
        <v>22854.35</v>
      </c>
      <c r="Y2263" s="493" t="n">
        <v>17530.81</v>
      </c>
      <c r="Z2263" s="493" t="n">
        <v>24313.54</v>
      </c>
      <c r="AA2263" s="493" t="n">
        <v>18443.76</v>
      </c>
      <c r="AB2263" s="493" t="n">
        <v>22658.69</v>
      </c>
      <c r="AC2263" s="493" t="n">
        <v>16312.72</v>
      </c>
      <c r="AD2263" s="493" t="n">
        <v>28008.9</v>
      </c>
      <c r="AE2263" s="493" t="n">
        <v>26344.19</v>
      </c>
      <c r="AF2263" s="493" t="n">
        <v>27111.46</v>
      </c>
      <c r="AG2263" s="493" t="n">
        <v>22691.93</v>
      </c>
      <c r="AH2263" s="493" t="n">
        <v>28973.71</v>
      </c>
      <c r="AI2263" s="493" t="n">
        <v>21063.95</v>
      </c>
      <c r="AJ2263" s="493" t="n">
        <v>26921.51</v>
      </c>
      <c r="AK2263" s="493" t="n">
        <v>22215.16</v>
      </c>
      <c r="AL2263" s="493" t="n">
        <v>25605.61</v>
      </c>
      <c r="AM2263" s="493" t="n">
        <v>16399.17</v>
      </c>
      <c r="AN2263" s="493" t="n">
        <v>29221.51</v>
      </c>
      <c r="AO2263" s="493" t="n">
        <v>14855.58</v>
      </c>
      <c r="AP2263" s="493" t="n">
        <v>22536.36</v>
      </c>
      <c r="AQ2263" s="493" t="n">
        <v>16140.31</v>
      </c>
      <c r="AR2263" s="493" t="n">
        <v>22319.52</v>
      </c>
      <c r="AS2263" s="493" t="n">
        <v>21979.44</v>
      </c>
      <c r="AT2263" s="493" t="n">
        <v>21424.1</v>
      </c>
      <c r="AU2263" s="493" t="n">
        <v>16486.66</v>
      </c>
      <c r="AV2263" s="493" t="n">
        <v>23341.48</v>
      </c>
      <c r="AW2263" s="493" t="n">
        <v>15390.13</v>
      </c>
      <c r="AX2263" s="493" t="n">
        <v>12959.49</v>
      </c>
      <c r="AY2263" s="493" t="n">
        <v>23948</v>
      </c>
      <c r="AZ2263" s="493" t="n">
        <v>14830.5</v>
      </c>
      <c r="BA2263" s="493" t="n">
        <v>20477.89</v>
      </c>
      <c r="BB2263" s="493" t="n">
        <v>14829.21</v>
      </c>
      <c r="BC2263" s="493" t="n">
        <v>27268.05</v>
      </c>
      <c r="BD2263" s="493" t="n">
        <v>6245.7</v>
      </c>
      <c r="BE2263" s="493" t="n">
        <v>19710.82</v>
      </c>
      <c r="BF2263" s="493" t="n">
        <v>11430.34</v>
      </c>
      <c r="BG2263" s="493" t="n">
        <v>16882.07</v>
      </c>
      <c r="BH2263" s="493" t="n">
        <v>6997.25</v>
      </c>
      <c r="BI2263" s="493" t="n">
        <v>19086.41</v>
      </c>
      <c r="BJ2263" s="493" t="n">
        <v>11679.28</v>
      </c>
      <c r="BK2263" s="493" t="n">
        <v>16334.5</v>
      </c>
      <c r="BL2263" s="493" t="n">
        <v>10864.76</v>
      </c>
      <c r="BM2263" s="493" t="n">
        <v>17723.74</v>
      </c>
      <c r="BN2263" s="493" t="n">
        <v>10917.32</v>
      </c>
      <c r="BO2263" s="493" t="n">
        <v>26779.44</v>
      </c>
      <c r="BP2263" s="493" t="n">
        <v>5339.44</v>
      </c>
      <c r="BQ2263" s="493" t="n">
        <v>28534.59</v>
      </c>
      <c r="BR2263" s="493" t="n">
        <v>9689.209999999999</v>
      </c>
      <c r="BS2263" s="493" t="n">
        <v>16114.14</v>
      </c>
      <c r="BT2263" s="493" t="n">
        <v>8257.879999999999</v>
      </c>
      <c r="BU2263" s="493" t="n">
        <v>18012.12</v>
      </c>
      <c r="BV2263" s="493" t="n">
        <v>8695.299999999999</v>
      </c>
      <c r="BW2263" s="493" t="n">
        <v>25208.87</v>
      </c>
    </row>
    <row r="2264">
      <c r="A2264" t="inlineStr">
        <is>
          <t>[C9D1] Angiotensin-II 길항제, 고혈압제 (C2) 혹은 이뇨제 복합제제</t>
        </is>
      </c>
      <c r="B2264" t="inlineStr">
        <is>
          <t>셀트리온제약</t>
        </is>
      </c>
      <c r="C2264" t="inlineStr">
        <is>
          <t>이달비클로</t>
        </is>
      </c>
      <c r="D2264" t="inlineStr">
        <is>
          <t>셀트리온제약</t>
        </is>
      </c>
      <c r="E2264" t="inlineStr">
        <is>
          <t>chlorthalidone,  potassium azilsartan medoxomil  ( as azilsartan medoxomil)</t>
        </is>
      </c>
      <c r="F2264" t="inlineStr">
        <is>
          <t>의원</t>
        </is>
      </c>
      <c r="G2264" t="inlineStr">
        <is>
          <t>Original</t>
        </is>
      </c>
      <c r="H2264" s="493" t="n">
        <v>186997.36</v>
      </c>
      <c r="I2264" s="493" t="n">
        <v>186284.89</v>
      </c>
      <c r="J2264" s="493" t="n">
        <v>206347.97</v>
      </c>
      <c r="K2264" s="493" t="n">
        <v>201050.52</v>
      </c>
      <c r="L2264" s="493" t="n">
        <v>194466.74</v>
      </c>
      <c r="M2264" s="493" t="n">
        <v>199456.03</v>
      </c>
      <c r="N2264" s="493" t="n">
        <v>201913.16</v>
      </c>
      <c r="O2264" s="493" t="n">
        <v>202029.71</v>
      </c>
      <c r="P2264" s="493" t="n">
        <v>195486.59</v>
      </c>
      <c r="Q2264" s="493" t="n">
        <v>201614.35</v>
      </c>
      <c r="R2264" s="493" t="n">
        <v>204634.9</v>
      </c>
      <c r="S2264" s="493" t="n">
        <v>235433.16</v>
      </c>
      <c r="T2264" s="493" t="n">
        <v>228889.56</v>
      </c>
      <c r="U2264" s="493" t="n">
        <v>208877.28</v>
      </c>
      <c r="V2264" s="493" t="n">
        <v>222930.51</v>
      </c>
      <c r="W2264" s="493" t="n">
        <v>226570.1</v>
      </c>
      <c r="X2264" s="493" t="n">
        <v>230516.7</v>
      </c>
      <c r="Y2264" s="493" t="n">
        <v>220681.86</v>
      </c>
      <c r="Z2264" s="493" t="n">
        <v>219022.52</v>
      </c>
      <c r="AA2264" s="493" t="n">
        <v>212778.79</v>
      </c>
      <c r="AB2264" s="493" t="n">
        <v>216040.46</v>
      </c>
      <c r="AC2264" s="493" t="n">
        <v>221675.64</v>
      </c>
      <c r="AD2264" s="493" t="n">
        <v>221072.55</v>
      </c>
      <c r="AE2264" s="493" t="n">
        <v>240307.25</v>
      </c>
      <c r="AF2264" s="493" t="n">
        <v>216675.25</v>
      </c>
      <c r="AG2264" s="493" t="n">
        <v>238476.06</v>
      </c>
      <c r="AH2264" s="493" t="n">
        <v>254672.2</v>
      </c>
      <c r="AI2264" s="493" t="n">
        <v>241409.48</v>
      </c>
      <c r="AJ2264" s="493" t="n">
        <v>265086.67</v>
      </c>
      <c r="AK2264" s="493" t="n">
        <v>249277.3</v>
      </c>
      <c r="AL2264" s="493" t="n">
        <v>244653.86</v>
      </c>
      <c r="AM2264" s="493" t="n">
        <v>251828.82</v>
      </c>
      <c r="AN2264" s="493" t="n">
        <v>232240.31</v>
      </c>
      <c r="AO2264" s="493" t="n">
        <v>240841.34</v>
      </c>
      <c r="AP2264" s="493" t="n">
        <v>245739.75</v>
      </c>
      <c r="AQ2264" s="493" t="n">
        <v>253361.21</v>
      </c>
      <c r="AR2264" s="493" t="n">
        <v>265707.4</v>
      </c>
      <c r="AS2264" s="493" t="n">
        <v>235055.46</v>
      </c>
      <c r="AT2264" s="493" t="n">
        <v>248845.59</v>
      </c>
      <c r="AU2264" s="493" t="n">
        <v>259976.19</v>
      </c>
      <c r="AV2264" s="493" t="n">
        <v>244892.13</v>
      </c>
      <c r="AW2264" s="493" t="n">
        <v>231200.31</v>
      </c>
      <c r="AX2264" s="493" t="n">
        <v>246859.08</v>
      </c>
      <c r="AY2264" s="493" t="n">
        <v>258706.15</v>
      </c>
      <c r="AZ2264" s="493" t="n">
        <v>235042.31</v>
      </c>
      <c r="BA2264" s="493" t="n">
        <v>259770.8</v>
      </c>
      <c r="BB2264" s="493" t="n">
        <v>251598.5</v>
      </c>
      <c r="BC2264" s="493" t="n">
        <v>278064.66</v>
      </c>
      <c r="BD2264" s="493" t="n">
        <v>236754.38</v>
      </c>
      <c r="BE2264" s="493" t="n">
        <v>255282</v>
      </c>
      <c r="BF2264" s="493" t="n">
        <v>246979.83</v>
      </c>
      <c r="BG2264" s="493" t="n">
        <v>254815.68</v>
      </c>
      <c r="BH2264" s="493" t="n">
        <v>265238.96</v>
      </c>
      <c r="BI2264" s="493" t="n">
        <v>232464.52</v>
      </c>
      <c r="BJ2264" s="493" t="n">
        <v>251069.85</v>
      </c>
      <c r="BK2264" s="493" t="n">
        <v>234974.5</v>
      </c>
      <c r="BL2264" s="493" t="n">
        <v>268787.32</v>
      </c>
      <c r="BM2264" s="493" t="n">
        <v>226294.53</v>
      </c>
      <c r="BN2264" s="493" t="n">
        <v>230685.87</v>
      </c>
      <c r="BO2264" s="493" t="n">
        <v>259418.96</v>
      </c>
      <c r="BP2264" s="493" t="n">
        <v>266528.73</v>
      </c>
      <c r="BQ2264" s="493" t="n">
        <v>229225</v>
      </c>
      <c r="BR2264" s="493" t="n">
        <v>270314.81</v>
      </c>
      <c r="BS2264" s="493" t="n">
        <v>252066.4</v>
      </c>
      <c r="BT2264" s="493" t="n">
        <v>247787.49</v>
      </c>
      <c r="BU2264" s="493" t="n">
        <v>262477.02</v>
      </c>
      <c r="BV2264" s="493" t="n">
        <v>263956.49</v>
      </c>
      <c r="BW2264" s="493" t="n">
        <v>243455.89</v>
      </c>
    </row>
    <row r="2265">
      <c r="A2265" t="inlineStr">
        <is>
          <t>[C9D1] Angiotensin-II 길항제, 고혈압제 (C2) 혹은 이뇨제 복합제제</t>
        </is>
      </c>
      <c r="B2265" t="inlineStr">
        <is>
          <t>셀트리온제약</t>
        </is>
      </c>
      <c r="C2265" t="inlineStr">
        <is>
          <t>이달비클로</t>
        </is>
      </c>
      <c r="D2265" t="inlineStr">
        <is>
          <t>셀트리온제약</t>
        </is>
      </c>
      <c r="E2265" t="inlineStr">
        <is>
          <t>chlorthalidone,  potassium azilsartan medoxomil  ( as azilsartan medoxomil)</t>
        </is>
      </c>
      <c r="F2265" t="inlineStr">
        <is>
          <t>보건소</t>
        </is>
      </c>
      <c r="G2265" t="inlineStr">
        <is>
          <t>Original</t>
        </is>
      </c>
      <c r="H2265" s="493" t="n">
        <v>11412</v>
      </c>
      <c r="I2265" s="493" t="n">
        <v>1980.9</v>
      </c>
      <c r="J2265" s="493" t="n">
        <v>5417.4</v>
      </c>
      <c r="K2265" s="493" t="n">
        <v>1473</v>
      </c>
      <c r="L2265" s="493" t="n">
        <v>7629.9</v>
      </c>
      <c r="M2265" s="493" t="n">
        <v>1814.1</v>
      </c>
      <c r="N2265" s="493" t="n">
        <v>2991.86</v>
      </c>
      <c r="O2265" s="493" t="n">
        <v>6866.04</v>
      </c>
      <c r="P2265" s="493" t="n">
        <v>1913.9</v>
      </c>
      <c r="Q2265" s="493" t="n">
        <v>2604</v>
      </c>
      <c r="R2265" s="493" t="n">
        <v>5031.3</v>
      </c>
      <c r="S2265" s="493" t="n">
        <v>4876.2</v>
      </c>
      <c r="T2265" s="493" t="n">
        <v>3443.1</v>
      </c>
      <c r="U2265" s="493" t="n">
        <v>4036.5</v>
      </c>
      <c r="V2265" s="493" t="n">
        <v>2716.65</v>
      </c>
      <c r="W2265" s="493" t="n">
        <v>5112.75</v>
      </c>
      <c r="X2265" s="493" t="n">
        <v>1993.8</v>
      </c>
      <c r="Y2265" s="493" t="n">
        <v>6519.9</v>
      </c>
      <c r="Z2265" s="493" t="n">
        <v>3762.88</v>
      </c>
      <c r="AA2265" s="493" t="n">
        <v>1969.94</v>
      </c>
      <c r="AB2265" s="493" t="n">
        <v>2602.8</v>
      </c>
      <c r="AC2265" s="493" t="n">
        <v>12865.04</v>
      </c>
      <c r="AD2265" s="493" t="n">
        <v>2097</v>
      </c>
      <c r="AE2265" s="493" t="n">
        <v>3379.2</v>
      </c>
      <c r="AF2265" s="493" t="n">
        <v>2551.5</v>
      </c>
      <c r="AG2265" s="493" t="n">
        <v>3703.2</v>
      </c>
      <c r="AH2265" s="493" t="n">
        <v>10179</v>
      </c>
      <c r="AI2265" s="493" t="n">
        <v>1992.6</v>
      </c>
      <c r="AJ2265" s="493" t="n">
        <v>1421.7</v>
      </c>
      <c r="AK2265" s="493" t="n">
        <v>5520.6</v>
      </c>
      <c r="AL2265" s="493" t="n">
        <v>7191</v>
      </c>
      <c r="AM2265" s="493" t="n">
        <v>2183.5</v>
      </c>
      <c r="AN2265" s="493" t="n">
        <v>2812.54</v>
      </c>
      <c r="AO2265" s="493" t="n">
        <v>7622.85</v>
      </c>
      <c r="AP2265" s="493" t="n">
        <v>3151.46</v>
      </c>
      <c r="AQ2265" s="493" t="n">
        <v>2849.4</v>
      </c>
      <c r="AR2265" s="493" t="n">
        <v>1881.9</v>
      </c>
      <c r="AS2265" s="493" t="n">
        <v>2353.83</v>
      </c>
      <c r="AT2265" s="493" t="n">
        <v>2149.8</v>
      </c>
      <c r="AU2265" s="493" t="n">
        <v>1831.62</v>
      </c>
      <c r="AV2265" s="493" t="n">
        <v>1236.58</v>
      </c>
      <c r="AW2265" s="493" t="n">
        <v>2608.2</v>
      </c>
      <c r="AX2265" s="493" t="n">
        <v>8301</v>
      </c>
      <c r="AY2265" s="493" t="n">
        <v>4285.61</v>
      </c>
      <c r="AZ2265" s="493" t="n">
        <v>2027.1</v>
      </c>
      <c r="BA2265" s="493" t="n">
        <v>3434.7</v>
      </c>
      <c r="BB2265" s="493" t="n">
        <v>5440.8</v>
      </c>
      <c r="BC2265" s="493" t="n">
        <v>1253.06</v>
      </c>
      <c r="BD2265" s="493" t="n">
        <v>7675.68</v>
      </c>
      <c r="BE2265" s="493" t="n">
        <v>4882.2</v>
      </c>
      <c r="BF2265" s="493" t="n">
        <v>5996.7</v>
      </c>
      <c r="BG2265" s="493" t="n">
        <v>4523.7</v>
      </c>
      <c r="BH2265" s="493" t="n">
        <v>8880.9</v>
      </c>
      <c r="BI2265" s="493" t="n">
        <v>1340.7</v>
      </c>
      <c r="BJ2265" s="493" t="n">
        <v>4541.4</v>
      </c>
      <c r="BK2265" s="493" t="n">
        <v>4204.2</v>
      </c>
      <c r="BL2265" s="493" t="n">
        <v>5266.8</v>
      </c>
      <c r="BM2265" s="493" t="n">
        <v>1585.2</v>
      </c>
      <c r="BN2265" s="493" t="n">
        <v>3093.3</v>
      </c>
      <c r="BO2265" s="493" t="n">
        <v>4097.4</v>
      </c>
      <c r="BP2265" s="493" t="n">
        <v>5926.69</v>
      </c>
      <c r="BQ2265" s="493" t="n">
        <v>886.8</v>
      </c>
      <c r="BR2265" s="493" t="n">
        <v>3061.2</v>
      </c>
      <c r="BS2265" s="493" t="n">
        <v>7383</v>
      </c>
      <c r="BT2265" s="493" t="n">
        <v>1925.4</v>
      </c>
      <c r="BU2265" s="493" t="n">
        <v>2277.45</v>
      </c>
      <c r="BV2265" s="493" t="n">
        <v>5902.34</v>
      </c>
      <c r="BW2265" s="493" t="n">
        <v>1002</v>
      </c>
    </row>
    <row r="2266">
      <c r="A2266" t="inlineStr">
        <is>
          <t>[C9D1] Angiotensin-II 길항제, 고혈압제 (C2) 혹은 이뇨제 복합제제</t>
        </is>
      </c>
      <c r="B2266" t="inlineStr">
        <is>
          <t>셀트리온제약</t>
        </is>
      </c>
      <c r="C2266" t="inlineStr">
        <is>
          <t>이달비클로</t>
        </is>
      </c>
      <c r="D2266" t="inlineStr">
        <is>
          <t>셀트리온제약</t>
        </is>
      </c>
      <c r="E2266" t="inlineStr">
        <is>
          <t>chlorthalidone,  potassium azilsartan medoxomil  ( as azilsartan medoxomil)</t>
        </is>
      </c>
      <c r="F2266" t="inlineStr">
        <is>
          <t>기타(치과의원, 치과병원 등)</t>
        </is>
      </c>
      <c r="G2266" t="inlineStr">
        <is>
          <t>Original</t>
        </is>
      </c>
      <c r="H2266" s="493" t="n">
        <v>0</v>
      </c>
      <c r="I2266" s="493" t="n">
        <v>0</v>
      </c>
      <c r="J2266" s="493" t="n">
        <v>0</v>
      </c>
      <c r="K2266" s="493" t="n">
        <v>0</v>
      </c>
      <c r="L2266" s="493" t="n">
        <v>0</v>
      </c>
      <c r="M2266" s="493" t="n">
        <v>0</v>
      </c>
      <c r="N2266" s="493" t="n">
        <v>0</v>
      </c>
      <c r="O2266" s="493" t="n">
        <v>0</v>
      </c>
      <c r="P2266" s="493" t="n">
        <v>0</v>
      </c>
      <c r="Q2266" s="493" t="n">
        <v>0</v>
      </c>
      <c r="R2266" s="493" t="n">
        <v>0</v>
      </c>
      <c r="S2266" s="493" t="n">
        <v>0</v>
      </c>
      <c r="T2266" s="493" t="n">
        <v>0</v>
      </c>
      <c r="U2266" s="493" t="n">
        <v>0</v>
      </c>
      <c r="V2266" s="493" t="n">
        <v>0</v>
      </c>
      <c r="W2266" s="493" t="n">
        <v>0</v>
      </c>
      <c r="X2266" s="493" t="n">
        <v>0</v>
      </c>
      <c r="Y2266" s="493" t="n">
        <v>0</v>
      </c>
      <c r="Z2266" s="493" t="n">
        <v>0</v>
      </c>
      <c r="AA2266" s="493" t="n">
        <v>0</v>
      </c>
      <c r="AB2266" s="493" t="n">
        <v>462.6</v>
      </c>
      <c r="AC2266" s="493" t="n">
        <v>0</v>
      </c>
      <c r="AD2266" s="493" t="n">
        <v>448.8</v>
      </c>
      <c r="AE2266" s="493" t="n">
        <v>0</v>
      </c>
      <c r="AF2266" s="493" t="n">
        <v>0</v>
      </c>
      <c r="AG2266" s="493" t="n">
        <v>406.8</v>
      </c>
      <c r="AH2266" s="493" t="n">
        <v>0</v>
      </c>
      <c r="AI2266" s="493" t="n">
        <v>373.2</v>
      </c>
      <c r="AJ2266" s="493" t="n">
        <v>0</v>
      </c>
      <c r="AK2266" s="493" t="n">
        <v>0</v>
      </c>
      <c r="AL2266" s="493" t="n">
        <v>407.4</v>
      </c>
      <c r="AM2266" s="493" t="n">
        <v>0</v>
      </c>
      <c r="AN2266" s="493" t="n">
        <v>340.2</v>
      </c>
      <c r="AO2266" s="493" t="n">
        <v>307.8</v>
      </c>
      <c r="AP2266" s="493" t="n">
        <v>505.87</v>
      </c>
      <c r="AQ2266" s="493" t="n">
        <v>0</v>
      </c>
      <c r="AR2266" s="493" t="n">
        <v>0</v>
      </c>
      <c r="AS2266" s="493" t="n">
        <v>712.2</v>
      </c>
      <c r="AT2266" s="493" t="n">
        <v>190.8</v>
      </c>
      <c r="AU2266" s="493" t="n">
        <v>515.76</v>
      </c>
      <c r="AV2266" s="493" t="n">
        <v>93.59999999999999</v>
      </c>
      <c r="AW2266" s="493" t="n">
        <v>387.6</v>
      </c>
      <c r="AX2266" s="493" t="n">
        <v>0</v>
      </c>
      <c r="AY2266" s="493" t="n">
        <v>394.8</v>
      </c>
      <c r="AZ2266" s="493" t="n">
        <v>0</v>
      </c>
      <c r="BA2266" s="493" t="n">
        <v>366</v>
      </c>
      <c r="BB2266" s="493" t="n">
        <v>0</v>
      </c>
      <c r="BC2266" s="493" t="n">
        <v>297.6</v>
      </c>
      <c r="BD2266" s="493" t="n">
        <v>0</v>
      </c>
      <c r="BE2266" s="493" t="n">
        <v>0</v>
      </c>
      <c r="BF2266" s="493" t="n">
        <v>302.4</v>
      </c>
      <c r="BG2266" s="493" t="n">
        <v>0</v>
      </c>
      <c r="BH2266" s="493" t="n">
        <v>283.2</v>
      </c>
      <c r="BI2266" s="493" t="n">
        <v>0</v>
      </c>
      <c r="BJ2266" s="493" t="n">
        <v>309</v>
      </c>
      <c r="BK2266" s="493" t="n">
        <v>0</v>
      </c>
      <c r="BL2266" s="493" t="n">
        <v>303.6</v>
      </c>
      <c r="BM2266" s="493" t="n">
        <v>0</v>
      </c>
      <c r="BN2266" s="493" t="n">
        <v>318.6</v>
      </c>
      <c r="BO2266" s="493" t="n">
        <v>0</v>
      </c>
      <c r="BP2266" s="493" t="n">
        <v>268.2</v>
      </c>
      <c r="BQ2266" s="493" t="n">
        <v>0</v>
      </c>
      <c r="BR2266" s="493" t="n">
        <v>455.4</v>
      </c>
      <c r="BS2266" s="493" t="n">
        <v>0</v>
      </c>
      <c r="BT2266" s="493" t="n">
        <v>0</v>
      </c>
      <c r="BU2266" s="493" t="n">
        <v>0</v>
      </c>
      <c r="BV2266" s="493" t="n">
        <v>0</v>
      </c>
      <c r="BW2266" s="493" t="n">
        <v>0</v>
      </c>
    </row>
    <row r="2267">
      <c r="A2267" t="inlineStr">
        <is>
          <t>[C9D1] Angiotensin-II 길항제, 고혈압제 (C2) 혹은 이뇨제 복합제제</t>
        </is>
      </c>
      <c r="B2267" t="inlineStr">
        <is>
          <t>셀트리온제약</t>
        </is>
      </c>
      <c r="C2267" t="inlineStr">
        <is>
          <t>칸타칸 플러스</t>
        </is>
      </c>
      <c r="D2267" t="inlineStr">
        <is>
          <t>셀트리온제약</t>
        </is>
      </c>
      <c r="E2267" t="inlineStr">
        <is>
          <t>candesartan cilexetil,  hydrochlorothiazide</t>
        </is>
      </c>
      <c r="F2267" t="inlineStr">
        <is>
          <t>종합병원</t>
        </is>
      </c>
      <c r="G2267" t="inlineStr">
        <is>
          <t>Generic</t>
        </is>
      </c>
      <c r="H2267" s="493" t="n">
        <v>40225.18</v>
      </c>
      <c r="I2267" s="493" t="n">
        <v>39403.1</v>
      </c>
      <c r="J2267" s="493" t="n">
        <v>40808.83</v>
      </c>
      <c r="K2267" s="493" t="n">
        <v>42627.34</v>
      </c>
      <c r="L2267" s="493" t="n">
        <v>42111.15</v>
      </c>
      <c r="M2267" s="493" t="n">
        <v>45898.72</v>
      </c>
      <c r="N2267" s="493" t="n">
        <v>34191.37</v>
      </c>
      <c r="O2267" s="493" t="n">
        <v>26233.32</v>
      </c>
      <c r="P2267" s="493" t="n">
        <v>33296.07</v>
      </c>
      <c r="Q2267" s="493" t="n">
        <v>18322.64</v>
      </c>
      <c r="R2267" s="493" t="n">
        <v>30064.05</v>
      </c>
      <c r="S2267" s="493" t="n">
        <v>27047.09</v>
      </c>
      <c r="T2267" s="493" t="n">
        <v>26203.36</v>
      </c>
      <c r="U2267" s="493" t="n">
        <v>24034.38</v>
      </c>
      <c r="V2267" s="493" t="n">
        <v>27786.54</v>
      </c>
      <c r="W2267" s="493" t="n">
        <v>24402.01</v>
      </c>
      <c r="X2267" s="493" t="n">
        <v>32418.01</v>
      </c>
      <c r="Y2267" s="493" t="n">
        <v>31556.33</v>
      </c>
      <c r="Z2267" s="493" t="n">
        <v>24773.32</v>
      </c>
      <c r="AA2267" s="493" t="n">
        <v>44269.17</v>
      </c>
      <c r="AB2267" s="493" t="n">
        <v>29525.37</v>
      </c>
      <c r="AC2267" s="493" t="n">
        <v>27410.62</v>
      </c>
      <c r="AD2267" s="493" t="n">
        <v>27568.08</v>
      </c>
      <c r="AE2267" s="493" t="n">
        <v>38054.4</v>
      </c>
      <c r="AF2267" s="493" t="n">
        <v>27288.4</v>
      </c>
      <c r="AG2267" s="493" t="n">
        <v>33595.68</v>
      </c>
      <c r="AH2267" s="493" t="n">
        <v>31260.28</v>
      </c>
      <c r="AI2267" s="493" t="n">
        <v>29986.89</v>
      </c>
      <c r="AJ2267" s="493" t="n">
        <v>29406.36</v>
      </c>
      <c r="AK2267" s="493" t="n">
        <v>32813.44</v>
      </c>
      <c r="AL2267" s="493" t="n">
        <v>21954.21</v>
      </c>
      <c r="AM2267" s="493" t="n">
        <v>30494.36</v>
      </c>
      <c r="AN2267" s="493" t="n">
        <v>32577.93</v>
      </c>
      <c r="AO2267" s="493" t="n">
        <v>22973.49</v>
      </c>
      <c r="AP2267" s="493" t="n">
        <v>26562.12</v>
      </c>
      <c r="AQ2267" s="493" t="n">
        <v>27305.05</v>
      </c>
      <c r="AR2267" s="493" t="n">
        <v>27665.14</v>
      </c>
      <c r="AS2267" s="493" t="n">
        <v>39775.03</v>
      </c>
      <c r="AT2267" s="493" t="n">
        <v>38277.21</v>
      </c>
      <c r="AU2267" s="493" t="n">
        <v>32184.05</v>
      </c>
      <c r="AV2267" s="493" t="n">
        <v>40422.85</v>
      </c>
      <c r="AW2267" s="493" t="n">
        <v>32697.88</v>
      </c>
      <c r="AX2267" s="493" t="n">
        <v>39229.48</v>
      </c>
      <c r="AY2267" s="493" t="n">
        <v>49515.4</v>
      </c>
      <c r="AZ2267" s="493" t="n">
        <v>39768.91</v>
      </c>
      <c r="BA2267" s="493" t="n">
        <v>37469</v>
      </c>
      <c r="BB2267" s="493" t="n">
        <v>47655.3</v>
      </c>
      <c r="BC2267" s="493" t="n">
        <v>54463.45</v>
      </c>
      <c r="BD2267" s="493" t="n">
        <v>58841.88</v>
      </c>
      <c r="BE2267" s="493" t="n">
        <v>56201.04</v>
      </c>
      <c r="BF2267" s="493" t="n">
        <v>47006.76</v>
      </c>
      <c r="BG2267" s="493" t="n">
        <v>59381.06</v>
      </c>
      <c r="BH2267" s="493" t="n">
        <v>47360.94</v>
      </c>
      <c r="BI2267" s="493" t="n">
        <v>61395.54</v>
      </c>
      <c r="BJ2267" s="493" t="n">
        <v>52621.62</v>
      </c>
      <c r="BK2267" s="493" t="n">
        <v>51727.65</v>
      </c>
      <c r="BL2267" s="493" t="n">
        <v>51644.24</v>
      </c>
      <c r="BM2267" s="493" t="n">
        <v>51014.27</v>
      </c>
      <c r="BN2267" s="493" t="n">
        <v>45584</v>
      </c>
      <c r="BO2267" s="493" t="n">
        <v>60286.54</v>
      </c>
      <c r="BP2267" s="493" t="n">
        <v>47081.65</v>
      </c>
      <c r="BQ2267" s="493" t="n">
        <v>48422.27</v>
      </c>
      <c r="BR2267" s="493" t="n">
        <v>56369.55</v>
      </c>
      <c r="BS2267" s="493" t="n">
        <v>66583.88</v>
      </c>
      <c r="BT2267" s="493" t="n">
        <v>51750.34</v>
      </c>
      <c r="BU2267" s="493" t="n">
        <v>58480.43</v>
      </c>
      <c r="BV2267" s="493" t="n">
        <v>55244.04</v>
      </c>
      <c r="BW2267" s="493" t="n">
        <v>51516.07</v>
      </c>
    </row>
    <row r="2268">
      <c r="A2268" t="inlineStr">
        <is>
          <t>[C9D1] Angiotensin-II 길항제, 고혈압제 (C2) 혹은 이뇨제 복합제제</t>
        </is>
      </c>
      <c r="B2268" t="inlineStr">
        <is>
          <t>셀트리온제약</t>
        </is>
      </c>
      <c r="C2268" t="inlineStr">
        <is>
          <t>칸타칸 플러스</t>
        </is>
      </c>
      <c r="D2268" t="inlineStr">
        <is>
          <t>셀트리온제약</t>
        </is>
      </c>
      <c r="E2268" t="inlineStr">
        <is>
          <t>candesartan cilexetil,  hydrochlorothiazide</t>
        </is>
      </c>
      <c r="F2268" t="inlineStr">
        <is>
          <t>병원</t>
        </is>
      </c>
      <c r="G2268" t="inlineStr">
        <is>
          <t>Generic</t>
        </is>
      </c>
      <c r="H2268" s="493" t="n">
        <v>10900.88</v>
      </c>
      <c r="I2268" s="493" t="n">
        <v>13153.9</v>
      </c>
      <c r="J2268" s="493" t="n">
        <v>11532.25</v>
      </c>
      <c r="K2268" s="493" t="n">
        <v>14683.06</v>
      </c>
      <c r="L2268" s="493" t="n">
        <v>13767.84</v>
      </c>
      <c r="M2268" s="493" t="n">
        <v>15361.78</v>
      </c>
      <c r="N2268" s="493" t="n">
        <v>13638.47</v>
      </c>
      <c r="O2268" s="493" t="n">
        <v>11550.25</v>
      </c>
      <c r="P2268" s="493" t="n">
        <v>11329.89</v>
      </c>
      <c r="Q2268" s="493" t="n">
        <v>13625.28</v>
      </c>
      <c r="R2268" s="493" t="n">
        <v>13092.53</v>
      </c>
      <c r="S2268" s="493" t="n">
        <v>13760.74</v>
      </c>
      <c r="T2268" s="493" t="n">
        <v>12141.68</v>
      </c>
      <c r="U2268" s="493" t="n">
        <v>10447.26</v>
      </c>
      <c r="V2268" s="493" t="n">
        <v>11877.39</v>
      </c>
      <c r="W2268" s="493" t="n">
        <v>10016.37</v>
      </c>
      <c r="X2268" s="493" t="n">
        <v>11090.28</v>
      </c>
      <c r="Y2268" s="493" t="n">
        <v>9992.110000000001</v>
      </c>
      <c r="Z2268" s="493" t="n">
        <v>11148.31</v>
      </c>
      <c r="AA2268" s="493" t="n">
        <v>10348.67</v>
      </c>
      <c r="AB2268" s="493" t="n">
        <v>8556.700000000001</v>
      </c>
      <c r="AC2268" s="493" t="n">
        <v>8400.940000000001</v>
      </c>
      <c r="AD2268" s="493" t="n">
        <v>11918.32</v>
      </c>
      <c r="AE2268" s="493" t="n">
        <v>8691.200000000001</v>
      </c>
      <c r="AF2268" s="493" t="n">
        <v>8553.559999999999</v>
      </c>
      <c r="AG2268" s="493" t="n">
        <v>9001.549999999999</v>
      </c>
      <c r="AH2268" s="493" t="n">
        <v>10792.84</v>
      </c>
      <c r="AI2268" s="493" t="n">
        <v>7366.28</v>
      </c>
      <c r="AJ2268" s="493" t="n">
        <v>10429.04</v>
      </c>
      <c r="AK2268" s="493" t="n">
        <v>8431.58</v>
      </c>
      <c r="AL2268" s="493" t="n">
        <v>8966.83</v>
      </c>
      <c r="AM2268" s="493" t="n">
        <v>7198.82</v>
      </c>
      <c r="AN2268" s="493" t="n">
        <v>8757.190000000001</v>
      </c>
      <c r="AO2268" s="493" t="n">
        <v>9591.879999999999</v>
      </c>
      <c r="AP2268" s="493" t="n">
        <v>7687.13</v>
      </c>
      <c r="AQ2268" s="493" t="n">
        <v>7646.52</v>
      </c>
      <c r="AR2268" s="493" t="n">
        <v>7455</v>
      </c>
      <c r="AS2268" s="493" t="n">
        <v>8290.4</v>
      </c>
      <c r="AT2268" s="493" t="n">
        <v>7215.9</v>
      </c>
      <c r="AU2268" s="493" t="n">
        <v>8089.46</v>
      </c>
      <c r="AV2268" s="493" t="n">
        <v>8982.08</v>
      </c>
      <c r="AW2268" s="493" t="n">
        <v>6424.52</v>
      </c>
      <c r="AX2268" s="493" t="n">
        <v>7912.87</v>
      </c>
      <c r="AY2268" s="493" t="n">
        <v>5363.33</v>
      </c>
      <c r="AZ2268" s="493" t="n">
        <v>6311.19</v>
      </c>
      <c r="BA2268" s="493" t="n">
        <v>6717.46</v>
      </c>
      <c r="BB2268" s="493" t="n">
        <v>7093.64</v>
      </c>
      <c r="BC2268" s="493" t="n">
        <v>6618.76</v>
      </c>
      <c r="BD2268" s="493" t="n">
        <v>8220.719999999999</v>
      </c>
      <c r="BE2268" s="493" t="n">
        <v>6411.27</v>
      </c>
      <c r="BF2268" s="493" t="n">
        <v>7425.14</v>
      </c>
      <c r="BG2268" s="493" t="n">
        <v>5285.15</v>
      </c>
      <c r="BH2268" s="493" t="n">
        <v>7231.45</v>
      </c>
      <c r="BI2268" s="493" t="n">
        <v>5067.72</v>
      </c>
      <c r="BJ2268" s="493" t="n">
        <v>6525.2</v>
      </c>
      <c r="BK2268" s="493" t="n">
        <v>6855.26</v>
      </c>
      <c r="BL2268" s="493" t="n">
        <v>5335</v>
      </c>
      <c r="BM2268" s="493" t="n">
        <v>5385.97</v>
      </c>
      <c r="BN2268" s="493" t="n">
        <v>4329.04</v>
      </c>
      <c r="BO2268" s="493" t="n">
        <v>6324.54</v>
      </c>
      <c r="BP2268" s="493" t="n">
        <v>5287.3</v>
      </c>
      <c r="BQ2268" s="493" t="n">
        <v>4478.96</v>
      </c>
      <c r="BR2268" s="493" t="n">
        <v>3935.63</v>
      </c>
      <c r="BS2268" s="493" t="n">
        <v>5743.11</v>
      </c>
      <c r="BT2268" s="493" t="n">
        <v>4028.42</v>
      </c>
      <c r="BU2268" s="493" t="n">
        <v>5410.44</v>
      </c>
      <c r="BV2268" s="493" t="n">
        <v>6510.5</v>
      </c>
      <c r="BW2268" s="493" t="n">
        <v>3847.64</v>
      </c>
    </row>
    <row r="2269">
      <c r="A2269" t="inlineStr">
        <is>
          <t>[C9D1] Angiotensin-II 길항제, 고혈압제 (C2) 혹은 이뇨제 복합제제</t>
        </is>
      </c>
      <c r="B2269" t="inlineStr">
        <is>
          <t>셀트리온제약</t>
        </is>
      </c>
      <c r="C2269" t="inlineStr">
        <is>
          <t>칸타칸 플러스</t>
        </is>
      </c>
      <c r="D2269" t="inlineStr">
        <is>
          <t>셀트리온제약</t>
        </is>
      </c>
      <c r="E2269" t="inlineStr">
        <is>
          <t>candesartan cilexetil,  hydrochlorothiazide</t>
        </is>
      </c>
      <c r="F2269" t="inlineStr">
        <is>
          <t>의원</t>
        </is>
      </c>
      <c r="G2269" t="inlineStr">
        <is>
          <t>Generic</t>
        </is>
      </c>
      <c r="H2269" s="493" t="n">
        <v>163387.83</v>
      </c>
      <c r="I2269" s="493" t="n">
        <v>165675.73</v>
      </c>
      <c r="J2269" s="493" t="n">
        <v>190884.76</v>
      </c>
      <c r="K2269" s="493" t="n">
        <v>187600.34</v>
      </c>
      <c r="L2269" s="493" t="n">
        <v>223582.36</v>
      </c>
      <c r="M2269" s="493" t="n">
        <v>212806.44</v>
      </c>
      <c r="N2269" s="493" t="n">
        <v>221305.72</v>
      </c>
      <c r="O2269" s="493" t="n">
        <v>220380.02</v>
      </c>
      <c r="P2269" s="493" t="n">
        <v>225528.49</v>
      </c>
      <c r="Q2269" s="493" t="n">
        <v>224234.37</v>
      </c>
      <c r="R2269" s="493" t="n">
        <v>229535.83</v>
      </c>
      <c r="S2269" s="493" t="n">
        <v>267552.99</v>
      </c>
      <c r="T2269" s="493" t="n">
        <v>255362.55</v>
      </c>
      <c r="U2269" s="493" t="n">
        <v>238287.35</v>
      </c>
      <c r="V2269" s="493" t="n">
        <v>265973.77</v>
      </c>
      <c r="W2269" s="493" t="n">
        <v>243186.38</v>
      </c>
      <c r="X2269" s="493" t="n">
        <v>266401.32</v>
      </c>
      <c r="Y2269" s="493" t="n">
        <v>243415.77</v>
      </c>
      <c r="Z2269" s="493" t="n">
        <v>258349.05</v>
      </c>
      <c r="AA2269" s="493" t="n">
        <v>269170.03</v>
      </c>
      <c r="AB2269" s="493" t="n">
        <v>251431.74</v>
      </c>
      <c r="AC2269" s="493" t="n">
        <v>259290.07</v>
      </c>
      <c r="AD2269" s="493" t="n">
        <v>257445.2</v>
      </c>
      <c r="AE2269" s="493" t="n">
        <v>273014.86</v>
      </c>
      <c r="AF2269" s="493" t="n">
        <v>264329.27</v>
      </c>
      <c r="AG2269" s="493" t="n">
        <v>249097.91</v>
      </c>
      <c r="AH2269" s="493" t="n">
        <v>285862.16</v>
      </c>
      <c r="AI2269" s="493" t="n">
        <v>258757.93</v>
      </c>
      <c r="AJ2269" s="493" t="n">
        <v>299062.73</v>
      </c>
      <c r="AK2269" s="493" t="n">
        <v>284369.49</v>
      </c>
      <c r="AL2269" s="493" t="n">
        <v>277134.1</v>
      </c>
      <c r="AM2269" s="493" t="n">
        <v>275506</v>
      </c>
      <c r="AN2269" s="493" t="n">
        <v>263275.02</v>
      </c>
      <c r="AO2269" s="493" t="n">
        <v>273843.96</v>
      </c>
      <c r="AP2269" s="493" t="n">
        <v>269779.46</v>
      </c>
      <c r="AQ2269" s="493" t="n">
        <v>280129.5</v>
      </c>
      <c r="AR2269" s="493" t="n">
        <v>278499.73</v>
      </c>
      <c r="AS2269" s="493" t="n">
        <v>282443.9</v>
      </c>
      <c r="AT2269" s="493" t="n">
        <v>291708.5</v>
      </c>
      <c r="AU2269" s="493" t="n">
        <v>286287.84</v>
      </c>
      <c r="AV2269" s="493" t="n">
        <v>282958.43</v>
      </c>
      <c r="AW2269" s="493" t="n">
        <v>275151.56</v>
      </c>
      <c r="AX2269" s="493" t="n">
        <v>292366.54</v>
      </c>
      <c r="AY2269" s="493" t="n">
        <v>287751.84</v>
      </c>
      <c r="AZ2269" s="493" t="n">
        <v>305430.38</v>
      </c>
      <c r="BA2269" s="493" t="n">
        <v>311766.48</v>
      </c>
      <c r="BB2269" s="493" t="n">
        <v>305163.8</v>
      </c>
      <c r="BC2269" s="493" t="n">
        <v>330157.12</v>
      </c>
      <c r="BD2269" s="493" t="n">
        <v>319681.74</v>
      </c>
      <c r="BE2269" s="493" t="n">
        <v>301469.56</v>
      </c>
      <c r="BF2269" s="493" t="n">
        <v>314749.32</v>
      </c>
      <c r="BG2269" s="493" t="n">
        <v>314943.32</v>
      </c>
      <c r="BH2269" s="493" t="n">
        <v>305681.69</v>
      </c>
      <c r="BI2269" s="493" t="n">
        <v>286835.85</v>
      </c>
      <c r="BJ2269" s="493" t="n">
        <v>299136.92</v>
      </c>
      <c r="BK2269" s="493" t="n">
        <v>309987.49</v>
      </c>
      <c r="BL2269" s="493" t="n">
        <v>310277.28</v>
      </c>
      <c r="BM2269" s="493" t="n">
        <v>296738.01</v>
      </c>
      <c r="BN2269" s="493" t="n">
        <v>273622.84</v>
      </c>
      <c r="BO2269" s="493" t="n">
        <v>318150</v>
      </c>
      <c r="BP2269" s="493" t="n">
        <v>312540.01</v>
      </c>
      <c r="BQ2269" s="493" t="n">
        <v>264611.01</v>
      </c>
      <c r="BR2269" s="493" t="n">
        <v>303864.15</v>
      </c>
      <c r="BS2269" s="493" t="n">
        <v>305732.62</v>
      </c>
      <c r="BT2269" s="493" t="n">
        <v>276756.73</v>
      </c>
      <c r="BU2269" s="493" t="n">
        <v>298432.73</v>
      </c>
      <c r="BV2269" s="493" t="n">
        <v>315220.63</v>
      </c>
      <c r="BW2269" s="493" t="n">
        <v>290912.29</v>
      </c>
    </row>
    <row r="2270">
      <c r="A2270" t="inlineStr">
        <is>
          <t>[C9D1] Angiotensin-II 길항제, 고혈압제 (C2) 혹은 이뇨제 복합제제</t>
        </is>
      </c>
      <c r="B2270" t="inlineStr">
        <is>
          <t>셀트리온제약</t>
        </is>
      </c>
      <c r="C2270" t="inlineStr">
        <is>
          <t>칸타칸 플러스</t>
        </is>
      </c>
      <c r="D2270" t="inlineStr">
        <is>
          <t>셀트리온제약</t>
        </is>
      </c>
      <c r="E2270" t="inlineStr">
        <is>
          <t>candesartan cilexetil,  hydrochlorothiazide</t>
        </is>
      </c>
      <c r="F2270" t="inlineStr">
        <is>
          <t>보건소</t>
        </is>
      </c>
      <c r="G2270" t="inlineStr">
        <is>
          <t>Generic</t>
        </is>
      </c>
      <c r="H2270" s="493" t="n">
        <v>9922.5</v>
      </c>
      <c r="I2270" s="493" t="n">
        <v>3375.3</v>
      </c>
      <c r="J2270" s="493" t="n">
        <v>6680.7</v>
      </c>
      <c r="K2270" s="493" t="n">
        <v>8713.799999999999</v>
      </c>
      <c r="L2270" s="493" t="n">
        <v>8610.9</v>
      </c>
      <c r="M2270" s="493" t="n">
        <v>8046.45</v>
      </c>
      <c r="N2270" s="493" t="n">
        <v>11740.5</v>
      </c>
      <c r="O2270" s="493" t="n">
        <v>6913.8</v>
      </c>
      <c r="P2270" s="493" t="n">
        <v>5490</v>
      </c>
      <c r="Q2270" s="493" t="n">
        <v>17643.85</v>
      </c>
      <c r="R2270" s="493" t="n">
        <v>10575</v>
      </c>
      <c r="S2270" s="493" t="n">
        <v>5570.1</v>
      </c>
      <c r="T2270" s="493" t="n">
        <v>9280.200000000001</v>
      </c>
      <c r="U2270" s="493" t="n">
        <v>3384.45</v>
      </c>
      <c r="V2270" s="493" t="n">
        <v>7787.1</v>
      </c>
      <c r="W2270" s="493" t="n">
        <v>5574</v>
      </c>
      <c r="X2270" s="493" t="n">
        <v>8857.950000000001</v>
      </c>
      <c r="Y2270" s="493" t="n">
        <v>5897.1</v>
      </c>
      <c r="Z2270" s="493" t="n">
        <v>7689.75</v>
      </c>
      <c r="AA2270" s="493" t="n">
        <v>10138.35</v>
      </c>
      <c r="AB2270" s="493" t="n">
        <v>8097</v>
      </c>
      <c r="AC2270" s="493" t="n">
        <v>6929.7</v>
      </c>
      <c r="AD2270" s="493" t="n">
        <v>12749.25</v>
      </c>
      <c r="AE2270" s="493" t="n">
        <v>6418.29</v>
      </c>
      <c r="AF2270" s="493" t="n">
        <v>8851.799999999999</v>
      </c>
      <c r="AG2270" s="493" t="n">
        <v>10010.25</v>
      </c>
      <c r="AH2270" s="493" t="n">
        <v>6669.45</v>
      </c>
      <c r="AI2270" s="493" t="n">
        <v>4323.9</v>
      </c>
      <c r="AJ2270" s="493" t="n">
        <v>15930.3</v>
      </c>
      <c r="AK2270" s="493" t="n">
        <v>5768.7</v>
      </c>
      <c r="AL2270" s="493" t="n">
        <v>6868.84</v>
      </c>
      <c r="AM2270" s="493" t="n">
        <v>10548.9</v>
      </c>
      <c r="AN2270" s="493" t="n">
        <v>2814.75</v>
      </c>
      <c r="AO2270" s="493" t="n">
        <v>4675.35</v>
      </c>
      <c r="AP2270" s="493" t="n">
        <v>9836.1</v>
      </c>
      <c r="AQ2270" s="493" t="n">
        <v>4582.2</v>
      </c>
      <c r="AR2270" s="493" t="n">
        <v>6062.06</v>
      </c>
      <c r="AS2270" s="493" t="n">
        <v>1852.32</v>
      </c>
      <c r="AT2270" s="493" t="n">
        <v>4926.6</v>
      </c>
      <c r="AU2270" s="493" t="n">
        <v>3073.74</v>
      </c>
      <c r="AV2270" s="493" t="n">
        <v>2932.6</v>
      </c>
      <c r="AW2270" s="493" t="n">
        <v>4178.7</v>
      </c>
      <c r="AX2270" s="493" t="n">
        <v>6019.2</v>
      </c>
      <c r="AY2270" s="493" t="n">
        <v>5616.9</v>
      </c>
      <c r="AZ2270" s="493" t="n">
        <v>9022.5</v>
      </c>
      <c r="BA2270" s="493" t="n">
        <v>4894.8</v>
      </c>
      <c r="BB2270" s="493" t="n">
        <v>3400.2</v>
      </c>
      <c r="BC2270" s="493" t="n">
        <v>7866.3</v>
      </c>
      <c r="BD2270" s="493" t="n">
        <v>6354.6</v>
      </c>
      <c r="BE2270" s="493" t="n">
        <v>4186.5</v>
      </c>
      <c r="BF2270" s="493" t="n">
        <v>13139.1</v>
      </c>
      <c r="BG2270" s="493" t="n">
        <v>2843.86</v>
      </c>
      <c r="BH2270" s="493" t="n">
        <v>2071.8</v>
      </c>
      <c r="BI2270" s="493" t="n">
        <v>9897</v>
      </c>
      <c r="BJ2270" s="493" t="n">
        <v>5267.1</v>
      </c>
      <c r="BK2270" s="493" t="n">
        <v>2212.5</v>
      </c>
      <c r="BL2270" s="493" t="n">
        <v>7250.7</v>
      </c>
      <c r="BM2270" s="493" t="n">
        <v>1116.9</v>
      </c>
      <c r="BN2270" s="493" t="n">
        <v>1692</v>
      </c>
      <c r="BO2270" s="493" t="n">
        <v>14119.8</v>
      </c>
      <c r="BP2270" s="493" t="n">
        <v>3773.56</v>
      </c>
      <c r="BQ2270" s="493" t="n">
        <v>775.5</v>
      </c>
      <c r="BR2270" s="493" t="n">
        <v>5267.1</v>
      </c>
      <c r="BS2270" s="493" t="n">
        <v>1427.7</v>
      </c>
      <c r="BT2270" s="493" t="n">
        <v>1513.8</v>
      </c>
      <c r="BU2270" s="493" t="n">
        <v>7746.6</v>
      </c>
      <c r="BV2270" s="493" t="n">
        <v>2397.3</v>
      </c>
      <c r="BW2270" s="493" t="n">
        <v>4172.4</v>
      </c>
    </row>
    <row r="2271">
      <c r="A2271" t="inlineStr">
        <is>
          <t>[C9D1] Angiotensin-II 길항제, 고혈압제 (C2) 혹은 이뇨제 복합제제</t>
        </is>
      </c>
      <c r="B2271" t="inlineStr">
        <is>
          <t>셀트리온제약</t>
        </is>
      </c>
      <c r="C2271" t="inlineStr">
        <is>
          <t>칸타칸 플러스</t>
        </is>
      </c>
      <c r="D2271" t="inlineStr">
        <is>
          <t>셀트리온제약</t>
        </is>
      </c>
      <c r="E2271" t="inlineStr">
        <is>
          <t>candesartan cilexetil,  hydrochlorothiazide</t>
        </is>
      </c>
      <c r="F2271" t="inlineStr">
        <is>
          <t>기타(치과의원, 치과병원 등)</t>
        </is>
      </c>
      <c r="G2271" t="inlineStr">
        <is>
          <t>Generic</t>
        </is>
      </c>
      <c r="H2271" s="493" t="n">
        <v>0</v>
      </c>
      <c r="I2271" s="493" t="n">
        <v>0</v>
      </c>
      <c r="J2271" s="493" t="n">
        <v>0</v>
      </c>
      <c r="K2271" s="493" t="n">
        <v>0</v>
      </c>
      <c r="L2271" s="493" t="n">
        <v>0</v>
      </c>
      <c r="M2271" s="493" t="n">
        <v>0</v>
      </c>
      <c r="N2271" s="493" t="n">
        <v>0</v>
      </c>
      <c r="O2271" s="493" t="n">
        <v>0</v>
      </c>
      <c r="P2271" s="493" t="n">
        <v>0</v>
      </c>
      <c r="Q2271" s="493" t="n">
        <v>0</v>
      </c>
      <c r="R2271" s="493" t="n">
        <v>0</v>
      </c>
      <c r="S2271" s="493" t="n">
        <v>0</v>
      </c>
      <c r="T2271" s="493" t="n">
        <v>0</v>
      </c>
      <c r="U2271" s="493" t="n">
        <v>0</v>
      </c>
      <c r="V2271" s="493" t="n">
        <v>0</v>
      </c>
      <c r="W2271" s="493" t="n">
        <v>0</v>
      </c>
      <c r="X2271" s="493" t="n">
        <v>0</v>
      </c>
      <c r="Y2271" s="493" t="n">
        <v>0</v>
      </c>
      <c r="Z2271" s="493" t="n">
        <v>435.6</v>
      </c>
      <c r="AA2271" s="493" t="n">
        <v>0</v>
      </c>
      <c r="AB2271" s="493" t="n">
        <v>11.1</v>
      </c>
      <c r="AC2271" s="493" t="n">
        <v>41.4</v>
      </c>
      <c r="AD2271" s="493" t="n">
        <v>0</v>
      </c>
      <c r="AE2271" s="493" t="n">
        <v>36.9</v>
      </c>
      <c r="AF2271" s="493" t="n">
        <v>0</v>
      </c>
      <c r="AG2271" s="493" t="n">
        <v>29.4</v>
      </c>
      <c r="AH2271" s="493" t="n">
        <v>14.7</v>
      </c>
      <c r="AI2271" s="493" t="n">
        <v>21.9</v>
      </c>
      <c r="AJ2271" s="493" t="n">
        <v>45</v>
      </c>
      <c r="AK2271" s="493" t="n">
        <v>14.4</v>
      </c>
      <c r="AL2271" s="493" t="n">
        <v>16.5</v>
      </c>
      <c r="AM2271" s="493" t="n">
        <v>45</v>
      </c>
      <c r="AN2271" s="493" t="n">
        <v>15.6</v>
      </c>
      <c r="AO2271" s="493" t="n">
        <v>40.5</v>
      </c>
      <c r="AP2271" s="493" t="n">
        <v>59.4</v>
      </c>
      <c r="AQ2271" s="493" t="n">
        <v>46.8</v>
      </c>
      <c r="AR2271" s="493" t="n">
        <v>21.3</v>
      </c>
      <c r="AS2271" s="493" t="n">
        <v>22.5</v>
      </c>
      <c r="AT2271" s="493" t="n">
        <v>53.1</v>
      </c>
      <c r="AU2271" s="493" t="n">
        <v>49.5</v>
      </c>
      <c r="AV2271" s="493" t="n">
        <v>49.5</v>
      </c>
      <c r="AW2271" s="493" t="n">
        <v>47.7</v>
      </c>
      <c r="AX2271" s="493" t="n">
        <v>46.8</v>
      </c>
      <c r="AY2271" s="493" t="n">
        <v>44.1</v>
      </c>
      <c r="AZ2271" s="493" t="n">
        <v>30.6</v>
      </c>
      <c r="BA2271" s="493" t="n">
        <v>116.1</v>
      </c>
      <c r="BB2271" s="493" t="n">
        <v>32.4</v>
      </c>
      <c r="BC2271" s="493" t="n">
        <v>229.2</v>
      </c>
      <c r="BD2271" s="493" t="n">
        <v>228.3</v>
      </c>
      <c r="BE2271" s="493" t="n">
        <v>29.4</v>
      </c>
      <c r="BF2271" s="493" t="n">
        <v>26.7</v>
      </c>
      <c r="BG2271" s="493" t="n">
        <v>130.5</v>
      </c>
      <c r="BH2271" s="493" t="n">
        <v>29.4</v>
      </c>
      <c r="BI2271" s="493" t="n">
        <v>25.2</v>
      </c>
      <c r="BJ2271" s="493" t="n">
        <v>27.6</v>
      </c>
      <c r="BK2271" s="493" t="n">
        <v>25.2</v>
      </c>
      <c r="BL2271" s="493" t="n">
        <v>27.3</v>
      </c>
      <c r="BM2271" s="493" t="n">
        <v>23.7</v>
      </c>
      <c r="BN2271" s="493" t="n">
        <v>30.9</v>
      </c>
      <c r="BO2271" s="493" t="n">
        <v>48</v>
      </c>
      <c r="BP2271" s="493" t="n">
        <v>0</v>
      </c>
      <c r="BQ2271" s="493" t="n">
        <v>27.9</v>
      </c>
      <c r="BR2271" s="493" t="n">
        <v>29.7</v>
      </c>
      <c r="BS2271" s="493" t="n">
        <v>23.7</v>
      </c>
      <c r="BT2271" s="493" t="n">
        <v>26.4</v>
      </c>
      <c r="BU2271" s="493" t="n">
        <v>25.5</v>
      </c>
      <c r="BV2271" s="493" t="n">
        <v>56.4</v>
      </c>
      <c r="BW2271" s="493" t="n">
        <v>0</v>
      </c>
    </row>
    <row r="2272">
      <c r="A2272" t="inlineStr">
        <is>
          <t>[C9D1] Angiotensin-II 길항제, 고혈압제 (C2) 혹은 이뇨제 복합제제</t>
        </is>
      </c>
      <c r="B2272" t="inlineStr">
        <is>
          <t>셀트리온제약</t>
        </is>
      </c>
      <c r="C2272" t="inlineStr">
        <is>
          <t>코살 플러스</t>
        </is>
      </c>
      <c r="D2272" t="inlineStr">
        <is>
          <t>셀트리온제약</t>
        </is>
      </c>
      <c r="E2272" t="inlineStr">
        <is>
          <t>hydrochlorothiazide,  losartan potassium</t>
        </is>
      </c>
      <c r="F2272" t="inlineStr">
        <is>
          <t>종합병원</t>
        </is>
      </c>
      <c r="G2272" t="inlineStr">
        <is>
          <t>Generic</t>
        </is>
      </c>
      <c r="H2272" s="493" t="n">
        <v>0</v>
      </c>
      <c r="I2272" s="493" t="n">
        <v>0</v>
      </c>
      <c r="J2272" s="493" t="n">
        <v>0</v>
      </c>
      <c r="K2272" s="493" t="n">
        <v>0</v>
      </c>
      <c r="L2272" s="493" t="n">
        <v>0</v>
      </c>
      <c r="M2272" s="493" t="n">
        <v>0</v>
      </c>
      <c r="N2272" s="493" t="n">
        <v>0</v>
      </c>
      <c r="O2272" s="493" t="n">
        <v>120.9</v>
      </c>
      <c r="P2272" s="493" t="n">
        <v>0</v>
      </c>
      <c r="Q2272" s="493" t="n">
        <v>0</v>
      </c>
      <c r="R2272" s="493" t="n">
        <v>0</v>
      </c>
      <c r="S2272" s="493" t="n">
        <v>0</v>
      </c>
      <c r="T2272" s="493" t="n">
        <v>0</v>
      </c>
      <c r="U2272" s="493" t="n">
        <v>0</v>
      </c>
      <c r="V2272" s="493" t="n">
        <v>0</v>
      </c>
      <c r="W2272" s="493" t="n">
        <v>0</v>
      </c>
      <c r="X2272" s="493" t="n">
        <v>0</v>
      </c>
      <c r="Y2272" s="493" t="n">
        <v>0</v>
      </c>
      <c r="Z2272" s="493" t="n">
        <v>0</v>
      </c>
      <c r="AA2272" s="493" t="n">
        <v>0</v>
      </c>
      <c r="AB2272" s="493" t="n">
        <v>0</v>
      </c>
      <c r="AC2272" s="493" t="n">
        <v>0</v>
      </c>
      <c r="AD2272" s="493" t="n">
        <v>0</v>
      </c>
      <c r="AE2272" s="493" t="n">
        <v>0</v>
      </c>
      <c r="AF2272" s="493" t="n">
        <v>0</v>
      </c>
      <c r="AG2272" s="493" t="n">
        <v>0</v>
      </c>
      <c r="AH2272" s="493" t="n">
        <v>0</v>
      </c>
      <c r="AI2272" s="493" t="n">
        <v>0</v>
      </c>
      <c r="AJ2272" s="493" t="n">
        <v>0</v>
      </c>
      <c r="AK2272" s="493" t="n">
        <v>0</v>
      </c>
      <c r="AL2272" s="493" t="n">
        <v>0</v>
      </c>
      <c r="AM2272" s="493" t="n">
        <v>0</v>
      </c>
      <c r="AN2272" s="493" t="n">
        <v>0</v>
      </c>
      <c r="AO2272" s="493" t="n">
        <v>0</v>
      </c>
      <c r="AP2272" s="493" t="n">
        <v>0</v>
      </c>
      <c r="AQ2272" s="493" t="n">
        <v>0</v>
      </c>
      <c r="AR2272" s="493" t="n">
        <v>0</v>
      </c>
      <c r="AS2272" s="493" t="n">
        <v>0</v>
      </c>
      <c r="AT2272" s="493" t="n">
        <v>0</v>
      </c>
      <c r="AU2272" s="493" t="n">
        <v>0</v>
      </c>
      <c r="AV2272" s="493" t="n">
        <v>0</v>
      </c>
      <c r="AW2272" s="493" t="n">
        <v>0</v>
      </c>
      <c r="AX2272" s="493" t="n">
        <v>0</v>
      </c>
      <c r="AY2272" s="493" t="n">
        <v>0</v>
      </c>
      <c r="AZ2272" s="493" t="n">
        <v>0</v>
      </c>
      <c r="BA2272" s="493" t="n">
        <v>0</v>
      </c>
      <c r="BB2272" s="493" t="n">
        <v>0</v>
      </c>
      <c r="BC2272" s="493" t="n">
        <v>0</v>
      </c>
      <c r="BD2272" s="493" t="n">
        <v>0</v>
      </c>
      <c r="BE2272" s="493" t="n">
        <v>0</v>
      </c>
      <c r="BF2272" s="493" t="n">
        <v>0</v>
      </c>
      <c r="BG2272" s="493" t="n">
        <v>0</v>
      </c>
      <c r="BH2272" s="493" t="n">
        <v>0</v>
      </c>
      <c r="BI2272" s="493" t="n">
        <v>0</v>
      </c>
      <c r="BJ2272" s="493" t="n">
        <v>0</v>
      </c>
      <c r="BK2272" s="493" t="n">
        <v>0</v>
      </c>
      <c r="BL2272" s="493" t="n">
        <v>0</v>
      </c>
      <c r="BM2272" s="493" t="n">
        <v>0</v>
      </c>
      <c r="BN2272" s="493" t="n">
        <v>0</v>
      </c>
      <c r="BO2272" s="493" t="n">
        <v>0</v>
      </c>
      <c r="BP2272" s="493" t="n">
        <v>0</v>
      </c>
      <c r="BQ2272" s="493" t="n">
        <v>0</v>
      </c>
      <c r="BR2272" s="493" t="n">
        <v>0</v>
      </c>
      <c r="BS2272" s="493" t="n">
        <v>0</v>
      </c>
      <c r="BT2272" s="493" t="n">
        <v>0</v>
      </c>
      <c r="BU2272" s="493" t="n">
        <v>0</v>
      </c>
      <c r="BV2272" s="493" t="n">
        <v>0</v>
      </c>
      <c r="BW2272" s="493" t="n">
        <v>0</v>
      </c>
    </row>
    <row r="2273">
      <c r="A2273" t="inlineStr">
        <is>
          <t>[C9D1] Angiotensin-II 길항제, 고혈압제 (C2) 혹은 이뇨제 복합제제</t>
        </is>
      </c>
      <c r="B2273" t="inlineStr">
        <is>
          <t>셀트리온제약</t>
        </is>
      </c>
      <c r="C2273" t="inlineStr">
        <is>
          <t>코살 플러스</t>
        </is>
      </c>
      <c r="D2273" t="inlineStr">
        <is>
          <t>셀트리온제약</t>
        </is>
      </c>
      <c r="E2273" t="inlineStr">
        <is>
          <t>hydrochlorothiazide,  losartan potassium</t>
        </is>
      </c>
      <c r="F2273" t="inlineStr">
        <is>
          <t>병원</t>
        </is>
      </c>
      <c r="G2273" t="inlineStr">
        <is>
          <t>Generic</t>
        </is>
      </c>
      <c r="H2273" s="493" t="n">
        <v>4552.8</v>
      </c>
      <c r="I2273" s="493" t="n">
        <v>5421.6</v>
      </c>
      <c r="J2273" s="493" t="n">
        <v>3777.6</v>
      </c>
      <c r="K2273" s="493" t="n">
        <v>3475.5</v>
      </c>
      <c r="L2273" s="493" t="n">
        <v>3694.2</v>
      </c>
      <c r="M2273" s="493" t="n">
        <v>3936.9</v>
      </c>
      <c r="N2273" s="493" t="n">
        <v>5230.8</v>
      </c>
      <c r="O2273" s="493" t="n">
        <v>2211.9</v>
      </c>
      <c r="P2273" s="493" t="n">
        <v>1552.5</v>
      </c>
      <c r="Q2273" s="493" t="n">
        <v>3217.8</v>
      </c>
      <c r="R2273" s="493" t="n">
        <v>3127.2</v>
      </c>
      <c r="S2273" s="493" t="n">
        <v>992</v>
      </c>
      <c r="T2273" s="493" t="n">
        <v>383.68</v>
      </c>
      <c r="U2273" s="493" t="n">
        <v>481.2</v>
      </c>
      <c r="V2273" s="493" t="n">
        <v>0</v>
      </c>
      <c r="W2273" s="493" t="n">
        <v>711.6</v>
      </c>
      <c r="X2273" s="493" t="n">
        <v>0</v>
      </c>
      <c r="Y2273" s="493" t="n">
        <v>0</v>
      </c>
      <c r="Z2273" s="493" t="n">
        <v>320.4</v>
      </c>
      <c r="AA2273" s="493" t="n">
        <v>0</v>
      </c>
      <c r="AB2273" s="493" t="n">
        <v>0</v>
      </c>
      <c r="AC2273" s="493" t="n">
        <v>0</v>
      </c>
      <c r="AD2273" s="493" t="n">
        <v>0</v>
      </c>
      <c r="AE2273" s="493" t="n">
        <v>0</v>
      </c>
      <c r="AF2273" s="493" t="n">
        <v>0</v>
      </c>
      <c r="AG2273" s="493" t="n">
        <v>0</v>
      </c>
      <c r="AH2273" s="493" t="n">
        <v>0</v>
      </c>
      <c r="AI2273" s="493" t="n">
        <v>0</v>
      </c>
      <c r="AJ2273" s="493" t="n">
        <v>0</v>
      </c>
      <c r="AK2273" s="493" t="n">
        <v>0</v>
      </c>
      <c r="AL2273" s="493" t="n">
        <v>0</v>
      </c>
      <c r="AM2273" s="493" t="n">
        <v>0</v>
      </c>
      <c r="AN2273" s="493" t="n">
        <v>0</v>
      </c>
      <c r="AO2273" s="493" t="n">
        <v>0</v>
      </c>
      <c r="AP2273" s="493" t="n">
        <v>0</v>
      </c>
      <c r="AQ2273" s="493" t="n">
        <v>0</v>
      </c>
      <c r="AR2273" s="493" t="n">
        <v>0</v>
      </c>
      <c r="AS2273" s="493" t="n">
        <v>0</v>
      </c>
      <c r="AT2273" s="493" t="n">
        <v>0</v>
      </c>
      <c r="AU2273" s="493" t="n">
        <v>0</v>
      </c>
      <c r="AV2273" s="493" t="n">
        <v>0</v>
      </c>
      <c r="AW2273" s="493" t="n">
        <v>0</v>
      </c>
      <c r="AX2273" s="493" t="n">
        <v>0</v>
      </c>
      <c r="AY2273" s="493" t="n">
        <v>0</v>
      </c>
      <c r="AZ2273" s="493" t="n">
        <v>0</v>
      </c>
      <c r="BA2273" s="493" t="n">
        <v>0</v>
      </c>
      <c r="BB2273" s="493" t="n">
        <v>0</v>
      </c>
      <c r="BC2273" s="493" t="n">
        <v>0</v>
      </c>
      <c r="BD2273" s="493" t="n">
        <v>0</v>
      </c>
      <c r="BE2273" s="493" t="n">
        <v>0</v>
      </c>
      <c r="BF2273" s="493" t="n">
        <v>0</v>
      </c>
      <c r="BG2273" s="493" t="n">
        <v>0</v>
      </c>
      <c r="BH2273" s="493" t="n">
        <v>0</v>
      </c>
      <c r="BI2273" s="493" t="n">
        <v>0</v>
      </c>
      <c r="BJ2273" s="493" t="n">
        <v>0</v>
      </c>
      <c r="BK2273" s="493" t="n">
        <v>0</v>
      </c>
      <c r="BL2273" s="493" t="n">
        <v>0</v>
      </c>
      <c r="BM2273" s="493" t="n">
        <v>0</v>
      </c>
      <c r="BN2273" s="493" t="n">
        <v>0</v>
      </c>
      <c r="BO2273" s="493" t="n">
        <v>0</v>
      </c>
      <c r="BP2273" s="493" t="n">
        <v>0</v>
      </c>
      <c r="BQ2273" s="493" t="n">
        <v>0</v>
      </c>
      <c r="BR2273" s="493" t="n">
        <v>0</v>
      </c>
      <c r="BS2273" s="493" t="n">
        <v>0</v>
      </c>
      <c r="BT2273" s="493" t="n">
        <v>0</v>
      </c>
      <c r="BU2273" s="493" t="n">
        <v>0</v>
      </c>
      <c r="BV2273" s="493" t="n">
        <v>0</v>
      </c>
      <c r="BW2273" s="493" t="n">
        <v>0</v>
      </c>
    </row>
    <row r="2274">
      <c r="A2274" t="inlineStr">
        <is>
          <t>[C9D1] Angiotensin-II 길항제, 고혈압제 (C2) 혹은 이뇨제 복합제제</t>
        </is>
      </c>
      <c r="B2274" t="inlineStr">
        <is>
          <t>셀트리온제약</t>
        </is>
      </c>
      <c r="C2274" t="inlineStr">
        <is>
          <t>코살 플러스</t>
        </is>
      </c>
      <c r="D2274" t="inlineStr">
        <is>
          <t>셀트리온제약</t>
        </is>
      </c>
      <c r="E2274" t="inlineStr">
        <is>
          <t>hydrochlorothiazide,  losartan potassium</t>
        </is>
      </c>
      <c r="F2274" t="inlineStr">
        <is>
          <t>의원</t>
        </is>
      </c>
      <c r="G2274" t="inlineStr">
        <is>
          <t>Generic</t>
        </is>
      </c>
      <c r="H2274" s="493" t="n">
        <v>146012.5</v>
      </c>
      <c r="I2274" s="493" t="n">
        <v>145936.62</v>
      </c>
      <c r="J2274" s="493" t="n">
        <v>156554.39</v>
      </c>
      <c r="K2274" s="493" t="n">
        <v>164949.32</v>
      </c>
      <c r="L2274" s="493" t="n">
        <v>149049.26</v>
      </c>
      <c r="M2274" s="493" t="n">
        <v>153313.88</v>
      </c>
      <c r="N2274" s="493" t="n">
        <v>152599.99</v>
      </c>
      <c r="O2274" s="493" t="n">
        <v>168490.98</v>
      </c>
      <c r="P2274" s="493" t="n">
        <v>138865.23</v>
      </c>
      <c r="Q2274" s="493" t="n">
        <v>187494.03</v>
      </c>
      <c r="R2274" s="493" t="n">
        <v>178606.48</v>
      </c>
      <c r="S2274" s="493" t="n">
        <v>62239.08</v>
      </c>
      <c r="T2274" s="493" t="n">
        <v>8078.24</v>
      </c>
      <c r="U2274" s="493" t="n">
        <v>5090.94</v>
      </c>
      <c r="V2274" s="493" t="n">
        <v>4390.51</v>
      </c>
      <c r="W2274" s="493" t="n">
        <v>1351.8</v>
      </c>
      <c r="X2274" s="493" t="n">
        <v>2540.18</v>
      </c>
      <c r="Y2274" s="493" t="n">
        <v>0</v>
      </c>
      <c r="Z2274" s="493" t="n">
        <v>2300.68</v>
      </c>
      <c r="AA2274" s="493" t="n">
        <v>0</v>
      </c>
      <c r="AB2274" s="493" t="n">
        <v>0</v>
      </c>
      <c r="AC2274" s="493" t="n">
        <v>0</v>
      </c>
      <c r="AD2274" s="493" t="n">
        <v>0</v>
      </c>
      <c r="AE2274" s="493" t="n">
        <v>1513.63</v>
      </c>
      <c r="AF2274" s="493" t="n">
        <v>1049.12</v>
      </c>
      <c r="AG2274" s="493" t="n">
        <v>1065.48</v>
      </c>
      <c r="AH2274" s="493" t="n">
        <v>1393.07</v>
      </c>
      <c r="AI2274" s="493" t="n">
        <v>2536.44</v>
      </c>
      <c r="AJ2274" s="493" t="n">
        <v>0</v>
      </c>
      <c r="AK2274" s="493" t="n">
        <v>1798.5</v>
      </c>
      <c r="AL2274" s="493" t="n">
        <v>0</v>
      </c>
      <c r="AM2274" s="493" t="n">
        <v>1966.05</v>
      </c>
      <c r="AN2274" s="493" t="n">
        <v>0</v>
      </c>
      <c r="AO2274" s="493" t="n">
        <v>0</v>
      </c>
      <c r="AP2274" s="493" t="n">
        <v>0</v>
      </c>
      <c r="AQ2274" s="493" t="n">
        <v>1477.5</v>
      </c>
      <c r="AR2274" s="493" t="n">
        <v>0</v>
      </c>
      <c r="AS2274" s="493" t="n">
        <v>0</v>
      </c>
      <c r="AT2274" s="493" t="n">
        <v>0</v>
      </c>
      <c r="AU2274" s="493" t="n">
        <v>0</v>
      </c>
      <c r="AV2274" s="493" t="n">
        <v>0</v>
      </c>
      <c r="AW2274" s="493" t="n">
        <v>0</v>
      </c>
      <c r="AX2274" s="493" t="n">
        <v>0</v>
      </c>
      <c r="AY2274" s="493" t="n">
        <v>0</v>
      </c>
      <c r="AZ2274" s="493" t="n">
        <v>0</v>
      </c>
      <c r="BA2274" s="493" t="n">
        <v>0</v>
      </c>
      <c r="BB2274" s="493" t="n">
        <v>0</v>
      </c>
      <c r="BC2274" s="493" t="n">
        <v>0</v>
      </c>
      <c r="BD2274" s="493" t="n">
        <v>0</v>
      </c>
      <c r="BE2274" s="493" t="n">
        <v>0</v>
      </c>
      <c r="BF2274" s="493" t="n">
        <v>0</v>
      </c>
      <c r="BG2274" s="493" t="n">
        <v>0</v>
      </c>
      <c r="BH2274" s="493" t="n">
        <v>0</v>
      </c>
      <c r="BI2274" s="493" t="n">
        <v>0</v>
      </c>
      <c r="BJ2274" s="493" t="n">
        <v>2002.44</v>
      </c>
      <c r="BK2274" s="493" t="n">
        <v>0</v>
      </c>
      <c r="BL2274" s="493" t="n">
        <v>0</v>
      </c>
      <c r="BM2274" s="493" t="n">
        <v>0</v>
      </c>
      <c r="BN2274" s="493" t="n">
        <v>0</v>
      </c>
      <c r="BO2274" s="493" t="n">
        <v>0</v>
      </c>
      <c r="BP2274" s="493" t="n">
        <v>0</v>
      </c>
      <c r="BQ2274" s="493" t="n">
        <v>0</v>
      </c>
      <c r="BR2274" s="493" t="n">
        <v>0</v>
      </c>
      <c r="BS2274" s="493" t="n">
        <v>0</v>
      </c>
      <c r="BT2274" s="493" t="n">
        <v>0</v>
      </c>
      <c r="BU2274" s="493" t="n">
        <v>0</v>
      </c>
      <c r="BV2274" s="493" t="n">
        <v>0</v>
      </c>
      <c r="BW2274" s="493" t="n">
        <v>0</v>
      </c>
    </row>
    <row r="2275">
      <c r="A2275" t="inlineStr">
        <is>
          <t>[C9D1] Angiotensin-II 길항제, 고혈압제 (C2) 혹은 이뇨제 복합제제</t>
        </is>
      </c>
      <c r="B2275" t="inlineStr">
        <is>
          <t>셀트리온제약</t>
        </is>
      </c>
      <c r="C2275" t="inlineStr">
        <is>
          <t>코살 플러스</t>
        </is>
      </c>
      <c r="D2275" t="inlineStr">
        <is>
          <t>셀트리온제약</t>
        </is>
      </c>
      <c r="E2275" t="inlineStr">
        <is>
          <t>hydrochlorothiazide,  losartan potassium</t>
        </is>
      </c>
      <c r="F2275" t="inlineStr">
        <is>
          <t>보건소</t>
        </is>
      </c>
      <c r="G2275" t="inlineStr">
        <is>
          <t>Generic</t>
        </is>
      </c>
      <c r="H2275" s="493" t="n">
        <v>1807.8</v>
      </c>
      <c r="I2275" s="493" t="n">
        <v>3305.7</v>
      </c>
      <c r="J2275" s="493" t="n">
        <v>3108.6</v>
      </c>
      <c r="K2275" s="493" t="n">
        <v>6356.1</v>
      </c>
      <c r="L2275" s="493" t="n">
        <v>3772.5</v>
      </c>
      <c r="M2275" s="493" t="n">
        <v>2293.5</v>
      </c>
      <c r="N2275" s="493" t="n">
        <v>5700.3</v>
      </c>
      <c r="O2275" s="493" t="n">
        <v>5731.5</v>
      </c>
      <c r="P2275" s="493" t="n">
        <v>2436.9</v>
      </c>
      <c r="Q2275" s="493" t="n">
        <v>2527.5</v>
      </c>
      <c r="R2275" s="493" t="n">
        <v>7169.7</v>
      </c>
      <c r="S2275" s="493" t="n">
        <v>1916.7</v>
      </c>
      <c r="T2275" s="493" t="n">
        <v>189</v>
      </c>
      <c r="U2275" s="493" t="n">
        <v>0</v>
      </c>
      <c r="V2275" s="493" t="n">
        <v>0</v>
      </c>
      <c r="W2275" s="493" t="n">
        <v>0</v>
      </c>
      <c r="X2275" s="493" t="n">
        <v>0</v>
      </c>
      <c r="Y2275" s="493" t="n">
        <v>0</v>
      </c>
      <c r="Z2275" s="493" t="n">
        <v>0</v>
      </c>
      <c r="AA2275" s="493" t="n">
        <v>0</v>
      </c>
      <c r="AB2275" s="493" t="n">
        <v>0</v>
      </c>
      <c r="AC2275" s="493" t="n">
        <v>0</v>
      </c>
      <c r="AD2275" s="493" t="n">
        <v>0</v>
      </c>
      <c r="AE2275" s="493" t="n">
        <v>0</v>
      </c>
      <c r="AF2275" s="493" t="n">
        <v>0</v>
      </c>
      <c r="AG2275" s="493" t="n">
        <v>112.5</v>
      </c>
      <c r="AH2275" s="493" t="n">
        <v>0</v>
      </c>
      <c r="AI2275" s="493" t="n">
        <v>0</v>
      </c>
      <c r="AJ2275" s="493" t="n">
        <v>0</v>
      </c>
      <c r="AK2275" s="493" t="n">
        <v>0</v>
      </c>
      <c r="AL2275" s="493" t="n">
        <v>0</v>
      </c>
      <c r="AM2275" s="493" t="n">
        <v>0</v>
      </c>
      <c r="AN2275" s="493" t="n">
        <v>0</v>
      </c>
      <c r="AO2275" s="493" t="n">
        <v>0</v>
      </c>
      <c r="AP2275" s="493" t="n">
        <v>0</v>
      </c>
      <c r="AQ2275" s="493" t="n">
        <v>0</v>
      </c>
      <c r="AR2275" s="493" t="n">
        <v>0</v>
      </c>
      <c r="AS2275" s="493" t="n">
        <v>0</v>
      </c>
      <c r="AT2275" s="493" t="n">
        <v>0</v>
      </c>
      <c r="AU2275" s="493" t="n">
        <v>0</v>
      </c>
      <c r="AV2275" s="493" t="n">
        <v>0</v>
      </c>
      <c r="AW2275" s="493" t="n">
        <v>0</v>
      </c>
      <c r="AX2275" s="493" t="n">
        <v>0</v>
      </c>
      <c r="AY2275" s="493" t="n">
        <v>0</v>
      </c>
      <c r="AZ2275" s="493" t="n">
        <v>0</v>
      </c>
      <c r="BA2275" s="493" t="n">
        <v>0</v>
      </c>
      <c r="BB2275" s="493" t="n">
        <v>0</v>
      </c>
      <c r="BC2275" s="493" t="n">
        <v>0</v>
      </c>
      <c r="BD2275" s="493" t="n">
        <v>0</v>
      </c>
      <c r="BE2275" s="493" t="n">
        <v>0</v>
      </c>
      <c r="BF2275" s="493" t="n">
        <v>0</v>
      </c>
      <c r="BG2275" s="493" t="n">
        <v>0</v>
      </c>
      <c r="BH2275" s="493" t="n">
        <v>0</v>
      </c>
      <c r="BI2275" s="493" t="n">
        <v>0</v>
      </c>
      <c r="BJ2275" s="493" t="n">
        <v>0</v>
      </c>
      <c r="BK2275" s="493" t="n">
        <v>0</v>
      </c>
      <c r="BL2275" s="493" t="n">
        <v>0</v>
      </c>
      <c r="BM2275" s="493" t="n">
        <v>0</v>
      </c>
      <c r="BN2275" s="493" t="n">
        <v>0</v>
      </c>
      <c r="BO2275" s="493" t="n">
        <v>0</v>
      </c>
      <c r="BP2275" s="493" t="n">
        <v>0</v>
      </c>
      <c r="BQ2275" s="493" t="n">
        <v>0</v>
      </c>
      <c r="BR2275" s="493" t="n">
        <v>0</v>
      </c>
      <c r="BS2275" s="493" t="n">
        <v>0</v>
      </c>
      <c r="BT2275" s="493" t="n">
        <v>0</v>
      </c>
      <c r="BU2275" s="493" t="n">
        <v>0</v>
      </c>
      <c r="BV2275" s="493" t="n">
        <v>0</v>
      </c>
      <c r="BW2275" s="493" t="n">
        <v>0</v>
      </c>
    </row>
    <row r="2276">
      <c r="A2276" t="inlineStr">
        <is>
          <t>[C9D1] Angiotensin-II 길항제, 고혈압제 (C2) 혹은 이뇨제 복합제제</t>
        </is>
      </c>
      <c r="B2276" t="inlineStr">
        <is>
          <t>신풍제약</t>
        </is>
      </c>
      <c r="C2276" t="inlineStr">
        <is>
          <t>디발탄 플러스</t>
        </is>
      </c>
      <c r="D2276" t="inlineStr">
        <is>
          <t>신풍제약</t>
        </is>
      </c>
      <c r="E2276" t="inlineStr">
        <is>
          <t>hydrochlorothiazide,  valsartan</t>
        </is>
      </c>
      <c r="F2276" t="inlineStr">
        <is>
          <t>종합병원</t>
        </is>
      </c>
      <c r="G2276" t="inlineStr">
        <is>
          <t>Generic</t>
        </is>
      </c>
      <c r="H2276" s="493" t="n">
        <v>0</v>
      </c>
      <c r="I2276" s="493" t="n">
        <v>0</v>
      </c>
      <c r="J2276" s="493" t="n">
        <v>0</v>
      </c>
      <c r="K2276" s="493" t="n">
        <v>849.6</v>
      </c>
      <c r="L2276" s="493" t="n">
        <v>0</v>
      </c>
      <c r="M2276" s="493" t="n">
        <v>0</v>
      </c>
      <c r="N2276" s="493" t="n">
        <v>0</v>
      </c>
      <c r="O2276" s="493" t="n">
        <v>0</v>
      </c>
      <c r="P2276" s="493" t="n">
        <v>342</v>
      </c>
      <c r="Q2276" s="493" t="n">
        <v>0</v>
      </c>
      <c r="R2276" s="493" t="n">
        <v>0</v>
      </c>
      <c r="S2276" s="493" t="n">
        <v>0</v>
      </c>
      <c r="T2276" s="493" t="n">
        <v>345.6</v>
      </c>
      <c r="U2276" s="493" t="n">
        <v>0</v>
      </c>
      <c r="V2276" s="493" t="n">
        <v>0</v>
      </c>
      <c r="W2276" s="493" t="n">
        <v>0</v>
      </c>
      <c r="X2276" s="493" t="n">
        <v>0</v>
      </c>
      <c r="Y2276" s="493" t="n">
        <v>0</v>
      </c>
      <c r="Z2276" s="493" t="n">
        <v>0</v>
      </c>
      <c r="AA2276" s="493" t="n">
        <v>0</v>
      </c>
      <c r="AB2276" s="493" t="n">
        <v>0</v>
      </c>
      <c r="AC2276" s="493" t="n">
        <v>0</v>
      </c>
      <c r="AD2276" s="493" t="n">
        <v>0</v>
      </c>
      <c r="AE2276" s="493" t="n">
        <v>0</v>
      </c>
      <c r="AF2276" s="493" t="n">
        <v>0</v>
      </c>
      <c r="AG2276" s="493" t="n">
        <v>0</v>
      </c>
      <c r="AH2276" s="493" t="n">
        <v>0</v>
      </c>
      <c r="AI2276" s="493" t="n">
        <v>0</v>
      </c>
      <c r="AJ2276" s="493" t="n">
        <v>0</v>
      </c>
      <c r="AK2276" s="493" t="n">
        <v>0</v>
      </c>
      <c r="AL2276" s="493" t="n">
        <v>0</v>
      </c>
      <c r="AM2276" s="493" t="n">
        <v>0</v>
      </c>
      <c r="AN2276" s="493" t="n">
        <v>0</v>
      </c>
      <c r="AO2276" s="493" t="n">
        <v>0</v>
      </c>
      <c r="AP2276" s="493" t="n">
        <v>0</v>
      </c>
      <c r="AQ2276" s="493" t="n">
        <v>0</v>
      </c>
      <c r="AR2276" s="493" t="n">
        <v>0</v>
      </c>
      <c r="AS2276" s="493" t="n">
        <v>0</v>
      </c>
      <c r="AT2276" s="493" t="n">
        <v>0</v>
      </c>
      <c r="AU2276" s="493" t="n">
        <v>0</v>
      </c>
      <c r="AV2276" s="493" t="n">
        <v>0</v>
      </c>
      <c r="AW2276" s="493" t="n">
        <v>0</v>
      </c>
      <c r="AX2276" s="493" t="n">
        <v>0</v>
      </c>
      <c r="AY2276" s="493" t="n">
        <v>0</v>
      </c>
      <c r="AZ2276" s="493" t="n">
        <v>0</v>
      </c>
      <c r="BA2276" s="493" t="n">
        <v>0</v>
      </c>
      <c r="BB2276" s="493" t="n">
        <v>2640</v>
      </c>
      <c r="BC2276" s="493" t="n">
        <v>720</v>
      </c>
      <c r="BD2276" s="493" t="n">
        <v>480</v>
      </c>
      <c r="BE2276" s="493" t="n">
        <v>1085.4</v>
      </c>
      <c r="BF2276" s="493" t="n">
        <v>1073.7</v>
      </c>
      <c r="BG2276" s="493" t="n">
        <v>2120.4</v>
      </c>
      <c r="BH2276" s="493" t="n">
        <v>1365</v>
      </c>
      <c r="BI2276" s="493" t="n">
        <v>327.6</v>
      </c>
      <c r="BJ2276" s="493" t="n">
        <v>2398.2</v>
      </c>
      <c r="BK2276" s="493" t="n">
        <v>899.9400000000001</v>
      </c>
      <c r="BL2276" s="493" t="n">
        <v>968.1</v>
      </c>
      <c r="BM2276" s="493" t="n">
        <v>718.2</v>
      </c>
      <c r="BN2276" s="493" t="n">
        <v>470.4</v>
      </c>
      <c r="BO2276" s="493" t="n">
        <v>2025.6</v>
      </c>
      <c r="BP2276" s="493" t="n">
        <v>481.8</v>
      </c>
      <c r="BQ2276" s="493" t="n">
        <v>480</v>
      </c>
      <c r="BR2276" s="493" t="n">
        <v>1808.1</v>
      </c>
      <c r="BS2276" s="493" t="n">
        <v>832.2</v>
      </c>
      <c r="BT2276" s="493" t="n">
        <v>240</v>
      </c>
      <c r="BU2276" s="493" t="n">
        <v>450</v>
      </c>
      <c r="BV2276" s="493" t="n">
        <v>706.5</v>
      </c>
      <c r="BW2276" s="493" t="n">
        <v>463.8</v>
      </c>
    </row>
    <row r="2277">
      <c r="A2277" t="inlineStr">
        <is>
          <t>[C9D1] Angiotensin-II 길항제, 고혈압제 (C2) 혹은 이뇨제 복합제제</t>
        </is>
      </c>
      <c r="B2277" t="inlineStr">
        <is>
          <t>신풍제약</t>
        </is>
      </c>
      <c r="C2277" t="inlineStr">
        <is>
          <t>디발탄 플러스</t>
        </is>
      </c>
      <c r="D2277" t="inlineStr">
        <is>
          <t>신풍제약</t>
        </is>
      </c>
      <c r="E2277" t="inlineStr">
        <is>
          <t>hydrochlorothiazide,  valsartan</t>
        </is>
      </c>
      <c r="F2277" t="inlineStr">
        <is>
          <t>병원</t>
        </is>
      </c>
      <c r="G2277" t="inlineStr">
        <is>
          <t>Generic</t>
        </is>
      </c>
      <c r="H2277" s="493" t="n">
        <v>274.8</v>
      </c>
      <c r="I2277" s="493" t="n">
        <v>266.4</v>
      </c>
      <c r="J2277" s="493" t="n">
        <v>283.2</v>
      </c>
      <c r="K2277" s="493" t="n">
        <v>165</v>
      </c>
      <c r="L2277" s="493" t="n">
        <v>198.9</v>
      </c>
      <c r="M2277" s="493" t="n">
        <v>191.1</v>
      </c>
      <c r="N2277" s="493" t="n">
        <v>196.2</v>
      </c>
      <c r="O2277" s="493" t="n">
        <v>480</v>
      </c>
      <c r="P2277" s="493" t="n">
        <v>0</v>
      </c>
      <c r="Q2277" s="493" t="n">
        <v>0</v>
      </c>
      <c r="R2277" s="493" t="n">
        <v>0</v>
      </c>
      <c r="S2277" s="493" t="n">
        <v>0</v>
      </c>
      <c r="T2277" s="493" t="n">
        <v>120.3</v>
      </c>
      <c r="U2277" s="493" t="n">
        <v>360.9</v>
      </c>
      <c r="V2277" s="493" t="n">
        <v>240.3</v>
      </c>
      <c r="W2277" s="493" t="n">
        <v>240.3</v>
      </c>
      <c r="X2277" s="493" t="n">
        <v>0</v>
      </c>
      <c r="Y2277" s="493" t="n">
        <v>0</v>
      </c>
      <c r="Z2277" s="493" t="n">
        <v>0</v>
      </c>
      <c r="AA2277" s="493" t="n">
        <v>0</v>
      </c>
      <c r="AB2277" s="493" t="n">
        <v>0</v>
      </c>
      <c r="AC2277" s="493" t="n">
        <v>0</v>
      </c>
      <c r="AD2277" s="493" t="n">
        <v>0</v>
      </c>
      <c r="AE2277" s="493" t="n">
        <v>0</v>
      </c>
      <c r="AF2277" s="493" t="n">
        <v>0</v>
      </c>
      <c r="AG2277" s="493" t="n">
        <v>0</v>
      </c>
      <c r="AH2277" s="493" t="n">
        <v>0</v>
      </c>
      <c r="AI2277" s="493" t="n">
        <v>0</v>
      </c>
      <c r="AJ2277" s="493" t="n">
        <v>0</v>
      </c>
      <c r="AK2277" s="493" t="n">
        <v>0</v>
      </c>
      <c r="AL2277" s="493" t="n">
        <v>0</v>
      </c>
      <c r="AM2277" s="493" t="n">
        <v>0</v>
      </c>
      <c r="AN2277" s="493" t="n">
        <v>0</v>
      </c>
      <c r="AO2277" s="493" t="n">
        <v>0</v>
      </c>
      <c r="AP2277" s="493" t="n">
        <v>0</v>
      </c>
      <c r="AQ2277" s="493" t="n">
        <v>0</v>
      </c>
      <c r="AR2277" s="493" t="n">
        <v>0</v>
      </c>
      <c r="AS2277" s="493" t="n">
        <v>0</v>
      </c>
      <c r="AT2277" s="493" t="n">
        <v>0</v>
      </c>
      <c r="AU2277" s="493" t="n">
        <v>360</v>
      </c>
      <c r="AV2277" s="493" t="n">
        <v>360</v>
      </c>
      <c r="AW2277" s="493" t="n">
        <v>0</v>
      </c>
      <c r="AX2277" s="493" t="n">
        <v>725.4</v>
      </c>
      <c r="AY2277" s="493" t="n">
        <v>0</v>
      </c>
      <c r="AZ2277" s="493" t="n">
        <v>0</v>
      </c>
      <c r="BA2277" s="493" t="n">
        <v>0</v>
      </c>
      <c r="BB2277" s="493" t="n">
        <v>721.8</v>
      </c>
      <c r="BC2277" s="493" t="n">
        <v>0</v>
      </c>
      <c r="BD2277" s="493" t="n">
        <v>720</v>
      </c>
      <c r="BE2277" s="493" t="n">
        <v>0</v>
      </c>
      <c r="BF2277" s="493" t="n">
        <v>731.7</v>
      </c>
      <c r="BG2277" s="493" t="n">
        <v>0</v>
      </c>
      <c r="BH2277" s="493" t="n">
        <v>0</v>
      </c>
      <c r="BI2277" s="493" t="n">
        <v>0</v>
      </c>
      <c r="BJ2277" s="493" t="n">
        <v>0</v>
      </c>
      <c r="BK2277" s="493" t="n">
        <v>0</v>
      </c>
      <c r="BL2277" s="493" t="n">
        <v>0</v>
      </c>
      <c r="BM2277" s="493" t="n">
        <v>0</v>
      </c>
      <c r="BN2277" s="493" t="n">
        <v>0</v>
      </c>
      <c r="BO2277" s="493" t="n">
        <v>0</v>
      </c>
      <c r="BP2277" s="493" t="n">
        <v>0</v>
      </c>
      <c r="BQ2277" s="493" t="n">
        <v>0</v>
      </c>
      <c r="BR2277" s="493" t="n">
        <v>0</v>
      </c>
      <c r="BS2277" s="493" t="n">
        <v>0</v>
      </c>
      <c r="BT2277" s="493" t="n">
        <v>0</v>
      </c>
      <c r="BU2277" s="493" t="n">
        <v>0</v>
      </c>
      <c r="BV2277" s="493" t="n">
        <v>0</v>
      </c>
      <c r="BW2277" s="493" t="n">
        <v>0</v>
      </c>
    </row>
    <row r="2278">
      <c r="A2278" t="inlineStr">
        <is>
          <t>[C9D1] Angiotensin-II 길항제, 고혈압제 (C2) 혹은 이뇨제 복합제제</t>
        </is>
      </c>
      <c r="B2278" t="inlineStr">
        <is>
          <t>신풍제약</t>
        </is>
      </c>
      <c r="C2278" t="inlineStr">
        <is>
          <t>디발탄 플러스</t>
        </is>
      </c>
      <c r="D2278" t="inlineStr">
        <is>
          <t>신풍제약</t>
        </is>
      </c>
      <c r="E2278" t="inlineStr">
        <is>
          <t>hydrochlorothiazide,  valsartan</t>
        </is>
      </c>
      <c r="F2278" t="inlineStr">
        <is>
          <t>의원</t>
        </is>
      </c>
      <c r="G2278" t="inlineStr">
        <is>
          <t>Generic</t>
        </is>
      </c>
      <c r="H2278" s="493" t="n">
        <v>24290.5</v>
      </c>
      <c r="I2278" s="493" t="n">
        <v>25225.6</v>
      </c>
      <c r="J2278" s="493" t="n">
        <v>29732.5</v>
      </c>
      <c r="K2278" s="493" t="n">
        <v>31831.9</v>
      </c>
      <c r="L2278" s="493" t="n">
        <v>26930.2</v>
      </c>
      <c r="M2278" s="493" t="n">
        <v>36722.4</v>
      </c>
      <c r="N2278" s="493" t="n">
        <v>33394.95</v>
      </c>
      <c r="O2278" s="493" t="n">
        <v>33420.64</v>
      </c>
      <c r="P2278" s="493" t="n">
        <v>22409.38</v>
      </c>
      <c r="Q2278" s="493" t="n">
        <v>35203.24</v>
      </c>
      <c r="R2278" s="493" t="n">
        <v>36815.74</v>
      </c>
      <c r="S2278" s="493" t="n">
        <v>54090.66</v>
      </c>
      <c r="T2278" s="493" t="n">
        <v>56092.53</v>
      </c>
      <c r="U2278" s="493" t="n">
        <v>46772.65</v>
      </c>
      <c r="V2278" s="493" t="n">
        <v>49024.97</v>
      </c>
      <c r="W2278" s="493" t="n">
        <v>48407.44</v>
      </c>
      <c r="X2278" s="493" t="n">
        <v>51479.46</v>
      </c>
      <c r="Y2278" s="493" t="n">
        <v>47978.08</v>
      </c>
      <c r="Z2278" s="493" t="n">
        <v>45842.3</v>
      </c>
      <c r="AA2278" s="493" t="n">
        <v>47767.33</v>
      </c>
      <c r="AB2278" s="493" t="n">
        <v>44060.4</v>
      </c>
      <c r="AC2278" s="493" t="n">
        <v>48193.08</v>
      </c>
      <c r="AD2278" s="493" t="n">
        <v>44625.39</v>
      </c>
      <c r="AE2278" s="493" t="n">
        <v>47048.4</v>
      </c>
      <c r="AF2278" s="493" t="n">
        <v>42081.09</v>
      </c>
      <c r="AG2278" s="493" t="n">
        <v>41332.46</v>
      </c>
      <c r="AH2278" s="493" t="n">
        <v>37731.31</v>
      </c>
      <c r="AI2278" s="493" t="n">
        <v>33541.96</v>
      </c>
      <c r="AJ2278" s="493" t="n">
        <v>37856.48</v>
      </c>
      <c r="AK2278" s="493" t="n">
        <v>32452.38</v>
      </c>
      <c r="AL2278" s="493" t="n">
        <v>30865.06</v>
      </c>
      <c r="AM2278" s="493" t="n">
        <v>29553.27</v>
      </c>
      <c r="AN2278" s="493" t="n">
        <v>31103.06</v>
      </c>
      <c r="AO2278" s="493" t="n">
        <v>34459.57</v>
      </c>
      <c r="AP2278" s="493" t="n">
        <v>31650.87</v>
      </c>
      <c r="AQ2278" s="493" t="n">
        <v>33023.6</v>
      </c>
      <c r="AR2278" s="493" t="n">
        <v>32301.66</v>
      </c>
      <c r="AS2278" s="493" t="n">
        <v>30880.76</v>
      </c>
      <c r="AT2278" s="493" t="n">
        <v>30384.51</v>
      </c>
      <c r="AU2278" s="493" t="n">
        <v>31314.68</v>
      </c>
      <c r="AV2278" s="493" t="n">
        <v>29457.55</v>
      </c>
      <c r="AW2278" s="493" t="n">
        <v>26444.68</v>
      </c>
      <c r="AX2278" s="493" t="n">
        <v>30682.5</v>
      </c>
      <c r="AY2278" s="493" t="n">
        <v>29175.21</v>
      </c>
      <c r="AZ2278" s="493" t="n">
        <v>29983.11</v>
      </c>
      <c r="BA2278" s="493" t="n">
        <v>32149.5</v>
      </c>
      <c r="BB2278" s="493" t="n">
        <v>30101.98</v>
      </c>
      <c r="BC2278" s="493" t="n">
        <v>28361.4</v>
      </c>
      <c r="BD2278" s="493" t="n">
        <v>29630.7</v>
      </c>
      <c r="BE2278" s="493" t="n">
        <v>29334.85</v>
      </c>
      <c r="BF2278" s="493" t="n">
        <v>26393.32</v>
      </c>
      <c r="BG2278" s="493" t="n">
        <v>28522.05</v>
      </c>
      <c r="BH2278" s="493" t="n">
        <v>28102.5</v>
      </c>
      <c r="BI2278" s="493" t="n">
        <v>30825.98</v>
      </c>
      <c r="BJ2278" s="493" t="n">
        <v>25810.93</v>
      </c>
      <c r="BK2278" s="493" t="n">
        <v>30743.67</v>
      </c>
      <c r="BL2278" s="493" t="n">
        <v>27680.24</v>
      </c>
      <c r="BM2278" s="493" t="n">
        <v>25739.13</v>
      </c>
      <c r="BN2278" s="493" t="n">
        <v>24458.86</v>
      </c>
      <c r="BO2278" s="493" t="n">
        <v>27582.95</v>
      </c>
      <c r="BP2278" s="493" t="n">
        <v>23448.67</v>
      </c>
      <c r="BQ2278" s="493" t="n">
        <v>19230.07</v>
      </c>
      <c r="BR2278" s="493" t="n">
        <v>24620.73</v>
      </c>
      <c r="BS2278" s="493" t="n">
        <v>20838.39</v>
      </c>
      <c r="BT2278" s="493" t="n">
        <v>23663.48</v>
      </c>
      <c r="BU2278" s="493" t="n">
        <v>21984.22</v>
      </c>
      <c r="BV2278" s="493" t="n">
        <v>22161.35</v>
      </c>
      <c r="BW2278" s="493" t="n">
        <v>23321.1</v>
      </c>
    </row>
    <row r="2279">
      <c r="A2279" t="inlineStr">
        <is>
          <t>[C9D1] Angiotensin-II 길항제, 고혈압제 (C2) 혹은 이뇨제 복합제제</t>
        </is>
      </c>
      <c r="B2279" t="inlineStr">
        <is>
          <t>신풍제약</t>
        </is>
      </c>
      <c r="C2279" t="inlineStr">
        <is>
          <t>디발탄 플러스</t>
        </is>
      </c>
      <c r="D2279" t="inlineStr">
        <is>
          <t>신풍제약</t>
        </is>
      </c>
      <c r="E2279" t="inlineStr">
        <is>
          <t>hydrochlorothiazide,  valsartan</t>
        </is>
      </c>
      <c r="F2279" t="inlineStr">
        <is>
          <t>보건소</t>
        </is>
      </c>
      <c r="G2279" t="inlineStr">
        <is>
          <t>Generic</t>
        </is>
      </c>
      <c r="H2279" s="493" t="n">
        <v>575.7</v>
      </c>
      <c r="I2279" s="493" t="n">
        <v>0</v>
      </c>
      <c r="J2279" s="493" t="n">
        <v>169.2</v>
      </c>
      <c r="K2279" s="493" t="n">
        <v>172.2</v>
      </c>
      <c r="L2279" s="493" t="n">
        <v>198.3</v>
      </c>
      <c r="M2279" s="493" t="n">
        <v>180.6</v>
      </c>
      <c r="N2279" s="493" t="n">
        <v>189.6</v>
      </c>
      <c r="O2279" s="493" t="n">
        <v>199.8</v>
      </c>
      <c r="P2279" s="493" t="n">
        <v>183.3</v>
      </c>
      <c r="Q2279" s="493" t="n">
        <v>205.8</v>
      </c>
      <c r="R2279" s="493" t="n">
        <v>248.4</v>
      </c>
      <c r="S2279" s="493" t="n">
        <v>169.8</v>
      </c>
      <c r="T2279" s="493" t="n">
        <v>0</v>
      </c>
      <c r="U2279" s="493" t="n">
        <v>313.2</v>
      </c>
      <c r="V2279" s="493" t="n">
        <v>0</v>
      </c>
      <c r="W2279" s="493" t="n">
        <v>0</v>
      </c>
      <c r="X2279" s="493" t="n">
        <v>286.8</v>
      </c>
      <c r="Y2279" s="493" t="n">
        <v>0</v>
      </c>
      <c r="Z2279" s="493" t="n">
        <v>279</v>
      </c>
      <c r="AA2279" s="493" t="n">
        <v>0</v>
      </c>
      <c r="AB2279" s="493" t="n">
        <v>274.2</v>
      </c>
      <c r="AC2279" s="493" t="n">
        <v>0</v>
      </c>
      <c r="AD2279" s="493" t="n">
        <v>298.2</v>
      </c>
      <c r="AE2279" s="493" t="n">
        <v>0</v>
      </c>
      <c r="AF2279" s="493" t="n">
        <v>256.8</v>
      </c>
      <c r="AG2279" s="493" t="n">
        <v>258</v>
      </c>
      <c r="AH2279" s="493" t="n">
        <v>2043</v>
      </c>
      <c r="AI2279" s="493" t="n">
        <v>0</v>
      </c>
      <c r="AJ2279" s="493" t="n">
        <v>245.4</v>
      </c>
      <c r="AK2279" s="493" t="n">
        <v>0</v>
      </c>
      <c r="AL2279" s="493" t="n">
        <v>297</v>
      </c>
      <c r="AM2279" s="493" t="n">
        <v>0</v>
      </c>
      <c r="AN2279" s="493" t="n">
        <v>0</v>
      </c>
      <c r="AO2279" s="493" t="n">
        <v>0</v>
      </c>
      <c r="AP2279" s="493" t="n">
        <v>0</v>
      </c>
      <c r="AQ2279" s="493" t="n">
        <v>0</v>
      </c>
      <c r="AR2279" s="493" t="n">
        <v>2.26</v>
      </c>
      <c r="AS2279" s="493" t="n">
        <v>0</v>
      </c>
      <c r="AT2279" s="493" t="n">
        <v>0</v>
      </c>
      <c r="AU2279" s="493" t="n">
        <v>0</v>
      </c>
      <c r="AV2279" s="493" t="n">
        <v>0</v>
      </c>
      <c r="AW2279" s="493" t="n">
        <v>0</v>
      </c>
      <c r="AX2279" s="493" t="n">
        <v>0</v>
      </c>
      <c r="AY2279" s="493" t="n">
        <v>0</v>
      </c>
      <c r="AZ2279" s="493" t="n">
        <v>0</v>
      </c>
      <c r="BA2279" s="493" t="n">
        <v>0</v>
      </c>
      <c r="BB2279" s="493" t="n">
        <v>0</v>
      </c>
      <c r="BC2279" s="493" t="n">
        <v>0</v>
      </c>
      <c r="BD2279" s="493" t="n">
        <v>0</v>
      </c>
      <c r="BE2279" s="493" t="n">
        <v>0</v>
      </c>
      <c r="BF2279" s="493" t="n">
        <v>0</v>
      </c>
      <c r="BG2279" s="493" t="n">
        <v>0</v>
      </c>
      <c r="BH2279" s="493" t="n">
        <v>0</v>
      </c>
      <c r="BI2279" s="493" t="n">
        <v>0</v>
      </c>
      <c r="BJ2279" s="493" t="n">
        <v>0</v>
      </c>
      <c r="BK2279" s="493" t="n">
        <v>0</v>
      </c>
      <c r="BL2279" s="493" t="n">
        <v>0</v>
      </c>
      <c r="BM2279" s="493" t="n">
        <v>0</v>
      </c>
      <c r="BN2279" s="493" t="n">
        <v>0</v>
      </c>
      <c r="BO2279" s="493" t="n">
        <v>0</v>
      </c>
      <c r="BP2279" s="493" t="n">
        <v>0</v>
      </c>
      <c r="BQ2279" s="493" t="n">
        <v>0</v>
      </c>
      <c r="BR2279" s="493" t="n">
        <v>0</v>
      </c>
      <c r="BS2279" s="493" t="n">
        <v>0</v>
      </c>
      <c r="BT2279" s="493" t="n">
        <v>0</v>
      </c>
      <c r="BU2279" s="493" t="n">
        <v>0</v>
      </c>
      <c r="BV2279" s="493" t="n">
        <v>0</v>
      </c>
      <c r="BW2279" s="493" t="n">
        <v>0</v>
      </c>
    </row>
    <row r="2280">
      <c r="A2280" t="inlineStr">
        <is>
          <t>[C9D1] Angiotensin-II 길항제, 고혈압제 (C2) 혹은 이뇨제 복합제제</t>
        </is>
      </c>
      <c r="B2280" t="inlineStr">
        <is>
          <t>신풍제약</t>
        </is>
      </c>
      <c r="C2280" t="inlineStr">
        <is>
          <t>로자신 플러스</t>
        </is>
      </c>
      <c r="D2280" t="inlineStr">
        <is>
          <t>신풍제약</t>
        </is>
      </c>
      <c r="E2280" t="inlineStr">
        <is>
          <t>hydrochlorothiazide,  losartan potassium</t>
        </is>
      </c>
      <c r="F2280" t="inlineStr">
        <is>
          <t>상급종합병원</t>
        </is>
      </c>
      <c r="G2280" t="inlineStr">
        <is>
          <t>Generic</t>
        </is>
      </c>
      <c r="H2280" s="493" t="n">
        <v>0</v>
      </c>
      <c r="I2280" s="493" t="n">
        <v>0</v>
      </c>
      <c r="J2280" s="493" t="n">
        <v>0</v>
      </c>
      <c r="K2280" s="493" t="n">
        <v>0</v>
      </c>
      <c r="L2280" s="493" t="n">
        <v>0</v>
      </c>
      <c r="M2280" s="493" t="n">
        <v>0</v>
      </c>
      <c r="N2280" s="493" t="n">
        <v>0</v>
      </c>
      <c r="O2280" s="493" t="n">
        <v>0</v>
      </c>
      <c r="P2280" s="493" t="n">
        <v>0</v>
      </c>
      <c r="Q2280" s="493" t="n">
        <v>0</v>
      </c>
      <c r="R2280" s="493" t="n">
        <v>0</v>
      </c>
      <c r="S2280" s="493" t="n">
        <v>0</v>
      </c>
      <c r="T2280" s="493" t="n">
        <v>0</v>
      </c>
      <c r="U2280" s="493" t="n">
        <v>0</v>
      </c>
      <c r="V2280" s="493" t="n">
        <v>0</v>
      </c>
      <c r="W2280" s="493" t="n">
        <v>0</v>
      </c>
      <c r="X2280" s="493" t="n">
        <v>0</v>
      </c>
      <c r="Y2280" s="493" t="n">
        <v>0</v>
      </c>
      <c r="Z2280" s="493" t="n">
        <v>0</v>
      </c>
      <c r="AA2280" s="493" t="n">
        <v>0</v>
      </c>
      <c r="AB2280" s="493" t="n">
        <v>0</v>
      </c>
      <c r="AC2280" s="493" t="n">
        <v>0</v>
      </c>
      <c r="AD2280" s="493" t="n">
        <v>0</v>
      </c>
      <c r="AE2280" s="493" t="n">
        <v>0</v>
      </c>
      <c r="AF2280" s="493" t="n">
        <v>0</v>
      </c>
      <c r="AG2280" s="493" t="n">
        <v>0</v>
      </c>
      <c r="AH2280" s="493" t="n">
        <v>0</v>
      </c>
      <c r="AI2280" s="493" t="n">
        <v>0</v>
      </c>
      <c r="AJ2280" s="493" t="n">
        <v>0</v>
      </c>
      <c r="AK2280" s="493" t="n">
        <v>0</v>
      </c>
      <c r="AL2280" s="493" t="n">
        <v>0</v>
      </c>
      <c r="AM2280" s="493" t="n">
        <v>39.33</v>
      </c>
      <c r="AN2280" s="493" t="n">
        <v>0</v>
      </c>
      <c r="AO2280" s="493" t="n">
        <v>0</v>
      </c>
      <c r="AP2280" s="493" t="n">
        <v>0</v>
      </c>
      <c r="AQ2280" s="493" t="n">
        <v>1745.52</v>
      </c>
      <c r="AR2280" s="493" t="n">
        <v>0</v>
      </c>
      <c r="AS2280" s="493" t="n">
        <v>0</v>
      </c>
      <c r="AT2280" s="493" t="n">
        <v>0</v>
      </c>
      <c r="AU2280" s="493" t="n">
        <v>0</v>
      </c>
      <c r="AV2280" s="493" t="n">
        <v>0</v>
      </c>
      <c r="AW2280" s="493" t="n">
        <v>0</v>
      </c>
      <c r="AX2280" s="493" t="n">
        <v>0</v>
      </c>
      <c r="AY2280" s="493" t="n">
        <v>0</v>
      </c>
      <c r="AZ2280" s="493" t="n">
        <v>0</v>
      </c>
      <c r="BA2280" s="493" t="n">
        <v>0</v>
      </c>
      <c r="BB2280" s="493" t="n">
        <v>0</v>
      </c>
      <c r="BC2280" s="493" t="n">
        <v>0</v>
      </c>
      <c r="BD2280" s="493" t="n">
        <v>0</v>
      </c>
      <c r="BE2280" s="493" t="n">
        <v>0</v>
      </c>
      <c r="BF2280" s="493" t="n">
        <v>0</v>
      </c>
      <c r="BG2280" s="493" t="n">
        <v>0</v>
      </c>
      <c r="BH2280" s="493" t="n">
        <v>0</v>
      </c>
      <c r="BI2280" s="493" t="n">
        <v>0</v>
      </c>
      <c r="BJ2280" s="493" t="n">
        <v>0</v>
      </c>
      <c r="BK2280" s="493" t="n">
        <v>0</v>
      </c>
      <c r="BL2280" s="493" t="n">
        <v>0</v>
      </c>
      <c r="BM2280" s="493" t="n">
        <v>0</v>
      </c>
      <c r="BN2280" s="493" t="n">
        <v>0</v>
      </c>
      <c r="BO2280" s="493" t="n">
        <v>0</v>
      </c>
      <c r="BP2280" s="493" t="n">
        <v>0</v>
      </c>
      <c r="BQ2280" s="493" t="n">
        <v>0</v>
      </c>
      <c r="BR2280" s="493" t="n">
        <v>0</v>
      </c>
      <c r="BS2280" s="493" t="n">
        <v>0</v>
      </c>
      <c r="BT2280" s="493" t="n">
        <v>0</v>
      </c>
      <c r="BU2280" s="493" t="n">
        <v>0</v>
      </c>
      <c r="BV2280" s="493" t="n">
        <v>0</v>
      </c>
      <c r="BW2280" s="493" t="n">
        <v>0</v>
      </c>
    </row>
    <row r="2281">
      <c r="A2281" t="inlineStr">
        <is>
          <t>[C9D1] Angiotensin-II 길항제, 고혈압제 (C2) 혹은 이뇨제 복합제제</t>
        </is>
      </c>
      <c r="B2281" t="inlineStr">
        <is>
          <t>신풍제약</t>
        </is>
      </c>
      <c r="C2281" t="inlineStr">
        <is>
          <t>로자신 플러스</t>
        </is>
      </c>
      <c r="D2281" t="inlineStr">
        <is>
          <t>신풍제약</t>
        </is>
      </c>
      <c r="E2281" t="inlineStr">
        <is>
          <t>hydrochlorothiazide,  losartan potassium</t>
        </is>
      </c>
      <c r="F2281" t="inlineStr">
        <is>
          <t>종합병원</t>
        </is>
      </c>
      <c r="G2281" t="inlineStr">
        <is>
          <t>Generic</t>
        </is>
      </c>
      <c r="H2281" s="493" t="n">
        <v>1301.62</v>
      </c>
      <c r="I2281" s="493" t="n">
        <v>2416.24</v>
      </c>
      <c r="J2281" s="493" t="n">
        <v>1601.6</v>
      </c>
      <c r="K2281" s="493" t="n">
        <v>1327.46</v>
      </c>
      <c r="L2281" s="493" t="n">
        <v>1640.65</v>
      </c>
      <c r="M2281" s="493" t="n">
        <v>2251.2</v>
      </c>
      <c r="N2281" s="493" t="n">
        <v>1129.53</v>
      </c>
      <c r="O2281" s="493" t="n">
        <v>1880.28</v>
      </c>
      <c r="P2281" s="493" t="n">
        <v>2012.85</v>
      </c>
      <c r="Q2281" s="493" t="n">
        <v>1038.64</v>
      </c>
      <c r="R2281" s="493" t="n">
        <v>2372.8</v>
      </c>
      <c r="S2281" s="493" t="n">
        <v>0</v>
      </c>
      <c r="T2281" s="493" t="n">
        <v>0</v>
      </c>
      <c r="U2281" s="493" t="n">
        <v>0</v>
      </c>
      <c r="V2281" s="493" t="n">
        <v>0</v>
      </c>
      <c r="W2281" s="493" t="n">
        <v>0</v>
      </c>
      <c r="X2281" s="493" t="n">
        <v>0</v>
      </c>
      <c r="Y2281" s="493" t="n">
        <v>0</v>
      </c>
      <c r="Z2281" s="493" t="n">
        <v>0</v>
      </c>
      <c r="AA2281" s="493" t="n">
        <v>0</v>
      </c>
      <c r="AB2281" s="493" t="n">
        <v>0</v>
      </c>
      <c r="AC2281" s="493" t="n">
        <v>0</v>
      </c>
      <c r="AD2281" s="493" t="n">
        <v>0</v>
      </c>
      <c r="AE2281" s="493" t="n">
        <v>0</v>
      </c>
      <c r="AF2281" s="493" t="n">
        <v>0</v>
      </c>
      <c r="AG2281" s="493" t="n">
        <v>0</v>
      </c>
      <c r="AH2281" s="493" t="n">
        <v>0</v>
      </c>
      <c r="AI2281" s="493" t="n">
        <v>0</v>
      </c>
      <c r="AJ2281" s="493" t="n">
        <v>0</v>
      </c>
      <c r="AK2281" s="493" t="n">
        <v>0</v>
      </c>
      <c r="AL2281" s="493" t="n">
        <v>0</v>
      </c>
      <c r="AM2281" s="493" t="n">
        <v>0</v>
      </c>
      <c r="AN2281" s="493" t="n">
        <v>0</v>
      </c>
      <c r="AO2281" s="493" t="n">
        <v>0</v>
      </c>
      <c r="AP2281" s="493" t="n">
        <v>0</v>
      </c>
      <c r="AQ2281" s="493" t="n">
        <v>0</v>
      </c>
      <c r="AR2281" s="493" t="n">
        <v>0</v>
      </c>
      <c r="AS2281" s="493" t="n">
        <v>0</v>
      </c>
      <c r="AT2281" s="493" t="n">
        <v>0</v>
      </c>
      <c r="AU2281" s="493" t="n">
        <v>0</v>
      </c>
      <c r="AV2281" s="493" t="n">
        <v>0</v>
      </c>
      <c r="AW2281" s="493" t="n">
        <v>0</v>
      </c>
      <c r="AX2281" s="493" t="n">
        <v>0</v>
      </c>
      <c r="AY2281" s="493" t="n">
        <v>0</v>
      </c>
      <c r="AZ2281" s="493" t="n">
        <v>0</v>
      </c>
      <c r="BA2281" s="493" t="n">
        <v>0</v>
      </c>
      <c r="BB2281" s="493" t="n">
        <v>0</v>
      </c>
      <c r="BC2281" s="493" t="n">
        <v>0</v>
      </c>
      <c r="BD2281" s="493" t="n">
        <v>0</v>
      </c>
      <c r="BE2281" s="493" t="n">
        <v>0</v>
      </c>
      <c r="BF2281" s="493" t="n">
        <v>0</v>
      </c>
      <c r="BG2281" s="493" t="n">
        <v>0</v>
      </c>
      <c r="BH2281" s="493" t="n">
        <v>0</v>
      </c>
      <c r="BI2281" s="493" t="n">
        <v>0</v>
      </c>
      <c r="BJ2281" s="493" t="n">
        <v>0</v>
      </c>
      <c r="BK2281" s="493" t="n">
        <v>0</v>
      </c>
      <c r="BL2281" s="493" t="n">
        <v>0</v>
      </c>
      <c r="BM2281" s="493" t="n">
        <v>0</v>
      </c>
      <c r="BN2281" s="493" t="n">
        <v>0</v>
      </c>
      <c r="BO2281" s="493" t="n">
        <v>0</v>
      </c>
      <c r="BP2281" s="493" t="n">
        <v>0</v>
      </c>
      <c r="BQ2281" s="493" t="n">
        <v>0</v>
      </c>
      <c r="BR2281" s="493" t="n">
        <v>0</v>
      </c>
      <c r="BS2281" s="493" t="n">
        <v>0</v>
      </c>
      <c r="BT2281" s="493" t="n">
        <v>53.4</v>
      </c>
      <c r="BU2281" s="493" t="n">
        <v>0</v>
      </c>
      <c r="BV2281" s="493" t="n">
        <v>0</v>
      </c>
      <c r="BW2281" s="493" t="n">
        <v>0</v>
      </c>
    </row>
    <row r="2282">
      <c r="A2282" t="inlineStr">
        <is>
          <t>[C9D1] Angiotensin-II 길항제, 고혈압제 (C2) 혹은 이뇨제 복합제제</t>
        </is>
      </c>
      <c r="B2282" t="inlineStr">
        <is>
          <t>신풍제약</t>
        </is>
      </c>
      <c r="C2282" t="inlineStr">
        <is>
          <t>로자신 플러스</t>
        </is>
      </c>
      <c r="D2282" t="inlineStr">
        <is>
          <t>신풍제약</t>
        </is>
      </c>
      <c r="E2282" t="inlineStr">
        <is>
          <t>hydrochlorothiazide,  losartan potassium</t>
        </is>
      </c>
      <c r="F2282" t="inlineStr">
        <is>
          <t>병원</t>
        </is>
      </c>
      <c r="G2282" t="inlineStr">
        <is>
          <t>Generic</t>
        </is>
      </c>
      <c r="H2282" s="493" t="n">
        <v>7752.72</v>
      </c>
      <c r="I2282" s="493" t="n">
        <v>8605.559999999999</v>
      </c>
      <c r="J2282" s="493" t="n">
        <v>14132.9</v>
      </c>
      <c r="K2282" s="493" t="n">
        <v>11308.56</v>
      </c>
      <c r="L2282" s="493" t="n">
        <v>9030.52</v>
      </c>
      <c r="M2282" s="493" t="n">
        <v>6408.26</v>
      </c>
      <c r="N2282" s="493" t="n">
        <v>8350.1</v>
      </c>
      <c r="O2282" s="493" t="n">
        <v>8109.7</v>
      </c>
      <c r="P2282" s="493" t="n">
        <v>5882.24</v>
      </c>
      <c r="Q2282" s="493" t="n">
        <v>10545.3</v>
      </c>
      <c r="R2282" s="493" t="n">
        <v>9724.799999999999</v>
      </c>
      <c r="S2282" s="493" t="n">
        <v>1866.4</v>
      </c>
      <c r="T2282" s="493" t="n">
        <v>613.7</v>
      </c>
      <c r="U2282" s="493" t="n">
        <v>921.17</v>
      </c>
      <c r="V2282" s="493" t="n">
        <v>259.5</v>
      </c>
      <c r="W2282" s="493" t="n">
        <v>738</v>
      </c>
      <c r="X2282" s="493" t="n">
        <v>1971.48</v>
      </c>
      <c r="Y2282" s="493" t="n">
        <v>497.1</v>
      </c>
      <c r="Z2282" s="493" t="n">
        <v>258.3</v>
      </c>
      <c r="AA2282" s="493" t="n">
        <v>2444.2</v>
      </c>
      <c r="AB2282" s="493" t="n">
        <v>254.7</v>
      </c>
      <c r="AC2282" s="493" t="n">
        <v>614.4</v>
      </c>
      <c r="AD2282" s="493" t="n">
        <v>1817.5</v>
      </c>
      <c r="AE2282" s="493" t="n">
        <v>329.7</v>
      </c>
      <c r="AF2282" s="493" t="n">
        <v>214.62</v>
      </c>
      <c r="AG2282" s="493" t="n">
        <v>2165.42</v>
      </c>
      <c r="AH2282" s="493" t="n">
        <v>360.74</v>
      </c>
      <c r="AI2282" s="493" t="n">
        <v>102.58</v>
      </c>
      <c r="AJ2282" s="493" t="n">
        <v>1553.16</v>
      </c>
      <c r="AK2282" s="493" t="n">
        <v>465.96</v>
      </c>
      <c r="AL2282" s="493" t="n">
        <v>230.38</v>
      </c>
      <c r="AM2282" s="493" t="n">
        <v>1048.98</v>
      </c>
      <c r="AN2282" s="493" t="n">
        <v>1909.94</v>
      </c>
      <c r="AO2282" s="493" t="n">
        <v>458.45</v>
      </c>
      <c r="AP2282" s="493" t="n">
        <v>1171.66</v>
      </c>
      <c r="AQ2282" s="493" t="n">
        <v>952</v>
      </c>
      <c r="AR2282" s="493" t="n">
        <v>351.7</v>
      </c>
      <c r="AS2282" s="493" t="n">
        <v>951.7</v>
      </c>
      <c r="AT2282" s="493" t="n">
        <v>1400.8</v>
      </c>
      <c r="AU2282" s="493" t="n">
        <v>351.4</v>
      </c>
      <c r="AV2282" s="493" t="n">
        <v>1294.8</v>
      </c>
      <c r="AW2282" s="493" t="n">
        <v>212.4</v>
      </c>
      <c r="AX2282" s="493" t="n">
        <v>238.2</v>
      </c>
      <c r="AY2282" s="493" t="n">
        <v>0</v>
      </c>
      <c r="AZ2282" s="493" t="n">
        <v>934.2</v>
      </c>
      <c r="BA2282" s="493" t="n">
        <v>240.6</v>
      </c>
      <c r="BB2282" s="493" t="n">
        <v>0</v>
      </c>
      <c r="BC2282" s="493" t="n">
        <v>1915.8</v>
      </c>
      <c r="BD2282" s="493" t="n">
        <v>0</v>
      </c>
      <c r="BE2282" s="493" t="n">
        <v>1220.4</v>
      </c>
      <c r="BF2282" s="493" t="n">
        <v>0</v>
      </c>
      <c r="BG2282" s="493" t="n">
        <v>720</v>
      </c>
      <c r="BH2282" s="493" t="n">
        <v>410.4</v>
      </c>
      <c r="BI2282" s="493" t="n">
        <v>682.8</v>
      </c>
      <c r="BJ2282" s="493" t="n">
        <v>481.2</v>
      </c>
      <c r="BK2282" s="493" t="n">
        <v>1622.1</v>
      </c>
      <c r="BL2282" s="493" t="n">
        <v>561</v>
      </c>
      <c r="BM2282" s="493" t="n">
        <v>870.6</v>
      </c>
      <c r="BN2282" s="493" t="n">
        <v>786.3</v>
      </c>
      <c r="BO2282" s="493" t="n">
        <v>1274.1</v>
      </c>
      <c r="BP2282" s="493" t="n">
        <v>883.8</v>
      </c>
      <c r="BQ2282" s="493" t="n">
        <v>936</v>
      </c>
      <c r="BR2282" s="493" t="n">
        <v>405.9</v>
      </c>
      <c r="BS2282" s="493" t="n">
        <v>1275</v>
      </c>
      <c r="BT2282" s="493" t="n">
        <v>1686.15</v>
      </c>
      <c r="BU2282" s="493" t="n">
        <v>653.4</v>
      </c>
      <c r="BV2282" s="493" t="n">
        <v>1505.4</v>
      </c>
      <c r="BW2282" s="493" t="n">
        <v>809.1</v>
      </c>
    </row>
    <row r="2283">
      <c r="A2283" t="inlineStr">
        <is>
          <t>[C9D1] Angiotensin-II 길항제, 고혈압제 (C2) 혹은 이뇨제 복합제제</t>
        </is>
      </c>
      <c r="B2283" t="inlineStr">
        <is>
          <t>신풍제약</t>
        </is>
      </c>
      <c r="C2283" t="inlineStr">
        <is>
          <t>로자신 플러스</t>
        </is>
      </c>
      <c r="D2283" t="inlineStr">
        <is>
          <t>신풍제약</t>
        </is>
      </c>
      <c r="E2283" t="inlineStr">
        <is>
          <t>hydrochlorothiazide,  losartan potassium</t>
        </is>
      </c>
      <c r="F2283" t="inlineStr">
        <is>
          <t>의원</t>
        </is>
      </c>
      <c r="G2283" t="inlineStr">
        <is>
          <t>Generic</t>
        </is>
      </c>
      <c r="H2283" s="493" t="n">
        <v>241408.64</v>
      </c>
      <c r="I2283" s="493" t="n">
        <v>235725.84</v>
      </c>
      <c r="J2283" s="493" t="n">
        <v>244300.32</v>
      </c>
      <c r="K2283" s="493" t="n">
        <v>240216.23</v>
      </c>
      <c r="L2283" s="493" t="n">
        <v>232623.97</v>
      </c>
      <c r="M2283" s="493" t="n">
        <v>234122.05</v>
      </c>
      <c r="N2283" s="493" t="n">
        <v>234421.53</v>
      </c>
      <c r="O2283" s="493" t="n">
        <v>239919.55</v>
      </c>
      <c r="P2283" s="493" t="n">
        <v>220875.61</v>
      </c>
      <c r="Q2283" s="493" t="n">
        <v>228388.65</v>
      </c>
      <c r="R2283" s="493" t="n">
        <v>203919.56</v>
      </c>
      <c r="S2283" s="493" t="n">
        <v>34635.92</v>
      </c>
      <c r="T2283" s="493" t="n">
        <v>4449.7</v>
      </c>
      <c r="U2283" s="493" t="n">
        <v>3973.3</v>
      </c>
      <c r="V2283" s="493" t="n">
        <v>1843.8</v>
      </c>
      <c r="W2283" s="493" t="n">
        <v>4929.9</v>
      </c>
      <c r="X2283" s="493" t="n">
        <v>20848</v>
      </c>
      <c r="Y2283" s="493" t="n">
        <v>25386.9</v>
      </c>
      <c r="Z2283" s="493" t="n">
        <v>25469.7</v>
      </c>
      <c r="AA2283" s="493" t="n">
        <v>33645.85</v>
      </c>
      <c r="AB2283" s="493" t="n">
        <v>25309.05</v>
      </c>
      <c r="AC2283" s="493" t="n">
        <v>36336.6</v>
      </c>
      <c r="AD2283" s="493" t="n">
        <v>28829.4</v>
      </c>
      <c r="AE2283" s="493" t="n">
        <v>31012.85</v>
      </c>
      <c r="AF2283" s="493" t="n">
        <v>31577.9</v>
      </c>
      <c r="AG2283" s="493" t="n">
        <v>32790.63</v>
      </c>
      <c r="AH2283" s="493" t="n">
        <v>32966.6</v>
      </c>
      <c r="AI2283" s="493" t="n">
        <v>32057.02</v>
      </c>
      <c r="AJ2283" s="493" t="n">
        <v>35231.42</v>
      </c>
      <c r="AK2283" s="493" t="n">
        <v>34177.24</v>
      </c>
      <c r="AL2283" s="493" t="n">
        <v>33307.6</v>
      </c>
      <c r="AM2283" s="493" t="n">
        <v>35507.85</v>
      </c>
      <c r="AN2283" s="493" t="n">
        <v>35896.52</v>
      </c>
      <c r="AO2283" s="493" t="n">
        <v>33650.39</v>
      </c>
      <c r="AP2283" s="493" t="n">
        <v>34478.74</v>
      </c>
      <c r="AQ2283" s="493" t="n">
        <v>36895.94</v>
      </c>
      <c r="AR2283" s="493" t="n">
        <v>38331.45</v>
      </c>
      <c r="AS2283" s="493" t="n">
        <v>30130.15</v>
      </c>
      <c r="AT2283" s="493" t="n">
        <v>32703.15</v>
      </c>
      <c r="AU2283" s="493" t="n">
        <v>33539.1</v>
      </c>
      <c r="AV2283" s="493" t="n">
        <v>34569.3</v>
      </c>
      <c r="AW2283" s="493" t="n">
        <v>32453.5</v>
      </c>
      <c r="AX2283" s="493" t="n">
        <v>37365.5</v>
      </c>
      <c r="AY2283" s="493" t="n">
        <v>29554.15</v>
      </c>
      <c r="AZ2283" s="493" t="n">
        <v>37242.6</v>
      </c>
      <c r="BA2283" s="493" t="n">
        <v>33217.75</v>
      </c>
      <c r="BB2283" s="493" t="n">
        <v>35827.61</v>
      </c>
      <c r="BC2283" s="493" t="n">
        <v>34605.4</v>
      </c>
      <c r="BD2283" s="493" t="n">
        <v>36749.55</v>
      </c>
      <c r="BE2283" s="493" t="n">
        <v>32286.12</v>
      </c>
      <c r="BF2283" s="493" t="n">
        <v>32477.99</v>
      </c>
      <c r="BG2283" s="493" t="n">
        <v>32777.94</v>
      </c>
      <c r="BH2283" s="493" t="n">
        <v>34262.9</v>
      </c>
      <c r="BI2283" s="493" t="n">
        <v>31495.59</v>
      </c>
      <c r="BJ2283" s="493" t="n">
        <v>32034.94</v>
      </c>
      <c r="BK2283" s="493" t="n">
        <v>27088.43</v>
      </c>
      <c r="BL2283" s="493" t="n">
        <v>33738.98</v>
      </c>
      <c r="BM2283" s="493" t="n">
        <v>29414.25</v>
      </c>
      <c r="BN2283" s="493" t="n">
        <v>27583.53</v>
      </c>
      <c r="BO2283" s="493" t="n">
        <v>32522.78</v>
      </c>
      <c r="BP2283" s="493" t="n">
        <v>29142.7</v>
      </c>
      <c r="BQ2283" s="493" t="n">
        <v>27800.33</v>
      </c>
      <c r="BR2283" s="493" t="n">
        <v>30204.97</v>
      </c>
      <c r="BS2283" s="493" t="n">
        <v>33246.29</v>
      </c>
      <c r="BT2283" s="493" t="n">
        <v>26981.16</v>
      </c>
      <c r="BU2283" s="493" t="n">
        <v>28860.6</v>
      </c>
      <c r="BV2283" s="493" t="n">
        <v>31716.25</v>
      </c>
      <c r="BW2283" s="493" t="n">
        <v>29346.56</v>
      </c>
    </row>
    <row r="2284">
      <c r="A2284" t="inlineStr">
        <is>
          <t>[C9D1] Angiotensin-II 길항제, 고혈압제 (C2) 혹은 이뇨제 복합제제</t>
        </is>
      </c>
      <c r="B2284" t="inlineStr">
        <is>
          <t>신풍제약</t>
        </is>
      </c>
      <c r="C2284" t="inlineStr">
        <is>
          <t>로자신 플러스</t>
        </is>
      </c>
      <c r="D2284" t="inlineStr">
        <is>
          <t>신풍제약</t>
        </is>
      </c>
      <c r="E2284" t="inlineStr">
        <is>
          <t>hydrochlorothiazide,  losartan potassium</t>
        </is>
      </c>
      <c r="F2284" t="inlineStr">
        <is>
          <t>보건소</t>
        </is>
      </c>
      <c r="G2284" t="inlineStr">
        <is>
          <t>Generic</t>
        </is>
      </c>
      <c r="H2284" s="493" t="n">
        <v>0</v>
      </c>
      <c r="I2284" s="493" t="n">
        <v>560.4</v>
      </c>
      <c r="J2284" s="493" t="n">
        <v>348.6</v>
      </c>
      <c r="K2284" s="493" t="n">
        <v>405.6</v>
      </c>
      <c r="L2284" s="493" t="n">
        <v>893.4</v>
      </c>
      <c r="M2284" s="493" t="n">
        <v>0</v>
      </c>
      <c r="N2284" s="493" t="n">
        <v>312.62</v>
      </c>
      <c r="O2284" s="493" t="n">
        <v>295.12</v>
      </c>
      <c r="P2284" s="493" t="n">
        <v>588.02</v>
      </c>
      <c r="Q2284" s="493" t="n">
        <v>395.6</v>
      </c>
      <c r="R2284" s="493" t="n">
        <v>660.7</v>
      </c>
      <c r="S2284" s="493" t="n">
        <v>0</v>
      </c>
      <c r="T2284" s="493" t="n">
        <v>55.8</v>
      </c>
      <c r="U2284" s="493" t="n">
        <v>0</v>
      </c>
      <c r="V2284" s="493" t="n">
        <v>302.4</v>
      </c>
      <c r="W2284" s="493" t="n">
        <v>52.2</v>
      </c>
      <c r="X2284" s="493" t="n">
        <v>223.8</v>
      </c>
      <c r="Y2284" s="493" t="n">
        <v>97.2</v>
      </c>
      <c r="Z2284" s="493" t="n">
        <v>45.9</v>
      </c>
      <c r="AA2284" s="493" t="n">
        <v>207</v>
      </c>
      <c r="AB2284" s="493" t="n">
        <v>0</v>
      </c>
      <c r="AC2284" s="493" t="n">
        <v>46.8</v>
      </c>
      <c r="AD2284" s="493" t="n">
        <v>108.9</v>
      </c>
      <c r="AE2284" s="493" t="n">
        <v>0</v>
      </c>
      <c r="AF2284" s="493" t="n">
        <v>0</v>
      </c>
      <c r="AG2284" s="493" t="n">
        <v>143.1</v>
      </c>
      <c r="AH2284" s="493" t="n">
        <v>0</v>
      </c>
      <c r="AI2284" s="493" t="n">
        <v>247.5</v>
      </c>
      <c r="AJ2284" s="493" t="n">
        <v>0</v>
      </c>
      <c r="AK2284" s="493" t="n">
        <v>41.4</v>
      </c>
      <c r="AL2284" s="493" t="n">
        <v>396.9</v>
      </c>
      <c r="AM2284" s="493" t="n">
        <v>0</v>
      </c>
      <c r="AN2284" s="493" t="n">
        <v>0</v>
      </c>
      <c r="AO2284" s="493" t="n">
        <v>598.5</v>
      </c>
      <c r="AP2284" s="493" t="n">
        <v>0</v>
      </c>
      <c r="AQ2284" s="493" t="n">
        <v>0</v>
      </c>
      <c r="AR2284" s="493" t="n">
        <v>0</v>
      </c>
      <c r="AS2284" s="493" t="n">
        <v>567.9</v>
      </c>
      <c r="AT2284" s="493" t="n">
        <v>0</v>
      </c>
      <c r="AU2284" s="493" t="n">
        <v>0</v>
      </c>
      <c r="AV2284" s="493" t="n">
        <v>559.8</v>
      </c>
      <c r="AW2284" s="493" t="n">
        <v>0</v>
      </c>
      <c r="AX2284" s="493" t="n">
        <v>0</v>
      </c>
      <c r="AY2284" s="493" t="n">
        <v>0</v>
      </c>
      <c r="AZ2284" s="493" t="n">
        <v>809.1</v>
      </c>
      <c r="BA2284" s="493" t="n">
        <v>0</v>
      </c>
      <c r="BB2284" s="493" t="n">
        <v>0</v>
      </c>
      <c r="BC2284" s="493" t="n">
        <v>1492.2</v>
      </c>
      <c r="BD2284" s="493" t="n">
        <v>0</v>
      </c>
      <c r="BE2284" s="493" t="n">
        <v>0</v>
      </c>
      <c r="BF2284" s="493" t="n">
        <v>0</v>
      </c>
      <c r="BG2284" s="493" t="n">
        <v>270.9</v>
      </c>
      <c r="BH2284" s="493" t="n">
        <v>0</v>
      </c>
      <c r="BI2284" s="493" t="n">
        <v>610.2</v>
      </c>
      <c r="BJ2284" s="493" t="n">
        <v>2185.8</v>
      </c>
      <c r="BK2284" s="493" t="n">
        <v>0</v>
      </c>
      <c r="BL2284" s="493" t="n">
        <v>2125.5</v>
      </c>
      <c r="BM2284" s="493" t="n">
        <v>344.7</v>
      </c>
      <c r="BN2284" s="493" t="n">
        <v>135.6</v>
      </c>
      <c r="BO2284" s="493" t="n">
        <v>615.3</v>
      </c>
      <c r="BP2284" s="493" t="n">
        <v>297</v>
      </c>
      <c r="BQ2284" s="493" t="n">
        <v>0</v>
      </c>
      <c r="BR2284" s="493" t="n">
        <v>721.5</v>
      </c>
      <c r="BS2284" s="493" t="n">
        <v>270</v>
      </c>
      <c r="BT2284" s="493" t="n">
        <v>374.4</v>
      </c>
      <c r="BU2284" s="493" t="n">
        <v>552.6</v>
      </c>
      <c r="BV2284" s="493" t="n">
        <v>339.3</v>
      </c>
      <c r="BW2284" s="493" t="n">
        <v>0</v>
      </c>
    </row>
    <row r="2285">
      <c r="A2285" t="inlineStr">
        <is>
          <t>[C9D1] Angiotensin-II 길항제, 고혈압제 (C2) 혹은 이뇨제 복합제제</t>
        </is>
      </c>
      <c r="B2285" t="inlineStr">
        <is>
          <t>신풍제약</t>
        </is>
      </c>
      <c r="C2285" t="inlineStr">
        <is>
          <t>로자신 플러스</t>
        </is>
      </c>
      <c r="D2285" t="inlineStr">
        <is>
          <t>신풍제약</t>
        </is>
      </c>
      <c r="E2285" t="inlineStr">
        <is>
          <t>hydrochlorothiazide,  losartan potassium</t>
        </is>
      </c>
      <c r="F2285" t="inlineStr">
        <is>
          <t>기타(치과의원, 치과병원 등)</t>
        </is>
      </c>
      <c r="G2285" t="inlineStr">
        <is>
          <t>Generic</t>
        </is>
      </c>
      <c r="H2285" s="493" t="n">
        <v>39.15</v>
      </c>
      <c r="I2285" s="493" t="n">
        <v>0</v>
      </c>
      <c r="J2285" s="493" t="n">
        <v>0</v>
      </c>
      <c r="K2285" s="493" t="n">
        <v>21.6</v>
      </c>
      <c r="L2285" s="493" t="n">
        <v>0</v>
      </c>
      <c r="M2285" s="493" t="n">
        <v>0</v>
      </c>
      <c r="N2285" s="493" t="n">
        <v>0</v>
      </c>
      <c r="O2285" s="493" t="n">
        <v>0</v>
      </c>
      <c r="P2285" s="493" t="n">
        <v>0</v>
      </c>
      <c r="Q2285" s="493" t="n">
        <v>0</v>
      </c>
      <c r="R2285" s="493" t="n">
        <v>0</v>
      </c>
      <c r="S2285" s="493" t="n">
        <v>0</v>
      </c>
      <c r="T2285" s="493" t="n">
        <v>0</v>
      </c>
      <c r="U2285" s="493" t="n">
        <v>0</v>
      </c>
      <c r="V2285" s="493" t="n">
        <v>0</v>
      </c>
      <c r="W2285" s="493" t="n">
        <v>0</v>
      </c>
      <c r="X2285" s="493" t="n">
        <v>0</v>
      </c>
      <c r="Y2285" s="493" t="n">
        <v>0</v>
      </c>
      <c r="Z2285" s="493" t="n">
        <v>0</v>
      </c>
      <c r="AA2285" s="493" t="n">
        <v>0</v>
      </c>
      <c r="AB2285" s="493" t="n">
        <v>0</v>
      </c>
      <c r="AC2285" s="493" t="n">
        <v>0</v>
      </c>
      <c r="AD2285" s="493" t="n">
        <v>0</v>
      </c>
      <c r="AE2285" s="493" t="n">
        <v>0</v>
      </c>
      <c r="AF2285" s="493" t="n">
        <v>0</v>
      </c>
      <c r="AG2285" s="493" t="n">
        <v>0</v>
      </c>
      <c r="AH2285" s="493" t="n">
        <v>0</v>
      </c>
      <c r="AI2285" s="493" t="n">
        <v>0</v>
      </c>
      <c r="AJ2285" s="493" t="n">
        <v>0</v>
      </c>
      <c r="AK2285" s="493" t="n">
        <v>0</v>
      </c>
      <c r="AL2285" s="493" t="n">
        <v>0</v>
      </c>
      <c r="AM2285" s="493" t="n">
        <v>0</v>
      </c>
      <c r="AN2285" s="493" t="n">
        <v>0</v>
      </c>
      <c r="AO2285" s="493" t="n">
        <v>0</v>
      </c>
      <c r="AP2285" s="493" t="n">
        <v>0</v>
      </c>
      <c r="AQ2285" s="493" t="n">
        <v>0</v>
      </c>
      <c r="AR2285" s="493" t="n">
        <v>0</v>
      </c>
      <c r="AS2285" s="493" t="n">
        <v>0</v>
      </c>
      <c r="AT2285" s="493" t="n">
        <v>0</v>
      </c>
      <c r="AU2285" s="493" t="n">
        <v>0</v>
      </c>
      <c r="AV2285" s="493" t="n">
        <v>0</v>
      </c>
      <c r="AW2285" s="493" t="n">
        <v>0</v>
      </c>
      <c r="AX2285" s="493" t="n">
        <v>0</v>
      </c>
      <c r="AY2285" s="493" t="n">
        <v>0</v>
      </c>
      <c r="AZ2285" s="493" t="n">
        <v>0</v>
      </c>
      <c r="BA2285" s="493" t="n">
        <v>0</v>
      </c>
      <c r="BB2285" s="493" t="n">
        <v>0</v>
      </c>
      <c r="BC2285" s="493" t="n">
        <v>0</v>
      </c>
      <c r="BD2285" s="493" t="n">
        <v>0</v>
      </c>
      <c r="BE2285" s="493" t="n">
        <v>0</v>
      </c>
      <c r="BF2285" s="493" t="n">
        <v>0</v>
      </c>
      <c r="BG2285" s="493" t="n">
        <v>0</v>
      </c>
      <c r="BH2285" s="493" t="n">
        <v>0</v>
      </c>
      <c r="BI2285" s="493" t="n">
        <v>0</v>
      </c>
      <c r="BJ2285" s="493" t="n">
        <v>0</v>
      </c>
      <c r="BK2285" s="493" t="n">
        <v>0</v>
      </c>
      <c r="BL2285" s="493" t="n">
        <v>0</v>
      </c>
      <c r="BM2285" s="493" t="n">
        <v>0</v>
      </c>
      <c r="BN2285" s="493" t="n">
        <v>0</v>
      </c>
      <c r="BO2285" s="493" t="n">
        <v>0</v>
      </c>
      <c r="BP2285" s="493" t="n">
        <v>0</v>
      </c>
      <c r="BQ2285" s="493" t="n">
        <v>0</v>
      </c>
      <c r="BR2285" s="493" t="n">
        <v>0</v>
      </c>
      <c r="BS2285" s="493" t="n">
        <v>0</v>
      </c>
      <c r="BT2285" s="493" t="n">
        <v>0</v>
      </c>
      <c r="BU2285" s="493" t="n">
        <v>0</v>
      </c>
      <c r="BV2285" s="493" t="n">
        <v>0</v>
      </c>
      <c r="BW2285" s="493" t="n">
        <v>0</v>
      </c>
    </row>
    <row r="2286">
      <c r="A2286" t="inlineStr">
        <is>
          <t>[C9D1] Angiotensin-II 길항제, 고혈압제 (C2) 혹은 이뇨제 복합제제</t>
        </is>
      </c>
      <c r="B2286" t="inlineStr">
        <is>
          <t>신풍제약</t>
        </is>
      </c>
      <c r="C2286" t="inlineStr">
        <is>
          <t>이베라 플러스</t>
        </is>
      </c>
      <c r="D2286" t="inlineStr">
        <is>
          <t>신풍제약</t>
        </is>
      </c>
      <c r="E2286" t="inlineStr">
        <is>
          <t>hydrochlorothiazide,  irbesartan</t>
        </is>
      </c>
      <c r="F2286" t="inlineStr">
        <is>
          <t>상급종합병원</t>
        </is>
      </c>
      <c r="G2286" t="inlineStr">
        <is>
          <t>Generic</t>
        </is>
      </c>
      <c r="H2286" s="493" t="n">
        <v>0</v>
      </c>
      <c r="I2286" s="493" t="n">
        <v>0</v>
      </c>
      <c r="J2286" s="493" t="n">
        <v>0</v>
      </c>
      <c r="K2286" s="493" t="n">
        <v>0</v>
      </c>
      <c r="L2286" s="493" t="n">
        <v>0</v>
      </c>
      <c r="M2286" s="493" t="n">
        <v>0</v>
      </c>
      <c r="N2286" s="493" t="n">
        <v>0</v>
      </c>
      <c r="O2286" s="493" t="n">
        <v>0</v>
      </c>
      <c r="P2286" s="493" t="n">
        <v>4217.7</v>
      </c>
      <c r="Q2286" s="493" t="n">
        <v>0</v>
      </c>
      <c r="R2286" s="493" t="n">
        <v>0</v>
      </c>
      <c r="S2286" s="493" t="n">
        <v>0</v>
      </c>
      <c r="T2286" s="493" t="n">
        <v>0</v>
      </c>
      <c r="U2286" s="493" t="n">
        <v>0</v>
      </c>
      <c r="V2286" s="493" t="n">
        <v>0</v>
      </c>
      <c r="W2286" s="493" t="n">
        <v>0</v>
      </c>
      <c r="X2286" s="493" t="n">
        <v>0</v>
      </c>
      <c r="Y2286" s="493" t="n">
        <v>0</v>
      </c>
      <c r="Z2286" s="493" t="n">
        <v>0</v>
      </c>
      <c r="AA2286" s="493" t="n">
        <v>0</v>
      </c>
      <c r="AB2286" s="493" t="n">
        <v>0</v>
      </c>
      <c r="AC2286" s="493" t="n">
        <v>0</v>
      </c>
      <c r="AD2286" s="493" t="n">
        <v>0</v>
      </c>
      <c r="AE2286" s="493" t="n">
        <v>0</v>
      </c>
      <c r="AF2286" s="493" t="n">
        <v>0</v>
      </c>
      <c r="AG2286" s="493" t="n">
        <v>0</v>
      </c>
      <c r="AH2286" s="493" t="n">
        <v>0</v>
      </c>
      <c r="AI2286" s="493" t="n">
        <v>0</v>
      </c>
      <c r="AJ2286" s="493" t="n">
        <v>0</v>
      </c>
      <c r="AK2286" s="493" t="n">
        <v>0</v>
      </c>
      <c r="AL2286" s="493" t="n">
        <v>0</v>
      </c>
      <c r="AM2286" s="493" t="n">
        <v>0</v>
      </c>
      <c r="AN2286" s="493" t="n">
        <v>0</v>
      </c>
      <c r="AO2286" s="493" t="n">
        <v>0</v>
      </c>
      <c r="AP2286" s="493" t="n">
        <v>0</v>
      </c>
      <c r="AQ2286" s="493" t="n">
        <v>0</v>
      </c>
      <c r="AR2286" s="493" t="n">
        <v>0</v>
      </c>
      <c r="AS2286" s="493" t="n">
        <v>0</v>
      </c>
      <c r="AT2286" s="493" t="n">
        <v>0</v>
      </c>
      <c r="AU2286" s="493" t="n">
        <v>0</v>
      </c>
      <c r="AV2286" s="493" t="n">
        <v>0</v>
      </c>
      <c r="AW2286" s="493" t="n">
        <v>0</v>
      </c>
      <c r="AX2286" s="493" t="n">
        <v>0</v>
      </c>
      <c r="AY2286" s="493" t="n">
        <v>0</v>
      </c>
      <c r="AZ2286" s="493" t="n">
        <v>0</v>
      </c>
      <c r="BA2286" s="493" t="n">
        <v>0</v>
      </c>
      <c r="BB2286" s="493" t="n">
        <v>0</v>
      </c>
      <c r="BC2286" s="493" t="n">
        <v>0</v>
      </c>
      <c r="BD2286" s="493" t="n">
        <v>0</v>
      </c>
      <c r="BE2286" s="493" t="n">
        <v>0</v>
      </c>
      <c r="BF2286" s="493" t="n">
        <v>0</v>
      </c>
      <c r="BG2286" s="493" t="n">
        <v>0</v>
      </c>
      <c r="BH2286" s="493" t="n">
        <v>0</v>
      </c>
      <c r="BI2286" s="493" t="n">
        <v>0</v>
      </c>
      <c r="BJ2286" s="493" t="n">
        <v>0</v>
      </c>
      <c r="BK2286" s="493" t="n">
        <v>0</v>
      </c>
      <c r="BL2286" s="493" t="n">
        <v>0</v>
      </c>
      <c r="BM2286" s="493" t="n">
        <v>0</v>
      </c>
      <c r="BN2286" s="493" t="n">
        <v>0</v>
      </c>
      <c r="BO2286" s="493" t="n">
        <v>0</v>
      </c>
      <c r="BP2286" s="493" t="n">
        <v>0</v>
      </c>
      <c r="BQ2286" s="493" t="n">
        <v>0</v>
      </c>
      <c r="BR2286" s="493" t="n">
        <v>0</v>
      </c>
      <c r="BS2286" s="493" t="n">
        <v>0</v>
      </c>
      <c r="BT2286" s="493" t="n">
        <v>0</v>
      </c>
      <c r="BU2286" s="493" t="n">
        <v>0</v>
      </c>
      <c r="BV2286" s="493" t="n">
        <v>0</v>
      </c>
      <c r="BW2286" s="493" t="n">
        <v>0</v>
      </c>
    </row>
    <row r="2287">
      <c r="A2287" t="inlineStr">
        <is>
          <t>[C9D1] Angiotensin-II 길항제, 고혈압제 (C2) 혹은 이뇨제 복합제제</t>
        </is>
      </c>
      <c r="B2287" t="inlineStr">
        <is>
          <t>신풍제약</t>
        </is>
      </c>
      <c r="C2287" t="inlineStr">
        <is>
          <t>이베라 플러스</t>
        </is>
      </c>
      <c r="D2287" t="inlineStr">
        <is>
          <t>신풍제약</t>
        </is>
      </c>
      <c r="E2287" t="inlineStr">
        <is>
          <t>hydrochlorothiazide,  irbesartan</t>
        </is>
      </c>
      <c r="F2287" t="inlineStr">
        <is>
          <t>종합병원</t>
        </is>
      </c>
      <c r="G2287" t="inlineStr">
        <is>
          <t>Generic</t>
        </is>
      </c>
      <c r="H2287" s="493" t="n">
        <v>0</v>
      </c>
      <c r="I2287" s="493" t="n">
        <v>0</v>
      </c>
      <c r="J2287" s="493" t="n">
        <v>0</v>
      </c>
      <c r="K2287" s="493" t="n">
        <v>0</v>
      </c>
      <c r="L2287" s="493" t="n">
        <v>0</v>
      </c>
      <c r="M2287" s="493" t="n">
        <v>0</v>
      </c>
      <c r="N2287" s="493" t="n">
        <v>0</v>
      </c>
      <c r="O2287" s="493" t="n">
        <v>0</v>
      </c>
      <c r="P2287" s="493" t="n">
        <v>0</v>
      </c>
      <c r="Q2287" s="493" t="n">
        <v>0</v>
      </c>
      <c r="R2287" s="493" t="n">
        <v>0</v>
      </c>
      <c r="S2287" s="493" t="n">
        <v>0</v>
      </c>
      <c r="T2287" s="493" t="n">
        <v>0</v>
      </c>
      <c r="U2287" s="493" t="n">
        <v>0</v>
      </c>
      <c r="V2287" s="493" t="n">
        <v>0</v>
      </c>
      <c r="W2287" s="493" t="n">
        <v>0</v>
      </c>
      <c r="X2287" s="493" t="n">
        <v>0</v>
      </c>
      <c r="Y2287" s="493" t="n">
        <v>0</v>
      </c>
      <c r="Z2287" s="493" t="n">
        <v>0</v>
      </c>
      <c r="AA2287" s="493" t="n">
        <v>0</v>
      </c>
      <c r="AB2287" s="493" t="n">
        <v>0</v>
      </c>
      <c r="AC2287" s="493" t="n">
        <v>0</v>
      </c>
      <c r="AD2287" s="493" t="n">
        <v>0</v>
      </c>
      <c r="AE2287" s="493" t="n">
        <v>0</v>
      </c>
      <c r="AF2287" s="493" t="n">
        <v>0</v>
      </c>
      <c r="AG2287" s="493" t="n">
        <v>0</v>
      </c>
      <c r="AH2287" s="493" t="n">
        <v>0</v>
      </c>
      <c r="AI2287" s="493" t="n">
        <v>0</v>
      </c>
      <c r="AJ2287" s="493" t="n">
        <v>0</v>
      </c>
      <c r="AK2287" s="493" t="n">
        <v>0</v>
      </c>
      <c r="AL2287" s="493" t="n">
        <v>0</v>
      </c>
      <c r="AM2287" s="493" t="n">
        <v>0</v>
      </c>
      <c r="AN2287" s="493" t="n">
        <v>0</v>
      </c>
      <c r="AO2287" s="493" t="n">
        <v>0</v>
      </c>
      <c r="AP2287" s="493" t="n">
        <v>0</v>
      </c>
      <c r="AQ2287" s="493" t="n">
        <v>0</v>
      </c>
      <c r="AR2287" s="493" t="n">
        <v>0</v>
      </c>
      <c r="AS2287" s="493" t="n">
        <v>0</v>
      </c>
      <c r="AT2287" s="493" t="n">
        <v>0</v>
      </c>
      <c r="AU2287" s="493" t="n">
        <v>0</v>
      </c>
      <c r="AV2287" s="493" t="n">
        <v>0</v>
      </c>
      <c r="AW2287" s="493" t="n">
        <v>0</v>
      </c>
      <c r="AX2287" s="493" t="n">
        <v>0</v>
      </c>
      <c r="AY2287" s="493" t="n">
        <v>0</v>
      </c>
      <c r="AZ2287" s="493" t="n">
        <v>0</v>
      </c>
      <c r="BA2287" s="493" t="n">
        <v>0</v>
      </c>
      <c r="BB2287" s="493" t="n">
        <v>0</v>
      </c>
      <c r="BC2287" s="493" t="n">
        <v>0</v>
      </c>
      <c r="BD2287" s="493" t="n">
        <v>0</v>
      </c>
      <c r="BE2287" s="493" t="n">
        <v>0</v>
      </c>
      <c r="BF2287" s="493" t="n">
        <v>65</v>
      </c>
      <c r="BG2287" s="493" t="n">
        <v>64.95999999999999</v>
      </c>
      <c r="BH2287" s="493" t="n">
        <v>219.96</v>
      </c>
      <c r="BI2287" s="493" t="n">
        <v>62.64</v>
      </c>
      <c r="BJ2287" s="493" t="n">
        <v>211.2</v>
      </c>
      <c r="BK2287" s="493" t="n">
        <v>196.22</v>
      </c>
      <c r="BL2287" s="493" t="n">
        <v>265.6</v>
      </c>
      <c r="BM2287" s="493" t="n">
        <v>180.32</v>
      </c>
      <c r="BN2287" s="493" t="n">
        <v>60.32</v>
      </c>
      <c r="BO2287" s="493" t="n">
        <v>114.33</v>
      </c>
      <c r="BP2287" s="493" t="n">
        <v>77.25</v>
      </c>
      <c r="BQ2287" s="493" t="n">
        <v>60.32</v>
      </c>
      <c r="BR2287" s="493" t="n">
        <v>33.3</v>
      </c>
      <c r="BS2287" s="493" t="n">
        <v>124.8</v>
      </c>
      <c r="BT2287" s="493" t="n">
        <v>57.6</v>
      </c>
      <c r="BU2287" s="493" t="n">
        <v>66</v>
      </c>
      <c r="BV2287" s="493" t="n">
        <v>119.7</v>
      </c>
      <c r="BW2287" s="493" t="n">
        <v>63.6</v>
      </c>
    </row>
    <row r="2288">
      <c r="A2288" t="inlineStr">
        <is>
          <t>[C9D1] Angiotensin-II 길항제, 고혈압제 (C2) 혹은 이뇨제 복합제제</t>
        </is>
      </c>
      <c r="B2288" t="inlineStr">
        <is>
          <t>신풍제약</t>
        </is>
      </c>
      <c r="C2288" t="inlineStr">
        <is>
          <t>이베라 플러스</t>
        </is>
      </c>
      <c r="D2288" t="inlineStr">
        <is>
          <t>신풍제약</t>
        </is>
      </c>
      <c r="E2288" t="inlineStr">
        <is>
          <t>hydrochlorothiazide,  irbesartan</t>
        </is>
      </c>
      <c r="F2288" t="inlineStr">
        <is>
          <t>병원</t>
        </is>
      </c>
      <c r="G2288" t="inlineStr">
        <is>
          <t>Generic</t>
        </is>
      </c>
      <c r="H2288" s="493" t="n">
        <v>12611.04</v>
      </c>
      <c r="I2288" s="493" t="n">
        <v>11368.52</v>
      </c>
      <c r="J2288" s="493" t="n">
        <v>14966.8</v>
      </c>
      <c r="K2288" s="493" t="n">
        <v>10819.3</v>
      </c>
      <c r="L2288" s="493" t="n">
        <v>12710.63</v>
      </c>
      <c r="M2288" s="493" t="n">
        <v>14742.26</v>
      </c>
      <c r="N2288" s="493" t="n">
        <v>11528.13</v>
      </c>
      <c r="O2288" s="493" t="n">
        <v>13152.45</v>
      </c>
      <c r="P2288" s="493" t="n">
        <v>11729.33</v>
      </c>
      <c r="Q2288" s="493" t="n">
        <v>14241.27</v>
      </c>
      <c r="R2288" s="493" t="n">
        <v>12899.22</v>
      </c>
      <c r="S2288" s="493" t="n">
        <v>15743.04</v>
      </c>
      <c r="T2288" s="493" t="n">
        <v>13551.98</v>
      </c>
      <c r="U2288" s="493" t="n">
        <v>11479.5</v>
      </c>
      <c r="V2288" s="493" t="n">
        <v>12095.3</v>
      </c>
      <c r="W2288" s="493" t="n">
        <v>10242.72</v>
      </c>
      <c r="X2288" s="493" t="n">
        <v>14722.5</v>
      </c>
      <c r="Y2288" s="493" t="n">
        <v>10848.1</v>
      </c>
      <c r="Z2288" s="493" t="n">
        <v>15227.95</v>
      </c>
      <c r="AA2288" s="493" t="n">
        <v>10335.19</v>
      </c>
      <c r="AB2288" s="493" t="n">
        <v>10296.37</v>
      </c>
      <c r="AC2288" s="493" t="n">
        <v>13197.89</v>
      </c>
      <c r="AD2288" s="493" t="n">
        <v>13953.24</v>
      </c>
      <c r="AE2288" s="493" t="n">
        <v>15571.88</v>
      </c>
      <c r="AF2288" s="493" t="n">
        <v>10968.44</v>
      </c>
      <c r="AG2288" s="493" t="n">
        <v>12000.24</v>
      </c>
      <c r="AH2288" s="493" t="n">
        <v>9114.559999999999</v>
      </c>
      <c r="AI2288" s="493" t="n">
        <v>10637.45</v>
      </c>
      <c r="AJ2288" s="493" t="n">
        <v>13210.62</v>
      </c>
      <c r="AK2288" s="493" t="n">
        <v>12442.72</v>
      </c>
      <c r="AL2288" s="493" t="n">
        <v>10161.59</v>
      </c>
      <c r="AM2288" s="493" t="n">
        <v>14002.04</v>
      </c>
      <c r="AN2288" s="493" t="n">
        <v>10023.61</v>
      </c>
      <c r="AO2288" s="493" t="n">
        <v>11266.4</v>
      </c>
      <c r="AP2288" s="493" t="n">
        <v>12687.46</v>
      </c>
      <c r="AQ2288" s="493" t="n">
        <v>9826.76</v>
      </c>
      <c r="AR2288" s="493" t="n">
        <v>13884.05</v>
      </c>
      <c r="AS2288" s="493" t="n">
        <v>13429.96</v>
      </c>
      <c r="AT2288" s="493" t="n">
        <v>10936.2</v>
      </c>
      <c r="AU2288" s="493" t="n">
        <v>15499.9</v>
      </c>
      <c r="AV2288" s="493" t="n">
        <v>11690.16</v>
      </c>
      <c r="AW2288" s="493" t="n">
        <v>12033.48</v>
      </c>
      <c r="AX2288" s="493" t="n">
        <v>13357.2</v>
      </c>
      <c r="AY2288" s="493" t="n">
        <v>13706.84</v>
      </c>
      <c r="AZ2288" s="493" t="n">
        <v>9847.620000000001</v>
      </c>
      <c r="BA2288" s="493" t="n">
        <v>14516.97</v>
      </c>
      <c r="BB2288" s="493" t="n">
        <v>9840.559999999999</v>
      </c>
      <c r="BC2288" s="493" t="n">
        <v>12342.12</v>
      </c>
      <c r="BD2288" s="493" t="n">
        <v>11159.98</v>
      </c>
      <c r="BE2288" s="493" t="n">
        <v>9266.73</v>
      </c>
      <c r="BF2288" s="493" t="n">
        <v>11321.34</v>
      </c>
      <c r="BG2288" s="493" t="n">
        <v>13633.7</v>
      </c>
      <c r="BH2288" s="493" t="n">
        <v>10756.41</v>
      </c>
      <c r="BI2288" s="493" t="n">
        <v>9011.309999999999</v>
      </c>
      <c r="BJ2288" s="493" t="n">
        <v>10589.39</v>
      </c>
      <c r="BK2288" s="493" t="n">
        <v>7596.7</v>
      </c>
      <c r="BL2288" s="493" t="n">
        <v>9112.379999999999</v>
      </c>
      <c r="BM2288" s="493" t="n">
        <v>9438.540000000001</v>
      </c>
      <c r="BN2288" s="493" t="n">
        <v>10827.06</v>
      </c>
      <c r="BO2288" s="493" t="n">
        <v>7811.18</v>
      </c>
      <c r="BP2288" s="493" t="n">
        <v>8817.540000000001</v>
      </c>
      <c r="BQ2288" s="493" t="n">
        <v>10080.76</v>
      </c>
      <c r="BR2288" s="493" t="n">
        <v>7066.43</v>
      </c>
      <c r="BS2288" s="493" t="n">
        <v>11236.22</v>
      </c>
      <c r="BT2288" s="493" t="n">
        <v>12221.54</v>
      </c>
      <c r="BU2288" s="493" t="n">
        <v>9867.940000000001</v>
      </c>
      <c r="BV2288" s="493" t="n">
        <v>10816.28</v>
      </c>
      <c r="BW2288" s="493" t="n">
        <v>7188.95</v>
      </c>
    </row>
    <row r="2289">
      <c r="A2289" t="inlineStr">
        <is>
          <t>[C9D1] Angiotensin-II 길항제, 고혈압제 (C2) 혹은 이뇨제 복합제제</t>
        </is>
      </c>
      <c r="B2289" t="inlineStr">
        <is>
          <t>신풍제약</t>
        </is>
      </c>
      <c r="C2289" t="inlineStr">
        <is>
          <t>이베라 플러스</t>
        </is>
      </c>
      <c r="D2289" t="inlineStr">
        <is>
          <t>신풍제약</t>
        </is>
      </c>
      <c r="E2289" t="inlineStr">
        <is>
          <t>hydrochlorothiazide,  irbesartan</t>
        </is>
      </c>
      <c r="F2289" t="inlineStr">
        <is>
          <t>의원</t>
        </is>
      </c>
      <c r="G2289" t="inlineStr">
        <is>
          <t>Generic</t>
        </is>
      </c>
      <c r="H2289" s="493" t="n">
        <v>41329.13</v>
      </c>
      <c r="I2289" s="493" t="n">
        <v>37739.56</v>
      </c>
      <c r="J2289" s="493" t="n">
        <v>41597.3</v>
      </c>
      <c r="K2289" s="493" t="n">
        <v>45477.34</v>
      </c>
      <c r="L2289" s="493" t="n">
        <v>39019.5</v>
      </c>
      <c r="M2289" s="493" t="n">
        <v>41328.1</v>
      </c>
      <c r="N2289" s="493" t="n">
        <v>43228.16</v>
      </c>
      <c r="O2289" s="493" t="n">
        <v>39492.37</v>
      </c>
      <c r="P2289" s="493" t="n">
        <v>37926.02</v>
      </c>
      <c r="Q2289" s="493" t="n">
        <v>38354.6</v>
      </c>
      <c r="R2289" s="493" t="n">
        <v>38123.3</v>
      </c>
      <c r="S2289" s="493" t="n">
        <v>46462.22</v>
      </c>
      <c r="T2289" s="493" t="n">
        <v>38278.42</v>
      </c>
      <c r="U2289" s="493" t="n">
        <v>37810.12</v>
      </c>
      <c r="V2289" s="493" t="n">
        <v>40114.68</v>
      </c>
      <c r="W2289" s="493" t="n">
        <v>43158.11</v>
      </c>
      <c r="X2289" s="493" t="n">
        <v>38997.14</v>
      </c>
      <c r="Y2289" s="493" t="n">
        <v>46678.58</v>
      </c>
      <c r="Z2289" s="493" t="n">
        <v>40265.57</v>
      </c>
      <c r="AA2289" s="493" t="n">
        <v>39067.76</v>
      </c>
      <c r="AB2289" s="493" t="n">
        <v>39193.8</v>
      </c>
      <c r="AC2289" s="493" t="n">
        <v>41582.04</v>
      </c>
      <c r="AD2289" s="493" t="n">
        <v>38337.38</v>
      </c>
      <c r="AE2289" s="493" t="n">
        <v>46968.88</v>
      </c>
      <c r="AF2289" s="493" t="n">
        <v>33301.41</v>
      </c>
      <c r="AG2289" s="493" t="n">
        <v>38711.13</v>
      </c>
      <c r="AH2289" s="493" t="n">
        <v>38270.7</v>
      </c>
      <c r="AI2289" s="493" t="n">
        <v>35702.82</v>
      </c>
      <c r="AJ2289" s="493" t="n">
        <v>43534.6</v>
      </c>
      <c r="AK2289" s="493" t="n">
        <v>37209.42</v>
      </c>
      <c r="AL2289" s="493" t="n">
        <v>32889.06</v>
      </c>
      <c r="AM2289" s="493" t="n">
        <v>39598.75</v>
      </c>
      <c r="AN2289" s="493" t="n">
        <v>36614.89</v>
      </c>
      <c r="AO2289" s="493" t="n">
        <v>38641.1</v>
      </c>
      <c r="AP2289" s="493" t="n">
        <v>35901.19</v>
      </c>
      <c r="AQ2289" s="493" t="n">
        <v>42010.97</v>
      </c>
      <c r="AR2289" s="493" t="n">
        <v>34570.02</v>
      </c>
      <c r="AS2289" s="493" t="n">
        <v>42906.17</v>
      </c>
      <c r="AT2289" s="493" t="n">
        <v>33124</v>
      </c>
      <c r="AU2289" s="493" t="n">
        <v>38536.22</v>
      </c>
      <c r="AV2289" s="493" t="n">
        <v>36417.81</v>
      </c>
      <c r="AW2289" s="493" t="n">
        <v>34462.35</v>
      </c>
      <c r="AX2289" s="493" t="n">
        <v>33715.14</v>
      </c>
      <c r="AY2289" s="493" t="n">
        <v>36984.95</v>
      </c>
      <c r="AZ2289" s="493" t="n">
        <v>35153.76</v>
      </c>
      <c r="BA2289" s="493" t="n">
        <v>38897.96</v>
      </c>
      <c r="BB2289" s="493" t="n">
        <v>33718.1</v>
      </c>
      <c r="BC2289" s="493" t="n">
        <v>35517.27</v>
      </c>
      <c r="BD2289" s="493" t="n">
        <v>32447.64</v>
      </c>
      <c r="BE2289" s="493" t="n">
        <v>32927.47</v>
      </c>
      <c r="BF2289" s="493" t="n">
        <v>31359.55</v>
      </c>
      <c r="BG2289" s="493" t="n">
        <v>23050.99</v>
      </c>
      <c r="BH2289" s="493" t="n">
        <v>36107.47</v>
      </c>
      <c r="BI2289" s="493" t="n">
        <v>32160.13</v>
      </c>
      <c r="BJ2289" s="493" t="n">
        <v>30052.91</v>
      </c>
      <c r="BK2289" s="493" t="n">
        <v>31336.69</v>
      </c>
      <c r="BL2289" s="493" t="n">
        <v>34600.05</v>
      </c>
      <c r="BM2289" s="493" t="n">
        <v>32258.02</v>
      </c>
      <c r="BN2289" s="493" t="n">
        <v>31066.04</v>
      </c>
      <c r="BO2289" s="493" t="n">
        <v>32067.84</v>
      </c>
      <c r="BP2289" s="493" t="n">
        <v>31412.55</v>
      </c>
      <c r="BQ2289" s="493" t="n">
        <v>29807.38</v>
      </c>
      <c r="BR2289" s="493" t="n">
        <v>29257.08</v>
      </c>
      <c r="BS2289" s="493" t="n">
        <v>34384.61</v>
      </c>
      <c r="BT2289" s="493" t="n">
        <v>26105.32</v>
      </c>
      <c r="BU2289" s="493" t="n">
        <v>31855.91</v>
      </c>
      <c r="BV2289" s="493" t="n">
        <v>31981.47</v>
      </c>
      <c r="BW2289" s="493" t="n">
        <v>26789.96</v>
      </c>
    </row>
    <row r="2290">
      <c r="A2290" t="inlineStr">
        <is>
          <t>[C9D1] Angiotensin-II 길항제, 고혈압제 (C2) 혹은 이뇨제 복합제제</t>
        </is>
      </c>
      <c r="B2290" t="inlineStr">
        <is>
          <t>신풍제약</t>
        </is>
      </c>
      <c r="C2290" t="inlineStr">
        <is>
          <t>이베라 플러스</t>
        </is>
      </c>
      <c r="D2290" t="inlineStr">
        <is>
          <t>신풍제약</t>
        </is>
      </c>
      <c r="E2290" t="inlineStr">
        <is>
          <t>hydrochlorothiazide,  irbesartan</t>
        </is>
      </c>
      <c r="F2290" t="inlineStr">
        <is>
          <t>보건소</t>
        </is>
      </c>
      <c r="G2290" t="inlineStr">
        <is>
          <t>Generic</t>
        </is>
      </c>
      <c r="H2290" s="493" t="n">
        <v>654.79</v>
      </c>
      <c r="I2290" s="493" t="n">
        <v>651.3</v>
      </c>
      <c r="J2290" s="493" t="n">
        <v>288.6</v>
      </c>
      <c r="K2290" s="493" t="n">
        <v>1198.8</v>
      </c>
      <c r="L2290" s="493" t="n">
        <v>665.7</v>
      </c>
      <c r="M2290" s="493" t="n">
        <v>1602</v>
      </c>
      <c r="N2290" s="493" t="n">
        <v>555.6</v>
      </c>
      <c r="O2290" s="493" t="n">
        <v>1356.3</v>
      </c>
      <c r="P2290" s="493" t="n">
        <v>0</v>
      </c>
      <c r="Q2290" s="493" t="n">
        <v>818.4</v>
      </c>
      <c r="R2290" s="493" t="n">
        <v>631.2</v>
      </c>
      <c r="S2290" s="493" t="n">
        <v>1266.3</v>
      </c>
      <c r="T2290" s="493" t="n">
        <v>480.9</v>
      </c>
      <c r="U2290" s="493" t="n">
        <v>750.3</v>
      </c>
      <c r="V2290" s="493" t="n">
        <v>506.1</v>
      </c>
      <c r="W2290" s="493" t="n">
        <v>969.9</v>
      </c>
      <c r="X2290" s="493" t="n">
        <v>395.4</v>
      </c>
      <c r="Y2290" s="493" t="n">
        <v>909</v>
      </c>
      <c r="Z2290" s="493" t="n">
        <v>515.1</v>
      </c>
      <c r="AA2290" s="493" t="n">
        <v>866.4</v>
      </c>
      <c r="AB2290" s="493" t="n">
        <v>847.5</v>
      </c>
      <c r="AC2290" s="493" t="n">
        <v>479.7</v>
      </c>
      <c r="AD2290" s="493" t="n">
        <v>1150.5</v>
      </c>
      <c r="AE2290" s="493" t="n">
        <v>471.6</v>
      </c>
      <c r="AF2290" s="493" t="n">
        <v>1063.2</v>
      </c>
      <c r="AG2290" s="493" t="n">
        <v>555.3</v>
      </c>
      <c r="AH2290" s="493" t="n">
        <v>1062</v>
      </c>
      <c r="AI2290" s="493" t="n">
        <v>503.7</v>
      </c>
      <c r="AJ2290" s="493" t="n">
        <v>1158.6</v>
      </c>
      <c r="AK2290" s="493" t="n">
        <v>1077</v>
      </c>
      <c r="AL2290" s="493" t="n">
        <v>872.1</v>
      </c>
      <c r="AM2290" s="493" t="n">
        <v>1136.7</v>
      </c>
      <c r="AN2290" s="493" t="n">
        <v>704.7</v>
      </c>
      <c r="AO2290" s="493" t="n">
        <v>566.1</v>
      </c>
      <c r="AP2290" s="493" t="n">
        <v>781.8</v>
      </c>
      <c r="AQ2290" s="493" t="n">
        <v>642.9</v>
      </c>
      <c r="AR2290" s="493" t="n">
        <v>1333.8</v>
      </c>
      <c r="AS2290" s="493" t="n">
        <v>721.4</v>
      </c>
      <c r="AT2290" s="493" t="n">
        <v>429.9</v>
      </c>
      <c r="AU2290" s="493" t="n">
        <v>1179.9</v>
      </c>
      <c r="AV2290" s="493" t="n">
        <v>509.4</v>
      </c>
      <c r="AW2290" s="493" t="n">
        <v>641.1</v>
      </c>
      <c r="AX2290" s="493" t="n">
        <v>1167</v>
      </c>
      <c r="AY2290" s="493" t="n">
        <v>811.8</v>
      </c>
      <c r="AZ2290" s="493" t="n">
        <v>390.6</v>
      </c>
      <c r="BA2290" s="493" t="n">
        <v>815.3</v>
      </c>
      <c r="BB2290" s="493" t="n">
        <v>574.2</v>
      </c>
      <c r="BC2290" s="493" t="n">
        <v>1014</v>
      </c>
      <c r="BD2290" s="493" t="n">
        <v>593.7</v>
      </c>
      <c r="BE2290" s="493" t="n">
        <v>641.2</v>
      </c>
      <c r="BF2290" s="493" t="n">
        <v>941.1</v>
      </c>
      <c r="BG2290" s="493" t="n">
        <v>1266.6</v>
      </c>
      <c r="BH2290" s="493" t="n">
        <v>744.3</v>
      </c>
      <c r="BI2290" s="493" t="n">
        <v>1720.2</v>
      </c>
      <c r="BJ2290" s="493" t="n">
        <v>0</v>
      </c>
      <c r="BK2290" s="493" t="n">
        <v>1245.7</v>
      </c>
      <c r="BL2290" s="493" t="n">
        <v>537.9</v>
      </c>
      <c r="BM2290" s="493" t="n">
        <v>20804.4</v>
      </c>
      <c r="BN2290" s="493" t="n">
        <v>0</v>
      </c>
      <c r="BO2290" s="493" t="n">
        <v>331.2</v>
      </c>
      <c r="BP2290" s="493" t="n">
        <v>0</v>
      </c>
      <c r="BQ2290" s="493" t="n">
        <v>476.4</v>
      </c>
      <c r="BR2290" s="493" t="n">
        <v>0</v>
      </c>
      <c r="BS2290" s="493" t="n">
        <v>36318</v>
      </c>
      <c r="BT2290" s="493" t="n">
        <v>0</v>
      </c>
      <c r="BU2290" s="493" t="n">
        <v>0</v>
      </c>
      <c r="BV2290" s="493" t="n">
        <v>0</v>
      </c>
      <c r="BW2290" s="493" t="n">
        <v>0</v>
      </c>
    </row>
    <row r="2291">
      <c r="A2291" t="inlineStr">
        <is>
          <t>[C9D1] Angiotensin-II 길항제, 고혈압제 (C2) 혹은 이뇨제 복합제제</t>
        </is>
      </c>
      <c r="B2291" t="inlineStr">
        <is>
          <t>신풍제약</t>
        </is>
      </c>
      <c r="C2291" t="inlineStr">
        <is>
          <t>칸세틸 플러스</t>
        </is>
      </c>
      <c r="D2291" t="inlineStr">
        <is>
          <t>신풍제약</t>
        </is>
      </c>
      <c r="E2291" t="inlineStr">
        <is>
          <t>candesartan cilexetil,  hydrochlorothiazide</t>
        </is>
      </c>
      <c r="F2291" t="inlineStr">
        <is>
          <t>종합병원</t>
        </is>
      </c>
      <c r="G2291" t="inlineStr">
        <is>
          <t>Generic</t>
        </is>
      </c>
      <c r="H2291" s="493" t="n">
        <v>0</v>
      </c>
      <c r="I2291" s="493" t="n">
        <v>0</v>
      </c>
      <c r="J2291" s="493" t="n">
        <v>0</v>
      </c>
      <c r="K2291" s="493" t="n">
        <v>0</v>
      </c>
      <c r="L2291" s="493" t="n">
        <v>0</v>
      </c>
      <c r="M2291" s="493" t="n">
        <v>0</v>
      </c>
      <c r="N2291" s="493" t="n">
        <v>0</v>
      </c>
      <c r="O2291" s="493" t="n">
        <v>0</v>
      </c>
      <c r="P2291" s="493" t="n">
        <v>0</v>
      </c>
      <c r="Q2291" s="493" t="n">
        <v>0</v>
      </c>
      <c r="R2291" s="493" t="n">
        <v>0</v>
      </c>
      <c r="S2291" s="493" t="n">
        <v>0</v>
      </c>
      <c r="T2291" s="493" t="n">
        <v>0</v>
      </c>
      <c r="U2291" s="493" t="n">
        <v>0</v>
      </c>
      <c r="V2291" s="493" t="n">
        <v>0</v>
      </c>
      <c r="W2291" s="493" t="n">
        <v>0</v>
      </c>
      <c r="X2291" s="493" t="n">
        <v>0</v>
      </c>
      <c r="Y2291" s="493" t="n">
        <v>0</v>
      </c>
      <c r="Z2291" s="493" t="n">
        <v>0</v>
      </c>
      <c r="AA2291" s="493" t="n">
        <v>360</v>
      </c>
      <c r="AB2291" s="493" t="n">
        <v>752</v>
      </c>
      <c r="AC2291" s="493" t="n">
        <v>0</v>
      </c>
      <c r="AD2291" s="493" t="n">
        <v>1115.6</v>
      </c>
      <c r="AE2291" s="493" t="n">
        <v>0</v>
      </c>
      <c r="AF2291" s="493" t="n">
        <v>1345.54</v>
      </c>
      <c r="AG2291" s="493" t="n">
        <v>964.8</v>
      </c>
      <c r="AH2291" s="493" t="n">
        <v>0</v>
      </c>
      <c r="AI2291" s="493" t="n">
        <v>1458.73</v>
      </c>
      <c r="AJ2291" s="493" t="n">
        <v>0</v>
      </c>
      <c r="AK2291" s="493" t="n">
        <v>361.35</v>
      </c>
      <c r="AL2291" s="493" t="n">
        <v>968</v>
      </c>
      <c r="AM2291" s="493" t="n">
        <v>0</v>
      </c>
      <c r="AN2291" s="493" t="n">
        <v>480.6</v>
      </c>
      <c r="AO2291" s="493" t="n">
        <v>728</v>
      </c>
      <c r="AP2291" s="493" t="n">
        <v>732.6</v>
      </c>
      <c r="AQ2291" s="493" t="n">
        <v>0</v>
      </c>
      <c r="AR2291" s="493" t="n">
        <v>1714.14</v>
      </c>
      <c r="AS2291" s="493" t="n">
        <v>0</v>
      </c>
      <c r="AT2291" s="493" t="n">
        <v>240</v>
      </c>
      <c r="AU2291" s="493" t="n">
        <v>0</v>
      </c>
      <c r="AV2291" s="493" t="n">
        <v>480.6</v>
      </c>
      <c r="AW2291" s="493" t="n">
        <v>0</v>
      </c>
      <c r="AX2291" s="493" t="n">
        <v>537.34</v>
      </c>
      <c r="AY2291" s="493" t="n">
        <v>0</v>
      </c>
      <c r="AZ2291" s="493" t="n">
        <v>728.91</v>
      </c>
      <c r="BA2291" s="493" t="n">
        <v>0</v>
      </c>
      <c r="BB2291" s="493" t="n">
        <v>0</v>
      </c>
      <c r="BC2291" s="493" t="n">
        <v>1401.75</v>
      </c>
      <c r="BD2291" s="493" t="n">
        <v>0</v>
      </c>
      <c r="BE2291" s="493" t="n">
        <v>0</v>
      </c>
      <c r="BF2291" s="493" t="n">
        <v>336</v>
      </c>
      <c r="BG2291" s="493" t="n">
        <v>731.64</v>
      </c>
      <c r="BH2291" s="493" t="n">
        <v>0</v>
      </c>
      <c r="BI2291" s="493" t="n">
        <v>674.52</v>
      </c>
      <c r="BJ2291" s="493" t="n">
        <v>730.73</v>
      </c>
      <c r="BK2291" s="493" t="n">
        <v>57.26</v>
      </c>
      <c r="BL2291" s="493" t="n">
        <v>1526.53</v>
      </c>
      <c r="BM2291" s="493" t="n">
        <v>421.05</v>
      </c>
      <c r="BN2291" s="493" t="n">
        <v>224.56</v>
      </c>
      <c r="BO2291" s="493" t="n">
        <v>1851.4</v>
      </c>
      <c r="BP2291" s="493" t="n">
        <v>224</v>
      </c>
      <c r="BQ2291" s="493" t="n">
        <v>0</v>
      </c>
      <c r="BR2291" s="493" t="n">
        <v>1605.87</v>
      </c>
      <c r="BS2291" s="493" t="n">
        <v>0</v>
      </c>
      <c r="BT2291" s="493" t="n">
        <v>448</v>
      </c>
      <c r="BU2291" s="493" t="n">
        <v>497.98</v>
      </c>
      <c r="BV2291" s="493" t="n">
        <v>1010.94</v>
      </c>
      <c r="BW2291" s="493" t="n">
        <v>795.5</v>
      </c>
    </row>
    <row r="2292">
      <c r="A2292" t="inlineStr">
        <is>
          <t>[C9D1] Angiotensin-II 길항제, 고혈압제 (C2) 혹은 이뇨제 복합제제</t>
        </is>
      </c>
      <c r="B2292" t="inlineStr">
        <is>
          <t>신풍제약</t>
        </is>
      </c>
      <c r="C2292" t="inlineStr">
        <is>
          <t>칸세틸 플러스</t>
        </is>
      </c>
      <c r="D2292" t="inlineStr">
        <is>
          <t>신풍제약</t>
        </is>
      </c>
      <c r="E2292" t="inlineStr">
        <is>
          <t>candesartan cilexetil,  hydrochlorothiazide</t>
        </is>
      </c>
      <c r="F2292" t="inlineStr">
        <is>
          <t>병원</t>
        </is>
      </c>
      <c r="G2292" t="inlineStr">
        <is>
          <t>Generic</t>
        </is>
      </c>
      <c r="H2292" s="493" t="n">
        <v>2602.26</v>
      </c>
      <c r="I2292" s="493" t="n">
        <v>1427.62</v>
      </c>
      <c r="J2292" s="493" t="n">
        <v>3583.38</v>
      </c>
      <c r="K2292" s="493" t="n">
        <v>1946.16</v>
      </c>
      <c r="L2292" s="493" t="n">
        <v>1350.64</v>
      </c>
      <c r="M2292" s="493" t="n">
        <v>2100.3</v>
      </c>
      <c r="N2292" s="493" t="n">
        <v>1508.96</v>
      </c>
      <c r="O2292" s="493" t="n">
        <v>1467.16</v>
      </c>
      <c r="P2292" s="493" t="n">
        <v>1446.72</v>
      </c>
      <c r="Q2292" s="493" t="n">
        <v>1147.36</v>
      </c>
      <c r="R2292" s="493" t="n">
        <v>1552.56</v>
      </c>
      <c r="S2292" s="493" t="n">
        <v>2267.08</v>
      </c>
      <c r="T2292" s="493" t="n">
        <v>2343.56</v>
      </c>
      <c r="U2292" s="493" t="n">
        <v>1381.26</v>
      </c>
      <c r="V2292" s="493" t="n">
        <v>2116.93</v>
      </c>
      <c r="W2292" s="493" t="n">
        <v>331.2</v>
      </c>
      <c r="X2292" s="493" t="n">
        <v>1148.7</v>
      </c>
      <c r="Y2292" s="493" t="n">
        <v>1947.31</v>
      </c>
      <c r="Z2292" s="493" t="n">
        <v>1848.9</v>
      </c>
      <c r="AA2292" s="493" t="n">
        <v>912</v>
      </c>
      <c r="AB2292" s="493" t="n">
        <v>2296.4</v>
      </c>
      <c r="AC2292" s="493" t="n">
        <v>1532.7</v>
      </c>
      <c r="AD2292" s="493" t="n">
        <v>2580.8</v>
      </c>
      <c r="AE2292" s="493" t="n">
        <v>3368.75</v>
      </c>
      <c r="AF2292" s="493" t="n">
        <v>1822</v>
      </c>
      <c r="AG2292" s="493" t="n">
        <v>206.4</v>
      </c>
      <c r="AH2292" s="493" t="n">
        <v>2552.6</v>
      </c>
      <c r="AI2292" s="493" t="n">
        <v>1658.44</v>
      </c>
      <c r="AJ2292" s="493" t="n">
        <v>720.45</v>
      </c>
      <c r="AK2292" s="493" t="n">
        <v>1901</v>
      </c>
      <c r="AL2292" s="493" t="n">
        <v>271.75</v>
      </c>
      <c r="AM2292" s="493" t="n">
        <v>734.8</v>
      </c>
      <c r="AN2292" s="493" t="n">
        <v>480.55</v>
      </c>
      <c r="AO2292" s="493" t="n">
        <v>485</v>
      </c>
      <c r="AP2292" s="493" t="n">
        <v>1252.1</v>
      </c>
      <c r="AQ2292" s="493" t="n">
        <v>2062.4</v>
      </c>
      <c r="AR2292" s="493" t="n">
        <v>1893.2</v>
      </c>
      <c r="AS2292" s="493" t="n">
        <v>1715.2</v>
      </c>
      <c r="AT2292" s="493" t="n">
        <v>1548.72</v>
      </c>
      <c r="AU2292" s="493" t="n">
        <v>2804.02</v>
      </c>
      <c r="AV2292" s="493" t="n">
        <v>1301.16</v>
      </c>
      <c r="AW2292" s="493" t="n">
        <v>1047.02</v>
      </c>
      <c r="AX2292" s="493" t="n">
        <v>2680</v>
      </c>
      <c r="AY2292" s="493" t="n">
        <v>1124.8</v>
      </c>
      <c r="AZ2292" s="493" t="n">
        <v>1842.66</v>
      </c>
      <c r="BA2292" s="493" t="n">
        <v>1926.05</v>
      </c>
      <c r="BB2292" s="493" t="n">
        <v>1211.1</v>
      </c>
      <c r="BC2292" s="493" t="n">
        <v>3318.28</v>
      </c>
      <c r="BD2292" s="493" t="n">
        <v>2647.8</v>
      </c>
      <c r="BE2292" s="493" t="n">
        <v>2153.12</v>
      </c>
      <c r="BF2292" s="493" t="n">
        <v>1052.88</v>
      </c>
      <c r="BG2292" s="493" t="n">
        <v>762.2</v>
      </c>
      <c r="BH2292" s="493" t="n">
        <v>888.26</v>
      </c>
      <c r="BI2292" s="493" t="n">
        <v>423.26</v>
      </c>
      <c r="BJ2292" s="493" t="n">
        <v>2884.22</v>
      </c>
      <c r="BK2292" s="493" t="n">
        <v>1463.06</v>
      </c>
      <c r="BL2292" s="493" t="n">
        <v>659.8</v>
      </c>
      <c r="BM2292" s="493" t="n">
        <v>1443.72</v>
      </c>
      <c r="BN2292" s="493" t="n">
        <v>1690.56</v>
      </c>
      <c r="BO2292" s="493" t="n">
        <v>1239.55</v>
      </c>
      <c r="BP2292" s="493" t="n">
        <v>702.54</v>
      </c>
      <c r="BQ2292" s="493" t="n">
        <v>1053.78</v>
      </c>
      <c r="BR2292" s="493" t="n">
        <v>624.4</v>
      </c>
      <c r="BS2292" s="493" t="n">
        <v>753.24</v>
      </c>
      <c r="BT2292" s="493" t="n">
        <v>1642.14</v>
      </c>
      <c r="BU2292" s="493" t="n">
        <v>595.76</v>
      </c>
      <c r="BV2292" s="493" t="n">
        <v>937.6799999999999</v>
      </c>
      <c r="BW2292" s="493" t="n">
        <v>771.36</v>
      </c>
    </row>
    <row r="2293">
      <c r="A2293" t="inlineStr">
        <is>
          <t>[C9D1] Angiotensin-II 길항제, 고혈압제 (C2) 혹은 이뇨제 복합제제</t>
        </is>
      </c>
      <c r="B2293" t="inlineStr">
        <is>
          <t>신풍제약</t>
        </is>
      </c>
      <c r="C2293" t="inlineStr">
        <is>
          <t>칸세틸 플러스</t>
        </is>
      </c>
      <c r="D2293" t="inlineStr">
        <is>
          <t>신풍제약</t>
        </is>
      </c>
      <c r="E2293" t="inlineStr">
        <is>
          <t>candesartan cilexetil,  hydrochlorothiazide</t>
        </is>
      </c>
      <c r="F2293" t="inlineStr">
        <is>
          <t>의원</t>
        </is>
      </c>
      <c r="G2293" t="inlineStr">
        <is>
          <t>Generic</t>
        </is>
      </c>
      <c r="H2293" s="493" t="n">
        <v>80750.35000000001</v>
      </c>
      <c r="I2293" s="493" t="n">
        <v>77077.62</v>
      </c>
      <c r="J2293" s="493" t="n">
        <v>86869.39</v>
      </c>
      <c r="K2293" s="493" t="n">
        <v>77552.31</v>
      </c>
      <c r="L2293" s="493" t="n">
        <v>81022.33</v>
      </c>
      <c r="M2293" s="493" t="n">
        <v>78115</v>
      </c>
      <c r="N2293" s="493" t="n">
        <v>80951.96000000001</v>
      </c>
      <c r="O2293" s="493" t="n">
        <v>70358</v>
      </c>
      <c r="P2293" s="493" t="n">
        <v>66903.62</v>
      </c>
      <c r="Q2293" s="493" t="n">
        <v>69049.42999999999</v>
      </c>
      <c r="R2293" s="493" t="n">
        <v>68276.19</v>
      </c>
      <c r="S2293" s="493" t="n">
        <v>93492.14999999999</v>
      </c>
      <c r="T2293" s="493" t="n">
        <v>99260.46000000001</v>
      </c>
      <c r="U2293" s="493" t="n">
        <v>98995.17999999999</v>
      </c>
      <c r="V2293" s="493" t="n">
        <v>100376.69</v>
      </c>
      <c r="W2293" s="493" t="n">
        <v>103970.82</v>
      </c>
      <c r="X2293" s="493" t="n">
        <v>103850.28</v>
      </c>
      <c r="Y2293" s="493" t="n">
        <v>108314.65</v>
      </c>
      <c r="Z2293" s="493" t="n">
        <v>107923.72</v>
      </c>
      <c r="AA2293" s="493" t="n">
        <v>97219.53999999999</v>
      </c>
      <c r="AB2293" s="493" t="n">
        <v>100033.45</v>
      </c>
      <c r="AC2293" s="493" t="n">
        <v>95464.75</v>
      </c>
      <c r="AD2293" s="493" t="n">
        <v>95660.2</v>
      </c>
      <c r="AE2293" s="493" t="n">
        <v>102009.17</v>
      </c>
      <c r="AF2293" s="493" t="n">
        <v>89219.49000000001</v>
      </c>
      <c r="AG2293" s="493" t="n">
        <v>93656.95</v>
      </c>
      <c r="AH2293" s="493" t="n">
        <v>94731.96000000001</v>
      </c>
      <c r="AI2293" s="493" t="n">
        <v>87034.42</v>
      </c>
      <c r="AJ2293" s="493" t="n">
        <v>94236.72</v>
      </c>
      <c r="AK2293" s="493" t="n">
        <v>83720.67</v>
      </c>
      <c r="AL2293" s="493" t="n">
        <v>83839.12</v>
      </c>
      <c r="AM2293" s="493" t="n">
        <v>86751.86</v>
      </c>
      <c r="AN2293" s="493" t="n">
        <v>83761.89999999999</v>
      </c>
      <c r="AO2293" s="493" t="n">
        <v>83252.25999999999</v>
      </c>
      <c r="AP2293" s="493" t="n">
        <v>84603.94</v>
      </c>
      <c r="AQ2293" s="493" t="n">
        <v>85873.96000000001</v>
      </c>
      <c r="AR2293" s="493" t="n">
        <v>95086.89999999999</v>
      </c>
      <c r="AS2293" s="493" t="n">
        <v>87595.82000000001</v>
      </c>
      <c r="AT2293" s="493" t="n">
        <v>83723.14</v>
      </c>
      <c r="AU2293" s="493" t="n">
        <v>86295.2</v>
      </c>
      <c r="AV2293" s="493" t="n">
        <v>94807.45</v>
      </c>
      <c r="AW2293" s="493" t="n">
        <v>81678.03999999999</v>
      </c>
      <c r="AX2293" s="493" t="n">
        <v>84659.38</v>
      </c>
      <c r="AY2293" s="493" t="n">
        <v>87152.21000000001</v>
      </c>
      <c r="AZ2293" s="493" t="n">
        <v>84931.89999999999</v>
      </c>
      <c r="BA2293" s="493" t="n">
        <v>85119.78999999999</v>
      </c>
      <c r="BB2293" s="493" t="n">
        <v>83458.36</v>
      </c>
      <c r="BC2293" s="493" t="n">
        <v>88833.28</v>
      </c>
      <c r="BD2293" s="493" t="n">
        <v>91200.25</v>
      </c>
      <c r="BE2293" s="493" t="n">
        <v>84945.96000000001</v>
      </c>
      <c r="BF2293" s="493" t="n">
        <v>87627.21000000001</v>
      </c>
      <c r="BG2293" s="493" t="n">
        <v>89899.03999999999</v>
      </c>
      <c r="BH2293" s="493" t="n">
        <v>87078.47</v>
      </c>
      <c r="BI2293" s="493" t="n">
        <v>84274.62</v>
      </c>
      <c r="BJ2293" s="493" t="n">
        <v>99462.64</v>
      </c>
      <c r="BK2293" s="493" t="n">
        <v>63126.3</v>
      </c>
      <c r="BL2293" s="493" t="n">
        <v>74701.25999999999</v>
      </c>
      <c r="BM2293" s="493" t="n">
        <v>67483.27</v>
      </c>
      <c r="BN2293" s="493" t="n">
        <v>67977.16</v>
      </c>
      <c r="BO2293" s="493" t="n">
        <v>70889.2</v>
      </c>
      <c r="BP2293" s="493" t="n">
        <v>69416.16</v>
      </c>
      <c r="BQ2293" s="493" t="n">
        <v>67239.25</v>
      </c>
      <c r="BR2293" s="493" t="n">
        <v>70463.13</v>
      </c>
      <c r="BS2293" s="493" t="n">
        <v>50268.7</v>
      </c>
      <c r="BT2293" s="493" t="n">
        <v>37899.08</v>
      </c>
      <c r="BU2293" s="493" t="n">
        <v>37013.99</v>
      </c>
      <c r="BV2293" s="493" t="n">
        <v>35266.92</v>
      </c>
      <c r="BW2293" s="493" t="n">
        <v>39049.79</v>
      </c>
    </row>
    <row r="2294">
      <c r="A2294" t="inlineStr">
        <is>
          <t>[C9D1] Angiotensin-II 길항제, 고혈압제 (C2) 혹은 이뇨제 복합제제</t>
        </is>
      </c>
      <c r="B2294" t="inlineStr">
        <is>
          <t>신풍제약</t>
        </is>
      </c>
      <c r="C2294" t="inlineStr">
        <is>
          <t>칸세틸 플러스</t>
        </is>
      </c>
      <c r="D2294" t="inlineStr">
        <is>
          <t>신풍제약</t>
        </is>
      </c>
      <c r="E2294" t="inlineStr">
        <is>
          <t>candesartan cilexetil,  hydrochlorothiazide</t>
        </is>
      </c>
      <c r="F2294" t="inlineStr">
        <is>
          <t>보건소</t>
        </is>
      </c>
      <c r="G2294" t="inlineStr">
        <is>
          <t>Generic</t>
        </is>
      </c>
      <c r="H2294" s="493" t="n">
        <v>407.7</v>
      </c>
      <c r="I2294" s="493" t="n">
        <v>682.2</v>
      </c>
      <c r="J2294" s="493" t="n">
        <v>0</v>
      </c>
      <c r="K2294" s="493" t="n">
        <v>5517.9</v>
      </c>
      <c r="L2294" s="493" t="n">
        <v>617.4</v>
      </c>
      <c r="M2294" s="493" t="n">
        <v>0</v>
      </c>
      <c r="N2294" s="493" t="n">
        <v>252.9</v>
      </c>
      <c r="O2294" s="493" t="n">
        <v>4507.2</v>
      </c>
      <c r="P2294" s="493" t="n">
        <v>0</v>
      </c>
      <c r="Q2294" s="493" t="n">
        <v>271.8</v>
      </c>
      <c r="R2294" s="493" t="n">
        <v>3459.9</v>
      </c>
      <c r="S2294" s="493" t="n">
        <v>0</v>
      </c>
      <c r="T2294" s="493" t="n">
        <v>0</v>
      </c>
      <c r="U2294" s="493" t="n">
        <v>1588.5</v>
      </c>
      <c r="V2294" s="493" t="n">
        <v>0</v>
      </c>
      <c r="W2294" s="493" t="n">
        <v>256.2</v>
      </c>
      <c r="X2294" s="493" t="n">
        <v>448.2</v>
      </c>
      <c r="Y2294" s="493" t="n">
        <v>6149.7</v>
      </c>
      <c r="Z2294" s="493" t="n">
        <v>194.4</v>
      </c>
      <c r="AA2294" s="493" t="n">
        <v>6619.8</v>
      </c>
      <c r="AB2294" s="493" t="n">
        <v>45.6</v>
      </c>
      <c r="AC2294" s="493" t="n">
        <v>194.4</v>
      </c>
      <c r="AD2294" s="493" t="n">
        <v>554.1</v>
      </c>
      <c r="AE2294" s="493" t="n">
        <v>225.6</v>
      </c>
      <c r="AF2294" s="493" t="n">
        <v>99</v>
      </c>
      <c r="AG2294" s="493" t="n">
        <v>491.4</v>
      </c>
      <c r="AH2294" s="493" t="n">
        <v>205.2</v>
      </c>
      <c r="AI2294" s="493" t="n">
        <v>181.2</v>
      </c>
      <c r="AJ2294" s="493" t="n">
        <v>429.9</v>
      </c>
      <c r="AK2294" s="493" t="n">
        <v>206.4</v>
      </c>
      <c r="AL2294" s="493" t="n">
        <v>181.8</v>
      </c>
      <c r="AM2294" s="493" t="n">
        <v>475.2</v>
      </c>
      <c r="AN2294" s="493" t="n">
        <v>0</v>
      </c>
      <c r="AO2294" s="493" t="n">
        <v>309.6</v>
      </c>
      <c r="AP2294" s="493" t="n">
        <v>0</v>
      </c>
      <c r="AQ2294" s="493" t="n">
        <v>384</v>
      </c>
      <c r="AR2294" s="493" t="n">
        <v>302.4</v>
      </c>
      <c r="AS2294" s="493" t="n">
        <v>0</v>
      </c>
      <c r="AT2294" s="493" t="n">
        <v>433.5</v>
      </c>
      <c r="AU2294" s="493" t="n">
        <v>0</v>
      </c>
      <c r="AV2294" s="493" t="n">
        <v>142.8</v>
      </c>
      <c r="AW2294" s="493" t="n">
        <v>409.5</v>
      </c>
      <c r="AX2294" s="493" t="n">
        <v>190.8</v>
      </c>
      <c r="AY2294" s="493" t="n">
        <v>148.8</v>
      </c>
      <c r="AZ2294" s="493" t="n">
        <v>0</v>
      </c>
      <c r="BA2294" s="493" t="n">
        <v>487.8</v>
      </c>
      <c r="BB2294" s="493" t="n">
        <v>0</v>
      </c>
      <c r="BC2294" s="493" t="n">
        <v>192</v>
      </c>
      <c r="BD2294" s="493" t="n">
        <v>0</v>
      </c>
      <c r="BE2294" s="493" t="n">
        <v>585.9</v>
      </c>
      <c r="BF2294" s="493" t="n">
        <v>0</v>
      </c>
      <c r="BG2294" s="493" t="n">
        <v>384</v>
      </c>
      <c r="BH2294" s="493" t="n">
        <v>2.7</v>
      </c>
      <c r="BI2294" s="493" t="n">
        <v>0</v>
      </c>
      <c r="BJ2294" s="493" t="n">
        <v>0</v>
      </c>
      <c r="BK2294" s="493" t="n">
        <v>1190.1</v>
      </c>
      <c r="BL2294" s="493" t="n">
        <v>346.5</v>
      </c>
      <c r="BM2294" s="493" t="n">
        <v>0</v>
      </c>
      <c r="BN2294" s="493" t="n">
        <v>1330.2</v>
      </c>
      <c r="BO2294" s="493" t="n">
        <v>0</v>
      </c>
      <c r="BP2294" s="493" t="n">
        <v>169.2</v>
      </c>
      <c r="BQ2294" s="493" t="n">
        <v>884.7</v>
      </c>
      <c r="BR2294" s="493" t="n">
        <v>0</v>
      </c>
      <c r="BS2294" s="493" t="n">
        <v>0</v>
      </c>
      <c r="BT2294" s="493" t="n">
        <v>1.8</v>
      </c>
      <c r="BU2294" s="493" t="n">
        <v>829.8</v>
      </c>
      <c r="BV2294" s="493" t="n">
        <v>1.5</v>
      </c>
      <c r="BW2294" s="493" t="n">
        <v>709.2</v>
      </c>
    </row>
    <row r="2295">
      <c r="A2295" t="inlineStr">
        <is>
          <t>[C9D1] Angiotensin-II 길항제, 고혈압제 (C2) 혹은 이뇨제 복합제제</t>
        </is>
      </c>
      <c r="B2295" t="inlineStr">
        <is>
          <t>신풍제약</t>
        </is>
      </c>
      <c r="C2295" t="inlineStr">
        <is>
          <t>칸세틸 플러스</t>
        </is>
      </c>
      <c r="D2295" t="inlineStr">
        <is>
          <t>신풍제약</t>
        </is>
      </c>
      <c r="E2295" t="inlineStr">
        <is>
          <t>candesartan cilexetil,  hydrochlorothiazide</t>
        </is>
      </c>
      <c r="F2295" t="inlineStr">
        <is>
          <t>기타(치과의원, 치과병원 등)</t>
        </is>
      </c>
      <c r="G2295" t="inlineStr">
        <is>
          <t>Generic</t>
        </is>
      </c>
      <c r="H2295" s="493" t="n">
        <v>0</v>
      </c>
      <c r="I2295" s="493" t="n">
        <v>0</v>
      </c>
      <c r="J2295" s="493" t="n">
        <v>0</v>
      </c>
      <c r="K2295" s="493" t="n">
        <v>0</v>
      </c>
      <c r="L2295" s="493" t="n">
        <v>0</v>
      </c>
      <c r="M2295" s="493" t="n">
        <v>0</v>
      </c>
      <c r="N2295" s="493" t="n">
        <v>0</v>
      </c>
      <c r="O2295" s="493" t="n">
        <v>0</v>
      </c>
      <c r="P2295" s="493" t="n">
        <v>0</v>
      </c>
      <c r="Q2295" s="493" t="n">
        <v>0</v>
      </c>
      <c r="R2295" s="493" t="n">
        <v>0</v>
      </c>
      <c r="S2295" s="493" t="n">
        <v>0</v>
      </c>
      <c r="T2295" s="493" t="n">
        <v>0</v>
      </c>
      <c r="U2295" s="493" t="n">
        <v>0</v>
      </c>
      <c r="V2295" s="493" t="n">
        <v>0</v>
      </c>
      <c r="W2295" s="493" t="n">
        <v>70.5</v>
      </c>
      <c r="X2295" s="493" t="n">
        <v>0</v>
      </c>
      <c r="Y2295" s="493" t="n">
        <v>0</v>
      </c>
      <c r="Z2295" s="493" t="n">
        <v>0</v>
      </c>
      <c r="AA2295" s="493" t="n">
        <v>0</v>
      </c>
      <c r="AB2295" s="493" t="n">
        <v>0</v>
      </c>
      <c r="AC2295" s="493" t="n">
        <v>0</v>
      </c>
      <c r="AD2295" s="493" t="n">
        <v>0</v>
      </c>
      <c r="AE2295" s="493" t="n">
        <v>0</v>
      </c>
      <c r="AF2295" s="493" t="n">
        <v>0</v>
      </c>
      <c r="AG2295" s="493" t="n">
        <v>0</v>
      </c>
      <c r="AH2295" s="493" t="n">
        <v>414.6</v>
      </c>
      <c r="AI2295" s="493" t="n">
        <v>0</v>
      </c>
      <c r="AJ2295" s="493" t="n">
        <v>0</v>
      </c>
      <c r="AK2295" s="493" t="n">
        <v>0</v>
      </c>
      <c r="AL2295" s="493" t="n">
        <v>0</v>
      </c>
      <c r="AM2295" s="493" t="n">
        <v>0</v>
      </c>
      <c r="AN2295" s="493" t="n">
        <v>0</v>
      </c>
      <c r="AO2295" s="493" t="n">
        <v>0</v>
      </c>
      <c r="AP2295" s="493" t="n">
        <v>0</v>
      </c>
      <c r="AQ2295" s="493" t="n">
        <v>0</v>
      </c>
      <c r="AR2295" s="493" t="n">
        <v>0</v>
      </c>
      <c r="AS2295" s="493" t="n">
        <v>0</v>
      </c>
      <c r="AT2295" s="493" t="n">
        <v>0</v>
      </c>
      <c r="AU2295" s="493" t="n">
        <v>0</v>
      </c>
      <c r="AV2295" s="493" t="n">
        <v>0</v>
      </c>
      <c r="AW2295" s="493" t="n">
        <v>0</v>
      </c>
      <c r="AX2295" s="493" t="n">
        <v>0</v>
      </c>
      <c r="AY2295" s="493" t="n">
        <v>0</v>
      </c>
      <c r="AZ2295" s="493" t="n">
        <v>0</v>
      </c>
      <c r="BA2295" s="493" t="n">
        <v>0</v>
      </c>
      <c r="BB2295" s="493" t="n">
        <v>0</v>
      </c>
      <c r="BC2295" s="493" t="n">
        <v>0</v>
      </c>
      <c r="BD2295" s="493" t="n">
        <v>0</v>
      </c>
      <c r="BE2295" s="493" t="n">
        <v>0</v>
      </c>
      <c r="BF2295" s="493" t="n">
        <v>0</v>
      </c>
      <c r="BG2295" s="493" t="n">
        <v>0</v>
      </c>
      <c r="BH2295" s="493" t="n">
        <v>0</v>
      </c>
      <c r="BI2295" s="493" t="n">
        <v>0</v>
      </c>
      <c r="BJ2295" s="493" t="n">
        <v>0</v>
      </c>
      <c r="BK2295" s="493" t="n">
        <v>0</v>
      </c>
      <c r="BL2295" s="493" t="n">
        <v>0</v>
      </c>
      <c r="BM2295" s="493" t="n">
        <v>0</v>
      </c>
      <c r="BN2295" s="493" t="n">
        <v>0</v>
      </c>
      <c r="BO2295" s="493" t="n">
        <v>0</v>
      </c>
      <c r="BP2295" s="493" t="n">
        <v>0</v>
      </c>
      <c r="BQ2295" s="493" t="n">
        <v>0</v>
      </c>
      <c r="BR2295" s="493" t="n">
        <v>0</v>
      </c>
      <c r="BS2295" s="493" t="n">
        <v>0</v>
      </c>
      <c r="BT2295" s="493" t="n">
        <v>0</v>
      </c>
      <c r="BU2295" s="493" t="n">
        <v>0</v>
      </c>
      <c r="BV2295" s="493" t="n">
        <v>0</v>
      </c>
      <c r="BW2295" s="493" t="n">
        <v>0</v>
      </c>
    </row>
    <row r="2296">
      <c r="A2296" t="inlineStr">
        <is>
          <t>[C9D1] Angiotensin-II 길항제, 고혈압제 (C2) 혹은 이뇨제 복합제제</t>
        </is>
      </c>
      <c r="B2296" t="inlineStr">
        <is>
          <t>신풍제약</t>
        </is>
      </c>
      <c r="C2296" t="inlineStr">
        <is>
          <t>텔미탄 플러스</t>
        </is>
      </c>
      <c r="D2296" t="inlineStr">
        <is>
          <t>신풍제약</t>
        </is>
      </c>
      <c r="E2296" t="inlineStr">
        <is>
          <t>hydrochlorothiazide,  telmisartan</t>
        </is>
      </c>
      <c r="F2296" t="inlineStr">
        <is>
          <t>종합병원</t>
        </is>
      </c>
      <c r="G2296" t="inlineStr">
        <is>
          <t>Generic</t>
        </is>
      </c>
      <c r="H2296" s="493" t="n">
        <v>3750.61</v>
      </c>
      <c r="I2296" s="493" t="n">
        <v>308.32</v>
      </c>
      <c r="J2296" s="493" t="n">
        <v>1017.2</v>
      </c>
      <c r="K2296" s="493" t="n">
        <v>1212.9</v>
      </c>
      <c r="L2296" s="493" t="n">
        <v>1140.97</v>
      </c>
      <c r="M2296" s="493" t="n">
        <v>189</v>
      </c>
      <c r="N2296" s="493" t="n">
        <v>2012.99</v>
      </c>
      <c r="O2296" s="493" t="n">
        <v>438.72</v>
      </c>
      <c r="P2296" s="493" t="n">
        <v>739.3</v>
      </c>
      <c r="Q2296" s="493" t="n">
        <v>729.9</v>
      </c>
      <c r="R2296" s="493" t="n">
        <v>2240.17</v>
      </c>
      <c r="S2296" s="493" t="n">
        <v>2729.3</v>
      </c>
      <c r="T2296" s="493" t="n">
        <v>2945.19</v>
      </c>
      <c r="U2296" s="493" t="n">
        <v>1093.31</v>
      </c>
      <c r="V2296" s="493" t="n">
        <v>4941.35</v>
      </c>
      <c r="W2296" s="493" t="n">
        <v>2603.93</v>
      </c>
      <c r="X2296" s="493" t="n">
        <v>1216.22</v>
      </c>
      <c r="Y2296" s="493" t="n">
        <v>3218.03</v>
      </c>
      <c r="Z2296" s="493" t="n">
        <v>1286.05</v>
      </c>
      <c r="AA2296" s="493" t="n">
        <v>1103.99</v>
      </c>
      <c r="AB2296" s="493" t="n">
        <v>2760.35</v>
      </c>
      <c r="AC2296" s="493" t="n">
        <v>1278.4</v>
      </c>
      <c r="AD2296" s="493" t="n">
        <v>863.1</v>
      </c>
      <c r="AE2296" s="493" t="n">
        <v>1590.59</v>
      </c>
      <c r="AF2296" s="493" t="n">
        <v>2059.65</v>
      </c>
      <c r="AG2296" s="493" t="n">
        <v>480</v>
      </c>
      <c r="AH2296" s="493" t="n">
        <v>2614.2</v>
      </c>
      <c r="AI2296" s="493" t="n">
        <v>614.2</v>
      </c>
      <c r="AJ2296" s="493" t="n">
        <v>2218.97</v>
      </c>
      <c r="AK2296" s="493" t="n">
        <v>1558</v>
      </c>
      <c r="AL2296" s="493" t="n">
        <v>756.4</v>
      </c>
      <c r="AM2296" s="493" t="n">
        <v>696</v>
      </c>
      <c r="AN2296" s="493" t="n">
        <v>1633.44</v>
      </c>
      <c r="AO2296" s="493" t="n">
        <v>964</v>
      </c>
      <c r="AP2296" s="493" t="n">
        <v>1200.6</v>
      </c>
      <c r="AQ2296" s="493" t="n">
        <v>884.6</v>
      </c>
      <c r="AR2296" s="493" t="n">
        <v>1080</v>
      </c>
      <c r="AS2296" s="493" t="n">
        <v>1701.4</v>
      </c>
      <c r="AT2296" s="493" t="n">
        <v>658.2</v>
      </c>
      <c r="AU2296" s="493" t="n">
        <v>1792.75</v>
      </c>
      <c r="AV2296" s="493" t="n">
        <v>1240</v>
      </c>
      <c r="AW2296" s="493" t="n">
        <v>1493.2</v>
      </c>
      <c r="AX2296" s="493" t="n">
        <v>2289.3</v>
      </c>
      <c r="AY2296" s="493" t="n">
        <v>1088.61</v>
      </c>
      <c r="AZ2296" s="493" t="n">
        <v>841.2</v>
      </c>
      <c r="BA2296" s="493" t="n">
        <v>1676.48</v>
      </c>
      <c r="BB2296" s="493" t="n">
        <v>840</v>
      </c>
      <c r="BC2296" s="493" t="n">
        <v>1174.88</v>
      </c>
      <c r="BD2296" s="493" t="n">
        <v>720.6</v>
      </c>
      <c r="BE2296" s="493" t="n">
        <v>1582</v>
      </c>
      <c r="BF2296" s="493" t="n">
        <v>713.78</v>
      </c>
      <c r="BG2296" s="493" t="n">
        <v>1701.4</v>
      </c>
      <c r="BH2296" s="493" t="n">
        <v>2078.4</v>
      </c>
      <c r="BI2296" s="493" t="n">
        <v>1620.2</v>
      </c>
      <c r="BJ2296" s="493" t="n">
        <v>1378.08</v>
      </c>
      <c r="BK2296" s="493" t="n">
        <v>360</v>
      </c>
      <c r="BL2296" s="493" t="n">
        <v>2749.18</v>
      </c>
      <c r="BM2296" s="493" t="n">
        <v>964.5</v>
      </c>
      <c r="BN2296" s="493" t="n">
        <v>2403.12</v>
      </c>
      <c r="BO2296" s="493" t="n">
        <v>1173.4</v>
      </c>
      <c r="BP2296" s="493" t="n">
        <v>1058.4</v>
      </c>
      <c r="BQ2296" s="493" t="n">
        <v>3696.88</v>
      </c>
      <c r="BR2296" s="493" t="n">
        <v>1561.22</v>
      </c>
      <c r="BS2296" s="493" t="n">
        <v>325.7</v>
      </c>
      <c r="BT2296" s="493" t="n">
        <v>3749.4</v>
      </c>
      <c r="BU2296" s="493" t="n">
        <v>2106.82</v>
      </c>
      <c r="BV2296" s="493" t="n">
        <v>1194.3</v>
      </c>
      <c r="BW2296" s="493" t="n">
        <v>4786.8</v>
      </c>
    </row>
    <row r="2297">
      <c r="A2297" t="inlineStr">
        <is>
          <t>[C9D1] Angiotensin-II 길항제, 고혈압제 (C2) 혹은 이뇨제 복합제제</t>
        </is>
      </c>
      <c r="B2297" t="inlineStr">
        <is>
          <t>신풍제약</t>
        </is>
      </c>
      <c r="C2297" t="inlineStr">
        <is>
          <t>텔미탄 플러스</t>
        </is>
      </c>
      <c r="D2297" t="inlineStr">
        <is>
          <t>신풍제약</t>
        </is>
      </c>
      <c r="E2297" t="inlineStr">
        <is>
          <t>hydrochlorothiazide,  telmisartan</t>
        </is>
      </c>
      <c r="F2297" t="inlineStr">
        <is>
          <t>병원</t>
        </is>
      </c>
      <c r="G2297" t="inlineStr">
        <is>
          <t>Generic</t>
        </is>
      </c>
      <c r="H2297" s="493" t="n">
        <v>1087.48</v>
      </c>
      <c r="I2297" s="493" t="n">
        <v>137.68</v>
      </c>
      <c r="J2297" s="493" t="n">
        <v>646.8200000000001</v>
      </c>
      <c r="K2297" s="493" t="n">
        <v>143.7</v>
      </c>
      <c r="L2297" s="493" t="n">
        <v>808.76</v>
      </c>
      <c r="M2297" s="493" t="n">
        <v>1221.9</v>
      </c>
      <c r="N2297" s="493" t="n">
        <v>610.2</v>
      </c>
      <c r="O2297" s="493" t="n">
        <v>622.98</v>
      </c>
      <c r="P2297" s="493" t="n">
        <v>1973.9</v>
      </c>
      <c r="Q2297" s="493" t="n">
        <v>512.74</v>
      </c>
      <c r="R2297" s="493" t="n">
        <v>585.3</v>
      </c>
      <c r="S2297" s="493" t="n">
        <v>552.76</v>
      </c>
      <c r="T2297" s="493" t="n">
        <v>1272.3</v>
      </c>
      <c r="U2297" s="493" t="n">
        <v>900.3200000000001</v>
      </c>
      <c r="V2297" s="493" t="n">
        <v>148.82</v>
      </c>
      <c r="W2297" s="493" t="n">
        <v>1134.56</v>
      </c>
      <c r="X2297" s="493" t="n">
        <v>2019.32</v>
      </c>
      <c r="Y2297" s="493" t="n">
        <v>534.4400000000001</v>
      </c>
      <c r="Z2297" s="493" t="n">
        <v>1035</v>
      </c>
      <c r="AA2297" s="493" t="n">
        <v>2120.7</v>
      </c>
      <c r="AB2297" s="493" t="n">
        <v>2157.9</v>
      </c>
      <c r="AC2297" s="493" t="n">
        <v>1661.1</v>
      </c>
      <c r="AD2297" s="493" t="n">
        <v>1624.5</v>
      </c>
      <c r="AE2297" s="493" t="n">
        <v>432.9</v>
      </c>
      <c r="AF2297" s="493" t="n">
        <v>858.53</v>
      </c>
      <c r="AG2297" s="493" t="n">
        <v>2064.15</v>
      </c>
      <c r="AH2297" s="493" t="n">
        <v>526.59</v>
      </c>
      <c r="AI2297" s="493" t="n">
        <v>246.9</v>
      </c>
      <c r="AJ2297" s="493" t="n">
        <v>667.2</v>
      </c>
      <c r="AK2297" s="493" t="n">
        <v>544.8</v>
      </c>
      <c r="AL2297" s="493" t="n">
        <v>466.2</v>
      </c>
      <c r="AM2297" s="493" t="n">
        <v>960.6</v>
      </c>
      <c r="AN2297" s="493" t="n">
        <v>156.6</v>
      </c>
      <c r="AO2297" s="493" t="n">
        <v>483.9</v>
      </c>
      <c r="AP2297" s="493" t="n">
        <v>1033.16</v>
      </c>
      <c r="AQ2297" s="493" t="n">
        <v>420.4</v>
      </c>
      <c r="AR2297" s="493" t="n">
        <v>201.3</v>
      </c>
      <c r="AS2297" s="493" t="n">
        <v>668.4</v>
      </c>
      <c r="AT2297" s="493" t="n">
        <v>74.34</v>
      </c>
      <c r="AU2297" s="493" t="n">
        <v>418.8</v>
      </c>
      <c r="AV2297" s="493" t="n">
        <v>1355.7</v>
      </c>
      <c r="AW2297" s="493" t="n">
        <v>1008.88</v>
      </c>
      <c r="AX2297" s="493" t="n">
        <v>786.6</v>
      </c>
      <c r="AY2297" s="493" t="n">
        <v>1804.5</v>
      </c>
      <c r="AZ2297" s="493" t="n">
        <v>73.2</v>
      </c>
      <c r="BA2297" s="493" t="n">
        <v>1072.2</v>
      </c>
      <c r="BB2297" s="493" t="n">
        <v>1133.1</v>
      </c>
      <c r="BC2297" s="493" t="n">
        <v>800.4</v>
      </c>
      <c r="BD2297" s="493" t="n">
        <v>0</v>
      </c>
      <c r="BE2297" s="493" t="n">
        <v>1497</v>
      </c>
      <c r="BF2297" s="493" t="n">
        <v>0</v>
      </c>
      <c r="BG2297" s="493" t="n">
        <v>753</v>
      </c>
      <c r="BH2297" s="493" t="n">
        <v>922.8</v>
      </c>
      <c r="BI2297" s="493" t="n">
        <v>1214.4</v>
      </c>
      <c r="BJ2297" s="493" t="n">
        <v>853.35</v>
      </c>
      <c r="BK2297" s="493" t="n">
        <v>2361</v>
      </c>
      <c r="BL2297" s="493" t="n">
        <v>1885.2</v>
      </c>
      <c r="BM2297" s="493" t="n">
        <v>1285.8</v>
      </c>
      <c r="BN2297" s="493" t="n">
        <v>771.3</v>
      </c>
      <c r="BO2297" s="493" t="n">
        <v>878.4</v>
      </c>
      <c r="BP2297" s="493" t="n">
        <v>250.23</v>
      </c>
      <c r="BQ2297" s="493" t="n">
        <v>673.8200000000001</v>
      </c>
      <c r="BR2297" s="493" t="n">
        <v>1612.5</v>
      </c>
      <c r="BS2297" s="493" t="n">
        <v>446.72</v>
      </c>
      <c r="BT2297" s="493" t="n">
        <v>945.3</v>
      </c>
      <c r="BU2297" s="493" t="n">
        <v>1173.3</v>
      </c>
      <c r="BV2297" s="493" t="n">
        <v>170.1</v>
      </c>
      <c r="BW2297" s="493" t="n">
        <v>1872.3</v>
      </c>
    </row>
    <row r="2298">
      <c r="A2298" t="inlineStr">
        <is>
          <t>[C9D1] Angiotensin-II 길항제, 고혈압제 (C2) 혹은 이뇨제 복합제제</t>
        </is>
      </c>
      <c r="B2298" t="inlineStr">
        <is>
          <t>신풍제약</t>
        </is>
      </c>
      <c r="C2298" t="inlineStr">
        <is>
          <t>텔미탄 플러스</t>
        </is>
      </c>
      <c r="D2298" t="inlineStr">
        <is>
          <t>신풍제약</t>
        </is>
      </c>
      <c r="E2298" t="inlineStr">
        <is>
          <t>hydrochlorothiazide,  telmisartan</t>
        </is>
      </c>
      <c r="F2298" t="inlineStr">
        <is>
          <t>의원</t>
        </is>
      </c>
      <c r="G2298" t="inlineStr">
        <is>
          <t>Generic</t>
        </is>
      </c>
      <c r="H2298" s="493" t="n">
        <v>38166.2</v>
      </c>
      <c r="I2298" s="493" t="n">
        <v>33162.18</v>
      </c>
      <c r="J2298" s="493" t="n">
        <v>42303.43</v>
      </c>
      <c r="K2298" s="493" t="n">
        <v>37139.41</v>
      </c>
      <c r="L2298" s="493" t="n">
        <v>38165.21</v>
      </c>
      <c r="M2298" s="493" t="n">
        <v>37977.26</v>
      </c>
      <c r="N2298" s="493" t="n">
        <v>38186.58</v>
      </c>
      <c r="O2298" s="493" t="n">
        <v>39189.68</v>
      </c>
      <c r="P2298" s="493" t="n">
        <v>37834.32</v>
      </c>
      <c r="Q2298" s="493" t="n">
        <v>38365.24</v>
      </c>
      <c r="R2298" s="493" t="n">
        <v>38602.98</v>
      </c>
      <c r="S2298" s="493" t="n">
        <v>57173.7</v>
      </c>
      <c r="T2298" s="493" t="n">
        <v>47439.07</v>
      </c>
      <c r="U2298" s="493" t="n">
        <v>44499.65</v>
      </c>
      <c r="V2298" s="493" t="n">
        <v>42606.91</v>
      </c>
      <c r="W2298" s="493" t="n">
        <v>50790.75</v>
      </c>
      <c r="X2298" s="493" t="n">
        <v>32203.48</v>
      </c>
      <c r="Y2298" s="493" t="n">
        <v>38192.37</v>
      </c>
      <c r="Z2298" s="493" t="n">
        <v>26577.53</v>
      </c>
      <c r="AA2298" s="493" t="n">
        <v>34024.67</v>
      </c>
      <c r="AB2298" s="493" t="n">
        <v>29504.86</v>
      </c>
      <c r="AC2298" s="493" t="n">
        <v>34568.7</v>
      </c>
      <c r="AD2298" s="493" t="n">
        <v>29336.95</v>
      </c>
      <c r="AE2298" s="493" t="n">
        <v>37638.35</v>
      </c>
      <c r="AF2298" s="493" t="n">
        <v>31470.75</v>
      </c>
      <c r="AG2298" s="493" t="n">
        <v>27151</v>
      </c>
      <c r="AH2298" s="493" t="n">
        <v>26047.46</v>
      </c>
      <c r="AI2298" s="493" t="n">
        <v>29703.26</v>
      </c>
      <c r="AJ2298" s="493" t="n">
        <v>26044.68</v>
      </c>
      <c r="AK2298" s="493" t="n">
        <v>26078.82</v>
      </c>
      <c r="AL2298" s="493" t="n">
        <v>24739.99</v>
      </c>
      <c r="AM2298" s="493" t="n">
        <v>23387.55</v>
      </c>
      <c r="AN2298" s="493" t="n">
        <v>25594.75</v>
      </c>
      <c r="AO2298" s="493" t="n">
        <v>25049.69</v>
      </c>
      <c r="AP2298" s="493" t="n">
        <v>26192.95</v>
      </c>
      <c r="AQ2298" s="493" t="n">
        <v>27248.34</v>
      </c>
      <c r="AR2298" s="493" t="n">
        <v>31445.2</v>
      </c>
      <c r="AS2298" s="493" t="n">
        <v>27224.26</v>
      </c>
      <c r="AT2298" s="493" t="n">
        <v>27699.61</v>
      </c>
      <c r="AU2298" s="493" t="n">
        <v>26894.95</v>
      </c>
      <c r="AV2298" s="493" t="n">
        <v>25547.95</v>
      </c>
      <c r="AW2298" s="493" t="n">
        <v>27012.59</v>
      </c>
      <c r="AX2298" s="493" t="n">
        <v>28485.3</v>
      </c>
      <c r="AY2298" s="493" t="n">
        <v>21549</v>
      </c>
      <c r="AZ2298" s="493" t="n">
        <v>20226.15</v>
      </c>
      <c r="BA2298" s="493" t="n">
        <v>22517.66</v>
      </c>
      <c r="BB2298" s="493" t="n">
        <v>17171.67</v>
      </c>
      <c r="BC2298" s="493" t="n">
        <v>24345.53</v>
      </c>
      <c r="BD2298" s="493" t="n">
        <v>23839.28</v>
      </c>
      <c r="BE2298" s="493" t="n">
        <v>19012.89</v>
      </c>
      <c r="BF2298" s="493" t="n">
        <v>23768.23</v>
      </c>
      <c r="BG2298" s="493" t="n">
        <v>24770.2</v>
      </c>
      <c r="BH2298" s="493" t="n">
        <v>24540.71</v>
      </c>
      <c r="BI2298" s="493" t="n">
        <v>26917.15</v>
      </c>
      <c r="BJ2298" s="493" t="n">
        <v>31288.24</v>
      </c>
      <c r="BK2298" s="493" t="n">
        <v>27812.64</v>
      </c>
      <c r="BL2298" s="493" t="n">
        <v>32207.91</v>
      </c>
      <c r="BM2298" s="493" t="n">
        <v>28864.87</v>
      </c>
      <c r="BN2298" s="493" t="n">
        <v>25135.54</v>
      </c>
      <c r="BO2298" s="493" t="n">
        <v>30316.77</v>
      </c>
      <c r="BP2298" s="493" t="n">
        <v>26367.2</v>
      </c>
      <c r="BQ2298" s="493" t="n">
        <v>28201.94</v>
      </c>
      <c r="BR2298" s="493" t="n">
        <v>30722.17</v>
      </c>
      <c r="BS2298" s="493" t="n">
        <v>27625.71</v>
      </c>
      <c r="BT2298" s="493" t="n">
        <v>24278.62</v>
      </c>
      <c r="BU2298" s="493" t="n">
        <v>30026.32</v>
      </c>
      <c r="BV2298" s="493" t="n">
        <v>28691.12</v>
      </c>
      <c r="BW2298" s="493" t="n">
        <v>28363.93</v>
      </c>
    </row>
    <row r="2299">
      <c r="A2299" t="inlineStr">
        <is>
          <t>[C9D1] Angiotensin-II 길항제, 고혈압제 (C2) 혹은 이뇨제 복합제제</t>
        </is>
      </c>
      <c r="B2299" t="inlineStr">
        <is>
          <t>신풍제약</t>
        </is>
      </c>
      <c r="C2299" t="inlineStr">
        <is>
          <t>텔미탄 플러스</t>
        </is>
      </c>
      <c r="D2299" t="inlineStr">
        <is>
          <t>신풍제약</t>
        </is>
      </c>
      <c r="E2299" t="inlineStr">
        <is>
          <t>hydrochlorothiazide,  telmisartan</t>
        </is>
      </c>
      <c r="F2299" t="inlineStr">
        <is>
          <t>보건소</t>
        </is>
      </c>
      <c r="G2299" t="inlineStr">
        <is>
          <t>Generic</t>
        </is>
      </c>
      <c r="H2299" s="493" t="n">
        <v>0</v>
      </c>
      <c r="I2299" s="493" t="n">
        <v>0</v>
      </c>
      <c r="J2299" s="493" t="n">
        <v>0</v>
      </c>
      <c r="K2299" s="493" t="n">
        <v>0</v>
      </c>
      <c r="L2299" s="493" t="n">
        <v>0</v>
      </c>
      <c r="M2299" s="493" t="n">
        <v>0</v>
      </c>
      <c r="N2299" s="493" t="n">
        <v>0</v>
      </c>
      <c r="O2299" s="493" t="n">
        <v>0</v>
      </c>
      <c r="P2299" s="493" t="n">
        <v>0</v>
      </c>
      <c r="Q2299" s="493" t="n">
        <v>0</v>
      </c>
      <c r="R2299" s="493" t="n">
        <v>10.1</v>
      </c>
      <c r="S2299" s="493" t="n">
        <v>0</v>
      </c>
      <c r="T2299" s="493" t="n">
        <v>0</v>
      </c>
      <c r="U2299" s="493" t="n">
        <v>0</v>
      </c>
      <c r="V2299" s="493" t="n">
        <v>0</v>
      </c>
      <c r="W2299" s="493" t="n">
        <v>0</v>
      </c>
      <c r="X2299" s="493" t="n">
        <v>0</v>
      </c>
      <c r="Y2299" s="493" t="n">
        <v>2509.8</v>
      </c>
      <c r="Z2299" s="493" t="n">
        <v>4216.5</v>
      </c>
      <c r="AA2299" s="493" t="n">
        <v>0</v>
      </c>
      <c r="AB2299" s="493" t="n">
        <v>0</v>
      </c>
      <c r="AC2299" s="493" t="n">
        <v>10814.4</v>
      </c>
      <c r="AD2299" s="493" t="n">
        <v>0</v>
      </c>
      <c r="AE2299" s="493" t="n">
        <v>0</v>
      </c>
      <c r="AF2299" s="493" t="n">
        <v>2508.9</v>
      </c>
      <c r="AG2299" s="493" t="n">
        <v>1437.3</v>
      </c>
      <c r="AH2299" s="493" t="n">
        <v>2767.2</v>
      </c>
      <c r="AI2299" s="493" t="n">
        <v>1677.9</v>
      </c>
      <c r="AJ2299" s="493" t="n">
        <v>6000</v>
      </c>
      <c r="AK2299" s="493" t="n">
        <v>5821.8</v>
      </c>
      <c r="AL2299" s="493" t="n">
        <v>0</v>
      </c>
      <c r="AM2299" s="493" t="n">
        <v>8997</v>
      </c>
      <c r="AN2299" s="493" t="n">
        <v>0</v>
      </c>
      <c r="AO2299" s="493" t="n">
        <v>3397.2</v>
      </c>
      <c r="AP2299" s="493" t="n">
        <v>0</v>
      </c>
      <c r="AQ2299" s="493" t="n">
        <v>4368</v>
      </c>
      <c r="AR2299" s="493" t="n">
        <v>0</v>
      </c>
      <c r="AS2299" s="493" t="n">
        <v>9456.299999999999</v>
      </c>
      <c r="AT2299" s="493" t="n">
        <v>872.1</v>
      </c>
      <c r="AU2299" s="493" t="n">
        <v>0</v>
      </c>
      <c r="AV2299" s="493" t="n">
        <v>508.5</v>
      </c>
      <c r="AW2299" s="493" t="n">
        <v>4860</v>
      </c>
      <c r="AX2299" s="493" t="n">
        <v>0</v>
      </c>
      <c r="AY2299" s="493" t="n">
        <v>766.8</v>
      </c>
      <c r="AZ2299" s="493" t="n">
        <v>5427</v>
      </c>
      <c r="BA2299" s="493" t="n">
        <v>0</v>
      </c>
      <c r="BB2299" s="493" t="n">
        <v>977.4</v>
      </c>
      <c r="BC2299" s="493" t="n">
        <v>9895.5</v>
      </c>
      <c r="BD2299" s="493" t="n">
        <v>0</v>
      </c>
      <c r="BE2299" s="493" t="n">
        <v>677.7</v>
      </c>
      <c r="BF2299" s="493" t="n">
        <v>0</v>
      </c>
      <c r="BG2299" s="493" t="n">
        <v>670.2</v>
      </c>
      <c r="BH2299" s="493" t="n">
        <v>6569.7</v>
      </c>
      <c r="BI2299" s="493" t="n">
        <v>704.1</v>
      </c>
      <c r="BJ2299" s="493" t="n">
        <v>0</v>
      </c>
      <c r="BK2299" s="493" t="n">
        <v>239.4</v>
      </c>
      <c r="BL2299" s="493" t="n">
        <v>0</v>
      </c>
      <c r="BM2299" s="493" t="n">
        <v>285.3</v>
      </c>
      <c r="BN2299" s="493" t="n">
        <v>279.6</v>
      </c>
      <c r="BO2299" s="493" t="n">
        <v>0</v>
      </c>
      <c r="BP2299" s="493" t="n">
        <v>1288.5</v>
      </c>
      <c r="BQ2299" s="493" t="n">
        <v>0</v>
      </c>
      <c r="BR2299" s="493" t="n">
        <v>0</v>
      </c>
      <c r="BS2299" s="493" t="n">
        <v>546.6</v>
      </c>
      <c r="BT2299" s="493" t="n">
        <v>0</v>
      </c>
      <c r="BU2299" s="493" t="n">
        <v>0</v>
      </c>
      <c r="BV2299" s="493" t="n">
        <v>643.2</v>
      </c>
      <c r="BW2299" s="493" t="n">
        <v>0</v>
      </c>
    </row>
    <row r="2300">
      <c r="A2300" t="inlineStr">
        <is>
          <t>[C9D1] Angiotensin-II 길항제, 고혈압제 (C2) 혹은 이뇨제 복합제제</t>
        </is>
      </c>
      <c r="B2300" t="inlineStr">
        <is>
          <t>신풍제약</t>
        </is>
      </c>
      <c r="C2300" t="inlineStr">
        <is>
          <t>텔미탄 플러스</t>
        </is>
      </c>
      <c r="D2300" t="inlineStr">
        <is>
          <t>신풍제약</t>
        </is>
      </c>
      <c r="E2300" t="inlineStr">
        <is>
          <t>hydrochlorothiazide,  telmisartan</t>
        </is>
      </c>
      <c r="F2300" t="inlineStr">
        <is>
          <t>기타(치과의원, 치과병원 등)</t>
        </is>
      </c>
      <c r="G2300" t="inlineStr">
        <is>
          <t>Generic</t>
        </is>
      </c>
      <c r="H2300" s="493" t="n">
        <v>75</v>
      </c>
      <c r="I2300" s="493" t="n">
        <v>0</v>
      </c>
      <c r="J2300" s="493" t="n">
        <v>0</v>
      </c>
      <c r="K2300" s="493" t="n">
        <v>0</v>
      </c>
      <c r="L2300" s="493" t="n">
        <v>0</v>
      </c>
      <c r="M2300" s="493" t="n">
        <v>0</v>
      </c>
      <c r="N2300" s="493" t="n">
        <v>0</v>
      </c>
      <c r="O2300" s="493" t="n">
        <v>0</v>
      </c>
      <c r="P2300" s="493" t="n">
        <v>0</v>
      </c>
      <c r="Q2300" s="493" t="n">
        <v>0</v>
      </c>
      <c r="R2300" s="493" t="n">
        <v>0</v>
      </c>
      <c r="S2300" s="493" t="n">
        <v>0</v>
      </c>
      <c r="T2300" s="493" t="n">
        <v>0</v>
      </c>
      <c r="U2300" s="493" t="n">
        <v>0</v>
      </c>
      <c r="V2300" s="493" t="n">
        <v>0</v>
      </c>
      <c r="W2300" s="493" t="n">
        <v>0</v>
      </c>
      <c r="X2300" s="493" t="n">
        <v>0</v>
      </c>
      <c r="Y2300" s="493" t="n">
        <v>0</v>
      </c>
      <c r="Z2300" s="493" t="n">
        <v>0</v>
      </c>
      <c r="AA2300" s="493" t="n">
        <v>0</v>
      </c>
      <c r="AB2300" s="493" t="n">
        <v>0</v>
      </c>
      <c r="AC2300" s="493" t="n">
        <v>0</v>
      </c>
      <c r="AD2300" s="493" t="n">
        <v>0</v>
      </c>
      <c r="AE2300" s="493" t="n">
        <v>0</v>
      </c>
      <c r="AF2300" s="493" t="n">
        <v>0</v>
      </c>
      <c r="AG2300" s="493" t="n">
        <v>0</v>
      </c>
      <c r="AH2300" s="493" t="n">
        <v>0</v>
      </c>
      <c r="AI2300" s="493" t="n">
        <v>0</v>
      </c>
      <c r="AJ2300" s="493" t="n">
        <v>0</v>
      </c>
      <c r="AK2300" s="493" t="n">
        <v>0</v>
      </c>
      <c r="AL2300" s="493" t="n">
        <v>0</v>
      </c>
      <c r="AM2300" s="493" t="n">
        <v>0</v>
      </c>
      <c r="AN2300" s="493" t="n">
        <v>0</v>
      </c>
      <c r="AO2300" s="493" t="n">
        <v>0</v>
      </c>
      <c r="AP2300" s="493" t="n">
        <v>0</v>
      </c>
      <c r="AQ2300" s="493" t="n">
        <v>0</v>
      </c>
      <c r="AR2300" s="493" t="n">
        <v>0</v>
      </c>
      <c r="AS2300" s="493" t="n">
        <v>0</v>
      </c>
      <c r="AT2300" s="493" t="n">
        <v>0</v>
      </c>
      <c r="AU2300" s="493" t="n">
        <v>0</v>
      </c>
      <c r="AV2300" s="493" t="n">
        <v>0</v>
      </c>
      <c r="AW2300" s="493" t="n">
        <v>0</v>
      </c>
      <c r="AX2300" s="493" t="n">
        <v>0</v>
      </c>
      <c r="AY2300" s="493" t="n">
        <v>0</v>
      </c>
      <c r="AZ2300" s="493" t="n">
        <v>0</v>
      </c>
      <c r="BA2300" s="493" t="n">
        <v>0</v>
      </c>
      <c r="BB2300" s="493" t="n">
        <v>0</v>
      </c>
      <c r="BC2300" s="493" t="n">
        <v>0</v>
      </c>
      <c r="BD2300" s="493" t="n">
        <v>0</v>
      </c>
      <c r="BE2300" s="493" t="n">
        <v>0</v>
      </c>
      <c r="BF2300" s="493" t="n">
        <v>0</v>
      </c>
      <c r="BG2300" s="493" t="n">
        <v>0</v>
      </c>
      <c r="BH2300" s="493" t="n">
        <v>0</v>
      </c>
      <c r="BI2300" s="493" t="n">
        <v>0</v>
      </c>
      <c r="BJ2300" s="493" t="n">
        <v>0</v>
      </c>
      <c r="BK2300" s="493" t="n">
        <v>0</v>
      </c>
      <c r="BL2300" s="493" t="n">
        <v>0</v>
      </c>
      <c r="BM2300" s="493" t="n">
        <v>0</v>
      </c>
      <c r="BN2300" s="493" t="n">
        <v>0</v>
      </c>
      <c r="BO2300" s="493" t="n">
        <v>0</v>
      </c>
      <c r="BP2300" s="493" t="n">
        <v>0</v>
      </c>
      <c r="BQ2300" s="493" t="n">
        <v>0</v>
      </c>
      <c r="BR2300" s="493" t="n">
        <v>0</v>
      </c>
      <c r="BS2300" s="493" t="n">
        <v>0</v>
      </c>
      <c r="BT2300" s="493" t="n">
        <v>0</v>
      </c>
      <c r="BU2300" s="493" t="n">
        <v>0</v>
      </c>
      <c r="BV2300" s="493" t="n">
        <v>0</v>
      </c>
      <c r="BW2300" s="493" t="n">
        <v>0</v>
      </c>
    </row>
    <row r="2301">
      <c r="A2301" t="inlineStr">
        <is>
          <t>[C9D1] Angiotensin-II 길항제, 고혈압제 (C2) 혹은 이뇨제 복합제제</t>
        </is>
      </c>
      <c r="B2301" t="inlineStr">
        <is>
          <t>씨엠지제약</t>
        </is>
      </c>
      <c r="C2301" t="inlineStr">
        <is>
          <t>텔미로탄 플러스</t>
        </is>
      </c>
      <c r="D2301" t="inlineStr">
        <is>
          <t>씨엠지제약</t>
        </is>
      </c>
      <c r="E2301" t="inlineStr">
        <is>
          <t>hydrochlorothiazide,  telmisartan</t>
        </is>
      </c>
      <c r="F2301" t="inlineStr">
        <is>
          <t>종합병원</t>
        </is>
      </c>
      <c r="G2301" t="inlineStr">
        <is>
          <t>Generic</t>
        </is>
      </c>
      <c r="H2301" s="493" t="n">
        <v>361.8</v>
      </c>
      <c r="I2301" s="493" t="n">
        <v>0</v>
      </c>
      <c r="J2301" s="493" t="n">
        <v>0</v>
      </c>
      <c r="K2301" s="493" t="n">
        <v>0</v>
      </c>
      <c r="L2301" s="493" t="n">
        <v>0</v>
      </c>
      <c r="M2301" s="493" t="n">
        <v>150</v>
      </c>
      <c r="N2301" s="493" t="n">
        <v>0</v>
      </c>
      <c r="O2301" s="493" t="n">
        <v>764.4</v>
      </c>
      <c r="P2301" s="493" t="n">
        <v>890</v>
      </c>
      <c r="Q2301" s="493" t="n">
        <v>245.1</v>
      </c>
      <c r="R2301" s="493" t="n">
        <v>0</v>
      </c>
      <c r="S2301" s="493" t="n">
        <v>527.7</v>
      </c>
      <c r="T2301" s="493" t="n">
        <v>561.6</v>
      </c>
      <c r="U2301" s="493" t="n">
        <v>372.3</v>
      </c>
      <c r="V2301" s="493" t="n">
        <v>123.3</v>
      </c>
      <c r="W2301" s="493" t="n">
        <v>121.5</v>
      </c>
      <c r="X2301" s="493" t="n">
        <v>441</v>
      </c>
      <c r="Y2301" s="493" t="n">
        <v>618.02</v>
      </c>
      <c r="Z2301" s="493" t="n">
        <v>141.75</v>
      </c>
      <c r="AA2301" s="493" t="n">
        <v>337.7</v>
      </c>
      <c r="AB2301" s="493" t="n">
        <v>596.4</v>
      </c>
      <c r="AC2301" s="493" t="n">
        <v>968.4</v>
      </c>
      <c r="AD2301" s="493" t="n">
        <v>2050.3</v>
      </c>
      <c r="AE2301" s="493" t="n">
        <v>1698.6</v>
      </c>
      <c r="AF2301" s="493" t="n">
        <v>601.2</v>
      </c>
      <c r="AG2301" s="493" t="n">
        <v>5405.9</v>
      </c>
      <c r="AH2301" s="493" t="n">
        <v>3448.92</v>
      </c>
      <c r="AI2301" s="493" t="n">
        <v>3585.31</v>
      </c>
      <c r="AJ2301" s="493" t="n">
        <v>5015.04</v>
      </c>
      <c r="AK2301" s="493" t="n">
        <v>3289.95</v>
      </c>
      <c r="AL2301" s="493" t="n">
        <v>1725</v>
      </c>
      <c r="AM2301" s="493" t="n">
        <v>5244.8</v>
      </c>
      <c r="AN2301" s="493" t="n">
        <v>1790.06</v>
      </c>
      <c r="AO2301" s="493" t="n">
        <v>2656.2</v>
      </c>
      <c r="AP2301" s="493" t="n">
        <v>968.4</v>
      </c>
      <c r="AQ2301" s="493" t="n">
        <v>4012.28</v>
      </c>
      <c r="AR2301" s="493" t="n">
        <v>1901.8</v>
      </c>
      <c r="AS2301" s="493" t="n">
        <v>2805.39</v>
      </c>
      <c r="AT2301" s="493" t="n">
        <v>1715.24</v>
      </c>
      <c r="AU2301" s="493" t="n">
        <v>3624</v>
      </c>
      <c r="AV2301" s="493" t="n">
        <v>1088.1</v>
      </c>
      <c r="AW2301" s="493" t="n">
        <v>1055.4</v>
      </c>
      <c r="AX2301" s="493" t="n">
        <v>1948.73</v>
      </c>
      <c r="AY2301" s="493" t="n">
        <v>1088.7</v>
      </c>
      <c r="AZ2301" s="493" t="n">
        <v>839.1</v>
      </c>
      <c r="BA2301" s="493" t="n">
        <v>239.4</v>
      </c>
      <c r="BB2301" s="493" t="n">
        <v>2196.24</v>
      </c>
      <c r="BC2301" s="493" t="n">
        <v>360.9</v>
      </c>
      <c r="BD2301" s="493" t="n">
        <v>602.1</v>
      </c>
      <c r="BE2301" s="493" t="n">
        <v>731</v>
      </c>
      <c r="BF2301" s="493" t="n">
        <v>597.36</v>
      </c>
      <c r="BG2301" s="493" t="n">
        <v>1649.18</v>
      </c>
      <c r="BH2301" s="493" t="n">
        <v>874.8</v>
      </c>
      <c r="BI2301" s="493" t="n">
        <v>221.1</v>
      </c>
      <c r="BJ2301" s="493" t="n">
        <v>1438.99</v>
      </c>
      <c r="BK2301" s="493" t="n">
        <v>1790.4</v>
      </c>
      <c r="BL2301" s="493" t="n">
        <v>924</v>
      </c>
      <c r="BM2301" s="493" t="n">
        <v>1846.5</v>
      </c>
      <c r="BN2301" s="493" t="n">
        <v>502.7</v>
      </c>
      <c r="BO2301" s="493" t="n">
        <v>762.75</v>
      </c>
      <c r="BP2301" s="493" t="n">
        <v>1245.9</v>
      </c>
      <c r="BQ2301" s="493" t="n">
        <v>1326.66</v>
      </c>
      <c r="BR2301" s="493" t="n">
        <v>1140.49</v>
      </c>
      <c r="BS2301" s="493" t="n">
        <v>683.8</v>
      </c>
      <c r="BT2301" s="493" t="n">
        <v>569.63</v>
      </c>
      <c r="BU2301" s="493" t="n">
        <v>978.12</v>
      </c>
      <c r="BV2301" s="493" t="n">
        <v>843.24</v>
      </c>
      <c r="BW2301" s="493" t="n">
        <v>507.6</v>
      </c>
    </row>
    <row r="2302">
      <c r="A2302" t="inlineStr">
        <is>
          <t>[C9D1] Angiotensin-II 길항제, 고혈압제 (C2) 혹은 이뇨제 복합제제</t>
        </is>
      </c>
      <c r="B2302" t="inlineStr">
        <is>
          <t>씨엠지제약</t>
        </is>
      </c>
      <c r="C2302" t="inlineStr">
        <is>
          <t>텔미로탄 플러스</t>
        </is>
      </c>
      <c r="D2302" t="inlineStr">
        <is>
          <t>씨엠지제약</t>
        </is>
      </c>
      <c r="E2302" t="inlineStr">
        <is>
          <t>hydrochlorothiazide,  telmisartan</t>
        </is>
      </c>
      <c r="F2302" t="inlineStr">
        <is>
          <t>병원</t>
        </is>
      </c>
      <c r="G2302" t="inlineStr">
        <is>
          <t>Generic</t>
        </is>
      </c>
      <c r="H2302" s="493" t="n">
        <v>8559.93</v>
      </c>
      <c r="I2302" s="493" t="n">
        <v>9303.950000000001</v>
      </c>
      <c r="J2302" s="493" t="n">
        <v>8683.959999999999</v>
      </c>
      <c r="K2302" s="493" t="n">
        <v>6229.64</v>
      </c>
      <c r="L2302" s="493" t="n">
        <v>8445.879999999999</v>
      </c>
      <c r="M2302" s="493" t="n">
        <v>8577.99</v>
      </c>
      <c r="N2302" s="493" t="n">
        <v>6710.79</v>
      </c>
      <c r="O2302" s="493" t="n">
        <v>10027.05</v>
      </c>
      <c r="P2302" s="493" t="n">
        <v>9402.809999999999</v>
      </c>
      <c r="Q2302" s="493" t="n">
        <v>11233.41</v>
      </c>
      <c r="R2302" s="493" t="n">
        <v>12308.33</v>
      </c>
      <c r="S2302" s="493" t="n">
        <v>9964.33</v>
      </c>
      <c r="T2302" s="493" t="n">
        <v>16427.08</v>
      </c>
      <c r="U2302" s="493" t="n">
        <v>13912.59</v>
      </c>
      <c r="V2302" s="493" t="n">
        <v>11401.02</v>
      </c>
      <c r="W2302" s="493" t="n">
        <v>11332.04</v>
      </c>
      <c r="X2302" s="493" t="n">
        <v>14088.64</v>
      </c>
      <c r="Y2302" s="493" t="n">
        <v>13391.47</v>
      </c>
      <c r="Z2302" s="493" t="n">
        <v>11073.2</v>
      </c>
      <c r="AA2302" s="493" t="n">
        <v>14059.81</v>
      </c>
      <c r="AB2302" s="493" t="n">
        <v>14705.71</v>
      </c>
      <c r="AC2302" s="493" t="n">
        <v>8391.82</v>
      </c>
      <c r="AD2302" s="493" t="n">
        <v>15744.78</v>
      </c>
      <c r="AE2302" s="493" t="n">
        <v>11242.36</v>
      </c>
      <c r="AF2302" s="493" t="n">
        <v>8657.48</v>
      </c>
      <c r="AG2302" s="493" t="n">
        <v>9702.540000000001</v>
      </c>
      <c r="AH2302" s="493" t="n">
        <v>11589.04</v>
      </c>
      <c r="AI2302" s="493" t="n">
        <v>7723.33</v>
      </c>
      <c r="AJ2302" s="493" t="n">
        <v>10553.92</v>
      </c>
      <c r="AK2302" s="493" t="n">
        <v>8762.34</v>
      </c>
      <c r="AL2302" s="493" t="n">
        <v>7181.29</v>
      </c>
      <c r="AM2302" s="493" t="n">
        <v>6741.9</v>
      </c>
      <c r="AN2302" s="493" t="n">
        <v>6957.94</v>
      </c>
      <c r="AO2302" s="493" t="n">
        <v>6961.18</v>
      </c>
      <c r="AP2302" s="493" t="n">
        <v>9607.389999999999</v>
      </c>
      <c r="AQ2302" s="493" t="n">
        <v>9199.959999999999</v>
      </c>
      <c r="AR2302" s="493" t="n">
        <v>8076.4</v>
      </c>
      <c r="AS2302" s="493" t="n">
        <v>6776.34</v>
      </c>
      <c r="AT2302" s="493" t="n">
        <v>9211.91</v>
      </c>
      <c r="AU2302" s="493" t="n">
        <v>11529.78</v>
      </c>
      <c r="AV2302" s="493" t="n">
        <v>6698.82</v>
      </c>
      <c r="AW2302" s="493" t="n">
        <v>11036.37</v>
      </c>
      <c r="AX2302" s="493" t="n">
        <v>11845.94</v>
      </c>
      <c r="AY2302" s="493" t="n">
        <v>9558.26</v>
      </c>
      <c r="AZ2302" s="493" t="n">
        <v>11444.99</v>
      </c>
      <c r="BA2302" s="493" t="n">
        <v>12842.52</v>
      </c>
      <c r="BB2302" s="493" t="n">
        <v>9230.200000000001</v>
      </c>
      <c r="BC2302" s="493" t="n">
        <v>11747.8</v>
      </c>
      <c r="BD2302" s="493" t="n">
        <v>9036.639999999999</v>
      </c>
      <c r="BE2302" s="493" t="n">
        <v>6662.8</v>
      </c>
      <c r="BF2302" s="493" t="n">
        <v>6156.93</v>
      </c>
      <c r="BG2302" s="493" t="n">
        <v>8143.26</v>
      </c>
      <c r="BH2302" s="493" t="n">
        <v>7436.9</v>
      </c>
      <c r="BI2302" s="493" t="n">
        <v>11599.4</v>
      </c>
      <c r="BJ2302" s="493" t="n">
        <v>8226.040000000001</v>
      </c>
      <c r="BK2302" s="493" t="n">
        <v>12861.82</v>
      </c>
      <c r="BL2302" s="493" t="n">
        <v>13255.2</v>
      </c>
      <c r="BM2302" s="493" t="n">
        <v>9279.299999999999</v>
      </c>
      <c r="BN2302" s="493" t="n">
        <v>9077.549999999999</v>
      </c>
      <c r="BO2302" s="493" t="n">
        <v>11186.14</v>
      </c>
      <c r="BP2302" s="493" t="n">
        <v>6892.38</v>
      </c>
      <c r="BQ2302" s="493" t="n">
        <v>7607.05</v>
      </c>
      <c r="BR2302" s="493" t="n">
        <v>10064.12</v>
      </c>
      <c r="BS2302" s="493" t="n">
        <v>7970.19</v>
      </c>
      <c r="BT2302" s="493" t="n">
        <v>10158.77</v>
      </c>
      <c r="BU2302" s="493" t="n">
        <v>7532.33</v>
      </c>
      <c r="BV2302" s="493" t="n">
        <v>9208.66</v>
      </c>
      <c r="BW2302" s="493" t="n">
        <v>10158.39</v>
      </c>
    </row>
    <row r="2303">
      <c r="A2303" t="inlineStr">
        <is>
          <t>[C9D1] Angiotensin-II 길항제, 고혈압제 (C2) 혹은 이뇨제 복합제제</t>
        </is>
      </c>
      <c r="B2303" t="inlineStr">
        <is>
          <t>씨엠지제약</t>
        </is>
      </c>
      <c r="C2303" t="inlineStr">
        <is>
          <t>텔미로탄 플러스</t>
        </is>
      </c>
      <c r="D2303" t="inlineStr">
        <is>
          <t>씨엠지제약</t>
        </is>
      </c>
      <c r="E2303" t="inlineStr">
        <is>
          <t>hydrochlorothiazide,  telmisartan</t>
        </is>
      </c>
      <c r="F2303" t="inlineStr">
        <is>
          <t>의원</t>
        </is>
      </c>
      <c r="G2303" t="inlineStr">
        <is>
          <t>Generic</t>
        </is>
      </c>
      <c r="H2303" s="493" t="n">
        <v>68693.48</v>
      </c>
      <c r="I2303" s="493" t="n">
        <v>70282.06</v>
      </c>
      <c r="J2303" s="493" t="n">
        <v>80442.89999999999</v>
      </c>
      <c r="K2303" s="493" t="n">
        <v>82036.99000000001</v>
      </c>
      <c r="L2303" s="493" t="n">
        <v>79693.06</v>
      </c>
      <c r="M2303" s="493" t="n">
        <v>83342.14</v>
      </c>
      <c r="N2303" s="493" t="n">
        <v>81314.58</v>
      </c>
      <c r="O2303" s="493" t="n">
        <v>80808.81</v>
      </c>
      <c r="P2303" s="493" t="n">
        <v>81641.57000000001</v>
      </c>
      <c r="Q2303" s="493" t="n">
        <v>79163.61</v>
      </c>
      <c r="R2303" s="493" t="n">
        <v>96385.28999999999</v>
      </c>
      <c r="S2303" s="493" t="n">
        <v>237522.55</v>
      </c>
      <c r="T2303" s="493" t="n">
        <v>212039.18</v>
      </c>
      <c r="U2303" s="493" t="n">
        <v>187575.49</v>
      </c>
      <c r="V2303" s="493" t="n">
        <v>204660.49</v>
      </c>
      <c r="W2303" s="493" t="n">
        <v>208574.23</v>
      </c>
      <c r="X2303" s="493" t="n">
        <v>261088.72</v>
      </c>
      <c r="Y2303" s="493" t="n">
        <v>274212.23</v>
      </c>
      <c r="Z2303" s="493" t="n">
        <v>264034.21</v>
      </c>
      <c r="AA2303" s="493" t="n">
        <v>280691.21</v>
      </c>
      <c r="AB2303" s="493" t="n">
        <v>257053.07</v>
      </c>
      <c r="AC2303" s="493" t="n">
        <v>263544.09</v>
      </c>
      <c r="AD2303" s="493" t="n">
        <v>249531.6</v>
      </c>
      <c r="AE2303" s="493" t="n">
        <v>288857.4</v>
      </c>
      <c r="AF2303" s="493" t="n">
        <v>253752.41</v>
      </c>
      <c r="AG2303" s="493" t="n">
        <v>234419.37</v>
      </c>
      <c r="AH2303" s="493" t="n">
        <v>289280.17</v>
      </c>
      <c r="AI2303" s="493" t="n">
        <v>256734.94</v>
      </c>
      <c r="AJ2303" s="493" t="n">
        <v>287182.42</v>
      </c>
      <c r="AK2303" s="493" t="n">
        <v>279047.13</v>
      </c>
      <c r="AL2303" s="493" t="n">
        <v>271465.41</v>
      </c>
      <c r="AM2303" s="493" t="n">
        <v>267569.28</v>
      </c>
      <c r="AN2303" s="493" t="n">
        <v>266180.26</v>
      </c>
      <c r="AO2303" s="493" t="n">
        <v>255744.19</v>
      </c>
      <c r="AP2303" s="493" t="n">
        <v>251676.24</v>
      </c>
      <c r="AQ2303" s="493" t="n">
        <v>268395.93</v>
      </c>
      <c r="AR2303" s="493" t="n">
        <v>286847.78</v>
      </c>
      <c r="AS2303" s="493" t="n">
        <v>264198.01</v>
      </c>
      <c r="AT2303" s="493" t="n">
        <v>265274.39</v>
      </c>
      <c r="AU2303" s="493" t="n">
        <v>285629.99</v>
      </c>
      <c r="AV2303" s="493" t="n">
        <v>301611.19</v>
      </c>
      <c r="AW2303" s="493" t="n">
        <v>274655.03</v>
      </c>
      <c r="AX2303" s="493" t="n">
        <v>303859.43</v>
      </c>
      <c r="AY2303" s="493" t="n">
        <v>297241.8</v>
      </c>
      <c r="AZ2303" s="493" t="n">
        <v>282793.67</v>
      </c>
      <c r="BA2303" s="493" t="n">
        <v>294063.68</v>
      </c>
      <c r="BB2303" s="493" t="n">
        <v>296724.43</v>
      </c>
      <c r="BC2303" s="493" t="n">
        <v>299439.56</v>
      </c>
      <c r="BD2303" s="493" t="n">
        <v>287921.36</v>
      </c>
      <c r="BE2303" s="493" t="n">
        <v>271264.94</v>
      </c>
      <c r="BF2303" s="493" t="n">
        <v>268015.29</v>
      </c>
      <c r="BG2303" s="493" t="n">
        <v>268752.71</v>
      </c>
      <c r="BH2303" s="493" t="n">
        <v>251845.73</v>
      </c>
      <c r="BI2303" s="493" t="n">
        <v>241732.68</v>
      </c>
      <c r="BJ2303" s="493" t="n">
        <v>270522.83</v>
      </c>
      <c r="BK2303" s="493" t="n">
        <v>219089.58</v>
      </c>
      <c r="BL2303" s="493" t="n">
        <v>256434.46</v>
      </c>
      <c r="BM2303" s="493" t="n">
        <v>206677.83</v>
      </c>
      <c r="BN2303" s="493" t="n">
        <v>206979.31</v>
      </c>
      <c r="BO2303" s="493" t="n">
        <v>242159.74</v>
      </c>
      <c r="BP2303" s="493" t="n">
        <v>221393.84</v>
      </c>
      <c r="BQ2303" s="493" t="n">
        <v>210704.17</v>
      </c>
      <c r="BR2303" s="493" t="n">
        <v>239230.04</v>
      </c>
      <c r="BS2303" s="493" t="n">
        <v>228391.45</v>
      </c>
      <c r="BT2303" s="493" t="n">
        <v>232438.41</v>
      </c>
      <c r="BU2303" s="493" t="n">
        <v>221901.58</v>
      </c>
      <c r="BV2303" s="493" t="n">
        <v>251956.5</v>
      </c>
      <c r="BW2303" s="493" t="n">
        <v>226216.48</v>
      </c>
    </row>
    <row r="2304">
      <c r="A2304" t="inlineStr">
        <is>
          <t>[C9D1] Angiotensin-II 길항제, 고혈압제 (C2) 혹은 이뇨제 복합제제</t>
        </is>
      </c>
      <c r="B2304" t="inlineStr">
        <is>
          <t>씨엠지제약</t>
        </is>
      </c>
      <c r="C2304" t="inlineStr">
        <is>
          <t>텔미로탄 플러스</t>
        </is>
      </c>
      <c r="D2304" t="inlineStr">
        <is>
          <t>씨엠지제약</t>
        </is>
      </c>
      <c r="E2304" t="inlineStr">
        <is>
          <t>hydrochlorothiazide,  telmisartan</t>
        </is>
      </c>
      <c r="F2304" t="inlineStr">
        <is>
          <t>보건소</t>
        </is>
      </c>
      <c r="G2304" t="inlineStr">
        <is>
          <t>Generic</t>
        </is>
      </c>
      <c r="H2304" s="493" t="n">
        <v>907.23</v>
      </c>
      <c r="I2304" s="493" t="n">
        <v>924.7</v>
      </c>
      <c r="J2304" s="493" t="n">
        <v>1025.85</v>
      </c>
      <c r="K2304" s="493" t="n">
        <v>869.36</v>
      </c>
      <c r="L2304" s="493" t="n">
        <v>646.8</v>
      </c>
      <c r="M2304" s="493" t="n">
        <v>729.49</v>
      </c>
      <c r="N2304" s="493" t="n">
        <v>793.2</v>
      </c>
      <c r="O2304" s="493" t="n">
        <v>1236.9</v>
      </c>
      <c r="P2304" s="493" t="n">
        <v>762.6</v>
      </c>
      <c r="Q2304" s="493" t="n">
        <v>722.25</v>
      </c>
      <c r="R2304" s="493" t="n">
        <v>1237.8</v>
      </c>
      <c r="S2304" s="493" t="n">
        <v>722.4</v>
      </c>
      <c r="T2304" s="493" t="n">
        <v>761.4</v>
      </c>
      <c r="U2304" s="493" t="n">
        <v>378</v>
      </c>
      <c r="V2304" s="493" t="n">
        <v>1307.68</v>
      </c>
      <c r="W2304" s="493" t="n">
        <v>727.5</v>
      </c>
      <c r="X2304" s="493" t="n">
        <v>646.8</v>
      </c>
      <c r="Y2304" s="493" t="n">
        <v>1620.6</v>
      </c>
      <c r="Z2304" s="493" t="n">
        <v>1564.32</v>
      </c>
      <c r="AA2304" s="493" t="n">
        <v>2523.6</v>
      </c>
      <c r="AB2304" s="493" t="n">
        <v>1054.2</v>
      </c>
      <c r="AC2304" s="493" t="n">
        <v>1752</v>
      </c>
      <c r="AD2304" s="493" t="n">
        <v>1520.4</v>
      </c>
      <c r="AE2304" s="493" t="n">
        <v>1340.7</v>
      </c>
      <c r="AF2304" s="493" t="n">
        <v>1539.9</v>
      </c>
      <c r="AG2304" s="493" t="n">
        <v>986.1</v>
      </c>
      <c r="AH2304" s="493" t="n">
        <v>1417.8</v>
      </c>
      <c r="AI2304" s="493" t="n">
        <v>1687.5</v>
      </c>
      <c r="AJ2304" s="493" t="n">
        <v>380.1</v>
      </c>
      <c r="AK2304" s="493" t="n">
        <v>588.3</v>
      </c>
      <c r="AL2304" s="493" t="n">
        <v>1506.75</v>
      </c>
      <c r="AM2304" s="493" t="n">
        <v>1005.3</v>
      </c>
      <c r="AN2304" s="493" t="n">
        <v>486.9</v>
      </c>
      <c r="AO2304" s="493" t="n">
        <v>1677.3</v>
      </c>
      <c r="AP2304" s="493" t="n">
        <v>326.1</v>
      </c>
      <c r="AQ2304" s="493" t="n">
        <v>1380.9</v>
      </c>
      <c r="AR2304" s="493" t="n">
        <v>1116</v>
      </c>
      <c r="AS2304" s="493" t="n">
        <v>1797</v>
      </c>
      <c r="AT2304" s="493" t="n">
        <v>923.4</v>
      </c>
      <c r="AU2304" s="493" t="n">
        <v>1440.9</v>
      </c>
      <c r="AV2304" s="493" t="n">
        <v>858.49</v>
      </c>
      <c r="AW2304" s="493" t="n">
        <v>1210.2</v>
      </c>
      <c r="AX2304" s="493" t="n">
        <v>654.6</v>
      </c>
      <c r="AY2304" s="493" t="n">
        <v>1844.1</v>
      </c>
      <c r="AZ2304" s="493" t="n">
        <v>454.8</v>
      </c>
      <c r="BA2304" s="493" t="n">
        <v>2028</v>
      </c>
      <c r="BB2304" s="493" t="n">
        <v>488.7</v>
      </c>
      <c r="BC2304" s="493" t="n">
        <v>1331.1</v>
      </c>
      <c r="BD2304" s="493" t="n">
        <v>2011.8</v>
      </c>
      <c r="BE2304" s="493" t="n">
        <v>1352.26</v>
      </c>
      <c r="BF2304" s="493" t="n">
        <v>864</v>
      </c>
      <c r="BG2304" s="493" t="n">
        <v>2884.2</v>
      </c>
      <c r="BH2304" s="493" t="n">
        <v>239.4</v>
      </c>
      <c r="BI2304" s="493" t="n">
        <v>966.6</v>
      </c>
      <c r="BJ2304" s="493" t="n">
        <v>777.3</v>
      </c>
      <c r="BK2304" s="493" t="n">
        <v>3160.5</v>
      </c>
      <c r="BL2304" s="493" t="n">
        <v>1413.9</v>
      </c>
      <c r="BM2304" s="493" t="n">
        <v>1942.5</v>
      </c>
      <c r="BN2304" s="493" t="n">
        <v>449.7</v>
      </c>
      <c r="BO2304" s="493" t="n">
        <v>1205.4</v>
      </c>
      <c r="BP2304" s="493" t="n">
        <v>2368.5</v>
      </c>
      <c r="BQ2304" s="493" t="n">
        <v>797.1</v>
      </c>
      <c r="BR2304" s="493" t="n">
        <v>1005</v>
      </c>
      <c r="BS2304" s="493" t="n">
        <v>2444.4</v>
      </c>
      <c r="BT2304" s="493" t="n">
        <v>584.1</v>
      </c>
      <c r="BU2304" s="493" t="n">
        <v>1146.6</v>
      </c>
      <c r="BV2304" s="493" t="n">
        <v>2634.9</v>
      </c>
      <c r="BW2304" s="493" t="n">
        <v>836.4</v>
      </c>
    </row>
    <row r="2305">
      <c r="A2305" t="inlineStr">
        <is>
          <t>[C9D1] Angiotensin-II 길항제, 고혈압제 (C2) 혹은 이뇨제 복합제제</t>
        </is>
      </c>
      <c r="B2305" t="inlineStr">
        <is>
          <t>씨엠지제약</t>
        </is>
      </c>
      <c r="C2305" t="inlineStr">
        <is>
          <t>텔미로탄 플러스</t>
        </is>
      </c>
      <c r="D2305" t="inlineStr">
        <is>
          <t>씨엠지제약</t>
        </is>
      </c>
      <c r="E2305" t="inlineStr">
        <is>
          <t>hydrochlorothiazide,  telmisartan</t>
        </is>
      </c>
      <c r="F2305" t="inlineStr">
        <is>
          <t>기타(치과의원, 치과병원 등)</t>
        </is>
      </c>
      <c r="G2305" t="inlineStr">
        <is>
          <t>Generic</t>
        </is>
      </c>
      <c r="H2305" s="493" t="n">
        <v>0</v>
      </c>
      <c r="I2305" s="493" t="n">
        <v>0</v>
      </c>
      <c r="J2305" s="493" t="n">
        <v>0</v>
      </c>
      <c r="K2305" s="493" t="n">
        <v>0</v>
      </c>
      <c r="L2305" s="493" t="n">
        <v>0</v>
      </c>
      <c r="M2305" s="493" t="n">
        <v>0</v>
      </c>
      <c r="N2305" s="493" t="n">
        <v>0</v>
      </c>
      <c r="O2305" s="493" t="n">
        <v>0</v>
      </c>
      <c r="P2305" s="493" t="n">
        <v>0</v>
      </c>
      <c r="Q2305" s="493" t="n">
        <v>0</v>
      </c>
      <c r="R2305" s="493" t="n">
        <v>0</v>
      </c>
      <c r="S2305" s="493" t="n">
        <v>0</v>
      </c>
      <c r="T2305" s="493" t="n">
        <v>0</v>
      </c>
      <c r="U2305" s="493" t="n">
        <v>0</v>
      </c>
      <c r="V2305" s="493" t="n">
        <v>0</v>
      </c>
      <c r="W2305" s="493" t="n">
        <v>0</v>
      </c>
      <c r="X2305" s="493" t="n">
        <v>0</v>
      </c>
      <c r="Y2305" s="493" t="n">
        <v>0</v>
      </c>
      <c r="Z2305" s="493" t="n">
        <v>0</v>
      </c>
      <c r="AA2305" s="493" t="n">
        <v>0</v>
      </c>
      <c r="AB2305" s="493" t="n">
        <v>0</v>
      </c>
      <c r="AC2305" s="493" t="n">
        <v>0</v>
      </c>
      <c r="AD2305" s="493" t="n">
        <v>0</v>
      </c>
      <c r="AE2305" s="493" t="n">
        <v>0</v>
      </c>
      <c r="AF2305" s="493" t="n">
        <v>0</v>
      </c>
      <c r="AG2305" s="493" t="n">
        <v>0</v>
      </c>
      <c r="AH2305" s="493" t="n">
        <v>0</v>
      </c>
      <c r="AI2305" s="493" t="n">
        <v>0</v>
      </c>
      <c r="AJ2305" s="493" t="n">
        <v>0</v>
      </c>
      <c r="AK2305" s="493" t="n">
        <v>0</v>
      </c>
      <c r="AL2305" s="493" t="n">
        <v>0</v>
      </c>
      <c r="AM2305" s="493" t="n">
        <v>0</v>
      </c>
      <c r="AN2305" s="493" t="n">
        <v>0</v>
      </c>
      <c r="AO2305" s="493" t="n">
        <v>62.37</v>
      </c>
      <c r="AP2305" s="493" t="n">
        <v>0</v>
      </c>
      <c r="AQ2305" s="493" t="n">
        <v>0</v>
      </c>
      <c r="AR2305" s="493" t="n">
        <v>0</v>
      </c>
      <c r="AS2305" s="493" t="n">
        <v>0</v>
      </c>
      <c r="AT2305" s="493" t="n">
        <v>0</v>
      </c>
      <c r="AU2305" s="493" t="n">
        <v>0</v>
      </c>
      <c r="AV2305" s="493" t="n">
        <v>0</v>
      </c>
      <c r="AW2305" s="493" t="n">
        <v>0</v>
      </c>
      <c r="AX2305" s="493" t="n">
        <v>0</v>
      </c>
      <c r="AY2305" s="493" t="n">
        <v>0</v>
      </c>
      <c r="AZ2305" s="493" t="n">
        <v>0</v>
      </c>
      <c r="BA2305" s="493" t="n">
        <v>0</v>
      </c>
      <c r="BB2305" s="493" t="n">
        <v>0</v>
      </c>
      <c r="BC2305" s="493" t="n">
        <v>0</v>
      </c>
      <c r="BD2305" s="493" t="n">
        <v>0</v>
      </c>
      <c r="BE2305" s="493" t="n">
        <v>0</v>
      </c>
      <c r="BF2305" s="493" t="n">
        <v>0</v>
      </c>
      <c r="BG2305" s="493" t="n">
        <v>0</v>
      </c>
      <c r="BH2305" s="493" t="n">
        <v>0</v>
      </c>
      <c r="BI2305" s="493" t="n">
        <v>0</v>
      </c>
      <c r="BJ2305" s="493" t="n">
        <v>0</v>
      </c>
      <c r="BK2305" s="493" t="n">
        <v>0</v>
      </c>
      <c r="BL2305" s="493" t="n">
        <v>0</v>
      </c>
      <c r="BM2305" s="493" t="n">
        <v>0</v>
      </c>
      <c r="BN2305" s="493" t="n">
        <v>0</v>
      </c>
      <c r="BO2305" s="493" t="n">
        <v>536.4</v>
      </c>
      <c r="BP2305" s="493" t="n">
        <v>0</v>
      </c>
      <c r="BQ2305" s="493" t="n">
        <v>0</v>
      </c>
      <c r="BR2305" s="493" t="n">
        <v>0</v>
      </c>
      <c r="BS2305" s="493" t="n">
        <v>0</v>
      </c>
      <c r="BT2305" s="493" t="n">
        <v>0</v>
      </c>
      <c r="BU2305" s="493" t="n">
        <v>0</v>
      </c>
      <c r="BV2305" s="493" t="n">
        <v>156</v>
      </c>
      <c r="BW2305" s="493" t="n">
        <v>0</v>
      </c>
    </row>
    <row r="2306">
      <c r="A2306" t="inlineStr">
        <is>
          <t>[C9D1] Angiotensin-II 길항제, 고혈압제 (C2) 혹은 이뇨제 복합제제</t>
        </is>
      </c>
      <c r="B2306" t="inlineStr">
        <is>
          <t>씨티씨바이오</t>
        </is>
      </c>
      <c r="C2306" t="inlineStr">
        <is>
          <t>로자인 플러스</t>
        </is>
      </c>
      <c r="D2306" t="inlineStr">
        <is>
          <t>씨티씨바이오</t>
        </is>
      </c>
      <c r="E2306" t="inlineStr">
        <is>
          <t>hydrochlorothiazide,  losartan potassium</t>
        </is>
      </c>
      <c r="F2306" t="inlineStr">
        <is>
          <t>종합병원</t>
        </is>
      </c>
      <c r="G2306" t="inlineStr">
        <is>
          <t>Generic</t>
        </is>
      </c>
      <c r="H2306" s="493" t="n">
        <v>0</v>
      </c>
      <c r="I2306" s="493" t="n">
        <v>0</v>
      </c>
      <c r="J2306" s="493" t="n">
        <v>0</v>
      </c>
      <c r="K2306" s="493" t="n">
        <v>0</v>
      </c>
      <c r="L2306" s="493" t="n">
        <v>0</v>
      </c>
      <c r="M2306" s="493" t="n">
        <v>0</v>
      </c>
      <c r="N2306" s="493" t="n">
        <v>0</v>
      </c>
      <c r="O2306" s="493" t="n">
        <v>0</v>
      </c>
      <c r="P2306" s="493" t="n">
        <v>0</v>
      </c>
      <c r="Q2306" s="493" t="n">
        <v>0</v>
      </c>
      <c r="R2306" s="493" t="n">
        <v>0</v>
      </c>
      <c r="S2306" s="493" t="n">
        <v>0</v>
      </c>
      <c r="T2306" s="493" t="n">
        <v>0</v>
      </c>
      <c r="U2306" s="493" t="n">
        <v>0</v>
      </c>
      <c r="V2306" s="493" t="n">
        <v>0</v>
      </c>
      <c r="W2306" s="493" t="n">
        <v>0</v>
      </c>
      <c r="X2306" s="493" t="n">
        <v>0</v>
      </c>
      <c r="Y2306" s="493" t="n">
        <v>0</v>
      </c>
      <c r="Z2306" s="493" t="n">
        <v>240</v>
      </c>
      <c r="AA2306" s="493" t="n">
        <v>1541.9</v>
      </c>
      <c r="AB2306" s="493" t="n">
        <v>0</v>
      </c>
      <c r="AC2306" s="493" t="n">
        <v>360</v>
      </c>
      <c r="AD2306" s="493" t="n">
        <v>0</v>
      </c>
      <c r="AE2306" s="493" t="n">
        <v>120</v>
      </c>
      <c r="AF2306" s="493" t="n">
        <v>0</v>
      </c>
      <c r="AG2306" s="493" t="n">
        <v>201</v>
      </c>
      <c r="AH2306" s="493" t="n">
        <v>300.75</v>
      </c>
      <c r="AI2306" s="493" t="n">
        <v>300.25</v>
      </c>
      <c r="AJ2306" s="493" t="n">
        <v>224.56</v>
      </c>
      <c r="AK2306" s="493" t="n">
        <v>960.6</v>
      </c>
      <c r="AL2306" s="493" t="n">
        <v>0</v>
      </c>
      <c r="AM2306" s="493" t="n">
        <v>725.4</v>
      </c>
      <c r="AN2306" s="493" t="n">
        <v>0</v>
      </c>
      <c r="AO2306" s="493" t="n">
        <v>0</v>
      </c>
      <c r="AP2306" s="493" t="n">
        <v>0</v>
      </c>
      <c r="AQ2306" s="493" t="n">
        <v>0</v>
      </c>
      <c r="AR2306" s="493" t="n">
        <v>0</v>
      </c>
      <c r="AS2306" s="493" t="n">
        <v>0</v>
      </c>
      <c r="AT2306" s="493" t="n">
        <v>0</v>
      </c>
      <c r="AU2306" s="493" t="n">
        <v>0</v>
      </c>
      <c r="AV2306" s="493" t="n">
        <v>0</v>
      </c>
      <c r="AW2306" s="493" t="n">
        <v>0</v>
      </c>
      <c r="AX2306" s="493" t="n">
        <v>0</v>
      </c>
      <c r="AY2306" s="493" t="n">
        <v>0</v>
      </c>
      <c r="AZ2306" s="493" t="n">
        <v>0</v>
      </c>
      <c r="BA2306" s="493" t="n">
        <v>0</v>
      </c>
      <c r="BB2306" s="493" t="n">
        <v>0</v>
      </c>
      <c r="BC2306" s="493" t="n">
        <v>0</v>
      </c>
      <c r="BD2306" s="493" t="n">
        <v>0</v>
      </c>
      <c r="BE2306" s="493" t="n">
        <v>0</v>
      </c>
      <c r="BF2306" s="493" t="n">
        <v>0</v>
      </c>
      <c r="BG2306" s="493" t="n">
        <v>0</v>
      </c>
      <c r="BH2306" s="493" t="n">
        <v>0</v>
      </c>
      <c r="BI2306" s="493" t="n">
        <v>0</v>
      </c>
      <c r="BJ2306" s="493" t="n">
        <v>0</v>
      </c>
      <c r="BK2306" s="493" t="n">
        <v>0</v>
      </c>
      <c r="BL2306" s="493" t="n">
        <v>0</v>
      </c>
      <c r="BM2306" s="493" t="n">
        <v>0</v>
      </c>
      <c r="BN2306" s="493" t="n">
        <v>0</v>
      </c>
      <c r="BO2306" s="493" t="n">
        <v>0</v>
      </c>
      <c r="BP2306" s="493" t="n">
        <v>0</v>
      </c>
      <c r="BQ2306" s="493" t="n">
        <v>0</v>
      </c>
      <c r="BR2306" s="493" t="n">
        <v>0</v>
      </c>
      <c r="BS2306" s="493" t="n">
        <v>0</v>
      </c>
      <c r="BT2306" s="493" t="n">
        <v>0</v>
      </c>
      <c r="BU2306" s="493" t="n">
        <v>0</v>
      </c>
      <c r="BV2306" s="493" t="n">
        <v>0</v>
      </c>
      <c r="BW2306" s="493" t="n">
        <v>0</v>
      </c>
    </row>
    <row r="2307">
      <c r="A2307" t="inlineStr">
        <is>
          <t>[C9D1] Angiotensin-II 길항제, 고혈압제 (C2) 혹은 이뇨제 복합제제</t>
        </is>
      </c>
      <c r="B2307" t="inlineStr">
        <is>
          <t>씨티씨바이오</t>
        </is>
      </c>
      <c r="C2307" t="inlineStr">
        <is>
          <t>로자인 플러스</t>
        </is>
      </c>
      <c r="D2307" t="inlineStr">
        <is>
          <t>씨티씨바이오</t>
        </is>
      </c>
      <c r="E2307" t="inlineStr">
        <is>
          <t>hydrochlorothiazide,  losartan potassium</t>
        </is>
      </c>
      <c r="F2307" t="inlineStr">
        <is>
          <t>병원</t>
        </is>
      </c>
      <c r="G2307" t="inlineStr">
        <is>
          <t>Generic</t>
        </is>
      </c>
      <c r="H2307" s="493" t="n">
        <v>2354.1</v>
      </c>
      <c r="I2307" s="493" t="n">
        <v>5590.5</v>
      </c>
      <c r="J2307" s="493" t="n">
        <v>1379.4</v>
      </c>
      <c r="K2307" s="493" t="n">
        <v>2084.4</v>
      </c>
      <c r="L2307" s="493" t="n">
        <v>2236.86</v>
      </c>
      <c r="M2307" s="493" t="n">
        <v>2658.3</v>
      </c>
      <c r="N2307" s="493" t="n">
        <v>2850.6</v>
      </c>
      <c r="O2307" s="493" t="n">
        <v>2905.6</v>
      </c>
      <c r="P2307" s="493" t="n">
        <v>3418.36</v>
      </c>
      <c r="Q2307" s="493" t="n">
        <v>2565</v>
      </c>
      <c r="R2307" s="493" t="n">
        <v>3117.9</v>
      </c>
      <c r="S2307" s="493" t="n">
        <v>0</v>
      </c>
      <c r="T2307" s="493" t="n">
        <v>0</v>
      </c>
      <c r="U2307" s="493" t="n">
        <v>0</v>
      </c>
      <c r="V2307" s="493" t="n">
        <v>0</v>
      </c>
      <c r="W2307" s="493" t="n">
        <v>0</v>
      </c>
      <c r="X2307" s="493" t="n">
        <v>0</v>
      </c>
      <c r="Y2307" s="493" t="n">
        <v>0</v>
      </c>
      <c r="Z2307" s="493" t="n">
        <v>0</v>
      </c>
      <c r="AA2307" s="493" t="n">
        <v>0</v>
      </c>
      <c r="AB2307" s="493" t="n">
        <v>0</v>
      </c>
      <c r="AC2307" s="493" t="n">
        <v>0</v>
      </c>
      <c r="AD2307" s="493" t="n">
        <v>0</v>
      </c>
      <c r="AE2307" s="493" t="n">
        <v>0</v>
      </c>
      <c r="AF2307" s="493" t="n">
        <v>0</v>
      </c>
      <c r="AG2307" s="493" t="n">
        <v>0</v>
      </c>
      <c r="AH2307" s="493" t="n">
        <v>2361.78</v>
      </c>
      <c r="AI2307" s="493" t="n">
        <v>0</v>
      </c>
      <c r="AJ2307" s="493" t="n">
        <v>3110.18</v>
      </c>
      <c r="AK2307" s="493" t="n">
        <v>72.20999999999999</v>
      </c>
      <c r="AL2307" s="493" t="n">
        <v>2119.99</v>
      </c>
      <c r="AM2307" s="493" t="n">
        <v>70.47</v>
      </c>
      <c r="AN2307" s="493" t="n">
        <v>188.21</v>
      </c>
      <c r="AO2307" s="493" t="n">
        <v>66.98999999999999</v>
      </c>
      <c r="AP2307" s="493" t="n">
        <v>83.52</v>
      </c>
      <c r="AQ2307" s="493" t="n">
        <v>0</v>
      </c>
      <c r="AR2307" s="493" t="n">
        <v>0</v>
      </c>
      <c r="AS2307" s="493" t="n">
        <v>0</v>
      </c>
      <c r="AT2307" s="493" t="n">
        <v>0</v>
      </c>
      <c r="AU2307" s="493" t="n">
        <v>0</v>
      </c>
      <c r="AV2307" s="493" t="n">
        <v>0</v>
      </c>
      <c r="AW2307" s="493" t="n">
        <v>0</v>
      </c>
      <c r="AX2307" s="493" t="n">
        <v>0</v>
      </c>
      <c r="AY2307" s="493" t="n">
        <v>0</v>
      </c>
      <c r="AZ2307" s="493" t="n">
        <v>0</v>
      </c>
      <c r="BA2307" s="493" t="n">
        <v>0</v>
      </c>
      <c r="BB2307" s="493" t="n">
        <v>0</v>
      </c>
      <c r="BC2307" s="493" t="n">
        <v>0</v>
      </c>
      <c r="BD2307" s="493" t="n">
        <v>0</v>
      </c>
      <c r="BE2307" s="493" t="n">
        <v>0</v>
      </c>
      <c r="BF2307" s="493" t="n">
        <v>0</v>
      </c>
      <c r="BG2307" s="493" t="n">
        <v>0</v>
      </c>
      <c r="BH2307" s="493" t="n">
        <v>0</v>
      </c>
      <c r="BI2307" s="493" t="n">
        <v>0</v>
      </c>
      <c r="BJ2307" s="493" t="n">
        <v>0</v>
      </c>
      <c r="BK2307" s="493" t="n">
        <v>0</v>
      </c>
      <c r="BL2307" s="493" t="n">
        <v>0</v>
      </c>
      <c r="BM2307" s="493" t="n">
        <v>0</v>
      </c>
      <c r="BN2307" s="493" t="n">
        <v>0</v>
      </c>
      <c r="BO2307" s="493" t="n">
        <v>0</v>
      </c>
      <c r="BP2307" s="493" t="n">
        <v>0</v>
      </c>
      <c r="BQ2307" s="493" t="n">
        <v>0</v>
      </c>
      <c r="BR2307" s="493" t="n">
        <v>0</v>
      </c>
      <c r="BS2307" s="493" t="n">
        <v>0</v>
      </c>
      <c r="BT2307" s="493" t="n">
        <v>0</v>
      </c>
      <c r="BU2307" s="493" t="n">
        <v>0</v>
      </c>
      <c r="BV2307" s="493" t="n">
        <v>0</v>
      </c>
      <c r="BW2307" s="493" t="n">
        <v>0</v>
      </c>
    </row>
    <row r="2308">
      <c r="A2308" t="inlineStr">
        <is>
          <t>[C9D1] Angiotensin-II 길항제, 고혈압제 (C2) 혹은 이뇨제 복합제제</t>
        </is>
      </c>
      <c r="B2308" t="inlineStr">
        <is>
          <t>씨티씨바이오</t>
        </is>
      </c>
      <c r="C2308" t="inlineStr">
        <is>
          <t>로자인 플러스</t>
        </is>
      </c>
      <c r="D2308" t="inlineStr">
        <is>
          <t>씨티씨바이오</t>
        </is>
      </c>
      <c r="E2308" t="inlineStr">
        <is>
          <t>hydrochlorothiazide,  losartan potassium</t>
        </is>
      </c>
      <c r="F2308" t="inlineStr">
        <is>
          <t>의원</t>
        </is>
      </c>
      <c r="G2308" t="inlineStr">
        <is>
          <t>Generic</t>
        </is>
      </c>
      <c r="H2308" s="493" t="n">
        <v>29719.42</v>
      </c>
      <c r="I2308" s="493" t="n">
        <v>34485.24</v>
      </c>
      <c r="J2308" s="493" t="n">
        <v>34183.47</v>
      </c>
      <c r="K2308" s="493" t="n">
        <v>29660.22</v>
      </c>
      <c r="L2308" s="493" t="n">
        <v>31271.11</v>
      </c>
      <c r="M2308" s="493" t="n">
        <v>36292.84</v>
      </c>
      <c r="N2308" s="493" t="n">
        <v>33801.2</v>
      </c>
      <c r="O2308" s="493" t="n">
        <v>33172.63</v>
      </c>
      <c r="P2308" s="493" t="n">
        <v>50024.18</v>
      </c>
      <c r="Q2308" s="493" t="n">
        <v>96393.98</v>
      </c>
      <c r="R2308" s="493" t="n">
        <v>92219.53999999999</v>
      </c>
      <c r="S2308" s="493" t="n">
        <v>2357.7</v>
      </c>
      <c r="T2308" s="493" t="n">
        <v>0</v>
      </c>
      <c r="U2308" s="493" t="n">
        <v>0</v>
      </c>
      <c r="V2308" s="493" t="n">
        <v>0</v>
      </c>
      <c r="W2308" s="493" t="n">
        <v>0</v>
      </c>
      <c r="X2308" s="493" t="n">
        <v>0</v>
      </c>
      <c r="Y2308" s="493" t="n">
        <v>2360.1</v>
      </c>
      <c r="Z2308" s="493" t="n">
        <v>3100</v>
      </c>
      <c r="AA2308" s="493" t="n">
        <v>2696</v>
      </c>
      <c r="AB2308" s="493" t="n">
        <v>2247.81</v>
      </c>
      <c r="AC2308" s="493" t="n">
        <v>3000</v>
      </c>
      <c r="AD2308" s="493" t="n">
        <v>4080</v>
      </c>
      <c r="AE2308" s="493" t="n">
        <v>2520</v>
      </c>
      <c r="AF2308" s="493" t="n">
        <v>4500</v>
      </c>
      <c r="AG2308" s="493" t="n">
        <v>3240</v>
      </c>
      <c r="AH2308" s="493" t="n">
        <v>4506.9</v>
      </c>
      <c r="AI2308" s="493" t="n">
        <v>3360</v>
      </c>
      <c r="AJ2308" s="493" t="n">
        <v>4668.6</v>
      </c>
      <c r="AK2308" s="493" t="n">
        <v>3416.3</v>
      </c>
      <c r="AL2308" s="493" t="n">
        <v>4200</v>
      </c>
      <c r="AM2308" s="493" t="n">
        <v>4530.2</v>
      </c>
      <c r="AN2308" s="493" t="n">
        <v>6081.2</v>
      </c>
      <c r="AO2308" s="493" t="n">
        <v>3520</v>
      </c>
      <c r="AP2308" s="493" t="n">
        <v>1360</v>
      </c>
      <c r="AQ2308" s="493" t="n">
        <v>0</v>
      </c>
      <c r="AR2308" s="493" t="n">
        <v>0</v>
      </c>
      <c r="AS2308" s="493" t="n">
        <v>0</v>
      </c>
      <c r="AT2308" s="493" t="n">
        <v>0</v>
      </c>
      <c r="AU2308" s="493" t="n">
        <v>0</v>
      </c>
      <c r="AV2308" s="493" t="n">
        <v>0</v>
      </c>
      <c r="AW2308" s="493" t="n">
        <v>0</v>
      </c>
      <c r="AX2308" s="493" t="n">
        <v>0</v>
      </c>
      <c r="AY2308" s="493" t="n">
        <v>0</v>
      </c>
      <c r="AZ2308" s="493" t="n">
        <v>0</v>
      </c>
      <c r="BA2308" s="493" t="n">
        <v>0</v>
      </c>
      <c r="BB2308" s="493" t="n">
        <v>0</v>
      </c>
      <c r="BC2308" s="493" t="n">
        <v>0</v>
      </c>
      <c r="BD2308" s="493" t="n">
        <v>0</v>
      </c>
      <c r="BE2308" s="493" t="n">
        <v>0</v>
      </c>
      <c r="BF2308" s="493" t="n">
        <v>0</v>
      </c>
      <c r="BG2308" s="493" t="n">
        <v>0</v>
      </c>
      <c r="BH2308" s="493" t="n">
        <v>0</v>
      </c>
      <c r="BI2308" s="493" t="n">
        <v>0</v>
      </c>
      <c r="BJ2308" s="493" t="n">
        <v>0</v>
      </c>
      <c r="BK2308" s="493" t="n">
        <v>0</v>
      </c>
      <c r="BL2308" s="493" t="n">
        <v>0</v>
      </c>
      <c r="BM2308" s="493" t="n">
        <v>0</v>
      </c>
      <c r="BN2308" s="493" t="n">
        <v>0</v>
      </c>
      <c r="BO2308" s="493" t="n">
        <v>0</v>
      </c>
      <c r="BP2308" s="493" t="n">
        <v>0</v>
      </c>
      <c r="BQ2308" s="493" t="n">
        <v>0</v>
      </c>
      <c r="BR2308" s="493" t="n">
        <v>0</v>
      </c>
      <c r="BS2308" s="493" t="n">
        <v>0</v>
      </c>
      <c r="BT2308" s="493" t="n">
        <v>0</v>
      </c>
      <c r="BU2308" s="493" t="n">
        <v>0</v>
      </c>
      <c r="BV2308" s="493" t="n">
        <v>0</v>
      </c>
      <c r="BW2308" s="493" t="n">
        <v>0</v>
      </c>
    </row>
    <row r="2309">
      <c r="A2309" t="inlineStr">
        <is>
          <t>[C9D1] Angiotensin-II 길항제, 고혈압제 (C2) 혹은 이뇨제 복합제제</t>
        </is>
      </c>
      <c r="B2309" t="inlineStr">
        <is>
          <t>씨티씨바이오</t>
        </is>
      </c>
      <c r="C2309" t="inlineStr">
        <is>
          <t>로자인 플러스</t>
        </is>
      </c>
      <c r="D2309" t="inlineStr">
        <is>
          <t>씨티씨바이오</t>
        </is>
      </c>
      <c r="E2309" t="inlineStr">
        <is>
          <t>hydrochlorothiazide,  losartan potassium</t>
        </is>
      </c>
      <c r="F2309" t="inlineStr">
        <is>
          <t>보건소</t>
        </is>
      </c>
      <c r="G2309" t="inlineStr">
        <is>
          <t>Generic</t>
        </is>
      </c>
      <c r="H2309" s="493" t="n">
        <v>0</v>
      </c>
      <c r="I2309" s="493" t="n">
        <v>3851.4</v>
      </c>
      <c r="J2309" s="493" t="n">
        <v>2003.4</v>
      </c>
      <c r="K2309" s="493" t="n">
        <v>2637.3</v>
      </c>
      <c r="L2309" s="493" t="n">
        <v>3291.3</v>
      </c>
      <c r="M2309" s="493" t="n">
        <v>4563</v>
      </c>
      <c r="N2309" s="493" t="n">
        <v>2049.6</v>
      </c>
      <c r="O2309" s="493" t="n">
        <v>3301.2</v>
      </c>
      <c r="P2309" s="493" t="n">
        <v>3227.1</v>
      </c>
      <c r="Q2309" s="493" t="n">
        <v>2618.36</v>
      </c>
      <c r="R2309" s="493" t="n">
        <v>2152.2</v>
      </c>
      <c r="S2309" s="493" t="n">
        <v>574.2</v>
      </c>
      <c r="T2309" s="493" t="n">
        <v>0</v>
      </c>
      <c r="U2309" s="493" t="n">
        <v>0</v>
      </c>
      <c r="V2309" s="493" t="n">
        <v>0</v>
      </c>
      <c r="W2309" s="493" t="n">
        <v>0</v>
      </c>
      <c r="X2309" s="493" t="n">
        <v>0</v>
      </c>
      <c r="Y2309" s="493" t="n">
        <v>0</v>
      </c>
      <c r="Z2309" s="493" t="n">
        <v>0</v>
      </c>
      <c r="AA2309" s="493" t="n">
        <v>0</v>
      </c>
      <c r="AB2309" s="493" t="n">
        <v>0</v>
      </c>
      <c r="AC2309" s="493" t="n">
        <v>0</v>
      </c>
      <c r="AD2309" s="493" t="n">
        <v>0</v>
      </c>
      <c r="AE2309" s="493" t="n">
        <v>0</v>
      </c>
      <c r="AF2309" s="493" t="n">
        <v>0</v>
      </c>
      <c r="AG2309" s="493" t="n">
        <v>0</v>
      </c>
      <c r="AH2309" s="493" t="n">
        <v>0</v>
      </c>
      <c r="AI2309" s="493" t="n">
        <v>0</v>
      </c>
      <c r="AJ2309" s="493" t="n">
        <v>0</v>
      </c>
      <c r="AK2309" s="493" t="n">
        <v>0</v>
      </c>
      <c r="AL2309" s="493" t="n">
        <v>0</v>
      </c>
      <c r="AM2309" s="493" t="n">
        <v>0</v>
      </c>
      <c r="AN2309" s="493" t="n">
        <v>0</v>
      </c>
      <c r="AO2309" s="493" t="n">
        <v>0</v>
      </c>
      <c r="AP2309" s="493" t="n">
        <v>0</v>
      </c>
      <c r="AQ2309" s="493" t="n">
        <v>0</v>
      </c>
      <c r="AR2309" s="493" t="n">
        <v>0</v>
      </c>
      <c r="AS2309" s="493" t="n">
        <v>0</v>
      </c>
      <c r="AT2309" s="493" t="n">
        <v>0</v>
      </c>
      <c r="AU2309" s="493" t="n">
        <v>0</v>
      </c>
      <c r="AV2309" s="493" t="n">
        <v>0</v>
      </c>
      <c r="AW2309" s="493" t="n">
        <v>0</v>
      </c>
      <c r="AX2309" s="493" t="n">
        <v>0</v>
      </c>
      <c r="AY2309" s="493" t="n">
        <v>0</v>
      </c>
      <c r="AZ2309" s="493" t="n">
        <v>0</v>
      </c>
      <c r="BA2309" s="493" t="n">
        <v>0</v>
      </c>
      <c r="BB2309" s="493" t="n">
        <v>0</v>
      </c>
      <c r="BC2309" s="493" t="n">
        <v>0</v>
      </c>
      <c r="BD2309" s="493" t="n">
        <v>0</v>
      </c>
      <c r="BE2309" s="493" t="n">
        <v>0</v>
      </c>
      <c r="BF2309" s="493" t="n">
        <v>0</v>
      </c>
      <c r="BG2309" s="493" t="n">
        <v>0</v>
      </c>
      <c r="BH2309" s="493" t="n">
        <v>0</v>
      </c>
      <c r="BI2309" s="493" t="n">
        <v>0</v>
      </c>
      <c r="BJ2309" s="493" t="n">
        <v>0</v>
      </c>
      <c r="BK2309" s="493" t="n">
        <v>0</v>
      </c>
      <c r="BL2309" s="493" t="n">
        <v>0</v>
      </c>
      <c r="BM2309" s="493" t="n">
        <v>0</v>
      </c>
      <c r="BN2309" s="493" t="n">
        <v>0</v>
      </c>
      <c r="BO2309" s="493" t="n">
        <v>0</v>
      </c>
      <c r="BP2309" s="493" t="n">
        <v>0</v>
      </c>
      <c r="BQ2309" s="493" t="n">
        <v>0</v>
      </c>
      <c r="BR2309" s="493" t="n">
        <v>0</v>
      </c>
      <c r="BS2309" s="493" t="n">
        <v>0</v>
      </c>
      <c r="BT2309" s="493" t="n">
        <v>0</v>
      </c>
      <c r="BU2309" s="493" t="n">
        <v>0</v>
      </c>
      <c r="BV2309" s="493" t="n">
        <v>0</v>
      </c>
      <c r="BW2309" s="493" t="n">
        <v>0</v>
      </c>
    </row>
    <row r="2310">
      <c r="A2310" t="inlineStr">
        <is>
          <t>[C9D1] Angiotensin-II 길항제, 고혈압제 (C2) 혹은 이뇨제 복합제제</t>
        </is>
      </c>
      <c r="B2310" t="inlineStr">
        <is>
          <t>씨티씨바이오</t>
        </is>
      </c>
      <c r="C2310" t="inlineStr">
        <is>
          <t>바레탄 플러스</t>
        </is>
      </c>
      <c r="D2310" t="inlineStr">
        <is>
          <t>씨티씨바이오</t>
        </is>
      </c>
      <c r="E2310" t="inlineStr">
        <is>
          <t>hydrochlorothiazide,  valsartan</t>
        </is>
      </c>
      <c r="F2310" t="inlineStr">
        <is>
          <t>종합병원</t>
        </is>
      </c>
      <c r="G2310" t="inlineStr">
        <is>
          <t>Generic</t>
        </is>
      </c>
      <c r="H2310" s="493" t="n">
        <v>6080</v>
      </c>
      <c r="I2310" s="493" t="n">
        <v>7523.86</v>
      </c>
      <c r="J2310" s="493" t="n">
        <v>9218.200000000001</v>
      </c>
      <c r="K2310" s="493" t="n">
        <v>5507.03</v>
      </c>
      <c r="L2310" s="493" t="n">
        <v>7368</v>
      </c>
      <c r="M2310" s="493" t="n">
        <v>9491.85</v>
      </c>
      <c r="N2310" s="493" t="n">
        <v>8093.66</v>
      </c>
      <c r="O2310" s="493" t="n">
        <v>8459.16</v>
      </c>
      <c r="P2310" s="493" t="n">
        <v>7373</v>
      </c>
      <c r="Q2310" s="493" t="n">
        <v>6932</v>
      </c>
      <c r="R2310" s="493" t="n">
        <v>7815.4</v>
      </c>
      <c r="S2310" s="493" t="n">
        <v>6924</v>
      </c>
      <c r="T2310" s="493" t="n">
        <v>7628</v>
      </c>
      <c r="U2310" s="493" t="n">
        <v>6700</v>
      </c>
      <c r="V2310" s="493" t="n">
        <v>6655.4</v>
      </c>
      <c r="W2310" s="493" t="n">
        <v>8108</v>
      </c>
      <c r="X2310" s="493" t="n">
        <v>5232</v>
      </c>
      <c r="Y2310" s="493" t="n">
        <v>8319.700000000001</v>
      </c>
      <c r="Z2310" s="493" t="n">
        <v>4434.54</v>
      </c>
      <c r="AA2310" s="493" t="n">
        <v>7279.6</v>
      </c>
      <c r="AB2310" s="493" t="n">
        <v>4696.68</v>
      </c>
      <c r="AC2310" s="493" t="n">
        <v>5651.11</v>
      </c>
      <c r="AD2310" s="493" t="n">
        <v>5136</v>
      </c>
      <c r="AE2310" s="493" t="n">
        <v>8050.6</v>
      </c>
      <c r="AF2310" s="493" t="n">
        <v>6447.02</v>
      </c>
      <c r="AG2310" s="493" t="n">
        <v>6733.6</v>
      </c>
      <c r="AH2310" s="493" t="n">
        <v>4021.02</v>
      </c>
      <c r="AI2310" s="493" t="n">
        <v>6517.4</v>
      </c>
      <c r="AJ2310" s="493" t="n">
        <v>5918.89</v>
      </c>
      <c r="AK2310" s="493" t="n">
        <v>6275.4</v>
      </c>
      <c r="AL2310" s="493" t="n">
        <v>4407.65</v>
      </c>
      <c r="AM2310" s="493" t="n">
        <v>9890.75</v>
      </c>
      <c r="AN2310" s="493" t="n">
        <v>3541.76</v>
      </c>
      <c r="AO2310" s="493" t="n">
        <v>6178.6</v>
      </c>
      <c r="AP2310" s="493" t="n">
        <v>3598.44</v>
      </c>
      <c r="AQ2310" s="493" t="n">
        <v>5948</v>
      </c>
      <c r="AR2310" s="493" t="n">
        <v>6702.2</v>
      </c>
      <c r="AS2310" s="493" t="n">
        <v>4171.84</v>
      </c>
      <c r="AT2310" s="493" t="n">
        <v>3436</v>
      </c>
      <c r="AU2310" s="493" t="n">
        <v>4200</v>
      </c>
      <c r="AV2310" s="493" t="n">
        <v>2720</v>
      </c>
      <c r="AW2310" s="493" t="n">
        <v>2607.4</v>
      </c>
      <c r="AX2310" s="493" t="n">
        <v>4603.1</v>
      </c>
      <c r="AY2310" s="493" t="n">
        <v>2519.4</v>
      </c>
      <c r="AZ2310" s="493" t="n">
        <v>3319.14</v>
      </c>
      <c r="BA2310" s="493" t="n">
        <v>4548.65</v>
      </c>
      <c r="BB2310" s="493" t="n">
        <v>2990.86</v>
      </c>
      <c r="BC2310" s="493" t="n">
        <v>3368.03</v>
      </c>
      <c r="BD2310" s="493" t="n">
        <v>4187.6</v>
      </c>
      <c r="BE2310" s="493" t="n">
        <v>2940</v>
      </c>
      <c r="BF2310" s="493" t="n">
        <v>2296</v>
      </c>
      <c r="BG2310" s="493" t="n">
        <v>4811.4</v>
      </c>
      <c r="BH2310" s="493" t="n">
        <v>2308.76</v>
      </c>
      <c r="BI2310" s="493" t="n">
        <v>2784</v>
      </c>
      <c r="BJ2310" s="493" t="n">
        <v>4079.9</v>
      </c>
      <c r="BK2310" s="493" t="n">
        <v>2280</v>
      </c>
      <c r="BL2310" s="493" t="n">
        <v>6151.14</v>
      </c>
      <c r="BM2310" s="493" t="n">
        <v>3718.3</v>
      </c>
      <c r="BN2310" s="493" t="n">
        <v>3365.5</v>
      </c>
      <c r="BO2310" s="493" t="n">
        <v>3540.4</v>
      </c>
      <c r="BP2310" s="493" t="n">
        <v>2838.6</v>
      </c>
      <c r="BQ2310" s="493" t="n">
        <v>1855.55</v>
      </c>
      <c r="BR2310" s="493" t="n">
        <v>3549.94</v>
      </c>
      <c r="BS2310" s="493" t="n">
        <v>2408.9</v>
      </c>
      <c r="BT2310" s="493" t="n">
        <v>1680</v>
      </c>
      <c r="BU2310" s="493" t="n">
        <v>2972</v>
      </c>
      <c r="BV2310" s="493" t="n">
        <v>2940.9</v>
      </c>
      <c r="BW2310" s="493" t="n">
        <v>1467.45</v>
      </c>
    </row>
    <row r="2311">
      <c r="A2311" t="inlineStr">
        <is>
          <t>[C9D1] Angiotensin-II 길항제, 고혈압제 (C2) 혹은 이뇨제 복합제제</t>
        </is>
      </c>
      <c r="B2311" t="inlineStr">
        <is>
          <t>씨티씨바이오</t>
        </is>
      </c>
      <c r="C2311" t="inlineStr">
        <is>
          <t>바레탄 플러스</t>
        </is>
      </c>
      <c r="D2311" t="inlineStr">
        <is>
          <t>씨티씨바이오</t>
        </is>
      </c>
      <c r="E2311" t="inlineStr">
        <is>
          <t>hydrochlorothiazide,  valsartan</t>
        </is>
      </c>
      <c r="F2311" t="inlineStr">
        <is>
          <t>병원</t>
        </is>
      </c>
      <c r="G2311" t="inlineStr">
        <is>
          <t>Generic</t>
        </is>
      </c>
      <c r="H2311" s="493" t="n">
        <v>1876.5</v>
      </c>
      <c r="I2311" s="493" t="n">
        <v>963</v>
      </c>
      <c r="J2311" s="493" t="n">
        <v>1037.7</v>
      </c>
      <c r="K2311" s="493" t="n">
        <v>240</v>
      </c>
      <c r="L2311" s="493" t="n">
        <v>1033.5</v>
      </c>
      <c r="M2311" s="493" t="n">
        <v>888</v>
      </c>
      <c r="N2311" s="493" t="n">
        <v>1319.4</v>
      </c>
      <c r="O2311" s="493" t="n">
        <v>679.2</v>
      </c>
      <c r="P2311" s="493" t="n">
        <v>240</v>
      </c>
      <c r="Q2311" s="493" t="n">
        <v>642</v>
      </c>
      <c r="R2311" s="493" t="n">
        <v>1060.8</v>
      </c>
      <c r="S2311" s="493" t="n">
        <v>281.55</v>
      </c>
      <c r="T2311" s="493" t="n">
        <v>99.59999999999999</v>
      </c>
      <c r="U2311" s="493" t="n">
        <v>639.75</v>
      </c>
      <c r="V2311" s="493" t="n">
        <v>1356.6</v>
      </c>
      <c r="W2311" s="493" t="n">
        <v>2380.2</v>
      </c>
      <c r="X2311" s="493" t="n">
        <v>460.95</v>
      </c>
      <c r="Y2311" s="493" t="n">
        <v>803.7</v>
      </c>
      <c r="Z2311" s="493" t="n">
        <v>179.1</v>
      </c>
      <c r="AA2311" s="493" t="n">
        <v>1641.6</v>
      </c>
      <c r="AB2311" s="493" t="n">
        <v>4655.12</v>
      </c>
      <c r="AC2311" s="493" t="n">
        <v>4267.4</v>
      </c>
      <c r="AD2311" s="493" t="n">
        <v>1436.4</v>
      </c>
      <c r="AE2311" s="493" t="n">
        <v>1116.6</v>
      </c>
      <c r="AF2311" s="493" t="n">
        <v>224</v>
      </c>
      <c r="AG2311" s="493" t="n">
        <v>645.2</v>
      </c>
      <c r="AH2311" s="493" t="n">
        <v>467.8</v>
      </c>
      <c r="AI2311" s="493" t="n">
        <v>523</v>
      </c>
      <c r="AJ2311" s="493" t="n">
        <v>295.3</v>
      </c>
      <c r="AK2311" s="493" t="n">
        <v>817.5</v>
      </c>
      <c r="AL2311" s="493" t="n">
        <v>0</v>
      </c>
      <c r="AM2311" s="493" t="n">
        <v>636</v>
      </c>
      <c r="AN2311" s="493" t="n">
        <v>620.1</v>
      </c>
      <c r="AO2311" s="493" t="n">
        <v>909.3</v>
      </c>
      <c r="AP2311" s="493" t="n">
        <v>0</v>
      </c>
      <c r="AQ2311" s="493" t="n">
        <v>597</v>
      </c>
      <c r="AR2311" s="493" t="n">
        <v>693</v>
      </c>
      <c r="AS2311" s="493" t="n">
        <v>816</v>
      </c>
      <c r="AT2311" s="493" t="n">
        <v>352.8</v>
      </c>
      <c r="AU2311" s="493" t="n">
        <v>1056.3</v>
      </c>
      <c r="AV2311" s="493" t="n">
        <v>479.7</v>
      </c>
      <c r="AW2311" s="493" t="n">
        <v>1181.4</v>
      </c>
      <c r="AX2311" s="493" t="n">
        <v>0</v>
      </c>
      <c r="AY2311" s="493" t="n">
        <v>585</v>
      </c>
      <c r="AZ2311" s="493" t="n">
        <v>359.1</v>
      </c>
      <c r="BA2311" s="493" t="n">
        <v>832.8</v>
      </c>
      <c r="BB2311" s="493" t="n">
        <v>240.6</v>
      </c>
      <c r="BC2311" s="493" t="n">
        <v>710.4</v>
      </c>
      <c r="BD2311" s="493" t="n">
        <v>1333.8</v>
      </c>
      <c r="BE2311" s="493" t="n">
        <v>603.6</v>
      </c>
      <c r="BF2311" s="493" t="n">
        <v>534.6</v>
      </c>
      <c r="BG2311" s="493" t="n">
        <v>957.3</v>
      </c>
      <c r="BH2311" s="493" t="n">
        <v>469.5</v>
      </c>
      <c r="BI2311" s="493" t="n">
        <v>1447.8</v>
      </c>
      <c r="BJ2311" s="493" t="n">
        <v>793.5</v>
      </c>
      <c r="BK2311" s="493" t="n">
        <v>1103.1</v>
      </c>
      <c r="BL2311" s="493" t="n">
        <v>895.8</v>
      </c>
      <c r="BM2311" s="493" t="n">
        <v>206.4</v>
      </c>
      <c r="BN2311" s="493" t="n">
        <v>537.3</v>
      </c>
      <c r="BO2311" s="493" t="n">
        <v>1449</v>
      </c>
      <c r="BP2311" s="493" t="n">
        <v>0</v>
      </c>
      <c r="BQ2311" s="493" t="n">
        <v>1800.26</v>
      </c>
      <c r="BR2311" s="493" t="n">
        <v>2573.1</v>
      </c>
      <c r="BS2311" s="493" t="n">
        <v>2773.56</v>
      </c>
      <c r="BT2311" s="493" t="n">
        <v>1581.8</v>
      </c>
      <c r="BU2311" s="493" t="n">
        <v>1856.5</v>
      </c>
      <c r="BV2311" s="493" t="n">
        <v>1163.7</v>
      </c>
      <c r="BW2311" s="493" t="n">
        <v>1874.17</v>
      </c>
    </row>
    <row r="2312">
      <c r="A2312" t="inlineStr">
        <is>
          <t>[C9D1] Angiotensin-II 길항제, 고혈압제 (C2) 혹은 이뇨제 복합제제</t>
        </is>
      </c>
      <c r="B2312" t="inlineStr">
        <is>
          <t>씨티씨바이오</t>
        </is>
      </c>
      <c r="C2312" t="inlineStr">
        <is>
          <t>바레탄 플러스</t>
        </is>
      </c>
      <c r="D2312" t="inlineStr">
        <is>
          <t>씨티씨바이오</t>
        </is>
      </c>
      <c r="E2312" t="inlineStr">
        <is>
          <t>hydrochlorothiazide,  valsartan</t>
        </is>
      </c>
      <c r="F2312" t="inlineStr">
        <is>
          <t>의원</t>
        </is>
      </c>
      <c r="G2312" t="inlineStr">
        <is>
          <t>Generic</t>
        </is>
      </c>
      <c r="H2312" s="493" t="n">
        <v>23620.98</v>
      </c>
      <c r="I2312" s="493" t="n">
        <v>23373.29</v>
      </c>
      <c r="J2312" s="493" t="n">
        <v>26191.35</v>
      </c>
      <c r="K2312" s="493" t="n">
        <v>23746.82</v>
      </c>
      <c r="L2312" s="493" t="n">
        <v>24651.14</v>
      </c>
      <c r="M2312" s="493" t="n">
        <v>21340.91</v>
      </c>
      <c r="N2312" s="493" t="n">
        <v>24006.36</v>
      </c>
      <c r="O2312" s="493" t="n">
        <v>20501.66</v>
      </c>
      <c r="P2312" s="493" t="n">
        <v>23346.68</v>
      </c>
      <c r="Q2312" s="493" t="n">
        <v>24791.52</v>
      </c>
      <c r="R2312" s="493" t="n">
        <v>30253.14</v>
      </c>
      <c r="S2312" s="493" t="n">
        <v>33162.72</v>
      </c>
      <c r="T2312" s="493" t="n">
        <v>35711.54</v>
      </c>
      <c r="U2312" s="493" t="n">
        <v>28193.41</v>
      </c>
      <c r="V2312" s="493" t="n">
        <v>34831.39</v>
      </c>
      <c r="W2312" s="493" t="n">
        <v>28694.74</v>
      </c>
      <c r="X2312" s="493" t="n">
        <v>30703.36</v>
      </c>
      <c r="Y2312" s="493" t="n">
        <v>28513.17</v>
      </c>
      <c r="Z2312" s="493" t="n">
        <v>34631.28</v>
      </c>
      <c r="AA2312" s="493" t="n">
        <v>31344.86</v>
      </c>
      <c r="AB2312" s="493" t="n">
        <v>25040.82</v>
      </c>
      <c r="AC2312" s="493" t="n">
        <v>30462.41</v>
      </c>
      <c r="AD2312" s="493" t="n">
        <v>28733</v>
      </c>
      <c r="AE2312" s="493" t="n">
        <v>28479.65</v>
      </c>
      <c r="AF2312" s="493" t="n">
        <v>27601.06</v>
      </c>
      <c r="AG2312" s="493" t="n">
        <v>27321.55</v>
      </c>
      <c r="AH2312" s="493" t="n">
        <v>30327.57</v>
      </c>
      <c r="AI2312" s="493" t="n">
        <v>28017</v>
      </c>
      <c r="AJ2312" s="493" t="n">
        <v>27261.54</v>
      </c>
      <c r="AK2312" s="493" t="n">
        <v>27100.82</v>
      </c>
      <c r="AL2312" s="493" t="n">
        <v>29965.58</v>
      </c>
      <c r="AM2312" s="493" t="n">
        <v>29795.98</v>
      </c>
      <c r="AN2312" s="493" t="n">
        <v>21180.38</v>
      </c>
      <c r="AO2312" s="493" t="n">
        <v>24914.19</v>
      </c>
      <c r="AP2312" s="493" t="n">
        <v>20751.08</v>
      </c>
      <c r="AQ2312" s="493" t="n">
        <v>18291.96</v>
      </c>
      <c r="AR2312" s="493" t="n">
        <v>22895.82</v>
      </c>
      <c r="AS2312" s="493" t="n">
        <v>18841.2</v>
      </c>
      <c r="AT2312" s="493" t="n">
        <v>18904.64</v>
      </c>
      <c r="AU2312" s="493" t="n">
        <v>18195.4</v>
      </c>
      <c r="AV2312" s="493" t="n">
        <v>24271.72</v>
      </c>
      <c r="AW2312" s="493" t="n">
        <v>20615.76</v>
      </c>
      <c r="AX2312" s="493" t="n">
        <v>27341.6</v>
      </c>
      <c r="AY2312" s="493" t="n">
        <v>25579.09</v>
      </c>
      <c r="AZ2312" s="493" t="n">
        <v>38009.3</v>
      </c>
      <c r="BA2312" s="493" t="n">
        <v>38664.35</v>
      </c>
      <c r="BB2312" s="493" t="n">
        <v>43015.26</v>
      </c>
      <c r="BC2312" s="493" t="n">
        <v>36708.31</v>
      </c>
      <c r="BD2312" s="493" t="n">
        <v>43116.11</v>
      </c>
      <c r="BE2312" s="493" t="n">
        <v>38344.09</v>
      </c>
      <c r="BF2312" s="493" t="n">
        <v>35750.74</v>
      </c>
      <c r="BG2312" s="493" t="n">
        <v>44263.6</v>
      </c>
      <c r="BH2312" s="493" t="n">
        <v>42978.39</v>
      </c>
      <c r="BI2312" s="493" t="n">
        <v>42740.42</v>
      </c>
      <c r="BJ2312" s="493" t="n">
        <v>50128.76</v>
      </c>
      <c r="BK2312" s="493" t="n">
        <v>48920.93</v>
      </c>
      <c r="BL2312" s="493" t="n">
        <v>71398.25999999999</v>
      </c>
      <c r="BM2312" s="493" t="n">
        <v>72921.75999999999</v>
      </c>
      <c r="BN2312" s="493" t="n">
        <v>61706.41</v>
      </c>
      <c r="BO2312" s="493" t="n">
        <v>72563.48</v>
      </c>
      <c r="BP2312" s="493" t="n">
        <v>64473.68</v>
      </c>
      <c r="BQ2312" s="493" t="n">
        <v>61385.98</v>
      </c>
      <c r="BR2312" s="493" t="n">
        <v>75721.55</v>
      </c>
      <c r="BS2312" s="493" t="n">
        <v>71790.11</v>
      </c>
      <c r="BT2312" s="493" t="n">
        <v>69896.32000000001</v>
      </c>
      <c r="BU2312" s="493" t="n">
        <v>70625.94</v>
      </c>
      <c r="BV2312" s="493" t="n">
        <v>75932.36</v>
      </c>
      <c r="BW2312" s="493" t="n">
        <v>79634.09</v>
      </c>
    </row>
    <row r="2313">
      <c r="A2313" t="inlineStr">
        <is>
          <t>[C9D1] Angiotensin-II 길항제, 고혈압제 (C2) 혹은 이뇨제 복합제제</t>
        </is>
      </c>
      <c r="B2313" t="inlineStr">
        <is>
          <t>씨티씨바이오</t>
        </is>
      </c>
      <c r="C2313" t="inlineStr">
        <is>
          <t>바레탄 플러스</t>
        </is>
      </c>
      <c r="D2313" t="inlineStr">
        <is>
          <t>씨티씨바이오</t>
        </is>
      </c>
      <c r="E2313" t="inlineStr">
        <is>
          <t>hydrochlorothiazide,  valsartan</t>
        </is>
      </c>
      <c r="F2313" t="inlineStr">
        <is>
          <t>보건소</t>
        </is>
      </c>
      <c r="G2313" t="inlineStr">
        <is>
          <t>Generic</t>
        </is>
      </c>
      <c r="H2313" s="493" t="n">
        <v>3820.2</v>
      </c>
      <c r="I2313" s="493" t="n">
        <v>3492.3</v>
      </c>
      <c r="J2313" s="493" t="n">
        <v>5346.18</v>
      </c>
      <c r="K2313" s="493" t="n">
        <v>4921.6</v>
      </c>
      <c r="L2313" s="493" t="n">
        <v>5029.2</v>
      </c>
      <c r="M2313" s="493" t="n">
        <v>4023.9</v>
      </c>
      <c r="N2313" s="493" t="n">
        <v>4398.6</v>
      </c>
      <c r="O2313" s="493" t="n">
        <v>3386.7</v>
      </c>
      <c r="P2313" s="493" t="n">
        <v>4657.65</v>
      </c>
      <c r="Q2313" s="493" t="n">
        <v>3207.3</v>
      </c>
      <c r="R2313" s="493" t="n">
        <v>4704.42</v>
      </c>
      <c r="S2313" s="493" t="n">
        <v>9053.549999999999</v>
      </c>
      <c r="T2313" s="493" t="n">
        <v>5712.15</v>
      </c>
      <c r="U2313" s="493" t="n">
        <v>3655.05</v>
      </c>
      <c r="V2313" s="493" t="n">
        <v>8391</v>
      </c>
      <c r="W2313" s="493" t="n">
        <v>6135</v>
      </c>
      <c r="X2313" s="493" t="n">
        <v>8820.75</v>
      </c>
      <c r="Y2313" s="493" t="n">
        <v>9717.15</v>
      </c>
      <c r="Z2313" s="493" t="n">
        <v>6523.5</v>
      </c>
      <c r="AA2313" s="493" t="n">
        <v>8184.45</v>
      </c>
      <c r="AB2313" s="493" t="n">
        <v>9480.9</v>
      </c>
      <c r="AC2313" s="493" t="n">
        <v>7085.5</v>
      </c>
      <c r="AD2313" s="493" t="n">
        <v>6159.6</v>
      </c>
      <c r="AE2313" s="493" t="n">
        <v>6680.4</v>
      </c>
      <c r="AF2313" s="493" t="n">
        <v>5512.8</v>
      </c>
      <c r="AG2313" s="493" t="n">
        <v>4621.71</v>
      </c>
      <c r="AH2313" s="493" t="n">
        <v>5755.8</v>
      </c>
      <c r="AI2313" s="493" t="n">
        <v>4601.6</v>
      </c>
      <c r="AJ2313" s="493" t="n">
        <v>4336.8</v>
      </c>
      <c r="AK2313" s="493" t="n">
        <v>5442</v>
      </c>
      <c r="AL2313" s="493" t="n">
        <v>5289.3</v>
      </c>
      <c r="AM2313" s="493" t="n">
        <v>3439.05</v>
      </c>
      <c r="AN2313" s="493" t="n">
        <v>3610.5</v>
      </c>
      <c r="AO2313" s="493" t="n">
        <v>4647.18</v>
      </c>
      <c r="AP2313" s="493" t="n">
        <v>3519.6</v>
      </c>
      <c r="AQ2313" s="493" t="n">
        <v>3794.1</v>
      </c>
      <c r="AR2313" s="493" t="n">
        <v>5857.2</v>
      </c>
      <c r="AS2313" s="493" t="n">
        <v>4415.7</v>
      </c>
      <c r="AT2313" s="493" t="n">
        <v>3902.5</v>
      </c>
      <c r="AU2313" s="493" t="n">
        <v>2613.3</v>
      </c>
      <c r="AV2313" s="493" t="n">
        <v>2750.55</v>
      </c>
      <c r="AW2313" s="493" t="n">
        <v>4326.3</v>
      </c>
      <c r="AX2313" s="493" t="n">
        <v>4742.4</v>
      </c>
      <c r="AY2313" s="493" t="n">
        <v>3365.55</v>
      </c>
      <c r="AZ2313" s="493" t="n">
        <v>4423.6</v>
      </c>
      <c r="BA2313" s="493" t="n">
        <v>6093.3</v>
      </c>
      <c r="BB2313" s="493" t="n">
        <v>2094.3</v>
      </c>
      <c r="BC2313" s="493" t="n">
        <v>6164.4</v>
      </c>
      <c r="BD2313" s="493" t="n">
        <v>6088.2</v>
      </c>
      <c r="BE2313" s="493" t="n">
        <v>3215.7</v>
      </c>
      <c r="BF2313" s="493" t="n">
        <v>4104.9</v>
      </c>
      <c r="BG2313" s="493" t="n">
        <v>6033.66</v>
      </c>
      <c r="BH2313" s="493" t="n">
        <v>2489.7</v>
      </c>
      <c r="BI2313" s="493" t="n">
        <v>4078.56</v>
      </c>
      <c r="BJ2313" s="493" t="n">
        <v>4009.2</v>
      </c>
      <c r="BK2313" s="493" t="n">
        <v>2952</v>
      </c>
      <c r="BL2313" s="493" t="n">
        <v>4522.5</v>
      </c>
      <c r="BM2313" s="493" t="n">
        <v>4958.55</v>
      </c>
      <c r="BN2313" s="493" t="n">
        <v>2261.95</v>
      </c>
      <c r="BO2313" s="493" t="n">
        <v>2859.3</v>
      </c>
      <c r="BP2313" s="493" t="n">
        <v>5086.8</v>
      </c>
      <c r="BQ2313" s="493" t="n">
        <v>1910.95</v>
      </c>
      <c r="BR2313" s="493" t="n">
        <v>3690</v>
      </c>
      <c r="BS2313" s="493" t="n">
        <v>4884.6</v>
      </c>
      <c r="BT2313" s="493" t="n">
        <v>2089.85</v>
      </c>
      <c r="BU2313" s="493" t="n">
        <v>2265.6</v>
      </c>
      <c r="BV2313" s="493" t="n">
        <v>4309.5</v>
      </c>
      <c r="BW2313" s="493" t="n">
        <v>1296.3</v>
      </c>
    </row>
    <row r="2314">
      <c r="A2314" t="inlineStr">
        <is>
          <t>[C9D1] Angiotensin-II 길항제, 고혈압제 (C2) 혹은 이뇨제 복합제제</t>
        </is>
      </c>
      <c r="B2314" t="inlineStr">
        <is>
          <t>씨티씨바이오</t>
        </is>
      </c>
      <c r="C2314" t="inlineStr">
        <is>
          <t>바레탄 플러스</t>
        </is>
      </c>
      <c r="D2314" t="inlineStr">
        <is>
          <t>씨티씨바이오</t>
        </is>
      </c>
      <c r="E2314" t="inlineStr">
        <is>
          <t>hydrochlorothiazide,  valsartan</t>
        </is>
      </c>
      <c r="F2314" t="inlineStr">
        <is>
          <t>기타(치과의원, 치과병원 등)</t>
        </is>
      </c>
      <c r="G2314" t="inlineStr">
        <is>
          <t>Generic</t>
        </is>
      </c>
      <c r="H2314" s="493" t="n">
        <v>0</v>
      </c>
      <c r="I2314" s="493" t="n">
        <v>0</v>
      </c>
      <c r="J2314" s="493" t="n">
        <v>0</v>
      </c>
      <c r="K2314" s="493" t="n">
        <v>0</v>
      </c>
      <c r="L2314" s="493" t="n">
        <v>0</v>
      </c>
      <c r="M2314" s="493" t="n">
        <v>0</v>
      </c>
      <c r="N2314" s="493" t="n">
        <v>0</v>
      </c>
      <c r="O2314" s="493" t="n">
        <v>0</v>
      </c>
      <c r="P2314" s="493" t="n">
        <v>0</v>
      </c>
      <c r="Q2314" s="493" t="n">
        <v>0</v>
      </c>
      <c r="R2314" s="493" t="n">
        <v>0</v>
      </c>
      <c r="S2314" s="493" t="n">
        <v>0</v>
      </c>
      <c r="T2314" s="493" t="n">
        <v>0</v>
      </c>
      <c r="U2314" s="493" t="n">
        <v>0</v>
      </c>
      <c r="V2314" s="493" t="n">
        <v>0</v>
      </c>
      <c r="W2314" s="493" t="n">
        <v>0</v>
      </c>
      <c r="X2314" s="493" t="n">
        <v>0</v>
      </c>
      <c r="Y2314" s="493" t="n">
        <v>0</v>
      </c>
      <c r="Z2314" s="493" t="n">
        <v>0</v>
      </c>
      <c r="AA2314" s="493" t="n">
        <v>0</v>
      </c>
      <c r="AB2314" s="493" t="n">
        <v>0</v>
      </c>
      <c r="AC2314" s="493" t="n">
        <v>0</v>
      </c>
      <c r="AD2314" s="493" t="n">
        <v>0</v>
      </c>
      <c r="AE2314" s="493" t="n">
        <v>0</v>
      </c>
      <c r="AF2314" s="493" t="n">
        <v>0</v>
      </c>
      <c r="AG2314" s="493" t="n">
        <v>0</v>
      </c>
      <c r="AH2314" s="493" t="n">
        <v>0</v>
      </c>
      <c r="AI2314" s="493" t="n">
        <v>0</v>
      </c>
      <c r="AJ2314" s="493" t="n">
        <v>0</v>
      </c>
      <c r="AK2314" s="493" t="n">
        <v>0</v>
      </c>
      <c r="AL2314" s="493" t="n">
        <v>0</v>
      </c>
      <c r="AM2314" s="493" t="n">
        <v>149.7</v>
      </c>
      <c r="AN2314" s="493" t="n">
        <v>0</v>
      </c>
      <c r="AO2314" s="493" t="n">
        <v>0</v>
      </c>
      <c r="AP2314" s="493" t="n">
        <v>0</v>
      </c>
      <c r="AQ2314" s="493" t="n">
        <v>0</v>
      </c>
      <c r="AR2314" s="493" t="n">
        <v>0</v>
      </c>
      <c r="AS2314" s="493" t="n">
        <v>0</v>
      </c>
      <c r="AT2314" s="493" t="n">
        <v>0</v>
      </c>
      <c r="AU2314" s="493" t="n">
        <v>0</v>
      </c>
      <c r="AV2314" s="493" t="n">
        <v>0</v>
      </c>
      <c r="AW2314" s="493" t="n">
        <v>0</v>
      </c>
      <c r="AX2314" s="493" t="n">
        <v>0</v>
      </c>
      <c r="AY2314" s="493" t="n">
        <v>0</v>
      </c>
      <c r="AZ2314" s="493" t="n">
        <v>0</v>
      </c>
      <c r="BA2314" s="493" t="n">
        <v>0</v>
      </c>
      <c r="BB2314" s="493" t="n">
        <v>0</v>
      </c>
      <c r="BC2314" s="493" t="n">
        <v>0</v>
      </c>
      <c r="BD2314" s="493" t="n">
        <v>0</v>
      </c>
      <c r="BE2314" s="493" t="n">
        <v>0</v>
      </c>
      <c r="BF2314" s="493" t="n">
        <v>0</v>
      </c>
      <c r="BG2314" s="493" t="n">
        <v>0</v>
      </c>
      <c r="BH2314" s="493" t="n">
        <v>0</v>
      </c>
      <c r="BI2314" s="493" t="n">
        <v>0</v>
      </c>
      <c r="BJ2314" s="493" t="n">
        <v>0</v>
      </c>
      <c r="BK2314" s="493" t="n">
        <v>0</v>
      </c>
      <c r="BL2314" s="493" t="n">
        <v>0</v>
      </c>
      <c r="BM2314" s="493" t="n">
        <v>0</v>
      </c>
      <c r="BN2314" s="493" t="n">
        <v>0</v>
      </c>
      <c r="BO2314" s="493" t="n">
        <v>0</v>
      </c>
      <c r="BP2314" s="493" t="n">
        <v>0</v>
      </c>
      <c r="BQ2314" s="493" t="n">
        <v>0</v>
      </c>
      <c r="BR2314" s="493" t="n">
        <v>0</v>
      </c>
      <c r="BS2314" s="493" t="n">
        <v>0</v>
      </c>
      <c r="BT2314" s="493" t="n">
        <v>0</v>
      </c>
      <c r="BU2314" s="493" t="n">
        <v>0</v>
      </c>
      <c r="BV2314" s="493" t="n">
        <v>0</v>
      </c>
      <c r="BW2314" s="493" t="n">
        <v>0</v>
      </c>
    </row>
    <row r="2315">
      <c r="A2315" t="inlineStr">
        <is>
          <t>[C9D1] Angiotensin-II 길항제, 고혈압제 (C2) 혹은 이뇨제 복합제제</t>
        </is>
      </c>
      <c r="B2315" t="inlineStr">
        <is>
          <t>아리제약</t>
        </is>
      </c>
      <c r="C2315" t="inlineStr">
        <is>
          <t>텔로지드 플러스</t>
        </is>
      </c>
      <c r="D2315" t="inlineStr">
        <is>
          <t>아리제약</t>
        </is>
      </c>
      <c r="E2315" t="inlineStr">
        <is>
          <t>hydrochlorothiazide,  telmisartan</t>
        </is>
      </c>
      <c r="F2315" t="inlineStr">
        <is>
          <t>의원</t>
        </is>
      </c>
      <c r="G2315" t="inlineStr">
        <is>
          <t>Generic</t>
        </is>
      </c>
      <c r="H2315" s="493" t="n">
        <v>0</v>
      </c>
      <c r="I2315" s="493" t="n">
        <v>0</v>
      </c>
      <c r="J2315" s="493" t="n">
        <v>0</v>
      </c>
      <c r="K2315" s="493" t="n">
        <v>0</v>
      </c>
      <c r="L2315" s="493" t="n">
        <v>0</v>
      </c>
      <c r="M2315" s="493" t="n">
        <v>0</v>
      </c>
      <c r="N2315" s="493" t="n">
        <v>0</v>
      </c>
      <c r="O2315" s="493" t="n">
        <v>0</v>
      </c>
      <c r="P2315" s="493" t="n">
        <v>0</v>
      </c>
      <c r="Q2315" s="493" t="n">
        <v>0</v>
      </c>
      <c r="R2315" s="493" t="n">
        <v>0</v>
      </c>
      <c r="S2315" s="493" t="n">
        <v>0</v>
      </c>
      <c r="T2315" s="493" t="n">
        <v>0</v>
      </c>
      <c r="U2315" s="493" t="n">
        <v>5738.4</v>
      </c>
      <c r="V2315" s="493" t="n">
        <v>2341.2</v>
      </c>
      <c r="W2315" s="493" t="n">
        <v>4626</v>
      </c>
      <c r="X2315" s="493" t="n">
        <v>3703.2</v>
      </c>
      <c r="Y2315" s="493" t="n">
        <v>3543.1</v>
      </c>
      <c r="Z2315" s="493" t="n">
        <v>2976</v>
      </c>
      <c r="AA2315" s="493" t="n">
        <v>4298.4</v>
      </c>
      <c r="AB2315" s="493" t="n">
        <v>2620.8</v>
      </c>
      <c r="AC2315" s="493" t="n">
        <v>4941</v>
      </c>
      <c r="AD2315" s="493" t="n">
        <v>3118.2</v>
      </c>
      <c r="AE2315" s="493" t="n">
        <v>4917.6</v>
      </c>
      <c r="AF2315" s="493" t="n">
        <v>3572.4</v>
      </c>
      <c r="AG2315" s="493" t="n">
        <v>4113.6</v>
      </c>
      <c r="AH2315" s="493" t="n">
        <v>2220</v>
      </c>
      <c r="AI2315" s="493" t="n">
        <v>4422.3</v>
      </c>
      <c r="AJ2315" s="493" t="n">
        <v>2493.9</v>
      </c>
      <c r="AK2315" s="493" t="n">
        <v>3559.5</v>
      </c>
      <c r="AL2315" s="493" t="n">
        <v>0</v>
      </c>
      <c r="AM2315" s="493" t="n">
        <v>0</v>
      </c>
      <c r="AN2315" s="493" t="n">
        <v>0</v>
      </c>
      <c r="AO2315" s="493" t="n">
        <v>0</v>
      </c>
      <c r="AP2315" s="493" t="n">
        <v>0</v>
      </c>
      <c r="AQ2315" s="493" t="n">
        <v>0</v>
      </c>
      <c r="AR2315" s="493" t="n">
        <v>0</v>
      </c>
      <c r="AS2315" s="493" t="n">
        <v>0</v>
      </c>
      <c r="AT2315" s="493" t="n">
        <v>0</v>
      </c>
      <c r="AU2315" s="493" t="n">
        <v>0</v>
      </c>
      <c r="AV2315" s="493" t="n">
        <v>0</v>
      </c>
      <c r="AW2315" s="493" t="n">
        <v>0</v>
      </c>
      <c r="AX2315" s="493" t="n">
        <v>0</v>
      </c>
      <c r="AY2315" s="493" t="n">
        <v>0</v>
      </c>
      <c r="AZ2315" s="493" t="n">
        <v>0</v>
      </c>
      <c r="BA2315" s="493" t="n">
        <v>0</v>
      </c>
      <c r="BB2315" s="493" t="n">
        <v>0</v>
      </c>
      <c r="BC2315" s="493" t="n">
        <v>0</v>
      </c>
      <c r="BD2315" s="493" t="n">
        <v>0</v>
      </c>
      <c r="BE2315" s="493" t="n">
        <v>0</v>
      </c>
      <c r="BF2315" s="493" t="n">
        <v>0</v>
      </c>
      <c r="BG2315" s="493" t="n">
        <v>0</v>
      </c>
      <c r="BH2315" s="493" t="n">
        <v>0</v>
      </c>
      <c r="BI2315" s="493" t="n">
        <v>0</v>
      </c>
      <c r="BJ2315" s="493" t="n">
        <v>0</v>
      </c>
      <c r="BK2315" s="493" t="n">
        <v>0</v>
      </c>
      <c r="BL2315" s="493" t="n">
        <v>0</v>
      </c>
      <c r="BM2315" s="493" t="n">
        <v>0</v>
      </c>
      <c r="BN2315" s="493" t="n">
        <v>0</v>
      </c>
      <c r="BO2315" s="493" t="n">
        <v>0</v>
      </c>
      <c r="BP2315" s="493" t="n">
        <v>0</v>
      </c>
      <c r="BQ2315" s="493" t="n">
        <v>0</v>
      </c>
      <c r="BR2315" s="493" t="n">
        <v>0</v>
      </c>
      <c r="BS2315" s="493" t="n">
        <v>0</v>
      </c>
      <c r="BT2315" s="493" t="n">
        <v>0</v>
      </c>
      <c r="BU2315" s="493" t="n">
        <v>0</v>
      </c>
      <c r="BV2315" s="493" t="n">
        <v>0</v>
      </c>
      <c r="BW2315" s="493" t="n">
        <v>0</v>
      </c>
    </row>
    <row r="2316">
      <c r="A2316" t="inlineStr">
        <is>
          <t>[C9D1] Angiotensin-II 길항제, 고혈압제 (C2) 혹은 이뇨제 복합제제</t>
        </is>
      </c>
      <c r="B2316" t="inlineStr">
        <is>
          <t>아주약품</t>
        </is>
      </c>
      <c r="C2316" t="inlineStr">
        <is>
          <t>듀오살탄</t>
        </is>
      </c>
      <c r="D2316" t="inlineStr">
        <is>
          <t>아주약품</t>
        </is>
      </c>
      <c r="E2316" t="inlineStr">
        <is>
          <t>hydrochlorothiazide,  valsartan</t>
        </is>
      </c>
      <c r="F2316" t="inlineStr">
        <is>
          <t>상급종합병원</t>
        </is>
      </c>
      <c r="G2316" t="inlineStr">
        <is>
          <t>Generic</t>
        </is>
      </c>
      <c r="H2316" s="493" t="n">
        <v>0</v>
      </c>
      <c r="I2316" s="493" t="n">
        <v>0</v>
      </c>
      <c r="J2316" s="493" t="n">
        <v>0</v>
      </c>
      <c r="K2316" s="493" t="n">
        <v>0</v>
      </c>
      <c r="L2316" s="493" t="n">
        <v>0</v>
      </c>
      <c r="M2316" s="493" t="n">
        <v>0</v>
      </c>
      <c r="N2316" s="493" t="n">
        <v>0</v>
      </c>
      <c r="O2316" s="493" t="n">
        <v>0</v>
      </c>
      <c r="P2316" s="493" t="n">
        <v>0</v>
      </c>
      <c r="Q2316" s="493" t="n">
        <v>0</v>
      </c>
      <c r="R2316" s="493" t="n">
        <v>0</v>
      </c>
      <c r="S2316" s="493" t="n">
        <v>0</v>
      </c>
      <c r="T2316" s="493" t="n">
        <v>0</v>
      </c>
      <c r="U2316" s="493" t="n">
        <v>0</v>
      </c>
      <c r="V2316" s="493" t="n">
        <v>0</v>
      </c>
      <c r="W2316" s="493" t="n">
        <v>0</v>
      </c>
      <c r="X2316" s="493" t="n">
        <v>0</v>
      </c>
      <c r="Y2316" s="493" t="n">
        <v>0</v>
      </c>
      <c r="Z2316" s="493" t="n">
        <v>0</v>
      </c>
      <c r="AA2316" s="493" t="n">
        <v>0</v>
      </c>
      <c r="AB2316" s="493" t="n">
        <v>0</v>
      </c>
      <c r="AC2316" s="493" t="n">
        <v>0</v>
      </c>
      <c r="AD2316" s="493" t="n">
        <v>0</v>
      </c>
      <c r="AE2316" s="493" t="n">
        <v>0</v>
      </c>
      <c r="AF2316" s="493" t="n">
        <v>0</v>
      </c>
      <c r="AG2316" s="493" t="n">
        <v>0</v>
      </c>
      <c r="AH2316" s="493" t="n">
        <v>0</v>
      </c>
      <c r="AI2316" s="493" t="n">
        <v>0</v>
      </c>
      <c r="AJ2316" s="493" t="n">
        <v>0</v>
      </c>
      <c r="AK2316" s="493" t="n">
        <v>0</v>
      </c>
      <c r="AL2316" s="493" t="n">
        <v>0</v>
      </c>
      <c r="AM2316" s="493" t="n">
        <v>0</v>
      </c>
      <c r="AN2316" s="493" t="n">
        <v>0</v>
      </c>
      <c r="AO2316" s="493" t="n">
        <v>0</v>
      </c>
      <c r="AP2316" s="493" t="n">
        <v>0</v>
      </c>
      <c r="AQ2316" s="493" t="n">
        <v>0</v>
      </c>
      <c r="AR2316" s="493" t="n">
        <v>2221.8</v>
      </c>
      <c r="AS2316" s="493" t="n">
        <v>1109.14</v>
      </c>
      <c r="AT2316" s="493" t="n">
        <v>2772.33</v>
      </c>
      <c r="AU2316" s="493" t="n">
        <v>4348.96</v>
      </c>
      <c r="AV2316" s="493" t="n">
        <v>3699.85</v>
      </c>
      <c r="AW2316" s="493" t="n">
        <v>5530.06</v>
      </c>
      <c r="AX2316" s="493" t="n">
        <v>5621.64</v>
      </c>
      <c r="AY2316" s="493" t="n">
        <v>5893</v>
      </c>
      <c r="AZ2316" s="493" t="n">
        <v>2577.58</v>
      </c>
      <c r="BA2316" s="493" t="n">
        <v>4147.03</v>
      </c>
      <c r="BB2316" s="493" t="n">
        <v>12549.44</v>
      </c>
      <c r="BC2316" s="493" t="n">
        <v>19178.46</v>
      </c>
      <c r="BD2316" s="493" t="n">
        <v>8773.07</v>
      </c>
      <c r="BE2316" s="493" t="n">
        <v>5144.79</v>
      </c>
      <c r="BF2316" s="493" t="n">
        <v>12546.93</v>
      </c>
      <c r="BG2316" s="493" t="n">
        <v>11786.23</v>
      </c>
      <c r="BH2316" s="493" t="n">
        <v>8806.48</v>
      </c>
      <c r="BI2316" s="493" t="n">
        <v>12628.27</v>
      </c>
      <c r="BJ2316" s="493" t="n">
        <v>8830.68</v>
      </c>
      <c r="BK2316" s="493" t="n">
        <v>5557.98</v>
      </c>
      <c r="BL2316" s="493" t="n">
        <v>15694.35</v>
      </c>
      <c r="BM2316" s="493" t="n">
        <v>6257.36</v>
      </c>
      <c r="BN2316" s="493" t="n">
        <v>8580</v>
      </c>
      <c r="BO2316" s="493" t="n">
        <v>15460.82</v>
      </c>
      <c r="BP2316" s="493" t="n">
        <v>4168.45</v>
      </c>
      <c r="BQ2316" s="493" t="n">
        <v>11495.34</v>
      </c>
      <c r="BR2316" s="493" t="n">
        <v>28015.08</v>
      </c>
      <c r="BS2316" s="493" t="n">
        <v>18670.47</v>
      </c>
      <c r="BT2316" s="493" t="n">
        <v>17749.02</v>
      </c>
      <c r="BU2316" s="493" t="n">
        <v>11757.22</v>
      </c>
      <c r="BV2316" s="493" t="n">
        <v>20369.21</v>
      </c>
      <c r="BW2316" s="493" t="n">
        <v>12335.25</v>
      </c>
    </row>
    <row r="2317">
      <c r="A2317" t="inlineStr">
        <is>
          <t>[C9D1] Angiotensin-II 길항제, 고혈압제 (C2) 혹은 이뇨제 복합제제</t>
        </is>
      </c>
      <c r="B2317" t="inlineStr">
        <is>
          <t>아주약품</t>
        </is>
      </c>
      <c r="C2317" t="inlineStr">
        <is>
          <t>듀오살탄</t>
        </is>
      </c>
      <c r="D2317" t="inlineStr">
        <is>
          <t>아주약품</t>
        </is>
      </c>
      <c r="E2317" t="inlineStr">
        <is>
          <t>hydrochlorothiazide,  valsartan</t>
        </is>
      </c>
      <c r="F2317" t="inlineStr">
        <is>
          <t>종합병원</t>
        </is>
      </c>
      <c r="G2317" t="inlineStr">
        <is>
          <t>Generic</t>
        </is>
      </c>
      <c r="H2317" s="493" t="n">
        <v>0</v>
      </c>
      <c r="I2317" s="493" t="n">
        <v>0</v>
      </c>
      <c r="J2317" s="493" t="n">
        <v>0</v>
      </c>
      <c r="K2317" s="493" t="n">
        <v>0</v>
      </c>
      <c r="L2317" s="493" t="n">
        <v>0</v>
      </c>
      <c r="M2317" s="493" t="n">
        <v>0</v>
      </c>
      <c r="N2317" s="493" t="n">
        <v>0</v>
      </c>
      <c r="O2317" s="493" t="n">
        <v>0</v>
      </c>
      <c r="P2317" s="493" t="n">
        <v>0</v>
      </c>
      <c r="Q2317" s="493" t="n">
        <v>5376</v>
      </c>
      <c r="R2317" s="493" t="n">
        <v>4416.03</v>
      </c>
      <c r="S2317" s="493" t="n">
        <v>9426.51</v>
      </c>
      <c r="T2317" s="493" t="n">
        <v>4606.21</v>
      </c>
      <c r="U2317" s="493" t="n">
        <v>9524.75</v>
      </c>
      <c r="V2317" s="493" t="n">
        <v>9165.860000000001</v>
      </c>
      <c r="W2317" s="493" t="n">
        <v>10163.12</v>
      </c>
      <c r="X2317" s="493" t="n">
        <v>3652.17</v>
      </c>
      <c r="Y2317" s="493" t="n">
        <v>6482.3</v>
      </c>
      <c r="Z2317" s="493" t="n">
        <v>6398.98</v>
      </c>
      <c r="AA2317" s="493" t="n">
        <v>7332.89</v>
      </c>
      <c r="AB2317" s="493" t="n">
        <v>4252</v>
      </c>
      <c r="AC2317" s="493" t="n">
        <v>4304.28</v>
      </c>
      <c r="AD2317" s="493" t="n">
        <v>5050.44</v>
      </c>
      <c r="AE2317" s="493" t="n">
        <v>3982.44</v>
      </c>
      <c r="AF2317" s="493" t="n">
        <v>3710.94</v>
      </c>
      <c r="AG2317" s="493" t="n">
        <v>2274.52</v>
      </c>
      <c r="AH2317" s="493" t="n">
        <v>3023.04</v>
      </c>
      <c r="AI2317" s="493" t="n">
        <v>4808.41</v>
      </c>
      <c r="AJ2317" s="493" t="n">
        <v>84.20999999999999</v>
      </c>
      <c r="AK2317" s="493" t="n">
        <v>3224.94</v>
      </c>
      <c r="AL2317" s="493" t="n">
        <v>2296.92</v>
      </c>
      <c r="AM2317" s="493" t="n">
        <v>281.4</v>
      </c>
      <c r="AN2317" s="493" t="n">
        <v>2466.56</v>
      </c>
      <c r="AO2317" s="493" t="n">
        <v>1956.29</v>
      </c>
      <c r="AP2317" s="493" t="n">
        <v>3872.56</v>
      </c>
      <c r="AQ2317" s="493" t="n">
        <v>1240.4</v>
      </c>
      <c r="AR2317" s="493" t="n">
        <v>0</v>
      </c>
      <c r="AS2317" s="493" t="n">
        <v>0</v>
      </c>
      <c r="AT2317" s="493" t="n">
        <v>0</v>
      </c>
      <c r="AU2317" s="493" t="n">
        <v>0</v>
      </c>
      <c r="AV2317" s="493" t="n">
        <v>0</v>
      </c>
      <c r="AW2317" s="493" t="n">
        <v>0</v>
      </c>
      <c r="AX2317" s="493" t="n">
        <v>0</v>
      </c>
      <c r="AY2317" s="493" t="n">
        <v>0</v>
      </c>
      <c r="AZ2317" s="493" t="n">
        <v>0</v>
      </c>
      <c r="BA2317" s="493" t="n">
        <v>0</v>
      </c>
      <c r="BB2317" s="493" t="n">
        <v>0</v>
      </c>
      <c r="BC2317" s="493" t="n">
        <v>0</v>
      </c>
      <c r="BD2317" s="493" t="n">
        <v>0</v>
      </c>
      <c r="BE2317" s="493" t="n">
        <v>0</v>
      </c>
      <c r="BF2317" s="493" t="n">
        <v>0</v>
      </c>
      <c r="BG2317" s="493" t="n">
        <v>0</v>
      </c>
      <c r="BH2317" s="493" t="n">
        <v>0</v>
      </c>
      <c r="BI2317" s="493" t="n">
        <v>0</v>
      </c>
      <c r="BJ2317" s="493" t="n">
        <v>0</v>
      </c>
      <c r="BK2317" s="493" t="n">
        <v>0</v>
      </c>
      <c r="BL2317" s="493" t="n">
        <v>0</v>
      </c>
      <c r="BM2317" s="493" t="n">
        <v>0</v>
      </c>
      <c r="BN2317" s="493" t="n">
        <v>0</v>
      </c>
      <c r="BO2317" s="493" t="n">
        <v>0</v>
      </c>
      <c r="BP2317" s="493" t="n">
        <v>0</v>
      </c>
      <c r="BQ2317" s="493" t="n">
        <v>0</v>
      </c>
      <c r="BR2317" s="493" t="n">
        <v>0</v>
      </c>
      <c r="BS2317" s="493" t="n">
        <v>0</v>
      </c>
      <c r="BT2317" s="493" t="n">
        <v>0</v>
      </c>
      <c r="BU2317" s="493" t="n">
        <v>0</v>
      </c>
      <c r="BV2317" s="493" t="n">
        <v>0</v>
      </c>
      <c r="BW2317" s="493" t="n">
        <v>0</v>
      </c>
    </row>
    <row r="2318">
      <c r="A2318" t="inlineStr">
        <is>
          <t>[C9D1] Angiotensin-II 길항제, 고혈압제 (C2) 혹은 이뇨제 복합제제</t>
        </is>
      </c>
      <c r="B2318" t="inlineStr">
        <is>
          <t>아주약품</t>
        </is>
      </c>
      <c r="C2318" t="inlineStr">
        <is>
          <t>듀오살탄</t>
        </is>
      </c>
      <c r="D2318" t="inlineStr">
        <is>
          <t>아주약품</t>
        </is>
      </c>
      <c r="E2318" t="inlineStr">
        <is>
          <t>hydrochlorothiazide,  valsartan</t>
        </is>
      </c>
      <c r="F2318" t="inlineStr">
        <is>
          <t>병원</t>
        </is>
      </c>
      <c r="G2318" t="inlineStr">
        <is>
          <t>Generic</t>
        </is>
      </c>
      <c r="H2318" s="493" t="n">
        <v>3111</v>
      </c>
      <c r="I2318" s="493" t="n">
        <v>3350.4</v>
      </c>
      <c r="J2318" s="493" t="n">
        <v>1920</v>
      </c>
      <c r="K2318" s="493" t="n">
        <v>2583.3</v>
      </c>
      <c r="L2318" s="493" t="n">
        <v>3037.2</v>
      </c>
      <c r="M2318" s="493" t="n">
        <v>2628.6</v>
      </c>
      <c r="N2318" s="493" t="n">
        <v>2164.5</v>
      </c>
      <c r="O2318" s="493" t="n">
        <v>2577</v>
      </c>
      <c r="P2318" s="493" t="n">
        <v>2625</v>
      </c>
      <c r="Q2318" s="493" t="n">
        <v>2475</v>
      </c>
      <c r="R2318" s="493" t="n">
        <v>1918.5</v>
      </c>
      <c r="S2318" s="493" t="n">
        <v>2358</v>
      </c>
      <c r="T2318" s="493" t="n">
        <v>1792.2</v>
      </c>
      <c r="U2318" s="493" t="n">
        <v>1800</v>
      </c>
      <c r="V2318" s="493" t="n">
        <v>3682.8</v>
      </c>
      <c r="W2318" s="493" t="n">
        <v>2391</v>
      </c>
      <c r="X2318" s="493" t="n">
        <v>1912.8</v>
      </c>
      <c r="Y2318" s="493" t="n">
        <v>2796.3</v>
      </c>
      <c r="Z2318" s="493" t="n">
        <v>370.8</v>
      </c>
      <c r="AA2318" s="493" t="n">
        <v>2971.05</v>
      </c>
      <c r="AB2318" s="493" t="n">
        <v>1722.6</v>
      </c>
      <c r="AC2318" s="493" t="n">
        <v>2590.5</v>
      </c>
      <c r="AD2318" s="493" t="n">
        <v>2452.2</v>
      </c>
      <c r="AE2318" s="493" t="n">
        <v>3666.6</v>
      </c>
      <c r="AF2318" s="493" t="n">
        <v>1702.5</v>
      </c>
      <c r="AG2318" s="493" t="n">
        <v>1369.2</v>
      </c>
      <c r="AH2318" s="493" t="n">
        <v>1600.8</v>
      </c>
      <c r="AI2318" s="493" t="n">
        <v>1965.3</v>
      </c>
      <c r="AJ2318" s="493" t="n">
        <v>2584.8</v>
      </c>
      <c r="AK2318" s="493" t="n">
        <v>2827.2</v>
      </c>
      <c r="AL2318" s="493" t="n">
        <v>1948.2</v>
      </c>
      <c r="AM2318" s="493" t="n">
        <v>2343</v>
      </c>
      <c r="AN2318" s="493" t="n">
        <v>5420.66</v>
      </c>
      <c r="AO2318" s="493" t="n">
        <v>25767.08</v>
      </c>
      <c r="AP2318" s="493" t="n">
        <v>31168.24</v>
      </c>
      <c r="AQ2318" s="493" t="n">
        <v>29810.21</v>
      </c>
      <c r="AR2318" s="493" t="n">
        <v>29823</v>
      </c>
      <c r="AS2318" s="493" t="n">
        <v>25933.39</v>
      </c>
      <c r="AT2318" s="493" t="n">
        <v>33175.84</v>
      </c>
      <c r="AU2318" s="493" t="n">
        <v>32865.08</v>
      </c>
      <c r="AV2318" s="493" t="n">
        <v>31666.29</v>
      </c>
      <c r="AW2318" s="493" t="n">
        <v>32275.46</v>
      </c>
      <c r="AX2318" s="493" t="n">
        <v>37972.18</v>
      </c>
      <c r="AY2318" s="493" t="n">
        <v>33808.26</v>
      </c>
      <c r="AZ2318" s="493" t="n">
        <v>40662.2</v>
      </c>
      <c r="BA2318" s="493" t="n">
        <v>37632.93</v>
      </c>
      <c r="BB2318" s="493" t="n">
        <v>33207.98</v>
      </c>
      <c r="BC2318" s="493" t="n">
        <v>32873.66</v>
      </c>
      <c r="BD2318" s="493" t="n">
        <v>37336.8</v>
      </c>
      <c r="BE2318" s="493" t="n">
        <v>26837.22</v>
      </c>
      <c r="BF2318" s="493" t="n">
        <v>34553.51</v>
      </c>
      <c r="BG2318" s="493" t="n">
        <v>28869.34</v>
      </c>
      <c r="BH2318" s="493" t="n">
        <v>35334.26</v>
      </c>
      <c r="BI2318" s="493" t="n">
        <v>29143.37</v>
      </c>
      <c r="BJ2318" s="493" t="n">
        <v>34441.65</v>
      </c>
      <c r="BK2318" s="493" t="n">
        <v>28460.42</v>
      </c>
      <c r="BL2318" s="493" t="n">
        <v>35897.41</v>
      </c>
      <c r="BM2318" s="493" t="n">
        <v>29323.78</v>
      </c>
      <c r="BN2318" s="493" t="n">
        <v>28922.68</v>
      </c>
      <c r="BO2318" s="493" t="n">
        <v>29676.76</v>
      </c>
      <c r="BP2318" s="493" t="n">
        <v>22590.3</v>
      </c>
      <c r="BQ2318" s="493" t="n">
        <v>23606.73</v>
      </c>
      <c r="BR2318" s="493" t="n">
        <v>27742.56</v>
      </c>
      <c r="BS2318" s="493" t="n">
        <v>27137.97</v>
      </c>
      <c r="BT2318" s="493" t="n">
        <v>18742.48</v>
      </c>
      <c r="BU2318" s="493" t="n">
        <v>35240.9</v>
      </c>
      <c r="BV2318" s="493" t="n">
        <v>25867.73</v>
      </c>
      <c r="BW2318" s="493" t="n">
        <v>27789.44</v>
      </c>
    </row>
    <row r="2319">
      <c r="A2319" t="inlineStr">
        <is>
          <t>[C9D1] Angiotensin-II 길항제, 고혈압제 (C2) 혹은 이뇨제 복합제제</t>
        </is>
      </c>
      <c r="B2319" t="inlineStr">
        <is>
          <t>아주약품</t>
        </is>
      </c>
      <c r="C2319" t="inlineStr">
        <is>
          <t>듀오살탄</t>
        </is>
      </c>
      <c r="D2319" t="inlineStr">
        <is>
          <t>아주약품</t>
        </is>
      </c>
      <c r="E2319" t="inlineStr">
        <is>
          <t>hydrochlorothiazide,  valsartan</t>
        </is>
      </c>
      <c r="F2319" t="inlineStr">
        <is>
          <t>의원</t>
        </is>
      </c>
      <c r="G2319" t="inlineStr">
        <is>
          <t>Generic</t>
        </is>
      </c>
      <c r="H2319" s="493" t="n">
        <v>33535</v>
      </c>
      <c r="I2319" s="493" t="n">
        <v>28034.64</v>
      </c>
      <c r="J2319" s="493" t="n">
        <v>33924.8</v>
      </c>
      <c r="K2319" s="493" t="n">
        <v>31902.88</v>
      </c>
      <c r="L2319" s="493" t="n">
        <v>28188.79</v>
      </c>
      <c r="M2319" s="493" t="n">
        <v>29545.89</v>
      </c>
      <c r="N2319" s="493" t="n">
        <v>31119.28</v>
      </c>
      <c r="O2319" s="493" t="n">
        <v>26706.87</v>
      </c>
      <c r="P2319" s="493" t="n">
        <v>26961.04</v>
      </c>
      <c r="Q2319" s="493" t="n">
        <v>28150.29</v>
      </c>
      <c r="R2319" s="493" t="n">
        <v>24768.74</v>
      </c>
      <c r="S2319" s="493" t="n">
        <v>35255.88</v>
      </c>
      <c r="T2319" s="493" t="n">
        <v>37448.7</v>
      </c>
      <c r="U2319" s="493" t="n">
        <v>32839.78</v>
      </c>
      <c r="V2319" s="493" t="n">
        <v>33545.12</v>
      </c>
      <c r="W2319" s="493" t="n">
        <v>35483.76</v>
      </c>
      <c r="X2319" s="493" t="n">
        <v>37731</v>
      </c>
      <c r="Y2319" s="493" t="n">
        <v>36857.46</v>
      </c>
      <c r="Z2319" s="493" t="n">
        <v>34093.04</v>
      </c>
      <c r="AA2319" s="493" t="n">
        <v>37983.6</v>
      </c>
      <c r="AB2319" s="493" t="n">
        <v>35484.6</v>
      </c>
      <c r="AC2319" s="493" t="n">
        <v>34041.7</v>
      </c>
      <c r="AD2319" s="493" t="n">
        <v>37300.99</v>
      </c>
      <c r="AE2319" s="493" t="n">
        <v>36227.96</v>
      </c>
      <c r="AF2319" s="493" t="n">
        <v>36657.23</v>
      </c>
      <c r="AG2319" s="493" t="n">
        <v>35039.45</v>
      </c>
      <c r="AH2319" s="493" t="n">
        <v>40212.24</v>
      </c>
      <c r="AI2319" s="493" t="n">
        <v>34903.69</v>
      </c>
      <c r="AJ2319" s="493" t="n">
        <v>39133.3</v>
      </c>
      <c r="AK2319" s="493" t="n">
        <v>45921.34</v>
      </c>
      <c r="AL2319" s="493" t="n">
        <v>40750.37</v>
      </c>
      <c r="AM2319" s="493" t="n">
        <v>48348.5</v>
      </c>
      <c r="AN2319" s="493" t="n">
        <v>39569.32</v>
      </c>
      <c r="AO2319" s="493" t="n">
        <v>44957.73</v>
      </c>
      <c r="AP2319" s="493" t="n">
        <v>39871.45</v>
      </c>
      <c r="AQ2319" s="493" t="n">
        <v>42949.51</v>
      </c>
      <c r="AR2319" s="493" t="n">
        <v>42593.46</v>
      </c>
      <c r="AS2319" s="493" t="n">
        <v>39788</v>
      </c>
      <c r="AT2319" s="493" t="n">
        <v>35537.03</v>
      </c>
      <c r="AU2319" s="493" t="n">
        <v>43448.28</v>
      </c>
      <c r="AV2319" s="493" t="n">
        <v>38347.2</v>
      </c>
      <c r="AW2319" s="493" t="n">
        <v>40670.53</v>
      </c>
      <c r="AX2319" s="493" t="n">
        <v>40592.84</v>
      </c>
      <c r="AY2319" s="493" t="n">
        <v>44434.29</v>
      </c>
      <c r="AZ2319" s="493" t="n">
        <v>42702.84</v>
      </c>
      <c r="BA2319" s="493" t="n">
        <v>43684.07</v>
      </c>
      <c r="BB2319" s="493" t="n">
        <v>43885.86</v>
      </c>
      <c r="BC2319" s="493" t="n">
        <v>43558.68</v>
      </c>
      <c r="BD2319" s="493" t="n">
        <v>41286.73</v>
      </c>
      <c r="BE2319" s="493" t="n">
        <v>48840.38</v>
      </c>
      <c r="BF2319" s="493" t="n">
        <v>37944.26</v>
      </c>
      <c r="BG2319" s="493" t="n">
        <v>43607.56</v>
      </c>
      <c r="BH2319" s="493" t="n">
        <v>39651.12</v>
      </c>
      <c r="BI2319" s="493" t="n">
        <v>40536.33</v>
      </c>
      <c r="BJ2319" s="493" t="n">
        <v>43549.25</v>
      </c>
      <c r="BK2319" s="493" t="n">
        <v>36468.71</v>
      </c>
      <c r="BL2319" s="493" t="n">
        <v>43374.92</v>
      </c>
      <c r="BM2319" s="493" t="n">
        <v>42002.11</v>
      </c>
      <c r="BN2319" s="493" t="n">
        <v>37675.85</v>
      </c>
      <c r="BO2319" s="493" t="n">
        <v>41824.81</v>
      </c>
      <c r="BP2319" s="493" t="n">
        <v>53929.14</v>
      </c>
      <c r="BQ2319" s="493" t="n">
        <v>54627.61</v>
      </c>
      <c r="BR2319" s="493" t="n">
        <v>57139.04</v>
      </c>
      <c r="BS2319" s="493" t="n">
        <v>57558.09</v>
      </c>
      <c r="BT2319" s="493" t="n">
        <v>54464.03</v>
      </c>
      <c r="BU2319" s="493" t="n">
        <v>61522.19</v>
      </c>
      <c r="BV2319" s="493" t="n">
        <v>57268.42</v>
      </c>
      <c r="BW2319" s="493" t="n">
        <v>53894.14</v>
      </c>
    </row>
    <row r="2320">
      <c r="A2320" t="inlineStr">
        <is>
          <t>[C9D1] Angiotensin-II 길항제, 고혈압제 (C2) 혹은 이뇨제 복합제제</t>
        </is>
      </c>
      <c r="B2320" t="inlineStr">
        <is>
          <t>아주약품</t>
        </is>
      </c>
      <c r="C2320" t="inlineStr">
        <is>
          <t>듀오살탄</t>
        </is>
      </c>
      <c r="D2320" t="inlineStr">
        <is>
          <t>아주약품</t>
        </is>
      </c>
      <c r="E2320" t="inlineStr">
        <is>
          <t>hydrochlorothiazide,  valsartan</t>
        </is>
      </c>
      <c r="F2320" t="inlineStr">
        <is>
          <t>보건소</t>
        </is>
      </c>
      <c r="G2320" t="inlineStr">
        <is>
          <t>Generic</t>
        </is>
      </c>
      <c r="H2320" s="493" t="n">
        <v>0</v>
      </c>
      <c r="I2320" s="493" t="n">
        <v>0</v>
      </c>
      <c r="J2320" s="493" t="n">
        <v>167.4</v>
      </c>
      <c r="K2320" s="493" t="n">
        <v>0</v>
      </c>
      <c r="L2320" s="493" t="n">
        <v>0</v>
      </c>
      <c r="M2320" s="493" t="n">
        <v>0</v>
      </c>
      <c r="N2320" s="493" t="n">
        <v>0</v>
      </c>
      <c r="O2320" s="493" t="n">
        <v>0</v>
      </c>
      <c r="P2320" s="493" t="n">
        <v>0</v>
      </c>
      <c r="Q2320" s="493" t="n">
        <v>0</v>
      </c>
      <c r="R2320" s="493" t="n">
        <v>0</v>
      </c>
      <c r="S2320" s="493" t="n">
        <v>0</v>
      </c>
      <c r="T2320" s="493" t="n">
        <v>0</v>
      </c>
      <c r="U2320" s="493" t="n">
        <v>0</v>
      </c>
      <c r="V2320" s="493" t="n">
        <v>0</v>
      </c>
      <c r="W2320" s="493" t="n">
        <v>0</v>
      </c>
      <c r="X2320" s="493" t="n">
        <v>0</v>
      </c>
      <c r="Y2320" s="493" t="n">
        <v>0</v>
      </c>
      <c r="Z2320" s="493" t="n">
        <v>0</v>
      </c>
      <c r="AA2320" s="493" t="n">
        <v>0</v>
      </c>
      <c r="AB2320" s="493" t="n">
        <v>0</v>
      </c>
      <c r="AC2320" s="493" t="n">
        <v>0</v>
      </c>
      <c r="AD2320" s="493" t="n">
        <v>0</v>
      </c>
      <c r="AE2320" s="493" t="n">
        <v>0</v>
      </c>
      <c r="AF2320" s="493" t="n">
        <v>0</v>
      </c>
      <c r="AG2320" s="493" t="n">
        <v>0</v>
      </c>
      <c r="AH2320" s="493" t="n">
        <v>0</v>
      </c>
      <c r="AI2320" s="493" t="n">
        <v>0</v>
      </c>
      <c r="AJ2320" s="493" t="n">
        <v>203.4</v>
      </c>
      <c r="AK2320" s="493" t="n">
        <v>1591.2</v>
      </c>
      <c r="AL2320" s="493" t="n">
        <v>0</v>
      </c>
      <c r="AM2320" s="493" t="n">
        <v>0</v>
      </c>
      <c r="AN2320" s="493" t="n">
        <v>0</v>
      </c>
      <c r="AO2320" s="493" t="n">
        <v>0</v>
      </c>
      <c r="AP2320" s="493" t="n">
        <v>0</v>
      </c>
      <c r="AQ2320" s="493" t="n">
        <v>0</v>
      </c>
      <c r="AR2320" s="493" t="n">
        <v>0</v>
      </c>
      <c r="AS2320" s="493" t="n">
        <v>0</v>
      </c>
      <c r="AT2320" s="493" t="n">
        <v>0</v>
      </c>
      <c r="AU2320" s="493" t="n">
        <v>0</v>
      </c>
      <c r="AV2320" s="493" t="n">
        <v>0</v>
      </c>
      <c r="AW2320" s="493" t="n">
        <v>0</v>
      </c>
      <c r="AX2320" s="493" t="n">
        <v>0</v>
      </c>
      <c r="AY2320" s="493" t="n">
        <v>0</v>
      </c>
      <c r="AZ2320" s="493" t="n">
        <v>0</v>
      </c>
      <c r="BA2320" s="493" t="n">
        <v>0</v>
      </c>
      <c r="BB2320" s="493" t="n">
        <v>120</v>
      </c>
      <c r="BC2320" s="493" t="n">
        <v>71.09999999999999</v>
      </c>
      <c r="BD2320" s="493" t="n">
        <v>90</v>
      </c>
      <c r="BE2320" s="493" t="n">
        <v>1201.5</v>
      </c>
      <c r="BF2320" s="493" t="n">
        <v>323.1</v>
      </c>
      <c r="BG2320" s="493" t="n">
        <v>0</v>
      </c>
      <c r="BH2320" s="493" t="n">
        <v>1044.6</v>
      </c>
      <c r="BI2320" s="493" t="n">
        <v>20.7</v>
      </c>
      <c r="BJ2320" s="493" t="n">
        <v>147</v>
      </c>
      <c r="BK2320" s="493" t="n">
        <v>39.6</v>
      </c>
      <c r="BL2320" s="493" t="n">
        <v>0</v>
      </c>
      <c r="BM2320" s="493" t="n">
        <v>182.4</v>
      </c>
      <c r="BN2320" s="493" t="n">
        <v>3296.1</v>
      </c>
      <c r="BO2320" s="493" t="n">
        <v>13381.2</v>
      </c>
      <c r="BP2320" s="493" t="n">
        <v>130.5</v>
      </c>
      <c r="BQ2320" s="493" t="n">
        <v>5985.3</v>
      </c>
      <c r="BR2320" s="493" t="n">
        <v>471.6</v>
      </c>
      <c r="BS2320" s="493" t="n">
        <v>38.1</v>
      </c>
      <c r="BT2320" s="493" t="n">
        <v>118.8</v>
      </c>
      <c r="BU2320" s="493" t="n">
        <v>36.6</v>
      </c>
      <c r="BV2320" s="493" t="n">
        <v>0</v>
      </c>
      <c r="BW2320" s="493" t="n">
        <v>702</v>
      </c>
    </row>
    <row r="2321">
      <c r="A2321" t="inlineStr">
        <is>
          <t>[C9D1] Angiotensin-II 길항제, 고혈압제 (C2) 혹은 이뇨제 복합제제</t>
        </is>
      </c>
      <c r="B2321" t="inlineStr">
        <is>
          <t>아주약품</t>
        </is>
      </c>
      <c r="C2321" t="inlineStr">
        <is>
          <t>아나탄 플러스</t>
        </is>
      </c>
      <c r="D2321" t="inlineStr">
        <is>
          <t>아주약품</t>
        </is>
      </c>
      <c r="E2321" t="inlineStr">
        <is>
          <t>candesartan cilexetil,  hydrochlorothiazide</t>
        </is>
      </c>
      <c r="F2321" t="inlineStr">
        <is>
          <t>상급종합병원</t>
        </is>
      </c>
      <c r="G2321" t="inlineStr">
        <is>
          <t>Generic</t>
        </is>
      </c>
      <c r="H2321" s="493" t="n">
        <v>0</v>
      </c>
      <c r="I2321" s="493" t="n">
        <v>23046.66</v>
      </c>
      <c r="J2321" s="493" t="n">
        <v>21761.74</v>
      </c>
      <c r="K2321" s="493" t="n">
        <v>0</v>
      </c>
      <c r="L2321" s="493" t="n">
        <v>0</v>
      </c>
      <c r="M2321" s="493" t="n">
        <v>0</v>
      </c>
      <c r="N2321" s="493" t="n">
        <v>19484.85</v>
      </c>
      <c r="O2321" s="493" t="n">
        <v>0</v>
      </c>
      <c r="P2321" s="493" t="n">
        <v>22266.86</v>
      </c>
      <c r="Q2321" s="493" t="n">
        <v>0</v>
      </c>
      <c r="R2321" s="493" t="n">
        <v>0</v>
      </c>
      <c r="S2321" s="493" t="n">
        <v>20115.48</v>
      </c>
      <c r="T2321" s="493" t="n">
        <v>0</v>
      </c>
      <c r="U2321" s="493" t="n">
        <v>0</v>
      </c>
      <c r="V2321" s="493" t="n">
        <v>0</v>
      </c>
      <c r="W2321" s="493" t="n">
        <v>24057</v>
      </c>
      <c r="X2321" s="493" t="n">
        <v>0</v>
      </c>
      <c r="Y2321" s="493" t="n">
        <v>0</v>
      </c>
      <c r="Z2321" s="493" t="n">
        <v>0</v>
      </c>
      <c r="AA2321" s="493" t="n">
        <v>9428.16</v>
      </c>
      <c r="AB2321" s="493" t="n">
        <v>14327.04</v>
      </c>
      <c r="AC2321" s="493" t="n">
        <v>24037.56</v>
      </c>
      <c r="AD2321" s="493" t="n">
        <v>0</v>
      </c>
      <c r="AE2321" s="493" t="n">
        <v>23178.96</v>
      </c>
      <c r="AF2321" s="493" t="n">
        <v>0</v>
      </c>
      <c r="AG2321" s="493" t="n">
        <v>20954.15</v>
      </c>
      <c r="AH2321" s="493" t="n">
        <v>0</v>
      </c>
      <c r="AI2321" s="493" t="n">
        <v>0</v>
      </c>
      <c r="AJ2321" s="493" t="n">
        <v>0</v>
      </c>
      <c r="AK2321" s="493" t="n">
        <v>15493.8</v>
      </c>
      <c r="AL2321" s="493" t="n">
        <v>0</v>
      </c>
      <c r="AM2321" s="493" t="n">
        <v>0</v>
      </c>
      <c r="AN2321" s="493" t="n">
        <v>23102.66</v>
      </c>
      <c r="AO2321" s="493" t="n">
        <v>27501.74</v>
      </c>
      <c r="AP2321" s="493" t="n">
        <v>0</v>
      </c>
      <c r="AQ2321" s="493" t="n">
        <v>0</v>
      </c>
      <c r="AR2321" s="493" t="n">
        <v>7339.5</v>
      </c>
      <c r="AS2321" s="493" t="n">
        <v>0</v>
      </c>
      <c r="AT2321" s="493" t="n">
        <v>2052.4</v>
      </c>
      <c r="AU2321" s="493" t="n">
        <v>1836.52</v>
      </c>
      <c r="AV2321" s="493" t="n">
        <v>0</v>
      </c>
      <c r="AW2321" s="493" t="n">
        <v>0</v>
      </c>
      <c r="AX2321" s="493" t="n">
        <v>3796.8</v>
      </c>
      <c r="AY2321" s="493" t="n">
        <v>2040.64</v>
      </c>
      <c r="AZ2321" s="493" t="n">
        <v>0</v>
      </c>
      <c r="BA2321" s="493" t="n">
        <v>0</v>
      </c>
      <c r="BB2321" s="493" t="n">
        <v>3180.8</v>
      </c>
      <c r="BC2321" s="493" t="n">
        <v>3403.4</v>
      </c>
      <c r="BD2321" s="493" t="n">
        <v>0</v>
      </c>
      <c r="BE2321" s="493" t="n">
        <v>0</v>
      </c>
      <c r="BF2321" s="493" t="n">
        <v>0</v>
      </c>
      <c r="BG2321" s="493" t="n">
        <v>0</v>
      </c>
      <c r="BH2321" s="493" t="n">
        <v>3485.02</v>
      </c>
      <c r="BI2321" s="493" t="n">
        <v>3238.41</v>
      </c>
      <c r="BJ2321" s="493" t="n">
        <v>0</v>
      </c>
      <c r="BK2321" s="493" t="n">
        <v>0</v>
      </c>
      <c r="BL2321" s="493" t="n">
        <v>0</v>
      </c>
      <c r="BM2321" s="493" t="n">
        <v>0</v>
      </c>
      <c r="BN2321" s="493" t="n">
        <v>1183.7</v>
      </c>
      <c r="BO2321" s="493" t="n">
        <v>0</v>
      </c>
      <c r="BP2321" s="493" t="n">
        <v>746.2</v>
      </c>
      <c r="BQ2321" s="493" t="n">
        <v>0</v>
      </c>
      <c r="BR2321" s="493" t="n">
        <v>1090.04</v>
      </c>
      <c r="BS2321" s="493" t="n">
        <v>0</v>
      </c>
      <c r="BT2321" s="493" t="n">
        <v>0</v>
      </c>
      <c r="BU2321" s="493" t="n">
        <v>0</v>
      </c>
      <c r="BV2321" s="493" t="n">
        <v>1123.92</v>
      </c>
      <c r="BW2321" s="493" t="n">
        <v>0</v>
      </c>
    </row>
    <row r="2322">
      <c r="A2322" t="inlineStr">
        <is>
          <t>[C9D1] Angiotensin-II 길항제, 고혈압제 (C2) 혹은 이뇨제 복합제제</t>
        </is>
      </c>
      <c r="B2322" t="inlineStr">
        <is>
          <t>아주약품</t>
        </is>
      </c>
      <c r="C2322" t="inlineStr">
        <is>
          <t>아나탄 플러스</t>
        </is>
      </c>
      <c r="D2322" t="inlineStr">
        <is>
          <t>아주약품</t>
        </is>
      </c>
      <c r="E2322" t="inlineStr">
        <is>
          <t>candesartan cilexetil,  hydrochlorothiazide</t>
        </is>
      </c>
      <c r="F2322" t="inlineStr">
        <is>
          <t>종합병원</t>
        </is>
      </c>
      <c r="G2322" t="inlineStr">
        <is>
          <t>Generic</t>
        </is>
      </c>
      <c r="H2322" s="493" t="n">
        <v>2386.2</v>
      </c>
      <c r="I2322" s="493" t="n">
        <v>352.8</v>
      </c>
      <c r="J2322" s="493" t="n">
        <v>2828.2</v>
      </c>
      <c r="K2322" s="493" t="n">
        <v>2867.1</v>
      </c>
      <c r="L2322" s="493" t="n">
        <v>1761</v>
      </c>
      <c r="M2322" s="493" t="n">
        <v>1676.4</v>
      </c>
      <c r="N2322" s="493" t="n">
        <v>2858.4</v>
      </c>
      <c r="O2322" s="493" t="n">
        <v>1783.5</v>
      </c>
      <c r="P2322" s="493" t="n">
        <v>1440</v>
      </c>
      <c r="Q2322" s="493" t="n">
        <v>3930</v>
      </c>
      <c r="R2322" s="493" t="n">
        <v>1320.9</v>
      </c>
      <c r="S2322" s="493" t="n">
        <v>3112.2</v>
      </c>
      <c r="T2322" s="493" t="n">
        <v>1053</v>
      </c>
      <c r="U2322" s="493" t="n">
        <v>2524.5</v>
      </c>
      <c r="V2322" s="493" t="n">
        <v>3693</v>
      </c>
      <c r="W2322" s="493" t="n">
        <v>6717</v>
      </c>
      <c r="X2322" s="493" t="n">
        <v>2297.25</v>
      </c>
      <c r="Y2322" s="493" t="n">
        <v>6087.27</v>
      </c>
      <c r="Z2322" s="493" t="n">
        <v>2198.17</v>
      </c>
      <c r="AA2322" s="493" t="n">
        <v>7217.76</v>
      </c>
      <c r="AB2322" s="493" t="n">
        <v>7092.9</v>
      </c>
      <c r="AC2322" s="493" t="n">
        <v>5298.75</v>
      </c>
      <c r="AD2322" s="493" t="n">
        <v>4066.4</v>
      </c>
      <c r="AE2322" s="493" t="n">
        <v>11329.25</v>
      </c>
      <c r="AF2322" s="493" t="n">
        <v>6178.53</v>
      </c>
      <c r="AG2322" s="493" t="n">
        <v>6117.15</v>
      </c>
      <c r="AH2322" s="493" t="n">
        <v>13790.83</v>
      </c>
      <c r="AI2322" s="493" t="n">
        <v>5222.1</v>
      </c>
      <c r="AJ2322" s="493" t="n">
        <v>11178.69</v>
      </c>
      <c r="AK2322" s="493" t="n">
        <v>5348.7</v>
      </c>
      <c r="AL2322" s="493" t="n">
        <v>9449.1</v>
      </c>
      <c r="AM2322" s="493" t="n">
        <v>1748.1</v>
      </c>
      <c r="AN2322" s="493" t="n">
        <v>3468.75</v>
      </c>
      <c r="AO2322" s="493" t="n">
        <v>4068</v>
      </c>
      <c r="AP2322" s="493" t="n">
        <v>4474.8</v>
      </c>
      <c r="AQ2322" s="493" t="n">
        <v>3372.3</v>
      </c>
      <c r="AR2322" s="493" t="n">
        <v>7000.8</v>
      </c>
      <c r="AS2322" s="493" t="n">
        <v>5773.2</v>
      </c>
      <c r="AT2322" s="493" t="n">
        <v>6700.09</v>
      </c>
      <c r="AU2322" s="493" t="n">
        <v>5387.99</v>
      </c>
      <c r="AV2322" s="493" t="n">
        <v>13204.75</v>
      </c>
      <c r="AW2322" s="493" t="n">
        <v>10227.48</v>
      </c>
      <c r="AX2322" s="493" t="n">
        <v>6291.9</v>
      </c>
      <c r="AY2322" s="493" t="n">
        <v>4797.92</v>
      </c>
      <c r="AZ2322" s="493" t="n">
        <v>12151.79</v>
      </c>
      <c r="BA2322" s="493" t="n">
        <v>7695.53</v>
      </c>
      <c r="BB2322" s="493" t="n">
        <v>8716.719999999999</v>
      </c>
      <c r="BC2322" s="493" t="n">
        <v>12404.01</v>
      </c>
      <c r="BD2322" s="493" t="n">
        <v>9592.040000000001</v>
      </c>
      <c r="BE2322" s="493" t="n">
        <v>5093.26</v>
      </c>
      <c r="BF2322" s="493" t="n">
        <v>7291.59</v>
      </c>
      <c r="BG2322" s="493" t="n">
        <v>11892.08</v>
      </c>
      <c r="BH2322" s="493" t="n">
        <v>9123.08</v>
      </c>
      <c r="BI2322" s="493" t="n">
        <v>12528.18</v>
      </c>
      <c r="BJ2322" s="493" t="n">
        <v>6833.15</v>
      </c>
      <c r="BK2322" s="493" t="n">
        <v>16091.89</v>
      </c>
      <c r="BL2322" s="493" t="n">
        <v>4442.4</v>
      </c>
      <c r="BM2322" s="493" t="n">
        <v>6655.23</v>
      </c>
      <c r="BN2322" s="493" t="n">
        <v>7272.8</v>
      </c>
      <c r="BO2322" s="493" t="n">
        <v>20736.55</v>
      </c>
      <c r="BP2322" s="493" t="n">
        <v>13808.13</v>
      </c>
      <c r="BQ2322" s="493" t="n">
        <v>16758.03</v>
      </c>
      <c r="BR2322" s="493" t="n">
        <v>11198.83</v>
      </c>
      <c r="BS2322" s="493" t="n">
        <v>13306.68</v>
      </c>
      <c r="BT2322" s="493" t="n">
        <v>18880.17</v>
      </c>
      <c r="BU2322" s="493" t="n">
        <v>16889.9</v>
      </c>
      <c r="BV2322" s="493" t="n">
        <v>10081.47</v>
      </c>
      <c r="BW2322" s="493" t="n">
        <v>18315.24</v>
      </c>
    </row>
    <row r="2323">
      <c r="A2323" t="inlineStr">
        <is>
          <t>[C9D1] Angiotensin-II 길항제, 고혈압제 (C2) 혹은 이뇨제 복합제제</t>
        </is>
      </c>
      <c r="B2323" t="inlineStr">
        <is>
          <t>아주약품</t>
        </is>
      </c>
      <c r="C2323" t="inlineStr">
        <is>
          <t>아나탄 플러스</t>
        </is>
      </c>
      <c r="D2323" t="inlineStr">
        <is>
          <t>아주약품</t>
        </is>
      </c>
      <c r="E2323" t="inlineStr">
        <is>
          <t>candesartan cilexetil,  hydrochlorothiazide</t>
        </is>
      </c>
      <c r="F2323" t="inlineStr">
        <is>
          <t>병원</t>
        </is>
      </c>
      <c r="G2323" t="inlineStr">
        <is>
          <t>Generic</t>
        </is>
      </c>
      <c r="H2323" s="493" t="n">
        <v>1066.5</v>
      </c>
      <c r="I2323" s="493" t="n">
        <v>669.6</v>
      </c>
      <c r="J2323" s="493" t="n">
        <v>427.5</v>
      </c>
      <c r="K2323" s="493" t="n">
        <v>432</v>
      </c>
      <c r="L2323" s="493" t="n">
        <v>1272.3</v>
      </c>
      <c r="M2323" s="493" t="n">
        <v>549</v>
      </c>
      <c r="N2323" s="493" t="n">
        <v>549.9</v>
      </c>
      <c r="O2323" s="493" t="n">
        <v>431.1</v>
      </c>
      <c r="P2323" s="493" t="n">
        <v>187.2</v>
      </c>
      <c r="Q2323" s="493" t="n">
        <v>554.7</v>
      </c>
      <c r="R2323" s="493" t="n">
        <v>360</v>
      </c>
      <c r="S2323" s="493" t="n">
        <v>499.8</v>
      </c>
      <c r="T2323" s="493" t="n">
        <v>432.9</v>
      </c>
      <c r="U2323" s="493" t="n">
        <v>480</v>
      </c>
      <c r="V2323" s="493" t="n">
        <v>849.6</v>
      </c>
      <c r="W2323" s="493" t="n">
        <v>429</v>
      </c>
      <c r="X2323" s="493" t="n">
        <v>544.5</v>
      </c>
      <c r="Y2323" s="493" t="n">
        <v>783.9</v>
      </c>
      <c r="Z2323" s="493" t="n">
        <v>429.8</v>
      </c>
      <c r="AA2323" s="493" t="n">
        <v>924.3</v>
      </c>
      <c r="AB2323" s="493" t="n">
        <v>1532.7</v>
      </c>
      <c r="AC2323" s="493" t="n">
        <v>636.9</v>
      </c>
      <c r="AD2323" s="493" t="n">
        <v>114</v>
      </c>
      <c r="AE2323" s="493" t="n">
        <v>165</v>
      </c>
      <c r="AF2323" s="493" t="n">
        <v>538.8</v>
      </c>
      <c r="AG2323" s="493" t="n">
        <v>260.7</v>
      </c>
      <c r="AH2323" s="493" t="n">
        <v>1346.55</v>
      </c>
      <c r="AI2323" s="493" t="n">
        <v>234</v>
      </c>
      <c r="AJ2323" s="493" t="n">
        <v>832.05</v>
      </c>
      <c r="AK2323" s="493" t="n">
        <v>483.6</v>
      </c>
      <c r="AL2323" s="493" t="n">
        <v>154.65</v>
      </c>
      <c r="AM2323" s="493" t="n">
        <v>338.4</v>
      </c>
      <c r="AN2323" s="493" t="n">
        <v>396</v>
      </c>
      <c r="AO2323" s="493" t="n">
        <v>1030.24</v>
      </c>
      <c r="AP2323" s="493" t="n">
        <v>2980.16</v>
      </c>
      <c r="AQ2323" s="493" t="n">
        <v>2317.54</v>
      </c>
      <c r="AR2323" s="493" t="n">
        <v>4493</v>
      </c>
      <c r="AS2323" s="493" t="n">
        <v>2364.16</v>
      </c>
      <c r="AT2323" s="493" t="n">
        <v>3957.88</v>
      </c>
      <c r="AU2323" s="493" t="n">
        <v>3514.05</v>
      </c>
      <c r="AV2323" s="493" t="n">
        <v>2872.16</v>
      </c>
      <c r="AW2323" s="493" t="n">
        <v>2840.98</v>
      </c>
      <c r="AX2323" s="493" t="n">
        <v>2584.32</v>
      </c>
      <c r="AY2323" s="493" t="n">
        <v>2312.04</v>
      </c>
      <c r="AZ2323" s="493" t="n">
        <v>2141.77</v>
      </c>
      <c r="BA2323" s="493" t="n">
        <v>758.78</v>
      </c>
      <c r="BB2323" s="493" t="n">
        <v>4080.3</v>
      </c>
      <c r="BC2323" s="493" t="n">
        <v>1484.35</v>
      </c>
      <c r="BD2323" s="493" t="n">
        <v>2035.52</v>
      </c>
      <c r="BE2323" s="493" t="n">
        <v>1560.15</v>
      </c>
      <c r="BF2323" s="493" t="n">
        <v>1389</v>
      </c>
      <c r="BG2323" s="493" t="n">
        <v>3098.36</v>
      </c>
      <c r="BH2323" s="493" t="n">
        <v>3163.72</v>
      </c>
      <c r="BI2323" s="493" t="n">
        <v>1666.7</v>
      </c>
      <c r="BJ2323" s="493" t="n">
        <v>1780.44</v>
      </c>
      <c r="BK2323" s="493" t="n">
        <v>1825.34</v>
      </c>
      <c r="BL2323" s="493" t="n">
        <v>1927.82</v>
      </c>
      <c r="BM2323" s="493" t="n">
        <v>1302.47</v>
      </c>
      <c r="BN2323" s="493" t="n">
        <v>1655</v>
      </c>
      <c r="BO2323" s="493" t="n">
        <v>3783</v>
      </c>
      <c r="BP2323" s="493" t="n">
        <v>4809.14</v>
      </c>
      <c r="BQ2323" s="493" t="n">
        <v>3013.52</v>
      </c>
      <c r="BR2323" s="493" t="n">
        <v>4112.74</v>
      </c>
      <c r="BS2323" s="493" t="n">
        <v>2395.42</v>
      </c>
      <c r="BT2323" s="493" t="n">
        <v>1662.48</v>
      </c>
      <c r="BU2323" s="493" t="n">
        <v>2603.9</v>
      </c>
      <c r="BV2323" s="493" t="n">
        <v>4123.08</v>
      </c>
      <c r="BW2323" s="493" t="n">
        <v>3332.89</v>
      </c>
    </row>
    <row r="2324">
      <c r="A2324" t="inlineStr">
        <is>
          <t>[C9D1] Angiotensin-II 길항제, 고혈압제 (C2) 혹은 이뇨제 복합제제</t>
        </is>
      </c>
      <c r="B2324" t="inlineStr">
        <is>
          <t>아주약품</t>
        </is>
      </c>
      <c r="C2324" t="inlineStr">
        <is>
          <t>아나탄 플러스</t>
        </is>
      </c>
      <c r="D2324" t="inlineStr">
        <is>
          <t>아주약품</t>
        </is>
      </c>
      <c r="E2324" t="inlineStr">
        <is>
          <t>candesartan cilexetil,  hydrochlorothiazide</t>
        </is>
      </c>
      <c r="F2324" t="inlineStr">
        <is>
          <t>의원</t>
        </is>
      </c>
      <c r="G2324" t="inlineStr">
        <is>
          <t>Generic</t>
        </is>
      </c>
      <c r="H2324" s="493" t="n">
        <v>85624.41</v>
      </c>
      <c r="I2324" s="493" t="n">
        <v>77651.08</v>
      </c>
      <c r="J2324" s="493" t="n">
        <v>84561.28999999999</v>
      </c>
      <c r="K2324" s="493" t="n">
        <v>89323.22</v>
      </c>
      <c r="L2324" s="493" t="n">
        <v>77388.05</v>
      </c>
      <c r="M2324" s="493" t="n">
        <v>88064.67999999999</v>
      </c>
      <c r="N2324" s="493" t="n">
        <v>77573.50999999999</v>
      </c>
      <c r="O2324" s="493" t="n">
        <v>88327.37</v>
      </c>
      <c r="P2324" s="493" t="n">
        <v>70702.88</v>
      </c>
      <c r="Q2324" s="493" t="n">
        <v>86523.28999999999</v>
      </c>
      <c r="R2324" s="493" t="n">
        <v>79686.46000000001</v>
      </c>
      <c r="S2324" s="493" t="n">
        <v>103646.47</v>
      </c>
      <c r="T2324" s="493" t="n">
        <v>90156.88</v>
      </c>
      <c r="U2324" s="493" t="n">
        <v>88544.95</v>
      </c>
      <c r="V2324" s="493" t="n">
        <v>90840.37</v>
      </c>
      <c r="W2324" s="493" t="n">
        <v>102854.88</v>
      </c>
      <c r="X2324" s="493" t="n">
        <v>98527.72</v>
      </c>
      <c r="Y2324" s="493" t="n">
        <v>107049.31</v>
      </c>
      <c r="Z2324" s="493" t="n">
        <v>90095.55</v>
      </c>
      <c r="AA2324" s="493" t="n">
        <v>98383.59</v>
      </c>
      <c r="AB2324" s="493" t="n">
        <v>96656.16</v>
      </c>
      <c r="AC2324" s="493" t="n">
        <v>94616.94</v>
      </c>
      <c r="AD2324" s="493" t="n">
        <v>90417.11</v>
      </c>
      <c r="AE2324" s="493" t="n">
        <v>106124.02</v>
      </c>
      <c r="AF2324" s="493" t="n">
        <v>95560.96000000001</v>
      </c>
      <c r="AG2324" s="493" t="n">
        <v>95998.62</v>
      </c>
      <c r="AH2324" s="493" t="n">
        <v>107696.7</v>
      </c>
      <c r="AI2324" s="493" t="n">
        <v>91910.88</v>
      </c>
      <c r="AJ2324" s="493" t="n">
        <v>98561.75</v>
      </c>
      <c r="AK2324" s="493" t="n">
        <v>108332.61</v>
      </c>
      <c r="AL2324" s="493" t="n">
        <v>100559.15</v>
      </c>
      <c r="AM2324" s="493" t="n">
        <v>106224.78</v>
      </c>
      <c r="AN2324" s="493" t="n">
        <v>106345.73</v>
      </c>
      <c r="AO2324" s="493" t="n">
        <v>112935.33</v>
      </c>
      <c r="AP2324" s="493" t="n">
        <v>116511.95</v>
      </c>
      <c r="AQ2324" s="493" t="n">
        <v>124285.39</v>
      </c>
      <c r="AR2324" s="493" t="n">
        <v>147136.08</v>
      </c>
      <c r="AS2324" s="493" t="n">
        <v>164944.01</v>
      </c>
      <c r="AT2324" s="493" t="n">
        <v>152375</v>
      </c>
      <c r="AU2324" s="493" t="n">
        <v>172401.83</v>
      </c>
      <c r="AV2324" s="493" t="n">
        <v>167957.82</v>
      </c>
      <c r="AW2324" s="493" t="n">
        <v>159157.48</v>
      </c>
      <c r="AX2324" s="493" t="n">
        <v>167539.13</v>
      </c>
      <c r="AY2324" s="493" t="n">
        <v>157400.34</v>
      </c>
      <c r="AZ2324" s="493" t="n">
        <v>169956.65</v>
      </c>
      <c r="BA2324" s="493" t="n">
        <v>191836.17</v>
      </c>
      <c r="BB2324" s="493" t="n">
        <v>181892.81</v>
      </c>
      <c r="BC2324" s="493" t="n">
        <v>198477.77</v>
      </c>
      <c r="BD2324" s="493" t="n">
        <v>181167.24</v>
      </c>
      <c r="BE2324" s="493" t="n">
        <v>211101.26</v>
      </c>
      <c r="BF2324" s="493" t="n">
        <v>202245.69</v>
      </c>
      <c r="BG2324" s="493" t="n">
        <v>200314.49</v>
      </c>
      <c r="BH2324" s="493" t="n">
        <v>212583.23</v>
      </c>
      <c r="BI2324" s="493" t="n">
        <v>185066.7</v>
      </c>
      <c r="BJ2324" s="493" t="n">
        <v>196091.77</v>
      </c>
      <c r="BK2324" s="493" t="n">
        <v>191334.11</v>
      </c>
      <c r="BL2324" s="493" t="n">
        <v>220171.69</v>
      </c>
      <c r="BM2324" s="493" t="n">
        <v>188827.77</v>
      </c>
      <c r="BN2324" s="493" t="n">
        <v>191737.61</v>
      </c>
      <c r="BO2324" s="493" t="n">
        <v>202397.55</v>
      </c>
      <c r="BP2324" s="493" t="n">
        <v>190253.99</v>
      </c>
      <c r="BQ2324" s="493" t="n">
        <v>191100.27</v>
      </c>
      <c r="BR2324" s="493" t="n">
        <v>190641.76</v>
      </c>
      <c r="BS2324" s="493" t="n">
        <v>222571.65</v>
      </c>
      <c r="BT2324" s="493" t="n">
        <v>211863.3</v>
      </c>
      <c r="BU2324" s="493" t="n">
        <v>209157.18</v>
      </c>
      <c r="BV2324" s="493" t="n">
        <v>227800.86</v>
      </c>
      <c r="BW2324" s="493" t="n">
        <v>213930.81</v>
      </c>
    </row>
    <row r="2325">
      <c r="A2325" t="inlineStr">
        <is>
          <t>[C9D1] Angiotensin-II 길항제, 고혈압제 (C2) 혹은 이뇨제 복합제제</t>
        </is>
      </c>
      <c r="B2325" t="inlineStr">
        <is>
          <t>아주약품</t>
        </is>
      </c>
      <c r="C2325" t="inlineStr">
        <is>
          <t>아나탄 플러스</t>
        </is>
      </c>
      <c r="D2325" t="inlineStr">
        <is>
          <t>아주약품</t>
        </is>
      </c>
      <c r="E2325" t="inlineStr">
        <is>
          <t>candesartan cilexetil,  hydrochlorothiazide</t>
        </is>
      </c>
      <c r="F2325" t="inlineStr">
        <is>
          <t>보건소</t>
        </is>
      </c>
      <c r="G2325" t="inlineStr">
        <is>
          <t>Generic</t>
        </is>
      </c>
      <c r="H2325" s="493" t="n">
        <v>244.8</v>
      </c>
      <c r="I2325" s="493" t="n">
        <v>0</v>
      </c>
      <c r="J2325" s="493" t="n">
        <v>272.4</v>
      </c>
      <c r="K2325" s="493" t="n">
        <v>0</v>
      </c>
      <c r="L2325" s="493" t="n">
        <v>349.8</v>
      </c>
      <c r="M2325" s="493" t="n">
        <v>0</v>
      </c>
      <c r="N2325" s="493" t="n">
        <v>269.4</v>
      </c>
      <c r="O2325" s="493" t="n">
        <v>0</v>
      </c>
      <c r="P2325" s="493" t="n">
        <v>253.8</v>
      </c>
      <c r="Q2325" s="493" t="n">
        <v>0</v>
      </c>
      <c r="R2325" s="493" t="n">
        <v>280.2</v>
      </c>
      <c r="S2325" s="493" t="n">
        <v>369.6</v>
      </c>
      <c r="T2325" s="493" t="n">
        <v>0</v>
      </c>
      <c r="U2325" s="493" t="n">
        <v>327.6</v>
      </c>
      <c r="V2325" s="493" t="n">
        <v>0</v>
      </c>
      <c r="W2325" s="493" t="n">
        <v>585</v>
      </c>
      <c r="X2325" s="493" t="n">
        <v>0</v>
      </c>
      <c r="Y2325" s="493" t="n">
        <v>0</v>
      </c>
      <c r="Z2325" s="493" t="n">
        <v>337.5</v>
      </c>
      <c r="AA2325" s="493" t="n">
        <v>0</v>
      </c>
      <c r="AB2325" s="493" t="n">
        <v>0</v>
      </c>
      <c r="AC2325" s="493" t="n">
        <v>475.2</v>
      </c>
      <c r="AD2325" s="493" t="n">
        <v>0</v>
      </c>
      <c r="AE2325" s="493" t="n">
        <v>0</v>
      </c>
      <c r="AF2325" s="493" t="n">
        <v>258.6</v>
      </c>
      <c r="AG2325" s="493" t="n">
        <v>0</v>
      </c>
      <c r="AH2325" s="493" t="n">
        <v>253.8</v>
      </c>
      <c r="AI2325" s="493" t="n">
        <v>0</v>
      </c>
      <c r="AJ2325" s="493" t="n">
        <v>1042.2</v>
      </c>
      <c r="AK2325" s="493" t="n">
        <v>485.7</v>
      </c>
      <c r="AL2325" s="493" t="n">
        <v>0</v>
      </c>
      <c r="AM2325" s="493" t="n">
        <v>222</v>
      </c>
      <c r="AN2325" s="493" t="n">
        <v>178.2</v>
      </c>
      <c r="AO2325" s="493" t="n">
        <v>0</v>
      </c>
      <c r="AP2325" s="493" t="n">
        <v>205.8</v>
      </c>
      <c r="AQ2325" s="493" t="n">
        <v>961.2</v>
      </c>
      <c r="AR2325" s="493" t="n">
        <v>1662.6</v>
      </c>
      <c r="AS2325" s="493" t="n">
        <v>198.9</v>
      </c>
      <c r="AT2325" s="493" t="n">
        <v>983.1</v>
      </c>
      <c r="AU2325" s="493" t="n">
        <v>0</v>
      </c>
      <c r="AV2325" s="493" t="n">
        <v>105.9</v>
      </c>
      <c r="AW2325" s="493" t="n">
        <v>715.5</v>
      </c>
      <c r="AX2325" s="493" t="n">
        <v>676.8</v>
      </c>
      <c r="AY2325" s="493" t="n">
        <v>661.8</v>
      </c>
      <c r="AZ2325" s="493" t="n">
        <v>909.3</v>
      </c>
      <c r="BA2325" s="493" t="n">
        <v>0</v>
      </c>
      <c r="BB2325" s="493" t="n">
        <v>731.1</v>
      </c>
      <c r="BC2325" s="493" t="n">
        <v>0</v>
      </c>
      <c r="BD2325" s="493" t="n">
        <v>994.2</v>
      </c>
      <c r="BE2325" s="493" t="n">
        <v>28.8</v>
      </c>
      <c r="BF2325" s="493" t="n">
        <v>259.2</v>
      </c>
      <c r="BG2325" s="493" t="n">
        <v>383.4</v>
      </c>
      <c r="BH2325" s="493" t="n">
        <v>286.5</v>
      </c>
      <c r="BI2325" s="493" t="n">
        <v>0</v>
      </c>
      <c r="BJ2325" s="493" t="n">
        <v>832.2</v>
      </c>
      <c r="BK2325" s="493" t="n">
        <v>28.8</v>
      </c>
      <c r="BL2325" s="493" t="n">
        <v>685.8</v>
      </c>
      <c r="BM2325" s="493" t="n">
        <v>0</v>
      </c>
      <c r="BN2325" s="493" t="n">
        <v>0</v>
      </c>
      <c r="BO2325" s="493" t="n">
        <v>1282.8</v>
      </c>
      <c r="BP2325" s="493" t="n">
        <v>167.4</v>
      </c>
      <c r="BQ2325" s="493" t="n">
        <v>742.2</v>
      </c>
      <c r="BR2325" s="493" t="n">
        <v>777.3</v>
      </c>
      <c r="BS2325" s="493" t="n">
        <v>0</v>
      </c>
      <c r="BT2325" s="493" t="n">
        <v>474.6</v>
      </c>
      <c r="BU2325" s="493" t="n">
        <v>0</v>
      </c>
      <c r="BV2325" s="493" t="n">
        <v>717</v>
      </c>
      <c r="BW2325" s="493" t="n">
        <v>459.6</v>
      </c>
    </row>
    <row r="2326">
      <c r="A2326" t="inlineStr">
        <is>
          <t>[C9D1] Angiotensin-II 길항제, 고혈압제 (C2) 혹은 이뇨제 복합제제</t>
        </is>
      </c>
      <c r="B2326" t="inlineStr">
        <is>
          <t>아주약품</t>
        </is>
      </c>
      <c r="C2326" t="inlineStr">
        <is>
          <t>아나탄 플러스</t>
        </is>
      </c>
      <c r="D2326" t="inlineStr">
        <is>
          <t>아주약품</t>
        </is>
      </c>
      <c r="E2326" t="inlineStr">
        <is>
          <t>candesartan cilexetil,  hydrochlorothiazide</t>
        </is>
      </c>
      <c r="F2326" t="inlineStr">
        <is>
          <t>기타(치과의원, 치과병원 등)</t>
        </is>
      </c>
      <c r="G2326" t="inlineStr">
        <is>
          <t>Generic</t>
        </is>
      </c>
      <c r="H2326" s="493" t="n">
        <v>0</v>
      </c>
      <c r="I2326" s="493" t="n">
        <v>0</v>
      </c>
      <c r="J2326" s="493" t="n">
        <v>0</v>
      </c>
      <c r="K2326" s="493" t="n">
        <v>10.8</v>
      </c>
      <c r="L2326" s="493" t="n">
        <v>0</v>
      </c>
      <c r="M2326" s="493" t="n">
        <v>0</v>
      </c>
      <c r="N2326" s="493" t="n">
        <v>0</v>
      </c>
      <c r="O2326" s="493" t="n">
        <v>0</v>
      </c>
      <c r="P2326" s="493" t="n">
        <v>0</v>
      </c>
      <c r="Q2326" s="493" t="n">
        <v>0</v>
      </c>
      <c r="R2326" s="493" t="n">
        <v>0</v>
      </c>
      <c r="S2326" s="493" t="n">
        <v>0</v>
      </c>
      <c r="T2326" s="493" t="n">
        <v>0</v>
      </c>
      <c r="U2326" s="493" t="n">
        <v>0</v>
      </c>
      <c r="V2326" s="493" t="n">
        <v>0</v>
      </c>
      <c r="W2326" s="493" t="n">
        <v>0</v>
      </c>
      <c r="X2326" s="493" t="n">
        <v>0</v>
      </c>
      <c r="Y2326" s="493" t="n">
        <v>0</v>
      </c>
      <c r="Z2326" s="493" t="n">
        <v>0</v>
      </c>
      <c r="AA2326" s="493" t="n">
        <v>0</v>
      </c>
      <c r="AB2326" s="493" t="n">
        <v>0</v>
      </c>
      <c r="AC2326" s="493" t="n">
        <v>0</v>
      </c>
      <c r="AD2326" s="493" t="n">
        <v>0</v>
      </c>
      <c r="AE2326" s="493" t="n">
        <v>0</v>
      </c>
      <c r="AF2326" s="493" t="n">
        <v>0</v>
      </c>
      <c r="AG2326" s="493" t="n">
        <v>0</v>
      </c>
      <c r="AH2326" s="493" t="n">
        <v>0</v>
      </c>
      <c r="AI2326" s="493" t="n">
        <v>0</v>
      </c>
      <c r="AJ2326" s="493" t="n">
        <v>0</v>
      </c>
      <c r="AK2326" s="493" t="n">
        <v>0</v>
      </c>
      <c r="AL2326" s="493" t="n">
        <v>0</v>
      </c>
      <c r="AM2326" s="493" t="n">
        <v>0</v>
      </c>
      <c r="AN2326" s="493" t="n">
        <v>0</v>
      </c>
      <c r="AO2326" s="493" t="n">
        <v>0</v>
      </c>
      <c r="AP2326" s="493" t="n">
        <v>0</v>
      </c>
      <c r="AQ2326" s="493" t="n">
        <v>0</v>
      </c>
      <c r="AR2326" s="493" t="n">
        <v>0</v>
      </c>
      <c r="AS2326" s="493" t="n">
        <v>0</v>
      </c>
      <c r="AT2326" s="493" t="n">
        <v>0</v>
      </c>
      <c r="AU2326" s="493" t="n">
        <v>0</v>
      </c>
      <c r="AV2326" s="493" t="n">
        <v>0</v>
      </c>
      <c r="AW2326" s="493" t="n">
        <v>0</v>
      </c>
      <c r="AX2326" s="493" t="n">
        <v>0</v>
      </c>
      <c r="AY2326" s="493" t="n">
        <v>0</v>
      </c>
      <c r="AZ2326" s="493" t="n">
        <v>0</v>
      </c>
      <c r="BA2326" s="493" t="n">
        <v>0</v>
      </c>
      <c r="BB2326" s="493" t="n">
        <v>0</v>
      </c>
      <c r="BC2326" s="493" t="n">
        <v>0</v>
      </c>
      <c r="BD2326" s="493" t="n">
        <v>292.5</v>
      </c>
      <c r="BE2326" s="493" t="n">
        <v>0</v>
      </c>
      <c r="BF2326" s="493" t="n">
        <v>0</v>
      </c>
      <c r="BG2326" s="493" t="n">
        <v>0</v>
      </c>
      <c r="BH2326" s="493" t="n">
        <v>0</v>
      </c>
      <c r="BI2326" s="493" t="n">
        <v>0</v>
      </c>
      <c r="BJ2326" s="493" t="n">
        <v>0</v>
      </c>
      <c r="BK2326" s="493" t="n">
        <v>0</v>
      </c>
      <c r="BL2326" s="493" t="n">
        <v>0</v>
      </c>
      <c r="BM2326" s="493" t="n">
        <v>0</v>
      </c>
      <c r="BN2326" s="493" t="n">
        <v>0</v>
      </c>
      <c r="BO2326" s="493" t="n">
        <v>0</v>
      </c>
      <c r="BP2326" s="493" t="n">
        <v>0</v>
      </c>
      <c r="BQ2326" s="493" t="n">
        <v>0</v>
      </c>
      <c r="BR2326" s="493" t="n">
        <v>0</v>
      </c>
      <c r="BS2326" s="493" t="n">
        <v>0</v>
      </c>
      <c r="BT2326" s="493" t="n">
        <v>0</v>
      </c>
      <c r="BU2326" s="493" t="n">
        <v>0</v>
      </c>
      <c r="BV2326" s="493" t="n">
        <v>0</v>
      </c>
      <c r="BW2326" s="493" t="n">
        <v>0</v>
      </c>
    </row>
    <row r="2327">
      <c r="A2327" t="inlineStr">
        <is>
          <t>[C9D1] Angiotensin-II 길항제, 고혈압제 (C2) 혹은 이뇨제 복합제제</t>
        </is>
      </c>
      <c r="B2327" t="inlineStr">
        <is>
          <t>아주약품</t>
        </is>
      </c>
      <c r="C2327" t="inlineStr">
        <is>
          <t>아나텔 플러스</t>
        </is>
      </c>
      <c r="D2327" t="inlineStr">
        <is>
          <t>아주약품</t>
        </is>
      </c>
      <c r="E2327" t="inlineStr">
        <is>
          <t>hydrochlorothiazide,  telmisartan</t>
        </is>
      </c>
      <c r="F2327" t="inlineStr">
        <is>
          <t>종합병원</t>
        </is>
      </c>
      <c r="G2327" t="inlineStr">
        <is>
          <t>Generic</t>
        </is>
      </c>
      <c r="H2327" s="493" t="n">
        <v>0</v>
      </c>
      <c r="I2327" s="493" t="n">
        <v>0</v>
      </c>
      <c r="J2327" s="493" t="n">
        <v>0</v>
      </c>
      <c r="K2327" s="493" t="n">
        <v>0</v>
      </c>
      <c r="L2327" s="493" t="n">
        <v>0</v>
      </c>
      <c r="M2327" s="493" t="n">
        <v>0</v>
      </c>
      <c r="N2327" s="493" t="n">
        <v>0</v>
      </c>
      <c r="O2327" s="493" t="n">
        <v>0</v>
      </c>
      <c r="P2327" s="493" t="n">
        <v>0</v>
      </c>
      <c r="Q2327" s="493" t="n">
        <v>0</v>
      </c>
      <c r="R2327" s="493" t="n">
        <v>0</v>
      </c>
      <c r="S2327" s="493" t="n">
        <v>0</v>
      </c>
      <c r="T2327" s="493" t="n">
        <v>0</v>
      </c>
      <c r="U2327" s="493" t="n">
        <v>0</v>
      </c>
      <c r="V2327" s="493" t="n">
        <v>0</v>
      </c>
      <c r="W2327" s="493" t="n">
        <v>0</v>
      </c>
      <c r="X2327" s="493" t="n">
        <v>0</v>
      </c>
      <c r="Y2327" s="493" t="n">
        <v>0</v>
      </c>
      <c r="Z2327" s="493" t="n">
        <v>0</v>
      </c>
      <c r="AA2327" s="493" t="n">
        <v>0</v>
      </c>
      <c r="AB2327" s="493" t="n">
        <v>0</v>
      </c>
      <c r="AC2327" s="493" t="n">
        <v>0</v>
      </c>
      <c r="AD2327" s="493" t="n">
        <v>0</v>
      </c>
      <c r="AE2327" s="493" t="n">
        <v>0</v>
      </c>
      <c r="AF2327" s="493" t="n">
        <v>0</v>
      </c>
      <c r="AG2327" s="493" t="n">
        <v>0</v>
      </c>
      <c r="AH2327" s="493" t="n">
        <v>0</v>
      </c>
      <c r="AI2327" s="493" t="n">
        <v>0</v>
      </c>
      <c r="AJ2327" s="493" t="n">
        <v>0</v>
      </c>
      <c r="AK2327" s="493" t="n">
        <v>0</v>
      </c>
      <c r="AL2327" s="493" t="n">
        <v>0</v>
      </c>
      <c r="AM2327" s="493" t="n">
        <v>0</v>
      </c>
      <c r="AN2327" s="493" t="n">
        <v>0</v>
      </c>
      <c r="AO2327" s="493" t="n">
        <v>0</v>
      </c>
      <c r="AP2327" s="493" t="n">
        <v>0</v>
      </c>
      <c r="AQ2327" s="493" t="n">
        <v>0</v>
      </c>
      <c r="AR2327" s="493" t="n">
        <v>0</v>
      </c>
      <c r="AS2327" s="493" t="n">
        <v>0</v>
      </c>
      <c r="AT2327" s="493" t="n">
        <v>0</v>
      </c>
      <c r="AU2327" s="493" t="n">
        <v>0</v>
      </c>
      <c r="AV2327" s="493" t="n">
        <v>0</v>
      </c>
      <c r="AW2327" s="493" t="n">
        <v>0</v>
      </c>
      <c r="AX2327" s="493" t="n">
        <v>0</v>
      </c>
      <c r="AY2327" s="493" t="n">
        <v>0</v>
      </c>
      <c r="AZ2327" s="493" t="n">
        <v>0</v>
      </c>
      <c r="BA2327" s="493" t="n">
        <v>0</v>
      </c>
      <c r="BB2327" s="493" t="n">
        <v>3099.39</v>
      </c>
      <c r="BC2327" s="493" t="n">
        <v>4493.07</v>
      </c>
      <c r="BD2327" s="493" t="n">
        <v>8100.64</v>
      </c>
      <c r="BE2327" s="493" t="n">
        <v>6280.86</v>
      </c>
      <c r="BF2327" s="493" t="n">
        <v>8301.389999999999</v>
      </c>
      <c r="BG2327" s="493" t="n">
        <v>11228.41</v>
      </c>
      <c r="BH2327" s="493" t="n">
        <v>7154.35</v>
      </c>
      <c r="BI2327" s="493" t="n">
        <v>7140.09</v>
      </c>
      <c r="BJ2327" s="493" t="n">
        <v>9737.629999999999</v>
      </c>
      <c r="BK2327" s="493" t="n">
        <v>9512.49</v>
      </c>
      <c r="BL2327" s="493" t="n">
        <v>6442.37</v>
      </c>
      <c r="BM2327" s="493" t="n">
        <v>13117.57</v>
      </c>
      <c r="BN2327" s="493" t="n">
        <v>9707.190000000001</v>
      </c>
      <c r="BO2327" s="493" t="n">
        <v>13911.07</v>
      </c>
      <c r="BP2327" s="493" t="n">
        <v>11519.23</v>
      </c>
      <c r="BQ2327" s="493" t="n">
        <v>11168.08</v>
      </c>
      <c r="BR2327" s="493" t="n">
        <v>10790.59</v>
      </c>
      <c r="BS2327" s="493" t="n">
        <v>10205.27</v>
      </c>
      <c r="BT2327" s="493" t="n">
        <v>6815.67</v>
      </c>
      <c r="BU2327" s="493" t="n">
        <v>12649.01</v>
      </c>
      <c r="BV2327" s="493" t="n">
        <v>14441.1</v>
      </c>
      <c r="BW2327" s="493" t="n">
        <v>13009.95</v>
      </c>
    </row>
    <row r="2328">
      <c r="A2328" t="inlineStr">
        <is>
          <t>[C9D1] Angiotensin-II 길항제, 고혈압제 (C2) 혹은 이뇨제 복합제제</t>
        </is>
      </c>
      <c r="B2328" t="inlineStr">
        <is>
          <t>아주약품</t>
        </is>
      </c>
      <c r="C2328" t="inlineStr">
        <is>
          <t>아나텔 플러스</t>
        </is>
      </c>
      <c r="D2328" t="inlineStr">
        <is>
          <t>아주약품</t>
        </is>
      </c>
      <c r="E2328" t="inlineStr">
        <is>
          <t>hydrochlorothiazide,  telmisartan</t>
        </is>
      </c>
      <c r="F2328" t="inlineStr">
        <is>
          <t>병원</t>
        </is>
      </c>
      <c r="G2328" t="inlineStr">
        <is>
          <t>Generic</t>
        </is>
      </c>
      <c r="H2328" s="493" t="n">
        <v>0</v>
      </c>
      <c r="I2328" s="493" t="n">
        <v>0</v>
      </c>
      <c r="J2328" s="493" t="n">
        <v>0</v>
      </c>
      <c r="K2328" s="493" t="n">
        <v>0</v>
      </c>
      <c r="L2328" s="493" t="n">
        <v>0</v>
      </c>
      <c r="M2328" s="493" t="n">
        <v>0</v>
      </c>
      <c r="N2328" s="493" t="n">
        <v>0</v>
      </c>
      <c r="O2328" s="493" t="n">
        <v>0</v>
      </c>
      <c r="P2328" s="493" t="n">
        <v>0</v>
      </c>
      <c r="Q2328" s="493" t="n">
        <v>0</v>
      </c>
      <c r="R2328" s="493" t="n">
        <v>0</v>
      </c>
      <c r="S2328" s="493" t="n">
        <v>0</v>
      </c>
      <c r="T2328" s="493" t="n">
        <v>0</v>
      </c>
      <c r="U2328" s="493" t="n">
        <v>270.6</v>
      </c>
      <c r="V2328" s="493" t="n">
        <v>303.6</v>
      </c>
      <c r="W2328" s="493" t="n">
        <v>299.7</v>
      </c>
      <c r="X2328" s="493" t="n">
        <v>149.7</v>
      </c>
      <c r="Y2328" s="493" t="n">
        <v>29.4</v>
      </c>
      <c r="Z2328" s="493" t="n">
        <v>150.9</v>
      </c>
      <c r="AA2328" s="493" t="n">
        <v>6286.88</v>
      </c>
      <c r="AB2328" s="493" t="n">
        <v>19275.14</v>
      </c>
      <c r="AC2328" s="493" t="n">
        <v>12186.44</v>
      </c>
      <c r="AD2328" s="493" t="n">
        <v>13049.74</v>
      </c>
      <c r="AE2328" s="493" t="n">
        <v>14380.95</v>
      </c>
      <c r="AF2328" s="493" t="n">
        <v>10425.63</v>
      </c>
      <c r="AG2328" s="493" t="n">
        <v>7847.52</v>
      </c>
      <c r="AH2328" s="493" t="n">
        <v>17908.47</v>
      </c>
      <c r="AI2328" s="493" t="n">
        <v>11003.22</v>
      </c>
      <c r="AJ2328" s="493" t="n">
        <v>6990</v>
      </c>
      <c r="AK2328" s="493" t="n">
        <v>11133.6</v>
      </c>
      <c r="AL2328" s="493" t="n">
        <v>7051.5</v>
      </c>
      <c r="AM2328" s="493" t="n">
        <v>10967.4</v>
      </c>
      <c r="AN2328" s="493" t="n">
        <v>3235.8</v>
      </c>
      <c r="AO2328" s="493" t="n">
        <v>2360.6</v>
      </c>
      <c r="AP2328" s="493" t="n">
        <v>1995.6</v>
      </c>
      <c r="AQ2328" s="493" t="n">
        <v>2012.4</v>
      </c>
      <c r="AR2328" s="493" t="n">
        <v>2184.3</v>
      </c>
      <c r="AS2328" s="493" t="n">
        <v>1065.57</v>
      </c>
      <c r="AT2328" s="493" t="n">
        <v>1364.4</v>
      </c>
      <c r="AU2328" s="493" t="n">
        <v>1491.3</v>
      </c>
      <c r="AV2328" s="493" t="n">
        <v>868.8</v>
      </c>
      <c r="AW2328" s="493" t="n">
        <v>1895.7</v>
      </c>
      <c r="AX2328" s="493" t="n">
        <v>1185.3</v>
      </c>
      <c r="AY2328" s="493" t="n">
        <v>2171.2</v>
      </c>
      <c r="AZ2328" s="493" t="n">
        <v>3333.11</v>
      </c>
      <c r="BA2328" s="493" t="n">
        <v>2193.9</v>
      </c>
      <c r="BB2328" s="493" t="n">
        <v>3699.7</v>
      </c>
      <c r="BC2328" s="493" t="n">
        <v>4456.9</v>
      </c>
      <c r="BD2328" s="493" t="n">
        <v>5441.5</v>
      </c>
      <c r="BE2328" s="493" t="n">
        <v>3344.64</v>
      </c>
      <c r="BF2328" s="493" t="n">
        <v>6503.25</v>
      </c>
      <c r="BG2328" s="493" t="n">
        <v>3321.4</v>
      </c>
      <c r="BH2328" s="493" t="n">
        <v>2327.88</v>
      </c>
      <c r="BI2328" s="493" t="n">
        <v>5901.7</v>
      </c>
      <c r="BJ2328" s="493" t="n">
        <v>3219.65</v>
      </c>
      <c r="BK2328" s="493" t="n">
        <v>2836.36</v>
      </c>
      <c r="BL2328" s="493" t="n">
        <v>7066.8</v>
      </c>
      <c r="BM2328" s="493" t="n">
        <v>3457.02</v>
      </c>
      <c r="BN2328" s="493" t="n">
        <v>2683.4</v>
      </c>
      <c r="BO2328" s="493" t="n">
        <v>6676.17</v>
      </c>
      <c r="BP2328" s="493" t="n">
        <v>3257.35</v>
      </c>
      <c r="BQ2328" s="493" t="n">
        <v>5120.98</v>
      </c>
      <c r="BR2328" s="493" t="n">
        <v>5647.87</v>
      </c>
      <c r="BS2328" s="493" t="n">
        <v>4757.5</v>
      </c>
      <c r="BT2328" s="493" t="n">
        <v>4721.7</v>
      </c>
      <c r="BU2328" s="493" t="n">
        <v>8562.52</v>
      </c>
      <c r="BV2328" s="493" t="n">
        <v>4972</v>
      </c>
      <c r="BW2328" s="493" t="n">
        <v>4241.05</v>
      </c>
    </row>
    <row r="2329">
      <c r="A2329" t="inlineStr">
        <is>
          <t>[C9D1] Angiotensin-II 길항제, 고혈압제 (C2) 혹은 이뇨제 복합제제</t>
        </is>
      </c>
      <c r="B2329" t="inlineStr">
        <is>
          <t>아주약품</t>
        </is>
      </c>
      <c r="C2329" t="inlineStr">
        <is>
          <t>아나텔 플러스</t>
        </is>
      </c>
      <c r="D2329" t="inlineStr">
        <is>
          <t>아주약품</t>
        </is>
      </c>
      <c r="E2329" t="inlineStr">
        <is>
          <t>hydrochlorothiazide,  telmisartan</t>
        </is>
      </c>
      <c r="F2329" t="inlineStr">
        <is>
          <t>의원</t>
        </is>
      </c>
      <c r="G2329" t="inlineStr">
        <is>
          <t>Generic</t>
        </is>
      </c>
      <c r="H2329" s="493" t="n">
        <v>14708.7</v>
      </c>
      <c r="I2329" s="493" t="n">
        <v>15046.3</v>
      </c>
      <c r="J2329" s="493" t="n">
        <v>16734.9</v>
      </c>
      <c r="K2329" s="493" t="n">
        <v>14871.35</v>
      </c>
      <c r="L2329" s="493" t="n">
        <v>15786.74</v>
      </c>
      <c r="M2329" s="493" t="n">
        <v>14307.5</v>
      </c>
      <c r="N2329" s="493" t="n">
        <v>13522.4</v>
      </c>
      <c r="O2329" s="493" t="n">
        <v>11627.84</v>
      </c>
      <c r="P2329" s="493" t="n">
        <v>10712.4</v>
      </c>
      <c r="Q2329" s="493" t="n">
        <v>9715.559999999999</v>
      </c>
      <c r="R2329" s="493" t="n">
        <v>18227.76</v>
      </c>
      <c r="S2329" s="493" t="n">
        <v>137085.42</v>
      </c>
      <c r="T2329" s="493" t="n">
        <v>117803.13</v>
      </c>
      <c r="U2329" s="493" t="n">
        <v>128901.21</v>
      </c>
      <c r="V2329" s="493" t="n">
        <v>122265.94</v>
      </c>
      <c r="W2329" s="493" t="n">
        <v>137058.77</v>
      </c>
      <c r="X2329" s="493" t="n">
        <v>123845.23</v>
      </c>
      <c r="Y2329" s="493" t="n">
        <v>139079.6</v>
      </c>
      <c r="Z2329" s="493" t="n">
        <v>129927.09</v>
      </c>
      <c r="AA2329" s="493" t="n">
        <v>145969.87</v>
      </c>
      <c r="AB2329" s="493" t="n">
        <v>125938.54</v>
      </c>
      <c r="AC2329" s="493" t="n">
        <v>150704.43</v>
      </c>
      <c r="AD2329" s="493" t="n">
        <v>148171.7</v>
      </c>
      <c r="AE2329" s="493" t="n">
        <v>151135.66</v>
      </c>
      <c r="AF2329" s="493" t="n">
        <v>139774.91</v>
      </c>
      <c r="AG2329" s="493" t="n">
        <v>136354.96</v>
      </c>
      <c r="AH2329" s="493" t="n">
        <v>158113.53</v>
      </c>
      <c r="AI2329" s="493" t="n">
        <v>146976.93</v>
      </c>
      <c r="AJ2329" s="493" t="n">
        <v>152972.12</v>
      </c>
      <c r="AK2329" s="493" t="n">
        <v>135758.87</v>
      </c>
      <c r="AL2329" s="493" t="n">
        <v>130209.21</v>
      </c>
      <c r="AM2329" s="493" t="n">
        <v>143142.97</v>
      </c>
      <c r="AN2329" s="493" t="n">
        <v>124725.09</v>
      </c>
      <c r="AO2329" s="493" t="n">
        <v>143280.29</v>
      </c>
      <c r="AP2329" s="493" t="n">
        <v>139942.45</v>
      </c>
      <c r="AQ2329" s="493" t="n">
        <v>156260.94</v>
      </c>
      <c r="AR2329" s="493" t="n">
        <v>148294.45</v>
      </c>
      <c r="AS2329" s="493" t="n">
        <v>149477.75</v>
      </c>
      <c r="AT2329" s="493" t="n">
        <v>164636.54</v>
      </c>
      <c r="AU2329" s="493" t="n">
        <v>192949.02</v>
      </c>
      <c r="AV2329" s="493" t="n">
        <v>185046.74</v>
      </c>
      <c r="AW2329" s="493" t="n">
        <v>167397</v>
      </c>
      <c r="AX2329" s="493" t="n">
        <v>191547.46</v>
      </c>
      <c r="AY2329" s="493" t="n">
        <v>180077.06</v>
      </c>
      <c r="AZ2329" s="493" t="n">
        <v>179650.86</v>
      </c>
      <c r="BA2329" s="493" t="n">
        <v>198423.67</v>
      </c>
      <c r="BB2329" s="493" t="n">
        <v>184431.53</v>
      </c>
      <c r="BC2329" s="493" t="n">
        <v>212816.2</v>
      </c>
      <c r="BD2329" s="493" t="n">
        <v>198520.29</v>
      </c>
      <c r="BE2329" s="493" t="n">
        <v>187618.36</v>
      </c>
      <c r="BF2329" s="493" t="n">
        <v>196405.15</v>
      </c>
      <c r="BG2329" s="493" t="n">
        <v>202603.67</v>
      </c>
      <c r="BH2329" s="493" t="n">
        <v>213902.07</v>
      </c>
      <c r="BI2329" s="493" t="n">
        <v>191811.64</v>
      </c>
      <c r="BJ2329" s="493" t="n">
        <v>199401.16</v>
      </c>
      <c r="BK2329" s="493" t="n">
        <v>189375.3</v>
      </c>
      <c r="BL2329" s="493" t="n">
        <v>214450.69</v>
      </c>
      <c r="BM2329" s="493" t="n">
        <v>201272.32</v>
      </c>
      <c r="BN2329" s="493" t="n">
        <v>186307.2</v>
      </c>
      <c r="BO2329" s="493" t="n">
        <v>210940.89</v>
      </c>
      <c r="BP2329" s="493" t="n">
        <v>214289.64</v>
      </c>
      <c r="BQ2329" s="493" t="n">
        <v>203449.19</v>
      </c>
      <c r="BR2329" s="493" t="n">
        <v>216331.3</v>
      </c>
      <c r="BS2329" s="493" t="n">
        <v>220829.58</v>
      </c>
      <c r="BT2329" s="493" t="n">
        <v>207089.09</v>
      </c>
      <c r="BU2329" s="493" t="n">
        <v>225788.99</v>
      </c>
      <c r="BV2329" s="493" t="n">
        <v>230419.63</v>
      </c>
      <c r="BW2329" s="493" t="n">
        <v>220676.15</v>
      </c>
    </row>
    <row r="2330">
      <c r="A2330" t="inlineStr">
        <is>
          <t>[C9D1] Angiotensin-II 길항제, 고혈압제 (C2) 혹은 이뇨제 복합제제</t>
        </is>
      </c>
      <c r="B2330" t="inlineStr">
        <is>
          <t>아주약품</t>
        </is>
      </c>
      <c r="C2330" t="inlineStr">
        <is>
          <t>아나텔 플러스</t>
        </is>
      </c>
      <c r="D2330" t="inlineStr">
        <is>
          <t>아주약품</t>
        </is>
      </c>
      <c r="E2330" t="inlineStr">
        <is>
          <t>hydrochlorothiazide,  telmisartan</t>
        </is>
      </c>
      <c r="F2330" t="inlineStr">
        <is>
          <t>보건소</t>
        </is>
      </c>
      <c r="G2330" t="inlineStr">
        <is>
          <t>Generic</t>
        </is>
      </c>
      <c r="H2330" s="493" t="n">
        <v>0</v>
      </c>
      <c r="I2330" s="493" t="n">
        <v>0</v>
      </c>
      <c r="J2330" s="493" t="n">
        <v>0</v>
      </c>
      <c r="K2330" s="493" t="n">
        <v>0</v>
      </c>
      <c r="L2330" s="493" t="n">
        <v>0</v>
      </c>
      <c r="M2330" s="493" t="n">
        <v>0</v>
      </c>
      <c r="N2330" s="493" t="n">
        <v>0</v>
      </c>
      <c r="O2330" s="493" t="n">
        <v>0</v>
      </c>
      <c r="P2330" s="493" t="n">
        <v>0</v>
      </c>
      <c r="Q2330" s="493" t="n">
        <v>0</v>
      </c>
      <c r="R2330" s="493" t="n">
        <v>0</v>
      </c>
      <c r="S2330" s="493" t="n">
        <v>0</v>
      </c>
      <c r="T2330" s="493" t="n">
        <v>517.5</v>
      </c>
      <c r="U2330" s="493" t="n">
        <v>0</v>
      </c>
      <c r="V2330" s="493" t="n">
        <v>2149.2</v>
      </c>
      <c r="W2330" s="493" t="n">
        <v>0</v>
      </c>
      <c r="X2330" s="493" t="n">
        <v>5818.8</v>
      </c>
      <c r="Y2330" s="493" t="n">
        <v>0</v>
      </c>
      <c r="Z2330" s="493" t="n">
        <v>6077.76</v>
      </c>
      <c r="AA2330" s="493" t="n">
        <v>135.9</v>
      </c>
      <c r="AB2330" s="493" t="n">
        <v>1437.52</v>
      </c>
      <c r="AC2330" s="493" t="n">
        <v>206.7</v>
      </c>
      <c r="AD2330" s="493" t="n">
        <v>690.9</v>
      </c>
      <c r="AE2330" s="493" t="n">
        <v>61.2</v>
      </c>
      <c r="AF2330" s="493" t="n">
        <v>640.5</v>
      </c>
      <c r="AG2330" s="493" t="n">
        <v>0</v>
      </c>
      <c r="AH2330" s="493" t="n">
        <v>128.4</v>
      </c>
      <c r="AI2330" s="493" t="n">
        <v>379.2</v>
      </c>
      <c r="AJ2330" s="493" t="n">
        <v>568.8</v>
      </c>
      <c r="AK2330" s="493" t="n">
        <v>126.6</v>
      </c>
      <c r="AL2330" s="493" t="n">
        <v>0</v>
      </c>
      <c r="AM2330" s="493" t="n">
        <v>950.4</v>
      </c>
      <c r="AN2330" s="493" t="n">
        <v>94.5</v>
      </c>
      <c r="AO2330" s="493" t="n">
        <v>1098.9</v>
      </c>
      <c r="AP2330" s="493" t="n">
        <v>1375.8</v>
      </c>
      <c r="AQ2330" s="493" t="n">
        <v>945.3</v>
      </c>
      <c r="AR2330" s="493" t="n">
        <v>1513.35</v>
      </c>
      <c r="AS2330" s="493" t="n">
        <v>1263.6</v>
      </c>
      <c r="AT2330" s="493" t="n">
        <v>556.5</v>
      </c>
      <c r="AU2330" s="493" t="n">
        <v>464.1</v>
      </c>
      <c r="AV2330" s="493" t="n">
        <v>141.6</v>
      </c>
      <c r="AW2330" s="493" t="n">
        <v>699.9</v>
      </c>
      <c r="AX2330" s="493" t="n">
        <v>152.7</v>
      </c>
      <c r="AY2330" s="493" t="n">
        <v>243.9</v>
      </c>
      <c r="AZ2330" s="493" t="n">
        <v>1128.3</v>
      </c>
      <c r="BA2330" s="493" t="n">
        <v>258</v>
      </c>
      <c r="BB2330" s="493" t="n">
        <v>463.2</v>
      </c>
      <c r="BC2330" s="493" t="n">
        <v>1032.3</v>
      </c>
      <c r="BD2330" s="493" t="n">
        <v>135</v>
      </c>
      <c r="BE2330" s="493" t="n">
        <v>458.1</v>
      </c>
      <c r="BF2330" s="493" t="n">
        <v>145.8</v>
      </c>
      <c r="BG2330" s="493" t="n">
        <v>574.2</v>
      </c>
      <c r="BH2330" s="493" t="n">
        <v>216</v>
      </c>
      <c r="BI2330" s="493" t="n">
        <v>329.4</v>
      </c>
      <c r="BJ2330" s="493" t="n">
        <v>273.6</v>
      </c>
      <c r="BK2330" s="493" t="n">
        <v>1437.3</v>
      </c>
      <c r="BL2330" s="493" t="n">
        <v>1079.38</v>
      </c>
      <c r="BM2330" s="493" t="n">
        <v>1057.2</v>
      </c>
      <c r="BN2330" s="493" t="n">
        <v>732.6</v>
      </c>
      <c r="BO2330" s="493" t="n">
        <v>2115.9</v>
      </c>
      <c r="BP2330" s="493" t="n">
        <v>925.2</v>
      </c>
      <c r="BQ2330" s="493" t="n">
        <v>1688.1</v>
      </c>
      <c r="BR2330" s="493" t="n">
        <v>1506</v>
      </c>
      <c r="BS2330" s="493" t="n">
        <v>173.7</v>
      </c>
      <c r="BT2330" s="493" t="n">
        <v>1418.1</v>
      </c>
      <c r="BU2330" s="493" t="n">
        <v>1219.5</v>
      </c>
      <c r="BV2330" s="493" t="n">
        <v>2002.2</v>
      </c>
      <c r="BW2330" s="493" t="n">
        <v>2613.6</v>
      </c>
    </row>
    <row r="2331">
      <c r="A2331" t="inlineStr">
        <is>
          <t>[C9D1] Angiotensin-II 길항제, 고혈압제 (C2) 혹은 이뇨제 복합제제</t>
        </is>
      </c>
      <c r="B2331" t="inlineStr">
        <is>
          <t>아주약품</t>
        </is>
      </c>
      <c r="C2331" t="inlineStr">
        <is>
          <t>아나텔 플러스</t>
        </is>
      </c>
      <c r="D2331" t="inlineStr">
        <is>
          <t>아주약품</t>
        </is>
      </c>
      <c r="E2331" t="inlineStr">
        <is>
          <t>hydrochlorothiazide,  telmisartan</t>
        </is>
      </c>
      <c r="F2331" t="inlineStr">
        <is>
          <t>기타(치과의원, 치과병원 등)</t>
        </is>
      </c>
      <c r="G2331" t="inlineStr">
        <is>
          <t>Generic</t>
        </is>
      </c>
      <c r="H2331" s="493" t="n">
        <v>0</v>
      </c>
      <c r="I2331" s="493" t="n">
        <v>0</v>
      </c>
      <c r="J2331" s="493" t="n">
        <v>0</v>
      </c>
      <c r="K2331" s="493" t="n">
        <v>0</v>
      </c>
      <c r="L2331" s="493" t="n">
        <v>0</v>
      </c>
      <c r="M2331" s="493" t="n">
        <v>0</v>
      </c>
      <c r="N2331" s="493" t="n">
        <v>0</v>
      </c>
      <c r="O2331" s="493" t="n">
        <v>0</v>
      </c>
      <c r="P2331" s="493" t="n">
        <v>0</v>
      </c>
      <c r="Q2331" s="493" t="n">
        <v>0</v>
      </c>
      <c r="R2331" s="493" t="n">
        <v>0</v>
      </c>
      <c r="S2331" s="493" t="n">
        <v>0</v>
      </c>
      <c r="T2331" s="493" t="n">
        <v>0</v>
      </c>
      <c r="U2331" s="493" t="n">
        <v>0</v>
      </c>
      <c r="V2331" s="493" t="n">
        <v>0</v>
      </c>
      <c r="W2331" s="493" t="n">
        <v>0</v>
      </c>
      <c r="X2331" s="493" t="n">
        <v>0</v>
      </c>
      <c r="Y2331" s="493" t="n">
        <v>0</v>
      </c>
      <c r="Z2331" s="493" t="n">
        <v>0</v>
      </c>
      <c r="AA2331" s="493" t="n">
        <v>0</v>
      </c>
      <c r="AB2331" s="493" t="n">
        <v>0</v>
      </c>
      <c r="AC2331" s="493" t="n">
        <v>0</v>
      </c>
      <c r="AD2331" s="493" t="n">
        <v>0</v>
      </c>
      <c r="AE2331" s="493" t="n">
        <v>0</v>
      </c>
      <c r="AF2331" s="493" t="n">
        <v>0</v>
      </c>
      <c r="AG2331" s="493" t="n">
        <v>0</v>
      </c>
      <c r="AH2331" s="493" t="n">
        <v>0</v>
      </c>
      <c r="AI2331" s="493" t="n">
        <v>0</v>
      </c>
      <c r="AJ2331" s="493" t="n">
        <v>0</v>
      </c>
      <c r="AK2331" s="493" t="n">
        <v>0</v>
      </c>
      <c r="AL2331" s="493" t="n">
        <v>0</v>
      </c>
      <c r="AM2331" s="493" t="n">
        <v>0</v>
      </c>
      <c r="AN2331" s="493" t="n">
        <v>0</v>
      </c>
      <c r="AO2331" s="493" t="n">
        <v>0</v>
      </c>
      <c r="AP2331" s="493" t="n">
        <v>0</v>
      </c>
      <c r="AQ2331" s="493" t="n">
        <v>0</v>
      </c>
      <c r="AR2331" s="493" t="n">
        <v>0</v>
      </c>
      <c r="AS2331" s="493" t="n">
        <v>0</v>
      </c>
      <c r="AT2331" s="493" t="n">
        <v>0</v>
      </c>
      <c r="AU2331" s="493" t="n">
        <v>0</v>
      </c>
      <c r="AV2331" s="493" t="n">
        <v>0</v>
      </c>
      <c r="AW2331" s="493" t="n">
        <v>0</v>
      </c>
      <c r="AX2331" s="493" t="n">
        <v>0</v>
      </c>
      <c r="AY2331" s="493" t="n">
        <v>0</v>
      </c>
      <c r="AZ2331" s="493" t="n">
        <v>80.40000000000001</v>
      </c>
      <c r="BA2331" s="493" t="n">
        <v>0</v>
      </c>
      <c r="BB2331" s="493" t="n">
        <v>0</v>
      </c>
      <c r="BC2331" s="493" t="n">
        <v>0</v>
      </c>
      <c r="BD2331" s="493" t="n">
        <v>0</v>
      </c>
      <c r="BE2331" s="493" t="n">
        <v>0</v>
      </c>
      <c r="BF2331" s="493" t="n">
        <v>0</v>
      </c>
      <c r="BG2331" s="493" t="n">
        <v>0</v>
      </c>
      <c r="BH2331" s="493" t="n">
        <v>0</v>
      </c>
      <c r="BI2331" s="493" t="n">
        <v>0</v>
      </c>
      <c r="BJ2331" s="493" t="n">
        <v>0</v>
      </c>
      <c r="BK2331" s="493" t="n">
        <v>0</v>
      </c>
      <c r="BL2331" s="493" t="n">
        <v>0</v>
      </c>
      <c r="BM2331" s="493" t="n">
        <v>0</v>
      </c>
      <c r="BN2331" s="493" t="n">
        <v>0</v>
      </c>
      <c r="BO2331" s="493" t="n">
        <v>0</v>
      </c>
      <c r="BP2331" s="493" t="n">
        <v>0</v>
      </c>
      <c r="BQ2331" s="493" t="n">
        <v>0</v>
      </c>
      <c r="BR2331" s="493" t="n">
        <v>0</v>
      </c>
      <c r="BS2331" s="493" t="n">
        <v>0</v>
      </c>
      <c r="BT2331" s="493" t="n">
        <v>0</v>
      </c>
      <c r="BU2331" s="493" t="n">
        <v>0</v>
      </c>
      <c r="BV2331" s="493" t="n">
        <v>0</v>
      </c>
      <c r="BW2331" s="493" t="n">
        <v>0</v>
      </c>
    </row>
    <row r="2332">
      <c r="A2332" t="inlineStr">
        <is>
          <t>[C9D1] Angiotensin-II 길항제, 고혈압제 (C2) 혹은 이뇨제 복합제제</t>
        </is>
      </c>
      <c r="B2332" t="inlineStr">
        <is>
          <t>안국약품</t>
        </is>
      </c>
      <c r="C2332" t="inlineStr">
        <is>
          <t>코디큐반</t>
        </is>
      </c>
      <c r="D2332" t="inlineStr">
        <is>
          <t>안국약품</t>
        </is>
      </c>
      <c r="E2332" t="inlineStr">
        <is>
          <t>hydrochlorothiazide,  valsartan</t>
        </is>
      </c>
      <c r="F2332" t="inlineStr">
        <is>
          <t>상급종합병원</t>
        </is>
      </c>
      <c r="G2332" t="inlineStr">
        <is>
          <t>Generic</t>
        </is>
      </c>
      <c r="H2332" s="493" t="n">
        <v>0</v>
      </c>
      <c r="I2332" s="493" t="n">
        <v>0</v>
      </c>
      <c r="J2332" s="493" t="n">
        <v>0</v>
      </c>
      <c r="K2332" s="493" t="n">
        <v>0</v>
      </c>
      <c r="L2332" s="493" t="n">
        <v>0</v>
      </c>
      <c r="M2332" s="493" t="n">
        <v>0</v>
      </c>
      <c r="N2332" s="493" t="n">
        <v>0</v>
      </c>
      <c r="O2332" s="493" t="n">
        <v>0</v>
      </c>
      <c r="P2332" s="493" t="n">
        <v>0</v>
      </c>
      <c r="Q2332" s="493" t="n">
        <v>0</v>
      </c>
      <c r="R2332" s="493" t="n">
        <v>0</v>
      </c>
      <c r="S2332" s="493" t="n">
        <v>0</v>
      </c>
      <c r="T2332" s="493" t="n">
        <v>0</v>
      </c>
      <c r="U2332" s="493" t="n">
        <v>0</v>
      </c>
      <c r="V2332" s="493" t="n">
        <v>122.4</v>
      </c>
      <c r="W2332" s="493" t="n">
        <v>2314.05</v>
      </c>
      <c r="X2332" s="493" t="n">
        <v>2673</v>
      </c>
      <c r="Y2332" s="493" t="n">
        <v>4281.3</v>
      </c>
      <c r="Z2332" s="493" t="n">
        <v>0</v>
      </c>
      <c r="AA2332" s="493" t="n">
        <v>0</v>
      </c>
      <c r="AB2332" s="493" t="n">
        <v>0</v>
      </c>
      <c r="AC2332" s="493" t="n">
        <v>0</v>
      </c>
      <c r="AD2332" s="493" t="n">
        <v>0</v>
      </c>
      <c r="AE2332" s="493" t="n">
        <v>0</v>
      </c>
      <c r="AF2332" s="493" t="n">
        <v>0</v>
      </c>
      <c r="AG2332" s="493" t="n">
        <v>0</v>
      </c>
      <c r="AH2332" s="493" t="n">
        <v>0</v>
      </c>
      <c r="AI2332" s="493" t="n">
        <v>0</v>
      </c>
      <c r="AJ2332" s="493" t="n">
        <v>0</v>
      </c>
      <c r="AK2332" s="493" t="n">
        <v>0</v>
      </c>
      <c r="AL2332" s="493" t="n">
        <v>0</v>
      </c>
      <c r="AM2332" s="493" t="n">
        <v>0</v>
      </c>
      <c r="AN2332" s="493" t="n">
        <v>0</v>
      </c>
      <c r="AO2332" s="493" t="n">
        <v>0</v>
      </c>
      <c r="AP2332" s="493" t="n">
        <v>0</v>
      </c>
      <c r="AQ2332" s="493" t="n">
        <v>0</v>
      </c>
      <c r="AR2332" s="493" t="n">
        <v>0</v>
      </c>
      <c r="AS2332" s="493" t="n">
        <v>0</v>
      </c>
      <c r="AT2332" s="493" t="n">
        <v>0</v>
      </c>
      <c r="AU2332" s="493" t="n">
        <v>0</v>
      </c>
      <c r="AV2332" s="493" t="n">
        <v>0</v>
      </c>
      <c r="AW2332" s="493" t="n">
        <v>0</v>
      </c>
      <c r="AX2332" s="493" t="n">
        <v>0</v>
      </c>
      <c r="AY2332" s="493" t="n">
        <v>0</v>
      </c>
      <c r="AZ2332" s="493" t="n">
        <v>0</v>
      </c>
      <c r="BA2332" s="493" t="n">
        <v>0</v>
      </c>
      <c r="BB2332" s="493" t="n">
        <v>0</v>
      </c>
      <c r="BC2332" s="493" t="n">
        <v>0</v>
      </c>
      <c r="BD2332" s="493" t="n">
        <v>0</v>
      </c>
      <c r="BE2332" s="493" t="n">
        <v>0</v>
      </c>
      <c r="BF2332" s="493" t="n">
        <v>0</v>
      </c>
      <c r="BG2332" s="493" t="n">
        <v>0</v>
      </c>
      <c r="BH2332" s="493" t="n">
        <v>0</v>
      </c>
      <c r="BI2332" s="493" t="n">
        <v>0</v>
      </c>
      <c r="BJ2332" s="493" t="n">
        <v>0</v>
      </c>
      <c r="BK2332" s="493" t="n">
        <v>0</v>
      </c>
      <c r="BL2332" s="493" t="n">
        <v>0</v>
      </c>
      <c r="BM2332" s="493" t="n">
        <v>0</v>
      </c>
      <c r="BN2332" s="493" t="n">
        <v>0</v>
      </c>
      <c r="BO2332" s="493" t="n">
        <v>0</v>
      </c>
      <c r="BP2332" s="493" t="n">
        <v>0</v>
      </c>
      <c r="BQ2332" s="493" t="n">
        <v>0</v>
      </c>
      <c r="BR2332" s="493" t="n">
        <v>0</v>
      </c>
      <c r="BS2332" s="493" t="n">
        <v>0</v>
      </c>
      <c r="BT2332" s="493" t="n">
        <v>0</v>
      </c>
      <c r="BU2332" s="493" t="n">
        <v>0</v>
      </c>
      <c r="BV2332" s="493" t="n">
        <v>0</v>
      </c>
      <c r="BW2332" s="493" t="n">
        <v>0</v>
      </c>
    </row>
    <row r="2333">
      <c r="A2333" t="inlineStr">
        <is>
          <t>[C9D1] Angiotensin-II 길항제, 고혈압제 (C2) 혹은 이뇨제 복합제제</t>
        </is>
      </c>
      <c r="B2333" t="inlineStr">
        <is>
          <t>안국약품</t>
        </is>
      </c>
      <c r="C2333" t="inlineStr">
        <is>
          <t>코디큐반</t>
        </is>
      </c>
      <c r="D2333" t="inlineStr">
        <is>
          <t>안국약품</t>
        </is>
      </c>
      <c r="E2333" t="inlineStr">
        <is>
          <t>hydrochlorothiazide,  valsartan</t>
        </is>
      </c>
      <c r="F2333" t="inlineStr">
        <is>
          <t>종합병원</t>
        </is>
      </c>
      <c r="G2333" t="inlineStr">
        <is>
          <t>Generic</t>
        </is>
      </c>
      <c r="H2333" s="493" t="n">
        <v>360</v>
      </c>
      <c r="I2333" s="493" t="n">
        <v>359.7</v>
      </c>
      <c r="J2333" s="493" t="n">
        <v>0</v>
      </c>
      <c r="K2333" s="493" t="n">
        <v>479.7</v>
      </c>
      <c r="L2333" s="493" t="n">
        <v>240</v>
      </c>
      <c r="M2333" s="493" t="n">
        <v>0</v>
      </c>
      <c r="N2333" s="493" t="n">
        <v>480</v>
      </c>
      <c r="O2333" s="493" t="n">
        <v>63.6</v>
      </c>
      <c r="P2333" s="493" t="n">
        <v>718.8</v>
      </c>
      <c r="Q2333" s="493" t="n">
        <v>80</v>
      </c>
      <c r="R2333" s="493" t="n">
        <v>317.1</v>
      </c>
      <c r="S2333" s="493" t="n">
        <v>560</v>
      </c>
      <c r="T2333" s="493" t="n">
        <v>373.8</v>
      </c>
      <c r="U2333" s="493" t="n">
        <v>480</v>
      </c>
      <c r="V2333" s="493" t="n">
        <v>719.85</v>
      </c>
      <c r="W2333" s="493" t="n">
        <v>119.85</v>
      </c>
      <c r="X2333" s="493" t="n">
        <v>480</v>
      </c>
      <c r="Y2333" s="493" t="n">
        <v>175.56</v>
      </c>
      <c r="Z2333" s="493" t="n">
        <v>300</v>
      </c>
      <c r="AA2333" s="493" t="n">
        <v>487.2</v>
      </c>
      <c r="AB2333" s="493" t="n">
        <v>122.7</v>
      </c>
      <c r="AC2333" s="493" t="n">
        <v>0</v>
      </c>
      <c r="AD2333" s="493" t="n">
        <v>480</v>
      </c>
      <c r="AE2333" s="493" t="n">
        <v>61.65</v>
      </c>
      <c r="AF2333" s="493" t="n">
        <v>601.4</v>
      </c>
      <c r="AG2333" s="493" t="n">
        <v>264</v>
      </c>
      <c r="AH2333" s="493" t="n">
        <v>300</v>
      </c>
      <c r="AI2333" s="493" t="n">
        <v>60</v>
      </c>
      <c r="AJ2333" s="493" t="n">
        <v>665.85</v>
      </c>
      <c r="AK2333" s="493" t="n">
        <v>180</v>
      </c>
      <c r="AL2333" s="493" t="n">
        <v>299.85</v>
      </c>
      <c r="AM2333" s="493" t="n">
        <v>120</v>
      </c>
      <c r="AN2333" s="493" t="n">
        <v>240.6</v>
      </c>
      <c r="AO2333" s="493" t="n">
        <v>0</v>
      </c>
      <c r="AP2333" s="493" t="n">
        <v>2281.8</v>
      </c>
      <c r="AQ2333" s="493" t="n">
        <v>360</v>
      </c>
      <c r="AR2333" s="493" t="n">
        <v>120</v>
      </c>
      <c r="AS2333" s="493" t="n">
        <v>599.7</v>
      </c>
      <c r="AT2333" s="493" t="n">
        <v>1473.76</v>
      </c>
      <c r="AU2333" s="493" t="n">
        <v>5510.55</v>
      </c>
      <c r="AV2333" s="493" t="n">
        <v>3229.9</v>
      </c>
      <c r="AW2333" s="493" t="n">
        <v>6423.95</v>
      </c>
      <c r="AX2333" s="493" t="n">
        <v>5037.9</v>
      </c>
      <c r="AY2333" s="493" t="n">
        <v>3440.78</v>
      </c>
      <c r="AZ2333" s="493" t="n">
        <v>4213.92</v>
      </c>
      <c r="BA2333" s="493" t="n">
        <v>4976.46</v>
      </c>
      <c r="BB2333" s="493" t="n">
        <v>5481.75</v>
      </c>
      <c r="BC2333" s="493" t="n">
        <v>6514.8</v>
      </c>
      <c r="BD2333" s="493" t="n">
        <v>6052.55</v>
      </c>
      <c r="BE2333" s="493" t="n">
        <v>2873.7</v>
      </c>
      <c r="BF2333" s="493" t="n">
        <v>3257.11</v>
      </c>
      <c r="BG2333" s="493" t="n">
        <v>4780</v>
      </c>
      <c r="BH2333" s="493" t="n">
        <v>5562.9</v>
      </c>
      <c r="BI2333" s="493" t="n">
        <v>7366.5</v>
      </c>
      <c r="BJ2333" s="493" t="n">
        <v>3951.75</v>
      </c>
      <c r="BK2333" s="493" t="n">
        <v>2385.6</v>
      </c>
      <c r="BL2333" s="493" t="n">
        <v>2640.47</v>
      </c>
      <c r="BM2333" s="493" t="n">
        <v>3313.7</v>
      </c>
      <c r="BN2333" s="493" t="n">
        <v>5373.3</v>
      </c>
      <c r="BO2333" s="493" t="n">
        <v>6996.16</v>
      </c>
      <c r="BP2333" s="493" t="n">
        <v>5282.55</v>
      </c>
      <c r="BQ2333" s="493" t="n">
        <v>3376.7</v>
      </c>
      <c r="BR2333" s="493" t="n">
        <v>6393.01</v>
      </c>
      <c r="BS2333" s="493" t="n">
        <v>3980.7</v>
      </c>
      <c r="BT2333" s="493" t="n">
        <v>5728.1</v>
      </c>
      <c r="BU2333" s="493" t="n">
        <v>3872.2</v>
      </c>
      <c r="BV2333" s="493" t="n">
        <v>4486.35</v>
      </c>
      <c r="BW2333" s="493" t="n">
        <v>3327.47</v>
      </c>
    </row>
    <row r="2334">
      <c r="A2334" t="inlineStr">
        <is>
          <t>[C9D1] Angiotensin-II 길항제, 고혈압제 (C2) 혹은 이뇨제 복합제제</t>
        </is>
      </c>
      <c r="B2334" t="inlineStr">
        <is>
          <t>안국약품</t>
        </is>
      </c>
      <c r="C2334" t="inlineStr">
        <is>
          <t>코디큐반</t>
        </is>
      </c>
      <c r="D2334" t="inlineStr">
        <is>
          <t>안국약품</t>
        </is>
      </c>
      <c r="E2334" t="inlineStr">
        <is>
          <t>hydrochlorothiazide,  valsartan</t>
        </is>
      </c>
      <c r="F2334" t="inlineStr">
        <is>
          <t>병원</t>
        </is>
      </c>
      <c r="G2334" t="inlineStr">
        <is>
          <t>Generic</t>
        </is>
      </c>
      <c r="H2334" s="493" t="n">
        <v>6323.45</v>
      </c>
      <c r="I2334" s="493" t="n">
        <v>6133</v>
      </c>
      <c r="J2334" s="493" t="n">
        <v>7053.8</v>
      </c>
      <c r="K2334" s="493" t="n">
        <v>3277.45</v>
      </c>
      <c r="L2334" s="493" t="n">
        <v>4808.2</v>
      </c>
      <c r="M2334" s="493" t="n">
        <v>2385.45</v>
      </c>
      <c r="N2334" s="493" t="n">
        <v>4305.25</v>
      </c>
      <c r="O2334" s="493" t="n">
        <v>3491.4</v>
      </c>
      <c r="P2334" s="493" t="n">
        <v>4043.2</v>
      </c>
      <c r="Q2334" s="493" t="n">
        <v>3215.6</v>
      </c>
      <c r="R2334" s="493" t="n">
        <v>5808.91</v>
      </c>
      <c r="S2334" s="493" t="n">
        <v>3583.65</v>
      </c>
      <c r="T2334" s="493" t="n">
        <v>5296.95</v>
      </c>
      <c r="U2334" s="493" t="n">
        <v>4762.35</v>
      </c>
      <c r="V2334" s="493" t="n">
        <v>6691.5</v>
      </c>
      <c r="W2334" s="493" t="n">
        <v>3155.4</v>
      </c>
      <c r="X2334" s="493" t="n">
        <v>6488.5</v>
      </c>
      <c r="Y2334" s="493" t="n">
        <v>3333.65</v>
      </c>
      <c r="Z2334" s="493" t="n">
        <v>6415.55</v>
      </c>
      <c r="AA2334" s="493" t="n">
        <v>2270</v>
      </c>
      <c r="AB2334" s="493" t="n">
        <v>7916.78</v>
      </c>
      <c r="AC2334" s="493" t="n">
        <v>3089.6</v>
      </c>
      <c r="AD2334" s="493" t="n">
        <v>5036</v>
      </c>
      <c r="AE2334" s="493" t="n">
        <v>3399.4</v>
      </c>
      <c r="AF2334" s="493" t="n">
        <v>4927.55</v>
      </c>
      <c r="AG2334" s="493" t="n">
        <v>3182.1</v>
      </c>
      <c r="AH2334" s="493" t="n">
        <v>4604.25</v>
      </c>
      <c r="AI2334" s="493" t="n">
        <v>3232.59</v>
      </c>
      <c r="AJ2334" s="493" t="n">
        <v>5815</v>
      </c>
      <c r="AK2334" s="493" t="n">
        <v>5655.65</v>
      </c>
      <c r="AL2334" s="493" t="n">
        <v>5354.84</v>
      </c>
      <c r="AM2334" s="493" t="n">
        <v>5694.17</v>
      </c>
      <c r="AN2334" s="493" t="n">
        <v>6103.72</v>
      </c>
      <c r="AO2334" s="493" t="n">
        <v>5652.4</v>
      </c>
      <c r="AP2334" s="493" t="n">
        <v>7459.64</v>
      </c>
      <c r="AQ2334" s="493" t="n">
        <v>6237.4</v>
      </c>
      <c r="AR2334" s="493" t="n">
        <v>4824.95</v>
      </c>
      <c r="AS2334" s="493" t="n">
        <v>6016.21</v>
      </c>
      <c r="AT2334" s="493" t="n">
        <v>4304.05</v>
      </c>
      <c r="AU2334" s="493" t="n">
        <v>5189.47</v>
      </c>
      <c r="AV2334" s="493" t="n">
        <v>6207.9</v>
      </c>
      <c r="AW2334" s="493" t="n">
        <v>5066.26</v>
      </c>
      <c r="AX2334" s="493" t="n">
        <v>3814.08</v>
      </c>
      <c r="AY2334" s="493" t="n">
        <v>6339.09</v>
      </c>
      <c r="AZ2334" s="493" t="n">
        <v>4184.19</v>
      </c>
      <c r="BA2334" s="493" t="n">
        <v>5013.52</v>
      </c>
      <c r="BB2334" s="493" t="n">
        <v>7652.94</v>
      </c>
      <c r="BC2334" s="493" t="n">
        <v>6785.5</v>
      </c>
      <c r="BD2334" s="493" t="n">
        <v>7196.73</v>
      </c>
      <c r="BE2334" s="493" t="n">
        <v>6910.55</v>
      </c>
      <c r="BF2334" s="493" t="n">
        <v>6788.74</v>
      </c>
      <c r="BG2334" s="493" t="n">
        <v>5432.32</v>
      </c>
      <c r="BH2334" s="493" t="n">
        <v>4668.37</v>
      </c>
      <c r="BI2334" s="493" t="n">
        <v>3643</v>
      </c>
      <c r="BJ2334" s="493" t="n">
        <v>4830.35</v>
      </c>
      <c r="BK2334" s="493" t="n">
        <v>4750.02</v>
      </c>
      <c r="BL2334" s="493" t="n">
        <v>7243.95</v>
      </c>
      <c r="BM2334" s="493" t="n">
        <v>2610.79</v>
      </c>
      <c r="BN2334" s="493" t="n">
        <v>4128.6</v>
      </c>
      <c r="BO2334" s="493" t="n">
        <v>6167.41</v>
      </c>
      <c r="BP2334" s="493" t="n">
        <v>5656.16</v>
      </c>
      <c r="BQ2334" s="493" t="n">
        <v>7511.54</v>
      </c>
      <c r="BR2334" s="493" t="n">
        <v>4786</v>
      </c>
      <c r="BS2334" s="493" t="n">
        <v>5002.51</v>
      </c>
      <c r="BT2334" s="493" t="n">
        <v>6088.84</v>
      </c>
      <c r="BU2334" s="493" t="n">
        <v>4152.96</v>
      </c>
      <c r="BV2334" s="493" t="n">
        <v>7841.54</v>
      </c>
      <c r="BW2334" s="493" t="n">
        <v>6385.6</v>
      </c>
    </row>
    <row r="2335">
      <c r="A2335" t="inlineStr">
        <is>
          <t>[C9D1] Angiotensin-II 길항제, 고혈압제 (C2) 혹은 이뇨제 복합제제</t>
        </is>
      </c>
      <c r="B2335" t="inlineStr">
        <is>
          <t>안국약품</t>
        </is>
      </c>
      <c r="C2335" t="inlineStr">
        <is>
          <t>코디큐반</t>
        </is>
      </c>
      <c r="D2335" t="inlineStr">
        <is>
          <t>안국약품</t>
        </is>
      </c>
      <c r="E2335" t="inlineStr">
        <is>
          <t>hydrochlorothiazide,  valsartan</t>
        </is>
      </c>
      <c r="F2335" t="inlineStr">
        <is>
          <t>의원</t>
        </is>
      </c>
      <c r="G2335" t="inlineStr">
        <is>
          <t>Generic</t>
        </is>
      </c>
      <c r="H2335" s="493" t="n">
        <v>132634.16</v>
      </c>
      <c r="I2335" s="493" t="n">
        <v>145077.15</v>
      </c>
      <c r="J2335" s="493" t="n">
        <v>161067.26</v>
      </c>
      <c r="K2335" s="493" t="n">
        <v>168086.13</v>
      </c>
      <c r="L2335" s="493" t="n">
        <v>167236.53</v>
      </c>
      <c r="M2335" s="493" t="n">
        <v>172714.24</v>
      </c>
      <c r="N2335" s="493" t="n">
        <v>183909.23</v>
      </c>
      <c r="O2335" s="493" t="n">
        <v>170497.1</v>
      </c>
      <c r="P2335" s="493" t="n">
        <v>175954.35</v>
      </c>
      <c r="Q2335" s="493" t="n">
        <v>177676.49</v>
      </c>
      <c r="R2335" s="493" t="n">
        <v>196190.4</v>
      </c>
      <c r="S2335" s="493" t="n">
        <v>232613.5</v>
      </c>
      <c r="T2335" s="493" t="n">
        <v>217660.87</v>
      </c>
      <c r="U2335" s="493" t="n">
        <v>207540.84</v>
      </c>
      <c r="V2335" s="493" t="n">
        <v>225442.42</v>
      </c>
      <c r="W2335" s="493" t="n">
        <v>220603.12</v>
      </c>
      <c r="X2335" s="493" t="n">
        <v>215117.09</v>
      </c>
      <c r="Y2335" s="493" t="n">
        <v>218535.57</v>
      </c>
      <c r="Z2335" s="493" t="n">
        <v>210253.79</v>
      </c>
      <c r="AA2335" s="493" t="n">
        <v>215946.88</v>
      </c>
      <c r="AB2335" s="493" t="n">
        <v>224909.32</v>
      </c>
      <c r="AC2335" s="493" t="n">
        <v>212413.09</v>
      </c>
      <c r="AD2335" s="493" t="n">
        <v>217346.94</v>
      </c>
      <c r="AE2335" s="493" t="n">
        <v>214302.07</v>
      </c>
      <c r="AF2335" s="493" t="n">
        <v>222779.32</v>
      </c>
      <c r="AG2335" s="493" t="n">
        <v>190422.83</v>
      </c>
      <c r="AH2335" s="493" t="n">
        <v>222446.5</v>
      </c>
      <c r="AI2335" s="493" t="n">
        <v>194018.57</v>
      </c>
      <c r="AJ2335" s="493" t="n">
        <v>231230.45</v>
      </c>
      <c r="AK2335" s="493" t="n">
        <v>214375.83</v>
      </c>
      <c r="AL2335" s="493" t="n">
        <v>227217.24</v>
      </c>
      <c r="AM2335" s="493" t="n">
        <v>220132.11</v>
      </c>
      <c r="AN2335" s="493" t="n">
        <v>221355.81</v>
      </c>
      <c r="AO2335" s="493" t="n">
        <v>224920.92</v>
      </c>
      <c r="AP2335" s="493" t="n">
        <v>207286.83</v>
      </c>
      <c r="AQ2335" s="493" t="n">
        <v>224972.42</v>
      </c>
      <c r="AR2335" s="493" t="n">
        <v>217937.44</v>
      </c>
      <c r="AS2335" s="493" t="n">
        <v>219398.09</v>
      </c>
      <c r="AT2335" s="493" t="n">
        <v>212124.23</v>
      </c>
      <c r="AU2335" s="493" t="n">
        <v>228896.76</v>
      </c>
      <c r="AV2335" s="493" t="n">
        <v>218563.23</v>
      </c>
      <c r="AW2335" s="493" t="n">
        <v>205925.33</v>
      </c>
      <c r="AX2335" s="493" t="n">
        <v>234737</v>
      </c>
      <c r="AY2335" s="493" t="n">
        <v>221823.22</v>
      </c>
      <c r="AZ2335" s="493" t="n">
        <v>230026.14</v>
      </c>
      <c r="BA2335" s="493" t="n">
        <v>244326.39</v>
      </c>
      <c r="BB2335" s="493" t="n">
        <v>216671.03</v>
      </c>
      <c r="BC2335" s="493" t="n">
        <v>240633.85</v>
      </c>
      <c r="BD2335" s="493" t="n">
        <v>234682.66</v>
      </c>
      <c r="BE2335" s="493" t="n">
        <v>217726.08</v>
      </c>
      <c r="BF2335" s="493" t="n">
        <v>224492.16</v>
      </c>
      <c r="BG2335" s="493" t="n">
        <v>252928.2</v>
      </c>
      <c r="BH2335" s="493" t="n">
        <v>227115.57</v>
      </c>
      <c r="BI2335" s="493" t="n">
        <v>229915.31</v>
      </c>
      <c r="BJ2335" s="493" t="n">
        <v>240849.29</v>
      </c>
      <c r="BK2335" s="493" t="n">
        <v>216231.17</v>
      </c>
      <c r="BL2335" s="493" t="n">
        <v>244665.46</v>
      </c>
      <c r="BM2335" s="493" t="n">
        <v>227652.63</v>
      </c>
      <c r="BN2335" s="493" t="n">
        <v>206325.02</v>
      </c>
      <c r="BO2335" s="493" t="n">
        <v>238987.61</v>
      </c>
      <c r="BP2335" s="493" t="n">
        <v>216812.98</v>
      </c>
      <c r="BQ2335" s="493" t="n">
        <v>209933.49</v>
      </c>
      <c r="BR2335" s="493" t="n">
        <v>219414.81</v>
      </c>
      <c r="BS2335" s="493" t="n">
        <v>225761.44</v>
      </c>
      <c r="BT2335" s="493" t="n">
        <v>221058.15</v>
      </c>
      <c r="BU2335" s="493" t="n">
        <v>220445.98</v>
      </c>
      <c r="BV2335" s="493" t="n">
        <v>242852.13</v>
      </c>
      <c r="BW2335" s="493" t="n">
        <v>220973.33</v>
      </c>
    </row>
    <row r="2336">
      <c r="A2336" t="inlineStr">
        <is>
          <t>[C9D1] Angiotensin-II 길항제, 고혈압제 (C2) 혹은 이뇨제 복합제제</t>
        </is>
      </c>
      <c r="B2336" t="inlineStr">
        <is>
          <t>안국약품</t>
        </is>
      </c>
      <c r="C2336" t="inlineStr">
        <is>
          <t>코디큐반</t>
        </is>
      </c>
      <c r="D2336" t="inlineStr">
        <is>
          <t>안국약품</t>
        </is>
      </c>
      <c r="E2336" t="inlineStr">
        <is>
          <t>hydrochlorothiazide,  valsartan</t>
        </is>
      </c>
      <c r="F2336" t="inlineStr">
        <is>
          <t>보건소</t>
        </is>
      </c>
      <c r="G2336" t="inlineStr">
        <is>
          <t>Generic</t>
        </is>
      </c>
      <c r="H2336" s="493" t="n">
        <v>1971.9</v>
      </c>
      <c r="I2336" s="493" t="n">
        <v>2992.35</v>
      </c>
      <c r="J2336" s="493" t="n">
        <v>4339.5</v>
      </c>
      <c r="K2336" s="493" t="n">
        <v>2666.7</v>
      </c>
      <c r="L2336" s="493" t="n">
        <v>1695.6</v>
      </c>
      <c r="M2336" s="493" t="n">
        <v>3545.4</v>
      </c>
      <c r="N2336" s="493" t="n">
        <v>2625.6</v>
      </c>
      <c r="O2336" s="493" t="n">
        <v>1856.1</v>
      </c>
      <c r="P2336" s="493" t="n">
        <v>2346.3</v>
      </c>
      <c r="Q2336" s="493" t="n">
        <v>2320.8</v>
      </c>
      <c r="R2336" s="493" t="n">
        <v>2092.5</v>
      </c>
      <c r="S2336" s="493" t="n">
        <v>4461.3</v>
      </c>
      <c r="T2336" s="493" t="n">
        <v>2520.16</v>
      </c>
      <c r="U2336" s="493" t="n">
        <v>5274.6</v>
      </c>
      <c r="V2336" s="493" t="n">
        <v>2228.98</v>
      </c>
      <c r="W2336" s="493" t="n">
        <v>2718.3</v>
      </c>
      <c r="X2336" s="493" t="n">
        <v>7161.3</v>
      </c>
      <c r="Y2336" s="493" t="n">
        <v>3839.3</v>
      </c>
      <c r="Z2336" s="493" t="n">
        <v>4097.1</v>
      </c>
      <c r="AA2336" s="493" t="n">
        <v>8676.9</v>
      </c>
      <c r="AB2336" s="493" t="n">
        <v>3699.3</v>
      </c>
      <c r="AC2336" s="493" t="n">
        <v>2887.2</v>
      </c>
      <c r="AD2336" s="493" t="n">
        <v>4396.5</v>
      </c>
      <c r="AE2336" s="493" t="n">
        <v>4765.94</v>
      </c>
      <c r="AF2336" s="493" t="n">
        <v>2550</v>
      </c>
      <c r="AG2336" s="493" t="n">
        <v>4860</v>
      </c>
      <c r="AH2336" s="493" t="n">
        <v>9720.9</v>
      </c>
      <c r="AI2336" s="493" t="n">
        <v>2778.9</v>
      </c>
      <c r="AJ2336" s="493" t="n">
        <v>5915.86</v>
      </c>
      <c r="AK2336" s="493" t="n">
        <v>11417.4</v>
      </c>
      <c r="AL2336" s="493" t="n">
        <v>5885.4</v>
      </c>
      <c r="AM2336" s="493" t="n">
        <v>6610.65</v>
      </c>
      <c r="AN2336" s="493" t="n">
        <v>5044.8</v>
      </c>
      <c r="AO2336" s="493" t="n">
        <v>7883.4</v>
      </c>
      <c r="AP2336" s="493" t="n">
        <v>8726.4</v>
      </c>
      <c r="AQ2336" s="493" t="n">
        <v>5742.3</v>
      </c>
      <c r="AR2336" s="493" t="n">
        <v>7149</v>
      </c>
      <c r="AS2336" s="493" t="n">
        <v>4893.9</v>
      </c>
      <c r="AT2336" s="493" t="n">
        <v>7379.25</v>
      </c>
      <c r="AU2336" s="493" t="n">
        <v>9407.700000000001</v>
      </c>
      <c r="AV2336" s="493" t="n">
        <v>4892.1</v>
      </c>
      <c r="AW2336" s="493" t="n">
        <v>4003.5</v>
      </c>
      <c r="AX2336" s="493" t="n">
        <v>4461.36</v>
      </c>
      <c r="AY2336" s="493" t="n">
        <v>8308.639999999999</v>
      </c>
      <c r="AZ2336" s="493" t="n">
        <v>6541.2</v>
      </c>
      <c r="BA2336" s="493" t="n">
        <v>3682.62</v>
      </c>
      <c r="BB2336" s="493" t="n">
        <v>5780.7</v>
      </c>
      <c r="BC2336" s="493" t="n">
        <v>7319.4</v>
      </c>
      <c r="BD2336" s="493" t="n">
        <v>5489.4</v>
      </c>
      <c r="BE2336" s="493" t="n">
        <v>5139.9</v>
      </c>
      <c r="BF2336" s="493" t="n">
        <v>4307.7</v>
      </c>
      <c r="BG2336" s="493" t="n">
        <v>2477.4</v>
      </c>
      <c r="BH2336" s="493" t="n">
        <v>4591.06</v>
      </c>
      <c r="BI2336" s="493" t="n">
        <v>4587.3</v>
      </c>
      <c r="BJ2336" s="493" t="n">
        <v>3958.4</v>
      </c>
      <c r="BK2336" s="493" t="n">
        <v>3684.2</v>
      </c>
      <c r="BL2336" s="493" t="n">
        <v>5890.75</v>
      </c>
      <c r="BM2336" s="493" t="n">
        <v>4913.89</v>
      </c>
      <c r="BN2336" s="493" t="n">
        <v>2169.3</v>
      </c>
      <c r="BO2336" s="493" t="n">
        <v>5196.5</v>
      </c>
      <c r="BP2336" s="493" t="n">
        <v>8025.6</v>
      </c>
      <c r="BQ2336" s="493" t="n">
        <v>6190.35</v>
      </c>
      <c r="BR2336" s="493" t="n">
        <v>9580.799999999999</v>
      </c>
      <c r="BS2336" s="493" t="n">
        <v>3649.8</v>
      </c>
      <c r="BT2336" s="493" t="n">
        <v>5340.6</v>
      </c>
      <c r="BU2336" s="493" t="n">
        <v>4547.75</v>
      </c>
      <c r="BV2336" s="493" t="n">
        <v>4869</v>
      </c>
      <c r="BW2336" s="493" t="n">
        <v>7008.75</v>
      </c>
    </row>
    <row r="2337">
      <c r="A2337" t="inlineStr">
        <is>
          <t>[C9D1] Angiotensin-II 길항제, 고혈압제 (C2) 혹은 이뇨제 복합제제</t>
        </is>
      </c>
      <c r="B2337" t="inlineStr">
        <is>
          <t>안국약품</t>
        </is>
      </c>
      <c r="C2337" t="inlineStr">
        <is>
          <t>코디큐반</t>
        </is>
      </c>
      <c r="D2337" t="inlineStr">
        <is>
          <t>안국약품</t>
        </is>
      </c>
      <c r="E2337" t="inlineStr">
        <is>
          <t>hydrochlorothiazide,  valsartan</t>
        </is>
      </c>
      <c r="F2337" t="inlineStr">
        <is>
          <t>기타(치과의원, 치과병원 등)</t>
        </is>
      </c>
      <c r="G2337" t="inlineStr">
        <is>
          <t>Generic</t>
        </is>
      </c>
      <c r="H2337" s="493" t="n">
        <v>0</v>
      </c>
      <c r="I2337" s="493" t="n">
        <v>0</v>
      </c>
      <c r="J2337" s="493" t="n">
        <v>0</v>
      </c>
      <c r="K2337" s="493" t="n">
        <v>0</v>
      </c>
      <c r="L2337" s="493" t="n">
        <v>0</v>
      </c>
      <c r="M2337" s="493" t="n">
        <v>0</v>
      </c>
      <c r="N2337" s="493" t="n">
        <v>0</v>
      </c>
      <c r="O2337" s="493" t="n">
        <v>342.6</v>
      </c>
      <c r="P2337" s="493" t="n">
        <v>0</v>
      </c>
      <c r="Q2337" s="493" t="n">
        <v>354</v>
      </c>
      <c r="R2337" s="493" t="n">
        <v>0</v>
      </c>
      <c r="S2337" s="493" t="n">
        <v>0</v>
      </c>
      <c r="T2337" s="493" t="n">
        <v>0</v>
      </c>
      <c r="U2337" s="493" t="n">
        <v>0</v>
      </c>
      <c r="V2337" s="493" t="n">
        <v>0</v>
      </c>
      <c r="W2337" s="493" t="n">
        <v>0</v>
      </c>
      <c r="X2337" s="493" t="n">
        <v>0</v>
      </c>
      <c r="Y2337" s="493" t="n">
        <v>0</v>
      </c>
      <c r="Z2337" s="493" t="n">
        <v>0</v>
      </c>
      <c r="AA2337" s="493" t="n">
        <v>0</v>
      </c>
      <c r="AB2337" s="493" t="n">
        <v>0</v>
      </c>
      <c r="AC2337" s="493" t="n">
        <v>0</v>
      </c>
      <c r="AD2337" s="493" t="n">
        <v>0</v>
      </c>
      <c r="AE2337" s="493" t="n">
        <v>0</v>
      </c>
      <c r="AF2337" s="493" t="n">
        <v>0</v>
      </c>
      <c r="AG2337" s="493" t="n">
        <v>0</v>
      </c>
      <c r="AH2337" s="493" t="n">
        <v>0</v>
      </c>
      <c r="AI2337" s="493" t="n">
        <v>0</v>
      </c>
      <c r="AJ2337" s="493" t="n">
        <v>0</v>
      </c>
      <c r="AK2337" s="493" t="n">
        <v>0</v>
      </c>
      <c r="AL2337" s="493" t="n">
        <v>367.8</v>
      </c>
      <c r="AM2337" s="493" t="n">
        <v>0</v>
      </c>
      <c r="AN2337" s="493" t="n">
        <v>385.8</v>
      </c>
      <c r="AO2337" s="493" t="n">
        <v>0</v>
      </c>
      <c r="AP2337" s="493" t="n">
        <v>345.6</v>
      </c>
      <c r="AQ2337" s="493" t="n">
        <v>0</v>
      </c>
      <c r="AR2337" s="493" t="n">
        <v>0</v>
      </c>
      <c r="AS2337" s="493" t="n">
        <v>375.6</v>
      </c>
      <c r="AT2337" s="493" t="n">
        <v>0</v>
      </c>
      <c r="AU2337" s="493" t="n">
        <v>441.6</v>
      </c>
      <c r="AV2337" s="493" t="n">
        <v>0</v>
      </c>
      <c r="AW2337" s="493" t="n">
        <v>0</v>
      </c>
      <c r="AX2337" s="493" t="n">
        <v>430.8</v>
      </c>
      <c r="AY2337" s="493" t="n">
        <v>418.8</v>
      </c>
      <c r="AZ2337" s="493" t="n">
        <v>0</v>
      </c>
      <c r="BA2337" s="493" t="n">
        <v>200.1</v>
      </c>
      <c r="BB2337" s="493" t="n">
        <v>375.6</v>
      </c>
      <c r="BC2337" s="493" t="n">
        <v>0</v>
      </c>
      <c r="BD2337" s="493" t="n">
        <v>0</v>
      </c>
      <c r="BE2337" s="493" t="n">
        <v>0</v>
      </c>
      <c r="BF2337" s="493" t="n">
        <v>366.6</v>
      </c>
      <c r="BG2337" s="493" t="n">
        <v>0</v>
      </c>
      <c r="BH2337" s="493" t="n">
        <v>410.4</v>
      </c>
      <c r="BI2337" s="493" t="n">
        <v>0</v>
      </c>
      <c r="BJ2337" s="493" t="n">
        <v>0</v>
      </c>
      <c r="BK2337" s="493" t="n">
        <v>0</v>
      </c>
      <c r="BL2337" s="493" t="n">
        <v>436.8</v>
      </c>
      <c r="BM2337" s="493" t="n">
        <v>0</v>
      </c>
      <c r="BN2337" s="493" t="n">
        <v>0</v>
      </c>
      <c r="BO2337" s="493" t="n">
        <v>0</v>
      </c>
      <c r="BP2337" s="493" t="n">
        <v>0</v>
      </c>
      <c r="BQ2337" s="493" t="n">
        <v>0</v>
      </c>
      <c r="BR2337" s="493" t="n">
        <v>0</v>
      </c>
      <c r="BS2337" s="493" t="n">
        <v>0</v>
      </c>
      <c r="BT2337" s="493" t="n">
        <v>0</v>
      </c>
      <c r="BU2337" s="493" t="n">
        <v>0</v>
      </c>
      <c r="BV2337" s="493" t="n">
        <v>0</v>
      </c>
      <c r="BW2337" s="493" t="n">
        <v>0</v>
      </c>
    </row>
    <row r="2338">
      <c r="A2338" t="inlineStr">
        <is>
          <t>[C9D1] Angiotensin-II 길항제, 고혈압제 (C2) 혹은 이뇨제 복합제제</t>
        </is>
      </c>
      <c r="B2338" t="inlineStr">
        <is>
          <t>안국약품</t>
        </is>
      </c>
      <c r="C2338" t="inlineStr">
        <is>
          <t>코이베스딜</t>
        </is>
      </c>
      <c r="D2338" t="inlineStr">
        <is>
          <t>안국약품</t>
        </is>
      </c>
      <c r="E2338" t="inlineStr">
        <is>
          <t>hydrochlorothiazide,  irbesartan</t>
        </is>
      </c>
      <c r="F2338" t="inlineStr">
        <is>
          <t>상급종합병원</t>
        </is>
      </c>
      <c r="G2338" t="inlineStr">
        <is>
          <t>Generic</t>
        </is>
      </c>
      <c r="H2338" s="493" t="n">
        <v>0</v>
      </c>
      <c r="I2338" s="493" t="n">
        <v>0</v>
      </c>
      <c r="J2338" s="493" t="n">
        <v>0</v>
      </c>
      <c r="K2338" s="493" t="n">
        <v>0</v>
      </c>
      <c r="L2338" s="493" t="n">
        <v>0</v>
      </c>
      <c r="M2338" s="493" t="n">
        <v>0</v>
      </c>
      <c r="N2338" s="493" t="n">
        <v>0</v>
      </c>
      <c r="O2338" s="493" t="n">
        <v>0</v>
      </c>
      <c r="P2338" s="493" t="n">
        <v>0</v>
      </c>
      <c r="Q2338" s="493" t="n">
        <v>0</v>
      </c>
      <c r="R2338" s="493" t="n">
        <v>0</v>
      </c>
      <c r="S2338" s="493" t="n">
        <v>0</v>
      </c>
      <c r="T2338" s="493" t="n">
        <v>0</v>
      </c>
      <c r="U2338" s="493" t="n">
        <v>0</v>
      </c>
      <c r="V2338" s="493" t="n">
        <v>0</v>
      </c>
      <c r="W2338" s="493" t="n">
        <v>0</v>
      </c>
      <c r="X2338" s="493" t="n">
        <v>0</v>
      </c>
      <c r="Y2338" s="493" t="n">
        <v>0</v>
      </c>
      <c r="Z2338" s="493" t="n">
        <v>0</v>
      </c>
      <c r="AA2338" s="493" t="n">
        <v>0</v>
      </c>
      <c r="AB2338" s="493" t="n">
        <v>0</v>
      </c>
      <c r="AC2338" s="493" t="n">
        <v>0</v>
      </c>
      <c r="AD2338" s="493" t="n">
        <v>0</v>
      </c>
      <c r="AE2338" s="493" t="n">
        <v>0</v>
      </c>
      <c r="AF2338" s="493" t="n">
        <v>0</v>
      </c>
      <c r="AG2338" s="493" t="n">
        <v>0</v>
      </c>
      <c r="AH2338" s="493" t="n">
        <v>0</v>
      </c>
      <c r="AI2338" s="493" t="n">
        <v>3733.73</v>
      </c>
      <c r="AJ2338" s="493" t="n">
        <v>11158.56</v>
      </c>
      <c r="AK2338" s="493" t="n">
        <v>6544.93</v>
      </c>
      <c r="AL2338" s="493" t="n">
        <v>681.66</v>
      </c>
      <c r="AM2338" s="493" t="n">
        <v>2390.85</v>
      </c>
      <c r="AN2338" s="493" t="n">
        <v>9279.52</v>
      </c>
      <c r="AO2338" s="493" t="n">
        <v>2089.08</v>
      </c>
      <c r="AP2338" s="493" t="n">
        <v>3366.09</v>
      </c>
      <c r="AQ2338" s="493" t="n">
        <v>12860.5</v>
      </c>
      <c r="AR2338" s="493" t="n">
        <v>0</v>
      </c>
      <c r="AS2338" s="493" t="n">
        <v>5283.58</v>
      </c>
      <c r="AT2338" s="493" t="n">
        <v>12746.97</v>
      </c>
      <c r="AU2338" s="493" t="n">
        <v>16110.03</v>
      </c>
      <c r="AV2338" s="493" t="n">
        <v>11270.96</v>
      </c>
      <c r="AW2338" s="493" t="n">
        <v>11251.61</v>
      </c>
      <c r="AX2338" s="493" t="n">
        <v>9015.059999999999</v>
      </c>
      <c r="AY2338" s="493" t="n">
        <v>7745.87</v>
      </c>
      <c r="AZ2338" s="493" t="n">
        <v>12520.11</v>
      </c>
      <c r="BA2338" s="493" t="n">
        <v>12887.1</v>
      </c>
      <c r="BB2338" s="493" t="n">
        <v>10074.5</v>
      </c>
      <c r="BC2338" s="493" t="n">
        <v>6462.5</v>
      </c>
      <c r="BD2338" s="493" t="n">
        <v>11310</v>
      </c>
      <c r="BE2338" s="493" t="n">
        <v>9043.719999999999</v>
      </c>
      <c r="BF2338" s="493" t="n">
        <v>4649.6</v>
      </c>
      <c r="BG2338" s="493" t="n">
        <v>11019.67</v>
      </c>
      <c r="BH2338" s="493" t="n">
        <v>8498.139999999999</v>
      </c>
      <c r="BI2338" s="493" t="n">
        <v>7089.94</v>
      </c>
      <c r="BJ2338" s="493" t="n">
        <v>7120.77</v>
      </c>
      <c r="BK2338" s="493" t="n">
        <v>4940.54</v>
      </c>
      <c r="BL2338" s="493" t="n">
        <v>4424.83</v>
      </c>
      <c r="BM2338" s="493" t="n">
        <v>6612</v>
      </c>
      <c r="BN2338" s="493" t="n">
        <v>2129.79</v>
      </c>
      <c r="BO2338" s="493" t="n">
        <v>6314.75</v>
      </c>
      <c r="BP2338" s="493" t="n">
        <v>3920</v>
      </c>
      <c r="BQ2338" s="493" t="n">
        <v>2355.6</v>
      </c>
      <c r="BR2338" s="493" t="n">
        <v>3208.92</v>
      </c>
      <c r="BS2338" s="493" t="n">
        <v>6646.8</v>
      </c>
      <c r="BT2338" s="493" t="n">
        <v>2471.58</v>
      </c>
      <c r="BU2338" s="493" t="n">
        <v>3155.95</v>
      </c>
      <c r="BV2338" s="493" t="n">
        <v>5373.49</v>
      </c>
      <c r="BW2338" s="493" t="n">
        <v>1218.06</v>
      </c>
    </row>
    <row r="2339">
      <c r="A2339" t="inlineStr">
        <is>
          <t>[C9D1] Angiotensin-II 길항제, 고혈압제 (C2) 혹은 이뇨제 복합제제</t>
        </is>
      </c>
      <c r="B2339" t="inlineStr">
        <is>
          <t>안국약품</t>
        </is>
      </c>
      <c r="C2339" t="inlineStr">
        <is>
          <t>코이베스딜</t>
        </is>
      </c>
      <c r="D2339" t="inlineStr">
        <is>
          <t>안국약품</t>
        </is>
      </c>
      <c r="E2339" t="inlineStr">
        <is>
          <t>hydrochlorothiazide,  irbesartan</t>
        </is>
      </c>
      <c r="F2339" t="inlineStr">
        <is>
          <t>종합병원</t>
        </is>
      </c>
      <c r="G2339" t="inlineStr">
        <is>
          <t>Generic</t>
        </is>
      </c>
      <c r="H2339" s="493" t="n">
        <v>0</v>
      </c>
      <c r="I2339" s="493" t="n">
        <v>0</v>
      </c>
      <c r="J2339" s="493" t="n">
        <v>0</v>
      </c>
      <c r="K2339" s="493" t="n">
        <v>0</v>
      </c>
      <c r="L2339" s="493" t="n">
        <v>0</v>
      </c>
      <c r="M2339" s="493" t="n">
        <v>0</v>
      </c>
      <c r="N2339" s="493" t="n">
        <v>0</v>
      </c>
      <c r="O2339" s="493" t="n">
        <v>0</v>
      </c>
      <c r="P2339" s="493" t="n">
        <v>0</v>
      </c>
      <c r="Q2339" s="493" t="n">
        <v>417.9</v>
      </c>
      <c r="R2339" s="493" t="n">
        <v>218.9</v>
      </c>
      <c r="S2339" s="493" t="n">
        <v>1096.8</v>
      </c>
      <c r="T2339" s="493" t="n">
        <v>480</v>
      </c>
      <c r="U2339" s="493" t="n">
        <v>357.3</v>
      </c>
      <c r="V2339" s="493" t="n">
        <v>589.76</v>
      </c>
      <c r="W2339" s="493" t="n">
        <v>574.5</v>
      </c>
      <c r="X2339" s="493" t="n">
        <v>1732.28</v>
      </c>
      <c r="Y2339" s="493" t="n">
        <v>550.96</v>
      </c>
      <c r="Z2339" s="493" t="n">
        <v>639.9</v>
      </c>
      <c r="AA2339" s="493" t="n">
        <v>1381.56</v>
      </c>
      <c r="AB2339" s="493" t="n">
        <v>274.5</v>
      </c>
      <c r="AC2339" s="493" t="n">
        <v>1487.1</v>
      </c>
      <c r="AD2339" s="493" t="n">
        <v>108.6</v>
      </c>
      <c r="AE2339" s="493" t="n">
        <v>1688.4</v>
      </c>
      <c r="AF2339" s="493" t="n">
        <v>1384.8</v>
      </c>
      <c r="AG2339" s="493" t="n">
        <v>1437.6</v>
      </c>
      <c r="AH2339" s="493" t="n">
        <v>902.7</v>
      </c>
      <c r="AI2339" s="493" t="n">
        <v>1860.9</v>
      </c>
      <c r="AJ2339" s="493" t="n">
        <v>680.4</v>
      </c>
      <c r="AK2339" s="493" t="n">
        <v>1918.2</v>
      </c>
      <c r="AL2339" s="493" t="n">
        <v>1700.4</v>
      </c>
      <c r="AM2339" s="493" t="n">
        <v>316.8</v>
      </c>
      <c r="AN2339" s="493" t="n">
        <v>1665.3</v>
      </c>
      <c r="AO2339" s="493" t="n">
        <v>651.3</v>
      </c>
      <c r="AP2339" s="493" t="n">
        <v>600</v>
      </c>
      <c r="AQ2339" s="493" t="n">
        <v>1863.9</v>
      </c>
      <c r="AR2339" s="493" t="n">
        <v>1660.86</v>
      </c>
      <c r="AS2339" s="493" t="n">
        <v>264.48</v>
      </c>
      <c r="AT2339" s="493" t="n">
        <v>1932</v>
      </c>
      <c r="AU2339" s="493" t="n">
        <v>819.76</v>
      </c>
      <c r="AV2339" s="493" t="n">
        <v>464.4</v>
      </c>
      <c r="AW2339" s="493" t="n">
        <v>2136.4</v>
      </c>
      <c r="AX2339" s="493" t="n">
        <v>873.74</v>
      </c>
      <c r="AY2339" s="493" t="n">
        <v>384.3</v>
      </c>
      <c r="AZ2339" s="493" t="n">
        <v>651.6</v>
      </c>
      <c r="BA2339" s="493" t="n">
        <v>276.06</v>
      </c>
      <c r="BB2339" s="493" t="n">
        <v>3646.98</v>
      </c>
      <c r="BC2339" s="493" t="n">
        <v>1855.83</v>
      </c>
      <c r="BD2339" s="493" t="n">
        <v>2069.4</v>
      </c>
      <c r="BE2339" s="493" t="n">
        <v>2638.5</v>
      </c>
      <c r="BF2339" s="493" t="n">
        <v>3399.1</v>
      </c>
      <c r="BG2339" s="493" t="n">
        <v>3636.9</v>
      </c>
      <c r="BH2339" s="493" t="n">
        <v>3585.6</v>
      </c>
      <c r="BI2339" s="493" t="n">
        <v>2084.1</v>
      </c>
      <c r="BJ2339" s="493" t="n">
        <v>1137.3</v>
      </c>
      <c r="BK2339" s="493" t="n">
        <v>1899.4</v>
      </c>
      <c r="BL2339" s="493" t="n">
        <v>951.4</v>
      </c>
      <c r="BM2339" s="493" t="n">
        <v>1713.3</v>
      </c>
      <c r="BN2339" s="493" t="n">
        <v>279.9</v>
      </c>
      <c r="BO2339" s="493" t="n">
        <v>1687.8</v>
      </c>
      <c r="BP2339" s="493" t="n">
        <v>768.3</v>
      </c>
      <c r="BQ2339" s="493" t="n">
        <v>948</v>
      </c>
      <c r="BR2339" s="493" t="n">
        <v>871.4400000000001</v>
      </c>
      <c r="BS2339" s="493" t="n">
        <v>1107.9</v>
      </c>
      <c r="BT2339" s="493" t="n">
        <v>586.5</v>
      </c>
      <c r="BU2339" s="493" t="n">
        <v>480</v>
      </c>
      <c r="BV2339" s="493" t="n">
        <v>1147.5</v>
      </c>
      <c r="BW2339" s="493" t="n">
        <v>186</v>
      </c>
    </row>
    <row r="2340">
      <c r="A2340" t="inlineStr">
        <is>
          <t>[C9D1] Angiotensin-II 길항제, 고혈압제 (C2) 혹은 이뇨제 복합제제</t>
        </is>
      </c>
      <c r="B2340" t="inlineStr">
        <is>
          <t>안국약품</t>
        </is>
      </c>
      <c r="C2340" t="inlineStr">
        <is>
          <t>코이베스딜</t>
        </is>
      </c>
      <c r="D2340" t="inlineStr">
        <is>
          <t>안국약품</t>
        </is>
      </c>
      <c r="E2340" t="inlineStr">
        <is>
          <t>hydrochlorothiazide,  irbesartan</t>
        </is>
      </c>
      <c r="F2340" t="inlineStr">
        <is>
          <t>병원</t>
        </is>
      </c>
      <c r="G2340" t="inlineStr">
        <is>
          <t>Generic</t>
        </is>
      </c>
      <c r="H2340" s="493" t="n">
        <v>603.6</v>
      </c>
      <c r="I2340" s="493" t="n">
        <v>969.9</v>
      </c>
      <c r="J2340" s="493" t="n">
        <v>1453.2</v>
      </c>
      <c r="K2340" s="493" t="n">
        <v>1416.91</v>
      </c>
      <c r="L2340" s="493" t="n">
        <v>1730.1</v>
      </c>
      <c r="M2340" s="493" t="n">
        <v>842.4</v>
      </c>
      <c r="N2340" s="493" t="n">
        <v>978</v>
      </c>
      <c r="O2340" s="493" t="n">
        <v>1356.96</v>
      </c>
      <c r="P2340" s="493" t="n">
        <v>722.7</v>
      </c>
      <c r="Q2340" s="493" t="n">
        <v>480</v>
      </c>
      <c r="R2340" s="493" t="n">
        <v>0</v>
      </c>
      <c r="S2340" s="493" t="n">
        <v>719.4</v>
      </c>
      <c r="T2340" s="493" t="n">
        <v>26.88</v>
      </c>
      <c r="U2340" s="493" t="n">
        <v>998.7</v>
      </c>
      <c r="V2340" s="493" t="n">
        <v>240</v>
      </c>
      <c r="W2340" s="493" t="n">
        <v>240</v>
      </c>
      <c r="X2340" s="493" t="n">
        <v>240</v>
      </c>
      <c r="Y2340" s="493" t="n">
        <v>240</v>
      </c>
      <c r="Z2340" s="493" t="n">
        <v>0</v>
      </c>
      <c r="AA2340" s="493" t="n">
        <v>903.3</v>
      </c>
      <c r="AB2340" s="493" t="n">
        <v>240</v>
      </c>
      <c r="AC2340" s="493" t="n">
        <v>240</v>
      </c>
      <c r="AD2340" s="493" t="n">
        <v>240</v>
      </c>
      <c r="AE2340" s="493" t="n">
        <v>240</v>
      </c>
      <c r="AF2340" s="493" t="n">
        <v>480</v>
      </c>
      <c r="AG2340" s="493" t="n">
        <v>480</v>
      </c>
      <c r="AH2340" s="493" t="n">
        <v>240.6</v>
      </c>
      <c r="AI2340" s="493" t="n">
        <v>484.8</v>
      </c>
      <c r="AJ2340" s="493" t="n">
        <v>479.4</v>
      </c>
      <c r="AK2340" s="493" t="n">
        <v>240</v>
      </c>
      <c r="AL2340" s="493" t="n">
        <v>240</v>
      </c>
      <c r="AM2340" s="493" t="n">
        <v>240</v>
      </c>
      <c r="AN2340" s="493" t="n">
        <v>0</v>
      </c>
      <c r="AO2340" s="493" t="n">
        <v>480</v>
      </c>
      <c r="AP2340" s="493" t="n">
        <v>0</v>
      </c>
      <c r="AQ2340" s="493" t="n">
        <v>1320</v>
      </c>
      <c r="AR2340" s="493" t="n">
        <v>0</v>
      </c>
      <c r="AS2340" s="493" t="n">
        <v>240</v>
      </c>
      <c r="AT2340" s="493" t="n">
        <v>720</v>
      </c>
      <c r="AU2340" s="493" t="n">
        <v>720</v>
      </c>
      <c r="AV2340" s="493" t="n">
        <v>360</v>
      </c>
      <c r="AW2340" s="493" t="n">
        <v>478.2</v>
      </c>
      <c r="AX2340" s="493" t="n">
        <v>0</v>
      </c>
      <c r="AY2340" s="493" t="n">
        <v>845.4</v>
      </c>
      <c r="AZ2340" s="493" t="n">
        <v>0</v>
      </c>
      <c r="BA2340" s="493" t="n">
        <v>0</v>
      </c>
      <c r="BB2340" s="493" t="n">
        <v>727.2</v>
      </c>
      <c r="BC2340" s="493" t="n">
        <v>0</v>
      </c>
      <c r="BD2340" s="493" t="n">
        <v>240.6</v>
      </c>
      <c r="BE2340" s="493" t="n">
        <v>362.7</v>
      </c>
      <c r="BF2340" s="493" t="n">
        <v>969.6</v>
      </c>
      <c r="BG2340" s="493" t="n">
        <v>1210.5</v>
      </c>
      <c r="BH2340" s="493" t="n">
        <v>1085.4</v>
      </c>
      <c r="BI2340" s="493" t="n">
        <v>0</v>
      </c>
      <c r="BJ2340" s="493" t="n">
        <v>2671.5</v>
      </c>
      <c r="BK2340" s="493" t="n">
        <v>730.8</v>
      </c>
      <c r="BL2340" s="493" t="n">
        <v>2697.6</v>
      </c>
      <c r="BM2340" s="493" t="n">
        <v>366.3</v>
      </c>
      <c r="BN2340" s="493" t="n">
        <v>4707.6</v>
      </c>
      <c r="BO2340" s="493" t="n">
        <v>1082.1</v>
      </c>
      <c r="BP2340" s="493" t="n">
        <v>722.4</v>
      </c>
      <c r="BQ2340" s="493" t="n">
        <v>484.8</v>
      </c>
      <c r="BR2340" s="493" t="n">
        <v>242.4</v>
      </c>
      <c r="BS2340" s="493" t="n">
        <v>0</v>
      </c>
      <c r="BT2340" s="493" t="n">
        <v>969.9</v>
      </c>
      <c r="BU2340" s="493" t="n">
        <v>0</v>
      </c>
      <c r="BV2340" s="493" t="n">
        <v>490.8</v>
      </c>
      <c r="BW2340" s="493" t="n">
        <v>366.3</v>
      </c>
    </row>
    <row r="2341">
      <c r="A2341" t="inlineStr">
        <is>
          <t>[C9D1] Angiotensin-II 길항제, 고혈압제 (C2) 혹은 이뇨제 복합제제</t>
        </is>
      </c>
      <c r="B2341" t="inlineStr">
        <is>
          <t>안국약품</t>
        </is>
      </c>
      <c r="C2341" t="inlineStr">
        <is>
          <t>코이베스딜</t>
        </is>
      </c>
      <c r="D2341" t="inlineStr">
        <is>
          <t>안국약품</t>
        </is>
      </c>
      <c r="E2341" t="inlineStr">
        <is>
          <t>hydrochlorothiazide,  irbesartan</t>
        </is>
      </c>
      <c r="F2341" t="inlineStr">
        <is>
          <t>의원</t>
        </is>
      </c>
      <c r="G2341" t="inlineStr">
        <is>
          <t>Generic</t>
        </is>
      </c>
      <c r="H2341" s="493" t="n">
        <v>29360.12</v>
      </c>
      <c r="I2341" s="493" t="n">
        <v>32045.56</v>
      </c>
      <c r="J2341" s="493" t="n">
        <v>33154.99</v>
      </c>
      <c r="K2341" s="493" t="n">
        <v>31666.57</v>
      </c>
      <c r="L2341" s="493" t="n">
        <v>31282.14</v>
      </c>
      <c r="M2341" s="493" t="n">
        <v>27612.68</v>
      </c>
      <c r="N2341" s="493" t="n">
        <v>34227</v>
      </c>
      <c r="O2341" s="493" t="n">
        <v>29919.64</v>
      </c>
      <c r="P2341" s="493" t="n">
        <v>21661.13</v>
      </c>
      <c r="Q2341" s="493" t="n">
        <v>28292.02</v>
      </c>
      <c r="R2341" s="493" t="n">
        <v>26142.74</v>
      </c>
      <c r="S2341" s="493" t="n">
        <v>26016.31</v>
      </c>
      <c r="T2341" s="493" t="n">
        <v>25711.98</v>
      </c>
      <c r="U2341" s="493" t="n">
        <v>26794.3</v>
      </c>
      <c r="V2341" s="493" t="n">
        <v>24401.65</v>
      </c>
      <c r="W2341" s="493" t="n">
        <v>27016.17</v>
      </c>
      <c r="X2341" s="493" t="n">
        <v>26461.12</v>
      </c>
      <c r="Y2341" s="493" t="n">
        <v>22716.03</v>
      </c>
      <c r="Z2341" s="493" t="n">
        <v>22838.98</v>
      </c>
      <c r="AA2341" s="493" t="n">
        <v>24394.02</v>
      </c>
      <c r="AB2341" s="493" t="n">
        <v>24314.79</v>
      </c>
      <c r="AC2341" s="493" t="n">
        <v>23138.48</v>
      </c>
      <c r="AD2341" s="493" t="n">
        <v>25095.5</v>
      </c>
      <c r="AE2341" s="493" t="n">
        <v>27761.43</v>
      </c>
      <c r="AF2341" s="493" t="n">
        <v>20160.14</v>
      </c>
      <c r="AG2341" s="493" t="n">
        <v>20024.51</v>
      </c>
      <c r="AH2341" s="493" t="n">
        <v>24494.88</v>
      </c>
      <c r="AI2341" s="493" t="n">
        <v>22766.13</v>
      </c>
      <c r="AJ2341" s="493" t="n">
        <v>22515.4</v>
      </c>
      <c r="AK2341" s="493" t="n">
        <v>26189.65</v>
      </c>
      <c r="AL2341" s="493" t="n">
        <v>24818.89</v>
      </c>
      <c r="AM2341" s="493" t="n">
        <v>28837.46</v>
      </c>
      <c r="AN2341" s="493" t="n">
        <v>28210.21</v>
      </c>
      <c r="AO2341" s="493" t="n">
        <v>28772</v>
      </c>
      <c r="AP2341" s="493" t="n">
        <v>29829.25</v>
      </c>
      <c r="AQ2341" s="493" t="n">
        <v>29927.2</v>
      </c>
      <c r="AR2341" s="493" t="n">
        <v>31207.37</v>
      </c>
      <c r="AS2341" s="493" t="n">
        <v>27360.55</v>
      </c>
      <c r="AT2341" s="493" t="n">
        <v>33629.86</v>
      </c>
      <c r="AU2341" s="493" t="n">
        <v>35056.48</v>
      </c>
      <c r="AV2341" s="493" t="n">
        <v>31667.25</v>
      </c>
      <c r="AW2341" s="493" t="n">
        <v>30026.56</v>
      </c>
      <c r="AX2341" s="493" t="n">
        <v>38264.76</v>
      </c>
      <c r="AY2341" s="493" t="n">
        <v>38114.86</v>
      </c>
      <c r="AZ2341" s="493" t="n">
        <v>29872.95</v>
      </c>
      <c r="BA2341" s="493" t="n">
        <v>38923.69</v>
      </c>
      <c r="BB2341" s="493" t="n">
        <v>32077.34</v>
      </c>
      <c r="BC2341" s="493" t="n">
        <v>39824.67</v>
      </c>
      <c r="BD2341" s="493" t="n">
        <v>31060.56</v>
      </c>
      <c r="BE2341" s="493" t="n">
        <v>39930.18</v>
      </c>
      <c r="BF2341" s="493" t="n">
        <v>38493.21</v>
      </c>
      <c r="BG2341" s="493" t="n">
        <v>39945.83</v>
      </c>
      <c r="BH2341" s="493" t="n">
        <v>41066.28</v>
      </c>
      <c r="BI2341" s="493" t="n">
        <v>28723.78</v>
      </c>
      <c r="BJ2341" s="493" t="n">
        <v>37354.25</v>
      </c>
      <c r="BK2341" s="493" t="n">
        <v>29733.78</v>
      </c>
      <c r="BL2341" s="493" t="n">
        <v>38192.04</v>
      </c>
      <c r="BM2341" s="493" t="n">
        <v>29467.81</v>
      </c>
      <c r="BN2341" s="493" t="n">
        <v>28196.26</v>
      </c>
      <c r="BO2341" s="493" t="n">
        <v>33919.92</v>
      </c>
      <c r="BP2341" s="493" t="n">
        <v>27381.43</v>
      </c>
      <c r="BQ2341" s="493" t="n">
        <v>29338.75</v>
      </c>
      <c r="BR2341" s="493" t="n">
        <v>35314.51</v>
      </c>
      <c r="BS2341" s="493" t="n">
        <v>31001.92</v>
      </c>
      <c r="BT2341" s="493" t="n">
        <v>31999.79</v>
      </c>
      <c r="BU2341" s="493" t="n">
        <v>30817.08</v>
      </c>
      <c r="BV2341" s="493" t="n">
        <v>30045.16</v>
      </c>
      <c r="BW2341" s="493" t="n">
        <v>33947</v>
      </c>
    </row>
    <row r="2342">
      <c r="A2342" t="inlineStr">
        <is>
          <t>[C9D1] Angiotensin-II 길항제, 고혈압제 (C2) 혹은 이뇨제 복합제제</t>
        </is>
      </c>
      <c r="B2342" t="inlineStr">
        <is>
          <t>안국약품</t>
        </is>
      </c>
      <c r="C2342" t="inlineStr">
        <is>
          <t>코이베스딜</t>
        </is>
      </c>
      <c r="D2342" t="inlineStr">
        <is>
          <t>안국약품</t>
        </is>
      </c>
      <c r="E2342" t="inlineStr">
        <is>
          <t>hydrochlorothiazide,  irbesartan</t>
        </is>
      </c>
      <c r="F2342" t="inlineStr">
        <is>
          <t>보건소</t>
        </is>
      </c>
      <c r="G2342" t="inlineStr">
        <is>
          <t>Generic</t>
        </is>
      </c>
      <c r="H2342" s="493" t="n">
        <v>1171.26</v>
      </c>
      <c r="I2342" s="493" t="n">
        <v>898.5</v>
      </c>
      <c r="J2342" s="493" t="n">
        <v>1099.8</v>
      </c>
      <c r="K2342" s="493" t="n">
        <v>1947</v>
      </c>
      <c r="L2342" s="493" t="n">
        <v>1032.9</v>
      </c>
      <c r="M2342" s="493" t="n">
        <v>330.3</v>
      </c>
      <c r="N2342" s="493" t="n">
        <v>697.5</v>
      </c>
      <c r="O2342" s="493" t="n">
        <v>976.5</v>
      </c>
      <c r="P2342" s="493" t="n">
        <v>268.56</v>
      </c>
      <c r="Q2342" s="493" t="n">
        <v>49.8</v>
      </c>
      <c r="R2342" s="493" t="n">
        <v>697.2</v>
      </c>
      <c r="S2342" s="493" t="n">
        <v>423.6</v>
      </c>
      <c r="T2342" s="493" t="n">
        <v>499.2</v>
      </c>
      <c r="U2342" s="493" t="n">
        <v>483.3</v>
      </c>
      <c r="V2342" s="493" t="n">
        <v>445.2</v>
      </c>
      <c r="W2342" s="493" t="n">
        <v>685.2</v>
      </c>
      <c r="X2342" s="493" t="n">
        <v>850.5</v>
      </c>
      <c r="Y2342" s="493" t="n">
        <v>0</v>
      </c>
      <c r="Z2342" s="493" t="n">
        <v>307.8</v>
      </c>
      <c r="AA2342" s="493" t="n">
        <v>1114.2</v>
      </c>
      <c r="AB2342" s="493" t="n">
        <v>405.6</v>
      </c>
      <c r="AC2342" s="493" t="n">
        <v>0</v>
      </c>
      <c r="AD2342" s="493" t="n">
        <v>719.1</v>
      </c>
      <c r="AE2342" s="493" t="n">
        <v>468.3</v>
      </c>
      <c r="AF2342" s="493" t="n">
        <v>394.2</v>
      </c>
      <c r="AG2342" s="493" t="n">
        <v>0</v>
      </c>
      <c r="AH2342" s="493" t="n">
        <v>682.2</v>
      </c>
      <c r="AI2342" s="493" t="n">
        <v>442.8</v>
      </c>
      <c r="AJ2342" s="493" t="n">
        <v>234</v>
      </c>
      <c r="AK2342" s="493" t="n">
        <v>48</v>
      </c>
      <c r="AL2342" s="493" t="n">
        <v>33.6</v>
      </c>
      <c r="AM2342" s="493" t="n">
        <v>593.7</v>
      </c>
      <c r="AN2342" s="493" t="n">
        <v>0</v>
      </c>
      <c r="AO2342" s="493" t="n">
        <v>48</v>
      </c>
      <c r="AP2342" s="493" t="n">
        <v>0</v>
      </c>
      <c r="AQ2342" s="493" t="n">
        <v>0</v>
      </c>
      <c r="AR2342" s="493" t="n">
        <v>406.2</v>
      </c>
      <c r="AS2342" s="493" t="n">
        <v>0</v>
      </c>
      <c r="AT2342" s="493" t="n">
        <v>27.6</v>
      </c>
      <c r="AU2342" s="493" t="n">
        <v>0</v>
      </c>
      <c r="AV2342" s="493" t="n">
        <v>631.8</v>
      </c>
      <c r="AW2342" s="493" t="n">
        <v>0</v>
      </c>
      <c r="AX2342" s="493" t="n">
        <v>22.2</v>
      </c>
      <c r="AY2342" s="493" t="n">
        <v>0</v>
      </c>
      <c r="AZ2342" s="493" t="n">
        <v>645.6</v>
      </c>
      <c r="BA2342" s="493" t="n">
        <v>207</v>
      </c>
      <c r="BB2342" s="493" t="n">
        <v>0</v>
      </c>
      <c r="BC2342" s="493" t="n">
        <v>19.2</v>
      </c>
      <c r="BD2342" s="493" t="n">
        <v>915.6</v>
      </c>
      <c r="BE2342" s="493" t="n">
        <v>19.2</v>
      </c>
      <c r="BF2342" s="493" t="n">
        <v>0</v>
      </c>
      <c r="BG2342" s="493" t="n">
        <v>0</v>
      </c>
      <c r="BH2342" s="493" t="n">
        <v>519.6</v>
      </c>
      <c r="BI2342" s="493" t="n">
        <v>0</v>
      </c>
      <c r="BJ2342" s="493" t="n">
        <v>0</v>
      </c>
      <c r="BK2342" s="493" t="n">
        <v>482.4</v>
      </c>
      <c r="BL2342" s="493" t="n">
        <v>0</v>
      </c>
      <c r="BM2342" s="493" t="n">
        <v>0</v>
      </c>
      <c r="BN2342" s="493" t="n">
        <v>0</v>
      </c>
      <c r="BO2342" s="493" t="n">
        <v>0</v>
      </c>
      <c r="BP2342" s="493" t="n">
        <v>393.6</v>
      </c>
      <c r="BQ2342" s="493" t="n">
        <v>0</v>
      </c>
      <c r="BR2342" s="493" t="n">
        <v>0</v>
      </c>
      <c r="BS2342" s="493" t="n">
        <v>0</v>
      </c>
      <c r="BT2342" s="493" t="n">
        <v>0</v>
      </c>
      <c r="BU2342" s="493" t="n">
        <v>0</v>
      </c>
      <c r="BV2342" s="493" t="n">
        <v>0</v>
      </c>
      <c r="BW2342" s="493" t="n">
        <v>0</v>
      </c>
    </row>
    <row r="2343">
      <c r="A2343" t="inlineStr">
        <is>
          <t>[C9D1] Angiotensin-II 길항제, 고혈압제 (C2) 혹은 이뇨제 복합제제</t>
        </is>
      </c>
      <c r="B2343" t="inlineStr">
        <is>
          <t>안국약품</t>
        </is>
      </c>
      <c r="C2343" t="inlineStr">
        <is>
          <t>코이베스딜</t>
        </is>
      </c>
      <c r="D2343" t="inlineStr">
        <is>
          <t>안국약품</t>
        </is>
      </c>
      <c r="E2343" t="inlineStr">
        <is>
          <t>hydrochlorothiazide,  irbesartan</t>
        </is>
      </c>
      <c r="F2343" t="inlineStr">
        <is>
          <t>기타(치과의원, 치과병원 등)</t>
        </is>
      </c>
      <c r="G2343" t="inlineStr">
        <is>
          <t>Generic</t>
        </is>
      </c>
      <c r="H2343" s="493" t="n">
        <v>27</v>
      </c>
      <c r="I2343" s="493" t="n">
        <v>28.5</v>
      </c>
      <c r="J2343" s="493" t="n">
        <v>29.7</v>
      </c>
      <c r="K2343" s="493" t="n">
        <v>0</v>
      </c>
      <c r="L2343" s="493" t="n">
        <v>0</v>
      </c>
      <c r="M2343" s="493" t="n">
        <v>0</v>
      </c>
      <c r="N2343" s="493" t="n">
        <v>0</v>
      </c>
      <c r="O2343" s="493" t="n">
        <v>0</v>
      </c>
      <c r="P2343" s="493" t="n">
        <v>0</v>
      </c>
      <c r="Q2343" s="493" t="n">
        <v>0</v>
      </c>
      <c r="R2343" s="493" t="n">
        <v>0</v>
      </c>
      <c r="S2343" s="493" t="n">
        <v>0</v>
      </c>
      <c r="T2343" s="493" t="n">
        <v>0</v>
      </c>
      <c r="U2343" s="493" t="n">
        <v>0</v>
      </c>
      <c r="V2343" s="493" t="n">
        <v>0</v>
      </c>
      <c r="W2343" s="493" t="n">
        <v>0</v>
      </c>
      <c r="X2343" s="493" t="n">
        <v>0</v>
      </c>
      <c r="Y2343" s="493" t="n">
        <v>0</v>
      </c>
      <c r="Z2343" s="493" t="n">
        <v>0</v>
      </c>
      <c r="AA2343" s="493" t="n">
        <v>0</v>
      </c>
      <c r="AB2343" s="493" t="n">
        <v>0</v>
      </c>
      <c r="AC2343" s="493" t="n">
        <v>0</v>
      </c>
      <c r="AD2343" s="493" t="n">
        <v>0</v>
      </c>
      <c r="AE2343" s="493" t="n">
        <v>0</v>
      </c>
      <c r="AF2343" s="493" t="n">
        <v>0</v>
      </c>
      <c r="AG2343" s="493" t="n">
        <v>0</v>
      </c>
      <c r="AH2343" s="493" t="n">
        <v>0</v>
      </c>
      <c r="AI2343" s="493" t="n">
        <v>0</v>
      </c>
      <c r="AJ2343" s="493" t="n">
        <v>0</v>
      </c>
      <c r="AK2343" s="493" t="n">
        <v>0</v>
      </c>
      <c r="AL2343" s="493" t="n">
        <v>0</v>
      </c>
      <c r="AM2343" s="493" t="n">
        <v>0</v>
      </c>
      <c r="AN2343" s="493" t="n">
        <v>0</v>
      </c>
      <c r="AO2343" s="493" t="n">
        <v>0</v>
      </c>
      <c r="AP2343" s="493" t="n">
        <v>0</v>
      </c>
      <c r="AQ2343" s="493" t="n">
        <v>0</v>
      </c>
      <c r="AR2343" s="493" t="n">
        <v>0</v>
      </c>
      <c r="AS2343" s="493" t="n">
        <v>0</v>
      </c>
      <c r="AT2343" s="493" t="n">
        <v>0</v>
      </c>
      <c r="AU2343" s="493" t="n">
        <v>0</v>
      </c>
      <c r="AV2343" s="493" t="n">
        <v>0</v>
      </c>
      <c r="AW2343" s="493" t="n">
        <v>0</v>
      </c>
      <c r="AX2343" s="493" t="n">
        <v>0</v>
      </c>
      <c r="AY2343" s="493" t="n">
        <v>0</v>
      </c>
      <c r="AZ2343" s="493" t="n">
        <v>0</v>
      </c>
      <c r="BA2343" s="493" t="n">
        <v>0</v>
      </c>
      <c r="BB2343" s="493" t="n">
        <v>0</v>
      </c>
      <c r="BC2343" s="493" t="n">
        <v>0</v>
      </c>
      <c r="BD2343" s="493" t="n">
        <v>0</v>
      </c>
      <c r="BE2343" s="493" t="n">
        <v>0</v>
      </c>
      <c r="BF2343" s="493" t="n">
        <v>0</v>
      </c>
      <c r="BG2343" s="493" t="n">
        <v>0</v>
      </c>
      <c r="BH2343" s="493" t="n">
        <v>0</v>
      </c>
      <c r="BI2343" s="493" t="n">
        <v>0</v>
      </c>
      <c r="BJ2343" s="493" t="n">
        <v>0</v>
      </c>
      <c r="BK2343" s="493" t="n">
        <v>0</v>
      </c>
      <c r="BL2343" s="493" t="n">
        <v>0</v>
      </c>
      <c r="BM2343" s="493" t="n">
        <v>0</v>
      </c>
      <c r="BN2343" s="493" t="n">
        <v>0</v>
      </c>
      <c r="BO2343" s="493" t="n">
        <v>0</v>
      </c>
      <c r="BP2343" s="493" t="n">
        <v>0</v>
      </c>
      <c r="BQ2343" s="493" t="n">
        <v>0</v>
      </c>
      <c r="BR2343" s="493" t="n">
        <v>0</v>
      </c>
      <c r="BS2343" s="493" t="n">
        <v>0</v>
      </c>
      <c r="BT2343" s="493" t="n">
        <v>0</v>
      </c>
      <c r="BU2343" s="493" t="n">
        <v>0</v>
      </c>
      <c r="BV2343" s="493" t="n">
        <v>0</v>
      </c>
      <c r="BW2343" s="493" t="n">
        <v>0</v>
      </c>
    </row>
    <row r="2344">
      <c r="A2344" t="inlineStr">
        <is>
          <t>[C9D1] Angiotensin-II 길항제, 고혈압제 (C2) 혹은 이뇨제 복합제제</t>
        </is>
      </c>
      <c r="B2344" t="inlineStr">
        <is>
          <t>알리코</t>
        </is>
      </c>
      <c r="C2344" t="inlineStr">
        <is>
          <t>코디오르반</t>
        </is>
      </c>
      <c r="D2344" t="inlineStr">
        <is>
          <t>알리코</t>
        </is>
      </c>
      <c r="E2344" t="inlineStr">
        <is>
          <t>hydrochlorothiazide,  valsartan</t>
        </is>
      </c>
      <c r="F2344" t="inlineStr">
        <is>
          <t>종합병원</t>
        </is>
      </c>
      <c r="G2344" t="inlineStr">
        <is>
          <t>Generic</t>
        </is>
      </c>
      <c r="H2344" s="493" t="n">
        <v>0</v>
      </c>
      <c r="I2344" s="493" t="n">
        <v>0</v>
      </c>
      <c r="J2344" s="493" t="n">
        <v>0</v>
      </c>
      <c r="K2344" s="493" t="n">
        <v>0</v>
      </c>
      <c r="L2344" s="493" t="n">
        <v>0</v>
      </c>
      <c r="M2344" s="493" t="n">
        <v>0</v>
      </c>
      <c r="N2344" s="493" t="n">
        <v>0</v>
      </c>
      <c r="O2344" s="493" t="n">
        <v>0</v>
      </c>
      <c r="P2344" s="493" t="n">
        <v>0</v>
      </c>
      <c r="Q2344" s="493" t="n">
        <v>0</v>
      </c>
      <c r="R2344" s="493" t="n">
        <v>0</v>
      </c>
      <c r="S2344" s="493" t="n">
        <v>0</v>
      </c>
      <c r="T2344" s="493" t="n">
        <v>0</v>
      </c>
      <c r="U2344" s="493" t="n">
        <v>0</v>
      </c>
      <c r="V2344" s="493" t="n">
        <v>0</v>
      </c>
      <c r="W2344" s="493" t="n">
        <v>0</v>
      </c>
      <c r="X2344" s="493" t="n">
        <v>0</v>
      </c>
      <c r="Y2344" s="493" t="n">
        <v>0</v>
      </c>
      <c r="Z2344" s="493" t="n">
        <v>40</v>
      </c>
      <c r="AA2344" s="493" t="n">
        <v>0</v>
      </c>
      <c r="AB2344" s="493" t="n">
        <v>0</v>
      </c>
      <c r="AC2344" s="493" t="n">
        <v>0</v>
      </c>
      <c r="AD2344" s="493" t="n">
        <v>0</v>
      </c>
      <c r="AE2344" s="493" t="n">
        <v>0</v>
      </c>
      <c r="AF2344" s="493" t="n">
        <v>0</v>
      </c>
      <c r="AG2344" s="493" t="n">
        <v>0</v>
      </c>
      <c r="AH2344" s="493" t="n">
        <v>0</v>
      </c>
      <c r="AI2344" s="493" t="n">
        <v>803</v>
      </c>
      <c r="AJ2344" s="493" t="n">
        <v>0</v>
      </c>
      <c r="AK2344" s="493" t="n">
        <v>0</v>
      </c>
      <c r="AL2344" s="493" t="n">
        <v>508</v>
      </c>
      <c r="AM2344" s="493" t="n">
        <v>0</v>
      </c>
      <c r="AN2344" s="493" t="n">
        <v>0</v>
      </c>
      <c r="AO2344" s="493" t="n">
        <v>0</v>
      </c>
      <c r="AP2344" s="493" t="n">
        <v>1219.04</v>
      </c>
      <c r="AQ2344" s="493" t="n">
        <v>0</v>
      </c>
      <c r="AR2344" s="493" t="n">
        <v>0</v>
      </c>
      <c r="AS2344" s="493" t="n">
        <v>0</v>
      </c>
      <c r="AT2344" s="493" t="n">
        <v>0</v>
      </c>
      <c r="AU2344" s="493" t="n">
        <v>0</v>
      </c>
      <c r="AV2344" s="493" t="n">
        <v>0</v>
      </c>
      <c r="AW2344" s="493" t="n">
        <v>0</v>
      </c>
      <c r="AX2344" s="493" t="n">
        <v>0</v>
      </c>
      <c r="AY2344" s="493" t="n">
        <v>0</v>
      </c>
      <c r="AZ2344" s="493" t="n">
        <v>0</v>
      </c>
      <c r="BA2344" s="493" t="n">
        <v>1454.4</v>
      </c>
      <c r="BB2344" s="493" t="n">
        <v>0</v>
      </c>
      <c r="BC2344" s="493" t="n">
        <v>0</v>
      </c>
      <c r="BD2344" s="493" t="n">
        <v>0</v>
      </c>
      <c r="BE2344" s="493" t="n">
        <v>0</v>
      </c>
      <c r="BF2344" s="493" t="n">
        <v>0</v>
      </c>
      <c r="BG2344" s="493" t="n">
        <v>1495</v>
      </c>
      <c r="BH2344" s="493" t="n">
        <v>2930.4</v>
      </c>
      <c r="BI2344" s="493" t="n">
        <v>0</v>
      </c>
      <c r="BJ2344" s="493" t="n">
        <v>0</v>
      </c>
      <c r="BK2344" s="493" t="n">
        <v>0</v>
      </c>
      <c r="BL2344" s="493" t="n">
        <v>0</v>
      </c>
      <c r="BM2344" s="493" t="n">
        <v>0</v>
      </c>
      <c r="BN2344" s="493" t="n">
        <v>0</v>
      </c>
      <c r="BO2344" s="493" t="n">
        <v>0</v>
      </c>
      <c r="BP2344" s="493" t="n">
        <v>0</v>
      </c>
      <c r="BQ2344" s="493" t="n">
        <v>0</v>
      </c>
      <c r="BR2344" s="493" t="n">
        <v>0</v>
      </c>
      <c r="BS2344" s="493" t="n">
        <v>0</v>
      </c>
      <c r="BT2344" s="493" t="n">
        <v>0</v>
      </c>
      <c r="BU2344" s="493" t="n">
        <v>0</v>
      </c>
      <c r="BV2344" s="493" t="n">
        <v>0</v>
      </c>
      <c r="BW2344" s="493" t="n">
        <v>0</v>
      </c>
    </row>
    <row r="2345">
      <c r="A2345" t="inlineStr">
        <is>
          <t>[C9D1] Angiotensin-II 길항제, 고혈압제 (C2) 혹은 이뇨제 복합제제</t>
        </is>
      </c>
      <c r="B2345" t="inlineStr">
        <is>
          <t>알리코</t>
        </is>
      </c>
      <c r="C2345" t="inlineStr">
        <is>
          <t>코디오르반</t>
        </is>
      </c>
      <c r="D2345" t="inlineStr">
        <is>
          <t>알리코</t>
        </is>
      </c>
      <c r="E2345" t="inlineStr">
        <is>
          <t>hydrochlorothiazide,  valsartan</t>
        </is>
      </c>
      <c r="F2345" t="inlineStr">
        <is>
          <t>병원</t>
        </is>
      </c>
      <c r="G2345" t="inlineStr">
        <is>
          <t>Generic</t>
        </is>
      </c>
      <c r="H2345" s="493" t="n">
        <v>647.1</v>
      </c>
      <c r="I2345" s="493" t="n">
        <v>787.25</v>
      </c>
      <c r="J2345" s="493" t="n">
        <v>1662.1</v>
      </c>
      <c r="K2345" s="493" t="n">
        <v>840</v>
      </c>
      <c r="L2345" s="493" t="n">
        <v>840</v>
      </c>
      <c r="M2345" s="493" t="n">
        <v>1246.5</v>
      </c>
      <c r="N2345" s="493" t="n">
        <v>410.93</v>
      </c>
      <c r="O2345" s="493" t="n">
        <v>3120.45</v>
      </c>
      <c r="P2345" s="493" t="n">
        <v>2054.7</v>
      </c>
      <c r="Q2345" s="493" t="n">
        <v>3538.65</v>
      </c>
      <c r="R2345" s="493" t="n">
        <v>4016.25</v>
      </c>
      <c r="S2345" s="493" t="n">
        <v>41796.23</v>
      </c>
      <c r="T2345" s="493" t="n">
        <v>36069.06</v>
      </c>
      <c r="U2345" s="493" t="n">
        <v>36685.03</v>
      </c>
      <c r="V2345" s="493" t="n">
        <v>31458.16</v>
      </c>
      <c r="W2345" s="493" t="n">
        <v>28037.92</v>
      </c>
      <c r="X2345" s="493" t="n">
        <v>34265.18</v>
      </c>
      <c r="Y2345" s="493" t="n">
        <v>29882.32</v>
      </c>
      <c r="Z2345" s="493" t="n">
        <v>26364.52</v>
      </c>
      <c r="AA2345" s="493" t="n">
        <v>28317.84</v>
      </c>
      <c r="AB2345" s="493" t="n">
        <v>24645.29</v>
      </c>
      <c r="AC2345" s="493" t="n">
        <v>31461.84</v>
      </c>
      <c r="AD2345" s="493" t="n">
        <v>33487.76</v>
      </c>
      <c r="AE2345" s="493" t="n">
        <v>24838.12</v>
      </c>
      <c r="AF2345" s="493" t="n">
        <v>31378.6</v>
      </c>
      <c r="AG2345" s="493" t="n">
        <v>26672.96</v>
      </c>
      <c r="AH2345" s="493" t="n">
        <v>36474.31</v>
      </c>
      <c r="AI2345" s="493" t="n">
        <v>28242.35</v>
      </c>
      <c r="AJ2345" s="493" t="n">
        <v>8008.82</v>
      </c>
      <c r="AK2345" s="493" t="n">
        <v>4978.8</v>
      </c>
      <c r="AL2345" s="493" t="n">
        <v>6844.5</v>
      </c>
      <c r="AM2345" s="493" t="n">
        <v>4571</v>
      </c>
      <c r="AN2345" s="493" t="n">
        <v>4871.1</v>
      </c>
      <c r="AO2345" s="493" t="n">
        <v>5023.3</v>
      </c>
      <c r="AP2345" s="493" t="n">
        <v>5290.72</v>
      </c>
      <c r="AQ2345" s="493" t="n">
        <v>5021.9</v>
      </c>
      <c r="AR2345" s="493" t="n">
        <v>6805.2</v>
      </c>
      <c r="AS2345" s="493" t="n">
        <v>3355.8</v>
      </c>
      <c r="AT2345" s="493" t="n">
        <v>4366.5</v>
      </c>
      <c r="AU2345" s="493" t="n">
        <v>7788.75</v>
      </c>
      <c r="AV2345" s="493" t="n">
        <v>7552.2</v>
      </c>
      <c r="AW2345" s="493" t="n">
        <v>7922.15</v>
      </c>
      <c r="AX2345" s="493" t="n">
        <v>8980.9</v>
      </c>
      <c r="AY2345" s="493" t="n">
        <v>8801.23</v>
      </c>
      <c r="AZ2345" s="493" t="n">
        <v>5165.87</v>
      </c>
      <c r="BA2345" s="493" t="n">
        <v>4274.44</v>
      </c>
      <c r="BB2345" s="493" t="n">
        <v>4217.57</v>
      </c>
      <c r="BC2345" s="493" t="n">
        <v>4117.35</v>
      </c>
      <c r="BD2345" s="493" t="n">
        <v>3801.29</v>
      </c>
      <c r="BE2345" s="493" t="n">
        <v>3699.58</v>
      </c>
      <c r="BF2345" s="493" t="n">
        <v>5653.35</v>
      </c>
      <c r="BG2345" s="493" t="n">
        <v>1782</v>
      </c>
      <c r="BH2345" s="493" t="n">
        <v>3244.79</v>
      </c>
      <c r="BI2345" s="493" t="n">
        <v>6222.37</v>
      </c>
      <c r="BJ2345" s="493" t="n">
        <v>6071.89</v>
      </c>
      <c r="BK2345" s="493" t="n">
        <v>3967.16</v>
      </c>
      <c r="BL2345" s="493" t="n">
        <v>7443.09</v>
      </c>
      <c r="BM2345" s="493" t="n">
        <v>1730.55</v>
      </c>
      <c r="BN2345" s="493" t="n">
        <v>2988.45</v>
      </c>
      <c r="BO2345" s="493" t="n">
        <v>3402.3</v>
      </c>
      <c r="BP2345" s="493" t="n">
        <v>3041.35</v>
      </c>
      <c r="BQ2345" s="493" t="n">
        <v>1220.17</v>
      </c>
      <c r="BR2345" s="493" t="n">
        <v>4592.66</v>
      </c>
      <c r="BS2345" s="493" t="n">
        <v>2892.86</v>
      </c>
      <c r="BT2345" s="493" t="n">
        <v>2326.83</v>
      </c>
      <c r="BU2345" s="493" t="n">
        <v>5197.75</v>
      </c>
      <c r="BV2345" s="493" t="n">
        <v>3304.2</v>
      </c>
      <c r="BW2345" s="493" t="n">
        <v>3130.8</v>
      </c>
    </row>
    <row r="2346">
      <c r="A2346" t="inlineStr">
        <is>
          <t>[C9D1] Angiotensin-II 길항제, 고혈압제 (C2) 혹은 이뇨제 복합제제</t>
        </is>
      </c>
      <c r="B2346" t="inlineStr">
        <is>
          <t>알리코</t>
        </is>
      </c>
      <c r="C2346" t="inlineStr">
        <is>
          <t>코디오르반</t>
        </is>
      </c>
      <c r="D2346" t="inlineStr">
        <is>
          <t>알리코</t>
        </is>
      </c>
      <c r="E2346" t="inlineStr">
        <is>
          <t>hydrochlorothiazide,  valsartan</t>
        </is>
      </c>
      <c r="F2346" t="inlineStr">
        <is>
          <t>의원</t>
        </is>
      </c>
      <c r="G2346" t="inlineStr">
        <is>
          <t>Generic</t>
        </is>
      </c>
      <c r="H2346" s="493" t="n">
        <v>128410.39</v>
      </c>
      <c r="I2346" s="493" t="n">
        <v>120338.77</v>
      </c>
      <c r="J2346" s="493" t="n">
        <v>137780.73</v>
      </c>
      <c r="K2346" s="493" t="n">
        <v>125263.77</v>
      </c>
      <c r="L2346" s="493" t="n">
        <v>138541.02</v>
      </c>
      <c r="M2346" s="493" t="n">
        <v>141350.08</v>
      </c>
      <c r="N2346" s="493" t="n">
        <v>136018.15</v>
      </c>
      <c r="O2346" s="493" t="n">
        <v>148108.41</v>
      </c>
      <c r="P2346" s="493" t="n">
        <v>134352.97</v>
      </c>
      <c r="Q2346" s="493" t="n">
        <v>137747.18</v>
      </c>
      <c r="R2346" s="493" t="n">
        <v>163937.04</v>
      </c>
      <c r="S2346" s="493" t="n">
        <v>233640.56</v>
      </c>
      <c r="T2346" s="493" t="n">
        <v>238515.21</v>
      </c>
      <c r="U2346" s="493" t="n">
        <v>212125.69</v>
      </c>
      <c r="V2346" s="493" t="n">
        <v>243596.87</v>
      </c>
      <c r="W2346" s="493" t="n">
        <v>228573.49</v>
      </c>
      <c r="X2346" s="493" t="n">
        <v>247425.58</v>
      </c>
      <c r="Y2346" s="493" t="n">
        <v>224605.5</v>
      </c>
      <c r="Z2346" s="493" t="n">
        <v>237396.18</v>
      </c>
      <c r="AA2346" s="493" t="n">
        <v>236578.4</v>
      </c>
      <c r="AB2346" s="493" t="n">
        <v>226644.42</v>
      </c>
      <c r="AC2346" s="493" t="n">
        <v>228396</v>
      </c>
      <c r="AD2346" s="493" t="n">
        <v>230854.19</v>
      </c>
      <c r="AE2346" s="493" t="n">
        <v>255233.62</v>
      </c>
      <c r="AF2346" s="493" t="n">
        <v>241586.67</v>
      </c>
      <c r="AG2346" s="493" t="n">
        <v>227653.27</v>
      </c>
      <c r="AH2346" s="493" t="n">
        <v>244740.44</v>
      </c>
      <c r="AI2346" s="493" t="n">
        <v>236711.21</v>
      </c>
      <c r="AJ2346" s="493" t="n">
        <v>250033.54</v>
      </c>
      <c r="AK2346" s="493" t="n">
        <v>257818.76</v>
      </c>
      <c r="AL2346" s="493" t="n">
        <v>217265.28</v>
      </c>
      <c r="AM2346" s="493" t="n">
        <v>223061.25</v>
      </c>
      <c r="AN2346" s="493" t="n">
        <v>213154.01</v>
      </c>
      <c r="AO2346" s="493" t="n">
        <v>217856.43</v>
      </c>
      <c r="AP2346" s="493" t="n">
        <v>211592.87</v>
      </c>
      <c r="AQ2346" s="493" t="n">
        <v>222281.91</v>
      </c>
      <c r="AR2346" s="493" t="n">
        <v>217599.77</v>
      </c>
      <c r="AS2346" s="493" t="n">
        <v>209832</v>
      </c>
      <c r="AT2346" s="493" t="n">
        <v>213894.64</v>
      </c>
      <c r="AU2346" s="493" t="n">
        <v>230611.59</v>
      </c>
      <c r="AV2346" s="493" t="n">
        <v>231547.41</v>
      </c>
      <c r="AW2346" s="493" t="n">
        <v>227793.16</v>
      </c>
      <c r="AX2346" s="493" t="n">
        <v>247429.81</v>
      </c>
      <c r="AY2346" s="493" t="n">
        <v>227693.36</v>
      </c>
      <c r="AZ2346" s="493" t="n">
        <v>230605.41</v>
      </c>
      <c r="BA2346" s="493" t="n">
        <v>231101.1</v>
      </c>
      <c r="BB2346" s="493" t="n">
        <v>226721.3</v>
      </c>
      <c r="BC2346" s="493" t="n">
        <v>246572.72</v>
      </c>
      <c r="BD2346" s="493" t="n">
        <v>236581.61</v>
      </c>
      <c r="BE2346" s="493" t="n">
        <v>240921.6</v>
      </c>
      <c r="BF2346" s="493" t="n">
        <v>231221.58</v>
      </c>
      <c r="BG2346" s="493" t="n">
        <v>240962.97</v>
      </c>
      <c r="BH2346" s="493" t="n">
        <v>243371.7</v>
      </c>
      <c r="BI2346" s="493" t="n">
        <v>218149.39</v>
      </c>
      <c r="BJ2346" s="493" t="n">
        <v>257811.23</v>
      </c>
      <c r="BK2346" s="493" t="n">
        <v>232862.03</v>
      </c>
      <c r="BL2346" s="493" t="n">
        <v>261732.94</v>
      </c>
      <c r="BM2346" s="493" t="n">
        <v>234191.15</v>
      </c>
      <c r="BN2346" s="493" t="n">
        <v>223809.27</v>
      </c>
      <c r="BO2346" s="493" t="n">
        <v>256074.21</v>
      </c>
      <c r="BP2346" s="493" t="n">
        <v>234323.67</v>
      </c>
      <c r="BQ2346" s="493" t="n">
        <v>209362.09</v>
      </c>
      <c r="BR2346" s="493" t="n">
        <v>248429.96</v>
      </c>
      <c r="BS2346" s="493" t="n">
        <v>215689.55</v>
      </c>
      <c r="BT2346" s="493" t="n">
        <v>229855.16</v>
      </c>
      <c r="BU2346" s="493" t="n">
        <v>233573.46</v>
      </c>
      <c r="BV2346" s="493" t="n">
        <v>246934.34</v>
      </c>
      <c r="BW2346" s="493" t="n">
        <v>228233.86</v>
      </c>
    </row>
    <row r="2347">
      <c r="A2347" t="inlineStr">
        <is>
          <t>[C9D1] Angiotensin-II 길항제, 고혈압제 (C2) 혹은 이뇨제 복합제제</t>
        </is>
      </c>
      <c r="B2347" t="inlineStr">
        <is>
          <t>알리코</t>
        </is>
      </c>
      <c r="C2347" t="inlineStr">
        <is>
          <t>코디오르반</t>
        </is>
      </c>
      <c r="D2347" t="inlineStr">
        <is>
          <t>알리코</t>
        </is>
      </c>
      <c r="E2347" t="inlineStr">
        <is>
          <t>hydrochlorothiazide,  valsartan</t>
        </is>
      </c>
      <c r="F2347" t="inlineStr">
        <is>
          <t>보건소</t>
        </is>
      </c>
      <c r="G2347" t="inlineStr">
        <is>
          <t>Generic</t>
        </is>
      </c>
      <c r="H2347" s="493" t="n">
        <v>3191.4</v>
      </c>
      <c r="I2347" s="493" t="n">
        <v>3819.48</v>
      </c>
      <c r="J2347" s="493" t="n">
        <v>2100</v>
      </c>
      <c r="K2347" s="493" t="n">
        <v>4455.53</v>
      </c>
      <c r="L2347" s="493" t="n">
        <v>1489.68</v>
      </c>
      <c r="M2347" s="493" t="n">
        <v>4105.32</v>
      </c>
      <c r="N2347" s="493" t="n">
        <v>1041.84</v>
      </c>
      <c r="O2347" s="493" t="n">
        <v>4007.6</v>
      </c>
      <c r="P2347" s="493" t="n">
        <v>2061.79</v>
      </c>
      <c r="Q2347" s="493" t="n">
        <v>5539.77</v>
      </c>
      <c r="R2347" s="493" t="n">
        <v>762.6</v>
      </c>
      <c r="S2347" s="493" t="n">
        <v>6228.77</v>
      </c>
      <c r="T2347" s="493" t="n">
        <v>1933.8</v>
      </c>
      <c r="U2347" s="493" t="n">
        <v>4322.65</v>
      </c>
      <c r="V2347" s="493" t="n">
        <v>5817.3</v>
      </c>
      <c r="W2347" s="493" t="n">
        <v>3161.1</v>
      </c>
      <c r="X2347" s="493" t="n">
        <v>5394.9</v>
      </c>
      <c r="Y2347" s="493" t="n">
        <v>4458.3</v>
      </c>
      <c r="Z2347" s="493" t="n">
        <v>3416.4</v>
      </c>
      <c r="AA2347" s="493" t="n">
        <v>5823.6</v>
      </c>
      <c r="AB2347" s="493" t="n">
        <v>4800.3</v>
      </c>
      <c r="AC2347" s="493" t="n">
        <v>2618.7</v>
      </c>
      <c r="AD2347" s="493" t="n">
        <v>2946.75</v>
      </c>
      <c r="AE2347" s="493" t="n">
        <v>4618.2</v>
      </c>
      <c r="AF2347" s="493" t="n">
        <v>4198.5</v>
      </c>
      <c r="AG2347" s="493" t="n">
        <v>3606.8</v>
      </c>
      <c r="AH2347" s="493" t="n">
        <v>4899.7</v>
      </c>
      <c r="AI2347" s="493" t="n">
        <v>3026.1</v>
      </c>
      <c r="AJ2347" s="493" t="n">
        <v>2400.9</v>
      </c>
      <c r="AK2347" s="493" t="n">
        <v>7690.6</v>
      </c>
      <c r="AL2347" s="493" t="n">
        <v>3044.4</v>
      </c>
      <c r="AM2347" s="493" t="n">
        <v>7381.2</v>
      </c>
      <c r="AN2347" s="493" t="n">
        <v>7377.3</v>
      </c>
      <c r="AO2347" s="493" t="n">
        <v>4782.79</v>
      </c>
      <c r="AP2347" s="493" t="n">
        <v>4015.8</v>
      </c>
      <c r="AQ2347" s="493" t="n">
        <v>4552.2</v>
      </c>
      <c r="AR2347" s="493" t="n">
        <v>5631.3</v>
      </c>
      <c r="AS2347" s="493" t="n">
        <v>4881.3</v>
      </c>
      <c r="AT2347" s="493" t="n">
        <v>2015.4</v>
      </c>
      <c r="AU2347" s="493" t="n">
        <v>3004.8</v>
      </c>
      <c r="AV2347" s="493" t="n">
        <v>4809</v>
      </c>
      <c r="AW2347" s="493" t="n">
        <v>5394.7</v>
      </c>
      <c r="AX2347" s="493" t="n">
        <v>4623.6</v>
      </c>
      <c r="AY2347" s="493" t="n">
        <v>2057.4</v>
      </c>
      <c r="AZ2347" s="493" t="n">
        <v>5691.9</v>
      </c>
      <c r="BA2347" s="493" t="n">
        <v>576.9</v>
      </c>
      <c r="BB2347" s="493" t="n">
        <v>4866.9</v>
      </c>
      <c r="BC2347" s="493" t="n">
        <v>4981.5</v>
      </c>
      <c r="BD2347" s="493" t="n">
        <v>1072.8</v>
      </c>
      <c r="BE2347" s="493" t="n">
        <v>7224.32</v>
      </c>
      <c r="BF2347" s="493" t="n">
        <v>7262.1</v>
      </c>
      <c r="BG2347" s="493" t="n">
        <v>6658.8</v>
      </c>
      <c r="BH2347" s="493" t="n">
        <v>4156.5</v>
      </c>
      <c r="BI2347" s="493" t="n">
        <v>3714.3</v>
      </c>
      <c r="BJ2347" s="493" t="n">
        <v>5253.3</v>
      </c>
      <c r="BK2347" s="493" t="n">
        <v>9034.5</v>
      </c>
      <c r="BL2347" s="493" t="n">
        <v>5010.6</v>
      </c>
      <c r="BM2347" s="493" t="n">
        <v>1793.4</v>
      </c>
      <c r="BN2347" s="493" t="n">
        <v>5836.5</v>
      </c>
      <c r="BO2347" s="493" t="n">
        <v>5610.3</v>
      </c>
      <c r="BP2347" s="493" t="n">
        <v>3720.9</v>
      </c>
      <c r="BQ2347" s="493" t="n">
        <v>4776.3</v>
      </c>
      <c r="BR2347" s="493" t="n">
        <v>8217.6</v>
      </c>
      <c r="BS2347" s="493" t="n">
        <v>2726.1</v>
      </c>
      <c r="BT2347" s="493" t="n">
        <v>5094.3</v>
      </c>
      <c r="BU2347" s="493" t="n">
        <v>8620.799999999999</v>
      </c>
      <c r="BV2347" s="493" t="n">
        <v>4455.3</v>
      </c>
      <c r="BW2347" s="493" t="n">
        <v>7303.5</v>
      </c>
    </row>
    <row r="2348">
      <c r="A2348" t="inlineStr">
        <is>
          <t>[C9D1] Angiotensin-II 길항제, 고혈압제 (C2) 혹은 이뇨제 복합제제</t>
        </is>
      </c>
      <c r="B2348" t="inlineStr">
        <is>
          <t>알리코</t>
        </is>
      </c>
      <c r="C2348" t="inlineStr">
        <is>
          <t>코디오르반</t>
        </is>
      </c>
      <c r="D2348" t="inlineStr">
        <is>
          <t>알리코</t>
        </is>
      </c>
      <c r="E2348" t="inlineStr">
        <is>
          <t>hydrochlorothiazide,  valsartan</t>
        </is>
      </c>
      <c r="F2348" t="inlineStr">
        <is>
          <t>기타(치과의원, 치과병원 등)</t>
        </is>
      </c>
      <c r="G2348" t="inlineStr">
        <is>
          <t>Generic</t>
        </is>
      </c>
      <c r="H2348" s="493" t="n">
        <v>0</v>
      </c>
      <c r="I2348" s="493" t="n">
        <v>0</v>
      </c>
      <c r="J2348" s="493" t="n">
        <v>0</v>
      </c>
      <c r="K2348" s="493" t="n">
        <v>0</v>
      </c>
      <c r="L2348" s="493" t="n">
        <v>0</v>
      </c>
      <c r="M2348" s="493" t="n">
        <v>0</v>
      </c>
      <c r="N2348" s="493" t="n">
        <v>0</v>
      </c>
      <c r="O2348" s="493" t="n">
        <v>0</v>
      </c>
      <c r="P2348" s="493" t="n">
        <v>0</v>
      </c>
      <c r="Q2348" s="493" t="n">
        <v>0</v>
      </c>
      <c r="R2348" s="493" t="n">
        <v>479.7</v>
      </c>
      <c r="S2348" s="493" t="n">
        <v>0</v>
      </c>
      <c r="T2348" s="493" t="n">
        <v>0</v>
      </c>
      <c r="U2348" s="493" t="n">
        <v>517.5</v>
      </c>
      <c r="V2348" s="493" t="n">
        <v>0</v>
      </c>
      <c r="W2348" s="493" t="n">
        <v>0</v>
      </c>
      <c r="X2348" s="493" t="n">
        <v>0</v>
      </c>
      <c r="Y2348" s="493" t="n">
        <v>0</v>
      </c>
      <c r="Z2348" s="493" t="n">
        <v>0</v>
      </c>
      <c r="AA2348" s="493" t="n">
        <v>0</v>
      </c>
      <c r="AB2348" s="493" t="n">
        <v>0</v>
      </c>
      <c r="AC2348" s="493" t="n">
        <v>0</v>
      </c>
      <c r="AD2348" s="493" t="n">
        <v>0</v>
      </c>
      <c r="AE2348" s="493" t="n">
        <v>0</v>
      </c>
      <c r="AF2348" s="493" t="n">
        <v>0</v>
      </c>
      <c r="AG2348" s="493" t="n">
        <v>0</v>
      </c>
      <c r="AH2348" s="493" t="n">
        <v>0</v>
      </c>
      <c r="AI2348" s="493" t="n">
        <v>0</v>
      </c>
      <c r="AJ2348" s="493" t="n">
        <v>0</v>
      </c>
      <c r="AK2348" s="493" t="n">
        <v>0</v>
      </c>
      <c r="AL2348" s="493" t="n">
        <v>0</v>
      </c>
      <c r="AM2348" s="493" t="n">
        <v>0</v>
      </c>
      <c r="AN2348" s="493" t="n">
        <v>0</v>
      </c>
      <c r="AO2348" s="493" t="n">
        <v>0</v>
      </c>
      <c r="AP2348" s="493" t="n">
        <v>0</v>
      </c>
      <c r="AQ2348" s="493" t="n">
        <v>0</v>
      </c>
      <c r="AR2348" s="493" t="n">
        <v>0</v>
      </c>
      <c r="AS2348" s="493" t="n">
        <v>0</v>
      </c>
      <c r="AT2348" s="493" t="n">
        <v>162</v>
      </c>
      <c r="AU2348" s="493" t="n">
        <v>0</v>
      </c>
      <c r="AV2348" s="493" t="n">
        <v>0</v>
      </c>
      <c r="AW2348" s="493" t="n">
        <v>0</v>
      </c>
      <c r="AX2348" s="493" t="n">
        <v>0</v>
      </c>
      <c r="AY2348" s="493" t="n">
        <v>0</v>
      </c>
      <c r="AZ2348" s="493" t="n">
        <v>0</v>
      </c>
      <c r="BA2348" s="493" t="n">
        <v>0</v>
      </c>
      <c r="BB2348" s="493" t="n">
        <v>0</v>
      </c>
      <c r="BC2348" s="493" t="n">
        <v>0</v>
      </c>
      <c r="BD2348" s="493" t="n">
        <v>0</v>
      </c>
      <c r="BE2348" s="493" t="n">
        <v>0</v>
      </c>
      <c r="BF2348" s="493" t="n">
        <v>0</v>
      </c>
      <c r="BG2348" s="493" t="n">
        <v>0</v>
      </c>
      <c r="BH2348" s="493" t="n">
        <v>0</v>
      </c>
      <c r="BI2348" s="493" t="n">
        <v>0</v>
      </c>
      <c r="BJ2348" s="493" t="n">
        <v>0</v>
      </c>
      <c r="BK2348" s="493" t="n">
        <v>0</v>
      </c>
      <c r="BL2348" s="493" t="n">
        <v>0</v>
      </c>
      <c r="BM2348" s="493" t="n">
        <v>0</v>
      </c>
      <c r="BN2348" s="493" t="n">
        <v>0</v>
      </c>
      <c r="BO2348" s="493" t="n">
        <v>0</v>
      </c>
      <c r="BP2348" s="493" t="n">
        <v>0</v>
      </c>
      <c r="BQ2348" s="493" t="n">
        <v>0</v>
      </c>
      <c r="BR2348" s="493" t="n">
        <v>0</v>
      </c>
      <c r="BS2348" s="493" t="n">
        <v>0</v>
      </c>
      <c r="BT2348" s="493" t="n">
        <v>0</v>
      </c>
      <c r="BU2348" s="493" t="n">
        <v>0</v>
      </c>
      <c r="BV2348" s="493" t="n">
        <v>0</v>
      </c>
      <c r="BW2348" s="493" t="n">
        <v>0</v>
      </c>
    </row>
    <row r="2349">
      <c r="A2349" t="inlineStr">
        <is>
          <t>[C9D1] Angiotensin-II 길항제, 고혈압제 (C2) 혹은 이뇨제 복합제제</t>
        </is>
      </c>
      <c r="B2349" t="inlineStr">
        <is>
          <t>알리코</t>
        </is>
      </c>
      <c r="C2349" t="inlineStr">
        <is>
          <t>코자살탄 플러스</t>
        </is>
      </c>
      <c r="D2349" t="inlineStr">
        <is>
          <t>알리코</t>
        </is>
      </c>
      <c r="E2349" t="inlineStr">
        <is>
          <t>hydrochlorothiazide,  losartan potassium</t>
        </is>
      </c>
      <c r="F2349" t="inlineStr">
        <is>
          <t>종합병원</t>
        </is>
      </c>
      <c r="G2349" t="inlineStr">
        <is>
          <t>Generic</t>
        </is>
      </c>
      <c r="H2349" s="493" t="n">
        <v>0</v>
      </c>
      <c r="I2349" s="493" t="n">
        <v>0</v>
      </c>
      <c r="J2349" s="493" t="n">
        <v>0</v>
      </c>
      <c r="K2349" s="493" t="n">
        <v>0</v>
      </c>
      <c r="L2349" s="493" t="n">
        <v>0</v>
      </c>
      <c r="M2349" s="493" t="n">
        <v>0</v>
      </c>
      <c r="N2349" s="493" t="n">
        <v>0</v>
      </c>
      <c r="O2349" s="493" t="n">
        <v>0</v>
      </c>
      <c r="P2349" s="493" t="n">
        <v>0</v>
      </c>
      <c r="Q2349" s="493" t="n">
        <v>0</v>
      </c>
      <c r="R2349" s="493" t="n">
        <v>0</v>
      </c>
      <c r="S2349" s="493" t="n">
        <v>0</v>
      </c>
      <c r="T2349" s="493" t="n">
        <v>0</v>
      </c>
      <c r="U2349" s="493" t="n">
        <v>0</v>
      </c>
      <c r="V2349" s="493" t="n">
        <v>0</v>
      </c>
      <c r="W2349" s="493" t="n">
        <v>0</v>
      </c>
      <c r="X2349" s="493" t="n">
        <v>0</v>
      </c>
      <c r="Y2349" s="493" t="n">
        <v>0</v>
      </c>
      <c r="Z2349" s="493" t="n">
        <v>0</v>
      </c>
      <c r="AA2349" s="493" t="n">
        <v>0</v>
      </c>
      <c r="AB2349" s="493" t="n">
        <v>0</v>
      </c>
      <c r="AC2349" s="493" t="n">
        <v>0</v>
      </c>
      <c r="AD2349" s="493" t="n">
        <v>0</v>
      </c>
      <c r="AE2349" s="493" t="n">
        <v>0</v>
      </c>
      <c r="AF2349" s="493" t="n">
        <v>0</v>
      </c>
      <c r="AG2349" s="493" t="n">
        <v>0</v>
      </c>
      <c r="AH2349" s="493" t="n">
        <v>0</v>
      </c>
      <c r="AI2349" s="493" t="n">
        <v>0</v>
      </c>
      <c r="AJ2349" s="493" t="n">
        <v>0</v>
      </c>
      <c r="AK2349" s="493" t="n">
        <v>0</v>
      </c>
      <c r="AL2349" s="493" t="n">
        <v>0</v>
      </c>
      <c r="AM2349" s="493" t="n">
        <v>0</v>
      </c>
      <c r="AN2349" s="493" t="n">
        <v>0</v>
      </c>
      <c r="AO2349" s="493" t="n">
        <v>0</v>
      </c>
      <c r="AP2349" s="493" t="n">
        <v>0</v>
      </c>
      <c r="AQ2349" s="493" t="n">
        <v>0</v>
      </c>
      <c r="AR2349" s="493" t="n">
        <v>0</v>
      </c>
      <c r="AS2349" s="493" t="n">
        <v>0</v>
      </c>
      <c r="AT2349" s="493" t="n">
        <v>119.7</v>
      </c>
      <c r="AU2349" s="493" t="n">
        <v>0</v>
      </c>
      <c r="AV2349" s="493" t="n">
        <v>0</v>
      </c>
      <c r="AW2349" s="493" t="n">
        <v>0</v>
      </c>
      <c r="AX2349" s="493" t="n">
        <v>0</v>
      </c>
      <c r="AY2349" s="493" t="n">
        <v>0</v>
      </c>
      <c r="AZ2349" s="493" t="n">
        <v>0</v>
      </c>
      <c r="BA2349" s="493" t="n">
        <v>0</v>
      </c>
      <c r="BB2349" s="493" t="n">
        <v>0</v>
      </c>
      <c r="BC2349" s="493" t="n">
        <v>0</v>
      </c>
      <c r="BD2349" s="493" t="n">
        <v>0</v>
      </c>
      <c r="BE2349" s="493" t="n">
        <v>356.4</v>
      </c>
      <c r="BF2349" s="493" t="n">
        <v>0</v>
      </c>
      <c r="BG2349" s="493" t="n">
        <v>0</v>
      </c>
      <c r="BH2349" s="493" t="n">
        <v>0</v>
      </c>
      <c r="BI2349" s="493" t="n">
        <v>0</v>
      </c>
      <c r="BJ2349" s="493" t="n">
        <v>0</v>
      </c>
      <c r="BK2349" s="493" t="n">
        <v>0</v>
      </c>
      <c r="BL2349" s="493" t="n">
        <v>0</v>
      </c>
      <c r="BM2349" s="493" t="n">
        <v>0</v>
      </c>
      <c r="BN2349" s="493" t="n">
        <v>0</v>
      </c>
      <c r="BO2349" s="493" t="n">
        <v>0</v>
      </c>
      <c r="BP2349" s="493" t="n">
        <v>0</v>
      </c>
      <c r="BQ2349" s="493" t="n">
        <v>0</v>
      </c>
      <c r="BR2349" s="493" t="n">
        <v>0</v>
      </c>
      <c r="BS2349" s="493" t="n">
        <v>0</v>
      </c>
      <c r="BT2349" s="493" t="n">
        <v>0</v>
      </c>
      <c r="BU2349" s="493" t="n">
        <v>0</v>
      </c>
      <c r="BV2349" s="493" t="n">
        <v>0</v>
      </c>
      <c r="BW2349" s="493" t="n">
        <v>0</v>
      </c>
    </row>
    <row r="2350">
      <c r="A2350" t="inlineStr">
        <is>
          <t>[C9D1] Angiotensin-II 길항제, 고혈압제 (C2) 혹은 이뇨제 복합제제</t>
        </is>
      </c>
      <c r="B2350" t="inlineStr">
        <is>
          <t>알리코</t>
        </is>
      </c>
      <c r="C2350" t="inlineStr">
        <is>
          <t>코자살탄 플러스</t>
        </is>
      </c>
      <c r="D2350" t="inlineStr">
        <is>
          <t>알리코</t>
        </is>
      </c>
      <c r="E2350" t="inlineStr">
        <is>
          <t>hydrochlorothiazide,  losartan potassium</t>
        </is>
      </c>
      <c r="F2350" t="inlineStr">
        <is>
          <t>병원</t>
        </is>
      </c>
      <c r="G2350" t="inlineStr">
        <is>
          <t>Generic</t>
        </is>
      </c>
      <c r="H2350" s="493" t="n">
        <v>2246.42</v>
      </c>
      <c r="I2350" s="493" t="n">
        <v>2724.66</v>
      </c>
      <c r="J2350" s="493" t="n">
        <v>1373.92</v>
      </c>
      <c r="K2350" s="493" t="n">
        <v>1868.12</v>
      </c>
      <c r="L2350" s="493" t="n">
        <v>2801.28</v>
      </c>
      <c r="M2350" s="493" t="n">
        <v>5836.02</v>
      </c>
      <c r="N2350" s="493" t="n">
        <v>1816.08</v>
      </c>
      <c r="O2350" s="493" t="n">
        <v>1800.6</v>
      </c>
      <c r="P2350" s="493" t="n">
        <v>955.5</v>
      </c>
      <c r="Q2350" s="493" t="n">
        <v>2399.7</v>
      </c>
      <c r="R2350" s="493" t="n">
        <v>1080.6</v>
      </c>
      <c r="S2350" s="493" t="n">
        <v>0</v>
      </c>
      <c r="T2350" s="493" t="n">
        <v>0</v>
      </c>
      <c r="U2350" s="493" t="n">
        <v>0</v>
      </c>
      <c r="V2350" s="493" t="n">
        <v>0</v>
      </c>
      <c r="W2350" s="493" t="n">
        <v>122.1</v>
      </c>
      <c r="X2350" s="493" t="n">
        <v>121.2</v>
      </c>
      <c r="Y2350" s="493" t="n">
        <v>1561.8</v>
      </c>
      <c r="Z2350" s="493" t="n">
        <v>242.4</v>
      </c>
      <c r="AA2350" s="493" t="n">
        <v>120</v>
      </c>
      <c r="AB2350" s="493" t="n">
        <v>240</v>
      </c>
      <c r="AC2350" s="493" t="n">
        <v>120</v>
      </c>
      <c r="AD2350" s="493" t="n">
        <v>120</v>
      </c>
      <c r="AE2350" s="493" t="n">
        <v>840</v>
      </c>
      <c r="AF2350" s="493" t="n">
        <v>120</v>
      </c>
      <c r="AG2350" s="493" t="n">
        <v>120</v>
      </c>
      <c r="AH2350" s="493" t="n">
        <v>240</v>
      </c>
      <c r="AI2350" s="493" t="n">
        <v>120</v>
      </c>
      <c r="AJ2350" s="493" t="n">
        <v>120</v>
      </c>
      <c r="AK2350" s="493" t="n">
        <v>140</v>
      </c>
      <c r="AL2350" s="493" t="n">
        <v>2165.4</v>
      </c>
      <c r="AM2350" s="493" t="n">
        <v>0</v>
      </c>
      <c r="AN2350" s="493" t="n">
        <v>0</v>
      </c>
      <c r="AO2350" s="493" t="n">
        <v>0</v>
      </c>
      <c r="AP2350" s="493" t="n">
        <v>0</v>
      </c>
      <c r="AQ2350" s="493" t="n">
        <v>0</v>
      </c>
      <c r="AR2350" s="493" t="n">
        <v>0</v>
      </c>
      <c r="AS2350" s="493" t="n">
        <v>600</v>
      </c>
      <c r="AT2350" s="493" t="n">
        <v>1200</v>
      </c>
      <c r="AU2350" s="493" t="n">
        <v>120</v>
      </c>
      <c r="AV2350" s="493" t="n">
        <v>566.7</v>
      </c>
      <c r="AW2350" s="493" t="n">
        <v>1276.2</v>
      </c>
      <c r="AX2350" s="493" t="n">
        <v>3571.2</v>
      </c>
      <c r="AY2350" s="493" t="n">
        <v>1530</v>
      </c>
      <c r="AZ2350" s="493" t="n">
        <v>1287.3</v>
      </c>
      <c r="BA2350" s="493" t="n">
        <v>1318.9</v>
      </c>
      <c r="BB2350" s="493" t="n">
        <v>240.1</v>
      </c>
      <c r="BC2350" s="493" t="n">
        <v>87</v>
      </c>
      <c r="BD2350" s="493" t="n">
        <v>116.8</v>
      </c>
      <c r="BE2350" s="493" t="n">
        <v>78.90000000000001</v>
      </c>
      <c r="BF2350" s="493" t="n">
        <v>86.40000000000001</v>
      </c>
      <c r="BG2350" s="493" t="n">
        <v>88.2</v>
      </c>
      <c r="BH2350" s="493" t="n">
        <v>80.09999999999999</v>
      </c>
      <c r="BI2350" s="493" t="n">
        <v>75</v>
      </c>
      <c r="BJ2350" s="493" t="n">
        <v>228.2</v>
      </c>
      <c r="BK2350" s="493" t="n">
        <v>0</v>
      </c>
      <c r="BL2350" s="493" t="n">
        <v>0</v>
      </c>
      <c r="BM2350" s="493" t="n">
        <v>0</v>
      </c>
      <c r="BN2350" s="493" t="n">
        <v>0</v>
      </c>
      <c r="BO2350" s="493" t="n">
        <v>34.2</v>
      </c>
      <c r="BP2350" s="493" t="n">
        <v>0</v>
      </c>
      <c r="BQ2350" s="493" t="n">
        <v>0</v>
      </c>
      <c r="BR2350" s="493" t="n">
        <v>37.8</v>
      </c>
      <c r="BS2350" s="493" t="n">
        <v>36.9</v>
      </c>
      <c r="BT2350" s="493" t="n">
        <v>36.3</v>
      </c>
      <c r="BU2350" s="493" t="n">
        <v>35.4</v>
      </c>
      <c r="BV2350" s="493" t="n">
        <v>495.9</v>
      </c>
      <c r="BW2350" s="493" t="n">
        <v>0</v>
      </c>
    </row>
    <row r="2351">
      <c r="A2351" t="inlineStr">
        <is>
          <t>[C9D1] Angiotensin-II 길항제, 고혈압제 (C2) 혹은 이뇨제 복합제제</t>
        </is>
      </c>
      <c r="B2351" t="inlineStr">
        <is>
          <t>알리코</t>
        </is>
      </c>
      <c r="C2351" t="inlineStr">
        <is>
          <t>코자살탄 플러스</t>
        </is>
      </c>
      <c r="D2351" t="inlineStr">
        <is>
          <t>알리코</t>
        </is>
      </c>
      <c r="E2351" t="inlineStr">
        <is>
          <t>hydrochlorothiazide,  losartan potassium</t>
        </is>
      </c>
      <c r="F2351" t="inlineStr">
        <is>
          <t>의원</t>
        </is>
      </c>
      <c r="G2351" t="inlineStr">
        <is>
          <t>Generic</t>
        </is>
      </c>
      <c r="H2351" s="493" t="n">
        <v>60344.14</v>
      </c>
      <c r="I2351" s="493" t="n">
        <v>58096.87</v>
      </c>
      <c r="J2351" s="493" t="n">
        <v>54963.53</v>
      </c>
      <c r="K2351" s="493" t="n">
        <v>62278.08</v>
      </c>
      <c r="L2351" s="493" t="n">
        <v>55624.39</v>
      </c>
      <c r="M2351" s="493" t="n">
        <v>62606.11</v>
      </c>
      <c r="N2351" s="493" t="n">
        <v>56581.49</v>
      </c>
      <c r="O2351" s="493" t="n">
        <v>60081.52</v>
      </c>
      <c r="P2351" s="493" t="n">
        <v>59086.4</v>
      </c>
      <c r="Q2351" s="493" t="n">
        <v>62943.4</v>
      </c>
      <c r="R2351" s="493" t="n">
        <v>55919.67</v>
      </c>
      <c r="S2351" s="493" t="n">
        <v>16514.31</v>
      </c>
      <c r="T2351" s="493" t="n">
        <v>0</v>
      </c>
      <c r="U2351" s="493" t="n">
        <v>0</v>
      </c>
      <c r="V2351" s="493" t="n">
        <v>2826.1</v>
      </c>
      <c r="W2351" s="493" t="n">
        <v>3908.9</v>
      </c>
      <c r="X2351" s="493" t="n">
        <v>4946.4</v>
      </c>
      <c r="Y2351" s="493" t="n">
        <v>5358.3</v>
      </c>
      <c r="Z2351" s="493" t="n">
        <v>7169.55</v>
      </c>
      <c r="AA2351" s="493" t="n">
        <v>6796.08</v>
      </c>
      <c r="AB2351" s="493" t="n">
        <v>9044</v>
      </c>
      <c r="AC2351" s="493" t="n">
        <v>14617.66</v>
      </c>
      <c r="AD2351" s="493" t="n">
        <v>27017.63</v>
      </c>
      <c r="AE2351" s="493" t="n">
        <v>24070.25</v>
      </c>
      <c r="AF2351" s="493" t="n">
        <v>28183.65</v>
      </c>
      <c r="AG2351" s="493" t="n">
        <v>25501.21</v>
      </c>
      <c r="AH2351" s="493" t="n">
        <v>34040.09</v>
      </c>
      <c r="AI2351" s="493" t="n">
        <v>33063.03</v>
      </c>
      <c r="AJ2351" s="493" t="n">
        <v>38829.53</v>
      </c>
      <c r="AK2351" s="493" t="n">
        <v>41567</v>
      </c>
      <c r="AL2351" s="493" t="n">
        <v>36582.81</v>
      </c>
      <c r="AM2351" s="493" t="n">
        <v>42473.99</v>
      </c>
      <c r="AN2351" s="493" t="n">
        <v>39158.9</v>
      </c>
      <c r="AO2351" s="493" t="n">
        <v>43429.16</v>
      </c>
      <c r="AP2351" s="493" t="n">
        <v>43221.65</v>
      </c>
      <c r="AQ2351" s="493" t="n">
        <v>36597.2</v>
      </c>
      <c r="AR2351" s="493" t="n">
        <v>22420.55</v>
      </c>
      <c r="AS2351" s="493" t="n">
        <v>17265.88</v>
      </c>
      <c r="AT2351" s="493" t="n">
        <v>18188.67</v>
      </c>
      <c r="AU2351" s="493" t="n">
        <v>17447.26</v>
      </c>
      <c r="AV2351" s="493" t="n">
        <v>18588.24</v>
      </c>
      <c r="AW2351" s="493" t="n">
        <v>19084.62</v>
      </c>
      <c r="AX2351" s="493" t="n">
        <v>20004.23</v>
      </c>
      <c r="AY2351" s="493" t="n">
        <v>18259.3</v>
      </c>
      <c r="AZ2351" s="493" t="n">
        <v>27901.03</v>
      </c>
      <c r="BA2351" s="493" t="n">
        <v>24847.11</v>
      </c>
      <c r="BB2351" s="493" t="n">
        <v>15799.59</v>
      </c>
      <c r="BC2351" s="493" t="n">
        <v>18024.43</v>
      </c>
      <c r="BD2351" s="493" t="n">
        <v>16909.82</v>
      </c>
      <c r="BE2351" s="493" t="n">
        <v>12707.71</v>
      </c>
      <c r="BF2351" s="493" t="n">
        <v>17024.3</v>
      </c>
      <c r="BG2351" s="493" t="n">
        <v>17294.08</v>
      </c>
      <c r="BH2351" s="493" t="n">
        <v>19360.51</v>
      </c>
      <c r="BI2351" s="493" t="n">
        <v>15696.16</v>
      </c>
      <c r="BJ2351" s="493" t="n">
        <v>17043.83</v>
      </c>
      <c r="BK2351" s="493" t="n">
        <v>8982.23</v>
      </c>
      <c r="BL2351" s="493" t="n">
        <v>7080.77</v>
      </c>
      <c r="BM2351" s="493" t="n">
        <v>8425.030000000001</v>
      </c>
      <c r="BN2351" s="493" t="n">
        <v>8042.62</v>
      </c>
      <c r="BO2351" s="493" t="n">
        <v>9012.299999999999</v>
      </c>
      <c r="BP2351" s="493" t="n">
        <v>8385.75</v>
      </c>
      <c r="BQ2351" s="493" t="n">
        <v>13265.97</v>
      </c>
      <c r="BR2351" s="493" t="n">
        <v>14362.03</v>
      </c>
      <c r="BS2351" s="493" t="n">
        <v>12863.45</v>
      </c>
      <c r="BT2351" s="493" t="n">
        <v>17479.21</v>
      </c>
      <c r="BU2351" s="493" t="n">
        <v>15322</v>
      </c>
      <c r="BV2351" s="493" t="n">
        <v>16839.02</v>
      </c>
      <c r="BW2351" s="493" t="n">
        <v>15613.01</v>
      </c>
    </row>
    <row r="2352">
      <c r="A2352" t="inlineStr">
        <is>
          <t>[C9D1] Angiotensin-II 길항제, 고혈압제 (C2) 혹은 이뇨제 복합제제</t>
        </is>
      </c>
      <c r="B2352" t="inlineStr">
        <is>
          <t>알리코</t>
        </is>
      </c>
      <c r="C2352" t="inlineStr">
        <is>
          <t>코자살탄 플러스</t>
        </is>
      </c>
      <c r="D2352" t="inlineStr">
        <is>
          <t>알리코</t>
        </is>
      </c>
      <c r="E2352" t="inlineStr">
        <is>
          <t>hydrochlorothiazide,  losartan potassium</t>
        </is>
      </c>
      <c r="F2352" t="inlineStr">
        <is>
          <t>보건소</t>
        </is>
      </c>
      <c r="G2352" t="inlineStr">
        <is>
          <t>Generic</t>
        </is>
      </c>
      <c r="H2352" s="493" t="n">
        <v>167.4</v>
      </c>
      <c r="I2352" s="493" t="n">
        <v>355.5</v>
      </c>
      <c r="J2352" s="493" t="n">
        <v>276</v>
      </c>
      <c r="K2352" s="493" t="n">
        <v>449.1</v>
      </c>
      <c r="L2352" s="493" t="n">
        <v>0</v>
      </c>
      <c r="M2352" s="493" t="n">
        <v>324.3</v>
      </c>
      <c r="N2352" s="493" t="n">
        <v>541.2</v>
      </c>
      <c r="O2352" s="493" t="n">
        <v>0</v>
      </c>
      <c r="P2352" s="493" t="n">
        <v>283.2</v>
      </c>
      <c r="Q2352" s="493" t="n">
        <v>586.8</v>
      </c>
      <c r="R2352" s="493" t="n">
        <v>823.5</v>
      </c>
      <c r="S2352" s="493" t="n">
        <v>173.4</v>
      </c>
      <c r="T2352" s="493" t="n">
        <v>0</v>
      </c>
      <c r="U2352" s="493" t="n">
        <v>0</v>
      </c>
      <c r="V2352" s="493" t="n">
        <v>111.6</v>
      </c>
      <c r="W2352" s="493" t="n">
        <v>0</v>
      </c>
      <c r="X2352" s="493" t="n">
        <v>73.8</v>
      </c>
      <c r="Y2352" s="493" t="n">
        <v>106.2</v>
      </c>
      <c r="Z2352" s="493" t="n">
        <v>43.68</v>
      </c>
      <c r="AA2352" s="493" t="n">
        <v>368.16</v>
      </c>
      <c r="AB2352" s="493" t="n">
        <v>337.12</v>
      </c>
      <c r="AC2352" s="493" t="n">
        <v>197.06</v>
      </c>
      <c r="AD2352" s="493" t="n">
        <v>297.92</v>
      </c>
      <c r="AE2352" s="493" t="n">
        <v>115.8</v>
      </c>
      <c r="AF2352" s="493" t="n">
        <v>281.7</v>
      </c>
      <c r="AG2352" s="493" t="n">
        <v>100.8</v>
      </c>
      <c r="AH2352" s="493" t="n">
        <v>232.2</v>
      </c>
      <c r="AI2352" s="493" t="n">
        <v>99.59999999999999</v>
      </c>
      <c r="AJ2352" s="493" t="n">
        <v>345.6</v>
      </c>
      <c r="AK2352" s="493" t="n">
        <v>264.6</v>
      </c>
      <c r="AL2352" s="493" t="n">
        <v>150.6</v>
      </c>
      <c r="AM2352" s="493" t="n">
        <v>406.8</v>
      </c>
      <c r="AN2352" s="493" t="n">
        <v>443.1</v>
      </c>
      <c r="AO2352" s="493" t="n">
        <v>563.7</v>
      </c>
      <c r="AP2352" s="493" t="n">
        <v>774.9</v>
      </c>
      <c r="AQ2352" s="493" t="n">
        <v>616.8</v>
      </c>
      <c r="AR2352" s="493" t="n">
        <v>266.4</v>
      </c>
      <c r="AS2352" s="493" t="n">
        <v>450.9</v>
      </c>
      <c r="AT2352" s="493" t="n">
        <v>816.72</v>
      </c>
      <c r="AU2352" s="493" t="n">
        <v>586.5</v>
      </c>
      <c r="AV2352" s="493" t="n">
        <v>597.3</v>
      </c>
      <c r="AW2352" s="493" t="n">
        <v>782.7</v>
      </c>
      <c r="AX2352" s="493" t="n">
        <v>671.1</v>
      </c>
      <c r="AY2352" s="493" t="n">
        <v>1552.8</v>
      </c>
      <c r="AZ2352" s="493" t="n">
        <v>1204.2</v>
      </c>
      <c r="BA2352" s="493" t="n">
        <v>594</v>
      </c>
      <c r="BB2352" s="493" t="n">
        <v>341.7</v>
      </c>
      <c r="BC2352" s="493" t="n">
        <v>3496.5</v>
      </c>
      <c r="BD2352" s="493" t="n">
        <v>3980.4</v>
      </c>
      <c r="BE2352" s="493" t="n">
        <v>2181</v>
      </c>
      <c r="BF2352" s="493" t="n">
        <v>1311.9</v>
      </c>
      <c r="BG2352" s="493" t="n">
        <v>3557.4</v>
      </c>
      <c r="BH2352" s="493" t="n">
        <v>1713.9</v>
      </c>
      <c r="BI2352" s="493" t="n">
        <v>2319</v>
      </c>
      <c r="BJ2352" s="493" t="n">
        <v>2195.7</v>
      </c>
      <c r="BK2352" s="493" t="n">
        <v>301.2</v>
      </c>
      <c r="BL2352" s="493" t="n">
        <v>1093.5</v>
      </c>
      <c r="BM2352" s="493" t="n">
        <v>3341.1</v>
      </c>
      <c r="BN2352" s="493" t="n">
        <v>770.4</v>
      </c>
      <c r="BO2352" s="493" t="n">
        <v>2398.5</v>
      </c>
      <c r="BP2352" s="493" t="n">
        <v>4126.8</v>
      </c>
      <c r="BQ2352" s="493" t="n">
        <v>3667.2</v>
      </c>
      <c r="BR2352" s="493" t="n">
        <v>361.5</v>
      </c>
      <c r="BS2352" s="493" t="n">
        <v>877.2</v>
      </c>
      <c r="BT2352" s="493" t="n">
        <v>182.7</v>
      </c>
      <c r="BU2352" s="493" t="n">
        <v>561</v>
      </c>
      <c r="BV2352" s="493" t="n">
        <v>1786.8</v>
      </c>
      <c r="BW2352" s="493" t="n">
        <v>216</v>
      </c>
    </row>
    <row r="2353">
      <c r="A2353" t="inlineStr">
        <is>
          <t>[C9D1] Angiotensin-II 길항제, 고혈압제 (C2) 혹은 이뇨제 복합제제</t>
        </is>
      </c>
      <c r="B2353" t="inlineStr">
        <is>
          <t>알리코</t>
        </is>
      </c>
      <c r="C2353" t="inlineStr">
        <is>
          <t>하이살탄플러스</t>
        </is>
      </c>
      <c r="D2353" t="inlineStr">
        <is>
          <t>알리코</t>
        </is>
      </c>
      <c r="E2353" t="inlineStr">
        <is>
          <t>candesartan cilexetil,  hydrochlorothiazide</t>
        </is>
      </c>
      <c r="F2353" t="inlineStr">
        <is>
          <t>종합병원</t>
        </is>
      </c>
      <c r="G2353" t="inlineStr">
        <is>
          <t>Generic</t>
        </is>
      </c>
      <c r="H2353" s="493" t="n">
        <v>0</v>
      </c>
      <c r="I2353" s="493" t="n">
        <v>0</v>
      </c>
      <c r="J2353" s="493" t="n">
        <v>0</v>
      </c>
      <c r="K2353" s="493" t="n">
        <v>0</v>
      </c>
      <c r="L2353" s="493" t="n">
        <v>0</v>
      </c>
      <c r="M2353" s="493" t="n">
        <v>0</v>
      </c>
      <c r="N2353" s="493" t="n">
        <v>0</v>
      </c>
      <c r="O2353" s="493" t="n">
        <v>0</v>
      </c>
      <c r="P2353" s="493" t="n">
        <v>0</v>
      </c>
      <c r="Q2353" s="493" t="n">
        <v>0</v>
      </c>
      <c r="R2353" s="493" t="n">
        <v>0</v>
      </c>
      <c r="S2353" s="493" t="n">
        <v>0</v>
      </c>
      <c r="T2353" s="493" t="n">
        <v>0</v>
      </c>
      <c r="U2353" s="493" t="n">
        <v>0</v>
      </c>
      <c r="V2353" s="493" t="n">
        <v>0</v>
      </c>
      <c r="W2353" s="493" t="n">
        <v>0</v>
      </c>
      <c r="X2353" s="493" t="n">
        <v>0</v>
      </c>
      <c r="Y2353" s="493" t="n">
        <v>0</v>
      </c>
      <c r="Z2353" s="493" t="n">
        <v>0</v>
      </c>
      <c r="AA2353" s="493" t="n">
        <v>0</v>
      </c>
      <c r="AB2353" s="493" t="n">
        <v>0</v>
      </c>
      <c r="AC2353" s="493" t="n">
        <v>193.2</v>
      </c>
      <c r="AD2353" s="493" t="n">
        <v>0</v>
      </c>
      <c r="AE2353" s="493" t="n">
        <v>0</v>
      </c>
      <c r="AF2353" s="493" t="n">
        <v>0</v>
      </c>
      <c r="AG2353" s="493" t="n">
        <v>0</v>
      </c>
      <c r="AH2353" s="493" t="n">
        <v>2508.48</v>
      </c>
      <c r="AI2353" s="493" t="n">
        <v>0</v>
      </c>
      <c r="AJ2353" s="493" t="n">
        <v>0</v>
      </c>
      <c r="AK2353" s="493" t="n">
        <v>0</v>
      </c>
      <c r="AL2353" s="493" t="n">
        <v>0</v>
      </c>
      <c r="AM2353" s="493" t="n">
        <v>0</v>
      </c>
      <c r="AN2353" s="493" t="n">
        <v>2215.36</v>
      </c>
      <c r="AO2353" s="493" t="n">
        <v>0</v>
      </c>
      <c r="AP2353" s="493" t="n">
        <v>0</v>
      </c>
      <c r="AQ2353" s="493" t="n">
        <v>0</v>
      </c>
      <c r="AR2353" s="493" t="n">
        <v>0</v>
      </c>
      <c r="AS2353" s="493" t="n">
        <v>0</v>
      </c>
      <c r="AT2353" s="493" t="n">
        <v>1325.7</v>
      </c>
      <c r="AU2353" s="493" t="n">
        <v>239.4</v>
      </c>
      <c r="AV2353" s="493" t="n">
        <v>1077.3</v>
      </c>
      <c r="AW2353" s="493" t="n">
        <v>478.8</v>
      </c>
      <c r="AX2353" s="493" t="n">
        <v>721.8</v>
      </c>
      <c r="AY2353" s="493" t="n">
        <v>720.3</v>
      </c>
      <c r="AZ2353" s="493" t="n">
        <v>1078.5</v>
      </c>
      <c r="BA2353" s="493" t="n">
        <v>520.8</v>
      </c>
      <c r="BB2353" s="493" t="n">
        <v>955.8</v>
      </c>
      <c r="BC2353" s="493" t="n">
        <v>1306.5</v>
      </c>
      <c r="BD2353" s="493" t="n">
        <v>708</v>
      </c>
      <c r="BE2353" s="493" t="n">
        <v>0</v>
      </c>
      <c r="BF2353" s="493" t="n">
        <v>1110</v>
      </c>
      <c r="BG2353" s="493" t="n">
        <v>0</v>
      </c>
      <c r="BH2353" s="493" t="n">
        <v>568.5</v>
      </c>
      <c r="BI2353" s="493" t="n">
        <v>470.4</v>
      </c>
      <c r="BJ2353" s="493" t="n">
        <v>597</v>
      </c>
      <c r="BK2353" s="493" t="n">
        <v>0</v>
      </c>
      <c r="BL2353" s="493" t="n">
        <v>442.8</v>
      </c>
      <c r="BM2353" s="493" t="n">
        <v>0</v>
      </c>
      <c r="BN2353" s="493" t="n">
        <v>481.8</v>
      </c>
      <c r="BO2353" s="493" t="n">
        <v>727.8</v>
      </c>
      <c r="BP2353" s="493" t="n">
        <v>595.5</v>
      </c>
      <c r="BQ2353" s="493" t="n">
        <v>240</v>
      </c>
      <c r="BR2353" s="493" t="n">
        <v>0</v>
      </c>
      <c r="BS2353" s="493" t="n">
        <v>960.6</v>
      </c>
      <c r="BT2353" s="493" t="n">
        <v>0</v>
      </c>
      <c r="BU2353" s="493" t="n">
        <v>251.67</v>
      </c>
      <c r="BV2353" s="493" t="n">
        <v>342.9</v>
      </c>
      <c r="BW2353" s="493" t="n">
        <v>229.2</v>
      </c>
    </row>
    <row r="2354">
      <c r="A2354" t="inlineStr">
        <is>
          <t>[C9D1] Angiotensin-II 길항제, 고혈압제 (C2) 혹은 이뇨제 복합제제</t>
        </is>
      </c>
      <c r="B2354" t="inlineStr">
        <is>
          <t>알리코</t>
        </is>
      </c>
      <c r="C2354" t="inlineStr">
        <is>
          <t>하이살탄플러스</t>
        </is>
      </c>
      <c r="D2354" t="inlineStr">
        <is>
          <t>알리코</t>
        </is>
      </c>
      <c r="E2354" t="inlineStr">
        <is>
          <t>candesartan cilexetil,  hydrochlorothiazide</t>
        </is>
      </c>
      <c r="F2354" t="inlineStr">
        <is>
          <t>병원</t>
        </is>
      </c>
      <c r="G2354" t="inlineStr">
        <is>
          <t>Generic</t>
        </is>
      </c>
      <c r="H2354" s="493" t="n">
        <v>780.25</v>
      </c>
      <c r="I2354" s="493" t="n">
        <v>1381.75</v>
      </c>
      <c r="J2354" s="493" t="n">
        <v>861.5</v>
      </c>
      <c r="K2354" s="493" t="n">
        <v>499.65</v>
      </c>
      <c r="L2354" s="493" t="n">
        <v>740</v>
      </c>
      <c r="M2354" s="493" t="n">
        <v>1436.62</v>
      </c>
      <c r="N2354" s="493" t="n">
        <v>1501.34</v>
      </c>
      <c r="O2354" s="493" t="n">
        <v>9501.82</v>
      </c>
      <c r="P2354" s="493" t="n">
        <v>9841.860000000001</v>
      </c>
      <c r="Q2354" s="493" t="n">
        <v>5536.17</v>
      </c>
      <c r="R2354" s="493" t="n">
        <v>9423.18</v>
      </c>
      <c r="S2354" s="493" t="n">
        <v>10141.6</v>
      </c>
      <c r="T2354" s="493" t="n">
        <v>5274.94</v>
      </c>
      <c r="U2354" s="493" t="n">
        <v>7847.82</v>
      </c>
      <c r="V2354" s="493" t="n">
        <v>9137.219999999999</v>
      </c>
      <c r="W2354" s="493" t="n">
        <v>5499.84</v>
      </c>
      <c r="X2354" s="493" t="n">
        <v>8912.42</v>
      </c>
      <c r="Y2354" s="493" t="n">
        <v>4592.32</v>
      </c>
      <c r="Z2354" s="493" t="n">
        <v>3951.94</v>
      </c>
      <c r="AA2354" s="493" t="n">
        <v>3458.39</v>
      </c>
      <c r="AB2354" s="493" t="n">
        <v>5139.89</v>
      </c>
      <c r="AC2354" s="493" t="n">
        <v>3868.08</v>
      </c>
      <c r="AD2354" s="493" t="n">
        <v>2656.75</v>
      </c>
      <c r="AE2354" s="493" t="n">
        <v>7895.07</v>
      </c>
      <c r="AF2354" s="493" t="n">
        <v>1450.96</v>
      </c>
      <c r="AG2354" s="493" t="n">
        <v>4680.83</v>
      </c>
      <c r="AH2354" s="493" t="n">
        <v>3575.28</v>
      </c>
      <c r="AI2354" s="493" t="n">
        <v>1692.92</v>
      </c>
      <c r="AJ2354" s="493" t="n">
        <v>3645.33</v>
      </c>
      <c r="AK2354" s="493" t="n">
        <v>4258.37</v>
      </c>
      <c r="AL2354" s="493" t="n">
        <v>2240.61</v>
      </c>
      <c r="AM2354" s="493" t="n">
        <v>2800.71</v>
      </c>
      <c r="AN2354" s="493" t="n">
        <v>4157.39</v>
      </c>
      <c r="AO2354" s="493" t="n">
        <v>2204.73</v>
      </c>
      <c r="AP2354" s="493" t="n">
        <v>2932.29</v>
      </c>
      <c r="AQ2354" s="493" t="n">
        <v>3577.65</v>
      </c>
      <c r="AR2354" s="493" t="n">
        <v>2074.85</v>
      </c>
      <c r="AS2354" s="493" t="n">
        <v>805.2</v>
      </c>
      <c r="AT2354" s="493" t="n">
        <v>150.3</v>
      </c>
      <c r="AU2354" s="493" t="n">
        <v>1216.44</v>
      </c>
      <c r="AV2354" s="493" t="n">
        <v>1237.2</v>
      </c>
      <c r="AW2354" s="493" t="n">
        <v>2446.5</v>
      </c>
      <c r="AX2354" s="493" t="n">
        <v>2161.94</v>
      </c>
      <c r="AY2354" s="493" t="n">
        <v>2682.1</v>
      </c>
      <c r="AZ2354" s="493" t="n">
        <v>1630.2</v>
      </c>
      <c r="BA2354" s="493" t="n">
        <v>668.7</v>
      </c>
      <c r="BB2354" s="493" t="n">
        <v>644.8</v>
      </c>
      <c r="BC2354" s="493" t="n">
        <v>60</v>
      </c>
      <c r="BD2354" s="493" t="n">
        <v>0</v>
      </c>
      <c r="BE2354" s="493" t="n">
        <v>445.05</v>
      </c>
      <c r="BF2354" s="493" t="n">
        <v>1050.9</v>
      </c>
      <c r="BG2354" s="493" t="n">
        <v>742.5</v>
      </c>
      <c r="BH2354" s="493" t="n">
        <v>1846.3</v>
      </c>
      <c r="BI2354" s="493" t="n">
        <v>859.8099999999999</v>
      </c>
      <c r="BJ2354" s="493" t="n">
        <v>867.0700000000001</v>
      </c>
      <c r="BK2354" s="493" t="n">
        <v>552.4400000000001</v>
      </c>
      <c r="BL2354" s="493" t="n">
        <v>1120.98</v>
      </c>
      <c r="BM2354" s="493" t="n">
        <v>700.4</v>
      </c>
      <c r="BN2354" s="493" t="n">
        <v>1727.4</v>
      </c>
      <c r="BO2354" s="493" t="n">
        <v>800.55</v>
      </c>
      <c r="BP2354" s="493" t="n">
        <v>1373.64</v>
      </c>
      <c r="BQ2354" s="493" t="n">
        <v>1238.68</v>
      </c>
      <c r="BR2354" s="493" t="n">
        <v>1005.46</v>
      </c>
      <c r="BS2354" s="493" t="n">
        <v>2241.75</v>
      </c>
      <c r="BT2354" s="493" t="n">
        <v>1885.56</v>
      </c>
      <c r="BU2354" s="493" t="n">
        <v>1194.2</v>
      </c>
      <c r="BV2354" s="493" t="n">
        <v>1493.35</v>
      </c>
      <c r="BW2354" s="493" t="n">
        <v>3371.7</v>
      </c>
    </row>
    <row r="2355">
      <c r="A2355" t="inlineStr">
        <is>
          <t>[C9D1] Angiotensin-II 길항제, 고혈압제 (C2) 혹은 이뇨제 복합제제</t>
        </is>
      </c>
      <c r="B2355" t="inlineStr">
        <is>
          <t>알리코</t>
        </is>
      </c>
      <c r="C2355" t="inlineStr">
        <is>
          <t>하이살탄플러스</t>
        </is>
      </c>
      <c r="D2355" t="inlineStr">
        <is>
          <t>알리코</t>
        </is>
      </c>
      <c r="E2355" t="inlineStr">
        <is>
          <t>candesartan cilexetil,  hydrochlorothiazide</t>
        </is>
      </c>
      <c r="F2355" t="inlineStr">
        <is>
          <t>의원</t>
        </is>
      </c>
      <c r="G2355" t="inlineStr">
        <is>
          <t>Generic</t>
        </is>
      </c>
      <c r="H2355" s="493" t="n">
        <v>103681.85</v>
      </c>
      <c r="I2355" s="493" t="n">
        <v>96339.85000000001</v>
      </c>
      <c r="J2355" s="493" t="n">
        <v>104388.94</v>
      </c>
      <c r="K2355" s="493" t="n">
        <v>101262.82</v>
      </c>
      <c r="L2355" s="493" t="n">
        <v>112394.61</v>
      </c>
      <c r="M2355" s="493" t="n">
        <v>104599.15</v>
      </c>
      <c r="N2355" s="493" t="n">
        <v>102343.21</v>
      </c>
      <c r="O2355" s="493" t="n">
        <v>99616.64999999999</v>
      </c>
      <c r="P2355" s="493" t="n">
        <v>95228.53</v>
      </c>
      <c r="Q2355" s="493" t="n">
        <v>105483.02</v>
      </c>
      <c r="R2355" s="493" t="n">
        <v>108431.99</v>
      </c>
      <c r="S2355" s="493" t="n">
        <v>131599.41</v>
      </c>
      <c r="T2355" s="493" t="n">
        <v>152467.56</v>
      </c>
      <c r="U2355" s="493" t="n">
        <v>124571.65</v>
      </c>
      <c r="V2355" s="493" t="n">
        <v>149207.02</v>
      </c>
      <c r="W2355" s="493" t="n">
        <v>141821.72</v>
      </c>
      <c r="X2355" s="493" t="n">
        <v>147852.87</v>
      </c>
      <c r="Y2355" s="493" t="n">
        <v>129211.25</v>
      </c>
      <c r="Z2355" s="493" t="n">
        <v>139541.89</v>
      </c>
      <c r="AA2355" s="493" t="n">
        <v>126403.07</v>
      </c>
      <c r="AB2355" s="493" t="n">
        <v>141960.79</v>
      </c>
      <c r="AC2355" s="493" t="n">
        <v>145132.15</v>
      </c>
      <c r="AD2355" s="493" t="n">
        <v>138862.87</v>
      </c>
      <c r="AE2355" s="493" t="n">
        <v>142599.05</v>
      </c>
      <c r="AF2355" s="493" t="n">
        <v>144103.24</v>
      </c>
      <c r="AG2355" s="493" t="n">
        <v>121727.31</v>
      </c>
      <c r="AH2355" s="493" t="n">
        <v>146597</v>
      </c>
      <c r="AI2355" s="493" t="n">
        <v>140582.85</v>
      </c>
      <c r="AJ2355" s="493" t="n">
        <v>149993.37</v>
      </c>
      <c r="AK2355" s="493" t="n">
        <v>148627.48</v>
      </c>
      <c r="AL2355" s="493" t="n">
        <v>147835.83</v>
      </c>
      <c r="AM2355" s="493" t="n">
        <v>147458.02</v>
      </c>
      <c r="AN2355" s="493" t="n">
        <v>149525.54</v>
      </c>
      <c r="AO2355" s="493" t="n">
        <v>153105.99</v>
      </c>
      <c r="AP2355" s="493" t="n">
        <v>156126.42</v>
      </c>
      <c r="AQ2355" s="493" t="n">
        <v>175281.53</v>
      </c>
      <c r="AR2355" s="493" t="n">
        <v>179267.24</v>
      </c>
      <c r="AS2355" s="493" t="n">
        <v>131072.74</v>
      </c>
      <c r="AT2355" s="493" t="n">
        <v>87402.5</v>
      </c>
      <c r="AU2355" s="493" t="n">
        <v>110938.05</v>
      </c>
      <c r="AV2355" s="493" t="n">
        <v>126404.62</v>
      </c>
      <c r="AW2355" s="493" t="n">
        <v>126114.61</v>
      </c>
      <c r="AX2355" s="493" t="n">
        <v>115678</v>
      </c>
      <c r="AY2355" s="493" t="n">
        <v>128264.46</v>
      </c>
      <c r="AZ2355" s="493" t="n">
        <v>77159.41</v>
      </c>
      <c r="BA2355" s="493" t="n">
        <v>55406.79</v>
      </c>
      <c r="BB2355" s="493" t="n">
        <v>39327.61</v>
      </c>
      <c r="BC2355" s="493" t="n">
        <v>31832.1</v>
      </c>
      <c r="BD2355" s="493" t="n">
        <v>18280.26</v>
      </c>
      <c r="BE2355" s="493" t="n">
        <v>29149.74</v>
      </c>
      <c r="BF2355" s="493" t="n">
        <v>42558.6</v>
      </c>
      <c r="BG2355" s="493" t="n">
        <v>48758.2</v>
      </c>
      <c r="BH2355" s="493" t="n">
        <v>51590.25</v>
      </c>
      <c r="BI2355" s="493" t="n">
        <v>43022.86</v>
      </c>
      <c r="BJ2355" s="493" t="n">
        <v>49819.35</v>
      </c>
      <c r="BK2355" s="493" t="n">
        <v>48796.71</v>
      </c>
      <c r="BL2355" s="493" t="n">
        <v>54459.39</v>
      </c>
      <c r="BM2355" s="493" t="n">
        <v>49345.64</v>
      </c>
      <c r="BN2355" s="493" t="n">
        <v>43594.45</v>
      </c>
      <c r="BO2355" s="493" t="n">
        <v>50109.62</v>
      </c>
      <c r="BP2355" s="493" t="n">
        <v>47356.9</v>
      </c>
      <c r="BQ2355" s="493" t="n">
        <v>45347.16</v>
      </c>
      <c r="BR2355" s="493" t="n">
        <v>45535.79</v>
      </c>
      <c r="BS2355" s="493" t="n">
        <v>53616.01</v>
      </c>
      <c r="BT2355" s="493" t="n">
        <v>49149.13</v>
      </c>
      <c r="BU2355" s="493" t="n">
        <v>51618.01</v>
      </c>
      <c r="BV2355" s="493" t="n">
        <v>55358.65</v>
      </c>
      <c r="BW2355" s="493" t="n">
        <v>55044.91</v>
      </c>
    </row>
    <row r="2356">
      <c r="A2356" t="inlineStr">
        <is>
          <t>[C9D1] Angiotensin-II 길항제, 고혈압제 (C2) 혹은 이뇨제 복합제제</t>
        </is>
      </c>
      <c r="B2356" t="inlineStr">
        <is>
          <t>알리코</t>
        </is>
      </c>
      <c r="C2356" t="inlineStr">
        <is>
          <t>하이살탄플러스</t>
        </is>
      </c>
      <c r="D2356" t="inlineStr">
        <is>
          <t>알리코</t>
        </is>
      </c>
      <c r="E2356" t="inlineStr">
        <is>
          <t>candesartan cilexetil,  hydrochlorothiazide</t>
        </is>
      </c>
      <c r="F2356" t="inlineStr">
        <is>
          <t>보건소</t>
        </is>
      </c>
      <c r="G2356" t="inlineStr">
        <is>
          <t>Generic</t>
        </is>
      </c>
      <c r="H2356" s="493" t="n">
        <v>0</v>
      </c>
      <c r="I2356" s="493" t="n">
        <v>374.4</v>
      </c>
      <c r="J2356" s="493" t="n">
        <v>0</v>
      </c>
      <c r="K2356" s="493" t="n">
        <v>0</v>
      </c>
      <c r="L2356" s="493" t="n">
        <v>396</v>
      </c>
      <c r="M2356" s="493" t="n">
        <v>0</v>
      </c>
      <c r="N2356" s="493" t="n">
        <v>0</v>
      </c>
      <c r="O2356" s="493" t="n">
        <v>172.8</v>
      </c>
      <c r="P2356" s="493" t="n">
        <v>0</v>
      </c>
      <c r="Q2356" s="493" t="n">
        <v>0</v>
      </c>
      <c r="R2356" s="493" t="n">
        <v>0</v>
      </c>
      <c r="S2356" s="493" t="n">
        <v>211.5</v>
      </c>
      <c r="T2356" s="493" t="n">
        <v>0</v>
      </c>
      <c r="U2356" s="493" t="n">
        <v>0</v>
      </c>
      <c r="V2356" s="493" t="n">
        <v>0</v>
      </c>
      <c r="W2356" s="493" t="n">
        <v>242.4</v>
      </c>
      <c r="X2356" s="493" t="n">
        <v>0</v>
      </c>
      <c r="Y2356" s="493" t="n">
        <v>0</v>
      </c>
      <c r="Z2356" s="493" t="n">
        <v>0</v>
      </c>
      <c r="AA2356" s="493" t="n">
        <v>172.5</v>
      </c>
      <c r="AB2356" s="493" t="n">
        <v>0</v>
      </c>
      <c r="AC2356" s="493" t="n">
        <v>254.7</v>
      </c>
      <c r="AD2356" s="493" t="n">
        <v>0</v>
      </c>
      <c r="AE2356" s="493" t="n">
        <v>0</v>
      </c>
      <c r="AF2356" s="493" t="n">
        <v>157.68</v>
      </c>
      <c r="AG2356" s="493" t="n">
        <v>0</v>
      </c>
      <c r="AH2356" s="493" t="n">
        <v>8488.799999999999</v>
      </c>
      <c r="AI2356" s="493" t="n">
        <v>215.1</v>
      </c>
      <c r="AJ2356" s="493" t="n">
        <v>12057.6</v>
      </c>
      <c r="AK2356" s="493" t="n">
        <v>547.04</v>
      </c>
      <c r="AL2356" s="493" t="n">
        <v>491.4</v>
      </c>
      <c r="AM2356" s="493" t="n">
        <v>307.56</v>
      </c>
      <c r="AN2356" s="493" t="n">
        <v>1152.45</v>
      </c>
      <c r="AO2356" s="493" t="n">
        <v>495.3</v>
      </c>
      <c r="AP2356" s="493" t="n">
        <v>341.85</v>
      </c>
      <c r="AQ2356" s="493" t="n">
        <v>730.8</v>
      </c>
      <c r="AR2356" s="493" t="n">
        <v>7011.6</v>
      </c>
      <c r="AS2356" s="493" t="n">
        <v>3039.9</v>
      </c>
      <c r="AT2356" s="493" t="n">
        <v>193.5</v>
      </c>
      <c r="AU2356" s="493" t="n">
        <v>409.05</v>
      </c>
      <c r="AV2356" s="493" t="n">
        <v>3435.75</v>
      </c>
      <c r="AW2356" s="493" t="n">
        <v>67.05</v>
      </c>
      <c r="AX2356" s="493" t="n">
        <v>2257.5</v>
      </c>
      <c r="AY2356" s="493" t="n">
        <v>628.65</v>
      </c>
      <c r="AZ2356" s="493" t="n">
        <v>3339.9</v>
      </c>
      <c r="BA2356" s="493" t="n">
        <v>1225.65</v>
      </c>
      <c r="BB2356" s="493" t="n">
        <v>3754.8</v>
      </c>
      <c r="BC2356" s="493" t="n">
        <v>261</v>
      </c>
      <c r="BD2356" s="493" t="n">
        <v>99.45</v>
      </c>
      <c r="BE2356" s="493" t="n">
        <v>2932.2</v>
      </c>
      <c r="BF2356" s="493" t="n">
        <v>245.7</v>
      </c>
      <c r="BG2356" s="493" t="n">
        <v>0</v>
      </c>
      <c r="BH2356" s="493" t="n">
        <v>4316.4</v>
      </c>
      <c r="BI2356" s="493" t="n">
        <v>13368</v>
      </c>
      <c r="BJ2356" s="493" t="n">
        <v>0</v>
      </c>
      <c r="BK2356" s="493" t="n">
        <v>5868</v>
      </c>
      <c r="BL2356" s="493" t="n">
        <v>395.55</v>
      </c>
      <c r="BM2356" s="493" t="n">
        <v>13242</v>
      </c>
      <c r="BN2356" s="493" t="n">
        <v>0</v>
      </c>
      <c r="BO2356" s="493" t="n">
        <v>0</v>
      </c>
      <c r="BP2356" s="493" t="n">
        <v>0</v>
      </c>
      <c r="BQ2356" s="493" t="n">
        <v>9039.6</v>
      </c>
      <c r="BR2356" s="493" t="n">
        <v>185.4</v>
      </c>
      <c r="BS2356" s="493" t="n">
        <v>0</v>
      </c>
      <c r="BT2356" s="493" t="n">
        <v>0</v>
      </c>
      <c r="BU2356" s="493" t="n">
        <v>0</v>
      </c>
      <c r="BV2356" s="493" t="n">
        <v>0</v>
      </c>
      <c r="BW2356" s="493" t="n">
        <v>0</v>
      </c>
    </row>
    <row r="2357">
      <c r="A2357" t="inlineStr">
        <is>
          <t>[C9D1] Angiotensin-II 길항제, 고혈압제 (C2) 혹은 이뇨제 복합제제</t>
        </is>
      </c>
      <c r="B2357" t="inlineStr">
        <is>
          <t>알리코</t>
        </is>
      </c>
      <c r="C2357" t="inlineStr">
        <is>
          <t>하이살탄플러스</t>
        </is>
      </c>
      <c r="D2357" t="inlineStr">
        <is>
          <t>알리코</t>
        </is>
      </c>
      <c r="E2357" t="inlineStr">
        <is>
          <t>candesartan cilexetil,  hydrochlorothiazide</t>
        </is>
      </c>
      <c r="F2357" t="inlineStr">
        <is>
          <t>기타(치과의원, 치과병원 등)</t>
        </is>
      </c>
      <c r="G2357" t="inlineStr">
        <is>
          <t>Generic</t>
        </is>
      </c>
      <c r="H2357" s="493" t="n">
        <v>0</v>
      </c>
      <c r="I2357" s="493" t="n">
        <v>0</v>
      </c>
      <c r="J2357" s="493" t="n">
        <v>0</v>
      </c>
      <c r="K2357" s="493" t="n">
        <v>0</v>
      </c>
      <c r="L2357" s="493" t="n">
        <v>0</v>
      </c>
      <c r="M2357" s="493" t="n">
        <v>0</v>
      </c>
      <c r="N2357" s="493" t="n">
        <v>0</v>
      </c>
      <c r="O2357" s="493" t="n">
        <v>0</v>
      </c>
      <c r="P2357" s="493" t="n">
        <v>0</v>
      </c>
      <c r="Q2357" s="493" t="n">
        <v>0</v>
      </c>
      <c r="R2357" s="493" t="n">
        <v>0</v>
      </c>
      <c r="S2357" s="493" t="n">
        <v>0</v>
      </c>
      <c r="T2357" s="493" t="n">
        <v>0</v>
      </c>
      <c r="U2357" s="493" t="n">
        <v>0</v>
      </c>
      <c r="V2357" s="493" t="n">
        <v>0</v>
      </c>
      <c r="W2357" s="493" t="n">
        <v>0</v>
      </c>
      <c r="X2357" s="493" t="n">
        <v>0</v>
      </c>
      <c r="Y2357" s="493" t="n">
        <v>0</v>
      </c>
      <c r="Z2357" s="493" t="n">
        <v>0</v>
      </c>
      <c r="AA2357" s="493" t="n">
        <v>0</v>
      </c>
      <c r="AB2357" s="493" t="n">
        <v>0</v>
      </c>
      <c r="AC2357" s="493" t="n">
        <v>0</v>
      </c>
      <c r="AD2357" s="493" t="n">
        <v>0</v>
      </c>
      <c r="AE2357" s="493" t="n">
        <v>0</v>
      </c>
      <c r="AF2357" s="493" t="n">
        <v>0</v>
      </c>
      <c r="AG2357" s="493" t="n">
        <v>0</v>
      </c>
      <c r="AH2357" s="493" t="n">
        <v>0</v>
      </c>
      <c r="AI2357" s="493" t="n">
        <v>0</v>
      </c>
      <c r="AJ2357" s="493" t="n">
        <v>0</v>
      </c>
      <c r="AK2357" s="493" t="n">
        <v>0</v>
      </c>
      <c r="AL2357" s="493" t="n">
        <v>0</v>
      </c>
      <c r="AM2357" s="493" t="n">
        <v>0</v>
      </c>
      <c r="AN2357" s="493" t="n">
        <v>0</v>
      </c>
      <c r="AO2357" s="493" t="n">
        <v>0</v>
      </c>
      <c r="AP2357" s="493" t="n">
        <v>0</v>
      </c>
      <c r="AQ2357" s="493" t="n">
        <v>0</v>
      </c>
      <c r="AR2357" s="493" t="n">
        <v>0</v>
      </c>
      <c r="AS2357" s="493" t="n">
        <v>0</v>
      </c>
      <c r="AT2357" s="493" t="n">
        <v>0</v>
      </c>
      <c r="AU2357" s="493" t="n">
        <v>0</v>
      </c>
      <c r="AV2357" s="493" t="n">
        <v>0</v>
      </c>
      <c r="AW2357" s="493" t="n">
        <v>0</v>
      </c>
      <c r="AX2357" s="493" t="n">
        <v>0</v>
      </c>
      <c r="AY2357" s="493" t="n">
        <v>0</v>
      </c>
      <c r="AZ2357" s="493" t="n">
        <v>0</v>
      </c>
      <c r="BA2357" s="493" t="n">
        <v>0</v>
      </c>
      <c r="BB2357" s="493" t="n">
        <v>0</v>
      </c>
      <c r="BC2357" s="493" t="n">
        <v>0</v>
      </c>
      <c r="BD2357" s="493" t="n">
        <v>0</v>
      </c>
      <c r="BE2357" s="493" t="n">
        <v>0</v>
      </c>
      <c r="BF2357" s="493" t="n">
        <v>0</v>
      </c>
      <c r="BG2357" s="493" t="n">
        <v>0</v>
      </c>
      <c r="BH2357" s="493" t="n">
        <v>0</v>
      </c>
      <c r="BI2357" s="493" t="n">
        <v>0</v>
      </c>
      <c r="BJ2357" s="493" t="n">
        <v>0</v>
      </c>
      <c r="BK2357" s="493" t="n">
        <v>0</v>
      </c>
      <c r="BL2357" s="493" t="n">
        <v>0</v>
      </c>
      <c r="BM2357" s="493" t="n">
        <v>0</v>
      </c>
      <c r="BN2357" s="493" t="n">
        <v>0</v>
      </c>
      <c r="BO2357" s="493" t="n">
        <v>0</v>
      </c>
      <c r="BP2357" s="493" t="n">
        <v>0</v>
      </c>
      <c r="BQ2357" s="493" t="n">
        <v>0</v>
      </c>
      <c r="BR2357" s="493" t="n">
        <v>0</v>
      </c>
      <c r="BS2357" s="493" t="n">
        <v>0</v>
      </c>
      <c r="BT2357" s="493" t="n">
        <v>0</v>
      </c>
      <c r="BU2357" s="493" t="n">
        <v>0</v>
      </c>
      <c r="BV2357" s="493" t="n">
        <v>99.3</v>
      </c>
      <c r="BW2357" s="493" t="n">
        <v>0</v>
      </c>
    </row>
    <row r="2358">
      <c r="A2358" t="inlineStr">
        <is>
          <t>[C9D1] Angiotensin-II 길항제, 고혈압제 (C2) 혹은 이뇨제 복합제제</t>
        </is>
      </c>
      <c r="B2358" t="inlineStr">
        <is>
          <t>알보젠코리아</t>
        </is>
      </c>
      <c r="C2358" t="inlineStr">
        <is>
          <t>로사맥스 플러스</t>
        </is>
      </c>
      <c r="D2358" t="inlineStr">
        <is>
          <t>알보젠코리아</t>
        </is>
      </c>
      <c r="E2358" t="inlineStr">
        <is>
          <t>hydrochlorothiazide,  losartan potassium</t>
        </is>
      </c>
      <c r="F2358" t="inlineStr">
        <is>
          <t>병원</t>
        </is>
      </c>
      <c r="G2358" t="inlineStr">
        <is>
          <t>Generic</t>
        </is>
      </c>
      <c r="H2358" s="493" t="n">
        <v>1236.62</v>
      </c>
      <c r="I2358" s="493" t="n">
        <v>854.48</v>
      </c>
      <c r="J2358" s="493" t="n">
        <v>723.6</v>
      </c>
      <c r="K2358" s="493" t="n">
        <v>356.28</v>
      </c>
      <c r="L2358" s="493" t="n">
        <v>831.72</v>
      </c>
      <c r="M2358" s="493" t="n">
        <v>254.8</v>
      </c>
      <c r="N2358" s="493" t="n">
        <v>480</v>
      </c>
      <c r="O2358" s="493" t="n">
        <v>613.2</v>
      </c>
      <c r="P2358" s="493" t="n">
        <v>1560.3</v>
      </c>
      <c r="Q2358" s="493" t="n">
        <v>260.1</v>
      </c>
      <c r="R2358" s="493" t="n">
        <v>361.8</v>
      </c>
      <c r="S2358" s="493" t="n">
        <v>862.8</v>
      </c>
      <c r="T2358" s="493" t="n">
        <v>0</v>
      </c>
      <c r="U2358" s="493" t="n">
        <v>0</v>
      </c>
      <c r="V2358" s="493" t="n">
        <v>0</v>
      </c>
      <c r="W2358" s="493" t="n">
        <v>0</v>
      </c>
      <c r="X2358" s="493" t="n">
        <v>0</v>
      </c>
      <c r="Y2358" s="493" t="n">
        <v>0</v>
      </c>
      <c r="Z2358" s="493" t="n">
        <v>0</v>
      </c>
      <c r="AA2358" s="493" t="n">
        <v>0</v>
      </c>
      <c r="AB2358" s="493" t="n">
        <v>0</v>
      </c>
      <c r="AC2358" s="493" t="n">
        <v>0</v>
      </c>
      <c r="AD2358" s="493" t="n">
        <v>0</v>
      </c>
      <c r="AE2358" s="493" t="n">
        <v>0</v>
      </c>
      <c r="AF2358" s="493" t="n">
        <v>0</v>
      </c>
      <c r="AG2358" s="493" t="n">
        <v>0</v>
      </c>
      <c r="AH2358" s="493" t="n">
        <v>0</v>
      </c>
      <c r="AI2358" s="493" t="n">
        <v>0</v>
      </c>
      <c r="AJ2358" s="493" t="n">
        <v>0</v>
      </c>
      <c r="AK2358" s="493" t="n">
        <v>0</v>
      </c>
      <c r="AL2358" s="493" t="n">
        <v>0</v>
      </c>
      <c r="AM2358" s="493" t="n">
        <v>0</v>
      </c>
      <c r="AN2358" s="493" t="n">
        <v>0</v>
      </c>
      <c r="AO2358" s="493" t="n">
        <v>0</v>
      </c>
      <c r="AP2358" s="493" t="n">
        <v>0</v>
      </c>
      <c r="AQ2358" s="493" t="n">
        <v>114</v>
      </c>
      <c r="AR2358" s="493" t="n">
        <v>114</v>
      </c>
      <c r="AS2358" s="493" t="n">
        <v>0</v>
      </c>
      <c r="AT2358" s="493" t="n">
        <v>0</v>
      </c>
      <c r="AU2358" s="493" t="n">
        <v>0</v>
      </c>
      <c r="AV2358" s="493" t="n">
        <v>17.5</v>
      </c>
      <c r="AW2358" s="493" t="n">
        <v>0</v>
      </c>
      <c r="AX2358" s="493" t="n">
        <v>0</v>
      </c>
      <c r="AY2358" s="493" t="n">
        <v>0</v>
      </c>
      <c r="AZ2358" s="493" t="n">
        <v>0</v>
      </c>
      <c r="BA2358" s="493" t="n">
        <v>0</v>
      </c>
      <c r="BB2358" s="493" t="n">
        <v>0</v>
      </c>
      <c r="BC2358" s="493" t="n">
        <v>0</v>
      </c>
      <c r="BD2358" s="493" t="n">
        <v>0</v>
      </c>
      <c r="BE2358" s="493" t="n">
        <v>0</v>
      </c>
      <c r="BF2358" s="493" t="n">
        <v>0</v>
      </c>
      <c r="BG2358" s="493" t="n">
        <v>0</v>
      </c>
      <c r="BH2358" s="493" t="n">
        <v>0</v>
      </c>
      <c r="BI2358" s="493" t="n">
        <v>0</v>
      </c>
      <c r="BJ2358" s="493" t="n">
        <v>0</v>
      </c>
      <c r="BK2358" s="493" t="n">
        <v>0</v>
      </c>
      <c r="BL2358" s="493" t="n">
        <v>0</v>
      </c>
      <c r="BM2358" s="493" t="n">
        <v>0</v>
      </c>
      <c r="BN2358" s="493" t="n">
        <v>0</v>
      </c>
      <c r="BO2358" s="493" t="n">
        <v>0</v>
      </c>
      <c r="BP2358" s="493" t="n">
        <v>0</v>
      </c>
      <c r="BQ2358" s="493" t="n">
        <v>0</v>
      </c>
      <c r="BR2358" s="493" t="n">
        <v>0</v>
      </c>
      <c r="BS2358" s="493" t="n">
        <v>0</v>
      </c>
      <c r="BT2358" s="493" t="n">
        <v>0</v>
      </c>
      <c r="BU2358" s="493" t="n">
        <v>0</v>
      </c>
      <c r="BV2358" s="493" t="n">
        <v>0</v>
      </c>
      <c r="BW2358" s="493" t="n">
        <v>0</v>
      </c>
    </row>
    <row r="2359">
      <c r="A2359" t="inlineStr">
        <is>
          <t>[C9D1] Angiotensin-II 길항제, 고혈압제 (C2) 혹은 이뇨제 복합제제</t>
        </is>
      </c>
      <c r="B2359" t="inlineStr">
        <is>
          <t>알보젠코리아</t>
        </is>
      </c>
      <c r="C2359" t="inlineStr">
        <is>
          <t>로사맥스 플러스</t>
        </is>
      </c>
      <c r="D2359" t="inlineStr">
        <is>
          <t>알보젠코리아</t>
        </is>
      </c>
      <c r="E2359" t="inlineStr">
        <is>
          <t>hydrochlorothiazide,  losartan potassium</t>
        </is>
      </c>
      <c r="F2359" t="inlineStr">
        <is>
          <t>의원</t>
        </is>
      </c>
      <c r="G2359" t="inlineStr">
        <is>
          <t>Generic</t>
        </is>
      </c>
      <c r="H2359" s="493" t="n">
        <v>24284.1</v>
      </c>
      <c r="I2359" s="493" t="n">
        <v>32801.74</v>
      </c>
      <c r="J2359" s="493" t="n">
        <v>37239.79</v>
      </c>
      <c r="K2359" s="493" t="n">
        <v>33696.19</v>
      </c>
      <c r="L2359" s="493" t="n">
        <v>32067.05</v>
      </c>
      <c r="M2359" s="493" t="n">
        <v>33875.32</v>
      </c>
      <c r="N2359" s="493" t="n">
        <v>32280.88</v>
      </c>
      <c r="O2359" s="493" t="n">
        <v>31162.73</v>
      </c>
      <c r="P2359" s="493" t="n">
        <v>33782.92</v>
      </c>
      <c r="Q2359" s="493" t="n">
        <v>27064.65</v>
      </c>
      <c r="R2359" s="493" t="n">
        <v>35493.86</v>
      </c>
      <c r="S2359" s="493" t="n">
        <v>10323.1</v>
      </c>
      <c r="T2359" s="493" t="n">
        <v>0</v>
      </c>
      <c r="U2359" s="493" t="n">
        <v>0</v>
      </c>
      <c r="V2359" s="493" t="n">
        <v>0</v>
      </c>
      <c r="W2359" s="493" t="n">
        <v>0</v>
      </c>
      <c r="X2359" s="493" t="n">
        <v>0</v>
      </c>
      <c r="Y2359" s="493" t="n">
        <v>4113.03</v>
      </c>
      <c r="Z2359" s="493" t="n">
        <v>3728.7</v>
      </c>
      <c r="AA2359" s="493" t="n">
        <v>4745.58</v>
      </c>
      <c r="AB2359" s="493" t="n">
        <v>3850.8</v>
      </c>
      <c r="AC2359" s="493" t="n">
        <v>4287.5</v>
      </c>
      <c r="AD2359" s="493" t="n">
        <v>3483.3</v>
      </c>
      <c r="AE2359" s="493" t="n">
        <v>4805.7</v>
      </c>
      <c r="AF2359" s="493" t="n">
        <v>4597.8</v>
      </c>
      <c r="AG2359" s="493" t="n">
        <v>3775.8</v>
      </c>
      <c r="AH2359" s="493" t="n">
        <v>4196.4</v>
      </c>
      <c r="AI2359" s="493" t="n">
        <v>2995.2</v>
      </c>
      <c r="AJ2359" s="493" t="n">
        <v>4317.9</v>
      </c>
      <c r="AK2359" s="493" t="n">
        <v>3753.3</v>
      </c>
      <c r="AL2359" s="493" t="n">
        <v>3683.7</v>
      </c>
      <c r="AM2359" s="493" t="n">
        <v>3518.1</v>
      </c>
      <c r="AN2359" s="493" t="n">
        <v>3414.1</v>
      </c>
      <c r="AO2359" s="493" t="n">
        <v>4587</v>
      </c>
      <c r="AP2359" s="493" t="n">
        <v>3569.4</v>
      </c>
      <c r="AQ2359" s="493" t="n">
        <v>4474.05</v>
      </c>
      <c r="AR2359" s="493" t="n">
        <v>3058.5</v>
      </c>
      <c r="AS2359" s="493" t="n">
        <v>3711</v>
      </c>
      <c r="AT2359" s="493" t="n">
        <v>3039.99</v>
      </c>
      <c r="AU2359" s="493" t="n">
        <v>3041.1</v>
      </c>
      <c r="AV2359" s="493" t="n">
        <v>3152.7</v>
      </c>
      <c r="AW2359" s="493" t="n">
        <v>3440.1</v>
      </c>
      <c r="AX2359" s="493" t="n">
        <v>5022.55</v>
      </c>
      <c r="AY2359" s="493" t="n">
        <v>3963.53</v>
      </c>
      <c r="AZ2359" s="493" t="n">
        <v>4638.66</v>
      </c>
      <c r="BA2359" s="493" t="n">
        <v>5089.8</v>
      </c>
      <c r="BB2359" s="493" t="n">
        <v>5152.8</v>
      </c>
      <c r="BC2359" s="493" t="n">
        <v>5479.5</v>
      </c>
      <c r="BD2359" s="493" t="n">
        <v>5613.9</v>
      </c>
      <c r="BE2359" s="493" t="n">
        <v>4533.9</v>
      </c>
      <c r="BF2359" s="493" t="n">
        <v>3578.7</v>
      </c>
      <c r="BG2359" s="493" t="n">
        <v>5189.7</v>
      </c>
      <c r="BH2359" s="493" t="n">
        <v>5233.5</v>
      </c>
      <c r="BI2359" s="493" t="n">
        <v>5016.04</v>
      </c>
      <c r="BJ2359" s="493" t="n">
        <v>5693.4</v>
      </c>
      <c r="BK2359" s="493" t="n">
        <v>4946.35</v>
      </c>
      <c r="BL2359" s="493" t="n">
        <v>5721.52</v>
      </c>
      <c r="BM2359" s="493" t="n">
        <v>5848.4</v>
      </c>
      <c r="BN2359" s="493" t="n">
        <v>3916.7</v>
      </c>
      <c r="BO2359" s="493" t="n">
        <v>5895.1</v>
      </c>
      <c r="BP2359" s="493" t="n">
        <v>5470.6</v>
      </c>
      <c r="BQ2359" s="493" t="n">
        <v>4159.45</v>
      </c>
      <c r="BR2359" s="493" t="n">
        <v>3958.8</v>
      </c>
      <c r="BS2359" s="493" t="n">
        <v>5622.95</v>
      </c>
      <c r="BT2359" s="493" t="n">
        <v>3788.4</v>
      </c>
      <c r="BU2359" s="493" t="n">
        <v>5304.9</v>
      </c>
      <c r="BV2359" s="493" t="n">
        <v>5247.55</v>
      </c>
      <c r="BW2359" s="493" t="n">
        <v>5384.1</v>
      </c>
    </row>
    <row r="2360">
      <c r="A2360" t="inlineStr">
        <is>
          <t>[C9D1] Angiotensin-II 길항제, 고혈압제 (C2) 혹은 이뇨제 복합제제</t>
        </is>
      </c>
      <c r="B2360" t="inlineStr">
        <is>
          <t>알보젠코리아</t>
        </is>
      </c>
      <c r="C2360" t="inlineStr">
        <is>
          <t>로사맥스 플러스</t>
        </is>
      </c>
      <c r="D2360" t="inlineStr">
        <is>
          <t>알보젠코리아</t>
        </is>
      </c>
      <c r="E2360" t="inlineStr">
        <is>
          <t>hydrochlorothiazide,  losartan potassium</t>
        </is>
      </c>
      <c r="F2360" t="inlineStr">
        <is>
          <t>보건소</t>
        </is>
      </c>
      <c r="G2360" t="inlineStr">
        <is>
          <t>Generic</t>
        </is>
      </c>
      <c r="H2360" s="493" t="n">
        <v>144.3</v>
      </c>
      <c r="I2360" s="493" t="n">
        <v>132</v>
      </c>
      <c r="J2360" s="493" t="n">
        <v>158.4</v>
      </c>
      <c r="K2360" s="493" t="n">
        <v>68.7</v>
      </c>
      <c r="L2360" s="493" t="n">
        <v>623.7</v>
      </c>
      <c r="M2360" s="493" t="n">
        <v>63</v>
      </c>
      <c r="N2360" s="493" t="n">
        <v>863.4</v>
      </c>
      <c r="O2360" s="493" t="n">
        <v>0</v>
      </c>
      <c r="P2360" s="493" t="n">
        <v>800.4</v>
      </c>
      <c r="Q2360" s="493" t="n">
        <v>0</v>
      </c>
      <c r="R2360" s="493" t="n">
        <v>718.8</v>
      </c>
      <c r="S2360" s="493" t="n">
        <v>0</v>
      </c>
      <c r="T2360" s="493" t="n">
        <v>0</v>
      </c>
      <c r="U2360" s="493" t="n">
        <v>0</v>
      </c>
      <c r="V2360" s="493" t="n">
        <v>0</v>
      </c>
      <c r="W2360" s="493" t="n">
        <v>0</v>
      </c>
      <c r="X2360" s="493" t="n">
        <v>0</v>
      </c>
      <c r="Y2360" s="493" t="n">
        <v>0</v>
      </c>
      <c r="Z2360" s="493" t="n">
        <v>0</v>
      </c>
      <c r="AA2360" s="493" t="n">
        <v>0</v>
      </c>
      <c r="AB2360" s="493" t="n">
        <v>0</v>
      </c>
      <c r="AC2360" s="493" t="n">
        <v>0</v>
      </c>
      <c r="AD2360" s="493" t="n">
        <v>0</v>
      </c>
      <c r="AE2360" s="493" t="n">
        <v>0</v>
      </c>
      <c r="AF2360" s="493" t="n">
        <v>0</v>
      </c>
      <c r="AG2360" s="493" t="n">
        <v>0</v>
      </c>
      <c r="AH2360" s="493" t="n">
        <v>0</v>
      </c>
      <c r="AI2360" s="493" t="n">
        <v>0</v>
      </c>
      <c r="AJ2360" s="493" t="n">
        <v>0</v>
      </c>
      <c r="AK2360" s="493" t="n">
        <v>0</v>
      </c>
      <c r="AL2360" s="493" t="n">
        <v>0</v>
      </c>
      <c r="AM2360" s="493" t="n">
        <v>0</v>
      </c>
      <c r="AN2360" s="493" t="n">
        <v>146.4</v>
      </c>
      <c r="AO2360" s="493" t="n">
        <v>0</v>
      </c>
      <c r="AP2360" s="493" t="n">
        <v>0</v>
      </c>
      <c r="AQ2360" s="493" t="n">
        <v>244.8</v>
      </c>
      <c r="AR2360" s="493" t="n">
        <v>0</v>
      </c>
      <c r="AS2360" s="493" t="n">
        <v>0</v>
      </c>
      <c r="AT2360" s="493" t="n">
        <v>278.1</v>
      </c>
      <c r="AU2360" s="493" t="n">
        <v>0</v>
      </c>
      <c r="AV2360" s="493" t="n">
        <v>0</v>
      </c>
      <c r="AW2360" s="493" t="n">
        <v>289.8</v>
      </c>
      <c r="AX2360" s="493" t="n">
        <v>0</v>
      </c>
      <c r="AY2360" s="493" t="n">
        <v>0</v>
      </c>
      <c r="AZ2360" s="493" t="n">
        <v>0</v>
      </c>
      <c r="BA2360" s="493" t="n">
        <v>318.6</v>
      </c>
      <c r="BB2360" s="493" t="n">
        <v>0</v>
      </c>
      <c r="BC2360" s="493" t="n">
        <v>0</v>
      </c>
      <c r="BD2360" s="493" t="n">
        <v>299.7</v>
      </c>
      <c r="BE2360" s="493" t="n">
        <v>0</v>
      </c>
      <c r="BF2360" s="493" t="n">
        <v>0</v>
      </c>
      <c r="BG2360" s="493" t="n">
        <v>270.9</v>
      </c>
      <c r="BH2360" s="493" t="n">
        <v>0</v>
      </c>
      <c r="BI2360" s="493" t="n">
        <v>0</v>
      </c>
      <c r="BJ2360" s="493" t="n">
        <v>346.5</v>
      </c>
      <c r="BK2360" s="493" t="n">
        <v>0</v>
      </c>
      <c r="BL2360" s="493" t="n">
        <v>0</v>
      </c>
      <c r="BM2360" s="493" t="n">
        <v>344.7</v>
      </c>
      <c r="BN2360" s="493" t="n">
        <v>0</v>
      </c>
      <c r="BO2360" s="493" t="n">
        <v>0</v>
      </c>
      <c r="BP2360" s="493" t="n">
        <v>297</v>
      </c>
      <c r="BQ2360" s="493" t="n">
        <v>0</v>
      </c>
      <c r="BR2360" s="493" t="n">
        <v>0</v>
      </c>
      <c r="BS2360" s="493" t="n">
        <v>0</v>
      </c>
      <c r="BT2360" s="493" t="n">
        <v>315.9</v>
      </c>
      <c r="BU2360" s="493" t="n">
        <v>0</v>
      </c>
      <c r="BV2360" s="493" t="n">
        <v>339.3</v>
      </c>
      <c r="BW2360" s="493" t="n">
        <v>0</v>
      </c>
    </row>
    <row r="2361">
      <c r="A2361" t="inlineStr">
        <is>
          <t>[C9D1] Angiotensin-II 길항제, 고혈압제 (C2) 혹은 이뇨제 복합제제</t>
        </is>
      </c>
      <c r="B2361" t="inlineStr">
        <is>
          <t>알보젠코리아</t>
        </is>
      </c>
      <c r="C2361" t="inlineStr">
        <is>
          <t>로우텍 플러스</t>
        </is>
      </c>
      <c r="D2361" t="inlineStr">
        <is>
          <t>알보젠코리아</t>
        </is>
      </c>
      <c r="E2361" t="inlineStr">
        <is>
          <t>hydrochlorothiazide,  olmesartan medoxomil</t>
        </is>
      </c>
      <c r="F2361" t="inlineStr">
        <is>
          <t>병원</t>
        </is>
      </c>
      <c r="G2361" t="inlineStr">
        <is>
          <t>Generic</t>
        </is>
      </c>
      <c r="H2361" s="493" t="n">
        <v>0</v>
      </c>
      <c r="I2361" s="493" t="n">
        <v>0</v>
      </c>
      <c r="J2361" s="493" t="n">
        <v>0</v>
      </c>
      <c r="K2361" s="493" t="n">
        <v>0</v>
      </c>
      <c r="L2361" s="493" t="n">
        <v>0</v>
      </c>
      <c r="M2361" s="493" t="n">
        <v>0</v>
      </c>
      <c r="N2361" s="493" t="n">
        <v>120</v>
      </c>
      <c r="O2361" s="493" t="n">
        <v>0</v>
      </c>
      <c r="P2361" s="493" t="n">
        <v>0</v>
      </c>
      <c r="Q2361" s="493" t="n">
        <v>0</v>
      </c>
      <c r="R2361" s="493" t="n">
        <v>0</v>
      </c>
      <c r="S2361" s="493" t="n">
        <v>0</v>
      </c>
      <c r="T2361" s="493" t="n">
        <v>0</v>
      </c>
      <c r="U2361" s="493" t="n">
        <v>0</v>
      </c>
      <c r="V2361" s="493" t="n">
        <v>0</v>
      </c>
      <c r="W2361" s="493" t="n">
        <v>0</v>
      </c>
      <c r="X2361" s="493" t="n">
        <v>0</v>
      </c>
      <c r="Y2361" s="493" t="n">
        <v>0</v>
      </c>
      <c r="Z2361" s="493" t="n">
        <v>0</v>
      </c>
      <c r="AA2361" s="493" t="n">
        <v>0</v>
      </c>
      <c r="AB2361" s="493" t="n">
        <v>0</v>
      </c>
      <c r="AC2361" s="493" t="n">
        <v>0</v>
      </c>
      <c r="AD2361" s="493" t="n">
        <v>0</v>
      </c>
      <c r="AE2361" s="493" t="n">
        <v>0</v>
      </c>
      <c r="AF2361" s="493" t="n">
        <v>0</v>
      </c>
      <c r="AG2361" s="493" t="n">
        <v>0</v>
      </c>
      <c r="AH2361" s="493" t="n">
        <v>0</v>
      </c>
      <c r="AI2361" s="493" t="n">
        <v>0</v>
      </c>
      <c r="AJ2361" s="493" t="n">
        <v>262.98</v>
      </c>
      <c r="AK2361" s="493" t="n">
        <v>0</v>
      </c>
      <c r="AL2361" s="493" t="n">
        <v>355.2</v>
      </c>
      <c r="AM2361" s="493" t="n">
        <v>0</v>
      </c>
      <c r="AN2361" s="493" t="n">
        <v>112.2</v>
      </c>
      <c r="AO2361" s="493" t="n">
        <v>0</v>
      </c>
      <c r="AP2361" s="493" t="n">
        <v>115.2</v>
      </c>
      <c r="AQ2361" s="493" t="n">
        <v>0</v>
      </c>
      <c r="AR2361" s="493" t="n">
        <v>343.8</v>
      </c>
      <c r="AS2361" s="493" t="n">
        <v>0</v>
      </c>
      <c r="AT2361" s="493" t="n">
        <v>102</v>
      </c>
      <c r="AU2361" s="493" t="n">
        <v>0</v>
      </c>
      <c r="AV2361" s="493" t="n">
        <v>96.59999999999999</v>
      </c>
      <c r="AW2361" s="493" t="n">
        <v>0</v>
      </c>
      <c r="AX2361" s="493" t="n">
        <v>0</v>
      </c>
      <c r="AY2361" s="493" t="n">
        <v>0</v>
      </c>
      <c r="AZ2361" s="493" t="n">
        <v>0</v>
      </c>
      <c r="BA2361" s="493" t="n">
        <v>0</v>
      </c>
      <c r="BB2361" s="493" t="n">
        <v>0</v>
      </c>
      <c r="BC2361" s="493" t="n">
        <v>0</v>
      </c>
      <c r="BD2361" s="493" t="n">
        <v>0</v>
      </c>
      <c r="BE2361" s="493" t="n">
        <v>0</v>
      </c>
      <c r="BF2361" s="493" t="n">
        <v>0</v>
      </c>
      <c r="BG2361" s="493" t="n">
        <v>0</v>
      </c>
      <c r="BH2361" s="493" t="n">
        <v>0</v>
      </c>
      <c r="BI2361" s="493" t="n">
        <v>0</v>
      </c>
      <c r="BJ2361" s="493" t="n">
        <v>0</v>
      </c>
      <c r="BK2361" s="493" t="n">
        <v>0</v>
      </c>
      <c r="BL2361" s="493" t="n">
        <v>0</v>
      </c>
      <c r="BM2361" s="493" t="n">
        <v>0</v>
      </c>
      <c r="BN2361" s="493" t="n">
        <v>0</v>
      </c>
      <c r="BO2361" s="493" t="n">
        <v>0</v>
      </c>
      <c r="BP2361" s="493" t="n">
        <v>0</v>
      </c>
      <c r="BQ2361" s="493" t="n">
        <v>0</v>
      </c>
      <c r="BR2361" s="493" t="n">
        <v>0</v>
      </c>
      <c r="BS2361" s="493" t="n">
        <v>0</v>
      </c>
      <c r="BT2361" s="493" t="n">
        <v>0</v>
      </c>
      <c r="BU2361" s="493" t="n">
        <v>0</v>
      </c>
      <c r="BV2361" s="493" t="n">
        <v>0</v>
      </c>
      <c r="BW2361" s="493" t="n">
        <v>0</v>
      </c>
    </row>
    <row r="2362">
      <c r="A2362" t="inlineStr">
        <is>
          <t>[C9D1] Angiotensin-II 길항제, 고혈압제 (C2) 혹은 이뇨제 복합제제</t>
        </is>
      </c>
      <c r="B2362" t="inlineStr">
        <is>
          <t>알보젠코리아</t>
        </is>
      </c>
      <c r="C2362" t="inlineStr">
        <is>
          <t>로우텍 플러스</t>
        </is>
      </c>
      <c r="D2362" t="inlineStr">
        <is>
          <t>알보젠코리아</t>
        </is>
      </c>
      <c r="E2362" t="inlineStr">
        <is>
          <t>hydrochlorothiazide,  olmesartan medoxomil</t>
        </is>
      </c>
      <c r="F2362" t="inlineStr">
        <is>
          <t>의원</t>
        </is>
      </c>
      <c r="G2362" t="inlineStr">
        <is>
          <t>Generic</t>
        </is>
      </c>
      <c r="H2362" s="493" t="n">
        <v>5882.6</v>
      </c>
      <c r="I2362" s="493" t="n">
        <v>3116.3</v>
      </c>
      <c r="J2362" s="493" t="n">
        <v>4324.8</v>
      </c>
      <c r="K2362" s="493" t="n">
        <v>4871.3</v>
      </c>
      <c r="L2362" s="493" t="n">
        <v>4108.3</v>
      </c>
      <c r="M2362" s="493" t="n">
        <v>5238.4</v>
      </c>
      <c r="N2362" s="493" t="n">
        <v>4844</v>
      </c>
      <c r="O2362" s="493" t="n">
        <v>4998.2</v>
      </c>
      <c r="P2362" s="493" t="n">
        <v>4580.4</v>
      </c>
      <c r="Q2362" s="493" t="n">
        <v>3165.9</v>
      </c>
      <c r="R2362" s="493" t="n">
        <v>6288.2</v>
      </c>
      <c r="S2362" s="493" t="n">
        <v>4225.3</v>
      </c>
      <c r="T2362" s="493" t="n">
        <v>4282.4</v>
      </c>
      <c r="U2362" s="493" t="n">
        <v>4993.8</v>
      </c>
      <c r="V2362" s="493" t="n">
        <v>6945.4</v>
      </c>
      <c r="W2362" s="493" t="n">
        <v>2799.8</v>
      </c>
      <c r="X2362" s="493" t="n">
        <v>4126.8</v>
      </c>
      <c r="Y2362" s="493" t="n">
        <v>5177</v>
      </c>
      <c r="Z2362" s="493" t="n">
        <v>5370.1</v>
      </c>
      <c r="AA2362" s="493" t="n">
        <v>2906.6</v>
      </c>
      <c r="AB2362" s="493" t="n">
        <v>4076.4</v>
      </c>
      <c r="AC2362" s="493" t="n">
        <v>4674.2</v>
      </c>
      <c r="AD2362" s="493" t="n">
        <v>4184</v>
      </c>
      <c r="AE2362" s="493" t="n">
        <v>4844.2</v>
      </c>
      <c r="AF2362" s="493" t="n">
        <v>3717.6</v>
      </c>
      <c r="AG2362" s="493" t="n">
        <v>3521.2</v>
      </c>
      <c r="AH2362" s="493" t="n">
        <v>5871.2</v>
      </c>
      <c r="AI2362" s="493" t="n">
        <v>3910.8</v>
      </c>
      <c r="AJ2362" s="493" t="n">
        <v>3701</v>
      </c>
      <c r="AK2362" s="493" t="n">
        <v>3509.6</v>
      </c>
      <c r="AL2362" s="493" t="n">
        <v>6270.6</v>
      </c>
      <c r="AM2362" s="493" t="n">
        <v>5087.2</v>
      </c>
      <c r="AN2362" s="493" t="n">
        <v>2985.8</v>
      </c>
      <c r="AO2362" s="493" t="n">
        <v>4476.2</v>
      </c>
      <c r="AP2362" s="493" t="n">
        <v>5150.4</v>
      </c>
      <c r="AQ2362" s="493" t="n">
        <v>4891.4</v>
      </c>
      <c r="AR2362" s="493" t="n">
        <v>5657.6</v>
      </c>
      <c r="AS2362" s="493" t="n">
        <v>5060</v>
      </c>
      <c r="AT2362" s="493" t="n">
        <v>3847.5</v>
      </c>
      <c r="AU2362" s="493" t="n">
        <v>3257</v>
      </c>
      <c r="AV2362" s="493" t="n">
        <v>4833.4</v>
      </c>
      <c r="AW2362" s="493" t="n">
        <v>0</v>
      </c>
      <c r="AX2362" s="493" t="n">
        <v>3729</v>
      </c>
      <c r="AY2362" s="493" t="n">
        <v>2659.4</v>
      </c>
      <c r="AZ2362" s="493" t="n">
        <v>3416.6</v>
      </c>
      <c r="BA2362" s="493" t="n">
        <v>3881.3</v>
      </c>
      <c r="BB2362" s="493" t="n">
        <v>3000</v>
      </c>
      <c r="BC2362" s="493" t="n">
        <v>2335.7</v>
      </c>
      <c r="BD2362" s="493" t="n">
        <v>5320</v>
      </c>
      <c r="BE2362" s="493" t="n">
        <v>0</v>
      </c>
      <c r="BF2362" s="493" t="n">
        <v>0</v>
      </c>
      <c r="BG2362" s="493" t="n">
        <v>0</v>
      </c>
      <c r="BH2362" s="493" t="n">
        <v>0</v>
      </c>
      <c r="BI2362" s="493" t="n">
        <v>0</v>
      </c>
      <c r="BJ2362" s="493" t="n">
        <v>0</v>
      </c>
      <c r="BK2362" s="493" t="n">
        <v>0</v>
      </c>
      <c r="BL2362" s="493" t="n">
        <v>0</v>
      </c>
      <c r="BM2362" s="493" t="n">
        <v>0</v>
      </c>
      <c r="BN2362" s="493" t="n">
        <v>0</v>
      </c>
      <c r="BO2362" s="493" t="n">
        <v>0</v>
      </c>
      <c r="BP2362" s="493" t="n">
        <v>0</v>
      </c>
      <c r="BQ2362" s="493" t="n">
        <v>0</v>
      </c>
      <c r="BR2362" s="493" t="n">
        <v>0</v>
      </c>
      <c r="BS2362" s="493" t="n">
        <v>0</v>
      </c>
      <c r="BT2362" s="493" t="n">
        <v>0</v>
      </c>
      <c r="BU2362" s="493" t="n">
        <v>0</v>
      </c>
      <c r="BV2362" s="493" t="n">
        <v>0</v>
      </c>
      <c r="BW2362" s="493" t="n">
        <v>0</v>
      </c>
    </row>
    <row r="2363">
      <c r="A2363" t="inlineStr">
        <is>
          <t>[C9D1] Angiotensin-II 길항제, 고혈압제 (C2) 혹은 이뇨제 복합제제</t>
        </is>
      </c>
      <c r="B2363" t="inlineStr">
        <is>
          <t>알보젠코리아</t>
        </is>
      </c>
      <c r="C2363" t="inlineStr">
        <is>
          <t>맥스디오플러스</t>
        </is>
      </c>
      <c r="D2363" t="inlineStr">
        <is>
          <t>알보젠코리아</t>
        </is>
      </c>
      <c r="E2363" t="inlineStr">
        <is>
          <t>hydrochlorothiazide,  valsartan</t>
        </is>
      </c>
      <c r="F2363" t="inlineStr">
        <is>
          <t>상급종합병원</t>
        </is>
      </c>
      <c r="G2363" t="inlineStr">
        <is>
          <t>Generic</t>
        </is>
      </c>
      <c r="H2363" s="493" t="n">
        <v>0</v>
      </c>
      <c r="I2363" s="493" t="n">
        <v>0</v>
      </c>
      <c r="J2363" s="493" t="n">
        <v>0</v>
      </c>
      <c r="K2363" s="493" t="n">
        <v>0</v>
      </c>
      <c r="L2363" s="493" t="n">
        <v>0</v>
      </c>
      <c r="M2363" s="493" t="n">
        <v>0</v>
      </c>
      <c r="N2363" s="493" t="n">
        <v>0</v>
      </c>
      <c r="O2363" s="493" t="n">
        <v>0</v>
      </c>
      <c r="P2363" s="493" t="n">
        <v>0</v>
      </c>
      <c r="Q2363" s="493" t="n">
        <v>0</v>
      </c>
      <c r="R2363" s="493" t="n">
        <v>0</v>
      </c>
      <c r="S2363" s="493" t="n">
        <v>0</v>
      </c>
      <c r="T2363" s="493" t="n">
        <v>0</v>
      </c>
      <c r="U2363" s="493" t="n">
        <v>0</v>
      </c>
      <c r="V2363" s="493" t="n">
        <v>0</v>
      </c>
      <c r="W2363" s="493" t="n">
        <v>0</v>
      </c>
      <c r="X2363" s="493" t="n">
        <v>0</v>
      </c>
      <c r="Y2363" s="493" t="n">
        <v>0</v>
      </c>
      <c r="Z2363" s="493" t="n">
        <v>0</v>
      </c>
      <c r="AA2363" s="493" t="n">
        <v>0</v>
      </c>
      <c r="AB2363" s="493" t="n">
        <v>0</v>
      </c>
      <c r="AC2363" s="493" t="n">
        <v>0</v>
      </c>
      <c r="AD2363" s="493" t="n">
        <v>0</v>
      </c>
      <c r="AE2363" s="493" t="n">
        <v>0</v>
      </c>
      <c r="AF2363" s="493" t="n">
        <v>0</v>
      </c>
      <c r="AG2363" s="493" t="n">
        <v>320</v>
      </c>
      <c r="AH2363" s="493" t="n">
        <v>0</v>
      </c>
      <c r="AI2363" s="493" t="n">
        <v>0</v>
      </c>
      <c r="AJ2363" s="493" t="n">
        <v>0</v>
      </c>
      <c r="AK2363" s="493" t="n">
        <v>0</v>
      </c>
      <c r="AL2363" s="493" t="n">
        <v>0</v>
      </c>
      <c r="AM2363" s="493" t="n">
        <v>0</v>
      </c>
      <c r="AN2363" s="493" t="n">
        <v>0</v>
      </c>
      <c r="AO2363" s="493" t="n">
        <v>0</v>
      </c>
      <c r="AP2363" s="493" t="n">
        <v>0</v>
      </c>
      <c r="AQ2363" s="493" t="n">
        <v>0</v>
      </c>
      <c r="AR2363" s="493" t="n">
        <v>0</v>
      </c>
      <c r="AS2363" s="493" t="n">
        <v>0</v>
      </c>
      <c r="AT2363" s="493" t="n">
        <v>0</v>
      </c>
      <c r="AU2363" s="493" t="n">
        <v>0</v>
      </c>
      <c r="AV2363" s="493" t="n">
        <v>0</v>
      </c>
      <c r="AW2363" s="493" t="n">
        <v>1202</v>
      </c>
      <c r="AX2363" s="493" t="n">
        <v>0</v>
      </c>
      <c r="AY2363" s="493" t="n">
        <v>0</v>
      </c>
      <c r="AZ2363" s="493" t="n">
        <v>1459.8</v>
      </c>
      <c r="BA2363" s="493" t="n">
        <v>0</v>
      </c>
      <c r="BB2363" s="493" t="n">
        <v>1505.9</v>
      </c>
      <c r="BC2363" s="493" t="n">
        <v>0</v>
      </c>
      <c r="BD2363" s="493" t="n">
        <v>0</v>
      </c>
      <c r="BE2363" s="493" t="n">
        <v>0</v>
      </c>
      <c r="BF2363" s="493" t="n">
        <v>972</v>
      </c>
      <c r="BG2363" s="493" t="n">
        <v>0</v>
      </c>
      <c r="BH2363" s="493" t="n">
        <v>0</v>
      </c>
      <c r="BI2363" s="493" t="n">
        <v>0</v>
      </c>
      <c r="BJ2363" s="493" t="n">
        <v>434.7</v>
      </c>
      <c r="BK2363" s="493" t="n">
        <v>0</v>
      </c>
      <c r="BL2363" s="493" t="n">
        <v>1490.4</v>
      </c>
      <c r="BM2363" s="493" t="n">
        <v>0</v>
      </c>
      <c r="BN2363" s="493" t="n">
        <v>838</v>
      </c>
      <c r="BO2363" s="493" t="n">
        <v>0</v>
      </c>
      <c r="BP2363" s="493" t="n">
        <v>0</v>
      </c>
      <c r="BQ2363" s="493" t="n">
        <v>3108</v>
      </c>
      <c r="BR2363" s="493" t="n">
        <v>817.05</v>
      </c>
      <c r="BS2363" s="493" t="n">
        <v>0</v>
      </c>
      <c r="BT2363" s="493" t="n">
        <v>964.8</v>
      </c>
      <c r="BU2363" s="493" t="n">
        <v>0</v>
      </c>
      <c r="BV2363" s="493" t="n">
        <v>799.5</v>
      </c>
      <c r="BW2363" s="493" t="n">
        <v>0</v>
      </c>
    </row>
    <row r="2364">
      <c r="A2364" t="inlineStr">
        <is>
          <t>[C9D1] Angiotensin-II 길항제, 고혈압제 (C2) 혹은 이뇨제 복합제제</t>
        </is>
      </c>
      <c r="B2364" t="inlineStr">
        <is>
          <t>알보젠코리아</t>
        </is>
      </c>
      <c r="C2364" t="inlineStr">
        <is>
          <t>맥스디오플러스</t>
        </is>
      </c>
      <c r="D2364" t="inlineStr">
        <is>
          <t>알보젠코리아</t>
        </is>
      </c>
      <c r="E2364" t="inlineStr">
        <is>
          <t>hydrochlorothiazide,  valsartan</t>
        </is>
      </c>
      <c r="F2364" t="inlineStr">
        <is>
          <t>종합병원</t>
        </is>
      </c>
      <c r="G2364" t="inlineStr">
        <is>
          <t>Generic</t>
        </is>
      </c>
      <c r="H2364" s="493" t="n">
        <v>13868.62</v>
      </c>
      <c r="I2364" s="493" t="n">
        <v>15754.05</v>
      </c>
      <c r="J2364" s="493" t="n">
        <v>15461.43</v>
      </c>
      <c r="K2364" s="493" t="n">
        <v>15715.17</v>
      </c>
      <c r="L2364" s="493" t="n">
        <v>13709.66</v>
      </c>
      <c r="M2364" s="493" t="n">
        <v>9424.790000000001</v>
      </c>
      <c r="N2364" s="493" t="n">
        <v>13529.93</v>
      </c>
      <c r="O2364" s="493" t="n">
        <v>10941.2</v>
      </c>
      <c r="P2364" s="493" t="n">
        <v>19723.95</v>
      </c>
      <c r="Q2364" s="493" t="n">
        <v>11213.79</v>
      </c>
      <c r="R2364" s="493" t="n">
        <v>13580.22</v>
      </c>
      <c r="S2364" s="493" t="n">
        <v>11319.86</v>
      </c>
      <c r="T2364" s="493" t="n">
        <v>13729.37</v>
      </c>
      <c r="U2364" s="493" t="n">
        <v>9235.4</v>
      </c>
      <c r="V2364" s="493" t="n">
        <v>21494</v>
      </c>
      <c r="W2364" s="493" t="n">
        <v>13577.41</v>
      </c>
      <c r="X2364" s="493" t="n">
        <v>12874.26</v>
      </c>
      <c r="Y2364" s="493" t="n">
        <v>8437.91</v>
      </c>
      <c r="Z2364" s="493" t="n">
        <v>9526.65</v>
      </c>
      <c r="AA2364" s="493" t="n">
        <v>2728.03</v>
      </c>
      <c r="AB2364" s="493" t="n">
        <v>7110.58</v>
      </c>
      <c r="AC2364" s="493" t="n">
        <v>3876.52</v>
      </c>
      <c r="AD2364" s="493" t="n">
        <v>4004.28</v>
      </c>
      <c r="AE2364" s="493" t="n">
        <v>6727.8</v>
      </c>
      <c r="AF2364" s="493" t="n">
        <v>6042.84</v>
      </c>
      <c r="AG2364" s="493" t="n">
        <v>2220.82</v>
      </c>
      <c r="AH2364" s="493" t="n">
        <v>8500.92</v>
      </c>
      <c r="AI2364" s="493" t="n">
        <v>4142.68</v>
      </c>
      <c r="AJ2364" s="493" t="n">
        <v>5586.62</v>
      </c>
      <c r="AK2364" s="493" t="n">
        <v>6763.2</v>
      </c>
      <c r="AL2364" s="493" t="n">
        <v>4581.24</v>
      </c>
      <c r="AM2364" s="493" t="n">
        <v>2452.8</v>
      </c>
      <c r="AN2364" s="493" t="n">
        <v>8166.99</v>
      </c>
      <c r="AO2364" s="493" t="n">
        <v>3694.18</v>
      </c>
      <c r="AP2364" s="493" t="n">
        <v>4722.32</v>
      </c>
      <c r="AQ2364" s="493" t="n">
        <v>5556.75</v>
      </c>
      <c r="AR2364" s="493" t="n">
        <v>8375.549999999999</v>
      </c>
      <c r="AS2364" s="493" t="n">
        <v>1160.12</v>
      </c>
      <c r="AT2364" s="493" t="n">
        <v>6956.1</v>
      </c>
      <c r="AU2364" s="493" t="n">
        <v>3748.86</v>
      </c>
      <c r="AV2364" s="493" t="n">
        <v>3852.45</v>
      </c>
      <c r="AW2364" s="493" t="n">
        <v>5502.8</v>
      </c>
      <c r="AX2364" s="493" t="n">
        <v>4917.82</v>
      </c>
      <c r="AY2364" s="493" t="n">
        <v>6576.38</v>
      </c>
      <c r="AZ2364" s="493" t="n">
        <v>5241.23</v>
      </c>
      <c r="BA2364" s="493" t="n">
        <v>7589.5</v>
      </c>
      <c r="BB2364" s="493" t="n">
        <v>5686.65</v>
      </c>
      <c r="BC2364" s="493" t="n">
        <v>7805.26</v>
      </c>
      <c r="BD2364" s="493" t="n">
        <v>4293.05</v>
      </c>
      <c r="BE2364" s="493" t="n">
        <v>6162.97</v>
      </c>
      <c r="BF2364" s="493" t="n">
        <v>5202.22</v>
      </c>
      <c r="BG2364" s="493" t="n">
        <v>4241.98</v>
      </c>
      <c r="BH2364" s="493" t="n">
        <v>6847.01</v>
      </c>
      <c r="BI2364" s="493" t="n">
        <v>9267.780000000001</v>
      </c>
      <c r="BJ2364" s="493" t="n">
        <v>3837.59</v>
      </c>
      <c r="BK2364" s="493" t="n">
        <v>7965.5</v>
      </c>
      <c r="BL2364" s="493" t="n">
        <v>4093.98</v>
      </c>
      <c r="BM2364" s="493" t="n">
        <v>3194.13</v>
      </c>
      <c r="BN2364" s="493" t="n">
        <v>4304.75</v>
      </c>
      <c r="BO2364" s="493" t="n">
        <v>7012.73</v>
      </c>
      <c r="BP2364" s="493" t="n">
        <v>2452.18</v>
      </c>
      <c r="BQ2364" s="493" t="n">
        <v>5817.7</v>
      </c>
      <c r="BR2364" s="493" t="n">
        <v>3830.28</v>
      </c>
      <c r="BS2364" s="493" t="n">
        <v>3213.11</v>
      </c>
      <c r="BT2364" s="493" t="n">
        <v>7097.26</v>
      </c>
      <c r="BU2364" s="493" t="n">
        <v>5313.15</v>
      </c>
      <c r="BV2364" s="493" t="n">
        <v>5905.56</v>
      </c>
      <c r="BW2364" s="493" t="n">
        <v>3295.62</v>
      </c>
    </row>
    <row r="2365">
      <c r="A2365" t="inlineStr">
        <is>
          <t>[C9D1] Angiotensin-II 길항제, 고혈압제 (C2) 혹은 이뇨제 복합제제</t>
        </is>
      </c>
      <c r="B2365" t="inlineStr">
        <is>
          <t>알보젠코리아</t>
        </is>
      </c>
      <c r="C2365" t="inlineStr">
        <is>
          <t>맥스디오플러스</t>
        </is>
      </c>
      <c r="D2365" t="inlineStr">
        <is>
          <t>알보젠코리아</t>
        </is>
      </c>
      <c r="E2365" t="inlineStr">
        <is>
          <t>hydrochlorothiazide,  valsartan</t>
        </is>
      </c>
      <c r="F2365" t="inlineStr">
        <is>
          <t>병원</t>
        </is>
      </c>
      <c r="G2365" t="inlineStr">
        <is>
          <t>Generic</t>
        </is>
      </c>
      <c r="H2365" s="493" t="n">
        <v>543.3</v>
      </c>
      <c r="I2365" s="493" t="n">
        <v>1940.4</v>
      </c>
      <c r="J2365" s="493" t="n">
        <v>2250</v>
      </c>
      <c r="K2365" s="493" t="n">
        <v>1571.4</v>
      </c>
      <c r="L2365" s="493" t="n">
        <v>1185.6</v>
      </c>
      <c r="M2365" s="493" t="n">
        <v>1282.5</v>
      </c>
      <c r="N2365" s="493" t="n">
        <v>1433.7</v>
      </c>
      <c r="O2365" s="493" t="n">
        <v>1770</v>
      </c>
      <c r="P2365" s="493" t="n">
        <v>1041</v>
      </c>
      <c r="Q2365" s="493" t="n">
        <v>1842.6</v>
      </c>
      <c r="R2365" s="493" t="n">
        <v>2032.2</v>
      </c>
      <c r="S2365" s="493" t="n">
        <v>1013.7</v>
      </c>
      <c r="T2365" s="493" t="n">
        <v>893.1</v>
      </c>
      <c r="U2365" s="493" t="n">
        <v>1824.6</v>
      </c>
      <c r="V2365" s="493" t="n">
        <v>1399</v>
      </c>
      <c r="W2365" s="493" t="n">
        <v>1006.2</v>
      </c>
      <c r="X2365" s="493" t="n">
        <v>1831.2</v>
      </c>
      <c r="Y2365" s="493" t="n">
        <v>1198.5</v>
      </c>
      <c r="Z2365" s="493" t="n">
        <v>763.8</v>
      </c>
      <c r="AA2365" s="493" t="n">
        <v>1828.8</v>
      </c>
      <c r="AB2365" s="493" t="n">
        <v>459.9</v>
      </c>
      <c r="AC2365" s="493" t="n">
        <v>1095</v>
      </c>
      <c r="AD2365" s="493" t="n">
        <v>1935</v>
      </c>
      <c r="AE2365" s="493" t="n">
        <v>1221</v>
      </c>
      <c r="AF2365" s="493" t="n">
        <v>461.1</v>
      </c>
      <c r="AG2365" s="493" t="n">
        <v>2793.6</v>
      </c>
      <c r="AH2365" s="493" t="n">
        <v>1610.7</v>
      </c>
      <c r="AI2365" s="493" t="n">
        <v>2848.8</v>
      </c>
      <c r="AJ2365" s="493" t="n">
        <v>1206.6</v>
      </c>
      <c r="AK2365" s="493" t="n">
        <v>1558.8</v>
      </c>
      <c r="AL2365" s="493" t="n">
        <v>1495.2</v>
      </c>
      <c r="AM2365" s="493" t="n">
        <v>1218.6</v>
      </c>
      <c r="AN2365" s="493" t="n">
        <v>1000.2</v>
      </c>
      <c r="AO2365" s="493" t="n">
        <v>1619.7</v>
      </c>
      <c r="AP2365" s="493" t="n">
        <v>788.4</v>
      </c>
      <c r="AQ2365" s="493" t="n">
        <v>834</v>
      </c>
      <c r="AR2365" s="493" t="n">
        <v>1303.8</v>
      </c>
      <c r="AS2365" s="493" t="n">
        <v>1960.2</v>
      </c>
      <c r="AT2365" s="493" t="n">
        <v>1385.4</v>
      </c>
      <c r="AU2365" s="493" t="n">
        <v>831.9</v>
      </c>
      <c r="AV2365" s="493" t="n">
        <v>1572.6</v>
      </c>
      <c r="AW2365" s="493" t="n">
        <v>215.4</v>
      </c>
      <c r="AX2365" s="493" t="n">
        <v>1824.3</v>
      </c>
      <c r="AY2365" s="493" t="n">
        <v>776.1</v>
      </c>
      <c r="AZ2365" s="493" t="n">
        <v>780.9</v>
      </c>
      <c r="BA2365" s="493" t="n">
        <v>1129.2</v>
      </c>
      <c r="BB2365" s="493" t="n">
        <v>1312.8</v>
      </c>
      <c r="BC2365" s="493" t="n">
        <v>223.5</v>
      </c>
      <c r="BD2365" s="493" t="n">
        <v>1362</v>
      </c>
      <c r="BE2365" s="493" t="n">
        <v>1975.2</v>
      </c>
      <c r="BF2365" s="493" t="n">
        <v>344.1</v>
      </c>
      <c r="BG2365" s="493" t="n">
        <v>2303.1</v>
      </c>
      <c r="BH2365" s="493" t="n">
        <v>1246.8</v>
      </c>
      <c r="BI2365" s="493" t="n">
        <v>827.1</v>
      </c>
      <c r="BJ2365" s="493" t="n">
        <v>1569.04</v>
      </c>
      <c r="BK2365" s="493" t="n">
        <v>749.4</v>
      </c>
      <c r="BL2365" s="493" t="n">
        <v>453.18</v>
      </c>
      <c r="BM2365" s="493" t="n">
        <v>3033.36</v>
      </c>
      <c r="BN2365" s="493" t="n">
        <v>634.8</v>
      </c>
      <c r="BO2365" s="493" t="n">
        <v>100.8</v>
      </c>
      <c r="BP2365" s="493" t="n">
        <v>1062.3</v>
      </c>
      <c r="BQ2365" s="493" t="n">
        <v>1528.8</v>
      </c>
      <c r="BR2365" s="493" t="n">
        <v>461.7</v>
      </c>
      <c r="BS2365" s="493" t="n">
        <v>738.9</v>
      </c>
      <c r="BT2365" s="493" t="n">
        <v>1108.5</v>
      </c>
      <c r="BU2365" s="493" t="n">
        <v>912</v>
      </c>
      <c r="BV2365" s="493" t="n">
        <v>721.2</v>
      </c>
      <c r="BW2365" s="493" t="n">
        <v>1160.4</v>
      </c>
    </row>
    <row r="2366">
      <c r="A2366" t="inlineStr">
        <is>
          <t>[C9D1] Angiotensin-II 길항제, 고혈압제 (C2) 혹은 이뇨제 복합제제</t>
        </is>
      </c>
      <c r="B2366" t="inlineStr">
        <is>
          <t>알보젠코리아</t>
        </is>
      </c>
      <c r="C2366" t="inlineStr">
        <is>
          <t>맥스디오플러스</t>
        </is>
      </c>
      <c r="D2366" t="inlineStr">
        <is>
          <t>알보젠코리아</t>
        </is>
      </c>
      <c r="E2366" t="inlineStr">
        <is>
          <t>hydrochlorothiazide,  valsartan</t>
        </is>
      </c>
      <c r="F2366" t="inlineStr">
        <is>
          <t>의원</t>
        </is>
      </c>
      <c r="G2366" t="inlineStr">
        <is>
          <t>Generic</t>
        </is>
      </c>
      <c r="H2366" s="493" t="n">
        <v>21326.12</v>
      </c>
      <c r="I2366" s="493" t="n">
        <v>15378.6</v>
      </c>
      <c r="J2366" s="493" t="n">
        <v>19119.9</v>
      </c>
      <c r="K2366" s="493" t="n">
        <v>19126.3</v>
      </c>
      <c r="L2366" s="493" t="n">
        <v>17458.98</v>
      </c>
      <c r="M2366" s="493" t="n">
        <v>15445.1</v>
      </c>
      <c r="N2366" s="493" t="n">
        <v>17628.1</v>
      </c>
      <c r="O2366" s="493" t="n">
        <v>16849.43</v>
      </c>
      <c r="P2366" s="493" t="n">
        <v>16498.05</v>
      </c>
      <c r="Q2366" s="493" t="n">
        <v>16624.8</v>
      </c>
      <c r="R2366" s="493" t="n">
        <v>15384.62</v>
      </c>
      <c r="S2366" s="493" t="n">
        <v>17197.12</v>
      </c>
      <c r="T2366" s="493" t="n">
        <v>20262.4</v>
      </c>
      <c r="U2366" s="493" t="n">
        <v>15837.36</v>
      </c>
      <c r="V2366" s="493" t="n">
        <v>17475.63</v>
      </c>
      <c r="W2366" s="493" t="n">
        <v>20272.05</v>
      </c>
      <c r="X2366" s="493" t="n">
        <v>21779.3</v>
      </c>
      <c r="Y2366" s="493" t="n">
        <v>14565.98</v>
      </c>
      <c r="Z2366" s="493" t="n">
        <v>20368.8</v>
      </c>
      <c r="AA2366" s="493" t="n">
        <v>18698.73</v>
      </c>
      <c r="AB2366" s="493" t="n">
        <v>18443.8</v>
      </c>
      <c r="AC2366" s="493" t="n">
        <v>17018.55</v>
      </c>
      <c r="AD2366" s="493" t="n">
        <v>18343.66</v>
      </c>
      <c r="AE2366" s="493" t="n">
        <v>19249.7</v>
      </c>
      <c r="AF2366" s="493" t="n">
        <v>18912.46</v>
      </c>
      <c r="AG2366" s="493" t="n">
        <v>15760.26</v>
      </c>
      <c r="AH2366" s="493" t="n">
        <v>22585.04</v>
      </c>
      <c r="AI2366" s="493" t="n">
        <v>18214.13</v>
      </c>
      <c r="AJ2366" s="493" t="n">
        <v>18374.51</v>
      </c>
      <c r="AK2366" s="493" t="n">
        <v>17953.7</v>
      </c>
      <c r="AL2366" s="493" t="n">
        <v>17999.81</v>
      </c>
      <c r="AM2366" s="493" t="n">
        <v>15987.44</v>
      </c>
      <c r="AN2366" s="493" t="n">
        <v>14569.49</v>
      </c>
      <c r="AO2366" s="493" t="n">
        <v>21959.65</v>
      </c>
      <c r="AP2366" s="493" t="n">
        <v>14627.85</v>
      </c>
      <c r="AQ2366" s="493" t="n">
        <v>17792.5</v>
      </c>
      <c r="AR2366" s="493" t="n">
        <v>17279.99</v>
      </c>
      <c r="AS2366" s="493" t="n">
        <v>17986.6</v>
      </c>
      <c r="AT2366" s="493" t="n">
        <v>16683.02</v>
      </c>
      <c r="AU2366" s="493" t="n">
        <v>20465.95</v>
      </c>
      <c r="AV2366" s="493" t="n">
        <v>16943.35</v>
      </c>
      <c r="AW2366" s="493" t="n">
        <v>16379.6</v>
      </c>
      <c r="AX2366" s="493" t="n">
        <v>20309.67</v>
      </c>
      <c r="AY2366" s="493" t="n">
        <v>15489.83</v>
      </c>
      <c r="AZ2366" s="493" t="n">
        <v>19090.35</v>
      </c>
      <c r="BA2366" s="493" t="n">
        <v>16576.5</v>
      </c>
      <c r="BB2366" s="493" t="n">
        <v>15690.9</v>
      </c>
      <c r="BC2366" s="493" t="n">
        <v>16017.03</v>
      </c>
      <c r="BD2366" s="493" t="n">
        <v>15438.3</v>
      </c>
      <c r="BE2366" s="493" t="n">
        <v>15211.01</v>
      </c>
      <c r="BF2366" s="493" t="n">
        <v>13995.21</v>
      </c>
      <c r="BG2366" s="493" t="n">
        <v>13622.85</v>
      </c>
      <c r="BH2366" s="493" t="n">
        <v>17644.5</v>
      </c>
      <c r="BI2366" s="493" t="n">
        <v>14071.4</v>
      </c>
      <c r="BJ2366" s="493" t="n">
        <v>16430.6</v>
      </c>
      <c r="BK2366" s="493" t="n">
        <v>12990.1</v>
      </c>
      <c r="BL2366" s="493" t="n">
        <v>20351.79</v>
      </c>
      <c r="BM2366" s="493" t="n">
        <v>13855.48</v>
      </c>
      <c r="BN2366" s="493" t="n">
        <v>13355.35</v>
      </c>
      <c r="BO2366" s="493" t="n">
        <v>11986.13</v>
      </c>
      <c r="BP2366" s="493" t="n">
        <v>12670.63</v>
      </c>
      <c r="BQ2366" s="493" t="n">
        <v>14767.15</v>
      </c>
      <c r="BR2366" s="493" t="n">
        <v>15457.25</v>
      </c>
      <c r="BS2366" s="493" t="n">
        <v>13459.56</v>
      </c>
      <c r="BT2366" s="493" t="n">
        <v>13149.12</v>
      </c>
      <c r="BU2366" s="493" t="n">
        <v>10603.48</v>
      </c>
      <c r="BV2366" s="493" t="n">
        <v>13325.75</v>
      </c>
      <c r="BW2366" s="493" t="n">
        <v>13419.4</v>
      </c>
    </row>
    <row r="2367">
      <c r="A2367" t="inlineStr">
        <is>
          <t>[C9D1] Angiotensin-II 길항제, 고혈압제 (C2) 혹은 이뇨제 복합제제</t>
        </is>
      </c>
      <c r="B2367" t="inlineStr">
        <is>
          <t>알보젠코리아</t>
        </is>
      </c>
      <c r="C2367" t="inlineStr">
        <is>
          <t>맥스디오플러스</t>
        </is>
      </c>
      <c r="D2367" t="inlineStr">
        <is>
          <t>알보젠코리아</t>
        </is>
      </c>
      <c r="E2367" t="inlineStr">
        <is>
          <t>hydrochlorothiazide,  valsartan</t>
        </is>
      </c>
      <c r="F2367" t="inlineStr">
        <is>
          <t>보건소</t>
        </is>
      </c>
      <c r="G2367" t="inlineStr">
        <is>
          <t>Generic</t>
        </is>
      </c>
      <c r="H2367" s="493" t="n">
        <v>100.8</v>
      </c>
      <c r="I2367" s="493" t="n">
        <v>439.5</v>
      </c>
      <c r="J2367" s="493" t="n">
        <v>786.6</v>
      </c>
      <c r="K2367" s="493" t="n">
        <v>102.6</v>
      </c>
      <c r="L2367" s="493" t="n">
        <v>609</v>
      </c>
      <c r="M2367" s="493" t="n">
        <v>878.4</v>
      </c>
      <c r="N2367" s="493" t="n">
        <v>99</v>
      </c>
      <c r="O2367" s="493" t="n">
        <v>439.2</v>
      </c>
      <c r="P2367" s="493" t="n">
        <v>1044</v>
      </c>
      <c r="Q2367" s="493" t="n">
        <v>1055.4</v>
      </c>
      <c r="R2367" s="493" t="n">
        <v>308.4</v>
      </c>
      <c r="S2367" s="493" t="n">
        <v>748.5</v>
      </c>
      <c r="T2367" s="493" t="n">
        <v>886.8</v>
      </c>
      <c r="U2367" s="493" t="n">
        <v>679.2</v>
      </c>
      <c r="V2367" s="493" t="n">
        <v>195.3</v>
      </c>
      <c r="W2367" s="493" t="n">
        <v>1713</v>
      </c>
      <c r="X2367" s="493" t="n">
        <v>826.5</v>
      </c>
      <c r="Y2367" s="493" t="n">
        <v>700.8</v>
      </c>
      <c r="Z2367" s="493" t="n">
        <v>1326.6</v>
      </c>
      <c r="AA2367" s="493" t="n">
        <v>388.2</v>
      </c>
      <c r="AB2367" s="493" t="n">
        <v>357</v>
      </c>
      <c r="AC2367" s="493" t="n">
        <v>2004.6</v>
      </c>
      <c r="AD2367" s="493" t="n">
        <v>433.2</v>
      </c>
      <c r="AE2367" s="493" t="n">
        <v>897.6</v>
      </c>
      <c r="AF2367" s="493" t="n">
        <v>1808.1</v>
      </c>
      <c r="AG2367" s="493" t="n">
        <v>895.2</v>
      </c>
      <c r="AH2367" s="493" t="n">
        <v>588.6</v>
      </c>
      <c r="AI2367" s="493" t="n">
        <v>675.6</v>
      </c>
      <c r="AJ2367" s="493" t="n">
        <v>532.8</v>
      </c>
      <c r="AK2367" s="493" t="n">
        <v>0</v>
      </c>
      <c r="AL2367" s="493" t="n">
        <v>100.8</v>
      </c>
      <c r="AM2367" s="493" t="n">
        <v>486</v>
      </c>
      <c r="AN2367" s="493" t="n">
        <v>0</v>
      </c>
      <c r="AO2367" s="493" t="n">
        <v>89.09999999999999</v>
      </c>
      <c r="AP2367" s="493" t="n">
        <v>0</v>
      </c>
      <c r="AQ2367" s="493" t="n">
        <v>0</v>
      </c>
      <c r="AR2367" s="493" t="n">
        <v>88.2</v>
      </c>
      <c r="AS2367" s="493" t="n">
        <v>0</v>
      </c>
      <c r="AT2367" s="493" t="n">
        <v>0</v>
      </c>
      <c r="AU2367" s="493" t="n">
        <v>70.2</v>
      </c>
      <c r="AV2367" s="493" t="n">
        <v>0</v>
      </c>
      <c r="AW2367" s="493" t="n">
        <v>0</v>
      </c>
      <c r="AX2367" s="493" t="n">
        <v>77.40000000000001</v>
      </c>
      <c r="AY2367" s="493" t="n">
        <v>0</v>
      </c>
      <c r="AZ2367" s="493" t="n">
        <v>0</v>
      </c>
      <c r="BA2367" s="493" t="n">
        <v>0</v>
      </c>
      <c r="BB2367" s="493" t="n">
        <v>93.59999999999999</v>
      </c>
      <c r="BC2367" s="493" t="n">
        <v>0</v>
      </c>
      <c r="BD2367" s="493" t="n">
        <v>0</v>
      </c>
      <c r="BE2367" s="493" t="n">
        <v>87.3</v>
      </c>
      <c r="BF2367" s="493" t="n">
        <v>0</v>
      </c>
      <c r="BG2367" s="493" t="n">
        <v>0</v>
      </c>
      <c r="BH2367" s="493" t="n">
        <v>94.5</v>
      </c>
      <c r="BI2367" s="493" t="n">
        <v>0</v>
      </c>
      <c r="BJ2367" s="493" t="n">
        <v>0</v>
      </c>
      <c r="BK2367" s="493" t="n">
        <v>87.3</v>
      </c>
      <c r="BL2367" s="493" t="n">
        <v>0</v>
      </c>
      <c r="BM2367" s="493" t="n">
        <v>0</v>
      </c>
      <c r="BN2367" s="493" t="n">
        <v>88.2</v>
      </c>
      <c r="BO2367" s="493" t="n">
        <v>0</v>
      </c>
      <c r="BP2367" s="493" t="n">
        <v>0</v>
      </c>
      <c r="BQ2367" s="493" t="n">
        <v>90</v>
      </c>
      <c r="BR2367" s="493" t="n">
        <v>0</v>
      </c>
      <c r="BS2367" s="493" t="n">
        <v>0</v>
      </c>
      <c r="BT2367" s="493" t="n">
        <v>87.3</v>
      </c>
      <c r="BU2367" s="493" t="n">
        <v>0</v>
      </c>
      <c r="BV2367" s="493" t="n">
        <v>0</v>
      </c>
      <c r="BW2367" s="493" t="n">
        <v>0</v>
      </c>
    </row>
    <row r="2368">
      <c r="A2368" t="inlineStr">
        <is>
          <t>[C9D1] Angiotensin-II 길항제, 고혈압제 (C2) 혹은 이뇨제 복합제제</t>
        </is>
      </c>
      <c r="B2368" t="inlineStr">
        <is>
          <t>알보젠코리아</t>
        </is>
      </c>
      <c r="C2368" t="inlineStr">
        <is>
          <t>미카탄 플러스</t>
        </is>
      </c>
      <c r="D2368" t="inlineStr">
        <is>
          <t>알보젠코리아</t>
        </is>
      </c>
      <c r="E2368" t="inlineStr">
        <is>
          <t>hydrochlorothiazide,  telmisartan</t>
        </is>
      </c>
      <c r="F2368" t="inlineStr">
        <is>
          <t>종합병원</t>
        </is>
      </c>
      <c r="G2368" t="inlineStr">
        <is>
          <t>Generic</t>
        </is>
      </c>
      <c r="H2368" s="493" t="n">
        <v>1864.44</v>
      </c>
      <c r="I2368" s="493" t="n">
        <v>2329.17</v>
      </c>
      <c r="J2368" s="493" t="n">
        <v>2466.6</v>
      </c>
      <c r="K2368" s="493" t="n">
        <v>1581.9</v>
      </c>
      <c r="L2368" s="493" t="n">
        <v>1660.5</v>
      </c>
      <c r="M2368" s="493" t="n">
        <v>2238.3</v>
      </c>
      <c r="N2368" s="493" t="n">
        <v>1876.64</v>
      </c>
      <c r="O2368" s="493" t="n">
        <v>1608.6</v>
      </c>
      <c r="P2368" s="493" t="n">
        <v>3646.5</v>
      </c>
      <c r="Q2368" s="493" t="n">
        <v>1983.6</v>
      </c>
      <c r="R2368" s="493" t="n">
        <v>1354.5</v>
      </c>
      <c r="S2368" s="493" t="n">
        <v>2034.9</v>
      </c>
      <c r="T2368" s="493" t="n">
        <v>1359.9</v>
      </c>
      <c r="U2368" s="493" t="n">
        <v>1458.6</v>
      </c>
      <c r="V2368" s="493" t="n">
        <v>1628.4</v>
      </c>
      <c r="W2368" s="493" t="n">
        <v>1904.7</v>
      </c>
      <c r="X2368" s="493" t="n">
        <v>1927.2</v>
      </c>
      <c r="Y2368" s="493" t="n">
        <v>3525.6</v>
      </c>
      <c r="Z2368" s="493" t="n">
        <v>2299.5</v>
      </c>
      <c r="AA2368" s="493" t="n">
        <v>1559.4</v>
      </c>
      <c r="AB2368" s="493" t="n">
        <v>2817.9</v>
      </c>
      <c r="AC2368" s="493" t="n">
        <v>1789</v>
      </c>
      <c r="AD2368" s="493" t="n">
        <v>604.8</v>
      </c>
      <c r="AE2368" s="493" t="n">
        <v>2190.9</v>
      </c>
      <c r="AF2368" s="493" t="n">
        <v>480</v>
      </c>
      <c r="AG2368" s="493" t="n">
        <v>1671.6</v>
      </c>
      <c r="AH2368" s="493" t="n">
        <v>1533</v>
      </c>
      <c r="AI2368" s="493" t="n">
        <v>1403.24</v>
      </c>
      <c r="AJ2368" s="493" t="n">
        <v>1978.6</v>
      </c>
      <c r="AK2368" s="493" t="n">
        <v>1275</v>
      </c>
      <c r="AL2368" s="493" t="n">
        <v>2865.06</v>
      </c>
      <c r="AM2368" s="493" t="n">
        <v>4453.41</v>
      </c>
      <c r="AN2368" s="493" t="n">
        <v>4600.55</v>
      </c>
      <c r="AO2368" s="493" t="n">
        <v>4665.3</v>
      </c>
      <c r="AP2368" s="493" t="n">
        <v>3789.9</v>
      </c>
      <c r="AQ2368" s="493" t="n">
        <v>6543.6</v>
      </c>
      <c r="AR2368" s="493" t="n">
        <v>3250.8</v>
      </c>
      <c r="AS2368" s="493" t="n">
        <v>4086.76</v>
      </c>
      <c r="AT2368" s="493" t="n">
        <v>4697.2</v>
      </c>
      <c r="AU2368" s="493" t="n">
        <v>4506.5</v>
      </c>
      <c r="AV2368" s="493" t="n">
        <v>2315.7</v>
      </c>
      <c r="AW2368" s="493" t="n">
        <v>1037.52</v>
      </c>
      <c r="AX2368" s="493" t="n">
        <v>792</v>
      </c>
      <c r="AY2368" s="493" t="n">
        <v>1528.86</v>
      </c>
      <c r="AZ2368" s="493" t="n">
        <v>228.6</v>
      </c>
      <c r="BA2368" s="493" t="n">
        <v>774.9</v>
      </c>
      <c r="BB2368" s="493" t="n">
        <v>316.8</v>
      </c>
      <c r="BC2368" s="493" t="n">
        <v>161.4</v>
      </c>
      <c r="BD2368" s="493" t="n">
        <v>330</v>
      </c>
      <c r="BE2368" s="493" t="n">
        <v>159.6</v>
      </c>
      <c r="BF2368" s="493" t="n">
        <v>400.5</v>
      </c>
      <c r="BG2368" s="493" t="n">
        <v>345.44</v>
      </c>
      <c r="BH2368" s="493" t="n">
        <v>163.8</v>
      </c>
      <c r="BI2368" s="493" t="n">
        <v>1076.4</v>
      </c>
      <c r="BJ2368" s="493" t="n">
        <v>86.40000000000001</v>
      </c>
      <c r="BK2368" s="493" t="n">
        <v>309.6</v>
      </c>
      <c r="BL2368" s="493" t="n">
        <v>0</v>
      </c>
      <c r="BM2368" s="493" t="n">
        <v>0</v>
      </c>
      <c r="BN2368" s="493" t="n">
        <v>0</v>
      </c>
      <c r="BO2368" s="493" t="n">
        <v>0</v>
      </c>
      <c r="BP2368" s="493" t="n">
        <v>0</v>
      </c>
      <c r="BQ2368" s="493" t="n">
        <v>0</v>
      </c>
      <c r="BR2368" s="493" t="n">
        <v>0</v>
      </c>
      <c r="BS2368" s="493" t="n">
        <v>0</v>
      </c>
      <c r="BT2368" s="493" t="n">
        <v>0</v>
      </c>
      <c r="BU2368" s="493" t="n">
        <v>0</v>
      </c>
      <c r="BV2368" s="493" t="n">
        <v>0</v>
      </c>
      <c r="BW2368" s="493" t="n">
        <v>0</v>
      </c>
    </row>
    <row r="2369">
      <c r="A2369" t="inlineStr">
        <is>
          <t>[C9D1] Angiotensin-II 길항제, 고혈압제 (C2) 혹은 이뇨제 복합제제</t>
        </is>
      </c>
      <c r="B2369" t="inlineStr">
        <is>
          <t>알보젠코리아</t>
        </is>
      </c>
      <c r="C2369" t="inlineStr">
        <is>
          <t>미카탄 플러스</t>
        </is>
      </c>
      <c r="D2369" t="inlineStr">
        <is>
          <t>알보젠코리아</t>
        </is>
      </c>
      <c r="E2369" t="inlineStr">
        <is>
          <t>hydrochlorothiazide,  telmisartan</t>
        </is>
      </c>
      <c r="F2369" t="inlineStr">
        <is>
          <t>병원</t>
        </is>
      </c>
      <c r="G2369" t="inlineStr">
        <is>
          <t>Generic</t>
        </is>
      </c>
      <c r="H2369" s="493" t="n">
        <v>4962.48</v>
      </c>
      <c r="I2369" s="493" t="n">
        <v>6396.9</v>
      </c>
      <c r="J2369" s="493" t="n">
        <v>4899.12</v>
      </c>
      <c r="K2369" s="493" t="n">
        <v>5427.97</v>
      </c>
      <c r="L2369" s="493" t="n">
        <v>4838.25</v>
      </c>
      <c r="M2369" s="493" t="n">
        <v>7160.2</v>
      </c>
      <c r="N2369" s="493" t="n">
        <v>4601.4</v>
      </c>
      <c r="O2369" s="493" t="n">
        <v>5567.45</v>
      </c>
      <c r="P2369" s="493" t="n">
        <v>5842.5</v>
      </c>
      <c r="Q2369" s="493" t="n">
        <v>4952.98</v>
      </c>
      <c r="R2369" s="493" t="n">
        <v>7095.81</v>
      </c>
      <c r="S2369" s="493" t="n">
        <v>7065.45</v>
      </c>
      <c r="T2369" s="493" t="n">
        <v>4067.4</v>
      </c>
      <c r="U2369" s="493" t="n">
        <v>5205.12</v>
      </c>
      <c r="V2369" s="493" t="n">
        <v>4380.1</v>
      </c>
      <c r="W2369" s="493" t="n">
        <v>6323.34</v>
      </c>
      <c r="X2369" s="493" t="n">
        <v>4554.93</v>
      </c>
      <c r="Y2369" s="493" t="n">
        <v>3975.6</v>
      </c>
      <c r="Z2369" s="493" t="n">
        <v>4697.92</v>
      </c>
      <c r="AA2369" s="493" t="n">
        <v>3954</v>
      </c>
      <c r="AB2369" s="493" t="n">
        <v>5787.06</v>
      </c>
      <c r="AC2369" s="493" t="n">
        <v>4379.5</v>
      </c>
      <c r="AD2369" s="493" t="n">
        <v>4522.98</v>
      </c>
      <c r="AE2369" s="493" t="n">
        <v>5262.8</v>
      </c>
      <c r="AF2369" s="493" t="n">
        <v>3616.88</v>
      </c>
      <c r="AG2369" s="493" t="n">
        <v>5550.02</v>
      </c>
      <c r="AH2369" s="493" t="n">
        <v>4099.53</v>
      </c>
      <c r="AI2369" s="493" t="n">
        <v>11355.84</v>
      </c>
      <c r="AJ2369" s="493" t="n">
        <v>10456.9</v>
      </c>
      <c r="AK2369" s="493" t="n">
        <v>7909.5</v>
      </c>
      <c r="AL2369" s="493" t="n">
        <v>5400</v>
      </c>
      <c r="AM2369" s="493" t="n">
        <v>6841.97</v>
      </c>
      <c r="AN2369" s="493" t="n">
        <v>3696</v>
      </c>
      <c r="AO2369" s="493" t="n">
        <v>4544</v>
      </c>
      <c r="AP2369" s="493" t="n">
        <v>3876.4</v>
      </c>
      <c r="AQ2369" s="493" t="n">
        <v>4456.48</v>
      </c>
      <c r="AR2369" s="493" t="n">
        <v>3832.28</v>
      </c>
      <c r="AS2369" s="493" t="n">
        <v>2903.88</v>
      </c>
      <c r="AT2369" s="493" t="n">
        <v>2877.6</v>
      </c>
      <c r="AU2369" s="493" t="n">
        <v>2512</v>
      </c>
      <c r="AV2369" s="493" t="n">
        <v>5356.8</v>
      </c>
      <c r="AW2369" s="493" t="n">
        <v>1918.8</v>
      </c>
      <c r="AX2369" s="493" t="n">
        <v>2760</v>
      </c>
      <c r="AY2369" s="493" t="n">
        <v>2160</v>
      </c>
      <c r="AZ2369" s="493" t="n">
        <v>2400</v>
      </c>
      <c r="BA2369" s="493" t="n">
        <v>1680</v>
      </c>
      <c r="BB2369" s="493" t="n">
        <v>1205.4</v>
      </c>
      <c r="BC2369" s="493" t="n">
        <v>1804.5</v>
      </c>
      <c r="BD2369" s="493" t="n">
        <v>1960</v>
      </c>
      <c r="BE2369" s="493" t="n">
        <v>1742.79</v>
      </c>
      <c r="BF2369" s="493" t="n">
        <v>2574.3</v>
      </c>
      <c r="BG2369" s="493" t="n">
        <v>1680</v>
      </c>
      <c r="BH2369" s="493" t="n">
        <v>725.4</v>
      </c>
      <c r="BI2369" s="493" t="n">
        <v>721.8</v>
      </c>
      <c r="BJ2369" s="493" t="n">
        <v>0</v>
      </c>
      <c r="BK2369" s="493" t="n">
        <v>0</v>
      </c>
      <c r="BL2369" s="493" t="n">
        <v>0</v>
      </c>
      <c r="BM2369" s="493" t="n">
        <v>0</v>
      </c>
      <c r="BN2369" s="493" t="n">
        <v>0</v>
      </c>
      <c r="BO2369" s="493" t="n">
        <v>0</v>
      </c>
      <c r="BP2369" s="493" t="n">
        <v>0</v>
      </c>
      <c r="BQ2369" s="493" t="n">
        <v>0</v>
      </c>
      <c r="BR2369" s="493" t="n">
        <v>0</v>
      </c>
      <c r="BS2369" s="493" t="n">
        <v>0</v>
      </c>
      <c r="BT2369" s="493" t="n">
        <v>0</v>
      </c>
      <c r="BU2369" s="493" t="n">
        <v>0</v>
      </c>
      <c r="BV2369" s="493" t="n">
        <v>0</v>
      </c>
      <c r="BW2369" s="493" t="n">
        <v>0</v>
      </c>
    </row>
    <row r="2370">
      <c r="A2370" t="inlineStr">
        <is>
          <t>[C9D1] Angiotensin-II 길항제, 고혈압제 (C2) 혹은 이뇨제 복합제제</t>
        </is>
      </c>
      <c r="B2370" t="inlineStr">
        <is>
          <t>알보젠코리아</t>
        </is>
      </c>
      <c r="C2370" t="inlineStr">
        <is>
          <t>미카탄 플러스</t>
        </is>
      </c>
      <c r="D2370" t="inlineStr">
        <is>
          <t>알보젠코리아</t>
        </is>
      </c>
      <c r="E2370" t="inlineStr">
        <is>
          <t>hydrochlorothiazide,  telmisartan</t>
        </is>
      </c>
      <c r="F2370" t="inlineStr">
        <is>
          <t>의원</t>
        </is>
      </c>
      <c r="G2370" t="inlineStr">
        <is>
          <t>Generic</t>
        </is>
      </c>
      <c r="H2370" s="493" t="n">
        <v>14679.59</v>
      </c>
      <c r="I2370" s="493" t="n">
        <v>13441</v>
      </c>
      <c r="J2370" s="493" t="n">
        <v>17432.24</v>
      </c>
      <c r="K2370" s="493" t="n">
        <v>16112.02</v>
      </c>
      <c r="L2370" s="493" t="n">
        <v>15905.48</v>
      </c>
      <c r="M2370" s="493" t="n">
        <v>13849.53</v>
      </c>
      <c r="N2370" s="493" t="n">
        <v>17163.56</v>
      </c>
      <c r="O2370" s="493" t="n">
        <v>16440.48</v>
      </c>
      <c r="P2370" s="493" t="n">
        <v>15842.47</v>
      </c>
      <c r="Q2370" s="493" t="n">
        <v>12175.9</v>
      </c>
      <c r="R2370" s="493" t="n">
        <v>16756.68</v>
      </c>
      <c r="S2370" s="493" t="n">
        <v>20573.67</v>
      </c>
      <c r="T2370" s="493" t="n">
        <v>19933.42</v>
      </c>
      <c r="U2370" s="493" t="n">
        <v>19037.84</v>
      </c>
      <c r="V2370" s="493" t="n">
        <v>22251.84</v>
      </c>
      <c r="W2370" s="493" t="n">
        <v>19270.96</v>
      </c>
      <c r="X2370" s="493" t="n">
        <v>22337.69</v>
      </c>
      <c r="Y2370" s="493" t="n">
        <v>18226.44</v>
      </c>
      <c r="Z2370" s="493" t="n">
        <v>19097.52</v>
      </c>
      <c r="AA2370" s="493" t="n">
        <v>19933.2</v>
      </c>
      <c r="AB2370" s="493" t="n">
        <v>15021.76</v>
      </c>
      <c r="AC2370" s="493" t="n">
        <v>15667.62</v>
      </c>
      <c r="AD2370" s="493" t="n">
        <v>15927.72</v>
      </c>
      <c r="AE2370" s="493" t="n">
        <v>21310.44</v>
      </c>
      <c r="AF2370" s="493" t="n">
        <v>15655.1</v>
      </c>
      <c r="AG2370" s="493" t="n">
        <v>14903.6</v>
      </c>
      <c r="AH2370" s="493" t="n">
        <v>16939.6</v>
      </c>
      <c r="AI2370" s="493" t="n">
        <v>15579.4</v>
      </c>
      <c r="AJ2370" s="493" t="n">
        <v>15427.6</v>
      </c>
      <c r="AK2370" s="493" t="n">
        <v>17614.3</v>
      </c>
      <c r="AL2370" s="493" t="n">
        <v>16759.65</v>
      </c>
      <c r="AM2370" s="493" t="n">
        <v>15779.32</v>
      </c>
      <c r="AN2370" s="493" t="n">
        <v>13233.6</v>
      </c>
      <c r="AO2370" s="493" t="n">
        <v>15017.4</v>
      </c>
      <c r="AP2370" s="493" t="n">
        <v>13843.1</v>
      </c>
      <c r="AQ2370" s="493" t="n">
        <v>17637.05</v>
      </c>
      <c r="AR2370" s="493" t="n">
        <v>14489.45</v>
      </c>
      <c r="AS2370" s="493" t="n">
        <v>16133.65</v>
      </c>
      <c r="AT2370" s="493" t="n">
        <v>13702.92</v>
      </c>
      <c r="AU2370" s="493" t="n">
        <v>14026.9</v>
      </c>
      <c r="AV2370" s="493" t="n">
        <v>15359.55</v>
      </c>
      <c r="AW2370" s="493" t="n">
        <v>10697.4</v>
      </c>
      <c r="AX2370" s="493" t="n">
        <v>7303.5</v>
      </c>
      <c r="AY2370" s="493" t="n">
        <v>6732</v>
      </c>
      <c r="AZ2370" s="493" t="n">
        <v>4973.7</v>
      </c>
      <c r="BA2370" s="493" t="n">
        <v>2416.2</v>
      </c>
      <c r="BB2370" s="493" t="n">
        <v>1959.3</v>
      </c>
      <c r="BC2370" s="493" t="n">
        <v>2401.3</v>
      </c>
      <c r="BD2370" s="493" t="n">
        <v>2561.62</v>
      </c>
      <c r="BE2370" s="493" t="n">
        <v>1794</v>
      </c>
      <c r="BF2370" s="493" t="n">
        <v>1506.6</v>
      </c>
      <c r="BG2370" s="493" t="n">
        <v>2213.64</v>
      </c>
      <c r="BH2370" s="493" t="n">
        <v>1989.6</v>
      </c>
      <c r="BI2370" s="493" t="n">
        <v>1609.8</v>
      </c>
      <c r="BJ2370" s="493" t="n">
        <v>1480.5</v>
      </c>
      <c r="BK2370" s="493" t="n">
        <v>1866.6</v>
      </c>
      <c r="BL2370" s="493" t="n">
        <v>0</v>
      </c>
      <c r="BM2370" s="493" t="n">
        <v>0</v>
      </c>
      <c r="BN2370" s="493" t="n">
        <v>0</v>
      </c>
      <c r="BO2370" s="493" t="n">
        <v>0</v>
      </c>
      <c r="BP2370" s="493" t="n">
        <v>0</v>
      </c>
      <c r="BQ2370" s="493" t="n">
        <v>0</v>
      </c>
      <c r="BR2370" s="493" t="n">
        <v>0</v>
      </c>
      <c r="BS2370" s="493" t="n">
        <v>0</v>
      </c>
      <c r="BT2370" s="493" t="n">
        <v>0</v>
      </c>
      <c r="BU2370" s="493" t="n">
        <v>0</v>
      </c>
      <c r="BV2370" s="493" t="n">
        <v>0</v>
      </c>
      <c r="BW2370" s="493" t="n">
        <v>0</v>
      </c>
    </row>
    <row r="2371">
      <c r="A2371" t="inlineStr">
        <is>
          <t>[C9D1] Angiotensin-II 길항제, 고혈압제 (C2) 혹은 이뇨제 복합제제</t>
        </is>
      </c>
      <c r="B2371" t="inlineStr">
        <is>
          <t>알보젠코리아</t>
        </is>
      </c>
      <c r="C2371" t="inlineStr">
        <is>
          <t>미카탄 플러스</t>
        </is>
      </c>
      <c r="D2371" t="inlineStr">
        <is>
          <t>알보젠코리아</t>
        </is>
      </c>
      <c r="E2371" t="inlineStr">
        <is>
          <t>hydrochlorothiazide,  telmisartan</t>
        </is>
      </c>
      <c r="F2371" t="inlineStr">
        <is>
          <t>보건소</t>
        </is>
      </c>
      <c r="G2371" t="inlineStr">
        <is>
          <t>Generic</t>
        </is>
      </c>
      <c r="H2371" s="493" t="n">
        <v>2440.2</v>
      </c>
      <c r="I2371" s="493" t="n">
        <v>94.5</v>
      </c>
      <c r="J2371" s="493" t="n">
        <v>799.8</v>
      </c>
      <c r="K2371" s="493" t="n">
        <v>315.9</v>
      </c>
      <c r="L2371" s="493" t="n">
        <v>1040.4</v>
      </c>
      <c r="M2371" s="493" t="n">
        <v>573.9</v>
      </c>
      <c r="N2371" s="493" t="n">
        <v>1034.4</v>
      </c>
      <c r="O2371" s="493" t="n">
        <v>267.3</v>
      </c>
      <c r="P2371" s="493" t="n">
        <v>782.1</v>
      </c>
      <c r="Q2371" s="493" t="n">
        <v>798.3</v>
      </c>
      <c r="R2371" s="493" t="n">
        <v>604.8</v>
      </c>
      <c r="S2371" s="493" t="n">
        <v>444</v>
      </c>
      <c r="T2371" s="493" t="n">
        <v>486.9</v>
      </c>
      <c r="U2371" s="493" t="n">
        <v>977.7</v>
      </c>
      <c r="V2371" s="493" t="n">
        <v>0</v>
      </c>
      <c r="W2371" s="493" t="n">
        <v>676.2</v>
      </c>
      <c r="X2371" s="493" t="n">
        <v>279.6</v>
      </c>
      <c r="Y2371" s="493" t="n">
        <v>190.5</v>
      </c>
      <c r="Z2371" s="493" t="n">
        <v>973.2</v>
      </c>
      <c r="AA2371" s="493" t="n">
        <v>147.6</v>
      </c>
      <c r="AB2371" s="493" t="n">
        <v>258</v>
      </c>
      <c r="AC2371" s="493" t="n">
        <v>864.3</v>
      </c>
      <c r="AD2371" s="493" t="n">
        <v>158.4</v>
      </c>
      <c r="AE2371" s="493" t="n">
        <v>344.4</v>
      </c>
      <c r="AF2371" s="493" t="n">
        <v>334.5</v>
      </c>
      <c r="AG2371" s="493" t="n">
        <v>297.6</v>
      </c>
      <c r="AH2371" s="493" t="n">
        <v>342</v>
      </c>
      <c r="AI2371" s="493" t="n">
        <v>487.2</v>
      </c>
      <c r="AJ2371" s="493" t="n">
        <v>151.2</v>
      </c>
      <c r="AK2371" s="493" t="n">
        <v>338.4</v>
      </c>
      <c r="AL2371" s="493" t="n">
        <v>607.2</v>
      </c>
      <c r="AM2371" s="493" t="n">
        <v>302.4</v>
      </c>
      <c r="AN2371" s="493" t="n">
        <v>352.8</v>
      </c>
      <c r="AO2371" s="493" t="n">
        <v>646.8</v>
      </c>
      <c r="AP2371" s="493" t="n">
        <v>261.6</v>
      </c>
      <c r="AQ2371" s="493" t="n">
        <v>621.15</v>
      </c>
      <c r="AR2371" s="493" t="n">
        <v>698.4</v>
      </c>
      <c r="AS2371" s="493" t="n">
        <v>0</v>
      </c>
      <c r="AT2371" s="493" t="n">
        <v>292.5</v>
      </c>
      <c r="AU2371" s="493" t="n">
        <v>0</v>
      </c>
      <c r="AV2371" s="493" t="n">
        <v>181.2</v>
      </c>
      <c r="AW2371" s="493" t="n">
        <v>0</v>
      </c>
      <c r="AX2371" s="493" t="n">
        <v>556.5</v>
      </c>
      <c r="AY2371" s="493" t="n">
        <v>0</v>
      </c>
      <c r="AZ2371" s="493" t="n">
        <v>223.2</v>
      </c>
      <c r="BA2371" s="493" t="n">
        <v>397.8</v>
      </c>
      <c r="BB2371" s="493" t="n">
        <v>0</v>
      </c>
      <c r="BC2371" s="493" t="n">
        <v>241.2</v>
      </c>
      <c r="BD2371" s="493" t="n">
        <v>766.8</v>
      </c>
      <c r="BE2371" s="493" t="n">
        <v>0</v>
      </c>
      <c r="BF2371" s="493" t="n">
        <v>0</v>
      </c>
      <c r="BG2371" s="493" t="n">
        <v>514.8</v>
      </c>
      <c r="BH2371" s="493" t="n">
        <v>0</v>
      </c>
      <c r="BI2371" s="493" t="n">
        <v>0</v>
      </c>
      <c r="BJ2371" s="493" t="n">
        <v>523.8</v>
      </c>
      <c r="BK2371" s="493" t="n">
        <v>0</v>
      </c>
      <c r="BL2371" s="493" t="n">
        <v>0</v>
      </c>
      <c r="BM2371" s="493" t="n">
        <v>0</v>
      </c>
      <c r="BN2371" s="493" t="n">
        <v>0</v>
      </c>
      <c r="BO2371" s="493" t="n">
        <v>0</v>
      </c>
      <c r="BP2371" s="493" t="n">
        <v>0</v>
      </c>
      <c r="BQ2371" s="493" t="n">
        <v>0</v>
      </c>
      <c r="BR2371" s="493" t="n">
        <v>0</v>
      </c>
      <c r="BS2371" s="493" t="n">
        <v>0</v>
      </c>
      <c r="BT2371" s="493" t="n">
        <v>0</v>
      </c>
      <c r="BU2371" s="493" t="n">
        <v>0</v>
      </c>
      <c r="BV2371" s="493" t="n">
        <v>0</v>
      </c>
      <c r="BW2371" s="493" t="n">
        <v>0</v>
      </c>
    </row>
    <row r="2372">
      <c r="A2372" t="inlineStr">
        <is>
          <t>[C9D1] Angiotensin-II 길항제, 고혈압제 (C2) 혹은 이뇨제 복합제제</t>
        </is>
      </c>
      <c r="B2372" t="inlineStr">
        <is>
          <t>알보젠코리아</t>
        </is>
      </c>
      <c r="C2372" t="inlineStr">
        <is>
          <t>아제르탄 플러스 에프</t>
        </is>
      </c>
      <c r="D2372" t="inlineStr">
        <is>
          <t>알보젠코리아</t>
        </is>
      </c>
      <c r="E2372" t="inlineStr">
        <is>
          <t>hydrochlorothiazide,  losartan potassium</t>
        </is>
      </c>
      <c r="F2372" t="inlineStr">
        <is>
          <t>의원</t>
        </is>
      </c>
      <c r="G2372" t="inlineStr">
        <is>
          <t>Generic</t>
        </is>
      </c>
      <c r="H2372" s="493" t="n">
        <v>4134.3</v>
      </c>
      <c r="I2372" s="493" t="n">
        <v>5285.46</v>
      </c>
      <c r="J2372" s="493" t="n">
        <v>4459.7</v>
      </c>
      <c r="K2372" s="493" t="n">
        <v>3326.7</v>
      </c>
      <c r="L2372" s="493" t="n">
        <v>2315.55</v>
      </c>
      <c r="M2372" s="493" t="n">
        <v>2340.6</v>
      </c>
      <c r="N2372" s="493" t="n">
        <v>2060.7</v>
      </c>
      <c r="O2372" s="493" t="n">
        <v>3357.3</v>
      </c>
      <c r="P2372" s="493" t="n">
        <v>0</v>
      </c>
      <c r="Q2372" s="493" t="n">
        <v>3326.4</v>
      </c>
      <c r="R2372" s="493" t="n">
        <v>0</v>
      </c>
      <c r="S2372" s="493" t="n">
        <v>0</v>
      </c>
      <c r="T2372" s="493" t="n">
        <v>0</v>
      </c>
      <c r="U2372" s="493" t="n">
        <v>0</v>
      </c>
      <c r="V2372" s="493" t="n">
        <v>0</v>
      </c>
      <c r="W2372" s="493" t="n">
        <v>0</v>
      </c>
      <c r="X2372" s="493" t="n">
        <v>0</v>
      </c>
      <c r="Y2372" s="493" t="n">
        <v>0</v>
      </c>
      <c r="Z2372" s="493" t="n">
        <v>0</v>
      </c>
      <c r="AA2372" s="493" t="n">
        <v>0</v>
      </c>
      <c r="AB2372" s="493" t="n">
        <v>0</v>
      </c>
      <c r="AC2372" s="493" t="n">
        <v>0</v>
      </c>
      <c r="AD2372" s="493" t="n">
        <v>0</v>
      </c>
      <c r="AE2372" s="493" t="n">
        <v>0</v>
      </c>
      <c r="AF2372" s="493" t="n">
        <v>0</v>
      </c>
      <c r="AG2372" s="493" t="n">
        <v>0</v>
      </c>
      <c r="AH2372" s="493" t="n">
        <v>0</v>
      </c>
      <c r="AI2372" s="493" t="n">
        <v>0</v>
      </c>
      <c r="AJ2372" s="493" t="n">
        <v>0</v>
      </c>
      <c r="AK2372" s="493" t="n">
        <v>0</v>
      </c>
      <c r="AL2372" s="493" t="n">
        <v>0</v>
      </c>
      <c r="AM2372" s="493" t="n">
        <v>0</v>
      </c>
      <c r="AN2372" s="493" t="n">
        <v>0</v>
      </c>
      <c r="AO2372" s="493" t="n">
        <v>0</v>
      </c>
      <c r="AP2372" s="493" t="n">
        <v>0</v>
      </c>
      <c r="AQ2372" s="493" t="n">
        <v>0</v>
      </c>
      <c r="AR2372" s="493" t="n">
        <v>0</v>
      </c>
      <c r="AS2372" s="493" t="n">
        <v>0</v>
      </c>
      <c r="AT2372" s="493" t="n">
        <v>0</v>
      </c>
      <c r="AU2372" s="493" t="n">
        <v>0</v>
      </c>
      <c r="AV2372" s="493" t="n">
        <v>0</v>
      </c>
      <c r="AW2372" s="493" t="n">
        <v>0</v>
      </c>
      <c r="AX2372" s="493" t="n">
        <v>0</v>
      </c>
      <c r="AY2372" s="493" t="n">
        <v>0</v>
      </c>
      <c r="AZ2372" s="493" t="n">
        <v>0</v>
      </c>
      <c r="BA2372" s="493" t="n">
        <v>0</v>
      </c>
      <c r="BB2372" s="493" t="n">
        <v>0</v>
      </c>
      <c r="BC2372" s="493" t="n">
        <v>0</v>
      </c>
      <c r="BD2372" s="493" t="n">
        <v>0</v>
      </c>
      <c r="BE2372" s="493" t="n">
        <v>0</v>
      </c>
      <c r="BF2372" s="493" t="n">
        <v>0</v>
      </c>
      <c r="BG2372" s="493" t="n">
        <v>0</v>
      </c>
      <c r="BH2372" s="493" t="n">
        <v>0</v>
      </c>
      <c r="BI2372" s="493" t="n">
        <v>0</v>
      </c>
      <c r="BJ2372" s="493" t="n">
        <v>0</v>
      </c>
      <c r="BK2372" s="493" t="n">
        <v>0</v>
      </c>
      <c r="BL2372" s="493" t="n">
        <v>0</v>
      </c>
      <c r="BM2372" s="493" t="n">
        <v>0</v>
      </c>
      <c r="BN2372" s="493" t="n">
        <v>0</v>
      </c>
      <c r="BO2372" s="493" t="n">
        <v>0</v>
      </c>
      <c r="BP2372" s="493" t="n">
        <v>0</v>
      </c>
      <c r="BQ2372" s="493" t="n">
        <v>0</v>
      </c>
      <c r="BR2372" s="493" t="n">
        <v>0</v>
      </c>
      <c r="BS2372" s="493" t="n">
        <v>0</v>
      </c>
      <c r="BT2372" s="493" t="n">
        <v>0</v>
      </c>
      <c r="BU2372" s="493" t="n">
        <v>0</v>
      </c>
      <c r="BV2372" s="493" t="n">
        <v>0</v>
      </c>
      <c r="BW2372" s="493" t="n">
        <v>0</v>
      </c>
    </row>
    <row r="2373">
      <c r="A2373" t="inlineStr">
        <is>
          <t>[C9D1] Angiotensin-II 길항제, 고혈압제 (C2) 혹은 이뇨제 복합제제</t>
        </is>
      </c>
      <c r="B2373" t="inlineStr">
        <is>
          <t>에스피씨</t>
        </is>
      </c>
      <c r="C2373" t="inlineStr">
        <is>
          <t>로잘핀 플러스</t>
        </is>
      </c>
      <c r="D2373" t="inlineStr">
        <is>
          <t>에스피씨</t>
        </is>
      </c>
      <c r="E2373" t="inlineStr">
        <is>
          <t>hydrochlorothiazide,  losartan potassium</t>
        </is>
      </c>
      <c r="F2373" t="inlineStr">
        <is>
          <t>종합병원</t>
        </is>
      </c>
      <c r="G2373" t="inlineStr">
        <is>
          <t>Generic</t>
        </is>
      </c>
      <c r="H2373" s="493" t="n">
        <v>2128.61</v>
      </c>
      <c r="I2373" s="493" t="n">
        <v>0</v>
      </c>
      <c r="J2373" s="493" t="n">
        <v>2957.15</v>
      </c>
      <c r="K2373" s="493" t="n">
        <v>1521.76</v>
      </c>
      <c r="L2373" s="493" t="n">
        <v>256</v>
      </c>
      <c r="M2373" s="493" t="n">
        <v>1448</v>
      </c>
      <c r="N2373" s="493" t="n">
        <v>1028.8</v>
      </c>
      <c r="O2373" s="493" t="n">
        <v>0</v>
      </c>
      <c r="P2373" s="493" t="n">
        <v>1243.2</v>
      </c>
      <c r="Q2373" s="493" t="n">
        <v>1500.55</v>
      </c>
      <c r="R2373" s="493" t="n">
        <v>936.95</v>
      </c>
      <c r="S2373" s="493" t="n">
        <v>484</v>
      </c>
      <c r="T2373" s="493" t="n">
        <v>0</v>
      </c>
      <c r="U2373" s="493" t="n">
        <v>0</v>
      </c>
      <c r="V2373" s="493" t="n">
        <v>0</v>
      </c>
      <c r="W2373" s="493" t="n">
        <v>0</v>
      </c>
      <c r="X2373" s="493" t="n">
        <v>0</v>
      </c>
      <c r="Y2373" s="493" t="n">
        <v>0</v>
      </c>
      <c r="Z2373" s="493" t="n">
        <v>0</v>
      </c>
      <c r="AA2373" s="493" t="n">
        <v>0</v>
      </c>
      <c r="AB2373" s="493" t="n">
        <v>0</v>
      </c>
      <c r="AC2373" s="493" t="n">
        <v>0</v>
      </c>
      <c r="AD2373" s="493" t="n">
        <v>0</v>
      </c>
      <c r="AE2373" s="493" t="n">
        <v>0</v>
      </c>
      <c r="AF2373" s="493" t="n">
        <v>0</v>
      </c>
      <c r="AG2373" s="493" t="n">
        <v>0</v>
      </c>
      <c r="AH2373" s="493" t="n">
        <v>0</v>
      </c>
      <c r="AI2373" s="493" t="n">
        <v>0</v>
      </c>
      <c r="AJ2373" s="493" t="n">
        <v>0</v>
      </c>
      <c r="AK2373" s="493" t="n">
        <v>0</v>
      </c>
      <c r="AL2373" s="493" t="n">
        <v>0</v>
      </c>
      <c r="AM2373" s="493" t="n">
        <v>0</v>
      </c>
      <c r="AN2373" s="493" t="n">
        <v>0</v>
      </c>
      <c r="AO2373" s="493" t="n">
        <v>0</v>
      </c>
      <c r="AP2373" s="493" t="n">
        <v>0</v>
      </c>
      <c r="AQ2373" s="493" t="n">
        <v>0</v>
      </c>
      <c r="AR2373" s="493" t="n">
        <v>0</v>
      </c>
      <c r="AS2373" s="493" t="n">
        <v>0</v>
      </c>
      <c r="AT2373" s="493" t="n">
        <v>0</v>
      </c>
      <c r="AU2373" s="493" t="n">
        <v>0</v>
      </c>
      <c r="AV2373" s="493" t="n">
        <v>0</v>
      </c>
      <c r="AW2373" s="493" t="n">
        <v>0</v>
      </c>
      <c r="AX2373" s="493" t="n">
        <v>0</v>
      </c>
      <c r="AY2373" s="493" t="n">
        <v>0</v>
      </c>
      <c r="AZ2373" s="493" t="n">
        <v>0</v>
      </c>
      <c r="BA2373" s="493" t="n">
        <v>0</v>
      </c>
      <c r="BB2373" s="493" t="n">
        <v>0</v>
      </c>
      <c r="BC2373" s="493" t="n">
        <v>0</v>
      </c>
      <c r="BD2373" s="493" t="n">
        <v>0</v>
      </c>
      <c r="BE2373" s="493" t="n">
        <v>0</v>
      </c>
      <c r="BF2373" s="493" t="n">
        <v>0</v>
      </c>
      <c r="BG2373" s="493" t="n">
        <v>0</v>
      </c>
      <c r="BH2373" s="493" t="n">
        <v>0</v>
      </c>
      <c r="BI2373" s="493" t="n">
        <v>0</v>
      </c>
      <c r="BJ2373" s="493" t="n">
        <v>0</v>
      </c>
      <c r="BK2373" s="493" t="n">
        <v>0</v>
      </c>
      <c r="BL2373" s="493" t="n">
        <v>0</v>
      </c>
      <c r="BM2373" s="493" t="n">
        <v>0</v>
      </c>
      <c r="BN2373" s="493" t="n">
        <v>0</v>
      </c>
      <c r="BO2373" s="493" t="n">
        <v>0</v>
      </c>
      <c r="BP2373" s="493" t="n">
        <v>0</v>
      </c>
      <c r="BQ2373" s="493" t="n">
        <v>0</v>
      </c>
      <c r="BR2373" s="493" t="n">
        <v>0</v>
      </c>
      <c r="BS2373" s="493" t="n">
        <v>0</v>
      </c>
      <c r="BT2373" s="493" t="n">
        <v>0</v>
      </c>
      <c r="BU2373" s="493" t="n">
        <v>0</v>
      </c>
      <c r="BV2373" s="493" t="n">
        <v>0</v>
      </c>
      <c r="BW2373" s="493" t="n">
        <v>0</v>
      </c>
    </row>
    <row r="2374">
      <c r="A2374" t="inlineStr">
        <is>
          <t>[C9D1] Angiotensin-II 길항제, 고혈압제 (C2) 혹은 이뇨제 복합제제</t>
        </is>
      </c>
      <c r="B2374" t="inlineStr">
        <is>
          <t>에스피씨</t>
        </is>
      </c>
      <c r="C2374" t="inlineStr">
        <is>
          <t>로잘핀 플러스</t>
        </is>
      </c>
      <c r="D2374" t="inlineStr">
        <is>
          <t>에스피씨</t>
        </is>
      </c>
      <c r="E2374" t="inlineStr">
        <is>
          <t>hydrochlorothiazide,  losartan potassium</t>
        </is>
      </c>
      <c r="F2374" t="inlineStr">
        <is>
          <t>병원</t>
        </is>
      </c>
      <c r="G2374" t="inlineStr">
        <is>
          <t>Generic</t>
        </is>
      </c>
      <c r="H2374" s="493" t="n">
        <v>605.1</v>
      </c>
      <c r="I2374" s="493" t="n">
        <v>1091.1</v>
      </c>
      <c r="J2374" s="493" t="n">
        <v>908.7</v>
      </c>
      <c r="K2374" s="493" t="n">
        <v>2600.65</v>
      </c>
      <c r="L2374" s="493" t="n">
        <v>2561.28</v>
      </c>
      <c r="M2374" s="493" t="n">
        <v>3143.53</v>
      </c>
      <c r="N2374" s="493" t="n">
        <v>5380.88</v>
      </c>
      <c r="O2374" s="493" t="n">
        <v>3758.13</v>
      </c>
      <c r="P2374" s="493" t="n">
        <v>3436.37</v>
      </c>
      <c r="Q2374" s="493" t="n">
        <v>4185.59</v>
      </c>
      <c r="R2374" s="493" t="n">
        <v>3205.24</v>
      </c>
      <c r="S2374" s="493" t="n">
        <v>1113.84</v>
      </c>
      <c r="T2374" s="493" t="n">
        <v>0</v>
      </c>
      <c r="U2374" s="493" t="n">
        <v>0</v>
      </c>
      <c r="V2374" s="493" t="n">
        <v>0</v>
      </c>
      <c r="W2374" s="493" t="n">
        <v>0</v>
      </c>
      <c r="X2374" s="493" t="n">
        <v>0</v>
      </c>
      <c r="Y2374" s="493" t="n">
        <v>2407.41</v>
      </c>
      <c r="Z2374" s="493" t="n">
        <v>2965.4</v>
      </c>
      <c r="AA2374" s="493" t="n">
        <v>4716.65</v>
      </c>
      <c r="AB2374" s="493" t="n">
        <v>1871.1</v>
      </c>
      <c r="AC2374" s="493" t="n">
        <v>3034.14</v>
      </c>
      <c r="AD2374" s="493" t="n">
        <v>6199.29</v>
      </c>
      <c r="AE2374" s="493" t="n">
        <v>4670.02</v>
      </c>
      <c r="AF2374" s="493" t="n">
        <v>2342.98</v>
      </c>
      <c r="AG2374" s="493" t="n">
        <v>3378.75</v>
      </c>
      <c r="AH2374" s="493" t="n">
        <v>2933.56</v>
      </c>
      <c r="AI2374" s="493" t="n">
        <v>2172</v>
      </c>
      <c r="AJ2374" s="493" t="n">
        <v>2853.3</v>
      </c>
      <c r="AK2374" s="493" t="n">
        <v>4206.64</v>
      </c>
      <c r="AL2374" s="493" t="n">
        <v>2109.3</v>
      </c>
      <c r="AM2374" s="493" t="n">
        <v>3994.4</v>
      </c>
      <c r="AN2374" s="493" t="n">
        <v>2656.38</v>
      </c>
      <c r="AO2374" s="493" t="n">
        <v>3166.84</v>
      </c>
      <c r="AP2374" s="493" t="n">
        <v>3604.49</v>
      </c>
      <c r="AQ2374" s="493" t="n">
        <v>4855.11</v>
      </c>
      <c r="AR2374" s="493" t="n">
        <v>2657.09</v>
      </c>
      <c r="AS2374" s="493" t="n">
        <v>4150.4</v>
      </c>
      <c r="AT2374" s="493" t="n">
        <v>1904.71</v>
      </c>
      <c r="AU2374" s="493" t="n">
        <v>4749.52</v>
      </c>
      <c r="AV2374" s="493" t="n">
        <v>2532.39</v>
      </c>
      <c r="AW2374" s="493" t="n">
        <v>4125.39</v>
      </c>
      <c r="AX2374" s="493" t="n">
        <v>2019.23</v>
      </c>
      <c r="AY2374" s="493" t="n">
        <v>5352.87</v>
      </c>
      <c r="AZ2374" s="493" t="n">
        <v>2558.5</v>
      </c>
      <c r="BA2374" s="493" t="n">
        <v>997.4299999999999</v>
      </c>
      <c r="BB2374" s="493" t="n">
        <v>0</v>
      </c>
      <c r="BC2374" s="493" t="n">
        <v>0</v>
      </c>
      <c r="BD2374" s="493" t="n">
        <v>0</v>
      </c>
      <c r="BE2374" s="493" t="n">
        <v>0</v>
      </c>
      <c r="BF2374" s="493" t="n">
        <v>0</v>
      </c>
      <c r="BG2374" s="493" t="n">
        <v>0</v>
      </c>
      <c r="BH2374" s="493" t="n">
        <v>0</v>
      </c>
      <c r="BI2374" s="493" t="n">
        <v>0</v>
      </c>
      <c r="BJ2374" s="493" t="n">
        <v>0</v>
      </c>
      <c r="BK2374" s="493" t="n">
        <v>0</v>
      </c>
      <c r="BL2374" s="493" t="n">
        <v>0</v>
      </c>
      <c r="BM2374" s="493" t="n">
        <v>0</v>
      </c>
      <c r="BN2374" s="493" t="n">
        <v>0</v>
      </c>
      <c r="BO2374" s="493" t="n">
        <v>0</v>
      </c>
      <c r="BP2374" s="493" t="n">
        <v>0</v>
      </c>
      <c r="BQ2374" s="493" t="n">
        <v>0</v>
      </c>
      <c r="BR2374" s="493" t="n">
        <v>0</v>
      </c>
      <c r="BS2374" s="493" t="n">
        <v>0</v>
      </c>
      <c r="BT2374" s="493" t="n">
        <v>0</v>
      </c>
      <c r="BU2374" s="493" t="n">
        <v>0</v>
      </c>
      <c r="BV2374" s="493" t="n">
        <v>0</v>
      </c>
      <c r="BW2374" s="493" t="n">
        <v>0</v>
      </c>
    </row>
    <row r="2375">
      <c r="A2375" t="inlineStr">
        <is>
          <t>[C9D1] Angiotensin-II 길항제, 고혈압제 (C2) 혹은 이뇨제 복합제제</t>
        </is>
      </c>
      <c r="B2375" t="inlineStr">
        <is>
          <t>에스피씨</t>
        </is>
      </c>
      <c r="C2375" t="inlineStr">
        <is>
          <t>로잘핀 플러스</t>
        </is>
      </c>
      <c r="D2375" t="inlineStr">
        <is>
          <t>에스피씨</t>
        </is>
      </c>
      <c r="E2375" t="inlineStr">
        <is>
          <t>hydrochlorothiazide,  losartan potassium</t>
        </is>
      </c>
      <c r="F2375" t="inlineStr">
        <is>
          <t>의원</t>
        </is>
      </c>
      <c r="G2375" t="inlineStr">
        <is>
          <t>Generic</t>
        </is>
      </c>
      <c r="H2375" s="493" t="n">
        <v>1496.4</v>
      </c>
      <c r="I2375" s="493" t="n">
        <v>2232.6</v>
      </c>
      <c r="J2375" s="493" t="n">
        <v>674.4</v>
      </c>
      <c r="K2375" s="493" t="n">
        <v>1431.17</v>
      </c>
      <c r="L2375" s="493" t="n">
        <v>1005.6</v>
      </c>
      <c r="M2375" s="493" t="n">
        <v>858.3</v>
      </c>
      <c r="N2375" s="493" t="n">
        <v>847.2</v>
      </c>
      <c r="O2375" s="493" t="n">
        <v>2130</v>
      </c>
      <c r="P2375" s="493" t="n">
        <v>1013.4</v>
      </c>
      <c r="Q2375" s="493" t="n">
        <v>810</v>
      </c>
      <c r="R2375" s="493" t="n">
        <v>806.4</v>
      </c>
      <c r="S2375" s="493" t="n">
        <v>281.4</v>
      </c>
      <c r="T2375" s="493" t="n">
        <v>0</v>
      </c>
      <c r="U2375" s="493" t="n">
        <v>0</v>
      </c>
      <c r="V2375" s="493" t="n">
        <v>0</v>
      </c>
      <c r="W2375" s="493" t="n">
        <v>0</v>
      </c>
      <c r="X2375" s="493" t="n">
        <v>0</v>
      </c>
      <c r="Y2375" s="493" t="n">
        <v>0</v>
      </c>
      <c r="Z2375" s="493" t="n">
        <v>80.7</v>
      </c>
      <c r="AA2375" s="493" t="n">
        <v>80.09999999999999</v>
      </c>
      <c r="AB2375" s="493" t="n">
        <v>78.90000000000001</v>
      </c>
      <c r="AC2375" s="493" t="n">
        <v>0</v>
      </c>
      <c r="AD2375" s="493" t="n">
        <v>0</v>
      </c>
      <c r="AE2375" s="493" t="n">
        <v>0</v>
      </c>
      <c r="AF2375" s="493" t="n">
        <v>0</v>
      </c>
      <c r="AG2375" s="493" t="n">
        <v>0</v>
      </c>
      <c r="AH2375" s="493" t="n">
        <v>0</v>
      </c>
      <c r="AI2375" s="493" t="n">
        <v>0</v>
      </c>
      <c r="AJ2375" s="493" t="n">
        <v>0</v>
      </c>
      <c r="AK2375" s="493" t="n">
        <v>0</v>
      </c>
      <c r="AL2375" s="493" t="n">
        <v>120</v>
      </c>
      <c r="AM2375" s="493" t="n">
        <v>0</v>
      </c>
      <c r="AN2375" s="493" t="n">
        <v>107.4</v>
      </c>
      <c r="AO2375" s="493" t="n">
        <v>113.7</v>
      </c>
      <c r="AP2375" s="493" t="n">
        <v>230.4</v>
      </c>
      <c r="AQ2375" s="493" t="n">
        <v>117.6</v>
      </c>
      <c r="AR2375" s="493" t="n">
        <v>116.7</v>
      </c>
      <c r="AS2375" s="493" t="n">
        <v>469.8</v>
      </c>
      <c r="AT2375" s="493" t="n">
        <v>0</v>
      </c>
      <c r="AU2375" s="493" t="n">
        <v>480</v>
      </c>
      <c r="AV2375" s="493" t="n">
        <v>0</v>
      </c>
      <c r="AW2375" s="493" t="n">
        <v>240</v>
      </c>
      <c r="AX2375" s="493" t="n">
        <v>0</v>
      </c>
      <c r="AY2375" s="493" t="n">
        <v>237</v>
      </c>
      <c r="AZ2375" s="493" t="n">
        <v>0</v>
      </c>
      <c r="BA2375" s="493" t="n">
        <v>0</v>
      </c>
      <c r="BB2375" s="493" t="n">
        <v>0</v>
      </c>
      <c r="BC2375" s="493" t="n">
        <v>0</v>
      </c>
      <c r="BD2375" s="493" t="n">
        <v>0</v>
      </c>
      <c r="BE2375" s="493" t="n">
        <v>0</v>
      </c>
      <c r="BF2375" s="493" t="n">
        <v>0</v>
      </c>
      <c r="BG2375" s="493" t="n">
        <v>0</v>
      </c>
      <c r="BH2375" s="493" t="n">
        <v>0</v>
      </c>
      <c r="BI2375" s="493" t="n">
        <v>0</v>
      </c>
      <c r="BJ2375" s="493" t="n">
        <v>0</v>
      </c>
      <c r="BK2375" s="493" t="n">
        <v>0</v>
      </c>
      <c r="BL2375" s="493" t="n">
        <v>0</v>
      </c>
      <c r="BM2375" s="493" t="n">
        <v>0</v>
      </c>
      <c r="BN2375" s="493" t="n">
        <v>0</v>
      </c>
      <c r="BO2375" s="493" t="n">
        <v>0</v>
      </c>
      <c r="BP2375" s="493" t="n">
        <v>0</v>
      </c>
      <c r="BQ2375" s="493" t="n">
        <v>0</v>
      </c>
      <c r="BR2375" s="493" t="n">
        <v>0</v>
      </c>
      <c r="BS2375" s="493" t="n">
        <v>0</v>
      </c>
      <c r="BT2375" s="493" t="n">
        <v>0</v>
      </c>
      <c r="BU2375" s="493" t="n">
        <v>0</v>
      </c>
      <c r="BV2375" s="493" t="n">
        <v>0</v>
      </c>
      <c r="BW2375" s="493" t="n">
        <v>0</v>
      </c>
    </row>
    <row r="2376">
      <c r="A2376" t="inlineStr">
        <is>
          <t>[C9D1] Angiotensin-II 길항제, 고혈압제 (C2) 혹은 이뇨제 복합제제</t>
        </is>
      </c>
      <c r="B2376" t="inlineStr">
        <is>
          <t>에스피씨</t>
        </is>
      </c>
      <c r="C2376" t="inlineStr">
        <is>
          <t>로잘핀 플러스</t>
        </is>
      </c>
      <c r="D2376" t="inlineStr">
        <is>
          <t>에스피씨</t>
        </is>
      </c>
      <c r="E2376" t="inlineStr">
        <is>
          <t>hydrochlorothiazide,  losartan potassium</t>
        </is>
      </c>
      <c r="F2376" t="inlineStr">
        <is>
          <t>보건소</t>
        </is>
      </c>
      <c r="G2376" t="inlineStr">
        <is>
          <t>Generic</t>
        </is>
      </c>
      <c r="H2376" s="493" t="n">
        <v>1024.2</v>
      </c>
      <c r="I2376" s="493" t="n">
        <v>1137.9</v>
      </c>
      <c r="J2376" s="493" t="n">
        <v>1592.24</v>
      </c>
      <c r="K2376" s="493" t="n">
        <v>1046.4</v>
      </c>
      <c r="L2376" s="493" t="n">
        <v>945.6</v>
      </c>
      <c r="M2376" s="493" t="n">
        <v>1109.4</v>
      </c>
      <c r="N2376" s="493" t="n">
        <v>1339.5</v>
      </c>
      <c r="O2376" s="493" t="n">
        <v>1166.7</v>
      </c>
      <c r="P2376" s="493" t="n">
        <v>1133.1</v>
      </c>
      <c r="Q2376" s="493" t="n">
        <v>946.2</v>
      </c>
      <c r="R2376" s="493" t="n">
        <v>2191.8</v>
      </c>
      <c r="S2376" s="493" t="n">
        <v>254.1</v>
      </c>
      <c r="T2376" s="493" t="n">
        <v>0</v>
      </c>
      <c r="U2376" s="493" t="n">
        <v>0</v>
      </c>
      <c r="V2376" s="493" t="n">
        <v>0</v>
      </c>
      <c r="W2376" s="493" t="n">
        <v>0</v>
      </c>
      <c r="X2376" s="493" t="n">
        <v>0</v>
      </c>
      <c r="Y2376" s="493" t="n">
        <v>172.8</v>
      </c>
      <c r="Z2376" s="493" t="n">
        <v>138.6</v>
      </c>
      <c r="AA2376" s="493" t="n">
        <v>85.2</v>
      </c>
      <c r="AB2376" s="493" t="n">
        <v>33.6</v>
      </c>
      <c r="AC2376" s="493" t="n">
        <v>162.6</v>
      </c>
      <c r="AD2376" s="493" t="n">
        <v>0</v>
      </c>
      <c r="AE2376" s="493" t="n">
        <v>108.6</v>
      </c>
      <c r="AF2376" s="493" t="n">
        <v>0</v>
      </c>
      <c r="AG2376" s="493" t="n">
        <v>112.8</v>
      </c>
      <c r="AH2376" s="493" t="n">
        <v>0</v>
      </c>
      <c r="AI2376" s="493" t="n">
        <v>0</v>
      </c>
      <c r="AJ2376" s="493" t="n">
        <v>135.6</v>
      </c>
      <c r="AK2376" s="493" t="n">
        <v>0</v>
      </c>
      <c r="AL2376" s="493" t="n">
        <v>150.6</v>
      </c>
      <c r="AM2376" s="493" t="n">
        <v>0</v>
      </c>
      <c r="AN2376" s="493" t="n">
        <v>0</v>
      </c>
      <c r="AO2376" s="493" t="n">
        <v>0</v>
      </c>
      <c r="AP2376" s="493" t="n">
        <v>0</v>
      </c>
      <c r="AQ2376" s="493" t="n">
        <v>0</v>
      </c>
      <c r="AR2376" s="493" t="n">
        <v>0</v>
      </c>
      <c r="AS2376" s="493" t="n">
        <v>0</v>
      </c>
      <c r="AT2376" s="493" t="n">
        <v>0</v>
      </c>
      <c r="AU2376" s="493" t="n">
        <v>0</v>
      </c>
      <c r="AV2376" s="493" t="n">
        <v>0</v>
      </c>
      <c r="AW2376" s="493" t="n">
        <v>0</v>
      </c>
      <c r="AX2376" s="493" t="n">
        <v>0</v>
      </c>
      <c r="AY2376" s="493" t="n">
        <v>0</v>
      </c>
      <c r="AZ2376" s="493" t="n">
        <v>0</v>
      </c>
      <c r="BA2376" s="493" t="n">
        <v>0</v>
      </c>
      <c r="BB2376" s="493" t="n">
        <v>0</v>
      </c>
      <c r="BC2376" s="493" t="n">
        <v>0</v>
      </c>
      <c r="BD2376" s="493" t="n">
        <v>0</v>
      </c>
      <c r="BE2376" s="493" t="n">
        <v>0</v>
      </c>
      <c r="BF2376" s="493" t="n">
        <v>0</v>
      </c>
      <c r="BG2376" s="493" t="n">
        <v>0</v>
      </c>
      <c r="BH2376" s="493" t="n">
        <v>0</v>
      </c>
      <c r="BI2376" s="493" t="n">
        <v>0</v>
      </c>
      <c r="BJ2376" s="493" t="n">
        <v>0</v>
      </c>
      <c r="BK2376" s="493" t="n">
        <v>0</v>
      </c>
      <c r="BL2376" s="493" t="n">
        <v>0</v>
      </c>
      <c r="BM2376" s="493" t="n">
        <v>0</v>
      </c>
      <c r="BN2376" s="493" t="n">
        <v>0</v>
      </c>
      <c r="BO2376" s="493" t="n">
        <v>0</v>
      </c>
      <c r="BP2376" s="493" t="n">
        <v>0</v>
      </c>
      <c r="BQ2376" s="493" t="n">
        <v>0</v>
      </c>
      <c r="BR2376" s="493" t="n">
        <v>0</v>
      </c>
      <c r="BS2376" s="493" t="n">
        <v>0</v>
      </c>
      <c r="BT2376" s="493" t="n">
        <v>0</v>
      </c>
      <c r="BU2376" s="493" t="n">
        <v>0</v>
      </c>
      <c r="BV2376" s="493" t="n">
        <v>0</v>
      </c>
      <c r="BW2376" s="493" t="n">
        <v>0</v>
      </c>
    </row>
    <row r="2377">
      <c r="A2377" t="inlineStr">
        <is>
          <t>[C9D1] Angiotensin-II 길항제, 고혈압제 (C2) 혹은 이뇨제 복합제제</t>
        </is>
      </c>
      <c r="B2377" t="inlineStr">
        <is>
          <t>에이치엘비제약</t>
        </is>
      </c>
      <c r="C2377" t="inlineStr">
        <is>
          <t>로자틴 플러스</t>
        </is>
      </c>
      <c r="D2377" t="inlineStr">
        <is>
          <t>에이치엘비제약</t>
        </is>
      </c>
      <c r="E2377" t="inlineStr">
        <is>
          <t>hydrochlorothiazide,  losartan potassium</t>
        </is>
      </c>
      <c r="F2377" t="inlineStr">
        <is>
          <t>병원</t>
        </is>
      </c>
      <c r="G2377" t="inlineStr">
        <is>
          <t>Generic</t>
        </is>
      </c>
      <c r="H2377" s="493" t="n">
        <v>356</v>
      </c>
      <c r="I2377" s="493" t="n">
        <v>242.1</v>
      </c>
      <c r="J2377" s="493" t="n">
        <v>350.5</v>
      </c>
      <c r="K2377" s="493" t="n">
        <v>153.9</v>
      </c>
      <c r="L2377" s="493" t="n">
        <v>296</v>
      </c>
      <c r="M2377" s="493" t="n">
        <v>1696.3</v>
      </c>
      <c r="N2377" s="493" t="n">
        <v>256.2</v>
      </c>
      <c r="O2377" s="493" t="n">
        <v>574.2</v>
      </c>
      <c r="P2377" s="493" t="n">
        <v>2200.5</v>
      </c>
      <c r="Q2377" s="493" t="n">
        <v>173.4</v>
      </c>
      <c r="R2377" s="493" t="n">
        <v>86.40000000000001</v>
      </c>
      <c r="S2377" s="493" t="n">
        <v>201.3</v>
      </c>
      <c r="T2377" s="493" t="n">
        <v>0</v>
      </c>
      <c r="U2377" s="493" t="n">
        <v>0</v>
      </c>
      <c r="V2377" s="493" t="n">
        <v>0</v>
      </c>
      <c r="W2377" s="493" t="n">
        <v>0</v>
      </c>
      <c r="X2377" s="493" t="n">
        <v>0</v>
      </c>
      <c r="Y2377" s="493" t="n">
        <v>0</v>
      </c>
      <c r="Z2377" s="493" t="n">
        <v>0</v>
      </c>
      <c r="AA2377" s="493" t="n">
        <v>0</v>
      </c>
      <c r="AB2377" s="493" t="n">
        <v>360</v>
      </c>
      <c r="AC2377" s="493" t="n">
        <v>0</v>
      </c>
      <c r="AD2377" s="493" t="n">
        <v>0</v>
      </c>
      <c r="AE2377" s="493" t="n">
        <v>480</v>
      </c>
      <c r="AF2377" s="493" t="n">
        <v>0</v>
      </c>
      <c r="AG2377" s="493" t="n">
        <v>0</v>
      </c>
      <c r="AH2377" s="493" t="n">
        <v>0</v>
      </c>
      <c r="AI2377" s="493" t="n">
        <v>0</v>
      </c>
      <c r="AJ2377" s="493" t="n">
        <v>0</v>
      </c>
      <c r="AK2377" s="493" t="n">
        <v>0</v>
      </c>
      <c r="AL2377" s="493" t="n">
        <v>0</v>
      </c>
      <c r="AM2377" s="493" t="n">
        <v>384.3</v>
      </c>
      <c r="AN2377" s="493" t="n">
        <v>0</v>
      </c>
      <c r="AO2377" s="493" t="n">
        <v>0</v>
      </c>
      <c r="AP2377" s="493" t="n">
        <v>0</v>
      </c>
      <c r="AQ2377" s="493" t="n">
        <v>0</v>
      </c>
      <c r="AR2377" s="493" t="n">
        <v>0</v>
      </c>
      <c r="AS2377" s="493" t="n">
        <v>0</v>
      </c>
      <c r="AT2377" s="493" t="n">
        <v>0</v>
      </c>
      <c r="AU2377" s="493" t="n">
        <v>714.6</v>
      </c>
      <c r="AV2377" s="493" t="n">
        <v>0</v>
      </c>
      <c r="AW2377" s="493" t="n">
        <v>469.8</v>
      </c>
      <c r="AX2377" s="493" t="n">
        <v>120</v>
      </c>
      <c r="AY2377" s="493" t="n">
        <v>600.6</v>
      </c>
      <c r="AZ2377" s="493" t="n">
        <v>599.4</v>
      </c>
      <c r="BA2377" s="493" t="n">
        <v>0</v>
      </c>
      <c r="BB2377" s="493" t="n">
        <v>724.2</v>
      </c>
      <c r="BC2377" s="493" t="n">
        <v>0</v>
      </c>
      <c r="BD2377" s="493" t="n">
        <v>0</v>
      </c>
      <c r="BE2377" s="493" t="n">
        <v>0</v>
      </c>
      <c r="BF2377" s="493" t="n">
        <v>242.1</v>
      </c>
      <c r="BG2377" s="493" t="n">
        <v>367.2</v>
      </c>
      <c r="BH2377" s="493" t="n">
        <v>363.9</v>
      </c>
      <c r="BI2377" s="493" t="n">
        <v>241.2</v>
      </c>
      <c r="BJ2377" s="493" t="n">
        <v>1091.4</v>
      </c>
      <c r="BK2377" s="493" t="n">
        <v>120.3</v>
      </c>
      <c r="BL2377" s="493" t="n">
        <v>859.74</v>
      </c>
      <c r="BM2377" s="493" t="n">
        <v>120.3</v>
      </c>
      <c r="BN2377" s="493" t="n">
        <v>903.88</v>
      </c>
      <c r="BO2377" s="493" t="n">
        <v>784.5</v>
      </c>
      <c r="BP2377" s="493" t="n">
        <v>908.4</v>
      </c>
      <c r="BQ2377" s="493" t="n">
        <v>258.6</v>
      </c>
      <c r="BR2377" s="493" t="n">
        <v>240</v>
      </c>
      <c r="BS2377" s="493" t="n">
        <v>1099.2</v>
      </c>
      <c r="BT2377" s="493" t="n">
        <v>240</v>
      </c>
      <c r="BU2377" s="493" t="n">
        <v>360.9</v>
      </c>
      <c r="BV2377" s="493" t="n">
        <v>480.6</v>
      </c>
      <c r="BW2377" s="493" t="n">
        <v>0</v>
      </c>
    </row>
    <row r="2378">
      <c r="A2378" t="inlineStr">
        <is>
          <t>[C9D1] Angiotensin-II 길항제, 고혈압제 (C2) 혹은 이뇨제 복합제제</t>
        </is>
      </c>
      <c r="B2378" t="inlineStr">
        <is>
          <t>에이치엘비제약</t>
        </is>
      </c>
      <c r="C2378" t="inlineStr">
        <is>
          <t>로자틴 플러스</t>
        </is>
      </c>
      <c r="D2378" t="inlineStr">
        <is>
          <t>에이치엘비제약</t>
        </is>
      </c>
      <c r="E2378" t="inlineStr">
        <is>
          <t>hydrochlorothiazide,  losartan potassium</t>
        </is>
      </c>
      <c r="F2378" t="inlineStr">
        <is>
          <t>의원</t>
        </is>
      </c>
      <c r="G2378" t="inlineStr">
        <is>
          <t>Generic</t>
        </is>
      </c>
      <c r="H2378" s="493" t="n">
        <v>118204.88</v>
      </c>
      <c r="I2378" s="493" t="n">
        <v>113979.1</v>
      </c>
      <c r="J2378" s="493" t="n">
        <v>131840.48</v>
      </c>
      <c r="K2378" s="493" t="n">
        <v>127010.64</v>
      </c>
      <c r="L2378" s="493" t="n">
        <v>129707.24</v>
      </c>
      <c r="M2378" s="493" t="n">
        <v>129696.15</v>
      </c>
      <c r="N2378" s="493" t="n">
        <v>128584.3</v>
      </c>
      <c r="O2378" s="493" t="n">
        <v>126376.53</v>
      </c>
      <c r="P2378" s="493" t="n">
        <v>113096.79</v>
      </c>
      <c r="Q2378" s="493" t="n">
        <v>137331.38</v>
      </c>
      <c r="R2378" s="493" t="n">
        <v>115649.29</v>
      </c>
      <c r="S2378" s="493" t="n">
        <v>18104.44</v>
      </c>
      <c r="T2378" s="493" t="n">
        <v>0</v>
      </c>
      <c r="U2378" s="493" t="n">
        <v>0</v>
      </c>
      <c r="V2378" s="493" t="n">
        <v>0</v>
      </c>
      <c r="W2378" s="493" t="n">
        <v>0</v>
      </c>
      <c r="X2378" s="493" t="n">
        <v>0</v>
      </c>
      <c r="Y2378" s="493" t="n">
        <v>0</v>
      </c>
      <c r="Z2378" s="493" t="n">
        <v>3474.8</v>
      </c>
      <c r="AA2378" s="493" t="n">
        <v>2400</v>
      </c>
      <c r="AB2378" s="493" t="n">
        <v>3459.7</v>
      </c>
      <c r="AC2378" s="493" t="n">
        <v>3067.2</v>
      </c>
      <c r="AD2378" s="493" t="n">
        <v>3772.4</v>
      </c>
      <c r="AE2378" s="493" t="n">
        <v>4709.5</v>
      </c>
      <c r="AF2378" s="493" t="n">
        <v>5530.5</v>
      </c>
      <c r="AG2378" s="493" t="n">
        <v>6069.5</v>
      </c>
      <c r="AH2378" s="493" t="n">
        <v>6370.1</v>
      </c>
      <c r="AI2378" s="493" t="n">
        <v>7698.3</v>
      </c>
      <c r="AJ2378" s="493" t="n">
        <v>8076.04</v>
      </c>
      <c r="AK2378" s="493" t="n">
        <v>15890.42</v>
      </c>
      <c r="AL2378" s="493" t="n">
        <v>18028.07</v>
      </c>
      <c r="AM2378" s="493" t="n">
        <v>16633.23</v>
      </c>
      <c r="AN2378" s="493" t="n">
        <v>21915.25</v>
      </c>
      <c r="AO2378" s="493" t="n">
        <v>19451.26</v>
      </c>
      <c r="AP2378" s="493" t="n">
        <v>17653.54</v>
      </c>
      <c r="AQ2378" s="493" t="n">
        <v>20322.44</v>
      </c>
      <c r="AR2378" s="493" t="n">
        <v>19965.05</v>
      </c>
      <c r="AS2378" s="493" t="n">
        <v>15929.08</v>
      </c>
      <c r="AT2378" s="493" t="n">
        <v>19818.16</v>
      </c>
      <c r="AU2378" s="493" t="n">
        <v>22150.41</v>
      </c>
      <c r="AV2378" s="493" t="n">
        <v>21104.57</v>
      </c>
      <c r="AW2378" s="493" t="n">
        <v>20800.8</v>
      </c>
      <c r="AX2378" s="493" t="n">
        <v>26528.93</v>
      </c>
      <c r="AY2378" s="493" t="n">
        <v>22201.13</v>
      </c>
      <c r="AZ2378" s="493" t="n">
        <v>21892.9</v>
      </c>
      <c r="BA2378" s="493" t="n">
        <v>25088.16</v>
      </c>
      <c r="BB2378" s="493" t="n">
        <v>26134.59</v>
      </c>
      <c r="BC2378" s="493" t="n">
        <v>29134.26</v>
      </c>
      <c r="BD2378" s="493" t="n">
        <v>28825.04</v>
      </c>
      <c r="BE2378" s="493" t="n">
        <v>33260.58</v>
      </c>
      <c r="BF2378" s="493" t="n">
        <v>32568.79</v>
      </c>
      <c r="BG2378" s="493" t="n">
        <v>36006.58</v>
      </c>
      <c r="BH2378" s="493" t="n">
        <v>33461.11</v>
      </c>
      <c r="BI2378" s="493" t="n">
        <v>29605.56</v>
      </c>
      <c r="BJ2378" s="493" t="n">
        <v>32277.96</v>
      </c>
      <c r="BK2378" s="493" t="n">
        <v>38760.76</v>
      </c>
      <c r="BL2378" s="493" t="n">
        <v>41097.54</v>
      </c>
      <c r="BM2378" s="493" t="n">
        <v>31459.53</v>
      </c>
      <c r="BN2378" s="493" t="n">
        <v>37500.5</v>
      </c>
      <c r="BO2378" s="493" t="n">
        <v>38942.06</v>
      </c>
      <c r="BP2378" s="493" t="n">
        <v>34770.02</v>
      </c>
      <c r="BQ2378" s="493" t="n">
        <v>36443.42</v>
      </c>
      <c r="BR2378" s="493" t="n">
        <v>40466.85</v>
      </c>
      <c r="BS2378" s="493" t="n">
        <v>39496.34</v>
      </c>
      <c r="BT2378" s="493" t="n">
        <v>38020.71</v>
      </c>
      <c r="BU2378" s="493" t="n">
        <v>38737.82</v>
      </c>
      <c r="BV2378" s="493" t="n">
        <v>42044.85</v>
      </c>
      <c r="BW2378" s="493" t="n">
        <v>37331.32</v>
      </c>
    </row>
    <row r="2379">
      <c r="A2379" t="inlineStr">
        <is>
          <t>[C9D1] Angiotensin-II 길항제, 고혈압제 (C2) 혹은 이뇨제 복합제제</t>
        </is>
      </c>
      <c r="B2379" t="inlineStr">
        <is>
          <t>에이치엘비제약</t>
        </is>
      </c>
      <c r="C2379" t="inlineStr">
        <is>
          <t>로자틴 플러스</t>
        </is>
      </c>
      <c r="D2379" t="inlineStr">
        <is>
          <t>에이치엘비제약</t>
        </is>
      </c>
      <c r="E2379" t="inlineStr">
        <is>
          <t>hydrochlorothiazide,  losartan potassium</t>
        </is>
      </c>
      <c r="F2379" t="inlineStr">
        <is>
          <t>보건소</t>
        </is>
      </c>
      <c r="G2379" t="inlineStr">
        <is>
          <t>Generic</t>
        </is>
      </c>
      <c r="H2379" s="493" t="n">
        <v>5638.2</v>
      </c>
      <c r="I2379" s="493" t="n">
        <v>9252</v>
      </c>
      <c r="J2379" s="493" t="n">
        <v>7709.18</v>
      </c>
      <c r="K2379" s="493" t="n">
        <v>10996.43</v>
      </c>
      <c r="L2379" s="493" t="n">
        <v>6509.33</v>
      </c>
      <c r="M2379" s="493" t="n">
        <v>9336.75</v>
      </c>
      <c r="N2379" s="493" t="n">
        <v>6024</v>
      </c>
      <c r="O2379" s="493" t="n">
        <v>8706.6</v>
      </c>
      <c r="P2379" s="493" t="n">
        <v>5768.63</v>
      </c>
      <c r="Q2379" s="493" t="n">
        <v>11461.43</v>
      </c>
      <c r="R2379" s="493" t="n">
        <v>5239.5</v>
      </c>
      <c r="S2379" s="493" t="n">
        <v>984.3</v>
      </c>
      <c r="T2379" s="493" t="n">
        <v>0</v>
      </c>
      <c r="U2379" s="493" t="n">
        <v>0</v>
      </c>
      <c r="V2379" s="493" t="n">
        <v>0</v>
      </c>
      <c r="W2379" s="493" t="n">
        <v>0</v>
      </c>
      <c r="X2379" s="493" t="n">
        <v>0</v>
      </c>
      <c r="Y2379" s="493" t="n">
        <v>0</v>
      </c>
      <c r="Z2379" s="493" t="n">
        <v>0</v>
      </c>
      <c r="AA2379" s="493" t="n">
        <v>0</v>
      </c>
      <c r="AB2379" s="493" t="n">
        <v>0</v>
      </c>
      <c r="AC2379" s="493" t="n">
        <v>0</v>
      </c>
      <c r="AD2379" s="493" t="n">
        <v>64.2</v>
      </c>
      <c r="AE2379" s="493" t="n">
        <v>56.4</v>
      </c>
      <c r="AF2379" s="493" t="n">
        <v>0</v>
      </c>
      <c r="AG2379" s="493" t="n">
        <v>0</v>
      </c>
      <c r="AH2379" s="493" t="n">
        <v>115.2</v>
      </c>
      <c r="AI2379" s="493" t="n">
        <v>0</v>
      </c>
      <c r="AJ2379" s="493" t="n">
        <v>109.2</v>
      </c>
      <c r="AK2379" s="493" t="n">
        <v>53.4</v>
      </c>
      <c r="AL2379" s="493" t="n">
        <v>0</v>
      </c>
      <c r="AM2379" s="493" t="n">
        <v>133.5</v>
      </c>
      <c r="AN2379" s="493" t="n">
        <v>0</v>
      </c>
      <c r="AO2379" s="493" t="n">
        <v>123</v>
      </c>
      <c r="AP2379" s="493" t="n">
        <v>274.8</v>
      </c>
      <c r="AQ2379" s="493" t="n">
        <v>0</v>
      </c>
      <c r="AR2379" s="493" t="n">
        <v>71.09999999999999</v>
      </c>
      <c r="AS2379" s="493" t="n">
        <v>68.40000000000001</v>
      </c>
      <c r="AT2379" s="493" t="n">
        <v>0</v>
      </c>
      <c r="AU2379" s="493" t="n">
        <v>0</v>
      </c>
      <c r="AV2379" s="493" t="n">
        <v>66.59999999999999</v>
      </c>
      <c r="AW2379" s="493" t="n">
        <v>127.5</v>
      </c>
      <c r="AX2379" s="493" t="n">
        <v>153</v>
      </c>
      <c r="AY2379" s="493" t="n">
        <v>126</v>
      </c>
      <c r="AZ2379" s="493" t="n">
        <v>196.5</v>
      </c>
      <c r="BA2379" s="493" t="n">
        <v>52.8</v>
      </c>
      <c r="BB2379" s="493" t="n">
        <v>90</v>
      </c>
      <c r="BC2379" s="493" t="n">
        <v>47.4</v>
      </c>
      <c r="BD2379" s="493" t="n">
        <v>238.5</v>
      </c>
      <c r="BE2379" s="493" t="n">
        <v>2439</v>
      </c>
      <c r="BF2379" s="493" t="n">
        <v>0</v>
      </c>
      <c r="BG2379" s="493" t="n">
        <v>2234.7</v>
      </c>
      <c r="BH2379" s="493" t="n">
        <v>57.6</v>
      </c>
      <c r="BI2379" s="493" t="n">
        <v>48</v>
      </c>
      <c r="BJ2379" s="493" t="n">
        <v>1608.3</v>
      </c>
      <c r="BK2379" s="493" t="n">
        <v>5986.8</v>
      </c>
      <c r="BL2379" s="493" t="n">
        <v>0</v>
      </c>
      <c r="BM2379" s="493" t="n">
        <v>1806.3</v>
      </c>
      <c r="BN2379" s="493" t="n">
        <v>467.1</v>
      </c>
      <c r="BO2379" s="493" t="n">
        <v>157.2</v>
      </c>
      <c r="BP2379" s="493" t="n">
        <v>3657.3</v>
      </c>
      <c r="BQ2379" s="493" t="n">
        <v>0</v>
      </c>
      <c r="BR2379" s="493" t="n">
        <v>0</v>
      </c>
      <c r="BS2379" s="493" t="n">
        <v>63.9</v>
      </c>
      <c r="BT2379" s="493" t="n">
        <v>2524.8</v>
      </c>
      <c r="BU2379" s="493" t="n">
        <v>0</v>
      </c>
      <c r="BV2379" s="493" t="n">
        <v>69.3</v>
      </c>
      <c r="BW2379" s="493" t="n">
        <v>0</v>
      </c>
    </row>
    <row r="2380">
      <c r="A2380" t="inlineStr">
        <is>
          <t>[C9D1] Angiotensin-II 길항제, 고혈압제 (C2) 혹은 이뇨제 복합제제</t>
        </is>
      </c>
      <c r="B2380" t="inlineStr">
        <is>
          <t>에이치엘비제약</t>
        </is>
      </c>
      <c r="C2380" t="inlineStr">
        <is>
          <t>로자틴 플러스</t>
        </is>
      </c>
      <c r="D2380" t="inlineStr">
        <is>
          <t>에이치엘비제약</t>
        </is>
      </c>
      <c r="E2380" t="inlineStr">
        <is>
          <t>hydrochlorothiazide,  losartan potassium</t>
        </is>
      </c>
      <c r="F2380" t="inlineStr">
        <is>
          <t>기타(치과의원, 치과병원 등)</t>
        </is>
      </c>
      <c r="G2380" t="inlineStr">
        <is>
          <t>Generic</t>
        </is>
      </c>
      <c r="H2380" s="493" t="n">
        <v>325.8</v>
      </c>
      <c r="I2380" s="493" t="n">
        <v>48.02</v>
      </c>
      <c r="J2380" s="493" t="n">
        <v>0</v>
      </c>
      <c r="K2380" s="493" t="n">
        <v>0</v>
      </c>
      <c r="L2380" s="493" t="n">
        <v>0</v>
      </c>
      <c r="M2380" s="493" t="n">
        <v>0</v>
      </c>
      <c r="N2380" s="493" t="n">
        <v>0</v>
      </c>
      <c r="O2380" s="493" t="n">
        <v>0</v>
      </c>
      <c r="P2380" s="493" t="n">
        <v>0</v>
      </c>
      <c r="Q2380" s="493" t="n">
        <v>0</v>
      </c>
      <c r="R2380" s="493" t="n">
        <v>0</v>
      </c>
      <c r="S2380" s="493" t="n">
        <v>0</v>
      </c>
      <c r="T2380" s="493" t="n">
        <v>0</v>
      </c>
      <c r="U2380" s="493" t="n">
        <v>0</v>
      </c>
      <c r="V2380" s="493" t="n">
        <v>0</v>
      </c>
      <c r="W2380" s="493" t="n">
        <v>0</v>
      </c>
      <c r="X2380" s="493" t="n">
        <v>0</v>
      </c>
      <c r="Y2380" s="493" t="n">
        <v>0</v>
      </c>
      <c r="Z2380" s="493" t="n">
        <v>0</v>
      </c>
      <c r="AA2380" s="493" t="n">
        <v>0</v>
      </c>
      <c r="AB2380" s="493" t="n">
        <v>0</v>
      </c>
      <c r="AC2380" s="493" t="n">
        <v>0</v>
      </c>
      <c r="AD2380" s="493" t="n">
        <v>0</v>
      </c>
      <c r="AE2380" s="493" t="n">
        <v>0</v>
      </c>
      <c r="AF2380" s="493" t="n">
        <v>0</v>
      </c>
      <c r="AG2380" s="493" t="n">
        <v>0</v>
      </c>
      <c r="AH2380" s="493" t="n">
        <v>0</v>
      </c>
      <c r="AI2380" s="493" t="n">
        <v>0</v>
      </c>
      <c r="AJ2380" s="493" t="n">
        <v>0</v>
      </c>
      <c r="AK2380" s="493" t="n">
        <v>0</v>
      </c>
      <c r="AL2380" s="493" t="n">
        <v>0</v>
      </c>
      <c r="AM2380" s="493" t="n">
        <v>0</v>
      </c>
      <c r="AN2380" s="493" t="n">
        <v>0</v>
      </c>
      <c r="AO2380" s="493" t="n">
        <v>0</v>
      </c>
      <c r="AP2380" s="493" t="n">
        <v>0</v>
      </c>
      <c r="AQ2380" s="493" t="n">
        <v>0</v>
      </c>
      <c r="AR2380" s="493" t="n">
        <v>0</v>
      </c>
      <c r="AS2380" s="493" t="n">
        <v>0</v>
      </c>
      <c r="AT2380" s="493" t="n">
        <v>0</v>
      </c>
      <c r="AU2380" s="493" t="n">
        <v>0</v>
      </c>
      <c r="AV2380" s="493" t="n">
        <v>0</v>
      </c>
      <c r="AW2380" s="493" t="n">
        <v>0</v>
      </c>
      <c r="AX2380" s="493" t="n">
        <v>0</v>
      </c>
      <c r="AY2380" s="493" t="n">
        <v>0</v>
      </c>
      <c r="AZ2380" s="493" t="n">
        <v>0</v>
      </c>
      <c r="BA2380" s="493" t="n">
        <v>0</v>
      </c>
      <c r="BB2380" s="493" t="n">
        <v>0</v>
      </c>
      <c r="BC2380" s="493" t="n">
        <v>0</v>
      </c>
      <c r="BD2380" s="493" t="n">
        <v>0</v>
      </c>
      <c r="BE2380" s="493" t="n">
        <v>0</v>
      </c>
      <c r="BF2380" s="493" t="n">
        <v>0</v>
      </c>
      <c r="BG2380" s="493" t="n">
        <v>0</v>
      </c>
      <c r="BH2380" s="493" t="n">
        <v>0</v>
      </c>
      <c r="BI2380" s="493" t="n">
        <v>0</v>
      </c>
      <c r="BJ2380" s="493" t="n">
        <v>0</v>
      </c>
      <c r="BK2380" s="493" t="n">
        <v>0</v>
      </c>
      <c r="BL2380" s="493" t="n">
        <v>0</v>
      </c>
      <c r="BM2380" s="493" t="n">
        <v>0</v>
      </c>
      <c r="BN2380" s="493" t="n">
        <v>0</v>
      </c>
      <c r="BO2380" s="493" t="n">
        <v>0</v>
      </c>
      <c r="BP2380" s="493" t="n">
        <v>0</v>
      </c>
      <c r="BQ2380" s="493" t="n">
        <v>0</v>
      </c>
      <c r="BR2380" s="493" t="n">
        <v>0</v>
      </c>
      <c r="BS2380" s="493" t="n">
        <v>0</v>
      </c>
      <c r="BT2380" s="493" t="n">
        <v>0</v>
      </c>
      <c r="BU2380" s="493" t="n">
        <v>0</v>
      </c>
      <c r="BV2380" s="493" t="n">
        <v>0</v>
      </c>
      <c r="BW2380" s="493" t="n">
        <v>0</v>
      </c>
    </row>
    <row r="2381">
      <c r="A2381" t="inlineStr">
        <is>
          <t>[C9D1] Angiotensin-II 길항제, 고혈압제 (C2) 혹은 이뇨제 복합제제</t>
        </is>
      </c>
      <c r="B2381" t="inlineStr">
        <is>
          <t>에이치엘비제약</t>
        </is>
      </c>
      <c r="C2381" t="inlineStr">
        <is>
          <t>씨르탄 플러스</t>
        </is>
      </c>
      <c r="D2381" t="inlineStr">
        <is>
          <t>에이치엘비제약</t>
        </is>
      </c>
      <c r="E2381" t="inlineStr">
        <is>
          <t>hydrochlorothiazide,  valsartan</t>
        </is>
      </c>
      <c r="F2381" t="inlineStr">
        <is>
          <t>종합병원</t>
        </is>
      </c>
      <c r="G2381" t="inlineStr">
        <is>
          <t>Generic</t>
        </is>
      </c>
      <c r="H2381" s="493" t="n">
        <v>4203.6</v>
      </c>
      <c r="I2381" s="493" t="n">
        <v>3844.2</v>
      </c>
      <c r="J2381" s="493" t="n">
        <v>3485.4</v>
      </c>
      <c r="K2381" s="493" t="n">
        <v>4370.84</v>
      </c>
      <c r="L2381" s="493" t="n">
        <v>6244.5</v>
      </c>
      <c r="M2381" s="493" t="n">
        <v>4686.3</v>
      </c>
      <c r="N2381" s="493" t="n">
        <v>5886.3</v>
      </c>
      <c r="O2381" s="493" t="n">
        <v>6960.31</v>
      </c>
      <c r="P2381" s="493" t="n">
        <v>4807.2</v>
      </c>
      <c r="Q2381" s="493" t="n">
        <v>7445.7</v>
      </c>
      <c r="R2381" s="493" t="n">
        <v>3388.5</v>
      </c>
      <c r="S2381" s="493" t="n">
        <v>6748.5</v>
      </c>
      <c r="T2381" s="493" t="n">
        <v>4970.4</v>
      </c>
      <c r="U2381" s="493" t="n">
        <v>6809.1</v>
      </c>
      <c r="V2381" s="493" t="n">
        <v>3749.4</v>
      </c>
      <c r="W2381" s="493" t="n">
        <v>0</v>
      </c>
      <c r="X2381" s="493" t="n">
        <v>0</v>
      </c>
      <c r="Y2381" s="493" t="n">
        <v>0</v>
      </c>
      <c r="Z2381" s="493" t="n">
        <v>0</v>
      </c>
      <c r="AA2381" s="493" t="n">
        <v>0</v>
      </c>
      <c r="AB2381" s="493" t="n">
        <v>0</v>
      </c>
      <c r="AC2381" s="493" t="n">
        <v>0</v>
      </c>
      <c r="AD2381" s="493" t="n">
        <v>0</v>
      </c>
      <c r="AE2381" s="493" t="n">
        <v>0</v>
      </c>
      <c r="AF2381" s="493" t="n">
        <v>0</v>
      </c>
      <c r="AG2381" s="493" t="n">
        <v>0</v>
      </c>
      <c r="AH2381" s="493" t="n">
        <v>0</v>
      </c>
      <c r="AI2381" s="493" t="n">
        <v>0</v>
      </c>
      <c r="AJ2381" s="493" t="n">
        <v>0</v>
      </c>
      <c r="AK2381" s="493" t="n">
        <v>1088.1</v>
      </c>
      <c r="AL2381" s="493" t="n">
        <v>11876</v>
      </c>
      <c r="AM2381" s="493" t="n">
        <v>13996</v>
      </c>
      <c r="AN2381" s="493" t="n">
        <v>10450.06</v>
      </c>
      <c r="AO2381" s="493" t="n">
        <v>12132</v>
      </c>
      <c r="AP2381" s="493" t="n">
        <v>13609.94</v>
      </c>
      <c r="AQ2381" s="493" t="n">
        <v>13636</v>
      </c>
      <c r="AR2381" s="493" t="n">
        <v>13096</v>
      </c>
      <c r="AS2381" s="493" t="n">
        <v>4710.72</v>
      </c>
      <c r="AT2381" s="493" t="n">
        <v>5763.17</v>
      </c>
      <c r="AU2381" s="493" t="n">
        <v>6038</v>
      </c>
      <c r="AV2381" s="493" t="n">
        <v>5613.79</v>
      </c>
      <c r="AW2381" s="493" t="n">
        <v>5489.4</v>
      </c>
      <c r="AX2381" s="493" t="n">
        <v>7082.41</v>
      </c>
      <c r="AY2381" s="493" t="n">
        <v>1574.7</v>
      </c>
      <c r="AZ2381" s="493" t="n">
        <v>0</v>
      </c>
      <c r="BA2381" s="493" t="n">
        <v>0</v>
      </c>
      <c r="BB2381" s="493" t="n">
        <v>0</v>
      </c>
      <c r="BC2381" s="493" t="n">
        <v>0</v>
      </c>
      <c r="BD2381" s="493" t="n">
        <v>0</v>
      </c>
      <c r="BE2381" s="493" t="n">
        <v>0</v>
      </c>
      <c r="BF2381" s="493" t="n">
        <v>0</v>
      </c>
      <c r="BG2381" s="493" t="n">
        <v>0</v>
      </c>
      <c r="BH2381" s="493" t="n">
        <v>0</v>
      </c>
      <c r="BI2381" s="493" t="n">
        <v>0</v>
      </c>
      <c r="BJ2381" s="493" t="n">
        <v>0</v>
      </c>
      <c r="BK2381" s="493" t="n">
        <v>0</v>
      </c>
      <c r="BL2381" s="493" t="n">
        <v>0</v>
      </c>
      <c r="BM2381" s="493" t="n">
        <v>0</v>
      </c>
      <c r="BN2381" s="493" t="n">
        <v>0</v>
      </c>
      <c r="BO2381" s="493" t="n">
        <v>0</v>
      </c>
      <c r="BP2381" s="493" t="n">
        <v>0</v>
      </c>
      <c r="BQ2381" s="493" t="n">
        <v>0</v>
      </c>
      <c r="BR2381" s="493" t="n">
        <v>0</v>
      </c>
      <c r="BS2381" s="493" t="n">
        <v>0</v>
      </c>
      <c r="BT2381" s="493" t="n">
        <v>0</v>
      </c>
      <c r="BU2381" s="493" t="n">
        <v>0</v>
      </c>
      <c r="BV2381" s="493" t="n">
        <v>0</v>
      </c>
      <c r="BW2381" s="493" t="n">
        <v>0</v>
      </c>
    </row>
    <row r="2382">
      <c r="A2382" t="inlineStr">
        <is>
          <t>[C9D1] Angiotensin-II 길항제, 고혈압제 (C2) 혹은 이뇨제 복합제제</t>
        </is>
      </c>
      <c r="B2382" t="inlineStr">
        <is>
          <t>에이치엘비제약</t>
        </is>
      </c>
      <c r="C2382" t="inlineStr">
        <is>
          <t>씨르탄 플러스</t>
        </is>
      </c>
      <c r="D2382" t="inlineStr">
        <is>
          <t>에이치엘비제약</t>
        </is>
      </c>
      <c r="E2382" t="inlineStr">
        <is>
          <t>hydrochlorothiazide,  valsartan</t>
        </is>
      </c>
      <c r="F2382" t="inlineStr">
        <is>
          <t>병원</t>
        </is>
      </c>
      <c r="G2382" t="inlineStr">
        <is>
          <t>Generic</t>
        </is>
      </c>
      <c r="H2382" s="493" t="n">
        <v>0</v>
      </c>
      <c r="I2382" s="493" t="n">
        <v>0</v>
      </c>
      <c r="J2382" s="493" t="n">
        <v>0</v>
      </c>
      <c r="K2382" s="493" t="n">
        <v>68.40000000000001</v>
      </c>
      <c r="L2382" s="493" t="n">
        <v>0</v>
      </c>
      <c r="M2382" s="493" t="n">
        <v>0</v>
      </c>
      <c r="N2382" s="493" t="n">
        <v>65.40000000000001</v>
      </c>
      <c r="O2382" s="493" t="n">
        <v>305.7</v>
      </c>
      <c r="P2382" s="493" t="n">
        <v>513.3</v>
      </c>
      <c r="Q2382" s="493" t="n">
        <v>135.94</v>
      </c>
      <c r="R2382" s="493" t="n">
        <v>922.97</v>
      </c>
      <c r="S2382" s="493" t="n">
        <v>1433.71</v>
      </c>
      <c r="T2382" s="493" t="n">
        <v>1503.73</v>
      </c>
      <c r="U2382" s="493" t="n">
        <v>493.51</v>
      </c>
      <c r="V2382" s="493" t="n">
        <v>987</v>
      </c>
      <c r="W2382" s="493" t="n">
        <v>428.82</v>
      </c>
      <c r="X2382" s="493" t="n">
        <v>787.27</v>
      </c>
      <c r="Y2382" s="493" t="n">
        <v>744.58</v>
      </c>
      <c r="Z2382" s="493" t="n">
        <v>788.85</v>
      </c>
      <c r="AA2382" s="493" t="n">
        <v>1548.47</v>
      </c>
      <c r="AB2382" s="493" t="n">
        <v>644.25</v>
      </c>
      <c r="AC2382" s="493" t="n">
        <v>774.6</v>
      </c>
      <c r="AD2382" s="493" t="n">
        <v>1411.1</v>
      </c>
      <c r="AE2382" s="493" t="n">
        <v>701.3200000000001</v>
      </c>
      <c r="AF2382" s="493" t="n">
        <v>1878.7</v>
      </c>
      <c r="AG2382" s="493" t="n">
        <v>780.6</v>
      </c>
      <c r="AH2382" s="493" t="n">
        <v>1014.6</v>
      </c>
      <c r="AI2382" s="493" t="n">
        <v>180.6</v>
      </c>
      <c r="AJ2382" s="493" t="n">
        <v>923.5</v>
      </c>
      <c r="AK2382" s="493" t="n">
        <v>358.2</v>
      </c>
      <c r="AL2382" s="493" t="n">
        <v>789.6</v>
      </c>
      <c r="AM2382" s="493" t="n">
        <v>529.2</v>
      </c>
      <c r="AN2382" s="493" t="n">
        <v>431</v>
      </c>
      <c r="AO2382" s="493" t="n">
        <v>656.98</v>
      </c>
      <c r="AP2382" s="493" t="n">
        <v>915</v>
      </c>
      <c r="AQ2382" s="493" t="n">
        <v>1348.9</v>
      </c>
      <c r="AR2382" s="493" t="n">
        <v>707.1</v>
      </c>
      <c r="AS2382" s="493" t="n">
        <v>1515.3</v>
      </c>
      <c r="AT2382" s="493" t="n">
        <v>1001.7</v>
      </c>
      <c r="AU2382" s="493" t="n">
        <v>878.5599999999999</v>
      </c>
      <c r="AV2382" s="493" t="n">
        <v>1557.3</v>
      </c>
      <c r="AW2382" s="493" t="n">
        <v>1325.7</v>
      </c>
      <c r="AX2382" s="493" t="n">
        <v>2058.7</v>
      </c>
      <c r="AY2382" s="493" t="n">
        <v>1232.1</v>
      </c>
      <c r="AZ2382" s="493" t="n">
        <v>2243.6</v>
      </c>
      <c r="BA2382" s="493" t="n">
        <v>1183.8</v>
      </c>
      <c r="BB2382" s="493" t="n">
        <v>1180.8</v>
      </c>
      <c r="BC2382" s="493" t="n">
        <v>1672.2</v>
      </c>
      <c r="BD2382" s="493" t="n">
        <v>784.2</v>
      </c>
      <c r="BE2382" s="493" t="n">
        <v>0</v>
      </c>
      <c r="BF2382" s="493" t="n">
        <v>0</v>
      </c>
      <c r="BG2382" s="493" t="n">
        <v>0</v>
      </c>
      <c r="BH2382" s="493" t="n">
        <v>0</v>
      </c>
      <c r="BI2382" s="493" t="n">
        <v>0</v>
      </c>
      <c r="BJ2382" s="493" t="n">
        <v>0</v>
      </c>
      <c r="BK2382" s="493" t="n">
        <v>0</v>
      </c>
      <c r="BL2382" s="493" t="n">
        <v>0</v>
      </c>
      <c r="BM2382" s="493" t="n">
        <v>0</v>
      </c>
      <c r="BN2382" s="493" t="n">
        <v>0</v>
      </c>
      <c r="BO2382" s="493" t="n">
        <v>0</v>
      </c>
      <c r="BP2382" s="493" t="n">
        <v>0</v>
      </c>
      <c r="BQ2382" s="493" t="n">
        <v>0</v>
      </c>
      <c r="BR2382" s="493" t="n">
        <v>0</v>
      </c>
      <c r="BS2382" s="493" t="n">
        <v>0</v>
      </c>
      <c r="BT2382" s="493" t="n">
        <v>0</v>
      </c>
      <c r="BU2382" s="493" t="n">
        <v>0</v>
      </c>
      <c r="BV2382" s="493" t="n">
        <v>0</v>
      </c>
      <c r="BW2382" s="493" t="n">
        <v>0</v>
      </c>
    </row>
    <row r="2383">
      <c r="A2383" t="inlineStr">
        <is>
          <t>[C9D1] Angiotensin-II 길항제, 고혈압제 (C2) 혹은 이뇨제 복합제제</t>
        </is>
      </c>
      <c r="B2383" t="inlineStr">
        <is>
          <t>에이치엘비제약</t>
        </is>
      </c>
      <c r="C2383" t="inlineStr">
        <is>
          <t>씨르탄 플러스</t>
        </is>
      </c>
      <c r="D2383" t="inlineStr">
        <is>
          <t>에이치엘비제약</t>
        </is>
      </c>
      <c r="E2383" t="inlineStr">
        <is>
          <t>hydrochlorothiazide,  valsartan</t>
        </is>
      </c>
      <c r="F2383" t="inlineStr">
        <is>
          <t>의원</t>
        </is>
      </c>
      <c r="G2383" t="inlineStr">
        <is>
          <t>Generic</t>
        </is>
      </c>
      <c r="H2383" s="493" t="n">
        <v>33181.7</v>
      </c>
      <c r="I2383" s="493" t="n">
        <v>29952.38</v>
      </c>
      <c r="J2383" s="493" t="n">
        <v>37064.85</v>
      </c>
      <c r="K2383" s="493" t="n">
        <v>33132.02</v>
      </c>
      <c r="L2383" s="493" t="n">
        <v>34980.5</v>
      </c>
      <c r="M2383" s="493" t="n">
        <v>36094.23</v>
      </c>
      <c r="N2383" s="493" t="n">
        <v>35563.44</v>
      </c>
      <c r="O2383" s="493" t="n">
        <v>34868.72</v>
      </c>
      <c r="P2383" s="493" t="n">
        <v>30376.65</v>
      </c>
      <c r="Q2383" s="493" t="n">
        <v>32851.52</v>
      </c>
      <c r="R2383" s="493" t="n">
        <v>36458.98</v>
      </c>
      <c r="S2383" s="493" t="n">
        <v>84557.92</v>
      </c>
      <c r="T2383" s="493" t="n">
        <v>94325.24000000001</v>
      </c>
      <c r="U2383" s="493" t="n">
        <v>65851.35000000001</v>
      </c>
      <c r="V2383" s="493" t="n">
        <v>58674</v>
      </c>
      <c r="W2383" s="493" t="n">
        <v>35816.2</v>
      </c>
      <c r="X2383" s="493" t="n">
        <v>14418.01</v>
      </c>
      <c r="Y2383" s="493" t="n">
        <v>26873.42</v>
      </c>
      <c r="Z2383" s="493" t="n">
        <v>33023.76</v>
      </c>
      <c r="AA2383" s="493" t="n">
        <v>33053.24</v>
      </c>
      <c r="AB2383" s="493" t="n">
        <v>32370.3</v>
      </c>
      <c r="AC2383" s="493" t="n">
        <v>33188.32</v>
      </c>
      <c r="AD2383" s="493" t="n">
        <v>33600.13</v>
      </c>
      <c r="AE2383" s="493" t="n">
        <v>36002.21</v>
      </c>
      <c r="AF2383" s="493" t="n">
        <v>35261.9</v>
      </c>
      <c r="AG2383" s="493" t="n">
        <v>34216.71</v>
      </c>
      <c r="AH2383" s="493" t="n">
        <v>40026.68</v>
      </c>
      <c r="AI2383" s="493" t="n">
        <v>35848.53</v>
      </c>
      <c r="AJ2383" s="493" t="n">
        <v>40465.48</v>
      </c>
      <c r="AK2383" s="493" t="n">
        <v>41556.73</v>
      </c>
      <c r="AL2383" s="493" t="n">
        <v>41594.82</v>
      </c>
      <c r="AM2383" s="493" t="n">
        <v>39788.64</v>
      </c>
      <c r="AN2383" s="493" t="n">
        <v>35890.78</v>
      </c>
      <c r="AO2383" s="493" t="n">
        <v>39808.19</v>
      </c>
      <c r="AP2383" s="493" t="n">
        <v>36502.12</v>
      </c>
      <c r="AQ2383" s="493" t="n">
        <v>43993.11</v>
      </c>
      <c r="AR2383" s="493" t="n">
        <v>43677.04</v>
      </c>
      <c r="AS2383" s="493" t="n">
        <v>46328.7</v>
      </c>
      <c r="AT2383" s="493" t="n">
        <v>41278.18</v>
      </c>
      <c r="AU2383" s="493" t="n">
        <v>46988.6</v>
      </c>
      <c r="AV2383" s="493" t="n">
        <v>40715.74</v>
      </c>
      <c r="AW2383" s="493" t="n">
        <v>44207.68</v>
      </c>
      <c r="AX2383" s="493" t="n">
        <v>42871.76</v>
      </c>
      <c r="AY2383" s="493" t="n">
        <v>45463.04</v>
      </c>
      <c r="AZ2383" s="493" t="n">
        <v>20921.79</v>
      </c>
      <c r="BA2383" s="493" t="n">
        <v>20476.35</v>
      </c>
      <c r="BB2383" s="493" t="n">
        <v>7986.75</v>
      </c>
      <c r="BC2383" s="493" t="n">
        <v>4456.2</v>
      </c>
      <c r="BD2383" s="493" t="n">
        <v>1830.6</v>
      </c>
      <c r="BE2383" s="493" t="n">
        <v>0</v>
      </c>
      <c r="BF2383" s="493" t="n">
        <v>0</v>
      </c>
      <c r="BG2383" s="493" t="n">
        <v>0</v>
      </c>
      <c r="BH2383" s="493" t="n">
        <v>0</v>
      </c>
      <c r="BI2383" s="493" t="n">
        <v>0</v>
      </c>
      <c r="BJ2383" s="493" t="n">
        <v>0</v>
      </c>
      <c r="BK2383" s="493" t="n">
        <v>0</v>
      </c>
      <c r="BL2383" s="493" t="n">
        <v>0</v>
      </c>
      <c r="BM2383" s="493" t="n">
        <v>0</v>
      </c>
      <c r="BN2383" s="493" t="n">
        <v>0</v>
      </c>
      <c r="BO2383" s="493" t="n">
        <v>0</v>
      </c>
      <c r="BP2383" s="493" t="n">
        <v>0</v>
      </c>
      <c r="BQ2383" s="493" t="n">
        <v>0</v>
      </c>
      <c r="BR2383" s="493" t="n">
        <v>0</v>
      </c>
      <c r="BS2383" s="493" t="n">
        <v>0</v>
      </c>
      <c r="BT2383" s="493" t="n">
        <v>0</v>
      </c>
      <c r="BU2383" s="493" t="n">
        <v>0</v>
      </c>
      <c r="BV2383" s="493" t="n">
        <v>0</v>
      </c>
      <c r="BW2383" s="493" t="n">
        <v>0</v>
      </c>
    </row>
    <row r="2384">
      <c r="A2384" t="inlineStr">
        <is>
          <t>[C9D1] Angiotensin-II 길항제, 고혈압제 (C2) 혹은 이뇨제 복합제제</t>
        </is>
      </c>
      <c r="B2384" t="inlineStr">
        <is>
          <t>에이치엘비제약</t>
        </is>
      </c>
      <c r="C2384" t="inlineStr">
        <is>
          <t>씨르탄 플러스</t>
        </is>
      </c>
      <c r="D2384" t="inlineStr">
        <is>
          <t>에이치엘비제약</t>
        </is>
      </c>
      <c r="E2384" t="inlineStr">
        <is>
          <t>hydrochlorothiazide,  valsartan</t>
        </is>
      </c>
      <c r="F2384" t="inlineStr">
        <is>
          <t>보건소</t>
        </is>
      </c>
      <c r="G2384" t="inlineStr">
        <is>
          <t>Generic</t>
        </is>
      </c>
      <c r="H2384" s="493" t="n">
        <v>0</v>
      </c>
      <c r="I2384" s="493" t="n">
        <v>0</v>
      </c>
      <c r="J2384" s="493" t="n">
        <v>0</v>
      </c>
      <c r="K2384" s="493" t="n">
        <v>0</v>
      </c>
      <c r="L2384" s="493" t="n">
        <v>0</v>
      </c>
      <c r="M2384" s="493" t="n">
        <v>0</v>
      </c>
      <c r="N2384" s="493" t="n">
        <v>0</v>
      </c>
      <c r="O2384" s="493" t="n">
        <v>0</v>
      </c>
      <c r="P2384" s="493" t="n">
        <v>0</v>
      </c>
      <c r="Q2384" s="493" t="n">
        <v>0</v>
      </c>
      <c r="R2384" s="493" t="n">
        <v>225</v>
      </c>
      <c r="S2384" s="493" t="n">
        <v>2695.73</v>
      </c>
      <c r="T2384" s="493" t="n">
        <v>2940.23</v>
      </c>
      <c r="U2384" s="493" t="n">
        <v>2396.85</v>
      </c>
      <c r="V2384" s="493" t="n">
        <v>2174.55</v>
      </c>
      <c r="W2384" s="493" t="n">
        <v>1890</v>
      </c>
      <c r="X2384" s="493" t="n">
        <v>549</v>
      </c>
      <c r="Y2384" s="493" t="n">
        <v>1914</v>
      </c>
      <c r="Z2384" s="493" t="n">
        <v>2035.35</v>
      </c>
      <c r="AA2384" s="493" t="n">
        <v>2320.2</v>
      </c>
      <c r="AB2384" s="493" t="n">
        <v>2020.8</v>
      </c>
      <c r="AC2384" s="493" t="n">
        <v>1896.6</v>
      </c>
      <c r="AD2384" s="493" t="n">
        <v>2265.6</v>
      </c>
      <c r="AE2384" s="493" t="n">
        <v>2493</v>
      </c>
      <c r="AF2384" s="493" t="n">
        <v>1916.4</v>
      </c>
      <c r="AG2384" s="493" t="n">
        <v>2244</v>
      </c>
      <c r="AH2384" s="493" t="n">
        <v>2258.4</v>
      </c>
      <c r="AI2384" s="493" t="n">
        <v>1714.05</v>
      </c>
      <c r="AJ2384" s="493" t="n">
        <v>2304.3</v>
      </c>
      <c r="AK2384" s="493" t="n">
        <v>1698</v>
      </c>
      <c r="AL2384" s="493" t="n">
        <v>2673.6</v>
      </c>
      <c r="AM2384" s="493" t="n">
        <v>1718.1</v>
      </c>
      <c r="AN2384" s="493" t="n">
        <v>2121</v>
      </c>
      <c r="AO2384" s="493" t="n">
        <v>1574.4</v>
      </c>
      <c r="AP2384" s="493" t="n">
        <v>2384.4</v>
      </c>
      <c r="AQ2384" s="493" t="n">
        <v>1532.4</v>
      </c>
      <c r="AR2384" s="493" t="n">
        <v>2592.9</v>
      </c>
      <c r="AS2384" s="493" t="n">
        <v>1827.6</v>
      </c>
      <c r="AT2384" s="493" t="n">
        <v>2010.53</v>
      </c>
      <c r="AU2384" s="493" t="n">
        <v>1654.05</v>
      </c>
      <c r="AV2384" s="493" t="n">
        <v>2419.2</v>
      </c>
      <c r="AW2384" s="493" t="n">
        <v>1674.9</v>
      </c>
      <c r="AX2384" s="493" t="n">
        <v>3263.18</v>
      </c>
      <c r="AY2384" s="493" t="n">
        <v>1751.7</v>
      </c>
      <c r="AZ2384" s="493" t="n">
        <v>1090.8</v>
      </c>
      <c r="BA2384" s="493" t="n">
        <v>165.6</v>
      </c>
      <c r="BB2384" s="493" t="n">
        <v>60</v>
      </c>
      <c r="BC2384" s="493" t="n">
        <v>142.2</v>
      </c>
      <c r="BD2384" s="493" t="n">
        <v>0</v>
      </c>
      <c r="BE2384" s="493" t="n">
        <v>0</v>
      </c>
      <c r="BF2384" s="493" t="n">
        <v>0</v>
      </c>
      <c r="BG2384" s="493" t="n">
        <v>0</v>
      </c>
      <c r="BH2384" s="493" t="n">
        <v>0</v>
      </c>
      <c r="BI2384" s="493" t="n">
        <v>0</v>
      </c>
      <c r="BJ2384" s="493" t="n">
        <v>0</v>
      </c>
      <c r="BK2384" s="493" t="n">
        <v>0</v>
      </c>
      <c r="BL2384" s="493" t="n">
        <v>0</v>
      </c>
      <c r="BM2384" s="493" t="n">
        <v>0</v>
      </c>
      <c r="BN2384" s="493" t="n">
        <v>0</v>
      </c>
      <c r="BO2384" s="493" t="n">
        <v>0</v>
      </c>
      <c r="BP2384" s="493" t="n">
        <v>0</v>
      </c>
      <c r="BQ2384" s="493" t="n">
        <v>0</v>
      </c>
      <c r="BR2384" s="493" t="n">
        <v>0</v>
      </c>
      <c r="BS2384" s="493" t="n">
        <v>0</v>
      </c>
      <c r="BT2384" s="493" t="n">
        <v>0</v>
      </c>
      <c r="BU2384" s="493" t="n">
        <v>0</v>
      </c>
      <c r="BV2384" s="493" t="n">
        <v>0</v>
      </c>
      <c r="BW2384" s="493" t="n">
        <v>0</v>
      </c>
    </row>
    <row r="2385">
      <c r="A2385" t="inlineStr">
        <is>
          <t>[C9D1] Angiotensin-II 길항제, 고혈압제 (C2) 혹은 이뇨제 복합제제</t>
        </is>
      </c>
      <c r="B2385" t="inlineStr">
        <is>
          <t>에이치엘비제약</t>
        </is>
      </c>
      <c r="C2385" t="inlineStr">
        <is>
          <t>씨르텔미 플러스</t>
        </is>
      </c>
      <c r="D2385" t="inlineStr">
        <is>
          <t>에이치엘비제약</t>
        </is>
      </c>
      <c r="E2385" t="inlineStr">
        <is>
          <t>hydrochlorothiazide,  telmisartan</t>
        </is>
      </c>
      <c r="F2385" t="inlineStr">
        <is>
          <t>상급종합병원</t>
        </is>
      </c>
      <c r="G2385" t="inlineStr">
        <is>
          <t>Generic</t>
        </is>
      </c>
      <c r="H2385" s="493" t="n">
        <v>0</v>
      </c>
      <c r="I2385" s="493" t="n">
        <v>0</v>
      </c>
      <c r="J2385" s="493" t="n">
        <v>0</v>
      </c>
      <c r="K2385" s="493" t="n">
        <v>0</v>
      </c>
      <c r="L2385" s="493" t="n">
        <v>0</v>
      </c>
      <c r="M2385" s="493" t="n">
        <v>0</v>
      </c>
      <c r="N2385" s="493" t="n">
        <v>0</v>
      </c>
      <c r="O2385" s="493" t="n">
        <v>0</v>
      </c>
      <c r="P2385" s="493" t="n">
        <v>0</v>
      </c>
      <c r="Q2385" s="493" t="n">
        <v>0</v>
      </c>
      <c r="R2385" s="493" t="n">
        <v>0</v>
      </c>
      <c r="S2385" s="493" t="n">
        <v>0</v>
      </c>
      <c r="T2385" s="493" t="n">
        <v>0</v>
      </c>
      <c r="U2385" s="493" t="n">
        <v>0</v>
      </c>
      <c r="V2385" s="493" t="n">
        <v>0</v>
      </c>
      <c r="W2385" s="493" t="n">
        <v>0</v>
      </c>
      <c r="X2385" s="493" t="n">
        <v>0</v>
      </c>
      <c r="Y2385" s="493" t="n">
        <v>0</v>
      </c>
      <c r="Z2385" s="493" t="n">
        <v>0</v>
      </c>
      <c r="AA2385" s="493" t="n">
        <v>0</v>
      </c>
      <c r="AB2385" s="493" t="n">
        <v>0</v>
      </c>
      <c r="AC2385" s="493" t="n">
        <v>0</v>
      </c>
      <c r="AD2385" s="493" t="n">
        <v>0</v>
      </c>
      <c r="AE2385" s="493" t="n">
        <v>0</v>
      </c>
      <c r="AF2385" s="493" t="n">
        <v>0</v>
      </c>
      <c r="AG2385" s="493" t="n">
        <v>0</v>
      </c>
      <c r="AH2385" s="493" t="n">
        <v>0</v>
      </c>
      <c r="AI2385" s="493" t="n">
        <v>0</v>
      </c>
      <c r="AJ2385" s="493" t="n">
        <v>0</v>
      </c>
      <c r="AK2385" s="493" t="n">
        <v>0</v>
      </c>
      <c r="AL2385" s="493" t="n">
        <v>0</v>
      </c>
      <c r="AM2385" s="493" t="n">
        <v>0</v>
      </c>
      <c r="AN2385" s="493" t="n">
        <v>0</v>
      </c>
      <c r="AO2385" s="493" t="n">
        <v>0</v>
      </c>
      <c r="AP2385" s="493" t="n">
        <v>0</v>
      </c>
      <c r="AQ2385" s="493" t="n">
        <v>0</v>
      </c>
      <c r="AR2385" s="493" t="n">
        <v>0</v>
      </c>
      <c r="AS2385" s="493" t="n">
        <v>0</v>
      </c>
      <c r="AT2385" s="493" t="n">
        <v>0</v>
      </c>
      <c r="AU2385" s="493" t="n">
        <v>0</v>
      </c>
      <c r="AV2385" s="493" t="n">
        <v>0</v>
      </c>
      <c r="AW2385" s="493" t="n">
        <v>0</v>
      </c>
      <c r="AX2385" s="493" t="n">
        <v>0</v>
      </c>
      <c r="AY2385" s="493" t="n">
        <v>0</v>
      </c>
      <c r="AZ2385" s="493" t="n">
        <v>0</v>
      </c>
      <c r="BA2385" s="493" t="n">
        <v>0</v>
      </c>
      <c r="BB2385" s="493" t="n">
        <v>0</v>
      </c>
      <c r="BC2385" s="493" t="n">
        <v>0</v>
      </c>
      <c r="BD2385" s="493" t="n">
        <v>0</v>
      </c>
      <c r="BE2385" s="493" t="n">
        <v>0</v>
      </c>
      <c r="BF2385" s="493" t="n">
        <v>0</v>
      </c>
      <c r="BG2385" s="493" t="n">
        <v>0</v>
      </c>
      <c r="BH2385" s="493" t="n">
        <v>0</v>
      </c>
      <c r="BI2385" s="493" t="n">
        <v>0</v>
      </c>
      <c r="BJ2385" s="493" t="n">
        <v>0</v>
      </c>
      <c r="BK2385" s="493" t="n">
        <v>0</v>
      </c>
      <c r="BL2385" s="493" t="n">
        <v>0</v>
      </c>
      <c r="BM2385" s="493" t="n">
        <v>0</v>
      </c>
      <c r="BN2385" s="493" t="n">
        <v>0</v>
      </c>
      <c r="BO2385" s="493" t="n">
        <v>0</v>
      </c>
      <c r="BP2385" s="493" t="n">
        <v>0</v>
      </c>
      <c r="BQ2385" s="493" t="n">
        <v>0</v>
      </c>
      <c r="BR2385" s="493" t="n">
        <v>0</v>
      </c>
      <c r="BS2385" s="493" t="n">
        <v>0</v>
      </c>
      <c r="BT2385" s="493" t="n">
        <v>0</v>
      </c>
      <c r="BU2385" s="493" t="n">
        <v>1010.4</v>
      </c>
      <c r="BV2385" s="493" t="n">
        <v>0</v>
      </c>
      <c r="BW2385" s="493" t="n">
        <v>0</v>
      </c>
    </row>
    <row r="2386">
      <c r="A2386" t="inlineStr">
        <is>
          <t>[C9D1] Angiotensin-II 길항제, 고혈압제 (C2) 혹은 이뇨제 복합제제</t>
        </is>
      </c>
      <c r="B2386" t="inlineStr">
        <is>
          <t>에이치엘비제약</t>
        </is>
      </c>
      <c r="C2386" t="inlineStr">
        <is>
          <t>씨르텔미 플러스</t>
        </is>
      </c>
      <c r="D2386" t="inlineStr">
        <is>
          <t>에이치엘비제약</t>
        </is>
      </c>
      <c r="E2386" t="inlineStr">
        <is>
          <t>hydrochlorothiazide,  telmisartan</t>
        </is>
      </c>
      <c r="F2386" t="inlineStr">
        <is>
          <t>병원</t>
        </is>
      </c>
      <c r="G2386" t="inlineStr">
        <is>
          <t>Generic</t>
        </is>
      </c>
      <c r="H2386" s="493" t="n">
        <v>0</v>
      </c>
      <c r="I2386" s="493" t="n">
        <v>0</v>
      </c>
      <c r="J2386" s="493" t="n">
        <v>0</v>
      </c>
      <c r="K2386" s="493" t="n">
        <v>0</v>
      </c>
      <c r="L2386" s="493" t="n">
        <v>0</v>
      </c>
      <c r="M2386" s="493" t="n">
        <v>0</v>
      </c>
      <c r="N2386" s="493" t="n">
        <v>0</v>
      </c>
      <c r="O2386" s="493" t="n">
        <v>0</v>
      </c>
      <c r="P2386" s="493" t="n">
        <v>1175.02</v>
      </c>
      <c r="Q2386" s="493" t="n">
        <v>1807.3</v>
      </c>
      <c r="R2386" s="493" t="n">
        <v>2225.91</v>
      </c>
      <c r="S2386" s="493" t="n">
        <v>3545.34</v>
      </c>
      <c r="T2386" s="493" t="n">
        <v>8694.24</v>
      </c>
      <c r="U2386" s="493" t="n">
        <v>4876.62</v>
      </c>
      <c r="V2386" s="493" t="n">
        <v>8412.559999999999</v>
      </c>
      <c r="W2386" s="493" t="n">
        <v>4161.56</v>
      </c>
      <c r="X2386" s="493" t="n">
        <v>7310.12</v>
      </c>
      <c r="Y2386" s="493" t="n">
        <v>5766.54</v>
      </c>
      <c r="Z2386" s="493" t="n">
        <v>6392.52</v>
      </c>
      <c r="AA2386" s="493" t="n">
        <v>5018.38</v>
      </c>
      <c r="AB2386" s="493" t="n">
        <v>6953.19</v>
      </c>
      <c r="AC2386" s="493" t="n">
        <v>4744.63</v>
      </c>
      <c r="AD2386" s="493" t="n">
        <v>9075.440000000001</v>
      </c>
      <c r="AE2386" s="493" t="n">
        <v>8588.34</v>
      </c>
      <c r="AF2386" s="493" t="n">
        <v>10008.44</v>
      </c>
      <c r="AG2386" s="493" t="n">
        <v>7069.24</v>
      </c>
      <c r="AH2386" s="493" t="n">
        <v>10786.14</v>
      </c>
      <c r="AI2386" s="493" t="n">
        <v>9174.34</v>
      </c>
      <c r="AJ2386" s="493" t="n">
        <v>10191.42</v>
      </c>
      <c r="AK2386" s="493" t="n">
        <v>9440.18</v>
      </c>
      <c r="AL2386" s="493" t="n">
        <v>7442.84</v>
      </c>
      <c r="AM2386" s="493" t="n">
        <v>8699.01</v>
      </c>
      <c r="AN2386" s="493" t="n">
        <v>9103.58</v>
      </c>
      <c r="AO2386" s="493" t="n">
        <v>11356.5</v>
      </c>
      <c r="AP2386" s="493" t="n">
        <v>10194.86</v>
      </c>
      <c r="AQ2386" s="493" t="n">
        <v>14017.74</v>
      </c>
      <c r="AR2386" s="493" t="n">
        <v>12671.48</v>
      </c>
      <c r="AS2386" s="493" t="n">
        <v>15816.18</v>
      </c>
      <c r="AT2386" s="493" t="n">
        <v>12976.18</v>
      </c>
      <c r="AU2386" s="493" t="n">
        <v>15497.49</v>
      </c>
      <c r="AV2386" s="493" t="n">
        <v>7537.9</v>
      </c>
      <c r="AW2386" s="493" t="n">
        <v>6126.29</v>
      </c>
      <c r="AX2386" s="493" t="n">
        <v>9623.18</v>
      </c>
      <c r="AY2386" s="493" t="n">
        <v>4791.75</v>
      </c>
      <c r="AZ2386" s="493" t="n">
        <v>1581.1</v>
      </c>
      <c r="BA2386" s="493" t="n">
        <v>4411.2</v>
      </c>
      <c r="BB2386" s="493" t="n">
        <v>2391.2</v>
      </c>
      <c r="BC2386" s="493" t="n">
        <v>1991.9</v>
      </c>
      <c r="BD2386" s="493" t="n">
        <v>2141.72</v>
      </c>
      <c r="BE2386" s="493" t="n">
        <v>2490</v>
      </c>
      <c r="BF2386" s="493" t="n">
        <v>593.4</v>
      </c>
      <c r="BG2386" s="493" t="n">
        <v>3567.3</v>
      </c>
      <c r="BH2386" s="493" t="n">
        <v>1284.6</v>
      </c>
      <c r="BI2386" s="493" t="n">
        <v>627.6</v>
      </c>
      <c r="BJ2386" s="493" t="n">
        <v>1018.42</v>
      </c>
      <c r="BK2386" s="493" t="n">
        <v>717.76</v>
      </c>
      <c r="BL2386" s="493" t="n">
        <v>715.2</v>
      </c>
      <c r="BM2386" s="493" t="n">
        <v>1136.4</v>
      </c>
      <c r="BN2386" s="493" t="n">
        <v>240</v>
      </c>
      <c r="BO2386" s="493" t="n">
        <v>601.5</v>
      </c>
      <c r="BP2386" s="493" t="n">
        <v>0</v>
      </c>
      <c r="BQ2386" s="493" t="n">
        <v>240</v>
      </c>
      <c r="BR2386" s="493" t="n">
        <v>1332</v>
      </c>
      <c r="BS2386" s="493" t="n">
        <v>481.2</v>
      </c>
      <c r="BT2386" s="493" t="n">
        <v>0</v>
      </c>
      <c r="BU2386" s="493" t="n">
        <v>842.1</v>
      </c>
      <c r="BV2386" s="493" t="n">
        <v>338.1</v>
      </c>
      <c r="BW2386" s="493" t="n">
        <v>668.4</v>
      </c>
    </row>
    <row r="2387">
      <c r="A2387" t="inlineStr">
        <is>
          <t>[C9D1] Angiotensin-II 길항제, 고혈압제 (C2) 혹은 이뇨제 복합제제</t>
        </is>
      </c>
      <c r="B2387" t="inlineStr">
        <is>
          <t>에이치엘비제약</t>
        </is>
      </c>
      <c r="C2387" t="inlineStr">
        <is>
          <t>씨르텔미 플러스</t>
        </is>
      </c>
      <c r="D2387" t="inlineStr">
        <is>
          <t>에이치엘비제약</t>
        </is>
      </c>
      <c r="E2387" t="inlineStr">
        <is>
          <t>hydrochlorothiazide,  telmisartan</t>
        </is>
      </c>
      <c r="F2387" t="inlineStr">
        <is>
          <t>의원</t>
        </is>
      </c>
      <c r="G2387" t="inlineStr">
        <is>
          <t>Generic</t>
        </is>
      </c>
      <c r="H2387" s="493" t="n">
        <v>40443.52</v>
      </c>
      <c r="I2387" s="493" t="n">
        <v>34453.46</v>
      </c>
      <c r="J2387" s="493" t="n">
        <v>46655.68</v>
      </c>
      <c r="K2387" s="493" t="n">
        <v>39528.15</v>
      </c>
      <c r="L2387" s="493" t="n">
        <v>44575.28</v>
      </c>
      <c r="M2387" s="493" t="n">
        <v>44481.13</v>
      </c>
      <c r="N2387" s="493" t="n">
        <v>46641.92</v>
      </c>
      <c r="O2387" s="493" t="n">
        <v>39915.4</v>
      </c>
      <c r="P2387" s="493" t="n">
        <v>43889.14</v>
      </c>
      <c r="Q2387" s="493" t="n">
        <v>41122.6</v>
      </c>
      <c r="R2387" s="493" t="n">
        <v>46451.16</v>
      </c>
      <c r="S2387" s="493" t="n">
        <v>83924.42</v>
      </c>
      <c r="T2387" s="493" t="n">
        <v>75260.50999999999</v>
      </c>
      <c r="U2387" s="493" t="n">
        <v>59080.11</v>
      </c>
      <c r="V2387" s="493" t="n">
        <v>75479.73</v>
      </c>
      <c r="W2387" s="493" t="n">
        <v>72980.75999999999</v>
      </c>
      <c r="X2387" s="493" t="n">
        <v>77298.10000000001</v>
      </c>
      <c r="Y2387" s="493" t="n">
        <v>84958.45</v>
      </c>
      <c r="Z2387" s="493" t="n">
        <v>96699.38</v>
      </c>
      <c r="AA2387" s="493" t="n">
        <v>96752.39999999999</v>
      </c>
      <c r="AB2387" s="493" t="n">
        <v>92493.52</v>
      </c>
      <c r="AC2387" s="493" t="n">
        <v>98836.86</v>
      </c>
      <c r="AD2387" s="493" t="n">
        <v>94032.96000000001</v>
      </c>
      <c r="AE2387" s="493" t="n">
        <v>106742.54</v>
      </c>
      <c r="AF2387" s="493" t="n">
        <v>101335.36</v>
      </c>
      <c r="AG2387" s="493" t="n">
        <v>97010.12</v>
      </c>
      <c r="AH2387" s="493" t="n">
        <v>104111.5</v>
      </c>
      <c r="AI2387" s="493" t="n">
        <v>112154.23</v>
      </c>
      <c r="AJ2387" s="493" t="n">
        <v>118443.87</v>
      </c>
      <c r="AK2387" s="493" t="n">
        <v>116039.98</v>
      </c>
      <c r="AL2387" s="493" t="n">
        <v>107511.89</v>
      </c>
      <c r="AM2387" s="493" t="n">
        <v>123097.11</v>
      </c>
      <c r="AN2387" s="493" t="n">
        <v>109322.71</v>
      </c>
      <c r="AO2387" s="493" t="n">
        <v>114919.98</v>
      </c>
      <c r="AP2387" s="493" t="n">
        <v>118719.15</v>
      </c>
      <c r="AQ2387" s="493" t="n">
        <v>118753.17</v>
      </c>
      <c r="AR2387" s="493" t="n">
        <v>122638.23</v>
      </c>
      <c r="AS2387" s="493" t="n">
        <v>115547.76</v>
      </c>
      <c r="AT2387" s="493" t="n">
        <v>129504.49</v>
      </c>
      <c r="AU2387" s="493" t="n">
        <v>125157.33</v>
      </c>
      <c r="AV2387" s="493" t="n">
        <v>141787.35</v>
      </c>
      <c r="AW2387" s="493" t="n">
        <v>122858.4</v>
      </c>
      <c r="AX2387" s="493" t="n">
        <v>128243.07</v>
      </c>
      <c r="AY2387" s="493" t="n">
        <v>131767.76</v>
      </c>
      <c r="AZ2387" s="493" t="n">
        <v>128738.18</v>
      </c>
      <c r="BA2387" s="493" t="n">
        <v>131147.13</v>
      </c>
      <c r="BB2387" s="493" t="n">
        <v>140536.95</v>
      </c>
      <c r="BC2387" s="493" t="n">
        <v>145286.72</v>
      </c>
      <c r="BD2387" s="493" t="n">
        <v>128163.99</v>
      </c>
      <c r="BE2387" s="493" t="n">
        <v>132589.69</v>
      </c>
      <c r="BF2387" s="493" t="n">
        <v>149628.83</v>
      </c>
      <c r="BG2387" s="493" t="n">
        <v>147728.59</v>
      </c>
      <c r="BH2387" s="493" t="n">
        <v>140041.26</v>
      </c>
      <c r="BI2387" s="493" t="n">
        <v>134397.37</v>
      </c>
      <c r="BJ2387" s="493" t="n">
        <v>144107.1</v>
      </c>
      <c r="BK2387" s="493" t="n">
        <v>128454.38</v>
      </c>
      <c r="BL2387" s="493" t="n">
        <v>153433.66</v>
      </c>
      <c r="BM2387" s="493" t="n">
        <v>132478.9</v>
      </c>
      <c r="BN2387" s="493" t="n">
        <v>130186.83</v>
      </c>
      <c r="BO2387" s="493" t="n">
        <v>126090.46</v>
      </c>
      <c r="BP2387" s="493" t="n">
        <v>159105.97</v>
      </c>
      <c r="BQ2387" s="493" t="n">
        <v>141406.44</v>
      </c>
      <c r="BR2387" s="493" t="n">
        <v>158214.48</v>
      </c>
      <c r="BS2387" s="493" t="n">
        <v>161700.11</v>
      </c>
      <c r="BT2387" s="493" t="n">
        <v>141575.95</v>
      </c>
      <c r="BU2387" s="493" t="n">
        <v>154811.95</v>
      </c>
      <c r="BV2387" s="493" t="n">
        <v>153198.26</v>
      </c>
      <c r="BW2387" s="493" t="n">
        <v>156186.09</v>
      </c>
    </row>
    <row r="2388">
      <c r="A2388" t="inlineStr">
        <is>
          <t>[C9D1] Angiotensin-II 길항제, 고혈압제 (C2) 혹은 이뇨제 복합제제</t>
        </is>
      </c>
      <c r="B2388" t="inlineStr">
        <is>
          <t>에이치엘비제약</t>
        </is>
      </c>
      <c r="C2388" t="inlineStr">
        <is>
          <t>씨르텔미 플러스</t>
        </is>
      </c>
      <c r="D2388" t="inlineStr">
        <is>
          <t>에이치엘비제약</t>
        </is>
      </c>
      <c r="E2388" t="inlineStr">
        <is>
          <t>hydrochlorothiazide,  telmisartan</t>
        </is>
      </c>
      <c r="F2388" t="inlineStr">
        <is>
          <t>보건소</t>
        </is>
      </c>
      <c r="G2388" t="inlineStr">
        <is>
          <t>Generic</t>
        </is>
      </c>
      <c r="H2388" s="493" t="n">
        <v>133.8</v>
      </c>
      <c r="I2388" s="493" t="n">
        <v>0</v>
      </c>
      <c r="J2388" s="493" t="n">
        <v>0</v>
      </c>
      <c r="K2388" s="493" t="n">
        <v>0</v>
      </c>
      <c r="L2388" s="493" t="n">
        <v>0</v>
      </c>
      <c r="M2388" s="493" t="n">
        <v>0</v>
      </c>
      <c r="N2388" s="493" t="n">
        <v>0</v>
      </c>
      <c r="O2388" s="493" t="n">
        <v>0</v>
      </c>
      <c r="P2388" s="493" t="n">
        <v>0</v>
      </c>
      <c r="Q2388" s="493" t="n">
        <v>2163.6</v>
      </c>
      <c r="R2388" s="493" t="n">
        <v>2142</v>
      </c>
      <c r="S2388" s="493" t="n">
        <v>4673.4</v>
      </c>
      <c r="T2388" s="493" t="n">
        <v>4099.8</v>
      </c>
      <c r="U2388" s="493" t="n">
        <v>4748.18</v>
      </c>
      <c r="V2388" s="493" t="n">
        <v>1920.3</v>
      </c>
      <c r="W2388" s="493" t="n">
        <v>2124.6</v>
      </c>
      <c r="X2388" s="493" t="n">
        <v>4826.4</v>
      </c>
      <c r="Y2388" s="493" t="n">
        <v>1311.9</v>
      </c>
      <c r="Z2388" s="493" t="n">
        <v>1856.4</v>
      </c>
      <c r="AA2388" s="493" t="n">
        <v>3215.04</v>
      </c>
      <c r="AB2388" s="493" t="n">
        <v>1418.7</v>
      </c>
      <c r="AC2388" s="493" t="n">
        <v>4602.3</v>
      </c>
      <c r="AD2388" s="493" t="n">
        <v>3561.6</v>
      </c>
      <c r="AE2388" s="493" t="n">
        <v>5241</v>
      </c>
      <c r="AF2388" s="493" t="n">
        <v>4345.8</v>
      </c>
      <c r="AG2388" s="493" t="n">
        <v>5609.78</v>
      </c>
      <c r="AH2388" s="493" t="n">
        <v>3622.5</v>
      </c>
      <c r="AI2388" s="493" t="n">
        <v>5756.7</v>
      </c>
      <c r="AJ2388" s="493" t="n">
        <v>4221.3</v>
      </c>
      <c r="AK2388" s="493" t="n">
        <v>5079.6</v>
      </c>
      <c r="AL2388" s="493" t="n">
        <v>4589.8</v>
      </c>
      <c r="AM2388" s="493" t="n">
        <v>6984.3</v>
      </c>
      <c r="AN2388" s="493" t="n">
        <v>7068</v>
      </c>
      <c r="AO2388" s="493" t="n">
        <v>5331.3</v>
      </c>
      <c r="AP2388" s="493" t="n">
        <v>5196.6</v>
      </c>
      <c r="AQ2388" s="493" t="n">
        <v>3471.3</v>
      </c>
      <c r="AR2388" s="493" t="n">
        <v>4542.6</v>
      </c>
      <c r="AS2388" s="493" t="n">
        <v>2233.5</v>
      </c>
      <c r="AT2388" s="493" t="n">
        <v>4097.1</v>
      </c>
      <c r="AU2388" s="493" t="n">
        <v>3479.1</v>
      </c>
      <c r="AV2388" s="493" t="n">
        <v>3836.4</v>
      </c>
      <c r="AW2388" s="493" t="n">
        <v>2794.5</v>
      </c>
      <c r="AX2388" s="493" t="n">
        <v>4623</v>
      </c>
      <c r="AY2388" s="493" t="n">
        <v>4757.7</v>
      </c>
      <c r="AZ2388" s="493" t="n">
        <v>1342.8</v>
      </c>
      <c r="BA2388" s="493" t="n">
        <v>9876.9</v>
      </c>
      <c r="BB2388" s="493" t="n">
        <v>4992.3</v>
      </c>
      <c r="BC2388" s="493" t="n">
        <v>2694.3</v>
      </c>
      <c r="BD2388" s="493" t="n">
        <v>5855.1</v>
      </c>
      <c r="BE2388" s="493" t="n">
        <v>4664.4</v>
      </c>
      <c r="BF2388" s="493" t="n">
        <v>5763.6</v>
      </c>
      <c r="BG2388" s="493" t="n">
        <v>5815.5</v>
      </c>
      <c r="BH2388" s="493" t="n">
        <v>691.2</v>
      </c>
      <c r="BI2388" s="493" t="n">
        <v>3442.5</v>
      </c>
      <c r="BJ2388" s="493" t="n">
        <v>1663.2</v>
      </c>
      <c r="BK2388" s="493" t="n">
        <v>5229</v>
      </c>
      <c r="BL2388" s="493" t="n">
        <v>760.8</v>
      </c>
      <c r="BM2388" s="493" t="n">
        <v>2358.7</v>
      </c>
      <c r="BN2388" s="493" t="n">
        <v>0</v>
      </c>
      <c r="BO2388" s="493" t="n">
        <v>3564</v>
      </c>
      <c r="BP2388" s="493" t="n">
        <v>1992.3</v>
      </c>
      <c r="BQ2388" s="493" t="n">
        <v>6057.9</v>
      </c>
      <c r="BR2388" s="493" t="n">
        <v>644.4</v>
      </c>
      <c r="BS2388" s="493" t="n">
        <v>8252.700000000001</v>
      </c>
      <c r="BT2388" s="493" t="n">
        <v>1029.6</v>
      </c>
      <c r="BU2388" s="493" t="n">
        <v>585.9</v>
      </c>
      <c r="BV2388" s="493" t="n">
        <v>3309.3</v>
      </c>
      <c r="BW2388" s="493" t="n">
        <v>5020.8</v>
      </c>
    </row>
    <row r="2389">
      <c r="A2389" t="inlineStr">
        <is>
          <t>[C9D1] Angiotensin-II 길항제, 고혈압제 (C2) 혹은 이뇨제 복합제제</t>
        </is>
      </c>
      <c r="B2389" t="inlineStr">
        <is>
          <t>에이치엘비제약</t>
        </is>
      </c>
      <c r="C2389" t="inlineStr">
        <is>
          <t>씨르텔미 플러스</t>
        </is>
      </c>
      <c r="D2389" t="inlineStr">
        <is>
          <t>에이치엘비제약</t>
        </is>
      </c>
      <c r="E2389" t="inlineStr">
        <is>
          <t>hydrochlorothiazide,  telmisartan</t>
        </is>
      </c>
      <c r="F2389" t="inlineStr">
        <is>
          <t>기타(치과의원, 치과병원 등)</t>
        </is>
      </c>
      <c r="G2389" t="inlineStr">
        <is>
          <t>Generic</t>
        </is>
      </c>
      <c r="H2389" s="493" t="n">
        <v>0</v>
      </c>
      <c r="I2389" s="493" t="n">
        <v>0</v>
      </c>
      <c r="J2389" s="493" t="n">
        <v>0</v>
      </c>
      <c r="K2389" s="493" t="n">
        <v>0</v>
      </c>
      <c r="L2389" s="493" t="n">
        <v>0</v>
      </c>
      <c r="M2389" s="493" t="n">
        <v>0</v>
      </c>
      <c r="N2389" s="493" t="n">
        <v>0</v>
      </c>
      <c r="O2389" s="493" t="n">
        <v>0</v>
      </c>
      <c r="P2389" s="493" t="n">
        <v>0</v>
      </c>
      <c r="Q2389" s="493" t="n">
        <v>0</v>
      </c>
      <c r="R2389" s="493" t="n">
        <v>0</v>
      </c>
      <c r="S2389" s="493" t="n">
        <v>0</v>
      </c>
      <c r="T2389" s="493" t="n">
        <v>0</v>
      </c>
      <c r="U2389" s="493" t="n">
        <v>0</v>
      </c>
      <c r="V2389" s="493" t="n">
        <v>0</v>
      </c>
      <c r="W2389" s="493" t="n">
        <v>0</v>
      </c>
      <c r="X2389" s="493" t="n">
        <v>0</v>
      </c>
      <c r="Y2389" s="493" t="n">
        <v>0</v>
      </c>
      <c r="Z2389" s="493" t="n">
        <v>0</v>
      </c>
      <c r="AA2389" s="493" t="n">
        <v>0</v>
      </c>
      <c r="AB2389" s="493" t="n">
        <v>0</v>
      </c>
      <c r="AC2389" s="493" t="n">
        <v>0</v>
      </c>
      <c r="AD2389" s="493" t="n">
        <v>0</v>
      </c>
      <c r="AE2389" s="493" t="n">
        <v>0</v>
      </c>
      <c r="AF2389" s="493" t="n">
        <v>0</v>
      </c>
      <c r="AG2389" s="493" t="n">
        <v>0</v>
      </c>
      <c r="AH2389" s="493" t="n">
        <v>0</v>
      </c>
      <c r="AI2389" s="493" t="n">
        <v>0</v>
      </c>
      <c r="AJ2389" s="493" t="n">
        <v>0</v>
      </c>
      <c r="AK2389" s="493" t="n">
        <v>0</v>
      </c>
      <c r="AL2389" s="493" t="n">
        <v>0</v>
      </c>
      <c r="AM2389" s="493" t="n">
        <v>0</v>
      </c>
      <c r="AN2389" s="493" t="n">
        <v>0</v>
      </c>
      <c r="AO2389" s="493" t="n">
        <v>147.6</v>
      </c>
      <c r="AP2389" s="493" t="n">
        <v>141</v>
      </c>
      <c r="AQ2389" s="493" t="n">
        <v>139.5</v>
      </c>
      <c r="AR2389" s="493" t="n">
        <v>147.3</v>
      </c>
      <c r="AS2389" s="493" t="n">
        <v>144.9</v>
      </c>
      <c r="AT2389" s="493" t="n">
        <v>151.8</v>
      </c>
      <c r="AU2389" s="493" t="n">
        <v>174</v>
      </c>
      <c r="AV2389" s="493" t="n">
        <v>279.6</v>
      </c>
      <c r="AW2389" s="493" t="n">
        <v>148.8</v>
      </c>
      <c r="AX2389" s="493" t="n">
        <v>161.4</v>
      </c>
      <c r="AY2389" s="493" t="n">
        <v>456.3</v>
      </c>
      <c r="AZ2389" s="493" t="n">
        <v>132.9</v>
      </c>
      <c r="BA2389" s="493" t="n">
        <v>124.2</v>
      </c>
      <c r="BB2389" s="493" t="n">
        <v>119.4</v>
      </c>
      <c r="BC2389" s="493" t="n">
        <v>119.4</v>
      </c>
      <c r="BD2389" s="493" t="n">
        <v>121.8</v>
      </c>
      <c r="BE2389" s="493" t="n">
        <v>62.02</v>
      </c>
      <c r="BF2389" s="493" t="n">
        <v>0</v>
      </c>
      <c r="BG2389" s="493" t="n">
        <v>0</v>
      </c>
      <c r="BH2389" s="493" t="n">
        <v>0</v>
      </c>
      <c r="BI2389" s="493" t="n">
        <v>0</v>
      </c>
      <c r="BJ2389" s="493" t="n">
        <v>0</v>
      </c>
      <c r="BK2389" s="493" t="n">
        <v>0</v>
      </c>
      <c r="BL2389" s="493" t="n">
        <v>0</v>
      </c>
      <c r="BM2389" s="493" t="n">
        <v>0</v>
      </c>
      <c r="BN2389" s="493" t="n">
        <v>0</v>
      </c>
      <c r="BO2389" s="493" t="n">
        <v>0</v>
      </c>
      <c r="BP2389" s="493" t="n">
        <v>0</v>
      </c>
      <c r="BQ2389" s="493" t="n">
        <v>0</v>
      </c>
      <c r="BR2389" s="493" t="n">
        <v>0</v>
      </c>
      <c r="BS2389" s="493" t="n">
        <v>0</v>
      </c>
      <c r="BT2389" s="493" t="n">
        <v>0</v>
      </c>
      <c r="BU2389" s="493" t="n">
        <v>0</v>
      </c>
      <c r="BV2389" s="493" t="n">
        <v>0</v>
      </c>
      <c r="BW2389" s="493" t="n">
        <v>0</v>
      </c>
    </row>
    <row r="2390">
      <c r="A2390" t="inlineStr">
        <is>
          <t>[C9D1] Angiotensin-II 길항제, 고혈압제 (C2) 혹은 이뇨제 복합제제</t>
        </is>
      </c>
      <c r="B2390" t="inlineStr">
        <is>
          <t>에이치케이이노엔</t>
        </is>
      </c>
      <c r="C2390" t="inlineStr">
        <is>
          <t>발사원 플러스</t>
        </is>
      </c>
      <c r="D2390" t="inlineStr">
        <is>
          <t>에이치케이이노엔</t>
        </is>
      </c>
      <c r="E2390" t="inlineStr">
        <is>
          <t>hydrochlorothiazide,  valsartan</t>
        </is>
      </c>
      <c r="F2390" t="inlineStr">
        <is>
          <t>상급종합병원</t>
        </is>
      </c>
      <c r="G2390" t="inlineStr">
        <is>
          <t>Generic</t>
        </is>
      </c>
      <c r="H2390" s="493" t="n">
        <v>2788.74</v>
      </c>
      <c r="I2390" s="493" t="n">
        <v>378.56</v>
      </c>
      <c r="J2390" s="493" t="n">
        <v>3976.56</v>
      </c>
      <c r="K2390" s="493" t="n">
        <v>578.85</v>
      </c>
      <c r="L2390" s="493" t="n">
        <v>946.05</v>
      </c>
      <c r="M2390" s="493" t="n">
        <v>0</v>
      </c>
      <c r="N2390" s="493" t="n">
        <v>2584.54</v>
      </c>
      <c r="O2390" s="493" t="n">
        <v>1065.06</v>
      </c>
      <c r="P2390" s="493" t="n">
        <v>7790.15</v>
      </c>
      <c r="Q2390" s="493" t="n">
        <v>2250.71</v>
      </c>
      <c r="R2390" s="493" t="n">
        <v>1450.25</v>
      </c>
      <c r="S2390" s="493" t="n">
        <v>2685.84</v>
      </c>
      <c r="T2390" s="493" t="n">
        <v>5867.88</v>
      </c>
      <c r="U2390" s="493" t="n">
        <v>5731.31</v>
      </c>
      <c r="V2390" s="493" t="n">
        <v>5993.75</v>
      </c>
      <c r="W2390" s="493" t="n">
        <v>4692.88</v>
      </c>
      <c r="X2390" s="493" t="n">
        <v>4972.27</v>
      </c>
      <c r="Y2390" s="493" t="n">
        <v>11423.67</v>
      </c>
      <c r="Z2390" s="493" t="n">
        <v>10087.74</v>
      </c>
      <c r="AA2390" s="493" t="n">
        <v>4163.37</v>
      </c>
      <c r="AB2390" s="493" t="n">
        <v>8833.67</v>
      </c>
      <c r="AC2390" s="493" t="n">
        <v>11002.07</v>
      </c>
      <c r="AD2390" s="493" t="n">
        <v>5340.98</v>
      </c>
      <c r="AE2390" s="493" t="n">
        <v>8834.33</v>
      </c>
      <c r="AF2390" s="493" t="n">
        <v>4459.46</v>
      </c>
      <c r="AG2390" s="493" t="n">
        <v>8388.16</v>
      </c>
      <c r="AH2390" s="493" t="n">
        <v>13570.93</v>
      </c>
      <c r="AI2390" s="493" t="n">
        <v>5095.37</v>
      </c>
      <c r="AJ2390" s="493" t="n">
        <v>7704</v>
      </c>
      <c r="AK2390" s="493" t="n">
        <v>9913.5</v>
      </c>
      <c r="AL2390" s="493" t="n">
        <v>8427.08</v>
      </c>
      <c r="AM2390" s="493" t="n">
        <v>9291.6</v>
      </c>
      <c r="AN2390" s="493" t="n">
        <v>9542.370000000001</v>
      </c>
      <c r="AO2390" s="493" t="n">
        <v>10790.24</v>
      </c>
      <c r="AP2390" s="493" t="n">
        <v>8665.9</v>
      </c>
      <c r="AQ2390" s="493" t="n">
        <v>10589.95</v>
      </c>
      <c r="AR2390" s="493" t="n">
        <v>7464.03</v>
      </c>
      <c r="AS2390" s="493" t="n">
        <v>11108.83</v>
      </c>
      <c r="AT2390" s="493" t="n">
        <v>8415.379999999999</v>
      </c>
      <c r="AU2390" s="493" t="n">
        <v>11613.15</v>
      </c>
      <c r="AV2390" s="493" t="n">
        <v>7604.1</v>
      </c>
      <c r="AW2390" s="493" t="n">
        <v>8214.139999999999</v>
      </c>
      <c r="AX2390" s="493" t="n">
        <v>15688.64</v>
      </c>
      <c r="AY2390" s="493" t="n">
        <v>12113.96</v>
      </c>
      <c r="AZ2390" s="493" t="n">
        <v>5930.74</v>
      </c>
      <c r="BA2390" s="493" t="n">
        <v>8209.139999999999</v>
      </c>
      <c r="BB2390" s="493" t="n">
        <v>7365.91</v>
      </c>
      <c r="BC2390" s="493" t="n">
        <v>9720.35</v>
      </c>
      <c r="BD2390" s="493" t="n">
        <v>8430.57</v>
      </c>
      <c r="BE2390" s="493" t="n">
        <v>12369.14</v>
      </c>
      <c r="BF2390" s="493" t="n">
        <v>5851.05</v>
      </c>
      <c r="BG2390" s="493" t="n">
        <v>14912.43</v>
      </c>
      <c r="BH2390" s="493" t="n">
        <v>8952.9</v>
      </c>
      <c r="BI2390" s="493" t="n">
        <v>11275.7</v>
      </c>
      <c r="BJ2390" s="493" t="n">
        <v>4636</v>
      </c>
      <c r="BK2390" s="493" t="n">
        <v>11374.25</v>
      </c>
      <c r="BL2390" s="493" t="n">
        <v>12982.98</v>
      </c>
      <c r="BM2390" s="493" t="n">
        <v>7383.28</v>
      </c>
      <c r="BN2390" s="493" t="n">
        <v>10898.6</v>
      </c>
      <c r="BO2390" s="493" t="n">
        <v>8844.75</v>
      </c>
      <c r="BP2390" s="493" t="n">
        <v>4247.85</v>
      </c>
      <c r="BQ2390" s="493" t="n">
        <v>893.21</v>
      </c>
      <c r="BR2390" s="493" t="n">
        <v>6649.39</v>
      </c>
      <c r="BS2390" s="493" t="n">
        <v>2866.15</v>
      </c>
      <c r="BT2390" s="493" t="n">
        <v>2939.7</v>
      </c>
      <c r="BU2390" s="493" t="n">
        <v>5638.2</v>
      </c>
      <c r="BV2390" s="493" t="n">
        <v>5783.34</v>
      </c>
      <c r="BW2390" s="493" t="n">
        <v>1734.15</v>
      </c>
    </row>
    <row r="2391">
      <c r="A2391" t="inlineStr">
        <is>
          <t>[C9D1] Angiotensin-II 길항제, 고혈압제 (C2) 혹은 이뇨제 복합제제</t>
        </is>
      </c>
      <c r="B2391" t="inlineStr">
        <is>
          <t>에이치케이이노엔</t>
        </is>
      </c>
      <c r="C2391" t="inlineStr">
        <is>
          <t>발사원 플러스</t>
        </is>
      </c>
      <c r="D2391" t="inlineStr">
        <is>
          <t>에이치케이이노엔</t>
        </is>
      </c>
      <c r="E2391" t="inlineStr">
        <is>
          <t>hydrochlorothiazide,  valsartan</t>
        </is>
      </c>
      <c r="F2391" t="inlineStr">
        <is>
          <t>종합병원</t>
        </is>
      </c>
      <c r="G2391" t="inlineStr">
        <is>
          <t>Generic</t>
        </is>
      </c>
      <c r="H2391" s="493" t="n">
        <v>15113.65</v>
      </c>
      <c r="I2391" s="493" t="n">
        <v>15397.11</v>
      </c>
      <c r="J2391" s="493" t="n">
        <v>10431.89</v>
      </c>
      <c r="K2391" s="493" t="n">
        <v>22906.8</v>
      </c>
      <c r="L2391" s="493" t="n">
        <v>10770.67</v>
      </c>
      <c r="M2391" s="493" t="n">
        <v>8230.940000000001</v>
      </c>
      <c r="N2391" s="493" t="n">
        <v>10875.94</v>
      </c>
      <c r="O2391" s="493" t="n">
        <v>18698.98</v>
      </c>
      <c r="P2391" s="493" t="n">
        <v>6573.32</v>
      </c>
      <c r="Q2391" s="493" t="n">
        <v>14361.6</v>
      </c>
      <c r="R2391" s="493" t="n">
        <v>7119.44</v>
      </c>
      <c r="S2391" s="493" t="n">
        <v>11470.26</v>
      </c>
      <c r="T2391" s="493" t="n">
        <v>13398.87</v>
      </c>
      <c r="U2391" s="493" t="n">
        <v>14814.51</v>
      </c>
      <c r="V2391" s="493" t="n">
        <v>6231.02</v>
      </c>
      <c r="W2391" s="493" t="n">
        <v>10862.44</v>
      </c>
      <c r="X2391" s="493" t="n">
        <v>16373.09</v>
      </c>
      <c r="Y2391" s="493" t="n">
        <v>9529.700000000001</v>
      </c>
      <c r="Z2391" s="493" t="n">
        <v>11943.96</v>
      </c>
      <c r="AA2391" s="493" t="n">
        <v>19269.56</v>
      </c>
      <c r="AB2391" s="493" t="n">
        <v>8778.620000000001</v>
      </c>
      <c r="AC2391" s="493" t="n">
        <v>8780.76</v>
      </c>
      <c r="AD2391" s="493" t="n">
        <v>19184.1</v>
      </c>
      <c r="AE2391" s="493" t="n">
        <v>11375.32</v>
      </c>
      <c r="AF2391" s="493" t="n">
        <v>18702.49</v>
      </c>
      <c r="AG2391" s="493" t="n">
        <v>15498.75</v>
      </c>
      <c r="AH2391" s="493" t="n">
        <v>10348.87</v>
      </c>
      <c r="AI2391" s="493" t="n">
        <v>11538.27</v>
      </c>
      <c r="AJ2391" s="493" t="n">
        <v>17758.8</v>
      </c>
      <c r="AK2391" s="493" t="n">
        <v>14115.24</v>
      </c>
      <c r="AL2391" s="493" t="n">
        <v>12189.54</v>
      </c>
      <c r="AM2391" s="493" t="n">
        <v>8180.74</v>
      </c>
      <c r="AN2391" s="493" t="n">
        <v>7958.18</v>
      </c>
      <c r="AO2391" s="493" t="n">
        <v>17125.04</v>
      </c>
      <c r="AP2391" s="493" t="n">
        <v>9763.15</v>
      </c>
      <c r="AQ2391" s="493" t="n">
        <v>6862.44</v>
      </c>
      <c r="AR2391" s="493" t="n">
        <v>12706.88</v>
      </c>
      <c r="AS2391" s="493" t="n">
        <v>26568.74</v>
      </c>
      <c r="AT2391" s="493" t="n">
        <v>16665.3</v>
      </c>
      <c r="AU2391" s="493" t="n">
        <v>18973.96</v>
      </c>
      <c r="AV2391" s="493" t="n">
        <v>23963.96</v>
      </c>
      <c r="AW2391" s="493" t="n">
        <v>12022.26</v>
      </c>
      <c r="AX2391" s="493" t="n">
        <v>19987.32</v>
      </c>
      <c r="AY2391" s="493" t="n">
        <v>20864.13</v>
      </c>
      <c r="AZ2391" s="493" t="n">
        <v>19617.62</v>
      </c>
      <c r="BA2391" s="493" t="n">
        <v>16911.07</v>
      </c>
      <c r="BB2391" s="493" t="n">
        <v>16737.5</v>
      </c>
      <c r="BC2391" s="493" t="n">
        <v>20455.32</v>
      </c>
      <c r="BD2391" s="493" t="n">
        <v>21742.15</v>
      </c>
      <c r="BE2391" s="493" t="n">
        <v>19418.03</v>
      </c>
      <c r="BF2391" s="493" t="n">
        <v>13275.3</v>
      </c>
      <c r="BG2391" s="493" t="n">
        <v>22835.41</v>
      </c>
      <c r="BH2391" s="493" t="n">
        <v>10886.18</v>
      </c>
      <c r="BI2391" s="493" t="n">
        <v>32022.8</v>
      </c>
      <c r="BJ2391" s="493" t="n">
        <v>31070.93</v>
      </c>
      <c r="BK2391" s="493" t="n">
        <v>11675.44</v>
      </c>
      <c r="BL2391" s="493" t="n">
        <v>19054.85</v>
      </c>
      <c r="BM2391" s="493" t="n">
        <v>25734.08</v>
      </c>
      <c r="BN2391" s="493" t="n">
        <v>18357.95</v>
      </c>
      <c r="BO2391" s="493" t="n">
        <v>14056.63</v>
      </c>
      <c r="BP2391" s="493" t="n">
        <v>23277.08</v>
      </c>
      <c r="BQ2391" s="493" t="n">
        <v>9822.700000000001</v>
      </c>
      <c r="BR2391" s="493" t="n">
        <v>9979.65</v>
      </c>
      <c r="BS2391" s="493" t="n">
        <v>18042.52</v>
      </c>
      <c r="BT2391" s="493" t="n">
        <v>22466.39</v>
      </c>
      <c r="BU2391" s="493" t="n">
        <v>13983.45</v>
      </c>
      <c r="BV2391" s="493" t="n">
        <v>28859.11</v>
      </c>
      <c r="BW2391" s="493" t="n">
        <v>20489.77</v>
      </c>
    </row>
    <row r="2392">
      <c r="A2392" t="inlineStr">
        <is>
          <t>[C9D1] Angiotensin-II 길항제, 고혈압제 (C2) 혹은 이뇨제 복합제제</t>
        </is>
      </c>
      <c r="B2392" t="inlineStr">
        <is>
          <t>에이치케이이노엔</t>
        </is>
      </c>
      <c r="C2392" t="inlineStr">
        <is>
          <t>발사원 플러스</t>
        </is>
      </c>
      <c r="D2392" t="inlineStr">
        <is>
          <t>에이치케이이노엔</t>
        </is>
      </c>
      <c r="E2392" t="inlineStr">
        <is>
          <t>hydrochlorothiazide,  valsartan</t>
        </is>
      </c>
      <c r="F2392" t="inlineStr">
        <is>
          <t>병원</t>
        </is>
      </c>
      <c r="G2392" t="inlineStr">
        <is>
          <t>Generic</t>
        </is>
      </c>
      <c r="H2392" s="493" t="n">
        <v>11957.98</v>
      </c>
      <c r="I2392" s="493" t="n">
        <v>12464.7</v>
      </c>
      <c r="J2392" s="493" t="n">
        <v>15530.2</v>
      </c>
      <c r="K2392" s="493" t="n">
        <v>14518.1</v>
      </c>
      <c r="L2392" s="493" t="n">
        <v>11002.05</v>
      </c>
      <c r="M2392" s="493" t="n">
        <v>14427.18</v>
      </c>
      <c r="N2392" s="493" t="n">
        <v>15135.5</v>
      </c>
      <c r="O2392" s="493" t="n">
        <v>11665.48</v>
      </c>
      <c r="P2392" s="493" t="n">
        <v>8393.02</v>
      </c>
      <c r="Q2392" s="493" t="n">
        <v>12003.05</v>
      </c>
      <c r="R2392" s="493" t="n">
        <v>14504.25</v>
      </c>
      <c r="S2392" s="493" t="n">
        <v>17407.12</v>
      </c>
      <c r="T2392" s="493" t="n">
        <v>8671.959999999999</v>
      </c>
      <c r="U2392" s="493" t="n">
        <v>13046.92</v>
      </c>
      <c r="V2392" s="493" t="n">
        <v>9433</v>
      </c>
      <c r="W2392" s="493" t="n">
        <v>11380.02</v>
      </c>
      <c r="X2392" s="493" t="n">
        <v>10956.6</v>
      </c>
      <c r="Y2392" s="493" t="n">
        <v>8644.780000000001</v>
      </c>
      <c r="Z2392" s="493" t="n">
        <v>10986.8</v>
      </c>
      <c r="AA2392" s="493" t="n">
        <v>10303.54</v>
      </c>
      <c r="AB2392" s="493" t="n">
        <v>8390.040000000001</v>
      </c>
      <c r="AC2392" s="493" t="n">
        <v>12050.4</v>
      </c>
      <c r="AD2392" s="493" t="n">
        <v>8237.799999999999</v>
      </c>
      <c r="AE2392" s="493" t="n">
        <v>13501.13</v>
      </c>
      <c r="AF2392" s="493" t="n">
        <v>12196.28</v>
      </c>
      <c r="AG2392" s="493" t="n">
        <v>10652.68</v>
      </c>
      <c r="AH2392" s="493" t="n">
        <v>6682.67</v>
      </c>
      <c r="AI2392" s="493" t="n">
        <v>8520.6</v>
      </c>
      <c r="AJ2392" s="493" t="n">
        <v>9764.860000000001</v>
      </c>
      <c r="AK2392" s="493" t="n">
        <v>8503.84</v>
      </c>
      <c r="AL2392" s="493" t="n">
        <v>10556.84</v>
      </c>
      <c r="AM2392" s="493" t="n">
        <v>9449.219999999999</v>
      </c>
      <c r="AN2392" s="493" t="n">
        <v>8168.85</v>
      </c>
      <c r="AO2392" s="493" t="n">
        <v>9295.950000000001</v>
      </c>
      <c r="AP2392" s="493" t="n">
        <v>10934.73</v>
      </c>
      <c r="AQ2392" s="493" t="n">
        <v>8639.549999999999</v>
      </c>
      <c r="AR2392" s="493" t="n">
        <v>6585.58</v>
      </c>
      <c r="AS2392" s="493" t="n">
        <v>11199.82</v>
      </c>
      <c r="AT2392" s="493" t="n">
        <v>5635.85</v>
      </c>
      <c r="AU2392" s="493" t="n">
        <v>4113.5</v>
      </c>
      <c r="AV2392" s="493" t="n">
        <v>6084.88</v>
      </c>
      <c r="AW2392" s="493" t="n">
        <v>2754.92</v>
      </c>
      <c r="AX2392" s="493" t="n">
        <v>5219.1</v>
      </c>
      <c r="AY2392" s="493" t="n">
        <v>7461.14</v>
      </c>
      <c r="AZ2392" s="493" t="n">
        <v>2954.7</v>
      </c>
      <c r="BA2392" s="493" t="n">
        <v>6768.57</v>
      </c>
      <c r="BB2392" s="493" t="n">
        <v>4058.35</v>
      </c>
      <c r="BC2392" s="493" t="n">
        <v>4907.11</v>
      </c>
      <c r="BD2392" s="493" t="n">
        <v>6202.38</v>
      </c>
      <c r="BE2392" s="493" t="n">
        <v>5404.63</v>
      </c>
      <c r="BF2392" s="493" t="n">
        <v>3176</v>
      </c>
      <c r="BG2392" s="493" t="n">
        <v>3253.49</v>
      </c>
      <c r="BH2392" s="493" t="n">
        <v>6905.83</v>
      </c>
      <c r="BI2392" s="493" t="n">
        <v>2760.65</v>
      </c>
      <c r="BJ2392" s="493" t="n">
        <v>5050.14</v>
      </c>
      <c r="BK2392" s="493" t="n">
        <v>6295.94</v>
      </c>
      <c r="BL2392" s="493" t="n">
        <v>2945.51</v>
      </c>
      <c r="BM2392" s="493" t="n">
        <v>1168.88</v>
      </c>
      <c r="BN2392" s="493" t="n">
        <v>3516.6</v>
      </c>
      <c r="BO2392" s="493" t="n">
        <v>2336.95</v>
      </c>
      <c r="BP2392" s="493" t="n">
        <v>3927.5</v>
      </c>
      <c r="BQ2392" s="493" t="n">
        <v>2922.56</v>
      </c>
      <c r="BR2392" s="493" t="n">
        <v>2064.84</v>
      </c>
      <c r="BS2392" s="493" t="n">
        <v>3523.26</v>
      </c>
      <c r="BT2392" s="493" t="n">
        <v>5055.38</v>
      </c>
      <c r="BU2392" s="493" t="n">
        <v>3280.98</v>
      </c>
      <c r="BV2392" s="493" t="n">
        <v>3197.32</v>
      </c>
      <c r="BW2392" s="493" t="n">
        <v>1985.18</v>
      </c>
    </row>
    <row r="2393">
      <c r="A2393" t="inlineStr">
        <is>
          <t>[C9D1] Angiotensin-II 길항제, 고혈압제 (C2) 혹은 이뇨제 복합제제</t>
        </is>
      </c>
      <c r="B2393" t="inlineStr">
        <is>
          <t>에이치케이이노엔</t>
        </is>
      </c>
      <c r="C2393" t="inlineStr">
        <is>
          <t>발사원 플러스</t>
        </is>
      </c>
      <c r="D2393" t="inlineStr">
        <is>
          <t>에이치케이이노엔</t>
        </is>
      </c>
      <c r="E2393" t="inlineStr">
        <is>
          <t>hydrochlorothiazide,  valsartan</t>
        </is>
      </c>
      <c r="F2393" t="inlineStr">
        <is>
          <t>의원</t>
        </is>
      </c>
      <c r="G2393" t="inlineStr">
        <is>
          <t>Generic</t>
        </is>
      </c>
      <c r="H2393" s="493" t="n">
        <v>178378</v>
      </c>
      <c r="I2393" s="493" t="n">
        <v>156418.95</v>
      </c>
      <c r="J2393" s="493" t="n">
        <v>187937.34</v>
      </c>
      <c r="K2393" s="493" t="n">
        <v>178393.16</v>
      </c>
      <c r="L2393" s="493" t="n">
        <v>169780.87</v>
      </c>
      <c r="M2393" s="493" t="n">
        <v>174511.71</v>
      </c>
      <c r="N2393" s="493" t="n">
        <v>164944.68</v>
      </c>
      <c r="O2393" s="493" t="n">
        <v>173247.35</v>
      </c>
      <c r="P2393" s="493" t="n">
        <v>161874.97</v>
      </c>
      <c r="Q2393" s="493" t="n">
        <v>171473.71</v>
      </c>
      <c r="R2393" s="493" t="n">
        <v>166112.76</v>
      </c>
      <c r="S2393" s="493" t="n">
        <v>217545.4</v>
      </c>
      <c r="T2393" s="493" t="n">
        <v>197363</v>
      </c>
      <c r="U2393" s="493" t="n">
        <v>179901.96</v>
      </c>
      <c r="V2393" s="493" t="n">
        <v>195314.54</v>
      </c>
      <c r="W2393" s="493" t="n">
        <v>199100.89</v>
      </c>
      <c r="X2393" s="493" t="n">
        <v>200242.85</v>
      </c>
      <c r="Y2393" s="493" t="n">
        <v>177984.58</v>
      </c>
      <c r="Z2393" s="493" t="n">
        <v>191630.45</v>
      </c>
      <c r="AA2393" s="493" t="n">
        <v>197656.49</v>
      </c>
      <c r="AB2393" s="493" t="n">
        <v>188506.14</v>
      </c>
      <c r="AC2393" s="493" t="n">
        <v>187704.03</v>
      </c>
      <c r="AD2393" s="493" t="n">
        <v>184676.34</v>
      </c>
      <c r="AE2393" s="493" t="n">
        <v>188515.92</v>
      </c>
      <c r="AF2393" s="493" t="n">
        <v>182510.17</v>
      </c>
      <c r="AG2393" s="493" t="n">
        <v>170836.59</v>
      </c>
      <c r="AH2393" s="493" t="n">
        <v>188863.11</v>
      </c>
      <c r="AI2393" s="493" t="n">
        <v>174832.52</v>
      </c>
      <c r="AJ2393" s="493" t="n">
        <v>176605.1</v>
      </c>
      <c r="AK2393" s="493" t="n">
        <v>171889.11</v>
      </c>
      <c r="AL2393" s="493" t="n">
        <v>141348.61</v>
      </c>
      <c r="AM2393" s="493" t="n">
        <v>148854.71</v>
      </c>
      <c r="AN2393" s="493" t="n">
        <v>147621.32</v>
      </c>
      <c r="AO2393" s="493" t="n">
        <v>156648.74</v>
      </c>
      <c r="AP2393" s="493" t="n">
        <v>148122.51</v>
      </c>
      <c r="AQ2393" s="493" t="n">
        <v>150918.9</v>
      </c>
      <c r="AR2393" s="493" t="n">
        <v>154509.97</v>
      </c>
      <c r="AS2393" s="493" t="n">
        <v>153161.13</v>
      </c>
      <c r="AT2393" s="493" t="n">
        <v>139297.28</v>
      </c>
      <c r="AU2393" s="493" t="n">
        <v>155147.97</v>
      </c>
      <c r="AV2393" s="493" t="n">
        <v>144671.2</v>
      </c>
      <c r="AW2393" s="493" t="n">
        <v>128939.92</v>
      </c>
      <c r="AX2393" s="493" t="n">
        <v>141590.01</v>
      </c>
      <c r="AY2393" s="493" t="n">
        <v>156584.44</v>
      </c>
      <c r="AZ2393" s="493" t="n">
        <v>139091.4</v>
      </c>
      <c r="BA2393" s="493" t="n">
        <v>148921.98</v>
      </c>
      <c r="BB2393" s="493" t="n">
        <v>139254.47</v>
      </c>
      <c r="BC2393" s="493" t="n">
        <v>155962.28</v>
      </c>
      <c r="BD2393" s="493" t="n">
        <v>137719.57</v>
      </c>
      <c r="BE2393" s="493" t="n">
        <v>141505.71</v>
      </c>
      <c r="BF2393" s="493" t="n">
        <v>127250.52</v>
      </c>
      <c r="BG2393" s="493" t="n">
        <v>138325.84</v>
      </c>
      <c r="BH2393" s="493" t="n">
        <v>130279.54</v>
      </c>
      <c r="BI2393" s="493" t="n">
        <v>128723.75</v>
      </c>
      <c r="BJ2393" s="493" t="n">
        <v>122828.24</v>
      </c>
      <c r="BK2393" s="493" t="n">
        <v>137988.18</v>
      </c>
      <c r="BL2393" s="493" t="n">
        <v>142321.56</v>
      </c>
      <c r="BM2393" s="493" t="n">
        <v>121972.7</v>
      </c>
      <c r="BN2393" s="493" t="n">
        <v>116360.63</v>
      </c>
      <c r="BO2393" s="493" t="n">
        <v>135541</v>
      </c>
      <c r="BP2393" s="493" t="n">
        <v>123557.95</v>
      </c>
      <c r="BQ2393" s="493" t="n">
        <v>124522.38</v>
      </c>
      <c r="BR2393" s="493" t="n">
        <v>120695.92</v>
      </c>
      <c r="BS2393" s="493" t="n">
        <v>132452.52</v>
      </c>
      <c r="BT2393" s="493" t="n">
        <v>112218.72</v>
      </c>
      <c r="BU2393" s="493" t="n">
        <v>124603.43</v>
      </c>
      <c r="BV2393" s="493" t="n">
        <v>164702.7</v>
      </c>
      <c r="BW2393" s="493" t="n">
        <v>171535.43</v>
      </c>
    </row>
    <row r="2394">
      <c r="A2394" t="inlineStr">
        <is>
          <t>[C9D1] Angiotensin-II 길항제, 고혈압제 (C2) 혹은 이뇨제 복합제제</t>
        </is>
      </c>
      <c r="B2394" t="inlineStr">
        <is>
          <t>에이치케이이노엔</t>
        </is>
      </c>
      <c r="C2394" t="inlineStr">
        <is>
          <t>발사원 플러스</t>
        </is>
      </c>
      <c r="D2394" t="inlineStr">
        <is>
          <t>에이치케이이노엔</t>
        </is>
      </c>
      <c r="E2394" t="inlineStr">
        <is>
          <t>hydrochlorothiazide,  valsartan</t>
        </is>
      </c>
      <c r="F2394" t="inlineStr">
        <is>
          <t>보건소</t>
        </is>
      </c>
      <c r="G2394" t="inlineStr">
        <is>
          <t>Generic</t>
        </is>
      </c>
      <c r="H2394" s="493" t="n">
        <v>2539.8</v>
      </c>
      <c r="I2394" s="493" t="n">
        <v>1587.6</v>
      </c>
      <c r="J2394" s="493" t="n">
        <v>4629</v>
      </c>
      <c r="K2394" s="493" t="n">
        <v>4797.3</v>
      </c>
      <c r="L2394" s="493" t="n">
        <v>3691.8</v>
      </c>
      <c r="M2394" s="493" t="n">
        <v>1564.2</v>
      </c>
      <c r="N2394" s="493" t="n">
        <v>4960.8</v>
      </c>
      <c r="O2394" s="493" t="n">
        <v>2568.6</v>
      </c>
      <c r="P2394" s="493" t="n">
        <v>4742.1</v>
      </c>
      <c r="Q2394" s="493" t="n">
        <v>4224.75</v>
      </c>
      <c r="R2394" s="493" t="n">
        <v>1133.9</v>
      </c>
      <c r="S2394" s="493" t="n">
        <v>1865.1</v>
      </c>
      <c r="T2394" s="493" t="n">
        <v>2689.8</v>
      </c>
      <c r="U2394" s="493" t="n">
        <v>2141.4</v>
      </c>
      <c r="V2394" s="493" t="n">
        <v>1173.6</v>
      </c>
      <c r="W2394" s="493" t="n">
        <v>2626.2</v>
      </c>
      <c r="X2394" s="493" t="n">
        <v>1275</v>
      </c>
      <c r="Y2394" s="493" t="n">
        <v>1059.3</v>
      </c>
      <c r="Z2394" s="493" t="n">
        <v>1228.8</v>
      </c>
      <c r="AA2394" s="493" t="n">
        <v>2375.7</v>
      </c>
      <c r="AB2394" s="493" t="n">
        <v>853.5</v>
      </c>
      <c r="AC2394" s="493" t="n">
        <v>1377</v>
      </c>
      <c r="AD2394" s="493" t="n">
        <v>1600.5</v>
      </c>
      <c r="AE2394" s="493" t="n">
        <v>555.15</v>
      </c>
      <c r="AF2394" s="493" t="n">
        <v>2329.5</v>
      </c>
      <c r="AG2394" s="493" t="n">
        <v>6358.35</v>
      </c>
      <c r="AH2394" s="493" t="n">
        <v>3061.8</v>
      </c>
      <c r="AI2394" s="493" t="n">
        <v>1661.4</v>
      </c>
      <c r="AJ2394" s="493" t="n">
        <v>8429.700000000001</v>
      </c>
      <c r="AK2394" s="493" t="n">
        <v>2171.7</v>
      </c>
      <c r="AL2394" s="493" t="n">
        <v>3096</v>
      </c>
      <c r="AM2394" s="493" t="n">
        <v>1973.7</v>
      </c>
      <c r="AN2394" s="493" t="n">
        <v>3317.4</v>
      </c>
      <c r="AO2394" s="493" t="n">
        <v>613.35</v>
      </c>
      <c r="AP2394" s="493" t="n">
        <v>4620.6</v>
      </c>
      <c r="AQ2394" s="493" t="n">
        <v>4438.8</v>
      </c>
      <c r="AR2394" s="493" t="n">
        <v>2854.95</v>
      </c>
      <c r="AS2394" s="493" t="n">
        <v>3588.15</v>
      </c>
      <c r="AT2394" s="493" t="n">
        <v>730.05</v>
      </c>
      <c r="AU2394" s="493" t="n">
        <v>5371.35</v>
      </c>
      <c r="AV2394" s="493" t="n">
        <v>4785.75</v>
      </c>
      <c r="AW2394" s="493" t="n">
        <v>272.85</v>
      </c>
      <c r="AX2394" s="493" t="n">
        <v>6712.5</v>
      </c>
      <c r="AY2394" s="493" t="n">
        <v>919.8</v>
      </c>
      <c r="AZ2394" s="493" t="n">
        <v>5686.53</v>
      </c>
      <c r="BA2394" s="493" t="n">
        <v>4118.55</v>
      </c>
      <c r="BB2394" s="493" t="n">
        <v>1758.75</v>
      </c>
      <c r="BC2394" s="493" t="n">
        <v>156</v>
      </c>
      <c r="BD2394" s="493" t="n">
        <v>6349.95</v>
      </c>
      <c r="BE2394" s="493" t="n">
        <v>1197.9</v>
      </c>
      <c r="BF2394" s="493" t="n">
        <v>622.95</v>
      </c>
      <c r="BG2394" s="493" t="n">
        <v>4882.35</v>
      </c>
      <c r="BH2394" s="493" t="n">
        <v>4263.45</v>
      </c>
      <c r="BI2394" s="493" t="n">
        <v>994.95</v>
      </c>
      <c r="BJ2394" s="493" t="n">
        <v>6207.3</v>
      </c>
      <c r="BK2394" s="493" t="n">
        <v>2519.85</v>
      </c>
      <c r="BL2394" s="493" t="n">
        <v>315.45</v>
      </c>
      <c r="BM2394" s="493" t="n">
        <v>393</v>
      </c>
      <c r="BN2394" s="493" t="n">
        <v>2770.5</v>
      </c>
      <c r="BO2394" s="493" t="n">
        <v>1180.65</v>
      </c>
      <c r="BP2394" s="493" t="n">
        <v>180.6</v>
      </c>
      <c r="BQ2394" s="493" t="n">
        <v>2541.3</v>
      </c>
      <c r="BR2394" s="493" t="n">
        <v>935.1</v>
      </c>
      <c r="BS2394" s="493" t="n">
        <v>700.5</v>
      </c>
      <c r="BT2394" s="493" t="n">
        <v>2348.7</v>
      </c>
      <c r="BU2394" s="493" t="n">
        <v>1580.4</v>
      </c>
      <c r="BV2394" s="493" t="n">
        <v>154.5</v>
      </c>
      <c r="BW2394" s="493" t="n">
        <v>2186.1</v>
      </c>
    </row>
    <row r="2395">
      <c r="A2395" t="inlineStr">
        <is>
          <t>[C9D1] Angiotensin-II 길항제, 고혈압제 (C2) 혹은 이뇨제 복합제제</t>
        </is>
      </c>
      <c r="B2395" t="inlineStr">
        <is>
          <t>에이치케이이노엔</t>
        </is>
      </c>
      <c r="C2395" t="inlineStr">
        <is>
          <t>발사원 플러스</t>
        </is>
      </c>
      <c r="D2395" t="inlineStr">
        <is>
          <t>에이치케이이노엔</t>
        </is>
      </c>
      <c r="E2395" t="inlineStr">
        <is>
          <t>hydrochlorothiazide,  valsartan</t>
        </is>
      </c>
      <c r="F2395" t="inlineStr">
        <is>
          <t>기타(치과의원, 치과병원 등)</t>
        </is>
      </c>
      <c r="G2395" t="inlineStr">
        <is>
          <t>Generic</t>
        </is>
      </c>
      <c r="H2395" s="493" t="n">
        <v>0</v>
      </c>
      <c r="I2395" s="493" t="n">
        <v>0</v>
      </c>
      <c r="J2395" s="493" t="n">
        <v>0</v>
      </c>
      <c r="K2395" s="493" t="n">
        <v>0</v>
      </c>
      <c r="L2395" s="493" t="n">
        <v>0</v>
      </c>
      <c r="M2395" s="493" t="n">
        <v>46.05</v>
      </c>
      <c r="N2395" s="493" t="n">
        <v>46.65</v>
      </c>
      <c r="O2395" s="493" t="n">
        <v>0</v>
      </c>
      <c r="P2395" s="493" t="n">
        <v>0</v>
      </c>
      <c r="Q2395" s="493" t="n">
        <v>0</v>
      </c>
      <c r="R2395" s="493" t="n">
        <v>0</v>
      </c>
      <c r="S2395" s="493" t="n">
        <v>0</v>
      </c>
      <c r="T2395" s="493" t="n">
        <v>0</v>
      </c>
      <c r="U2395" s="493" t="n">
        <v>0</v>
      </c>
      <c r="V2395" s="493" t="n">
        <v>0</v>
      </c>
      <c r="W2395" s="493" t="n">
        <v>0</v>
      </c>
      <c r="X2395" s="493" t="n">
        <v>0</v>
      </c>
      <c r="Y2395" s="493" t="n">
        <v>0</v>
      </c>
      <c r="Z2395" s="493" t="n">
        <v>0</v>
      </c>
      <c r="AA2395" s="493" t="n">
        <v>1274.4</v>
      </c>
      <c r="AB2395" s="493" t="n">
        <v>0</v>
      </c>
      <c r="AC2395" s="493" t="n">
        <v>0</v>
      </c>
      <c r="AD2395" s="493" t="n">
        <v>1097.1</v>
      </c>
      <c r="AE2395" s="493" t="n">
        <v>0</v>
      </c>
      <c r="AF2395" s="493" t="n">
        <v>0</v>
      </c>
      <c r="AG2395" s="493" t="n">
        <v>1017</v>
      </c>
      <c r="AH2395" s="493" t="n">
        <v>0</v>
      </c>
      <c r="AI2395" s="493" t="n">
        <v>0</v>
      </c>
      <c r="AJ2395" s="493" t="n">
        <v>1182.6</v>
      </c>
      <c r="AK2395" s="493" t="n">
        <v>0</v>
      </c>
      <c r="AL2395" s="493" t="n">
        <v>271.8</v>
      </c>
      <c r="AM2395" s="493" t="n">
        <v>0</v>
      </c>
      <c r="AN2395" s="493" t="n">
        <v>1611.6</v>
      </c>
      <c r="AO2395" s="493" t="n">
        <v>0</v>
      </c>
      <c r="AP2395" s="493" t="n">
        <v>0</v>
      </c>
      <c r="AQ2395" s="493" t="n">
        <v>1065.6</v>
      </c>
      <c r="AR2395" s="493" t="n">
        <v>0</v>
      </c>
      <c r="AS2395" s="493" t="n">
        <v>0</v>
      </c>
      <c r="AT2395" s="493" t="n">
        <v>1142.1</v>
      </c>
      <c r="AU2395" s="493" t="n">
        <v>0</v>
      </c>
      <c r="AV2395" s="493" t="n">
        <v>0</v>
      </c>
      <c r="AW2395" s="493" t="n">
        <v>1021.5</v>
      </c>
      <c r="AX2395" s="493" t="n">
        <v>0</v>
      </c>
      <c r="AY2395" s="493" t="n">
        <v>0</v>
      </c>
      <c r="AZ2395" s="493" t="n">
        <v>748.8</v>
      </c>
      <c r="BA2395" s="493" t="n">
        <v>0</v>
      </c>
      <c r="BB2395" s="493" t="n">
        <v>135</v>
      </c>
      <c r="BC2395" s="493" t="n">
        <v>686.7</v>
      </c>
      <c r="BD2395" s="493" t="n">
        <v>0</v>
      </c>
      <c r="BE2395" s="493" t="n">
        <v>0</v>
      </c>
      <c r="BF2395" s="493" t="n">
        <v>629.1</v>
      </c>
      <c r="BG2395" s="493" t="n">
        <v>0</v>
      </c>
      <c r="BH2395" s="493" t="n">
        <v>0</v>
      </c>
      <c r="BI2395" s="493" t="n">
        <v>564.3</v>
      </c>
      <c r="BJ2395" s="493" t="n">
        <v>0</v>
      </c>
      <c r="BK2395" s="493" t="n">
        <v>0</v>
      </c>
      <c r="BL2395" s="493" t="n">
        <v>888.6</v>
      </c>
      <c r="BM2395" s="493" t="n">
        <v>0</v>
      </c>
      <c r="BN2395" s="493" t="n">
        <v>0</v>
      </c>
      <c r="BO2395" s="493" t="n">
        <v>494.1</v>
      </c>
      <c r="BP2395" s="493" t="n">
        <v>0</v>
      </c>
      <c r="BQ2395" s="493" t="n">
        <v>0</v>
      </c>
      <c r="BR2395" s="493" t="n">
        <v>411.3</v>
      </c>
      <c r="BS2395" s="493" t="n">
        <v>0</v>
      </c>
      <c r="BT2395" s="493" t="n">
        <v>0</v>
      </c>
      <c r="BU2395" s="493" t="n">
        <v>386.1</v>
      </c>
      <c r="BV2395" s="493" t="n">
        <v>0</v>
      </c>
      <c r="BW2395" s="493" t="n">
        <v>0</v>
      </c>
    </row>
    <row r="2396">
      <c r="A2396" t="inlineStr">
        <is>
          <t>[C9D1] Angiotensin-II 길항제, 고혈압제 (C2) 혹은 이뇨제 복합제제</t>
        </is>
      </c>
      <c r="B2396" t="inlineStr">
        <is>
          <t>에이치케이이노엔</t>
        </is>
      </c>
      <c r="C2396" t="inlineStr">
        <is>
          <t>이노엔 로자탄 플러스</t>
        </is>
      </c>
      <c r="D2396" t="inlineStr">
        <is>
          <t>에이치케이이노엔</t>
        </is>
      </c>
      <c r="E2396" t="inlineStr">
        <is>
          <t>hydrochlorothiazide,  losartan potassium</t>
        </is>
      </c>
      <c r="F2396" t="inlineStr">
        <is>
          <t>상급종합병원</t>
        </is>
      </c>
      <c r="G2396" t="inlineStr">
        <is>
          <t>Generic</t>
        </is>
      </c>
      <c r="H2396" s="493" t="n">
        <v>14503.37</v>
      </c>
      <c r="I2396" s="493" t="n">
        <v>14443.69</v>
      </c>
      <c r="J2396" s="493" t="n">
        <v>19124.36</v>
      </c>
      <c r="K2396" s="493" t="n">
        <v>18342.32</v>
      </c>
      <c r="L2396" s="493" t="n">
        <v>7270.76</v>
      </c>
      <c r="M2396" s="493" t="n">
        <v>12874.4</v>
      </c>
      <c r="N2396" s="493" t="n">
        <v>19935.9</v>
      </c>
      <c r="O2396" s="493" t="n">
        <v>15936.94</v>
      </c>
      <c r="P2396" s="493" t="n">
        <v>9438.200000000001</v>
      </c>
      <c r="Q2396" s="493" t="n">
        <v>25537.21</v>
      </c>
      <c r="R2396" s="493" t="n">
        <v>14770</v>
      </c>
      <c r="S2396" s="493" t="n">
        <v>0</v>
      </c>
      <c r="T2396" s="493" t="n">
        <v>0</v>
      </c>
      <c r="U2396" s="493" t="n">
        <v>0</v>
      </c>
      <c r="V2396" s="493" t="n">
        <v>0</v>
      </c>
      <c r="W2396" s="493" t="n">
        <v>0</v>
      </c>
      <c r="X2396" s="493" t="n">
        <v>0</v>
      </c>
      <c r="Y2396" s="493" t="n">
        <v>0</v>
      </c>
      <c r="Z2396" s="493" t="n">
        <v>0</v>
      </c>
      <c r="AA2396" s="493" t="n">
        <v>0</v>
      </c>
      <c r="AB2396" s="493" t="n">
        <v>0</v>
      </c>
      <c r="AC2396" s="493" t="n">
        <v>0</v>
      </c>
      <c r="AD2396" s="493" t="n">
        <v>0</v>
      </c>
      <c r="AE2396" s="493" t="n">
        <v>0</v>
      </c>
      <c r="AF2396" s="493" t="n">
        <v>0</v>
      </c>
      <c r="AG2396" s="493" t="n">
        <v>0</v>
      </c>
      <c r="AH2396" s="493" t="n">
        <v>0</v>
      </c>
      <c r="AI2396" s="493" t="n">
        <v>0</v>
      </c>
      <c r="AJ2396" s="493" t="n">
        <v>0</v>
      </c>
      <c r="AK2396" s="493" t="n">
        <v>0</v>
      </c>
      <c r="AL2396" s="493" t="n">
        <v>0</v>
      </c>
      <c r="AM2396" s="493" t="n">
        <v>0</v>
      </c>
      <c r="AN2396" s="493" t="n">
        <v>0</v>
      </c>
      <c r="AO2396" s="493" t="n">
        <v>0</v>
      </c>
      <c r="AP2396" s="493" t="n">
        <v>0</v>
      </c>
      <c r="AQ2396" s="493" t="n">
        <v>0</v>
      </c>
      <c r="AR2396" s="493" t="n">
        <v>0</v>
      </c>
      <c r="AS2396" s="493" t="n">
        <v>0</v>
      </c>
      <c r="AT2396" s="493" t="n">
        <v>0</v>
      </c>
      <c r="AU2396" s="493" t="n">
        <v>0</v>
      </c>
      <c r="AV2396" s="493" t="n">
        <v>0</v>
      </c>
      <c r="AW2396" s="493" t="n">
        <v>0</v>
      </c>
      <c r="AX2396" s="493" t="n">
        <v>0</v>
      </c>
      <c r="AY2396" s="493" t="n">
        <v>0</v>
      </c>
      <c r="AZ2396" s="493" t="n">
        <v>0</v>
      </c>
      <c r="BA2396" s="493" t="n">
        <v>0</v>
      </c>
      <c r="BB2396" s="493" t="n">
        <v>0</v>
      </c>
      <c r="BC2396" s="493" t="n">
        <v>0</v>
      </c>
      <c r="BD2396" s="493" t="n">
        <v>0</v>
      </c>
      <c r="BE2396" s="493" t="n">
        <v>0</v>
      </c>
      <c r="BF2396" s="493" t="n">
        <v>0</v>
      </c>
      <c r="BG2396" s="493" t="n">
        <v>0</v>
      </c>
      <c r="BH2396" s="493" t="n">
        <v>0</v>
      </c>
      <c r="BI2396" s="493" t="n">
        <v>0</v>
      </c>
      <c r="BJ2396" s="493" t="n">
        <v>0</v>
      </c>
      <c r="BK2396" s="493" t="n">
        <v>0</v>
      </c>
      <c r="BL2396" s="493" t="n">
        <v>0</v>
      </c>
      <c r="BM2396" s="493" t="n">
        <v>0</v>
      </c>
      <c r="BN2396" s="493" t="n">
        <v>0</v>
      </c>
      <c r="BO2396" s="493" t="n">
        <v>0</v>
      </c>
      <c r="BP2396" s="493" t="n">
        <v>0</v>
      </c>
      <c r="BQ2396" s="493" t="n">
        <v>0</v>
      </c>
      <c r="BR2396" s="493" t="n">
        <v>0</v>
      </c>
      <c r="BS2396" s="493" t="n">
        <v>0</v>
      </c>
      <c r="BT2396" s="493" t="n">
        <v>0</v>
      </c>
      <c r="BU2396" s="493" t="n">
        <v>0</v>
      </c>
      <c r="BV2396" s="493" t="n">
        <v>0</v>
      </c>
      <c r="BW2396" s="493" t="n">
        <v>0</v>
      </c>
    </row>
    <row r="2397">
      <c r="A2397" t="inlineStr">
        <is>
          <t>[C9D1] Angiotensin-II 길항제, 고혈압제 (C2) 혹은 이뇨제 복합제제</t>
        </is>
      </c>
      <c r="B2397" t="inlineStr">
        <is>
          <t>에이치케이이노엔</t>
        </is>
      </c>
      <c r="C2397" t="inlineStr">
        <is>
          <t>이노엔 로자탄 플러스</t>
        </is>
      </c>
      <c r="D2397" t="inlineStr">
        <is>
          <t>에이치케이이노엔</t>
        </is>
      </c>
      <c r="E2397" t="inlineStr">
        <is>
          <t>hydrochlorothiazide,  losartan potassium</t>
        </is>
      </c>
      <c r="F2397" t="inlineStr">
        <is>
          <t>종합병원</t>
        </is>
      </c>
      <c r="G2397" t="inlineStr">
        <is>
          <t>Generic</t>
        </is>
      </c>
      <c r="H2397" s="493" t="n">
        <v>7793.83</v>
      </c>
      <c r="I2397" s="493" t="n">
        <v>5381.44</v>
      </c>
      <c r="J2397" s="493" t="n">
        <v>9955.280000000001</v>
      </c>
      <c r="K2397" s="493" t="n">
        <v>6521.57</v>
      </c>
      <c r="L2397" s="493" t="n">
        <v>6482.06</v>
      </c>
      <c r="M2397" s="493" t="n">
        <v>8428.049999999999</v>
      </c>
      <c r="N2397" s="493" t="n">
        <v>4811.6</v>
      </c>
      <c r="O2397" s="493" t="n">
        <v>7415.33</v>
      </c>
      <c r="P2397" s="493" t="n">
        <v>12231.68</v>
      </c>
      <c r="Q2397" s="493" t="n">
        <v>10143.52</v>
      </c>
      <c r="R2397" s="493" t="n">
        <v>9033.98</v>
      </c>
      <c r="S2397" s="493" t="n">
        <v>3606.53</v>
      </c>
      <c r="T2397" s="493" t="n">
        <v>239.4</v>
      </c>
      <c r="U2397" s="493" t="n">
        <v>0</v>
      </c>
      <c r="V2397" s="493" t="n">
        <v>0</v>
      </c>
      <c r="W2397" s="493" t="n">
        <v>0</v>
      </c>
      <c r="X2397" s="493" t="n">
        <v>0</v>
      </c>
      <c r="Y2397" s="493" t="n">
        <v>0</v>
      </c>
      <c r="Z2397" s="493" t="n">
        <v>0</v>
      </c>
      <c r="AA2397" s="493" t="n">
        <v>0</v>
      </c>
      <c r="AB2397" s="493" t="n">
        <v>0</v>
      </c>
      <c r="AC2397" s="493" t="n">
        <v>0</v>
      </c>
      <c r="AD2397" s="493" t="n">
        <v>0</v>
      </c>
      <c r="AE2397" s="493" t="n">
        <v>0</v>
      </c>
      <c r="AF2397" s="493" t="n">
        <v>0</v>
      </c>
      <c r="AG2397" s="493" t="n">
        <v>0</v>
      </c>
      <c r="AH2397" s="493" t="n">
        <v>0</v>
      </c>
      <c r="AI2397" s="493" t="n">
        <v>0</v>
      </c>
      <c r="AJ2397" s="493" t="n">
        <v>0</v>
      </c>
      <c r="AK2397" s="493" t="n">
        <v>0</v>
      </c>
      <c r="AL2397" s="493" t="n">
        <v>0</v>
      </c>
      <c r="AM2397" s="493" t="n">
        <v>0</v>
      </c>
      <c r="AN2397" s="493" t="n">
        <v>0</v>
      </c>
      <c r="AO2397" s="493" t="n">
        <v>0</v>
      </c>
      <c r="AP2397" s="493" t="n">
        <v>0</v>
      </c>
      <c r="AQ2397" s="493" t="n">
        <v>0</v>
      </c>
      <c r="AR2397" s="493" t="n">
        <v>0</v>
      </c>
      <c r="AS2397" s="493" t="n">
        <v>0</v>
      </c>
      <c r="AT2397" s="493" t="n">
        <v>0</v>
      </c>
      <c r="AU2397" s="493" t="n">
        <v>0</v>
      </c>
      <c r="AV2397" s="493" t="n">
        <v>0</v>
      </c>
      <c r="AW2397" s="493" t="n">
        <v>0</v>
      </c>
      <c r="AX2397" s="493" t="n">
        <v>0</v>
      </c>
      <c r="AY2397" s="493" t="n">
        <v>0</v>
      </c>
      <c r="AZ2397" s="493" t="n">
        <v>0</v>
      </c>
      <c r="BA2397" s="493" t="n">
        <v>0</v>
      </c>
      <c r="BB2397" s="493" t="n">
        <v>0</v>
      </c>
      <c r="BC2397" s="493" t="n">
        <v>0</v>
      </c>
      <c r="BD2397" s="493" t="n">
        <v>0</v>
      </c>
      <c r="BE2397" s="493" t="n">
        <v>0</v>
      </c>
      <c r="BF2397" s="493" t="n">
        <v>0</v>
      </c>
      <c r="BG2397" s="493" t="n">
        <v>0</v>
      </c>
      <c r="BH2397" s="493" t="n">
        <v>0</v>
      </c>
      <c r="BI2397" s="493" t="n">
        <v>0</v>
      </c>
      <c r="BJ2397" s="493" t="n">
        <v>0</v>
      </c>
      <c r="BK2397" s="493" t="n">
        <v>0</v>
      </c>
      <c r="BL2397" s="493" t="n">
        <v>0</v>
      </c>
      <c r="BM2397" s="493" t="n">
        <v>0</v>
      </c>
      <c r="BN2397" s="493" t="n">
        <v>0</v>
      </c>
      <c r="BO2397" s="493" t="n">
        <v>0</v>
      </c>
      <c r="BP2397" s="493" t="n">
        <v>0</v>
      </c>
      <c r="BQ2397" s="493" t="n">
        <v>0</v>
      </c>
      <c r="BR2397" s="493" t="n">
        <v>0</v>
      </c>
      <c r="BS2397" s="493" t="n">
        <v>0</v>
      </c>
      <c r="BT2397" s="493" t="n">
        <v>0</v>
      </c>
      <c r="BU2397" s="493" t="n">
        <v>0</v>
      </c>
      <c r="BV2397" s="493" t="n">
        <v>0</v>
      </c>
      <c r="BW2397" s="493" t="n">
        <v>0</v>
      </c>
    </row>
    <row r="2398">
      <c r="A2398" t="inlineStr">
        <is>
          <t>[C9D1] Angiotensin-II 길항제, 고혈압제 (C2) 혹은 이뇨제 복합제제</t>
        </is>
      </c>
      <c r="B2398" t="inlineStr">
        <is>
          <t>에이치케이이노엔</t>
        </is>
      </c>
      <c r="C2398" t="inlineStr">
        <is>
          <t>이노엔 로자탄 플러스</t>
        </is>
      </c>
      <c r="D2398" t="inlineStr">
        <is>
          <t>에이치케이이노엔</t>
        </is>
      </c>
      <c r="E2398" t="inlineStr">
        <is>
          <t>hydrochlorothiazide,  losartan potassium</t>
        </is>
      </c>
      <c r="F2398" t="inlineStr">
        <is>
          <t>병원</t>
        </is>
      </c>
      <c r="G2398" t="inlineStr">
        <is>
          <t>Generic</t>
        </is>
      </c>
      <c r="H2398" s="493" t="n">
        <v>11486.5</v>
      </c>
      <c r="I2398" s="493" t="n">
        <v>9590.1</v>
      </c>
      <c r="J2398" s="493" t="n">
        <v>12731.5</v>
      </c>
      <c r="K2398" s="493" t="n">
        <v>10739.4</v>
      </c>
      <c r="L2398" s="493" t="n">
        <v>8797.799999999999</v>
      </c>
      <c r="M2398" s="493" t="n">
        <v>12989.8</v>
      </c>
      <c r="N2398" s="493" t="n">
        <v>8239.35</v>
      </c>
      <c r="O2398" s="493" t="n">
        <v>12657.3</v>
      </c>
      <c r="P2398" s="493" t="n">
        <v>6915.3</v>
      </c>
      <c r="Q2398" s="493" t="n">
        <v>9880.200000000001</v>
      </c>
      <c r="R2398" s="493" t="n">
        <v>7298.7</v>
      </c>
      <c r="S2398" s="493" t="n">
        <v>2525.1</v>
      </c>
      <c r="T2398" s="493" t="n">
        <v>0</v>
      </c>
      <c r="U2398" s="493" t="n">
        <v>0</v>
      </c>
      <c r="V2398" s="493" t="n">
        <v>0</v>
      </c>
      <c r="W2398" s="493" t="n">
        <v>0</v>
      </c>
      <c r="X2398" s="493" t="n">
        <v>0</v>
      </c>
      <c r="Y2398" s="493" t="n">
        <v>360</v>
      </c>
      <c r="Z2398" s="493" t="n">
        <v>0</v>
      </c>
      <c r="AA2398" s="493" t="n">
        <v>0</v>
      </c>
      <c r="AB2398" s="493" t="n">
        <v>0</v>
      </c>
      <c r="AC2398" s="493" t="n">
        <v>0</v>
      </c>
      <c r="AD2398" s="493" t="n">
        <v>0</v>
      </c>
      <c r="AE2398" s="493" t="n">
        <v>360</v>
      </c>
      <c r="AF2398" s="493" t="n">
        <v>82.5</v>
      </c>
      <c r="AG2398" s="493" t="n">
        <v>0</v>
      </c>
      <c r="AH2398" s="493" t="n">
        <v>103.6</v>
      </c>
      <c r="AI2398" s="493" t="n">
        <v>0</v>
      </c>
      <c r="AJ2398" s="493" t="n">
        <v>0</v>
      </c>
      <c r="AK2398" s="493" t="n">
        <v>0</v>
      </c>
      <c r="AL2398" s="493" t="n">
        <v>86.09999999999999</v>
      </c>
      <c r="AM2398" s="493" t="n">
        <v>336.6</v>
      </c>
      <c r="AN2398" s="493" t="n">
        <v>201.6</v>
      </c>
      <c r="AO2398" s="493" t="n">
        <v>0</v>
      </c>
      <c r="AP2398" s="493" t="n">
        <v>0</v>
      </c>
      <c r="AQ2398" s="493" t="n">
        <v>0</v>
      </c>
      <c r="AR2398" s="493" t="n">
        <v>0</v>
      </c>
      <c r="AS2398" s="493" t="n">
        <v>0</v>
      </c>
      <c r="AT2398" s="493" t="n">
        <v>0</v>
      </c>
      <c r="AU2398" s="493" t="n">
        <v>0</v>
      </c>
      <c r="AV2398" s="493" t="n">
        <v>0</v>
      </c>
      <c r="AW2398" s="493" t="n">
        <v>0</v>
      </c>
      <c r="AX2398" s="493" t="n">
        <v>0</v>
      </c>
      <c r="AY2398" s="493" t="n">
        <v>0</v>
      </c>
      <c r="AZ2398" s="493" t="n">
        <v>0</v>
      </c>
      <c r="BA2398" s="493" t="n">
        <v>0</v>
      </c>
      <c r="BB2398" s="493" t="n">
        <v>0</v>
      </c>
      <c r="BC2398" s="493" t="n">
        <v>0</v>
      </c>
      <c r="BD2398" s="493" t="n">
        <v>0</v>
      </c>
      <c r="BE2398" s="493" t="n">
        <v>0</v>
      </c>
      <c r="BF2398" s="493" t="n">
        <v>0</v>
      </c>
      <c r="BG2398" s="493" t="n">
        <v>0</v>
      </c>
      <c r="BH2398" s="493" t="n">
        <v>0</v>
      </c>
      <c r="BI2398" s="493" t="n">
        <v>0</v>
      </c>
      <c r="BJ2398" s="493" t="n">
        <v>0</v>
      </c>
      <c r="BK2398" s="493" t="n">
        <v>0</v>
      </c>
      <c r="BL2398" s="493" t="n">
        <v>0</v>
      </c>
      <c r="BM2398" s="493" t="n">
        <v>0</v>
      </c>
      <c r="BN2398" s="493" t="n">
        <v>0</v>
      </c>
      <c r="BO2398" s="493" t="n">
        <v>0</v>
      </c>
      <c r="BP2398" s="493" t="n">
        <v>0</v>
      </c>
      <c r="BQ2398" s="493" t="n">
        <v>0</v>
      </c>
      <c r="BR2398" s="493" t="n">
        <v>0</v>
      </c>
      <c r="BS2398" s="493" t="n">
        <v>0</v>
      </c>
      <c r="BT2398" s="493" t="n">
        <v>0</v>
      </c>
      <c r="BU2398" s="493" t="n">
        <v>0</v>
      </c>
      <c r="BV2398" s="493" t="n">
        <v>0</v>
      </c>
      <c r="BW2398" s="493" t="n">
        <v>0</v>
      </c>
    </row>
    <row r="2399">
      <c r="A2399" t="inlineStr">
        <is>
          <t>[C9D1] Angiotensin-II 길항제, 고혈압제 (C2) 혹은 이뇨제 복합제제</t>
        </is>
      </c>
      <c r="B2399" t="inlineStr">
        <is>
          <t>에이치케이이노엔</t>
        </is>
      </c>
      <c r="C2399" t="inlineStr">
        <is>
          <t>이노엔 로자탄 플러스</t>
        </is>
      </c>
      <c r="D2399" t="inlineStr">
        <is>
          <t>에이치케이이노엔</t>
        </is>
      </c>
      <c r="E2399" t="inlineStr">
        <is>
          <t>hydrochlorothiazide,  losartan potassium</t>
        </is>
      </c>
      <c r="F2399" t="inlineStr">
        <is>
          <t>의원</t>
        </is>
      </c>
      <c r="G2399" t="inlineStr">
        <is>
          <t>Generic</t>
        </is>
      </c>
      <c r="H2399" s="493" t="n">
        <v>291068.98</v>
      </c>
      <c r="I2399" s="493" t="n">
        <v>270034.28</v>
      </c>
      <c r="J2399" s="493" t="n">
        <v>294107.88</v>
      </c>
      <c r="K2399" s="493" t="n">
        <v>274439.66</v>
      </c>
      <c r="L2399" s="493" t="n">
        <v>281972.17</v>
      </c>
      <c r="M2399" s="493" t="n">
        <v>274528.2</v>
      </c>
      <c r="N2399" s="493" t="n">
        <v>277552.66</v>
      </c>
      <c r="O2399" s="493" t="n">
        <v>260989.14</v>
      </c>
      <c r="P2399" s="493" t="n">
        <v>270382.1</v>
      </c>
      <c r="Q2399" s="493" t="n">
        <v>255558.51</v>
      </c>
      <c r="R2399" s="493" t="n">
        <v>245865.75</v>
      </c>
      <c r="S2399" s="493" t="n">
        <v>69649.03999999999</v>
      </c>
      <c r="T2399" s="493" t="n">
        <v>11970.43</v>
      </c>
      <c r="U2399" s="493" t="n">
        <v>4983.18</v>
      </c>
      <c r="V2399" s="493" t="n">
        <v>6558.5</v>
      </c>
      <c r="W2399" s="493" t="n">
        <v>4576.9</v>
      </c>
      <c r="X2399" s="493" t="n">
        <v>3518.4</v>
      </c>
      <c r="Y2399" s="493" t="n">
        <v>3462.3</v>
      </c>
      <c r="Z2399" s="493" t="n">
        <v>3109.45</v>
      </c>
      <c r="AA2399" s="493" t="n">
        <v>4103.2</v>
      </c>
      <c r="AB2399" s="493" t="n">
        <v>2777.5</v>
      </c>
      <c r="AC2399" s="493" t="n">
        <v>2290.6</v>
      </c>
      <c r="AD2399" s="493" t="n">
        <v>3101.1</v>
      </c>
      <c r="AE2399" s="493" t="n">
        <v>2903.4</v>
      </c>
      <c r="AF2399" s="493" t="n">
        <v>3020.7</v>
      </c>
      <c r="AG2399" s="493" t="n">
        <v>2072.7</v>
      </c>
      <c r="AH2399" s="493" t="n">
        <v>2882.1</v>
      </c>
      <c r="AI2399" s="493" t="n">
        <v>2136.6</v>
      </c>
      <c r="AJ2399" s="493" t="n">
        <v>3160.2</v>
      </c>
      <c r="AK2399" s="493" t="n">
        <v>2438.4</v>
      </c>
      <c r="AL2399" s="493" t="n">
        <v>2391.9</v>
      </c>
      <c r="AM2399" s="493" t="n">
        <v>2360.85</v>
      </c>
      <c r="AN2399" s="493" t="n">
        <v>2515.7</v>
      </c>
      <c r="AO2399" s="493" t="n">
        <v>0</v>
      </c>
      <c r="AP2399" s="493" t="n">
        <v>0</v>
      </c>
      <c r="AQ2399" s="493" t="n">
        <v>0</v>
      </c>
      <c r="AR2399" s="493" t="n">
        <v>0</v>
      </c>
      <c r="AS2399" s="493" t="n">
        <v>0</v>
      </c>
      <c r="AT2399" s="493" t="n">
        <v>0</v>
      </c>
      <c r="AU2399" s="493" t="n">
        <v>2022.1</v>
      </c>
      <c r="AV2399" s="493" t="n">
        <v>1527.2</v>
      </c>
      <c r="AW2399" s="493" t="n">
        <v>0</v>
      </c>
      <c r="AX2399" s="493" t="n">
        <v>0</v>
      </c>
      <c r="AY2399" s="493" t="n">
        <v>0</v>
      </c>
      <c r="AZ2399" s="493" t="n">
        <v>0</v>
      </c>
      <c r="BA2399" s="493" t="n">
        <v>0</v>
      </c>
      <c r="BB2399" s="493" t="n">
        <v>0</v>
      </c>
      <c r="BC2399" s="493" t="n">
        <v>0</v>
      </c>
      <c r="BD2399" s="493" t="n">
        <v>0</v>
      </c>
      <c r="BE2399" s="493" t="n">
        <v>0</v>
      </c>
      <c r="BF2399" s="493" t="n">
        <v>0</v>
      </c>
      <c r="BG2399" s="493" t="n">
        <v>0</v>
      </c>
      <c r="BH2399" s="493" t="n">
        <v>0</v>
      </c>
      <c r="BI2399" s="493" t="n">
        <v>0</v>
      </c>
      <c r="BJ2399" s="493" t="n">
        <v>0</v>
      </c>
      <c r="BK2399" s="493" t="n">
        <v>0</v>
      </c>
      <c r="BL2399" s="493" t="n">
        <v>0</v>
      </c>
      <c r="BM2399" s="493" t="n">
        <v>0</v>
      </c>
      <c r="BN2399" s="493" t="n">
        <v>0</v>
      </c>
      <c r="BO2399" s="493" t="n">
        <v>0</v>
      </c>
      <c r="BP2399" s="493" t="n">
        <v>0</v>
      </c>
      <c r="BQ2399" s="493" t="n">
        <v>0</v>
      </c>
      <c r="BR2399" s="493" t="n">
        <v>0</v>
      </c>
      <c r="BS2399" s="493" t="n">
        <v>0</v>
      </c>
      <c r="BT2399" s="493" t="n">
        <v>0</v>
      </c>
      <c r="BU2399" s="493" t="n">
        <v>0</v>
      </c>
      <c r="BV2399" s="493" t="n">
        <v>0</v>
      </c>
      <c r="BW2399" s="493" t="n">
        <v>0</v>
      </c>
    </row>
    <row r="2400">
      <c r="A2400" t="inlineStr">
        <is>
          <t>[C9D1] Angiotensin-II 길항제, 고혈압제 (C2) 혹은 이뇨제 복합제제</t>
        </is>
      </c>
      <c r="B2400" t="inlineStr">
        <is>
          <t>에이치케이이노엔</t>
        </is>
      </c>
      <c r="C2400" t="inlineStr">
        <is>
          <t>이노엔 로자탄 플러스</t>
        </is>
      </c>
      <c r="D2400" t="inlineStr">
        <is>
          <t>에이치케이이노엔</t>
        </is>
      </c>
      <c r="E2400" t="inlineStr">
        <is>
          <t>hydrochlorothiazide,  losartan potassium</t>
        </is>
      </c>
      <c r="F2400" t="inlineStr">
        <is>
          <t>보건소</t>
        </is>
      </c>
      <c r="G2400" t="inlineStr">
        <is>
          <t>Generic</t>
        </is>
      </c>
      <c r="H2400" s="493" t="n">
        <v>1177.8</v>
      </c>
      <c r="I2400" s="493" t="n">
        <v>3483.9</v>
      </c>
      <c r="J2400" s="493" t="n">
        <v>7564.35</v>
      </c>
      <c r="K2400" s="493" t="n">
        <v>4537.65</v>
      </c>
      <c r="L2400" s="493" t="n">
        <v>1368.48</v>
      </c>
      <c r="M2400" s="493" t="n">
        <v>12896.4</v>
      </c>
      <c r="N2400" s="493" t="n">
        <v>3786.1</v>
      </c>
      <c r="O2400" s="493" t="n">
        <v>7243.5</v>
      </c>
      <c r="P2400" s="493" t="n">
        <v>3837.3</v>
      </c>
      <c r="Q2400" s="493" t="n">
        <v>4918.5</v>
      </c>
      <c r="R2400" s="493" t="n">
        <v>12732.2</v>
      </c>
      <c r="S2400" s="493" t="n">
        <v>465</v>
      </c>
      <c r="T2400" s="493" t="n">
        <v>0</v>
      </c>
      <c r="U2400" s="493" t="n">
        <v>3402</v>
      </c>
      <c r="V2400" s="493" t="n">
        <v>583.8</v>
      </c>
      <c r="W2400" s="493" t="n">
        <v>0</v>
      </c>
      <c r="X2400" s="493" t="n">
        <v>6908.4</v>
      </c>
      <c r="Y2400" s="493" t="n">
        <v>0</v>
      </c>
      <c r="Z2400" s="493" t="n">
        <v>0</v>
      </c>
      <c r="AA2400" s="493" t="n">
        <v>4957.2</v>
      </c>
      <c r="AB2400" s="493" t="n">
        <v>0</v>
      </c>
      <c r="AC2400" s="493" t="n">
        <v>0</v>
      </c>
      <c r="AD2400" s="493" t="n">
        <v>3845.7</v>
      </c>
      <c r="AE2400" s="493" t="n">
        <v>0</v>
      </c>
      <c r="AF2400" s="493" t="n">
        <v>0</v>
      </c>
      <c r="AG2400" s="493" t="n">
        <v>2856.6</v>
      </c>
      <c r="AH2400" s="493" t="n">
        <v>0</v>
      </c>
      <c r="AI2400" s="493" t="n">
        <v>0</v>
      </c>
      <c r="AJ2400" s="493" t="n">
        <v>1916.1</v>
      </c>
      <c r="AK2400" s="493" t="n">
        <v>0</v>
      </c>
      <c r="AL2400" s="493" t="n">
        <v>0</v>
      </c>
      <c r="AM2400" s="493" t="n">
        <v>2603.7</v>
      </c>
      <c r="AN2400" s="493" t="n">
        <v>0</v>
      </c>
      <c r="AO2400" s="493" t="n">
        <v>0</v>
      </c>
      <c r="AP2400" s="493" t="n">
        <v>0</v>
      </c>
      <c r="AQ2400" s="493" t="n">
        <v>0</v>
      </c>
      <c r="AR2400" s="493" t="n">
        <v>0</v>
      </c>
      <c r="AS2400" s="493" t="n">
        <v>0</v>
      </c>
      <c r="AT2400" s="493" t="n">
        <v>0</v>
      </c>
      <c r="AU2400" s="493" t="n">
        <v>0</v>
      </c>
      <c r="AV2400" s="493" t="n">
        <v>2655</v>
      </c>
      <c r="AW2400" s="493" t="n">
        <v>0</v>
      </c>
      <c r="AX2400" s="493" t="n">
        <v>0</v>
      </c>
      <c r="AY2400" s="493" t="n">
        <v>0</v>
      </c>
      <c r="AZ2400" s="493" t="n">
        <v>0</v>
      </c>
      <c r="BA2400" s="493" t="n">
        <v>0</v>
      </c>
      <c r="BB2400" s="493" t="n">
        <v>0</v>
      </c>
      <c r="BC2400" s="493" t="n">
        <v>0</v>
      </c>
      <c r="BD2400" s="493" t="n">
        <v>0</v>
      </c>
      <c r="BE2400" s="493" t="n">
        <v>0</v>
      </c>
      <c r="BF2400" s="493" t="n">
        <v>0</v>
      </c>
      <c r="BG2400" s="493" t="n">
        <v>0</v>
      </c>
      <c r="BH2400" s="493" t="n">
        <v>0</v>
      </c>
      <c r="BI2400" s="493" t="n">
        <v>0</v>
      </c>
      <c r="BJ2400" s="493" t="n">
        <v>0</v>
      </c>
      <c r="BK2400" s="493" t="n">
        <v>0</v>
      </c>
      <c r="BL2400" s="493" t="n">
        <v>0</v>
      </c>
      <c r="BM2400" s="493" t="n">
        <v>0</v>
      </c>
      <c r="BN2400" s="493" t="n">
        <v>0</v>
      </c>
      <c r="BO2400" s="493" t="n">
        <v>0</v>
      </c>
      <c r="BP2400" s="493" t="n">
        <v>0</v>
      </c>
      <c r="BQ2400" s="493" t="n">
        <v>0</v>
      </c>
      <c r="BR2400" s="493" t="n">
        <v>0</v>
      </c>
      <c r="BS2400" s="493" t="n">
        <v>0</v>
      </c>
      <c r="BT2400" s="493" t="n">
        <v>0</v>
      </c>
      <c r="BU2400" s="493" t="n">
        <v>0</v>
      </c>
      <c r="BV2400" s="493" t="n">
        <v>0</v>
      </c>
      <c r="BW2400" s="493" t="n">
        <v>0</v>
      </c>
    </row>
    <row r="2401">
      <c r="A2401" t="inlineStr">
        <is>
          <t>[C9D1] Angiotensin-II 길항제, 고혈압제 (C2) 혹은 이뇨제 복합제제</t>
        </is>
      </c>
      <c r="B2401" t="inlineStr">
        <is>
          <t>에이치케이이노엔</t>
        </is>
      </c>
      <c r="C2401" t="inlineStr">
        <is>
          <t>이노엔 아벨탄 플러스</t>
        </is>
      </c>
      <c r="D2401" t="inlineStr">
        <is>
          <t>에이치케이이노엔</t>
        </is>
      </c>
      <c r="E2401" t="inlineStr">
        <is>
          <t>hydrochlorothiazide,  irbesartan</t>
        </is>
      </c>
      <c r="F2401" t="inlineStr">
        <is>
          <t>상급종합병원</t>
        </is>
      </c>
      <c r="G2401" t="inlineStr">
        <is>
          <t>Generic</t>
        </is>
      </c>
      <c r="H2401" s="493" t="n">
        <v>1217</v>
      </c>
      <c r="I2401" s="493" t="n">
        <v>0</v>
      </c>
      <c r="J2401" s="493" t="n">
        <v>6205.6</v>
      </c>
      <c r="K2401" s="493" t="n">
        <v>5044.5</v>
      </c>
      <c r="L2401" s="493" t="n">
        <v>1800</v>
      </c>
      <c r="M2401" s="493" t="n">
        <v>0</v>
      </c>
      <c r="N2401" s="493" t="n">
        <v>5157</v>
      </c>
      <c r="O2401" s="493" t="n">
        <v>2400</v>
      </c>
      <c r="P2401" s="493" t="n">
        <v>960</v>
      </c>
      <c r="Q2401" s="493" t="n">
        <v>6323.4</v>
      </c>
      <c r="R2401" s="493" t="n">
        <v>720</v>
      </c>
      <c r="S2401" s="493" t="n">
        <v>2880</v>
      </c>
      <c r="T2401" s="493" t="n">
        <v>4080</v>
      </c>
      <c r="U2401" s="493" t="n">
        <v>4326</v>
      </c>
      <c r="V2401" s="493" t="n">
        <v>2053.51</v>
      </c>
      <c r="W2401" s="493" t="n">
        <v>4442.1</v>
      </c>
      <c r="X2401" s="493" t="n">
        <v>3520</v>
      </c>
      <c r="Y2401" s="493" t="n">
        <v>3483.3</v>
      </c>
      <c r="Z2401" s="493" t="n">
        <v>5168.1</v>
      </c>
      <c r="AA2401" s="493" t="n">
        <v>2898</v>
      </c>
      <c r="AB2401" s="493" t="n">
        <v>4680</v>
      </c>
      <c r="AC2401" s="493" t="n">
        <v>984</v>
      </c>
      <c r="AD2401" s="493" t="n">
        <v>3789.9</v>
      </c>
      <c r="AE2401" s="493" t="n">
        <v>3317.4</v>
      </c>
      <c r="AF2401" s="493" t="n">
        <v>1960.8</v>
      </c>
      <c r="AG2401" s="493" t="n">
        <v>6115.8</v>
      </c>
      <c r="AH2401" s="493" t="n">
        <v>2864.1</v>
      </c>
      <c r="AI2401" s="493" t="n">
        <v>1004.4</v>
      </c>
      <c r="AJ2401" s="493" t="n">
        <v>4593.3</v>
      </c>
      <c r="AK2401" s="493" t="n">
        <v>3227.7</v>
      </c>
      <c r="AL2401" s="493" t="n">
        <v>4219.05</v>
      </c>
      <c r="AM2401" s="493" t="n">
        <v>4741.6</v>
      </c>
      <c r="AN2401" s="493" t="n">
        <v>1290</v>
      </c>
      <c r="AO2401" s="493" t="n">
        <v>1687.08</v>
      </c>
      <c r="AP2401" s="493" t="n">
        <v>8002.5</v>
      </c>
      <c r="AQ2401" s="493" t="n">
        <v>2009</v>
      </c>
      <c r="AR2401" s="493" t="n">
        <v>4105.08</v>
      </c>
      <c r="AS2401" s="493" t="n">
        <v>3556.21</v>
      </c>
      <c r="AT2401" s="493" t="n">
        <v>7537.78</v>
      </c>
      <c r="AU2401" s="493" t="n">
        <v>0</v>
      </c>
      <c r="AV2401" s="493" t="n">
        <v>10156.9</v>
      </c>
      <c r="AW2401" s="493" t="n">
        <v>5735.86</v>
      </c>
      <c r="AX2401" s="493" t="n">
        <v>6810.6</v>
      </c>
      <c r="AY2401" s="493" t="n">
        <v>5458.64</v>
      </c>
      <c r="AZ2401" s="493" t="n">
        <v>9011.16</v>
      </c>
      <c r="BA2401" s="493" t="n">
        <v>4252.56</v>
      </c>
      <c r="BB2401" s="493" t="n">
        <v>4158.95</v>
      </c>
      <c r="BC2401" s="493" t="n">
        <v>5340.58</v>
      </c>
      <c r="BD2401" s="493" t="n">
        <v>2312.85</v>
      </c>
      <c r="BE2401" s="493" t="n">
        <v>4874.38</v>
      </c>
      <c r="BF2401" s="493" t="n">
        <v>4639.92</v>
      </c>
      <c r="BG2401" s="493" t="n">
        <v>3982.6</v>
      </c>
      <c r="BH2401" s="493" t="n">
        <v>2820</v>
      </c>
      <c r="BI2401" s="493" t="n">
        <v>2526.08</v>
      </c>
      <c r="BJ2401" s="493" t="n">
        <v>3261</v>
      </c>
      <c r="BK2401" s="493" t="n">
        <v>3683.9</v>
      </c>
      <c r="BL2401" s="493" t="n">
        <v>3818.03</v>
      </c>
      <c r="BM2401" s="493" t="n">
        <v>2372.4</v>
      </c>
      <c r="BN2401" s="493" t="n">
        <v>2518</v>
      </c>
      <c r="BO2401" s="493" t="n">
        <v>4679.34</v>
      </c>
      <c r="BP2401" s="493" t="n">
        <v>3025.8</v>
      </c>
      <c r="BQ2401" s="493" t="n">
        <v>761.4</v>
      </c>
      <c r="BR2401" s="493" t="n">
        <v>6515.34</v>
      </c>
      <c r="BS2401" s="493" t="n">
        <v>3117.6</v>
      </c>
      <c r="BT2401" s="493" t="n">
        <v>4658.25</v>
      </c>
      <c r="BU2401" s="493" t="n">
        <v>3734.16</v>
      </c>
      <c r="BV2401" s="493" t="n">
        <v>7166.68</v>
      </c>
      <c r="BW2401" s="493" t="n">
        <v>747</v>
      </c>
    </row>
    <row r="2402">
      <c r="A2402" t="inlineStr">
        <is>
          <t>[C9D1] Angiotensin-II 길항제, 고혈압제 (C2) 혹은 이뇨제 복합제제</t>
        </is>
      </c>
      <c r="B2402" t="inlineStr">
        <is>
          <t>에이치케이이노엔</t>
        </is>
      </c>
      <c r="C2402" t="inlineStr">
        <is>
          <t>이노엔 아벨탄 플러스</t>
        </is>
      </c>
      <c r="D2402" t="inlineStr">
        <is>
          <t>에이치케이이노엔</t>
        </is>
      </c>
      <c r="E2402" t="inlineStr">
        <is>
          <t>hydrochlorothiazide,  irbesartan</t>
        </is>
      </c>
      <c r="F2402" t="inlineStr">
        <is>
          <t>종합병원</t>
        </is>
      </c>
      <c r="G2402" t="inlineStr">
        <is>
          <t>Generic</t>
        </is>
      </c>
      <c r="H2402" s="493" t="n">
        <v>7479.33</v>
      </c>
      <c r="I2402" s="493" t="n">
        <v>4022.38</v>
      </c>
      <c r="J2402" s="493" t="n">
        <v>8591.969999999999</v>
      </c>
      <c r="K2402" s="493" t="n">
        <v>7920.76</v>
      </c>
      <c r="L2402" s="493" t="n">
        <v>4647.7</v>
      </c>
      <c r="M2402" s="493" t="n">
        <v>7664.04</v>
      </c>
      <c r="N2402" s="493" t="n">
        <v>5222.26</v>
      </c>
      <c r="O2402" s="493" t="n">
        <v>4328.28</v>
      </c>
      <c r="P2402" s="493" t="n">
        <v>4046.32</v>
      </c>
      <c r="Q2402" s="493" t="n">
        <v>3955.3</v>
      </c>
      <c r="R2402" s="493" t="n">
        <v>3823.94</v>
      </c>
      <c r="S2402" s="493" t="n">
        <v>4517.85</v>
      </c>
      <c r="T2402" s="493" t="n">
        <v>5163.24</v>
      </c>
      <c r="U2402" s="493" t="n">
        <v>2441.5</v>
      </c>
      <c r="V2402" s="493" t="n">
        <v>2645.24</v>
      </c>
      <c r="W2402" s="493" t="n">
        <v>5568.26</v>
      </c>
      <c r="X2402" s="493" t="n">
        <v>1686.2</v>
      </c>
      <c r="Y2402" s="493" t="n">
        <v>3964.71</v>
      </c>
      <c r="Z2402" s="493" t="n">
        <v>3763.02</v>
      </c>
      <c r="AA2402" s="493" t="n">
        <v>4809.8</v>
      </c>
      <c r="AB2402" s="493" t="n">
        <v>4912.2</v>
      </c>
      <c r="AC2402" s="493" t="n">
        <v>5145.53</v>
      </c>
      <c r="AD2402" s="493" t="n">
        <v>1326</v>
      </c>
      <c r="AE2402" s="493" t="n">
        <v>6415.62</v>
      </c>
      <c r="AF2402" s="493" t="n">
        <v>2481.35</v>
      </c>
      <c r="AG2402" s="493" t="n">
        <v>2456.46</v>
      </c>
      <c r="AH2402" s="493" t="n">
        <v>3274.17</v>
      </c>
      <c r="AI2402" s="493" t="n">
        <v>5814.97</v>
      </c>
      <c r="AJ2402" s="493" t="n">
        <v>840.3</v>
      </c>
      <c r="AK2402" s="493" t="n">
        <v>3772.94</v>
      </c>
      <c r="AL2402" s="493" t="n">
        <v>2944</v>
      </c>
      <c r="AM2402" s="493" t="n">
        <v>1269.75</v>
      </c>
      <c r="AN2402" s="493" t="n">
        <v>3444.01</v>
      </c>
      <c r="AO2402" s="493" t="n">
        <v>2147.22</v>
      </c>
      <c r="AP2402" s="493" t="n">
        <v>1464</v>
      </c>
      <c r="AQ2402" s="493" t="n">
        <v>4306.17</v>
      </c>
      <c r="AR2402" s="493" t="n">
        <v>3202.44</v>
      </c>
      <c r="AS2402" s="493" t="n">
        <v>746.4</v>
      </c>
      <c r="AT2402" s="493" t="n">
        <v>2339.17</v>
      </c>
      <c r="AU2402" s="493" t="n">
        <v>1866.6</v>
      </c>
      <c r="AV2402" s="493" t="n">
        <v>1500</v>
      </c>
      <c r="AW2402" s="493" t="n">
        <v>2750.2</v>
      </c>
      <c r="AX2402" s="493" t="n">
        <v>2243.82</v>
      </c>
      <c r="AY2402" s="493" t="n">
        <v>1639.95</v>
      </c>
      <c r="AZ2402" s="493" t="n">
        <v>3013.97</v>
      </c>
      <c r="BA2402" s="493" t="n">
        <v>996.4</v>
      </c>
      <c r="BB2402" s="493" t="n">
        <v>1755.51</v>
      </c>
      <c r="BC2402" s="493" t="n">
        <v>3369.48</v>
      </c>
      <c r="BD2402" s="493" t="n">
        <v>656.5</v>
      </c>
      <c r="BE2402" s="493" t="n">
        <v>2327.43</v>
      </c>
      <c r="BF2402" s="493" t="n">
        <v>2066.92</v>
      </c>
      <c r="BG2402" s="493" t="n">
        <v>2318.61</v>
      </c>
      <c r="BH2402" s="493" t="n">
        <v>1220.6</v>
      </c>
      <c r="BI2402" s="493" t="n">
        <v>5184.21</v>
      </c>
      <c r="BJ2402" s="493" t="n">
        <v>1519.85</v>
      </c>
      <c r="BK2402" s="493" t="n">
        <v>3764.58</v>
      </c>
      <c r="BL2402" s="493" t="n">
        <v>5116.38</v>
      </c>
      <c r="BM2402" s="493" t="n">
        <v>3530.8</v>
      </c>
      <c r="BN2402" s="493" t="n">
        <v>2287.5</v>
      </c>
      <c r="BO2402" s="493" t="n">
        <v>3803.4</v>
      </c>
      <c r="BP2402" s="493" t="n">
        <v>1541.04</v>
      </c>
      <c r="BQ2402" s="493" t="n">
        <v>2448.1</v>
      </c>
      <c r="BR2402" s="493" t="n">
        <v>4527.17</v>
      </c>
      <c r="BS2402" s="493" t="n">
        <v>4699.75</v>
      </c>
      <c r="BT2402" s="493" t="n">
        <v>1886.2</v>
      </c>
      <c r="BU2402" s="493" t="n">
        <v>1866.1</v>
      </c>
      <c r="BV2402" s="493" t="n">
        <v>2855.28</v>
      </c>
      <c r="BW2402" s="493" t="n">
        <v>4715.69</v>
      </c>
    </row>
    <row r="2403">
      <c r="A2403" t="inlineStr">
        <is>
          <t>[C9D1] Angiotensin-II 길항제, 고혈압제 (C2) 혹은 이뇨제 복합제제</t>
        </is>
      </c>
      <c r="B2403" t="inlineStr">
        <is>
          <t>에이치케이이노엔</t>
        </is>
      </c>
      <c r="C2403" t="inlineStr">
        <is>
          <t>이노엔 아벨탄 플러스</t>
        </is>
      </c>
      <c r="D2403" t="inlineStr">
        <is>
          <t>에이치케이이노엔</t>
        </is>
      </c>
      <c r="E2403" t="inlineStr">
        <is>
          <t>hydrochlorothiazide,  irbesartan</t>
        </is>
      </c>
      <c r="F2403" t="inlineStr">
        <is>
          <t>병원</t>
        </is>
      </c>
      <c r="G2403" t="inlineStr">
        <is>
          <t>Generic</t>
        </is>
      </c>
      <c r="H2403" s="493" t="n">
        <v>962.38</v>
      </c>
      <c r="I2403" s="493" t="n">
        <v>1901.88</v>
      </c>
      <c r="J2403" s="493" t="n">
        <v>955.85</v>
      </c>
      <c r="K2403" s="493" t="n">
        <v>867.4</v>
      </c>
      <c r="L2403" s="493" t="n">
        <v>590.5</v>
      </c>
      <c r="M2403" s="493" t="n">
        <v>397.98</v>
      </c>
      <c r="N2403" s="493" t="n">
        <v>1243.28</v>
      </c>
      <c r="O2403" s="493" t="n">
        <v>1037.03</v>
      </c>
      <c r="P2403" s="493" t="n">
        <v>291</v>
      </c>
      <c r="Q2403" s="493" t="n">
        <v>723.6</v>
      </c>
      <c r="R2403" s="493" t="n">
        <v>72</v>
      </c>
      <c r="S2403" s="493" t="n">
        <v>859.8</v>
      </c>
      <c r="T2403" s="493" t="n">
        <v>309.9</v>
      </c>
      <c r="U2403" s="493" t="n">
        <v>23.1</v>
      </c>
      <c r="V2403" s="493" t="n">
        <v>427.2</v>
      </c>
      <c r="W2403" s="493" t="n">
        <v>157.8</v>
      </c>
      <c r="X2403" s="493" t="n">
        <v>445.5</v>
      </c>
      <c r="Y2403" s="493" t="n">
        <v>265.5</v>
      </c>
      <c r="Z2403" s="493" t="n">
        <v>358.5</v>
      </c>
      <c r="AA2403" s="493" t="n">
        <v>379.5</v>
      </c>
      <c r="AB2403" s="493" t="n">
        <v>75.59999999999999</v>
      </c>
      <c r="AC2403" s="493" t="n">
        <v>116.4</v>
      </c>
      <c r="AD2403" s="493" t="n">
        <v>208.2</v>
      </c>
      <c r="AE2403" s="493" t="n">
        <v>28.5</v>
      </c>
      <c r="AF2403" s="493" t="n">
        <v>178.2</v>
      </c>
      <c r="AG2403" s="493" t="n">
        <v>954</v>
      </c>
      <c r="AH2403" s="493" t="n">
        <v>159.9</v>
      </c>
      <c r="AI2403" s="493" t="n">
        <v>27</v>
      </c>
      <c r="AJ2403" s="493" t="n">
        <v>203.4</v>
      </c>
      <c r="AK2403" s="493" t="n">
        <v>960</v>
      </c>
      <c r="AL2403" s="493" t="n">
        <v>3041.7</v>
      </c>
      <c r="AM2403" s="493" t="n">
        <v>30.6</v>
      </c>
      <c r="AN2403" s="493" t="n">
        <v>208.5</v>
      </c>
      <c r="AO2403" s="493" t="n">
        <v>32.4</v>
      </c>
      <c r="AP2403" s="493" t="n">
        <v>33.6</v>
      </c>
      <c r="AQ2403" s="493" t="n">
        <v>32.4</v>
      </c>
      <c r="AR2403" s="493" t="n">
        <v>233.7</v>
      </c>
      <c r="AS2403" s="493" t="n">
        <v>31.5</v>
      </c>
      <c r="AT2403" s="493" t="n">
        <v>565.34</v>
      </c>
      <c r="AU2403" s="493" t="n">
        <v>94.8</v>
      </c>
      <c r="AV2403" s="493" t="n">
        <v>462.9</v>
      </c>
      <c r="AW2403" s="493" t="n">
        <v>32.7</v>
      </c>
      <c r="AX2403" s="493" t="n">
        <v>461.7</v>
      </c>
      <c r="AY2403" s="493" t="n">
        <v>146.1</v>
      </c>
      <c r="AZ2403" s="493" t="n">
        <v>502.8</v>
      </c>
      <c r="BA2403" s="493" t="n">
        <v>360.6</v>
      </c>
      <c r="BB2403" s="493" t="n">
        <v>381.3</v>
      </c>
      <c r="BC2403" s="493" t="n">
        <v>523.2</v>
      </c>
      <c r="BD2403" s="493" t="n">
        <v>1636.5</v>
      </c>
      <c r="BE2403" s="493" t="n">
        <v>150</v>
      </c>
      <c r="BF2403" s="493" t="n">
        <v>1135.8</v>
      </c>
      <c r="BG2403" s="493" t="n">
        <v>554.4</v>
      </c>
      <c r="BH2403" s="493" t="n">
        <v>910.8</v>
      </c>
      <c r="BI2403" s="493" t="n">
        <v>278.1</v>
      </c>
      <c r="BJ2403" s="493" t="n">
        <v>675</v>
      </c>
      <c r="BK2403" s="493" t="n">
        <v>367.2</v>
      </c>
      <c r="BL2403" s="493" t="n">
        <v>575.7</v>
      </c>
      <c r="BM2403" s="493" t="n">
        <v>196.2</v>
      </c>
      <c r="BN2403" s="493" t="n">
        <v>1128.9</v>
      </c>
      <c r="BO2403" s="493" t="n">
        <v>204.3</v>
      </c>
      <c r="BP2403" s="493" t="n">
        <v>811.8</v>
      </c>
      <c r="BQ2403" s="493" t="n">
        <v>807</v>
      </c>
      <c r="BR2403" s="493" t="n">
        <v>196.2</v>
      </c>
      <c r="BS2403" s="493" t="n">
        <v>0</v>
      </c>
      <c r="BT2403" s="493" t="n">
        <v>1083.6</v>
      </c>
      <c r="BU2403" s="493" t="n">
        <v>189</v>
      </c>
      <c r="BV2403" s="493" t="n">
        <v>0</v>
      </c>
      <c r="BW2403" s="493" t="n">
        <v>1903.4</v>
      </c>
    </row>
    <row r="2404">
      <c r="A2404" t="inlineStr">
        <is>
          <t>[C9D1] Angiotensin-II 길항제, 고혈압제 (C2) 혹은 이뇨제 복합제제</t>
        </is>
      </c>
      <c r="B2404" t="inlineStr">
        <is>
          <t>에이치케이이노엔</t>
        </is>
      </c>
      <c r="C2404" t="inlineStr">
        <is>
          <t>이노엔 아벨탄 플러스</t>
        </is>
      </c>
      <c r="D2404" t="inlineStr">
        <is>
          <t>에이치케이이노엔</t>
        </is>
      </c>
      <c r="E2404" t="inlineStr">
        <is>
          <t>hydrochlorothiazide,  irbesartan</t>
        </is>
      </c>
      <c r="F2404" t="inlineStr">
        <is>
          <t>의원</t>
        </is>
      </c>
      <c r="G2404" t="inlineStr">
        <is>
          <t>Generic</t>
        </is>
      </c>
      <c r="H2404" s="493" t="n">
        <v>51781.23</v>
      </c>
      <c r="I2404" s="493" t="n">
        <v>56504.86</v>
      </c>
      <c r="J2404" s="493" t="n">
        <v>63131.5</v>
      </c>
      <c r="K2404" s="493" t="n">
        <v>63237.9</v>
      </c>
      <c r="L2404" s="493" t="n">
        <v>60961.92</v>
      </c>
      <c r="M2404" s="493" t="n">
        <v>65875.14</v>
      </c>
      <c r="N2404" s="493" t="n">
        <v>63161.62</v>
      </c>
      <c r="O2404" s="493" t="n">
        <v>61658.6</v>
      </c>
      <c r="P2404" s="493" t="n">
        <v>55379.14</v>
      </c>
      <c r="Q2404" s="493" t="n">
        <v>57153.9</v>
      </c>
      <c r="R2404" s="493" t="n">
        <v>58927.81</v>
      </c>
      <c r="S2404" s="493" t="n">
        <v>73789.5</v>
      </c>
      <c r="T2404" s="493" t="n">
        <v>66664.64999999999</v>
      </c>
      <c r="U2404" s="493" t="n">
        <v>64759.3</v>
      </c>
      <c r="V2404" s="493" t="n">
        <v>71830.55</v>
      </c>
      <c r="W2404" s="493" t="n">
        <v>66587.22</v>
      </c>
      <c r="X2404" s="493" t="n">
        <v>70550.33</v>
      </c>
      <c r="Y2404" s="493" t="n">
        <v>73292.46000000001</v>
      </c>
      <c r="Z2404" s="493" t="n">
        <v>65816.22</v>
      </c>
      <c r="AA2404" s="493" t="n">
        <v>66630.03</v>
      </c>
      <c r="AB2404" s="493" t="n">
        <v>71733.00999999999</v>
      </c>
      <c r="AC2404" s="493" t="n">
        <v>61882.5</v>
      </c>
      <c r="AD2404" s="493" t="n">
        <v>64378.79</v>
      </c>
      <c r="AE2404" s="493" t="n">
        <v>64739.7</v>
      </c>
      <c r="AF2404" s="493" t="n">
        <v>59218.97</v>
      </c>
      <c r="AG2404" s="493" t="n">
        <v>59540.6</v>
      </c>
      <c r="AH2404" s="493" t="n">
        <v>62255.65</v>
      </c>
      <c r="AI2404" s="493" t="n">
        <v>56489.3</v>
      </c>
      <c r="AJ2404" s="493" t="n">
        <v>60193.55</v>
      </c>
      <c r="AK2404" s="493" t="n">
        <v>54104.95</v>
      </c>
      <c r="AL2404" s="493" t="n">
        <v>57836.12</v>
      </c>
      <c r="AM2404" s="493" t="n">
        <v>51900.31</v>
      </c>
      <c r="AN2404" s="493" t="n">
        <v>54668.79</v>
      </c>
      <c r="AO2404" s="493" t="n">
        <v>50476.27</v>
      </c>
      <c r="AP2404" s="493" t="n">
        <v>52478.16</v>
      </c>
      <c r="AQ2404" s="493" t="n">
        <v>51832.05</v>
      </c>
      <c r="AR2404" s="493" t="n">
        <v>50230.64</v>
      </c>
      <c r="AS2404" s="493" t="n">
        <v>48861.9</v>
      </c>
      <c r="AT2404" s="493" t="n">
        <v>46019.55</v>
      </c>
      <c r="AU2404" s="493" t="n">
        <v>44016.62</v>
      </c>
      <c r="AV2404" s="493" t="n">
        <v>51808.45</v>
      </c>
      <c r="AW2404" s="493" t="n">
        <v>41906.09</v>
      </c>
      <c r="AX2404" s="493" t="n">
        <v>46729.62</v>
      </c>
      <c r="AY2404" s="493" t="n">
        <v>49988.38</v>
      </c>
      <c r="AZ2404" s="493" t="n">
        <v>44098.98</v>
      </c>
      <c r="BA2404" s="493" t="n">
        <v>46662.58</v>
      </c>
      <c r="BB2404" s="493" t="n">
        <v>47036.79</v>
      </c>
      <c r="BC2404" s="493" t="n">
        <v>49374.7</v>
      </c>
      <c r="BD2404" s="493" t="n">
        <v>45331.35</v>
      </c>
      <c r="BE2404" s="493" t="n">
        <v>43266.57</v>
      </c>
      <c r="BF2404" s="493" t="n">
        <v>39453.98</v>
      </c>
      <c r="BG2404" s="493" t="n">
        <v>43817.3</v>
      </c>
      <c r="BH2404" s="493" t="n">
        <v>39521.82</v>
      </c>
      <c r="BI2404" s="493" t="n">
        <v>36298.96</v>
      </c>
      <c r="BJ2404" s="493" t="n">
        <v>38555.39</v>
      </c>
      <c r="BK2404" s="493" t="n">
        <v>36264.29</v>
      </c>
      <c r="BL2404" s="493" t="n">
        <v>38808.96</v>
      </c>
      <c r="BM2404" s="493" t="n">
        <v>37327.11</v>
      </c>
      <c r="BN2404" s="493" t="n">
        <v>31782.59</v>
      </c>
      <c r="BO2404" s="493" t="n">
        <v>37893.71</v>
      </c>
      <c r="BP2404" s="493" t="n">
        <v>35046.67</v>
      </c>
      <c r="BQ2404" s="493" t="n">
        <v>33123.06</v>
      </c>
      <c r="BR2404" s="493" t="n">
        <v>32604.87</v>
      </c>
      <c r="BS2404" s="493" t="n">
        <v>32867.2</v>
      </c>
      <c r="BT2404" s="493" t="n">
        <v>36695.92</v>
      </c>
      <c r="BU2404" s="493" t="n">
        <v>32404.97</v>
      </c>
      <c r="BV2404" s="493" t="n">
        <v>37119.15</v>
      </c>
      <c r="BW2404" s="493" t="n">
        <v>36475.66</v>
      </c>
    </row>
    <row r="2405">
      <c r="A2405" t="inlineStr">
        <is>
          <t>[C9D1] Angiotensin-II 길항제, 고혈압제 (C2) 혹은 이뇨제 복합제제</t>
        </is>
      </c>
      <c r="B2405" t="inlineStr">
        <is>
          <t>에이치케이이노엔</t>
        </is>
      </c>
      <c r="C2405" t="inlineStr">
        <is>
          <t>이노엔 아벨탄 플러스</t>
        </is>
      </c>
      <c r="D2405" t="inlineStr">
        <is>
          <t>에이치케이이노엔</t>
        </is>
      </c>
      <c r="E2405" t="inlineStr">
        <is>
          <t>hydrochlorothiazide,  irbesartan</t>
        </is>
      </c>
      <c r="F2405" t="inlineStr">
        <is>
          <t>보건소</t>
        </is>
      </c>
      <c r="G2405" t="inlineStr">
        <is>
          <t>Generic</t>
        </is>
      </c>
      <c r="H2405" s="493" t="n">
        <v>67.2</v>
      </c>
      <c r="I2405" s="493" t="n">
        <v>657</v>
      </c>
      <c r="J2405" s="493" t="n">
        <v>66.59999999999999</v>
      </c>
      <c r="K2405" s="493" t="n">
        <v>1770.6</v>
      </c>
      <c r="L2405" s="493" t="n">
        <v>2728.2</v>
      </c>
      <c r="M2405" s="493" t="n">
        <v>297.6</v>
      </c>
      <c r="N2405" s="493" t="n">
        <v>4865.4</v>
      </c>
      <c r="O2405" s="493" t="n">
        <v>1523.7</v>
      </c>
      <c r="P2405" s="493" t="n">
        <v>720.9</v>
      </c>
      <c r="Q2405" s="493" t="n">
        <v>1112.1</v>
      </c>
      <c r="R2405" s="493" t="n">
        <v>2094.6</v>
      </c>
      <c r="S2405" s="493" t="n">
        <v>729</v>
      </c>
      <c r="T2405" s="493" t="n">
        <v>487.2</v>
      </c>
      <c r="U2405" s="493" t="n">
        <v>1395</v>
      </c>
      <c r="V2405" s="493" t="n">
        <v>4233</v>
      </c>
      <c r="W2405" s="493" t="n">
        <v>0</v>
      </c>
      <c r="X2405" s="493" t="n">
        <v>1637.4</v>
      </c>
      <c r="Y2405" s="493" t="n">
        <v>990</v>
      </c>
      <c r="Z2405" s="493" t="n">
        <v>434.4</v>
      </c>
      <c r="AA2405" s="493" t="n">
        <v>2144.73</v>
      </c>
      <c r="AB2405" s="493" t="n">
        <v>677.7</v>
      </c>
      <c r="AC2405" s="493" t="n">
        <v>0</v>
      </c>
      <c r="AD2405" s="493" t="n">
        <v>1242.9</v>
      </c>
      <c r="AE2405" s="493" t="n">
        <v>1703.7</v>
      </c>
      <c r="AF2405" s="493" t="n">
        <v>481.5</v>
      </c>
      <c r="AG2405" s="493" t="n">
        <v>180</v>
      </c>
      <c r="AH2405" s="493" t="n">
        <v>157.3</v>
      </c>
      <c r="AI2405" s="493" t="n">
        <v>1061.1</v>
      </c>
      <c r="AJ2405" s="493" t="n">
        <v>0</v>
      </c>
      <c r="AK2405" s="493" t="n">
        <v>361.5</v>
      </c>
      <c r="AL2405" s="493" t="n">
        <v>507.6</v>
      </c>
      <c r="AM2405" s="493" t="n">
        <v>174.6</v>
      </c>
      <c r="AN2405" s="493" t="n">
        <v>0</v>
      </c>
      <c r="AO2405" s="493" t="n">
        <v>0</v>
      </c>
      <c r="AP2405" s="493" t="n">
        <v>1204.2</v>
      </c>
      <c r="AQ2405" s="493" t="n">
        <v>0</v>
      </c>
      <c r="AR2405" s="493" t="n">
        <v>0</v>
      </c>
      <c r="AS2405" s="493" t="n">
        <v>717.3</v>
      </c>
      <c r="AT2405" s="493" t="n">
        <v>709.2</v>
      </c>
      <c r="AU2405" s="493" t="n">
        <v>0</v>
      </c>
      <c r="AV2405" s="493" t="n">
        <v>672.3</v>
      </c>
      <c r="AW2405" s="493" t="n">
        <v>600</v>
      </c>
      <c r="AX2405" s="493" t="n">
        <v>1369.2</v>
      </c>
      <c r="AY2405" s="493" t="n">
        <v>874.8</v>
      </c>
      <c r="AZ2405" s="493" t="n">
        <v>0</v>
      </c>
      <c r="BA2405" s="493" t="n">
        <v>0</v>
      </c>
      <c r="BB2405" s="493" t="n">
        <v>5779.2</v>
      </c>
      <c r="BC2405" s="493" t="n">
        <v>0</v>
      </c>
      <c r="BD2405" s="493" t="n">
        <v>0</v>
      </c>
      <c r="BE2405" s="493" t="n">
        <v>0</v>
      </c>
      <c r="BF2405" s="493" t="n">
        <v>1010.7</v>
      </c>
      <c r="BG2405" s="493" t="n">
        <v>639</v>
      </c>
      <c r="BH2405" s="493" t="n">
        <v>726.3</v>
      </c>
      <c r="BI2405" s="493" t="n">
        <v>0</v>
      </c>
      <c r="BJ2405" s="493" t="n">
        <v>0</v>
      </c>
      <c r="BK2405" s="493" t="n">
        <v>603</v>
      </c>
      <c r="BL2405" s="493" t="n">
        <v>504</v>
      </c>
      <c r="BM2405" s="493" t="n">
        <v>0</v>
      </c>
      <c r="BN2405" s="493" t="n">
        <v>0</v>
      </c>
      <c r="BO2405" s="493" t="n">
        <v>461.7</v>
      </c>
      <c r="BP2405" s="493" t="n">
        <v>0</v>
      </c>
      <c r="BQ2405" s="493" t="n">
        <v>0</v>
      </c>
      <c r="BR2405" s="493" t="n">
        <v>0</v>
      </c>
      <c r="BS2405" s="493" t="n">
        <v>384.3</v>
      </c>
      <c r="BT2405" s="493" t="n">
        <v>0</v>
      </c>
      <c r="BU2405" s="493" t="n">
        <v>0</v>
      </c>
      <c r="BV2405" s="493" t="n">
        <v>407.7</v>
      </c>
      <c r="BW2405" s="493" t="n">
        <v>0</v>
      </c>
    </row>
    <row r="2406">
      <c r="A2406" t="inlineStr">
        <is>
          <t>[C9D1] Angiotensin-II 길항제, 고혈압제 (C2) 혹은 이뇨제 복합제제</t>
        </is>
      </c>
      <c r="B2406" t="inlineStr">
        <is>
          <t>에이치케이이노엔</t>
        </is>
      </c>
      <c r="C2406" t="inlineStr">
        <is>
          <t>텔미원 플러스</t>
        </is>
      </c>
      <c r="D2406" t="inlineStr">
        <is>
          <t>에이치케이이노엔</t>
        </is>
      </c>
      <c r="E2406" t="inlineStr">
        <is>
          <t>hydrochlorothiazide,  telmisartan</t>
        </is>
      </c>
      <c r="F2406" t="inlineStr">
        <is>
          <t>상급종합병원</t>
        </is>
      </c>
      <c r="G2406" t="inlineStr">
        <is>
          <t>Generic</t>
        </is>
      </c>
      <c r="H2406" s="493" t="n">
        <v>734.4</v>
      </c>
      <c r="I2406" s="493" t="n">
        <v>1212.6</v>
      </c>
      <c r="J2406" s="493" t="n">
        <v>7902.6</v>
      </c>
      <c r="K2406" s="493" t="n">
        <v>5675.7</v>
      </c>
      <c r="L2406" s="493" t="n">
        <v>5955</v>
      </c>
      <c r="M2406" s="493" t="n">
        <v>967.2</v>
      </c>
      <c r="N2406" s="493" t="n">
        <v>2926.56</v>
      </c>
      <c r="O2406" s="493" t="n">
        <v>5978.5</v>
      </c>
      <c r="P2406" s="493" t="n">
        <v>2183.4</v>
      </c>
      <c r="Q2406" s="493" t="n">
        <v>4826.8</v>
      </c>
      <c r="R2406" s="493" t="n">
        <v>7918.06</v>
      </c>
      <c r="S2406" s="493" t="n">
        <v>2170.8</v>
      </c>
      <c r="T2406" s="493" t="n">
        <v>6519.99</v>
      </c>
      <c r="U2406" s="493" t="n">
        <v>1444.8</v>
      </c>
      <c r="V2406" s="493" t="n">
        <v>0</v>
      </c>
      <c r="W2406" s="493" t="n">
        <v>12474.7</v>
      </c>
      <c r="X2406" s="493" t="n">
        <v>0</v>
      </c>
      <c r="Y2406" s="493" t="n">
        <v>4978.6</v>
      </c>
      <c r="Z2406" s="493" t="n">
        <v>2634.57</v>
      </c>
      <c r="AA2406" s="493" t="n">
        <v>6620.84</v>
      </c>
      <c r="AB2406" s="493" t="n">
        <v>1443.6</v>
      </c>
      <c r="AC2406" s="493" t="n">
        <v>9468.799999999999</v>
      </c>
      <c r="AD2406" s="493" t="n">
        <v>5242.25</v>
      </c>
      <c r="AE2406" s="493" t="n">
        <v>1857.42</v>
      </c>
      <c r="AF2406" s="493" t="n">
        <v>6828.82</v>
      </c>
      <c r="AG2406" s="493" t="n">
        <v>4623.18</v>
      </c>
      <c r="AH2406" s="493" t="n">
        <v>1483.2</v>
      </c>
      <c r="AI2406" s="493" t="n">
        <v>3574.08</v>
      </c>
      <c r="AJ2406" s="493" t="n">
        <v>11826.69</v>
      </c>
      <c r="AK2406" s="493" t="n">
        <v>3284.4</v>
      </c>
      <c r="AL2406" s="493" t="n">
        <v>2187</v>
      </c>
      <c r="AM2406" s="493" t="n">
        <v>412</v>
      </c>
      <c r="AN2406" s="493" t="n">
        <v>5296.7</v>
      </c>
      <c r="AO2406" s="493" t="n">
        <v>981</v>
      </c>
      <c r="AP2406" s="493" t="n">
        <v>6685</v>
      </c>
      <c r="AQ2406" s="493" t="n">
        <v>2009.82</v>
      </c>
      <c r="AR2406" s="493" t="n">
        <v>2996.49</v>
      </c>
      <c r="AS2406" s="493" t="n">
        <v>4922.1</v>
      </c>
      <c r="AT2406" s="493" t="n">
        <v>2570.4</v>
      </c>
      <c r="AU2406" s="493" t="n">
        <v>1848.25</v>
      </c>
      <c r="AV2406" s="493" t="n">
        <v>1414.7</v>
      </c>
      <c r="AW2406" s="493" t="n">
        <v>2568.3</v>
      </c>
      <c r="AX2406" s="493" t="n">
        <v>1320.48</v>
      </c>
      <c r="AY2406" s="493" t="n">
        <v>4244.5</v>
      </c>
      <c r="AZ2406" s="493" t="n">
        <v>5811.65</v>
      </c>
      <c r="BA2406" s="493" t="n">
        <v>0</v>
      </c>
      <c r="BB2406" s="493" t="n">
        <v>328.38</v>
      </c>
      <c r="BC2406" s="493" t="n">
        <v>3035.79</v>
      </c>
      <c r="BD2406" s="493" t="n">
        <v>2978.75</v>
      </c>
      <c r="BE2406" s="493" t="n">
        <v>1023.57</v>
      </c>
      <c r="BF2406" s="493" t="n">
        <v>2481.4</v>
      </c>
      <c r="BG2406" s="493" t="n">
        <v>2189.89</v>
      </c>
      <c r="BH2406" s="493" t="n">
        <v>1117.8</v>
      </c>
      <c r="BI2406" s="493" t="n">
        <v>498.96</v>
      </c>
      <c r="BJ2406" s="493" t="n">
        <v>2271.6</v>
      </c>
      <c r="BK2406" s="493" t="n">
        <v>1509.38</v>
      </c>
      <c r="BL2406" s="493" t="n">
        <v>3634.28</v>
      </c>
      <c r="BM2406" s="493" t="n">
        <v>3041.4</v>
      </c>
      <c r="BN2406" s="493" t="n">
        <v>2347.25</v>
      </c>
      <c r="BO2406" s="493" t="n">
        <v>0</v>
      </c>
      <c r="BP2406" s="493" t="n">
        <v>7529.05</v>
      </c>
      <c r="BQ2406" s="493" t="n">
        <v>784</v>
      </c>
      <c r="BR2406" s="493" t="n">
        <v>2511.5</v>
      </c>
      <c r="BS2406" s="493" t="n">
        <v>1639.7</v>
      </c>
      <c r="BT2406" s="493" t="n">
        <v>2725.8</v>
      </c>
      <c r="BU2406" s="493" t="n">
        <v>3736.5</v>
      </c>
      <c r="BV2406" s="493" t="n">
        <v>1483.2</v>
      </c>
      <c r="BW2406" s="493" t="n">
        <v>4655.7</v>
      </c>
    </row>
    <row r="2407">
      <c r="A2407" t="inlineStr">
        <is>
          <t>[C9D1] Angiotensin-II 길항제, 고혈압제 (C2) 혹은 이뇨제 복합제제</t>
        </is>
      </c>
      <c r="B2407" t="inlineStr">
        <is>
          <t>에이치케이이노엔</t>
        </is>
      </c>
      <c r="C2407" t="inlineStr">
        <is>
          <t>텔미원 플러스</t>
        </is>
      </c>
      <c r="D2407" t="inlineStr">
        <is>
          <t>에이치케이이노엔</t>
        </is>
      </c>
      <c r="E2407" t="inlineStr">
        <is>
          <t>hydrochlorothiazide,  telmisartan</t>
        </is>
      </c>
      <c r="F2407" t="inlineStr">
        <is>
          <t>종합병원</t>
        </is>
      </c>
      <c r="G2407" t="inlineStr">
        <is>
          <t>Generic</t>
        </is>
      </c>
      <c r="H2407" s="493" t="n">
        <v>9930.950000000001</v>
      </c>
      <c r="I2407" s="493" t="n">
        <v>5442.8</v>
      </c>
      <c r="J2407" s="493" t="n">
        <v>7990.08</v>
      </c>
      <c r="K2407" s="493" t="n">
        <v>6836</v>
      </c>
      <c r="L2407" s="493" t="n">
        <v>8376.52</v>
      </c>
      <c r="M2407" s="493" t="n">
        <v>3061.8</v>
      </c>
      <c r="N2407" s="493" t="n">
        <v>4664.2</v>
      </c>
      <c r="O2407" s="493" t="n">
        <v>7755.8</v>
      </c>
      <c r="P2407" s="493" t="n">
        <v>4519.5</v>
      </c>
      <c r="Q2407" s="493" t="n">
        <v>4768.4</v>
      </c>
      <c r="R2407" s="493" t="n">
        <v>4032.4</v>
      </c>
      <c r="S2407" s="493" t="n">
        <v>4718.1</v>
      </c>
      <c r="T2407" s="493" t="n">
        <v>4845.6</v>
      </c>
      <c r="U2407" s="493" t="n">
        <v>5971.38</v>
      </c>
      <c r="V2407" s="493" t="n">
        <v>2284.2</v>
      </c>
      <c r="W2407" s="493" t="n">
        <v>6062.45</v>
      </c>
      <c r="X2407" s="493" t="n">
        <v>2973.63</v>
      </c>
      <c r="Y2407" s="493" t="n">
        <v>2223.5</v>
      </c>
      <c r="Z2407" s="493" t="n">
        <v>2440.8</v>
      </c>
      <c r="AA2407" s="493" t="n">
        <v>5020.2</v>
      </c>
      <c r="AB2407" s="493" t="n">
        <v>4658.3</v>
      </c>
      <c r="AC2407" s="493" t="n">
        <v>4088.4</v>
      </c>
      <c r="AD2407" s="493" t="n">
        <v>3737.4</v>
      </c>
      <c r="AE2407" s="493" t="n">
        <v>6120.58</v>
      </c>
      <c r="AF2407" s="493" t="n">
        <v>4158</v>
      </c>
      <c r="AG2407" s="493" t="n">
        <v>1177.2</v>
      </c>
      <c r="AH2407" s="493" t="n">
        <v>3922.54</v>
      </c>
      <c r="AI2407" s="493" t="n">
        <v>4796.45</v>
      </c>
      <c r="AJ2407" s="493" t="n">
        <v>4272.9</v>
      </c>
      <c r="AK2407" s="493" t="n">
        <v>3660.32</v>
      </c>
      <c r="AL2407" s="493" t="n">
        <v>2290.46</v>
      </c>
      <c r="AM2407" s="493" t="n">
        <v>4120.95</v>
      </c>
      <c r="AN2407" s="493" t="n">
        <v>4624.24</v>
      </c>
      <c r="AO2407" s="493" t="n">
        <v>3064.31</v>
      </c>
      <c r="AP2407" s="493" t="n">
        <v>4283.14</v>
      </c>
      <c r="AQ2407" s="493" t="n">
        <v>4859.41</v>
      </c>
      <c r="AR2407" s="493" t="n">
        <v>4248.7</v>
      </c>
      <c r="AS2407" s="493" t="n">
        <v>3683.6</v>
      </c>
      <c r="AT2407" s="493" t="n">
        <v>8344.950000000001</v>
      </c>
      <c r="AU2407" s="493" t="n">
        <v>3682.08</v>
      </c>
      <c r="AV2407" s="493" t="n">
        <v>3677.65</v>
      </c>
      <c r="AW2407" s="493" t="n">
        <v>3247.5</v>
      </c>
      <c r="AX2407" s="493" t="n">
        <v>4809.18</v>
      </c>
      <c r="AY2407" s="493" t="n">
        <v>3172.8</v>
      </c>
      <c r="AZ2407" s="493" t="n">
        <v>4472.25</v>
      </c>
      <c r="BA2407" s="493" t="n">
        <v>3474.18</v>
      </c>
      <c r="BB2407" s="493" t="n">
        <v>1449.48</v>
      </c>
      <c r="BC2407" s="493" t="n">
        <v>3679.59</v>
      </c>
      <c r="BD2407" s="493" t="n">
        <v>4637.3</v>
      </c>
      <c r="BE2407" s="493" t="n">
        <v>1554.54</v>
      </c>
      <c r="BF2407" s="493" t="n">
        <v>3713.4</v>
      </c>
      <c r="BG2407" s="493" t="n">
        <v>5377.28</v>
      </c>
      <c r="BH2407" s="493" t="n">
        <v>4858.44</v>
      </c>
      <c r="BI2407" s="493" t="n">
        <v>3038.37</v>
      </c>
      <c r="BJ2407" s="493" t="n">
        <v>3823.44</v>
      </c>
      <c r="BK2407" s="493" t="n">
        <v>3162.29</v>
      </c>
      <c r="BL2407" s="493" t="n">
        <v>5563.69</v>
      </c>
      <c r="BM2407" s="493" t="n">
        <v>4758.3</v>
      </c>
      <c r="BN2407" s="493" t="n">
        <v>2571.98</v>
      </c>
      <c r="BO2407" s="493" t="n">
        <v>2407.88</v>
      </c>
      <c r="BP2407" s="493" t="n">
        <v>5595.04</v>
      </c>
      <c r="BQ2407" s="493" t="n">
        <v>2036.17</v>
      </c>
      <c r="BR2407" s="493" t="n">
        <v>6349.7</v>
      </c>
      <c r="BS2407" s="493" t="n">
        <v>3760.94</v>
      </c>
      <c r="BT2407" s="493" t="n">
        <v>4948.88</v>
      </c>
      <c r="BU2407" s="493" t="n">
        <v>2338.4</v>
      </c>
      <c r="BV2407" s="493" t="n">
        <v>5813.68</v>
      </c>
      <c r="BW2407" s="493" t="n">
        <v>2532.34</v>
      </c>
    </row>
    <row r="2408">
      <c r="A2408" t="inlineStr">
        <is>
          <t>[C9D1] Angiotensin-II 길항제, 고혈압제 (C2) 혹은 이뇨제 복합제제</t>
        </is>
      </c>
      <c r="B2408" t="inlineStr">
        <is>
          <t>에이치케이이노엔</t>
        </is>
      </c>
      <c r="C2408" t="inlineStr">
        <is>
          <t>텔미원 플러스</t>
        </is>
      </c>
      <c r="D2408" t="inlineStr">
        <is>
          <t>에이치케이이노엔</t>
        </is>
      </c>
      <c r="E2408" t="inlineStr">
        <is>
          <t>hydrochlorothiazide,  telmisartan</t>
        </is>
      </c>
      <c r="F2408" t="inlineStr">
        <is>
          <t>병원</t>
        </is>
      </c>
      <c r="G2408" t="inlineStr">
        <is>
          <t>Generic</t>
        </is>
      </c>
      <c r="H2408" s="493" t="n">
        <v>7059.6</v>
      </c>
      <c r="I2408" s="493" t="n">
        <v>3976.6</v>
      </c>
      <c r="J2408" s="493" t="n">
        <v>7877.69</v>
      </c>
      <c r="K2408" s="493" t="n">
        <v>7997.4</v>
      </c>
      <c r="L2408" s="493" t="n">
        <v>3421.9</v>
      </c>
      <c r="M2408" s="493" t="n">
        <v>6504</v>
      </c>
      <c r="N2408" s="493" t="n">
        <v>4370.1</v>
      </c>
      <c r="O2408" s="493" t="n">
        <v>4536</v>
      </c>
      <c r="P2408" s="493" t="n">
        <v>9674.5</v>
      </c>
      <c r="Q2408" s="493" t="n">
        <v>5600.7</v>
      </c>
      <c r="R2408" s="493" t="n">
        <v>4288.58</v>
      </c>
      <c r="S2408" s="493" t="n">
        <v>10059.15</v>
      </c>
      <c r="T2408" s="493" t="n">
        <v>9053.799999999999</v>
      </c>
      <c r="U2408" s="493" t="n">
        <v>8700.99</v>
      </c>
      <c r="V2408" s="493" t="n">
        <v>11434.2</v>
      </c>
      <c r="W2408" s="493" t="n">
        <v>8488.700000000001</v>
      </c>
      <c r="X2408" s="493" t="n">
        <v>6972.28</v>
      </c>
      <c r="Y2408" s="493" t="n">
        <v>8398.76</v>
      </c>
      <c r="Z2408" s="493" t="n">
        <v>8493.530000000001</v>
      </c>
      <c r="AA2408" s="493" t="n">
        <v>7670.36</v>
      </c>
      <c r="AB2408" s="493" t="n">
        <v>8749.799999999999</v>
      </c>
      <c r="AC2408" s="493" t="n">
        <v>8127.34</v>
      </c>
      <c r="AD2408" s="493" t="n">
        <v>5404.84</v>
      </c>
      <c r="AE2408" s="493" t="n">
        <v>8817.879999999999</v>
      </c>
      <c r="AF2408" s="493" t="n">
        <v>9138.6</v>
      </c>
      <c r="AG2408" s="493" t="n">
        <v>7202.21</v>
      </c>
      <c r="AH2408" s="493" t="n">
        <v>8578.35</v>
      </c>
      <c r="AI2408" s="493" t="n">
        <v>9227.799999999999</v>
      </c>
      <c r="AJ2408" s="493" t="n">
        <v>6756.54</v>
      </c>
      <c r="AK2408" s="493" t="n">
        <v>8039.16</v>
      </c>
      <c r="AL2408" s="493" t="n">
        <v>10659.96</v>
      </c>
      <c r="AM2408" s="493" t="n">
        <v>5817</v>
      </c>
      <c r="AN2408" s="493" t="n">
        <v>6880.24</v>
      </c>
      <c r="AO2408" s="493" t="n">
        <v>5046.02</v>
      </c>
      <c r="AP2408" s="493" t="n">
        <v>5983.9</v>
      </c>
      <c r="AQ2408" s="493" t="n">
        <v>4188.72</v>
      </c>
      <c r="AR2408" s="493" t="n">
        <v>7647.46</v>
      </c>
      <c r="AS2408" s="493" t="n">
        <v>7256</v>
      </c>
      <c r="AT2408" s="493" t="n">
        <v>6747.62</v>
      </c>
      <c r="AU2408" s="493" t="n">
        <v>8697.92</v>
      </c>
      <c r="AV2408" s="493" t="n">
        <v>8207.42</v>
      </c>
      <c r="AW2408" s="493" t="n">
        <v>8262.610000000001</v>
      </c>
      <c r="AX2408" s="493" t="n">
        <v>10816.98</v>
      </c>
      <c r="AY2408" s="493" t="n">
        <v>7716.7</v>
      </c>
      <c r="AZ2408" s="493" t="n">
        <v>10143.2</v>
      </c>
      <c r="BA2408" s="493" t="n">
        <v>9112.18</v>
      </c>
      <c r="BB2408" s="493" t="n">
        <v>11450.35</v>
      </c>
      <c r="BC2408" s="493" t="n">
        <v>10543.82</v>
      </c>
      <c r="BD2408" s="493" t="n">
        <v>5233.31</v>
      </c>
      <c r="BE2408" s="493" t="n">
        <v>15760.17</v>
      </c>
      <c r="BF2408" s="493" t="n">
        <v>8138.09</v>
      </c>
      <c r="BG2408" s="493" t="n">
        <v>14944.63</v>
      </c>
      <c r="BH2408" s="493" t="n">
        <v>9257.299999999999</v>
      </c>
      <c r="BI2408" s="493" t="n">
        <v>11538.17</v>
      </c>
      <c r="BJ2408" s="493" t="n">
        <v>6977.35</v>
      </c>
      <c r="BK2408" s="493" t="n">
        <v>11279.36</v>
      </c>
      <c r="BL2408" s="493" t="n">
        <v>9577.959999999999</v>
      </c>
      <c r="BM2408" s="493" t="n">
        <v>11620.32</v>
      </c>
      <c r="BN2408" s="493" t="n">
        <v>8137.1</v>
      </c>
      <c r="BO2408" s="493" t="n">
        <v>6769.04</v>
      </c>
      <c r="BP2408" s="493" t="n">
        <v>6767.82</v>
      </c>
      <c r="BQ2408" s="493" t="n">
        <v>12482.73</v>
      </c>
      <c r="BR2408" s="493" t="n">
        <v>10776.6</v>
      </c>
      <c r="BS2408" s="493" t="n">
        <v>8698</v>
      </c>
      <c r="BT2408" s="493" t="n">
        <v>6879.31</v>
      </c>
      <c r="BU2408" s="493" t="n">
        <v>10095.54</v>
      </c>
      <c r="BV2408" s="493" t="n">
        <v>7089.42</v>
      </c>
      <c r="BW2408" s="493" t="n">
        <v>9462.219999999999</v>
      </c>
    </row>
    <row r="2409">
      <c r="A2409" t="inlineStr">
        <is>
          <t>[C9D1] Angiotensin-II 길항제, 고혈압제 (C2) 혹은 이뇨제 복합제제</t>
        </is>
      </c>
      <c r="B2409" t="inlineStr">
        <is>
          <t>에이치케이이노엔</t>
        </is>
      </c>
      <c r="C2409" t="inlineStr">
        <is>
          <t>텔미원 플러스</t>
        </is>
      </c>
      <c r="D2409" t="inlineStr">
        <is>
          <t>에이치케이이노엔</t>
        </is>
      </c>
      <c r="E2409" t="inlineStr">
        <is>
          <t>hydrochlorothiazide,  telmisartan</t>
        </is>
      </c>
      <c r="F2409" t="inlineStr">
        <is>
          <t>의원</t>
        </is>
      </c>
      <c r="G2409" t="inlineStr">
        <is>
          <t>Generic</t>
        </is>
      </c>
      <c r="H2409" s="493" t="n">
        <v>142964.22</v>
      </c>
      <c r="I2409" s="493" t="n">
        <v>137618.06</v>
      </c>
      <c r="J2409" s="493" t="n">
        <v>144382.55</v>
      </c>
      <c r="K2409" s="493" t="n">
        <v>140085.2</v>
      </c>
      <c r="L2409" s="493" t="n">
        <v>140269.04</v>
      </c>
      <c r="M2409" s="493" t="n">
        <v>135253.77</v>
      </c>
      <c r="N2409" s="493" t="n">
        <v>135363.04</v>
      </c>
      <c r="O2409" s="493" t="n">
        <v>126067.36</v>
      </c>
      <c r="P2409" s="493" t="n">
        <v>135263.16</v>
      </c>
      <c r="Q2409" s="493" t="n">
        <v>120915.4</v>
      </c>
      <c r="R2409" s="493" t="n">
        <v>134657.41</v>
      </c>
      <c r="S2409" s="493" t="n">
        <v>169447.72</v>
      </c>
      <c r="T2409" s="493" t="n">
        <v>147741.36</v>
      </c>
      <c r="U2409" s="493" t="n">
        <v>145291.29</v>
      </c>
      <c r="V2409" s="493" t="n">
        <v>150413.2</v>
      </c>
      <c r="W2409" s="493" t="n">
        <v>153845.06</v>
      </c>
      <c r="X2409" s="493" t="n">
        <v>141091.97</v>
      </c>
      <c r="Y2409" s="493" t="n">
        <v>146408.52</v>
      </c>
      <c r="Z2409" s="493" t="n">
        <v>135605.41</v>
      </c>
      <c r="AA2409" s="493" t="n">
        <v>145770.84</v>
      </c>
      <c r="AB2409" s="493" t="n">
        <v>130126.64</v>
      </c>
      <c r="AC2409" s="493" t="n">
        <v>139055.57</v>
      </c>
      <c r="AD2409" s="493" t="n">
        <v>136595.59</v>
      </c>
      <c r="AE2409" s="493" t="n">
        <v>145301.77</v>
      </c>
      <c r="AF2409" s="493" t="n">
        <v>133642.54</v>
      </c>
      <c r="AG2409" s="493" t="n">
        <v>148964.71</v>
      </c>
      <c r="AH2409" s="493" t="n">
        <v>145620.97</v>
      </c>
      <c r="AI2409" s="493" t="n">
        <v>133898.75</v>
      </c>
      <c r="AJ2409" s="493" t="n">
        <v>149901.54</v>
      </c>
      <c r="AK2409" s="493" t="n">
        <v>151004.52</v>
      </c>
      <c r="AL2409" s="493" t="n">
        <v>137306.95</v>
      </c>
      <c r="AM2409" s="493" t="n">
        <v>145958.4</v>
      </c>
      <c r="AN2409" s="493" t="n">
        <v>143362.06</v>
      </c>
      <c r="AO2409" s="493" t="n">
        <v>129378.09</v>
      </c>
      <c r="AP2409" s="493" t="n">
        <v>130914.99</v>
      </c>
      <c r="AQ2409" s="493" t="n">
        <v>132577.45</v>
      </c>
      <c r="AR2409" s="493" t="n">
        <v>137361.68</v>
      </c>
      <c r="AS2409" s="493" t="n">
        <v>124101.38</v>
      </c>
      <c r="AT2409" s="493" t="n">
        <v>121101.42</v>
      </c>
      <c r="AU2409" s="493" t="n">
        <v>128903.54</v>
      </c>
      <c r="AV2409" s="493" t="n">
        <v>134248.61</v>
      </c>
      <c r="AW2409" s="493" t="n">
        <v>115886.4</v>
      </c>
      <c r="AX2409" s="493" t="n">
        <v>137274.57</v>
      </c>
      <c r="AY2409" s="493" t="n">
        <v>127164.66</v>
      </c>
      <c r="AZ2409" s="493" t="n">
        <v>121829.31</v>
      </c>
      <c r="BA2409" s="493" t="n">
        <v>124867.33</v>
      </c>
      <c r="BB2409" s="493" t="n">
        <v>121871.39</v>
      </c>
      <c r="BC2409" s="493" t="n">
        <v>137124.25</v>
      </c>
      <c r="BD2409" s="493" t="n">
        <v>124171.52</v>
      </c>
      <c r="BE2409" s="493" t="n">
        <v>114443.54</v>
      </c>
      <c r="BF2409" s="493" t="n">
        <v>122805.21</v>
      </c>
      <c r="BG2409" s="493" t="n">
        <v>121766.34</v>
      </c>
      <c r="BH2409" s="493" t="n">
        <v>125032.96</v>
      </c>
      <c r="BI2409" s="493" t="n">
        <v>119524.35</v>
      </c>
      <c r="BJ2409" s="493" t="n">
        <v>125396.03</v>
      </c>
      <c r="BK2409" s="493" t="n">
        <v>120216.44</v>
      </c>
      <c r="BL2409" s="493" t="n">
        <v>128411.52</v>
      </c>
      <c r="BM2409" s="493" t="n">
        <v>118657.6</v>
      </c>
      <c r="BN2409" s="493" t="n">
        <v>119912.91</v>
      </c>
      <c r="BO2409" s="493" t="n">
        <v>124854.34</v>
      </c>
      <c r="BP2409" s="493" t="n">
        <v>121126.09</v>
      </c>
      <c r="BQ2409" s="493" t="n">
        <v>120591.55</v>
      </c>
      <c r="BR2409" s="493" t="n">
        <v>111126.44</v>
      </c>
      <c r="BS2409" s="493" t="n">
        <v>119566.8</v>
      </c>
      <c r="BT2409" s="493" t="n">
        <v>112789.3</v>
      </c>
      <c r="BU2409" s="493" t="n">
        <v>114140.74</v>
      </c>
      <c r="BV2409" s="493" t="n">
        <v>123176.67</v>
      </c>
      <c r="BW2409" s="493" t="n">
        <v>112451.5</v>
      </c>
    </row>
    <row r="2410">
      <c r="A2410" t="inlineStr">
        <is>
          <t>[C9D1] Angiotensin-II 길항제, 고혈압제 (C2) 혹은 이뇨제 복합제제</t>
        </is>
      </c>
      <c r="B2410" t="inlineStr">
        <is>
          <t>에이치케이이노엔</t>
        </is>
      </c>
      <c r="C2410" t="inlineStr">
        <is>
          <t>텔미원 플러스</t>
        </is>
      </c>
      <c r="D2410" t="inlineStr">
        <is>
          <t>에이치케이이노엔</t>
        </is>
      </c>
      <c r="E2410" t="inlineStr">
        <is>
          <t>hydrochlorothiazide,  telmisartan</t>
        </is>
      </c>
      <c r="F2410" t="inlineStr">
        <is>
          <t>보건소</t>
        </is>
      </c>
      <c r="G2410" t="inlineStr">
        <is>
          <t>Generic</t>
        </is>
      </c>
      <c r="H2410" s="493" t="n">
        <v>851.7</v>
      </c>
      <c r="I2410" s="493" t="n">
        <v>1004.7</v>
      </c>
      <c r="J2410" s="493" t="n">
        <v>703.2</v>
      </c>
      <c r="K2410" s="493" t="n">
        <v>1967.1</v>
      </c>
      <c r="L2410" s="493" t="n">
        <v>580.5</v>
      </c>
      <c r="M2410" s="493" t="n">
        <v>1033.5</v>
      </c>
      <c r="N2410" s="493" t="n">
        <v>1279.8</v>
      </c>
      <c r="O2410" s="493" t="n">
        <v>1566.3</v>
      </c>
      <c r="P2410" s="493" t="n">
        <v>577.5</v>
      </c>
      <c r="Q2410" s="493" t="n">
        <v>1143.6</v>
      </c>
      <c r="R2410" s="493" t="n">
        <v>1039.2</v>
      </c>
      <c r="S2410" s="493" t="n">
        <v>1209.9</v>
      </c>
      <c r="T2410" s="493" t="n">
        <v>922.2</v>
      </c>
      <c r="U2410" s="493" t="n">
        <v>1084.8</v>
      </c>
      <c r="V2410" s="493" t="n">
        <v>29.4</v>
      </c>
      <c r="W2410" s="493" t="n">
        <v>1325.7</v>
      </c>
      <c r="X2410" s="493" t="n">
        <v>566.1</v>
      </c>
      <c r="Y2410" s="493" t="n">
        <v>528.6</v>
      </c>
      <c r="Z2410" s="493" t="n">
        <v>177.6</v>
      </c>
      <c r="AA2410" s="493" t="n">
        <v>441.3</v>
      </c>
      <c r="AB2410" s="493" t="n">
        <v>213.6</v>
      </c>
      <c r="AC2410" s="493" t="n">
        <v>1351.8</v>
      </c>
      <c r="AD2410" s="493" t="n">
        <v>343.5</v>
      </c>
      <c r="AE2410" s="493" t="n">
        <v>318.9</v>
      </c>
      <c r="AF2410" s="493" t="n">
        <v>693.6</v>
      </c>
      <c r="AG2410" s="493" t="n">
        <v>633.9</v>
      </c>
      <c r="AH2410" s="493" t="n">
        <v>1519.5</v>
      </c>
      <c r="AI2410" s="493" t="n">
        <v>1372.8</v>
      </c>
      <c r="AJ2410" s="493" t="n">
        <v>1529.4</v>
      </c>
      <c r="AK2410" s="493" t="n">
        <v>1712.7</v>
      </c>
      <c r="AL2410" s="493" t="n">
        <v>934.8</v>
      </c>
      <c r="AM2410" s="493" t="n">
        <v>467.1</v>
      </c>
      <c r="AN2410" s="493" t="n">
        <v>1592.1</v>
      </c>
      <c r="AO2410" s="493" t="n">
        <v>802.8</v>
      </c>
      <c r="AP2410" s="493" t="n">
        <v>535.8</v>
      </c>
      <c r="AQ2410" s="493" t="n">
        <v>1394.1</v>
      </c>
      <c r="AR2410" s="493" t="n">
        <v>1601.1</v>
      </c>
      <c r="AS2410" s="493" t="n">
        <v>588</v>
      </c>
      <c r="AT2410" s="493" t="n">
        <v>1136.7</v>
      </c>
      <c r="AU2410" s="493" t="n">
        <v>123</v>
      </c>
      <c r="AV2410" s="493" t="n">
        <v>1002.6</v>
      </c>
      <c r="AW2410" s="493" t="n">
        <v>1870.8</v>
      </c>
      <c r="AX2410" s="493" t="n">
        <v>392.1</v>
      </c>
      <c r="AY2410" s="493" t="n">
        <v>281.7</v>
      </c>
      <c r="AZ2410" s="493" t="n">
        <v>1805.4</v>
      </c>
      <c r="BA2410" s="493" t="n">
        <v>1614.3</v>
      </c>
      <c r="BB2410" s="493" t="n">
        <v>239.4</v>
      </c>
      <c r="BC2410" s="493" t="n">
        <v>0</v>
      </c>
      <c r="BD2410" s="493" t="n">
        <v>2714.7</v>
      </c>
      <c r="BE2410" s="493" t="n">
        <v>375.3</v>
      </c>
      <c r="BF2410" s="493" t="n">
        <v>172.8</v>
      </c>
      <c r="BG2410" s="493" t="n">
        <v>1783.8</v>
      </c>
      <c r="BH2410" s="493" t="n">
        <v>1252.2</v>
      </c>
      <c r="BI2410" s="493" t="n">
        <v>0</v>
      </c>
      <c r="BJ2410" s="493" t="n">
        <v>2190.6</v>
      </c>
      <c r="BK2410" s="493" t="n">
        <v>227.7</v>
      </c>
      <c r="BL2410" s="493" t="n">
        <v>1926.6</v>
      </c>
      <c r="BM2410" s="493" t="n">
        <v>0</v>
      </c>
      <c r="BN2410" s="493" t="n">
        <v>206.1</v>
      </c>
      <c r="BO2410" s="493" t="n">
        <v>3881.7</v>
      </c>
      <c r="BP2410" s="493" t="n">
        <v>1369.2</v>
      </c>
      <c r="BQ2410" s="493" t="n">
        <v>346.5</v>
      </c>
      <c r="BR2410" s="493" t="n">
        <v>164.4</v>
      </c>
      <c r="BS2410" s="493" t="n">
        <v>0</v>
      </c>
      <c r="BT2410" s="493" t="n">
        <v>2271.6</v>
      </c>
      <c r="BU2410" s="493" t="n">
        <v>0</v>
      </c>
      <c r="BV2410" s="493" t="n">
        <v>0</v>
      </c>
      <c r="BW2410" s="493" t="n">
        <v>342</v>
      </c>
    </row>
    <row r="2411">
      <c r="A2411" t="inlineStr">
        <is>
          <t>[C9D1] Angiotensin-II 길항제, 고혈압제 (C2) 혹은 이뇨제 복합제제</t>
        </is>
      </c>
      <c r="B2411" t="inlineStr">
        <is>
          <t>에이치케이이노엔</t>
        </is>
      </c>
      <c r="C2411" t="inlineStr">
        <is>
          <t>텔미원 플러스</t>
        </is>
      </c>
      <c r="D2411" t="inlineStr">
        <is>
          <t>에이치케이이노엔</t>
        </is>
      </c>
      <c r="E2411" t="inlineStr">
        <is>
          <t>hydrochlorothiazide,  telmisartan</t>
        </is>
      </c>
      <c r="F2411" t="inlineStr">
        <is>
          <t>기타(치과의원, 치과병원 등)</t>
        </is>
      </c>
      <c r="G2411" t="inlineStr">
        <is>
          <t>Generic</t>
        </is>
      </c>
      <c r="H2411" s="493" t="n">
        <v>0</v>
      </c>
      <c r="I2411" s="493" t="n">
        <v>0</v>
      </c>
      <c r="J2411" s="493" t="n">
        <v>0</v>
      </c>
      <c r="K2411" s="493" t="n">
        <v>0</v>
      </c>
      <c r="L2411" s="493" t="n">
        <v>0</v>
      </c>
      <c r="M2411" s="493" t="n">
        <v>51.8</v>
      </c>
      <c r="N2411" s="493" t="n">
        <v>0</v>
      </c>
      <c r="O2411" s="493" t="n">
        <v>0</v>
      </c>
      <c r="P2411" s="493" t="n">
        <v>0</v>
      </c>
      <c r="Q2411" s="493" t="n">
        <v>0</v>
      </c>
      <c r="R2411" s="493" t="n">
        <v>0</v>
      </c>
      <c r="S2411" s="493" t="n">
        <v>0</v>
      </c>
      <c r="T2411" s="493" t="n">
        <v>0</v>
      </c>
      <c r="U2411" s="493" t="n">
        <v>0</v>
      </c>
      <c r="V2411" s="493" t="n">
        <v>0</v>
      </c>
      <c r="W2411" s="493" t="n">
        <v>0</v>
      </c>
      <c r="X2411" s="493" t="n">
        <v>0</v>
      </c>
      <c r="Y2411" s="493" t="n">
        <v>0</v>
      </c>
      <c r="Z2411" s="493" t="n">
        <v>0</v>
      </c>
      <c r="AA2411" s="493" t="n">
        <v>0</v>
      </c>
      <c r="AB2411" s="493" t="n">
        <v>0</v>
      </c>
      <c r="AC2411" s="493" t="n">
        <v>0</v>
      </c>
      <c r="AD2411" s="493" t="n">
        <v>0</v>
      </c>
      <c r="AE2411" s="493" t="n">
        <v>0</v>
      </c>
      <c r="AF2411" s="493" t="n">
        <v>0</v>
      </c>
      <c r="AG2411" s="493" t="n">
        <v>0</v>
      </c>
      <c r="AH2411" s="493" t="n">
        <v>0</v>
      </c>
      <c r="AI2411" s="493" t="n">
        <v>0</v>
      </c>
      <c r="AJ2411" s="493" t="n">
        <v>0</v>
      </c>
      <c r="AK2411" s="493" t="n">
        <v>0</v>
      </c>
      <c r="AL2411" s="493" t="n">
        <v>0</v>
      </c>
      <c r="AM2411" s="493" t="n">
        <v>0</v>
      </c>
      <c r="AN2411" s="493" t="n">
        <v>0</v>
      </c>
      <c r="AO2411" s="493" t="n">
        <v>0</v>
      </c>
      <c r="AP2411" s="493" t="n">
        <v>0</v>
      </c>
      <c r="AQ2411" s="493" t="n">
        <v>0</v>
      </c>
      <c r="AR2411" s="493" t="n">
        <v>0</v>
      </c>
      <c r="AS2411" s="493" t="n">
        <v>0</v>
      </c>
      <c r="AT2411" s="493" t="n">
        <v>0</v>
      </c>
      <c r="AU2411" s="493" t="n">
        <v>0</v>
      </c>
      <c r="AV2411" s="493" t="n">
        <v>0</v>
      </c>
      <c r="AW2411" s="493" t="n">
        <v>0</v>
      </c>
      <c r="AX2411" s="493" t="n">
        <v>0</v>
      </c>
      <c r="AY2411" s="493" t="n">
        <v>0</v>
      </c>
      <c r="AZ2411" s="493" t="n">
        <v>0</v>
      </c>
      <c r="BA2411" s="493" t="n">
        <v>0</v>
      </c>
      <c r="BB2411" s="493" t="n">
        <v>0</v>
      </c>
      <c r="BC2411" s="493" t="n">
        <v>0</v>
      </c>
      <c r="BD2411" s="493" t="n">
        <v>0</v>
      </c>
      <c r="BE2411" s="493" t="n">
        <v>0</v>
      </c>
      <c r="BF2411" s="493" t="n">
        <v>0</v>
      </c>
      <c r="BG2411" s="493" t="n">
        <v>0</v>
      </c>
      <c r="BH2411" s="493" t="n">
        <v>0</v>
      </c>
      <c r="BI2411" s="493" t="n">
        <v>0</v>
      </c>
      <c r="BJ2411" s="493" t="n">
        <v>0</v>
      </c>
      <c r="BK2411" s="493" t="n">
        <v>0</v>
      </c>
      <c r="BL2411" s="493" t="n">
        <v>0</v>
      </c>
      <c r="BM2411" s="493" t="n">
        <v>0</v>
      </c>
      <c r="BN2411" s="493" t="n">
        <v>0</v>
      </c>
      <c r="BO2411" s="493" t="n">
        <v>0</v>
      </c>
      <c r="BP2411" s="493" t="n">
        <v>0</v>
      </c>
      <c r="BQ2411" s="493" t="n">
        <v>0</v>
      </c>
      <c r="BR2411" s="493" t="n">
        <v>0</v>
      </c>
      <c r="BS2411" s="493" t="n">
        <v>0</v>
      </c>
      <c r="BT2411" s="493" t="n">
        <v>0</v>
      </c>
      <c r="BU2411" s="493" t="n">
        <v>0</v>
      </c>
      <c r="BV2411" s="493" t="n">
        <v>0</v>
      </c>
      <c r="BW2411" s="493" t="n">
        <v>0</v>
      </c>
    </row>
    <row r="2412">
      <c r="A2412" t="inlineStr">
        <is>
          <t>[C9D1] Angiotensin-II 길항제, 고혈압제 (C2) 혹은 이뇨제 복합제제</t>
        </is>
      </c>
      <c r="B2412" t="inlineStr">
        <is>
          <t>에이프로젠바이오로직스</t>
        </is>
      </c>
      <c r="C2412" t="inlineStr">
        <is>
          <t>루자탄 플러스</t>
        </is>
      </c>
      <c r="D2412" t="inlineStr">
        <is>
          <t>에이프로젠바이오로직스</t>
        </is>
      </c>
      <c r="E2412" t="inlineStr">
        <is>
          <t>hydrochlorothiazide,  losartan potassium</t>
        </is>
      </c>
      <c r="F2412" t="inlineStr">
        <is>
          <t>병원</t>
        </is>
      </c>
      <c r="G2412" t="inlineStr">
        <is>
          <t>Generic</t>
        </is>
      </c>
      <c r="H2412" s="493" t="n">
        <v>224</v>
      </c>
      <c r="I2412" s="493" t="n">
        <v>684.9299999999999</v>
      </c>
      <c r="J2412" s="493" t="n">
        <v>112</v>
      </c>
      <c r="K2412" s="493" t="n">
        <v>256.6</v>
      </c>
      <c r="L2412" s="493" t="n">
        <v>360</v>
      </c>
      <c r="M2412" s="493" t="n">
        <v>519.6</v>
      </c>
      <c r="N2412" s="493" t="n">
        <v>360</v>
      </c>
      <c r="O2412" s="493" t="n">
        <v>281.4</v>
      </c>
      <c r="P2412" s="493" t="n">
        <v>586.8</v>
      </c>
      <c r="Q2412" s="493" t="n">
        <v>407.4</v>
      </c>
      <c r="R2412" s="493" t="n">
        <v>321.9</v>
      </c>
      <c r="S2412" s="493" t="n">
        <v>609.3</v>
      </c>
      <c r="T2412" s="493" t="n">
        <v>0</v>
      </c>
      <c r="U2412" s="493" t="n">
        <v>0</v>
      </c>
      <c r="V2412" s="493" t="n">
        <v>0</v>
      </c>
      <c r="W2412" s="493" t="n">
        <v>0</v>
      </c>
      <c r="X2412" s="493" t="n">
        <v>0</v>
      </c>
      <c r="Y2412" s="493" t="n">
        <v>0</v>
      </c>
      <c r="Z2412" s="493" t="n">
        <v>0</v>
      </c>
      <c r="AA2412" s="493" t="n">
        <v>0</v>
      </c>
      <c r="AB2412" s="493" t="n">
        <v>0</v>
      </c>
      <c r="AC2412" s="493" t="n">
        <v>0</v>
      </c>
      <c r="AD2412" s="493" t="n">
        <v>0</v>
      </c>
      <c r="AE2412" s="493" t="n">
        <v>0</v>
      </c>
      <c r="AF2412" s="493" t="n">
        <v>0</v>
      </c>
      <c r="AG2412" s="493" t="n">
        <v>0</v>
      </c>
      <c r="AH2412" s="493" t="n">
        <v>0</v>
      </c>
      <c r="AI2412" s="493" t="n">
        <v>0</v>
      </c>
      <c r="AJ2412" s="493" t="n">
        <v>0</v>
      </c>
      <c r="AK2412" s="493" t="n">
        <v>0</v>
      </c>
      <c r="AL2412" s="493" t="n">
        <v>0</v>
      </c>
      <c r="AM2412" s="493" t="n">
        <v>0</v>
      </c>
      <c r="AN2412" s="493" t="n">
        <v>0</v>
      </c>
      <c r="AO2412" s="493" t="n">
        <v>0</v>
      </c>
      <c r="AP2412" s="493" t="n">
        <v>0</v>
      </c>
      <c r="AQ2412" s="493" t="n">
        <v>0</v>
      </c>
      <c r="AR2412" s="493" t="n">
        <v>0</v>
      </c>
      <c r="AS2412" s="493" t="n">
        <v>0</v>
      </c>
      <c r="AT2412" s="493" t="n">
        <v>0</v>
      </c>
      <c r="AU2412" s="493" t="n">
        <v>0</v>
      </c>
      <c r="AV2412" s="493" t="n">
        <v>0</v>
      </c>
      <c r="AW2412" s="493" t="n">
        <v>0</v>
      </c>
      <c r="AX2412" s="493" t="n">
        <v>0</v>
      </c>
      <c r="AY2412" s="493" t="n">
        <v>0</v>
      </c>
      <c r="AZ2412" s="493" t="n">
        <v>0</v>
      </c>
      <c r="BA2412" s="493" t="n">
        <v>0</v>
      </c>
      <c r="BB2412" s="493" t="n">
        <v>0</v>
      </c>
      <c r="BC2412" s="493" t="n">
        <v>0</v>
      </c>
      <c r="BD2412" s="493" t="n">
        <v>0</v>
      </c>
      <c r="BE2412" s="493" t="n">
        <v>0</v>
      </c>
      <c r="BF2412" s="493" t="n">
        <v>0</v>
      </c>
      <c r="BG2412" s="493" t="n">
        <v>0</v>
      </c>
      <c r="BH2412" s="493" t="n">
        <v>0</v>
      </c>
      <c r="BI2412" s="493" t="n">
        <v>0</v>
      </c>
      <c r="BJ2412" s="493" t="n">
        <v>0</v>
      </c>
      <c r="BK2412" s="493" t="n">
        <v>0</v>
      </c>
      <c r="BL2412" s="493" t="n">
        <v>0</v>
      </c>
      <c r="BM2412" s="493" t="n">
        <v>0</v>
      </c>
      <c r="BN2412" s="493" t="n">
        <v>0</v>
      </c>
      <c r="BO2412" s="493" t="n">
        <v>0</v>
      </c>
      <c r="BP2412" s="493" t="n">
        <v>0</v>
      </c>
      <c r="BQ2412" s="493" t="n">
        <v>0</v>
      </c>
      <c r="BR2412" s="493" t="n">
        <v>0</v>
      </c>
      <c r="BS2412" s="493" t="n">
        <v>0</v>
      </c>
      <c r="BT2412" s="493" t="n">
        <v>0</v>
      </c>
      <c r="BU2412" s="493" t="n">
        <v>0</v>
      </c>
      <c r="BV2412" s="493" t="n">
        <v>0</v>
      </c>
      <c r="BW2412" s="493" t="n">
        <v>0</v>
      </c>
    </row>
    <row r="2413">
      <c r="A2413" t="inlineStr">
        <is>
          <t>[C9D1] Angiotensin-II 길항제, 고혈압제 (C2) 혹은 이뇨제 복합제제</t>
        </is>
      </c>
      <c r="B2413" t="inlineStr">
        <is>
          <t>에이프로젠바이오로직스</t>
        </is>
      </c>
      <c r="C2413" t="inlineStr">
        <is>
          <t>루자탄 플러스</t>
        </is>
      </c>
      <c r="D2413" t="inlineStr">
        <is>
          <t>에이프로젠바이오로직스</t>
        </is>
      </c>
      <c r="E2413" t="inlineStr">
        <is>
          <t>hydrochlorothiazide,  losartan potassium</t>
        </is>
      </c>
      <c r="F2413" t="inlineStr">
        <is>
          <t>의원</t>
        </is>
      </c>
      <c r="G2413" t="inlineStr">
        <is>
          <t>Generic</t>
        </is>
      </c>
      <c r="H2413" s="493" t="n">
        <v>88011.8</v>
      </c>
      <c r="I2413" s="493" t="n">
        <v>88939.64999999999</v>
      </c>
      <c r="J2413" s="493" t="n">
        <v>96753.84</v>
      </c>
      <c r="K2413" s="493" t="n">
        <v>91035.58</v>
      </c>
      <c r="L2413" s="493" t="n">
        <v>96620.14999999999</v>
      </c>
      <c r="M2413" s="493" t="n">
        <v>103600.69</v>
      </c>
      <c r="N2413" s="493" t="n">
        <v>101906.7</v>
      </c>
      <c r="O2413" s="493" t="n">
        <v>107958.54</v>
      </c>
      <c r="P2413" s="493" t="n">
        <v>75645.3</v>
      </c>
      <c r="Q2413" s="493" t="n">
        <v>17541.13</v>
      </c>
      <c r="R2413" s="493" t="n">
        <v>12529.32</v>
      </c>
      <c r="S2413" s="493" t="n">
        <v>4426.2</v>
      </c>
      <c r="T2413" s="493" t="n">
        <v>0</v>
      </c>
      <c r="U2413" s="493" t="n">
        <v>0</v>
      </c>
      <c r="V2413" s="493" t="n">
        <v>0</v>
      </c>
      <c r="W2413" s="493" t="n">
        <v>1912.8</v>
      </c>
      <c r="X2413" s="493" t="n">
        <v>3930.2</v>
      </c>
      <c r="Y2413" s="493" t="n">
        <v>2439.4</v>
      </c>
      <c r="Z2413" s="493" t="n">
        <v>2582.8</v>
      </c>
      <c r="AA2413" s="493" t="n">
        <v>3444</v>
      </c>
      <c r="AB2413" s="493" t="n">
        <v>1993.8</v>
      </c>
      <c r="AC2413" s="493" t="n">
        <v>2487.5</v>
      </c>
      <c r="AD2413" s="493" t="n">
        <v>2288.7</v>
      </c>
      <c r="AE2413" s="493" t="n">
        <v>3488</v>
      </c>
      <c r="AF2413" s="493" t="n">
        <v>1868</v>
      </c>
      <c r="AG2413" s="493" t="n">
        <v>3008.6</v>
      </c>
      <c r="AH2413" s="493" t="n">
        <v>2872</v>
      </c>
      <c r="AI2413" s="493" t="n">
        <v>2640</v>
      </c>
      <c r="AJ2413" s="493" t="n">
        <v>3486.5</v>
      </c>
      <c r="AK2413" s="493" t="n">
        <v>2569</v>
      </c>
      <c r="AL2413" s="493" t="n">
        <v>4220.9</v>
      </c>
      <c r="AM2413" s="493" t="n">
        <v>4258.2</v>
      </c>
      <c r="AN2413" s="493" t="n">
        <v>2784</v>
      </c>
      <c r="AO2413" s="493" t="n">
        <v>3603.5</v>
      </c>
      <c r="AP2413" s="493" t="n">
        <v>2180</v>
      </c>
      <c r="AQ2413" s="493" t="n">
        <v>0</v>
      </c>
      <c r="AR2413" s="493" t="n">
        <v>0</v>
      </c>
      <c r="AS2413" s="493" t="n">
        <v>0</v>
      </c>
      <c r="AT2413" s="493" t="n">
        <v>0</v>
      </c>
      <c r="AU2413" s="493" t="n">
        <v>0</v>
      </c>
      <c r="AV2413" s="493" t="n">
        <v>0</v>
      </c>
      <c r="AW2413" s="493" t="n">
        <v>0</v>
      </c>
      <c r="AX2413" s="493" t="n">
        <v>0</v>
      </c>
      <c r="AY2413" s="493" t="n">
        <v>0</v>
      </c>
      <c r="AZ2413" s="493" t="n">
        <v>0</v>
      </c>
      <c r="BA2413" s="493" t="n">
        <v>0</v>
      </c>
      <c r="BB2413" s="493" t="n">
        <v>0</v>
      </c>
      <c r="BC2413" s="493" t="n">
        <v>0</v>
      </c>
      <c r="BD2413" s="493" t="n">
        <v>0</v>
      </c>
      <c r="BE2413" s="493" t="n">
        <v>0</v>
      </c>
      <c r="BF2413" s="493" t="n">
        <v>0</v>
      </c>
      <c r="BG2413" s="493" t="n">
        <v>0</v>
      </c>
      <c r="BH2413" s="493" t="n">
        <v>0</v>
      </c>
      <c r="BI2413" s="493" t="n">
        <v>0</v>
      </c>
      <c r="BJ2413" s="493" t="n">
        <v>0</v>
      </c>
      <c r="BK2413" s="493" t="n">
        <v>0</v>
      </c>
      <c r="BL2413" s="493" t="n">
        <v>0</v>
      </c>
      <c r="BM2413" s="493" t="n">
        <v>0</v>
      </c>
      <c r="BN2413" s="493" t="n">
        <v>0</v>
      </c>
      <c r="BO2413" s="493" t="n">
        <v>0</v>
      </c>
      <c r="BP2413" s="493" t="n">
        <v>0</v>
      </c>
      <c r="BQ2413" s="493" t="n">
        <v>0</v>
      </c>
      <c r="BR2413" s="493" t="n">
        <v>0</v>
      </c>
      <c r="BS2413" s="493" t="n">
        <v>0</v>
      </c>
      <c r="BT2413" s="493" t="n">
        <v>0</v>
      </c>
      <c r="BU2413" s="493" t="n">
        <v>0</v>
      </c>
      <c r="BV2413" s="493" t="n">
        <v>0</v>
      </c>
      <c r="BW2413" s="493" t="n">
        <v>0</v>
      </c>
    </row>
    <row r="2414">
      <c r="A2414" t="inlineStr">
        <is>
          <t>[C9D1] Angiotensin-II 길항제, 고혈압제 (C2) 혹은 이뇨제 복합제제</t>
        </is>
      </c>
      <c r="B2414" t="inlineStr">
        <is>
          <t>에이프로젠바이오로직스</t>
        </is>
      </c>
      <c r="C2414" t="inlineStr">
        <is>
          <t>루자탄 플러스</t>
        </is>
      </c>
      <c r="D2414" t="inlineStr">
        <is>
          <t>에이프로젠바이오로직스</t>
        </is>
      </c>
      <c r="E2414" t="inlineStr">
        <is>
          <t>hydrochlorothiazide,  losartan potassium</t>
        </is>
      </c>
      <c r="F2414" t="inlineStr">
        <is>
          <t>보건소</t>
        </is>
      </c>
      <c r="G2414" t="inlineStr">
        <is>
          <t>Generic</t>
        </is>
      </c>
      <c r="H2414" s="493" t="n">
        <v>1652.44</v>
      </c>
      <c r="I2414" s="493" t="n">
        <v>719.4</v>
      </c>
      <c r="J2414" s="493" t="n">
        <v>413.4</v>
      </c>
      <c r="K2414" s="493" t="n">
        <v>1175.7</v>
      </c>
      <c r="L2414" s="493" t="n">
        <v>1783.2</v>
      </c>
      <c r="M2414" s="493" t="n">
        <v>1069.2</v>
      </c>
      <c r="N2414" s="493" t="n">
        <v>1512.6</v>
      </c>
      <c r="O2414" s="493" t="n">
        <v>696</v>
      </c>
      <c r="P2414" s="493" t="n">
        <v>2120.4</v>
      </c>
      <c r="Q2414" s="493" t="n">
        <v>1822.5</v>
      </c>
      <c r="R2414" s="493" t="n">
        <v>1072.5</v>
      </c>
      <c r="S2414" s="493" t="n">
        <v>650.4</v>
      </c>
      <c r="T2414" s="493" t="n">
        <v>0</v>
      </c>
      <c r="U2414" s="493" t="n">
        <v>0</v>
      </c>
      <c r="V2414" s="493" t="n">
        <v>0</v>
      </c>
      <c r="W2414" s="493" t="n">
        <v>0</v>
      </c>
      <c r="X2414" s="493" t="n">
        <v>0</v>
      </c>
      <c r="Y2414" s="493" t="n">
        <v>0</v>
      </c>
      <c r="Z2414" s="493" t="n">
        <v>0</v>
      </c>
      <c r="AA2414" s="493" t="n">
        <v>0</v>
      </c>
      <c r="AB2414" s="493" t="n">
        <v>0</v>
      </c>
      <c r="AC2414" s="493" t="n">
        <v>0</v>
      </c>
      <c r="AD2414" s="493" t="n">
        <v>0</v>
      </c>
      <c r="AE2414" s="493" t="n">
        <v>0</v>
      </c>
      <c r="AF2414" s="493" t="n">
        <v>0</v>
      </c>
      <c r="AG2414" s="493" t="n">
        <v>0</v>
      </c>
      <c r="AH2414" s="493" t="n">
        <v>0</v>
      </c>
      <c r="AI2414" s="493" t="n">
        <v>0</v>
      </c>
      <c r="AJ2414" s="493" t="n">
        <v>0</v>
      </c>
      <c r="AK2414" s="493" t="n">
        <v>0</v>
      </c>
      <c r="AL2414" s="493" t="n">
        <v>0</v>
      </c>
      <c r="AM2414" s="493" t="n">
        <v>0</v>
      </c>
      <c r="AN2414" s="493" t="n">
        <v>0</v>
      </c>
      <c r="AO2414" s="493" t="n">
        <v>0</v>
      </c>
      <c r="AP2414" s="493" t="n">
        <v>0</v>
      </c>
      <c r="AQ2414" s="493" t="n">
        <v>0</v>
      </c>
      <c r="AR2414" s="493" t="n">
        <v>0</v>
      </c>
      <c r="AS2414" s="493" t="n">
        <v>0</v>
      </c>
      <c r="AT2414" s="493" t="n">
        <v>0</v>
      </c>
      <c r="AU2414" s="493" t="n">
        <v>0</v>
      </c>
      <c r="AV2414" s="493" t="n">
        <v>0</v>
      </c>
      <c r="AW2414" s="493" t="n">
        <v>0</v>
      </c>
      <c r="AX2414" s="493" t="n">
        <v>0</v>
      </c>
      <c r="AY2414" s="493" t="n">
        <v>0</v>
      </c>
      <c r="AZ2414" s="493" t="n">
        <v>0</v>
      </c>
      <c r="BA2414" s="493" t="n">
        <v>0</v>
      </c>
      <c r="BB2414" s="493" t="n">
        <v>0</v>
      </c>
      <c r="BC2414" s="493" t="n">
        <v>0</v>
      </c>
      <c r="BD2414" s="493" t="n">
        <v>0</v>
      </c>
      <c r="BE2414" s="493" t="n">
        <v>0</v>
      </c>
      <c r="BF2414" s="493" t="n">
        <v>0</v>
      </c>
      <c r="BG2414" s="493" t="n">
        <v>0</v>
      </c>
      <c r="BH2414" s="493" t="n">
        <v>0</v>
      </c>
      <c r="BI2414" s="493" t="n">
        <v>0</v>
      </c>
      <c r="BJ2414" s="493" t="n">
        <v>0</v>
      </c>
      <c r="BK2414" s="493" t="n">
        <v>0</v>
      </c>
      <c r="BL2414" s="493" t="n">
        <v>0</v>
      </c>
      <c r="BM2414" s="493" t="n">
        <v>0</v>
      </c>
      <c r="BN2414" s="493" t="n">
        <v>0</v>
      </c>
      <c r="BO2414" s="493" t="n">
        <v>0</v>
      </c>
      <c r="BP2414" s="493" t="n">
        <v>0</v>
      </c>
      <c r="BQ2414" s="493" t="n">
        <v>0</v>
      </c>
      <c r="BR2414" s="493" t="n">
        <v>0</v>
      </c>
      <c r="BS2414" s="493" t="n">
        <v>0</v>
      </c>
      <c r="BT2414" s="493" t="n">
        <v>0</v>
      </c>
      <c r="BU2414" s="493" t="n">
        <v>0</v>
      </c>
      <c r="BV2414" s="493" t="n">
        <v>0</v>
      </c>
      <c r="BW2414" s="493" t="n">
        <v>0</v>
      </c>
    </row>
    <row r="2415">
      <c r="A2415" t="inlineStr">
        <is>
          <t>[C9D1] Angiotensin-II 길항제, 고혈압제 (C2) 혹은 이뇨제 복합제제</t>
        </is>
      </c>
      <c r="B2415" t="inlineStr">
        <is>
          <t>엘앤씨바이오</t>
        </is>
      </c>
      <c r="C2415" t="inlineStr">
        <is>
          <t>메가텔미클</t>
        </is>
      </c>
      <c r="D2415" t="inlineStr">
        <is>
          <t>엘앤씨바이오</t>
        </is>
      </c>
      <c r="E2415" t="inlineStr">
        <is>
          <t>hydrochlorothiazide,  telmisartan</t>
        </is>
      </c>
      <c r="F2415" t="inlineStr">
        <is>
          <t>종합병원</t>
        </is>
      </c>
      <c r="G2415" t="inlineStr">
        <is>
          <t>Generic</t>
        </is>
      </c>
      <c r="H2415" s="493" t="n">
        <v>0</v>
      </c>
      <c r="I2415" s="493" t="n">
        <v>0</v>
      </c>
      <c r="J2415" s="493" t="n">
        <v>0</v>
      </c>
      <c r="K2415" s="493" t="n">
        <v>0</v>
      </c>
      <c r="L2415" s="493" t="n">
        <v>0</v>
      </c>
      <c r="M2415" s="493" t="n">
        <v>0</v>
      </c>
      <c r="N2415" s="493" t="n">
        <v>0</v>
      </c>
      <c r="O2415" s="493" t="n">
        <v>0</v>
      </c>
      <c r="P2415" s="493" t="n">
        <v>0</v>
      </c>
      <c r="Q2415" s="493" t="n">
        <v>0</v>
      </c>
      <c r="R2415" s="493" t="n">
        <v>0</v>
      </c>
      <c r="S2415" s="493" t="n">
        <v>0</v>
      </c>
      <c r="T2415" s="493" t="n">
        <v>0</v>
      </c>
      <c r="U2415" s="493" t="n">
        <v>0</v>
      </c>
      <c r="V2415" s="493" t="n">
        <v>0</v>
      </c>
      <c r="W2415" s="493" t="n">
        <v>0</v>
      </c>
      <c r="X2415" s="493" t="n">
        <v>0</v>
      </c>
      <c r="Y2415" s="493" t="n">
        <v>0</v>
      </c>
      <c r="Z2415" s="493" t="n">
        <v>0</v>
      </c>
      <c r="AA2415" s="493" t="n">
        <v>0</v>
      </c>
      <c r="AB2415" s="493" t="n">
        <v>0</v>
      </c>
      <c r="AC2415" s="493" t="n">
        <v>0</v>
      </c>
      <c r="AD2415" s="493" t="n">
        <v>0</v>
      </c>
      <c r="AE2415" s="493" t="n">
        <v>0</v>
      </c>
      <c r="AF2415" s="493" t="n">
        <v>0</v>
      </c>
      <c r="AG2415" s="493" t="n">
        <v>0</v>
      </c>
      <c r="AH2415" s="493" t="n">
        <v>0</v>
      </c>
      <c r="AI2415" s="493" t="n">
        <v>0</v>
      </c>
      <c r="AJ2415" s="493" t="n">
        <v>0</v>
      </c>
      <c r="AK2415" s="493" t="n">
        <v>0</v>
      </c>
      <c r="AL2415" s="493" t="n">
        <v>0</v>
      </c>
      <c r="AM2415" s="493" t="n">
        <v>0</v>
      </c>
      <c r="AN2415" s="493" t="n">
        <v>0</v>
      </c>
      <c r="AO2415" s="493" t="n">
        <v>0</v>
      </c>
      <c r="AP2415" s="493" t="n">
        <v>0</v>
      </c>
      <c r="AQ2415" s="493" t="n">
        <v>0</v>
      </c>
      <c r="AR2415" s="493" t="n">
        <v>0</v>
      </c>
      <c r="AS2415" s="493" t="n">
        <v>0</v>
      </c>
      <c r="AT2415" s="493" t="n">
        <v>0</v>
      </c>
      <c r="AU2415" s="493" t="n">
        <v>0</v>
      </c>
      <c r="AV2415" s="493" t="n">
        <v>28.8</v>
      </c>
      <c r="AW2415" s="493" t="n">
        <v>0</v>
      </c>
      <c r="AX2415" s="493" t="n">
        <v>0</v>
      </c>
      <c r="AY2415" s="493" t="n">
        <v>0</v>
      </c>
      <c r="AZ2415" s="493" t="n">
        <v>0</v>
      </c>
      <c r="BA2415" s="493" t="n">
        <v>0</v>
      </c>
      <c r="BB2415" s="493" t="n">
        <v>0</v>
      </c>
      <c r="BC2415" s="493" t="n">
        <v>0</v>
      </c>
      <c r="BD2415" s="493" t="n">
        <v>0</v>
      </c>
      <c r="BE2415" s="493" t="n">
        <v>0</v>
      </c>
      <c r="BF2415" s="493" t="n">
        <v>0</v>
      </c>
      <c r="BG2415" s="493" t="n">
        <v>0</v>
      </c>
      <c r="BH2415" s="493" t="n">
        <v>0</v>
      </c>
      <c r="BI2415" s="493" t="n">
        <v>0</v>
      </c>
      <c r="BJ2415" s="493" t="n">
        <v>0</v>
      </c>
      <c r="BK2415" s="493" t="n">
        <v>0</v>
      </c>
      <c r="BL2415" s="493" t="n">
        <v>31.2</v>
      </c>
      <c r="BM2415" s="493" t="n">
        <v>30.9</v>
      </c>
      <c r="BN2415" s="493" t="n">
        <v>0</v>
      </c>
      <c r="BO2415" s="493" t="n">
        <v>0</v>
      </c>
      <c r="BP2415" s="493" t="n">
        <v>0</v>
      </c>
      <c r="BQ2415" s="493" t="n">
        <v>0</v>
      </c>
      <c r="BR2415" s="493" t="n">
        <v>0</v>
      </c>
      <c r="BS2415" s="493" t="n">
        <v>0</v>
      </c>
      <c r="BT2415" s="493" t="n">
        <v>0</v>
      </c>
      <c r="BU2415" s="493" t="n">
        <v>0</v>
      </c>
      <c r="BV2415" s="493" t="n">
        <v>0</v>
      </c>
      <c r="BW2415" s="493" t="n">
        <v>0</v>
      </c>
    </row>
    <row r="2416">
      <c r="A2416" t="inlineStr">
        <is>
          <t>[C9D1] Angiotensin-II 길항제, 고혈압제 (C2) 혹은 이뇨제 복합제제</t>
        </is>
      </c>
      <c r="B2416" t="inlineStr">
        <is>
          <t>엘앤씨바이오</t>
        </is>
      </c>
      <c r="C2416" t="inlineStr">
        <is>
          <t>메가텔미클</t>
        </is>
      </c>
      <c r="D2416" t="inlineStr">
        <is>
          <t>엘앤씨바이오</t>
        </is>
      </c>
      <c r="E2416" t="inlineStr">
        <is>
          <t>hydrochlorothiazide,  telmisartan</t>
        </is>
      </c>
      <c r="F2416" t="inlineStr">
        <is>
          <t>의원</t>
        </is>
      </c>
      <c r="G2416" t="inlineStr">
        <is>
          <t>Generic</t>
        </is>
      </c>
      <c r="H2416" s="493" t="n">
        <v>0</v>
      </c>
      <c r="I2416" s="493" t="n">
        <v>0</v>
      </c>
      <c r="J2416" s="493" t="n">
        <v>0</v>
      </c>
      <c r="K2416" s="493" t="n">
        <v>0</v>
      </c>
      <c r="L2416" s="493" t="n">
        <v>0</v>
      </c>
      <c r="M2416" s="493" t="n">
        <v>0</v>
      </c>
      <c r="N2416" s="493" t="n">
        <v>0</v>
      </c>
      <c r="O2416" s="493" t="n">
        <v>0</v>
      </c>
      <c r="P2416" s="493" t="n">
        <v>0</v>
      </c>
      <c r="Q2416" s="493" t="n">
        <v>0</v>
      </c>
      <c r="R2416" s="493" t="n">
        <v>0</v>
      </c>
      <c r="S2416" s="493" t="n">
        <v>0</v>
      </c>
      <c r="T2416" s="493" t="n">
        <v>0</v>
      </c>
      <c r="U2416" s="493" t="n">
        <v>0</v>
      </c>
      <c r="V2416" s="493" t="n">
        <v>0</v>
      </c>
      <c r="W2416" s="493" t="n">
        <v>0</v>
      </c>
      <c r="X2416" s="493" t="n">
        <v>0</v>
      </c>
      <c r="Y2416" s="493" t="n">
        <v>0</v>
      </c>
      <c r="Z2416" s="493" t="n">
        <v>0</v>
      </c>
      <c r="AA2416" s="493" t="n">
        <v>0</v>
      </c>
      <c r="AB2416" s="493" t="n">
        <v>0</v>
      </c>
      <c r="AC2416" s="493" t="n">
        <v>0</v>
      </c>
      <c r="AD2416" s="493" t="n">
        <v>0</v>
      </c>
      <c r="AE2416" s="493" t="n">
        <v>0</v>
      </c>
      <c r="AF2416" s="493" t="n">
        <v>0</v>
      </c>
      <c r="AG2416" s="493" t="n">
        <v>0</v>
      </c>
      <c r="AH2416" s="493" t="n">
        <v>0</v>
      </c>
      <c r="AI2416" s="493" t="n">
        <v>0</v>
      </c>
      <c r="AJ2416" s="493" t="n">
        <v>0</v>
      </c>
      <c r="AK2416" s="493" t="n">
        <v>0</v>
      </c>
      <c r="AL2416" s="493" t="n">
        <v>0</v>
      </c>
      <c r="AM2416" s="493" t="n">
        <v>0</v>
      </c>
      <c r="AN2416" s="493" t="n">
        <v>0</v>
      </c>
      <c r="AO2416" s="493" t="n">
        <v>0</v>
      </c>
      <c r="AP2416" s="493" t="n">
        <v>2354.4</v>
      </c>
      <c r="AQ2416" s="493" t="n">
        <v>0</v>
      </c>
      <c r="AR2416" s="493" t="n">
        <v>0</v>
      </c>
      <c r="AS2416" s="493" t="n">
        <v>0</v>
      </c>
      <c r="AT2416" s="493" t="n">
        <v>3025.1</v>
      </c>
      <c r="AU2416" s="493" t="n">
        <v>0</v>
      </c>
      <c r="AV2416" s="493" t="n">
        <v>2986.2</v>
      </c>
      <c r="AW2416" s="493" t="n">
        <v>2913.9</v>
      </c>
      <c r="AX2416" s="493" t="n">
        <v>2358.6</v>
      </c>
      <c r="AY2416" s="493" t="n">
        <v>3040.3</v>
      </c>
      <c r="AZ2416" s="493" t="n">
        <v>2480.4</v>
      </c>
      <c r="BA2416" s="493" t="n">
        <v>1857</v>
      </c>
      <c r="BB2416" s="493" t="n">
        <v>3534</v>
      </c>
      <c r="BC2416" s="493" t="n">
        <v>2329.8</v>
      </c>
      <c r="BD2416" s="493" t="n">
        <v>2502.9</v>
      </c>
      <c r="BE2416" s="493" t="n">
        <v>3120</v>
      </c>
      <c r="BF2416" s="493" t="n">
        <v>2563.5</v>
      </c>
      <c r="BG2416" s="493" t="n">
        <v>2325</v>
      </c>
      <c r="BH2416" s="493" t="n">
        <v>3298.5</v>
      </c>
      <c r="BI2416" s="493" t="n">
        <v>4003.5</v>
      </c>
      <c r="BJ2416" s="493" t="n">
        <v>3650.1</v>
      </c>
      <c r="BK2416" s="493" t="n">
        <v>3363.6</v>
      </c>
      <c r="BL2416" s="493" t="n">
        <v>5658.9</v>
      </c>
      <c r="BM2416" s="493" t="n">
        <v>2646.6</v>
      </c>
      <c r="BN2416" s="493" t="n">
        <v>5466</v>
      </c>
      <c r="BO2416" s="493" t="n">
        <v>1519.2</v>
      </c>
      <c r="BP2416" s="493" t="n">
        <v>3251.4</v>
      </c>
      <c r="BQ2416" s="493" t="n">
        <v>2040</v>
      </c>
      <c r="BR2416" s="493" t="n">
        <v>4816.8</v>
      </c>
      <c r="BS2416" s="493" t="n">
        <v>2081.1</v>
      </c>
      <c r="BT2416" s="493" t="n">
        <v>2616.3</v>
      </c>
      <c r="BU2416" s="493" t="n">
        <v>3760.5</v>
      </c>
      <c r="BV2416" s="493" t="n">
        <v>0</v>
      </c>
      <c r="BW2416" s="493" t="n">
        <v>2520.3</v>
      </c>
    </row>
    <row r="2417">
      <c r="A2417" t="inlineStr">
        <is>
          <t>[C9D1] Angiotensin-II 길항제, 고혈압제 (C2) 혹은 이뇨제 복합제제</t>
        </is>
      </c>
      <c r="B2417" t="inlineStr">
        <is>
          <t>영일제약</t>
        </is>
      </c>
      <c r="C2417" t="inlineStr">
        <is>
          <t>자라탄 플러스</t>
        </is>
      </c>
      <c r="D2417" t="inlineStr">
        <is>
          <t>영일제약</t>
        </is>
      </c>
      <c r="E2417" t="inlineStr">
        <is>
          <t>hydrochlorothiazide,  losartan potassium</t>
        </is>
      </c>
      <c r="F2417" t="inlineStr">
        <is>
          <t>종합병원</t>
        </is>
      </c>
      <c r="G2417" t="inlineStr">
        <is>
          <t>Generic</t>
        </is>
      </c>
      <c r="H2417" s="493" t="n">
        <v>0</v>
      </c>
      <c r="I2417" s="493" t="n">
        <v>0</v>
      </c>
      <c r="J2417" s="493" t="n">
        <v>0</v>
      </c>
      <c r="K2417" s="493" t="n">
        <v>0</v>
      </c>
      <c r="L2417" s="493" t="n">
        <v>0</v>
      </c>
      <c r="M2417" s="493" t="n">
        <v>0</v>
      </c>
      <c r="N2417" s="493" t="n">
        <v>0</v>
      </c>
      <c r="O2417" s="493" t="n">
        <v>0</v>
      </c>
      <c r="P2417" s="493" t="n">
        <v>0</v>
      </c>
      <c r="Q2417" s="493" t="n">
        <v>0</v>
      </c>
      <c r="R2417" s="493" t="n">
        <v>1642.92</v>
      </c>
      <c r="S2417" s="493" t="n">
        <v>153.02</v>
      </c>
      <c r="T2417" s="493" t="n">
        <v>0</v>
      </c>
      <c r="U2417" s="493" t="n">
        <v>0</v>
      </c>
      <c r="V2417" s="493" t="n">
        <v>0</v>
      </c>
      <c r="W2417" s="493" t="n">
        <v>0</v>
      </c>
      <c r="X2417" s="493" t="n">
        <v>0</v>
      </c>
      <c r="Y2417" s="493" t="n">
        <v>0</v>
      </c>
      <c r="Z2417" s="493" t="n">
        <v>0</v>
      </c>
      <c r="AA2417" s="493" t="n">
        <v>0</v>
      </c>
      <c r="AB2417" s="493" t="n">
        <v>0</v>
      </c>
      <c r="AC2417" s="493" t="n">
        <v>0</v>
      </c>
      <c r="AD2417" s="493" t="n">
        <v>0</v>
      </c>
      <c r="AE2417" s="493" t="n">
        <v>0</v>
      </c>
      <c r="AF2417" s="493" t="n">
        <v>0</v>
      </c>
      <c r="AG2417" s="493" t="n">
        <v>0</v>
      </c>
      <c r="AH2417" s="493" t="n">
        <v>0</v>
      </c>
      <c r="AI2417" s="493" t="n">
        <v>0</v>
      </c>
      <c r="AJ2417" s="493" t="n">
        <v>0</v>
      </c>
      <c r="AK2417" s="493" t="n">
        <v>0</v>
      </c>
      <c r="AL2417" s="493" t="n">
        <v>0</v>
      </c>
      <c r="AM2417" s="493" t="n">
        <v>0</v>
      </c>
      <c r="AN2417" s="493" t="n">
        <v>0</v>
      </c>
      <c r="AO2417" s="493" t="n">
        <v>0</v>
      </c>
      <c r="AP2417" s="493" t="n">
        <v>0</v>
      </c>
      <c r="AQ2417" s="493" t="n">
        <v>0</v>
      </c>
      <c r="AR2417" s="493" t="n">
        <v>0</v>
      </c>
      <c r="AS2417" s="493" t="n">
        <v>0</v>
      </c>
      <c r="AT2417" s="493" t="n">
        <v>0</v>
      </c>
      <c r="AU2417" s="493" t="n">
        <v>0</v>
      </c>
      <c r="AV2417" s="493" t="n">
        <v>0</v>
      </c>
      <c r="AW2417" s="493" t="n">
        <v>0</v>
      </c>
      <c r="AX2417" s="493" t="n">
        <v>0</v>
      </c>
      <c r="AY2417" s="493" t="n">
        <v>0</v>
      </c>
      <c r="AZ2417" s="493" t="n">
        <v>0</v>
      </c>
      <c r="BA2417" s="493" t="n">
        <v>0</v>
      </c>
      <c r="BB2417" s="493" t="n">
        <v>0</v>
      </c>
      <c r="BC2417" s="493" t="n">
        <v>0</v>
      </c>
      <c r="BD2417" s="493" t="n">
        <v>0</v>
      </c>
      <c r="BE2417" s="493" t="n">
        <v>0</v>
      </c>
      <c r="BF2417" s="493" t="n">
        <v>206</v>
      </c>
      <c r="BG2417" s="493" t="n">
        <v>0</v>
      </c>
      <c r="BH2417" s="493" t="n">
        <v>0</v>
      </c>
      <c r="BI2417" s="493" t="n">
        <v>0</v>
      </c>
      <c r="BJ2417" s="493" t="n">
        <v>0</v>
      </c>
      <c r="BK2417" s="493" t="n">
        <v>0</v>
      </c>
      <c r="BL2417" s="493" t="n">
        <v>0</v>
      </c>
      <c r="BM2417" s="493" t="n">
        <v>0</v>
      </c>
      <c r="BN2417" s="493" t="n">
        <v>0</v>
      </c>
      <c r="BO2417" s="493" t="n">
        <v>0</v>
      </c>
      <c r="BP2417" s="493" t="n">
        <v>0</v>
      </c>
      <c r="BQ2417" s="493" t="n">
        <v>0</v>
      </c>
      <c r="BR2417" s="493" t="n">
        <v>0</v>
      </c>
      <c r="BS2417" s="493" t="n">
        <v>0</v>
      </c>
      <c r="BT2417" s="493" t="n">
        <v>0</v>
      </c>
      <c r="BU2417" s="493" t="n">
        <v>0</v>
      </c>
      <c r="BV2417" s="493" t="n">
        <v>0</v>
      </c>
      <c r="BW2417" s="493" t="n">
        <v>0</v>
      </c>
    </row>
    <row r="2418">
      <c r="A2418" t="inlineStr">
        <is>
          <t>[C9D1] Angiotensin-II 길항제, 고혈압제 (C2) 혹은 이뇨제 복합제제</t>
        </is>
      </c>
      <c r="B2418" t="inlineStr">
        <is>
          <t>영일제약</t>
        </is>
      </c>
      <c r="C2418" t="inlineStr">
        <is>
          <t>자라탄 플러스</t>
        </is>
      </c>
      <c r="D2418" t="inlineStr">
        <is>
          <t>영일제약</t>
        </is>
      </c>
      <c r="E2418" t="inlineStr">
        <is>
          <t>hydrochlorothiazide,  losartan potassium</t>
        </is>
      </c>
      <c r="F2418" t="inlineStr">
        <is>
          <t>병원</t>
        </is>
      </c>
      <c r="G2418" t="inlineStr">
        <is>
          <t>Generic</t>
        </is>
      </c>
      <c r="H2418" s="493" t="n">
        <v>120</v>
      </c>
      <c r="I2418" s="493" t="n">
        <v>0</v>
      </c>
      <c r="J2418" s="493" t="n">
        <v>120</v>
      </c>
      <c r="K2418" s="493" t="n">
        <v>0</v>
      </c>
      <c r="L2418" s="493" t="n">
        <v>0</v>
      </c>
      <c r="M2418" s="493" t="n">
        <v>0</v>
      </c>
      <c r="N2418" s="493" t="n">
        <v>240</v>
      </c>
      <c r="O2418" s="493" t="n">
        <v>0</v>
      </c>
      <c r="P2418" s="493" t="n">
        <v>240</v>
      </c>
      <c r="Q2418" s="493" t="n">
        <v>0</v>
      </c>
      <c r="R2418" s="493" t="n">
        <v>120</v>
      </c>
      <c r="S2418" s="493" t="n">
        <v>0</v>
      </c>
      <c r="T2418" s="493" t="n">
        <v>0</v>
      </c>
      <c r="U2418" s="493" t="n">
        <v>361.8</v>
      </c>
      <c r="V2418" s="493" t="n">
        <v>0</v>
      </c>
      <c r="W2418" s="493" t="n">
        <v>0</v>
      </c>
      <c r="X2418" s="493" t="n">
        <v>0</v>
      </c>
      <c r="Y2418" s="493" t="n">
        <v>0</v>
      </c>
      <c r="Z2418" s="493" t="n">
        <v>0</v>
      </c>
      <c r="AA2418" s="493" t="n">
        <v>0</v>
      </c>
      <c r="AB2418" s="493" t="n">
        <v>0</v>
      </c>
      <c r="AC2418" s="493" t="n">
        <v>142.2</v>
      </c>
      <c r="AD2418" s="493" t="n">
        <v>0</v>
      </c>
      <c r="AE2418" s="493" t="n">
        <v>262.5</v>
      </c>
      <c r="AF2418" s="493" t="n">
        <v>283.8</v>
      </c>
      <c r="AG2418" s="493" t="n">
        <v>0</v>
      </c>
      <c r="AH2418" s="493" t="n">
        <v>0</v>
      </c>
      <c r="AI2418" s="493" t="n">
        <v>523.2</v>
      </c>
      <c r="AJ2418" s="493" t="n">
        <v>22.5</v>
      </c>
      <c r="AK2418" s="493" t="n">
        <v>0</v>
      </c>
      <c r="AL2418" s="493" t="n">
        <v>67.76000000000001</v>
      </c>
      <c r="AM2418" s="493" t="n">
        <v>0</v>
      </c>
      <c r="AN2418" s="493" t="n">
        <v>48</v>
      </c>
      <c r="AO2418" s="493" t="n">
        <v>0</v>
      </c>
      <c r="AP2418" s="493" t="n">
        <v>193.8</v>
      </c>
      <c r="AQ2418" s="493" t="n">
        <v>25.8</v>
      </c>
      <c r="AR2418" s="493" t="n">
        <v>144.6</v>
      </c>
      <c r="AS2418" s="493" t="n">
        <v>72.90000000000001</v>
      </c>
      <c r="AT2418" s="493" t="n">
        <v>0</v>
      </c>
      <c r="AU2418" s="493" t="n">
        <v>287.4</v>
      </c>
      <c r="AV2418" s="493" t="n">
        <v>0</v>
      </c>
      <c r="AW2418" s="493" t="n">
        <v>68.40000000000001</v>
      </c>
      <c r="AX2418" s="493" t="n">
        <v>0</v>
      </c>
      <c r="AY2418" s="493" t="n">
        <v>0</v>
      </c>
      <c r="AZ2418" s="493" t="n">
        <v>0</v>
      </c>
      <c r="BA2418" s="493" t="n">
        <v>0</v>
      </c>
      <c r="BB2418" s="493" t="n">
        <v>0</v>
      </c>
      <c r="BC2418" s="493" t="n">
        <v>0</v>
      </c>
      <c r="BD2418" s="493" t="n">
        <v>0</v>
      </c>
      <c r="BE2418" s="493" t="n">
        <v>0</v>
      </c>
      <c r="BF2418" s="493" t="n">
        <v>0</v>
      </c>
      <c r="BG2418" s="493" t="n">
        <v>0</v>
      </c>
      <c r="BH2418" s="493" t="n">
        <v>0</v>
      </c>
      <c r="BI2418" s="493" t="n">
        <v>0</v>
      </c>
      <c r="BJ2418" s="493" t="n">
        <v>0</v>
      </c>
      <c r="BK2418" s="493" t="n">
        <v>0</v>
      </c>
      <c r="BL2418" s="493" t="n">
        <v>143.5</v>
      </c>
      <c r="BM2418" s="493" t="n">
        <v>135.9</v>
      </c>
      <c r="BN2418" s="493" t="n">
        <v>0</v>
      </c>
      <c r="BO2418" s="493" t="n">
        <v>0</v>
      </c>
      <c r="BP2418" s="493" t="n">
        <v>0</v>
      </c>
      <c r="BQ2418" s="493" t="n">
        <v>0</v>
      </c>
      <c r="BR2418" s="493" t="n">
        <v>0</v>
      </c>
      <c r="BS2418" s="493" t="n">
        <v>0</v>
      </c>
      <c r="BT2418" s="493" t="n">
        <v>0</v>
      </c>
      <c r="BU2418" s="493" t="n">
        <v>0</v>
      </c>
      <c r="BV2418" s="493" t="n">
        <v>0</v>
      </c>
      <c r="BW2418" s="493" t="n">
        <v>0</v>
      </c>
    </row>
    <row r="2419">
      <c r="A2419" t="inlineStr">
        <is>
          <t>[C9D1] Angiotensin-II 길항제, 고혈압제 (C2) 혹은 이뇨제 복합제제</t>
        </is>
      </c>
      <c r="B2419" t="inlineStr">
        <is>
          <t>영일제약</t>
        </is>
      </c>
      <c r="C2419" t="inlineStr">
        <is>
          <t>자라탄 플러스</t>
        </is>
      </c>
      <c r="D2419" t="inlineStr">
        <is>
          <t>영일제약</t>
        </is>
      </c>
      <c r="E2419" t="inlineStr">
        <is>
          <t>hydrochlorothiazide,  losartan potassium</t>
        </is>
      </c>
      <c r="F2419" t="inlineStr">
        <is>
          <t>의원</t>
        </is>
      </c>
      <c r="G2419" t="inlineStr">
        <is>
          <t>Generic</t>
        </is>
      </c>
      <c r="H2419" s="493" t="n">
        <v>168133.22</v>
      </c>
      <c r="I2419" s="493" t="n">
        <v>157401.43</v>
      </c>
      <c r="J2419" s="493" t="n">
        <v>169953.21</v>
      </c>
      <c r="K2419" s="493" t="n">
        <v>167563.27</v>
      </c>
      <c r="L2419" s="493" t="n">
        <v>167584.95</v>
      </c>
      <c r="M2419" s="493" t="n">
        <v>202609.5</v>
      </c>
      <c r="N2419" s="493" t="n">
        <v>203288.75</v>
      </c>
      <c r="O2419" s="493" t="n">
        <v>189865.65</v>
      </c>
      <c r="P2419" s="493" t="n">
        <v>184223.85</v>
      </c>
      <c r="Q2419" s="493" t="n">
        <v>207852.79</v>
      </c>
      <c r="R2419" s="493" t="n">
        <v>154186.35</v>
      </c>
      <c r="S2419" s="493" t="n">
        <v>27234.18</v>
      </c>
      <c r="T2419" s="493" t="n">
        <v>79633.10000000001</v>
      </c>
      <c r="U2419" s="493" t="n">
        <v>55244.2</v>
      </c>
      <c r="V2419" s="493" t="n">
        <v>85597.5</v>
      </c>
      <c r="W2419" s="493" t="n">
        <v>70921.2</v>
      </c>
      <c r="X2419" s="493" t="n">
        <v>91596.2</v>
      </c>
      <c r="Y2419" s="493" t="n">
        <v>82073.22</v>
      </c>
      <c r="Z2419" s="493" t="n">
        <v>97224.17</v>
      </c>
      <c r="AA2419" s="493" t="n">
        <v>110305.7</v>
      </c>
      <c r="AB2419" s="493" t="n">
        <v>119022.66</v>
      </c>
      <c r="AC2419" s="493" t="n">
        <v>98928.10000000001</v>
      </c>
      <c r="AD2419" s="493" t="n">
        <v>110328.1</v>
      </c>
      <c r="AE2419" s="493" t="n">
        <v>106081.16</v>
      </c>
      <c r="AF2419" s="493" t="n">
        <v>113613.1</v>
      </c>
      <c r="AG2419" s="493" t="n">
        <v>94700.97</v>
      </c>
      <c r="AH2419" s="493" t="n">
        <v>112059.7</v>
      </c>
      <c r="AI2419" s="493" t="n">
        <v>96039.00999999999</v>
      </c>
      <c r="AJ2419" s="493" t="n">
        <v>104521.59</v>
      </c>
      <c r="AK2419" s="493" t="n">
        <v>101915.97</v>
      </c>
      <c r="AL2419" s="493" t="n">
        <v>102432.71</v>
      </c>
      <c r="AM2419" s="493" t="n">
        <v>96600.84</v>
      </c>
      <c r="AN2419" s="493" t="n">
        <v>101651.58</v>
      </c>
      <c r="AO2419" s="493" t="n">
        <v>104672.47</v>
      </c>
      <c r="AP2419" s="493" t="n">
        <v>103126.4</v>
      </c>
      <c r="AQ2419" s="493" t="n">
        <v>106601.01</v>
      </c>
      <c r="AR2419" s="493" t="n">
        <v>166884.11</v>
      </c>
      <c r="AS2419" s="493" t="n">
        <v>87173.23</v>
      </c>
      <c r="AT2419" s="493" t="n">
        <v>90956</v>
      </c>
      <c r="AU2419" s="493" t="n">
        <v>92438.72</v>
      </c>
      <c r="AV2419" s="493" t="n">
        <v>99322.02</v>
      </c>
      <c r="AW2419" s="493" t="n">
        <v>99613.36</v>
      </c>
      <c r="AX2419" s="493" t="n">
        <v>113941.43</v>
      </c>
      <c r="AY2419" s="493" t="n">
        <v>104471.23</v>
      </c>
      <c r="AZ2419" s="493" t="n">
        <v>108084.17</v>
      </c>
      <c r="BA2419" s="493" t="n">
        <v>115538.72</v>
      </c>
      <c r="BB2419" s="493" t="n">
        <v>104188.57</v>
      </c>
      <c r="BC2419" s="493" t="n">
        <v>117516.27</v>
      </c>
      <c r="BD2419" s="493" t="n">
        <v>109027.58</v>
      </c>
      <c r="BE2419" s="493" t="n">
        <v>99505.17</v>
      </c>
      <c r="BF2419" s="493" t="n">
        <v>112967.5</v>
      </c>
      <c r="BG2419" s="493" t="n">
        <v>114796.42</v>
      </c>
      <c r="BH2419" s="493" t="n">
        <v>103284.64</v>
      </c>
      <c r="BI2419" s="493" t="n">
        <v>112582.26</v>
      </c>
      <c r="BJ2419" s="493" t="n">
        <v>109640.86</v>
      </c>
      <c r="BK2419" s="493" t="n">
        <v>101667.95</v>
      </c>
      <c r="BL2419" s="493" t="n">
        <v>118469.27</v>
      </c>
      <c r="BM2419" s="493" t="n">
        <v>105485.43</v>
      </c>
      <c r="BN2419" s="493" t="n">
        <v>94976.89999999999</v>
      </c>
      <c r="BO2419" s="493" t="n">
        <v>110992.34</v>
      </c>
      <c r="BP2419" s="493" t="n">
        <v>100380.95</v>
      </c>
      <c r="BQ2419" s="493" t="n">
        <v>95676.89</v>
      </c>
      <c r="BR2419" s="493" t="n">
        <v>103835.84</v>
      </c>
      <c r="BS2419" s="493" t="n">
        <v>104488.19</v>
      </c>
      <c r="BT2419" s="493" t="n">
        <v>96520.74000000001</v>
      </c>
      <c r="BU2419" s="493" t="n">
        <v>103611.98</v>
      </c>
      <c r="BV2419" s="493" t="n">
        <v>99773.59</v>
      </c>
      <c r="BW2419" s="493" t="n">
        <v>103863.61</v>
      </c>
    </row>
    <row r="2420">
      <c r="A2420" t="inlineStr">
        <is>
          <t>[C9D1] Angiotensin-II 길항제, 고혈압제 (C2) 혹은 이뇨제 복합제제</t>
        </is>
      </c>
      <c r="B2420" t="inlineStr">
        <is>
          <t>영일제약</t>
        </is>
      </c>
      <c r="C2420" t="inlineStr">
        <is>
          <t>자라탄 플러스</t>
        </is>
      </c>
      <c r="D2420" t="inlineStr">
        <is>
          <t>영일제약</t>
        </is>
      </c>
      <c r="E2420" t="inlineStr">
        <is>
          <t>hydrochlorothiazide,  losartan potassium</t>
        </is>
      </c>
      <c r="F2420" t="inlineStr">
        <is>
          <t>보건소</t>
        </is>
      </c>
      <c r="G2420" t="inlineStr">
        <is>
          <t>Generic</t>
        </is>
      </c>
      <c r="H2420" s="493" t="n">
        <v>0</v>
      </c>
      <c r="I2420" s="493" t="n">
        <v>0</v>
      </c>
      <c r="J2420" s="493" t="n">
        <v>6558.9</v>
      </c>
      <c r="K2420" s="493" t="n">
        <v>0</v>
      </c>
      <c r="L2420" s="493" t="n">
        <v>0</v>
      </c>
      <c r="M2420" s="493" t="n">
        <v>0</v>
      </c>
      <c r="N2420" s="493" t="n">
        <v>884.7</v>
      </c>
      <c r="O2420" s="493" t="n">
        <v>274.2</v>
      </c>
      <c r="P2420" s="493" t="n">
        <v>0</v>
      </c>
      <c r="Q2420" s="493" t="n">
        <v>0</v>
      </c>
      <c r="R2420" s="493" t="n">
        <v>587.7</v>
      </c>
      <c r="S2420" s="493" t="n">
        <v>0</v>
      </c>
      <c r="T2420" s="493" t="n">
        <v>0</v>
      </c>
      <c r="U2420" s="493" t="n">
        <v>0</v>
      </c>
      <c r="V2420" s="493" t="n">
        <v>0</v>
      </c>
      <c r="W2420" s="493" t="n">
        <v>0</v>
      </c>
      <c r="X2420" s="493" t="n">
        <v>0</v>
      </c>
      <c r="Y2420" s="493" t="n">
        <v>574.2</v>
      </c>
      <c r="Z2420" s="493" t="n">
        <v>0</v>
      </c>
      <c r="AA2420" s="493" t="n">
        <v>0</v>
      </c>
      <c r="AB2420" s="493" t="n">
        <v>0</v>
      </c>
      <c r="AC2420" s="493" t="n">
        <v>0</v>
      </c>
      <c r="AD2420" s="493" t="n">
        <v>0</v>
      </c>
      <c r="AE2420" s="493" t="n">
        <v>0</v>
      </c>
      <c r="AF2420" s="493" t="n">
        <v>0</v>
      </c>
      <c r="AG2420" s="493" t="n">
        <v>0</v>
      </c>
      <c r="AH2420" s="493" t="n">
        <v>0</v>
      </c>
      <c r="AI2420" s="493" t="n">
        <v>0</v>
      </c>
      <c r="AJ2420" s="493" t="n">
        <v>716.4</v>
      </c>
      <c r="AK2420" s="493" t="n">
        <v>0</v>
      </c>
      <c r="AL2420" s="493" t="n">
        <v>0</v>
      </c>
      <c r="AM2420" s="493" t="n">
        <v>1023.3</v>
      </c>
      <c r="AN2420" s="493" t="n">
        <v>0</v>
      </c>
      <c r="AO2420" s="493" t="n">
        <v>0</v>
      </c>
      <c r="AP2420" s="493" t="n">
        <v>869.4</v>
      </c>
      <c r="AQ2420" s="493" t="n">
        <v>0</v>
      </c>
      <c r="AR2420" s="493" t="n">
        <v>1230.3</v>
      </c>
      <c r="AS2420" s="493" t="n">
        <v>1183.8</v>
      </c>
      <c r="AT2420" s="493" t="n">
        <v>0</v>
      </c>
      <c r="AU2420" s="493" t="n">
        <v>2609.7</v>
      </c>
      <c r="AV2420" s="493" t="n">
        <v>0</v>
      </c>
      <c r="AW2420" s="493" t="n">
        <v>0</v>
      </c>
      <c r="AX2420" s="493" t="n">
        <v>0</v>
      </c>
      <c r="AY2420" s="493" t="n">
        <v>0</v>
      </c>
      <c r="AZ2420" s="493" t="n">
        <v>0</v>
      </c>
      <c r="BA2420" s="493" t="n">
        <v>720.6</v>
      </c>
      <c r="BB2420" s="493" t="n">
        <v>0</v>
      </c>
      <c r="BC2420" s="493" t="n">
        <v>0</v>
      </c>
      <c r="BD2420" s="493" t="n">
        <v>605.4</v>
      </c>
      <c r="BE2420" s="493" t="n">
        <v>0</v>
      </c>
      <c r="BF2420" s="493" t="n">
        <v>3013.8</v>
      </c>
      <c r="BG2420" s="493" t="n">
        <v>0</v>
      </c>
      <c r="BH2420" s="493" t="n">
        <v>718.8</v>
      </c>
      <c r="BI2420" s="493" t="n">
        <v>0</v>
      </c>
      <c r="BJ2420" s="493" t="n">
        <v>1080</v>
      </c>
      <c r="BK2420" s="493" t="n">
        <v>0</v>
      </c>
      <c r="BL2420" s="493" t="n">
        <v>746.4</v>
      </c>
      <c r="BM2420" s="493" t="n">
        <v>0</v>
      </c>
      <c r="BN2420" s="493" t="n">
        <v>690</v>
      </c>
      <c r="BO2420" s="493" t="n">
        <v>0</v>
      </c>
      <c r="BP2420" s="493" t="n">
        <v>0</v>
      </c>
      <c r="BQ2420" s="493" t="n">
        <v>1603.8</v>
      </c>
      <c r="BR2420" s="493" t="n">
        <v>0</v>
      </c>
      <c r="BS2420" s="493" t="n">
        <v>1216.8</v>
      </c>
      <c r="BT2420" s="493" t="n">
        <v>0</v>
      </c>
      <c r="BU2420" s="493" t="n">
        <v>0</v>
      </c>
      <c r="BV2420" s="493" t="n">
        <v>1296.9</v>
      </c>
      <c r="BW2420" s="493" t="n">
        <v>0</v>
      </c>
    </row>
    <row r="2421">
      <c r="A2421" t="inlineStr">
        <is>
          <t>[C9D1] Angiotensin-II 길항제, 고혈압제 (C2) 혹은 이뇨제 복합제제</t>
        </is>
      </c>
      <c r="B2421" t="inlineStr">
        <is>
          <t>영진약품</t>
        </is>
      </c>
      <c r="C2421" t="inlineStr">
        <is>
          <t>로자칸 플러스</t>
        </is>
      </c>
      <c r="D2421" t="inlineStr">
        <is>
          <t>영진약품</t>
        </is>
      </c>
      <c r="E2421" t="inlineStr">
        <is>
          <t>hydrochlorothiazide,  losartan potassium</t>
        </is>
      </c>
      <c r="F2421" t="inlineStr">
        <is>
          <t>병원</t>
        </is>
      </c>
      <c r="G2421" t="inlineStr">
        <is>
          <t>Generic</t>
        </is>
      </c>
      <c r="H2421" s="493" t="n">
        <v>487.79</v>
      </c>
      <c r="I2421" s="493" t="n">
        <v>778.52</v>
      </c>
      <c r="J2421" s="493" t="n">
        <v>1629.05</v>
      </c>
      <c r="K2421" s="493" t="n">
        <v>632.5</v>
      </c>
      <c r="L2421" s="493" t="n">
        <v>272.42</v>
      </c>
      <c r="M2421" s="493" t="n">
        <v>606.88</v>
      </c>
      <c r="N2421" s="493" t="n">
        <v>213.95</v>
      </c>
      <c r="O2421" s="493" t="n">
        <v>613.3</v>
      </c>
      <c r="P2421" s="493" t="n">
        <v>318.1</v>
      </c>
      <c r="Q2421" s="493" t="n">
        <v>365.59</v>
      </c>
      <c r="R2421" s="493" t="n">
        <v>491.05</v>
      </c>
      <c r="S2421" s="493" t="n">
        <v>34.2</v>
      </c>
      <c r="T2421" s="493" t="n">
        <v>0</v>
      </c>
      <c r="U2421" s="493" t="n">
        <v>0</v>
      </c>
      <c r="V2421" s="493" t="n">
        <v>3726.9</v>
      </c>
      <c r="W2421" s="493" t="n">
        <v>6611.7</v>
      </c>
      <c r="X2421" s="493" t="n">
        <v>11201.33</v>
      </c>
      <c r="Y2421" s="493" t="n">
        <v>9126.120000000001</v>
      </c>
      <c r="Z2421" s="493" t="n">
        <v>13723.92</v>
      </c>
      <c r="AA2421" s="493" t="n">
        <v>11080.74</v>
      </c>
      <c r="AB2421" s="493" t="n">
        <v>12519.99</v>
      </c>
      <c r="AC2421" s="493" t="n">
        <v>15160.7</v>
      </c>
      <c r="AD2421" s="493" t="n">
        <v>17408.68</v>
      </c>
      <c r="AE2421" s="493" t="n">
        <v>15767.41</v>
      </c>
      <c r="AF2421" s="493" t="n">
        <v>20975.79</v>
      </c>
      <c r="AG2421" s="493" t="n">
        <v>16537.33</v>
      </c>
      <c r="AH2421" s="493" t="n">
        <v>22677.22</v>
      </c>
      <c r="AI2421" s="493" t="n">
        <v>11515.52</v>
      </c>
      <c r="AJ2421" s="493" t="n">
        <v>450.91</v>
      </c>
      <c r="AK2421" s="493" t="n">
        <v>865.97</v>
      </c>
      <c r="AL2421" s="493" t="n">
        <v>380.08</v>
      </c>
      <c r="AM2421" s="493" t="n">
        <v>0</v>
      </c>
      <c r="AN2421" s="493" t="n">
        <v>0</v>
      </c>
      <c r="AO2421" s="493" t="n">
        <v>0</v>
      </c>
      <c r="AP2421" s="493" t="n">
        <v>0</v>
      </c>
      <c r="AQ2421" s="493" t="n">
        <v>0</v>
      </c>
      <c r="AR2421" s="493" t="n">
        <v>0</v>
      </c>
      <c r="AS2421" s="493" t="n">
        <v>0</v>
      </c>
      <c r="AT2421" s="493" t="n">
        <v>0</v>
      </c>
      <c r="AU2421" s="493" t="n">
        <v>0</v>
      </c>
      <c r="AV2421" s="493" t="n">
        <v>0</v>
      </c>
      <c r="AW2421" s="493" t="n">
        <v>0</v>
      </c>
      <c r="AX2421" s="493" t="n">
        <v>0</v>
      </c>
      <c r="AY2421" s="493" t="n">
        <v>0</v>
      </c>
      <c r="AZ2421" s="493" t="n">
        <v>0</v>
      </c>
      <c r="BA2421" s="493" t="n">
        <v>0</v>
      </c>
      <c r="BB2421" s="493" t="n">
        <v>0</v>
      </c>
      <c r="BC2421" s="493" t="n">
        <v>0</v>
      </c>
      <c r="BD2421" s="493" t="n">
        <v>0</v>
      </c>
      <c r="BE2421" s="493" t="n">
        <v>0</v>
      </c>
      <c r="BF2421" s="493" t="n">
        <v>0</v>
      </c>
      <c r="BG2421" s="493" t="n">
        <v>0</v>
      </c>
      <c r="BH2421" s="493" t="n">
        <v>0</v>
      </c>
      <c r="BI2421" s="493" t="n">
        <v>0</v>
      </c>
      <c r="BJ2421" s="493" t="n">
        <v>0</v>
      </c>
      <c r="BK2421" s="493" t="n">
        <v>0</v>
      </c>
      <c r="BL2421" s="493" t="n">
        <v>0</v>
      </c>
      <c r="BM2421" s="493" t="n">
        <v>0</v>
      </c>
      <c r="BN2421" s="493" t="n">
        <v>0</v>
      </c>
      <c r="BO2421" s="493" t="n">
        <v>0</v>
      </c>
      <c r="BP2421" s="493" t="n">
        <v>0</v>
      </c>
      <c r="BQ2421" s="493" t="n">
        <v>0</v>
      </c>
      <c r="BR2421" s="493" t="n">
        <v>0</v>
      </c>
      <c r="BS2421" s="493" t="n">
        <v>0</v>
      </c>
      <c r="BT2421" s="493" t="n">
        <v>0</v>
      </c>
      <c r="BU2421" s="493" t="n">
        <v>0</v>
      </c>
      <c r="BV2421" s="493" t="n">
        <v>0</v>
      </c>
      <c r="BW2421" s="493" t="n">
        <v>0</v>
      </c>
    </row>
    <row r="2422">
      <c r="A2422" t="inlineStr">
        <is>
          <t>[C9D1] Angiotensin-II 길항제, 고혈압제 (C2) 혹은 이뇨제 복합제제</t>
        </is>
      </c>
      <c r="B2422" t="inlineStr">
        <is>
          <t>영진약품</t>
        </is>
      </c>
      <c r="C2422" t="inlineStr">
        <is>
          <t>로자칸 플러스</t>
        </is>
      </c>
      <c r="D2422" t="inlineStr">
        <is>
          <t>영진약품</t>
        </is>
      </c>
      <c r="E2422" t="inlineStr">
        <is>
          <t>hydrochlorothiazide,  losartan potassium</t>
        </is>
      </c>
      <c r="F2422" t="inlineStr">
        <is>
          <t>의원</t>
        </is>
      </c>
      <c r="G2422" t="inlineStr">
        <is>
          <t>Generic</t>
        </is>
      </c>
      <c r="H2422" s="493" t="n">
        <v>44859.83</v>
      </c>
      <c r="I2422" s="493" t="n">
        <v>38567.34</v>
      </c>
      <c r="J2422" s="493" t="n">
        <v>51371.27</v>
      </c>
      <c r="K2422" s="493" t="n">
        <v>38960.37</v>
      </c>
      <c r="L2422" s="493" t="n">
        <v>41558.1</v>
      </c>
      <c r="M2422" s="493" t="n">
        <v>39236.87</v>
      </c>
      <c r="N2422" s="493" t="n">
        <v>41336.87</v>
      </c>
      <c r="O2422" s="493" t="n">
        <v>40886.85</v>
      </c>
      <c r="P2422" s="493" t="n">
        <v>45569.2</v>
      </c>
      <c r="Q2422" s="493" t="n">
        <v>45128.54</v>
      </c>
      <c r="R2422" s="493" t="n">
        <v>42627.65</v>
      </c>
      <c r="S2422" s="493" t="n">
        <v>12890.25</v>
      </c>
      <c r="T2422" s="493" t="n">
        <v>6144.6</v>
      </c>
      <c r="U2422" s="493" t="n">
        <v>8774.700000000001</v>
      </c>
      <c r="V2422" s="493" t="n">
        <v>11813.55</v>
      </c>
      <c r="W2422" s="493" t="n">
        <v>8968.049999999999</v>
      </c>
      <c r="X2422" s="493" t="n">
        <v>11680.2</v>
      </c>
      <c r="Y2422" s="493" t="n">
        <v>10088.4</v>
      </c>
      <c r="Z2422" s="493" t="n">
        <v>12947.1</v>
      </c>
      <c r="AA2422" s="493" t="n">
        <v>11698.05</v>
      </c>
      <c r="AB2422" s="493" t="n">
        <v>12123.15</v>
      </c>
      <c r="AC2422" s="493" t="n">
        <v>9012.15</v>
      </c>
      <c r="AD2422" s="493" t="n">
        <v>11521.2</v>
      </c>
      <c r="AE2422" s="493" t="n">
        <v>12175.11</v>
      </c>
      <c r="AF2422" s="493" t="n">
        <v>10273.2</v>
      </c>
      <c r="AG2422" s="493" t="n">
        <v>12351.6</v>
      </c>
      <c r="AH2422" s="493" t="n">
        <v>11341.2</v>
      </c>
      <c r="AI2422" s="493" t="n">
        <v>11043.05</v>
      </c>
      <c r="AJ2422" s="493" t="n">
        <v>10614.3</v>
      </c>
      <c r="AK2422" s="493" t="n">
        <v>8199</v>
      </c>
      <c r="AL2422" s="493" t="n">
        <v>10030.8</v>
      </c>
      <c r="AM2422" s="493" t="n">
        <v>9424.5</v>
      </c>
      <c r="AN2422" s="493" t="n">
        <v>9347.1</v>
      </c>
      <c r="AO2422" s="493" t="n">
        <v>9057.9</v>
      </c>
      <c r="AP2422" s="493" t="n">
        <v>7221</v>
      </c>
      <c r="AQ2422" s="493" t="n">
        <v>7287.6</v>
      </c>
      <c r="AR2422" s="493" t="n">
        <v>5844.6</v>
      </c>
      <c r="AS2422" s="493" t="n">
        <v>3664.8</v>
      </c>
      <c r="AT2422" s="493" t="n">
        <v>0</v>
      </c>
      <c r="AU2422" s="493" t="n">
        <v>0</v>
      </c>
      <c r="AV2422" s="493" t="n">
        <v>0</v>
      </c>
      <c r="AW2422" s="493" t="n">
        <v>0</v>
      </c>
      <c r="AX2422" s="493" t="n">
        <v>0</v>
      </c>
      <c r="AY2422" s="493" t="n">
        <v>0</v>
      </c>
      <c r="AZ2422" s="493" t="n">
        <v>0</v>
      </c>
      <c r="BA2422" s="493" t="n">
        <v>0</v>
      </c>
      <c r="BB2422" s="493" t="n">
        <v>0</v>
      </c>
      <c r="BC2422" s="493" t="n">
        <v>0</v>
      </c>
      <c r="BD2422" s="493" t="n">
        <v>0</v>
      </c>
      <c r="BE2422" s="493" t="n">
        <v>0</v>
      </c>
      <c r="BF2422" s="493" t="n">
        <v>0</v>
      </c>
      <c r="BG2422" s="493" t="n">
        <v>0</v>
      </c>
      <c r="BH2422" s="493" t="n">
        <v>0</v>
      </c>
      <c r="BI2422" s="493" t="n">
        <v>0</v>
      </c>
      <c r="BJ2422" s="493" t="n">
        <v>0</v>
      </c>
      <c r="BK2422" s="493" t="n">
        <v>0</v>
      </c>
      <c r="BL2422" s="493" t="n">
        <v>0</v>
      </c>
      <c r="BM2422" s="493" t="n">
        <v>0</v>
      </c>
      <c r="BN2422" s="493" t="n">
        <v>0</v>
      </c>
      <c r="BO2422" s="493" t="n">
        <v>0</v>
      </c>
      <c r="BP2422" s="493" t="n">
        <v>0</v>
      </c>
      <c r="BQ2422" s="493" t="n">
        <v>0</v>
      </c>
      <c r="BR2422" s="493" t="n">
        <v>0</v>
      </c>
      <c r="BS2422" s="493" t="n">
        <v>0</v>
      </c>
      <c r="BT2422" s="493" t="n">
        <v>0</v>
      </c>
      <c r="BU2422" s="493" t="n">
        <v>0</v>
      </c>
      <c r="BV2422" s="493" t="n">
        <v>0</v>
      </c>
      <c r="BW2422" s="493" t="n">
        <v>0</v>
      </c>
    </row>
    <row r="2423">
      <c r="A2423" t="inlineStr">
        <is>
          <t>[C9D1] Angiotensin-II 길항제, 고혈압제 (C2) 혹은 이뇨제 복합제제</t>
        </is>
      </c>
      <c r="B2423" t="inlineStr">
        <is>
          <t>영진약품</t>
        </is>
      </c>
      <c r="C2423" t="inlineStr">
        <is>
          <t>로자칸 플러스</t>
        </is>
      </c>
      <c r="D2423" t="inlineStr">
        <is>
          <t>영진약품</t>
        </is>
      </c>
      <c r="E2423" t="inlineStr">
        <is>
          <t>hydrochlorothiazide,  losartan potassium</t>
        </is>
      </c>
      <c r="F2423" t="inlineStr">
        <is>
          <t>보건소</t>
        </is>
      </c>
      <c r="G2423" t="inlineStr">
        <is>
          <t>Generic</t>
        </is>
      </c>
      <c r="H2423" s="493" t="n">
        <v>198.6</v>
      </c>
      <c r="I2423" s="493" t="n">
        <v>174</v>
      </c>
      <c r="J2423" s="493" t="n">
        <v>927.3</v>
      </c>
      <c r="K2423" s="493" t="n">
        <v>680.4</v>
      </c>
      <c r="L2423" s="493" t="n">
        <v>202.5</v>
      </c>
      <c r="M2423" s="493" t="n">
        <v>358.5</v>
      </c>
      <c r="N2423" s="493" t="n">
        <v>213</v>
      </c>
      <c r="O2423" s="493" t="n">
        <v>154.2</v>
      </c>
      <c r="P2423" s="493" t="n">
        <v>932.4</v>
      </c>
      <c r="Q2423" s="493" t="n">
        <v>165.6</v>
      </c>
      <c r="R2423" s="493" t="n">
        <v>195.6</v>
      </c>
      <c r="S2423" s="493" t="n">
        <v>276.3</v>
      </c>
      <c r="T2423" s="493" t="n">
        <v>0</v>
      </c>
      <c r="U2423" s="493" t="n">
        <v>0</v>
      </c>
      <c r="V2423" s="493" t="n">
        <v>0</v>
      </c>
      <c r="W2423" s="493" t="n">
        <v>0</v>
      </c>
      <c r="X2423" s="493" t="n">
        <v>0</v>
      </c>
      <c r="Y2423" s="493" t="n">
        <v>0</v>
      </c>
      <c r="Z2423" s="493" t="n">
        <v>0</v>
      </c>
      <c r="AA2423" s="493" t="n">
        <v>0</v>
      </c>
      <c r="AB2423" s="493" t="n">
        <v>0</v>
      </c>
      <c r="AC2423" s="493" t="n">
        <v>0</v>
      </c>
      <c r="AD2423" s="493" t="n">
        <v>1263</v>
      </c>
      <c r="AE2423" s="493" t="n">
        <v>0</v>
      </c>
      <c r="AF2423" s="493" t="n">
        <v>0</v>
      </c>
      <c r="AG2423" s="493" t="n">
        <v>0</v>
      </c>
      <c r="AH2423" s="493" t="n">
        <v>0</v>
      </c>
      <c r="AI2423" s="493" t="n">
        <v>0</v>
      </c>
      <c r="AJ2423" s="493" t="n">
        <v>0</v>
      </c>
      <c r="AK2423" s="493" t="n">
        <v>0</v>
      </c>
      <c r="AL2423" s="493" t="n">
        <v>0</v>
      </c>
      <c r="AM2423" s="493" t="n">
        <v>0</v>
      </c>
      <c r="AN2423" s="493" t="n">
        <v>0</v>
      </c>
      <c r="AO2423" s="493" t="n">
        <v>0</v>
      </c>
      <c r="AP2423" s="493" t="n">
        <v>0</v>
      </c>
      <c r="AQ2423" s="493" t="n">
        <v>0</v>
      </c>
      <c r="AR2423" s="493" t="n">
        <v>0</v>
      </c>
      <c r="AS2423" s="493" t="n">
        <v>0</v>
      </c>
      <c r="AT2423" s="493" t="n">
        <v>0</v>
      </c>
      <c r="AU2423" s="493" t="n">
        <v>0</v>
      </c>
      <c r="AV2423" s="493" t="n">
        <v>0</v>
      </c>
      <c r="AW2423" s="493" t="n">
        <v>0</v>
      </c>
      <c r="AX2423" s="493" t="n">
        <v>0</v>
      </c>
      <c r="AY2423" s="493" t="n">
        <v>0</v>
      </c>
      <c r="AZ2423" s="493" t="n">
        <v>0</v>
      </c>
      <c r="BA2423" s="493" t="n">
        <v>0</v>
      </c>
      <c r="BB2423" s="493" t="n">
        <v>0</v>
      </c>
      <c r="BC2423" s="493" t="n">
        <v>0</v>
      </c>
      <c r="BD2423" s="493" t="n">
        <v>0</v>
      </c>
      <c r="BE2423" s="493" t="n">
        <v>0</v>
      </c>
      <c r="BF2423" s="493" t="n">
        <v>0</v>
      </c>
      <c r="BG2423" s="493" t="n">
        <v>0</v>
      </c>
      <c r="BH2423" s="493" t="n">
        <v>0</v>
      </c>
      <c r="BI2423" s="493" t="n">
        <v>0</v>
      </c>
      <c r="BJ2423" s="493" t="n">
        <v>0</v>
      </c>
      <c r="BK2423" s="493" t="n">
        <v>0</v>
      </c>
      <c r="BL2423" s="493" t="n">
        <v>0</v>
      </c>
      <c r="BM2423" s="493" t="n">
        <v>0</v>
      </c>
      <c r="BN2423" s="493" t="n">
        <v>0</v>
      </c>
      <c r="BO2423" s="493" t="n">
        <v>0</v>
      </c>
      <c r="BP2423" s="493" t="n">
        <v>0</v>
      </c>
      <c r="BQ2423" s="493" t="n">
        <v>0</v>
      </c>
      <c r="BR2423" s="493" t="n">
        <v>0</v>
      </c>
      <c r="BS2423" s="493" t="n">
        <v>0</v>
      </c>
      <c r="BT2423" s="493" t="n">
        <v>0</v>
      </c>
      <c r="BU2423" s="493" t="n">
        <v>0</v>
      </c>
      <c r="BV2423" s="493" t="n">
        <v>0</v>
      </c>
      <c r="BW2423" s="493" t="n">
        <v>0</v>
      </c>
    </row>
    <row r="2424">
      <c r="A2424" t="inlineStr">
        <is>
          <t>[C9D1] Angiotensin-II 길항제, 고혈압제 (C2) 혹은 이뇨제 복합제제</t>
        </is>
      </c>
      <c r="B2424" t="inlineStr">
        <is>
          <t>영진약품</t>
        </is>
      </c>
      <c r="C2424" t="inlineStr">
        <is>
          <t>칸살탄 플러스</t>
        </is>
      </c>
      <c r="D2424" t="inlineStr">
        <is>
          <t>영진약품</t>
        </is>
      </c>
      <c r="E2424" t="inlineStr">
        <is>
          <t>candesartan cilexetil,  hydrochlorothiazide</t>
        </is>
      </c>
      <c r="F2424" t="inlineStr">
        <is>
          <t>상급종합병원</t>
        </is>
      </c>
      <c r="G2424" t="inlineStr">
        <is>
          <t>Generic</t>
        </is>
      </c>
      <c r="H2424" s="493" t="n">
        <v>4230</v>
      </c>
      <c r="I2424" s="493" t="n">
        <v>8160</v>
      </c>
      <c r="J2424" s="493" t="n">
        <v>5666.13</v>
      </c>
      <c r="K2424" s="493" t="n">
        <v>22679.88</v>
      </c>
      <c r="L2424" s="493" t="n">
        <v>2400</v>
      </c>
      <c r="M2424" s="493" t="n">
        <v>10596</v>
      </c>
      <c r="N2424" s="493" t="n">
        <v>2310</v>
      </c>
      <c r="O2424" s="493" t="n">
        <v>27828.08</v>
      </c>
      <c r="P2424" s="493" t="n">
        <v>8196</v>
      </c>
      <c r="Q2424" s="493" t="n">
        <v>1560</v>
      </c>
      <c r="R2424" s="493" t="n">
        <v>5700</v>
      </c>
      <c r="S2424" s="493" t="n">
        <v>10524</v>
      </c>
      <c r="T2424" s="493" t="n">
        <v>2400</v>
      </c>
      <c r="U2424" s="493" t="n">
        <v>0</v>
      </c>
      <c r="V2424" s="493" t="n">
        <v>5388</v>
      </c>
      <c r="W2424" s="493" t="n">
        <v>9040</v>
      </c>
      <c r="X2424" s="493" t="n">
        <v>0</v>
      </c>
      <c r="Y2424" s="493" t="n">
        <v>8520</v>
      </c>
      <c r="Z2424" s="493" t="n">
        <v>1110</v>
      </c>
      <c r="AA2424" s="493" t="n">
        <v>0</v>
      </c>
      <c r="AB2424" s="493" t="n">
        <v>2592.9</v>
      </c>
      <c r="AC2424" s="493" t="n">
        <v>0</v>
      </c>
      <c r="AD2424" s="493" t="n">
        <v>0</v>
      </c>
      <c r="AE2424" s="493" t="n">
        <v>0</v>
      </c>
      <c r="AF2424" s="493" t="n">
        <v>0</v>
      </c>
      <c r="AG2424" s="493" t="n">
        <v>0</v>
      </c>
      <c r="AH2424" s="493" t="n">
        <v>0</v>
      </c>
      <c r="AI2424" s="493" t="n">
        <v>0</v>
      </c>
      <c r="AJ2424" s="493" t="n">
        <v>0</v>
      </c>
      <c r="AK2424" s="493" t="n">
        <v>0</v>
      </c>
      <c r="AL2424" s="493" t="n">
        <v>0</v>
      </c>
      <c r="AM2424" s="493" t="n">
        <v>0</v>
      </c>
      <c r="AN2424" s="493" t="n">
        <v>0</v>
      </c>
      <c r="AO2424" s="493" t="n">
        <v>0</v>
      </c>
      <c r="AP2424" s="493" t="n">
        <v>0</v>
      </c>
      <c r="AQ2424" s="493" t="n">
        <v>0</v>
      </c>
      <c r="AR2424" s="493" t="n">
        <v>0</v>
      </c>
      <c r="AS2424" s="493" t="n">
        <v>0</v>
      </c>
      <c r="AT2424" s="493" t="n">
        <v>0</v>
      </c>
      <c r="AU2424" s="493" t="n">
        <v>0</v>
      </c>
      <c r="AV2424" s="493" t="n">
        <v>0</v>
      </c>
      <c r="AW2424" s="493" t="n">
        <v>0</v>
      </c>
      <c r="AX2424" s="493" t="n">
        <v>0</v>
      </c>
      <c r="AY2424" s="493" t="n">
        <v>0</v>
      </c>
      <c r="AZ2424" s="493" t="n">
        <v>0</v>
      </c>
      <c r="BA2424" s="493" t="n">
        <v>0</v>
      </c>
      <c r="BB2424" s="493" t="n">
        <v>0</v>
      </c>
      <c r="BC2424" s="493" t="n">
        <v>0</v>
      </c>
      <c r="BD2424" s="493" t="n">
        <v>0</v>
      </c>
      <c r="BE2424" s="493" t="n">
        <v>0</v>
      </c>
      <c r="BF2424" s="493" t="n">
        <v>0</v>
      </c>
      <c r="BG2424" s="493" t="n">
        <v>0</v>
      </c>
      <c r="BH2424" s="493" t="n">
        <v>0</v>
      </c>
      <c r="BI2424" s="493" t="n">
        <v>0</v>
      </c>
      <c r="BJ2424" s="493" t="n">
        <v>0</v>
      </c>
      <c r="BK2424" s="493" t="n">
        <v>0</v>
      </c>
      <c r="BL2424" s="493" t="n">
        <v>0</v>
      </c>
      <c r="BM2424" s="493" t="n">
        <v>0</v>
      </c>
      <c r="BN2424" s="493" t="n">
        <v>0</v>
      </c>
      <c r="BO2424" s="493" t="n">
        <v>0</v>
      </c>
      <c r="BP2424" s="493" t="n">
        <v>0</v>
      </c>
      <c r="BQ2424" s="493" t="n">
        <v>0</v>
      </c>
      <c r="BR2424" s="493" t="n">
        <v>0</v>
      </c>
      <c r="BS2424" s="493" t="n">
        <v>0</v>
      </c>
      <c r="BT2424" s="493" t="n">
        <v>0</v>
      </c>
      <c r="BU2424" s="493" t="n">
        <v>0</v>
      </c>
      <c r="BV2424" s="493" t="n">
        <v>0</v>
      </c>
      <c r="BW2424" s="493" t="n">
        <v>0</v>
      </c>
    </row>
    <row r="2425">
      <c r="A2425" t="inlineStr">
        <is>
          <t>[C9D1] Angiotensin-II 길항제, 고혈압제 (C2) 혹은 이뇨제 복합제제</t>
        </is>
      </c>
      <c r="B2425" t="inlineStr">
        <is>
          <t>영진약품</t>
        </is>
      </c>
      <c r="C2425" t="inlineStr">
        <is>
          <t>칸살탄 플러스</t>
        </is>
      </c>
      <c r="D2425" t="inlineStr">
        <is>
          <t>영진약품</t>
        </is>
      </c>
      <c r="E2425" t="inlineStr">
        <is>
          <t>candesartan cilexetil,  hydrochlorothiazide</t>
        </is>
      </c>
      <c r="F2425" t="inlineStr">
        <is>
          <t>종합병원</t>
        </is>
      </c>
      <c r="G2425" t="inlineStr">
        <is>
          <t>Generic</t>
        </is>
      </c>
      <c r="H2425" s="493" t="n">
        <v>646.8</v>
      </c>
      <c r="I2425" s="493" t="n">
        <v>405.6</v>
      </c>
      <c r="J2425" s="493" t="n">
        <v>47.7</v>
      </c>
      <c r="K2425" s="493" t="n">
        <v>407.7</v>
      </c>
      <c r="L2425" s="493" t="n">
        <v>164.1</v>
      </c>
      <c r="M2425" s="493" t="n">
        <v>288.9</v>
      </c>
      <c r="N2425" s="493" t="n">
        <v>44.7</v>
      </c>
      <c r="O2425" s="493" t="n">
        <v>405.9</v>
      </c>
      <c r="P2425" s="493" t="n">
        <v>0</v>
      </c>
      <c r="Q2425" s="493" t="n">
        <v>0</v>
      </c>
      <c r="R2425" s="493" t="n">
        <v>165.9</v>
      </c>
      <c r="S2425" s="493" t="n">
        <v>0</v>
      </c>
      <c r="T2425" s="493" t="n">
        <v>91.2</v>
      </c>
      <c r="U2425" s="493" t="n">
        <v>258.9</v>
      </c>
      <c r="V2425" s="493" t="n">
        <v>734.1</v>
      </c>
      <c r="W2425" s="493" t="n">
        <v>95.40000000000001</v>
      </c>
      <c r="X2425" s="493" t="n">
        <v>90.59999999999999</v>
      </c>
      <c r="Y2425" s="493" t="n">
        <v>89.40000000000001</v>
      </c>
      <c r="Z2425" s="493" t="n">
        <v>0</v>
      </c>
      <c r="AA2425" s="493" t="n">
        <v>91.2</v>
      </c>
      <c r="AB2425" s="493" t="n">
        <v>329.4</v>
      </c>
      <c r="AC2425" s="493" t="n">
        <v>115.44</v>
      </c>
      <c r="AD2425" s="493" t="n">
        <v>0</v>
      </c>
      <c r="AE2425" s="493" t="n">
        <v>721.8</v>
      </c>
      <c r="AF2425" s="493" t="n">
        <v>165.9</v>
      </c>
      <c r="AG2425" s="493" t="n">
        <v>854.72</v>
      </c>
      <c r="AH2425" s="493" t="n">
        <v>349.2</v>
      </c>
      <c r="AI2425" s="493" t="n">
        <v>526.88</v>
      </c>
      <c r="AJ2425" s="493" t="n">
        <v>167.4</v>
      </c>
      <c r="AK2425" s="493" t="n">
        <v>100.2</v>
      </c>
      <c r="AL2425" s="493" t="n">
        <v>120</v>
      </c>
      <c r="AM2425" s="493" t="n">
        <v>216</v>
      </c>
      <c r="AN2425" s="493" t="n">
        <v>167.4</v>
      </c>
      <c r="AO2425" s="493" t="n">
        <v>509.7</v>
      </c>
      <c r="AP2425" s="493" t="n">
        <v>291.6</v>
      </c>
      <c r="AQ2425" s="493" t="n">
        <v>269.1</v>
      </c>
      <c r="AR2425" s="493" t="n">
        <v>168.3</v>
      </c>
      <c r="AS2425" s="493" t="n">
        <v>685.8</v>
      </c>
      <c r="AT2425" s="493" t="n">
        <v>240</v>
      </c>
      <c r="AU2425" s="493" t="n">
        <v>464.4</v>
      </c>
      <c r="AV2425" s="493" t="n">
        <v>239.7</v>
      </c>
      <c r="AW2425" s="493" t="n">
        <v>467.4</v>
      </c>
      <c r="AX2425" s="493" t="n">
        <v>342.9</v>
      </c>
      <c r="AY2425" s="493" t="n">
        <v>120</v>
      </c>
      <c r="AZ2425" s="493" t="n">
        <v>222.6</v>
      </c>
      <c r="BA2425" s="493" t="n">
        <v>0</v>
      </c>
      <c r="BB2425" s="493" t="n">
        <v>102.6</v>
      </c>
      <c r="BC2425" s="493" t="n">
        <v>0</v>
      </c>
      <c r="BD2425" s="493" t="n">
        <v>100.8</v>
      </c>
      <c r="BE2425" s="493" t="n">
        <v>0</v>
      </c>
      <c r="BF2425" s="493" t="n">
        <v>103.8</v>
      </c>
      <c r="BG2425" s="493" t="n">
        <v>193.48</v>
      </c>
      <c r="BH2425" s="493" t="n">
        <v>347.4</v>
      </c>
      <c r="BI2425" s="493" t="n">
        <v>0</v>
      </c>
      <c r="BJ2425" s="493" t="n">
        <v>108.6</v>
      </c>
      <c r="BK2425" s="493" t="n">
        <v>0</v>
      </c>
      <c r="BL2425" s="493" t="n">
        <v>101.4</v>
      </c>
      <c r="BM2425" s="493" t="n">
        <v>0</v>
      </c>
      <c r="BN2425" s="493" t="n">
        <v>159.28</v>
      </c>
      <c r="BO2425" s="493" t="n">
        <v>58.2</v>
      </c>
      <c r="BP2425" s="493" t="n">
        <v>50.56</v>
      </c>
      <c r="BQ2425" s="493" t="n">
        <v>122.4</v>
      </c>
      <c r="BR2425" s="493" t="n">
        <v>686.46</v>
      </c>
      <c r="BS2425" s="493" t="n">
        <v>369</v>
      </c>
      <c r="BT2425" s="493" t="n">
        <v>244.56</v>
      </c>
      <c r="BU2425" s="493" t="n">
        <v>911.7</v>
      </c>
      <c r="BV2425" s="493" t="n">
        <v>370.2</v>
      </c>
      <c r="BW2425" s="493" t="n">
        <v>124.8</v>
      </c>
    </row>
    <row r="2426">
      <c r="A2426" t="inlineStr">
        <is>
          <t>[C9D1] Angiotensin-II 길항제, 고혈압제 (C2) 혹은 이뇨제 복합제제</t>
        </is>
      </c>
      <c r="B2426" t="inlineStr">
        <is>
          <t>영진약품</t>
        </is>
      </c>
      <c r="C2426" t="inlineStr">
        <is>
          <t>칸살탄 플러스</t>
        </is>
      </c>
      <c r="D2426" t="inlineStr">
        <is>
          <t>영진약품</t>
        </is>
      </c>
      <c r="E2426" t="inlineStr">
        <is>
          <t>candesartan cilexetil,  hydrochlorothiazide</t>
        </is>
      </c>
      <c r="F2426" t="inlineStr">
        <is>
          <t>병원</t>
        </is>
      </c>
      <c r="G2426" t="inlineStr">
        <is>
          <t>Generic</t>
        </is>
      </c>
      <c r="H2426" s="493" t="n">
        <v>914.7</v>
      </c>
      <c r="I2426" s="493" t="n">
        <v>139.2</v>
      </c>
      <c r="J2426" s="493" t="n">
        <v>562.5</v>
      </c>
      <c r="K2426" s="493" t="n">
        <v>541.05</v>
      </c>
      <c r="L2426" s="493" t="n">
        <v>0</v>
      </c>
      <c r="M2426" s="493" t="n">
        <v>1875.75</v>
      </c>
      <c r="N2426" s="493" t="n">
        <v>0</v>
      </c>
      <c r="O2426" s="493" t="n">
        <v>142.2</v>
      </c>
      <c r="P2426" s="493" t="n">
        <v>266.88</v>
      </c>
      <c r="Q2426" s="493" t="n">
        <v>926.85</v>
      </c>
      <c r="R2426" s="493" t="n">
        <v>240</v>
      </c>
      <c r="S2426" s="493" t="n">
        <v>308.1</v>
      </c>
      <c r="T2426" s="493" t="n">
        <v>979.2</v>
      </c>
      <c r="U2426" s="493" t="n">
        <v>60</v>
      </c>
      <c r="V2426" s="493" t="n">
        <v>346.2</v>
      </c>
      <c r="W2426" s="493" t="n">
        <v>106.2</v>
      </c>
      <c r="X2426" s="493" t="n">
        <v>120</v>
      </c>
      <c r="Y2426" s="493" t="n">
        <v>120</v>
      </c>
      <c r="Z2426" s="493" t="n">
        <v>380</v>
      </c>
      <c r="AA2426" s="493" t="n">
        <v>140</v>
      </c>
      <c r="AB2426" s="493" t="n">
        <v>140</v>
      </c>
      <c r="AC2426" s="493" t="n">
        <v>639.65</v>
      </c>
      <c r="AD2426" s="493" t="n">
        <v>140</v>
      </c>
      <c r="AE2426" s="493" t="n">
        <v>0</v>
      </c>
      <c r="AF2426" s="493" t="n">
        <v>0</v>
      </c>
      <c r="AG2426" s="493" t="n">
        <v>380</v>
      </c>
      <c r="AH2426" s="493" t="n">
        <v>2031.15</v>
      </c>
      <c r="AI2426" s="493" t="n">
        <v>208.1</v>
      </c>
      <c r="AJ2426" s="493" t="n">
        <v>443.5</v>
      </c>
      <c r="AK2426" s="493" t="n">
        <v>1027.8</v>
      </c>
      <c r="AL2426" s="493" t="n">
        <v>331.4</v>
      </c>
      <c r="AM2426" s="493" t="n">
        <v>160</v>
      </c>
      <c r="AN2426" s="493" t="n">
        <v>720</v>
      </c>
      <c r="AO2426" s="493" t="n">
        <v>240</v>
      </c>
      <c r="AP2426" s="493" t="n">
        <v>0</v>
      </c>
      <c r="AQ2426" s="493" t="n">
        <v>0</v>
      </c>
      <c r="AR2426" s="493" t="n">
        <v>0</v>
      </c>
      <c r="AS2426" s="493" t="n">
        <v>0</v>
      </c>
      <c r="AT2426" s="493" t="n">
        <v>0</v>
      </c>
      <c r="AU2426" s="493" t="n">
        <v>0</v>
      </c>
      <c r="AV2426" s="493" t="n">
        <v>0</v>
      </c>
      <c r="AW2426" s="493" t="n">
        <v>0</v>
      </c>
      <c r="AX2426" s="493" t="n">
        <v>0</v>
      </c>
      <c r="AY2426" s="493" t="n">
        <v>1083.6</v>
      </c>
      <c r="AZ2426" s="493" t="n">
        <v>0</v>
      </c>
      <c r="BA2426" s="493" t="n">
        <v>1625.76</v>
      </c>
      <c r="BB2426" s="493" t="n">
        <v>355.04</v>
      </c>
      <c r="BC2426" s="493" t="n">
        <v>228.76</v>
      </c>
      <c r="BD2426" s="493" t="n">
        <v>458.08</v>
      </c>
      <c r="BE2426" s="493" t="n">
        <v>1433.16</v>
      </c>
      <c r="BF2426" s="493" t="n">
        <v>458.92</v>
      </c>
      <c r="BG2426" s="493" t="n">
        <v>582.96</v>
      </c>
      <c r="BH2426" s="493" t="n">
        <v>357.3</v>
      </c>
      <c r="BI2426" s="493" t="n">
        <v>464.52</v>
      </c>
      <c r="BJ2426" s="493" t="n">
        <v>350</v>
      </c>
      <c r="BK2426" s="493" t="n">
        <v>779.7</v>
      </c>
      <c r="BL2426" s="493" t="n">
        <v>351.12</v>
      </c>
      <c r="BM2426" s="493" t="n">
        <v>1032.64</v>
      </c>
      <c r="BN2426" s="493" t="n">
        <v>0</v>
      </c>
      <c r="BO2426" s="493" t="n">
        <v>658.52</v>
      </c>
      <c r="BP2426" s="493" t="n">
        <v>0</v>
      </c>
      <c r="BQ2426" s="493" t="n">
        <v>0</v>
      </c>
      <c r="BR2426" s="493" t="n">
        <v>199.8</v>
      </c>
      <c r="BS2426" s="493" t="n">
        <v>458.92</v>
      </c>
      <c r="BT2426" s="493" t="n">
        <v>0</v>
      </c>
      <c r="BU2426" s="493" t="n">
        <v>687.3</v>
      </c>
      <c r="BV2426" s="493" t="n">
        <v>0</v>
      </c>
      <c r="BW2426" s="493" t="n">
        <v>734.4</v>
      </c>
    </row>
    <row r="2427">
      <c r="A2427" t="inlineStr">
        <is>
          <t>[C9D1] Angiotensin-II 길항제, 고혈압제 (C2) 혹은 이뇨제 복합제제</t>
        </is>
      </c>
      <c r="B2427" t="inlineStr">
        <is>
          <t>영진약품</t>
        </is>
      </c>
      <c r="C2427" t="inlineStr">
        <is>
          <t>칸살탄 플러스</t>
        </is>
      </c>
      <c r="D2427" t="inlineStr">
        <is>
          <t>영진약품</t>
        </is>
      </c>
      <c r="E2427" t="inlineStr">
        <is>
          <t>candesartan cilexetil,  hydrochlorothiazide</t>
        </is>
      </c>
      <c r="F2427" t="inlineStr">
        <is>
          <t>의원</t>
        </is>
      </c>
      <c r="G2427" t="inlineStr">
        <is>
          <t>Generic</t>
        </is>
      </c>
      <c r="H2427" s="493" t="n">
        <v>30671.28</v>
      </c>
      <c r="I2427" s="493" t="n">
        <v>36921.85</v>
      </c>
      <c r="J2427" s="493" t="n">
        <v>32211.87</v>
      </c>
      <c r="K2427" s="493" t="n">
        <v>36719.54</v>
      </c>
      <c r="L2427" s="493" t="n">
        <v>41263.4</v>
      </c>
      <c r="M2427" s="493" t="n">
        <v>43582.55</v>
      </c>
      <c r="N2427" s="493" t="n">
        <v>36677.09</v>
      </c>
      <c r="O2427" s="493" t="n">
        <v>43085.23</v>
      </c>
      <c r="P2427" s="493" t="n">
        <v>37687.32</v>
      </c>
      <c r="Q2427" s="493" t="n">
        <v>42236.74</v>
      </c>
      <c r="R2427" s="493" t="n">
        <v>37831.8</v>
      </c>
      <c r="S2427" s="493" t="n">
        <v>46220.47</v>
      </c>
      <c r="T2427" s="493" t="n">
        <v>38743.76</v>
      </c>
      <c r="U2427" s="493" t="n">
        <v>44506.73</v>
      </c>
      <c r="V2427" s="493" t="n">
        <v>40798.25</v>
      </c>
      <c r="W2427" s="493" t="n">
        <v>40887.7</v>
      </c>
      <c r="X2427" s="493" t="n">
        <v>42582.58</v>
      </c>
      <c r="Y2427" s="493" t="n">
        <v>37194.22</v>
      </c>
      <c r="Z2427" s="493" t="n">
        <v>34729.06</v>
      </c>
      <c r="AA2427" s="493" t="n">
        <v>37401.4</v>
      </c>
      <c r="AB2427" s="493" t="n">
        <v>33743.42</v>
      </c>
      <c r="AC2427" s="493" t="n">
        <v>29554.72</v>
      </c>
      <c r="AD2427" s="493" t="n">
        <v>35137.65</v>
      </c>
      <c r="AE2427" s="493" t="n">
        <v>35315.02</v>
      </c>
      <c r="AF2427" s="493" t="n">
        <v>27965.73</v>
      </c>
      <c r="AG2427" s="493" t="n">
        <v>57151.76</v>
      </c>
      <c r="AH2427" s="493" t="n">
        <v>57590.74</v>
      </c>
      <c r="AI2427" s="493" t="n">
        <v>56332.8</v>
      </c>
      <c r="AJ2427" s="493" t="n">
        <v>60562.15</v>
      </c>
      <c r="AK2427" s="493" t="n">
        <v>52727.16</v>
      </c>
      <c r="AL2427" s="493" t="n">
        <v>48025.78</v>
      </c>
      <c r="AM2427" s="493" t="n">
        <v>59293.89</v>
      </c>
      <c r="AN2427" s="493" t="n">
        <v>48330.02</v>
      </c>
      <c r="AO2427" s="493" t="n">
        <v>49342.1</v>
      </c>
      <c r="AP2427" s="493" t="n">
        <v>58006.44</v>
      </c>
      <c r="AQ2427" s="493" t="n">
        <v>60445.82</v>
      </c>
      <c r="AR2427" s="493" t="n">
        <v>63202.36</v>
      </c>
      <c r="AS2427" s="493" t="n">
        <v>111417.91</v>
      </c>
      <c r="AT2427" s="493" t="n">
        <v>113841.27</v>
      </c>
      <c r="AU2427" s="493" t="n">
        <v>123706.76</v>
      </c>
      <c r="AV2427" s="493" t="n">
        <v>132584.78</v>
      </c>
      <c r="AW2427" s="493" t="n">
        <v>70084.41</v>
      </c>
      <c r="AX2427" s="493" t="n">
        <v>113446.23</v>
      </c>
      <c r="AY2427" s="493" t="n">
        <v>137180.1</v>
      </c>
      <c r="AZ2427" s="493" t="n">
        <v>100608.59</v>
      </c>
      <c r="BA2427" s="493" t="n">
        <v>129308.75</v>
      </c>
      <c r="BB2427" s="493" t="n">
        <v>118147.75</v>
      </c>
      <c r="BC2427" s="493" t="n">
        <v>118206.84</v>
      </c>
      <c r="BD2427" s="493" t="n">
        <v>111252.88</v>
      </c>
      <c r="BE2427" s="493" t="n">
        <v>119757.05</v>
      </c>
      <c r="BF2427" s="493" t="n">
        <v>112469.62</v>
      </c>
      <c r="BG2427" s="493" t="n">
        <v>116106.37</v>
      </c>
      <c r="BH2427" s="493" t="n">
        <v>116543.53</v>
      </c>
      <c r="BI2427" s="493" t="n">
        <v>105547.35</v>
      </c>
      <c r="BJ2427" s="493" t="n">
        <v>107089.04</v>
      </c>
      <c r="BK2427" s="493" t="n">
        <v>113443.87</v>
      </c>
      <c r="BL2427" s="493" t="n">
        <v>111074.76</v>
      </c>
      <c r="BM2427" s="493" t="n">
        <v>108290.74</v>
      </c>
      <c r="BN2427" s="493" t="n">
        <v>98273.61</v>
      </c>
      <c r="BO2427" s="493" t="n">
        <v>113980.36</v>
      </c>
      <c r="BP2427" s="493" t="n">
        <v>110295.3</v>
      </c>
      <c r="BQ2427" s="493" t="n">
        <v>107137.83</v>
      </c>
      <c r="BR2427" s="493" t="n">
        <v>109408.28</v>
      </c>
      <c r="BS2427" s="493" t="n">
        <v>122599.88</v>
      </c>
      <c r="BT2427" s="493" t="n">
        <v>103204.69</v>
      </c>
      <c r="BU2427" s="493" t="n">
        <v>110593.49</v>
      </c>
      <c r="BV2427" s="493" t="n">
        <v>113840.37</v>
      </c>
      <c r="BW2427" s="493" t="n">
        <v>109412.25</v>
      </c>
    </row>
    <row r="2428">
      <c r="A2428" t="inlineStr">
        <is>
          <t>[C9D1] Angiotensin-II 길항제, 고혈압제 (C2) 혹은 이뇨제 복합제제</t>
        </is>
      </c>
      <c r="B2428" t="inlineStr">
        <is>
          <t>영진약품</t>
        </is>
      </c>
      <c r="C2428" t="inlineStr">
        <is>
          <t>칸살탄 플러스</t>
        </is>
      </c>
      <c r="D2428" t="inlineStr">
        <is>
          <t>영진약품</t>
        </is>
      </c>
      <c r="E2428" t="inlineStr">
        <is>
          <t>candesartan cilexetil,  hydrochlorothiazide</t>
        </is>
      </c>
      <c r="F2428" t="inlineStr">
        <is>
          <t>보건소</t>
        </is>
      </c>
      <c r="G2428" t="inlineStr">
        <is>
          <t>Generic</t>
        </is>
      </c>
      <c r="H2428" s="493" t="n">
        <v>129.6</v>
      </c>
      <c r="I2428" s="493" t="n">
        <v>0</v>
      </c>
      <c r="J2428" s="493" t="n">
        <v>0</v>
      </c>
      <c r="K2428" s="493" t="n">
        <v>0</v>
      </c>
      <c r="L2428" s="493" t="n">
        <v>0</v>
      </c>
      <c r="M2428" s="493" t="n">
        <v>0</v>
      </c>
      <c r="N2428" s="493" t="n">
        <v>0</v>
      </c>
      <c r="O2428" s="493" t="n">
        <v>0</v>
      </c>
      <c r="P2428" s="493" t="n">
        <v>0</v>
      </c>
      <c r="Q2428" s="493" t="n">
        <v>0</v>
      </c>
      <c r="R2428" s="493" t="n">
        <v>0</v>
      </c>
      <c r="S2428" s="493" t="n">
        <v>0</v>
      </c>
      <c r="T2428" s="493" t="n">
        <v>0</v>
      </c>
      <c r="U2428" s="493" t="n">
        <v>0</v>
      </c>
      <c r="V2428" s="493" t="n">
        <v>0</v>
      </c>
      <c r="W2428" s="493" t="n">
        <v>0</v>
      </c>
      <c r="X2428" s="493" t="n">
        <v>0</v>
      </c>
      <c r="Y2428" s="493" t="n">
        <v>0</v>
      </c>
      <c r="Z2428" s="493" t="n">
        <v>0</v>
      </c>
      <c r="AA2428" s="493" t="n">
        <v>0</v>
      </c>
      <c r="AB2428" s="493" t="n">
        <v>0</v>
      </c>
      <c r="AC2428" s="493" t="n">
        <v>0</v>
      </c>
      <c r="AD2428" s="493" t="n">
        <v>0</v>
      </c>
      <c r="AE2428" s="493" t="n">
        <v>0</v>
      </c>
      <c r="AF2428" s="493" t="n">
        <v>0</v>
      </c>
      <c r="AG2428" s="493" t="n">
        <v>0</v>
      </c>
      <c r="AH2428" s="493" t="n">
        <v>0</v>
      </c>
      <c r="AI2428" s="493" t="n">
        <v>0</v>
      </c>
      <c r="AJ2428" s="493" t="n">
        <v>0</v>
      </c>
      <c r="AK2428" s="493" t="n">
        <v>0</v>
      </c>
      <c r="AL2428" s="493" t="n">
        <v>0</v>
      </c>
      <c r="AM2428" s="493" t="n">
        <v>0</v>
      </c>
      <c r="AN2428" s="493" t="n">
        <v>0</v>
      </c>
      <c r="AO2428" s="493" t="n">
        <v>0</v>
      </c>
      <c r="AP2428" s="493" t="n">
        <v>0</v>
      </c>
      <c r="AQ2428" s="493" t="n">
        <v>0</v>
      </c>
      <c r="AR2428" s="493" t="n">
        <v>541.8</v>
      </c>
      <c r="AS2428" s="493" t="n">
        <v>731.4</v>
      </c>
      <c r="AT2428" s="493" t="n">
        <v>580.5</v>
      </c>
      <c r="AU2428" s="493" t="n">
        <v>267.6</v>
      </c>
      <c r="AV2428" s="493" t="n">
        <v>227.4</v>
      </c>
      <c r="AW2428" s="493" t="n">
        <v>543.6</v>
      </c>
      <c r="AX2428" s="493" t="n">
        <v>245.4</v>
      </c>
      <c r="AY2428" s="493" t="n">
        <v>912.6</v>
      </c>
      <c r="AZ2428" s="493" t="n">
        <v>389.7</v>
      </c>
      <c r="BA2428" s="493" t="n">
        <v>2829.3</v>
      </c>
      <c r="BB2428" s="493" t="n">
        <v>724.5</v>
      </c>
      <c r="BC2428" s="493" t="n">
        <v>269.4</v>
      </c>
      <c r="BD2428" s="493" t="n">
        <v>442.8</v>
      </c>
      <c r="BE2428" s="493" t="n">
        <v>894</v>
      </c>
      <c r="BF2428" s="493" t="n">
        <v>0</v>
      </c>
      <c r="BG2428" s="493" t="n">
        <v>278.4</v>
      </c>
      <c r="BH2428" s="493" t="n">
        <v>0</v>
      </c>
      <c r="BI2428" s="493" t="n">
        <v>278.4</v>
      </c>
      <c r="BJ2428" s="493" t="n">
        <v>0</v>
      </c>
      <c r="BK2428" s="493" t="n">
        <v>294</v>
      </c>
      <c r="BL2428" s="493" t="n">
        <v>0</v>
      </c>
      <c r="BM2428" s="493" t="n">
        <v>311.4</v>
      </c>
      <c r="BN2428" s="493" t="n">
        <v>0</v>
      </c>
      <c r="BO2428" s="493" t="n">
        <v>283.2</v>
      </c>
      <c r="BP2428" s="493" t="n">
        <v>0</v>
      </c>
      <c r="BQ2428" s="493" t="n">
        <v>223.8</v>
      </c>
      <c r="BR2428" s="493" t="n">
        <v>0</v>
      </c>
      <c r="BS2428" s="493" t="n">
        <v>307.8</v>
      </c>
      <c r="BT2428" s="493" t="n">
        <v>0</v>
      </c>
      <c r="BU2428" s="493" t="n">
        <v>277.8</v>
      </c>
      <c r="BV2428" s="493" t="n">
        <v>313.8</v>
      </c>
      <c r="BW2428" s="493" t="n">
        <v>0</v>
      </c>
    </row>
    <row r="2429">
      <c r="A2429" t="inlineStr">
        <is>
          <t>[C9D1] Angiotensin-II 길항제, 고혈압제 (C2) 혹은 이뇨제 복합제제</t>
        </is>
      </c>
      <c r="B2429" t="inlineStr">
        <is>
          <t>영진약품</t>
        </is>
      </c>
      <c r="C2429" t="inlineStr">
        <is>
          <t>칸살탄 플러스</t>
        </is>
      </c>
      <c r="D2429" t="inlineStr">
        <is>
          <t>영진약품</t>
        </is>
      </c>
      <c r="E2429" t="inlineStr">
        <is>
          <t>candesartan cilexetil,  hydrochlorothiazide</t>
        </is>
      </c>
      <c r="F2429" t="inlineStr">
        <is>
          <t>기타(치과의원, 치과병원 등)</t>
        </is>
      </c>
      <c r="G2429" t="inlineStr">
        <is>
          <t>Generic</t>
        </is>
      </c>
      <c r="H2429" s="493" t="n">
        <v>0</v>
      </c>
      <c r="I2429" s="493" t="n">
        <v>0</v>
      </c>
      <c r="J2429" s="493" t="n">
        <v>0</v>
      </c>
      <c r="K2429" s="493" t="n">
        <v>0</v>
      </c>
      <c r="L2429" s="493" t="n">
        <v>0</v>
      </c>
      <c r="M2429" s="493" t="n">
        <v>0</v>
      </c>
      <c r="N2429" s="493" t="n">
        <v>0</v>
      </c>
      <c r="O2429" s="493" t="n">
        <v>0</v>
      </c>
      <c r="P2429" s="493" t="n">
        <v>0</v>
      </c>
      <c r="Q2429" s="493" t="n">
        <v>0</v>
      </c>
      <c r="R2429" s="493" t="n">
        <v>0</v>
      </c>
      <c r="S2429" s="493" t="n">
        <v>0</v>
      </c>
      <c r="T2429" s="493" t="n">
        <v>0</v>
      </c>
      <c r="U2429" s="493" t="n">
        <v>0</v>
      </c>
      <c r="V2429" s="493" t="n">
        <v>0</v>
      </c>
      <c r="W2429" s="493" t="n">
        <v>684.6</v>
      </c>
      <c r="X2429" s="493" t="n">
        <v>0</v>
      </c>
      <c r="Y2429" s="493" t="n">
        <v>0</v>
      </c>
      <c r="Z2429" s="493" t="n">
        <v>0</v>
      </c>
      <c r="AA2429" s="493" t="n">
        <v>0</v>
      </c>
      <c r="AB2429" s="493" t="n">
        <v>0</v>
      </c>
      <c r="AC2429" s="493" t="n">
        <v>0</v>
      </c>
      <c r="AD2429" s="493" t="n">
        <v>0</v>
      </c>
      <c r="AE2429" s="493" t="n">
        <v>0</v>
      </c>
      <c r="AF2429" s="493" t="n">
        <v>0</v>
      </c>
      <c r="AG2429" s="493" t="n">
        <v>0</v>
      </c>
      <c r="AH2429" s="493" t="n">
        <v>0</v>
      </c>
      <c r="AI2429" s="493" t="n">
        <v>0</v>
      </c>
      <c r="AJ2429" s="493" t="n">
        <v>0</v>
      </c>
      <c r="AK2429" s="493" t="n">
        <v>0</v>
      </c>
      <c r="AL2429" s="493" t="n">
        <v>0</v>
      </c>
      <c r="AM2429" s="493" t="n">
        <v>0</v>
      </c>
      <c r="AN2429" s="493" t="n">
        <v>0</v>
      </c>
      <c r="AO2429" s="493" t="n">
        <v>0</v>
      </c>
      <c r="AP2429" s="493" t="n">
        <v>0</v>
      </c>
      <c r="AQ2429" s="493" t="n">
        <v>0</v>
      </c>
      <c r="AR2429" s="493" t="n">
        <v>0</v>
      </c>
      <c r="AS2429" s="493" t="n">
        <v>0</v>
      </c>
      <c r="AT2429" s="493" t="n">
        <v>0</v>
      </c>
      <c r="AU2429" s="493" t="n">
        <v>0</v>
      </c>
      <c r="AV2429" s="493" t="n">
        <v>0</v>
      </c>
      <c r="AW2429" s="493" t="n">
        <v>0</v>
      </c>
      <c r="AX2429" s="493" t="n">
        <v>0</v>
      </c>
      <c r="AY2429" s="493" t="n">
        <v>0</v>
      </c>
      <c r="AZ2429" s="493" t="n">
        <v>0</v>
      </c>
      <c r="BA2429" s="493" t="n">
        <v>0</v>
      </c>
      <c r="BB2429" s="493" t="n">
        <v>0</v>
      </c>
      <c r="BC2429" s="493" t="n">
        <v>0</v>
      </c>
      <c r="BD2429" s="493" t="n">
        <v>0</v>
      </c>
      <c r="BE2429" s="493" t="n">
        <v>0</v>
      </c>
      <c r="BF2429" s="493" t="n">
        <v>0</v>
      </c>
      <c r="BG2429" s="493" t="n">
        <v>0</v>
      </c>
      <c r="BH2429" s="493" t="n">
        <v>0</v>
      </c>
      <c r="BI2429" s="493" t="n">
        <v>0</v>
      </c>
      <c r="BJ2429" s="493" t="n">
        <v>0</v>
      </c>
      <c r="BK2429" s="493" t="n">
        <v>0</v>
      </c>
      <c r="BL2429" s="493" t="n">
        <v>0</v>
      </c>
      <c r="BM2429" s="493" t="n">
        <v>0</v>
      </c>
      <c r="BN2429" s="493" t="n">
        <v>0</v>
      </c>
      <c r="BO2429" s="493" t="n">
        <v>0</v>
      </c>
      <c r="BP2429" s="493" t="n">
        <v>0</v>
      </c>
      <c r="BQ2429" s="493" t="n">
        <v>0</v>
      </c>
      <c r="BR2429" s="493" t="n">
        <v>0</v>
      </c>
      <c r="BS2429" s="493" t="n">
        <v>0</v>
      </c>
      <c r="BT2429" s="493" t="n">
        <v>0</v>
      </c>
      <c r="BU2429" s="493" t="n">
        <v>0</v>
      </c>
      <c r="BV2429" s="493" t="n">
        <v>0</v>
      </c>
      <c r="BW2429" s="493" t="n">
        <v>0</v>
      </c>
    </row>
    <row r="2430">
      <c r="A2430" t="inlineStr">
        <is>
          <t>[C9D1] Angiotensin-II 길항제, 고혈압제 (C2) 혹은 이뇨제 복합제제</t>
        </is>
      </c>
      <c r="B2430" t="inlineStr">
        <is>
          <t>영진약품</t>
        </is>
      </c>
      <c r="C2430" t="inlineStr">
        <is>
          <t>코디오칸</t>
        </is>
      </c>
      <c r="D2430" t="inlineStr">
        <is>
          <t>영진약품</t>
        </is>
      </c>
      <c r="E2430" t="inlineStr">
        <is>
          <t>hydrochlorothiazide,  valsartan</t>
        </is>
      </c>
      <c r="F2430" t="inlineStr">
        <is>
          <t>종합병원</t>
        </is>
      </c>
      <c r="G2430" t="inlineStr">
        <is>
          <t>Generic</t>
        </is>
      </c>
      <c r="H2430" s="493" t="n">
        <v>239.4</v>
      </c>
      <c r="I2430" s="493" t="n">
        <v>0</v>
      </c>
      <c r="J2430" s="493" t="n">
        <v>0</v>
      </c>
      <c r="K2430" s="493" t="n">
        <v>0</v>
      </c>
      <c r="L2430" s="493" t="n">
        <v>0</v>
      </c>
      <c r="M2430" s="493" t="n">
        <v>0</v>
      </c>
      <c r="N2430" s="493" t="n">
        <v>0</v>
      </c>
      <c r="O2430" s="493" t="n">
        <v>0</v>
      </c>
      <c r="P2430" s="493" t="n">
        <v>0</v>
      </c>
      <c r="Q2430" s="493" t="n">
        <v>0</v>
      </c>
      <c r="R2430" s="493" t="n">
        <v>0</v>
      </c>
      <c r="S2430" s="493" t="n">
        <v>0</v>
      </c>
      <c r="T2430" s="493" t="n">
        <v>0</v>
      </c>
      <c r="U2430" s="493" t="n">
        <v>0</v>
      </c>
      <c r="V2430" s="493" t="n">
        <v>0</v>
      </c>
      <c r="W2430" s="493" t="n">
        <v>0</v>
      </c>
      <c r="X2430" s="493" t="n">
        <v>0</v>
      </c>
      <c r="Y2430" s="493" t="n">
        <v>0</v>
      </c>
      <c r="Z2430" s="493" t="n">
        <v>0</v>
      </c>
      <c r="AA2430" s="493" t="n">
        <v>0</v>
      </c>
      <c r="AB2430" s="493" t="n">
        <v>0</v>
      </c>
      <c r="AC2430" s="493" t="n">
        <v>0</v>
      </c>
      <c r="AD2430" s="493" t="n">
        <v>0</v>
      </c>
      <c r="AE2430" s="493" t="n">
        <v>0</v>
      </c>
      <c r="AF2430" s="493" t="n">
        <v>0</v>
      </c>
      <c r="AG2430" s="493" t="n">
        <v>0</v>
      </c>
      <c r="AH2430" s="493" t="n">
        <v>0</v>
      </c>
      <c r="AI2430" s="493" t="n">
        <v>0</v>
      </c>
      <c r="AJ2430" s="493" t="n">
        <v>0</v>
      </c>
      <c r="AK2430" s="493" t="n">
        <v>0</v>
      </c>
      <c r="AL2430" s="493" t="n">
        <v>0</v>
      </c>
      <c r="AM2430" s="493" t="n">
        <v>0</v>
      </c>
      <c r="AN2430" s="493" t="n">
        <v>0</v>
      </c>
      <c r="AO2430" s="493" t="n">
        <v>0</v>
      </c>
      <c r="AP2430" s="493" t="n">
        <v>0</v>
      </c>
      <c r="AQ2430" s="493" t="n">
        <v>0</v>
      </c>
      <c r="AR2430" s="493" t="n">
        <v>0</v>
      </c>
      <c r="AS2430" s="493" t="n">
        <v>0</v>
      </c>
      <c r="AT2430" s="493" t="n">
        <v>0</v>
      </c>
      <c r="AU2430" s="493" t="n">
        <v>0</v>
      </c>
      <c r="AV2430" s="493" t="n">
        <v>0</v>
      </c>
      <c r="AW2430" s="493" t="n">
        <v>0</v>
      </c>
      <c r="AX2430" s="493" t="n">
        <v>0</v>
      </c>
      <c r="AY2430" s="493" t="n">
        <v>0</v>
      </c>
      <c r="AZ2430" s="493" t="n">
        <v>0</v>
      </c>
      <c r="BA2430" s="493" t="n">
        <v>0</v>
      </c>
      <c r="BB2430" s="493" t="n">
        <v>0</v>
      </c>
      <c r="BC2430" s="493" t="n">
        <v>0</v>
      </c>
      <c r="BD2430" s="493" t="n">
        <v>0</v>
      </c>
      <c r="BE2430" s="493" t="n">
        <v>0</v>
      </c>
      <c r="BF2430" s="493" t="n">
        <v>0</v>
      </c>
      <c r="BG2430" s="493" t="n">
        <v>0</v>
      </c>
      <c r="BH2430" s="493" t="n">
        <v>0</v>
      </c>
      <c r="BI2430" s="493" t="n">
        <v>0</v>
      </c>
      <c r="BJ2430" s="493" t="n">
        <v>0</v>
      </c>
      <c r="BK2430" s="493" t="n">
        <v>0</v>
      </c>
      <c r="BL2430" s="493" t="n">
        <v>0</v>
      </c>
      <c r="BM2430" s="493" t="n">
        <v>0</v>
      </c>
      <c r="BN2430" s="493" t="n">
        <v>0</v>
      </c>
      <c r="BO2430" s="493" t="n">
        <v>0</v>
      </c>
      <c r="BP2430" s="493" t="n">
        <v>0</v>
      </c>
      <c r="BQ2430" s="493" t="n">
        <v>0</v>
      </c>
      <c r="BR2430" s="493" t="n">
        <v>0</v>
      </c>
      <c r="BS2430" s="493" t="n">
        <v>0</v>
      </c>
      <c r="BT2430" s="493" t="n">
        <v>0</v>
      </c>
      <c r="BU2430" s="493" t="n">
        <v>0</v>
      </c>
      <c r="BV2430" s="493" t="n">
        <v>0</v>
      </c>
      <c r="BW2430" s="493" t="n">
        <v>0</v>
      </c>
    </row>
    <row r="2431">
      <c r="A2431" t="inlineStr">
        <is>
          <t>[C9D1] Angiotensin-II 길항제, 고혈압제 (C2) 혹은 이뇨제 복합제제</t>
        </is>
      </c>
      <c r="B2431" t="inlineStr">
        <is>
          <t>영진약품</t>
        </is>
      </c>
      <c r="C2431" t="inlineStr">
        <is>
          <t>코디오칸</t>
        </is>
      </c>
      <c r="D2431" t="inlineStr">
        <is>
          <t>영진약품</t>
        </is>
      </c>
      <c r="E2431" t="inlineStr">
        <is>
          <t>hydrochlorothiazide,  valsartan</t>
        </is>
      </c>
      <c r="F2431" t="inlineStr">
        <is>
          <t>병원</t>
        </is>
      </c>
      <c r="G2431" t="inlineStr">
        <is>
          <t>Generic</t>
        </is>
      </c>
      <c r="H2431" s="493" t="n">
        <v>0</v>
      </c>
      <c r="I2431" s="493" t="n">
        <v>0</v>
      </c>
      <c r="J2431" s="493" t="n">
        <v>0</v>
      </c>
      <c r="K2431" s="493" t="n">
        <v>0</v>
      </c>
      <c r="L2431" s="493" t="n">
        <v>0</v>
      </c>
      <c r="M2431" s="493" t="n">
        <v>0</v>
      </c>
      <c r="N2431" s="493" t="n">
        <v>0</v>
      </c>
      <c r="O2431" s="493" t="n">
        <v>0</v>
      </c>
      <c r="P2431" s="493" t="n">
        <v>0</v>
      </c>
      <c r="Q2431" s="493" t="n">
        <v>0</v>
      </c>
      <c r="R2431" s="493" t="n">
        <v>0</v>
      </c>
      <c r="S2431" s="493" t="n">
        <v>0</v>
      </c>
      <c r="T2431" s="493" t="n">
        <v>0</v>
      </c>
      <c r="U2431" s="493" t="n">
        <v>0</v>
      </c>
      <c r="V2431" s="493" t="n">
        <v>0</v>
      </c>
      <c r="W2431" s="493" t="n">
        <v>0</v>
      </c>
      <c r="X2431" s="493" t="n">
        <v>0</v>
      </c>
      <c r="Y2431" s="493" t="n">
        <v>0</v>
      </c>
      <c r="Z2431" s="493" t="n">
        <v>0</v>
      </c>
      <c r="AA2431" s="493" t="n">
        <v>0</v>
      </c>
      <c r="AB2431" s="493" t="n">
        <v>0</v>
      </c>
      <c r="AC2431" s="493" t="n">
        <v>83.40000000000001</v>
      </c>
      <c r="AD2431" s="493" t="n">
        <v>166.2</v>
      </c>
      <c r="AE2431" s="493" t="n">
        <v>0</v>
      </c>
      <c r="AF2431" s="493" t="n">
        <v>0</v>
      </c>
      <c r="AG2431" s="493" t="n">
        <v>0</v>
      </c>
      <c r="AH2431" s="493" t="n">
        <v>0</v>
      </c>
      <c r="AI2431" s="493" t="n">
        <v>0</v>
      </c>
      <c r="AJ2431" s="493" t="n">
        <v>0</v>
      </c>
      <c r="AK2431" s="493" t="n">
        <v>0</v>
      </c>
      <c r="AL2431" s="493" t="n">
        <v>0</v>
      </c>
      <c r="AM2431" s="493" t="n">
        <v>0</v>
      </c>
      <c r="AN2431" s="493" t="n">
        <v>0</v>
      </c>
      <c r="AO2431" s="493" t="n">
        <v>0</v>
      </c>
      <c r="AP2431" s="493" t="n">
        <v>0</v>
      </c>
      <c r="AQ2431" s="493" t="n">
        <v>0</v>
      </c>
      <c r="AR2431" s="493" t="n">
        <v>120</v>
      </c>
      <c r="AS2431" s="493" t="n">
        <v>239.4</v>
      </c>
      <c r="AT2431" s="493" t="n">
        <v>120</v>
      </c>
      <c r="AU2431" s="493" t="n">
        <v>0</v>
      </c>
      <c r="AV2431" s="493" t="n">
        <v>119.4</v>
      </c>
      <c r="AW2431" s="493" t="n">
        <v>0</v>
      </c>
      <c r="AX2431" s="493" t="n">
        <v>0</v>
      </c>
      <c r="AY2431" s="493" t="n">
        <v>0</v>
      </c>
      <c r="AZ2431" s="493" t="n">
        <v>0</v>
      </c>
      <c r="BA2431" s="493" t="n">
        <v>0</v>
      </c>
      <c r="BB2431" s="493" t="n">
        <v>0</v>
      </c>
      <c r="BC2431" s="493" t="n">
        <v>0</v>
      </c>
      <c r="BD2431" s="493" t="n">
        <v>0</v>
      </c>
      <c r="BE2431" s="493" t="n">
        <v>0</v>
      </c>
      <c r="BF2431" s="493" t="n">
        <v>0</v>
      </c>
      <c r="BG2431" s="493" t="n">
        <v>0</v>
      </c>
      <c r="BH2431" s="493" t="n">
        <v>0</v>
      </c>
      <c r="BI2431" s="493" t="n">
        <v>0</v>
      </c>
      <c r="BJ2431" s="493" t="n">
        <v>0</v>
      </c>
      <c r="BK2431" s="493" t="n">
        <v>12.24</v>
      </c>
      <c r="BL2431" s="493" t="n">
        <v>94.8</v>
      </c>
      <c r="BM2431" s="493" t="n">
        <v>72.90000000000001</v>
      </c>
      <c r="BN2431" s="493" t="n">
        <v>0</v>
      </c>
      <c r="BO2431" s="493" t="n">
        <v>0</v>
      </c>
      <c r="BP2431" s="493" t="n">
        <v>0</v>
      </c>
      <c r="BQ2431" s="493" t="n">
        <v>0</v>
      </c>
      <c r="BR2431" s="493" t="n">
        <v>0</v>
      </c>
      <c r="BS2431" s="493" t="n">
        <v>0</v>
      </c>
      <c r="BT2431" s="493" t="n">
        <v>0</v>
      </c>
      <c r="BU2431" s="493" t="n">
        <v>0</v>
      </c>
      <c r="BV2431" s="493" t="n">
        <v>0</v>
      </c>
      <c r="BW2431" s="493" t="n">
        <v>0</v>
      </c>
    </row>
    <row r="2432">
      <c r="A2432" t="inlineStr">
        <is>
          <t>[C9D1] Angiotensin-II 길항제, 고혈압제 (C2) 혹은 이뇨제 복합제제</t>
        </is>
      </c>
      <c r="B2432" t="inlineStr">
        <is>
          <t>영진약품</t>
        </is>
      </c>
      <c r="C2432" t="inlineStr">
        <is>
          <t>코디오칸</t>
        </is>
      </c>
      <c r="D2432" t="inlineStr">
        <is>
          <t>영진약품</t>
        </is>
      </c>
      <c r="E2432" t="inlineStr">
        <is>
          <t>hydrochlorothiazide,  valsartan</t>
        </is>
      </c>
      <c r="F2432" t="inlineStr">
        <is>
          <t>의원</t>
        </is>
      </c>
      <c r="G2432" t="inlineStr">
        <is>
          <t>Generic</t>
        </is>
      </c>
      <c r="H2432" s="493" t="n">
        <v>24384.39</v>
      </c>
      <c r="I2432" s="493" t="n">
        <v>18243.61</v>
      </c>
      <c r="J2432" s="493" t="n">
        <v>24298.14</v>
      </c>
      <c r="K2432" s="493" t="n">
        <v>20348.9</v>
      </c>
      <c r="L2432" s="493" t="n">
        <v>17977.3</v>
      </c>
      <c r="M2432" s="493" t="n">
        <v>19810.2</v>
      </c>
      <c r="N2432" s="493" t="n">
        <v>19018.78</v>
      </c>
      <c r="O2432" s="493" t="n">
        <v>18202.24</v>
      </c>
      <c r="P2432" s="493" t="n">
        <v>16538.86</v>
      </c>
      <c r="Q2432" s="493" t="n">
        <v>17927.71</v>
      </c>
      <c r="R2432" s="493" t="n">
        <v>14409.18</v>
      </c>
      <c r="S2432" s="493" t="n">
        <v>22904.27</v>
      </c>
      <c r="T2432" s="493" t="n">
        <v>22504.3</v>
      </c>
      <c r="U2432" s="493" t="n">
        <v>21064.85</v>
      </c>
      <c r="V2432" s="493" t="n">
        <v>21482.74</v>
      </c>
      <c r="W2432" s="493" t="n">
        <v>21172.3</v>
      </c>
      <c r="X2432" s="493" t="n">
        <v>17214.77</v>
      </c>
      <c r="Y2432" s="493" t="n">
        <v>21276.91</v>
      </c>
      <c r="Z2432" s="493" t="n">
        <v>17730.27</v>
      </c>
      <c r="AA2432" s="493" t="n">
        <v>19912.01</v>
      </c>
      <c r="AB2432" s="493" t="n">
        <v>15660.4</v>
      </c>
      <c r="AC2432" s="493" t="n">
        <v>20410.43</v>
      </c>
      <c r="AD2432" s="493" t="n">
        <v>15352</v>
      </c>
      <c r="AE2432" s="493" t="n">
        <v>19400.07</v>
      </c>
      <c r="AF2432" s="493" t="n">
        <v>17189.25</v>
      </c>
      <c r="AG2432" s="493" t="n">
        <v>15729.1</v>
      </c>
      <c r="AH2432" s="493" t="n">
        <v>17453.94</v>
      </c>
      <c r="AI2432" s="493" t="n">
        <v>16381.4</v>
      </c>
      <c r="AJ2432" s="493" t="n">
        <v>17115.2</v>
      </c>
      <c r="AK2432" s="493" t="n">
        <v>16734.9</v>
      </c>
      <c r="AL2432" s="493" t="n">
        <v>12064</v>
      </c>
      <c r="AM2432" s="493" t="n">
        <v>17535.45</v>
      </c>
      <c r="AN2432" s="493" t="n">
        <v>12627</v>
      </c>
      <c r="AO2432" s="493" t="n">
        <v>14567.7</v>
      </c>
      <c r="AP2432" s="493" t="n">
        <v>11607.3</v>
      </c>
      <c r="AQ2432" s="493" t="n">
        <v>13580.1</v>
      </c>
      <c r="AR2432" s="493" t="n">
        <v>8792.450000000001</v>
      </c>
      <c r="AS2432" s="493" t="n">
        <v>10732.46</v>
      </c>
      <c r="AT2432" s="493" t="n">
        <v>9641.25</v>
      </c>
      <c r="AU2432" s="493" t="n">
        <v>7915</v>
      </c>
      <c r="AV2432" s="493" t="n">
        <v>10297.5</v>
      </c>
      <c r="AW2432" s="493" t="n">
        <v>7458.9</v>
      </c>
      <c r="AX2432" s="493" t="n">
        <v>8874.450000000001</v>
      </c>
      <c r="AY2432" s="493" t="n">
        <v>10227.15</v>
      </c>
      <c r="AZ2432" s="493" t="n">
        <v>8763.75</v>
      </c>
      <c r="BA2432" s="493" t="n">
        <v>10883.97</v>
      </c>
      <c r="BB2432" s="493" t="n">
        <v>7105.1</v>
      </c>
      <c r="BC2432" s="493" t="n">
        <v>10826.58</v>
      </c>
      <c r="BD2432" s="493" t="n">
        <v>6552.15</v>
      </c>
      <c r="BE2432" s="493" t="n">
        <v>8295.139999999999</v>
      </c>
      <c r="BF2432" s="493" t="n">
        <v>5896.15</v>
      </c>
      <c r="BG2432" s="493" t="n">
        <v>9497.700000000001</v>
      </c>
      <c r="BH2432" s="493" t="n">
        <v>10697.42</v>
      </c>
      <c r="BI2432" s="493" t="n">
        <v>5801.65</v>
      </c>
      <c r="BJ2432" s="493" t="n">
        <v>7818.51</v>
      </c>
      <c r="BK2432" s="493" t="n">
        <v>6824.1</v>
      </c>
      <c r="BL2432" s="493" t="n">
        <v>5371.1</v>
      </c>
      <c r="BM2432" s="493" t="n">
        <v>1579.2</v>
      </c>
      <c r="BN2432" s="493" t="n">
        <v>0</v>
      </c>
      <c r="BO2432" s="493" t="n">
        <v>0</v>
      </c>
      <c r="BP2432" s="493" t="n">
        <v>0</v>
      </c>
      <c r="BQ2432" s="493" t="n">
        <v>0</v>
      </c>
      <c r="BR2432" s="493" t="n">
        <v>0</v>
      </c>
      <c r="BS2432" s="493" t="n">
        <v>0</v>
      </c>
      <c r="BT2432" s="493" t="n">
        <v>0</v>
      </c>
      <c r="BU2432" s="493" t="n">
        <v>0</v>
      </c>
      <c r="BV2432" s="493" t="n">
        <v>0</v>
      </c>
      <c r="BW2432" s="493" t="n">
        <v>0</v>
      </c>
    </row>
    <row r="2433">
      <c r="A2433" t="inlineStr">
        <is>
          <t>[C9D1] Angiotensin-II 길항제, 고혈압제 (C2) 혹은 이뇨제 복합제제</t>
        </is>
      </c>
      <c r="B2433" t="inlineStr">
        <is>
          <t>영풍제약</t>
        </is>
      </c>
      <c r="C2433" t="inlineStr">
        <is>
          <t>코잘탄-플러스</t>
        </is>
      </c>
      <c r="D2433" t="inlineStr">
        <is>
          <t>영풍제약</t>
        </is>
      </c>
      <c r="E2433" t="inlineStr">
        <is>
          <t>hydrochlorothiazide,  losartan potassium</t>
        </is>
      </c>
      <c r="F2433" t="inlineStr">
        <is>
          <t>병원</t>
        </is>
      </c>
      <c r="G2433" t="inlineStr">
        <is>
          <t>Generic</t>
        </is>
      </c>
      <c r="H2433" s="493" t="n">
        <v>9266.879999999999</v>
      </c>
      <c r="I2433" s="493" t="n">
        <v>5283.96</v>
      </c>
      <c r="J2433" s="493" t="n">
        <v>10150.8</v>
      </c>
      <c r="K2433" s="493" t="n">
        <v>6385.84</v>
      </c>
      <c r="L2433" s="493" t="n">
        <v>8034.73</v>
      </c>
      <c r="M2433" s="493" t="n">
        <v>9576.139999999999</v>
      </c>
      <c r="N2433" s="493" t="n">
        <v>6541.95</v>
      </c>
      <c r="O2433" s="493" t="n">
        <v>6488.27</v>
      </c>
      <c r="P2433" s="493" t="n">
        <v>8033.72</v>
      </c>
      <c r="Q2433" s="493" t="n">
        <v>6380.03</v>
      </c>
      <c r="R2433" s="493" t="n">
        <v>7587.41</v>
      </c>
      <c r="S2433" s="493" t="n">
        <v>3160.17</v>
      </c>
      <c r="T2433" s="493" t="n">
        <v>239.4</v>
      </c>
      <c r="U2433" s="493" t="n">
        <v>297.6</v>
      </c>
      <c r="V2433" s="493" t="n">
        <v>718.2</v>
      </c>
      <c r="W2433" s="493" t="n">
        <v>0</v>
      </c>
      <c r="X2433" s="493" t="n">
        <v>2095.5</v>
      </c>
      <c r="Y2433" s="493" t="n">
        <v>6141.6</v>
      </c>
      <c r="Z2433" s="493" t="n">
        <v>5514.9</v>
      </c>
      <c r="AA2433" s="493" t="n">
        <v>2326.2</v>
      </c>
      <c r="AB2433" s="493" t="n">
        <v>3911.4</v>
      </c>
      <c r="AC2433" s="493" t="n">
        <v>5157.42</v>
      </c>
      <c r="AD2433" s="493" t="n">
        <v>7849.4</v>
      </c>
      <c r="AE2433" s="493" t="n">
        <v>2915.5</v>
      </c>
      <c r="AF2433" s="493" t="n">
        <v>4585.8</v>
      </c>
      <c r="AG2433" s="493" t="n">
        <v>3866.1</v>
      </c>
      <c r="AH2433" s="493" t="n">
        <v>3156</v>
      </c>
      <c r="AI2433" s="493" t="n">
        <v>3521.1</v>
      </c>
      <c r="AJ2433" s="493" t="n">
        <v>3240.6</v>
      </c>
      <c r="AK2433" s="493" t="n">
        <v>3680.1</v>
      </c>
      <c r="AL2433" s="493" t="n">
        <v>2422.8</v>
      </c>
      <c r="AM2433" s="493" t="n">
        <v>4260</v>
      </c>
      <c r="AN2433" s="493" t="n">
        <v>2471.4</v>
      </c>
      <c r="AO2433" s="493" t="n">
        <v>2896.08</v>
      </c>
      <c r="AP2433" s="493" t="n">
        <v>5231.6</v>
      </c>
      <c r="AQ2433" s="493" t="n">
        <v>2203.2</v>
      </c>
      <c r="AR2433" s="493" t="n">
        <v>2986.2</v>
      </c>
      <c r="AS2433" s="493" t="n">
        <v>3016.8</v>
      </c>
      <c r="AT2433" s="493" t="n">
        <v>2930.1</v>
      </c>
      <c r="AU2433" s="493" t="n">
        <v>1132.5</v>
      </c>
      <c r="AV2433" s="493" t="n">
        <v>3591.6</v>
      </c>
      <c r="AW2433" s="493" t="n">
        <v>2236.5</v>
      </c>
      <c r="AX2433" s="493" t="n">
        <v>3355.2</v>
      </c>
      <c r="AY2433" s="493" t="n">
        <v>2106.9</v>
      </c>
      <c r="AZ2433" s="493" t="n">
        <v>4008.3</v>
      </c>
      <c r="BA2433" s="493" t="n">
        <v>1311</v>
      </c>
      <c r="BB2433" s="493" t="n">
        <v>3156.3</v>
      </c>
      <c r="BC2433" s="493" t="n">
        <v>2178.6</v>
      </c>
      <c r="BD2433" s="493" t="n">
        <v>3482.1</v>
      </c>
      <c r="BE2433" s="493" t="n">
        <v>1998</v>
      </c>
      <c r="BF2433" s="493" t="n">
        <v>1221.3</v>
      </c>
      <c r="BG2433" s="493" t="n">
        <v>2147.4</v>
      </c>
      <c r="BH2433" s="493" t="n">
        <v>2565.6</v>
      </c>
      <c r="BI2433" s="493" t="n">
        <v>3099.6</v>
      </c>
      <c r="BJ2433" s="493" t="n">
        <v>1409.88</v>
      </c>
      <c r="BK2433" s="493" t="n">
        <v>333</v>
      </c>
      <c r="BL2433" s="493" t="n">
        <v>417.9</v>
      </c>
      <c r="BM2433" s="493" t="n">
        <v>691.2</v>
      </c>
      <c r="BN2433" s="493" t="n">
        <v>585.6</v>
      </c>
      <c r="BO2433" s="493" t="n">
        <v>489.6</v>
      </c>
      <c r="BP2433" s="493" t="n">
        <v>198</v>
      </c>
      <c r="BQ2433" s="493" t="n">
        <v>453.6</v>
      </c>
      <c r="BR2433" s="493" t="n">
        <v>858</v>
      </c>
      <c r="BS2433" s="493" t="n">
        <v>546.6</v>
      </c>
      <c r="BT2433" s="493" t="n">
        <v>388.8</v>
      </c>
      <c r="BU2433" s="493" t="n">
        <v>204</v>
      </c>
      <c r="BV2433" s="493" t="n">
        <v>760.5</v>
      </c>
      <c r="BW2433" s="493" t="n">
        <v>612.6</v>
      </c>
    </row>
    <row r="2434">
      <c r="A2434" t="inlineStr">
        <is>
          <t>[C9D1] Angiotensin-II 길항제, 고혈압제 (C2) 혹은 이뇨제 복합제제</t>
        </is>
      </c>
      <c r="B2434" t="inlineStr">
        <is>
          <t>영풍제약</t>
        </is>
      </c>
      <c r="C2434" t="inlineStr">
        <is>
          <t>코잘탄-플러스</t>
        </is>
      </c>
      <c r="D2434" t="inlineStr">
        <is>
          <t>영풍제약</t>
        </is>
      </c>
      <c r="E2434" t="inlineStr">
        <is>
          <t>hydrochlorothiazide,  losartan potassium</t>
        </is>
      </c>
      <c r="F2434" t="inlineStr">
        <is>
          <t>의원</t>
        </is>
      </c>
      <c r="G2434" t="inlineStr">
        <is>
          <t>Generic</t>
        </is>
      </c>
      <c r="H2434" s="493" t="n">
        <v>227010.85</v>
      </c>
      <c r="I2434" s="493" t="n">
        <v>226585.5</v>
      </c>
      <c r="J2434" s="493" t="n">
        <v>233407.42</v>
      </c>
      <c r="K2434" s="493" t="n">
        <v>229584.88</v>
      </c>
      <c r="L2434" s="493" t="n">
        <v>217844.29</v>
      </c>
      <c r="M2434" s="493" t="n">
        <v>228606.96</v>
      </c>
      <c r="N2434" s="493" t="n">
        <v>219569.67</v>
      </c>
      <c r="O2434" s="493" t="n">
        <v>224074.06</v>
      </c>
      <c r="P2434" s="493" t="n">
        <v>201354.69</v>
      </c>
      <c r="Q2434" s="493" t="n">
        <v>212149.65</v>
      </c>
      <c r="R2434" s="493" t="n">
        <v>187207.09</v>
      </c>
      <c r="S2434" s="493" t="n">
        <v>50410.18</v>
      </c>
      <c r="T2434" s="493" t="n">
        <v>4947.2</v>
      </c>
      <c r="U2434" s="493" t="n">
        <v>3358.2</v>
      </c>
      <c r="V2434" s="493" t="n">
        <v>2382</v>
      </c>
      <c r="W2434" s="493" t="n">
        <v>0</v>
      </c>
      <c r="X2434" s="493" t="n">
        <v>24189.9</v>
      </c>
      <c r="Y2434" s="493" t="n">
        <v>64216.23</v>
      </c>
      <c r="Z2434" s="493" t="n">
        <v>64556.45</v>
      </c>
      <c r="AA2434" s="493" t="n">
        <v>64141.55</v>
      </c>
      <c r="AB2434" s="493" t="n">
        <v>64866.57</v>
      </c>
      <c r="AC2434" s="493" t="n">
        <v>68965.36</v>
      </c>
      <c r="AD2434" s="493" t="n">
        <v>79590.47</v>
      </c>
      <c r="AE2434" s="493" t="n">
        <v>81062.62</v>
      </c>
      <c r="AF2434" s="493" t="n">
        <v>74659.5</v>
      </c>
      <c r="AG2434" s="493" t="n">
        <v>76343.89999999999</v>
      </c>
      <c r="AH2434" s="493" t="n">
        <v>91540.28</v>
      </c>
      <c r="AI2434" s="493" t="n">
        <v>77058.02</v>
      </c>
      <c r="AJ2434" s="493" t="n">
        <v>87652.99000000001</v>
      </c>
      <c r="AK2434" s="493" t="n">
        <v>88055.28999999999</v>
      </c>
      <c r="AL2434" s="493" t="n">
        <v>85471.8</v>
      </c>
      <c r="AM2434" s="493" t="n">
        <v>89281.14999999999</v>
      </c>
      <c r="AN2434" s="493" t="n">
        <v>93606.14999999999</v>
      </c>
      <c r="AO2434" s="493" t="n">
        <v>87637.3</v>
      </c>
      <c r="AP2434" s="493" t="n">
        <v>95130.34</v>
      </c>
      <c r="AQ2434" s="493" t="n">
        <v>87754.39</v>
      </c>
      <c r="AR2434" s="493" t="n">
        <v>105595.51</v>
      </c>
      <c r="AS2434" s="493" t="n">
        <v>82133.64</v>
      </c>
      <c r="AT2434" s="493" t="n">
        <v>79632.16</v>
      </c>
      <c r="AU2434" s="493" t="n">
        <v>82797.2</v>
      </c>
      <c r="AV2434" s="493" t="n">
        <v>88475.47</v>
      </c>
      <c r="AW2434" s="493" t="n">
        <v>87910.45</v>
      </c>
      <c r="AX2434" s="493" t="n">
        <v>86394.22</v>
      </c>
      <c r="AY2434" s="493" t="n">
        <v>89666.17999999999</v>
      </c>
      <c r="AZ2434" s="493" t="n">
        <v>81773.47</v>
      </c>
      <c r="BA2434" s="493" t="n">
        <v>92639.83</v>
      </c>
      <c r="BB2434" s="493" t="n">
        <v>89185.33</v>
      </c>
      <c r="BC2434" s="493" t="n">
        <v>94293.97</v>
      </c>
      <c r="BD2434" s="493" t="n">
        <v>92474.97</v>
      </c>
      <c r="BE2434" s="493" t="n">
        <v>93178.17</v>
      </c>
      <c r="BF2434" s="493" t="n">
        <v>87378.27</v>
      </c>
      <c r="BG2434" s="493" t="n">
        <v>95682.95</v>
      </c>
      <c r="BH2434" s="493" t="n">
        <v>97745.27</v>
      </c>
      <c r="BI2434" s="493" t="n">
        <v>86577.7</v>
      </c>
      <c r="BJ2434" s="493" t="n">
        <v>98188.89999999999</v>
      </c>
      <c r="BK2434" s="493" t="n">
        <v>86030.64</v>
      </c>
      <c r="BL2434" s="493" t="n">
        <v>96947.32000000001</v>
      </c>
      <c r="BM2434" s="493" t="n">
        <v>85323.86</v>
      </c>
      <c r="BN2434" s="493" t="n">
        <v>86741.64999999999</v>
      </c>
      <c r="BO2434" s="493" t="n">
        <v>98590.2</v>
      </c>
      <c r="BP2434" s="493" t="n">
        <v>89040.47</v>
      </c>
      <c r="BQ2434" s="493" t="n">
        <v>81079</v>
      </c>
      <c r="BR2434" s="493" t="n">
        <v>93640.07000000001</v>
      </c>
      <c r="BS2434" s="493" t="n">
        <v>98765.05</v>
      </c>
      <c r="BT2434" s="493" t="n">
        <v>89755.7</v>
      </c>
      <c r="BU2434" s="493" t="n">
        <v>96006.85000000001</v>
      </c>
      <c r="BV2434" s="493" t="n">
        <v>103513.36</v>
      </c>
      <c r="BW2434" s="493" t="n">
        <v>96127.34</v>
      </c>
    </row>
    <row r="2435">
      <c r="A2435" t="inlineStr">
        <is>
          <t>[C9D1] Angiotensin-II 길항제, 고혈압제 (C2) 혹은 이뇨제 복합제제</t>
        </is>
      </c>
      <c r="B2435" t="inlineStr">
        <is>
          <t>영풍제약</t>
        </is>
      </c>
      <c r="C2435" t="inlineStr">
        <is>
          <t>코잘탄-플러스</t>
        </is>
      </c>
      <c r="D2435" t="inlineStr">
        <is>
          <t>영풍제약</t>
        </is>
      </c>
      <c r="E2435" t="inlineStr">
        <is>
          <t>hydrochlorothiazide,  losartan potassium</t>
        </is>
      </c>
      <c r="F2435" t="inlineStr">
        <is>
          <t>보건소</t>
        </is>
      </c>
      <c r="G2435" t="inlineStr">
        <is>
          <t>Generic</t>
        </is>
      </c>
      <c r="H2435" s="493" t="n">
        <v>7392.3</v>
      </c>
      <c r="I2435" s="493" t="n">
        <v>8266.049999999999</v>
      </c>
      <c r="J2435" s="493" t="n">
        <v>8075.55</v>
      </c>
      <c r="K2435" s="493" t="n">
        <v>11120.55</v>
      </c>
      <c r="L2435" s="493" t="n">
        <v>9100.950000000001</v>
      </c>
      <c r="M2435" s="493" t="n">
        <v>10873.8</v>
      </c>
      <c r="N2435" s="493" t="n">
        <v>7015.3</v>
      </c>
      <c r="O2435" s="493" t="n">
        <v>12203.55</v>
      </c>
      <c r="P2435" s="493" t="n">
        <v>6301.2</v>
      </c>
      <c r="Q2435" s="493" t="n">
        <v>12628.65</v>
      </c>
      <c r="R2435" s="493" t="n">
        <v>10112.82</v>
      </c>
      <c r="S2435" s="493" t="n">
        <v>3642</v>
      </c>
      <c r="T2435" s="493" t="n">
        <v>0</v>
      </c>
      <c r="U2435" s="493" t="n">
        <v>0</v>
      </c>
      <c r="V2435" s="493" t="n">
        <v>0</v>
      </c>
      <c r="W2435" s="493" t="n">
        <v>0</v>
      </c>
      <c r="X2435" s="493" t="n">
        <v>0</v>
      </c>
      <c r="Y2435" s="493" t="n">
        <v>0</v>
      </c>
      <c r="Z2435" s="493" t="n">
        <v>0</v>
      </c>
      <c r="AA2435" s="493" t="n">
        <v>0</v>
      </c>
      <c r="AB2435" s="493" t="n">
        <v>0</v>
      </c>
      <c r="AC2435" s="493" t="n">
        <v>0</v>
      </c>
      <c r="AD2435" s="493" t="n">
        <v>792</v>
      </c>
      <c r="AE2435" s="493" t="n">
        <v>1980.3</v>
      </c>
      <c r="AF2435" s="493" t="n">
        <v>1070.4</v>
      </c>
      <c r="AG2435" s="493" t="n">
        <v>1636.8</v>
      </c>
      <c r="AH2435" s="493" t="n">
        <v>2052</v>
      </c>
      <c r="AI2435" s="493" t="n">
        <v>1183.2</v>
      </c>
      <c r="AJ2435" s="493" t="n">
        <v>2268</v>
      </c>
      <c r="AK2435" s="493" t="n">
        <v>2453.4</v>
      </c>
      <c r="AL2435" s="493" t="n">
        <v>1593.9</v>
      </c>
      <c r="AM2435" s="493" t="n">
        <v>1965.6</v>
      </c>
      <c r="AN2435" s="493" t="n">
        <v>1530</v>
      </c>
      <c r="AO2435" s="493" t="n">
        <v>1646.4</v>
      </c>
      <c r="AP2435" s="493" t="n">
        <v>1504.2</v>
      </c>
      <c r="AQ2435" s="493" t="n">
        <v>1814.4</v>
      </c>
      <c r="AR2435" s="493" t="n">
        <v>1629.6</v>
      </c>
      <c r="AS2435" s="493" t="n">
        <v>912</v>
      </c>
      <c r="AT2435" s="493" t="n">
        <v>2437.5</v>
      </c>
      <c r="AU2435" s="493" t="n">
        <v>1843.2</v>
      </c>
      <c r="AV2435" s="493" t="n">
        <v>2723.4</v>
      </c>
      <c r="AW2435" s="493" t="n">
        <v>1513.2</v>
      </c>
      <c r="AX2435" s="493" t="n">
        <v>2187.3</v>
      </c>
      <c r="AY2435" s="493" t="n">
        <v>1294.8</v>
      </c>
      <c r="AZ2435" s="493" t="n">
        <v>2790</v>
      </c>
      <c r="BA2435" s="493" t="n">
        <v>1060.8</v>
      </c>
      <c r="BB2435" s="493" t="n">
        <v>625.5</v>
      </c>
      <c r="BC2435" s="493" t="n">
        <v>2170.8</v>
      </c>
      <c r="BD2435" s="493" t="n">
        <v>1862.4</v>
      </c>
      <c r="BE2435" s="493" t="n">
        <v>1629.9</v>
      </c>
      <c r="BF2435" s="493" t="n">
        <v>1395.9</v>
      </c>
      <c r="BG2435" s="493" t="n">
        <v>1115.4</v>
      </c>
      <c r="BH2435" s="493" t="n">
        <v>1327.5</v>
      </c>
      <c r="BI2435" s="493" t="n">
        <v>1432.2</v>
      </c>
      <c r="BJ2435" s="493" t="n">
        <v>960.3</v>
      </c>
      <c r="BK2435" s="493" t="n">
        <v>891</v>
      </c>
      <c r="BL2435" s="493" t="n">
        <v>2339.1</v>
      </c>
      <c r="BM2435" s="493" t="n">
        <v>0</v>
      </c>
      <c r="BN2435" s="493" t="n">
        <v>272.7</v>
      </c>
      <c r="BO2435" s="493" t="n">
        <v>1291.5</v>
      </c>
      <c r="BP2435" s="493" t="n">
        <v>547.91</v>
      </c>
      <c r="BQ2435" s="493" t="n">
        <v>240.3</v>
      </c>
      <c r="BR2435" s="493" t="n">
        <v>267.3</v>
      </c>
      <c r="BS2435" s="493" t="n">
        <v>192.6</v>
      </c>
      <c r="BT2435" s="493" t="n">
        <v>0</v>
      </c>
      <c r="BU2435" s="493" t="n">
        <v>228.6</v>
      </c>
      <c r="BV2435" s="493" t="n">
        <v>303.3</v>
      </c>
      <c r="BW2435" s="493" t="n">
        <v>360</v>
      </c>
    </row>
    <row r="2436">
      <c r="A2436" t="inlineStr">
        <is>
          <t>[C9D1] Angiotensin-II 길항제, 고혈압제 (C2) 혹은 이뇨제 복합제제</t>
        </is>
      </c>
      <c r="B2436" t="inlineStr">
        <is>
          <t>오가논</t>
        </is>
      </c>
      <c r="C2436" t="inlineStr">
        <is>
          <t>오가논 코자 플러스</t>
        </is>
      </c>
      <c r="D2436" t="inlineStr">
        <is>
          <t>오가논</t>
        </is>
      </c>
      <c r="E2436" t="inlineStr">
        <is>
          <t>hydrochlorothiazide,  losartan potassium</t>
        </is>
      </c>
      <c r="F2436" t="inlineStr">
        <is>
          <t>상급종합병원</t>
        </is>
      </c>
      <c r="G2436" t="inlineStr">
        <is>
          <t>Original</t>
        </is>
      </c>
      <c r="H2436" s="493" t="n">
        <v>293745.84</v>
      </c>
      <c r="I2436" s="493" t="n">
        <v>357185.51</v>
      </c>
      <c r="J2436" s="493" t="n">
        <v>383444.1</v>
      </c>
      <c r="K2436" s="493" t="n">
        <v>376332.78</v>
      </c>
      <c r="L2436" s="493" t="n">
        <v>369458.62</v>
      </c>
      <c r="M2436" s="493" t="n">
        <v>424378.75</v>
      </c>
      <c r="N2436" s="493" t="n">
        <v>299792.07</v>
      </c>
      <c r="O2436" s="493" t="n">
        <v>320123.88</v>
      </c>
      <c r="P2436" s="493" t="n">
        <v>334686.15</v>
      </c>
      <c r="Q2436" s="493" t="n">
        <v>314036.13</v>
      </c>
      <c r="R2436" s="493" t="n">
        <v>313266.79</v>
      </c>
      <c r="S2436" s="493" t="n">
        <v>423254.32</v>
      </c>
      <c r="T2436" s="493" t="n">
        <v>310934.17</v>
      </c>
      <c r="U2436" s="493" t="n">
        <v>297673.59</v>
      </c>
      <c r="V2436" s="493" t="n">
        <v>383466.53</v>
      </c>
      <c r="W2436" s="493" t="n">
        <v>336477.29</v>
      </c>
      <c r="X2436" s="493" t="n">
        <v>373018.52</v>
      </c>
      <c r="Y2436" s="493" t="n">
        <v>320708.59</v>
      </c>
      <c r="Z2436" s="493" t="n">
        <v>304009.94</v>
      </c>
      <c r="AA2436" s="493" t="n">
        <v>366789.29</v>
      </c>
      <c r="AB2436" s="493" t="n">
        <v>373379.01</v>
      </c>
      <c r="AC2436" s="493" t="n">
        <v>319571.17</v>
      </c>
      <c r="AD2436" s="493" t="n">
        <v>362258.02</v>
      </c>
      <c r="AE2436" s="493" t="n">
        <v>364984.93</v>
      </c>
      <c r="AF2436" s="493" t="n">
        <v>359552.39</v>
      </c>
      <c r="AG2436" s="493" t="n">
        <v>267125.31</v>
      </c>
      <c r="AH2436" s="493" t="n">
        <v>373751.24</v>
      </c>
      <c r="AI2436" s="493" t="n">
        <v>343401.5</v>
      </c>
      <c r="AJ2436" s="493" t="n">
        <v>346043.96</v>
      </c>
      <c r="AK2436" s="493" t="n">
        <v>305862.64</v>
      </c>
      <c r="AL2436" s="493" t="n">
        <v>362690.73</v>
      </c>
      <c r="AM2436" s="493" t="n">
        <v>314416.17</v>
      </c>
      <c r="AN2436" s="493" t="n">
        <v>299035.55</v>
      </c>
      <c r="AO2436" s="493" t="n">
        <v>358979.04</v>
      </c>
      <c r="AP2436" s="493" t="n">
        <v>321867.69</v>
      </c>
      <c r="AQ2436" s="493" t="n">
        <v>320037.61</v>
      </c>
      <c r="AR2436" s="493" t="n">
        <v>335092.7</v>
      </c>
      <c r="AS2436" s="493" t="n">
        <v>316515.13</v>
      </c>
      <c r="AT2436" s="493" t="n">
        <v>350056.16</v>
      </c>
      <c r="AU2436" s="493" t="n">
        <v>359713.21</v>
      </c>
      <c r="AV2436" s="493" t="n">
        <v>342908.88</v>
      </c>
      <c r="AW2436" s="493" t="n">
        <v>336194.29</v>
      </c>
      <c r="AX2436" s="493" t="n">
        <v>364872.36</v>
      </c>
      <c r="AY2436" s="493" t="n">
        <v>376557.9</v>
      </c>
      <c r="AZ2436" s="493" t="n">
        <v>328059.64</v>
      </c>
      <c r="BA2436" s="493" t="n">
        <v>320262.41</v>
      </c>
      <c r="BB2436" s="493" t="n">
        <v>343088.73</v>
      </c>
      <c r="BC2436" s="493" t="n">
        <v>403187.47</v>
      </c>
      <c r="BD2436" s="493" t="n">
        <v>278936.6</v>
      </c>
      <c r="BE2436" s="493" t="n">
        <v>355341.31</v>
      </c>
      <c r="BF2436" s="493" t="n">
        <v>296556.86</v>
      </c>
      <c r="BG2436" s="493" t="n">
        <v>368309.71</v>
      </c>
      <c r="BH2436" s="493" t="n">
        <v>334820.71</v>
      </c>
      <c r="BI2436" s="493" t="n">
        <v>357773.62</v>
      </c>
      <c r="BJ2436" s="493" t="n">
        <v>330654.77</v>
      </c>
      <c r="BK2436" s="493" t="n">
        <v>320648.19</v>
      </c>
      <c r="BL2436" s="493" t="n">
        <v>334147.44</v>
      </c>
      <c r="BM2436" s="493" t="n">
        <v>352052.37</v>
      </c>
      <c r="BN2436" s="493" t="n">
        <v>283510.61</v>
      </c>
      <c r="BO2436" s="493" t="n">
        <v>294112.29</v>
      </c>
      <c r="BP2436" s="493" t="n">
        <v>330139.69</v>
      </c>
      <c r="BQ2436" s="493" t="n">
        <v>265655.88</v>
      </c>
      <c r="BR2436" s="493" t="n">
        <v>343257.52</v>
      </c>
      <c r="BS2436" s="493" t="n">
        <v>290829.63</v>
      </c>
      <c r="BT2436" s="493" t="n">
        <v>351641.56</v>
      </c>
      <c r="BU2436" s="493" t="n">
        <v>295943.77</v>
      </c>
      <c r="BV2436" s="493" t="n">
        <v>322123.44</v>
      </c>
      <c r="BW2436" s="493" t="n">
        <v>262703.94</v>
      </c>
    </row>
    <row r="2437">
      <c r="A2437" t="inlineStr">
        <is>
          <t>[C9D1] Angiotensin-II 길항제, 고혈압제 (C2) 혹은 이뇨제 복합제제</t>
        </is>
      </c>
      <c r="B2437" t="inlineStr">
        <is>
          <t>오가논</t>
        </is>
      </c>
      <c r="C2437" t="inlineStr">
        <is>
          <t>오가논 코자 플러스</t>
        </is>
      </c>
      <c r="D2437" t="inlineStr">
        <is>
          <t>오가논</t>
        </is>
      </c>
      <c r="E2437" t="inlineStr">
        <is>
          <t>hydrochlorothiazide,  losartan potassium</t>
        </is>
      </c>
      <c r="F2437" t="inlineStr">
        <is>
          <t>종합병원</t>
        </is>
      </c>
      <c r="G2437" t="inlineStr">
        <is>
          <t>Original</t>
        </is>
      </c>
      <c r="H2437" s="493" t="n">
        <v>228049.04</v>
      </c>
      <c r="I2437" s="493" t="n">
        <v>208754.15</v>
      </c>
      <c r="J2437" s="493" t="n">
        <v>296283.64</v>
      </c>
      <c r="K2437" s="493" t="n">
        <v>239876.25</v>
      </c>
      <c r="L2437" s="493" t="n">
        <v>224285.02</v>
      </c>
      <c r="M2437" s="493" t="n">
        <v>263409.13</v>
      </c>
      <c r="N2437" s="493" t="n">
        <v>223335.27</v>
      </c>
      <c r="O2437" s="493" t="n">
        <v>218134.78</v>
      </c>
      <c r="P2437" s="493" t="n">
        <v>259621.64</v>
      </c>
      <c r="Q2437" s="493" t="n">
        <v>265985.18</v>
      </c>
      <c r="R2437" s="493" t="n">
        <v>244179.64</v>
      </c>
      <c r="S2437" s="493" t="n">
        <v>294160.71</v>
      </c>
      <c r="T2437" s="493" t="n">
        <v>247547.2</v>
      </c>
      <c r="U2437" s="493" t="n">
        <v>219873.33</v>
      </c>
      <c r="V2437" s="493" t="n">
        <v>286860.43</v>
      </c>
      <c r="W2437" s="493" t="n">
        <v>270264.03</v>
      </c>
      <c r="X2437" s="493" t="n">
        <v>277405.82</v>
      </c>
      <c r="Y2437" s="493" t="n">
        <v>253431.86</v>
      </c>
      <c r="Z2437" s="493" t="n">
        <v>274455.91</v>
      </c>
      <c r="AA2437" s="493" t="n">
        <v>254182.48</v>
      </c>
      <c r="AB2437" s="493" t="n">
        <v>255048.99</v>
      </c>
      <c r="AC2437" s="493" t="n">
        <v>259429.77</v>
      </c>
      <c r="AD2437" s="493" t="n">
        <v>275440.8</v>
      </c>
      <c r="AE2437" s="493" t="n">
        <v>279034.49</v>
      </c>
      <c r="AF2437" s="493" t="n">
        <v>221328.04</v>
      </c>
      <c r="AG2437" s="493" t="n">
        <v>230498.01</v>
      </c>
      <c r="AH2437" s="493" t="n">
        <v>290142.67</v>
      </c>
      <c r="AI2437" s="493" t="n">
        <v>253931.69</v>
      </c>
      <c r="AJ2437" s="493" t="n">
        <v>228913.76</v>
      </c>
      <c r="AK2437" s="493" t="n">
        <v>306131.43</v>
      </c>
      <c r="AL2437" s="493" t="n">
        <v>209284.91</v>
      </c>
      <c r="AM2437" s="493" t="n">
        <v>256043.57</v>
      </c>
      <c r="AN2437" s="493" t="n">
        <v>237641.47</v>
      </c>
      <c r="AO2437" s="493" t="n">
        <v>234969.67</v>
      </c>
      <c r="AP2437" s="493" t="n">
        <v>218491.21</v>
      </c>
      <c r="AQ2437" s="493" t="n">
        <v>253616.2</v>
      </c>
      <c r="AR2437" s="493" t="n">
        <v>235034.9</v>
      </c>
      <c r="AS2437" s="493" t="n">
        <v>175700.31</v>
      </c>
      <c r="AT2437" s="493" t="n">
        <v>204446.71</v>
      </c>
      <c r="AU2437" s="493" t="n">
        <v>201577.87</v>
      </c>
      <c r="AV2437" s="493" t="n">
        <v>175771.39</v>
      </c>
      <c r="AW2437" s="493" t="n">
        <v>186449.87</v>
      </c>
      <c r="AX2437" s="493" t="n">
        <v>206947.27</v>
      </c>
      <c r="AY2437" s="493" t="n">
        <v>159719.26</v>
      </c>
      <c r="AZ2437" s="493" t="n">
        <v>184200.12</v>
      </c>
      <c r="BA2437" s="493" t="n">
        <v>203769.18</v>
      </c>
      <c r="BB2437" s="493" t="n">
        <v>170932.24</v>
      </c>
      <c r="BC2437" s="493" t="n">
        <v>193902.82</v>
      </c>
      <c r="BD2437" s="493" t="n">
        <v>165748.23</v>
      </c>
      <c r="BE2437" s="493" t="n">
        <v>162633.22</v>
      </c>
      <c r="BF2437" s="493" t="n">
        <v>183140.54</v>
      </c>
      <c r="BG2437" s="493" t="n">
        <v>192857.04</v>
      </c>
      <c r="BH2437" s="493" t="n">
        <v>162234.8</v>
      </c>
      <c r="BI2437" s="493" t="n">
        <v>178194.62</v>
      </c>
      <c r="BJ2437" s="493" t="n">
        <v>163082.91</v>
      </c>
      <c r="BK2437" s="493" t="n">
        <v>169796.61</v>
      </c>
      <c r="BL2437" s="493" t="n">
        <v>218834.36</v>
      </c>
      <c r="BM2437" s="493" t="n">
        <v>141039.11</v>
      </c>
      <c r="BN2437" s="493" t="n">
        <v>161703.22</v>
      </c>
      <c r="BO2437" s="493" t="n">
        <v>174439.46</v>
      </c>
      <c r="BP2437" s="493" t="n">
        <v>178699.19</v>
      </c>
      <c r="BQ2437" s="493" t="n">
        <v>152985.53</v>
      </c>
      <c r="BR2437" s="493" t="n">
        <v>182515.84</v>
      </c>
      <c r="BS2437" s="493" t="n">
        <v>186724.6</v>
      </c>
      <c r="BT2437" s="493" t="n">
        <v>147115.47</v>
      </c>
      <c r="BU2437" s="493" t="n">
        <v>150576.84</v>
      </c>
      <c r="BV2437" s="493" t="n">
        <v>191654.88</v>
      </c>
      <c r="BW2437" s="493" t="n">
        <v>166724.91</v>
      </c>
    </row>
    <row r="2438">
      <c r="A2438" t="inlineStr">
        <is>
          <t>[C9D1] Angiotensin-II 길항제, 고혈압제 (C2) 혹은 이뇨제 복합제제</t>
        </is>
      </c>
      <c r="B2438" t="inlineStr">
        <is>
          <t>오가논</t>
        </is>
      </c>
      <c r="C2438" t="inlineStr">
        <is>
          <t>오가논 코자 플러스</t>
        </is>
      </c>
      <c r="D2438" t="inlineStr">
        <is>
          <t>오가논</t>
        </is>
      </c>
      <c r="E2438" t="inlineStr">
        <is>
          <t>hydrochlorothiazide,  losartan potassium</t>
        </is>
      </c>
      <c r="F2438" t="inlineStr">
        <is>
          <t>병원</t>
        </is>
      </c>
      <c r="G2438" t="inlineStr">
        <is>
          <t>Original</t>
        </is>
      </c>
      <c r="H2438" s="493" t="n">
        <v>96989.22</v>
      </c>
      <c r="I2438" s="493" t="n">
        <v>113431.49</v>
      </c>
      <c r="J2438" s="493" t="n">
        <v>120652.68</v>
      </c>
      <c r="K2438" s="493" t="n">
        <v>101600.55</v>
      </c>
      <c r="L2438" s="493" t="n">
        <v>97186.92999999999</v>
      </c>
      <c r="M2438" s="493" t="n">
        <v>112133.13</v>
      </c>
      <c r="N2438" s="493" t="n">
        <v>115164.63</v>
      </c>
      <c r="O2438" s="493" t="n">
        <v>103163.36</v>
      </c>
      <c r="P2438" s="493" t="n">
        <v>96055.5</v>
      </c>
      <c r="Q2438" s="493" t="n">
        <v>103723.35</v>
      </c>
      <c r="R2438" s="493" t="n">
        <v>98984.83</v>
      </c>
      <c r="S2438" s="493" t="n">
        <v>179262.48</v>
      </c>
      <c r="T2438" s="493" t="n">
        <v>169798.59</v>
      </c>
      <c r="U2438" s="493" t="n">
        <v>153626.11</v>
      </c>
      <c r="V2438" s="493" t="n">
        <v>150436.45</v>
      </c>
      <c r="W2438" s="493" t="n">
        <v>184600.06</v>
      </c>
      <c r="X2438" s="493" t="n">
        <v>140107.83</v>
      </c>
      <c r="Y2438" s="493" t="n">
        <v>152389.44</v>
      </c>
      <c r="Z2438" s="493" t="n">
        <v>151592.01</v>
      </c>
      <c r="AA2438" s="493" t="n">
        <v>149608.01</v>
      </c>
      <c r="AB2438" s="493" t="n">
        <v>137880.41</v>
      </c>
      <c r="AC2438" s="493" t="n">
        <v>144931.62</v>
      </c>
      <c r="AD2438" s="493" t="n">
        <v>136337.24</v>
      </c>
      <c r="AE2438" s="493" t="n">
        <v>151463.48</v>
      </c>
      <c r="AF2438" s="493" t="n">
        <v>143107.91</v>
      </c>
      <c r="AG2438" s="493" t="n">
        <v>125479.54</v>
      </c>
      <c r="AH2438" s="493" t="n">
        <v>130629.36</v>
      </c>
      <c r="AI2438" s="493" t="n">
        <v>124858.56</v>
      </c>
      <c r="AJ2438" s="493" t="n">
        <v>128268.18</v>
      </c>
      <c r="AK2438" s="493" t="n">
        <v>128485.24</v>
      </c>
      <c r="AL2438" s="493" t="n">
        <v>132611.74</v>
      </c>
      <c r="AM2438" s="493" t="n">
        <v>127295.37</v>
      </c>
      <c r="AN2438" s="493" t="n">
        <v>117617.99</v>
      </c>
      <c r="AO2438" s="493" t="n">
        <v>126150.25</v>
      </c>
      <c r="AP2438" s="493" t="n">
        <v>127170.87</v>
      </c>
      <c r="AQ2438" s="493" t="n">
        <v>123037.53</v>
      </c>
      <c r="AR2438" s="493" t="n">
        <v>127912.04</v>
      </c>
      <c r="AS2438" s="493" t="n">
        <v>117379.57</v>
      </c>
      <c r="AT2438" s="493" t="n">
        <v>108413.18</v>
      </c>
      <c r="AU2438" s="493" t="n">
        <v>109325.69</v>
      </c>
      <c r="AV2438" s="493" t="n">
        <v>100127.77</v>
      </c>
      <c r="AW2438" s="493" t="n">
        <v>88321.28999999999</v>
      </c>
      <c r="AX2438" s="493" t="n">
        <v>107447.47</v>
      </c>
      <c r="AY2438" s="493" t="n">
        <v>98274.25</v>
      </c>
      <c r="AZ2438" s="493" t="n">
        <v>93999.55</v>
      </c>
      <c r="BA2438" s="493" t="n">
        <v>101483.61</v>
      </c>
      <c r="BB2438" s="493" t="n">
        <v>97694.13</v>
      </c>
      <c r="BC2438" s="493" t="n">
        <v>93282.92</v>
      </c>
      <c r="BD2438" s="493" t="n">
        <v>87708.91</v>
      </c>
      <c r="BE2438" s="493" t="n">
        <v>84409.87</v>
      </c>
      <c r="BF2438" s="493" t="n">
        <v>87231.44</v>
      </c>
      <c r="BG2438" s="493" t="n">
        <v>79756.73</v>
      </c>
      <c r="BH2438" s="493" t="n">
        <v>83997.39</v>
      </c>
      <c r="BI2438" s="493" t="n">
        <v>85712.63</v>
      </c>
      <c r="BJ2438" s="493" t="n">
        <v>96682.35000000001</v>
      </c>
      <c r="BK2438" s="493" t="n">
        <v>68856.72</v>
      </c>
      <c r="BL2438" s="493" t="n">
        <v>104028.73</v>
      </c>
      <c r="BM2438" s="493" t="n">
        <v>78435.00999999999</v>
      </c>
      <c r="BN2438" s="493" t="n">
        <v>88113.07000000001</v>
      </c>
      <c r="BO2438" s="493" t="n">
        <v>81273.62</v>
      </c>
      <c r="BP2438" s="493" t="n">
        <v>91822.86</v>
      </c>
      <c r="BQ2438" s="493" t="n">
        <v>63374.44</v>
      </c>
      <c r="BR2438" s="493" t="n">
        <v>94196.22</v>
      </c>
      <c r="BS2438" s="493" t="n">
        <v>75069.7</v>
      </c>
      <c r="BT2438" s="493" t="n">
        <v>76130.56</v>
      </c>
      <c r="BU2438" s="493" t="n">
        <v>80444.55</v>
      </c>
      <c r="BV2438" s="493" t="n">
        <v>98755.53</v>
      </c>
      <c r="BW2438" s="493" t="n">
        <v>76591.21000000001</v>
      </c>
    </row>
    <row r="2439">
      <c r="A2439" t="inlineStr">
        <is>
          <t>[C9D1] Angiotensin-II 길항제, 고혈압제 (C2) 혹은 이뇨제 복합제제</t>
        </is>
      </c>
      <c r="B2439" t="inlineStr">
        <is>
          <t>오가논</t>
        </is>
      </c>
      <c r="C2439" t="inlineStr">
        <is>
          <t>오가논 코자 플러스</t>
        </is>
      </c>
      <c r="D2439" t="inlineStr">
        <is>
          <t>오가논</t>
        </is>
      </c>
      <c r="E2439" t="inlineStr">
        <is>
          <t>hydrochlorothiazide,  losartan potassium</t>
        </is>
      </c>
      <c r="F2439" t="inlineStr">
        <is>
          <t>의원</t>
        </is>
      </c>
      <c r="G2439" t="inlineStr">
        <is>
          <t>Original</t>
        </is>
      </c>
      <c r="H2439" s="493" t="n">
        <v>1589057.63</v>
      </c>
      <c r="I2439" s="493" t="n">
        <v>1515054.15</v>
      </c>
      <c r="J2439" s="493" t="n">
        <v>1751511.72</v>
      </c>
      <c r="K2439" s="493" t="n">
        <v>1631466.67</v>
      </c>
      <c r="L2439" s="493" t="n">
        <v>1607311.22</v>
      </c>
      <c r="M2439" s="493" t="n">
        <v>1602293.49</v>
      </c>
      <c r="N2439" s="493" t="n">
        <v>1695820.48</v>
      </c>
      <c r="O2439" s="493" t="n">
        <v>1577967.27</v>
      </c>
      <c r="P2439" s="493" t="n">
        <v>1537666.33</v>
      </c>
      <c r="Q2439" s="493" t="n">
        <v>1569849.66</v>
      </c>
      <c r="R2439" s="493" t="n">
        <v>1660444.18</v>
      </c>
      <c r="S2439" s="493" t="n">
        <v>2475758.62</v>
      </c>
      <c r="T2439" s="493" t="n">
        <v>2183299.97</v>
      </c>
      <c r="U2439" s="493" t="n">
        <v>2060754.71</v>
      </c>
      <c r="V2439" s="493" t="n">
        <v>2232787.51</v>
      </c>
      <c r="W2439" s="493" t="n">
        <v>2179600.77</v>
      </c>
      <c r="X2439" s="493" t="n">
        <v>2193156.96</v>
      </c>
      <c r="Y2439" s="493" t="n">
        <v>2108284.9</v>
      </c>
      <c r="Z2439" s="493" t="n">
        <v>2087124.07</v>
      </c>
      <c r="AA2439" s="493" t="n">
        <v>2125073.44</v>
      </c>
      <c r="AB2439" s="493" t="n">
        <v>2007469.95</v>
      </c>
      <c r="AC2439" s="493" t="n">
        <v>2094501.65</v>
      </c>
      <c r="AD2439" s="493" t="n">
        <v>1973232.87</v>
      </c>
      <c r="AE2439" s="493" t="n">
        <v>2140238.9</v>
      </c>
      <c r="AF2439" s="493" t="n">
        <v>1970867.34</v>
      </c>
      <c r="AG2439" s="493" t="n">
        <v>1893286.04</v>
      </c>
      <c r="AH2439" s="493" t="n">
        <v>2044571.98</v>
      </c>
      <c r="AI2439" s="493" t="n">
        <v>1888177.03</v>
      </c>
      <c r="AJ2439" s="493" t="n">
        <v>2016083.16</v>
      </c>
      <c r="AK2439" s="493" t="n">
        <v>1996823.56</v>
      </c>
      <c r="AL2439" s="493" t="n">
        <v>1927120.32</v>
      </c>
      <c r="AM2439" s="493" t="n">
        <v>1906872.88</v>
      </c>
      <c r="AN2439" s="493" t="n">
        <v>1870855.1</v>
      </c>
      <c r="AO2439" s="493" t="n">
        <v>1896257.33</v>
      </c>
      <c r="AP2439" s="493" t="n">
        <v>1844894.81</v>
      </c>
      <c r="AQ2439" s="493" t="n">
        <v>1932373.55</v>
      </c>
      <c r="AR2439" s="493" t="n">
        <v>1871032.33</v>
      </c>
      <c r="AS2439" s="493" t="n">
        <v>1784178.8</v>
      </c>
      <c r="AT2439" s="493" t="n">
        <v>1757050.33</v>
      </c>
      <c r="AU2439" s="493" t="n">
        <v>1804561.45</v>
      </c>
      <c r="AV2439" s="493" t="n">
        <v>1752457.68</v>
      </c>
      <c r="AW2439" s="493" t="n">
        <v>1669880.14</v>
      </c>
      <c r="AX2439" s="493" t="n">
        <v>1767896.29</v>
      </c>
      <c r="AY2439" s="493" t="n">
        <v>1710868.2</v>
      </c>
      <c r="AZ2439" s="493" t="n">
        <v>1610635.66</v>
      </c>
      <c r="BA2439" s="493" t="n">
        <v>1670886.11</v>
      </c>
      <c r="BB2439" s="493" t="n">
        <v>1572950.32</v>
      </c>
      <c r="BC2439" s="493" t="n">
        <v>1712544.88</v>
      </c>
      <c r="BD2439" s="493" t="n">
        <v>1542366.29</v>
      </c>
      <c r="BE2439" s="493" t="n">
        <v>1507084.94</v>
      </c>
      <c r="BF2439" s="493" t="n">
        <v>1517118.97</v>
      </c>
      <c r="BG2439" s="493" t="n">
        <v>1546863.57</v>
      </c>
      <c r="BH2439" s="493" t="n">
        <v>1539082.31</v>
      </c>
      <c r="BI2439" s="493" t="n">
        <v>1499813.9</v>
      </c>
      <c r="BJ2439" s="493" t="n">
        <v>1571197.19</v>
      </c>
      <c r="BK2439" s="493" t="n">
        <v>1461504.74</v>
      </c>
      <c r="BL2439" s="493" t="n">
        <v>1699255.59</v>
      </c>
      <c r="BM2439" s="493" t="n">
        <v>1394306.77</v>
      </c>
      <c r="BN2439" s="493" t="n">
        <v>1353645.22</v>
      </c>
      <c r="BO2439" s="493" t="n">
        <v>1625383.17</v>
      </c>
      <c r="BP2439" s="493" t="n">
        <v>1451996.48</v>
      </c>
      <c r="BQ2439" s="493" t="n">
        <v>1341862.11</v>
      </c>
      <c r="BR2439" s="493" t="n">
        <v>1492100.04</v>
      </c>
      <c r="BS2439" s="493" t="n">
        <v>1440815.15</v>
      </c>
      <c r="BT2439" s="493" t="n">
        <v>1417237.84</v>
      </c>
      <c r="BU2439" s="493" t="n">
        <v>1471192.97</v>
      </c>
      <c r="BV2439" s="493" t="n">
        <v>1508444.31</v>
      </c>
      <c r="BW2439" s="493" t="n">
        <v>1439882.6</v>
      </c>
    </row>
    <row r="2440">
      <c r="A2440" t="inlineStr">
        <is>
          <t>[C9D1] Angiotensin-II 길항제, 고혈압제 (C2) 혹은 이뇨제 복합제제</t>
        </is>
      </c>
      <c r="B2440" t="inlineStr">
        <is>
          <t>오가논</t>
        </is>
      </c>
      <c r="C2440" t="inlineStr">
        <is>
          <t>오가논 코자 플러스</t>
        </is>
      </c>
      <c r="D2440" t="inlineStr">
        <is>
          <t>오가논</t>
        </is>
      </c>
      <c r="E2440" t="inlineStr">
        <is>
          <t>hydrochlorothiazide,  losartan potassium</t>
        </is>
      </c>
      <c r="F2440" t="inlineStr">
        <is>
          <t>보건소</t>
        </is>
      </c>
      <c r="G2440" t="inlineStr">
        <is>
          <t>Original</t>
        </is>
      </c>
      <c r="H2440" s="493" t="n">
        <v>44435.95</v>
      </c>
      <c r="I2440" s="493" t="n">
        <v>46166.33</v>
      </c>
      <c r="J2440" s="493" t="n">
        <v>62584.38</v>
      </c>
      <c r="K2440" s="493" t="n">
        <v>57352.28</v>
      </c>
      <c r="L2440" s="493" t="n">
        <v>58262.46</v>
      </c>
      <c r="M2440" s="493" t="n">
        <v>40844.8</v>
      </c>
      <c r="N2440" s="493" t="n">
        <v>49133.45</v>
      </c>
      <c r="O2440" s="493" t="n">
        <v>63696.8</v>
      </c>
      <c r="P2440" s="493" t="n">
        <v>34053.97</v>
      </c>
      <c r="Q2440" s="493" t="n">
        <v>51576.05</v>
      </c>
      <c r="R2440" s="493" t="n">
        <v>54982</v>
      </c>
      <c r="S2440" s="493" t="n">
        <v>89846.14999999999</v>
      </c>
      <c r="T2440" s="493" t="n">
        <v>97664.42999999999</v>
      </c>
      <c r="U2440" s="493" t="n">
        <v>59815.97</v>
      </c>
      <c r="V2440" s="493" t="n">
        <v>82174.56</v>
      </c>
      <c r="W2440" s="493" t="n">
        <v>66192.03999999999</v>
      </c>
      <c r="X2440" s="493" t="n">
        <v>70912.96000000001</v>
      </c>
      <c r="Y2440" s="493" t="n">
        <v>62585.16</v>
      </c>
      <c r="Z2440" s="493" t="n">
        <v>80498.31</v>
      </c>
      <c r="AA2440" s="493" t="n">
        <v>75355.8</v>
      </c>
      <c r="AB2440" s="493" t="n">
        <v>70686.61</v>
      </c>
      <c r="AC2440" s="493" t="n">
        <v>105213.33</v>
      </c>
      <c r="AD2440" s="493" t="n">
        <v>68977.95</v>
      </c>
      <c r="AE2440" s="493" t="n">
        <v>72571.89</v>
      </c>
      <c r="AF2440" s="493" t="n">
        <v>69201.89</v>
      </c>
      <c r="AG2440" s="493" t="n">
        <v>87687.53999999999</v>
      </c>
      <c r="AH2440" s="493" t="n">
        <v>73628.75</v>
      </c>
      <c r="AI2440" s="493" t="n">
        <v>68958.23</v>
      </c>
      <c r="AJ2440" s="493" t="n">
        <v>102751.05</v>
      </c>
      <c r="AK2440" s="493" t="n">
        <v>66175.2</v>
      </c>
      <c r="AL2440" s="493" t="n">
        <v>85926.25</v>
      </c>
      <c r="AM2440" s="493" t="n">
        <v>77485.42999999999</v>
      </c>
      <c r="AN2440" s="493" t="n">
        <v>78050.03</v>
      </c>
      <c r="AO2440" s="493" t="n">
        <v>77143</v>
      </c>
      <c r="AP2440" s="493" t="n">
        <v>99337.28999999999</v>
      </c>
      <c r="AQ2440" s="493" t="n">
        <v>52454.4</v>
      </c>
      <c r="AR2440" s="493" t="n">
        <v>76773.22</v>
      </c>
      <c r="AS2440" s="493" t="n">
        <v>61941.03</v>
      </c>
      <c r="AT2440" s="493" t="n">
        <v>71378.14999999999</v>
      </c>
      <c r="AU2440" s="493" t="n">
        <v>60153.13</v>
      </c>
      <c r="AV2440" s="493" t="n">
        <v>60978.85</v>
      </c>
      <c r="AW2440" s="493" t="n">
        <v>64914.54</v>
      </c>
      <c r="AX2440" s="493" t="n">
        <v>72350.08</v>
      </c>
      <c r="AY2440" s="493" t="n">
        <v>46254.12</v>
      </c>
      <c r="AZ2440" s="493" t="n">
        <v>70501.33</v>
      </c>
      <c r="BA2440" s="493" t="n">
        <v>113758.61</v>
      </c>
      <c r="BB2440" s="493" t="n">
        <v>80837.03999999999</v>
      </c>
      <c r="BC2440" s="493" t="n">
        <v>48903.74</v>
      </c>
      <c r="BD2440" s="493" t="n">
        <v>59276.8</v>
      </c>
      <c r="BE2440" s="493" t="n">
        <v>83646.67999999999</v>
      </c>
      <c r="BF2440" s="493" t="n">
        <v>61528.65</v>
      </c>
      <c r="BG2440" s="493" t="n">
        <v>60948.3</v>
      </c>
      <c r="BH2440" s="493" t="n">
        <v>56901.42</v>
      </c>
      <c r="BI2440" s="493" t="n">
        <v>50549.01</v>
      </c>
      <c r="BJ2440" s="493" t="n">
        <v>59081.73</v>
      </c>
      <c r="BK2440" s="493" t="n">
        <v>60251.39</v>
      </c>
      <c r="BL2440" s="493" t="n">
        <v>61643.15</v>
      </c>
      <c r="BM2440" s="493" t="n">
        <v>58198.15</v>
      </c>
      <c r="BN2440" s="493" t="n">
        <v>48871.03</v>
      </c>
      <c r="BO2440" s="493" t="n">
        <v>59150.89</v>
      </c>
      <c r="BP2440" s="493" t="n">
        <v>57999.58</v>
      </c>
      <c r="BQ2440" s="493" t="n">
        <v>59173.13</v>
      </c>
      <c r="BR2440" s="493" t="n">
        <v>54350.12</v>
      </c>
      <c r="BS2440" s="493" t="n">
        <v>55115.7</v>
      </c>
      <c r="BT2440" s="493" t="n">
        <v>47570.3</v>
      </c>
      <c r="BU2440" s="493" t="n">
        <v>53468.41</v>
      </c>
      <c r="BV2440" s="493" t="n">
        <v>32265.9</v>
      </c>
      <c r="BW2440" s="493" t="n">
        <v>46304.34</v>
      </c>
    </row>
    <row r="2441">
      <c r="A2441" t="inlineStr">
        <is>
          <t>[C9D1] Angiotensin-II 길항제, 고혈압제 (C2) 혹은 이뇨제 복합제제</t>
        </is>
      </c>
      <c r="B2441" t="inlineStr">
        <is>
          <t>오가논</t>
        </is>
      </c>
      <c r="C2441" t="inlineStr">
        <is>
          <t>오가논 코자 플러스</t>
        </is>
      </c>
      <c r="D2441" t="inlineStr">
        <is>
          <t>오가논</t>
        </is>
      </c>
      <c r="E2441" t="inlineStr">
        <is>
          <t>hydrochlorothiazide,  losartan potassium</t>
        </is>
      </c>
      <c r="F2441" t="inlineStr">
        <is>
          <t>기타(치과의원, 치과병원 등)</t>
        </is>
      </c>
      <c r="G2441" t="inlineStr">
        <is>
          <t>Original</t>
        </is>
      </c>
      <c r="H2441" s="493" t="n">
        <v>1533.3</v>
      </c>
      <c r="I2441" s="493" t="n">
        <v>7914.15</v>
      </c>
      <c r="J2441" s="493" t="n">
        <v>1086.56</v>
      </c>
      <c r="K2441" s="493" t="n">
        <v>6228.52</v>
      </c>
      <c r="L2441" s="493" t="n">
        <v>2459.74</v>
      </c>
      <c r="M2441" s="493" t="n">
        <v>5142.81</v>
      </c>
      <c r="N2441" s="493" t="n">
        <v>987.9</v>
      </c>
      <c r="O2441" s="493" t="n">
        <v>6278.1</v>
      </c>
      <c r="P2441" s="493" t="n">
        <v>1361.4</v>
      </c>
      <c r="Q2441" s="493" t="n">
        <v>6377.4</v>
      </c>
      <c r="R2441" s="493" t="n">
        <v>1244.4</v>
      </c>
      <c r="S2441" s="493" t="n">
        <v>6868.8</v>
      </c>
      <c r="T2441" s="493" t="n">
        <v>1480.2</v>
      </c>
      <c r="U2441" s="493" t="n">
        <v>10666.5</v>
      </c>
      <c r="V2441" s="493" t="n">
        <v>910.2</v>
      </c>
      <c r="W2441" s="493" t="n">
        <v>2962.46</v>
      </c>
      <c r="X2441" s="493" t="n">
        <v>1390.2</v>
      </c>
      <c r="Y2441" s="493" t="n">
        <v>1779.3</v>
      </c>
      <c r="Z2441" s="493" t="n">
        <v>1077.3</v>
      </c>
      <c r="AA2441" s="493" t="n">
        <v>1387.5</v>
      </c>
      <c r="AB2441" s="493" t="n">
        <v>2153.7</v>
      </c>
      <c r="AC2441" s="493" t="n">
        <v>2008.8</v>
      </c>
      <c r="AD2441" s="493" t="n">
        <v>1335.3</v>
      </c>
      <c r="AE2441" s="493" t="n">
        <v>2080.8</v>
      </c>
      <c r="AF2441" s="493" t="n">
        <v>914.28</v>
      </c>
      <c r="AG2441" s="493" t="n">
        <v>101.1</v>
      </c>
      <c r="AH2441" s="493" t="n">
        <v>2129.68</v>
      </c>
      <c r="AI2441" s="493" t="n">
        <v>1034.1</v>
      </c>
      <c r="AJ2441" s="493" t="n">
        <v>1736.7</v>
      </c>
      <c r="AK2441" s="493" t="n">
        <v>774.3</v>
      </c>
      <c r="AL2441" s="493" t="n">
        <v>1913.7</v>
      </c>
      <c r="AM2441" s="493" t="n">
        <v>1024.1</v>
      </c>
      <c r="AN2441" s="493" t="n">
        <v>1953</v>
      </c>
      <c r="AO2441" s="493" t="n">
        <v>957.9</v>
      </c>
      <c r="AP2441" s="493" t="n">
        <v>1614</v>
      </c>
      <c r="AQ2441" s="493" t="n">
        <v>171.6</v>
      </c>
      <c r="AR2441" s="493" t="n">
        <v>1256.1</v>
      </c>
      <c r="AS2441" s="493" t="n">
        <v>2470.65</v>
      </c>
      <c r="AT2441" s="493" t="n">
        <v>2617.5</v>
      </c>
      <c r="AU2441" s="493" t="n">
        <v>370.9</v>
      </c>
      <c r="AV2441" s="493" t="n">
        <v>2519.1</v>
      </c>
      <c r="AW2441" s="493" t="n">
        <v>186.6</v>
      </c>
      <c r="AX2441" s="493" t="n">
        <v>945</v>
      </c>
      <c r="AY2441" s="493" t="n">
        <v>2362.5</v>
      </c>
      <c r="AZ2441" s="493" t="n">
        <v>512.4</v>
      </c>
      <c r="BA2441" s="493" t="n">
        <v>630</v>
      </c>
      <c r="BB2441" s="493" t="n">
        <v>407.85</v>
      </c>
      <c r="BC2441" s="493" t="n">
        <v>691.2</v>
      </c>
      <c r="BD2441" s="493" t="n">
        <v>670.2</v>
      </c>
      <c r="BE2441" s="493" t="n">
        <v>1107</v>
      </c>
      <c r="BF2441" s="493" t="n">
        <v>395.4</v>
      </c>
      <c r="BG2441" s="493" t="n">
        <v>810.9</v>
      </c>
      <c r="BH2441" s="493" t="n">
        <v>1073.7</v>
      </c>
      <c r="BI2441" s="493" t="n">
        <v>283.2</v>
      </c>
      <c r="BJ2441" s="493" t="n">
        <v>748.5</v>
      </c>
      <c r="BK2441" s="493" t="n">
        <v>646.41</v>
      </c>
      <c r="BL2441" s="493" t="n">
        <v>231</v>
      </c>
      <c r="BM2441" s="493" t="n">
        <v>2526.9</v>
      </c>
      <c r="BN2441" s="493" t="n">
        <v>1170.3</v>
      </c>
      <c r="BO2441" s="493" t="n">
        <v>257.4</v>
      </c>
      <c r="BP2441" s="493" t="n">
        <v>862.5</v>
      </c>
      <c r="BQ2441" s="493" t="n">
        <v>286.2</v>
      </c>
      <c r="BR2441" s="493" t="n">
        <v>405.48</v>
      </c>
      <c r="BS2441" s="493" t="n">
        <v>462.9</v>
      </c>
      <c r="BT2441" s="493" t="n">
        <v>173.7</v>
      </c>
      <c r="BU2441" s="493" t="n">
        <v>306.3</v>
      </c>
      <c r="BV2441" s="493" t="n">
        <v>1253.4</v>
      </c>
      <c r="BW2441" s="493" t="n">
        <v>3527.1</v>
      </c>
    </row>
    <row r="2442">
      <c r="A2442" t="inlineStr">
        <is>
          <t>[C9D1] Angiotensin-II 길항제, 고혈압제 (C2) 혹은 이뇨제 복합제제</t>
        </is>
      </c>
      <c r="B2442" t="inlineStr">
        <is>
          <t>오스틴</t>
        </is>
      </c>
      <c r="C2442" t="inlineStr">
        <is>
          <t>코자탄 플러스</t>
        </is>
      </c>
      <c r="D2442" t="inlineStr">
        <is>
          <t>오스틴</t>
        </is>
      </c>
      <c r="E2442" t="inlineStr">
        <is>
          <t>hydrochlorothiazide,  losartan potassium</t>
        </is>
      </c>
      <c r="F2442" t="inlineStr">
        <is>
          <t>상급종합병원</t>
        </is>
      </c>
      <c r="G2442" t="inlineStr">
        <is>
          <t>Generic</t>
        </is>
      </c>
      <c r="H2442" s="493" t="n">
        <v>0</v>
      </c>
      <c r="I2442" s="493" t="n">
        <v>0</v>
      </c>
      <c r="J2442" s="493" t="n">
        <v>0</v>
      </c>
      <c r="K2442" s="493" t="n">
        <v>0</v>
      </c>
      <c r="L2442" s="493" t="n">
        <v>0</v>
      </c>
      <c r="M2442" s="493" t="n">
        <v>0</v>
      </c>
      <c r="N2442" s="493" t="n">
        <v>0</v>
      </c>
      <c r="O2442" s="493" t="n">
        <v>0</v>
      </c>
      <c r="P2442" s="493" t="n">
        <v>0</v>
      </c>
      <c r="Q2442" s="493" t="n">
        <v>3606.3</v>
      </c>
      <c r="R2442" s="493" t="n">
        <v>0</v>
      </c>
      <c r="S2442" s="493" t="n">
        <v>0</v>
      </c>
      <c r="T2442" s="493" t="n">
        <v>0</v>
      </c>
      <c r="U2442" s="493" t="n">
        <v>0</v>
      </c>
      <c r="V2442" s="493" t="n">
        <v>0</v>
      </c>
      <c r="W2442" s="493" t="n">
        <v>0</v>
      </c>
      <c r="X2442" s="493" t="n">
        <v>0</v>
      </c>
      <c r="Y2442" s="493" t="n">
        <v>0</v>
      </c>
      <c r="Z2442" s="493" t="n">
        <v>0</v>
      </c>
      <c r="AA2442" s="493" t="n">
        <v>0</v>
      </c>
      <c r="AB2442" s="493" t="n">
        <v>0</v>
      </c>
      <c r="AC2442" s="493" t="n">
        <v>0</v>
      </c>
      <c r="AD2442" s="493" t="n">
        <v>0</v>
      </c>
      <c r="AE2442" s="493" t="n">
        <v>0</v>
      </c>
      <c r="AF2442" s="493" t="n">
        <v>0</v>
      </c>
      <c r="AG2442" s="493" t="n">
        <v>0</v>
      </c>
      <c r="AH2442" s="493" t="n">
        <v>0</v>
      </c>
      <c r="AI2442" s="493" t="n">
        <v>0</v>
      </c>
      <c r="AJ2442" s="493" t="n">
        <v>0</v>
      </c>
      <c r="AK2442" s="493" t="n">
        <v>0</v>
      </c>
      <c r="AL2442" s="493" t="n">
        <v>0</v>
      </c>
      <c r="AM2442" s="493" t="n">
        <v>0</v>
      </c>
      <c r="AN2442" s="493" t="n">
        <v>0</v>
      </c>
      <c r="AO2442" s="493" t="n">
        <v>0</v>
      </c>
      <c r="AP2442" s="493" t="n">
        <v>0</v>
      </c>
      <c r="AQ2442" s="493" t="n">
        <v>0</v>
      </c>
      <c r="AR2442" s="493" t="n">
        <v>0</v>
      </c>
      <c r="AS2442" s="493" t="n">
        <v>0</v>
      </c>
      <c r="AT2442" s="493" t="n">
        <v>0</v>
      </c>
      <c r="AU2442" s="493" t="n">
        <v>0</v>
      </c>
      <c r="AV2442" s="493" t="n">
        <v>0</v>
      </c>
      <c r="AW2442" s="493" t="n">
        <v>0</v>
      </c>
      <c r="AX2442" s="493" t="n">
        <v>0</v>
      </c>
      <c r="AY2442" s="493" t="n">
        <v>0</v>
      </c>
      <c r="AZ2442" s="493" t="n">
        <v>0</v>
      </c>
      <c r="BA2442" s="493" t="n">
        <v>0</v>
      </c>
      <c r="BB2442" s="493" t="n">
        <v>0</v>
      </c>
      <c r="BC2442" s="493" t="n">
        <v>0</v>
      </c>
      <c r="BD2442" s="493" t="n">
        <v>0</v>
      </c>
      <c r="BE2442" s="493" t="n">
        <v>0</v>
      </c>
      <c r="BF2442" s="493" t="n">
        <v>0</v>
      </c>
      <c r="BG2442" s="493" t="n">
        <v>0</v>
      </c>
      <c r="BH2442" s="493" t="n">
        <v>0</v>
      </c>
      <c r="BI2442" s="493" t="n">
        <v>0</v>
      </c>
      <c r="BJ2442" s="493" t="n">
        <v>0</v>
      </c>
      <c r="BK2442" s="493" t="n">
        <v>0</v>
      </c>
      <c r="BL2442" s="493" t="n">
        <v>0</v>
      </c>
      <c r="BM2442" s="493" t="n">
        <v>0</v>
      </c>
      <c r="BN2442" s="493" t="n">
        <v>0</v>
      </c>
      <c r="BO2442" s="493" t="n">
        <v>0</v>
      </c>
      <c r="BP2442" s="493" t="n">
        <v>0</v>
      </c>
      <c r="BQ2442" s="493" t="n">
        <v>0</v>
      </c>
      <c r="BR2442" s="493" t="n">
        <v>0</v>
      </c>
      <c r="BS2442" s="493" t="n">
        <v>0</v>
      </c>
      <c r="BT2442" s="493" t="n">
        <v>0</v>
      </c>
      <c r="BU2442" s="493" t="n">
        <v>0</v>
      </c>
      <c r="BV2442" s="493" t="n">
        <v>0</v>
      </c>
      <c r="BW2442" s="493" t="n">
        <v>0</v>
      </c>
    </row>
    <row r="2443">
      <c r="A2443" t="inlineStr">
        <is>
          <t>[C9D1] Angiotensin-II 길항제, 고혈압제 (C2) 혹은 이뇨제 복합제제</t>
        </is>
      </c>
      <c r="B2443" t="inlineStr">
        <is>
          <t>오스틴</t>
        </is>
      </c>
      <c r="C2443" t="inlineStr">
        <is>
          <t>코자탄 플러스</t>
        </is>
      </c>
      <c r="D2443" t="inlineStr">
        <is>
          <t>오스틴</t>
        </is>
      </c>
      <c r="E2443" t="inlineStr">
        <is>
          <t>hydrochlorothiazide,  losartan potassium</t>
        </is>
      </c>
      <c r="F2443" t="inlineStr">
        <is>
          <t>병원</t>
        </is>
      </c>
      <c r="G2443" t="inlineStr">
        <is>
          <t>Generic</t>
        </is>
      </c>
      <c r="H2443" s="493" t="n">
        <v>2000.19</v>
      </c>
      <c r="I2443" s="493" t="n">
        <v>2016.48</v>
      </c>
      <c r="J2443" s="493" t="n">
        <v>2135.04</v>
      </c>
      <c r="K2443" s="493" t="n">
        <v>613.84</v>
      </c>
      <c r="L2443" s="493" t="n">
        <v>1783.1</v>
      </c>
      <c r="M2443" s="493" t="n">
        <v>745.2</v>
      </c>
      <c r="N2443" s="493" t="n">
        <v>2955.38</v>
      </c>
      <c r="O2443" s="493" t="n">
        <v>5358.45</v>
      </c>
      <c r="P2443" s="493" t="n">
        <v>5579.69</v>
      </c>
      <c r="Q2443" s="493" t="n">
        <v>5164.72</v>
      </c>
      <c r="R2443" s="493" t="n">
        <v>6941.5</v>
      </c>
      <c r="S2443" s="493" t="n">
        <v>578.12</v>
      </c>
      <c r="T2443" s="493" t="n">
        <v>720</v>
      </c>
      <c r="U2443" s="493" t="n">
        <v>0</v>
      </c>
      <c r="V2443" s="493" t="n">
        <v>0</v>
      </c>
      <c r="W2443" s="493" t="n">
        <v>0</v>
      </c>
      <c r="X2443" s="493" t="n">
        <v>0</v>
      </c>
      <c r="Y2443" s="493" t="n">
        <v>0</v>
      </c>
      <c r="Z2443" s="493" t="n">
        <v>68.89</v>
      </c>
      <c r="AA2443" s="493" t="n">
        <v>105.06</v>
      </c>
      <c r="AB2443" s="493" t="n">
        <v>31.68</v>
      </c>
      <c r="AC2443" s="493" t="n">
        <v>113.57</v>
      </c>
      <c r="AD2443" s="493" t="n">
        <v>105.8</v>
      </c>
      <c r="AE2443" s="493" t="n">
        <v>275.84</v>
      </c>
      <c r="AF2443" s="493" t="n">
        <v>179.2</v>
      </c>
      <c r="AG2443" s="493" t="n">
        <v>349.18</v>
      </c>
      <c r="AH2443" s="493" t="n">
        <v>188.72</v>
      </c>
      <c r="AI2443" s="493" t="n">
        <v>302.24</v>
      </c>
      <c r="AJ2443" s="493" t="n">
        <v>168.7</v>
      </c>
      <c r="AK2443" s="493" t="n">
        <v>308</v>
      </c>
      <c r="AL2443" s="493" t="n">
        <v>292.69</v>
      </c>
      <c r="AM2443" s="493" t="n">
        <v>523.74</v>
      </c>
      <c r="AN2443" s="493" t="n">
        <v>198</v>
      </c>
      <c r="AO2443" s="493" t="n">
        <v>81.3</v>
      </c>
      <c r="AP2443" s="493" t="n">
        <v>204.34</v>
      </c>
      <c r="AQ2443" s="493" t="n">
        <v>1234.8</v>
      </c>
      <c r="AR2443" s="493" t="n">
        <v>0</v>
      </c>
      <c r="AS2443" s="493" t="n">
        <v>0</v>
      </c>
      <c r="AT2443" s="493" t="n">
        <v>0</v>
      </c>
      <c r="AU2443" s="493" t="n">
        <v>0</v>
      </c>
      <c r="AV2443" s="493" t="n">
        <v>0</v>
      </c>
      <c r="AW2443" s="493" t="n">
        <v>0</v>
      </c>
      <c r="AX2443" s="493" t="n">
        <v>0</v>
      </c>
      <c r="AY2443" s="493" t="n">
        <v>0</v>
      </c>
      <c r="AZ2443" s="493" t="n">
        <v>0</v>
      </c>
      <c r="BA2443" s="493" t="n">
        <v>0</v>
      </c>
      <c r="BB2443" s="493" t="n">
        <v>0</v>
      </c>
      <c r="BC2443" s="493" t="n">
        <v>0</v>
      </c>
      <c r="BD2443" s="493" t="n">
        <v>0</v>
      </c>
      <c r="BE2443" s="493" t="n">
        <v>0</v>
      </c>
      <c r="BF2443" s="493" t="n">
        <v>0</v>
      </c>
      <c r="BG2443" s="493" t="n">
        <v>0</v>
      </c>
      <c r="BH2443" s="493" t="n">
        <v>0</v>
      </c>
      <c r="BI2443" s="493" t="n">
        <v>0</v>
      </c>
      <c r="BJ2443" s="493" t="n">
        <v>0</v>
      </c>
      <c r="BK2443" s="493" t="n">
        <v>0</v>
      </c>
      <c r="BL2443" s="493" t="n">
        <v>0</v>
      </c>
      <c r="BM2443" s="493" t="n">
        <v>0</v>
      </c>
      <c r="BN2443" s="493" t="n">
        <v>0</v>
      </c>
      <c r="BO2443" s="493" t="n">
        <v>0</v>
      </c>
      <c r="BP2443" s="493" t="n">
        <v>0</v>
      </c>
      <c r="BQ2443" s="493" t="n">
        <v>0</v>
      </c>
      <c r="BR2443" s="493" t="n">
        <v>0</v>
      </c>
      <c r="BS2443" s="493" t="n">
        <v>0</v>
      </c>
      <c r="BT2443" s="493" t="n">
        <v>0</v>
      </c>
      <c r="BU2443" s="493" t="n">
        <v>0</v>
      </c>
      <c r="BV2443" s="493" t="n">
        <v>0</v>
      </c>
      <c r="BW2443" s="493" t="n">
        <v>0</v>
      </c>
    </row>
    <row r="2444">
      <c r="A2444" t="inlineStr">
        <is>
          <t>[C9D1] Angiotensin-II 길항제, 고혈압제 (C2) 혹은 이뇨제 복합제제</t>
        </is>
      </c>
      <c r="B2444" t="inlineStr">
        <is>
          <t>오스틴</t>
        </is>
      </c>
      <c r="C2444" t="inlineStr">
        <is>
          <t>코자탄 플러스</t>
        </is>
      </c>
      <c r="D2444" t="inlineStr">
        <is>
          <t>오스틴</t>
        </is>
      </c>
      <c r="E2444" t="inlineStr">
        <is>
          <t>hydrochlorothiazide,  losartan potassium</t>
        </is>
      </c>
      <c r="F2444" t="inlineStr">
        <is>
          <t>의원</t>
        </is>
      </c>
      <c r="G2444" t="inlineStr">
        <is>
          <t>Generic</t>
        </is>
      </c>
      <c r="H2444" s="493" t="n">
        <v>110553.26</v>
      </c>
      <c r="I2444" s="493" t="n">
        <v>96509.52</v>
      </c>
      <c r="J2444" s="493" t="n">
        <v>111409.96</v>
      </c>
      <c r="K2444" s="493" t="n">
        <v>102005.61</v>
      </c>
      <c r="L2444" s="493" t="n">
        <v>106495.07</v>
      </c>
      <c r="M2444" s="493" t="n">
        <v>104292.39</v>
      </c>
      <c r="N2444" s="493" t="n">
        <v>109446.79</v>
      </c>
      <c r="O2444" s="493" t="n">
        <v>100353.53</v>
      </c>
      <c r="P2444" s="493" t="n">
        <v>97460.03999999999</v>
      </c>
      <c r="Q2444" s="493" t="n">
        <v>107705.84</v>
      </c>
      <c r="R2444" s="493" t="n">
        <v>88764.11</v>
      </c>
      <c r="S2444" s="493" t="n">
        <v>20637.65</v>
      </c>
      <c r="T2444" s="493" t="n">
        <v>1179</v>
      </c>
      <c r="U2444" s="493" t="n">
        <v>0</v>
      </c>
      <c r="V2444" s="493" t="n">
        <v>0</v>
      </c>
      <c r="W2444" s="493" t="n">
        <v>6171.3</v>
      </c>
      <c r="X2444" s="493" t="n">
        <v>6222</v>
      </c>
      <c r="Y2444" s="493" t="n">
        <v>6591</v>
      </c>
      <c r="Z2444" s="493" t="n">
        <v>4959.9</v>
      </c>
      <c r="AA2444" s="493" t="n">
        <v>7509.9</v>
      </c>
      <c r="AB2444" s="493" t="n">
        <v>6124.05</v>
      </c>
      <c r="AC2444" s="493" t="n">
        <v>7769.7</v>
      </c>
      <c r="AD2444" s="493" t="n">
        <v>7460.82</v>
      </c>
      <c r="AE2444" s="493" t="n">
        <v>7680.51</v>
      </c>
      <c r="AF2444" s="493" t="n">
        <v>7705.91</v>
      </c>
      <c r="AG2444" s="493" t="n">
        <v>8995.200000000001</v>
      </c>
      <c r="AH2444" s="493" t="n">
        <v>8657.4</v>
      </c>
      <c r="AI2444" s="493" t="n">
        <v>8822.200000000001</v>
      </c>
      <c r="AJ2444" s="493" t="n">
        <v>9982.200000000001</v>
      </c>
      <c r="AK2444" s="493" t="n">
        <v>6986.1</v>
      </c>
      <c r="AL2444" s="493" t="n">
        <v>9021.6</v>
      </c>
      <c r="AM2444" s="493" t="n">
        <v>7677</v>
      </c>
      <c r="AN2444" s="493" t="n">
        <v>7489.2</v>
      </c>
      <c r="AO2444" s="493" t="n">
        <v>6542.67</v>
      </c>
      <c r="AP2444" s="493" t="n">
        <v>6275.1</v>
      </c>
      <c r="AQ2444" s="493" t="n">
        <v>7767.6</v>
      </c>
      <c r="AR2444" s="493" t="n">
        <v>6101.1</v>
      </c>
      <c r="AS2444" s="493" t="n">
        <v>5946.6</v>
      </c>
      <c r="AT2444" s="493" t="n">
        <v>5273.9</v>
      </c>
      <c r="AU2444" s="493" t="n">
        <v>3600.9</v>
      </c>
      <c r="AV2444" s="493" t="n">
        <v>0</v>
      </c>
      <c r="AW2444" s="493" t="n">
        <v>0</v>
      </c>
      <c r="AX2444" s="493" t="n">
        <v>0</v>
      </c>
      <c r="AY2444" s="493" t="n">
        <v>0</v>
      </c>
      <c r="AZ2444" s="493" t="n">
        <v>0</v>
      </c>
      <c r="BA2444" s="493" t="n">
        <v>0</v>
      </c>
      <c r="BB2444" s="493" t="n">
        <v>0</v>
      </c>
      <c r="BC2444" s="493" t="n">
        <v>0</v>
      </c>
      <c r="BD2444" s="493" t="n">
        <v>0</v>
      </c>
      <c r="BE2444" s="493" t="n">
        <v>0</v>
      </c>
      <c r="BF2444" s="493" t="n">
        <v>0</v>
      </c>
      <c r="BG2444" s="493" t="n">
        <v>0</v>
      </c>
      <c r="BH2444" s="493" t="n">
        <v>0</v>
      </c>
      <c r="BI2444" s="493" t="n">
        <v>0</v>
      </c>
      <c r="BJ2444" s="493" t="n">
        <v>0</v>
      </c>
      <c r="BK2444" s="493" t="n">
        <v>0</v>
      </c>
      <c r="BL2444" s="493" t="n">
        <v>0</v>
      </c>
      <c r="BM2444" s="493" t="n">
        <v>0</v>
      </c>
      <c r="BN2444" s="493" t="n">
        <v>0</v>
      </c>
      <c r="BO2444" s="493" t="n">
        <v>0</v>
      </c>
      <c r="BP2444" s="493" t="n">
        <v>0</v>
      </c>
      <c r="BQ2444" s="493" t="n">
        <v>0</v>
      </c>
      <c r="BR2444" s="493" t="n">
        <v>0</v>
      </c>
      <c r="BS2444" s="493" t="n">
        <v>0</v>
      </c>
      <c r="BT2444" s="493" t="n">
        <v>0</v>
      </c>
      <c r="BU2444" s="493" t="n">
        <v>0</v>
      </c>
      <c r="BV2444" s="493" t="n">
        <v>0</v>
      </c>
      <c r="BW2444" s="493" t="n">
        <v>0</v>
      </c>
    </row>
    <row r="2445">
      <c r="A2445" t="inlineStr">
        <is>
          <t>[C9D1] Angiotensin-II 길항제, 고혈압제 (C2) 혹은 이뇨제 복합제제</t>
        </is>
      </c>
      <c r="B2445" t="inlineStr">
        <is>
          <t>오스틴</t>
        </is>
      </c>
      <c r="C2445" t="inlineStr">
        <is>
          <t>코자탄 플러스</t>
        </is>
      </c>
      <c r="D2445" t="inlineStr">
        <is>
          <t>오스틴</t>
        </is>
      </c>
      <c r="E2445" t="inlineStr">
        <is>
          <t>hydrochlorothiazide,  losartan potassium</t>
        </is>
      </c>
      <c r="F2445" t="inlineStr">
        <is>
          <t>보건소</t>
        </is>
      </c>
      <c r="G2445" t="inlineStr">
        <is>
          <t>Generic</t>
        </is>
      </c>
      <c r="H2445" s="493" t="n">
        <v>1053.9</v>
      </c>
      <c r="I2445" s="493" t="n">
        <v>10828.5</v>
      </c>
      <c r="J2445" s="493" t="n">
        <v>207</v>
      </c>
      <c r="K2445" s="493" t="n">
        <v>1089</v>
      </c>
      <c r="L2445" s="493" t="n">
        <v>5766.3</v>
      </c>
      <c r="M2445" s="493" t="n">
        <v>388.2</v>
      </c>
      <c r="N2445" s="493" t="n">
        <v>759.3</v>
      </c>
      <c r="O2445" s="493" t="n">
        <v>990.6</v>
      </c>
      <c r="P2445" s="493" t="n">
        <v>1332.3</v>
      </c>
      <c r="Q2445" s="493" t="n">
        <v>1464</v>
      </c>
      <c r="R2445" s="493" t="n">
        <v>870.3</v>
      </c>
      <c r="S2445" s="493" t="n">
        <v>332.7</v>
      </c>
      <c r="T2445" s="493" t="n">
        <v>0</v>
      </c>
      <c r="U2445" s="493" t="n">
        <v>0</v>
      </c>
      <c r="V2445" s="493" t="n">
        <v>0</v>
      </c>
      <c r="W2445" s="493" t="n">
        <v>205.2</v>
      </c>
      <c r="X2445" s="493" t="n">
        <v>0</v>
      </c>
      <c r="Y2445" s="493" t="n">
        <v>0</v>
      </c>
      <c r="Z2445" s="493" t="n">
        <v>0</v>
      </c>
      <c r="AA2445" s="493" t="n">
        <v>500.4</v>
      </c>
      <c r="AB2445" s="493" t="n">
        <v>116.1</v>
      </c>
      <c r="AC2445" s="493" t="n">
        <v>0</v>
      </c>
      <c r="AD2445" s="493" t="n">
        <v>515.7</v>
      </c>
      <c r="AE2445" s="493" t="n">
        <v>0</v>
      </c>
      <c r="AF2445" s="493" t="n">
        <v>0</v>
      </c>
      <c r="AG2445" s="493" t="n">
        <v>630</v>
      </c>
      <c r="AH2445" s="493" t="n">
        <v>0</v>
      </c>
      <c r="AI2445" s="493" t="n">
        <v>0</v>
      </c>
      <c r="AJ2445" s="493" t="n">
        <v>0</v>
      </c>
      <c r="AK2445" s="493" t="n">
        <v>0</v>
      </c>
      <c r="AL2445" s="493" t="n">
        <v>0</v>
      </c>
      <c r="AM2445" s="493" t="n">
        <v>0</v>
      </c>
      <c r="AN2445" s="493" t="n">
        <v>0</v>
      </c>
      <c r="AO2445" s="493" t="n">
        <v>0</v>
      </c>
      <c r="AP2445" s="493" t="n">
        <v>451.8</v>
      </c>
      <c r="AQ2445" s="493" t="n">
        <v>90</v>
      </c>
      <c r="AR2445" s="493" t="n">
        <v>0</v>
      </c>
      <c r="AS2445" s="493" t="n">
        <v>0</v>
      </c>
      <c r="AT2445" s="493" t="n">
        <v>0</v>
      </c>
      <c r="AU2445" s="493" t="n">
        <v>0</v>
      </c>
      <c r="AV2445" s="493" t="n">
        <v>0</v>
      </c>
      <c r="AW2445" s="493" t="n">
        <v>0</v>
      </c>
      <c r="AX2445" s="493" t="n">
        <v>0</v>
      </c>
      <c r="AY2445" s="493" t="n">
        <v>0</v>
      </c>
      <c r="AZ2445" s="493" t="n">
        <v>0</v>
      </c>
      <c r="BA2445" s="493" t="n">
        <v>0</v>
      </c>
      <c r="BB2445" s="493" t="n">
        <v>0</v>
      </c>
      <c r="BC2445" s="493" t="n">
        <v>0</v>
      </c>
      <c r="BD2445" s="493" t="n">
        <v>0</v>
      </c>
      <c r="BE2445" s="493" t="n">
        <v>0</v>
      </c>
      <c r="BF2445" s="493" t="n">
        <v>0</v>
      </c>
      <c r="BG2445" s="493" t="n">
        <v>0</v>
      </c>
      <c r="BH2445" s="493" t="n">
        <v>0</v>
      </c>
      <c r="BI2445" s="493" t="n">
        <v>0</v>
      </c>
      <c r="BJ2445" s="493" t="n">
        <v>0</v>
      </c>
      <c r="BK2445" s="493" t="n">
        <v>0</v>
      </c>
      <c r="BL2445" s="493" t="n">
        <v>0</v>
      </c>
      <c r="BM2445" s="493" t="n">
        <v>0</v>
      </c>
      <c r="BN2445" s="493" t="n">
        <v>0</v>
      </c>
      <c r="BO2445" s="493" t="n">
        <v>0</v>
      </c>
      <c r="BP2445" s="493" t="n">
        <v>0</v>
      </c>
      <c r="BQ2445" s="493" t="n">
        <v>0</v>
      </c>
      <c r="BR2445" s="493" t="n">
        <v>0</v>
      </c>
      <c r="BS2445" s="493" t="n">
        <v>0</v>
      </c>
      <c r="BT2445" s="493" t="n">
        <v>0</v>
      </c>
      <c r="BU2445" s="493" t="n">
        <v>0</v>
      </c>
      <c r="BV2445" s="493" t="n">
        <v>0</v>
      </c>
      <c r="BW2445" s="493" t="n">
        <v>0</v>
      </c>
    </row>
    <row r="2446">
      <c r="A2446" t="inlineStr">
        <is>
          <t>[C9D1] Angiotensin-II 길항제, 고혈압제 (C2) 혹은 이뇨제 복합제제</t>
        </is>
      </c>
      <c r="B2446" t="inlineStr">
        <is>
          <t>위더스제약</t>
        </is>
      </c>
      <c r="C2446" t="inlineStr">
        <is>
          <t>로더플러스</t>
        </is>
      </c>
      <c r="D2446" t="inlineStr">
        <is>
          <t>위더스제약</t>
        </is>
      </c>
      <c r="E2446" t="inlineStr">
        <is>
          <t>hydrochlorothiazide,  losartan potassium</t>
        </is>
      </c>
      <c r="F2446" t="inlineStr">
        <is>
          <t>상급종합병원</t>
        </is>
      </c>
      <c r="G2446" t="inlineStr">
        <is>
          <t>Generic</t>
        </is>
      </c>
      <c r="H2446" s="493" t="n">
        <v>0</v>
      </c>
      <c r="I2446" s="493" t="n">
        <v>0</v>
      </c>
      <c r="J2446" s="493" t="n">
        <v>0</v>
      </c>
      <c r="K2446" s="493" t="n">
        <v>0</v>
      </c>
      <c r="L2446" s="493" t="n">
        <v>0</v>
      </c>
      <c r="M2446" s="493" t="n">
        <v>0</v>
      </c>
      <c r="N2446" s="493" t="n">
        <v>0</v>
      </c>
      <c r="O2446" s="493" t="n">
        <v>238</v>
      </c>
      <c r="P2446" s="493" t="n">
        <v>0</v>
      </c>
      <c r="Q2446" s="493" t="n">
        <v>0</v>
      </c>
      <c r="R2446" s="493" t="n">
        <v>1960</v>
      </c>
      <c r="S2446" s="493" t="n">
        <v>0</v>
      </c>
      <c r="T2446" s="493" t="n">
        <v>0</v>
      </c>
      <c r="U2446" s="493" t="n">
        <v>0</v>
      </c>
      <c r="V2446" s="493" t="n">
        <v>0</v>
      </c>
      <c r="W2446" s="493" t="n">
        <v>0</v>
      </c>
      <c r="X2446" s="493" t="n">
        <v>0</v>
      </c>
      <c r="Y2446" s="493" t="n">
        <v>0</v>
      </c>
      <c r="Z2446" s="493" t="n">
        <v>0</v>
      </c>
      <c r="AA2446" s="493" t="n">
        <v>0</v>
      </c>
      <c r="AB2446" s="493" t="n">
        <v>0</v>
      </c>
      <c r="AC2446" s="493" t="n">
        <v>0</v>
      </c>
      <c r="AD2446" s="493" t="n">
        <v>0</v>
      </c>
      <c r="AE2446" s="493" t="n">
        <v>0</v>
      </c>
      <c r="AF2446" s="493" t="n">
        <v>0</v>
      </c>
      <c r="AG2446" s="493" t="n">
        <v>0</v>
      </c>
      <c r="AH2446" s="493" t="n">
        <v>0</v>
      </c>
      <c r="AI2446" s="493" t="n">
        <v>0</v>
      </c>
      <c r="AJ2446" s="493" t="n">
        <v>0</v>
      </c>
      <c r="AK2446" s="493" t="n">
        <v>0</v>
      </c>
      <c r="AL2446" s="493" t="n">
        <v>0</v>
      </c>
      <c r="AM2446" s="493" t="n">
        <v>0</v>
      </c>
      <c r="AN2446" s="493" t="n">
        <v>0</v>
      </c>
      <c r="AO2446" s="493" t="n">
        <v>0</v>
      </c>
      <c r="AP2446" s="493" t="n">
        <v>0</v>
      </c>
      <c r="AQ2446" s="493" t="n">
        <v>0</v>
      </c>
      <c r="AR2446" s="493" t="n">
        <v>0</v>
      </c>
      <c r="AS2446" s="493" t="n">
        <v>0</v>
      </c>
      <c r="AT2446" s="493" t="n">
        <v>0</v>
      </c>
      <c r="AU2446" s="493" t="n">
        <v>0</v>
      </c>
      <c r="AV2446" s="493" t="n">
        <v>0</v>
      </c>
      <c r="AW2446" s="493" t="n">
        <v>0</v>
      </c>
      <c r="AX2446" s="493" t="n">
        <v>0</v>
      </c>
      <c r="AY2446" s="493" t="n">
        <v>0</v>
      </c>
      <c r="AZ2446" s="493" t="n">
        <v>0</v>
      </c>
      <c r="BA2446" s="493" t="n">
        <v>0</v>
      </c>
      <c r="BB2446" s="493" t="n">
        <v>0</v>
      </c>
      <c r="BC2446" s="493" t="n">
        <v>0</v>
      </c>
      <c r="BD2446" s="493" t="n">
        <v>0</v>
      </c>
      <c r="BE2446" s="493" t="n">
        <v>0</v>
      </c>
      <c r="BF2446" s="493" t="n">
        <v>0</v>
      </c>
      <c r="BG2446" s="493" t="n">
        <v>0</v>
      </c>
      <c r="BH2446" s="493" t="n">
        <v>0</v>
      </c>
      <c r="BI2446" s="493" t="n">
        <v>0</v>
      </c>
      <c r="BJ2446" s="493" t="n">
        <v>0</v>
      </c>
      <c r="BK2446" s="493" t="n">
        <v>0</v>
      </c>
      <c r="BL2446" s="493" t="n">
        <v>0</v>
      </c>
      <c r="BM2446" s="493" t="n">
        <v>0</v>
      </c>
      <c r="BN2446" s="493" t="n">
        <v>0</v>
      </c>
      <c r="BO2446" s="493" t="n">
        <v>0</v>
      </c>
      <c r="BP2446" s="493" t="n">
        <v>0</v>
      </c>
      <c r="BQ2446" s="493" t="n">
        <v>0</v>
      </c>
      <c r="BR2446" s="493" t="n">
        <v>0</v>
      </c>
      <c r="BS2446" s="493" t="n">
        <v>0</v>
      </c>
      <c r="BT2446" s="493" t="n">
        <v>0</v>
      </c>
      <c r="BU2446" s="493" t="n">
        <v>0</v>
      </c>
      <c r="BV2446" s="493" t="n">
        <v>0</v>
      </c>
      <c r="BW2446" s="493" t="n">
        <v>0</v>
      </c>
    </row>
    <row r="2447">
      <c r="A2447" t="inlineStr">
        <is>
          <t>[C9D1] Angiotensin-II 길항제, 고혈압제 (C2) 혹은 이뇨제 복합제제</t>
        </is>
      </c>
      <c r="B2447" t="inlineStr">
        <is>
          <t>위더스제약</t>
        </is>
      </c>
      <c r="C2447" t="inlineStr">
        <is>
          <t>로더플러스</t>
        </is>
      </c>
      <c r="D2447" t="inlineStr">
        <is>
          <t>위더스제약</t>
        </is>
      </c>
      <c r="E2447" t="inlineStr">
        <is>
          <t>hydrochlorothiazide,  losartan potassium</t>
        </is>
      </c>
      <c r="F2447" t="inlineStr">
        <is>
          <t>종합병원</t>
        </is>
      </c>
      <c r="G2447" t="inlineStr">
        <is>
          <t>Generic</t>
        </is>
      </c>
      <c r="H2447" s="493" t="n">
        <v>6845.13</v>
      </c>
      <c r="I2447" s="493" t="n">
        <v>19387.36</v>
      </c>
      <c r="J2447" s="493" t="n">
        <v>8731.940000000001</v>
      </c>
      <c r="K2447" s="493" t="n">
        <v>10673.23</v>
      </c>
      <c r="L2447" s="493" t="n">
        <v>11356.9</v>
      </c>
      <c r="M2447" s="493" t="n">
        <v>8509.549999999999</v>
      </c>
      <c r="N2447" s="493" t="n">
        <v>7178.98</v>
      </c>
      <c r="O2447" s="493" t="n">
        <v>8504.860000000001</v>
      </c>
      <c r="P2447" s="493" t="n">
        <v>6237.7</v>
      </c>
      <c r="Q2447" s="493" t="n">
        <v>8088.59</v>
      </c>
      <c r="R2447" s="493" t="n">
        <v>3906.52</v>
      </c>
      <c r="S2447" s="493" t="n">
        <v>172.8</v>
      </c>
      <c r="T2447" s="493" t="n">
        <v>0</v>
      </c>
      <c r="U2447" s="493" t="n">
        <v>0</v>
      </c>
      <c r="V2447" s="493" t="n">
        <v>0</v>
      </c>
      <c r="W2447" s="493" t="n">
        <v>176.4</v>
      </c>
      <c r="X2447" s="493" t="n">
        <v>0</v>
      </c>
      <c r="Y2447" s="493" t="n">
        <v>543.24</v>
      </c>
      <c r="Z2447" s="493" t="n">
        <v>55.8</v>
      </c>
      <c r="AA2447" s="493" t="n">
        <v>775.8</v>
      </c>
      <c r="AB2447" s="493" t="n">
        <v>205.45</v>
      </c>
      <c r="AC2447" s="493" t="n">
        <v>234.3</v>
      </c>
      <c r="AD2447" s="493" t="n">
        <v>877.5</v>
      </c>
      <c r="AE2447" s="493" t="n">
        <v>873.6</v>
      </c>
      <c r="AF2447" s="493" t="n">
        <v>763.6</v>
      </c>
      <c r="AG2447" s="493" t="n">
        <v>224.7</v>
      </c>
      <c r="AH2447" s="493" t="n">
        <v>351</v>
      </c>
      <c r="AI2447" s="493" t="n">
        <v>109.85</v>
      </c>
      <c r="AJ2447" s="493" t="n">
        <v>961.5</v>
      </c>
      <c r="AK2447" s="493" t="n">
        <v>120.4</v>
      </c>
      <c r="AL2447" s="493" t="n">
        <v>103.2</v>
      </c>
      <c r="AM2447" s="493" t="n">
        <v>324.75</v>
      </c>
      <c r="AN2447" s="493" t="n">
        <v>351.25</v>
      </c>
      <c r="AO2447" s="493" t="n">
        <v>167</v>
      </c>
      <c r="AP2447" s="493" t="n">
        <v>588.6</v>
      </c>
      <c r="AQ2447" s="493" t="n">
        <v>683.95</v>
      </c>
      <c r="AR2447" s="493" t="n">
        <v>159.3</v>
      </c>
      <c r="AS2447" s="493" t="n">
        <v>165.6</v>
      </c>
      <c r="AT2447" s="493" t="n">
        <v>279.3</v>
      </c>
      <c r="AU2447" s="493" t="n">
        <v>432.8</v>
      </c>
      <c r="AV2447" s="493" t="n">
        <v>241.8</v>
      </c>
      <c r="AW2447" s="493" t="n">
        <v>423</v>
      </c>
      <c r="AX2447" s="493" t="n">
        <v>163.8</v>
      </c>
      <c r="AY2447" s="493" t="n">
        <v>755.9400000000001</v>
      </c>
      <c r="AZ2447" s="493" t="n">
        <v>599.04</v>
      </c>
      <c r="BA2447" s="493" t="n">
        <v>1322.72</v>
      </c>
      <c r="BB2447" s="493" t="n">
        <v>269.36</v>
      </c>
      <c r="BC2447" s="493" t="n">
        <v>392.38</v>
      </c>
      <c r="BD2447" s="493" t="n">
        <v>514.64</v>
      </c>
      <c r="BE2447" s="493" t="n">
        <v>664.72</v>
      </c>
      <c r="BF2447" s="493" t="n">
        <v>235.78</v>
      </c>
      <c r="BG2447" s="493" t="n">
        <v>291.6</v>
      </c>
      <c r="BH2447" s="493" t="n">
        <v>259</v>
      </c>
      <c r="BI2447" s="493" t="n">
        <v>108.46</v>
      </c>
      <c r="BJ2447" s="493" t="n">
        <v>482.24</v>
      </c>
      <c r="BK2447" s="493" t="n">
        <v>644.4400000000001</v>
      </c>
      <c r="BL2447" s="493" t="n">
        <v>874.36</v>
      </c>
      <c r="BM2447" s="493" t="n">
        <v>967.11</v>
      </c>
      <c r="BN2447" s="493" t="n">
        <v>385.53</v>
      </c>
      <c r="BO2447" s="493" t="n">
        <v>1356.42</v>
      </c>
      <c r="BP2447" s="493" t="n">
        <v>123.08</v>
      </c>
      <c r="BQ2447" s="493" t="n">
        <v>309.72</v>
      </c>
      <c r="BR2447" s="493" t="n">
        <v>327.52</v>
      </c>
      <c r="BS2447" s="493" t="n">
        <v>170.1</v>
      </c>
      <c r="BT2447" s="493" t="n">
        <v>371.7</v>
      </c>
      <c r="BU2447" s="493" t="n">
        <v>2191.2</v>
      </c>
      <c r="BV2447" s="493" t="n">
        <v>403.94</v>
      </c>
      <c r="BW2447" s="493" t="n">
        <v>690.38</v>
      </c>
    </row>
    <row r="2448">
      <c r="A2448" t="inlineStr">
        <is>
          <t>[C9D1] Angiotensin-II 길항제, 고혈압제 (C2) 혹은 이뇨제 복합제제</t>
        </is>
      </c>
      <c r="B2448" t="inlineStr">
        <is>
          <t>위더스제약</t>
        </is>
      </c>
      <c r="C2448" t="inlineStr">
        <is>
          <t>로더플러스</t>
        </is>
      </c>
      <c r="D2448" t="inlineStr">
        <is>
          <t>위더스제약</t>
        </is>
      </c>
      <c r="E2448" t="inlineStr">
        <is>
          <t>hydrochlorothiazide,  losartan potassium</t>
        </is>
      </c>
      <c r="F2448" t="inlineStr">
        <is>
          <t>병원</t>
        </is>
      </c>
      <c r="G2448" t="inlineStr">
        <is>
          <t>Generic</t>
        </is>
      </c>
      <c r="H2448" s="493" t="n">
        <v>1032.24</v>
      </c>
      <c r="I2448" s="493" t="n">
        <v>883.86</v>
      </c>
      <c r="J2448" s="493" t="n">
        <v>786.28</v>
      </c>
      <c r="K2448" s="493" t="n">
        <v>1408.22</v>
      </c>
      <c r="L2448" s="493" t="n">
        <v>1736.04</v>
      </c>
      <c r="M2448" s="493" t="n">
        <v>1089.2</v>
      </c>
      <c r="N2448" s="493" t="n">
        <v>1006.66</v>
      </c>
      <c r="O2448" s="493" t="n">
        <v>1236.52</v>
      </c>
      <c r="P2448" s="493" t="n">
        <v>1685.24</v>
      </c>
      <c r="Q2448" s="493" t="n">
        <v>890.6799999999999</v>
      </c>
      <c r="R2448" s="493" t="n">
        <v>777.92</v>
      </c>
      <c r="S2448" s="493" t="n">
        <v>50.12</v>
      </c>
      <c r="T2448" s="493" t="n">
        <v>785.24</v>
      </c>
      <c r="U2448" s="493" t="n">
        <v>0</v>
      </c>
      <c r="V2448" s="493" t="n">
        <v>0</v>
      </c>
      <c r="W2448" s="493" t="n">
        <v>0</v>
      </c>
      <c r="X2448" s="493" t="n">
        <v>1080</v>
      </c>
      <c r="Y2448" s="493" t="n">
        <v>0</v>
      </c>
      <c r="Z2448" s="493" t="n">
        <v>0</v>
      </c>
      <c r="AA2448" s="493" t="n">
        <v>75.59999999999999</v>
      </c>
      <c r="AB2448" s="493" t="n">
        <v>185.64</v>
      </c>
      <c r="AC2448" s="493" t="n">
        <v>75.59999999999999</v>
      </c>
      <c r="AD2448" s="493" t="n">
        <v>85.40000000000001</v>
      </c>
      <c r="AE2448" s="493" t="n">
        <v>458.74</v>
      </c>
      <c r="AF2448" s="493" t="n">
        <v>0</v>
      </c>
      <c r="AG2448" s="493" t="n">
        <v>0</v>
      </c>
      <c r="AH2448" s="493" t="n">
        <v>634.5</v>
      </c>
      <c r="AI2448" s="493" t="n">
        <v>360</v>
      </c>
      <c r="AJ2448" s="493" t="n">
        <v>0</v>
      </c>
      <c r="AK2448" s="493" t="n">
        <v>0</v>
      </c>
      <c r="AL2448" s="493" t="n">
        <v>598.8</v>
      </c>
      <c r="AM2448" s="493" t="n">
        <v>119.7</v>
      </c>
      <c r="AN2448" s="493" t="n">
        <v>120</v>
      </c>
      <c r="AO2448" s="493" t="n">
        <v>599.7</v>
      </c>
      <c r="AP2448" s="493" t="n">
        <v>119.7</v>
      </c>
      <c r="AQ2448" s="493" t="n">
        <v>389.1</v>
      </c>
      <c r="AR2448" s="493" t="n">
        <v>295.22</v>
      </c>
      <c r="AS2448" s="493" t="n">
        <v>0</v>
      </c>
      <c r="AT2448" s="493" t="n">
        <v>100.92</v>
      </c>
      <c r="AU2448" s="493" t="n">
        <v>105.27</v>
      </c>
      <c r="AV2448" s="493" t="n">
        <v>108.46</v>
      </c>
      <c r="AW2448" s="493" t="n">
        <v>590.28</v>
      </c>
      <c r="AX2448" s="493" t="n">
        <v>212.86</v>
      </c>
      <c r="AY2448" s="493" t="n">
        <v>2974.51</v>
      </c>
      <c r="AZ2448" s="493" t="n">
        <v>3004.16</v>
      </c>
      <c r="BA2448" s="493" t="n">
        <v>2597.2</v>
      </c>
      <c r="BB2448" s="493" t="n">
        <v>3063.15</v>
      </c>
      <c r="BC2448" s="493" t="n">
        <v>2340.77</v>
      </c>
      <c r="BD2448" s="493" t="n">
        <v>1518.47</v>
      </c>
      <c r="BE2448" s="493" t="n">
        <v>4393.59</v>
      </c>
      <c r="BF2448" s="493" t="n">
        <v>3012.15</v>
      </c>
      <c r="BG2448" s="493" t="n">
        <v>2960.7</v>
      </c>
      <c r="BH2448" s="493" t="n">
        <v>2502.92</v>
      </c>
      <c r="BI2448" s="493" t="n">
        <v>2798.52</v>
      </c>
      <c r="BJ2448" s="493" t="n">
        <v>1679.81</v>
      </c>
      <c r="BK2448" s="493" t="n">
        <v>3512.54</v>
      </c>
      <c r="BL2448" s="493" t="n">
        <v>2704.1</v>
      </c>
      <c r="BM2448" s="493" t="n">
        <v>2412.88</v>
      </c>
      <c r="BN2448" s="493" t="n">
        <v>2386.62</v>
      </c>
      <c r="BO2448" s="493" t="n">
        <v>2094.82</v>
      </c>
      <c r="BP2448" s="493" t="n">
        <v>9703.4</v>
      </c>
      <c r="BQ2448" s="493" t="n">
        <v>18573.5</v>
      </c>
      <c r="BR2448" s="493" t="n">
        <v>28212.91</v>
      </c>
      <c r="BS2448" s="493" t="n">
        <v>26765.01</v>
      </c>
      <c r="BT2448" s="493" t="n">
        <v>25951.95</v>
      </c>
      <c r="BU2448" s="493" t="n">
        <v>25405.68</v>
      </c>
      <c r="BV2448" s="493" t="n">
        <v>26802.89</v>
      </c>
      <c r="BW2448" s="493" t="n">
        <v>22822.63</v>
      </c>
    </row>
    <row r="2449">
      <c r="A2449" t="inlineStr">
        <is>
          <t>[C9D1] Angiotensin-II 길항제, 고혈압제 (C2) 혹은 이뇨제 복합제제</t>
        </is>
      </c>
      <c r="B2449" t="inlineStr">
        <is>
          <t>위더스제약</t>
        </is>
      </c>
      <c r="C2449" t="inlineStr">
        <is>
          <t>로더플러스</t>
        </is>
      </c>
      <c r="D2449" t="inlineStr">
        <is>
          <t>위더스제약</t>
        </is>
      </c>
      <c r="E2449" t="inlineStr">
        <is>
          <t>hydrochlorothiazide,  losartan potassium</t>
        </is>
      </c>
      <c r="F2449" t="inlineStr">
        <is>
          <t>의원</t>
        </is>
      </c>
      <c r="G2449" t="inlineStr">
        <is>
          <t>Generic</t>
        </is>
      </c>
      <c r="H2449" s="493" t="n">
        <v>134563.46</v>
      </c>
      <c r="I2449" s="493" t="n">
        <v>131258.06</v>
      </c>
      <c r="J2449" s="493" t="n">
        <v>137048.75</v>
      </c>
      <c r="K2449" s="493" t="n">
        <v>137576.79</v>
      </c>
      <c r="L2449" s="493" t="n">
        <v>140666.06</v>
      </c>
      <c r="M2449" s="493" t="n">
        <v>137666.58</v>
      </c>
      <c r="N2449" s="493" t="n">
        <v>136041.63</v>
      </c>
      <c r="O2449" s="493" t="n">
        <v>137188.27</v>
      </c>
      <c r="P2449" s="493" t="n">
        <v>134593.69</v>
      </c>
      <c r="Q2449" s="493" t="n">
        <v>136638.6</v>
      </c>
      <c r="R2449" s="493" t="n">
        <v>75587.48</v>
      </c>
      <c r="S2449" s="493" t="n">
        <v>7597.6</v>
      </c>
      <c r="T2449" s="493" t="n">
        <v>1392</v>
      </c>
      <c r="U2449" s="493" t="n">
        <v>0</v>
      </c>
      <c r="V2449" s="493" t="n">
        <v>0</v>
      </c>
      <c r="W2449" s="493" t="n">
        <v>1941.95</v>
      </c>
      <c r="X2449" s="493" t="n">
        <v>4653.74</v>
      </c>
      <c r="Y2449" s="493" t="n">
        <v>5942.58</v>
      </c>
      <c r="Z2449" s="493" t="n">
        <v>5698.44</v>
      </c>
      <c r="AA2449" s="493" t="n">
        <v>8906.35</v>
      </c>
      <c r="AB2449" s="493" t="n">
        <v>7398.45</v>
      </c>
      <c r="AC2449" s="493" t="n">
        <v>9992.629999999999</v>
      </c>
      <c r="AD2449" s="493" t="n">
        <v>7874.12</v>
      </c>
      <c r="AE2449" s="493" t="n">
        <v>10384.93</v>
      </c>
      <c r="AF2449" s="493" t="n">
        <v>10573.94</v>
      </c>
      <c r="AG2449" s="493" t="n">
        <v>11993.83</v>
      </c>
      <c r="AH2449" s="493" t="n">
        <v>12128.65</v>
      </c>
      <c r="AI2449" s="493" t="n">
        <v>12317.4</v>
      </c>
      <c r="AJ2449" s="493" t="n">
        <v>11154.53</v>
      </c>
      <c r="AK2449" s="493" t="n">
        <v>14588.2</v>
      </c>
      <c r="AL2449" s="493" t="n">
        <v>11378.85</v>
      </c>
      <c r="AM2449" s="493" t="n">
        <v>12681.01</v>
      </c>
      <c r="AN2449" s="493" t="n">
        <v>14456.79</v>
      </c>
      <c r="AO2449" s="493" t="n">
        <v>18725.37</v>
      </c>
      <c r="AP2449" s="493" t="n">
        <v>18970.5</v>
      </c>
      <c r="AQ2449" s="493" t="n">
        <v>18116.12</v>
      </c>
      <c r="AR2449" s="493" t="n">
        <v>23522.34</v>
      </c>
      <c r="AS2449" s="493" t="n">
        <v>19398.78</v>
      </c>
      <c r="AT2449" s="493" t="n">
        <v>20694.2</v>
      </c>
      <c r="AU2449" s="493" t="n">
        <v>19998.69</v>
      </c>
      <c r="AV2449" s="493" t="n">
        <v>22799.42</v>
      </c>
      <c r="AW2449" s="493" t="n">
        <v>20410.82</v>
      </c>
      <c r="AX2449" s="493" t="n">
        <v>16810.7</v>
      </c>
      <c r="AY2449" s="493" t="n">
        <v>19246.67</v>
      </c>
      <c r="AZ2449" s="493" t="n">
        <v>22603</v>
      </c>
      <c r="BA2449" s="493" t="n">
        <v>30996.83</v>
      </c>
      <c r="BB2449" s="493" t="n">
        <v>35863.42</v>
      </c>
      <c r="BC2449" s="493" t="n">
        <v>36668.79</v>
      </c>
      <c r="BD2449" s="493" t="n">
        <v>32414.4</v>
      </c>
      <c r="BE2449" s="493" t="n">
        <v>36738.58</v>
      </c>
      <c r="BF2449" s="493" t="n">
        <v>35891.85</v>
      </c>
      <c r="BG2449" s="493" t="n">
        <v>40490.41</v>
      </c>
      <c r="BH2449" s="493" t="n">
        <v>40439.76</v>
      </c>
      <c r="BI2449" s="493" t="n">
        <v>37758.44</v>
      </c>
      <c r="BJ2449" s="493" t="n">
        <v>43449.93</v>
      </c>
      <c r="BK2449" s="493" t="n">
        <v>49761.05</v>
      </c>
      <c r="BL2449" s="493" t="n">
        <v>49141.12</v>
      </c>
      <c r="BM2449" s="493" t="n">
        <v>54113.27</v>
      </c>
      <c r="BN2449" s="493" t="n">
        <v>43382.24</v>
      </c>
      <c r="BO2449" s="493" t="n">
        <v>51893.24</v>
      </c>
      <c r="BP2449" s="493" t="n">
        <v>47111.88</v>
      </c>
      <c r="BQ2449" s="493" t="n">
        <v>56291.17</v>
      </c>
      <c r="BR2449" s="493" t="n">
        <v>54645.18</v>
      </c>
      <c r="BS2449" s="493" t="n">
        <v>61781.48</v>
      </c>
      <c r="BT2449" s="493" t="n">
        <v>51425.85</v>
      </c>
      <c r="BU2449" s="493" t="n">
        <v>68830.8</v>
      </c>
      <c r="BV2449" s="493" t="n">
        <v>65081.79</v>
      </c>
      <c r="BW2449" s="493" t="n">
        <v>69936.42</v>
      </c>
    </row>
    <row r="2450">
      <c r="A2450" t="inlineStr">
        <is>
          <t>[C9D1] Angiotensin-II 길항제, 고혈압제 (C2) 혹은 이뇨제 복합제제</t>
        </is>
      </c>
      <c r="B2450" t="inlineStr">
        <is>
          <t>위더스제약</t>
        </is>
      </c>
      <c r="C2450" t="inlineStr">
        <is>
          <t>로더플러스</t>
        </is>
      </c>
      <c r="D2450" t="inlineStr">
        <is>
          <t>위더스제약</t>
        </is>
      </c>
      <c r="E2450" t="inlineStr">
        <is>
          <t>hydrochlorothiazide,  losartan potassium</t>
        </is>
      </c>
      <c r="F2450" t="inlineStr">
        <is>
          <t>보건소</t>
        </is>
      </c>
      <c r="G2450" t="inlineStr">
        <is>
          <t>Generic</t>
        </is>
      </c>
      <c r="H2450" s="493" t="n">
        <v>13581.9</v>
      </c>
      <c r="I2450" s="493" t="n">
        <v>13963.08</v>
      </c>
      <c r="J2450" s="493" t="n">
        <v>18891.45</v>
      </c>
      <c r="K2450" s="493" t="n">
        <v>15713.25</v>
      </c>
      <c r="L2450" s="493" t="n">
        <v>15376.86</v>
      </c>
      <c r="M2450" s="493" t="n">
        <v>13551.15</v>
      </c>
      <c r="N2450" s="493" t="n">
        <v>20264.06</v>
      </c>
      <c r="O2450" s="493" t="n">
        <v>12800.13</v>
      </c>
      <c r="P2450" s="493" t="n">
        <v>12888.15</v>
      </c>
      <c r="Q2450" s="493" t="n">
        <v>11165.7</v>
      </c>
      <c r="R2450" s="493" t="n">
        <v>10216.22</v>
      </c>
      <c r="S2450" s="493" t="n">
        <v>1154.7</v>
      </c>
      <c r="T2450" s="493" t="n">
        <v>396.6</v>
      </c>
      <c r="U2450" s="493" t="n">
        <v>0</v>
      </c>
      <c r="V2450" s="493" t="n">
        <v>0</v>
      </c>
      <c r="W2450" s="493" t="n">
        <v>567</v>
      </c>
      <c r="X2450" s="493" t="n">
        <v>129</v>
      </c>
      <c r="Y2450" s="493" t="n">
        <v>531</v>
      </c>
      <c r="Z2450" s="493" t="n">
        <v>659.1</v>
      </c>
      <c r="AA2450" s="493" t="n">
        <v>1480.2</v>
      </c>
      <c r="AB2450" s="493" t="n">
        <v>669.75</v>
      </c>
      <c r="AC2450" s="493" t="n">
        <v>766.8</v>
      </c>
      <c r="AD2450" s="493" t="n">
        <v>1087.8</v>
      </c>
      <c r="AE2450" s="493" t="n">
        <v>1385.1</v>
      </c>
      <c r="AF2450" s="493" t="n">
        <v>1555.2</v>
      </c>
      <c r="AG2450" s="493" t="n">
        <v>1117.85</v>
      </c>
      <c r="AH2450" s="493" t="n">
        <v>526.05</v>
      </c>
      <c r="AI2450" s="493" t="n">
        <v>1165.2</v>
      </c>
      <c r="AJ2450" s="493" t="n">
        <v>34.8</v>
      </c>
      <c r="AK2450" s="493" t="n">
        <v>360.75</v>
      </c>
      <c r="AL2450" s="493" t="n">
        <v>100.8</v>
      </c>
      <c r="AM2450" s="493" t="n">
        <v>356.4</v>
      </c>
      <c r="AN2450" s="493" t="n">
        <v>466.35</v>
      </c>
      <c r="AO2450" s="493" t="n">
        <v>533.4</v>
      </c>
      <c r="AP2450" s="493" t="n">
        <v>393</v>
      </c>
      <c r="AQ2450" s="493" t="n">
        <v>537.3</v>
      </c>
      <c r="AR2450" s="493" t="n">
        <v>504</v>
      </c>
      <c r="AS2450" s="493" t="n">
        <v>362.7</v>
      </c>
      <c r="AT2450" s="493" t="n">
        <v>352.86</v>
      </c>
      <c r="AU2450" s="493" t="n">
        <v>285</v>
      </c>
      <c r="AV2450" s="493" t="n">
        <v>78.3</v>
      </c>
      <c r="AW2450" s="493" t="n">
        <v>359.4</v>
      </c>
      <c r="AX2450" s="493" t="n">
        <v>1391.1</v>
      </c>
      <c r="AY2450" s="493" t="n">
        <v>164.4</v>
      </c>
      <c r="AZ2450" s="493" t="n">
        <v>247.5</v>
      </c>
      <c r="BA2450" s="493" t="n">
        <v>1913.1</v>
      </c>
      <c r="BB2450" s="493" t="n">
        <v>135.6</v>
      </c>
      <c r="BC2450" s="493" t="n">
        <v>1130.7</v>
      </c>
      <c r="BD2450" s="493" t="n">
        <v>265.2</v>
      </c>
      <c r="BE2450" s="493" t="n">
        <v>70.8</v>
      </c>
      <c r="BF2450" s="493" t="n">
        <v>443.1</v>
      </c>
      <c r="BG2450" s="493" t="n">
        <v>0</v>
      </c>
      <c r="BH2450" s="493" t="n">
        <v>1388.7</v>
      </c>
      <c r="BI2450" s="493" t="n">
        <v>187.2</v>
      </c>
      <c r="BJ2450" s="493" t="n">
        <v>129.6</v>
      </c>
      <c r="BK2450" s="493" t="n">
        <v>178.2</v>
      </c>
      <c r="BL2450" s="493" t="n">
        <v>559.2</v>
      </c>
      <c r="BM2450" s="493" t="n">
        <v>0</v>
      </c>
      <c r="BN2450" s="493" t="n">
        <v>5083.2</v>
      </c>
      <c r="BO2450" s="493" t="n">
        <v>1505.7</v>
      </c>
      <c r="BP2450" s="493" t="n">
        <v>0</v>
      </c>
      <c r="BQ2450" s="493" t="n">
        <v>0</v>
      </c>
      <c r="BR2450" s="493" t="n">
        <v>2347.2</v>
      </c>
      <c r="BS2450" s="493" t="n">
        <v>166.5</v>
      </c>
      <c r="BT2450" s="493" t="n">
        <v>0</v>
      </c>
      <c r="BU2450" s="493" t="n">
        <v>0</v>
      </c>
      <c r="BV2450" s="493" t="n">
        <v>0</v>
      </c>
      <c r="BW2450" s="493" t="n">
        <v>0</v>
      </c>
    </row>
    <row r="2451">
      <c r="A2451" t="inlineStr">
        <is>
          <t>[C9D1] Angiotensin-II 길항제, 고혈압제 (C2) 혹은 이뇨제 복합제제</t>
        </is>
      </c>
      <c r="B2451" t="inlineStr">
        <is>
          <t>위더스제약</t>
        </is>
      </c>
      <c r="C2451" t="inlineStr">
        <is>
          <t>미르토 플러스</t>
        </is>
      </c>
      <c r="D2451" t="inlineStr">
        <is>
          <t>위더스제약</t>
        </is>
      </c>
      <c r="E2451" t="inlineStr">
        <is>
          <t>hydrochlorothiazide,  telmisartan</t>
        </is>
      </c>
      <c r="F2451" t="inlineStr">
        <is>
          <t>종합병원</t>
        </is>
      </c>
      <c r="G2451" t="inlineStr">
        <is>
          <t>Generic</t>
        </is>
      </c>
      <c r="H2451" s="493" t="n">
        <v>2379.3</v>
      </c>
      <c r="I2451" s="493" t="n">
        <v>2875.32</v>
      </c>
      <c r="J2451" s="493" t="n">
        <v>3110.7</v>
      </c>
      <c r="K2451" s="493" t="n">
        <v>2733.95</v>
      </c>
      <c r="L2451" s="493" t="n">
        <v>2687.95</v>
      </c>
      <c r="M2451" s="493" t="n">
        <v>2723.46</v>
      </c>
      <c r="N2451" s="493" t="n">
        <v>1618.24</v>
      </c>
      <c r="O2451" s="493" t="n">
        <v>2773.18</v>
      </c>
      <c r="P2451" s="493" t="n">
        <v>2755.28</v>
      </c>
      <c r="Q2451" s="493" t="n">
        <v>2455.42</v>
      </c>
      <c r="R2451" s="493" t="n">
        <v>1818.22</v>
      </c>
      <c r="S2451" s="493" t="n">
        <v>4500.54</v>
      </c>
      <c r="T2451" s="493" t="n">
        <v>2058.8</v>
      </c>
      <c r="U2451" s="493" t="n">
        <v>2433.3</v>
      </c>
      <c r="V2451" s="493" t="n">
        <v>2966.48</v>
      </c>
      <c r="W2451" s="493" t="n">
        <v>1985.1</v>
      </c>
      <c r="X2451" s="493" t="n">
        <v>3786.73</v>
      </c>
      <c r="Y2451" s="493" t="n">
        <v>1790.9</v>
      </c>
      <c r="Z2451" s="493" t="n">
        <v>1742.58</v>
      </c>
      <c r="AA2451" s="493" t="n">
        <v>4304.73</v>
      </c>
      <c r="AB2451" s="493" t="n">
        <v>2891.65</v>
      </c>
      <c r="AC2451" s="493" t="n">
        <v>2288.7</v>
      </c>
      <c r="AD2451" s="493" t="n">
        <v>3174</v>
      </c>
      <c r="AE2451" s="493" t="n">
        <v>3174.2</v>
      </c>
      <c r="AF2451" s="493" t="n">
        <v>992.7</v>
      </c>
      <c r="AG2451" s="493" t="n">
        <v>3085.8</v>
      </c>
      <c r="AH2451" s="493" t="n">
        <v>3166.5</v>
      </c>
      <c r="AI2451" s="493" t="n">
        <v>1863.55</v>
      </c>
      <c r="AJ2451" s="493" t="n">
        <v>4599.6</v>
      </c>
      <c r="AK2451" s="493" t="n">
        <v>2900.65</v>
      </c>
      <c r="AL2451" s="493" t="n">
        <v>1580.3</v>
      </c>
      <c r="AM2451" s="493" t="n">
        <v>3672.3</v>
      </c>
      <c r="AN2451" s="493" t="n">
        <v>1807.9</v>
      </c>
      <c r="AO2451" s="493" t="n">
        <v>2674.68</v>
      </c>
      <c r="AP2451" s="493" t="n">
        <v>4765.5</v>
      </c>
      <c r="AQ2451" s="493" t="n">
        <v>2934.75</v>
      </c>
      <c r="AR2451" s="493" t="n">
        <v>4008.75</v>
      </c>
      <c r="AS2451" s="493" t="n">
        <v>4019.9</v>
      </c>
      <c r="AT2451" s="493" t="n">
        <v>4114.79</v>
      </c>
      <c r="AU2451" s="493" t="n">
        <v>2250.5</v>
      </c>
      <c r="AV2451" s="493" t="n">
        <v>4511.54</v>
      </c>
      <c r="AW2451" s="493" t="n">
        <v>1528.2</v>
      </c>
      <c r="AX2451" s="493" t="n">
        <v>2223.28</v>
      </c>
      <c r="AY2451" s="493" t="n">
        <v>3324.9</v>
      </c>
      <c r="AZ2451" s="493" t="n">
        <v>2078.5</v>
      </c>
      <c r="BA2451" s="493" t="n">
        <v>1287</v>
      </c>
      <c r="BB2451" s="493" t="n">
        <v>2889.14</v>
      </c>
      <c r="BC2451" s="493" t="n">
        <v>3212.65</v>
      </c>
      <c r="BD2451" s="493" t="n">
        <v>784.28</v>
      </c>
      <c r="BE2451" s="493" t="n">
        <v>2576.4</v>
      </c>
      <c r="BF2451" s="493" t="n">
        <v>2664.95</v>
      </c>
      <c r="BG2451" s="493" t="n">
        <v>2073.77</v>
      </c>
      <c r="BH2451" s="493" t="n">
        <v>3482.95</v>
      </c>
      <c r="BI2451" s="493" t="n">
        <v>2798.6</v>
      </c>
      <c r="BJ2451" s="493" t="n">
        <v>2452.85</v>
      </c>
      <c r="BK2451" s="493" t="n">
        <v>3380.7</v>
      </c>
      <c r="BL2451" s="493" t="n">
        <v>2917.39</v>
      </c>
      <c r="BM2451" s="493" t="n">
        <v>1445.45</v>
      </c>
      <c r="BN2451" s="493" t="n">
        <v>1378.2</v>
      </c>
      <c r="BO2451" s="493" t="n">
        <v>2690.3</v>
      </c>
      <c r="BP2451" s="493" t="n">
        <v>1000.6</v>
      </c>
      <c r="BQ2451" s="493" t="n">
        <v>3460.02</v>
      </c>
      <c r="BR2451" s="493" t="n">
        <v>2653.5</v>
      </c>
      <c r="BS2451" s="493" t="n">
        <v>3284.1</v>
      </c>
      <c r="BT2451" s="493" t="n">
        <v>2162.7</v>
      </c>
      <c r="BU2451" s="493" t="n">
        <v>2106</v>
      </c>
      <c r="BV2451" s="493" t="n">
        <v>2255.8</v>
      </c>
      <c r="BW2451" s="493" t="n">
        <v>2707.1</v>
      </c>
    </row>
    <row r="2452">
      <c r="A2452" t="inlineStr">
        <is>
          <t>[C9D1] Angiotensin-II 길항제, 고혈압제 (C2) 혹은 이뇨제 복합제제</t>
        </is>
      </c>
      <c r="B2452" t="inlineStr">
        <is>
          <t>위더스제약</t>
        </is>
      </c>
      <c r="C2452" t="inlineStr">
        <is>
          <t>미르토 플러스</t>
        </is>
      </c>
      <c r="D2452" t="inlineStr">
        <is>
          <t>위더스제약</t>
        </is>
      </c>
      <c r="E2452" t="inlineStr">
        <is>
          <t>hydrochlorothiazide,  telmisartan</t>
        </is>
      </c>
      <c r="F2452" t="inlineStr">
        <is>
          <t>병원</t>
        </is>
      </c>
      <c r="G2452" t="inlineStr">
        <is>
          <t>Generic</t>
        </is>
      </c>
      <c r="H2452" s="493" t="n">
        <v>1966.47</v>
      </c>
      <c r="I2452" s="493" t="n">
        <v>769.0700000000001</v>
      </c>
      <c r="J2452" s="493" t="n">
        <v>967.26</v>
      </c>
      <c r="K2452" s="493" t="n">
        <v>2482.8</v>
      </c>
      <c r="L2452" s="493" t="n">
        <v>829.2</v>
      </c>
      <c r="M2452" s="493" t="n">
        <v>742.2</v>
      </c>
      <c r="N2452" s="493" t="n">
        <v>1862.1</v>
      </c>
      <c r="O2452" s="493" t="n">
        <v>430.5</v>
      </c>
      <c r="P2452" s="493" t="n">
        <v>416.4</v>
      </c>
      <c r="Q2452" s="493" t="n">
        <v>1917.3</v>
      </c>
      <c r="R2452" s="493" t="n">
        <v>638.0700000000001</v>
      </c>
      <c r="S2452" s="493" t="n">
        <v>1316.4</v>
      </c>
      <c r="T2452" s="493" t="n">
        <v>1687.8</v>
      </c>
      <c r="U2452" s="493" t="n">
        <v>1035.9</v>
      </c>
      <c r="V2452" s="493" t="n">
        <v>732.9</v>
      </c>
      <c r="W2452" s="493" t="n">
        <v>1671.6</v>
      </c>
      <c r="X2452" s="493" t="n">
        <v>2122.5</v>
      </c>
      <c r="Y2452" s="493" t="n">
        <v>1371.9</v>
      </c>
      <c r="Z2452" s="493" t="n">
        <v>1531.8</v>
      </c>
      <c r="AA2452" s="493" t="n">
        <v>642.9</v>
      </c>
      <c r="AB2452" s="493" t="n">
        <v>1752</v>
      </c>
      <c r="AC2452" s="493" t="n">
        <v>1413.6</v>
      </c>
      <c r="AD2452" s="493" t="n">
        <v>1797</v>
      </c>
      <c r="AE2452" s="493" t="n">
        <v>1881.3</v>
      </c>
      <c r="AF2452" s="493" t="n">
        <v>3242.2</v>
      </c>
      <c r="AG2452" s="493" t="n">
        <v>1460.7</v>
      </c>
      <c r="AH2452" s="493" t="n">
        <v>1912.2</v>
      </c>
      <c r="AI2452" s="493" t="n">
        <v>2716.4</v>
      </c>
      <c r="AJ2452" s="493" t="n">
        <v>1446.6</v>
      </c>
      <c r="AK2452" s="493" t="n">
        <v>913.85</v>
      </c>
      <c r="AL2452" s="493" t="n">
        <v>2168.96</v>
      </c>
      <c r="AM2452" s="493" t="n">
        <v>2224.35</v>
      </c>
      <c r="AN2452" s="493" t="n">
        <v>868.9</v>
      </c>
      <c r="AO2452" s="493" t="n">
        <v>1183.5</v>
      </c>
      <c r="AP2452" s="493" t="n">
        <v>1730.4</v>
      </c>
      <c r="AQ2452" s="493" t="n">
        <v>615.04</v>
      </c>
      <c r="AR2452" s="493" t="n">
        <v>3018</v>
      </c>
      <c r="AS2452" s="493" t="n">
        <v>1457.1</v>
      </c>
      <c r="AT2452" s="493" t="n">
        <v>1497.3</v>
      </c>
      <c r="AU2452" s="493" t="n">
        <v>1634.7</v>
      </c>
      <c r="AV2452" s="493" t="n">
        <v>2148.6</v>
      </c>
      <c r="AW2452" s="493" t="n">
        <v>1945.72</v>
      </c>
      <c r="AX2452" s="493" t="n">
        <v>2183.1</v>
      </c>
      <c r="AY2452" s="493" t="n">
        <v>1088.7</v>
      </c>
      <c r="AZ2452" s="493" t="n">
        <v>1164.7</v>
      </c>
      <c r="BA2452" s="493" t="n">
        <v>2509.74</v>
      </c>
      <c r="BB2452" s="493" t="n">
        <v>356.4</v>
      </c>
      <c r="BC2452" s="493" t="n">
        <v>3894.52</v>
      </c>
      <c r="BD2452" s="493" t="n">
        <v>1753.96</v>
      </c>
      <c r="BE2452" s="493" t="n">
        <v>1785.38</v>
      </c>
      <c r="BF2452" s="493" t="n">
        <v>1432.2</v>
      </c>
      <c r="BG2452" s="493" t="n">
        <v>4774.44</v>
      </c>
      <c r="BH2452" s="493" t="n">
        <v>1014</v>
      </c>
      <c r="BI2452" s="493" t="n">
        <v>2959.9</v>
      </c>
      <c r="BJ2452" s="493" t="n">
        <v>4359</v>
      </c>
      <c r="BK2452" s="493" t="n">
        <v>2157.9</v>
      </c>
      <c r="BL2452" s="493" t="n">
        <v>1784.35</v>
      </c>
      <c r="BM2452" s="493" t="n">
        <v>2802.6</v>
      </c>
      <c r="BN2452" s="493" t="n">
        <v>2217.3</v>
      </c>
      <c r="BO2452" s="493" t="n">
        <v>2476.94</v>
      </c>
      <c r="BP2452" s="493" t="n">
        <v>3281.8</v>
      </c>
      <c r="BQ2452" s="493" t="n">
        <v>2594.75</v>
      </c>
      <c r="BR2452" s="493" t="n">
        <v>2153.58</v>
      </c>
      <c r="BS2452" s="493" t="n">
        <v>3645.24</v>
      </c>
      <c r="BT2452" s="493" t="n">
        <v>2281.8</v>
      </c>
      <c r="BU2452" s="493" t="n">
        <v>4642.82</v>
      </c>
      <c r="BV2452" s="493" t="n">
        <v>4058.55</v>
      </c>
      <c r="BW2452" s="493" t="n">
        <v>3518.1</v>
      </c>
    </row>
    <row r="2453">
      <c r="A2453" t="inlineStr">
        <is>
          <t>[C9D1] Angiotensin-II 길항제, 고혈압제 (C2) 혹은 이뇨제 복합제제</t>
        </is>
      </c>
      <c r="B2453" t="inlineStr">
        <is>
          <t>위더스제약</t>
        </is>
      </c>
      <c r="C2453" t="inlineStr">
        <is>
          <t>미르토 플러스</t>
        </is>
      </c>
      <c r="D2453" t="inlineStr">
        <is>
          <t>위더스제약</t>
        </is>
      </c>
      <c r="E2453" t="inlineStr">
        <is>
          <t>hydrochlorothiazide,  telmisartan</t>
        </is>
      </c>
      <c r="F2453" t="inlineStr">
        <is>
          <t>의원</t>
        </is>
      </c>
      <c r="G2453" t="inlineStr">
        <is>
          <t>Generic</t>
        </is>
      </c>
      <c r="H2453" s="493" t="n">
        <v>18854.02</v>
      </c>
      <c r="I2453" s="493" t="n">
        <v>16971.8</v>
      </c>
      <c r="J2453" s="493" t="n">
        <v>18247.91</v>
      </c>
      <c r="K2453" s="493" t="n">
        <v>22127.56</v>
      </c>
      <c r="L2453" s="493" t="n">
        <v>18821.49</v>
      </c>
      <c r="M2453" s="493" t="n">
        <v>21729.54</v>
      </c>
      <c r="N2453" s="493" t="n">
        <v>20244.1</v>
      </c>
      <c r="O2453" s="493" t="n">
        <v>19574.29</v>
      </c>
      <c r="P2453" s="493" t="n">
        <v>17052.8</v>
      </c>
      <c r="Q2453" s="493" t="n">
        <v>21047.2</v>
      </c>
      <c r="R2453" s="493" t="n">
        <v>39044.69</v>
      </c>
      <c r="S2453" s="493" t="n">
        <v>107289.26</v>
      </c>
      <c r="T2453" s="493" t="n">
        <v>116727.84</v>
      </c>
      <c r="U2453" s="493" t="n">
        <v>140965.72</v>
      </c>
      <c r="V2453" s="493" t="n">
        <v>146479.84</v>
      </c>
      <c r="W2453" s="493" t="n">
        <v>144132.76</v>
      </c>
      <c r="X2453" s="493" t="n">
        <v>149870.61</v>
      </c>
      <c r="Y2453" s="493" t="n">
        <v>156181.52</v>
      </c>
      <c r="Z2453" s="493" t="n">
        <v>145803.13</v>
      </c>
      <c r="AA2453" s="493" t="n">
        <v>154057.28</v>
      </c>
      <c r="AB2453" s="493" t="n">
        <v>138067.5</v>
      </c>
      <c r="AC2453" s="493" t="n">
        <v>144175.86</v>
      </c>
      <c r="AD2453" s="493" t="n">
        <v>133516.57</v>
      </c>
      <c r="AE2453" s="493" t="n">
        <v>152811.83</v>
      </c>
      <c r="AF2453" s="493" t="n">
        <v>136484.01</v>
      </c>
      <c r="AG2453" s="493" t="n">
        <v>140779.92</v>
      </c>
      <c r="AH2453" s="493" t="n">
        <v>154461.16</v>
      </c>
      <c r="AI2453" s="493" t="n">
        <v>143759.56</v>
      </c>
      <c r="AJ2453" s="493" t="n">
        <v>169356.11</v>
      </c>
      <c r="AK2453" s="493" t="n">
        <v>179291.07</v>
      </c>
      <c r="AL2453" s="493" t="n">
        <v>179463.82</v>
      </c>
      <c r="AM2453" s="493" t="n">
        <v>186658.91</v>
      </c>
      <c r="AN2453" s="493" t="n">
        <v>194628.53</v>
      </c>
      <c r="AO2453" s="493" t="n">
        <v>226860.24</v>
      </c>
      <c r="AP2453" s="493" t="n">
        <v>234790.35</v>
      </c>
      <c r="AQ2453" s="493" t="n">
        <v>239719.92</v>
      </c>
      <c r="AR2453" s="493" t="n">
        <v>247978.81</v>
      </c>
      <c r="AS2453" s="493" t="n">
        <v>253956.56</v>
      </c>
      <c r="AT2453" s="493" t="n">
        <v>249502.67</v>
      </c>
      <c r="AU2453" s="493" t="n">
        <v>265442.52</v>
      </c>
      <c r="AV2453" s="493" t="n">
        <v>245598.64</v>
      </c>
      <c r="AW2453" s="493" t="n">
        <v>231731.04</v>
      </c>
      <c r="AX2453" s="493" t="n">
        <v>255446.34</v>
      </c>
      <c r="AY2453" s="493" t="n">
        <v>248772.51</v>
      </c>
      <c r="AZ2453" s="493" t="n">
        <v>238306.78</v>
      </c>
      <c r="BA2453" s="493" t="n">
        <v>272570.74</v>
      </c>
      <c r="BB2453" s="493" t="n">
        <v>255317.13</v>
      </c>
      <c r="BC2453" s="493" t="n">
        <v>279920.37</v>
      </c>
      <c r="BD2453" s="493" t="n">
        <v>252750.2</v>
      </c>
      <c r="BE2453" s="493" t="n">
        <v>258197.68</v>
      </c>
      <c r="BF2453" s="493" t="n">
        <v>250697.84</v>
      </c>
      <c r="BG2453" s="493" t="n">
        <v>259561.99</v>
      </c>
      <c r="BH2453" s="493" t="n">
        <v>248819.61</v>
      </c>
      <c r="BI2453" s="493" t="n">
        <v>254148.53</v>
      </c>
      <c r="BJ2453" s="493" t="n">
        <v>242647.55</v>
      </c>
      <c r="BK2453" s="493" t="n">
        <v>254168.15</v>
      </c>
      <c r="BL2453" s="493" t="n">
        <v>266602.46</v>
      </c>
      <c r="BM2453" s="493" t="n">
        <v>237026.71</v>
      </c>
      <c r="BN2453" s="493" t="n">
        <v>236460.2</v>
      </c>
      <c r="BO2453" s="493" t="n">
        <v>261821.21</v>
      </c>
      <c r="BP2453" s="493" t="n">
        <v>240013.35</v>
      </c>
      <c r="BQ2453" s="493" t="n">
        <v>248357.58</v>
      </c>
      <c r="BR2453" s="493" t="n">
        <v>272283.71</v>
      </c>
      <c r="BS2453" s="493" t="n">
        <v>288131.02</v>
      </c>
      <c r="BT2453" s="493" t="n">
        <v>257170.08</v>
      </c>
      <c r="BU2453" s="493" t="n">
        <v>303789.81</v>
      </c>
      <c r="BV2453" s="493" t="n">
        <v>316592.38</v>
      </c>
      <c r="BW2453" s="493" t="n">
        <v>292287.51</v>
      </c>
    </row>
    <row r="2454">
      <c r="A2454" t="inlineStr">
        <is>
          <t>[C9D1] Angiotensin-II 길항제, 고혈압제 (C2) 혹은 이뇨제 복합제제</t>
        </is>
      </c>
      <c r="B2454" t="inlineStr">
        <is>
          <t>위더스제약</t>
        </is>
      </c>
      <c r="C2454" t="inlineStr">
        <is>
          <t>미르토 플러스</t>
        </is>
      </c>
      <c r="D2454" t="inlineStr">
        <is>
          <t>위더스제약</t>
        </is>
      </c>
      <c r="E2454" t="inlineStr">
        <is>
          <t>hydrochlorothiazide,  telmisartan</t>
        </is>
      </c>
      <c r="F2454" t="inlineStr">
        <is>
          <t>보건소</t>
        </is>
      </c>
      <c r="G2454" t="inlineStr">
        <is>
          <t>Generic</t>
        </is>
      </c>
      <c r="H2454" s="493" t="n">
        <v>0</v>
      </c>
      <c r="I2454" s="493" t="n">
        <v>0</v>
      </c>
      <c r="J2454" s="493" t="n">
        <v>0</v>
      </c>
      <c r="K2454" s="493" t="n">
        <v>0</v>
      </c>
      <c r="L2454" s="493" t="n">
        <v>0</v>
      </c>
      <c r="M2454" s="493" t="n">
        <v>0</v>
      </c>
      <c r="N2454" s="493" t="n">
        <v>0</v>
      </c>
      <c r="O2454" s="493" t="n">
        <v>0</v>
      </c>
      <c r="P2454" s="493" t="n">
        <v>0</v>
      </c>
      <c r="Q2454" s="493" t="n">
        <v>0</v>
      </c>
      <c r="R2454" s="493" t="n">
        <v>366</v>
      </c>
      <c r="S2454" s="493" t="n">
        <v>248.4</v>
      </c>
      <c r="T2454" s="493" t="n">
        <v>126</v>
      </c>
      <c r="U2454" s="493" t="n">
        <v>484.8</v>
      </c>
      <c r="V2454" s="493" t="n">
        <v>159.3</v>
      </c>
      <c r="W2454" s="493" t="n">
        <v>396.9</v>
      </c>
      <c r="X2454" s="493" t="n">
        <v>387</v>
      </c>
      <c r="Y2454" s="493" t="n">
        <v>371.7</v>
      </c>
      <c r="Z2454" s="493" t="n">
        <v>354.9</v>
      </c>
      <c r="AA2454" s="493" t="n">
        <v>820.5</v>
      </c>
      <c r="AB2454" s="493" t="n">
        <v>117</v>
      </c>
      <c r="AC2454" s="493" t="n">
        <v>818.4</v>
      </c>
      <c r="AD2454" s="493" t="n">
        <v>7062</v>
      </c>
      <c r="AE2454" s="493" t="n">
        <v>730.8</v>
      </c>
      <c r="AF2454" s="493" t="n">
        <v>435.6</v>
      </c>
      <c r="AG2454" s="493" t="n">
        <v>487.5</v>
      </c>
      <c r="AH2454" s="493" t="n">
        <v>421.2</v>
      </c>
      <c r="AI2454" s="493" t="n">
        <v>643.8</v>
      </c>
      <c r="AJ2454" s="493" t="n">
        <v>1490.4</v>
      </c>
      <c r="AK2454" s="493" t="n">
        <v>156</v>
      </c>
      <c r="AL2454" s="493" t="n">
        <v>2178.6</v>
      </c>
      <c r="AM2454" s="493" t="n">
        <v>356.4</v>
      </c>
      <c r="AN2454" s="493" t="n">
        <v>2376.6</v>
      </c>
      <c r="AO2454" s="493" t="n">
        <v>419.1</v>
      </c>
      <c r="AP2454" s="493" t="n">
        <v>2169</v>
      </c>
      <c r="AQ2454" s="493" t="n">
        <v>585.6</v>
      </c>
      <c r="AR2454" s="493" t="n">
        <v>719.7</v>
      </c>
      <c r="AS2454" s="493" t="n">
        <v>2033.1</v>
      </c>
      <c r="AT2454" s="493" t="n">
        <v>196.2</v>
      </c>
      <c r="AU2454" s="493" t="n">
        <v>439.8</v>
      </c>
      <c r="AV2454" s="493" t="n">
        <v>912</v>
      </c>
      <c r="AW2454" s="493" t="n">
        <v>546.3</v>
      </c>
      <c r="AX2454" s="493" t="n">
        <v>3724.5</v>
      </c>
      <c r="AY2454" s="493" t="n">
        <v>666</v>
      </c>
      <c r="AZ2454" s="493" t="n">
        <v>892.8</v>
      </c>
      <c r="BA2454" s="493" t="n">
        <v>2823</v>
      </c>
      <c r="BB2454" s="493" t="n">
        <v>1455.6</v>
      </c>
      <c r="BC2454" s="493" t="n">
        <v>502.5</v>
      </c>
      <c r="BD2454" s="493" t="n">
        <v>1612.2</v>
      </c>
      <c r="BE2454" s="493" t="n">
        <v>2516.1</v>
      </c>
      <c r="BF2454" s="493" t="n">
        <v>1179</v>
      </c>
      <c r="BG2454" s="493" t="n">
        <v>332.1</v>
      </c>
      <c r="BH2454" s="493" t="n">
        <v>1895.7</v>
      </c>
      <c r="BI2454" s="493" t="n">
        <v>3392.7</v>
      </c>
      <c r="BJ2454" s="493" t="n">
        <v>1960.2</v>
      </c>
      <c r="BK2454" s="493" t="n">
        <v>524.7</v>
      </c>
      <c r="BL2454" s="493" t="n">
        <v>1499.1</v>
      </c>
      <c r="BM2454" s="493" t="n">
        <v>144</v>
      </c>
      <c r="BN2454" s="493" t="n">
        <v>3134.1</v>
      </c>
      <c r="BO2454" s="493" t="n">
        <v>874.8</v>
      </c>
      <c r="BP2454" s="493" t="n">
        <v>317.7</v>
      </c>
      <c r="BQ2454" s="493" t="n">
        <v>0</v>
      </c>
      <c r="BR2454" s="493" t="n">
        <v>2898.6</v>
      </c>
      <c r="BS2454" s="493" t="n">
        <v>1076.4</v>
      </c>
      <c r="BT2454" s="493" t="n">
        <v>263.7</v>
      </c>
      <c r="BU2454" s="493" t="n">
        <v>1119.3</v>
      </c>
      <c r="BV2454" s="493" t="n">
        <v>1297.8</v>
      </c>
      <c r="BW2454" s="493" t="n">
        <v>629.7</v>
      </c>
    </row>
    <row r="2455">
      <c r="A2455" t="inlineStr">
        <is>
          <t>[C9D1] Angiotensin-II 길항제, 고혈압제 (C2) 혹은 이뇨제 복합제제</t>
        </is>
      </c>
      <c r="B2455" t="inlineStr">
        <is>
          <t>위더스제약</t>
        </is>
      </c>
      <c r="C2455" t="inlineStr">
        <is>
          <t>미르토 플러스</t>
        </is>
      </c>
      <c r="D2455" t="inlineStr">
        <is>
          <t>위더스제약</t>
        </is>
      </c>
      <c r="E2455" t="inlineStr">
        <is>
          <t>hydrochlorothiazide,  telmisartan</t>
        </is>
      </c>
      <c r="F2455" t="inlineStr">
        <is>
          <t>기타(치과의원, 치과병원 등)</t>
        </is>
      </c>
      <c r="G2455" t="inlineStr">
        <is>
          <t>Generic</t>
        </is>
      </c>
      <c r="H2455" s="493" t="n">
        <v>0</v>
      </c>
      <c r="I2455" s="493" t="n">
        <v>0</v>
      </c>
      <c r="J2455" s="493" t="n">
        <v>0</v>
      </c>
      <c r="K2455" s="493" t="n">
        <v>0</v>
      </c>
      <c r="L2455" s="493" t="n">
        <v>0</v>
      </c>
      <c r="M2455" s="493" t="n">
        <v>201.6</v>
      </c>
      <c r="N2455" s="493" t="n">
        <v>0</v>
      </c>
      <c r="O2455" s="493" t="n">
        <v>0</v>
      </c>
      <c r="P2455" s="493" t="n">
        <v>0</v>
      </c>
      <c r="Q2455" s="493" t="n">
        <v>218.96</v>
      </c>
      <c r="R2455" s="493" t="n">
        <v>223.16</v>
      </c>
      <c r="S2455" s="493" t="n">
        <v>0</v>
      </c>
      <c r="T2455" s="493" t="n">
        <v>220.64</v>
      </c>
      <c r="U2455" s="493" t="n">
        <v>225.96</v>
      </c>
      <c r="V2455" s="493" t="n">
        <v>217.84</v>
      </c>
      <c r="W2455" s="493" t="n">
        <v>0</v>
      </c>
      <c r="X2455" s="493" t="n">
        <v>218.96</v>
      </c>
      <c r="Y2455" s="493" t="n">
        <v>224.28</v>
      </c>
      <c r="Z2455" s="493" t="n">
        <v>0</v>
      </c>
      <c r="AA2455" s="493" t="n">
        <v>224.28</v>
      </c>
      <c r="AB2455" s="493" t="n">
        <v>215.04</v>
      </c>
      <c r="AC2455" s="493" t="n">
        <v>208.88</v>
      </c>
      <c r="AD2455" s="493" t="n">
        <v>213.08</v>
      </c>
      <c r="AE2455" s="493" t="n">
        <v>220.64</v>
      </c>
      <c r="AF2455" s="493" t="n">
        <v>211.4</v>
      </c>
      <c r="AG2455" s="493" t="n">
        <v>214.76</v>
      </c>
      <c r="AH2455" s="493" t="n">
        <v>0</v>
      </c>
      <c r="AI2455" s="493" t="n">
        <v>0</v>
      </c>
      <c r="AJ2455" s="493" t="n">
        <v>191.24</v>
      </c>
      <c r="AK2455" s="493" t="n">
        <v>203.56</v>
      </c>
      <c r="AL2455" s="493" t="n">
        <v>198.8</v>
      </c>
      <c r="AM2455" s="493" t="n">
        <v>400.4</v>
      </c>
      <c r="AN2455" s="493" t="n">
        <v>195.44</v>
      </c>
      <c r="AO2455" s="493" t="n">
        <v>202.16</v>
      </c>
      <c r="AP2455" s="493" t="n">
        <v>194.6</v>
      </c>
      <c r="AQ2455" s="493" t="n">
        <v>188.72</v>
      </c>
      <c r="AR2455" s="493" t="n">
        <v>178.64</v>
      </c>
      <c r="AS2455" s="493" t="n">
        <v>174.44</v>
      </c>
      <c r="AT2455" s="493" t="n">
        <v>168</v>
      </c>
      <c r="AU2455" s="493" t="n">
        <v>174.72</v>
      </c>
      <c r="AV2455" s="493" t="n">
        <v>175.28</v>
      </c>
      <c r="AW2455" s="493" t="n">
        <v>181.72</v>
      </c>
      <c r="AX2455" s="493" t="n">
        <v>0</v>
      </c>
      <c r="AY2455" s="493" t="n">
        <v>0</v>
      </c>
      <c r="AZ2455" s="493" t="n">
        <v>0</v>
      </c>
      <c r="BA2455" s="493" t="n">
        <v>0</v>
      </c>
      <c r="BB2455" s="493" t="n">
        <v>0</v>
      </c>
      <c r="BC2455" s="493" t="n">
        <v>0</v>
      </c>
      <c r="BD2455" s="493" t="n">
        <v>0</v>
      </c>
      <c r="BE2455" s="493" t="n">
        <v>0</v>
      </c>
      <c r="BF2455" s="493" t="n">
        <v>0</v>
      </c>
      <c r="BG2455" s="493" t="n">
        <v>0</v>
      </c>
      <c r="BH2455" s="493" t="n">
        <v>0</v>
      </c>
      <c r="BI2455" s="493" t="n">
        <v>0</v>
      </c>
      <c r="BJ2455" s="493" t="n">
        <v>0</v>
      </c>
      <c r="BK2455" s="493" t="n">
        <v>0</v>
      </c>
      <c r="BL2455" s="493" t="n">
        <v>0</v>
      </c>
      <c r="BM2455" s="493" t="n">
        <v>0</v>
      </c>
      <c r="BN2455" s="493" t="n">
        <v>0</v>
      </c>
      <c r="BO2455" s="493" t="n">
        <v>0</v>
      </c>
      <c r="BP2455" s="493" t="n">
        <v>0</v>
      </c>
      <c r="BQ2455" s="493" t="n">
        <v>0</v>
      </c>
      <c r="BR2455" s="493" t="n">
        <v>0</v>
      </c>
      <c r="BS2455" s="493" t="n">
        <v>0</v>
      </c>
      <c r="BT2455" s="493" t="n">
        <v>0</v>
      </c>
      <c r="BU2455" s="493" t="n">
        <v>0</v>
      </c>
      <c r="BV2455" s="493" t="n">
        <v>0</v>
      </c>
      <c r="BW2455" s="493" t="n">
        <v>0</v>
      </c>
    </row>
    <row r="2456">
      <c r="A2456" t="inlineStr">
        <is>
          <t>[C9D1] Angiotensin-II 길항제, 고혈압제 (C2) 혹은 이뇨제 복합제제</t>
        </is>
      </c>
      <c r="B2456" t="inlineStr">
        <is>
          <t>위더스제약</t>
        </is>
      </c>
      <c r="C2456" t="inlineStr">
        <is>
          <t>칸단테 플러스</t>
        </is>
      </c>
      <c r="D2456" t="inlineStr">
        <is>
          <t>위더스제약</t>
        </is>
      </c>
      <c r="E2456" t="inlineStr">
        <is>
          <t>candesartan cilexetil,  hydrochlorothiazide</t>
        </is>
      </c>
      <c r="F2456" t="inlineStr">
        <is>
          <t>종합병원</t>
        </is>
      </c>
      <c r="G2456" t="inlineStr">
        <is>
          <t>Generic</t>
        </is>
      </c>
      <c r="H2456" s="493" t="n">
        <v>0</v>
      </c>
      <c r="I2456" s="493" t="n">
        <v>0</v>
      </c>
      <c r="J2456" s="493" t="n">
        <v>0</v>
      </c>
      <c r="K2456" s="493" t="n">
        <v>0</v>
      </c>
      <c r="L2456" s="493" t="n">
        <v>0</v>
      </c>
      <c r="M2456" s="493" t="n">
        <v>0</v>
      </c>
      <c r="N2456" s="493" t="n">
        <v>0</v>
      </c>
      <c r="O2456" s="493" t="n">
        <v>0</v>
      </c>
      <c r="P2456" s="493" t="n">
        <v>0</v>
      </c>
      <c r="Q2456" s="493" t="n">
        <v>0</v>
      </c>
      <c r="R2456" s="493" t="n">
        <v>0</v>
      </c>
      <c r="S2456" s="493" t="n">
        <v>0</v>
      </c>
      <c r="T2456" s="493" t="n">
        <v>0</v>
      </c>
      <c r="U2456" s="493" t="n">
        <v>0</v>
      </c>
      <c r="V2456" s="493" t="n">
        <v>0</v>
      </c>
      <c r="W2456" s="493" t="n">
        <v>0</v>
      </c>
      <c r="X2456" s="493" t="n">
        <v>0</v>
      </c>
      <c r="Y2456" s="493" t="n">
        <v>0</v>
      </c>
      <c r="Z2456" s="493" t="n">
        <v>0</v>
      </c>
      <c r="AA2456" s="493" t="n">
        <v>0</v>
      </c>
      <c r="AB2456" s="493" t="n">
        <v>0</v>
      </c>
      <c r="AC2456" s="493" t="n">
        <v>0</v>
      </c>
      <c r="AD2456" s="493" t="n">
        <v>0</v>
      </c>
      <c r="AE2456" s="493" t="n">
        <v>0</v>
      </c>
      <c r="AF2456" s="493" t="n">
        <v>0</v>
      </c>
      <c r="AG2456" s="493" t="n">
        <v>0</v>
      </c>
      <c r="AH2456" s="493" t="n">
        <v>0</v>
      </c>
      <c r="AI2456" s="493" t="n">
        <v>0</v>
      </c>
      <c r="AJ2456" s="493" t="n">
        <v>0</v>
      </c>
      <c r="AK2456" s="493" t="n">
        <v>0</v>
      </c>
      <c r="AL2456" s="493" t="n">
        <v>0</v>
      </c>
      <c r="AM2456" s="493" t="n">
        <v>0</v>
      </c>
      <c r="AN2456" s="493" t="n">
        <v>0</v>
      </c>
      <c r="AO2456" s="493" t="n">
        <v>0</v>
      </c>
      <c r="AP2456" s="493" t="n">
        <v>0</v>
      </c>
      <c r="AQ2456" s="493" t="n">
        <v>0</v>
      </c>
      <c r="AR2456" s="493" t="n">
        <v>0</v>
      </c>
      <c r="AS2456" s="493" t="n">
        <v>0</v>
      </c>
      <c r="AT2456" s="493" t="n">
        <v>0</v>
      </c>
      <c r="AU2456" s="493" t="n">
        <v>0</v>
      </c>
      <c r="AV2456" s="493" t="n">
        <v>0</v>
      </c>
      <c r="AW2456" s="493" t="n">
        <v>0</v>
      </c>
      <c r="AX2456" s="493" t="n">
        <v>0</v>
      </c>
      <c r="AY2456" s="493" t="n">
        <v>0</v>
      </c>
      <c r="AZ2456" s="493" t="n">
        <v>0</v>
      </c>
      <c r="BA2456" s="493" t="n">
        <v>0</v>
      </c>
      <c r="BB2456" s="493" t="n">
        <v>0</v>
      </c>
      <c r="BC2456" s="493" t="n">
        <v>0</v>
      </c>
      <c r="BD2456" s="493" t="n">
        <v>0</v>
      </c>
      <c r="BE2456" s="493" t="n">
        <v>0</v>
      </c>
      <c r="BF2456" s="493" t="n">
        <v>0</v>
      </c>
      <c r="BG2456" s="493" t="n">
        <v>0</v>
      </c>
      <c r="BH2456" s="493" t="n">
        <v>0</v>
      </c>
      <c r="BI2456" s="493" t="n">
        <v>0</v>
      </c>
      <c r="BJ2456" s="493" t="n">
        <v>0</v>
      </c>
      <c r="BK2456" s="493" t="n">
        <v>0</v>
      </c>
      <c r="BL2456" s="493" t="n">
        <v>0</v>
      </c>
      <c r="BM2456" s="493" t="n">
        <v>0</v>
      </c>
      <c r="BN2456" s="493" t="n">
        <v>0</v>
      </c>
      <c r="BO2456" s="493" t="n">
        <v>0</v>
      </c>
      <c r="BP2456" s="493" t="n">
        <v>0</v>
      </c>
      <c r="BQ2456" s="493" t="n">
        <v>0</v>
      </c>
      <c r="BR2456" s="493" t="n">
        <v>0</v>
      </c>
      <c r="BS2456" s="493" t="n">
        <v>102.9</v>
      </c>
      <c r="BT2456" s="493" t="n">
        <v>0</v>
      </c>
      <c r="BU2456" s="493" t="n">
        <v>0</v>
      </c>
      <c r="BV2456" s="493" t="n">
        <v>0</v>
      </c>
      <c r="BW2456" s="493" t="n">
        <v>0</v>
      </c>
    </row>
    <row r="2457">
      <c r="A2457" t="inlineStr">
        <is>
          <t>[C9D1] Angiotensin-II 길항제, 고혈압제 (C2) 혹은 이뇨제 복합제제</t>
        </is>
      </c>
      <c r="B2457" t="inlineStr">
        <is>
          <t>위더스제약</t>
        </is>
      </c>
      <c r="C2457" t="inlineStr">
        <is>
          <t>칸단테 플러스</t>
        </is>
      </c>
      <c r="D2457" t="inlineStr">
        <is>
          <t>위더스제약</t>
        </is>
      </c>
      <c r="E2457" t="inlineStr">
        <is>
          <t>candesartan cilexetil,  hydrochlorothiazide</t>
        </is>
      </c>
      <c r="F2457" t="inlineStr">
        <is>
          <t>병원</t>
        </is>
      </c>
      <c r="G2457" t="inlineStr">
        <is>
          <t>Generic</t>
        </is>
      </c>
      <c r="H2457" s="493" t="n">
        <v>169.8</v>
      </c>
      <c r="I2457" s="493" t="n">
        <v>840</v>
      </c>
      <c r="J2457" s="493" t="n">
        <v>1126.8</v>
      </c>
      <c r="K2457" s="493" t="n">
        <v>1200</v>
      </c>
      <c r="L2457" s="493" t="n">
        <v>877.2</v>
      </c>
      <c r="M2457" s="493" t="n">
        <v>1200</v>
      </c>
      <c r="N2457" s="493" t="n">
        <v>519.6</v>
      </c>
      <c r="O2457" s="493" t="n">
        <v>1339.65</v>
      </c>
      <c r="P2457" s="493" t="n">
        <v>1439.1</v>
      </c>
      <c r="Q2457" s="493" t="n">
        <v>1680</v>
      </c>
      <c r="R2457" s="493" t="n">
        <v>719.1</v>
      </c>
      <c r="S2457" s="493" t="n">
        <v>2400</v>
      </c>
      <c r="T2457" s="493" t="n">
        <v>479.7</v>
      </c>
      <c r="U2457" s="493" t="n">
        <v>840</v>
      </c>
      <c r="V2457" s="493" t="n">
        <v>430.2</v>
      </c>
      <c r="W2457" s="493" t="n">
        <v>0</v>
      </c>
      <c r="X2457" s="493" t="n">
        <v>1906.5</v>
      </c>
      <c r="Y2457" s="493" t="n">
        <v>1920</v>
      </c>
      <c r="Z2457" s="493" t="n">
        <v>1544.4</v>
      </c>
      <c r="AA2457" s="493" t="n">
        <v>0</v>
      </c>
      <c r="AB2457" s="493" t="n">
        <v>1317.6</v>
      </c>
      <c r="AC2457" s="493" t="n">
        <v>720</v>
      </c>
      <c r="AD2457" s="493" t="n">
        <v>411</v>
      </c>
      <c r="AE2457" s="493" t="n">
        <v>720</v>
      </c>
      <c r="AF2457" s="493" t="n">
        <v>2192.1</v>
      </c>
      <c r="AG2457" s="493" t="n">
        <v>130.2</v>
      </c>
      <c r="AH2457" s="493" t="n">
        <v>720</v>
      </c>
      <c r="AI2457" s="493" t="n">
        <v>0</v>
      </c>
      <c r="AJ2457" s="493" t="n">
        <v>259.5</v>
      </c>
      <c r="AK2457" s="493" t="n">
        <v>0</v>
      </c>
      <c r="AL2457" s="493" t="n">
        <v>239.7</v>
      </c>
      <c r="AM2457" s="493" t="n">
        <v>152.1</v>
      </c>
      <c r="AN2457" s="493" t="n">
        <v>0</v>
      </c>
      <c r="AO2457" s="493" t="n">
        <v>480</v>
      </c>
      <c r="AP2457" s="493" t="n">
        <v>539.1</v>
      </c>
      <c r="AQ2457" s="493" t="n">
        <v>104.7</v>
      </c>
      <c r="AR2457" s="493" t="n">
        <v>0</v>
      </c>
      <c r="AS2457" s="493" t="n">
        <v>840</v>
      </c>
      <c r="AT2457" s="493" t="n">
        <v>0</v>
      </c>
      <c r="AU2457" s="493" t="n">
        <v>203.1</v>
      </c>
      <c r="AV2457" s="493" t="n">
        <v>326.7</v>
      </c>
      <c r="AW2457" s="493" t="n">
        <v>110</v>
      </c>
      <c r="AX2457" s="493" t="n">
        <v>339.2</v>
      </c>
      <c r="AY2457" s="493" t="n">
        <v>814.5</v>
      </c>
      <c r="AZ2457" s="493" t="n">
        <v>498.9</v>
      </c>
      <c r="BA2457" s="493" t="n">
        <v>830.16</v>
      </c>
      <c r="BB2457" s="493" t="n">
        <v>433.2</v>
      </c>
      <c r="BC2457" s="493" t="n">
        <v>242.4</v>
      </c>
      <c r="BD2457" s="493" t="n">
        <v>201</v>
      </c>
      <c r="BE2457" s="493" t="n">
        <v>1570.5</v>
      </c>
      <c r="BF2457" s="493" t="n">
        <v>2190.9</v>
      </c>
      <c r="BG2457" s="493" t="n">
        <v>0</v>
      </c>
      <c r="BH2457" s="493" t="n">
        <v>201.6</v>
      </c>
      <c r="BI2457" s="493" t="n">
        <v>0</v>
      </c>
      <c r="BJ2457" s="493" t="n">
        <v>488.4</v>
      </c>
      <c r="BK2457" s="493" t="n">
        <v>244.2</v>
      </c>
      <c r="BL2457" s="493" t="n">
        <v>245.4</v>
      </c>
      <c r="BM2457" s="493" t="n">
        <v>120.3</v>
      </c>
      <c r="BN2457" s="493" t="n">
        <v>483.6</v>
      </c>
      <c r="BO2457" s="493" t="n">
        <v>0</v>
      </c>
      <c r="BP2457" s="493" t="n">
        <v>241.2</v>
      </c>
      <c r="BQ2457" s="493" t="n">
        <v>0</v>
      </c>
      <c r="BR2457" s="493" t="n">
        <v>0</v>
      </c>
      <c r="BS2457" s="493" t="n">
        <v>243</v>
      </c>
      <c r="BT2457" s="493" t="n">
        <v>0</v>
      </c>
      <c r="BU2457" s="493" t="n">
        <v>0</v>
      </c>
      <c r="BV2457" s="493" t="n">
        <v>0</v>
      </c>
      <c r="BW2457" s="493" t="n">
        <v>483</v>
      </c>
    </row>
    <row r="2458">
      <c r="A2458" t="inlineStr">
        <is>
          <t>[C9D1] Angiotensin-II 길항제, 고혈압제 (C2) 혹은 이뇨제 복합제제</t>
        </is>
      </c>
      <c r="B2458" t="inlineStr">
        <is>
          <t>위더스제약</t>
        </is>
      </c>
      <c r="C2458" t="inlineStr">
        <is>
          <t>칸단테 플러스</t>
        </is>
      </c>
      <c r="D2458" t="inlineStr">
        <is>
          <t>위더스제약</t>
        </is>
      </c>
      <c r="E2458" t="inlineStr">
        <is>
          <t>candesartan cilexetil,  hydrochlorothiazide</t>
        </is>
      </c>
      <c r="F2458" t="inlineStr">
        <is>
          <t>의원</t>
        </is>
      </c>
      <c r="G2458" t="inlineStr">
        <is>
          <t>Generic</t>
        </is>
      </c>
      <c r="H2458" s="493" t="n">
        <v>98926.49000000001</v>
      </c>
      <c r="I2458" s="493" t="n">
        <v>95269.8</v>
      </c>
      <c r="J2458" s="493" t="n">
        <v>104567.54</v>
      </c>
      <c r="K2458" s="493" t="n">
        <v>103444.17</v>
      </c>
      <c r="L2458" s="493" t="n">
        <v>104644.53</v>
      </c>
      <c r="M2458" s="493" t="n">
        <v>109894.83</v>
      </c>
      <c r="N2458" s="493" t="n">
        <v>95524.55</v>
      </c>
      <c r="O2458" s="493" t="n">
        <v>109721.62</v>
      </c>
      <c r="P2458" s="493" t="n">
        <v>104914.22</v>
      </c>
      <c r="Q2458" s="493" t="n">
        <v>96425.59</v>
      </c>
      <c r="R2458" s="493" t="n">
        <v>109588.95</v>
      </c>
      <c r="S2458" s="493" t="n">
        <v>119695.06</v>
      </c>
      <c r="T2458" s="493" t="n">
        <v>118934.17</v>
      </c>
      <c r="U2458" s="493" t="n">
        <v>108101.02</v>
      </c>
      <c r="V2458" s="493" t="n">
        <v>117567.37</v>
      </c>
      <c r="W2458" s="493" t="n">
        <v>105497.2</v>
      </c>
      <c r="X2458" s="493" t="n">
        <v>104530.64</v>
      </c>
      <c r="Y2458" s="493" t="n">
        <v>106390.78</v>
      </c>
      <c r="Z2458" s="493" t="n">
        <v>101063.24</v>
      </c>
      <c r="AA2458" s="493" t="n">
        <v>97399.31</v>
      </c>
      <c r="AB2458" s="493" t="n">
        <v>98090.71000000001</v>
      </c>
      <c r="AC2458" s="493" t="n">
        <v>102588.03</v>
      </c>
      <c r="AD2458" s="493" t="n">
        <v>89466.89999999999</v>
      </c>
      <c r="AE2458" s="493" t="n">
        <v>107647.8</v>
      </c>
      <c r="AF2458" s="493" t="n">
        <v>94333.14999999999</v>
      </c>
      <c r="AG2458" s="493" t="n">
        <v>95319.59</v>
      </c>
      <c r="AH2458" s="493" t="n">
        <v>95778.81</v>
      </c>
      <c r="AI2458" s="493" t="n">
        <v>97234.08</v>
      </c>
      <c r="AJ2458" s="493" t="n">
        <v>96365.39999999999</v>
      </c>
      <c r="AK2458" s="493" t="n">
        <v>103593.45</v>
      </c>
      <c r="AL2458" s="493" t="n">
        <v>91440.42</v>
      </c>
      <c r="AM2458" s="493" t="n">
        <v>97294.17999999999</v>
      </c>
      <c r="AN2458" s="493" t="n">
        <v>88872.58</v>
      </c>
      <c r="AO2458" s="493" t="n">
        <v>98676.78</v>
      </c>
      <c r="AP2458" s="493" t="n">
        <v>93261.23</v>
      </c>
      <c r="AQ2458" s="493" t="n">
        <v>107017.63</v>
      </c>
      <c r="AR2458" s="493" t="n">
        <v>97835.72</v>
      </c>
      <c r="AS2458" s="493" t="n">
        <v>68266.7</v>
      </c>
      <c r="AT2458" s="493" t="n">
        <v>56035.72</v>
      </c>
      <c r="AU2458" s="493" t="n">
        <v>66216.86</v>
      </c>
      <c r="AV2458" s="493" t="n">
        <v>58944.67</v>
      </c>
      <c r="AW2458" s="493" t="n">
        <v>63206.32</v>
      </c>
      <c r="AX2458" s="493" t="n">
        <v>58827.69</v>
      </c>
      <c r="AY2458" s="493" t="n">
        <v>66897.81</v>
      </c>
      <c r="AZ2458" s="493" t="n">
        <v>64750.05</v>
      </c>
      <c r="BA2458" s="493" t="n">
        <v>72292.39</v>
      </c>
      <c r="BB2458" s="493" t="n">
        <v>67444.91</v>
      </c>
      <c r="BC2458" s="493" t="n">
        <v>74715.28</v>
      </c>
      <c r="BD2458" s="493" t="n">
        <v>64654.5</v>
      </c>
      <c r="BE2458" s="493" t="n">
        <v>68029.3</v>
      </c>
      <c r="BF2458" s="493" t="n">
        <v>66649.69</v>
      </c>
      <c r="BG2458" s="493" t="n">
        <v>62369.16</v>
      </c>
      <c r="BH2458" s="493" t="n">
        <v>60220.47</v>
      </c>
      <c r="BI2458" s="493" t="n">
        <v>63973.07</v>
      </c>
      <c r="BJ2458" s="493" t="n">
        <v>64615.82</v>
      </c>
      <c r="BK2458" s="493" t="n">
        <v>56030.11</v>
      </c>
      <c r="BL2458" s="493" t="n">
        <v>90887.91</v>
      </c>
      <c r="BM2458" s="493" t="n">
        <v>72721.82000000001</v>
      </c>
      <c r="BN2458" s="493" t="n">
        <v>76110.86</v>
      </c>
      <c r="BO2458" s="493" t="n">
        <v>66984.87</v>
      </c>
      <c r="BP2458" s="493" t="n">
        <v>71023.39999999999</v>
      </c>
      <c r="BQ2458" s="493" t="n">
        <v>70449.12</v>
      </c>
      <c r="BR2458" s="493" t="n">
        <v>77412.84</v>
      </c>
      <c r="BS2458" s="493" t="n">
        <v>71553.83</v>
      </c>
      <c r="BT2458" s="493" t="n">
        <v>69371.09</v>
      </c>
      <c r="BU2458" s="493" t="n">
        <v>72534</v>
      </c>
      <c r="BV2458" s="493" t="n">
        <v>66513.33</v>
      </c>
      <c r="BW2458" s="493" t="n">
        <v>70022.36</v>
      </c>
    </row>
    <row r="2459">
      <c r="A2459" t="inlineStr">
        <is>
          <t>[C9D1] Angiotensin-II 길항제, 고혈압제 (C2) 혹은 이뇨제 복합제제</t>
        </is>
      </c>
      <c r="B2459" t="inlineStr">
        <is>
          <t>위더스제약</t>
        </is>
      </c>
      <c r="C2459" t="inlineStr">
        <is>
          <t>칸단테 플러스</t>
        </is>
      </c>
      <c r="D2459" t="inlineStr">
        <is>
          <t>위더스제약</t>
        </is>
      </c>
      <c r="E2459" t="inlineStr">
        <is>
          <t>candesartan cilexetil,  hydrochlorothiazide</t>
        </is>
      </c>
      <c r="F2459" t="inlineStr">
        <is>
          <t>보건소</t>
        </is>
      </c>
      <c r="G2459" t="inlineStr">
        <is>
          <t>Generic</t>
        </is>
      </c>
      <c r="H2459" s="493" t="n">
        <v>2493</v>
      </c>
      <c r="I2459" s="493" t="n">
        <v>1134.3</v>
      </c>
      <c r="J2459" s="493" t="n">
        <v>1171.2</v>
      </c>
      <c r="K2459" s="493" t="n">
        <v>720</v>
      </c>
      <c r="L2459" s="493" t="n">
        <v>1099.2</v>
      </c>
      <c r="M2459" s="493" t="n">
        <v>3977.7</v>
      </c>
      <c r="N2459" s="493" t="n">
        <v>1017.9</v>
      </c>
      <c r="O2459" s="493" t="n">
        <v>904.8</v>
      </c>
      <c r="P2459" s="493" t="n">
        <v>1247.4</v>
      </c>
      <c r="Q2459" s="493" t="n">
        <v>781.2</v>
      </c>
      <c r="R2459" s="493" t="n">
        <v>13024.8</v>
      </c>
      <c r="S2459" s="493" t="n">
        <v>3674.1</v>
      </c>
      <c r="T2459" s="493" t="n">
        <v>1134</v>
      </c>
      <c r="U2459" s="493" t="n">
        <v>272.7</v>
      </c>
      <c r="V2459" s="493" t="n">
        <v>955.8</v>
      </c>
      <c r="W2459" s="493" t="n">
        <v>623.7</v>
      </c>
      <c r="X2459" s="493" t="n">
        <v>1064.25</v>
      </c>
      <c r="Y2459" s="493" t="n">
        <v>4303.8</v>
      </c>
      <c r="Z2459" s="493" t="n">
        <v>1845</v>
      </c>
      <c r="AA2459" s="493" t="n">
        <v>623.7</v>
      </c>
      <c r="AB2459" s="493" t="n">
        <v>994.5</v>
      </c>
      <c r="AC2459" s="493" t="n">
        <v>362.1</v>
      </c>
      <c r="AD2459" s="493" t="n">
        <v>860.1</v>
      </c>
      <c r="AE2459" s="493" t="n">
        <v>387</v>
      </c>
      <c r="AF2459" s="493" t="n">
        <v>693</v>
      </c>
      <c r="AG2459" s="493" t="n">
        <v>337.5</v>
      </c>
      <c r="AH2459" s="493" t="n">
        <v>631.8</v>
      </c>
      <c r="AI2459" s="493" t="n">
        <v>356.4</v>
      </c>
      <c r="AJ2459" s="493" t="n">
        <v>556.8</v>
      </c>
      <c r="AK2459" s="493" t="n">
        <v>570.9</v>
      </c>
      <c r="AL2459" s="493" t="n">
        <v>345</v>
      </c>
      <c r="AM2459" s="493" t="n">
        <v>1205.4</v>
      </c>
      <c r="AN2459" s="493" t="n">
        <v>626.4</v>
      </c>
      <c r="AO2459" s="493" t="n">
        <v>304.8</v>
      </c>
      <c r="AP2459" s="493" t="n">
        <v>951</v>
      </c>
      <c r="AQ2459" s="493" t="n">
        <v>864.6</v>
      </c>
      <c r="AR2459" s="493" t="n">
        <v>276</v>
      </c>
      <c r="AS2459" s="493" t="n">
        <v>390.6</v>
      </c>
      <c r="AT2459" s="493" t="n">
        <v>296.7</v>
      </c>
      <c r="AU2459" s="493" t="n">
        <v>256.5</v>
      </c>
      <c r="AV2459" s="493" t="n">
        <v>326.25</v>
      </c>
      <c r="AW2459" s="493" t="n">
        <v>600.3</v>
      </c>
      <c r="AX2459" s="493" t="n">
        <v>321.3</v>
      </c>
      <c r="AY2459" s="493" t="n">
        <v>616.5</v>
      </c>
      <c r="AZ2459" s="493" t="n">
        <v>543.15</v>
      </c>
      <c r="BA2459" s="493" t="n">
        <v>1721.1</v>
      </c>
      <c r="BB2459" s="493" t="n">
        <v>813.6</v>
      </c>
      <c r="BC2459" s="493" t="n">
        <v>568.65</v>
      </c>
      <c r="BD2459" s="493" t="n">
        <v>861.9</v>
      </c>
      <c r="BE2459" s="493" t="n">
        <v>212.4</v>
      </c>
      <c r="BF2459" s="493" t="n">
        <v>727.95</v>
      </c>
      <c r="BG2459" s="493" t="n">
        <v>430.2</v>
      </c>
      <c r="BH2459" s="493" t="n">
        <v>672</v>
      </c>
      <c r="BI2459" s="493" t="n">
        <v>655.2</v>
      </c>
      <c r="BJ2459" s="493" t="n">
        <v>648</v>
      </c>
      <c r="BK2459" s="493" t="n">
        <v>453.6</v>
      </c>
      <c r="BL2459" s="493" t="n">
        <v>1236</v>
      </c>
      <c r="BM2459" s="493" t="n">
        <v>216</v>
      </c>
      <c r="BN2459" s="493" t="n">
        <v>0</v>
      </c>
      <c r="BO2459" s="493" t="n">
        <v>0</v>
      </c>
      <c r="BP2459" s="493" t="n">
        <v>0</v>
      </c>
      <c r="BQ2459" s="493" t="n">
        <v>0</v>
      </c>
      <c r="BR2459" s="493" t="n">
        <v>1194</v>
      </c>
      <c r="BS2459" s="493" t="n">
        <v>0</v>
      </c>
      <c r="BT2459" s="493" t="n">
        <v>0</v>
      </c>
      <c r="BU2459" s="493" t="n">
        <v>132.75</v>
      </c>
      <c r="BV2459" s="493" t="n">
        <v>528.6</v>
      </c>
      <c r="BW2459" s="493" t="n">
        <v>0</v>
      </c>
    </row>
    <row r="2460">
      <c r="A2460" t="inlineStr">
        <is>
          <t>[C9D1] Angiotensin-II 길항제, 고혈압제 (C2) 혹은 이뇨제 복합제제</t>
        </is>
      </c>
      <c r="B2460" t="inlineStr">
        <is>
          <t>유나이티드</t>
        </is>
      </c>
      <c r="C2460" t="inlineStr">
        <is>
          <t>로잘플러스</t>
        </is>
      </c>
      <c r="D2460" t="inlineStr">
        <is>
          <t>유나이티드</t>
        </is>
      </c>
      <c r="E2460" t="inlineStr">
        <is>
          <t>hydrochlorothiazide,  losartan potassium</t>
        </is>
      </c>
      <c r="F2460" t="inlineStr">
        <is>
          <t>상급종합병원</t>
        </is>
      </c>
      <c r="G2460" t="inlineStr">
        <is>
          <t>Generic</t>
        </is>
      </c>
      <c r="H2460" s="493" t="n">
        <v>0</v>
      </c>
      <c r="I2460" s="493" t="n">
        <v>0</v>
      </c>
      <c r="J2460" s="493" t="n">
        <v>0</v>
      </c>
      <c r="K2460" s="493" t="n">
        <v>0</v>
      </c>
      <c r="L2460" s="493" t="n">
        <v>0</v>
      </c>
      <c r="M2460" s="493" t="n">
        <v>0</v>
      </c>
      <c r="N2460" s="493" t="n">
        <v>0</v>
      </c>
      <c r="O2460" s="493" t="n">
        <v>0</v>
      </c>
      <c r="P2460" s="493" t="n">
        <v>0</v>
      </c>
      <c r="Q2460" s="493" t="n">
        <v>0</v>
      </c>
      <c r="R2460" s="493" t="n">
        <v>0</v>
      </c>
      <c r="S2460" s="493" t="n">
        <v>0</v>
      </c>
      <c r="T2460" s="493" t="n">
        <v>0</v>
      </c>
      <c r="U2460" s="493" t="n">
        <v>0</v>
      </c>
      <c r="V2460" s="493" t="n">
        <v>0</v>
      </c>
      <c r="W2460" s="493" t="n">
        <v>0</v>
      </c>
      <c r="X2460" s="493" t="n">
        <v>0</v>
      </c>
      <c r="Y2460" s="493" t="n">
        <v>0</v>
      </c>
      <c r="Z2460" s="493" t="n">
        <v>0</v>
      </c>
      <c r="AA2460" s="493" t="n">
        <v>0</v>
      </c>
      <c r="AB2460" s="493" t="n">
        <v>0</v>
      </c>
      <c r="AC2460" s="493" t="n">
        <v>0</v>
      </c>
      <c r="AD2460" s="493" t="n">
        <v>0</v>
      </c>
      <c r="AE2460" s="493" t="n">
        <v>0</v>
      </c>
      <c r="AF2460" s="493" t="n">
        <v>0</v>
      </c>
      <c r="AG2460" s="493" t="n">
        <v>0</v>
      </c>
      <c r="AH2460" s="493" t="n">
        <v>0</v>
      </c>
      <c r="AI2460" s="493" t="n">
        <v>0</v>
      </c>
      <c r="AJ2460" s="493" t="n">
        <v>0</v>
      </c>
      <c r="AK2460" s="493" t="n">
        <v>0</v>
      </c>
      <c r="AL2460" s="493" t="n">
        <v>0</v>
      </c>
      <c r="AM2460" s="493" t="n">
        <v>0</v>
      </c>
      <c r="AN2460" s="493" t="n">
        <v>0</v>
      </c>
      <c r="AO2460" s="493" t="n">
        <v>0</v>
      </c>
      <c r="AP2460" s="493" t="n">
        <v>0</v>
      </c>
      <c r="AQ2460" s="493" t="n">
        <v>0</v>
      </c>
      <c r="AR2460" s="493" t="n">
        <v>0</v>
      </c>
      <c r="AS2460" s="493" t="n">
        <v>0</v>
      </c>
      <c r="AT2460" s="493" t="n">
        <v>0</v>
      </c>
      <c r="AU2460" s="493" t="n">
        <v>0</v>
      </c>
      <c r="AV2460" s="493" t="n">
        <v>0</v>
      </c>
      <c r="AW2460" s="493" t="n">
        <v>0</v>
      </c>
      <c r="AX2460" s="493" t="n">
        <v>0</v>
      </c>
      <c r="AY2460" s="493" t="n">
        <v>0</v>
      </c>
      <c r="AZ2460" s="493" t="n">
        <v>0</v>
      </c>
      <c r="BA2460" s="493" t="n">
        <v>0</v>
      </c>
      <c r="BB2460" s="493" t="n">
        <v>0</v>
      </c>
      <c r="BC2460" s="493" t="n">
        <v>0</v>
      </c>
      <c r="BD2460" s="493" t="n">
        <v>0</v>
      </c>
      <c r="BE2460" s="493" t="n">
        <v>0</v>
      </c>
      <c r="BF2460" s="493" t="n">
        <v>0</v>
      </c>
      <c r="BG2460" s="493" t="n">
        <v>0</v>
      </c>
      <c r="BH2460" s="493" t="n">
        <v>757.62</v>
      </c>
      <c r="BI2460" s="493" t="n">
        <v>0</v>
      </c>
      <c r="BJ2460" s="493" t="n">
        <v>0</v>
      </c>
      <c r="BK2460" s="493" t="n">
        <v>0</v>
      </c>
      <c r="BL2460" s="493" t="n">
        <v>0</v>
      </c>
      <c r="BM2460" s="493" t="n">
        <v>0</v>
      </c>
      <c r="BN2460" s="493" t="n">
        <v>0</v>
      </c>
      <c r="BO2460" s="493" t="n">
        <v>0</v>
      </c>
      <c r="BP2460" s="493" t="n">
        <v>0</v>
      </c>
      <c r="BQ2460" s="493" t="n">
        <v>0</v>
      </c>
      <c r="BR2460" s="493" t="n">
        <v>0</v>
      </c>
      <c r="BS2460" s="493" t="n">
        <v>0</v>
      </c>
      <c r="BT2460" s="493" t="n">
        <v>0</v>
      </c>
      <c r="BU2460" s="493" t="n">
        <v>0</v>
      </c>
      <c r="BV2460" s="493" t="n">
        <v>0</v>
      </c>
      <c r="BW2460" s="493" t="n">
        <v>0</v>
      </c>
    </row>
    <row r="2461">
      <c r="A2461" t="inlineStr">
        <is>
          <t>[C9D1] Angiotensin-II 길항제, 고혈압제 (C2) 혹은 이뇨제 복합제제</t>
        </is>
      </c>
      <c r="B2461" t="inlineStr">
        <is>
          <t>유나이티드</t>
        </is>
      </c>
      <c r="C2461" t="inlineStr">
        <is>
          <t>로잘플러스</t>
        </is>
      </c>
      <c r="D2461" t="inlineStr">
        <is>
          <t>유나이티드</t>
        </is>
      </c>
      <c r="E2461" t="inlineStr">
        <is>
          <t>hydrochlorothiazide,  losartan potassium</t>
        </is>
      </c>
      <c r="F2461" t="inlineStr">
        <is>
          <t>종합병원</t>
        </is>
      </c>
      <c r="G2461" t="inlineStr">
        <is>
          <t>Generic</t>
        </is>
      </c>
      <c r="H2461" s="493" t="n">
        <v>0</v>
      </c>
      <c r="I2461" s="493" t="n">
        <v>109.5</v>
      </c>
      <c r="J2461" s="493" t="n">
        <v>0</v>
      </c>
      <c r="K2461" s="493" t="n">
        <v>119.7</v>
      </c>
      <c r="L2461" s="493" t="n">
        <v>0</v>
      </c>
      <c r="M2461" s="493" t="n">
        <v>0</v>
      </c>
      <c r="N2461" s="493" t="n">
        <v>239.4</v>
      </c>
      <c r="O2461" s="493" t="n">
        <v>622.75</v>
      </c>
      <c r="P2461" s="493" t="n">
        <v>0</v>
      </c>
      <c r="Q2461" s="493" t="n">
        <v>1440</v>
      </c>
      <c r="R2461" s="493" t="n">
        <v>0</v>
      </c>
      <c r="S2461" s="493" t="n">
        <v>0</v>
      </c>
      <c r="T2461" s="493" t="n">
        <v>0</v>
      </c>
      <c r="U2461" s="493" t="n">
        <v>0</v>
      </c>
      <c r="V2461" s="493" t="n">
        <v>0</v>
      </c>
      <c r="W2461" s="493" t="n">
        <v>0</v>
      </c>
      <c r="X2461" s="493" t="n">
        <v>0</v>
      </c>
      <c r="Y2461" s="493" t="n">
        <v>0</v>
      </c>
      <c r="Z2461" s="493" t="n">
        <v>0</v>
      </c>
      <c r="AA2461" s="493" t="n">
        <v>0</v>
      </c>
      <c r="AB2461" s="493" t="n">
        <v>0</v>
      </c>
      <c r="AC2461" s="493" t="n">
        <v>365.4</v>
      </c>
      <c r="AD2461" s="493" t="n">
        <v>0</v>
      </c>
      <c r="AE2461" s="493" t="n">
        <v>0</v>
      </c>
      <c r="AF2461" s="493" t="n">
        <v>0</v>
      </c>
      <c r="AG2461" s="493" t="n">
        <v>489.6</v>
      </c>
      <c r="AH2461" s="493" t="n">
        <v>500.7</v>
      </c>
      <c r="AI2461" s="493" t="n">
        <v>0</v>
      </c>
      <c r="AJ2461" s="493" t="n">
        <v>738</v>
      </c>
      <c r="AK2461" s="493" t="n">
        <v>0</v>
      </c>
      <c r="AL2461" s="493" t="n">
        <v>244.8</v>
      </c>
      <c r="AM2461" s="493" t="n">
        <v>765</v>
      </c>
      <c r="AN2461" s="493" t="n">
        <v>253.8</v>
      </c>
      <c r="AO2461" s="493" t="n">
        <v>0</v>
      </c>
      <c r="AP2461" s="493" t="n">
        <v>1135.8</v>
      </c>
      <c r="AQ2461" s="493" t="n">
        <v>0</v>
      </c>
      <c r="AR2461" s="493" t="n">
        <v>0</v>
      </c>
      <c r="AS2461" s="493" t="n">
        <v>730.8</v>
      </c>
      <c r="AT2461" s="493" t="n">
        <v>0</v>
      </c>
      <c r="AU2461" s="493" t="n">
        <v>486.6</v>
      </c>
      <c r="AV2461" s="493" t="n">
        <v>718.2</v>
      </c>
      <c r="AW2461" s="493" t="n">
        <v>807.6</v>
      </c>
      <c r="AX2461" s="493" t="n">
        <v>280</v>
      </c>
      <c r="AY2461" s="493" t="n">
        <v>606</v>
      </c>
      <c r="AZ2461" s="493" t="n">
        <v>378.3</v>
      </c>
      <c r="BA2461" s="493" t="n">
        <v>862.75</v>
      </c>
      <c r="BB2461" s="493" t="n">
        <v>505</v>
      </c>
      <c r="BC2461" s="493" t="n">
        <v>2293.2</v>
      </c>
      <c r="BD2461" s="493" t="n">
        <v>361.8</v>
      </c>
      <c r="BE2461" s="493" t="n">
        <v>1185.1</v>
      </c>
      <c r="BF2461" s="493" t="n">
        <v>121.5</v>
      </c>
      <c r="BG2461" s="493" t="n">
        <v>1480.5</v>
      </c>
      <c r="BH2461" s="493" t="n">
        <v>365.4</v>
      </c>
      <c r="BI2461" s="493" t="n">
        <v>609</v>
      </c>
      <c r="BJ2461" s="493" t="n">
        <v>726.3</v>
      </c>
      <c r="BK2461" s="493" t="n">
        <v>737.1</v>
      </c>
      <c r="BL2461" s="493" t="n">
        <v>1805.7</v>
      </c>
      <c r="BM2461" s="493" t="n">
        <v>858.86</v>
      </c>
      <c r="BN2461" s="493" t="n">
        <v>487.2</v>
      </c>
      <c r="BO2461" s="493" t="n">
        <v>388.26</v>
      </c>
      <c r="BP2461" s="493" t="n">
        <v>1086.3</v>
      </c>
      <c r="BQ2461" s="493" t="n">
        <v>1440</v>
      </c>
      <c r="BR2461" s="493" t="n">
        <v>140.35</v>
      </c>
      <c r="BS2461" s="493" t="n">
        <v>256.8</v>
      </c>
      <c r="BT2461" s="493" t="n">
        <v>121.2</v>
      </c>
      <c r="BU2461" s="493" t="n">
        <v>120.3</v>
      </c>
      <c r="BV2461" s="493" t="n">
        <v>1233.6</v>
      </c>
      <c r="BW2461" s="493" t="n">
        <v>660.51</v>
      </c>
    </row>
    <row r="2462">
      <c r="A2462" t="inlineStr">
        <is>
          <t>[C9D1] Angiotensin-II 길항제, 고혈압제 (C2) 혹은 이뇨제 복합제제</t>
        </is>
      </c>
      <c r="B2462" t="inlineStr">
        <is>
          <t>유나이티드</t>
        </is>
      </c>
      <c r="C2462" t="inlineStr">
        <is>
          <t>로잘플러스</t>
        </is>
      </c>
      <c r="D2462" t="inlineStr">
        <is>
          <t>유나이티드</t>
        </is>
      </c>
      <c r="E2462" t="inlineStr">
        <is>
          <t>hydrochlorothiazide,  losartan potassium</t>
        </is>
      </c>
      <c r="F2462" t="inlineStr">
        <is>
          <t>병원</t>
        </is>
      </c>
      <c r="G2462" t="inlineStr">
        <is>
          <t>Generic</t>
        </is>
      </c>
      <c r="H2462" s="493" t="n">
        <v>2201.65</v>
      </c>
      <c r="I2462" s="493" t="n">
        <v>4943.92</v>
      </c>
      <c r="J2462" s="493" t="n">
        <v>2679.3</v>
      </c>
      <c r="K2462" s="493" t="n">
        <v>4731</v>
      </c>
      <c r="L2462" s="493" t="n">
        <v>3032.62</v>
      </c>
      <c r="M2462" s="493" t="n">
        <v>3333.56</v>
      </c>
      <c r="N2462" s="493" t="n">
        <v>2731.76</v>
      </c>
      <c r="O2462" s="493" t="n">
        <v>4284.98</v>
      </c>
      <c r="P2462" s="493" t="n">
        <v>2278.5</v>
      </c>
      <c r="Q2462" s="493" t="n">
        <v>3339.7</v>
      </c>
      <c r="R2462" s="493" t="n">
        <v>4432.88</v>
      </c>
      <c r="S2462" s="493" t="n">
        <v>3142.3</v>
      </c>
      <c r="T2462" s="493" t="n">
        <v>3382.48</v>
      </c>
      <c r="U2462" s="493" t="n">
        <v>4164.35</v>
      </c>
      <c r="V2462" s="493" t="n">
        <v>3940.94</v>
      </c>
      <c r="W2462" s="493" t="n">
        <v>3661.2</v>
      </c>
      <c r="X2462" s="493" t="n">
        <v>3724.68</v>
      </c>
      <c r="Y2462" s="493" t="n">
        <v>4428.86</v>
      </c>
      <c r="Z2462" s="493" t="n">
        <v>1850.12</v>
      </c>
      <c r="AA2462" s="493" t="n">
        <v>4795.9</v>
      </c>
      <c r="AB2462" s="493" t="n">
        <v>2523.4</v>
      </c>
      <c r="AC2462" s="493" t="n">
        <v>4041.48</v>
      </c>
      <c r="AD2462" s="493" t="n">
        <v>3814.49</v>
      </c>
      <c r="AE2462" s="493" t="n">
        <v>4625.9</v>
      </c>
      <c r="AF2462" s="493" t="n">
        <v>2207.2</v>
      </c>
      <c r="AG2462" s="493" t="n">
        <v>4130.1</v>
      </c>
      <c r="AH2462" s="493" t="n">
        <v>2004.6</v>
      </c>
      <c r="AI2462" s="493" t="n">
        <v>2839.8</v>
      </c>
      <c r="AJ2462" s="493" t="n">
        <v>2403.6</v>
      </c>
      <c r="AK2462" s="493" t="n">
        <v>3445.5</v>
      </c>
      <c r="AL2462" s="493" t="n">
        <v>3501.21</v>
      </c>
      <c r="AM2462" s="493" t="n">
        <v>1878</v>
      </c>
      <c r="AN2462" s="493" t="n">
        <v>2816.4</v>
      </c>
      <c r="AO2462" s="493" t="n">
        <v>3743.1</v>
      </c>
      <c r="AP2462" s="493" t="n">
        <v>2642.4</v>
      </c>
      <c r="AQ2462" s="493" t="n">
        <v>3286.2</v>
      </c>
      <c r="AR2462" s="493" t="n">
        <v>1827.9</v>
      </c>
      <c r="AS2462" s="493" t="n">
        <v>3235.68</v>
      </c>
      <c r="AT2462" s="493" t="n">
        <v>3504</v>
      </c>
      <c r="AU2462" s="493" t="n">
        <v>1688.55</v>
      </c>
      <c r="AV2462" s="493" t="n">
        <v>3029.4</v>
      </c>
      <c r="AW2462" s="493" t="n">
        <v>2954.7</v>
      </c>
      <c r="AX2462" s="493" t="n">
        <v>2422.8</v>
      </c>
      <c r="AY2462" s="493" t="n">
        <v>3159.9</v>
      </c>
      <c r="AZ2462" s="493" t="n">
        <v>2881.5</v>
      </c>
      <c r="BA2462" s="493" t="n">
        <v>3356.4</v>
      </c>
      <c r="BB2462" s="493" t="n">
        <v>2407.8</v>
      </c>
      <c r="BC2462" s="493" t="n">
        <v>4168.05</v>
      </c>
      <c r="BD2462" s="493" t="n">
        <v>2179.5</v>
      </c>
      <c r="BE2462" s="493" t="n">
        <v>3968.4</v>
      </c>
      <c r="BF2462" s="493" t="n">
        <v>2278.2</v>
      </c>
      <c r="BG2462" s="493" t="n">
        <v>3644.7</v>
      </c>
      <c r="BH2462" s="493" t="n">
        <v>1444.2</v>
      </c>
      <c r="BI2462" s="493" t="n">
        <v>3141.6</v>
      </c>
      <c r="BJ2462" s="493" t="n">
        <v>2203.2</v>
      </c>
      <c r="BK2462" s="493" t="n">
        <v>2908.5</v>
      </c>
      <c r="BL2462" s="493" t="n">
        <v>1963.2</v>
      </c>
      <c r="BM2462" s="493" t="n">
        <v>2909.1</v>
      </c>
      <c r="BN2462" s="493" t="n">
        <v>1449.9</v>
      </c>
      <c r="BO2462" s="493" t="n">
        <v>2652.3</v>
      </c>
      <c r="BP2462" s="493" t="n">
        <v>1932</v>
      </c>
      <c r="BQ2462" s="493" t="n">
        <v>1555.8</v>
      </c>
      <c r="BR2462" s="493" t="n">
        <v>3625.2</v>
      </c>
      <c r="BS2462" s="493" t="n">
        <v>2040.3</v>
      </c>
      <c r="BT2462" s="493" t="n">
        <v>2368.5</v>
      </c>
      <c r="BU2462" s="493" t="n">
        <v>2892</v>
      </c>
      <c r="BV2462" s="493" t="n">
        <v>2786.7</v>
      </c>
      <c r="BW2462" s="493" t="n">
        <v>2300.7</v>
      </c>
    </row>
    <row r="2463">
      <c r="A2463" t="inlineStr">
        <is>
          <t>[C9D1] Angiotensin-II 길항제, 고혈압제 (C2) 혹은 이뇨제 복합제제</t>
        </is>
      </c>
      <c r="B2463" t="inlineStr">
        <is>
          <t>유나이티드</t>
        </is>
      </c>
      <c r="C2463" t="inlineStr">
        <is>
          <t>로잘플러스</t>
        </is>
      </c>
      <c r="D2463" t="inlineStr">
        <is>
          <t>유나이티드</t>
        </is>
      </c>
      <c r="E2463" t="inlineStr">
        <is>
          <t>hydrochlorothiazide,  losartan potassium</t>
        </is>
      </c>
      <c r="F2463" t="inlineStr">
        <is>
          <t>의원</t>
        </is>
      </c>
      <c r="G2463" t="inlineStr">
        <is>
          <t>Generic</t>
        </is>
      </c>
      <c r="H2463" s="493" t="n">
        <v>181147.44</v>
      </c>
      <c r="I2463" s="493" t="n">
        <v>173894.31</v>
      </c>
      <c r="J2463" s="493" t="n">
        <v>182615.53</v>
      </c>
      <c r="K2463" s="493" t="n">
        <v>186071.31</v>
      </c>
      <c r="L2463" s="493" t="n">
        <v>174250.37</v>
      </c>
      <c r="M2463" s="493" t="n">
        <v>176285.26</v>
      </c>
      <c r="N2463" s="493" t="n">
        <v>189168.36</v>
      </c>
      <c r="O2463" s="493" t="n">
        <v>185053.77</v>
      </c>
      <c r="P2463" s="493" t="n">
        <v>175980.99</v>
      </c>
      <c r="Q2463" s="493" t="n">
        <v>179297.01</v>
      </c>
      <c r="R2463" s="493" t="n">
        <v>186243.54</v>
      </c>
      <c r="S2463" s="493" t="n">
        <v>171316.63</v>
      </c>
      <c r="T2463" s="493" t="n">
        <v>168328.68</v>
      </c>
      <c r="U2463" s="493" t="n">
        <v>142663.11</v>
      </c>
      <c r="V2463" s="493" t="n">
        <v>164504.91</v>
      </c>
      <c r="W2463" s="493" t="n">
        <v>148799.51</v>
      </c>
      <c r="X2463" s="493" t="n">
        <v>154882.33</v>
      </c>
      <c r="Y2463" s="493" t="n">
        <v>159789.95</v>
      </c>
      <c r="Z2463" s="493" t="n">
        <v>149022.72</v>
      </c>
      <c r="AA2463" s="493" t="n">
        <v>158756.66</v>
      </c>
      <c r="AB2463" s="493" t="n">
        <v>142760.34</v>
      </c>
      <c r="AC2463" s="493" t="n">
        <v>148070.27</v>
      </c>
      <c r="AD2463" s="493" t="n">
        <v>151079.19</v>
      </c>
      <c r="AE2463" s="493" t="n">
        <v>152325.34</v>
      </c>
      <c r="AF2463" s="493" t="n">
        <v>141331.08</v>
      </c>
      <c r="AG2463" s="493" t="n">
        <v>131627.92</v>
      </c>
      <c r="AH2463" s="493" t="n">
        <v>133802.53</v>
      </c>
      <c r="AI2463" s="493" t="n">
        <v>124772.28</v>
      </c>
      <c r="AJ2463" s="493" t="n">
        <v>128851.09</v>
      </c>
      <c r="AK2463" s="493" t="n">
        <v>137919.65</v>
      </c>
      <c r="AL2463" s="493" t="n">
        <v>128738.16</v>
      </c>
      <c r="AM2463" s="493" t="n">
        <v>130650.32</v>
      </c>
      <c r="AN2463" s="493" t="n">
        <v>126210.12</v>
      </c>
      <c r="AO2463" s="493" t="n">
        <v>126644.53</v>
      </c>
      <c r="AP2463" s="493" t="n">
        <v>127451.88</v>
      </c>
      <c r="AQ2463" s="493" t="n">
        <v>132571.47</v>
      </c>
      <c r="AR2463" s="493" t="n">
        <v>125835.69</v>
      </c>
      <c r="AS2463" s="493" t="n">
        <v>120462.86</v>
      </c>
      <c r="AT2463" s="493" t="n">
        <v>120161.1</v>
      </c>
      <c r="AU2463" s="493" t="n">
        <v>122090.08</v>
      </c>
      <c r="AV2463" s="493" t="n">
        <v>121819.5</v>
      </c>
      <c r="AW2463" s="493" t="n">
        <v>114015.98</v>
      </c>
      <c r="AX2463" s="493" t="n">
        <v>119777.29</v>
      </c>
      <c r="AY2463" s="493" t="n">
        <v>124426.83</v>
      </c>
      <c r="AZ2463" s="493" t="n">
        <v>118181.75</v>
      </c>
      <c r="BA2463" s="493" t="n">
        <v>120020.37</v>
      </c>
      <c r="BB2463" s="493" t="n">
        <v>110507.34</v>
      </c>
      <c r="BC2463" s="493" t="n">
        <v>122324.36</v>
      </c>
      <c r="BD2463" s="493" t="n">
        <v>114064.46</v>
      </c>
      <c r="BE2463" s="493" t="n">
        <v>110531.54</v>
      </c>
      <c r="BF2463" s="493" t="n">
        <v>102757.07</v>
      </c>
      <c r="BG2463" s="493" t="n">
        <v>120810.81</v>
      </c>
      <c r="BH2463" s="493" t="n">
        <v>111146.27</v>
      </c>
      <c r="BI2463" s="493" t="n">
        <v>108967.92</v>
      </c>
      <c r="BJ2463" s="493" t="n">
        <v>109104.03</v>
      </c>
      <c r="BK2463" s="493" t="n">
        <v>107973.83</v>
      </c>
      <c r="BL2463" s="493" t="n">
        <v>124924.38</v>
      </c>
      <c r="BM2463" s="493" t="n">
        <v>102994.07</v>
      </c>
      <c r="BN2463" s="493" t="n">
        <v>103876.31</v>
      </c>
      <c r="BO2463" s="493" t="n">
        <v>117459.24</v>
      </c>
      <c r="BP2463" s="493" t="n">
        <v>113391.72</v>
      </c>
      <c r="BQ2463" s="493" t="n">
        <v>101059.98</v>
      </c>
      <c r="BR2463" s="493" t="n">
        <v>111378.32</v>
      </c>
      <c r="BS2463" s="493" t="n">
        <v>110634.95</v>
      </c>
      <c r="BT2463" s="493" t="n">
        <v>101461.39</v>
      </c>
      <c r="BU2463" s="493" t="n">
        <v>109433.61</v>
      </c>
      <c r="BV2463" s="493" t="n">
        <v>108740.22</v>
      </c>
      <c r="BW2463" s="493" t="n">
        <v>101173.03</v>
      </c>
    </row>
    <row r="2464">
      <c r="A2464" t="inlineStr">
        <is>
          <t>[C9D1] Angiotensin-II 길항제, 고혈압제 (C2) 혹은 이뇨제 복합제제</t>
        </is>
      </c>
      <c r="B2464" t="inlineStr">
        <is>
          <t>유나이티드</t>
        </is>
      </c>
      <c r="C2464" t="inlineStr">
        <is>
          <t>로잘플러스</t>
        </is>
      </c>
      <c r="D2464" t="inlineStr">
        <is>
          <t>유나이티드</t>
        </is>
      </c>
      <c r="E2464" t="inlineStr">
        <is>
          <t>hydrochlorothiazide,  losartan potassium</t>
        </is>
      </c>
      <c r="F2464" t="inlineStr">
        <is>
          <t>보건소</t>
        </is>
      </c>
      <c r="G2464" t="inlineStr">
        <is>
          <t>Generic</t>
        </is>
      </c>
      <c r="H2464" s="493" t="n">
        <v>745.5</v>
      </c>
      <c r="I2464" s="493" t="n">
        <v>2294.4</v>
      </c>
      <c r="J2464" s="493" t="n">
        <v>4319.7</v>
      </c>
      <c r="K2464" s="493" t="n">
        <v>3385.43</v>
      </c>
      <c r="L2464" s="493" t="n">
        <v>421.2</v>
      </c>
      <c r="M2464" s="493" t="n">
        <v>487.8</v>
      </c>
      <c r="N2464" s="493" t="n">
        <v>816.6</v>
      </c>
      <c r="O2464" s="493" t="n">
        <v>582.08</v>
      </c>
      <c r="P2464" s="493" t="n">
        <v>4093.5</v>
      </c>
      <c r="Q2464" s="493" t="n">
        <v>145.5</v>
      </c>
      <c r="R2464" s="493" t="n">
        <v>369</v>
      </c>
      <c r="S2464" s="493" t="n">
        <v>1079.1</v>
      </c>
      <c r="T2464" s="493" t="n">
        <v>0</v>
      </c>
      <c r="U2464" s="493" t="n">
        <v>0</v>
      </c>
      <c r="V2464" s="493" t="n">
        <v>956.7</v>
      </c>
      <c r="W2464" s="493" t="n">
        <v>0</v>
      </c>
      <c r="X2464" s="493" t="n">
        <v>0</v>
      </c>
      <c r="Y2464" s="493" t="n">
        <v>0</v>
      </c>
      <c r="Z2464" s="493" t="n">
        <v>0</v>
      </c>
      <c r="AA2464" s="493" t="n">
        <v>0</v>
      </c>
      <c r="AB2464" s="493" t="n">
        <v>229.5</v>
      </c>
      <c r="AC2464" s="493" t="n">
        <v>0</v>
      </c>
      <c r="AD2464" s="493" t="n">
        <v>0</v>
      </c>
      <c r="AE2464" s="493" t="n">
        <v>234</v>
      </c>
      <c r="AF2464" s="493" t="n">
        <v>412.2</v>
      </c>
      <c r="AG2464" s="493" t="n">
        <v>785.75</v>
      </c>
      <c r="AH2464" s="493" t="n">
        <v>831</v>
      </c>
      <c r="AI2464" s="493" t="n">
        <v>520.2</v>
      </c>
      <c r="AJ2464" s="493" t="n">
        <v>1307.26</v>
      </c>
      <c r="AK2464" s="493" t="n">
        <v>427.2</v>
      </c>
      <c r="AL2464" s="493" t="n">
        <v>666</v>
      </c>
      <c r="AM2464" s="493" t="n">
        <v>382.2</v>
      </c>
      <c r="AN2464" s="493" t="n">
        <v>1308</v>
      </c>
      <c r="AO2464" s="493" t="n">
        <v>0</v>
      </c>
      <c r="AP2464" s="493" t="n">
        <v>272.4</v>
      </c>
      <c r="AQ2464" s="493" t="n">
        <v>2077.2</v>
      </c>
      <c r="AR2464" s="493" t="n">
        <v>643.5</v>
      </c>
      <c r="AS2464" s="493" t="n">
        <v>687.6</v>
      </c>
      <c r="AT2464" s="493" t="n">
        <v>752.4</v>
      </c>
      <c r="AU2464" s="493" t="n">
        <v>0</v>
      </c>
      <c r="AV2464" s="493" t="n">
        <v>840.9</v>
      </c>
      <c r="AW2464" s="493" t="n">
        <v>1968.6</v>
      </c>
      <c r="AX2464" s="493" t="n">
        <v>0</v>
      </c>
      <c r="AY2464" s="493" t="n">
        <v>1377.3</v>
      </c>
      <c r="AZ2464" s="493" t="n">
        <v>0</v>
      </c>
      <c r="BA2464" s="493" t="n">
        <v>861.3</v>
      </c>
      <c r="BB2464" s="493" t="n">
        <v>0</v>
      </c>
      <c r="BC2464" s="493" t="n">
        <v>1004.4</v>
      </c>
      <c r="BD2464" s="493" t="n">
        <v>2108.7</v>
      </c>
      <c r="BE2464" s="493" t="n">
        <v>917.1</v>
      </c>
      <c r="BF2464" s="493" t="n">
        <v>0</v>
      </c>
      <c r="BG2464" s="493" t="n">
        <v>2997</v>
      </c>
      <c r="BH2464" s="493" t="n">
        <v>0</v>
      </c>
      <c r="BI2464" s="493" t="n">
        <v>0</v>
      </c>
      <c r="BJ2464" s="493" t="n">
        <v>3946.5</v>
      </c>
      <c r="BK2464" s="493" t="n">
        <v>0</v>
      </c>
      <c r="BL2464" s="493" t="n">
        <v>1286.4</v>
      </c>
      <c r="BM2464" s="493" t="n">
        <v>1096.2</v>
      </c>
      <c r="BN2464" s="493" t="n">
        <v>250.8</v>
      </c>
      <c r="BO2464" s="493" t="n">
        <v>0</v>
      </c>
      <c r="BP2464" s="493" t="n">
        <v>2370.9</v>
      </c>
      <c r="BQ2464" s="493" t="n">
        <v>1300.5</v>
      </c>
      <c r="BR2464" s="493" t="n">
        <v>232.2</v>
      </c>
      <c r="BS2464" s="493" t="n">
        <v>966.6</v>
      </c>
      <c r="BT2464" s="493" t="n">
        <v>106.2</v>
      </c>
      <c r="BU2464" s="493" t="n">
        <v>1123.2</v>
      </c>
      <c r="BV2464" s="493" t="n">
        <v>1213.5</v>
      </c>
      <c r="BW2464" s="493" t="n">
        <v>0</v>
      </c>
    </row>
    <row r="2465">
      <c r="A2465" t="inlineStr">
        <is>
          <t>[C9D1] Angiotensin-II 길항제, 고혈압제 (C2) 혹은 이뇨제 복합제제</t>
        </is>
      </c>
      <c r="B2465" t="inlineStr">
        <is>
          <t>유나이티드</t>
        </is>
      </c>
      <c r="C2465" t="inlineStr">
        <is>
          <t>올레텐 플러스</t>
        </is>
      </c>
      <c r="D2465" t="inlineStr">
        <is>
          <t>유나이티드</t>
        </is>
      </c>
      <c r="E2465" t="inlineStr">
        <is>
          <t>hydrochlorothiazide,  olmesartan medoxomil</t>
        </is>
      </c>
      <c r="F2465" t="inlineStr">
        <is>
          <t>종합병원</t>
        </is>
      </c>
      <c r="G2465" t="inlineStr">
        <is>
          <t>Generic</t>
        </is>
      </c>
      <c r="H2465" s="493" t="n">
        <v>0</v>
      </c>
      <c r="I2465" s="493" t="n">
        <v>0</v>
      </c>
      <c r="J2465" s="493" t="n">
        <v>0</v>
      </c>
      <c r="K2465" s="493" t="n">
        <v>0</v>
      </c>
      <c r="L2465" s="493" t="n">
        <v>0</v>
      </c>
      <c r="M2465" s="493" t="n">
        <v>0</v>
      </c>
      <c r="N2465" s="493" t="n">
        <v>0</v>
      </c>
      <c r="O2465" s="493" t="n">
        <v>0</v>
      </c>
      <c r="P2465" s="493" t="n">
        <v>0</v>
      </c>
      <c r="Q2465" s="493" t="n">
        <v>0</v>
      </c>
      <c r="R2465" s="493" t="n">
        <v>0</v>
      </c>
      <c r="S2465" s="493" t="n">
        <v>0</v>
      </c>
      <c r="T2465" s="493" t="n">
        <v>0</v>
      </c>
      <c r="U2465" s="493" t="n">
        <v>0</v>
      </c>
      <c r="V2465" s="493" t="n">
        <v>0</v>
      </c>
      <c r="W2465" s="493" t="n">
        <v>0</v>
      </c>
      <c r="X2465" s="493" t="n">
        <v>0</v>
      </c>
      <c r="Y2465" s="493" t="n">
        <v>0</v>
      </c>
      <c r="Z2465" s="493" t="n">
        <v>0</v>
      </c>
      <c r="AA2465" s="493" t="n">
        <v>0</v>
      </c>
      <c r="AB2465" s="493" t="n">
        <v>0</v>
      </c>
      <c r="AC2465" s="493" t="n">
        <v>0</v>
      </c>
      <c r="AD2465" s="493" t="n">
        <v>0</v>
      </c>
      <c r="AE2465" s="493" t="n">
        <v>0</v>
      </c>
      <c r="AF2465" s="493" t="n">
        <v>0</v>
      </c>
      <c r="AG2465" s="493" t="n">
        <v>0</v>
      </c>
      <c r="AH2465" s="493" t="n">
        <v>0</v>
      </c>
      <c r="AI2465" s="493" t="n">
        <v>0</v>
      </c>
      <c r="AJ2465" s="493" t="n">
        <v>0</v>
      </c>
      <c r="AK2465" s="493" t="n">
        <v>0</v>
      </c>
      <c r="AL2465" s="493" t="n">
        <v>0</v>
      </c>
      <c r="AM2465" s="493" t="n">
        <v>0</v>
      </c>
      <c r="AN2465" s="493" t="n">
        <v>0</v>
      </c>
      <c r="AO2465" s="493" t="n">
        <v>0</v>
      </c>
      <c r="AP2465" s="493" t="n">
        <v>0</v>
      </c>
      <c r="AQ2465" s="493" t="n">
        <v>267.15</v>
      </c>
      <c r="AR2465" s="493" t="n">
        <v>0</v>
      </c>
      <c r="AS2465" s="493" t="n">
        <v>56.84</v>
      </c>
      <c r="AT2465" s="493" t="n">
        <v>251.7</v>
      </c>
      <c r="AU2465" s="493" t="n">
        <v>123.6</v>
      </c>
      <c r="AV2465" s="493" t="n">
        <v>139.65</v>
      </c>
      <c r="AW2465" s="493" t="n">
        <v>120</v>
      </c>
      <c r="AX2465" s="493" t="n">
        <v>140</v>
      </c>
      <c r="AY2465" s="493" t="n">
        <v>121.2</v>
      </c>
      <c r="AZ2465" s="493" t="n">
        <v>0</v>
      </c>
      <c r="BA2465" s="493" t="n">
        <v>0</v>
      </c>
      <c r="BB2465" s="493" t="n">
        <v>0</v>
      </c>
      <c r="BC2465" s="493" t="n">
        <v>0</v>
      </c>
      <c r="BD2465" s="493" t="n">
        <v>0</v>
      </c>
      <c r="BE2465" s="493" t="n">
        <v>0</v>
      </c>
      <c r="BF2465" s="493" t="n">
        <v>0</v>
      </c>
      <c r="BG2465" s="493" t="n">
        <v>0</v>
      </c>
      <c r="BH2465" s="493" t="n">
        <v>0</v>
      </c>
      <c r="BI2465" s="493" t="n">
        <v>52</v>
      </c>
      <c r="BJ2465" s="493" t="n">
        <v>340.4</v>
      </c>
      <c r="BK2465" s="493" t="n">
        <v>0</v>
      </c>
      <c r="BL2465" s="493" t="n">
        <v>0</v>
      </c>
      <c r="BM2465" s="493" t="n">
        <v>0</v>
      </c>
      <c r="BN2465" s="493" t="n">
        <v>0</v>
      </c>
      <c r="BO2465" s="493" t="n">
        <v>0</v>
      </c>
      <c r="BP2465" s="493" t="n">
        <v>0</v>
      </c>
      <c r="BQ2465" s="493" t="n">
        <v>0</v>
      </c>
      <c r="BR2465" s="493" t="n">
        <v>0</v>
      </c>
      <c r="BS2465" s="493" t="n">
        <v>0</v>
      </c>
      <c r="BT2465" s="493" t="n">
        <v>0</v>
      </c>
      <c r="BU2465" s="493" t="n">
        <v>0</v>
      </c>
      <c r="BV2465" s="493" t="n">
        <v>0</v>
      </c>
      <c r="BW2465" s="493" t="n">
        <v>0</v>
      </c>
    </row>
    <row r="2466">
      <c r="A2466" t="inlineStr">
        <is>
          <t>[C9D1] Angiotensin-II 길항제, 고혈압제 (C2) 혹은 이뇨제 복합제제</t>
        </is>
      </c>
      <c r="B2466" t="inlineStr">
        <is>
          <t>유나이티드</t>
        </is>
      </c>
      <c r="C2466" t="inlineStr">
        <is>
          <t>올레텐 플러스</t>
        </is>
      </c>
      <c r="D2466" t="inlineStr">
        <is>
          <t>유나이티드</t>
        </is>
      </c>
      <c r="E2466" t="inlineStr">
        <is>
          <t>hydrochlorothiazide,  olmesartan medoxomil</t>
        </is>
      </c>
      <c r="F2466" t="inlineStr">
        <is>
          <t>병원</t>
        </is>
      </c>
      <c r="G2466" t="inlineStr">
        <is>
          <t>Generic</t>
        </is>
      </c>
      <c r="H2466" s="493" t="n">
        <v>0</v>
      </c>
      <c r="I2466" s="493" t="n">
        <v>0</v>
      </c>
      <c r="J2466" s="493" t="n">
        <v>0</v>
      </c>
      <c r="K2466" s="493" t="n">
        <v>0</v>
      </c>
      <c r="L2466" s="493" t="n">
        <v>0</v>
      </c>
      <c r="M2466" s="493" t="n">
        <v>0</v>
      </c>
      <c r="N2466" s="493" t="n">
        <v>0</v>
      </c>
      <c r="O2466" s="493" t="n">
        <v>0</v>
      </c>
      <c r="P2466" s="493" t="n">
        <v>0</v>
      </c>
      <c r="Q2466" s="493" t="n">
        <v>0</v>
      </c>
      <c r="R2466" s="493" t="n">
        <v>0</v>
      </c>
      <c r="S2466" s="493" t="n">
        <v>0</v>
      </c>
      <c r="T2466" s="493" t="n">
        <v>0</v>
      </c>
      <c r="U2466" s="493" t="n">
        <v>0</v>
      </c>
      <c r="V2466" s="493" t="n">
        <v>0</v>
      </c>
      <c r="W2466" s="493" t="n">
        <v>0</v>
      </c>
      <c r="X2466" s="493" t="n">
        <v>0</v>
      </c>
      <c r="Y2466" s="493" t="n">
        <v>0</v>
      </c>
      <c r="Z2466" s="493" t="n">
        <v>0</v>
      </c>
      <c r="AA2466" s="493" t="n">
        <v>0</v>
      </c>
      <c r="AB2466" s="493" t="n">
        <v>0</v>
      </c>
      <c r="AC2466" s="493" t="n">
        <v>0</v>
      </c>
      <c r="AD2466" s="493" t="n">
        <v>0</v>
      </c>
      <c r="AE2466" s="493" t="n">
        <v>0</v>
      </c>
      <c r="AF2466" s="493" t="n">
        <v>1912</v>
      </c>
      <c r="AG2466" s="493" t="n">
        <v>590.8200000000001</v>
      </c>
      <c r="AH2466" s="493" t="n">
        <v>2018.12</v>
      </c>
      <c r="AI2466" s="493" t="n">
        <v>2040</v>
      </c>
      <c r="AJ2466" s="493" t="n">
        <v>719.4</v>
      </c>
      <c r="AK2466" s="493" t="n">
        <v>2640</v>
      </c>
      <c r="AL2466" s="493" t="n">
        <v>1556.7</v>
      </c>
      <c r="AM2466" s="493" t="n">
        <v>2400</v>
      </c>
      <c r="AN2466" s="493" t="n">
        <v>1120</v>
      </c>
      <c r="AO2466" s="493" t="n">
        <v>2280</v>
      </c>
      <c r="AP2466" s="493" t="n">
        <v>1440</v>
      </c>
      <c r="AQ2466" s="493" t="n">
        <v>1440</v>
      </c>
      <c r="AR2466" s="493" t="n">
        <v>2160</v>
      </c>
      <c r="AS2466" s="493" t="n">
        <v>719.4</v>
      </c>
      <c r="AT2466" s="493" t="n">
        <v>1680</v>
      </c>
      <c r="AU2466" s="493" t="n">
        <v>1199.4</v>
      </c>
      <c r="AV2466" s="493" t="n">
        <v>1770</v>
      </c>
      <c r="AW2466" s="493" t="n">
        <v>4096.49</v>
      </c>
      <c r="AX2466" s="493" t="n">
        <v>3618.12</v>
      </c>
      <c r="AY2466" s="493" t="n">
        <v>3398.76</v>
      </c>
      <c r="AZ2466" s="493" t="n">
        <v>3394.27</v>
      </c>
      <c r="BA2466" s="493" t="n">
        <v>3704.9</v>
      </c>
      <c r="BB2466" s="493" t="n">
        <v>2937.91</v>
      </c>
      <c r="BC2466" s="493" t="n">
        <v>3043</v>
      </c>
      <c r="BD2466" s="493" t="n">
        <v>4102.63</v>
      </c>
      <c r="BE2466" s="493" t="n">
        <v>3304.36</v>
      </c>
      <c r="BF2466" s="493" t="n">
        <v>4254.55</v>
      </c>
      <c r="BG2466" s="493" t="n">
        <v>4694.4</v>
      </c>
      <c r="BH2466" s="493" t="n">
        <v>2938.05</v>
      </c>
      <c r="BI2466" s="493" t="n">
        <v>4110.6</v>
      </c>
      <c r="BJ2466" s="493" t="n">
        <v>3642.88</v>
      </c>
      <c r="BK2466" s="493" t="n">
        <v>4858.14</v>
      </c>
      <c r="BL2466" s="493" t="n">
        <v>3371.39</v>
      </c>
      <c r="BM2466" s="493" t="n">
        <v>2992.78</v>
      </c>
      <c r="BN2466" s="493" t="n">
        <v>1387.13</v>
      </c>
      <c r="BO2466" s="493" t="n">
        <v>4283.35</v>
      </c>
      <c r="BP2466" s="493" t="n">
        <v>2548.95</v>
      </c>
      <c r="BQ2466" s="493" t="n">
        <v>3303</v>
      </c>
      <c r="BR2466" s="493" t="n">
        <v>3184.77</v>
      </c>
      <c r="BS2466" s="493" t="n">
        <v>2621.05</v>
      </c>
      <c r="BT2466" s="493" t="n">
        <v>2542.8</v>
      </c>
      <c r="BU2466" s="493" t="n">
        <v>2427.68</v>
      </c>
      <c r="BV2466" s="493" t="n">
        <v>3892.34</v>
      </c>
      <c r="BW2466" s="493" t="n">
        <v>2038.4</v>
      </c>
    </row>
    <row r="2467">
      <c r="A2467" t="inlineStr">
        <is>
          <t>[C9D1] Angiotensin-II 길항제, 고혈압제 (C2) 혹은 이뇨제 복합제제</t>
        </is>
      </c>
      <c r="B2467" t="inlineStr">
        <is>
          <t>유나이티드</t>
        </is>
      </c>
      <c r="C2467" t="inlineStr">
        <is>
          <t>올레텐 플러스</t>
        </is>
      </c>
      <c r="D2467" t="inlineStr">
        <is>
          <t>유나이티드</t>
        </is>
      </c>
      <c r="E2467" t="inlineStr">
        <is>
          <t>hydrochlorothiazide,  olmesartan medoxomil</t>
        </is>
      </c>
      <c r="F2467" t="inlineStr">
        <is>
          <t>의원</t>
        </is>
      </c>
      <c r="G2467" t="inlineStr">
        <is>
          <t>Generic</t>
        </is>
      </c>
      <c r="H2467" s="493" t="n">
        <v>46218.39</v>
      </c>
      <c r="I2467" s="493" t="n">
        <v>48284.31</v>
      </c>
      <c r="J2467" s="493" t="n">
        <v>55040.09</v>
      </c>
      <c r="K2467" s="493" t="n">
        <v>53338.24</v>
      </c>
      <c r="L2467" s="493" t="n">
        <v>55564.48</v>
      </c>
      <c r="M2467" s="493" t="n">
        <v>55471.66</v>
      </c>
      <c r="N2467" s="493" t="n">
        <v>62534.48</v>
      </c>
      <c r="O2467" s="493" t="n">
        <v>53871.37</v>
      </c>
      <c r="P2467" s="493" t="n">
        <v>50209.08</v>
      </c>
      <c r="Q2467" s="493" t="n">
        <v>46808.53</v>
      </c>
      <c r="R2467" s="493" t="n">
        <v>52709.42</v>
      </c>
      <c r="S2467" s="493" t="n">
        <v>66744.99000000001</v>
      </c>
      <c r="T2467" s="493" t="n">
        <v>56709.09</v>
      </c>
      <c r="U2467" s="493" t="n">
        <v>56897.06</v>
      </c>
      <c r="V2467" s="493" t="n">
        <v>62766.11</v>
      </c>
      <c r="W2467" s="493" t="n">
        <v>55446.09</v>
      </c>
      <c r="X2467" s="493" t="n">
        <v>60366.94</v>
      </c>
      <c r="Y2467" s="493" t="n">
        <v>52731.6</v>
      </c>
      <c r="Z2467" s="493" t="n">
        <v>53995.52</v>
      </c>
      <c r="AA2467" s="493" t="n">
        <v>51979.52</v>
      </c>
      <c r="AB2467" s="493" t="n">
        <v>53351.65</v>
      </c>
      <c r="AC2467" s="493" t="n">
        <v>51797.4</v>
      </c>
      <c r="AD2467" s="493" t="n">
        <v>53882.96</v>
      </c>
      <c r="AE2467" s="493" t="n">
        <v>55697.28</v>
      </c>
      <c r="AF2467" s="493" t="n">
        <v>54257.3</v>
      </c>
      <c r="AG2467" s="493" t="n">
        <v>49306.37</v>
      </c>
      <c r="AH2467" s="493" t="n">
        <v>55091.24</v>
      </c>
      <c r="AI2467" s="493" t="n">
        <v>46648.91</v>
      </c>
      <c r="AJ2467" s="493" t="n">
        <v>63307.29</v>
      </c>
      <c r="AK2467" s="493" t="n">
        <v>46959.1</v>
      </c>
      <c r="AL2467" s="493" t="n">
        <v>54831.9</v>
      </c>
      <c r="AM2467" s="493" t="n">
        <v>49865.65</v>
      </c>
      <c r="AN2467" s="493" t="n">
        <v>57623.24</v>
      </c>
      <c r="AO2467" s="493" t="n">
        <v>42897.9</v>
      </c>
      <c r="AP2467" s="493" t="n">
        <v>56032.36</v>
      </c>
      <c r="AQ2467" s="493" t="n">
        <v>49270.27</v>
      </c>
      <c r="AR2467" s="493" t="n">
        <v>53214.73</v>
      </c>
      <c r="AS2467" s="493" t="n">
        <v>47333.62</v>
      </c>
      <c r="AT2467" s="493" t="n">
        <v>48592.2</v>
      </c>
      <c r="AU2467" s="493" t="n">
        <v>57849.74</v>
      </c>
      <c r="AV2467" s="493" t="n">
        <v>65003.8</v>
      </c>
      <c r="AW2467" s="493" t="n">
        <v>51664.3</v>
      </c>
      <c r="AX2467" s="493" t="n">
        <v>57476.33</v>
      </c>
      <c r="AY2467" s="493" t="n">
        <v>55241.59</v>
      </c>
      <c r="AZ2467" s="493" t="n">
        <v>52899.32</v>
      </c>
      <c r="BA2467" s="493" t="n">
        <v>56037.2</v>
      </c>
      <c r="BB2467" s="493" t="n">
        <v>49187.52</v>
      </c>
      <c r="BC2467" s="493" t="n">
        <v>58925.42</v>
      </c>
      <c r="BD2467" s="493" t="n">
        <v>38486.75</v>
      </c>
      <c r="BE2467" s="493" t="n">
        <v>55484.61</v>
      </c>
      <c r="BF2467" s="493" t="n">
        <v>52344.82</v>
      </c>
      <c r="BG2467" s="493" t="n">
        <v>48483.25</v>
      </c>
      <c r="BH2467" s="493" t="n">
        <v>53529.25</v>
      </c>
      <c r="BI2467" s="493" t="n">
        <v>50957.15</v>
      </c>
      <c r="BJ2467" s="493" t="n">
        <v>49533.43</v>
      </c>
      <c r="BK2467" s="493" t="n">
        <v>46850.38</v>
      </c>
      <c r="BL2467" s="493" t="n">
        <v>52516.46</v>
      </c>
      <c r="BM2467" s="493" t="n">
        <v>42284.47</v>
      </c>
      <c r="BN2467" s="493" t="n">
        <v>47252.36</v>
      </c>
      <c r="BO2467" s="493" t="n">
        <v>49531.89</v>
      </c>
      <c r="BP2467" s="493" t="n">
        <v>48831.37</v>
      </c>
      <c r="BQ2467" s="493" t="n">
        <v>40811.93</v>
      </c>
      <c r="BR2467" s="493" t="n">
        <v>47318.54</v>
      </c>
      <c r="BS2467" s="493" t="n">
        <v>43698.32</v>
      </c>
      <c r="BT2467" s="493" t="n">
        <v>45651.79</v>
      </c>
      <c r="BU2467" s="493" t="n">
        <v>44032.17</v>
      </c>
      <c r="BV2467" s="493" t="n">
        <v>49652.49</v>
      </c>
      <c r="BW2467" s="493" t="n">
        <v>41520.95</v>
      </c>
    </row>
    <row r="2468">
      <c r="A2468" t="inlineStr">
        <is>
          <t>[C9D1] Angiotensin-II 길항제, 고혈압제 (C2) 혹은 이뇨제 복합제제</t>
        </is>
      </c>
      <c r="B2468" t="inlineStr">
        <is>
          <t>유나이티드</t>
        </is>
      </c>
      <c r="C2468" t="inlineStr">
        <is>
          <t>올레텐 플러스</t>
        </is>
      </c>
      <c r="D2468" t="inlineStr">
        <is>
          <t>유나이티드</t>
        </is>
      </c>
      <c r="E2468" t="inlineStr">
        <is>
          <t>hydrochlorothiazide,  olmesartan medoxomil</t>
        </is>
      </c>
      <c r="F2468" t="inlineStr">
        <is>
          <t>보건소</t>
        </is>
      </c>
      <c r="G2468" t="inlineStr">
        <is>
          <t>Generic</t>
        </is>
      </c>
      <c r="H2468" s="493" t="n">
        <v>0</v>
      </c>
      <c r="I2468" s="493" t="n">
        <v>0</v>
      </c>
      <c r="J2468" s="493" t="n">
        <v>487.8</v>
      </c>
      <c r="K2468" s="493" t="n">
        <v>0</v>
      </c>
      <c r="L2468" s="493" t="n">
        <v>0</v>
      </c>
      <c r="M2468" s="493" t="n">
        <v>0</v>
      </c>
      <c r="N2468" s="493" t="n">
        <v>0</v>
      </c>
      <c r="O2468" s="493" t="n">
        <v>0</v>
      </c>
      <c r="P2468" s="493" t="n">
        <v>0</v>
      </c>
      <c r="Q2468" s="493" t="n">
        <v>728.4</v>
      </c>
      <c r="R2468" s="493" t="n">
        <v>43.4</v>
      </c>
      <c r="S2468" s="493" t="n">
        <v>0</v>
      </c>
      <c r="T2468" s="493" t="n">
        <v>0</v>
      </c>
      <c r="U2468" s="493" t="n">
        <v>0</v>
      </c>
      <c r="V2468" s="493" t="n">
        <v>0</v>
      </c>
      <c r="W2468" s="493" t="n">
        <v>0</v>
      </c>
      <c r="X2468" s="493" t="n">
        <v>0</v>
      </c>
      <c r="Y2468" s="493" t="n">
        <v>0</v>
      </c>
      <c r="Z2468" s="493" t="n">
        <v>0</v>
      </c>
      <c r="AA2468" s="493" t="n">
        <v>0</v>
      </c>
      <c r="AB2468" s="493" t="n">
        <v>0</v>
      </c>
      <c r="AC2468" s="493" t="n">
        <v>0</v>
      </c>
      <c r="AD2468" s="493" t="n">
        <v>0</v>
      </c>
      <c r="AE2468" s="493" t="n">
        <v>0</v>
      </c>
      <c r="AF2468" s="493" t="n">
        <v>0</v>
      </c>
      <c r="AG2468" s="493" t="n">
        <v>0</v>
      </c>
      <c r="AH2468" s="493" t="n">
        <v>0</v>
      </c>
      <c r="AI2468" s="493" t="n">
        <v>0</v>
      </c>
      <c r="AJ2468" s="493" t="n">
        <v>0</v>
      </c>
      <c r="AK2468" s="493" t="n">
        <v>0</v>
      </c>
      <c r="AL2468" s="493" t="n">
        <v>146.4</v>
      </c>
      <c r="AM2468" s="493" t="n">
        <v>0</v>
      </c>
      <c r="AN2468" s="493" t="n">
        <v>190.2</v>
      </c>
      <c r="AO2468" s="493" t="n">
        <v>0</v>
      </c>
      <c r="AP2468" s="493" t="n">
        <v>237</v>
      </c>
      <c r="AQ2468" s="493" t="n">
        <v>0</v>
      </c>
      <c r="AR2468" s="493" t="n">
        <v>227.4</v>
      </c>
      <c r="AS2468" s="493" t="n">
        <v>0</v>
      </c>
      <c r="AT2468" s="493" t="n">
        <v>0</v>
      </c>
      <c r="AU2468" s="493" t="n">
        <v>0</v>
      </c>
      <c r="AV2468" s="493" t="n">
        <v>315.9</v>
      </c>
      <c r="AW2468" s="493" t="n">
        <v>639</v>
      </c>
      <c r="AX2468" s="493" t="n">
        <v>0</v>
      </c>
      <c r="AY2468" s="493" t="n">
        <v>688.2</v>
      </c>
      <c r="AZ2468" s="493" t="n">
        <v>0</v>
      </c>
      <c r="BA2468" s="493" t="n">
        <v>835.8</v>
      </c>
      <c r="BB2468" s="493" t="n">
        <v>0</v>
      </c>
      <c r="BC2468" s="493" t="n">
        <v>1060.2</v>
      </c>
      <c r="BD2468" s="493" t="n">
        <v>0</v>
      </c>
      <c r="BE2468" s="493" t="n">
        <v>1165.8</v>
      </c>
      <c r="BF2468" s="493" t="n">
        <v>0</v>
      </c>
      <c r="BG2468" s="493" t="n">
        <v>1188</v>
      </c>
      <c r="BH2468" s="493" t="n">
        <v>0</v>
      </c>
      <c r="BI2468" s="493" t="n">
        <v>0</v>
      </c>
      <c r="BJ2468" s="493" t="n">
        <v>0</v>
      </c>
      <c r="BK2468" s="493" t="n">
        <v>0</v>
      </c>
      <c r="BL2468" s="493" t="n">
        <v>0</v>
      </c>
      <c r="BM2468" s="493" t="n">
        <v>0</v>
      </c>
      <c r="BN2468" s="493" t="n">
        <v>0</v>
      </c>
      <c r="BO2468" s="493" t="n">
        <v>0</v>
      </c>
      <c r="BP2468" s="493" t="n">
        <v>0</v>
      </c>
      <c r="BQ2468" s="493" t="n">
        <v>0</v>
      </c>
      <c r="BR2468" s="493" t="n">
        <v>0</v>
      </c>
      <c r="BS2468" s="493" t="n">
        <v>0</v>
      </c>
      <c r="BT2468" s="493" t="n">
        <v>0</v>
      </c>
      <c r="BU2468" s="493" t="n">
        <v>0</v>
      </c>
      <c r="BV2468" s="493" t="n">
        <v>0</v>
      </c>
      <c r="BW2468" s="493" t="n">
        <v>0</v>
      </c>
    </row>
    <row r="2469">
      <c r="A2469" t="inlineStr">
        <is>
          <t>[C9D1] Angiotensin-II 길항제, 고혈압제 (C2) 혹은 이뇨제 복합제제</t>
        </is>
      </c>
      <c r="B2469" t="inlineStr">
        <is>
          <t>유나이티드</t>
        </is>
      </c>
      <c r="C2469" t="inlineStr">
        <is>
          <t>올레텐 플러스</t>
        </is>
      </c>
      <c r="D2469" t="inlineStr">
        <is>
          <t>유나이티드</t>
        </is>
      </c>
      <c r="E2469" t="inlineStr">
        <is>
          <t>hydrochlorothiazide,  olmesartan medoxomil</t>
        </is>
      </c>
      <c r="F2469" t="inlineStr">
        <is>
          <t>기타(치과의원, 치과병원 등)</t>
        </is>
      </c>
      <c r="G2469" t="inlineStr">
        <is>
          <t>Generic</t>
        </is>
      </c>
      <c r="H2469" s="493" t="n">
        <v>0</v>
      </c>
      <c r="I2469" s="493" t="n">
        <v>0</v>
      </c>
      <c r="J2469" s="493" t="n">
        <v>0</v>
      </c>
      <c r="K2469" s="493" t="n">
        <v>0</v>
      </c>
      <c r="L2469" s="493" t="n">
        <v>0</v>
      </c>
      <c r="M2469" s="493" t="n">
        <v>0</v>
      </c>
      <c r="N2469" s="493" t="n">
        <v>0</v>
      </c>
      <c r="O2469" s="493" t="n">
        <v>0</v>
      </c>
      <c r="P2469" s="493" t="n">
        <v>0</v>
      </c>
      <c r="Q2469" s="493" t="n">
        <v>0</v>
      </c>
      <c r="R2469" s="493" t="n">
        <v>136.2</v>
      </c>
      <c r="S2469" s="493" t="n">
        <v>0</v>
      </c>
      <c r="T2469" s="493" t="n">
        <v>0</v>
      </c>
      <c r="U2469" s="493" t="n">
        <v>0</v>
      </c>
      <c r="V2469" s="493" t="n">
        <v>0</v>
      </c>
      <c r="W2469" s="493" t="n">
        <v>0</v>
      </c>
      <c r="X2469" s="493" t="n">
        <v>0</v>
      </c>
      <c r="Y2469" s="493" t="n">
        <v>0</v>
      </c>
      <c r="Z2469" s="493" t="n">
        <v>0</v>
      </c>
      <c r="AA2469" s="493" t="n">
        <v>0</v>
      </c>
      <c r="AB2469" s="493" t="n">
        <v>0</v>
      </c>
      <c r="AC2469" s="493" t="n">
        <v>71.7</v>
      </c>
      <c r="AD2469" s="493" t="n">
        <v>0</v>
      </c>
      <c r="AE2469" s="493" t="n">
        <v>0</v>
      </c>
      <c r="AF2469" s="493" t="n">
        <v>0</v>
      </c>
      <c r="AG2469" s="493" t="n">
        <v>0</v>
      </c>
      <c r="AH2469" s="493" t="n">
        <v>0</v>
      </c>
      <c r="AI2469" s="493" t="n">
        <v>0</v>
      </c>
      <c r="AJ2469" s="493" t="n">
        <v>0</v>
      </c>
      <c r="AK2469" s="493" t="n">
        <v>0</v>
      </c>
      <c r="AL2469" s="493" t="n">
        <v>0</v>
      </c>
      <c r="AM2469" s="493" t="n">
        <v>0</v>
      </c>
      <c r="AN2469" s="493" t="n">
        <v>0</v>
      </c>
      <c r="AO2469" s="493" t="n">
        <v>0</v>
      </c>
      <c r="AP2469" s="493" t="n">
        <v>138</v>
      </c>
      <c r="AQ2469" s="493" t="n">
        <v>0</v>
      </c>
      <c r="AR2469" s="493" t="n">
        <v>153.6</v>
      </c>
      <c r="AS2469" s="493" t="n">
        <v>0</v>
      </c>
      <c r="AT2469" s="493" t="n">
        <v>0</v>
      </c>
      <c r="AU2469" s="493" t="n">
        <v>0</v>
      </c>
      <c r="AV2469" s="493" t="n">
        <v>0</v>
      </c>
      <c r="AW2469" s="493" t="n">
        <v>0</v>
      </c>
      <c r="AX2469" s="493" t="n">
        <v>0</v>
      </c>
      <c r="AY2469" s="493" t="n">
        <v>0</v>
      </c>
      <c r="AZ2469" s="493" t="n">
        <v>0</v>
      </c>
      <c r="BA2469" s="493" t="n">
        <v>0</v>
      </c>
      <c r="BB2469" s="493" t="n">
        <v>0</v>
      </c>
      <c r="BC2469" s="493" t="n">
        <v>0</v>
      </c>
      <c r="BD2469" s="493" t="n">
        <v>0</v>
      </c>
      <c r="BE2469" s="493" t="n">
        <v>0</v>
      </c>
      <c r="BF2469" s="493" t="n">
        <v>0</v>
      </c>
      <c r="BG2469" s="493" t="n">
        <v>0</v>
      </c>
      <c r="BH2469" s="493" t="n">
        <v>0</v>
      </c>
      <c r="BI2469" s="493" t="n">
        <v>0</v>
      </c>
      <c r="BJ2469" s="493" t="n">
        <v>0</v>
      </c>
      <c r="BK2469" s="493" t="n">
        <v>0</v>
      </c>
      <c r="BL2469" s="493" t="n">
        <v>0</v>
      </c>
      <c r="BM2469" s="493" t="n">
        <v>0</v>
      </c>
      <c r="BN2469" s="493" t="n">
        <v>0</v>
      </c>
      <c r="BO2469" s="493" t="n">
        <v>0</v>
      </c>
      <c r="BP2469" s="493" t="n">
        <v>0</v>
      </c>
      <c r="BQ2469" s="493" t="n">
        <v>0</v>
      </c>
      <c r="BR2469" s="493" t="n">
        <v>0</v>
      </c>
      <c r="BS2469" s="493" t="n">
        <v>0</v>
      </c>
      <c r="BT2469" s="493" t="n">
        <v>0</v>
      </c>
      <c r="BU2469" s="493" t="n">
        <v>0</v>
      </c>
      <c r="BV2469" s="493" t="n">
        <v>0</v>
      </c>
      <c r="BW2469" s="493" t="n">
        <v>0</v>
      </c>
    </row>
    <row r="2470">
      <c r="A2470" t="inlineStr">
        <is>
          <t>[C9D1] Angiotensin-II 길항제, 고혈압제 (C2) 혹은 이뇨제 복합제제</t>
        </is>
      </c>
      <c r="B2470" t="inlineStr">
        <is>
          <t>유나이티드</t>
        </is>
      </c>
      <c r="C2470" t="inlineStr">
        <is>
          <t>코디잔틴</t>
        </is>
      </c>
      <c r="D2470" t="inlineStr">
        <is>
          <t>유나이티드</t>
        </is>
      </c>
      <c r="E2470" t="inlineStr">
        <is>
          <t>hydrochlorothiazide,  valsartan</t>
        </is>
      </c>
      <c r="F2470" t="inlineStr">
        <is>
          <t>종합병원</t>
        </is>
      </c>
      <c r="G2470" t="inlineStr">
        <is>
          <t>Generic</t>
        </is>
      </c>
      <c r="H2470" s="493" t="n">
        <v>6682.96</v>
      </c>
      <c r="I2470" s="493" t="n">
        <v>7154.29</v>
      </c>
      <c r="J2470" s="493" t="n">
        <v>3910.74</v>
      </c>
      <c r="K2470" s="493" t="n">
        <v>4127.42</v>
      </c>
      <c r="L2470" s="493" t="n">
        <v>8695.709999999999</v>
      </c>
      <c r="M2470" s="493" t="n">
        <v>6290.14</v>
      </c>
      <c r="N2470" s="493" t="n">
        <v>2182.25</v>
      </c>
      <c r="O2470" s="493" t="n">
        <v>2154.2</v>
      </c>
      <c r="P2470" s="493" t="n">
        <v>5455.84</v>
      </c>
      <c r="Q2470" s="493" t="n">
        <v>1250.26</v>
      </c>
      <c r="R2470" s="493" t="n">
        <v>4336.3</v>
      </c>
      <c r="S2470" s="493" t="n">
        <v>5226.48</v>
      </c>
      <c r="T2470" s="493" t="n">
        <v>3121.73</v>
      </c>
      <c r="U2470" s="493" t="n">
        <v>4426.62</v>
      </c>
      <c r="V2470" s="493" t="n">
        <v>3656.28</v>
      </c>
      <c r="W2470" s="493" t="n">
        <v>4523.48</v>
      </c>
      <c r="X2470" s="493" t="n">
        <v>5752.31</v>
      </c>
      <c r="Y2470" s="493" t="n">
        <v>4818.36</v>
      </c>
      <c r="Z2470" s="493" t="n">
        <v>4693.2</v>
      </c>
      <c r="AA2470" s="493" t="n">
        <v>4384.55</v>
      </c>
      <c r="AB2470" s="493" t="n">
        <v>4839.84</v>
      </c>
      <c r="AC2470" s="493" t="n">
        <v>3782.57</v>
      </c>
      <c r="AD2470" s="493" t="n">
        <v>2662.66</v>
      </c>
      <c r="AE2470" s="493" t="n">
        <v>5569.19</v>
      </c>
      <c r="AF2470" s="493" t="n">
        <v>3225.82</v>
      </c>
      <c r="AG2470" s="493" t="n">
        <v>5757.14</v>
      </c>
      <c r="AH2470" s="493" t="n">
        <v>6212.35</v>
      </c>
      <c r="AI2470" s="493" t="n">
        <v>2843.47</v>
      </c>
      <c r="AJ2470" s="493" t="n">
        <v>5982.66</v>
      </c>
      <c r="AK2470" s="493" t="n">
        <v>3310.1</v>
      </c>
      <c r="AL2470" s="493" t="n">
        <v>2147</v>
      </c>
      <c r="AM2470" s="493" t="n">
        <v>4630.56</v>
      </c>
      <c r="AN2470" s="493" t="n">
        <v>3515.74</v>
      </c>
      <c r="AO2470" s="493" t="n">
        <v>2060.1</v>
      </c>
      <c r="AP2470" s="493" t="n">
        <v>4847.5</v>
      </c>
      <c r="AQ2470" s="493" t="n">
        <v>5412.55</v>
      </c>
      <c r="AR2470" s="493" t="n">
        <v>3387.05</v>
      </c>
      <c r="AS2470" s="493" t="n">
        <v>4355.4</v>
      </c>
      <c r="AT2470" s="493" t="n">
        <v>2955.02</v>
      </c>
      <c r="AU2470" s="493" t="n">
        <v>1852.95</v>
      </c>
      <c r="AV2470" s="493" t="n">
        <v>2905.95</v>
      </c>
      <c r="AW2470" s="493" t="n">
        <v>4796.9</v>
      </c>
      <c r="AX2470" s="493" t="n">
        <v>774.4</v>
      </c>
      <c r="AY2470" s="493" t="n">
        <v>7183.75</v>
      </c>
      <c r="AZ2470" s="493" t="n">
        <v>1337.1</v>
      </c>
      <c r="BA2470" s="493" t="n">
        <v>5378.8</v>
      </c>
      <c r="BB2470" s="493" t="n">
        <v>4889.5</v>
      </c>
      <c r="BC2470" s="493" t="n">
        <v>5052.05</v>
      </c>
      <c r="BD2470" s="493" t="n">
        <v>1802.5</v>
      </c>
      <c r="BE2470" s="493" t="n">
        <v>3431.57</v>
      </c>
      <c r="BF2470" s="493" t="n">
        <v>4243.37</v>
      </c>
      <c r="BG2470" s="493" t="n">
        <v>1669.85</v>
      </c>
      <c r="BH2470" s="493" t="n">
        <v>3457.2</v>
      </c>
      <c r="BI2470" s="493" t="n">
        <v>3759.5</v>
      </c>
      <c r="BJ2470" s="493" t="n">
        <v>1080.3</v>
      </c>
      <c r="BK2470" s="493" t="n">
        <v>1590.9</v>
      </c>
      <c r="BL2470" s="493" t="n">
        <v>1568.13</v>
      </c>
      <c r="BM2470" s="493" t="n">
        <v>1176.67</v>
      </c>
      <c r="BN2470" s="493" t="n">
        <v>1758.58</v>
      </c>
      <c r="BO2470" s="493" t="n">
        <v>1113</v>
      </c>
      <c r="BP2470" s="493" t="n">
        <v>375.98</v>
      </c>
      <c r="BQ2470" s="493" t="n">
        <v>799.2</v>
      </c>
      <c r="BR2470" s="493" t="n">
        <v>1028.3</v>
      </c>
      <c r="BS2470" s="493" t="n">
        <v>431.4</v>
      </c>
      <c r="BT2470" s="493" t="n">
        <v>0</v>
      </c>
      <c r="BU2470" s="493" t="n">
        <v>4250.1</v>
      </c>
      <c r="BV2470" s="493" t="n">
        <v>154</v>
      </c>
      <c r="BW2470" s="493" t="n">
        <v>905.4</v>
      </c>
    </row>
    <row r="2471">
      <c r="A2471" t="inlineStr">
        <is>
          <t>[C9D1] Angiotensin-II 길항제, 고혈압제 (C2) 혹은 이뇨제 복합제제</t>
        </is>
      </c>
      <c r="B2471" t="inlineStr">
        <is>
          <t>유나이티드</t>
        </is>
      </c>
      <c r="C2471" t="inlineStr">
        <is>
          <t>코디잔틴</t>
        </is>
      </c>
      <c r="D2471" t="inlineStr">
        <is>
          <t>유나이티드</t>
        </is>
      </c>
      <c r="E2471" t="inlineStr">
        <is>
          <t>hydrochlorothiazide,  valsartan</t>
        </is>
      </c>
      <c r="F2471" t="inlineStr">
        <is>
          <t>병원</t>
        </is>
      </c>
      <c r="G2471" t="inlineStr">
        <is>
          <t>Generic</t>
        </is>
      </c>
      <c r="H2471" s="493" t="n">
        <v>25627.8</v>
      </c>
      <c r="I2471" s="493" t="n">
        <v>22766.5</v>
      </c>
      <c r="J2471" s="493" t="n">
        <v>27795.1</v>
      </c>
      <c r="K2471" s="493" t="n">
        <v>19211.7</v>
      </c>
      <c r="L2471" s="493" t="n">
        <v>22631.8</v>
      </c>
      <c r="M2471" s="493" t="n">
        <v>18764</v>
      </c>
      <c r="N2471" s="493" t="n">
        <v>23301.3</v>
      </c>
      <c r="O2471" s="493" t="n">
        <v>14597.6</v>
      </c>
      <c r="P2471" s="493" t="n">
        <v>22521</v>
      </c>
      <c r="Q2471" s="493" t="n">
        <v>15344</v>
      </c>
      <c r="R2471" s="493" t="n">
        <v>16099.1</v>
      </c>
      <c r="S2471" s="493" t="n">
        <v>13320</v>
      </c>
      <c r="T2471" s="493" t="n">
        <v>17352</v>
      </c>
      <c r="U2471" s="493" t="n">
        <v>13560</v>
      </c>
      <c r="V2471" s="493" t="n">
        <v>10406.4</v>
      </c>
      <c r="W2471" s="493" t="n">
        <v>13072</v>
      </c>
      <c r="X2471" s="493" t="n">
        <v>10688</v>
      </c>
      <c r="Y2471" s="493" t="n">
        <v>8224</v>
      </c>
      <c r="Z2471" s="493" t="n">
        <v>10252</v>
      </c>
      <c r="AA2471" s="493" t="n">
        <v>7896</v>
      </c>
      <c r="AB2471" s="493" t="n">
        <v>5900.8</v>
      </c>
      <c r="AC2471" s="493" t="n">
        <v>4912</v>
      </c>
      <c r="AD2471" s="493" t="n">
        <v>6340</v>
      </c>
      <c r="AE2471" s="493" t="n">
        <v>5391.4</v>
      </c>
      <c r="AF2471" s="493" t="n">
        <v>7296</v>
      </c>
      <c r="AG2471" s="493" t="n">
        <v>3231.1</v>
      </c>
      <c r="AH2471" s="493" t="n">
        <v>7046.8</v>
      </c>
      <c r="AI2471" s="493" t="n">
        <v>3960</v>
      </c>
      <c r="AJ2471" s="493" t="n">
        <v>5444</v>
      </c>
      <c r="AK2471" s="493" t="n">
        <v>2520</v>
      </c>
      <c r="AL2471" s="493" t="n">
        <v>3358.8</v>
      </c>
      <c r="AM2471" s="493" t="n">
        <v>3000.6</v>
      </c>
      <c r="AN2471" s="493" t="n">
        <v>4320</v>
      </c>
      <c r="AO2471" s="493" t="n">
        <v>2450.4</v>
      </c>
      <c r="AP2471" s="493" t="n">
        <v>1680</v>
      </c>
      <c r="AQ2471" s="493" t="n">
        <v>5201.7</v>
      </c>
      <c r="AR2471" s="493" t="n">
        <v>2396</v>
      </c>
      <c r="AS2471" s="493" t="n">
        <v>1679.4</v>
      </c>
      <c r="AT2471" s="493" t="n">
        <v>5160</v>
      </c>
      <c r="AU2471" s="493" t="n">
        <v>1262.21</v>
      </c>
      <c r="AV2471" s="493" t="n">
        <v>4352.87</v>
      </c>
      <c r="AW2471" s="493" t="n">
        <v>3509.05</v>
      </c>
      <c r="AX2471" s="493" t="n">
        <v>3405</v>
      </c>
      <c r="AY2471" s="493" t="n">
        <v>2537.1</v>
      </c>
      <c r="AZ2471" s="493" t="n">
        <v>5246.72</v>
      </c>
      <c r="BA2471" s="493" t="n">
        <v>2538.9</v>
      </c>
      <c r="BB2471" s="493" t="n">
        <v>241.8</v>
      </c>
      <c r="BC2471" s="493" t="n">
        <v>3136.5</v>
      </c>
      <c r="BD2471" s="493" t="n">
        <v>2666.1</v>
      </c>
      <c r="BE2471" s="493" t="n">
        <v>1699.8</v>
      </c>
      <c r="BF2471" s="493" t="n">
        <v>2430.3</v>
      </c>
      <c r="BG2471" s="493" t="n">
        <v>2197.8</v>
      </c>
      <c r="BH2471" s="493" t="n">
        <v>965.4</v>
      </c>
      <c r="BI2471" s="493" t="n">
        <v>2021.2</v>
      </c>
      <c r="BJ2471" s="493" t="n">
        <v>723.6</v>
      </c>
      <c r="BK2471" s="493" t="n">
        <v>1469.4</v>
      </c>
      <c r="BL2471" s="493" t="n">
        <v>2060.4</v>
      </c>
      <c r="BM2471" s="493" t="n">
        <v>722.4</v>
      </c>
      <c r="BN2471" s="493" t="n">
        <v>1021.08</v>
      </c>
      <c r="BO2471" s="493" t="n">
        <v>1686.9</v>
      </c>
      <c r="BP2471" s="493" t="n">
        <v>1448.4</v>
      </c>
      <c r="BQ2471" s="493" t="n">
        <v>720</v>
      </c>
      <c r="BR2471" s="493" t="n">
        <v>2714.02</v>
      </c>
      <c r="BS2471" s="493" t="n">
        <v>270.68</v>
      </c>
      <c r="BT2471" s="493" t="n">
        <v>484.8</v>
      </c>
      <c r="BU2471" s="493" t="n">
        <v>0</v>
      </c>
      <c r="BV2471" s="493" t="n">
        <v>0</v>
      </c>
      <c r="BW2471" s="493" t="n">
        <v>245.4</v>
      </c>
    </row>
    <row r="2472">
      <c r="A2472" t="inlineStr">
        <is>
          <t>[C9D1] Angiotensin-II 길항제, 고혈압제 (C2) 혹은 이뇨제 복합제제</t>
        </is>
      </c>
      <c r="B2472" t="inlineStr">
        <is>
          <t>유나이티드</t>
        </is>
      </c>
      <c r="C2472" t="inlineStr">
        <is>
          <t>코디잔틴</t>
        </is>
      </c>
      <c r="D2472" t="inlineStr">
        <is>
          <t>유나이티드</t>
        </is>
      </c>
      <c r="E2472" t="inlineStr">
        <is>
          <t>hydrochlorothiazide,  valsartan</t>
        </is>
      </c>
      <c r="F2472" t="inlineStr">
        <is>
          <t>의원</t>
        </is>
      </c>
      <c r="G2472" t="inlineStr">
        <is>
          <t>Generic</t>
        </is>
      </c>
      <c r="H2472" s="493" t="n">
        <v>69172.41</v>
      </c>
      <c r="I2472" s="493" t="n">
        <v>60268.53</v>
      </c>
      <c r="J2472" s="493" t="n">
        <v>68514.78999999999</v>
      </c>
      <c r="K2472" s="493" t="n">
        <v>65338.52</v>
      </c>
      <c r="L2472" s="493" t="n">
        <v>63109.5</v>
      </c>
      <c r="M2472" s="493" t="n">
        <v>59665.44</v>
      </c>
      <c r="N2472" s="493" t="n">
        <v>70965.89999999999</v>
      </c>
      <c r="O2472" s="493" t="n">
        <v>58523.19</v>
      </c>
      <c r="P2472" s="493" t="n">
        <v>58246.68</v>
      </c>
      <c r="Q2472" s="493" t="n">
        <v>66923.55</v>
      </c>
      <c r="R2472" s="493" t="n">
        <v>59268.29</v>
      </c>
      <c r="S2472" s="493" t="n">
        <v>62361.36</v>
      </c>
      <c r="T2472" s="493" t="n">
        <v>63209.65</v>
      </c>
      <c r="U2472" s="493" t="n">
        <v>55916.75</v>
      </c>
      <c r="V2472" s="493" t="n">
        <v>55647.72</v>
      </c>
      <c r="W2472" s="493" t="n">
        <v>60747.08</v>
      </c>
      <c r="X2472" s="493" t="n">
        <v>61839.08</v>
      </c>
      <c r="Y2472" s="493" t="n">
        <v>53483.98</v>
      </c>
      <c r="Z2472" s="493" t="n">
        <v>63882.78</v>
      </c>
      <c r="AA2472" s="493" t="n">
        <v>57325.45</v>
      </c>
      <c r="AB2472" s="493" t="n">
        <v>47764.88</v>
      </c>
      <c r="AC2472" s="493" t="n">
        <v>60322.59</v>
      </c>
      <c r="AD2472" s="493" t="n">
        <v>49949.5</v>
      </c>
      <c r="AE2472" s="493" t="n">
        <v>49899.65</v>
      </c>
      <c r="AF2472" s="493" t="n">
        <v>54606.3</v>
      </c>
      <c r="AG2472" s="493" t="n">
        <v>49578.96</v>
      </c>
      <c r="AH2472" s="493" t="n">
        <v>50197.82</v>
      </c>
      <c r="AI2472" s="493" t="n">
        <v>54283.54</v>
      </c>
      <c r="AJ2472" s="493" t="n">
        <v>52164.04</v>
      </c>
      <c r="AK2472" s="493" t="n">
        <v>53695.3</v>
      </c>
      <c r="AL2472" s="493" t="n">
        <v>49472.43</v>
      </c>
      <c r="AM2472" s="493" t="n">
        <v>54189.14</v>
      </c>
      <c r="AN2472" s="493" t="n">
        <v>48481.16</v>
      </c>
      <c r="AO2472" s="493" t="n">
        <v>54526.19</v>
      </c>
      <c r="AP2472" s="493" t="n">
        <v>48995.69</v>
      </c>
      <c r="AQ2472" s="493" t="n">
        <v>53281.14</v>
      </c>
      <c r="AR2472" s="493" t="n">
        <v>47238</v>
      </c>
      <c r="AS2472" s="493" t="n">
        <v>53342.23</v>
      </c>
      <c r="AT2472" s="493" t="n">
        <v>46125.2</v>
      </c>
      <c r="AU2472" s="493" t="n">
        <v>48777.03</v>
      </c>
      <c r="AV2472" s="493" t="n">
        <v>47878.7</v>
      </c>
      <c r="AW2472" s="493" t="n">
        <v>44984.81</v>
      </c>
      <c r="AX2472" s="493" t="n">
        <v>46222</v>
      </c>
      <c r="AY2472" s="493" t="n">
        <v>48236.78</v>
      </c>
      <c r="AZ2472" s="493" t="n">
        <v>38719.59</v>
      </c>
      <c r="BA2472" s="493" t="n">
        <v>51970.19</v>
      </c>
      <c r="BB2472" s="493" t="n">
        <v>39026.74</v>
      </c>
      <c r="BC2472" s="493" t="n">
        <v>48669.87</v>
      </c>
      <c r="BD2472" s="493" t="n">
        <v>39379.92</v>
      </c>
      <c r="BE2472" s="493" t="n">
        <v>39329.49</v>
      </c>
      <c r="BF2472" s="493" t="n">
        <v>44799.44</v>
      </c>
      <c r="BG2472" s="493" t="n">
        <v>43037.92</v>
      </c>
      <c r="BH2472" s="493" t="n">
        <v>37913.7</v>
      </c>
      <c r="BI2472" s="493" t="n">
        <v>42797.69</v>
      </c>
      <c r="BJ2472" s="493" t="n">
        <v>46327.78</v>
      </c>
      <c r="BK2472" s="493" t="n">
        <v>37193.55</v>
      </c>
      <c r="BL2472" s="493" t="n">
        <v>43407.94</v>
      </c>
      <c r="BM2472" s="493" t="n">
        <v>39243.41</v>
      </c>
      <c r="BN2472" s="493" t="n">
        <v>35036.18</v>
      </c>
      <c r="BO2472" s="493" t="n">
        <v>37970.68</v>
      </c>
      <c r="BP2472" s="493" t="n">
        <v>39363.86</v>
      </c>
      <c r="BQ2472" s="493" t="n">
        <v>35890.27</v>
      </c>
      <c r="BR2472" s="493" t="n">
        <v>39102.65</v>
      </c>
      <c r="BS2472" s="493" t="n">
        <v>39440.5</v>
      </c>
      <c r="BT2472" s="493" t="n">
        <v>33930.88</v>
      </c>
      <c r="BU2472" s="493" t="n">
        <v>37990.66</v>
      </c>
      <c r="BV2472" s="493" t="n">
        <v>37346.05</v>
      </c>
      <c r="BW2472" s="493" t="n">
        <v>35340.63</v>
      </c>
    </row>
    <row r="2473">
      <c r="A2473" t="inlineStr">
        <is>
          <t>[C9D1] Angiotensin-II 길항제, 고혈압제 (C2) 혹은 이뇨제 복합제제</t>
        </is>
      </c>
      <c r="B2473" t="inlineStr">
        <is>
          <t>유나이티드</t>
        </is>
      </c>
      <c r="C2473" t="inlineStr">
        <is>
          <t>코디잔틴</t>
        </is>
      </c>
      <c r="D2473" t="inlineStr">
        <is>
          <t>유나이티드</t>
        </is>
      </c>
      <c r="E2473" t="inlineStr">
        <is>
          <t>hydrochlorothiazide,  valsartan</t>
        </is>
      </c>
      <c r="F2473" t="inlineStr">
        <is>
          <t>보건소</t>
        </is>
      </c>
      <c r="G2473" t="inlineStr">
        <is>
          <t>Generic</t>
        </is>
      </c>
      <c r="H2473" s="493" t="n">
        <v>308.7</v>
      </c>
      <c r="I2473" s="493" t="n">
        <v>382.8</v>
      </c>
      <c r="J2473" s="493" t="n">
        <v>0</v>
      </c>
      <c r="K2473" s="493" t="n">
        <v>384.6</v>
      </c>
      <c r="L2473" s="493" t="n">
        <v>121.2</v>
      </c>
      <c r="M2473" s="493" t="n">
        <v>313.2</v>
      </c>
      <c r="N2473" s="493" t="n">
        <v>0</v>
      </c>
      <c r="O2473" s="493" t="n">
        <v>405.6</v>
      </c>
      <c r="P2473" s="493" t="n">
        <v>0</v>
      </c>
      <c r="Q2473" s="493" t="n">
        <v>0</v>
      </c>
      <c r="R2473" s="493" t="n">
        <v>367.2</v>
      </c>
      <c r="S2473" s="493" t="n">
        <v>0</v>
      </c>
      <c r="T2473" s="493" t="n">
        <v>318</v>
      </c>
      <c r="U2473" s="493" t="n">
        <v>675.9</v>
      </c>
      <c r="V2473" s="493" t="n">
        <v>633</v>
      </c>
      <c r="W2473" s="493" t="n">
        <v>0</v>
      </c>
      <c r="X2473" s="493" t="n">
        <v>0</v>
      </c>
      <c r="Y2473" s="493" t="n">
        <v>0</v>
      </c>
      <c r="Z2473" s="493" t="n">
        <v>0</v>
      </c>
      <c r="AA2473" s="493" t="n">
        <v>0</v>
      </c>
      <c r="AB2473" s="493" t="n">
        <v>216.9</v>
      </c>
      <c r="AC2473" s="493" t="n">
        <v>0</v>
      </c>
      <c r="AD2473" s="493" t="n">
        <v>0</v>
      </c>
      <c r="AE2473" s="493" t="n">
        <v>433.8</v>
      </c>
      <c r="AF2473" s="493" t="n">
        <v>627</v>
      </c>
      <c r="AG2473" s="493" t="n">
        <v>0</v>
      </c>
      <c r="AH2473" s="493" t="n">
        <v>691.8</v>
      </c>
      <c r="AI2473" s="493" t="n">
        <v>0</v>
      </c>
      <c r="AJ2473" s="493" t="n">
        <v>0</v>
      </c>
      <c r="AK2473" s="493" t="n">
        <v>0</v>
      </c>
      <c r="AL2473" s="493" t="n">
        <v>0</v>
      </c>
      <c r="AM2473" s="493" t="n">
        <v>0</v>
      </c>
      <c r="AN2473" s="493" t="n">
        <v>0</v>
      </c>
      <c r="AO2473" s="493" t="n">
        <v>0</v>
      </c>
      <c r="AP2473" s="493" t="n">
        <v>610.2</v>
      </c>
      <c r="AQ2473" s="493" t="n">
        <v>0</v>
      </c>
      <c r="AR2473" s="493" t="n">
        <v>0</v>
      </c>
      <c r="AS2473" s="493" t="n">
        <v>1137</v>
      </c>
      <c r="AT2473" s="493" t="n">
        <v>0</v>
      </c>
      <c r="AU2473" s="493" t="n">
        <v>0</v>
      </c>
      <c r="AV2473" s="493" t="n">
        <v>1069.2</v>
      </c>
      <c r="AW2473" s="493" t="n">
        <v>0</v>
      </c>
      <c r="AX2473" s="493" t="n">
        <v>0</v>
      </c>
      <c r="AY2473" s="493" t="n">
        <v>1821.6</v>
      </c>
      <c r="AZ2473" s="493" t="n">
        <v>0</v>
      </c>
      <c r="BA2473" s="493" t="n">
        <v>0</v>
      </c>
      <c r="BB2473" s="493" t="n">
        <v>1493.1</v>
      </c>
      <c r="BC2473" s="493" t="n">
        <v>0</v>
      </c>
      <c r="BD2473" s="493" t="n">
        <v>899.1</v>
      </c>
      <c r="BE2473" s="493" t="n">
        <v>0</v>
      </c>
      <c r="BF2473" s="493" t="n">
        <v>0</v>
      </c>
      <c r="BG2473" s="493" t="n">
        <v>0</v>
      </c>
      <c r="BH2473" s="493" t="n">
        <v>1692.9</v>
      </c>
      <c r="BI2473" s="493" t="n">
        <v>0</v>
      </c>
      <c r="BJ2473" s="493" t="n">
        <v>0</v>
      </c>
      <c r="BK2473" s="493" t="n">
        <v>4214.7</v>
      </c>
      <c r="BL2473" s="493" t="n">
        <v>0</v>
      </c>
      <c r="BM2473" s="493" t="n">
        <v>0</v>
      </c>
      <c r="BN2473" s="493" t="n">
        <v>4951.8</v>
      </c>
      <c r="BO2473" s="493" t="n">
        <v>0</v>
      </c>
      <c r="BP2473" s="493" t="n">
        <v>0</v>
      </c>
      <c r="BQ2473" s="493" t="n">
        <v>1238.4</v>
      </c>
      <c r="BR2473" s="493" t="n">
        <v>0</v>
      </c>
      <c r="BS2473" s="493" t="n">
        <v>0</v>
      </c>
      <c r="BT2473" s="493" t="n">
        <v>1521.9</v>
      </c>
      <c r="BU2473" s="493" t="n">
        <v>0</v>
      </c>
      <c r="BV2473" s="493" t="n">
        <v>0</v>
      </c>
      <c r="BW2473" s="493" t="n">
        <v>0</v>
      </c>
    </row>
    <row r="2474">
      <c r="A2474" t="inlineStr">
        <is>
          <t>[C9D1] Angiotensin-II 길항제, 고혈압제 (C2) 혹은 이뇨제 복합제제</t>
        </is>
      </c>
      <c r="B2474" t="inlineStr">
        <is>
          <t>유나이티드</t>
        </is>
      </c>
      <c r="C2474" t="inlineStr">
        <is>
          <t>코디잔틴</t>
        </is>
      </c>
      <c r="D2474" t="inlineStr">
        <is>
          <t>유나이티드</t>
        </is>
      </c>
      <c r="E2474" t="inlineStr">
        <is>
          <t>hydrochlorothiazide,  valsartan</t>
        </is>
      </c>
      <c r="F2474" t="inlineStr">
        <is>
          <t>기타(치과의원, 치과병원 등)</t>
        </is>
      </c>
      <c r="G2474" t="inlineStr">
        <is>
          <t>Generic</t>
        </is>
      </c>
      <c r="H2474" s="493" t="n">
        <v>0</v>
      </c>
      <c r="I2474" s="493" t="n">
        <v>0</v>
      </c>
      <c r="J2474" s="493" t="n">
        <v>0</v>
      </c>
      <c r="K2474" s="493" t="n">
        <v>0</v>
      </c>
      <c r="L2474" s="493" t="n">
        <v>0</v>
      </c>
      <c r="M2474" s="493" t="n">
        <v>0</v>
      </c>
      <c r="N2474" s="493" t="n">
        <v>0</v>
      </c>
      <c r="O2474" s="493" t="n">
        <v>0</v>
      </c>
      <c r="P2474" s="493" t="n">
        <v>0</v>
      </c>
      <c r="Q2474" s="493" t="n">
        <v>0</v>
      </c>
      <c r="R2474" s="493" t="n">
        <v>0</v>
      </c>
      <c r="S2474" s="493" t="n">
        <v>0</v>
      </c>
      <c r="T2474" s="493" t="n">
        <v>133.8</v>
      </c>
      <c r="U2474" s="493" t="n">
        <v>0</v>
      </c>
      <c r="V2474" s="493" t="n">
        <v>0</v>
      </c>
      <c r="W2474" s="493" t="n">
        <v>0</v>
      </c>
      <c r="X2474" s="493" t="n">
        <v>0</v>
      </c>
      <c r="Y2474" s="493" t="n">
        <v>0</v>
      </c>
      <c r="Z2474" s="493" t="n">
        <v>0</v>
      </c>
      <c r="AA2474" s="493" t="n">
        <v>0</v>
      </c>
      <c r="AB2474" s="493" t="n">
        <v>0</v>
      </c>
      <c r="AC2474" s="493" t="n">
        <v>0</v>
      </c>
      <c r="AD2474" s="493" t="n">
        <v>0</v>
      </c>
      <c r="AE2474" s="493" t="n">
        <v>0</v>
      </c>
      <c r="AF2474" s="493" t="n">
        <v>0</v>
      </c>
      <c r="AG2474" s="493" t="n">
        <v>0</v>
      </c>
      <c r="AH2474" s="493" t="n">
        <v>0</v>
      </c>
      <c r="AI2474" s="493" t="n">
        <v>0</v>
      </c>
      <c r="AJ2474" s="493" t="n">
        <v>0</v>
      </c>
      <c r="AK2474" s="493" t="n">
        <v>0</v>
      </c>
      <c r="AL2474" s="493" t="n">
        <v>0</v>
      </c>
      <c r="AM2474" s="493" t="n">
        <v>0</v>
      </c>
      <c r="AN2474" s="493" t="n">
        <v>0</v>
      </c>
      <c r="AO2474" s="493" t="n">
        <v>0</v>
      </c>
      <c r="AP2474" s="493" t="n">
        <v>0</v>
      </c>
      <c r="AQ2474" s="493" t="n">
        <v>0</v>
      </c>
      <c r="AR2474" s="493" t="n">
        <v>0</v>
      </c>
      <c r="AS2474" s="493" t="n">
        <v>0</v>
      </c>
      <c r="AT2474" s="493" t="n">
        <v>0</v>
      </c>
      <c r="AU2474" s="493" t="n">
        <v>0</v>
      </c>
      <c r="AV2474" s="493" t="n">
        <v>0</v>
      </c>
      <c r="AW2474" s="493" t="n">
        <v>0</v>
      </c>
      <c r="AX2474" s="493" t="n">
        <v>0</v>
      </c>
      <c r="AY2474" s="493" t="n">
        <v>0</v>
      </c>
      <c r="AZ2474" s="493" t="n">
        <v>0</v>
      </c>
      <c r="BA2474" s="493" t="n">
        <v>0</v>
      </c>
      <c r="BB2474" s="493" t="n">
        <v>0</v>
      </c>
      <c r="BC2474" s="493" t="n">
        <v>0</v>
      </c>
      <c r="BD2474" s="493" t="n">
        <v>0</v>
      </c>
      <c r="BE2474" s="493" t="n">
        <v>0</v>
      </c>
      <c r="BF2474" s="493" t="n">
        <v>0</v>
      </c>
      <c r="BG2474" s="493" t="n">
        <v>0</v>
      </c>
      <c r="BH2474" s="493" t="n">
        <v>0</v>
      </c>
      <c r="BI2474" s="493" t="n">
        <v>0</v>
      </c>
      <c r="BJ2474" s="493" t="n">
        <v>0</v>
      </c>
      <c r="BK2474" s="493" t="n">
        <v>0</v>
      </c>
      <c r="BL2474" s="493" t="n">
        <v>0</v>
      </c>
      <c r="BM2474" s="493" t="n">
        <v>0</v>
      </c>
      <c r="BN2474" s="493" t="n">
        <v>0</v>
      </c>
      <c r="BO2474" s="493" t="n">
        <v>0</v>
      </c>
      <c r="BP2474" s="493" t="n">
        <v>0</v>
      </c>
      <c r="BQ2474" s="493" t="n">
        <v>0</v>
      </c>
      <c r="BR2474" s="493" t="n">
        <v>0</v>
      </c>
      <c r="BS2474" s="493" t="n">
        <v>0</v>
      </c>
      <c r="BT2474" s="493" t="n">
        <v>0</v>
      </c>
      <c r="BU2474" s="493" t="n">
        <v>0</v>
      </c>
      <c r="BV2474" s="493" t="n">
        <v>0</v>
      </c>
      <c r="BW2474" s="493" t="n">
        <v>0</v>
      </c>
    </row>
    <row r="2475">
      <c r="A2475" t="inlineStr">
        <is>
          <t>[C9D1] Angiotensin-II 길항제, 고혈압제 (C2) 혹은 이뇨제 복합제제</t>
        </is>
      </c>
      <c r="B2475" t="inlineStr">
        <is>
          <t>유니메드</t>
        </is>
      </c>
      <c r="C2475" t="inlineStr">
        <is>
          <t>올탄 플러스</t>
        </is>
      </c>
      <c r="D2475" t="inlineStr">
        <is>
          <t>유니메드</t>
        </is>
      </c>
      <c r="E2475" t="inlineStr">
        <is>
          <t>hydrochlorothiazide,  olmesartan medoxomil</t>
        </is>
      </c>
      <c r="F2475" t="inlineStr">
        <is>
          <t>상급종합병원</t>
        </is>
      </c>
      <c r="G2475" t="inlineStr">
        <is>
          <t>Generic</t>
        </is>
      </c>
      <c r="H2475" s="493" t="n">
        <v>0</v>
      </c>
      <c r="I2475" s="493" t="n">
        <v>0</v>
      </c>
      <c r="J2475" s="493" t="n">
        <v>0</v>
      </c>
      <c r="K2475" s="493" t="n">
        <v>0</v>
      </c>
      <c r="L2475" s="493" t="n">
        <v>0</v>
      </c>
      <c r="M2475" s="493" t="n">
        <v>0</v>
      </c>
      <c r="N2475" s="493" t="n">
        <v>0</v>
      </c>
      <c r="O2475" s="493" t="n">
        <v>0</v>
      </c>
      <c r="P2475" s="493" t="n">
        <v>0</v>
      </c>
      <c r="Q2475" s="493" t="n">
        <v>0</v>
      </c>
      <c r="R2475" s="493" t="n">
        <v>0</v>
      </c>
      <c r="S2475" s="493" t="n">
        <v>0</v>
      </c>
      <c r="T2475" s="493" t="n">
        <v>0</v>
      </c>
      <c r="U2475" s="493" t="n">
        <v>0</v>
      </c>
      <c r="V2475" s="493" t="n">
        <v>973.2</v>
      </c>
      <c r="W2475" s="493" t="n">
        <v>0</v>
      </c>
      <c r="X2475" s="493" t="n">
        <v>0</v>
      </c>
      <c r="Y2475" s="493" t="n">
        <v>0</v>
      </c>
      <c r="Z2475" s="493" t="n">
        <v>0</v>
      </c>
      <c r="AA2475" s="493" t="n">
        <v>0</v>
      </c>
      <c r="AB2475" s="493" t="n">
        <v>0</v>
      </c>
      <c r="AC2475" s="493" t="n">
        <v>0</v>
      </c>
      <c r="AD2475" s="493" t="n">
        <v>0</v>
      </c>
      <c r="AE2475" s="493" t="n">
        <v>0</v>
      </c>
      <c r="AF2475" s="493" t="n">
        <v>0</v>
      </c>
      <c r="AG2475" s="493" t="n">
        <v>0</v>
      </c>
      <c r="AH2475" s="493" t="n">
        <v>0</v>
      </c>
      <c r="AI2475" s="493" t="n">
        <v>0</v>
      </c>
      <c r="AJ2475" s="493" t="n">
        <v>0</v>
      </c>
      <c r="AK2475" s="493" t="n">
        <v>0</v>
      </c>
      <c r="AL2475" s="493" t="n">
        <v>0</v>
      </c>
      <c r="AM2475" s="493" t="n">
        <v>0</v>
      </c>
      <c r="AN2475" s="493" t="n">
        <v>0</v>
      </c>
      <c r="AO2475" s="493" t="n">
        <v>0</v>
      </c>
      <c r="AP2475" s="493" t="n">
        <v>0</v>
      </c>
      <c r="AQ2475" s="493" t="n">
        <v>0</v>
      </c>
      <c r="AR2475" s="493" t="n">
        <v>0</v>
      </c>
      <c r="AS2475" s="493" t="n">
        <v>0</v>
      </c>
      <c r="AT2475" s="493" t="n">
        <v>0</v>
      </c>
      <c r="AU2475" s="493" t="n">
        <v>0</v>
      </c>
      <c r="AV2475" s="493" t="n">
        <v>0</v>
      </c>
      <c r="AW2475" s="493" t="n">
        <v>0</v>
      </c>
      <c r="AX2475" s="493" t="n">
        <v>0</v>
      </c>
      <c r="AY2475" s="493" t="n">
        <v>0</v>
      </c>
      <c r="AZ2475" s="493" t="n">
        <v>0</v>
      </c>
      <c r="BA2475" s="493" t="n">
        <v>0</v>
      </c>
      <c r="BB2475" s="493" t="n">
        <v>0</v>
      </c>
      <c r="BC2475" s="493" t="n">
        <v>0</v>
      </c>
      <c r="BD2475" s="493" t="n">
        <v>0</v>
      </c>
      <c r="BE2475" s="493" t="n">
        <v>0</v>
      </c>
      <c r="BF2475" s="493" t="n">
        <v>0</v>
      </c>
      <c r="BG2475" s="493" t="n">
        <v>0</v>
      </c>
      <c r="BH2475" s="493" t="n">
        <v>0</v>
      </c>
      <c r="BI2475" s="493" t="n">
        <v>0</v>
      </c>
      <c r="BJ2475" s="493" t="n">
        <v>0</v>
      </c>
      <c r="BK2475" s="493" t="n">
        <v>0</v>
      </c>
      <c r="BL2475" s="493" t="n">
        <v>0</v>
      </c>
      <c r="BM2475" s="493" t="n">
        <v>0</v>
      </c>
      <c r="BN2475" s="493" t="n">
        <v>0</v>
      </c>
      <c r="BO2475" s="493" t="n">
        <v>0</v>
      </c>
      <c r="BP2475" s="493" t="n">
        <v>0</v>
      </c>
      <c r="BQ2475" s="493" t="n">
        <v>0</v>
      </c>
      <c r="BR2475" s="493" t="n">
        <v>0</v>
      </c>
      <c r="BS2475" s="493" t="n">
        <v>0</v>
      </c>
      <c r="BT2475" s="493" t="n">
        <v>0</v>
      </c>
      <c r="BU2475" s="493" t="n">
        <v>0</v>
      </c>
      <c r="BV2475" s="493" t="n">
        <v>0</v>
      </c>
      <c r="BW2475" s="493" t="n">
        <v>0</v>
      </c>
    </row>
    <row r="2476">
      <c r="A2476" t="inlineStr">
        <is>
          <t>[C9D1] Angiotensin-II 길항제, 고혈압제 (C2) 혹은 이뇨제 복합제제</t>
        </is>
      </c>
      <c r="B2476" t="inlineStr">
        <is>
          <t>유니메드</t>
        </is>
      </c>
      <c r="C2476" t="inlineStr">
        <is>
          <t>올탄 플러스</t>
        </is>
      </c>
      <c r="D2476" t="inlineStr">
        <is>
          <t>유니메드</t>
        </is>
      </c>
      <c r="E2476" t="inlineStr">
        <is>
          <t>hydrochlorothiazide,  olmesartan medoxomil</t>
        </is>
      </c>
      <c r="F2476" t="inlineStr">
        <is>
          <t>종합병원</t>
        </is>
      </c>
      <c r="G2476" t="inlineStr">
        <is>
          <t>Generic</t>
        </is>
      </c>
      <c r="H2476" s="493" t="n">
        <v>0</v>
      </c>
      <c r="I2476" s="493" t="n">
        <v>0</v>
      </c>
      <c r="J2476" s="493" t="n">
        <v>0</v>
      </c>
      <c r="K2476" s="493" t="n">
        <v>0</v>
      </c>
      <c r="L2476" s="493" t="n">
        <v>0</v>
      </c>
      <c r="M2476" s="493" t="n">
        <v>0</v>
      </c>
      <c r="N2476" s="493" t="n">
        <v>0</v>
      </c>
      <c r="O2476" s="493" t="n">
        <v>0</v>
      </c>
      <c r="P2476" s="493" t="n">
        <v>0</v>
      </c>
      <c r="Q2476" s="493" t="n">
        <v>0</v>
      </c>
      <c r="R2476" s="493" t="n">
        <v>0</v>
      </c>
      <c r="S2476" s="493" t="n">
        <v>0</v>
      </c>
      <c r="T2476" s="493" t="n">
        <v>0</v>
      </c>
      <c r="U2476" s="493" t="n">
        <v>0</v>
      </c>
      <c r="V2476" s="493" t="n">
        <v>0</v>
      </c>
      <c r="W2476" s="493" t="n">
        <v>0</v>
      </c>
      <c r="X2476" s="493" t="n">
        <v>480</v>
      </c>
      <c r="Y2476" s="493" t="n">
        <v>0</v>
      </c>
      <c r="Z2476" s="493" t="n">
        <v>0</v>
      </c>
      <c r="AA2476" s="493" t="n">
        <v>0</v>
      </c>
      <c r="AB2476" s="493" t="n">
        <v>0</v>
      </c>
      <c r="AC2476" s="493" t="n">
        <v>0</v>
      </c>
      <c r="AD2476" s="493" t="n">
        <v>0</v>
      </c>
      <c r="AE2476" s="493" t="n">
        <v>0</v>
      </c>
      <c r="AF2476" s="493" t="n">
        <v>0</v>
      </c>
      <c r="AG2476" s="493" t="n">
        <v>0</v>
      </c>
      <c r="AH2476" s="493" t="n">
        <v>0</v>
      </c>
      <c r="AI2476" s="493" t="n">
        <v>0</v>
      </c>
      <c r="AJ2476" s="493" t="n">
        <v>0</v>
      </c>
      <c r="AK2476" s="493" t="n">
        <v>0</v>
      </c>
      <c r="AL2476" s="493" t="n">
        <v>0</v>
      </c>
      <c r="AM2476" s="493" t="n">
        <v>0</v>
      </c>
      <c r="AN2476" s="493" t="n">
        <v>0</v>
      </c>
      <c r="AO2476" s="493" t="n">
        <v>0</v>
      </c>
      <c r="AP2476" s="493" t="n">
        <v>0</v>
      </c>
      <c r="AQ2476" s="493" t="n">
        <v>0</v>
      </c>
      <c r="AR2476" s="493" t="n">
        <v>0</v>
      </c>
      <c r="AS2476" s="493" t="n">
        <v>0</v>
      </c>
      <c r="AT2476" s="493" t="n">
        <v>0</v>
      </c>
      <c r="AU2476" s="493" t="n">
        <v>0</v>
      </c>
      <c r="AV2476" s="493" t="n">
        <v>0</v>
      </c>
      <c r="AW2476" s="493" t="n">
        <v>0</v>
      </c>
      <c r="AX2476" s="493" t="n">
        <v>0</v>
      </c>
      <c r="AY2476" s="493" t="n">
        <v>0</v>
      </c>
      <c r="AZ2476" s="493" t="n">
        <v>0</v>
      </c>
      <c r="BA2476" s="493" t="n">
        <v>0</v>
      </c>
      <c r="BB2476" s="493" t="n">
        <v>0</v>
      </c>
      <c r="BC2476" s="493" t="n">
        <v>0</v>
      </c>
      <c r="BD2476" s="493" t="n">
        <v>0</v>
      </c>
      <c r="BE2476" s="493" t="n">
        <v>0</v>
      </c>
      <c r="BF2476" s="493" t="n">
        <v>0</v>
      </c>
      <c r="BG2476" s="493" t="n">
        <v>0</v>
      </c>
      <c r="BH2476" s="493" t="n">
        <v>0</v>
      </c>
      <c r="BI2476" s="493" t="n">
        <v>0</v>
      </c>
      <c r="BJ2476" s="493" t="n">
        <v>0</v>
      </c>
      <c r="BK2476" s="493" t="n">
        <v>0</v>
      </c>
      <c r="BL2476" s="493" t="n">
        <v>0</v>
      </c>
      <c r="BM2476" s="493" t="n">
        <v>0</v>
      </c>
      <c r="BN2476" s="493" t="n">
        <v>0</v>
      </c>
      <c r="BO2476" s="493" t="n">
        <v>0</v>
      </c>
      <c r="BP2476" s="493" t="n">
        <v>224.56</v>
      </c>
      <c r="BQ2476" s="493" t="n">
        <v>0</v>
      </c>
      <c r="BR2476" s="493" t="n">
        <v>224.56</v>
      </c>
      <c r="BS2476" s="493" t="n">
        <v>0</v>
      </c>
      <c r="BT2476" s="493" t="n">
        <v>225.12</v>
      </c>
      <c r="BU2476" s="493" t="n">
        <v>0</v>
      </c>
      <c r="BV2476" s="493" t="n">
        <v>225.12</v>
      </c>
      <c r="BW2476" s="493" t="n">
        <v>224.56</v>
      </c>
    </row>
    <row r="2477">
      <c r="A2477" t="inlineStr">
        <is>
          <t>[C9D1] Angiotensin-II 길항제, 고혈압제 (C2) 혹은 이뇨제 복합제제</t>
        </is>
      </c>
      <c r="B2477" t="inlineStr">
        <is>
          <t>유니메드</t>
        </is>
      </c>
      <c r="C2477" t="inlineStr">
        <is>
          <t>올탄 플러스</t>
        </is>
      </c>
      <c r="D2477" t="inlineStr">
        <is>
          <t>유니메드</t>
        </is>
      </c>
      <c r="E2477" t="inlineStr">
        <is>
          <t>hydrochlorothiazide,  olmesartan medoxomil</t>
        </is>
      </c>
      <c r="F2477" t="inlineStr">
        <is>
          <t>병원</t>
        </is>
      </c>
      <c r="G2477" t="inlineStr">
        <is>
          <t>Generic</t>
        </is>
      </c>
      <c r="H2477" s="493" t="n">
        <v>777.3</v>
      </c>
      <c r="I2477" s="493" t="n">
        <v>294.6</v>
      </c>
      <c r="J2477" s="493" t="n">
        <v>0</v>
      </c>
      <c r="K2477" s="493" t="n">
        <v>1080</v>
      </c>
      <c r="L2477" s="493" t="n">
        <v>0</v>
      </c>
      <c r="M2477" s="493" t="n">
        <v>0</v>
      </c>
      <c r="N2477" s="493" t="n">
        <v>0</v>
      </c>
      <c r="O2477" s="493" t="n">
        <v>0</v>
      </c>
      <c r="P2477" s="493" t="n">
        <v>1080</v>
      </c>
      <c r="Q2477" s="493" t="n">
        <v>0</v>
      </c>
      <c r="R2477" s="493" t="n">
        <v>0</v>
      </c>
      <c r="S2477" s="493" t="n">
        <v>360</v>
      </c>
      <c r="T2477" s="493" t="n">
        <v>120</v>
      </c>
      <c r="U2477" s="493" t="n">
        <v>119.7</v>
      </c>
      <c r="V2477" s="493" t="n">
        <v>1319.7</v>
      </c>
      <c r="W2477" s="493" t="n">
        <v>239.7</v>
      </c>
      <c r="X2477" s="493" t="n">
        <v>240.3</v>
      </c>
      <c r="Y2477" s="493" t="n">
        <v>237.9</v>
      </c>
      <c r="Z2477" s="493" t="n">
        <v>359.1</v>
      </c>
      <c r="AA2477" s="493" t="n">
        <v>720</v>
      </c>
      <c r="AB2477" s="493" t="n">
        <v>0</v>
      </c>
      <c r="AC2477" s="493" t="n">
        <v>0</v>
      </c>
      <c r="AD2477" s="493" t="n">
        <v>0</v>
      </c>
      <c r="AE2477" s="493" t="n">
        <v>1465.2</v>
      </c>
      <c r="AF2477" s="493" t="n">
        <v>0</v>
      </c>
      <c r="AG2477" s="493" t="n">
        <v>0</v>
      </c>
      <c r="AH2477" s="493" t="n">
        <v>0</v>
      </c>
      <c r="AI2477" s="493" t="n">
        <v>0</v>
      </c>
      <c r="AJ2477" s="493" t="n">
        <v>0</v>
      </c>
      <c r="AK2477" s="493" t="n">
        <v>0</v>
      </c>
      <c r="AL2477" s="493" t="n">
        <v>0</v>
      </c>
      <c r="AM2477" s="493" t="n">
        <v>0</v>
      </c>
      <c r="AN2477" s="493" t="n">
        <v>0</v>
      </c>
      <c r="AO2477" s="493" t="n">
        <v>0</v>
      </c>
      <c r="AP2477" s="493" t="n">
        <v>0</v>
      </c>
      <c r="AQ2477" s="493" t="n">
        <v>0</v>
      </c>
      <c r="AR2477" s="493" t="n">
        <v>0</v>
      </c>
      <c r="AS2477" s="493" t="n">
        <v>0</v>
      </c>
      <c r="AT2477" s="493" t="n">
        <v>0</v>
      </c>
      <c r="AU2477" s="493" t="n">
        <v>0</v>
      </c>
      <c r="AV2477" s="493" t="n">
        <v>0</v>
      </c>
      <c r="AW2477" s="493" t="n">
        <v>0</v>
      </c>
      <c r="AX2477" s="493" t="n">
        <v>0</v>
      </c>
      <c r="AY2477" s="493" t="n">
        <v>483</v>
      </c>
      <c r="AZ2477" s="493" t="n">
        <v>0</v>
      </c>
      <c r="BA2477" s="493" t="n">
        <v>0</v>
      </c>
      <c r="BB2477" s="493" t="n">
        <v>747.6</v>
      </c>
      <c r="BC2477" s="493" t="n">
        <v>0</v>
      </c>
      <c r="BD2477" s="493" t="n">
        <v>0</v>
      </c>
      <c r="BE2477" s="493" t="n">
        <v>0</v>
      </c>
      <c r="BF2477" s="493" t="n">
        <v>0</v>
      </c>
      <c r="BG2477" s="493" t="n">
        <v>0</v>
      </c>
      <c r="BH2477" s="493" t="n">
        <v>0</v>
      </c>
      <c r="BI2477" s="493" t="n">
        <v>0</v>
      </c>
      <c r="BJ2477" s="493" t="n">
        <v>0</v>
      </c>
      <c r="BK2477" s="493" t="n">
        <v>0</v>
      </c>
      <c r="BL2477" s="493" t="n">
        <v>28.28</v>
      </c>
      <c r="BM2477" s="493" t="n">
        <v>0</v>
      </c>
      <c r="BN2477" s="493" t="n">
        <v>0</v>
      </c>
      <c r="BO2477" s="493" t="n">
        <v>0</v>
      </c>
      <c r="BP2477" s="493" t="n">
        <v>0</v>
      </c>
      <c r="BQ2477" s="493" t="n">
        <v>0</v>
      </c>
      <c r="BR2477" s="493" t="n">
        <v>0</v>
      </c>
      <c r="BS2477" s="493" t="n">
        <v>366.3</v>
      </c>
      <c r="BT2477" s="493" t="n">
        <v>0</v>
      </c>
      <c r="BU2477" s="493" t="n">
        <v>0</v>
      </c>
      <c r="BV2477" s="493" t="n">
        <v>0</v>
      </c>
      <c r="BW2477" s="493" t="n">
        <v>0</v>
      </c>
    </row>
    <row r="2478">
      <c r="A2478" t="inlineStr">
        <is>
          <t>[C9D1] Angiotensin-II 길항제, 고혈압제 (C2) 혹은 이뇨제 복합제제</t>
        </is>
      </c>
      <c r="B2478" t="inlineStr">
        <is>
          <t>유니메드</t>
        </is>
      </c>
      <c r="C2478" t="inlineStr">
        <is>
          <t>올탄 플러스</t>
        </is>
      </c>
      <c r="D2478" t="inlineStr">
        <is>
          <t>유니메드</t>
        </is>
      </c>
      <c r="E2478" t="inlineStr">
        <is>
          <t>hydrochlorothiazide,  olmesartan medoxomil</t>
        </is>
      </c>
      <c r="F2478" t="inlineStr">
        <is>
          <t>의원</t>
        </is>
      </c>
      <c r="G2478" t="inlineStr">
        <is>
          <t>Generic</t>
        </is>
      </c>
      <c r="H2478" s="493" t="n">
        <v>73379.42</v>
      </c>
      <c r="I2478" s="493" t="n">
        <v>76322.32000000001</v>
      </c>
      <c r="J2478" s="493" t="n">
        <v>85738.72</v>
      </c>
      <c r="K2478" s="493" t="n">
        <v>76389.05</v>
      </c>
      <c r="L2478" s="493" t="n">
        <v>79877.58</v>
      </c>
      <c r="M2478" s="493" t="n">
        <v>75694.50999999999</v>
      </c>
      <c r="N2478" s="493" t="n">
        <v>73037.41</v>
      </c>
      <c r="O2478" s="493" t="n">
        <v>78776.98</v>
      </c>
      <c r="P2478" s="493" t="n">
        <v>74560.33</v>
      </c>
      <c r="Q2478" s="493" t="n">
        <v>78352.14</v>
      </c>
      <c r="R2478" s="493" t="n">
        <v>78961.60000000001</v>
      </c>
      <c r="S2478" s="493" t="n">
        <v>89238.28</v>
      </c>
      <c r="T2478" s="493" t="n">
        <v>80653.10000000001</v>
      </c>
      <c r="U2478" s="493" t="n">
        <v>76880.7</v>
      </c>
      <c r="V2478" s="493" t="n">
        <v>86166.45</v>
      </c>
      <c r="W2478" s="493" t="n">
        <v>89701.88</v>
      </c>
      <c r="X2478" s="493" t="n">
        <v>84205.63</v>
      </c>
      <c r="Y2478" s="493" t="n">
        <v>89036.24000000001</v>
      </c>
      <c r="Z2478" s="493" t="n">
        <v>78051.22</v>
      </c>
      <c r="AA2478" s="493" t="n">
        <v>93479.06</v>
      </c>
      <c r="AB2478" s="493" t="n">
        <v>79556.03999999999</v>
      </c>
      <c r="AC2478" s="493" t="n">
        <v>84152.36</v>
      </c>
      <c r="AD2478" s="493" t="n">
        <v>81266.22</v>
      </c>
      <c r="AE2478" s="493" t="n">
        <v>89113.39999999999</v>
      </c>
      <c r="AF2478" s="493" t="n">
        <v>93511.16</v>
      </c>
      <c r="AG2478" s="493" t="n">
        <v>91808.77</v>
      </c>
      <c r="AH2478" s="493" t="n">
        <v>93011.06</v>
      </c>
      <c r="AI2478" s="493" t="n">
        <v>94529.44</v>
      </c>
      <c r="AJ2478" s="493" t="n">
        <v>101016.88</v>
      </c>
      <c r="AK2478" s="493" t="n">
        <v>97696.92999999999</v>
      </c>
      <c r="AL2478" s="493" t="n">
        <v>90345.63</v>
      </c>
      <c r="AM2478" s="493" t="n">
        <v>101165.45</v>
      </c>
      <c r="AN2478" s="493" t="n">
        <v>93718.95</v>
      </c>
      <c r="AO2478" s="493" t="n">
        <v>97988.75</v>
      </c>
      <c r="AP2478" s="493" t="n">
        <v>98559.75999999999</v>
      </c>
      <c r="AQ2478" s="493" t="n">
        <v>97400.35000000001</v>
      </c>
      <c r="AR2478" s="493" t="n">
        <v>97394.64999999999</v>
      </c>
      <c r="AS2478" s="493" t="n">
        <v>92132.03999999999</v>
      </c>
      <c r="AT2478" s="493" t="n">
        <v>89439.08</v>
      </c>
      <c r="AU2478" s="493" t="n">
        <v>94370.3</v>
      </c>
      <c r="AV2478" s="493" t="n">
        <v>87664.95</v>
      </c>
      <c r="AW2478" s="493" t="n">
        <v>82949.48</v>
      </c>
      <c r="AX2478" s="493" t="n">
        <v>95415.25999999999</v>
      </c>
      <c r="AY2478" s="493" t="n">
        <v>85745.03</v>
      </c>
      <c r="AZ2478" s="493" t="n">
        <v>84545.75999999999</v>
      </c>
      <c r="BA2478" s="493" t="n">
        <v>85690.28</v>
      </c>
      <c r="BB2478" s="493" t="n">
        <v>83115.46000000001</v>
      </c>
      <c r="BC2478" s="493" t="n">
        <v>91781.97</v>
      </c>
      <c r="BD2478" s="493" t="n">
        <v>88266.60000000001</v>
      </c>
      <c r="BE2478" s="493" t="n">
        <v>91325.62</v>
      </c>
      <c r="BF2478" s="493" t="n">
        <v>91191.42</v>
      </c>
      <c r="BG2478" s="493" t="n">
        <v>97441.71000000001</v>
      </c>
      <c r="BH2478" s="493" t="n">
        <v>95328.23</v>
      </c>
      <c r="BI2478" s="493" t="n">
        <v>84370.03</v>
      </c>
      <c r="BJ2478" s="493" t="n">
        <v>92380.83</v>
      </c>
      <c r="BK2478" s="493" t="n">
        <v>83010.08</v>
      </c>
      <c r="BL2478" s="493" t="n">
        <v>93484.52</v>
      </c>
      <c r="BM2478" s="493" t="n">
        <v>92411.75999999999</v>
      </c>
      <c r="BN2478" s="493" t="n">
        <v>79067.78999999999</v>
      </c>
      <c r="BO2478" s="493" t="n">
        <v>110420.29</v>
      </c>
      <c r="BP2478" s="493" t="n">
        <v>108598</v>
      </c>
      <c r="BQ2478" s="493" t="n">
        <v>107550.34</v>
      </c>
      <c r="BR2478" s="493" t="n">
        <v>112435.55</v>
      </c>
      <c r="BS2478" s="493" t="n">
        <v>117314.57</v>
      </c>
      <c r="BT2478" s="493" t="n">
        <v>107435.67</v>
      </c>
      <c r="BU2478" s="493" t="n">
        <v>112153.37</v>
      </c>
      <c r="BV2478" s="493" t="n">
        <v>110012.81</v>
      </c>
      <c r="BW2478" s="493" t="n">
        <v>113671.78</v>
      </c>
    </row>
    <row r="2479">
      <c r="A2479" t="inlineStr">
        <is>
          <t>[C9D1] Angiotensin-II 길항제, 고혈압제 (C2) 혹은 이뇨제 복합제제</t>
        </is>
      </c>
      <c r="B2479" t="inlineStr">
        <is>
          <t>유니메드</t>
        </is>
      </c>
      <c r="C2479" t="inlineStr">
        <is>
          <t>올탄 플러스</t>
        </is>
      </c>
      <c r="D2479" t="inlineStr">
        <is>
          <t>유니메드</t>
        </is>
      </c>
      <c r="E2479" t="inlineStr">
        <is>
          <t>hydrochlorothiazide,  olmesartan medoxomil</t>
        </is>
      </c>
      <c r="F2479" t="inlineStr">
        <is>
          <t>보건소</t>
        </is>
      </c>
      <c r="G2479" t="inlineStr">
        <is>
          <t>Generic</t>
        </is>
      </c>
      <c r="H2479" s="493" t="n">
        <v>0</v>
      </c>
      <c r="I2479" s="493" t="n">
        <v>0</v>
      </c>
      <c r="J2479" s="493" t="n">
        <v>441</v>
      </c>
      <c r="K2479" s="493" t="n">
        <v>1434</v>
      </c>
      <c r="L2479" s="493" t="n">
        <v>421.8</v>
      </c>
      <c r="M2479" s="493" t="n">
        <v>2146.5</v>
      </c>
      <c r="N2479" s="493" t="n">
        <v>299.7</v>
      </c>
      <c r="O2479" s="493" t="n">
        <v>305.1</v>
      </c>
      <c r="P2479" s="493" t="n">
        <v>421.8</v>
      </c>
      <c r="Q2479" s="493" t="n">
        <v>0</v>
      </c>
      <c r="R2479" s="493" t="n">
        <v>0</v>
      </c>
      <c r="S2479" s="493" t="n">
        <v>0</v>
      </c>
      <c r="T2479" s="493" t="n">
        <v>513</v>
      </c>
      <c r="U2479" s="493" t="n">
        <v>802.5</v>
      </c>
      <c r="V2479" s="493" t="n">
        <v>0</v>
      </c>
      <c r="W2479" s="493" t="n">
        <v>1152.9</v>
      </c>
      <c r="X2479" s="493" t="n">
        <v>310.5</v>
      </c>
      <c r="Y2479" s="493" t="n">
        <v>0</v>
      </c>
      <c r="Z2479" s="493" t="n">
        <v>874.8</v>
      </c>
      <c r="AA2479" s="493" t="n">
        <v>288</v>
      </c>
      <c r="AB2479" s="493" t="n">
        <v>0</v>
      </c>
      <c r="AC2479" s="493" t="n">
        <v>291.6</v>
      </c>
      <c r="AD2479" s="493" t="n">
        <v>630</v>
      </c>
      <c r="AE2479" s="493" t="n">
        <v>225.6</v>
      </c>
      <c r="AF2479" s="493" t="n">
        <v>306.9</v>
      </c>
      <c r="AG2479" s="493" t="n">
        <v>604.8</v>
      </c>
      <c r="AH2479" s="493" t="n">
        <v>307.8</v>
      </c>
      <c r="AI2479" s="493" t="n">
        <v>271.8</v>
      </c>
      <c r="AJ2479" s="493" t="n">
        <v>861.3</v>
      </c>
      <c r="AK2479" s="493" t="n">
        <v>309.6</v>
      </c>
      <c r="AL2479" s="493" t="n">
        <v>818.1</v>
      </c>
      <c r="AM2479" s="493" t="n">
        <v>518.4</v>
      </c>
      <c r="AN2479" s="493" t="n">
        <v>616.8</v>
      </c>
      <c r="AO2479" s="493" t="n">
        <v>232.2</v>
      </c>
      <c r="AP2479" s="493" t="n">
        <v>1413</v>
      </c>
      <c r="AQ2479" s="493" t="n">
        <v>401.4</v>
      </c>
      <c r="AR2479" s="493" t="n">
        <v>453.6</v>
      </c>
      <c r="AS2479" s="493" t="n">
        <v>1019.7</v>
      </c>
      <c r="AT2479" s="493" t="n">
        <v>79.5</v>
      </c>
      <c r="AU2479" s="493" t="n">
        <v>612.9</v>
      </c>
      <c r="AV2479" s="493" t="n">
        <v>1151.1</v>
      </c>
      <c r="AW2479" s="493" t="n">
        <v>216</v>
      </c>
      <c r="AX2479" s="493" t="n">
        <v>636.6</v>
      </c>
      <c r="AY2479" s="493" t="n">
        <v>2967.3</v>
      </c>
      <c r="AZ2479" s="493" t="n">
        <v>0</v>
      </c>
      <c r="BA2479" s="493" t="n">
        <v>1010.7</v>
      </c>
      <c r="BB2479" s="493" t="n">
        <v>975.6</v>
      </c>
      <c r="BC2479" s="493" t="n">
        <v>0</v>
      </c>
      <c r="BD2479" s="493" t="n">
        <v>229.5</v>
      </c>
      <c r="BE2479" s="493" t="n">
        <v>1346.4</v>
      </c>
      <c r="BF2479" s="493" t="n">
        <v>101.4</v>
      </c>
      <c r="BG2479" s="493" t="n">
        <v>230.4</v>
      </c>
      <c r="BH2479" s="493" t="n">
        <v>1784.7</v>
      </c>
      <c r="BI2479" s="493" t="n">
        <v>0</v>
      </c>
      <c r="BJ2479" s="493" t="n">
        <v>236.7</v>
      </c>
      <c r="BK2479" s="493" t="n">
        <v>307.8</v>
      </c>
      <c r="BL2479" s="493" t="n">
        <v>0</v>
      </c>
      <c r="BM2479" s="493" t="n">
        <v>672</v>
      </c>
      <c r="BN2479" s="493" t="n">
        <v>1274.85</v>
      </c>
      <c r="BO2479" s="493" t="n">
        <v>0</v>
      </c>
      <c r="BP2479" s="493" t="n">
        <v>559.8</v>
      </c>
      <c r="BQ2479" s="493" t="n">
        <v>812.7</v>
      </c>
      <c r="BR2479" s="493" t="n">
        <v>0</v>
      </c>
      <c r="BS2479" s="493" t="n">
        <v>0</v>
      </c>
      <c r="BT2479" s="493" t="n">
        <v>263.7</v>
      </c>
      <c r="BU2479" s="493" t="n">
        <v>102.6</v>
      </c>
      <c r="BV2479" s="493" t="n">
        <v>0</v>
      </c>
      <c r="BW2479" s="493" t="n">
        <v>196.2</v>
      </c>
    </row>
    <row r="2480">
      <c r="A2480" t="inlineStr">
        <is>
          <t>[C9D1] Angiotensin-II 길항제, 고혈압제 (C2) 혹은 이뇨제 복합제제</t>
        </is>
      </c>
      <c r="B2480" t="inlineStr">
        <is>
          <t>유니메드</t>
        </is>
      </c>
      <c r="C2480" t="inlineStr">
        <is>
          <t>올탄 플러스</t>
        </is>
      </c>
      <c r="D2480" t="inlineStr">
        <is>
          <t>유니메드</t>
        </is>
      </c>
      <c r="E2480" t="inlineStr">
        <is>
          <t>hydrochlorothiazide,  olmesartan medoxomil</t>
        </is>
      </c>
      <c r="F2480" t="inlineStr">
        <is>
          <t>기타(치과의원, 치과병원 등)</t>
        </is>
      </c>
      <c r="G2480" t="inlineStr">
        <is>
          <t>Generic</t>
        </is>
      </c>
      <c r="H2480" s="493" t="n">
        <v>0</v>
      </c>
      <c r="I2480" s="493" t="n">
        <v>0</v>
      </c>
      <c r="J2480" s="493" t="n">
        <v>0</v>
      </c>
      <c r="K2480" s="493" t="n">
        <v>0</v>
      </c>
      <c r="L2480" s="493" t="n">
        <v>0</v>
      </c>
      <c r="M2480" s="493" t="n">
        <v>0</v>
      </c>
      <c r="N2480" s="493" t="n">
        <v>0</v>
      </c>
      <c r="O2480" s="493" t="n">
        <v>0</v>
      </c>
      <c r="P2480" s="493" t="n">
        <v>0</v>
      </c>
      <c r="Q2480" s="493" t="n">
        <v>0</v>
      </c>
      <c r="R2480" s="493" t="n">
        <v>0</v>
      </c>
      <c r="S2480" s="493" t="n">
        <v>0</v>
      </c>
      <c r="T2480" s="493" t="n">
        <v>168.9</v>
      </c>
      <c r="U2480" s="493" t="n">
        <v>0</v>
      </c>
      <c r="V2480" s="493" t="n">
        <v>0</v>
      </c>
      <c r="W2480" s="493" t="n">
        <v>0</v>
      </c>
      <c r="X2480" s="493" t="n">
        <v>0</v>
      </c>
      <c r="Y2480" s="493" t="n">
        <v>0</v>
      </c>
      <c r="Z2480" s="493" t="n">
        <v>0</v>
      </c>
      <c r="AA2480" s="493" t="n">
        <v>0</v>
      </c>
      <c r="AB2480" s="493" t="n">
        <v>0</v>
      </c>
      <c r="AC2480" s="493" t="n">
        <v>0</v>
      </c>
      <c r="AD2480" s="493" t="n">
        <v>0</v>
      </c>
      <c r="AE2480" s="493" t="n">
        <v>0</v>
      </c>
      <c r="AF2480" s="493" t="n">
        <v>0</v>
      </c>
      <c r="AG2480" s="493" t="n">
        <v>0</v>
      </c>
      <c r="AH2480" s="493" t="n">
        <v>0</v>
      </c>
      <c r="AI2480" s="493" t="n">
        <v>0</v>
      </c>
      <c r="AJ2480" s="493" t="n">
        <v>0</v>
      </c>
      <c r="AK2480" s="493" t="n">
        <v>0</v>
      </c>
      <c r="AL2480" s="493" t="n">
        <v>0</v>
      </c>
      <c r="AM2480" s="493" t="n">
        <v>0</v>
      </c>
      <c r="AN2480" s="493" t="n">
        <v>0</v>
      </c>
      <c r="AO2480" s="493" t="n">
        <v>0</v>
      </c>
      <c r="AP2480" s="493" t="n">
        <v>0</v>
      </c>
      <c r="AQ2480" s="493" t="n">
        <v>0</v>
      </c>
      <c r="AR2480" s="493" t="n">
        <v>0</v>
      </c>
      <c r="AS2480" s="493" t="n">
        <v>0</v>
      </c>
      <c r="AT2480" s="493" t="n">
        <v>0</v>
      </c>
      <c r="AU2480" s="493" t="n">
        <v>0</v>
      </c>
      <c r="AV2480" s="493" t="n">
        <v>0</v>
      </c>
      <c r="AW2480" s="493" t="n">
        <v>0</v>
      </c>
      <c r="AX2480" s="493" t="n">
        <v>0</v>
      </c>
      <c r="AY2480" s="493" t="n">
        <v>0</v>
      </c>
      <c r="AZ2480" s="493" t="n">
        <v>0</v>
      </c>
      <c r="BA2480" s="493" t="n">
        <v>0</v>
      </c>
      <c r="BB2480" s="493" t="n">
        <v>0</v>
      </c>
      <c r="BC2480" s="493" t="n">
        <v>0</v>
      </c>
      <c r="BD2480" s="493" t="n">
        <v>0</v>
      </c>
      <c r="BE2480" s="493" t="n">
        <v>0</v>
      </c>
      <c r="BF2480" s="493" t="n">
        <v>0</v>
      </c>
      <c r="BG2480" s="493" t="n">
        <v>0</v>
      </c>
      <c r="BH2480" s="493" t="n">
        <v>0</v>
      </c>
      <c r="BI2480" s="493" t="n">
        <v>0</v>
      </c>
      <c r="BJ2480" s="493" t="n">
        <v>0</v>
      </c>
      <c r="BK2480" s="493" t="n">
        <v>0</v>
      </c>
      <c r="BL2480" s="493" t="n">
        <v>0</v>
      </c>
      <c r="BM2480" s="493" t="n">
        <v>0</v>
      </c>
      <c r="BN2480" s="493" t="n">
        <v>0</v>
      </c>
      <c r="BO2480" s="493" t="n">
        <v>0</v>
      </c>
      <c r="BP2480" s="493" t="n">
        <v>0</v>
      </c>
      <c r="BQ2480" s="493" t="n">
        <v>0</v>
      </c>
      <c r="BR2480" s="493" t="n">
        <v>0</v>
      </c>
      <c r="BS2480" s="493" t="n">
        <v>0</v>
      </c>
      <c r="BT2480" s="493" t="n">
        <v>0</v>
      </c>
      <c r="BU2480" s="493" t="n">
        <v>0</v>
      </c>
      <c r="BV2480" s="493" t="n">
        <v>0</v>
      </c>
      <c r="BW2480" s="493" t="n">
        <v>0</v>
      </c>
    </row>
    <row r="2481">
      <c r="A2481" t="inlineStr">
        <is>
          <t>[C9D1] Angiotensin-II 길항제, 고혈압제 (C2) 혹은 이뇨제 복합제제</t>
        </is>
      </c>
      <c r="B2481" t="inlineStr">
        <is>
          <t>유니메드</t>
        </is>
      </c>
      <c r="C2481" t="inlineStr">
        <is>
          <t>코발산</t>
        </is>
      </c>
      <c r="D2481" t="inlineStr">
        <is>
          <t>유니메드</t>
        </is>
      </c>
      <c r="E2481" t="inlineStr">
        <is>
          <t>hydrochlorothiazide,  valsartan</t>
        </is>
      </c>
      <c r="F2481" t="inlineStr">
        <is>
          <t>종합병원</t>
        </is>
      </c>
      <c r="G2481" t="inlineStr">
        <is>
          <t>Generic</t>
        </is>
      </c>
      <c r="H2481" s="493" t="n">
        <v>0</v>
      </c>
      <c r="I2481" s="493" t="n">
        <v>0</v>
      </c>
      <c r="J2481" s="493" t="n">
        <v>0</v>
      </c>
      <c r="K2481" s="493" t="n">
        <v>0</v>
      </c>
      <c r="L2481" s="493" t="n">
        <v>0</v>
      </c>
      <c r="M2481" s="493" t="n">
        <v>0</v>
      </c>
      <c r="N2481" s="493" t="n">
        <v>0</v>
      </c>
      <c r="O2481" s="493" t="n">
        <v>0</v>
      </c>
      <c r="P2481" s="493" t="n">
        <v>0</v>
      </c>
      <c r="Q2481" s="493" t="n">
        <v>0</v>
      </c>
      <c r="R2481" s="493" t="n">
        <v>0</v>
      </c>
      <c r="S2481" s="493" t="n">
        <v>0</v>
      </c>
      <c r="T2481" s="493" t="n">
        <v>0</v>
      </c>
      <c r="U2481" s="493" t="n">
        <v>0</v>
      </c>
      <c r="V2481" s="493" t="n">
        <v>0</v>
      </c>
      <c r="W2481" s="493" t="n">
        <v>0</v>
      </c>
      <c r="X2481" s="493" t="n">
        <v>0</v>
      </c>
      <c r="Y2481" s="493" t="n">
        <v>0</v>
      </c>
      <c r="Z2481" s="493" t="n">
        <v>0</v>
      </c>
      <c r="AA2481" s="493" t="n">
        <v>0</v>
      </c>
      <c r="AB2481" s="493" t="n">
        <v>0</v>
      </c>
      <c r="AC2481" s="493" t="n">
        <v>0</v>
      </c>
      <c r="AD2481" s="493" t="n">
        <v>0</v>
      </c>
      <c r="AE2481" s="493" t="n">
        <v>0</v>
      </c>
      <c r="AF2481" s="493" t="n">
        <v>0</v>
      </c>
      <c r="AG2481" s="493" t="n">
        <v>0</v>
      </c>
      <c r="AH2481" s="493" t="n">
        <v>0</v>
      </c>
      <c r="AI2481" s="493" t="n">
        <v>0</v>
      </c>
      <c r="AJ2481" s="493" t="n">
        <v>0</v>
      </c>
      <c r="AK2481" s="493" t="n">
        <v>0</v>
      </c>
      <c r="AL2481" s="493" t="n">
        <v>0</v>
      </c>
      <c r="AM2481" s="493" t="n">
        <v>0</v>
      </c>
      <c r="AN2481" s="493" t="n">
        <v>0</v>
      </c>
      <c r="AO2481" s="493" t="n">
        <v>0</v>
      </c>
      <c r="AP2481" s="493" t="n">
        <v>0</v>
      </c>
      <c r="AQ2481" s="493" t="n">
        <v>0</v>
      </c>
      <c r="AR2481" s="493" t="n">
        <v>0</v>
      </c>
      <c r="AS2481" s="493" t="n">
        <v>0</v>
      </c>
      <c r="AT2481" s="493" t="n">
        <v>0</v>
      </c>
      <c r="AU2481" s="493" t="n">
        <v>0</v>
      </c>
      <c r="AV2481" s="493" t="n">
        <v>0</v>
      </c>
      <c r="AW2481" s="493" t="n">
        <v>0</v>
      </c>
      <c r="AX2481" s="493" t="n">
        <v>0</v>
      </c>
      <c r="AY2481" s="493" t="n">
        <v>0</v>
      </c>
      <c r="AZ2481" s="493" t="n">
        <v>0</v>
      </c>
      <c r="BA2481" s="493" t="n">
        <v>0</v>
      </c>
      <c r="BB2481" s="493" t="n">
        <v>0</v>
      </c>
      <c r="BC2481" s="493" t="n">
        <v>0</v>
      </c>
      <c r="BD2481" s="493" t="n">
        <v>0</v>
      </c>
      <c r="BE2481" s="493" t="n">
        <v>0</v>
      </c>
      <c r="BF2481" s="493" t="n">
        <v>0</v>
      </c>
      <c r="BG2481" s="493" t="n">
        <v>0</v>
      </c>
      <c r="BH2481" s="493" t="n">
        <v>0</v>
      </c>
      <c r="BI2481" s="493" t="n">
        <v>361.8</v>
      </c>
      <c r="BJ2481" s="493" t="n">
        <v>0</v>
      </c>
      <c r="BK2481" s="493" t="n">
        <v>0</v>
      </c>
      <c r="BL2481" s="493" t="n">
        <v>0</v>
      </c>
      <c r="BM2481" s="493" t="n">
        <v>0</v>
      </c>
      <c r="BN2481" s="493" t="n">
        <v>0</v>
      </c>
      <c r="BO2481" s="493" t="n">
        <v>0</v>
      </c>
      <c r="BP2481" s="493" t="n">
        <v>0</v>
      </c>
      <c r="BQ2481" s="493" t="n">
        <v>0</v>
      </c>
      <c r="BR2481" s="493" t="n">
        <v>0</v>
      </c>
      <c r="BS2481" s="493" t="n">
        <v>0</v>
      </c>
      <c r="BT2481" s="493" t="n">
        <v>0</v>
      </c>
      <c r="BU2481" s="493" t="n">
        <v>0</v>
      </c>
      <c r="BV2481" s="493" t="n">
        <v>0</v>
      </c>
      <c r="BW2481" s="493" t="n">
        <v>0</v>
      </c>
    </row>
    <row r="2482">
      <c r="A2482" t="inlineStr">
        <is>
          <t>[C9D1] Angiotensin-II 길항제, 고혈압제 (C2) 혹은 이뇨제 복합제제</t>
        </is>
      </c>
      <c r="B2482" t="inlineStr">
        <is>
          <t>유니메드</t>
        </is>
      </c>
      <c r="C2482" t="inlineStr">
        <is>
          <t>코발산</t>
        </is>
      </c>
      <c r="D2482" t="inlineStr">
        <is>
          <t>유니메드</t>
        </is>
      </c>
      <c r="E2482" t="inlineStr">
        <is>
          <t>hydrochlorothiazide,  valsartan</t>
        </is>
      </c>
      <c r="F2482" t="inlineStr">
        <is>
          <t>병원</t>
        </is>
      </c>
      <c r="G2482" t="inlineStr">
        <is>
          <t>Generic</t>
        </is>
      </c>
      <c r="H2482" s="493" t="n">
        <v>7138.16</v>
      </c>
      <c r="I2482" s="493" t="n">
        <v>2368.7</v>
      </c>
      <c r="J2482" s="493" t="n">
        <v>4922.7</v>
      </c>
      <c r="K2482" s="493" t="n">
        <v>8295.58</v>
      </c>
      <c r="L2482" s="493" t="n">
        <v>4927.2</v>
      </c>
      <c r="M2482" s="493" t="n">
        <v>3223.98</v>
      </c>
      <c r="N2482" s="493" t="n">
        <v>7944.4</v>
      </c>
      <c r="O2482" s="493" t="n">
        <v>5908.92</v>
      </c>
      <c r="P2482" s="493" t="n">
        <v>3017.6</v>
      </c>
      <c r="Q2482" s="493" t="n">
        <v>5117.22</v>
      </c>
      <c r="R2482" s="493" t="n">
        <v>3587.72</v>
      </c>
      <c r="S2482" s="493" t="n">
        <v>4512.7</v>
      </c>
      <c r="T2482" s="493" t="n">
        <v>5915.6</v>
      </c>
      <c r="U2482" s="493" t="n">
        <v>3831.48</v>
      </c>
      <c r="V2482" s="493" t="n">
        <v>3651.16</v>
      </c>
      <c r="W2482" s="493" t="n">
        <v>5519.97</v>
      </c>
      <c r="X2482" s="493" t="n">
        <v>3497.84</v>
      </c>
      <c r="Y2482" s="493" t="n">
        <v>4810.76</v>
      </c>
      <c r="Z2482" s="493" t="n">
        <v>4595</v>
      </c>
      <c r="AA2482" s="493" t="n">
        <v>3076.5</v>
      </c>
      <c r="AB2482" s="493" t="n">
        <v>7237.4</v>
      </c>
      <c r="AC2482" s="493" t="n">
        <v>2099</v>
      </c>
      <c r="AD2482" s="493" t="n">
        <v>2941.4</v>
      </c>
      <c r="AE2482" s="493" t="n">
        <v>5543.17</v>
      </c>
      <c r="AF2482" s="493" t="n">
        <v>2717.44</v>
      </c>
      <c r="AG2482" s="493" t="n">
        <v>1974.1</v>
      </c>
      <c r="AH2482" s="493" t="n">
        <v>4462.12</v>
      </c>
      <c r="AI2482" s="493" t="n">
        <v>1438.22</v>
      </c>
      <c r="AJ2482" s="493" t="n">
        <v>2032.4</v>
      </c>
      <c r="AK2482" s="493" t="n">
        <v>2611.08</v>
      </c>
      <c r="AL2482" s="493" t="n">
        <v>2695.32</v>
      </c>
      <c r="AM2482" s="493" t="n">
        <v>2794.64</v>
      </c>
      <c r="AN2482" s="493" t="n">
        <v>2822.26</v>
      </c>
      <c r="AO2482" s="493" t="n">
        <v>1634.4</v>
      </c>
      <c r="AP2482" s="493" t="n">
        <v>2093.08</v>
      </c>
      <c r="AQ2482" s="493" t="n">
        <v>2850.3</v>
      </c>
      <c r="AR2482" s="493" t="n">
        <v>2351.28</v>
      </c>
      <c r="AS2482" s="493" t="n">
        <v>2423.1</v>
      </c>
      <c r="AT2482" s="493" t="n">
        <v>3427.58</v>
      </c>
      <c r="AU2482" s="493" t="n">
        <v>2829.9</v>
      </c>
      <c r="AV2482" s="493" t="n">
        <v>1833.6</v>
      </c>
      <c r="AW2482" s="493" t="n">
        <v>3605.78</v>
      </c>
      <c r="AX2482" s="493" t="n">
        <v>2037.6</v>
      </c>
      <c r="AY2482" s="493" t="n">
        <v>2092.4</v>
      </c>
      <c r="AZ2482" s="493" t="n">
        <v>2040.24</v>
      </c>
      <c r="BA2482" s="493" t="n">
        <v>2768.08</v>
      </c>
      <c r="BB2482" s="493" t="n">
        <v>2536.44</v>
      </c>
      <c r="BC2482" s="493" t="n">
        <v>1427.6</v>
      </c>
      <c r="BD2482" s="493" t="n">
        <v>0</v>
      </c>
      <c r="BE2482" s="493" t="n">
        <v>2437.8</v>
      </c>
      <c r="BF2482" s="493" t="n">
        <v>720</v>
      </c>
      <c r="BG2482" s="493" t="n">
        <v>2172.6</v>
      </c>
      <c r="BH2482" s="493" t="n">
        <v>1458</v>
      </c>
      <c r="BI2482" s="493" t="n">
        <v>1924.8</v>
      </c>
      <c r="BJ2482" s="493" t="n">
        <v>696.16</v>
      </c>
      <c r="BK2482" s="493" t="n">
        <v>1213.8</v>
      </c>
      <c r="BL2482" s="493" t="n">
        <v>241.2</v>
      </c>
      <c r="BM2482" s="493" t="n">
        <v>240</v>
      </c>
      <c r="BN2482" s="493" t="n">
        <v>965.4</v>
      </c>
      <c r="BO2482" s="493" t="n">
        <v>4113.6</v>
      </c>
      <c r="BP2482" s="493" t="n">
        <v>1933.2</v>
      </c>
      <c r="BQ2482" s="493" t="n">
        <v>720</v>
      </c>
      <c r="BR2482" s="493" t="n">
        <v>973.8</v>
      </c>
      <c r="BS2482" s="493" t="n">
        <v>1444.8</v>
      </c>
      <c r="BT2482" s="493" t="n">
        <v>1326.9</v>
      </c>
      <c r="BU2482" s="493" t="n">
        <v>1944.6</v>
      </c>
      <c r="BV2482" s="493" t="n">
        <v>1203.6</v>
      </c>
      <c r="BW2482" s="493" t="n">
        <v>1913.12</v>
      </c>
    </row>
    <row r="2483">
      <c r="A2483" t="inlineStr">
        <is>
          <t>[C9D1] Angiotensin-II 길항제, 고혈압제 (C2) 혹은 이뇨제 복합제제</t>
        </is>
      </c>
      <c r="B2483" t="inlineStr">
        <is>
          <t>유니메드</t>
        </is>
      </c>
      <c r="C2483" t="inlineStr">
        <is>
          <t>코발산</t>
        </is>
      </c>
      <c r="D2483" t="inlineStr">
        <is>
          <t>유니메드</t>
        </is>
      </c>
      <c r="E2483" t="inlineStr">
        <is>
          <t>hydrochlorothiazide,  valsartan</t>
        </is>
      </c>
      <c r="F2483" t="inlineStr">
        <is>
          <t>의원</t>
        </is>
      </c>
      <c r="G2483" t="inlineStr">
        <is>
          <t>Generic</t>
        </is>
      </c>
      <c r="H2483" s="493" t="n">
        <v>148643.51</v>
      </c>
      <c r="I2483" s="493" t="n">
        <v>150935.84</v>
      </c>
      <c r="J2483" s="493" t="n">
        <v>172642.04</v>
      </c>
      <c r="K2483" s="493" t="n">
        <v>152214.05</v>
      </c>
      <c r="L2483" s="493" t="n">
        <v>152675.87</v>
      </c>
      <c r="M2483" s="493" t="n">
        <v>161195.34</v>
      </c>
      <c r="N2483" s="493" t="n">
        <v>161917</v>
      </c>
      <c r="O2483" s="493" t="n">
        <v>161563.87</v>
      </c>
      <c r="P2483" s="493" t="n">
        <v>162761.53</v>
      </c>
      <c r="Q2483" s="493" t="n">
        <v>162213.96</v>
      </c>
      <c r="R2483" s="493" t="n">
        <v>198801.62</v>
      </c>
      <c r="S2483" s="493" t="n">
        <v>217919.27</v>
      </c>
      <c r="T2483" s="493" t="n">
        <v>214050.31</v>
      </c>
      <c r="U2483" s="493" t="n">
        <v>194633.88</v>
      </c>
      <c r="V2483" s="493" t="n">
        <v>210562.53</v>
      </c>
      <c r="W2483" s="493" t="n">
        <v>202259.5</v>
      </c>
      <c r="X2483" s="493" t="n">
        <v>215826.57</v>
      </c>
      <c r="Y2483" s="493" t="n">
        <v>189693.6</v>
      </c>
      <c r="Z2483" s="493" t="n">
        <v>215487.56</v>
      </c>
      <c r="AA2483" s="493" t="n">
        <v>211437.76</v>
      </c>
      <c r="AB2483" s="493" t="n">
        <v>211465.79</v>
      </c>
      <c r="AC2483" s="493" t="n">
        <v>201692.94</v>
      </c>
      <c r="AD2483" s="493" t="n">
        <v>211739.94</v>
      </c>
      <c r="AE2483" s="493" t="n">
        <v>203557.82</v>
      </c>
      <c r="AF2483" s="493" t="n">
        <v>166932.45</v>
      </c>
      <c r="AG2483" s="493" t="n">
        <v>166044.47</v>
      </c>
      <c r="AH2483" s="493" t="n">
        <v>193728</v>
      </c>
      <c r="AI2483" s="493" t="n">
        <v>164629.76</v>
      </c>
      <c r="AJ2483" s="493" t="n">
        <v>180427.12</v>
      </c>
      <c r="AK2483" s="493" t="n">
        <v>173091.27</v>
      </c>
      <c r="AL2483" s="493" t="n">
        <v>163955.46</v>
      </c>
      <c r="AM2483" s="493" t="n">
        <v>169769.17</v>
      </c>
      <c r="AN2483" s="493" t="n">
        <v>165915.92</v>
      </c>
      <c r="AO2483" s="493" t="n">
        <v>180563.26</v>
      </c>
      <c r="AP2483" s="493" t="n">
        <v>159920.35</v>
      </c>
      <c r="AQ2483" s="493" t="n">
        <v>167285.34</v>
      </c>
      <c r="AR2483" s="493" t="n">
        <v>156334.01</v>
      </c>
      <c r="AS2483" s="493" t="n">
        <v>157970.74</v>
      </c>
      <c r="AT2483" s="493" t="n">
        <v>153847.89</v>
      </c>
      <c r="AU2483" s="493" t="n">
        <v>154185.47</v>
      </c>
      <c r="AV2483" s="493" t="n">
        <v>171849.79</v>
      </c>
      <c r="AW2483" s="493" t="n">
        <v>155260.87</v>
      </c>
      <c r="AX2483" s="493" t="n">
        <v>164622.99</v>
      </c>
      <c r="AY2483" s="493" t="n">
        <v>153211.62</v>
      </c>
      <c r="AZ2483" s="493" t="n">
        <v>153270.37</v>
      </c>
      <c r="BA2483" s="493" t="n">
        <v>161911.26</v>
      </c>
      <c r="BB2483" s="493" t="n">
        <v>147957.1</v>
      </c>
      <c r="BC2483" s="493" t="n">
        <v>173686.2</v>
      </c>
      <c r="BD2483" s="493" t="n">
        <v>156875.81</v>
      </c>
      <c r="BE2483" s="493" t="n">
        <v>161988.59</v>
      </c>
      <c r="BF2483" s="493" t="n">
        <v>140140.57</v>
      </c>
      <c r="BG2483" s="493" t="n">
        <v>155138.1</v>
      </c>
      <c r="BH2483" s="493" t="n">
        <v>143151.22</v>
      </c>
      <c r="BI2483" s="493" t="n">
        <v>143617.99</v>
      </c>
      <c r="BJ2483" s="493" t="n">
        <v>144569.65</v>
      </c>
      <c r="BK2483" s="493" t="n">
        <v>145748.78</v>
      </c>
      <c r="BL2483" s="493" t="n">
        <v>164167.98</v>
      </c>
      <c r="BM2483" s="493" t="n">
        <v>155518.99</v>
      </c>
      <c r="BN2483" s="493" t="n">
        <v>134980.24</v>
      </c>
      <c r="BO2483" s="493" t="n">
        <v>168901.87</v>
      </c>
      <c r="BP2483" s="493" t="n">
        <v>140559.82</v>
      </c>
      <c r="BQ2483" s="493" t="n">
        <v>137633.98</v>
      </c>
      <c r="BR2483" s="493" t="n">
        <v>141849.47</v>
      </c>
      <c r="BS2483" s="493" t="n">
        <v>150016.4</v>
      </c>
      <c r="BT2483" s="493" t="n">
        <v>149099.19</v>
      </c>
      <c r="BU2483" s="493" t="n">
        <v>160244.61</v>
      </c>
      <c r="BV2483" s="493" t="n">
        <v>152316.8</v>
      </c>
      <c r="BW2483" s="493" t="n">
        <v>153732.89</v>
      </c>
    </row>
    <row r="2484">
      <c r="A2484" t="inlineStr">
        <is>
          <t>[C9D1] Angiotensin-II 길항제, 고혈압제 (C2) 혹은 이뇨제 복합제제</t>
        </is>
      </c>
      <c r="B2484" t="inlineStr">
        <is>
          <t>유니메드</t>
        </is>
      </c>
      <c r="C2484" t="inlineStr">
        <is>
          <t>코발산</t>
        </is>
      </c>
      <c r="D2484" t="inlineStr">
        <is>
          <t>유니메드</t>
        </is>
      </c>
      <c r="E2484" t="inlineStr">
        <is>
          <t>hydrochlorothiazide,  valsartan</t>
        </is>
      </c>
      <c r="F2484" t="inlineStr">
        <is>
          <t>보건소</t>
        </is>
      </c>
      <c r="G2484" t="inlineStr">
        <is>
          <t>Generic</t>
        </is>
      </c>
      <c r="H2484" s="493" t="n">
        <v>504</v>
      </c>
      <c r="I2484" s="493" t="n">
        <v>2265.3</v>
      </c>
      <c r="J2484" s="493" t="n">
        <v>399.6</v>
      </c>
      <c r="K2484" s="493" t="n">
        <v>307.8</v>
      </c>
      <c r="L2484" s="493" t="n">
        <v>3844.5</v>
      </c>
      <c r="M2484" s="493" t="n">
        <v>190.8</v>
      </c>
      <c r="N2484" s="493" t="n">
        <v>440</v>
      </c>
      <c r="O2484" s="493" t="n">
        <v>454.5</v>
      </c>
      <c r="P2484" s="493" t="n">
        <v>323.4</v>
      </c>
      <c r="Q2484" s="493" t="n">
        <v>374.4</v>
      </c>
      <c r="R2484" s="493" t="n">
        <v>549.45</v>
      </c>
      <c r="S2484" s="493" t="n">
        <v>564.4</v>
      </c>
      <c r="T2484" s="493" t="n">
        <v>0</v>
      </c>
      <c r="U2484" s="493" t="n">
        <v>0</v>
      </c>
      <c r="V2484" s="493" t="n">
        <v>267.3</v>
      </c>
      <c r="W2484" s="493" t="n">
        <v>603.6</v>
      </c>
      <c r="X2484" s="493" t="n">
        <v>854.9</v>
      </c>
      <c r="Y2484" s="493" t="n">
        <v>537.5</v>
      </c>
      <c r="Z2484" s="493" t="n">
        <v>635.2</v>
      </c>
      <c r="AA2484" s="493" t="n">
        <v>1149.95</v>
      </c>
      <c r="AB2484" s="493" t="n">
        <v>639</v>
      </c>
      <c r="AC2484" s="493" t="n">
        <v>603.6</v>
      </c>
      <c r="AD2484" s="493" t="n">
        <v>1233.9</v>
      </c>
      <c r="AE2484" s="493" t="n">
        <v>1235.7</v>
      </c>
      <c r="AF2484" s="493" t="n">
        <v>96.3</v>
      </c>
      <c r="AG2484" s="493" t="n">
        <v>89.40000000000001</v>
      </c>
      <c r="AH2484" s="493" t="n">
        <v>1329.6</v>
      </c>
      <c r="AI2484" s="493" t="n">
        <v>393.6</v>
      </c>
      <c r="AJ2484" s="493" t="n">
        <v>78</v>
      </c>
      <c r="AK2484" s="493" t="n">
        <v>0</v>
      </c>
      <c r="AL2484" s="493" t="n">
        <v>447.3</v>
      </c>
      <c r="AM2484" s="493" t="n">
        <v>0</v>
      </c>
      <c r="AN2484" s="493" t="n">
        <v>0</v>
      </c>
      <c r="AO2484" s="493" t="n">
        <v>0</v>
      </c>
      <c r="AP2484" s="493" t="n">
        <v>451.8</v>
      </c>
      <c r="AQ2484" s="493" t="n">
        <v>0</v>
      </c>
      <c r="AR2484" s="493" t="n">
        <v>0</v>
      </c>
      <c r="AS2484" s="493" t="n">
        <v>450</v>
      </c>
      <c r="AT2484" s="493" t="n">
        <v>0</v>
      </c>
      <c r="AU2484" s="493" t="n">
        <v>0</v>
      </c>
      <c r="AV2484" s="493" t="n">
        <v>432</v>
      </c>
      <c r="AW2484" s="493" t="n">
        <v>0</v>
      </c>
      <c r="AX2484" s="493" t="n">
        <v>0</v>
      </c>
      <c r="AY2484" s="493" t="n">
        <v>383.4</v>
      </c>
      <c r="AZ2484" s="493" t="n">
        <v>0</v>
      </c>
      <c r="BA2484" s="493" t="n">
        <v>0</v>
      </c>
      <c r="BB2484" s="493" t="n">
        <v>1193.4</v>
      </c>
      <c r="BC2484" s="493" t="n">
        <v>478.8</v>
      </c>
      <c r="BD2484" s="493" t="n">
        <v>0</v>
      </c>
      <c r="BE2484" s="493" t="n">
        <v>0</v>
      </c>
      <c r="BF2484" s="493" t="n">
        <v>1255.5</v>
      </c>
      <c r="BG2484" s="493" t="n">
        <v>0</v>
      </c>
      <c r="BH2484" s="493" t="n">
        <v>0</v>
      </c>
      <c r="BI2484" s="493" t="n">
        <v>2120.4</v>
      </c>
      <c r="BJ2484" s="493" t="n">
        <v>0</v>
      </c>
      <c r="BK2484" s="493" t="n">
        <v>0</v>
      </c>
      <c r="BL2484" s="493" t="n">
        <v>410.4</v>
      </c>
      <c r="BM2484" s="493" t="n">
        <v>1076.4</v>
      </c>
      <c r="BN2484" s="493" t="n">
        <v>0</v>
      </c>
      <c r="BO2484" s="493" t="n">
        <v>431.1</v>
      </c>
      <c r="BP2484" s="493" t="n">
        <v>937.8</v>
      </c>
      <c r="BQ2484" s="493" t="n">
        <v>0</v>
      </c>
      <c r="BR2484" s="493" t="n">
        <v>399.6</v>
      </c>
      <c r="BS2484" s="493" t="n">
        <v>1093.5</v>
      </c>
      <c r="BT2484" s="493" t="n">
        <v>1053</v>
      </c>
      <c r="BU2484" s="493" t="n">
        <v>388.8</v>
      </c>
      <c r="BV2484" s="493" t="n">
        <v>1402.5</v>
      </c>
      <c r="BW2484" s="493" t="n">
        <v>224.7</v>
      </c>
    </row>
    <row r="2485">
      <c r="A2485" t="inlineStr">
        <is>
          <t>[C9D1] Angiotensin-II 길항제, 고혈압제 (C2) 혹은 이뇨제 복합제제</t>
        </is>
      </c>
      <c r="B2485" t="inlineStr">
        <is>
          <t>유니메드</t>
        </is>
      </c>
      <c r="C2485" t="inlineStr">
        <is>
          <t>코발산</t>
        </is>
      </c>
      <c r="D2485" t="inlineStr">
        <is>
          <t>유니메드</t>
        </is>
      </c>
      <c r="E2485" t="inlineStr">
        <is>
          <t>hydrochlorothiazide,  valsartan</t>
        </is>
      </c>
      <c r="F2485" t="inlineStr">
        <is>
          <t>기타(치과의원, 치과병원 등)</t>
        </is>
      </c>
      <c r="G2485" t="inlineStr">
        <is>
          <t>Generic</t>
        </is>
      </c>
      <c r="H2485" s="493" t="n">
        <v>0</v>
      </c>
      <c r="I2485" s="493" t="n">
        <v>0</v>
      </c>
      <c r="J2485" s="493" t="n">
        <v>0</v>
      </c>
      <c r="K2485" s="493" t="n">
        <v>0</v>
      </c>
      <c r="L2485" s="493" t="n">
        <v>0</v>
      </c>
      <c r="M2485" s="493" t="n">
        <v>0</v>
      </c>
      <c r="N2485" s="493" t="n">
        <v>0</v>
      </c>
      <c r="O2485" s="493" t="n">
        <v>0</v>
      </c>
      <c r="P2485" s="493" t="n">
        <v>0</v>
      </c>
      <c r="Q2485" s="493" t="n">
        <v>36.61</v>
      </c>
      <c r="R2485" s="493" t="n">
        <v>267</v>
      </c>
      <c r="S2485" s="493" t="n">
        <v>0</v>
      </c>
      <c r="T2485" s="493" t="n">
        <v>283.8</v>
      </c>
      <c r="U2485" s="493" t="n">
        <v>0</v>
      </c>
      <c r="V2485" s="493" t="n">
        <v>288.6</v>
      </c>
      <c r="W2485" s="493" t="n">
        <v>0</v>
      </c>
      <c r="X2485" s="493" t="n">
        <v>278.4</v>
      </c>
      <c r="Y2485" s="493" t="n">
        <v>0</v>
      </c>
      <c r="Z2485" s="493" t="n">
        <v>267.6</v>
      </c>
      <c r="AA2485" s="493" t="n">
        <v>0</v>
      </c>
      <c r="AB2485" s="493" t="n">
        <v>259.2</v>
      </c>
      <c r="AC2485" s="493" t="n">
        <v>0</v>
      </c>
      <c r="AD2485" s="493" t="n">
        <v>287.4</v>
      </c>
      <c r="AE2485" s="493" t="n">
        <v>0</v>
      </c>
      <c r="AF2485" s="493" t="n">
        <v>265.2</v>
      </c>
      <c r="AG2485" s="493" t="n">
        <v>0</v>
      </c>
      <c r="AH2485" s="493" t="n">
        <v>0</v>
      </c>
      <c r="AI2485" s="493" t="n">
        <v>299.4</v>
      </c>
      <c r="AJ2485" s="493" t="n">
        <v>0</v>
      </c>
      <c r="AK2485" s="493" t="n">
        <v>0</v>
      </c>
      <c r="AL2485" s="493" t="n">
        <v>0</v>
      </c>
      <c r="AM2485" s="493" t="n">
        <v>0</v>
      </c>
      <c r="AN2485" s="493" t="n">
        <v>0</v>
      </c>
      <c r="AO2485" s="493" t="n">
        <v>0</v>
      </c>
      <c r="AP2485" s="493" t="n">
        <v>0</v>
      </c>
      <c r="AQ2485" s="493" t="n">
        <v>0</v>
      </c>
      <c r="AR2485" s="493" t="n">
        <v>0</v>
      </c>
      <c r="AS2485" s="493" t="n">
        <v>0</v>
      </c>
      <c r="AT2485" s="493" t="n">
        <v>0</v>
      </c>
      <c r="AU2485" s="493" t="n">
        <v>0</v>
      </c>
      <c r="AV2485" s="493" t="n">
        <v>0</v>
      </c>
      <c r="AW2485" s="493" t="n">
        <v>0</v>
      </c>
      <c r="AX2485" s="493" t="n">
        <v>0</v>
      </c>
      <c r="AY2485" s="493" t="n">
        <v>0</v>
      </c>
      <c r="AZ2485" s="493" t="n">
        <v>0</v>
      </c>
      <c r="BA2485" s="493" t="n">
        <v>0</v>
      </c>
      <c r="BB2485" s="493" t="n">
        <v>0</v>
      </c>
      <c r="BC2485" s="493" t="n">
        <v>0</v>
      </c>
      <c r="BD2485" s="493" t="n">
        <v>0</v>
      </c>
      <c r="BE2485" s="493" t="n">
        <v>0</v>
      </c>
      <c r="BF2485" s="493" t="n">
        <v>0</v>
      </c>
      <c r="BG2485" s="493" t="n">
        <v>0</v>
      </c>
      <c r="BH2485" s="493" t="n">
        <v>0</v>
      </c>
      <c r="BI2485" s="493" t="n">
        <v>0</v>
      </c>
      <c r="BJ2485" s="493" t="n">
        <v>0</v>
      </c>
      <c r="BK2485" s="493" t="n">
        <v>300.6</v>
      </c>
      <c r="BL2485" s="493" t="n">
        <v>0</v>
      </c>
      <c r="BM2485" s="493" t="n">
        <v>239.4</v>
      </c>
      <c r="BN2485" s="493" t="n">
        <v>0</v>
      </c>
      <c r="BO2485" s="493" t="n">
        <v>0</v>
      </c>
      <c r="BP2485" s="493" t="n">
        <v>334.8</v>
      </c>
      <c r="BQ2485" s="493" t="n">
        <v>0</v>
      </c>
      <c r="BR2485" s="493" t="n">
        <v>0</v>
      </c>
      <c r="BS2485" s="493" t="n">
        <v>247.8</v>
      </c>
      <c r="BT2485" s="493" t="n">
        <v>0</v>
      </c>
      <c r="BU2485" s="493" t="n">
        <v>0</v>
      </c>
      <c r="BV2485" s="493" t="n">
        <v>0</v>
      </c>
      <c r="BW2485" s="493" t="n">
        <v>0</v>
      </c>
    </row>
    <row r="2486">
      <c r="A2486" t="inlineStr">
        <is>
          <t>[C9D1] Angiotensin-II 길항제, 고혈압제 (C2) 혹은 이뇨제 복합제제</t>
        </is>
      </c>
      <c r="B2486" t="inlineStr">
        <is>
          <t>유니온</t>
        </is>
      </c>
      <c r="C2486" t="inlineStr">
        <is>
          <t>뉴로탄 플러스</t>
        </is>
      </c>
      <c r="D2486" t="inlineStr">
        <is>
          <t>유니온</t>
        </is>
      </c>
      <c r="E2486" t="inlineStr">
        <is>
          <t>hydrochlorothiazide,  losartan potassium</t>
        </is>
      </c>
      <c r="F2486" t="inlineStr">
        <is>
          <t>종합병원</t>
        </is>
      </c>
      <c r="G2486" t="inlineStr">
        <is>
          <t>Generic</t>
        </is>
      </c>
      <c r="H2486" s="493" t="n">
        <v>0</v>
      </c>
      <c r="I2486" s="493" t="n">
        <v>0</v>
      </c>
      <c r="J2486" s="493" t="n">
        <v>0</v>
      </c>
      <c r="K2486" s="493" t="n">
        <v>0</v>
      </c>
      <c r="L2486" s="493" t="n">
        <v>0</v>
      </c>
      <c r="M2486" s="493" t="n">
        <v>0</v>
      </c>
      <c r="N2486" s="493" t="n">
        <v>0</v>
      </c>
      <c r="O2486" s="493" t="n">
        <v>0</v>
      </c>
      <c r="P2486" s="493" t="n">
        <v>0</v>
      </c>
      <c r="Q2486" s="493" t="n">
        <v>0</v>
      </c>
      <c r="R2486" s="493" t="n">
        <v>0</v>
      </c>
      <c r="S2486" s="493" t="n">
        <v>0</v>
      </c>
      <c r="T2486" s="493" t="n">
        <v>0</v>
      </c>
      <c r="U2486" s="493" t="n">
        <v>0</v>
      </c>
      <c r="V2486" s="493" t="n">
        <v>0</v>
      </c>
      <c r="W2486" s="493" t="n">
        <v>0</v>
      </c>
      <c r="X2486" s="493" t="n">
        <v>0</v>
      </c>
      <c r="Y2486" s="493" t="n">
        <v>0</v>
      </c>
      <c r="Z2486" s="493" t="n">
        <v>0</v>
      </c>
      <c r="AA2486" s="493" t="n">
        <v>0</v>
      </c>
      <c r="AB2486" s="493" t="n">
        <v>0</v>
      </c>
      <c r="AC2486" s="493" t="n">
        <v>0</v>
      </c>
      <c r="AD2486" s="493" t="n">
        <v>0</v>
      </c>
      <c r="AE2486" s="493" t="n">
        <v>0</v>
      </c>
      <c r="AF2486" s="493" t="n">
        <v>0</v>
      </c>
      <c r="AG2486" s="493" t="n">
        <v>0</v>
      </c>
      <c r="AH2486" s="493" t="n">
        <v>0</v>
      </c>
      <c r="AI2486" s="493" t="n">
        <v>0</v>
      </c>
      <c r="AJ2486" s="493" t="n">
        <v>0</v>
      </c>
      <c r="AK2486" s="493" t="n">
        <v>0</v>
      </c>
      <c r="AL2486" s="493" t="n">
        <v>0</v>
      </c>
      <c r="AM2486" s="493" t="n">
        <v>0</v>
      </c>
      <c r="AN2486" s="493" t="n">
        <v>0</v>
      </c>
      <c r="AO2486" s="493" t="n">
        <v>0</v>
      </c>
      <c r="AP2486" s="493" t="n">
        <v>0</v>
      </c>
      <c r="AQ2486" s="493" t="n">
        <v>0</v>
      </c>
      <c r="AR2486" s="493" t="n">
        <v>0</v>
      </c>
      <c r="AS2486" s="493" t="n">
        <v>0</v>
      </c>
      <c r="AT2486" s="493" t="n">
        <v>1828.45</v>
      </c>
      <c r="AU2486" s="493" t="n">
        <v>0</v>
      </c>
      <c r="AV2486" s="493" t="n">
        <v>0</v>
      </c>
      <c r="AW2486" s="493" t="n">
        <v>0</v>
      </c>
      <c r="AX2486" s="493" t="n">
        <v>0</v>
      </c>
      <c r="AY2486" s="493" t="n">
        <v>2422.36</v>
      </c>
      <c r="AZ2486" s="493" t="n">
        <v>0</v>
      </c>
      <c r="BA2486" s="493" t="n">
        <v>2232</v>
      </c>
      <c r="BB2486" s="493" t="n">
        <v>0</v>
      </c>
      <c r="BC2486" s="493" t="n">
        <v>1220.4</v>
      </c>
      <c r="BD2486" s="493" t="n">
        <v>0</v>
      </c>
      <c r="BE2486" s="493" t="n">
        <v>976.2</v>
      </c>
      <c r="BF2486" s="493" t="n">
        <v>0</v>
      </c>
      <c r="BG2486" s="493" t="n">
        <v>978</v>
      </c>
      <c r="BH2486" s="493" t="n">
        <v>0</v>
      </c>
      <c r="BI2486" s="493" t="n">
        <v>0</v>
      </c>
      <c r="BJ2486" s="493" t="n">
        <v>0</v>
      </c>
      <c r="BK2486" s="493" t="n">
        <v>0</v>
      </c>
      <c r="BL2486" s="493" t="n">
        <v>1237.2</v>
      </c>
      <c r="BM2486" s="493" t="n">
        <v>0</v>
      </c>
      <c r="BN2486" s="493" t="n">
        <v>736.8</v>
      </c>
      <c r="BO2486" s="493" t="n">
        <v>0</v>
      </c>
      <c r="BP2486" s="493" t="n">
        <v>796.9</v>
      </c>
      <c r="BQ2486" s="493" t="n">
        <v>0</v>
      </c>
      <c r="BR2486" s="493" t="n">
        <v>2110.55</v>
      </c>
      <c r="BS2486" s="493" t="n">
        <v>0</v>
      </c>
      <c r="BT2486" s="493" t="n">
        <v>0</v>
      </c>
      <c r="BU2486" s="493" t="n">
        <v>0</v>
      </c>
      <c r="BV2486" s="493" t="n">
        <v>0</v>
      </c>
      <c r="BW2486" s="493" t="n">
        <v>0</v>
      </c>
    </row>
    <row r="2487">
      <c r="A2487" t="inlineStr">
        <is>
          <t>[C9D1] Angiotensin-II 길항제, 고혈압제 (C2) 혹은 이뇨제 복합제제</t>
        </is>
      </c>
      <c r="B2487" t="inlineStr">
        <is>
          <t>유니온</t>
        </is>
      </c>
      <c r="C2487" t="inlineStr">
        <is>
          <t>뉴로탄 플러스</t>
        </is>
      </c>
      <c r="D2487" t="inlineStr">
        <is>
          <t>유니온</t>
        </is>
      </c>
      <c r="E2487" t="inlineStr">
        <is>
          <t>hydrochlorothiazide,  losartan potassium</t>
        </is>
      </c>
      <c r="F2487" t="inlineStr">
        <is>
          <t>병원</t>
        </is>
      </c>
      <c r="G2487" t="inlineStr">
        <is>
          <t>Generic</t>
        </is>
      </c>
      <c r="H2487" s="493" t="n">
        <v>10218.26</v>
      </c>
      <c r="I2487" s="493" t="n">
        <v>7246.58</v>
      </c>
      <c r="J2487" s="493" t="n">
        <v>13614.7</v>
      </c>
      <c r="K2487" s="493" t="n">
        <v>8187.75</v>
      </c>
      <c r="L2487" s="493" t="n">
        <v>8328.799999999999</v>
      </c>
      <c r="M2487" s="493" t="n">
        <v>8579.860000000001</v>
      </c>
      <c r="N2487" s="493" t="n">
        <v>9721.1</v>
      </c>
      <c r="O2487" s="493" t="n">
        <v>7683.22</v>
      </c>
      <c r="P2487" s="493" t="n">
        <v>7992</v>
      </c>
      <c r="Q2487" s="493" t="n">
        <v>11518.92</v>
      </c>
      <c r="R2487" s="493" t="n">
        <v>9759.809999999999</v>
      </c>
      <c r="S2487" s="493" t="n">
        <v>3127.2</v>
      </c>
      <c r="T2487" s="493" t="n">
        <v>612.4</v>
      </c>
      <c r="U2487" s="493" t="n">
        <v>0</v>
      </c>
      <c r="V2487" s="493" t="n">
        <v>0</v>
      </c>
      <c r="W2487" s="493" t="n">
        <v>0</v>
      </c>
      <c r="X2487" s="493" t="n">
        <v>0</v>
      </c>
      <c r="Y2487" s="493" t="n">
        <v>716.4</v>
      </c>
      <c r="Z2487" s="493" t="n">
        <v>56</v>
      </c>
      <c r="AA2487" s="493" t="n">
        <v>1027.05</v>
      </c>
      <c r="AB2487" s="493" t="n">
        <v>3042</v>
      </c>
      <c r="AC2487" s="493" t="n">
        <v>696</v>
      </c>
      <c r="AD2487" s="493" t="n">
        <v>906.6</v>
      </c>
      <c r="AE2487" s="493" t="n">
        <v>2223.9</v>
      </c>
      <c r="AF2487" s="493" t="n">
        <v>943.78</v>
      </c>
      <c r="AG2487" s="493" t="n">
        <v>1864.1</v>
      </c>
      <c r="AH2487" s="493" t="n">
        <v>2962.5</v>
      </c>
      <c r="AI2487" s="493" t="n">
        <v>4086</v>
      </c>
      <c r="AJ2487" s="493" t="n">
        <v>2851.2</v>
      </c>
      <c r="AK2487" s="493" t="n">
        <v>4474.8</v>
      </c>
      <c r="AL2487" s="493" t="n">
        <v>2856.6</v>
      </c>
      <c r="AM2487" s="493" t="n">
        <v>4680.6</v>
      </c>
      <c r="AN2487" s="493" t="n">
        <v>4229.4</v>
      </c>
      <c r="AO2487" s="493" t="n">
        <v>885.9</v>
      </c>
      <c r="AP2487" s="493" t="n">
        <v>4465.8</v>
      </c>
      <c r="AQ2487" s="493" t="n">
        <v>2130</v>
      </c>
      <c r="AR2487" s="493" t="n">
        <v>901.5</v>
      </c>
      <c r="AS2487" s="493" t="n">
        <v>2655</v>
      </c>
      <c r="AT2487" s="493" t="n">
        <v>1057.92</v>
      </c>
      <c r="AU2487" s="493" t="n">
        <v>2181</v>
      </c>
      <c r="AV2487" s="493" t="n">
        <v>2957.52</v>
      </c>
      <c r="AW2487" s="493" t="n">
        <v>4573.75</v>
      </c>
      <c r="AX2487" s="493" t="n">
        <v>3254.5</v>
      </c>
      <c r="AY2487" s="493" t="n">
        <v>2912.3</v>
      </c>
      <c r="AZ2487" s="493" t="n">
        <v>5836.8</v>
      </c>
      <c r="BA2487" s="493" t="n">
        <v>7036.4</v>
      </c>
      <c r="BB2487" s="493" t="n">
        <v>5249.62</v>
      </c>
      <c r="BC2487" s="493" t="n">
        <v>12215.04</v>
      </c>
      <c r="BD2487" s="493" t="n">
        <v>4422.95</v>
      </c>
      <c r="BE2487" s="493" t="n">
        <v>8381.110000000001</v>
      </c>
      <c r="BF2487" s="493" t="n">
        <v>5851.48</v>
      </c>
      <c r="BG2487" s="493" t="n">
        <v>9305.299999999999</v>
      </c>
      <c r="BH2487" s="493" t="n">
        <v>5705.23</v>
      </c>
      <c r="BI2487" s="493" t="n">
        <v>9657.459999999999</v>
      </c>
      <c r="BJ2487" s="493" t="n">
        <v>3792.99</v>
      </c>
      <c r="BK2487" s="493" t="n">
        <v>6558.26</v>
      </c>
      <c r="BL2487" s="493" t="n">
        <v>5273.08</v>
      </c>
      <c r="BM2487" s="493" t="n">
        <v>7458.32</v>
      </c>
      <c r="BN2487" s="493" t="n">
        <v>3837.55</v>
      </c>
      <c r="BO2487" s="493" t="n">
        <v>3281.15</v>
      </c>
      <c r="BP2487" s="493" t="n">
        <v>3183.15</v>
      </c>
      <c r="BQ2487" s="493" t="n">
        <v>7026.73</v>
      </c>
      <c r="BR2487" s="493" t="n">
        <v>6012.93</v>
      </c>
      <c r="BS2487" s="493" t="n">
        <v>4152.29</v>
      </c>
      <c r="BT2487" s="493" t="n">
        <v>2653.68</v>
      </c>
      <c r="BU2487" s="493" t="n">
        <v>1821.28</v>
      </c>
      <c r="BV2487" s="493" t="n">
        <v>528.9</v>
      </c>
      <c r="BW2487" s="493" t="n">
        <v>1057.8</v>
      </c>
    </row>
    <row r="2488">
      <c r="A2488" t="inlineStr">
        <is>
          <t>[C9D1] Angiotensin-II 길항제, 고혈압제 (C2) 혹은 이뇨제 복합제제</t>
        </is>
      </c>
      <c r="B2488" t="inlineStr">
        <is>
          <t>유니온</t>
        </is>
      </c>
      <c r="C2488" t="inlineStr">
        <is>
          <t>뉴로탄 플러스</t>
        </is>
      </c>
      <c r="D2488" t="inlineStr">
        <is>
          <t>유니온</t>
        </is>
      </c>
      <c r="E2488" t="inlineStr">
        <is>
          <t>hydrochlorothiazide,  losartan potassium</t>
        </is>
      </c>
      <c r="F2488" t="inlineStr">
        <is>
          <t>의원</t>
        </is>
      </c>
      <c r="G2488" t="inlineStr">
        <is>
          <t>Generic</t>
        </is>
      </c>
      <c r="H2488" s="493" t="n">
        <v>158949</v>
      </c>
      <c r="I2488" s="493" t="n">
        <v>144522.88</v>
      </c>
      <c r="J2488" s="493" t="n">
        <v>168819.2</v>
      </c>
      <c r="K2488" s="493" t="n">
        <v>155943.7</v>
      </c>
      <c r="L2488" s="493" t="n">
        <v>157966.18</v>
      </c>
      <c r="M2488" s="493" t="n">
        <v>156363.86</v>
      </c>
      <c r="N2488" s="493" t="n">
        <v>150083.75</v>
      </c>
      <c r="O2488" s="493" t="n">
        <v>154201.87</v>
      </c>
      <c r="P2488" s="493" t="n">
        <v>146043.91</v>
      </c>
      <c r="Q2488" s="493" t="n">
        <v>152093.51</v>
      </c>
      <c r="R2488" s="493" t="n">
        <v>141034.14</v>
      </c>
      <c r="S2488" s="493" t="n">
        <v>41174.12</v>
      </c>
      <c r="T2488" s="493" t="n">
        <v>1133.1</v>
      </c>
      <c r="U2488" s="493" t="n">
        <v>0</v>
      </c>
      <c r="V2488" s="493" t="n">
        <v>0</v>
      </c>
      <c r="W2488" s="493" t="n">
        <v>0</v>
      </c>
      <c r="X2488" s="493" t="n">
        <v>0</v>
      </c>
      <c r="Y2488" s="493" t="n">
        <v>2387.16</v>
      </c>
      <c r="Z2488" s="493" t="n">
        <v>1761.94</v>
      </c>
      <c r="AA2488" s="493" t="n">
        <v>7106.92</v>
      </c>
      <c r="AB2488" s="493" t="n">
        <v>6018.29</v>
      </c>
      <c r="AC2488" s="493" t="n">
        <v>7339</v>
      </c>
      <c r="AD2488" s="493" t="n">
        <v>5784</v>
      </c>
      <c r="AE2488" s="493" t="n">
        <v>8167.2</v>
      </c>
      <c r="AF2488" s="493" t="n">
        <v>8414.040000000001</v>
      </c>
      <c r="AG2488" s="493" t="n">
        <v>33256.98</v>
      </c>
      <c r="AH2488" s="493" t="n">
        <v>34711.56</v>
      </c>
      <c r="AI2488" s="493" t="n">
        <v>35288.2</v>
      </c>
      <c r="AJ2488" s="493" t="n">
        <v>39538.78</v>
      </c>
      <c r="AK2488" s="493" t="n">
        <v>38698.47</v>
      </c>
      <c r="AL2488" s="493" t="n">
        <v>45009.71</v>
      </c>
      <c r="AM2488" s="493" t="n">
        <v>46746.58</v>
      </c>
      <c r="AN2488" s="493" t="n">
        <v>45023.8</v>
      </c>
      <c r="AO2488" s="493" t="n">
        <v>41976.74</v>
      </c>
      <c r="AP2488" s="493" t="n">
        <v>41722.86</v>
      </c>
      <c r="AQ2488" s="493" t="n">
        <v>23451.49</v>
      </c>
      <c r="AR2488" s="493" t="n">
        <v>42506.19</v>
      </c>
      <c r="AS2488" s="493" t="n">
        <v>50866.67</v>
      </c>
      <c r="AT2488" s="493" t="n">
        <v>48748.39</v>
      </c>
      <c r="AU2488" s="493" t="n">
        <v>54365.07</v>
      </c>
      <c r="AV2488" s="493" t="n">
        <v>58226.19</v>
      </c>
      <c r="AW2488" s="493" t="n">
        <v>67058.84</v>
      </c>
      <c r="AX2488" s="493" t="n">
        <v>66982.41</v>
      </c>
      <c r="AY2488" s="493" t="n">
        <v>84303.17999999999</v>
      </c>
      <c r="AZ2488" s="493" t="n">
        <v>67170.06</v>
      </c>
      <c r="BA2488" s="493" t="n">
        <v>78902.19</v>
      </c>
      <c r="BB2488" s="493" t="n">
        <v>65542.23</v>
      </c>
      <c r="BC2488" s="493" t="n">
        <v>75731.00999999999</v>
      </c>
      <c r="BD2488" s="493" t="n">
        <v>37605.22</v>
      </c>
      <c r="BE2488" s="493" t="n">
        <v>48361.59</v>
      </c>
      <c r="BF2488" s="493" t="n">
        <v>43813.72</v>
      </c>
      <c r="BG2488" s="493" t="n">
        <v>48740.4</v>
      </c>
      <c r="BH2488" s="493" t="n">
        <v>42918.5</v>
      </c>
      <c r="BI2488" s="493" t="n">
        <v>48115.17</v>
      </c>
      <c r="BJ2488" s="493" t="n">
        <v>15251.25</v>
      </c>
      <c r="BK2488" s="493" t="n">
        <v>7386.56</v>
      </c>
      <c r="BL2488" s="493" t="n">
        <v>6170</v>
      </c>
      <c r="BM2488" s="493" t="n">
        <v>6355.08</v>
      </c>
      <c r="BN2488" s="493" t="n">
        <v>3826.94</v>
      </c>
      <c r="BO2488" s="493" t="n">
        <v>5876.27</v>
      </c>
      <c r="BP2488" s="493" t="n">
        <v>4875.15</v>
      </c>
      <c r="BQ2488" s="493" t="n">
        <v>6034.05</v>
      </c>
      <c r="BR2488" s="493" t="n">
        <v>5714.7</v>
      </c>
      <c r="BS2488" s="493" t="n">
        <v>4516.3</v>
      </c>
      <c r="BT2488" s="493" t="n">
        <v>2590.5</v>
      </c>
      <c r="BU2488" s="493" t="n">
        <v>3523.8</v>
      </c>
      <c r="BV2488" s="493" t="n">
        <v>2655.2</v>
      </c>
      <c r="BW2488" s="493" t="n">
        <v>1023.3</v>
      </c>
    </row>
    <row r="2489">
      <c r="A2489" t="inlineStr">
        <is>
          <t>[C9D1] Angiotensin-II 길항제, 고혈압제 (C2) 혹은 이뇨제 복합제제</t>
        </is>
      </c>
      <c r="B2489" t="inlineStr">
        <is>
          <t>유니온</t>
        </is>
      </c>
      <c r="C2489" t="inlineStr">
        <is>
          <t>뉴로탄 플러스</t>
        </is>
      </c>
      <c r="D2489" t="inlineStr">
        <is>
          <t>유니온</t>
        </is>
      </c>
      <c r="E2489" t="inlineStr">
        <is>
          <t>hydrochlorothiazide,  losartan potassium</t>
        </is>
      </c>
      <c r="F2489" t="inlineStr">
        <is>
          <t>보건소</t>
        </is>
      </c>
      <c r="G2489" t="inlineStr">
        <is>
          <t>Generic</t>
        </is>
      </c>
      <c r="H2489" s="493" t="n">
        <v>6585</v>
      </c>
      <c r="I2489" s="493" t="n">
        <v>5771.1</v>
      </c>
      <c r="J2489" s="493" t="n">
        <v>14064.75</v>
      </c>
      <c r="K2489" s="493" t="n">
        <v>13919.1</v>
      </c>
      <c r="L2489" s="493" t="n">
        <v>8759.1</v>
      </c>
      <c r="M2489" s="493" t="n">
        <v>17467.8</v>
      </c>
      <c r="N2489" s="493" t="n">
        <v>7327.8</v>
      </c>
      <c r="O2489" s="493" t="n">
        <v>2908.5</v>
      </c>
      <c r="P2489" s="493" t="n">
        <v>17939.4</v>
      </c>
      <c r="Q2489" s="493" t="n">
        <v>6520.05</v>
      </c>
      <c r="R2489" s="493" t="n">
        <v>2541</v>
      </c>
      <c r="S2489" s="493" t="n">
        <v>3724.8</v>
      </c>
      <c r="T2489" s="493" t="n">
        <v>0</v>
      </c>
      <c r="U2489" s="493" t="n">
        <v>0</v>
      </c>
      <c r="V2489" s="493" t="n">
        <v>0</v>
      </c>
      <c r="W2489" s="493" t="n">
        <v>0</v>
      </c>
      <c r="X2489" s="493" t="n">
        <v>0</v>
      </c>
      <c r="Y2489" s="493" t="n">
        <v>0</v>
      </c>
      <c r="Z2489" s="493" t="n">
        <v>0</v>
      </c>
      <c r="AA2489" s="493" t="n">
        <v>24.6</v>
      </c>
      <c r="AB2489" s="493" t="n">
        <v>28.2</v>
      </c>
      <c r="AC2489" s="493" t="n">
        <v>0</v>
      </c>
      <c r="AD2489" s="493" t="n">
        <v>27.6</v>
      </c>
      <c r="AE2489" s="493" t="n">
        <v>0</v>
      </c>
      <c r="AF2489" s="493" t="n">
        <v>27</v>
      </c>
      <c r="AG2489" s="493" t="n">
        <v>0</v>
      </c>
      <c r="AH2489" s="493" t="n">
        <v>26.4</v>
      </c>
      <c r="AI2489" s="493" t="n">
        <v>0</v>
      </c>
      <c r="AJ2489" s="493" t="n">
        <v>40.5</v>
      </c>
      <c r="AK2489" s="493" t="n">
        <v>0</v>
      </c>
      <c r="AL2489" s="493" t="n">
        <v>27.6</v>
      </c>
      <c r="AM2489" s="493" t="n">
        <v>0</v>
      </c>
      <c r="AN2489" s="493" t="n">
        <v>78</v>
      </c>
      <c r="AO2489" s="493" t="n">
        <v>84.15000000000001</v>
      </c>
      <c r="AP2489" s="493" t="n">
        <v>95.40000000000001</v>
      </c>
      <c r="AQ2489" s="493" t="n">
        <v>72.90000000000001</v>
      </c>
      <c r="AR2489" s="493" t="n">
        <v>35.4</v>
      </c>
      <c r="AS2489" s="493" t="n">
        <v>72</v>
      </c>
      <c r="AT2489" s="493" t="n">
        <v>18.3</v>
      </c>
      <c r="AU2489" s="493" t="n">
        <v>63.6</v>
      </c>
      <c r="AV2489" s="493" t="n">
        <v>0</v>
      </c>
      <c r="AW2489" s="493" t="n">
        <v>17.4</v>
      </c>
      <c r="AX2489" s="493" t="n">
        <v>755.4</v>
      </c>
      <c r="AY2489" s="493" t="n">
        <v>187.5</v>
      </c>
      <c r="AZ2489" s="493" t="n">
        <v>0</v>
      </c>
      <c r="BA2489" s="493" t="n">
        <v>686.4</v>
      </c>
      <c r="BB2489" s="493" t="n">
        <v>337.5</v>
      </c>
      <c r="BC2489" s="493" t="n">
        <v>0</v>
      </c>
      <c r="BD2489" s="493" t="n">
        <v>674.1</v>
      </c>
      <c r="BE2489" s="493" t="n">
        <v>0</v>
      </c>
      <c r="BF2489" s="493" t="n">
        <v>0</v>
      </c>
      <c r="BG2489" s="493" t="n">
        <v>768.6</v>
      </c>
      <c r="BH2489" s="493" t="n">
        <v>0</v>
      </c>
      <c r="BI2489" s="493" t="n">
        <v>0</v>
      </c>
      <c r="BJ2489" s="493" t="n">
        <v>697.5</v>
      </c>
      <c r="BK2489" s="493" t="n">
        <v>0</v>
      </c>
      <c r="BL2489" s="493" t="n">
        <v>0</v>
      </c>
      <c r="BM2489" s="493" t="n">
        <v>810.9</v>
      </c>
      <c r="BN2489" s="493" t="n">
        <v>0</v>
      </c>
      <c r="BO2489" s="493" t="n">
        <v>0</v>
      </c>
      <c r="BP2489" s="493" t="n">
        <v>0</v>
      </c>
      <c r="BQ2489" s="493" t="n">
        <v>495.9</v>
      </c>
      <c r="BR2489" s="493" t="n">
        <v>0</v>
      </c>
      <c r="BS2489" s="493" t="n">
        <v>0</v>
      </c>
      <c r="BT2489" s="493" t="n">
        <v>0</v>
      </c>
      <c r="BU2489" s="493" t="n">
        <v>0</v>
      </c>
      <c r="BV2489" s="493" t="n">
        <v>611.1</v>
      </c>
      <c r="BW2489" s="493" t="n">
        <v>0</v>
      </c>
    </row>
    <row r="2490">
      <c r="A2490" t="inlineStr">
        <is>
          <t>[C9D1] Angiotensin-II 길항제, 고혈압제 (C2) 혹은 이뇨제 복합제제</t>
        </is>
      </c>
      <c r="B2490" t="inlineStr">
        <is>
          <t>유영제약</t>
        </is>
      </c>
      <c r="C2490" t="inlineStr">
        <is>
          <t>듀오탄</t>
        </is>
      </c>
      <c r="D2490" t="inlineStr">
        <is>
          <t>유영제약</t>
        </is>
      </c>
      <c r="E2490" t="inlineStr">
        <is>
          <t>hydrochlorothiazide,  valsartan</t>
        </is>
      </c>
      <c r="F2490" t="inlineStr">
        <is>
          <t>종합병원</t>
        </is>
      </c>
      <c r="G2490" t="inlineStr">
        <is>
          <t>Generic</t>
        </is>
      </c>
      <c r="H2490" s="493" t="n">
        <v>0</v>
      </c>
      <c r="I2490" s="493" t="n">
        <v>0</v>
      </c>
      <c r="J2490" s="493" t="n">
        <v>0</v>
      </c>
      <c r="K2490" s="493" t="n">
        <v>0</v>
      </c>
      <c r="L2490" s="493" t="n">
        <v>0</v>
      </c>
      <c r="M2490" s="493" t="n">
        <v>0</v>
      </c>
      <c r="N2490" s="493" t="n">
        <v>0</v>
      </c>
      <c r="O2490" s="493" t="n">
        <v>0</v>
      </c>
      <c r="P2490" s="493" t="n">
        <v>0</v>
      </c>
      <c r="Q2490" s="493" t="n">
        <v>1592.7</v>
      </c>
      <c r="R2490" s="493" t="n">
        <v>165.9</v>
      </c>
      <c r="S2490" s="493" t="n">
        <v>0</v>
      </c>
      <c r="T2490" s="493" t="n">
        <v>0</v>
      </c>
      <c r="U2490" s="493" t="n">
        <v>0</v>
      </c>
      <c r="V2490" s="493" t="n">
        <v>0</v>
      </c>
      <c r="W2490" s="493" t="n">
        <v>0</v>
      </c>
      <c r="X2490" s="493" t="n">
        <v>0</v>
      </c>
      <c r="Y2490" s="493" t="n">
        <v>0</v>
      </c>
      <c r="Z2490" s="493" t="n">
        <v>0</v>
      </c>
      <c r="AA2490" s="493" t="n">
        <v>0</v>
      </c>
      <c r="AB2490" s="493" t="n">
        <v>0</v>
      </c>
      <c r="AC2490" s="493" t="n">
        <v>0</v>
      </c>
      <c r="AD2490" s="493" t="n">
        <v>0</v>
      </c>
      <c r="AE2490" s="493" t="n">
        <v>147</v>
      </c>
      <c r="AF2490" s="493" t="n">
        <v>0</v>
      </c>
      <c r="AG2490" s="493" t="n">
        <v>0</v>
      </c>
      <c r="AH2490" s="493" t="n">
        <v>0</v>
      </c>
      <c r="AI2490" s="493" t="n">
        <v>0</v>
      </c>
      <c r="AJ2490" s="493" t="n">
        <v>0</v>
      </c>
      <c r="AK2490" s="493" t="n">
        <v>0</v>
      </c>
      <c r="AL2490" s="493" t="n">
        <v>0</v>
      </c>
      <c r="AM2490" s="493" t="n">
        <v>0</v>
      </c>
      <c r="AN2490" s="493" t="n">
        <v>336.6</v>
      </c>
      <c r="AO2490" s="493" t="n">
        <v>526.5</v>
      </c>
      <c r="AP2490" s="493" t="n">
        <v>175.5</v>
      </c>
      <c r="AQ2490" s="493" t="n">
        <v>709.2</v>
      </c>
      <c r="AR2490" s="493" t="n">
        <v>183.6</v>
      </c>
      <c r="AS2490" s="493" t="n">
        <v>597</v>
      </c>
      <c r="AT2490" s="493" t="n">
        <v>438.9</v>
      </c>
      <c r="AU2490" s="493" t="n">
        <v>408</v>
      </c>
      <c r="AV2490" s="493" t="n">
        <v>361.8</v>
      </c>
      <c r="AW2490" s="493" t="n">
        <v>855</v>
      </c>
      <c r="AX2490" s="493" t="n">
        <v>274.5</v>
      </c>
      <c r="AY2490" s="493" t="n">
        <v>279</v>
      </c>
      <c r="AZ2490" s="493" t="n">
        <v>399</v>
      </c>
      <c r="BA2490" s="493" t="n">
        <v>183.6</v>
      </c>
      <c r="BB2490" s="493" t="n">
        <v>223.2</v>
      </c>
      <c r="BC2490" s="493" t="n">
        <v>227.74</v>
      </c>
      <c r="BD2490" s="493" t="n">
        <v>102.48</v>
      </c>
      <c r="BE2490" s="493" t="n">
        <v>756.4</v>
      </c>
      <c r="BF2490" s="493" t="n">
        <v>0</v>
      </c>
      <c r="BG2490" s="493" t="n">
        <v>267.18</v>
      </c>
      <c r="BH2490" s="493" t="n">
        <v>313.2</v>
      </c>
      <c r="BI2490" s="493" t="n">
        <v>159.3</v>
      </c>
      <c r="BJ2490" s="493" t="n">
        <v>165.6</v>
      </c>
      <c r="BK2490" s="493" t="n">
        <v>324</v>
      </c>
      <c r="BL2490" s="493" t="n">
        <v>174.8</v>
      </c>
      <c r="BM2490" s="493" t="n">
        <v>0</v>
      </c>
      <c r="BN2490" s="493" t="n">
        <v>454.58</v>
      </c>
      <c r="BO2490" s="493" t="n">
        <v>108.6</v>
      </c>
      <c r="BP2490" s="493" t="n">
        <v>162</v>
      </c>
      <c r="BQ2490" s="493" t="n">
        <v>316.8</v>
      </c>
      <c r="BR2490" s="493" t="n">
        <v>0</v>
      </c>
      <c r="BS2490" s="493" t="n">
        <v>164.7</v>
      </c>
      <c r="BT2490" s="493" t="n">
        <v>298.8</v>
      </c>
      <c r="BU2490" s="493" t="n">
        <v>0</v>
      </c>
      <c r="BV2490" s="493" t="n">
        <v>165.6</v>
      </c>
      <c r="BW2490" s="493" t="n">
        <v>277.5</v>
      </c>
    </row>
    <row r="2491">
      <c r="A2491" t="inlineStr">
        <is>
          <t>[C9D1] Angiotensin-II 길항제, 고혈압제 (C2) 혹은 이뇨제 복합제제</t>
        </is>
      </c>
      <c r="B2491" t="inlineStr">
        <is>
          <t>유영제약</t>
        </is>
      </c>
      <c r="C2491" t="inlineStr">
        <is>
          <t>듀오탄</t>
        </is>
      </c>
      <c r="D2491" t="inlineStr">
        <is>
          <t>유영제약</t>
        </is>
      </c>
      <c r="E2491" t="inlineStr">
        <is>
          <t>hydrochlorothiazide,  valsartan</t>
        </is>
      </c>
      <c r="F2491" t="inlineStr">
        <is>
          <t>병원</t>
        </is>
      </c>
      <c r="G2491" t="inlineStr">
        <is>
          <t>Generic</t>
        </is>
      </c>
      <c r="H2491" s="493" t="n">
        <v>3705.5</v>
      </c>
      <c r="I2491" s="493" t="n">
        <v>1116.3</v>
      </c>
      <c r="J2491" s="493" t="n">
        <v>2832.1</v>
      </c>
      <c r="K2491" s="493" t="n">
        <v>2644</v>
      </c>
      <c r="L2491" s="493" t="n">
        <v>1192.3</v>
      </c>
      <c r="M2491" s="493" t="n">
        <v>2497.2</v>
      </c>
      <c r="N2491" s="493" t="n">
        <v>3638.7</v>
      </c>
      <c r="O2491" s="493" t="n">
        <v>17039.35</v>
      </c>
      <c r="P2491" s="493" t="n">
        <v>17202.3</v>
      </c>
      <c r="Q2491" s="493" t="n">
        <v>13749.18</v>
      </c>
      <c r="R2491" s="493" t="n">
        <v>22071.04</v>
      </c>
      <c r="S2491" s="493" t="n">
        <v>16553.27</v>
      </c>
      <c r="T2491" s="493" t="n">
        <v>4293.49</v>
      </c>
      <c r="U2491" s="493" t="n">
        <v>4412.71</v>
      </c>
      <c r="V2491" s="493" t="n">
        <v>8612.379999999999</v>
      </c>
      <c r="W2491" s="493" t="n">
        <v>4369.26</v>
      </c>
      <c r="X2491" s="493" t="n">
        <v>4804.71</v>
      </c>
      <c r="Y2491" s="493" t="n">
        <v>4239.2</v>
      </c>
      <c r="Z2491" s="493" t="n">
        <v>3104.61</v>
      </c>
      <c r="AA2491" s="493" t="n">
        <v>4815.39</v>
      </c>
      <c r="AB2491" s="493" t="n">
        <v>5516.12</v>
      </c>
      <c r="AC2491" s="493" t="n">
        <v>3961.24</v>
      </c>
      <c r="AD2491" s="493" t="n">
        <v>4940.74</v>
      </c>
      <c r="AE2491" s="493" t="n">
        <v>6780.31</v>
      </c>
      <c r="AF2491" s="493" t="n">
        <v>2949.8</v>
      </c>
      <c r="AG2491" s="493" t="n">
        <v>4984.08</v>
      </c>
      <c r="AH2491" s="493" t="n">
        <v>4337.38</v>
      </c>
      <c r="AI2491" s="493" t="n">
        <v>2146.1</v>
      </c>
      <c r="AJ2491" s="493" t="n">
        <v>1482.62</v>
      </c>
      <c r="AK2491" s="493" t="n">
        <v>5011.6</v>
      </c>
      <c r="AL2491" s="493" t="n">
        <v>919.78</v>
      </c>
      <c r="AM2491" s="493" t="n">
        <v>2352</v>
      </c>
      <c r="AN2491" s="493" t="n">
        <v>2379.24</v>
      </c>
      <c r="AO2491" s="493" t="n">
        <v>1773.6</v>
      </c>
      <c r="AP2491" s="493" t="n">
        <v>720</v>
      </c>
      <c r="AQ2491" s="493" t="n">
        <v>1120.88</v>
      </c>
      <c r="AR2491" s="493" t="n">
        <v>2407.4</v>
      </c>
      <c r="AS2491" s="493" t="n">
        <v>2516</v>
      </c>
      <c r="AT2491" s="493" t="n">
        <v>600</v>
      </c>
      <c r="AU2491" s="493" t="n">
        <v>840</v>
      </c>
      <c r="AV2491" s="493" t="n">
        <v>1080</v>
      </c>
      <c r="AW2491" s="493" t="n">
        <v>3002.1</v>
      </c>
      <c r="AX2491" s="493" t="n">
        <v>580.2</v>
      </c>
      <c r="AY2491" s="493" t="n">
        <v>2165.7</v>
      </c>
      <c r="AZ2491" s="493" t="n">
        <v>840</v>
      </c>
      <c r="BA2491" s="493" t="n">
        <v>1656.9</v>
      </c>
      <c r="BB2491" s="493" t="n">
        <v>551.25</v>
      </c>
      <c r="BC2491" s="493" t="n">
        <v>2690.7</v>
      </c>
      <c r="BD2491" s="493" t="n">
        <v>1350</v>
      </c>
      <c r="BE2491" s="493" t="n">
        <v>1465.2</v>
      </c>
      <c r="BF2491" s="493" t="n">
        <v>1098.9</v>
      </c>
      <c r="BG2491" s="493" t="n">
        <v>1217.4</v>
      </c>
      <c r="BH2491" s="493" t="n">
        <v>984.3</v>
      </c>
      <c r="BI2491" s="493" t="n">
        <v>246.6</v>
      </c>
      <c r="BJ2491" s="493" t="n">
        <v>1101.6</v>
      </c>
      <c r="BK2491" s="493" t="n">
        <v>1114.8</v>
      </c>
      <c r="BL2491" s="493" t="n">
        <v>1745.1</v>
      </c>
      <c r="BM2491" s="493" t="n">
        <v>1376.1</v>
      </c>
      <c r="BN2491" s="493" t="n">
        <v>1569.6</v>
      </c>
      <c r="BO2491" s="493" t="n">
        <v>19583.07</v>
      </c>
      <c r="BP2491" s="493" t="n">
        <v>16886.38</v>
      </c>
      <c r="BQ2491" s="493" t="n">
        <v>18225</v>
      </c>
      <c r="BR2491" s="493" t="n">
        <v>16397.63</v>
      </c>
      <c r="BS2491" s="493" t="n">
        <v>16074.49</v>
      </c>
      <c r="BT2491" s="493" t="n">
        <v>13093.5</v>
      </c>
      <c r="BU2491" s="493" t="n">
        <v>14020.41</v>
      </c>
      <c r="BV2491" s="493" t="n">
        <v>19929.47</v>
      </c>
      <c r="BW2491" s="493" t="n">
        <v>18686.61</v>
      </c>
    </row>
    <row r="2492">
      <c r="A2492" t="inlineStr">
        <is>
          <t>[C9D1] Angiotensin-II 길항제, 고혈압제 (C2) 혹은 이뇨제 복합제제</t>
        </is>
      </c>
      <c r="B2492" t="inlineStr">
        <is>
          <t>유영제약</t>
        </is>
      </c>
      <c r="C2492" t="inlineStr">
        <is>
          <t>듀오탄</t>
        </is>
      </c>
      <c r="D2492" t="inlineStr">
        <is>
          <t>유영제약</t>
        </is>
      </c>
      <c r="E2492" t="inlineStr">
        <is>
          <t>hydrochlorothiazide,  valsartan</t>
        </is>
      </c>
      <c r="F2492" t="inlineStr">
        <is>
          <t>의원</t>
        </is>
      </c>
      <c r="G2492" t="inlineStr">
        <is>
          <t>Generic</t>
        </is>
      </c>
      <c r="H2492" s="493" t="n">
        <v>71223.48</v>
      </c>
      <c r="I2492" s="493" t="n">
        <v>61056.36</v>
      </c>
      <c r="J2492" s="493" t="n">
        <v>74635.12</v>
      </c>
      <c r="K2492" s="493" t="n">
        <v>66838.11</v>
      </c>
      <c r="L2492" s="493" t="n">
        <v>71508.58</v>
      </c>
      <c r="M2492" s="493" t="n">
        <v>67337.06</v>
      </c>
      <c r="N2492" s="493" t="n">
        <v>71400.84</v>
      </c>
      <c r="O2492" s="493" t="n">
        <v>77122</v>
      </c>
      <c r="P2492" s="493" t="n">
        <v>76111.14</v>
      </c>
      <c r="Q2492" s="493" t="n">
        <v>69228.25999999999</v>
      </c>
      <c r="R2492" s="493" t="n">
        <v>75813.57000000001</v>
      </c>
      <c r="S2492" s="493" t="n">
        <v>92322.21000000001</v>
      </c>
      <c r="T2492" s="493" t="n">
        <v>83080.31</v>
      </c>
      <c r="U2492" s="493" t="n">
        <v>80109.3</v>
      </c>
      <c r="V2492" s="493" t="n">
        <v>84809.64999999999</v>
      </c>
      <c r="W2492" s="493" t="n">
        <v>78075.94</v>
      </c>
      <c r="X2492" s="493" t="n">
        <v>90604.67</v>
      </c>
      <c r="Y2492" s="493" t="n">
        <v>77248.74000000001</v>
      </c>
      <c r="Z2492" s="493" t="n">
        <v>81223.25999999999</v>
      </c>
      <c r="AA2492" s="493" t="n">
        <v>73606.03</v>
      </c>
      <c r="AB2492" s="493" t="n">
        <v>79937.86</v>
      </c>
      <c r="AC2492" s="493" t="n">
        <v>80979.03999999999</v>
      </c>
      <c r="AD2492" s="493" t="n">
        <v>76479.64</v>
      </c>
      <c r="AE2492" s="493" t="n">
        <v>77684.97</v>
      </c>
      <c r="AF2492" s="493" t="n">
        <v>75305.37</v>
      </c>
      <c r="AG2492" s="493" t="n">
        <v>71008.67999999999</v>
      </c>
      <c r="AH2492" s="493" t="n">
        <v>76612.17999999999</v>
      </c>
      <c r="AI2492" s="493" t="n">
        <v>73125.21000000001</v>
      </c>
      <c r="AJ2492" s="493" t="n">
        <v>77286.95</v>
      </c>
      <c r="AK2492" s="493" t="n">
        <v>71329.89</v>
      </c>
      <c r="AL2492" s="493" t="n">
        <v>67910.59</v>
      </c>
      <c r="AM2492" s="493" t="n">
        <v>63519.9</v>
      </c>
      <c r="AN2492" s="493" t="n">
        <v>61947.41</v>
      </c>
      <c r="AO2492" s="493" t="n">
        <v>61790.93</v>
      </c>
      <c r="AP2492" s="493" t="n">
        <v>62020.85</v>
      </c>
      <c r="AQ2492" s="493" t="n">
        <v>61531.68</v>
      </c>
      <c r="AR2492" s="493" t="n">
        <v>63328.05</v>
      </c>
      <c r="AS2492" s="493" t="n">
        <v>59830.72</v>
      </c>
      <c r="AT2492" s="493" t="n">
        <v>56538.18</v>
      </c>
      <c r="AU2492" s="493" t="n">
        <v>57642.78</v>
      </c>
      <c r="AV2492" s="493" t="n">
        <v>59705.06</v>
      </c>
      <c r="AW2492" s="493" t="n">
        <v>53617.09</v>
      </c>
      <c r="AX2492" s="493" t="n">
        <v>58870.83</v>
      </c>
      <c r="AY2492" s="493" t="n">
        <v>62520.76</v>
      </c>
      <c r="AZ2492" s="493" t="n">
        <v>59778.26</v>
      </c>
      <c r="BA2492" s="493" t="n">
        <v>58970.01</v>
      </c>
      <c r="BB2492" s="493" t="n">
        <v>58293.47</v>
      </c>
      <c r="BC2492" s="493" t="n">
        <v>61868.91</v>
      </c>
      <c r="BD2492" s="493" t="n">
        <v>56753.66</v>
      </c>
      <c r="BE2492" s="493" t="n">
        <v>55095.05</v>
      </c>
      <c r="BF2492" s="493" t="n">
        <v>56689.42</v>
      </c>
      <c r="BG2492" s="493" t="n">
        <v>62475.43</v>
      </c>
      <c r="BH2492" s="493" t="n">
        <v>53880.49</v>
      </c>
      <c r="BI2492" s="493" t="n">
        <v>54359.06</v>
      </c>
      <c r="BJ2492" s="493" t="n">
        <v>59322.2</v>
      </c>
      <c r="BK2492" s="493" t="n">
        <v>51500.82</v>
      </c>
      <c r="BL2492" s="493" t="n">
        <v>59790.24</v>
      </c>
      <c r="BM2492" s="493" t="n">
        <v>54972.18</v>
      </c>
      <c r="BN2492" s="493" t="n">
        <v>52368.56</v>
      </c>
      <c r="BO2492" s="493" t="n">
        <v>40388.32</v>
      </c>
      <c r="BP2492" s="493" t="n">
        <v>51747.62</v>
      </c>
      <c r="BQ2492" s="493" t="n">
        <v>43701.84</v>
      </c>
      <c r="BR2492" s="493" t="n">
        <v>44221.54</v>
      </c>
      <c r="BS2492" s="493" t="n">
        <v>51213.09</v>
      </c>
      <c r="BT2492" s="493" t="n">
        <v>45028.99</v>
      </c>
      <c r="BU2492" s="493" t="n">
        <v>51108.56</v>
      </c>
      <c r="BV2492" s="493" t="n">
        <v>49865.03</v>
      </c>
      <c r="BW2492" s="493" t="n">
        <v>50261.7</v>
      </c>
    </row>
    <row r="2493">
      <c r="A2493" t="inlineStr">
        <is>
          <t>[C9D1] Angiotensin-II 길항제, 고혈압제 (C2) 혹은 이뇨제 복합제제</t>
        </is>
      </c>
      <c r="B2493" t="inlineStr">
        <is>
          <t>유영제약</t>
        </is>
      </c>
      <c r="C2493" t="inlineStr">
        <is>
          <t>듀오탄</t>
        </is>
      </c>
      <c r="D2493" t="inlineStr">
        <is>
          <t>유영제약</t>
        </is>
      </c>
      <c r="E2493" t="inlineStr">
        <is>
          <t>hydrochlorothiazide,  valsartan</t>
        </is>
      </c>
      <c r="F2493" t="inlineStr">
        <is>
          <t>보건소</t>
        </is>
      </c>
      <c r="G2493" t="inlineStr">
        <is>
          <t>Generic</t>
        </is>
      </c>
      <c r="H2493" s="493" t="n">
        <v>653.7</v>
      </c>
      <c r="I2493" s="493" t="n">
        <v>0</v>
      </c>
      <c r="J2493" s="493" t="n">
        <v>222.6</v>
      </c>
      <c r="K2493" s="493" t="n">
        <v>419.4</v>
      </c>
      <c r="L2493" s="493" t="n">
        <v>193.2</v>
      </c>
      <c r="M2493" s="493" t="n">
        <v>0</v>
      </c>
      <c r="N2493" s="493" t="n">
        <v>566.21</v>
      </c>
      <c r="O2493" s="493" t="n">
        <v>204.9</v>
      </c>
      <c r="P2493" s="493" t="n">
        <v>180</v>
      </c>
      <c r="Q2493" s="493" t="n">
        <v>525.6</v>
      </c>
      <c r="R2493" s="493" t="n">
        <v>153.6</v>
      </c>
      <c r="S2493" s="493" t="n">
        <v>88.2</v>
      </c>
      <c r="T2493" s="493" t="n">
        <v>141.6</v>
      </c>
      <c r="U2493" s="493" t="n">
        <v>194.4</v>
      </c>
      <c r="V2493" s="493" t="n">
        <v>0</v>
      </c>
      <c r="W2493" s="493" t="n">
        <v>221.1</v>
      </c>
      <c r="X2493" s="493" t="n">
        <v>213.3</v>
      </c>
      <c r="Y2493" s="493" t="n">
        <v>170.4</v>
      </c>
      <c r="Z2493" s="493" t="n">
        <v>71.09999999999999</v>
      </c>
      <c r="AA2493" s="493" t="n">
        <v>505.8</v>
      </c>
      <c r="AB2493" s="493" t="n">
        <v>0</v>
      </c>
      <c r="AC2493" s="493" t="n">
        <v>183.6</v>
      </c>
      <c r="AD2493" s="493" t="n">
        <v>74.84999999999999</v>
      </c>
      <c r="AE2493" s="493" t="n">
        <v>531</v>
      </c>
      <c r="AF2493" s="493" t="n">
        <v>78.3</v>
      </c>
      <c r="AG2493" s="493" t="n">
        <v>0</v>
      </c>
      <c r="AH2493" s="493" t="n">
        <v>603</v>
      </c>
      <c r="AI2493" s="493" t="n">
        <v>187.8</v>
      </c>
      <c r="AJ2493" s="493" t="n">
        <v>118.8</v>
      </c>
      <c r="AK2493" s="493" t="n">
        <v>556.5</v>
      </c>
      <c r="AL2493" s="493" t="n">
        <v>72.90000000000001</v>
      </c>
      <c r="AM2493" s="493" t="n">
        <v>388.2</v>
      </c>
      <c r="AN2493" s="493" t="n">
        <v>668.7</v>
      </c>
      <c r="AO2493" s="493" t="n">
        <v>200.4</v>
      </c>
      <c r="AP2493" s="493" t="n">
        <v>375.3</v>
      </c>
      <c r="AQ2493" s="493" t="n">
        <v>480</v>
      </c>
      <c r="AR2493" s="493" t="n">
        <v>0</v>
      </c>
      <c r="AS2493" s="493" t="n">
        <v>969.6</v>
      </c>
      <c r="AT2493" s="493" t="n">
        <v>386.1</v>
      </c>
      <c r="AU2493" s="493" t="n">
        <v>445.5</v>
      </c>
      <c r="AV2493" s="493" t="n">
        <v>1149.3</v>
      </c>
      <c r="AW2493" s="493" t="n">
        <v>323.1</v>
      </c>
      <c r="AX2493" s="493" t="n">
        <v>660.3</v>
      </c>
      <c r="AY2493" s="493" t="n">
        <v>1012.5</v>
      </c>
      <c r="AZ2493" s="493" t="n">
        <v>190.8</v>
      </c>
      <c r="BA2493" s="493" t="n">
        <v>0</v>
      </c>
      <c r="BB2493" s="493" t="n">
        <v>347.4</v>
      </c>
      <c r="BC2493" s="493" t="n">
        <v>999.9</v>
      </c>
      <c r="BD2493" s="493" t="n">
        <v>345.6</v>
      </c>
      <c r="BE2493" s="493" t="n">
        <v>650.1</v>
      </c>
      <c r="BF2493" s="493" t="n">
        <v>2694.84</v>
      </c>
      <c r="BG2493" s="493" t="n">
        <v>379.8</v>
      </c>
      <c r="BH2493" s="493" t="n">
        <v>1640.4</v>
      </c>
      <c r="BI2493" s="493" t="n">
        <v>1782.6</v>
      </c>
      <c r="BJ2493" s="493" t="n">
        <v>461.1</v>
      </c>
      <c r="BK2493" s="493" t="n">
        <v>39.6</v>
      </c>
      <c r="BL2493" s="493" t="n">
        <v>1232.09</v>
      </c>
      <c r="BM2493" s="493" t="n">
        <v>0</v>
      </c>
      <c r="BN2493" s="493" t="n">
        <v>0</v>
      </c>
      <c r="BO2493" s="493" t="n">
        <v>717.3</v>
      </c>
      <c r="BP2493" s="493" t="n">
        <v>0</v>
      </c>
      <c r="BQ2493" s="493" t="n">
        <v>0</v>
      </c>
      <c r="BR2493" s="493" t="n">
        <v>0</v>
      </c>
      <c r="BS2493" s="493" t="n">
        <v>925.2</v>
      </c>
      <c r="BT2493" s="493" t="n">
        <v>0</v>
      </c>
      <c r="BU2493" s="493" t="n">
        <v>0</v>
      </c>
      <c r="BV2493" s="493" t="n">
        <v>1008</v>
      </c>
      <c r="BW2493" s="493" t="n">
        <v>0</v>
      </c>
    </row>
    <row r="2494">
      <c r="A2494" t="inlineStr">
        <is>
          <t>[C9D1] Angiotensin-II 길항제, 고혈압제 (C2) 혹은 이뇨제 복합제제</t>
        </is>
      </c>
      <c r="B2494" t="inlineStr">
        <is>
          <t>유영제약</t>
        </is>
      </c>
      <c r="C2494" t="inlineStr">
        <is>
          <t>코사틴</t>
        </is>
      </c>
      <c r="D2494" t="inlineStr">
        <is>
          <t>유영제약</t>
        </is>
      </c>
      <c r="E2494" t="inlineStr">
        <is>
          <t>hydrochlorothiazide,  losartan potassium</t>
        </is>
      </c>
      <c r="F2494" t="inlineStr">
        <is>
          <t>종합병원</t>
        </is>
      </c>
      <c r="G2494" t="inlineStr">
        <is>
          <t>Generic</t>
        </is>
      </c>
      <c r="H2494" s="493" t="n">
        <v>554.8200000000001</v>
      </c>
      <c r="I2494" s="493" t="n">
        <v>468</v>
      </c>
      <c r="J2494" s="493" t="n">
        <v>430.2</v>
      </c>
      <c r="K2494" s="493" t="n">
        <v>383.1</v>
      </c>
      <c r="L2494" s="493" t="n">
        <v>536.4</v>
      </c>
      <c r="M2494" s="493" t="n">
        <v>146.7</v>
      </c>
      <c r="N2494" s="493" t="n">
        <v>89.40000000000001</v>
      </c>
      <c r="O2494" s="493" t="n">
        <v>423.6</v>
      </c>
      <c r="P2494" s="493" t="n">
        <v>46.5</v>
      </c>
      <c r="Q2494" s="493" t="n">
        <v>300</v>
      </c>
      <c r="R2494" s="493" t="n">
        <v>256.8</v>
      </c>
      <c r="S2494" s="493" t="n">
        <v>576</v>
      </c>
      <c r="T2494" s="493" t="n">
        <v>0</v>
      </c>
      <c r="U2494" s="493" t="n">
        <v>0</v>
      </c>
      <c r="V2494" s="493" t="n">
        <v>0</v>
      </c>
      <c r="W2494" s="493" t="n">
        <v>0</v>
      </c>
      <c r="X2494" s="493" t="n">
        <v>0</v>
      </c>
      <c r="Y2494" s="493" t="n">
        <v>0</v>
      </c>
      <c r="Z2494" s="493" t="n">
        <v>0</v>
      </c>
      <c r="AA2494" s="493" t="n">
        <v>0</v>
      </c>
      <c r="AB2494" s="493" t="n">
        <v>0</v>
      </c>
      <c r="AC2494" s="493" t="n">
        <v>0</v>
      </c>
      <c r="AD2494" s="493" t="n">
        <v>0</v>
      </c>
      <c r="AE2494" s="493" t="n">
        <v>0</v>
      </c>
      <c r="AF2494" s="493" t="n">
        <v>0</v>
      </c>
      <c r="AG2494" s="493" t="n">
        <v>0</v>
      </c>
      <c r="AH2494" s="493" t="n">
        <v>0</v>
      </c>
      <c r="AI2494" s="493" t="n">
        <v>0</v>
      </c>
      <c r="AJ2494" s="493" t="n">
        <v>0</v>
      </c>
      <c r="AK2494" s="493" t="n">
        <v>0</v>
      </c>
      <c r="AL2494" s="493" t="n">
        <v>0</v>
      </c>
      <c r="AM2494" s="493" t="n">
        <v>0</v>
      </c>
      <c r="AN2494" s="493" t="n">
        <v>0</v>
      </c>
      <c r="AO2494" s="493" t="n">
        <v>0</v>
      </c>
      <c r="AP2494" s="493" t="n">
        <v>0</v>
      </c>
      <c r="AQ2494" s="493" t="n">
        <v>0</v>
      </c>
      <c r="AR2494" s="493" t="n">
        <v>0</v>
      </c>
      <c r="AS2494" s="493" t="n">
        <v>0</v>
      </c>
      <c r="AT2494" s="493" t="n">
        <v>0</v>
      </c>
      <c r="AU2494" s="493" t="n">
        <v>0</v>
      </c>
      <c r="AV2494" s="493" t="n">
        <v>0</v>
      </c>
      <c r="AW2494" s="493" t="n">
        <v>0</v>
      </c>
      <c r="AX2494" s="493" t="n">
        <v>0</v>
      </c>
      <c r="AY2494" s="493" t="n">
        <v>0</v>
      </c>
      <c r="AZ2494" s="493" t="n">
        <v>0</v>
      </c>
      <c r="BA2494" s="493" t="n">
        <v>0</v>
      </c>
      <c r="BB2494" s="493" t="n">
        <v>0</v>
      </c>
      <c r="BC2494" s="493" t="n">
        <v>0</v>
      </c>
      <c r="BD2494" s="493" t="n">
        <v>0</v>
      </c>
      <c r="BE2494" s="493" t="n">
        <v>0</v>
      </c>
      <c r="BF2494" s="493" t="n">
        <v>0</v>
      </c>
      <c r="BG2494" s="493" t="n">
        <v>0</v>
      </c>
      <c r="BH2494" s="493" t="n">
        <v>0</v>
      </c>
      <c r="BI2494" s="493" t="n">
        <v>0</v>
      </c>
      <c r="BJ2494" s="493" t="n">
        <v>0</v>
      </c>
      <c r="BK2494" s="493" t="n">
        <v>0</v>
      </c>
      <c r="BL2494" s="493" t="n">
        <v>0</v>
      </c>
      <c r="BM2494" s="493" t="n">
        <v>0</v>
      </c>
      <c r="BN2494" s="493" t="n">
        <v>0</v>
      </c>
      <c r="BO2494" s="493" t="n">
        <v>0</v>
      </c>
      <c r="BP2494" s="493" t="n">
        <v>0</v>
      </c>
      <c r="BQ2494" s="493" t="n">
        <v>0</v>
      </c>
      <c r="BR2494" s="493" t="n">
        <v>0</v>
      </c>
      <c r="BS2494" s="493" t="n">
        <v>0</v>
      </c>
      <c r="BT2494" s="493" t="n">
        <v>0</v>
      </c>
      <c r="BU2494" s="493" t="n">
        <v>0</v>
      </c>
      <c r="BV2494" s="493" t="n">
        <v>0</v>
      </c>
      <c r="BW2494" s="493" t="n">
        <v>0</v>
      </c>
    </row>
    <row r="2495">
      <c r="A2495" t="inlineStr">
        <is>
          <t>[C9D1] Angiotensin-II 길항제, 고혈압제 (C2) 혹은 이뇨제 복합제제</t>
        </is>
      </c>
      <c r="B2495" t="inlineStr">
        <is>
          <t>유영제약</t>
        </is>
      </c>
      <c r="C2495" t="inlineStr">
        <is>
          <t>코사틴</t>
        </is>
      </c>
      <c r="D2495" t="inlineStr">
        <is>
          <t>유영제약</t>
        </is>
      </c>
      <c r="E2495" t="inlineStr">
        <is>
          <t>hydrochlorothiazide,  losartan potassium</t>
        </is>
      </c>
      <c r="F2495" t="inlineStr">
        <is>
          <t>병원</t>
        </is>
      </c>
      <c r="G2495" t="inlineStr">
        <is>
          <t>Generic</t>
        </is>
      </c>
      <c r="H2495" s="493" t="n">
        <v>1634.4</v>
      </c>
      <c r="I2495" s="493" t="n">
        <v>960</v>
      </c>
      <c r="J2495" s="493" t="n">
        <v>1323.6</v>
      </c>
      <c r="K2495" s="493" t="n">
        <v>1340</v>
      </c>
      <c r="L2495" s="493" t="n">
        <v>720</v>
      </c>
      <c r="M2495" s="493" t="n">
        <v>156.9</v>
      </c>
      <c r="N2495" s="493" t="n">
        <v>1592.4</v>
      </c>
      <c r="O2495" s="493" t="n">
        <v>13056.07</v>
      </c>
      <c r="P2495" s="493" t="n">
        <v>9362.1</v>
      </c>
      <c r="Q2495" s="493" t="n">
        <v>12658.5</v>
      </c>
      <c r="R2495" s="493" t="n">
        <v>11876.1</v>
      </c>
      <c r="S2495" s="493" t="n">
        <v>1319.85</v>
      </c>
      <c r="T2495" s="493" t="n">
        <v>0</v>
      </c>
      <c r="U2495" s="493" t="n">
        <v>0</v>
      </c>
      <c r="V2495" s="493" t="n">
        <v>0</v>
      </c>
      <c r="W2495" s="493" t="n">
        <v>0</v>
      </c>
      <c r="X2495" s="493" t="n">
        <v>0</v>
      </c>
      <c r="Y2495" s="493" t="n">
        <v>0</v>
      </c>
      <c r="Z2495" s="493" t="n">
        <v>0</v>
      </c>
      <c r="AA2495" s="493" t="n">
        <v>0</v>
      </c>
      <c r="AB2495" s="493" t="n">
        <v>0</v>
      </c>
      <c r="AC2495" s="493" t="n">
        <v>0</v>
      </c>
      <c r="AD2495" s="493" t="n">
        <v>0</v>
      </c>
      <c r="AE2495" s="493" t="n">
        <v>0</v>
      </c>
      <c r="AF2495" s="493" t="n">
        <v>0</v>
      </c>
      <c r="AG2495" s="493" t="n">
        <v>0</v>
      </c>
      <c r="AH2495" s="493" t="n">
        <v>0</v>
      </c>
      <c r="AI2495" s="493" t="n">
        <v>0</v>
      </c>
      <c r="AJ2495" s="493" t="n">
        <v>0</v>
      </c>
      <c r="AK2495" s="493" t="n">
        <v>0</v>
      </c>
      <c r="AL2495" s="493" t="n">
        <v>0</v>
      </c>
      <c r="AM2495" s="493" t="n">
        <v>0</v>
      </c>
      <c r="AN2495" s="493" t="n">
        <v>0</v>
      </c>
      <c r="AO2495" s="493" t="n">
        <v>0</v>
      </c>
      <c r="AP2495" s="493" t="n">
        <v>0</v>
      </c>
      <c r="AQ2495" s="493" t="n">
        <v>0</v>
      </c>
      <c r="AR2495" s="493" t="n">
        <v>0</v>
      </c>
      <c r="AS2495" s="493" t="n">
        <v>0</v>
      </c>
      <c r="AT2495" s="493" t="n">
        <v>0</v>
      </c>
      <c r="AU2495" s="493" t="n">
        <v>0</v>
      </c>
      <c r="AV2495" s="493" t="n">
        <v>0</v>
      </c>
      <c r="AW2495" s="493" t="n">
        <v>0</v>
      </c>
      <c r="AX2495" s="493" t="n">
        <v>0</v>
      </c>
      <c r="AY2495" s="493" t="n">
        <v>0</v>
      </c>
      <c r="AZ2495" s="493" t="n">
        <v>0</v>
      </c>
      <c r="BA2495" s="493" t="n">
        <v>0</v>
      </c>
      <c r="BB2495" s="493" t="n">
        <v>0</v>
      </c>
      <c r="BC2495" s="493" t="n">
        <v>0</v>
      </c>
      <c r="BD2495" s="493" t="n">
        <v>0</v>
      </c>
      <c r="BE2495" s="493" t="n">
        <v>0</v>
      </c>
      <c r="BF2495" s="493" t="n">
        <v>0</v>
      </c>
      <c r="BG2495" s="493" t="n">
        <v>0</v>
      </c>
      <c r="BH2495" s="493" t="n">
        <v>0</v>
      </c>
      <c r="BI2495" s="493" t="n">
        <v>0</v>
      </c>
      <c r="BJ2495" s="493" t="n">
        <v>0</v>
      </c>
      <c r="BK2495" s="493" t="n">
        <v>0</v>
      </c>
      <c r="BL2495" s="493" t="n">
        <v>0</v>
      </c>
      <c r="BM2495" s="493" t="n">
        <v>0</v>
      </c>
      <c r="BN2495" s="493" t="n">
        <v>0</v>
      </c>
      <c r="BO2495" s="493" t="n">
        <v>0</v>
      </c>
      <c r="BP2495" s="493" t="n">
        <v>0</v>
      </c>
      <c r="BQ2495" s="493" t="n">
        <v>0</v>
      </c>
      <c r="BR2495" s="493" t="n">
        <v>0</v>
      </c>
      <c r="BS2495" s="493" t="n">
        <v>0</v>
      </c>
      <c r="BT2495" s="493" t="n">
        <v>0</v>
      </c>
      <c r="BU2495" s="493" t="n">
        <v>0</v>
      </c>
      <c r="BV2495" s="493" t="n">
        <v>0</v>
      </c>
      <c r="BW2495" s="493" t="n">
        <v>0</v>
      </c>
    </row>
    <row r="2496">
      <c r="A2496" t="inlineStr">
        <is>
          <t>[C9D1] Angiotensin-II 길항제, 고혈압제 (C2) 혹은 이뇨제 복합제제</t>
        </is>
      </c>
      <c r="B2496" t="inlineStr">
        <is>
          <t>유영제약</t>
        </is>
      </c>
      <c r="C2496" t="inlineStr">
        <is>
          <t>코사틴</t>
        </is>
      </c>
      <c r="D2496" t="inlineStr">
        <is>
          <t>유영제약</t>
        </is>
      </c>
      <c r="E2496" t="inlineStr">
        <is>
          <t>hydrochlorothiazide,  losartan potassium</t>
        </is>
      </c>
      <c r="F2496" t="inlineStr">
        <is>
          <t>의원</t>
        </is>
      </c>
      <c r="G2496" t="inlineStr">
        <is>
          <t>Generic</t>
        </is>
      </c>
      <c r="H2496" s="493" t="n">
        <v>70807.62</v>
      </c>
      <c r="I2496" s="493" t="n">
        <v>78979.39999999999</v>
      </c>
      <c r="J2496" s="493" t="n">
        <v>94067.74000000001</v>
      </c>
      <c r="K2496" s="493" t="n">
        <v>82025.19</v>
      </c>
      <c r="L2496" s="493" t="n">
        <v>86566.75999999999</v>
      </c>
      <c r="M2496" s="493" t="n">
        <v>84773.3</v>
      </c>
      <c r="N2496" s="493" t="n">
        <v>81615.87</v>
      </c>
      <c r="O2496" s="493" t="n">
        <v>86168.57000000001</v>
      </c>
      <c r="P2496" s="493" t="n">
        <v>86985.28</v>
      </c>
      <c r="Q2496" s="493" t="n">
        <v>76905.82000000001</v>
      </c>
      <c r="R2496" s="493" t="n">
        <v>80088.5</v>
      </c>
      <c r="S2496" s="493" t="n">
        <v>29003.6</v>
      </c>
      <c r="T2496" s="493" t="n">
        <v>1590.9</v>
      </c>
      <c r="U2496" s="493" t="n">
        <v>0</v>
      </c>
      <c r="V2496" s="493" t="n">
        <v>0</v>
      </c>
      <c r="W2496" s="493" t="n">
        <v>0</v>
      </c>
      <c r="X2496" s="493" t="n">
        <v>0</v>
      </c>
      <c r="Y2496" s="493" t="n">
        <v>0</v>
      </c>
      <c r="Z2496" s="493" t="n">
        <v>0</v>
      </c>
      <c r="AA2496" s="493" t="n">
        <v>0</v>
      </c>
      <c r="AB2496" s="493" t="n">
        <v>0</v>
      </c>
      <c r="AC2496" s="493" t="n">
        <v>0</v>
      </c>
      <c r="AD2496" s="493" t="n">
        <v>0</v>
      </c>
      <c r="AE2496" s="493" t="n">
        <v>0</v>
      </c>
      <c r="AF2496" s="493" t="n">
        <v>0</v>
      </c>
      <c r="AG2496" s="493" t="n">
        <v>0</v>
      </c>
      <c r="AH2496" s="493" t="n">
        <v>0</v>
      </c>
      <c r="AI2496" s="493" t="n">
        <v>0</v>
      </c>
      <c r="AJ2496" s="493" t="n">
        <v>0</v>
      </c>
      <c r="AK2496" s="493" t="n">
        <v>0</v>
      </c>
      <c r="AL2496" s="493" t="n">
        <v>0</v>
      </c>
      <c r="AM2496" s="493" t="n">
        <v>0</v>
      </c>
      <c r="AN2496" s="493" t="n">
        <v>0</v>
      </c>
      <c r="AO2496" s="493" t="n">
        <v>0</v>
      </c>
      <c r="AP2496" s="493" t="n">
        <v>0</v>
      </c>
      <c r="AQ2496" s="493" t="n">
        <v>0</v>
      </c>
      <c r="AR2496" s="493" t="n">
        <v>0</v>
      </c>
      <c r="AS2496" s="493" t="n">
        <v>0</v>
      </c>
      <c r="AT2496" s="493" t="n">
        <v>0</v>
      </c>
      <c r="AU2496" s="493" t="n">
        <v>0</v>
      </c>
      <c r="AV2496" s="493" t="n">
        <v>0</v>
      </c>
      <c r="AW2496" s="493" t="n">
        <v>0</v>
      </c>
      <c r="AX2496" s="493" t="n">
        <v>0</v>
      </c>
      <c r="AY2496" s="493" t="n">
        <v>0</v>
      </c>
      <c r="AZ2496" s="493" t="n">
        <v>0</v>
      </c>
      <c r="BA2496" s="493" t="n">
        <v>0</v>
      </c>
      <c r="BB2496" s="493" t="n">
        <v>0</v>
      </c>
      <c r="BC2496" s="493" t="n">
        <v>0</v>
      </c>
      <c r="BD2496" s="493" t="n">
        <v>0</v>
      </c>
      <c r="BE2496" s="493" t="n">
        <v>0</v>
      </c>
      <c r="BF2496" s="493" t="n">
        <v>0</v>
      </c>
      <c r="BG2496" s="493" t="n">
        <v>0</v>
      </c>
      <c r="BH2496" s="493" t="n">
        <v>0</v>
      </c>
      <c r="BI2496" s="493" t="n">
        <v>0</v>
      </c>
      <c r="BJ2496" s="493" t="n">
        <v>0</v>
      </c>
      <c r="BK2496" s="493" t="n">
        <v>0</v>
      </c>
      <c r="BL2496" s="493" t="n">
        <v>0</v>
      </c>
      <c r="BM2496" s="493" t="n">
        <v>0</v>
      </c>
      <c r="BN2496" s="493" t="n">
        <v>0</v>
      </c>
      <c r="BO2496" s="493" t="n">
        <v>0</v>
      </c>
      <c r="BP2496" s="493" t="n">
        <v>0</v>
      </c>
      <c r="BQ2496" s="493" t="n">
        <v>0</v>
      </c>
      <c r="BR2496" s="493" t="n">
        <v>0</v>
      </c>
      <c r="BS2496" s="493" t="n">
        <v>0</v>
      </c>
      <c r="BT2496" s="493" t="n">
        <v>0</v>
      </c>
      <c r="BU2496" s="493" t="n">
        <v>0</v>
      </c>
      <c r="BV2496" s="493" t="n">
        <v>0</v>
      </c>
      <c r="BW2496" s="493" t="n">
        <v>0</v>
      </c>
    </row>
    <row r="2497">
      <c r="A2497" t="inlineStr">
        <is>
          <t>[C9D1] Angiotensin-II 길항제, 고혈압제 (C2) 혹은 이뇨제 복합제제</t>
        </is>
      </c>
      <c r="B2497" t="inlineStr">
        <is>
          <t>유영제약</t>
        </is>
      </c>
      <c r="C2497" t="inlineStr">
        <is>
          <t>코사틴</t>
        </is>
      </c>
      <c r="D2497" t="inlineStr">
        <is>
          <t>유영제약</t>
        </is>
      </c>
      <c r="E2497" t="inlineStr">
        <is>
          <t>hydrochlorothiazide,  losartan potassium</t>
        </is>
      </c>
      <c r="F2497" t="inlineStr">
        <is>
          <t>보건소</t>
        </is>
      </c>
      <c r="G2497" t="inlineStr">
        <is>
          <t>Generic</t>
        </is>
      </c>
      <c r="H2497" s="493" t="n">
        <v>708.96</v>
      </c>
      <c r="I2497" s="493" t="n">
        <v>1075.2</v>
      </c>
      <c r="J2497" s="493" t="n">
        <v>3728.13</v>
      </c>
      <c r="K2497" s="493" t="n">
        <v>1578.6</v>
      </c>
      <c r="L2497" s="493" t="n">
        <v>1400.7</v>
      </c>
      <c r="M2497" s="493" t="n">
        <v>2339.1</v>
      </c>
      <c r="N2497" s="493" t="n">
        <v>1827.9</v>
      </c>
      <c r="O2497" s="493" t="n">
        <v>778</v>
      </c>
      <c r="P2497" s="493" t="n">
        <v>3204.6</v>
      </c>
      <c r="Q2497" s="493" t="n">
        <v>1197.9</v>
      </c>
      <c r="R2497" s="493" t="n">
        <v>1122.9</v>
      </c>
      <c r="S2497" s="493" t="n">
        <v>37.2</v>
      </c>
      <c r="T2497" s="493" t="n">
        <v>0</v>
      </c>
      <c r="U2497" s="493" t="n">
        <v>0</v>
      </c>
      <c r="V2497" s="493" t="n">
        <v>0</v>
      </c>
      <c r="W2497" s="493" t="n">
        <v>0</v>
      </c>
      <c r="X2497" s="493" t="n">
        <v>0</v>
      </c>
      <c r="Y2497" s="493" t="n">
        <v>0</v>
      </c>
      <c r="Z2497" s="493" t="n">
        <v>0</v>
      </c>
      <c r="AA2497" s="493" t="n">
        <v>0</v>
      </c>
      <c r="AB2497" s="493" t="n">
        <v>0</v>
      </c>
      <c r="AC2497" s="493" t="n">
        <v>0</v>
      </c>
      <c r="AD2497" s="493" t="n">
        <v>0</v>
      </c>
      <c r="AE2497" s="493" t="n">
        <v>0</v>
      </c>
      <c r="AF2497" s="493" t="n">
        <v>0</v>
      </c>
      <c r="AG2497" s="493" t="n">
        <v>0</v>
      </c>
      <c r="AH2497" s="493" t="n">
        <v>0</v>
      </c>
      <c r="AI2497" s="493" t="n">
        <v>0</v>
      </c>
      <c r="AJ2497" s="493" t="n">
        <v>0</v>
      </c>
      <c r="AK2497" s="493" t="n">
        <v>0</v>
      </c>
      <c r="AL2497" s="493" t="n">
        <v>0</v>
      </c>
      <c r="AM2497" s="493" t="n">
        <v>0</v>
      </c>
      <c r="AN2497" s="493" t="n">
        <v>0</v>
      </c>
      <c r="AO2497" s="493" t="n">
        <v>0</v>
      </c>
      <c r="AP2497" s="493" t="n">
        <v>0</v>
      </c>
      <c r="AQ2497" s="493" t="n">
        <v>0</v>
      </c>
      <c r="AR2497" s="493" t="n">
        <v>0</v>
      </c>
      <c r="AS2497" s="493" t="n">
        <v>0</v>
      </c>
      <c r="AT2497" s="493" t="n">
        <v>0</v>
      </c>
      <c r="AU2497" s="493" t="n">
        <v>0</v>
      </c>
      <c r="AV2497" s="493" t="n">
        <v>0</v>
      </c>
      <c r="AW2497" s="493" t="n">
        <v>0</v>
      </c>
      <c r="AX2497" s="493" t="n">
        <v>0</v>
      </c>
      <c r="AY2497" s="493" t="n">
        <v>0</v>
      </c>
      <c r="AZ2497" s="493" t="n">
        <v>0</v>
      </c>
      <c r="BA2497" s="493" t="n">
        <v>0</v>
      </c>
      <c r="BB2497" s="493" t="n">
        <v>0</v>
      </c>
      <c r="BC2497" s="493" t="n">
        <v>0</v>
      </c>
      <c r="BD2497" s="493" t="n">
        <v>0</v>
      </c>
      <c r="BE2497" s="493" t="n">
        <v>0</v>
      </c>
      <c r="BF2497" s="493" t="n">
        <v>0</v>
      </c>
      <c r="BG2497" s="493" t="n">
        <v>0</v>
      </c>
      <c r="BH2497" s="493" t="n">
        <v>0</v>
      </c>
      <c r="BI2497" s="493" t="n">
        <v>0</v>
      </c>
      <c r="BJ2497" s="493" t="n">
        <v>0</v>
      </c>
      <c r="BK2497" s="493" t="n">
        <v>0</v>
      </c>
      <c r="BL2497" s="493" t="n">
        <v>0</v>
      </c>
      <c r="BM2497" s="493" t="n">
        <v>0</v>
      </c>
      <c r="BN2497" s="493" t="n">
        <v>0</v>
      </c>
      <c r="BO2497" s="493" t="n">
        <v>0</v>
      </c>
      <c r="BP2497" s="493" t="n">
        <v>0</v>
      </c>
      <c r="BQ2497" s="493" t="n">
        <v>0</v>
      </c>
      <c r="BR2497" s="493" t="n">
        <v>0</v>
      </c>
      <c r="BS2497" s="493" t="n">
        <v>0</v>
      </c>
      <c r="BT2497" s="493" t="n">
        <v>0</v>
      </c>
      <c r="BU2497" s="493" t="n">
        <v>0</v>
      </c>
      <c r="BV2497" s="493" t="n">
        <v>0</v>
      </c>
      <c r="BW2497" s="493" t="n">
        <v>0</v>
      </c>
    </row>
    <row r="2498">
      <c r="A2498" t="inlineStr">
        <is>
          <t>[C9D1] Angiotensin-II 길항제, 고혈압제 (C2) 혹은 이뇨제 복합제제</t>
        </is>
      </c>
      <c r="B2498" t="inlineStr">
        <is>
          <t>유유제약</t>
        </is>
      </c>
      <c r="C2498" t="inlineStr">
        <is>
          <t>유유 텔미타</t>
        </is>
      </c>
      <c r="D2498" t="inlineStr">
        <is>
          <t>유유제약</t>
        </is>
      </c>
      <c r="E2498" t="inlineStr">
        <is>
          <t>hydrochlorothiazide,  telmisartan</t>
        </is>
      </c>
      <c r="F2498" t="inlineStr">
        <is>
          <t>상급종합병원</t>
        </is>
      </c>
      <c r="G2498" t="inlineStr">
        <is>
          <t>Generic</t>
        </is>
      </c>
      <c r="H2498" s="493" t="n">
        <v>8302.42</v>
      </c>
      <c r="I2498" s="493" t="n">
        <v>475.23</v>
      </c>
      <c r="J2498" s="493" t="n">
        <v>1462.04</v>
      </c>
      <c r="K2498" s="493" t="n">
        <v>4963.05</v>
      </c>
      <c r="L2498" s="493" t="n">
        <v>869.7</v>
      </c>
      <c r="M2498" s="493" t="n">
        <v>6694.14</v>
      </c>
      <c r="N2498" s="493" t="n">
        <v>1493.14</v>
      </c>
      <c r="O2498" s="493" t="n">
        <v>482.79</v>
      </c>
      <c r="P2498" s="493" t="n">
        <v>4375</v>
      </c>
      <c r="Q2498" s="493" t="n">
        <v>6946.5</v>
      </c>
      <c r="R2498" s="493" t="n">
        <v>785.97</v>
      </c>
      <c r="S2498" s="493" t="n">
        <v>5845.4</v>
      </c>
      <c r="T2498" s="493" t="n">
        <v>2404.5</v>
      </c>
      <c r="U2498" s="493" t="n">
        <v>0</v>
      </c>
      <c r="V2498" s="493" t="n">
        <v>6953.4</v>
      </c>
      <c r="W2498" s="493" t="n">
        <v>3532.08</v>
      </c>
      <c r="X2498" s="493" t="n">
        <v>119.84</v>
      </c>
      <c r="Y2498" s="493" t="n">
        <v>7243.76</v>
      </c>
      <c r="Z2498" s="493" t="n">
        <v>4612.72</v>
      </c>
      <c r="AA2498" s="493" t="n">
        <v>2523</v>
      </c>
      <c r="AB2498" s="493" t="n">
        <v>2950.2</v>
      </c>
      <c r="AC2498" s="493" t="n">
        <v>4332.66</v>
      </c>
      <c r="AD2498" s="493" t="n">
        <v>315.84</v>
      </c>
      <c r="AE2498" s="493" t="n">
        <v>5990.97</v>
      </c>
      <c r="AF2498" s="493" t="n">
        <v>4345.2</v>
      </c>
      <c r="AG2498" s="493" t="n">
        <v>2784.6</v>
      </c>
      <c r="AH2498" s="493" t="n">
        <v>202.44</v>
      </c>
      <c r="AI2498" s="493" t="n">
        <v>455.4</v>
      </c>
      <c r="AJ2498" s="493" t="n">
        <v>2292</v>
      </c>
      <c r="AK2498" s="493" t="n">
        <v>3731.49</v>
      </c>
      <c r="AL2498" s="493" t="n">
        <v>0</v>
      </c>
      <c r="AM2498" s="493" t="n">
        <v>423.36</v>
      </c>
      <c r="AN2498" s="493" t="n">
        <v>190.68</v>
      </c>
      <c r="AO2498" s="493" t="n">
        <v>552</v>
      </c>
      <c r="AP2498" s="493" t="n">
        <v>3379.72</v>
      </c>
      <c r="AQ2498" s="493" t="n">
        <v>323.4</v>
      </c>
      <c r="AR2498" s="493" t="n">
        <v>5093.67</v>
      </c>
      <c r="AS2498" s="493" t="n">
        <v>0</v>
      </c>
      <c r="AT2498" s="493" t="n">
        <v>1194.8</v>
      </c>
      <c r="AU2498" s="493" t="n">
        <v>245.7</v>
      </c>
      <c r="AV2498" s="493" t="n">
        <v>2744.3</v>
      </c>
      <c r="AW2498" s="493" t="n">
        <v>432.4</v>
      </c>
      <c r="AX2498" s="493" t="n">
        <v>191.52</v>
      </c>
      <c r="AY2498" s="493" t="n">
        <v>754.8</v>
      </c>
      <c r="AZ2498" s="493" t="n">
        <v>214</v>
      </c>
      <c r="BA2498" s="493" t="n">
        <v>134.82</v>
      </c>
      <c r="BB2498" s="493" t="n">
        <v>407.68</v>
      </c>
      <c r="BC2498" s="493" t="n">
        <v>5128</v>
      </c>
      <c r="BD2498" s="493" t="n">
        <v>0</v>
      </c>
      <c r="BE2498" s="493" t="n">
        <v>0</v>
      </c>
      <c r="BF2498" s="493" t="n">
        <v>184</v>
      </c>
      <c r="BG2498" s="493" t="n">
        <v>371.36</v>
      </c>
      <c r="BH2498" s="493" t="n">
        <v>279</v>
      </c>
      <c r="BI2498" s="493" t="n">
        <v>2688.96</v>
      </c>
      <c r="BJ2498" s="493" t="n">
        <v>326.97</v>
      </c>
      <c r="BK2498" s="493" t="n">
        <v>334.53</v>
      </c>
      <c r="BL2498" s="493" t="n">
        <v>163.8</v>
      </c>
      <c r="BM2498" s="493" t="n">
        <v>671.4</v>
      </c>
      <c r="BN2498" s="493" t="n">
        <v>0</v>
      </c>
      <c r="BO2498" s="493" t="n">
        <v>349.32</v>
      </c>
      <c r="BP2498" s="493" t="n">
        <v>453.6</v>
      </c>
      <c r="BQ2498" s="493" t="n">
        <v>455.09</v>
      </c>
      <c r="BR2498" s="493" t="n">
        <v>668.64</v>
      </c>
      <c r="BS2498" s="493" t="n">
        <v>108.36</v>
      </c>
      <c r="BT2498" s="493" t="n">
        <v>4005.6</v>
      </c>
      <c r="BU2498" s="493" t="n">
        <v>378.84</v>
      </c>
      <c r="BV2498" s="493" t="n">
        <v>0</v>
      </c>
      <c r="BW2498" s="493" t="n">
        <v>255.96</v>
      </c>
    </row>
    <row r="2499">
      <c r="A2499" t="inlineStr">
        <is>
          <t>[C9D1] Angiotensin-II 길항제, 고혈압제 (C2) 혹은 이뇨제 복합제제</t>
        </is>
      </c>
      <c r="B2499" t="inlineStr">
        <is>
          <t>유유제약</t>
        </is>
      </c>
      <c r="C2499" t="inlineStr">
        <is>
          <t>유유 텔미타</t>
        </is>
      </c>
      <c r="D2499" t="inlineStr">
        <is>
          <t>유유제약</t>
        </is>
      </c>
      <c r="E2499" t="inlineStr">
        <is>
          <t>hydrochlorothiazide,  telmisartan</t>
        </is>
      </c>
      <c r="F2499" t="inlineStr">
        <is>
          <t>종합병원</t>
        </is>
      </c>
      <c r="G2499" t="inlineStr">
        <is>
          <t>Generic</t>
        </is>
      </c>
      <c r="H2499" s="493" t="n">
        <v>240</v>
      </c>
      <c r="I2499" s="493" t="n">
        <v>965.25</v>
      </c>
      <c r="J2499" s="493" t="n">
        <v>601.8</v>
      </c>
      <c r="K2499" s="493" t="n">
        <v>479.4</v>
      </c>
      <c r="L2499" s="493" t="n">
        <v>676.8</v>
      </c>
      <c r="M2499" s="493" t="n">
        <v>2353.92</v>
      </c>
      <c r="N2499" s="493" t="n">
        <v>240</v>
      </c>
      <c r="O2499" s="493" t="n">
        <v>1447.8</v>
      </c>
      <c r="P2499" s="493" t="n">
        <v>352</v>
      </c>
      <c r="Q2499" s="493" t="n">
        <v>1564.8</v>
      </c>
      <c r="R2499" s="493" t="n">
        <v>6842.4</v>
      </c>
      <c r="S2499" s="493" t="n">
        <v>12710.2</v>
      </c>
      <c r="T2499" s="493" t="n">
        <v>13751</v>
      </c>
      <c r="U2499" s="493" t="n">
        <v>16386.69</v>
      </c>
      <c r="V2499" s="493" t="n">
        <v>17049.6</v>
      </c>
      <c r="W2499" s="493" t="n">
        <v>13273.5</v>
      </c>
      <c r="X2499" s="493" t="n">
        <v>10191.6</v>
      </c>
      <c r="Y2499" s="493" t="n">
        <v>15320.1</v>
      </c>
      <c r="Z2499" s="493" t="n">
        <v>10152.8</v>
      </c>
      <c r="AA2499" s="493" t="n">
        <v>16126.4</v>
      </c>
      <c r="AB2499" s="493" t="n">
        <v>13337.85</v>
      </c>
      <c r="AC2499" s="493" t="n">
        <v>11174.04</v>
      </c>
      <c r="AD2499" s="493" t="n">
        <v>14280</v>
      </c>
      <c r="AE2499" s="493" t="n">
        <v>13747.8</v>
      </c>
      <c r="AF2499" s="493" t="n">
        <v>16963.5</v>
      </c>
      <c r="AG2499" s="493" t="n">
        <v>12350.22</v>
      </c>
      <c r="AH2499" s="493" t="n">
        <v>10399.65</v>
      </c>
      <c r="AI2499" s="493" t="n">
        <v>10663.38</v>
      </c>
      <c r="AJ2499" s="493" t="n">
        <v>10047.02</v>
      </c>
      <c r="AK2499" s="493" t="n">
        <v>10287.9</v>
      </c>
      <c r="AL2499" s="493" t="n">
        <v>9873.299999999999</v>
      </c>
      <c r="AM2499" s="493" t="n">
        <v>9161.940000000001</v>
      </c>
      <c r="AN2499" s="493" t="n">
        <v>9612.299999999999</v>
      </c>
      <c r="AO2499" s="493" t="n">
        <v>6778.5</v>
      </c>
      <c r="AP2499" s="493" t="n">
        <v>8358.940000000001</v>
      </c>
      <c r="AQ2499" s="493" t="n">
        <v>11520.58</v>
      </c>
      <c r="AR2499" s="493" t="n">
        <v>9021.360000000001</v>
      </c>
      <c r="AS2499" s="493" t="n">
        <v>7563.21</v>
      </c>
      <c r="AT2499" s="493" t="n">
        <v>1920</v>
      </c>
      <c r="AU2499" s="493" t="n">
        <v>2637.2</v>
      </c>
      <c r="AV2499" s="493" t="n">
        <v>239.4</v>
      </c>
      <c r="AW2499" s="493" t="n">
        <v>1122.8</v>
      </c>
      <c r="AX2499" s="493" t="n">
        <v>481.2</v>
      </c>
      <c r="AY2499" s="493" t="n">
        <v>1136.8</v>
      </c>
      <c r="AZ2499" s="493" t="n">
        <v>0</v>
      </c>
      <c r="BA2499" s="493" t="n">
        <v>673.6799999999999</v>
      </c>
      <c r="BB2499" s="493" t="n">
        <v>0</v>
      </c>
      <c r="BC2499" s="493" t="n">
        <v>1205.74</v>
      </c>
      <c r="BD2499" s="493" t="n">
        <v>0</v>
      </c>
      <c r="BE2499" s="493" t="n">
        <v>923.92</v>
      </c>
      <c r="BF2499" s="493" t="n">
        <v>613.53</v>
      </c>
      <c r="BG2499" s="493" t="n">
        <v>730.8</v>
      </c>
      <c r="BH2499" s="493" t="n">
        <v>798.7</v>
      </c>
      <c r="BI2499" s="493" t="n">
        <v>1453.5</v>
      </c>
      <c r="BJ2499" s="493" t="n">
        <v>0</v>
      </c>
      <c r="BK2499" s="493" t="n">
        <v>395.59</v>
      </c>
      <c r="BL2499" s="493" t="n">
        <v>879.35</v>
      </c>
      <c r="BM2499" s="493" t="n">
        <v>294.71</v>
      </c>
      <c r="BN2499" s="493" t="n">
        <v>349.18</v>
      </c>
      <c r="BO2499" s="493" t="n">
        <v>755.17</v>
      </c>
      <c r="BP2499" s="493" t="n">
        <v>302.25</v>
      </c>
      <c r="BQ2499" s="493" t="n">
        <v>236</v>
      </c>
      <c r="BR2499" s="493" t="n">
        <v>684.8</v>
      </c>
      <c r="BS2499" s="493" t="n">
        <v>387.15</v>
      </c>
      <c r="BT2499" s="493" t="n">
        <v>267.3</v>
      </c>
      <c r="BU2499" s="493" t="n">
        <v>609</v>
      </c>
      <c r="BV2499" s="493" t="n">
        <v>939.75</v>
      </c>
      <c r="BW2499" s="493" t="n">
        <v>251.72</v>
      </c>
    </row>
    <row r="2500">
      <c r="A2500" t="inlineStr">
        <is>
          <t>[C9D1] Angiotensin-II 길항제, 고혈압제 (C2) 혹은 이뇨제 복합제제</t>
        </is>
      </c>
      <c r="B2500" t="inlineStr">
        <is>
          <t>유유제약</t>
        </is>
      </c>
      <c r="C2500" t="inlineStr">
        <is>
          <t>유유 텔미타</t>
        </is>
      </c>
      <c r="D2500" t="inlineStr">
        <is>
          <t>유유제약</t>
        </is>
      </c>
      <c r="E2500" t="inlineStr">
        <is>
          <t>hydrochlorothiazide,  telmisartan</t>
        </is>
      </c>
      <c r="F2500" t="inlineStr">
        <is>
          <t>병원</t>
        </is>
      </c>
      <c r="G2500" t="inlineStr">
        <is>
          <t>Generic</t>
        </is>
      </c>
      <c r="H2500" s="493" t="n">
        <v>3024.6</v>
      </c>
      <c r="I2500" s="493" t="n">
        <v>2976.6</v>
      </c>
      <c r="J2500" s="493" t="n">
        <v>4404.6</v>
      </c>
      <c r="K2500" s="493" t="n">
        <v>5541.9</v>
      </c>
      <c r="L2500" s="493" t="n">
        <v>2679.3</v>
      </c>
      <c r="M2500" s="493" t="n">
        <v>2746.4</v>
      </c>
      <c r="N2500" s="493" t="n">
        <v>4755.9</v>
      </c>
      <c r="O2500" s="493" t="n">
        <v>2505.6</v>
      </c>
      <c r="P2500" s="493" t="n">
        <v>1080.4</v>
      </c>
      <c r="Q2500" s="493" t="n">
        <v>5413.4</v>
      </c>
      <c r="R2500" s="493" t="n">
        <v>1300.1</v>
      </c>
      <c r="S2500" s="493" t="n">
        <v>3281.7</v>
      </c>
      <c r="T2500" s="493" t="n">
        <v>2662.8</v>
      </c>
      <c r="U2500" s="493" t="n">
        <v>2888.76</v>
      </c>
      <c r="V2500" s="493" t="n">
        <v>434.1</v>
      </c>
      <c r="W2500" s="493" t="n">
        <v>3891.56</v>
      </c>
      <c r="X2500" s="493" t="n">
        <v>803.4</v>
      </c>
      <c r="Y2500" s="493" t="n">
        <v>2472.6</v>
      </c>
      <c r="Z2500" s="493" t="n">
        <v>1702.38</v>
      </c>
      <c r="AA2500" s="493" t="n">
        <v>2743.2</v>
      </c>
      <c r="AB2500" s="493" t="n">
        <v>950.7</v>
      </c>
      <c r="AC2500" s="493" t="n">
        <v>3723.9</v>
      </c>
      <c r="AD2500" s="493" t="n">
        <v>311.7</v>
      </c>
      <c r="AE2500" s="493" t="n">
        <v>2319.6</v>
      </c>
      <c r="AF2500" s="493" t="n">
        <v>2799.6</v>
      </c>
      <c r="AG2500" s="493" t="n">
        <v>618.3</v>
      </c>
      <c r="AH2500" s="493" t="n">
        <v>1839.9</v>
      </c>
      <c r="AI2500" s="493" t="n">
        <v>1936.5</v>
      </c>
      <c r="AJ2500" s="493" t="n">
        <v>921.9</v>
      </c>
      <c r="AK2500" s="493" t="n">
        <v>718.5</v>
      </c>
      <c r="AL2500" s="493" t="n">
        <v>1905</v>
      </c>
      <c r="AM2500" s="493" t="n">
        <v>1169.4</v>
      </c>
      <c r="AN2500" s="493" t="n">
        <v>1534.8</v>
      </c>
      <c r="AO2500" s="493" t="n">
        <v>2517.6</v>
      </c>
      <c r="AP2500" s="493" t="n">
        <v>360</v>
      </c>
      <c r="AQ2500" s="493" t="n">
        <v>1183.2</v>
      </c>
      <c r="AR2500" s="493" t="n">
        <v>1799.4</v>
      </c>
      <c r="AS2500" s="493" t="n">
        <v>220.8</v>
      </c>
      <c r="AT2500" s="493" t="n">
        <v>1918.2</v>
      </c>
      <c r="AU2500" s="493" t="n">
        <v>981.6</v>
      </c>
      <c r="AV2500" s="493" t="n">
        <v>1359.9</v>
      </c>
      <c r="AW2500" s="493" t="n">
        <v>483</v>
      </c>
      <c r="AX2500" s="493" t="n">
        <v>732.6</v>
      </c>
      <c r="AY2500" s="493" t="n">
        <v>602.4</v>
      </c>
      <c r="AZ2500" s="493" t="n">
        <v>484.8</v>
      </c>
      <c r="BA2500" s="493" t="n">
        <v>0</v>
      </c>
      <c r="BB2500" s="493" t="n">
        <v>1332.9</v>
      </c>
      <c r="BC2500" s="493" t="n">
        <v>0</v>
      </c>
      <c r="BD2500" s="493" t="n">
        <v>241.2</v>
      </c>
      <c r="BE2500" s="493" t="n">
        <v>362.7</v>
      </c>
      <c r="BF2500" s="493" t="n">
        <v>969</v>
      </c>
      <c r="BG2500" s="493" t="n">
        <v>0</v>
      </c>
      <c r="BH2500" s="493" t="n">
        <v>1221</v>
      </c>
      <c r="BI2500" s="493" t="n">
        <v>0</v>
      </c>
      <c r="BJ2500" s="493" t="n">
        <v>472.8</v>
      </c>
      <c r="BK2500" s="493" t="n">
        <v>0</v>
      </c>
      <c r="BL2500" s="493" t="n">
        <v>244.8</v>
      </c>
      <c r="BM2500" s="493" t="n">
        <v>0</v>
      </c>
      <c r="BN2500" s="493" t="n">
        <v>484.2</v>
      </c>
      <c r="BO2500" s="493" t="n">
        <v>240</v>
      </c>
      <c r="BP2500" s="493" t="n">
        <v>481.2</v>
      </c>
      <c r="BQ2500" s="493" t="n">
        <v>483</v>
      </c>
      <c r="BR2500" s="493" t="n">
        <v>484.8</v>
      </c>
      <c r="BS2500" s="493" t="n">
        <v>244.2</v>
      </c>
      <c r="BT2500" s="493" t="n">
        <v>486</v>
      </c>
      <c r="BU2500" s="493" t="n">
        <v>733.2</v>
      </c>
      <c r="BV2500" s="493" t="n">
        <v>0</v>
      </c>
      <c r="BW2500" s="493" t="n">
        <v>745.5</v>
      </c>
    </row>
    <row r="2501">
      <c r="A2501" t="inlineStr">
        <is>
          <t>[C9D1] Angiotensin-II 길항제, 고혈압제 (C2) 혹은 이뇨제 복합제제</t>
        </is>
      </c>
      <c r="B2501" t="inlineStr">
        <is>
          <t>유유제약</t>
        </is>
      </c>
      <c r="C2501" t="inlineStr">
        <is>
          <t>유유 텔미타</t>
        </is>
      </c>
      <c r="D2501" t="inlineStr">
        <is>
          <t>유유제약</t>
        </is>
      </c>
      <c r="E2501" t="inlineStr">
        <is>
          <t>hydrochlorothiazide,  telmisartan</t>
        </is>
      </c>
      <c r="F2501" t="inlineStr">
        <is>
          <t>의원</t>
        </is>
      </c>
      <c r="G2501" t="inlineStr">
        <is>
          <t>Generic</t>
        </is>
      </c>
      <c r="H2501" s="493" t="n">
        <v>13268.95</v>
      </c>
      <c r="I2501" s="493" t="n">
        <v>11759</v>
      </c>
      <c r="J2501" s="493" t="n">
        <v>12466.38</v>
      </c>
      <c r="K2501" s="493" t="n">
        <v>10718.2</v>
      </c>
      <c r="L2501" s="493" t="n">
        <v>9037.450000000001</v>
      </c>
      <c r="M2501" s="493" t="n">
        <v>10355.9</v>
      </c>
      <c r="N2501" s="493" t="n">
        <v>14916.65</v>
      </c>
      <c r="O2501" s="493" t="n">
        <v>14853.65</v>
      </c>
      <c r="P2501" s="493" t="n">
        <v>10703.6</v>
      </c>
      <c r="Q2501" s="493" t="n">
        <v>13414.05</v>
      </c>
      <c r="R2501" s="493" t="n">
        <v>14974.79</v>
      </c>
      <c r="S2501" s="493" t="n">
        <v>14315.8</v>
      </c>
      <c r="T2501" s="493" t="n">
        <v>15763.5</v>
      </c>
      <c r="U2501" s="493" t="n">
        <v>11830.8</v>
      </c>
      <c r="V2501" s="493" t="n">
        <v>13666.2</v>
      </c>
      <c r="W2501" s="493" t="n">
        <v>12638.5</v>
      </c>
      <c r="X2501" s="493" t="n">
        <v>11010</v>
      </c>
      <c r="Y2501" s="493" t="n">
        <v>13055.7</v>
      </c>
      <c r="Z2501" s="493" t="n">
        <v>8091.1</v>
      </c>
      <c r="AA2501" s="493" t="n">
        <v>10851.1</v>
      </c>
      <c r="AB2501" s="493" t="n">
        <v>7521.6</v>
      </c>
      <c r="AC2501" s="493" t="n">
        <v>11040.6</v>
      </c>
      <c r="AD2501" s="493" t="n">
        <v>8817.16</v>
      </c>
      <c r="AE2501" s="493" t="n">
        <v>7469.15</v>
      </c>
      <c r="AF2501" s="493" t="n">
        <v>9022.4</v>
      </c>
      <c r="AG2501" s="493" t="n">
        <v>10101</v>
      </c>
      <c r="AH2501" s="493" t="n">
        <v>7287.45</v>
      </c>
      <c r="AI2501" s="493" t="n">
        <v>10130.9</v>
      </c>
      <c r="AJ2501" s="493" t="n">
        <v>10608.95</v>
      </c>
      <c r="AK2501" s="493" t="n">
        <v>11025.05</v>
      </c>
      <c r="AL2501" s="493" t="n">
        <v>7304.75</v>
      </c>
      <c r="AM2501" s="493" t="n">
        <v>8223.6</v>
      </c>
      <c r="AN2501" s="493" t="n">
        <v>9639.1</v>
      </c>
      <c r="AO2501" s="493" t="n">
        <v>9061.030000000001</v>
      </c>
      <c r="AP2501" s="493" t="n">
        <v>10104.46</v>
      </c>
      <c r="AQ2501" s="493" t="n">
        <v>9710.83</v>
      </c>
      <c r="AR2501" s="493" t="n">
        <v>8932.950000000001</v>
      </c>
      <c r="AS2501" s="493" t="n">
        <v>9771.879999999999</v>
      </c>
      <c r="AT2501" s="493" t="n">
        <v>6261.76</v>
      </c>
      <c r="AU2501" s="493" t="n">
        <v>7551.15</v>
      </c>
      <c r="AV2501" s="493" t="n">
        <v>7453.33</v>
      </c>
      <c r="AW2501" s="493" t="n">
        <v>7028.5</v>
      </c>
      <c r="AX2501" s="493" t="n">
        <v>6805.45</v>
      </c>
      <c r="AY2501" s="493" t="n">
        <v>8541.93</v>
      </c>
      <c r="AZ2501" s="493" t="n">
        <v>6436.58</v>
      </c>
      <c r="BA2501" s="493" t="n">
        <v>7121.72</v>
      </c>
      <c r="BB2501" s="493" t="n">
        <v>6404.85</v>
      </c>
      <c r="BC2501" s="493" t="n">
        <v>7983.06</v>
      </c>
      <c r="BD2501" s="493" t="n">
        <v>5373</v>
      </c>
      <c r="BE2501" s="493" t="n">
        <v>7263.48</v>
      </c>
      <c r="BF2501" s="493" t="n">
        <v>5095.53</v>
      </c>
      <c r="BG2501" s="493" t="n">
        <v>7934.14</v>
      </c>
      <c r="BH2501" s="493" t="n">
        <v>6655.55</v>
      </c>
      <c r="BI2501" s="493" t="n">
        <v>5930.4</v>
      </c>
      <c r="BJ2501" s="493" t="n">
        <v>7174.41</v>
      </c>
      <c r="BK2501" s="493" t="n">
        <v>7421.55</v>
      </c>
      <c r="BL2501" s="493" t="n">
        <v>7180.86</v>
      </c>
      <c r="BM2501" s="493" t="n">
        <v>5785.4</v>
      </c>
      <c r="BN2501" s="493" t="n">
        <v>9168.75</v>
      </c>
      <c r="BO2501" s="493" t="n">
        <v>6224.79</v>
      </c>
      <c r="BP2501" s="493" t="n">
        <v>5623.44</v>
      </c>
      <c r="BQ2501" s="493" t="n">
        <v>7793.25</v>
      </c>
      <c r="BR2501" s="493" t="n">
        <v>6271.2</v>
      </c>
      <c r="BS2501" s="493" t="n">
        <v>4733.31</v>
      </c>
      <c r="BT2501" s="493" t="n">
        <v>7359.3</v>
      </c>
      <c r="BU2501" s="493" t="n">
        <v>5093.1</v>
      </c>
      <c r="BV2501" s="493" t="n">
        <v>4145.4</v>
      </c>
      <c r="BW2501" s="493" t="n">
        <v>6632.1</v>
      </c>
    </row>
    <row r="2502">
      <c r="A2502" t="inlineStr">
        <is>
          <t>[C9D1] Angiotensin-II 길항제, 고혈압제 (C2) 혹은 이뇨제 복합제제</t>
        </is>
      </c>
      <c r="B2502" t="inlineStr">
        <is>
          <t>유유제약</t>
        </is>
      </c>
      <c r="C2502" t="inlineStr">
        <is>
          <t>유유 텔미타</t>
        </is>
      </c>
      <c r="D2502" t="inlineStr">
        <is>
          <t>유유제약</t>
        </is>
      </c>
      <c r="E2502" t="inlineStr">
        <is>
          <t>hydrochlorothiazide,  telmisartan</t>
        </is>
      </c>
      <c r="F2502" t="inlineStr">
        <is>
          <t>보건소</t>
        </is>
      </c>
      <c r="G2502" t="inlineStr">
        <is>
          <t>Generic</t>
        </is>
      </c>
      <c r="H2502" s="493" t="n">
        <v>0</v>
      </c>
      <c r="I2502" s="493" t="n">
        <v>0</v>
      </c>
      <c r="J2502" s="493" t="n">
        <v>0</v>
      </c>
      <c r="K2502" s="493" t="n">
        <v>0</v>
      </c>
      <c r="L2502" s="493" t="n">
        <v>0</v>
      </c>
      <c r="M2502" s="493" t="n">
        <v>0</v>
      </c>
      <c r="N2502" s="493" t="n">
        <v>0</v>
      </c>
      <c r="O2502" s="493" t="n">
        <v>4124.4</v>
      </c>
      <c r="P2502" s="493" t="n">
        <v>0</v>
      </c>
      <c r="Q2502" s="493" t="n">
        <v>2541</v>
      </c>
      <c r="R2502" s="493" t="n">
        <v>0</v>
      </c>
      <c r="S2502" s="493" t="n">
        <v>3337.2</v>
      </c>
      <c r="T2502" s="493" t="n">
        <v>0</v>
      </c>
      <c r="U2502" s="493" t="n">
        <v>1644</v>
      </c>
      <c r="V2502" s="493" t="n">
        <v>0</v>
      </c>
      <c r="W2502" s="493" t="n">
        <v>0</v>
      </c>
      <c r="X2502" s="493" t="n">
        <v>1763.7</v>
      </c>
      <c r="Y2502" s="493" t="n">
        <v>0</v>
      </c>
      <c r="Z2502" s="493" t="n">
        <v>0</v>
      </c>
      <c r="AA2502" s="493" t="n">
        <v>0</v>
      </c>
      <c r="AB2502" s="493" t="n">
        <v>0</v>
      </c>
      <c r="AC2502" s="493" t="n">
        <v>0</v>
      </c>
      <c r="AD2502" s="493" t="n">
        <v>0</v>
      </c>
      <c r="AE2502" s="493" t="n">
        <v>0</v>
      </c>
      <c r="AF2502" s="493" t="n">
        <v>0</v>
      </c>
      <c r="AG2502" s="493" t="n">
        <v>0</v>
      </c>
      <c r="AH2502" s="493" t="n">
        <v>0</v>
      </c>
      <c r="AI2502" s="493" t="n">
        <v>0</v>
      </c>
      <c r="AJ2502" s="493" t="n">
        <v>0</v>
      </c>
      <c r="AK2502" s="493" t="n">
        <v>0</v>
      </c>
      <c r="AL2502" s="493" t="n">
        <v>0</v>
      </c>
      <c r="AM2502" s="493" t="n">
        <v>0</v>
      </c>
      <c r="AN2502" s="493" t="n">
        <v>0</v>
      </c>
      <c r="AO2502" s="493" t="n">
        <v>0</v>
      </c>
      <c r="AP2502" s="493" t="n">
        <v>0</v>
      </c>
      <c r="AQ2502" s="493" t="n">
        <v>0</v>
      </c>
      <c r="AR2502" s="493" t="n">
        <v>0</v>
      </c>
      <c r="AS2502" s="493" t="n">
        <v>0</v>
      </c>
      <c r="AT2502" s="493" t="n">
        <v>0</v>
      </c>
      <c r="AU2502" s="493" t="n">
        <v>0</v>
      </c>
      <c r="AV2502" s="493" t="n">
        <v>0</v>
      </c>
      <c r="AW2502" s="493" t="n">
        <v>0</v>
      </c>
      <c r="AX2502" s="493" t="n">
        <v>0</v>
      </c>
      <c r="AY2502" s="493" t="n">
        <v>0</v>
      </c>
      <c r="AZ2502" s="493" t="n">
        <v>0</v>
      </c>
      <c r="BA2502" s="493" t="n">
        <v>0</v>
      </c>
      <c r="BB2502" s="493" t="n">
        <v>0</v>
      </c>
      <c r="BC2502" s="493" t="n">
        <v>0</v>
      </c>
      <c r="BD2502" s="493" t="n">
        <v>0</v>
      </c>
      <c r="BE2502" s="493" t="n">
        <v>0</v>
      </c>
      <c r="BF2502" s="493" t="n">
        <v>0</v>
      </c>
      <c r="BG2502" s="493" t="n">
        <v>0</v>
      </c>
      <c r="BH2502" s="493" t="n">
        <v>0</v>
      </c>
      <c r="BI2502" s="493" t="n">
        <v>0</v>
      </c>
      <c r="BJ2502" s="493" t="n">
        <v>0</v>
      </c>
      <c r="BK2502" s="493" t="n">
        <v>0</v>
      </c>
      <c r="BL2502" s="493" t="n">
        <v>0</v>
      </c>
      <c r="BM2502" s="493" t="n">
        <v>0</v>
      </c>
      <c r="BN2502" s="493" t="n">
        <v>0</v>
      </c>
      <c r="BO2502" s="493" t="n">
        <v>0</v>
      </c>
      <c r="BP2502" s="493" t="n">
        <v>0</v>
      </c>
      <c r="BQ2502" s="493" t="n">
        <v>0</v>
      </c>
      <c r="BR2502" s="493" t="n">
        <v>0</v>
      </c>
      <c r="BS2502" s="493" t="n">
        <v>0</v>
      </c>
      <c r="BT2502" s="493" t="n">
        <v>0</v>
      </c>
      <c r="BU2502" s="493" t="n">
        <v>0</v>
      </c>
      <c r="BV2502" s="493" t="n">
        <v>0</v>
      </c>
      <c r="BW2502" s="493" t="n">
        <v>0</v>
      </c>
    </row>
    <row r="2503">
      <c r="A2503" t="inlineStr">
        <is>
          <t>[C9D1] Angiotensin-II 길항제, 고혈압제 (C2) 혹은 이뇨제 복합제제</t>
        </is>
      </c>
      <c r="B2503" t="inlineStr">
        <is>
          <t>유유제약</t>
        </is>
      </c>
      <c r="C2503" t="inlineStr">
        <is>
          <t>유유 텔미타</t>
        </is>
      </c>
      <c r="D2503" t="inlineStr">
        <is>
          <t>유유제약</t>
        </is>
      </c>
      <c r="E2503" t="inlineStr">
        <is>
          <t>hydrochlorothiazide,  telmisartan</t>
        </is>
      </c>
      <c r="F2503" t="inlineStr">
        <is>
          <t>기타(치과의원, 치과병원 등)</t>
        </is>
      </c>
      <c r="G2503" t="inlineStr">
        <is>
          <t>Generic</t>
        </is>
      </c>
      <c r="H2503" s="493" t="n">
        <v>0</v>
      </c>
      <c r="I2503" s="493" t="n">
        <v>0</v>
      </c>
      <c r="J2503" s="493" t="n">
        <v>0</v>
      </c>
      <c r="K2503" s="493" t="n">
        <v>0</v>
      </c>
      <c r="L2503" s="493" t="n">
        <v>0</v>
      </c>
      <c r="M2503" s="493" t="n">
        <v>0</v>
      </c>
      <c r="N2503" s="493" t="n">
        <v>0</v>
      </c>
      <c r="O2503" s="493" t="n">
        <v>0</v>
      </c>
      <c r="P2503" s="493" t="n">
        <v>0</v>
      </c>
      <c r="Q2503" s="493" t="n">
        <v>0</v>
      </c>
      <c r="R2503" s="493" t="n">
        <v>0</v>
      </c>
      <c r="S2503" s="493" t="n">
        <v>0</v>
      </c>
      <c r="T2503" s="493" t="n">
        <v>0</v>
      </c>
      <c r="U2503" s="493" t="n">
        <v>0</v>
      </c>
      <c r="V2503" s="493" t="n">
        <v>0</v>
      </c>
      <c r="W2503" s="493" t="n">
        <v>0</v>
      </c>
      <c r="X2503" s="493" t="n">
        <v>0</v>
      </c>
      <c r="Y2503" s="493" t="n">
        <v>0</v>
      </c>
      <c r="Z2503" s="493" t="n">
        <v>0</v>
      </c>
      <c r="AA2503" s="493" t="n">
        <v>0</v>
      </c>
      <c r="AB2503" s="493" t="n">
        <v>0</v>
      </c>
      <c r="AC2503" s="493" t="n">
        <v>0</v>
      </c>
      <c r="AD2503" s="493" t="n">
        <v>0</v>
      </c>
      <c r="AE2503" s="493" t="n">
        <v>0</v>
      </c>
      <c r="AF2503" s="493" t="n">
        <v>0</v>
      </c>
      <c r="AG2503" s="493" t="n">
        <v>0</v>
      </c>
      <c r="AH2503" s="493" t="n">
        <v>0</v>
      </c>
      <c r="AI2503" s="493" t="n">
        <v>0</v>
      </c>
      <c r="AJ2503" s="493" t="n">
        <v>0</v>
      </c>
      <c r="AK2503" s="493" t="n">
        <v>0</v>
      </c>
      <c r="AL2503" s="493" t="n">
        <v>0</v>
      </c>
      <c r="AM2503" s="493" t="n">
        <v>0</v>
      </c>
      <c r="AN2503" s="493" t="n">
        <v>0</v>
      </c>
      <c r="AO2503" s="493" t="n">
        <v>0</v>
      </c>
      <c r="AP2503" s="493" t="n">
        <v>0</v>
      </c>
      <c r="AQ2503" s="493" t="n">
        <v>0</v>
      </c>
      <c r="AR2503" s="493" t="n">
        <v>0</v>
      </c>
      <c r="AS2503" s="493" t="n">
        <v>0</v>
      </c>
      <c r="AT2503" s="493" t="n">
        <v>0</v>
      </c>
      <c r="AU2503" s="493" t="n">
        <v>0</v>
      </c>
      <c r="AV2503" s="493" t="n">
        <v>0</v>
      </c>
      <c r="AW2503" s="493" t="n">
        <v>0</v>
      </c>
      <c r="AX2503" s="493" t="n">
        <v>0</v>
      </c>
      <c r="AY2503" s="493" t="n">
        <v>0</v>
      </c>
      <c r="AZ2503" s="493" t="n">
        <v>0</v>
      </c>
      <c r="BA2503" s="493" t="n">
        <v>0</v>
      </c>
      <c r="BB2503" s="493" t="n">
        <v>0</v>
      </c>
      <c r="BC2503" s="493" t="n">
        <v>0</v>
      </c>
      <c r="BD2503" s="493" t="n">
        <v>0</v>
      </c>
      <c r="BE2503" s="493" t="n">
        <v>0</v>
      </c>
      <c r="BF2503" s="493" t="n">
        <v>0</v>
      </c>
      <c r="BG2503" s="493" t="n">
        <v>0</v>
      </c>
      <c r="BH2503" s="493" t="n">
        <v>0</v>
      </c>
      <c r="BI2503" s="493" t="n">
        <v>0</v>
      </c>
      <c r="BJ2503" s="493" t="n">
        <v>99.90000000000001</v>
      </c>
      <c r="BK2503" s="493" t="n">
        <v>92.40000000000001</v>
      </c>
      <c r="BL2503" s="493" t="n">
        <v>90.59999999999999</v>
      </c>
      <c r="BM2503" s="493" t="n">
        <v>100.8</v>
      </c>
      <c r="BN2503" s="493" t="n">
        <v>94.5</v>
      </c>
      <c r="BO2503" s="493" t="n">
        <v>0</v>
      </c>
      <c r="BP2503" s="493" t="n">
        <v>0</v>
      </c>
      <c r="BQ2503" s="493" t="n">
        <v>0</v>
      </c>
      <c r="BR2503" s="493" t="n">
        <v>0</v>
      </c>
      <c r="BS2503" s="493" t="n">
        <v>0</v>
      </c>
      <c r="BT2503" s="493" t="n">
        <v>0</v>
      </c>
      <c r="BU2503" s="493" t="n">
        <v>0</v>
      </c>
      <c r="BV2503" s="493" t="n">
        <v>0</v>
      </c>
      <c r="BW2503" s="493" t="n">
        <v>0</v>
      </c>
    </row>
    <row r="2504">
      <c r="A2504" t="inlineStr">
        <is>
          <t>[C9D1] Angiotensin-II 길항제, 고혈압제 (C2) 혹은 이뇨제 복합제제</t>
        </is>
      </c>
      <c r="B2504" t="inlineStr">
        <is>
          <t>유한양행</t>
        </is>
      </c>
      <c r="C2504" t="inlineStr">
        <is>
          <t>로자살탄 플러스</t>
        </is>
      </c>
      <c r="D2504" t="inlineStr">
        <is>
          <t>유한양행</t>
        </is>
      </c>
      <c r="E2504" t="inlineStr">
        <is>
          <t>hydrochlorothiazide,  losartan potassium</t>
        </is>
      </c>
      <c r="F2504" t="inlineStr">
        <is>
          <t>상급종합병원</t>
        </is>
      </c>
      <c r="G2504" t="inlineStr">
        <is>
          <t>Generic</t>
        </is>
      </c>
      <c r="H2504" s="493" t="n">
        <v>5079.6</v>
      </c>
      <c r="I2504" s="493" t="n">
        <v>1014.72</v>
      </c>
      <c r="J2504" s="493" t="n">
        <v>969.6</v>
      </c>
      <c r="K2504" s="493" t="n">
        <v>362.4</v>
      </c>
      <c r="L2504" s="493" t="n">
        <v>4327.4</v>
      </c>
      <c r="M2504" s="493" t="n">
        <v>3057.1</v>
      </c>
      <c r="N2504" s="493" t="n">
        <v>1456.8</v>
      </c>
      <c r="O2504" s="493" t="n">
        <v>1070.86</v>
      </c>
      <c r="P2504" s="493" t="n">
        <v>1140.16</v>
      </c>
      <c r="Q2504" s="493" t="n">
        <v>0</v>
      </c>
      <c r="R2504" s="493" t="n">
        <v>10521.04</v>
      </c>
      <c r="S2504" s="493" t="n">
        <v>0</v>
      </c>
      <c r="T2504" s="493" t="n">
        <v>3785.2</v>
      </c>
      <c r="U2504" s="493" t="n">
        <v>1609</v>
      </c>
      <c r="V2504" s="493" t="n">
        <v>1923.6</v>
      </c>
      <c r="W2504" s="493" t="n">
        <v>5769</v>
      </c>
      <c r="X2504" s="493" t="n">
        <v>2183.4</v>
      </c>
      <c r="Y2504" s="493" t="n">
        <v>0</v>
      </c>
      <c r="Z2504" s="493" t="n">
        <v>4210.5</v>
      </c>
      <c r="AA2504" s="493" t="n">
        <v>964.8</v>
      </c>
      <c r="AB2504" s="493" t="n">
        <v>281.12</v>
      </c>
      <c r="AC2504" s="493" t="n">
        <v>5102.8</v>
      </c>
      <c r="AD2504" s="493" t="n">
        <v>1905.4</v>
      </c>
      <c r="AE2504" s="493" t="n">
        <v>1944</v>
      </c>
      <c r="AF2504" s="493" t="n">
        <v>0</v>
      </c>
      <c r="AG2504" s="493" t="n">
        <v>6392.8</v>
      </c>
      <c r="AH2504" s="493" t="n">
        <v>301.2</v>
      </c>
      <c r="AI2504" s="493" t="n">
        <v>1085.28</v>
      </c>
      <c r="AJ2504" s="493" t="n">
        <v>7770.6</v>
      </c>
      <c r="AK2504" s="493" t="n">
        <v>2918.4</v>
      </c>
      <c r="AL2504" s="493" t="n">
        <v>310.8</v>
      </c>
      <c r="AM2504" s="493" t="n">
        <v>5761.88</v>
      </c>
      <c r="AN2504" s="493" t="n">
        <v>3549.84</v>
      </c>
      <c r="AO2504" s="493" t="n">
        <v>6472.8</v>
      </c>
      <c r="AP2504" s="493" t="n">
        <v>2137.3</v>
      </c>
      <c r="AQ2504" s="493" t="n">
        <v>821.5</v>
      </c>
      <c r="AR2504" s="493" t="n">
        <v>4053.94</v>
      </c>
      <c r="AS2504" s="493" t="n">
        <v>234.78</v>
      </c>
      <c r="AT2504" s="493" t="n">
        <v>4580.4</v>
      </c>
      <c r="AU2504" s="493" t="n">
        <v>11550.28</v>
      </c>
      <c r="AV2504" s="493" t="n">
        <v>0</v>
      </c>
      <c r="AW2504" s="493" t="n">
        <v>878.22</v>
      </c>
      <c r="AX2504" s="493" t="n">
        <v>2203.11</v>
      </c>
      <c r="AY2504" s="493" t="n">
        <v>3092</v>
      </c>
      <c r="AZ2504" s="493" t="n">
        <v>0</v>
      </c>
      <c r="BA2504" s="493" t="n">
        <v>6148.67</v>
      </c>
      <c r="BB2504" s="493" t="n">
        <v>0</v>
      </c>
      <c r="BC2504" s="493" t="n">
        <v>953.4</v>
      </c>
      <c r="BD2504" s="493" t="n">
        <v>2040.57</v>
      </c>
      <c r="BE2504" s="493" t="n">
        <v>503.2</v>
      </c>
      <c r="BF2504" s="493" t="n">
        <v>2998.02</v>
      </c>
      <c r="BG2504" s="493" t="n">
        <v>7688.85</v>
      </c>
      <c r="BH2504" s="493" t="n">
        <v>0</v>
      </c>
      <c r="BI2504" s="493" t="n">
        <v>0</v>
      </c>
      <c r="BJ2504" s="493" t="n">
        <v>516.88</v>
      </c>
      <c r="BK2504" s="493" t="n">
        <v>82.88</v>
      </c>
      <c r="BL2504" s="493" t="n">
        <v>4382.4</v>
      </c>
      <c r="BM2504" s="493" t="n">
        <v>4709.21</v>
      </c>
      <c r="BN2504" s="493" t="n">
        <v>0</v>
      </c>
      <c r="BO2504" s="493" t="n">
        <v>0</v>
      </c>
      <c r="BP2504" s="493" t="n">
        <v>708.54</v>
      </c>
      <c r="BQ2504" s="493" t="n">
        <v>877.2</v>
      </c>
      <c r="BR2504" s="493" t="n">
        <v>11147.88</v>
      </c>
      <c r="BS2504" s="493" t="n">
        <v>2607.56</v>
      </c>
      <c r="BT2504" s="493" t="n">
        <v>1140</v>
      </c>
      <c r="BU2504" s="493" t="n">
        <v>0</v>
      </c>
      <c r="BV2504" s="493" t="n">
        <v>3397.2</v>
      </c>
      <c r="BW2504" s="493" t="n">
        <v>730.8</v>
      </c>
    </row>
    <row r="2505">
      <c r="A2505" t="inlineStr">
        <is>
          <t>[C9D1] Angiotensin-II 길항제, 고혈압제 (C2) 혹은 이뇨제 복합제제</t>
        </is>
      </c>
      <c r="B2505" t="inlineStr">
        <is>
          <t>유한양행</t>
        </is>
      </c>
      <c r="C2505" t="inlineStr">
        <is>
          <t>로자살탄 플러스</t>
        </is>
      </c>
      <c r="D2505" t="inlineStr">
        <is>
          <t>유한양행</t>
        </is>
      </c>
      <c r="E2505" t="inlineStr">
        <is>
          <t>hydrochlorothiazide,  losartan potassium</t>
        </is>
      </c>
      <c r="F2505" t="inlineStr">
        <is>
          <t>종합병원</t>
        </is>
      </c>
      <c r="G2505" t="inlineStr">
        <is>
          <t>Generic</t>
        </is>
      </c>
      <c r="H2505" s="493" t="n">
        <v>29021.02</v>
      </c>
      <c r="I2505" s="493" t="n">
        <v>25657.47</v>
      </c>
      <c r="J2505" s="493" t="n">
        <v>31089.05</v>
      </c>
      <c r="K2505" s="493" t="n">
        <v>23464.05</v>
      </c>
      <c r="L2505" s="493" t="n">
        <v>27802.99</v>
      </c>
      <c r="M2505" s="493" t="n">
        <v>28791.65</v>
      </c>
      <c r="N2505" s="493" t="n">
        <v>25504.41</v>
      </c>
      <c r="O2505" s="493" t="n">
        <v>21470.35</v>
      </c>
      <c r="P2505" s="493" t="n">
        <v>30943.02</v>
      </c>
      <c r="Q2505" s="493" t="n">
        <v>22335.3</v>
      </c>
      <c r="R2505" s="493" t="n">
        <v>38695.44</v>
      </c>
      <c r="S2505" s="493" t="n">
        <v>30929.57</v>
      </c>
      <c r="T2505" s="493" t="n">
        <v>24737.77</v>
      </c>
      <c r="U2505" s="493" t="n">
        <v>20975.74</v>
      </c>
      <c r="V2505" s="493" t="n">
        <v>28638.71</v>
      </c>
      <c r="W2505" s="493" t="n">
        <v>21679.02</v>
      </c>
      <c r="X2505" s="493" t="n">
        <v>32482.84</v>
      </c>
      <c r="Y2505" s="493" t="n">
        <v>36829.32</v>
      </c>
      <c r="Z2505" s="493" t="n">
        <v>16795.51</v>
      </c>
      <c r="AA2505" s="493" t="n">
        <v>13587.28</v>
      </c>
      <c r="AB2505" s="493" t="n">
        <v>10438.2</v>
      </c>
      <c r="AC2505" s="493" t="n">
        <v>18122.12</v>
      </c>
      <c r="AD2505" s="493" t="n">
        <v>8433.84</v>
      </c>
      <c r="AE2505" s="493" t="n">
        <v>20945</v>
      </c>
      <c r="AF2505" s="493" t="n">
        <v>7190.94</v>
      </c>
      <c r="AG2505" s="493" t="n">
        <v>12789.3</v>
      </c>
      <c r="AH2505" s="493" t="n">
        <v>7277.16</v>
      </c>
      <c r="AI2505" s="493" t="n">
        <v>21148.79</v>
      </c>
      <c r="AJ2505" s="493" t="n">
        <v>6758.09</v>
      </c>
      <c r="AK2505" s="493" t="n">
        <v>14495.86</v>
      </c>
      <c r="AL2505" s="493" t="n">
        <v>10574.6</v>
      </c>
      <c r="AM2505" s="493" t="n">
        <v>13914.51</v>
      </c>
      <c r="AN2505" s="493" t="n">
        <v>6326.81</v>
      </c>
      <c r="AO2505" s="493" t="n">
        <v>13572.06</v>
      </c>
      <c r="AP2505" s="493" t="n">
        <v>8165.49</v>
      </c>
      <c r="AQ2505" s="493" t="n">
        <v>17518.04</v>
      </c>
      <c r="AR2505" s="493" t="n">
        <v>7464.43</v>
      </c>
      <c r="AS2505" s="493" t="n">
        <v>7598.3</v>
      </c>
      <c r="AT2505" s="493" t="n">
        <v>15599.71</v>
      </c>
      <c r="AU2505" s="493" t="n">
        <v>11728.62</v>
      </c>
      <c r="AV2505" s="493" t="n">
        <v>12951.32</v>
      </c>
      <c r="AW2505" s="493" t="n">
        <v>19298.44</v>
      </c>
      <c r="AX2505" s="493" t="n">
        <v>15417.14</v>
      </c>
      <c r="AY2505" s="493" t="n">
        <v>6599.58</v>
      </c>
      <c r="AZ2505" s="493" t="n">
        <v>12985.39</v>
      </c>
      <c r="BA2505" s="493" t="n">
        <v>12547</v>
      </c>
      <c r="BB2505" s="493" t="n">
        <v>13779.81</v>
      </c>
      <c r="BC2505" s="493" t="n">
        <v>3770.9</v>
      </c>
      <c r="BD2505" s="493" t="n">
        <v>13265.56</v>
      </c>
      <c r="BE2505" s="493" t="n">
        <v>11416.75</v>
      </c>
      <c r="BF2505" s="493" t="n">
        <v>16222.37</v>
      </c>
      <c r="BG2505" s="493" t="n">
        <v>7393.07</v>
      </c>
      <c r="BH2505" s="493" t="n">
        <v>9425.15</v>
      </c>
      <c r="BI2505" s="493" t="n">
        <v>7095.15</v>
      </c>
      <c r="BJ2505" s="493" t="n">
        <v>9515.389999999999</v>
      </c>
      <c r="BK2505" s="493" t="n">
        <v>11635.48</v>
      </c>
      <c r="BL2505" s="493" t="n">
        <v>11568.57</v>
      </c>
      <c r="BM2505" s="493" t="n">
        <v>5763.53</v>
      </c>
      <c r="BN2505" s="493" t="n">
        <v>11217.05</v>
      </c>
      <c r="BO2505" s="493" t="n">
        <v>13904.65</v>
      </c>
      <c r="BP2505" s="493" t="n">
        <v>7271.91</v>
      </c>
      <c r="BQ2505" s="493" t="n">
        <v>5460.7</v>
      </c>
      <c r="BR2505" s="493" t="n">
        <v>10964.24</v>
      </c>
      <c r="BS2505" s="493" t="n">
        <v>5864.65</v>
      </c>
      <c r="BT2505" s="493" t="n">
        <v>8283.9</v>
      </c>
      <c r="BU2505" s="493" t="n">
        <v>8150.14</v>
      </c>
      <c r="BV2505" s="493" t="n">
        <v>7816.23</v>
      </c>
      <c r="BW2505" s="493" t="n">
        <v>8089.7</v>
      </c>
    </row>
    <row r="2506">
      <c r="A2506" t="inlineStr">
        <is>
          <t>[C9D1] Angiotensin-II 길항제, 고혈압제 (C2) 혹은 이뇨제 복합제제</t>
        </is>
      </c>
      <c r="B2506" t="inlineStr">
        <is>
          <t>유한양행</t>
        </is>
      </c>
      <c r="C2506" t="inlineStr">
        <is>
          <t>로자살탄 플러스</t>
        </is>
      </c>
      <c r="D2506" t="inlineStr">
        <is>
          <t>유한양행</t>
        </is>
      </c>
      <c r="E2506" t="inlineStr">
        <is>
          <t>hydrochlorothiazide,  losartan potassium</t>
        </is>
      </c>
      <c r="F2506" t="inlineStr">
        <is>
          <t>병원</t>
        </is>
      </c>
      <c r="G2506" t="inlineStr">
        <is>
          <t>Generic</t>
        </is>
      </c>
      <c r="H2506" s="493" t="n">
        <v>4368.1</v>
      </c>
      <c r="I2506" s="493" t="n">
        <v>3031.76</v>
      </c>
      <c r="J2506" s="493" t="n">
        <v>4434</v>
      </c>
      <c r="K2506" s="493" t="n">
        <v>5722.28</v>
      </c>
      <c r="L2506" s="493" t="n">
        <v>3462.6</v>
      </c>
      <c r="M2506" s="493" t="n">
        <v>5713.72</v>
      </c>
      <c r="N2506" s="493" t="n">
        <v>4762.64</v>
      </c>
      <c r="O2506" s="493" t="n">
        <v>3988.3</v>
      </c>
      <c r="P2506" s="493" t="n">
        <v>6030.34</v>
      </c>
      <c r="Q2506" s="493" t="n">
        <v>2958.52</v>
      </c>
      <c r="R2506" s="493" t="n">
        <v>2376.86</v>
      </c>
      <c r="S2506" s="493" t="n">
        <v>2799.08</v>
      </c>
      <c r="T2506" s="493" t="n">
        <v>2131.84</v>
      </c>
      <c r="U2506" s="493" t="n">
        <v>2427.13</v>
      </c>
      <c r="V2506" s="493" t="n">
        <v>3086.26</v>
      </c>
      <c r="W2506" s="493" t="n">
        <v>4100.24</v>
      </c>
      <c r="X2506" s="493" t="n">
        <v>3240.14</v>
      </c>
      <c r="Y2506" s="493" t="n">
        <v>2641.01</v>
      </c>
      <c r="Z2506" s="493" t="n">
        <v>3614.34</v>
      </c>
      <c r="AA2506" s="493" t="n">
        <v>4726.6</v>
      </c>
      <c r="AB2506" s="493" t="n">
        <v>3641.2</v>
      </c>
      <c r="AC2506" s="493" t="n">
        <v>5096.28</v>
      </c>
      <c r="AD2506" s="493" t="n">
        <v>4220.7</v>
      </c>
      <c r="AE2506" s="493" t="n">
        <v>3626.78</v>
      </c>
      <c r="AF2506" s="493" t="n">
        <v>3716.1</v>
      </c>
      <c r="AG2506" s="493" t="n">
        <v>4401.1</v>
      </c>
      <c r="AH2506" s="493" t="n">
        <v>4891.78</v>
      </c>
      <c r="AI2506" s="493" t="n">
        <v>4324.9</v>
      </c>
      <c r="AJ2506" s="493" t="n">
        <v>6747.78</v>
      </c>
      <c r="AK2506" s="493" t="n">
        <v>3480.3</v>
      </c>
      <c r="AL2506" s="493" t="n">
        <v>4767.82</v>
      </c>
      <c r="AM2506" s="493" t="n">
        <v>4523.6</v>
      </c>
      <c r="AN2506" s="493" t="n">
        <v>4441.42</v>
      </c>
      <c r="AO2506" s="493" t="n">
        <v>4705.98</v>
      </c>
      <c r="AP2506" s="493" t="n">
        <v>3984</v>
      </c>
      <c r="AQ2506" s="493" t="n">
        <v>4953.6</v>
      </c>
      <c r="AR2506" s="493" t="n">
        <v>2711.91</v>
      </c>
      <c r="AS2506" s="493" t="n">
        <v>2990.7</v>
      </c>
      <c r="AT2506" s="493" t="n">
        <v>4203.78</v>
      </c>
      <c r="AU2506" s="493" t="n">
        <v>4155.9</v>
      </c>
      <c r="AV2506" s="493" t="n">
        <v>2403.28</v>
      </c>
      <c r="AW2506" s="493" t="n">
        <v>4788.3</v>
      </c>
      <c r="AX2506" s="493" t="n">
        <v>2881.9</v>
      </c>
      <c r="AY2506" s="493" t="n">
        <v>2412.12</v>
      </c>
      <c r="AZ2506" s="493" t="n">
        <v>5234.64</v>
      </c>
      <c r="BA2506" s="493" t="n">
        <v>3813.42</v>
      </c>
      <c r="BB2506" s="493" t="n">
        <v>4717.2</v>
      </c>
      <c r="BC2506" s="493" t="n">
        <v>2602.32</v>
      </c>
      <c r="BD2506" s="493" t="n">
        <v>5508</v>
      </c>
      <c r="BE2506" s="493" t="n">
        <v>3240.88</v>
      </c>
      <c r="BF2506" s="493" t="n">
        <v>5824.02</v>
      </c>
      <c r="BG2506" s="493" t="n">
        <v>3992.12</v>
      </c>
      <c r="BH2506" s="493" t="n">
        <v>4756.02</v>
      </c>
      <c r="BI2506" s="493" t="n">
        <v>4139.88</v>
      </c>
      <c r="BJ2506" s="493" t="n">
        <v>11579.91</v>
      </c>
      <c r="BK2506" s="493" t="n">
        <v>14197.32</v>
      </c>
      <c r="BL2506" s="493" t="n">
        <v>14615.22</v>
      </c>
      <c r="BM2506" s="493" t="n">
        <v>13170.2</v>
      </c>
      <c r="BN2506" s="493" t="n">
        <v>9301.27</v>
      </c>
      <c r="BO2506" s="493" t="n">
        <v>15588.3</v>
      </c>
      <c r="BP2506" s="493" t="n">
        <v>10224.6</v>
      </c>
      <c r="BQ2506" s="493" t="n">
        <v>10948.8</v>
      </c>
      <c r="BR2506" s="493" t="n">
        <v>12298.5</v>
      </c>
      <c r="BS2506" s="493" t="n">
        <v>10856.4</v>
      </c>
      <c r="BT2506" s="493" t="n">
        <v>10577.7</v>
      </c>
      <c r="BU2506" s="493" t="n">
        <v>11988.43</v>
      </c>
      <c r="BV2506" s="493" t="n">
        <v>11534.33</v>
      </c>
      <c r="BW2506" s="493" t="n">
        <v>10900.8</v>
      </c>
    </row>
    <row r="2507">
      <c r="A2507" t="inlineStr">
        <is>
          <t>[C9D1] Angiotensin-II 길항제, 고혈압제 (C2) 혹은 이뇨제 복합제제</t>
        </is>
      </c>
      <c r="B2507" t="inlineStr">
        <is>
          <t>유한양행</t>
        </is>
      </c>
      <c r="C2507" t="inlineStr">
        <is>
          <t>로자살탄 플러스</t>
        </is>
      </c>
      <c r="D2507" t="inlineStr">
        <is>
          <t>유한양행</t>
        </is>
      </c>
      <c r="E2507" t="inlineStr">
        <is>
          <t>hydrochlorothiazide,  losartan potassium</t>
        </is>
      </c>
      <c r="F2507" t="inlineStr">
        <is>
          <t>의원</t>
        </is>
      </c>
      <c r="G2507" t="inlineStr">
        <is>
          <t>Generic</t>
        </is>
      </c>
      <c r="H2507" s="493" t="n">
        <v>221642.18</v>
      </c>
      <c r="I2507" s="493" t="n">
        <v>204278.44</v>
      </c>
      <c r="J2507" s="493" t="n">
        <v>231439.27</v>
      </c>
      <c r="K2507" s="493" t="n">
        <v>215199.26</v>
      </c>
      <c r="L2507" s="493" t="n">
        <v>218796.83</v>
      </c>
      <c r="M2507" s="493" t="n">
        <v>207337.25</v>
      </c>
      <c r="N2507" s="493" t="n">
        <v>221936.12</v>
      </c>
      <c r="O2507" s="493" t="n">
        <v>204842.07</v>
      </c>
      <c r="P2507" s="493" t="n">
        <v>200514.52</v>
      </c>
      <c r="Q2507" s="493" t="n">
        <v>208624.93</v>
      </c>
      <c r="R2507" s="493" t="n">
        <v>188922.73</v>
      </c>
      <c r="S2507" s="493" t="n">
        <v>225009.07</v>
      </c>
      <c r="T2507" s="493" t="n">
        <v>234617.06</v>
      </c>
      <c r="U2507" s="493" t="n">
        <v>231343.54</v>
      </c>
      <c r="V2507" s="493" t="n">
        <v>198862.84</v>
      </c>
      <c r="W2507" s="493" t="n">
        <v>180243.73</v>
      </c>
      <c r="X2507" s="493" t="n">
        <v>197579.02</v>
      </c>
      <c r="Y2507" s="493" t="n">
        <v>170143.87</v>
      </c>
      <c r="Z2507" s="493" t="n">
        <v>192280.57</v>
      </c>
      <c r="AA2507" s="493" t="n">
        <v>185909.98</v>
      </c>
      <c r="AB2507" s="493" t="n">
        <v>191461.54</v>
      </c>
      <c r="AC2507" s="493" t="n">
        <v>179161.83</v>
      </c>
      <c r="AD2507" s="493" t="n">
        <v>180621.08</v>
      </c>
      <c r="AE2507" s="493" t="n">
        <v>204094.82</v>
      </c>
      <c r="AF2507" s="493" t="n">
        <v>167363.53</v>
      </c>
      <c r="AG2507" s="493" t="n">
        <v>162193.55</v>
      </c>
      <c r="AH2507" s="493" t="n">
        <v>194643.94</v>
      </c>
      <c r="AI2507" s="493" t="n">
        <v>185421.84</v>
      </c>
      <c r="AJ2507" s="493" t="n">
        <v>182097.76</v>
      </c>
      <c r="AK2507" s="493" t="n">
        <v>180993.56</v>
      </c>
      <c r="AL2507" s="493" t="n">
        <v>180527.61</v>
      </c>
      <c r="AM2507" s="493" t="n">
        <v>174976.89</v>
      </c>
      <c r="AN2507" s="493" t="n">
        <v>167577.44</v>
      </c>
      <c r="AO2507" s="493" t="n">
        <v>166407.97</v>
      </c>
      <c r="AP2507" s="493" t="n">
        <v>159484.57</v>
      </c>
      <c r="AQ2507" s="493" t="n">
        <v>169493.81</v>
      </c>
      <c r="AR2507" s="493" t="n">
        <v>166075.25</v>
      </c>
      <c r="AS2507" s="493" t="n">
        <v>147673.63</v>
      </c>
      <c r="AT2507" s="493" t="n">
        <v>153010.34</v>
      </c>
      <c r="AU2507" s="493" t="n">
        <v>151997</v>
      </c>
      <c r="AV2507" s="493" t="n">
        <v>149898.27</v>
      </c>
      <c r="AW2507" s="493" t="n">
        <v>151208.83</v>
      </c>
      <c r="AX2507" s="493" t="n">
        <v>152492.88</v>
      </c>
      <c r="AY2507" s="493" t="n">
        <v>152200.94</v>
      </c>
      <c r="AZ2507" s="493" t="n">
        <v>139353.22</v>
      </c>
      <c r="BA2507" s="493" t="n">
        <v>156502.95</v>
      </c>
      <c r="BB2507" s="493" t="n">
        <v>137721.62</v>
      </c>
      <c r="BC2507" s="493" t="n">
        <v>152738.41</v>
      </c>
      <c r="BD2507" s="493" t="n">
        <v>136397.41</v>
      </c>
      <c r="BE2507" s="493" t="n">
        <v>133051.13</v>
      </c>
      <c r="BF2507" s="493" t="n">
        <v>133249.47</v>
      </c>
      <c r="BG2507" s="493" t="n">
        <v>146179.04</v>
      </c>
      <c r="BH2507" s="493" t="n">
        <v>123215.63</v>
      </c>
      <c r="BI2507" s="493" t="n">
        <v>134990.53</v>
      </c>
      <c r="BJ2507" s="493" t="n">
        <v>140744.38</v>
      </c>
      <c r="BK2507" s="493" t="n">
        <v>117405.8</v>
      </c>
      <c r="BL2507" s="493" t="n">
        <v>152944.96</v>
      </c>
      <c r="BM2507" s="493" t="n">
        <v>125707.5</v>
      </c>
      <c r="BN2507" s="493" t="n">
        <v>113097.83</v>
      </c>
      <c r="BO2507" s="493" t="n">
        <v>137818.17</v>
      </c>
      <c r="BP2507" s="493" t="n">
        <v>119983.89</v>
      </c>
      <c r="BQ2507" s="493" t="n">
        <v>109754.35</v>
      </c>
      <c r="BR2507" s="493" t="n">
        <v>119705.94</v>
      </c>
      <c r="BS2507" s="493" t="n">
        <v>119612.03</v>
      </c>
      <c r="BT2507" s="493" t="n">
        <v>117976.89</v>
      </c>
      <c r="BU2507" s="493" t="n">
        <v>119090.18</v>
      </c>
      <c r="BV2507" s="493" t="n">
        <v>123803</v>
      </c>
      <c r="BW2507" s="493" t="n">
        <v>108919.12</v>
      </c>
    </row>
    <row r="2508">
      <c r="A2508" t="inlineStr">
        <is>
          <t>[C9D1] Angiotensin-II 길항제, 고혈압제 (C2) 혹은 이뇨제 복합제제</t>
        </is>
      </c>
      <c r="B2508" t="inlineStr">
        <is>
          <t>유한양행</t>
        </is>
      </c>
      <c r="C2508" t="inlineStr">
        <is>
          <t>로자살탄 플러스</t>
        </is>
      </c>
      <c r="D2508" t="inlineStr">
        <is>
          <t>유한양행</t>
        </is>
      </c>
      <c r="E2508" t="inlineStr">
        <is>
          <t>hydrochlorothiazide,  losartan potassium</t>
        </is>
      </c>
      <c r="F2508" t="inlineStr">
        <is>
          <t>보건소</t>
        </is>
      </c>
      <c r="G2508" t="inlineStr">
        <is>
          <t>Generic</t>
        </is>
      </c>
      <c r="H2508" s="493" t="n">
        <v>16899.3</v>
      </c>
      <c r="I2508" s="493" t="n">
        <v>2047.5</v>
      </c>
      <c r="J2508" s="493" t="n">
        <v>13040.25</v>
      </c>
      <c r="K2508" s="493" t="n">
        <v>13611.75</v>
      </c>
      <c r="L2508" s="493" t="n">
        <v>3538</v>
      </c>
      <c r="M2508" s="493" t="n">
        <v>8671.950000000001</v>
      </c>
      <c r="N2508" s="493" t="n">
        <v>13141.65</v>
      </c>
      <c r="O2508" s="493" t="n">
        <v>2264.25</v>
      </c>
      <c r="P2508" s="493" t="n">
        <v>3097.35</v>
      </c>
      <c r="Q2508" s="493" t="n">
        <v>14323.05</v>
      </c>
      <c r="R2508" s="493" t="n">
        <v>6128.46</v>
      </c>
      <c r="S2508" s="493" t="n">
        <v>2078.1</v>
      </c>
      <c r="T2508" s="493" t="n">
        <v>5025.9</v>
      </c>
      <c r="U2508" s="493" t="n">
        <v>6479.4</v>
      </c>
      <c r="V2508" s="493" t="n">
        <v>1346.4</v>
      </c>
      <c r="W2508" s="493" t="n">
        <v>7898.7</v>
      </c>
      <c r="X2508" s="493" t="n">
        <v>2087.1</v>
      </c>
      <c r="Y2508" s="493" t="n">
        <v>6928.5</v>
      </c>
      <c r="Z2508" s="493" t="n">
        <v>1431.6</v>
      </c>
      <c r="AA2508" s="493" t="n">
        <v>3811.05</v>
      </c>
      <c r="AB2508" s="493" t="n">
        <v>3016.65</v>
      </c>
      <c r="AC2508" s="493" t="n">
        <v>7385.5</v>
      </c>
      <c r="AD2508" s="493" t="n">
        <v>3760.8</v>
      </c>
      <c r="AE2508" s="493" t="n">
        <v>3754.8</v>
      </c>
      <c r="AF2508" s="493" t="n">
        <v>4553.4</v>
      </c>
      <c r="AG2508" s="493" t="n">
        <v>2346.9</v>
      </c>
      <c r="AH2508" s="493" t="n">
        <v>1284.3</v>
      </c>
      <c r="AI2508" s="493" t="n">
        <v>6384.45</v>
      </c>
      <c r="AJ2508" s="493" t="n">
        <v>1539.9</v>
      </c>
      <c r="AK2508" s="493" t="n">
        <v>1849.3</v>
      </c>
      <c r="AL2508" s="493" t="n">
        <v>469.9</v>
      </c>
      <c r="AM2508" s="493" t="n">
        <v>2495.4</v>
      </c>
      <c r="AN2508" s="493" t="n">
        <v>1504.5</v>
      </c>
      <c r="AO2508" s="493" t="n">
        <v>1447.79</v>
      </c>
      <c r="AP2508" s="493" t="n">
        <v>3646.5</v>
      </c>
      <c r="AQ2508" s="493" t="n">
        <v>1439.7</v>
      </c>
      <c r="AR2508" s="493" t="n">
        <v>6378.3</v>
      </c>
      <c r="AS2508" s="493" t="n">
        <v>2251.5</v>
      </c>
      <c r="AT2508" s="493" t="n">
        <v>2024.7</v>
      </c>
      <c r="AU2508" s="493" t="n">
        <v>1446.3</v>
      </c>
      <c r="AV2508" s="493" t="n">
        <v>3815.4</v>
      </c>
      <c r="AW2508" s="493" t="n">
        <v>2589.9</v>
      </c>
      <c r="AX2508" s="493" t="n">
        <v>1890</v>
      </c>
      <c r="AY2508" s="493" t="n">
        <v>5903.1</v>
      </c>
      <c r="AZ2508" s="493" t="n">
        <v>3726.9</v>
      </c>
      <c r="BA2508" s="493" t="n">
        <v>2085.6</v>
      </c>
      <c r="BB2508" s="493" t="n">
        <v>4713.9</v>
      </c>
      <c r="BC2508" s="493" t="n">
        <v>2580</v>
      </c>
      <c r="BD2508" s="493" t="n">
        <v>2162.74</v>
      </c>
      <c r="BE2508" s="493" t="n">
        <v>2841.3</v>
      </c>
      <c r="BF2508" s="493" t="n">
        <v>3148.2</v>
      </c>
      <c r="BG2508" s="493" t="n">
        <v>3382.8</v>
      </c>
      <c r="BH2508" s="493" t="n">
        <v>2295</v>
      </c>
      <c r="BI2508" s="493" t="n">
        <v>4297.8</v>
      </c>
      <c r="BJ2508" s="493" t="n">
        <v>1244.4</v>
      </c>
      <c r="BK2508" s="493" t="n">
        <v>2179.2</v>
      </c>
      <c r="BL2508" s="493" t="n">
        <v>3218.1</v>
      </c>
      <c r="BM2508" s="493" t="n">
        <v>2146.8</v>
      </c>
      <c r="BN2508" s="493" t="n">
        <v>433.8</v>
      </c>
      <c r="BO2508" s="493" t="n">
        <v>6357</v>
      </c>
      <c r="BP2508" s="493" t="n">
        <v>947.4</v>
      </c>
      <c r="BQ2508" s="493" t="n">
        <v>3226.8</v>
      </c>
      <c r="BR2508" s="493" t="n">
        <v>4007.7</v>
      </c>
      <c r="BS2508" s="493" t="n">
        <v>754.8</v>
      </c>
      <c r="BT2508" s="493" t="n">
        <v>413.7</v>
      </c>
      <c r="BU2508" s="493" t="n">
        <v>3592.8</v>
      </c>
      <c r="BV2508" s="493" t="n">
        <v>850.9</v>
      </c>
      <c r="BW2508" s="493" t="n">
        <v>766.2</v>
      </c>
    </row>
    <row r="2509">
      <c r="A2509" t="inlineStr">
        <is>
          <t>[C9D1] Angiotensin-II 길항제, 고혈압제 (C2) 혹은 이뇨제 복합제제</t>
        </is>
      </c>
      <c r="B2509" t="inlineStr">
        <is>
          <t>유한양행</t>
        </is>
      </c>
      <c r="C2509" t="inlineStr">
        <is>
          <t>로자살탄 플러스</t>
        </is>
      </c>
      <c r="D2509" t="inlineStr">
        <is>
          <t>유한양행</t>
        </is>
      </c>
      <c r="E2509" t="inlineStr">
        <is>
          <t>hydrochlorothiazide,  losartan potassium</t>
        </is>
      </c>
      <c r="F2509" t="inlineStr">
        <is>
          <t>기타(치과의원, 치과병원 등)</t>
        </is>
      </c>
      <c r="G2509" t="inlineStr">
        <is>
          <t>Generic</t>
        </is>
      </c>
      <c r="H2509" s="493" t="n">
        <v>0</v>
      </c>
      <c r="I2509" s="493" t="n">
        <v>0</v>
      </c>
      <c r="J2509" s="493" t="n">
        <v>0</v>
      </c>
      <c r="K2509" s="493" t="n">
        <v>0</v>
      </c>
      <c r="L2509" s="493" t="n">
        <v>0</v>
      </c>
      <c r="M2509" s="493" t="n">
        <v>0</v>
      </c>
      <c r="N2509" s="493" t="n">
        <v>0</v>
      </c>
      <c r="O2509" s="493" t="n">
        <v>0</v>
      </c>
      <c r="P2509" s="493" t="n">
        <v>0</v>
      </c>
      <c r="Q2509" s="493" t="n">
        <v>0</v>
      </c>
      <c r="R2509" s="493" t="n">
        <v>0</v>
      </c>
      <c r="S2509" s="493" t="n">
        <v>105.9</v>
      </c>
      <c r="T2509" s="493" t="n">
        <v>0</v>
      </c>
      <c r="U2509" s="493" t="n">
        <v>0</v>
      </c>
      <c r="V2509" s="493" t="n">
        <v>30.17</v>
      </c>
      <c r="W2509" s="493" t="n">
        <v>0</v>
      </c>
      <c r="X2509" s="493" t="n">
        <v>0</v>
      </c>
      <c r="Y2509" s="493" t="n">
        <v>0</v>
      </c>
      <c r="Z2509" s="493" t="n">
        <v>0</v>
      </c>
      <c r="AA2509" s="493" t="n">
        <v>0</v>
      </c>
      <c r="AB2509" s="493" t="n">
        <v>0</v>
      </c>
      <c r="AC2509" s="493" t="n">
        <v>0</v>
      </c>
      <c r="AD2509" s="493" t="n">
        <v>0</v>
      </c>
      <c r="AE2509" s="493" t="n">
        <v>0</v>
      </c>
      <c r="AF2509" s="493" t="n">
        <v>0</v>
      </c>
      <c r="AG2509" s="493" t="n">
        <v>0</v>
      </c>
      <c r="AH2509" s="493" t="n">
        <v>0</v>
      </c>
      <c r="AI2509" s="493" t="n">
        <v>0</v>
      </c>
      <c r="AJ2509" s="493" t="n">
        <v>0</v>
      </c>
      <c r="AK2509" s="493" t="n">
        <v>0</v>
      </c>
      <c r="AL2509" s="493" t="n">
        <v>0</v>
      </c>
      <c r="AM2509" s="493" t="n">
        <v>0</v>
      </c>
      <c r="AN2509" s="493" t="n">
        <v>0</v>
      </c>
      <c r="AO2509" s="493" t="n">
        <v>0</v>
      </c>
      <c r="AP2509" s="493" t="n">
        <v>0</v>
      </c>
      <c r="AQ2509" s="493" t="n">
        <v>0</v>
      </c>
      <c r="AR2509" s="493" t="n">
        <v>0</v>
      </c>
      <c r="AS2509" s="493" t="n">
        <v>0</v>
      </c>
      <c r="AT2509" s="493" t="n">
        <v>0</v>
      </c>
      <c r="AU2509" s="493" t="n">
        <v>0</v>
      </c>
      <c r="AV2509" s="493" t="n">
        <v>0</v>
      </c>
      <c r="AW2509" s="493" t="n">
        <v>0</v>
      </c>
      <c r="AX2509" s="493" t="n">
        <v>0</v>
      </c>
      <c r="AY2509" s="493" t="n">
        <v>0</v>
      </c>
      <c r="AZ2509" s="493" t="n">
        <v>0</v>
      </c>
      <c r="BA2509" s="493" t="n">
        <v>0</v>
      </c>
      <c r="BB2509" s="493" t="n">
        <v>0</v>
      </c>
      <c r="BC2509" s="493" t="n">
        <v>0</v>
      </c>
      <c r="BD2509" s="493" t="n">
        <v>0</v>
      </c>
      <c r="BE2509" s="493" t="n">
        <v>0</v>
      </c>
      <c r="BF2509" s="493" t="n">
        <v>0</v>
      </c>
      <c r="BG2509" s="493" t="n">
        <v>0</v>
      </c>
      <c r="BH2509" s="493" t="n">
        <v>0</v>
      </c>
      <c r="BI2509" s="493" t="n">
        <v>0</v>
      </c>
      <c r="BJ2509" s="493" t="n">
        <v>0</v>
      </c>
      <c r="BK2509" s="493" t="n">
        <v>0</v>
      </c>
      <c r="BL2509" s="493" t="n">
        <v>0</v>
      </c>
      <c r="BM2509" s="493" t="n">
        <v>0</v>
      </c>
      <c r="BN2509" s="493" t="n">
        <v>0</v>
      </c>
      <c r="BO2509" s="493" t="n">
        <v>0</v>
      </c>
      <c r="BP2509" s="493" t="n">
        <v>0</v>
      </c>
      <c r="BQ2509" s="493" t="n">
        <v>0</v>
      </c>
      <c r="BR2509" s="493" t="n">
        <v>0</v>
      </c>
      <c r="BS2509" s="493" t="n">
        <v>0</v>
      </c>
      <c r="BT2509" s="493" t="n">
        <v>0</v>
      </c>
      <c r="BU2509" s="493" t="n">
        <v>0</v>
      </c>
      <c r="BV2509" s="493" t="n">
        <v>0</v>
      </c>
      <c r="BW2509" s="493" t="n">
        <v>0</v>
      </c>
    </row>
    <row r="2510">
      <c r="A2510" t="inlineStr">
        <is>
          <t>[C9D1] Angiotensin-II 길항제, 고혈압제 (C2) 혹은 이뇨제 복합제제</t>
        </is>
      </c>
      <c r="B2510" t="inlineStr">
        <is>
          <t>유한양행</t>
        </is>
      </c>
      <c r="C2510" t="inlineStr">
        <is>
          <t>미카클로</t>
        </is>
      </c>
      <c r="D2510" t="inlineStr">
        <is>
          <t>유한양행</t>
        </is>
      </c>
      <c r="E2510" t="inlineStr">
        <is>
          <t>chlorthalidone,  telmisartan</t>
        </is>
      </c>
      <c r="F2510" t="inlineStr">
        <is>
          <t>종합병원</t>
        </is>
      </c>
      <c r="G2510" t="inlineStr">
        <is>
          <t>Original</t>
        </is>
      </c>
      <c r="H2510" s="493" t="n">
        <v>0</v>
      </c>
      <c r="I2510" s="493" t="n">
        <v>0</v>
      </c>
      <c r="J2510" s="493" t="n">
        <v>0</v>
      </c>
      <c r="K2510" s="493" t="n">
        <v>0</v>
      </c>
      <c r="L2510" s="493" t="n">
        <v>0</v>
      </c>
      <c r="M2510" s="493" t="n">
        <v>0</v>
      </c>
      <c r="N2510" s="493" t="n">
        <v>0</v>
      </c>
      <c r="O2510" s="493" t="n">
        <v>0</v>
      </c>
      <c r="P2510" s="493" t="n">
        <v>0</v>
      </c>
      <c r="Q2510" s="493" t="n">
        <v>0</v>
      </c>
      <c r="R2510" s="493" t="n">
        <v>0</v>
      </c>
      <c r="S2510" s="493" t="n">
        <v>0</v>
      </c>
      <c r="T2510" s="493" t="n">
        <v>0</v>
      </c>
      <c r="U2510" s="493" t="n">
        <v>0</v>
      </c>
      <c r="V2510" s="493" t="n">
        <v>0</v>
      </c>
      <c r="W2510" s="493" t="n">
        <v>0</v>
      </c>
      <c r="X2510" s="493" t="n">
        <v>0</v>
      </c>
      <c r="Y2510" s="493" t="n">
        <v>0</v>
      </c>
      <c r="Z2510" s="493" t="n">
        <v>0</v>
      </c>
      <c r="AA2510" s="493" t="n">
        <v>0</v>
      </c>
      <c r="AB2510" s="493" t="n">
        <v>0</v>
      </c>
      <c r="AC2510" s="493" t="n">
        <v>0</v>
      </c>
      <c r="AD2510" s="493" t="n">
        <v>0</v>
      </c>
      <c r="AE2510" s="493" t="n">
        <v>0</v>
      </c>
      <c r="AF2510" s="493" t="n">
        <v>0</v>
      </c>
      <c r="AG2510" s="493" t="n">
        <v>0</v>
      </c>
      <c r="AH2510" s="493" t="n">
        <v>0</v>
      </c>
      <c r="AI2510" s="493" t="n">
        <v>0</v>
      </c>
      <c r="AJ2510" s="493" t="n">
        <v>0</v>
      </c>
      <c r="AK2510" s="493" t="n">
        <v>0</v>
      </c>
      <c r="AL2510" s="493" t="n">
        <v>0</v>
      </c>
      <c r="AM2510" s="493" t="n">
        <v>0</v>
      </c>
      <c r="AN2510" s="493" t="n">
        <v>0</v>
      </c>
      <c r="AO2510" s="493" t="n">
        <v>0</v>
      </c>
      <c r="AP2510" s="493" t="n">
        <v>0</v>
      </c>
      <c r="AQ2510" s="493" t="n">
        <v>0</v>
      </c>
      <c r="AR2510" s="493" t="n">
        <v>0</v>
      </c>
      <c r="AS2510" s="493" t="n">
        <v>0</v>
      </c>
      <c r="AT2510" s="493" t="n">
        <v>0</v>
      </c>
      <c r="AU2510" s="493" t="n">
        <v>0</v>
      </c>
      <c r="AV2510" s="493" t="n">
        <v>0</v>
      </c>
      <c r="AW2510" s="493" t="n">
        <v>0</v>
      </c>
      <c r="AX2510" s="493" t="n">
        <v>0</v>
      </c>
      <c r="AY2510" s="493" t="n">
        <v>0</v>
      </c>
      <c r="AZ2510" s="493" t="n">
        <v>0</v>
      </c>
      <c r="BA2510" s="493" t="n">
        <v>0</v>
      </c>
      <c r="BB2510" s="493" t="n">
        <v>0</v>
      </c>
      <c r="BC2510" s="493" t="n">
        <v>0</v>
      </c>
      <c r="BD2510" s="493" t="n">
        <v>0</v>
      </c>
      <c r="BE2510" s="493" t="n">
        <v>0</v>
      </c>
      <c r="BF2510" s="493" t="n">
        <v>0</v>
      </c>
      <c r="BG2510" s="493" t="n">
        <v>0</v>
      </c>
      <c r="BH2510" s="493" t="n">
        <v>0</v>
      </c>
      <c r="BI2510" s="493" t="n">
        <v>0</v>
      </c>
      <c r="BJ2510" s="493" t="n">
        <v>0</v>
      </c>
      <c r="BK2510" s="493" t="n">
        <v>0</v>
      </c>
      <c r="BL2510" s="493" t="n">
        <v>0</v>
      </c>
      <c r="BM2510" s="493" t="n">
        <v>0</v>
      </c>
      <c r="BN2510" s="493" t="n">
        <v>0</v>
      </c>
      <c r="BO2510" s="493" t="n">
        <v>0</v>
      </c>
      <c r="BP2510" s="493" t="n">
        <v>0</v>
      </c>
      <c r="BQ2510" s="493" t="n">
        <v>0</v>
      </c>
      <c r="BR2510" s="493" t="n">
        <v>0</v>
      </c>
      <c r="BS2510" s="493" t="n">
        <v>0</v>
      </c>
      <c r="BT2510" s="493" t="n">
        <v>0</v>
      </c>
      <c r="BU2510" s="493" t="n">
        <v>60.15</v>
      </c>
      <c r="BV2510" s="493" t="n">
        <v>0</v>
      </c>
      <c r="BW2510" s="493" t="n">
        <v>0</v>
      </c>
    </row>
    <row r="2511">
      <c r="A2511" t="inlineStr">
        <is>
          <t>[C9D1] Angiotensin-II 길항제, 고혈압제 (C2) 혹은 이뇨제 복합제제</t>
        </is>
      </c>
      <c r="B2511" t="inlineStr">
        <is>
          <t>유한양행</t>
        </is>
      </c>
      <c r="C2511" t="inlineStr">
        <is>
          <t>미카클로</t>
        </is>
      </c>
      <c r="D2511" t="inlineStr">
        <is>
          <t>유한양행</t>
        </is>
      </c>
      <c r="E2511" t="inlineStr">
        <is>
          <t>chlorthalidone,  telmisartan</t>
        </is>
      </c>
      <c r="F2511" t="inlineStr">
        <is>
          <t>의원</t>
        </is>
      </c>
      <c r="G2511" t="inlineStr">
        <is>
          <t>Original</t>
        </is>
      </c>
      <c r="H2511" s="493" t="n">
        <v>0</v>
      </c>
      <c r="I2511" s="493" t="n">
        <v>0</v>
      </c>
      <c r="J2511" s="493" t="n">
        <v>0</v>
      </c>
      <c r="K2511" s="493" t="n">
        <v>0</v>
      </c>
      <c r="L2511" s="493" t="n">
        <v>0</v>
      </c>
      <c r="M2511" s="493" t="n">
        <v>0</v>
      </c>
      <c r="N2511" s="493" t="n">
        <v>0</v>
      </c>
      <c r="O2511" s="493" t="n">
        <v>0</v>
      </c>
      <c r="P2511" s="493" t="n">
        <v>0</v>
      </c>
      <c r="Q2511" s="493" t="n">
        <v>0</v>
      </c>
      <c r="R2511" s="493" t="n">
        <v>0</v>
      </c>
      <c r="S2511" s="493" t="n">
        <v>0</v>
      </c>
      <c r="T2511" s="493" t="n">
        <v>0</v>
      </c>
      <c r="U2511" s="493" t="n">
        <v>0</v>
      </c>
      <c r="V2511" s="493" t="n">
        <v>0</v>
      </c>
      <c r="W2511" s="493" t="n">
        <v>0</v>
      </c>
      <c r="X2511" s="493" t="n">
        <v>0</v>
      </c>
      <c r="Y2511" s="493" t="n">
        <v>0</v>
      </c>
      <c r="Z2511" s="493" t="n">
        <v>0</v>
      </c>
      <c r="AA2511" s="493" t="n">
        <v>0</v>
      </c>
      <c r="AB2511" s="493" t="n">
        <v>0</v>
      </c>
      <c r="AC2511" s="493" t="n">
        <v>0</v>
      </c>
      <c r="AD2511" s="493" t="n">
        <v>0</v>
      </c>
      <c r="AE2511" s="493" t="n">
        <v>0</v>
      </c>
      <c r="AF2511" s="493" t="n">
        <v>0</v>
      </c>
      <c r="AG2511" s="493" t="n">
        <v>0</v>
      </c>
      <c r="AH2511" s="493" t="n">
        <v>0</v>
      </c>
      <c r="AI2511" s="493" t="n">
        <v>0</v>
      </c>
      <c r="AJ2511" s="493" t="n">
        <v>0</v>
      </c>
      <c r="AK2511" s="493" t="n">
        <v>0</v>
      </c>
      <c r="AL2511" s="493" t="n">
        <v>0</v>
      </c>
      <c r="AM2511" s="493" t="n">
        <v>0</v>
      </c>
      <c r="AN2511" s="493" t="n">
        <v>0</v>
      </c>
      <c r="AO2511" s="493" t="n">
        <v>0</v>
      </c>
      <c r="AP2511" s="493" t="n">
        <v>0</v>
      </c>
      <c r="AQ2511" s="493" t="n">
        <v>0</v>
      </c>
      <c r="AR2511" s="493" t="n">
        <v>0</v>
      </c>
      <c r="AS2511" s="493" t="n">
        <v>0</v>
      </c>
      <c r="AT2511" s="493" t="n">
        <v>0</v>
      </c>
      <c r="AU2511" s="493" t="n">
        <v>0</v>
      </c>
      <c r="AV2511" s="493" t="n">
        <v>0</v>
      </c>
      <c r="AW2511" s="493" t="n">
        <v>0</v>
      </c>
      <c r="AX2511" s="493" t="n">
        <v>0</v>
      </c>
      <c r="AY2511" s="493" t="n">
        <v>0</v>
      </c>
      <c r="AZ2511" s="493" t="n">
        <v>0</v>
      </c>
      <c r="BA2511" s="493" t="n">
        <v>0</v>
      </c>
      <c r="BB2511" s="493" t="n">
        <v>0</v>
      </c>
      <c r="BC2511" s="493" t="n">
        <v>0</v>
      </c>
      <c r="BD2511" s="493" t="n">
        <v>0</v>
      </c>
      <c r="BE2511" s="493" t="n">
        <v>0</v>
      </c>
      <c r="BF2511" s="493" t="n">
        <v>0</v>
      </c>
      <c r="BG2511" s="493" t="n">
        <v>0</v>
      </c>
      <c r="BH2511" s="493" t="n">
        <v>0</v>
      </c>
      <c r="BI2511" s="493" t="n">
        <v>0</v>
      </c>
      <c r="BJ2511" s="493" t="n">
        <v>0</v>
      </c>
      <c r="BK2511" s="493" t="n">
        <v>0</v>
      </c>
      <c r="BL2511" s="493" t="n">
        <v>0</v>
      </c>
      <c r="BM2511" s="493" t="n">
        <v>0</v>
      </c>
      <c r="BN2511" s="493" t="n">
        <v>0</v>
      </c>
      <c r="BO2511" s="493" t="n">
        <v>0</v>
      </c>
      <c r="BP2511" s="493" t="n">
        <v>0</v>
      </c>
      <c r="BQ2511" s="493" t="n">
        <v>0</v>
      </c>
      <c r="BR2511" s="493" t="n">
        <v>0</v>
      </c>
      <c r="BS2511" s="493" t="n">
        <v>0</v>
      </c>
      <c r="BT2511" s="493" t="n">
        <v>0</v>
      </c>
      <c r="BU2511" s="493" t="n">
        <v>4846.4</v>
      </c>
      <c r="BV2511" s="493" t="n">
        <v>7084.07</v>
      </c>
      <c r="BW2511" s="493" t="n">
        <v>9556.23</v>
      </c>
    </row>
    <row r="2512">
      <c r="A2512" t="inlineStr">
        <is>
          <t>[C9D1] Angiotensin-II 길항제, 고혈압제 (C2) 혹은 이뇨제 복합제제</t>
        </is>
      </c>
      <c r="B2512" t="inlineStr">
        <is>
          <t>유한양행</t>
        </is>
      </c>
      <c r="C2512" t="inlineStr">
        <is>
          <t>미카클로</t>
        </is>
      </c>
      <c r="D2512" t="inlineStr">
        <is>
          <t>유한양행</t>
        </is>
      </c>
      <c r="E2512" t="inlineStr">
        <is>
          <t>chlorthalidone,  telmisartan</t>
        </is>
      </c>
      <c r="F2512" t="inlineStr">
        <is>
          <t>보건소</t>
        </is>
      </c>
      <c r="G2512" t="inlineStr">
        <is>
          <t>Original</t>
        </is>
      </c>
      <c r="H2512" s="493" t="n">
        <v>0</v>
      </c>
      <c r="I2512" s="493" t="n">
        <v>0</v>
      </c>
      <c r="J2512" s="493" t="n">
        <v>0</v>
      </c>
      <c r="K2512" s="493" t="n">
        <v>0</v>
      </c>
      <c r="L2512" s="493" t="n">
        <v>0</v>
      </c>
      <c r="M2512" s="493" t="n">
        <v>0</v>
      </c>
      <c r="N2512" s="493" t="n">
        <v>0</v>
      </c>
      <c r="O2512" s="493" t="n">
        <v>0</v>
      </c>
      <c r="P2512" s="493" t="n">
        <v>0</v>
      </c>
      <c r="Q2512" s="493" t="n">
        <v>0</v>
      </c>
      <c r="R2512" s="493" t="n">
        <v>0</v>
      </c>
      <c r="S2512" s="493" t="n">
        <v>0</v>
      </c>
      <c r="T2512" s="493" t="n">
        <v>0</v>
      </c>
      <c r="U2512" s="493" t="n">
        <v>0</v>
      </c>
      <c r="V2512" s="493" t="n">
        <v>0</v>
      </c>
      <c r="W2512" s="493" t="n">
        <v>0</v>
      </c>
      <c r="X2512" s="493" t="n">
        <v>0</v>
      </c>
      <c r="Y2512" s="493" t="n">
        <v>0</v>
      </c>
      <c r="Z2512" s="493" t="n">
        <v>0</v>
      </c>
      <c r="AA2512" s="493" t="n">
        <v>0</v>
      </c>
      <c r="AB2512" s="493" t="n">
        <v>0</v>
      </c>
      <c r="AC2512" s="493" t="n">
        <v>0</v>
      </c>
      <c r="AD2512" s="493" t="n">
        <v>0</v>
      </c>
      <c r="AE2512" s="493" t="n">
        <v>0</v>
      </c>
      <c r="AF2512" s="493" t="n">
        <v>0</v>
      </c>
      <c r="AG2512" s="493" t="n">
        <v>0</v>
      </c>
      <c r="AH2512" s="493" t="n">
        <v>0</v>
      </c>
      <c r="AI2512" s="493" t="n">
        <v>0</v>
      </c>
      <c r="AJ2512" s="493" t="n">
        <v>0</v>
      </c>
      <c r="AK2512" s="493" t="n">
        <v>0</v>
      </c>
      <c r="AL2512" s="493" t="n">
        <v>0</v>
      </c>
      <c r="AM2512" s="493" t="n">
        <v>0</v>
      </c>
      <c r="AN2512" s="493" t="n">
        <v>0</v>
      </c>
      <c r="AO2512" s="493" t="n">
        <v>0</v>
      </c>
      <c r="AP2512" s="493" t="n">
        <v>0</v>
      </c>
      <c r="AQ2512" s="493" t="n">
        <v>0</v>
      </c>
      <c r="AR2512" s="493" t="n">
        <v>0</v>
      </c>
      <c r="AS2512" s="493" t="n">
        <v>0</v>
      </c>
      <c r="AT2512" s="493" t="n">
        <v>0</v>
      </c>
      <c r="AU2512" s="493" t="n">
        <v>0</v>
      </c>
      <c r="AV2512" s="493" t="n">
        <v>0</v>
      </c>
      <c r="AW2512" s="493" t="n">
        <v>0</v>
      </c>
      <c r="AX2512" s="493" t="n">
        <v>0</v>
      </c>
      <c r="AY2512" s="493" t="n">
        <v>0</v>
      </c>
      <c r="AZ2512" s="493" t="n">
        <v>0</v>
      </c>
      <c r="BA2512" s="493" t="n">
        <v>0</v>
      </c>
      <c r="BB2512" s="493" t="n">
        <v>0</v>
      </c>
      <c r="BC2512" s="493" t="n">
        <v>0</v>
      </c>
      <c r="BD2512" s="493" t="n">
        <v>0</v>
      </c>
      <c r="BE2512" s="493" t="n">
        <v>0</v>
      </c>
      <c r="BF2512" s="493" t="n">
        <v>0</v>
      </c>
      <c r="BG2512" s="493" t="n">
        <v>0</v>
      </c>
      <c r="BH2512" s="493" t="n">
        <v>0</v>
      </c>
      <c r="BI2512" s="493" t="n">
        <v>0</v>
      </c>
      <c r="BJ2512" s="493" t="n">
        <v>0</v>
      </c>
      <c r="BK2512" s="493" t="n">
        <v>0</v>
      </c>
      <c r="BL2512" s="493" t="n">
        <v>0</v>
      </c>
      <c r="BM2512" s="493" t="n">
        <v>0</v>
      </c>
      <c r="BN2512" s="493" t="n">
        <v>0</v>
      </c>
      <c r="BO2512" s="493" t="n">
        <v>0</v>
      </c>
      <c r="BP2512" s="493" t="n">
        <v>0</v>
      </c>
      <c r="BQ2512" s="493" t="n">
        <v>0</v>
      </c>
      <c r="BR2512" s="493" t="n">
        <v>0</v>
      </c>
      <c r="BS2512" s="493" t="n">
        <v>0</v>
      </c>
      <c r="BT2512" s="493" t="n">
        <v>0</v>
      </c>
      <c r="BU2512" s="493" t="n">
        <v>0</v>
      </c>
      <c r="BV2512" s="493" t="n">
        <v>186.9</v>
      </c>
      <c r="BW2512" s="493" t="n">
        <v>788.1</v>
      </c>
    </row>
    <row r="2513">
      <c r="A2513" t="inlineStr">
        <is>
          <t>[C9D1] Angiotensin-II 길항제, 고혈압제 (C2) 혹은 이뇨제 복합제제</t>
        </is>
      </c>
      <c r="B2513" t="inlineStr">
        <is>
          <t>유한양행</t>
        </is>
      </c>
      <c r="C2513" t="inlineStr">
        <is>
          <t>코디오살탄</t>
        </is>
      </c>
      <c r="D2513" t="inlineStr">
        <is>
          <t>유한양행</t>
        </is>
      </c>
      <c r="E2513" t="inlineStr">
        <is>
          <t>hydrochlorothiazide,  valsartan</t>
        </is>
      </c>
      <c r="F2513" t="inlineStr">
        <is>
          <t>상급종합병원</t>
        </is>
      </c>
      <c r="G2513" t="inlineStr">
        <is>
          <t>Generic</t>
        </is>
      </c>
      <c r="H2513" s="493" t="n">
        <v>4352.4</v>
      </c>
      <c r="I2513" s="493" t="n">
        <v>2181.6</v>
      </c>
      <c r="J2513" s="493" t="n">
        <v>966.6</v>
      </c>
      <c r="K2513" s="493" t="n">
        <v>0</v>
      </c>
      <c r="L2513" s="493" t="n">
        <v>0</v>
      </c>
      <c r="M2513" s="493" t="n">
        <v>2899.8</v>
      </c>
      <c r="N2513" s="493" t="n">
        <v>0</v>
      </c>
      <c r="O2513" s="493" t="n">
        <v>2413.8</v>
      </c>
      <c r="P2513" s="493" t="n">
        <v>0</v>
      </c>
      <c r="Q2513" s="493" t="n">
        <v>808.02</v>
      </c>
      <c r="R2513" s="493" t="n">
        <v>0</v>
      </c>
      <c r="S2513" s="493" t="n">
        <v>2655.6</v>
      </c>
      <c r="T2513" s="493" t="n">
        <v>0</v>
      </c>
      <c r="U2513" s="493" t="n">
        <v>966</v>
      </c>
      <c r="V2513" s="493" t="n">
        <v>0</v>
      </c>
      <c r="W2513" s="493" t="n">
        <v>564.9</v>
      </c>
      <c r="X2513" s="493" t="n">
        <v>1450.8</v>
      </c>
      <c r="Y2513" s="493" t="n">
        <v>480.6</v>
      </c>
      <c r="Z2513" s="493" t="n">
        <v>0</v>
      </c>
      <c r="AA2513" s="493" t="n">
        <v>1072.5</v>
      </c>
      <c r="AB2513" s="493" t="n">
        <v>0</v>
      </c>
      <c r="AC2513" s="493" t="n">
        <v>272.35</v>
      </c>
      <c r="AD2513" s="493" t="n">
        <v>0</v>
      </c>
      <c r="AE2513" s="493" t="n">
        <v>1090.05</v>
      </c>
      <c r="AF2513" s="493" t="n">
        <v>0</v>
      </c>
      <c r="AG2513" s="493" t="n">
        <v>1721.8</v>
      </c>
      <c r="AH2513" s="493" t="n">
        <v>1573.2</v>
      </c>
      <c r="AI2513" s="493" t="n">
        <v>2295</v>
      </c>
      <c r="AJ2513" s="493" t="n">
        <v>3160.8</v>
      </c>
      <c r="AK2513" s="493" t="n">
        <v>5589</v>
      </c>
      <c r="AL2513" s="493" t="n">
        <v>5488.2</v>
      </c>
      <c r="AM2513" s="493" t="n">
        <v>1562.4</v>
      </c>
      <c r="AN2513" s="493" t="n">
        <v>0</v>
      </c>
      <c r="AO2513" s="493" t="n">
        <v>8598.1</v>
      </c>
      <c r="AP2513" s="493" t="n">
        <v>1170.9</v>
      </c>
      <c r="AQ2513" s="493" t="n">
        <v>2997.9</v>
      </c>
      <c r="AR2513" s="493" t="n">
        <v>2451.6</v>
      </c>
      <c r="AS2513" s="493" t="n">
        <v>0</v>
      </c>
      <c r="AT2513" s="493" t="n">
        <v>1510.2</v>
      </c>
      <c r="AU2513" s="493" t="n">
        <v>1187.2</v>
      </c>
      <c r="AV2513" s="493" t="n">
        <v>877.1</v>
      </c>
      <c r="AW2513" s="493" t="n">
        <v>3769.35</v>
      </c>
      <c r="AX2513" s="493" t="n">
        <v>3039.6</v>
      </c>
      <c r="AY2513" s="493" t="n">
        <v>1132.3</v>
      </c>
      <c r="AZ2513" s="493" t="n">
        <v>2250</v>
      </c>
      <c r="BA2513" s="493" t="n">
        <v>2535</v>
      </c>
      <c r="BB2513" s="493" t="n">
        <v>7776.5</v>
      </c>
      <c r="BC2513" s="493" t="n">
        <v>8191.8</v>
      </c>
      <c r="BD2513" s="493" t="n">
        <v>2833.85</v>
      </c>
      <c r="BE2513" s="493" t="n">
        <v>1689</v>
      </c>
      <c r="BF2513" s="493" t="n">
        <v>2707.2</v>
      </c>
      <c r="BG2513" s="493" t="n">
        <v>3830.4</v>
      </c>
      <c r="BH2513" s="493" t="n">
        <v>3988.2</v>
      </c>
      <c r="BI2513" s="493" t="n">
        <v>2173.15</v>
      </c>
      <c r="BJ2513" s="493" t="n">
        <v>0</v>
      </c>
      <c r="BK2513" s="493" t="n">
        <v>9586.25</v>
      </c>
      <c r="BL2513" s="493" t="n">
        <v>10060</v>
      </c>
      <c r="BM2513" s="493" t="n">
        <v>0</v>
      </c>
      <c r="BN2513" s="493" t="n">
        <v>3093.3</v>
      </c>
      <c r="BO2513" s="493" t="n">
        <v>2001.8</v>
      </c>
      <c r="BP2513" s="493" t="n">
        <v>3766.4</v>
      </c>
      <c r="BQ2513" s="493" t="n">
        <v>508.2</v>
      </c>
      <c r="BR2513" s="493" t="n">
        <v>1567.8</v>
      </c>
      <c r="BS2513" s="493" t="n">
        <v>13240.05</v>
      </c>
      <c r="BT2513" s="493" t="n">
        <v>1790.7</v>
      </c>
      <c r="BU2513" s="493" t="n">
        <v>2437.3</v>
      </c>
      <c r="BV2513" s="493" t="n">
        <v>3284.3</v>
      </c>
      <c r="BW2513" s="493" t="n">
        <v>1517.4</v>
      </c>
    </row>
    <row r="2514">
      <c r="A2514" t="inlineStr">
        <is>
          <t>[C9D1] Angiotensin-II 길항제, 고혈압제 (C2) 혹은 이뇨제 복합제제</t>
        </is>
      </c>
      <c r="B2514" t="inlineStr">
        <is>
          <t>유한양행</t>
        </is>
      </c>
      <c r="C2514" t="inlineStr">
        <is>
          <t>코디오살탄</t>
        </is>
      </c>
      <c r="D2514" t="inlineStr">
        <is>
          <t>유한양행</t>
        </is>
      </c>
      <c r="E2514" t="inlineStr">
        <is>
          <t>hydrochlorothiazide,  valsartan</t>
        </is>
      </c>
      <c r="F2514" t="inlineStr">
        <is>
          <t>종합병원</t>
        </is>
      </c>
      <c r="G2514" t="inlineStr">
        <is>
          <t>Generic</t>
        </is>
      </c>
      <c r="H2514" s="493" t="n">
        <v>0</v>
      </c>
      <c r="I2514" s="493" t="n">
        <v>0</v>
      </c>
      <c r="J2514" s="493" t="n">
        <v>0</v>
      </c>
      <c r="K2514" s="493" t="n">
        <v>0</v>
      </c>
      <c r="L2514" s="493" t="n">
        <v>0</v>
      </c>
      <c r="M2514" s="493" t="n">
        <v>0</v>
      </c>
      <c r="N2514" s="493" t="n">
        <v>0</v>
      </c>
      <c r="O2514" s="493" t="n">
        <v>0</v>
      </c>
      <c r="P2514" s="493" t="n">
        <v>0</v>
      </c>
      <c r="Q2514" s="493" t="n">
        <v>0</v>
      </c>
      <c r="R2514" s="493" t="n">
        <v>0</v>
      </c>
      <c r="S2514" s="493" t="n">
        <v>0</v>
      </c>
      <c r="T2514" s="493" t="n">
        <v>0</v>
      </c>
      <c r="U2514" s="493" t="n">
        <v>0</v>
      </c>
      <c r="V2514" s="493" t="n">
        <v>0</v>
      </c>
      <c r="W2514" s="493" t="n">
        <v>0</v>
      </c>
      <c r="X2514" s="493" t="n">
        <v>120</v>
      </c>
      <c r="Y2514" s="493" t="n">
        <v>0</v>
      </c>
      <c r="Z2514" s="493" t="n">
        <v>224</v>
      </c>
      <c r="AA2514" s="493" t="n">
        <v>0</v>
      </c>
      <c r="AB2514" s="493" t="n">
        <v>0</v>
      </c>
      <c r="AC2514" s="493" t="n">
        <v>0</v>
      </c>
      <c r="AD2514" s="493" t="n">
        <v>0</v>
      </c>
      <c r="AE2514" s="493" t="n">
        <v>0</v>
      </c>
      <c r="AF2514" s="493" t="n">
        <v>239.7</v>
      </c>
      <c r="AG2514" s="493" t="n">
        <v>723.6</v>
      </c>
      <c r="AH2514" s="493" t="n">
        <v>0</v>
      </c>
      <c r="AI2514" s="493" t="n">
        <v>0</v>
      </c>
      <c r="AJ2514" s="493" t="n">
        <v>0</v>
      </c>
      <c r="AK2514" s="493" t="n">
        <v>0</v>
      </c>
      <c r="AL2514" s="493" t="n">
        <v>1008.63</v>
      </c>
      <c r="AM2514" s="493" t="n">
        <v>704</v>
      </c>
      <c r="AN2514" s="493" t="n">
        <v>0</v>
      </c>
      <c r="AO2514" s="493" t="n">
        <v>0</v>
      </c>
      <c r="AP2514" s="493" t="n">
        <v>451.64</v>
      </c>
      <c r="AQ2514" s="493" t="n">
        <v>0</v>
      </c>
      <c r="AR2514" s="493" t="n">
        <v>0</v>
      </c>
      <c r="AS2514" s="493" t="n">
        <v>0</v>
      </c>
      <c r="AT2514" s="493" t="n">
        <v>0</v>
      </c>
      <c r="AU2514" s="493" t="n">
        <v>0</v>
      </c>
      <c r="AV2514" s="493" t="n">
        <v>0</v>
      </c>
      <c r="AW2514" s="493" t="n">
        <v>237.6</v>
      </c>
      <c r="AX2514" s="493" t="n">
        <v>0</v>
      </c>
      <c r="AY2514" s="493" t="n">
        <v>0</v>
      </c>
      <c r="AZ2514" s="493" t="n">
        <v>228.6</v>
      </c>
      <c r="BA2514" s="493" t="n">
        <v>0</v>
      </c>
      <c r="BB2514" s="493" t="n">
        <v>58.2</v>
      </c>
      <c r="BC2514" s="493" t="n">
        <v>242.1</v>
      </c>
      <c r="BD2514" s="493" t="n">
        <v>0</v>
      </c>
      <c r="BE2514" s="493" t="n">
        <v>0</v>
      </c>
      <c r="BF2514" s="493" t="n">
        <v>0</v>
      </c>
      <c r="BG2514" s="493" t="n">
        <v>0</v>
      </c>
      <c r="BH2514" s="493" t="n">
        <v>0</v>
      </c>
      <c r="BI2514" s="493" t="n">
        <v>0</v>
      </c>
      <c r="BJ2514" s="493" t="n">
        <v>0</v>
      </c>
      <c r="BK2514" s="493" t="n">
        <v>0</v>
      </c>
      <c r="BL2514" s="493" t="n">
        <v>0</v>
      </c>
      <c r="BM2514" s="493" t="n">
        <v>0</v>
      </c>
      <c r="BN2514" s="493" t="n">
        <v>0</v>
      </c>
      <c r="BO2514" s="493" t="n">
        <v>0</v>
      </c>
      <c r="BP2514" s="493" t="n">
        <v>0</v>
      </c>
      <c r="BQ2514" s="493" t="n">
        <v>0</v>
      </c>
      <c r="BR2514" s="493" t="n">
        <v>0</v>
      </c>
      <c r="BS2514" s="493" t="n">
        <v>0</v>
      </c>
      <c r="BT2514" s="493" t="n">
        <v>0</v>
      </c>
      <c r="BU2514" s="493" t="n">
        <v>26.81</v>
      </c>
      <c r="BV2514" s="493" t="n">
        <v>0</v>
      </c>
      <c r="BW2514" s="493" t="n">
        <v>0</v>
      </c>
    </row>
    <row r="2515">
      <c r="A2515" t="inlineStr">
        <is>
          <t>[C9D1] Angiotensin-II 길항제, 고혈압제 (C2) 혹은 이뇨제 복합제제</t>
        </is>
      </c>
      <c r="B2515" t="inlineStr">
        <is>
          <t>유한양행</t>
        </is>
      </c>
      <c r="C2515" t="inlineStr">
        <is>
          <t>코디오살탄</t>
        </is>
      </c>
      <c r="D2515" t="inlineStr">
        <is>
          <t>유한양행</t>
        </is>
      </c>
      <c r="E2515" t="inlineStr">
        <is>
          <t>hydrochlorothiazide,  valsartan</t>
        </is>
      </c>
      <c r="F2515" t="inlineStr">
        <is>
          <t>병원</t>
        </is>
      </c>
      <c r="G2515" t="inlineStr">
        <is>
          <t>Generic</t>
        </is>
      </c>
      <c r="H2515" s="493" t="n">
        <v>70.56</v>
      </c>
      <c r="I2515" s="493" t="n">
        <v>93.52</v>
      </c>
      <c r="J2515" s="493" t="n">
        <v>147</v>
      </c>
      <c r="K2515" s="493" t="n">
        <v>1127.32</v>
      </c>
      <c r="L2515" s="493" t="n">
        <v>152.88</v>
      </c>
      <c r="M2515" s="493" t="n">
        <v>266.56</v>
      </c>
      <c r="N2515" s="493" t="n">
        <v>880.78</v>
      </c>
      <c r="O2515" s="493" t="n">
        <v>0</v>
      </c>
      <c r="P2515" s="493" t="n">
        <v>0</v>
      </c>
      <c r="Q2515" s="493" t="n">
        <v>0</v>
      </c>
      <c r="R2515" s="493" t="n">
        <v>720</v>
      </c>
      <c r="S2515" s="493" t="n">
        <v>0</v>
      </c>
      <c r="T2515" s="493" t="n">
        <v>720</v>
      </c>
      <c r="U2515" s="493" t="n">
        <v>0</v>
      </c>
      <c r="V2515" s="493" t="n">
        <v>0</v>
      </c>
      <c r="W2515" s="493" t="n">
        <v>0</v>
      </c>
      <c r="X2515" s="493" t="n">
        <v>1080</v>
      </c>
      <c r="Y2515" s="493" t="n">
        <v>0</v>
      </c>
      <c r="Z2515" s="493" t="n">
        <v>0</v>
      </c>
      <c r="AA2515" s="493" t="n">
        <v>0</v>
      </c>
      <c r="AB2515" s="493" t="n">
        <v>360</v>
      </c>
      <c r="AC2515" s="493" t="n">
        <v>0</v>
      </c>
      <c r="AD2515" s="493" t="n">
        <v>0</v>
      </c>
      <c r="AE2515" s="493" t="n">
        <v>1392.3</v>
      </c>
      <c r="AF2515" s="493" t="n">
        <v>0</v>
      </c>
      <c r="AG2515" s="493" t="n">
        <v>0</v>
      </c>
      <c r="AH2515" s="493" t="n">
        <v>0</v>
      </c>
      <c r="AI2515" s="493" t="n">
        <v>0</v>
      </c>
      <c r="AJ2515" s="493" t="n">
        <v>480</v>
      </c>
      <c r="AK2515" s="493" t="n">
        <v>0</v>
      </c>
      <c r="AL2515" s="493" t="n">
        <v>0</v>
      </c>
      <c r="AM2515" s="493" t="n">
        <v>0</v>
      </c>
      <c r="AN2515" s="493" t="n">
        <v>120</v>
      </c>
      <c r="AO2515" s="493" t="n">
        <v>0</v>
      </c>
      <c r="AP2515" s="493" t="n">
        <v>0</v>
      </c>
      <c r="AQ2515" s="493" t="n">
        <v>0</v>
      </c>
      <c r="AR2515" s="493" t="n">
        <v>0</v>
      </c>
      <c r="AS2515" s="493" t="n">
        <v>0</v>
      </c>
      <c r="AT2515" s="493" t="n">
        <v>0</v>
      </c>
      <c r="AU2515" s="493" t="n">
        <v>0</v>
      </c>
      <c r="AV2515" s="493" t="n">
        <v>0</v>
      </c>
      <c r="AW2515" s="493" t="n">
        <v>0</v>
      </c>
      <c r="AX2515" s="493" t="n">
        <v>0</v>
      </c>
      <c r="AY2515" s="493" t="n">
        <v>0</v>
      </c>
      <c r="AZ2515" s="493" t="n">
        <v>0</v>
      </c>
      <c r="BA2515" s="493" t="n">
        <v>0</v>
      </c>
      <c r="BB2515" s="493" t="n">
        <v>0</v>
      </c>
      <c r="BC2515" s="493" t="n">
        <v>0</v>
      </c>
      <c r="BD2515" s="493" t="n">
        <v>0</v>
      </c>
      <c r="BE2515" s="493" t="n">
        <v>0</v>
      </c>
      <c r="BF2515" s="493" t="n">
        <v>0</v>
      </c>
      <c r="BG2515" s="493" t="n">
        <v>0</v>
      </c>
      <c r="BH2515" s="493" t="n">
        <v>0</v>
      </c>
      <c r="BI2515" s="493" t="n">
        <v>0</v>
      </c>
      <c r="BJ2515" s="493" t="n">
        <v>0</v>
      </c>
      <c r="BK2515" s="493" t="n">
        <v>0</v>
      </c>
      <c r="BL2515" s="493" t="n">
        <v>0</v>
      </c>
      <c r="BM2515" s="493" t="n">
        <v>0</v>
      </c>
      <c r="BN2515" s="493" t="n">
        <v>0</v>
      </c>
      <c r="BO2515" s="493" t="n">
        <v>0</v>
      </c>
      <c r="BP2515" s="493" t="n">
        <v>0</v>
      </c>
      <c r="BQ2515" s="493" t="n">
        <v>0</v>
      </c>
      <c r="BR2515" s="493" t="n">
        <v>0</v>
      </c>
      <c r="BS2515" s="493" t="n">
        <v>0</v>
      </c>
      <c r="BT2515" s="493" t="n">
        <v>0</v>
      </c>
      <c r="BU2515" s="493" t="n">
        <v>0</v>
      </c>
      <c r="BV2515" s="493" t="n">
        <v>0</v>
      </c>
      <c r="BW2515" s="493" t="n">
        <v>0</v>
      </c>
    </row>
    <row r="2516">
      <c r="A2516" t="inlineStr">
        <is>
          <t>[C9D1] Angiotensin-II 길항제, 고혈압제 (C2) 혹은 이뇨제 복합제제</t>
        </is>
      </c>
      <c r="B2516" t="inlineStr">
        <is>
          <t>유한양행</t>
        </is>
      </c>
      <c r="C2516" t="inlineStr">
        <is>
          <t>코디오살탄</t>
        </is>
      </c>
      <c r="D2516" t="inlineStr">
        <is>
          <t>유한양행</t>
        </is>
      </c>
      <c r="E2516" t="inlineStr">
        <is>
          <t>hydrochlorothiazide,  valsartan</t>
        </is>
      </c>
      <c r="F2516" t="inlineStr">
        <is>
          <t>의원</t>
        </is>
      </c>
      <c r="G2516" t="inlineStr">
        <is>
          <t>Generic</t>
        </is>
      </c>
      <c r="H2516" s="493" t="n">
        <v>33709.45</v>
      </c>
      <c r="I2516" s="493" t="n">
        <v>31246.95</v>
      </c>
      <c r="J2516" s="493" t="n">
        <v>26630.35</v>
      </c>
      <c r="K2516" s="493" t="n">
        <v>30948.07</v>
      </c>
      <c r="L2516" s="493" t="n">
        <v>28173.06</v>
      </c>
      <c r="M2516" s="493" t="n">
        <v>26745</v>
      </c>
      <c r="N2516" s="493" t="n">
        <v>25426.51</v>
      </c>
      <c r="O2516" s="493" t="n">
        <v>22632.38</v>
      </c>
      <c r="P2516" s="493" t="n">
        <v>26447.3</v>
      </c>
      <c r="Q2516" s="493" t="n">
        <v>22208.35</v>
      </c>
      <c r="R2516" s="493" t="n">
        <v>21922.62</v>
      </c>
      <c r="S2516" s="493" t="n">
        <v>26146.18</v>
      </c>
      <c r="T2516" s="493" t="n">
        <v>20553.75</v>
      </c>
      <c r="U2516" s="493" t="n">
        <v>17890.15</v>
      </c>
      <c r="V2516" s="493" t="n">
        <v>24878.45</v>
      </c>
      <c r="W2516" s="493" t="n">
        <v>18834.52</v>
      </c>
      <c r="X2516" s="493" t="n">
        <v>20706.11</v>
      </c>
      <c r="Y2516" s="493" t="n">
        <v>20401.93</v>
      </c>
      <c r="Z2516" s="493" t="n">
        <v>18859.49</v>
      </c>
      <c r="AA2516" s="493" t="n">
        <v>19368.84</v>
      </c>
      <c r="AB2516" s="493" t="n">
        <v>18579.8</v>
      </c>
      <c r="AC2516" s="493" t="n">
        <v>14925</v>
      </c>
      <c r="AD2516" s="493" t="n">
        <v>21248.7</v>
      </c>
      <c r="AE2516" s="493" t="n">
        <v>19216.33</v>
      </c>
      <c r="AF2516" s="493" t="n">
        <v>19894.2</v>
      </c>
      <c r="AG2516" s="493" t="n">
        <v>21526.98</v>
      </c>
      <c r="AH2516" s="493" t="n">
        <v>19913.65</v>
      </c>
      <c r="AI2516" s="493" t="n">
        <v>19416.1</v>
      </c>
      <c r="AJ2516" s="493" t="n">
        <v>17421.7</v>
      </c>
      <c r="AK2516" s="493" t="n">
        <v>20341.57</v>
      </c>
      <c r="AL2516" s="493" t="n">
        <v>18363.32</v>
      </c>
      <c r="AM2516" s="493" t="n">
        <v>24010.25</v>
      </c>
      <c r="AN2516" s="493" t="n">
        <v>17930.7</v>
      </c>
      <c r="AO2516" s="493" t="n">
        <v>20402.85</v>
      </c>
      <c r="AP2516" s="493" t="n">
        <v>16933.22</v>
      </c>
      <c r="AQ2516" s="493" t="n">
        <v>18934.6</v>
      </c>
      <c r="AR2516" s="493" t="n">
        <v>18673.86</v>
      </c>
      <c r="AS2516" s="493" t="n">
        <v>20572.3</v>
      </c>
      <c r="AT2516" s="493" t="n">
        <v>18311.7</v>
      </c>
      <c r="AU2516" s="493" t="n">
        <v>28352.62</v>
      </c>
      <c r="AV2516" s="493" t="n">
        <v>32698.75</v>
      </c>
      <c r="AW2516" s="493" t="n">
        <v>18126.15</v>
      </c>
      <c r="AX2516" s="493" t="n">
        <v>16773.07</v>
      </c>
      <c r="AY2516" s="493" t="n">
        <v>17825</v>
      </c>
      <c r="AZ2516" s="493" t="n">
        <v>15910.88</v>
      </c>
      <c r="BA2516" s="493" t="n">
        <v>16300.55</v>
      </c>
      <c r="BB2516" s="493" t="n">
        <v>11427.2</v>
      </c>
      <c r="BC2516" s="493" t="n">
        <v>18333.25</v>
      </c>
      <c r="BD2516" s="493" t="n">
        <v>13978.85</v>
      </c>
      <c r="BE2516" s="493" t="n">
        <v>22498.8</v>
      </c>
      <c r="BF2516" s="493" t="n">
        <v>13359.64</v>
      </c>
      <c r="BG2516" s="493" t="n">
        <v>15981.6</v>
      </c>
      <c r="BH2516" s="493" t="n">
        <v>16445.82</v>
      </c>
      <c r="BI2516" s="493" t="n">
        <v>18275.6</v>
      </c>
      <c r="BJ2516" s="493" t="n">
        <v>18791.05</v>
      </c>
      <c r="BK2516" s="493" t="n">
        <v>17895.73</v>
      </c>
      <c r="BL2516" s="493" t="n">
        <v>20772.14</v>
      </c>
      <c r="BM2516" s="493" t="n">
        <v>21934.14</v>
      </c>
      <c r="BN2516" s="493" t="n">
        <v>18219.5</v>
      </c>
      <c r="BO2516" s="493" t="n">
        <v>22017.7</v>
      </c>
      <c r="BP2516" s="493" t="n">
        <v>19856.1</v>
      </c>
      <c r="BQ2516" s="493" t="n">
        <v>18989.81</v>
      </c>
      <c r="BR2516" s="493" t="n">
        <v>19913.3</v>
      </c>
      <c r="BS2516" s="493" t="n">
        <v>22776.55</v>
      </c>
      <c r="BT2516" s="493" t="n">
        <v>20472.65</v>
      </c>
      <c r="BU2516" s="493" t="n">
        <v>22572.5</v>
      </c>
      <c r="BV2516" s="493" t="n">
        <v>17165.89</v>
      </c>
      <c r="BW2516" s="493" t="n">
        <v>14356.92</v>
      </c>
    </row>
    <row r="2517">
      <c r="A2517" t="inlineStr">
        <is>
          <t>[C9D1] Angiotensin-II 길항제, 고혈압제 (C2) 혹은 이뇨제 복합제제</t>
        </is>
      </c>
      <c r="B2517" t="inlineStr">
        <is>
          <t>유한양행</t>
        </is>
      </c>
      <c r="C2517" t="inlineStr">
        <is>
          <t>코디오살탄</t>
        </is>
      </c>
      <c r="D2517" t="inlineStr">
        <is>
          <t>유한양행</t>
        </is>
      </c>
      <c r="E2517" t="inlineStr">
        <is>
          <t>hydrochlorothiazide,  valsartan</t>
        </is>
      </c>
      <c r="F2517" t="inlineStr">
        <is>
          <t>보건소</t>
        </is>
      </c>
      <c r="G2517" t="inlineStr">
        <is>
          <t>Generic</t>
        </is>
      </c>
      <c r="H2517" s="493" t="n">
        <v>0</v>
      </c>
      <c r="I2517" s="493" t="n">
        <v>877.5599999999999</v>
      </c>
      <c r="J2517" s="493" t="n">
        <v>0</v>
      </c>
      <c r="K2517" s="493" t="n">
        <v>288</v>
      </c>
      <c r="L2517" s="493" t="n">
        <v>0</v>
      </c>
      <c r="M2517" s="493" t="n">
        <v>331.5</v>
      </c>
      <c r="N2517" s="493" t="n">
        <v>0</v>
      </c>
      <c r="O2517" s="493" t="n">
        <v>249.6</v>
      </c>
      <c r="P2517" s="493" t="n">
        <v>138.6</v>
      </c>
      <c r="Q2517" s="493" t="n">
        <v>0</v>
      </c>
      <c r="R2517" s="493" t="n">
        <v>0</v>
      </c>
      <c r="S2517" s="493" t="n">
        <v>124.2</v>
      </c>
      <c r="T2517" s="493" t="n">
        <v>0</v>
      </c>
      <c r="U2517" s="493" t="n">
        <v>0</v>
      </c>
      <c r="V2517" s="493" t="n">
        <v>0</v>
      </c>
      <c r="W2517" s="493" t="n">
        <v>0</v>
      </c>
      <c r="X2517" s="493" t="n">
        <v>0</v>
      </c>
      <c r="Y2517" s="493" t="n">
        <v>0</v>
      </c>
      <c r="Z2517" s="493" t="n">
        <v>0</v>
      </c>
      <c r="AA2517" s="493" t="n">
        <v>0</v>
      </c>
      <c r="AB2517" s="493" t="n">
        <v>0</v>
      </c>
      <c r="AC2517" s="493" t="n">
        <v>0</v>
      </c>
      <c r="AD2517" s="493" t="n">
        <v>0</v>
      </c>
      <c r="AE2517" s="493" t="n">
        <v>0</v>
      </c>
      <c r="AF2517" s="493" t="n">
        <v>0</v>
      </c>
      <c r="AG2517" s="493" t="n">
        <v>0</v>
      </c>
      <c r="AH2517" s="493" t="n">
        <v>0</v>
      </c>
      <c r="AI2517" s="493" t="n">
        <v>0</v>
      </c>
      <c r="AJ2517" s="493" t="n">
        <v>0</v>
      </c>
      <c r="AK2517" s="493" t="n">
        <v>0</v>
      </c>
      <c r="AL2517" s="493" t="n">
        <v>0</v>
      </c>
      <c r="AM2517" s="493" t="n">
        <v>0</v>
      </c>
      <c r="AN2517" s="493" t="n">
        <v>0</v>
      </c>
      <c r="AO2517" s="493" t="n">
        <v>0</v>
      </c>
      <c r="AP2517" s="493" t="n">
        <v>0</v>
      </c>
      <c r="AQ2517" s="493" t="n">
        <v>0</v>
      </c>
      <c r="AR2517" s="493" t="n">
        <v>0</v>
      </c>
      <c r="AS2517" s="493" t="n">
        <v>0</v>
      </c>
      <c r="AT2517" s="493" t="n">
        <v>0</v>
      </c>
      <c r="AU2517" s="493" t="n">
        <v>593.1</v>
      </c>
      <c r="AV2517" s="493" t="n">
        <v>547.2</v>
      </c>
      <c r="AW2517" s="493" t="n">
        <v>200.7</v>
      </c>
      <c r="AX2517" s="493" t="n">
        <v>596.4</v>
      </c>
      <c r="AY2517" s="493" t="n">
        <v>212.1</v>
      </c>
      <c r="AZ2517" s="493" t="n">
        <v>0</v>
      </c>
      <c r="BA2517" s="493" t="n">
        <v>640.8</v>
      </c>
      <c r="BB2517" s="493" t="n">
        <v>0</v>
      </c>
      <c r="BC2517" s="493" t="n">
        <v>0</v>
      </c>
      <c r="BD2517" s="493" t="n">
        <v>925.2</v>
      </c>
      <c r="BE2517" s="493" t="n">
        <v>506.7</v>
      </c>
      <c r="BF2517" s="493" t="n">
        <v>319.2</v>
      </c>
      <c r="BG2517" s="493" t="n">
        <v>1852.8</v>
      </c>
      <c r="BH2517" s="493" t="n">
        <v>1380.6</v>
      </c>
      <c r="BI2517" s="493" t="n">
        <v>3750.75</v>
      </c>
      <c r="BJ2517" s="493" t="n">
        <v>2498.4</v>
      </c>
      <c r="BK2517" s="493" t="n">
        <v>2634.75</v>
      </c>
      <c r="BL2517" s="493" t="n">
        <v>2019.3</v>
      </c>
      <c r="BM2517" s="493" t="n">
        <v>2445.3</v>
      </c>
      <c r="BN2517" s="493" t="n">
        <v>5207.1</v>
      </c>
      <c r="BO2517" s="493" t="n">
        <v>2707.5</v>
      </c>
      <c r="BP2517" s="493" t="n">
        <v>2728.5</v>
      </c>
      <c r="BQ2517" s="493" t="n">
        <v>1896.3</v>
      </c>
      <c r="BR2517" s="493" t="n">
        <v>2511.3</v>
      </c>
      <c r="BS2517" s="493" t="n">
        <v>1381.5</v>
      </c>
      <c r="BT2517" s="493" t="n">
        <v>2216.1</v>
      </c>
      <c r="BU2517" s="493" t="n">
        <v>1476</v>
      </c>
      <c r="BV2517" s="493" t="n">
        <v>1878.6</v>
      </c>
      <c r="BW2517" s="493" t="n">
        <v>1917.45</v>
      </c>
    </row>
    <row r="2518">
      <c r="A2518" t="inlineStr">
        <is>
          <t>[C9D1] Angiotensin-II 길항제, 고혈압제 (C2) 혹은 이뇨제 복합제제</t>
        </is>
      </c>
      <c r="B2518" t="inlineStr">
        <is>
          <t>이든파마</t>
        </is>
      </c>
      <c r="C2518" t="inlineStr">
        <is>
          <t>로자딘 플러스</t>
        </is>
      </c>
      <c r="D2518" t="inlineStr">
        <is>
          <t>이든파마</t>
        </is>
      </c>
      <c r="E2518" t="inlineStr">
        <is>
          <t>hydrochlorothiazide,  losartan potassium</t>
        </is>
      </c>
      <c r="F2518" t="inlineStr">
        <is>
          <t>병원</t>
        </is>
      </c>
      <c r="G2518" t="inlineStr">
        <is>
          <t>Generic</t>
        </is>
      </c>
      <c r="H2518" s="493" t="n">
        <v>0</v>
      </c>
      <c r="I2518" s="493" t="n">
        <v>0</v>
      </c>
      <c r="J2518" s="493" t="n">
        <v>0</v>
      </c>
      <c r="K2518" s="493" t="n">
        <v>0</v>
      </c>
      <c r="L2518" s="493" t="n">
        <v>0</v>
      </c>
      <c r="M2518" s="493" t="n">
        <v>0</v>
      </c>
      <c r="N2518" s="493" t="n">
        <v>0</v>
      </c>
      <c r="O2518" s="493" t="n">
        <v>0</v>
      </c>
      <c r="P2518" s="493" t="n">
        <v>0</v>
      </c>
      <c r="Q2518" s="493" t="n">
        <v>0</v>
      </c>
      <c r="R2518" s="493" t="n">
        <v>0</v>
      </c>
      <c r="S2518" s="493" t="n">
        <v>0</v>
      </c>
      <c r="T2518" s="493" t="n">
        <v>0</v>
      </c>
      <c r="U2518" s="493" t="n">
        <v>0</v>
      </c>
      <c r="V2518" s="493" t="n">
        <v>0</v>
      </c>
      <c r="W2518" s="493" t="n">
        <v>0</v>
      </c>
      <c r="X2518" s="493" t="n">
        <v>0</v>
      </c>
      <c r="Y2518" s="493" t="n">
        <v>0</v>
      </c>
      <c r="Z2518" s="493" t="n">
        <v>0</v>
      </c>
      <c r="AA2518" s="493" t="n">
        <v>0</v>
      </c>
      <c r="AB2518" s="493" t="n">
        <v>0</v>
      </c>
      <c r="AC2518" s="493" t="n">
        <v>0</v>
      </c>
      <c r="AD2518" s="493" t="n">
        <v>0</v>
      </c>
      <c r="AE2518" s="493" t="n">
        <v>0</v>
      </c>
      <c r="AF2518" s="493" t="n">
        <v>0</v>
      </c>
      <c r="AG2518" s="493" t="n">
        <v>0</v>
      </c>
      <c r="AH2518" s="493" t="n">
        <v>0</v>
      </c>
      <c r="AI2518" s="493" t="n">
        <v>0</v>
      </c>
      <c r="AJ2518" s="493" t="n">
        <v>0</v>
      </c>
      <c r="AK2518" s="493" t="n">
        <v>0</v>
      </c>
      <c r="AL2518" s="493" t="n">
        <v>0</v>
      </c>
      <c r="AM2518" s="493" t="n">
        <v>0</v>
      </c>
      <c r="AN2518" s="493" t="n">
        <v>0</v>
      </c>
      <c r="AO2518" s="493" t="n">
        <v>0</v>
      </c>
      <c r="AP2518" s="493" t="n">
        <v>0</v>
      </c>
      <c r="AQ2518" s="493" t="n">
        <v>0</v>
      </c>
      <c r="AR2518" s="493" t="n">
        <v>1440</v>
      </c>
      <c r="AS2518" s="493" t="n">
        <v>557.9</v>
      </c>
      <c r="AT2518" s="493" t="n">
        <v>155.7</v>
      </c>
      <c r="AU2518" s="493" t="n">
        <v>212.4</v>
      </c>
      <c r="AV2518" s="493" t="n">
        <v>0</v>
      </c>
      <c r="AW2518" s="493" t="n">
        <v>520.8</v>
      </c>
      <c r="AX2518" s="493" t="n">
        <v>0</v>
      </c>
      <c r="AY2518" s="493" t="n">
        <v>623.7</v>
      </c>
      <c r="AZ2518" s="493" t="n">
        <v>0</v>
      </c>
      <c r="BA2518" s="493" t="n">
        <v>1234.2</v>
      </c>
      <c r="BB2518" s="493" t="n">
        <v>0</v>
      </c>
      <c r="BC2518" s="493" t="n">
        <v>217.2</v>
      </c>
      <c r="BD2518" s="493" t="n">
        <v>0</v>
      </c>
      <c r="BE2518" s="493" t="n">
        <v>944.4</v>
      </c>
      <c r="BF2518" s="493" t="n">
        <v>0</v>
      </c>
      <c r="BG2518" s="493" t="n">
        <v>0</v>
      </c>
      <c r="BH2518" s="493" t="n">
        <v>476.1</v>
      </c>
      <c r="BI2518" s="493" t="n">
        <v>0</v>
      </c>
      <c r="BJ2518" s="493" t="n">
        <v>142.1</v>
      </c>
      <c r="BK2518" s="493" t="n">
        <v>106.2</v>
      </c>
      <c r="BL2518" s="493" t="n">
        <v>0</v>
      </c>
      <c r="BM2518" s="493" t="n">
        <v>0</v>
      </c>
      <c r="BN2518" s="493" t="n">
        <v>0</v>
      </c>
      <c r="BO2518" s="493" t="n">
        <v>108.6</v>
      </c>
      <c r="BP2518" s="493" t="n">
        <v>0</v>
      </c>
      <c r="BQ2518" s="493" t="n">
        <v>0</v>
      </c>
      <c r="BR2518" s="493" t="n">
        <v>0</v>
      </c>
      <c r="BS2518" s="493" t="n">
        <v>110.1</v>
      </c>
      <c r="BT2518" s="493" t="n">
        <v>0</v>
      </c>
      <c r="BU2518" s="493" t="n">
        <v>360.9</v>
      </c>
      <c r="BV2518" s="493" t="n">
        <v>1448.1</v>
      </c>
      <c r="BW2518" s="493" t="n">
        <v>828.6</v>
      </c>
    </row>
    <row r="2519">
      <c r="A2519" t="inlineStr">
        <is>
          <t>[C9D1] Angiotensin-II 길항제, 고혈압제 (C2) 혹은 이뇨제 복합제제</t>
        </is>
      </c>
      <c r="B2519" t="inlineStr">
        <is>
          <t>이든파마</t>
        </is>
      </c>
      <c r="C2519" t="inlineStr">
        <is>
          <t>로자딘 플러스</t>
        </is>
      </c>
      <c r="D2519" t="inlineStr">
        <is>
          <t>이든파마</t>
        </is>
      </c>
      <c r="E2519" t="inlineStr">
        <is>
          <t>hydrochlorothiazide,  losartan potassium</t>
        </is>
      </c>
      <c r="F2519" t="inlineStr">
        <is>
          <t>의원</t>
        </is>
      </c>
      <c r="G2519" t="inlineStr">
        <is>
          <t>Generic</t>
        </is>
      </c>
      <c r="H2519" s="493" t="n">
        <v>0</v>
      </c>
      <c r="I2519" s="493" t="n">
        <v>0</v>
      </c>
      <c r="J2519" s="493" t="n">
        <v>0</v>
      </c>
      <c r="K2519" s="493" t="n">
        <v>0</v>
      </c>
      <c r="L2519" s="493" t="n">
        <v>0</v>
      </c>
      <c r="M2519" s="493" t="n">
        <v>0</v>
      </c>
      <c r="N2519" s="493" t="n">
        <v>0</v>
      </c>
      <c r="O2519" s="493" t="n">
        <v>0</v>
      </c>
      <c r="P2519" s="493" t="n">
        <v>0</v>
      </c>
      <c r="Q2519" s="493" t="n">
        <v>0</v>
      </c>
      <c r="R2519" s="493" t="n">
        <v>0</v>
      </c>
      <c r="S2519" s="493" t="n">
        <v>0</v>
      </c>
      <c r="T2519" s="493" t="n">
        <v>0</v>
      </c>
      <c r="U2519" s="493" t="n">
        <v>0</v>
      </c>
      <c r="V2519" s="493" t="n">
        <v>0</v>
      </c>
      <c r="W2519" s="493" t="n">
        <v>0</v>
      </c>
      <c r="X2519" s="493" t="n">
        <v>0</v>
      </c>
      <c r="Y2519" s="493" t="n">
        <v>0</v>
      </c>
      <c r="Z2519" s="493" t="n">
        <v>0</v>
      </c>
      <c r="AA2519" s="493" t="n">
        <v>0</v>
      </c>
      <c r="AB2519" s="493" t="n">
        <v>0</v>
      </c>
      <c r="AC2519" s="493" t="n">
        <v>0</v>
      </c>
      <c r="AD2519" s="493" t="n">
        <v>0</v>
      </c>
      <c r="AE2519" s="493" t="n">
        <v>0</v>
      </c>
      <c r="AF2519" s="493" t="n">
        <v>0</v>
      </c>
      <c r="AG2519" s="493" t="n">
        <v>0</v>
      </c>
      <c r="AH2519" s="493" t="n">
        <v>0</v>
      </c>
      <c r="AI2519" s="493" t="n">
        <v>0</v>
      </c>
      <c r="AJ2519" s="493" t="n">
        <v>0</v>
      </c>
      <c r="AK2519" s="493" t="n">
        <v>0</v>
      </c>
      <c r="AL2519" s="493" t="n">
        <v>0</v>
      </c>
      <c r="AM2519" s="493" t="n">
        <v>3640</v>
      </c>
      <c r="AN2519" s="493" t="n">
        <v>4820</v>
      </c>
      <c r="AO2519" s="493" t="n">
        <v>4800.45</v>
      </c>
      <c r="AP2519" s="493" t="n">
        <v>7682.4</v>
      </c>
      <c r="AQ2519" s="493" t="n">
        <v>5940</v>
      </c>
      <c r="AR2519" s="493" t="n">
        <v>7260.3</v>
      </c>
      <c r="AS2519" s="493" t="n">
        <v>5200</v>
      </c>
      <c r="AT2519" s="493" t="n">
        <v>10020</v>
      </c>
      <c r="AU2519" s="493" t="n">
        <v>7302</v>
      </c>
      <c r="AV2519" s="493" t="n">
        <v>8103</v>
      </c>
      <c r="AW2519" s="493" t="n">
        <v>13080.4</v>
      </c>
      <c r="AX2519" s="493" t="n">
        <v>20274.55</v>
      </c>
      <c r="AY2519" s="493" t="n">
        <v>18907.14</v>
      </c>
      <c r="AZ2519" s="493" t="n">
        <v>17285.6</v>
      </c>
      <c r="BA2519" s="493" t="n">
        <v>18558</v>
      </c>
      <c r="BB2519" s="493" t="n">
        <v>15148.3</v>
      </c>
      <c r="BC2519" s="493" t="n">
        <v>21098.12</v>
      </c>
      <c r="BD2519" s="493" t="n">
        <v>20756.7</v>
      </c>
      <c r="BE2519" s="493" t="n">
        <v>19387.18</v>
      </c>
      <c r="BF2519" s="493" t="n">
        <v>22743.29</v>
      </c>
      <c r="BG2519" s="493" t="n">
        <v>22129.42</v>
      </c>
      <c r="BH2519" s="493" t="n">
        <v>22648.09</v>
      </c>
      <c r="BI2519" s="493" t="n">
        <v>21130.7</v>
      </c>
      <c r="BJ2519" s="493" t="n">
        <v>24321.76</v>
      </c>
      <c r="BK2519" s="493" t="n">
        <v>22317.87</v>
      </c>
      <c r="BL2519" s="493" t="n">
        <v>29832.71</v>
      </c>
      <c r="BM2519" s="493" t="n">
        <v>25376.98</v>
      </c>
      <c r="BN2519" s="493" t="n">
        <v>24247.21</v>
      </c>
      <c r="BO2519" s="493" t="n">
        <v>29551.4</v>
      </c>
      <c r="BP2519" s="493" t="n">
        <v>17065.63</v>
      </c>
      <c r="BQ2519" s="493" t="n">
        <v>26495.54</v>
      </c>
      <c r="BR2519" s="493" t="n">
        <v>27452.18</v>
      </c>
      <c r="BS2519" s="493" t="n">
        <v>25056.56</v>
      </c>
      <c r="BT2519" s="493" t="n">
        <v>25880.8</v>
      </c>
      <c r="BU2519" s="493" t="n">
        <v>32369.15</v>
      </c>
      <c r="BV2519" s="493" t="n">
        <v>28729.2</v>
      </c>
      <c r="BW2519" s="493" t="n">
        <v>26490.36</v>
      </c>
    </row>
    <row r="2520">
      <c r="A2520" t="inlineStr">
        <is>
          <t>[C9D1] Angiotensin-II 길항제, 고혈압제 (C2) 혹은 이뇨제 복합제제</t>
        </is>
      </c>
      <c r="B2520" t="inlineStr">
        <is>
          <t>이든파마</t>
        </is>
      </c>
      <c r="C2520" t="inlineStr">
        <is>
          <t>로자딘 플러스</t>
        </is>
      </c>
      <c r="D2520" t="inlineStr">
        <is>
          <t>이든파마</t>
        </is>
      </c>
      <c r="E2520" t="inlineStr">
        <is>
          <t>hydrochlorothiazide,  losartan potassium</t>
        </is>
      </c>
      <c r="F2520" t="inlineStr">
        <is>
          <t>보건소</t>
        </is>
      </c>
      <c r="G2520" t="inlineStr">
        <is>
          <t>Generic</t>
        </is>
      </c>
      <c r="H2520" s="493" t="n">
        <v>0</v>
      </c>
      <c r="I2520" s="493" t="n">
        <v>0</v>
      </c>
      <c r="J2520" s="493" t="n">
        <v>0</v>
      </c>
      <c r="K2520" s="493" t="n">
        <v>0</v>
      </c>
      <c r="L2520" s="493" t="n">
        <v>0</v>
      </c>
      <c r="M2520" s="493" t="n">
        <v>0</v>
      </c>
      <c r="N2520" s="493" t="n">
        <v>0</v>
      </c>
      <c r="O2520" s="493" t="n">
        <v>0</v>
      </c>
      <c r="P2520" s="493" t="n">
        <v>0</v>
      </c>
      <c r="Q2520" s="493" t="n">
        <v>0</v>
      </c>
      <c r="R2520" s="493" t="n">
        <v>0</v>
      </c>
      <c r="S2520" s="493" t="n">
        <v>0</v>
      </c>
      <c r="T2520" s="493" t="n">
        <v>0</v>
      </c>
      <c r="U2520" s="493" t="n">
        <v>0</v>
      </c>
      <c r="V2520" s="493" t="n">
        <v>0</v>
      </c>
      <c r="W2520" s="493" t="n">
        <v>0</v>
      </c>
      <c r="X2520" s="493" t="n">
        <v>0</v>
      </c>
      <c r="Y2520" s="493" t="n">
        <v>0</v>
      </c>
      <c r="Z2520" s="493" t="n">
        <v>0</v>
      </c>
      <c r="AA2520" s="493" t="n">
        <v>0</v>
      </c>
      <c r="AB2520" s="493" t="n">
        <v>0</v>
      </c>
      <c r="AC2520" s="493" t="n">
        <v>0</v>
      </c>
      <c r="AD2520" s="493" t="n">
        <v>0</v>
      </c>
      <c r="AE2520" s="493" t="n">
        <v>0</v>
      </c>
      <c r="AF2520" s="493" t="n">
        <v>0</v>
      </c>
      <c r="AG2520" s="493" t="n">
        <v>0</v>
      </c>
      <c r="AH2520" s="493" t="n">
        <v>0</v>
      </c>
      <c r="AI2520" s="493" t="n">
        <v>0</v>
      </c>
      <c r="AJ2520" s="493" t="n">
        <v>0</v>
      </c>
      <c r="AK2520" s="493" t="n">
        <v>0</v>
      </c>
      <c r="AL2520" s="493" t="n">
        <v>0</v>
      </c>
      <c r="AM2520" s="493" t="n">
        <v>0</v>
      </c>
      <c r="AN2520" s="493" t="n">
        <v>0</v>
      </c>
      <c r="AO2520" s="493" t="n">
        <v>0</v>
      </c>
      <c r="AP2520" s="493" t="n">
        <v>0</v>
      </c>
      <c r="AQ2520" s="493" t="n">
        <v>0</v>
      </c>
      <c r="AR2520" s="493" t="n">
        <v>0</v>
      </c>
      <c r="AS2520" s="493" t="n">
        <v>0</v>
      </c>
      <c r="AT2520" s="493" t="n">
        <v>578.4</v>
      </c>
      <c r="AU2520" s="493" t="n">
        <v>270</v>
      </c>
      <c r="AV2520" s="493" t="n">
        <v>2586.6</v>
      </c>
      <c r="AW2520" s="493" t="n">
        <v>373.5</v>
      </c>
      <c r="AX2520" s="493" t="n">
        <v>1805.88</v>
      </c>
      <c r="AY2520" s="493" t="n">
        <v>2314.8</v>
      </c>
      <c r="AZ2520" s="493" t="n">
        <v>1252.8</v>
      </c>
      <c r="BA2520" s="493" t="n">
        <v>1228.5</v>
      </c>
      <c r="BB2520" s="493" t="n">
        <v>1564.2</v>
      </c>
      <c r="BC2520" s="493" t="n">
        <v>2378.4</v>
      </c>
      <c r="BD2520" s="493" t="n">
        <v>1075.2</v>
      </c>
      <c r="BE2520" s="493" t="n">
        <v>2192.7</v>
      </c>
      <c r="BF2520" s="493" t="n">
        <v>1290</v>
      </c>
      <c r="BG2520" s="493" t="n">
        <v>3203.1</v>
      </c>
      <c r="BH2520" s="493" t="n">
        <v>7101</v>
      </c>
      <c r="BI2520" s="493" t="n">
        <v>7193.45</v>
      </c>
      <c r="BJ2520" s="493" t="n">
        <v>4951.5</v>
      </c>
      <c r="BK2520" s="493" t="n">
        <v>7407</v>
      </c>
      <c r="BL2520" s="493" t="n">
        <v>4894.2</v>
      </c>
      <c r="BM2520" s="493" t="n">
        <v>4394.4</v>
      </c>
      <c r="BN2520" s="493" t="n">
        <v>7396.5</v>
      </c>
      <c r="BO2520" s="493" t="n">
        <v>3051.9</v>
      </c>
      <c r="BP2520" s="493" t="n">
        <v>1565.1</v>
      </c>
      <c r="BQ2520" s="493" t="n">
        <v>1305.6</v>
      </c>
      <c r="BR2520" s="493" t="n">
        <v>1667.4</v>
      </c>
      <c r="BS2520" s="493" t="n">
        <v>1593.9</v>
      </c>
      <c r="BT2520" s="493" t="n">
        <v>382.5</v>
      </c>
      <c r="BU2520" s="493" t="n">
        <v>1555.2</v>
      </c>
      <c r="BV2520" s="493" t="n">
        <v>934.2</v>
      </c>
      <c r="BW2520" s="493" t="n">
        <v>1112.4</v>
      </c>
    </row>
    <row r="2521">
      <c r="A2521" t="inlineStr">
        <is>
          <t>[C9D1] Angiotensin-II 길항제, 고혈압제 (C2) 혹은 이뇨제 복합제제</t>
        </is>
      </c>
      <c r="B2521" t="inlineStr">
        <is>
          <t>이연제약</t>
        </is>
      </c>
      <c r="C2521" t="inlineStr">
        <is>
          <t>디로탄 플러스</t>
        </is>
      </c>
      <c r="D2521" t="inlineStr">
        <is>
          <t>이연제약</t>
        </is>
      </c>
      <c r="E2521" t="inlineStr">
        <is>
          <t>hydrochlorothiazide,  valsartan</t>
        </is>
      </c>
      <c r="F2521" t="inlineStr">
        <is>
          <t>종합병원</t>
        </is>
      </c>
      <c r="G2521" t="inlineStr">
        <is>
          <t>Generic</t>
        </is>
      </c>
      <c r="H2521" s="493" t="n">
        <v>0</v>
      </c>
      <c r="I2521" s="493" t="n">
        <v>0</v>
      </c>
      <c r="J2521" s="493" t="n">
        <v>0</v>
      </c>
      <c r="K2521" s="493" t="n">
        <v>0</v>
      </c>
      <c r="L2521" s="493" t="n">
        <v>0</v>
      </c>
      <c r="M2521" s="493" t="n">
        <v>0</v>
      </c>
      <c r="N2521" s="493" t="n">
        <v>0</v>
      </c>
      <c r="O2521" s="493" t="n">
        <v>0</v>
      </c>
      <c r="P2521" s="493" t="n">
        <v>0</v>
      </c>
      <c r="Q2521" s="493" t="n">
        <v>0</v>
      </c>
      <c r="R2521" s="493" t="n">
        <v>0</v>
      </c>
      <c r="S2521" s="493" t="n">
        <v>0</v>
      </c>
      <c r="T2521" s="493" t="n">
        <v>0</v>
      </c>
      <c r="U2521" s="493" t="n">
        <v>0</v>
      </c>
      <c r="V2521" s="493" t="n">
        <v>0</v>
      </c>
      <c r="W2521" s="493" t="n">
        <v>0</v>
      </c>
      <c r="X2521" s="493" t="n">
        <v>0</v>
      </c>
      <c r="Y2521" s="493" t="n">
        <v>0</v>
      </c>
      <c r="Z2521" s="493" t="n">
        <v>0</v>
      </c>
      <c r="AA2521" s="493" t="n">
        <v>0</v>
      </c>
      <c r="AB2521" s="493" t="n">
        <v>0</v>
      </c>
      <c r="AC2521" s="493" t="n">
        <v>0</v>
      </c>
      <c r="AD2521" s="493" t="n">
        <v>0</v>
      </c>
      <c r="AE2521" s="493" t="n">
        <v>0</v>
      </c>
      <c r="AF2521" s="493" t="n">
        <v>0</v>
      </c>
      <c r="AG2521" s="493" t="n">
        <v>0</v>
      </c>
      <c r="AH2521" s="493" t="n">
        <v>0</v>
      </c>
      <c r="AI2521" s="493" t="n">
        <v>0</v>
      </c>
      <c r="AJ2521" s="493" t="n">
        <v>0</v>
      </c>
      <c r="AK2521" s="493" t="n">
        <v>0</v>
      </c>
      <c r="AL2521" s="493" t="n">
        <v>0</v>
      </c>
      <c r="AM2521" s="493" t="n">
        <v>0</v>
      </c>
      <c r="AN2521" s="493" t="n">
        <v>0</v>
      </c>
      <c r="AO2521" s="493" t="n">
        <v>0</v>
      </c>
      <c r="AP2521" s="493" t="n">
        <v>0</v>
      </c>
      <c r="AQ2521" s="493" t="n">
        <v>0</v>
      </c>
      <c r="AR2521" s="493" t="n">
        <v>0</v>
      </c>
      <c r="AS2521" s="493" t="n">
        <v>0</v>
      </c>
      <c r="AT2521" s="493" t="n">
        <v>0</v>
      </c>
      <c r="AU2521" s="493" t="n">
        <v>0</v>
      </c>
      <c r="AV2521" s="493" t="n">
        <v>0</v>
      </c>
      <c r="AW2521" s="493" t="n">
        <v>0</v>
      </c>
      <c r="AX2521" s="493" t="n">
        <v>0</v>
      </c>
      <c r="AY2521" s="493" t="n">
        <v>0</v>
      </c>
      <c r="AZ2521" s="493" t="n">
        <v>0</v>
      </c>
      <c r="BA2521" s="493" t="n">
        <v>0</v>
      </c>
      <c r="BB2521" s="493" t="n">
        <v>0</v>
      </c>
      <c r="BC2521" s="493" t="n">
        <v>0</v>
      </c>
      <c r="BD2521" s="493" t="n">
        <v>0</v>
      </c>
      <c r="BE2521" s="493" t="n">
        <v>0</v>
      </c>
      <c r="BF2521" s="493" t="n">
        <v>0</v>
      </c>
      <c r="BG2521" s="493" t="n">
        <v>1207.5</v>
      </c>
      <c r="BH2521" s="493" t="n">
        <v>0</v>
      </c>
      <c r="BI2521" s="493" t="n">
        <v>0</v>
      </c>
      <c r="BJ2521" s="493" t="n">
        <v>0</v>
      </c>
      <c r="BK2521" s="493" t="n">
        <v>0</v>
      </c>
      <c r="BL2521" s="493" t="n">
        <v>601.5</v>
      </c>
      <c r="BM2521" s="493" t="n">
        <v>0</v>
      </c>
      <c r="BN2521" s="493" t="n">
        <v>0</v>
      </c>
      <c r="BO2521" s="493" t="n">
        <v>0</v>
      </c>
      <c r="BP2521" s="493" t="n">
        <v>0</v>
      </c>
      <c r="BQ2521" s="493" t="n">
        <v>1440</v>
      </c>
      <c r="BR2521" s="493" t="n">
        <v>0</v>
      </c>
      <c r="BS2521" s="493" t="n">
        <v>0</v>
      </c>
      <c r="BT2521" s="493" t="n">
        <v>2104.7</v>
      </c>
      <c r="BU2521" s="493" t="n">
        <v>0</v>
      </c>
      <c r="BV2521" s="493" t="n">
        <v>0</v>
      </c>
      <c r="BW2521" s="493" t="n">
        <v>0</v>
      </c>
    </row>
    <row r="2522">
      <c r="A2522" t="inlineStr">
        <is>
          <t>[C9D1] Angiotensin-II 길항제, 고혈압제 (C2) 혹은 이뇨제 복합제제</t>
        </is>
      </c>
      <c r="B2522" t="inlineStr">
        <is>
          <t>이연제약</t>
        </is>
      </c>
      <c r="C2522" t="inlineStr">
        <is>
          <t>디로탄 플러스</t>
        </is>
      </c>
      <c r="D2522" t="inlineStr">
        <is>
          <t>이연제약</t>
        </is>
      </c>
      <c r="E2522" t="inlineStr">
        <is>
          <t>hydrochlorothiazide,  valsartan</t>
        </is>
      </c>
      <c r="F2522" t="inlineStr">
        <is>
          <t>의원</t>
        </is>
      </c>
      <c r="G2522" t="inlineStr">
        <is>
          <t>Generic</t>
        </is>
      </c>
      <c r="H2522" s="493" t="n">
        <v>31377.8</v>
      </c>
      <c r="I2522" s="493" t="n">
        <v>33072.45</v>
      </c>
      <c r="J2522" s="493" t="n">
        <v>34197.26</v>
      </c>
      <c r="K2522" s="493" t="n">
        <v>31586.3</v>
      </c>
      <c r="L2522" s="493" t="n">
        <v>31831.7</v>
      </c>
      <c r="M2522" s="493" t="n">
        <v>31480.07</v>
      </c>
      <c r="N2522" s="493" t="n">
        <v>30980.65</v>
      </c>
      <c r="O2522" s="493" t="n">
        <v>31350.35</v>
      </c>
      <c r="P2522" s="493" t="n">
        <v>27469</v>
      </c>
      <c r="Q2522" s="493" t="n">
        <v>28477.85</v>
      </c>
      <c r="R2522" s="493" t="n">
        <v>29343.15</v>
      </c>
      <c r="S2522" s="493" t="n">
        <v>31032.6</v>
      </c>
      <c r="T2522" s="493" t="n">
        <v>28378.7</v>
      </c>
      <c r="U2522" s="493" t="n">
        <v>27176.9</v>
      </c>
      <c r="V2522" s="493" t="n">
        <v>28848.2</v>
      </c>
      <c r="W2522" s="493" t="n">
        <v>27914.3</v>
      </c>
      <c r="X2522" s="493" t="n">
        <v>27485.6</v>
      </c>
      <c r="Y2522" s="493" t="n">
        <v>26847.35</v>
      </c>
      <c r="Z2522" s="493" t="n">
        <v>28378.45</v>
      </c>
      <c r="AA2522" s="493" t="n">
        <v>27593.45</v>
      </c>
      <c r="AB2522" s="493" t="n">
        <v>25211.2</v>
      </c>
      <c r="AC2522" s="493" t="n">
        <v>29798.6</v>
      </c>
      <c r="AD2522" s="493" t="n">
        <v>25155.6</v>
      </c>
      <c r="AE2522" s="493" t="n">
        <v>23796.52</v>
      </c>
      <c r="AF2522" s="493" t="n">
        <v>22716.6</v>
      </c>
      <c r="AG2522" s="493" t="n">
        <v>24458.6</v>
      </c>
      <c r="AH2522" s="493" t="n">
        <v>24707.3</v>
      </c>
      <c r="AI2522" s="493" t="n">
        <v>22684.75</v>
      </c>
      <c r="AJ2522" s="493" t="n">
        <v>26058.9</v>
      </c>
      <c r="AK2522" s="493" t="n">
        <v>25806.9</v>
      </c>
      <c r="AL2522" s="493" t="n">
        <v>24083.64</v>
      </c>
      <c r="AM2522" s="493" t="n">
        <v>26670.16</v>
      </c>
      <c r="AN2522" s="493" t="n">
        <v>23754.36</v>
      </c>
      <c r="AO2522" s="493" t="n">
        <v>24624.86</v>
      </c>
      <c r="AP2522" s="493" t="n">
        <v>23673.7</v>
      </c>
      <c r="AQ2522" s="493" t="n">
        <v>26527.7</v>
      </c>
      <c r="AR2522" s="493" t="n">
        <v>27901.8</v>
      </c>
      <c r="AS2522" s="493" t="n">
        <v>24686.9</v>
      </c>
      <c r="AT2522" s="493" t="n">
        <v>26690.79</v>
      </c>
      <c r="AU2522" s="493" t="n">
        <v>25905.6</v>
      </c>
      <c r="AV2522" s="493" t="n">
        <v>23778.38</v>
      </c>
      <c r="AW2522" s="493" t="n">
        <v>23925.1</v>
      </c>
      <c r="AX2522" s="493" t="n">
        <v>28605.4</v>
      </c>
      <c r="AY2522" s="493" t="n">
        <v>23612.5</v>
      </c>
      <c r="AZ2522" s="493" t="n">
        <v>27745.22</v>
      </c>
      <c r="BA2522" s="493" t="n">
        <v>27965.8</v>
      </c>
      <c r="BB2522" s="493" t="n">
        <v>26330.4</v>
      </c>
      <c r="BC2522" s="493" t="n">
        <v>26958.7</v>
      </c>
      <c r="BD2522" s="493" t="n">
        <v>28267.5</v>
      </c>
      <c r="BE2522" s="493" t="n">
        <v>24679.33</v>
      </c>
      <c r="BF2522" s="493" t="n">
        <v>27410.86</v>
      </c>
      <c r="BG2522" s="493" t="n">
        <v>21034</v>
      </c>
      <c r="BH2522" s="493" t="n">
        <v>20250.8</v>
      </c>
      <c r="BI2522" s="493" t="n">
        <v>24449</v>
      </c>
      <c r="BJ2522" s="493" t="n">
        <v>19703.8</v>
      </c>
      <c r="BK2522" s="493" t="n">
        <v>21520.02</v>
      </c>
      <c r="BL2522" s="493" t="n">
        <v>21738.48</v>
      </c>
      <c r="BM2522" s="493" t="n">
        <v>19633.57</v>
      </c>
      <c r="BN2522" s="493" t="n">
        <v>16670.1</v>
      </c>
      <c r="BO2522" s="493" t="n">
        <v>23125</v>
      </c>
      <c r="BP2522" s="493" t="n">
        <v>19449.61</v>
      </c>
      <c r="BQ2522" s="493" t="n">
        <v>19869.02</v>
      </c>
      <c r="BR2522" s="493" t="n">
        <v>20578.27</v>
      </c>
      <c r="BS2522" s="493" t="n">
        <v>19577.4</v>
      </c>
      <c r="BT2522" s="493" t="n">
        <v>19399.2</v>
      </c>
      <c r="BU2522" s="493" t="n">
        <v>19667.12</v>
      </c>
      <c r="BV2522" s="493" t="n">
        <v>18496.28</v>
      </c>
      <c r="BW2522" s="493" t="n">
        <v>18860.34</v>
      </c>
    </row>
    <row r="2523">
      <c r="A2523" t="inlineStr">
        <is>
          <t>[C9D1] Angiotensin-II 길항제, 고혈압제 (C2) 혹은 이뇨제 복합제제</t>
        </is>
      </c>
      <c r="B2523" t="inlineStr">
        <is>
          <t>이연제약</t>
        </is>
      </c>
      <c r="C2523" t="inlineStr">
        <is>
          <t>디로탄 플러스</t>
        </is>
      </c>
      <c r="D2523" t="inlineStr">
        <is>
          <t>이연제약</t>
        </is>
      </c>
      <c r="E2523" t="inlineStr">
        <is>
          <t>hydrochlorothiazide,  valsartan</t>
        </is>
      </c>
      <c r="F2523" t="inlineStr">
        <is>
          <t>보건소</t>
        </is>
      </c>
      <c r="G2523" t="inlineStr">
        <is>
          <t>Generic</t>
        </is>
      </c>
      <c r="H2523" s="493" t="n">
        <v>0</v>
      </c>
      <c r="I2523" s="493" t="n">
        <v>0</v>
      </c>
      <c r="J2523" s="493" t="n">
        <v>1044.6</v>
      </c>
      <c r="K2523" s="493" t="n">
        <v>0</v>
      </c>
      <c r="L2523" s="493" t="n">
        <v>0</v>
      </c>
      <c r="M2523" s="493" t="n">
        <v>0</v>
      </c>
      <c r="N2523" s="493" t="n">
        <v>0</v>
      </c>
      <c r="O2523" s="493" t="n">
        <v>0</v>
      </c>
      <c r="P2523" s="493" t="n">
        <v>0</v>
      </c>
      <c r="Q2523" s="493" t="n">
        <v>0</v>
      </c>
      <c r="R2523" s="493" t="n">
        <v>0</v>
      </c>
      <c r="S2523" s="493" t="n">
        <v>730.8</v>
      </c>
      <c r="T2523" s="493" t="n">
        <v>0</v>
      </c>
      <c r="U2523" s="493" t="n">
        <v>757.8</v>
      </c>
      <c r="V2523" s="493" t="n">
        <v>0</v>
      </c>
      <c r="W2523" s="493" t="n">
        <v>593.4</v>
      </c>
      <c r="X2523" s="493" t="n">
        <v>0</v>
      </c>
      <c r="Y2523" s="493" t="n">
        <v>0</v>
      </c>
      <c r="Z2523" s="493" t="n">
        <v>831.6</v>
      </c>
      <c r="AA2523" s="493" t="n">
        <v>708</v>
      </c>
      <c r="AB2523" s="493" t="n">
        <v>0</v>
      </c>
      <c r="AC2523" s="493" t="n">
        <v>0</v>
      </c>
      <c r="AD2523" s="493" t="n">
        <v>856.2</v>
      </c>
      <c r="AE2523" s="493" t="n">
        <v>0</v>
      </c>
      <c r="AF2523" s="493" t="n">
        <v>2707.5</v>
      </c>
      <c r="AG2523" s="493" t="n">
        <v>0</v>
      </c>
      <c r="AH2523" s="493" t="n">
        <v>1874.4</v>
      </c>
      <c r="AI2523" s="493" t="n">
        <v>0</v>
      </c>
      <c r="AJ2523" s="493" t="n">
        <v>2399.4</v>
      </c>
      <c r="AK2523" s="493" t="n">
        <v>117</v>
      </c>
      <c r="AL2523" s="493" t="n">
        <v>342</v>
      </c>
      <c r="AM2523" s="493" t="n">
        <v>2050.2</v>
      </c>
      <c r="AN2523" s="493" t="n">
        <v>211.2</v>
      </c>
      <c r="AO2523" s="493" t="n">
        <v>387.6</v>
      </c>
      <c r="AP2523" s="493" t="n">
        <v>306</v>
      </c>
      <c r="AQ2523" s="493" t="n">
        <v>214.5</v>
      </c>
      <c r="AR2523" s="493" t="n">
        <v>265.2</v>
      </c>
      <c r="AS2523" s="493" t="n">
        <v>1126.8</v>
      </c>
      <c r="AT2523" s="493" t="n">
        <v>334.8</v>
      </c>
      <c r="AU2523" s="493" t="n">
        <v>180</v>
      </c>
      <c r="AV2523" s="493" t="n">
        <v>241.2</v>
      </c>
      <c r="AW2523" s="493" t="n">
        <v>1295.4</v>
      </c>
      <c r="AX2523" s="493" t="n">
        <v>421.2</v>
      </c>
      <c r="AY2523" s="493" t="n">
        <v>100.5</v>
      </c>
      <c r="AZ2523" s="493" t="n">
        <v>1943.4</v>
      </c>
      <c r="BA2523" s="493" t="n">
        <v>199.2</v>
      </c>
      <c r="BB2523" s="493" t="n">
        <v>392.7</v>
      </c>
      <c r="BC2523" s="493" t="n">
        <v>207.9</v>
      </c>
      <c r="BD2523" s="493" t="n">
        <v>304.2</v>
      </c>
      <c r="BE2523" s="493" t="n">
        <v>1778.4</v>
      </c>
      <c r="BF2523" s="493" t="n">
        <v>118.5</v>
      </c>
      <c r="BG2523" s="493" t="n">
        <v>72</v>
      </c>
      <c r="BH2523" s="493" t="n">
        <v>0</v>
      </c>
      <c r="BI2523" s="493" t="n">
        <v>1404</v>
      </c>
      <c r="BJ2523" s="493" t="n">
        <v>71.09999999999999</v>
      </c>
      <c r="BK2523" s="493" t="n">
        <v>0</v>
      </c>
      <c r="BL2523" s="493" t="n">
        <v>74.7</v>
      </c>
      <c r="BM2523" s="493" t="n">
        <v>1239.9</v>
      </c>
      <c r="BN2523" s="493" t="n">
        <v>0</v>
      </c>
      <c r="BO2523" s="493" t="n">
        <v>72</v>
      </c>
      <c r="BP2523" s="493" t="n">
        <v>67.5</v>
      </c>
      <c r="BQ2523" s="493" t="n">
        <v>2989.8</v>
      </c>
      <c r="BR2523" s="493" t="n">
        <v>0</v>
      </c>
      <c r="BS2523" s="493" t="n">
        <v>55.8</v>
      </c>
      <c r="BT2523" s="493" t="n">
        <v>0</v>
      </c>
      <c r="BU2523" s="493" t="n">
        <v>1643.4</v>
      </c>
      <c r="BV2523" s="493" t="n">
        <v>68.40000000000001</v>
      </c>
      <c r="BW2523" s="493" t="n">
        <v>0</v>
      </c>
    </row>
    <row r="2524">
      <c r="A2524" t="inlineStr">
        <is>
          <t>[C9D1] Angiotensin-II 길항제, 고혈압제 (C2) 혹은 이뇨제 복합제제</t>
        </is>
      </c>
      <c r="B2524" t="inlineStr">
        <is>
          <t>이연제약</t>
        </is>
      </c>
      <c r="C2524" t="inlineStr">
        <is>
          <t>디로탄 플러스</t>
        </is>
      </c>
      <c r="D2524" t="inlineStr">
        <is>
          <t>이연제약</t>
        </is>
      </c>
      <c r="E2524" t="inlineStr">
        <is>
          <t>hydrochlorothiazide,  valsartan</t>
        </is>
      </c>
      <c r="F2524" t="inlineStr">
        <is>
          <t>기타(치과의원, 치과병원 등)</t>
        </is>
      </c>
      <c r="G2524" t="inlineStr">
        <is>
          <t>Generic</t>
        </is>
      </c>
      <c r="H2524" s="493" t="n">
        <v>0</v>
      </c>
      <c r="I2524" s="493" t="n">
        <v>0</v>
      </c>
      <c r="J2524" s="493" t="n">
        <v>0</v>
      </c>
      <c r="K2524" s="493" t="n">
        <v>0</v>
      </c>
      <c r="L2524" s="493" t="n">
        <v>0</v>
      </c>
      <c r="M2524" s="493" t="n">
        <v>0</v>
      </c>
      <c r="N2524" s="493" t="n">
        <v>0</v>
      </c>
      <c r="O2524" s="493" t="n">
        <v>0</v>
      </c>
      <c r="P2524" s="493" t="n">
        <v>0</v>
      </c>
      <c r="Q2524" s="493" t="n">
        <v>0</v>
      </c>
      <c r="R2524" s="493" t="n">
        <v>0</v>
      </c>
      <c r="S2524" s="493" t="n">
        <v>0</v>
      </c>
      <c r="T2524" s="493" t="n">
        <v>0</v>
      </c>
      <c r="U2524" s="493" t="n">
        <v>0</v>
      </c>
      <c r="V2524" s="493" t="n">
        <v>0</v>
      </c>
      <c r="W2524" s="493" t="n">
        <v>0</v>
      </c>
      <c r="X2524" s="493" t="n">
        <v>0</v>
      </c>
      <c r="Y2524" s="493" t="n">
        <v>0</v>
      </c>
      <c r="Z2524" s="493" t="n">
        <v>0</v>
      </c>
      <c r="AA2524" s="493" t="n">
        <v>0</v>
      </c>
      <c r="AB2524" s="493" t="n">
        <v>0</v>
      </c>
      <c r="AC2524" s="493" t="n">
        <v>0</v>
      </c>
      <c r="AD2524" s="493" t="n">
        <v>0</v>
      </c>
      <c r="AE2524" s="493" t="n">
        <v>0</v>
      </c>
      <c r="AF2524" s="493" t="n">
        <v>0</v>
      </c>
      <c r="AG2524" s="493" t="n">
        <v>0</v>
      </c>
      <c r="AH2524" s="493" t="n">
        <v>0</v>
      </c>
      <c r="AI2524" s="493" t="n">
        <v>0</v>
      </c>
      <c r="AJ2524" s="493" t="n">
        <v>0</v>
      </c>
      <c r="AK2524" s="493" t="n">
        <v>0</v>
      </c>
      <c r="AL2524" s="493" t="n">
        <v>0</v>
      </c>
      <c r="AM2524" s="493" t="n">
        <v>0</v>
      </c>
      <c r="AN2524" s="493" t="n">
        <v>0</v>
      </c>
      <c r="AO2524" s="493" t="n">
        <v>0</v>
      </c>
      <c r="AP2524" s="493" t="n">
        <v>0</v>
      </c>
      <c r="AQ2524" s="493" t="n">
        <v>1822.8</v>
      </c>
      <c r="AR2524" s="493" t="n">
        <v>0</v>
      </c>
      <c r="AS2524" s="493" t="n">
        <v>0</v>
      </c>
      <c r="AT2524" s="493" t="n">
        <v>0</v>
      </c>
      <c r="AU2524" s="493" t="n">
        <v>0</v>
      </c>
      <c r="AV2524" s="493" t="n">
        <v>0</v>
      </c>
      <c r="AW2524" s="493" t="n">
        <v>0</v>
      </c>
      <c r="AX2524" s="493" t="n">
        <v>0</v>
      </c>
      <c r="AY2524" s="493" t="n">
        <v>0</v>
      </c>
      <c r="AZ2524" s="493" t="n">
        <v>0</v>
      </c>
      <c r="BA2524" s="493" t="n">
        <v>0</v>
      </c>
      <c r="BB2524" s="493" t="n">
        <v>0</v>
      </c>
      <c r="BC2524" s="493" t="n">
        <v>0</v>
      </c>
      <c r="BD2524" s="493" t="n">
        <v>0</v>
      </c>
      <c r="BE2524" s="493" t="n">
        <v>0</v>
      </c>
      <c r="BF2524" s="493" t="n">
        <v>0</v>
      </c>
      <c r="BG2524" s="493" t="n">
        <v>0</v>
      </c>
      <c r="BH2524" s="493" t="n">
        <v>0</v>
      </c>
      <c r="BI2524" s="493" t="n">
        <v>0</v>
      </c>
      <c r="BJ2524" s="493" t="n">
        <v>0</v>
      </c>
      <c r="BK2524" s="493" t="n">
        <v>0</v>
      </c>
      <c r="BL2524" s="493" t="n">
        <v>0</v>
      </c>
      <c r="BM2524" s="493" t="n">
        <v>0</v>
      </c>
      <c r="BN2524" s="493" t="n">
        <v>0</v>
      </c>
      <c r="BO2524" s="493" t="n">
        <v>0</v>
      </c>
      <c r="BP2524" s="493" t="n">
        <v>0</v>
      </c>
      <c r="BQ2524" s="493" t="n">
        <v>0</v>
      </c>
      <c r="BR2524" s="493" t="n">
        <v>0</v>
      </c>
      <c r="BS2524" s="493" t="n">
        <v>0</v>
      </c>
      <c r="BT2524" s="493" t="n">
        <v>0</v>
      </c>
      <c r="BU2524" s="493" t="n">
        <v>0</v>
      </c>
      <c r="BV2524" s="493" t="n">
        <v>0</v>
      </c>
      <c r="BW2524" s="493" t="n">
        <v>0</v>
      </c>
    </row>
    <row r="2525">
      <c r="A2525" t="inlineStr">
        <is>
          <t>[C9D1] Angiotensin-II 길항제, 고혈압제 (C2) 혹은 이뇨제 복합제제</t>
        </is>
      </c>
      <c r="B2525" t="inlineStr">
        <is>
          <t>이연제약</t>
        </is>
      </c>
      <c r="C2525" t="inlineStr">
        <is>
          <t>로자칼 플러스</t>
        </is>
      </c>
      <c r="D2525" t="inlineStr">
        <is>
          <t>이연제약</t>
        </is>
      </c>
      <c r="E2525" t="inlineStr">
        <is>
          <t>hydrochlorothiazide,  losartan potassium</t>
        </is>
      </c>
      <c r="F2525" t="inlineStr">
        <is>
          <t>종합병원</t>
        </is>
      </c>
      <c r="G2525" t="inlineStr">
        <is>
          <t>Generic</t>
        </is>
      </c>
      <c r="H2525" s="493" t="n">
        <v>2383.72</v>
      </c>
      <c r="I2525" s="493" t="n">
        <v>2914</v>
      </c>
      <c r="J2525" s="493" t="n">
        <v>2920</v>
      </c>
      <c r="K2525" s="493" t="n">
        <v>2399.4</v>
      </c>
      <c r="L2525" s="493" t="n">
        <v>3890.6</v>
      </c>
      <c r="M2525" s="493" t="n">
        <v>4200</v>
      </c>
      <c r="N2525" s="493" t="n">
        <v>1679.4</v>
      </c>
      <c r="O2525" s="493" t="n">
        <v>3477.6</v>
      </c>
      <c r="P2525" s="493" t="n">
        <v>2520</v>
      </c>
      <c r="Q2525" s="493" t="n">
        <v>3280</v>
      </c>
      <c r="R2525" s="493" t="n">
        <v>1800</v>
      </c>
      <c r="S2525" s="493" t="n">
        <v>360</v>
      </c>
      <c r="T2525" s="493" t="n">
        <v>0</v>
      </c>
      <c r="U2525" s="493" t="n">
        <v>0</v>
      </c>
      <c r="V2525" s="493" t="n">
        <v>0</v>
      </c>
      <c r="W2525" s="493" t="n">
        <v>0</v>
      </c>
      <c r="X2525" s="493" t="n">
        <v>0</v>
      </c>
      <c r="Y2525" s="493" t="n">
        <v>0</v>
      </c>
      <c r="Z2525" s="493" t="n">
        <v>0</v>
      </c>
      <c r="AA2525" s="493" t="n">
        <v>0</v>
      </c>
      <c r="AB2525" s="493" t="n">
        <v>0</v>
      </c>
      <c r="AC2525" s="493" t="n">
        <v>0</v>
      </c>
      <c r="AD2525" s="493" t="n">
        <v>0</v>
      </c>
      <c r="AE2525" s="493" t="n">
        <v>0</v>
      </c>
      <c r="AF2525" s="493" t="n">
        <v>0</v>
      </c>
      <c r="AG2525" s="493" t="n">
        <v>0</v>
      </c>
      <c r="AH2525" s="493" t="n">
        <v>0</v>
      </c>
      <c r="AI2525" s="493" t="n">
        <v>0</v>
      </c>
      <c r="AJ2525" s="493" t="n">
        <v>0</v>
      </c>
      <c r="AK2525" s="493" t="n">
        <v>0</v>
      </c>
      <c r="AL2525" s="493" t="n">
        <v>0</v>
      </c>
      <c r="AM2525" s="493" t="n">
        <v>0</v>
      </c>
      <c r="AN2525" s="493" t="n">
        <v>0</v>
      </c>
      <c r="AO2525" s="493" t="n">
        <v>0</v>
      </c>
      <c r="AP2525" s="493" t="n">
        <v>0</v>
      </c>
      <c r="AQ2525" s="493" t="n">
        <v>0</v>
      </c>
      <c r="AR2525" s="493" t="n">
        <v>0</v>
      </c>
      <c r="AS2525" s="493" t="n">
        <v>0</v>
      </c>
      <c r="AT2525" s="493" t="n">
        <v>0</v>
      </c>
      <c r="AU2525" s="493" t="n">
        <v>0</v>
      </c>
      <c r="AV2525" s="493" t="n">
        <v>0</v>
      </c>
      <c r="AW2525" s="493" t="n">
        <v>0</v>
      </c>
      <c r="AX2525" s="493" t="n">
        <v>0</v>
      </c>
      <c r="AY2525" s="493" t="n">
        <v>0</v>
      </c>
      <c r="AZ2525" s="493" t="n">
        <v>0</v>
      </c>
      <c r="BA2525" s="493" t="n">
        <v>0</v>
      </c>
      <c r="BB2525" s="493" t="n">
        <v>0</v>
      </c>
      <c r="BC2525" s="493" t="n">
        <v>0</v>
      </c>
      <c r="BD2525" s="493" t="n">
        <v>0</v>
      </c>
      <c r="BE2525" s="493" t="n">
        <v>0</v>
      </c>
      <c r="BF2525" s="493" t="n">
        <v>0</v>
      </c>
      <c r="BG2525" s="493" t="n">
        <v>0</v>
      </c>
      <c r="BH2525" s="493" t="n">
        <v>0</v>
      </c>
      <c r="BI2525" s="493" t="n">
        <v>0</v>
      </c>
      <c r="BJ2525" s="493" t="n">
        <v>0</v>
      </c>
      <c r="BK2525" s="493" t="n">
        <v>0</v>
      </c>
      <c r="BL2525" s="493" t="n">
        <v>0</v>
      </c>
      <c r="BM2525" s="493" t="n">
        <v>0</v>
      </c>
      <c r="BN2525" s="493" t="n">
        <v>0</v>
      </c>
      <c r="BO2525" s="493" t="n">
        <v>0</v>
      </c>
      <c r="BP2525" s="493" t="n">
        <v>0</v>
      </c>
      <c r="BQ2525" s="493" t="n">
        <v>0</v>
      </c>
      <c r="BR2525" s="493" t="n">
        <v>0</v>
      </c>
      <c r="BS2525" s="493" t="n">
        <v>0</v>
      </c>
      <c r="BT2525" s="493" t="n">
        <v>0</v>
      </c>
      <c r="BU2525" s="493" t="n">
        <v>0</v>
      </c>
      <c r="BV2525" s="493" t="n">
        <v>0</v>
      </c>
      <c r="BW2525" s="493" t="n">
        <v>0</v>
      </c>
    </row>
    <row r="2526">
      <c r="A2526" t="inlineStr">
        <is>
          <t>[C9D1] Angiotensin-II 길항제, 고혈압제 (C2) 혹은 이뇨제 복합제제</t>
        </is>
      </c>
      <c r="B2526" t="inlineStr">
        <is>
          <t>이연제약</t>
        </is>
      </c>
      <c r="C2526" t="inlineStr">
        <is>
          <t>로자칼 플러스</t>
        </is>
      </c>
      <c r="D2526" t="inlineStr">
        <is>
          <t>이연제약</t>
        </is>
      </c>
      <c r="E2526" t="inlineStr">
        <is>
          <t>hydrochlorothiazide,  losartan potassium</t>
        </is>
      </c>
      <c r="F2526" t="inlineStr">
        <is>
          <t>병원</t>
        </is>
      </c>
      <c r="G2526" t="inlineStr">
        <is>
          <t>Generic</t>
        </is>
      </c>
      <c r="H2526" s="493" t="n">
        <v>10163.15</v>
      </c>
      <c r="I2526" s="493" t="n">
        <v>14436.5</v>
      </c>
      <c r="J2526" s="493" t="n">
        <v>8153.3</v>
      </c>
      <c r="K2526" s="493" t="n">
        <v>16604.57</v>
      </c>
      <c r="L2526" s="493" t="n">
        <v>12944.26</v>
      </c>
      <c r="M2526" s="493" t="n">
        <v>13358.66</v>
      </c>
      <c r="N2526" s="493" t="n">
        <v>10159.05</v>
      </c>
      <c r="O2526" s="493" t="n">
        <v>14693.45</v>
      </c>
      <c r="P2526" s="493" t="n">
        <v>9489.5</v>
      </c>
      <c r="Q2526" s="493" t="n">
        <v>12371.5</v>
      </c>
      <c r="R2526" s="493" t="n">
        <v>9089.879999999999</v>
      </c>
      <c r="S2526" s="493" t="n">
        <v>1446</v>
      </c>
      <c r="T2526" s="493" t="n">
        <v>0</v>
      </c>
      <c r="U2526" s="493" t="n">
        <v>0</v>
      </c>
      <c r="V2526" s="493" t="n">
        <v>0</v>
      </c>
      <c r="W2526" s="493" t="n">
        <v>0</v>
      </c>
      <c r="X2526" s="493" t="n">
        <v>0</v>
      </c>
      <c r="Y2526" s="493" t="n">
        <v>0</v>
      </c>
      <c r="Z2526" s="493" t="n">
        <v>0</v>
      </c>
      <c r="AA2526" s="493" t="n">
        <v>0</v>
      </c>
      <c r="AB2526" s="493" t="n">
        <v>0</v>
      </c>
      <c r="AC2526" s="493" t="n">
        <v>0</v>
      </c>
      <c r="AD2526" s="493" t="n">
        <v>0</v>
      </c>
      <c r="AE2526" s="493" t="n">
        <v>0</v>
      </c>
      <c r="AF2526" s="493" t="n">
        <v>0</v>
      </c>
      <c r="AG2526" s="493" t="n">
        <v>0</v>
      </c>
      <c r="AH2526" s="493" t="n">
        <v>0</v>
      </c>
      <c r="AI2526" s="493" t="n">
        <v>0</v>
      </c>
      <c r="AJ2526" s="493" t="n">
        <v>0</v>
      </c>
      <c r="AK2526" s="493" t="n">
        <v>15.4</v>
      </c>
      <c r="AL2526" s="493" t="n">
        <v>0</v>
      </c>
      <c r="AM2526" s="493" t="n">
        <v>0</v>
      </c>
      <c r="AN2526" s="493" t="n">
        <v>0</v>
      </c>
      <c r="AO2526" s="493" t="n">
        <v>0</v>
      </c>
      <c r="AP2526" s="493" t="n">
        <v>0</v>
      </c>
      <c r="AQ2526" s="493" t="n">
        <v>0</v>
      </c>
      <c r="AR2526" s="493" t="n">
        <v>0</v>
      </c>
      <c r="AS2526" s="493" t="n">
        <v>0</v>
      </c>
      <c r="AT2526" s="493" t="n">
        <v>0</v>
      </c>
      <c r="AU2526" s="493" t="n">
        <v>0</v>
      </c>
      <c r="AV2526" s="493" t="n">
        <v>0</v>
      </c>
      <c r="AW2526" s="493" t="n">
        <v>0</v>
      </c>
      <c r="AX2526" s="493" t="n">
        <v>0</v>
      </c>
      <c r="AY2526" s="493" t="n">
        <v>0</v>
      </c>
      <c r="AZ2526" s="493" t="n">
        <v>0</v>
      </c>
      <c r="BA2526" s="493" t="n">
        <v>0</v>
      </c>
      <c r="BB2526" s="493" t="n">
        <v>0</v>
      </c>
      <c r="BC2526" s="493" t="n">
        <v>0</v>
      </c>
      <c r="BD2526" s="493" t="n">
        <v>0</v>
      </c>
      <c r="BE2526" s="493" t="n">
        <v>0</v>
      </c>
      <c r="BF2526" s="493" t="n">
        <v>0</v>
      </c>
      <c r="BG2526" s="493" t="n">
        <v>0</v>
      </c>
      <c r="BH2526" s="493" t="n">
        <v>0</v>
      </c>
      <c r="BI2526" s="493" t="n">
        <v>0</v>
      </c>
      <c r="BJ2526" s="493" t="n">
        <v>0</v>
      </c>
      <c r="BK2526" s="493" t="n">
        <v>0</v>
      </c>
      <c r="BL2526" s="493" t="n">
        <v>0</v>
      </c>
      <c r="BM2526" s="493" t="n">
        <v>0</v>
      </c>
      <c r="BN2526" s="493" t="n">
        <v>0</v>
      </c>
      <c r="BO2526" s="493" t="n">
        <v>0</v>
      </c>
      <c r="BP2526" s="493" t="n">
        <v>0</v>
      </c>
      <c r="BQ2526" s="493" t="n">
        <v>0</v>
      </c>
      <c r="BR2526" s="493" t="n">
        <v>0</v>
      </c>
      <c r="BS2526" s="493" t="n">
        <v>0</v>
      </c>
      <c r="BT2526" s="493" t="n">
        <v>0</v>
      </c>
      <c r="BU2526" s="493" t="n">
        <v>0</v>
      </c>
      <c r="BV2526" s="493" t="n">
        <v>0</v>
      </c>
      <c r="BW2526" s="493" t="n">
        <v>0</v>
      </c>
    </row>
    <row r="2527">
      <c r="A2527" t="inlineStr">
        <is>
          <t>[C9D1] Angiotensin-II 길항제, 고혈압제 (C2) 혹은 이뇨제 복합제제</t>
        </is>
      </c>
      <c r="B2527" t="inlineStr">
        <is>
          <t>이연제약</t>
        </is>
      </c>
      <c r="C2527" t="inlineStr">
        <is>
          <t>로자칼 플러스</t>
        </is>
      </c>
      <c r="D2527" t="inlineStr">
        <is>
          <t>이연제약</t>
        </is>
      </c>
      <c r="E2527" t="inlineStr">
        <is>
          <t>hydrochlorothiazide,  losartan potassium</t>
        </is>
      </c>
      <c r="F2527" t="inlineStr">
        <is>
          <t>의원</t>
        </is>
      </c>
      <c r="G2527" t="inlineStr">
        <is>
          <t>Generic</t>
        </is>
      </c>
      <c r="H2527" s="493" t="n">
        <v>119699.24</v>
      </c>
      <c r="I2527" s="493" t="n">
        <v>130907.05</v>
      </c>
      <c r="J2527" s="493" t="n">
        <v>140456.52</v>
      </c>
      <c r="K2527" s="493" t="n">
        <v>141098.58</v>
      </c>
      <c r="L2527" s="493" t="n">
        <v>146233.47</v>
      </c>
      <c r="M2527" s="493" t="n">
        <v>140975.04</v>
      </c>
      <c r="N2527" s="493" t="n">
        <v>152986.51</v>
      </c>
      <c r="O2527" s="493" t="n">
        <v>164016.13</v>
      </c>
      <c r="P2527" s="493" t="n">
        <v>139427.94</v>
      </c>
      <c r="Q2527" s="493" t="n">
        <v>161742.11</v>
      </c>
      <c r="R2527" s="493" t="n">
        <v>139760.25</v>
      </c>
      <c r="S2527" s="493" t="n">
        <v>21992.47</v>
      </c>
      <c r="T2527" s="493" t="n">
        <v>0</v>
      </c>
      <c r="U2527" s="493" t="n">
        <v>0</v>
      </c>
      <c r="V2527" s="493" t="n">
        <v>0</v>
      </c>
      <c r="W2527" s="493" t="n">
        <v>1507.6</v>
      </c>
      <c r="X2527" s="493" t="n">
        <v>4899.55</v>
      </c>
      <c r="Y2527" s="493" t="n">
        <v>7636.6</v>
      </c>
      <c r="Z2527" s="493" t="n">
        <v>10135.6</v>
      </c>
      <c r="AA2527" s="493" t="n">
        <v>11476</v>
      </c>
      <c r="AB2527" s="493" t="n">
        <v>10004.1</v>
      </c>
      <c r="AC2527" s="493" t="n">
        <v>12237</v>
      </c>
      <c r="AD2527" s="493" t="n">
        <v>11271.35</v>
      </c>
      <c r="AE2527" s="493" t="n">
        <v>14364.05</v>
      </c>
      <c r="AF2527" s="493" t="n">
        <v>17468.3</v>
      </c>
      <c r="AG2527" s="493" t="n">
        <v>17827</v>
      </c>
      <c r="AH2527" s="493" t="n">
        <v>23288.81</v>
      </c>
      <c r="AI2527" s="493" t="n">
        <v>21786.15</v>
      </c>
      <c r="AJ2527" s="493" t="n">
        <v>26723.9</v>
      </c>
      <c r="AK2527" s="493" t="n">
        <v>20970.5</v>
      </c>
      <c r="AL2527" s="493" t="n">
        <v>30413.5</v>
      </c>
      <c r="AM2527" s="493" t="n">
        <v>20540.13</v>
      </c>
      <c r="AN2527" s="493" t="n">
        <v>21795.4</v>
      </c>
      <c r="AO2527" s="493" t="n">
        <v>23178.5</v>
      </c>
      <c r="AP2527" s="493" t="n">
        <v>26225.78</v>
      </c>
      <c r="AQ2527" s="493" t="n">
        <v>22942.1</v>
      </c>
      <c r="AR2527" s="493" t="n">
        <v>9890.440000000001</v>
      </c>
      <c r="AS2527" s="493" t="n">
        <v>6759</v>
      </c>
      <c r="AT2527" s="493" t="n">
        <v>3639</v>
      </c>
      <c r="AU2527" s="493" t="n">
        <v>3911</v>
      </c>
      <c r="AV2527" s="493" t="n">
        <v>0</v>
      </c>
      <c r="AW2527" s="493" t="n">
        <v>0</v>
      </c>
      <c r="AX2527" s="493" t="n">
        <v>0</v>
      </c>
      <c r="AY2527" s="493" t="n">
        <v>0</v>
      </c>
      <c r="AZ2527" s="493" t="n">
        <v>0</v>
      </c>
      <c r="BA2527" s="493" t="n">
        <v>0</v>
      </c>
      <c r="BB2527" s="493" t="n">
        <v>0</v>
      </c>
      <c r="BC2527" s="493" t="n">
        <v>0</v>
      </c>
      <c r="BD2527" s="493" t="n">
        <v>0</v>
      </c>
      <c r="BE2527" s="493" t="n">
        <v>0</v>
      </c>
      <c r="BF2527" s="493" t="n">
        <v>0</v>
      </c>
      <c r="BG2527" s="493" t="n">
        <v>0</v>
      </c>
      <c r="BH2527" s="493" t="n">
        <v>0</v>
      </c>
      <c r="BI2527" s="493" t="n">
        <v>0</v>
      </c>
      <c r="BJ2527" s="493" t="n">
        <v>0</v>
      </c>
      <c r="BK2527" s="493" t="n">
        <v>0</v>
      </c>
      <c r="BL2527" s="493" t="n">
        <v>0</v>
      </c>
      <c r="BM2527" s="493" t="n">
        <v>0</v>
      </c>
      <c r="BN2527" s="493" t="n">
        <v>0</v>
      </c>
      <c r="BO2527" s="493" t="n">
        <v>0</v>
      </c>
      <c r="BP2527" s="493" t="n">
        <v>0</v>
      </c>
      <c r="BQ2527" s="493" t="n">
        <v>0</v>
      </c>
      <c r="BR2527" s="493" t="n">
        <v>0</v>
      </c>
      <c r="BS2527" s="493" t="n">
        <v>0</v>
      </c>
      <c r="BT2527" s="493" t="n">
        <v>0</v>
      </c>
      <c r="BU2527" s="493" t="n">
        <v>0</v>
      </c>
      <c r="BV2527" s="493" t="n">
        <v>0</v>
      </c>
      <c r="BW2527" s="493" t="n">
        <v>0</v>
      </c>
    </row>
    <row r="2528">
      <c r="A2528" t="inlineStr">
        <is>
          <t>[C9D1] Angiotensin-II 길항제, 고혈압제 (C2) 혹은 이뇨제 복합제제</t>
        </is>
      </c>
      <c r="B2528" t="inlineStr">
        <is>
          <t>이연제약</t>
        </is>
      </c>
      <c r="C2528" t="inlineStr">
        <is>
          <t>로자칼 플러스</t>
        </is>
      </c>
      <c r="D2528" t="inlineStr">
        <is>
          <t>이연제약</t>
        </is>
      </c>
      <c r="E2528" t="inlineStr">
        <is>
          <t>hydrochlorothiazide,  losartan potassium</t>
        </is>
      </c>
      <c r="F2528" t="inlineStr">
        <is>
          <t>보건소</t>
        </is>
      </c>
      <c r="G2528" t="inlineStr">
        <is>
          <t>Generic</t>
        </is>
      </c>
      <c r="H2528" s="493" t="n">
        <v>7384.29</v>
      </c>
      <c r="I2528" s="493" t="n">
        <v>5837.7</v>
      </c>
      <c r="J2528" s="493" t="n">
        <v>12767.4</v>
      </c>
      <c r="K2528" s="493" t="n">
        <v>4983.42</v>
      </c>
      <c r="L2528" s="493" t="n">
        <v>5704.18</v>
      </c>
      <c r="M2528" s="493" t="n">
        <v>9338.4</v>
      </c>
      <c r="N2528" s="493" t="n">
        <v>6398.7</v>
      </c>
      <c r="O2528" s="493" t="n">
        <v>4928.4</v>
      </c>
      <c r="P2528" s="493" t="n">
        <v>7520.7</v>
      </c>
      <c r="Q2528" s="493" t="n">
        <v>4503.66</v>
      </c>
      <c r="R2528" s="493" t="n">
        <v>9304.200000000001</v>
      </c>
      <c r="S2528" s="493" t="n">
        <v>782.4</v>
      </c>
      <c r="T2528" s="493" t="n">
        <v>0</v>
      </c>
      <c r="U2528" s="493" t="n">
        <v>0</v>
      </c>
      <c r="V2528" s="493" t="n">
        <v>0</v>
      </c>
      <c r="W2528" s="493" t="n">
        <v>0</v>
      </c>
      <c r="X2528" s="493" t="n">
        <v>0</v>
      </c>
      <c r="Y2528" s="493" t="n">
        <v>0</v>
      </c>
      <c r="Z2528" s="493" t="n">
        <v>0</v>
      </c>
      <c r="AA2528" s="493" t="n">
        <v>0</v>
      </c>
      <c r="AB2528" s="493" t="n">
        <v>0</v>
      </c>
      <c r="AC2528" s="493" t="n">
        <v>0</v>
      </c>
      <c r="AD2528" s="493" t="n">
        <v>0</v>
      </c>
      <c r="AE2528" s="493" t="n">
        <v>0</v>
      </c>
      <c r="AF2528" s="493" t="n">
        <v>0</v>
      </c>
      <c r="AG2528" s="493" t="n">
        <v>0</v>
      </c>
      <c r="AH2528" s="493" t="n">
        <v>0</v>
      </c>
      <c r="AI2528" s="493" t="n">
        <v>0</v>
      </c>
      <c r="AJ2528" s="493" t="n">
        <v>64.8</v>
      </c>
      <c r="AK2528" s="493" t="n">
        <v>327.6</v>
      </c>
      <c r="AL2528" s="493" t="n">
        <v>45.6</v>
      </c>
      <c r="AM2528" s="493" t="n">
        <v>165.6</v>
      </c>
      <c r="AN2528" s="493" t="n">
        <v>96</v>
      </c>
      <c r="AO2528" s="493" t="n">
        <v>61.2</v>
      </c>
      <c r="AP2528" s="493" t="n">
        <v>122.4</v>
      </c>
      <c r="AQ2528" s="493" t="n">
        <v>58.5</v>
      </c>
      <c r="AR2528" s="493" t="n">
        <v>122.4</v>
      </c>
      <c r="AS2528" s="493" t="n">
        <v>0</v>
      </c>
      <c r="AT2528" s="493" t="n">
        <v>0</v>
      </c>
      <c r="AU2528" s="493" t="n">
        <v>0</v>
      </c>
      <c r="AV2528" s="493" t="n">
        <v>0</v>
      </c>
      <c r="AW2528" s="493" t="n">
        <v>0</v>
      </c>
      <c r="AX2528" s="493" t="n">
        <v>0</v>
      </c>
      <c r="AY2528" s="493" t="n">
        <v>0</v>
      </c>
      <c r="AZ2528" s="493" t="n">
        <v>0</v>
      </c>
      <c r="BA2528" s="493" t="n">
        <v>0</v>
      </c>
      <c r="BB2528" s="493" t="n">
        <v>0</v>
      </c>
      <c r="BC2528" s="493" t="n">
        <v>0</v>
      </c>
      <c r="BD2528" s="493" t="n">
        <v>0</v>
      </c>
      <c r="BE2528" s="493" t="n">
        <v>0</v>
      </c>
      <c r="BF2528" s="493" t="n">
        <v>0</v>
      </c>
      <c r="BG2528" s="493" t="n">
        <v>0</v>
      </c>
      <c r="BH2528" s="493" t="n">
        <v>0</v>
      </c>
      <c r="BI2528" s="493" t="n">
        <v>0</v>
      </c>
      <c r="BJ2528" s="493" t="n">
        <v>0</v>
      </c>
      <c r="BK2528" s="493" t="n">
        <v>0</v>
      </c>
      <c r="BL2528" s="493" t="n">
        <v>0</v>
      </c>
      <c r="BM2528" s="493" t="n">
        <v>0</v>
      </c>
      <c r="BN2528" s="493" t="n">
        <v>0</v>
      </c>
      <c r="BO2528" s="493" t="n">
        <v>0</v>
      </c>
      <c r="BP2528" s="493" t="n">
        <v>0</v>
      </c>
      <c r="BQ2528" s="493" t="n">
        <v>0</v>
      </c>
      <c r="BR2528" s="493" t="n">
        <v>0</v>
      </c>
      <c r="BS2528" s="493" t="n">
        <v>0</v>
      </c>
      <c r="BT2528" s="493" t="n">
        <v>0</v>
      </c>
      <c r="BU2528" s="493" t="n">
        <v>0</v>
      </c>
      <c r="BV2528" s="493" t="n">
        <v>0</v>
      </c>
      <c r="BW2528" s="493" t="n">
        <v>0</v>
      </c>
    </row>
    <row r="2529">
      <c r="A2529" t="inlineStr">
        <is>
          <t>[C9D1] Angiotensin-II 길항제, 고혈압제 (C2) 혹은 이뇨제 복합제제</t>
        </is>
      </c>
      <c r="B2529" t="inlineStr">
        <is>
          <t>이연제약</t>
        </is>
      </c>
      <c r="C2529" t="inlineStr">
        <is>
          <t>미살탄 플러스</t>
        </is>
      </c>
      <c r="D2529" t="inlineStr">
        <is>
          <t>이연제약</t>
        </is>
      </c>
      <c r="E2529" t="inlineStr">
        <is>
          <t>hydrochlorothiazide,  telmisartan</t>
        </is>
      </c>
      <c r="F2529" t="inlineStr">
        <is>
          <t>병원</t>
        </is>
      </c>
      <c r="G2529" t="inlineStr">
        <is>
          <t>Generic</t>
        </is>
      </c>
      <c r="H2529" s="493" t="n">
        <v>0</v>
      </c>
      <c r="I2529" s="493" t="n">
        <v>0</v>
      </c>
      <c r="J2529" s="493" t="n">
        <v>0</v>
      </c>
      <c r="K2529" s="493" t="n">
        <v>0</v>
      </c>
      <c r="L2529" s="493" t="n">
        <v>0</v>
      </c>
      <c r="M2529" s="493" t="n">
        <v>0</v>
      </c>
      <c r="N2529" s="493" t="n">
        <v>0</v>
      </c>
      <c r="O2529" s="493" t="n">
        <v>0</v>
      </c>
      <c r="P2529" s="493" t="n">
        <v>0</v>
      </c>
      <c r="Q2529" s="493" t="n">
        <v>0</v>
      </c>
      <c r="R2529" s="493" t="n">
        <v>0</v>
      </c>
      <c r="S2529" s="493" t="n">
        <v>0</v>
      </c>
      <c r="T2529" s="493" t="n">
        <v>0</v>
      </c>
      <c r="U2529" s="493" t="n">
        <v>0</v>
      </c>
      <c r="V2529" s="493" t="n">
        <v>0</v>
      </c>
      <c r="W2529" s="493" t="n">
        <v>0</v>
      </c>
      <c r="X2529" s="493" t="n">
        <v>0</v>
      </c>
      <c r="Y2529" s="493" t="n">
        <v>0</v>
      </c>
      <c r="Z2529" s="493" t="n">
        <v>0</v>
      </c>
      <c r="AA2529" s="493" t="n">
        <v>240</v>
      </c>
      <c r="AB2529" s="493" t="n">
        <v>0</v>
      </c>
      <c r="AC2529" s="493" t="n">
        <v>480</v>
      </c>
      <c r="AD2529" s="493" t="n">
        <v>360</v>
      </c>
      <c r="AE2529" s="493" t="n">
        <v>840</v>
      </c>
      <c r="AF2529" s="493" t="n">
        <v>600</v>
      </c>
      <c r="AG2529" s="493" t="n">
        <v>838.8</v>
      </c>
      <c r="AH2529" s="493" t="n">
        <v>960</v>
      </c>
      <c r="AI2529" s="493" t="n">
        <v>360</v>
      </c>
      <c r="AJ2529" s="493" t="n">
        <v>280</v>
      </c>
      <c r="AK2529" s="493" t="n">
        <v>2229</v>
      </c>
      <c r="AL2529" s="493" t="n">
        <v>2760</v>
      </c>
      <c r="AM2529" s="493" t="n">
        <v>2059.1</v>
      </c>
      <c r="AN2529" s="493" t="n">
        <v>6120</v>
      </c>
      <c r="AO2529" s="493" t="n">
        <v>2720</v>
      </c>
      <c r="AP2529" s="493" t="n">
        <v>7853.3</v>
      </c>
      <c r="AQ2529" s="493" t="n">
        <v>0</v>
      </c>
      <c r="AR2529" s="493" t="n">
        <v>360</v>
      </c>
      <c r="AS2529" s="493" t="n">
        <v>240</v>
      </c>
      <c r="AT2529" s="493" t="n">
        <v>360</v>
      </c>
      <c r="AU2529" s="493" t="n">
        <v>242.4</v>
      </c>
      <c r="AV2529" s="493" t="n">
        <v>0</v>
      </c>
      <c r="AW2529" s="493" t="n">
        <v>0</v>
      </c>
      <c r="AX2529" s="493" t="n">
        <v>0</v>
      </c>
      <c r="AY2529" s="493" t="n">
        <v>192.6</v>
      </c>
      <c r="AZ2529" s="493" t="n">
        <v>245.4</v>
      </c>
      <c r="BA2529" s="493" t="n">
        <v>303</v>
      </c>
      <c r="BB2529" s="493" t="n">
        <v>61.2</v>
      </c>
      <c r="BC2529" s="493" t="n">
        <v>157.5</v>
      </c>
      <c r="BD2529" s="493" t="n">
        <v>299.4</v>
      </c>
      <c r="BE2529" s="493" t="n">
        <v>366.6</v>
      </c>
      <c r="BF2529" s="493" t="n">
        <v>868.5</v>
      </c>
      <c r="BG2529" s="493" t="n">
        <v>151.5</v>
      </c>
      <c r="BH2529" s="493" t="n">
        <v>180</v>
      </c>
      <c r="BI2529" s="493" t="n">
        <v>291.3</v>
      </c>
      <c r="BJ2529" s="493" t="n">
        <v>90</v>
      </c>
      <c r="BK2529" s="493" t="n">
        <v>357</v>
      </c>
      <c r="BL2529" s="493" t="n">
        <v>112.8</v>
      </c>
      <c r="BM2529" s="493" t="n">
        <v>436.2</v>
      </c>
      <c r="BN2529" s="493" t="n">
        <v>0</v>
      </c>
      <c r="BO2529" s="493" t="n">
        <v>199.8</v>
      </c>
      <c r="BP2529" s="493" t="n">
        <v>302.84</v>
      </c>
      <c r="BQ2529" s="493" t="n">
        <v>585</v>
      </c>
      <c r="BR2529" s="493" t="n">
        <v>196.8</v>
      </c>
      <c r="BS2529" s="493" t="n">
        <v>1199.4</v>
      </c>
      <c r="BT2529" s="493" t="n">
        <v>92.7</v>
      </c>
      <c r="BU2529" s="493" t="n">
        <v>578.7</v>
      </c>
      <c r="BV2529" s="493" t="n">
        <v>351</v>
      </c>
      <c r="BW2529" s="493" t="n">
        <v>921.3</v>
      </c>
    </row>
    <row r="2530">
      <c r="A2530" t="inlineStr">
        <is>
          <t>[C9D1] Angiotensin-II 길항제, 고혈압제 (C2) 혹은 이뇨제 복합제제</t>
        </is>
      </c>
      <c r="B2530" t="inlineStr">
        <is>
          <t>이연제약</t>
        </is>
      </c>
      <c r="C2530" t="inlineStr">
        <is>
          <t>미살탄 플러스</t>
        </is>
      </c>
      <c r="D2530" t="inlineStr">
        <is>
          <t>이연제약</t>
        </is>
      </c>
      <c r="E2530" t="inlineStr">
        <is>
          <t>hydrochlorothiazide,  telmisartan</t>
        </is>
      </c>
      <c r="F2530" t="inlineStr">
        <is>
          <t>의원</t>
        </is>
      </c>
      <c r="G2530" t="inlineStr">
        <is>
          <t>Generic</t>
        </is>
      </c>
      <c r="H2530" s="493" t="n">
        <v>0</v>
      </c>
      <c r="I2530" s="493" t="n">
        <v>0</v>
      </c>
      <c r="J2530" s="493" t="n">
        <v>0</v>
      </c>
      <c r="K2530" s="493" t="n">
        <v>0</v>
      </c>
      <c r="L2530" s="493" t="n">
        <v>0</v>
      </c>
      <c r="M2530" s="493" t="n">
        <v>0</v>
      </c>
      <c r="N2530" s="493" t="n">
        <v>0</v>
      </c>
      <c r="O2530" s="493" t="n">
        <v>0</v>
      </c>
      <c r="P2530" s="493" t="n">
        <v>0</v>
      </c>
      <c r="Q2530" s="493" t="n">
        <v>0</v>
      </c>
      <c r="R2530" s="493" t="n">
        <v>0</v>
      </c>
      <c r="S2530" s="493" t="n">
        <v>0</v>
      </c>
      <c r="T2530" s="493" t="n">
        <v>0</v>
      </c>
      <c r="U2530" s="493" t="n">
        <v>0</v>
      </c>
      <c r="V2530" s="493" t="n">
        <v>0</v>
      </c>
      <c r="W2530" s="493" t="n">
        <v>0</v>
      </c>
      <c r="X2530" s="493" t="n">
        <v>1181.9</v>
      </c>
      <c r="Y2530" s="493" t="n">
        <v>879</v>
      </c>
      <c r="Z2530" s="493" t="n">
        <v>3574.9</v>
      </c>
      <c r="AA2530" s="493" t="n">
        <v>2411.85</v>
      </c>
      <c r="AB2530" s="493" t="n">
        <v>1885.58</v>
      </c>
      <c r="AC2530" s="493" t="n">
        <v>3933</v>
      </c>
      <c r="AD2530" s="493" t="n">
        <v>4788</v>
      </c>
      <c r="AE2530" s="493" t="n">
        <v>5767.5</v>
      </c>
      <c r="AF2530" s="493" t="n">
        <v>5064.4</v>
      </c>
      <c r="AG2530" s="493" t="n">
        <v>5188.53</v>
      </c>
      <c r="AH2530" s="493" t="n">
        <v>7085.25</v>
      </c>
      <c r="AI2530" s="493" t="n">
        <v>5739.34</v>
      </c>
      <c r="AJ2530" s="493" t="n">
        <v>5801.6</v>
      </c>
      <c r="AK2530" s="493" t="n">
        <v>7301.7</v>
      </c>
      <c r="AL2530" s="493" t="n">
        <v>6539</v>
      </c>
      <c r="AM2530" s="493" t="n">
        <v>5655</v>
      </c>
      <c r="AN2530" s="493" t="n">
        <v>6376.67</v>
      </c>
      <c r="AO2530" s="493" t="n">
        <v>8845.219999999999</v>
      </c>
      <c r="AP2530" s="493" t="n">
        <v>5352.44</v>
      </c>
      <c r="AQ2530" s="493" t="n">
        <v>10529.74</v>
      </c>
      <c r="AR2530" s="493" t="n">
        <v>12267.56</v>
      </c>
      <c r="AS2530" s="493" t="n">
        <v>12475.56</v>
      </c>
      <c r="AT2530" s="493" t="n">
        <v>13406.7</v>
      </c>
      <c r="AU2530" s="493" t="n">
        <v>12536.43</v>
      </c>
      <c r="AV2530" s="493" t="n">
        <v>13175.4</v>
      </c>
      <c r="AW2530" s="493" t="n">
        <v>8597.139999999999</v>
      </c>
      <c r="AX2530" s="493" t="n">
        <v>11805.6</v>
      </c>
      <c r="AY2530" s="493" t="n">
        <v>10369.44</v>
      </c>
      <c r="AZ2530" s="493" t="n">
        <v>13551.3</v>
      </c>
      <c r="BA2530" s="493" t="n">
        <v>13009.8</v>
      </c>
      <c r="BB2530" s="493" t="n">
        <v>14241.4</v>
      </c>
      <c r="BC2530" s="493" t="n">
        <v>13688.2</v>
      </c>
      <c r="BD2530" s="493" t="n">
        <v>16670</v>
      </c>
      <c r="BE2530" s="493" t="n">
        <v>16107.61</v>
      </c>
      <c r="BF2530" s="493" t="n">
        <v>16528.22</v>
      </c>
      <c r="BG2530" s="493" t="n">
        <v>16373.52</v>
      </c>
      <c r="BH2530" s="493" t="n">
        <v>17085.3</v>
      </c>
      <c r="BI2530" s="493" t="n">
        <v>17867.7</v>
      </c>
      <c r="BJ2530" s="493" t="n">
        <v>17352.9</v>
      </c>
      <c r="BK2530" s="493" t="n">
        <v>15762.6</v>
      </c>
      <c r="BL2530" s="493" t="n">
        <v>15889.3</v>
      </c>
      <c r="BM2530" s="493" t="n">
        <v>13457.4</v>
      </c>
      <c r="BN2530" s="493" t="n">
        <v>13917.63</v>
      </c>
      <c r="BO2530" s="493" t="n">
        <v>16056.69</v>
      </c>
      <c r="BP2530" s="493" t="n">
        <v>12098.42</v>
      </c>
      <c r="BQ2530" s="493" t="n">
        <v>12659.67</v>
      </c>
      <c r="BR2530" s="493" t="n">
        <v>14570.76</v>
      </c>
      <c r="BS2530" s="493" t="n">
        <v>13396.97</v>
      </c>
      <c r="BT2530" s="493" t="n">
        <v>14966.1</v>
      </c>
      <c r="BU2530" s="493" t="n">
        <v>15328.55</v>
      </c>
      <c r="BV2530" s="493" t="n">
        <v>14328.42</v>
      </c>
      <c r="BW2530" s="493" t="n">
        <v>17311.64</v>
      </c>
    </row>
    <row r="2531">
      <c r="A2531" t="inlineStr">
        <is>
          <t>[C9D1] Angiotensin-II 길항제, 고혈압제 (C2) 혹은 이뇨제 복합제제</t>
        </is>
      </c>
      <c r="B2531" t="inlineStr">
        <is>
          <t>이연제약</t>
        </is>
      </c>
      <c r="C2531" t="inlineStr">
        <is>
          <t>미살탄 플러스</t>
        </is>
      </c>
      <c r="D2531" t="inlineStr">
        <is>
          <t>이연제약</t>
        </is>
      </c>
      <c r="E2531" t="inlineStr">
        <is>
          <t>hydrochlorothiazide,  telmisartan</t>
        </is>
      </c>
      <c r="F2531" t="inlineStr">
        <is>
          <t>보건소</t>
        </is>
      </c>
      <c r="G2531" t="inlineStr">
        <is>
          <t>Generic</t>
        </is>
      </c>
      <c r="H2531" s="493" t="n">
        <v>0</v>
      </c>
      <c r="I2531" s="493" t="n">
        <v>0</v>
      </c>
      <c r="J2531" s="493" t="n">
        <v>0</v>
      </c>
      <c r="K2531" s="493" t="n">
        <v>0</v>
      </c>
      <c r="L2531" s="493" t="n">
        <v>0</v>
      </c>
      <c r="M2531" s="493" t="n">
        <v>0</v>
      </c>
      <c r="N2531" s="493" t="n">
        <v>0</v>
      </c>
      <c r="O2531" s="493" t="n">
        <v>0</v>
      </c>
      <c r="P2531" s="493" t="n">
        <v>0</v>
      </c>
      <c r="Q2531" s="493" t="n">
        <v>0</v>
      </c>
      <c r="R2531" s="493" t="n">
        <v>0</v>
      </c>
      <c r="S2531" s="493" t="n">
        <v>0</v>
      </c>
      <c r="T2531" s="493" t="n">
        <v>0</v>
      </c>
      <c r="U2531" s="493" t="n">
        <v>0</v>
      </c>
      <c r="V2531" s="493" t="n">
        <v>0</v>
      </c>
      <c r="W2531" s="493" t="n">
        <v>0</v>
      </c>
      <c r="X2531" s="493" t="n">
        <v>0</v>
      </c>
      <c r="Y2531" s="493" t="n">
        <v>0</v>
      </c>
      <c r="Z2531" s="493" t="n">
        <v>0</v>
      </c>
      <c r="AA2531" s="493" t="n">
        <v>0</v>
      </c>
      <c r="AB2531" s="493" t="n">
        <v>0</v>
      </c>
      <c r="AC2531" s="493" t="n">
        <v>0</v>
      </c>
      <c r="AD2531" s="493" t="n">
        <v>0</v>
      </c>
      <c r="AE2531" s="493" t="n">
        <v>0</v>
      </c>
      <c r="AF2531" s="493" t="n">
        <v>0</v>
      </c>
      <c r="AG2531" s="493" t="n">
        <v>0</v>
      </c>
      <c r="AH2531" s="493" t="n">
        <v>0</v>
      </c>
      <c r="AI2531" s="493" t="n">
        <v>0</v>
      </c>
      <c r="AJ2531" s="493" t="n">
        <v>0</v>
      </c>
      <c r="AK2531" s="493" t="n">
        <v>0</v>
      </c>
      <c r="AL2531" s="493" t="n">
        <v>0</v>
      </c>
      <c r="AM2531" s="493" t="n">
        <v>0</v>
      </c>
      <c r="AN2531" s="493" t="n">
        <v>0</v>
      </c>
      <c r="AO2531" s="493" t="n">
        <v>0</v>
      </c>
      <c r="AP2531" s="493" t="n">
        <v>0</v>
      </c>
      <c r="AQ2531" s="493" t="n">
        <v>0</v>
      </c>
      <c r="AR2531" s="493" t="n">
        <v>68.40000000000001</v>
      </c>
      <c r="AS2531" s="493" t="n">
        <v>66.90000000000001</v>
      </c>
      <c r="AT2531" s="493" t="n">
        <v>0</v>
      </c>
      <c r="AU2531" s="493" t="n">
        <v>0</v>
      </c>
      <c r="AV2531" s="493" t="n">
        <v>141</v>
      </c>
      <c r="AW2531" s="493" t="n">
        <v>142.8</v>
      </c>
      <c r="AX2531" s="493" t="n">
        <v>0</v>
      </c>
      <c r="AY2531" s="493" t="n">
        <v>289.2</v>
      </c>
      <c r="AZ2531" s="493" t="n">
        <v>0</v>
      </c>
      <c r="BA2531" s="493" t="n">
        <v>279.6</v>
      </c>
      <c r="BB2531" s="493" t="n">
        <v>0</v>
      </c>
      <c r="BC2531" s="493" t="n">
        <v>290.4</v>
      </c>
      <c r="BD2531" s="493" t="n">
        <v>0</v>
      </c>
      <c r="BE2531" s="493" t="n">
        <v>310.8</v>
      </c>
      <c r="BF2531" s="493" t="n">
        <v>0</v>
      </c>
      <c r="BG2531" s="493" t="n">
        <v>162</v>
      </c>
      <c r="BH2531" s="493" t="n">
        <v>164.4</v>
      </c>
      <c r="BI2531" s="493" t="n">
        <v>318</v>
      </c>
      <c r="BJ2531" s="493" t="n">
        <v>198.6</v>
      </c>
      <c r="BK2531" s="493" t="n">
        <v>223.8</v>
      </c>
      <c r="BL2531" s="493" t="n">
        <v>366</v>
      </c>
      <c r="BM2531" s="493" t="n">
        <v>705.6</v>
      </c>
      <c r="BN2531" s="493" t="n">
        <v>0</v>
      </c>
      <c r="BO2531" s="493" t="n">
        <v>190.2</v>
      </c>
      <c r="BP2531" s="493" t="n">
        <v>684</v>
      </c>
      <c r="BQ2531" s="493" t="n">
        <v>0</v>
      </c>
      <c r="BR2531" s="493" t="n">
        <v>1026</v>
      </c>
      <c r="BS2531" s="493" t="n">
        <v>379.8</v>
      </c>
      <c r="BT2531" s="493" t="n">
        <v>0</v>
      </c>
      <c r="BU2531" s="493" t="n">
        <v>0</v>
      </c>
      <c r="BV2531" s="493" t="n">
        <v>0</v>
      </c>
      <c r="BW2531" s="493" t="n">
        <v>349.2</v>
      </c>
    </row>
    <row r="2532">
      <c r="A2532" t="inlineStr">
        <is>
          <t>[C9D1] Angiotensin-II 길항제, 고혈압제 (C2) 혹은 이뇨제 복합제제</t>
        </is>
      </c>
      <c r="B2532" t="inlineStr">
        <is>
          <t>익수제약</t>
        </is>
      </c>
      <c r="C2532" t="inlineStr">
        <is>
          <t>코사로탄 플러스</t>
        </is>
      </c>
      <c r="D2532" t="inlineStr">
        <is>
          <t>익수제약</t>
        </is>
      </c>
      <c r="E2532" t="inlineStr">
        <is>
          <t>hydrochlorothiazide,  losartan potassium</t>
        </is>
      </c>
      <c r="F2532" t="inlineStr">
        <is>
          <t>종합병원</t>
        </is>
      </c>
      <c r="G2532" t="inlineStr">
        <is>
          <t>Generic</t>
        </is>
      </c>
      <c r="H2532" s="493" t="n">
        <v>0</v>
      </c>
      <c r="I2532" s="493" t="n">
        <v>0</v>
      </c>
      <c r="J2532" s="493" t="n">
        <v>0</v>
      </c>
      <c r="K2532" s="493" t="n">
        <v>0</v>
      </c>
      <c r="L2532" s="493" t="n">
        <v>0</v>
      </c>
      <c r="M2532" s="493" t="n">
        <v>0</v>
      </c>
      <c r="N2532" s="493" t="n">
        <v>0</v>
      </c>
      <c r="O2532" s="493" t="n">
        <v>0</v>
      </c>
      <c r="P2532" s="493" t="n">
        <v>0</v>
      </c>
      <c r="Q2532" s="493" t="n">
        <v>204.6</v>
      </c>
      <c r="R2532" s="493" t="n">
        <v>259.95</v>
      </c>
      <c r="S2532" s="493" t="n">
        <v>0</v>
      </c>
      <c r="T2532" s="493" t="n">
        <v>0</v>
      </c>
      <c r="U2532" s="493" t="n">
        <v>0</v>
      </c>
      <c r="V2532" s="493" t="n">
        <v>0</v>
      </c>
      <c r="W2532" s="493" t="n">
        <v>0</v>
      </c>
      <c r="X2532" s="493" t="n">
        <v>0</v>
      </c>
      <c r="Y2532" s="493" t="n">
        <v>0</v>
      </c>
      <c r="Z2532" s="493" t="n">
        <v>0</v>
      </c>
      <c r="AA2532" s="493" t="n">
        <v>0</v>
      </c>
      <c r="AB2532" s="493" t="n">
        <v>0</v>
      </c>
      <c r="AC2532" s="493" t="n">
        <v>0</v>
      </c>
      <c r="AD2532" s="493" t="n">
        <v>0</v>
      </c>
      <c r="AE2532" s="493" t="n">
        <v>0</v>
      </c>
      <c r="AF2532" s="493" t="n">
        <v>0</v>
      </c>
      <c r="AG2532" s="493" t="n">
        <v>0</v>
      </c>
      <c r="AH2532" s="493" t="n">
        <v>0</v>
      </c>
      <c r="AI2532" s="493" t="n">
        <v>0</v>
      </c>
      <c r="AJ2532" s="493" t="n">
        <v>0</v>
      </c>
      <c r="AK2532" s="493" t="n">
        <v>0</v>
      </c>
      <c r="AL2532" s="493" t="n">
        <v>0</v>
      </c>
      <c r="AM2532" s="493" t="n">
        <v>0</v>
      </c>
      <c r="AN2532" s="493" t="n">
        <v>0</v>
      </c>
      <c r="AO2532" s="493" t="n">
        <v>0</v>
      </c>
      <c r="AP2532" s="493" t="n">
        <v>0</v>
      </c>
      <c r="AQ2532" s="493" t="n">
        <v>0</v>
      </c>
      <c r="AR2532" s="493" t="n">
        <v>0</v>
      </c>
      <c r="AS2532" s="493" t="n">
        <v>0</v>
      </c>
      <c r="AT2532" s="493" t="n">
        <v>0</v>
      </c>
      <c r="AU2532" s="493" t="n">
        <v>0</v>
      </c>
      <c r="AV2532" s="493" t="n">
        <v>0</v>
      </c>
      <c r="AW2532" s="493" t="n">
        <v>0</v>
      </c>
      <c r="AX2532" s="493" t="n">
        <v>0</v>
      </c>
      <c r="AY2532" s="493" t="n">
        <v>0</v>
      </c>
      <c r="AZ2532" s="493" t="n">
        <v>0</v>
      </c>
      <c r="BA2532" s="493" t="n">
        <v>0</v>
      </c>
      <c r="BB2532" s="493" t="n">
        <v>0</v>
      </c>
      <c r="BC2532" s="493" t="n">
        <v>0</v>
      </c>
      <c r="BD2532" s="493" t="n">
        <v>0</v>
      </c>
      <c r="BE2532" s="493" t="n">
        <v>0</v>
      </c>
      <c r="BF2532" s="493" t="n">
        <v>0</v>
      </c>
      <c r="BG2532" s="493" t="n">
        <v>0</v>
      </c>
      <c r="BH2532" s="493" t="n">
        <v>0</v>
      </c>
      <c r="BI2532" s="493" t="n">
        <v>0</v>
      </c>
      <c r="BJ2532" s="493" t="n">
        <v>0</v>
      </c>
      <c r="BK2532" s="493" t="n">
        <v>0</v>
      </c>
      <c r="BL2532" s="493" t="n">
        <v>0</v>
      </c>
      <c r="BM2532" s="493" t="n">
        <v>0</v>
      </c>
      <c r="BN2532" s="493" t="n">
        <v>0</v>
      </c>
      <c r="BO2532" s="493" t="n">
        <v>0</v>
      </c>
      <c r="BP2532" s="493" t="n">
        <v>0</v>
      </c>
      <c r="BQ2532" s="493" t="n">
        <v>0</v>
      </c>
      <c r="BR2532" s="493" t="n">
        <v>0</v>
      </c>
      <c r="BS2532" s="493" t="n">
        <v>0</v>
      </c>
      <c r="BT2532" s="493" t="n">
        <v>0</v>
      </c>
      <c r="BU2532" s="493" t="n">
        <v>0</v>
      </c>
      <c r="BV2532" s="493" t="n">
        <v>0</v>
      </c>
      <c r="BW2532" s="493" t="n">
        <v>0</v>
      </c>
    </row>
    <row r="2533">
      <c r="A2533" t="inlineStr">
        <is>
          <t>[C9D1] Angiotensin-II 길항제, 고혈압제 (C2) 혹은 이뇨제 복합제제</t>
        </is>
      </c>
      <c r="B2533" t="inlineStr">
        <is>
          <t>익수제약</t>
        </is>
      </c>
      <c r="C2533" t="inlineStr">
        <is>
          <t>코사로탄 플러스</t>
        </is>
      </c>
      <c r="D2533" t="inlineStr">
        <is>
          <t>익수제약</t>
        </is>
      </c>
      <c r="E2533" t="inlineStr">
        <is>
          <t>hydrochlorothiazide,  losartan potassium</t>
        </is>
      </c>
      <c r="F2533" t="inlineStr">
        <is>
          <t>병원</t>
        </is>
      </c>
      <c r="G2533" t="inlineStr">
        <is>
          <t>Generic</t>
        </is>
      </c>
      <c r="H2533" s="493" t="n">
        <v>182.4</v>
      </c>
      <c r="I2533" s="493" t="n">
        <v>139.8</v>
      </c>
      <c r="J2533" s="493" t="n">
        <v>549</v>
      </c>
      <c r="K2533" s="493" t="n">
        <v>376.2</v>
      </c>
      <c r="L2533" s="493" t="n">
        <v>140.91</v>
      </c>
      <c r="M2533" s="493" t="n">
        <v>140.4</v>
      </c>
      <c r="N2533" s="493" t="n">
        <v>265.52</v>
      </c>
      <c r="O2533" s="493" t="n">
        <v>386.13</v>
      </c>
      <c r="P2533" s="493" t="n">
        <v>245.4</v>
      </c>
      <c r="Q2533" s="493" t="n">
        <v>718.2</v>
      </c>
      <c r="R2533" s="493" t="n">
        <v>1115.7</v>
      </c>
      <c r="S2533" s="493" t="n">
        <v>60.3</v>
      </c>
      <c r="T2533" s="493" t="n">
        <v>0</v>
      </c>
      <c r="U2533" s="493" t="n">
        <v>0</v>
      </c>
      <c r="V2533" s="493" t="n">
        <v>0</v>
      </c>
      <c r="W2533" s="493" t="n">
        <v>0</v>
      </c>
      <c r="X2533" s="493" t="n">
        <v>0</v>
      </c>
      <c r="Y2533" s="493" t="n">
        <v>0</v>
      </c>
      <c r="Z2533" s="493" t="n">
        <v>0</v>
      </c>
      <c r="AA2533" s="493" t="n">
        <v>0</v>
      </c>
      <c r="AB2533" s="493" t="n">
        <v>0</v>
      </c>
      <c r="AC2533" s="493" t="n">
        <v>0</v>
      </c>
      <c r="AD2533" s="493" t="n">
        <v>0</v>
      </c>
      <c r="AE2533" s="493" t="n">
        <v>0</v>
      </c>
      <c r="AF2533" s="493" t="n">
        <v>0</v>
      </c>
      <c r="AG2533" s="493" t="n">
        <v>0</v>
      </c>
      <c r="AH2533" s="493" t="n">
        <v>0</v>
      </c>
      <c r="AI2533" s="493" t="n">
        <v>0</v>
      </c>
      <c r="AJ2533" s="493" t="n">
        <v>0</v>
      </c>
      <c r="AK2533" s="493" t="n">
        <v>0</v>
      </c>
      <c r="AL2533" s="493" t="n">
        <v>0</v>
      </c>
      <c r="AM2533" s="493" t="n">
        <v>0</v>
      </c>
      <c r="AN2533" s="493" t="n">
        <v>0</v>
      </c>
      <c r="AO2533" s="493" t="n">
        <v>0</v>
      </c>
      <c r="AP2533" s="493" t="n">
        <v>0</v>
      </c>
      <c r="AQ2533" s="493" t="n">
        <v>0</v>
      </c>
      <c r="AR2533" s="493" t="n">
        <v>0</v>
      </c>
      <c r="AS2533" s="493" t="n">
        <v>0</v>
      </c>
      <c r="AT2533" s="493" t="n">
        <v>0</v>
      </c>
      <c r="AU2533" s="493" t="n">
        <v>0</v>
      </c>
      <c r="AV2533" s="493" t="n">
        <v>0</v>
      </c>
      <c r="AW2533" s="493" t="n">
        <v>0</v>
      </c>
      <c r="AX2533" s="493" t="n">
        <v>0</v>
      </c>
      <c r="AY2533" s="493" t="n">
        <v>0</v>
      </c>
      <c r="AZ2533" s="493" t="n">
        <v>0</v>
      </c>
      <c r="BA2533" s="493" t="n">
        <v>0</v>
      </c>
      <c r="BB2533" s="493" t="n">
        <v>0</v>
      </c>
      <c r="BC2533" s="493" t="n">
        <v>0</v>
      </c>
      <c r="BD2533" s="493" t="n">
        <v>0</v>
      </c>
      <c r="BE2533" s="493" t="n">
        <v>0</v>
      </c>
      <c r="BF2533" s="493" t="n">
        <v>0</v>
      </c>
      <c r="BG2533" s="493" t="n">
        <v>0</v>
      </c>
      <c r="BH2533" s="493" t="n">
        <v>0</v>
      </c>
      <c r="BI2533" s="493" t="n">
        <v>0</v>
      </c>
      <c r="BJ2533" s="493" t="n">
        <v>0</v>
      </c>
      <c r="BK2533" s="493" t="n">
        <v>0</v>
      </c>
      <c r="BL2533" s="493" t="n">
        <v>0</v>
      </c>
      <c r="BM2533" s="493" t="n">
        <v>0</v>
      </c>
      <c r="BN2533" s="493" t="n">
        <v>0</v>
      </c>
      <c r="BO2533" s="493" t="n">
        <v>0</v>
      </c>
      <c r="BP2533" s="493" t="n">
        <v>0</v>
      </c>
      <c r="BQ2533" s="493" t="n">
        <v>0</v>
      </c>
      <c r="BR2533" s="493" t="n">
        <v>0</v>
      </c>
      <c r="BS2533" s="493" t="n">
        <v>0</v>
      </c>
      <c r="BT2533" s="493" t="n">
        <v>0</v>
      </c>
      <c r="BU2533" s="493" t="n">
        <v>0</v>
      </c>
      <c r="BV2533" s="493" t="n">
        <v>0</v>
      </c>
      <c r="BW2533" s="493" t="n">
        <v>0</v>
      </c>
    </row>
    <row r="2534">
      <c r="A2534" t="inlineStr">
        <is>
          <t>[C9D1] Angiotensin-II 길항제, 고혈압제 (C2) 혹은 이뇨제 복합제제</t>
        </is>
      </c>
      <c r="B2534" t="inlineStr">
        <is>
          <t>익수제약</t>
        </is>
      </c>
      <c r="C2534" t="inlineStr">
        <is>
          <t>코사로탄 플러스</t>
        </is>
      </c>
      <c r="D2534" t="inlineStr">
        <is>
          <t>익수제약</t>
        </is>
      </c>
      <c r="E2534" t="inlineStr">
        <is>
          <t>hydrochlorothiazide,  losartan potassium</t>
        </is>
      </c>
      <c r="F2534" t="inlineStr">
        <is>
          <t>의원</t>
        </is>
      </c>
      <c r="G2534" t="inlineStr">
        <is>
          <t>Generic</t>
        </is>
      </c>
      <c r="H2534" s="493" t="n">
        <v>97187.78999999999</v>
      </c>
      <c r="I2534" s="493" t="n">
        <v>93528.39999999999</v>
      </c>
      <c r="J2534" s="493" t="n">
        <v>113670.45</v>
      </c>
      <c r="K2534" s="493" t="n">
        <v>105560.2</v>
      </c>
      <c r="L2534" s="493" t="n">
        <v>94473.05</v>
      </c>
      <c r="M2534" s="493" t="n">
        <v>85654.34</v>
      </c>
      <c r="N2534" s="493" t="n">
        <v>66052.21000000001</v>
      </c>
      <c r="O2534" s="493" t="n">
        <v>64951.04</v>
      </c>
      <c r="P2534" s="493" t="n">
        <v>65264.4</v>
      </c>
      <c r="Q2534" s="493" t="n">
        <v>63363.51</v>
      </c>
      <c r="R2534" s="493" t="n">
        <v>56081.94</v>
      </c>
      <c r="S2534" s="493" t="n">
        <v>12941.21</v>
      </c>
      <c r="T2534" s="493" t="n">
        <v>0</v>
      </c>
      <c r="U2534" s="493" t="n">
        <v>0</v>
      </c>
      <c r="V2534" s="493" t="n">
        <v>0</v>
      </c>
      <c r="W2534" s="493" t="n">
        <v>0</v>
      </c>
      <c r="X2534" s="493" t="n">
        <v>0</v>
      </c>
      <c r="Y2534" s="493" t="n">
        <v>0</v>
      </c>
      <c r="Z2534" s="493" t="n">
        <v>0</v>
      </c>
      <c r="AA2534" s="493" t="n">
        <v>842.4</v>
      </c>
      <c r="AB2534" s="493" t="n">
        <v>1822.1</v>
      </c>
      <c r="AC2534" s="493" t="n">
        <v>1901.95</v>
      </c>
      <c r="AD2534" s="493" t="n">
        <v>2698.29</v>
      </c>
      <c r="AE2534" s="493" t="n">
        <v>2237</v>
      </c>
      <c r="AF2534" s="493" t="n">
        <v>2404.65</v>
      </c>
      <c r="AG2534" s="493" t="n">
        <v>2117.88</v>
      </c>
      <c r="AH2534" s="493" t="n">
        <v>1764.3</v>
      </c>
      <c r="AI2534" s="493" t="n">
        <v>2247.75</v>
      </c>
      <c r="AJ2534" s="493" t="n">
        <v>2351.28</v>
      </c>
      <c r="AK2534" s="493" t="n">
        <v>2646.59</v>
      </c>
      <c r="AL2534" s="493" t="n">
        <v>2361.6</v>
      </c>
      <c r="AM2534" s="493" t="n">
        <v>2455</v>
      </c>
      <c r="AN2534" s="493" t="n">
        <v>2310.6</v>
      </c>
      <c r="AO2534" s="493" t="n">
        <v>2555.53</v>
      </c>
      <c r="AP2534" s="493" t="n">
        <v>2330.4</v>
      </c>
      <c r="AQ2534" s="493" t="n">
        <v>2680.96</v>
      </c>
      <c r="AR2534" s="493" t="n">
        <v>2777.97</v>
      </c>
      <c r="AS2534" s="493" t="n">
        <v>2418.3</v>
      </c>
      <c r="AT2534" s="493" t="n">
        <v>1683.75</v>
      </c>
      <c r="AU2534" s="493" t="n">
        <v>2228</v>
      </c>
      <c r="AV2534" s="493" t="n">
        <v>1360.49</v>
      </c>
      <c r="AW2534" s="493" t="n">
        <v>0</v>
      </c>
      <c r="AX2534" s="493" t="n">
        <v>0</v>
      </c>
      <c r="AY2534" s="493" t="n">
        <v>0</v>
      </c>
      <c r="AZ2534" s="493" t="n">
        <v>0</v>
      </c>
      <c r="BA2534" s="493" t="n">
        <v>0</v>
      </c>
      <c r="BB2534" s="493" t="n">
        <v>0</v>
      </c>
      <c r="BC2534" s="493" t="n">
        <v>0</v>
      </c>
      <c r="BD2534" s="493" t="n">
        <v>0</v>
      </c>
      <c r="BE2534" s="493" t="n">
        <v>0</v>
      </c>
      <c r="BF2534" s="493" t="n">
        <v>0</v>
      </c>
      <c r="BG2534" s="493" t="n">
        <v>0</v>
      </c>
      <c r="BH2534" s="493" t="n">
        <v>0</v>
      </c>
      <c r="BI2534" s="493" t="n">
        <v>0</v>
      </c>
      <c r="BJ2534" s="493" t="n">
        <v>0</v>
      </c>
      <c r="BK2534" s="493" t="n">
        <v>0</v>
      </c>
      <c r="BL2534" s="493" t="n">
        <v>0</v>
      </c>
      <c r="BM2534" s="493" t="n">
        <v>0</v>
      </c>
      <c r="BN2534" s="493" t="n">
        <v>0</v>
      </c>
      <c r="BO2534" s="493" t="n">
        <v>0</v>
      </c>
      <c r="BP2534" s="493" t="n">
        <v>0</v>
      </c>
      <c r="BQ2534" s="493" t="n">
        <v>0</v>
      </c>
      <c r="BR2534" s="493" t="n">
        <v>0</v>
      </c>
      <c r="BS2534" s="493" t="n">
        <v>0</v>
      </c>
      <c r="BT2534" s="493" t="n">
        <v>0</v>
      </c>
      <c r="BU2534" s="493" t="n">
        <v>0</v>
      </c>
      <c r="BV2534" s="493" t="n">
        <v>0</v>
      </c>
      <c r="BW2534" s="493" t="n">
        <v>0</v>
      </c>
    </row>
    <row r="2535">
      <c r="A2535" t="inlineStr">
        <is>
          <t>[C9D1] Angiotensin-II 길항제, 고혈압제 (C2) 혹은 이뇨제 복합제제</t>
        </is>
      </c>
      <c r="B2535" t="inlineStr">
        <is>
          <t>익수제약</t>
        </is>
      </c>
      <c r="C2535" t="inlineStr">
        <is>
          <t>코사로탄 플러스</t>
        </is>
      </c>
      <c r="D2535" t="inlineStr">
        <is>
          <t>익수제약</t>
        </is>
      </c>
      <c r="E2535" t="inlineStr">
        <is>
          <t>hydrochlorothiazide,  losartan potassium</t>
        </is>
      </c>
      <c r="F2535" t="inlineStr">
        <is>
          <t>보건소</t>
        </is>
      </c>
      <c r="G2535" t="inlineStr">
        <is>
          <t>Generic</t>
        </is>
      </c>
      <c r="H2535" s="493" t="n">
        <v>464.4</v>
      </c>
      <c r="I2535" s="493" t="n">
        <v>516.6</v>
      </c>
      <c r="J2535" s="493" t="n">
        <v>714.3</v>
      </c>
      <c r="K2535" s="493" t="n">
        <v>768</v>
      </c>
      <c r="L2535" s="493" t="n">
        <v>295.2</v>
      </c>
      <c r="M2535" s="493" t="n">
        <v>627</v>
      </c>
      <c r="N2535" s="493" t="n">
        <v>634.2</v>
      </c>
      <c r="O2535" s="493" t="n">
        <v>706.8</v>
      </c>
      <c r="P2535" s="493" t="n">
        <v>315</v>
      </c>
      <c r="Q2535" s="493" t="n">
        <v>727.2</v>
      </c>
      <c r="R2535" s="493" t="n">
        <v>288</v>
      </c>
      <c r="S2535" s="493" t="n">
        <v>201.6</v>
      </c>
      <c r="T2535" s="493" t="n">
        <v>0</v>
      </c>
      <c r="U2535" s="493" t="n">
        <v>0</v>
      </c>
      <c r="V2535" s="493" t="n">
        <v>0</v>
      </c>
      <c r="W2535" s="493" t="n">
        <v>0</v>
      </c>
      <c r="X2535" s="493" t="n">
        <v>0</v>
      </c>
      <c r="Y2535" s="493" t="n">
        <v>0</v>
      </c>
      <c r="Z2535" s="493" t="n">
        <v>0</v>
      </c>
      <c r="AA2535" s="493" t="n">
        <v>0</v>
      </c>
      <c r="AB2535" s="493" t="n">
        <v>52.2</v>
      </c>
      <c r="AC2535" s="493" t="n">
        <v>0</v>
      </c>
      <c r="AD2535" s="493" t="n">
        <v>0</v>
      </c>
      <c r="AE2535" s="493" t="n">
        <v>0</v>
      </c>
      <c r="AF2535" s="493" t="n">
        <v>58.2</v>
      </c>
      <c r="AG2535" s="493" t="n">
        <v>0</v>
      </c>
      <c r="AH2535" s="493" t="n">
        <v>57.6</v>
      </c>
      <c r="AI2535" s="493" t="n">
        <v>0</v>
      </c>
      <c r="AJ2535" s="493" t="n">
        <v>54.6</v>
      </c>
      <c r="AK2535" s="493" t="n">
        <v>0</v>
      </c>
      <c r="AL2535" s="493" t="n">
        <v>55.8</v>
      </c>
      <c r="AM2535" s="493" t="n">
        <v>0</v>
      </c>
      <c r="AN2535" s="493" t="n">
        <v>0</v>
      </c>
      <c r="AO2535" s="493" t="n">
        <v>0</v>
      </c>
      <c r="AP2535" s="493" t="n">
        <v>0</v>
      </c>
      <c r="AQ2535" s="493" t="n">
        <v>51</v>
      </c>
      <c r="AR2535" s="493" t="n">
        <v>0</v>
      </c>
      <c r="AS2535" s="493" t="n">
        <v>45.6</v>
      </c>
      <c r="AT2535" s="493" t="n">
        <v>0</v>
      </c>
      <c r="AU2535" s="493" t="n">
        <v>0</v>
      </c>
      <c r="AV2535" s="493" t="n">
        <v>0</v>
      </c>
      <c r="AW2535" s="493" t="n">
        <v>0</v>
      </c>
      <c r="AX2535" s="493" t="n">
        <v>0</v>
      </c>
      <c r="AY2535" s="493" t="n">
        <v>0</v>
      </c>
      <c r="AZ2535" s="493" t="n">
        <v>0</v>
      </c>
      <c r="BA2535" s="493" t="n">
        <v>0</v>
      </c>
      <c r="BB2535" s="493" t="n">
        <v>0</v>
      </c>
      <c r="BC2535" s="493" t="n">
        <v>0</v>
      </c>
      <c r="BD2535" s="493" t="n">
        <v>0</v>
      </c>
      <c r="BE2535" s="493" t="n">
        <v>0</v>
      </c>
      <c r="BF2535" s="493" t="n">
        <v>0</v>
      </c>
      <c r="BG2535" s="493" t="n">
        <v>0</v>
      </c>
      <c r="BH2535" s="493" t="n">
        <v>0</v>
      </c>
      <c r="BI2535" s="493" t="n">
        <v>0</v>
      </c>
      <c r="BJ2535" s="493" t="n">
        <v>0</v>
      </c>
      <c r="BK2535" s="493" t="n">
        <v>0</v>
      </c>
      <c r="BL2535" s="493" t="n">
        <v>0</v>
      </c>
      <c r="BM2535" s="493" t="n">
        <v>0</v>
      </c>
      <c r="BN2535" s="493" t="n">
        <v>0</v>
      </c>
      <c r="BO2535" s="493" t="n">
        <v>0</v>
      </c>
      <c r="BP2535" s="493" t="n">
        <v>0</v>
      </c>
      <c r="BQ2535" s="493" t="n">
        <v>0</v>
      </c>
      <c r="BR2535" s="493" t="n">
        <v>0</v>
      </c>
      <c r="BS2535" s="493" t="n">
        <v>0</v>
      </c>
      <c r="BT2535" s="493" t="n">
        <v>0</v>
      </c>
      <c r="BU2535" s="493" t="n">
        <v>0</v>
      </c>
      <c r="BV2535" s="493" t="n">
        <v>0</v>
      </c>
      <c r="BW2535" s="493" t="n">
        <v>0</v>
      </c>
    </row>
    <row r="2536">
      <c r="A2536" t="inlineStr">
        <is>
          <t>[C9D1] Angiotensin-II 길항제, 고혈압제 (C2) 혹은 이뇨제 복합제제</t>
        </is>
      </c>
      <c r="B2536" t="inlineStr">
        <is>
          <t>일동제약</t>
        </is>
      </c>
      <c r="C2536" t="inlineStr">
        <is>
          <t>로자탐 플러스</t>
        </is>
      </c>
      <c r="D2536" t="inlineStr">
        <is>
          <t>일동제약</t>
        </is>
      </c>
      <c r="E2536" t="inlineStr">
        <is>
          <t>hydrochlorothiazide,  losartan potassium</t>
        </is>
      </c>
      <c r="F2536" t="inlineStr">
        <is>
          <t>상급종합병원</t>
        </is>
      </c>
      <c r="G2536" t="inlineStr">
        <is>
          <t>Generic</t>
        </is>
      </c>
      <c r="H2536" s="493" t="n">
        <v>1544.76</v>
      </c>
      <c r="I2536" s="493" t="n">
        <v>0</v>
      </c>
      <c r="J2536" s="493" t="n">
        <v>0</v>
      </c>
      <c r="K2536" s="493" t="n">
        <v>3282.64</v>
      </c>
      <c r="L2536" s="493" t="n">
        <v>2816.8</v>
      </c>
      <c r="M2536" s="493" t="n">
        <v>2033.64</v>
      </c>
      <c r="N2536" s="493" t="n">
        <v>1640.24</v>
      </c>
      <c r="O2536" s="493" t="n">
        <v>0</v>
      </c>
      <c r="P2536" s="493" t="n">
        <v>1630.8</v>
      </c>
      <c r="Q2536" s="493" t="n">
        <v>4748.8</v>
      </c>
      <c r="R2536" s="493" t="n">
        <v>1613</v>
      </c>
      <c r="S2536" s="493" t="n">
        <v>0</v>
      </c>
      <c r="T2536" s="493" t="n">
        <v>0</v>
      </c>
      <c r="U2536" s="493" t="n">
        <v>0</v>
      </c>
      <c r="V2536" s="493" t="n">
        <v>0</v>
      </c>
      <c r="W2536" s="493" t="n">
        <v>0</v>
      </c>
      <c r="X2536" s="493" t="n">
        <v>0</v>
      </c>
      <c r="Y2536" s="493" t="n">
        <v>0</v>
      </c>
      <c r="Z2536" s="493" t="n">
        <v>0</v>
      </c>
      <c r="AA2536" s="493" t="n">
        <v>0</v>
      </c>
      <c r="AB2536" s="493" t="n">
        <v>0</v>
      </c>
      <c r="AC2536" s="493" t="n">
        <v>0</v>
      </c>
      <c r="AD2536" s="493" t="n">
        <v>0</v>
      </c>
      <c r="AE2536" s="493" t="n">
        <v>0</v>
      </c>
      <c r="AF2536" s="493" t="n">
        <v>0</v>
      </c>
      <c r="AG2536" s="493" t="n">
        <v>0</v>
      </c>
      <c r="AH2536" s="493" t="n">
        <v>0</v>
      </c>
      <c r="AI2536" s="493" t="n">
        <v>2442</v>
      </c>
      <c r="AJ2536" s="493" t="n">
        <v>0</v>
      </c>
      <c r="AK2536" s="493" t="n">
        <v>3397.8</v>
      </c>
      <c r="AL2536" s="493" t="n">
        <v>0</v>
      </c>
      <c r="AM2536" s="493" t="n">
        <v>0</v>
      </c>
      <c r="AN2536" s="493" t="n">
        <v>0</v>
      </c>
      <c r="AO2536" s="493" t="n">
        <v>0</v>
      </c>
      <c r="AP2536" s="493" t="n">
        <v>0</v>
      </c>
      <c r="AQ2536" s="493" t="n">
        <v>0</v>
      </c>
      <c r="AR2536" s="493" t="n">
        <v>0</v>
      </c>
      <c r="AS2536" s="493" t="n">
        <v>0</v>
      </c>
      <c r="AT2536" s="493" t="n">
        <v>0</v>
      </c>
      <c r="AU2536" s="493" t="n">
        <v>0</v>
      </c>
      <c r="AV2536" s="493" t="n">
        <v>0</v>
      </c>
      <c r="AW2536" s="493" t="n">
        <v>0</v>
      </c>
      <c r="AX2536" s="493" t="n">
        <v>0</v>
      </c>
      <c r="AY2536" s="493" t="n">
        <v>0</v>
      </c>
      <c r="AZ2536" s="493" t="n">
        <v>0</v>
      </c>
      <c r="BA2536" s="493" t="n">
        <v>0</v>
      </c>
      <c r="BB2536" s="493" t="n">
        <v>0</v>
      </c>
      <c r="BC2536" s="493" t="n">
        <v>0</v>
      </c>
      <c r="BD2536" s="493" t="n">
        <v>0</v>
      </c>
      <c r="BE2536" s="493" t="n">
        <v>0</v>
      </c>
      <c r="BF2536" s="493" t="n">
        <v>0</v>
      </c>
      <c r="BG2536" s="493" t="n">
        <v>0</v>
      </c>
      <c r="BH2536" s="493" t="n">
        <v>0</v>
      </c>
      <c r="BI2536" s="493" t="n">
        <v>0</v>
      </c>
      <c r="BJ2536" s="493" t="n">
        <v>0</v>
      </c>
      <c r="BK2536" s="493" t="n">
        <v>0</v>
      </c>
      <c r="BL2536" s="493" t="n">
        <v>1122.3</v>
      </c>
      <c r="BM2536" s="493" t="n">
        <v>0</v>
      </c>
      <c r="BN2536" s="493" t="n">
        <v>0</v>
      </c>
      <c r="BO2536" s="493" t="n">
        <v>0</v>
      </c>
      <c r="BP2536" s="493" t="n">
        <v>0</v>
      </c>
      <c r="BQ2536" s="493" t="n">
        <v>0</v>
      </c>
      <c r="BR2536" s="493" t="n">
        <v>0</v>
      </c>
      <c r="BS2536" s="493" t="n">
        <v>0</v>
      </c>
      <c r="BT2536" s="493" t="n">
        <v>0</v>
      </c>
      <c r="BU2536" s="493" t="n">
        <v>0</v>
      </c>
      <c r="BV2536" s="493" t="n">
        <v>0</v>
      </c>
      <c r="BW2536" s="493" t="n">
        <v>0</v>
      </c>
    </row>
    <row r="2537">
      <c r="A2537" t="inlineStr">
        <is>
          <t>[C9D1] Angiotensin-II 길항제, 고혈압제 (C2) 혹은 이뇨제 복합제제</t>
        </is>
      </c>
      <c r="B2537" t="inlineStr">
        <is>
          <t>일동제약</t>
        </is>
      </c>
      <c r="C2537" t="inlineStr">
        <is>
          <t>로자탐 플러스</t>
        </is>
      </c>
      <c r="D2537" t="inlineStr">
        <is>
          <t>일동제약</t>
        </is>
      </c>
      <c r="E2537" t="inlineStr">
        <is>
          <t>hydrochlorothiazide,  losartan potassium</t>
        </is>
      </c>
      <c r="F2537" t="inlineStr">
        <is>
          <t>종합병원</t>
        </is>
      </c>
      <c r="G2537" t="inlineStr">
        <is>
          <t>Generic</t>
        </is>
      </c>
      <c r="H2537" s="493" t="n">
        <v>6458.65</v>
      </c>
      <c r="I2537" s="493" t="n">
        <v>7524.86</v>
      </c>
      <c r="J2537" s="493" t="n">
        <v>7705.1</v>
      </c>
      <c r="K2537" s="493" t="n">
        <v>7033.28</v>
      </c>
      <c r="L2537" s="493" t="n">
        <v>9231.959999999999</v>
      </c>
      <c r="M2537" s="493" t="n">
        <v>16785.85</v>
      </c>
      <c r="N2537" s="493" t="n">
        <v>16763.55</v>
      </c>
      <c r="O2537" s="493" t="n">
        <v>18285.97</v>
      </c>
      <c r="P2537" s="493" t="n">
        <v>14331.49</v>
      </c>
      <c r="Q2537" s="493" t="n">
        <v>22526.14</v>
      </c>
      <c r="R2537" s="493" t="n">
        <v>19645.22</v>
      </c>
      <c r="S2537" s="493" t="n">
        <v>3683.9</v>
      </c>
      <c r="T2537" s="493" t="n">
        <v>32.1</v>
      </c>
      <c r="U2537" s="493" t="n">
        <v>147.3</v>
      </c>
      <c r="V2537" s="493" t="n">
        <v>147</v>
      </c>
      <c r="W2537" s="493" t="n">
        <v>26.4</v>
      </c>
      <c r="X2537" s="493" t="n">
        <v>692.7</v>
      </c>
      <c r="Y2537" s="493" t="n">
        <v>0</v>
      </c>
      <c r="Z2537" s="493" t="n">
        <v>27.3</v>
      </c>
      <c r="AA2537" s="493" t="n">
        <v>25.8</v>
      </c>
      <c r="AB2537" s="493" t="n">
        <v>30.3</v>
      </c>
      <c r="AC2537" s="493" t="n">
        <v>243.88</v>
      </c>
      <c r="AD2537" s="493" t="n">
        <v>765.9</v>
      </c>
      <c r="AE2537" s="493" t="n">
        <v>247.2</v>
      </c>
      <c r="AF2537" s="493" t="n">
        <v>136.5</v>
      </c>
      <c r="AG2537" s="493" t="n">
        <v>363</v>
      </c>
      <c r="AH2537" s="493" t="n">
        <v>29.4</v>
      </c>
      <c r="AI2537" s="493" t="n">
        <v>395</v>
      </c>
      <c r="AJ2537" s="493" t="n">
        <v>2428.2</v>
      </c>
      <c r="AK2537" s="493" t="n">
        <v>27.9</v>
      </c>
      <c r="AL2537" s="493" t="n">
        <v>147.6</v>
      </c>
      <c r="AM2537" s="493" t="n">
        <v>0</v>
      </c>
      <c r="AN2537" s="493" t="n">
        <v>0</v>
      </c>
      <c r="AO2537" s="493" t="n">
        <v>0</v>
      </c>
      <c r="AP2537" s="493" t="n">
        <v>2296.8</v>
      </c>
      <c r="AQ2537" s="493" t="n">
        <v>269.1</v>
      </c>
      <c r="AR2537" s="493" t="n">
        <v>0</v>
      </c>
      <c r="AS2537" s="493" t="n">
        <v>28.2</v>
      </c>
      <c r="AT2537" s="493" t="n">
        <v>149.1</v>
      </c>
      <c r="AU2537" s="493" t="n">
        <v>0</v>
      </c>
      <c r="AV2537" s="493" t="n">
        <v>775.8</v>
      </c>
      <c r="AW2537" s="493" t="n">
        <v>0</v>
      </c>
      <c r="AX2537" s="493" t="n">
        <v>0</v>
      </c>
      <c r="AY2537" s="493" t="n">
        <v>0</v>
      </c>
      <c r="AZ2537" s="493" t="n">
        <v>0</v>
      </c>
      <c r="BA2537" s="493" t="n">
        <v>0</v>
      </c>
      <c r="BB2537" s="493" t="n">
        <v>750.6</v>
      </c>
      <c r="BC2537" s="493" t="n">
        <v>0</v>
      </c>
      <c r="BD2537" s="493" t="n">
        <v>0</v>
      </c>
      <c r="BE2537" s="493" t="n">
        <v>0</v>
      </c>
      <c r="BF2537" s="493" t="n">
        <v>0</v>
      </c>
      <c r="BG2537" s="493" t="n">
        <v>0</v>
      </c>
      <c r="BH2537" s="493" t="n">
        <v>750.6</v>
      </c>
      <c r="BI2537" s="493" t="n">
        <v>0</v>
      </c>
      <c r="BJ2537" s="493" t="n">
        <v>0</v>
      </c>
      <c r="BK2537" s="493" t="n">
        <v>0</v>
      </c>
      <c r="BL2537" s="493" t="n">
        <v>0</v>
      </c>
      <c r="BM2537" s="493" t="n">
        <v>0</v>
      </c>
      <c r="BN2537" s="493" t="n">
        <v>730.8</v>
      </c>
      <c r="BO2537" s="493" t="n">
        <v>0</v>
      </c>
      <c r="BP2537" s="493" t="n">
        <v>0</v>
      </c>
      <c r="BQ2537" s="493" t="n">
        <v>0</v>
      </c>
      <c r="BR2537" s="493" t="n">
        <v>0</v>
      </c>
      <c r="BS2537" s="493" t="n">
        <v>0</v>
      </c>
      <c r="BT2537" s="493" t="n">
        <v>783</v>
      </c>
      <c r="BU2537" s="493" t="n">
        <v>0</v>
      </c>
      <c r="BV2537" s="493" t="n">
        <v>0</v>
      </c>
      <c r="BW2537" s="493" t="n">
        <v>0</v>
      </c>
    </row>
    <row r="2538">
      <c r="A2538" t="inlineStr">
        <is>
          <t>[C9D1] Angiotensin-II 길항제, 고혈압제 (C2) 혹은 이뇨제 복합제제</t>
        </is>
      </c>
      <c r="B2538" t="inlineStr">
        <is>
          <t>일동제약</t>
        </is>
      </c>
      <c r="C2538" t="inlineStr">
        <is>
          <t>로자탐 플러스</t>
        </is>
      </c>
      <c r="D2538" t="inlineStr">
        <is>
          <t>일동제약</t>
        </is>
      </c>
      <c r="E2538" t="inlineStr">
        <is>
          <t>hydrochlorothiazide,  losartan potassium</t>
        </is>
      </c>
      <c r="F2538" t="inlineStr">
        <is>
          <t>병원</t>
        </is>
      </c>
      <c r="G2538" t="inlineStr">
        <is>
          <t>Generic</t>
        </is>
      </c>
      <c r="H2538" s="493" t="n">
        <v>4996.38</v>
      </c>
      <c r="I2538" s="493" t="n">
        <v>7549.38</v>
      </c>
      <c r="J2538" s="493" t="n">
        <v>6116.39</v>
      </c>
      <c r="K2538" s="493" t="n">
        <v>6641.78</v>
      </c>
      <c r="L2538" s="493" t="n">
        <v>8634.74</v>
      </c>
      <c r="M2538" s="493" t="n">
        <v>8783.610000000001</v>
      </c>
      <c r="N2538" s="493" t="n">
        <v>4055.7</v>
      </c>
      <c r="O2538" s="493" t="n">
        <v>5376.64</v>
      </c>
      <c r="P2538" s="493" t="n">
        <v>5117.37</v>
      </c>
      <c r="Q2538" s="493" t="n">
        <v>3446.06</v>
      </c>
      <c r="R2538" s="493" t="n">
        <v>8679.450000000001</v>
      </c>
      <c r="S2538" s="493" t="n">
        <v>750.15</v>
      </c>
      <c r="T2538" s="493" t="n">
        <v>0</v>
      </c>
      <c r="U2538" s="493" t="n">
        <v>92.40000000000001</v>
      </c>
      <c r="V2538" s="493" t="n">
        <v>946.8</v>
      </c>
      <c r="W2538" s="493" t="n">
        <v>70.5</v>
      </c>
      <c r="X2538" s="493" t="n">
        <v>65.09999999999999</v>
      </c>
      <c r="Y2538" s="493" t="n">
        <v>560.4</v>
      </c>
      <c r="Z2538" s="493" t="n">
        <v>742.2</v>
      </c>
      <c r="AA2538" s="493" t="n">
        <v>470.1</v>
      </c>
      <c r="AB2538" s="493" t="n">
        <v>318.9</v>
      </c>
      <c r="AC2538" s="493" t="n">
        <v>1113</v>
      </c>
      <c r="AD2538" s="493" t="n">
        <v>253.2</v>
      </c>
      <c r="AE2538" s="493" t="n">
        <v>578.1</v>
      </c>
      <c r="AF2538" s="493" t="n">
        <v>306.3</v>
      </c>
      <c r="AG2538" s="493" t="n">
        <v>429.6</v>
      </c>
      <c r="AH2538" s="493" t="n">
        <v>456.15</v>
      </c>
      <c r="AI2538" s="493" t="n">
        <v>453</v>
      </c>
      <c r="AJ2538" s="493" t="n">
        <v>137.4</v>
      </c>
      <c r="AK2538" s="493" t="n">
        <v>584.7</v>
      </c>
      <c r="AL2538" s="493" t="n">
        <v>138</v>
      </c>
      <c r="AM2538" s="493" t="n">
        <v>343.5</v>
      </c>
      <c r="AN2538" s="493" t="n">
        <v>338.25</v>
      </c>
      <c r="AO2538" s="493" t="n">
        <v>340.8</v>
      </c>
      <c r="AP2538" s="493" t="n">
        <v>547.4400000000001</v>
      </c>
      <c r="AQ2538" s="493" t="n">
        <v>527.25</v>
      </c>
      <c r="AR2538" s="493" t="n">
        <v>258</v>
      </c>
      <c r="AS2538" s="493" t="n">
        <v>563.1</v>
      </c>
      <c r="AT2538" s="493" t="n">
        <v>226.8</v>
      </c>
      <c r="AU2538" s="493" t="n">
        <v>249.08</v>
      </c>
      <c r="AV2538" s="493" t="n">
        <v>275.7</v>
      </c>
      <c r="AW2538" s="493" t="n">
        <v>652.8</v>
      </c>
      <c r="AX2538" s="493" t="n">
        <v>147.6</v>
      </c>
      <c r="AY2538" s="493" t="n">
        <v>222.9</v>
      </c>
      <c r="AZ2538" s="493" t="n">
        <v>340.43</v>
      </c>
      <c r="BA2538" s="493" t="n">
        <v>231.45</v>
      </c>
      <c r="BB2538" s="493" t="n">
        <v>142.2</v>
      </c>
      <c r="BC2538" s="493" t="n">
        <v>410.25</v>
      </c>
      <c r="BD2538" s="493" t="n">
        <v>141</v>
      </c>
      <c r="BE2538" s="493" t="n">
        <v>196.5</v>
      </c>
      <c r="BF2538" s="493" t="n">
        <v>947.1</v>
      </c>
      <c r="BG2538" s="493" t="n">
        <v>3070.8</v>
      </c>
      <c r="BH2538" s="493" t="n">
        <v>1101</v>
      </c>
      <c r="BI2538" s="493" t="n">
        <v>1928.1</v>
      </c>
      <c r="BJ2538" s="493" t="n">
        <v>1509.9</v>
      </c>
      <c r="BK2538" s="493" t="n">
        <v>3421.8</v>
      </c>
      <c r="BL2538" s="493" t="n">
        <v>786</v>
      </c>
      <c r="BM2538" s="493" t="n">
        <v>1708.5</v>
      </c>
      <c r="BN2538" s="493" t="n">
        <v>2051.1</v>
      </c>
      <c r="BO2538" s="493" t="n">
        <v>2116.8</v>
      </c>
      <c r="BP2538" s="493" t="n">
        <v>103.5</v>
      </c>
      <c r="BQ2538" s="493" t="n">
        <v>1038</v>
      </c>
      <c r="BR2538" s="493" t="n">
        <v>724.5</v>
      </c>
      <c r="BS2538" s="493" t="n">
        <v>70.8</v>
      </c>
      <c r="BT2538" s="493" t="n">
        <v>0</v>
      </c>
      <c r="BU2538" s="493" t="n">
        <v>75.59999999999999</v>
      </c>
      <c r="BV2538" s="493" t="n">
        <v>1080.9</v>
      </c>
      <c r="BW2538" s="493" t="n">
        <v>75.59999999999999</v>
      </c>
    </row>
    <row r="2539">
      <c r="A2539" t="inlineStr">
        <is>
          <t>[C9D1] Angiotensin-II 길항제, 고혈압제 (C2) 혹은 이뇨제 복합제제</t>
        </is>
      </c>
      <c r="B2539" t="inlineStr">
        <is>
          <t>일동제약</t>
        </is>
      </c>
      <c r="C2539" t="inlineStr">
        <is>
          <t>로자탐 플러스</t>
        </is>
      </c>
      <c r="D2539" t="inlineStr">
        <is>
          <t>일동제약</t>
        </is>
      </c>
      <c r="E2539" t="inlineStr">
        <is>
          <t>hydrochlorothiazide,  losartan potassium</t>
        </is>
      </c>
      <c r="F2539" t="inlineStr">
        <is>
          <t>의원</t>
        </is>
      </c>
      <c r="G2539" t="inlineStr">
        <is>
          <t>Generic</t>
        </is>
      </c>
      <c r="H2539" s="493" t="n">
        <v>206544.24</v>
      </c>
      <c r="I2539" s="493" t="n">
        <v>205161.45</v>
      </c>
      <c r="J2539" s="493" t="n">
        <v>236945.9</v>
      </c>
      <c r="K2539" s="493" t="n">
        <v>215204.63</v>
      </c>
      <c r="L2539" s="493" t="n">
        <v>222871.24</v>
      </c>
      <c r="M2539" s="493" t="n">
        <v>212348.57</v>
      </c>
      <c r="N2539" s="493" t="n">
        <v>227164.68</v>
      </c>
      <c r="O2539" s="493" t="n">
        <v>213076.21</v>
      </c>
      <c r="P2539" s="493" t="n">
        <v>195924.71</v>
      </c>
      <c r="Q2539" s="493" t="n">
        <v>200108.65</v>
      </c>
      <c r="R2539" s="493" t="n">
        <v>183029.1</v>
      </c>
      <c r="S2539" s="493" t="n">
        <v>46486.33</v>
      </c>
      <c r="T2539" s="493" t="n">
        <v>5941.8</v>
      </c>
      <c r="U2539" s="493" t="n">
        <v>3516.3</v>
      </c>
      <c r="V2539" s="493" t="n">
        <v>44285.45</v>
      </c>
      <c r="W2539" s="493" t="n">
        <v>42103.08</v>
      </c>
      <c r="X2539" s="493" t="n">
        <v>46793.81</v>
      </c>
      <c r="Y2539" s="493" t="n">
        <v>54545.23</v>
      </c>
      <c r="Z2539" s="493" t="n">
        <v>55144.55</v>
      </c>
      <c r="AA2539" s="493" t="n">
        <v>53572.18</v>
      </c>
      <c r="AB2539" s="493" t="n">
        <v>62301.47</v>
      </c>
      <c r="AC2539" s="493" t="n">
        <v>56712.46</v>
      </c>
      <c r="AD2539" s="493" t="n">
        <v>59325.41</v>
      </c>
      <c r="AE2539" s="493" t="n">
        <v>69137.25</v>
      </c>
      <c r="AF2539" s="493" t="n">
        <v>54062.2</v>
      </c>
      <c r="AG2539" s="493" t="n">
        <v>52249.18</v>
      </c>
      <c r="AH2539" s="493" t="n">
        <v>64089.34</v>
      </c>
      <c r="AI2539" s="493" t="n">
        <v>57783.52</v>
      </c>
      <c r="AJ2539" s="493" t="n">
        <v>59257.84</v>
      </c>
      <c r="AK2539" s="493" t="n">
        <v>52257.68</v>
      </c>
      <c r="AL2539" s="493" t="n">
        <v>61977.38</v>
      </c>
      <c r="AM2539" s="493" t="n">
        <v>51679</v>
      </c>
      <c r="AN2539" s="493" t="n">
        <v>52452.07</v>
      </c>
      <c r="AO2539" s="493" t="n">
        <v>54846.52</v>
      </c>
      <c r="AP2539" s="493" t="n">
        <v>53219.45</v>
      </c>
      <c r="AQ2539" s="493" t="n">
        <v>43376.46</v>
      </c>
      <c r="AR2539" s="493" t="n">
        <v>38380</v>
      </c>
      <c r="AS2539" s="493" t="n">
        <v>54368.92</v>
      </c>
      <c r="AT2539" s="493" t="n">
        <v>44778.09</v>
      </c>
      <c r="AU2539" s="493" t="n">
        <v>49949.75</v>
      </c>
      <c r="AV2539" s="493" t="n">
        <v>57432.05</v>
      </c>
      <c r="AW2539" s="493" t="n">
        <v>45578.89</v>
      </c>
      <c r="AX2539" s="493" t="n">
        <v>57088.55</v>
      </c>
      <c r="AY2539" s="493" t="n">
        <v>51920.39</v>
      </c>
      <c r="AZ2539" s="493" t="n">
        <v>46948.36</v>
      </c>
      <c r="BA2539" s="493" t="n">
        <v>58712.6</v>
      </c>
      <c r="BB2539" s="493" t="n">
        <v>52178.7</v>
      </c>
      <c r="BC2539" s="493" t="n">
        <v>58068.22</v>
      </c>
      <c r="BD2539" s="493" t="n">
        <v>53796.22</v>
      </c>
      <c r="BE2539" s="493" t="n">
        <v>54676.1</v>
      </c>
      <c r="BF2539" s="493" t="n">
        <v>39177.27</v>
      </c>
      <c r="BG2539" s="493" t="n">
        <v>53013.13</v>
      </c>
      <c r="BH2539" s="493" t="n">
        <v>50436.6</v>
      </c>
      <c r="BI2539" s="493" t="n">
        <v>46255.86</v>
      </c>
      <c r="BJ2539" s="493" t="n">
        <v>52652.45</v>
      </c>
      <c r="BK2539" s="493" t="n">
        <v>46696.27</v>
      </c>
      <c r="BL2539" s="493" t="n">
        <v>50919.22</v>
      </c>
      <c r="BM2539" s="493" t="n">
        <v>47085.32</v>
      </c>
      <c r="BN2539" s="493" t="n">
        <v>44838.52</v>
      </c>
      <c r="BO2539" s="493" t="n">
        <v>50374.19</v>
      </c>
      <c r="BP2539" s="493" t="n">
        <v>46203.88</v>
      </c>
      <c r="BQ2539" s="493" t="n">
        <v>42400</v>
      </c>
      <c r="BR2539" s="493" t="n">
        <v>46639.97</v>
      </c>
      <c r="BS2539" s="493" t="n">
        <v>44764.74</v>
      </c>
      <c r="BT2539" s="493" t="n">
        <v>42868.45</v>
      </c>
      <c r="BU2539" s="493" t="n">
        <v>39162.7</v>
      </c>
      <c r="BV2539" s="493" t="n">
        <v>41449.55</v>
      </c>
      <c r="BW2539" s="493" t="n">
        <v>47323.72</v>
      </c>
    </row>
    <row r="2540">
      <c r="A2540" t="inlineStr">
        <is>
          <t>[C9D1] Angiotensin-II 길항제, 고혈압제 (C2) 혹은 이뇨제 복합제제</t>
        </is>
      </c>
      <c r="B2540" t="inlineStr">
        <is>
          <t>일동제약</t>
        </is>
      </c>
      <c r="C2540" t="inlineStr">
        <is>
          <t>로자탐 플러스</t>
        </is>
      </c>
      <c r="D2540" t="inlineStr">
        <is>
          <t>일동제약</t>
        </is>
      </c>
      <c r="E2540" t="inlineStr">
        <is>
          <t>hydrochlorothiazide,  losartan potassium</t>
        </is>
      </c>
      <c r="F2540" t="inlineStr">
        <is>
          <t>보건소</t>
        </is>
      </c>
      <c r="G2540" t="inlineStr">
        <is>
          <t>Generic</t>
        </is>
      </c>
      <c r="H2540" s="493" t="n">
        <v>3981</v>
      </c>
      <c r="I2540" s="493" t="n">
        <v>10641.6</v>
      </c>
      <c r="J2540" s="493" t="n">
        <v>7199.25</v>
      </c>
      <c r="K2540" s="493" t="n">
        <v>4452</v>
      </c>
      <c r="L2540" s="493" t="n">
        <v>3802.8</v>
      </c>
      <c r="M2540" s="493" t="n">
        <v>11207.4</v>
      </c>
      <c r="N2540" s="493" t="n">
        <v>4607.1</v>
      </c>
      <c r="O2540" s="493" t="n">
        <v>4210.5</v>
      </c>
      <c r="P2540" s="493" t="n">
        <v>1175.7</v>
      </c>
      <c r="Q2540" s="493" t="n">
        <v>8103.6</v>
      </c>
      <c r="R2540" s="493" t="n">
        <v>7323.9</v>
      </c>
      <c r="S2540" s="493" t="n">
        <v>870.6</v>
      </c>
      <c r="T2540" s="493" t="n">
        <v>0</v>
      </c>
      <c r="U2540" s="493" t="n">
        <v>287.1</v>
      </c>
      <c r="V2540" s="493" t="n">
        <v>9829.200000000001</v>
      </c>
      <c r="W2540" s="493" t="n">
        <v>198.6</v>
      </c>
      <c r="X2540" s="493" t="n">
        <v>246.6</v>
      </c>
      <c r="Y2540" s="493" t="n">
        <v>6472.2</v>
      </c>
      <c r="Z2540" s="493" t="n">
        <v>213.6</v>
      </c>
      <c r="AA2540" s="493" t="n">
        <v>129</v>
      </c>
      <c r="AB2540" s="493" t="n">
        <v>10988.4</v>
      </c>
      <c r="AC2540" s="493" t="n">
        <v>995.7</v>
      </c>
      <c r="AD2540" s="493" t="n">
        <v>374.1</v>
      </c>
      <c r="AE2540" s="493" t="n">
        <v>10383.6</v>
      </c>
      <c r="AF2540" s="493" t="n">
        <v>1480.2</v>
      </c>
      <c r="AG2540" s="493" t="n">
        <v>475.8</v>
      </c>
      <c r="AH2540" s="493" t="n">
        <v>10019.1</v>
      </c>
      <c r="AI2540" s="493" t="n">
        <v>507.6</v>
      </c>
      <c r="AJ2540" s="493" t="n">
        <v>1044</v>
      </c>
      <c r="AK2540" s="493" t="n">
        <v>674.1</v>
      </c>
      <c r="AL2540" s="493" t="n">
        <v>5202.6</v>
      </c>
      <c r="AM2540" s="493" t="n">
        <v>523.8</v>
      </c>
      <c r="AN2540" s="493" t="n">
        <v>2514</v>
      </c>
      <c r="AO2540" s="493" t="n">
        <v>201.3</v>
      </c>
      <c r="AP2540" s="493" t="n">
        <v>2190.6</v>
      </c>
      <c r="AQ2540" s="493" t="n">
        <v>201.3</v>
      </c>
      <c r="AR2540" s="493" t="n">
        <v>363</v>
      </c>
      <c r="AS2540" s="493" t="n">
        <v>901.2</v>
      </c>
      <c r="AT2540" s="493" t="n">
        <v>2044.2</v>
      </c>
      <c r="AU2540" s="493" t="n">
        <v>0</v>
      </c>
      <c r="AV2540" s="493" t="n">
        <v>1225.2</v>
      </c>
      <c r="AW2540" s="493" t="n">
        <v>0</v>
      </c>
      <c r="AX2540" s="493" t="n">
        <v>891.6</v>
      </c>
      <c r="AY2540" s="493" t="n">
        <v>123.6</v>
      </c>
      <c r="AZ2540" s="493" t="n">
        <v>923.7</v>
      </c>
      <c r="BA2540" s="493" t="n">
        <v>0</v>
      </c>
      <c r="BB2540" s="493" t="n">
        <v>1523.58</v>
      </c>
      <c r="BC2540" s="493" t="n">
        <v>1095</v>
      </c>
      <c r="BD2540" s="493" t="n">
        <v>553.2</v>
      </c>
      <c r="BE2540" s="493" t="n">
        <v>1459.26</v>
      </c>
      <c r="BF2540" s="493" t="n">
        <v>838.8</v>
      </c>
      <c r="BG2540" s="493" t="n">
        <v>255</v>
      </c>
      <c r="BH2540" s="493" t="n">
        <v>829.2</v>
      </c>
      <c r="BI2540" s="493" t="n">
        <v>0</v>
      </c>
      <c r="BJ2540" s="493" t="n">
        <v>915</v>
      </c>
      <c r="BK2540" s="493" t="n">
        <v>1690.2</v>
      </c>
      <c r="BL2540" s="493" t="n">
        <v>1288.2</v>
      </c>
      <c r="BM2540" s="493" t="n">
        <v>0</v>
      </c>
      <c r="BN2540" s="493" t="n">
        <v>250.49</v>
      </c>
      <c r="BO2540" s="493" t="n">
        <v>2144.1</v>
      </c>
      <c r="BP2540" s="493" t="n">
        <v>365.4</v>
      </c>
      <c r="BQ2540" s="493" t="n">
        <v>378</v>
      </c>
      <c r="BR2540" s="493" t="n">
        <v>464.4</v>
      </c>
      <c r="BS2540" s="493" t="n">
        <v>321</v>
      </c>
      <c r="BT2540" s="493" t="n">
        <v>0</v>
      </c>
      <c r="BU2540" s="493" t="n">
        <v>696</v>
      </c>
      <c r="BV2540" s="493" t="n">
        <v>339.3</v>
      </c>
      <c r="BW2540" s="493" t="n">
        <v>0</v>
      </c>
    </row>
    <row r="2541">
      <c r="A2541" t="inlineStr">
        <is>
          <t>[C9D1] Angiotensin-II 길항제, 고혈압제 (C2) 혹은 이뇨제 복합제제</t>
        </is>
      </c>
      <c r="B2541" t="inlineStr">
        <is>
          <t>일동제약</t>
        </is>
      </c>
      <c r="C2541" t="inlineStr">
        <is>
          <t>미카테르 플러스</t>
        </is>
      </c>
      <c r="D2541" t="inlineStr">
        <is>
          <t>일동제약</t>
        </is>
      </c>
      <c r="E2541" t="inlineStr">
        <is>
          <t>hydrochlorothiazide,  telmisartan</t>
        </is>
      </c>
      <c r="F2541" t="inlineStr">
        <is>
          <t>상급종합병원</t>
        </is>
      </c>
      <c r="G2541" t="inlineStr">
        <is>
          <t>Generic</t>
        </is>
      </c>
      <c r="H2541" s="493" t="n">
        <v>3767.56</v>
      </c>
      <c r="I2541" s="493" t="n">
        <v>0</v>
      </c>
      <c r="J2541" s="493" t="n">
        <v>0</v>
      </c>
      <c r="K2541" s="493" t="n">
        <v>4632</v>
      </c>
      <c r="L2541" s="493" t="n">
        <v>1200</v>
      </c>
      <c r="M2541" s="493" t="n">
        <v>4779.18</v>
      </c>
      <c r="N2541" s="493" t="n">
        <v>3396</v>
      </c>
      <c r="O2541" s="493" t="n">
        <v>168.28</v>
      </c>
      <c r="P2541" s="493" t="n">
        <v>2136.58</v>
      </c>
      <c r="Q2541" s="493" t="n">
        <v>6068</v>
      </c>
      <c r="R2541" s="493" t="n">
        <v>0</v>
      </c>
      <c r="S2541" s="493" t="n">
        <v>2197.83</v>
      </c>
      <c r="T2541" s="493" t="n">
        <v>0</v>
      </c>
      <c r="U2541" s="493" t="n">
        <v>3288</v>
      </c>
      <c r="V2541" s="493" t="n">
        <v>0</v>
      </c>
      <c r="W2541" s="493" t="n">
        <v>2280</v>
      </c>
      <c r="X2541" s="493" t="n">
        <v>1104</v>
      </c>
      <c r="Y2541" s="493" t="n">
        <v>4356</v>
      </c>
      <c r="Z2541" s="493" t="n">
        <v>2165.4</v>
      </c>
      <c r="AA2541" s="493" t="n">
        <v>2280</v>
      </c>
      <c r="AB2541" s="493" t="n">
        <v>0</v>
      </c>
      <c r="AC2541" s="493" t="n">
        <v>1480</v>
      </c>
      <c r="AD2541" s="493" t="n">
        <v>2161.8</v>
      </c>
      <c r="AE2541" s="493" t="n">
        <v>1467.66</v>
      </c>
      <c r="AF2541" s="493" t="n">
        <v>0</v>
      </c>
      <c r="AG2541" s="493" t="n">
        <v>0</v>
      </c>
      <c r="AH2541" s="493" t="n">
        <v>0</v>
      </c>
      <c r="AI2541" s="493" t="n">
        <v>0</v>
      </c>
      <c r="AJ2541" s="493" t="n">
        <v>2227.4</v>
      </c>
      <c r="AK2541" s="493" t="n">
        <v>745.2</v>
      </c>
      <c r="AL2541" s="493" t="n">
        <v>0</v>
      </c>
      <c r="AM2541" s="493" t="n">
        <v>0</v>
      </c>
      <c r="AN2541" s="493" t="n">
        <v>2234.8</v>
      </c>
      <c r="AO2541" s="493" t="n">
        <v>0</v>
      </c>
      <c r="AP2541" s="493" t="n">
        <v>5244.6</v>
      </c>
      <c r="AQ2541" s="493" t="n">
        <v>0</v>
      </c>
      <c r="AR2541" s="493" t="n">
        <v>1078.2</v>
      </c>
      <c r="AS2541" s="493" t="n">
        <v>0</v>
      </c>
      <c r="AT2541" s="493" t="n">
        <v>2789.71</v>
      </c>
      <c r="AU2541" s="493" t="n">
        <v>1562.7</v>
      </c>
      <c r="AV2541" s="493" t="n">
        <v>3087.36</v>
      </c>
      <c r="AW2541" s="493" t="n">
        <v>961.8</v>
      </c>
      <c r="AX2541" s="493" t="n">
        <v>2899.8</v>
      </c>
      <c r="AY2541" s="493" t="n">
        <v>1446.6</v>
      </c>
      <c r="AZ2541" s="493" t="n">
        <v>1118.72</v>
      </c>
      <c r="BA2541" s="493" t="n">
        <v>1459.2</v>
      </c>
      <c r="BB2541" s="493" t="n">
        <v>0</v>
      </c>
      <c r="BC2541" s="493" t="n">
        <v>3296.64</v>
      </c>
      <c r="BD2541" s="493" t="n">
        <v>2287.6</v>
      </c>
      <c r="BE2541" s="493" t="n">
        <v>4237.8</v>
      </c>
      <c r="BF2541" s="493" t="n">
        <v>1217</v>
      </c>
      <c r="BG2541" s="493" t="n">
        <v>0</v>
      </c>
      <c r="BH2541" s="493" t="n">
        <v>0</v>
      </c>
      <c r="BI2541" s="493" t="n">
        <v>4505.52</v>
      </c>
      <c r="BJ2541" s="493" t="n">
        <v>2350.3</v>
      </c>
      <c r="BK2541" s="493" t="n">
        <v>0</v>
      </c>
      <c r="BL2541" s="493" t="n">
        <v>0</v>
      </c>
      <c r="BM2541" s="493" t="n">
        <v>2063.75</v>
      </c>
      <c r="BN2541" s="493" t="n">
        <v>538.2</v>
      </c>
      <c r="BO2541" s="493" t="n">
        <v>0</v>
      </c>
      <c r="BP2541" s="493" t="n">
        <v>3621.2</v>
      </c>
      <c r="BQ2541" s="493" t="n">
        <v>0</v>
      </c>
      <c r="BR2541" s="493" t="n">
        <v>0</v>
      </c>
      <c r="BS2541" s="493" t="n">
        <v>0</v>
      </c>
      <c r="BT2541" s="493" t="n">
        <v>0</v>
      </c>
      <c r="BU2541" s="493" t="n">
        <v>1963.2</v>
      </c>
      <c r="BV2541" s="493" t="n">
        <v>2327.5</v>
      </c>
      <c r="BW2541" s="493" t="n">
        <v>0</v>
      </c>
    </row>
    <row r="2542">
      <c r="A2542" t="inlineStr">
        <is>
          <t>[C9D1] Angiotensin-II 길항제, 고혈압제 (C2) 혹은 이뇨제 복합제제</t>
        </is>
      </c>
      <c r="B2542" t="inlineStr">
        <is>
          <t>일동제약</t>
        </is>
      </c>
      <c r="C2542" t="inlineStr">
        <is>
          <t>미카테르 플러스</t>
        </is>
      </c>
      <c r="D2542" t="inlineStr">
        <is>
          <t>일동제약</t>
        </is>
      </c>
      <c r="E2542" t="inlineStr">
        <is>
          <t>hydrochlorothiazide,  telmisartan</t>
        </is>
      </c>
      <c r="F2542" t="inlineStr">
        <is>
          <t>종합병원</t>
        </is>
      </c>
      <c r="G2542" t="inlineStr">
        <is>
          <t>Generic</t>
        </is>
      </c>
      <c r="H2542" s="493" t="n">
        <v>13139.77</v>
      </c>
      <c r="I2542" s="493" t="n">
        <v>14048.39</v>
      </c>
      <c r="J2542" s="493" t="n">
        <v>18345.68</v>
      </c>
      <c r="K2542" s="493" t="n">
        <v>14163.05</v>
      </c>
      <c r="L2542" s="493" t="n">
        <v>15024.38</v>
      </c>
      <c r="M2542" s="493" t="n">
        <v>17050.37</v>
      </c>
      <c r="N2542" s="493" t="n">
        <v>15815.05</v>
      </c>
      <c r="O2542" s="493" t="n">
        <v>15683.24</v>
      </c>
      <c r="P2542" s="493" t="n">
        <v>13502.35</v>
      </c>
      <c r="Q2542" s="493" t="n">
        <v>17875.4</v>
      </c>
      <c r="R2542" s="493" t="n">
        <v>19312.67</v>
      </c>
      <c r="S2542" s="493" t="n">
        <v>15888.88</v>
      </c>
      <c r="T2542" s="493" t="n">
        <v>13628.92</v>
      </c>
      <c r="U2542" s="493" t="n">
        <v>12032.89</v>
      </c>
      <c r="V2542" s="493" t="n">
        <v>13706.1</v>
      </c>
      <c r="W2542" s="493" t="n">
        <v>16464.05</v>
      </c>
      <c r="X2542" s="493" t="n">
        <v>15365.02</v>
      </c>
      <c r="Y2542" s="493" t="n">
        <v>19511.43</v>
      </c>
      <c r="Z2542" s="493" t="n">
        <v>10148.1</v>
      </c>
      <c r="AA2542" s="493" t="n">
        <v>9092.440000000001</v>
      </c>
      <c r="AB2542" s="493" t="n">
        <v>7674.76</v>
      </c>
      <c r="AC2542" s="493" t="n">
        <v>6472.72</v>
      </c>
      <c r="AD2542" s="493" t="n">
        <v>6617.42</v>
      </c>
      <c r="AE2542" s="493" t="n">
        <v>13029.95</v>
      </c>
      <c r="AF2542" s="493" t="n">
        <v>8346.27</v>
      </c>
      <c r="AG2542" s="493" t="n">
        <v>10430.35</v>
      </c>
      <c r="AH2542" s="493" t="n">
        <v>4794.2</v>
      </c>
      <c r="AI2542" s="493" t="n">
        <v>3936.3</v>
      </c>
      <c r="AJ2542" s="493" t="n">
        <v>7866.07</v>
      </c>
      <c r="AK2542" s="493" t="n">
        <v>7420.1</v>
      </c>
      <c r="AL2542" s="493" t="n">
        <v>5586.42</v>
      </c>
      <c r="AM2542" s="493" t="n">
        <v>5094.57</v>
      </c>
      <c r="AN2542" s="493" t="n">
        <v>7330.94</v>
      </c>
      <c r="AO2542" s="493" t="n">
        <v>6700.08</v>
      </c>
      <c r="AP2542" s="493" t="n">
        <v>9168.76</v>
      </c>
      <c r="AQ2542" s="493" t="n">
        <v>9173.5</v>
      </c>
      <c r="AR2542" s="493" t="n">
        <v>7087.16</v>
      </c>
      <c r="AS2542" s="493" t="n">
        <v>4997.02</v>
      </c>
      <c r="AT2542" s="493" t="n">
        <v>10779.17</v>
      </c>
      <c r="AU2542" s="493" t="n">
        <v>8094.11</v>
      </c>
      <c r="AV2542" s="493" t="n">
        <v>9466.620000000001</v>
      </c>
      <c r="AW2542" s="493" t="n">
        <v>5213</v>
      </c>
      <c r="AX2542" s="493" t="n">
        <v>11123.36</v>
      </c>
      <c r="AY2542" s="493" t="n">
        <v>4952.32</v>
      </c>
      <c r="AZ2542" s="493" t="n">
        <v>7710.63</v>
      </c>
      <c r="BA2542" s="493" t="n">
        <v>9367.1</v>
      </c>
      <c r="BB2542" s="493" t="n">
        <v>8246.799999999999</v>
      </c>
      <c r="BC2542" s="493" t="n">
        <v>9471.17</v>
      </c>
      <c r="BD2542" s="493" t="n">
        <v>7295.34</v>
      </c>
      <c r="BE2542" s="493" t="n">
        <v>6144.83</v>
      </c>
      <c r="BF2542" s="493" t="n">
        <v>16403.23</v>
      </c>
      <c r="BG2542" s="493" t="n">
        <v>7382.76</v>
      </c>
      <c r="BH2542" s="493" t="n">
        <v>10581.08</v>
      </c>
      <c r="BI2542" s="493" t="n">
        <v>9422.530000000001</v>
      </c>
      <c r="BJ2542" s="493" t="n">
        <v>7716.33</v>
      </c>
      <c r="BK2542" s="493" t="n">
        <v>10606.15</v>
      </c>
      <c r="BL2542" s="493" t="n">
        <v>11144.34</v>
      </c>
      <c r="BM2542" s="493" t="n">
        <v>10170.2</v>
      </c>
      <c r="BN2542" s="493" t="n">
        <v>8003.44</v>
      </c>
      <c r="BO2542" s="493" t="n">
        <v>9141.809999999999</v>
      </c>
      <c r="BP2542" s="493" t="n">
        <v>7785.19</v>
      </c>
      <c r="BQ2542" s="493" t="n">
        <v>8890.200000000001</v>
      </c>
      <c r="BR2542" s="493" t="n">
        <v>10934.9</v>
      </c>
      <c r="BS2542" s="493" t="n">
        <v>8524.440000000001</v>
      </c>
      <c r="BT2542" s="493" t="n">
        <v>6248.16</v>
      </c>
      <c r="BU2542" s="493" t="n">
        <v>9090.450000000001</v>
      </c>
      <c r="BV2542" s="493" t="n">
        <v>5830.7</v>
      </c>
      <c r="BW2542" s="493" t="n">
        <v>6750.13</v>
      </c>
    </row>
    <row r="2543">
      <c r="A2543" t="inlineStr">
        <is>
          <t>[C9D1] Angiotensin-II 길항제, 고혈압제 (C2) 혹은 이뇨제 복합제제</t>
        </is>
      </c>
      <c r="B2543" t="inlineStr">
        <is>
          <t>일동제약</t>
        </is>
      </c>
      <c r="C2543" t="inlineStr">
        <is>
          <t>미카테르 플러스</t>
        </is>
      </c>
      <c r="D2543" t="inlineStr">
        <is>
          <t>일동제약</t>
        </is>
      </c>
      <c r="E2543" t="inlineStr">
        <is>
          <t>hydrochlorothiazide,  telmisartan</t>
        </is>
      </c>
      <c r="F2543" t="inlineStr">
        <is>
          <t>병원</t>
        </is>
      </c>
      <c r="G2543" t="inlineStr">
        <is>
          <t>Generic</t>
        </is>
      </c>
      <c r="H2543" s="493" t="n">
        <v>1224.6</v>
      </c>
      <c r="I2543" s="493" t="n">
        <v>1865.7</v>
      </c>
      <c r="J2543" s="493" t="n">
        <v>1855.2</v>
      </c>
      <c r="K2543" s="493" t="n">
        <v>774.5</v>
      </c>
      <c r="L2543" s="493" t="n">
        <v>1830.75</v>
      </c>
      <c r="M2543" s="493" t="n">
        <v>1498.4</v>
      </c>
      <c r="N2543" s="493" t="n">
        <v>1714.5</v>
      </c>
      <c r="O2543" s="493" t="n">
        <v>1190.4</v>
      </c>
      <c r="P2543" s="493" t="n">
        <v>1343.5</v>
      </c>
      <c r="Q2543" s="493" t="n">
        <v>1068.3</v>
      </c>
      <c r="R2543" s="493" t="n">
        <v>1793.4</v>
      </c>
      <c r="S2543" s="493" t="n">
        <v>1504.2</v>
      </c>
      <c r="T2543" s="493" t="n">
        <v>1190.1</v>
      </c>
      <c r="U2543" s="493" t="n">
        <v>2175.9</v>
      </c>
      <c r="V2543" s="493" t="n">
        <v>683.4</v>
      </c>
      <c r="W2543" s="493" t="n">
        <v>1377.6</v>
      </c>
      <c r="X2543" s="493" t="n">
        <v>2129.1</v>
      </c>
      <c r="Y2543" s="493" t="n">
        <v>532.8</v>
      </c>
      <c r="Z2543" s="493" t="n">
        <v>1899.9</v>
      </c>
      <c r="AA2543" s="493" t="n">
        <v>2125.2</v>
      </c>
      <c r="AB2543" s="493" t="n">
        <v>634.8</v>
      </c>
      <c r="AC2543" s="493" t="n">
        <v>1940.2</v>
      </c>
      <c r="AD2543" s="493" t="n">
        <v>1359.8</v>
      </c>
      <c r="AE2543" s="493" t="n">
        <v>437.4</v>
      </c>
      <c r="AF2543" s="493" t="n">
        <v>974.6</v>
      </c>
      <c r="AG2543" s="493" t="n">
        <v>739</v>
      </c>
      <c r="AH2543" s="493" t="n">
        <v>1394.2</v>
      </c>
      <c r="AI2543" s="493" t="n">
        <v>960.75</v>
      </c>
      <c r="AJ2543" s="493" t="n">
        <v>1529.4</v>
      </c>
      <c r="AK2543" s="493" t="n">
        <v>882</v>
      </c>
      <c r="AL2543" s="493" t="n">
        <v>210.72</v>
      </c>
      <c r="AM2543" s="493" t="n">
        <v>1371.9</v>
      </c>
      <c r="AN2543" s="493" t="n">
        <v>1080.6</v>
      </c>
      <c r="AO2543" s="493" t="n">
        <v>1340.46</v>
      </c>
      <c r="AP2543" s="493" t="n">
        <v>1095.6</v>
      </c>
      <c r="AQ2543" s="493" t="n">
        <v>1158.53</v>
      </c>
      <c r="AR2543" s="493" t="n">
        <v>1308.4</v>
      </c>
      <c r="AS2543" s="493" t="n">
        <v>244.8</v>
      </c>
      <c r="AT2543" s="493" t="n">
        <v>1185.5</v>
      </c>
      <c r="AU2543" s="493" t="n">
        <v>952.92</v>
      </c>
      <c r="AV2543" s="493" t="n">
        <v>894.0700000000001</v>
      </c>
      <c r="AW2543" s="493" t="n">
        <v>1008.3</v>
      </c>
      <c r="AX2543" s="493" t="n">
        <v>1313.82</v>
      </c>
      <c r="AY2543" s="493" t="n">
        <v>265.8</v>
      </c>
      <c r="AZ2543" s="493" t="n">
        <v>1261.73</v>
      </c>
      <c r="BA2543" s="493" t="n">
        <v>614.1</v>
      </c>
      <c r="BB2543" s="493" t="n">
        <v>400.8</v>
      </c>
      <c r="BC2543" s="493" t="n">
        <v>1176.8</v>
      </c>
      <c r="BD2543" s="493" t="n">
        <v>1199.1</v>
      </c>
      <c r="BE2543" s="493" t="n">
        <v>558</v>
      </c>
      <c r="BF2543" s="493" t="n">
        <v>680.5</v>
      </c>
      <c r="BG2543" s="493" t="n">
        <v>909.15</v>
      </c>
      <c r="BH2543" s="493" t="n">
        <v>120</v>
      </c>
      <c r="BI2543" s="493" t="n">
        <v>1108.5</v>
      </c>
      <c r="BJ2543" s="493" t="n">
        <v>597</v>
      </c>
      <c r="BK2543" s="493" t="n">
        <v>591.8</v>
      </c>
      <c r="BL2543" s="493" t="n">
        <v>821.1</v>
      </c>
      <c r="BM2543" s="493" t="n">
        <v>863.54</v>
      </c>
      <c r="BN2543" s="493" t="n">
        <v>852.3</v>
      </c>
      <c r="BO2543" s="493" t="n">
        <v>480.9</v>
      </c>
      <c r="BP2543" s="493" t="n">
        <v>1019.25</v>
      </c>
      <c r="BQ2543" s="493" t="n">
        <v>237.9</v>
      </c>
      <c r="BR2543" s="493" t="n">
        <v>1230</v>
      </c>
      <c r="BS2543" s="493" t="n">
        <v>967.65</v>
      </c>
      <c r="BT2543" s="493" t="n">
        <v>454.92</v>
      </c>
      <c r="BU2543" s="493" t="n">
        <v>1668.6</v>
      </c>
      <c r="BV2543" s="493" t="n">
        <v>549.15</v>
      </c>
      <c r="BW2543" s="493" t="n">
        <v>415.8</v>
      </c>
    </row>
    <row r="2544">
      <c r="A2544" t="inlineStr">
        <is>
          <t>[C9D1] Angiotensin-II 길항제, 고혈압제 (C2) 혹은 이뇨제 복합제제</t>
        </is>
      </c>
      <c r="B2544" t="inlineStr">
        <is>
          <t>일동제약</t>
        </is>
      </c>
      <c r="C2544" t="inlineStr">
        <is>
          <t>미카테르 플러스</t>
        </is>
      </c>
      <c r="D2544" t="inlineStr">
        <is>
          <t>일동제약</t>
        </is>
      </c>
      <c r="E2544" t="inlineStr">
        <is>
          <t>hydrochlorothiazide,  telmisartan</t>
        </is>
      </c>
      <c r="F2544" t="inlineStr">
        <is>
          <t>의원</t>
        </is>
      </c>
      <c r="G2544" t="inlineStr">
        <is>
          <t>Generic</t>
        </is>
      </c>
      <c r="H2544" s="493" t="n">
        <v>126771.86</v>
      </c>
      <c r="I2544" s="493" t="n">
        <v>107970.83</v>
      </c>
      <c r="J2544" s="493" t="n">
        <v>130948.28</v>
      </c>
      <c r="K2544" s="493" t="n">
        <v>118425.65</v>
      </c>
      <c r="L2544" s="493" t="n">
        <v>133561.11</v>
      </c>
      <c r="M2544" s="493" t="n">
        <v>120437.18</v>
      </c>
      <c r="N2544" s="493" t="n">
        <v>130762.18</v>
      </c>
      <c r="O2544" s="493" t="n">
        <v>120948.62</v>
      </c>
      <c r="P2544" s="493" t="n">
        <v>121189.72</v>
      </c>
      <c r="Q2544" s="493" t="n">
        <v>122958.75</v>
      </c>
      <c r="R2544" s="493" t="n">
        <v>130467.55</v>
      </c>
      <c r="S2544" s="493" t="n">
        <v>157862.29</v>
      </c>
      <c r="T2544" s="493" t="n">
        <v>150878.14</v>
      </c>
      <c r="U2544" s="493" t="n">
        <v>145282.24</v>
      </c>
      <c r="V2544" s="493" t="n">
        <v>165719.39</v>
      </c>
      <c r="W2544" s="493" t="n">
        <v>147472.85</v>
      </c>
      <c r="X2544" s="493" t="n">
        <v>155320.97</v>
      </c>
      <c r="Y2544" s="493" t="n">
        <v>150156.42</v>
      </c>
      <c r="Z2544" s="493" t="n">
        <v>156300.64</v>
      </c>
      <c r="AA2544" s="493" t="n">
        <v>163843.83</v>
      </c>
      <c r="AB2544" s="493" t="n">
        <v>159088.41</v>
      </c>
      <c r="AC2544" s="493" t="n">
        <v>156872.17</v>
      </c>
      <c r="AD2544" s="493" t="n">
        <v>146008.29</v>
      </c>
      <c r="AE2544" s="493" t="n">
        <v>158249.45</v>
      </c>
      <c r="AF2544" s="493" t="n">
        <v>154026.33</v>
      </c>
      <c r="AG2544" s="493" t="n">
        <v>143314.85</v>
      </c>
      <c r="AH2544" s="493" t="n">
        <v>155729.65</v>
      </c>
      <c r="AI2544" s="493" t="n">
        <v>153749.92</v>
      </c>
      <c r="AJ2544" s="493" t="n">
        <v>151412.39</v>
      </c>
      <c r="AK2544" s="493" t="n">
        <v>155825.98</v>
      </c>
      <c r="AL2544" s="493" t="n">
        <v>144538.41</v>
      </c>
      <c r="AM2544" s="493" t="n">
        <v>139757.11</v>
      </c>
      <c r="AN2544" s="493" t="n">
        <v>140317.31</v>
      </c>
      <c r="AO2544" s="493" t="n">
        <v>153740.4</v>
      </c>
      <c r="AP2544" s="493" t="n">
        <v>147057.91</v>
      </c>
      <c r="AQ2544" s="493" t="n">
        <v>150503.25</v>
      </c>
      <c r="AR2544" s="493" t="n">
        <v>146124.44</v>
      </c>
      <c r="AS2544" s="493" t="n">
        <v>140035.54</v>
      </c>
      <c r="AT2544" s="493" t="n">
        <v>137567.38</v>
      </c>
      <c r="AU2544" s="493" t="n">
        <v>137558.68</v>
      </c>
      <c r="AV2544" s="493" t="n">
        <v>142833.9</v>
      </c>
      <c r="AW2544" s="493" t="n">
        <v>129900.22</v>
      </c>
      <c r="AX2544" s="493" t="n">
        <v>146450.41</v>
      </c>
      <c r="AY2544" s="493" t="n">
        <v>129178.5</v>
      </c>
      <c r="AZ2544" s="493" t="n">
        <v>142020.64</v>
      </c>
      <c r="BA2544" s="493" t="n">
        <v>142959.8</v>
      </c>
      <c r="BB2544" s="493" t="n">
        <v>138809.82</v>
      </c>
      <c r="BC2544" s="493" t="n">
        <v>140368.32</v>
      </c>
      <c r="BD2544" s="493" t="n">
        <v>152341.44</v>
      </c>
      <c r="BE2544" s="493" t="n">
        <v>128624.15</v>
      </c>
      <c r="BF2544" s="493" t="n">
        <v>137621.76</v>
      </c>
      <c r="BG2544" s="493" t="n">
        <v>138782.91</v>
      </c>
      <c r="BH2544" s="493" t="n">
        <v>139511.99</v>
      </c>
      <c r="BI2544" s="493" t="n">
        <v>122564.54</v>
      </c>
      <c r="BJ2544" s="493" t="n">
        <v>144273</v>
      </c>
      <c r="BK2544" s="493" t="n">
        <v>124158.48</v>
      </c>
      <c r="BL2544" s="493" t="n">
        <v>155923.67</v>
      </c>
      <c r="BM2544" s="493" t="n">
        <v>118599.52</v>
      </c>
      <c r="BN2544" s="493" t="n">
        <v>125370.07</v>
      </c>
      <c r="BO2544" s="493" t="n">
        <v>140423.48</v>
      </c>
      <c r="BP2544" s="493" t="n">
        <v>120620.73</v>
      </c>
      <c r="BQ2544" s="493" t="n">
        <v>117644.76</v>
      </c>
      <c r="BR2544" s="493" t="n">
        <v>143114.53</v>
      </c>
      <c r="BS2544" s="493" t="n">
        <v>128294.44</v>
      </c>
      <c r="BT2544" s="493" t="n">
        <v>139562.06</v>
      </c>
      <c r="BU2544" s="493" t="n">
        <v>152992.29</v>
      </c>
      <c r="BV2544" s="493" t="n">
        <v>147726.54</v>
      </c>
      <c r="BW2544" s="493" t="n">
        <v>135781.96</v>
      </c>
    </row>
    <row r="2545">
      <c r="A2545" t="inlineStr">
        <is>
          <t>[C9D1] Angiotensin-II 길항제, 고혈압제 (C2) 혹은 이뇨제 복합제제</t>
        </is>
      </c>
      <c r="B2545" t="inlineStr">
        <is>
          <t>일동제약</t>
        </is>
      </c>
      <c r="C2545" t="inlineStr">
        <is>
          <t>미카테르 플러스</t>
        </is>
      </c>
      <c r="D2545" t="inlineStr">
        <is>
          <t>일동제약</t>
        </is>
      </c>
      <c r="E2545" t="inlineStr">
        <is>
          <t>hydrochlorothiazide,  telmisartan</t>
        </is>
      </c>
      <c r="F2545" t="inlineStr">
        <is>
          <t>보건소</t>
        </is>
      </c>
      <c r="G2545" t="inlineStr">
        <is>
          <t>Generic</t>
        </is>
      </c>
      <c r="H2545" s="493" t="n">
        <v>1148.4</v>
      </c>
      <c r="I2545" s="493" t="n">
        <v>3840.6</v>
      </c>
      <c r="J2545" s="493" t="n">
        <v>1251</v>
      </c>
      <c r="K2545" s="493" t="n">
        <v>1884.6</v>
      </c>
      <c r="L2545" s="493" t="n">
        <v>2540.1</v>
      </c>
      <c r="M2545" s="493" t="n">
        <v>1300.8</v>
      </c>
      <c r="N2545" s="493" t="n">
        <v>1050.3</v>
      </c>
      <c r="O2545" s="493" t="n">
        <v>1909.8</v>
      </c>
      <c r="P2545" s="493" t="n">
        <v>1077.3</v>
      </c>
      <c r="Q2545" s="493" t="n">
        <v>6679.5</v>
      </c>
      <c r="R2545" s="493" t="n">
        <v>2014.2</v>
      </c>
      <c r="S2545" s="493" t="n">
        <v>11039.7</v>
      </c>
      <c r="T2545" s="493" t="n">
        <v>8771.4</v>
      </c>
      <c r="U2545" s="493" t="n">
        <v>2354.4</v>
      </c>
      <c r="V2545" s="493" t="n">
        <v>2268</v>
      </c>
      <c r="W2545" s="493" t="n">
        <v>9981.299999999999</v>
      </c>
      <c r="X2545" s="493" t="n">
        <v>9620.700000000001</v>
      </c>
      <c r="Y2545" s="493" t="n">
        <v>5009.1</v>
      </c>
      <c r="Z2545" s="493" t="n">
        <v>10737.9</v>
      </c>
      <c r="AA2545" s="493" t="n">
        <v>7796.4</v>
      </c>
      <c r="AB2545" s="493" t="n">
        <v>4409.4</v>
      </c>
      <c r="AC2545" s="493" t="n">
        <v>5184.9</v>
      </c>
      <c r="AD2545" s="493" t="n">
        <v>3161.7</v>
      </c>
      <c r="AE2545" s="493" t="n">
        <v>8367.6</v>
      </c>
      <c r="AF2545" s="493" t="n">
        <v>5586.9</v>
      </c>
      <c r="AG2545" s="493" t="n">
        <v>2403.3</v>
      </c>
      <c r="AH2545" s="493" t="n">
        <v>4066.2</v>
      </c>
      <c r="AI2545" s="493" t="n">
        <v>5862.3</v>
      </c>
      <c r="AJ2545" s="493" t="n">
        <v>2160.09</v>
      </c>
      <c r="AK2545" s="493" t="n">
        <v>4045.5</v>
      </c>
      <c r="AL2545" s="493" t="n">
        <v>2425.2</v>
      </c>
      <c r="AM2545" s="493" t="n">
        <v>4688.34</v>
      </c>
      <c r="AN2545" s="493" t="n">
        <v>0</v>
      </c>
      <c r="AO2545" s="493" t="n">
        <v>7356.9</v>
      </c>
      <c r="AP2545" s="493" t="n">
        <v>1614.3</v>
      </c>
      <c r="AQ2545" s="493" t="n">
        <v>4492.8</v>
      </c>
      <c r="AR2545" s="493" t="n">
        <v>3660.8</v>
      </c>
      <c r="AS2545" s="493" t="n">
        <v>2691.9</v>
      </c>
      <c r="AT2545" s="493" t="n">
        <v>2307.6</v>
      </c>
      <c r="AU2545" s="493" t="n">
        <v>1697.1</v>
      </c>
      <c r="AV2545" s="493" t="n">
        <v>2970.58</v>
      </c>
      <c r="AW2545" s="493" t="n">
        <v>621</v>
      </c>
      <c r="AX2545" s="493" t="n">
        <v>4388.7</v>
      </c>
      <c r="AY2545" s="493" t="n">
        <v>4076.7</v>
      </c>
      <c r="AZ2545" s="493" t="n">
        <v>3289.2</v>
      </c>
      <c r="BA2545" s="493" t="n">
        <v>3623.4</v>
      </c>
      <c r="BB2545" s="493" t="n">
        <v>7662.9</v>
      </c>
      <c r="BC2545" s="493" t="n">
        <v>1643.4</v>
      </c>
      <c r="BD2545" s="493" t="n">
        <v>2764.8</v>
      </c>
      <c r="BE2545" s="493" t="n">
        <v>2965.2</v>
      </c>
      <c r="BF2545" s="493" t="n">
        <v>1846.2</v>
      </c>
      <c r="BG2545" s="493" t="n">
        <v>1595.7</v>
      </c>
      <c r="BH2545" s="493" t="n">
        <v>1825.2</v>
      </c>
      <c r="BI2545" s="493" t="n">
        <v>622.8</v>
      </c>
      <c r="BJ2545" s="493" t="n">
        <v>2738.96</v>
      </c>
      <c r="BK2545" s="493" t="n">
        <v>3479.86</v>
      </c>
      <c r="BL2545" s="493" t="n">
        <v>2543.7</v>
      </c>
      <c r="BM2545" s="493" t="n">
        <v>0</v>
      </c>
      <c r="BN2545" s="493" t="n">
        <v>3649.8</v>
      </c>
      <c r="BO2545" s="493" t="n">
        <v>1968.96</v>
      </c>
      <c r="BP2545" s="493" t="n">
        <v>1215.88</v>
      </c>
      <c r="BQ2545" s="493" t="n">
        <v>1539.3</v>
      </c>
      <c r="BR2545" s="493" t="n">
        <v>2297.1</v>
      </c>
      <c r="BS2545" s="493" t="n">
        <v>2261.7</v>
      </c>
      <c r="BT2545" s="493" t="n">
        <v>1781.1</v>
      </c>
      <c r="BU2545" s="493" t="n">
        <v>1630.8</v>
      </c>
      <c r="BV2545" s="493" t="n">
        <v>1932.9</v>
      </c>
      <c r="BW2545" s="493" t="n">
        <v>1176</v>
      </c>
    </row>
    <row r="2546">
      <c r="A2546" t="inlineStr">
        <is>
          <t>[C9D1] Angiotensin-II 길항제, 고혈압제 (C2) 혹은 이뇨제 복합제제</t>
        </is>
      </c>
      <c r="B2546" t="inlineStr">
        <is>
          <t>일동제약</t>
        </is>
      </c>
      <c r="C2546" t="inlineStr">
        <is>
          <t>미카테르 플러스</t>
        </is>
      </c>
      <c r="D2546" t="inlineStr">
        <is>
          <t>일동제약</t>
        </is>
      </c>
      <c r="E2546" t="inlineStr">
        <is>
          <t>hydrochlorothiazide,  telmisartan</t>
        </is>
      </c>
      <c r="F2546" t="inlineStr">
        <is>
          <t>기타(치과의원, 치과병원 등)</t>
        </is>
      </c>
      <c r="G2546" t="inlineStr">
        <is>
          <t>Generic</t>
        </is>
      </c>
      <c r="H2546" s="493" t="n">
        <v>435.6</v>
      </c>
      <c r="I2546" s="493" t="n">
        <v>189.7</v>
      </c>
      <c r="J2546" s="493" t="n">
        <v>435.21</v>
      </c>
      <c r="K2546" s="493" t="n">
        <v>292.2</v>
      </c>
      <c r="L2546" s="493" t="n">
        <v>354</v>
      </c>
      <c r="M2546" s="493" t="n">
        <v>160.8</v>
      </c>
      <c r="N2546" s="493" t="n">
        <v>371.4</v>
      </c>
      <c r="O2546" s="493" t="n">
        <v>165.6</v>
      </c>
      <c r="P2546" s="493" t="n">
        <v>163.5</v>
      </c>
      <c r="Q2546" s="493" t="n">
        <v>165</v>
      </c>
      <c r="R2546" s="493" t="n">
        <v>648.3</v>
      </c>
      <c r="S2546" s="493" t="n">
        <v>168.9</v>
      </c>
      <c r="T2546" s="493" t="n">
        <v>159</v>
      </c>
      <c r="U2546" s="493" t="n">
        <v>688.5</v>
      </c>
      <c r="V2546" s="493" t="n">
        <v>166.2</v>
      </c>
      <c r="W2546" s="493" t="n">
        <v>165.6</v>
      </c>
      <c r="X2546" s="493" t="n">
        <v>160.8</v>
      </c>
      <c r="Y2546" s="493" t="n">
        <v>186.9</v>
      </c>
      <c r="Z2546" s="493" t="n">
        <v>175.8</v>
      </c>
      <c r="AA2546" s="493" t="n">
        <v>171.3</v>
      </c>
      <c r="AB2546" s="493" t="n">
        <v>163.5</v>
      </c>
      <c r="AC2546" s="493" t="n">
        <v>165</v>
      </c>
      <c r="AD2546" s="493" t="n">
        <v>0</v>
      </c>
      <c r="AE2546" s="493" t="n">
        <v>145.2</v>
      </c>
      <c r="AF2546" s="493" t="n">
        <v>141.9</v>
      </c>
      <c r="AG2546" s="493" t="n">
        <v>150</v>
      </c>
      <c r="AH2546" s="493" t="n">
        <v>144.3</v>
      </c>
      <c r="AI2546" s="493" t="n">
        <v>155.4</v>
      </c>
      <c r="AJ2546" s="493" t="n">
        <v>0</v>
      </c>
      <c r="AK2546" s="493" t="n">
        <v>324.6</v>
      </c>
      <c r="AL2546" s="493" t="n">
        <v>0</v>
      </c>
      <c r="AM2546" s="493" t="n">
        <v>153.6</v>
      </c>
      <c r="AN2546" s="493" t="n">
        <v>145.8</v>
      </c>
      <c r="AO2546" s="493" t="n">
        <v>0</v>
      </c>
      <c r="AP2546" s="493" t="n">
        <v>0</v>
      </c>
      <c r="AQ2546" s="493" t="n">
        <v>0</v>
      </c>
      <c r="AR2546" s="493" t="n">
        <v>141.6</v>
      </c>
      <c r="AS2546" s="493" t="n">
        <v>0</v>
      </c>
      <c r="AT2546" s="493" t="n">
        <v>0</v>
      </c>
      <c r="AU2546" s="493" t="n">
        <v>0</v>
      </c>
      <c r="AV2546" s="493" t="n">
        <v>0</v>
      </c>
      <c r="AW2546" s="493" t="n">
        <v>0</v>
      </c>
      <c r="AX2546" s="493" t="n">
        <v>172.8</v>
      </c>
      <c r="AY2546" s="493" t="n">
        <v>0</v>
      </c>
      <c r="AZ2546" s="493" t="n">
        <v>0</v>
      </c>
      <c r="BA2546" s="493" t="n">
        <v>0</v>
      </c>
      <c r="BB2546" s="493" t="n">
        <v>0</v>
      </c>
      <c r="BC2546" s="493" t="n">
        <v>0</v>
      </c>
      <c r="BD2546" s="493" t="n">
        <v>0</v>
      </c>
      <c r="BE2546" s="493" t="n">
        <v>248.5</v>
      </c>
      <c r="BF2546" s="493" t="n">
        <v>0</v>
      </c>
      <c r="BG2546" s="493" t="n">
        <v>0</v>
      </c>
      <c r="BH2546" s="493" t="n">
        <v>0</v>
      </c>
      <c r="BI2546" s="493" t="n">
        <v>0</v>
      </c>
      <c r="BJ2546" s="493" t="n">
        <v>0</v>
      </c>
      <c r="BK2546" s="493" t="n">
        <v>0</v>
      </c>
      <c r="BL2546" s="493" t="n">
        <v>0</v>
      </c>
      <c r="BM2546" s="493" t="n">
        <v>0</v>
      </c>
      <c r="BN2546" s="493" t="n">
        <v>0</v>
      </c>
      <c r="BO2546" s="493" t="n">
        <v>0</v>
      </c>
      <c r="BP2546" s="493" t="n">
        <v>0</v>
      </c>
      <c r="BQ2546" s="493" t="n">
        <v>0</v>
      </c>
      <c r="BR2546" s="493" t="n">
        <v>0</v>
      </c>
      <c r="BS2546" s="493" t="n">
        <v>0</v>
      </c>
      <c r="BT2546" s="493" t="n">
        <v>0</v>
      </c>
      <c r="BU2546" s="493" t="n">
        <v>0</v>
      </c>
      <c r="BV2546" s="493" t="n">
        <v>0</v>
      </c>
      <c r="BW2546" s="493" t="n">
        <v>0</v>
      </c>
    </row>
    <row r="2547">
      <c r="A2547" t="inlineStr">
        <is>
          <t>[C9D1] Angiotensin-II 길항제, 고혈압제 (C2) 혹은 이뇨제 복합제제</t>
        </is>
      </c>
      <c r="B2547" t="inlineStr">
        <is>
          <t>일동제약</t>
        </is>
      </c>
      <c r="C2547" t="inlineStr">
        <is>
          <t>올메팜 플러스</t>
        </is>
      </c>
      <c r="D2547" t="inlineStr">
        <is>
          <t>일동제약</t>
        </is>
      </c>
      <c r="E2547" t="inlineStr">
        <is>
          <t>hydrochlorothiazide,  olmesartan medoxomil</t>
        </is>
      </c>
      <c r="F2547" t="inlineStr">
        <is>
          <t>종합병원</t>
        </is>
      </c>
      <c r="G2547" t="inlineStr">
        <is>
          <t>Generic</t>
        </is>
      </c>
      <c r="H2547" s="493" t="n">
        <v>628.6</v>
      </c>
      <c r="I2547" s="493" t="n">
        <v>798</v>
      </c>
      <c r="J2547" s="493" t="n">
        <v>1375</v>
      </c>
      <c r="K2547" s="493" t="n">
        <v>352.8</v>
      </c>
      <c r="L2547" s="493" t="n">
        <v>207.55</v>
      </c>
      <c r="M2547" s="493" t="n">
        <v>2910.2</v>
      </c>
      <c r="N2547" s="493" t="n">
        <v>764.05</v>
      </c>
      <c r="O2547" s="493" t="n">
        <v>371.55</v>
      </c>
      <c r="P2547" s="493" t="n">
        <v>530.1</v>
      </c>
      <c r="Q2547" s="493" t="n">
        <v>854.25</v>
      </c>
      <c r="R2547" s="493" t="n">
        <v>83.7</v>
      </c>
      <c r="S2547" s="493" t="n">
        <v>1374</v>
      </c>
      <c r="T2547" s="493" t="n">
        <v>261.9</v>
      </c>
      <c r="U2547" s="493" t="n">
        <v>611.55</v>
      </c>
      <c r="V2547" s="493" t="n">
        <v>0</v>
      </c>
      <c r="W2547" s="493" t="n">
        <v>626.85</v>
      </c>
      <c r="X2547" s="493" t="n">
        <v>801.3</v>
      </c>
      <c r="Y2547" s="493" t="n">
        <v>0</v>
      </c>
      <c r="Z2547" s="493" t="n">
        <v>1323</v>
      </c>
      <c r="AA2547" s="493" t="n">
        <v>0</v>
      </c>
      <c r="AB2547" s="493" t="n">
        <v>2346.6</v>
      </c>
      <c r="AC2547" s="493" t="n">
        <v>178.5</v>
      </c>
      <c r="AD2547" s="493" t="n">
        <v>1770.3</v>
      </c>
      <c r="AE2547" s="493" t="n">
        <v>540</v>
      </c>
      <c r="AF2547" s="493" t="n">
        <v>601.8</v>
      </c>
      <c r="AG2547" s="493" t="n">
        <v>0</v>
      </c>
      <c r="AH2547" s="493" t="n">
        <v>837.6</v>
      </c>
      <c r="AI2547" s="493" t="n">
        <v>0</v>
      </c>
      <c r="AJ2547" s="493" t="n">
        <v>116.4</v>
      </c>
      <c r="AK2547" s="493" t="n">
        <v>0</v>
      </c>
      <c r="AL2547" s="493" t="n">
        <v>596.4</v>
      </c>
      <c r="AM2547" s="493" t="n">
        <v>0</v>
      </c>
      <c r="AN2547" s="493" t="n">
        <v>834</v>
      </c>
      <c r="AO2547" s="493" t="n">
        <v>0</v>
      </c>
      <c r="AP2547" s="493" t="n">
        <v>353.4</v>
      </c>
      <c r="AQ2547" s="493" t="n">
        <v>0</v>
      </c>
      <c r="AR2547" s="493" t="n">
        <v>355.2</v>
      </c>
      <c r="AS2547" s="493" t="n">
        <v>0</v>
      </c>
      <c r="AT2547" s="493" t="n">
        <v>590.4</v>
      </c>
      <c r="AU2547" s="493" t="n">
        <v>0</v>
      </c>
      <c r="AV2547" s="493" t="n">
        <v>352.8</v>
      </c>
      <c r="AW2547" s="493" t="n">
        <v>0</v>
      </c>
      <c r="AX2547" s="493" t="n">
        <v>591.6</v>
      </c>
      <c r="AY2547" s="493" t="n">
        <v>0</v>
      </c>
      <c r="AZ2547" s="493" t="n">
        <v>834</v>
      </c>
      <c r="BA2547" s="493" t="n">
        <v>0</v>
      </c>
      <c r="BB2547" s="493" t="n">
        <v>583.8</v>
      </c>
      <c r="BC2547" s="493" t="n">
        <v>0</v>
      </c>
      <c r="BD2547" s="493" t="n">
        <v>1312.2</v>
      </c>
      <c r="BE2547" s="493" t="n">
        <v>0</v>
      </c>
      <c r="BF2547" s="493" t="n">
        <v>595.2</v>
      </c>
      <c r="BG2547" s="493" t="n">
        <v>0</v>
      </c>
      <c r="BH2547" s="493" t="n">
        <v>348.6</v>
      </c>
      <c r="BI2547" s="493" t="n">
        <v>0</v>
      </c>
      <c r="BJ2547" s="493" t="n">
        <v>585.6</v>
      </c>
      <c r="BK2547" s="493" t="n">
        <v>0</v>
      </c>
      <c r="BL2547" s="493" t="n">
        <v>594</v>
      </c>
      <c r="BM2547" s="493" t="n">
        <v>0</v>
      </c>
      <c r="BN2547" s="493" t="n">
        <v>594</v>
      </c>
      <c r="BO2547" s="493" t="n">
        <v>0</v>
      </c>
      <c r="BP2547" s="493" t="n">
        <v>589.8</v>
      </c>
      <c r="BQ2547" s="493" t="n">
        <v>0</v>
      </c>
      <c r="BR2547" s="493" t="n">
        <v>1078.8</v>
      </c>
      <c r="BS2547" s="493" t="n">
        <v>0</v>
      </c>
      <c r="BT2547" s="493" t="n">
        <v>619.8</v>
      </c>
      <c r="BU2547" s="493" t="n">
        <v>0</v>
      </c>
      <c r="BV2547" s="493" t="n">
        <v>1101</v>
      </c>
      <c r="BW2547" s="493" t="n">
        <v>0</v>
      </c>
    </row>
    <row r="2548">
      <c r="A2548" t="inlineStr">
        <is>
          <t>[C9D1] Angiotensin-II 길항제, 고혈압제 (C2) 혹은 이뇨제 복합제제</t>
        </is>
      </c>
      <c r="B2548" t="inlineStr">
        <is>
          <t>일동제약</t>
        </is>
      </c>
      <c r="C2548" t="inlineStr">
        <is>
          <t>올메팜 플러스</t>
        </is>
      </c>
      <c r="D2548" t="inlineStr">
        <is>
          <t>일동제약</t>
        </is>
      </c>
      <c r="E2548" t="inlineStr">
        <is>
          <t>hydrochlorothiazide,  olmesartan medoxomil</t>
        </is>
      </c>
      <c r="F2548" t="inlineStr">
        <is>
          <t>병원</t>
        </is>
      </c>
      <c r="G2548" t="inlineStr">
        <is>
          <t>Generic</t>
        </is>
      </c>
      <c r="H2548" s="493" t="n">
        <v>0</v>
      </c>
      <c r="I2548" s="493" t="n">
        <v>0</v>
      </c>
      <c r="J2548" s="493" t="n">
        <v>0</v>
      </c>
      <c r="K2548" s="493" t="n">
        <v>0</v>
      </c>
      <c r="L2548" s="493" t="n">
        <v>52.2</v>
      </c>
      <c r="M2548" s="493" t="n">
        <v>0</v>
      </c>
      <c r="N2548" s="493" t="n">
        <v>55.8</v>
      </c>
      <c r="O2548" s="493" t="n">
        <v>0</v>
      </c>
      <c r="P2548" s="493" t="n">
        <v>0</v>
      </c>
      <c r="Q2548" s="493" t="n">
        <v>0</v>
      </c>
      <c r="R2548" s="493" t="n">
        <v>0</v>
      </c>
      <c r="S2548" s="493" t="n">
        <v>0</v>
      </c>
      <c r="T2548" s="493" t="n">
        <v>0</v>
      </c>
      <c r="U2548" s="493" t="n">
        <v>0</v>
      </c>
      <c r="V2548" s="493" t="n">
        <v>0</v>
      </c>
      <c r="W2548" s="493" t="n">
        <v>0</v>
      </c>
      <c r="X2548" s="493" t="n">
        <v>0</v>
      </c>
      <c r="Y2548" s="493" t="n">
        <v>0</v>
      </c>
      <c r="Z2548" s="493" t="n">
        <v>0</v>
      </c>
      <c r="AA2548" s="493" t="n">
        <v>0</v>
      </c>
      <c r="AB2548" s="493" t="n">
        <v>0</v>
      </c>
      <c r="AC2548" s="493" t="n">
        <v>0</v>
      </c>
      <c r="AD2548" s="493" t="n">
        <v>0</v>
      </c>
      <c r="AE2548" s="493" t="n">
        <v>0</v>
      </c>
      <c r="AF2548" s="493" t="n">
        <v>0</v>
      </c>
      <c r="AG2548" s="493" t="n">
        <v>0</v>
      </c>
      <c r="AH2548" s="493" t="n">
        <v>0</v>
      </c>
      <c r="AI2548" s="493" t="n">
        <v>0</v>
      </c>
      <c r="AJ2548" s="493" t="n">
        <v>0</v>
      </c>
      <c r="AK2548" s="493" t="n">
        <v>0</v>
      </c>
      <c r="AL2548" s="493" t="n">
        <v>0</v>
      </c>
      <c r="AM2548" s="493" t="n">
        <v>0</v>
      </c>
      <c r="AN2548" s="493" t="n">
        <v>0</v>
      </c>
      <c r="AO2548" s="493" t="n">
        <v>0</v>
      </c>
      <c r="AP2548" s="493" t="n">
        <v>0</v>
      </c>
      <c r="AQ2548" s="493" t="n">
        <v>0</v>
      </c>
      <c r="AR2548" s="493" t="n">
        <v>0</v>
      </c>
      <c r="AS2548" s="493" t="n">
        <v>0</v>
      </c>
      <c r="AT2548" s="493" t="n">
        <v>0</v>
      </c>
      <c r="AU2548" s="493" t="n">
        <v>0</v>
      </c>
      <c r="AV2548" s="493" t="n">
        <v>0</v>
      </c>
      <c r="AW2548" s="493" t="n">
        <v>0</v>
      </c>
      <c r="AX2548" s="493" t="n">
        <v>0</v>
      </c>
      <c r="AY2548" s="493" t="n">
        <v>0</v>
      </c>
      <c r="AZ2548" s="493" t="n">
        <v>0</v>
      </c>
      <c r="BA2548" s="493" t="n">
        <v>0</v>
      </c>
      <c r="BB2548" s="493" t="n">
        <v>0</v>
      </c>
      <c r="BC2548" s="493" t="n">
        <v>0</v>
      </c>
      <c r="BD2548" s="493" t="n">
        <v>0</v>
      </c>
      <c r="BE2548" s="493" t="n">
        <v>0</v>
      </c>
      <c r="BF2548" s="493" t="n">
        <v>0</v>
      </c>
      <c r="BG2548" s="493" t="n">
        <v>0</v>
      </c>
      <c r="BH2548" s="493" t="n">
        <v>0</v>
      </c>
      <c r="BI2548" s="493" t="n">
        <v>1703.06</v>
      </c>
      <c r="BJ2548" s="493" t="n">
        <v>1853.1</v>
      </c>
      <c r="BK2548" s="493" t="n">
        <v>2504.75</v>
      </c>
      <c r="BL2548" s="493" t="n">
        <v>2354.7</v>
      </c>
      <c r="BM2548" s="493" t="n">
        <v>2084.7</v>
      </c>
      <c r="BN2548" s="493" t="n">
        <v>1214.4</v>
      </c>
      <c r="BO2548" s="493" t="n">
        <v>3670.6</v>
      </c>
      <c r="BP2548" s="493" t="n">
        <v>1831.2</v>
      </c>
      <c r="BQ2548" s="493" t="n">
        <v>964.8</v>
      </c>
      <c r="BR2548" s="493" t="n">
        <v>1950.6</v>
      </c>
      <c r="BS2548" s="493" t="n">
        <v>2538.6</v>
      </c>
      <c r="BT2548" s="493" t="n">
        <v>739.3</v>
      </c>
      <c r="BU2548" s="493" t="n">
        <v>2042.7</v>
      </c>
      <c r="BV2548" s="493" t="n">
        <v>1830</v>
      </c>
      <c r="BW2548" s="493" t="n">
        <v>486.9</v>
      </c>
    </row>
    <row r="2549">
      <c r="A2549" t="inlineStr">
        <is>
          <t>[C9D1] Angiotensin-II 길항제, 고혈압제 (C2) 혹은 이뇨제 복합제제</t>
        </is>
      </c>
      <c r="B2549" t="inlineStr">
        <is>
          <t>일동제약</t>
        </is>
      </c>
      <c r="C2549" t="inlineStr">
        <is>
          <t>올메팜 플러스</t>
        </is>
      </c>
      <c r="D2549" t="inlineStr">
        <is>
          <t>일동제약</t>
        </is>
      </c>
      <c r="E2549" t="inlineStr">
        <is>
          <t>hydrochlorothiazide,  olmesartan medoxomil</t>
        </is>
      </c>
      <c r="F2549" t="inlineStr">
        <is>
          <t>의원</t>
        </is>
      </c>
      <c r="G2549" t="inlineStr">
        <is>
          <t>Generic</t>
        </is>
      </c>
      <c r="H2549" s="493" t="n">
        <v>21559.2</v>
      </c>
      <c r="I2549" s="493" t="n">
        <v>24135.01</v>
      </c>
      <c r="J2549" s="493" t="n">
        <v>25010.16</v>
      </c>
      <c r="K2549" s="493" t="n">
        <v>26516.02</v>
      </c>
      <c r="L2549" s="493" t="n">
        <v>22517.46</v>
      </c>
      <c r="M2549" s="493" t="n">
        <v>24736.63</v>
      </c>
      <c r="N2549" s="493" t="n">
        <v>23733.83</v>
      </c>
      <c r="O2549" s="493" t="n">
        <v>25468.08</v>
      </c>
      <c r="P2549" s="493" t="n">
        <v>21460.41</v>
      </c>
      <c r="Q2549" s="493" t="n">
        <v>21904.52</v>
      </c>
      <c r="R2549" s="493" t="n">
        <v>21462.38</v>
      </c>
      <c r="S2549" s="493" t="n">
        <v>24479.38</v>
      </c>
      <c r="T2549" s="493" t="n">
        <v>25906.64</v>
      </c>
      <c r="U2549" s="493" t="n">
        <v>20136.9</v>
      </c>
      <c r="V2549" s="493" t="n">
        <v>23174.48</v>
      </c>
      <c r="W2549" s="493" t="n">
        <v>19770.04</v>
      </c>
      <c r="X2549" s="493" t="n">
        <v>22142.92</v>
      </c>
      <c r="Y2549" s="493" t="n">
        <v>19186.69</v>
      </c>
      <c r="Z2549" s="493" t="n">
        <v>20916.74</v>
      </c>
      <c r="AA2549" s="493" t="n">
        <v>21233</v>
      </c>
      <c r="AB2549" s="493" t="n">
        <v>15918.3</v>
      </c>
      <c r="AC2549" s="493" t="n">
        <v>20768.27</v>
      </c>
      <c r="AD2549" s="493" t="n">
        <v>18047.02</v>
      </c>
      <c r="AE2549" s="493" t="n">
        <v>18492.63</v>
      </c>
      <c r="AF2549" s="493" t="n">
        <v>19364.65</v>
      </c>
      <c r="AG2549" s="493" t="n">
        <v>15417.9</v>
      </c>
      <c r="AH2549" s="493" t="n">
        <v>21415.1</v>
      </c>
      <c r="AI2549" s="493" t="n">
        <v>14786.1</v>
      </c>
      <c r="AJ2549" s="493" t="n">
        <v>25736.05</v>
      </c>
      <c r="AK2549" s="493" t="n">
        <v>17496.4</v>
      </c>
      <c r="AL2549" s="493" t="n">
        <v>18745.7</v>
      </c>
      <c r="AM2549" s="493" t="n">
        <v>19709.3</v>
      </c>
      <c r="AN2549" s="493" t="n">
        <v>15806.6</v>
      </c>
      <c r="AO2549" s="493" t="n">
        <v>17362.1</v>
      </c>
      <c r="AP2549" s="493" t="n">
        <v>18395.61</v>
      </c>
      <c r="AQ2549" s="493" t="n">
        <v>17476.1</v>
      </c>
      <c r="AR2549" s="493" t="n">
        <v>15544.57</v>
      </c>
      <c r="AS2549" s="493" t="n">
        <v>15423.6</v>
      </c>
      <c r="AT2549" s="493" t="n">
        <v>16796.2</v>
      </c>
      <c r="AU2549" s="493" t="n">
        <v>11149.8</v>
      </c>
      <c r="AV2549" s="493" t="n">
        <v>12675.05</v>
      </c>
      <c r="AW2549" s="493" t="n">
        <v>10478.25</v>
      </c>
      <c r="AX2549" s="493" t="n">
        <v>10122.14</v>
      </c>
      <c r="AY2549" s="493" t="n">
        <v>13063.72</v>
      </c>
      <c r="AZ2549" s="493" t="n">
        <v>10023.3</v>
      </c>
      <c r="BA2549" s="493" t="n">
        <v>10535.1</v>
      </c>
      <c r="BB2549" s="493" t="n">
        <v>9929.1</v>
      </c>
      <c r="BC2549" s="493" t="n">
        <v>12796.5</v>
      </c>
      <c r="BD2549" s="493" t="n">
        <v>10485</v>
      </c>
      <c r="BE2549" s="493" t="n">
        <v>9145.950000000001</v>
      </c>
      <c r="BF2549" s="493" t="n">
        <v>12033</v>
      </c>
      <c r="BG2549" s="493" t="n">
        <v>9893.879999999999</v>
      </c>
      <c r="BH2549" s="493" t="n">
        <v>7274.5</v>
      </c>
      <c r="BI2549" s="493" t="n">
        <v>13159.45</v>
      </c>
      <c r="BJ2549" s="493" t="n">
        <v>9327.65</v>
      </c>
      <c r="BK2549" s="493" t="n">
        <v>16125.9</v>
      </c>
      <c r="BL2549" s="493" t="n">
        <v>13166.6</v>
      </c>
      <c r="BM2549" s="493" t="n">
        <v>14344.45</v>
      </c>
      <c r="BN2549" s="493" t="n">
        <v>10406.9</v>
      </c>
      <c r="BO2549" s="493" t="n">
        <v>15530.5</v>
      </c>
      <c r="BP2549" s="493" t="n">
        <v>14948.56</v>
      </c>
      <c r="BQ2549" s="493" t="n">
        <v>15892.45</v>
      </c>
      <c r="BR2549" s="493" t="n">
        <v>14842.6</v>
      </c>
      <c r="BS2549" s="493" t="n">
        <v>15930.43</v>
      </c>
      <c r="BT2549" s="493" t="n">
        <v>15906.34</v>
      </c>
      <c r="BU2549" s="493" t="n">
        <v>12178</v>
      </c>
      <c r="BV2549" s="493" t="n">
        <v>17746.44</v>
      </c>
      <c r="BW2549" s="493" t="n">
        <v>13669.76</v>
      </c>
    </row>
    <row r="2550">
      <c r="A2550" t="inlineStr">
        <is>
          <t>[C9D1] Angiotensin-II 길항제, 고혈압제 (C2) 혹은 이뇨제 복합제제</t>
        </is>
      </c>
      <c r="B2550" t="inlineStr">
        <is>
          <t>일동제약</t>
        </is>
      </c>
      <c r="C2550" t="inlineStr">
        <is>
          <t>올메팜 플러스</t>
        </is>
      </c>
      <c r="D2550" t="inlineStr">
        <is>
          <t>일동제약</t>
        </is>
      </c>
      <c r="E2550" t="inlineStr">
        <is>
          <t>hydrochlorothiazide,  olmesartan medoxomil</t>
        </is>
      </c>
      <c r="F2550" t="inlineStr">
        <is>
          <t>보건소</t>
        </is>
      </c>
      <c r="G2550" t="inlineStr">
        <is>
          <t>Generic</t>
        </is>
      </c>
      <c r="H2550" s="493" t="n">
        <v>423.9</v>
      </c>
      <c r="I2550" s="493" t="n">
        <v>298.8</v>
      </c>
      <c r="J2550" s="493" t="n">
        <v>486</v>
      </c>
      <c r="K2550" s="493" t="n">
        <v>309.6</v>
      </c>
      <c r="L2550" s="493" t="n">
        <v>309.6</v>
      </c>
      <c r="M2550" s="493" t="n">
        <v>0</v>
      </c>
      <c r="N2550" s="493" t="n">
        <v>0</v>
      </c>
      <c r="O2550" s="493" t="n">
        <v>0</v>
      </c>
      <c r="P2550" s="493" t="n">
        <v>0</v>
      </c>
      <c r="Q2550" s="493" t="n">
        <v>0</v>
      </c>
      <c r="R2550" s="493" t="n">
        <v>485.1</v>
      </c>
      <c r="S2550" s="493" t="n">
        <v>200.7</v>
      </c>
      <c r="T2550" s="493" t="n">
        <v>211.8</v>
      </c>
      <c r="U2550" s="493" t="n">
        <v>574.2</v>
      </c>
      <c r="V2550" s="493" t="n">
        <v>367.2</v>
      </c>
      <c r="W2550" s="493" t="n">
        <v>198.6</v>
      </c>
      <c r="X2550" s="493" t="n">
        <v>680.4</v>
      </c>
      <c r="Y2550" s="493" t="n">
        <v>3298.8</v>
      </c>
      <c r="Z2550" s="493" t="n">
        <v>0</v>
      </c>
      <c r="AA2550" s="493" t="n">
        <v>645</v>
      </c>
      <c r="AB2550" s="493" t="n">
        <v>328.5</v>
      </c>
      <c r="AC2550" s="493" t="n">
        <v>141.6</v>
      </c>
      <c r="AD2550" s="493" t="n">
        <v>384.48</v>
      </c>
      <c r="AE2550" s="493" t="n">
        <v>286.8</v>
      </c>
      <c r="AF2550" s="493" t="n">
        <v>161.1</v>
      </c>
      <c r="AG2550" s="493" t="n">
        <v>264</v>
      </c>
      <c r="AH2550" s="493" t="n">
        <v>0</v>
      </c>
      <c r="AI2550" s="493" t="n">
        <v>0</v>
      </c>
      <c r="AJ2550" s="493" t="n">
        <v>0</v>
      </c>
      <c r="AK2550" s="493" t="n">
        <v>0</v>
      </c>
      <c r="AL2550" s="493" t="n">
        <v>0</v>
      </c>
      <c r="AM2550" s="493" t="n">
        <v>0</v>
      </c>
      <c r="AN2550" s="493" t="n">
        <v>0</v>
      </c>
      <c r="AO2550" s="493" t="n">
        <v>0</v>
      </c>
      <c r="AP2550" s="493" t="n">
        <v>0</v>
      </c>
      <c r="AQ2550" s="493" t="n">
        <v>0</v>
      </c>
      <c r="AR2550" s="493" t="n">
        <v>0</v>
      </c>
      <c r="AS2550" s="493" t="n">
        <v>0</v>
      </c>
      <c r="AT2550" s="493" t="n">
        <v>0</v>
      </c>
      <c r="AU2550" s="493" t="n">
        <v>0</v>
      </c>
      <c r="AV2550" s="493" t="n">
        <v>0</v>
      </c>
      <c r="AW2550" s="493" t="n">
        <v>0</v>
      </c>
      <c r="AX2550" s="493" t="n">
        <v>0</v>
      </c>
      <c r="AY2550" s="493" t="n">
        <v>0</v>
      </c>
      <c r="AZ2550" s="493" t="n">
        <v>0</v>
      </c>
      <c r="BA2550" s="493" t="n">
        <v>0</v>
      </c>
      <c r="BB2550" s="493" t="n">
        <v>0</v>
      </c>
      <c r="BC2550" s="493" t="n">
        <v>0</v>
      </c>
      <c r="BD2550" s="493" t="n">
        <v>0</v>
      </c>
      <c r="BE2550" s="493" t="n">
        <v>0</v>
      </c>
      <c r="BF2550" s="493" t="n">
        <v>0</v>
      </c>
      <c r="BG2550" s="493" t="n">
        <v>0</v>
      </c>
      <c r="BH2550" s="493" t="n">
        <v>0</v>
      </c>
      <c r="BI2550" s="493" t="n">
        <v>0</v>
      </c>
      <c r="BJ2550" s="493" t="n">
        <v>0</v>
      </c>
      <c r="BK2550" s="493" t="n">
        <v>0</v>
      </c>
      <c r="BL2550" s="493" t="n">
        <v>0</v>
      </c>
      <c r="BM2550" s="493" t="n">
        <v>0</v>
      </c>
      <c r="BN2550" s="493" t="n">
        <v>0</v>
      </c>
      <c r="BO2550" s="493" t="n">
        <v>0</v>
      </c>
      <c r="BP2550" s="493" t="n">
        <v>0</v>
      </c>
      <c r="BQ2550" s="493" t="n">
        <v>0</v>
      </c>
      <c r="BR2550" s="493" t="n">
        <v>0</v>
      </c>
      <c r="BS2550" s="493" t="n">
        <v>0</v>
      </c>
      <c r="BT2550" s="493" t="n">
        <v>0</v>
      </c>
      <c r="BU2550" s="493" t="n">
        <v>0</v>
      </c>
      <c r="BV2550" s="493" t="n">
        <v>0</v>
      </c>
      <c r="BW2550" s="493" t="n">
        <v>0</v>
      </c>
    </row>
    <row r="2551">
      <c r="A2551" t="inlineStr">
        <is>
          <t>[C9D1] Angiotensin-II 길항제, 고혈압제 (C2) 혹은 이뇨제 복합제제</t>
        </is>
      </c>
      <c r="B2551" t="inlineStr">
        <is>
          <t>일동제약</t>
        </is>
      </c>
      <c r="C2551" t="inlineStr">
        <is>
          <t>칸데로탄 플러스</t>
        </is>
      </c>
      <c r="D2551" t="inlineStr">
        <is>
          <t>일동제약</t>
        </is>
      </c>
      <c r="E2551" t="inlineStr">
        <is>
          <t>candesartan cilexetil,  hydrochlorothiazide</t>
        </is>
      </c>
      <c r="F2551" t="inlineStr">
        <is>
          <t>상급종합병원</t>
        </is>
      </c>
      <c r="G2551" t="inlineStr">
        <is>
          <t>Generic</t>
        </is>
      </c>
      <c r="H2551" s="493" t="n">
        <v>0</v>
      </c>
      <c r="I2551" s="493" t="n">
        <v>0</v>
      </c>
      <c r="J2551" s="493" t="n">
        <v>1450.8</v>
      </c>
      <c r="K2551" s="493" t="n">
        <v>0</v>
      </c>
      <c r="L2551" s="493" t="n">
        <v>0</v>
      </c>
      <c r="M2551" s="493" t="n">
        <v>0</v>
      </c>
      <c r="N2551" s="493" t="n">
        <v>1938</v>
      </c>
      <c r="O2551" s="493" t="n">
        <v>0</v>
      </c>
      <c r="P2551" s="493" t="n">
        <v>0</v>
      </c>
      <c r="Q2551" s="493" t="n">
        <v>0</v>
      </c>
      <c r="R2551" s="493" t="n">
        <v>2174.4</v>
      </c>
      <c r="S2551" s="493" t="n">
        <v>0</v>
      </c>
      <c r="T2551" s="493" t="n">
        <v>0</v>
      </c>
      <c r="U2551" s="493" t="n">
        <v>0</v>
      </c>
      <c r="V2551" s="493" t="n">
        <v>0</v>
      </c>
      <c r="W2551" s="493" t="n">
        <v>0</v>
      </c>
      <c r="X2551" s="493" t="n">
        <v>0</v>
      </c>
      <c r="Y2551" s="493" t="n">
        <v>0</v>
      </c>
      <c r="Z2551" s="493" t="n">
        <v>0</v>
      </c>
      <c r="AA2551" s="493" t="n">
        <v>5001.35</v>
      </c>
      <c r="AB2551" s="493" t="n">
        <v>0</v>
      </c>
      <c r="AC2551" s="493" t="n">
        <v>0</v>
      </c>
      <c r="AD2551" s="493" t="n">
        <v>0</v>
      </c>
      <c r="AE2551" s="493" t="n">
        <v>0</v>
      </c>
      <c r="AF2551" s="493" t="n">
        <v>0</v>
      </c>
      <c r="AG2551" s="493" t="n">
        <v>0</v>
      </c>
      <c r="AH2551" s="493" t="n">
        <v>0</v>
      </c>
      <c r="AI2551" s="493" t="n">
        <v>0</v>
      </c>
      <c r="AJ2551" s="493" t="n">
        <v>0</v>
      </c>
      <c r="AK2551" s="493" t="n">
        <v>0</v>
      </c>
      <c r="AL2551" s="493" t="n">
        <v>0</v>
      </c>
      <c r="AM2551" s="493" t="n">
        <v>0</v>
      </c>
      <c r="AN2551" s="493" t="n">
        <v>0</v>
      </c>
      <c r="AO2551" s="493" t="n">
        <v>0</v>
      </c>
      <c r="AP2551" s="493" t="n">
        <v>0</v>
      </c>
      <c r="AQ2551" s="493" t="n">
        <v>0</v>
      </c>
      <c r="AR2551" s="493" t="n">
        <v>0</v>
      </c>
      <c r="AS2551" s="493" t="n">
        <v>0</v>
      </c>
      <c r="AT2551" s="493" t="n">
        <v>0</v>
      </c>
      <c r="AU2551" s="493" t="n">
        <v>0</v>
      </c>
      <c r="AV2551" s="493" t="n">
        <v>0</v>
      </c>
      <c r="AW2551" s="493" t="n">
        <v>0</v>
      </c>
      <c r="AX2551" s="493" t="n">
        <v>0</v>
      </c>
      <c r="AY2551" s="493" t="n">
        <v>0</v>
      </c>
      <c r="AZ2551" s="493" t="n">
        <v>0</v>
      </c>
      <c r="BA2551" s="493" t="n">
        <v>0</v>
      </c>
      <c r="BB2551" s="493" t="n">
        <v>0</v>
      </c>
      <c r="BC2551" s="493" t="n">
        <v>0</v>
      </c>
      <c r="BD2551" s="493" t="n">
        <v>0</v>
      </c>
      <c r="BE2551" s="493" t="n">
        <v>0</v>
      </c>
      <c r="BF2551" s="493" t="n">
        <v>0</v>
      </c>
      <c r="BG2551" s="493" t="n">
        <v>0</v>
      </c>
      <c r="BH2551" s="493" t="n">
        <v>0</v>
      </c>
      <c r="BI2551" s="493" t="n">
        <v>1535.2</v>
      </c>
      <c r="BJ2551" s="493" t="n">
        <v>0</v>
      </c>
      <c r="BK2551" s="493" t="n">
        <v>0</v>
      </c>
      <c r="BL2551" s="493" t="n">
        <v>0</v>
      </c>
      <c r="BM2551" s="493" t="n">
        <v>0</v>
      </c>
      <c r="BN2551" s="493" t="n">
        <v>0</v>
      </c>
      <c r="BO2551" s="493" t="n">
        <v>0</v>
      </c>
      <c r="BP2551" s="493" t="n">
        <v>0</v>
      </c>
      <c r="BQ2551" s="493" t="n">
        <v>0</v>
      </c>
      <c r="BR2551" s="493" t="n">
        <v>0</v>
      </c>
      <c r="BS2551" s="493" t="n">
        <v>0</v>
      </c>
      <c r="BT2551" s="493" t="n">
        <v>0</v>
      </c>
      <c r="BU2551" s="493" t="n">
        <v>0</v>
      </c>
      <c r="BV2551" s="493" t="n">
        <v>0</v>
      </c>
      <c r="BW2551" s="493" t="n">
        <v>0</v>
      </c>
    </row>
    <row r="2552">
      <c r="A2552" t="inlineStr">
        <is>
          <t>[C9D1] Angiotensin-II 길항제, 고혈압제 (C2) 혹은 이뇨제 복합제제</t>
        </is>
      </c>
      <c r="B2552" t="inlineStr">
        <is>
          <t>일동제약</t>
        </is>
      </c>
      <c r="C2552" t="inlineStr">
        <is>
          <t>칸데로탄 플러스</t>
        </is>
      </c>
      <c r="D2552" t="inlineStr">
        <is>
          <t>일동제약</t>
        </is>
      </c>
      <c r="E2552" t="inlineStr">
        <is>
          <t>candesartan cilexetil,  hydrochlorothiazide</t>
        </is>
      </c>
      <c r="F2552" t="inlineStr">
        <is>
          <t>종합병원</t>
        </is>
      </c>
      <c r="G2552" t="inlineStr">
        <is>
          <t>Generic</t>
        </is>
      </c>
      <c r="H2552" s="493" t="n">
        <v>4047.07</v>
      </c>
      <c r="I2552" s="493" t="n">
        <v>13703.8</v>
      </c>
      <c r="J2552" s="493" t="n">
        <v>14366.38</v>
      </c>
      <c r="K2552" s="493" t="n">
        <v>12697.51</v>
      </c>
      <c r="L2552" s="493" t="n">
        <v>16956.16</v>
      </c>
      <c r="M2552" s="493" t="n">
        <v>39705.24</v>
      </c>
      <c r="N2552" s="493" t="n">
        <v>32376.22</v>
      </c>
      <c r="O2552" s="493" t="n">
        <v>30344.22</v>
      </c>
      <c r="P2552" s="493" t="n">
        <v>24797.95</v>
      </c>
      <c r="Q2552" s="493" t="n">
        <v>38195</v>
      </c>
      <c r="R2552" s="493" t="n">
        <v>25514.08</v>
      </c>
      <c r="S2552" s="493" t="n">
        <v>29801.65</v>
      </c>
      <c r="T2552" s="493" t="n">
        <v>23152.05</v>
      </c>
      <c r="U2552" s="493" t="n">
        <v>40458.15</v>
      </c>
      <c r="V2552" s="493" t="n">
        <v>27720.91</v>
      </c>
      <c r="W2552" s="493" t="n">
        <v>37379.82</v>
      </c>
      <c r="X2552" s="493" t="n">
        <v>28771.82</v>
      </c>
      <c r="Y2552" s="493" t="n">
        <v>31878.85</v>
      </c>
      <c r="Z2552" s="493" t="n">
        <v>27868.32</v>
      </c>
      <c r="AA2552" s="493" t="n">
        <v>45706.2</v>
      </c>
      <c r="AB2552" s="493" t="n">
        <v>23276.81</v>
      </c>
      <c r="AC2552" s="493" t="n">
        <v>27588.26</v>
      </c>
      <c r="AD2552" s="493" t="n">
        <v>12552.89</v>
      </c>
      <c r="AE2552" s="493" t="n">
        <v>27949.52</v>
      </c>
      <c r="AF2552" s="493" t="n">
        <v>35506.52</v>
      </c>
      <c r="AG2552" s="493" t="n">
        <v>26196.39</v>
      </c>
      <c r="AH2552" s="493" t="n">
        <v>22606.67</v>
      </c>
      <c r="AI2552" s="493" t="n">
        <v>29432.32</v>
      </c>
      <c r="AJ2552" s="493" t="n">
        <v>29325.5</v>
      </c>
      <c r="AK2552" s="493" t="n">
        <v>24813.57</v>
      </c>
      <c r="AL2552" s="493" t="n">
        <v>31648.07</v>
      </c>
      <c r="AM2552" s="493" t="n">
        <v>31987.66</v>
      </c>
      <c r="AN2552" s="493" t="n">
        <v>25329.3</v>
      </c>
      <c r="AO2552" s="493" t="n">
        <v>30700.79</v>
      </c>
      <c r="AP2552" s="493" t="n">
        <v>29762.55</v>
      </c>
      <c r="AQ2552" s="493" t="n">
        <v>16790.11</v>
      </c>
      <c r="AR2552" s="493" t="n">
        <v>34017.48</v>
      </c>
      <c r="AS2552" s="493" t="n">
        <v>24757.88</v>
      </c>
      <c r="AT2552" s="493" t="n">
        <v>20449.17</v>
      </c>
      <c r="AU2552" s="493" t="n">
        <v>30760.98</v>
      </c>
      <c r="AV2552" s="493" t="n">
        <v>21975.11</v>
      </c>
      <c r="AW2552" s="493" t="n">
        <v>27083.84</v>
      </c>
      <c r="AX2552" s="493" t="n">
        <v>17178.24</v>
      </c>
      <c r="AY2552" s="493" t="n">
        <v>20907.06</v>
      </c>
      <c r="AZ2552" s="493" t="n">
        <v>27671.87</v>
      </c>
      <c r="BA2552" s="493" t="n">
        <v>27180.52</v>
      </c>
      <c r="BB2552" s="493" t="n">
        <v>10196.09</v>
      </c>
      <c r="BC2552" s="493" t="n">
        <v>11050.29</v>
      </c>
      <c r="BD2552" s="493" t="n">
        <v>10927.77</v>
      </c>
      <c r="BE2552" s="493" t="n">
        <v>9457.33</v>
      </c>
      <c r="BF2552" s="493" t="n">
        <v>10326.25</v>
      </c>
      <c r="BG2552" s="493" t="n">
        <v>13941.58</v>
      </c>
      <c r="BH2552" s="493" t="n">
        <v>9780.870000000001</v>
      </c>
      <c r="BI2552" s="493" t="n">
        <v>16333.95</v>
      </c>
      <c r="BJ2552" s="493" t="n">
        <v>10710.2</v>
      </c>
      <c r="BK2552" s="493" t="n">
        <v>13716.78</v>
      </c>
      <c r="BL2552" s="493" t="n">
        <v>11232.8</v>
      </c>
      <c r="BM2552" s="493" t="n">
        <v>16162.18</v>
      </c>
      <c r="BN2552" s="493" t="n">
        <v>9276.690000000001</v>
      </c>
      <c r="BO2552" s="493" t="n">
        <v>12408.17</v>
      </c>
      <c r="BP2552" s="493" t="n">
        <v>14782.22</v>
      </c>
      <c r="BQ2552" s="493" t="n">
        <v>6409.7</v>
      </c>
      <c r="BR2552" s="493" t="n">
        <v>9800.860000000001</v>
      </c>
      <c r="BS2552" s="493" t="n">
        <v>13861.1</v>
      </c>
      <c r="BT2552" s="493" t="n">
        <v>5486.29</v>
      </c>
      <c r="BU2552" s="493" t="n">
        <v>9320.110000000001</v>
      </c>
      <c r="BV2552" s="493" t="n">
        <v>17661.04</v>
      </c>
      <c r="BW2552" s="493" t="n">
        <v>4754.94</v>
      </c>
    </row>
    <row r="2553">
      <c r="A2553" t="inlineStr">
        <is>
          <t>[C9D1] Angiotensin-II 길항제, 고혈압제 (C2) 혹은 이뇨제 복합제제</t>
        </is>
      </c>
      <c r="B2553" t="inlineStr">
        <is>
          <t>일동제약</t>
        </is>
      </c>
      <c r="C2553" t="inlineStr">
        <is>
          <t>칸데로탄 플러스</t>
        </is>
      </c>
      <c r="D2553" t="inlineStr">
        <is>
          <t>일동제약</t>
        </is>
      </c>
      <c r="E2553" t="inlineStr">
        <is>
          <t>candesartan cilexetil,  hydrochlorothiazide</t>
        </is>
      </c>
      <c r="F2553" t="inlineStr">
        <is>
          <t>병원</t>
        </is>
      </c>
      <c r="G2553" t="inlineStr">
        <is>
          <t>Generic</t>
        </is>
      </c>
      <c r="H2553" s="493" t="n">
        <v>2082.95</v>
      </c>
      <c r="I2553" s="493" t="n">
        <v>1919.96</v>
      </c>
      <c r="J2553" s="493" t="n">
        <v>4017.88</v>
      </c>
      <c r="K2553" s="493" t="n">
        <v>1653.6</v>
      </c>
      <c r="L2553" s="493" t="n">
        <v>1388.56</v>
      </c>
      <c r="M2553" s="493" t="n">
        <v>2828.9</v>
      </c>
      <c r="N2553" s="493" t="n">
        <v>1728.12</v>
      </c>
      <c r="O2553" s="493" t="n">
        <v>1489.98</v>
      </c>
      <c r="P2553" s="493" t="n">
        <v>3811.22</v>
      </c>
      <c r="Q2553" s="493" t="n">
        <v>2655.3</v>
      </c>
      <c r="R2553" s="493" t="n">
        <v>2478.8</v>
      </c>
      <c r="S2553" s="493" t="n">
        <v>4622.84</v>
      </c>
      <c r="T2553" s="493" t="n">
        <v>3145.53</v>
      </c>
      <c r="U2553" s="493" t="n">
        <v>4075.74</v>
      </c>
      <c r="V2553" s="493" t="n">
        <v>3202.36</v>
      </c>
      <c r="W2553" s="493" t="n">
        <v>2925.79</v>
      </c>
      <c r="X2553" s="493" t="n">
        <v>3992.4</v>
      </c>
      <c r="Y2553" s="493" t="n">
        <v>2397</v>
      </c>
      <c r="Z2553" s="493" t="n">
        <v>2665.05</v>
      </c>
      <c r="AA2553" s="493" t="n">
        <v>1629.1</v>
      </c>
      <c r="AB2553" s="493" t="n">
        <v>3056.4</v>
      </c>
      <c r="AC2553" s="493" t="n">
        <v>1219.8</v>
      </c>
      <c r="AD2553" s="493" t="n">
        <v>2459.7</v>
      </c>
      <c r="AE2553" s="493" t="n">
        <v>1961.4</v>
      </c>
      <c r="AF2553" s="493" t="n">
        <v>1236.6</v>
      </c>
      <c r="AG2553" s="493" t="n">
        <v>1684.8</v>
      </c>
      <c r="AH2553" s="493" t="n">
        <v>3456</v>
      </c>
      <c r="AI2553" s="493" t="n">
        <v>1257.3</v>
      </c>
      <c r="AJ2553" s="493" t="n">
        <v>1785.6</v>
      </c>
      <c r="AK2553" s="493" t="n">
        <v>2223</v>
      </c>
      <c r="AL2553" s="493" t="n">
        <v>1389.6</v>
      </c>
      <c r="AM2553" s="493" t="n">
        <v>1786.2</v>
      </c>
      <c r="AN2553" s="493" t="n">
        <v>1155.6</v>
      </c>
      <c r="AO2553" s="493" t="n">
        <v>705</v>
      </c>
      <c r="AP2553" s="493" t="n">
        <v>1368.3</v>
      </c>
      <c r="AQ2553" s="493" t="n">
        <v>1246.2</v>
      </c>
      <c r="AR2553" s="493" t="n">
        <v>779.1</v>
      </c>
      <c r="AS2553" s="493" t="n">
        <v>619.2</v>
      </c>
      <c r="AT2553" s="493" t="n">
        <v>1180.5</v>
      </c>
      <c r="AU2553" s="493" t="n">
        <v>347.4</v>
      </c>
      <c r="AV2553" s="493" t="n">
        <v>1084.8</v>
      </c>
      <c r="AW2553" s="493" t="n">
        <v>2236.8</v>
      </c>
      <c r="AX2553" s="493" t="n">
        <v>1038</v>
      </c>
      <c r="AY2553" s="493" t="n">
        <v>441</v>
      </c>
      <c r="AZ2553" s="493" t="n">
        <v>1674.6</v>
      </c>
      <c r="BA2553" s="493" t="n">
        <v>1032</v>
      </c>
      <c r="BB2553" s="493" t="n">
        <v>945.8</v>
      </c>
      <c r="BC2553" s="493" t="n">
        <v>1462.3</v>
      </c>
      <c r="BD2553" s="493" t="n">
        <v>871.5</v>
      </c>
      <c r="BE2553" s="493" t="n">
        <v>185.4</v>
      </c>
      <c r="BF2553" s="493" t="n">
        <v>1146.6</v>
      </c>
      <c r="BG2553" s="493" t="n">
        <v>120.6</v>
      </c>
      <c r="BH2553" s="493" t="n">
        <v>1584.6</v>
      </c>
      <c r="BI2553" s="493" t="n">
        <v>834.3</v>
      </c>
      <c r="BJ2553" s="493" t="n">
        <v>671.7</v>
      </c>
      <c r="BK2553" s="493" t="n">
        <v>540.9</v>
      </c>
      <c r="BL2553" s="493" t="n">
        <v>1916.1</v>
      </c>
      <c r="BM2553" s="493" t="n">
        <v>641.4</v>
      </c>
      <c r="BN2553" s="493" t="n">
        <v>940.05</v>
      </c>
      <c r="BO2553" s="493" t="n">
        <v>1005.45</v>
      </c>
      <c r="BP2553" s="493" t="n">
        <v>1071.9</v>
      </c>
      <c r="BQ2553" s="493" t="n">
        <v>860.7</v>
      </c>
      <c r="BR2553" s="493" t="n">
        <v>2370.75</v>
      </c>
      <c r="BS2553" s="493" t="n">
        <v>710.25</v>
      </c>
      <c r="BT2553" s="493" t="n">
        <v>1995.75</v>
      </c>
      <c r="BU2553" s="493" t="n">
        <v>2689.66</v>
      </c>
      <c r="BV2553" s="493" t="n">
        <v>606.9</v>
      </c>
      <c r="BW2553" s="493" t="n">
        <v>606</v>
      </c>
    </row>
    <row r="2554">
      <c r="A2554" t="inlineStr">
        <is>
          <t>[C9D1] Angiotensin-II 길항제, 고혈압제 (C2) 혹은 이뇨제 복합제제</t>
        </is>
      </c>
      <c r="B2554" t="inlineStr">
        <is>
          <t>일동제약</t>
        </is>
      </c>
      <c r="C2554" t="inlineStr">
        <is>
          <t>칸데로탄 플러스</t>
        </is>
      </c>
      <c r="D2554" t="inlineStr">
        <is>
          <t>일동제약</t>
        </is>
      </c>
      <c r="E2554" t="inlineStr">
        <is>
          <t>candesartan cilexetil,  hydrochlorothiazide</t>
        </is>
      </c>
      <c r="F2554" t="inlineStr">
        <is>
          <t>의원</t>
        </is>
      </c>
      <c r="G2554" t="inlineStr">
        <is>
          <t>Generic</t>
        </is>
      </c>
      <c r="H2554" s="493" t="n">
        <v>20665.41</v>
      </c>
      <c r="I2554" s="493" t="n">
        <v>18021.55</v>
      </c>
      <c r="J2554" s="493" t="n">
        <v>21607.7</v>
      </c>
      <c r="K2554" s="493" t="n">
        <v>20256.78</v>
      </c>
      <c r="L2554" s="493" t="n">
        <v>36288.72</v>
      </c>
      <c r="M2554" s="493" t="n">
        <v>26502.99</v>
      </c>
      <c r="N2554" s="493" t="n">
        <v>30598.84</v>
      </c>
      <c r="O2554" s="493" t="n">
        <v>28864.75</v>
      </c>
      <c r="P2554" s="493" t="n">
        <v>31516.06</v>
      </c>
      <c r="Q2554" s="493" t="n">
        <v>26195.47</v>
      </c>
      <c r="R2554" s="493" t="n">
        <v>32091.41</v>
      </c>
      <c r="S2554" s="493" t="n">
        <v>31202.53</v>
      </c>
      <c r="T2554" s="493" t="n">
        <v>37043.24</v>
      </c>
      <c r="U2554" s="493" t="n">
        <v>26865.44</v>
      </c>
      <c r="V2554" s="493" t="n">
        <v>35848.26</v>
      </c>
      <c r="W2554" s="493" t="n">
        <v>30897.97</v>
      </c>
      <c r="X2554" s="493" t="n">
        <v>38467.13</v>
      </c>
      <c r="Y2554" s="493" t="n">
        <v>32583.25</v>
      </c>
      <c r="Z2554" s="493" t="n">
        <v>34462.22</v>
      </c>
      <c r="AA2554" s="493" t="n">
        <v>34945.04</v>
      </c>
      <c r="AB2554" s="493" t="n">
        <v>23775.5</v>
      </c>
      <c r="AC2554" s="493" t="n">
        <v>16699.25</v>
      </c>
      <c r="AD2554" s="493" t="n">
        <v>13601.93</v>
      </c>
      <c r="AE2554" s="493" t="n">
        <v>18028.65</v>
      </c>
      <c r="AF2554" s="493" t="n">
        <v>16926.47</v>
      </c>
      <c r="AG2554" s="493" t="n">
        <v>16127.15</v>
      </c>
      <c r="AH2554" s="493" t="n">
        <v>22359.78</v>
      </c>
      <c r="AI2554" s="493" t="n">
        <v>16300.32</v>
      </c>
      <c r="AJ2554" s="493" t="n">
        <v>20727.38</v>
      </c>
      <c r="AK2554" s="493" t="n">
        <v>21661.49</v>
      </c>
      <c r="AL2554" s="493" t="n">
        <v>18589.91</v>
      </c>
      <c r="AM2554" s="493" t="n">
        <v>15989.16</v>
      </c>
      <c r="AN2554" s="493" t="n">
        <v>14644.2</v>
      </c>
      <c r="AO2554" s="493" t="n">
        <v>16682.35</v>
      </c>
      <c r="AP2554" s="493" t="n">
        <v>15686.62</v>
      </c>
      <c r="AQ2554" s="493" t="n">
        <v>21161.67</v>
      </c>
      <c r="AR2554" s="493" t="n">
        <v>21250.33</v>
      </c>
      <c r="AS2554" s="493" t="n">
        <v>18645.68</v>
      </c>
      <c r="AT2554" s="493" t="n">
        <v>17315.36</v>
      </c>
      <c r="AU2554" s="493" t="n">
        <v>15586.85</v>
      </c>
      <c r="AV2554" s="493" t="n">
        <v>16775.01</v>
      </c>
      <c r="AW2554" s="493" t="n">
        <v>15288.68</v>
      </c>
      <c r="AX2554" s="493" t="n">
        <v>14562.85</v>
      </c>
      <c r="AY2554" s="493" t="n">
        <v>18381.8</v>
      </c>
      <c r="AZ2554" s="493" t="n">
        <v>18178.43</v>
      </c>
      <c r="BA2554" s="493" t="n">
        <v>15553.68</v>
      </c>
      <c r="BB2554" s="493" t="n">
        <v>16031.23</v>
      </c>
      <c r="BC2554" s="493" t="n">
        <v>18608.18</v>
      </c>
      <c r="BD2554" s="493" t="n">
        <v>15432.01</v>
      </c>
      <c r="BE2554" s="493" t="n">
        <v>15630.04</v>
      </c>
      <c r="BF2554" s="493" t="n">
        <v>14360.78</v>
      </c>
      <c r="BG2554" s="493" t="n">
        <v>19525.24</v>
      </c>
      <c r="BH2554" s="493" t="n">
        <v>16407.48</v>
      </c>
      <c r="BI2554" s="493" t="n">
        <v>16069.71</v>
      </c>
      <c r="BJ2554" s="493" t="n">
        <v>16744.24</v>
      </c>
      <c r="BK2554" s="493" t="n">
        <v>14146.44</v>
      </c>
      <c r="BL2554" s="493" t="n">
        <v>13923.43</v>
      </c>
      <c r="BM2554" s="493" t="n">
        <v>12660.5</v>
      </c>
      <c r="BN2554" s="493" t="n">
        <v>13443.88</v>
      </c>
      <c r="BO2554" s="493" t="n">
        <v>13613.66</v>
      </c>
      <c r="BP2554" s="493" t="n">
        <v>11517.56</v>
      </c>
      <c r="BQ2554" s="493" t="n">
        <v>12633.33</v>
      </c>
      <c r="BR2554" s="493" t="n">
        <v>13496.18</v>
      </c>
      <c r="BS2554" s="493" t="n">
        <v>12622.49</v>
      </c>
      <c r="BT2554" s="493" t="n">
        <v>11726.81</v>
      </c>
      <c r="BU2554" s="493" t="n">
        <v>11982.36</v>
      </c>
      <c r="BV2554" s="493" t="n">
        <v>11566.38</v>
      </c>
      <c r="BW2554" s="493" t="n">
        <v>9819.889999999999</v>
      </c>
    </row>
    <row r="2555">
      <c r="A2555" t="inlineStr">
        <is>
          <t>[C9D1] Angiotensin-II 길항제, 고혈압제 (C2) 혹은 이뇨제 복합제제</t>
        </is>
      </c>
      <c r="B2555" t="inlineStr">
        <is>
          <t>일동제약</t>
        </is>
      </c>
      <c r="C2555" t="inlineStr">
        <is>
          <t>칸데로탄 플러스</t>
        </is>
      </c>
      <c r="D2555" t="inlineStr">
        <is>
          <t>일동제약</t>
        </is>
      </c>
      <c r="E2555" t="inlineStr">
        <is>
          <t>candesartan cilexetil,  hydrochlorothiazide</t>
        </is>
      </c>
      <c r="F2555" t="inlineStr">
        <is>
          <t>보건소</t>
        </is>
      </c>
      <c r="G2555" t="inlineStr">
        <is>
          <t>Generic</t>
        </is>
      </c>
      <c r="H2555" s="493" t="n">
        <v>70.65000000000001</v>
      </c>
      <c r="I2555" s="493" t="n">
        <v>71.09999999999999</v>
      </c>
      <c r="J2555" s="493" t="n">
        <v>540.6</v>
      </c>
      <c r="K2555" s="493" t="n">
        <v>276.3</v>
      </c>
      <c r="L2555" s="493" t="n">
        <v>744.3</v>
      </c>
      <c r="M2555" s="493" t="n">
        <v>568.8</v>
      </c>
      <c r="N2555" s="493" t="n">
        <v>0</v>
      </c>
      <c r="O2555" s="493" t="n">
        <v>818.7</v>
      </c>
      <c r="P2555" s="493" t="n">
        <v>702.9</v>
      </c>
      <c r="Q2555" s="493" t="n">
        <v>28.2</v>
      </c>
      <c r="R2555" s="493" t="n">
        <v>827.1</v>
      </c>
      <c r="S2555" s="493" t="n">
        <v>535.2</v>
      </c>
      <c r="T2555" s="493" t="n">
        <v>0</v>
      </c>
      <c r="U2555" s="493" t="n">
        <v>5139.3</v>
      </c>
      <c r="V2555" s="493" t="n">
        <v>0</v>
      </c>
      <c r="W2555" s="493" t="n">
        <v>25.2</v>
      </c>
      <c r="X2555" s="493" t="n">
        <v>852.6</v>
      </c>
      <c r="Y2555" s="493" t="n">
        <v>21.6</v>
      </c>
      <c r="Z2555" s="493" t="n">
        <v>0</v>
      </c>
      <c r="AA2555" s="493" t="n">
        <v>762.6</v>
      </c>
      <c r="AB2555" s="493" t="n">
        <v>0</v>
      </c>
      <c r="AC2555" s="493" t="n">
        <v>178.2</v>
      </c>
      <c r="AD2555" s="493" t="n">
        <v>568.8</v>
      </c>
      <c r="AE2555" s="493" t="n">
        <v>27</v>
      </c>
      <c r="AF2555" s="493" t="n">
        <v>0</v>
      </c>
      <c r="AG2555" s="493" t="n">
        <v>1068.6</v>
      </c>
      <c r="AH2555" s="493" t="n">
        <v>75</v>
      </c>
      <c r="AI2555" s="493" t="n">
        <v>611.4</v>
      </c>
      <c r="AJ2555" s="493" t="n">
        <v>763.1</v>
      </c>
      <c r="AK2555" s="493" t="n">
        <v>196.2</v>
      </c>
      <c r="AL2555" s="493" t="n">
        <v>301.2</v>
      </c>
      <c r="AM2555" s="493" t="n">
        <v>656.1</v>
      </c>
      <c r="AN2555" s="493" t="n">
        <v>0</v>
      </c>
      <c r="AO2555" s="493" t="n">
        <v>117.6</v>
      </c>
      <c r="AP2555" s="493" t="n">
        <v>0</v>
      </c>
      <c r="AQ2555" s="493" t="n">
        <v>894.9</v>
      </c>
      <c r="AR2555" s="493" t="n">
        <v>0</v>
      </c>
      <c r="AS2555" s="493" t="n">
        <v>544.8</v>
      </c>
      <c r="AT2555" s="493" t="n">
        <v>957.6</v>
      </c>
      <c r="AU2555" s="493" t="n">
        <v>1383.3</v>
      </c>
      <c r="AV2555" s="493" t="n">
        <v>181.2</v>
      </c>
      <c r="AW2555" s="493" t="n">
        <v>1111.5</v>
      </c>
      <c r="AX2555" s="493" t="n">
        <v>1336.8</v>
      </c>
      <c r="AY2555" s="493" t="n">
        <v>0</v>
      </c>
      <c r="AZ2555" s="493" t="n">
        <v>1142.1</v>
      </c>
      <c r="BA2555" s="493" t="n">
        <v>1292.1</v>
      </c>
      <c r="BB2555" s="493" t="n">
        <v>0</v>
      </c>
      <c r="BC2555" s="493" t="n">
        <v>1366.2</v>
      </c>
      <c r="BD2555" s="493" t="n">
        <v>0</v>
      </c>
      <c r="BE2555" s="493" t="n">
        <v>2526</v>
      </c>
      <c r="BF2555" s="493" t="n">
        <v>380.7</v>
      </c>
      <c r="BG2555" s="493" t="n">
        <v>1478.7</v>
      </c>
      <c r="BH2555" s="493" t="n">
        <v>0</v>
      </c>
      <c r="BI2555" s="493" t="n">
        <v>1345.5</v>
      </c>
      <c r="BJ2555" s="493" t="n">
        <v>1230.3</v>
      </c>
      <c r="BK2555" s="493" t="n">
        <v>0</v>
      </c>
      <c r="BL2555" s="493" t="n">
        <v>0</v>
      </c>
      <c r="BM2555" s="493" t="n">
        <v>1098</v>
      </c>
      <c r="BN2555" s="493" t="n">
        <v>0</v>
      </c>
      <c r="BO2555" s="493" t="n">
        <v>0</v>
      </c>
      <c r="BP2555" s="493" t="n">
        <v>996.3</v>
      </c>
      <c r="BQ2555" s="493" t="n">
        <v>0</v>
      </c>
      <c r="BR2555" s="493" t="n">
        <v>0</v>
      </c>
      <c r="BS2555" s="493" t="n">
        <v>0</v>
      </c>
      <c r="BT2555" s="493" t="n">
        <v>1087.2</v>
      </c>
      <c r="BU2555" s="493" t="n">
        <v>0</v>
      </c>
      <c r="BV2555" s="493" t="n">
        <v>0</v>
      </c>
      <c r="BW2555" s="493" t="n">
        <v>1083.6</v>
      </c>
    </row>
    <row r="2556">
      <c r="A2556" t="inlineStr">
        <is>
          <t>[C9D1] Angiotensin-II 길항제, 고혈압제 (C2) 혹은 이뇨제 복합제제</t>
        </is>
      </c>
      <c r="B2556" t="inlineStr">
        <is>
          <t>일동제약</t>
        </is>
      </c>
      <c r="C2556" t="inlineStr">
        <is>
          <t>코디오패스</t>
        </is>
      </c>
      <c r="D2556" t="inlineStr">
        <is>
          <t>일동제약</t>
        </is>
      </c>
      <c r="E2556" t="inlineStr">
        <is>
          <t>hydrochlorothiazide,  valsartan</t>
        </is>
      </c>
      <c r="F2556" t="inlineStr">
        <is>
          <t>상급종합병원</t>
        </is>
      </c>
      <c r="G2556" t="inlineStr">
        <is>
          <t>Generic</t>
        </is>
      </c>
      <c r="H2556" s="493" t="n">
        <v>8626.790000000001</v>
      </c>
      <c r="I2556" s="493" t="n">
        <v>10771.08</v>
      </c>
      <c r="J2556" s="493" t="n">
        <v>14041.97</v>
      </c>
      <c r="K2556" s="493" t="n">
        <v>11703.36</v>
      </c>
      <c r="L2556" s="493" t="n">
        <v>11532.28</v>
      </c>
      <c r="M2556" s="493" t="n">
        <v>11639.43</v>
      </c>
      <c r="N2556" s="493" t="n">
        <v>15712.4</v>
      </c>
      <c r="O2556" s="493" t="n">
        <v>11756.42</v>
      </c>
      <c r="P2556" s="493" t="n">
        <v>12672.2</v>
      </c>
      <c r="Q2556" s="493" t="n">
        <v>11739.57</v>
      </c>
      <c r="R2556" s="493" t="n">
        <v>13088</v>
      </c>
      <c r="S2556" s="493" t="n">
        <v>16381.83</v>
      </c>
      <c r="T2556" s="493" t="n">
        <v>11378.12</v>
      </c>
      <c r="U2556" s="493" t="n">
        <v>15136.08</v>
      </c>
      <c r="V2556" s="493" t="n">
        <v>12157.38</v>
      </c>
      <c r="W2556" s="493" t="n">
        <v>10498</v>
      </c>
      <c r="X2556" s="493" t="n">
        <v>9151.43</v>
      </c>
      <c r="Y2556" s="493" t="n">
        <v>15164.04</v>
      </c>
      <c r="Z2556" s="493" t="n">
        <v>14913.48</v>
      </c>
      <c r="AA2556" s="493" t="n">
        <v>12059.3</v>
      </c>
      <c r="AB2556" s="493" t="n">
        <v>9596.879999999999</v>
      </c>
      <c r="AC2556" s="493" t="n">
        <v>11816.43</v>
      </c>
      <c r="AD2556" s="493" t="n">
        <v>11687.2</v>
      </c>
      <c r="AE2556" s="493" t="n">
        <v>14644.29</v>
      </c>
      <c r="AF2556" s="493" t="n">
        <v>10524.58</v>
      </c>
      <c r="AG2556" s="493" t="n">
        <v>12023.79</v>
      </c>
      <c r="AH2556" s="493" t="n">
        <v>11882.53</v>
      </c>
      <c r="AI2556" s="493" t="n">
        <v>11584.91</v>
      </c>
      <c r="AJ2556" s="493" t="n">
        <v>11076</v>
      </c>
      <c r="AK2556" s="493" t="n">
        <v>10885.42</v>
      </c>
      <c r="AL2556" s="493" t="n">
        <v>9995.040000000001</v>
      </c>
      <c r="AM2556" s="493" t="n">
        <v>13874.76</v>
      </c>
      <c r="AN2556" s="493" t="n">
        <v>7654.47</v>
      </c>
      <c r="AO2556" s="493" t="n">
        <v>11849.35</v>
      </c>
      <c r="AP2556" s="493" t="n">
        <v>12331.2</v>
      </c>
      <c r="AQ2556" s="493" t="n">
        <v>11345.57</v>
      </c>
      <c r="AR2556" s="493" t="n">
        <v>10089.06</v>
      </c>
      <c r="AS2556" s="493" t="n">
        <v>10978.64</v>
      </c>
      <c r="AT2556" s="493" t="n">
        <v>12998.96</v>
      </c>
      <c r="AU2556" s="493" t="n">
        <v>12514.62</v>
      </c>
      <c r="AV2556" s="493" t="n">
        <v>8709.139999999999</v>
      </c>
      <c r="AW2556" s="493" t="n">
        <v>11521.31</v>
      </c>
      <c r="AX2556" s="493" t="n">
        <v>11526.54</v>
      </c>
      <c r="AY2556" s="493" t="n">
        <v>11633.76</v>
      </c>
      <c r="AZ2556" s="493" t="n">
        <v>11258.28</v>
      </c>
      <c r="BA2556" s="493" t="n">
        <v>10744.94</v>
      </c>
      <c r="BB2556" s="493" t="n">
        <v>10988.32</v>
      </c>
      <c r="BC2556" s="493" t="n">
        <v>12669.56</v>
      </c>
      <c r="BD2556" s="493" t="n">
        <v>8740.6</v>
      </c>
      <c r="BE2556" s="493" t="n">
        <v>9734.940000000001</v>
      </c>
      <c r="BF2556" s="493" t="n">
        <v>9855.959999999999</v>
      </c>
      <c r="BG2556" s="493" t="n">
        <v>16426.4</v>
      </c>
      <c r="BH2556" s="493" t="n">
        <v>7615.77</v>
      </c>
      <c r="BI2556" s="493" t="n">
        <v>9835.92</v>
      </c>
      <c r="BJ2556" s="493" t="n">
        <v>10586.26</v>
      </c>
      <c r="BK2556" s="493" t="n">
        <v>9249.15</v>
      </c>
      <c r="BL2556" s="493" t="n">
        <v>10502.41</v>
      </c>
      <c r="BM2556" s="493" t="n">
        <v>9525.6</v>
      </c>
      <c r="BN2556" s="493" t="n">
        <v>7536.81</v>
      </c>
      <c r="BO2556" s="493" t="n">
        <v>12019.56</v>
      </c>
      <c r="BP2556" s="493" t="n">
        <v>8634.6</v>
      </c>
      <c r="BQ2556" s="493" t="n">
        <v>8196.280000000001</v>
      </c>
      <c r="BR2556" s="493" t="n">
        <v>9344.76</v>
      </c>
      <c r="BS2556" s="493" t="n">
        <v>9624.26</v>
      </c>
      <c r="BT2556" s="493" t="n">
        <v>6502.5</v>
      </c>
      <c r="BU2556" s="493" t="n">
        <v>8470.6</v>
      </c>
      <c r="BV2556" s="493" t="n">
        <v>10041.69</v>
      </c>
      <c r="BW2556" s="493" t="n">
        <v>6856.65</v>
      </c>
    </row>
    <row r="2557">
      <c r="A2557" t="inlineStr">
        <is>
          <t>[C9D1] Angiotensin-II 길항제, 고혈압제 (C2) 혹은 이뇨제 복합제제</t>
        </is>
      </c>
      <c r="B2557" t="inlineStr">
        <is>
          <t>일동제약</t>
        </is>
      </c>
      <c r="C2557" t="inlineStr">
        <is>
          <t>코디오패스</t>
        </is>
      </c>
      <c r="D2557" t="inlineStr">
        <is>
          <t>일동제약</t>
        </is>
      </c>
      <c r="E2557" t="inlineStr">
        <is>
          <t>hydrochlorothiazide,  valsartan</t>
        </is>
      </c>
      <c r="F2557" t="inlineStr">
        <is>
          <t>종합병원</t>
        </is>
      </c>
      <c r="G2557" t="inlineStr">
        <is>
          <t>Generic</t>
        </is>
      </c>
      <c r="H2557" s="493" t="n">
        <v>7172.59</v>
      </c>
      <c r="I2557" s="493" t="n">
        <v>6816.93</v>
      </c>
      <c r="J2557" s="493" t="n">
        <v>6728.5</v>
      </c>
      <c r="K2557" s="493" t="n">
        <v>12522.94</v>
      </c>
      <c r="L2557" s="493" t="n">
        <v>7138.82</v>
      </c>
      <c r="M2557" s="493" t="n">
        <v>5773.12</v>
      </c>
      <c r="N2557" s="493" t="n">
        <v>4639.7</v>
      </c>
      <c r="O2557" s="493" t="n">
        <v>10673.23</v>
      </c>
      <c r="P2557" s="493" t="n">
        <v>4405.02</v>
      </c>
      <c r="Q2557" s="493" t="n">
        <v>7138.61</v>
      </c>
      <c r="R2557" s="493" t="n">
        <v>8816.950000000001</v>
      </c>
      <c r="S2557" s="493" t="n">
        <v>4351.4</v>
      </c>
      <c r="T2557" s="493" t="n">
        <v>9129.73</v>
      </c>
      <c r="U2557" s="493" t="n">
        <v>6304.72</v>
      </c>
      <c r="V2557" s="493" t="n">
        <v>7647.47</v>
      </c>
      <c r="W2557" s="493" t="n">
        <v>9451.01</v>
      </c>
      <c r="X2557" s="493" t="n">
        <v>8913.219999999999</v>
      </c>
      <c r="Y2557" s="493" t="n">
        <v>7797.69</v>
      </c>
      <c r="Z2557" s="493" t="n">
        <v>6675.74</v>
      </c>
      <c r="AA2557" s="493" t="n">
        <v>11885.1</v>
      </c>
      <c r="AB2557" s="493" t="n">
        <v>5048.96</v>
      </c>
      <c r="AC2557" s="493" t="n">
        <v>5322.65</v>
      </c>
      <c r="AD2557" s="493" t="n">
        <v>7284.6</v>
      </c>
      <c r="AE2557" s="493" t="n">
        <v>9360.889999999999</v>
      </c>
      <c r="AF2557" s="493" t="n">
        <v>4108.7</v>
      </c>
      <c r="AG2557" s="493" t="n">
        <v>8433.27</v>
      </c>
      <c r="AH2557" s="493" t="n">
        <v>9829.83</v>
      </c>
      <c r="AI2557" s="493" t="n">
        <v>6366.28</v>
      </c>
      <c r="AJ2557" s="493" t="n">
        <v>8805.93</v>
      </c>
      <c r="AK2557" s="493" t="n">
        <v>4587</v>
      </c>
      <c r="AL2557" s="493" t="n">
        <v>5605.2</v>
      </c>
      <c r="AM2557" s="493" t="n">
        <v>8974.35</v>
      </c>
      <c r="AN2557" s="493" t="n">
        <v>5168.15</v>
      </c>
      <c r="AO2557" s="493" t="n">
        <v>5930.64</v>
      </c>
      <c r="AP2557" s="493" t="n">
        <v>8338.15</v>
      </c>
      <c r="AQ2557" s="493" t="n">
        <v>9847.42</v>
      </c>
      <c r="AR2557" s="493" t="n">
        <v>6068.42</v>
      </c>
      <c r="AS2557" s="493" t="n">
        <v>6910.74</v>
      </c>
      <c r="AT2557" s="493" t="n">
        <v>11194.06</v>
      </c>
      <c r="AU2557" s="493" t="n">
        <v>11203.82</v>
      </c>
      <c r="AV2557" s="493" t="n">
        <v>14212.47</v>
      </c>
      <c r="AW2557" s="493" t="n">
        <v>9338.48</v>
      </c>
      <c r="AX2557" s="493" t="n">
        <v>9017.26</v>
      </c>
      <c r="AY2557" s="493" t="n">
        <v>11171.3</v>
      </c>
      <c r="AZ2557" s="493" t="n">
        <v>7763.3</v>
      </c>
      <c r="BA2557" s="493" t="n">
        <v>11556.27</v>
      </c>
      <c r="BB2557" s="493" t="n">
        <v>9919.01</v>
      </c>
      <c r="BC2557" s="493" t="n">
        <v>10477.64</v>
      </c>
      <c r="BD2557" s="493" t="n">
        <v>6398.52</v>
      </c>
      <c r="BE2557" s="493" t="n">
        <v>11230.28</v>
      </c>
      <c r="BF2557" s="493" t="n">
        <v>12046.83</v>
      </c>
      <c r="BG2557" s="493" t="n">
        <v>9044.68</v>
      </c>
      <c r="BH2557" s="493" t="n">
        <v>13761</v>
      </c>
      <c r="BI2557" s="493" t="n">
        <v>13482.4</v>
      </c>
      <c r="BJ2557" s="493" t="n">
        <v>8703.98</v>
      </c>
      <c r="BK2557" s="493" t="n">
        <v>12073.56</v>
      </c>
      <c r="BL2557" s="493" t="n">
        <v>11523.31</v>
      </c>
      <c r="BM2557" s="493" t="n">
        <v>10690.38</v>
      </c>
      <c r="BN2557" s="493" t="n">
        <v>9568.700000000001</v>
      </c>
      <c r="BO2557" s="493" t="n">
        <v>16248.87</v>
      </c>
      <c r="BP2557" s="493" t="n">
        <v>7605.13</v>
      </c>
      <c r="BQ2557" s="493" t="n">
        <v>6359.04</v>
      </c>
      <c r="BR2557" s="493" t="n">
        <v>11271.49</v>
      </c>
      <c r="BS2557" s="493" t="n">
        <v>6784.89</v>
      </c>
      <c r="BT2557" s="493" t="n">
        <v>11215.11</v>
      </c>
      <c r="BU2557" s="493" t="n">
        <v>10451.08</v>
      </c>
      <c r="BV2557" s="493" t="n">
        <v>10553.23</v>
      </c>
      <c r="BW2557" s="493" t="n">
        <v>5651.72</v>
      </c>
    </row>
    <row r="2558">
      <c r="A2558" t="inlineStr">
        <is>
          <t>[C9D1] Angiotensin-II 길항제, 고혈압제 (C2) 혹은 이뇨제 복합제제</t>
        </is>
      </c>
      <c r="B2558" t="inlineStr">
        <is>
          <t>일동제약</t>
        </is>
      </c>
      <c r="C2558" t="inlineStr">
        <is>
          <t>코디오패스</t>
        </is>
      </c>
      <c r="D2558" t="inlineStr">
        <is>
          <t>일동제약</t>
        </is>
      </c>
      <c r="E2558" t="inlineStr">
        <is>
          <t>hydrochlorothiazide,  valsartan</t>
        </is>
      </c>
      <c r="F2558" t="inlineStr">
        <is>
          <t>병원</t>
        </is>
      </c>
      <c r="G2558" t="inlineStr">
        <is>
          <t>Generic</t>
        </is>
      </c>
      <c r="H2558" s="493" t="n">
        <v>1900.72</v>
      </c>
      <c r="I2558" s="493" t="n">
        <v>1473.62</v>
      </c>
      <c r="J2558" s="493" t="n">
        <v>159</v>
      </c>
      <c r="K2558" s="493" t="n">
        <v>2115.18</v>
      </c>
      <c r="L2558" s="493" t="n">
        <v>620.1</v>
      </c>
      <c r="M2558" s="493" t="n">
        <v>492.88</v>
      </c>
      <c r="N2558" s="493" t="n">
        <v>252.19</v>
      </c>
      <c r="O2558" s="493" t="n">
        <v>1795.7</v>
      </c>
      <c r="P2558" s="493" t="n">
        <v>45</v>
      </c>
      <c r="Q2558" s="493" t="n">
        <v>496.45</v>
      </c>
      <c r="R2558" s="493" t="n">
        <v>926.4</v>
      </c>
      <c r="S2558" s="493" t="n">
        <v>62.4</v>
      </c>
      <c r="T2558" s="493" t="n">
        <v>0</v>
      </c>
      <c r="U2558" s="493" t="n">
        <v>480</v>
      </c>
      <c r="V2558" s="493" t="n">
        <v>0</v>
      </c>
      <c r="W2558" s="493" t="n">
        <v>0</v>
      </c>
      <c r="X2558" s="493" t="n">
        <v>0</v>
      </c>
      <c r="Y2558" s="493" t="n">
        <v>600</v>
      </c>
      <c r="Z2558" s="493" t="n">
        <v>0</v>
      </c>
      <c r="AA2558" s="493" t="n">
        <v>0</v>
      </c>
      <c r="AB2558" s="493" t="n">
        <v>0</v>
      </c>
      <c r="AC2558" s="493" t="n">
        <v>112</v>
      </c>
      <c r="AD2558" s="493" t="n">
        <v>960</v>
      </c>
      <c r="AE2558" s="493" t="n">
        <v>0</v>
      </c>
      <c r="AF2558" s="493" t="n">
        <v>0</v>
      </c>
      <c r="AG2558" s="493" t="n">
        <v>0</v>
      </c>
      <c r="AH2558" s="493" t="n">
        <v>720</v>
      </c>
      <c r="AI2558" s="493" t="n">
        <v>120</v>
      </c>
      <c r="AJ2558" s="493" t="n">
        <v>360</v>
      </c>
      <c r="AK2558" s="493" t="n">
        <v>0</v>
      </c>
      <c r="AL2558" s="493" t="n">
        <v>239.4</v>
      </c>
      <c r="AM2558" s="493" t="n">
        <v>0</v>
      </c>
      <c r="AN2558" s="493" t="n">
        <v>0</v>
      </c>
      <c r="AO2558" s="493" t="n">
        <v>0</v>
      </c>
      <c r="AP2558" s="493" t="n">
        <v>0</v>
      </c>
      <c r="AQ2558" s="493" t="n">
        <v>0</v>
      </c>
      <c r="AR2558" s="493" t="n">
        <v>0</v>
      </c>
      <c r="AS2558" s="493" t="n">
        <v>0</v>
      </c>
      <c r="AT2558" s="493" t="n">
        <v>0</v>
      </c>
      <c r="AU2558" s="493" t="n">
        <v>0</v>
      </c>
      <c r="AV2558" s="493" t="n">
        <v>0</v>
      </c>
      <c r="AW2558" s="493" t="n">
        <v>0</v>
      </c>
      <c r="AX2558" s="493" t="n">
        <v>28.14</v>
      </c>
      <c r="AY2558" s="493" t="n">
        <v>0</v>
      </c>
      <c r="AZ2558" s="493" t="n">
        <v>0</v>
      </c>
      <c r="BA2558" s="493" t="n">
        <v>0</v>
      </c>
      <c r="BB2558" s="493" t="n">
        <v>390</v>
      </c>
      <c r="BC2558" s="493" t="n">
        <v>396.6</v>
      </c>
      <c r="BD2558" s="493" t="n">
        <v>507.9</v>
      </c>
      <c r="BE2558" s="493" t="n">
        <v>538.2</v>
      </c>
      <c r="BF2558" s="493" t="n">
        <v>0</v>
      </c>
      <c r="BG2558" s="493" t="n">
        <v>792.6</v>
      </c>
      <c r="BH2558" s="493" t="n">
        <v>0</v>
      </c>
      <c r="BI2558" s="493" t="n">
        <v>541.2</v>
      </c>
      <c r="BJ2558" s="493" t="n">
        <v>0</v>
      </c>
      <c r="BK2558" s="493" t="n">
        <v>1033.2</v>
      </c>
      <c r="BL2558" s="493" t="n">
        <v>0</v>
      </c>
      <c r="BM2558" s="493" t="n">
        <v>1031.4</v>
      </c>
      <c r="BN2558" s="493" t="n">
        <v>0</v>
      </c>
      <c r="BO2558" s="493" t="n">
        <v>1027.2</v>
      </c>
      <c r="BP2558" s="493" t="n">
        <v>1029</v>
      </c>
      <c r="BQ2558" s="493" t="n">
        <v>0</v>
      </c>
      <c r="BR2558" s="493" t="n">
        <v>75.75</v>
      </c>
      <c r="BS2558" s="493" t="n">
        <v>549</v>
      </c>
      <c r="BT2558" s="493" t="n">
        <v>0</v>
      </c>
      <c r="BU2558" s="493" t="n">
        <v>1410.3</v>
      </c>
      <c r="BV2558" s="493" t="n">
        <v>0</v>
      </c>
      <c r="BW2558" s="493" t="n">
        <v>0</v>
      </c>
    </row>
    <row r="2559">
      <c r="A2559" t="inlineStr">
        <is>
          <t>[C9D1] Angiotensin-II 길항제, 고혈압제 (C2) 혹은 이뇨제 복합제제</t>
        </is>
      </c>
      <c r="B2559" t="inlineStr">
        <is>
          <t>일동제약</t>
        </is>
      </c>
      <c r="C2559" t="inlineStr">
        <is>
          <t>코디오패스</t>
        </is>
      </c>
      <c r="D2559" t="inlineStr">
        <is>
          <t>일동제약</t>
        </is>
      </c>
      <c r="E2559" t="inlineStr">
        <is>
          <t>hydrochlorothiazide,  valsartan</t>
        </is>
      </c>
      <c r="F2559" t="inlineStr">
        <is>
          <t>의원</t>
        </is>
      </c>
      <c r="G2559" t="inlineStr">
        <is>
          <t>Generic</t>
        </is>
      </c>
      <c r="H2559" s="493" t="n">
        <v>57929.11</v>
      </c>
      <c r="I2559" s="493" t="n">
        <v>64225.58</v>
      </c>
      <c r="J2559" s="493" t="n">
        <v>62081.9</v>
      </c>
      <c r="K2559" s="493" t="n">
        <v>64371.12</v>
      </c>
      <c r="L2559" s="493" t="n">
        <v>58549.86</v>
      </c>
      <c r="M2559" s="493" t="n">
        <v>62327.94</v>
      </c>
      <c r="N2559" s="493" t="n">
        <v>51841.92</v>
      </c>
      <c r="O2559" s="493" t="n">
        <v>57243.31</v>
      </c>
      <c r="P2559" s="493" t="n">
        <v>60005.41</v>
      </c>
      <c r="Q2559" s="493" t="n">
        <v>57967.21</v>
      </c>
      <c r="R2559" s="493" t="n">
        <v>50733.77</v>
      </c>
      <c r="S2559" s="493" t="n">
        <v>61553.26</v>
      </c>
      <c r="T2559" s="493" t="n">
        <v>45786.59</v>
      </c>
      <c r="U2559" s="493" t="n">
        <v>52480.16</v>
      </c>
      <c r="V2559" s="493" t="n">
        <v>49548.95</v>
      </c>
      <c r="W2559" s="493" t="n">
        <v>50661.45</v>
      </c>
      <c r="X2559" s="493" t="n">
        <v>47240.8</v>
      </c>
      <c r="Y2559" s="493" t="n">
        <v>52999.25</v>
      </c>
      <c r="Z2559" s="493" t="n">
        <v>47549.84</v>
      </c>
      <c r="AA2559" s="493" t="n">
        <v>51445.86</v>
      </c>
      <c r="AB2559" s="493" t="n">
        <v>45384.64</v>
      </c>
      <c r="AC2559" s="493" t="n">
        <v>52460.13</v>
      </c>
      <c r="AD2559" s="493" t="n">
        <v>48106.01</v>
      </c>
      <c r="AE2559" s="493" t="n">
        <v>52539.5</v>
      </c>
      <c r="AF2559" s="493" t="n">
        <v>43293.88</v>
      </c>
      <c r="AG2559" s="493" t="n">
        <v>50192.18</v>
      </c>
      <c r="AH2559" s="493" t="n">
        <v>46494.1</v>
      </c>
      <c r="AI2559" s="493" t="n">
        <v>53646.47</v>
      </c>
      <c r="AJ2559" s="493" t="n">
        <v>48109.88</v>
      </c>
      <c r="AK2559" s="493" t="n">
        <v>46025.8</v>
      </c>
      <c r="AL2559" s="493" t="n">
        <v>45372.58</v>
      </c>
      <c r="AM2559" s="493" t="n">
        <v>51885.04</v>
      </c>
      <c r="AN2559" s="493" t="n">
        <v>37874.65</v>
      </c>
      <c r="AO2559" s="493" t="n">
        <v>46798.77</v>
      </c>
      <c r="AP2559" s="493" t="n">
        <v>42354.96</v>
      </c>
      <c r="AQ2559" s="493" t="n">
        <v>46698.67</v>
      </c>
      <c r="AR2559" s="493" t="n">
        <v>46826.02</v>
      </c>
      <c r="AS2559" s="493" t="n">
        <v>44890.34</v>
      </c>
      <c r="AT2559" s="493" t="n">
        <v>42754.74</v>
      </c>
      <c r="AU2559" s="493" t="n">
        <v>43306.07</v>
      </c>
      <c r="AV2559" s="493" t="n">
        <v>45296.48</v>
      </c>
      <c r="AW2559" s="493" t="n">
        <v>40333.57</v>
      </c>
      <c r="AX2559" s="493" t="n">
        <v>41959.75</v>
      </c>
      <c r="AY2559" s="493" t="n">
        <v>38352.82</v>
      </c>
      <c r="AZ2559" s="493" t="n">
        <v>45374.01</v>
      </c>
      <c r="BA2559" s="493" t="n">
        <v>42582.72</v>
      </c>
      <c r="BB2559" s="493" t="n">
        <v>43612.07</v>
      </c>
      <c r="BC2559" s="493" t="n">
        <v>39001.38</v>
      </c>
      <c r="BD2559" s="493" t="n">
        <v>38825.04</v>
      </c>
      <c r="BE2559" s="493" t="n">
        <v>39225.99</v>
      </c>
      <c r="BF2559" s="493" t="n">
        <v>41233.99</v>
      </c>
      <c r="BG2559" s="493" t="n">
        <v>36769.65</v>
      </c>
      <c r="BH2559" s="493" t="n">
        <v>40829.1</v>
      </c>
      <c r="BI2559" s="493" t="n">
        <v>37377.05</v>
      </c>
      <c r="BJ2559" s="493" t="n">
        <v>38300.92</v>
      </c>
      <c r="BK2559" s="493" t="n">
        <v>36124.13</v>
      </c>
      <c r="BL2559" s="493" t="n">
        <v>42995.19</v>
      </c>
      <c r="BM2559" s="493" t="n">
        <v>27247.42</v>
      </c>
      <c r="BN2559" s="493" t="n">
        <v>32183.15</v>
      </c>
      <c r="BO2559" s="493" t="n">
        <v>36920.83</v>
      </c>
      <c r="BP2559" s="493" t="n">
        <v>34500.11</v>
      </c>
      <c r="BQ2559" s="493" t="n">
        <v>34361.63</v>
      </c>
      <c r="BR2559" s="493" t="n">
        <v>34697.11</v>
      </c>
      <c r="BS2559" s="493" t="n">
        <v>37601.52</v>
      </c>
      <c r="BT2559" s="493" t="n">
        <v>33084.41</v>
      </c>
      <c r="BU2559" s="493" t="n">
        <v>33905.32</v>
      </c>
      <c r="BV2559" s="493" t="n">
        <v>35428.96</v>
      </c>
      <c r="BW2559" s="493" t="n">
        <v>32904.6</v>
      </c>
    </row>
    <row r="2560">
      <c r="A2560" t="inlineStr">
        <is>
          <t>[C9D1] Angiotensin-II 길항제, 고혈압제 (C2) 혹은 이뇨제 복합제제</t>
        </is>
      </c>
      <c r="B2560" t="inlineStr">
        <is>
          <t>일동제약</t>
        </is>
      </c>
      <c r="C2560" t="inlineStr">
        <is>
          <t>코디오패스</t>
        </is>
      </c>
      <c r="D2560" t="inlineStr">
        <is>
          <t>일동제약</t>
        </is>
      </c>
      <c r="E2560" t="inlineStr">
        <is>
          <t>hydrochlorothiazide,  valsartan</t>
        </is>
      </c>
      <c r="F2560" t="inlineStr">
        <is>
          <t>보건소</t>
        </is>
      </c>
      <c r="G2560" t="inlineStr">
        <is>
          <t>Generic</t>
        </is>
      </c>
      <c r="H2560" s="493" t="n">
        <v>1045.2</v>
      </c>
      <c r="I2560" s="493" t="n">
        <v>349.2</v>
      </c>
      <c r="J2560" s="493" t="n">
        <v>1118.7</v>
      </c>
      <c r="K2560" s="493" t="n">
        <v>253.8</v>
      </c>
      <c r="L2560" s="493" t="n">
        <v>432.6</v>
      </c>
      <c r="M2560" s="493" t="n">
        <v>198.6</v>
      </c>
      <c r="N2560" s="493" t="n">
        <v>168.9</v>
      </c>
      <c r="O2560" s="493" t="n">
        <v>524.7</v>
      </c>
      <c r="P2560" s="493" t="n">
        <v>157.8</v>
      </c>
      <c r="Q2560" s="493" t="n">
        <v>430.5</v>
      </c>
      <c r="R2560" s="493" t="n">
        <v>268.5</v>
      </c>
      <c r="S2560" s="493" t="n">
        <v>414.3</v>
      </c>
      <c r="T2560" s="493" t="n">
        <v>352.8</v>
      </c>
      <c r="U2560" s="493" t="n">
        <v>340.8</v>
      </c>
      <c r="V2560" s="493" t="n">
        <v>273.6</v>
      </c>
      <c r="W2560" s="493" t="n">
        <v>262.5</v>
      </c>
      <c r="X2560" s="493" t="n">
        <v>130.5</v>
      </c>
      <c r="Y2560" s="493" t="n">
        <v>267.6</v>
      </c>
      <c r="Z2560" s="493" t="n">
        <v>269.7</v>
      </c>
      <c r="AA2560" s="493" t="n">
        <v>142.4</v>
      </c>
      <c r="AB2560" s="493" t="n">
        <v>294.9</v>
      </c>
      <c r="AC2560" s="493" t="n">
        <v>354.9</v>
      </c>
      <c r="AD2560" s="493" t="n">
        <v>264.9</v>
      </c>
      <c r="AE2560" s="493" t="n">
        <v>1388.4</v>
      </c>
      <c r="AF2560" s="493" t="n">
        <v>304.5</v>
      </c>
      <c r="AG2560" s="493" t="n">
        <v>292.2</v>
      </c>
      <c r="AH2560" s="493" t="n">
        <v>512.4</v>
      </c>
      <c r="AI2560" s="493" t="n">
        <v>381.6</v>
      </c>
      <c r="AJ2560" s="493" t="n">
        <v>1028.4</v>
      </c>
      <c r="AK2560" s="493" t="n">
        <v>313.8</v>
      </c>
      <c r="AL2560" s="493" t="n">
        <v>876.6</v>
      </c>
      <c r="AM2560" s="493" t="n">
        <v>355.2</v>
      </c>
      <c r="AN2560" s="493" t="n">
        <v>226.8</v>
      </c>
      <c r="AO2560" s="493" t="n">
        <v>276</v>
      </c>
      <c r="AP2560" s="493" t="n">
        <v>585.9</v>
      </c>
      <c r="AQ2560" s="493" t="n">
        <v>834.9</v>
      </c>
      <c r="AR2560" s="493" t="n">
        <v>1270.5</v>
      </c>
      <c r="AS2560" s="493" t="n">
        <v>1859.1</v>
      </c>
      <c r="AT2560" s="493" t="n">
        <v>2044.2</v>
      </c>
      <c r="AU2560" s="493" t="n">
        <v>280.2</v>
      </c>
      <c r="AV2560" s="493" t="n">
        <v>1791.9</v>
      </c>
      <c r="AW2560" s="493" t="n">
        <v>378</v>
      </c>
      <c r="AX2560" s="493" t="n">
        <v>1209.6</v>
      </c>
      <c r="AY2560" s="493" t="n">
        <v>1821.6</v>
      </c>
      <c r="AZ2560" s="493" t="n">
        <v>1113</v>
      </c>
      <c r="BA2560" s="493" t="n">
        <v>0</v>
      </c>
      <c r="BB2560" s="493" t="n">
        <v>944.1</v>
      </c>
      <c r="BC2560" s="493" t="n">
        <v>1099.8</v>
      </c>
      <c r="BD2560" s="493" t="n">
        <v>1106.4</v>
      </c>
      <c r="BE2560" s="493" t="n">
        <v>0</v>
      </c>
      <c r="BF2560" s="493" t="n">
        <v>2088.3</v>
      </c>
      <c r="BG2560" s="493" t="n">
        <v>0</v>
      </c>
      <c r="BH2560" s="493" t="n">
        <v>414.6</v>
      </c>
      <c r="BI2560" s="493" t="n">
        <v>0</v>
      </c>
      <c r="BJ2560" s="493" t="n">
        <v>487.66</v>
      </c>
      <c r="BK2560" s="493" t="n">
        <v>0</v>
      </c>
      <c r="BL2560" s="493" t="n">
        <v>400.2</v>
      </c>
      <c r="BM2560" s="493" t="n">
        <v>0</v>
      </c>
      <c r="BN2560" s="493" t="n">
        <v>698.7</v>
      </c>
      <c r="BO2560" s="493" t="n">
        <v>0</v>
      </c>
      <c r="BP2560" s="493" t="n">
        <v>574.2</v>
      </c>
      <c r="BQ2560" s="493" t="n">
        <v>0</v>
      </c>
      <c r="BR2560" s="493" t="n">
        <v>423.6</v>
      </c>
      <c r="BS2560" s="493" t="n">
        <v>0</v>
      </c>
      <c r="BT2560" s="493" t="n">
        <v>327</v>
      </c>
      <c r="BU2560" s="493" t="n">
        <v>0</v>
      </c>
      <c r="BV2560" s="493" t="n">
        <v>380.4</v>
      </c>
      <c r="BW2560" s="493" t="n">
        <v>406.2</v>
      </c>
    </row>
    <row r="2561">
      <c r="A2561" t="inlineStr">
        <is>
          <t>[C9D1] Angiotensin-II 길항제, 고혈압제 (C2) 혹은 이뇨제 복합제제</t>
        </is>
      </c>
      <c r="B2561" t="inlineStr">
        <is>
          <t>일동제약</t>
        </is>
      </c>
      <c r="C2561" t="inlineStr">
        <is>
          <t>코디오패스</t>
        </is>
      </c>
      <c r="D2561" t="inlineStr">
        <is>
          <t>일동제약</t>
        </is>
      </c>
      <c r="E2561" t="inlineStr">
        <is>
          <t>hydrochlorothiazide,  valsartan</t>
        </is>
      </c>
      <c r="F2561" t="inlineStr">
        <is>
          <t>기타(치과의원, 치과병원 등)</t>
        </is>
      </c>
      <c r="G2561" t="inlineStr">
        <is>
          <t>Generic</t>
        </is>
      </c>
      <c r="H2561" s="493" t="n">
        <v>0</v>
      </c>
      <c r="I2561" s="493" t="n">
        <v>0</v>
      </c>
      <c r="J2561" s="493" t="n">
        <v>0</v>
      </c>
      <c r="K2561" s="493" t="n">
        <v>0</v>
      </c>
      <c r="L2561" s="493" t="n">
        <v>0</v>
      </c>
      <c r="M2561" s="493" t="n">
        <v>0</v>
      </c>
      <c r="N2561" s="493" t="n">
        <v>0</v>
      </c>
      <c r="O2561" s="493" t="n">
        <v>0</v>
      </c>
      <c r="P2561" s="493" t="n">
        <v>451.2</v>
      </c>
      <c r="Q2561" s="493" t="n">
        <v>453.3</v>
      </c>
      <c r="R2561" s="493" t="n">
        <v>504.6</v>
      </c>
      <c r="S2561" s="493" t="n">
        <v>0</v>
      </c>
      <c r="T2561" s="493" t="n">
        <v>0</v>
      </c>
      <c r="U2561" s="493" t="n">
        <v>0</v>
      </c>
      <c r="V2561" s="493" t="n">
        <v>0</v>
      </c>
      <c r="W2561" s="493" t="n">
        <v>0</v>
      </c>
      <c r="X2561" s="493" t="n">
        <v>0</v>
      </c>
      <c r="Y2561" s="493" t="n">
        <v>0</v>
      </c>
      <c r="Z2561" s="493" t="n">
        <v>0</v>
      </c>
      <c r="AA2561" s="493" t="n">
        <v>0</v>
      </c>
      <c r="AB2561" s="493" t="n">
        <v>0</v>
      </c>
      <c r="AC2561" s="493" t="n">
        <v>0</v>
      </c>
      <c r="AD2561" s="493" t="n">
        <v>0</v>
      </c>
      <c r="AE2561" s="493" t="n">
        <v>0</v>
      </c>
      <c r="AF2561" s="493" t="n">
        <v>0</v>
      </c>
      <c r="AG2561" s="493" t="n">
        <v>0</v>
      </c>
      <c r="AH2561" s="493" t="n">
        <v>0</v>
      </c>
      <c r="AI2561" s="493" t="n">
        <v>0</v>
      </c>
      <c r="AJ2561" s="493" t="n">
        <v>0</v>
      </c>
      <c r="AK2561" s="493" t="n">
        <v>0</v>
      </c>
      <c r="AL2561" s="493" t="n">
        <v>0</v>
      </c>
      <c r="AM2561" s="493" t="n">
        <v>0</v>
      </c>
      <c r="AN2561" s="493" t="n">
        <v>0</v>
      </c>
      <c r="AO2561" s="493" t="n">
        <v>0</v>
      </c>
      <c r="AP2561" s="493" t="n">
        <v>0</v>
      </c>
      <c r="AQ2561" s="493" t="n">
        <v>0</v>
      </c>
      <c r="AR2561" s="493" t="n">
        <v>0</v>
      </c>
      <c r="AS2561" s="493" t="n">
        <v>0</v>
      </c>
      <c r="AT2561" s="493" t="n">
        <v>0</v>
      </c>
      <c r="AU2561" s="493" t="n">
        <v>0</v>
      </c>
      <c r="AV2561" s="493" t="n">
        <v>0</v>
      </c>
      <c r="AW2561" s="493" t="n">
        <v>0</v>
      </c>
      <c r="AX2561" s="493" t="n">
        <v>0</v>
      </c>
      <c r="AY2561" s="493" t="n">
        <v>0</v>
      </c>
      <c r="AZ2561" s="493" t="n">
        <v>0</v>
      </c>
      <c r="BA2561" s="493" t="n">
        <v>0</v>
      </c>
      <c r="BB2561" s="493" t="n">
        <v>0</v>
      </c>
      <c r="BC2561" s="493" t="n">
        <v>0</v>
      </c>
      <c r="BD2561" s="493" t="n">
        <v>0</v>
      </c>
      <c r="BE2561" s="493" t="n">
        <v>0</v>
      </c>
      <c r="BF2561" s="493" t="n">
        <v>0</v>
      </c>
      <c r="BG2561" s="493" t="n">
        <v>0</v>
      </c>
      <c r="BH2561" s="493" t="n">
        <v>0</v>
      </c>
      <c r="BI2561" s="493" t="n">
        <v>0</v>
      </c>
      <c r="BJ2561" s="493" t="n">
        <v>0</v>
      </c>
      <c r="BK2561" s="493" t="n">
        <v>0</v>
      </c>
      <c r="BL2561" s="493" t="n">
        <v>0</v>
      </c>
      <c r="BM2561" s="493" t="n">
        <v>0</v>
      </c>
      <c r="BN2561" s="493" t="n">
        <v>0</v>
      </c>
      <c r="BO2561" s="493" t="n">
        <v>0</v>
      </c>
      <c r="BP2561" s="493" t="n">
        <v>0</v>
      </c>
      <c r="BQ2561" s="493" t="n">
        <v>0</v>
      </c>
      <c r="BR2561" s="493" t="n">
        <v>0</v>
      </c>
      <c r="BS2561" s="493" t="n">
        <v>0</v>
      </c>
      <c r="BT2561" s="493" t="n">
        <v>0</v>
      </c>
      <c r="BU2561" s="493" t="n">
        <v>0</v>
      </c>
      <c r="BV2561" s="493" t="n">
        <v>0</v>
      </c>
      <c r="BW2561" s="493" t="n">
        <v>0</v>
      </c>
    </row>
    <row r="2562">
      <c r="A2562" t="inlineStr">
        <is>
          <t>[C9D1] Angiotensin-II 길항제, 고혈압제 (C2) 혹은 이뇨제 복합제제</t>
        </is>
      </c>
      <c r="B2562" t="inlineStr">
        <is>
          <t>일성아이에스</t>
        </is>
      </c>
      <c r="C2562" t="inlineStr">
        <is>
          <t>텔미토 플러스</t>
        </is>
      </c>
      <c r="D2562" t="inlineStr">
        <is>
          <t>일성아이에스</t>
        </is>
      </c>
      <c r="E2562" t="inlineStr">
        <is>
          <t>hydrochlorothiazide,  telmisartan</t>
        </is>
      </c>
      <c r="F2562" t="inlineStr">
        <is>
          <t>종합병원</t>
        </is>
      </c>
      <c r="G2562" t="inlineStr">
        <is>
          <t>Generic</t>
        </is>
      </c>
      <c r="H2562" s="493" t="n">
        <v>7315.1</v>
      </c>
      <c r="I2562" s="493" t="n">
        <v>2252.8</v>
      </c>
      <c r="J2562" s="493" t="n">
        <v>6093.6</v>
      </c>
      <c r="K2562" s="493" t="n">
        <v>4701.81</v>
      </c>
      <c r="L2562" s="493" t="n">
        <v>5503.6</v>
      </c>
      <c r="M2562" s="493" t="n">
        <v>4316</v>
      </c>
      <c r="N2562" s="493" t="n">
        <v>6319.3</v>
      </c>
      <c r="O2562" s="493" t="n">
        <v>4124.52</v>
      </c>
      <c r="P2562" s="493" t="n">
        <v>6075.75</v>
      </c>
      <c r="Q2562" s="493" t="n">
        <v>4172</v>
      </c>
      <c r="R2562" s="493" t="n">
        <v>4452.15</v>
      </c>
      <c r="S2562" s="493" t="n">
        <v>5024</v>
      </c>
      <c r="T2562" s="493" t="n">
        <v>5662.19</v>
      </c>
      <c r="U2562" s="493" t="n">
        <v>2824</v>
      </c>
      <c r="V2562" s="493" t="n">
        <v>5066</v>
      </c>
      <c r="W2562" s="493" t="n">
        <v>5116.8</v>
      </c>
      <c r="X2562" s="493" t="n">
        <v>4716</v>
      </c>
      <c r="Y2562" s="493" t="n">
        <v>4319.8</v>
      </c>
      <c r="Z2562" s="493" t="n">
        <v>3008.8</v>
      </c>
      <c r="AA2562" s="493" t="n">
        <v>4139.63</v>
      </c>
      <c r="AB2562" s="493" t="n">
        <v>2893.8</v>
      </c>
      <c r="AC2562" s="493" t="n">
        <v>5185.2</v>
      </c>
      <c r="AD2562" s="493" t="n">
        <v>3864.93</v>
      </c>
      <c r="AE2562" s="493" t="n">
        <v>4283</v>
      </c>
      <c r="AF2562" s="493" t="n">
        <v>3737.02</v>
      </c>
      <c r="AG2562" s="493" t="n">
        <v>4793.8</v>
      </c>
      <c r="AH2562" s="493" t="n">
        <v>3648.84</v>
      </c>
      <c r="AI2562" s="493" t="n">
        <v>4458.6</v>
      </c>
      <c r="AJ2562" s="493" t="n">
        <v>3300.6</v>
      </c>
      <c r="AK2562" s="493" t="n">
        <v>3929.04</v>
      </c>
      <c r="AL2562" s="493" t="n">
        <v>4076.5</v>
      </c>
      <c r="AM2562" s="493" t="n">
        <v>4937.4</v>
      </c>
      <c r="AN2562" s="493" t="n">
        <v>3544.63</v>
      </c>
      <c r="AO2562" s="493" t="n">
        <v>5027.6</v>
      </c>
      <c r="AP2562" s="493" t="n">
        <v>2733.62</v>
      </c>
      <c r="AQ2562" s="493" t="n">
        <v>4361.6</v>
      </c>
      <c r="AR2562" s="493" t="n">
        <v>4780</v>
      </c>
      <c r="AS2562" s="493" t="n">
        <v>1844.48</v>
      </c>
      <c r="AT2562" s="493" t="n">
        <v>1546.72</v>
      </c>
      <c r="AU2562" s="493" t="n">
        <v>3420.6</v>
      </c>
      <c r="AV2562" s="493" t="n">
        <v>2141.69</v>
      </c>
      <c r="AW2562" s="493" t="n">
        <v>1629.6</v>
      </c>
      <c r="AX2562" s="493" t="n">
        <v>3920.36</v>
      </c>
      <c r="AY2562" s="493" t="n">
        <v>2458.08</v>
      </c>
      <c r="AZ2562" s="493" t="n">
        <v>1427.56</v>
      </c>
      <c r="BA2562" s="493" t="n">
        <v>2701.02</v>
      </c>
      <c r="BB2562" s="493" t="n">
        <v>1954.44</v>
      </c>
      <c r="BC2562" s="493" t="n">
        <v>1866.66</v>
      </c>
      <c r="BD2562" s="493" t="n">
        <v>3160.8</v>
      </c>
      <c r="BE2562" s="493" t="n">
        <v>986.64</v>
      </c>
      <c r="BF2562" s="493" t="n">
        <v>1972.36</v>
      </c>
      <c r="BG2562" s="493" t="n">
        <v>2081.16</v>
      </c>
      <c r="BH2562" s="493" t="n">
        <v>756</v>
      </c>
      <c r="BI2562" s="493" t="n">
        <v>1427.64</v>
      </c>
      <c r="BJ2562" s="493" t="n">
        <v>2842.28</v>
      </c>
      <c r="BK2562" s="493" t="n">
        <v>816.1799999999999</v>
      </c>
      <c r="BL2562" s="493" t="n">
        <v>1898.88</v>
      </c>
      <c r="BM2562" s="493" t="n">
        <v>2514</v>
      </c>
      <c r="BN2562" s="493" t="n">
        <v>1056.16</v>
      </c>
      <c r="BO2562" s="493" t="n">
        <v>1315.38</v>
      </c>
      <c r="BP2562" s="493" t="n">
        <v>1541.2</v>
      </c>
      <c r="BQ2562" s="493" t="n">
        <v>528.12</v>
      </c>
      <c r="BR2562" s="493" t="n">
        <v>1442.04</v>
      </c>
      <c r="BS2562" s="493" t="n">
        <v>730.8</v>
      </c>
      <c r="BT2562" s="493" t="n">
        <v>2603.76</v>
      </c>
      <c r="BU2562" s="493" t="n">
        <v>2475.74</v>
      </c>
      <c r="BV2562" s="493" t="n">
        <v>1462.16</v>
      </c>
      <c r="BW2562" s="493" t="n">
        <v>722.6799999999999</v>
      </c>
    </row>
    <row r="2563">
      <c r="A2563" t="inlineStr">
        <is>
          <t>[C9D1] Angiotensin-II 길항제, 고혈압제 (C2) 혹은 이뇨제 복합제제</t>
        </is>
      </c>
      <c r="B2563" t="inlineStr">
        <is>
          <t>일성아이에스</t>
        </is>
      </c>
      <c r="C2563" t="inlineStr">
        <is>
          <t>텔미토 플러스</t>
        </is>
      </c>
      <c r="D2563" t="inlineStr">
        <is>
          <t>일성아이에스</t>
        </is>
      </c>
      <c r="E2563" t="inlineStr">
        <is>
          <t>hydrochlorothiazide,  telmisartan</t>
        </is>
      </c>
      <c r="F2563" t="inlineStr">
        <is>
          <t>병원</t>
        </is>
      </c>
      <c r="G2563" t="inlineStr">
        <is>
          <t>Generic</t>
        </is>
      </c>
      <c r="H2563" s="493" t="n">
        <v>783.6</v>
      </c>
      <c r="I2563" s="493" t="n">
        <v>619.2</v>
      </c>
      <c r="J2563" s="493" t="n">
        <v>675</v>
      </c>
      <c r="K2563" s="493" t="n">
        <v>872.4</v>
      </c>
      <c r="L2563" s="493" t="n">
        <v>954.6</v>
      </c>
      <c r="M2563" s="493" t="n">
        <v>1268.4</v>
      </c>
      <c r="N2563" s="493" t="n">
        <v>679.8</v>
      </c>
      <c r="O2563" s="493" t="n">
        <v>1587.9</v>
      </c>
      <c r="P2563" s="493" t="n">
        <v>507</v>
      </c>
      <c r="Q2563" s="493" t="n">
        <v>1171.2</v>
      </c>
      <c r="R2563" s="493" t="n">
        <v>783.6</v>
      </c>
      <c r="S2563" s="493" t="n">
        <v>2172.3</v>
      </c>
      <c r="T2563" s="493" t="n">
        <v>2247.3</v>
      </c>
      <c r="U2563" s="493" t="n">
        <v>1736.6</v>
      </c>
      <c r="V2563" s="493" t="n">
        <v>3300.4</v>
      </c>
      <c r="W2563" s="493" t="n">
        <v>1284.6</v>
      </c>
      <c r="X2563" s="493" t="n">
        <v>2206</v>
      </c>
      <c r="Y2563" s="493" t="n">
        <v>2447.02</v>
      </c>
      <c r="Z2563" s="493" t="n">
        <v>2234.6</v>
      </c>
      <c r="AA2563" s="493" t="n">
        <v>3147.16</v>
      </c>
      <c r="AB2563" s="493" t="n">
        <v>1828.2</v>
      </c>
      <c r="AC2563" s="493" t="n">
        <v>1956.76</v>
      </c>
      <c r="AD2563" s="493" t="n">
        <v>1458</v>
      </c>
      <c r="AE2563" s="493" t="n">
        <v>3734.78</v>
      </c>
      <c r="AF2563" s="493" t="n">
        <v>1463.4</v>
      </c>
      <c r="AG2563" s="493" t="n">
        <v>2568.54</v>
      </c>
      <c r="AH2563" s="493" t="n">
        <v>3033.6</v>
      </c>
      <c r="AI2563" s="493" t="n">
        <v>1487.34</v>
      </c>
      <c r="AJ2563" s="493" t="n">
        <v>3273</v>
      </c>
      <c r="AK2563" s="493" t="n">
        <v>3214.2</v>
      </c>
      <c r="AL2563" s="493" t="n">
        <v>1666.2</v>
      </c>
      <c r="AM2563" s="493" t="n">
        <v>2261.82</v>
      </c>
      <c r="AN2563" s="493" t="n">
        <v>3133.8</v>
      </c>
      <c r="AO2563" s="493" t="n">
        <v>2676.3</v>
      </c>
      <c r="AP2563" s="493" t="n">
        <v>2086.5</v>
      </c>
      <c r="AQ2563" s="493" t="n">
        <v>3789.6</v>
      </c>
      <c r="AR2563" s="493" t="n">
        <v>1492.5</v>
      </c>
      <c r="AS2563" s="493" t="n">
        <v>2702.4</v>
      </c>
      <c r="AT2563" s="493" t="n">
        <v>3104.75</v>
      </c>
      <c r="AU2563" s="493" t="n">
        <v>2808.69</v>
      </c>
      <c r="AV2563" s="493" t="n">
        <v>2710.37</v>
      </c>
      <c r="AW2563" s="493" t="n">
        <v>4484.7</v>
      </c>
      <c r="AX2563" s="493" t="n">
        <v>2741.77</v>
      </c>
      <c r="AY2563" s="493" t="n">
        <v>3415.63</v>
      </c>
      <c r="AZ2563" s="493" t="n">
        <v>3577.19</v>
      </c>
      <c r="BA2563" s="493" t="n">
        <v>2587.2</v>
      </c>
      <c r="BB2563" s="493" t="n">
        <v>2304.6</v>
      </c>
      <c r="BC2563" s="493" t="n">
        <v>2330.1</v>
      </c>
      <c r="BD2563" s="493" t="n">
        <v>2048.7</v>
      </c>
      <c r="BE2563" s="493" t="n">
        <v>2383.48</v>
      </c>
      <c r="BF2563" s="493" t="n">
        <v>1104</v>
      </c>
      <c r="BG2563" s="493" t="n">
        <v>1329.9</v>
      </c>
      <c r="BH2563" s="493" t="n">
        <v>2069.4</v>
      </c>
      <c r="BI2563" s="493" t="n">
        <v>1344.9</v>
      </c>
      <c r="BJ2563" s="493" t="n">
        <v>1820.1</v>
      </c>
      <c r="BK2563" s="493" t="n">
        <v>1911.12</v>
      </c>
      <c r="BL2563" s="493" t="n">
        <v>1517.16</v>
      </c>
      <c r="BM2563" s="493" t="n">
        <v>2215.5</v>
      </c>
      <c r="BN2563" s="493" t="n">
        <v>1212.3</v>
      </c>
      <c r="BO2563" s="493" t="n">
        <v>1242.7</v>
      </c>
      <c r="BP2563" s="493" t="n">
        <v>2194.5</v>
      </c>
      <c r="BQ2563" s="493" t="n">
        <v>1202.7</v>
      </c>
      <c r="BR2563" s="493" t="n">
        <v>1819.2</v>
      </c>
      <c r="BS2563" s="493" t="n">
        <v>1805.1</v>
      </c>
      <c r="BT2563" s="493" t="n">
        <v>2061.6</v>
      </c>
      <c r="BU2563" s="493" t="n">
        <v>363.3</v>
      </c>
      <c r="BV2563" s="493" t="n">
        <v>1223.1</v>
      </c>
      <c r="BW2563" s="493" t="n">
        <v>363.3</v>
      </c>
    </row>
    <row r="2564">
      <c r="A2564" t="inlineStr">
        <is>
          <t>[C9D1] Angiotensin-II 길항제, 고혈압제 (C2) 혹은 이뇨제 복합제제</t>
        </is>
      </c>
      <c r="B2564" t="inlineStr">
        <is>
          <t>일성아이에스</t>
        </is>
      </c>
      <c r="C2564" t="inlineStr">
        <is>
          <t>텔미토 플러스</t>
        </is>
      </c>
      <c r="D2564" t="inlineStr">
        <is>
          <t>일성아이에스</t>
        </is>
      </c>
      <c r="E2564" t="inlineStr">
        <is>
          <t>hydrochlorothiazide,  telmisartan</t>
        </is>
      </c>
      <c r="F2564" t="inlineStr">
        <is>
          <t>의원</t>
        </is>
      </c>
      <c r="G2564" t="inlineStr">
        <is>
          <t>Generic</t>
        </is>
      </c>
      <c r="H2564" s="493" t="n">
        <v>21744.71</v>
      </c>
      <c r="I2564" s="493" t="n">
        <v>21624.26</v>
      </c>
      <c r="J2564" s="493" t="n">
        <v>15802.72</v>
      </c>
      <c r="K2564" s="493" t="n">
        <v>20359.04</v>
      </c>
      <c r="L2564" s="493" t="n">
        <v>15461.73</v>
      </c>
      <c r="M2564" s="493" t="n">
        <v>17127.85</v>
      </c>
      <c r="N2564" s="493" t="n">
        <v>16085.16</v>
      </c>
      <c r="O2564" s="493" t="n">
        <v>16964.36</v>
      </c>
      <c r="P2564" s="493" t="n">
        <v>19561.83</v>
      </c>
      <c r="Q2564" s="493" t="n">
        <v>21213.67</v>
      </c>
      <c r="R2564" s="493" t="n">
        <v>35504.39</v>
      </c>
      <c r="S2564" s="493" t="n">
        <v>42731.1</v>
      </c>
      <c r="T2564" s="493" t="n">
        <v>39421.66</v>
      </c>
      <c r="U2564" s="493" t="n">
        <v>35162.4</v>
      </c>
      <c r="V2564" s="493" t="n">
        <v>38517.27</v>
      </c>
      <c r="W2564" s="493" t="n">
        <v>39971.55</v>
      </c>
      <c r="X2564" s="493" t="n">
        <v>38613.41</v>
      </c>
      <c r="Y2564" s="493" t="n">
        <v>37339.58</v>
      </c>
      <c r="Z2564" s="493" t="n">
        <v>40742.5</v>
      </c>
      <c r="AA2564" s="493" t="n">
        <v>36106.63</v>
      </c>
      <c r="AB2564" s="493" t="n">
        <v>41812.69</v>
      </c>
      <c r="AC2564" s="493" t="n">
        <v>43648.4</v>
      </c>
      <c r="AD2564" s="493" t="n">
        <v>43894.47</v>
      </c>
      <c r="AE2564" s="493" t="n">
        <v>47307.91</v>
      </c>
      <c r="AF2564" s="493" t="n">
        <v>53552.41</v>
      </c>
      <c r="AG2564" s="493" t="n">
        <v>47529.73</v>
      </c>
      <c r="AH2564" s="493" t="n">
        <v>51134.99</v>
      </c>
      <c r="AI2564" s="493" t="n">
        <v>50430.39</v>
      </c>
      <c r="AJ2564" s="493" t="n">
        <v>52268.94</v>
      </c>
      <c r="AK2564" s="493" t="n">
        <v>53388.59</v>
      </c>
      <c r="AL2564" s="493" t="n">
        <v>56115.22</v>
      </c>
      <c r="AM2564" s="493" t="n">
        <v>52125.95</v>
      </c>
      <c r="AN2564" s="493" t="n">
        <v>50364.98</v>
      </c>
      <c r="AO2564" s="493" t="n">
        <v>50007.55</v>
      </c>
      <c r="AP2564" s="493" t="n">
        <v>54669.67</v>
      </c>
      <c r="AQ2564" s="493" t="n">
        <v>54437.8</v>
      </c>
      <c r="AR2564" s="493" t="n">
        <v>59650.99</v>
      </c>
      <c r="AS2564" s="493" t="n">
        <v>52728.17</v>
      </c>
      <c r="AT2564" s="493" t="n">
        <v>52658.01</v>
      </c>
      <c r="AU2564" s="493" t="n">
        <v>55897.78</v>
      </c>
      <c r="AV2564" s="493" t="n">
        <v>51543.88</v>
      </c>
      <c r="AW2564" s="493" t="n">
        <v>51020.89</v>
      </c>
      <c r="AX2564" s="493" t="n">
        <v>57753.38</v>
      </c>
      <c r="AY2564" s="493" t="n">
        <v>55949.23</v>
      </c>
      <c r="AZ2564" s="493" t="n">
        <v>53865.54</v>
      </c>
      <c r="BA2564" s="493" t="n">
        <v>44464.43</v>
      </c>
      <c r="BB2564" s="493" t="n">
        <v>39159.45</v>
      </c>
      <c r="BC2564" s="493" t="n">
        <v>37825.22</v>
      </c>
      <c r="BD2564" s="493" t="n">
        <v>41924.25</v>
      </c>
      <c r="BE2564" s="493" t="n">
        <v>40066.55</v>
      </c>
      <c r="BF2564" s="493" t="n">
        <v>37313.89</v>
      </c>
      <c r="BG2564" s="493" t="n">
        <v>44695.94</v>
      </c>
      <c r="BH2564" s="493" t="n">
        <v>44269.19</v>
      </c>
      <c r="BI2564" s="493" t="n">
        <v>34350.6</v>
      </c>
      <c r="BJ2564" s="493" t="n">
        <v>42389.29</v>
      </c>
      <c r="BK2564" s="493" t="n">
        <v>33426.52</v>
      </c>
      <c r="BL2564" s="493" t="n">
        <v>42853.78</v>
      </c>
      <c r="BM2564" s="493" t="n">
        <v>36611.11</v>
      </c>
      <c r="BN2564" s="493" t="n">
        <v>29264.42</v>
      </c>
      <c r="BO2564" s="493" t="n">
        <v>27058.9</v>
      </c>
      <c r="BP2564" s="493" t="n">
        <v>31298.08</v>
      </c>
      <c r="BQ2564" s="493" t="n">
        <v>24156.3</v>
      </c>
      <c r="BR2564" s="493" t="n">
        <v>24456.2</v>
      </c>
      <c r="BS2564" s="493" t="n">
        <v>26666.96</v>
      </c>
      <c r="BT2564" s="493" t="n">
        <v>27548.21</v>
      </c>
      <c r="BU2564" s="493" t="n">
        <v>25868.02</v>
      </c>
      <c r="BV2564" s="493" t="n">
        <v>25005.38</v>
      </c>
      <c r="BW2564" s="493" t="n">
        <v>27362.38</v>
      </c>
    </row>
    <row r="2565">
      <c r="A2565" t="inlineStr">
        <is>
          <t>[C9D1] Angiotensin-II 길항제, 고혈압제 (C2) 혹은 이뇨제 복합제제</t>
        </is>
      </c>
      <c r="B2565" t="inlineStr">
        <is>
          <t>일성아이에스</t>
        </is>
      </c>
      <c r="C2565" t="inlineStr">
        <is>
          <t>텔미토 플러스</t>
        </is>
      </c>
      <c r="D2565" t="inlineStr">
        <is>
          <t>일성아이에스</t>
        </is>
      </c>
      <c r="E2565" t="inlineStr">
        <is>
          <t>hydrochlorothiazide,  telmisartan</t>
        </is>
      </c>
      <c r="F2565" t="inlineStr">
        <is>
          <t>보건소</t>
        </is>
      </c>
      <c r="G2565" t="inlineStr">
        <is>
          <t>Generic</t>
        </is>
      </c>
      <c r="H2565" s="493" t="n">
        <v>0</v>
      </c>
      <c r="I2565" s="493" t="n">
        <v>0</v>
      </c>
      <c r="J2565" s="493" t="n">
        <v>0</v>
      </c>
      <c r="K2565" s="493" t="n">
        <v>0</v>
      </c>
      <c r="L2565" s="493" t="n">
        <v>0</v>
      </c>
      <c r="M2565" s="493" t="n">
        <v>0</v>
      </c>
      <c r="N2565" s="493" t="n">
        <v>0</v>
      </c>
      <c r="O2565" s="493" t="n">
        <v>0</v>
      </c>
      <c r="P2565" s="493" t="n">
        <v>0</v>
      </c>
      <c r="Q2565" s="493" t="n">
        <v>0</v>
      </c>
      <c r="R2565" s="493" t="n">
        <v>0</v>
      </c>
      <c r="S2565" s="493" t="n">
        <v>0</v>
      </c>
      <c r="T2565" s="493" t="n">
        <v>0</v>
      </c>
      <c r="U2565" s="493" t="n">
        <v>0</v>
      </c>
      <c r="V2565" s="493" t="n">
        <v>0</v>
      </c>
      <c r="W2565" s="493" t="n">
        <v>0</v>
      </c>
      <c r="X2565" s="493" t="n">
        <v>0</v>
      </c>
      <c r="Y2565" s="493" t="n">
        <v>0</v>
      </c>
      <c r="Z2565" s="493" t="n">
        <v>0</v>
      </c>
      <c r="AA2565" s="493" t="n">
        <v>0</v>
      </c>
      <c r="AB2565" s="493" t="n">
        <v>0</v>
      </c>
      <c r="AC2565" s="493" t="n">
        <v>0</v>
      </c>
      <c r="AD2565" s="493" t="n">
        <v>0</v>
      </c>
      <c r="AE2565" s="493" t="n">
        <v>0</v>
      </c>
      <c r="AF2565" s="493" t="n">
        <v>0</v>
      </c>
      <c r="AG2565" s="493" t="n">
        <v>0</v>
      </c>
      <c r="AH2565" s="493" t="n">
        <v>0</v>
      </c>
      <c r="AI2565" s="493" t="n">
        <v>0</v>
      </c>
      <c r="AJ2565" s="493" t="n">
        <v>0</v>
      </c>
      <c r="AK2565" s="493" t="n">
        <v>0</v>
      </c>
      <c r="AL2565" s="493" t="n">
        <v>0</v>
      </c>
      <c r="AM2565" s="493" t="n">
        <v>0</v>
      </c>
      <c r="AN2565" s="493" t="n">
        <v>0</v>
      </c>
      <c r="AO2565" s="493" t="n">
        <v>0</v>
      </c>
      <c r="AP2565" s="493" t="n">
        <v>0</v>
      </c>
      <c r="AQ2565" s="493" t="n">
        <v>0</v>
      </c>
      <c r="AR2565" s="493" t="n">
        <v>0</v>
      </c>
      <c r="AS2565" s="493" t="n">
        <v>0</v>
      </c>
      <c r="AT2565" s="493" t="n">
        <v>0</v>
      </c>
      <c r="AU2565" s="493" t="n">
        <v>0</v>
      </c>
      <c r="AV2565" s="493" t="n">
        <v>0</v>
      </c>
      <c r="AW2565" s="493" t="n">
        <v>0</v>
      </c>
      <c r="AX2565" s="493" t="n">
        <v>0</v>
      </c>
      <c r="AY2565" s="493" t="n">
        <v>0</v>
      </c>
      <c r="AZ2565" s="493" t="n">
        <v>0</v>
      </c>
      <c r="BA2565" s="493" t="n">
        <v>0</v>
      </c>
      <c r="BB2565" s="493" t="n">
        <v>0</v>
      </c>
      <c r="BC2565" s="493" t="n">
        <v>0</v>
      </c>
      <c r="BD2565" s="493" t="n">
        <v>0</v>
      </c>
      <c r="BE2565" s="493" t="n">
        <v>0</v>
      </c>
      <c r="BF2565" s="493" t="n">
        <v>0</v>
      </c>
      <c r="BG2565" s="493" t="n">
        <v>0</v>
      </c>
      <c r="BH2565" s="493" t="n">
        <v>1639.2</v>
      </c>
      <c r="BI2565" s="493" t="n">
        <v>0</v>
      </c>
      <c r="BJ2565" s="493" t="n">
        <v>1764.6</v>
      </c>
      <c r="BK2565" s="493" t="n">
        <v>3912</v>
      </c>
      <c r="BL2565" s="493" t="n">
        <v>1053.6</v>
      </c>
      <c r="BM2565" s="493" t="n">
        <v>0</v>
      </c>
      <c r="BN2565" s="493" t="n">
        <v>913.2</v>
      </c>
      <c r="BO2565" s="493" t="n">
        <v>0</v>
      </c>
      <c r="BP2565" s="493" t="n">
        <v>1000.8</v>
      </c>
      <c r="BQ2565" s="493" t="n">
        <v>0</v>
      </c>
      <c r="BR2565" s="493" t="n">
        <v>909.6</v>
      </c>
      <c r="BS2565" s="493" t="n">
        <v>768.6</v>
      </c>
      <c r="BT2565" s="493" t="n">
        <v>0</v>
      </c>
      <c r="BU2565" s="493" t="n">
        <v>0</v>
      </c>
      <c r="BV2565" s="493" t="n">
        <v>841.8</v>
      </c>
      <c r="BW2565" s="493" t="n">
        <v>0</v>
      </c>
    </row>
    <row r="2566">
      <c r="A2566" t="inlineStr">
        <is>
          <t>[C9D1] Angiotensin-II 길항제, 고혈압제 (C2) 혹은 이뇨제 복합제제</t>
        </is>
      </c>
      <c r="B2566" t="inlineStr">
        <is>
          <t>일양약품</t>
        </is>
      </c>
      <c r="C2566" t="inlineStr">
        <is>
          <t>올고탄 플러스</t>
        </is>
      </c>
      <c r="D2566" t="inlineStr">
        <is>
          <t>일양약품</t>
        </is>
      </c>
      <c r="E2566" t="inlineStr">
        <is>
          <t>hydrochlorothiazide,  olmesartan medoxomil</t>
        </is>
      </c>
      <c r="F2566" t="inlineStr">
        <is>
          <t>병원</t>
        </is>
      </c>
      <c r="G2566" t="inlineStr">
        <is>
          <t>Generic</t>
        </is>
      </c>
      <c r="H2566" s="493" t="n">
        <v>6497.5</v>
      </c>
      <c r="I2566" s="493" t="n">
        <v>6494.86</v>
      </c>
      <c r="J2566" s="493" t="n">
        <v>10500.15</v>
      </c>
      <c r="K2566" s="493" t="n">
        <v>2191.32</v>
      </c>
      <c r="L2566" s="493" t="n">
        <v>2674.07</v>
      </c>
      <c r="M2566" s="493" t="n">
        <v>2507.04</v>
      </c>
      <c r="N2566" s="493" t="n">
        <v>4112.31</v>
      </c>
      <c r="O2566" s="493" t="n">
        <v>3492.03</v>
      </c>
      <c r="P2566" s="493" t="n">
        <v>3341.86</v>
      </c>
      <c r="Q2566" s="493" t="n">
        <v>4477.93</v>
      </c>
      <c r="R2566" s="493" t="n">
        <v>2574.3</v>
      </c>
      <c r="S2566" s="493" t="n">
        <v>11454.71</v>
      </c>
      <c r="T2566" s="493" t="n">
        <v>9825.9</v>
      </c>
      <c r="U2566" s="493" t="n">
        <v>7960.98</v>
      </c>
      <c r="V2566" s="493" t="n">
        <v>6913.15</v>
      </c>
      <c r="W2566" s="493" t="n">
        <v>10602.91</v>
      </c>
      <c r="X2566" s="493" t="n">
        <v>6094.94</v>
      </c>
      <c r="Y2566" s="493" t="n">
        <v>8503.15</v>
      </c>
      <c r="Z2566" s="493" t="n">
        <v>8977.620000000001</v>
      </c>
      <c r="AA2566" s="493" t="n">
        <v>7622.62</v>
      </c>
      <c r="AB2566" s="493" t="n">
        <v>7046.72</v>
      </c>
      <c r="AC2566" s="493" t="n">
        <v>7644.27</v>
      </c>
      <c r="AD2566" s="493" t="n">
        <v>9133.360000000001</v>
      </c>
      <c r="AE2566" s="493" t="n">
        <v>7007.82</v>
      </c>
      <c r="AF2566" s="493" t="n">
        <v>6430.54</v>
      </c>
      <c r="AG2566" s="493" t="n">
        <v>5718.63</v>
      </c>
      <c r="AH2566" s="493" t="n">
        <v>7264.69</v>
      </c>
      <c r="AI2566" s="493" t="n">
        <v>7551.45</v>
      </c>
      <c r="AJ2566" s="493" t="n">
        <v>7112.38</v>
      </c>
      <c r="AK2566" s="493" t="n">
        <v>6724.48</v>
      </c>
      <c r="AL2566" s="493" t="n">
        <v>7707.97</v>
      </c>
      <c r="AM2566" s="493" t="n">
        <v>7196.38</v>
      </c>
      <c r="AN2566" s="493" t="n">
        <v>5580.13</v>
      </c>
      <c r="AO2566" s="493" t="n">
        <v>7106.81</v>
      </c>
      <c r="AP2566" s="493" t="n">
        <v>4856.94</v>
      </c>
      <c r="AQ2566" s="493" t="n">
        <v>7918.4</v>
      </c>
      <c r="AR2566" s="493" t="n">
        <v>5940.48</v>
      </c>
      <c r="AS2566" s="493" t="n">
        <v>7042.24</v>
      </c>
      <c r="AT2566" s="493" t="n">
        <v>3672.19</v>
      </c>
      <c r="AU2566" s="493" t="n">
        <v>0</v>
      </c>
      <c r="AV2566" s="493" t="n">
        <v>0</v>
      </c>
      <c r="AW2566" s="493" t="n">
        <v>0</v>
      </c>
      <c r="AX2566" s="493" t="n">
        <v>0</v>
      </c>
      <c r="AY2566" s="493" t="n">
        <v>0</v>
      </c>
      <c r="AZ2566" s="493" t="n">
        <v>0</v>
      </c>
      <c r="BA2566" s="493" t="n">
        <v>0</v>
      </c>
      <c r="BB2566" s="493" t="n">
        <v>0</v>
      </c>
      <c r="BC2566" s="493" t="n">
        <v>0</v>
      </c>
      <c r="BD2566" s="493" t="n">
        <v>0</v>
      </c>
      <c r="BE2566" s="493" t="n">
        <v>0</v>
      </c>
      <c r="BF2566" s="493" t="n">
        <v>0</v>
      </c>
      <c r="BG2566" s="493" t="n">
        <v>0</v>
      </c>
      <c r="BH2566" s="493" t="n">
        <v>0</v>
      </c>
      <c r="BI2566" s="493" t="n">
        <v>0</v>
      </c>
      <c r="BJ2566" s="493" t="n">
        <v>0</v>
      </c>
      <c r="BK2566" s="493" t="n">
        <v>0</v>
      </c>
      <c r="BL2566" s="493" t="n">
        <v>0</v>
      </c>
      <c r="BM2566" s="493" t="n">
        <v>0</v>
      </c>
      <c r="BN2566" s="493" t="n">
        <v>0</v>
      </c>
      <c r="BO2566" s="493" t="n">
        <v>0</v>
      </c>
      <c r="BP2566" s="493" t="n">
        <v>0</v>
      </c>
      <c r="BQ2566" s="493" t="n">
        <v>0</v>
      </c>
      <c r="BR2566" s="493" t="n">
        <v>0</v>
      </c>
      <c r="BS2566" s="493" t="n">
        <v>0</v>
      </c>
      <c r="BT2566" s="493" t="n">
        <v>0</v>
      </c>
      <c r="BU2566" s="493" t="n">
        <v>0</v>
      </c>
      <c r="BV2566" s="493" t="n">
        <v>0</v>
      </c>
      <c r="BW2566" s="493" t="n">
        <v>0</v>
      </c>
    </row>
    <row r="2567">
      <c r="A2567" t="inlineStr">
        <is>
          <t>[C9D1] Angiotensin-II 길항제, 고혈압제 (C2) 혹은 이뇨제 복합제제</t>
        </is>
      </c>
      <c r="B2567" t="inlineStr">
        <is>
          <t>일양약품</t>
        </is>
      </c>
      <c r="C2567" t="inlineStr">
        <is>
          <t>올고탄 플러스</t>
        </is>
      </c>
      <c r="D2567" t="inlineStr">
        <is>
          <t>일양약품</t>
        </is>
      </c>
      <c r="E2567" t="inlineStr">
        <is>
          <t>hydrochlorothiazide,  olmesartan medoxomil</t>
        </is>
      </c>
      <c r="F2567" t="inlineStr">
        <is>
          <t>의원</t>
        </is>
      </c>
      <c r="G2567" t="inlineStr">
        <is>
          <t>Generic</t>
        </is>
      </c>
      <c r="H2567" s="493" t="n">
        <v>6868.2</v>
      </c>
      <c r="I2567" s="493" t="n">
        <v>6849.3</v>
      </c>
      <c r="J2567" s="493" t="n">
        <v>5820.3</v>
      </c>
      <c r="K2567" s="493" t="n">
        <v>4872.88</v>
      </c>
      <c r="L2567" s="493" t="n">
        <v>5815.7</v>
      </c>
      <c r="M2567" s="493" t="n">
        <v>6164.9</v>
      </c>
      <c r="N2567" s="493" t="n">
        <v>7320.3</v>
      </c>
      <c r="O2567" s="493" t="n">
        <v>6724.85</v>
      </c>
      <c r="P2567" s="493" t="n">
        <v>8361.799999999999</v>
      </c>
      <c r="Q2567" s="493" t="n">
        <v>5973.2</v>
      </c>
      <c r="R2567" s="493" t="n">
        <v>6526.6</v>
      </c>
      <c r="S2567" s="493" t="n">
        <v>11306.65</v>
      </c>
      <c r="T2567" s="493" t="n">
        <v>12012.65</v>
      </c>
      <c r="U2567" s="493" t="n">
        <v>11153.15</v>
      </c>
      <c r="V2567" s="493" t="n">
        <v>14846.02</v>
      </c>
      <c r="W2567" s="493" t="n">
        <v>12127.55</v>
      </c>
      <c r="X2567" s="493" t="n">
        <v>15426.6</v>
      </c>
      <c r="Y2567" s="493" t="n">
        <v>12352.7</v>
      </c>
      <c r="Z2567" s="493" t="n">
        <v>11410.35</v>
      </c>
      <c r="AA2567" s="493" t="n">
        <v>14670.68</v>
      </c>
      <c r="AB2567" s="493" t="n">
        <v>12676.4</v>
      </c>
      <c r="AC2567" s="493" t="n">
        <v>10126.3</v>
      </c>
      <c r="AD2567" s="493" t="n">
        <v>12316.75</v>
      </c>
      <c r="AE2567" s="493" t="n">
        <v>14315.79</v>
      </c>
      <c r="AF2567" s="493" t="n">
        <v>13160.46</v>
      </c>
      <c r="AG2567" s="493" t="n">
        <v>11139.78</v>
      </c>
      <c r="AH2567" s="493" t="n">
        <v>13495.8</v>
      </c>
      <c r="AI2567" s="493" t="n">
        <v>12264.72</v>
      </c>
      <c r="AJ2567" s="493" t="n">
        <v>12921.47</v>
      </c>
      <c r="AK2567" s="493" t="n">
        <v>12460.15</v>
      </c>
      <c r="AL2567" s="493" t="n">
        <v>14964.79</v>
      </c>
      <c r="AM2567" s="493" t="n">
        <v>12929.26</v>
      </c>
      <c r="AN2567" s="493" t="n">
        <v>12496.91</v>
      </c>
      <c r="AO2567" s="493" t="n">
        <v>15599.75</v>
      </c>
      <c r="AP2567" s="493" t="n">
        <v>12086.97</v>
      </c>
      <c r="AQ2567" s="493" t="n">
        <v>13494.42</v>
      </c>
      <c r="AR2567" s="493" t="n">
        <v>14389.38</v>
      </c>
      <c r="AS2567" s="493" t="n">
        <v>9742.799999999999</v>
      </c>
      <c r="AT2567" s="493" t="n">
        <v>8004</v>
      </c>
      <c r="AU2567" s="493" t="n">
        <v>3758.4</v>
      </c>
      <c r="AV2567" s="493" t="n">
        <v>2761.2</v>
      </c>
      <c r="AW2567" s="493" t="n">
        <v>3704.1</v>
      </c>
      <c r="AX2567" s="493" t="n">
        <v>0</v>
      </c>
      <c r="AY2567" s="493" t="n">
        <v>0</v>
      </c>
      <c r="AZ2567" s="493" t="n">
        <v>0</v>
      </c>
      <c r="BA2567" s="493" t="n">
        <v>0</v>
      </c>
      <c r="BB2567" s="493" t="n">
        <v>0</v>
      </c>
      <c r="BC2567" s="493" t="n">
        <v>0</v>
      </c>
      <c r="BD2567" s="493" t="n">
        <v>0</v>
      </c>
      <c r="BE2567" s="493" t="n">
        <v>0</v>
      </c>
      <c r="BF2567" s="493" t="n">
        <v>0</v>
      </c>
      <c r="BG2567" s="493" t="n">
        <v>0</v>
      </c>
      <c r="BH2567" s="493" t="n">
        <v>0</v>
      </c>
      <c r="BI2567" s="493" t="n">
        <v>0</v>
      </c>
      <c r="BJ2567" s="493" t="n">
        <v>0</v>
      </c>
      <c r="BK2567" s="493" t="n">
        <v>0</v>
      </c>
      <c r="BL2567" s="493" t="n">
        <v>0</v>
      </c>
      <c r="BM2567" s="493" t="n">
        <v>0</v>
      </c>
      <c r="BN2567" s="493" t="n">
        <v>0</v>
      </c>
      <c r="BO2567" s="493" t="n">
        <v>0</v>
      </c>
      <c r="BP2567" s="493" t="n">
        <v>0</v>
      </c>
      <c r="BQ2567" s="493" t="n">
        <v>0</v>
      </c>
      <c r="BR2567" s="493" t="n">
        <v>0</v>
      </c>
      <c r="BS2567" s="493" t="n">
        <v>0</v>
      </c>
      <c r="BT2567" s="493" t="n">
        <v>0</v>
      </c>
      <c r="BU2567" s="493" t="n">
        <v>0</v>
      </c>
      <c r="BV2567" s="493" t="n">
        <v>0</v>
      </c>
      <c r="BW2567" s="493" t="n">
        <v>0</v>
      </c>
    </row>
    <row r="2568">
      <c r="A2568" t="inlineStr">
        <is>
          <t>[C9D1] Angiotensin-II 길항제, 고혈압제 (C2) 혹은 이뇨제 복합제제</t>
        </is>
      </c>
      <c r="B2568" t="inlineStr">
        <is>
          <t>일양약품</t>
        </is>
      </c>
      <c r="C2568" t="inlineStr">
        <is>
          <t>일양 로자탄 플러스</t>
        </is>
      </c>
      <c r="D2568" t="inlineStr">
        <is>
          <t>일양약품</t>
        </is>
      </c>
      <c r="E2568" t="inlineStr">
        <is>
          <t>hydrochlorothiazide,  losartan potassium</t>
        </is>
      </c>
      <c r="F2568" t="inlineStr">
        <is>
          <t>상급종합병원</t>
        </is>
      </c>
      <c r="G2568" t="inlineStr">
        <is>
          <t>Generic</t>
        </is>
      </c>
      <c r="H2568" s="493" t="n">
        <v>0</v>
      </c>
      <c r="I2568" s="493" t="n">
        <v>0</v>
      </c>
      <c r="J2568" s="493" t="n">
        <v>0</v>
      </c>
      <c r="K2568" s="493" t="n">
        <v>0</v>
      </c>
      <c r="L2568" s="493" t="n">
        <v>0</v>
      </c>
      <c r="M2568" s="493" t="n">
        <v>0</v>
      </c>
      <c r="N2568" s="493" t="n">
        <v>0</v>
      </c>
      <c r="O2568" s="493" t="n">
        <v>0</v>
      </c>
      <c r="P2568" s="493" t="n">
        <v>0</v>
      </c>
      <c r="Q2568" s="493" t="n">
        <v>0</v>
      </c>
      <c r="R2568" s="493" t="n">
        <v>0</v>
      </c>
      <c r="S2568" s="493" t="n">
        <v>0</v>
      </c>
      <c r="T2568" s="493" t="n">
        <v>0</v>
      </c>
      <c r="U2568" s="493" t="n">
        <v>0</v>
      </c>
      <c r="V2568" s="493" t="n">
        <v>0</v>
      </c>
      <c r="W2568" s="493" t="n">
        <v>607.8</v>
      </c>
      <c r="X2568" s="493" t="n">
        <v>0</v>
      </c>
      <c r="Y2568" s="493" t="n">
        <v>733.2</v>
      </c>
      <c r="Z2568" s="493" t="n">
        <v>0</v>
      </c>
      <c r="AA2568" s="493" t="n">
        <v>0</v>
      </c>
      <c r="AB2568" s="493" t="n">
        <v>0</v>
      </c>
      <c r="AC2568" s="493" t="n">
        <v>0</v>
      </c>
      <c r="AD2568" s="493" t="n">
        <v>0</v>
      </c>
      <c r="AE2568" s="493" t="n">
        <v>0</v>
      </c>
      <c r="AF2568" s="493" t="n">
        <v>0</v>
      </c>
      <c r="AG2568" s="493" t="n">
        <v>0</v>
      </c>
      <c r="AH2568" s="493" t="n">
        <v>0</v>
      </c>
      <c r="AI2568" s="493" t="n">
        <v>0</v>
      </c>
      <c r="AJ2568" s="493" t="n">
        <v>0</v>
      </c>
      <c r="AK2568" s="493" t="n">
        <v>0</v>
      </c>
      <c r="AL2568" s="493" t="n">
        <v>0</v>
      </c>
      <c r="AM2568" s="493" t="n">
        <v>0</v>
      </c>
      <c r="AN2568" s="493" t="n">
        <v>0</v>
      </c>
      <c r="AO2568" s="493" t="n">
        <v>0</v>
      </c>
      <c r="AP2568" s="493" t="n">
        <v>0</v>
      </c>
      <c r="AQ2568" s="493" t="n">
        <v>0</v>
      </c>
      <c r="AR2568" s="493" t="n">
        <v>0</v>
      </c>
      <c r="AS2568" s="493" t="n">
        <v>0</v>
      </c>
      <c r="AT2568" s="493" t="n">
        <v>0</v>
      </c>
      <c r="AU2568" s="493" t="n">
        <v>0</v>
      </c>
      <c r="AV2568" s="493" t="n">
        <v>0</v>
      </c>
      <c r="AW2568" s="493" t="n">
        <v>0</v>
      </c>
      <c r="AX2568" s="493" t="n">
        <v>0</v>
      </c>
      <c r="AY2568" s="493" t="n">
        <v>0</v>
      </c>
      <c r="AZ2568" s="493" t="n">
        <v>0</v>
      </c>
      <c r="BA2568" s="493" t="n">
        <v>0</v>
      </c>
      <c r="BB2568" s="493" t="n">
        <v>0</v>
      </c>
      <c r="BC2568" s="493" t="n">
        <v>0</v>
      </c>
      <c r="BD2568" s="493" t="n">
        <v>0</v>
      </c>
      <c r="BE2568" s="493" t="n">
        <v>0</v>
      </c>
      <c r="BF2568" s="493" t="n">
        <v>0</v>
      </c>
      <c r="BG2568" s="493" t="n">
        <v>0</v>
      </c>
      <c r="BH2568" s="493" t="n">
        <v>0</v>
      </c>
      <c r="BI2568" s="493" t="n">
        <v>0</v>
      </c>
      <c r="BJ2568" s="493" t="n">
        <v>0</v>
      </c>
      <c r="BK2568" s="493" t="n">
        <v>0</v>
      </c>
      <c r="BL2568" s="493" t="n">
        <v>0</v>
      </c>
      <c r="BM2568" s="493" t="n">
        <v>0</v>
      </c>
      <c r="BN2568" s="493" t="n">
        <v>0</v>
      </c>
      <c r="BO2568" s="493" t="n">
        <v>0</v>
      </c>
      <c r="BP2568" s="493" t="n">
        <v>0</v>
      </c>
      <c r="BQ2568" s="493" t="n">
        <v>0</v>
      </c>
      <c r="BR2568" s="493" t="n">
        <v>0</v>
      </c>
      <c r="BS2568" s="493" t="n">
        <v>0</v>
      </c>
      <c r="BT2568" s="493" t="n">
        <v>0</v>
      </c>
      <c r="BU2568" s="493" t="n">
        <v>0</v>
      </c>
      <c r="BV2568" s="493" t="n">
        <v>0</v>
      </c>
      <c r="BW2568" s="493" t="n">
        <v>0</v>
      </c>
    </row>
    <row r="2569">
      <c r="A2569" t="inlineStr">
        <is>
          <t>[C9D1] Angiotensin-II 길항제, 고혈압제 (C2) 혹은 이뇨제 복합제제</t>
        </is>
      </c>
      <c r="B2569" t="inlineStr">
        <is>
          <t>일양약품</t>
        </is>
      </c>
      <c r="C2569" t="inlineStr">
        <is>
          <t>일양 로자탄 플러스</t>
        </is>
      </c>
      <c r="D2569" t="inlineStr">
        <is>
          <t>일양약품</t>
        </is>
      </c>
      <c r="E2569" t="inlineStr">
        <is>
          <t>hydrochlorothiazide,  losartan potassium</t>
        </is>
      </c>
      <c r="F2569" t="inlineStr">
        <is>
          <t>종합병원</t>
        </is>
      </c>
      <c r="G2569" t="inlineStr">
        <is>
          <t>Generic</t>
        </is>
      </c>
      <c r="H2569" s="493" t="n">
        <v>1500.76</v>
      </c>
      <c r="I2569" s="493" t="n">
        <v>1589.78</v>
      </c>
      <c r="J2569" s="493" t="n">
        <v>1224.7</v>
      </c>
      <c r="K2569" s="493" t="n">
        <v>2560.66</v>
      </c>
      <c r="L2569" s="493" t="n">
        <v>1426.8</v>
      </c>
      <c r="M2569" s="493" t="n">
        <v>1190</v>
      </c>
      <c r="N2569" s="493" t="n">
        <v>849</v>
      </c>
      <c r="O2569" s="493" t="n">
        <v>2115.1</v>
      </c>
      <c r="P2569" s="493" t="n">
        <v>495.6</v>
      </c>
      <c r="Q2569" s="493" t="n">
        <v>385.2</v>
      </c>
      <c r="R2569" s="493" t="n">
        <v>2303.35</v>
      </c>
      <c r="S2569" s="493" t="n">
        <v>182.64</v>
      </c>
      <c r="T2569" s="493" t="n">
        <v>44.4</v>
      </c>
      <c r="U2569" s="493" t="n">
        <v>0</v>
      </c>
      <c r="V2569" s="493" t="n">
        <v>47.7</v>
      </c>
      <c r="W2569" s="493" t="n">
        <v>47.1</v>
      </c>
      <c r="X2569" s="493" t="n">
        <v>548.67</v>
      </c>
      <c r="Y2569" s="493" t="n">
        <v>0</v>
      </c>
      <c r="Z2569" s="493" t="n">
        <v>46.5</v>
      </c>
      <c r="AA2569" s="493" t="n">
        <v>240</v>
      </c>
      <c r="AB2569" s="493" t="n">
        <v>252</v>
      </c>
      <c r="AC2569" s="493" t="n">
        <v>0</v>
      </c>
      <c r="AD2569" s="493" t="n">
        <v>1260</v>
      </c>
      <c r="AE2569" s="493" t="n">
        <v>0</v>
      </c>
      <c r="AF2569" s="493" t="n">
        <v>504</v>
      </c>
      <c r="AG2569" s="493" t="n">
        <v>0</v>
      </c>
      <c r="AH2569" s="493" t="n">
        <v>1185.12</v>
      </c>
      <c r="AI2569" s="493" t="n">
        <v>2266.29</v>
      </c>
      <c r="AJ2569" s="493" t="n">
        <v>1397.22</v>
      </c>
      <c r="AK2569" s="493" t="n">
        <v>558.75</v>
      </c>
      <c r="AL2569" s="493" t="n">
        <v>2223.15</v>
      </c>
      <c r="AM2569" s="493" t="n">
        <v>235.8</v>
      </c>
      <c r="AN2569" s="493" t="n">
        <v>1155.54</v>
      </c>
      <c r="AO2569" s="493" t="n">
        <v>1014.6</v>
      </c>
      <c r="AP2569" s="493" t="n">
        <v>584.1</v>
      </c>
      <c r="AQ2569" s="493" t="n">
        <v>0</v>
      </c>
      <c r="AR2569" s="493" t="n">
        <v>1355.19</v>
      </c>
      <c r="AS2569" s="493" t="n">
        <v>1323</v>
      </c>
      <c r="AT2569" s="493" t="n">
        <v>363</v>
      </c>
      <c r="AU2569" s="493" t="n">
        <v>967.2</v>
      </c>
      <c r="AV2569" s="493" t="n">
        <v>1449</v>
      </c>
      <c r="AW2569" s="493" t="n">
        <v>363.9</v>
      </c>
      <c r="AX2569" s="493" t="n">
        <v>1087.8</v>
      </c>
      <c r="AY2569" s="493" t="n">
        <v>604.8</v>
      </c>
      <c r="AZ2569" s="493" t="n">
        <v>0</v>
      </c>
      <c r="BA2569" s="493" t="n">
        <v>947.1</v>
      </c>
      <c r="BB2569" s="493" t="n">
        <v>237.6</v>
      </c>
      <c r="BC2569" s="493" t="n">
        <v>401.4</v>
      </c>
      <c r="BD2569" s="493" t="n">
        <v>1845</v>
      </c>
      <c r="BE2569" s="493" t="n">
        <v>399</v>
      </c>
      <c r="BF2569" s="493" t="n">
        <v>240.3</v>
      </c>
      <c r="BG2569" s="493" t="n">
        <v>1396.2</v>
      </c>
      <c r="BH2569" s="493" t="n">
        <v>327.6</v>
      </c>
      <c r="BI2569" s="493" t="n">
        <v>852.6</v>
      </c>
      <c r="BJ2569" s="493" t="n">
        <v>3108.9</v>
      </c>
      <c r="BK2569" s="493" t="n">
        <v>1810.3</v>
      </c>
      <c r="BL2569" s="493" t="n">
        <v>394.5</v>
      </c>
      <c r="BM2569" s="493" t="n">
        <v>1539</v>
      </c>
      <c r="BN2569" s="493" t="n">
        <v>405</v>
      </c>
      <c r="BO2569" s="493" t="n">
        <v>365.4</v>
      </c>
      <c r="BP2569" s="493" t="n">
        <v>1017</v>
      </c>
      <c r="BQ2569" s="493" t="n">
        <v>0</v>
      </c>
      <c r="BR2569" s="493" t="n">
        <v>153.6</v>
      </c>
      <c r="BS2569" s="493" t="n">
        <v>1654.2</v>
      </c>
      <c r="BT2569" s="493" t="n">
        <v>0</v>
      </c>
      <c r="BU2569" s="493" t="n">
        <v>0</v>
      </c>
      <c r="BV2569" s="493" t="n">
        <v>1096.5</v>
      </c>
      <c r="BW2569" s="493" t="n">
        <v>468</v>
      </c>
    </row>
    <row r="2570">
      <c r="A2570" t="inlineStr">
        <is>
          <t>[C9D1] Angiotensin-II 길항제, 고혈압제 (C2) 혹은 이뇨제 복합제제</t>
        </is>
      </c>
      <c r="B2570" t="inlineStr">
        <is>
          <t>일양약품</t>
        </is>
      </c>
      <c r="C2570" t="inlineStr">
        <is>
          <t>일양 로자탄 플러스</t>
        </is>
      </c>
      <c r="D2570" t="inlineStr">
        <is>
          <t>일양약품</t>
        </is>
      </c>
      <c r="E2570" t="inlineStr">
        <is>
          <t>hydrochlorothiazide,  losartan potassium</t>
        </is>
      </c>
      <c r="F2570" t="inlineStr">
        <is>
          <t>병원</t>
        </is>
      </c>
      <c r="G2570" t="inlineStr">
        <is>
          <t>Generic</t>
        </is>
      </c>
      <c r="H2570" s="493" t="n">
        <v>28423.4</v>
      </c>
      <c r="I2570" s="493" t="n">
        <v>21499.88</v>
      </c>
      <c r="J2570" s="493" t="n">
        <v>25944.55</v>
      </c>
      <c r="K2570" s="493" t="n">
        <v>26429.5</v>
      </c>
      <c r="L2570" s="493" t="n">
        <v>25144.54</v>
      </c>
      <c r="M2570" s="493" t="n">
        <v>25415.76</v>
      </c>
      <c r="N2570" s="493" t="n">
        <v>25671.78</v>
      </c>
      <c r="O2570" s="493" t="n">
        <v>27399.12</v>
      </c>
      <c r="P2570" s="493" t="n">
        <v>24068.04</v>
      </c>
      <c r="Q2570" s="493" t="n">
        <v>27320</v>
      </c>
      <c r="R2570" s="493" t="n">
        <v>25407.72</v>
      </c>
      <c r="S2570" s="493" t="n">
        <v>4954.43</v>
      </c>
      <c r="T2570" s="493" t="n">
        <v>158.4</v>
      </c>
      <c r="U2570" s="493" t="n">
        <v>0</v>
      </c>
      <c r="V2570" s="493" t="n">
        <v>192.9</v>
      </c>
      <c r="W2570" s="493" t="n">
        <v>639.6</v>
      </c>
      <c r="X2570" s="493" t="n">
        <v>269.1</v>
      </c>
      <c r="Y2570" s="493" t="n">
        <v>166.2</v>
      </c>
      <c r="Z2570" s="493" t="n">
        <v>0</v>
      </c>
      <c r="AA2570" s="493" t="n">
        <v>164.4</v>
      </c>
      <c r="AB2570" s="493" t="n">
        <v>0</v>
      </c>
      <c r="AC2570" s="493" t="n">
        <v>166.8</v>
      </c>
      <c r="AD2570" s="493" t="n">
        <v>0</v>
      </c>
      <c r="AE2570" s="493" t="n">
        <v>611.4</v>
      </c>
      <c r="AF2570" s="493" t="n">
        <v>327.6</v>
      </c>
      <c r="AG2570" s="493" t="n">
        <v>946.2</v>
      </c>
      <c r="AH2570" s="493" t="n">
        <v>422.4</v>
      </c>
      <c r="AI2570" s="493" t="n">
        <v>1409.1</v>
      </c>
      <c r="AJ2570" s="493" t="n">
        <v>206.4</v>
      </c>
      <c r="AK2570" s="493" t="n">
        <v>1401</v>
      </c>
      <c r="AL2570" s="493" t="n">
        <v>692.95</v>
      </c>
      <c r="AM2570" s="493" t="n">
        <v>810.35</v>
      </c>
      <c r="AN2570" s="493" t="n">
        <v>1582.3</v>
      </c>
      <c r="AO2570" s="493" t="n">
        <v>1856.3</v>
      </c>
      <c r="AP2570" s="493" t="n">
        <v>4017.9</v>
      </c>
      <c r="AQ2570" s="493" t="n">
        <v>1054.5</v>
      </c>
      <c r="AR2570" s="493" t="n">
        <v>2034.82</v>
      </c>
      <c r="AS2570" s="493" t="n">
        <v>3304</v>
      </c>
      <c r="AT2570" s="493" t="n">
        <v>2071.18</v>
      </c>
      <c r="AU2570" s="493" t="n">
        <v>3103.8</v>
      </c>
      <c r="AV2570" s="493" t="n">
        <v>1899.88</v>
      </c>
      <c r="AW2570" s="493" t="n">
        <v>2710.85</v>
      </c>
      <c r="AX2570" s="493" t="n">
        <v>2889.87</v>
      </c>
      <c r="AY2570" s="493" t="n">
        <v>1938.35</v>
      </c>
      <c r="AZ2570" s="493" t="n">
        <v>3256.7</v>
      </c>
      <c r="BA2570" s="493" t="n">
        <v>3791.05</v>
      </c>
      <c r="BB2570" s="493" t="n">
        <v>872.4</v>
      </c>
      <c r="BC2570" s="493" t="n">
        <v>1437.48</v>
      </c>
      <c r="BD2570" s="493" t="n">
        <v>2807.03</v>
      </c>
      <c r="BE2570" s="493" t="n">
        <v>3183.11</v>
      </c>
      <c r="BF2570" s="493" t="n">
        <v>1687.11</v>
      </c>
      <c r="BG2570" s="493" t="n">
        <v>3330.7</v>
      </c>
      <c r="BH2570" s="493" t="n">
        <v>997.2</v>
      </c>
      <c r="BI2570" s="493" t="n">
        <v>2834.63</v>
      </c>
      <c r="BJ2570" s="493" t="n">
        <v>913.5</v>
      </c>
      <c r="BK2570" s="493" t="n">
        <v>4084.9</v>
      </c>
      <c r="BL2570" s="493" t="n">
        <v>959.1</v>
      </c>
      <c r="BM2570" s="493" t="n">
        <v>4076.55</v>
      </c>
      <c r="BN2570" s="493" t="n">
        <v>983.6</v>
      </c>
      <c r="BO2570" s="493" t="n">
        <v>4635.63</v>
      </c>
      <c r="BP2570" s="493" t="n">
        <v>2404.8</v>
      </c>
      <c r="BQ2570" s="493" t="n">
        <v>1627.26</v>
      </c>
      <c r="BR2570" s="493" t="n">
        <v>2454.6</v>
      </c>
      <c r="BS2570" s="493" t="n">
        <v>2431.26</v>
      </c>
      <c r="BT2570" s="493" t="n">
        <v>2334</v>
      </c>
      <c r="BU2570" s="493" t="n">
        <v>1369.5</v>
      </c>
      <c r="BV2570" s="493" t="n">
        <v>4074.09</v>
      </c>
      <c r="BW2570" s="493" t="n">
        <v>1388.38</v>
      </c>
    </row>
    <row r="2571">
      <c r="A2571" t="inlineStr">
        <is>
          <t>[C9D1] Angiotensin-II 길항제, 고혈압제 (C2) 혹은 이뇨제 복합제제</t>
        </is>
      </c>
      <c r="B2571" t="inlineStr">
        <is>
          <t>일양약품</t>
        </is>
      </c>
      <c r="C2571" t="inlineStr">
        <is>
          <t>일양 로자탄 플러스</t>
        </is>
      </c>
      <c r="D2571" t="inlineStr">
        <is>
          <t>일양약품</t>
        </is>
      </c>
      <c r="E2571" t="inlineStr">
        <is>
          <t>hydrochlorothiazide,  losartan potassium</t>
        </is>
      </c>
      <c r="F2571" t="inlineStr">
        <is>
          <t>의원</t>
        </is>
      </c>
      <c r="G2571" t="inlineStr">
        <is>
          <t>Generic</t>
        </is>
      </c>
      <c r="H2571" s="493" t="n">
        <v>104841.4</v>
      </c>
      <c r="I2571" s="493" t="n">
        <v>109451.88</v>
      </c>
      <c r="J2571" s="493" t="n">
        <v>117322.4</v>
      </c>
      <c r="K2571" s="493" t="n">
        <v>121513.08</v>
      </c>
      <c r="L2571" s="493" t="n">
        <v>122029.45</v>
      </c>
      <c r="M2571" s="493" t="n">
        <v>119393.4</v>
      </c>
      <c r="N2571" s="493" t="n">
        <v>124261.22</v>
      </c>
      <c r="O2571" s="493" t="n">
        <v>137220.53</v>
      </c>
      <c r="P2571" s="493" t="n">
        <v>119926.17</v>
      </c>
      <c r="Q2571" s="493" t="n">
        <v>124221.47</v>
      </c>
      <c r="R2571" s="493" t="n">
        <v>112261.44</v>
      </c>
      <c r="S2571" s="493" t="n">
        <v>27034.4</v>
      </c>
      <c r="T2571" s="493" t="n">
        <v>1716.75</v>
      </c>
      <c r="U2571" s="493" t="n">
        <v>0</v>
      </c>
      <c r="V2571" s="493" t="n">
        <v>2100.9</v>
      </c>
      <c r="W2571" s="493" t="n">
        <v>944.4</v>
      </c>
      <c r="X2571" s="493" t="n">
        <v>2865.6</v>
      </c>
      <c r="Y2571" s="493" t="n">
        <v>4435</v>
      </c>
      <c r="Z2571" s="493" t="n">
        <v>4657.7</v>
      </c>
      <c r="AA2571" s="493" t="n">
        <v>3627.1</v>
      </c>
      <c r="AB2571" s="493" t="n">
        <v>5550.5</v>
      </c>
      <c r="AC2571" s="493" t="n">
        <v>6648</v>
      </c>
      <c r="AD2571" s="493" t="n">
        <v>15051.67</v>
      </c>
      <c r="AE2571" s="493" t="n">
        <v>22855.42</v>
      </c>
      <c r="AF2571" s="493" t="n">
        <v>16600.6</v>
      </c>
      <c r="AG2571" s="493" t="n">
        <v>19019.1</v>
      </c>
      <c r="AH2571" s="493" t="n">
        <v>16568.7</v>
      </c>
      <c r="AI2571" s="493" t="n">
        <v>16405.27</v>
      </c>
      <c r="AJ2571" s="493" t="n">
        <v>15513.8</v>
      </c>
      <c r="AK2571" s="493" t="n">
        <v>18343.2</v>
      </c>
      <c r="AL2571" s="493" t="n">
        <v>20691.5</v>
      </c>
      <c r="AM2571" s="493" t="n">
        <v>13353.4</v>
      </c>
      <c r="AN2571" s="493" t="n">
        <v>21053.3</v>
      </c>
      <c r="AO2571" s="493" t="n">
        <v>21218</v>
      </c>
      <c r="AP2571" s="493" t="n">
        <v>16375.8</v>
      </c>
      <c r="AQ2571" s="493" t="n">
        <v>22275.14</v>
      </c>
      <c r="AR2571" s="493" t="n">
        <v>26571.7</v>
      </c>
      <c r="AS2571" s="493" t="n">
        <v>21226.2</v>
      </c>
      <c r="AT2571" s="493" t="n">
        <v>24812.26</v>
      </c>
      <c r="AU2571" s="493" t="n">
        <v>22814</v>
      </c>
      <c r="AV2571" s="493" t="n">
        <v>22749.9</v>
      </c>
      <c r="AW2571" s="493" t="n">
        <v>25461.3</v>
      </c>
      <c r="AX2571" s="493" t="n">
        <v>30447.4</v>
      </c>
      <c r="AY2571" s="493" t="n">
        <v>24462.61</v>
      </c>
      <c r="AZ2571" s="493" t="n">
        <v>27315.2</v>
      </c>
      <c r="BA2571" s="493" t="n">
        <v>25873.25</v>
      </c>
      <c r="BB2571" s="493" t="n">
        <v>27284.95</v>
      </c>
      <c r="BC2571" s="493" t="n">
        <v>28457.15</v>
      </c>
      <c r="BD2571" s="493" t="n">
        <v>22863.45</v>
      </c>
      <c r="BE2571" s="493" t="n">
        <v>24520.8</v>
      </c>
      <c r="BF2571" s="493" t="n">
        <v>16992.6</v>
      </c>
      <c r="BG2571" s="493" t="n">
        <v>9297.75</v>
      </c>
      <c r="BH2571" s="493" t="n">
        <v>9841.5</v>
      </c>
      <c r="BI2571" s="493" t="n">
        <v>17941.6</v>
      </c>
      <c r="BJ2571" s="493" t="n">
        <v>19802.01</v>
      </c>
      <c r="BK2571" s="493" t="n">
        <v>16008.75</v>
      </c>
      <c r="BL2571" s="493" t="n">
        <v>17847.9</v>
      </c>
      <c r="BM2571" s="493" t="n">
        <v>15806.6</v>
      </c>
      <c r="BN2571" s="493" t="n">
        <v>16479.8</v>
      </c>
      <c r="BO2571" s="493" t="n">
        <v>19295.95</v>
      </c>
      <c r="BP2571" s="493" t="n">
        <v>15123.97</v>
      </c>
      <c r="BQ2571" s="493" t="n">
        <v>13554.36</v>
      </c>
      <c r="BR2571" s="493" t="n">
        <v>16921.94</v>
      </c>
      <c r="BS2571" s="493" t="n">
        <v>17840.16</v>
      </c>
      <c r="BT2571" s="493" t="n">
        <v>16273.3</v>
      </c>
      <c r="BU2571" s="493" t="n">
        <v>17015.83</v>
      </c>
      <c r="BV2571" s="493" t="n">
        <v>18480.5</v>
      </c>
      <c r="BW2571" s="493" t="n">
        <v>14162.62</v>
      </c>
    </row>
    <row r="2572">
      <c r="A2572" t="inlineStr">
        <is>
          <t>[C9D1] Angiotensin-II 길항제, 고혈압제 (C2) 혹은 이뇨제 복합제제</t>
        </is>
      </c>
      <c r="B2572" t="inlineStr">
        <is>
          <t>일양약품</t>
        </is>
      </c>
      <c r="C2572" t="inlineStr">
        <is>
          <t>일양 로자탄 플러스</t>
        </is>
      </c>
      <c r="D2572" t="inlineStr">
        <is>
          <t>일양약품</t>
        </is>
      </c>
      <c r="E2572" t="inlineStr">
        <is>
          <t>hydrochlorothiazide,  losartan potassium</t>
        </is>
      </c>
      <c r="F2572" t="inlineStr">
        <is>
          <t>보건소</t>
        </is>
      </c>
      <c r="G2572" t="inlineStr">
        <is>
          <t>Generic</t>
        </is>
      </c>
      <c r="H2572" s="493" t="n">
        <v>678.15</v>
      </c>
      <c r="I2572" s="493" t="n">
        <v>1128.3</v>
      </c>
      <c r="J2572" s="493" t="n">
        <v>2087.55</v>
      </c>
      <c r="K2572" s="493" t="n">
        <v>620.4</v>
      </c>
      <c r="L2572" s="493" t="n">
        <v>1496.4</v>
      </c>
      <c r="M2572" s="493" t="n">
        <v>2149.2</v>
      </c>
      <c r="N2572" s="493" t="n">
        <v>1503.6</v>
      </c>
      <c r="O2572" s="493" t="n">
        <v>1172.1</v>
      </c>
      <c r="P2572" s="493" t="n">
        <v>3078.75</v>
      </c>
      <c r="Q2572" s="493" t="n">
        <v>487.8</v>
      </c>
      <c r="R2572" s="493" t="n">
        <v>3757.2</v>
      </c>
      <c r="S2572" s="493" t="n">
        <v>0</v>
      </c>
      <c r="T2572" s="493" t="n">
        <v>0</v>
      </c>
      <c r="U2572" s="493" t="n">
        <v>0</v>
      </c>
      <c r="V2572" s="493" t="n">
        <v>473.85</v>
      </c>
      <c r="W2572" s="493" t="n">
        <v>0</v>
      </c>
      <c r="X2572" s="493" t="n">
        <v>0</v>
      </c>
      <c r="Y2572" s="493" t="n">
        <v>0</v>
      </c>
      <c r="Z2572" s="493" t="n">
        <v>0</v>
      </c>
      <c r="AA2572" s="493" t="n">
        <v>182.4</v>
      </c>
      <c r="AB2572" s="493" t="n">
        <v>0</v>
      </c>
      <c r="AC2572" s="493" t="n">
        <v>190.2</v>
      </c>
      <c r="AD2572" s="493" t="n">
        <v>0</v>
      </c>
      <c r="AE2572" s="493" t="n">
        <v>251.4</v>
      </c>
      <c r="AF2572" s="493" t="n">
        <v>0</v>
      </c>
      <c r="AG2572" s="493" t="n">
        <v>0</v>
      </c>
      <c r="AH2572" s="493" t="n">
        <v>0</v>
      </c>
      <c r="AI2572" s="493" t="n">
        <v>0</v>
      </c>
      <c r="AJ2572" s="493" t="n">
        <v>0</v>
      </c>
      <c r="AK2572" s="493" t="n">
        <v>0</v>
      </c>
      <c r="AL2572" s="493" t="n">
        <v>0</v>
      </c>
      <c r="AM2572" s="493" t="n">
        <v>0</v>
      </c>
      <c r="AN2572" s="493" t="n">
        <v>221.4</v>
      </c>
      <c r="AO2572" s="493" t="n">
        <v>0</v>
      </c>
      <c r="AP2572" s="493" t="n">
        <v>223.8</v>
      </c>
      <c r="AQ2572" s="493" t="n">
        <v>531</v>
      </c>
      <c r="AR2572" s="493" t="n">
        <v>287.4</v>
      </c>
      <c r="AS2572" s="493" t="n">
        <v>431.4</v>
      </c>
      <c r="AT2572" s="493" t="n">
        <v>222</v>
      </c>
      <c r="AU2572" s="493" t="n">
        <v>349.8</v>
      </c>
      <c r="AV2572" s="493" t="n">
        <v>190.8</v>
      </c>
      <c r="AW2572" s="493" t="n">
        <v>370.8</v>
      </c>
      <c r="AX2572" s="493" t="n">
        <v>722.25</v>
      </c>
      <c r="AY2572" s="493" t="n">
        <v>453.6</v>
      </c>
      <c r="AZ2572" s="493" t="n">
        <v>281.4</v>
      </c>
      <c r="BA2572" s="493" t="n">
        <v>744.6</v>
      </c>
      <c r="BB2572" s="493" t="n">
        <v>0</v>
      </c>
      <c r="BC2572" s="493" t="n">
        <v>409.2</v>
      </c>
      <c r="BD2572" s="493" t="n">
        <v>287.4</v>
      </c>
      <c r="BE2572" s="493" t="n">
        <v>524.4</v>
      </c>
      <c r="BF2572" s="493" t="n">
        <v>2413.2</v>
      </c>
      <c r="BG2572" s="493" t="n">
        <v>579.6</v>
      </c>
      <c r="BH2572" s="493" t="n">
        <v>0</v>
      </c>
      <c r="BI2572" s="493" t="n">
        <v>436.2</v>
      </c>
      <c r="BJ2572" s="493" t="n">
        <v>0</v>
      </c>
      <c r="BK2572" s="493" t="n">
        <v>932.4</v>
      </c>
      <c r="BL2572" s="493" t="n">
        <v>0</v>
      </c>
      <c r="BM2572" s="493" t="n">
        <v>856.8</v>
      </c>
      <c r="BN2572" s="493" t="n">
        <v>0</v>
      </c>
      <c r="BO2572" s="493" t="n">
        <v>763.2</v>
      </c>
      <c r="BP2572" s="493" t="n">
        <v>0</v>
      </c>
      <c r="BQ2572" s="493" t="n">
        <v>658.8</v>
      </c>
      <c r="BR2572" s="493" t="n">
        <v>0</v>
      </c>
      <c r="BS2572" s="493" t="n">
        <v>718.2</v>
      </c>
      <c r="BT2572" s="493" t="n">
        <v>0</v>
      </c>
      <c r="BU2572" s="493" t="n">
        <v>625.8</v>
      </c>
      <c r="BV2572" s="493" t="n">
        <v>0</v>
      </c>
      <c r="BW2572" s="493" t="n">
        <v>803.4</v>
      </c>
    </row>
    <row r="2573">
      <c r="A2573" t="inlineStr">
        <is>
          <t>[C9D1] Angiotensin-II 길항제, 고혈압제 (C2) 혹은 이뇨제 복합제제</t>
        </is>
      </c>
      <c r="B2573" t="inlineStr">
        <is>
          <t>일양약품</t>
        </is>
      </c>
      <c r="C2573" t="inlineStr">
        <is>
          <t>일양 텔미사탄 플러스</t>
        </is>
      </c>
      <c r="D2573" t="inlineStr">
        <is>
          <t>일양약품</t>
        </is>
      </c>
      <c r="E2573" t="inlineStr">
        <is>
          <t>hydrochlorothiazide,  telmisartan</t>
        </is>
      </c>
      <c r="F2573" t="inlineStr">
        <is>
          <t>상급종합병원</t>
        </is>
      </c>
      <c r="G2573" t="inlineStr">
        <is>
          <t>Generic</t>
        </is>
      </c>
      <c r="H2573" s="493" t="n">
        <v>32473.26</v>
      </c>
      <c r="I2573" s="493" t="n">
        <v>29613.18</v>
      </c>
      <c r="J2573" s="493" t="n">
        <v>32838.13</v>
      </c>
      <c r="K2573" s="493" t="n">
        <v>34441.04</v>
      </c>
      <c r="L2573" s="493" t="n">
        <v>32602.6</v>
      </c>
      <c r="M2573" s="493" t="n">
        <v>26929.98</v>
      </c>
      <c r="N2573" s="493" t="n">
        <v>29580.33</v>
      </c>
      <c r="O2573" s="493" t="n">
        <v>34925.99</v>
      </c>
      <c r="P2573" s="493" t="n">
        <v>31327.24</v>
      </c>
      <c r="Q2573" s="493" t="n">
        <v>32143.98</v>
      </c>
      <c r="R2573" s="493" t="n">
        <v>34320.69</v>
      </c>
      <c r="S2573" s="493" t="n">
        <v>32607.74</v>
      </c>
      <c r="T2573" s="493" t="n">
        <v>24798.15</v>
      </c>
      <c r="U2573" s="493" t="n">
        <v>32693.87</v>
      </c>
      <c r="V2573" s="493" t="n">
        <v>36013.68</v>
      </c>
      <c r="W2573" s="493" t="n">
        <v>29728.48</v>
      </c>
      <c r="X2573" s="493" t="n">
        <v>28149.56</v>
      </c>
      <c r="Y2573" s="493" t="n">
        <v>27841.4</v>
      </c>
      <c r="Z2573" s="493" t="n">
        <v>31171.02</v>
      </c>
      <c r="AA2573" s="493" t="n">
        <v>32273.15</v>
      </c>
      <c r="AB2573" s="493" t="n">
        <v>27924.48</v>
      </c>
      <c r="AC2573" s="493" t="n">
        <v>30402.04</v>
      </c>
      <c r="AD2573" s="493" t="n">
        <v>27979.84</v>
      </c>
      <c r="AE2573" s="493" t="n">
        <v>29911.77</v>
      </c>
      <c r="AF2573" s="493" t="n">
        <v>36926.78</v>
      </c>
      <c r="AG2573" s="493" t="n">
        <v>23735</v>
      </c>
      <c r="AH2573" s="493" t="n">
        <v>31373.38</v>
      </c>
      <c r="AI2573" s="493" t="n">
        <v>21203.93</v>
      </c>
      <c r="AJ2573" s="493" t="n">
        <v>28970.4</v>
      </c>
      <c r="AK2573" s="493" t="n">
        <v>25487.22</v>
      </c>
      <c r="AL2573" s="493" t="n">
        <v>26135.1</v>
      </c>
      <c r="AM2573" s="493" t="n">
        <v>31898.88</v>
      </c>
      <c r="AN2573" s="493" t="n">
        <v>21120.08</v>
      </c>
      <c r="AO2573" s="493" t="n">
        <v>23427.8</v>
      </c>
      <c r="AP2573" s="493" t="n">
        <v>32253.76</v>
      </c>
      <c r="AQ2573" s="493" t="n">
        <v>22938.3</v>
      </c>
      <c r="AR2573" s="493" t="n">
        <v>26284.33</v>
      </c>
      <c r="AS2573" s="493" t="n">
        <v>25990.72</v>
      </c>
      <c r="AT2573" s="493" t="n">
        <v>22568.96</v>
      </c>
      <c r="AU2573" s="493" t="n">
        <v>29011.32</v>
      </c>
      <c r="AV2573" s="493" t="n">
        <v>22656.35</v>
      </c>
      <c r="AW2573" s="493" t="n">
        <v>23138.1</v>
      </c>
      <c r="AX2573" s="493" t="n">
        <v>26104.86</v>
      </c>
      <c r="AY2573" s="493" t="n">
        <v>23816.16</v>
      </c>
      <c r="AZ2573" s="493" t="n">
        <v>20377.08</v>
      </c>
      <c r="BA2573" s="493" t="n">
        <v>28887.86</v>
      </c>
      <c r="BB2573" s="493" t="n">
        <v>19405.12</v>
      </c>
      <c r="BC2573" s="493" t="n">
        <v>22611.3</v>
      </c>
      <c r="BD2573" s="493" t="n">
        <v>28166</v>
      </c>
      <c r="BE2573" s="493" t="n">
        <v>23565.35</v>
      </c>
      <c r="BF2573" s="493" t="n">
        <v>25145.44</v>
      </c>
      <c r="BG2573" s="493" t="n">
        <v>28080.8</v>
      </c>
      <c r="BH2573" s="493" t="n">
        <v>25506.18</v>
      </c>
      <c r="BI2573" s="493" t="n">
        <v>22940.97</v>
      </c>
      <c r="BJ2573" s="493" t="n">
        <v>23566.06</v>
      </c>
      <c r="BK2573" s="493" t="n">
        <v>20259.42</v>
      </c>
      <c r="BL2573" s="493" t="n">
        <v>27296.36</v>
      </c>
      <c r="BM2573" s="493" t="n">
        <v>19175.4</v>
      </c>
      <c r="BN2573" s="493" t="n">
        <v>20511.12</v>
      </c>
      <c r="BO2573" s="493" t="n">
        <v>24693.48</v>
      </c>
      <c r="BP2573" s="493" t="n">
        <v>20826</v>
      </c>
      <c r="BQ2573" s="493" t="n">
        <v>19066.08</v>
      </c>
      <c r="BR2573" s="493" t="n">
        <v>21836.64</v>
      </c>
      <c r="BS2573" s="493" t="n">
        <v>16835.36</v>
      </c>
      <c r="BT2573" s="493" t="n">
        <v>20017.8</v>
      </c>
      <c r="BU2573" s="493" t="n">
        <v>17576.7</v>
      </c>
      <c r="BV2573" s="493" t="n">
        <v>19686.33</v>
      </c>
      <c r="BW2573" s="493" t="n">
        <v>17708.6</v>
      </c>
    </row>
    <row r="2574">
      <c r="A2574" t="inlineStr">
        <is>
          <t>[C9D1] Angiotensin-II 길항제, 고혈압제 (C2) 혹은 이뇨제 복합제제</t>
        </is>
      </c>
      <c r="B2574" t="inlineStr">
        <is>
          <t>일양약품</t>
        </is>
      </c>
      <c r="C2574" t="inlineStr">
        <is>
          <t>일양 텔미사탄 플러스</t>
        </is>
      </c>
      <c r="D2574" t="inlineStr">
        <is>
          <t>일양약품</t>
        </is>
      </c>
      <c r="E2574" t="inlineStr">
        <is>
          <t>hydrochlorothiazide,  telmisartan</t>
        </is>
      </c>
      <c r="F2574" t="inlineStr">
        <is>
          <t>종합병원</t>
        </is>
      </c>
      <c r="G2574" t="inlineStr">
        <is>
          <t>Generic</t>
        </is>
      </c>
      <c r="H2574" s="493" t="n">
        <v>9558.690000000001</v>
      </c>
      <c r="I2574" s="493" t="n">
        <v>10695.97</v>
      </c>
      <c r="J2574" s="493" t="n">
        <v>10912.78</v>
      </c>
      <c r="K2574" s="493" t="n">
        <v>9924.1</v>
      </c>
      <c r="L2574" s="493" t="n">
        <v>7154.35</v>
      </c>
      <c r="M2574" s="493" t="n">
        <v>10725.6</v>
      </c>
      <c r="N2574" s="493" t="n">
        <v>8508.379999999999</v>
      </c>
      <c r="O2574" s="493" t="n">
        <v>9152.75</v>
      </c>
      <c r="P2574" s="493" t="n">
        <v>10745.83</v>
      </c>
      <c r="Q2574" s="493" t="n">
        <v>6541.35</v>
      </c>
      <c r="R2574" s="493" t="n">
        <v>9445.799999999999</v>
      </c>
      <c r="S2574" s="493" t="n">
        <v>8178.64</v>
      </c>
      <c r="T2574" s="493" t="n">
        <v>12267.49</v>
      </c>
      <c r="U2574" s="493" t="n">
        <v>11006.85</v>
      </c>
      <c r="V2574" s="493" t="n">
        <v>9907.290000000001</v>
      </c>
      <c r="W2574" s="493" t="n">
        <v>8506.389999999999</v>
      </c>
      <c r="X2574" s="493" t="n">
        <v>13146.27</v>
      </c>
      <c r="Y2574" s="493" t="n">
        <v>10552.83</v>
      </c>
      <c r="Z2574" s="493" t="n">
        <v>6482.68</v>
      </c>
      <c r="AA2574" s="493" t="n">
        <v>10663.81</v>
      </c>
      <c r="AB2574" s="493" t="n">
        <v>11080.51</v>
      </c>
      <c r="AC2574" s="493" t="n">
        <v>8135.92</v>
      </c>
      <c r="AD2574" s="493" t="n">
        <v>12000.07</v>
      </c>
      <c r="AE2574" s="493" t="n">
        <v>7791.45</v>
      </c>
      <c r="AF2574" s="493" t="n">
        <v>8952.799999999999</v>
      </c>
      <c r="AG2574" s="493" t="n">
        <v>13391.38</v>
      </c>
      <c r="AH2574" s="493" t="n">
        <v>7801.24</v>
      </c>
      <c r="AI2574" s="493" t="n">
        <v>5459.48</v>
      </c>
      <c r="AJ2574" s="493" t="n">
        <v>15449.75</v>
      </c>
      <c r="AK2574" s="493" t="n">
        <v>7283.6</v>
      </c>
      <c r="AL2574" s="493" t="n">
        <v>7942.08</v>
      </c>
      <c r="AM2574" s="493" t="n">
        <v>8833.16</v>
      </c>
      <c r="AN2574" s="493" t="n">
        <v>12403.78</v>
      </c>
      <c r="AO2574" s="493" t="n">
        <v>10021.98</v>
      </c>
      <c r="AP2574" s="493" t="n">
        <v>16326.79</v>
      </c>
      <c r="AQ2574" s="493" t="n">
        <v>7787.45</v>
      </c>
      <c r="AR2574" s="493" t="n">
        <v>10913.95</v>
      </c>
      <c r="AS2574" s="493" t="n">
        <v>12246.27</v>
      </c>
      <c r="AT2574" s="493" t="n">
        <v>7788.26</v>
      </c>
      <c r="AU2574" s="493" t="n">
        <v>7594.42</v>
      </c>
      <c r="AV2574" s="493" t="n">
        <v>14657.6</v>
      </c>
      <c r="AW2574" s="493" t="n">
        <v>4488.48</v>
      </c>
      <c r="AX2574" s="493" t="n">
        <v>10267.04</v>
      </c>
      <c r="AY2574" s="493" t="n">
        <v>14704.32</v>
      </c>
      <c r="AZ2574" s="493" t="n">
        <v>10329.2</v>
      </c>
      <c r="BA2574" s="493" t="n">
        <v>10586.33</v>
      </c>
      <c r="BB2574" s="493" t="n">
        <v>11756.88</v>
      </c>
      <c r="BC2574" s="493" t="n">
        <v>11638.82</v>
      </c>
      <c r="BD2574" s="493" t="n">
        <v>10722</v>
      </c>
      <c r="BE2574" s="493" t="n">
        <v>11460.1</v>
      </c>
      <c r="BF2574" s="493" t="n">
        <v>12522.79</v>
      </c>
      <c r="BG2574" s="493" t="n">
        <v>13707.22</v>
      </c>
      <c r="BH2574" s="493" t="n">
        <v>13020.96</v>
      </c>
      <c r="BI2574" s="493" t="n">
        <v>11198.15</v>
      </c>
      <c r="BJ2574" s="493" t="n">
        <v>17069.28</v>
      </c>
      <c r="BK2574" s="493" t="n">
        <v>13047.17</v>
      </c>
      <c r="BL2574" s="493" t="n">
        <v>13581.1</v>
      </c>
      <c r="BM2574" s="493" t="n">
        <v>12810.93</v>
      </c>
      <c r="BN2574" s="493" t="n">
        <v>8590.5</v>
      </c>
      <c r="BO2574" s="493" t="n">
        <v>15195.85</v>
      </c>
      <c r="BP2574" s="493" t="n">
        <v>14557.09</v>
      </c>
      <c r="BQ2574" s="493" t="n">
        <v>12798.69</v>
      </c>
      <c r="BR2574" s="493" t="n">
        <v>10041.06</v>
      </c>
      <c r="BS2574" s="493" t="n">
        <v>18220.28</v>
      </c>
      <c r="BT2574" s="493" t="n">
        <v>14510.1</v>
      </c>
      <c r="BU2574" s="493" t="n">
        <v>12826.16</v>
      </c>
      <c r="BV2574" s="493" t="n">
        <v>12638.88</v>
      </c>
      <c r="BW2574" s="493" t="n">
        <v>14774.49</v>
      </c>
    </row>
    <row r="2575">
      <c r="A2575" t="inlineStr">
        <is>
          <t>[C9D1] Angiotensin-II 길항제, 고혈압제 (C2) 혹은 이뇨제 복합제제</t>
        </is>
      </c>
      <c r="B2575" t="inlineStr">
        <is>
          <t>일양약품</t>
        </is>
      </c>
      <c r="C2575" t="inlineStr">
        <is>
          <t>일양 텔미사탄 플러스</t>
        </is>
      </c>
      <c r="D2575" t="inlineStr">
        <is>
          <t>일양약품</t>
        </is>
      </c>
      <c r="E2575" t="inlineStr">
        <is>
          <t>hydrochlorothiazide,  telmisartan</t>
        </is>
      </c>
      <c r="F2575" t="inlineStr">
        <is>
          <t>병원</t>
        </is>
      </c>
      <c r="G2575" t="inlineStr">
        <is>
          <t>Generic</t>
        </is>
      </c>
      <c r="H2575" s="493" t="n">
        <v>2976</v>
      </c>
      <c r="I2575" s="493" t="n">
        <v>2413.6</v>
      </c>
      <c r="J2575" s="493" t="n">
        <v>3522.45</v>
      </c>
      <c r="K2575" s="493" t="n">
        <v>3464.28</v>
      </c>
      <c r="L2575" s="493" t="n">
        <v>1543.72</v>
      </c>
      <c r="M2575" s="493" t="n">
        <v>4357.16</v>
      </c>
      <c r="N2575" s="493" t="n">
        <v>1914</v>
      </c>
      <c r="O2575" s="493" t="n">
        <v>2850.6</v>
      </c>
      <c r="P2575" s="493" t="n">
        <v>2082.6</v>
      </c>
      <c r="Q2575" s="493" t="n">
        <v>4299.9</v>
      </c>
      <c r="R2575" s="493" t="n">
        <v>1585.8</v>
      </c>
      <c r="S2575" s="493" t="n">
        <v>4020.3</v>
      </c>
      <c r="T2575" s="493" t="n">
        <v>1762.1</v>
      </c>
      <c r="U2575" s="493" t="n">
        <v>2092.8</v>
      </c>
      <c r="V2575" s="493" t="n">
        <v>2607</v>
      </c>
      <c r="W2575" s="493" t="n">
        <v>1972.5</v>
      </c>
      <c r="X2575" s="493" t="n">
        <v>1491.2</v>
      </c>
      <c r="Y2575" s="493" t="n">
        <v>2421.9</v>
      </c>
      <c r="Z2575" s="493" t="n">
        <v>3414.9</v>
      </c>
      <c r="AA2575" s="493" t="n">
        <v>1414.8</v>
      </c>
      <c r="AB2575" s="493" t="n">
        <v>2876.4</v>
      </c>
      <c r="AC2575" s="493" t="n">
        <v>2777.5</v>
      </c>
      <c r="AD2575" s="493" t="n">
        <v>4389.3</v>
      </c>
      <c r="AE2575" s="493" t="n">
        <v>3213.6</v>
      </c>
      <c r="AF2575" s="493" t="n">
        <v>1793.5</v>
      </c>
      <c r="AG2575" s="493" t="n">
        <v>2662.8</v>
      </c>
      <c r="AH2575" s="493" t="n">
        <v>4528.5</v>
      </c>
      <c r="AI2575" s="493" t="n">
        <v>1713.6</v>
      </c>
      <c r="AJ2575" s="493" t="n">
        <v>2683.8</v>
      </c>
      <c r="AK2575" s="493" t="n">
        <v>2560.52</v>
      </c>
      <c r="AL2575" s="493" t="n">
        <v>1162.8</v>
      </c>
      <c r="AM2575" s="493" t="n">
        <v>3309</v>
      </c>
      <c r="AN2575" s="493" t="n">
        <v>3706.95</v>
      </c>
      <c r="AO2575" s="493" t="n">
        <v>2625.6</v>
      </c>
      <c r="AP2575" s="493" t="n">
        <v>4074.9</v>
      </c>
      <c r="AQ2575" s="493" t="n">
        <v>2572.5</v>
      </c>
      <c r="AR2575" s="493" t="n">
        <v>2369.5</v>
      </c>
      <c r="AS2575" s="493" t="n">
        <v>2062.72</v>
      </c>
      <c r="AT2575" s="493" t="n">
        <v>3935.4</v>
      </c>
      <c r="AU2575" s="493" t="n">
        <v>2419.39</v>
      </c>
      <c r="AV2575" s="493" t="n">
        <v>4932.26</v>
      </c>
      <c r="AW2575" s="493" t="n">
        <v>2522.16</v>
      </c>
      <c r="AX2575" s="493" t="n">
        <v>3079.66</v>
      </c>
      <c r="AY2575" s="493" t="n">
        <v>2528.02</v>
      </c>
      <c r="AZ2575" s="493" t="n">
        <v>2993.5</v>
      </c>
      <c r="BA2575" s="493" t="n">
        <v>2756.1</v>
      </c>
      <c r="BB2575" s="493" t="n">
        <v>1583.1</v>
      </c>
      <c r="BC2575" s="493" t="n">
        <v>3798.6</v>
      </c>
      <c r="BD2575" s="493" t="n">
        <v>3773.4</v>
      </c>
      <c r="BE2575" s="493" t="n">
        <v>531.9</v>
      </c>
      <c r="BF2575" s="493" t="n">
        <v>2195.4</v>
      </c>
      <c r="BG2575" s="493" t="n">
        <v>2050.69</v>
      </c>
      <c r="BH2575" s="493" t="n">
        <v>700.05</v>
      </c>
      <c r="BI2575" s="493" t="n">
        <v>2908.12</v>
      </c>
      <c r="BJ2575" s="493" t="n">
        <v>3508.52</v>
      </c>
      <c r="BK2575" s="493" t="n">
        <v>3019.32</v>
      </c>
      <c r="BL2575" s="493" t="n">
        <v>1800.42</v>
      </c>
      <c r="BM2575" s="493" t="n">
        <v>3390</v>
      </c>
      <c r="BN2575" s="493" t="n">
        <v>2451.22</v>
      </c>
      <c r="BO2575" s="493" t="n">
        <v>2263.46</v>
      </c>
      <c r="BP2575" s="493" t="n">
        <v>3234.04</v>
      </c>
      <c r="BQ2575" s="493" t="n">
        <v>1052.64</v>
      </c>
      <c r="BR2575" s="493" t="n">
        <v>2303.72</v>
      </c>
      <c r="BS2575" s="493" t="n">
        <v>2383.72</v>
      </c>
      <c r="BT2575" s="493" t="n">
        <v>2553.25</v>
      </c>
      <c r="BU2575" s="493" t="n">
        <v>1426.9</v>
      </c>
      <c r="BV2575" s="493" t="n">
        <v>4612.38</v>
      </c>
      <c r="BW2575" s="493" t="n">
        <v>583.5</v>
      </c>
    </row>
    <row r="2576">
      <c r="A2576" t="inlineStr">
        <is>
          <t>[C9D1] Angiotensin-II 길항제, 고혈압제 (C2) 혹은 이뇨제 복합제제</t>
        </is>
      </c>
      <c r="B2576" t="inlineStr">
        <is>
          <t>일양약품</t>
        </is>
      </c>
      <c r="C2576" t="inlineStr">
        <is>
          <t>일양 텔미사탄 플러스</t>
        </is>
      </c>
      <c r="D2576" t="inlineStr">
        <is>
          <t>일양약품</t>
        </is>
      </c>
      <c r="E2576" t="inlineStr">
        <is>
          <t>hydrochlorothiazide,  telmisartan</t>
        </is>
      </c>
      <c r="F2576" t="inlineStr">
        <is>
          <t>의원</t>
        </is>
      </c>
      <c r="G2576" t="inlineStr">
        <is>
          <t>Generic</t>
        </is>
      </c>
      <c r="H2576" s="493" t="n">
        <v>28182.33</v>
      </c>
      <c r="I2576" s="493" t="n">
        <v>27318.59</v>
      </c>
      <c r="J2576" s="493" t="n">
        <v>27630.93</v>
      </c>
      <c r="K2576" s="493" t="n">
        <v>30679.01</v>
      </c>
      <c r="L2576" s="493" t="n">
        <v>36521.92</v>
      </c>
      <c r="M2576" s="493" t="n">
        <v>34247.32</v>
      </c>
      <c r="N2576" s="493" t="n">
        <v>34782.46</v>
      </c>
      <c r="O2576" s="493" t="n">
        <v>31076.51</v>
      </c>
      <c r="P2576" s="493" t="n">
        <v>30917.66</v>
      </c>
      <c r="Q2576" s="493" t="n">
        <v>35163.59</v>
      </c>
      <c r="R2576" s="493" t="n">
        <v>43121.6</v>
      </c>
      <c r="S2576" s="493" t="n">
        <v>93395.50999999999</v>
      </c>
      <c r="T2576" s="493" t="n">
        <v>90794.35000000001</v>
      </c>
      <c r="U2576" s="493" t="n">
        <v>95092.96000000001</v>
      </c>
      <c r="V2576" s="493" t="n">
        <v>83526.02</v>
      </c>
      <c r="W2576" s="493" t="n">
        <v>89071.75999999999</v>
      </c>
      <c r="X2576" s="493" t="n">
        <v>90443.97</v>
      </c>
      <c r="Y2576" s="493" t="n">
        <v>87323.52</v>
      </c>
      <c r="Z2576" s="493" t="n">
        <v>85582.73</v>
      </c>
      <c r="AA2576" s="493" t="n">
        <v>98262.21000000001</v>
      </c>
      <c r="AB2576" s="493" t="n">
        <v>87954.09</v>
      </c>
      <c r="AC2576" s="493" t="n">
        <v>91084.88</v>
      </c>
      <c r="AD2576" s="493" t="n">
        <v>81021.81</v>
      </c>
      <c r="AE2576" s="493" t="n">
        <v>84767.60000000001</v>
      </c>
      <c r="AF2576" s="493" t="n">
        <v>74553.47</v>
      </c>
      <c r="AG2576" s="493" t="n">
        <v>79739.57000000001</v>
      </c>
      <c r="AH2576" s="493" t="n">
        <v>78256.2</v>
      </c>
      <c r="AI2576" s="493" t="n">
        <v>79477.66</v>
      </c>
      <c r="AJ2576" s="493" t="n">
        <v>72733.75</v>
      </c>
      <c r="AK2576" s="493" t="n">
        <v>80013.86</v>
      </c>
      <c r="AL2576" s="493" t="n">
        <v>74762.28</v>
      </c>
      <c r="AM2576" s="493" t="n">
        <v>75209.58</v>
      </c>
      <c r="AN2576" s="493" t="n">
        <v>69556.46000000001</v>
      </c>
      <c r="AO2576" s="493" t="n">
        <v>79894.13</v>
      </c>
      <c r="AP2576" s="493" t="n">
        <v>69119.37</v>
      </c>
      <c r="AQ2576" s="493" t="n">
        <v>73846.44</v>
      </c>
      <c r="AR2576" s="493" t="n">
        <v>77846.64</v>
      </c>
      <c r="AS2576" s="493" t="n">
        <v>71233.44</v>
      </c>
      <c r="AT2576" s="493" t="n">
        <v>71071.86</v>
      </c>
      <c r="AU2576" s="493" t="n">
        <v>79218.82000000001</v>
      </c>
      <c r="AV2576" s="493" t="n">
        <v>78469.97</v>
      </c>
      <c r="AW2576" s="493" t="n">
        <v>66938.42</v>
      </c>
      <c r="AX2576" s="493" t="n">
        <v>73722</v>
      </c>
      <c r="AY2576" s="493" t="n">
        <v>71622.78</v>
      </c>
      <c r="AZ2576" s="493" t="n">
        <v>71132.25999999999</v>
      </c>
      <c r="BA2576" s="493" t="n">
        <v>70757.89999999999</v>
      </c>
      <c r="BB2576" s="493" t="n">
        <v>64423.71</v>
      </c>
      <c r="BC2576" s="493" t="n">
        <v>80382.63</v>
      </c>
      <c r="BD2576" s="493" t="n">
        <v>57506.09</v>
      </c>
      <c r="BE2576" s="493" t="n">
        <v>61362.09</v>
      </c>
      <c r="BF2576" s="493" t="n">
        <v>63062.96</v>
      </c>
      <c r="BG2576" s="493" t="n">
        <v>53328.81</v>
      </c>
      <c r="BH2576" s="493" t="n">
        <v>63144.13</v>
      </c>
      <c r="BI2576" s="493" t="n">
        <v>59416.33</v>
      </c>
      <c r="BJ2576" s="493" t="n">
        <v>61279.18</v>
      </c>
      <c r="BK2576" s="493" t="n">
        <v>60303.77</v>
      </c>
      <c r="BL2576" s="493" t="n">
        <v>59182.54</v>
      </c>
      <c r="BM2576" s="493" t="n">
        <v>67121.89</v>
      </c>
      <c r="BN2576" s="493" t="n">
        <v>51799.48</v>
      </c>
      <c r="BO2576" s="493" t="n">
        <v>65247.26</v>
      </c>
      <c r="BP2576" s="493" t="n">
        <v>60359.04</v>
      </c>
      <c r="BQ2576" s="493" t="n">
        <v>54904.08</v>
      </c>
      <c r="BR2576" s="493" t="n">
        <v>57782.13</v>
      </c>
      <c r="BS2576" s="493" t="n">
        <v>59012.03</v>
      </c>
      <c r="BT2576" s="493" t="n">
        <v>61509.31</v>
      </c>
      <c r="BU2576" s="493" t="n">
        <v>56516.04</v>
      </c>
      <c r="BV2576" s="493" t="n">
        <v>60218.5</v>
      </c>
      <c r="BW2576" s="493" t="n">
        <v>57611.9</v>
      </c>
    </row>
    <row r="2577">
      <c r="A2577" t="inlineStr">
        <is>
          <t>[C9D1] Angiotensin-II 길항제, 고혈압제 (C2) 혹은 이뇨제 복합제제</t>
        </is>
      </c>
      <c r="B2577" t="inlineStr">
        <is>
          <t>일양약품</t>
        </is>
      </c>
      <c r="C2577" t="inlineStr">
        <is>
          <t>일양 텔미사탄 플러스</t>
        </is>
      </c>
      <c r="D2577" t="inlineStr">
        <is>
          <t>일양약품</t>
        </is>
      </c>
      <c r="E2577" t="inlineStr">
        <is>
          <t>hydrochlorothiazide,  telmisartan</t>
        </is>
      </c>
      <c r="F2577" t="inlineStr">
        <is>
          <t>보건소</t>
        </is>
      </c>
      <c r="G2577" t="inlineStr">
        <is>
          <t>Generic</t>
        </is>
      </c>
      <c r="H2577" s="493" t="n">
        <v>0</v>
      </c>
      <c r="I2577" s="493" t="n">
        <v>0</v>
      </c>
      <c r="J2577" s="493" t="n">
        <v>0</v>
      </c>
      <c r="K2577" s="493" t="n">
        <v>0</v>
      </c>
      <c r="L2577" s="493" t="n">
        <v>0</v>
      </c>
      <c r="M2577" s="493" t="n">
        <v>0</v>
      </c>
      <c r="N2577" s="493" t="n">
        <v>46.8</v>
      </c>
      <c r="O2577" s="493" t="n">
        <v>83.40000000000001</v>
      </c>
      <c r="P2577" s="493" t="n">
        <v>336.9</v>
      </c>
      <c r="Q2577" s="493" t="n">
        <v>0</v>
      </c>
      <c r="R2577" s="493" t="n">
        <v>0</v>
      </c>
      <c r="S2577" s="493" t="n">
        <v>2354.85</v>
      </c>
      <c r="T2577" s="493" t="n">
        <v>0</v>
      </c>
      <c r="U2577" s="493" t="n">
        <v>0</v>
      </c>
      <c r="V2577" s="493" t="n">
        <v>3001.05</v>
      </c>
      <c r="W2577" s="493" t="n">
        <v>0</v>
      </c>
      <c r="X2577" s="493" t="n">
        <v>254.1</v>
      </c>
      <c r="Y2577" s="493" t="n">
        <v>2301</v>
      </c>
      <c r="Z2577" s="493" t="n">
        <v>932.4</v>
      </c>
      <c r="AA2577" s="493" t="n">
        <v>1088.4</v>
      </c>
      <c r="AB2577" s="493" t="n">
        <v>1323</v>
      </c>
      <c r="AC2577" s="493" t="n">
        <v>3282.3</v>
      </c>
      <c r="AD2577" s="493" t="n">
        <v>0</v>
      </c>
      <c r="AE2577" s="493" t="n">
        <v>2738.4</v>
      </c>
      <c r="AF2577" s="493" t="n">
        <v>0</v>
      </c>
      <c r="AG2577" s="493" t="n">
        <v>738.9</v>
      </c>
      <c r="AH2577" s="493" t="n">
        <v>1330.2</v>
      </c>
      <c r="AI2577" s="493" t="n">
        <v>0</v>
      </c>
      <c r="AJ2577" s="493" t="n">
        <v>0</v>
      </c>
      <c r="AK2577" s="493" t="n">
        <v>1474.2</v>
      </c>
      <c r="AL2577" s="493" t="n">
        <v>0</v>
      </c>
      <c r="AM2577" s="493" t="n">
        <v>0</v>
      </c>
      <c r="AN2577" s="493" t="n">
        <v>1274.4</v>
      </c>
      <c r="AO2577" s="493" t="n">
        <v>0</v>
      </c>
      <c r="AP2577" s="493" t="n">
        <v>1144.8</v>
      </c>
      <c r="AQ2577" s="493" t="n">
        <v>44.7</v>
      </c>
      <c r="AR2577" s="493" t="n">
        <v>218.1</v>
      </c>
      <c r="AS2577" s="493" t="n">
        <v>1134.9</v>
      </c>
      <c r="AT2577" s="493" t="n">
        <v>0</v>
      </c>
      <c r="AU2577" s="493" t="n">
        <v>143.1</v>
      </c>
      <c r="AV2577" s="493" t="n">
        <v>1167.3</v>
      </c>
      <c r="AW2577" s="493" t="n">
        <v>0</v>
      </c>
      <c r="AX2577" s="493" t="n">
        <v>325.8</v>
      </c>
      <c r="AY2577" s="493" t="n">
        <v>1353.6</v>
      </c>
      <c r="AZ2577" s="493" t="n">
        <v>0</v>
      </c>
      <c r="BA2577" s="493" t="n">
        <v>315.9</v>
      </c>
      <c r="BB2577" s="493" t="n">
        <v>1279.8</v>
      </c>
      <c r="BC2577" s="493" t="n">
        <v>0</v>
      </c>
      <c r="BD2577" s="493" t="n">
        <v>681.3</v>
      </c>
      <c r="BE2577" s="493" t="n">
        <v>550.8</v>
      </c>
      <c r="BF2577" s="493" t="n">
        <v>448.2</v>
      </c>
      <c r="BG2577" s="493" t="n">
        <v>0</v>
      </c>
      <c r="BH2577" s="493" t="n">
        <v>892.8</v>
      </c>
      <c r="BI2577" s="493" t="n">
        <v>421.2</v>
      </c>
      <c r="BJ2577" s="493" t="n">
        <v>0</v>
      </c>
      <c r="BK2577" s="493" t="n">
        <v>378</v>
      </c>
      <c r="BL2577" s="493" t="n">
        <v>380.7</v>
      </c>
      <c r="BM2577" s="493" t="n">
        <v>756.3</v>
      </c>
      <c r="BN2577" s="493" t="n">
        <v>0</v>
      </c>
      <c r="BO2577" s="493" t="n">
        <v>876.6</v>
      </c>
      <c r="BP2577" s="493" t="n">
        <v>0</v>
      </c>
      <c r="BQ2577" s="493" t="n">
        <v>0</v>
      </c>
      <c r="BR2577" s="493" t="n">
        <v>426.6</v>
      </c>
      <c r="BS2577" s="493" t="n">
        <v>0</v>
      </c>
      <c r="BT2577" s="493" t="n">
        <v>0</v>
      </c>
      <c r="BU2577" s="493" t="n">
        <v>0</v>
      </c>
      <c r="BV2577" s="493" t="n">
        <v>2013</v>
      </c>
      <c r="BW2577" s="493" t="n">
        <v>0</v>
      </c>
    </row>
    <row r="2578">
      <c r="A2578" t="inlineStr">
        <is>
          <t>[C9D1] Angiotensin-II 길항제, 고혈압제 (C2) 혹은 이뇨제 복합제제</t>
        </is>
      </c>
      <c r="B2578" t="inlineStr">
        <is>
          <t>일화</t>
        </is>
      </c>
      <c r="C2578" t="inlineStr">
        <is>
          <t>로자타 플러스</t>
        </is>
      </c>
      <c r="D2578" t="inlineStr">
        <is>
          <t>일화</t>
        </is>
      </c>
      <c r="E2578" t="inlineStr">
        <is>
          <t>hydrochlorothiazide,  losartan potassium</t>
        </is>
      </c>
      <c r="F2578" t="inlineStr">
        <is>
          <t>병원</t>
        </is>
      </c>
      <c r="G2578" t="inlineStr">
        <is>
          <t>Generic</t>
        </is>
      </c>
      <c r="H2578" s="493" t="n">
        <v>1974.94</v>
      </c>
      <c r="I2578" s="493" t="n">
        <v>1154.98</v>
      </c>
      <c r="J2578" s="493" t="n">
        <v>2101.74</v>
      </c>
      <c r="K2578" s="493" t="n">
        <v>1018.32</v>
      </c>
      <c r="L2578" s="493" t="n">
        <v>1078</v>
      </c>
      <c r="M2578" s="493" t="n">
        <v>3314.08</v>
      </c>
      <c r="N2578" s="493" t="n">
        <v>379.9</v>
      </c>
      <c r="O2578" s="493" t="n">
        <v>507.7</v>
      </c>
      <c r="P2578" s="493" t="n">
        <v>2521.3</v>
      </c>
      <c r="Q2578" s="493" t="n">
        <v>45.3</v>
      </c>
      <c r="R2578" s="493" t="n">
        <v>584.66</v>
      </c>
      <c r="S2578" s="493" t="n">
        <v>720</v>
      </c>
      <c r="T2578" s="493" t="n">
        <v>0</v>
      </c>
      <c r="U2578" s="493" t="n">
        <v>0</v>
      </c>
      <c r="V2578" s="493" t="n">
        <v>0</v>
      </c>
      <c r="W2578" s="493" t="n">
        <v>0</v>
      </c>
      <c r="X2578" s="493" t="n">
        <v>0</v>
      </c>
      <c r="Y2578" s="493" t="n">
        <v>0</v>
      </c>
      <c r="Z2578" s="493" t="n">
        <v>0</v>
      </c>
      <c r="AA2578" s="493" t="n">
        <v>0</v>
      </c>
      <c r="AB2578" s="493" t="n">
        <v>0</v>
      </c>
      <c r="AC2578" s="493" t="n">
        <v>0</v>
      </c>
      <c r="AD2578" s="493" t="n">
        <v>0</v>
      </c>
      <c r="AE2578" s="493" t="n">
        <v>0</v>
      </c>
      <c r="AF2578" s="493" t="n">
        <v>0</v>
      </c>
      <c r="AG2578" s="493" t="n">
        <v>0</v>
      </c>
      <c r="AH2578" s="493" t="n">
        <v>0</v>
      </c>
      <c r="AI2578" s="493" t="n">
        <v>0</v>
      </c>
      <c r="AJ2578" s="493" t="n">
        <v>0</v>
      </c>
      <c r="AK2578" s="493" t="n">
        <v>0</v>
      </c>
      <c r="AL2578" s="493" t="n">
        <v>344.4</v>
      </c>
      <c r="AM2578" s="493" t="n">
        <v>0</v>
      </c>
      <c r="AN2578" s="493" t="n">
        <v>0</v>
      </c>
      <c r="AO2578" s="493" t="n">
        <v>0</v>
      </c>
      <c r="AP2578" s="493" t="n">
        <v>351</v>
      </c>
      <c r="AQ2578" s="493" t="n">
        <v>0</v>
      </c>
      <c r="AR2578" s="493" t="n">
        <v>463.52</v>
      </c>
      <c r="AS2578" s="493" t="n">
        <v>381.6</v>
      </c>
      <c r="AT2578" s="493" t="n">
        <v>109.8</v>
      </c>
      <c r="AU2578" s="493" t="n">
        <v>235.44</v>
      </c>
      <c r="AV2578" s="493" t="n">
        <v>466</v>
      </c>
      <c r="AW2578" s="493" t="n">
        <v>0</v>
      </c>
      <c r="AX2578" s="493" t="n">
        <v>107.4</v>
      </c>
      <c r="AY2578" s="493" t="n">
        <v>0</v>
      </c>
      <c r="AZ2578" s="493" t="n">
        <v>108.6</v>
      </c>
      <c r="BA2578" s="493" t="n">
        <v>0</v>
      </c>
      <c r="BB2578" s="493" t="n">
        <v>0</v>
      </c>
      <c r="BC2578" s="493" t="n">
        <v>0</v>
      </c>
      <c r="BD2578" s="493" t="n">
        <v>0</v>
      </c>
      <c r="BE2578" s="493" t="n">
        <v>0</v>
      </c>
      <c r="BF2578" s="493" t="n">
        <v>0</v>
      </c>
      <c r="BG2578" s="493" t="n">
        <v>0</v>
      </c>
      <c r="BH2578" s="493" t="n">
        <v>0</v>
      </c>
      <c r="BI2578" s="493" t="n">
        <v>0</v>
      </c>
      <c r="BJ2578" s="493" t="n">
        <v>0</v>
      </c>
      <c r="BK2578" s="493" t="n">
        <v>0</v>
      </c>
      <c r="BL2578" s="493" t="n">
        <v>0</v>
      </c>
      <c r="BM2578" s="493" t="n">
        <v>0</v>
      </c>
      <c r="BN2578" s="493" t="n">
        <v>0</v>
      </c>
      <c r="BO2578" s="493" t="n">
        <v>0</v>
      </c>
      <c r="BP2578" s="493" t="n">
        <v>0</v>
      </c>
      <c r="BQ2578" s="493" t="n">
        <v>0</v>
      </c>
      <c r="BR2578" s="493" t="n">
        <v>0</v>
      </c>
      <c r="BS2578" s="493" t="n">
        <v>0</v>
      </c>
      <c r="BT2578" s="493" t="n">
        <v>0</v>
      </c>
      <c r="BU2578" s="493" t="n">
        <v>0</v>
      </c>
      <c r="BV2578" s="493" t="n">
        <v>0</v>
      </c>
      <c r="BW2578" s="493" t="n">
        <v>0</v>
      </c>
    </row>
    <row r="2579">
      <c r="A2579" t="inlineStr">
        <is>
          <t>[C9D1] Angiotensin-II 길항제, 고혈압제 (C2) 혹은 이뇨제 복합제제</t>
        </is>
      </c>
      <c r="B2579" t="inlineStr">
        <is>
          <t>일화</t>
        </is>
      </c>
      <c r="C2579" t="inlineStr">
        <is>
          <t>로자타 플러스</t>
        </is>
      </c>
      <c r="D2579" t="inlineStr">
        <is>
          <t>일화</t>
        </is>
      </c>
      <c r="E2579" t="inlineStr">
        <is>
          <t>hydrochlorothiazide,  losartan potassium</t>
        </is>
      </c>
      <c r="F2579" t="inlineStr">
        <is>
          <t>의원</t>
        </is>
      </c>
      <c r="G2579" t="inlineStr">
        <is>
          <t>Generic</t>
        </is>
      </c>
      <c r="H2579" s="493" t="n">
        <v>129994.54</v>
      </c>
      <c r="I2579" s="493" t="n">
        <v>126008.19</v>
      </c>
      <c r="J2579" s="493" t="n">
        <v>154362.75</v>
      </c>
      <c r="K2579" s="493" t="n">
        <v>133260.13</v>
      </c>
      <c r="L2579" s="493" t="n">
        <v>141628.23</v>
      </c>
      <c r="M2579" s="493" t="n">
        <v>137107.04</v>
      </c>
      <c r="N2579" s="493" t="n">
        <v>148215.12</v>
      </c>
      <c r="O2579" s="493" t="n">
        <v>149937.52</v>
      </c>
      <c r="P2579" s="493" t="n">
        <v>145613.71</v>
      </c>
      <c r="Q2579" s="493" t="n">
        <v>147286.19</v>
      </c>
      <c r="R2579" s="493" t="n">
        <v>120504.06</v>
      </c>
      <c r="S2579" s="493" t="n">
        <v>17932.65</v>
      </c>
      <c r="T2579" s="493" t="n">
        <v>0</v>
      </c>
      <c r="U2579" s="493" t="n">
        <v>0</v>
      </c>
      <c r="V2579" s="493" t="n">
        <v>0</v>
      </c>
      <c r="W2579" s="493" t="n">
        <v>0</v>
      </c>
      <c r="X2579" s="493" t="n">
        <v>1743.6</v>
      </c>
      <c r="Y2579" s="493" t="n">
        <v>5710.09</v>
      </c>
      <c r="Z2579" s="493" t="n">
        <v>5293.68</v>
      </c>
      <c r="AA2579" s="493" t="n">
        <v>5248.24</v>
      </c>
      <c r="AB2579" s="493" t="n">
        <v>6699.55</v>
      </c>
      <c r="AC2579" s="493" t="n">
        <v>6781.16</v>
      </c>
      <c r="AD2579" s="493" t="n">
        <v>9182.17</v>
      </c>
      <c r="AE2579" s="493" t="n">
        <v>8928.040000000001</v>
      </c>
      <c r="AF2579" s="493" t="n">
        <v>10043.36</v>
      </c>
      <c r="AG2579" s="493" t="n">
        <v>10331.63</v>
      </c>
      <c r="AH2579" s="493" t="n">
        <v>4489.32</v>
      </c>
      <c r="AI2579" s="493" t="n">
        <v>4489.96</v>
      </c>
      <c r="AJ2579" s="493" t="n">
        <v>4587.96</v>
      </c>
      <c r="AK2579" s="493" t="n">
        <v>5369.44</v>
      </c>
      <c r="AL2579" s="493" t="n">
        <v>4422.32</v>
      </c>
      <c r="AM2579" s="493" t="n">
        <v>5657.6</v>
      </c>
      <c r="AN2579" s="493" t="n">
        <v>6370.3</v>
      </c>
      <c r="AO2579" s="493" t="n">
        <v>5426.1</v>
      </c>
      <c r="AP2579" s="493" t="n">
        <v>6416.8</v>
      </c>
      <c r="AQ2579" s="493" t="n">
        <v>6335.53</v>
      </c>
      <c r="AR2579" s="493" t="n">
        <v>6755.73</v>
      </c>
      <c r="AS2579" s="493" t="n">
        <v>7480.03</v>
      </c>
      <c r="AT2579" s="493" t="n">
        <v>12917.09</v>
      </c>
      <c r="AU2579" s="493" t="n">
        <v>12578.85</v>
      </c>
      <c r="AV2579" s="493" t="n">
        <v>14353.1</v>
      </c>
      <c r="AW2579" s="493" t="n">
        <v>13584.34</v>
      </c>
      <c r="AX2579" s="493" t="n">
        <v>15440.13</v>
      </c>
      <c r="AY2579" s="493" t="n">
        <v>14602.8</v>
      </c>
      <c r="AZ2579" s="493" t="n">
        <v>14246.55</v>
      </c>
      <c r="BA2579" s="493" t="n">
        <v>15554.92</v>
      </c>
      <c r="BB2579" s="493" t="n">
        <v>13368.98</v>
      </c>
      <c r="BC2579" s="493" t="n">
        <v>15682.37</v>
      </c>
      <c r="BD2579" s="493" t="n">
        <v>15617.65</v>
      </c>
      <c r="BE2579" s="493" t="n">
        <v>11946.84</v>
      </c>
      <c r="BF2579" s="493" t="n">
        <v>10520.45</v>
      </c>
      <c r="BG2579" s="493" t="n">
        <v>11593.71</v>
      </c>
      <c r="BH2579" s="493" t="n">
        <v>16558.92</v>
      </c>
      <c r="BI2579" s="493" t="n">
        <v>13028.72</v>
      </c>
      <c r="BJ2579" s="493" t="n">
        <v>14719.3</v>
      </c>
      <c r="BK2579" s="493" t="n">
        <v>13911.87</v>
      </c>
      <c r="BL2579" s="493" t="n">
        <v>12482.82</v>
      </c>
      <c r="BM2579" s="493" t="n">
        <v>10799.31</v>
      </c>
      <c r="BN2579" s="493" t="n">
        <v>9882.389999999999</v>
      </c>
      <c r="BO2579" s="493" t="n">
        <v>13922.72</v>
      </c>
      <c r="BP2579" s="493" t="n">
        <v>11814.25</v>
      </c>
      <c r="BQ2579" s="493" t="n">
        <v>12825.58</v>
      </c>
      <c r="BR2579" s="493" t="n">
        <v>14161.29</v>
      </c>
      <c r="BS2579" s="493" t="n">
        <v>14602.87</v>
      </c>
      <c r="BT2579" s="493" t="n">
        <v>15591.46</v>
      </c>
      <c r="BU2579" s="493" t="n">
        <v>16211.9</v>
      </c>
      <c r="BV2579" s="493" t="n">
        <v>19020.34</v>
      </c>
      <c r="BW2579" s="493" t="n">
        <v>16086.84</v>
      </c>
    </row>
    <row r="2580">
      <c r="A2580" t="inlineStr">
        <is>
          <t>[C9D1] Angiotensin-II 길항제, 고혈압제 (C2) 혹은 이뇨제 복합제제</t>
        </is>
      </c>
      <c r="B2580" t="inlineStr">
        <is>
          <t>일화</t>
        </is>
      </c>
      <c r="C2580" t="inlineStr">
        <is>
          <t>로자타 플러스</t>
        </is>
      </c>
      <c r="D2580" t="inlineStr">
        <is>
          <t>일화</t>
        </is>
      </c>
      <c r="E2580" t="inlineStr">
        <is>
          <t>hydrochlorothiazide,  losartan potassium</t>
        </is>
      </c>
      <c r="F2580" t="inlineStr">
        <is>
          <t>보건소</t>
        </is>
      </c>
      <c r="G2580" t="inlineStr">
        <is>
          <t>Generic</t>
        </is>
      </c>
      <c r="H2580" s="493" t="n">
        <v>875.1</v>
      </c>
      <c r="I2580" s="493" t="n">
        <v>2373</v>
      </c>
      <c r="J2580" s="493" t="n">
        <v>10746.6</v>
      </c>
      <c r="K2580" s="493" t="n">
        <v>1765.5</v>
      </c>
      <c r="L2580" s="493" t="n">
        <v>1463.4</v>
      </c>
      <c r="M2580" s="493" t="n">
        <v>1066.5</v>
      </c>
      <c r="N2580" s="493" t="n">
        <v>1650</v>
      </c>
      <c r="O2580" s="493" t="n">
        <v>889.2</v>
      </c>
      <c r="P2580" s="493" t="n">
        <v>1192.8</v>
      </c>
      <c r="Q2580" s="493" t="n">
        <v>853.2</v>
      </c>
      <c r="R2580" s="493" t="n">
        <v>656.4</v>
      </c>
      <c r="S2580" s="493" t="n">
        <v>742.2</v>
      </c>
      <c r="T2580" s="493" t="n">
        <v>0</v>
      </c>
      <c r="U2580" s="493" t="n">
        <v>0</v>
      </c>
      <c r="V2580" s="493" t="n">
        <v>0</v>
      </c>
      <c r="W2580" s="493" t="n">
        <v>0</v>
      </c>
      <c r="X2580" s="493" t="n">
        <v>0</v>
      </c>
      <c r="Y2580" s="493" t="n">
        <v>0</v>
      </c>
      <c r="Z2580" s="493" t="n">
        <v>0</v>
      </c>
      <c r="AA2580" s="493" t="n">
        <v>126.9</v>
      </c>
      <c r="AB2580" s="493" t="n">
        <v>0</v>
      </c>
      <c r="AC2580" s="493" t="n">
        <v>0</v>
      </c>
      <c r="AD2580" s="493" t="n">
        <v>0</v>
      </c>
      <c r="AE2580" s="493" t="n">
        <v>0</v>
      </c>
      <c r="AF2580" s="493" t="n">
        <v>0</v>
      </c>
      <c r="AG2580" s="493" t="n">
        <v>0</v>
      </c>
      <c r="AH2580" s="493" t="n">
        <v>0</v>
      </c>
      <c r="AI2580" s="493" t="n">
        <v>0</v>
      </c>
      <c r="AJ2580" s="493" t="n">
        <v>0</v>
      </c>
      <c r="AK2580" s="493" t="n">
        <v>0</v>
      </c>
      <c r="AL2580" s="493" t="n">
        <v>0</v>
      </c>
      <c r="AM2580" s="493" t="n">
        <v>357.9</v>
      </c>
      <c r="AN2580" s="493" t="n">
        <v>0</v>
      </c>
      <c r="AO2580" s="493" t="n">
        <v>0</v>
      </c>
      <c r="AP2580" s="493" t="n">
        <v>0</v>
      </c>
      <c r="AQ2580" s="493" t="n">
        <v>0</v>
      </c>
      <c r="AR2580" s="493" t="n">
        <v>367.2</v>
      </c>
      <c r="AS2580" s="493" t="n">
        <v>0</v>
      </c>
      <c r="AT2580" s="493" t="n">
        <v>0</v>
      </c>
      <c r="AU2580" s="493" t="n">
        <v>0</v>
      </c>
      <c r="AV2580" s="493" t="n">
        <v>432</v>
      </c>
      <c r="AW2580" s="493" t="n">
        <v>0</v>
      </c>
      <c r="AX2580" s="493" t="n">
        <v>0</v>
      </c>
      <c r="AY2580" s="493" t="n">
        <v>0</v>
      </c>
      <c r="AZ2580" s="493" t="n">
        <v>0</v>
      </c>
      <c r="BA2580" s="493" t="n">
        <v>0</v>
      </c>
      <c r="BB2580" s="493" t="n">
        <v>0</v>
      </c>
      <c r="BC2580" s="493" t="n">
        <v>0</v>
      </c>
      <c r="BD2580" s="493" t="n">
        <v>0</v>
      </c>
      <c r="BE2580" s="493" t="n">
        <v>0</v>
      </c>
      <c r="BF2580" s="493" t="n">
        <v>0</v>
      </c>
      <c r="BG2580" s="493" t="n">
        <v>0</v>
      </c>
      <c r="BH2580" s="493" t="n">
        <v>0</v>
      </c>
      <c r="BI2580" s="493" t="n">
        <v>0</v>
      </c>
      <c r="BJ2580" s="493" t="n">
        <v>0</v>
      </c>
      <c r="BK2580" s="493" t="n">
        <v>0</v>
      </c>
      <c r="BL2580" s="493" t="n">
        <v>0</v>
      </c>
      <c r="BM2580" s="493" t="n">
        <v>0</v>
      </c>
      <c r="BN2580" s="493" t="n">
        <v>72.59999999999999</v>
      </c>
      <c r="BO2580" s="493" t="n">
        <v>0</v>
      </c>
      <c r="BP2580" s="493" t="n">
        <v>0</v>
      </c>
      <c r="BQ2580" s="493" t="n">
        <v>83.40000000000001</v>
      </c>
      <c r="BR2580" s="493" t="n">
        <v>0</v>
      </c>
      <c r="BS2580" s="493" t="n">
        <v>76.2</v>
      </c>
      <c r="BT2580" s="493" t="n">
        <v>0</v>
      </c>
      <c r="BU2580" s="493" t="n">
        <v>73.2</v>
      </c>
      <c r="BV2580" s="493" t="n">
        <v>0</v>
      </c>
      <c r="BW2580" s="493" t="n">
        <v>81</v>
      </c>
    </row>
    <row r="2581">
      <c r="A2581" t="inlineStr">
        <is>
          <t>[C9D1] Angiotensin-II 길항제, 고혈압제 (C2) 혹은 이뇨제 복합제제</t>
        </is>
      </c>
      <c r="B2581" t="inlineStr">
        <is>
          <t>일화</t>
        </is>
      </c>
      <c r="C2581" t="inlineStr">
        <is>
          <t>로자타 플러스</t>
        </is>
      </c>
      <c r="D2581" t="inlineStr">
        <is>
          <t>일화</t>
        </is>
      </c>
      <c r="E2581" t="inlineStr">
        <is>
          <t>hydrochlorothiazide,  losartan potassium</t>
        </is>
      </c>
      <c r="F2581" t="inlineStr">
        <is>
          <t>기타(치과의원, 치과병원 등)</t>
        </is>
      </c>
      <c r="G2581" t="inlineStr">
        <is>
          <t>Generic</t>
        </is>
      </c>
      <c r="H2581" s="493" t="n">
        <v>0</v>
      </c>
      <c r="I2581" s="493" t="n">
        <v>0</v>
      </c>
      <c r="J2581" s="493" t="n">
        <v>0</v>
      </c>
      <c r="K2581" s="493" t="n">
        <v>0</v>
      </c>
      <c r="L2581" s="493" t="n">
        <v>0</v>
      </c>
      <c r="M2581" s="493" t="n">
        <v>0</v>
      </c>
      <c r="N2581" s="493" t="n">
        <v>150.3</v>
      </c>
      <c r="O2581" s="493" t="n">
        <v>0</v>
      </c>
      <c r="P2581" s="493" t="n">
        <v>0</v>
      </c>
      <c r="Q2581" s="493" t="n">
        <v>0</v>
      </c>
      <c r="R2581" s="493" t="n">
        <v>0</v>
      </c>
      <c r="S2581" s="493" t="n">
        <v>0</v>
      </c>
      <c r="T2581" s="493" t="n">
        <v>0</v>
      </c>
      <c r="U2581" s="493" t="n">
        <v>0</v>
      </c>
      <c r="V2581" s="493" t="n">
        <v>0</v>
      </c>
      <c r="W2581" s="493" t="n">
        <v>0</v>
      </c>
      <c r="X2581" s="493" t="n">
        <v>0</v>
      </c>
      <c r="Y2581" s="493" t="n">
        <v>0</v>
      </c>
      <c r="Z2581" s="493" t="n">
        <v>0</v>
      </c>
      <c r="AA2581" s="493" t="n">
        <v>0</v>
      </c>
      <c r="AB2581" s="493" t="n">
        <v>0</v>
      </c>
      <c r="AC2581" s="493" t="n">
        <v>0</v>
      </c>
      <c r="AD2581" s="493" t="n">
        <v>0</v>
      </c>
      <c r="AE2581" s="493" t="n">
        <v>0</v>
      </c>
      <c r="AF2581" s="493" t="n">
        <v>0</v>
      </c>
      <c r="AG2581" s="493" t="n">
        <v>0</v>
      </c>
      <c r="AH2581" s="493" t="n">
        <v>0</v>
      </c>
      <c r="AI2581" s="493" t="n">
        <v>0</v>
      </c>
      <c r="AJ2581" s="493" t="n">
        <v>0</v>
      </c>
      <c r="AK2581" s="493" t="n">
        <v>0</v>
      </c>
      <c r="AL2581" s="493" t="n">
        <v>0</v>
      </c>
      <c r="AM2581" s="493" t="n">
        <v>0</v>
      </c>
      <c r="AN2581" s="493" t="n">
        <v>0</v>
      </c>
      <c r="AO2581" s="493" t="n">
        <v>0</v>
      </c>
      <c r="AP2581" s="493" t="n">
        <v>0</v>
      </c>
      <c r="AQ2581" s="493" t="n">
        <v>0</v>
      </c>
      <c r="AR2581" s="493" t="n">
        <v>0</v>
      </c>
      <c r="AS2581" s="493" t="n">
        <v>0</v>
      </c>
      <c r="AT2581" s="493" t="n">
        <v>0</v>
      </c>
      <c r="AU2581" s="493" t="n">
        <v>0</v>
      </c>
      <c r="AV2581" s="493" t="n">
        <v>0</v>
      </c>
      <c r="AW2581" s="493" t="n">
        <v>0</v>
      </c>
      <c r="AX2581" s="493" t="n">
        <v>0</v>
      </c>
      <c r="AY2581" s="493" t="n">
        <v>0</v>
      </c>
      <c r="AZ2581" s="493" t="n">
        <v>0</v>
      </c>
      <c r="BA2581" s="493" t="n">
        <v>0</v>
      </c>
      <c r="BB2581" s="493" t="n">
        <v>0</v>
      </c>
      <c r="BC2581" s="493" t="n">
        <v>0</v>
      </c>
      <c r="BD2581" s="493" t="n">
        <v>0</v>
      </c>
      <c r="BE2581" s="493" t="n">
        <v>0</v>
      </c>
      <c r="BF2581" s="493" t="n">
        <v>0</v>
      </c>
      <c r="BG2581" s="493" t="n">
        <v>0</v>
      </c>
      <c r="BH2581" s="493" t="n">
        <v>0</v>
      </c>
      <c r="BI2581" s="493" t="n">
        <v>0</v>
      </c>
      <c r="BJ2581" s="493" t="n">
        <v>0</v>
      </c>
      <c r="BK2581" s="493" t="n">
        <v>0</v>
      </c>
      <c r="BL2581" s="493" t="n">
        <v>0</v>
      </c>
      <c r="BM2581" s="493" t="n">
        <v>0</v>
      </c>
      <c r="BN2581" s="493" t="n">
        <v>0</v>
      </c>
      <c r="BO2581" s="493" t="n">
        <v>0</v>
      </c>
      <c r="BP2581" s="493" t="n">
        <v>0</v>
      </c>
      <c r="BQ2581" s="493" t="n">
        <v>0</v>
      </c>
      <c r="BR2581" s="493" t="n">
        <v>0</v>
      </c>
      <c r="BS2581" s="493" t="n">
        <v>0</v>
      </c>
      <c r="BT2581" s="493" t="n">
        <v>0</v>
      </c>
      <c r="BU2581" s="493" t="n">
        <v>0</v>
      </c>
      <c r="BV2581" s="493" t="n">
        <v>0</v>
      </c>
      <c r="BW2581" s="493" t="n">
        <v>0</v>
      </c>
    </row>
    <row r="2582">
      <c r="A2582" t="inlineStr">
        <is>
          <t>[C9D1] Angiotensin-II 길항제, 고혈압제 (C2) 혹은 이뇨제 복합제제</t>
        </is>
      </c>
      <c r="B2582" t="inlineStr">
        <is>
          <t>일화</t>
        </is>
      </c>
      <c r="C2582" t="inlineStr">
        <is>
          <t>발사탄 플러스</t>
        </is>
      </c>
      <c r="D2582" t="inlineStr">
        <is>
          <t>일화</t>
        </is>
      </c>
      <c r="E2582" t="inlineStr">
        <is>
          <t>hydrochlorothiazide,  valsartan</t>
        </is>
      </c>
      <c r="F2582" t="inlineStr">
        <is>
          <t>상급종합병원</t>
        </is>
      </c>
      <c r="G2582" t="inlineStr">
        <is>
          <t>Generic</t>
        </is>
      </c>
      <c r="H2582" s="493" t="n">
        <v>0</v>
      </c>
      <c r="I2582" s="493" t="n">
        <v>0</v>
      </c>
      <c r="J2582" s="493" t="n">
        <v>0</v>
      </c>
      <c r="K2582" s="493" t="n">
        <v>0</v>
      </c>
      <c r="L2582" s="493" t="n">
        <v>0</v>
      </c>
      <c r="M2582" s="493" t="n">
        <v>0</v>
      </c>
      <c r="N2582" s="493" t="n">
        <v>0</v>
      </c>
      <c r="O2582" s="493" t="n">
        <v>0</v>
      </c>
      <c r="P2582" s="493" t="n">
        <v>0</v>
      </c>
      <c r="Q2582" s="493" t="n">
        <v>0</v>
      </c>
      <c r="R2582" s="493" t="n">
        <v>0</v>
      </c>
      <c r="S2582" s="493" t="n">
        <v>0</v>
      </c>
      <c r="T2582" s="493" t="n">
        <v>0</v>
      </c>
      <c r="U2582" s="493" t="n">
        <v>0</v>
      </c>
      <c r="V2582" s="493" t="n">
        <v>0</v>
      </c>
      <c r="W2582" s="493" t="n">
        <v>0</v>
      </c>
      <c r="X2582" s="493" t="n">
        <v>0</v>
      </c>
      <c r="Y2582" s="493" t="n">
        <v>0</v>
      </c>
      <c r="Z2582" s="493" t="n">
        <v>2183.4</v>
      </c>
      <c r="AA2582" s="493" t="n">
        <v>0</v>
      </c>
      <c r="AB2582" s="493" t="n">
        <v>0</v>
      </c>
      <c r="AC2582" s="493" t="n">
        <v>0</v>
      </c>
      <c r="AD2582" s="493" t="n">
        <v>0</v>
      </c>
      <c r="AE2582" s="493" t="n">
        <v>0</v>
      </c>
      <c r="AF2582" s="493" t="n">
        <v>0</v>
      </c>
      <c r="AG2582" s="493" t="n">
        <v>0</v>
      </c>
      <c r="AH2582" s="493" t="n">
        <v>0</v>
      </c>
      <c r="AI2582" s="493" t="n">
        <v>0</v>
      </c>
      <c r="AJ2582" s="493" t="n">
        <v>0</v>
      </c>
      <c r="AK2582" s="493" t="n">
        <v>0</v>
      </c>
      <c r="AL2582" s="493" t="n">
        <v>0</v>
      </c>
      <c r="AM2582" s="493" t="n">
        <v>0</v>
      </c>
      <c r="AN2582" s="493" t="n">
        <v>0</v>
      </c>
      <c r="AO2582" s="493" t="n">
        <v>0</v>
      </c>
      <c r="AP2582" s="493" t="n">
        <v>0</v>
      </c>
      <c r="AQ2582" s="493" t="n">
        <v>0</v>
      </c>
      <c r="AR2582" s="493" t="n">
        <v>0</v>
      </c>
      <c r="AS2582" s="493" t="n">
        <v>0</v>
      </c>
      <c r="AT2582" s="493" t="n">
        <v>0</v>
      </c>
      <c r="AU2582" s="493" t="n">
        <v>0</v>
      </c>
      <c r="AV2582" s="493" t="n">
        <v>0</v>
      </c>
      <c r="AW2582" s="493" t="n">
        <v>0</v>
      </c>
      <c r="AX2582" s="493" t="n">
        <v>0</v>
      </c>
      <c r="AY2582" s="493" t="n">
        <v>0</v>
      </c>
      <c r="AZ2582" s="493" t="n">
        <v>0</v>
      </c>
      <c r="BA2582" s="493" t="n">
        <v>0</v>
      </c>
      <c r="BB2582" s="493" t="n">
        <v>0</v>
      </c>
      <c r="BC2582" s="493" t="n">
        <v>0</v>
      </c>
      <c r="BD2582" s="493" t="n">
        <v>0</v>
      </c>
      <c r="BE2582" s="493" t="n">
        <v>0</v>
      </c>
      <c r="BF2582" s="493" t="n">
        <v>0</v>
      </c>
      <c r="BG2582" s="493" t="n">
        <v>0</v>
      </c>
      <c r="BH2582" s="493" t="n">
        <v>0</v>
      </c>
      <c r="BI2582" s="493" t="n">
        <v>0</v>
      </c>
      <c r="BJ2582" s="493" t="n">
        <v>0</v>
      </c>
      <c r="BK2582" s="493" t="n">
        <v>0</v>
      </c>
      <c r="BL2582" s="493" t="n">
        <v>0</v>
      </c>
      <c r="BM2582" s="493" t="n">
        <v>0</v>
      </c>
      <c r="BN2582" s="493" t="n">
        <v>0</v>
      </c>
      <c r="BO2582" s="493" t="n">
        <v>0</v>
      </c>
      <c r="BP2582" s="493" t="n">
        <v>0</v>
      </c>
      <c r="BQ2582" s="493" t="n">
        <v>0</v>
      </c>
      <c r="BR2582" s="493" t="n">
        <v>0</v>
      </c>
      <c r="BS2582" s="493" t="n">
        <v>0</v>
      </c>
      <c r="BT2582" s="493" t="n">
        <v>0</v>
      </c>
      <c r="BU2582" s="493" t="n">
        <v>0</v>
      </c>
      <c r="BV2582" s="493" t="n">
        <v>0</v>
      </c>
      <c r="BW2582" s="493" t="n">
        <v>0</v>
      </c>
    </row>
    <row r="2583">
      <c r="A2583" t="inlineStr">
        <is>
          <t>[C9D1] Angiotensin-II 길항제, 고혈압제 (C2) 혹은 이뇨제 복합제제</t>
        </is>
      </c>
      <c r="B2583" t="inlineStr">
        <is>
          <t>일화</t>
        </is>
      </c>
      <c r="C2583" t="inlineStr">
        <is>
          <t>발사탄 플러스</t>
        </is>
      </c>
      <c r="D2583" t="inlineStr">
        <is>
          <t>일화</t>
        </is>
      </c>
      <c r="E2583" t="inlineStr">
        <is>
          <t>hydrochlorothiazide,  valsartan</t>
        </is>
      </c>
      <c r="F2583" t="inlineStr">
        <is>
          <t>병원</t>
        </is>
      </c>
      <c r="G2583" t="inlineStr">
        <is>
          <t>Generic</t>
        </is>
      </c>
      <c r="H2583" s="493" t="n">
        <v>0</v>
      </c>
      <c r="I2583" s="493" t="n">
        <v>0</v>
      </c>
      <c r="J2583" s="493" t="n">
        <v>0</v>
      </c>
      <c r="K2583" s="493" t="n">
        <v>0</v>
      </c>
      <c r="L2583" s="493" t="n">
        <v>0</v>
      </c>
      <c r="M2583" s="493" t="n">
        <v>0</v>
      </c>
      <c r="N2583" s="493" t="n">
        <v>0</v>
      </c>
      <c r="O2583" s="493" t="n">
        <v>0</v>
      </c>
      <c r="P2583" s="493" t="n">
        <v>0</v>
      </c>
      <c r="Q2583" s="493" t="n">
        <v>0</v>
      </c>
      <c r="R2583" s="493" t="n">
        <v>0</v>
      </c>
      <c r="S2583" s="493" t="n">
        <v>0</v>
      </c>
      <c r="T2583" s="493" t="n">
        <v>195.6</v>
      </c>
      <c r="U2583" s="493" t="n">
        <v>517.5</v>
      </c>
      <c r="V2583" s="493" t="n">
        <v>382.8</v>
      </c>
      <c r="W2583" s="493" t="n">
        <v>89.04000000000001</v>
      </c>
      <c r="X2583" s="493" t="n">
        <v>590.64</v>
      </c>
      <c r="Y2583" s="493" t="n">
        <v>111.65</v>
      </c>
      <c r="Z2583" s="493" t="n">
        <v>758.24</v>
      </c>
      <c r="AA2583" s="493" t="n">
        <v>0</v>
      </c>
      <c r="AB2583" s="493" t="n">
        <v>839.4</v>
      </c>
      <c r="AC2583" s="493" t="n">
        <v>431.4</v>
      </c>
      <c r="AD2583" s="493" t="n">
        <v>318.36</v>
      </c>
      <c r="AE2583" s="493" t="n">
        <v>780.6</v>
      </c>
      <c r="AF2583" s="493" t="n">
        <v>0</v>
      </c>
      <c r="AG2583" s="493" t="n">
        <v>908.4</v>
      </c>
      <c r="AH2583" s="493" t="n">
        <v>0</v>
      </c>
      <c r="AI2583" s="493" t="n">
        <v>669.6</v>
      </c>
      <c r="AJ2583" s="493" t="n">
        <v>212.39</v>
      </c>
      <c r="AK2583" s="493" t="n">
        <v>437.4</v>
      </c>
      <c r="AL2583" s="493" t="n">
        <v>367.8</v>
      </c>
      <c r="AM2583" s="493" t="n">
        <v>0</v>
      </c>
      <c r="AN2583" s="493" t="n">
        <v>471.6</v>
      </c>
      <c r="AO2583" s="493" t="n">
        <v>0</v>
      </c>
      <c r="AP2583" s="493" t="n">
        <v>200.4</v>
      </c>
      <c r="AQ2583" s="493" t="n">
        <v>0</v>
      </c>
      <c r="AR2583" s="493" t="n">
        <v>697.2</v>
      </c>
      <c r="AS2583" s="493" t="n">
        <v>360</v>
      </c>
      <c r="AT2583" s="493" t="n">
        <v>0</v>
      </c>
      <c r="AU2583" s="493" t="n">
        <v>219.9</v>
      </c>
      <c r="AV2583" s="493" t="n">
        <v>339.3</v>
      </c>
      <c r="AW2583" s="493" t="n">
        <v>0</v>
      </c>
      <c r="AX2583" s="493" t="n">
        <v>0</v>
      </c>
      <c r="AY2583" s="493" t="n">
        <v>0</v>
      </c>
      <c r="AZ2583" s="493" t="n">
        <v>0</v>
      </c>
      <c r="BA2583" s="493" t="n">
        <v>0</v>
      </c>
      <c r="BB2583" s="493" t="n">
        <v>0</v>
      </c>
      <c r="BC2583" s="493" t="n">
        <v>0</v>
      </c>
      <c r="BD2583" s="493" t="n">
        <v>0</v>
      </c>
      <c r="BE2583" s="493" t="n">
        <v>0</v>
      </c>
      <c r="BF2583" s="493" t="n">
        <v>0</v>
      </c>
      <c r="BG2583" s="493" t="n">
        <v>0</v>
      </c>
      <c r="BH2583" s="493" t="n">
        <v>0</v>
      </c>
      <c r="BI2583" s="493" t="n">
        <v>0</v>
      </c>
      <c r="BJ2583" s="493" t="n">
        <v>0</v>
      </c>
      <c r="BK2583" s="493" t="n">
        <v>0</v>
      </c>
      <c r="BL2583" s="493" t="n">
        <v>0</v>
      </c>
      <c r="BM2583" s="493" t="n">
        <v>0</v>
      </c>
      <c r="BN2583" s="493" t="n">
        <v>0</v>
      </c>
      <c r="BO2583" s="493" t="n">
        <v>0</v>
      </c>
      <c r="BP2583" s="493" t="n">
        <v>0</v>
      </c>
      <c r="BQ2583" s="493" t="n">
        <v>0</v>
      </c>
      <c r="BR2583" s="493" t="n">
        <v>0</v>
      </c>
      <c r="BS2583" s="493" t="n">
        <v>0</v>
      </c>
      <c r="BT2583" s="493" t="n">
        <v>0</v>
      </c>
      <c r="BU2583" s="493" t="n">
        <v>0</v>
      </c>
      <c r="BV2583" s="493" t="n">
        <v>0</v>
      </c>
      <c r="BW2583" s="493" t="n">
        <v>0</v>
      </c>
    </row>
    <row r="2584">
      <c r="A2584" t="inlineStr">
        <is>
          <t>[C9D1] Angiotensin-II 길항제, 고혈압제 (C2) 혹은 이뇨제 복합제제</t>
        </is>
      </c>
      <c r="B2584" t="inlineStr">
        <is>
          <t>일화</t>
        </is>
      </c>
      <c r="C2584" t="inlineStr">
        <is>
          <t>발사탄 플러스</t>
        </is>
      </c>
      <c r="D2584" t="inlineStr">
        <is>
          <t>일화</t>
        </is>
      </c>
      <c r="E2584" t="inlineStr">
        <is>
          <t>hydrochlorothiazide,  valsartan</t>
        </is>
      </c>
      <c r="F2584" t="inlineStr">
        <is>
          <t>의원</t>
        </is>
      </c>
      <c r="G2584" t="inlineStr">
        <is>
          <t>Generic</t>
        </is>
      </c>
      <c r="H2584" s="493" t="n">
        <v>2809.16</v>
      </c>
      <c r="I2584" s="493" t="n">
        <v>3969.26</v>
      </c>
      <c r="J2584" s="493" t="n">
        <v>3610.72</v>
      </c>
      <c r="K2584" s="493" t="n">
        <v>4277.46</v>
      </c>
      <c r="L2584" s="493" t="n">
        <v>3578.6</v>
      </c>
      <c r="M2584" s="493" t="n">
        <v>4770.74</v>
      </c>
      <c r="N2584" s="493" t="n">
        <v>3759.4</v>
      </c>
      <c r="O2584" s="493" t="n">
        <v>4537.42</v>
      </c>
      <c r="P2584" s="493" t="n">
        <v>3781.86</v>
      </c>
      <c r="Q2584" s="493" t="n">
        <v>3839.22</v>
      </c>
      <c r="R2584" s="493" t="n">
        <v>8958</v>
      </c>
      <c r="S2584" s="493" t="n">
        <v>23095.2</v>
      </c>
      <c r="T2584" s="493" t="n">
        <v>25141.15</v>
      </c>
      <c r="U2584" s="493" t="n">
        <v>22031.6</v>
      </c>
      <c r="V2584" s="493" t="n">
        <v>24689.35</v>
      </c>
      <c r="W2584" s="493" t="n">
        <v>32486.05</v>
      </c>
      <c r="X2584" s="493" t="n">
        <v>40032.1</v>
      </c>
      <c r="Y2584" s="493" t="n">
        <v>31763.6</v>
      </c>
      <c r="Z2584" s="493" t="n">
        <v>34207.85</v>
      </c>
      <c r="AA2584" s="493" t="n">
        <v>39335.6</v>
      </c>
      <c r="AB2584" s="493" t="n">
        <v>32632.47</v>
      </c>
      <c r="AC2584" s="493" t="n">
        <v>36436.35</v>
      </c>
      <c r="AD2584" s="493" t="n">
        <v>34875.92</v>
      </c>
      <c r="AE2584" s="493" t="n">
        <v>33106.95</v>
      </c>
      <c r="AF2584" s="493" t="n">
        <v>33017.46</v>
      </c>
      <c r="AG2584" s="493" t="n">
        <v>37531.02</v>
      </c>
      <c r="AH2584" s="493" t="n">
        <v>23895.34</v>
      </c>
      <c r="AI2584" s="493" t="n">
        <v>28623.1</v>
      </c>
      <c r="AJ2584" s="493" t="n">
        <v>34017.05</v>
      </c>
      <c r="AK2584" s="493" t="n">
        <v>31785.29</v>
      </c>
      <c r="AL2584" s="493" t="n">
        <v>27462.29</v>
      </c>
      <c r="AM2584" s="493" t="n">
        <v>26337.01</v>
      </c>
      <c r="AN2584" s="493" t="n">
        <v>25846.89</v>
      </c>
      <c r="AO2584" s="493" t="n">
        <v>26482.55</v>
      </c>
      <c r="AP2584" s="493" t="n">
        <v>24369.63</v>
      </c>
      <c r="AQ2584" s="493" t="n">
        <v>26544.4</v>
      </c>
      <c r="AR2584" s="493" t="n">
        <v>24190.3</v>
      </c>
      <c r="AS2584" s="493" t="n">
        <v>21507.13</v>
      </c>
      <c r="AT2584" s="493" t="n">
        <v>15790.89</v>
      </c>
      <c r="AU2584" s="493" t="n">
        <v>7756.39</v>
      </c>
      <c r="AV2584" s="493" t="n">
        <v>1930.2</v>
      </c>
      <c r="AW2584" s="493" t="n">
        <v>0</v>
      </c>
      <c r="AX2584" s="493" t="n">
        <v>0</v>
      </c>
      <c r="AY2584" s="493" t="n">
        <v>0</v>
      </c>
      <c r="AZ2584" s="493" t="n">
        <v>0</v>
      </c>
      <c r="BA2584" s="493" t="n">
        <v>0</v>
      </c>
      <c r="BB2584" s="493" t="n">
        <v>0</v>
      </c>
      <c r="BC2584" s="493" t="n">
        <v>0</v>
      </c>
      <c r="BD2584" s="493" t="n">
        <v>0</v>
      </c>
      <c r="BE2584" s="493" t="n">
        <v>0</v>
      </c>
      <c r="BF2584" s="493" t="n">
        <v>0</v>
      </c>
      <c r="BG2584" s="493" t="n">
        <v>0</v>
      </c>
      <c r="BH2584" s="493" t="n">
        <v>0</v>
      </c>
      <c r="BI2584" s="493" t="n">
        <v>0</v>
      </c>
      <c r="BJ2584" s="493" t="n">
        <v>0</v>
      </c>
      <c r="BK2584" s="493" t="n">
        <v>0</v>
      </c>
      <c r="BL2584" s="493" t="n">
        <v>0</v>
      </c>
      <c r="BM2584" s="493" t="n">
        <v>0</v>
      </c>
      <c r="BN2584" s="493" t="n">
        <v>0</v>
      </c>
      <c r="BO2584" s="493" t="n">
        <v>0</v>
      </c>
      <c r="BP2584" s="493" t="n">
        <v>0</v>
      </c>
      <c r="BQ2584" s="493" t="n">
        <v>0</v>
      </c>
      <c r="BR2584" s="493" t="n">
        <v>0</v>
      </c>
      <c r="BS2584" s="493" t="n">
        <v>0</v>
      </c>
      <c r="BT2584" s="493" t="n">
        <v>0</v>
      </c>
      <c r="BU2584" s="493" t="n">
        <v>0</v>
      </c>
      <c r="BV2584" s="493" t="n">
        <v>0</v>
      </c>
      <c r="BW2584" s="493" t="n">
        <v>0</v>
      </c>
    </row>
    <row r="2585">
      <c r="A2585" t="inlineStr">
        <is>
          <t>[C9D1] Angiotensin-II 길항제, 고혈압제 (C2) 혹은 이뇨제 복합제제</t>
        </is>
      </c>
      <c r="B2585" t="inlineStr">
        <is>
          <t>일화</t>
        </is>
      </c>
      <c r="C2585" t="inlineStr">
        <is>
          <t>올메잘탄 플러스</t>
        </is>
      </c>
      <c r="D2585" t="inlineStr">
        <is>
          <t>일화</t>
        </is>
      </c>
      <c r="E2585" t="inlineStr">
        <is>
          <t>hydrochlorothiazide,  olmesartan medoxomil</t>
        </is>
      </c>
      <c r="F2585" t="inlineStr">
        <is>
          <t>종합병원</t>
        </is>
      </c>
      <c r="G2585" t="inlineStr">
        <is>
          <t>Generic</t>
        </is>
      </c>
      <c r="H2585" s="493" t="n">
        <v>1113.54</v>
      </c>
      <c r="I2585" s="493" t="n">
        <v>723.6</v>
      </c>
      <c r="J2585" s="493" t="n">
        <v>1298.11</v>
      </c>
      <c r="K2585" s="493" t="n">
        <v>1511.25</v>
      </c>
      <c r="L2585" s="493" t="n">
        <v>1455.6</v>
      </c>
      <c r="M2585" s="493" t="n">
        <v>360.9</v>
      </c>
      <c r="N2585" s="493" t="n">
        <v>2774.3</v>
      </c>
      <c r="O2585" s="493" t="n">
        <v>241.8</v>
      </c>
      <c r="P2585" s="493" t="n">
        <v>1688.4</v>
      </c>
      <c r="Q2585" s="493" t="n">
        <v>1326.6</v>
      </c>
      <c r="R2585" s="493" t="n">
        <v>2262.24</v>
      </c>
      <c r="S2585" s="493" t="n">
        <v>1249.76</v>
      </c>
      <c r="T2585" s="493" t="n">
        <v>2664</v>
      </c>
      <c r="U2585" s="493" t="n">
        <v>1593.94</v>
      </c>
      <c r="V2585" s="493" t="n">
        <v>1684.8</v>
      </c>
      <c r="W2585" s="493" t="n">
        <v>1701.6</v>
      </c>
      <c r="X2585" s="493" t="n">
        <v>1085.4</v>
      </c>
      <c r="Y2585" s="493" t="n">
        <v>331.28</v>
      </c>
      <c r="Z2585" s="493" t="n">
        <v>1212</v>
      </c>
      <c r="AA2585" s="493" t="n">
        <v>1987.2</v>
      </c>
      <c r="AB2585" s="493" t="n">
        <v>1239.08</v>
      </c>
      <c r="AC2585" s="493" t="n">
        <v>1463.1</v>
      </c>
      <c r="AD2585" s="493" t="n">
        <v>994.2</v>
      </c>
      <c r="AE2585" s="493" t="n">
        <v>2634.44</v>
      </c>
      <c r="AF2585" s="493" t="n">
        <v>253.2</v>
      </c>
      <c r="AG2585" s="493" t="n">
        <v>2208.02</v>
      </c>
      <c r="AH2585" s="493" t="n">
        <v>1350.15</v>
      </c>
      <c r="AI2585" s="493" t="n">
        <v>2502.16</v>
      </c>
      <c r="AJ2585" s="493" t="n">
        <v>0</v>
      </c>
      <c r="AK2585" s="493" t="n">
        <v>1847.4</v>
      </c>
      <c r="AL2585" s="493" t="n">
        <v>249.6</v>
      </c>
      <c r="AM2585" s="493" t="n">
        <v>2135.25</v>
      </c>
      <c r="AN2585" s="493" t="n">
        <v>866.05</v>
      </c>
      <c r="AO2585" s="493" t="n">
        <v>1380</v>
      </c>
      <c r="AP2585" s="493" t="n">
        <v>1008</v>
      </c>
      <c r="AQ2585" s="493" t="n">
        <v>2780.25</v>
      </c>
      <c r="AR2585" s="493" t="n">
        <v>788.4</v>
      </c>
      <c r="AS2585" s="493" t="n">
        <v>2291.4</v>
      </c>
      <c r="AT2585" s="493" t="n">
        <v>1288.5</v>
      </c>
      <c r="AU2585" s="493" t="n">
        <v>1290</v>
      </c>
      <c r="AV2585" s="493" t="n">
        <v>921.9</v>
      </c>
      <c r="AW2585" s="493" t="n">
        <v>124.5</v>
      </c>
      <c r="AX2585" s="493" t="n">
        <v>0</v>
      </c>
      <c r="AY2585" s="493" t="n">
        <v>62.02</v>
      </c>
      <c r="AZ2585" s="493" t="n">
        <v>0</v>
      </c>
      <c r="BA2585" s="493" t="n">
        <v>0</v>
      </c>
      <c r="BB2585" s="493" t="n">
        <v>826.8</v>
      </c>
      <c r="BC2585" s="493" t="n">
        <v>1119.45</v>
      </c>
      <c r="BD2585" s="493" t="n">
        <v>279.3</v>
      </c>
      <c r="BE2585" s="493" t="n">
        <v>1401.3</v>
      </c>
      <c r="BF2585" s="493" t="n">
        <v>800.4</v>
      </c>
      <c r="BG2585" s="493" t="n">
        <v>668.1</v>
      </c>
      <c r="BH2585" s="493" t="n">
        <v>502.42</v>
      </c>
      <c r="BI2585" s="493" t="n">
        <v>503.55</v>
      </c>
      <c r="BJ2585" s="493" t="n">
        <v>616.5</v>
      </c>
      <c r="BK2585" s="493" t="n">
        <v>546.6</v>
      </c>
      <c r="BL2585" s="493" t="n">
        <v>468.18</v>
      </c>
      <c r="BM2585" s="493" t="n">
        <v>692.55</v>
      </c>
      <c r="BN2585" s="493" t="n">
        <v>1112.4</v>
      </c>
      <c r="BO2585" s="493" t="n">
        <v>831.9</v>
      </c>
      <c r="BP2585" s="493" t="n">
        <v>0</v>
      </c>
      <c r="BQ2585" s="493" t="n">
        <v>0</v>
      </c>
      <c r="BR2585" s="493" t="n">
        <v>0</v>
      </c>
      <c r="BS2585" s="493" t="n">
        <v>0</v>
      </c>
      <c r="BT2585" s="493" t="n">
        <v>0</v>
      </c>
      <c r="BU2585" s="493" t="n">
        <v>0</v>
      </c>
      <c r="BV2585" s="493" t="n">
        <v>0</v>
      </c>
      <c r="BW2585" s="493" t="n">
        <v>0</v>
      </c>
    </row>
    <row r="2586">
      <c r="A2586" t="inlineStr">
        <is>
          <t>[C9D1] Angiotensin-II 길항제, 고혈압제 (C2) 혹은 이뇨제 복합제제</t>
        </is>
      </c>
      <c r="B2586" t="inlineStr">
        <is>
          <t>일화</t>
        </is>
      </c>
      <c r="C2586" t="inlineStr">
        <is>
          <t>올메잘탄 플러스</t>
        </is>
      </c>
      <c r="D2586" t="inlineStr">
        <is>
          <t>일화</t>
        </is>
      </c>
      <c r="E2586" t="inlineStr">
        <is>
          <t>hydrochlorothiazide,  olmesartan medoxomil</t>
        </is>
      </c>
      <c r="F2586" t="inlineStr">
        <is>
          <t>병원</t>
        </is>
      </c>
      <c r="G2586" t="inlineStr">
        <is>
          <t>Generic</t>
        </is>
      </c>
      <c r="H2586" s="493" t="n">
        <v>502.2</v>
      </c>
      <c r="I2586" s="493" t="n">
        <v>765.1</v>
      </c>
      <c r="J2586" s="493" t="n">
        <v>1357.8</v>
      </c>
      <c r="K2586" s="493" t="n">
        <v>144.6</v>
      </c>
      <c r="L2586" s="493" t="n">
        <v>674.4</v>
      </c>
      <c r="M2586" s="493" t="n">
        <v>656.1</v>
      </c>
      <c r="N2586" s="493" t="n">
        <v>400.8</v>
      </c>
      <c r="O2586" s="493" t="n">
        <v>362.7</v>
      </c>
      <c r="P2586" s="493" t="n">
        <v>590.1</v>
      </c>
      <c r="Q2586" s="493" t="n">
        <v>203.7</v>
      </c>
      <c r="R2586" s="493" t="n">
        <v>282.6</v>
      </c>
      <c r="S2586" s="493" t="n">
        <v>453.3</v>
      </c>
      <c r="T2586" s="493" t="n">
        <v>516</v>
      </c>
      <c r="U2586" s="493" t="n">
        <v>811.8</v>
      </c>
      <c r="V2586" s="493" t="n">
        <v>315</v>
      </c>
      <c r="W2586" s="493" t="n">
        <v>279</v>
      </c>
      <c r="X2586" s="493" t="n">
        <v>83.40000000000001</v>
      </c>
      <c r="Y2586" s="493" t="n">
        <v>0</v>
      </c>
      <c r="Z2586" s="493" t="n">
        <v>81.3</v>
      </c>
      <c r="AA2586" s="493" t="n">
        <v>202.2</v>
      </c>
      <c r="AB2586" s="493" t="n">
        <v>438.9</v>
      </c>
      <c r="AC2586" s="493" t="n">
        <v>323.4</v>
      </c>
      <c r="AD2586" s="493" t="n">
        <v>83.09999999999999</v>
      </c>
      <c r="AE2586" s="493" t="n">
        <v>78.59999999999999</v>
      </c>
      <c r="AF2586" s="493" t="n">
        <v>81</v>
      </c>
      <c r="AG2586" s="493" t="n">
        <v>166.8</v>
      </c>
      <c r="AH2586" s="493" t="n">
        <v>0</v>
      </c>
      <c r="AI2586" s="493" t="n">
        <v>0</v>
      </c>
      <c r="AJ2586" s="493" t="n">
        <v>0</v>
      </c>
      <c r="AK2586" s="493" t="n">
        <v>0</v>
      </c>
      <c r="AL2586" s="493" t="n">
        <v>0</v>
      </c>
      <c r="AM2586" s="493" t="n">
        <v>0</v>
      </c>
      <c r="AN2586" s="493" t="n">
        <v>0</v>
      </c>
      <c r="AO2586" s="493" t="n">
        <v>0</v>
      </c>
      <c r="AP2586" s="493" t="n">
        <v>0</v>
      </c>
      <c r="AQ2586" s="493" t="n">
        <v>44.1</v>
      </c>
      <c r="AR2586" s="493" t="n">
        <v>0</v>
      </c>
      <c r="AS2586" s="493" t="n">
        <v>0</v>
      </c>
      <c r="AT2586" s="493" t="n">
        <v>0</v>
      </c>
      <c r="AU2586" s="493" t="n">
        <v>0</v>
      </c>
      <c r="AV2586" s="493" t="n">
        <v>0</v>
      </c>
      <c r="AW2586" s="493" t="n">
        <v>0</v>
      </c>
      <c r="AX2586" s="493" t="n">
        <v>0</v>
      </c>
      <c r="AY2586" s="493" t="n">
        <v>0</v>
      </c>
      <c r="AZ2586" s="493" t="n">
        <v>0</v>
      </c>
      <c r="BA2586" s="493" t="n">
        <v>0</v>
      </c>
      <c r="BB2586" s="493" t="n">
        <v>0</v>
      </c>
      <c r="BC2586" s="493" t="n">
        <v>0</v>
      </c>
      <c r="BD2586" s="493" t="n">
        <v>0</v>
      </c>
      <c r="BE2586" s="493" t="n">
        <v>0</v>
      </c>
      <c r="BF2586" s="493" t="n">
        <v>0</v>
      </c>
      <c r="BG2586" s="493" t="n">
        <v>0</v>
      </c>
      <c r="BH2586" s="493" t="n">
        <v>0</v>
      </c>
      <c r="BI2586" s="493" t="n">
        <v>0</v>
      </c>
      <c r="BJ2586" s="493" t="n">
        <v>0</v>
      </c>
      <c r="BK2586" s="493" t="n">
        <v>0</v>
      </c>
      <c r="BL2586" s="493" t="n">
        <v>0</v>
      </c>
      <c r="BM2586" s="493" t="n">
        <v>0</v>
      </c>
      <c r="BN2586" s="493" t="n">
        <v>0</v>
      </c>
      <c r="BO2586" s="493" t="n">
        <v>0</v>
      </c>
      <c r="BP2586" s="493" t="n">
        <v>0</v>
      </c>
      <c r="BQ2586" s="493" t="n">
        <v>0</v>
      </c>
      <c r="BR2586" s="493" t="n">
        <v>0</v>
      </c>
      <c r="BS2586" s="493" t="n">
        <v>0</v>
      </c>
      <c r="BT2586" s="493" t="n">
        <v>0</v>
      </c>
      <c r="BU2586" s="493" t="n">
        <v>0</v>
      </c>
      <c r="BV2586" s="493" t="n">
        <v>0</v>
      </c>
      <c r="BW2586" s="493" t="n">
        <v>0</v>
      </c>
    </row>
    <row r="2587">
      <c r="A2587" t="inlineStr">
        <is>
          <t>[C9D1] Angiotensin-II 길항제, 고혈압제 (C2) 혹은 이뇨제 복합제제</t>
        </is>
      </c>
      <c r="B2587" t="inlineStr">
        <is>
          <t>일화</t>
        </is>
      </c>
      <c r="C2587" t="inlineStr">
        <is>
          <t>올메잘탄 플러스</t>
        </is>
      </c>
      <c r="D2587" t="inlineStr">
        <is>
          <t>일화</t>
        </is>
      </c>
      <c r="E2587" t="inlineStr">
        <is>
          <t>hydrochlorothiazide,  olmesartan medoxomil</t>
        </is>
      </c>
      <c r="F2587" t="inlineStr">
        <is>
          <t>의원</t>
        </is>
      </c>
      <c r="G2587" t="inlineStr">
        <is>
          <t>Generic</t>
        </is>
      </c>
      <c r="H2587" s="493" t="n">
        <v>30250.34</v>
      </c>
      <c r="I2587" s="493" t="n">
        <v>27599.29</v>
      </c>
      <c r="J2587" s="493" t="n">
        <v>37916.27</v>
      </c>
      <c r="K2587" s="493" t="n">
        <v>29697.78</v>
      </c>
      <c r="L2587" s="493" t="n">
        <v>32897.8</v>
      </c>
      <c r="M2587" s="493" t="n">
        <v>34060.66</v>
      </c>
      <c r="N2587" s="493" t="n">
        <v>28368.17</v>
      </c>
      <c r="O2587" s="493" t="n">
        <v>40287.75</v>
      </c>
      <c r="P2587" s="493" t="n">
        <v>39566.54</v>
      </c>
      <c r="Q2587" s="493" t="n">
        <v>38611.07</v>
      </c>
      <c r="R2587" s="493" t="n">
        <v>46963.46</v>
      </c>
      <c r="S2587" s="493" t="n">
        <v>74889.57000000001</v>
      </c>
      <c r="T2587" s="493" t="n">
        <v>63305.73</v>
      </c>
      <c r="U2587" s="493" t="n">
        <v>65917.02</v>
      </c>
      <c r="V2587" s="493" t="n">
        <v>71652.42</v>
      </c>
      <c r="W2587" s="493" t="n">
        <v>52639.1</v>
      </c>
      <c r="X2587" s="493" t="n">
        <v>55819.46</v>
      </c>
      <c r="Y2587" s="493" t="n">
        <v>54133.82</v>
      </c>
      <c r="Z2587" s="493" t="n">
        <v>46176.54</v>
      </c>
      <c r="AA2587" s="493" t="n">
        <v>39510.68</v>
      </c>
      <c r="AB2587" s="493" t="n">
        <v>45363.89</v>
      </c>
      <c r="AC2587" s="493" t="n">
        <v>42463.46</v>
      </c>
      <c r="AD2587" s="493" t="n">
        <v>47990.85</v>
      </c>
      <c r="AE2587" s="493" t="n">
        <v>47008.09</v>
      </c>
      <c r="AF2587" s="493" t="n">
        <v>45401.46</v>
      </c>
      <c r="AG2587" s="493" t="n">
        <v>42728.86</v>
      </c>
      <c r="AH2587" s="493" t="n">
        <v>50405.62</v>
      </c>
      <c r="AI2587" s="493" t="n">
        <v>43291.9</v>
      </c>
      <c r="AJ2587" s="493" t="n">
        <v>54435.1</v>
      </c>
      <c r="AK2587" s="493" t="n">
        <v>49580.74</v>
      </c>
      <c r="AL2587" s="493" t="n">
        <v>48508.91</v>
      </c>
      <c r="AM2587" s="493" t="n">
        <v>49019</v>
      </c>
      <c r="AN2587" s="493" t="n">
        <v>49092.21</v>
      </c>
      <c r="AO2587" s="493" t="n">
        <v>48130.99</v>
      </c>
      <c r="AP2587" s="493" t="n">
        <v>54540.57</v>
      </c>
      <c r="AQ2587" s="493" t="n">
        <v>58541.82</v>
      </c>
      <c r="AR2587" s="493" t="n">
        <v>56540.31</v>
      </c>
      <c r="AS2587" s="493" t="n">
        <v>51653.48</v>
      </c>
      <c r="AT2587" s="493" t="n">
        <v>65804.67999999999</v>
      </c>
      <c r="AU2587" s="493" t="n">
        <v>58070.1</v>
      </c>
      <c r="AV2587" s="493" t="n">
        <v>33739.44</v>
      </c>
      <c r="AW2587" s="493" t="n">
        <v>15899.05</v>
      </c>
      <c r="AX2587" s="493" t="n">
        <v>12910.44</v>
      </c>
      <c r="AY2587" s="493" t="n">
        <v>24379.82</v>
      </c>
      <c r="AZ2587" s="493" t="n">
        <v>24908.89</v>
      </c>
      <c r="BA2587" s="493" t="n">
        <v>27248.43</v>
      </c>
      <c r="BB2587" s="493" t="n">
        <v>28331.94</v>
      </c>
      <c r="BC2587" s="493" t="n">
        <v>28140.73</v>
      </c>
      <c r="BD2587" s="493" t="n">
        <v>32709.83</v>
      </c>
      <c r="BE2587" s="493" t="n">
        <v>34501.59</v>
      </c>
      <c r="BF2587" s="493" t="n">
        <v>35986.25</v>
      </c>
      <c r="BG2587" s="493" t="n">
        <v>35736.67</v>
      </c>
      <c r="BH2587" s="493" t="n">
        <v>35349.64</v>
      </c>
      <c r="BI2587" s="493" t="n">
        <v>35216.78</v>
      </c>
      <c r="BJ2587" s="493" t="n">
        <v>31227.44</v>
      </c>
      <c r="BK2587" s="493" t="n">
        <v>36744.38</v>
      </c>
      <c r="BL2587" s="493" t="n">
        <v>39352.45</v>
      </c>
      <c r="BM2587" s="493" t="n">
        <v>33477.66</v>
      </c>
      <c r="BN2587" s="493" t="n">
        <v>26657.74</v>
      </c>
      <c r="BO2587" s="493" t="n">
        <v>7755.15</v>
      </c>
      <c r="BP2587" s="493" t="n">
        <v>2026.7</v>
      </c>
      <c r="BQ2587" s="493" t="n">
        <v>0</v>
      </c>
      <c r="BR2587" s="493" t="n">
        <v>0</v>
      </c>
      <c r="BS2587" s="493" t="n">
        <v>0</v>
      </c>
      <c r="BT2587" s="493" t="n">
        <v>0</v>
      </c>
      <c r="BU2587" s="493" t="n">
        <v>0</v>
      </c>
      <c r="BV2587" s="493" t="n">
        <v>0</v>
      </c>
      <c r="BW2587" s="493" t="n">
        <v>0</v>
      </c>
    </row>
    <row r="2588">
      <c r="A2588" t="inlineStr">
        <is>
          <t>[C9D1] Angiotensin-II 길항제, 고혈압제 (C2) 혹은 이뇨제 복합제제</t>
        </is>
      </c>
      <c r="B2588" t="inlineStr">
        <is>
          <t>일화</t>
        </is>
      </c>
      <c r="C2588" t="inlineStr">
        <is>
          <t>올메잘탄 플러스</t>
        </is>
      </c>
      <c r="D2588" t="inlineStr">
        <is>
          <t>일화</t>
        </is>
      </c>
      <c r="E2588" t="inlineStr">
        <is>
          <t>hydrochlorothiazide,  olmesartan medoxomil</t>
        </is>
      </c>
      <c r="F2588" t="inlineStr">
        <is>
          <t>보건소</t>
        </is>
      </c>
      <c r="G2588" t="inlineStr">
        <is>
          <t>Generic</t>
        </is>
      </c>
      <c r="H2588" s="493" t="n">
        <v>0</v>
      </c>
      <c r="I2588" s="493" t="n">
        <v>0</v>
      </c>
      <c r="J2588" s="493" t="n">
        <v>1271.7</v>
      </c>
      <c r="K2588" s="493" t="n">
        <v>0</v>
      </c>
      <c r="L2588" s="493" t="n">
        <v>0</v>
      </c>
      <c r="M2588" s="493" t="n">
        <v>0</v>
      </c>
      <c r="N2588" s="493" t="n">
        <v>1861.2</v>
      </c>
      <c r="O2588" s="493" t="n">
        <v>0</v>
      </c>
      <c r="P2588" s="493" t="n">
        <v>0</v>
      </c>
      <c r="Q2588" s="493" t="n">
        <v>1915.2</v>
      </c>
      <c r="R2588" s="493" t="n">
        <v>0</v>
      </c>
      <c r="S2588" s="493" t="n">
        <v>0</v>
      </c>
      <c r="T2588" s="493" t="n">
        <v>2084.4</v>
      </c>
      <c r="U2588" s="493" t="n">
        <v>3884.7</v>
      </c>
      <c r="V2588" s="493" t="n">
        <v>0</v>
      </c>
      <c r="W2588" s="493" t="n">
        <v>2587.2</v>
      </c>
      <c r="X2588" s="493" t="n">
        <v>6548.4</v>
      </c>
      <c r="Y2588" s="493" t="n">
        <v>0</v>
      </c>
      <c r="Z2588" s="493" t="n">
        <v>0</v>
      </c>
      <c r="AA2588" s="493" t="n">
        <v>4936.5</v>
      </c>
      <c r="AB2588" s="493" t="n">
        <v>3141.9</v>
      </c>
      <c r="AC2588" s="493" t="n">
        <v>0</v>
      </c>
      <c r="AD2588" s="493" t="n">
        <v>388.8</v>
      </c>
      <c r="AE2588" s="493" t="n">
        <v>0</v>
      </c>
      <c r="AF2588" s="493" t="n">
        <v>6378.3</v>
      </c>
      <c r="AG2588" s="493" t="n">
        <v>1837.8</v>
      </c>
      <c r="AH2588" s="493" t="n">
        <v>0</v>
      </c>
      <c r="AI2588" s="493" t="n">
        <v>6808.2</v>
      </c>
      <c r="AJ2588" s="493" t="n">
        <v>0</v>
      </c>
      <c r="AK2588" s="493" t="n">
        <v>971.4</v>
      </c>
      <c r="AL2588" s="493" t="n">
        <v>7979.1</v>
      </c>
      <c r="AM2588" s="493" t="n">
        <v>1676.1</v>
      </c>
      <c r="AN2588" s="493" t="n">
        <v>178.2</v>
      </c>
      <c r="AO2588" s="493" t="n">
        <v>8765.4</v>
      </c>
      <c r="AP2588" s="493" t="n">
        <v>2160</v>
      </c>
      <c r="AQ2588" s="493" t="n">
        <v>1882.8</v>
      </c>
      <c r="AR2588" s="493" t="n">
        <v>6771.6</v>
      </c>
      <c r="AS2588" s="493" t="n">
        <v>2347.2</v>
      </c>
      <c r="AT2588" s="493" t="n">
        <v>0</v>
      </c>
      <c r="AU2588" s="493" t="n">
        <v>5457.6</v>
      </c>
      <c r="AV2588" s="493" t="n">
        <v>854.1</v>
      </c>
      <c r="AW2588" s="493" t="n">
        <v>273.6</v>
      </c>
      <c r="AX2588" s="493" t="n">
        <v>7047</v>
      </c>
      <c r="AY2588" s="493" t="n">
        <v>236.4</v>
      </c>
      <c r="AZ2588" s="493" t="n">
        <v>3799.2</v>
      </c>
      <c r="BA2588" s="493" t="n">
        <v>0</v>
      </c>
      <c r="BB2588" s="493" t="n">
        <v>2106.3</v>
      </c>
      <c r="BC2588" s="493" t="n">
        <v>0</v>
      </c>
      <c r="BD2588" s="493" t="n">
        <v>2126.4</v>
      </c>
      <c r="BE2588" s="493" t="n">
        <v>249</v>
      </c>
      <c r="BF2588" s="493" t="n">
        <v>605.08</v>
      </c>
      <c r="BG2588" s="493" t="n">
        <v>228</v>
      </c>
      <c r="BH2588" s="493" t="n">
        <v>0</v>
      </c>
      <c r="BI2588" s="493" t="n">
        <v>473.1</v>
      </c>
      <c r="BJ2588" s="493" t="n">
        <v>0</v>
      </c>
      <c r="BK2588" s="493" t="n">
        <v>2091.6</v>
      </c>
      <c r="BL2588" s="493" t="n">
        <v>1045.8</v>
      </c>
      <c r="BM2588" s="493" t="n">
        <v>0</v>
      </c>
      <c r="BN2588" s="493" t="n">
        <v>663.6</v>
      </c>
      <c r="BO2588" s="493" t="n">
        <v>0</v>
      </c>
      <c r="BP2588" s="493" t="n">
        <v>0</v>
      </c>
      <c r="BQ2588" s="493" t="n">
        <v>0</v>
      </c>
      <c r="BR2588" s="493" t="n">
        <v>0</v>
      </c>
      <c r="BS2588" s="493" t="n">
        <v>0</v>
      </c>
      <c r="BT2588" s="493" t="n">
        <v>0</v>
      </c>
      <c r="BU2588" s="493" t="n">
        <v>0</v>
      </c>
      <c r="BV2588" s="493" t="n">
        <v>0</v>
      </c>
      <c r="BW2588" s="493" t="n">
        <v>0</v>
      </c>
    </row>
    <row r="2589">
      <c r="A2589" t="inlineStr">
        <is>
          <t>[C9D1] Angiotensin-II 길항제, 고혈압제 (C2) 혹은 이뇨제 복합제제</t>
        </is>
      </c>
      <c r="B2589" t="inlineStr">
        <is>
          <t>일화</t>
        </is>
      </c>
      <c r="C2589" t="inlineStr">
        <is>
          <t>텔카디 플러스</t>
        </is>
      </c>
      <c r="D2589" t="inlineStr">
        <is>
          <t>일화</t>
        </is>
      </c>
      <c r="E2589" t="inlineStr">
        <is>
          <t>hydrochlorothiazide,  telmisartan</t>
        </is>
      </c>
      <c r="F2589" t="inlineStr">
        <is>
          <t>병원</t>
        </is>
      </c>
      <c r="G2589" t="inlineStr">
        <is>
          <t>Generic</t>
        </is>
      </c>
      <c r="H2589" s="493" t="n">
        <v>0</v>
      </c>
      <c r="I2589" s="493" t="n">
        <v>0</v>
      </c>
      <c r="J2589" s="493" t="n">
        <v>0</v>
      </c>
      <c r="K2589" s="493" t="n">
        <v>0</v>
      </c>
      <c r="L2589" s="493" t="n">
        <v>0</v>
      </c>
      <c r="M2589" s="493" t="n">
        <v>0</v>
      </c>
      <c r="N2589" s="493" t="n">
        <v>0</v>
      </c>
      <c r="O2589" s="493" t="n">
        <v>0</v>
      </c>
      <c r="P2589" s="493" t="n">
        <v>0</v>
      </c>
      <c r="Q2589" s="493" t="n">
        <v>0</v>
      </c>
      <c r="R2589" s="493" t="n">
        <v>0</v>
      </c>
      <c r="S2589" s="493" t="n">
        <v>0</v>
      </c>
      <c r="T2589" s="493" t="n">
        <v>0</v>
      </c>
      <c r="U2589" s="493" t="n">
        <v>0</v>
      </c>
      <c r="V2589" s="493" t="n">
        <v>0</v>
      </c>
      <c r="W2589" s="493" t="n">
        <v>0</v>
      </c>
      <c r="X2589" s="493" t="n">
        <v>0</v>
      </c>
      <c r="Y2589" s="493" t="n">
        <v>0</v>
      </c>
      <c r="Z2589" s="493" t="n">
        <v>0</v>
      </c>
      <c r="AA2589" s="493" t="n">
        <v>0</v>
      </c>
      <c r="AB2589" s="493" t="n">
        <v>0</v>
      </c>
      <c r="AC2589" s="493" t="n">
        <v>0</v>
      </c>
      <c r="AD2589" s="493" t="n">
        <v>0</v>
      </c>
      <c r="AE2589" s="493" t="n">
        <v>0</v>
      </c>
      <c r="AF2589" s="493" t="n">
        <v>0</v>
      </c>
      <c r="AG2589" s="493" t="n">
        <v>0</v>
      </c>
      <c r="AH2589" s="493" t="n">
        <v>0</v>
      </c>
      <c r="AI2589" s="493" t="n">
        <v>0</v>
      </c>
      <c r="AJ2589" s="493" t="n">
        <v>0</v>
      </c>
      <c r="AK2589" s="493" t="n">
        <v>0</v>
      </c>
      <c r="AL2589" s="493" t="n">
        <v>0</v>
      </c>
      <c r="AM2589" s="493" t="n">
        <v>0</v>
      </c>
      <c r="AN2589" s="493" t="n">
        <v>0</v>
      </c>
      <c r="AO2589" s="493" t="n">
        <v>0</v>
      </c>
      <c r="AP2589" s="493" t="n">
        <v>0</v>
      </c>
      <c r="AQ2589" s="493" t="n">
        <v>0</v>
      </c>
      <c r="AR2589" s="493" t="n">
        <v>0</v>
      </c>
      <c r="AS2589" s="493" t="n">
        <v>0</v>
      </c>
      <c r="AT2589" s="493" t="n">
        <v>0</v>
      </c>
      <c r="AU2589" s="493" t="n">
        <v>0</v>
      </c>
      <c r="AV2589" s="493" t="n">
        <v>0</v>
      </c>
      <c r="AW2589" s="493" t="n">
        <v>0</v>
      </c>
      <c r="AX2589" s="493" t="n">
        <v>0</v>
      </c>
      <c r="AY2589" s="493" t="n">
        <v>0</v>
      </c>
      <c r="AZ2589" s="493" t="n">
        <v>0</v>
      </c>
      <c r="BA2589" s="493" t="n">
        <v>0</v>
      </c>
      <c r="BB2589" s="493" t="n">
        <v>0</v>
      </c>
      <c r="BC2589" s="493" t="n">
        <v>0</v>
      </c>
      <c r="BD2589" s="493" t="n">
        <v>0</v>
      </c>
      <c r="BE2589" s="493" t="n">
        <v>0</v>
      </c>
      <c r="BF2589" s="493" t="n">
        <v>0</v>
      </c>
      <c r="BG2589" s="493" t="n">
        <v>0</v>
      </c>
      <c r="BH2589" s="493" t="n">
        <v>0</v>
      </c>
      <c r="BI2589" s="493" t="n">
        <v>0</v>
      </c>
      <c r="BJ2589" s="493" t="n">
        <v>0</v>
      </c>
      <c r="BK2589" s="493" t="n">
        <v>0</v>
      </c>
      <c r="BL2589" s="493" t="n">
        <v>0</v>
      </c>
      <c r="BM2589" s="493" t="n">
        <v>0</v>
      </c>
      <c r="BN2589" s="493" t="n">
        <v>0</v>
      </c>
      <c r="BO2589" s="493" t="n">
        <v>0</v>
      </c>
      <c r="BP2589" s="493" t="n">
        <v>0</v>
      </c>
      <c r="BQ2589" s="493" t="n">
        <v>0</v>
      </c>
      <c r="BR2589" s="493" t="n">
        <v>0</v>
      </c>
      <c r="BS2589" s="493" t="n">
        <v>112.56</v>
      </c>
      <c r="BT2589" s="493" t="n">
        <v>0</v>
      </c>
      <c r="BU2589" s="493" t="n">
        <v>0</v>
      </c>
      <c r="BV2589" s="493" t="n">
        <v>0</v>
      </c>
      <c r="BW2589" s="493" t="n">
        <v>0</v>
      </c>
    </row>
    <row r="2590">
      <c r="A2590" t="inlineStr">
        <is>
          <t>[C9D1] Angiotensin-II 길항제, 고혈압제 (C2) 혹은 이뇨제 복합제제</t>
        </is>
      </c>
      <c r="B2590" t="inlineStr">
        <is>
          <t>일화</t>
        </is>
      </c>
      <c r="C2590" t="inlineStr">
        <is>
          <t>텔카디 플러스</t>
        </is>
      </c>
      <c r="D2590" t="inlineStr">
        <is>
          <t>일화</t>
        </is>
      </c>
      <c r="E2590" t="inlineStr">
        <is>
          <t>hydrochlorothiazide,  telmisartan</t>
        </is>
      </c>
      <c r="F2590" t="inlineStr">
        <is>
          <t>의원</t>
        </is>
      </c>
      <c r="G2590" t="inlineStr">
        <is>
          <t>Generic</t>
        </is>
      </c>
      <c r="H2590" s="493" t="n">
        <v>0</v>
      </c>
      <c r="I2590" s="493" t="n">
        <v>0</v>
      </c>
      <c r="J2590" s="493" t="n">
        <v>0</v>
      </c>
      <c r="K2590" s="493" t="n">
        <v>0</v>
      </c>
      <c r="L2590" s="493" t="n">
        <v>0</v>
      </c>
      <c r="M2590" s="493" t="n">
        <v>0</v>
      </c>
      <c r="N2590" s="493" t="n">
        <v>0</v>
      </c>
      <c r="O2590" s="493" t="n">
        <v>0</v>
      </c>
      <c r="P2590" s="493" t="n">
        <v>0</v>
      </c>
      <c r="Q2590" s="493" t="n">
        <v>0</v>
      </c>
      <c r="R2590" s="493" t="n">
        <v>0</v>
      </c>
      <c r="S2590" s="493" t="n">
        <v>0</v>
      </c>
      <c r="T2590" s="493" t="n">
        <v>0</v>
      </c>
      <c r="U2590" s="493" t="n">
        <v>0</v>
      </c>
      <c r="V2590" s="493" t="n">
        <v>0</v>
      </c>
      <c r="W2590" s="493" t="n">
        <v>0</v>
      </c>
      <c r="X2590" s="493" t="n">
        <v>0</v>
      </c>
      <c r="Y2590" s="493" t="n">
        <v>0</v>
      </c>
      <c r="Z2590" s="493" t="n">
        <v>0</v>
      </c>
      <c r="AA2590" s="493" t="n">
        <v>0</v>
      </c>
      <c r="AB2590" s="493" t="n">
        <v>0</v>
      </c>
      <c r="AC2590" s="493" t="n">
        <v>0</v>
      </c>
      <c r="AD2590" s="493" t="n">
        <v>0</v>
      </c>
      <c r="AE2590" s="493" t="n">
        <v>0</v>
      </c>
      <c r="AF2590" s="493" t="n">
        <v>0</v>
      </c>
      <c r="AG2590" s="493" t="n">
        <v>0</v>
      </c>
      <c r="AH2590" s="493" t="n">
        <v>0</v>
      </c>
      <c r="AI2590" s="493" t="n">
        <v>0</v>
      </c>
      <c r="AJ2590" s="493" t="n">
        <v>0</v>
      </c>
      <c r="AK2590" s="493" t="n">
        <v>0</v>
      </c>
      <c r="AL2590" s="493" t="n">
        <v>1580</v>
      </c>
      <c r="AM2590" s="493" t="n">
        <v>0</v>
      </c>
      <c r="AN2590" s="493" t="n">
        <v>1684</v>
      </c>
      <c r="AO2590" s="493" t="n">
        <v>1800</v>
      </c>
      <c r="AP2590" s="493" t="n">
        <v>1212</v>
      </c>
      <c r="AQ2590" s="493" t="n">
        <v>1684</v>
      </c>
      <c r="AR2590" s="493" t="n">
        <v>1992</v>
      </c>
      <c r="AS2590" s="493" t="n">
        <v>0</v>
      </c>
      <c r="AT2590" s="493" t="n">
        <v>1260</v>
      </c>
      <c r="AU2590" s="493" t="n">
        <v>1560</v>
      </c>
      <c r="AV2590" s="493" t="n">
        <v>2066</v>
      </c>
      <c r="AW2590" s="493" t="n">
        <v>0</v>
      </c>
      <c r="AX2590" s="493" t="n">
        <v>2187.4</v>
      </c>
      <c r="AY2590" s="493" t="n">
        <v>1615.1</v>
      </c>
      <c r="AZ2590" s="493" t="n">
        <v>0</v>
      </c>
      <c r="BA2590" s="493" t="n">
        <v>0</v>
      </c>
      <c r="BB2590" s="493" t="n">
        <v>0</v>
      </c>
      <c r="BC2590" s="493" t="n">
        <v>1924.3</v>
      </c>
      <c r="BD2590" s="493" t="n">
        <v>0</v>
      </c>
      <c r="BE2590" s="493" t="n">
        <v>0</v>
      </c>
      <c r="BF2590" s="493" t="n">
        <v>0</v>
      </c>
      <c r="BG2590" s="493" t="n">
        <v>0</v>
      </c>
      <c r="BH2590" s="493" t="n">
        <v>2409.87</v>
      </c>
      <c r="BI2590" s="493" t="n">
        <v>1415.94</v>
      </c>
      <c r="BJ2590" s="493" t="n">
        <v>0</v>
      </c>
      <c r="BK2590" s="493" t="n">
        <v>0</v>
      </c>
      <c r="BL2590" s="493" t="n">
        <v>2297.94</v>
      </c>
      <c r="BM2590" s="493" t="n">
        <v>1831.52</v>
      </c>
      <c r="BN2590" s="493" t="n">
        <v>2272.31</v>
      </c>
      <c r="BO2590" s="493" t="n">
        <v>2554.91</v>
      </c>
      <c r="BP2590" s="493" t="n">
        <v>2140.46</v>
      </c>
      <c r="BQ2590" s="493" t="n">
        <v>1427.56</v>
      </c>
      <c r="BR2590" s="493" t="n">
        <v>2232.2</v>
      </c>
      <c r="BS2590" s="493" t="n">
        <v>2242.6</v>
      </c>
      <c r="BT2590" s="493" t="n">
        <v>2076.6</v>
      </c>
      <c r="BU2590" s="493" t="n">
        <v>4591.3</v>
      </c>
      <c r="BV2590" s="493" t="n">
        <v>4892.5</v>
      </c>
      <c r="BW2590" s="493" t="n">
        <v>3554.4</v>
      </c>
    </row>
    <row r="2591">
      <c r="A2591" t="inlineStr">
        <is>
          <t>[C9D1] Angiotensin-II 길항제, 고혈압제 (C2) 혹은 이뇨제 복합제제</t>
        </is>
      </c>
      <c r="B2591" t="inlineStr">
        <is>
          <t>일화</t>
        </is>
      </c>
      <c r="C2591" t="inlineStr">
        <is>
          <t>텔카디 플러스</t>
        </is>
      </c>
      <c r="D2591" t="inlineStr">
        <is>
          <t>일화</t>
        </is>
      </c>
      <c r="E2591" t="inlineStr">
        <is>
          <t>hydrochlorothiazide,  telmisartan</t>
        </is>
      </c>
      <c r="F2591" t="inlineStr">
        <is>
          <t>보건소</t>
        </is>
      </c>
      <c r="G2591" t="inlineStr">
        <is>
          <t>Generic</t>
        </is>
      </c>
      <c r="H2591" s="493" t="n">
        <v>0</v>
      </c>
      <c r="I2591" s="493" t="n">
        <v>0</v>
      </c>
      <c r="J2591" s="493" t="n">
        <v>0</v>
      </c>
      <c r="K2591" s="493" t="n">
        <v>0</v>
      </c>
      <c r="L2591" s="493" t="n">
        <v>0</v>
      </c>
      <c r="M2591" s="493" t="n">
        <v>0</v>
      </c>
      <c r="N2591" s="493" t="n">
        <v>0</v>
      </c>
      <c r="O2591" s="493" t="n">
        <v>0</v>
      </c>
      <c r="P2591" s="493" t="n">
        <v>0</v>
      </c>
      <c r="Q2591" s="493" t="n">
        <v>0</v>
      </c>
      <c r="R2591" s="493" t="n">
        <v>0</v>
      </c>
      <c r="S2591" s="493" t="n">
        <v>0</v>
      </c>
      <c r="T2591" s="493" t="n">
        <v>0</v>
      </c>
      <c r="U2591" s="493" t="n">
        <v>0</v>
      </c>
      <c r="V2591" s="493" t="n">
        <v>0</v>
      </c>
      <c r="W2591" s="493" t="n">
        <v>0</v>
      </c>
      <c r="X2591" s="493" t="n">
        <v>0</v>
      </c>
      <c r="Y2591" s="493" t="n">
        <v>0</v>
      </c>
      <c r="Z2591" s="493" t="n">
        <v>0</v>
      </c>
      <c r="AA2591" s="493" t="n">
        <v>0</v>
      </c>
      <c r="AB2591" s="493" t="n">
        <v>0</v>
      </c>
      <c r="AC2591" s="493" t="n">
        <v>0</v>
      </c>
      <c r="AD2591" s="493" t="n">
        <v>0</v>
      </c>
      <c r="AE2591" s="493" t="n">
        <v>0</v>
      </c>
      <c r="AF2591" s="493" t="n">
        <v>0</v>
      </c>
      <c r="AG2591" s="493" t="n">
        <v>0</v>
      </c>
      <c r="AH2591" s="493" t="n">
        <v>0</v>
      </c>
      <c r="AI2591" s="493" t="n">
        <v>0</v>
      </c>
      <c r="AJ2591" s="493" t="n">
        <v>0</v>
      </c>
      <c r="AK2591" s="493" t="n">
        <v>0</v>
      </c>
      <c r="AL2591" s="493" t="n">
        <v>0</v>
      </c>
      <c r="AM2591" s="493" t="n">
        <v>0</v>
      </c>
      <c r="AN2591" s="493" t="n">
        <v>0</v>
      </c>
      <c r="AO2591" s="493" t="n">
        <v>0</v>
      </c>
      <c r="AP2591" s="493" t="n">
        <v>0</v>
      </c>
      <c r="AQ2591" s="493" t="n">
        <v>0</v>
      </c>
      <c r="AR2591" s="493" t="n">
        <v>0</v>
      </c>
      <c r="AS2591" s="493" t="n">
        <v>0</v>
      </c>
      <c r="AT2591" s="493" t="n">
        <v>0</v>
      </c>
      <c r="AU2591" s="493" t="n">
        <v>0</v>
      </c>
      <c r="AV2591" s="493" t="n">
        <v>0</v>
      </c>
      <c r="AW2591" s="493" t="n">
        <v>0</v>
      </c>
      <c r="AX2591" s="493" t="n">
        <v>0</v>
      </c>
      <c r="AY2591" s="493" t="n">
        <v>0</v>
      </c>
      <c r="AZ2591" s="493" t="n">
        <v>0</v>
      </c>
      <c r="BA2591" s="493" t="n">
        <v>0</v>
      </c>
      <c r="BB2591" s="493" t="n">
        <v>0</v>
      </c>
      <c r="BC2591" s="493" t="n">
        <v>0</v>
      </c>
      <c r="BD2591" s="493" t="n">
        <v>0</v>
      </c>
      <c r="BE2591" s="493" t="n">
        <v>0</v>
      </c>
      <c r="BF2591" s="493" t="n">
        <v>0</v>
      </c>
      <c r="BG2591" s="493" t="n">
        <v>0</v>
      </c>
      <c r="BH2591" s="493" t="n">
        <v>0</v>
      </c>
      <c r="BI2591" s="493" t="n">
        <v>0</v>
      </c>
      <c r="BJ2591" s="493" t="n">
        <v>0</v>
      </c>
      <c r="BK2591" s="493" t="n">
        <v>0</v>
      </c>
      <c r="BL2591" s="493" t="n">
        <v>0</v>
      </c>
      <c r="BM2591" s="493" t="n">
        <v>0</v>
      </c>
      <c r="BN2591" s="493" t="n">
        <v>0</v>
      </c>
      <c r="BO2591" s="493" t="n">
        <v>5211.9</v>
      </c>
      <c r="BP2591" s="493" t="n">
        <v>0</v>
      </c>
      <c r="BQ2591" s="493" t="n">
        <v>0</v>
      </c>
      <c r="BR2591" s="493" t="n">
        <v>0</v>
      </c>
      <c r="BS2591" s="493" t="n">
        <v>14703.3</v>
      </c>
      <c r="BT2591" s="493" t="n">
        <v>0</v>
      </c>
      <c r="BU2591" s="493" t="n">
        <v>0</v>
      </c>
      <c r="BV2591" s="493" t="n">
        <v>352.8</v>
      </c>
      <c r="BW2591" s="493" t="n">
        <v>466.2</v>
      </c>
    </row>
    <row r="2592">
      <c r="A2592" t="inlineStr">
        <is>
          <t>[C9D1] Angiotensin-II 길항제, 고혈압제 (C2) 혹은 이뇨제 복합제제</t>
        </is>
      </c>
      <c r="B2592" t="inlineStr">
        <is>
          <t>일화</t>
        </is>
      </c>
      <c r="C2592" t="inlineStr">
        <is>
          <t>텔카디 플러스</t>
        </is>
      </c>
      <c r="D2592" t="inlineStr">
        <is>
          <t>일화</t>
        </is>
      </c>
      <c r="E2592" t="inlineStr">
        <is>
          <t>hydrochlorothiazide,  telmisartan</t>
        </is>
      </c>
      <c r="F2592" t="inlineStr">
        <is>
          <t>기타(치과의원, 치과병원 등)</t>
        </is>
      </c>
      <c r="G2592" t="inlineStr">
        <is>
          <t>Generic</t>
        </is>
      </c>
      <c r="H2592" s="493" t="n">
        <v>0</v>
      </c>
      <c r="I2592" s="493" t="n">
        <v>0</v>
      </c>
      <c r="J2592" s="493" t="n">
        <v>0</v>
      </c>
      <c r="K2592" s="493" t="n">
        <v>0</v>
      </c>
      <c r="L2592" s="493" t="n">
        <v>0</v>
      </c>
      <c r="M2592" s="493" t="n">
        <v>0</v>
      </c>
      <c r="N2592" s="493" t="n">
        <v>0</v>
      </c>
      <c r="O2592" s="493" t="n">
        <v>0</v>
      </c>
      <c r="P2592" s="493" t="n">
        <v>0</v>
      </c>
      <c r="Q2592" s="493" t="n">
        <v>0</v>
      </c>
      <c r="R2592" s="493" t="n">
        <v>0</v>
      </c>
      <c r="S2592" s="493" t="n">
        <v>0</v>
      </c>
      <c r="T2592" s="493" t="n">
        <v>0</v>
      </c>
      <c r="U2592" s="493" t="n">
        <v>0</v>
      </c>
      <c r="V2592" s="493" t="n">
        <v>0</v>
      </c>
      <c r="W2592" s="493" t="n">
        <v>0</v>
      </c>
      <c r="X2592" s="493" t="n">
        <v>0</v>
      </c>
      <c r="Y2592" s="493" t="n">
        <v>0</v>
      </c>
      <c r="Z2592" s="493" t="n">
        <v>0</v>
      </c>
      <c r="AA2592" s="493" t="n">
        <v>0</v>
      </c>
      <c r="AB2592" s="493" t="n">
        <v>0</v>
      </c>
      <c r="AC2592" s="493" t="n">
        <v>0</v>
      </c>
      <c r="AD2592" s="493" t="n">
        <v>0</v>
      </c>
      <c r="AE2592" s="493" t="n">
        <v>0</v>
      </c>
      <c r="AF2592" s="493" t="n">
        <v>0</v>
      </c>
      <c r="AG2592" s="493" t="n">
        <v>0</v>
      </c>
      <c r="AH2592" s="493" t="n">
        <v>0</v>
      </c>
      <c r="AI2592" s="493" t="n">
        <v>0</v>
      </c>
      <c r="AJ2592" s="493" t="n">
        <v>0</v>
      </c>
      <c r="AK2592" s="493" t="n">
        <v>0</v>
      </c>
      <c r="AL2592" s="493" t="n">
        <v>0</v>
      </c>
      <c r="AM2592" s="493" t="n">
        <v>0</v>
      </c>
      <c r="AN2592" s="493" t="n">
        <v>0</v>
      </c>
      <c r="AO2592" s="493" t="n">
        <v>0</v>
      </c>
      <c r="AP2592" s="493" t="n">
        <v>0</v>
      </c>
      <c r="AQ2592" s="493" t="n">
        <v>0</v>
      </c>
      <c r="AR2592" s="493" t="n">
        <v>0</v>
      </c>
      <c r="AS2592" s="493" t="n">
        <v>0</v>
      </c>
      <c r="AT2592" s="493" t="n">
        <v>0</v>
      </c>
      <c r="AU2592" s="493" t="n">
        <v>0</v>
      </c>
      <c r="AV2592" s="493" t="n">
        <v>0</v>
      </c>
      <c r="AW2592" s="493" t="n">
        <v>0</v>
      </c>
      <c r="AX2592" s="493" t="n">
        <v>151.8</v>
      </c>
      <c r="AY2592" s="493" t="n">
        <v>0</v>
      </c>
      <c r="AZ2592" s="493" t="n">
        <v>0</v>
      </c>
      <c r="BA2592" s="493" t="n">
        <v>0</v>
      </c>
      <c r="BB2592" s="493" t="n">
        <v>0</v>
      </c>
      <c r="BC2592" s="493" t="n">
        <v>0</v>
      </c>
      <c r="BD2592" s="493" t="n">
        <v>0</v>
      </c>
      <c r="BE2592" s="493" t="n">
        <v>0</v>
      </c>
      <c r="BF2592" s="493" t="n">
        <v>0</v>
      </c>
      <c r="BG2592" s="493" t="n">
        <v>0</v>
      </c>
      <c r="BH2592" s="493" t="n">
        <v>0</v>
      </c>
      <c r="BI2592" s="493" t="n">
        <v>0</v>
      </c>
      <c r="BJ2592" s="493" t="n">
        <v>0</v>
      </c>
      <c r="BK2592" s="493" t="n">
        <v>0</v>
      </c>
      <c r="BL2592" s="493" t="n">
        <v>0</v>
      </c>
      <c r="BM2592" s="493" t="n">
        <v>0</v>
      </c>
      <c r="BN2592" s="493" t="n">
        <v>0</v>
      </c>
      <c r="BO2592" s="493" t="n">
        <v>0</v>
      </c>
      <c r="BP2592" s="493" t="n">
        <v>0</v>
      </c>
      <c r="BQ2592" s="493" t="n">
        <v>0</v>
      </c>
      <c r="BR2592" s="493" t="n">
        <v>0</v>
      </c>
      <c r="BS2592" s="493" t="n">
        <v>0</v>
      </c>
      <c r="BT2592" s="493" t="n">
        <v>0</v>
      </c>
      <c r="BU2592" s="493" t="n">
        <v>0</v>
      </c>
      <c r="BV2592" s="493" t="n">
        <v>0</v>
      </c>
      <c r="BW2592" s="493" t="n">
        <v>0</v>
      </c>
    </row>
    <row r="2593">
      <c r="A2593" t="inlineStr">
        <is>
          <t>[C9D1] Angiotensin-II 길항제, 고혈압제 (C2) 혹은 이뇨제 복합제제</t>
        </is>
      </c>
      <c r="B2593" t="inlineStr">
        <is>
          <t>제뉴파마</t>
        </is>
      </c>
      <c r="C2593" t="inlineStr">
        <is>
          <t>텔미로 플러스</t>
        </is>
      </c>
      <c r="D2593" t="inlineStr">
        <is>
          <t>제뉴파마</t>
        </is>
      </c>
      <c r="E2593" t="inlineStr">
        <is>
          <t>hydrochlorothiazide,  telmisartan</t>
        </is>
      </c>
      <c r="F2593" t="inlineStr">
        <is>
          <t>종합병원</t>
        </is>
      </c>
      <c r="G2593" t="inlineStr">
        <is>
          <t>Generic</t>
        </is>
      </c>
      <c r="H2593" s="493" t="n">
        <v>6097.55</v>
      </c>
      <c r="I2593" s="493" t="n">
        <v>4632.66</v>
      </c>
      <c r="J2593" s="493" t="n">
        <v>4504.86</v>
      </c>
      <c r="K2593" s="493" t="n">
        <v>9989.76</v>
      </c>
      <c r="L2593" s="493" t="n">
        <v>3480.21</v>
      </c>
      <c r="M2593" s="493" t="n">
        <v>4560</v>
      </c>
      <c r="N2593" s="493" t="n">
        <v>3280</v>
      </c>
      <c r="O2593" s="493" t="n">
        <v>752</v>
      </c>
      <c r="P2593" s="493" t="n">
        <v>1486</v>
      </c>
      <c r="Q2593" s="493" t="n">
        <v>0</v>
      </c>
      <c r="R2593" s="493" t="n">
        <v>752</v>
      </c>
      <c r="S2593" s="493" t="n">
        <v>0</v>
      </c>
      <c r="T2593" s="493" t="n">
        <v>560</v>
      </c>
      <c r="U2593" s="493" t="n">
        <v>720</v>
      </c>
      <c r="V2593" s="493" t="n">
        <v>1834.4</v>
      </c>
      <c r="W2593" s="493" t="n">
        <v>124</v>
      </c>
      <c r="X2593" s="493" t="n">
        <v>0</v>
      </c>
      <c r="Y2593" s="493" t="n">
        <v>1815.28</v>
      </c>
      <c r="Z2593" s="493" t="n">
        <v>0</v>
      </c>
      <c r="AA2593" s="493" t="n">
        <v>1110.6</v>
      </c>
      <c r="AB2593" s="493" t="n">
        <v>399.84</v>
      </c>
      <c r="AC2593" s="493" t="n">
        <v>606</v>
      </c>
      <c r="AD2593" s="493" t="n">
        <v>241.2</v>
      </c>
      <c r="AE2593" s="493" t="n">
        <v>2224.32</v>
      </c>
      <c r="AF2593" s="493" t="n">
        <v>281.52</v>
      </c>
      <c r="AG2593" s="493" t="n">
        <v>981.6</v>
      </c>
      <c r="AH2593" s="493" t="n">
        <v>1006.88</v>
      </c>
      <c r="AI2593" s="493" t="n">
        <v>765</v>
      </c>
      <c r="AJ2593" s="493" t="n">
        <v>792.2</v>
      </c>
      <c r="AK2593" s="493" t="n">
        <v>524.16</v>
      </c>
      <c r="AL2593" s="493" t="n">
        <v>756.9</v>
      </c>
      <c r="AM2593" s="493" t="n">
        <v>612</v>
      </c>
      <c r="AN2593" s="493" t="n">
        <v>3602.58</v>
      </c>
      <c r="AO2593" s="493" t="n">
        <v>4655.8</v>
      </c>
      <c r="AP2593" s="493" t="n">
        <v>3629.9</v>
      </c>
      <c r="AQ2593" s="493" t="n">
        <v>2835.85</v>
      </c>
      <c r="AR2593" s="493" t="n">
        <v>4923.45</v>
      </c>
      <c r="AS2593" s="493" t="n">
        <v>7176.77</v>
      </c>
      <c r="AT2593" s="493" t="n">
        <v>5123.73</v>
      </c>
      <c r="AU2593" s="493" t="n">
        <v>7924.89</v>
      </c>
      <c r="AV2593" s="493" t="n">
        <v>8740.48</v>
      </c>
      <c r="AW2593" s="493" t="n">
        <v>6978.78</v>
      </c>
      <c r="AX2593" s="493" t="n">
        <v>3836.42</v>
      </c>
      <c r="AY2593" s="493" t="n">
        <v>7903.1</v>
      </c>
      <c r="AZ2593" s="493" t="n">
        <v>4715.23</v>
      </c>
      <c r="BA2593" s="493" t="n">
        <v>10295.44</v>
      </c>
      <c r="BB2593" s="493" t="n">
        <v>4888.1</v>
      </c>
      <c r="BC2593" s="493" t="n">
        <v>4773.29</v>
      </c>
      <c r="BD2593" s="493" t="n">
        <v>4444.57</v>
      </c>
      <c r="BE2593" s="493" t="n">
        <v>7486.65</v>
      </c>
      <c r="BF2593" s="493" t="n">
        <v>9014.34</v>
      </c>
      <c r="BG2593" s="493" t="n">
        <v>4026.56</v>
      </c>
      <c r="BH2593" s="493" t="n">
        <v>3885.55</v>
      </c>
      <c r="BI2593" s="493" t="n">
        <v>939.83</v>
      </c>
      <c r="BJ2593" s="493" t="n">
        <v>1837.4</v>
      </c>
      <c r="BK2593" s="493" t="n">
        <v>2825.88</v>
      </c>
      <c r="BL2593" s="493" t="n">
        <v>0</v>
      </c>
      <c r="BM2593" s="493" t="n">
        <v>2337.93</v>
      </c>
      <c r="BN2593" s="493" t="n">
        <v>412.2</v>
      </c>
      <c r="BO2593" s="493" t="n">
        <v>2329.26</v>
      </c>
      <c r="BP2593" s="493" t="n">
        <v>590.87</v>
      </c>
      <c r="BQ2593" s="493" t="n">
        <v>0</v>
      </c>
      <c r="BR2593" s="493" t="n">
        <v>1581.9</v>
      </c>
      <c r="BS2593" s="493" t="n">
        <v>3337.67</v>
      </c>
      <c r="BT2593" s="493" t="n">
        <v>1524.6</v>
      </c>
      <c r="BU2593" s="493" t="n">
        <v>0</v>
      </c>
      <c r="BV2593" s="493" t="n">
        <v>462.56</v>
      </c>
      <c r="BW2593" s="493" t="n">
        <v>2176.65</v>
      </c>
    </row>
    <row r="2594">
      <c r="A2594" t="inlineStr">
        <is>
          <t>[C9D1] Angiotensin-II 길항제, 고혈압제 (C2) 혹은 이뇨제 복합제제</t>
        </is>
      </c>
      <c r="B2594" t="inlineStr">
        <is>
          <t>제뉴파마</t>
        </is>
      </c>
      <c r="C2594" t="inlineStr">
        <is>
          <t>텔미로 플러스</t>
        </is>
      </c>
      <c r="D2594" t="inlineStr">
        <is>
          <t>제뉴파마</t>
        </is>
      </c>
      <c r="E2594" t="inlineStr">
        <is>
          <t>hydrochlorothiazide,  telmisartan</t>
        </is>
      </c>
      <c r="F2594" t="inlineStr">
        <is>
          <t>병원</t>
        </is>
      </c>
      <c r="G2594" t="inlineStr">
        <is>
          <t>Generic</t>
        </is>
      </c>
      <c r="H2594" s="493" t="n">
        <v>13335.6</v>
      </c>
      <c r="I2594" s="493" t="n">
        <v>10214.96</v>
      </c>
      <c r="J2594" s="493" t="n">
        <v>10138.34</v>
      </c>
      <c r="K2594" s="493" t="n">
        <v>9700.389999999999</v>
      </c>
      <c r="L2594" s="493" t="n">
        <v>10348.2</v>
      </c>
      <c r="M2594" s="493" t="n">
        <v>11343.9</v>
      </c>
      <c r="N2594" s="493" t="n">
        <v>7666.9</v>
      </c>
      <c r="O2594" s="493" t="n">
        <v>11543.3</v>
      </c>
      <c r="P2594" s="493" t="n">
        <v>7730</v>
      </c>
      <c r="Q2594" s="493" t="n">
        <v>12282.44</v>
      </c>
      <c r="R2594" s="493" t="n">
        <v>13613.4</v>
      </c>
      <c r="S2594" s="493" t="n">
        <v>21154.39</v>
      </c>
      <c r="T2594" s="493" t="n">
        <v>28678.13</v>
      </c>
      <c r="U2594" s="493" t="n">
        <v>36248.8</v>
      </c>
      <c r="V2594" s="493" t="n">
        <v>29900.56</v>
      </c>
      <c r="W2594" s="493" t="n">
        <v>16712.7</v>
      </c>
      <c r="X2594" s="493" t="n">
        <v>13207.05</v>
      </c>
      <c r="Y2594" s="493" t="n">
        <v>15966.84</v>
      </c>
      <c r="Z2594" s="493" t="n">
        <v>12670.2</v>
      </c>
      <c r="AA2594" s="493" t="n">
        <v>15543.9</v>
      </c>
      <c r="AB2594" s="493" t="n">
        <v>12080.7</v>
      </c>
      <c r="AC2594" s="493" t="n">
        <v>13229.1</v>
      </c>
      <c r="AD2594" s="493" t="n">
        <v>8634.299999999999</v>
      </c>
      <c r="AE2594" s="493" t="n">
        <v>11286.6</v>
      </c>
      <c r="AF2594" s="493" t="n">
        <v>8386.32</v>
      </c>
      <c r="AG2594" s="493" t="n">
        <v>5769.28</v>
      </c>
      <c r="AH2594" s="493" t="n">
        <v>4507</v>
      </c>
      <c r="AI2594" s="493" t="n">
        <v>8324.139999999999</v>
      </c>
      <c r="AJ2594" s="493" t="n">
        <v>5163.64</v>
      </c>
      <c r="AK2594" s="493" t="n">
        <v>5750.06</v>
      </c>
      <c r="AL2594" s="493" t="n">
        <v>4616.02</v>
      </c>
      <c r="AM2594" s="493" t="n">
        <v>7681.74</v>
      </c>
      <c r="AN2594" s="493" t="n">
        <v>14360.1</v>
      </c>
      <c r="AO2594" s="493" t="n">
        <v>17250.38</v>
      </c>
      <c r="AP2594" s="493" t="n">
        <v>10098.34</v>
      </c>
      <c r="AQ2594" s="493" t="n">
        <v>18942.14</v>
      </c>
      <c r="AR2594" s="493" t="n">
        <v>9958.870000000001</v>
      </c>
      <c r="AS2594" s="493" t="n">
        <v>9827.5</v>
      </c>
      <c r="AT2594" s="493" t="n">
        <v>9169.76</v>
      </c>
      <c r="AU2594" s="493" t="n">
        <v>12745.98</v>
      </c>
      <c r="AV2594" s="493" t="n">
        <v>12793.14</v>
      </c>
      <c r="AW2594" s="493" t="n">
        <v>18284.14</v>
      </c>
      <c r="AX2594" s="493" t="n">
        <v>14483.52</v>
      </c>
      <c r="AY2594" s="493" t="n">
        <v>16299.4</v>
      </c>
      <c r="AZ2594" s="493" t="n">
        <v>18225.94</v>
      </c>
      <c r="BA2594" s="493" t="n">
        <v>14449.32</v>
      </c>
      <c r="BB2594" s="493" t="n">
        <v>17931.2</v>
      </c>
      <c r="BC2594" s="493" t="n">
        <v>15221.62</v>
      </c>
      <c r="BD2594" s="493" t="n">
        <v>14031.38</v>
      </c>
      <c r="BE2594" s="493" t="n">
        <v>13537.22</v>
      </c>
      <c r="BF2594" s="493" t="n">
        <v>9520.780000000001</v>
      </c>
      <c r="BG2594" s="493" t="n">
        <v>8021.95</v>
      </c>
      <c r="BH2594" s="493" t="n">
        <v>8756.48</v>
      </c>
      <c r="BI2594" s="493" t="n">
        <v>13024.5</v>
      </c>
      <c r="BJ2594" s="493" t="n">
        <v>6410.8</v>
      </c>
      <c r="BK2594" s="493" t="n">
        <v>5901.56</v>
      </c>
      <c r="BL2594" s="493" t="n">
        <v>19756.14</v>
      </c>
      <c r="BM2594" s="493" t="n">
        <v>7524.86</v>
      </c>
      <c r="BN2594" s="493" t="n">
        <v>10443.94</v>
      </c>
      <c r="BO2594" s="493" t="n">
        <v>13076.5</v>
      </c>
      <c r="BP2594" s="493" t="n">
        <v>10370.88</v>
      </c>
      <c r="BQ2594" s="493" t="n">
        <v>3475.1</v>
      </c>
      <c r="BR2594" s="493" t="n">
        <v>11067.46</v>
      </c>
      <c r="BS2594" s="493" t="n">
        <v>7087.14</v>
      </c>
      <c r="BT2594" s="493" t="n">
        <v>5920.54</v>
      </c>
      <c r="BU2594" s="493" t="n">
        <v>9674.5</v>
      </c>
      <c r="BV2594" s="493" t="n">
        <v>8766.559999999999</v>
      </c>
      <c r="BW2594" s="493" t="n">
        <v>5770.08</v>
      </c>
    </row>
    <row r="2595">
      <c r="A2595" t="inlineStr">
        <is>
          <t>[C9D1] Angiotensin-II 길항제, 고혈압제 (C2) 혹은 이뇨제 복합제제</t>
        </is>
      </c>
      <c r="B2595" t="inlineStr">
        <is>
          <t>제뉴파마</t>
        </is>
      </c>
      <c r="C2595" t="inlineStr">
        <is>
          <t>텔미로 플러스</t>
        </is>
      </c>
      <c r="D2595" t="inlineStr">
        <is>
          <t>제뉴파마</t>
        </is>
      </c>
      <c r="E2595" t="inlineStr">
        <is>
          <t>hydrochlorothiazide,  telmisartan</t>
        </is>
      </c>
      <c r="F2595" t="inlineStr">
        <is>
          <t>의원</t>
        </is>
      </c>
      <c r="G2595" t="inlineStr">
        <is>
          <t>Generic</t>
        </is>
      </c>
      <c r="H2595" s="493" t="n">
        <v>158806.49</v>
      </c>
      <c r="I2595" s="493" t="n">
        <v>145973.02</v>
      </c>
      <c r="J2595" s="493" t="n">
        <v>157992.76</v>
      </c>
      <c r="K2595" s="493" t="n">
        <v>149965.92</v>
      </c>
      <c r="L2595" s="493" t="n">
        <v>155068.78</v>
      </c>
      <c r="M2595" s="493" t="n">
        <v>164350.41</v>
      </c>
      <c r="N2595" s="493" t="n">
        <v>164483.71</v>
      </c>
      <c r="O2595" s="493" t="n">
        <v>188553.39</v>
      </c>
      <c r="P2595" s="493" t="n">
        <v>166238.93</v>
      </c>
      <c r="Q2595" s="493" t="n">
        <v>172462.69</v>
      </c>
      <c r="R2595" s="493" t="n">
        <v>176955.13</v>
      </c>
      <c r="S2595" s="493" t="n">
        <v>241531.94</v>
      </c>
      <c r="T2595" s="493" t="n">
        <v>220026.81</v>
      </c>
      <c r="U2595" s="493" t="n">
        <v>202469.64</v>
      </c>
      <c r="V2595" s="493" t="n">
        <v>210720.82</v>
      </c>
      <c r="W2595" s="493" t="n">
        <v>148623.17</v>
      </c>
      <c r="X2595" s="493" t="n">
        <v>114587.87</v>
      </c>
      <c r="Y2595" s="493" t="n">
        <v>124365.92</v>
      </c>
      <c r="Z2595" s="493" t="n">
        <v>132773.35</v>
      </c>
      <c r="AA2595" s="493" t="n">
        <v>140016.7</v>
      </c>
      <c r="AB2595" s="493" t="n">
        <v>138095.84</v>
      </c>
      <c r="AC2595" s="493" t="n">
        <v>142930.01</v>
      </c>
      <c r="AD2595" s="493" t="n">
        <v>140156.68</v>
      </c>
      <c r="AE2595" s="493" t="n">
        <v>142207.84</v>
      </c>
      <c r="AF2595" s="493" t="n">
        <v>136062.03</v>
      </c>
      <c r="AG2595" s="493" t="n">
        <v>134602.52</v>
      </c>
      <c r="AH2595" s="493" t="n">
        <v>148901.38</v>
      </c>
      <c r="AI2595" s="493" t="n">
        <v>136119.73</v>
      </c>
      <c r="AJ2595" s="493" t="n">
        <v>161978.85</v>
      </c>
      <c r="AK2595" s="493" t="n">
        <v>144595.03</v>
      </c>
      <c r="AL2595" s="493" t="n">
        <v>148978.62</v>
      </c>
      <c r="AM2595" s="493" t="n">
        <v>148016.82</v>
      </c>
      <c r="AN2595" s="493" t="n">
        <v>172069.1</v>
      </c>
      <c r="AO2595" s="493" t="n">
        <v>150692.36</v>
      </c>
      <c r="AP2595" s="493" t="n">
        <v>165070.68</v>
      </c>
      <c r="AQ2595" s="493" t="n">
        <v>163019.67</v>
      </c>
      <c r="AR2595" s="493" t="n">
        <v>169382.94</v>
      </c>
      <c r="AS2595" s="493" t="n">
        <v>164958.83</v>
      </c>
      <c r="AT2595" s="493" t="n">
        <v>171272.46</v>
      </c>
      <c r="AU2595" s="493" t="n">
        <v>180221.18</v>
      </c>
      <c r="AV2595" s="493" t="n">
        <v>181094.22</v>
      </c>
      <c r="AW2595" s="493" t="n">
        <v>173765.17</v>
      </c>
      <c r="AX2595" s="493" t="n">
        <v>178831.43</v>
      </c>
      <c r="AY2595" s="493" t="n">
        <v>197690.58</v>
      </c>
      <c r="AZ2595" s="493" t="n">
        <v>173341.28</v>
      </c>
      <c r="BA2595" s="493" t="n">
        <v>194706.15</v>
      </c>
      <c r="BB2595" s="493" t="n">
        <v>170224.42</v>
      </c>
      <c r="BC2595" s="493" t="n">
        <v>195263.67</v>
      </c>
      <c r="BD2595" s="493" t="n">
        <v>172097.98</v>
      </c>
      <c r="BE2595" s="493" t="n">
        <v>187049.89</v>
      </c>
      <c r="BF2595" s="493" t="n">
        <v>163509.84</v>
      </c>
      <c r="BG2595" s="493" t="n">
        <v>179445.38</v>
      </c>
      <c r="BH2595" s="493" t="n">
        <v>183915.46</v>
      </c>
      <c r="BI2595" s="493" t="n">
        <v>168154.43</v>
      </c>
      <c r="BJ2595" s="493" t="n">
        <v>174689.84</v>
      </c>
      <c r="BK2595" s="493" t="n">
        <v>176766.21</v>
      </c>
      <c r="BL2595" s="493" t="n">
        <v>191481.13</v>
      </c>
      <c r="BM2595" s="493" t="n">
        <v>184498.76</v>
      </c>
      <c r="BN2595" s="493" t="n">
        <v>166957</v>
      </c>
      <c r="BO2595" s="493" t="n">
        <v>195008.28</v>
      </c>
      <c r="BP2595" s="493" t="n">
        <v>182003.29</v>
      </c>
      <c r="BQ2595" s="493" t="n">
        <v>168842.69</v>
      </c>
      <c r="BR2595" s="493" t="n">
        <v>191612.19</v>
      </c>
      <c r="BS2595" s="493" t="n">
        <v>196220.99</v>
      </c>
      <c r="BT2595" s="493" t="n">
        <v>182682.93</v>
      </c>
      <c r="BU2595" s="493" t="n">
        <v>199102.25</v>
      </c>
      <c r="BV2595" s="493" t="n">
        <v>201731.97</v>
      </c>
      <c r="BW2595" s="493" t="n">
        <v>194429.37</v>
      </c>
    </row>
    <row r="2596">
      <c r="A2596" t="inlineStr">
        <is>
          <t>[C9D1] Angiotensin-II 길항제, 고혈압제 (C2) 혹은 이뇨제 복합제제</t>
        </is>
      </c>
      <c r="B2596" t="inlineStr">
        <is>
          <t>제뉴파마</t>
        </is>
      </c>
      <c r="C2596" t="inlineStr">
        <is>
          <t>텔미로 플러스</t>
        </is>
      </c>
      <c r="D2596" t="inlineStr">
        <is>
          <t>제뉴파마</t>
        </is>
      </c>
      <c r="E2596" t="inlineStr">
        <is>
          <t>hydrochlorothiazide,  telmisartan</t>
        </is>
      </c>
      <c r="F2596" t="inlineStr">
        <is>
          <t>보건소</t>
        </is>
      </c>
      <c r="G2596" t="inlineStr">
        <is>
          <t>Generic</t>
        </is>
      </c>
      <c r="H2596" s="493" t="n">
        <v>5328.3</v>
      </c>
      <c r="I2596" s="493" t="n">
        <v>5310.3</v>
      </c>
      <c r="J2596" s="493" t="n">
        <v>11044.8</v>
      </c>
      <c r="K2596" s="493" t="n">
        <v>9366.66</v>
      </c>
      <c r="L2596" s="493" t="n">
        <v>6467.4</v>
      </c>
      <c r="M2596" s="493" t="n">
        <v>6893.1</v>
      </c>
      <c r="N2596" s="493" t="n">
        <v>8759.4</v>
      </c>
      <c r="O2596" s="493" t="n">
        <v>11025.3</v>
      </c>
      <c r="P2596" s="493" t="n">
        <v>20050.5</v>
      </c>
      <c r="Q2596" s="493" t="n">
        <v>4854.6</v>
      </c>
      <c r="R2596" s="493" t="n">
        <v>16802.1</v>
      </c>
      <c r="S2596" s="493" t="n">
        <v>32497.01</v>
      </c>
      <c r="T2596" s="493" t="n">
        <v>5338.05</v>
      </c>
      <c r="U2596" s="493" t="n">
        <v>9119.1</v>
      </c>
      <c r="V2596" s="493" t="n">
        <v>14332.5</v>
      </c>
      <c r="W2596" s="493" t="n">
        <v>15566.1</v>
      </c>
      <c r="X2596" s="493" t="n">
        <v>9713.1</v>
      </c>
      <c r="Y2596" s="493" t="n">
        <v>14935.5</v>
      </c>
      <c r="Z2596" s="493" t="n">
        <v>9529.799999999999</v>
      </c>
      <c r="AA2596" s="493" t="n">
        <v>8287.66</v>
      </c>
      <c r="AB2596" s="493" t="n">
        <v>13443.9</v>
      </c>
      <c r="AC2596" s="493" t="n">
        <v>18048.3</v>
      </c>
      <c r="AD2596" s="493" t="n">
        <v>17002.8</v>
      </c>
      <c r="AE2596" s="493" t="n">
        <v>11330.3</v>
      </c>
      <c r="AF2596" s="493" t="n">
        <v>7414.9</v>
      </c>
      <c r="AG2596" s="493" t="n">
        <v>16648.8</v>
      </c>
      <c r="AH2596" s="493" t="n">
        <v>7244.1</v>
      </c>
      <c r="AI2596" s="493" t="n">
        <v>6173.1</v>
      </c>
      <c r="AJ2596" s="493" t="n">
        <v>21603.6</v>
      </c>
      <c r="AK2596" s="493" t="n">
        <v>9725.299999999999</v>
      </c>
      <c r="AL2596" s="493" t="n">
        <v>4335.3</v>
      </c>
      <c r="AM2596" s="493" t="n">
        <v>21899.5</v>
      </c>
      <c r="AN2596" s="493" t="n">
        <v>16850.1</v>
      </c>
      <c r="AO2596" s="493" t="n">
        <v>4269.9</v>
      </c>
      <c r="AP2596" s="493" t="n">
        <v>19204.2</v>
      </c>
      <c r="AQ2596" s="493" t="n">
        <v>15450</v>
      </c>
      <c r="AR2596" s="493" t="n">
        <v>3446.7</v>
      </c>
      <c r="AS2596" s="493" t="n">
        <v>17016.6</v>
      </c>
      <c r="AT2596" s="493" t="n">
        <v>9042.9</v>
      </c>
      <c r="AU2596" s="493" t="n">
        <v>3810</v>
      </c>
      <c r="AV2596" s="493" t="n">
        <v>20651.7</v>
      </c>
      <c r="AW2596" s="493" t="n">
        <v>19807.5</v>
      </c>
      <c r="AX2596" s="493" t="n">
        <v>3134.1</v>
      </c>
      <c r="AY2596" s="493" t="n">
        <v>3724.2</v>
      </c>
      <c r="AZ2596" s="493" t="n">
        <v>4014.6</v>
      </c>
      <c r="BA2596" s="493" t="n">
        <v>14590.8</v>
      </c>
      <c r="BB2596" s="493" t="n">
        <v>19054.64</v>
      </c>
      <c r="BC2596" s="493" t="n">
        <v>5317.5</v>
      </c>
      <c r="BD2596" s="493" t="n">
        <v>4389.3</v>
      </c>
      <c r="BE2596" s="493" t="n">
        <v>13464.9</v>
      </c>
      <c r="BF2596" s="493" t="n">
        <v>5116.8</v>
      </c>
      <c r="BG2596" s="493" t="n">
        <v>4975.2</v>
      </c>
      <c r="BH2596" s="493" t="n">
        <v>13643.14</v>
      </c>
      <c r="BI2596" s="493" t="n">
        <v>21486</v>
      </c>
      <c r="BJ2596" s="493" t="n">
        <v>4261.48</v>
      </c>
      <c r="BK2596" s="493" t="n">
        <v>12006.6</v>
      </c>
      <c r="BL2596" s="493" t="n">
        <v>16245.9</v>
      </c>
      <c r="BM2596" s="493" t="n">
        <v>11206.5</v>
      </c>
      <c r="BN2596" s="493" t="n">
        <v>7254.3</v>
      </c>
      <c r="BO2596" s="493" t="n">
        <v>26728.35</v>
      </c>
      <c r="BP2596" s="493" t="n">
        <v>6013.8</v>
      </c>
      <c r="BQ2596" s="493" t="n">
        <v>9920.4</v>
      </c>
      <c r="BR2596" s="493" t="n">
        <v>16597.5</v>
      </c>
      <c r="BS2596" s="493" t="n">
        <v>3145.8</v>
      </c>
      <c r="BT2596" s="493" t="n">
        <v>3975</v>
      </c>
      <c r="BU2596" s="493" t="n">
        <v>6331.2</v>
      </c>
      <c r="BV2596" s="493" t="n">
        <v>8658</v>
      </c>
      <c r="BW2596" s="493" t="n">
        <v>4627.8</v>
      </c>
    </row>
    <row r="2597">
      <c r="A2597" t="inlineStr">
        <is>
          <t>[C9D1] Angiotensin-II 길항제, 고혈압제 (C2) 혹은 이뇨제 복합제제</t>
        </is>
      </c>
      <c r="B2597" t="inlineStr">
        <is>
          <t>제뉴파마</t>
        </is>
      </c>
      <c r="C2597" t="inlineStr">
        <is>
          <t>텔미로 플러스</t>
        </is>
      </c>
      <c r="D2597" t="inlineStr">
        <is>
          <t>제뉴파마</t>
        </is>
      </c>
      <c r="E2597" t="inlineStr">
        <is>
          <t>hydrochlorothiazide,  telmisartan</t>
        </is>
      </c>
      <c r="F2597" t="inlineStr">
        <is>
          <t>기타(치과의원, 치과병원 등)</t>
        </is>
      </c>
      <c r="G2597" t="inlineStr">
        <is>
          <t>Generic</t>
        </is>
      </c>
      <c r="H2597" s="493" t="n">
        <v>0</v>
      </c>
      <c r="I2597" s="493" t="n">
        <v>0</v>
      </c>
      <c r="J2597" s="493" t="n">
        <v>0</v>
      </c>
      <c r="K2597" s="493" t="n">
        <v>0</v>
      </c>
      <c r="L2597" s="493" t="n">
        <v>0</v>
      </c>
      <c r="M2597" s="493" t="n">
        <v>0</v>
      </c>
      <c r="N2597" s="493" t="n">
        <v>0</v>
      </c>
      <c r="O2597" s="493" t="n">
        <v>0</v>
      </c>
      <c r="P2597" s="493" t="n">
        <v>0</v>
      </c>
      <c r="Q2597" s="493" t="n">
        <v>0</v>
      </c>
      <c r="R2597" s="493" t="n">
        <v>0</v>
      </c>
      <c r="S2597" s="493" t="n">
        <v>0</v>
      </c>
      <c r="T2597" s="493" t="n">
        <v>0</v>
      </c>
      <c r="U2597" s="493" t="n">
        <v>0</v>
      </c>
      <c r="V2597" s="493" t="n">
        <v>0</v>
      </c>
      <c r="W2597" s="493" t="n">
        <v>99.59999999999999</v>
      </c>
      <c r="X2597" s="493" t="n">
        <v>98.40000000000001</v>
      </c>
      <c r="Y2597" s="493" t="n">
        <v>0</v>
      </c>
      <c r="Z2597" s="493" t="n">
        <v>101.4</v>
      </c>
      <c r="AA2597" s="493" t="n">
        <v>108.6</v>
      </c>
      <c r="AB2597" s="493" t="n">
        <v>102.9</v>
      </c>
      <c r="AC2597" s="493" t="n">
        <v>102</v>
      </c>
      <c r="AD2597" s="493" t="n">
        <v>278.4</v>
      </c>
      <c r="AE2597" s="493" t="n">
        <v>110.1</v>
      </c>
      <c r="AF2597" s="493" t="n">
        <v>100.8</v>
      </c>
      <c r="AG2597" s="493" t="n">
        <v>101.1</v>
      </c>
      <c r="AH2597" s="493" t="n">
        <v>106.5</v>
      </c>
      <c r="AI2597" s="493" t="n">
        <v>0</v>
      </c>
      <c r="AJ2597" s="493" t="n">
        <v>99.3</v>
      </c>
      <c r="AK2597" s="493" t="n">
        <v>100.2</v>
      </c>
      <c r="AL2597" s="493" t="n">
        <v>0</v>
      </c>
      <c r="AM2597" s="493" t="n">
        <v>0</v>
      </c>
      <c r="AN2597" s="493" t="n">
        <v>0</v>
      </c>
      <c r="AO2597" s="493" t="n">
        <v>0</v>
      </c>
      <c r="AP2597" s="493" t="n">
        <v>0</v>
      </c>
      <c r="AQ2597" s="493" t="n">
        <v>0</v>
      </c>
      <c r="AR2597" s="493" t="n">
        <v>0</v>
      </c>
      <c r="AS2597" s="493" t="n">
        <v>0</v>
      </c>
      <c r="AT2597" s="493" t="n">
        <v>0</v>
      </c>
      <c r="AU2597" s="493" t="n">
        <v>0</v>
      </c>
      <c r="AV2597" s="493" t="n">
        <v>0</v>
      </c>
      <c r="AW2597" s="493" t="n">
        <v>0</v>
      </c>
      <c r="AX2597" s="493" t="n">
        <v>0</v>
      </c>
      <c r="AY2597" s="493" t="n">
        <v>0</v>
      </c>
      <c r="AZ2597" s="493" t="n">
        <v>0</v>
      </c>
      <c r="BA2597" s="493" t="n">
        <v>0</v>
      </c>
      <c r="BB2597" s="493" t="n">
        <v>0</v>
      </c>
      <c r="BC2597" s="493" t="n">
        <v>0</v>
      </c>
      <c r="BD2597" s="493" t="n">
        <v>0</v>
      </c>
      <c r="BE2597" s="493" t="n">
        <v>0</v>
      </c>
      <c r="BF2597" s="493" t="n">
        <v>0</v>
      </c>
      <c r="BG2597" s="493" t="n">
        <v>0</v>
      </c>
      <c r="BH2597" s="493" t="n">
        <v>0</v>
      </c>
      <c r="BI2597" s="493" t="n">
        <v>0</v>
      </c>
      <c r="BJ2597" s="493" t="n">
        <v>0</v>
      </c>
      <c r="BK2597" s="493" t="n">
        <v>0</v>
      </c>
      <c r="BL2597" s="493" t="n">
        <v>0</v>
      </c>
      <c r="BM2597" s="493" t="n">
        <v>0</v>
      </c>
      <c r="BN2597" s="493" t="n">
        <v>0</v>
      </c>
      <c r="BO2597" s="493" t="n">
        <v>0</v>
      </c>
      <c r="BP2597" s="493" t="n">
        <v>0</v>
      </c>
      <c r="BQ2597" s="493" t="n">
        <v>0</v>
      </c>
      <c r="BR2597" s="493" t="n">
        <v>0</v>
      </c>
      <c r="BS2597" s="493" t="n">
        <v>0</v>
      </c>
      <c r="BT2597" s="493" t="n">
        <v>0</v>
      </c>
      <c r="BU2597" s="493" t="n">
        <v>0</v>
      </c>
      <c r="BV2597" s="493" t="n">
        <v>0</v>
      </c>
      <c r="BW2597" s="493" t="n">
        <v>0</v>
      </c>
    </row>
    <row r="2598">
      <c r="A2598" t="inlineStr">
        <is>
          <t>[C9D1] Angiotensin-II 길항제, 고혈압제 (C2) 혹은 이뇨제 복합제제</t>
        </is>
      </c>
      <c r="B2598" t="inlineStr">
        <is>
          <t>제일약품</t>
        </is>
      </c>
      <c r="C2598" t="inlineStr">
        <is>
          <t>올메세틸엠 플러스</t>
        </is>
      </c>
      <c r="D2598" t="inlineStr">
        <is>
          <t>제일약품</t>
        </is>
      </c>
      <c r="E2598" t="inlineStr">
        <is>
          <t>hydrochlorothiazide,  olmesartan medoxomil</t>
        </is>
      </c>
      <c r="F2598" t="inlineStr">
        <is>
          <t>상급종합병원</t>
        </is>
      </c>
      <c r="G2598" t="inlineStr">
        <is>
          <t>Generic</t>
        </is>
      </c>
      <c r="H2598" s="493" t="n">
        <v>0</v>
      </c>
      <c r="I2598" s="493" t="n">
        <v>0</v>
      </c>
      <c r="J2598" s="493" t="n">
        <v>0</v>
      </c>
      <c r="K2598" s="493" t="n">
        <v>0</v>
      </c>
      <c r="L2598" s="493" t="n">
        <v>0</v>
      </c>
      <c r="M2598" s="493" t="n">
        <v>0</v>
      </c>
      <c r="N2598" s="493" t="n">
        <v>0</v>
      </c>
      <c r="O2598" s="493" t="n">
        <v>0</v>
      </c>
      <c r="P2598" s="493" t="n">
        <v>35.9</v>
      </c>
      <c r="Q2598" s="493" t="n">
        <v>0</v>
      </c>
      <c r="R2598" s="493" t="n">
        <v>0</v>
      </c>
      <c r="S2598" s="493" t="n">
        <v>0</v>
      </c>
      <c r="T2598" s="493" t="n">
        <v>0</v>
      </c>
      <c r="U2598" s="493" t="n">
        <v>0</v>
      </c>
      <c r="V2598" s="493" t="n">
        <v>0</v>
      </c>
      <c r="W2598" s="493" t="n">
        <v>0</v>
      </c>
      <c r="X2598" s="493" t="n">
        <v>0</v>
      </c>
      <c r="Y2598" s="493" t="n">
        <v>0</v>
      </c>
      <c r="Z2598" s="493" t="n">
        <v>0</v>
      </c>
      <c r="AA2598" s="493" t="n">
        <v>0</v>
      </c>
      <c r="AB2598" s="493" t="n">
        <v>0</v>
      </c>
      <c r="AC2598" s="493" t="n">
        <v>0</v>
      </c>
      <c r="AD2598" s="493" t="n">
        <v>0</v>
      </c>
      <c r="AE2598" s="493" t="n">
        <v>0</v>
      </c>
      <c r="AF2598" s="493" t="n">
        <v>0</v>
      </c>
      <c r="AG2598" s="493" t="n">
        <v>0</v>
      </c>
      <c r="AH2598" s="493" t="n">
        <v>0</v>
      </c>
      <c r="AI2598" s="493" t="n">
        <v>0</v>
      </c>
      <c r="AJ2598" s="493" t="n">
        <v>0</v>
      </c>
      <c r="AK2598" s="493" t="n">
        <v>0</v>
      </c>
      <c r="AL2598" s="493" t="n">
        <v>0</v>
      </c>
      <c r="AM2598" s="493" t="n">
        <v>0</v>
      </c>
      <c r="AN2598" s="493" t="n">
        <v>0</v>
      </c>
      <c r="AO2598" s="493" t="n">
        <v>0</v>
      </c>
      <c r="AP2598" s="493" t="n">
        <v>0</v>
      </c>
      <c r="AQ2598" s="493" t="n">
        <v>0</v>
      </c>
      <c r="AR2598" s="493" t="n">
        <v>0</v>
      </c>
      <c r="AS2598" s="493" t="n">
        <v>0</v>
      </c>
      <c r="AT2598" s="493" t="n">
        <v>0</v>
      </c>
      <c r="AU2598" s="493" t="n">
        <v>0</v>
      </c>
      <c r="AV2598" s="493" t="n">
        <v>0</v>
      </c>
      <c r="AW2598" s="493" t="n">
        <v>0</v>
      </c>
      <c r="AX2598" s="493" t="n">
        <v>0</v>
      </c>
      <c r="AY2598" s="493" t="n">
        <v>0</v>
      </c>
      <c r="AZ2598" s="493" t="n">
        <v>0</v>
      </c>
      <c r="BA2598" s="493" t="n">
        <v>0</v>
      </c>
      <c r="BB2598" s="493" t="n">
        <v>0</v>
      </c>
      <c r="BC2598" s="493" t="n">
        <v>0</v>
      </c>
      <c r="BD2598" s="493" t="n">
        <v>0</v>
      </c>
      <c r="BE2598" s="493" t="n">
        <v>0</v>
      </c>
      <c r="BF2598" s="493" t="n">
        <v>0</v>
      </c>
      <c r="BG2598" s="493" t="n">
        <v>0</v>
      </c>
      <c r="BH2598" s="493" t="n">
        <v>0</v>
      </c>
      <c r="BI2598" s="493" t="n">
        <v>0</v>
      </c>
      <c r="BJ2598" s="493" t="n">
        <v>0</v>
      </c>
      <c r="BK2598" s="493" t="n">
        <v>0</v>
      </c>
      <c r="BL2598" s="493" t="n">
        <v>0</v>
      </c>
      <c r="BM2598" s="493" t="n">
        <v>0</v>
      </c>
      <c r="BN2598" s="493" t="n">
        <v>0</v>
      </c>
      <c r="BO2598" s="493" t="n">
        <v>0</v>
      </c>
      <c r="BP2598" s="493" t="n">
        <v>0</v>
      </c>
      <c r="BQ2598" s="493" t="n">
        <v>0</v>
      </c>
      <c r="BR2598" s="493" t="n">
        <v>0</v>
      </c>
      <c r="BS2598" s="493" t="n">
        <v>0</v>
      </c>
      <c r="BT2598" s="493" t="n">
        <v>0</v>
      </c>
      <c r="BU2598" s="493" t="n">
        <v>0</v>
      </c>
      <c r="BV2598" s="493" t="n">
        <v>0</v>
      </c>
      <c r="BW2598" s="493" t="n">
        <v>0</v>
      </c>
    </row>
    <row r="2599">
      <c r="A2599" t="inlineStr">
        <is>
          <t>[C9D1] Angiotensin-II 길항제, 고혈압제 (C2) 혹은 이뇨제 복합제제</t>
        </is>
      </c>
      <c r="B2599" t="inlineStr">
        <is>
          <t>제일약품</t>
        </is>
      </c>
      <c r="C2599" t="inlineStr">
        <is>
          <t>올메세틸엠 플러스</t>
        </is>
      </c>
      <c r="D2599" t="inlineStr">
        <is>
          <t>제일약품</t>
        </is>
      </c>
      <c r="E2599" t="inlineStr">
        <is>
          <t>hydrochlorothiazide,  olmesartan medoxomil</t>
        </is>
      </c>
      <c r="F2599" t="inlineStr">
        <is>
          <t>종합병원</t>
        </is>
      </c>
      <c r="G2599" t="inlineStr">
        <is>
          <t>Generic</t>
        </is>
      </c>
      <c r="H2599" s="493" t="n">
        <v>31224.61</v>
      </c>
      <c r="I2599" s="493" t="n">
        <v>20789.53</v>
      </c>
      <c r="J2599" s="493" t="n">
        <v>34688.99</v>
      </c>
      <c r="K2599" s="493" t="n">
        <v>25935.94</v>
      </c>
      <c r="L2599" s="493" t="n">
        <v>27613.62</v>
      </c>
      <c r="M2599" s="493" t="n">
        <v>29663.43</v>
      </c>
      <c r="N2599" s="493" t="n">
        <v>24579.53</v>
      </c>
      <c r="O2599" s="493" t="n">
        <v>21478.1</v>
      </c>
      <c r="P2599" s="493" t="n">
        <v>25561.37</v>
      </c>
      <c r="Q2599" s="493" t="n">
        <v>39500.53</v>
      </c>
      <c r="R2599" s="493" t="n">
        <v>18618.87</v>
      </c>
      <c r="S2599" s="493" t="n">
        <v>24177.83</v>
      </c>
      <c r="T2599" s="493" t="n">
        <v>26934.65</v>
      </c>
      <c r="U2599" s="493" t="n">
        <v>20241.7</v>
      </c>
      <c r="V2599" s="493" t="n">
        <v>26826.1</v>
      </c>
      <c r="W2599" s="493" t="n">
        <v>26161.6</v>
      </c>
      <c r="X2599" s="493" t="n">
        <v>22598.22</v>
      </c>
      <c r="Y2599" s="493" t="n">
        <v>20862.97</v>
      </c>
      <c r="Z2599" s="493" t="n">
        <v>31851.89</v>
      </c>
      <c r="AA2599" s="493" t="n">
        <v>18297.37</v>
      </c>
      <c r="AB2599" s="493" t="n">
        <v>19855.54</v>
      </c>
      <c r="AC2599" s="493" t="n">
        <v>20383.18</v>
      </c>
      <c r="AD2599" s="493" t="n">
        <v>21332.1</v>
      </c>
      <c r="AE2599" s="493" t="n">
        <v>18981.21</v>
      </c>
      <c r="AF2599" s="493" t="n">
        <v>18394.42</v>
      </c>
      <c r="AG2599" s="493" t="n">
        <v>18727.23</v>
      </c>
      <c r="AH2599" s="493" t="n">
        <v>21794.42</v>
      </c>
      <c r="AI2599" s="493" t="n">
        <v>18984.58</v>
      </c>
      <c r="AJ2599" s="493" t="n">
        <v>20660.86</v>
      </c>
      <c r="AK2599" s="493" t="n">
        <v>20480.03</v>
      </c>
      <c r="AL2599" s="493" t="n">
        <v>24834.81</v>
      </c>
      <c r="AM2599" s="493" t="n">
        <v>37567.59</v>
      </c>
      <c r="AN2599" s="493" t="n">
        <v>32650.01</v>
      </c>
      <c r="AO2599" s="493" t="n">
        <v>33441.17</v>
      </c>
      <c r="AP2599" s="493" t="n">
        <v>28592.34</v>
      </c>
      <c r="AQ2599" s="493" t="n">
        <v>25284.07</v>
      </c>
      <c r="AR2599" s="493" t="n">
        <v>25232.99</v>
      </c>
      <c r="AS2599" s="493" t="n">
        <v>39559.32</v>
      </c>
      <c r="AT2599" s="493" t="n">
        <v>38241.09</v>
      </c>
      <c r="AU2599" s="493" t="n">
        <v>47806.02</v>
      </c>
      <c r="AV2599" s="493" t="n">
        <v>42225.06</v>
      </c>
      <c r="AW2599" s="493" t="n">
        <v>44593.99</v>
      </c>
      <c r="AX2599" s="493" t="n">
        <v>47109.65</v>
      </c>
      <c r="AY2599" s="493" t="n">
        <v>41794.2</v>
      </c>
      <c r="AZ2599" s="493" t="n">
        <v>36861.36</v>
      </c>
      <c r="BA2599" s="493" t="n">
        <v>41861.44</v>
      </c>
      <c r="BB2599" s="493" t="n">
        <v>42305.83</v>
      </c>
      <c r="BC2599" s="493" t="n">
        <v>31953.04</v>
      </c>
      <c r="BD2599" s="493" t="n">
        <v>14077.68</v>
      </c>
      <c r="BE2599" s="493" t="n">
        <v>6612.81</v>
      </c>
      <c r="BF2599" s="493" t="n">
        <v>7053.23</v>
      </c>
      <c r="BG2599" s="493" t="n">
        <v>4444.58</v>
      </c>
      <c r="BH2599" s="493" t="n">
        <v>5264.02</v>
      </c>
      <c r="BI2599" s="493" t="n">
        <v>6314.2</v>
      </c>
      <c r="BJ2599" s="493" t="n">
        <v>8677.200000000001</v>
      </c>
      <c r="BK2599" s="493" t="n">
        <v>4774.86</v>
      </c>
      <c r="BL2599" s="493" t="n">
        <v>10641.02</v>
      </c>
      <c r="BM2599" s="493" t="n">
        <v>8152.44</v>
      </c>
      <c r="BN2599" s="493" t="n">
        <v>4158.16</v>
      </c>
      <c r="BO2599" s="493" t="n">
        <v>5155.81</v>
      </c>
      <c r="BP2599" s="493" t="n">
        <v>11250.99</v>
      </c>
      <c r="BQ2599" s="493" t="n">
        <v>3091.5</v>
      </c>
      <c r="BR2599" s="493" t="n">
        <v>9231.93</v>
      </c>
      <c r="BS2599" s="493" t="n">
        <v>7647.6</v>
      </c>
      <c r="BT2599" s="493" t="n">
        <v>3791.03</v>
      </c>
      <c r="BU2599" s="493" t="n">
        <v>9583.76</v>
      </c>
      <c r="BV2599" s="493" t="n">
        <v>7671.01</v>
      </c>
      <c r="BW2599" s="493" t="n">
        <v>5520.24</v>
      </c>
    </row>
    <row r="2600">
      <c r="A2600" t="inlineStr">
        <is>
          <t>[C9D1] Angiotensin-II 길항제, 고혈압제 (C2) 혹은 이뇨제 복합제제</t>
        </is>
      </c>
      <c r="B2600" t="inlineStr">
        <is>
          <t>제일약품</t>
        </is>
      </c>
      <c r="C2600" t="inlineStr">
        <is>
          <t>올메세틸엠 플러스</t>
        </is>
      </c>
      <c r="D2600" t="inlineStr">
        <is>
          <t>제일약품</t>
        </is>
      </c>
      <c r="E2600" t="inlineStr">
        <is>
          <t>hydrochlorothiazide,  olmesartan medoxomil</t>
        </is>
      </c>
      <c r="F2600" t="inlineStr">
        <is>
          <t>병원</t>
        </is>
      </c>
      <c r="G2600" t="inlineStr">
        <is>
          <t>Generic</t>
        </is>
      </c>
      <c r="H2600" s="493" t="n">
        <v>3528.3</v>
      </c>
      <c r="I2600" s="493" t="n">
        <v>3419.33</v>
      </c>
      <c r="J2600" s="493" t="n">
        <v>5525.7</v>
      </c>
      <c r="K2600" s="493" t="n">
        <v>4783.2</v>
      </c>
      <c r="L2600" s="493" t="n">
        <v>3885.9</v>
      </c>
      <c r="M2600" s="493" t="n">
        <v>5170.5</v>
      </c>
      <c r="N2600" s="493" t="n">
        <v>3446.48</v>
      </c>
      <c r="O2600" s="493" t="n">
        <v>4351.5</v>
      </c>
      <c r="P2600" s="493" t="n">
        <v>4868.7</v>
      </c>
      <c r="Q2600" s="493" t="n">
        <v>4193.7</v>
      </c>
      <c r="R2600" s="493" t="n">
        <v>2193.1</v>
      </c>
      <c r="S2600" s="493" t="n">
        <v>3691.5</v>
      </c>
      <c r="T2600" s="493" t="n">
        <v>2667.75</v>
      </c>
      <c r="U2600" s="493" t="n">
        <v>4928.7</v>
      </c>
      <c r="V2600" s="493" t="n">
        <v>4298.25</v>
      </c>
      <c r="W2600" s="493" t="n">
        <v>5016.9</v>
      </c>
      <c r="X2600" s="493" t="n">
        <v>2468.4</v>
      </c>
      <c r="Y2600" s="493" t="n">
        <v>3230.1</v>
      </c>
      <c r="Z2600" s="493" t="n">
        <v>2964.6</v>
      </c>
      <c r="AA2600" s="493" t="n">
        <v>4151.6</v>
      </c>
      <c r="AB2600" s="493" t="n">
        <v>2273.85</v>
      </c>
      <c r="AC2600" s="493" t="n">
        <v>2703.3</v>
      </c>
      <c r="AD2600" s="493" t="n">
        <v>3605.1</v>
      </c>
      <c r="AE2600" s="493" t="n">
        <v>3454.2</v>
      </c>
      <c r="AF2600" s="493" t="n">
        <v>3193.65</v>
      </c>
      <c r="AG2600" s="493" t="n">
        <v>2952.6</v>
      </c>
      <c r="AH2600" s="493" t="n">
        <v>2885.25</v>
      </c>
      <c r="AI2600" s="493" t="n">
        <v>4175.25</v>
      </c>
      <c r="AJ2600" s="493" t="n">
        <v>3662.7</v>
      </c>
      <c r="AK2600" s="493" t="n">
        <v>3397.35</v>
      </c>
      <c r="AL2600" s="493" t="n">
        <v>3294.3</v>
      </c>
      <c r="AM2600" s="493" t="n">
        <v>2319.75</v>
      </c>
      <c r="AN2600" s="493" t="n">
        <v>3867.15</v>
      </c>
      <c r="AO2600" s="493" t="n">
        <v>4670.37</v>
      </c>
      <c r="AP2600" s="493" t="n">
        <v>12529.4</v>
      </c>
      <c r="AQ2600" s="493" t="n">
        <v>10964.1</v>
      </c>
      <c r="AR2600" s="493" t="n">
        <v>11247.45</v>
      </c>
      <c r="AS2600" s="493" t="n">
        <v>7541.8</v>
      </c>
      <c r="AT2600" s="493" t="n">
        <v>4923.5</v>
      </c>
      <c r="AU2600" s="493" t="n">
        <v>5721.1</v>
      </c>
      <c r="AV2600" s="493" t="n">
        <v>8959.6</v>
      </c>
      <c r="AW2600" s="493" t="n">
        <v>7585.9</v>
      </c>
      <c r="AX2600" s="493" t="n">
        <v>3719.94</v>
      </c>
      <c r="AY2600" s="493" t="n">
        <v>5586.3</v>
      </c>
      <c r="AZ2600" s="493" t="n">
        <v>1346.66</v>
      </c>
      <c r="BA2600" s="493" t="n">
        <v>4076.45</v>
      </c>
      <c r="BB2600" s="493" t="n">
        <v>5233.98</v>
      </c>
      <c r="BC2600" s="493" t="n">
        <v>3481.52</v>
      </c>
      <c r="BD2600" s="493" t="n">
        <v>3343</v>
      </c>
      <c r="BE2600" s="493" t="n">
        <v>1577.1</v>
      </c>
      <c r="BF2600" s="493" t="n">
        <v>0</v>
      </c>
      <c r="BG2600" s="493" t="n">
        <v>364.87</v>
      </c>
      <c r="BH2600" s="493" t="n">
        <v>0</v>
      </c>
      <c r="BI2600" s="493" t="n">
        <v>241.8</v>
      </c>
      <c r="BJ2600" s="493" t="n">
        <v>340.2</v>
      </c>
      <c r="BK2600" s="493" t="n">
        <v>0</v>
      </c>
      <c r="BL2600" s="493" t="n">
        <v>0</v>
      </c>
      <c r="BM2600" s="493" t="n">
        <v>328.5</v>
      </c>
      <c r="BN2600" s="493" t="n">
        <v>330.3</v>
      </c>
      <c r="BO2600" s="493" t="n">
        <v>1464.9</v>
      </c>
      <c r="BP2600" s="493" t="n">
        <v>1881.6</v>
      </c>
      <c r="BQ2600" s="493" t="n">
        <v>756.6</v>
      </c>
      <c r="BR2600" s="493" t="n">
        <v>1429.8</v>
      </c>
      <c r="BS2600" s="493" t="n">
        <v>777.6</v>
      </c>
      <c r="BT2600" s="493" t="n">
        <v>54</v>
      </c>
      <c r="BU2600" s="493" t="n">
        <v>0</v>
      </c>
      <c r="BV2600" s="493" t="n">
        <v>954</v>
      </c>
      <c r="BW2600" s="493" t="n">
        <v>0</v>
      </c>
    </row>
    <row r="2601">
      <c r="A2601" t="inlineStr">
        <is>
          <t>[C9D1] Angiotensin-II 길항제, 고혈압제 (C2) 혹은 이뇨제 복합제제</t>
        </is>
      </c>
      <c r="B2601" t="inlineStr">
        <is>
          <t>제일약품</t>
        </is>
      </c>
      <c r="C2601" t="inlineStr">
        <is>
          <t>올메세틸엠 플러스</t>
        </is>
      </c>
      <c r="D2601" t="inlineStr">
        <is>
          <t>제일약품</t>
        </is>
      </c>
      <c r="E2601" t="inlineStr">
        <is>
          <t>hydrochlorothiazide,  olmesartan medoxomil</t>
        </is>
      </c>
      <c r="F2601" t="inlineStr">
        <is>
          <t>의원</t>
        </is>
      </c>
      <c r="G2601" t="inlineStr">
        <is>
          <t>Generic</t>
        </is>
      </c>
      <c r="H2601" s="493" t="n">
        <v>28496.3</v>
      </c>
      <c r="I2601" s="493" t="n">
        <v>23575.25</v>
      </c>
      <c r="J2601" s="493" t="n">
        <v>28815.16</v>
      </c>
      <c r="K2601" s="493" t="n">
        <v>28562.17</v>
      </c>
      <c r="L2601" s="493" t="n">
        <v>29527.48</v>
      </c>
      <c r="M2601" s="493" t="n">
        <v>28549.5</v>
      </c>
      <c r="N2601" s="493" t="n">
        <v>30035.91</v>
      </c>
      <c r="O2601" s="493" t="n">
        <v>29017.97</v>
      </c>
      <c r="P2601" s="493" t="n">
        <v>27108.84</v>
      </c>
      <c r="Q2601" s="493" t="n">
        <v>28486.76</v>
      </c>
      <c r="R2601" s="493" t="n">
        <v>28924.8</v>
      </c>
      <c r="S2601" s="493" t="n">
        <v>33447.69</v>
      </c>
      <c r="T2601" s="493" t="n">
        <v>27382.88</v>
      </c>
      <c r="U2601" s="493" t="n">
        <v>28220.33</v>
      </c>
      <c r="V2601" s="493" t="n">
        <v>29267.57</v>
      </c>
      <c r="W2601" s="493" t="n">
        <v>34013.02</v>
      </c>
      <c r="X2601" s="493" t="n">
        <v>29767.48</v>
      </c>
      <c r="Y2601" s="493" t="n">
        <v>32032.65</v>
      </c>
      <c r="Z2601" s="493" t="n">
        <v>31701.1</v>
      </c>
      <c r="AA2601" s="493" t="n">
        <v>31579.16</v>
      </c>
      <c r="AB2601" s="493" t="n">
        <v>36362.99</v>
      </c>
      <c r="AC2601" s="493" t="n">
        <v>32431.35</v>
      </c>
      <c r="AD2601" s="493" t="n">
        <v>30926.77</v>
      </c>
      <c r="AE2601" s="493" t="n">
        <v>35991.74</v>
      </c>
      <c r="AF2601" s="493" t="n">
        <v>33793.75</v>
      </c>
      <c r="AG2601" s="493" t="n">
        <v>29095.43</v>
      </c>
      <c r="AH2601" s="493" t="n">
        <v>30820.72</v>
      </c>
      <c r="AI2601" s="493" t="n">
        <v>28702.48</v>
      </c>
      <c r="AJ2601" s="493" t="n">
        <v>32518.38</v>
      </c>
      <c r="AK2601" s="493" t="n">
        <v>34779.74</v>
      </c>
      <c r="AL2601" s="493" t="n">
        <v>26734.81</v>
      </c>
      <c r="AM2601" s="493" t="n">
        <v>28121.27</v>
      </c>
      <c r="AN2601" s="493" t="n">
        <v>28079.9</v>
      </c>
      <c r="AO2601" s="493" t="n">
        <v>26437.95</v>
      </c>
      <c r="AP2601" s="493" t="n">
        <v>24004</v>
      </c>
      <c r="AQ2601" s="493" t="n">
        <v>29705.98</v>
      </c>
      <c r="AR2601" s="493" t="n">
        <v>30948.03</v>
      </c>
      <c r="AS2601" s="493" t="n">
        <v>27217.53</v>
      </c>
      <c r="AT2601" s="493" t="n">
        <v>25846.95</v>
      </c>
      <c r="AU2601" s="493" t="n">
        <v>31620.6</v>
      </c>
      <c r="AV2601" s="493" t="n">
        <v>28540.75</v>
      </c>
      <c r="AW2601" s="493" t="n">
        <v>32153.68</v>
      </c>
      <c r="AX2601" s="493" t="n">
        <v>31291.96</v>
      </c>
      <c r="AY2601" s="493" t="n">
        <v>31307.3</v>
      </c>
      <c r="AZ2601" s="493" t="n">
        <v>28726.93</v>
      </c>
      <c r="BA2601" s="493" t="n">
        <v>33589.11</v>
      </c>
      <c r="BB2601" s="493" t="n">
        <v>28449.88</v>
      </c>
      <c r="BC2601" s="493" t="n">
        <v>35291.2</v>
      </c>
      <c r="BD2601" s="493" t="n">
        <v>23927.45</v>
      </c>
      <c r="BE2601" s="493" t="n">
        <v>18016.43</v>
      </c>
      <c r="BF2601" s="493" t="n">
        <v>10241.55</v>
      </c>
      <c r="BG2601" s="493" t="n">
        <v>6320.59</v>
      </c>
      <c r="BH2601" s="493" t="n">
        <v>8306.6</v>
      </c>
      <c r="BI2601" s="493" t="n">
        <v>8677</v>
      </c>
      <c r="BJ2601" s="493" t="n">
        <v>12166.54</v>
      </c>
      <c r="BK2601" s="493" t="n">
        <v>15083.46</v>
      </c>
      <c r="BL2601" s="493" t="n">
        <v>12520.96</v>
      </c>
      <c r="BM2601" s="493" t="n">
        <v>11230.75</v>
      </c>
      <c r="BN2601" s="493" t="n">
        <v>13581.75</v>
      </c>
      <c r="BO2601" s="493" t="n">
        <v>15190.52</v>
      </c>
      <c r="BP2601" s="493" t="n">
        <v>12642.55</v>
      </c>
      <c r="BQ2601" s="493" t="n">
        <v>11989.5</v>
      </c>
      <c r="BR2601" s="493" t="n">
        <v>11703.79</v>
      </c>
      <c r="BS2601" s="493" t="n">
        <v>11958.42</v>
      </c>
      <c r="BT2601" s="493" t="n">
        <v>13042.3</v>
      </c>
      <c r="BU2601" s="493" t="n">
        <v>11183.75</v>
      </c>
      <c r="BV2601" s="493" t="n">
        <v>14719.09</v>
      </c>
      <c r="BW2601" s="493" t="n">
        <v>14224.21</v>
      </c>
    </row>
    <row r="2602">
      <c r="A2602" t="inlineStr">
        <is>
          <t>[C9D1] Angiotensin-II 길항제, 고혈압제 (C2) 혹은 이뇨제 복합제제</t>
        </is>
      </c>
      <c r="B2602" t="inlineStr">
        <is>
          <t>제일약품</t>
        </is>
      </c>
      <c r="C2602" t="inlineStr">
        <is>
          <t>올메세틸엠 플러스</t>
        </is>
      </c>
      <c r="D2602" t="inlineStr">
        <is>
          <t>제일약품</t>
        </is>
      </c>
      <c r="E2602" t="inlineStr">
        <is>
          <t>hydrochlorothiazide,  olmesartan medoxomil</t>
        </is>
      </c>
      <c r="F2602" t="inlineStr">
        <is>
          <t>보건소</t>
        </is>
      </c>
      <c r="G2602" t="inlineStr">
        <is>
          <t>Generic</t>
        </is>
      </c>
      <c r="H2602" s="493" t="n">
        <v>0</v>
      </c>
      <c r="I2602" s="493" t="n">
        <v>16.8</v>
      </c>
      <c r="J2602" s="493" t="n">
        <v>182.1</v>
      </c>
      <c r="K2602" s="493" t="n">
        <v>34.2</v>
      </c>
      <c r="L2602" s="493" t="n">
        <v>0</v>
      </c>
      <c r="M2602" s="493" t="n">
        <v>27</v>
      </c>
      <c r="N2602" s="493" t="n">
        <v>0</v>
      </c>
      <c r="O2602" s="493" t="n">
        <v>0</v>
      </c>
      <c r="P2602" s="493" t="n">
        <v>25.8</v>
      </c>
      <c r="Q2602" s="493" t="n">
        <v>268.2</v>
      </c>
      <c r="R2602" s="493" t="n">
        <v>28.8</v>
      </c>
      <c r="S2602" s="493" t="n">
        <v>0</v>
      </c>
      <c r="T2602" s="493" t="n">
        <v>0</v>
      </c>
      <c r="U2602" s="493" t="n">
        <v>25.2</v>
      </c>
      <c r="V2602" s="493" t="n">
        <v>466.2</v>
      </c>
      <c r="W2602" s="493" t="n">
        <v>0</v>
      </c>
      <c r="X2602" s="493" t="n">
        <v>0</v>
      </c>
      <c r="Y2602" s="493" t="n">
        <v>255.6</v>
      </c>
      <c r="Z2602" s="493" t="n">
        <v>0</v>
      </c>
      <c r="AA2602" s="493" t="n">
        <v>0</v>
      </c>
      <c r="AB2602" s="493" t="n">
        <v>0</v>
      </c>
      <c r="AC2602" s="493" t="n">
        <v>0</v>
      </c>
      <c r="AD2602" s="493" t="n">
        <v>0</v>
      </c>
      <c r="AE2602" s="493" t="n">
        <v>0</v>
      </c>
      <c r="AF2602" s="493" t="n">
        <v>0</v>
      </c>
      <c r="AG2602" s="493" t="n">
        <v>294</v>
      </c>
      <c r="AH2602" s="493" t="n">
        <v>361.8</v>
      </c>
      <c r="AI2602" s="493" t="n">
        <v>220.2</v>
      </c>
      <c r="AJ2602" s="493" t="n">
        <v>0</v>
      </c>
      <c r="AK2602" s="493" t="n">
        <v>635.7</v>
      </c>
      <c r="AL2602" s="493" t="n">
        <v>0</v>
      </c>
      <c r="AM2602" s="493" t="n">
        <v>472.8</v>
      </c>
      <c r="AN2602" s="493" t="n">
        <v>395.1</v>
      </c>
      <c r="AO2602" s="493" t="n">
        <v>324</v>
      </c>
      <c r="AP2602" s="493" t="n">
        <v>0</v>
      </c>
      <c r="AQ2602" s="493" t="n">
        <v>987</v>
      </c>
      <c r="AR2602" s="493" t="n">
        <v>0</v>
      </c>
      <c r="AS2602" s="493" t="n">
        <v>673.2</v>
      </c>
      <c r="AT2602" s="493" t="n">
        <v>386.1</v>
      </c>
      <c r="AU2602" s="493" t="n">
        <v>1321.8</v>
      </c>
      <c r="AV2602" s="493" t="n">
        <v>0</v>
      </c>
      <c r="AW2602" s="493" t="n">
        <v>903.6</v>
      </c>
      <c r="AX2602" s="493" t="n">
        <v>0</v>
      </c>
      <c r="AY2602" s="493" t="n">
        <v>858.6</v>
      </c>
      <c r="AZ2602" s="493" t="n">
        <v>0</v>
      </c>
      <c r="BA2602" s="493" t="n">
        <v>1017</v>
      </c>
      <c r="BB2602" s="493" t="n">
        <v>0</v>
      </c>
      <c r="BC2602" s="493" t="n">
        <v>949.2</v>
      </c>
      <c r="BD2602" s="493" t="n">
        <v>0</v>
      </c>
      <c r="BE2602" s="493" t="n">
        <v>308.4</v>
      </c>
      <c r="BF2602" s="493" t="n">
        <v>0</v>
      </c>
      <c r="BG2602" s="493" t="n">
        <v>301.8</v>
      </c>
      <c r="BH2602" s="493" t="n">
        <v>0</v>
      </c>
      <c r="BI2602" s="493" t="n">
        <v>370.8</v>
      </c>
      <c r="BJ2602" s="493" t="n">
        <v>0</v>
      </c>
      <c r="BK2602" s="493" t="n">
        <v>313.8</v>
      </c>
      <c r="BL2602" s="493" t="n">
        <v>577.2</v>
      </c>
      <c r="BM2602" s="493" t="n">
        <v>750.6</v>
      </c>
      <c r="BN2602" s="493" t="n">
        <v>0</v>
      </c>
      <c r="BO2602" s="493" t="n">
        <v>0</v>
      </c>
      <c r="BP2602" s="493" t="n">
        <v>0</v>
      </c>
      <c r="BQ2602" s="493" t="n">
        <v>0</v>
      </c>
      <c r="BR2602" s="493" t="n">
        <v>78.59999999999999</v>
      </c>
      <c r="BS2602" s="493" t="n">
        <v>0</v>
      </c>
      <c r="BT2602" s="493" t="n">
        <v>0</v>
      </c>
      <c r="BU2602" s="493" t="n">
        <v>0</v>
      </c>
      <c r="BV2602" s="493" t="n">
        <v>0</v>
      </c>
      <c r="BW2602" s="493" t="n">
        <v>0</v>
      </c>
    </row>
    <row r="2603">
      <c r="A2603" t="inlineStr">
        <is>
          <t>[C9D1] Angiotensin-II 길항제, 고혈압제 (C2) 혹은 이뇨제 복합제제</t>
        </is>
      </c>
      <c r="B2603" t="inlineStr">
        <is>
          <t>제일약품</t>
        </is>
      </c>
      <c r="C2603" t="inlineStr">
        <is>
          <t>제로살탄 플러스</t>
        </is>
      </c>
      <c r="D2603" t="inlineStr">
        <is>
          <t>제일약품</t>
        </is>
      </c>
      <c r="E2603" t="inlineStr">
        <is>
          <t>hydrochlorothiazide,  losartan potassium</t>
        </is>
      </c>
      <c r="F2603" t="inlineStr">
        <is>
          <t>병원</t>
        </is>
      </c>
      <c r="G2603" t="inlineStr">
        <is>
          <t>Generic</t>
        </is>
      </c>
      <c r="H2603" s="493" t="n">
        <v>0</v>
      </c>
      <c r="I2603" s="493" t="n">
        <v>238.2</v>
      </c>
      <c r="J2603" s="493" t="n">
        <v>0</v>
      </c>
      <c r="K2603" s="493" t="n">
        <v>479.4</v>
      </c>
      <c r="L2603" s="493" t="n">
        <v>0</v>
      </c>
      <c r="M2603" s="493" t="n">
        <v>479.4</v>
      </c>
      <c r="N2603" s="493" t="n">
        <v>0</v>
      </c>
      <c r="O2603" s="493" t="n">
        <v>238.2</v>
      </c>
      <c r="P2603" s="493" t="n">
        <v>0</v>
      </c>
      <c r="Q2603" s="493" t="n">
        <v>239.4</v>
      </c>
      <c r="R2603" s="493" t="n">
        <v>0</v>
      </c>
      <c r="S2603" s="493" t="n">
        <v>0</v>
      </c>
      <c r="T2603" s="493" t="n">
        <v>0</v>
      </c>
      <c r="U2603" s="493" t="n">
        <v>0</v>
      </c>
      <c r="V2603" s="493" t="n">
        <v>0</v>
      </c>
      <c r="W2603" s="493" t="n">
        <v>0</v>
      </c>
      <c r="X2603" s="493" t="n">
        <v>0</v>
      </c>
      <c r="Y2603" s="493" t="n">
        <v>0</v>
      </c>
      <c r="Z2603" s="493" t="n">
        <v>0</v>
      </c>
      <c r="AA2603" s="493" t="n">
        <v>0</v>
      </c>
      <c r="AB2603" s="493" t="n">
        <v>0</v>
      </c>
      <c r="AC2603" s="493" t="n">
        <v>0</v>
      </c>
      <c r="AD2603" s="493" t="n">
        <v>0</v>
      </c>
      <c r="AE2603" s="493" t="n">
        <v>0</v>
      </c>
      <c r="AF2603" s="493" t="n">
        <v>0</v>
      </c>
      <c r="AG2603" s="493" t="n">
        <v>0</v>
      </c>
      <c r="AH2603" s="493" t="n">
        <v>0</v>
      </c>
      <c r="AI2603" s="493" t="n">
        <v>0</v>
      </c>
      <c r="AJ2603" s="493" t="n">
        <v>0</v>
      </c>
      <c r="AK2603" s="493" t="n">
        <v>0</v>
      </c>
      <c r="AL2603" s="493" t="n">
        <v>0</v>
      </c>
      <c r="AM2603" s="493" t="n">
        <v>0</v>
      </c>
      <c r="AN2603" s="493" t="n">
        <v>0</v>
      </c>
      <c r="AO2603" s="493" t="n">
        <v>0</v>
      </c>
      <c r="AP2603" s="493" t="n">
        <v>0</v>
      </c>
      <c r="AQ2603" s="493" t="n">
        <v>0</v>
      </c>
      <c r="AR2603" s="493" t="n">
        <v>0</v>
      </c>
      <c r="AS2603" s="493" t="n">
        <v>0</v>
      </c>
      <c r="AT2603" s="493" t="n">
        <v>0</v>
      </c>
      <c r="AU2603" s="493" t="n">
        <v>0</v>
      </c>
      <c r="AV2603" s="493" t="n">
        <v>0</v>
      </c>
      <c r="AW2603" s="493" t="n">
        <v>0</v>
      </c>
      <c r="AX2603" s="493" t="n">
        <v>0</v>
      </c>
      <c r="AY2603" s="493" t="n">
        <v>0</v>
      </c>
      <c r="AZ2603" s="493" t="n">
        <v>0</v>
      </c>
      <c r="BA2603" s="493" t="n">
        <v>0</v>
      </c>
      <c r="BB2603" s="493" t="n">
        <v>0</v>
      </c>
      <c r="BC2603" s="493" t="n">
        <v>0</v>
      </c>
      <c r="BD2603" s="493" t="n">
        <v>0</v>
      </c>
      <c r="BE2603" s="493" t="n">
        <v>0</v>
      </c>
      <c r="BF2603" s="493" t="n">
        <v>0</v>
      </c>
      <c r="BG2603" s="493" t="n">
        <v>0</v>
      </c>
      <c r="BH2603" s="493" t="n">
        <v>0</v>
      </c>
      <c r="BI2603" s="493" t="n">
        <v>0</v>
      </c>
      <c r="BJ2603" s="493" t="n">
        <v>0</v>
      </c>
      <c r="BK2603" s="493" t="n">
        <v>0</v>
      </c>
      <c r="BL2603" s="493" t="n">
        <v>0</v>
      </c>
      <c r="BM2603" s="493" t="n">
        <v>0</v>
      </c>
      <c r="BN2603" s="493" t="n">
        <v>0</v>
      </c>
      <c r="BO2603" s="493" t="n">
        <v>0</v>
      </c>
      <c r="BP2603" s="493" t="n">
        <v>0</v>
      </c>
      <c r="BQ2603" s="493" t="n">
        <v>0</v>
      </c>
      <c r="BR2603" s="493" t="n">
        <v>0</v>
      </c>
      <c r="BS2603" s="493" t="n">
        <v>0</v>
      </c>
      <c r="BT2603" s="493" t="n">
        <v>0</v>
      </c>
      <c r="BU2603" s="493" t="n">
        <v>0</v>
      </c>
      <c r="BV2603" s="493" t="n">
        <v>0</v>
      </c>
      <c r="BW2603" s="493" t="n">
        <v>0</v>
      </c>
    </row>
    <row r="2604">
      <c r="A2604" t="inlineStr">
        <is>
          <t>[C9D1] Angiotensin-II 길항제, 고혈압제 (C2) 혹은 이뇨제 복합제제</t>
        </is>
      </c>
      <c r="B2604" t="inlineStr">
        <is>
          <t>제일약품</t>
        </is>
      </c>
      <c r="C2604" t="inlineStr">
        <is>
          <t>제로살탄 플러스</t>
        </is>
      </c>
      <c r="D2604" t="inlineStr">
        <is>
          <t>제일약품</t>
        </is>
      </c>
      <c r="E2604" t="inlineStr">
        <is>
          <t>hydrochlorothiazide,  losartan potassium</t>
        </is>
      </c>
      <c r="F2604" t="inlineStr">
        <is>
          <t>의원</t>
        </is>
      </c>
      <c r="G2604" t="inlineStr">
        <is>
          <t>Generic</t>
        </is>
      </c>
      <c r="H2604" s="493" t="n">
        <v>5746.8</v>
      </c>
      <c r="I2604" s="493" t="n">
        <v>3890.4</v>
      </c>
      <c r="J2604" s="493" t="n">
        <v>5226.42</v>
      </c>
      <c r="K2604" s="493" t="n">
        <v>4678.22</v>
      </c>
      <c r="L2604" s="493" t="n">
        <v>5268.4</v>
      </c>
      <c r="M2604" s="493" t="n">
        <v>4600.2</v>
      </c>
      <c r="N2604" s="493" t="n">
        <v>5831.4</v>
      </c>
      <c r="O2604" s="493" t="n">
        <v>3940.8</v>
      </c>
      <c r="P2604" s="493" t="n">
        <v>4513.8</v>
      </c>
      <c r="Q2604" s="493" t="n">
        <v>3691.5</v>
      </c>
      <c r="R2604" s="493" t="n">
        <v>0</v>
      </c>
      <c r="S2604" s="493" t="n">
        <v>0</v>
      </c>
      <c r="T2604" s="493" t="n">
        <v>0</v>
      </c>
      <c r="U2604" s="493" t="n">
        <v>0</v>
      </c>
      <c r="V2604" s="493" t="n">
        <v>0</v>
      </c>
      <c r="W2604" s="493" t="n">
        <v>0</v>
      </c>
      <c r="X2604" s="493" t="n">
        <v>0</v>
      </c>
      <c r="Y2604" s="493" t="n">
        <v>0</v>
      </c>
      <c r="Z2604" s="493" t="n">
        <v>0</v>
      </c>
      <c r="AA2604" s="493" t="n">
        <v>0</v>
      </c>
      <c r="AB2604" s="493" t="n">
        <v>0</v>
      </c>
      <c r="AC2604" s="493" t="n">
        <v>0</v>
      </c>
      <c r="AD2604" s="493" t="n">
        <v>0</v>
      </c>
      <c r="AE2604" s="493" t="n">
        <v>0</v>
      </c>
      <c r="AF2604" s="493" t="n">
        <v>0</v>
      </c>
      <c r="AG2604" s="493" t="n">
        <v>0</v>
      </c>
      <c r="AH2604" s="493" t="n">
        <v>0</v>
      </c>
      <c r="AI2604" s="493" t="n">
        <v>0</v>
      </c>
      <c r="AJ2604" s="493" t="n">
        <v>0</v>
      </c>
      <c r="AK2604" s="493" t="n">
        <v>0</v>
      </c>
      <c r="AL2604" s="493" t="n">
        <v>0</v>
      </c>
      <c r="AM2604" s="493" t="n">
        <v>0</v>
      </c>
      <c r="AN2604" s="493" t="n">
        <v>0</v>
      </c>
      <c r="AO2604" s="493" t="n">
        <v>0</v>
      </c>
      <c r="AP2604" s="493" t="n">
        <v>0</v>
      </c>
      <c r="AQ2604" s="493" t="n">
        <v>0</v>
      </c>
      <c r="AR2604" s="493" t="n">
        <v>0</v>
      </c>
      <c r="AS2604" s="493" t="n">
        <v>0</v>
      </c>
      <c r="AT2604" s="493" t="n">
        <v>0</v>
      </c>
      <c r="AU2604" s="493" t="n">
        <v>0</v>
      </c>
      <c r="AV2604" s="493" t="n">
        <v>0</v>
      </c>
      <c r="AW2604" s="493" t="n">
        <v>0</v>
      </c>
      <c r="AX2604" s="493" t="n">
        <v>0</v>
      </c>
      <c r="AY2604" s="493" t="n">
        <v>0</v>
      </c>
      <c r="AZ2604" s="493" t="n">
        <v>0</v>
      </c>
      <c r="BA2604" s="493" t="n">
        <v>0</v>
      </c>
      <c r="BB2604" s="493" t="n">
        <v>0</v>
      </c>
      <c r="BC2604" s="493" t="n">
        <v>0</v>
      </c>
      <c r="BD2604" s="493" t="n">
        <v>0</v>
      </c>
      <c r="BE2604" s="493" t="n">
        <v>0</v>
      </c>
      <c r="BF2604" s="493" t="n">
        <v>0</v>
      </c>
      <c r="BG2604" s="493" t="n">
        <v>0</v>
      </c>
      <c r="BH2604" s="493" t="n">
        <v>0</v>
      </c>
      <c r="BI2604" s="493" t="n">
        <v>0</v>
      </c>
      <c r="BJ2604" s="493" t="n">
        <v>0</v>
      </c>
      <c r="BK2604" s="493" t="n">
        <v>0</v>
      </c>
      <c r="BL2604" s="493" t="n">
        <v>0</v>
      </c>
      <c r="BM2604" s="493" t="n">
        <v>0</v>
      </c>
      <c r="BN2604" s="493" t="n">
        <v>0</v>
      </c>
      <c r="BO2604" s="493" t="n">
        <v>0</v>
      </c>
      <c r="BP2604" s="493" t="n">
        <v>0</v>
      </c>
      <c r="BQ2604" s="493" t="n">
        <v>0</v>
      </c>
      <c r="BR2604" s="493" t="n">
        <v>0</v>
      </c>
      <c r="BS2604" s="493" t="n">
        <v>0</v>
      </c>
      <c r="BT2604" s="493" t="n">
        <v>0</v>
      </c>
      <c r="BU2604" s="493" t="n">
        <v>0</v>
      </c>
      <c r="BV2604" s="493" t="n">
        <v>0</v>
      </c>
      <c r="BW2604" s="493" t="n">
        <v>0</v>
      </c>
    </row>
    <row r="2605">
      <c r="A2605" t="inlineStr">
        <is>
          <t>[C9D1] Angiotensin-II 길항제, 고혈압제 (C2) 혹은 이뇨제 복합제제</t>
        </is>
      </c>
      <c r="B2605" t="inlineStr">
        <is>
          <t>제일약품</t>
        </is>
      </c>
      <c r="C2605" t="inlineStr">
        <is>
          <t>코디오발탄</t>
        </is>
      </c>
      <c r="D2605" t="inlineStr">
        <is>
          <t>제일약품</t>
        </is>
      </c>
      <c r="E2605" t="inlineStr">
        <is>
          <t>hydrochlorothiazide,  valsartan</t>
        </is>
      </c>
      <c r="F2605" t="inlineStr">
        <is>
          <t>종합병원</t>
        </is>
      </c>
      <c r="G2605" t="inlineStr">
        <is>
          <t>Generic</t>
        </is>
      </c>
      <c r="H2605" s="493" t="n">
        <v>15861.73</v>
      </c>
      <c r="I2605" s="493" t="n">
        <v>17001.66</v>
      </c>
      <c r="J2605" s="493" t="n">
        <v>22951.56</v>
      </c>
      <c r="K2605" s="493" t="n">
        <v>14679.14</v>
      </c>
      <c r="L2605" s="493" t="n">
        <v>16422.4</v>
      </c>
      <c r="M2605" s="493" t="n">
        <v>25839.23</v>
      </c>
      <c r="N2605" s="493" t="n">
        <v>22939.71</v>
      </c>
      <c r="O2605" s="493" t="n">
        <v>25157.43</v>
      </c>
      <c r="P2605" s="493" t="n">
        <v>21896.09</v>
      </c>
      <c r="Q2605" s="493" t="n">
        <v>31188.5</v>
      </c>
      <c r="R2605" s="493" t="n">
        <v>18919.61</v>
      </c>
      <c r="S2605" s="493" t="n">
        <v>40465.39</v>
      </c>
      <c r="T2605" s="493" t="n">
        <v>25525.48</v>
      </c>
      <c r="U2605" s="493" t="n">
        <v>18634.82</v>
      </c>
      <c r="V2605" s="493" t="n">
        <v>21008.2</v>
      </c>
      <c r="W2605" s="493" t="n">
        <v>30974.87</v>
      </c>
      <c r="X2605" s="493" t="n">
        <v>34123.13</v>
      </c>
      <c r="Y2605" s="493" t="n">
        <v>20263.02</v>
      </c>
      <c r="Z2605" s="493" t="n">
        <v>19866.11</v>
      </c>
      <c r="AA2605" s="493" t="n">
        <v>28278.14</v>
      </c>
      <c r="AB2605" s="493" t="n">
        <v>18249.3</v>
      </c>
      <c r="AC2605" s="493" t="n">
        <v>27648.41</v>
      </c>
      <c r="AD2605" s="493" t="n">
        <v>34537.41</v>
      </c>
      <c r="AE2605" s="493" t="n">
        <v>26701.58</v>
      </c>
      <c r="AF2605" s="493" t="n">
        <v>21134.61</v>
      </c>
      <c r="AG2605" s="493" t="n">
        <v>29022.77</v>
      </c>
      <c r="AH2605" s="493" t="n">
        <v>29676.2</v>
      </c>
      <c r="AI2605" s="493" t="n">
        <v>25018.89</v>
      </c>
      <c r="AJ2605" s="493" t="n">
        <v>28987.09</v>
      </c>
      <c r="AK2605" s="493" t="n">
        <v>28558.81</v>
      </c>
      <c r="AL2605" s="493" t="n">
        <v>19307.03</v>
      </c>
      <c r="AM2605" s="493" t="n">
        <v>19757.95</v>
      </c>
      <c r="AN2605" s="493" t="n">
        <v>34353.67</v>
      </c>
      <c r="AO2605" s="493" t="n">
        <v>19423.83</v>
      </c>
      <c r="AP2605" s="493" t="n">
        <v>24382.85</v>
      </c>
      <c r="AQ2605" s="493" t="n">
        <v>26119.43</v>
      </c>
      <c r="AR2605" s="493" t="n">
        <v>31539.33</v>
      </c>
      <c r="AS2605" s="493" t="n">
        <v>16896.93</v>
      </c>
      <c r="AT2605" s="493" t="n">
        <v>25845.83</v>
      </c>
      <c r="AU2605" s="493" t="n">
        <v>16583.16</v>
      </c>
      <c r="AV2605" s="493" t="n">
        <v>23832.11</v>
      </c>
      <c r="AW2605" s="493" t="n">
        <v>14717.77</v>
      </c>
      <c r="AX2605" s="493" t="n">
        <v>19217.03</v>
      </c>
      <c r="AY2605" s="493" t="n">
        <v>24971.53</v>
      </c>
      <c r="AZ2605" s="493" t="n">
        <v>21325.55</v>
      </c>
      <c r="BA2605" s="493" t="n">
        <v>18388.63</v>
      </c>
      <c r="BB2605" s="493" t="n">
        <v>21814.08</v>
      </c>
      <c r="BC2605" s="493" t="n">
        <v>20770.11</v>
      </c>
      <c r="BD2605" s="493" t="n">
        <v>21227.56</v>
      </c>
      <c r="BE2605" s="493" t="n">
        <v>18707.93</v>
      </c>
      <c r="BF2605" s="493" t="n">
        <v>24094.82</v>
      </c>
      <c r="BG2605" s="493" t="n">
        <v>15169.04</v>
      </c>
      <c r="BH2605" s="493" t="n">
        <v>25309.42</v>
      </c>
      <c r="BI2605" s="493" t="n">
        <v>18573.72</v>
      </c>
      <c r="BJ2605" s="493" t="n">
        <v>24865.4</v>
      </c>
      <c r="BK2605" s="493" t="n">
        <v>20284.66</v>
      </c>
      <c r="BL2605" s="493" t="n">
        <v>18503.92</v>
      </c>
      <c r="BM2605" s="493" t="n">
        <v>18378.1</v>
      </c>
      <c r="BN2605" s="493" t="n">
        <v>16796.56</v>
      </c>
      <c r="BO2605" s="493" t="n">
        <v>16306.69</v>
      </c>
      <c r="BP2605" s="493" t="n">
        <v>17657.87</v>
      </c>
      <c r="BQ2605" s="493" t="n">
        <v>18076.64</v>
      </c>
      <c r="BR2605" s="493" t="n">
        <v>18758.52</v>
      </c>
      <c r="BS2605" s="493" t="n">
        <v>16074.65</v>
      </c>
      <c r="BT2605" s="493" t="n">
        <v>18853.62</v>
      </c>
      <c r="BU2605" s="493" t="n">
        <v>17614.87</v>
      </c>
      <c r="BV2605" s="493" t="n">
        <v>18628.38</v>
      </c>
      <c r="BW2605" s="493" t="n">
        <v>19119.88</v>
      </c>
    </row>
    <row r="2606">
      <c r="A2606" t="inlineStr">
        <is>
          <t>[C9D1] Angiotensin-II 길항제, 고혈압제 (C2) 혹은 이뇨제 복합제제</t>
        </is>
      </c>
      <c r="B2606" t="inlineStr">
        <is>
          <t>제일약품</t>
        </is>
      </c>
      <c r="C2606" t="inlineStr">
        <is>
          <t>코디오발탄</t>
        </is>
      </c>
      <c r="D2606" t="inlineStr">
        <is>
          <t>제일약품</t>
        </is>
      </c>
      <c r="E2606" t="inlineStr">
        <is>
          <t>hydrochlorothiazide,  valsartan</t>
        </is>
      </c>
      <c r="F2606" t="inlineStr">
        <is>
          <t>병원</t>
        </is>
      </c>
      <c r="G2606" t="inlineStr">
        <is>
          <t>Generic</t>
        </is>
      </c>
      <c r="H2606" s="493" t="n">
        <v>4638.97</v>
      </c>
      <c r="I2606" s="493" t="n">
        <v>7240.04</v>
      </c>
      <c r="J2606" s="493" t="n">
        <v>7362.78</v>
      </c>
      <c r="K2606" s="493" t="n">
        <v>5977.34</v>
      </c>
      <c r="L2606" s="493" t="n">
        <v>5190.62</v>
      </c>
      <c r="M2606" s="493" t="n">
        <v>7189.73</v>
      </c>
      <c r="N2606" s="493" t="n">
        <v>5986.34</v>
      </c>
      <c r="O2606" s="493" t="n">
        <v>5394.28</v>
      </c>
      <c r="P2606" s="493" t="n">
        <v>7600.51</v>
      </c>
      <c r="Q2606" s="493" t="n">
        <v>4901.87</v>
      </c>
      <c r="R2606" s="493" t="n">
        <v>6420.44</v>
      </c>
      <c r="S2606" s="493" t="n">
        <v>5411.04</v>
      </c>
      <c r="T2606" s="493" t="n">
        <v>8897.08</v>
      </c>
      <c r="U2606" s="493" t="n">
        <v>7568.57</v>
      </c>
      <c r="V2606" s="493" t="n">
        <v>7749.72</v>
      </c>
      <c r="W2606" s="493" t="n">
        <v>5159.15</v>
      </c>
      <c r="X2606" s="493" t="n">
        <v>5982.4</v>
      </c>
      <c r="Y2606" s="493" t="n">
        <v>5237.15</v>
      </c>
      <c r="Z2606" s="493" t="n">
        <v>5240.94</v>
      </c>
      <c r="AA2606" s="493" t="n">
        <v>6653.1</v>
      </c>
      <c r="AB2606" s="493" t="n">
        <v>5287.5</v>
      </c>
      <c r="AC2606" s="493" t="n">
        <v>6120.42</v>
      </c>
      <c r="AD2606" s="493" t="n">
        <v>6374</v>
      </c>
      <c r="AE2606" s="493" t="n">
        <v>4584.82</v>
      </c>
      <c r="AF2606" s="493" t="n">
        <v>7822.62</v>
      </c>
      <c r="AG2606" s="493" t="n">
        <v>4228.46</v>
      </c>
      <c r="AH2606" s="493" t="n">
        <v>4407.92</v>
      </c>
      <c r="AI2606" s="493" t="n">
        <v>3174.52</v>
      </c>
      <c r="AJ2606" s="493" t="n">
        <v>5425.86</v>
      </c>
      <c r="AK2606" s="493" t="n">
        <v>5257.36</v>
      </c>
      <c r="AL2606" s="493" t="n">
        <v>6233.69</v>
      </c>
      <c r="AM2606" s="493" t="n">
        <v>5965.28</v>
      </c>
      <c r="AN2606" s="493" t="n">
        <v>6544.82</v>
      </c>
      <c r="AO2606" s="493" t="n">
        <v>4057.12</v>
      </c>
      <c r="AP2606" s="493" t="n">
        <v>6427.66</v>
      </c>
      <c r="AQ2606" s="493" t="n">
        <v>5933</v>
      </c>
      <c r="AR2606" s="493" t="n">
        <v>4812.16</v>
      </c>
      <c r="AS2606" s="493" t="n">
        <v>6774.73</v>
      </c>
      <c r="AT2606" s="493" t="n">
        <v>5295.91</v>
      </c>
      <c r="AU2606" s="493" t="n">
        <v>7907.91</v>
      </c>
      <c r="AV2606" s="493" t="n">
        <v>6629.73</v>
      </c>
      <c r="AW2606" s="493" t="n">
        <v>6187.66</v>
      </c>
      <c r="AX2606" s="493" t="n">
        <v>7417.93</v>
      </c>
      <c r="AY2606" s="493" t="n">
        <v>5957.48</v>
      </c>
      <c r="AZ2606" s="493" t="n">
        <v>7848.42</v>
      </c>
      <c r="BA2606" s="493" t="n">
        <v>6709.38</v>
      </c>
      <c r="BB2606" s="493" t="n">
        <v>6281.28</v>
      </c>
      <c r="BC2606" s="493" t="n">
        <v>3012.32</v>
      </c>
      <c r="BD2606" s="493" t="n">
        <v>8052.62</v>
      </c>
      <c r="BE2606" s="493" t="n">
        <v>6550.64</v>
      </c>
      <c r="BF2606" s="493" t="n">
        <v>4367.84</v>
      </c>
      <c r="BG2606" s="493" t="n">
        <v>5483.4</v>
      </c>
      <c r="BH2606" s="493" t="n">
        <v>4580.24</v>
      </c>
      <c r="BI2606" s="493" t="n">
        <v>3677.94</v>
      </c>
      <c r="BJ2606" s="493" t="n">
        <v>5266.28</v>
      </c>
      <c r="BK2606" s="493" t="n">
        <v>6801.22</v>
      </c>
      <c r="BL2606" s="493" t="n">
        <v>4251.14</v>
      </c>
      <c r="BM2606" s="493" t="n">
        <v>4657.52</v>
      </c>
      <c r="BN2606" s="493" t="n">
        <v>5254.26</v>
      </c>
      <c r="BO2606" s="493" t="n">
        <v>5017.06</v>
      </c>
      <c r="BP2606" s="493" t="n">
        <v>3561.3</v>
      </c>
      <c r="BQ2606" s="493" t="n">
        <v>3116.84</v>
      </c>
      <c r="BR2606" s="493" t="n">
        <v>4857.36</v>
      </c>
      <c r="BS2606" s="493" t="n">
        <v>4464.65</v>
      </c>
      <c r="BT2606" s="493" t="n">
        <v>3710.21</v>
      </c>
      <c r="BU2606" s="493" t="n">
        <v>3410.4</v>
      </c>
      <c r="BV2606" s="493" t="n">
        <v>5902.46</v>
      </c>
      <c r="BW2606" s="493" t="n">
        <v>5899.26</v>
      </c>
    </row>
    <row r="2607">
      <c r="A2607" t="inlineStr">
        <is>
          <t>[C9D1] Angiotensin-II 길항제, 고혈압제 (C2) 혹은 이뇨제 복합제제</t>
        </is>
      </c>
      <c r="B2607" t="inlineStr">
        <is>
          <t>제일약품</t>
        </is>
      </c>
      <c r="C2607" t="inlineStr">
        <is>
          <t>코디오발탄</t>
        </is>
      </c>
      <c r="D2607" t="inlineStr">
        <is>
          <t>제일약품</t>
        </is>
      </c>
      <c r="E2607" t="inlineStr">
        <is>
          <t>hydrochlorothiazide,  valsartan</t>
        </is>
      </c>
      <c r="F2607" t="inlineStr">
        <is>
          <t>의원</t>
        </is>
      </c>
      <c r="G2607" t="inlineStr">
        <is>
          <t>Generic</t>
        </is>
      </c>
      <c r="H2607" s="493" t="n">
        <v>90914.16</v>
      </c>
      <c r="I2607" s="493" t="n">
        <v>84737.03999999999</v>
      </c>
      <c r="J2607" s="493" t="n">
        <v>89363.92999999999</v>
      </c>
      <c r="K2607" s="493" t="n">
        <v>97663.81</v>
      </c>
      <c r="L2607" s="493" t="n">
        <v>88405.00999999999</v>
      </c>
      <c r="M2607" s="493" t="n">
        <v>87799.3</v>
      </c>
      <c r="N2607" s="493" t="n">
        <v>90350.03999999999</v>
      </c>
      <c r="O2607" s="493" t="n">
        <v>79755.67999999999</v>
      </c>
      <c r="P2607" s="493" t="n">
        <v>78158.81</v>
      </c>
      <c r="Q2607" s="493" t="n">
        <v>83309.96000000001</v>
      </c>
      <c r="R2607" s="493" t="n">
        <v>79894.64999999999</v>
      </c>
      <c r="S2607" s="493" t="n">
        <v>87891.5</v>
      </c>
      <c r="T2607" s="493" t="n">
        <v>80902.2</v>
      </c>
      <c r="U2607" s="493" t="n">
        <v>77645.39999999999</v>
      </c>
      <c r="V2607" s="493" t="n">
        <v>79479.92</v>
      </c>
      <c r="W2607" s="493" t="n">
        <v>71172.17</v>
      </c>
      <c r="X2607" s="493" t="n">
        <v>77881.86</v>
      </c>
      <c r="Y2607" s="493" t="n">
        <v>76739.89999999999</v>
      </c>
      <c r="Z2607" s="493" t="n">
        <v>79544.99000000001</v>
      </c>
      <c r="AA2607" s="493" t="n">
        <v>74441.89</v>
      </c>
      <c r="AB2607" s="493" t="n">
        <v>78752.92</v>
      </c>
      <c r="AC2607" s="493" t="n">
        <v>72974.58</v>
      </c>
      <c r="AD2607" s="493" t="n">
        <v>70027.2</v>
      </c>
      <c r="AE2607" s="493" t="n">
        <v>79727.17999999999</v>
      </c>
      <c r="AF2607" s="493" t="n">
        <v>71756.94</v>
      </c>
      <c r="AG2607" s="493" t="n">
        <v>72178.39999999999</v>
      </c>
      <c r="AH2607" s="493" t="n">
        <v>73586.28</v>
      </c>
      <c r="AI2607" s="493" t="n">
        <v>70895.42999999999</v>
      </c>
      <c r="AJ2607" s="493" t="n">
        <v>78989.22</v>
      </c>
      <c r="AK2607" s="493" t="n">
        <v>75634.35000000001</v>
      </c>
      <c r="AL2607" s="493" t="n">
        <v>67388.62</v>
      </c>
      <c r="AM2607" s="493" t="n">
        <v>67226.35000000001</v>
      </c>
      <c r="AN2607" s="493" t="n">
        <v>65299.96</v>
      </c>
      <c r="AO2607" s="493" t="n">
        <v>70223.61</v>
      </c>
      <c r="AP2607" s="493" t="n">
        <v>61237.1</v>
      </c>
      <c r="AQ2607" s="493" t="n">
        <v>68727.03999999999</v>
      </c>
      <c r="AR2607" s="493" t="n">
        <v>70555.52</v>
      </c>
      <c r="AS2607" s="493" t="n">
        <v>62680.2</v>
      </c>
      <c r="AT2607" s="493" t="n">
        <v>62633</v>
      </c>
      <c r="AU2607" s="493" t="n">
        <v>63682.78</v>
      </c>
      <c r="AV2607" s="493" t="n">
        <v>60166.18</v>
      </c>
      <c r="AW2607" s="493" t="n">
        <v>57912.89</v>
      </c>
      <c r="AX2607" s="493" t="n">
        <v>60300.53</v>
      </c>
      <c r="AY2607" s="493" t="n">
        <v>55744.32</v>
      </c>
      <c r="AZ2607" s="493" t="n">
        <v>58650.33</v>
      </c>
      <c r="BA2607" s="493" t="n">
        <v>57993.48</v>
      </c>
      <c r="BB2607" s="493" t="n">
        <v>56500.52</v>
      </c>
      <c r="BC2607" s="493" t="n">
        <v>63587.26</v>
      </c>
      <c r="BD2607" s="493" t="n">
        <v>55457.67</v>
      </c>
      <c r="BE2607" s="493" t="n">
        <v>53413</v>
      </c>
      <c r="BF2607" s="493" t="n">
        <v>59849.47</v>
      </c>
      <c r="BG2607" s="493" t="n">
        <v>63935.27</v>
      </c>
      <c r="BH2607" s="493" t="n">
        <v>60530.21</v>
      </c>
      <c r="BI2607" s="493" t="n">
        <v>58022.03</v>
      </c>
      <c r="BJ2607" s="493" t="n">
        <v>59431.73</v>
      </c>
      <c r="BK2607" s="493" t="n">
        <v>60144.57</v>
      </c>
      <c r="BL2607" s="493" t="n">
        <v>61131.47</v>
      </c>
      <c r="BM2607" s="493" t="n">
        <v>58343.39</v>
      </c>
      <c r="BN2607" s="493" t="n">
        <v>44493.42</v>
      </c>
      <c r="BO2607" s="493" t="n">
        <v>64424.69</v>
      </c>
      <c r="BP2607" s="493" t="n">
        <v>48075.99</v>
      </c>
      <c r="BQ2607" s="493" t="n">
        <v>52504.28</v>
      </c>
      <c r="BR2607" s="493" t="n">
        <v>53798.95</v>
      </c>
      <c r="BS2607" s="493" t="n">
        <v>53071.46</v>
      </c>
      <c r="BT2607" s="493" t="n">
        <v>51948.47</v>
      </c>
      <c r="BU2607" s="493" t="n">
        <v>53750.54</v>
      </c>
      <c r="BV2607" s="493" t="n">
        <v>56029.37</v>
      </c>
      <c r="BW2607" s="493" t="n">
        <v>50400.03</v>
      </c>
    </row>
    <row r="2608">
      <c r="A2608" t="inlineStr">
        <is>
          <t>[C9D1] Angiotensin-II 길항제, 고혈압제 (C2) 혹은 이뇨제 복합제제</t>
        </is>
      </c>
      <c r="B2608" t="inlineStr">
        <is>
          <t>제일약품</t>
        </is>
      </c>
      <c r="C2608" t="inlineStr">
        <is>
          <t>코디오발탄</t>
        </is>
      </c>
      <c r="D2608" t="inlineStr">
        <is>
          <t>제일약품</t>
        </is>
      </c>
      <c r="E2608" t="inlineStr">
        <is>
          <t>hydrochlorothiazide,  valsartan</t>
        </is>
      </c>
      <c r="F2608" t="inlineStr">
        <is>
          <t>보건소</t>
        </is>
      </c>
      <c r="G2608" t="inlineStr">
        <is>
          <t>Generic</t>
        </is>
      </c>
      <c r="H2608" s="493" t="n">
        <v>2029.2</v>
      </c>
      <c r="I2608" s="493" t="n">
        <v>526.8</v>
      </c>
      <c r="J2608" s="493" t="n">
        <v>1461</v>
      </c>
      <c r="K2608" s="493" t="n">
        <v>998.1</v>
      </c>
      <c r="L2608" s="493" t="n">
        <v>754.8</v>
      </c>
      <c r="M2608" s="493" t="n">
        <v>1241.4</v>
      </c>
      <c r="N2608" s="493" t="n">
        <v>618.3</v>
      </c>
      <c r="O2608" s="493" t="n">
        <v>400.5</v>
      </c>
      <c r="P2608" s="493" t="n">
        <v>344.7</v>
      </c>
      <c r="Q2608" s="493" t="n">
        <v>1278.3</v>
      </c>
      <c r="R2608" s="493" t="n">
        <v>873.6</v>
      </c>
      <c r="S2608" s="493" t="n">
        <v>674.1</v>
      </c>
      <c r="T2608" s="493" t="n">
        <v>1119.9</v>
      </c>
      <c r="U2608" s="493" t="n">
        <v>656.1</v>
      </c>
      <c r="V2608" s="493" t="n">
        <v>0</v>
      </c>
      <c r="W2608" s="493" t="n">
        <v>1111.5</v>
      </c>
      <c r="X2608" s="493" t="n">
        <v>619.2</v>
      </c>
      <c r="Y2608" s="493" t="n">
        <v>1349.4</v>
      </c>
      <c r="Z2608" s="493" t="n">
        <v>0</v>
      </c>
      <c r="AA2608" s="493" t="n">
        <v>843.6</v>
      </c>
      <c r="AB2608" s="493" t="n">
        <v>349.2</v>
      </c>
      <c r="AC2608" s="493" t="n">
        <v>1251.9</v>
      </c>
      <c r="AD2608" s="493" t="n">
        <v>321</v>
      </c>
      <c r="AE2608" s="493" t="n">
        <v>1421.4</v>
      </c>
      <c r="AF2608" s="493" t="n">
        <v>0</v>
      </c>
      <c r="AG2608" s="493" t="n">
        <v>1153.8</v>
      </c>
      <c r="AH2608" s="493" t="n">
        <v>1052.1</v>
      </c>
      <c r="AI2608" s="493" t="n">
        <v>612.3</v>
      </c>
      <c r="AJ2608" s="493" t="n">
        <v>339</v>
      </c>
      <c r="AK2608" s="493" t="n">
        <v>585.3</v>
      </c>
      <c r="AL2608" s="493" t="n">
        <v>421.2</v>
      </c>
      <c r="AM2608" s="493" t="n">
        <v>496.2</v>
      </c>
      <c r="AN2608" s="493" t="n">
        <v>312.6</v>
      </c>
      <c r="AO2608" s="493" t="n">
        <v>673.8</v>
      </c>
      <c r="AP2608" s="493" t="n">
        <v>519</v>
      </c>
      <c r="AQ2608" s="493" t="n">
        <v>772.2</v>
      </c>
      <c r="AR2608" s="493" t="n">
        <v>262.8</v>
      </c>
      <c r="AS2608" s="493" t="n">
        <v>493.8</v>
      </c>
      <c r="AT2608" s="493" t="n">
        <v>348.3</v>
      </c>
      <c r="AU2608" s="493" t="n">
        <v>525</v>
      </c>
      <c r="AV2608" s="493" t="n">
        <v>0</v>
      </c>
      <c r="AW2608" s="493" t="n">
        <v>93.59999999999999</v>
      </c>
      <c r="AX2608" s="493" t="n">
        <v>368.1</v>
      </c>
      <c r="AY2608" s="493" t="n">
        <v>0</v>
      </c>
      <c r="AZ2608" s="493" t="n">
        <v>816.3</v>
      </c>
      <c r="BA2608" s="493" t="n">
        <v>194.4</v>
      </c>
      <c r="BB2608" s="493" t="n">
        <v>0</v>
      </c>
      <c r="BC2608" s="493" t="n">
        <v>0</v>
      </c>
      <c r="BD2608" s="493" t="n">
        <v>604.8</v>
      </c>
      <c r="BE2608" s="493" t="n">
        <v>0</v>
      </c>
      <c r="BF2608" s="493" t="n">
        <v>0</v>
      </c>
      <c r="BG2608" s="493" t="n">
        <v>200.7</v>
      </c>
      <c r="BH2608" s="493" t="n">
        <v>0</v>
      </c>
      <c r="BI2608" s="493" t="n">
        <v>118.8</v>
      </c>
      <c r="BJ2608" s="493" t="n">
        <v>0</v>
      </c>
      <c r="BK2608" s="493" t="n">
        <v>893.1</v>
      </c>
      <c r="BL2608" s="493" t="n">
        <v>0</v>
      </c>
      <c r="BM2608" s="493" t="n">
        <v>1236</v>
      </c>
      <c r="BN2608" s="493" t="n">
        <v>2467.8</v>
      </c>
      <c r="BO2608" s="493" t="n">
        <v>0</v>
      </c>
      <c r="BP2608" s="493" t="n">
        <v>0</v>
      </c>
      <c r="BQ2608" s="493" t="n">
        <v>0</v>
      </c>
      <c r="BR2608" s="493" t="n">
        <v>1566</v>
      </c>
      <c r="BS2608" s="493" t="n">
        <v>0</v>
      </c>
      <c r="BT2608" s="493" t="n">
        <v>0</v>
      </c>
      <c r="BU2608" s="493" t="n">
        <v>2049.3</v>
      </c>
      <c r="BV2608" s="493" t="n">
        <v>0</v>
      </c>
      <c r="BW2608" s="493" t="n">
        <v>0</v>
      </c>
    </row>
    <row r="2609">
      <c r="A2609" t="inlineStr">
        <is>
          <t>[C9D1] Angiotensin-II 길항제, 고혈압제 (C2) 혹은 이뇨제 복합제제</t>
        </is>
      </c>
      <c r="B2609" t="inlineStr">
        <is>
          <t>제일약품</t>
        </is>
      </c>
      <c r="C2609" t="inlineStr">
        <is>
          <t>코디오발탄</t>
        </is>
      </c>
      <c r="D2609" t="inlineStr">
        <is>
          <t>제일약품</t>
        </is>
      </c>
      <c r="E2609" t="inlineStr">
        <is>
          <t>hydrochlorothiazide,  valsartan</t>
        </is>
      </c>
      <c r="F2609" t="inlineStr">
        <is>
          <t>기타(치과의원, 치과병원 등)</t>
        </is>
      </c>
      <c r="G2609" t="inlineStr">
        <is>
          <t>Generic</t>
        </is>
      </c>
      <c r="H2609" s="493" t="n">
        <v>0</v>
      </c>
      <c r="I2609" s="493" t="n">
        <v>0</v>
      </c>
      <c r="J2609" s="493" t="n">
        <v>0</v>
      </c>
      <c r="K2609" s="493" t="n">
        <v>0</v>
      </c>
      <c r="L2609" s="493" t="n">
        <v>0</v>
      </c>
      <c r="M2609" s="493" t="n">
        <v>0</v>
      </c>
      <c r="N2609" s="493" t="n">
        <v>0</v>
      </c>
      <c r="O2609" s="493" t="n">
        <v>0</v>
      </c>
      <c r="P2609" s="493" t="n">
        <v>0</v>
      </c>
      <c r="Q2609" s="493" t="n">
        <v>169.2</v>
      </c>
      <c r="R2609" s="493" t="n">
        <v>0</v>
      </c>
      <c r="S2609" s="493" t="n">
        <v>183.6</v>
      </c>
      <c r="T2609" s="493" t="n">
        <v>0</v>
      </c>
      <c r="U2609" s="493" t="n">
        <v>180.6</v>
      </c>
      <c r="V2609" s="493" t="n">
        <v>0</v>
      </c>
      <c r="W2609" s="493" t="n">
        <v>185.4</v>
      </c>
      <c r="X2609" s="493" t="n">
        <v>0</v>
      </c>
      <c r="Y2609" s="493" t="n">
        <v>0</v>
      </c>
      <c r="Z2609" s="493" t="n">
        <v>0</v>
      </c>
      <c r="AA2609" s="493" t="n">
        <v>0</v>
      </c>
      <c r="AB2609" s="493" t="n">
        <v>0</v>
      </c>
      <c r="AC2609" s="493" t="n">
        <v>0</v>
      </c>
      <c r="AD2609" s="493" t="n">
        <v>0</v>
      </c>
      <c r="AE2609" s="493" t="n">
        <v>0</v>
      </c>
      <c r="AF2609" s="493" t="n">
        <v>0</v>
      </c>
      <c r="AG2609" s="493" t="n">
        <v>0</v>
      </c>
      <c r="AH2609" s="493" t="n">
        <v>0</v>
      </c>
      <c r="AI2609" s="493" t="n">
        <v>0</v>
      </c>
      <c r="AJ2609" s="493" t="n">
        <v>0</v>
      </c>
      <c r="AK2609" s="493" t="n">
        <v>0</v>
      </c>
      <c r="AL2609" s="493" t="n">
        <v>0</v>
      </c>
      <c r="AM2609" s="493" t="n">
        <v>0</v>
      </c>
      <c r="AN2609" s="493" t="n">
        <v>0</v>
      </c>
      <c r="AO2609" s="493" t="n">
        <v>0</v>
      </c>
      <c r="AP2609" s="493" t="n">
        <v>0</v>
      </c>
      <c r="AQ2609" s="493" t="n">
        <v>0</v>
      </c>
      <c r="AR2609" s="493" t="n">
        <v>0</v>
      </c>
      <c r="AS2609" s="493" t="n">
        <v>0</v>
      </c>
      <c r="AT2609" s="493" t="n">
        <v>0</v>
      </c>
      <c r="AU2609" s="493" t="n">
        <v>0</v>
      </c>
      <c r="AV2609" s="493" t="n">
        <v>0</v>
      </c>
      <c r="AW2609" s="493" t="n">
        <v>0</v>
      </c>
      <c r="AX2609" s="493" t="n">
        <v>0</v>
      </c>
      <c r="AY2609" s="493" t="n">
        <v>0</v>
      </c>
      <c r="AZ2609" s="493" t="n">
        <v>0</v>
      </c>
      <c r="BA2609" s="493" t="n">
        <v>0</v>
      </c>
      <c r="BB2609" s="493" t="n">
        <v>0</v>
      </c>
      <c r="BC2609" s="493" t="n">
        <v>0</v>
      </c>
      <c r="BD2609" s="493" t="n">
        <v>0</v>
      </c>
      <c r="BE2609" s="493" t="n">
        <v>0</v>
      </c>
      <c r="BF2609" s="493" t="n">
        <v>0</v>
      </c>
      <c r="BG2609" s="493" t="n">
        <v>0</v>
      </c>
      <c r="BH2609" s="493" t="n">
        <v>0</v>
      </c>
      <c r="BI2609" s="493" t="n">
        <v>0</v>
      </c>
      <c r="BJ2609" s="493" t="n">
        <v>0</v>
      </c>
      <c r="BK2609" s="493" t="n">
        <v>0</v>
      </c>
      <c r="BL2609" s="493" t="n">
        <v>0</v>
      </c>
      <c r="BM2609" s="493" t="n">
        <v>0</v>
      </c>
      <c r="BN2609" s="493" t="n">
        <v>0</v>
      </c>
      <c r="BO2609" s="493" t="n">
        <v>0</v>
      </c>
      <c r="BP2609" s="493" t="n">
        <v>0</v>
      </c>
      <c r="BQ2609" s="493" t="n">
        <v>0</v>
      </c>
      <c r="BR2609" s="493" t="n">
        <v>0</v>
      </c>
      <c r="BS2609" s="493" t="n">
        <v>0</v>
      </c>
      <c r="BT2609" s="493" t="n">
        <v>0</v>
      </c>
      <c r="BU2609" s="493" t="n">
        <v>0</v>
      </c>
      <c r="BV2609" s="493" t="n">
        <v>0</v>
      </c>
      <c r="BW2609" s="493" t="n">
        <v>0</v>
      </c>
    </row>
    <row r="2610">
      <c r="A2610" t="inlineStr">
        <is>
          <t>[C9D1] Angiotensin-II 길항제, 고혈압제 (C2) 혹은 이뇨제 복합제제</t>
        </is>
      </c>
      <c r="B2610" t="inlineStr">
        <is>
          <t>제일약품</t>
        </is>
      </c>
      <c r="C2610" t="inlineStr">
        <is>
          <t>텔미칸 플러스</t>
        </is>
      </c>
      <c r="D2610" t="inlineStr">
        <is>
          <t>제일약품</t>
        </is>
      </c>
      <c r="E2610" t="inlineStr">
        <is>
          <t>hydrochlorothiazide,  telmisartan</t>
        </is>
      </c>
      <c r="F2610" t="inlineStr">
        <is>
          <t>상급종합병원</t>
        </is>
      </c>
      <c r="G2610" t="inlineStr">
        <is>
          <t>Generic</t>
        </is>
      </c>
      <c r="H2610" s="493" t="n">
        <v>3191.39</v>
      </c>
      <c r="I2610" s="493" t="n">
        <v>1032.3</v>
      </c>
      <c r="J2610" s="493" t="n">
        <v>2773.26</v>
      </c>
      <c r="K2610" s="493" t="n">
        <v>607.24</v>
      </c>
      <c r="L2610" s="493" t="n">
        <v>6019.6</v>
      </c>
      <c r="M2610" s="493" t="n">
        <v>2208.72</v>
      </c>
      <c r="N2610" s="493" t="n">
        <v>1810.74</v>
      </c>
      <c r="O2610" s="493" t="n">
        <v>3775.8</v>
      </c>
      <c r="P2610" s="493" t="n">
        <v>1114.92</v>
      </c>
      <c r="Q2610" s="493" t="n">
        <v>2919.3</v>
      </c>
      <c r="R2610" s="493" t="n">
        <v>6280.25</v>
      </c>
      <c r="S2610" s="493" t="n">
        <v>4246.2</v>
      </c>
      <c r="T2610" s="493" t="n">
        <v>6463.8</v>
      </c>
      <c r="U2610" s="493" t="n">
        <v>2345</v>
      </c>
      <c r="V2610" s="493" t="n">
        <v>6651.35</v>
      </c>
      <c r="W2610" s="493" t="n">
        <v>6136.55</v>
      </c>
      <c r="X2610" s="493" t="n">
        <v>6013.8</v>
      </c>
      <c r="Y2610" s="493" t="n">
        <v>3261.25</v>
      </c>
      <c r="Z2610" s="493" t="n">
        <v>3712</v>
      </c>
      <c r="AA2610" s="493" t="n">
        <v>4251.65</v>
      </c>
      <c r="AB2610" s="493" t="n">
        <v>9930.780000000001</v>
      </c>
      <c r="AC2610" s="493" t="n">
        <v>6390.27</v>
      </c>
      <c r="AD2610" s="493" t="n">
        <v>7402</v>
      </c>
      <c r="AE2610" s="493" t="n">
        <v>9457.879999999999</v>
      </c>
      <c r="AF2610" s="493" t="n">
        <v>5498.87</v>
      </c>
      <c r="AG2610" s="493" t="n">
        <v>6395.4</v>
      </c>
      <c r="AH2610" s="493" t="n">
        <v>7609.98</v>
      </c>
      <c r="AI2610" s="493" t="n">
        <v>9844.52</v>
      </c>
      <c r="AJ2610" s="493" t="n">
        <v>18337.05</v>
      </c>
      <c r="AK2610" s="493" t="n">
        <v>13212.67</v>
      </c>
      <c r="AL2610" s="493" t="n">
        <v>4452.6</v>
      </c>
      <c r="AM2610" s="493" t="n">
        <v>7893.79</v>
      </c>
      <c r="AN2610" s="493" t="n">
        <v>5515.74</v>
      </c>
      <c r="AO2610" s="493" t="n">
        <v>14492.95</v>
      </c>
      <c r="AP2610" s="493" t="n">
        <v>21022.33</v>
      </c>
      <c r="AQ2610" s="493" t="n">
        <v>7098.9</v>
      </c>
      <c r="AR2610" s="493" t="n">
        <v>6002.97</v>
      </c>
      <c r="AS2610" s="493" t="n">
        <v>19228.19</v>
      </c>
      <c r="AT2610" s="493" t="n">
        <v>18196.69</v>
      </c>
      <c r="AU2610" s="493" t="n">
        <v>35448.74</v>
      </c>
      <c r="AV2610" s="493" t="n">
        <v>16572.08</v>
      </c>
      <c r="AW2610" s="493" t="n">
        <v>24379.98</v>
      </c>
      <c r="AX2610" s="493" t="n">
        <v>23942.24</v>
      </c>
      <c r="AY2610" s="493" t="n">
        <v>18266.94</v>
      </c>
      <c r="AZ2610" s="493" t="n">
        <v>28453.3</v>
      </c>
      <c r="BA2610" s="493" t="n">
        <v>28425.41</v>
      </c>
      <c r="BB2610" s="493" t="n">
        <v>22263.56</v>
      </c>
      <c r="BC2610" s="493" t="n">
        <v>25948.18</v>
      </c>
      <c r="BD2610" s="493" t="n">
        <v>39151.39</v>
      </c>
      <c r="BE2610" s="493" t="n">
        <v>26854.94</v>
      </c>
      <c r="BF2610" s="493" t="n">
        <v>16219.28</v>
      </c>
      <c r="BG2610" s="493" t="n">
        <v>29249.9</v>
      </c>
      <c r="BH2610" s="493" t="n">
        <v>16996.58</v>
      </c>
      <c r="BI2610" s="493" t="n">
        <v>29117.34</v>
      </c>
      <c r="BJ2610" s="493" t="n">
        <v>34138.4</v>
      </c>
      <c r="BK2610" s="493" t="n">
        <v>19604.41</v>
      </c>
      <c r="BL2610" s="493" t="n">
        <v>31443.18</v>
      </c>
      <c r="BM2610" s="493" t="n">
        <v>12899.02</v>
      </c>
      <c r="BN2610" s="493" t="n">
        <v>22340.72</v>
      </c>
      <c r="BO2610" s="493" t="n">
        <v>40854.1</v>
      </c>
      <c r="BP2610" s="493" t="n">
        <v>16886.75</v>
      </c>
      <c r="BQ2610" s="493" t="n">
        <v>9658.92</v>
      </c>
      <c r="BR2610" s="493" t="n">
        <v>32275.86</v>
      </c>
      <c r="BS2610" s="493" t="n">
        <v>22569.22</v>
      </c>
      <c r="BT2610" s="493" t="n">
        <v>18733.83</v>
      </c>
      <c r="BU2610" s="493" t="n">
        <v>33901.68</v>
      </c>
      <c r="BV2610" s="493" t="n">
        <v>24814.3</v>
      </c>
      <c r="BW2610" s="493" t="n">
        <v>16099.64</v>
      </c>
    </row>
    <row r="2611">
      <c r="A2611" t="inlineStr">
        <is>
          <t>[C9D1] Angiotensin-II 길항제, 고혈압제 (C2) 혹은 이뇨제 복합제제</t>
        </is>
      </c>
      <c r="B2611" t="inlineStr">
        <is>
          <t>제일약품</t>
        </is>
      </c>
      <c r="C2611" t="inlineStr">
        <is>
          <t>텔미칸 플러스</t>
        </is>
      </c>
      <c r="D2611" t="inlineStr">
        <is>
          <t>제일약품</t>
        </is>
      </c>
      <c r="E2611" t="inlineStr">
        <is>
          <t>hydrochlorothiazide,  telmisartan</t>
        </is>
      </c>
      <c r="F2611" t="inlineStr">
        <is>
          <t>종합병원</t>
        </is>
      </c>
      <c r="G2611" t="inlineStr">
        <is>
          <t>Generic</t>
        </is>
      </c>
      <c r="H2611" s="493" t="n">
        <v>53396.07</v>
      </c>
      <c r="I2611" s="493" t="n">
        <v>51893.58</v>
      </c>
      <c r="J2611" s="493" t="n">
        <v>66764.14999999999</v>
      </c>
      <c r="K2611" s="493" t="n">
        <v>57240.72</v>
      </c>
      <c r="L2611" s="493" t="n">
        <v>60661.37</v>
      </c>
      <c r="M2611" s="493" t="n">
        <v>62996.45</v>
      </c>
      <c r="N2611" s="493" t="n">
        <v>55025.85</v>
      </c>
      <c r="O2611" s="493" t="n">
        <v>60912.99</v>
      </c>
      <c r="P2611" s="493" t="n">
        <v>60999.03</v>
      </c>
      <c r="Q2611" s="493" t="n">
        <v>48165.09</v>
      </c>
      <c r="R2611" s="493" t="n">
        <v>65500.14</v>
      </c>
      <c r="S2611" s="493" t="n">
        <v>59197.05</v>
      </c>
      <c r="T2611" s="493" t="n">
        <v>60381.79</v>
      </c>
      <c r="U2611" s="493" t="n">
        <v>58030</v>
      </c>
      <c r="V2611" s="493" t="n">
        <v>61079.87</v>
      </c>
      <c r="W2611" s="493" t="n">
        <v>53290.12</v>
      </c>
      <c r="X2611" s="493" t="n">
        <v>77253.12</v>
      </c>
      <c r="Y2611" s="493" t="n">
        <v>60088.36</v>
      </c>
      <c r="Z2611" s="493" t="n">
        <v>55282.01</v>
      </c>
      <c r="AA2611" s="493" t="n">
        <v>68368.74000000001</v>
      </c>
      <c r="AB2611" s="493" t="n">
        <v>67859.21000000001</v>
      </c>
      <c r="AC2611" s="493" t="n">
        <v>57869.76</v>
      </c>
      <c r="AD2611" s="493" t="n">
        <v>65424.28</v>
      </c>
      <c r="AE2611" s="493" t="n">
        <v>70131.28</v>
      </c>
      <c r="AF2611" s="493" t="n">
        <v>56982.65</v>
      </c>
      <c r="AG2611" s="493" t="n">
        <v>54614.38</v>
      </c>
      <c r="AH2611" s="493" t="n">
        <v>65160.21</v>
      </c>
      <c r="AI2611" s="493" t="n">
        <v>56333.55</v>
      </c>
      <c r="AJ2611" s="493" t="n">
        <v>62398.96</v>
      </c>
      <c r="AK2611" s="493" t="n">
        <v>66734.39</v>
      </c>
      <c r="AL2611" s="493" t="n">
        <v>61479.1</v>
      </c>
      <c r="AM2611" s="493" t="n">
        <v>68577.56</v>
      </c>
      <c r="AN2611" s="493" t="n">
        <v>59324.85</v>
      </c>
      <c r="AO2611" s="493" t="n">
        <v>60192.65</v>
      </c>
      <c r="AP2611" s="493" t="n">
        <v>70120.2</v>
      </c>
      <c r="AQ2611" s="493" t="n">
        <v>54784.9</v>
      </c>
      <c r="AR2611" s="493" t="n">
        <v>68673.39999999999</v>
      </c>
      <c r="AS2611" s="493" t="n">
        <v>56144.64</v>
      </c>
      <c r="AT2611" s="493" t="n">
        <v>50177.81</v>
      </c>
      <c r="AU2611" s="493" t="n">
        <v>53282.38</v>
      </c>
      <c r="AV2611" s="493" t="n">
        <v>55709.68</v>
      </c>
      <c r="AW2611" s="493" t="n">
        <v>41564.19</v>
      </c>
      <c r="AX2611" s="493" t="n">
        <v>58197.84</v>
      </c>
      <c r="AY2611" s="493" t="n">
        <v>50970</v>
      </c>
      <c r="AZ2611" s="493" t="n">
        <v>49424.77</v>
      </c>
      <c r="BA2611" s="493" t="n">
        <v>54117.95</v>
      </c>
      <c r="BB2611" s="493" t="n">
        <v>53719.89</v>
      </c>
      <c r="BC2611" s="493" t="n">
        <v>55459.13</v>
      </c>
      <c r="BD2611" s="493" t="n">
        <v>54359.46</v>
      </c>
      <c r="BE2611" s="493" t="n">
        <v>47665.76</v>
      </c>
      <c r="BF2611" s="493" t="n">
        <v>55897.28</v>
      </c>
      <c r="BG2611" s="493" t="n">
        <v>49844.08</v>
      </c>
      <c r="BH2611" s="493" t="n">
        <v>59191.08</v>
      </c>
      <c r="BI2611" s="493" t="n">
        <v>42664.36</v>
      </c>
      <c r="BJ2611" s="493" t="n">
        <v>55443.73</v>
      </c>
      <c r="BK2611" s="493" t="n">
        <v>47708.73</v>
      </c>
      <c r="BL2611" s="493" t="n">
        <v>52539.75</v>
      </c>
      <c r="BM2611" s="493" t="n">
        <v>54011.7</v>
      </c>
      <c r="BN2611" s="493" t="n">
        <v>45772.79</v>
      </c>
      <c r="BO2611" s="493" t="n">
        <v>47957.88</v>
      </c>
      <c r="BP2611" s="493" t="n">
        <v>58226.37</v>
      </c>
      <c r="BQ2611" s="493" t="n">
        <v>40880.91</v>
      </c>
      <c r="BR2611" s="493" t="n">
        <v>50756.98</v>
      </c>
      <c r="BS2611" s="493" t="n">
        <v>56760.27</v>
      </c>
      <c r="BT2611" s="493" t="n">
        <v>43996.12</v>
      </c>
      <c r="BU2611" s="493" t="n">
        <v>49870.89</v>
      </c>
      <c r="BV2611" s="493" t="n">
        <v>53340.57</v>
      </c>
      <c r="BW2611" s="493" t="n">
        <v>49118.1</v>
      </c>
    </row>
    <row r="2612">
      <c r="A2612" t="inlineStr">
        <is>
          <t>[C9D1] Angiotensin-II 길항제, 고혈압제 (C2) 혹은 이뇨제 복합제제</t>
        </is>
      </c>
      <c r="B2612" t="inlineStr">
        <is>
          <t>제일약품</t>
        </is>
      </c>
      <c r="C2612" t="inlineStr">
        <is>
          <t>텔미칸 플러스</t>
        </is>
      </c>
      <c r="D2612" t="inlineStr">
        <is>
          <t>제일약품</t>
        </is>
      </c>
      <c r="E2612" t="inlineStr">
        <is>
          <t>hydrochlorothiazide,  telmisartan</t>
        </is>
      </c>
      <c r="F2612" t="inlineStr">
        <is>
          <t>병원</t>
        </is>
      </c>
      <c r="G2612" t="inlineStr">
        <is>
          <t>Generic</t>
        </is>
      </c>
      <c r="H2612" s="493" t="n">
        <v>35173.15</v>
      </c>
      <c r="I2612" s="493" t="n">
        <v>32352.46</v>
      </c>
      <c r="J2612" s="493" t="n">
        <v>27994.66</v>
      </c>
      <c r="K2612" s="493" t="n">
        <v>31994.8</v>
      </c>
      <c r="L2612" s="493" t="n">
        <v>32213.05</v>
      </c>
      <c r="M2612" s="493" t="n">
        <v>29908.8</v>
      </c>
      <c r="N2612" s="493" t="n">
        <v>30417.57</v>
      </c>
      <c r="O2612" s="493" t="n">
        <v>35023.78</v>
      </c>
      <c r="P2612" s="493" t="n">
        <v>22914.85</v>
      </c>
      <c r="Q2612" s="493" t="n">
        <v>26538</v>
      </c>
      <c r="R2612" s="493" t="n">
        <v>23518.54</v>
      </c>
      <c r="S2612" s="493" t="n">
        <v>23221.4</v>
      </c>
      <c r="T2612" s="493" t="n">
        <v>16326.56</v>
      </c>
      <c r="U2612" s="493" t="n">
        <v>18922.41</v>
      </c>
      <c r="V2612" s="493" t="n">
        <v>16915.38</v>
      </c>
      <c r="W2612" s="493" t="n">
        <v>18030.35</v>
      </c>
      <c r="X2612" s="493" t="n">
        <v>19702.56</v>
      </c>
      <c r="Y2612" s="493" t="n">
        <v>17750.63</v>
      </c>
      <c r="Z2612" s="493" t="n">
        <v>18173.12</v>
      </c>
      <c r="AA2612" s="493" t="n">
        <v>20522.44</v>
      </c>
      <c r="AB2612" s="493" t="n">
        <v>15081.84</v>
      </c>
      <c r="AC2612" s="493" t="n">
        <v>16730.76</v>
      </c>
      <c r="AD2612" s="493" t="n">
        <v>16884.76</v>
      </c>
      <c r="AE2612" s="493" t="n">
        <v>17824.04</v>
      </c>
      <c r="AF2612" s="493" t="n">
        <v>15832.72</v>
      </c>
      <c r="AG2612" s="493" t="n">
        <v>18537.82</v>
      </c>
      <c r="AH2612" s="493" t="n">
        <v>20520.5</v>
      </c>
      <c r="AI2612" s="493" t="n">
        <v>20323.94</v>
      </c>
      <c r="AJ2612" s="493" t="n">
        <v>19294.36</v>
      </c>
      <c r="AK2612" s="493" t="n">
        <v>19754.63</v>
      </c>
      <c r="AL2612" s="493" t="n">
        <v>17183.29</v>
      </c>
      <c r="AM2612" s="493" t="n">
        <v>17303.2</v>
      </c>
      <c r="AN2612" s="493" t="n">
        <v>19864.55</v>
      </c>
      <c r="AO2612" s="493" t="n">
        <v>18634.96</v>
      </c>
      <c r="AP2612" s="493" t="n">
        <v>16048.32</v>
      </c>
      <c r="AQ2612" s="493" t="n">
        <v>16388.54</v>
      </c>
      <c r="AR2612" s="493" t="n">
        <v>19623.51</v>
      </c>
      <c r="AS2612" s="493" t="n">
        <v>12420.89</v>
      </c>
      <c r="AT2612" s="493" t="n">
        <v>18670.41</v>
      </c>
      <c r="AU2612" s="493" t="n">
        <v>17753.03</v>
      </c>
      <c r="AV2612" s="493" t="n">
        <v>22105.76</v>
      </c>
      <c r="AW2612" s="493" t="n">
        <v>20256.29</v>
      </c>
      <c r="AX2612" s="493" t="n">
        <v>19174.64</v>
      </c>
      <c r="AY2612" s="493" t="n">
        <v>20884.46</v>
      </c>
      <c r="AZ2612" s="493" t="n">
        <v>21685.69</v>
      </c>
      <c r="BA2612" s="493" t="n">
        <v>18820.8</v>
      </c>
      <c r="BB2612" s="493" t="n">
        <v>19882.32</v>
      </c>
      <c r="BC2612" s="493" t="n">
        <v>17620.43</v>
      </c>
      <c r="BD2612" s="493" t="n">
        <v>18397.51</v>
      </c>
      <c r="BE2612" s="493" t="n">
        <v>18427.54</v>
      </c>
      <c r="BF2612" s="493" t="n">
        <v>15007.98</v>
      </c>
      <c r="BG2612" s="493" t="n">
        <v>23305.55</v>
      </c>
      <c r="BH2612" s="493" t="n">
        <v>21034.37</v>
      </c>
      <c r="BI2612" s="493" t="n">
        <v>17169.96</v>
      </c>
      <c r="BJ2612" s="493" t="n">
        <v>19009</v>
      </c>
      <c r="BK2612" s="493" t="n">
        <v>17882.02</v>
      </c>
      <c r="BL2612" s="493" t="n">
        <v>20500.93</v>
      </c>
      <c r="BM2612" s="493" t="n">
        <v>16536.28</v>
      </c>
      <c r="BN2612" s="493" t="n">
        <v>17918.2</v>
      </c>
      <c r="BO2612" s="493" t="n">
        <v>17603.17</v>
      </c>
      <c r="BP2612" s="493" t="n">
        <v>15537.26</v>
      </c>
      <c r="BQ2612" s="493" t="n">
        <v>19875.81</v>
      </c>
      <c r="BR2612" s="493" t="n">
        <v>21263.12</v>
      </c>
      <c r="BS2612" s="493" t="n">
        <v>15125.4</v>
      </c>
      <c r="BT2612" s="493" t="n">
        <v>14085.53</v>
      </c>
      <c r="BU2612" s="493" t="n">
        <v>14469.2</v>
      </c>
      <c r="BV2612" s="493" t="n">
        <v>17443.04</v>
      </c>
      <c r="BW2612" s="493" t="n">
        <v>11662.61</v>
      </c>
    </row>
    <row r="2613">
      <c r="A2613" t="inlineStr">
        <is>
          <t>[C9D1] Angiotensin-II 길항제, 고혈압제 (C2) 혹은 이뇨제 복합제제</t>
        </is>
      </c>
      <c r="B2613" t="inlineStr">
        <is>
          <t>제일약품</t>
        </is>
      </c>
      <c r="C2613" t="inlineStr">
        <is>
          <t>텔미칸 플러스</t>
        </is>
      </c>
      <c r="D2613" t="inlineStr">
        <is>
          <t>제일약품</t>
        </is>
      </c>
      <c r="E2613" t="inlineStr">
        <is>
          <t>hydrochlorothiazide,  telmisartan</t>
        </is>
      </c>
      <c r="F2613" t="inlineStr">
        <is>
          <t>의원</t>
        </is>
      </c>
      <c r="G2613" t="inlineStr">
        <is>
          <t>Generic</t>
        </is>
      </c>
      <c r="H2613" s="493" t="n">
        <v>332819.74</v>
      </c>
      <c r="I2613" s="493" t="n">
        <v>327483.27</v>
      </c>
      <c r="J2613" s="493" t="n">
        <v>353631.08</v>
      </c>
      <c r="K2613" s="493" t="n">
        <v>343719.28</v>
      </c>
      <c r="L2613" s="493" t="n">
        <v>345199.11</v>
      </c>
      <c r="M2613" s="493" t="n">
        <v>355387.77</v>
      </c>
      <c r="N2613" s="493" t="n">
        <v>347873.48</v>
      </c>
      <c r="O2613" s="493" t="n">
        <v>343327.82</v>
      </c>
      <c r="P2613" s="493" t="n">
        <v>350038.79</v>
      </c>
      <c r="Q2613" s="493" t="n">
        <v>355676.11</v>
      </c>
      <c r="R2613" s="493" t="n">
        <v>328762.56</v>
      </c>
      <c r="S2613" s="493" t="n">
        <v>376269.16</v>
      </c>
      <c r="T2613" s="493" t="n">
        <v>377543.17</v>
      </c>
      <c r="U2613" s="493" t="n">
        <v>336786.44</v>
      </c>
      <c r="V2613" s="493" t="n">
        <v>361931.69</v>
      </c>
      <c r="W2613" s="493" t="n">
        <v>357504.33</v>
      </c>
      <c r="X2613" s="493" t="n">
        <v>386002.07</v>
      </c>
      <c r="Y2613" s="493" t="n">
        <v>368270.28</v>
      </c>
      <c r="Z2613" s="493" t="n">
        <v>382021.39</v>
      </c>
      <c r="AA2613" s="493" t="n">
        <v>391622.63</v>
      </c>
      <c r="AB2613" s="493" t="n">
        <v>378094.26</v>
      </c>
      <c r="AC2613" s="493" t="n">
        <v>384416.53</v>
      </c>
      <c r="AD2613" s="493" t="n">
        <v>379903.76</v>
      </c>
      <c r="AE2613" s="493" t="n">
        <v>387530.37</v>
      </c>
      <c r="AF2613" s="493" t="n">
        <v>382581.74</v>
      </c>
      <c r="AG2613" s="493" t="n">
        <v>347781.61</v>
      </c>
      <c r="AH2613" s="493" t="n">
        <v>399692.23</v>
      </c>
      <c r="AI2613" s="493" t="n">
        <v>348949.18</v>
      </c>
      <c r="AJ2613" s="493" t="n">
        <v>386064.37</v>
      </c>
      <c r="AK2613" s="493" t="n">
        <v>372961.96</v>
      </c>
      <c r="AL2613" s="493" t="n">
        <v>367082.42</v>
      </c>
      <c r="AM2613" s="493" t="n">
        <v>360291.31</v>
      </c>
      <c r="AN2613" s="493" t="n">
        <v>357604.13</v>
      </c>
      <c r="AO2613" s="493" t="n">
        <v>366264.99</v>
      </c>
      <c r="AP2613" s="493" t="n">
        <v>348675</v>
      </c>
      <c r="AQ2613" s="493" t="n">
        <v>373792.67</v>
      </c>
      <c r="AR2613" s="493" t="n">
        <v>368509.33</v>
      </c>
      <c r="AS2613" s="493" t="n">
        <v>351826.8</v>
      </c>
      <c r="AT2613" s="493" t="n">
        <v>354490.99</v>
      </c>
      <c r="AU2613" s="493" t="n">
        <v>376749.83</v>
      </c>
      <c r="AV2613" s="493" t="n">
        <v>373448.24</v>
      </c>
      <c r="AW2613" s="493" t="n">
        <v>344548.5</v>
      </c>
      <c r="AX2613" s="493" t="n">
        <v>384346.83</v>
      </c>
      <c r="AY2613" s="493" t="n">
        <v>351644.73</v>
      </c>
      <c r="AZ2613" s="493" t="n">
        <v>369265.84</v>
      </c>
      <c r="BA2613" s="493" t="n">
        <v>371848.54</v>
      </c>
      <c r="BB2613" s="493" t="n">
        <v>362909.83</v>
      </c>
      <c r="BC2613" s="493" t="n">
        <v>380495.07</v>
      </c>
      <c r="BD2613" s="493" t="n">
        <v>354146.11</v>
      </c>
      <c r="BE2613" s="493" t="n">
        <v>374727.99</v>
      </c>
      <c r="BF2613" s="493" t="n">
        <v>373440.59</v>
      </c>
      <c r="BG2613" s="493" t="n">
        <v>364870.56</v>
      </c>
      <c r="BH2613" s="493" t="n">
        <v>367539.27</v>
      </c>
      <c r="BI2613" s="493" t="n">
        <v>357703.38</v>
      </c>
      <c r="BJ2613" s="493" t="n">
        <v>365160.94</v>
      </c>
      <c r="BK2613" s="493" t="n">
        <v>343071.45</v>
      </c>
      <c r="BL2613" s="493" t="n">
        <v>388029.16</v>
      </c>
      <c r="BM2613" s="493" t="n">
        <v>344911.46</v>
      </c>
      <c r="BN2613" s="493" t="n">
        <v>315891.89</v>
      </c>
      <c r="BO2613" s="493" t="n">
        <v>365117.13</v>
      </c>
      <c r="BP2613" s="493" t="n">
        <v>340835.81</v>
      </c>
      <c r="BQ2613" s="493" t="n">
        <v>313004.23</v>
      </c>
      <c r="BR2613" s="493" t="n">
        <v>348107.44</v>
      </c>
      <c r="BS2613" s="493" t="n">
        <v>334344.71</v>
      </c>
      <c r="BT2613" s="493" t="n">
        <v>331190.15</v>
      </c>
      <c r="BU2613" s="493" t="n">
        <v>321810.39</v>
      </c>
      <c r="BV2613" s="493" t="n">
        <v>351918.28</v>
      </c>
      <c r="BW2613" s="493" t="n">
        <v>322088.58</v>
      </c>
    </row>
    <row r="2614">
      <c r="A2614" t="inlineStr">
        <is>
          <t>[C9D1] Angiotensin-II 길항제, 고혈압제 (C2) 혹은 이뇨제 복합제제</t>
        </is>
      </c>
      <c r="B2614" t="inlineStr">
        <is>
          <t>제일약품</t>
        </is>
      </c>
      <c r="C2614" t="inlineStr">
        <is>
          <t>텔미칸 플러스</t>
        </is>
      </c>
      <c r="D2614" t="inlineStr">
        <is>
          <t>제일약품</t>
        </is>
      </c>
      <c r="E2614" t="inlineStr">
        <is>
          <t>hydrochlorothiazide,  telmisartan</t>
        </is>
      </c>
      <c r="F2614" t="inlineStr">
        <is>
          <t>보건소</t>
        </is>
      </c>
      <c r="G2614" t="inlineStr">
        <is>
          <t>Generic</t>
        </is>
      </c>
      <c r="H2614" s="493" t="n">
        <v>3042.6</v>
      </c>
      <c r="I2614" s="493" t="n">
        <v>2153.1</v>
      </c>
      <c r="J2614" s="493" t="n">
        <v>6339.9</v>
      </c>
      <c r="K2614" s="493" t="n">
        <v>6874.2</v>
      </c>
      <c r="L2614" s="493" t="n">
        <v>3423.6</v>
      </c>
      <c r="M2614" s="493" t="n">
        <v>4322.4</v>
      </c>
      <c r="N2614" s="493" t="n">
        <v>2994.6</v>
      </c>
      <c r="O2614" s="493" t="n">
        <v>1654.5</v>
      </c>
      <c r="P2614" s="493" t="n">
        <v>4500.66</v>
      </c>
      <c r="Q2614" s="493" t="n">
        <v>6753</v>
      </c>
      <c r="R2614" s="493" t="n">
        <v>6511.8</v>
      </c>
      <c r="S2614" s="493" t="n">
        <v>7479.3</v>
      </c>
      <c r="T2614" s="493" t="n">
        <v>3173.7</v>
      </c>
      <c r="U2614" s="493" t="n">
        <v>5724.68</v>
      </c>
      <c r="V2614" s="493" t="n">
        <v>5380.5</v>
      </c>
      <c r="W2614" s="493" t="n">
        <v>2253.9</v>
      </c>
      <c r="X2614" s="493" t="n">
        <v>4617.6</v>
      </c>
      <c r="Y2614" s="493" t="n">
        <v>6474.6</v>
      </c>
      <c r="Z2614" s="493" t="n">
        <v>4563</v>
      </c>
      <c r="AA2614" s="493" t="n">
        <v>3126.6</v>
      </c>
      <c r="AB2614" s="493" t="n">
        <v>6120.9</v>
      </c>
      <c r="AC2614" s="493" t="n">
        <v>3699.9</v>
      </c>
      <c r="AD2614" s="493" t="n">
        <v>3566.4</v>
      </c>
      <c r="AE2614" s="493" t="n">
        <v>7353.15</v>
      </c>
      <c r="AF2614" s="493" t="n">
        <v>4119.9</v>
      </c>
      <c r="AG2614" s="493" t="n">
        <v>6537.6</v>
      </c>
      <c r="AH2614" s="493" t="n">
        <v>11113.5</v>
      </c>
      <c r="AI2614" s="493" t="n">
        <v>4374.4</v>
      </c>
      <c r="AJ2614" s="493" t="n">
        <v>4708.22</v>
      </c>
      <c r="AK2614" s="493" t="n">
        <v>2512.92</v>
      </c>
      <c r="AL2614" s="493" t="n">
        <v>4828.5</v>
      </c>
      <c r="AM2614" s="493" t="n">
        <v>2890.2</v>
      </c>
      <c r="AN2614" s="493" t="n">
        <v>8851.5</v>
      </c>
      <c r="AO2614" s="493" t="n">
        <v>4713.6</v>
      </c>
      <c r="AP2614" s="493" t="n">
        <v>1851.9</v>
      </c>
      <c r="AQ2614" s="493" t="n">
        <v>5166.6</v>
      </c>
      <c r="AR2614" s="493" t="n">
        <v>3488.1</v>
      </c>
      <c r="AS2614" s="493" t="n">
        <v>1500.9</v>
      </c>
      <c r="AT2614" s="493" t="n">
        <v>5916.9</v>
      </c>
      <c r="AU2614" s="493" t="n">
        <v>967.5</v>
      </c>
      <c r="AV2614" s="493" t="n">
        <v>5674.8</v>
      </c>
      <c r="AW2614" s="493" t="n">
        <v>2667.6</v>
      </c>
      <c r="AX2614" s="493" t="n">
        <v>2847.3</v>
      </c>
      <c r="AY2614" s="493" t="n">
        <v>4726.8</v>
      </c>
      <c r="AZ2614" s="493" t="n">
        <v>4502.4</v>
      </c>
      <c r="BA2614" s="493" t="n">
        <v>3284.4</v>
      </c>
      <c r="BB2614" s="493" t="n">
        <v>8125.8</v>
      </c>
      <c r="BC2614" s="493" t="n">
        <v>10427.1</v>
      </c>
      <c r="BD2614" s="493" t="n">
        <v>2667</v>
      </c>
      <c r="BE2614" s="493" t="n">
        <v>5926.2</v>
      </c>
      <c r="BF2614" s="493" t="n">
        <v>1540.8</v>
      </c>
      <c r="BG2614" s="493" t="n">
        <v>10257.9</v>
      </c>
      <c r="BH2614" s="493" t="n">
        <v>5310.6</v>
      </c>
      <c r="BI2614" s="493" t="n">
        <v>2579.1</v>
      </c>
      <c r="BJ2614" s="493" t="n">
        <v>4373.4</v>
      </c>
      <c r="BK2614" s="493" t="n">
        <v>6213.9</v>
      </c>
      <c r="BL2614" s="493" t="n">
        <v>1938.3</v>
      </c>
      <c r="BM2614" s="493" t="n">
        <v>1838.4</v>
      </c>
      <c r="BN2614" s="493" t="n">
        <v>6106.5</v>
      </c>
      <c r="BO2614" s="493" t="n">
        <v>3776.4</v>
      </c>
      <c r="BP2614" s="493" t="n">
        <v>957.6</v>
      </c>
      <c r="BQ2614" s="493" t="n">
        <v>1461.3</v>
      </c>
      <c r="BR2614" s="493" t="n">
        <v>4629.8</v>
      </c>
      <c r="BS2614" s="493" t="n">
        <v>2587.5</v>
      </c>
      <c r="BT2614" s="493" t="n">
        <v>1610.1</v>
      </c>
      <c r="BU2614" s="493" t="n">
        <v>1910.7</v>
      </c>
      <c r="BV2614" s="493" t="n">
        <v>4344</v>
      </c>
      <c r="BW2614" s="493" t="n">
        <v>2114.4</v>
      </c>
    </row>
    <row r="2615">
      <c r="A2615" t="inlineStr">
        <is>
          <t>[C9D1] Angiotensin-II 길항제, 고혈압제 (C2) 혹은 이뇨제 복합제제</t>
        </is>
      </c>
      <c r="B2615" t="inlineStr">
        <is>
          <t>제일약품</t>
        </is>
      </c>
      <c r="C2615" t="inlineStr">
        <is>
          <t>텔미칸 플러스</t>
        </is>
      </c>
      <c r="D2615" t="inlineStr">
        <is>
          <t>제일약품</t>
        </is>
      </c>
      <c r="E2615" t="inlineStr">
        <is>
          <t>hydrochlorothiazide,  telmisartan</t>
        </is>
      </c>
      <c r="F2615" t="inlineStr">
        <is>
          <t>기타(치과의원, 치과병원 등)</t>
        </is>
      </c>
      <c r="G2615" t="inlineStr">
        <is>
          <t>Generic</t>
        </is>
      </c>
      <c r="H2615" s="493" t="n">
        <v>0</v>
      </c>
      <c r="I2615" s="493" t="n">
        <v>0</v>
      </c>
      <c r="J2615" s="493" t="n">
        <v>0</v>
      </c>
      <c r="K2615" s="493" t="n">
        <v>0</v>
      </c>
      <c r="L2615" s="493" t="n">
        <v>0</v>
      </c>
      <c r="M2615" s="493" t="n">
        <v>0</v>
      </c>
      <c r="N2615" s="493" t="n">
        <v>0</v>
      </c>
      <c r="O2615" s="493" t="n">
        <v>0</v>
      </c>
      <c r="P2615" s="493" t="n">
        <v>0</v>
      </c>
      <c r="Q2615" s="493" t="n">
        <v>0</v>
      </c>
      <c r="R2615" s="493" t="n">
        <v>0</v>
      </c>
      <c r="S2615" s="493" t="n">
        <v>0</v>
      </c>
      <c r="T2615" s="493" t="n">
        <v>0</v>
      </c>
      <c r="U2615" s="493" t="n">
        <v>0</v>
      </c>
      <c r="V2615" s="493" t="n">
        <v>0</v>
      </c>
      <c r="W2615" s="493" t="n">
        <v>0</v>
      </c>
      <c r="X2615" s="493" t="n">
        <v>0</v>
      </c>
      <c r="Y2615" s="493" t="n">
        <v>0</v>
      </c>
      <c r="Z2615" s="493" t="n">
        <v>0</v>
      </c>
      <c r="AA2615" s="493" t="n">
        <v>0</v>
      </c>
      <c r="AB2615" s="493" t="n">
        <v>0</v>
      </c>
      <c r="AC2615" s="493" t="n">
        <v>0</v>
      </c>
      <c r="AD2615" s="493" t="n">
        <v>0</v>
      </c>
      <c r="AE2615" s="493" t="n">
        <v>0</v>
      </c>
      <c r="AF2615" s="493" t="n">
        <v>0</v>
      </c>
      <c r="AG2615" s="493" t="n">
        <v>0</v>
      </c>
      <c r="AH2615" s="493" t="n">
        <v>0</v>
      </c>
      <c r="AI2615" s="493" t="n">
        <v>0</v>
      </c>
      <c r="AJ2615" s="493" t="n">
        <v>0</v>
      </c>
      <c r="AK2615" s="493" t="n">
        <v>0</v>
      </c>
      <c r="AL2615" s="493" t="n">
        <v>0</v>
      </c>
      <c r="AM2615" s="493" t="n">
        <v>0</v>
      </c>
      <c r="AN2615" s="493" t="n">
        <v>0</v>
      </c>
      <c r="AO2615" s="493" t="n">
        <v>0</v>
      </c>
      <c r="AP2615" s="493" t="n">
        <v>0</v>
      </c>
      <c r="AQ2615" s="493" t="n">
        <v>0</v>
      </c>
      <c r="AR2615" s="493" t="n">
        <v>393</v>
      </c>
      <c r="AS2615" s="493" t="n">
        <v>0</v>
      </c>
      <c r="AT2615" s="493" t="n">
        <v>886.8</v>
      </c>
      <c r="AU2615" s="493" t="n">
        <v>0</v>
      </c>
      <c r="AV2615" s="493" t="n">
        <v>577.2</v>
      </c>
      <c r="AW2615" s="493" t="n">
        <v>0</v>
      </c>
      <c r="AX2615" s="493" t="n">
        <v>303.6</v>
      </c>
      <c r="AY2615" s="493" t="n">
        <v>0</v>
      </c>
      <c r="AZ2615" s="493" t="n">
        <v>372.6</v>
      </c>
      <c r="BA2615" s="493" t="n">
        <v>0</v>
      </c>
      <c r="BB2615" s="493" t="n">
        <v>691.8</v>
      </c>
      <c r="BC2615" s="493" t="n">
        <v>0</v>
      </c>
      <c r="BD2615" s="493" t="n">
        <v>692.4</v>
      </c>
      <c r="BE2615" s="493" t="n">
        <v>0</v>
      </c>
      <c r="BF2615" s="493" t="n">
        <v>666</v>
      </c>
      <c r="BG2615" s="493" t="n">
        <v>0</v>
      </c>
      <c r="BH2615" s="493" t="n">
        <v>627</v>
      </c>
      <c r="BI2615" s="493" t="n">
        <v>0</v>
      </c>
      <c r="BJ2615" s="493" t="n">
        <v>598.8</v>
      </c>
      <c r="BK2615" s="493" t="n">
        <v>0</v>
      </c>
      <c r="BL2615" s="493" t="n">
        <v>760.2</v>
      </c>
      <c r="BM2615" s="493" t="n">
        <v>0</v>
      </c>
      <c r="BN2615" s="493" t="n">
        <v>280.2</v>
      </c>
      <c r="BO2615" s="493" t="n">
        <v>0</v>
      </c>
      <c r="BP2615" s="493" t="n">
        <v>338.4</v>
      </c>
      <c r="BQ2615" s="493" t="n">
        <v>0</v>
      </c>
      <c r="BR2615" s="493" t="n">
        <v>333.6</v>
      </c>
      <c r="BS2615" s="493" t="n">
        <v>0</v>
      </c>
      <c r="BT2615" s="493" t="n">
        <v>345</v>
      </c>
      <c r="BU2615" s="493" t="n">
        <v>0</v>
      </c>
      <c r="BV2615" s="493" t="n">
        <v>354</v>
      </c>
      <c r="BW2615" s="493" t="n">
        <v>0</v>
      </c>
    </row>
    <row r="2616">
      <c r="A2616" t="inlineStr">
        <is>
          <t>[C9D1] Angiotensin-II 길항제, 고혈압제 (C2) 혹은 이뇨제 복합제제</t>
        </is>
      </c>
      <c r="B2616" t="inlineStr">
        <is>
          <t>종근당</t>
        </is>
      </c>
      <c r="C2616" t="inlineStr">
        <is>
          <t>벨메텍 플러스</t>
        </is>
      </c>
      <c r="D2616" t="inlineStr">
        <is>
          <t>종근당</t>
        </is>
      </c>
      <c r="E2616" t="inlineStr">
        <is>
          <t>hydrochlorothiazide,  olmesartan medoxomil</t>
        </is>
      </c>
      <c r="F2616" t="inlineStr">
        <is>
          <t>종합병원</t>
        </is>
      </c>
      <c r="G2616" t="inlineStr">
        <is>
          <t>Generic</t>
        </is>
      </c>
      <c r="H2616" s="493" t="n">
        <v>3786.81</v>
      </c>
      <c r="I2616" s="493" t="n">
        <v>4521.72</v>
      </c>
      <c r="J2616" s="493" t="n">
        <v>3617.6</v>
      </c>
      <c r="K2616" s="493" t="n">
        <v>4007.57</v>
      </c>
      <c r="L2616" s="493" t="n">
        <v>3549.35</v>
      </c>
      <c r="M2616" s="493" t="n">
        <v>4452.64</v>
      </c>
      <c r="N2616" s="493" t="n">
        <v>3255.93</v>
      </c>
      <c r="O2616" s="493" t="n">
        <v>5254.74</v>
      </c>
      <c r="P2616" s="493" t="n">
        <v>3493</v>
      </c>
      <c r="Q2616" s="493" t="n">
        <v>3892.21</v>
      </c>
      <c r="R2616" s="493" t="n">
        <v>4086.4</v>
      </c>
      <c r="S2616" s="493" t="n">
        <v>3535.29</v>
      </c>
      <c r="T2616" s="493" t="n">
        <v>2934.54</v>
      </c>
      <c r="U2616" s="493" t="n">
        <v>3318.59</v>
      </c>
      <c r="V2616" s="493" t="n">
        <v>3991.49</v>
      </c>
      <c r="W2616" s="493" t="n">
        <v>4131.2</v>
      </c>
      <c r="X2616" s="493" t="n">
        <v>2797.92</v>
      </c>
      <c r="Y2616" s="493" t="n">
        <v>3529.44</v>
      </c>
      <c r="Z2616" s="493" t="n">
        <v>3469.76</v>
      </c>
      <c r="AA2616" s="493" t="n">
        <v>3101.04</v>
      </c>
      <c r="AB2616" s="493" t="n">
        <v>4170.83</v>
      </c>
      <c r="AC2616" s="493" t="n">
        <v>3691.44</v>
      </c>
      <c r="AD2616" s="493" t="n">
        <v>766.3200000000001</v>
      </c>
      <c r="AE2616" s="493" t="n">
        <v>201.15</v>
      </c>
      <c r="AF2616" s="493" t="n">
        <v>486</v>
      </c>
      <c r="AG2616" s="493" t="n">
        <v>0</v>
      </c>
      <c r="AH2616" s="493" t="n">
        <v>0</v>
      </c>
      <c r="AI2616" s="493" t="n">
        <v>0</v>
      </c>
      <c r="AJ2616" s="493" t="n">
        <v>0</v>
      </c>
      <c r="AK2616" s="493" t="n">
        <v>0</v>
      </c>
      <c r="AL2616" s="493" t="n">
        <v>0</v>
      </c>
      <c r="AM2616" s="493" t="n">
        <v>0</v>
      </c>
      <c r="AN2616" s="493" t="n">
        <v>0</v>
      </c>
      <c r="AO2616" s="493" t="n">
        <v>0</v>
      </c>
      <c r="AP2616" s="493" t="n">
        <v>0</v>
      </c>
      <c r="AQ2616" s="493" t="n">
        <v>0</v>
      </c>
      <c r="AR2616" s="493" t="n">
        <v>0</v>
      </c>
      <c r="AS2616" s="493" t="n">
        <v>0</v>
      </c>
      <c r="AT2616" s="493" t="n">
        <v>0</v>
      </c>
      <c r="AU2616" s="493" t="n">
        <v>0</v>
      </c>
      <c r="AV2616" s="493" t="n">
        <v>0</v>
      </c>
      <c r="AW2616" s="493" t="n">
        <v>0</v>
      </c>
      <c r="AX2616" s="493" t="n">
        <v>0</v>
      </c>
      <c r="AY2616" s="493" t="n">
        <v>0</v>
      </c>
      <c r="AZ2616" s="493" t="n">
        <v>0</v>
      </c>
      <c r="BA2616" s="493" t="n">
        <v>0</v>
      </c>
      <c r="BB2616" s="493" t="n">
        <v>0</v>
      </c>
      <c r="BC2616" s="493" t="n">
        <v>0</v>
      </c>
      <c r="BD2616" s="493" t="n">
        <v>0</v>
      </c>
      <c r="BE2616" s="493" t="n">
        <v>0</v>
      </c>
      <c r="BF2616" s="493" t="n">
        <v>0</v>
      </c>
      <c r="BG2616" s="493" t="n">
        <v>0</v>
      </c>
      <c r="BH2616" s="493" t="n">
        <v>0</v>
      </c>
      <c r="BI2616" s="493" t="n">
        <v>0</v>
      </c>
      <c r="BJ2616" s="493" t="n">
        <v>0</v>
      </c>
      <c r="BK2616" s="493" t="n">
        <v>0</v>
      </c>
      <c r="BL2616" s="493" t="n">
        <v>0</v>
      </c>
      <c r="BM2616" s="493" t="n">
        <v>0</v>
      </c>
      <c r="BN2616" s="493" t="n">
        <v>0</v>
      </c>
      <c r="BO2616" s="493" t="n">
        <v>0</v>
      </c>
      <c r="BP2616" s="493" t="n">
        <v>0</v>
      </c>
      <c r="BQ2616" s="493" t="n">
        <v>0</v>
      </c>
      <c r="BR2616" s="493" t="n">
        <v>0</v>
      </c>
      <c r="BS2616" s="493" t="n">
        <v>0</v>
      </c>
      <c r="BT2616" s="493" t="n">
        <v>0</v>
      </c>
      <c r="BU2616" s="493" t="n">
        <v>0</v>
      </c>
      <c r="BV2616" s="493" t="n">
        <v>0</v>
      </c>
      <c r="BW2616" s="493" t="n">
        <v>0</v>
      </c>
    </row>
    <row r="2617">
      <c r="A2617" t="inlineStr">
        <is>
          <t>[C9D1] Angiotensin-II 길항제, 고혈압제 (C2) 혹은 이뇨제 복합제제</t>
        </is>
      </c>
      <c r="B2617" t="inlineStr">
        <is>
          <t>종근당</t>
        </is>
      </c>
      <c r="C2617" t="inlineStr">
        <is>
          <t>벨메텍 플러스</t>
        </is>
      </c>
      <c r="D2617" t="inlineStr">
        <is>
          <t>종근당</t>
        </is>
      </c>
      <c r="E2617" t="inlineStr">
        <is>
          <t>hydrochlorothiazide,  olmesartan medoxomil</t>
        </is>
      </c>
      <c r="F2617" t="inlineStr">
        <is>
          <t>병원</t>
        </is>
      </c>
      <c r="G2617" t="inlineStr">
        <is>
          <t>Generic</t>
        </is>
      </c>
      <c r="H2617" s="493" t="n">
        <v>4212.79</v>
      </c>
      <c r="I2617" s="493" t="n">
        <v>6213.83</v>
      </c>
      <c r="J2617" s="493" t="n">
        <v>6080.55</v>
      </c>
      <c r="K2617" s="493" t="n">
        <v>6831</v>
      </c>
      <c r="L2617" s="493" t="n">
        <v>4356.58</v>
      </c>
      <c r="M2617" s="493" t="n">
        <v>6264.39</v>
      </c>
      <c r="N2617" s="493" t="n">
        <v>5833.88</v>
      </c>
      <c r="O2617" s="493" t="n">
        <v>5385.48</v>
      </c>
      <c r="P2617" s="493" t="n">
        <v>5455.68</v>
      </c>
      <c r="Q2617" s="493" t="n">
        <v>5307.05</v>
      </c>
      <c r="R2617" s="493" t="n">
        <v>5466.18</v>
      </c>
      <c r="S2617" s="493" t="n">
        <v>6067.5</v>
      </c>
      <c r="T2617" s="493" t="n">
        <v>5556.46</v>
      </c>
      <c r="U2617" s="493" t="n">
        <v>4021.9</v>
      </c>
      <c r="V2617" s="493" t="n">
        <v>6476.18</v>
      </c>
      <c r="W2617" s="493" t="n">
        <v>4118.79</v>
      </c>
      <c r="X2617" s="493" t="n">
        <v>4026.16</v>
      </c>
      <c r="Y2617" s="493" t="n">
        <v>4607.19</v>
      </c>
      <c r="Z2617" s="493" t="n">
        <v>4339.7</v>
      </c>
      <c r="AA2617" s="493" t="n">
        <v>3907.52</v>
      </c>
      <c r="AB2617" s="493" t="n">
        <v>5464.02</v>
      </c>
      <c r="AC2617" s="493" t="n">
        <v>4442.47</v>
      </c>
      <c r="AD2617" s="493" t="n">
        <v>3942.36</v>
      </c>
      <c r="AE2617" s="493" t="n">
        <v>1825.43</v>
      </c>
      <c r="AF2617" s="493" t="n">
        <v>0</v>
      </c>
      <c r="AG2617" s="493" t="n">
        <v>0</v>
      </c>
      <c r="AH2617" s="493" t="n">
        <v>0</v>
      </c>
      <c r="AI2617" s="493" t="n">
        <v>0</v>
      </c>
      <c r="AJ2617" s="493" t="n">
        <v>0</v>
      </c>
      <c r="AK2617" s="493" t="n">
        <v>0</v>
      </c>
      <c r="AL2617" s="493" t="n">
        <v>0</v>
      </c>
      <c r="AM2617" s="493" t="n">
        <v>0</v>
      </c>
      <c r="AN2617" s="493" t="n">
        <v>0</v>
      </c>
      <c r="AO2617" s="493" t="n">
        <v>0</v>
      </c>
      <c r="AP2617" s="493" t="n">
        <v>0</v>
      </c>
      <c r="AQ2617" s="493" t="n">
        <v>0</v>
      </c>
      <c r="AR2617" s="493" t="n">
        <v>0</v>
      </c>
      <c r="AS2617" s="493" t="n">
        <v>0</v>
      </c>
      <c r="AT2617" s="493" t="n">
        <v>0</v>
      </c>
      <c r="AU2617" s="493" t="n">
        <v>0</v>
      </c>
      <c r="AV2617" s="493" t="n">
        <v>0</v>
      </c>
      <c r="AW2617" s="493" t="n">
        <v>0</v>
      </c>
      <c r="AX2617" s="493" t="n">
        <v>0</v>
      </c>
      <c r="AY2617" s="493" t="n">
        <v>0</v>
      </c>
      <c r="AZ2617" s="493" t="n">
        <v>0</v>
      </c>
      <c r="BA2617" s="493" t="n">
        <v>0</v>
      </c>
      <c r="BB2617" s="493" t="n">
        <v>0</v>
      </c>
      <c r="BC2617" s="493" t="n">
        <v>0</v>
      </c>
      <c r="BD2617" s="493" t="n">
        <v>0</v>
      </c>
      <c r="BE2617" s="493" t="n">
        <v>0</v>
      </c>
      <c r="BF2617" s="493" t="n">
        <v>0</v>
      </c>
      <c r="BG2617" s="493" t="n">
        <v>0</v>
      </c>
      <c r="BH2617" s="493" t="n">
        <v>0</v>
      </c>
      <c r="BI2617" s="493" t="n">
        <v>0</v>
      </c>
      <c r="BJ2617" s="493" t="n">
        <v>0</v>
      </c>
      <c r="BK2617" s="493" t="n">
        <v>0</v>
      </c>
      <c r="BL2617" s="493" t="n">
        <v>0</v>
      </c>
      <c r="BM2617" s="493" t="n">
        <v>0</v>
      </c>
      <c r="BN2617" s="493" t="n">
        <v>0</v>
      </c>
      <c r="BO2617" s="493" t="n">
        <v>0</v>
      </c>
      <c r="BP2617" s="493" t="n">
        <v>0</v>
      </c>
      <c r="BQ2617" s="493" t="n">
        <v>0</v>
      </c>
      <c r="BR2617" s="493" t="n">
        <v>0</v>
      </c>
      <c r="BS2617" s="493" t="n">
        <v>0</v>
      </c>
      <c r="BT2617" s="493" t="n">
        <v>0</v>
      </c>
      <c r="BU2617" s="493" t="n">
        <v>0</v>
      </c>
      <c r="BV2617" s="493" t="n">
        <v>0</v>
      </c>
      <c r="BW2617" s="493" t="n">
        <v>0</v>
      </c>
    </row>
    <row r="2618">
      <c r="A2618" t="inlineStr">
        <is>
          <t>[C9D1] Angiotensin-II 길항제, 고혈압제 (C2) 혹은 이뇨제 복합제제</t>
        </is>
      </c>
      <c r="B2618" t="inlineStr">
        <is>
          <t>종근당</t>
        </is>
      </c>
      <c r="C2618" t="inlineStr">
        <is>
          <t>벨메텍 플러스</t>
        </is>
      </c>
      <c r="D2618" t="inlineStr">
        <is>
          <t>종근당</t>
        </is>
      </c>
      <c r="E2618" t="inlineStr">
        <is>
          <t>hydrochlorothiazide,  olmesartan medoxomil</t>
        </is>
      </c>
      <c r="F2618" t="inlineStr">
        <is>
          <t>의원</t>
        </is>
      </c>
      <c r="G2618" t="inlineStr">
        <is>
          <t>Generic</t>
        </is>
      </c>
      <c r="H2618" s="493" t="n">
        <v>4354.8</v>
      </c>
      <c r="I2618" s="493" t="n">
        <v>3189</v>
      </c>
      <c r="J2618" s="493" t="n">
        <v>3132.3</v>
      </c>
      <c r="K2618" s="493" t="n">
        <v>1408.5</v>
      </c>
      <c r="L2618" s="493" t="n">
        <v>2855.1</v>
      </c>
      <c r="M2618" s="493" t="n">
        <v>1555.7</v>
      </c>
      <c r="N2618" s="493" t="n">
        <v>4448.7</v>
      </c>
      <c r="O2618" s="493" t="n">
        <v>1057.8</v>
      </c>
      <c r="P2618" s="493" t="n">
        <v>3599.1</v>
      </c>
      <c r="Q2618" s="493" t="n">
        <v>1539.6</v>
      </c>
      <c r="R2618" s="493" t="n">
        <v>3423.6</v>
      </c>
      <c r="S2618" s="493" t="n">
        <v>2860.5</v>
      </c>
      <c r="T2618" s="493" t="n">
        <v>3303.6</v>
      </c>
      <c r="U2618" s="493" t="n">
        <v>2595.3</v>
      </c>
      <c r="V2618" s="493" t="n">
        <v>3044.9</v>
      </c>
      <c r="W2618" s="493" t="n">
        <v>3189</v>
      </c>
      <c r="X2618" s="493" t="n">
        <v>3130.2</v>
      </c>
      <c r="Y2618" s="493" t="n">
        <v>2199</v>
      </c>
      <c r="Z2618" s="493" t="n">
        <v>4108.8</v>
      </c>
      <c r="AA2618" s="493" t="n">
        <v>3391.2</v>
      </c>
      <c r="AB2618" s="493" t="n">
        <v>2202.9</v>
      </c>
      <c r="AC2618" s="493" t="n">
        <v>3970.8</v>
      </c>
      <c r="AD2618" s="493" t="n">
        <v>2259.2</v>
      </c>
      <c r="AE2618" s="493" t="n">
        <v>2654.4</v>
      </c>
      <c r="AF2618" s="493" t="n">
        <v>1492.35</v>
      </c>
      <c r="AG2618" s="493" t="n">
        <v>0</v>
      </c>
      <c r="AH2618" s="493" t="n">
        <v>0</v>
      </c>
      <c r="AI2618" s="493" t="n">
        <v>0</v>
      </c>
      <c r="AJ2618" s="493" t="n">
        <v>0</v>
      </c>
      <c r="AK2618" s="493" t="n">
        <v>0</v>
      </c>
      <c r="AL2618" s="493" t="n">
        <v>0</v>
      </c>
      <c r="AM2618" s="493" t="n">
        <v>0</v>
      </c>
      <c r="AN2618" s="493" t="n">
        <v>0</v>
      </c>
      <c r="AO2618" s="493" t="n">
        <v>0</v>
      </c>
      <c r="AP2618" s="493" t="n">
        <v>0</v>
      </c>
      <c r="AQ2618" s="493" t="n">
        <v>0</v>
      </c>
      <c r="AR2618" s="493" t="n">
        <v>0</v>
      </c>
      <c r="AS2618" s="493" t="n">
        <v>0</v>
      </c>
      <c r="AT2618" s="493" t="n">
        <v>0</v>
      </c>
      <c r="AU2618" s="493" t="n">
        <v>0</v>
      </c>
      <c r="AV2618" s="493" t="n">
        <v>0</v>
      </c>
      <c r="AW2618" s="493" t="n">
        <v>0</v>
      </c>
      <c r="AX2618" s="493" t="n">
        <v>0</v>
      </c>
      <c r="AY2618" s="493" t="n">
        <v>0</v>
      </c>
      <c r="AZ2618" s="493" t="n">
        <v>0</v>
      </c>
      <c r="BA2618" s="493" t="n">
        <v>0</v>
      </c>
      <c r="BB2618" s="493" t="n">
        <v>0</v>
      </c>
      <c r="BC2618" s="493" t="n">
        <v>0</v>
      </c>
      <c r="BD2618" s="493" t="n">
        <v>0</v>
      </c>
      <c r="BE2618" s="493" t="n">
        <v>0</v>
      </c>
      <c r="BF2618" s="493" t="n">
        <v>0</v>
      </c>
      <c r="BG2618" s="493" t="n">
        <v>0</v>
      </c>
      <c r="BH2618" s="493" t="n">
        <v>0</v>
      </c>
      <c r="BI2618" s="493" t="n">
        <v>0</v>
      </c>
      <c r="BJ2618" s="493" t="n">
        <v>0</v>
      </c>
      <c r="BK2618" s="493" t="n">
        <v>0</v>
      </c>
      <c r="BL2618" s="493" t="n">
        <v>0</v>
      </c>
      <c r="BM2618" s="493" t="n">
        <v>0</v>
      </c>
      <c r="BN2618" s="493" t="n">
        <v>0</v>
      </c>
      <c r="BO2618" s="493" t="n">
        <v>0</v>
      </c>
      <c r="BP2618" s="493" t="n">
        <v>0</v>
      </c>
      <c r="BQ2618" s="493" t="n">
        <v>0</v>
      </c>
      <c r="BR2618" s="493" t="n">
        <v>0</v>
      </c>
      <c r="BS2618" s="493" t="n">
        <v>0</v>
      </c>
      <c r="BT2618" s="493" t="n">
        <v>0</v>
      </c>
      <c r="BU2618" s="493" t="n">
        <v>0</v>
      </c>
      <c r="BV2618" s="493" t="n">
        <v>0</v>
      </c>
      <c r="BW2618" s="493" t="n">
        <v>0</v>
      </c>
    </row>
    <row r="2619">
      <c r="A2619" t="inlineStr">
        <is>
          <t>[C9D1] Angiotensin-II 길항제, 고혈압제 (C2) 혹은 이뇨제 복합제제</t>
        </is>
      </c>
      <c r="B2619" t="inlineStr">
        <is>
          <t>종근당</t>
        </is>
      </c>
      <c r="C2619" t="inlineStr">
        <is>
          <t>벨메텍 플러스</t>
        </is>
      </c>
      <c r="D2619" t="inlineStr">
        <is>
          <t>종근당</t>
        </is>
      </c>
      <c r="E2619" t="inlineStr">
        <is>
          <t>hydrochlorothiazide,  olmesartan medoxomil</t>
        </is>
      </c>
      <c r="F2619" t="inlineStr">
        <is>
          <t>보건소</t>
        </is>
      </c>
      <c r="G2619" t="inlineStr">
        <is>
          <t>Generic</t>
        </is>
      </c>
      <c r="H2619" s="493" t="n">
        <v>0</v>
      </c>
      <c r="I2619" s="493" t="n">
        <v>0</v>
      </c>
      <c r="J2619" s="493" t="n">
        <v>0</v>
      </c>
      <c r="K2619" s="493" t="n">
        <v>0</v>
      </c>
      <c r="L2619" s="493" t="n">
        <v>0</v>
      </c>
      <c r="M2619" s="493" t="n">
        <v>0</v>
      </c>
      <c r="N2619" s="493" t="n">
        <v>0</v>
      </c>
      <c r="O2619" s="493" t="n">
        <v>0</v>
      </c>
      <c r="P2619" s="493" t="n">
        <v>0</v>
      </c>
      <c r="Q2619" s="493" t="n">
        <v>0</v>
      </c>
      <c r="R2619" s="493" t="n">
        <v>0</v>
      </c>
      <c r="S2619" s="493" t="n">
        <v>114.6</v>
      </c>
      <c r="T2619" s="493" t="n">
        <v>171</v>
      </c>
      <c r="U2619" s="493" t="n">
        <v>0</v>
      </c>
      <c r="V2619" s="493" t="n">
        <v>0</v>
      </c>
      <c r="W2619" s="493" t="n">
        <v>0</v>
      </c>
      <c r="X2619" s="493" t="n">
        <v>0</v>
      </c>
      <c r="Y2619" s="493" t="n">
        <v>0</v>
      </c>
      <c r="Z2619" s="493" t="n">
        <v>0</v>
      </c>
      <c r="AA2619" s="493" t="n">
        <v>0</v>
      </c>
      <c r="AB2619" s="493" t="n">
        <v>0</v>
      </c>
      <c r="AC2619" s="493" t="n">
        <v>0</v>
      </c>
      <c r="AD2619" s="493" t="n">
        <v>0</v>
      </c>
      <c r="AE2619" s="493" t="n">
        <v>0</v>
      </c>
      <c r="AF2619" s="493" t="n">
        <v>0</v>
      </c>
      <c r="AG2619" s="493" t="n">
        <v>0</v>
      </c>
      <c r="AH2619" s="493" t="n">
        <v>0</v>
      </c>
      <c r="AI2619" s="493" t="n">
        <v>0</v>
      </c>
      <c r="AJ2619" s="493" t="n">
        <v>0</v>
      </c>
      <c r="AK2619" s="493" t="n">
        <v>0</v>
      </c>
      <c r="AL2619" s="493" t="n">
        <v>0</v>
      </c>
      <c r="AM2619" s="493" t="n">
        <v>0</v>
      </c>
      <c r="AN2619" s="493" t="n">
        <v>0</v>
      </c>
      <c r="AO2619" s="493" t="n">
        <v>0</v>
      </c>
      <c r="AP2619" s="493" t="n">
        <v>0</v>
      </c>
      <c r="AQ2619" s="493" t="n">
        <v>0</v>
      </c>
      <c r="AR2619" s="493" t="n">
        <v>0</v>
      </c>
      <c r="AS2619" s="493" t="n">
        <v>0</v>
      </c>
      <c r="AT2619" s="493" t="n">
        <v>0</v>
      </c>
      <c r="AU2619" s="493" t="n">
        <v>0</v>
      </c>
      <c r="AV2619" s="493" t="n">
        <v>0</v>
      </c>
      <c r="AW2619" s="493" t="n">
        <v>0</v>
      </c>
      <c r="AX2619" s="493" t="n">
        <v>0</v>
      </c>
      <c r="AY2619" s="493" t="n">
        <v>0</v>
      </c>
      <c r="AZ2619" s="493" t="n">
        <v>0</v>
      </c>
      <c r="BA2619" s="493" t="n">
        <v>0</v>
      </c>
      <c r="BB2619" s="493" t="n">
        <v>0</v>
      </c>
      <c r="BC2619" s="493" t="n">
        <v>0</v>
      </c>
      <c r="BD2619" s="493" t="n">
        <v>0</v>
      </c>
      <c r="BE2619" s="493" t="n">
        <v>0</v>
      </c>
      <c r="BF2619" s="493" t="n">
        <v>0</v>
      </c>
      <c r="BG2619" s="493" t="n">
        <v>0</v>
      </c>
      <c r="BH2619" s="493" t="n">
        <v>0</v>
      </c>
      <c r="BI2619" s="493" t="n">
        <v>0</v>
      </c>
      <c r="BJ2619" s="493" t="n">
        <v>0</v>
      </c>
      <c r="BK2619" s="493" t="n">
        <v>0</v>
      </c>
      <c r="BL2619" s="493" t="n">
        <v>0</v>
      </c>
      <c r="BM2619" s="493" t="n">
        <v>0</v>
      </c>
      <c r="BN2619" s="493" t="n">
        <v>0</v>
      </c>
      <c r="BO2619" s="493" t="n">
        <v>0</v>
      </c>
      <c r="BP2619" s="493" t="n">
        <v>0</v>
      </c>
      <c r="BQ2619" s="493" t="n">
        <v>0</v>
      </c>
      <c r="BR2619" s="493" t="n">
        <v>0</v>
      </c>
      <c r="BS2619" s="493" t="n">
        <v>0</v>
      </c>
      <c r="BT2619" s="493" t="n">
        <v>0</v>
      </c>
      <c r="BU2619" s="493" t="n">
        <v>0</v>
      </c>
      <c r="BV2619" s="493" t="n">
        <v>0</v>
      </c>
      <c r="BW2619" s="493" t="n">
        <v>0</v>
      </c>
    </row>
    <row r="2620">
      <c r="A2620" t="inlineStr">
        <is>
          <t>[C9D1] Angiotensin-II 길항제, 고혈압제 (C2) 혹은 이뇨제 복합제제</t>
        </is>
      </c>
      <c r="B2620" t="inlineStr">
        <is>
          <t>종근당</t>
        </is>
      </c>
      <c r="C2620" t="inlineStr">
        <is>
          <t>살로탄 플러스</t>
        </is>
      </c>
      <c r="D2620" t="inlineStr">
        <is>
          <t>종근당</t>
        </is>
      </c>
      <c r="E2620" t="inlineStr">
        <is>
          <t>hydrochlorothiazide,  losartan potassium</t>
        </is>
      </c>
      <c r="F2620" t="inlineStr">
        <is>
          <t>상급종합병원</t>
        </is>
      </c>
      <c r="G2620" t="inlineStr">
        <is>
          <t>Generic</t>
        </is>
      </c>
      <c r="H2620" s="493" t="n">
        <v>6597.37</v>
      </c>
      <c r="I2620" s="493" t="n">
        <v>2367.39</v>
      </c>
      <c r="J2620" s="493" t="n">
        <v>2806.79</v>
      </c>
      <c r="K2620" s="493" t="n">
        <v>2136.39</v>
      </c>
      <c r="L2620" s="493" t="n">
        <v>1490.76</v>
      </c>
      <c r="M2620" s="493" t="n">
        <v>3923.18</v>
      </c>
      <c r="N2620" s="493" t="n">
        <v>2432</v>
      </c>
      <c r="O2620" s="493" t="n">
        <v>4775.51</v>
      </c>
      <c r="P2620" s="493" t="n">
        <v>2433.76</v>
      </c>
      <c r="Q2620" s="493" t="n">
        <v>1935.69</v>
      </c>
      <c r="R2620" s="493" t="n">
        <v>5092.93</v>
      </c>
      <c r="S2620" s="493" t="n">
        <v>735.42</v>
      </c>
      <c r="T2620" s="493" t="n">
        <v>0</v>
      </c>
      <c r="U2620" s="493" t="n">
        <v>0</v>
      </c>
      <c r="V2620" s="493" t="n">
        <v>0</v>
      </c>
      <c r="W2620" s="493" t="n">
        <v>0</v>
      </c>
      <c r="X2620" s="493" t="n">
        <v>0</v>
      </c>
      <c r="Y2620" s="493" t="n">
        <v>493.8</v>
      </c>
      <c r="Z2620" s="493" t="n">
        <v>0</v>
      </c>
      <c r="AA2620" s="493" t="n">
        <v>0</v>
      </c>
      <c r="AB2620" s="493" t="n">
        <v>0</v>
      </c>
      <c r="AC2620" s="493" t="n">
        <v>0</v>
      </c>
      <c r="AD2620" s="493" t="n">
        <v>0</v>
      </c>
      <c r="AE2620" s="493" t="n">
        <v>0</v>
      </c>
      <c r="AF2620" s="493" t="n">
        <v>0</v>
      </c>
      <c r="AG2620" s="493" t="n">
        <v>86.66</v>
      </c>
      <c r="AH2620" s="493" t="n">
        <v>0</v>
      </c>
      <c r="AI2620" s="493" t="n">
        <v>0</v>
      </c>
      <c r="AJ2620" s="493" t="n">
        <v>0</v>
      </c>
      <c r="AK2620" s="493" t="n">
        <v>0</v>
      </c>
      <c r="AL2620" s="493" t="n">
        <v>0</v>
      </c>
      <c r="AM2620" s="493" t="n">
        <v>0</v>
      </c>
      <c r="AN2620" s="493" t="n">
        <v>509.4</v>
      </c>
      <c r="AO2620" s="493" t="n">
        <v>0</v>
      </c>
      <c r="AP2620" s="493" t="n">
        <v>4401.81</v>
      </c>
      <c r="AQ2620" s="493" t="n">
        <v>10291.51</v>
      </c>
      <c r="AR2620" s="493" t="n">
        <v>11967.34</v>
      </c>
      <c r="AS2620" s="493" t="n">
        <v>15764.14</v>
      </c>
      <c r="AT2620" s="493" t="n">
        <v>2761.19</v>
      </c>
      <c r="AU2620" s="493" t="n">
        <v>9297.469999999999</v>
      </c>
      <c r="AV2620" s="493" t="n">
        <v>10072.34</v>
      </c>
      <c r="AW2620" s="493" t="n">
        <v>11742.19</v>
      </c>
      <c r="AX2620" s="493" t="n">
        <v>5893.88</v>
      </c>
      <c r="AY2620" s="493" t="n">
        <v>13867.87</v>
      </c>
      <c r="AZ2620" s="493" t="n">
        <v>4417.22</v>
      </c>
      <c r="BA2620" s="493" t="n">
        <v>7991.7</v>
      </c>
      <c r="BB2620" s="493" t="n">
        <v>10479.44</v>
      </c>
      <c r="BC2620" s="493" t="n">
        <v>7179.5</v>
      </c>
      <c r="BD2620" s="493" t="n">
        <v>4273</v>
      </c>
      <c r="BE2620" s="493" t="n">
        <v>7819.44</v>
      </c>
      <c r="BF2620" s="493" t="n">
        <v>4366.51</v>
      </c>
      <c r="BG2620" s="493" t="n">
        <v>10363.03</v>
      </c>
      <c r="BH2620" s="493" t="n">
        <v>5381.67</v>
      </c>
      <c r="BI2620" s="493" t="n">
        <v>11036.74</v>
      </c>
      <c r="BJ2620" s="493" t="n">
        <v>1964.78</v>
      </c>
      <c r="BK2620" s="493" t="n">
        <v>5023.03</v>
      </c>
      <c r="BL2620" s="493" t="n">
        <v>3047.16</v>
      </c>
      <c r="BM2620" s="493" t="n">
        <v>5510</v>
      </c>
      <c r="BN2620" s="493" t="n">
        <v>5173.98</v>
      </c>
      <c r="BO2620" s="493" t="n">
        <v>4829.37</v>
      </c>
      <c r="BP2620" s="493" t="n">
        <v>3064</v>
      </c>
      <c r="BQ2620" s="493" t="n">
        <v>4555.2</v>
      </c>
      <c r="BR2620" s="493" t="n">
        <v>2069.1</v>
      </c>
      <c r="BS2620" s="493" t="n">
        <v>4060.66</v>
      </c>
      <c r="BT2620" s="493" t="n">
        <v>4990.92</v>
      </c>
      <c r="BU2620" s="493" t="n">
        <v>4352.3</v>
      </c>
      <c r="BV2620" s="493" t="n">
        <v>3826.17</v>
      </c>
      <c r="BW2620" s="493" t="n">
        <v>1477.35</v>
      </c>
    </row>
    <row r="2621">
      <c r="A2621" t="inlineStr">
        <is>
          <t>[C9D1] Angiotensin-II 길항제, 고혈압제 (C2) 혹은 이뇨제 복합제제</t>
        </is>
      </c>
      <c r="B2621" t="inlineStr">
        <is>
          <t>종근당</t>
        </is>
      </c>
      <c r="C2621" t="inlineStr">
        <is>
          <t>살로탄 플러스</t>
        </is>
      </c>
      <c r="D2621" t="inlineStr">
        <is>
          <t>종근당</t>
        </is>
      </c>
      <c r="E2621" t="inlineStr">
        <is>
          <t>hydrochlorothiazide,  losartan potassium</t>
        </is>
      </c>
      <c r="F2621" t="inlineStr">
        <is>
          <t>종합병원</t>
        </is>
      </c>
      <c r="G2621" t="inlineStr">
        <is>
          <t>Generic</t>
        </is>
      </c>
      <c r="H2621" s="493" t="n">
        <v>43453.43</v>
      </c>
      <c r="I2621" s="493" t="n">
        <v>40638.68</v>
      </c>
      <c r="J2621" s="493" t="n">
        <v>42590.63</v>
      </c>
      <c r="K2621" s="493" t="n">
        <v>42128.52</v>
      </c>
      <c r="L2621" s="493" t="n">
        <v>45528.32</v>
      </c>
      <c r="M2621" s="493" t="n">
        <v>39275.84</v>
      </c>
      <c r="N2621" s="493" t="n">
        <v>44152.78</v>
      </c>
      <c r="O2621" s="493" t="n">
        <v>49194.97</v>
      </c>
      <c r="P2621" s="493" t="n">
        <v>38119.83</v>
      </c>
      <c r="Q2621" s="493" t="n">
        <v>56604.51</v>
      </c>
      <c r="R2621" s="493" t="n">
        <v>57049.64</v>
      </c>
      <c r="S2621" s="493" t="n">
        <v>47463.78</v>
      </c>
      <c r="T2621" s="493" t="n">
        <v>44285.57</v>
      </c>
      <c r="U2621" s="493" t="n">
        <v>44627.02</v>
      </c>
      <c r="V2621" s="493" t="n">
        <v>44270.07</v>
      </c>
      <c r="W2621" s="493" t="n">
        <v>43678.09</v>
      </c>
      <c r="X2621" s="493" t="n">
        <v>42097.9</v>
      </c>
      <c r="Y2621" s="493" t="n">
        <v>41524.69</v>
      </c>
      <c r="Z2621" s="493" t="n">
        <v>42447.43</v>
      </c>
      <c r="AA2621" s="493" t="n">
        <v>50249.35</v>
      </c>
      <c r="AB2621" s="493" t="n">
        <v>40415.26</v>
      </c>
      <c r="AC2621" s="493" t="n">
        <v>46610.2</v>
      </c>
      <c r="AD2621" s="493" t="n">
        <v>39854</v>
      </c>
      <c r="AE2621" s="493" t="n">
        <v>48179.49</v>
      </c>
      <c r="AF2621" s="493" t="n">
        <v>43196.53</v>
      </c>
      <c r="AG2621" s="493" t="n">
        <v>38873.23</v>
      </c>
      <c r="AH2621" s="493" t="n">
        <v>42210.16</v>
      </c>
      <c r="AI2621" s="493" t="n">
        <v>43347.74</v>
      </c>
      <c r="AJ2621" s="493" t="n">
        <v>45890.03</v>
      </c>
      <c r="AK2621" s="493" t="n">
        <v>39505.89</v>
      </c>
      <c r="AL2621" s="493" t="n">
        <v>43573.42</v>
      </c>
      <c r="AM2621" s="493" t="n">
        <v>40785.98</v>
      </c>
      <c r="AN2621" s="493" t="n">
        <v>35853.09</v>
      </c>
      <c r="AO2621" s="493" t="n">
        <v>47660.74</v>
      </c>
      <c r="AP2621" s="493" t="n">
        <v>35056.07</v>
      </c>
      <c r="AQ2621" s="493" t="n">
        <v>33114.7</v>
      </c>
      <c r="AR2621" s="493" t="n">
        <v>37382.47</v>
      </c>
      <c r="AS2621" s="493" t="n">
        <v>40530.35</v>
      </c>
      <c r="AT2621" s="493" t="n">
        <v>37854.81</v>
      </c>
      <c r="AU2621" s="493" t="n">
        <v>43003.19</v>
      </c>
      <c r="AV2621" s="493" t="n">
        <v>36000.96</v>
      </c>
      <c r="AW2621" s="493" t="n">
        <v>34271.6</v>
      </c>
      <c r="AX2621" s="493" t="n">
        <v>33616.34</v>
      </c>
      <c r="AY2621" s="493" t="n">
        <v>44996.7</v>
      </c>
      <c r="AZ2621" s="493" t="n">
        <v>36264.05</v>
      </c>
      <c r="BA2621" s="493" t="n">
        <v>37214.79</v>
      </c>
      <c r="BB2621" s="493" t="n">
        <v>35709.21</v>
      </c>
      <c r="BC2621" s="493" t="n">
        <v>34550.7</v>
      </c>
      <c r="BD2621" s="493" t="n">
        <v>28144.48</v>
      </c>
      <c r="BE2621" s="493" t="n">
        <v>20244.6</v>
      </c>
      <c r="BF2621" s="493" t="n">
        <v>28811.95</v>
      </c>
      <c r="BG2621" s="493" t="n">
        <v>27272.5</v>
      </c>
      <c r="BH2621" s="493" t="n">
        <v>22289.64</v>
      </c>
      <c r="BI2621" s="493" t="n">
        <v>23242.8</v>
      </c>
      <c r="BJ2621" s="493" t="n">
        <v>29444.18</v>
      </c>
      <c r="BK2621" s="493" t="n">
        <v>21342.85</v>
      </c>
      <c r="BL2621" s="493" t="n">
        <v>29040.26</v>
      </c>
      <c r="BM2621" s="493" t="n">
        <v>23222.36</v>
      </c>
      <c r="BN2621" s="493" t="n">
        <v>21558.04</v>
      </c>
      <c r="BO2621" s="493" t="n">
        <v>25432.54</v>
      </c>
      <c r="BP2621" s="493" t="n">
        <v>25494.36</v>
      </c>
      <c r="BQ2621" s="493" t="n">
        <v>23061.09</v>
      </c>
      <c r="BR2621" s="493" t="n">
        <v>25240.3</v>
      </c>
      <c r="BS2621" s="493" t="n">
        <v>31209.45</v>
      </c>
      <c r="BT2621" s="493" t="n">
        <v>22231.33</v>
      </c>
      <c r="BU2621" s="493" t="n">
        <v>22458.29</v>
      </c>
      <c r="BV2621" s="493" t="n">
        <v>27916.24</v>
      </c>
      <c r="BW2621" s="493" t="n">
        <v>28071.18</v>
      </c>
    </row>
    <row r="2622">
      <c r="A2622" t="inlineStr">
        <is>
          <t>[C9D1] Angiotensin-II 길항제, 고혈압제 (C2) 혹은 이뇨제 복합제제</t>
        </is>
      </c>
      <c r="B2622" t="inlineStr">
        <is>
          <t>종근당</t>
        </is>
      </c>
      <c r="C2622" t="inlineStr">
        <is>
          <t>살로탄 플러스</t>
        </is>
      </c>
      <c r="D2622" t="inlineStr">
        <is>
          <t>종근당</t>
        </is>
      </c>
      <c r="E2622" t="inlineStr">
        <is>
          <t>hydrochlorothiazide,  losartan potassium</t>
        </is>
      </c>
      <c r="F2622" t="inlineStr">
        <is>
          <t>병원</t>
        </is>
      </c>
      <c r="G2622" t="inlineStr">
        <is>
          <t>Generic</t>
        </is>
      </c>
      <c r="H2622" s="493" t="n">
        <v>22620.14</v>
      </c>
      <c r="I2622" s="493" t="n">
        <v>24276.3</v>
      </c>
      <c r="J2622" s="493" t="n">
        <v>19743.16</v>
      </c>
      <c r="K2622" s="493" t="n">
        <v>25299.66</v>
      </c>
      <c r="L2622" s="493" t="n">
        <v>20838.84</v>
      </c>
      <c r="M2622" s="493" t="n">
        <v>18476.82</v>
      </c>
      <c r="N2622" s="493" t="n">
        <v>15629.66</v>
      </c>
      <c r="O2622" s="493" t="n">
        <v>23205.66</v>
      </c>
      <c r="P2622" s="493" t="n">
        <v>17789.68</v>
      </c>
      <c r="Q2622" s="493" t="n">
        <v>21603.62</v>
      </c>
      <c r="R2622" s="493" t="n">
        <v>16282.14</v>
      </c>
      <c r="S2622" s="493" t="n">
        <v>16265.07</v>
      </c>
      <c r="T2622" s="493" t="n">
        <v>13915.17</v>
      </c>
      <c r="U2622" s="493" t="n">
        <v>10075.8</v>
      </c>
      <c r="V2622" s="493" t="n">
        <v>12944.72</v>
      </c>
      <c r="W2622" s="493" t="n">
        <v>13385.06</v>
      </c>
      <c r="X2622" s="493" t="n">
        <v>13703.73</v>
      </c>
      <c r="Y2622" s="493" t="n">
        <v>7676.1</v>
      </c>
      <c r="Z2622" s="493" t="n">
        <v>9532.08</v>
      </c>
      <c r="AA2622" s="493" t="n">
        <v>10346.24</v>
      </c>
      <c r="AB2622" s="493" t="n">
        <v>7966.52</v>
      </c>
      <c r="AC2622" s="493" t="n">
        <v>11642.04</v>
      </c>
      <c r="AD2622" s="493" t="n">
        <v>7368.88</v>
      </c>
      <c r="AE2622" s="493" t="n">
        <v>9218.73</v>
      </c>
      <c r="AF2622" s="493" t="n">
        <v>6008.5</v>
      </c>
      <c r="AG2622" s="493" t="n">
        <v>6833.12</v>
      </c>
      <c r="AH2622" s="493" t="n">
        <v>11235.41</v>
      </c>
      <c r="AI2622" s="493" t="n">
        <v>5192.58</v>
      </c>
      <c r="AJ2622" s="493" t="n">
        <v>10949.58</v>
      </c>
      <c r="AK2622" s="493" t="n">
        <v>4842.82</v>
      </c>
      <c r="AL2622" s="493" t="n">
        <v>7318.89</v>
      </c>
      <c r="AM2622" s="493" t="n">
        <v>9442.1</v>
      </c>
      <c r="AN2622" s="493" t="n">
        <v>7512.06</v>
      </c>
      <c r="AO2622" s="493" t="n">
        <v>5388.94</v>
      </c>
      <c r="AP2622" s="493" t="n">
        <v>10472.25</v>
      </c>
      <c r="AQ2622" s="493" t="n">
        <v>7252.16</v>
      </c>
      <c r="AR2622" s="493" t="n">
        <v>10674.09</v>
      </c>
      <c r="AS2622" s="493" t="n">
        <v>5801.1</v>
      </c>
      <c r="AT2622" s="493" t="n">
        <v>6688.73</v>
      </c>
      <c r="AU2622" s="493" t="n">
        <v>7684.8</v>
      </c>
      <c r="AV2622" s="493" t="n">
        <v>7616.06</v>
      </c>
      <c r="AW2622" s="493" t="n">
        <v>7375.5</v>
      </c>
      <c r="AX2622" s="493" t="n">
        <v>8310.129999999999</v>
      </c>
      <c r="AY2622" s="493" t="n">
        <v>6305.62</v>
      </c>
      <c r="AZ2622" s="493" t="n">
        <v>6854.18</v>
      </c>
      <c r="BA2622" s="493" t="n">
        <v>5675.89</v>
      </c>
      <c r="BB2622" s="493" t="n">
        <v>10413.21</v>
      </c>
      <c r="BC2622" s="493" t="n">
        <v>6235.98</v>
      </c>
      <c r="BD2622" s="493" t="n">
        <v>6127.23</v>
      </c>
      <c r="BE2622" s="493" t="n">
        <v>6701.25</v>
      </c>
      <c r="BF2622" s="493" t="n">
        <v>7320.78</v>
      </c>
      <c r="BG2622" s="493" t="n">
        <v>7383.53</v>
      </c>
      <c r="BH2622" s="493" t="n">
        <v>5601.9</v>
      </c>
      <c r="BI2622" s="493" t="n">
        <v>6577.17</v>
      </c>
      <c r="BJ2622" s="493" t="n">
        <v>9452.870000000001</v>
      </c>
      <c r="BK2622" s="493" t="n">
        <v>5429.22</v>
      </c>
      <c r="BL2622" s="493" t="n">
        <v>7556.69</v>
      </c>
      <c r="BM2622" s="493" t="n">
        <v>7688.12</v>
      </c>
      <c r="BN2622" s="493" t="n">
        <v>5510</v>
      </c>
      <c r="BO2622" s="493" t="n">
        <v>4839.7</v>
      </c>
      <c r="BP2622" s="493" t="n">
        <v>7187.7</v>
      </c>
      <c r="BQ2622" s="493" t="n">
        <v>5257.86</v>
      </c>
      <c r="BR2622" s="493" t="n">
        <v>5423.7</v>
      </c>
      <c r="BS2622" s="493" t="n">
        <v>5888.58</v>
      </c>
      <c r="BT2622" s="493" t="n">
        <v>6642.06</v>
      </c>
      <c r="BU2622" s="493" t="n">
        <v>5553.86</v>
      </c>
      <c r="BV2622" s="493" t="n">
        <v>4779.95</v>
      </c>
      <c r="BW2622" s="493" t="n">
        <v>4632.83</v>
      </c>
    </row>
    <row r="2623">
      <c r="A2623" t="inlineStr">
        <is>
          <t>[C9D1] Angiotensin-II 길항제, 고혈압제 (C2) 혹은 이뇨제 복합제제</t>
        </is>
      </c>
      <c r="B2623" t="inlineStr">
        <is>
          <t>종근당</t>
        </is>
      </c>
      <c r="C2623" t="inlineStr">
        <is>
          <t>살로탄 플러스</t>
        </is>
      </c>
      <c r="D2623" t="inlineStr">
        <is>
          <t>종근당</t>
        </is>
      </c>
      <c r="E2623" t="inlineStr">
        <is>
          <t>hydrochlorothiazide,  losartan potassium</t>
        </is>
      </c>
      <c r="F2623" t="inlineStr">
        <is>
          <t>의원</t>
        </is>
      </c>
      <c r="G2623" t="inlineStr">
        <is>
          <t>Generic</t>
        </is>
      </c>
      <c r="H2623" s="493" t="n">
        <v>689974.15</v>
      </c>
      <c r="I2623" s="493" t="n">
        <v>648336.22</v>
      </c>
      <c r="J2623" s="493" t="n">
        <v>759403.5600000001</v>
      </c>
      <c r="K2623" s="493" t="n">
        <v>688356.89</v>
      </c>
      <c r="L2623" s="493" t="n">
        <v>689937.02</v>
      </c>
      <c r="M2623" s="493" t="n">
        <v>685142.91</v>
      </c>
      <c r="N2623" s="493" t="n">
        <v>680756.92</v>
      </c>
      <c r="O2623" s="493" t="n">
        <v>684400.4399999999</v>
      </c>
      <c r="P2623" s="493" t="n">
        <v>653461.04</v>
      </c>
      <c r="Q2623" s="493" t="n">
        <v>673288.49</v>
      </c>
      <c r="R2623" s="493" t="n">
        <v>640571.54</v>
      </c>
      <c r="S2623" s="493" t="n">
        <v>521082.74</v>
      </c>
      <c r="T2623" s="493" t="n">
        <v>588061.67</v>
      </c>
      <c r="U2623" s="493" t="n">
        <v>499706.98</v>
      </c>
      <c r="V2623" s="493" t="n">
        <v>527331.4300000001</v>
      </c>
      <c r="W2623" s="493" t="n">
        <v>526335.47</v>
      </c>
      <c r="X2623" s="493" t="n">
        <v>519441.79</v>
      </c>
      <c r="Y2623" s="493" t="n">
        <v>494531.75</v>
      </c>
      <c r="Z2623" s="493" t="n">
        <v>520310.66</v>
      </c>
      <c r="AA2623" s="493" t="n">
        <v>512040.4</v>
      </c>
      <c r="AB2623" s="493" t="n">
        <v>472177.69</v>
      </c>
      <c r="AC2623" s="493" t="n">
        <v>501238.3</v>
      </c>
      <c r="AD2623" s="493" t="n">
        <v>486771.28</v>
      </c>
      <c r="AE2623" s="493" t="n">
        <v>514087.52</v>
      </c>
      <c r="AF2623" s="493" t="n">
        <v>480086.18</v>
      </c>
      <c r="AG2623" s="493" t="n">
        <v>459915.61</v>
      </c>
      <c r="AH2623" s="493" t="n">
        <v>500995.75</v>
      </c>
      <c r="AI2623" s="493" t="n">
        <v>455850.16</v>
      </c>
      <c r="AJ2623" s="493" t="n">
        <v>520864.09</v>
      </c>
      <c r="AK2623" s="493" t="n">
        <v>483500.97</v>
      </c>
      <c r="AL2623" s="493" t="n">
        <v>477073.03</v>
      </c>
      <c r="AM2623" s="493" t="n">
        <v>489708.4</v>
      </c>
      <c r="AN2623" s="493" t="n">
        <v>464916.69</v>
      </c>
      <c r="AO2623" s="493" t="n">
        <v>462559.47</v>
      </c>
      <c r="AP2623" s="493" t="n">
        <v>464497.32</v>
      </c>
      <c r="AQ2623" s="493" t="n">
        <v>452876.86</v>
      </c>
      <c r="AR2623" s="493" t="n">
        <v>465533.09</v>
      </c>
      <c r="AS2623" s="493" t="n">
        <v>428997.16</v>
      </c>
      <c r="AT2623" s="493" t="n">
        <v>433627.66</v>
      </c>
      <c r="AU2623" s="493" t="n">
        <v>451793.57</v>
      </c>
      <c r="AV2623" s="493" t="n">
        <v>459876.76</v>
      </c>
      <c r="AW2623" s="493" t="n">
        <v>398299.2</v>
      </c>
      <c r="AX2623" s="493" t="n">
        <v>443321.7</v>
      </c>
      <c r="AY2623" s="493" t="n">
        <v>431406.27</v>
      </c>
      <c r="AZ2623" s="493" t="n">
        <v>412877.49</v>
      </c>
      <c r="BA2623" s="493" t="n">
        <v>442315.22</v>
      </c>
      <c r="BB2623" s="493" t="n">
        <v>402845.45</v>
      </c>
      <c r="BC2623" s="493" t="n">
        <v>413013.37</v>
      </c>
      <c r="BD2623" s="493" t="n">
        <v>405347.58</v>
      </c>
      <c r="BE2623" s="493" t="n">
        <v>375702.73</v>
      </c>
      <c r="BF2623" s="493" t="n">
        <v>384185.87</v>
      </c>
      <c r="BG2623" s="493" t="n">
        <v>374683.28</v>
      </c>
      <c r="BH2623" s="493" t="n">
        <v>378727.32</v>
      </c>
      <c r="BI2623" s="493" t="n">
        <v>347255.74</v>
      </c>
      <c r="BJ2623" s="493" t="n">
        <v>379572.79</v>
      </c>
      <c r="BK2623" s="493" t="n">
        <v>341938.61</v>
      </c>
      <c r="BL2623" s="493" t="n">
        <v>396172.26</v>
      </c>
      <c r="BM2623" s="493" t="n">
        <v>334021.66</v>
      </c>
      <c r="BN2623" s="493" t="n">
        <v>336204.69</v>
      </c>
      <c r="BO2623" s="493" t="n">
        <v>383088.59</v>
      </c>
      <c r="BP2623" s="493" t="n">
        <v>357022.44</v>
      </c>
      <c r="BQ2623" s="493" t="n">
        <v>336393.81</v>
      </c>
      <c r="BR2623" s="493" t="n">
        <v>356611.15</v>
      </c>
      <c r="BS2623" s="493" t="n">
        <v>374049.36</v>
      </c>
      <c r="BT2623" s="493" t="n">
        <v>327808.43</v>
      </c>
      <c r="BU2623" s="493" t="n">
        <v>356730.94</v>
      </c>
      <c r="BV2623" s="493" t="n">
        <v>386381.11</v>
      </c>
      <c r="BW2623" s="493" t="n">
        <v>342060.76</v>
      </c>
    </row>
    <row r="2624">
      <c r="A2624" t="inlineStr">
        <is>
          <t>[C9D1] Angiotensin-II 길항제, 고혈압제 (C2) 혹은 이뇨제 복합제제</t>
        </is>
      </c>
      <c r="B2624" t="inlineStr">
        <is>
          <t>종근당</t>
        </is>
      </c>
      <c r="C2624" t="inlineStr">
        <is>
          <t>살로탄 플러스</t>
        </is>
      </c>
      <c r="D2624" t="inlineStr">
        <is>
          <t>종근당</t>
        </is>
      </c>
      <c r="E2624" t="inlineStr">
        <is>
          <t>hydrochlorothiazide,  losartan potassium</t>
        </is>
      </c>
      <c r="F2624" t="inlineStr">
        <is>
          <t>보건소</t>
        </is>
      </c>
      <c r="G2624" t="inlineStr">
        <is>
          <t>Generic</t>
        </is>
      </c>
      <c r="H2624" s="493" t="n">
        <v>25446.6</v>
      </c>
      <c r="I2624" s="493" t="n">
        <v>8187.39</v>
      </c>
      <c r="J2624" s="493" t="n">
        <v>12372.6</v>
      </c>
      <c r="K2624" s="493" t="n">
        <v>22244.25</v>
      </c>
      <c r="L2624" s="493" t="n">
        <v>11267.73</v>
      </c>
      <c r="M2624" s="493" t="n">
        <v>8894</v>
      </c>
      <c r="N2624" s="493" t="n">
        <v>18061.13</v>
      </c>
      <c r="O2624" s="493" t="n">
        <v>10997.85</v>
      </c>
      <c r="P2624" s="493" t="n">
        <v>6456.27</v>
      </c>
      <c r="Q2624" s="493" t="n">
        <v>19221.15</v>
      </c>
      <c r="R2624" s="493" t="n">
        <v>13963.8</v>
      </c>
      <c r="S2624" s="493" t="n">
        <v>10816.5</v>
      </c>
      <c r="T2624" s="493" t="n">
        <v>16879.5</v>
      </c>
      <c r="U2624" s="493" t="n">
        <v>12724.83</v>
      </c>
      <c r="V2624" s="493" t="n">
        <v>2845.35</v>
      </c>
      <c r="W2624" s="493" t="n">
        <v>28116.3</v>
      </c>
      <c r="X2624" s="493" t="n">
        <v>18788.1</v>
      </c>
      <c r="Y2624" s="493" t="n">
        <v>5871.45</v>
      </c>
      <c r="Z2624" s="493" t="n">
        <v>13093.5</v>
      </c>
      <c r="AA2624" s="493" t="n">
        <v>14947.95</v>
      </c>
      <c r="AB2624" s="493" t="n">
        <v>3554.58</v>
      </c>
      <c r="AC2624" s="493" t="n">
        <v>14063.71</v>
      </c>
      <c r="AD2624" s="493" t="n">
        <v>13082.55</v>
      </c>
      <c r="AE2624" s="493" t="n">
        <v>12152.13</v>
      </c>
      <c r="AF2624" s="493" t="n">
        <v>15813.75</v>
      </c>
      <c r="AG2624" s="493" t="n">
        <v>8906.74</v>
      </c>
      <c r="AH2624" s="493" t="n">
        <v>14410.2</v>
      </c>
      <c r="AI2624" s="493" t="n">
        <v>11042.4</v>
      </c>
      <c r="AJ2624" s="493" t="n">
        <v>6986.7</v>
      </c>
      <c r="AK2624" s="493" t="n">
        <v>14048.63</v>
      </c>
      <c r="AL2624" s="493" t="n">
        <v>6553.2</v>
      </c>
      <c r="AM2624" s="493" t="n">
        <v>12252.6</v>
      </c>
      <c r="AN2624" s="493" t="n">
        <v>14854.8</v>
      </c>
      <c r="AO2624" s="493" t="n">
        <v>14658.9</v>
      </c>
      <c r="AP2624" s="493" t="n">
        <v>6427.8</v>
      </c>
      <c r="AQ2624" s="493" t="n">
        <v>10706.7</v>
      </c>
      <c r="AR2624" s="493" t="n">
        <v>15117.54</v>
      </c>
      <c r="AS2624" s="493" t="n">
        <v>3010.5</v>
      </c>
      <c r="AT2624" s="493" t="n">
        <v>15080.55</v>
      </c>
      <c r="AU2624" s="493" t="n">
        <v>9039.299999999999</v>
      </c>
      <c r="AV2624" s="493" t="n">
        <v>9460.049999999999</v>
      </c>
      <c r="AW2624" s="493" t="n">
        <v>3987.6</v>
      </c>
      <c r="AX2624" s="493" t="n">
        <v>12864</v>
      </c>
      <c r="AY2624" s="493" t="n">
        <v>5568.75</v>
      </c>
      <c r="AZ2624" s="493" t="n">
        <v>9927.299999999999</v>
      </c>
      <c r="BA2624" s="493" t="n">
        <v>9235.950000000001</v>
      </c>
      <c r="BB2624" s="493" t="n">
        <v>9431.1</v>
      </c>
      <c r="BC2624" s="493" t="n">
        <v>6235.65</v>
      </c>
      <c r="BD2624" s="493" t="n">
        <v>15290.4</v>
      </c>
      <c r="BE2624" s="493" t="n">
        <v>6230.7</v>
      </c>
      <c r="BF2624" s="493" t="n">
        <v>8205.9</v>
      </c>
      <c r="BG2624" s="493" t="n">
        <v>7809.88</v>
      </c>
      <c r="BH2624" s="493" t="n">
        <v>5068.5</v>
      </c>
      <c r="BI2624" s="493" t="n">
        <v>7430.7</v>
      </c>
      <c r="BJ2624" s="493" t="n">
        <v>7565.4</v>
      </c>
      <c r="BK2624" s="493" t="n">
        <v>8703.57</v>
      </c>
      <c r="BL2624" s="493" t="n">
        <v>5319.75</v>
      </c>
      <c r="BM2624" s="493" t="n">
        <v>9855.9</v>
      </c>
      <c r="BN2624" s="493" t="n">
        <v>5798.95</v>
      </c>
      <c r="BO2624" s="493" t="n">
        <v>10700.1</v>
      </c>
      <c r="BP2624" s="493" t="n">
        <v>3651.6</v>
      </c>
      <c r="BQ2624" s="493" t="n">
        <v>6466.05</v>
      </c>
      <c r="BR2624" s="493" t="n">
        <v>6636.9</v>
      </c>
      <c r="BS2624" s="493" t="n">
        <v>6909</v>
      </c>
      <c r="BT2624" s="493" t="n">
        <v>4652.25</v>
      </c>
      <c r="BU2624" s="493" t="n">
        <v>6404.7</v>
      </c>
      <c r="BV2624" s="493" t="n">
        <v>7246.2</v>
      </c>
      <c r="BW2624" s="493" t="n">
        <v>3771.84</v>
      </c>
    </row>
    <row r="2625">
      <c r="A2625" t="inlineStr">
        <is>
          <t>[C9D1] Angiotensin-II 길항제, 고혈압제 (C2) 혹은 이뇨제 복합제제</t>
        </is>
      </c>
      <c r="B2625" t="inlineStr">
        <is>
          <t>종근당</t>
        </is>
      </c>
      <c r="C2625" t="inlineStr">
        <is>
          <t>살로탄 플러스</t>
        </is>
      </c>
      <c r="D2625" t="inlineStr">
        <is>
          <t>종근당</t>
        </is>
      </c>
      <c r="E2625" t="inlineStr">
        <is>
          <t>hydrochlorothiazide,  losartan potassium</t>
        </is>
      </c>
      <c r="F2625" t="inlineStr">
        <is>
          <t>기타(치과의원, 치과병원 등)</t>
        </is>
      </c>
      <c r="G2625" t="inlineStr">
        <is>
          <t>Generic</t>
        </is>
      </c>
      <c r="H2625" s="493" t="n">
        <v>0</v>
      </c>
      <c r="I2625" s="493" t="n">
        <v>0</v>
      </c>
      <c r="J2625" s="493" t="n">
        <v>0</v>
      </c>
      <c r="K2625" s="493" t="n">
        <v>827.1</v>
      </c>
      <c r="L2625" s="493" t="n">
        <v>0</v>
      </c>
      <c r="M2625" s="493" t="n">
        <v>0</v>
      </c>
      <c r="N2625" s="493" t="n">
        <v>0</v>
      </c>
      <c r="O2625" s="493" t="n">
        <v>0</v>
      </c>
      <c r="P2625" s="493" t="n">
        <v>0</v>
      </c>
      <c r="Q2625" s="493" t="n">
        <v>0</v>
      </c>
      <c r="R2625" s="493" t="n">
        <v>0</v>
      </c>
      <c r="S2625" s="493" t="n">
        <v>0</v>
      </c>
      <c r="T2625" s="493" t="n">
        <v>0</v>
      </c>
      <c r="U2625" s="493" t="n">
        <v>0</v>
      </c>
      <c r="V2625" s="493" t="n">
        <v>0</v>
      </c>
      <c r="W2625" s="493" t="n">
        <v>0</v>
      </c>
      <c r="X2625" s="493" t="n">
        <v>175.8</v>
      </c>
      <c r="Y2625" s="493" t="n">
        <v>0</v>
      </c>
      <c r="Z2625" s="493" t="n">
        <v>0</v>
      </c>
      <c r="AA2625" s="493" t="n">
        <v>0</v>
      </c>
      <c r="AB2625" s="493" t="n">
        <v>0</v>
      </c>
      <c r="AC2625" s="493" t="n">
        <v>0</v>
      </c>
      <c r="AD2625" s="493" t="n">
        <v>0</v>
      </c>
      <c r="AE2625" s="493" t="n">
        <v>0</v>
      </c>
      <c r="AF2625" s="493" t="n">
        <v>0</v>
      </c>
      <c r="AG2625" s="493" t="n">
        <v>0</v>
      </c>
      <c r="AH2625" s="493" t="n">
        <v>0</v>
      </c>
      <c r="AI2625" s="493" t="n">
        <v>0</v>
      </c>
      <c r="AJ2625" s="493" t="n">
        <v>0</v>
      </c>
      <c r="AK2625" s="493" t="n">
        <v>47.07</v>
      </c>
      <c r="AL2625" s="493" t="n">
        <v>0</v>
      </c>
      <c r="AM2625" s="493" t="n">
        <v>0</v>
      </c>
      <c r="AN2625" s="493" t="n">
        <v>0</v>
      </c>
      <c r="AO2625" s="493" t="n">
        <v>0</v>
      </c>
      <c r="AP2625" s="493" t="n">
        <v>0</v>
      </c>
      <c r="AQ2625" s="493" t="n">
        <v>0</v>
      </c>
      <c r="AR2625" s="493" t="n">
        <v>0</v>
      </c>
      <c r="AS2625" s="493" t="n">
        <v>0</v>
      </c>
      <c r="AT2625" s="493" t="n">
        <v>0</v>
      </c>
      <c r="AU2625" s="493" t="n">
        <v>0</v>
      </c>
      <c r="AV2625" s="493" t="n">
        <v>0</v>
      </c>
      <c r="AW2625" s="493" t="n">
        <v>0</v>
      </c>
      <c r="AX2625" s="493" t="n">
        <v>0</v>
      </c>
      <c r="AY2625" s="493" t="n">
        <v>0</v>
      </c>
      <c r="AZ2625" s="493" t="n">
        <v>0</v>
      </c>
      <c r="BA2625" s="493" t="n">
        <v>0</v>
      </c>
      <c r="BB2625" s="493" t="n">
        <v>0</v>
      </c>
      <c r="BC2625" s="493" t="n">
        <v>0</v>
      </c>
      <c r="BD2625" s="493" t="n">
        <v>0</v>
      </c>
      <c r="BE2625" s="493" t="n">
        <v>0</v>
      </c>
      <c r="BF2625" s="493" t="n">
        <v>0</v>
      </c>
      <c r="BG2625" s="493" t="n">
        <v>0</v>
      </c>
      <c r="BH2625" s="493" t="n">
        <v>0</v>
      </c>
      <c r="BI2625" s="493" t="n">
        <v>0</v>
      </c>
      <c r="BJ2625" s="493" t="n">
        <v>0</v>
      </c>
      <c r="BK2625" s="493" t="n">
        <v>0</v>
      </c>
      <c r="BL2625" s="493" t="n">
        <v>0</v>
      </c>
      <c r="BM2625" s="493" t="n">
        <v>0</v>
      </c>
      <c r="BN2625" s="493" t="n">
        <v>0</v>
      </c>
      <c r="BO2625" s="493" t="n">
        <v>994.5</v>
      </c>
      <c r="BP2625" s="493" t="n">
        <v>0</v>
      </c>
      <c r="BQ2625" s="493" t="n">
        <v>0</v>
      </c>
      <c r="BR2625" s="493" t="n">
        <v>913.5</v>
      </c>
      <c r="BS2625" s="493" t="n">
        <v>0</v>
      </c>
      <c r="BT2625" s="493" t="n">
        <v>0</v>
      </c>
      <c r="BU2625" s="493" t="n">
        <v>0</v>
      </c>
      <c r="BV2625" s="493" t="n">
        <v>0</v>
      </c>
      <c r="BW2625" s="493" t="n">
        <v>0</v>
      </c>
    </row>
    <row r="2626">
      <c r="A2626" t="inlineStr">
        <is>
          <t>[C9D1] Angiotensin-II 길항제, 고혈압제 (C2) 혹은 이뇨제 복합제제</t>
        </is>
      </c>
      <c r="B2626" t="inlineStr">
        <is>
          <t>종근당</t>
        </is>
      </c>
      <c r="C2626" t="inlineStr">
        <is>
          <t>칸데모어 플러스</t>
        </is>
      </c>
      <c r="D2626" t="inlineStr">
        <is>
          <t>종근당</t>
        </is>
      </c>
      <c r="E2626" t="inlineStr">
        <is>
          <t>candesartan cilexetil,  hydrochlorothiazide</t>
        </is>
      </c>
      <c r="F2626" t="inlineStr">
        <is>
          <t>상급종합병원</t>
        </is>
      </c>
      <c r="G2626" t="inlineStr">
        <is>
          <t>Generic</t>
        </is>
      </c>
      <c r="H2626" s="493" t="n">
        <v>48214.23</v>
      </c>
      <c r="I2626" s="493" t="n">
        <v>15821.18</v>
      </c>
      <c r="J2626" s="493" t="n">
        <v>67273.22</v>
      </c>
      <c r="K2626" s="493" t="n">
        <v>18459.06</v>
      </c>
      <c r="L2626" s="493" t="n">
        <v>0</v>
      </c>
      <c r="M2626" s="493" t="n">
        <v>0</v>
      </c>
      <c r="N2626" s="493" t="n">
        <v>17310.33</v>
      </c>
      <c r="O2626" s="493" t="n">
        <v>17078.48</v>
      </c>
      <c r="P2626" s="493" t="n">
        <v>10348.11</v>
      </c>
      <c r="Q2626" s="493" t="n">
        <v>8820.73</v>
      </c>
      <c r="R2626" s="493" t="n">
        <v>14159.8</v>
      </c>
      <c r="S2626" s="493" t="n">
        <v>9664.860000000001</v>
      </c>
      <c r="T2626" s="493" t="n">
        <v>13309.15</v>
      </c>
      <c r="U2626" s="493" t="n">
        <v>11289.51</v>
      </c>
      <c r="V2626" s="493" t="n">
        <v>22211.66</v>
      </c>
      <c r="W2626" s="493" t="n">
        <v>14506.79</v>
      </c>
      <c r="X2626" s="493" t="n">
        <v>6636.16</v>
      </c>
      <c r="Y2626" s="493" t="n">
        <v>10995.24</v>
      </c>
      <c r="Z2626" s="493" t="n">
        <v>19836.51</v>
      </c>
      <c r="AA2626" s="493" t="n">
        <v>13135.1</v>
      </c>
      <c r="AB2626" s="493" t="n">
        <v>9484.620000000001</v>
      </c>
      <c r="AC2626" s="493" t="n">
        <v>21286.43</v>
      </c>
      <c r="AD2626" s="493" t="n">
        <v>18357.34</v>
      </c>
      <c r="AE2626" s="493" t="n">
        <v>5891.1</v>
      </c>
      <c r="AF2626" s="493" t="n">
        <v>7098.1</v>
      </c>
      <c r="AG2626" s="493" t="n">
        <v>14130.93</v>
      </c>
      <c r="AH2626" s="493" t="n">
        <v>15617.22</v>
      </c>
      <c r="AI2626" s="493" t="n">
        <v>5608.31</v>
      </c>
      <c r="AJ2626" s="493" t="n">
        <v>13960</v>
      </c>
      <c r="AK2626" s="493" t="n">
        <v>11328.08</v>
      </c>
      <c r="AL2626" s="493" t="n">
        <v>11425.84</v>
      </c>
      <c r="AM2626" s="493" t="n">
        <v>5828.26</v>
      </c>
      <c r="AN2626" s="493" t="n">
        <v>10344.34</v>
      </c>
      <c r="AO2626" s="493" t="n">
        <v>13704.14</v>
      </c>
      <c r="AP2626" s="493" t="n">
        <v>22666.18</v>
      </c>
      <c r="AQ2626" s="493" t="n">
        <v>30915.32</v>
      </c>
      <c r="AR2626" s="493" t="n">
        <v>20783.72</v>
      </c>
      <c r="AS2626" s="493" t="n">
        <v>24212.3</v>
      </c>
      <c r="AT2626" s="493" t="n">
        <v>22638.83</v>
      </c>
      <c r="AU2626" s="493" t="n">
        <v>21859.95</v>
      </c>
      <c r="AV2626" s="493" t="n">
        <v>29074.4</v>
      </c>
      <c r="AW2626" s="493" t="n">
        <v>21866.84</v>
      </c>
      <c r="AX2626" s="493" t="n">
        <v>22565.34</v>
      </c>
      <c r="AY2626" s="493" t="n">
        <v>29998.17</v>
      </c>
      <c r="AZ2626" s="493" t="n">
        <v>16798.11</v>
      </c>
      <c r="BA2626" s="493" t="n">
        <v>19334.94</v>
      </c>
      <c r="BB2626" s="493" t="n">
        <v>22926.62</v>
      </c>
      <c r="BC2626" s="493" t="n">
        <v>24737.07</v>
      </c>
      <c r="BD2626" s="493" t="n">
        <v>12968.63</v>
      </c>
      <c r="BE2626" s="493" t="n">
        <v>16329.93</v>
      </c>
      <c r="BF2626" s="493" t="n">
        <v>20869.47</v>
      </c>
      <c r="BG2626" s="493" t="n">
        <v>23889.55</v>
      </c>
      <c r="BH2626" s="493" t="n">
        <v>23606.91</v>
      </c>
      <c r="BI2626" s="493" t="n">
        <v>21763.4</v>
      </c>
      <c r="BJ2626" s="493" t="n">
        <v>20380.96</v>
      </c>
      <c r="BK2626" s="493" t="n">
        <v>10661.35</v>
      </c>
      <c r="BL2626" s="493" t="n">
        <v>14168.25</v>
      </c>
      <c r="BM2626" s="493" t="n">
        <v>14634.34</v>
      </c>
      <c r="BN2626" s="493" t="n">
        <v>13568.02</v>
      </c>
      <c r="BO2626" s="493" t="n">
        <v>17027.7</v>
      </c>
      <c r="BP2626" s="493" t="n">
        <v>7759.71</v>
      </c>
      <c r="BQ2626" s="493" t="n">
        <v>18971.23</v>
      </c>
      <c r="BR2626" s="493" t="n">
        <v>17263.17</v>
      </c>
      <c r="BS2626" s="493" t="n">
        <v>20987.58</v>
      </c>
      <c r="BT2626" s="493" t="n">
        <v>14183.4</v>
      </c>
      <c r="BU2626" s="493" t="n">
        <v>24351.28</v>
      </c>
      <c r="BV2626" s="493" t="n">
        <v>16827.5</v>
      </c>
      <c r="BW2626" s="493" t="n">
        <v>11646.48</v>
      </c>
    </row>
    <row r="2627">
      <c r="A2627" t="inlineStr">
        <is>
          <t>[C9D1] Angiotensin-II 길항제, 고혈압제 (C2) 혹은 이뇨제 복합제제</t>
        </is>
      </c>
      <c r="B2627" t="inlineStr">
        <is>
          <t>종근당</t>
        </is>
      </c>
      <c r="C2627" t="inlineStr">
        <is>
          <t>칸데모어 플러스</t>
        </is>
      </c>
      <c r="D2627" t="inlineStr">
        <is>
          <t>종근당</t>
        </is>
      </c>
      <c r="E2627" t="inlineStr">
        <is>
          <t>candesartan cilexetil,  hydrochlorothiazide</t>
        </is>
      </c>
      <c r="F2627" t="inlineStr">
        <is>
          <t>종합병원</t>
        </is>
      </c>
      <c r="G2627" t="inlineStr">
        <is>
          <t>Generic</t>
        </is>
      </c>
      <c r="H2627" s="493" t="n">
        <v>107725.04</v>
      </c>
      <c r="I2627" s="493" t="n">
        <v>126591.83</v>
      </c>
      <c r="J2627" s="493" t="n">
        <v>122093.33</v>
      </c>
      <c r="K2627" s="493" t="n">
        <v>87021.63</v>
      </c>
      <c r="L2627" s="493" t="n">
        <v>0</v>
      </c>
      <c r="M2627" s="493" t="n">
        <v>0</v>
      </c>
      <c r="N2627" s="493" t="n">
        <v>8821.809999999999</v>
      </c>
      <c r="O2627" s="493" t="n">
        <v>17143.83</v>
      </c>
      <c r="P2627" s="493" t="n">
        <v>27164.94</v>
      </c>
      <c r="Q2627" s="493" t="n">
        <v>46847.85</v>
      </c>
      <c r="R2627" s="493" t="n">
        <v>30583.57</v>
      </c>
      <c r="S2627" s="493" t="n">
        <v>30060.83</v>
      </c>
      <c r="T2627" s="493" t="n">
        <v>39407.75</v>
      </c>
      <c r="U2627" s="493" t="n">
        <v>41894.62</v>
      </c>
      <c r="V2627" s="493" t="n">
        <v>47913.5</v>
      </c>
      <c r="W2627" s="493" t="n">
        <v>55183.08</v>
      </c>
      <c r="X2627" s="493" t="n">
        <v>46537.13</v>
      </c>
      <c r="Y2627" s="493" t="n">
        <v>38986.75</v>
      </c>
      <c r="Z2627" s="493" t="n">
        <v>49274.36</v>
      </c>
      <c r="AA2627" s="493" t="n">
        <v>46848.4</v>
      </c>
      <c r="AB2627" s="493" t="n">
        <v>44881.55</v>
      </c>
      <c r="AC2627" s="493" t="n">
        <v>53648.74</v>
      </c>
      <c r="AD2627" s="493" t="n">
        <v>58935.48</v>
      </c>
      <c r="AE2627" s="493" t="n">
        <v>49420.11</v>
      </c>
      <c r="AF2627" s="493" t="n">
        <v>50449.83</v>
      </c>
      <c r="AG2627" s="493" t="n">
        <v>43907.15</v>
      </c>
      <c r="AH2627" s="493" t="n">
        <v>55737.96</v>
      </c>
      <c r="AI2627" s="493" t="n">
        <v>46445.85</v>
      </c>
      <c r="AJ2627" s="493" t="n">
        <v>49676.09</v>
      </c>
      <c r="AK2627" s="493" t="n">
        <v>46763.62</v>
      </c>
      <c r="AL2627" s="493" t="n">
        <v>57691.66</v>
      </c>
      <c r="AM2627" s="493" t="n">
        <v>45011.07</v>
      </c>
      <c r="AN2627" s="493" t="n">
        <v>44834.76</v>
      </c>
      <c r="AO2627" s="493" t="n">
        <v>45321.53</v>
      </c>
      <c r="AP2627" s="493" t="n">
        <v>42444.99</v>
      </c>
      <c r="AQ2627" s="493" t="n">
        <v>50996.7</v>
      </c>
      <c r="AR2627" s="493" t="n">
        <v>56013.32</v>
      </c>
      <c r="AS2627" s="493" t="n">
        <v>43219.46</v>
      </c>
      <c r="AT2627" s="493" t="n">
        <v>50479.54</v>
      </c>
      <c r="AU2627" s="493" t="n">
        <v>45104.9</v>
      </c>
      <c r="AV2627" s="493" t="n">
        <v>53039.27</v>
      </c>
      <c r="AW2627" s="493" t="n">
        <v>43615.83</v>
      </c>
      <c r="AX2627" s="493" t="n">
        <v>55904.17</v>
      </c>
      <c r="AY2627" s="493" t="n">
        <v>48972.19</v>
      </c>
      <c r="AZ2627" s="493" t="n">
        <v>36336.53</v>
      </c>
      <c r="BA2627" s="493" t="n">
        <v>43963.07</v>
      </c>
      <c r="BB2627" s="493" t="n">
        <v>30870.43</v>
      </c>
      <c r="BC2627" s="493" t="n">
        <v>46297.98</v>
      </c>
      <c r="BD2627" s="493" t="n">
        <v>47183.55</v>
      </c>
      <c r="BE2627" s="493" t="n">
        <v>39255.65</v>
      </c>
      <c r="BF2627" s="493" t="n">
        <v>36080.05</v>
      </c>
      <c r="BG2627" s="493" t="n">
        <v>47786.78</v>
      </c>
      <c r="BH2627" s="493" t="n">
        <v>40249.64</v>
      </c>
      <c r="BI2627" s="493" t="n">
        <v>40471.35</v>
      </c>
      <c r="BJ2627" s="493" t="n">
        <v>38906.68</v>
      </c>
      <c r="BK2627" s="493" t="n">
        <v>38944.5</v>
      </c>
      <c r="BL2627" s="493" t="n">
        <v>39192.62</v>
      </c>
      <c r="BM2627" s="493" t="n">
        <v>32083.25</v>
      </c>
      <c r="BN2627" s="493" t="n">
        <v>41830.5</v>
      </c>
      <c r="BO2627" s="493" t="n">
        <v>39430.61</v>
      </c>
      <c r="BP2627" s="493" t="n">
        <v>31095.03</v>
      </c>
      <c r="BQ2627" s="493" t="n">
        <v>42093.03</v>
      </c>
      <c r="BR2627" s="493" t="n">
        <v>46877.29</v>
      </c>
      <c r="BS2627" s="493" t="n">
        <v>41457.45</v>
      </c>
      <c r="BT2627" s="493" t="n">
        <v>31643.05</v>
      </c>
      <c r="BU2627" s="493" t="n">
        <v>37765.92</v>
      </c>
      <c r="BV2627" s="493" t="n">
        <v>32643.85</v>
      </c>
      <c r="BW2627" s="493" t="n">
        <v>32092.78</v>
      </c>
    </row>
    <row r="2628">
      <c r="A2628" t="inlineStr">
        <is>
          <t>[C9D1] Angiotensin-II 길항제, 고혈압제 (C2) 혹은 이뇨제 복합제제</t>
        </is>
      </c>
      <c r="B2628" t="inlineStr">
        <is>
          <t>종근당</t>
        </is>
      </c>
      <c r="C2628" t="inlineStr">
        <is>
          <t>칸데모어 플러스</t>
        </is>
      </c>
      <c r="D2628" t="inlineStr">
        <is>
          <t>종근당</t>
        </is>
      </c>
      <c r="E2628" t="inlineStr">
        <is>
          <t>candesartan cilexetil,  hydrochlorothiazide</t>
        </is>
      </c>
      <c r="F2628" t="inlineStr">
        <is>
          <t>병원</t>
        </is>
      </c>
      <c r="G2628" t="inlineStr">
        <is>
          <t>Generic</t>
        </is>
      </c>
      <c r="H2628" s="493" t="n">
        <v>10279.34</v>
      </c>
      <c r="I2628" s="493" t="n">
        <v>9627.49</v>
      </c>
      <c r="J2628" s="493" t="n">
        <v>7463.65</v>
      </c>
      <c r="K2628" s="493" t="n">
        <v>6431.92</v>
      </c>
      <c r="L2628" s="493" t="n">
        <v>0</v>
      </c>
      <c r="M2628" s="493" t="n">
        <v>0</v>
      </c>
      <c r="N2628" s="493" t="n">
        <v>261.9</v>
      </c>
      <c r="O2628" s="493" t="n">
        <v>414</v>
      </c>
      <c r="P2628" s="493" t="n">
        <v>1008</v>
      </c>
      <c r="Q2628" s="493" t="n">
        <v>1977.7</v>
      </c>
      <c r="R2628" s="493" t="n">
        <v>1442.4</v>
      </c>
      <c r="S2628" s="493" t="n">
        <v>352.5</v>
      </c>
      <c r="T2628" s="493" t="n">
        <v>1394.58</v>
      </c>
      <c r="U2628" s="493" t="n">
        <v>2579.7</v>
      </c>
      <c r="V2628" s="493" t="n">
        <v>829.5</v>
      </c>
      <c r="W2628" s="493" t="n">
        <v>516</v>
      </c>
      <c r="X2628" s="493" t="n">
        <v>1117.54</v>
      </c>
      <c r="Y2628" s="493" t="n">
        <v>519.7</v>
      </c>
      <c r="Z2628" s="493" t="n">
        <v>2101.8</v>
      </c>
      <c r="AA2628" s="493" t="n">
        <v>1071.36</v>
      </c>
      <c r="AB2628" s="493" t="n">
        <v>900.5700000000001</v>
      </c>
      <c r="AC2628" s="493" t="n">
        <v>1741.3</v>
      </c>
      <c r="AD2628" s="493" t="n">
        <v>3336.75</v>
      </c>
      <c r="AE2628" s="493" t="n">
        <v>3778.46</v>
      </c>
      <c r="AF2628" s="493" t="n">
        <v>3483.57</v>
      </c>
      <c r="AG2628" s="493" t="n">
        <v>3854</v>
      </c>
      <c r="AH2628" s="493" t="n">
        <v>3068.52</v>
      </c>
      <c r="AI2628" s="493" t="n">
        <v>4194.6</v>
      </c>
      <c r="AJ2628" s="493" t="n">
        <v>2763.44</v>
      </c>
      <c r="AK2628" s="493" t="n">
        <v>4337.2</v>
      </c>
      <c r="AL2628" s="493" t="n">
        <v>3986.24</v>
      </c>
      <c r="AM2628" s="493" t="n">
        <v>4088.18</v>
      </c>
      <c r="AN2628" s="493" t="n">
        <v>2491.95</v>
      </c>
      <c r="AO2628" s="493" t="n">
        <v>4679.06</v>
      </c>
      <c r="AP2628" s="493" t="n">
        <v>2967.71</v>
      </c>
      <c r="AQ2628" s="493" t="n">
        <v>4401.38</v>
      </c>
      <c r="AR2628" s="493" t="n">
        <v>3166.3</v>
      </c>
      <c r="AS2628" s="493" t="n">
        <v>3243.25</v>
      </c>
      <c r="AT2628" s="493" t="n">
        <v>2907.28</v>
      </c>
      <c r="AU2628" s="493" t="n">
        <v>5801.78</v>
      </c>
      <c r="AV2628" s="493" t="n">
        <v>3166</v>
      </c>
      <c r="AW2628" s="493" t="n">
        <v>3357.1</v>
      </c>
      <c r="AX2628" s="493" t="n">
        <v>3539.6</v>
      </c>
      <c r="AY2628" s="493" t="n">
        <v>3141.15</v>
      </c>
      <c r="AZ2628" s="493" t="n">
        <v>4626.1</v>
      </c>
      <c r="BA2628" s="493" t="n">
        <v>3114.25</v>
      </c>
      <c r="BB2628" s="493" t="n">
        <v>4152.1</v>
      </c>
      <c r="BC2628" s="493" t="n">
        <v>1858.18</v>
      </c>
      <c r="BD2628" s="493" t="n">
        <v>2987.25</v>
      </c>
      <c r="BE2628" s="493" t="n">
        <v>3493.45</v>
      </c>
      <c r="BF2628" s="493" t="n">
        <v>2592.3</v>
      </c>
      <c r="BG2628" s="493" t="n">
        <v>2412.95</v>
      </c>
      <c r="BH2628" s="493" t="n">
        <v>2404.95</v>
      </c>
      <c r="BI2628" s="493" t="n">
        <v>3965.82</v>
      </c>
      <c r="BJ2628" s="493" t="n">
        <v>1528.8</v>
      </c>
      <c r="BK2628" s="493" t="n">
        <v>4872.99</v>
      </c>
      <c r="BL2628" s="493" t="n">
        <v>5158.02</v>
      </c>
      <c r="BM2628" s="493" t="n">
        <v>1459.83</v>
      </c>
      <c r="BN2628" s="493" t="n">
        <v>2861.46</v>
      </c>
      <c r="BO2628" s="493" t="n">
        <v>6119.02</v>
      </c>
      <c r="BP2628" s="493" t="n">
        <v>2751.8</v>
      </c>
      <c r="BQ2628" s="493" t="n">
        <v>3748.08</v>
      </c>
      <c r="BR2628" s="493" t="n">
        <v>3590.58</v>
      </c>
      <c r="BS2628" s="493" t="n">
        <v>4657.64</v>
      </c>
      <c r="BT2628" s="493" t="n">
        <v>3759.9</v>
      </c>
      <c r="BU2628" s="493" t="n">
        <v>2323.16</v>
      </c>
      <c r="BV2628" s="493" t="n">
        <v>3941.98</v>
      </c>
      <c r="BW2628" s="493" t="n">
        <v>6060.4</v>
      </c>
    </row>
    <row r="2629">
      <c r="A2629" t="inlineStr">
        <is>
          <t>[C9D1] Angiotensin-II 길항제, 고혈압제 (C2) 혹은 이뇨제 복합제제</t>
        </is>
      </c>
      <c r="B2629" t="inlineStr">
        <is>
          <t>종근당</t>
        </is>
      </c>
      <c r="C2629" t="inlineStr">
        <is>
          <t>칸데모어 플러스</t>
        </is>
      </c>
      <c r="D2629" t="inlineStr">
        <is>
          <t>종근당</t>
        </is>
      </c>
      <c r="E2629" t="inlineStr">
        <is>
          <t>candesartan cilexetil,  hydrochlorothiazide</t>
        </is>
      </c>
      <c r="F2629" t="inlineStr">
        <is>
          <t>의원</t>
        </is>
      </c>
      <c r="G2629" t="inlineStr">
        <is>
          <t>Generic</t>
        </is>
      </c>
      <c r="H2629" s="493" t="n">
        <v>277922.98</v>
      </c>
      <c r="I2629" s="493" t="n">
        <v>254079.55</v>
      </c>
      <c r="J2629" s="493" t="n">
        <v>288553.1</v>
      </c>
      <c r="K2629" s="493" t="n">
        <v>181460.75</v>
      </c>
      <c r="L2629" s="493" t="n">
        <v>0</v>
      </c>
      <c r="M2629" s="493" t="n">
        <v>0</v>
      </c>
      <c r="N2629" s="493" t="n">
        <v>19201.12</v>
      </c>
      <c r="O2629" s="493" t="n">
        <v>21774.1</v>
      </c>
      <c r="P2629" s="493" t="n">
        <v>24036.06</v>
      </c>
      <c r="Q2629" s="493" t="n">
        <v>29488.93</v>
      </c>
      <c r="R2629" s="493" t="n">
        <v>33829</v>
      </c>
      <c r="S2629" s="493" t="n">
        <v>42476.01</v>
      </c>
      <c r="T2629" s="493" t="n">
        <v>46747.56</v>
      </c>
      <c r="U2629" s="493" t="n">
        <v>44988.99</v>
      </c>
      <c r="V2629" s="493" t="n">
        <v>49543.88</v>
      </c>
      <c r="W2629" s="493" t="n">
        <v>44750.37</v>
      </c>
      <c r="X2629" s="493" t="n">
        <v>46360.97</v>
      </c>
      <c r="Y2629" s="493" t="n">
        <v>46778.04</v>
      </c>
      <c r="Z2629" s="493" t="n">
        <v>51285.72</v>
      </c>
      <c r="AA2629" s="493" t="n">
        <v>50411.9</v>
      </c>
      <c r="AB2629" s="493" t="n">
        <v>49100.69</v>
      </c>
      <c r="AC2629" s="493" t="n">
        <v>54223.13</v>
      </c>
      <c r="AD2629" s="493" t="n">
        <v>58436.93</v>
      </c>
      <c r="AE2629" s="493" t="n">
        <v>58554.36</v>
      </c>
      <c r="AF2629" s="493" t="n">
        <v>52379.16</v>
      </c>
      <c r="AG2629" s="493" t="n">
        <v>53208.48</v>
      </c>
      <c r="AH2629" s="493" t="n">
        <v>56584.23</v>
      </c>
      <c r="AI2629" s="493" t="n">
        <v>54727.12</v>
      </c>
      <c r="AJ2629" s="493" t="n">
        <v>66104.49000000001</v>
      </c>
      <c r="AK2629" s="493" t="n">
        <v>57082.37</v>
      </c>
      <c r="AL2629" s="493" t="n">
        <v>60559.46</v>
      </c>
      <c r="AM2629" s="493" t="n">
        <v>60918.44</v>
      </c>
      <c r="AN2629" s="493" t="n">
        <v>51641.35</v>
      </c>
      <c r="AO2629" s="493" t="n">
        <v>57978.69</v>
      </c>
      <c r="AP2629" s="493" t="n">
        <v>58419.78</v>
      </c>
      <c r="AQ2629" s="493" t="n">
        <v>58867.38</v>
      </c>
      <c r="AR2629" s="493" t="n">
        <v>62068.33</v>
      </c>
      <c r="AS2629" s="493" t="n">
        <v>57057.01</v>
      </c>
      <c r="AT2629" s="493" t="n">
        <v>61573.76</v>
      </c>
      <c r="AU2629" s="493" t="n">
        <v>60777.95</v>
      </c>
      <c r="AV2629" s="493" t="n">
        <v>69447.77</v>
      </c>
      <c r="AW2629" s="493" t="n">
        <v>55316.69</v>
      </c>
      <c r="AX2629" s="493" t="n">
        <v>65365.56</v>
      </c>
      <c r="AY2629" s="493" t="n">
        <v>58900.87</v>
      </c>
      <c r="AZ2629" s="493" t="n">
        <v>53934.75</v>
      </c>
      <c r="BA2629" s="493" t="n">
        <v>71138.66</v>
      </c>
      <c r="BB2629" s="493" t="n">
        <v>56737.28</v>
      </c>
      <c r="BC2629" s="493" t="n">
        <v>67693.57000000001</v>
      </c>
      <c r="BD2629" s="493" t="n">
        <v>60088.87</v>
      </c>
      <c r="BE2629" s="493" t="n">
        <v>55697.8</v>
      </c>
      <c r="BF2629" s="493" t="n">
        <v>60691.07</v>
      </c>
      <c r="BG2629" s="493" t="n">
        <v>59635.4</v>
      </c>
      <c r="BH2629" s="493" t="n">
        <v>60431.86</v>
      </c>
      <c r="BI2629" s="493" t="n">
        <v>61058.36</v>
      </c>
      <c r="BJ2629" s="493" t="n">
        <v>61070.13</v>
      </c>
      <c r="BK2629" s="493" t="n">
        <v>58838.14</v>
      </c>
      <c r="BL2629" s="493" t="n">
        <v>73708.22</v>
      </c>
      <c r="BM2629" s="493" t="n">
        <v>59330.02</v>
      </c>
      <c r="BN2629" s="493" t="n">
        <v>59696.41</v>
      </c>
      <c r="BO2629" s="493" t="n">
        <v>72412.75999999999</v>
      </c>
      <c r="BP2629" s="493" t="n">
        <v>60676.5</v>
      </c>
      <c r="BQ2629" s="493" t="n">
        <v>53031.23</v>
      </c>
      <c r="BR2629" s="493" t="n">
        <v>69559.44</v>
      </c>
      <c r="BS2629" s="493" t="n">
        <v>64207</v>
      </c>
      <c r="BT2629" s="493" t="n">
        <v>55598.13</v>
      </c>
      <c r="BU2629" s="493" t="n">
        <v>69657.19</v>
      </c>
      <c r="BV2629" s="493" t="n">
        <v>65554.82000000001</v>
      </c>
      <c r="BW2629" s="493" t="n">
        <v>67947.56</v>
      </c>
    </row>
    <row r="2630">
      <c r="A2630" t="inlineStr">
        <is>
          <t>[C9D1] Angiotensin-II 길항제, 고혈압제 (C2) 혹은 이뇨제 복합제제</t>
        </is>
      </c>
      <c r="B2630" t="inlineStr">
        <is>
          <t>종근당</t>
        </is>
      </c>
      <c r="C2630" t="inlineStr">
        <is>
          <t>칸데모어 플러스</t>
        </is>
      </c>
      <c r="D2630" t="inlineStr">
        <is>
          <t>종근당</t>
        </is>
      </c>
      <c r="E2630" t="inlineStr">
        <is>
          <t>candesartan cilexetil,  hydrochlorothiazide</t>
        </is>
      </c>
      <c r="F2630" t="inlineStr">
        <is>
          <t>보건소</t>
        </is>
      </c>
      <c r="G2630" t="inlineStr">
        <is>
          <t>Generic</t>
        </is>
      </c>
      <c r="H2630" s="493" t="n">
        <v>5106.15</v>
      </c>
      <c r="I2630" s="493" t="n">
        <v>6788.7</v>
      </c>
      <c r="J2630" s="493" t="n">
        <v>10970.45</v>
      </c>
      <c r="K2630" s="493" t="n">
        <v>14831.85</v>
      </c>
      <c r="L2630" s="493" t="n">
        <v>0</v>
      </c>
      <c r="M2630" s="493" t="n">
        <v>0</v>
      </c>
      <c r="N2630" s="493" t="n">
        <v>4324.95</v>
      </c>
      <c r="O2630" s="493" t="n">
        <v>0</v>
      </c>
      <c r="P2630" s="493" t="n">
        <v>507.6</v>
      </c>
      <c r="Q2630" s="493" t="n">
        <v>3015.9</v>
      </c>
      <c r="R2630" s="493" t="n">
        <v>700.5</v>
      </c>
      <c r="S2630" s="493" t="n">
        <v>2529.3</v>
      </c>
      <c r="T2630" s="493" t="n">
        <v>797.85</v>
      </c>
      <c r="U2630" s="493" t="n">
        <v>1870.2</v>
      </c>
      <c r="V2630" s="493" t="n">
        <v>267</v>
      </c>
      <c r="W2630" s="493" t="n">
        <v>2226</v>
      </c>
      <c r="X2630" s="493" t="n">
        <v>1061.4</v>
      </c>
      <c r="Y2630" s="493" t="n">
        <v>2166.02</v>
      </c>
      <c r="Z2630" s="493" t="n">
        <v>753.3</v>
      </c>
      <c r="AA2630" s="493" t="n">
        <v>2085</v>
      </c>
      <c r="AB2630" s="493" t="n">
        <v>6250.2</v>
      </c>
      <c r="AC2630" s="493" t="n">
        <v>1820.7</v>
      </c>
      <c r="AD2630" s="493" t="n">
        <v>1101</v>
      </c>
      <c r="AE2630" s="493" t="n">
        <v>4209.9</v>
      </c>
      <c r="AF2630" s="493" t="n">
        <v>2037</v>
      </c>
      <c r="AG2630" s="493" t="n">
        <v>1270.2</v>
      </c>
      <c r="AH2630" s="493" t="n">
        <v>3692.7</v>
      </c>
      <c r="AI2630" s="493" t="n">
        <v>1386.3</v>
      </c>
      <c r="AJ2630" s="493" t="n">
        <v>4213.5</v>
      </c>
      <c r="AK2630" s="493" t="n">
        <v>259.8</v>
      </c>
      <c r="AL2630" s="493" t="n">
        <v>3111</v>
      </c>
      <c r="AM2630" s="493" t="n">
        <v>486.6</v>
      </c>
      <c r="AN2630" s="493" t="n">
        <v>1574.1</v>
      </c>
      <c r="AO2630" s="493" t="n">
        <v>2473.2</v>
      </c>
      <c r="AP2630" s="493" t="n">
        <v>1080</v>
      </c>
      <c r="AQ2630" s="493" t="n">
        <v>2770.5</v>
      </c>
      <c r="AR2630" s="493" t="n">
        <v>713.7</v>
      </c>
      <c r="AS2630" s="493" t="n">
        <v>3068.4</v>
      </c>
      <c r="AT2630" s="493" t="n">
        <v>1483.2</v>
      </c>
      <c r="AU2630" s="493" t="n">
        <v>1070.4</v>
      </c>
      <c r="AV2630" s="493" t="n">
        <v>2141.4</v>
      </c>
      <c r="AW2630" s="493" t="n">
        <v>138</v>
      </c>
      <c r="AX2630" s="493" t="n">
        <v>1821.3</v>
      </c>
      <c r="AY2630" s="493" t="n">
        <v>1094.7</v>
      </c>
      <c r="AZ2630" s="493" t="n">
        <v>3637.8</v>
      </c>
      <c r="BA2630" s="493" t="n">
        <v>64.5</v>
      </c>
      <c r="BB2630" s="493" t="n">
        <v>4618.5</v>
      </c>
      <c r="BC2630" s="493" t="n">
        <v>1454.4</v>
      </c>
      <c r="BD2630" s="493" t="n">
        <v>288.9</v>
      </c>
      <c r="BE2630" s="493" t="n">
        <v>3262.2</v>
      </c>
      <c r="BF2630" s="493" t="n">
        <v>1105.8</v>
      </c>
      <c r="BG2630" s="493" t="n">
        <v>2.7</v>
      </c>
      <c r="BH2630" s="493" t="n">
        <v>2448.6</v>
      </c>
      <c r="BI2630" s="493" t="n">
        <v>2397.6</v>
      </c>
      <c r="BJ2630" s="493" t="n">
        <v>2499.6</v>
      </c>
      <c r="BK2630" s="493" t="n">
        <v>898.2</v>
      </c>
      <c r="BL2630" s="493" t="n">
        <v>1226.4</v>
      </c>
      <c r="BM2630" s="493" t="n">
        <v>2.7</v>
      </c>
      <c r="BN2630" s="493" t="n">
        <v>650.1</v>
      </c>
      <c r="BO2630" s="493" t="n">
        <v>976.8</v>
      </c>
      <c r="BP2630" s="493" t="n">
        <v>1164.6</v>
      </c>
      <c r="BQ2630" s="493" t="n">
        <v>266.4</v>
      </c>
      <c r="BR2630" s="493" t="n">
        <v>286.8</v>
      </c>
      <c r="BS2630" s="493" t="n">
        <v>241.2</v>
      </c>
      <c r="BT2630" s="493" t="n">
        <v>1918.8</v>
      </c>
      <c r="BU2630" s="493" t="n">
        <v>0</v>
      </c>
      <c r="BV2630" s="493" t="n">
        <v>249</v>
      </c>
      <c r="BW2630" s="493" t="n">
        <v>600</v>
      </c>
    </row>
    <row r="2631">
      <c r="A2631" t="inlineStr">
        <is>
          <t>[C9D1] Angiotensin-II 길항제, 고혈압제 (C2) 혹은 이뇨제 복합제제</t>
        </is>
      </c>
      <c r="B2631" t="inlineStr">
        <is>
          <t>종근당</t>
        </is>
      </c>
      <c r="C2631" t="inlineStr">
        <is>
          <t>칸데모어 플러스</t>
        </is>
      </c>
      <c r="D2631" t="inlineStr">
        <is>
          <t>종근당</t>
        </is>
      </c>
      <c r="E2631" t="inlineStr">
        <is>
          <t>candesartan cilexetil,  hydrochlorothiazide</t>
        </is>
      </c>
      <c r="F2631" t="inlineStr">
        <is>
          <t>기타(치과의원, 치과병원 등)</t>
        </is>
      </c>
      <c r="G2631" t="inlineStr">
        <is>
          <t>Generic</t>
        </is>
      </c>
      <c r="H2631" s="493" t="n">
        <v>0</v>
      </c>
      <c r="I2631" s="493" t="n">
        <v>0</v>
      </c>
      <c r="J2631" s="493" t="n">
        <v>0</v>
      </c>
      <c r="K2631" s="493" t="n">
        <v>271.8</v>
      </c>
      <c r="L2631" s="493" t="n">
        <v>0</v>
      </c>
      <c r="M2631" s="493" t="n">
        <v>0</v>
      </c>
      <c r="N2631" s="493" t="n">
        <v>0</v>
      </c>
      <c r="O2631" s="493" t="n">
        <v>0</v>
      </c>
      <c r="P2631" s="493" t="n">
        <v>0</v>
      </c>
      <c r="Q2631" s="493" t="n">
        <v>0</v>
      </c>
      <c r="R2631" s="493" t="n">
        <v>0</v>
      </c>
      <c r="S2631" s="493" t="n">
        <v>0</v>
      </c>
      <c r="T2631" s="493" t="n">
        <v>0</v>
      </c>
      <c r="U2631" s="493" t="n">
        <v>0</v>
      </c>
      <c r="V2631" s="493" t="n">
        <v>0</v>
      </c>
      <c r="W2631" s="493" t="n">
        <v>0</v>
      </c>
      <c r="X2631" s="493" t="n">
        <v>0</v>
      </c>
      <c r="Y2631" s="493" t="n">
        <v>0</v>
      </c>
      <c r="Z2631" s="493" t="n">
        <v>0</v>
      </c>
      <c r="AA2631" s="493" t="n">
        <v>0</v>
      </c>
      <c r="AB2631" s="493" t="n">
        <v>0</v>
      </c>
      <c r="AC2631" s="493" t="n">
        <v>0</v>
      </c>
      <c r="AD2631" s="493" t="n">
        <v>0</v>
      </c>
      <c r="AE2631" s="493" t="n">
        <v>0</v>
      </c>
      <c r="AF2631" s="493" t="n">
        <v>0</v>
      </c>
      <c r="AG2631" s="493" t="n">
        <v>0</v>
      </c>
      <c r="AH2631" s="493" t="n">
        <v>0</v>
      </c>
      <c r="AI2631" s="493" t="n">
        <v>0</v>
      </c>
      <c r="AJ2631" s="493" t="n">
        <v>0</v>
      </c>
      <c r="AK2631" s="493" t="n">
        <v>0</v>
      </c>
      <c r="AL2631" s="493" t="n">
        <v>0</v>
      </c>
      <c r="AM2631" s="493" t="n">
        <v>0</v>
      </c>
      <c r="AN2631" s="493" t="n">
        <v>0</v>
      </c>
      <c r="AO2631" s="493" t="n">
        <v>0</v>
      </c>
      <c r="AP2631" s="493" t="n">
        <v>0</v>
      </c>
      <c r="AQ2631" s="493" t="n">
        <v>0</v>
      </c>
      <c r="AR2631" s="493" t="n">
        <v>0</v>
      </c>
      <c r="AS2631" s="493" t="n">
        <v>0</v>
      </c>
      <c r="AT2631" s="493" t="n">
        <v>0</v>
      </c>
      <c r="AU2631" s="493" t="n">
        <v>0</v>
      </c>
      <c r="AV2631" s="493" t="n">
        <v>0</v>
      </c>
      <c r="AW2631" s="493" t="n">
        <v>0</v>
      </c>
      <c r="AX2631" s="493" t="n">
        <v>0</v>
      </c>
      <c r="AY2631" s="493" t="n">
        <v>0</v>
      </c>
      <c r="AZ2631" s="493" t="n">
        <v>0</v>
      </c>
      <c r="BA2631" s="493" t="n">
        <v>0</v>
      </c>
      <c r="BB2631" s="493" t="n">
        <v>0</v>
      </c>
      <c r="BC2631" s="493" t="n">
        <v>0</v>
      </c>
      <c r="BD2631" s="493" t="n">
        <v>0</v>
      </c>
      <c r="BE2631" s="493" t="n">
        <v>0</v>
      </c>
      <c r="BF2631" s="493" t="n">
        <v>0</v>
      </c>
      <c r="BG2631" s="493" t="n">
        <v>0</v>
      </c>
      <c r="BH2631" s="493" t="n">
        <v>0</v>
      </c>
      <c r="BI2631" s="493" t="n">
        <v>0</v>
      </c>
      <c r="BJ2631" s="493" t="n">
        <v>0</v>
      </c>
      <c r="BK2631" s="493" t="n">
        <v>0</v>
      </c>
      <c r="BL2631" s="493" t="n">
        <v>0</v>
      </c>
      <c r="BM2631" s="493" t="n">
        <v>0</v>
      </c>
      <c r="BN2631" s="493" t="n">
        <v>0</v>
      </c>
      <c r="BO2631" s="493" t="n">
        <v>0</v>
      </c>
      <c r="BP2631" s="493" t="n">
        <v>0</v>
      </c>
      <c r="BQ2631" s="493" t="n">
        <v>0</v>
      </c>
      <c r="BR2631" s="493" t="n">
        <v>0</v>
      </c>
      <c r="BS2631" s="493" t="n">
        <v>0</v>
      </c>
      <c r="BT2631" s="493" t="n">
        <v>0</v>
      </c>
      <c r="BU2631" s="493" t="n">
        <v>0</v>
      </c>
      <c r="BV2631" s="493" t="n">
        <v>0</v>
      </c>
      <c r="BW2631" s="493" t="n">
        <v>0</v>
      </c>
    </row>
    <row r="2632">
      <c r="A2632" t="inlineStr">
        <is>
          <t>[C9D1] Angiotensin-II 길항제, 고혈압제 (C2) 혹은 이뇨제 복합제제</t>
        </is>
      </c>
      <c r="B2632" t="inlineStr">
        <is>
          <t>종근당</t>
        </is>
      </c>
      <c r="C2632" t="inlineStr">
        <is>
          <t>코발사벨</t>
        </is>
      </c>
      <c r="D2632" t="inlineStr">
        <is>
          <t>종근당</t>
        </is>
      </c>
      <c r="E2632" t="inlineStr">
        <is>
          <t>hydrochlorothiazide,  valsartan</t>
        </is>
      </c>
      <c r="F2632" t="inlineStr">
        <is>
          <t>종합병원</t>
        </is>
      </c>
      <c r="G2632" t="inlineStr">
        <is>
          <t>Generic</t>
        </is>
      </c>
      <c r="H2632" s="493" t="n">
        <v>2185.05</v>
      </c>
      <c r="I2632" s="493" t="n">
        <v>2259.5</v>
      </c>
      <c r="J2632" s="493" t="n">
        <v>4632.9</v>
      </c>
      <c r="K2632" s="493" t="n">
        <v>2336.6</v>
      </c>
      <c r="L2632" s="493" t="n">
        <v>3017</v>
      </c>
      <c r="M2632" s="493" t="n">
        <v>4312.6</v>
      </c>
      <c r="N2632" s="493" t="n">
        <v>2387.74</v>
      </c>
      <c r="O2632" s="493" t="n">
        <v>2206.85</v>
      </c>
      <c r="P2632" s="493" t="n">
        <v>3318.89</v>
      </c>
      <c r="Q2632" s="493" t="n">
        <v>3589.94</v>
      </c>
      <c r="R2632" s="493" t="n">
        <v>3110.4</v>
      </c>
      <c r="S2632" s="493" t="n">
        <v>5169.38</v>
      </c>
      <c r="T2632" s="493" t="n">
        <v>2491.58</v>
      </c>
      <c r="U2632" s="493" t="n">
        <v>1246.52</v>
      </c>
      <c r="V2632" s="493" t="n">
        <v>4188</v>
      </c>
      <c r="W2632" s="493" t="n">
        <v>2402.4</v>
      </c>
      <c r="X2632" s="493" t="n">
        <v>3779.2</v>
      </c>
      <c r="Y2632" s="493" t="n">
        <v>3911.7</v>
      </c>
      <c r="Z2632" s="493" t="n">
        <v>4145.58</v>
      </c>
      <c r="AA2632" s="493" t="n">
        <v>1191.7</v>
      </c>
      <c r="AB2632" s="493" t="n">
        <v>6187.25</v>
      </c>
      <c r="AC2632" s="493" t="n">
        <v>1604.1</v>
      </c>
      <c r="AD2632" s="493" t="n">
        <v>3842.42</v>
      </c>
      <c r="AE2632" s="493" t="n">
        <v>2070.6</v>
      </c>
      <c r="AF2632" s="493" t="n">
        <v>3104.3</v>
      </c>
      <c r="AG2632" s="493" t="n">
        <v>1864.5</v>
      </c>
      <c r="AH2632" s="493" t="n">
        <v>3679.86</v>
      </c>
      <c r="AI2632" s="493" t="n">
        <v>1049.4</v>
      </c>
      <c r="AJ2632" s="493" t="n">
        <v>2628.12</v>
      </c>
      <c r="AK2632" s="493" t="n">
        <v>2397.88</v>
      </c>
      <c r="AL2632" s="493" t="n">
        <v>1773.31</v>
      </c>
      <c r="AM2632" s="493" t="n">
        <v>1114.38</v>
      </c>
      <c r="AN2632" s="493" t="n">
        <v>3396.3</v>
      </c>
      <c r="AO2632" s="493" t="n">
        <v>2328.86</v>
      </c>
      <c r="AP2632" s="493" t="n">
        <v>2135.4</v>
      </c>
      <c r="AQ2632" s="493" t="n">
        <v>2150.56</v>
      </c>
      <c r="AR2632" s="493" t="n">
        <v>1622.7</v>
      </c>
      <c r="AS2632" s="493" t="n">
        <v>4712.2</v>
      </c>
      <c r="AT2632" s="493" t="n">
        <v>1856.26</v>
      </c>
      <c r="AU2632" s="493" t="n">
        <v>4766.66</v>
      </c>
      <c r="AV2632" s="493" t="n">
        <v>2617.2</v>
      </c>
      <c r="AW2632" s="493" t="n">
        <v>2611.42</v>
      </c>
      <c r="AX2632" s="493" t="n">
        <v>6550.02</v>
      </c>
      <c r="AY2632" s="493" t="n">
        <v>4301.04</v>
      </c>
      <c r="AZ2632" s="493" t="n">
        <v>4454.88</v>
      </c>
      <c r="BA2632" s="493" t="n">
        <v>9778.059999999999</v>
      </c>
      <c r="BB2632" s="493" t="n">
        <v>2549.69</v>
      </c>
      <c r="BC2632" s="493" t="n">
        <v>1970.38</v>
      </c>
      <c r="BD2632" s="493" t="n">
        <v>6991.56</v>
      </c>
      <c r="BE2632" s="493" t="n">
        <v>2593.76</v>
      </c>
      <c r="BF2632" s="493" t="n">
        <v>3191.4</v>
      </c>
      <c r="BG2632" s="493" t="n">
        <v>7874.52</v>
      </c>
      <c r="BH2632" s="493" t="n">
        <v>6390.59</v>
      </c>
      <c r="BI2632" s="493" t="n">
        <v>6564.7</v>
      </c>
      <c r="BJ2632" s="493" t="n">
        <v>5663.1</v>
      </c>
      <c r="BK2632" s="493" t="n">
        <v>5393.66</v>
      </c>
      <c r="BL2632" s="493" t="n">
        <v>6969.18</v>
      </c>
      <c r="BM2632" s="493" t="n">
        <v>4045.5</v>
      </c>
      <c r="BN2632" s="493" t="n">
        <v>7114.12</v>
      </c>
      <c r="BO2632" s="493" t="n">
        <v>6949.57</v>
      </c>
      <c r="BP2632" s="493" t="n">
        <v>3755.89</v>
      </c>
      <c r="BQ2632" s="493" t="n">
        <v>7904.28</v>
      </c>
      <c r="BR2632" s="493" t="n">
        <v>4119.84</v>
      </c>
      <c r="BS2632" s="493" t="n">
        <v>5465.58</v>
      </c>
      <c r="BT2632" s="493" t="n">
        <v>10562.21</v>
      </c>
      <c r="BU2632" s="493" t="n">
        <v>4871.42</v>
      </c>
      <c r="BV2632" s="493" t="n">
        <v>7437.8</v>
      </c>
      <c r="BW2632" s="493" t="n">
        <v>7502.96</v>
      </c>
    </row>
    <row r="2633">
      <c r="A2633" t="inlineStr">
        <is>
          <t>[C9D1] Angiotensin-II 길항제, 고혈압제 (C2) 혹은 이뇨제 복합제제</t>
        </is>
      </c>
      <c r="B2633" t="inlineStr">
        <is>
          <t>종근당</t>
        </is>
      </c>
      <c r="C2633" t="inlineStr">
        <is>
          <t>코발사벨</t>
        </is>
      </c>
      <c r="D2633" t="inlineStr">
        <is>
          <t>종근당</t>
        </is>
      </c>
      <c r="E2633" t="inlineStr">
        <is>
          <t>hydrochlorothiazide,  valsartan</t>
        </is>
      </c>
      <c r="F2633" t="inlineStr">
        <is>
          <t>병원</t>
        </is>
      </c>
      <c r="G2633" t="inlineStr">
        <is>
          <t>Generic</t>
        </is>
      </c>
      <c r="H2633" s="493" t="n">
        <v>2738.1</v>
      </c>
      <c r="I2633" s="493" t="n">
        <v>1954.8</v>
      </c>
      <c r="J2633" s="493" t="n">
        <v>3555.8</v>
      </c>
      <c r="K2633" s="493" t="n">
        <v>3646.46</v>
      </c>
      <c r="L2633" s="493" t="n">
        <v>1493.9</v>
      </c>
      <c r="M2633" s="493" t="n">
        <v>3918.9</v>
      </c>
      <c r="N2633" s="493" t="n">
        <v>1603.7</v>
      </c>
      <c r="O2633" s="493" t="n">
        <v>10037.77</v>
      </c>
      <c r="P2633" s="493" t="n">
        <v>10819.96</v>
      </c>
      <c r="Q2633" s="493" t="n">
        <v>7359.22</v>
      </c>
      <c r="R2633" s="493" t="n">
        <v>11343.44</v>
      </c>
      <c r="S2633" s="493" t="n">
        <v>10671.35</v>
      </c>
      <c r="T2633" s="493" t="n">
        <v>12571.95</v>
      </c>
      <c r="U2633" s="493" t="n">
        <v>6210.58</v>
      </c>
      <c r="V2633" s="493" t="n">
        <v>12517.6</v>
      </c>
      <c r="W2633" s="493" t="n">
        <v>7142.66</v>
      </c>
      <c r="X2633" s="493" t="n">
        <v>9663.040000000001</v>
      </c>
      <c r="Y2633" s="493" t="n">
        <v>10515.07</v>
      </c>
      <c r="Z2633" s="493" t="n">
        <v>5847.22</v>
      </c>
      <c r="AA2633" s="493" t="n">
        <v>7532.6</v>
      </c>
      <c r="AB2633" s="493" t="n">
        <v>10002.14</v>
      </c>
      <c r="AC2633" s="493" t="n">
        <v>7374.5</v>
      </c>
      <c r="AD2633" s="493" t="n">
        <v>9001.74</v>
      </c>
      <c r="AE2633" s="493" t="n">
        <v>8967.84</v>
      </c>
      <c r="AF2633" s="493" t="n">
        <v>9734.52</v>
      </c>
      <c r="AG2633" s="493" t="n">
        <v>8520.059999999999</v>
      </c>
      <c r="AH2633" s="493" t="n">
        <v>11845.93</v>
      </c>
      <c r="AI2633" s="493" t="n">
        <v>9283</v>
      </c>
      <c r="AJ2633" s="493" t="n">
        <v>8066.6</v>
      </c>
      <c r="AK2633" s="493" t="n">
        <v>8228.299999999999</v>
      </c>
      <c r="AL2633" s="493" t="n">
        <v>8017.5</v>
      </c>
      <c r="AM2633" s="493" t="n">
        <v>11149.52</v>
      </c>
      <c r="AN2633" s="493" t="n">
        <v>7286.77</v>
      </c>
      <c r="AO2633" s="493" t="n">
        <v>8438.85</v>
      </c>
      <c r="AP2633" s="493" t="n">
        <v>10686.76</v>
      </c>
      <c r="AQ2633" s="493" t="n">
        <v>7206.85</v>
      </c>
      <c r="AR2633" s="493" t="n">
        <v>9360.84</v>
      </c>
      <c r="AS2633" s="493" t="n">
        <v>10525.45</v>
      </c>
      <c r="AT2633" s="493" t="n">
        <v>7293.64</v>
      </c>
      <c r="AU2633" s="493" t="n">
        <v>10246.31</v>
      </c>
      <c r="AV2633" s="493" t="n">
        <v>12117.56</v>
      </c>
      <c r="AW2633" s="493" t="n">
        <v>9399.66</v>
      </c>
      <c r="AX2633" s="493" t="n">
        <v>10528.15</v>
      </c>
      <c r="AY2633" s="493" t="n">
        <v>9426.540000000001</v>
      </c>
      <c r="AZ2633" s="493" t="n">
        <v>11389.46</v>
      </c>
      <c r="BA2633" s="493" t="n">
        <v>11671.35</v>
      </c>
      <c r="BB2633" s="493" t="n">
        <v>9933.68</v>
      </c>
      <c r="BC2633" s="493" t="n">
        <v>8739.4</v>
      </c>
      <c r="BD2633" s="493" t="n">
        <v>9099.299999999999</v>
      </c>
      <c r="BE2633" s="493" t="n">
        <v>8526.23</v>
      </c>
      <c r="BF2633" s="493" t="n">
        <v>4998.9</v>
      </c>
      <c r="BG2633" s="493" t="n">
        <v>10814.24</v>
      </c>
      <c r="BH2633" s="493" t="n">
        <v>7143.2</v>
      </c>
      <c r="BI2633" s="493" t="n">
        <v>8626.110000000001</v>
      </c>
      <c r="BJ2633" s="493" t="n">
        <v>9291.950000000001</v>
      </c>
      <c r="BK2633" s="493" t="n">
        <v>8860.16</v>
      </c>
      <c r="BL2633" s="493" t="n">
        <v>10490.03</v>
      </c>
      <c r="BM2633" s="493" t="n">
        <v>11688.88</v>
      </c>
      <c r="BN2633" s="493" t="n">
        <v>8656.41</v>
      </c>
      <c r="BO2633" s="493" t="n">
        <v>11669.8</v>
      </c>
      <c r="BP2633" s="493" t="n">
        <v>5965.1</v>
      </c>
      <c r="BQ2633" s="493" t="n">
        <v>9643.549999999999</v>
      </c>
      <c r="BR2633" s="493" t="n">
        <v>8366.959999999999</v>
      </c>
      <c r="BS2633" s="493" t="n">
        <v>11936.39</v>
      </c>
      <c r="BT2633" s="493" t="n">
        <v>7522.17</v>
      </c>
      <c r="BU2633" s="493" t="n">
        <v>11329.5</v>
      </c>
      <c r="BV2633" s="493" t="n">
        <v>7378.08</v>
      </c>
      <c r="BW2633" s="493" t="n">
        <v>6085.6</v>
      </c>
    </row>
    <row r="2634">
      <c r="A2634" t="inlineStr">
        <is>
          <t>[C9D1] Angiotensin-II 길항제, 고혈압제 (C2) 혹은 이뇨제 복합제제</t>
        </is>
      </c>
      <c r="B2634" t="inlineStr">
        <is>
          <t>종근당</t>
        </is>
      </c>
      <c r="C2634" t="inlineStr">
        <is>
          <t>코발사벨</t>
        </is>
      </c>
      <c r="D2634" t="inlineStr">
        <is>
          <t>종근당</t>
        </is>
      </c>
      <c r="E2634" t="inlineStr">
        <is>
          <t>hydrochlorothiazide,  valsartan</t>
        </is>
      </c>
      <c r="F2634" t="inlineStr">
        <is>
          <t>의원</t>
        </is>
      </c>
      <c r="G2634" t="inlineStr">
        <is>
          <t>Generic</t>
        </is>
      </c>
      <c r="H2634" s="493" t="n">
        <v>100850.32</v>
      </c>
      <c r="I2634" s="493" t="n">
        <v>84654.16</v>
      </c>
      <c r="J2634" s="493" t="n">
        <v>94976.63</v>
      </c>
      <c r="K2634" s="493" t="n">
        <v>95727.81</v>
      </c>
      <c r="L2634" s="493" t="n">
        <v>93346.85000000001</v>
      </c>
      <c r="M2634" s="493" t="n">
        <v>92596.07000000001</v>
      </c>
      <c r="N2634" s="493" t="n">
        <v>100822.01</v>
      </c>
      <c r="O2634" s="493" t="n">
        <v>93655.17</v>
      </c>
      <c r="P2634" s="493" t="n">
        <v>88388.66</v>
      </c>
      <c r="Q2634" s="493" t="n">
        <v>91186.78</v>
      </c>
      <c r="R2634" s="493" t="n">
        <v>88342.05</v>
      </c>
      <c r="S2634" s="493" t="n">
        <v>83760.78999999999</v>
      </c>
      <c r="T2634" s="493" t="n">
        <v>91081.83</v>
      </c>
      <c r="U2634" s="493" t="n">
        <v>80017.12</v>
      </c>
      <c r="V2634" s="493" t="n">
        <v>88887.92</v>
      </c>
      <c r="W2634" s="493" t="n">
        <v>76419.64999999999</v>
      </c>
      <c r="X2634" s="493" t="n">
        <v>87205.48</v>
      </c>
      <c r="Y2634" s="493" t="n">
        <v>77127.72</v>
      </c>
      <c r="Z2634" s="493" t="n">
        <v>83793.52</v>
      </c>
      <c r="AA2634" s="493" t="n">
        <v>86416.62</v>
      </c>
      <c r="AB2634" s="493" t="n">
        <v>77265.25999999999</v>
      </c>
      <c r="AC2634" s="493" t="n">
        <v>79889.91</v>
      </c>
      <c r="AD2634" s="493" t="n">
        <v>85976.06</v>
      </c>
      <c r="AE2634" s="493" t="n">
        <v>88139.13</v>
      </c>
      <c r="AF2634" s="493" t="n">
        <v>82351.33</v>
      </c>
      <c r="AG2634" s="493" t="n">
        <v>78138.5</v>
      </c>
      <c r="AH2634" s="493" t="n">
        <v>79459.96000000001</v>
      </c>
      <c r="AI2634" s="493" t="n">
        <v>78655.39</v>
      </c>
      <c r="AJ2634" s="493" t="n">
        <v>71215.69</v>
      </c>
      <c r="AK2634" s="493" t="n">
        <v>77021.02</v>
      </c>
      <c r="AL2634" s="493" t="n">
        <v>73888.59</v>
      </c>
      <c r="AM2634" s="493" t="n">
        <v>70331.92999999999</v>
      </c>
      <c r="AN2634" s="493" t="n">
        <v>69209.62</v>
      </c>
      <c r="AO2634" s="493" t="n">
        <v>76383.00999999999</v>
      </c>
      <c r="AP2634" s="493" t="n">
        <v>66014.60000000001</v>
      </c>
      <c r="AQ2634" s="493" t="n">
        <v>66505.48</v>
      </c>
      <c r="AR2634" s="493" t="n">
        <v>68492.13</v>
      </c>
      <c r="AS2634" s="493" t="n">
        <v>66028.88</v>
      </c>
      <c r="AT2634" s="493" t="n">
        <v>66363.07000000001</v>
      </c>
      <c r="AU2634" s="493" t="n">
        <v>68256.83</v>
      </c>
      <c r="AV2634" s="493" t="n">
        <v>64276.69</v>
      </c>
      <c r="AW2634" s="493" t="n">
        <v>58370.44</v>
      </c>
      <c r="AX2634" s="493" t="n">
        <v>66119.39</v>
      </c>
      <c r="AY2634" s="493" t="n">
        <v>72242.48</v>
      </c>
      <c r="AZ2634" s="493" t="n">
        <v>54878.51</v>
      </c>
      <c r="BA2634" s="493" t="n">
        <v>73344.38</v>
      </c>
      <c r="BB2634" s="493" t="n">
        <v>54215.58</v>
      </c>
      <c r="BC2634" s="493" t="n">
        <v>73560.58</v>
      </c>
      <c r="BD2634" s="493" t="n">
        <v>61072.47</v>
      </c>
      <c r="BE2634" s="493" t="n">
        <v>64297.48</v>
      </c>
      <c r="BF2634" s="493" t="n">
        <v>55296.87</v>
      </c>
      <c r="BG2634" s="493" t="n">
        <v>60834.74</v>
      </c>
      <c r="BH2634" s="493" t="n">
        <v>55259.68</v>
      </c>
      <c r="BI2634" s="493" t="n">
        <v>59023.87</v>
      </c>
      <c r="BJ2634" s="493" t="n">
        <v>55702.07</v>
      </c>
      <c r="BK2634" s="493" t="n">
        <v>62377.59</v>
      </c>
      <c r="BL2634" s="493" t="n">
        <v>60715.66</v>
      </c>
      <c r="BM2634" s="493" t="n">
        <v>61241.37</v>
      </c>
      <c r="BN2634" s="493" t="n">
        <v>53571.02</v>
      </c>
      <c r="BO2634" s="493" t="n">
        <v>62143.69</v>
      </c>
      <c r="BP2634" s="493" t="n">
        <v>55491.05</v>
      </c>
      <c r="BQ2634" s="493" t="n">
        <v>56075.61</v>
      </c>
      <c r="BR2634" s="493" t="n">
        <v>56908.12</v>
      </c>
      <c r="BS2634" s="493" t="n">
        <v>57084.23</v>
      </c>
      <c r="BT2634" s="493" t="n">
        <v>49885.26</v>
      </c>
      <c r="BU2634" s="493" t="n">
        <v>63966.87</v>
      </c>
      <c r="BV2634" s="493" t="n">
        <v>55735.95</v>
      </c>
      <c r="BW2634" s="493" t="n">
        <v>54135.19</v>
      </c>
    </row>
    <row r="2635">
      <c r="A2635" t="inlineStr">
        <is>
          <t>[C9D1] Angiotensin-II 길항제, 고혈압제 (C2) 혹은 이뇨제 복합제제</t>
        </is>
      </c>
      <c r="B2635" t="inlineStr">
        <is>
          <t>종근당</t>
        </is>
      </c>
      <c r="C2635" t="inlineStr">
        <is>
          <t>코발사벨</t>
        </is>
      </c>
      <c r="D2635" t="inlineStr">
        <is>
          <t>종근당</t>
        </is>
      </c>
      <c r="E2635" t="inlineStr">
        <is>
          <t>hydrochlorothiazide,  valsartan</t>
        </is>
      </c>
      <c r="F2635" t="inlineStr">
        <is>
          <t>보건소</t>
        </is>
      </c>
      <c r="G2635" t="inlineStr">
        <is>
          <t>Generic</t>
        </is>
      </c>
      <c r="H2635" s="493" t="n">
        <v>2090.25</v>
      </c>
      <c r="I2635" s="493" t="n">
        <v>2590.8</v>
      </c>
      <c r="J2635" s="493" t="n">
        <v>4754.7</v>
      </c>
      <c r="K2635" s="493" t="n">
        <v>4242.15</v>
      </c>
      <c r="L2635" s="493" t="n">
        <v>2446.2</v>
      </c>
      <c r="M2635" s="493" t="n">
        <v>2370</v>
      </c>
      <c r="N2635" s="493" t="n">
        <v>2405.7</v>
      </c>
      <c r="O2635" s="493" t="n">
        <v>3214.5</v>
      </c>
      <c r="P2635" s="493" t="n">
        <v>843.6</v>
      </c>
      <c r="Q2635" s="493" t="n">
        <v>3816.15</v>
      </c>
      <c r="R2635" s="493" t="n">
        <v>4217.4</v>
      </c>
      <c r="S2635" s="493" t="n">
        <v>2399.1</v>
      </c>
      <c r="T2635" s="493" t="n">
        <v>3046.65</v>
      </c>
      <c r="U2635" s="493" t="n">
        <v>2343.6</v>
      </c>
      <c r="V2635" s="493" t="n">
        <v>1305.6</v>
      </c>
      <c r="W2635" s="493" t="n">
        <v>3039</v>
      </c>
      <c r="X2635" s="493" t="n">
        <v>1866.6</v>
      </c>
      <c r="Y2635" s="493" t="n">
        <v>4785</v>
      </c>
      <c r="Z2635" s="493" t="n">
        <v>2132.1</v>
      </c>
      <c r="AA2635" s="493" t="n">
        <v>3010.05</v>
      </c>
      <c r="AB2635" s="493" t="n">
        <v>3019.5</v>
      </c>
      <c r="AC2635" s="493" t="n">
        <v>4854.9</v>
      </c>
      <c r="AD2635" s="493" t="n">
        <v>76.8</v>
      </c>
      <c r="AE2635" s="493" t="n">
        <v>4266.3</v>
      </c>
      <c r="AF2635" s="493" t="n">
        <v>7681.2</v>
      </c>
      <c r="AG2635" s="493" t="n">
        <v>2607.6</v>
      </c>
      <c r="AH2635" s="493" t="n">
        <v>5419.5</v>
      </c>
      <c r="AI2635" s="493" t="n">
        <v>4177.8</v>
      </c>
      <c r="AJ2635" s="493" t="n">
        <v>3491.1</v>
      </c>
      <c r="AK2635" s="493" t="n">
        <v>3655.5</v>
      </c>
      <c r="AL2635" s="493" t="n">
        <v>1035.3</v>
      </c>
      <c r="AM2635" s="493" t="n">
        <v>2939.1</v>
      </c>
      <c r="AN2635" s="493" t="n">
        <v>5108.4</v>
      </c>
      <c r="AO2635" s="493" t="n">
        <v>2947.5</v>
      </c>
      <c r="AP2635" s="493" t="n">
        <v>1551</v>
      </c>
      <c r="AQ2635" s="493" t="n">
        <v>3495.6</v>
      </c>
      <c r="AR2635" s="493" t="n">
        <v>4037.1</v>
      </c>
      <c r="AS2635" s="493" t="n">
        <v>2490.3</v>
      </c>
      <c r="AT2635" s="493" t="n">
        <v>1303.5</v>
      </c>
      <c r="AU2635" s="493" t="n">
        <v>3625.5</v>
      </c>
      <c r="AV2635" s="493" t="n">
        <v>2942.1</v>
      </c>
      <c r="AW2635" s="493" t="n">
        <v>3719.1</v>
      </c>
      <c r="AX2635" s="493" t="n">
        <v>1643.4</v>
      </c>
      <c r="AY2635" s="493" t="n">
        <v>8092.05</v>
      </c>
      <c r="AZ2635" s="493" t="n">
        <v>1895.4</v>
      </c>
      <c r="BA2635" s="493" t="n">
        <v>1764.3</v>
      </c>
      <c r="BB2635" s="493" t="n">
        <v>3468.6</v>
      </c>
      <c r="BC2635" s="493" t="n">
        <v>8532.4</v>
      </c>
      <c r="BD2635" s="493" t="n">
        <v>2146.5</v>
      </c>
      <c r="BE2635" s="493" t="n">
        <v>2019.6</v>
      </c>
      <c r="BF2635" s="493" t="n">
        <v>2368.5</v>
      </c>
      <c r="BG2635" s="493" t="n">
        <v>921.6</v>
      </c>
      <c r="BH2635" s="493" t="n">
        <v>2154.3</v>
      </c>
      <c r="BI2635" s="493" t="n">
        <v>1816.8</v>
      </c>
      <c r="BJ2635" s="493" t="n">
        <v>5.4</v>
      </c>
      <c r="BK2635" s="493" t="n">
        <v>1084.5</v>
      </c>
      <c r="BL2635" s="493" t="n">
        <v>4314</v>
      </c>
      <c r="BM2635" s="493" t="n">
        <v>7128.3</v>
      </c>
      <c r="BN2635" s="493" t="n">
        <v>314.1</v>
      </c>
      <c r="BO2635" s="493" t="n">
        <v>188.7</v>
      </c>
      <c r="BP2635" s="493" t="n">
        <v>2829</v>
      </c>
      <c r="BQ2635" s="493" t="n">
        <v>284.7</v>
      </c>
      <c r="BR2635" s="493" t="n">
        <v>5492.4</v>
      </c>
      <c r="BS2635" s="493" t="n">
        <v>3</v>
      </c>
      <c r="BT2635" s="493" t="n">
        <v>2418</v>
      </c>
      <c r="BU2635" s="493" t="n">
        <v>2084.4</v>
      </c>
      <c r="BV2635" s="493" t="n">
        <v>3261</v>
      </c>
      <c r="BW2635" s="493" t="n">
        <v>4.2</v>
      </c>
    </row>
    <row r="2636">
      <c r="A2636" t="inlineStr">
        <is>
          <t>[C9D1] Angiotensin-II 길항제, 고혈압제 (C2) 혹은 이뇨제 복합제제</t>
        </is>
      </c>
      <c r="B2636" t="inlineStr">
        <is>
          <t>종근당</t>
        </is>
      </c>
      <c r="C2636" t="inlineStr">
        <is>
          <t>코발사벨</t>
        </is>
      </c>
      <c r="D2636" t="inlineStr">
        <is>
          <t>종근당</t>
        </is>
      </c>
      <c r="E2636" t="inlineStr">
        <is>
          <t>hydrochlorothiazide,  valsartan</t>
        </is>
      </c>
      <c r="F2636" t="inlineStr">
        <is>
          <t>기타(치과의원, 치과병원 등)</t>
        </is>
      </c>
      <c r="G2636" t="inlineStr">
        <is>
          <t>Generic</t>
        </is>
      </c>
      <c r="H2636" s="493" t="n">
        <v>0</v>
      </c>
      <c r="I2636" s="493" t="n">
        <v>0</v>
      </c>
      <c r="J2636" s="493" t="n">
        <v>0</v>
      </c>
      <c r="K2636" s="493" t="n">
        <v>0</v>
      </c>
      <c r="L2636" s="493" t="n">
        <v>0</v>
      </c>
      <c r="M2636" s="493" t="n">
        <v>0</v>
      </c>
      <c r="N2636" s="493" t="n">
        <v>0</v>
      </c>
      <c r="O2636" s="493" t="n">
        <v>0</v>
      </c>
      <c r="P2636" s="493" t="n">
        <v>0</v>
      </c>
      <c r="Q2636" s="493" t="n">
        <v>0</v>
      </c>
      <c r="R2636" s="493" t="n">
        <v>0</v>
      </c>
      <c r="S2636" s="493" t="n">
        <v>0</v>
      </c>
      <c r="T2636" s="493" t="n">
        <v>0</v>
      </c>
      <c r="U2636" s="493" t="n">
        <v>0</v>
      </c>
      <c r="V2636" s="493" t="n">
        <v>0</v>
      </c>
      <c r="W2636" s="493" t="n">
        <v>0</v>
      </c>
      <c r="X2636" s="493" t="n">
        <v>0</v>
      </c>
      <c r="Y2636" s="493" t="n">
        <v>0</v>
      </c>
      <c r="Z2636" s="493" t="n">
        <v>0</v>
      </c>
      <c r="AA2636" s="493" t="n">
        <v>0</v>
      </c>
      <c r="AB2636" s="493" t="n">
        <v>0</v>
      </c>
      <c r="AC2636" s="493" t="n">
        <v>0</v>
      </c>
      <c r="AD2636" s="493" t="n">
        <v>0</v>
      </c>
      <c r="AE2636" s="493" t="n">
        <v>0</v>
      </c>
      <c r="AF2636" s="493" t="n">
        <v>0</v>
      </c>
      <c r="AG2636" s="493" t="n">
        <v>0</v>
      </c>
      <c r="AH2636" s="493" t="n">
        <v>0</v>
      </c>
      <c r="AI2636" s="493" t="n">
        <v>0</v>
      </c>
      <c r="AJ2636" s="493" t="n">
        <v>0</v>
      </c>
      <c r="AK2636" s="493" t="n">
        <v>0</v>
      </c>
      <c r="AL2636" s="493" t="n">
        <v>0</v>
      </c>
      <c r="AM2636" s="493" t="n">
        <v>0</v>
      </c>
      <c r="AN2636" s="493" t="n">
        <v>0</v>
      </c>
      <c r="AO2636" s="493" t="n">
        <v>422.1</v>
      </c>
      <c r="AP2636" s="493" t="n">
        <v>0</v>
      </c>
      <c r="AQ2636" s="493" t="n">
        <v>0</v>
      </c>
      <c r="AR2636" s="493" t="n">
        <v>401.4</v>
      </c>
      <c r="AS2636" s="493" t="n">
        <v>0</v>
      </c>
      <c r="AT2636" s="493" t="n">
        <v>0</v>
      </c>
      <c r="AU2636" s="493" t="n">
        <v>0</v>
      </c>
      <c r="AV2636" s="493" t="n">
        <v>459</v>
      </c>
      <c r="AW2636" s="493" t="n">
        <v>0</v>
      </c>
      <c r="AX2636" s="493" t="n">
        <v>408.6</v>
      </c>
      <c r="AY2636" s="493" t="n">
        <v>0</v>
      </c>
      <c r="AZ2636" s="493" t="n">
        <v>0</v>
      </c>
      <c r="BA2636" s="493" t="n">
        <v>0</v>
      </c>
      <c r="BB2636" s="493" t="n">
        <v>458.1</v>
      </c>
      <c r="BC2636" s="493" t="n">
        <v>0</v>
      </c>
      <c r="BD2636" s="493" t="n">
        <v>455.4</v>
      </c>
      <c r="BE2636" s="493" t="n">
        <v>0</v>
      </c>
      <c r="BF2636" s="493" t="n">
        <v>0</v>
      </c>
      <c r="BG2636" s="493" t="n">
        <v>459</v>
      </c>
      <c r="BH2636" s="493" t="n">
        <v>0</v>
      </c>
      <c r="BI2636" s="493" t="n">
        <v>0</v>
      </c>
      <c r="BJ2636" s="493" t="n">
        <v>433.8</v>
      </c>
      <c r="BK2636" s="493" t="n">
        <v>0</v>
      </c>
      <c r="BL2636" s="493" t="n">
        <v>0</v>
      </c>
      <c r="BM2636" s="493" t="n">
        <v>0</v>
      </c>
      <c r="BN2636" s="493" t="n">
        <v>0</v>
      </c>
      <c r="BO2636" s="493" t="n">
        <v>0</v>
      </c>
      <c r="BP2636" s="493" t="n">
        <v>502.2</v>
      </c>
      <c r="BQ2636" s="493" t="n">
        <v>0</v>
      </c>
      <c r="BR2636" s="493" t="n">
        <v>0</v>
      </c>
      <c r="BS2636" s="493" t="n">
        <v>371.7</v>
      </c>
      <c r="BT2636" s="493" t="n">
        <v>0</v>
      </c>
      <c r="BU2636" s="493" t="n">
        <v>0</v>
      </c>
      <c r="BV2636" s="493" t="n">
        <v>428.4</v>
      </c>
      <c r="BW2636" s="493" t="n">
        <v>0</v>
      </c>
    </row>
    <row r="2637">
      <c r="A2637" t="inlineStr">
        <is>
          <t>[C9D1] Angiotensin-II 길항제, 고혈압제 (C2) 혹은 이뇨제 복합제제</t>
        </is>
      </c>
      <c r="B2637" t="inlineStr">
        <is>
          <t>종근당</t>
        </is>
      </c>
      <c r="C2637" t="inlineStr">
        <is>
          <t>텔미트렌 플러스</t>
        </is>
      </c>
      <c r="D2637" t="inlineStr">
        <is>
          <t>종근당</t>
        </is>
      </c>
      <c r="E2637" t="inlineStr">
        <is>
          <t>hydrochlorothiazide,  telmisartan</t>
        </is>
      </c>
      <c r="F2637" t="inlineStr">
        <is>
          <t>상급종합병원</t>
        </is>
      </c>
      <c r="G2637" t="inlineStr">
        <is>
          <t>Generic</t>
        </is>
      </c>
      <c r="H2637" s="493" t="n">
        <v>3281.46</v>
      </c>
      <c r="I2637" s="493" t="n">
        <v>3691.12</v>
      </c>
      <c r="J2637" s="493" t="n">
        <v>6985</v>
      </c>
      <c r="K2637" s="493" t="n">
        <v>8387.030000000001</v>
      </c>
      <c r="L2637" s="493" t="n">
        <v>3245.4</v>
      </c>
      <c r="M2637" s="493" t="n">
        <v>3024</v>
      </c>
      <c r="N2637" s="493" t="n">
        <v>8283.93</v>
      </c>
      <c r="O2637" s="493" t="n">
        <v>6270.06</v>
      </c>
      <c r="P2637" s="493" t="n">
        <v>2912</v>
      </c>
      <c r="Q2637" s="493" t="n">
        <v>10950.76</v>
      </c>
      <c r="R2637" s="493" t="n">
        <v>9228</v>
      </c>
      <c r="S2637" s="493" t="n">
        <v>0</v>
      </c>
      <c r="T2637" s="493" t="n">
        <v>6458.55</v>
      </c>
      <c r="U2637" s="493" t="n">
        <v>12900</v>
      </c>
      <c r="V2637" s="493" t="n">
        <v>729</v>
      </c>
      <c r="W2637" s="493" t="n">
        <v>9861.9</v>
      </c>
      <c r="X2637" s="493" t="n">
        <v>11657.16</v>
      </c>
      <c r="Y2637" s="493" t="n">
        <v>12789.68</v>
      </c>
      <c r="Z2637" s="493" t="n">
        <v>6871.3</v>
      </c>
      <c r="AA2637" s="493" t="n">
        <v>6020.7</v>
      </c>
      <c r="AB2637" s="493" t="n">
        <v>8106.42</v>
      </c>
      <c r="AC2637" s="493" t="n">
        <v>14519.74</v>
      </c>
      <c r="AD2637" s="493" t="n">
        <v>8342.040000000001</v>
      </c>
      <c r="AE2637" s="493" t="n">
        <v>1821</v>
      </c>
      <c r="AF2637" s="493" t="n">
        <v>12088.92</v>
      </c>
      <c r="AG2637" s="493" t="n">
        <v>9470.76</v>
      </c>
      <c r="AH2637" s="493" t="n">
        <v>2496.34</v>
      </c>
      <c r="AI2637" s="493" t="n">
        <v>18332.19</v>
      </c>
      <c r="AJ2637" s="493" t="n">
        <v>6870.1</v>
      </c>
      <c r="AK2637" s="493" t="n">
        <v>4893.75</v>
      </c>
      <c r="AL2637" s="493" t="n">
        <v>3666.36</v>
      </c>
      <c r="AM2637" s="493" t="n">
        <v>13023.64</v>
      </c>
      <c r="AN2637" s="493" t="n">
        <v>3662.47</v>
      </c>
      <c r="AO2637" s="493" t="n">
        <v>9306</v>
      </c>
      <c r="AP2637" s="493" t="n">
        <v>4878.57</v>
      </c>
      <c r="AQ2637" s="493" t="n">
        <v>12671.66</v>
      </c>
      <c r="AR2637" s="493" t="n">
        <v>7262.43</v>
      </c>
      <c r="AS2637" s="493" t="n">
        <v>4402.58</v>
      </c>
      <c r="AT2637" s="493" t="n">
        <v>0</v>
      </c>
      <c r="AU2637" s="493" t="n">
        <v>7601.87</v>
      </c>
      <c r="AV2637" s="493" t="n">
        <v>1109.7</v>
      </c>
      <c r="AW2637" s="493" t="n">
        <v>6699.48</v>
      </c>
      <c r="AX2637" s="493" t="n">
        <v>1947</v>
      </c>
      <c r="AY2637" s="493" t="n">
        <v>1215</v>
      </c>
      <c r="AZ2637" s="493" t="n">
        <v>0</v>
      </c>
      <c r="BA2637" s="493" t="n">
        <v>1210.3</v>
      </c>
      <c r="BB2637" s="493" t="n">
        <v>786.6</v>
      </c>
      <c r="BC2637" s="493" t="n">
        <v>0</v>
      </c>
      <c r="BD2637" s="493" t="n">
        <v>3907.8</v>
      </c>
      <c r="BE2637" s="493" t="n">
        <v>0</v>
      </c>
      <c r="BF2637" s="493" t="n">
        <v>0</v>
      </c>
      <c r="BG2637" s="493" t="n">
        <v>1292.76</v>
      </c>
      <c r="BH2637" s="493" t="n">
        <v>1729</v>
      </c>
      <c r="BI2637" s="493" t="n">
        <v>2640</v>
      </c>
      <c r="BJ2637" s="493" t="n">
        <v>2713.2</v>
      </c>
      <c r="BK2637" s="493" t="n">
        <v>3686.76</v>
      </c>
      <c r="BL2637" s="493" t="n">
        <v>5584.53</v>
      </c>
      <c r="BM2637" s="493" t="n">
        <v>4279.44</v>
      </c>
      <c r="BN2637" s="493" t="n">
        <v>6296.22</v>
      </c>
      <c r="BO2637" s="493" t="n">
        <v>4119.57</v>
      </c>
      <c r="BP2637" s="493" t="n">
        <v>9759.719999999999</v>
      </c>
      <c r="BQ2637" s="493" t="n">
        <v>3460.32</v>
      </c>
      <c r="BR2637" s="493" t="n">
        <v>6772.85</v>
      </c>
      <c r="BS2637" s="493" t="n">
        <v>3269.44</v>
      </c>
      <c r="BT2637" s="493" t="n">
        <v>5201.28</v>
      </c>
      <c r="BU2637" s="493" t="n">
        <v>3742.56</v>
      </c>
      <c r="BV2637" s="493" t="n">
        <v>14561.86</v>
      </c>
      <c r="BW2637" s="493" t="n">
        <v>7466.85</v>
      </c>
    </row>
    <row r="2638">
      <c r="A2638" t="inlineStr">
        <is>
          <t>[C9D1] Angiotensin-II 길항제, 고혈압제 (C2) 혹은 이뇨제 복합제제</t>
        </is>
      </c>
      <c r="B2638" t="inlineStr">
        <is>
          <t>종근당</t>
        </is>
      </c>
      <c r="C2638" t="inlineStr">
        <is>
          <t>텔미트렌 플러스</t>
        </is>
      </c>
      <c r="D2638" t="inlineStr">
        <is>
          <t>종근당</t>
        </is>
      </c>
      <c r="E2638" t="inlineStr">
        <is>
          <t>hydrochlorothiazide,  telmisartan</t>
        </is>
      </c>
      <c r="F2638" t="inlineStr">
        <is>
          <t>종합병원</t>
        </is>
      </c>
      <c r="G2638" t="inlineStr">
        <is>
          <t>Generic</t>
        </is>
      </c>
      <c r="H2638" s="493" t="n">
        <v>42336.64</v>
      </c>
      <c r="I2638" s="493" t="n">
        <v>36949.61</v>
      </c>
      <c r="J2638" s="493" t="n">
        <v>45008.56</v>
      </c>
      <c r="K2638" s="493" t="n">
        <v>36817.02</v>
      </c>
      <c r="L2638" s="493" t="n">
        <v>41291.89</v>
      </c>
      <c r="M2638" s="493" t="n">
        <v>46870.33</v>
      </c>
      <c r="N2638" s="493" t="n">
        <v>49423.26</v>
      </c>
      <c r="O2638" s="493" t="n">
        <v>39142.63</v>
      </c>
      <c r="P2638" s="493" t="n">
        <v>44699.34</v>
      </c>
      <c r="Q2638" s="493" t="n">
        <v>43047.71</v>
      </c>
      <c r="R2638" s="493" t="n">
        <v>42619.61</v>
      </c>
      <c r="S2638" s="493" t="n">
        <v>48105.71</v>
      </c>
      <c r="T2638" s="493" t="n">
        <v>47950.36</v>
      </c>
      <c r="U2638" s="493" t="n">
        <v>36928.92</v>
      </c>
      <c r="V2638" s="493" t="n">
        <v>50651.19</v>
      </c>
      <c r="W2638" s="493" t="n">
        <v>40407.85</v>
      </c>
      <c r="X2638" s="493" t="n">
        <v>45884.4</v>
      </c>
      <c r="Y2638" s="493" t="n">
        <v>49288.04</v>
      </c>
      <c r="Z2638" s="493" t="n">
        <v>45992.53</v>
      </c>
      <c r="AA2638" s="493" t="n">
        <v>56915.47</v>
      </c>
      <c r="AB2638" s="493" t="n">
        <v>48546.58</v>
      </c>
      <c r="AC2638" s="493" t="n">
        <v>46142.44</v>
      </c>
      <c r="AD2638" s="493" t="n">
        <v>49670.32</v>
      </c>
      <c r="AE2638" s="493" t="n">
        <v>55823.44</v>
      </c>
      <c r="AF2638" s="493" t="n">
        <v>40961.26</v>
      </c>
      <c r="AG2638" s="493" t="n">
        <v>50014.86</v>
      </c>
      <c r="AH2638" s="493" t="n">
        <v>41731.43</v>
      </c>
      <c r="AI2638" s="493" t="n">
        <v>43611.62</v>
      </c>
      <c r="AJ2638" s="493" t="n">
        <v>44213.65</v>
      </c>
      <c r="AK2638" s="493" t="n">
        <v>45832.72</v>
      </c>
      <c r="AL2638" s="493" t="n">
        <v>52267.6</v>
      </c>
      <c r="AM2638" s="493" t="n">
        <v>52020.58</v>
      </c>
      <c r="AN2638" s="493" t="n">
        <v>52762.94</v>
      </c>
      <c r="AO2638" s="493" t="n">
        <v>56361.88</v>
      </c>
      <c r="AP2638" s="493" t="n">
        <v>48156.69</v>
      </c>
      <c r="AQ2638" s="493" t="n">
        <v>52509.1</v>
      </c>
      <c r="AR2638" s="493" t="n">
        <v>53843.65</v>
      </c>
      <c r="AS2638" s="493" t="n">
        <v>60733.27</v>
      </c>
      <c r="AT2638" s="493" t="n">
        <v>65832.58</v>
      </c>
      <c r="AU2638" s="493" t="n">
        <v>73837.09</v>
      </c>
      <c r="AV2638" s="493" t="n">
        <v>61314.1</v>
      </c>
      <c r="AW2638" s="493" t="n">
        <v>69539.86</v>
      </c>
      <c r="AX2638" s="493" t="n">
        <v>57356.83</v>
      </c>
      <c r="AY2638" s="493" t="n">
        <v>71790.66</v>
      </c>
      <c r="AZ2638" s="493" t="n">
        <v>79540.07000000001</v>
      </c>
      <c r="BA2638" s="493" t="n">
        <v>80067.63</v>
      </c>
      <c r="BB2638" s="493" t="n">
        <v>74963.95</v>
      </c>
      <c r="BC2638" s="493" t="n">
        <v>83876.60000000001</v>
      </c>
      <c r="BD2638" s="493" t="n">
        <v>77596.85000000001</v>
      </c>
      <c r="BE2638" s="493" t="n">
        <v>68359.89999999999</v>
      </c>
      <c r="BF2638" s="493" t="n">
        <v>70174.53</v>
      </c>
      <c r="BG2638" s="493" t="n">
        <v>74069.92999999999</v>
      </c>
      <c r="BH2638" s="493" t="n">
        <v>68707.06</v>
      </c>
      <c r="BI2638" s="493" t="n">
        <v>70892.73</v>
      </c>
      <c r="BJ2638" s="493" t="n">
        <v>75764.00999999999</v>
      </c>
      <c r="BK2638" s="493" t="n">
        <v>69731.17999999999</v>
      </c>
      <c r="BL2638" s="493" t="n">
        <v>73506.33</v>
      </c>
      <c r="BM2638" s="493" t="n">
        <v>78117.08</v>
      </c>
      <c r="BN2638" s="493" t="n">
        <v>63767.93</v>
      </c>
      <c r="BO2638" s="493" t="n">
        <v>77939.66</v>
      </c>
      <c r="BP2638" s="493" t="n">
        <v>69507.25999999999</v>
      </c>
      <c r="BQ2638" s="493" t="n">
        <v>55436.74</v>
      </c>
      <c r="BR2638" s="493" t="n">
        <v>72581.88</v>
      </c>
      <c r="BS2638" s="493" t="n">
        <v>71896.32000000001</v>
      </c>
      <c r="BT2638" s="493" t="n">
        <v>72183.48</v>
      </c>
      <c r="BU2638" s="493" t="n">
        <v>70156.89999999999</v>
      </c>
      <c r="BV2638" s="493" t="n">
        <v>75700.67</v>
      </c>
      <c r="BW2638" s="493" t="n">
        <v>73279.84</v>
      </c>
    </row>
    <row r="2639">
      <c r="A2639" t="inlineStr">
        <is>
          <t>[C9D1] Angiotensin-II 길항제, 고혈압제 (C2) 혹은 이뇨제 복합제제</t>
        </is>
      </c>
      <c r="B2639" t="inlineStr">
        <is>
          <t>종근당</t>
        </is>
      </c>
      <c r="C2639" t="inlineStr">
        <is>
          <t>텔미트렌 플러스</t>
        </is>
      </c>
      <c r="D2639" t="inlineStr">
        <is>
          <t>종근당</t>
        </is>
      </c>
      <c r="E2639" t="inlineStr">
        <is>
          <t>hydrochlorothiazide,  telmisartan</t>
        </is>
      </c>
      <c r="F2639" t="inlineStr">
        <is>
          <t>병원</t>
        </is>
      </c>
      <c r="G2639" t="inlineStr">
        <is>
          <t>Generic</t>
        </is>
      </c>
      <c r="H2639" s="493" t="n">
        <v>12323.7</v>
      </c>
      <c r="I2639" s="493" t="n">
        <v>12461.47</v>
      </c>
      <c r="J2639" s="493" t="n">
        <v>17767.32</v>
      </c>
      <c r="K2639" s="493" t="n">
        <v>22715.21</v>
      </c>
      <c r="L2639" s="493" t="n">
        <v>21702.09</v>
      </c>
      <c r="M2639" s="493" t="n">
        <v>24735.15</v>
      </c>
      <c r="N2639" s="493" t="n">
        <v>16543.09</v>
      </c>
      <c r="O2639" s="493" t="n">
        <v>19315.83</v>
      </c>
      <c r="P2639" s="493" t="n">
        <v>15567.26</v>
      </c>
      <c r="Q2639" s="493" t="n">
        <v>28051.94</v>
      </c>
      <c r="R2639" s="493" t="n">
        <v>26739.25</v>
      </c>
      <c r="S2639" s="493" t="n">
        <v>30204.11</v>
      </c>
      <c r="T2639" s="493" t="n">
        <v>28802.62</v>
      </c>
      <c r="U2639" s="493" t="n">
        <v>16482.94</v>
      </c>
      <c r="V2639" s="493" t="n">
        <v>18849.15</v>
      </c>
      <c r="W2639" s="493" t="n">
        <v>25969.62</v>
      </c>
      <c r="X2639" s="493" t="n">
        <v>29304.87</v>
      </c>
      <c r="Y2639" s="493" t="n">
        <v>17856.56</v>
      </c>
      <c r="Z2639" s="493" t="n">
        <v>26416.61</v>
      </c>
      <c r="AA2639" s="493" t="n">
        <v>40853.1</v>
      </c>
      <c r="AB2639" s="493" t="n">
        <v>26785.88</v>
      </c>
      <c r="AC2639" s="493" t="n">
        <v>30350.65</v>
      </c>
      <c r="AD2639" s="493" t="n">
        <v>29784.26</v>
      </c>
      <c r="AE2639" s="493" t="n">
        <v>31903.66</v>
      </c>
      <c r="AF2639" s="493" t="n">
        <v>30053.2</v>
      </c>
      <c r="AG2639" s="493" t="n">
        <v>33012.22</v>
      </c>
      <c r="AH2639" s="493" t="n">
        <v>31546.1</v>
      </c>
      <c r="AI2639" s="493" t="n">
        <v>27020.04</v>
      </c>
      <c r="AJ2639" s="493" t="n">
        <v>29611.26</v>
      </c>
      <c r="AK2639" s="493" t="n">
        <v>29786.42</v>
      </c>
      <c r="AL2639" s="493" t="n">
        <v>28292.05</v>
      </c>
      <c r="AM2639" s="493" t="n">
        <v>30335.6</v>
      </c>
      <c r="AN2639" s="493" t="n">
        <v>26082.29</v>
      </c>
      <c r="AO2639" s="493" t="n">
        <v>21526.51</v>
      </c>
      <c r="AP2639" s="493" t="n">
        <v>31930.97</v>
      </c>
      <c r="AQ2639" s="493" t="n">
        <v>28993.57</v>
      </c>
      <c r="AR2639" s="493" t="n">
        <v>29973.21</v>
      </c>
      <c r="AS2639" s="493" t="n">
        <v>24260.77</v>
      </c>
      <c r="AT2639" s="493" t="n">
        <v>26831.76</v>
      </c>
      <c r="AU2639" s="493" t="n">
        <v>21921.44</v>
      </c>
      <c r="AV2639" s="493" t="n">
        <v>22220.96</v>
      </c>
      <c r="AW2639" s="493" t="n">
        <v>22642.22</v>
      </c>
      <c r="AX2639" s="493" t="n">
        <v>25964.3</v>
      </c>
      <c r="AY2639" s="493" t="n">
        <v>22059.01</v>
      </c>
      <c r="AZ2639" s="493" t="n">
        <v>20437.76</v>
      </c>
      <c r="BA2639" s="493" t="n">
        <v>32419.59</v>
      </c>
      <c r="BB2639" s="493" t="n">
        <v>23850.82</v>
      </c>
      <c r="BC2639" s="493" t="n">
        <v>22693.09</v>
      </c>
      <c r="BD2639" s="493" t="n">
        <v>24705.62</v>
      </c>
      <c r="BE2639" s="493" t="n">
        <v>20232.54</v>
      </c>
      <c r="BF2639" s="493" t="n">
        <v>26759.31</v>
      </c>
      <c r="BG2639" s="493" t="n">
        <v>23137.87</v>
      </c>
      <c r="BH2639" s="493" t="n">
        <v>20486.08</v>
      </c>
      <c r="BI2639" s="493" t="n">
        <v>23551.39</v>
      </c>
      <c r="BJ2639" s="493" t="n">
        <v>21642.73</v>
      </c>
      <c r="BK2639" s="493" t="n">
        <v>22811.12</v>
      </c>
      <c r="BL2639" s="493" t="n">
        <v>30804.68</v>
      </c>
      <c r="BM2639" s="493" t="n">
        <v>22023.9</v>
      </c>
      <c r="BN2639" s="493" t="n">
        <v>17293.84</v>
      </c>
      <c r="BO2639" s="493" t="n">
        <v>23160.28</v>
      </c>
      <c r="BP2639" s="493" t="n">
        <v>19191.8</v>
      </c>
      <c r="BQ2639" s="493" t="n">
        <v>22808.66</v>
      </c>
      <c r="BR2639" s="493" t="n">
        <v>19803.97</v>
      </c>
      <c r="BS2639" s="493" t="n">
        <v>25950.81</v>
      </c>
      <c r="BT2639" s="493" t="n">
        <v>19093.11</v>
      </c>
      <c r="BU2639" s="493" t="n">
        <v>34142.55</v>
      </c>
      <c r="BV2639" s="493" t="n">
        <v>23290.44</v>
      </c>
      <c r="BW2639" s="493" t="n">
        <v>18962.44</v>
      </c>
    </row>
    <row r="2640">
      <c r="A2640" t="inlineStr">
        <is>
          <t>[C9D1] Angiotensin-II 길항제, 고혈압제 (C2) 혹은 이뇨제 복합제제</t>
        </is>
      </c>
      <c r="B2640" t="inlineStr">
        <is>
          <t>종근당</t>
        </is>
      </c>
      <c r="C2640" t="inlineStr">
        <is>
          <t>텔미트렌 플러스</t>
        </is>
      </c>
      <c r="D2640" t="inlineStr">
        <is>
          <t>종근당</t>
        </is>
      </c>
      <c r="E2640" t="inlineStr">
        <is>
          <t>hydrochlorothiazide,  telmisartan</t>
        </is>
      </c>
      <c r="F2640" t="inlineStr">
        <is>
          <t>의원</t>
        </is>
      </c>
      <c r="G2640" t="inlineStr">
        <is>
          <t>Generic</t>
        </is>
      </c>
      <c r="H2640" s="493" t="n">
        <v>598465.89</v>
      </c>
      <c r="I2640" s="493" t="n">
        <v>562957.85</v>
      </c>
      <c r="J2640" s="493" t="n">
        <v>639870.8100000001</v>
      </c>
      <c r="K2640" s="493" t="n">
        <v>619295.58</v>
      </c>
      <c r="L2640" s="493" t="n">
        <v>627649.72</v>
      </c>
      <c r="M2640" s="493" t="n">
        <v>656524.37</v>
      </c>
      <c r="N2640" s="493" t="n">
        <v>637642.28</v>
      </c>
      <c r="O2640" s="493" t="n">
        <v>653880.02</v>
      </c>
      <c r="P2640" s="493" t="n">
        <v>640043.6800000001</v>
      </c>
      <c r="Q2640" s="493" t="n">
        <v>631195.52</v>
      </c>
      <c r="R2640" s="493" t="n">
        <v>685344.0699999999</v>
      </c>
      <c r="S2640" s="493" t="n">
        <v>823593.26</v>
      </c>
      <c r="T2640" s="493" t="n">
        <v>779907.01</v>
      </c>
      <c r="U2640" s="493" t="n">
        <v>709483.08</v>
      </c>
      <c r="V2640" s="493" t="n">
        <v>788352.1899999999</v>
      </c>
      <c r="W2640" s="493" t="n">
        <v>765188.74</v>
      </c>
      <c r="X2640" s="493" t="n">
        <v>764689.13</v>
      </c>
      <c r="Y2640" s="493" t="n">
        <v>734763.1899999999</v>
      </c>
      <c r="Z2640" s="493" t="n">
        <v>755057.79</v>
      </c>
      <c r="AA2640" s="493" t="n">
        <v>750338.75</v>
      </c>
      <c r="AB2640" s="493" t="n">
        <v>721861.39</v>
      </c>
      <c r="AC2640" s="493" t="n">
        <v>763576.59</v>
      </c>
      <c r="AD2640" s="493" t="n">
        <v>743142.47</v>
      </c>
      <c r="AE2640" s="493" t="n">
        <v>798534.58</v>
      </c>
      <c r="AF2640" s="493" t="n">
        <v>724930.27</v>
      </c>
      <c r="AG2640" s="493" t="n">
        <v>694902.28</v>
      </c>
      <c r="AH2640" s="493" t="n">
        <v>735906.75</v>
      </c>
      <c r="AI2640" s="493" t="n">
        <v>674937.92</v>
      </c>
      <c r="AJ2640" s="493" t="n">
        <v>755220.72</v>
      </c>
      <c r="AK2640" s="493" t="n">
        <v>742026.98</v>
      </c>
      <c r="AL2640" s="493" t="n">
        <v>718126.9399999999</v>
      </c>
      <c r="AM2640" s="493" t="n">
        <v>716778.23</v>
      </c>
      <c r="AN2640" s="493" t="n">
        <v>712393.35</v>
      </c>
      <c r="AO2640" s="493" t="n">
        <v>721054.79</v>
      </c>
      <c r="AP2640" s="493" t="n">
        <v>722767.62</v>
      </c>
      <c r="AQ2640" s="493" t="n">
        <v>729561.45</v>
      </c>
      <c r="AR2640" s="493" t="n">
        <v>766205.23</v>
      </c>
      <c r="AS2640" s="493" t="n">
        <v>678323.98</v>
      </c>
      <c r="AT2640" s="493" t="n">
        <v>742311.63</v>
      </c>
      <c r="AU2640" s="493" t="n">
        <v>735571.1899999999</v>
      </c>
      <c r="AV2640" s="493" t="n">
        <v>735680.77</v>
      </c>
      <c r="AW2640" s="493" t="n">
        <v>698744.58</v>
      </c>
      <c r="AX2640" s="493" t="n">
        <v>765997.25</v>
      </c>
      <c r="AY2640" s="493" t="n">
        <v>756295.9</v>
      </c>
      <c r="AZ2640" s="493" t="n">
        <v>717148.15</v>
      </c>
      <c r="BA2640" s="493" t="n">
        <v>771825.52</v>
      </c>
      <c r="BB2640" s="493" t="n">
        <v>719220.37</v>
      </c>
      <c r="BC2640" s="493" t="n">
        <v>774795.59</v>
      </c>
      <c r="BD2640" s="493" t="n">
        <v>730408.01</v>
      </c>
      <c r="BE2640" s="493" t="n">
        <v>692878.47</v>
      </c>
      <c r="BF2640" s="493" t="n">
        <v>725314.25</v>
      </c>
      <c r="BG2640" s="493" t="n">
        <v>744223.79</v>
      </c>
      <c r="BH2640" s="493" t="n">
        <v>732548.24</v>
      </c>
      <c r="BI2640" s="493" t="n">
        <v>703688.13</v>
      </c>
      <c r="BJ2640" s="493" t="n">
        <v>692159.95</v>
      </c>
      <c r="BK2640" s="493" t="n">
        <v>682731.97</v>
      </c>
      <c r="BL2640" s="493" t="n">
        <v>764246.05</v>
      </c>
      <c r="BM2640" s="493" t="n">
        <v>689748.8100000001</v>
      </c>
      <c r="BN2640" s="493" t="n">
        <v>686092.71</v>
      </c>
      <c r="BO2640" s="493" t="n">
        <v>758582.35</v>
      </c>
      <c r="BP2640" s="493" t="n">
        <v>687859.04</v>
      </c>
      <c r="BQ2640" s="493" t="n">
        <v>666028.2</v>
      </c>
      <c r="BR2640" s="493" t="n">
        <v>731443.1</v>
      </c>
      <c r="BS2640" s="493" t="n">
        <v>704795.48</v>
      </c>
      <c r="BT2640" s="493" t="n">
        <v>674795.98</v>
      </c>
      <c r="BU2640" s="493" t="n">
        <v>707664.36</v>
      </c>
      <c r="BV2640" s="493" t="n">
        <v>707003.87</v>
      </c>
      <c r="BW2640" s="493" t="n">
        <v>671609.2</v>
      </c>
    </row>
    <row r="2641">
      <c r="A2641" t="inlineStr">
        <is>
          <t>[C9D1] Angiotensin-II 길항제, 고혈압제 (C2) 혹은 이뇨제 복합제제</t>
        </is>
      </c>
      <c r="B2641" t="inlineStr">
        <is>
          <t>종근당</t>
        </is>
      </c>
      <c r="C2641" t="inlineStr">
        <is>
          <t>텔미트렌 플러스</t>
        </is>
      </c>
      <c r="D2641" t="inlineStr">
        <is>
          <t>종근당</t>
        </is>
      </c>
      <c r="E2641" t="inlineStr">
        <is>
          <t>hydrochlorothiazide,  telmisartan</t>
        </is>
      </c>
      <c r="F2641" t="inlineStr">
        <is>
          <t>보건소</t>
        </is>
      </c>
      <c r="G2641" t="inlineStr">
        <is>
          <t>Generic</t>
        </is>
      </c>
      <c r="H2641" s="493" t="n">
        <v>7584.3</v>
      </c>
      <c r="I2641" s="493" t="n">
        <v>13604.55</v>
      </c>
      <c r="J2641" s="493" t="n">
        <v>11028.85</v>
      </c>
      <c r="K2641" s="493" t="n">
        <v>9757.799999999999</v>
      </c>
      <c r="L2641" s="493" t="n">
        <v>13739.1</v>
      </c>
      <c r="M2641" s="493" t="n">
        <v>8442.6</v>
      </c>
      <c r="N2641" s="493" t="n">
        <v>10355.1</v>
      </c>
      <c r="O2641" s="493" t="n">
        <v>7380.6</v>
      </c>
      <c r="P2641" s="493" t="n">
        <v>10129.2</v>
      </c>
      <c r="Q2641" s="493" t="n">
        <v>8680.75</v>
      </c>
      <c r="R2641" s="493" t="n">
        <v>15608.7</v>
      </c>
      <c r="S2641" s="493" t="n">
        <v>12984.3</v>
      </c>
      <c r="T2641" s="493" t="n">
        <v>11179.5</v>
      </c>
      <c r="U2641" s="493" t="n">
        <v>11312.1</v>
      </c>
      <c r="V2641" s="493" t="n">
        <v>10841.76</v>
      </c>
      <c r="W2641" s="493" t="n">
        <v>9838.32</v>
      </c>
      <c r="X2641" s="493" t="n">
        <v>13508.69</v>
      </c>
      <c r="Y2641" s="493" t="n">
        <v>8502.360000000001</v>
      </c>
      <c r="Z2641" s="493" t="n">
        <v>24626.71</v>
      </c>
      <c r="AA2641" s="493" t="n">
        <v>10379.78</v>
      </c>
      <c r="AB2641" s="493" t="n">
        <v>11424.45</v>
      </c>
      <c r="AC2641" s="493" t="n">
        <v>11644.28</v>
      </c>
      <c r="AD2641" s="493" t="n">
        <v>13514.82</v>
      </c>
      <c r="AE2641" s="493" t="n">
        <v>8047.78</v>
      </c>
      <c r="AF2641" s="493" t="n">
        <v>17435.6</v>
      </c>
      <c r="AG2641" s="493" t="n">
        <v>18249.38</v>
      </c>
      <c r="AH2641" s="493" t="n">
        <v>20114.88</v>
      </c>
      <c r="AI2641" s="493" t="n">
        <v>11209.6</v>
      </c>
      <c r="AJ2641" s="493" t="n">
        <v>22177.22</v>
      </c>
      <c r="AK2641" s="493" t="n">
        <v>5701.92</v>
      </c>
      <c r="AL2641" s="493" t="n">
        <v>22417.56</v>
      </c>
      <c r="AM2641" s="493" t="n">
        <v>11516.14</v>
      </c>
      <c r="AN2641" s="493" t="n">
        <v>11188.7</v>
      </c>
      <c r="AO2641" s="493" t="n">
        <v>10868.48</v>
      </c>
      <c r="AP2641" s="493" t="n">
        <v>8764.540000000001</v>
      </c>
      <c r="AQ2641" s="493" t="n">
        <v>11189.4</v>
      </c>
      <c r="AR2641" s="493" t="n">
        <v>7780.19</v>
      </c>
      <c r="AS2641" s="493" t="n">
        <v>7407.81</v>
      </c>
      <c r="AT2641" s="493" t="n">
        <v>10575.95</v>
      </c>
      <c r="AU2641" s="493" t="n">
        <v>9980.639999999999</v>
      </c>
      <c r="AV2641" s="493" t="n">
        <v>14399.6</v>
      </c>
      <c r="AW2641" s="493" t="n">
        <v>10996.88</v>
      </c>
      <c r="AX2641" s="493" t="n">
        <v>14886.25</v>
      </c>
      <c r="AY2641" s="493" t="n">
        <v>10375.15</v>
      </c>
      <c r="AZ2641" s="493" t="n">
        <v>11705.34</v>
      </c>
      <c r="BA2641" s="493" t="n">
        <v>17228.7</v>
      </c>
      <c r="BB2641" s="493" t="n">
        <v>7183.82</v>
      </c>
      <c r="BC2641" s="493" t="n">
        <v>14710.2</v>
      </c>
      <c r="BD2641" s="493" t="n">
        <v>10674.66</v>
      </c>
      <c r="BE2641" s="493" t="n">
        <v>7123.36</v>
      </c>
      <c r="BF2641" s="493" t="n">
        <v>15709.2</v>
      </c>
      <c r="BG2641" s="493" t="n">
        <v>7881.02</v>
      </c>
      <c r="BH2641" s="493" t="n">
        <v>17244</v>
      </c>
      <c r="BI2641" s="493" t="n">
        <v>11165</v>
      </c>
      <c r="BJ2641" s="493" t="n">
        <v>13742.2</v>
      </c>
      <c r="BK2641" s="493" t="n">
        <v>14863.16</v>
      </c>
      <c r="BL2641" s="493" t="n">
        <v>14985.06</v>
      </c>
      <c r="BM2641" s="493" t="n">
        <v>9578.4</v>
      </c>
      <c r="BN2641" s="493" t="n">
        <v>7619.32</v>
      </c>
      <c r="BO2641" s="493" t="n">
        <v>16178.96</v>
      </c>
      <c r="BP2641" s="493" t="n">
        <v>16140.38</v>
      </c>
      <c r="BQ2641" s="493" t="n">
        <v>7741.7</v>
      </c>
      <c r="BR2641" s="493" t="n">
        <v>12776.7</v>
      </c>
      <c r="BS2641" s="493" t="n">
        <v>11333.12</v>
      </c>
      <c r="BT2641" s="493" t="n">
        <v>5157.16</v>
      </c>
      <c r="BU2641" s="493" t="n">
        <v>3848.5</v>
      </c>
      <c r="BV2641" s="493" t="n">
        <v>13368.96</v>
      </c>
      <c r="BW2641" s="493" t="n">
        <v>8181.17</v>
      </c>
    </row>
    <row r="2642">
      <c r="A2642" t="inlineStr">
        <is>
          <t>[C9D1] Angiotensin-II 길항제, 고혈압제 (C2) 혹은 이뇨제 복합제제</t>
        </is>
      </c>
      <c r="B2642" t="inlineStr">
        <is>
          <t>종근당</t>
        </is>
      </c>
      <c r="C2642" t="inlineStr">
        <is>
          <t>텔미트렌 플러스</t>
        </is>
      </c>
      <c r="D2642" t="inlineStr">
        <is>
          <t>종근당</t>
        </is>
      </c>
      <c r="E2642" t="inlineStr">
        <is>
          <t>hydrochlorothiazide,  telmisartan</t>
        </is>
      </c>
      <c r="F2642" t="inlineStr">
        <is>
          <t>기타(치과의원, 치과병원 등)</t>
        </is>
      </c>
      <c r="G2642" t="inlineStr">
        <is>
          <t>Generic</t>
        </is>
      </c>
      <c r="H2642" s="493" t="n">
        <v>0</v>
      </c>
      <c r="I2642" s="493" t="n">
        <v>301.8</v>
      </c>
      <c r="J2642" s="493" t="n">
        <v>0</v>
      </c>
      <c r="K2642" s="493" t="n">
        <v>0</v>
      </c>
      <c r="L2642" s="493" t="n">
        <v>300</v>
      </c>
      <c r="M2642" s="493" t="n">
        <v>0</v>
      </c>
      <c r="N2642" s="493" t="n">
        <v>300</v>
      </c>
      <c r="O2642" s="493" t="n">
        <v>0</v>
      </c>
      <c r="P2642" s="493" t="n">
        <v>0</v>
      </c>
      <c r="Q2642" s="493" t="n">
        <v>274.2</v>
      </c>
      <c r="R2642" s="493" t="n">
        <v>0</v>
      </c>
      <c r="S2642" s="493" t="n">
        <v>303</v>
      </c>
      <c r="T2642" s="493" t="n">
        <v>535.2</v>
      </c>
      <c r="U2642" s="493" t="n">
        <v>0</v>
      </c>
      <c r="V2642" s="493" t="n">
        <v>271.2</v>
      </c>
      <c r="W2642" s="493" t="n">
        <v>0</v>
      </c>
      <c r="X2642" s="493" t="n">
        <v>308.4</v>
      </c>
      <c r="Y2642" s="493" t="n">
        <v>0</v>
      </c>
      <c r="Z2642" s="493" t="n">
        <v>474.6</v>
      </c>
      <c r="AA2642" s="493" t="n">
        <v>0</v>
      </c>
      <c r="AB2642" s="493" t="n">
        <v>0</v>
      </c>
      <c r="AC2642" s="493" t="n">
        <v>0</v>
      </c>
      <c r="AD2642" s="493" t="n">
        <v>445.2</v>
      </c>
      <c r="AE2642" s="493" t="n">
        <v>0</v>
      </c>
      <c r="AF2642" s="493" t="n">
        <v>0</v>
      </c>
      <c r="AG2642" s="493" t="n">
        <v>0</v>
      </c>
      <c r="AH2642" s="493" t="n">
        <v>0</v>
      </c>
      <c r="AI2642" s="493" t="n">
        <v>0</v>
      </c>
      <c r="AJ2642" s="493" t="n">
        <v>0</v>
      </c>
      <c r="AK2642" s="493" t="n">
        <v>0</v>
      </c>
      <c r="AL2642" s="493" t="n">
        <v>0</v>
      </c>
      <c r="AM2642" s="493" t="n">
        <v>0</v>
      </c>
      <c r="AN2642" s="493" t="n">
        <v>0</v>
      </c>
      <c r="AO2642" s="493" t="n">
        <v>0</v>
      </c>
      <c r="AP2642" s="493" t="n">
        <v>0</v>
      </c>
      <c r="AQ2642" s="493" t="n">
        <v>0</v>
      </c>
      <c r="AR2642" s="493" t="n">
        <v>0</v>
      </c>
      <c r="AS2642" s="493" t="n">
        <v>0</v>
      </c>
      <c r="AT2642" s="493" t="n">
        <v>29.7</v>
      </c>
      <c r="AU2642" s="493" t="n">
        <v>0</v>
      </c>
      <c r="AV2642" s="493" t="n">
        <v>0</v>
      </c>
      <c r="AW2642" s="493" t="n">
        <v>0</v>
      </c>
      <c r="AX2642" s="493" t="n">
        <v>0</v>
      </c>
      <c r="AY2642" s="493" t="n">
        <v>0</v>
      </c>
      <c r="AZ2642" s="493" t="n">
        <v>0</v>
      </c>
      <c r="BA2642" s="493" t="n">
        <v>334.8</v>
      </c>
      <c r="BB2642" s="493" t="n">
        <v>0</v>
      </c>
      <c r="BC2642" s="493" t="n">
        <v>0</v>
      </c>
      <c r="BD2642" s="493" t="n">
        <v>0</v>
      </c>
      <c r="BE2642" s="493" t="n">
        <v>0</v>
      </c>
      <c r="BF2642" s="493" t="n">
        <v>0</v>
      </c>
      <c r="BG2642" s="493" t="n">
        <v>0</v>
      </c>
      <c r="BH2642" s="493" t="n">
        <v>0</v>
      </c>
      <c r="BI2642" s="493" t="n">
        <v>256.8</v>
      </c>
      <c r="BJ2642" s="493" t="n">
        <v>0</v>
      </c>
      <c r="BK2642" s="493" t="n">
        <v>101.4</v>
      </c>
      <c r="BL2642" s="493" t="n">
        <v>0</v>
      </c>
      <c r="BM2642" s="493" t="n">
        <v>0</v>
      </c>
      <c r="BN2642" s="493" t="n">
        <v>93.59999999999999</v>
      </c>
      <c r="BO2642" s="493" t="n">
        <v>84.59999999999999</v>
      </c>
      <c r="BP2642" s="493" t="n">
        <v>328.8</v>
      </c>
      <c r="BQ2642" s="493" t="n">
        <v>0</v>
      </c>
      <c r="BR2642" s="493" t="n">
        <v>339</v>
      </c>
      <c r="BS2642" s="493" t="n">
        <v>0</v>
      </c>
      <c r="BT2642" s="493" t="n">
        <v>336.6</v>
      </c>
      <c r="BU2642" s="493" t="n">
        <v>0</v>
      </c>
      <c r="BV2642" s="493" t="n">
        <v>353.4</v>
      </c>
      <c r="BW2642" s="493" t="n">
        <v>0</v>
      </c>
    </row>
    <row r="2643">
      <c r="A2643" t="inlineStr">
        <is>
          <t>[C9D1] Angiotensin-II 길항제, 고혈압제 (C2) 혹은 이뇨제 복합제제</t>
        </is>
      </c>
      <c r="B2643" t="inlineStr">
        <is>
          <t>중헌제약</t>
        </is>
      </c>
      <c r="C2643" t="inlineStr">
        <is>
          <t>발사르텔 플러스</t>
        </is>
      </c>
      <c r="D2643" t="inlineStr">
        <is>
          <t>중헌제약</t>
        </is>
      </c>
      <c r="E2643" t="inlineStr">
        <is>
          <t>hydrochlorothiazide,  valsartan</t>
        </is>
      </c>
      <c r="F2643" t="inlineStr">
        <is>
          <t>병원</t>
        </is>
      </c>
      <c r="G2643" t="inlineStr">
        <is>
          <t>Generic</t>
        </is>
      </c>
      <c r="H2643" s="493" t="n">
        <v>0</v>
      </c>
      <c r="I2643" s="493" t="n">
        <v>0</v>
      </c>
      <c r="J2643" s="493" t="n">
        <v>0</v>
      </c>
      <c r="K2643" s="493" t="n">
        <v>0</v>
      </c>
      <c r="L2643" s="493" t="n">
        <v>0</v>
      </c>
      <c r="M2643" s="493" t="n">
        <v>0</v>
      </c>
      <c r="N2643" s="493" t="n">
        <v>1440</v>
      </c>
      <c r="O2643" s="493" t="n">
        <v>0</v>
      </c>
      <c r="P2643" s="493" t="n">
        <v>0</v>
      </c>
      <c r="Q2643" s="493" t="n">
        <v>53.06</v>
      </c>
      <c r="R2643" s="493" t="n">
        <v>0</v>
      </c>
      <c r="S2643" s="493" t="n">
        <v>0</v>
      </c>
      <c r="T2643" s="493" t="n">
        <v>0</v>
      </c>
      <c r="U2643" s="493" t="n">
        <v>2176.2</v>
      </c>
      <c r="V2643" s="493" t="n">
        <v>0</v>
      </c>
      <c r="W2643" s="493" t="n">
        <v>56.14</v>
      </c>
      <c r="X2643" s="493" t="n">
        <v>0</v>
      </c>
      <c r="Y2643" s="493" t="n">
        <v>0</v>
      </c>
      <c r="Z2643" s="493" t="n">
        <v>500.96</v>
      </c>
      <c r="AA2643" s="493" t="n">
        <v>295.7</v>
      </c>
      <c r="AB2643" s="493" t="n">
        <v>236</v>
      </c>
      <c r="AC2643" s="493" t="n">
        <v>520</v>
      </c>
      <c r="AD2643" s="493" t="n">
        <v>1228</v>
      </c>
      <c r="AE2643" s="493" t="n">
        <v>240</v>
      </c>
      <c r="AF2643" s="493" t="n">
        <v>60</v>
      </c>
      <c r="AG2643" s="493" t="n">
        <v>120</v>
      </c>
      <c r="AH2643" s="493" t="n">
        <v>0</v>
      </c>
      <c r="AI2643" s="493" t="n">
        <v>0</v>
      </c>
      <c r="AJ2643" s="493" t="n">
        <v>0</v>
      </c>
      <c r="AK2643" s="493" t="n">
        <v>148</v>
      </c>
      <c r="AL2643" s="493" t="n">
        <v>119.7</v>
      </c>
      <c r="AM2643" s="493" t="n">
        <v>60</v>
      </c>
      <c r="AN2643" s="493" t="n">
        <v>1077.3</v>
      </c>
      <c r="AO2643" s="493" t="n">
        <v>0</v>
      </c>
      <c r="AP2643" s="493" t="n">
        <v>0</v>
      </c>
      <c r="AQ2643" s="493" t="n">
        <v>0</v>
      </c>
      <c r="AR2643" s="493" t="n">
        <v>0</v>
      </c>
      <c r="AS2643" s="493" t="n">
        <v>0</v>
      </c>
      <c r="AT2643" s="493" t="n">
        <v>0</v>
      </c>
      <c r="AU2643" s="493" t="n">
        <v>0</v>
      </c>
      <c r="AV2643" s="493" t="n">
        <v>0</v>
      </c>
      <c r="AW2643" s="493" t="n">
        <v>0</v>
      </c>
      <c r="AX2643" s="493" t="n">
        <v>0</v>
      </c>
      <c r="AY2643" s="493" t="n">
        <v>0</v>
      </c>
      <c r="AZ2643" s="493" t="n">
        <v>0</v>
      </c>
      <c r="BA2643" s="493" t="n">
        <v>0</v>
      </c>
      <c r="BB2643" s="493" t="n">
        <v>0</v>
      </c>
      <c r="BC2643" s="493" t="n">
        <v>0</v>
      </c>
      <c r="BD2643" s="493" t="n">
        <v>0</v>
      </c>
      <c r="BE2643" s="493" t="n">
        <v>0</v>
      </c>
      <c r="BF2643" s="493" t="n">
        <v>0</v>
      </c>
      <c r="BG2643" s="493" t="n">
        <v>0</v>
      </c>
      <c r="BH2643" s="493" t="n">
        <v>0</v>
      </c>
      <c r="BI2643" s="493" t="n">
        <v>0</v>
      </c>
      <c r="BJ2643" s="493" t="n">
        <v>0</v>
      </c>
      <c r="BK2643" s="493" t="n">
        <v>0</v>
      </c>
      <c r="BL2643" s="493" t="n">
        <v>0</v>
      </c>
      <c r="BM2643" s="493" t="n">
        <v>0</v>
      </c>
      <c r="BN2643" s="493" t="n">
        <v>0</v>
      </c>
      <c r="BO2643" s="493" t="n">
        <v>0</v>
      </c>
      <c r="BP2643" s="493" t="n">
        <v>0</v>
      </c>
      <c r="BQ2643" s="493" t="n">
        <v>0</v>
      </c>
      <c r="BR2643" s="493" t="n">
        <v>0</v>
      </c>
      <c r="BS2643" s="493" t="n">
        <v>0</v>
      </c>
      <c r="BT2643" s="493" t="n">
        <v>0</v>
      </c>
      <c r="BU2643" s="493" t="n">
        <v>0</v>
      </c>
      <c r="BV2643" s="493" t="n">
        <v>0</v>
      </c>
      <c r="BW2643" s="493" t="n">
        <v>0</v>
      </c>
    </row>
    <row r="2644">
      <c r="A2644" t="inlineStr">
        <is>
          <t>[C9D1] Angiotensin-II 길항제, 고혈압제 (C2) 혹은 이뇨제 복합제제</t>
        </is>
      </c>
      <c r="B2644" t="inlineStr">
        <is>
          <t>중헌제약</t>
        </is>
      </c>
      <c r="C2644" t="inlineStr">
        <is>
          <t>발사르텔 플러스</t>
        </is>
      </c>
      <c r="D2644" t="inlineStr">
        <is>
          <t>중헌제약</t>
        </is>
      </c>
      <c r="E2644" t="inlineStr">
        <is>
          <t>hydrochlorothiazide,  valsartan</t>
        </is>
      </c>
      <c r="F2644" t="inlineStr">
        <is>
          <t>의원</t>
        </is>
      </c>
      <c r="G2644" t="inlineStr">
        <is>
          <t>Generic</t>
        </is>
      </c>
      <c r="H2644" s="493" t="n">
        <v>14205.75</v>
      </c>
      <c r="I2644" s="493" t="n">
        <v>15418.8</v>
      </c>
      <c r="J2644" s="493" t="n">
        <v>16858.5</v>
      </c>
      <c r="K2644" s="493" t="n">
        <v>13622.1</v>
      </c>
      <c r="L2644" s="493" t="n">
        <v>10030.2</v>
      </c>
      <c r="M2644" s="493" t="n">
        <v>21438</v>
      </c>
      <c r="N2644" s="493" t="n">
        <v>6348.3</v>
      </c>
      <c r="O2644" s="493" t="n">
        <v>8265.700000000001</v>
      </c>
      <c r="P2644" s="493" t="n">
        <v>5106.6</v>
      </c>
      <c r="Q2644" s="493" t="n">
        <v>6984.9</v>
      </c>
      <c r="R2644" s="493" t="n">
        <v>11133.8</v>
      </c>
      <c r="S2644" s="493" t="n">
        <v>15554.7</v>
      </c>
      <c r="T2644" s="493" t="n">
        <v>13960.1</v>
      </c>
      <c r="U2644" s="493" t="n">
        <v>11584.05</v>
      </c>
      <c r="V2644" s="493" t="n">
        <v>14231.31</v>
      </c>
      <c r="W2644" s="493" t="n">
        <v>12480.3</v>
      </c>
      <c r="X2644" s="493" t="n">
        <v>10501.01</v>
      </c>
      <c r="Y2644" s="493" t="n">
        <v>8679.83</v>
      </c>
      <c r="Z2644" s="493" t="n">
        <v>12978.75</v>
      </c>
      <c r="AA2644" s="493" t="n">
        <v>12818.1</v>
      </c>
      <c r="AB2644" s="493" t="n">
        <v>10999.2</v>
      </c>
      <c r="AC2644" s="493" t="n">
        <v>10812</v>
      </c>
      <c r="AD2644" s="493" t="n">
        <v>12980.69</v>
      </c>
      <c r="AE2644" s="493" t="n">
        <v>10247.1</v>
      </c>
      <c r="AF2644" s="493" t="n">
        <v>11418</v>
      </c>
      <c r="AG2644" s="493" t="n">
        <v>10035.3</v>
      </c>
      <c r="AH2644" s="493" t="n">
        <v>10965.35</v>
      </c>
      <c r="AI2644" s="493" t="n">
        <v>9812.1</v>
      </c>
      <c r="AJ2644" s="493" t="n">
        <v>10603.8</v>
      </c>
      <c r="AK2644" s="493" t="n">
        <v>11082</v>
      </c>
      <c r="AL2644" s="493" t="n">
        <v>9308.25</v>
      </c>
      <c r="AM2644" s="493" t="n">
        <v>9885.299999999999</v>
      </c>
      <c r="AN2644" s="493" t="n">
        <v>7979.7</v>
      </c>
      <c r="AO2644" s="493" t="n">
        <v>9624.9</v>
      </c>
      <c r="AP2644" s="493" t="n">
        <v>8888.700000000001</v>
      </c>
      <c r="AQ2644" s="493" t="n">
        <v>7705.4</v>
      </c>
      <c r="AR2644" s="493" t="n">
        <v>8489.4</v>
      </c>
      <c r="AS2644" s="493" t="n">
        <v>8504.1</v>
      </c>
      <c r="AT2644" s="493" t="n">
        <v>7629</v>
      </c>
      <c r="AU2644" s="493" t="n">
        <v>8343.6</v>
      </c>
      <c r="AV2644" s="493" t="n">
        <v>8665.200000000001</v>
      </c>
      <c r="AW2644" s="493" t="n">
        <v>8414.1</v>
      </c>
      <c r="AX2644" s="493" t="n">
        <v>8202.35</v>
      </c>
      <c r="AY2644" s="493" t="n">
        <v>8923.02</v>
      </c>
      <c r="AZ2644" s="493" t="n">
        <v>6034.8</v>
      </c>
      <c r="BA2644" s="493" t="n">
        <v>8377.4</v>
      </c>
      <c r="BB2644" s="493" t="n">
        <v>7930.2</v>
      </c>
      <c r="BC2644" s="493" t="n">
        <v>8079</v>
      </c>
      <c r="BD2644" s="493" t="n">
        <v>7691.1</v>
      </c>
      <c r="BE2644" s="493" t="n">
        <v>3500.1</v>
      </c>
      <c r="BF2644" s="493" t="n">
        <v>5664.6</v>
      </c>
      <c r="BG2644" s="493" t="n">
        <v>1872</v>
      </c>
      <c r="BH2644" s="493" t="n">
        <v>1620.9</v>
      </c>
      <c r="BI2644" s="493" t="n">
        <v>0</v>
      </c>
      <c r="BJ2644" s="493" t="n">
        <v>0</v>
      </c>
      <c r="BK2644" s="493" t="n">
        <v>0</v>
      </c>
      <c r="BL2644" s="493" t="n">
        <v>0</v>
      </c>
      <c r="BM2644" s="493" t="n">
        <v>0</v>
      </c>
      <c r="BN2644" s="493" t="n">
        <v>0</v>
      </c>
      <c r="BO2644" s="493" t="n">
        <v>0</v>
      </c>
      <c r="BP2644" s="493" t="n">
        <v>0</v>
      </c>
      <c r="BQ2644" s="493" t="n">
        <v>0</v>
      </c>
      <c r="BR2644" s="493" t="n">
        <v>0</v>
      </c>
      <c r="BS2644" s="493" t="n">
        <v>0</v>
      </c>
      <c r="BT2644" s="493" t="n">
        <v>0</v>
      </c>
      <c r="BU2644" s="493" t="n">
        <v>0</v>
      </c>
      <c r="BV2644" s="493" t="n">
        <v>0</v>
      </c>
      <c r="BW2644" s="493" t="n">
        <v>0</v>
      </c>
    </row>
    <row r="2645">
      <c r="A2645" t="inlineStr">
        <is>
          <t>[C9D1] Angiotensin-II 길항제, 고혈압제 (C2) 혹은 이뇨제 복합제제</t>
        </is>
      </c>
      <c r="B2645" t="inlineStr">
        <is>
          <t>중헌제약</t>
        </is>
      </c>
      <c r="C2645" t="inlineStr">
        <is>
          <t>발사르텔 플러스</t>
        </is>
      </c>
      <c r="D2645" t="inlineStr">
        <is>
          <t>중헌제약</t>
        </is>
      </c>
      <c r="E2645" t="inlineStr">
        <is>
          <t>hydrochlorothiazide,  valsartan</t>
        </is>
      </c>
      <c r="F2645" t="inlineStr">
        <is>
          <t>보건소</t>
        </is>
      </c>
      <c r="G2645" t="inlineStr">
        <is>
          <t>Generic</t>
        </is>
      </c>
      <c r="H2645" s="493" t="n">
        <v>0</v>
      </c>
      <c r="I2645" s="493" t="n">
        <v>0</v>
      </c>
      <c r="J2645" s="493" t="n">
        <v>0</v>
      </c>
      <c r="K2645" s="493" t="n">
        <v>0</v>
      </c>
      <c r="L2645" s="493" t="n">
        <v>0</v>
      </c>
      <c r="M2645" s="493" t="n">
        <v>0</v>
      </c>
      <c r="N2645" s="493" t="n">
        <v>0</v>
      </c>
      <c r="O2645" s="493" t="n">
        <v>0</v>
      </c>
      <c r="P2645" s="493" t="n">
        <v>0</v>
      </c>
      <c r="Q2645" s="493" t="n">
        <v>0</v>
      </c>
      <c r="R2645" s="493" t="n">
        <v>3810</v>
      </c>
      <c r="S2645" s="493" t="n">
        <v>6020.4</v>
      </c>
      <c r="T2645" s="493" t="n">
        <v>7025.44</v>
      </c>
      <c r="U2645" s="493" t="n">
        <v>5510.44</v>
      </c>
      <c r="V2645" s="493" t="n">
        <v>6834.6</v>
      </c>
      <c r="W2645" s="493" t="n">
        <v>11439.6</v>
      </c>
      <c r="X2645" s="493" t="n">
        <v>7215.9</v>
      </c>
      <c r="Y2645" s="493" t="n">
        <v>4904.9</v>
      </c>
      <c r="Z2645" s="493" t="n">
        <v>9799.5</v>
      </c>
      <c r="AA2645" s="493" t="n">
        <v>5940.36</v>
      </c>
      <c r="AB2645" s="493" t="n">
        <v>5495.7</v>
      </c>
      <c r="AC2645" s="493" t="n">
        <v>2530.5</v>
      </c>
      <c r="AD2645" s="493" t="n">
        <v>5991.3</v>
      </c>
      <c r="AE2645" s="493" t="n">
        <v>5266.8</v>
      </c>
      <c r="AF2645" s="493" t="n">
        <v>4064.1</v>
      </c>
      <c r="AG2645" s="493" t="n">
        <v>5381.1</v>
      </c>
      <c r="AH2645" s="493" t="n">
        <v>4057.2</v>
      </c>
      <c r="AI2645" s="493" t="n">
        <v>3379.5</v>
      </c>
      <c r="AJ2645" s="493" t="n">
        <v>4200.6</v>
      </c>
      <c r="AK2645" s="493" t="n">
        <v>4642.5</v>
      </c>
      <c r="AL2645" s="493" t="n">
        <v>4882.8</v>
      </c>
      <c r="AM2645" s="493" t="n">
        <v>4969.8</v>
      </c>
      <c r="AN2645" s="493" t="n">
        <v>3479.36</v>
      </c>
      <c r="AO2645" s="493" t="n">
        <v>2849.04</v>
      </c>
      <c r="AP2645" s="493" t="n">
        <v>4782</v>
      </c>
      <c r="AQ2645" s="493" t="n">
        <v>1772.4</v>
      </c>
      <c r="AR2645" s="493" t="n">
        <v>2928.6</v>
      </c>
      <c r="AS2645" s="493" t="n">
        <v>1632.6</v>
      </c>
      <c r="AT2645" s="493" t="n">
        <v>2864.1</v>
      </c>
      <c r="AU2645" s="493" t="n">
        <v>1709.4</v>
      </c>
      <c r="AV2645" s="493" t="n">
        <v>2625.9</v>
      </c>
      <c r="AW2645" s="493" t="n">
        <v>1906.65</v>
      </c>
      <c r="AX2645" s="493" t="n">
        <v>2279.4</v>
      </c>
      <c r="AY2645" s="493" t="n">
        <v>2520.6</v>
      </c>
      <c r="AZ2645" s="493" t="n">
        <v>2437.2</v>
      </c>
      <c r="BA2645" s="493" t="n">
        <v>3533.1</v>
      </c>
      <c r="BB2645" s="493" t="n">
        <v>1755</v>
      </c>
      <c r="BC2645" s="493" t="n">
        <v>2512.2</v>
      </c>
      <c r="BD2645" s="493" t="n">
        <v>2572.44</v>
      </c>
      <c r="BE2645" s="493" t="n">
        <v>1745.1</v>
      </c>
      <c r="BF2645" s="493" t="n">
        <v>1995</v>
      </c>
      <c r="BG2645" s="493" t="n">
        <v>2098.8</v>
      </c>
      <c r="BH2645" s="493" t="n">
        <v>820.5</v>
      </c>
      <c r="BI2645" s="493" t="n">
        <v>0</v>
      </c>
      <c r="BJ2645" s="493" t="n">
        <v>0</v>
      </c>
      <c r="BK2645" s="493" t="n">
        <v>0</v>
      </c>
      <c r="BL2645" s="493" t="n">
        <v>0</v>
      </c>
      <c r="BM2645" s="493" t="n">
        <v>0</v>
      </c>
      <c r="BN2645" s="493" t="n">
        <v>0</v>
      </c>
      <c r="BO2645" s="493" t="n">
        <v>0</v>
      </c>
      <c r="BP2645" s="493" t="n">
        <v>0</v>
      </c>
      <c r="BQ2645" s="493" t="n">
        <v>0</v>
      </c>
      <c r="BR2645" s="493" t="n">
        <v>0</v>
      </c>
      <c r="BS2645" s="493" t="n">
        <v>0</v>
      </c>
      <c r="BT2645" s="493" t="n">
        <v>0</v>
      </c>
      <c r="BU2645" s="493" t="n">
        <v>0</v>
      </c>
      <c r="BV2645" s="493" t="n">
        <v>0</v>
      </c>
      <c r="BW2645" s="493" t="n">
        <v>0</v>
      </c>
    </row>
    <row r="2646">
      <c r="A2646" t="inlineStr">
        <is>
          <t>[C9D1] Angiotensin-II 길항제, 고혈압제 (C2) 혹은 이뇨제 복합제제</t>
        </is>
      </c>
      <c r="B2646" t="inlineStr">
        <is>
          <t>진양제약</t>
        </is>
      </c>
      <c r="C2646" t="inlineStr">
        <is>
          <t>오메탄 플러스</t>
        </is>
      </c>
      <c r="D2646" t="inlineStr">
        <is>
          <t>진양제약</t>
        </is>
      </c>
      <c r="E2646" t="inlineStr">
        <is>
          <t>hydrochlorothiazide,  olmesartan medoxomil</t>
        </is>
      </c>
      <c r="F2646" t="inlineStr">
        <is>
          <t>종합병원</t>
        </is>
      </c>
      <c r="G2646" t="inlineStr">
        <is>
          <t>Generic</t>
        </is>
      </c>
      <c r="H2646" s="493" t="n">
        <v>1229.02</v>
      </c>
      <c r="I2646" s="493" t="n">
        <v>1936.34</v>
      </c>
      <c r="J2646" s="493" t="n">
        <v>1355.05</v>
      </c>
      <c r="K2646" s="493" t="n">
        <v>1544.72</v>
      </c>
      <c r="L2646" s="493" t="n">
        <v>2077.1</v>
      </c>
      <c r="M2646" s="493" t="n">
        <v>1399.72</v>
      </c>
      <c r="N2646" s="493" t="n">
        <v>1783.15</v>
      </c>
      <c r="O2646" s="493" t="n">
        <v>1075.63</v>
      </c>
      <c r="P2646" s="493" t="n">
        <v>701.7</v>
      </c>
      <c r="Q2646" s="493" t="n">
        <v>1753.24</v>
      </c>
      <c r="R2646" s="493" t="n">
        <v>353.64</v>
      </c>
      <c r="S2646" s="493" t="n">
        <v>1497.52</v>
      </c>
      <c r="T2646" s="493" t="n">
        <v>1246.48</v>
      </c>
      <c r="U2646" s="493" t="n">
        <v>1412.14</v>
      </c>
      <c r="V2646" s="493" t="n">
        <v>787.64</v>
      </c>
      <c r="W2646" s="493" t="n">
        <v>954.26</v>
      </c>
      <c r="X2646" s="493" t="n">
        <v>3146.66</v>
      </c>
      <c r="Y2646" s="493" t="n">
        <v>1033.27</v>
      </c>
      <c r="Z2646" s="493" t="n">
        <v>1802.71</v>
      </c>
      <c r="AA2646" s="493" t="n">
        <v>1600</v>
      </c>
      <c r="AB2646" s="493" t="n">
        <v>1081.52</v>
      </c>
      <c r="AC2646" s="493" t="n">
        <v>1119.4</v>
      </c>
      <c r="AD2646" s="493" t="n">
        <v>1562.79</v>
      </c>
      <c r="AE2646" s="493" t="n">
        <v>2497.32</v>
      </c>
      <c r="AF2646" s="493" t="n">
        <v>1152.81</v>
      </c>
      <c r="AG2646" s="493" t="n">
        <v>2122.05</v>
      </c>
      <c r="AH2646" s="493" t="n">
        <v>975.46</v>
      </c>
      <c r="AI2646" s="493" t="n">
        <v>2048</v>
      </c>
      <c r="AJ2646" s="493" t="n">
        <v>2226.79</v>
      </c>
      <c r="AK2646" s="493" t="n">
        <v>1038.18</v>
      </c>
      <c r="AL2646" s="493" t="n">
        <v>1173.82</v>
      </c>
      <c r="AM2646" s="493" t="n">
        <v>0</v>
      </c>
      <c r="AN2646" s="493" t="n">
        <v>0</v>
      </c>
      <c r="AO2646" s="493" t="n">
        <v>0</v>
      </c>
      <c r="AP2646" s="493" t="n">
        <v>0</v>
      </c>
      <c r="AQ2646" s="493" t="n">
        <v>0</v>
      </c>
      <c r="AR2646" s="493" t="n">
        <v>0</v>
      </c>
      <c r="AS2646" s="493" t="n">
        <v>0</v>
      </c>
      <c r="AT2646" s="493" t="n">
        <v>0</v>
      </c>
      <c r="AU2646" s="493" t="n">
        <v>245.7</v>
      </c>
      <c r="AV2646" s="493" t="n">
        <v>281.7</v>
      </c>
      <c r="AW2646" s="493" t="n">
        <v>1197.9</v>
      </c>
      <c r="AX2646" s="493" t="n">
        <v>480.6</v>
      </c>
      <c r="AY2646" s="493" t="n">
        <v>0</v>
      </c>
      <c r="AZ2646" s="493" t="n">
        <v>917.7</v>
      </c>
      <c r="BA2646" s="493" t="n">
        <v>387.9</v>
      </c>
      <c r="BB2646" s="493" t="n">
        <v>237.6</v>
      </c>
      <c r="BC2646" s="493" t="n">
        <v>0</v>
      </c>
      <c r="BD2646" s="493" t="n">
        <v>821.04</v>
      </c>
      <c r="BE2646" s="493" t="n">
        <v>0</v>
      </c>
      <c r="BF2646" s="493" t="n">
        <v>458.4</v>
      </c>
      <c r="BG2646" s="493" t="n">
        <v>1057.74</v>
      </c>
      <c r="BH2646" s="493" t="n">
        <v>333.52</v>
      </c>
      <c r="BI2646" s="493" t="n">
        <v>330.3</v>
      </c>
      <c r="BJ2646" s="493" t="n">
        <v>477.6</v>
      </c>
      <c r="BK2646" s="493" t="n">
        <v>961.2</v>
      </c>
      <c r="BL2646" s="493" t="n">
        <v>337.5</v>
      </c>
      <c r="BM2646" s="493" t="n">
        <v>1470.6</v>
      </c>
      <c r="BN2646" s="493" t="n">
        <v>300</v>
      </c>
      <c r="BO2646" s="493" t="n">
        <v>111.16</v>
      </c>
      <c r="BP2646" s="493" t="n">
        <v>587.5599999999999</v>
      </c>
      <c r="BQ2646" s="493" t="n">
        <v>360</v>
      </c>
      <c r="BR2646" s="493" t="n">
        <v>478.8</v>
      </c>
      <c r="BS2646" s="493" t="n">
        <v>838.2</v>
      </c>
      <c r="BT2646" s="493" t="n">
        <v>566.4</v>
      </c>
      <c r="BU2646" s="493" t="n">
        <v>414</v>
      </c>
      <c r="BV2646" s="493" t="n">
        <v>598.74</v>
      </c>
      <c r="BW2646" s="493" t="n">
        <v>1304.7</v>
      </c>
    </row>
    <row r="2647">
      <c r="A2647" t="inlineStr">
        <is>
          <t>[C9D1] Angiotensin-II 길항제, 고혈압제 (C2) 혹은 이뇨제 복합제제</t>
        </is>
      </c>
      <c r="B2647" t="inlineStr">
        <is>
          <t>진양제약</t>
        </is>
      </c>
      <c r="C2647" t="inlineStr">
        <is>
          <t>오메탄 플러스</t>
        </is>
      </c>
      <c r="D2647" t="inlineStr">
        <is>
          <t>진양제약</t>
        </is>
      </c>
      <c r="E2647" t="inlineStr">
        <is>
          <t>hydrochlorothiazide,  olmesartan medoxomil</t>
        </is>
      </c>
      <c r="F2647" t="inlineStr">
        <is>
          <t>병원</t>
        </is>
      </c>
      <c r="G2647" t="inlineStr">
        <is>
          <t>Generic</t>
        </is>
      </c>
      <c r="H2647" s="493" t="n">
        <v>0</v>
      </c>
      <c r="I2647" s="493" t="n">
        <v>0</v>
      </c>
      <c r="J2647" s="493" t="n">
        <v>0</v>
      </c>
      <c r="K2647" s="493" t="n">
        <v>0</v>
      </c>
      <c r="L2647" s="493" t="n">
        <v>0</v>
      </c>
      <c r="M2647" s="493" t="n">
        <v>0</v>
      </c>
      <c r="N2647" s="493" t="n">
        <v>0</v>
      </c>
      <c r="O2647" s="493" t="n">
        <v>292.2</v>
      </c>
      <c r="P2647" s="493" t="n">
        <v>0</v>
      </c>
      <c r="Q2647" s="493" t="n">
        <v>0</v>
      </c>
      <c r="R2647" s="493" t="n">
        <v>0</v>
      </c>
      <c r="S2647" s="493" t="n">
        <v>0</v>
      </c>
      <c r="T2647" s="493" t="n">
        <v>0</v>
      </c>
      <c r="U2647" s="493" t="n">
        <v>0</v>
      </c>
      <c r="V2647" s="493" t="n">
        <v>0</v>
      </c>
      <c r="W2647" s="493" t="n">
        <v>0</v>
      </c>
      <c r="X2647" s="493" t="n">
        <v>0</v>
      </c>
      <c r="Y2647" s="493" t="n">
        <v>34.5</v>
      </c>
      <c r="Z2647" s="493" t="n">
        <v>0</v>
      </c>
      <c r="AA2647" s="493" t="n">
        <v>0</v>
      </c>
      <c r="AB2647" s="493" t="n">
        <v>0</v>
      </c>
      <c r="AC2647" s="493" t="n">
        <v>0</v>
      </c>
      <c r="AD2647" s="493" t="n">
        <v>0</v>
      </c>
      <c r="AE2647" s="493" t="n">
        <v>0</v>
      </c>
      <c r="AF2647" s="493" t="n">
        <v>0</v>
      </c>
      <c r="AG2647" s="493" t="n">
        <v>0</v>
      </c>
      <c r="AH2647" s="493" t="n">
        <v>0</v>
      </c>
      <c r="AI2647" s="493" t="n">
        <v>0</v>
      </c>
      <c r="AJ2647" s="493" t="n">
        <v>0</v>
      </c>
      <c r="AK2647" s="493" t="n">
        <v>0</v>
      </c>
      <c r="AL2647" s="493" t="n">
        <v>0</v>
      </c>
      <c r="AM2647" s="493" t="n">
        <v>0</v>
      </c>
      <c r="AN2647" s="493" t="n">
        <v>0</v>
      </c>
      <c r="AO2647" s="493" t="n">
        <v>0</v>
      </c>
      <c r="AP2647" s="493" t="n">
        <v>0</v>
      </c>
      <c r="AQ2647" s="493" t="n">
        <v>0</v>
      </c>
      <c r="AR2647" s="493" t="n">
        <v>0</v>
      </c>
      <c r="AS2647" s="493" t="n">
        <v>0</v>
      </c>
      <c r="AT2647" s="493" t="n">
        <v>0</v>
      </c>
      <c r="AU2647" s="493" t="n">
        <v>225.6</v>
      </c>
      <c r="AV2647" s="493" t="n">
        <v>0</v>
      </c>
      <c r="AW2647" s="493" t="n">
        <v>0</v>
      </c>
      <c r="AX2647" s="493" t="n">
        <v>0</v>
      </c>
      <c r="AY2647" s="493" t="n">
        <v>0</v>
      </c>
      <c r="AZ2647" s="493" t="n">
        <v>0</v>
      </c>
      <c r="BA2647" s="493" t="n">
        <v>0</v>
      </c>
      <c r="BB2647" s="493" t="n">
        <v>0</v>
      </c>
      <c r="BC2647" s="493" t="n">
        <v>0</v>
      </c>
      <c r="BD2647" s="493" t="n">
        <v>0</v>
      </c>
      <c r="BE2647" s="493" t="n">
        <v>28.2</v>
      </c>
      <c r="BF2647" s="493" t="n">
        <v>0</v>
      </c>
      <c r="BG2647" s="493" t="n">
        <v>0</v>
      </c>
      <c r="BH2647" s="493" t="n">
        <v>0</v>
      </c>
      <c r="BI2647" s="493" t="n">
        <v>309.38</v>
      </c>
      <c r="BJ2647" s="493" t="n">
        <v>3325.77</v>
      </c>
      <c r="BK2647" s="493" t="n">
        <v>2239.97</v>
      </c>
      <c r="BL2647" s="493" t="n">
        <v>2487.7</v>
      </c>
      <c r="BM2647" s="493" t="n">
        <v>4507.39</v>
      </c>
      <c r="BN2647" s="493" t="n">
        <v>3231.41</v>
      </c>
      <c r="BO2647" s="493" t="n">
        <v>6054.21</v>
      </c>
      <c r="BP2647" s="493" t="n">
        <v>4661.97</v>
      </c>
      <c r="BQ2647" s="493" t="n">
        <v>5499.1</v>
      </c>
      <c r="BR2647" s="493" t="n">
        <v>2160.28</v>
      </c>
      <c r="BS2647" s="493" t="n">
        <v>5551.4</v>
      </c>
      <c r="BT2647" s="493" t="n">
        <v>6414.78</v>
      </c>
      <c r="BU2647" s="493" t="n">
        <v>6586.28</v>
      </c>
      <c r="BV2647" s="493" t="n">
        <v>3185.92</v>
      </c>
      <c r="BW2647" s="493" t="n">
        <v>7681.21</v>
      </c>
    </row>
    <row r="2648">
      <c r="A2648" t="inlineStr">
        <is>
          <t>[C9D1] Angiotensin-II 길항제, 고혈압제 (C2) 혹은 이뇨제 복합제제</t>
        </is>
      </c>
      <c r="B2648" t="inlineStr">
        <is>
          <t>진양제약</t>
        </is>
      </c>
      <c r="C2648" t="inlineStr">
        <is>
          <t>오메탄 플러스</t>
        </is>
      </c>
      <c r="D2648" t="inlineStr">
        <is>
          <t>진양제약</t>
        </is>
      </c>
      <c r="E2648" t="inlineStr">
        <is>
          <t>hydrochlorothiazide,  olmesartan medoxomil</t>
        </is>
      </c>
      <c r="F2648" t="inlineStr">
        <is>
          <t>의원</t>
        </is>
      </c>
      <c r="G2648" t="inlineStr">
        <is>
          <t>Generic</t>
        </is>
      </c>
      <c r="H2648" s="493" t="n">
        <v>11679.05</v>
      </c>
      <c r="I2648" s="493" t="n">
        <v>9612.93</v>
      </c>
      <c r="J2648" s="493" t="n">
        <v>12504.45</v>
      </c>
      <c r="K2648" s="493" t="n">
        <v>12318.53</v>
      </c>
      <c r="L2648" s="493" t="n">
        <v>11546.5</v>
      </c>
      <c r="M2648" s="493" t="n">
        <v>10532.31</v>
      </c>
      <c r="N2648" s="493" t="n">
        <v>11703.74</v>
      </c>
      <c r="O2648" s="493" t="n">
        <v>11003</v>
      </c>
      <c r="P2648" s="493" t="n">
        <v>11009.11</v>
      </c>
      <c r="Q2648" s="493" t="n">
        <v>8163.6</v>
      </c>
      <c r="R2648" s="493" t="n">
        <v>9858.889999999999</v>
      </c>
      <c r="S2648" s="493" t="n">
        <v>11483.32</v>
      </c>
      <c r="T2648" s="493" t="n">
        <v>11016.98</v>
      </c>
      <c r="U2648" s="493" t="n">
        <v>9570.84</v>
      </c>
      <c r="V2648" s="493" t="n">
        <v>10663.55</v>
      </c>
      <c r="W2648" s="493" t="n">
        <v>12373.1</v>
      </c>
      <c r="X2648" s="493" t="n">
        <v>12933.74</v>
      </c>
      <c r="Y2648" s="493" t="n">
        <v>12720.9</v>
      </c>
      <c r="Z2648" s="493" t="n">
        <v>9908.200000000001</v>
      </c>
      <c r="AA2648" s="493" t="n">
        <v>16019.3</v>
      </c>
      <c r="AB2648" s="493" t="n">
        <v>14761.4</v>
      </c>
      <c r="AC2648" s="493" t="n">
        <v>18643.4</v>
      </c>
      <c r="AD2648" s="493" t="n">
        <v>20559.25</v>
      </c>
      <c r="AE2648" s="493" t="n">
        <v>21412.06</v>
      </c>
      <c r="AF2648" s="493" t="n">
        <v>22721.94</v>
      </c>
      <c r="AG2648" s="493" t="n">
        <v>18884.3</v>
      </c>
      <c r="AH2648" s="493" t="n">
        <v>19285.48</v>
      </c>
      <c r="AI2648" s="493" t="n">
        <v>22870.7</v>
      </c>
      <c r="AJ2648" s="493" t="n">
        <v>17884.88</v>
      </c>
      <c r="AK2648" s="493" t="n">
        <v>22340</v>
      </c>
      <c r="AL2648" s="493" t="n">
        <v>21074.77</v>
      </c>
      <c r="AM2648" s="493" t="n">
        <v>22939.66</v>
      </c>
      <c r="AN2648" s="493" t="n">
        <v>19941.84</v>
      </c>
      <c r="AO2648" s="493" t="n">
        <v>19740.64</v>
      </c>
      <c r="AP2648" s="493" t="n">
        <v>20084</v>
      </c>
      <c r="AQ2648" s="493" t="n">
        <v>17993.54</v>
      </c>
      <c r="AR2648" s="493" t="n">
        <v>20014.59</v>
      </c>
      <c r="AS2648" s="493" t="n">
        <v>22825.04</v>
      </c>
      <c r="AT2648" s="493" t="n">
        <v>23070.37</v>
      </c>
      <c r="AU2648" s="493" t="n">
        <v>20928.24</v>
      </c>
      <c r="AV2648" s="493" t="n">
        <v>22601.52</v>
      </c>
      <c r="AW2648" s="493" t="n">
        <v>23302.83</v>
      </c>
      <c r="AX2648" s="493" t="n">
        <v>22572.44</v>
      </c>
      <c r="AY2648" s="493" t="n">
        <v>25188.43</v>
      </c>
      <c r="AZ2648" s="493" t="n">
        <v>24475.76</v>
      </c>
      <c r="BA2648" s="493" t="n">
        <v>22418.99</v>
      </c>
      <c r="BB2648" s="493" t="n">
        <v>24881.92</v>
      </c>
      <c r="BC2648" s="493" t="n">
        <v>26139.79</v>
      </c>
      <c r="BD2648" s="493" t="n">
        <v>28446.01</v>
      </c>
      <c r="BE2648" s="493" t="n">
        <v>27336.27</v>
      </c>
      <c r="BF2648" s="493" t="n">
        <v>23513.55</v>
      </c>
      <c r="BG2648" s="493" t="n">
        <v>26046.73</v>
      </c>
      <c r="BH2648" s="493" t="n">
        <v>24189.03</v>
      </c>
      <c r="BI2648" s="493" t="n">
        <v>23093.55</v>
      </c>
      <c r="BJ2648" s="493" t="n">
        <v>25300.88</v>
      </c>
      <c r="BK2648" s="493" t="n">
        <v>23712.17</v>
      </c>
      <c r="BL2648" s="493" t="n">
        <v>27083.05</v>
      </c>
      <c r="BM2648" s="493" t="n">
        <v>28014.4</v>
      </c>
      <c r="BN2648" s="493" t="n">
        <v>20938.79</v>
      </c>
      <c r="BO2648" s="493" t="n">
        <v>22119.93</v>
      </c>
      <c r="BP2648" s="493" t="n">
        <v>24539.28</v>
      </c>
      <c r="BQ2648" s="493" t="n">
        <v>21474.78</v>
      </c>
      <c r="BR2648" s="493" t="n">
        <v>26099.25</v>
      </c>
      <c r="BS2648" s="493" t="n">
        <v>25110.41</v>
      </c>
      <c r="BT2648" s="493" t="n">
        <v>22632.47</v>
      </c>
      <c r="BU2648" s="493" t="n">
        <v>24369.43</v>
      </c>
      <c r="BV2648" s="493" t="n">
        <v>26434.52</v>
      </c>
      <c r="BW2648" s="493" t="n">
        <v>27807.51</v>
      </c>
    </row>
    <row r="2649">
      <c r="A2649" t="inlineStr">
        <is>
          <t>[C9D1] Angiotensin-II 길항제, 고혈압제 (C2) 혹은 이뇨제 복합제제</t>
        </is>
      </c>
      <c r="B2649" t="inlineStr">
        <is>
          <t>진양제약</t>
        </is>
      </c>
      <c r="C2649" t="inlineStr">
        <is>
          <t>오메탄 플러스</t>
        </is>
      </c>
      <c r="D2649" t="inlineStr">
        <is>
          <t>진양제약</t>
        </is>
      </c>
      <c r="E2649" t="inlineStr">
        <is>
          <t>hydrochlorothiazide,  olmesartan medoxomil</t>
        </is>
      </c>
      <c r="F2649" t="inlineStr">
        <is>
          <t>보건소</t>
        </is>
      </c>
      <c r="G2649" t="inlineStr">
        <is>
          <t>Generic</t>
        </is>
      </c>
      <c r="H2649" s="493" t="n">
        <v>0</v>
      </c>
      <c r="I2649" s="493" t="n">
        <v>0</v>
      </c>
      <c r="J2649" s="493" t="n">
        <v>0</v>
      </c>
      <c r="K2649" s="493" t="n">
        <v>0</v>
      </c>
      <c r="L2649" s="493" t="n">
        <v>0</v>
      </c>
      <c r="M2649" s="493" t="n">
        <v>0</v>
      </c>
      <c r="N2649" s="493" t="n">
        <v>0</v>
      </c>
      <c r="O2649" s="493" t="n">
        <v>0</v>
      </c>
      <c r="P2649" s="493" t="n">
        <v>0</v>
      </c>
      <c r="Q2649" s="493" t="n">
        <v>0</v>
      </c>
      <c r="R2649" s="493" t="n">
        <v>0</v>
      </c>
      <c r="S2649" s="493" t="n">
        <v>0</v>
      </c>
      <c r="T2649" s="493" t="n">
        <v>0</v>
      </c>
      <c r="U2649" s="493" t="n">
        <v>0</v>
      </c>
      <c r="V2649" s="493" t="n">
        <v>0</v>
      </c>
      <c r="W2649" s="493" t="n">
        <v>0</v>
      </c>
      <c r="X2649" s="493" t="n">
        <v>0</v>
      </c>
      <c r="Y2649" s="493" t="n">
        <v>0</v>
      </c>
      <c r="Z2649" s="493" t="n">
        <v>0</v>
      </c>
      <c r="AA2649" s="493" t="n">
        <v>0</v>
      </c>
      <c r="AB2649" s="493" t="n">
        <v>0</v>
      </c>
      <c r="AC2649" s="493" t="n">
        <v>0</v>
      </c>
      <c r="AD2649" s="493" t="n">
        <v>0</v>
      </c>
      <c r="AE2649" s="493" t="n">
        <v>0</v>
      </c>
      <c r="AF2649" s="493" t="n">
        <v>0</v>
      </c>
      <c r="AG2649" s="493" t="n">
        <v>0</v>
      </c>
      <c r="AH2649" s="493" t="n">
        <v>0</v>
      </c>
      <c r="AI2649" s="493" t="n">
        <v>0</v>
      </c>
      <c r="AJ2649" s="493" t="n">
        <v>0</v>
      </c>
      <c r="AK2649" s="493" t="n">
        <v>0</v>
      </c>
      <c r="AL2649" s="493" t="n">
        <v>0</v>
      </c>
      <c r="AM2649" s="493" t="n">
        <v>0</v>
      </c>
      <c r="AN2649" s="493" t="n">
        <v>0</v>
      </c>
      <c r="AO2649" s="493" t="n">
        <v>0</v>
      </c>
      <c r="AP2649" s="493" t="n">
        <v>0</v>
      </c>
      <c r="AQ2649" s="493" t="n">
        <v>0</v>
      </c>
      <c r="AR2649" s="493" t="n">
        <v>0</v>
      </c>
      <c r="AS2649" s="493" t="n">
        <v>0</v>
      </c>
      <c r="AT2649" s="493" t="n">
        <v>0</v>
      </c>
      <c r="AU2649" s="493" t="n">
        <v>0</v>
      </c>
      <c r="AV2649" s="493" t="n">
        <v>144</v>
      </c>
      <c r="AW2649" s="493" t="n">
        <v>124.5</v>
      </c>
      <c r="AX2649" s="493" t="n">
        <v>134.1</v>
      </c>
      <c r="AY2649" s="493" t="n">
        <v>127.8</v>
      </c>
      <c r="AZ2649" s="493" t="n">
        <v>139.2</v>
      </c>
      <c r="BA2649" s="493" t="n">
        <v>477.6</v>
      </c>
      <c r="BB2649" s="493" t="n">
        <v>0</v>
      </c>
      <c r="BC2649" s="493" t="n">
        <v>606.3</v>
      </c>
      <c r="BD2649" s="493" t="n">
        <v>268.8</v>
      </c>
      <c r="BE2649" s="493" t="n">
        <v>0</v>
      </c>
      <c r="BF2649" s="493" t="n">
        <v>258</v>
      </c>
      <c r="BG2649" s="493" t="n">
        <v>0</v>
      </c>
      <c r="BH2649" s="493" t="n">
        <v>279</v>
      </c>
      <c r="BI2649" s="493" t="n">
        <v>0</v>
      </c>
      <c r="BJ2649" s="493" t="n">
        <v>0</v>
      </c>
      <c r="BK2649" s="493" t="n">
        <v>0</v>
      </c>
      <c r="BL2649" s="493" t="n">
        <v>0</v>
      </c>
      <c r="BM2649" s="493" t="n">
        <v>0</v>
      </c>
      <c r="BN2649" s="493" t="n">
        <v>139.5</v>
      </c>
      <c r="BO2649" s="493" t="n">
        <v>0</v>
      </c>
      <c r="BP2649" s="493" t="n">
        <v>0</v>
      </c>
      <c r="BQ2649" s="493" t="n">
        <v>0</v>
      </c>
      <c r="BR2649" s="493" t="n">
        <v>122.1</v>
      </c>
      <c r="BS2649" s="493" t="n">
        <v>0</v>
      </c>
      <c r="BT2649" s="493" t="n">
        <v>510</v>
      </c>
      <c r="BU2649" s="493" t="n">
        <v>0</v>
      </c>
      <c r="BV2649" s="493" t="n">
        <v>0</v>
      </c>
      <c r="BW2649" s="493" t="n">
        <v>0</v>
      </c>
    </row>
    <row r="2650">
      <c r="A2650" t="inlineStr">
        <is>
          <t>[C9D1] Angiotensin-II 길항제, 고혈압제 (C2) 혹은 이뇨제 복합제제</t>
        </is>
      </c>
      <c r="B2650" t="inlineStr">
        <is>
          <t>코오롱</t>
        </is>
      </c>
      <c r="C2650" t="inlineStr">
        <is>
          <t>코살탄 플러스</t>
        </is>
      </c>
      <c r="D2650" t="inlineStr">
        <is>
          <t>코오롱</t>
        </is>
      </c>
      <c r="E2650" t="inlineStr">
        <is>
          <t>hydrochlorothiazide,  losartan potassium</t>
        </is>
      </c>
      <c r="F2650" t="inlineStr">
        <is>
          <t>종합병원</t>
        </is>
      </c>
      <c r="G2650" t="inlineStr">
        <is>
          <t>Generic</t>
        </is>
      </c>
      <c r="H2650" s="493" t="n">
        <v>33.3</v>
      </c>
      <c r="I2650" s="493" t="n">
        <v>0</v>
      </c>
      <c r="J2650" s="493" t="n">
        <v>35.7</v>
      </c>
      <c r="K2650" s="493" t="n">
        <v>33.9</v>
      </c>
      <c r="L2650" s="493" t="n">
        <v>126</v>
      </c>
      <c r="M2650" s="493" t="n">
        <v>0</v>
      </c>
      <c r="N2650" s="493" t="n">
        <v>67.2</v>
      </c>
      <c r="O2650" s="493" t="n">
        <v>0</v>
      </c>
      <c r="P2650" s="493" t="n">
        <v>65.40000000000001</v>
      </c>
      <c r="Q2650" s="493" t="n">
        <v>0</v>
      </c>
      <c r="R2650" s="493" t="n">
        <v>63</v>
      </c>
      <c r="S2650" s="493" t="n">
        <v>0</v>
      </c>
      <c r="T2650" s="493" t="n">
        <v>0</v>
      </c>
      <c r="U2650" s="493" t="n">
        <v>0</v>
      </c>
      <c r="V2650" s="493" t="n">
        <v>0</v>
      </c>
      <c r="W2650" s="493" t="n">
        <v>0</v>
      </c>
      <c r="X2650" s="493" t="n">
        <v>0</v>
      </c>
      <c r="Y2650" s="493" t="n">
        <v>0</v>
      </c>
      <c r="Z2650" s="493" t="n">
        <v>0</v>
      </c>
      <c r="AA2650" s="493" t="n">
        <v>0</v>
      </c>
      <c r="AB2650" s="493" t="n">
        <v>0</v>
      </c>
      <c r="AC2650" s="493" t="n">
        <v>0</v>
      </c>
      <c r="AD2650" s="493" t="n">
        <v>0</v>
      </c>
      <c r="AE2650" s="493" t="n">
        <v>0</v>
      </c>
      <c r="AF2650" s="493" t="n">
        <v>0</v>
      </c>
      <c r="AG2650" s="493" t="n">
        <v>0</v>
      </c>
      <c r="AH2650" s="493" t="n">
        <v>0</v>
      </c>
      <c r="AI2650" s="493" t="n">
        <v>0</v>
      </c>
      <c r="AJ2650" s="493" t="n">
        <v>0</v>
      </c>
      <c r="AK2650" s="493" t="n">
        <v>0</v>
      </c>
      <c r="AL2650" s="493" t="n">
        <v>0</v>
      </c>
      <c r="AM2650" s="493" t="n">
        <v>0</v>
      </c>
      <c r="AN2650" s="493" t="n">
        <v>0</v>
      </c>
      <c r="AO2650" s="493" t="n">
        <v>0</v>
      </c>
      <c r="AP2650" s="493" t="n">
        <v>0</v>
      </c>
      <c r="AQ2650" s="493" t="n">
        <v>0</v>
      </c>
      <c r="AR2650" s="493" t="n">
        <v>0</v>
      </c>
      <c r="AS2650" s="493" t="n">
        <v>0</v>
      </c>
      <c r="AT2650" s="493" t="n">
        <v>0</v>
      </c>
      <c r="AU2650" s="493" t="n">
        <v>0</v>
      </c>
      <c r="AV2650" s="493" t="n">
        <v>0</v>
      </c>
      <c r="AW2650" s="493" t="n">
        <v>0</v>
      </c>
      <c r="AX2650" s="493" t="n">
        <v>0</v>
      </c>
      <c r="AY2650" s="493" t="n">
        <v>0</v>
      </c>
      <c r="AZ2650" s="493" t="n">
        <v>0</v>
      </c>
      <c r="BA2650" s="493" t="n">
        <v>0</v>
      </c>
      <c r="BB2650" s="493" t="n">
        <v>0</v>
      </c>
      <c r="BC2650" s="493" t="n">
        <v>0</v>
      </c>
      <c r="BD2650" s="493" t="n">
        <v>0</v>
      </c>
      <c r="BE2650" s="493" t="n">
        <v>0</v>
      </c>
      <c r="BF2650" s="493" t="n">
        <v>0</v>
      </c>
      <c r="BG2650" s="493" t="n">
        <v>0</v>
      </c>
      <c r="BH2650" s="493" t="n">
        <v>0</v>
      </c>
      <c r="BI2650" s="493" t="n">
        <v>0</v>
      </c>
      <c r="BJ2650" s="493" t="n">
        <v>0</v>
      </c>
      <c r="BK2650" s="493" t="n">
        <v>0</v>
      </c>
      <c r="BL2650" s="493" t="n">
        <v>0</v>
      </c>
      <c r="BM2650" s="493" t="n">
        <v>0</v>
      </c>
      <c r="BN2650" s="493" t="n">
        <v>0</v>
      </c>
      <c r="BO2650" s="493" t="n">
        <v>0</v>
      </c>
      <c r="BP2650" s="493" t="n">
        <v>0</v>
      </c>
      <c r="BQ2650" s="493" t="n">
        <v>0</v>
      </c>
      <c r="BR2650" s="493" t="n">
        <v>0</v>
      </c>
      <c r="BS2650" s="493" t="n">
        <v>0</v>
      </c>
      <c r="BT2650" s="493" t="n">
        <v>0</v>
      </c>
      <c r="BU2650" s="493" t="n">
        <v>0</v>
      </c>
      <c r="BV2650" s="493" t="n">
        <v>0</v>
      </c>
      <c r="BW2650" s="493" t="n">
        <v>0</v>
      </c>
    </row>
    <row r="2651">
      <c r="A2651" t="inlineStr">
        <is>
          <t>[C9D1] Angiotensin-II 길항제, 고혈압제 (C2) 혹은 이뇨제 복합제제</t>
        </is>
      </c>
      <c r="B2651" t="inlineStr">
        <is>
          <t>코오롱</t>
        </is>
      </c>
      <c r="C2651" t="inlineStr">
        <is>
          <t>코살탄 플러스</t>
        </is>
      </c>
      <c r="D2651" t="inlineStr">
        <is>
          <t>코오롱</t>
        </is>
      </c>
      <c r="E2651" t="inlineStr">
        <is>
          <t>hydrochlorothiazide,  losartan potassium</t>
        </is>
      </c>
      <c r="F2651" t="inlineStr">
        <is>
          <t>병원</t>
        </is>
      </c>
      <c r="G2651" t="inlineStr">
        <is>
          <t>Generic</t>
        </is>
      </c>
      <c r="H2651" s="493" t="n">
        <v>766.2</v>
      </c>
      <c r="I2651" s="493" t="n">
        <v>677.1</v>
      </c>
      <c r="J2651" s="493" t="n">
        <v>195.6</v>
      </c>
      <c r="K2651" s="493" t="n">
        <v>240</v>
      </c>
      <c r="L2651" s="493" t="n">
        <v>266.06</v>
      </c>
      <c r="M2651" s="493" t="n">
        <v>321</v>
      </c>
      <c r="N2651" s="493" t="n">
        <v>155.4</v>
      </c>
      <c r="O2651" s="493" t="n">
        <v>0</v>
      </c>
      <c r="P2651" s="493" t="n">
        <v>195.3</v>
      </c>
      <c r="Q2651" s="493" t="n">
        <v>437.21</v>
      </c>
      <c r="R2651" s="493" t="n">
        <v>499.5</v>
      </c>
      <c r="S2651" s="493" t="n">
        <v>81</v>
      </c>
      <c r="T2651" s="493" t="n">
        <v>0</v>
      </c>
      <c r="U2651" s="493" t="n">
        <v>0</v>
      </c>
      <c r="V2651" s="493" t="n">
        <v>0</v>
      </c>
      <c r="W2651" s="493" t="n">
        <v>0</v>
      </c>
      <c r="X2651" s="493" t="n">
        <v>0</v>
      </c>
      <c r="Y2651" s="493" t="n">
        <v>0</v>
      </c>
      <c r="Z2651" s="493" t="n">
        <v>0</v>
      </c>
      <c r="AA2651" s="493" t="n">
        <v>0</v>
      </c>
      <c r="AB2651" s="493" t="n">
        <v>0</v>
      </c>
      <c r="AC2651" s="493" t="n">
        <v>0</v>
      </c>
      <c r="AD2651" s="493" t="n">
        <v>0</v>
      </c>
      <c r="AE2651" s="493" t="n">
        <v>0</v>
      </c>
      <c r="AF2651" s="493" t="n">
        <v>0</v>
      </c>
      <c r="AG2651" s="493" t="n">
        <v>0</v>
      </c>
      <c r="AH2651" s="493" t="n">
        <v>0</v>
      </c>
      <c r="AI2651" s="493" t="n">
        <v>0</v>
      </c>
      <c r="AJ2651" s="493" t="n">
        <v>0</v>
      </c>
      <c r="AK2651" s="493" t="n">
        <v>0</v>
      </c>
      <c r="AL2651" s="493" t="n">
        <v>0</v>
      </c>
      <c r="AM2651" s="493" t="n">
        <v>0</v>
      </c>
      <c r="AN2651" s="493" t="n">
        <v>0</v>
      </c>
      <c r="AO2651" s="493" t="n">
        <v>0</v>
      </c>
      <c r="AP2651" s="493" t="n">
        <v>0</v>
      </c>
      <c r="AQ2651" s="493" t="n">
        <v>0</v>
      </c>
      <c r="AR2651" s="493" t="n">
        <v>0</v>
      </c>
      <c r="AS2651" s="493" t="n">
        <v>0</v>
      </c>
      <c r="AT2651" s="493" t="n">
        <v>0</v>
      </c>
      <c r="AU2651" s="493" t="n">
        <v>0</v>
      </c>
      <c r="AV2651" s="493" t="n">
        <v>0</v>
      </c>
      <c r="AW2651" s="493" t="n">
        <v>0</v>
      </c>
      <c r="AX2651" s="493" t="n">
        <v>0</v>
      </c>
      <c r="AY2651" s="493" t="n">
        <v>0</v>
      </c>
      <c r="AZ2651" s="493" t="n">
        <v>0</v>
      </c>
      <c r="BA2651" s="493" t="n">
        <v>0</v>
      </c>
      <c r="BB2651" s="493" t="n">
        <v>0</v>
      </c>
      <c r="BC2651" s="493" t="n">
        <v>0</v>
      </c>
      <c r="BD2651" s="493" t="n">
        <v>0</v>
      </c>
      <c r="BE2651" s="493" t="n">
        <v>0</v>
      </c>
      <c r="BF2651" s="493" t="n">
        <v>0</v>
      </c>
      <c r="BG2651" s="493" t="n">
        <v>0</v>
      </c>
      <c r="BH2651" s="493" t="n">
        <v>0</v>
      </c>
      <c r="BI2651" s="493" t="n">
        <v>0</v>
      </c>
      <c r="BJ2651" s="493" t="n">
        <v>0</v>
      </c>
      <c r="BK2651" s="493" t="n">
        <v>0</v>
      </c>
      <c r="BL2651" s="493" t="n">
        <v>0</v>
      </c>
      <c r="BM2651" s="493" t="n">
        <v>0</v>
      </c>
      <c r="BN2651" s="493" t="n">
        <v>0</v>
      </c>
      <c r="BO2651" s="493" t="n">
        <v>0</v>
      </c>
      <c r="BP2651" s="493" t="n">
        <v>0</v>
      </c>
      <c r="BQ2651" s="493" t="n">
        <v>0</v>
      </c>
      <c r="BR2651" s="493" t="n">
        <v>0</v>
      </c>
      <c r="BS2651" s="493" t="n">
        <v>0</v>
      </c>
      <c r="BT2651" s="493" t="n">
        <v>0</v>
      </c>
      <c r="BU2651" s="493" t="n">
        <v>0</v>
      </c>
      <c r="BV2651" s="493" t="n">
        <v>0</v>
      </c>
      <c r="BW2651" s="493" t="n">
        <v>0</v>
      </c>
    </row>
    <row r="2652">
      <c r="A2652" t="inlineStr">
        <is>
          <t>[C9D1] Angiotensin-II 길항제, 고혈압제 (C2) 혹은 이뇨제 복합제제</t>
        </is>
      </c>
      <c r="B2652" t="inlineStr">
        <is>
          <t>코오롱</t>
        </is>
      </c>
      <c r="C2652" t="inlineStr">
        <is>
          <t>코살탄 플러스</t>
        </is>
      </c>
      <c r="D2652" t="inlineStr">
        <is>
          <t>코오롱</t>
        </is>
      </c>
      <c r="E2652" t="inlineStr">
        <is>
          <t>hydrochlorothiazide,  losartan potassium</t>
        </is>
      </c>
      <c r="F2652" t="inlineStr">
        <is>
          <t>의원</t>
        </is>
      </c>
      <c r="G2652" t="inlineStr">
        <is>
          <t>Generic</t>
        </is>
      </c>
      <c r="H2652" s="493" t="n">
        <v>17715.5</v>
      </c>
      <c r="I2652" s="493" t="n">
        <v>19753.69</v>
      </c>
      <c r="J2652" s="493" t="n">
        <v>18593.25</v>
      </c>
      <c r="K2652" s="493" t="n">
        <v>17924.26</v>
      </c>
      <c r="L2652" s="493" t="n">
        <v>20082.36</v>
      </c>
      <c r="M2652" s="493" t="n">
        <v>18732.79</v>
      </c>
      <c r="N2652" s="493" t="n">
        <v>18112.25</v>
      </c>
      <c r="O2652" s="493" t="n">
        <v>21326.13</v>
      </c>
      <c r="P2652" s="493" t="n">
        <v>18307.35</v>
      </c>
      <c r="Q2652" s="493" t="n">
        <v>19569.77</v>
      </c>
      <c r="R2652" s="493" t="n">
        <v>19686.75</v>
      </c>
      <c r="S2652" s="493" t="n">
        <v>7813.1</v>
      </c>
      <c r="T2652" s="493" t="n">
        <v>0</v>
      </c>
      <c r="U2652" s="493" t="n">
        <v>0</v>
      </c>
      <c r="V2652" s="493" t="n">
        <v>0</v>
      </c>
      <c r="W2652" s="493" t="n">
        <v>0</v>
      </c>
      <c r="X2652" s="493" t="n">
        <v>0</v>
      </c>
      <c r="Y2652" s="493" t="n">
        <v>0</v>
      </c>
      <c r="Z2652" s="493" t="n">
        <v>0</v>
      </c>
      <c r="AA2652" s="493" t="n">
        <v>0</v>
      </c>
      <c r="AB2652" s="493" t="n">
        <v>0</v>
      </c>
      <c r="AC2652" s="493" t="n">
        <v>0</v>
      </c>
      <c r="AD2652" s="493" t="n">
        <v>0</v>
      </c>
      <c r="AE2652" s="493" t="n">
        <v>0</v>
      </c>
      <c r="AF2652" s="493" t="n">
        <v>0</v>
      </c>
      <c r="AG2652" s="493" t="n">
        <v>0</v>
      </c>
      <c r="AH2652" s="493" t="n">
        <v>0</v>
      </c>
      <c r="AI2652" s="493" t="n">
        <v>0</v>
      </c>
      <c r="AJ2652" s="493" t="n">
        <v>0</v>
      </c>
      <c r="AK2652" s="493" t="n">
        <v>0</v>
      </c>
      <c r="AL2652" s="493" t="n">
        <v>0</v>
      </c>
      <c r="AM2652" s="493" t="n">
        <v>0</v>
      </c>
      <c r="AN2652" s="493" t="n">
        <v>0</v>
      </c>
      <c r="AO2652" s="493" t="n">
        <v>0</v>
      </c>
      <c r="AP2652" s="493" t="n">
        <v>0</v>
      </c>
      <c r="AQ2652" s="493" t="n">
        <v>0</v>
      </c>
      <c r="AR2652" s="493" t="n">
        <v>0</v>
      </c>
      <c r="AS2652" s="493" t="n">
        <v>0</v>
      </c>
      <c r="AT2652" s="493" t="n">
        <v>0</v>
      </c>
      <c r="AU2652" s="493" t="n">
        <v>0</v>
      </c>
      <c r="AV2652" s="493" t="n">
        <v>0</v>
      </c>
      <c r="AW2652" s="493" t="n">
        <v>0</v>
      </c>
      <c r="AX2652" s="493" t="n">
        <v>0</v>
      </c>
      <c r="AY2652" s="493" t="n">
        <v>0</v>
      </c>
      <c r="AZ2652" s="493" t="n">
        <v>0</v>
      </c>
      <c r="BA2652" s="493" t="n">
        <v>0</v>
      </c>
      <c r="BB2652" s="493" t="n">
        <v>0</v>
      </c>
      <c r="BC2652" s="493" t="n">
        <v>0</v>
      </c>
      <c r="BD2652" s="493" t="n">
        <v>0</v>
      </c>
      <c r="BE2652" s="493" t="n">
        <v>0</v>
      </c>
      <c r="BF2652" s="493" t="n">
        <v>0</v>
      </c>
      <c r="BG2652" s="493" t="n">
        <v>0</v>
      </c>
      <c r="BH2652" s="493" t="n">
        <v>0</v>
      </c>
      <c r="BI2652" s="493" t="n">
        <v>0</v>
      </c>
      <c r="BJ2652" s="493" t="n">
        <v>0</v>
      </c>
      <c r="BK2652" s="493" t="n">
        <v>0</v>
      </c>
      <c r="BL2652" s="493" t="n">
        <v>0</v>
      </c>
      <c r="BM2652" s="493" t="n">
        <v>0</v>
      </c>
      <c r="BN2652" s="493" t="n">
        <v>0</v>
      </c>
      <c r="BO2652" s="493" t="n">
        <v>0</v>
      </c>
      <c r="BP2652" s="493" t="n">
        <v>0</v>
      </c>
      <c r="BQ2652" s="493" t="n">
        <v>0</v>
      </c>
      <c r="BR2652" s="493" t="n">
        <v>0</v>
      </c>
      <c r="BS2652" s="493" t="n">
        <v>0</v>
      </c>
      <c r="BT2652" s="493" t="n">
        <v>0</v>
      </c>
      <c r="BU2652" s="493" t="n">
        <v>0</v>
      </c>
      <c r="BV2652" s="493" t="n">
        <v>0</v>
      </c>
      <c r="BW2652" s="493" t="n">
        <v>0</v>
      </c>
    </row>
    <row r="2653">
      <c r="A2653" t="inlineStr">
        <is>
          <t>[C9D1] Angiotensin-II 길항제, 고혈압제 (C2) 혹은 이뇨제 복합제제</t>
        </is>
      </c>
      <c r="B2653" t="inlineStr">
        <is>
          <t>코오롱</t>
        </is>
      </c>
      <c r="C2653" t="inlineStr">
        <is>
          <t>코살탄 플러스</t>
        </is>
      </c>
      <c r="D2653" t="inlineStr">
        <is>
          <t>코오롱</t>
        </is>
      </c>
      <c r="E2653" t="inlineStr">
        <is>
          <t>hydrochlorothiazide,  losartan potassium</t>
        </is>
      </c>
      <c r="F2653" t="inlineStr">
        <is>
          <t>보건소</t>
        </is>
      </c>
      <c r="G2653" t="inlineStr">
        <is>
          <t>Generic</t>
        </is>
      </c>
      <c r="H2653" s="493" t="n">
        <v>802.8</v>
      </c>
      <c r="I2653" s="493" t="n">
        <v>0</v>
      </c>
      <c r="J2653" s="493" t="n">
        <v>2254.5</v>
      </c>
      <c r="K2653" s="493" t="n">
        <v>408.3</v>
      </c>
      <c r="L2653" s="493" t="n">
        <v>0</v>
      </c>
      <c r="M2653" s="493" t="n">
        <v>4157.1</v>
      </c>
      <c r="N2653" s="493" t="n">
        <v>0</v>
      </c>
      <c r="O2653" s="493" t="n">
        <v>1162.8</v>
      </c>
      <c r="P2653" s="493" t="n">
        <v>4935.6</v>
      </c>
      <c r="Q2653" s="493" t="n">
        <v>854.4</v>
      </c>
      <c r="R2653" s="493" t="n">
        <v>0</v>
      </c>
      <c r="S2653" s="493" t="n">
        <v>0</v>
      </c>
      <c r="T2653" s="493" t="n">
        <v>0</v>
      </c>
      <c r="U2653" s="493" t="n">
        <v>0</v>
      </c>
      <c r="V2653" s="493" t="n">
        <v>0</v>
      </c>
      <c r="W2653" s="493" t="n">
        <v>0</v>
      </c>
      <c r="X2653" s="493" t="n">
        <v>0</v>
      </c>
      <c r="Y2653" s="493" t="n">
        <v>0</v>
      </c>
      <c r="Z2653" s="493" t="n">
        <v>0</v>
      </c>
      <c r="AA2653" s="493" t="n">
        <v>0</v>
      </c>
      <c r="AB2653" s="493" t="n">
        <v>0</v>
      </c>
      <c r="AC2653" s="493" t="n">
        <v>0</v>
      </c>
      <c r="AD2653" s="493" t="n">
        <v>0</v>
      </c>
      <c r="AE2653" s="493" t="n">
        <v>0</v>
      </c>
      <c r="AF2653" s="493" t="n">
        <v>0</v>
      </c>
      <c r="AG2653" s="493" t="n">
        <v>0</v>
      </c>
      <c r="AH2653" s="493" t="n">
        <v>0</v>
      </c>
      <c r="AI2653" s="493" t="n">
        <v>0</v>
      </c>
      <c r="AJ2653" s="493" t="n">
        <v>0</v>
      </c>
      <c r="AK2653" s="493" t="n">
        <v>0</v>
      </c>
      <c r="AL2653" s="493" t="n">
        <v>0</v>
      </c>
      <c r="AM2653" s="493" t="n">
        <v>0</v>
      </c>
      <c r="AN2653" s="493" t="n">
        <v>0</v>
      </c>
      <c r="AO2653" s="493" t="n">
        <v>0</v>
      </c>
      <c r="AP2653" s="493" t="n">
        <v>0</v>
      </c>
      <c r="AQ2653" s="493" t="n">
        <v>0</v>
      </c>
      <c r="AR2653" s="493" t="n">
        <v>0</v>
      </c>
      <c r="AS2653" s="493" t="n">
        <v>0</v>
      </c>
      <c r="AT2653" s="493" t="n">
        <v>0</v>
      </c>
      <c r="AU2653" s="493" t="n">
        <v>0</v>
      </c>
      <c r="AV2653" s="493" t="n">
        <v>0</v>
      </c>
      <c r="AW2653" s="493" t="n">
        <v>0</v>
      </c>
      <c r="AX2653" s="493" t="n">
        <v>0</v>
      </c>
      <c r="AY2653" s="493" t="n">
        <v>0</v>
      </c>
      <c r="AZ2653" s="493" t="n">
        <v>0</v>
      </c>
      <c r="BA2653" s="493" t="n">
        <v>0</v>
      </c>
      <c r="BB2653" s="493" t="n">
        <v>0</v>
      </c>
      <c r="BC2653" s="493" t="n">
        <v>0</v>
      </c>
      <c r="BD2653" s="493" t="n">
        <v>0</v>
      </c>
      <c r="BE2653" s="493" t="n">
        <v>0</v>
      </c>
      <c r="BF2653" s="493" t="n">
        <v>0</v>
      </c>
      <c r="BG2653" s="493" t="n">
        <v>0</v>
      </c>
      <c r="BH2653" s="493" t="n">
        <v>0</v>
      </c>
      <c r="BI2653" s="493" t="n">
        <v>0</v>
      </c>
      <c r="BJ2653" s="493" t="n">
        <v>0</v>
      </c>
      <c r="BK2653" s="493" t="n">
        <v>0</v>
      </c>
      <c r="BL2653" s="493" t="n">
        <v>0</v>
      </c>
      <c r="BM2653" s="493" t="n">
        <v>0</v>
      </c>
      <c r="BN2653" s="493" t="n">
        <v>0</v>
      </c>
      <c r="BO2653" s="493" t="n">
        <v>0</v>
      </c>
      <c r="BP2653" s="493" t="n">
        <v>0</v>
      </c>
      <c r="BQ2653" s="493" t="n">
        <v>0</v>
      </c>
      <c r="BR2653" s="493" t="n">
        <v>0</v>
      </c>
      <c r="BS2653" s="493" t="n">
        <v>0</v>
      </c>
      <c r="BT2653" s="493" t="n">
        <v>0</v>
      </c>
      <c r="BU2653" s="493" t="n">
        <v>0</v>
      </c>
      <c r="BV2653" s="493" t="n">
        <v>0</v>
      </c>
      <c r="BW2653" s="493" t="n">
        <v>0</v>
      </c>
    </row>
    <row r="2654">
      <c r="A2654" t="inlineStr">
        <is>
          <t>[C9D1] Angiotensin-II 길항제, 고혈압제 (C2) 혹은 이뇨제 복합제제</t>
        </is>
      </c>
      <c r="B2654" t="inlineStr">
        <is>
          <t>킵스바이오파마</t>
        </is>
      </c>
      <c r="C2654" t="inlineStr">
        <is>
          <t>글로아타 플러스</t>
        </is>
      </c>
      <c r="D2654" t="inlineStr">
        <is>
          <t>킵스바이오파마</t>
        </is>
      </c>
      <c r="E2654" t="inlineStr">
        <is>
          <t>candesartan cilexetil,  hydrochlorothiazide</t>
        </is>
      </c>
      <c r="F2654" t="inlineStr">
        <is>
          <t>종합병원</t>
        </is>
      </c>
      <c r="G2654" t="inlineStr">
        <is>
          <t>Generic</t>
        </is>
      </c>
      <c r="H2654" s="493" t="n">
        <v>8063.5</v>
      </c>
      <c r="I2654" s="493" t="n">
        <v>8001.44</v>
      </c>
      <c r="J2654" s="493" t="n">
        <v>9145.870000000001</v>
      </c>
      <c r="K2654" s="493" t="n">
        <v>9303.57</v>
      </c>
      <c r="L2654" s="493" t="n">
        <v>9502.549999999999</v>
      </c>
      <c r="M2654" s="493" t="n">
        <v>8649.67</v>
      </c>
      <c r="N2654" s="493" t="n">
        <v>8795.18</v>
      </c>
      <c r="O2654" s="493" t="n">
        <v>9519.219999999999</v>
      </c>
      <c r="P2654" s="493" t="n">
        <v>7595.08</v>
      </c>
      <c r="Q2654" s="493" t="n">
        <v>8224.02</v>
      </c>
      <c r="R2654" s="493" t="n">
        <v>8457.219999999999</v>
      </c>
      <c r="S2654" s="493" t="n">
        <v>10844.83</v>
      </c>
      <c r="T2654" s="493" t="n">
        <v>6750.8</v>
      </c>
      <c r="U2654" s="493" t="n">
        <v>11615.66</v>
      </c>
      <c r="V2654" s="493" t="n">
        <v>9747.299999999999</v>
      </c>
      <c r="W2654" s="493" t="n">
        <v>12129.46</v>
      </c>
      <c r="X2654" s="493" t="n">
        <v>9362.700000000001</v>
      </c>
      <c r="Y2654" s="493" t="n">
        <v>10704.09</v>
      </c>
      <c r="Z2654" s="493" t="n">
        <v>12561.79</v>
      </c>
      <c r="AA2654" s="493" t="n">
        <v>9259.74</v>
      </c>
      <c r="AB2654" s="493" t="n">
        <v>10445.94</v>
      </c>
      <c r="AC2654" s="493" t="n">
        <v>11320.82</v>
      </c>
      <c r="AD2654" s="493" t="n">
        <v>9248.280000000001</v>
      </c>
      <c r="AE2654" s="493" t="n">
        <v>11790.47</v>
      </c>
      <c r="AF2654" s="493" t="n">
        <v>10462.23</v>
      </c>
      <c r="AG2654" s="493" t="n">
        <v>10898.98</v>
      </c>
      <c r="AH2654" s="493" t="n">
        <v>12391.64</v>
      </c>
      <c r="AI2654" s="493" t="n">
        <v>10106.38</v>
      </c>
      <c r="AJ2654" s="493" t="n">
        <v>10848.34</v>
      </c>
      <c r="AK2654" s="493" t="n">
        <v>10688.86</v>
      </c>
      <c r="AL2654" s="493" t="n">
        <v>10634.14</v>
      </c>
      <c r="AM2654" s="493" t="n">
        <v>12660.46</v>
      </c>
      <c r="AN2654" s="493" t="n">
        <v>10299.73</v>
      </c>
      <c r="AO2654" s="493" t="n">
        <v>8969.26</v>
      </c>
      <c r="AP2654" s="493" t="n">
        <v>12184.3</v>
      </c>
      <c r="AQ2654" s="493" t="n">
        <v>12569.94</v>
      </c>
      <c r="AR2654" s="493" t="n">
        <v>13062.97</v>
      </c>
      <c r="AS2654" s="493" t="n">
        <v>11369.16</v>
      </c>
      <c r="AT2654" s="493" t="n">
        <v>9419.74</v>
      </c>
      <c r="AU2654" s="493" t="n">
        <v>10014.81</v>
      </c>
      <c r="AV2654" s="493" t="n">
        <v>10929.6</v>
      </c>
      <c r="AW2654" s="493" t="n">
        <v>9495.01</v>
      </c>
      <c r="AX2654" s="493" t="n">
        <v>10609.62</v>
      </c>
      <c r="AY2654" s="493" t="n">
        <v>9248.129999999999</v>
      </c>
      <c r="AZ2654" s="493" t="n">
        <v>11275.62</v>
      </c>
      <c r="BA2654" s="493" t="n">
        <v>8826.65</v>
      </c>
      <c r="BB2654" s="493" t="n">
        <v>9835.799999999999</v>
      </c>
      <c r="BC2654" s="493" t="n">
        <v>11380.34</v>
      </c>
      <c r="BD2654" s="493" t="n">
        <v>7522.54</v>
      </c>
      <c r="BE2654" s="493" t="n">
        <v>9978.83</v>
      </c>
      <c r="BF2654" s="493" t="n">
        <v>12428.48</v>
      </c>
      <c r="BG2654" s="493" t="n">
        <v>10034.79</v>
      </c>
      <c r="BH2654" s="493" t="n">
        <v>9239.540000000001</v>
      </c>
      <c r="BI2654" s="493" t="n">
        <v>11117.18</v>
      </c>
      <c r="BJ2654" s="493" t="n">
        <v>9475.4</v>
      </c>
      <c r="BK2654" s="493" t="n">
        <v>9234.049999999999</v>
      </c>
      <c r="BL2654" s="493" t="n">
        <v>10751.5</v>
      </c>
      <c r="BM2654" s="493" t="n">
        <v>11199.42</v>
      </c>
      <c r="BN2654" s="493" t="n">
        <v>11812.56</v>
      </c>
      <c r="BO2654" s="493" t="n">
        <v>11556.12</v>
      </c>
      <c r="BP2654" s="493" t="n">
        <v>8008.24</v>
      </c>
      <c r="BQ2654" s="493" t="n">
        <v>8636.16</v>
      </c>
      <c r="BR2654" s="493" t="n">
        <v>11310.75</v>
      </c>
      <c r="BS2654" s="493" t="n">
        <v>8966.76</v>
      </c>
      <c r="BT2654" s="493" t="n">
        <v>10557.7</v>
      </c>
      <c r="BU2654" s="493" t="n">
        <v>10561.82</v>
      </c>
      <c r="BV2654" s="493" t="n">
        <v>11142.45</v>
      </c>
      <c r="BW2654" s="493" t="n">
        <v>11377.08</v>
      </c>
    </row>
    <row r="2655">
      <c r="A2655" t="inlineStr">
        <is>
          <t>[C9D1] Angiotensin-II 길항제, 고혈압제 (C2) 혹은 이뇨제 복합제제</t>
        </is>
      </c>
      <c r="B2655" t="inlineStr">
        <is>
          <t>킵스바이오파마</t>
        </is>
      </c>
      <c r="C2655" t="inlineStr">
        <is>
          <t>글로아타 플러스</t>
        </is>
      </c>
      <c r="D2655" t="inlineStr">
        <is>
          <t>킵스바이오파마</t>
        </is>
      </c>
      <c r="E2655" t="inlineStr">
        <is>
          <t>candesartan cilexetil,  hydrochlorothiazide</t>
        </is>
      </c>
      <c r="F2655" t="inlineStr">
        <is>
          <t>병원</t>
        </is>
      </c>
      <c r="G2655" t="inlineStr">
        <is>
          <t>Generic</t>
        </is>
      </c>
      <c r="H2655" s="493" t="n">
        <v>3171.3</v>
      </c>
      <c r="I2655" s="493" t="n">
        <v>1609.2</v>
      </c>
      <c r="J2655" s="493" t="n">
        <v>2025.9</v>
      </c>
      <c r="K2655" s="493" t="n">
        <v>1199.1</v>
      </c>
      <c r="L2655" s="493" t="n">
        <v>2556.72</v>
      </c>
      <c r="M2655" s="493" t="n">
        <v>1394.74</v>
      </c>
      <c r="N2655" s="493" t="n">
        <v>2334.73</v>
      </c>
      <c r="O2655" s="493" t="n">
        <v>1911.5</v>
      </c>
      <c r="P2655" s="493" t="n">
        <v>914.04</v>
      </c>
      <c r="Q2655" s="493" t="n">
        <v>336</v>
      </c>
      <c r="R2655" s="493" t="n">
        <v>3128.59</v>
      </c>
      <c r="S2655" s="493" t="n">
        <v>1048</v>
      </c>
      <c r="T2655" s="493" t="n">
        <v>1541.32</v>
      </c>
      <c r="U2655" s="493" t="n">
        <v>269</v>
      </c>
      <c r="V2655" s="493" t="n">
        <v>2477.92</v>
      </c>
      <c r="W2655" s="493" t="n">
        <v>3108.72</v>
      </c>
      <c r="X2655" s="493" t="n">
        <v>2621.12</v>
      </c>
      <c r="Y2655" s="493" t="n">
        <v>782.6</v>
      </c>
      <c r="Z2655" s="493" t="n">
        <v>2114.76</v>
      </c>
      <c r="AA2655" s="493" t="n">
        <v>2574.8</v>
      </c>
      <c r="AB2655" s="493" t="n">
        <v>3887.72</v>
      </c>
      <c r="AC2655" s="493" t="n">
        <v>3638.46</v>
      </c>
      <c r="AD2655" s="493" t="n">
        <v>3294.26</v>
      </c>
      <c r="AE2655" s="493" t="n">
        <v>1043.02</v>
      </c>
      <c r="AF2655" s="493" t="n">
        <v>2740.8</v>
      </c>
      <c r="AG2655" s="493" t="n">
        <v>699.3</v>
      </c>
      <c r="AH2655" s="493" t="n">
        <v>0</v>
      </c>
      <c r="AI2655" s="493" t="n">
        <v>239.7</v>
      </c>
      <c r="AJ2655" s="493" t="n">
        <v>597.9</v>
      </c>
      <c r="AK2655" s="493" t="n">
        <v>478.8</v>
      </c>
      <c r="AL2655" s="493" t="n">
        <v>0</v>
      </c>
      <c r="AM2655" s="493" t="n">
        <v>1317.9</v>
      </c>
      <c r="AN2655" s="493" t="n">
        <v>0</v>
      </c>
      <c r="AO2655" s="493" t="n">
        <v>1202.7</v>
      </c>
      <c r="AP2655" s="493" t="n">
        <v>0</v>
      </c>
      <c r="AQ2655" s="493" t="n">
        <v>0</v>
      </c>
      <c r="AR2655" s="493" t="n">
        <v>900</v>
      </c>
      <c r="AS2655" s="493" t="n">
        <v>0</v>
      </c>
      <c r="AT2655" s="493" t="n">
        <v>1020</v>
      </c>
      <c r="AU2655" s="493" t="n">
        <v>0</v>
      </c>
      <c r="AV2655" s="493" t="n">
        <v>0</v>
      </c>
      <c r="AW2655" s="493" t="n">
        <v>862.15</v>
      </c>
      <c r="AX2655" s="493" t="n">
        <v>0</v>
      </c>
      <c r="AY2655" s="493" t="n">
        <v>191.9</v>
      </c>
      <c r="AZ2655" s="493" t="n">
        <v>725.4</v>
      </c>
      <c r="BA2655" s="493" t="n">
        <v>0</v>
      </c>
      <c r="BB2655" s="493" t="n">
        <v>914.8</v>
      </c>
      <c r="BC2655" s="493" t="n">
        <v>0</v>
      </c>
      <c r="BD2655" s="493" t="n">
        <v>370.8</v>
      </c>
      <c r="BE2655" s="493" t="n">
        <v>374.4</v>
      </c>
      <c r="BF2655" s="493" t="n">
        <v>0</v>
      </c>
      <c r="BG2655" s="493" t="n">
        <v>747</v>
      </c>
      <c r="BH2655" s="493" t="n">
        <v>185.4</v>
      </c>
      <c r="BI2655" s="493" t="n">
        <v>0</v>
      </c>
      <c r="BJ2655" s="493" t="n">
        <v>739.8</v>
      </c>
      <c r="BK2655" s="493" t="n">
        <v>375.75</v>
      </c>
      <c r="BL2655" s="493" t="n">
        <v>0</v>
      </c>
      <c r="BM2655" s="493" t="n">
        <v>1107</v>
      </c>
      <c r="BN2655" s="493" t="n">
        <v>181.8</v>
      </c>
      <c r="BO2655" s="493" t="n">
        <v>0</v>
      </c>
      <c r="BP2655" s="493" t="n">
        <v>902.25</v>
      </c>
      <c r="BQ2655" s="493" t="n">
        <v>180</v>
      </c>
      <c r="BR2655" s="493" t="n">
        <v>0</v>
      </c>
      <c r="BS2655" s="493" t="n">
        <v>589.96</v>
      </c>
      <c r="BT2655" s="493" t="n">
        <v>765.22</v>
      </c>
      <c r="BU2655" s="493" t="n">
        <v>466.48</v>
      </c>
      <c r="BV2655" s="493" t="n">
        <v>1313.75</v>
      </c>
      <c r="BW2655" s="493" t="n">
        <v>480.98</v>
      </c>
    </row>
    <row r="2656">
      <c r="A2656" t="inlineStr">
        <is>
          <t>[C9D1] Angiotensin-II 길항제, 고혈압제 (C2) 혹은 이뇨제 복합제제</t>
        </is>
      </c>
      <c r="B2656" t="inlineStr">
        <is>
          <t>킵스바이오파마</t>
        </is>
      </c>
      <c r="C2656" t="inlineStr">
        <is>
          <t>글로아타 플러스</t>
        </is>
      </c>
      <c r="D2656" t="inlineStr">
        <is>
          <t>킵스바이오파마</t>
        </is>
      </c>
      <c r="E2656" t="inlineStr">
        <is>
          <t>candesartan cilexetil,  hydrochlorothiazide</t>
        </is>
      </c>
      <c r="F2656" t="inlineStr">
        <is>
          <t>의원</t>
        </is>
      </c>
      <c r="G2656" t="inlineStr">
        <is>
          <t>Generic</t>
        </is>
      </c>
      <c r="H2656" s="493" t="n">
        <v>32423.41</v>
      </c>
      <c r="I2656" s="493" t="n">
        <v>26052.26</v>
      </c>
      <c r="J2656" s="493" t="n">
        <v>29577.05</v>
      </c>
      <c r="K2656" s="493" t="n">
        <v>26091.17</v>
      </c>
      <c r="L2656" s="493" t="n">
        <v>33518.94</v>
      </c>
      <c r="M2656" s="493" t="n">
        <v>30172.47</v>
      </c>
      <c r="N2656" s="493" t="n">
        <v>30230.08</v>
      </c>
      <c r="O2656" s="493" t="n">
        <v>27838.83</v>
      </c>
      <c r="P2656" s="493" t="n">
        <v>35745.22</v>
      </c>
      <c r="Q2656" s="493" t="n">
        <v>28652.06</v>
      </c>
      <c r="R2656" s="493" t="n">
        <v>34847.88</v>
      </c>
      <c r="S2656" s="493" t="n">
        <v>39059.4</v>
      </c>
      <c r="T2656" s="493" t="n">
        <v>34240.61</v>
      </c>
      <c r="U2656" s="493" t="n">
        <v>31629.82</v>
      </c>
      <c r="V2656" s="493" t="n">
        <v>35725.42</v>
      </c>
      <c r="W2656" s="493" t="n">
        <v>30411.3</v>
      </c>
      <c r="X2656" s="493" t="n">
        <v>36541.34</v>
      </c>
      <c r="Y2656" s="493" t="n">
        <v>36626.85</v>
      </c>
      <c r="Z2656" s="493" t="n">
        <v>34390.86</v>
      </c>
      <c r="AA2656" s="493" t="n">
        <v>35013.76</v>
      </c>
      <c r="AB2656" s="493" t="n">
        <v>37896.88</v>
      </c>
      <c r="AC2656" s="493" t="n">
        <v>36922.5</v>
      </c>
      <c r="AD2656" s="493" t="n">
        <v>37944.58</v>
      </c>
      <c r="AE2656" s="493" t="n">
        <v>40160.24</v>
      </c>
      <c r="AF2656" s="493" t="n">
        <v>31820.07</v>
      </c>
      <c r="AG2656" s="493" t="n">
        <v>33366.6</v>
      </c>
      <c r="AH2656" s="493" t="n">
        <v>23152.59</v>
      </c>
      <c r="AI2656" s="493" t="n">
        <v>16379.54</v>
      </c>
      <c r="AJ2656" s="493" t="n">
        <v>23427.44</v>
      </c>
      <c r="AK2656" s="493" t="n">
        <v>19462.34</v>
      </c>
      <c r="AL2656" s="493" t="n">
        <v>20316.06</v>
      </c>
      <c r="AM2656" s="493" t="n">
        <v>15507</v>
      </c>
      <c r="AN2656" s="493" t="n">
        <v>11234</v>
      </c>
      <c r="AO2656" s="493" t="n">
        <v>14773.3</v>
      </c>
      <c r="AP2656" s="493" t="n">
        <v>16749.79</v>
      </c>
      <c r="AQ2656" s="493" t="n">
        <v>16482.88</v>
      </c>
      <c r="AR2656" s="493" t="n">
        <v>20783.78</v>
      </c>
      <c r="AS2656" s="493" t="n">
        <v>13572.5</v>
      </c>
      <c r="AT2656" s="493" t="n">
        <v>16755.61</v>
      </c>
      <c r="AU2656" s="493" t="n">
        <v>17053.2</v>
      </c>
      <c r="AV2656" s="493" t="n">
        <v>12078.4</v>
      </c>
      <c r="AW2656" s="493" t="n">
        <v>13420.61</v>
      </c>
      <c r="AX2656" s="493" t="n">
        <v>17083</v>
      </c>
      <c r="AY2656" s="493" t="n">
        <v>15315.62</v>
      </c>
      <c r="AZ2656" s="493" t="n">
        <v>12574.5</v>
      </c>
      <c r="BA2656" s="493" t="n">
        <v>15519.9</v>
      </c>
      <c r="BB2656" s="493" t="n">
        <v>14347.32</v>
      </c>
      <c r="BC2656" s="493" t="n">
        <v>16449.19</v>
      </c>
      <c r="BD2656" s="493" t="n">
        <v>15766.45</v>
      </c>
      <c r="BE2656" s="493" t="n">
        <v>9749.24</v>
      </c>
      <c r="BF2656" s="493" t="n">
        <v>11296.87</v>
      </c>
      <c r="BG2656" s="493" t="n">
        <v>10489.8</v>
      </c>
      <c r="BH2656" s="493" t="n">
        <v>10904.61</v>
      </c>
      <c r="BI2656" s="493" t="n">
        <v>9434</v>
      </c>
      <c r="BJ2656" s="493" t="n">
        <v>10167.46</v>
      </c>
      <c r="BK2656" s="493" t="n">
        <v>8976.540000000001</v>
      </c>
      <c r="BL2656" s="493" t="n">
        <v>10757.7</v>
      </c>
      <c r="BM2656" s="493" t="n">
        <v>7896.7</v>
      </c>
      <c r="BN2656" s="493" t="n">
        <v>8872.26</v>
      </c>
      <c r="BO2656" s="493" t="n">
        <v>12142.19</v>
      </c>
      <c r="BP2656" s="493" t="n">
        <v>9274.379999999999</v>
      </c>
      <c r="BQ2656" s="493" t="n">
        <v>12817</v>
      </c>
      <c r="BR2656" s="493" t="n">
        <v>15968.75</v>
      </c>
      <c r="BS2656" s="493" t="n">
        <v>12755.15</v>
      </c>
      <c r="BT2656" s="493" t="n">
        <v>12507.44</v>
      </c>
      <c r="BU2656" s="493" t="n">
        <v>15397.95</v>
      </c>
      <c r="BV2656" s="493" t="n">
        <v>12090.25</v>
      </c>
      <c r="BW2656" s="493" t="n">
        <v>11504</v>
      </c>
    </row>
    <row r="2657">
      <c r="A2657" t="inlineStr">
        <is>
          <t>[C9D1] Angiotensin-II 길항제, 고혈압제 (C2) 혹은 이뇨제 복합제제</t>
        </is>
      </c>
      <c r="B2657" t="inlineStr">
        <is>
          <t>킵스바이오파마</t>
        </is>
      </c>
      <c r="C2657" t="inlineStr">
        <is>
          <t>글로아타 플러스</t>
        </is>
      </c>
      <c r="D2657" t="inlineStr">
        <is>
          <t>킵스바이오파마</t>
        </is>
      </c>
      <c r="E2657" t="inlineStr">
        <is>
          <t>candesartan cilexetil,  hydrochlorothiazide</t>
        </is>
      </c>
      <c r="F2657" t="inlineStr">
        <is>
          <t>보건소</t>
        </is>
      </c>
      <c r="G2657" t="inlineStr">
        <is>
          <t>Generic</t>
        </is>
      </c>
      <c r="H2657" s="493" t="n">
        <v>0</v>
      </c>
      <c r="I2657" s="493" t="n">
        <v>0</v>
      </c>
      <c r="J2657" s="493" t="n">
        <v>0</v>
      </c>
      <c r="K2657" s="493" t="n">
        <v>0</v>
      </c>
      <c r="L2657" s="493" t="n">
        <v>0</v>
      </c>
      <c r="M2657" s="493" t="n">
        <v>0</v>
      </c>
      <c r="N2657" s="493" t="n">
        <v>0</v>
      </c>
      <c r="O2657" s="493" t="n">
        <v>0</v>
      </c>
      <c r="P2657" s="493" t="n">
        <v>0</v>
      </c>
      <c r="Q2657" s="493" t="n">
        <v>0</v>
      </c>
      <c r="R2657" s="493" t="n">
        <v>0</v>
      </c>
      <c r="S2657" s="493" t="n">
        <v>0</v>
      </c>
      <c r="T2657" s="493" t="n">
        <v>0</v>
      </c>
      <c r="U2657" s="493" t="n">
        <v>0</v>
      </c>
      <c r="V2657" s="493" t="n">
        <v>0</v>
      </c>
      <c r="W2657" s="493" t="n">
        <v>0</v>
      </c>
      <c r="X2657" s="493" t="n">
        <v>0</v>
      </c>
      <c r="Y2657" s="493" t="n">
        <v>0</v>
      </c>
      <c r="Z2657" s="493" t="n">
        <v>0</v>
      </c>
      <c r="AA2657" s="493" t="n">
        <v>88.2</v>
      </c>
      <c r="AB2657" s="493" t="n">
        <v>0</v>
      </c>
      <c r="AC2657" s="493" t="n">
        <v>0</v>
      </c>
      <c r="AD2657" s="493" t="n">
        <v>0</v>
      </c>
      <c r="AE2657" s="493" t="n">
        <v>0</v>
      </c>
      <c r="AF2657" s="493" t="n">
        <v>0</v>
      </c>
      <c r="AG2657" s="493" t="n">
        <v>0</v>
      </c>
      <c r="AH2657" s="493" t="n">
        <v>0</v>
      </c>
      <c r="AI2657" s="493" t="n">
        <v>0</v>
      </c>
      <c r="AJ2657" s="493" t="n">
        <v>0</v>
      </c>
      <c r="AK2657" s="493" t="n">
        <v>0</v>
      </c>
      <c r="AL2657" s="493" t="n">
        <v>376.2</v>
      </c>
      <c r="AM2657" s="493" t="n">
        <v>0</v>
      </c>
      <c r="AN2657" s="493" t="n">
        <v>0</v>
      </c>
      <c r="AO2657" s="493" t="n">
        <v>373.5</v>
      </c>
      <c r="AP2657" s="493" t="n">
        <v>0</v>
      </c>
      <c r="AQ2657" s="493" t="n">
        <v>0</v>
      </c>
      <c r="AR2657" s="493" t="n">
        <v>511.2</v>
      </c>
      <c r="AS2657" s="493" t="n">
        <v>0</v>
      </c>
      <c r="AT2657" s="493" t="n">
        <v>0</v>
      </c>
      <c r="AU2657" s="493" t="n">
        <v>596.7</v>
      </c>
      <c r="AV2657" s="493" t="n">
        <v>0</v>
      </c>
      <c r="AW2657" s="493" t="n">
        <v>0</v>
      </c>
      <c r="AX2657" s="493" t="n">
        <v>576</v>
      </c>
      <c r="AY2657" s="493" t="n">
        <v>0</v>
      </c>
      <c r="AZ2657" s="493" t="n">
        <v>0</v>
      </c>
      <c r="BA2657" s="493" t="n">
        <v>575.1</v>
      </c>
      <c r="BB2657" s="493" t="n">
        <v>0</v>
      </c>
      <c r="BC2657" s="493" t="n">
        <v>0</v>
      </c>
      <c r="BD2657" s="493" t="n">
        <v>588.6</v>
      </c>
      <c r="BE2657" s="493" t="n">
        <v>0</v>
      </c>
      <c r="BF2657" s="493" t="n">
        <v>0</v>
      </c>
      <c r="BG2657" s="493" t="n">
        <v>542.7</v>
      </c>
      <c r="BH2657" s="493" t="n">
        <v>0</v>
      </c>
      <c r="BI2657" s="493" t="n">
        <v>292.5</v>
      </c>
      <c r="BJ2657" s="493" t="n">
        <v>136.2</v>
      </c>
      <c r="BK2657" s="493" t="n">
        <v>0</v>
      </c>
      <c r="BL2657" s="493" t="n">
        <v>2.7</v>
      </c>
      <c r="BM2657" s="493" t="n">
        <v>177.3</v>
      </c>
      <c r="BN2657" s="493" t="n">
        <v>0</v>
      </c>
      <c r="BO2657" s="493" t="n">
        <v>203.15</v>
      </c>
      <c r="BP2657" s="493" t="n">
        <v>0</v>
      </c>
      <c r="BQ2657" s="493" t="n">
        <v>0</v>
      </c>
      <c r="BR2657" s="493" t="n">
        <v>0</v>
      </c>
      <c r="BS2657" s="493" t="n">
        <v>0</v>
      </c>
      <c r="BT2657" s="493" t="n">
        <v>352.2</v>
      </c>
      <c r="BU2657" s="493" t="n">
        <v>339.6</v>
      </c>
      <c r="BV2657" s="493" t="n">
        <v>0</v>
      </c>
      <c r="BW2657" s="493" t="n">
        <v>0</v>
      </c>
    </row>
    <row r="2658">
      <c r="A2658" t="inlineStr">
        <is>
          <t>[C9D1] Angiotensin-II 길항제, 고혈압제 (C2) 혹은 이뇨제 복합제제</t>
        </is>
      </c>
      <c r="B2658" t="inlineStr">
        <is>
          <t>킵스바이오파마</t>
        </is>
      </c>
      <c r="C2658" t="inlineStr">
        <is>
          <t>로탄 플러스</t>
        </is>
      </c>
      <c r="D2658" t="inlineStr">
        <is>
          <t>킵스바이오파마</t>
        </is>
      </c>
      <c r="E2658" t="inlineStr">
        <is>
          <t>hydrochlorothiazide,  losartan potassium</t>
        </is>
      </c>
      <c r="F2658" t="inlineStr">
        <is>
          <t>병원</t>
        </is>
      </c>
      <c r="G2658" t="inlineStr">
        <is>
          <t>Generic</t>
        </is>
      </c>
      <c r="H2658" s="493" t="n">
        <v>0</v>
      </c>
      <c r="I2658" s="493" t="n">
        <v>0</v>
      </c>
      <c r="J2658" s="493" t="n">
        <v>0</v>
      </c>
      <c r="K2658" s="493" t="n">
        <v>0</v>
      </c>
      <c r="L2658" s="493" t="n">
        <v>448</v>
      </c>
      <c r="M2658" s="493" t="n">
        <v>448</v>
      </c>
      <c r="N2658" s="493" t="n">
        <v>448</v>
      </c>
      <c r="O2658" s="493" t="n">
        <v>336</v>
      </c>
      <c r="P2658" s="493" t="n">
        <v>784</v>
      </c>
      <c r="Q2658" s="493" t="n">
        <v>448</v>
      </c>
      <c r="R2658" s="493" t="n">
        <v>0</v>
      </c>
      <c r="S2658" s="493" t="n">
        <v>0</v>
      </c>
      <c r="T2658" s="493" t="n">
        <v>0</v>
      </c>
      <c r="U2658" s="493" t="n">
        <v>0</v>
      </c>
      <c r="V2658" s="493" t="n">
        <v>0</v>
      </c>
      <c r="W2658" s="493" t="n">
        <v>0</v>
      </c>
      <c r="X2658" s="493" t="n">
        <v>0</v>
      </c>
      <c r="Y2658" s="493" t="n">
        <v>0</v>
      </c>
      <c r="Z2658" s="493" t="n">
        <v>0</v>
      </c>
      <c r="AA2658" s="493" t="n">
        <v>0</v>
      </c>
      <c r="AB2658" s="493" t="n">
        <v>0</v>
      </c>
      <c r="AC2658" s="493" t="n">
        <v>0</v>
      </c>
      <c r="AD2658" s="493" t="n">
        <v>0</v>
      </c>
      <c r="AE2658" s="493" t="n">
        <v>0</v>
      </c>
      <c r="AF2658" s="493" t="n">
        <v>0</v>
      </c>
      <c r="AG2658" s="493" t="n">
        <v>0</v>
      </c>
      <c r="AH2658" s="493" t="n">
        <v>0</v>
      </c>
      <c r="AI2658" s="493" t="n">
        <v>0</v>
      </c>
      <c r="AJ2658" s="493" t="n">
        <v>0</v>
      </c>
      <c r="AK2658" s="493" t="n">
        <v>0</v>
      </c>
      <c r="AL2658" s="493" t="n">
        <v>0</v>
      </c>
      <c r="AM2658" s="493" t="n">
        <v>0</v>
      </c>
      <c r="AN2658" s="493" t="n">
        <v>0</v>
      </c>
      <c r="AO2658" s="493" t="n">
        <v>0</v>
      </c>
      <c r="AP2658" s="493" t="n">
        <v>0</v>
      </c>
      <c r="AQ2658" s="493" t="n">
        <v>0</v>
      </c>
      <c r="AR2658" s="493" t="n">
        <v>0</v>
      </c>
      <c r="AS2658" s="493" t="n">
        <v>0</v>
      </c>
      <c r="AT2658" s="493" t="n">
        <v>0</v>
      </c>
      <c r="AU2658" s="493" t="n">
        <v>0</v>
      </c>
      <c r="AV2658" s="493" t="n">
        <v>0</v>
      </c>
      <c r="AW2658" s="493" t="n">
        <v>0</v>
      </c>
      <c r="AX2658" s="493" t="n">
        <v>0</v>
      </c>
      <c r="AY2658" s="493" t="n">
        <v>0</v>
      </c>
      <c r="AZ2658" s="493" t="n">
        <v>0</v>
      </c>
      <c r="BA2658" s="493" t="n">
        <v>0</v>
      </c>
      <c r="BB2658" s="493" t="n">
        <v>0</v>
      </c>
      <c r="BC2658" s="493" t="n">
        <v>0</v>
      </c>
      <c r="BD2658" s="493" t="n">
        <v>0</v>
      </c>
      <c r="BE2658" s="493" t="n">
        <v>0</v>
      </c>
      <c r="BF2658" s="493" t="n">
        <v>0</v>
      </c>
      <c r="BG2658" s="493" t="n">
        <v>0</v>
      </c>
      <c r="BH2658" s="493" t="n">
        <v>0</v>
      </c>
      <c r="BI2658" s="493" t="n">
        <v>0</v>
      </c>
      <c r="BJ2658" s="493" t="n">
        <v>0</v>
      </c>
      <c r="BK2658" s="493" t="n">
        <v>0</v>
      </c>
      <c r="BL2658" s="493" t="n">
        <v>0</v>
      </c>
      <c r="BM2658" s="493" t="n">
        <v>0</v>
      </c>
      <c r="BN2658" s="493" t="n">
        <v>0</v>
      </c>
      <c r="BO2658" s="493" t="n">
        <v>0</v>
      </c>
      <c r="BP2658" s="493" t="n">
        <v>0</v>
      </c>
      <c r="BQ2658" s="493" t="n">
        <v>0</v>
      </c>
      <c r="BR2658" s="493" t="n">
        <v>0</v>
      </c>
      <c r="BS2658" s="493" t="n">
        <v>0</v>
      </c>
      <c r="BT2658" s="493" t="n">
        <v>0</v>
      </c>
      <c r="BU2658" s="493" t="n">
        <v>0</v>
      </c>
      <c r="BV2658" s="493" t="n">
        <v>0</v>
      </c>
      <c r="BW2658" s="493" t="n">
        <v>0</v>
      </c>
    </row>
    <row r="2659">
      <c r="A2659" t="inlineStr">
        <is>
          <t>[C9D1] Angiotensin-II 길항제, 고혈압제 (C2) 혹은 이뇨제 복합제제</t>
        </is>
      </c>
      <c r="B2659" t="inlineStr">
        <is>
          <t>킵스바이오파마</t>
        </is>
      </c>
      <c r="C2659" t="inlineStr">
        <is>
          <t>로탄 플러스</t>
        </is>
      </c>
      <c r="D2659" t="inlineStr">
        <is>
          <t>킵스바이오파마</t>
        </is>
      </c>
      <c r="E2659" t="inlineStr">
        <is>
          <t>hydrochlorothiazide,  losartan potassium</t>
        </is>
      </c>
      <c r="F2659" t="inlineStr">
        <is>
          <t>의원</t>
        </is>
      </c>
      <c r="G2659" t="inlineStr">
        <is>
          <t>Generic</t>
        </is>
      </c>
      <c r="H2659" s="493" t="n">
        <v>18664.7</v>
      </c>
      <c r="I2659" s="493" t="n">
        <v>15732.31</v>
      </c>
      <c r="J2659" s="493" t="n">
        <v>14296.32</v>
      </c>
      <c r="K2659" s="493" t="n">
        <v>18442.36</v>
      </c>
      <c r="L2659" s="493" t="n">
        <v>15540.65</v>
      </c>
      <c r="M2659" s="493" t="n">
        <v>17504.5</v>
      </c>
      <c r="N2659" s="493" t="n">
        <v>16923.43</v>
      </c>
      <c r="O2659" s="493" t="n">
        <v>20294.35</v>
      </c>
      <c r="P2659" s="493" t="n">
        <v>18052.02</v>
      </c>
      <c r="Q2659" s="493" t="n">
        <v>17240.19</v>
      </c>
      <c r="R2659" s="493" t="n">
        <v>18340.14</v>
      </c>
      <c r="S2659" s="493" t="n">
        <v>1813.16</v>
      </c>
      <c r="T2659" s="493" t="n">
        <v>0</v>
      </c>
      <c r="U2659" s="493" t="n">
        <v>0</v>
      </c>
      <c r="V2659" s="493" t="n">
        <v>0</v>
      </c>
      <c r="W2659" s="493" t="n">
        <v>2266.42</v>
      </c>
      <c r="X2659" s="493" t="n">
        <v>4461.34</v>
      </c>
      <c r="Y2659" s="493" t="n">
        <v>7532.56</v>
      </c>
      <c r="Z2659" s="493" t="n">
        <v>4801.36</v>
      </c>
      <c r="AA2659" s="493" t="n">
        <v>6221.7</v>
      </c>
      <c r="AB2659" s="493" t="n">
        <v>6498.64</v>
      </c>
      <c r="AC2659" s="493" t="n">
        <v>6405.5</v>
      </c>
      <c r="AD2659" s="493" t="n">
        <v>5047.6</v>
      </c>
      <c r="AE2659" s="493" t="n">
        <v>9370.77</v>
      </c>
      <c r="AF2659" s="493" t="n">
        <v>4479.38</v>
      </c>
      <c r="AG2659" s="493" t="n">
        <v>7789.74</v>
      </c>
      <c r="AH2659" s="493" t="n">
        <v>6220.11</v>
      </c>
      <c r="AI2659" s="493" t="n">
        <v>6535.75</v>
      </c>
      <c r="AJ2659" s="493" t="n">
        <v>5403.6</v>
      </c>
      <c r="AK2659" s="493" t="n">
        <v>8272.469999999999</v>
      </c>
      <c r="AL2659" s="493" t="n">
        <v>1840.72</v>
      </c>
      <c r="AM2659" s="493" t="n">
        <v>2052</v>
      </c>
      <c r="AN2659" s="493" t="n">
        <v>1880</v>
      </c>
      <c r="AO2659" s="493" t="n">
        <v>3461.9</v>
      </c>
      <c r="AP2659" s="493" t="n">
        <v>1500</v>
      </c>
      <c r="AQ2659" s="493" t="n">
        <v>1920</v>
      </c>
      <c r="AR2659" s="493" t="n">
        <v>0</v>
      </c>
      <c r="AS2659" s="493" t="n">
        <v>0</v>
      </c>
      <c r="AT2659" s="493" t="n">
        <v>0</v>
      </c>
      <c r="AU2659" s="493" t="n">
        <v>0</v>
      </c>
      <c r="AV2659" s="493" t="n">
        <v>0</v>
      </c>
      <c r="AW2659" s="493" t="n">
        <v>0</v>
      </c>
      <c r="AX2659" s="493" t="n">
        <v>0</v>
      </c>
      <c r="AY2659" s="493" t="n">
        <v>0</v>
      </c>
      <c r="AZ2659" s="493" t="n">
        <v>0</v>
      </c>
      <c r="BA2659" s="493" t="n">
        <v>0</v>
      </c>
      <c r="BB2659" s="493" t="n">
        <v>0</v>
      </c>
      <c r="BC2659" s="493" t="n">
        <v>0</v>
      </c>
      <c r="BD2659" s="493" t="n">
        <v>0</v>
      </c>
      <c r="BE2659" s="493" t="n">
        <v>0</v>
      </c>
      <c r="BF2659" s="493" t="n">
        <v>0</v>
      </c>
      <c r="BG2659" s="493" t="n">
        <v>0</v>
      </c>
      <c r="BH2659" s="493" t="n">
        <v>0</v>
      </c>
      <c r="BI2659" s="493" t="n">
        <v>0</v>
      </c>
      <c r="BJ2659" s="493" t="n">
        <v>0</v>
      </c>
      <c r="BK2659" s="493" t="n">
        <v>0</v>
      </c>
      <c r="BL2659" s="493" t="n">
        <v>0</v>
      </c>
      <c r="BM2659" s="493" t="n">
        <v>0</v>
      </c>
      <c r="BN2659" s="493" t="n">
        <v>0</v>
      </c>
      <c r="BO2659" s="493" t="n">
        <v>0</v>
      </c>
      <c r="BP2659" s="493" t="n">
        <v>0</v>
      </c>
      <c r="BQ2659" s="493" t="n">
        <v>0</v>
      </c>
      <c r="BR2659" s="493" t="n">
        <v>0</v>
      </c>
      <c r="BS2659" s="493" t="n">
        <v>0</v>
      </c>
      <c r="BT2659" s="493" t="n">
        <v>0</v>
      </c>
      <c r="BU2659" s="493" t="n">
        <v>0</v>
      </c>
      <c r="BV2659" s="493" t="n">
        <v>0</v>
      </c>
      <c r="BW2659" s="493" t="n">
        <v>0</v>
      </c>
    </row>
    <row r="2660">
      <c r="A2660" t="inlineStr">
        <is>
          <t>[C9D1] Angiotensin-II 길항제, 고혈압제 (C2) 혹은 이뇨제 복합제제</t>
        </is>
      </c>
      <c r="B2660" t="inlineStr">
        <is>
          <t>킵스바이오파마</t>
        </is>
      </c>
      <c r="C2660" t="inlineStr">
        <is>
          <t>로탄 플러스</t>
        </is>
      </c>
      <c r="D2660" t="inlineStr">
        <is>
          <t>킵스바이오파마</t>
        </is>
      </c>
      <c r="E2660" t="inlineStr">
        <is>
          <t>hydrochlorothiazide,  losartan potassium</t>
        </is>
      </c>
      <c r="F2660" t="inlineStr">
        <is>
          <t>보건소</t>
        </is>
      </c>
      <c r="G2660" t="inlineStr">
        <is>
          <t>Generic</t>
        </is>
      </c>
      <c r="H2660" s="493" t="n">
        <v>0</v>
      </c>
      <c r="I2660" s="493" t="n">
        <v>600.9</v>
      </c>
      <c r="J2660" s="493" t="n">
        <v>0</v>
      </c>
      <c r="K2660" s="493" t="n">
        <v>0</v>
      </c>
      <c r="L2660" s="493" t="n">
        <v>0</v>
      </c>
      <c r="M2660" s="493" t="n">
        <v>0</v>
      </c>
      <c r="N2660" s="493" t="n">
        <v>0</v>
      </c>
      <c r="O2660" s="493" t="n">
        <v>0</v>
      </c>
      <c r="P2660" s="493" t="n">
        <v>0</v>
      </c>
      <c r="Q2660" s="493" t="n">
        <v>0</v>
      </c>
      <c r="R2660" s="493" t="n">
        <v>0</v>
      </c>
      <c r="S2660" s="493" t="n">
        <v>0</v>
      </c>
      <c r="T2660" s="493" t="n">
        <v>0</v>
      </c>
      <c r="U2660" s="493" t="n">
        <v>0</v>
      </c>
      <c r="V2660" s="493" t="n">
        <v>0</v>
      </c>
      <c r="W2660" s="493" t="n">
        <v>0</v>
      </c>
      <c r="X2660" s="493" t="n">
        <v>0</v>
      </c>
      <c r="Y2660" s="493" t="n">
        <v>0</v>
      </c>
      <c r="Z2660" s="493" t="n">
        <v>0</v>
      </c>
      <c r="AA2660" s="493" t="n">
        <v>0</v>
      </c>
      <c r="AB2660" s="493" t="n">
        <v>0</v>
      </c>
      <c r="AC2660" s="493" t="n">
        <v>0</v>
      </c>
      <c r="AD2660" s="493" t="n">
        <v>0</v>
      </c>
      <c r="AE2660" s="493" t="n">
        <v>0</v>
      </c>
      <c r="AF2660" s="493" t="n">
        <v>0</v>
      </c>
      <c r="AG2660" s="493" t="n">
        <v>0</v>
      </c>
      <c r="AH2660" s="493" t="n">
        <v>0</v>
      </c>
      <c r="AI2660" s="493" t="n">
        <v>0</v>
      </c>
      <c r="AJ2660" s="493" t="n">
        <v>0</v>
      </c>
      <c r="AK2660" s="493" t="n">
        <v>0</v>
      </c>
      <c r="AL2660" s="493" t="n">
        <v>0</v>
      </c>
      <c r="AM2660" s="493" t="n">
        <v>0</v>
      </c>
      <c r="AN2660" s="493" t="n">
        <v>0</v>
      </c>
      <c r="AO2660" s="493" t="n">
        <v>0</v>
      </c>
      <c r="AP2660" s="493" t="n">
        <v>0</v>
      </c>
      <c r="AQ2660" s="493" t="n">
        <v>0</v>
      </c>
      <c r="AR2660" s="493" t="n">
        <v>0</v>
      </c>
      <c r="AS2660" s="493" t="n">
        <v>0</v>
      </c>
      <c r="AT2660" s="493" t="n">
        <v>0</v>
      </c>
      <c r="AU2660" s="493" t="n">
        <v>0</v>
      </c>
      <c r="AV2660" s="493" t="n">
        <v>0</v>
      </c>
      <c r="AW2660" s="493" t="n">
        <v>0</v>
      </c>
      <c r="AX2660" s="493" t="n">
        <v>0</v>
      </c>
      <c r="AY2660" s="493" t="n">
        <v>0</v>
      </c>
      <c r="AZ2660" s="493" t="n">
        <v>0</v>
      </c>
      <c r="BA2660" s="493" t="n">
        <v>0</v>
      </c>
      <c r="BB2660" s="493" t="n">
        <v>0</v>
      </c>
      <c r="BC2660" s="493" t="n">
        <v>0</v>
      </c>
      <c r="BD2660" s="493" t="n">
        <v>0</v>
      </c>
      <c r="BE2660" s="493" t="n">
        <v>0</v>
      </c>
      <c r="BF2660" s="493" t="n">
        <v>0</v>
      </c>
      <c r="BG2660" s="493" t="n">
        <v>0</v>
      </c>
      <c r="BH2660" s="493" t="n">
        <v>0</v>
      </c>
      <c r="BI2660" s="493" t="n">
        <v>0</v>
      </c>
      <c r="BJ2660" s="493" t="n">
        <v>0</v>
      </c>
      <c r="BK2660" s="493" t="n">
        <v>0</v>
      </c>
      <c r="BL2660" s="493" t="n">
        <v>0</v>
      </c>
      <c r="BM2660" s="493" t="n">
        <v>0</v>
      </c>
      <c r="BN2660" s="493" t="n">
        <v>0</v>
      </c>
      <c r="BO2660" s="493" t="n">
        <v>0</v>
      </c>
      <c r="BP2660" s="493" t="n">
        <v>0</v>
      </c>
      <c r="BQ2660" s="493" t="n">
        <v>0</v>
      </c>
      <c r="BR2660" s="493" t="n">
        <v>0</v>
      </c>
      <c r="BS2660" s="493" t="n">
        <v>0</v>
      </c>
      <c r="BT2660" s="493" t="n">
        <v>0</v>
      </c>
      <c r="BU2660" s="493" t="n">
        <v>0</v>
      </c>
      <c r="BV2660" s="493" t="n">
        <v>0</v>
      </c>
      <c r="BW2660" s="493" t="n">
        <v>0</v>
      </c>
    </row>
    <row r="2661">
      <c r="A2661" t="inlineStr">
        <is>
          <t>[C9D1] Angiotensin-II 길항제, 고혈압제 (C2) 혹은 이뇨제 복합제제</t>
        </is>
      </c>
      <c r="B2661" t="inlineStr">
        <is>
          <t>태극제약</t>
        </is>
      </c>
      <c r="C2661" t="inlineStr">
        <is>
          <t>로핀플러스</t>
        </is>
      </c>
      <c r="D2661" t="inlineStr">
        <is>
          <t>태극제약</t>
        </is>
      </c>
      <c r="E2661" t="inlineStr">
        <is>
          <t>hydrochlorothiazide,  losartan potassium</t>
        </is>
      </c>
      <c r="F2661" t="inlineStr">
        <is>
          <t>병원</t>
        </is>
      </c>
      <c r="G2661" t="inlineStr">
        <is>
          <t>Generic</t>
        </is>
      </c>
      <c r="H2661" s="493" t="n">
        <v>5458.17</v>
      </c>
      <c r="I2661" s="493" t="n">
        <v>2890.92</v>
      </c>
      <c r="J2661" s="493" t="n">
        <v>5317.8</v>
      </c>
      <c r="K2661" s="493" t="n">
        <v>2596.04</v>
      </c>
      <c r="L2661" s="493" t="n">
        <v>4733.32</v>
      </c>
      <c r="M2661" s="493" t="n">
        <v>3416.16</v>
      </c>
      <c r="N2661" s="493" t="n">
        <v>4746.76</v>
      </c>
      <c r="O2661" s="493" t="n">
        <v>4033.91</v>
      </c>
      <c r="P2661" s="493" t="n">
        <v>2762.37</v>
      </c>
      <c r="Q2661" s="493" t="n">
        <v>3395.22</v>
      </c>
      <c r="R2661" s="493" t="n">
        <v>2438.78</v>
      </c>
      <c r="S2661" s="493" t="n">
        <v>993.92</v>
      </c>
      <c r="T2661" s="493" t="n">
        <v>0</v>
      </c>
      <c r="U2661" s="493" t="n">
        <v>0</v>
      </c>
      <c r="V2661" s="493" t="n">
        <v>0</v>
      </c>
      <c r="W2661" s="493" t="n">
        <v>0</v>
      </c>
      <c r="X2661" s="493" t="n">
        <v>0</v>
      </c>
      <c r="Y2661" s="493" t="n">
        <v>0</v>
      </c>
      <c r="Z2661" s="493" t="n">
        <v>0</v>
      </c>
      <c r="AA2661" s="493" t="n">
        <v>0</v>
      </c>
      <c r="AB2661" s="493" t="n">
        <v>0</v>
      </c>
      <c r="AC2661" s="493" t="n">
        <v>0</v>
      </c>
      <c r="AD2661" s="493" t="n">
        <v>0</v>
      </c>
      <c r="AE2661" s="493" t="n">
        <v>0</v>
      </c>
      <c r="AF2661" s="493" t="n">
        <v>0</v>
      </c>
      <c r="AG2661" s="493" t="n">
        <v>0</v>
      </c>
      <c r="AH2661" s="493" t="n">
        <v>0</v>
      </c>
      <c r="AI2661" s="493" t="n">
        <v>4605.22</v>
      </c>
      <c r="AJ2661" s="493" t="n">
        <v>11287.04</v>
      </c>
      <c r="AK2661" s="493" t="n">
        <v>12097.06</v>
      </c>
      <c r="AL2661" s="493" t="n">
        <v>4450.24</v>
      </c>
      <c r="AM2661" s="493" t="n">
        <v>0</v>
      </c>
      <c r="AN2661" s="493" t="n">
        <v>0</v>
      </c>
      <c r="AO2661" s="493" t="n">
        <v>0</v>
      </c>
      <c r="AP2661" s="493" t="n">
        <v>0</v>
      </c>
      <c r="AQ2661" s="493" t="n">
        <v>0</v>
      </c>
      <c r="AR2661" s="493" t="n">
        <v>0</v>
      </c>
      <c r="AS2661" s="493" t="n">
        <v>0</v>
      </c>
      <c r="AT2661" s="493" t="n">
        <v>0</v>
      </c>
      <c r="AU2661" s="493" t="n">
        <v>0</v>
      </c>
      <c r="AV2661" s="493" t="n">
        <v>0</v>
      </c>
      <c r="AW2661" s="493" t="n">
        <v>0</v>
      </c>
      <c r="AX2661" s="493" t="n">
        <v>0</v>
      </c>
      <c r="AY2661" s="493" t="n">
        <v>0</v>
      </c>
      <c r="AZ2661" s="493" t="n">
        <v>0</v>
      </c>
      <c r="BA2661" s="493" t="n">
        <v>0</v>
      </c>
      <c r="BB2661" s="493" t="n">
        <v>0</v>
      </c>
      <c r="BC2661" s="493" t="n">
        <v>0</v>
      </c>
      <c r="BD2661" s="493" t="n">
        <v>0</v>
      </c>
      <c r="BE2661" s="493" t="n">
        <v>0</v>
      </c>
      <c r="BF2661" s="493" t="n">
        <v>0</v>
      </c>
      <c r="BG2661" s="493" t="n">
        <v>0</v>
      </c>
      <c r="BH2661" s="493" t="n">
        <v>0</v>
      </c>
      <c r="BI2661" s="493" t="n">
        <v>0</v>
      </c>
      <c r="BJ2661" s="493" t="n">
        <v>0</v>
      </c>
      <c r="BK2661" s="493" t="n">
        <v>0</v>
      </c>
      <c r="BL2661" s="493" t="n">
        <v>0</v>
      </c>
      <c r="BM2661" s="493" t="n">
        <v>0</v>
      </c>
      <c r="BN2661" s="493" t="n">
        <v>0</v>
      </c>
      <c r="BO2661" s="493" t="n">
        <v>0</v>
      </c>
      <c r="BP2661" s="493" t="n">
        <v>0</v>
      </c>
      <c r="BQ2661" s="493" t="n">
        <v>0</v>
      </c>
      <c r="BR2661" s="493" t="n">
        <v>0</v>
      </c>
      <c r="BS2661" s="493" t="n">
        <v>0</v>
      </c>
      <c r="BT2661" s="493" t="n">
        <v>0</v>
      </c>
      <c r="BU2661" s="493" t="n">
        <v>0</v>
      </c>
      <c r="BV2661" s="493" t="n">
        <v>0</v>
      </c>
      <c r="BW2661" s="493" t="n">
        <v>0</v>
      </c>
    </row>
    <row r="2662">
      <c r="A2662" t="inlineStr">
        <is>
          <t>[C9D1] Angiotensin-II 길항제, 고혈압제 (C2) 혹은 이뇨제 복합제제</t>
        </is>
      </c>
      <c r="B2662" t="inlineStr">
        <is>
          <t>태극제약</t>
        </is>
      </c>
      <c r="C2662" t="inlineStr">
        <is>
          <t>로핀플러스</t>
        </is>
      </c>
      <c r="D2662" t="inlineStr">
        <is>
          <t>태극제약</t>
        </is>
      </c>
      <c r="E2662" t="inlineStr">
        <is>
          <t>hydrochlorothiazide,  losartan potassium</t>
        </is>
      </c>
      <c r="F2662" t="inlineStr">
        <is>
          <t>의원</t>
        </is>
      </c>
      <c r="G2662" t="inlineStr">
        <is>
          <t>Generic</t>
        </is>
      </c>
      <c r="H2662" s="493" t="n">
        <v>147317.47</v>
      </c>
      <c r="I2662" s="493" t="n">
        <v>144553.77</v>
      </c>
      <c r="J2662" s="493" t="n">
        <v>156987.34</v>
      </c>
      <c r="K2662" s="493" t="n">
        <v>151449.63</v>
      </c>
      <c r="L2662" s="493" t="n">
        <v>163765.7</v>
      </c>
      <c r="M2662" s="493" t="n">
        <v>151860.94</v>
      </c>
      <c r="N2662" s="493" t="n">
        <v>158615.19</v>
      </c>
      <c r="O2662" s="493" t="n">
        <v>158108.57</v>
      </c>
      <c r="P2662" s="493" t="n">
        <v>145848.03</v>
      </c>
      <c r="Q2662" s="493" t="n">
        <v>153555.17</v>
      </c>
      <c r="R2662" s="493" t="n">
        <v>149615.72</v>
      </c>
      <c r="S2662" s="493" t="n">
        <v>26293.66</v>
      </c>
      <c r="T2662" s="493" t="n">
        <v>0</v>
      </c>
      <c r="U2662" s="493" t="n">
        <v>0</v>
      </c>
      <c r="V2662" s="493" t="n">
        <v>0</v>
      </c>
      <c r="W2662" s="493" t="n">
        <v>0</v>
      </c>
      <c r="X2662" s="493" t="n">
        <v>0</v>
      </c>
      <c r="Y2662" s="493" t="n">
        <v>0</v>
      </c>
      <c r="Z2662" s="493" t="n">
        <v>0</v>
      </c>
      <c r="AA2662" s="493" t="n">
        <v>0</v>
      </c>
      <c r="AB2662" s="493" t="n">
        <v>0</v>
      </c>
      <c r="AC2662" s="493" t="n">
        <v>0</v>
      </c>
      <c r="AD2662" s="493" t="n">
        <v>0</v>
      </c>
      <c r="AE2662" s="493" t="n">
        <v>0</v>
      </c>
      <c r="AF2662" s="493" t="n">
        <v>0</v>
      </c>
      <c r="AG2662" s="493" t="n">
        <v>0</v>
      </c>
      <c r="AH2662" s="493" t="n">
        <v>0</v>
      </c>
      <c r="AI2662" s="493" t="n">
        <v>1021.2</v>
      </c>
      <c r="AJ2662" s="493" t="n">
        <v>712</v>
      </c>
      <c r="AK2662" s="493" t="n">
        <v>1142.3</v>
      </c>
      <c r="AL2662" s="493" t="n">
        <v>1390.9</v>
      </c>
      <c r="AM2662" s="493" t="n">
        <v>0</v>
      </c>
      <c r="AN2662" s="493" t="n">
        <v>0</v>
      </c>
      <c r="AO2662" s="493" t="n">
        <v>0</v>
      </c>
      <c r="AP2662" s="493" t="n">
        <v>0</v>
      </c>
      <c r="AQ2662" s="493" t="n">
        <v>0</v>
      </c>
      <c r="AR2662" s="493" t="n">
        <v>0</v>
      </c>
      <c r="AS2662" s="493" t="n">
        <v>0</v>
      </c>
      <c r="AT2662" s="493" t="n">
        <v>0</v>
      </c>
      <c r="AU2662" s="493" t="n">
        <v>0</v>
      </c>
      <c r="AV2662" s="493" t="n">
        <v>0</v>
      </c>
      <c r="AW2662" s="493" t="n">
        <v>0</v>
      </c>
      <c r="AX2662" s="493" t="n">
        <v>0</v>
      </c>
      <c r="AY2662" s="493" t="n">
        <v>0</v>
      </c>
      <c r="AZ2662" s="493" t="n">
        <v>0</v>
      </c>
      <c r="BA2662" s="493" t="n">
        <v>0</v>
      </c>
      <c r="BB2662" s="493" t="n">
        <v>0</v>
      </c>
      <c r="BC2662" s="493" t="n">
        <v>0</v>
      </c>
      <c r="BD2662" s="493" t="n">
        <v>0</v>
      </c>
      <c r="BE2662" s="493" t="n">
        <v>0</v>
      </c>
      <c r="BF2662" s="493" t="n">
        <v>0</v>
      </c>
      <c r="BG2662" s="493" t="n">
        <v>0</v>
      </c>
      <c r="BH2662" s="493" t="n">
        <v>0</v>
      </c>
      <c r="BI2662" s="493" t="n">
        <v>0</v>
      </c>
      <c r="BJ2662" s="493" t="n">
        <v>0</v>
      </c>
      <c r="BK2662" s="493" t="n">
        <v>0</v>
      </c>
      <c r="BL2662" s="493" t="n">
        <v>0</v>
      </c>
      <c r="BM2662" s="493" t="n">
        <v>0</v>
      </c>
      <c r="BN2662" s="493" t="n">
        <v>0</v>
      </c>
      <c r="BO2662" s="493" t="n">
        <v>0</v>
      </c>
      <c r="BP2662" s="493" t="n">
        <v>0</v>
      </c>
      <c r="BQ2662" s="493" t="n">
        <v>0</v>
      </c>
      <c r="BR2662" s="493" t="n">
        <v>0</v>
      </c>
      <c r="BS2662" s="493" t="n">
        <v>0</v>
      </c>
      <c r="BT2662" s="493" t="n">
        <v>0</v>
      </c>
      <c r="BU2662" s="493" t="n">
        <v>0</v>
      </c>
      <c r="BV2662" s="493" t="n">
        <v>0</v>
      </c>
      <c r="BW2662" s="493" t="n">
        <v>0</v>
      </c>
    </row>
    <row r="2663">
      <c r="A2663" t="inlineStr">
        <is>
          <t>[C9D1] Angiotensin-II 길항제, 고혈압제 (C2) 혹은 이뇨제 복합제제</t>
        </is>
      </c>
      <c r="B2663" t="inlineStr">
        <is>
          <t>태극제약</t>
        </is>
      </c>
      <c r="C2663" t="inlineStr">
        <is>
          <t>로핀플러스</t>
        </is>
      </c>
      <c r="D2663" t="inlineStr">
        <is>
          <t>태극제약</t>
        </is>
      </c>
      <c r="E2663" t="inlineStr">
        <is>
          <t>hydrochlorothiazide,  losartan potassium</t>
        </is>
      </c>
      <c r="F2663" t="inlineStr">
        <is>
          <t>보건소</t>
        </is>
      </c>
      <c r="G2663" t="inlineStr">
        <is>
          <t>Generic</t>
        </is>
      </c>
      <c r="H2663" s="493" t="n">
        <v>415.8</v>
      </c>
      <c r="I2663" s="493" t="n">
        <v>1519.8</v>
      </c>
      <c r="J2663" s="493" t="n">
        <v>378</v>
      </c>
      <c r="K2663" s="493" t="n">
        <v>745.8</v>
      </c>
      <c r="L2663" s="493" t="n">
        <v>1188</v>
      </c>
      <c r="M2663" s="493" t="n">
        <v>671.4</v>
      </c>
      <c r="N2663" s="493" t="n">
        <v>1695.6</v>
      </c>
      <c r="O2663" s="493" t="n">
        <v>0</v>
      </c>
      <c r="P2663" s="493" t="n">
        <v>268.2</v>
      </c>
      <c r="Q2663" s="493" t="n">
        <v>0</v>
      </c>
      <c r="R2663" s="493" t="n">
        <v>1147.5</v>
      </c>
      <c r="S2663" s="493" t="n">
        <v>591.3</v>
      </c>
      <c r="T2663" s="493" t="n">
        <v>0</v>
      </c>
      <c r="U2663" s="493" t="n">
        <v>0</v>
      </c>
      <c r="V2663" s="493" t="n">
        <v>0</v>
      </c>
      <c r="W2663" s="493" t="n">
        <v>0</v>
      </c>
      <c r="X2663" s="493" t="n">
        <v>0</v>
      </c>
      <c r="Y2663" s="493" t="n">
        <v>0</v>
      </c>
      <c r="Z2663" s="493" t="n">
        <v>0</v>
      </c>
      <c r="AA2663" s="493" t="n">
        <v>0</v>
      </c>
      <c r="AB2663" s="493" t="n">
        <v>0</v>
      </c>
      <c r="AC2663" s="493" t="n">
        <v>0</v>
      </c>
      <c r="AD2663" s="493" t="n">
        <v>0</v>
      </c>
      <c r="AE2663" s="493" t="n">
        <v>0</v>
      </c>
      <c r="AF2663" s="493" t="n">
        <v>0</v>
      </c>
      <c r="AG2663" s="493" t="n">
        <v>0</v>
      </c>
      <c r="AH2663" s="493" t="n">
        <v>0</v>
      </c>
      <c r="AI2663" s="493" t="n">
        <v>147.6</v>
      </c>
      <c r="AJ2663" s="493" t="n">
        <v>0</v>
      </c>
      <c r="AK2663" s="493" t="n">
        <v>0</v>
      </c>
      <c r="AL2663" s="493" t="n">
        <v>0</v>
      </c>
      <c r="AM2663" s="493" t="n">
        <v>0</v>
      </c>
      <c r="AN2663" s="493" t="n">
        <v>0</v>
      </c>
      <c r="AO2663" s="493" t="n">
        <v>0</v>
      </c>
      <c r="AP2663" s="493" t="n">
        <v>0</v>
      </c>
      <c r="AQ2663" s="493" t="n">
        <v>0</v>
      </c>
      <c r="AR2663" s="493" t="n">
        <v>0</v>
      </c>
      <c r="AS2663" s="493" t="n">
        <v>0</v>
      </c>
      <c r="AT2663" s="493" t="n">
        <v>0</v>
      </c>
      <c r="AU2663" s="493" t="n">
        <v>0</v>
      </c>
      <c r="AV2663" s="493" t="n">
        <v>0</v>
      </c>
      <c r="AW2663" s="493" t="n">
        <v>0</v>
      </c>
      <c r="AX2663" s="493" t="n">
        <v>0</v>
      </c>
      <c r="AY2663" s="493" t="n">
        <v>0</v>
      </c>
      <c r="AZ2663" s="493" t="n">
        <v>0</v>
      </c>
      <c r="BA2663" s="493" t="n">
        <v>0</v>
      </c>
      <c r="BB2663" s="493" t="n">
        <v>0</v>
      </c>
      <c r="BC2663" s="493" t="n">
        <v>0</v>
      </c>
      <c r="BD2663" s="493" t="n">
        <v>0</v>
      </c>
      <c r="BE2663" s="493" t="n">
        <v>0</v>
      </c>
      <c r="BF2663" s="493" t="n">
        <v>0</v>
      </c>
      <c r="BG2663" s="493" t="n">
        <v>0</v>
      </c>
      <c r="BH2663" s="493" t="n">
        <v>0</v>
      </c>
      <c r="BI2663" s="493" t="n">
        <v>0</v>
      </c>
      <c r="BJ2663" s="493" t="n">
        <v>0</v>
      </c>
      <c r="BK2663" s="493" t="n">
        <v>0</v>
      </c>
      <c r="BL2663" s="493" t="n">
        <v>0</v>
      </c>
      <c r="BM2663" s="493" t="n">
        <v>0</v>
      </c>
      <c r="BN2663" s="493" t="n">
        <v>0</v>
      </c>
      <c r="BO2663" s="493" t="n">
        <v>0</v>
      </c>
      <c r="BP2663" s="493" t="n">
        <v>0</v>
      </c>
      <c r="BQ2663" s="493" t="n">
        <v>0</v>
      </c>
      <c r="BR2663" s="493" t="n">
        <v>0</v>
      </c>
      <c r="BS2663" s="493" t="n">
        <v>0</v>
      </c>
      <c r="BT2663" s="493" t="n">
        <v>0</v>
      </c>
      <c r="BU2663" s="493" t="n">
        <v>0</v>
      </c>
      <c r="BV2663" s="493" t="n">
        <v>0</v>
      </c>
      <c r="BW2663" s="493" t="n">
        <v>0</v>
      </c>
    </row>
    <row r="2664">
      <c r="A2664" t="inlineStr">
        <is>
          <t>[C9D1] Angiotensin-II 길항제, 고혈압제 (C2) 혹은 이뇨제 복합제제</t>
        </is>
      </c>
      <c r="B2664" t="inlineStr">
        <is>
          <t>테라젠이텍스</t>
        </is>
      </c>
      <c r="C2664" t="inlineStr">
        <is>
          <t>이텍스 올메사탄 플러스</t>
        </is>
      </c>
      <c r="D2664" t="inlineStr">
        <is>
          <t>테라젠이텍스</t>
        </is>
      </c>
      <c r="E2664" t="inlineStr">
        <is>
          <t>hydrochlorothiazide,  olmesartan medoxomil</t>
        </is>
      </c>
      <c r="F2664" t="inlineStr">
        <is>
          <t>종합병원</t>
        </is>
      </c>
      <c r="G2664" t="inlineStr">
        <is>
          <t>Generic</t>
        </is>
      </c>
      <c r="H2664" s="493" t="n">
        <v>652.5</v>
      </c>
      <c r="I2664" s="493" t="n">
        <v>903.6</v>
      </c>
      <c r="J2664" s="493" t="n">
        <v>772.5</v>
      </c>
      <c r="K2664" s="493" t="n">
        <v>561</v>
      </c>
      <c r="L2664" s="493" t="n">
        <v>465.3</v>
      </c>
      <c r="M2664" s="493" t="n">
        <v>320.4</v>
      </c>
      <c r="N2664" s="493" t="n">
        <v>0</v>
      </c>
      <c r="O2664" s="493" t="n">
        <v>0</v>
      </c>
      <c r="P2664" s="493" t="n">
        <v>0</v>
      </c>
      <c r="Q2664" s="493" t="n">
        <v>0</v>
      </c>
      <c r="R2664" s="493" t="n">
        <v>0</v>
      </c>
      <c r="S2664" s="493" t="n">
        <v>0</v>
      </c>
      <c r="T2664" s="493" t="n">
        <v>0</v>
      </c>
      <c r="U2664" s="493" t="n">
        <v>0</v>
      </c>
      <c r="V2664" s="493" t="n">
        <v>0</v>
      </c>
      <c r="W2664" s="493" t="n">
        <v>0</v>
      </c>
      <c r="X2664" s="493" t="n">
        <v>0</v>
      </c>
      <c r="Y2664" s="493" t="n">
        <v>0</v>
      </c>
      <c r="Z2664" s="493" t="n">
        <v>0</v>
      </c>
      <c r="AA2664" s="493" t="n">
        <v>0</v>
      </c>
      <c r="AB2664" s="493" t="n">
        <v>0</v>
      </c>
      <c r="AC2664" s="493" t="n">
        <v>0</v>
      </c>
      <c r="AD2664" s="493" t="n">
        <v>0</v>
      </c>
      <c r="AE2664" s="493" t="n">
        <v>0</v>
      </c>
      <c r="AF2664" s="493" t="n">
        <v>0</v>
      </c>
      <c r="AG2664" s="493" t="n">
        <v>0</v>
      </c>
      <c r="AH2664" s="493" t="n">
        <v>0</v>
      </c>
      <c r="AI2664" s="493" t="n">
        <v>0</v>
      </c>
      <c r="AJ2664" s="493" t="n">
        <v>0</v>
      </c>
      <c r="AK2664" s="493" t="n">
        <v>0</v>
      </c>
      <c r="AL2664" s="493" t="n">
        <v>0</v>
      </c>
      <c r="AM2664" s="493" t="n">
        <v>0</v>
      </c>
      <c r="AN2664" s="493" t="n">
        <v>0</v>
      </c>
      <c r="AO2664" s="493" t="n">
        <v>0</v>
      </c>
      <c r="AP2664" s="493" t="n">
        <v>0</v>
      </c>
      <c r="AQ2664" s="493" t="n">
        <v>0</v>
      </c>
      <c r="AR2664" s="493" t="n">
        <v>0</v>
      </c>
      <c r="AS2664" s="493" t="n">
        <v>0</v>
      </c>
      <c r="AT2664" s="493" t="n">
        <v>0</v>
      </c>
      <c r="AU2664" s="493" t="n">
        <v>0</v>
      </c>
      <c r="AV2664" s="493" t="n">
        <v>0</v>
      </c>
      <c r="AW2664" s="493" t="n">
        <v>112</v>
      </c>
      <c r="AX2664" s="493" t="n">
        <v>180.6</v>
      </c>
      <c r="AY2664" s="493" t="n">
        <v>451.75</v>
      </c>
      <c r="AZ2664" s="493" t="n">
        <v>112</v>
      </c>
      <c r="BA2664" s="493" t="n">
        <v>112</v>
      </c>
      <c r="BB2664" s="493" t="n">
        <v>112</v>
      </c>
      <c r="BC2664" s="493" t="n">
        <v>112</v>
      </c>
      <c r="BD2664" s="493" t="n">
        <v>0</v>
      </c>
      <c r="BE2664" s="493" t="n">
        <v>112</v>
      </c>
      <c r="BF2664" s="493" t="n">
        <v>112</v>
      </c>
      <c r="BG2664" s="493" t="n">
        <v>112</v>
      </c>
      <c r="BH2664" s="493" t="n">
        <v>112</v>
      </c>
      <c r="BI2664" s="493" t="n">
        <v>224.56</v>
      </c>
      <c r="BJ2664" s="493" t="n">
        <v>227.92</v>
      </c>
      <c r="BK2664" s="493" t="n">
        <v>112.56</v>
      </c>
      <c r="BL2664" s="493" t="n">
        <v>449.68</v>
      </c>
      <c r="BM2664" s="493" t="n">
        <v>0</v>
      </c>
      <c r="BN2664" s="493" t="n">
        <v>224</v>
      </c>
      <c r="BO2664" s="493" t="n">
        <v>0</v>
      </c>
      <c r="BP2664" s="493" t="n">
        <v>0</v>
      </c>
      <c r="BQ2664" s="493" t="n">
        <v>0</v>
      </c>
      <c r="BR2664" s="493" t="n">
        <v>0</v>
      </c>
      <c r="BS2664" s="493" t="n">
        <v>0</v>
      </c>
      <c r="BT2664" s="493" t="n">
        <v>0</v>
      </c>
      <c r="BU2664" s="493" t="n">
        <v>0</v>
      </c>
      <c r="BV2664" s="493" t="n">
        <v>0</v>
      </c>
      <c r="BW2664" s="493" t="n">
        <v>0</v>
      </c>
    </row>
    <row r="2665">
      <c r="A2665" t="inlineStr">
        <is>
          <t>[C9D1] Angiotensin-II 길항제, 고혈압제 (C2) 혹은 이뇨제 복합제제</t>
        </is>
      </c>
      <c r="B2665" t="inlineStr">
        <is>
          <t>테라젠이텍스</t>
        </is>
      </c>
      <c r="C2665" t="inlineStr">
        <is>
          <t>이텍스 올메사탄 플러스</t>
        </is>
      </c>
      <c r="D2665" t="inlineStr">
        <is>
          <t>테라젠이텍스</t>
        </is>
      </c>
      <c r="E2665" t="inlineStr">
        <is>
          <t>hydrochlorothiazide,  olmesartan medoxomil</t>
        </is>
      </c>
      <c r="F2665" t="inlineStr">
        <is>
          <t>병원</t>
        </is>
      </c>
      <c r="G2665" t="inlineStr">
        <is>
          <t>Generic</t>
        </is>
      </c>
      <c r="H2665" s="493" t="n">
        <v>2703.12</v>
      </c>
      <c r="I2665" s="493" t="n">
        <v>2536.58</v>
      </c>
      <c r="J2665" s="493" t="n">
        <v>2008.92</v>
      </c>
      <c r="K2665" s="493" t="n">
        <v>2330.58</v>
      </c>
      <c r="L2665" s="493" t="n">
        <v>2640</v>
      </c>
      <c r="M2665" s="493" t="n">
        <v>3142.2</v>
      </c>
      <c r="N2665" s="493" t="n">
        <v>2590.5</v>
      </c>
      <c r="O2665" s="493" t="n">
        <v>2706.89</v>
      </c>
      <c r="P2665" s="493" t="n">
        <v>2229.76</v>
      </c>
      <c r="Q2665" s="493" t="n">
        <v>2602.2</v>
      </c>
      <c r="R2665" s="493" t="n">
        <v>3551.28</v>
      </c>
      <c r="S2665" s="493" t="n">
        <v>14617.64</v>
      </c>
      <c r="T2665" s="493" t="n">
        <v>23681.99</v>
      </c>
      <c r="U2665" s="493" t="n">
        <v>18606.01</v>
      </c>
      <c r="V2665" s="493" t="n">
        <v>19816.96</v>
      </c>
      <c r="W2665" s="493" t="n">
        <v>18252.22</v>
      </c>
      <c r="X2665" s="493" t="n">
        <v>18065.19</v>
      </c>
      <c r="Y2665" s="493" t="n">
        <v>17696.97</v>
      </c>
      <c r="Z2665" s="493" t="n">
        <v>19343.22</v>
      </c>
      <c r="AA2665" s="493" t="n">
        <v>16713.66</v>
      </c>
      <c r="AB2665" s="493" t="n">
        <v>17641.61</v>
      </c>
      <c r="AC2665" s="493" t="n">
        <v>19167.04</v>
      </c>
      <c r="AD2665" s="493" t="n">
        <v>17845.57</v>
      </c>
      <c r="AE2665" s="493" t="n">
        <v>20789.58</v>
      </c>
      <c r="AF2665" s="493" t="n">
        <v>21722.24</v>
      </c>
      <c r="AG2665" s="493" t="n">
        <v>19393.3</v>
      </c>
      <c r="AH2665" s="493" t="n">
        <v>18351.15</v>
      </c>
      <c r="AI2665" s="493" t="n">
        <v>22467.28</v>
      </c>
      <c r="AJ2665" s="493" t="n">
        <v>18446.34</v>
      </c>
      <c r="AK2665" s="493" t="n">
        <v>18863.53</v>
      </c>
      <c r="AL2665" s="493" t="n">
        <v>18932.57</v>
      </c>
      <c r="AM2665" s="493" t="n">
        <v>13479.88</v>
      </c>
      <c r="AN2665" s="493" t="n">
        <v>14299.21</v>
      </c>
      <c r="AO2665" s="493" t="n">
        <v>14220.22</v>
      </c>
      <c r="AP2665" s="493" t="n">
        <v>14851.47</v>
      </c>
      <c r="AQ2665" s="493" t="n">
        <v>14735.62</v>
      </c>
      <c r="AR2665" s="493" t="n">
        <v>23486.16</v>
      </c>
      <c r="AS2665" s="493" t="n">
        <v>17820.11</v>
      </c>
      <c r="AT2665" s="493" t="n">
        <v>18118.53</v>
      </c>
      <c r="AU2665" s="493" t="n">
        <v>20570.16</v>
      </c>
      <c r="AV2665" s="493" t="n">
        <v>16495.66</v>
      </c>
      <c r="AW2665" s="493" t="n">
        <v>13169.84</v>
      </c>
      <c r="AX2665" s="493" t="n">
        <v>15068.93</v>
      </c>
      <c r="AY2665" s="493" t="n">
        <v>14123.74</v>
      </c>
      <c r="AZ2665" s="493" t="n">
        <v>14018.43</v>
      </c>
      <c r="BA2665" s="493" t="n">
        <v>15102.29</v>
      </c>
      <c r="BB2665" s="493" t="n">
        <v>18513.24</v>
      </c>
      <c r="BC2665" s="493" t="n">
        <v>20293.97</v>
      </c>
      <c r="BD2665" s="493" t="n">
        <v>18962.79</v>
      </c>
      <c r="BE2665" s="493" t="n">
        <v>19242.73</v>
      </c>
      <c r="BF2665" s="493" t="n">
        <v>19399.26</v>
      </c>
      <c r="BG2665" s="493" t="n">
        <v>20190.68</v>
      </c>
      <c r="BH2665" s="493" t="n">
        <v>16403.16</v>
      </c>
      <c r="BI2665" s="493" t="n">
        <v>4614.53</v>
      </c>
      <c r="BJ2665" s="493" t="n">
        <v>2040.78</v>
      </c>
      <c r="BK2665" s="493" t="n">
        <v>2986.89</v>
      </c>
      <c r="BL2665" s="493" t="n">
        <v>1781.69</v>
      </c>
      <c r="BM2665" s="493" t="n">
        <v>1356.8</v>
      </c>
      <c r="BN2665" s="493" t="n">
        <v>987.54</v>
      </c>
      <c r="BO2665" s="493" t="n">
        <v>1726.86</v>
      </c>
      <c r="BP2665" s="493" t="n">
        <v>1025.03</v>
      </c>
      <c r="BQ2665" s="493" t="n">
        <v>26.7</v>
      </c>
      <c r="BR2665" s="493" t="n">
        <v>87.90000000000001</v>
      </c>
      <c r="BS2665" s="493" t="n">
        <v>0</v>
      </c>
      <c r="BT2665" s="493" t="n">
        <v>0</v>
      </c>
      <c r="BU2665" s="493" t="n">
        <v>0</v>
      </c>
      <c r="BV2665" s="493" t="n">
        <v>0</v>
      </c>
      <c r="BW2665" s="493" t="n">
        <v>0</v>
      </c>
    </row>
    <row r="2666">
      <c r="A2666" t="inlineStr">
        <is>
          <t>[C9D1] Angiotensin-II 길항제, 고혈압제 (C2) 혹은 이뇨제 복합제제</t>
        </is>
      </c>
      <c r="B2666" t="inlineStr">
        <is>
          <t>테라젠이텍스</t>
        </is>
      </c>
      <c r="C2666" t="inlineStr">
        <is>
          <t>이텍스 올메사탄 플러스</t>
        </is>
      </c>
      <c r="D2666" t="inlineStr">
        <is>
          <t>테라젠이텍스</t>
        </is>
      </c>
      <c r="E2666" t="inlineStr">
        <is>
          <t>hydrochlorothiazide,  olmesartan medoxomil</t>
        </is>
      </c>
      <c r="F2666" t="inlineStr">
        <is>
          <t>의원</t>
        </is>
      </c>
      <c r="G2666" t="inlineStr">
        <is>
          <t>Generic</t>
        </is>
      </c>
      <c r="H2666" s="493" t="n">
        <v>45172.37</v>
      </c>
      <c r="I2666" s="493" t="n">
        <v>45675.47</v>
      </c>
      <c r="J2666" s="493" t="n">
        <v>44623.85</v>
      </c>
      <c r="K2666" s="493" t="n">
        <v>49983.37</v>
      </c>
      <c r="L2666" s="493" t="n">
        <v>44212.79</v>
      </c>
      <c r="M2666" s="493" t="n">
        <v>46579.28</v>
      </c>
      <c r="N2666" s="493" t="n">
        <v>43895.83</v>
      </c>
      <c r="O2666" s="493" t="n">
        <v>45316.32</v>
      </c>
      <c r="P2666" s="493" t="n">
        <v>41946.34</v>
      </c>
      <c r="Q2666" s="493" t="n">
        <v>42992.96</v>
      </c>
      <c r="R2666" s="493" t="n">
        <v>44781.69</v>
      </c>
      <c r="S2666" s="493" t="n">
        <v>69059.39999999999</v>
      </c>
      <c r="T2666" s="493" t="n">
        <v>71659.5</v>
      </c>
      <c r="U2666" s="493" t="n">
        <v>66645.94</v>
      </c>
      <c r="V2666" s="493" t="n">
        <v>76338.63</v>
      </c>
      <c r="W2666" s="493" t="n">
        <v>71688.34</v>
      </c>
      <c r="X2666" s="493" t="n">
        <v>68904.23</v>
      </c>
      <c r="Y2666" s="493" t="n">
        <v>65362</v>
      </c>
      <c r="Z2666" s="493" t="n">
        <v>67003.37</v>
      </c>
      <c r="AA2666" s="493" t="n">
        <v>70002.13</v>
      </c>
      <c r="AB2666" s="493" t="n">
        <v>66852.61</v>
      </c>
      <c r="AC2666" s="493" t="n">
        <v>63943.22</v>
      </c>
      <c r="AD2666" s="493" t="n">
        <v>66267.91</v>
      </c>
      <c r="AE2666" s="493" t="n">
        <v>69567.59</v>
      </c>
      <c r="AF2666" s="493" t="n">
        <v>66719.64</v>
      </c>
      <c r="AG2666" s="493" t="n">
        <v>63450.16</v>
      </c>
      <c r="AH2666" s="493" t="n">
        <v>72690.13</v>
      </c>
      <c r="AI2666" s="493" t="n">
        <v>68901.91</v>
      </c>
      <c r="AJ2666" s="493" t="n">
        <v>79458.17</v>
      </c>
      <c r="AK2666" s="493" t="n">
        <v>67643.17</v>
      </c>
      <c r="AL2666" s="493" t="n">
        <v>68690.89999999999</v>
      </c>
      <c r="AM2666" s="493" t="n">
        <v>66176.41</v>
      </c>
      <c r="AN2666" s="493" t="n">
        <v>70414.92</v>
      </c>
      <c r="AO2666" s="493" t="n">
        <v>73390.52</v>
      </c>
      <c r="AP2666" s="493" t="n">
        <v>79693.92999999999</v>
      </c>
      <c r="AQ2666" s="493" t="n">
        <v>86223.64999999999</v>
      </c>
      <c r="AR2666" s="493" t="n">
        <v>103477.06</v>
      </c>
      <c r="AS2666" s="493" t="n">
        <v>95753.37</v>
      </c>
      <c r="AT2666" s="493" t="n">
        <v>98211.17999999999</v>
      </c>
      <c r="AU2666" s="493" t="n">
        <v>100937.23</v>
      </c>
      <c r="AV2666" s="493" t="n">
        <v>105113.66</v>
      </c>
      <c r="AW2666" s="493" t="n">
        <v>94950.53999999999</v>
      </c>
      <c r="AX2666" s="493" t="n">
        <v>113736.59</v>
      </c>
      <c r="AY2666" s="493" t="n">
        <v>97604.71000000001</v>
      </c>
      <c r="AZ2666" s="493" t="n">
        <v>109379.72</v>
      </c>
      <c r="BA2666" s="493" t="n">
        <v>106945.53</v>
      </c>
      <c r="BB2666" s="493" t="n">
        <v>101309.56</v>
      </c>
      <c r="BC2666" s="493" t="n">
        <v>105324.78</v>
      </c>
      <c r="BD2666" s="493" t="n">
        <v>103734.39</v>
      </c>
      <c r="BE2666" s="493" t="n">
        <v>112645.29</v>
      </c>
      <c r="BF2666" s="493" t="n">
        <v>112686.8</v>
      </c>
      <c r="BG2666" s="493" t="n">
        <v>117222.25</v>
      </c>
      <c r="BH2666" s="493" t="n">
        <v>107436.84</v>
      </c>
      <c r="BI2666" s="493" t="n">
        <v>82669.75999999999</v>
      </c>
      <c r="BJ2666" s="493" t="n">
        <v>72314.89999999999</v>
      </c>
      <c r="BK2666" s="493" t="n">
        <v>48696.73</v>
      </c>
      <c r="BL2666" s="493" t="n">
        <v>44249.25</v>
      </c>
      <c r="BM2666" s="493" t="n">
        <v>26623.6</v>
      </c>
      <c r="BN2666" s="493" t="n">
        <v>25392.37</v>
      </c>
      <c r="BO2666" s="493" t="n">
        <v>17380.02</v>
      </c>
      <c r="BP2666" s="493" t="n">
        <v>11715.99</v>
      </c>
      <c r="BQ2666" s="493" t="n">
        <v>9945.76</v>
      </c>
      <c r="BR2666" s="493" t="n">
        <v>8816.48</v>
      </c>
      <c r="BS2666" s="493" t="n">
        <v>6846.42</v>
      </c>
      <c r="BT2666" s="493" t="n">
        <v>2600.37</v>
      </c>
      <c r="BU2666" s="493" t="n">
        <v>2606.74</v>
      </c>
      <c r="BV2666" s="493" t="n">
        <v>2220.84</v>
      </c>
      <c r="BW2666" s="493" t="n">
        <v>1646.27</v>
      </c>
    </row>
    <row r="2667">
      <c r="A2667" t="inlineStr">
        <is>
          <t>[C9D1] Angiotensin-II 길항제, 고혈압제 (C2) 혹은 이뇨제 복합제제</t>
        </is>
      </c>
      <c r="B2667" t="inlineStr">
        <is>
          <t>테라젠이텍스</t>
        </is>
      </c>
      <c r="C2667" t="inlineStr">
        <is>
          <t>이텍스 올메사탄 플러스</t>
        </is>
      </c>
      <c r="D2667" t="inlineStr">
        <is>
          <t>테라젠이텍스</t>
        </is>
      </c>
      <c r="E2667" t="inlineStr">
        <is>
          <t>hydrochlorothiazide,  olmesartan medoxomil</t>
        </is>
      </c>
      <c r="F2667" t="inlineStr">
        <is>
          <t>보건소</t>
        </is>
      </c>
      <c r="G2667" t="inlineStr">
        <is>
          <t>Generic</t>
        </is>
      </c>
      <c r="H2667" s="493" t="n">
        <v>64.8</v>
      </c>
      <c r="I2667" s="493" t="n">
        <v>250.8</v>
      </c>
      <c r="J2667" s="493" t="n">
        <v>71.40000000000001</v>
      </c>
      <c r="K2667" s="493" t="n">
        <v>0</v>
      </c>
      <c r="L2667" s="493" t="n">
        <v>349.8</v>
      </c>
      <c r="M2667" s="493" t="n">
        <v>0</v>
      </c>
      <c r="N2667" s="493" t="n">
        <v>269.4</v>
      </c>
      <c r="O2667" s="493" t="n">
        <v>0</v>
      </c>
      <c r="P2667" s="493" t="n">
        <v>0</v>
      </c>
      <c r="Q2667" s="493" t="n">
        <v>345.6</v>
      </c>
      <c r="R2667" s="493" t="n">
        <v>280.2</v>
      </c>
      <c r="S2667" s="493" t="n">
        <v>0</v>
      </c>
      <c r="T2667" s="493" t="n">
        <v>308.4</v>
      </c>
      <c r="U2667" s="493" t="n">
        <v>0</v>
      </c>
      <c r="V2667" s="493" t="n">
        <v>267</v>
      </c>
      <c r="W2667" s="493" t="n">
        <v>0</v>
      </c>
      <c r="X2667" s="493" t="n">
        <v>291</v>
      </c>
      <c r="Y2667" s="493" t="n">
        <v>0</v>
      </c>
      <c r="Z2667" s="493" t="n">
        <v>225</v>
      </c>
      <c r="AA2667" s="493" t="n">
        <v>0</v>
      </c>
      <c r="AB2667" s="493" t="n">
        <v>568.8</v>
      </c>
      <c r="AC2667" s="493" t="n">
        <v>316.8</v>
      </c>
      <c r="AD2667" s="493" t="n">
        <v>288</v>
      </c>
      <c r="AE2667" s="493" t="n">
        <v>0</v>
      </c>
      <c r="AF2667" s="493" t="n">
        <v>566.4</v>
      </c>
      <c r="AG2667" s="493" t="n">
        <v>279.6</v>
      </c>
      <c r="AH2667" s="493" t="n">
        <v>0</v>
      </c>
      <c r="AI2667" s="493" t="n">
        <v>0</v>
      </c>
      <c r="AJ2667" s="493" t="n">
        <v>0</v>
      </c>
      <c r="AK2667" s="493" t="n">
        <v>0</v>
      </c>
      <c r="AL2667" s="493" t="n">
        <v>0</v>
      </c>
      <c r="AM2667" s="493" t="n">
        <v>0</v>
      </c>
      <c r="AN2667" s="493" t="n">
        <v>0</v>
      </c>
      <c r="AO2667" s="493" t="n">
        <v>0</v>
      </c>
      <c r="AP2667" s="493" t="n">
        <v>0</v>
      </c>
      <c r="AQ2667" s="493" t="n">
        <v>0</v>
      </c>
      <c r="AR2667" s="493" t="n">
        <v>0</v>
      </c>
      <c r="AS2667" s="493" t="n">
        <v>82.2</v>
      </c>
      <c r="AT2667" s="493" t="n">
        <v>0</v>
      </c>
      <c r="AU2667" s="493" t="n">
        <v>67.2</v>
      </c>
      <c r="AV2667" s="493" t="n">
        <v>58.5</v>
      </c>
      <c r="AW2667" s="493" t="n">
        <v>1161</v>
      </c>
      <c r="AX2667" s="493" t="n">
        <v>0</v>
      </c>
      <c r="AY2667" s="493" t="n">
        <v>57.3</v>
      </c>
      <c r="AZ2667" s="493" t="n">
        <v>1485.9</v>
      </c>
      <c r="BA2667" s="493" t="n">
        <v>52.2</v>
      </c>
      <c r="BB2667" s="493" t="n">
        <v>707.1</v>
      </c>
      <c r="BC2667" s="493" t="n">
        <v>3339</v>
      </c>
      <c r="BD2667" s="493" t="n">
        <v>0</v>
      </c>
      <c r="BE2667" s="493" t="n">
        <v>0</v>
      </c>
      <c r="BF2667" s="493" t="n">
        <v>0</v>
      </c>
      <c r="BG2667" s="493" t="n">
        <v>2116.8</v>
      </c>
      <c r="BH2667" s="493" t="n">
        <v>0</v>
      </c>
      <c r="BI2667" s="493" t="n">
        <v>0</v>
      </c>
      <c r="BJ2667" s="493" t="n">
        <v>157.8</v>
      </c>
      <c r="BK2667" s="493" t="n">
        <v>0</v>
      </c>
      <c r="BL2667" s="493" t="n">
        <v>1061.7</v>
      </c>
      <c r="BM2667" s="493" t="n">
        <v>3451.8</v>
      </c>
      <c r="BN2667" s="493" t="n">
        <v>0</v>
      </c>
      <c r="BO2667" s="493" t="n">
        <v>0</v>
      </c>
      <c r="BP2667" s="493" t="n">
        <v>0</v>
      </c>
      <c r="BQ2667" s="493" t="n">
        <v>0</v>
      </c>
      <c r="BR2667" s="493" t="n">
        <v>0</v>
      </c>
      <c r="BS2667" s="493" t="n">
        <v>0</v>
      </c>
      <c r="BT2667" s="493" t="n">
        <v>0</v>
      </c>
      <c r="BU2667" s="493" t="n">
        <v>0</v>
      </c>
      <c r="BV2667" s="493" t="n">
        <v>0</v>
      </c>
      <c r="BW2667" s="493" t="n">
        <v>0</v>
      </c>
    </row>
    <row r="2668">
      <c r="A2668" t="inlineStr">
        <is>
          <t>[C9D1] Angiotensin-II 길항제, 고혈압제 (C2) 혹은 이뇨제 복합제제</t>
        </is>
      </c>
      <c r="B2668" t="inlineStr">
        <is>
          <t>테라젠이텍스</t>
        </is>
      </c>
      <c r="C2668" t="inlineStr">
        <is>
          <t>이텍스 올메사탄 플러스</t>
        </is>
      </c>
      <c r="D2668" t="inlineStr">
        <is>
          <t>테라젠이텍스</t>
        </is>
      </c>
      <c r="E2668" t="inlineStr">
        <is>
          <t>hydrochlorothiazide,  olmesartan medoxomil</t>
        </is>
      </c>
      <c r="F2668" t="inlineStr">
        <is>
          <t>기타(치과의원, 치과병원 등)</t>
        </is>
      </c>
      <c r="G2668" t="inlineStr">
        <is>
          <t>Generic</t>
        </is>
      </c>
      <c r="H2668" s="493" t="n">
        <v>325.8</v>
      </c>
      <c r="I2668" s="493" t="n">
        <v>332.1</v>
      </c>
      <c r="J2668" s="493" t="n">
        <v>361.8</v>
      </c>
      <c r="K2668" s="493" t="n">
        <v>227.4</v>
      </c>
      <c r="L2668" s="493" t="n">
        <v>238.2</v>
      </c>
      <c r="M2668" s="493" t="n">
        <v>486</v>
      </c>
      <c r="N2668" s="493" t="n">
        <v>285</v>
      </c>
      <c r="O2668" s="493" t="n">
        <v>802.8</v>
      </c>
      <c r="P2668" s="493" t="n">
        <v>133.5</v>
      </c>
      <c r="Q2668" s="493" t="n">
        <v>156.9</v>
      </c>
      <c r="R2668" s="493" t="n">
        <v>479.7</v>
      </c>
      <c r="S2668" s="493" t="n">
        <v>691.2</v>
      </c>
      <c r="T2668" s="493" t="n">
        <v>337.2</v>
      </c>
      <c r="U2668" s="493" t="n">
        <v>172.5</v>
      </c>
      <c r="V2668" s="493" t="n">
        <v>351.6</v>
      </c>
      <c r="W2668" s="493" t="n">
        <v>318.6</v>
      </c>
      <c r="X2668" s="493" t="n">
        <v>177</v>
      </c>
      <c r="Y2668" s="493" t="n">
        <v>176.7</v>
      </c>
      <c r="Z2668" s="493" t="n">
        <v>176.7</v>
      </c>
      <c r="AA2668" s="493" t="n">
        <v>352.8</v>
      </c>
      <c r="AB2668" s="493" t="n">
        <v>179.7</v>
      </c>
      <c r="AC2668" s="493" t="n">
        <v>578.7</v>
      </c>
      <c r="AD2668" s="493" t="n">
        <v>187.8</v>
      </c>
      <c r="AE2668" s="493" t="n">
        <v>568.8</v>
      </c>
      <c r="AF2668" s="493" t="n">
        <v>335.4</v>
      </c>
      <c r="AG2668" s="493" t="n">
        <v>720</v>
      </c>
      <c r="AH2668" s="493" t="n">
        <v>705.6</v>
      </c>
      <c r="AI2668" s="493" t="n">
        <v>0</v>
      </c>
      <c r="AJ2668" s="493" t="n">
        <v>1040.4</v>
      </c>
      <c r="AK2668" s="493" t="n">
        <v>368.4</v>
      </c>
      <c r="AL2668" s="493" t="n">
        <v>552</v>
      </c>
      <c r="AM2668" s="493" t="n">
        <v>544.8</v>
      </c>
      <c r="AN2668" s="493" t="n">
        <v>640.5</v>
      </c>
      <c r="AO2668" s="493" t="n">
        <v>0</v>
      </c>
      <c r="AP2668" s="493" t="n">
        <v>261.6</v>
      </c>
      <c r="AQ2668" s="493" t="n">
        <v>554.4</v>
      </c>
      <c r="AR2668" s="493" t="n">
        <v>252.6</v>
      </c>
      <c r="AS2668" s="493" t="n">
        <v>0</v>
      </c>
      <c r="AT2668" s="493" t="n">
        <v>143.1</v>
      </c>
      <c r="AU2668" s="493" t="n">
        <v>114</v>
      </c>
      <c r="AV2668" s="493" t="n">
        <v>104.1</v>
      </c>
      <c r="AW2668" s="493" t="n">
        <v>150</v>
      </c>
      <c r="AX2668" s="493" t="n">
        <v>0</v>
      </c>
      <c r="AY2668" s="493" t="n">
        <v>0</v>
      </c>
      <c r="AZ2668" s="493" t="n">
        <v>0</v>
      </c>
      <c r="BA2668" s="493" t="n">
        <v>0</v>
      </c>
      <c r="BB2668" s="493" t="n">
        <v>0</v>
      </c>
      <c r="BC2668" s="493" t="n">
        <v>0</v>
      </c>
      <c r="BD2668" s="493" t="n">
        <v>0</v>
      </c>
      <c r="BE2668" s="493" t="n">
        <v>0</v>
      </c>
      <c r="BF2668" s="493" t="n">
        <v>0</v>
      </c>
      <c r="BG2668" s="493" t="n">
        <v>0</v>
      </c>
      <c r="BH2668" s="493" t="n">
        <v>0</v>
      </c>
      <c r="BI2668" s="493" t="n">
        <v>0</v>
      </c>
      <c r="BJ2668" s="493" t="n">
        <v>0</v>
      </c>
      <c r="BK2668" s="493" t="n">
        <v>0</v>
      </c>
      <c r="BL2668" s="493" t="n">
        <v>0</v>
      </c>
      <c r="BM2668" s="493" t="n">
        <v>0</v>
      </c>
      <c r="BN2668" s="493" t="n">
        <v>0</v>
      </c>
      <c r="BO2668" s="493" t="n">
        <v>0</v>
      </c>
      <c r="BP2668" s="493" t="n">
        <v>0</v>
      </c>
      <c r="BQ2668" s="493" t="n">
        <v>0</v>
      </c>
      <c r="BR2668" s="493" t="n">
        <v>0</v>
      </c>
      <c r="BS2668" s="493" t="n">
        <v>0</v>
      </c>
      <c r="BT2668" s="493" t="n">
        <v>0</v>
      </c>
      <c r="BU2668" s="493" t="n">
        <v>0</v>
      </c>
      <c r="BV2668" s="493" t="n">
        <v>0</v>
      </c>
      <c r="BW2668" s="493" t="n">
        <v>0</v>
      </c>
    </row>
    <row r="2669">
      <c r="A2669" t="inlineStr">
        <is>
          <t>[C9D1] Angiotensin-II 길항제, 고혈압제 (C2) 혹은 이뇨제 복합제제</t>
        </is>
      </c>
      <c r="B2669" t="inlineStr">
        <is>
          <t>테라젠이텍스</t>
        </is>
      </c>
      <c r="C2669" t="inlineStr">
        <is>
          <t>코로자 플러스</t>
        </is>
      </c>
      <c r="D2669" t="inlineStr">
        <is>
          <t>테라젠이텍스</t>
        </is>
      </c>
      <c r="E2669" t="inlineStr">
        <is>
          <t>hydrochlorothiazide,  losartan potassium</t>
        </is>
      </c>
      <c r="F2669" t="inlineStr">
        <is>
          <t>종합병원</t>
        </is>
      </c>
      <c r="G2669" t="inlineStr">
        <is>
          <t>Generic</t>
        </is>
      </c>
      <c r="H2669" s="493" t="n">
        <v>0</v>
      </c>
      <c r="I2669" s="493" t="n">
        <v>0</v>
      </c>
      <c r="J2669" s="493" t="n">
        <v>0</v>
      </c>
      <c r="K2669" s="493" t="n">
        <v>0</v>
      </c>
      <c r="L2669" s="493" t="n">
        <v>0</v>
      </c>
      <c r="M2669" s="493" t="n">
        <v>0</v>
      </c>
      <c r="N2669" s="493" t="n">
        <v>0</v>
      </c>
      <c r="O2669" s="493" t="n">
        <v>0</v>
      </c>
      <c r="P2669" s="493" t="n">
        <v>0</v>
      </c>
      <c r="Q2669" s="493" t="n">
        <v>0</v>
      </c>
      <c r="R2669" s="493" t="n">
        <v>0</v>
      </c>
      <c r="S2669" s="493" t="n">
        <v>0</v>
      </c>
      <c r="T2669" s="493" t="n">
        <v>0</v>
      </c>
      <c r="U2669" s="493" t="n">
        <v>0</v>
      </c>
      <c r="V2669" s="493" t="n">
        <v>0</v>
      </c>
      <c r="W2669" s="493" t="n">
        <v>0</v>
      </c>
      <c r="X2669" s="493" t="n">
        <v>0</v>
      </c>
      <c r="Y2669" s="493" t="n">
        <v>0</v>
      </c>
      <c r="Z2669" s="493" t="n">
        <v>0</v>
      </c>
      <c r="AA2669" s="493" t="n">
        <v>0</v>
      </c>
      <c r="AB2669" s="493" t="n">
        <v>240</v>
      </c>
      <c r="AC2669" s="493" t="n">
        <v>757.26</v>
      </c>
      <c r="AD2669" s="493" t="n">
        <v>0</v>
      </c>
      <c r="AE2669" s="493" t="n">
        <v>365.82</v>
      </c>
      <c r="AF2669" s="493" t="n">
        <v>0</v>
      </c>
      <c r="AG2669" s="493" t="n">
        <v>0</v>
      </c>
      <c r="AH2669" s="493" t="n">
        <v>364.91</v>
      </c>
      <c r="AI2669" s="493" t="n">
        <v>0</v>
      </c>
      <c r="AJ2669" s="493" t="n">
        <v>448.56</v>
      </c>
      <c r="AK2669" s="493" t="n">
        <v>952</v>
      </c>
      <c r="AL2669" s="493" t="n">
        <v>0</v>
      </c>
      <c r="AM2669" s="493" t="n">
        <v>672.84</v>
      </c>
      <c r="AN2669" s="493" t="n">
        <v>364</v>
      </c>
      <c r="AO2669" s="493" t="n">
        <v>0</v>
      </c>
      <c r="AP2669" s="493" t="n">
        <v>0</v>
      </c>
      <c r="AQ2669" s="493" t="n">
        <v>730.73</v>
      </c>
      <c r="AR2669" s="493" t="n">
        <v>0</v>
      </c>
      <c r="AS2669" s="493" t="n">
        <v>0</v>
      </c>
      <c r="AT2669" s="493" t="n">
        <v>364</v>
      </c>
      <c r="AU2669" s="493" t="n">
        <v>0</v>
      </c>
      <c r="AV2669" s="493" t="n">
        <v>0</v>
      </c>
      <c r="AW2669" s="493" t="n">
        <v>732.55</v>
      </c>
      <c r="AX2669" s="493" t="n">
        <v>0</v>
      </c>
      <c r="AY2669" s="493" t="n">
        <v>0</v>
      </c>
      <c r="AZ2669" s="493" t="n">
        <v>728</v>
      </c>
      <c r="BA2669" s="493" t="n">
        <v>0</v>
      </c>
      <c r="BB2669" s="493" t="n">
        <v>0</v>
      </c>
      <c r="BC2669" s="493" t="n">
        <v>364</v>
      </c>
      <c r="BD2669" s="493" t="n">
        <v>0</v>
      </c>
      <c r="BE2669" s="493" t="n">
        <v>0</v>
      </c>
      <c r="BF2669" s="493" t="n">
        <v>1095.64</v>
      </c>
      <c r="BG2669" s="493" t="n">
        <v>0</v>
      </c>
      <c r="BH2669" s="493" t="n">
        <v>0</v>
      </c>
      <c r="BI2669" s="493" t="n">
        <v>730.73</v>
      </c>
      <c r="BJ2669" s="493" t="n">
        <v>0</v>
      </c>
      <c r="BK2669" s="493" t="n">
        <v>0</v>
      </c>
      <c r="BL2669" s="493" t="n">
        <v>392.98</v>
      </c>
      <c r="BM2669" s="493" t="n">
        <v>0</v>
      </c>
      <c r="BN2669" s="493" t="n">
        <v>0</v>
      </c>
      <c r="BO2669" s="493" t="n">
        <v>392</v>
      </c>
      <c r="BP2669" s="493" t="n">
        <v>0</v>
      </c>
      <c r="BQ2669" s="493" t="n">
        <v>0</v>
      </c>
      <c r="BR2669" s="493" t="n">
        <v>0</v>
      </c>
      <c r="BS2669" s="493" t="n">
        <v>1581.72</v>
      </c>
      <c r="BT2669" s="493" t="n">
        <v>0</v>
      </c>
      <c r="BU2669" s="493" t="n">
        <v>0</v>
      </c>
      <c r="BV2669" s="493" t="n">
        <v>967.2</v>
      </c>
      <c r="BW2669" s="493" t="n">
        <v>0</v>
      </c>
    </row>
    <row r="2670">
      <c r="A2670" t="inlineStr">
        <is>
          <t>[C9D1] Angiotensin-II 길항제, 고혈압제 (C2) 혹은 이뇨제 복합제제</t>
        </is>
      </c>
      <c r="B2670" t="inlineStr">
        <is>
          <t>테라젠이텍스</t>
        </is>
      </c>
      <c r="C2670" t="inlineStr">
        <is>
          <t>코로자 플러스</t>
        </is>
      </c>
      <c r="D2670" t="inlineStr">
        <is>
          <t>테라젠이텍스</t>
        </is>
      </c>
      <c r="E2670" t="inlineStr">
        <is>
          <t>hydrochlorothiazide,  losartan potassium</t>
        </is>
      </c>
      <c r="F2670" t="inlineStr">
        <is>
          <t>병원</t>
        </is>
      </c>
      <c r="G2670" t="inlineStr">
        <is>
          <t>Generic</t>
        </is>
      </c>
      <c r="H2670" s="493" t="n">
        <v>4716.72</v>
      </c>
      <c r="I2670" s="493" t="n">
        <v>3798.56</v>
      </c>
      <c r="J2670" s="493" t="n">
        <v>6119.54</v>
      </c>
      <c r="K2670" s="493" t="n">
        <v>4141.33</v>
      </c>
      <c r="L2670" s="493" t="n">
        <v>3988.56</v>
      </c>
      <c r="M2670" s="493" t="n">
        <v>3232.31</v>
      </c>
      <c r="N2670" s="493" t="n">
        <v>6403.89</v>
      </c>
      <c r="O2670" s="493" t="n">
        <v>3753.82</v>
      </c>
      <c r="P2670" s="493" t="n">
        <v>3498.82</v>
      </c>
      <c r="Q2670" s="493" t="n">
        <v>6256.16</v>
      </c>
      <c r="R2670" s="493" t="n">
        <v>4373.24</v>
      </c>
      <c r="S2670" s="493" t="n">
        <v>1244.05</v>
      </c>
      <c r="T2670" s="493" t="n">
        <v>1199.4</v>
      </c>
      <c r="U2670" s="493" t="n">
        <v>716.9</v>
      </c>
      <c r="V2670" s="493" t="n">
        <v>915.28</v>
      </c>
      <c r="W2670" s="493" t="n">
        <v>393.6</v>
      </c>
      <c r="X2670" s="493" t="n">
        <v>568.5</v>
      </c>
      <c r="Y2670" s="493" t="n">
        <v>392.7</v>
      </c>
      <c r="Z2670" s="493" t="n">
        <v>96.3</v>
      </c>
      <c r="AA2670" s="493" t="n">
        <v>784.5</v>
      </c>
      <c r="AB2670" s="493" t="n">
        <v>172.8</v>
      </c>
      <c r="AC2670" s="493" t="n">
        <v>32.4</v>
      </c>
      <c r="AD2670" s="493" t="n">
        <v>328.5</v>
      </c>
      <c r="AE2670" s="493" t="n">
        <v>1048.8</v>
      </c>
      <c r="AF2670" s="493" t="n">
        <v>528</v>
      </c>
      <c r="AG2670" s="493" t="n">
        <v>714.88</v>
      </c>
      <c r="AH2670" s="493" t="n">
        <v>505.52</v>
      </c>
      <c r="AI2670" s="493" t="n">
        <v>377.16</v>
      </c>
      <c r="AJ2670" s="493" t="n">
        <v>937.52</v>
      </c>
      <c r="AK2670" s="493" t="n">
        <v>553.4</v>
      </c>
      <c r="AL2670" s="493" t="n">
        <v>248.56</v>
      </c>
      <c r="AM2670" s="493" t="n">
        <v>570</v>
      </c>
      <c r="AN2670" s="493" t="n">
        <v>1067.2</v>
      </c>
      <c r="AO2670" s="493" t="n">
        <v>330.36</v>
      </c>
      <c r="AP2670" s="493" t="n">
        <v>933.72</v>
      </c>
      <c r="AQ2670" s="493" t="n">
        <v>296.8</v>
      </c>
      <c r="AR2670" s="493" t="n">
        <v>743.28</v>
      </c>
      <c r="AS2670" s="493" t="n">
        <v>748.5599999999999</v>
      </c>
      <c r="AT2670" s="493" t="n">
        <v>450.08</v>
      </c>
      <c r="AU2670" s="493" t="n">
        <v>891.78</v>
      </c>
      <c r="AV2670" s="493" t="n">
        <v>1060.46</v>
      </c>
      <c r="AW2670" s="493" t="n">
        <v>539.8</v>
      </c>
      <c r="AX2670" s="493" t="n">
        <v>618.16</v>
      </c>
      <c r="AY2670" s="493" t="n">
        <v>1379.18</v>
      </c>
      <c r="AZ2670" s="493" t="n">
        <v>1519.62</v>
      </c>
      <c r="BA2670" s="493" t="n">
        <v>1408.2</v>
      </c>
      <c r="BB2670" s="493" t="n">
        <v>1111.12</v>
      </c>
      <c r="BC2670" s="493" t="n">
        <v>428.52</v>
      </c>
      <c r="BD2670" s="493" t="n">
        <v>1167.72</v>
      </c>
      <c r="BE2670" s="493" t="n">
        <v>761.86</v>
      </c>
      <c r="BF2670" s="493" t="n">
        <v>887.24</v>
      </c>
      <c r="BG2670" s="493" t="n">
        <v>1016.2</v>
      </c>
      <c r="BH2670" s="493" t="n">
        <v>1042.22</v>
      </c>
      <c r="BI2670" s="493" t="n">
        <v>1137.93</v>
      </c>
      <c r="BJ2670" s="493" t="n">
        <v>869.64</v>
      </c>
      <c r="BK2670" s="493" t="n">
        <v>1264.44</v>
      </c>
      <c r="BL2670" s="493" t="n">
        <v>1591.08</v>
      </c>
      <c r="BM2670" s="493" t="n">
        <v>1499.96</v>
      </c>
      <c r="BN2670" s="493" t="n">
        <v>1551.27</v>
      </c>
      <c r="BO2670" s="493" t="n">
        <v>1279.4</v>
      </c>
      <c r="BP2670" s="493" t="n">
        <v>2364.99</v>
      </c>
      <c r="BQ2670" s="493" t="n">
        <v>1129.23</v>
      </c>
      <c r="BR2670" s="493" t="n">
        <v>1178.49</v>
      </c>
      <c r="BS2670" s="493" t="n">
        <v>985.76</v>
      </c>
      <c r="BT2670" s="493" t="n">
        <v>2210.98</v>
      </c>
      <c r="BU2670" s="493" t="n">
        <v>2191.02</v>
      </c>
      <c r="BV2670" s="493" t="n">
        <v>862.41</v>
      </c>
      <c r="BW2670" s="493" t="n">
        <v>1158.2</v>
      </c>
    </row>
    <row r="2671">
      <c r="A2671" t="inlineStr">
        <is>
          <t>[C9D1] Angiotensin-II 길항제, 고혈압제 (C2) 혹은 이뇨제 복합제제</t>
        </is>
      </c>
      <c r="B2671" t="inlineStr">
        <is>
          <t>테라젠이텍스</t>
        </is>
      </c>
      <c r="C2671" t="inlineStr">
        <is>
          <t>코로자 플러스</t>
        </is>
      </c>
      <c r="D2671" t="inlineStr">
        <is>
          <t>테라젠이텍스</t>
        </is>
      </c>
      <c r="E2671" t="inlineStr">
        <is>
          <t>hydrochlorothiazide,  losartan potassium</t>
        </is>
      </c>
      <c r="F2671" t="inlineStr">
        <is>
          <t>의원</t>
        </is>
      </c>
      <c r="G2671" t="inlineStr">
        <is>
          <t>Generic</t>
        </is>
      </c>
      <c r="H2671" s="493" t="n">
        <v>126517.03</v>
      </c>
      <c r="I2671" s="493" t="n">
        <v>116318.81</v>
      </c>
      <c r="J2671" s="493" t="n">
        <v>130320.51</v>
      </c>
      <c r="K2671" s="493" t="n">
        <v>127404.32</v>
      </c>
      <c r="L2671" s="493" t="n">
        <v>123032.1</v>
      </c>
      <c r="M2671" s="493" t="n">
        <v>123735.19</v>
      </c>
      <c r="N2671" s="493" t="n">
        <v>123998.16</v>
      </c>
      <c r="O2671" s="493" t="n">
        <v>128192.7</v>
      </c>
      <c r="P2671" s="493" t="n">
        <v>109250.23</v>
      </c>
      <c r="Q2671" s="493" t="n">
        <v>125737.8</v>
      </c>
      <c r="R2671" s="493" t="n">
        <v>101988.97</v>
      </c>
      <c r="S2671" s="493" t="n">
        <v>15823.55</v>
      </c>
      <c r="T2671" s="493" t="n">
        <v>2676.8</v>
      </c>
      <c r="U2671" s="493" t="n">
        <v>6346.67</v>
      </c>
      <c r="V2671" s="493" t="n">
        <v>16214.45</v>
      </c>
      <c r="W2671" s="493" t="n">
        <v>16704.1</v>
      </c>
      <c r="X2671" s="493" t="n">
        <v>16962.9</v>
      </c>
      <c r="Y2671" s="493" t="n">
        <v>18833</v>
      </c>
      <c r="Z2671" s="493" t="n">
        <v>19664.5</v>
      </c>
      <c r="AA2671" s="493" t="n">
        <v>18613.79</v>
      </c>
      <c r="AB2671" s="493" t="n">
        <v>20240.75</v>
      </c>
      <c r="AC2671" s="493" t="n">
        <v>20214.9</v>
      </c>
      <c r="AD2671" s="493" t="n">
        <v>22628.6</v>
      </c>
      <c r="AE2671" s="493" t="n">
        <v>20708.78</v>
      </c>
      <c r="AF2671" s="493" t="n">
        <v>20220.15</v>
      </c>
      <c r="AG2671" s="493" t="n">
        <v>12225.18</v>
      </c>
      <c r="AH2671" s="493" t="n">
        <v>15437.9</v>
      </c>
      <c r="AI2671" s="493" t="n">
        <v>12348.74</v>
      </c>
      <c r="AJ2671" s="493" t="n">
        <v>18181.5</v>
      </c>
      <c r="AK2671" s="493" t="n">
        <v>33581.8</v>
      </c>
      <c r="AL2671" s="493" t="n">
        <v>38273.51</v>
      </c>
      <c r="AM2671" s="493" t="n">
        <v>35843.76</v>
      </c>
      <c r="AN2671" s="493" t="n">
        <v>37275.55</v>
      </c>
      <c r="AO2671" s="493" t="n">
        <v>38779.05</v>
      </c>
      <c r="AP2671" s="493" t="n">
        <v>40530.78</v>
      </c>
      <c r="AQ2671" s="493" t="n">
        <v>39854.97</v>
      </c>
      <c r="AR2671" s="493" t="n">
        <v>42704.26</v>
      </c>
      <c r="AS2671" s="493" t="n">
        <v>42064.52</v>
      </c>
      <c r="AT2671" s="493" t="n">
        <v>47193.34</v>
      </c>
      <c r="AU2671" s="493" t="n">
        <v>40343.7</v>
      </c>
      <c r="AV2671" s="493" t="n">
        <v>47025.22</v>
      </c>
      <c r="AW2671" s="493" t="n">
        <v>39720.9</v>
      </c>
      <c r="AX2671" s="493" t="n">
        <v>46025.62</v>
      </c>
      <c r="AY2671" s="493" t="n">
        <v>44340.2</v>
      </c>
      <c r="AZ2671" s="493" t="n">
        <v>46852.61</v>
      </c>
      <c r="BA2671" s="493" t="n">
        <v>43311.25</v>
      </c>
      <c r="BB2671" s="493" t="n">
        <v>45303.87</v>
      </c>
      <c r="BC2671" s="493" t="n">
        <v>48027.84</v>
      </c>
      <c r="BD2671" s="493" t="n">
        <v>47579.1</v>
      </c>
      <c r="BE2671" s="493" t="n">
        <v>47594.71</v>
      </c>
      <c r="BF2671" s="493" t="n">
        <v>47516.41</v>
      </c>
      <c r="BG2671" s="493" t="n">
        <v>52139.68</v>
      </c>
      <c r="BH2671" s="493" t="n">
        <v>52783.97</v>
      </c>
      <c r="BI2671" s="493" t="n">
        <v>50266.63</v>
      </c>
      <c r="BJ2671" s="493" t="n">
        <v>49722.64</v>
      </c>
      <c r="BK2671" s="493" t="n">
        <v>44551.73</v>
      </c>
      <c r="BL2671" s="493" t="n">
        <v>53103.77</v>
      </c>
      <c r="BM2671" s="493" t="n">
        <v>50238.49</v>
      </c>
      <c r="BN2671" s="493" t="n">
        <v>38752.58</v>
      </c>
      <c r="BO2671" s="493" t="n">
        <v>51605.6</v>
      </c>
      <c r="BP2671" s="493" t="n">
        <v>48272.43</v>
      </c>
      <c r="BQ2671" s="493" t="n">
        <v>42147.64</v>
      </c>
      <c r="BR2671" s="493" t="n">
        <v>49069.07</v>
      </c>
      <c r="BS2671" s="493" t="n">
        <v>48328.01</v>
      </c>
      <c r="BT2671" s="493" t="n">
        <v>44759.09</v>
      </c>
      <c r="BU2671" s="493" t="n">
        <v>49142.66</v>
      </c>
      <c r="BV2671" s="493" t="n">
        <v>50330.36</v>
      </c>
      <c r="BW2671" s="493" t="n">
        <v>46098.01</v>
      </c>
    </row>
    <row r="2672">
      <c r="A2672" t="inlineStr">
        <is>
          <t>[C9D1] Angiotensin-II 길항제, 고혈압제 (C2) 혹은 이뇨제 복합제제</t>
        </is>
      </c>
      <c r="B2672" t="inlineStr">
        <is>
          <t>테라젠이텍스</t>
        </is>
      </c>
      <c r="C2672" t="inlineStr">
        <is>
          <t>코로자 플러스</t>
        </is>
      </c>
      <c r="D2672" t="inlineStr">
        <is>
          <t>테라젠이텍스</t>
        </is>
      </c>
      <c r="E2672" t="inlineStr">
        <is>
          <t>hydrochlorothiazide,  losartan potassium</t>
        </is>
      </c>
      <c r="F2672" t="inlineStr">
        <is>
          <t>보건소</t>
        </is>
      </c>
      <c r="G2672" t="inlineStr">
        <is>
          <t>Generic</t>
        </is>
      </c>
      <c r="H2672" s="493" t="n">
        <v>1921.8</v>
      </c>
      <c r="I2672" s="493" t="n">
        <v>2634.3</v>
      </c>
      <c r="J2672" s="493" t="n">
        <v>2826</v>
      </c>
      <c r="K2672" s="493" t="n">
        <v>2320.8</v>
      </c>
      <c r="L2672" s="493" t="n">
        <v>2395.2</v>
      </c>
      <c r="M2672" s="493" t="n">
        <v>3199.2</v>
      </c>
      <c r="N2672" s="493" t="n">
        <v>2946.3</v>
      </c>
      <c r="O2672" s="493" t="n">
        <v>289.2</v>
      </c>
      <c r="P2672" s="493" t="n">
        <v>3750.3</v>
      </c>
      <c r="Q2672" s="493" t="n">
        <v>784.8</v>
      </c>
      <c r="R2672" s="493" t="n">
        <v>3462.3</v>
      </c>
      <c r="S2672" s="493" t="n">
        <v>1754.4</v>
      </c>
      <c r="T2672" s="493" t="n">
        <v>1839.6</v>
      </c>
      <c r="U2672" s="493" t="n">
        <v>1674</v>
      </c>
      <c r="V2672" s="493" t="n">
        <v>297.6</v>
      </c>
      <c r="W2672" s="493" t="n">
        <v>852</v>
      </c>
      <c r="X2672" s="493" t="n">
        <v>1099.2</v>
      </c>
      <c r="Y2672" s="493" t="n">
        <v>1184.4</v>
      </c>
      <c r="Z2672" s="493" t="n">
        <v>590.4</v>
      </c>
      <c r="AA2672" s="493" t="n">
        <v>834</v>
      </c>
      <c r="AB2672" s="493" t="n">
        <v>1428.3</v>
      </c>
      <c r="AC2672" s="493" t="n">
        <v>330</v>
      </c>
      <c r="AD2672" s="493" t="n">
        <v>1031.4</v>
      </c>
      <c r="AE2672" s="493" t="n">
        <v>1008</v>
      </c>
      <c r="AF2672" s="493" t="n">
        <v>910.8</v>
      </c>
      <c r="AG2672" s="493" t="n">
        <v>0</v>
      </c>
      <c r="AH2672" s="493" t="n">
        <v>1038.6</v>
      </c>
      <c r="AI2672" s="493" t="n">
        <v>1390.5</v>
      </c>
      <c r="AJ2672" s="493" t="n">
        <v>816</v>
      </c>
      <c r="AK2672" s="493" t="n">
        <v>1601.1</v>
      </c>
      <c r="AL2672" s="493" t="n">
        <v>894.6</v>
      </c>
      <c r="AM2672" s="493" t="n">
        <v>458.1</v>
      </c>
      <c r="AN2672" s="493" t="n">
        <v>1574.4</v>
      </c>
      <c r="AO2672" s="493" t="n">
        <v>1894.2</v>
      </c>
      <c r="AP2672" s="493" t="n">
        <v>451.8</v>
      </c>
      <c r="AQ2672" s="493" t="n">
        <v>2082.6</v>
      </c>
      <c r="AR2672" s="493" t="n">
        <v>0</v>
      </c>
      <c r="AS2672" s="493" t="n">
        <v>1350</v>
      </c>
      <c r="AT2672" s="493" t="n">
        <v>723</v>
      </c>
      <c r="AU2672" s="493" t="n">
        <v>0</v>
      </c>
      <c r="AV2672" s="493" t="n">
        <v>1728</v>
      </c>
      <c r="AW2672" s="493" t="n">
        <v>747</v>
      </c>
      <c r="AX2672" s="493" t="n">
        <v>0</v>
      </c>
      <c r="AY2672" s="493" t="n">
        <v>1917</v>
      </c>
      <c r="AZ2672" s="493" t="n">
        <v>1948.8</v>
      </c>
      <c r="BA2672" s="493" t="n">
        <v>0</v>
      </c>
      <c r="BB2672" s="493" t="n">
        <v>1564.2</v>
      </c>
      <c r="BC2672" s="493" t="n">
        <v>1915.2</v>
      </c>
      <c r="BD2672" s="493" t="n">
        <v>672</v>
      </c>
      <c r="BE2672" s="493" t="n">
        <v>1220.4</v>
      </c>
      <c r="BF2672" s="493" t="n">
        <v>1806</v>
      </c>
      <c r="BG2672" s="493" t="n">
        <v>0</v>
      </c>
      <c r="BH2672" s="493" t="n">
        <v>1534.5</v>
      </c>
      <c r="BI2672" s="493" t="n">
        <v>1615.05</v>
      </c>
      <c r="BJ2672" s="493" t="n">
        <v>687</v>
      </c>
      <c r="BK2672" s="493" t="n">
        <v>930.3</v>
      </c>
      <c r="BL2672" s="493" t="n">
        <v>2277</v>
      </c>
      <c r="BM2672" s="493" t="n">
        <v>113.4</v>
      </c>
      <c r="BN2672" s="493" t="n">
        <v>1274.4</v>
      </c>
      <c r="BO2672" s="493" t="n">
        <v>1067.1</v>
      </c>
      <c r="BP2672" s="493" t="n">
        <v>37.8</v>
      </c>
      <c r="BQ2672" s="493" t="n">
        <v>1443.6</v>
      </c>
      <c r="BR2672" s="493" t="n">
        <v>1263.6</v>
      </c>
      <c r="BS2672" s="493" t="n">
        <v>490.5</v>
      </c>
      <c r="BT2672" s="493" t="n">
        <v>2353.8</v>
      </c>
      <c r="BU2672" s="493" t="n">
        <v>836.1</v>
      </c>
      <c r="BV2672" s="493" t="n">
        <v>344.7</v>
      </c>
      <c r="BW2672" s="493" t="n">
        <v>762.9</v>
      </c>
    </row>
    <row r="2673">
      <c r="A2673" t="inlineStr">
        <is>
          <t>[C9D1] Angiotensin-II 길항제, 고혈압제 (C2) 혹은 이뇨제 복합제제</t>
        </is>
      </c>
      <c r="B2673" t="inlineStr">
        <is>
          <t>테라젠이텍스</t>
        </is>
      </c>
      <c r="C2673" t="inlineStr">
        <is>
          <t>코로자 플러스</t>
        </is>
      </c>
      <c r="D2673" t="inlineStr">
        <is>
          <t>테라젠이텍스</t>
        </is>
      </c>
      <c r="E2673" t="inlineStr">
        <is>
          <t>hydrochlorothiazide,  losartan potassium</t>
        </is>
      </c>
      <c r="F2673" t="inlineStr">
        <is>
          <t>기타(치과의원, 치과병원 등)</t>
        </is>
      </c>
      <c r="G2673" t="inlineStr">
        <is>
          <t>Generic</t>
        </is>
      </c>
      <c r="H2673" s="493" t="n">
        <v>0</v>
      </c>
      <c r="I2673" s="493" t="n">
        <v>0</v>
      </c>
      <c r="J2673" s="493" t="n">
        <v>0</v>
      </c>
      <c r="K2673" s="493" t="n">
        <v>0</v>
      </c>
      <c r="L2673" s="493" t="n">
        <v>0</v>
      </c>
      <c r="M2673" s="493" t="n">
        <v>0</v>
      </c>
      <c r="N2673" s="493" t="n">
        <v>0</v>
      </c>
      <c r="O2673" s="493" t="n">
        <v>0</v>
      </c>
      <c r="P2673" s="493" t="n">
        <v>0</v>
      </c>
      <c r="Q2673" s="493" t="n">
        <v>0</v>
      </c>
      <c r="R2673" s="493" t="n">
        <v>0</v>
      </c>
      <c r="S2673" s="493" t="n">
        <v>0</v>
      </c>
      <c r="T2673" s="493" t="n">
        <v>0</v>
      </c>
      <c r="U2673" s="493" t="n">
        <v>0</v>
      </c>
      <c r="V2673" s="493" t="n">
        <v>0</v>
      </c>
      <c r="W2673" s="493" t="n">
        <v>0</v>
      </c>
      <c r="X2673" s="493" t="n">
        <v>0</v>
      </c>
      <c r="Y2673" s="493" t="n">
        <v>0</v>
      </c>
      <c r="Z2673" s="493" t="n">
        <v>0</v>
      </c>
      <c r="AA2673" s="493" t="n">
        <v>0</v>
      </c>
      <c r="AB2673" s="493" t="n">
        <v>0</v>
      </c>
      <c r="AC2673" s="493" t="n">
        <v>0</v>
      </c>
      <c r="AD2673" s="493" t="n">
        <v>0</v>
      </c>
      <c r="AE2673" s="493" t="n">
        <v>0</v>
      </c>
      <c r="AF2673" s="493" t="n">
        <v>0</v>
      </c>
      <c r="AG2673" s="493" t="n">
        <v>0</v>
      </c>
      <c r="AH2673" s="493" t="n">
        <v>0</v>
      </c>
      <c r="AI2673" s="493" t="n">
        <v>0</v>
      </c>
      <c r="AJ2673" s="493" t="n">
        <v>0</v>
      </c>
      <c r="AK2673" s="493" t="n">
        <v>0</v>
      </c>
      <c r="AL2673" s="493" t="n">
        <v>0</v>
      </c>
      <c r="AM2673" s="493" t="n">
        <v>0</v>
      </c>
      <c r="AN2673" s="493" t="n">
        <v>0</v>
      </c>
      <c r="AO2673" s="493" t="n">
        <v>0</v>
      </c>
      <c r="AP2673" s="493" t="n">
        <v>0</v>
      </c>
      <c r="AQ2673" s="493" t="n">
        <v>0</v>
      </c>
      <c r="AR2673" s="493" t="n">
        <v>0</v>
      </c>
      <c r="AS2673" s="493" t="n">
        <v>0</v>
      </c>
      <c r="AT2673" s="493" t="n">
        <v>0</v>
      </c>
      <c r="AU2673" s="493" t="n">
        <v>0</v>
      </c>
      <c r="AV2673" s="493" t="n">
        <v>0</v>
      </c>
      <c r="AW2673" s="493" t="n">
        <v>0</v>
      </c>
      <c r="AX2673" s="493" t="n">
        <v>0</v>
      </c>
      <c r="AY2673" s="493" t="n">
        <v>0</v>
      </c>
      <c r="AZ2673" s="493" t="n">
        <v>0</v>
      </c>
      <c r="BA2673" s="493" t="n">
        <v>0</v>
      </c>
      <c r="BB2673" s="493" t="n">
        <v>0</v>
      </c>
      <c r="BC2673" s="493" t="n">
        <v>0</v>
      </c>
      <c r="BD2673" s="493" t="n">
        <v>0</v>
      </c>
      <c r="BE2673" s="493" t="n">
        <v>158.7</v>
      </c>
      <c r="BF2673" s="493" t="n">
        <v>0</v>
      </c>
      <c r="BG2673" s="493" t="n">
        <v>0</v>
      </c>
      <c r="BH2673" s="493" t="n">
        <v>0</v>
      </c>
      <c r="BI2673" s="493" t="n">
        <v>0</v>
      </c>
      <c r="BJ2673" s="493" t="n">
        <v>0</v>
      </c>
      <c r="BK2673" s="493" t="n">
        <v>0</v>
      </c>
      <c r="BL2673" s="493" t="n">
        <v>0</v>
      </c>
      <c r="BM2673" s="493" t="n">
        <v>0</v>
      </c>
      <c r="BN2673" s="493" t="n">
        <v>0</v>
      </c>
      <c r="BO2673" s="493" t="n">
        <v>0</v>
      </c>
      <c r="BP2673" s="493" t="n">
        <v>0</v>
      </c>
      <c r="BQ2673" s="493" t="n">
        <v>0</v>
      </c>
      <c r="BR2673" s="493" t="n">
        <v>0</v>
      </c>
      <c r="BS2673" s="493" t="n">
        <v>0</v>
      </c>
      <c r="BT2673" s="493" t="n">
        <v>0</v>
      </c>
      <c r="BU2673" s="493" t="n">
        <v>0</v>
      </c>
      <c r="BV2673" s="493" t="n">
        <v>0</v>
      </c>
      <c r="BW2673" s="493" t="n">
        <v>0</v>
      </c>
    </row>
    <row r="2674">
      <c r="A2674" t="inlineStr">
        <is>
          <t>[C9D1] Angiotensin-II 길항제, 고혈압제 (C2) 혹은 이뇨제 복합제제</t>
        </is>
      </c>
      <c r="B2674" t="inlineStr">
        <is>
          <t>테라젠이텍스</t>
        </is>
      </c>
      <c r="C2674" t="inlineStr">
        <is>
          <t>텔미큐어 플러스</t>
        </is>
      </c>
      <c r="D2674" t="inlineStr">
        <is>
          <t>테라젠이텍스</t>
        </is>
      </c>
      <c r="E2674" t="inlineStr">
        <is>
          <t>hydrochlorothiazide,  telmisartan</t>
        </is>
      </c>
      <c r="F2674" t="inlineStr">
        <is>
          <t>종합병원</t>
        </is>
      </c>
      <c r="G2674" t="inlineStr">
        <is>
          <t>Generic</t>
        </is>
      </c>
      <c r="H2674" s="493" t="n">
        <v>0</v>
      </c>
      <c r="I2674" s="493" t="n">
        <v>0</v>
      </c>
      <c r="J2674" s="493" t="n">
        <v>0</v>
      </c>
      <c r="K2674" s="493" t="n">
        <v>0</v>
      </c>
      <c r="L2674" s="493" t="n">
        <v>0</v>
      </c>
      <c r="M2674" s="493" t="n">
        <v>0</v>
      </c>
      <c r="N2674" s="493" t="n">
        <v>0</v>
      </c>
      <c r="O2674" s="493" t="n">
        <v>0</v>
      </c>
      <c r="P2674" s="493" t="n">
        <v>0</v>
      </c>
      <c r="Q2674" s="493" t="n">
        <v>0</v>
      </c>
      <c r="R2674" s="493" t="n">
        <v>0</v>
      </c>
      <c r="S2674" s="493" t="n">
        <v>0</v>
      </c>
      <c r="T2674" s="493" t="n">
        <v>0</v>
      </c>
      <c r="U2674" s="493" t="n">
        <v>0</v>
      </c>
      <c r="V2674" s="493" t="n">
        <v>0</v>
      </c>
      <c r="W2674" s="493" t="n">
        <v>0</v>
      </c>
      <c r="X2674" s="493" t="n">
        <v>0</v>
      </c>
      <c r="Y2674" s="493" t="n">
        <v>0</v>
      </c>
      <c r="Z2674" s="493" t="n">
        <v>0</v>
      </c>
      <c r="AA2674" s="493" t="n">
        <v>0</v>
      </c>
      <c r="AB2674" s="493" t="n">
        <v>0</v>
      </c>
      <c r="AC2674" s="493" t="n">
        <v>0</v>
      </c>
      <c r="AD2674" s="493" t="n">
        <v>0</v>
      </c>
      <c r="AE2674" s="493" t="n">
        <v>0</v>
      </c>
      <c r="AF2674" s="493" t="n">
        <v>0</v>
      </c>
      <c r="AG2674" s="493" t="n">
        <v>0</v>
      </c>
      <c r="AH2674" s="493" t="n">
        <v>0</v>
      </c>
      <c r="AI2674" s="493" t="n">
        <v>0</v>
      </c>
      <c r="AJ2674" s="493" t="n">
        <v>0</v>
      </c>
      <c r="AK2674" s="493" t="n">
        <v>0</v>
      </c>
      <c r="AL2674" s="493" t="n">
        <v>0</v>
      </c>
      <c r="AM2674" s="493" t="n">
        <v>0</v>
      </c>
      <c r="AN2674" s="493" t="n">
        <v>0</v>
      </c>
      <c r="AO2674" s="493" t="n">
        <v>0</v>
      </c>
      <c r="AP2674" s="493" t="n">
        <v>0</v>
      </c>
      <c r="AQ2674" s="493" t="n">
        <v>0</v>
      </c>
      <c r="AR2674" s="493" t="n">
        <v>0</v>
      </c>
      <c r="AS2674" s="493" t="n">
        <v>0</v>
      </c>
      <c r="AT2674" s="493" t="n">
        <v>0</v>
      </c>
      <c r="AU2674" s="493" t="n">
        <v>0</v>
      </c>
      <c r="AV2674" s="493" t="n">
        <v>0</v>
      </c>
      <c r="AW2674" s="493" t="n">
        <v>0</v>
      </c>
      <c r="AX2674" s="493" t="n">
        <v>0</v>
      </c>
      <c r="AY2674" s="493" t="n">
        <v>0</v>
      </c>
      <c r="AZ2674" s="493" t="n">
        <v>0</v>
      </c>
      <c r="BA2674" s="493" t="n">
        <v>0</v>
      </c>
      <c r="BB2674" s="493" t="n">
        <v>0</v>
      </c>
      <c r="BC2674" s="493" t="n">
        <v>0</v>
      </c>
      <c r="BD2674" s="493" t="n">
        <v>0</v>
      </c>
      <c r="BE2674" s="493" t="n">
        <v>0</v>
      </c>
      <c r="BF2674" s="493" t="n">
        <v>0</v>
      </c>
      <c r="BG2674" s="493" t="n">
        <v>0</v>
      </c>
      <c r="BH2674" s="493" t="n">
        <v>0</v>
      </c>
      <c r="BI2674" s="493" t="n">
        <v>0</v>
      </c>
      <c r="BJ2674" s="493" t="n">
        <v>0</v>
      </c>
      <c r="BK2674" s="493" t="n">
        <v>0</v>
      </c>
      <c r="BL2674" s="493" t="n">
        <v>0</v>
      </c>
      <c r="BM2674" s="493" t="n">
        <v>0</v>
      </c>
      <c r="BN2674" s="493" t="n">
        <v>0</v>
      </c>
      <c r="BO2674" s="493" t="n">
        <v>0</v>
      </c>
      <c r="BP2674" s="493" t="n">
        <v>0</v>
      </c>
      <c r="BQ2674" s="493" t="n">
        <v>0</v>
      </c>
      <c r="BR2674" s="493" t="n">
        <v>0</v>
      </c>
      <c r="BS2674" s="493" t="n">
        <v>0</v>
      </c>
      <c r="BT2674" s="493" t="n">
        <v>723.1</v>
      </c>
      <c r="BU2674" s="493" t="n">
        <v>1288.98</v>
      </c>
      <c r="BV2674" s="493" t="n">
        <v>0</v>
      </c>
      <c r="BW2674" s="493" t="n">
        <v>1477.8</v>
      </c>
    </row>
    <row r="2675">
      <c r="A2675" t="inlineStr">
        <is>
          <t>[C9D1] Angiotensin-II 길항제, 고혈압제 (C2) 혹은 이뇨제 복합제제</t>
        </is>
      </c>
      <c r="B2675" t="inlineStr">
        <is>
          <t>테라젠이텍스</t>
        </is>
      </c>
      <c r="C2675" t="inlineStr">
        <is>
          <t>텔미큐어 플러스</t>
        </is>
      </c>
      <c r="D2675" t="inlineStr">
        <is>
          <t>테라젠이텍스</t>
        </is>
      </c>
      <c r="E2675" t="inlineStr">
        <is>
          <t>hydrochlorothiazide,  telmisartan</t>
        </is>
      </c>
      <c r="F2675" t="inlineStr">
        <is>
          <t>병원</t>
        </is>
      </c>
      <c r="G2675" t="inlineStr">
        <is>
          <t>Generic</t>
        </is>
      </c>
      <c r="H2675" s="493" t="n">
        <v>0</v>
      </c>
      <c r="I2675" s="493" t="n">
        <v>0</v>
      </c>
      <c r="J2675" s="493" t="n">
        <v>0</v>
      </c>
      <c r="K2675" s="493" t="n">
        <v>0</v>
      </c>
      <c r="L2675" s="493" t="n">
        <v>0</v>
      </c>
      <c r="M2675" s="493" t="n">
        <v>0</v>
      </c>
      <c r="N2675" s="493" t="n">
        <v>0</v>
      </c>
      <c r="O2675" s="493" t="n">
        <v>0</v>
      </c>
      <c r="P2675" s="493" t="n">
        <v>0</v>
      </c>
      <c r="Q2675" s="493" t="n">
        <v>0</v>
      </c>
      <c r="R2675" s="493" t="n">
        <v>0</v>
      </c>
      <c r="S2675" s="493" t="n">
        <v>5946.94</v>
      </c>
      <c r="T2675" s="493" t="n">
        <v>5085.04</v>
      </c>
      <c r="U2675" s="493" t="n">
        <v>2557.62</v>
      </c>
      <c r="V2675" s="493" t="n">
        <v>350.28</v>
      </c>
      <c r="W2675" s="493" t="n">
        <v>173.99</v>
      </c>
      <c r="X2675" s="493" t="n">
        <v>205.5</v>
      </c>
      <c r="Y2675" s="493" t="n">
        <v>131.18</v>
      </c>
      <c r="Z2675" s="493" t="n">
        <v>777.6</v>
      </c>
      <c r="AA2675" s="493" t="n">
        <v>432.58</v>
      </c>
      <c r="AB2675" s="493" t="n">
        <v>681.86</v>
      </c>
      <c r="AC2675" s="493" t="n">
        <v>442.8</v>
      </c>
      <c r="AD2675" s="493" t="n">
        <v>844.98</v>
      </c>
      <c r="AE2675" s="493" t="n">
        <v>393.82</v>
      </c>
      <c r="AF2675" s="493" t="n">
        <v>670.6799999999999</v>
      </c>
      <c r="AG2675" s="493" t="n">
        <v>399.24</v>
      </c>
      <c r="AH2675" s="493" t="n">
        <v>745.74</v>
      </c>
      <c r="AI2675" s="493" t="n">
        <v>216.53</v>
      </c>
      <c r="AJ2675" s="493" t="n">
        <v>989.28</v>
      </c>
      <c r="AK2675" s="493" t="n">
        <v>395.54</v>
      </c>
      <c r="AL2675" s="493" t="n">
        <v>1139.25</v>
      </c>
      <c r="AM2675" s="493" t="n">
        <v>2292.78</v>
      </c>
      <c r="AN2675" s="493" t="n">
        <v>613.04</v>
      </c>
      <c r="AO2675" s="493" t="n">
        <v>702.8099999999999</v>
      </c>
      <c r="AP2675" s="493" t="n">
        <v>689.3200000000001</v>
      </c>
      <c r="AQ2675" s="493" t="n">
        <v>1823.68</v>
      </c>
      <c r="AR2675" s="493" t="n">
        <v>1097.4</v>
      </c>
      <c r="AS2675" s="493" t="n">
        <v>1417.44</v>
      </c>
      <c r="AT2675" s="493" t="n">
        <v>612.24</v>
      </c>
      <c r="AU2675" s="493" t="n">
        <v>1788.38</v>
      </c>
      <c r="AV2675" s="493" t="n">
        <v>537</v>
      </c>
      <c r="AW2675" s="493" t="n">
        <v>1060.42</v>
      </c>
      <c r="AX2675" s="493" t="n">
        <v>1374.91</v>
      </c>
      <c r="AY2675" s="493" t="n">
        <v>1435.32</v>
      </c>
      <c r="AZ2675" s="493" t="n">
        <v>361.88</v>
      </c>
      <c r="BA2675" s="493" t="n">
        <v>738.3099999999999</v>
      </c>
      <c r="BB2675" s="493" t="n">
        <v>1673.28</v>
      </c>
      <c r="BC2675" s="493" t="n">
        <v>809.1</v>
      </c>
      <c r="BD2675" s="493" t="n">
        <v>480.36</v>
      </c>
      <c r="BE2675" s="493" t="n">
        <v>973.52</v>
      </c>
      <c r="BF2675" s="493" t="n">
        <v>505.33</v>
      </c>
      <c r="BG2675" s="493" t="n">
        <v>888.9</v>
      </c>
      <c r="BH2675" s="493" t="n">
        <v>588.9</v>
      </c>
      <c r="BI2675" s="493" t="n">
        <v>539.86</v>
      </c>
      <c r="BJ2675" s="493" t="n">
        <v>758.35</v>
      </c>
      <c r="BK2675" s="493" t="n">
        <v>2273.68</v>
      </c>
      <c r="BL2675" s="493" t="n">
        <v>977.66</v>
      </c>
      <c r="BM2675" s="493" t="n">
        <v>1714.1</v>
      </c>
      <c r="BN2675" s="493" t="n">
        <v>300.24</v>
      </c>
      <c r="BO2675" s="493" t="n">
        <v>1152.71</v>
      </c>
      <c r="BP2675" s="493" t="n">
        <v>1266.11</v>
      </c>
      <c r="BQ2675" s="493" t="n">
        <v>871.34</v>
      </c>
      <c r="BR2675" s="493" t="n">
        <v>1228.18</v>
      </c>
      <c r="BS2675" s="493" t="n">
        <v>1192.47</v>
      </c>
      <c r="BT2675" s="493" t="n">
        <v>2148.06</v>
      </c>
      <c r="BU2675" s="493" t="n">
        <v>702.21</v>
      </c>
      <c r="BV2675" s="493" t="n">
        <v>974.21</v>
      </c>
      <c r="BW2675" s="493" t="n">
        <v>1205.89</v>
      </c>
    </row>
    <row r="2676">
      <c r="A2676" t="inlineStr">
        <is>
          <t>[C9D1] Angiotensin-II 길항제, 고혈압제 (C2) 혹은 이뇨제 복합제제</t>
        </is>
      </c>
      <c r="B2676" t="inlineStr">
        <is>
          <t>테라젠이텍스</t>
        </is>
      </c>
      <c r="C2676" t="inlineStr">
        <is>
          <t>텔미큐어 플러스</t>
        </is>
      </c>
      <c r="D2676" t="inlineStr">
        <is>
          <t>테라젠이텍스</t>
        </is>
      </c>
      <c r="E2676" t="inlineStr">
        <is>
          <t>hydrochlorothiazide,  telmisartan</t>
        </is>
      </c>
      <c r="F2676" t="inlineStr">
        <is>
          <t>의원</t>
        </is>
      </c>
      <c r="G2676" t="inlineStr">
        <is>
          <t>Generic</t>
        </is>
      </c>
      <c r="H2676" s="493" t="n">
        <v>0</v>
      </c>
      <c r="I2676" s="493" t="n">
        <v>0</v>
      </c>
      <c r="J2676" s="493" t="n">
        <v>0</v>
      </c>
      <c r="K2676" s="493" t="n">
        <v>0</v>
      </c>
      <c r="L2676" s="493" t="n">
        <v>0</v>
      </c>
      <c r="M2676" s="493" t="n">
        <v>0</v>
      </c>
      <c r="N2676" s="493" t="n">
        <v>0</v>
      </c>
      <c r="O2676" s="493" t="n">
        <v>0</v>
      </c>
      <c r="P2676" s="493" t="n">
        <v>0</v>
      </c>
      <c r="Q2676" s="493" t="n">
        <v>0</v>
      </c>
      <c r="R2676" s="493" t="n">
        <v>6817.3</v>
      </c>
      <c r="S2676" s="493" t="n">
        <v>77494.31</v>
      </c>
      <c r="T2676" s="493" t="n">
        <v>45559.2</v>
      </c>
      <c r="U2676" s="493" t="n">
        <v>38420.6</v>
      </c>
      <c r="V2676" s="493" t="n">
        <v>38428.89</v>
      </c>
      <c r="W2676" s="493" t="n">
        <v>37407.8</v>
      </c>
      <c r="X2676" s="493" t="n">
        <v>34785.3</v>
      </c>
      <c r="Y2676" s="493" t="n">
        <v>19258</v>
      </c>
      <c r="Z2676" s="493" t="n">
        <v>13236.8</v>
      </c>
      <c r="AA2676" s="493" t="n">
        <v>11658.35</v>
      </c>
      <c r="AB2676" s="493" t="n">
        <v>11060.75</v>
      </c>
      <c r="AC2676" s="493" t="n">
        <v>14274.25</v>
      </c>
      <c r="AD2676" s="493" t="n">
        <v>11193.7</v>
      </c>
      <c r="AE2676" s="493" t="n">
        <v>14155.6</v>
      </c>
      <c r="AF2676" s="493" t="n">
        <v>12438.4</v>
      </c>
      <c r="AG2676" s="493" t="n">
        <v>12547.3</v>
      </c>
      <c r="AH2676" s="493" t="n">
        <v>9049.6</v>
      </c>
      <c r="AI2676" s="493" t="n">
        <v>9735.25</v>
      </c>
      <c r="AJ2676" s="493" t="n">
        <v>10548.9</v>
      </c>
      <c r="AK2676" s="493" t="n">
        <v>9380.9</v>
      </c>
      <c r="AL2676" s="493" t="n">
        <v>9220.6</v>
      </c>
      <c r="AM2676" s="493" t="n">
        <v>7404.2</v>
      </c>
      <c r="AN2676" s="493" t="n">
        <v>5526.3</v>
      </c>
      <c r="AO2676" s="493" t="n">
        <v>6500.7</v>
      </c>
      <c r="AP2676" s="493" t="n">
        <v>5372.7</v>
      </c>
      <c r="AQ2676" s="493" t="n">
        <v>6247.3</v>
      </c>
      <c r="AR2676" s="493" t="n">
        <v>5693.4</v>
      </c>
      <c r="AS2676" s="493" t="n">
        <v>20198.8</v>
      </c>
      <c r="AT2676" s="493" t="n">
        <v>32165.4</v>
      </c>
      <c r="AU2676" s="493" t="n">
        <v>40255.32</v>
      </c>
      <c r="AV2676" s="493" t="n">
        <v>39936.58</v>
      </c>
      <c r="AW2676" s="493" t="n">
        <v>39388</v>
      </c>
      <c r="AX2676" s="493" t="n">
        <v>35249.83</v>
      </c>
      <c r="AY2676" s="493" t="n">
        <v>44419.33</v>
      </c>
      <c r="AZ2676" s="493" t="n">
        <v>34743</v>
      </c>
      <c r="BA2676" s="493" t="n">
        <v>43155.78</v>
      </c>
      <c r="BB2676" s="493" t="n">
        <v>49180.85</v>
      </c>
      <c r="BC2676" s="493" t="n">
        <v>57190.04</v>
      </c>
      <c r="BD2676" s="493" t="n">
        <v>50715.47</v>
      </c>
      <c r="BE2676" s="493" t="n">
        <v>51623.39</v>
      </c>
      <c r="BF2676" s="493" t="n">
        <v>49354.8</v>
      </c>
      <c r="BG2676" s="493" t="n">
        <v>51379.92</v>
      </c>
      <c r="BH2676" s="493" t="n">
        <v>50815.42</v>
      </c>
      <c r="BI2676" s="493" t="n">
        <v>46770.51</v>
      </c>
      <c r="BJ2676" s="493" t="n">
        <v>45895.2</v>
      </c>
      <c r="BK2676" s="493" t="n">
        <v>52196.55</v>
      </c>
      <c r="BL2676" s="493" t="n">
        <v>58029.29</v>
      </c>
      <c r="BM2676" s="493" t="n">
        <v>57442.01</v>
      </c>
      <c r="BN2676" s="493" t="n">
        <v>50166.92</v>
      </c>
      <c r="BO2676" s="493" t="n">
        <v>52992.59</v>
      </c>
      <c r="BP2676" s="493" t="n">
        <v>57691.09</v>
      </c>
      <c r="BQ2676" s="493" t="n">
        <v>47103.4</v>
      </c>
      <c r="BR2676" s="493" t="n">
        <v>49759.71</v>
      </c>
      <c r="BS2676" s="493" t="n">
        <v>52662.56</v>
      </c>
      <c r="BT2676" s="493" t="n">
        <v>51074.69</v>
      </c>
      <c r="BU2676" s="493" t="n">
        <v>48663.14</v>
      </c>
      <c r="BV2676" s="493" t="n">
        <v>52708.62</v>
      </c>
      <c r="BW2676" s="493" t="n">
        <v>54731.85</v>
      </c>
    </row>
    <row r="2677">
      <c r="A2677" t="inlineStr">
        <is>
          <t>[C9D1] Angiotensin-II 길항제, 고혈압제 (C2) 혹은 이뇨제 복합제제</t>
        </is>
      </c>
      <c r="B2677" t="inlineStr">
        <is>
          <t>테라젠이텍스</t>
        </is>
      </c>
      <c r="C2677" t="inlineStr">
        <is>
          <t>텔미큐어 플러스</t>
        </is>
      </c>
      <c r="D2677" t="inlineStr">
        <is>
          <t>테라젠이텍스</t>
        </is>
      </c>
      <c r="E2677" t="inlineStr">
        <is>
          <t>hydrochlorothiazide,  telmisartan</t>
        </is>
      </c>
      <c r="F2677" t="inlineStr">
        <is>
          <t>보건소</t>
        </is>
      </c>
      <c r="G2677" t="inlineStr">
        <is>
          <t>Generic</t>
        </is>
      </c>
      <c r="H2677" s="493" t="n">
        <v>0</v>
      </c>
      <c r="I2677" s="493" t="n">
        <v>0</v>
      </c>
      <c r="J2677" s="493" t="n">
        <v>0</v>
      </c>
      <c r="K2677" s="493" t="n">
        <v>0</v>
      </c>
      <c r="L2677" s="493" t="n">
        <v>0</v>
      </c>
      <c r="M2677" s="493" t="n">
        <v>0</v>
      </c>
      <c r="N2677" s="493" t="n">
        <v>0</v>
      </c>
      <c r="O2677" s="493" t="n">
        <v>0</v>
      </c>
      <c r="P2677" s="493" t="n">
        <v>0</v>
      </c>
      <c r="Q2677" s="493" t="n">
        <v>0</v>
      </c>
      <c r="R2677" s="493" t="n">
        <v>0</v>
      </c>
      <c r="S2677" s="493" t="n">
        <v>981.75</v>
      </c>
      <c r="T2677" s="493" t="n">
        <v>161.7</v>
      </c>
      <c r="U2677" s="493" t="n">
        <v>62.1</v>
      </c>
      <c r="V2677" s="493" t="n">
        <v>0</v>
      </c>
      <c r="W2677" s="493" t="n">
        <v>0</v>
      </c>
      <c r="X2677" s="493" t="n">
        <v>0</v>
      </c>
      <c r="Y2677" s="493" t="n">
        <v>0</v>
      </c>
      <c r="Z2677" s="493" t="n">
        <v>0</v>
      </c>
      <c r="AA2677" s="493" t="n">
        <v>0</v>
      </c>
      <c r="AB2677" s="493" t="n">
        <v>0</v>
      </c>
      <c r="AC2677" s="493" t="n">
        <v>0</v>
      </c>
      <c r="AD2677" s="493" t="n">
        <v>0</v>
      </c>
      <c r="AE2677" s="493" t="n">
        <v>0</v>
      </c>
      <c r="AF2677" s="493" t="n">
        <v>0</v>
      </c>
      <c r="AG2677" s="493" t="n">
        <v>0</v>
      </c>
      <c r="AH2677" s="493" t="n">
        <v>0</v>
      </c>
      <c r="AI2677" s="493" t="n">
        <v>0</v>
      </c>
      <c r="AJ2677" s="493" t="n">
        <v>0</v>
      </c>
      <c r="AK2677" s="493" t="n">
        <v>0</v>
      </c>
      <c r="AL2677" s="493" t="n">
        <v>0</v>
      </c>
      <c r="AM2677" s="493" t="n">
        <v>0</v>
      </c>
      <c r="AN2677" s="493" t="n">
        <v>0</v>
      </c>
      <c r="AO2677" s="493" t="n">
        <v>0</v>
      </c>
      <c r="AP2677" s="493" t="n">
        <v>0</v>
      </c>
      <c r="AQ2677" s="493" t="n">
        <v>0</v>
      </c>
      <c r="AR2677" s="493" t="n">
        <v>0</v>
      </c>
      <c r="AS2677" s="493" t="n">
        <v>0</v>
      </c>
      <c r="AT2677" s="493" t="n">
        <v>0</v>
      </c>
      <c r="AU2677" s="493" t="n">
        <v>0</v>
      </c>
      <c r="AV2677" s="493" t="n">
        <v>0</v>
      </c>
      <c r="AW2677" s="493" t="n">
        <v>0</v>
      </c>
      <c r="AX2677" s="493" t="n">
        <v>0</v>
      </c>
      <c r="AY2677" s="493" t="n">
        <v>0</v>
      </c>
      <c r="AZ2677" s="493" t="n">
        <v>0</v>
      </c>
      <c r="BA2677" s="493" t="n">
        <v>0</v>
      </c>
      <c r="BB2677" s="493" t="n">
        <v>332.4</v>
      </c>
      <c r="BC2677" s="493" t="n">
        <v>0</v>
      </c>
      <c r="BD2677" s="493" t="n">
        <v>0</v>
      </c>
      <c r="BE2677" s="493" t="n">
        <v>0</v>
      </c>
      <c r="BF2677" s="493" t="n">
        <v>171</v>
      </c>
      <c r="BG2677" s="493" t="n">
        <v>474</v>
      </c>
      <c r="BH2677" s="493" t="n">
        <v>169.2</v>
      </c>
      <c r="BI2677" s="493" t="n">
        <v>618</v>
      </c>
      <c r="BJ2677" s="493" t="n">
        <v>157.8</v>
      </c>
      <c r="BK2677" s="493" t="n">
        <v>190.8</v>
      </c>
      <c r="BL2677" s="493" t="n">
        <v>376.8</v>
      </c>
      <c r="BM2677" s="493" t="n">
        <v>152.4</v>
      </c>
      <c r="BN2677" s="493" t="n">
        <v>160.8</v>
      </c>
      <c r="BO2677" s="493" t="n">
        <v>315.6</v>
      </c>
      <c r="BP2677" s="493" t="n">
        <v>165.6</v>
      </c>
      <c r="BQ2677" s="493" t="n">
        <v>369.6</v>
      </c>
      <c r="BR2677" s="493" t="n">
        <v>0</v>
      </c>
      <c r="BS2677" s="493" t="n">
        <v>424.8</v>
      </c>
      <c r="BT2677" s="493" t="n">
        <v>0</v>
      </c>
      <c r="BU2677" s="493" t="n">
        <v>337.2</v>
      </c>
      <c r="BV2677" s="493" t="n">
        <v>545.4</v>
      </c>
      <c r="BW2677" s="493" t="n">
        <v>375.6</v>
      </c>
    </row>
    <row r="2678">
      <c r="A2678" t="inlineStr">
        <is>
          <t>[C9D1] Angiotensin-II 길항제, 고혈압제 (C2) 혹은 이뇨제 복합제제</t>
        </is>
      </c>
      <c r="B2678" t="inlineStr">
        <is>
          <t>테라젠이텍스</t>
        </is>
      </c>
      <c r="C2678" t="inlineStr">
        <is>
          <t>텔미큐어 플러스</t>
        </is>
      </c>
      <c r="D2678" t="inlineStr">
        <is>
          <t>테라젠이텍스</t>
        </is>
      </c>
      <c r="E2678" t="inlineStr">
        <is>
          <t>hydrochlorothiazide,  telmisartan</t>
        </is>
      </c>
      <c r="F2678" t="inlineStr">
        <is>
          <t>기타(치과의원, 치과병원 등)</t>
        </is>
      </c>
      <c r="G2678" t="inlineStr">
        <is>
          <t>Generic</t>
        </is>
      </c>
      <c r="H2678" s="493" t="n">
        <v>0</v>
      </c>
      <c r="I2678" s="493" t="n">
        <v>0</v>
      </c>
      <c r="J2678" s="493" t="n">
        <v>0</v>
      </c>
      <c r="K2678" s="493" t="n">
        <v>0</v>
      </c>
      <c r="L2678" s="493" t="n">
        <v>0</v>
      </c>
      <c r="M2678" s="493" t="n">
        <v>0</v>
      </c>
      <c r="N2678" s="493" t="n">
        <v>0</v>
      </c>
      <c r="O2678" s="493" t="n">
        <v>0</v>
      </c>
      <c r="P2678" s="493" t="n">
        <v>0</v>
      </c>
      <c r="Q2678" s="493" t="n">
        <v>0</v>
      </c>
      <c r="R2678" s="493" t="n">
        <v>0</v>
      </c>
      <c r="S2678" s="493" t="n">
        <v>0</v>
      </c>
      <c r="T2678" s="493" t="n">
        <v>0</v>
      </c>
      <c r="U2678" s="493" t="n">
        <v>0</v>
      </c>
      <c r="V2678" s="493" t="n">
        <v>0</v>
      </c>
      <c r="W2678" s="493" t="n">
        <v>0</v>
      </c>
      <c r="X2678" s="493" t="n">
        <v>0</v>
      </c>
      <c r="Y2678" s="493" t="n">
        <v>0</v>
      </c>
      <c r="Z2678" s="493" t="n">
        <v>0</v>
      </c>
      <c r="AA2678" s="493" t="n">
        <v>0</v>
      </c>
      <c r="AB2678" s="493" t="n">
        <v>0</v>
      </c>
      <c r="AC2678" s="493" t="n">
        <v>0</v>
      </c>
      <c r="AD2678" s="493" t="n">
        <v>0</v>
      </c>
      <c r="AE2678" s="493" t="n">
        <v>0</v>
      </c>
      <c r="AF2678" s="493" t="n">
        <v>0</v>
      </c>
      <c r="AG2678" s="493" t="n">
        <v>0</v>
      </c>
      <c r="AH2678" s="493" t="n">
        <v>0</v>
      </c>
      <c r="AI2678" s="493" t="n">
        <v>0</v>
      </c>
      <c r="AJ2678" s="493" t="n">
        <v>0</v>
      </c>
      <c r="AK2678" s="493" t="n">
        <v>0</v>
      </c>
      <c r="AL2678" s="493" t="n">
        <v>0</v>
      </c>
      <c r="AM2678" s="493" t="n">
        <v>0</v>
      </c>
      <c r="AN2678" s="493" t="n">
        <v>0</v>
      </c>
      <c r="AO2678" s="493" t="n">
        <v>0</v>
      </c>
      <c r="AP2678" s="493" t="n">
        <v>0</v>
      </c>
      <c r="AQ2678" s="493" t="n">
        <v>0</v>
      </c>
      <c r="AR2678" s="493" t="n">
        <v>0</v>
      </c>
      <c r="AS2678" s="493" t="n">
        <v>0</v>
      </c>
      <c r="AT2678" s="493" t="n">
        <v>0</v>
      </c>
      <c r="AU2678" s="493" t="n">
        <v>0</v>
      </c>
      <c r="AV2678" s="493" t="n">
        <v>0</v>
      </c>
      <c r="AW2678" s="493" t="n">
        <v>0</v>
      </c>
      <c r="AX2678" s="493" t="n">
        <v>0</v>
      </c>
      <c r="AY2678" s="493" t="n">
        <v>0</v>
      </c>
      <c r="AZ2678" s="493" t="n">
        <v>0</v>
      </c>
      <c r="BA2678" s="493" t="n">
        <v>0</v>
      </c>
      <c r="BB2678" s="493" t="n">
        <v>0</v>
      </c>
      <c r="BC2678" s="493" t="n">
        <v>0</v>
      </c>
      <c r="BD2678" s="493" t="n">
        <v>0</v>
      </c>
      <c r="BE2678" s="493" t="n">
        <v>0</v>
      </c>
      <c r="BF2678" s="493" t="n">
        <v>197.7</v>
      </c>
      <c r="BG2678" s="493" t="n">
        <v>0</v>
      </c>
      <c r="BH2678" s="493" t="n">
        <v>171.9</v>
      </c>
      <c r="BI2678" s="493" t="n">
        <v>576.9</v>
      </c>
      <c r="BJ2678" s="493" t="n">
        <v>0</v>
      </c>
      <c r="BK2678" s="493" t="n">
        <v>0</v>
      </c>
      <c r="BL2678" s="493" t="n">
        <v>526.5</v>
      </c>
      <c r="BM2678" s="493" t="n">
        <v>0</v>
      </c>
      <c r="BN2678" s="493" t="n">
        <v>0</v>
      </c>
      <c r="BO2678" s="493" t="n">
        <v>0</v>
      </c>
      <c r="BP2678" s="493" t="n">
        <v>414</v>
      </c>
      <c r="BQ2678" s="493" t="n">
        <v>0</v>
      </c>
      <c r="BR2678" s="493" t="n">
        <v>0</v>
      </c>
      <c r="BS2678" s="493" t="n">
        <v>421.2</v>
      </c>
      <c r="BT2678" s="493" t="n">
        <v>0</v>
      </c>
      <c r="BU2678" s="493" t="n">
        <v>0</v>
      </c>
      <c r="BV2678" s="493" t="n">
        <v>464.4</v>
      </c>
      <c r="BW2678" s="493" t="n">
        <v>0</v>
      </c>
    </row>
    <row r="2679">
      <c r="A2679" t="inlineStr">
        <is>
          <t>[C9D1] Angiotensin-II 길항제, 고혈압제 (C2) 혹은 이뇨제 복합제제</t>
        </is>
      </c>
      <c r="B2679" t="inlineStr">
        <is>
          <t>파마킹</t>
        </is>
      </c>
      <c r="C2679" t="inlineStr">
        <is>
          <t>로자 플러스</t>
        </is>
      </c>
      <c r="D2679" t="inlineStr">
        <is>
          <t>파마킹</t>
        </is>
      </c>
      <c r="E2679" t="inlineStr">
        <is>
          <t>hydrochlorothiazide,  losartan potassium</t>
        </is>
      </c>
      <c r="F2679" t="inlineStr">
        <is>
          <t>병원</t>
        </is>
      </c>
      <c r="G2679" t="inlineStr">
        <is>
          <t>Generic</t>
        </is>
      </c>
      <c r="H2679" s="493" t="n">
        <v>496</v>
      </c>
      <c r="I2679" s="493" t="n">
        <v>2896</v>
      </c>
      <c r="J2679" s="493" t="n">
        <v>840</v>
      </c>
      <c r="K2679" s="493" t="n">
        <v>1656</v>
      </c>
      <c r="L2679" s="493" t="n">
        <v>1812</v>
      </c>
      <c r="M2679" s="493" t="n">
        <v>1644.52</v>
      </c>
      <c r="N2679" s="493" t="n">
        <v>232</v>
      </c>
      <c r="O2679" s="493" t="n">
        <v>2760</v>
      </c>
      <c r="P2679" s="493" t="n">
        <v>1536</v>
      </c>
      <c r="Q2679" s="493" t="n">
        <v>672</v>
      </c>
      <c r="R2679" s="493" t="n">
        <v>3016</v>
      </c>
      <c r="S2679" s="493" t="n">
        <v>320</v>
      </c>
      <c r="T2679" s="493" t="n">
        <v>0</v>
      </c>
      <c r="U2679" s="493" t="n">
        <v>0</v>
      </c>
      <c r="V2679" s="493" t="n">
        <v>0</v>
      </c>
      <c r="W2679" s="493" t="n">
        <v>0</v>
      </c>
      <c r="X2679" s="493" t="n">
        <v>0</v>
      </c>
      <c r="Y2679" s="493" t="n">
        <v>0</v>
      </c>
      <c r="Z2679" s="493" t="n">
        <v>0</v>
      </c>
      <c r="AA2679" s="493" t="n">
        <v>0</v>
      </c>
      <c r="AB2679" s="493" t="n">
        <v>0</v>
      </c>
      <c r="AC2679" s="493" t="n">
        <v>0</v>
      </c>
      <c r="AD2679" s="493" t="n">
        <v>0</v>
      </c>
      <c r="AE2679" s="493" t="n">
        <v>0</v>
      </c>
      <c r="AF2679" s="493" t="n">
        <v>0</v>
      </c>
      <c r="AG2679" s="493" t="n">
        <v>0</v>
      </c>
      <c r="AH2679" s="493" t="n">
        <v>0</v>
      </c>
      <c r="AI2679" s="493" t="n">
        <v>0</v>
      </c>
      <c r="AJ2679" s="493" t="n">
        <v>0</v>
      </c>
      <c r="AK2679" s="493" t="n">
        <v>0</v>
      </c>
      <c r="AL2679" s="493" t="n">
        <v>0</v>
      </c>
      <c r="AM2679" s="493" t="n">
        <v>0</v>
      </c>
      <c r="AN2679" s="493" t="n">
        <v>0</v>
      </c>
      <c r="AO2679" s="493" t="n">
        <v>0</v>
      </c>
      <c r="AP2679" s="493" t="n">
        <v>0</v>
      </c>
      <c r="AQ2679" s="493" t="n">
        <v>0</v>
      </c>
      <c r="AR2679" s="493" t="n">
        <v>0</v>
      </c>
      <c r="AS2679" s="493" t="n">
        <v>0</v>
      </c>
      <c r="AT2679" s="493" t="n">
        <v>0</v>
      </c>
      <c r="AU2679" s="493" t="n">
        <v>0</v>
      </c>
      <c r="AV2679" s="493" t="n">
        <v>0</v>
      </c>
      <c r="AW2679" s="493" t="n">
        <v>0</v>
      </c>
      <c r="AX2679" s="493" t="n">
        <v>0</v>
      </c>
      <c r="AY2679" s="493" t="n">
        <v>0</v>
      </c>
      <c r="AZ2679" s="493" t="n">
        <v>0</v>
      </c>
      <c r="BA2679" s="493" t="n">
        <v>0</v>
      </c>
      <c r="BB2679" s="493" t="n">
        <v>0</v>
      </c>
      <c r="BC2679" s="493" t="n">
        <v>0</v>
      </c>
      <c r="BD2679" s="493" t="n">
        <v>0</v>
      </c>
      <c r="BE2679" s="493" t="n">
        <v>0</v>
      </c>
      <c r="BF2679" s="493" t="n">
        <v>0</v>
      </c>
      <c r="BG2679" s="493" t="n">
        <v>0</v>
      </c>
      <c r="BH2679" s="493" t="n">
        <v>0</v>
      </c>
      <c r="BI2679" s="493" t="n">
        <v>0</v>
      </c>
      <c r="BJ2679" s="493" t="n">
        <v>0</v>
      </c>
      <c r="BK2679" s="493" t="n">
        <v>0</v>
      </c>
      <c r="BL2679" s="493" t="n">
        <v>0</v>
      </c>
      <c r="BM2679" s="493" t="n">
        <v>0</v>
      </c>
      <c r="BN2679" s="493" t="n">
        <v>0</v>
      </c>
      <c r="BO2679" s="493" t="n">
        <v>0</v>
      </c>
      <c r="BP2679" s="493" t="n">
        <v>0</v>
      </c>
      <c r="BQ2679" s="493" t="n">
        <v>0</v>
      </c>
      <c r="BR2679" s="493" t="n">
        <v>0</v>
      </c>
      <c r="BS2679" s="493" t="n">
        <v>0</v>
      </c>
      <c r="BT2679" s="493" t="n">
        <v>0</v>
      </c>
      <c r="BU2679" s="493" t="n">
        <v>0</v>
      </c>
      <c r="BV2679" s="493" t="n">
        <v>0</v>
      </c>
      <c r="BW2679" s="493" t="n">
        <v>0</v>
      </c>
    </row>
    <row r="2680">
      <c r="A2680" t="inlineStr">
        <is>
          <t>[C9D1] Angiotensin-II 길항제, 고혈압제 (C2) 혹은 이뇨제 복합제제</t>
        </is>
      </c>
      <c r="B2680" t="inlineStr">
        <is>
          <t>파마킹</t>
        </is>
      </c>
      <c r="C2680" t="inlineStr">
        <is>
          <t>로자 플러스</t>
        </is>
      </c>
      <c r="D2680" t="inlineStr">
        <is>
          <t>파마킹</t>
        </is>
      </c>
      <c r="E2680" t="inlineStr">
        <is>
          <t>hydrochlorothiazide,  losartan potassium</t>
        </is>
      </c>
      <c r="F2680" t="inlineStr">
        <is>
          <t>의원</t>
        </is>
      </c>
      <c r="G2680" t="inlineStr">
        <is>
          <t>Generic</t>
        </is>
      </c>
      <c r="H2680" s="493" t="n">
        <v>2964.9</v>
      </c>
      <c r="I2680" s="493" t="n">
        <v>5111.1</v>
      </c>
      <c r="J2680" s="493" t="n">
        <v>2560.8</v>
      </c>
      <c r="K2680" s="493" t="n">
        <v>6163.2</v>
      </c>
      <c r="L2680" s="493" t="n">
        <v>3383.4</v>
      </c>
      <c r="M2680" s="493" t="n">
        <v>5296.2</v>
      </c>
      <c r="N2680" s="493" t="n">
        <v>2553.85</v>
      </c>
      <c r="O2680" s="493" t="n">
        <v>4461.1</v>
      </c>
      <c r="P2680" s="493" t="n">
        <v>2917.1</v>
      </c>
      <c r="Q2680" s="493" t="n">
        <v>4023</v>
      </c>
      <c r="R2680" s="493" t="n">
        <v>3539.7</v>
      </c>
      <c r="S2680" s="493" t="n">
        <v>3460.8</v>
      </c>
      <c r="T2680" s="493" t="n">
        <v>0</v>
      </c>
      <c r="U2680" s="493" t="n">
        <v>0</v>
      </c>
      <c r="V2680" s="493" t="n">
        <v>0</v>
      </c>
      <c r="W2680" s="493" t="n">
        <v>0</v>
      </c>
      <c r="X2680" s="493" t="n">
        <v>0</v>
      </c>
      <c r="Y2680" s="493" t="n">
        <v>0</v>
      </c>
      <c r="Z2680" s="493" t="n">
        <v>0</v>
      </c>
      <c r="AA2680" s="493" t="n">
        <v>0</v>
      </c>
      <c r="AB2680" s="493" t="n">
        <v>0</v>
      </c>
      <c r="AC2680" s="493" t="n">
        <v>0</v>
      </c>
      <c r="AD2680" s="493" t="n">
        <v>0</v>
      </c>
      <c r="AE2680" s="493" t="n">
        <v>0</v>
      </c>
      <c r="AF2680" s="493" t="n">
        <v>0</v>
      </c>
      <c r="AG2680" s="493" t="n">
        <v>0</v>
      </c>
      <c r="AH2680" s="493" t="n">
        <v>0</v>
      </c>
      <c r="AI2680" s="493" t="n">
        <v>0</v>
      </c>
      <c r="AJ2680" s="493" t="n">
        <v>0</v>
      </c>
      <c r="AK2680" s="493" t="n">
        <v>0</v>
      </c>
      <c r="AL2680" s="493" t="n">
        <v>0</v>
      </c>
      <c r="AM2680" s="493" t="n">
        <v>0</v>
      </c>
      <c r="AN2680" s="493" t="n">
        <v>0</v>
      </c>
      <c r="AO2680" s="493" t="n">
        <v>0</v>
      </c>
      <c r="AP2680" s="493" t="n">
        <v>0</v>
      </c>
      <c r="AQ2680" s="493" t="n">
        <v>0</v>
      </c>
      <c r="AR2680" s="493" t="n">
        <v>0</v>
      </c>
      <c r="AS2680" s="493" t="n">
        <v>0</v>
      </c>
      <c r="AT2680" s="493" t="n">
        <v>0</v>
      </c>
      <c r="AU2680" s="493" t="n">
        <v>0</v>
      </c>
      <c r="AV2680" s="493" t="n">
        <v>0</v>
      </c>
      <c r="AW2680" s="493" t="n">
        <v>0</v>
      </c>
      <c r="AX2680" s="493" t="n">
        <v>0</v>
      </c>
      <c r="AY2680" s="493" t="n">
        <v>0</v>
      </c>
      <c r="AZ2680" s="493" t="n">
        <v>0</v>
      </c>
      <c r="BA2680" s="493" t="n">
        <v>0</v>
      </c>
      <c r="BB2680" s="493" t="n">
        <v>0</v>
      </c>
      <c r="BC2680" s="493" t="n">
        <v>0</v>
      </c>
      <c r="BD2680" s="493" t="n">
        <v>0</v>
      </c>
      <c r="BE2680" s="493" t="n">
        <v>0</v>
      </c>
      <c r="BF2680" s="493" t="n">
        <v>0</v>
      </c>
      <c r="BG2680" s="493" t="n">
        <v>0</v>
      </c>
      <c r="BH2680" s="493" t="n">
        <v>0</v>
      </c>
      <c r="BI2680" s="493" t="n">
        <v>0</v>
      </c>
      <c r="BJ2680" s="493" t="n">
        <v>0</v>
      </c>
      <c r="BK2680" s="493" t="n">
        <v>0</v>
      </c>
      <c r="BL2680" s="493" t="n">
        <v>0</v>
      </c>
      <c r="BM2680" s="493" t="n">
        <v>0</v>
      </c>
      <c r="BN2680" s="493" t="n">
        <v>0</v>
      </c>
      <c r="BO2680" s="493" t="n">
        <v>0</v>
      </c>
      <c r="BP2680" s="493" t="n">
        <v>0</v>
      </c>
      <c r="BQ2680" s="493" t="n">
        <v>0</v>
      </c>
      <c r="BR2680" s="493" t="n">
        <v>0</v>
      </c>
      <c r="BS2680" s="493" t="n">
        <v>0</v>
      </c>
      <c r="BT2680" s="493" t="n">
        <v>0</v>
      </c>
      <c r="BU2680" s="493" t="n">
        <v>0</v>
      </c>
      <c r="BV2680" s="493" t="n">
        <v>0</v>
      </c>
      <c r="BW2680" s="493" t="n">
        <v>0</v>
      </c>
    </row>
    <row r="2681">
      <c r="A2681" t="inlineStr">
        <is>
          <t>[C9D1] Angiotensin-II 길항제, 고혈압제 (C2) 혹은 이뇨제 복합제제</t>
        </is>
      </c>
      <c r="B2681" t="inlineStr">
        <is>
          <t>파비스</t>
        </is>
      </c>
      <c r="C2681" t="inlineStr">
        <is>
          <t>로사플러스</t>
        </is>
      </c>
      <c r="D2681" t="inlineStr">
        <is>
          <t>파비스</t>
        </is>
      </c>
      <c r="E2681" t="inlineStr">
        <is>
          <t>hydrochlorothiazide,  losartan potassium</t>
        </is>
      </c>
      <c r="F2681" t="inlineStr">
        <is>
          <t>병원</t>
        </is>
      </c>
      <c r="G2681" t="inlineStr">
        <is>
          <t>Generic</t>
        </is>
      </c>
      <c r="H2681" s="493" t="n">
        <v>0</v>
      </c>
      <c r="I2681" s="493" t="n">
        <v>0</v>
      </c>
      <c r="J2681" s="493" t="n">
        <v>0</v>
      </c>
      <c r="K2681" s="493" t="n">
        <v>0</v>
      </c>
      <c r="L2681" s="493" t="n">
        <v>0</v>
      </c>
      <c r="M2681" s="493" t="n">
        <v>0</v>
      </c>
      <c r="N2681" s="493" t="n">
        <v>0</v>
      </c>
      <c r="O2681" s="493" t="n">
        <v>0</v>
      </c>
      <c r="P2681" s="493" t="n">
        <v>341.68</v>
      </c>
      <c r="Q2681" s="493" t="n">
        <v>362.6</v>
      </c>
      <c r="R2681" s="493" t="n">
        <v>446.82</v>
      </c>
      <c r="S2681" s="493" t="n">
        <v>541.87</v>
      </c>
      <c r="T2681" s="493" t="n">
        <v>0</v>
      </c>
      <c r="U2681" s="493" t="n">
        <v>0</v>
      </c>
      <c r="V2681" s="493" t="n">
        <v>0</v>
      </c>
      <c r="W2681" s="493" t="n">
        <v>0</v>
      </c>
      <c r="X2681" s="493" t="n">
        <v>0</v>
      </c>
      <c r="Y2681" s="493" t="n">
        <v>0</v>
      </c>
      <c r="Z2681" s="493" t="n">
        <v>0</v>
      </c>
      <c r="AA2681" s="493" t="n">
        <v>0</v>
      </c>
      <c r="AB2681" s="493" t="n">
        <v>0</v>
      </c>
      <c r="AC2681" s="493" t="n">
        <v>0</v>
      </c>
      <c r="AD2681" s="493" t="n">
        <v>0</v>
      </c>
      <c r="AE2681" s="493" t="n">
        <v>0</v>
      </c>
      <c r="AF2681" s="493" t="n">
        <v>0</v>
      </c>
      <c r="AG2681" s="493" t="n">
        <v>0</v>
      </c>
      <c r="AH2681" s="493" t="n">
        <v>0</v>
      </c>
      <c r="AI2681" s="493" t="n">
        <v>0</v>
      </c>
      <c r="AJ2681" s="493" t="n">
        <v>0</v>
      </c>
      <c r="AK2681" s="493" t="n">
        <v>0</v>
      </c>
      <c r="AL2681" s="493" t="n">
        <v>0</v>
      </c>
      <c r="AM2681" s="493" t="n">
        <v>0</v>
      </c>
      <c r="AN2681" s="493" t="n">
        <v>0</v>
      </c>
      <c r="AO2681" s="493" t="n">
        <v>0</v>
      </c>
      <c r="AP2681" s="493" t="n">
        <v>0</v>
      </c>
      <c r="AQ2681" s="493" t="n">
        <v>0</v>
      </c>
      <c r="AR2681" s="493" t="n">
        <v>0</v>
      </c>
      <c r="AS2681" s="493" t="n">
        <v>0</v>
      </c>
      <c r="AT2681" s="493" t="n">
        <v>0</v>
      </c>
      <c r="AU2681" s="493" t="n">
        <v>0</v>
      </c>
      <c r="AV2681" s="493" t="n">
        <v>0</v>
      </c>
      <c r="AW2681" s="493" t="n">
        <v>0</v>
      </c>
      <c r="AX2681" s="493" t="n">
        <v>0</v>
      </c>
      <c r="AY2681" s="493" t="n">
        <v>0</v>
      </c>
      <c r="AZ2681" s="493" t="n">
        <v>0</v>
      </c>
      <c r="BA2681" s="493" t="n">
        <v>0</v>
      </c>
      <c r="BB2681" s="493" t="n">
        <v>0</v>
      </c>
      <c r="BC2681" s="493" t="n">
        <v>0</v>
      </c>
      <c r="BD2681" s="493" t="n">
        <v>0</v>
      </c>
      <c r="BE2681" s="493" t="n">
        <v>0</v>
      </c>
      <c r="BF2681" s="493" t="n">
        <v>0</v>
      </c>
      <c r="BG2681" s="493" t="n">
        <v>0</v>
      </c>
      <c r="BH2681" s="493" t="n">
        <v>0</v>
      </c>
      <c r="BI2681" s="493" t="n">
        <v>0</v>
      </c>
      <c r="BJ2681" s="493" t="n">
        <v>0</v>
      </c>
      <c r="BK2681" s="493" t="n">
        <v>0</v>
      </c>
      <c r="BL2681" s="493" t="n">
        <v>0</v>
      </c>
      <c r="BM2681" s="493" t="n">
        <v>0</v>
      </c>
      <c r="BN2681" s="493" t="n">
        <v>0</v>
      </c>
      <c r="BO2681" s="493" t="n">
        <v>0</v>
      </c>
      <c r="BP2681" s="493" t="n">
        <v>0</v>
      </c>
      <c r="BQ2681" s="493" t="n">
        <v>0</v>
      </c>
      <c r="BR2681" s="493" t="n">
        <v>0</v>
      </c>
      <c r="BS2681" s="493" t="n">
        <v>0</v>
      </c>
      <c r="BT2681" s="493" t="n">
        <v>0</v>
      </c>
      <c r="BU2681" s="493" t="n">
        <v>0</v>
      </c>
      <c r="BV2681" s="493" t="n">
        <v>0</v>
      </c>
      <c r="BW2681" s="493" t="n">
        <v>0</v>
      </c>
    </row>
    <row r="2682">
      <c r="A2682" t="inlineStr">
        <is>
          <t>[C9D1] Angiotensin-II 길항제, 고혈압제 (C2) 혹은 이뇨제 복합제제</t>
        </is>
      </c>
      <c r="B2682" t="inlineStr">
        <is>
          <t>파비스</t>
        </is>
      </c>
      <c r="C2682" t="inlineStr">
        <is>
          <t>로사플러스</t>
        </is>
      </c>
      <c r="D2682" t="inlineStr">
        <is>
          <t>파비스</t>
        </is>
      </c>
      <c r="E2682" t="inlineStr">
        <is>
          <t>hydrochlorothiazide,  losartan potassium</t>
        </is>
      </c>
      <c r="F2682" t="inlineStr">
        <is>
          <t>의원</t>
        </is>
      </c>
      <c r="G2682" t="inlineStr">
        <is>
          <t>Generic</t>
        </is>
      </c>
      <c r="H2682" s="493" t="n">
        <v>102047.29</v>
      </c>
      <c r="I2682" s="493" t="n">
        <v>106439.63</v>
      </c>
      <c r="J2682" s="493" t="n">
        <v>106985.32</v>
      </c>
      <c r="K2682" s="493" t="n">
        <v>114243.95</v>
      </c>
      <c r="L2682" s="493" t="n">
        <v>105492.02</v>
      </c>
      <c r="M2682" s="493" t="n">
        <v>114002.84</v>
      </c>
      <c r="N2682" s="493" t="n">
        <v>112075.78</v>
      </c>
      <c r="O2682" s="493" t="n">
        <v>112810.15</v>
      </c>
      <c r="P2682" s="493" t="n">
        <v>106542.35</v>
      </c>
      <c r="Q2682" s="493" t="n">
        <v>96386.44</v>
      </c>
      <c r="R2682" s="493" t="n">
        <v>102828.82</v>
      </c>
      <c r="S2682" s="493" t="n">
        <v>25503.04</v>
      </c>
      <c r="T2682" s="493" t="n">
        <v>0</v>
      </c>
      <c r="U2682" s="493" t="n">
        <v>0</v>
      </c>
      <c r="V2682" s="493" t="n">
        <v>0</v>
      </c>
      <c r="W2682" s="493" t="n">
        <v>0</v>
      </c>
      <c r="X2682" s="493" t="n">
        <v>0</v>
      </c>
      <c r="Y2682" s="493" t="n">
        <v>0</v>
      </c>
      <c r="Z2682" s="493" t="n">
        <v>0</v>
      </c>
      <c r="AA2682" s="493" t="n">
        <v>0</v>
      </c>
      <c r="AB2682" s="493" t="n">
        <v>0</v>
      </c>
      <c r="AC2682" s="493" t="n">
        <v>0</v>
      </c>
      <c r="AD2682" s="493" t="n">
        <v>0</v>
      </c>
      <c r="AE2682" s="493" t="n">
        <v>0</v>
      </c>
      <c r="AF2682" s="493" t="n">
        <v>3948</v>
      </c>
      <c r="AG2682" s="493" t="n">
        <v>5646</v>
      </c>
      <c r="AH2682" s="493" t="n">
        <v>2873.85</v>
      </c>
      <c r="AI2682" s="493" t="n">
        <v>0</v>
      </c>
      <c r="AJ2682" s="493" t="n">
        <v>0</v>
      </c>
      <c r="AK2682" s="493" t="n">
        <v>0</v>
      </c>
      <c r="AL2682" s="493" t="n">
        <v>0</v>
      </c>
      <c r="AM2682" s="493" t="n">
        <v>0</v>
      </c>
      <c r="AN2682" s="493" t="n">
        <v>0</v>
      </c>
      <c r="AO2682" s="493" t="n">
        <v>0</v>
      </c>
      <c r="AP2682" s="493" t="n">
        <v>0</v>
      </c>
      <c r="AQ2682" s="493" t="n">
        <v>0</v>
      </c>
      <c r="AR2682" s="493" t="n">
        <v>0</v>
      </c>
      <c r="AS2682" s="493" t="n">
        <v>0</v>
      </c>
      <c r="AT2682" s="493" t="n">
        <v>0</v>
      </c>
      <c r="AU2682" s="493" t="n">
        <v>0</v>
      </c>
      <c r="AV2682" s="493" t="n">
        <v>0</v>
      </c>
      <c r="AW2682" s="493" t="n">
        <v>0</v>
      </c>
      <c r="AX2682" s="493" t="n">
        <v>0</v>
      </c>
      <c r="AY2682" s="493" t="n">
        <v>0</v>
      </c>
      <c r="AZ2682" s="493" t="n">
        <v>0</v>
      </c>
      <c r="BA2682" s="493" t="n">
        <v>0</v>
      </c>
      <c r="BB2682" s="493" t="n">
        <v>0</v>
      </c>
      <c r="BC2682" s="493" t="n">
        <v>0</v>
      </c>
      <c r="BD2682" s="493" t="n">
        <v>0</v>
      </c>
      <c r="BE2682" s="493" t="n">
        <v>0</v>
      </c>
      <c r="BF2682" s="493" t="n">
        <v>0</v>
      </c>
      <c r="BG2682" s="493" t="n">
        <v>0</v>
      </c>
      <c r="BH2682" s="493" t="n">
        <v>0</v>
      </c>
      <c r="BI2682" s="493" t="n">
        <v>0</v>
      </c>
      <c r="BJ2682" s="493" t="n">
        <v>0</v>
      </c>
      <c r="BK2682" s="493" t="n">
        <v>0</v>
      </c>
      <c r="BL2682" s="493" t="n">
        <v>0</v>
      </c>
      <c r="BM2682" s="493" t="n">
        <v>0</v>
      </c>
      <c r="BN2682" s="493" t="n">
        <v>0</v>
      </c>
      <c r="BO2682" s="493" t="n">
        <v>0</v>
      </c>
      <c r="BP2682" s="493" t="n">
        <v>0</v>
      </c>
      <c r="BQ2682" s="493" t="n">
        <v>0</v>
      </c>
      <c r="BR2682" s="493" t="n">
        <v>0</v>
      </c>
      <c r="BS2682" s="493" t="n">
        <v>0</v>
      </c>
      <c r="BT2682" s="493" t="n">
        <v>0</v>
      </c>
      <c r="BU2682" s="493" t="n">
        <v>0</v>
      </c>
      <c r="BV2682" s="493" t="n">
        <v>0</v>
      </c>
      <c r="BW2682" s="493" t="n">
        <v>0</v>
      </c>
    </row>
    <row r="2683">
      <c r="A2683" t="inlineStr">
        <is>
          <t>[C9D1] Angiotensin-II 길항제, 고혈압제 (C2) 혹은 이뇨제 복합제제</t>
        </is>
      </c>
      <c r="B2683" t="inlineStr">
        <is>
          <t>파비스</t>
        </is>
      </c>
      <c r="C2683" t="inlineStr">
        <is>
          <t>로사플러스</t>
        </is>
      </c>
      <c r="D2683" t="inlineStr">
        <is>
          <t>파비스</t>
        </is>
      </c>
      <c r="E2683" t="inlineStr">
        <is>
          <t>hydrochlorothiazide,  losartan potassium</t>
        </is>
      </c>
      <c r="F2683" t="inlineStr">
        <is>
          <t>보건소</t>
        </is>
      </c>
      <c r="G2683" t="inlineStr">
        <is>
          <t>Generic</t>
        </is>
      </c>
      <c r="H2683" s="493" t="n">
        <v>22912.5</v>
      </c>
      <c r="I2683" s="493" t="n">
        <v>16080</v>
      </c>
      <c r="J2683" s="493" t="n">
        <v>11016.6</v>
      </c>
      <c r="K2683" s="493" t="n">
        <v>6807.9</v>
      </c>
      <c r="L2683" s="493" t="n">
        <v>23696.4</v>
      </c>
      <c r="M2683" s="493" t="n">
        <v>8541.299999999999</v>
      </c>
      <c r="N2683" s="493" t="n">
        <v>14178.9</v>
      </c>
      <c r="O2683" s="493" t="n">
        <v>5790</v>
      </c>
      <c r="P2683" s="493" t="n">
        <v>19863.6</v>
      </c>
      <c r="Q2683" s="493" t="n">
        <v>2953.2</v>
      </c>
      <c r="R2683" s="493" t="n">
        <v>17914.5</v>
      </c>
      <c r="S2683" s="493" t="n">
        <v>821.7</v>
      </c>
      <c r="T2683" s="493" t="n">
        <v>0</v>
      </c>
      <c r="U2683" s="493" t="n">
        <v>0</v>
      </c>
      <c r="V2683" s="493" t="n">
        <v>0</v>
      </c>
      <c r="W2683" s="493" t="n">
        <v>0</v>
      </c>
      <c r="X2683" s="493" t="n">
        <v>0</v>
      </c>
      <c r="Y2683" s="493" t="n">
        <v>0</v>
      </c>
      <c r="Z2683" s="493" t="n">
        <v>0</v>
      </c>
      <c r="AA2683" s="493" t="n">
        <v>0</v>
      </c>
      <c r="AB2683" s="493" t="n">
        <v>0</v>
      </c>
      <c r="AC2683" s="493" t="n">
        <v>0</v>
      </c>
      <c r="AD2683" s="493" t="n">
        <v>0</v>
      </c>
      <c r="AE2683" s="493" t="n">
        <v>0</v>
      </c>
      <c r="AF2683" s="493" t="n">
        <v>0</v>
      </c>
      <c r="AG2683" s="493" t="n">
        <v>0</v>
      </c>
      <c r="AH2683" s="493" t="n">
        <v>0</v>
      </c>
      <c r="AI2683" s="493" t="n">
        <v>0</v>
      </c>
      <c r="AJ2683" s="493" t="n">
        <v>0</v>
      </c>
      <c r="AK2683" s="493" t="n">
        <v>0</v>
      </c>
      <c r="AL2683" s="493" t="n">
        <v>0</v>
      </c>
      <c r="AM2683" s="493" t="n">
        <v>0</v>
      </c>
      <c r="AN2683" s="493" t="n">
        <v>0</v>
      </c>
      <c r="AO2683" s="493" t="n">
        <v>0</v>
      </c>
      <c r="AP2683" s="493" t="n">
        <v>0</v>
      </c>
      <c r="AQ2683" s="493" t="n">
        <v>0</v>
      </c>
      <c r="AR2683" s="493" t="n">
        <v>0</v>
      </c>
      <c r="AS2683" s="493" t="n">
        <v>0</v>
      </c>
      <c r="AT2683" s="493" t="n">
        <v>0</v>
      </c>
      <c r="AU2683" s="493" t="n">
        <v>0</v>
      </c>
      <c r="AV2683" s="493" t="n">
        <v>0</v>
      </c>
      <c r="AW2683" s="493" t="n">
        <v>0</v>
      </c>
      <c r="AX2683" s="493" t="n">
        <v>0</v>
      </c>
      <c r="AY2683" s="493" t="n">
        <v>0</v>
      </c>
      <c r="AZ2683" s="493" t="n">
        <v>0</v>
      </c>
      <c r="BA2683" s="493" t="n">
        <v>0</v>
      </c>
      <c r="BB2683" s="493" t="n">
        <v>0</v>
      </c>
      <c r="BC2683" s="493" t="n">
        <v>0</v>
      </c>
      <c r="BD2683" s="493" t="n">
        <v>0</v>
      </c>
      <c r="BE2683" s="493" t="n">
        <v>0</v>
      </c>
      <c r="BF2683" s="493" t="n">
        <v>0</v>
      </c>
      <c r="BG2683" s="493" t="n">
        <v>0</v>
      </c>
      <c r="BH2683" s="493" t="n">
        <v>0</v>
      </c>
      <c r="BI2683" s="493" t="n">
        <v>0</v>
      </c>
      <c r="BJ2683" s="493" t="n">
        <v>0</v>
      </c>
      <c r="BK2683" s="493" t="n">
        <v>0</v>
      </c>
      <c r="BL2683" s="493" t="n">
        <v>0</v>
      </c>
      <c r="BM2683" s="493" t="n">
        <v>0</v>
      </c>
      <c r="BN2683" s="493" t="n">
        <v>0</v>
      </c>
      <c r="BO2683" s="493" t="n">
        <v>0</v>
      </c>
      <c r="BP2683" s="493" t="n">
        <v>0</v>
      </c>
      <c r="BQ2683" s="493" t="n">
        <v>0</v>
      </c>
      <c r="BR2683" s="493" t="n">
        <v>0</v>
      </c>
      <c r="BS2683" s="493" t="n">
        <v>0</v>
      </c>
      <c r="BT2683" s="493" t="n">
        <v>0</v>
      </c>
      <c r="BU2683" s="493" t="n">
        <v>0</v>
      </c>
      <c r="BV2683" s="493" t="n">
        <v>0</v>
      </c>
      <c r="BW2683" s="493" t="n">
        <v>0</v>
      </c>
    </row>
    <row r="2684">
      <c r="A2684" t="inlineStr">
        <is>
          <t>[C9D1] Angiotensin-II 길항제, 고혈압제 (C2) 혹은 이뇨제 복합제제</t>
        </is>
      </c>
      <c r="B2684" t="inlineStr">
        <is>
          <t>파비스</t>
        </is>
      </c>
      <c r="C2684" t="inlineStr">
        <is>
          <t>발미탄</t>
        </is>
      </c>
      <c r="D2684" t="inlineStr">
        <is>
          <t>파비스</t>
        </is>
      </c>
      <c r="E2684" t="inlineStr">
        <is>
          <t>hydrochlorothiazide,  valsartan</t>
        </is>
      </c>
      <c r="F2684" t="inlineStr">
        <is>
          <t>병원</t>
        </is>
      </c>
      <c r="G2684" t="inlineStr">
        <is>
          <t>Generic</t>
        </is>
      </c>
      <c r="H2684" s="493" t="n">
        <v>0</v>
      </c>
      <c r="I2684" s="493" t="n">
        <v>0</v>
      </c>
      <c r="J2684" s="493" t="n">
        <v>0</v>
      </c>
      <c r="K2684" s="493" t="n">
        <v>13.2</v>
      </c>
      <c r="L2684" s="493" t="n">
        <v>134.7</v>
      </c>
      <c r="M2684" s="493" t="n">
        <v>254.7</v>
      </c>
      <c r="N2684" s="493" t="n">
        <v>254.4</v>
      </c>
      <c r="O2684" s="493" t="n">
        <v>0</v>
      </c>
      <c r="P2684" s="493" t="n">
        <v>0</v>
      </c>
      <c r="Q2684" s="493" t="n">
        <v>0</v>
      </c>
      <c r="R2684" s="493" t="n">
        <v>0</v>
      </c>
      <c r="S2684" s="493" t="n">
        <v>120</v>
      </c>
      <c r="T2684" s="493" t="n">
        <v>0</v>
      </c>
      <c r="U2684" s="493" t="n">
        <v>0</v>
      </c>
      <c r="V2684" s="493" t="n">
        <v>0</v>
      </c>
      <c r="W2684" s="493" t="n">
        <v>0</v>
      </c>
      <c r="X2684" s="493" t="n">
        <v>0</v>
      </c>
      <c r="Y2684" s="493" t="n">
        <v>0</v>
      </c>
      <c r="Z2684" s="493" t="n">
        <v>0</v>
      </c>
      <c r="AA2684" s="493" t="n">
        <v>102</v>
      </c>
      <c r="AB2684" s="493" t="n">
        <v>0</v>
      </c>
      <c r="AC2684" s="493" t="n">
        <v>0</v>
      </c>
      <c r="AD2684" s="493" t="n">
        <v>0</v>
      </c>
      <c r="AE2684" s="493" t="n">
        <v>60</v>
      </c>
      <c r="AF2684" s="493" t="n">
        <v>0</v>
      </c>
      <c r="AG2684" s="493" t="n">
        <v>0</v>
      </c>
      <c r="AH2684" s="493" t="n">
        <v>0</v>
      </c>
      <c r="AI2684" s="493" t="n">
        <v>240</v>
      </c>
      <c r="AJ2684" s="493" t="n">
        <v>0</v>
      </c>
      <c r="AK2684" s="493" t="n">
        <v>120</v>
      </c>
      <c r="AL2684" s="493" t="n">
        <v>0</v>
      </c>
      <c r="AM2684" s="493" t="n">
        <v>0</v>
      </c>
      <c r="AN2684" s="493" t="n">
        <v>0</v>
      </c>
      <c r="AO2684" s="493" t="n">
        <v>0</v>
      </c>
      <c r="AP2684" s="493" t="n">
        <v>0</v>
      </c>
      <c r="AQ2684" s="493" t="n">
        <v>0</v>
      </c>
      <c r="AR2684" s="493" t="n">
        <v>0</v>
      </c>
      <c r="AS2684" s="493" t="n">
        <v>0</v>
      </c>
      <c r="AT2684" s="493" t="n">
        <v>0</v>
      </c>
      <c r="AU2684" s="493" t="n">
        <v>0</v>
      </c>
      <c r="AV2684" s="493" t="n">
        <v>0</v>
      </c>
      <c r="AW2684" s="493" t="n">
        <v>0</v>
      </c>
      <c r="AX2684" s="493" t="n">
        <v>0</v>
      </c>
      <c r="AY2684" s="493" t="n">
        <v>0</v>
      </c>
      <c r="AZ2684" s="493" t="n">
        <v>0</v>
      </c>
      <c r="BA2684" s="493" t="n">
        <v>0</v>
      </c>
      <c r="BB2684" s="493" t="n">
        <v>0</v>
      </c>
      <c r="BC2684" s="493" t="n">
        <v>0</v>
      </c>
      <c r="BD2684" s="493" t="n">
        <v>0</v>
      </c>
      <c r="BE2684" s="493" t="n">
        <v>0</v>
      </c>
      <c r="BF2684" s="493" t="n">
        <v>0</v>
      </c>
      <c r="BG2684" s="493" t="n">
        <v>0</v>
      </c>
      <c r="BH2684" s="493" t="n">
        <v>0</v>
      </c>
      <c r="BI2684" s="493" t="n">
        <v>0</v>
      </c>
      <c r="BJ2684" s="493" t="n">
        <v>0</v>
      </c>
      <c r="BK2684" s="493" t="n">
        <v>0</v>
      </c>
      <c r="BL2684" s="493" t="n">
        <v>0</v>
      </c>
      <c r="BM2684" s="493" t="n">
        <v>0</v>
      </c>
      <c r="BN2684" s="493" t="n">
        <v>0</v>
      </c>
      <c r="BO2684" s="493" t="n">
        <v>0</v>
      </c>
      <c r="BP2684" s="493" t="n">
        <v>0</v>
      </c>
      <c r="BQ2684" s="493" t="n">
        <v>0</v>
      </c>
      <c r="BR2684" s="493" t="n">
        <v>0</v>
      </c>
      <c r="BS2684" s="493" t="n">
        <v>0</v>
      </c>
      <c r="BT2684" s="493" t="n">
        <v>0</v>
      </c>
      <c r="BU2684" s="493" t="n">
        <v>0</v>
      </c>
      <c r="BV2684" s="493" t="n">
        <v>0</v>
      </c>
      <c r="BW2684" s="493" t="n">
        <v>0</v>
      </c>
    </row>
    <row r="2685">
      <c r="A2685" t="inlineStr">
        <is>
          <t>[C9D1] Angiotensin-II 길항제, 고혈압제 (C2) 혹은 이뇨제 복합제제</t>
        </is>
      </c>
      <c r="B2685" t="inlineStr">
        <is>
          <t>파비스</t>
        </is>
      </c>
      <c r="C2685" t="inlineStr">
        <is>
          <t>발미탄</t>
        </is>
      </c>
      <c r="D2685" t="inlineStr">
        <is>
          <t>파비스</t>
        </is>
      </c>
      <c r="E2685" t="inlineStr">
        <is>
          <t>hydrochlorothiazide,  valsartan</t>
        </is>
      </c>
      <c r="F2685" t="inlineStr">
        <is>
          <t>의원</t>
        </is>
      </c>
      <c r="G2685" t="inlineStr">
        <is>
          <t>Generic</t>
        </is>
      </c>
      <c r="H2685" s="493" t="n">
        <v>13836.87</v>
      </c>
      <c r="I2685" s="493" t="n">
        <v>17889.12</v>
      </c>
      <c r="J2685" s="493" t="n">
        <v>12161.15</v>
      </c>
      <c r="K2685" s="493" t="n">
        <v>14843.49</v>
      </c>
      <c r="L2685" s="493" t="n">
        <v>18835.83</v>
      </c>
      <c r="M2685" s="493" t="n">
        <v>18120.66</v>
      </c>
      <c r="N2685" s="493" t="n">
        <v>10878.72</v>
      </c>
      <c r="O2685" s="493" t="n">
        <v>14583.93</v>
      </c>
      <c r="P2685" s="493" t="n">
        <v>26625.04</v>
      </c>
      <c r="Q2685" s="493" t="n">
        <v>29271.73</v>
      </c>
      <c r="R2685" s="493" t="n">
        <v>28619.35</v>
      </c>
      <c r="S2685" s="493" t="n">
        <v>114691.73</v>
      </c>
      <c r="T2685" s="493" t="n">
        <v>134406.82</v>
      </c>
      <c r="U2685" s="493" t="n">
        <v>135033.74</v>
      </c>
      <c r="V2685" s="493" t="n">
        <v>135378.55</v>
      </c>
      <c r="W2685" s="493" t="n">
        <v>137827.46</v>
      </c>
      <c r="X2685" s="493" t="n">
        <v>129980.97</v>
      </c>
      <c r="Y2685" s="493" t="n">
        <v>135708.84</v>
      </c>
      <c r="Z2685" s="493" t="n">
        <v>118927</v>
      </c>
      <c r="AA2685" s="493" t="n">
        <v>143479.28</v>
      </c>
      <c r="AB2685" s="493" t="n">
        <v>122241.6</v>
      </c>
      <c r="AC2685" s="493" t="n">
        <v>136424.99</v>
      </c>
      <c r="AD2685" s="493" t="n">
        <v>126609.83</v>
      </c>
      <c r="AE2685" s="493" t="n">
        <v>145508.08</v>
      </c>
      <c r="AF2685" s="493" t="n">
        <v>131880.93</v>
      </c>
      <c r="AG2685" s="493" t="n">
        <v>133715.15</v>
      </c>
      <c r="AH2685" s="493" t="n">
        <v>138086.59</v>
      </c>
      <c r="AI2685" s="493" t="n">
        <v>137811.36</v>
      </c>
      <c r="AJ2685" s="493" t="n">
        <v>131393.03</v>
      </c>
      <c r="AK2685" s="493" t="n">
        <v>142952.35</v>
      </c>
      <c r="AL2685" s="493" t="n">
        <v>128583.84</v>
      </c>
      <c r="AM2685" s="493" t="n">
        <v>133700.97</v>
      </c>
      <c r="AN2685" s="493" t="n">
        <v>130525.49</v>
      </c>
      <c r="AO2685" s="493" t="n">
        <v>133700.69</v>
      </c>
      <c r="AP2685" s="493" t="n">
        <v>138588.77</v>
      </c>
      <c r="AQ2685" s="493" t="n">
        <v>143144.25</v>
      </c>
      <c r="AR2685" s="493" t="n">
        <v>132920.4</v>
      </c>
      <c r="AS2685" s="493" t="n">
        <v>127299.46</v>
      </c>
      <c r="AT2685" s="493" t="n">
        <v>126601.37</v>
      </c>
      <c r="AU2685" s="493" t="n">
        <v>127250.75</v>
      </c>
      <c r="AV2685" s="493" t="n">
        <v>130179.14</v>
      </c>
      <c r="AW2685" s="493" t="n">
        <v>119342.3</v>
      </c>
      <c r="AX2685" s="493" t="n">
        <v>134025.45</v>
      </c>
      <c r="AY2685" s="493" t="n">
        <v>118719.23</v>
      </c>
      <c r="AZ2685" s="493" t="n">
        <v>130621.18</v>
      </c>
      <c r="BA2685" s="493" t="n">
        <v>128687.53</v>
      </c>
      <c r="BB2685" s="493" t="n">
        <v>129241.91</v>
      </c>
      <c r="BC2685" s="493" t="n">
        <v>130197.85</v>
      </c>
      <c r="BD2685" s="493" t="n">
        <v>125113.05</v>
      </c>
      <c r="BE2685" s="493" t="n">
        <v>110308.23</v>
      </c>
      <c r="BF2685" s="493" t="n">
        <v>114904.62</v>
      </c>
      <c r="BG2685" s="493" t="n">
        <v>112180.66</v>
      </c>
      <c r="BH2685" s="493" t="n">
        <v>118787.31</v>
      </c>
      <c r="BI2685" s="493" t="n">
        <v>104650.83</v>
      </c>
      <c r="BJ2685" s="493" t="n">
        <v>107180.63</v>
      </c>
      <c r="BK2685" s="493" t="n">
        <v>101772.98</v>
      </c>
      <c r="BL2685" s="493" t="n">
        <v>97674.03999999999</v>
      </c>
      <c r="BM2685" s="493" t="n">
        <v>75760.85000000001</v>
      </c>
      <c r="BN2685" s="493" t="n">
        <v>70405.09</v>
      </c>
      <c r="BO2685" s="493" t="n">
        <v>93700.23</v>
      </c>
      <c r="BP2685" s="493" t="n">
        <v>79168.53999999999</v>
      </c>
      <c r="BQ2685" s="493" t="n">
        <v>72035.41</v>
      </c>
      <c r="BR2685" s="493" t="n">
        <v>76309.63</v>
      </c>
      <c r="BS2685" s="493" t="n">
        <v>98535.12</v>
      </c>
      <c r="BT2685" s="493" t="n">
        <v>71589.81</v>
      </c>
      <c r="BU2685" s="493" t="n">
        <v>85025.98</v>
      </c>
      <c r="BV2685" s="493" t="n">
        <v>78492.47</v>
      </c>
      <c r="BW2685" s="493" t="n">
        <v>82412.86</v>
      </c>
    </row>
    <row r="2686">
      <c r="A2686" t="inlineStr">
        <is>
          <t>[C9D1] Angiotensin-II 길항제, 고혈압제 (C2) 혹은 이뇨제 복합제제</t>
        </is>
      </c>
      <c r="B2686" t="inlineStr">
        <is>
          <t>파비스</t>
        </is>
      </c>
      <c r="C2686" t="inlineStr">
        <is>
          <t>발미탄</t>
        </is>
      </c>
      <c r="D2686" t="inlineStr">
        <is>
          <t>파비스</t>
        </is>
      </c>
      <c r="E2686" t="inlineStr">
        <is>
          <t>hydrochlorothiazide,  valsartan</t>
        </is>
      </c>
      <c r="F2686" t="inlineStr">
        <is>
          <t>보건소</t>
        </is>
      </c>
      <c r="G2686" t="inlineStr">
        <is>
          <t>Generic</t>
        </is>
      </c>
      <c r="H2686" s="493" t="n">
        <v>1429.5</v>
      </c>
      <c r="I2686" s="493" t="n">
        <v>263.7</v>
      </c>
      <c r="J2686" s="493" t="n">
        <v>859.2</v>
      </c>
      <c r="K2686" s="493" t="n">
        <v>114.9</v>
      </c>
      <c r="L2686" s="493" t="n">
        <v>414</v>
      </c>
      <c r="M2686" s="493" t="n">
        <v>658.8</v>
      </c>
      <c r="N2686" s="493" t="n">
        <v>417.9</v>
      </c>
      <c r="O2686" s="493" t="n">
        <v>658.8</v>
      </c>
      <c r="P2686" s="493" t="n">
        <v>551.7</v>
      </c>
      <c r="Q2686" s="493" t="n">
        <v>412.2</v>
      </c>
      <c r="R2686" s="493" t="n">
        <v>616.8</v>
      </c>
      <c r="S2686" s="493" t="n">
        <v>1896.9</v>
      </c>
      <c r="T2686" s="493" t="n">
        <v>1181.7</v>
      </c>
      <c r="U2686" s="493" t="n">
        <v>1519.14</v>
      </c>
      <c r="V2686" s="493" t="n">
        <v>2116.2</v>
      </c>
      <c r="W2686" s="493" t="n">
        <v>1275.6</v>
      </c>
      <c r="X2686" s="493" t="n">
        <v>1207.8</v>
      </c>
      <c r="Y2686" s="493" t="n">
        <v>1208.4</v>
      </c>
      <c r="Z2686" s="493" t="n">
        <v>1380.3</v>
      </c>
      <c r="AA2686" s="493" t="n">
        <v>1164.6</v>
      </c>
      <c r="AB2686" s="493" t="n">
        <v>800.1</v>
      </c>
      <c r="AC2686" s="493" t="n">
        <v>1951.5</v>
      </c>
      <c r="AD2686" s="493" t="n">
        <v>1433.4</v>
      </c>
      <c r="AE2686" s="493" t="n">
        <v>965.4</v>
      </c>
      <c r="AF2686" s="493" t="n">
        <v>1032.3</v>
      </c>
      <c r="AG2686" s="493" t="n">
        <v>2298</v>
      </c>
      <c r="AH2686" s="493" t="n">
        <v>921</v>
      </c>
      <c r="AI2686" s="493" t="n">
        <v>1526.7</v>
      </c>
      <c r="AJ2686" s="493" t="n">
        <v>2363.7</v>
      </c>
      <c r="AK2686" s="493" t="n">
        <v>746.4</v>
      </c>
      <c r="AL2686" s="493" t="n">
        <v>848.7</v>
      </c>
      <c r="AM2686" s="493" t="n">
        <v>727.5</v>
      </c>
      <c r="AN2686" s="493" t="n">
        <v>1376.7</v>
      </c>
      <c r="AO2686" s="493" t="n">
        <v>749.1</v>
      </c>
      <c r="AP2686" s="493" t="n">
        <v>696.6799999999999</v>
      </c>
      <c r="AQ2686" s="493" t="n">
        <v>623.1</v>
      </c>
      <c r="AR2686" s="493" t="n">
        <v>1900.8</v>
      </c>
      <c r="AS2686" s="493" t="n">
        <v>614.7</v>
      </c>
      <c r="AT2686" s="493" t="n">
        <v>497.4</v>
      </c>
      <c r="AU2686" s="493" t="n">
        <v>1645.5</v>
      </c>
      <c r="AV2686" s="493" t="n">
        <v>854.4</v>
      </c>
      <c r="AW2686" s="493" t="n">
        <v>0</v>
      </c>
      <c r="AX2686" s="493" t="n">
        <v>1338.6</v>
      </c>
      <c r="AY2686" s="493" t="n">
        <v>921.3</v>
      </c>
      <c r="AZ2686" s="493" t="n">
        <v>902.4</v>
      </c>
      <c r="BA2686" s="493" t="n">
        <v>1926.9</v>
      </c>
      <c r="BB2686" s="493" t="n">
        <v>726.3</v>
      </c>
      <c r="BC2686" s="493" t="n">
        <v>1391.4</v>
      </c>
      <c r="BD2686" s="493" t="n">
        <v>3366.6</v>
      </c>
      <c r="BE2686" s="493" t="n">
        <v>125.1</v>
      </c>
      <c r="BF2686" s="493" t="n">
        <v>788.3</v>
      </c>
      <c r="BG2686" s="493" t="n">
        <v>2272.8</v>
      </c>
      <c r="BH2686" s="493" t="n">
        <v>880.9</v>
      </c>
      <c r="BI2686" s="493" t="n">
        <v>1094.4</v>
      </c>
      <c r="BJ2686" s="493" t="n">
        <v>1787.1</v>
      </c>
      <c r="BK2686" s="493" t="n">
        <v>2347.2</v>
      </c>
      <c r="BL2686" s="493" t="n">
        <v>1132.8</v>
      </c>
      <c r="BM2686" s="493" t="n">
        <v>1596</v>
      </c>
      <c r="BN2686" s="493" t="n">
        <v>2453.4</v>
      </c>
      <c r="BO2686" s="493" t="n">
        <v>2152.5</v>
      </c>
      <c r="BP2686" s="493" t="n">
        <v>1937.1</v>
      </c>
      <c r="BQ2686" s="493" t="n">
        <v>150.3</v>
      </c>
      <c r="BR2686" s="493" t="n">
        <v>4044.3</v>
      </c>
      <c r="BS2686" s="493" t="n">
        <v>1739.33</v>
      </c>
      <c r="BT2686" s="493" t="n">
        <v>491.4</v>
      </c>
      <c r="BU2686" s="493" t="n">
        <v>1327.8</v>
      </c>
      <c r="BV2686" s="493" t="n">
        <v>0</v>
      </c>
      <c r="BW2686" s="493" t="n">
        <v>2048.4</v>
      </c>
    </row>
    <row r="2687">
      <c r="A2687" t="inlineStr">
        <is>
          <t>[C9D1] Angiotensin-II 길항제, 고혈압제 (C2) 혹은 이뇨제 복합제제</t>
        </is>
      </c>
      <c r="B2687" t="inlineStr">
        <is>
          <t>팜비오</t>
        </is>
      </c>
      <c r="C2687" t="inlineStr">
        <is>
          <t>텔카탄 플러스</t>
        </is>
      </c>
      <c r="D2687" t="inlineStr">
        <is>
          <t>팜비오</t>
        </is>
      </c>
      <c r="E2687" t="inlineStr">
        <is>
          <t>hydrochlorothiazide,  telmisartan</t>
        </is>
      </c>
      <c r="F2687" t="inlineStr">
        <is>
          <t>종합병원</t>
        </is>
      </c>
      <c r="G2687" t="inlineStr">
        <is>
          <t>Generic</t>
        </is>
      </c>
      <c r="H2687" s="493" t="n">
        <v>25853.94</v>
      </c>
      <c r="I2687" s="493" t="n">
        <v>18573.42</v>
      </c>
      <c r="J2687" s="493" t="n">
        <v>23341.98</v>
      </c>
      <c r="K2687" s="493" t="n">
        <v>22372.95</v>
      </c>
      <c r="L2687" s="493" t="n">
        <v>24439.12</v>
      </c>
      <c r="M2687" s="493" t="n">
        <v>20395.26</v>
      </c>
      <c r="N2687" s="493" t="n">
        <v>17495.24</v>
      </c>
      <c r="O2687" s="493" t="n">
        <v>21038.39</v>
      </c>
      <c r="P2687" s="493" t="n">
        <v>19460.27</v>
      </c>
      <c r="Q2687" s="493" t="n">
        <v>20699.39</v>
      </c>
      <c r="R2687" s="493" t="n">
        <v>25416.28</v>
      </c>
      <c r="S2687" s="493" t="n">
        <v>24750.73</v>
      </c>
      <c r="T2687" s="493" t="n">
        <v>15611.32</v>
      </c>
      <c r="U2687" s="493" t="n">
        <v>23607.5</v>
      </c>
      <c r="V2687" s="493" t="n">
        <v>20660.26</v>
      </c>
      <c r="W2687" s="493" t="n">
        <v>21105.45</v>
      </c>
      <c r="X2687" s="493" t="n">
        <v>26114.68</v>
      </c>
      <c r="Y2687" s="493" t="n">
        <v>21007.56</v>
      </c>
      <c r="Z2687" s="493" t="n">
        <v>21828.87</v>
      </c>
      <c r="AA2687" s="493" t="n">
        <v>30243.1</v>
      </c>
      <c r="AB2687" s="493" t="n">
        <v>21247.83</v>
      </c>
      <c r="AC2687" s="493" t="n">
        <v>24766.37</v>
      </c>
      <c r="AD2687" s="493" t="n">
        <v>29271.06</v>
      </c>
      <c r="AE2687" s="493" t="n">
        <v>23654.08</v>
      </c>
      <c r="AF2687" s="493" t="n">
        <v>25929.83</v>
      </c>
      <c r="AG2687" s="493" t="n">
        <v>22950.28</v>
      </c>
      <c r="AH2687" s="493" t="n">
        <v>30142.63</v>
      </c>
      <c r="AI2687" s="493" t="n">
        <v>20960.79</v>
      </c>
      <c r="AJ2687" s="493" t="n">
        <v>23051.83</v>
      </c>
      <c r="AK2687" s="493" t="n">
        <v>30659.81</v>
      </c>
      <c r="AL2687" s="493" t="n">
        <v>26337.61</v>
      </c>
      <c r="AM2687" s="493" t="n">
        <v>29077.32</v>
      </c>
      <c r="AN2687" s="493" t="n">
        <v>24384.83</v>
      </c>
      <c r="AO2687" s="493" t="n">
        <v>26312.49</v>
      </c>
      <c r="AP2687" s="493" t="n">
        <v>22799.93</v>
      </c>
      <c r="AQ2687" s="493" t="n">
        <v>25596.5</v>
      </c>
      <c r="AR2687" s="493" t="n">
        <v>24045.03</v>
      </c>
      <c r="AS2687" s="493" t="n">
        <v>37762.71</v>
      </c>
      <c r="AT2687" s="493" t="n">
        <v>29461.87</v>
      </c>
      <c r="AU2687" s="493" t="n">
        <v>28620.22</v>
      </c>
      <c r="AV2687" s="493" t="n">
        <v>35507.79</v>
      </c>
      <c r="AW2687" s="493" t="n">
        <v>23966.89</v>
      </c>
      <c r="AX2687" s="493" t="n">
        <v>31619.74</v>
      </c>
      <c r="AY2687" s="493" t="n">
        <v>36067.41</v>
      </c>
      <c r="AZ2687" s="493" t="n">
        <v>31765.56</v>
      </c>
      <c r="BA2687" s="493" t="n">
        <v>32617.96</v>
      </c>
      <c r="BB2687" s="493" t="n">
        <v>24648.62</v>
      </c>
      <c r="BC2687" s="493" t="n">
        <v>37328.49</v>
      </c>
      <c r="BD2687" s="493" t="n">
        <v>21836.83</v>
      </c>
      <c r="BE2687" s="493" t="n">
        <v>29709.29</v>
      </c>
      <c r="BF2687" s="493" t="n">
        <v>19360.99</v>
      </c>
      <c r="BG2687" s="493" t="n">
        <v>35583.47</v>
      </c>
      <c r="BH2687" s="493" t="n">
        <v>24329.16</v>
      </c>
      <c r="BI2687" s="493" t="n">
        <v>29505.53</v>
      </c>
      <c r="BJ2687" s="493" t="n">
        <v>21063.26</v>
      </c>
      <c r="BK2687" s="493" t="n">
        <v>30839.6</v>
      </c>
      <c r="BL2687" s="493" t="n">
        <v>26044.73</v>
      </c>
      <c r="BM2687" s="493" t="n">
        <v>21377.72</v>
      </c>
      <c r="BN2687" s="493" t="n">
        <v>21059.16</v>
      </c>
      <c r="BO2687" s="493" t="n">
        <v>37423.63</v>
      </c>
      <c r="BP2687" s="493" t="n">
        <v>19144.7</v>
      </c>
      <c r="BQ2687" s="493" t="n">
        <v>20480.09</v>
      </c>
      <c r="BR2687" s="493" t="n">
        <v>29682.47</v>
      </c>
      <c r="BS2687" s="493" t="n">
        <v>26884.93</v>
      </c>
      <c r="BT2687" s="493" t="n">
        <v>24517.92</v>
      </c>
      <c r="BU2687" s="493" t="n">
        <v>26399.31</v>
      </c>
      <c r="BV2687" s="493" t="n">
        <v>30964.68</v>
      </c>
      <c r="BW2687" s="493" t="n">
        <v>20544.84</v>
      </c>
    </row>
    <row r="2688">
      <c r="A2688" t="inlineStr">
        <is>
          <t>[C9D1] Angiotensin-II 길항제, 고혈압제 (C2) 혹은 이뇨제 복합제제</t>
        </is>
      </c>
      <c r="B2688" t="inlineStr">
        <is>
          <t>팜비오</t>
        </is>
      </c>
      <c r="C2688" t="inlineStr">
        <is>
          <t>텔카탄 플러스</t>
        </is>
      </c>
      <c r="D2688" t="inlineStr">
        <is>
          <t>팜비오</t>
        </is>
      </c>
      <c r="E2688" t="inlineStr">
        <is>
          <t>hydrochlorothiazide,  telmisartan</t>
        </is>
      </c>
      <c r="F2688" t="inlineStr">
        <is>
          <t>병원</t>
        </is>
      </c>
      <c r="G2688" t="inlineStr">
        <is>
          <t>Generic</t>
        </is>
      </c>
      <c r="H2688" s="493" t="n">
        <v>432</v>
      </c>
      <c r="I2688" s="493" t="n">
        <v>3535.5</v>
      </c>
      <c r="J2688" s="493" t="n">
        <v>35.1</v>
      </c>
      <c r="K2688" s="493" t="n">
        <v>671.1</v>
      </c>
      <c r="L2688" s="493" t="n">
        <v>1214.7</v>
      </c>
      <c r="M2688" s="493" t="n">
        <v>1633.2</v>
      </c>
      <c r="N2688" s="493" t="n">
        <v>734.4</v>
      </c>
      <c r="O2688" s="493" t="n">
        <v>1193.4</v>
      </c>
      <c r="P2688" s="493" t="n">
        <v>1180.8</v>
      </c>
      <c r="Q2688" s="493" t="n">
        <v>579.9</v>
      </c>
      <c r="R2688" s="493" t="n">
        <v>873.3</v>
      </c>
      <c r="S2688" s="493" t="n">
        <v>2325</v>
      </c>
      <c r="T2688" s="493" t="n">
        <v>991.8</v>
      </c>
      <c r="U2688" s="493" t="n">
        <v>1426.5</v>
      </c>
      <c r="V2688" s="493" t="n">
        <v>1641.9</v>
      </c>
      <c r="W2688" s="493" t="n">
        <v>856.42</v>
      </c>
      <c r="X2688" s="493" t="n">
        <v>612.16</v>
      </c>
      <c r="Y2688" s="493" t="n">
        <v>2015.1</v>
      </c>
      <c r="Z2688" s="493" t="n">
        <v>1228.2</v>
      </c>
      <c r="AA2688" s="493" t="n">
        <v>329.1</v>
      </c>
      <c r="AB2688" s="493" t="n">
        <v>1183.2</v>
      </c>
      <c r="AC2688" s="493" t="n">
        <v>552.6</v>
      </c>
      <c r="AD2688" s="493" t="n">
        <v>240</v>
      </c>
      <c r="AE2688" s="493" t="n">
        <v>1079.1</v>
      </c>
      <c r="AF2688" s="493" t="n">
        <v>1011.6</v>
      </c>
      <c r="AG2688" s="493" t="n">
        <v>0</v>
      </c>
      <c r="AH2688" s="493" t="n">
        <v>1592.4</v>
      </c>
      <c r="AI2688" s="493" t="n">
        <v>0</v>
      </c>
      <c r="AJ2688" s="493" t="n">
        <v>691.2</v>
      </c>
      <c r="AK2688" s="493" t="n">
        <v>1985.4</v>
      </c>
      <c r="AL2688" s="493" t="n">
        <v>0</v>
      </c>
      <c r="AM2688" s="493" t="n">
        <v>67.2</v>
      </c>
      <c r="AN2688" s="493" t="n">
        <v>0</v>
      </c>
      <c r="AO2688" s="493" t="n">
        <v>0</v>
      </c>
      <c r="AP2688" s="493" t="n">
        <v>1027.8</v>
      </c>
      <c r="AQ2688" s="493" t="n">
        <v>0</v>
      </c>
      <c r="AR2688" s="493" t="n">
        <v>1026</v>
      </c>
      <c r="AS2688" s="493" t="n">
        <v>0</v>
      </c>
      <c r="AT2688" s="493" t="n">
        <v>780</v>
      </c>
      <c r="AU2688" s="493" t="n">
        <v>240</v>
      </c>
      <c r="AV2688" s="493" t="n">
        <v>783</v>
      </c>
      <c r="AW2688" s="493" t="n">
        <v>120</v>
      </c>
      <c r="AX2688" s="493" t="n">
        <v>480</v>
      </c>
      <c r="AY2688" s="493" t="n">
        <v>62.4</v>
      </c>
      <c r="AZ2688" s="493" t="n">
        <v>0</v>
      </c>
      <c r="BA2688" s="493" t="n">
        <v>545.4</v>
      </c>
      <c r="BB2688" s="493" t="n">
        <v>0</v>
      </c>
      <c r="BC2688" s="493" t="n">
        <v>806.4</v>
      </c>
      <c r="BD2688" s="493" t="n">
        <v>0</v>
      </c>
      <c r="BE2688" s="493" t="n">
        <v>0</v>
      </c>
      <c r="BF2688" s="493" t="n">
        <v>1027.2</v>
      </c>
      <c r="BG2688" s="493" t="n">
        <v>0</v>
      </c>
      <c r="BH2688" s="493" t="n">
        <v>543</v>
      </c>
      <c r="BI2688" s="493" t="n">
        <v>0</v>
      </c>
      <c r="BJ2688" s="493" t="n">
        <v>547.2</v>
      </c>
      <c r="BK2688" s="493" t="n">
        <v>0</v>
      </c>
      <c r="BL2688" s="493" t="n">
        <v>810.6</v>
      </c>
      <c r="BM2688" s="493" t="n">
        <v>958.2</v>
      </c>
      <c r="BN2688" s="493" t="n">
        <v>54</v>
      </c>
      <c r="BO2688" s="493" t="n">
        <v>0</v>
      </c>
      <c r="BP2688" s="493" t="n">
        <v>0</v>
      </c>
      <c r="BQ2688" s="493" t="n">
        <v>360</v>
      </c>
      <c r="BR2688" s="493" t="n">
        <v>0</v>
      </c>
      <c r="BS2688" s="493" t="n">
        <v>802.2</v>
      </c>
      <c r="BT2688" s="493" t="n">
        <v>0</v>
      </c>
      <c r="BU2688" s="493" t="n">
        <v>487.8</v>
      </c>
      <c r="BV2688" s="493" t="n">
        <v>1775.1</v>
      </c>
      <c r="BW2688" s="493" t="n">
        <v>738</v>
      </c>
    </row>
    <row r="2689">
      <c r="A2689" t="inlineStr">
        <is>
          <t>[C9D1] Angiotensin-II 길항제, 고혈압제 (C2) 혹은 이뇨제 복합제제</t>
        </is>
      </c>
      <c r="B2689" t="inlineStr">
        <is>
          <t>팜비오</t>
        </is>
      </c>
      <c r="C2689" t="inlineStr">
        <is>
          <t>텔카탄 플러스</t>
        </is>
      </c>
      <c r="D2689" t="inlineStr">
        <is>
          <t>팜비오</t>
        </is>
      </c>
      <c r="E2689" t="inlineStr">
        <is>
          <t>hydrochlorothiazide,  telmisartan</t>
        </is>
      </c>
      <c r="F2689" t="inlineStr">
        <is>
          <t>의원</t>
        </is>
      </c>
      <c r="G2689" t="inlineStr">
        <is>
          <t>Generic</t>
        </is>
      </c>
      <c r="H2689" s="493" t="n">
        <v>2423.7</v>
      </c>
      <c r="I2689" s="493" t="n">
        <v>2398.5</v>
      </c>
      <c r="J2689" s="493" t="n">
        <v>2174.3</v>
      </c>
      <c r="K2689" s="493" t="n">
        <v>3066.5</v>
      </c>
      <c r="L2689" s="493" t="n">
        <v>2117</v>
      </c>
      <c r="M2689" s="493" t="n">
        <v>2991.2</v>
      </c>
      <c r="N2689" s="493" t="n">
        <v>1565.1</v>
      </c>
      <c r="O2689" s="493" t="n">
        <v>3593.7</v>
      </c>
      <c r="P2689" s="493" t="n">
        <v>2166.3</v>
      </c>
      <c r="Q2689" s="493" t="n">
        <v>3371</v>
      </c>
      <c r="R2689" s="493" t="n">
        <v>2825.6</v>
      </c>
      <c r="S2689" s="493" t="n">
        <v>4249.6</v>
      </c>
      <c r="T2689" s="493" t="n">
        <v>3743.5</v>
      </c>
      <c r="U2689" s="493" t="n">
        <v>4345.7</v>
      </c>
      <c r="V2689" s="493" t="n">
        <v>4413.5</v>
      </c>
      <c r="W2689" s="493" t="n">
        <v>4740.89</v>
      </c>
      <c r="X2689" s="493" t="n">
        <v>4344.53</v>
      </c>
      <c r="Y2689" s="493" t="n">
        <v>4268.85</v>
      </c>
      <c r="Z2689" s="493" t="n">
        <v>2905.67</v>
      </c>
      <c r="AA2689" s="493" t="n">
        <v>4945.5</v>
      </c>
      <c r="AB2689" s="493" t="n">
        <v>2715.3</v>
      </c>
      <c r="AC2689" s="493" t="n">
        <v>3425</v>
      </c>
      <c r="AD2689" s="493" t="n">
        <v>4246.4</v>
      </c>
      <c r="AE2689" s="493" t="n">
        <v>4545.7</v>
      </c>
      <c r="AF2689" s="493" t="n">
        <v>3145.1</v>
      </c>
      <c r="AG2689" s="493" t="n">
        <v>4208.7</v>
      </c>
      <c r="AH2689" s="493" t="n">
        <v>3576.44</v>
      </c>
      <c r="AI2689" s="493" t="n">
        <v>3726.5</v>
      </c>
      <c r="AJ2689" s="493" t="n">
        <v>4883.3</v>
      </c>
      <c r="AK2689" s="493" t="n">
        <v>3440.4</v>
      </c>
      <c r="AL2689" s="493" t="n">
        <v>4149</v>
      </c>
      <c r="AM2689" s="493" t="n">
        <v>4961.9</v>
      </c>
      <c r="AN2689" s="493" t="n">
        <v>2890.7</v>
      </c>
      <c r="AO2689" s="493" t="n">
        <v>4388.9</v>
      </c>
      <c r="AP2689" s="493" t="n">
        <v>2798.5</v>
      </c>
      <c r="AQ2689" s="493" t="n">
        <v>3798.6</v>
      </c>
      <c r="AR2689" s="493" t="n">
        <v>4201.8</v>
      </c>
      <c r="AS2689" s="493" t="n">
        <v>4395</v>
      </c>
      <c r="AT2689" s="493" t="n">
        <v>3691.2</v>
      </c>
      <c r="AU2689" s="493" t="n">
        <v>4917.8</v>
      </c>
      <c r="AV2689" s="493" t="n">
        <v>4354.8</v>
      </c>
      <c r="AW2689" s="493" t="n">
        <v>2431.7</v>
      </c>
      <c r="AX2689" s="493" t="n">
        <v>3687.2</v>
      </c>
      <c r="AY2689" s="493" t="n">
        <v>4669.06</v>
      </c>
      <c r="AZ2689" s="493" t="n">
        <v>2863.8</v>
      </c>
      <c r="BA2689" s="493" t="n">
        <v>3962</v>
      </c>
      <c r="BB2689" s="493" t="n">
        <v>2429</v>
      </c>
      <c r="BC2689" s="493" t="n">
        <v>4969.41</v>
      </c>
      <c r="BD2689" s="493" t="n">
        <v>4359.5</v>
      </c>
      <c r="BE2689" s="493" t="n">
        <v>4023.4</v>
      </c>
      <c r="BF2689" s="493" t="n">
        <v>3734.29</v>
      </c>
      <c r="BG2689" s="493" t="n">
        <v>5034.34</v>
      </c>
      <c r="BH2689" s="493" t="n">
        <v>5152.34</v>
      </c>
      <c r="BI2689" s="493" t="n">
        <v>3950.26</v>
      </c>
      <c r="BJ2689" s="493" t="n">
        <v>4955.87</v>
      </c>
      <c r="BK2689" s="493" t="n">
        <v>5132.07</v>
      </c>
      <c r="BL2689" s="493" t="n">
        <v>5647.75</v>
      </c>
      <c r="BM2689" s="493" t="n">
        <v>5694.9</v>
      </c>
      <c r="BN2689" s="493" t="n">
        <v>4391.1</v>
      </c>
      <c r="BO2689" s="493" t="n">
        <v>6450.6</v>
      </c>
      <c r="BP2689" s="493" t="n">
        <v>5174</v>
      </c>
      <c r="BQ2689" s="493" t="n">
        <v>5156.5</v>
      </c>
      <c r="BR2689" s="493" t="n">
        <v>8056.8</v>
      </c>
      <c r="BS2689" s="493" t="n">
        <v>7515.94</v>
      </c>
      <c r="BT2689" s="493" t="n">
        <v>5432.29</v>
      </c>
      <c r="BU2689" s="493" t="n">
        <v>6982.15</v>
      </c>
      <c r="BV2689" s="493" t="n">
        <v>7464.71</v>
      </c>
      <c r="BW2689" s="493" t="n">
        <v>7179.14</v>
      </c>
    </row>
    <row r="2690">
      <c r="A2690" t="inlineStr">
        <is>
          <t>[C9D1] Angiotensin-II 길항제, 고혈압제 (C2) 혹은 이뇨제 복합제제</t>
        </is>
      </c>
      <c r="B2690" t="inlineStr">
        <is>
          <t>팜비오</t>
        </is>
      </c>
      <c r="C2690" t="inlineStr">
        <is>
          <t>텔카탄 플러스</t>
        </is>
      </c>
      <c r="D2690" t="inlineStr">
        <is>
          <t>팜비오</t>
        </is>
      </c>
      <c r="E2690" t="inlineStr">
        <is>
          <t>hydrochlorothiazide,  telmisartan</t>
        </is>
      </c>
      <c r="F2690" t="inlineStr">
        <is>
          <t>보건소</t>
        </is>
      </c>
      <c r="G2690" t="inlineStr">
        <is>
          <t>Generic</t>
        </is>
      </c>
      <c r="H2690" s="493" t="n">
        <v>210</v>
      </c>
      <c r="I2690" s="493" t="n">
        <v>33.6</v>
      </c>
      <c r="J2690" s="493" t="n">
        <v>222.75</v>
      </c>
      <c r="K2690" s="493" t="n">
        <v>128.25</v>
      </c>
      <c r="L2690" s="493" t="n">
        <v>148.05</v>
      </c>
      <c r="M2690" s="493" t="n">
        <v>94.5</v>
      </c>
      <c r="N2690" s="493" t="n">
        <v>136.8</v>
      </c>
      <c r="O2690" s="493" t="n">
        <v>51.6</v>
      </c>
      <c r="P2690" s="493" t="n">
        <v>109.65</v>
      </c>
      <c r="Q2690" s="493" t="n">
        <v>119.85</v>
      </c>
      <c r="R2690" s="493" t="n">
        <v>115.2</v>
      </c>
      <c r="S2690" s="493" t="n">
        <v>90.3</v>
      </c>
      <c r="T2690" s="493" t="n">
        <v>139.65</v>
      </c>
      <c r="U2690" s="493" t="n">
        <v>75.59999999999999</v>
      </c>
      <c r="V2690" s="493" t="n">
        <v>81.90000000000001</v>
      </c>
      <c r="W2690" s="493" t="n">
        <v>126</v>
      </c>
      <c r="X2690" s="493" t="n">
        <v>107.1</v>
      </c>
      <c r="Y2690" s="493" t="n">
        <v>54</v>
      </c>
      <c r="Z2690" s="493" t="n">
        <v>128.25</v>
      </c>
      <c r="AA2690" s="493" t="n">
        <v>73.8</v>
      </c>
      <c r="AB2690" s="493" t="n">
        <v>162.15</v>
      </c>
      <c r="AC2690" s="493" t="n">
        <v>195.6</v>
      </c>
      <c r="AD2690" s="493" t="n">
        <v>179.4</v>
      </c>
      <c r="AE2690" s="493" t="n">
        <v>60.75</v>
      </c>
      <c r="AF2690" s="493" t="n">
        <v>175.5</v>
      </c>
      <c r="AG2690" s="493" t="n">
        <v>89.7</v>
      </c>
      <c r="AH2690" s="493" t="n">
        <v>79.2</v>
      </c>
      <c r="AI2690" s="493" t="n">
        <v>104.55</v>
      </c>
      <c r="AJ2690" s="493" t="n">
        <v>268.8</v>
      </c>
      <c r="AK2690" s="493" t="n">
        <v>114.75</v>
      </c>
      <c r="AL2690" s="493" t="n">
        <v>165.6</v>
      </c>
      <c r="AM2690" s="493" t="n">
        <v>100.8</v>
      </c>
      <c r="AN2690" s="493" t="n">
        <v>124.8</v>
      </c>
      <c r="AO2690" s="493" t="n">
        <v>153</v>
      </c>
      <c r="AP2690" s="493" t="n">
        <v>79.5</v>
      </c>
      <c r="AQ2690" s="493" t="n">
        <v>97.2</v>
      </c>
      <c r="AR2690" s="493" t="n">
        <v>177</v>
      </c>
      <c r="AS2690" s="493" t="n">
        <v>304.8</v>
      </c>
      <c r="AT2690" s="493" t="n">
        <v>128.1</v>
      </c>
      <c r="AU2690" s="493" t="n">
        <v>289.8</v>
      </c>
      <c r="AV2690" s="493" t="n">
        <v>162</v>
      </c>
      <c r="AW2690" s="493" t="n">
        <v>87</v>
      </c>
      <c r="AX2690" s="493" t="n">
        <v>109.8</v>
      </c>
      <c r="AY2690" s="493" t="n">
        <v>342.6</v>
      </c>
      <c r="AZ2690" s="493" t="n">
        <v>76.8</v>
      </c>
      <c r="BA2690" s="493" t="n">
        <v>369</v>
      </c>
      <c r="BB2690" s="493" t="n">
        <v>122.4</v>
      </c>
      <c r="BC2690" s="493" t="n">
        <v>39</v>
      </c>
      <c r="BD2690" s="493" t="n">
        <v>140.7</v>
      </c>
      <c r="BE2690" s="493" t="n">
        <v>408.3</v>
      </c>
      <c r="BF2690" s="493" t="n">
        <v>128.1</v>
      </c>
      <c r="BG2690" s="493" t="n">
        <v>33</v>
      </c>
      <c r="BH2690" s="493" t="n">
        <v>128.1</v>
      </c>
      <c r="BI2690" s="493" t="n">
        <v>339.9</v>
      </c>
      <c r="BJ2690" s="493" t="n">
        <v>113.4</v>
      </c>
      <c r="BK2690" s="493" t="n">
        <v>34.2</v>
      </c>
      <c r="BL2690" s="493" t="n">
        <v>50.4</v>
      </c>
      <c r="BM2690" s="493" t="n">
        <v>438.3</v>
      </c>
      <c r="BN2690" s="493" t="n">
        <v>49.5</v>
      </c>
      <c r="BO2690" s="493" t="n">
        <v>102.6</v>
      </c>
      <c r="BP2690" s="493" t="n">
        <v>51.3</v>
      </c>
      <c r="BQ2690" s="493" t="n">
        <v>374.7</v>
      </c>
      <c r="BR2690" s="493" t="n">
        <v>84</v>
      </c>
      <c r="BS2690" s="493" t="n">
        <v>62.4</v>
      </c>
      <c r="BT2690" s="493" t="n">
        <v>31.8</v>
      </c>
      <c r="BU2690" s="493" t="n">
        <v>397.2</v>
      </c>
      <c r="BV2690" s="493" t="n">
        <v>0</v>
      </c>
      <c r="BW2690" s="493" t="n">
        <v>81</v>
      </c>
    </row>
    <row r="2691">
      <c r="A2691" t="inlineStr">
        <is>
          <t>[C9D1] Angiotensin-II 길항제, 고혈압제 (C2) 혹은 이뇨제 복합제제</t>
        </is>
      </c>
      <c r="B2691" t="inlineStr">
        <is>
          <t>팜젠사이언스</t>
        </is>
      </c>
      <c r="C2691" t="inlineStr">
        <is>
          <t>바르반 플러스</t>
        </is>
      </c>
      <c r="D2691" t="inlineStr">
        <is>
          <t>팜젠사이언스</t>
        </is>
      </c>
      <c r="E2691" t="inlineStr">
        <is>
          <t>hydrochlorothiazide,  valsartan</t>
        </is>
      </c>
      <c r="F2691" t="inlineStr">
        <is>
          <t>종합병원</t>
        </is>
      </c>
      <c r="G2691" t="inlineStr">
        <is>
          <t>Generic</t>
        </is>
      </c>
      <c r="H2691" s="493" t="n">
        <v>0</v>
      </c>
      <c r="I2691" s="493" t="n">
        <v>0</v>
      </c>
      <c r="J2691" s="493" t="n">
        <v>0</v>
      </c>
      <c r="K2691" s="493" t="n">
        <v>0</v>
      </c>
      <c r="L2691" s="493" t="n">
        <v>0</v>
      </c>
      <c r="M2691" s="493" t="n">
        <v>0</v>
      </c>
      <c r="N2691" s="493" t="n">
        <v>0</v>
      </c>
      <c r="O2691" s="493" t="n">
        <v>0</v>
      </c>
      <c r="P2691" s="493" t="n">
        <v>0</v>
      </c>
      <c r="Q2691" s="493" t="n">
        <v>0</v>
      </c>
      <c r="R2691" s="493" t="n">
        <v>0</v>
      </c>
      <c r="S2691" s="493" t="n">
        <v>0</v>
      </c>
      <c r="T2691" s="493" t="n">
        <v>0</v>
      </c>
      <c r="U2691" s="493" t="n">
        <v>0</v>
      </c>
      <c r="V2691" s="493" t="n">
        <v>0</v>
      </c>
      <c r="W2691" s="493" t="n">
        <v>0</v>
      </c>
      <c r="X2691" s="493" t="n">
        <v>0</v>
      </c>
      <c r="Y2691" s="493" t="n">
        <v>0</v>
      </c>
      <c r="Z2691" s="493" t="n">
        <v>0</v>
      </c>
      <c r="AA2691" s="493" t="n">
        <v>0</v>
      </c>
      <c r="AB2691" s="493" t="n">
        <v>0</v>
      </c>
      <c r="AC2691" s="493" t="n">
        <v>0</v>
      </c>
      <c r="AD2691" s="493" t="n">
        <v>0</v>
      </c>
      <c r="AE2691" s="493" t="n">
        <v>0</v>
      </c>
      <c r="AF2691" s="493" t="n">
        <v>0</v>
      </c>
      <c r="AG2691" s="493" t="n">
        <v>0</v>
      </c>
      <c r="AH2691" s="493" t="n">
        <v>0</v>
      </c>
      <c r="AI2691" s="493" t="n">
        <v>0</v>
      </c>
      <c r="AJ2691" s="493" t="n">
        <v>0</v>
      </c>
      <c r="AK2691" s="493" t="n">
        <v>0</v>
      </c>
      <c r="AL2691" s="493" t="n">
        <v>0</v>
      </c>
      <c r="AM2691" s="493" t="n">
        <v>0</v>
      </c>
      <c r="AN2691" s="493" t="n">
        <v>0</v>
      </c>
      <c r="AO2691" s="493" t="n">
        <v>0</v>
      </c>
      <c r="AP2691" s="493" t="n">
        <v>147.9</v>
      </c>
      <c r="AQ2691" s="493" t="n">
        <v>252</v>
      </c>
      <c r="AR2691" s="493" t="n">
        <v>0</v>
      </c>
      <c r="AS2691" s="493" t="n">
        <v>757.8</v>
      </c>
      <c r="AT2691" s="493" t="n">
        <v>0</v>
      </c>
      <c r="AU2691" s="493" t="n">
        <v>0</v>
      </c>
      <c r="AV2691" s="493" t="n">
        <v>121.8</v>
      </c>
      <c r="AW2691" s="493" t="n">
        <v>783.9</v>
      </c>
      <c r="AX2691" s="493" t="n">
        <v>0</v>
      </c>
      <c r="AY2691" s="493" t="n">
        <v>0</v>
      </c>
      <c r="AZ2691" s="493" t="n">
        <v>0</v>
      </c>
      <c r="BA2691" s="493" t="n">
        <v>0</v>
      </c>
      <c r="BB2691" s="493" t="n">
        <v>0</v>
      </c>
      <c r="BC2691" s="493" t="n">
        <v>299.1</v>
      </c>
      <c r="BD2691" s="493" t="n">
        <v>0</v>
      </c>
      <c r="BE2691" s="493" t="n">
        <v>0</v>
      </c>
      <c r="BF2691" s="493" t="n">
        <v>0</v>
      </c>
      <c r="BG2691" s="493" t="n">
        <v>386.54</v>
      </c>
      <c r="BH2691" s="493" t="n">
        <v>0</v>
      </c>
      <c r="BI2691" s="493" t="n">
        <v>138.6</v>
      </c>
      <c r="BJ2691" s="493" t="n">
        <v>371.14</v>
      </c>
      <c r="BK2691" s="493" t="n">
        <v>382.8</v>
      </c>
      <c r="BL2691" s="493" t="n">
        <v>573.3</v>
      </c>
      <c r="BM2691" s="493" t="n">
        <v>136.2</v>
      </c>
      <c r="BN2691" s="493" t="n">
        <v>554.5</v>
      </c>
      <c r="BO2691" s="493" t="n">
        <v>7.8</v>
      </c>
      <c r="BP2691" s="493" t="n">
        <v>0</v>
      </c>
      <c r="BQ2691" s="493" t="n">
        <v>0</v>
      </c>
      <c r="BR2691" s="493" t="n">
        <v>435.12</v>
      </c>
      <c r="BS2691" s="493" t="n">
        <v>11.4</v>
      </c>
      <c r="BT2691" s="493" t="n">
        <v>0</v>
      </c>
      <c r="BU2691" s="493" t="n">
        <v>509.32</v>
      </c>
      <c r="BV2691" s="493" t="n">
        <v>0</v>
      </c>
      <c r="BW2691" s="493" t="n">
        <v>11.4</v>
      </c>
    </row>
    <row r="2692">
      <c r="A2692" t="inlineStr">
        <is>
          <t>[C9D1] Angiotensin-II 길항제, 고혈압제 (C2) 혹은 이뇨제 복합제제</t>
        </is>
      </c>
      <c r="B2692" t="inlineStr">
        <is>
          <t>팜젠사이언스</t>
        </is>
      </c>
      <c r="C2692" t="inlineStr">
        <is>
          <t>바르반 플러스</t>
        </is>
      </c>
      <c r="D2692" t="inlineStr">
        <is>
          <t>팜젠사이언스</t>
        </is>
      </c>
      <c r="E2692" t="inlineStr">
        <is>
          <t>hydrochlorothiazide,  valsartan</t>
        </is>
      </c>
      <c r="F2692" t="inlineStr">
        <is>
          <t>병원</t>
        </is>
      </c>
      <c r="G2692" t="inlineStr">
        <is>
          <t>Generic</t>
        </is>
      </c>
      <c r="H2692" s="493" t="n">
        <v>3528.57</v>
      </c>
      <c r="I2692" s="493" t="n">
        <v>5618</v>
      </c>
      <c r="J2692" s="493" t="n">
        <v>2900.7</v>
      </c>
      <c r="K2692" s="493" t="n">
        <v>2676.54</v>
      </c>
      <c r="L2692" s="493" t="n">
        <v>4762.88</v>
      </c>
      <c r="M2692" s="493" t="n">
        <v>4345.24</v>
      </c>
      <c r="N2692" s="493" t="n">
        <v>4420.73</v>
      </c>
      <c r="O2692" s="493" t="n">
        <v>3635.3</v>
      </c>
      <c r="P2692" s="493" t="n">
        <v>4279.99</v>
      </c>
      <c r="Q2692" s="493" t="n">
        <v>2565.5</v>
      </c>
      <c r="R2692" s="493" t="n">
        <v>4237.59</v>
      </c>
      <c r="S2692" s="493" t="n">
        <v>12803.46</v>
      </c>
      <c r="T2692" s="493" t="n">
        <v>13589.21</v>
      </c>
      <c r="U2692" s="493" t="n">
        <v>12219.9</v>
      </c>
      <c r="V2692" s="493" t="n">
        <v>11544.28</v>
      </c>
      <c r="W2692" s="493" t="n">
        <v>11117.28</v>
      </c>
      <c r="X2692" s="493" t="n">
        <v>10999</v>
      </c>
      <c r="Y2692" s="493" t="n">
        <v>11226.75</v>
      </c>
      <c r="Z2692" s="493" t="n">
        <v>11799.61</v>
      </c>
      <c r="AA2692" s="493" t="n">
        <v>9045.48</v>
      </c>
      <c r="AB2692" s="493" t="n">
        <v>11157.21</v>
      </c>
      <c r="AC2692" s="493" t="n">
        <v>11923.36</v>
      </c>
      <c r="AD2692" s="493" t="n">
        <v>11199.18</v>
      </c>
      <c r="AE2692" s="493" t="n">
        <v>10062.42</v>
      </c>
      <c r="AF2692" s="493" t="n">
        <v>10033.4</v>
      </c>
      <c r="AG2692" s="493" t="n">
        <v>12182.58</v>
      </c>
      <c r="AH2692" s="493" t="n">
        <v>10833.29</v>
      </c>
      <c r="AI2692" s="493" t="n">
        <v>9842.780000000001</v>
      </c>
      <c r="AJ2692" s="493" t="n">
        <v>10966.05</v>
      </c>
      <c r="AK2692" s="493" t="n">
        <v>10117.91</v>
      </c>
      <c r="AL2692" s="493" t="n">
        <v>11288.26</v>
      </c>
      <c r="AM2692" s="493" t="n">
        <v>8261</v>
      </c>
      <c r="AN2692" s="493" t="n">
        <v>8489.82</v>
      </c>
      <c r="AO2692" s="493" t="n">
        <v>11534.3</v>
      </c>
      <c r="AP2692" s="493" t="n">
        <v>8723.459999999999</v>
      </c>
      <c r="AQ2692" s="493" t="n">
        <v>10927.1</v>
      </c>
      <c r="AR2692" s="493" t="n">
        <v>10277.7</v>
      </c>
      <c r="AS2692" s="493" t="n">
        <v>9366.799999999999</v>
      </c>
      <c r="AT2692" s="493" t="n">
        <v>8871.299999999999</v>
      </c>
      <c r="AU2692" s="493" t="n">
        <v>11224.9</v>
      </c>
      <c r="AV2692" s="493" t="n">
        <v>10738.2</v>
      </c>
      <c r="AW2692" s="493" t="n">
        <v>9810.27</v>
      </c>
      <c r="AX2692" s="493" t="n">
        <v>10760.14</v>
      </c>
      <c r="AY2692" s="493" t="n">
        <v>9540.57</v>
      </c>
      <c r="AZ2692" s="493" t="n">
        <v>8148.57</v>
      </c>
      <c r="BA2692" s="493" t="n">
        <v>10799.96</v>
      </c>
      <c r="BB2692" s="493" t="n">
        <v>9978.57</v>
      </c>
      <c r="BC2692" s="493" t="n">
        <v>12538.83</v>
      </c>
      <c r="BD2692" s="493" t="n">
        <v>9898.190000000001</v>
      </c>
      <c r="BE2692" s="493" t="n">
        <v>11338.53</v>
      </c>
      <c r="BF2692" s="493" t="n">
        <v>14093.73</v>
      </c>
      <c r="BG2692" s="493" t="n">
        <v>9860.459999999999</v>
      </c>
      <c r="BH2692" s="493" t="n">
        <v>10539.84</v>
      </c>
      <c r="BI2692" s="493" t="n">
        <v>9861.76</v>
      </c>
      <c r="BJ2692" s="493" t="n">
        <v>10753.89</v>
      </c>
      <c r="BK2692" s="493" t="n">
        <v>11473.38</v>
      </c>
      <c r="BL2692" s="493" t="n">
        <v>13589.81</v>
      </c>
      <c r="BM2692" s="493" t="n">
        <v>11895.98</v>
      </c>
      <c r="BN2692" s="493" t="n">
        <v>12585.99</v>
      </c>
      <c r="BO2692" s="493" t="n">
        <v>12940.72</v>
      </c>
      <c r="BP2692" s="493" t="n">
        <v>12120.78</v>
      </c>
      <c r="BQ2692" s="493" t="n">
        <v>13234.16</v>
      </c>
      <c r="BR2692" s="493" t="n">
        <v>14120.97</v>
      </c>
      <c r="BS2692" s="493" t="n">
        <v>12236.73</v>
      </c>
      <c r="BT2692" s="493" t="n">
        <v>13535.57</v>
      </c>
      <c r="BU2692" s="493" t="n">
        <v>13335.13</v>
      </c>
      <c r="BV2692" s="493" t="n">
        <v>13642.8</v>
      </c>
      <c r="BW2692" s="493" t="n">
        <v>10241.66</v>
      </c>
    </row>
    <row r="2693">
      <c r="A2693" t="inlineStr">
        <is>
          <t>[C9D1] Angiotensin-II 길항제, 고혈압제 (C2) 혹은 이뇨제 복합제제</t>
        </is>
      </c>
      <c r="B2693" t="inlineStr">
        <is>
          <t>팜젠사이언스</t>
        </is>
      </c>
      <c r="C2693" t="inlineStr">
        <is>
          <t>바르반 플러스</t>
        </is>
      </c>
      <c r="D2693" t="inlineStr">
        <is>
          <t>팜젠사이언스</t>
        </is>
      </c>
      <c r="E2693" t="inlineStr">
        <is>
          <t>hydrochlorothiazide,  valsartan</t>
        </is>
      </c>
      <c r="F2693" t="inlineStr">
        <is>
          <t>의원</t>
        </is>
      </c>
      <c r="G2693" t="inlineStr">
        <is>
          <t>Generic</t>
        </is>
      </c>
      <c r="H2693" s="493" t="n">
        <v>197027.51</v>
      </c>
      <c r="I2693" s="493" t="n">
        <v>189126.9</v>
      </c>
      <c r="J2693" s="493" t="n">
        <v>214390.7</v>
      </c>
      <c r="K2693" s="493" t="n">
        <v>193485.11</v>
      </c>
      <c r="L2693" s="493" t="n">
        <v>202469.75</v>
      </c>
      <c r="M2693" s="493" t="n">
        <v>192199.77</v>
      </c>
      <c r="N2693" s="493" t="n">
        <v>194122.66</v>
      </c>
      <c r="O2693" s="493" t="n">
        <v>193122.82</v>
      </c>
      <c r="P2693" s="493" t="n">
        <v>170691.67</v>
      </c>
      <c r="Q2693" s="493" t="n">
        <v>164384.12</v>
      </c>
      <c r="R2693" s="493" t="n">
        <v>169070.67</v>
      </c>
      <c r="S2693" s="493" t="n">
        <v>216445.58</v>
      </c>
      <c r="T2693" s="493" t="n">
        <v>209873.53</v>
      </c>
      <c r="U2693" s="493" t="n">
        <v>191502.77</v>
      </c>
      <c r="V2693" s="493" t="n">
        <v>211729.75</v>
      </c>
      <c r="W2693" s="493" t="n">
        <v>205636.52</v>
      </c>
      <c r="X2693" s="493" t="n">
        <v>220241.38</v>
      </c>
      <c r="Y2693" s="493" t="n">
        <v>217432.64</v>
      </c>
      <c r="Z2693" s="493" t="n">
        <v>212903.39</v>
      </c>
      <c r="AA2693" s="493" t="n">
        <v>221245.65</v>
      </c>
      <c r="AB2693" s="493" t="n">
        <v>231310.4</v>
      </c>
      <c r="AC2693" s="493" t="n">
        <v>227157.13</v>
      </c>
      <c r="AD2693" s="493" t="n">
        <v>221836.13</v>
      </c>
      <c r="AE2693" s="493" t="n">
        <v>231135.73</v>
      </c>
      <c r="AF2693" s="493" t="n">
        <v>230390.52</v>
      </c>
      <c r="AG2693" s="493" t="n">
        <v>205545.54</v>
      </c>
      <c r="AH2693" s="493" t="n">
        <v>218818.75</v>
      </c>
      <c r="AI2693" s="493" t="n">
        <v>196215.52</v>
      </c>
      <c r="AJ2693" s="493" t="n">
        <v>225006.06</v>
      </c>
      <c r="AK2693" s="493" t="n">
        <v>215911.5</v>
      </c>
      <c r="AL2693" s="493" t="n">
        <v>209948.58</v>
      </c>
      <c r="AM2693" s="493" t="n">
        <v>214159.26</v>
      </c>
      <c r="AN2693" s="493" t="n">
        <v>205063.66</v>
      </c>
      <c r="AO2693" s="493" t="n">
        <v>214153.53</v>
      </c>
      <c r="AP2693" s="493" t="n">
        <v>215713.28</v>
      </c>
      <c r="AQ2693" s="493" t="n">
        <v>217003.65</v>
      </c>
      <c r="AR2693" s="493" t="n">
        <v>229564.2</v>
      </c>
      <c r="AS2693" s="493" t="n">
        <v>204413.23</v>
      </c>
      <c r="AT2693" s="493" t="n">
        <v>218169.36</v>
      </c>
      <c r="AU2693" s="493" t="n">
        <v>220527.86</v>
      </c>
      <c r="AV2693" s="493" t="n">
        <v>221271.2</v>
      </c>
      <c r="AW2693" s="493" t="n">
        <v>198575.84</v>
      </c>
      <c r="AX2693" s="493" t="n">
        <v>218487.92</v>
      </c>
      <c r="AY2693" s="493" t="n">
        <v>207673.14</v>
      </c>
      <c r="AZ2693" s="493" t="n">
        <v>201884.97</v>
      </c>
      <c r="BA2693" s="493" t="n">
        <v>227417.32</v>
      </c>
      <c r="BB2693" s="493" t="n">
        <v>195273.98</v>
      </c>
      <c r="BC2693" s="493" t="n">
        <v>222732.31</v>
      </c>
      <c r="BD2693" s="493" t="n">
        <v>207844.54</v>
      </c>
      <c r="BE2693" s="493" t="n">
        <v>197199.8</v>
      </c>
      <c r="BF2693" s="493" t="n">
        <v>220419.01</v>
      </c>
      <c r="BG2693" s="493" t="n">
        <v>220384.39</v>
      </c>
      <c r="BH2693" s="493" t="n">
        <v>212793.32</v>
      </c>
      <c r="BI2693" s="493" t="n">
        <v>204701.16</v>
      </c>
      <c r="BJ2693" s="493" t="n">
        <v>206630.71</v>
      </c>
      <c r="BK2693" s="493" t="n">
        <v>196043.18</v>
      </c>
      <c r="BL2693" s="493" t="n">
        <v>229827.74</v>
      </c>
      <c r="BM2693" s="493" t="n">
        <v>198401.17</v>
      </c>
      <c r="BN2693" s="493" t="n">
        <v>204187.58</v>
      </c>
      <c r="BO2693" s="493" t="n">
        <v>205097.67</v>
      </c>
      <c r="BP2693" s="493" t="n">
        <v>205750.89</v>
      </c>
      <c r="BQ2693" s="493" t="n">
        <v>180331.07</v>
      </c>
      <c r="BR2693" s="493" t="n">
        <v>213379.43</v>
      </c>
      <c r="BS2693" s="493" t="n">
        <v>195624.12</v>
      </c>
      <c r="BT2693" s="493" t="n">
        <v>203735.18</v>
      </c>
      <c r="BU2693" s="493" t="n">
        <v>212200.66</v>
      </c>
      <c r="BV2693" s="493" t="n">
        <v>228152.19</v>
      </c>
      <c r="BW2693" s="493" t="n">
        <v>198451.84</v>
      </c>
    </row>
    <row r="2694">
      <c r="A2694" t="inlineStr">
        <is>
          <t>[C9D1] Angiotensin-II 길항제, 고혈압제 (C2) 혹은 이뇨제 복합제제</t>
        </is>
      </c>
      <c r="B2694" t="inlineStr">
        <is>
          <t>팜젠사이언스</t>
        </is>
      </c>
      <c r="C2694" t="inlineStr">
        <is>
          <t>바르반 플러스</t>
        </is>
      </c>
      <c r="D2694" t="inlineStr">
        <is>
          <t>팜젠사이언스</t>
        </is>
      </c>
      <c r="E2694" t="inlineStr">
        <is>
          <t>hydrochlorothiazide,  valsartan</t>
        </is>
      </c>
      <c r="F2694" t="inlineStr">
        <is>
          <t>보건소</t>
        </is>
      </c>
      <c r="G2694" t="inlineStr">
        <is>
          <t>Generic</t>
        </is>
      </c>
      <c r="H2694" s="493" t="n">
        <v>3438</v>
      </c>
      <c r="I2694" s="493" t="n">
        <v>3067.8</v>
      </c>
      <c r="J2694" s="493" t="n">
        <v>8166.54</v>
      </c>
      <c r="K2694" s="493" t="n">
        <v>9044.52</v>
      </c>
      <c r="L2694" s="493" t="n">
        <v>10173.64</v>
      </c>
      <c r="M2694" s="493" t="n">
        <v>6705.92</v>
      </c>
      <c r="N2694" s="493" t="n">
        <v>9256.92</v>
      </c>
      <c r="O2694" s="493" t="n">
        <v>9784.860000000001</v>
      </c>
      <c r="P2694" s="493" t="n">
        <v>8771.18</v>
      </c>
      <c r="Q2694" s="493" t="n">
        <v>13101.54</v>
      </c>
      <c r="R2694" s="493" t="n">
        <v>12982.36</v>
      </c>
      <c r="S2694" s="493" t="n">
        <v>11333.69</v>
      </c>
      <c r="T2694" s="493" t="n">
        <v>10210.48</v>
      </c>
      <c r="U2694" s="493" t="n">
        <v>13237.1</v>
      </c>
      <c r="V2694" s="493" t="n">
        <v>7653.16</v>
      </c>
      <c r="W2694" s="493" t="n">
        <v>7969.28</v>
      </c>
      <c r="X2694" s="493" t="n">
        <v>6453.74</v>
      </c>
      <c r="Y2694" s="493" t="n">
        <v>13553.07</v>
      </c>
      <c r="Z2694" s="493" t="n">
        <v>7880.76</v>
      </c>
      <c r="AA2694" s="493" t="n">
        <v>8094</v>
      </c>
      <c r="AB2694" s="493" t="n">
        <v>10641.3</v>
      </c>
      <c r="AC2694" s="493" t="n">
        <v>9804.4</v>
      </c>
      <c r="AD2694" s="493" t="n">
        <v>8430.540000000001</v>
      </c>
      <c r="AE2694" s="493" t="n">
        <v>11500.25</v>
      </c>
      <c r="AF2694" s="493" t="n">
        <v>10829.48</v>
      </c>
      <c r="AG2694" s="493" t="n">
        <v>11061.02</v>
      </c>
      <c r="AH2694" s="493" t="n">
        <v>10474.59</v>
      </c>
      <c r="AI2694" s="493" t="n">
        <v>9112.040000000001</v>
      </c>
      <c r="AJ2694" s="493" t="n">
        <v>11142.25</v>
      </c>
      <c r="AK2694" s="493" t="n">
        <v>11276.1</v>
      </c>
      <c r="AL2694" s="493" t="n">
        <v>8913.440000000001</v>
      </c>
      <c r="AM2694" s="493" t="n">
        <v>11319.7</v>
      </c>
      <c r="AN2694" s="493" t="n">
        <v>8226.299999999999</v>
      </c>
      <c r="AO2694" s="493" t="n">
        <v>10277.56</v>
      </c>
      <c r="AP2694" s="493" t="n">
        <v>8657.799999999999</v>
      </c>
      <c r="AQ2694" s="493" t="n">
        <v>6874.36</v>
      </c>
      <c r="AR2694" s="493" t="n">
        <v>11091.86</v>
      </c>
      <c r="AS2694" s="493" t="n">
        <v>7343</v>
      </c>
      <c r="AT2694" s="493" t="n">
        <v>9509.77</v>
      </c>
      <c r="AU2694" s="493" t="n">
        <v>7068.96</v>
      </c>
      <c r="AV2694" s="493" t="n">
        <v>10791.3</v>
      </c>
      <c r="AW2694" s="493" t="n">
        <v>6934.58</v>
      </c>
      <c r="AX2694" s="493" t="n">
        <v>9763.08</v>
      </c>
      <c r="AY2694" s="493" t="n">
        <v>5967.07</v>
      </c>
      <c r="AZ2694" s="493" t="n">
        <v>9750.6</v>
      </c>
      <c r="BA2694" s="493" t="n">
        <v>6934.2</v>
      </c>
      <c r="BB2694" s="493" t="n">
        <v>8581.719999999999</v>
      </c>
      <c r="BC2694" s="493" t="n">
        <v>8840.91</v>
      </c>
      <c r="BD2694" s="493" t="n">
        <v>9009.219999999999</v>
      </c>
      <c r="BE2694" s="493" t="n">
        <v>8493.190000000001</v>
      </c>
      <c r="BF2694" s="493" t="n">
        <v>10772.55</v>
      </c>
      <c r="BG2694" s="493" t="n">
        <v>6733.5</v>
      </c>
      <c r="BH2694" s="493" t="n">
        <v>9015.299999999999</v>
      </c>
      <c r="BI2694" s="493" t="n">
        <v>8262.9</v>
      </c>
      <c r="BJ2694" s="493" t="n">
        <v>5965.18</v>
      </c>
      <c r="BK2694" s="493" t="n">
        <v>7115.1</v>
      </c>
      <c r="BL2694" s="493" t="n">
        <v>6649.55</v>
      </c>
      <c r="BM2694" s="493" t="n">
        <v>5262.19</v>
      </c>
      <c r="BN2694" s="493" t="n">
        <v>4692.78</v>
      </c>
      <c r="BO2694" s="493" t="n">
        <v>6236.85</v>
      </c>
      <c r="BP2694" s="493" t="n">
        <v>4277.25</v>
      </c>
      <c r="BQ2694" s="493" t="n">
        <v>5912.32</v>
      </c>
      <c r="BR2694" s="493" t="n">
        <v>6719.25</v>
      </c>
      <c r="BS2694" s="493" t="n">
        <v>3938.1</v>
      </c>
      <c r="BT2694" s="493" t="n">
        <v>4437.3</v>
      </c>
      <c r="BU2694" s="493" t="n">
        <v>6230.85</v>
      </c>
      <c r="BV2694" s="493" t="n">
        <v>6836.66</v>
      </c>
      <c r="BW2694" s="493" t="n">
        <v>6390.6</v>
      </c>
    </row>
    <row r="2695">
      <c r="A2695" t="inlineStr">
        <is>
          <t>[C9D1] Angiotensin-II 길항제, 고혈압제 (C2) 혹은 이뇨제 복합제제</t>
        </is>
      </c>
      <c r="B2695" t="inlineStr">
        <is>
          <t>팜젠사이언스</t>
        </is>
      </c>
      <c r="C2695" t="inlineStr">
        <is>
          <t>바르반 플러스</t>
        </is>
      </c>
      <c r="D2695" t="inlineStr">
        <is>
          <t>팜젠사이언스</t>
        </is>
      </c>
      <c r="E2695" t="inlineStr">
        <is>
          <t>hydrochlorothiazide,  valsartan</t>
        </is>
      </c>
      <c r="F2695" t="inlineStr">
        <is>
          <t>기타(치과의원, 치과병원 등)</t>
        </is>
      </c>
      <c r="G2695" t="inlineStr">
        <is>
          <t>Generic</t>
        </is>
      </c>
      <c r="H2695" s="493" t="n">
        <v>0</v>
      </c>
      <c r="I2695" s="493" t="n">
        <v>0</v>
      </c>
      <c r="J2695" s="493" t="n">
        <v>0</v>
      </c>
      <c r="K2695" s="493" t="n">
        <v>0</v>
      </c>
      <c r="L2695" s="493" t="n">
        <v>0</v>
      </c>
      <c r="M2695" s="493" t="n">
        <v>0</v>
      </c>
      <c r="N2695" s="493" t="n">
        <v>0</v>
      </c>
      <c r="O2695" s="493" t="n">
        <v>0</v>
      </c>
      <c r="P2695" s="493" t="n">
        <v>0</v>
      </c>
      <c r="Q2695" s="493" t="n">
        <v>0</v>
      </c>
      <c r="R2695" s="493" t="n">
        <v>0</v>
      </c>
      <c r="S2695" s="493" t="n">
        <v>0</v>
      </c>
      <c r="T2695" s="493" t="n">
        <v>0</v>
      </c>
      <c r="U2695" s="493" t="n">
        <v>0</v>
      </c>
      <c r="V2695" s="493" t="n">
        <v>0</v>
      </c>
      <c r="W2695" s="493" t="n">
        <v>0</v>
      </c>
      <c r="X2695" s="493" t="n">
        <v>0</v>
      </c>
      <c r="Y2695" s="493" t="n">
        <v>0</v>
      </c>
      <c r="Z2695" s="493" t="n">
        <v>0</v>
      </c>
      <c r="AA2695" s="493" t="n">
        <v>0</v>
      </c>
      <c r="AB2695" s="493" t="n">
        <v>0</v>
      </c>
      <c r="AC2695" s="493" t="n">
        <v>102</v>
      </c>
      <c r="AD2695" s="493" t="n">
        <v>103.2</v>
      </c>
      <c r="AE2695" s="493" t="n">
        <v>110.1</v>
      </c>
      <c r="AF2695" s="493" t="n">
        <v>100.8</v>
      </c>
      <c r="AG2695" s="493" t="n">
        <v>101.1</v>
      </c>
      <c r="AH2695" s="493" t="n">
        <v>0</v>
      </c>
      <c r="AI2695" s="493" t="n">
        <v>0</v>
      </c>
      <c r="AJ2695" s="493" t="n">
        <v>0</v>
      </c>
      <c r="AK2695" s="493" t="n">
        <v>0</v>
      </c>
      <c r="AL2695" s="493" t="n">
        <v>0</v>
      </c>
      <c r="AM2695" s="493" t="n">
        <v>0</v>
      </c>
      <c r="AN2695" s="493" t="n">
        <v>0</v>
      </c>
      <c r="AO2695" s="493" t="n">
        <v>0</v>
      </c>
      <c r="AP2695" s="493" t="n">
        <v>0</v>
      </c>
      <c r="AQ2695" s="493" t="n">
        <v>0</v>
      </c>
      <c r="AR2695" s="493" t="n">
        <v>0</v>
      </c>
      <c r="AS2695" s="493" t="n">
        <v>0</v>
      </c>
      <c r="AT2695" s="493" t="n">
        <v>0</v>
      </c>
      <c r="AU2695" s="493" t="n">
        <v>0</v>
      </c>
      <c r="AV2695" s="493" t="n">
        <v>0</v>
      </c>
      <c r="AW2695" s="493" t="n">
        <v>0</v>
      </c>
      <c r="AX2695" s="493" t="n">
        <v>0</v>
      </c>
      <c r="AY2695" s="493" t="n">
        <v>0</v>
      </c>
      <c r="AZ2695" s="493" t="n">
        <v>0</v>
      </c>
      <c r="BA2695" s="493" t="n">
        <v>0</v>
      </c>
      <c r="BB2695" s="493" t="n">
        <v>0</v>
      </c>
      <c r="BC2695" s="493" t="n">
        <v>0</v>
      </c>
      <c r="BD2695" s="493" t="n">
        <v>98.09999999999999</v>
      </c>
      <c r="BE2695" s="493" t="n">
        <v>0</v>
      </c>
      <c r="BF2695" s="493" t="n">
        <v>0</v>
      </c>
      <c r="BG2695" s="493" t="n">
        <v>0</v>
      </c>
      <c r="BH2695" s="493" t="n">
        <v>0</v>
      </c>
      <c r="BI2695" s="493" t="n">
        <v>0</v>
      </c>
      <c r="BJ2695" s="493" t="n">
        <v>0</v>
      </c>
      <c r="BK2695" s="493" t="n">
        <v>0</v>
      </c>
      <c r="BL2695" s="493" t="n">
        <v>0</v>
      </c>
      <c r="BM2695" s="493" t="n">
        <v>0</v>
      </c>
      <c r="BN2695" s="493" t="n">
        <v>0</v>
      </c>
      <c r="BO2695" s="493" t="n">
        <v>0</v>
      </c>
      <c r="BP2695" s="493" t="n">
        <v>0</v>
      </c>
      <c r="BQ2695" s="493" t="n">
        <v>0</v>
      </c>
      <c r="BR2695" s="493" t="n">
        <v>0</v>
      </c>
      <c r="BS2695" s="493" t="n">
        <v>0</v>
      </c>
      <c r="BT2695" s="493" t="n">
        <v>0</v>
      </c>
      <c r="BU2695" s="493" t="n">
        <v>0</v>
      </c>
      <c r="BV2695" s="493" t="n">
        <v>0</v>
      </c>
      <c r="BW2695" s="493" t="n">
        <v>0</v>
      </c>
    </row>
    <row r="2696">
      <c r="A2696" t="inlineStr">
        <is>
          <t>[C9D1] Angiotensin-II 길항제, 고혈압제 (C2) 혹은 이뇨제 복합제제</t>
        </is>
      </c>
      <c r="B2696" t="inlineStr">
        <is>
          <t>팜젠사이언스</t>
        </is>
      </c>
      <c r="C2696" t="inlineStr">
        <is>
          <t>올스텍 플러스</t>
        </is>
      </c>
      <c r="D2696" t="inlineStr">
        <is>
          <t>팜젠사이언스</t>
        </is>
      </c>
      <c r="E2696" t="inlineStr">
        <is>
          <t>hydrochlorothiazide,  olmesartan medoxomil</t>
        </is>
      </c>
      <c r="F2696" t="inlineStr">
        <is>
          <t>종합병원</t>
        </is>
      </c>
      <c r="G2696" t="inlineStr">
        <is>
          <t>Generic</t>
        </is>
      </c>
      <c r="H2696" s="493" t="n">
        <v>66.59999999999999</v>
      </c>
      <c r="I2696" s="493" t="n">
        <v>0</v>
      </c>
      <c r="J2696" s="493" t="n">
        <v>311.4</v>
      </c>
      <c r="K2696" s="493" t="n">
        <v>0</v>
      </c>
      <c r="L2696" s="493" t="n">
        <v>0</v>
      </c>
      <c r="M2696" s="493" t="n">
        <v>67.2</v>
      </c>
      <c r="N2696" s="493" t="n">
        <v>0</v>
      </c>
      <c r="O2696" s="493" t="n">
        <v>63.6</v>
      </c>
      <c r="P2696" s="493" t="n">
        <v>0</v>
      </c>
      <c r="Q2696" s="493" t="n">
        <v>64.8</v>
      </c>
      <c r="R2696" s="493" t="n">
        <v>0</v>
      </c>
      <c r="S2696" s="493" t="n">
        <v>64.8</v>
      </c>
      <c r="T2696" s="493" t="n">
        <v>0</v>
      </c>
      <c r="U2696" s="493" t="n">
        <v>63</v>
      </c>
      <c r="V2696" s="493" t="n">
        <v>0</v>
      </c>
      <c r="W2696" s="493" t="n">
        <v>31.5</v>
      </c>
      <c r="X2696" s="493" t="n">
        <v>64.8</v>
      </c>
      <c r="Y2696" s="493" t="n">
        <v>0</v>
      </c>
      <c r="Z2696" s="493" t="n">
        <v>64.8</v>
      </c>
      <c r="AA2696" s="493" t="n">
        <v>30.9</v>
      </c>
      <c r="AB2696" s="493" t="n">
        <v>0</v>
      </c>
      <c r="AC2696" s="493" t="n">
        <v>96.3</v>
      </c>
      <c r="AD2696" s="493" t="n">
        <v>0</v>
      </c>
      <c r="AE2696" s="493" t="n">
        <v>97.2</v>
      </c>
      <c r="AF2696" s="493" t="n">
        <v>0</v>
      </c>
      <c r="AG2696" s="493" t="n">
        <v>0</v>
      </c>
      <c r="AH2696" s="493" t="n">
        <v>99</v>
      </c>
      <c r="AI2696" s="493" t="n">
        <v>0</v>
      </c>
      <c r="AJ2696" s="493" t="n">
        <v>0</v>
      </c>
      <c r="AK2696" s="493" t="n">
        <v>101.7</v>
      </c>
      <c r="AL2696" s="493" t="n">
        <v>0</v>
      </c>
      <c r="AM2696" s="493" t="n">
        <v>0</v>
      </c>
      <c r="AN2696" s="493" t="n">
        <v>101.7</v>
      </c>
      <c r="AO2696" s="493" t="n">
        <v>0</v>
      </c>
      <c r="AP2696" s="493" t="n">
        <v>380</v>
      </c>
      <c r="AQ2696" s="493" t="n">
        <v>67.2</v>
      </c>
      <c r="AR2696" s="493" t="n">
        <v>0</v>
      </c>
      <c r="AS2696" s="493" t="n">
        <v>67.2</v>
      </c>
      <c r="AT2696" s="493" t="n">
        <v>0</v>
      </c>
      <c r="AU2696" s="493" t="n">
        <v>68.40000000000001</v>
      </c>
      <c r="AV2696" s="493" t="n">
        <v>0</v>
      </c>
      <c r="AW2696" s="493" t="n">
        <v>0</v>
      </c>
      <c r="AX2696" s="493" t="n">
        <v>0</v>
      </c>
      <c r="AY2696" s="493" t="n">
        <v>0</v>
      </c>
      <c r="AZ2696" s="493" t="n">
        <v>0</v>
      </c>
      <c r="BA2696" s="493" t="n">
        <v>0</v>
      </c>
      <c r="BB2696" s="493" t="n">
        <v>0</v>
      </c>
      <c r="BC2696" s="493" t="n">
        <v>0</v>
      </c>
      <c r="BD2696" s="493" t="n">
        <v>0</v>
      </c>
      <c r="BE2696" s="493" t="n">
        <v>0</v>
      </c>
      <c r="BF2696" s="493" t="n">
        <v>0</v>
      </c>
      <c r="BG2696" s="493" t="n">
        <v>114</v>
      </c>
      <c r="BH2696" s="493" t="n">
        <v>502.32</v>
      </c>
      <c r="BI2696" s="493" t="n">
        <v>168.3</v>
      </c>
      <c r="BJ2696" s="493" t="n">
        <v>797.85</v>
      </c>
      <c r="BK2696" s="493" t="n">
        <v>327.6</v>
      </c>
      <c r="BL2696" s="493" t="n">
        <v>401.1</v>
      </c>
      <c r="BM2696" s="493" t="n">
        <v>978.58</v>
      </c>
      <c r="BN2696" s="493" t="n">
        <v>340.4</v>
      </c>
      <c r="BO2696" s="493" t="n">
        <v>0</v>
      </c>
      <c r="BP2696" s="493" t="n">
        <v>926.66</v>
      </c>
      <c r="BQ2696" s="493" t="n">
        <v>275.07</v>
      </c>
      <c r="BR2696" s="493" t="n">
        <v>0</v>
      </c>
      <c r="BS2696" s="493" t="n">
        <v>0</v>
      </c>
      <c r="BT2696" s="493" t="n">
        <v>0</v>
      </c>
      <c r="BU2696" s="493" t="n">
        <v>0</v>
      </c>
      <c r="BV2696" s="493" t="n">
        <v>0</v>
      </c>
      <c r="BW2696" s="493" t="n">
        <v>0</v>
      </c>
    </row>
    <row r="2697">
      <c r="A2697" t="inlineStr">
        <is>
          <t>[C9D1] Angiotensin-II 길항제, 고혈압제 (C2) 혹은 이뇨제 복합제제</t>
        </is>
      </c>
      <c r="B2697" t="inlineStr">
        <is>
          <t>팜젠사이언스</t>
        </is>
      </c>
      <c r="C2697" t="inlineStr">
        <is>
          <t>올스텍 플러스</t>
        </is>
      </c>
      <c r="D2697" t="inlineStr">
        <is>
          <t>팜젠사이언스</t>
        </is>
      </c>
      <c r="E2697" t="inlineStr">
        <is>
          <t>hydrochlorothiazide,  olmesartan medoxomil</t>
        </is>
      </c>
      <c r="F2697" t="inlineStr">
        <is>
          <t>병원</t>
        </is>
      </c>
      <c r="G2697" t="inlineStr">
        <is>
          <t>Generic</t>
        </is>
      </c>
      <c r="H2697" s="493" t="n">
        <v>8276.32</v>
      </c>
      <c r="I2697" s="493" t="n">
        <v>11384.28</v>
      </c>
      <c r="J2697" s="493" t="n">
        <v>8618.219999999999</v>
      </c>
      <c r="K2697" s="493" t="n">
        <v>10717.73</v>
      </c>
      <c r="L2697" s="493" t="n">
        <v>15345.79</v>
      </c>
      <c r="M2697" s="493" t="n">
        <v>12837.99</v>
      </c>
      <c r="N2697" s="493" t="n">
        <v>16838.69</v>
      </c>
      <c r="O2697" s="493" t="n">
        <v>11911.66</v>
      </c>
      <c r="P2697" s="493" t="n">
        <v>12529.33</v>
      </c>
      <c r="Q2697" s="493" t="n">
        <v>13570.62</v>
      </c>
      <c r="R2697" s="493" t="n">
        <v>18018.36</v>
      </c>
      <c r="S2697" s="493" t="n">
        <v>19786.24</v>
      </c>
      <c r="T2697" s="493" t="n">
        <v>19172.27</v>
      </c>
      <c r="U2697" s="493" t="n">
        <v>21406.15</v>
      </c>
      <c r="V2697" s="493" t="n">
        <v>15689.58</v>
      </c>
      <c r="W2697" s="493" t="n">
        <v>15596.73</v>
      </c>
      <c r="X2697" s="493" t="n">
        <v>16670.39</v>
      </c>
      <c r="Y2697" s="493" t="n">
        <v>12584.49</v>
      </c>
      <c r="Z2697" s="493" t="n">
        <v>15144.32</v>
      </c>
      <c r="AA2697" s="493" t="n">
        <v>14562.51</v>
      </c>
      <c r="AB2697" s="493" t="n">
        <v>11234.04</v>
      </c>
      <c r="AC2697" s="493" t="n">
        <v>15553.57</v>
      </c>
      <c r="AD2697" s="493" t="n">
        <v>13868.65</v>
      </c>
      <c r="AE2697" s="493" t="n">
        <v>16332.46</v>
      </c>
      <c r="AF2697" s="493" t="n">
        <v>12429.95</v>
      </c>
      <c r="AG2697" s="493" t="n">
        <v>14389.66</v>
      </c>
      <c r="AH2697" s="493" t="n">
        <v>14587.53</v>
      </c>
      <c r="AI2697" s="493" t="n">
        <v>15720.21</v>
      </c>
      <c r="AJ2697" s="493" t="n">
        <v>21757.43</v>
      </c>
      <c r="AK2697" s="493" t="n">
        <v>12740.95</v>
      </c>
      <c r="AL2697" s="493" t="n">
        <v>14533.27</v>
      </c>
      <c r="AM2697" s="493" t="n">
        <v>13073.61</v>
      </c>
      <c r="AN2697" s="493" t="n">
        <v>14525.68</v>
      </c>
      <c r="AO2697" s="493" t="n">
        <v>9076.77</v>
      </c>
      <c r="AP2697" s="493" t="n">
        <v>2545.6</v>
      </c>
      <c r="AQ2697" s="493" t="n">
        <v>609</v>
      </c>
      <c r="AR2697" s="493" t="n">
        <v>661.2</v>
      </c>
      <c r="AS2697" s="493" t="n">
        <v>0</v>
      </c>
      <c r="AT2697" s="493" t="n">
        <v>214.2</v>
      </c>
      <c r="AU2697" s="493" t="n">
        <v>0</v>
      </c>
      <c r="AV2697" s="493" t="n">
        <v>0</v>
      </c>
      <c r="AW2697" s="493" t="n">
        <v>475.2</v>
      </c>
      <c r="AX2697" s="493" t="n">
        <v>0</v>
      </c>
      <c r="AY2697" s="493" t="n">
        <v>780.9</v>
      </c>
      <c r="AZ2697" s="493" t="n">
        <v>1544.73</v>
      </c>
      <c r="BA2697" s="493" t="n">
        <v>2607.74</v>
      </c>
      <c r="BB2697" s="493" t="n">
        <v>3678.84</v>
      </c>
      <c r="BC2697" s="493" t="n">
        <v>3185.49</v>
      </c>
      <c r="BD2697" s="493" t="n">
        <v>4778.9</v>
      </c>
      <c r="BE2697" s="493" t="n">
        <v>2777.36</v>
      </c>
      <c r="BF2697" s="493" t="n">
        <v>4713.98</v>
      </c>
      <c r="BG2697" s="493" t="n">
        <v>2497.48</v>
      </c>
      <c r="BH2697" s="493" t="n">
        <v>5104.07</v>
      </c>
      <c r="BI2697" s="493" t="n">
        <v>2476</v>
      </c>
      <c r="BJ2697" s="493" t="n">
        <v>4451.3</v>
      </c>
      <c r="BK2697" s="493" t="n">
        <v>5012.93</v>
      </c>
      <c r="BL2697" s="493" t="n">
        <v>5475.52</v>
      </c>
      <c r="BM2697" s="493" t="n">
        <v>3216.16</v>
      </c>
      <c r="BN2697" s="493" t="n">
        <v>2550.36</v>
      </c>
      <c r="BO2697" s="493" t="n">
        <v>5333.13</v>
      </c>
      <c r="BP2697" s="493" t="n">
        <v>4923.32</v>
      </c>
      <c r="BQ2697" s="493" t="n">
        <v>4719.95</v>
      </c>
      <c r="BR2697" s="493" t="n">
        <v>4381.11</v>
      </c>
      <c r="BS2697" s="493" t="n">
        <v>8340.860000000001</v>
      </c>
      <c r="BT2697" s="493" t="n">
        <v>4586.47</v>
      </c>
      <c r="BU2697" s="493" t="n">
        <v>4297.88</v>
      </c>
      <c r="BV2697" s="493" t="n">
        <v>4835.25</v>
      </c>
      <c r="BW2697" s="493" t="n">
        <v>3922.14</v>
      </c>
    </row>
    <row r="2698">
      <c r="A2698" t="inlineStr">
        <is>
          <t>[C9D1] Angiotensin-II 길항제, 고혈압제 (C2) 혹은 이뇨제 복합제제</t>
        </is>
      </c>
      <c r="B2698" t="inlineStr">
        <is>
          <t>팜젠사이언스</t>
        </is>
      </c>
      <c r="C2698" t="inlineStr">
        <is>
          <t>올스텍 플러스</t>
        </is>
      </c>
      <c r="D2698" t="inlineStr">
        <is>
          <t>팜젠사이언스</t>
        </is>
      </c>
      <c r="E2698" t="inlineStr">
        <is>
          <t>hydrochlorothiazide,  olmesartan medoxomil</t>
        </is>
      </c>
      <c r="F2698" t="inlineStr">
        <is>
          <t>의원</t>
        </is>
      </c>
      <c r="G2698" t="inlineStr">
        <is>
          <t>Generic</t>
        </is>
      </c>
      <c r="H2698" s="493" t="n">
        <v>113913.07</v>
      </c>
      <c r="I2698" s="493" t="n">
        <v>104742.66</v>
      </c>
      <c r="J2698" s="493" t="n">
        <v>125725.21</v>
      </c>
      <c r="K2698" s="493" t="n">
        <v>112326.18</v>
      </c>
      <c r="L2698" s="493" t="n">
        <v>115280.52</v>
      </c>
      <c r="M2698" s="493" t="n">
        <v>117325.48</v>
      </c>
      <c r="N2698" s="493" t="n">
        <v>117652.78</v>
      </c>
      <c r="O2698" s="493" t="n">
        <v>116357.69</v>
      </c>
      <c r="P2698" s="493" t="n">
        <v>108422.98</v>
      </c>
      <c r="Q2698" s="493" t="n">
        <v>111352.67</v>
      </c>
      <c r="R2698" s="493" t="n">
        <v>113206.16</v>
      </c>
      <c r="S2698" s="493" t="n">
        <v>136378.49</v>
      </c>
      <c r="T2698" s="493" t="n">
        <v>133161.71</v>
      </c>
      <c r="U2698" s="493" t="n">
        <v>119051.43</v>
      </c>
      <c r="V2698" s="493" t="n">
        <v>150389.19</v>
      </c>
      <c r="W2698" s="493" t="n">
        <v>128452.82</v>
      </c>
      <c r="X2698" s="493" t="n">
        <v>137028.7</v>
      </c>
      <c r="Y2698" s="493" t="n">
        <v>127023.28</v>
      </c>
      <c r="Z2698" s="493" t="n">
        <v>122253.54</v>
      </c>
      <c r="AA2698" s="493" t="n">
        <v>123367.58</v>
      </c>
      <c r="AB2698" s="493" t="n">
        <v>124141.49</v>
      </c>
      <c r="AC2698" s="493" t="n">
        <v>131465.43</v>
      </c>
      <c r="AD2698" s="493" t="n">
        <v>118677.48</v>
      </c>
      <c r="AE2698" s="493" t="n">
        <v>146576.16</v>
      </c>
      <c r="AF2698" s="493" t="n">
        <v>123127.64</v>
      </c>
      <c r="AG2698" s="493" t="n">
        <v>116118.62</v>
      </c>
      <c r="AH2698" s="493" t="n">
        <v>120000.75</v>
      </c>
      <c r="AI2698" s="493" t="n">
        <v>114030.38</v>
      </c>
      <c r="AJ2698" s="493" t="n">
        <v>119277.11</v>
      </c>
      <c r="AK2698" s="493" t="n">
        <v>125850.72</v>
      </c>
      <c r="AL2698" s="493" t="n">
        <v>105824.35</v>
      </c>
      <c r="AM2698" s="493" t="n">
        <v>113139.91</v>
      </c>
      <c r="AN2698" s="493" t="n">
        <v>102776.96</v>
      </c>
      <c r="AO2698" s="493" t="n">
        <v>105492.53</v>
      </c>
      <c r="AP2698" s="493" t="n">
        <v>74827.5</v>
      </c>
      <c r="AQ2698" s="493" t="n">
        <v>61031.56</v>
      </c>
      <c r="AR2698" s="493" t="n">
        <v>68140.73</v>
      </c>
      <c r="AS2698" s="493" t="n">
        <v>47698.8</v>
      </c>
      <c r="AT2698" s="493" t="n">
        <v>46740</v>
      </c>
      <c r="AU2698" s="493" t="n">
        <v>48746.8</v>
      </c>
      <c r="AV2698" s="493" t="n">
        <v>45218.65</v>
      </c>
      <c r="AW2698" s="493" t="n">
        <v>31631.2</v>
      </c>
      <c r="AX2698" s="493" t="n">
        <v>8382.6</v>
      </c>
      <c r="AY2698" s="493" t="n">
        <v>23189.1</v>
      </c>
      <c r="AZ2698" s="493" t="n">
        <v>28340.9</v>
      </c>
      <c r="BA2698" s="493" t="n">
        <v>27635.5</v>
      </c>
      <c r="BB2698" s="493" t="n">
        <v>28892.64</v>
      </c>
      <c r="BC2698" s="493" t="n">
        <v>34098.65</v>
      </c>
      <c r="BD2698" s="493" t="n">
        <v>33501.65</v>
      </c>
      <c r="BE2698" s="493" t="n">
        <v>40040.4</v>
      </c>
      <c r="BF2698" s="493" t="n">
        <v>39592.38</v>
      </c>
      <c r="BG2698" s="493" t="n">
        <v>41013.29</v>
      </c>
      <c r="BH2698" s="493" t="n">
        <v>40555.9</v>
      </c>
      <c r="BI2698" s="493" t="n">
        <v>41024.1</v>
      </c>
      <c r="BJ2698" s="493" t="n">
        <v>44632.39</v>
      </c>
      <c r="BK2698" s="493" t="n">
        <v>49480.79</v>
      </c>
      <c r="BL2698" s="493" t="n">
        <v>58349.68</v>
      </c>
      <c r="BM2698" s="493" t="n">
        <v>45764.75</v>
      </c>
      <c r="BN2698" s="493" t="n">
        <v>49280.3</v>
      </c>
      <c r="BO2698" s="493" t="n">
        <v>45107.36</v>
      </c>
      <c r="BP2698" s="493" t="n">
        <v>55758.76</v>
      </c>
      <c r="BQ2698" s="493" t="n">
        <v>48062.78</v>
      </c>
      <c r="BR2698" s="493" t="n">
        <v>58451.4</v>
      </c>
      <c r="BS2698" s="493" t="n">
        <v>52910.18</v>
      </c>
      <c r="BT2698" s="493" t="n">
        <v>51232.74</v>
      </c>
      <c r="BU2698" s="493" t="n">
        <v>53699.04</v>
      </c>
      <c r="BV2698" s="493" t="n">
        <v>53036</v>
      </c>
      <c r="BW2698" s="493" t="n">
        <v>49743.23</v>
      </c>
    </row>
    <row r="2699">
      <c r="A2699" t="inlineStr">
        <is>
          <t>[C9D1] Angiotensin-II 길항제, 고혈압제 (C2) 혹은 이뇨제 복합제제</t>
        </is>
      </c>
      <c r="B2699" t="inlineStr">
        <is>
          <t>팜젠사이언스</t>
        </is>
      </c>
      <c r="C2699" t="inlineStr">
        <is>
          <t>올스텍 플러스</t>
        </is>
      </c>
      <c r="D2699" t="inlineStr">
        <is>
          <t>팜젠사이언스</t>
        </is>
      </c>
      <c r="E2699" t="inlineStr">
        <is>
          <t>hydrochlorothiazide,  olmesartan medoxomil</t>
        </is>
      </c>
      <c r="F2699" t="inlineStr">
        <is>
          <t>보건소</t>
        </is>
      </c>
      <c r="G2699" t="inlineStr">
        <is>
          <t>Generic</t>
        </is>
      </c>
      <c r="H2699" s="493" t="n">
        <v>10717.5</v>
      </c>
      <c r="I2699" s="493" t="n">
        <v>657</v>
      </c>
      <c r="J2699" s="493" t="n">
        <v>1079.4</v>
      </c>
      <c r="K2699" s="493" t="n">
        <v>1946.7</v>
      </c>
      <c r="L2699" s="493" t="n">
        <v>0</v>
      </c>
      <c r="M2699" s="493" t="n">
        <v>933</v>
      </c>
      <c r="N2699" s="493" t="n">
        <v>2190.3</v>
      </c>
      <c r="O2699" s="493" t="n">
        <v>0</v>
      </c>
      <c r="P2699" s="493" t="n">
        <v>644.4</v>
      </c>
      <c r="Q2699" s="493" t="n">
        <v>687.6</v>
      </c>
      <c r="R2699" s="493" t="n">
        <v>0</v>
      </c>
      <c r="S2699" s="493" t="n">
        <v>764.4</v>
      </c>
      <c r="T2699" s="493" t="n">
        <v>1521.3</v>
      </c>
      <c r="U2699" s="493" t="n">
        <v>0</v>
      </c>
      <c r="V2699" s="493" t="n">
        <v>696.6</v>
      </c>
      <c r="W2699" s="493" t="n">
        <v>756.9</v>
      </c>
      <c r="X2699" s="493" t="n">
        <v>83.40000000000001</v>
      </c>
      <c r="Y2699" s="493" t="n">
        <v>932.4</v>
      </c>
      <c r="Z2699" s="493" t="n">
        <v>560.7</v>
      </c>
      <c r="AA2699" s="493" t="n">
        <v>1140</v>
      </c>
      <c r="AB2699" s="493" t="n">
        <v>0</v>
      </c>
      <c r="AC2699" s="493" t="n">
        <v>1922.4</v>
      </c>
      <c r="AD2699" s="493" t="n">
        <v>0</v>
      </c>
      <c r="AE2699" s="493" t="n">
        <v>828.9</v>
      </c>
      <c r="AF2699" s="493" t="n">
        <v>369</v>
      </c>
      <c r="AG2699" s="493" t="n">
        <v>122.4</v>
      </c>
      <c r="AH2699" s="493" t="n">
        <v>1341</v>
      </c>
      <c r="AI2699" s="493" t="n">
        <v>407.7</v>
      </c>
      <c r="AJ2699" s="493" t="n">
        <v>0</v>
      </c>
      <c r="AK2699" s="493" t="n">
        <v>2239.2</v>
      </c>
      <c r="AL2699" s="493" t="n">
        <v>209.7</v>
      </c>
      <c r="AM2699" s="493" t="n">
        <v>192.9</v>
      </c>
      <c r="AN2699" s="493" t="n">
        <v>1692</v>
      </c>
      <c r="AO2699" s="493" t="n">
        <v>261.9</v>
      </c>
      <c r="AP2699" s="493" t="n">
        <v>0</v>
      </c>
      <c r="AQ2699" s="493" t="n">
        <v>1855.5</v>
      </c>
      <c r="AR2699" s="493" t="n">
        <v>67.8</v>
      </c>
      <c r="AS2699" s="493" t="n">
        <v>0</v>
      </c>
      <c r="AT2699" s="493" t="n">
        <v>181.8</v>
      </c>
      <c r="AU2699" s="493" t="n">
        <v>61.2</v>
      </c>
      <c r="AV2699" s="493" t="n">
        <v>0</v>
      </c>
      <c r="AW2699" s="493" t="n">
        <v>0</v>
      </c>
      <c r="AX2699" s="493" t="n">
        <v>0</v>
      </c>
      <c r="AY2699" s="493" t="n">
        <v>0</v>
      </c>
      <c r="AZ2699" s="493" t="n">
        <v>0</v>
      </c>
      <c r="BA2699" s="493" t="n">
        <v>0</v>
      </c>
      <c r="BB2699" s="493" t="n">
        <v>0</v>
      </c>
      <c r="BC2699" s="493" t="n">
        <v>0</v>
      </c>
      <c r="BD2699" s="493" t="n">
        <v>0</v>
      </c>
      <c r="BE2699" s="493" t="n">
        <v>0</v>
      </c>
      <c r="BF2699" s="493" t="n">
        <v>0</v>
      </c>
      <c r="BG2699" s="493" t="n">
        <v>0</v>
      </c>
      <c r="BH2699" s="493" t="n">
        <v>0</v>
      </c>
      <c r="BI2699" s="493" t="n">
        <v>0</v>
      </c>
      <c r="BJ2699" s="493" t="n">
        <v>0</v>
      </c>
      <c r="BK2699" s="493" t="n">
        <v>0</v>
      </c>
      <c r="BL2699" s="493" t="n">
        <v>0</v>
      </c>
      <c r="BM2699" s="493" t="n">
        <v>0</v>
      </c>
      <c r="BN2699" s="493" t="n">
        <v>0</v>
      </c>
      <c r="BO2699" s="493" t="n">
        <v>0</v>
      </c>
      <c r="BP2699" s="493" t="n">
        <v>0</v>
      </c>
      <c r="BQ2699" s="493" t="n">
        <v>0</v>
      </c>
      <c r="BR2699" s="493" t="n">
        <v>0</v>
      </c>
      <c r="BS2699" s="493" t="n">
        <v>152.1</v>
      </c>
      <c r="BT2699" s="493" t="n">
        <v>0</v>
      </c>
      <c r="BU2699" s="493" t="n">
        <v>0</v>
      </c>
      <c r="BV2699" s="493" t="n">
        <v>0</v>
      </c>
      <c r="BW2699" s="493" t="n">
        <v>0</v>
      </c>
    </row>
    <row r="2700">
      <c r="A2700" t="inlineStr">
        <is>
          <t>[C9D1] Angiotensin-II 길항제, 고혈압제 (C2) 혹은 이뇨제 복합제제</t>
        </is>
      </c>
      <c r="B2700" t="inlineStr">
        <is>
          <t>팜젠사이언스</t>
        </is>
      </c>
      <c r="C2700" t="inlineStr">
        <is>
          <t>텔로살탄 플러스</t>
        </is>
      </c>
      <c r="D2700" t="inlineStr">
        <is>
          <t>팜젠사이언스</t>
        </is>
      </c>
      <c r="E2700" t="inlineStr">
        <is>
          <t>hydrochlorothiazide,  telmisartan</t>
        </is>
      </c>
      <c r="F2700" t="inlineStr">
        <is>
          <t>상급종합병원</t>
        </is>
      </c>
      <c r="G2700" t="inlineStr">
        <is>
          <t>Generic</t>
        </is>
      </c>
      <c r="H2700" s="493" t="n">
        <v>0</v>
      </c>
      <c r="I2700" s="493" t="n">
        <v>0</v>
      </c>
      <c r="J2700" s="493" t="n">
        <v>0</v>
      </c>
      <c r="K2700" s="493" t="n">
        <v>0</v>
      </c>
      <c r="L2700" s="493" t="n">
        <v>0</v>
      </c>
      <c r="M2700" s="493" t="n">
        <v>0</v>
      </c>
      <c r="N2700" s="493" t="n">
        <v>0</v>
      </c>
      <c r="O2700" s="493" t="n">
        <v>0</v>
      </c>
      <c r="P2700" s="493" t="n">
        <v>0</v>
      </c>
      <c r="Q2700" s="493" t="n">
        <v>0</v>
      </c>
      <c r="R2700" s="493" t="n">
        <v>0</v>
      </c>
      <c r="S2700" s="493" t="n">
        <v>0</v>
      </c>
      <c r="T2700" s="493" t="n">
        <v>0</v>
      </c>
      <c r="U2700" s="493" t="n">
        <v>0</v>
      </c>
      <c r="V2700" s="493" t="n">
        <v>0</v>
      </c>
      <c r="W2700" s="493" t="n">
        <v>0</v>
      </c>
      <c r="X2700" s="493" t="n">
        <v>0</v>
      </c>
      <c r="Y2700" s="493" t="n">
        <v>0</v>
      </c>
      <c r="Z2700" s="493" t="n">
        <v>0</v>
      </c>
      <c r="AA2700" s="493" t="n">
        <v>0</v>
      </c>
      <c r="AB2700" s="493" t="n">
        <v>0</v>
      </c>
      <c r="AC2700" s="493" t="n">
        <v>0</v>
      </c>
      <c r="AD2700" s="493" t="n">
        <v>0</v>
      </c>
      <c r="AE2700" s="493" t="n">
        <v>0</v>
      </c>
      <c r="AF2700" s="493" t="n">
        <v>0</v>
      </c>
      <c r="AG2700" s="493" t="n">
        <v>0</v>
      </c>
      <c r="AH2700" s="493" t="n">
        <v>0</v>
      </c>
      <c r="AI2700" s="493" t="n">
        <v>0</v>
      </c>
      <c r="AJ2700" s="493" t="n">
        <v>0</v>
      </c>
      <c r="AK2700" s="493" t="n">
        <v>0</v>
      </c>
      <c r="AL2700" s="493" t="n">
        <v>0</v>
      </c>
      <c r="AM2700" s="493" t="n">
        <v>0</v>
      </c>
      <c r="AN2700" s="493" t="n">
        <v>0</v>
      </c>
      <c r="AO2700" s="493" t="n">
        <v>0</v>
      </c>
      <c r="AP2700" s="493" t="n">
        <v>0</v>
      </c>
      <c r="AQ2700" s="493" t="n">
        <v>0</v>
      </c>
      <c r="AR2700" s="493" t="n">
        <v>0</v>
      </c>
      <c r="AS2700" s="493" t="n">
        <v>0</v>
      </c>
      <c r="AT2700" s="493" t="n">
        <v>0</v>
      </c>
      <c r="AU2700" s="493" t="n">
        <v>0</v>
      </c>
      <c r="AV2700" s="493" t="n">
        <v>0</v>
      </c>
      <c r="AW2700" s="493" t="n">
        <v>0</v>
      </c>
      <c r="AX2700" s="493" t="n">
        <v>0</v>
      </c>
      <c r="AY2700" s="493" t="n">
        <v>0</v>
      </c>
      <c r="AZ2700" s="493" t="n">
        <v>0</v>
      </c>
      <c r="BA2700" s="493" t="n">
        <v>0</v>
      </c>
      <c r="BB2700" s="493" t="n">
        <v>0</v>
      </c>
      <c r="BC2700" s="493" t="n">
        <v>0</v>
      </c>
      <c r="BD2700" s="493" t="n">
        <v>0</v>
      </c>
      <c r="BE2700" s="493" t="n">
        <v>0</v>
      </c>
      <c r="BF2700" s="493" t="n">
        <v>0</v>
      </c>
      <c r="BG2700" s="493" t="n">
        <v>0</v>
      </c>
      <c r="BH2700" s="493" t="n">
        <v>0</v>
      </c>
      <c r="BI2700" s="493" t="n">
        <v>0</v>
      </c>
      <c r="BJ2700" s="493" t="n">
        <v>0</v>
      </c>
      <c r="BK2700" s="493" t="n">
        <v>1676</v>
      </c>
      <c r="BL2700" s="493" t="n">
        <v>0</v>
      </c>
      <c r="BM2700" s="493" t="n">
        <v>0</v>
      </c>
      <c r="BN2700" s="493" t="n">
        <v>0</v>
      </c>
      <c r="BO2700" s="493" t="n">
        <v>0</v>
      </c>
      <c r="BP2700" s="493" t="n">
        <v>0</v>
      </c>
      <c r="BQ2700" s="493" t="n">
        <v>0</v>
      </c>
      <c r="BR2700" s="493" t="n">
        <v>0</v>
      </c>
      <c r="BS2700" s="493" t="n">
        <v>0</v>
      </c>
      <c r="BT2700" s="493" t="n">
        <v>0</v>
      </c>
      <c r="BU2700" s="493" t="n">
        <v>0</v>
      </c>
      <c r="BV2700" s="493" t="n">
        <v>0</v>
      </c>
      <c r="BW2700" s="493" t="n">
        <v>0</v>
      </c>
    </row>
    <row r="2701">
      <c r="A2701" t="inlineStr">
        <is>
          <t>[C9D1] Angiotensin-II 길항제, 고혈압제 (C2) 혹은 이뇨제 복합제제</t>
        </is>
      </c>
      <c r="B2701" t="inlineStr">
        <is>
          <t>팜젠사이언스</t>
        </is>
      </c>
      <c r="C2701" t="inlineStr">
        <is>
          <t>텔로살탄 플러스</t>
        </is>
      </c>
      <c r="D2701" t="inlineStr">
        <is>
          <t>팜젠사이언스</t>
        </is>
      </c>
      <c r="E2701" t="inlineStr">
        <is>
          <t>hydrochlorothiazide,  telmisartan</t>
        </is>
      </c>
      <c r="F2701" t="inlineStr">
        <is>
          <t>병원</t>
        </is>
      </c>
      <c r="G2701" t="inlineStr">
        <is>
          <t>Generic</t>
        </is>
      </c>
      <c r="H2701" s="493" t="n">
        <v>584.64</v>
      </c>
      <c r="I2701" s="493" t="n">
        <v>807.9400000000001</v>
      </c>
      <c r="J2701" s="493" t="n">
        <v>938.26</v>
      </c>
      <c r="K2701" s="493" t="n">
        <v>81.48</v>
      </c>
      <c r="L2701" s="493" t="n">
        <v>309.28</v>
      </c>
      <c r="M2701" s="493" t="n">
        <v>515.72</v>
      </c>
      <c r="N2701" s="493" t="n">
        <v>339.56</v>
      </c>
      <c r="O2701" s="493" t="n">
        <v>450.88</v>
      </c>
      <c r="P2701" s="493" t="n">
        <v>56.1</v>
      </c>
      <c r="Q2701" s="493" t="n">
        <v>58.2</v>
      </c>
      <c r="R2701" s="493" t="n">
        <v>177</v>
      </c>
      <c r="S2701" s="493" t="n">
        <v>149.76</v>
      </c>
      <c r="T2701" s="493" t="n">
        <v>171.9</v>
      </c>
      <c r="U2701" s="493" t="n">
        <v>55.2</v>
      </c>
      <c r="V2701" s="493" t="n">
        <v>264.22</v>
      </c>
      <c r="W2701" s="493" t="n">
        <v>321.04</v>
      </c>
      <c r="X2701" s="493" t="n">
        <v>0</v>
      </c>
      <c r="Y2701" s="493" t="n">
        <v>0</v>
      </c>
      <c r="Z2701" s="493" t="n">
        <v>0</v>
      </c>
      <c r="AA2701" s="493" t="n">
        <v>0</v>
      </c>
      <c r="AB2701" s="493" t="n">
        <v>0</v>
      </c>
      <c r="AC2701" s="493" t="n">
        <v>172.8</v>
      </c>
      <c r="AD2701" s="493" t="n">
        <v>350</v>
      </c>
      <c r="AE2701" s="493" t="n">
        <v>304</v>
      </c>
      <c r="AF2701" s="493" t="n">
        <v>343.15</v>
      </c>
      <c r="AG2701" s="493" t="n">
        <v>2832.6</v>
      </c>
      <c r="AH2701" s="493" t="n">
        <v>1902.28</v>
      </c>
      <c r="AI2701" s="493" t="n">
        <v>1914</v>
      </c>
      <c r="AJ2701" s="493" t="n">
        <v>2697.33</v>
      </c>
      <c r="AK2701" s="493" t="n">
        <v>1942.94</v>
      </c>
      <c r="AL2701" s="493" t="n">
        <v>1928.1</v>
      </c>
      <c r="AM2701" s="493" t="n">
        <v>1678.3</v>
      </c>
      <c r="AN2701" s="493" t="n">
        <v>2048.5</v>
      </c>
      <c r="AO2701" s="493" t="n">
        <v>1093.59</v>
      </c>
      <c r="AP2701" s="493" t="n">
        <v>2134.46</v>
      </c>
      <c r="AQ2701" s="493" t="n">
        <v>1086.04</v>
      </c>
      <c r="AR2701" s="493" t="n">
        <v>1086.3</v>
      </c>
      <c r="AS2701" s="493" t="n">
        <v>1216.58</v>
      </c>
      <c r="AT2701" s="493" t="n">
        <v>1221.55</v>
      </c>
      <c r="AU2701" s="493" t="n">
        <v>1105.92</v>
      </c>
      <c r="AV2701" s="493" t="n">
        <v>1493.4</v>
      </c>
      <c r="AW2701" s="493" t="n">
        <v>1556.3</v>
      </c>
      <c r="AX2701" s="493" t="n">
        <v>767.8200000000001</v>
      </c>
      <c r="AY2701" s="493" t="n">
        <v>1087.65</v>
      </c>
      <c r="AZ2701" s="493" t="n">
        <v>1250.04</v>
      </c>
      <c r="BA2701" s="493" t="n">
        <v>229.8</v>
      </c>
      <c r="BB2701" s="493" t="n">
        <v>501.9</v>
      </c>
      <c r="BC2701" s="493" t="n">
        <v>757.5</v>
      </c>
      <c r="BD2701" s="493" t="n">
        <v>788.4</v>
      </c>
      <c r="BE2701" s="493" t="n">
        <v>918.7</v>
      </c>
      <c r="BF2701" s="493" t="n">
        <v>1157.9</v>
      </c>
      <c r="BG2701" s="493" t="n">
        <v>118.8</v>
      </c>
      <c r="BH2701" s="493" t="n">
        <v>2382.75</v>
      </c>
      <c r="BI2701" s="493" t="n">
        <v>932.77</v>
      </c>
      <c r="BJ2701" s="493" t="n">
        <v>736.6799999999999</v>
      </c>
      <c r="BK2701" s="493" t="n">
        <v>1569.18</v>
      </c>
      <c r="BL2701" s="493" t="n">
        <v>1026.6</v>
      </c>
      <c r="BM2701" s="493" t="n">
        <v>596.4299999999999</v>
      </c>
      <c r="BN2701" s="493" t="n">
        <v>1373.7</v>
      </c>
      <c r="BO2701" s="493" t="n">
        <v>970.47</v>
      </c>
      <c r="BP2701" s="493" t="n">
        <v>1289.04</v>
      </c>
      <c r="BQ2701" s="493" t="n">
        <v>1661.15</v>
      </c>
      <c r="BR2701" s="493" t="n">
        <v>1844.69</v>
      </c>
      <c r="BS2701" s="493" t="n">
        <v>910.7</v>
      </c>
      <c r="BT2701" s="493" t="n">
        <v>857.9</v>
      </c>
      <c r="BU2701" s="493" t="n">
        <v>2770.2</v>
      </c>
      <c r="BV2701" s="493" t="n">
        <v>475.5</v>
      </c>
      <c r="BW2701" s="493" t="n">
        <v>2103.7</v>
      </c>
    </row>
    <row r="2702">
      <c r="A2702" t="inlineStr">
        <is>
          <t>[C9D1] Angiotensin-II 길항제, 고혈압제 (C2) 혹은 이뇨제 복합제제</t>
        </is>
      </c>
      <c r="B2702" t="inlineStr">
        <is>
          <t>팜젠사이언스</t>
        </is>
      </c>
      <c r="C2702" t="inlineStr">
        <is>
          <t>텔로살탄 플러스</t>
        </is>
      </c>
      <c r="D2702" t="inlineStr">
        <is>
          <t>팜젠사이언스</t>
        </is>
      </c>
      <c r="E2702" t="inlineStr">
        <is>
          <t>hydrochlorothiazide,  telmisartan</t>
        </is>
      </c>
      <c r="F2702" t="inlineStr">
        <is>
          <t>의원</t>
        </is>
      </c>
      <c r="G2702" t="inlineStr">
        <is>
          <t>Generic</t>
        </is>
      </c>
      <c r="H2702" s="493" t="n">
        <v>14134.8</v>
      </c>
      <c r="I2702" s="493" t="n">
        <v>14087.25</v>
      </c>
      <c r="J2702" s="493" t="n">
        <v>17147.62</v>
      </c>
      <c r="K2702" s="493" t="n">
        <v>14753.9</v>
      </c>
      <c r="L2702" s="493" t="n">
        <v>16155.5</v>
      </c>
      <c r="M2702" s="493" t="n">
        <v>14590.7</v>
      </c>
      <c r="N2702" s="493" t="n">
        <v>16474.2</v>
      </c>
      <c r="O2702" s="493" t="n">
        <v>20495.2</v>
      </c>
      <c r="P2702" s="493" t="n">
        <v>15880.9</v>
      </c>
      <c r="Q2702" s="493" t="n">
        <v>21860.56</v>
      </c>
      <c r="R2702" s="493" t="n">
        <v>32320.32</v>
      </c>
      <c r="S2702" s="493" t="n">
        <v>76752.3</v>
      </c>
      <c r="T2702" s="493" t="n">
        <v>52164.2</v>
      </c>
      <c r="U2702" s="493" t="n">
        <v>25627.11</v>
      </c>
      <c r="V2702" s="493" t="n">
        <v>20191.7</v>
      </c>
      <c r="W2702" s="493" t="n">
        <v>15342.2</v>
      </c>
      <c r="X2702" s="493" t="n">
        <v>17646.8</v>
      </c>
      <c r="Y2702" s="493" t="n">
        <v>15835.5</v>
      </c>
      <c r="Z2702" s="493" t="n">
        <v>7606.5</v>
      </c>
      <c r="AA2702" s="493" t="n">
        <v>1975.8</v>
      </c>
      <c r="AB2702" s="493" t="n">
        <v>4858.2</v>
      </c>
      <c r="AC2702" s="493" t="n">
        <v>4481.1</v>
      </c>
      <c r="AD2702" s="493" t="n">
        <v>6324.5</v>
      </c>
      <c r="AE2702" s="493" t="n">
        <v>5391</v>
      </c>
      <c r="AF2702" s="493" t="n">
        <v>6873.3</v>
      </c>
      <c r="AG2702" s="493" t="n">
        <v>7199.2</v>
      </c>
      <c r="AH2702" s="493" t="n">
        <v>6006.88</v>
      </c>
      <c r="AI2702" s="493" t="n">
        <v>5556</v>
      </c>
      <c r="AJ2702" s="493" t="n">
        <v>8580</v>
      </c>
      <c r="AK2702" s="493" t="n">
        <v>7018.7</v>
      </c>
      <c r="AL2702" s="493" t="n">
        <v>6434.9</v>
      </c>
      <c r="AM2702" s="493" t="n">
        <v>6648.85</v>
      </c>
      <c r="AN2702" s="493" t="n">
        <v>8692.299999999999</v>
      </c>
      <c r="AO2702" s="493" t="n">
        <v>10290.16</v>
      </c>
      <c r="AP2702" s="493" t="n">
        <v>15597.96</v>
      </c>
      <c r="AQ2702" s="493" t="n">
        <v>17142.92</v>
      </c>
      <c r="AR2702" s="493" t="n">
        <v>19104.9</v>
      </c>
      <c r="AS2702" s="493" t="n">
        <v>29951.35</v>
      </c>
      <c r="AT2702" s="493" t="n">
        <v>43705</v>
      </c>
      <c r="AU2702" s="493" t="n">
        <v>43444.27</v>
      </c>
      <c r="AV2702" s="493" t="n">
        <v>44623.67</v>
      </c>
      <c r="AW2702" s="493" t="n">
        <v>49637.96</v>
      </c>
      <c r="AX2702" s="493" t="n">
        <v>56587.72</v>
      </c>
      <c r="AY2702" s="493" t="n">
        <v>56421.25</v>
      </c>
      <c r="AZ2702" s="493" t="n">
        <v>54969.76</v>
      </c>
      <c r="BA2702" s="493" t="n">
        <v>53798.3</v>
      </c>
      <c r="BB2702" s="493" t="n">
        <v>52268.89</v>
      </c>
      <c r="BC2702" s="493" t="n">
        <v>62034.46</v>
      </c>
      <c r="BD2702" s="493" t="n">
        <v>55155.48</v>
      </c>
      <c r="BE2702" s="493" t="n">
        <v>54755.55</v>
      </c>
      <c r="BF2702" s="493" t="n">
        <v>55008.73</v>
      </c>
      <c r="BG2702" s="493" t="n">
        <v>60917.43</v>
      </c>
      <c r="BH2702" s="493" t="n">
        <v>60524.21</v>
      </c>
      <c r="BI2702" s="493" t="n">
        <v>57129.95</v>
      </c>
      <c r="BJ2702" s="493" t="n">
        <v>61079.9</v>
      </c>
      <c r="BK2702" s="493" t="n">
        <v>54598.36</v>
      </c>
      <c r="BL2702" s="493" t="n">
        <v>68786.34</v>
      </c>
      <c r="BM2702" s="493" t="n">
        <v>52766.75</v>
      </c>
      <c r="BN2702" s="493" t="n">
        <v>61871.18</v>
      </c>
      <c r="BO2702" s="493" t="n">
        <v>59894.62</v>
      </c>
      <c r="BP2702" s="493" t="n">
        <v>63195.55</v>
      </c>
      <c r="BQ2702" s="493" t="n">
        <v>48018.29</v>
      </c>
      <c r="BR2702" s="493" t="n">
        <v>65317.82</v>
      </c>
      <c r="BS2702" s="493" t="n">
        <v>60216.98</v>
      </c>
      <c r="BT2702" s="493" t="n">
        <v>65051.91</v>
      </c>
      <c r="BU2702" s="493" t="n">
        <v>63967.59</v>
      </c>
      <c r="BV2702" s="493" t="n">
        <v>71495.08</v>
      </c>
      <c r="BW2702" s="493" t="n">
        <v>62528.31</v>
      </c>
    </row>
    <row r="2703">
      <c r="A2703" t="inlineStr">
        <is>
          <t>[C9D1] Angiotensin-II 길항제, 고혈압제 (C2) 혹은 이뇨제 복합제제</t>
        </is>
      </c>
      <c r="B2703" t="inlineStr">
        <is>
          <t>팜젠사이언스</t>
        </is>
      </c>
      <c r="C2703" t="inlineStr">
        <is>
          <t>텔로살탄 플러스</t>
        </is>
      </c>
      <c r="D2703" t="inlineStr">
        <is>
          <t>팜젠사이언스</t>
        </is>
      </c>
      <c r="E2703" t="inlineStr">
        <is>
          <t>hydrochlorothiazide,  telmisartan</t>
        </is>
      </c>
      <c r="F2703" t="inlineStr">
        <is>
          <t>보건소</t>
        </is>
      </c>
      <c r="G2703" t="inlineStr">
        <is>
          <t>Generic</t>
        </is>
      </c>
      <c r="H2703" s="493" t="n">
        <v>0</v>
      </c>
      <c r="I2703" s="493" t="n">
        <v>191.7</v>
      </c>
      <c r="J2703" s="493" t="n">
        <v>0</v>
      </c>
      <c r="K2703" s="493" t="n">
        <v>0</v>
      </c>
      <c r="L2703" s="493" t="n">
        <v>170.1</v>
      </c>
      <c r="M2703" s="493" t="n">
        <v>0</v>
      </c>
      <c r="N2703" s="493" t="n">
        <v>0</v>
      </c>
      <c r="O2703" s="493" t="n">
        <v>3578.4</v>
      </c>
      <c r="P2703" s="493" t="n">
        <v>0</v>
      </c>
      <c r="Q2703" s="493" t="n">
        <v>3336.6</v>
      </c>
      <c r="R2703" s="493" t="n">
        <v>0</v>
      </c>
      <c r="S2703" s="493" t="n">
        <v>0</v>
      </c>
      <c r="T2703" s="493" t="n">
        <v>41.7</v>
      </c>
      <c r="U2703" s="493" t="n">
        <v>50.4</v>
      </c>
      <c r="V2703" s="493" t="n">
        <v>216.66</v>
      </c>
      <c r="W2703" s="493" t="n">
        <v>0</v>
      </c>
      <c r="X2703" s="493" t="n">
        <v>79.8</v>
      </c>
      <c r="Y2703" s="493" t="n">
        <v>0</v>
      </c>
      <c r="Z2703" s="493" t="n">
        <v>0</v>
      </c>
      <c r="AA2703" s="493" t="n">
        <v>109.8</v>
      </c>
      <c r="AB2703" s="493" t="n">
        <v>108.9</v>
      </c>
      <c r="AC2703" s="493" t="n">
        <v>0</v>
      </c>
      <c r="AD2703" s="493" t="n">
        <v>0</v>
      </c>
      <c r="AE2703" s="493" t="n">
        <v>115.2</v>
      </c>
      <c r="AF2703" s="493" t="n">
        <v>0</v>
      </c>
      <c r="AG2703" s="493" t="n">
        <v>0</v>
      </c>
      <c r="AH2703" s="493" t="n">
        <v>135.9</v>
      </c>
      <c r="AI2703" s="493" t="n">
        <v>0</v>
      </c>
      <c r="AJ2703" s="493" t="n">
        <v>69.59999999999999</v>
      </c>
      <c r="AK2703" s="493" t="n">
        <v>392.7</v>
      </c>
      <c r="AL2703" s="493" t="n">
        <v>604.8</v>
      </c>
      <c r="AM2703" s="493" t="n">
        <v>712.8</v>
      </c>
      <c r="AN2703" s="493" t="n">
        <v>668.1</v>
      </c>
      <c r="AO2703" s="493" t="n">
        <v>1066.8</v>
      </c>
      <c r="AP2703" s="493" t="n">
        <v>196.5</v>
      </c>
      <c r="AQ2703" s="493" t="n">
        <v>0</v>
      </c>
      <c r="AR2703" s="493" t="n">
        <v>517.5</v>
      </c>
      <c r="AS2703" s="493" t="n">
        <v>167.4</v>
      </c>
      <c r="AT2703" s="493" t="n">
        <v>51.6</v>
      </c>
      <c r="AU2703" s="493" t="n">
        <v>0</v>
      </c>
      <c r="AV2703" s="493" t="n">
        <v>0</v>
      </c>
      <c r="AW2703" s="493" t="n">
        <v>0</v>
      </c>
      <c r="AX2703" s="493" t="n">
        <v>0</v>
      </c>
      <c r="AY2703" s="493" t="n">
        <v>913.5</v>
      </c>
      <c r="AZ2703" s="493" t="n">
        <v>0</v>
      </c>
      <c r="BA2703" s="493" t="n">
        <v>0</v>
      </c>
      <c r="BB2703" s="493" t="n">
        <v>0</v>
      </c>
      <c r="BC2703" s="493" t="n">
        <v>0</v>
      </c>
      <c r="BD2703" s="493" t="n">
        <v>0</v>
      </c>
      <c r="BE2703" s="493" t="n">
        <v>0</v>
      </c>
      <c r="BF2703" s="493" t="n">
        <v>0</v>
      </c>
      <c r="BG2703" s="493" t="n">
        <v>102.6</v>
      </c>
      <c r="BH2703" s="493" t="n">
        <v>201.6</v>
      </c>
      <c r="BI2703" s="493" t="n">
        <v>243.3</v>
      </c>
      <c r="BJ2703" s="493" t="n">
        <v>8182.2</v>
      </c>
      <c r="BK2703" s="493" t="n">
        <v>0</v>
      </c>
      <c r="BL2703" s="493" t="n">
        <v>5623.8</v>
      </c>
      <c r="BM2703" s="493" t="n">
        <v>0</v>
      </c>
      <c r="BN2703" s="493" t="n">
        <v>7096.8</v>
      </c>
      <c r="BO2703" s="493" t="n">
        <v>0</v>
      </c>
      <c r="BP2703" s="493" t="n">
        <v>8108.4</v>
      </c>
      <c r="BQ2703" s="493" t="n">
        <v>441</v>
      </c>
      <c r="BR2703" s="493" t="n">
        <v>9066.6</v>
      </c>
      <c r="BS2703" s="493" t="n">
        <v>228.6</v>
      </c>
      <c r="BT2703" s="493" t="n">
        <v>0</v>
      </c>
      <c r="BU2703" s="493" t="n">
        <v>11469.6</v>
      </c>
      <c r="BV2703" s="493" t="n">
        <v>265.5</v>
      </c>
      <c r="BW2703" s="493" t="n">
        <v>2908.8</v>
      </c>
    </row>
    <row r="2704">
      <c r="A2704" t="inlineStr">
        <is>
          <t>[C9D1] Angiotensin-II 길항제, 고혈압제 (C2) 혹은 이뇨제 복합제제</t>
        </is>
      </c>
      <c r="B2704" t="inlineStr">
        <is>
          <t>하나제약</t>
        </is>
      </c>
      <c r="C2704" t="inlineStr">
        <is>
          <t>올프레 플러스</t>
        </is>
      </c>
      <c r="D2704" t="inlineStr">
        <is>
          <t>하나제약</t>
        </is>
      </c>
      <c r="E2704" t="inlineStr">
        <is>
          <t>hydrochlorothiazide,  olmesartan medoxomil</t>
        </is>
      </c>
      <c r="F2704" t="inlineStr">
        <is>
          <t>종합병원</t>
        </is>
      </c>
      <c r="G2704" t="inlineStr">
        <is>
          <t>Generic</t>
        </is>
      </c>
      <c r="H2704" s="493" t="n">
        <v>0</v>
      </c>
      <c r="I2704" s="493" t="n">
        <v>0</v>
      </c>
      <c r="J2704" s="493" t="n">
        <v>0</v>
      </c>
      <c r="K2704" s="493" t="n">
        <v>0</v>
      </c>
      <c r="L2704" s="493" t="n">
        <v>0</v>
      </c>
      <c r="M2704" s="493" t="n">
        <v>0</v>
      </c>
      <c r="N2704" s="493" t="n">
        <v>0</v>
      </c>
      <c r="O2704" s="493" t="n">
        <v>0</v>
      </c>
      <c r="P2704" s="493" t="n">
        <v>0</v>
      </c>
      <c r="Q2704" s="493" t="n">
        <v>0</v>
      </c>
      <c r="R2704" s="493" t="n">
        <v>480.6</v>
      </c>
      <c r="S2704" s="493" t="n">
        <v>720.3</v>
      </c>
      <c r="T2704" s="493" t="n">
        <v>1080</v>
      </c>
      <c r="U2704" s="493" t="n">
        <v>0</v>
      </c>
      <c r="V2704" s="493" t="n">
        <v>840</v>
      </c>
      <c r="W2704" s="493" t="n">
        <v>120.3</v>
      </c>
      <c r="X2704" s="493" t="n">
        <v>360</v>
      </c>
      <c r="Y2704" s="493" t="n">
        <v>120.3</v>
      </c>
      <c r="Z2704" s="493" t="n">
        <v>240</v>
      </c>
      <c r="AA2704" s="493" t="n">
        <v>489.6</v>
      </c>
      <c r="AB2704" s="493" t="n">
        <v>240</v>
      </c>
      <c r="AC2704" s="493" t="n">
        <v>240</v>
      </c>
      <c r="AD2704" s="493" t="n">
        <v>240</v>
      </c>
      <c r="AE2704" s="493" t="n">
        <v>241.8</v>
      </c>
      <c r="AF2704" s="493" t="n">
        <v>240</v>
      </c>
      <c r="AG2704" s="493" t="n">
        <v>240</v>
      </c>
      <c r="AH2704" s="493" t="n">
        <v>0</v>
      </c>
      <c r="AI2704" s="493" t="n">
        <v>967.8</v>
      </c>
      <c r="AJ2704" s="493" t="n">
        <v>0</v>
      </c>
      <c r="AK2704" s="493" t="n">
        <v>240.6</v>
      </c>
      <c r="AL2704" s="493" t="n">
        <v>0</v>
      </c>
      <c r="AM2704" s="493" t="n">
        <v>240</v>
      </c>
      <c r="AN2704" s="493" t="n">
        <v>0</v>
      </c>
      <c r="AO2704" s="493" t="n">
        <v>243</v>
      </c>
      <c r="AP2704" s="493" t="n">
        <v>0</v>
      </c>
      <c r="AQ2704" s="493" t="n">
        <v>489.6</v>
      </c>
      <c r="AR2704" s="493" t="n">
        <v>481.2</v>
      </c>
      <c r="AS2704" s="493" t="n">
        <v>241.8</v>
      </c>
      <c r="AT2704" s="493" t="n">
        <v>1222.5</v>
      </c>
      <c r="AU2704" s="493" t="n">
        <v>975.3</v>
      </c>
      <c r="AV2704" s="493" t="n">
        <v>0</v>
      </c>
      <c r="AW2704" s="493" t="n">
        <v>848.4</v>
      </c>
      <c r="AX2704" s="493" t="n">
        <v>0</v>
      </c>
      <c r="AY2704" s="493" t="n">
        <v>241.8</v>
      </c>
      <c r="AZ2704" s="493" t="n">
        <v>243</v>
      </c>
      <c r="BA2704" s="493" t="n">
        <v>0</v>
      </c>
      <c r="BB2704" s="493" t="n">
        <v>0</v>
      </c>
      <c r="BC2704" s="493" t="n">
        <v>242.4</v>
      </c>
      <c r="BD2704" s="493" t="n">
        <v>1735.14</v>
      </c>
      <c r="BE2704" s="493" t="n">
        <v>3871.78</v>
      </c>
      <c r="BF2704" s="493" t="n">
        <v>5094.79</v>
      </c>
      <c r="BG2704" s="493" t="n">
        <v>4078.8</v>
      </c>
      <c r="BH2704" s="493" t="n">
        <v>1159.8</v>
      </c>
      <c r="BI2704" s="493" t="n">
        <v>242.4</v>
      </c>
      <c r="BJ2704" s="493" t="n">
        <v>0</v>
      </c>
      <c r="BK2704" s="493" t="n">
        <v>738.6</v>
      </c>
      <c r="BL2704" s="493" t="n">
        <v>0</v>
      </c>
      <c r="BM2704" s="493" t="n">
        <v>250.2</v>
      </c>
      <c r="BN2704" s="493" t="n">
        <v>0</v>
      </c>
      <c r="BO2704" s="493" t="n">
        <v>251.4</v>
      </c>
      <c r="BP2704" s="493" t="n">
        <v>0</v>
      </c>
      <c r="BQ2704" s="493" t="n">
        <v>247.2</v>
      </c>
      <c r="BR2704" s="493" t="n">
        <v>0</v>
      </c>
      <c r="BS2704" s="493" t="n">
        <v>246.6</v>
      </c>
      <c r="BT2704" s="493" t="n">
        <v>0</v>
      </c>
      <c r="BU2704" s="493" t="n">
        <v>245.4</v>
      </c>
      <c r="BV2704" s="493" t="n">
        <v>0</v>
      </c>
      <c r="BW2704" s="493" t="n">
        <v>485.4</v>
      </c>
    </row>
    <row r="2705">
      <c r="A2705" t="inlineStr">
        <is>
          <t>[C9D1] Angiotensin-II 길항제, 고혈압제 (C2) 혹은 이뇨제 복합제제</t>
        </is>
      </c>
      <c r="B2705" t="inlineStr">
        <is>
          <t>하나제약</t>
        </is>
      </c>
      <c r="C2705" t="inlineStr">
        <is>
          <t>올프레 플러스</t>
        </is>
      </c>
      <c r="D2705" t="inlineStr">
        <is>
          <t>하나제약</t>
        </is>
      </c>
      <c r="E2705" t="inlineStr">
        <is>
          <t>hydrochlorothiazide,  olmesartan medoxomil</t>
        </is>
      </c>
      <c r="F2705" t="inlineStr">
        <is>
          <t>병원</t>
        </is>
      </c>
      <c r="G2705" t="inlineStr">
        <is>
          <t>Generic</t>
        </is>
      </c>
      <c r="H2705" s="493" t="n">
        <v>968.1</v>
      </c>
      <c r="I2705" s="493" t="n">
        <v>1518.54</v>
      </c>
      <c r="J2705" s="493" t="n">
        <v>2292</v>
      </c>
      <c r="K2705" s="493" t="n">
        <v>6589.58</v>
      </c>
      <c r="L2705" s="493" t="n">
        <v>6224.36</v>
      </c>
      <c r="M2705" s="493" t="n">
        <v>3930.44</v>
      </c>
      <c r="N2705" s="493" t="n">
        <v>7496.76</v>
      </c>
      <c r="O2705" s="493" t="n">
        <v>3949.52</v>
      </c>
      <c r="P2705" s="493" t="n">
        <v>5370.8</v>
      </c>
      <c r="Q2705" s="493" t="n">
        <v>4202.32</v>
      </c>
      <c r="R2705" s="493" t="n">
        <v>4768.02</v>
      </c>
      <c r="S2705" s="493" t="n">
        <v>5644.73</v>
      </c>
      <c r="T2705" s="493" t="n">
        <v>4079.37</v>
      </c>
      <c r="U2705" s="493" t="n">
        <v>5735.03</v>
      </c>
      <c r="V2705" s="493" t="n">
        <v>4996.21</v>
      </c>
      <c r="W2705" s="493" t="n">
        <v>3001.19</v>
      </c>
      <c r="X2705" s="493" t="n">
        <v>3804.57</v>
      </c>
      <c r="Y2705" s="493" t="n">
        <v>4563.24</v>
      </c>
      <c r="Z2705" s="493" t="n">
        <v>4567.76</v>
      </c>
      <c r="AA2705" s="493" t="n">
        <v>3298.14</v>
      </c>
      <c r="AB2705" s="493" t="n">
        <v>4735.68</v>
      </c>
      <c r="AC2705" s="493" t="n">
        <v>4086.26</v>
      </c>
      <c r="AD2705" s="493" t="n">
        <v>4488.78</v>
      </c>
      <c r="AE2705" s="493" t="n">
        <v>3118.59</v>
      </c>
      <c r="AF2705" s="493" t="n">
        <v>2101.09</v>
      </c>
      <c r="AG2705" s="493" t="n">
        <v>2828.24</v>
      </c>
      <c r="AH2705" s="493" t="n">
        <v>2008.84</v>
      </c>
      <c r="AI2705" s="493" t="n">
        <v>1400.54</v>
      </c>
      <c r="AJ2705" s="493" t="n">
        <v>2395</v>
      </c>
      <c r="AK2705" s="493" t="n">
        <v>2345.89</v>
      </c>
      <c r="AL2705" s="493" t="n">
        <v>4618.71</v>
      </c>
      <c r="AM2705" s="493" t="n">
        <v>1817.08</v>
      </c>
      <c r="AN2705" s="493" t="n">
        <v>2092.9</v>
      </c>
      <c r="AO2705" s="493" t="n">
        <v>1640.62</v>
      </c>
      <c r="AP2705" s="493" t="n">
        <v>1939.2</v>
      </c>
      <c r="AQ2705" s="493" t="n">
        <v>2208.13</v>
      </c>
      <c r="AR2705" s="493" t="n">
        <v>1768.5</v>
      </c>
      <c r="AS2705" s="493" t="n">
        <v>1882.56</v>
      </c>
      <c r="AT2705" s="493" t="n">
        <v>2164.44</v>
      </c>
      <c r="AU2705" s="493" t="n">
        <v>2571.19</v>
      </c>
      <c r="AV2705" s="493" t="n">
        <v>1863.1</v>
      </c>
      <c r="AW2705" s="493" t="n">
        <v>1650.42</v>
      </c>
      <c r="AX2705" s="493" t="n">
        <v>2184.52</v>
      </c>
      <c r="AY2705" s="493" t="n">
        <v>1963.89</v>
      </c>
      <c r="AZ2705" s="493" t="n">
        <v>1905.26</v>
      </c>
      <c r="BA2705" s="493" t="n">
        <v>1503.5</v>
      </c>
      <c r="BB2705" s="493" t="n">
        <v>1295.04</v>
      </c>
      <c r="BC2705" s="493" t="n">
        <v>2286.86</v>
      </c>
      <c r="BD2705" s="493" t="n">
        <v>1350.42</v>
      </c>
      <c r="BE2705" s="493" t="n">
        <v>1214.22</v>
      </c>
      <c r="BF2705" s="493" t="n">
        <v>2685.66</v>
      </c>
      <c r="BG2705" s="493" t="n">
        <v>1304.96</v>
      </c>
      <c r="BH2705" s="493" t="n">
        <v>625.38</v>
      </c>
      <c r="BI2705" s="493" t="n">
        <v>569.14</v>
      </c>
      <c r="BJ2705" s="493" t="n">
        <v>861.98</v>
      </c>
      <c r="BK2705" s="493" t="n">
        <v>956.34</v>
      </c>
      <c r="BL2705" s="493" t="n">
        <v>1942.1</v>
      </c>
      <c r="BM2705" s="493" t="n">
        <v>663.84</v>
      </c>
      <c r="BN2705" s="493" t="n">
        <v>951.4</v>
      </c>
      <c r="BO2705" s="493" t="n">
        <v>275.2</v>
      </c>
      <c r="BP2705" s="493" t="n">
        <v>440.8</v>
      </c>
      <c r="BQ2705" s="493" t="n">
        <v>689.25</v>
      </c>
      <c r="BR2705" s="493" t="n">
        <v>1454.92</v>
      </c>
      <c r="BS2705" s="493" t="n">
        <v>1049.88</v>
      </c>
      <c r="BT2705" s="493" t="n">
        <v>827.66</v>
      </c>
      <c r="BU2705" s="493" t="n">
        <v>1635.94</v>
      </c>
      <c r="BV2705" s="493" t="n">
        <v>1336.66</v>
      </c>
      <c r="BW2705" s="493" t="n">
        <v>1341.42</v>
      </c>
    </row>
    <row r="2706">
      <c r="A2706" t="inlineStr">
        <is>
          <t>[C9D1] Angiotensin-II 길항제, 고혈압제 (C2) 혹은 이뇨제 복합제제</t>
        </is>
      </c>
      <c r="B2706" t="inlineStr">
        <is>
          <t>하나제약</t>
        </is>
      </c>
      <c r="C2706" t="inlineStr">
        <is>
          <t>올프레 플러스</t>
        </is>
      </c>
      <c r="D2706" t="inlineStr">
        <is>
          <t>하나제약</t>
        </is>
      </c>
      <c r="E2706" t="inlineStr">
        <is>
          <t>hydrochlorothiazide,  olmesartan medoxomil</t>
        </is>
      </c>
      <c r="F2706" t="inlineStr">
        <is>
          <t>의원</t>
        </is>
      </c>
      <c r="G2706" t="inlineStr">
        <is>
          <t>Generic</t>
        </is>
      </c>
      <c r="H2706" s="493" t="n">
        <v>52075.72</v>
      </c>
      <c r="I2706" s="493" t="n">
        <v>53033.02</v>
      </c>
      <c r="J2706" s="493" t="n">
        <v>51780.09</v>
      </c>
      <c r="K2706" s="493" t="n">
        <v>53814.58</v>
      </c>
      <c r="L2706" s="493" t="n">
        <v>52053.74</v>
      </c>
      <c r="M2706" s="493" t="n">
        <v>49009.14</v>
      </c>
      <c r="N2706" s="493" t="n">
        <v>53339.4</v>
      </c>
      <c r="O2706" s="493" t="n">
        <v>54986.19</v>
      </c>
      <c r="P2706" s="493" t="n">
        <v>56935.25</v>
      </c>
      <c r="Q2706" s="493" t="n">
        <v>60026.3</v>
      </c>
      <c r="R2706" s="493" t="n">
        <v>68686.44</v>
      </c>
      <c r="S2706" s="493" t="n">
        <v>78017.7</v>
      </c>
      <c r="T2706" s="493" t="n">
        <v>71230.53999999999</v>
      </c>
      <c r="U2706" s="493" t="n">
        <v>70580.03</v>
      </c>
      <c r="V2706" s="493" t="n">
        <v>77314.52</v>
      </c>
      <c r="W2706" s="493" t="n">
        <v>64079.95</v>
      </c>
      <c r="X2706" s="493" t="n">
        <v>71291.02</v>
      </c>
      <c r="Y2706" s="493" t="n">
        <v>65109.63</v>
      </c>
      <c r="Z2706" s="493" t="n">
        <v>70451.2</v>
      </c>
      <c r="AA2706" s="493" t="n">
        <v>62261.18</v>
      </c>
      <c r="AB2706" s="493" t="n">
        <v>67866.85000000001</v>
      </c>
      <c r="AC2706" s="493" t="n">
        <v>64603.65</v>
      </c>
      <c r="AD2706" s="493" t="n">
        <v>67102.85000000001</v>
      </c>
      <c r="AE2706" s="493" t="n">
        <v>66281.11</v>
      </c>
      <c r="AF2706" s="493" t="n">
        <v>63461.29</v>
      </c>
      <c r="AG2706" s="493" t="n">
        <v>61505.58</v>
      </c>
      <c r="AH2706" s="493" t="n">
        <v>68251.91</v>
      </c>
      <c r="AI2706" s="493" t="n">
        <v>60459.3</v>
      </c>
      <c r="AJ2706" s="493" t="n">
        <v>62257.93</v>
      </c>
      <c r="AK2706" s="493" t="n">
        <v>55008.01</v>
      </c>
      <c r="AL2706" s="493" t="n">
        <v>66641.78999999999</v>
      </c>
      <c r="AM2706" s="493" t="n">
        <v>62601.01</v>
      </c>
      <c r="AN2706" s="493" t="n">
        <v>58551.75</v>
      </c>
      <c r="AO2706" s="493" t="n">
        <v>61204.41</v>
      </c>
      <c r="AP2706" s="493" t="n">
        <v>59819.63</v>
      </c>
      <c r="AQ2706" s="493" t="n">
        <v>61754.49</v>
      </c>
      <c r="AR2706" s="493" t="n">
        <v>62212.63</v>
      </c>
      <c r="AS2706" s="493" t="n">
        <v>59476.3</v>
      </c>
      <c r="AT2706" s="493" t="n">
        <v>67500.42</v>
      </c>
      <c r="AU2706" s="493" t="n">
        <v>60868.16</v>
      </c>
      <c r="AV2706" s="493" t="n">
        <v>61608.29</v>
      </c>
      <c r="AW2706" s="493" t="n">
        <v>63456.47</v>
      </c>
      <c r="AX2706" s="493" t="n">
        <v>61029.91</v>
      </c>
      <c r="AY2706" s="493" t="n">
        <v>58531.68</v>
      </c>
      <c r="AZ2706" s="493" t="n">
        <v>66490.69</v>
      </c>
      <c r="BA2706" s="493" t="n">
        <v>56335.03</v>
      </c>
      <c r="BB2706" s="493" t="n">
        <v>61281.86</v>
      </c>
      <c r="BC2706" s="493" t="n">
        <v>68114.09</v>
      </c>
      <c r="BD2706" s="493" t="n">
        <v>61404.14</v>
      </c>
      <c r="BE2706" s="493" t="n">
        <v>60039.26</v>
      </c>
      <c r="BF2706" s="493" t="n">
        <v>64057.76</v>
      </c>
      <c r="BG2706" s="493" t="n">
        <v>58608.99</v>
      </c>
      <c r="BH2706" s="493" t="n">
        <v>57241.05</v>
      </c>
      <c r="BI2706" s="493" t="n">
        <v>60926.09</v>
      </c>
      <c r="BJ2706" s="493" t="n">
        <v>57735.62</v>
      </c>
      <c r="BK2706" s="493" t="n">
        <v>63795.99</v>
      </c>
      <c r="BL2706" s="493" t="n">
        <v>70821.44</v>
      </c>
      <c r="BM2706" s="493" t="n">
        <v>55001.88</v>
      </c>
      <c r="BN2706" s="493" t="n">
        <v>57669.33</v>
      </c>
      <c r="BO2706" s="493" t="n">
        <v>68909.48</v>
      </c>
      <c r="BP2706" s="493" t="n">
        <v>60241.5</v>
      </c>
      <c r="BQ2706" s="493" t="n">
        <v>59247.92</v>
      </c>
      <c r="BR2706" s="493" t="n">
        <v>61569.32</v>
      </c>
      <c r="BS2706" s="493" t="n">
        <v>63673.66</v>
      </c>
      <c r="BT2706" s="493" t="n">
        <v>56414.01</v>
      </c>
      <c r="BU2706" s="493" t="n">
        <v>60122.86</v>
      </c>
      <c r="BV2706" s="493" t="n">
        <v>58224.03</v>
      </c>
      <c r="BW2706" s="493" t="n">
        <v>54609.38</v>
      </c>
    </row>
    <row r="2707">
      <c r="A2707" t="inlineStr">
        <is>
          <t>[C9D1] Angiotensin-II 길항제, 고혈압제 (C2) 혹은 이뇨제 복합제제</t>
        </is>
      </c>
      <c r="B2707" t="inlineStr">
        <is>
          <t>하나제약</t>
        </is>
      </c>
      <c r="C2707" t="inlineStr">
        <is>
          <t>올프레 플러스</t>
        </is>
      </c>
      <c r="D2707" t="inlineStr">
        <is>
          <t>하나제약</t>
        </is>
      </c>
      <c r="E2707" t="inlineStr">
        <is>
          <t>hydrochlorothiazide,  olmesartan medoxomil</t>
        </is>
      </c>
      <c r="F2707" t="inlineStr">
        <is>
          <t>보건소</t>
        </is>
      </c>
      <c r="G2707" t="inlineStr">
        <is>
          <t>Generic</t>
        </is>
      </c>
      <c r="H2707" s="493" t="n">
        <v>0</v>
      </c>
      <c r="I2707" s="493" t="n">
        <v>0</v>
      </c>
      <c r="J2707" s="493" t="n">
        <v>0</v>
      </c>
      <c r="K2707" s="493" t="n">
        <v>0</v>
      </c>
      <c r="L2707" s="493" t="n">
        <v>0</v>
      </c>
      <c r="M2707" s="493" t="n">
        <v>0</v>
      </c>
      <c r="N2707" s="493" t="n">
        <v>0</v>
      </c>
      <c r="O2707" s="493" t="n">
        <v>0</v>
      </c>
      <c r="P2707" s="493" t="n">
        <v>0</v>
      </c>
      <c r="Q2707" s="493" t="n">
        <v>0</v>
      </c>
      <c r="R2707" s="493" t="n">
        <v>0</v>
      </c>
      <c r="S2707" s="493" t="n">
        <v>0</v>
      </c>
      <c r="T2707" s="493" t="n">
        <v>0</v>
      </c>
      <c r="U2707" s="493" t="n">
        <v>0</v>
      </c>
      <c r="V2707" s="493" t="n">
        <v>0</v>
      </c>
      <c r="W2707" s="493" t="n">
        <v>0</v>
      </c>
      <c r="X2707" s="493" t="n">
        <v>0</v>
      </c>
      <c r="Y2707" s="493" t="n">
        <v>0</v>
      </c>
      <c r="Z2707" s="493" t="n">
        <v>0</v>
      </c>
      <c r="AA2707" s="493" t="n">
        <v>0</v>
      </c>
      <c r="AB2707" s="493" t="n">
        <v>0</v>
      </c>
      <c r="AC2707" s="493" t="n">
        <v>0</v>
      </c>
      <c r="AD2707" s="493" t="n">
        <v>0</v>
      </c>
      <c r="AE2707" s="493" t="n">
        <v>0</v>
      </c>
      <c r="AF2707" s="493" t="n">
        <v>0</v>
      </c>
      <c r="AG2707" s="493" t="n">
        <v>0</v>
      </c>
      <c r="AH2707" s="493" t="n">
        <v>1406.7</v>
      </c>
      <c r="AI2707" s="493" t="n">
        <v>0</v>
      </c>
      <c r="AJ2707" s="493" t="n">
        <v>0</v>
      </c>
      <c r="AK2707" s="493" t="n">
        <v>571.05</v>
      </c>
      <c r="AL2707" s="493" t="n">
        <v>0</v>
      </c>
      <c r="AM2707" s="493" t="n">
        <v>0</v>
      </c>
      <c r="AN2707" s="493" t="n">
        <v>0</v>
      </c>
      <c r="AO2707" s="493" t="n">
        <v>68.40000000000001</v>
      </c>
      <c r="AP2707" s="493" t="n">
        <v>400.8</v>
      </c>
      <c r="AQ2707" s="493" t="n">
        <v>72</v>
      </c>
      <c r="AR2707" s="493" t="n">
        <v>0</v>
      </c>
      <c r="AS2707" s="493" t="n">
        <v>0</v>
      </c>
      <c r="AT2707" s="493" t="n">
        <v>241.2</v>
      </c>
      <c r="AU2707" s="493" t="n">
        <v>0</v>
      </c>
      <c r="AV2707" s="493" t="n">
        <v>0</v>
      </c>
      <c r="AW2707" s="493" t="n">
        <v>268.2</v>
      </c>
      <c r="AX2707" s="493" t="n">
        <v>257.7</v>
      </c>
      <c r="AY2707" s="493" t="n">
        <v>0</v>
      </c>
      <c r="AZ2707" s="493" t="n">
        <v>266.4</v>
      </c>
      <c r="BA2707" s="493" t="n">
        <v>0</v>
      </c>
      <c r="BB2707" s="493" t="n">
        <v>0</v>
      </c>
      <c r="BC2707" s="493" t="n">
        <v>236.7</v>
      </c>
      <c r="BD2707" s="493" t="n">
        <v>0</v>
      </c>
      <c r="BE2707" s="493" t="n">
        <v>0</v>
      </c>
      <c r="BF2707" s="493" t="n">
        <v>237.6</v>
      </c>
      <c r="BG2707" s="493" t="n">
        <v>0</v>
      </c>
      <c r="BH2707" s="493" t="n">
        <v>0</v>
      </c>
      <c r="BI2707" s="493" t="n">
        <v>0</v>
      </c>
      <c r="BJ2707" s="493" t="n">
        <v>0</v>
      </c>
      <c r="BK2707" s="493" t="n">
        <v>0</v>
      </c>
      <c r="BL2707" s="493" t="n">
        <v>0</v>
      </c>
      <c r="BM2707" s="493" t="n">
        <v>0</v>
      </c>
      <c r="BN2707" s="493" t="n">
        <v>0</v>
      </c>
      <c r="BO2707" s="493" t="n">
        <v>0</v>
      </c>
      <c r="BP2707" s="493" t="n">
        <v>0</v>
      </c>
      <c r="BQ2707" s="493" t="n">
        <v>0</v>
      </c>
      <c r="BR2707" s="493" t="n">
        <v>0</v>
      </c>
      <c r="BS2707" s="493" t="n">
        <v>0</v>
      </c>
      <c r="BT2707" s="493" t="n">
        <v>0</v>
      </c>
      <c r="BU2707" s="493" t="n">
        <v>0</v>
      </c>
      <c r="BV2707" s="493" t="n">
        <v>0</v>
      </c>
      <c r="BW2707" s="493" t="n">
        <v>0</v>
      </c>
    </row>
    <row r="2708">
      <c r="A2708" t="inlineStr">
        <is>
          <t>[C9D1] Angiotensin-II 길항제, 고혈압제 (C2) 혹은 이뇨제 복합제제</t>
        </is>
      </c>
      <c r="B2708" t="inlineStr">
        <is>
          <t>하나제약</t>
        </is>
      </c>
      <c r="C2708" t="inlineStr">
        <is>
          <t>칸데라플러스</t>
        </is>
      </c>
      <c r="D2708" t="inlineStr">
        <is>
          <t>하나제약</t>
        </is>
      </c>
      <c r="E2708" t="inlineStr">
        <is>
          <t>candesartan cilexetil,  hydrochlorothiazide</t>
        </is>
      </c>
      <c r="F2708" t="inlineStr">
        <is>
          <t>상급종합병원</t>
        </is>
      </c>
      <c r="G2708" t="inlineStr">
        <is>
          <t>Generic</t>
        </is>
      </c>
      <c r="H2708" s="493" t="n">
        <v>0</v>
      </c>
      <c r="I2708" s="493" t="n">
        <v>0</v>
      </c>
      <c r="J2708" s="493" t="n">
        <v>0</v>
      </c>
      <c r="K2708" s="493" t="n">
        <v>0</v>
      </c>
      <c r="L2708" s="493" t="n">
        <v>0</v>
      </c>
      <c r="M2708" s="493" t="n">
        <v>0</v>
      </c>
      <c r="N2708" s="493" t="n">
        <v>0</v>
      </c>
      <c r="O2708" s="493" t="n">
        <v>0</v>
      </c>
      <c r="P2708" s="493" t="n">
        <v>0</v>
      </c>
      <c r="Q2708" s="493" t="n">
        <v>0</v>
      </c>
      <c r="R2708" s="493" t="n">
        <v>0</v>
      </c>
      <c r="S2708" s="493" t="n">
        <v>0</v>
      </c>
      <c r="T2708" s="493" t="n">
        <v>0</v>
      </c>
      <c r="U2708" s="493" t="n">
        <v>0</v>
      </c>
      <c r="V2708" s="493" t="n">
        <v>0</v>
      </c>
      <c r="W2708" s="493" t="n">
        <v>0</v>
      </c>
      <c r="X2708" s="493" t="n">
        <v>0</v>
      </c>
      <c r="Y2708" s="493" t="n">
        <v>0</v>
      </c>
      <c r="Z2708" s="493" t="n">
        <v>0</v>
      </c>
      <c r="AA2708" s="493" t="n">
        <v>0</v>
      </c>
      <c r="AB2708" s="493" t="n">
        <v>0</v>
      </c>
      <c r="AC2708" s="493" t="n">
        <v>0</v>
      </c>
      <c r="AD2708" s="493" t="n">
        <v>0</v>
      </c>
      <c r="AE2708" s="493" t="n">
        <v>0</v>
      </c>
      <c r="AF2708" s="493" t="n">
        <v>0</v>
      </c>
      <c r="AG2708" s="493" t="n">
        <v>0</v>
      </c>
      <c r="AH2708" s="493" t="n">
        <v>175.7</v>
      </c>
      <c r="AI2708" s="493" t="n">
        <v>0</v>
      </c>
      <c r="AJ2708" s="493" t="n">
        <v>0</v>
      </c>
      <c r="AK2708" s="493" t="n">
        <v>0</v>
      </c>
      <c r="AL2708" s="493" t="n">
        <v>310.8</v>
      </c>
      <c r="AM2708" s="493" t="n">
        <v>0</v>
      </c>
      <c r="AN2708" s="493" t="n">
        <v>0</v>
      </c>
      <c r="AO2708" s="493" t="n">
        <v>0</v>
      </c>
      <c r="AP2708" s="493" t="n">
        <v>0</v>
      </c>
      <c r="AQ2708" s="493" t="n">
        <v>315.6</v>
      </c>
      <c r="AR2708" s="493" t="n">
        <v>0</v>
      </c>
      <c r="AS2708" s="493" t="n">
        <v>0</v>
      </c>
      <c r="AT2708" s="493" t="n">
        <v>0</v>
      </c>
      <c r="AU2708" s="493" t="n">
        <v>0</v>
      </c>
      <c r="AV2708" s="493" t="n">
        <v>0</v>
      </c>
      <c r="AW2708" s="493" t="n">
        <v>256.62</v>
      </c>
      <c r="AX2708" s="493" t="n">
        <v>0</v>
      </c>
      <c r="AY2708" s="493" t="n">
        <v>0</v>
      </c>
      <c r="AZ2708" s="493" t="n">
        <v>0</v>
      </c>
      <c r="BA2708" s="493" t="n">
        <v>279.3</v>
      </c>
      <c r="BB2708" s="493" t="n">
        <v>0</v>
      </c>
      <c r="BC2708" s="493" t="n">
        <v>0</v>
      </c>
      <c r="BD2708" s="493" t="n">
        <v>0</v>
      </c>
      <c r="BE2708" s="493" t="n">
        <v>0</v>
      </c>
      <c r="BF2708" s="493" t="n">
        <v>0</v>
      </c>
      <c r="BG2708" s="493" t="n">
        <v>0</v>
      </c>
      <c r="BH2708" s="493" t="n">
        <v>0</v>
      </c>
      <c r="BI2708" s="493" t="n">
        <v>0</v>
      </c>
      <c r="BJ2708" s="493" t="n">
        <v>0</v>
      </c>
      <c r="BK2708" s="493" t="n">
        <v>0</v>
      </c>
      <c r="BL2708" s="493" t="n">
        <v>0</v>
      </c>
      <c r="BM2708" s="493" t="n">
        <v>0</v>
      </c>
      <c r="BN2708" s="493" t="n">
        <v>0</v>
      </c>
      <c r="BO2708" s="493" t="n">
        <v>0</v>
      </c>
      <c r="BP2708" s="493" t="n">
        <v>0</v>
      </c>
      <c r="BQ2708" s="493" t="n">
        <v>0</v>
      </c>
      <c r="BR2708" s="493" t="n">
        <v>0</v>
      </c>
      <c r="BS2708" s="493" t="n">
        <v>0</v>
      </c>
      <c r="BT2708" s="493" t="n">
        <v>0</v>
      </c>
      <c r="BU2708" s="493" t="n">
        <v>0</v>
      </c>
      <c r="BV2708" s="493" t="n">
        <v>0</v>
      </c>
      <c r="BW2708" s="493" t="n">
        <v>0</v>
      </c>
    </row>
    <row r="2709">
      <c r="A2709" t="inlineStr">
        <is>
          <t>[C9D1] Angiotensin-II 길항제, 고혈압제 (C2) 혹은 이뇨제 복합제제</t>
        </is>
      </c>
      <c r="B2709" t="inlineStr">
        <is>
          <t>하나제약</t>
        </is>
      </c>
      <c r="C2709" t="inlineStr">
        <is>
          <t>칸데라플러스</t>
        </is>
      </c>
      <c r="D2709" t="inlineStr">
        <is>
          <t>하나제약</t>
        </is>
      </c>
      <c r="E2709" t="inlineStr">
        <is>
          <t>candesartan cilexetil,  hydrochlorothiazide</t>
        </is>
      </c>
      <c r="F2709" t="inlineStr">
        <is>
          <t>종합병원</t>
        </is>
      </c>
      <c r="G2709" t="inlineStr">
        <is>
          <t>Generic</t>
        </is>
      </c>
      <c r="H2709" s="493" t="n">
        <v>9527.1</v>
      </c>
      <c r="I2709" s="493" t="n">
        <v>6455.35</v>
      </c>
      <c r="J2709" s="493" t="n">
        <v>9900.25</v>
      </c>
      <c r="K2709" s="493" t="n">
        <v>4226.4</v>
      </c>
      <c r="L2709" s="493" t="n">
        <v>15304.38</v>
      </c>
      <c r="M2709" s="493" t="n">
        <v>7592.06</v>
      </c>
      <c r="N2709" s="493" t="n">
        <v>15513.43</v>
      </c>
      <c r="O2709" s="493" t="n">
        <v>9534.09</v>
      </c>
      <c r="P2709" s="493" t="n">
        <v>13552.99</v>
      </c>
      <c r="Q2709" s="493" t="n">
        <v>9941.85</v>
      </c>
      <c r="R2709" s="493" t="n">
        <v>12641.07</v>
      </c>
      <c r="S2709" s="493" t="n">
        <v>11510.16</v>
      </c>
      <c r="T2709" s="493" t="n">
        <v>11357.43</v>
      </c>
      <c r="U2709" s="493" t="n">
        <v>10982.31</v>
      </c>
      <c r="V2709" s="493" t="n">
        <v>9066</v>
      </c>
      <c r="W2709" s="493" t="n">
        <v>9977.559999999999</v>
      </c>
      <c r="X2709" s="493" t="n">
        <v>8667.440000000001</v>
      </c>
      <c r="Y2709" s="493" t="n">
        <v>10261.05</v>
      </c>
      <c r="Z2709" s="493" t="n">
        <v>9032.549999999999</v>
      </c>
      <c r="AA2709" s="493" t="n">
        <v>8737.049999999999</v>
      </c>
      <c r="AB2709" s="493" t="n">
        <v>8893.35</v>
      </c>
      <c r="AC2709" s="493" t="n">
        <v>6511.2</v>
      </c>
      <c r="AD2709" s="493" t="n">
        <v>8836.35</v>
      </c>
      <c r="AE2709" s="493" t="n">
        <v>9507.219999999999</v>
      </c>
      <c r="AF2709" s="493" t="n">
        <v>11706.6</v>
      </c>
      <c r="AG2709" s="493" t="n">
        <v>5744.85</v>
      </c>
      <c r="AH2709" s="493" t="n">
        <v>8511.75</v>
      </c>
      <c r="AI2709" s="493" t="n">
        <v>8852.85</v>
      </c>
      <c r="AJ2709" s="493" t="n">
        <v>13738.65</v>
      </c>
      <c r="AK2709" s="493" t="n">
        <v>8190.3</v>
      </c>
      <c r="AL2709" s="493" t="n">
        <v>10259.75</v>
      </c>
      <c r="AM2709" s="493" t="n">
        <v>10683</v>
      </c>
      <c r="AN2709" s="493" t="n">
        <v>6952.35</v>
      </c>
      <c r="AO2709" s="493" t="n">
        <v>15642.9</v>
      </c>
      <c r="AP2709" s="493" t="n">
        <v>7566.63</v>
      </c>
      <c r="AQ2709" s="493" t="n">
        <v>9992.459999999999</v>
      </c>
      <c r="AR2709" s="493" t="n">
        <v>6671.4</v>
      </c>
      <c r="AS2709" s="493" t="n">
        <v>8702.700000000001</v>
      </c>
      <c r="AT2709" s="493" t="n">
        <v>11033.36</v>
      </c>
      <c r="AU2709" s="493" t="n">
        <v>9625.889999999999</v>
      </c>
      <c r="AV2709" s="493" t="n">
        <v>13809.6</v>
      </c>
      <c r="AW2709" s="493" t="n">
        <v>11068.95</v>
      </c>
      <c r="AX2709" s="493" t="n">
        <v>12704.66</v>
      </c>
      <c r="AY2709" s="493" t="n">
        <v>11977.05</v>
      </c>
      <c r="AZ2709" s="493" t="n">
        <v>13939.11</v>
      </c>
      <c r="BA2709" s="493" t="n">
        <v>9959.799999999999</v>
      </c>
      <c r="BB2709" s="493" t="n">
        <v>13630.87</v>
      </c>
      <c r="BC2709" s="493" t="n">
        <v>13554.6</v>
      </c>
      <c r="BD2709" s="493" t="n">
        <v>12133.54</v>
      </c>
      <c r="BE2709" s="493" t="n">
        <v>8855.52</v>
      </c>
      <c r="BF2709" s="493" t="n">
        <v>17365.18</v>
      </c>
      <c r="BG2709" s="493" t="n">
        <v>6328.14</v>
      </c>
      <c r="BH2709" s="493" t="n">
        <v>17854.86</v>
      </c>
      <c r="BI2709" s="493" t="n">
        <v>11641.2</v>
      </c>
      <c r="BJ2709" s="493" t="n">
        <v>14962.35</v>
      </c>
      <c r="BK2709" s="493" t="n">
        <v>9814.85</v>
      </c>
      <c r="BL2709" s="493" t="n">
        <v>19585.5</v>
      </c>
      <c r="BM2709" s="493" t="n">
        <v>8500.07</v>
      </c>
      <c r="BN2709" s="493" t="n">
        <v>17517.25</v>
      </c>
      <c r="BO2709" s="493" t="n">
        <v>14213.14</v>
      </c>
      <c r="BP2709" s="493" t="n">
        <v>9844.299999999999</v>
      </c>
      <c r="BQ2709" s="493" t="n">
        <v>11425.15</v>
      </c>
      <c r="BR2709" s="493" t="n">
        <v>18564.6</v>
      </c>
      <c r="BS2709" s="493" t="n">
        <v>2318.4</v>
      </c>
      <c r="BT2709" s="493" t="n">
        <v>11725.69</v>
      </c>
      <c r="BU2709" s="493" t="n">
        <v>2661.8</v>
      </c>
      <c r="BV2709" s="493" t="n">
        <v>1435.5</v>
      </c>
      <c r="BW2709" s="493" t="n">
        <v>3859.02</v>
      </c>
    </row>
    <row r="2710">
      <c r="A2710" t="inlineStr">
        <is>
          <t>[C9D1] Angiotensin-II 길항제, 고혈압제 (C2) 혹은 이뇨제 복합제제</t>
        </is>
      </c>
      <c r="B2710" t="inlineStr">
        <is>
          <t>하나제약</t>
        </is>
      </c>
      <c r="C2710" t="inlineStr">
        <is>
          <t>칸데라플러스</t>
        </is>
      </c>
      <c r="D2710" t="inlineStr">
        <is>
          <t>하나제약</t>
        </is>
      </c>
      <c r="E2710" t="inlineStr">
        <is>
          <t>candesartan cilexetil,  hydrochlorothiazide</t>
        </is>
      </c>
      <c r="F2710" t="inlineStr">
        <is>
          <t>병원</t>
        </is>
      </c>
      <c r="G2710" t="inlineStr">
        <is>
          <t>Generic</t>
        </is>
      </c>
      <c r="H2710" s="493" t="n">
        <v>23462.63</v>
      </c>
      <c r="I2710" s="493" t="n">
        <v>21058.12</v>
      </c>
      <c r="J2710" s="493" t="n">
        <v>24340.96</v>
      </c>
      <c r="K2710" s="493" t="n">
        <v>24846.42</v>
      </c>
      <c r="L2710" s="493" t="n">
        <v>19030.7</v>
      </c>
      <c r="M2710" s="493" t="n">
        <v>16004.88</v>
      </c>
      <c r="N2710" s="493" t="n">
        <v>13309.06</v>
      </c>
      <c r="O2710" s="493" t="n">
        <v>5767.2</v>
      </c>
      <c r="P2710" s="493" t="n">
        <v>6428.6</v>
      </c>
      <c r="Q2710" s="493" t="n">
        <v>6542</v>
      </c>
      <c r="R2710" s="493" t="n">
        <v>5277.97</v>
      </c>
      <c r="S2710" s="493" t="n">
        <v>6135.48</v>
      </c>
      <c r="T2710" s="493" t="n">
        <v>5302.7</v>
      </c>
      <c r="U2710" s="493" t="n">
        <v>4779</v>
      </c>
      <c r="V2710" s="493" t="n">
        <v>6450.19</v>
      </c>
      <c r="W2710" s="493" t="n">
        <v>2996.97</v>
      </c>
      <c r="X2710" s="493" t="n">
        <v>6222.7</v>
      </c>
      <c r="Y2710" s="493" t="n">
        <v>4879.33</v>
      </c>
      <c r="Z2710" s="493" t="n">
        <v>5468.75</v>
      </c>
      <c r="AA2710" s="493" t="n">
        <v>5064.67</v>
      </c>
      <c r="AB2710" s="493" t="n">
        <v>3759.24</v>
      </c>
      <c r="AC2710" s="493" t="n">
        <v>3831.75</v>
      </c>
      <c r="AD2710" s="493" t="n">
        <v>4379.58</v>
      </c>
      <c r="AE2710" s="493" t="n">
        <v>4602.15</v>
      </c>
      <c r="AF2710" s="493" t="n">
        <v>3446.36</v>
      </c>
      <c r="AG2710" s="493" t="n">
        <v>6634.84</v>
      </c>
      <c r="AH2710" s="493" t="n">
        <v>4273.8</v>
      </c>
      <c r="AI2710" s="493" t="n">
        <v>2753.7</v>
      </c>
      <c r="AJ2710" s="493" t="n">
        <v>4022.88</v>
      </c>
      <c r="AK2710" s="493" t="n">
        <v>3728.22</v>
      </c>
      <c r="AL2710" s="493" t="n">
        <v>3578.41</v>
      </c>
      <c r="AM2710" s="493" t="n">
        <v>3606.2</v>
      </c>
      <c r="AN2710" s="493" t="n">
        <v>4136.4</v>
      </c>
      <c r="AO2710" s="493" t="n">
        <v>2629.39</v>
      </c>
      <c r="AP2710" s="493" t="n">
        <v>3224.55</v>
      </c>
      <c r="AQ2710" s="493" t="n">
        <v>4517.92</v>
      </c>
      <c r="AR2710" s="493" t="n">
        <v>2963.51</v>
      </c>
      <c r="AS2710" s="493" t="n">
        <v>4463</v>
      </c>
      <c r="AT2710" s="493" t="n">
        <v>3364.97</v>
      </c>
      <c r="AU2710" s="493" t="n">
        <v>3538.06</v>
      </c>
      <c r="AV2710" s="493" t="n">
        <v>3944.94</v>
      </c>
      <c r="AW2710" s="493" t="n">
        <v>4148.15</v>
      </c>
      <c r="AX2710" s="493" t="n">
        <v>3934.78</v>
      </c>
      <c r="AY2710" s="493" t="n">
        <v>4670.79</v>
      </c>
      <c r="AZ2710" s="493" t="n">
        <v>4504.2</v>
      </c>
      <c r="BA2710" s="493" t="n">
        <v>3136.54</v>
      </c>
      <c r="BB2710" s="493" t="n">
        <v>4952.56</v>
      </c>
      <c r="BC2710" s="493" t="n">
        <v>4619.04</v>
      </c>
      <c r="BD2710" s="493" t="n">
        <v>2749.94</v>
      </c>
      <c r="BE2710" s="493" t="n">
        <v>3821</v>
      </c>
      <c r="BF2710" s="493" t="n">
        <v>4489.66</v>
      </c>
      <c r="BG2710" s="493" t="n">
        <v>4400.04</v>
      </c>
      <c r="BH2710" s="493" t="n">
        <v>4864.8</v>
      </c>
      <c r="BI2710" s="493" t="n">
        <v>4430.99</v>
      </c>
      <c r="BJ2710" s="493" t="n">
        <v>3257.1</v>
      </c>
      <c r="BK2710" s="493" t="n">
        <v>5606.28</v>
      </c>
      <c r="BL2710" s="493" t="n">
        <v>4232.92</v>
      </c>
      <c r="BM2710" s="493" t="n">
        <v>3996.04</v>
      </c>
      <c r="BN2710" s="493" t="n">
        <v>4901.8</v>
      </c>
      <c r="BO2710" s="493" t="n">
        <v>5015.74</v>
      </c>
      <c r="BP2710" s="493" t="n">
        <v>3617.77</v>
      </c>
      <c r="BQ2710" s="493" t="n">
        <v>4887.21</v>
      </c>
      <c r="BR2710" s="493" t="n">
        <v>5344.03</v>
      </c>
      <c r="BS2710" s="493" t="n">
        <v>3659.95</v>
      </c>
      <c r="BT2710" s="493" t="n">
        <v>5402.64</v>
      </c>
      <c r="BU2710" s="493" t="n">
        <v>3358.83</v>
      </c>
      <c r="BV2710" s="493" t="n">
        <v>5177.61</v>
      </c>
      <c r="BW2710" s="493" t="n">
        <v>7667.34</v>
      </c>
    </row>
    <row r="2711">
      <c r="A2711" t="inlineStr">
        <is>
          <t>[C9D1] Angiotensin-II 길항제, 고혈압제 (C2) 혹은 이뇨제 복합제제</t>
        </is>
      </c>
      <c r="B2711" t="inlineStr">
        <is>
          <t>하나제약</t>
        </is>
      </c>
      <c r="C2711" t="inlineStr">
        <is>
          <t>칸데라플러스</t>
        </is>
      </c>
      <c r="D2711" t="inlineStr">
        <is>
          <t>하나제약</t>
        </is>
      </c>
      <c r="E2711" t="inlineStr">
        <is>
          <t>candesartan cilexetil,  hydrochlorothiazide</t>
        </is>
      </c>
      <c r="F2711" t="inlineStr">
        <is>
          <t>의원</t>
        </is>
      </c>
      <c r="G2711" t="inlineStr">
        <is>
          <t>Generic</t>
        </is>
      </c>
      <c r="H2711" s="493" t="n">
        <v>31716.61</v>
      </c>
      <c r="I2711" s="493" t="n">
        <v>29657.53</v>
      </c>
      <c r="J2711" s="493" t="n">
        <v>34026.94</v>
      </c>
      <c r="K2711" s="493" t="n">
        <v>36217.72</v>
      </c>
      <c r="L2711" s="493" t="n">
        <v>34051.14</v>
      </c>
      <c r="M2711" s="493" t="n">
        <v>32088.45</v>
      </c>
      <c r="N2711" s="493" t="n">
        <v>33728.47</v>
      </c>
      <c r="O2711" s="493" t="n">
        <v>28306.35</v>
      </c>
      <c r="P2711" s="493" t="n">
        <v>32074.2</v>
      </c>
      <c r="Q2711" s="493" t="n">
        <v>29496.3</v>
      </c>
      <c r="R2711" s="493" t="n">
        <v>38807.45</v>
      </c>
      <c r="S2711" s="493" t="n">
        <v>52308.53</v>
      </c>
      <c r="T2711" s="493" t="n">
        <v>45113.59</v>
      </c>
      <c r="U2711" s="493" t="n">
        <v>46630.36</v>
      </c>
      <c r="V2711" s="493" t="n">
        <v>52094.28</v>
      </c>
      <c r="W2711" s="493" t="n">
        <v>52795.37</v>
      </c>
      <c r="X2711" s="493" t="n">
        <v>50765.82</v>
      </c>
      <c r="Y2711" s="493" t="n">
        <v>52121.28</v>
      </c>
      <c r="Z2711" s="493" t="n">
        <v>49269.26</v>
      </c>
      <c r="AA2711" s="493" t="n">
        <v>51479.66</v>
      </c>
      <c r="AB2711" s="493" t="n">
        <v>46001.58</v>
      </c>
      <c r="AC2711" s="493" t="n">
        <v>52822.21</v>
      </c>
      <c r="AD2711" s="493" t="n">
        <v>48679.34</v>
      </c>
      <c r="AE2711" s="493" t="n">
        <v>51804.13</v>
      </c>
      <c r="AF2711" s="493" t="n">
        <v>47848.29</v>
      </c>
      <c r="AG2711" s="493" t="n">
        <v>44226.34</v>
      </c>
      <c r="AH2711" s="493" t="n">
        <v>47892.53</v>
      </c>
      <c r="AI2711" s="493" t="n">
        <v>46435.9</v>
      </c>
      <c r="AJ2711" s="493" t="n">
        <v>43813.08</v>
      </c>
      <c r="AK2711" s="493" t="n">
        <v>48754.06</v>
      </c>
      <c r="AL2711" s="493" t="n">
        <v>44806.84</v>
      </c>
      <c r="AM2711" s="493" t="n">
        <v>45066.97</v>
      </c>
      <c r="AN2711" s="493" t="n">
        <v>43367.61</v>
      </c>
      <c r="AO2711" s="493" t="n">
        <v>45185.38</v>
      </c>
      <c r="AP2711" s="493" t="n">
        <v>41083.34</v>
      </c>
      <c r="AQ2711" s="493" t="n">
        <v>50187.66</v>
      </c>
      <c r="AR2711" s="493" t="n">
        <v>49707.46</v>
      </c>
      <c r="AS2711" s="493" t="n">
        <v>44465.31</v>
      </c>
      <c r="AT2711" s="493" t="n">
        <v>49454.07</v>
      </c>
      <c r="AU2711" s="493" t="n">
        <v>44452.64</v>
      </c>
      <c r="AV2711" s="493" t="n">
        <v>51668.31</v>
      </c>
      <c r="AW2711" s="493" t="n">
        <v>62597.62</v>
      </c>
      <c r="AX2711" s="493" t="n">
        <v>61085.23</v>
      </c>
      <c r="AY2711" s="493" t="n">
        <v>65705.87</v>
      </c>
      <c r="AZ2711" s="493" t="n">
        <v>64177.84</v>
      </c>
      <c r="BA2711" s="493" t="n">
        <v>68468.94</v>
      </c>
      <c r="BB2711" s="493" t="n">
        <v>60400.73</v>
      </c>
      <c r="BC2711" s="493" t="n">
        <v>69334.92999999999</v>
      </c>
      <c r="BD2711" s="493" t="n">
        <v>53249.97</v>
      </c>
      <c r="BE2711" s="493" t="n">
        <v>46331.38</v>
      </c>
      <c r="BF2711" s="493" t="n">
        <v>44511.83</v>
      </c>
      <c r="BG2711" s="493" t="n">
        <v>48122.13</v>
      </c>
      <c r="BH2711" s="493" t="n">
        <v>40377.99</v>
      </c>
      <c r="BI2711" s="493" t="n">
        <v>46810.9</v>
      </c>
      <c r="BJ2711" s="493" t="n">
        <v>47135.12</v>
      </c>
      <c r="BK2711" s="493" t="n">
        <v>59306.16</v>
      </c>
      <c r="BL2711" s="493" t="n">
        <v>70857.46000000001</v>
      </c>
      <c r="BM2711" s="493" t="n">
        <v>58358.48</v>
      </c>
      <c r="BN2711" s="493" t="n">
        <v>51103.23</v>
      </c>
      <c r="BO2711" s="493" t="n">
        <v>60936.24</v>
      </c>
      <c r="BP2711" s="493" t="n">
        <v>53105.94</v>
      </c>
      <c r="BQ2711" s="493" t="n">
        <v>55581.79</v>
      </c>
      <c r="BR2711" s="493" t="n">
        <v>60922.21</v>
      </c>
      <c r="BS2711" s="493" t="n">
        <v>60702.15</v>
      </c>
      <c r="BT2711" s="493" t="n">
        <v>59835.11</v>
      </c>
      <c r="BU2711" s="493" t="n">
        <v>69109.96000000001</v>
      </c>
      <c r="BV2711" s="493" t="n">
        <v>67446.84</v>
      </c>
      <c r="BW2711" s="493" t="n">
        <v>65373.25</v>
      </c>
    </row>
    <row r="2712">
      <c r="A2712" t="inlineStr">
        <is>
          <t>[C9D1] Angiotensin-II 길항제, 고혈압제 (C2) 혹은 이뇨제 복합제제</t>
        </is>
      </c>
      <c r="B2712" t="inlineStr">
        <is>
          <t>하나제약</t>
        </is>
      </c>
      <c r="C2712" t="inlineStr">
        <is>
          <t>칸데라플러스</t>
        </is>
      </c>
      <c r="D2712" t="inlineStr">
        <is>
          <t>하나제약</t>
        </is>
      </c>
      <c r="E2712" t="inlineStr">
        <is>
          <t>candesartan cilexetil,  hydrochlorothiazide</t>
        </is>
      </c>
      <c r="F2712" t="inlineStr">
        <is>
          <t>보건소</t>
        </is>
      </c>
      <c r="G2712" t="inlineStr">
        <is>
          <t>Generic</t>
        </is>
      </c>
      <c r="H2712" s="493" t="n">
        <v>328.8</v>
      </c>
      <c r="I2712" s="493" t="n">
        <v>0</v>
      </c>
      <c r="J2712" s="493" t="n">
        <v>6.6</v>
      </c>
      <c r="K2712" s="493" t="n">
        <v>304.2</v>
      </c>
      <c r="L2712" s="493" t="n">
        <v>0</v>
      </c>
      <c r="M2712" s="493" t="n">
        <v>0</v>
      </c>
      <c r="N2712" s="493" t="n">
        <v>311.4</v>
      </c>
      <c r="O2712" s="493" t="n">
        <v>0</v>
      </c>
      <c r="P2712" s="493" t="n">
        <v>0</v>
      </c>
      <c r="Q2712" s="493" t="n">
        <v>277.8</v>
      </c>
      <c r="R2712" s="493" t="n">
        <v>0</v>
      </c>
      <c r="S2712" s="493" t="n">
        <v>7.8</v>
      </c>
      <c r="T2712" s="493" t="n">
        <v>54.9</v>
      </c>
      <c r="U2712" s="493" t="n">
        <v>6.6</v>
      </c>
      <c r="V2712" s="493" t="n">
        <v>0</v>
      </c>
      <c r="W2712" s="493" t="n">
        <v>5.4</v>
      </c>
      <c r="X2712" s="493" t="n">
        <v>0</v>
      </c>
      <c r="Y2712" s="493" t="n">
        <v>894.3</v>
      </c>
      <c r="Z2712" s="493" t="n">
        <v>0</v>
      </c>
      <c r="AA2712" s="493" t="n">
        <v>0</v>
      </c>
      <c r="AB2712" s="493" t="n">
        <v>0</v>
      </c>
      <c r="AC2712" s="493" t="n">
        <v>3.6</v>
      </c>
      <c r="AD2712" s="493" t="n">
        <v>0</v>
      </c>
      <c r="AE2712" s="493" t="n">
        <v>1.8</v>
      </c>
      <c r="AF2712" s="493" t="n">
        <v>0</v>
      </c>
      <c r="AG2712" s="493" t="n">
        <v>49.5</v>
      </c>
      <c r="AH2712" s="493" t="n">
        <v>0</v>
      </c>
      <c r="AI2712" s="493" t="n">
        <v>220.2</v>
      </c>
      <c r="AJ2712" s="493" t="n">
        <v>42.3</v>
      </c>
      <c r="AK2712" s="493" t="n">
        <v>1.2</v>
      </c>
      <c r="AL2712" s="493" t="n">
        <v>609.6</v>
      </c>
      <c r="AM2712" s="493" t="n">
        <v>56.4</v>
      </c>
      <c r="AN2712" s="493" t="n">
        <v>38.7</v>
      </c>
      <c r="AO2712" s="493" t="n">
        <v>1.2</v>
      </c>
      <c r="AP2712" s="493" t="n">
        <v>0</v>
      </c>
      <c r="AQ2712" s="493" t="n">
        <v>82.8</v>
      </c>
      <c r="AR2712" s="493" t="n">
        <v>13.5</v>
      </c>
      <c r="AS2712" s="493" t="n">
        <v>15.3</v>
      </c>
      <c r="AT2712" s="493" t="n">
        <v>13.5</v>
      </c>
      <c r="AU2712" s="493" t="n">
        <v>68.40000000000001</v>
      </c>
      <c r="AV2712" s="493" t="n">
        <v>0</v>
      </c>
      <c r="AW2712" s="493" t="n">
        <v>0</v>
      </c>
      <c r="AX2712" s="493" t="n">
        <v>66.59999999999999</v>
      </c>
      <c r="AY2712" s="493" t="n">
        <v>0.6</v>
      </c>
      <c r="AZ2712" s="493" t="n">
        <v>0</v>
      </c>
      <c r="BA2712" s="493" t="n">
        <v>36.9</v>
      </c>
      <c r="BB2712" s="493" t="n">
        <v>0</v>
      </c>
      <c r="BC2712" s="493" t="n">
        <v>0</v>
      </c>
      <c r="BD2712" s="493" t="n">
        <v>0</v>
      </c>
      <c r="BE2712" s="493" t="n">
        <v>1.8</v>
      </c>
      <c r="BF2712" s="493" t="n">
        <v>0</v>
      </c>
      <c r="BG2712" s="493" t="n">
        <v>0</v>
      </c>
      <c r="BH2712" s="493" t="n">
        <v>0</v>
      </c>
      <c r="BI2712" s="493" t="n">
        <v>0</v>
      </c>
      <c r="BJ2712" s="493" t="n">
        <v>0</v>
      </c>
      <c r="BK2712" s="493" t="n">
        <v>0</v>
      </c>
      <c r="BL2712" s="493" t="n">
        <v>0</v>
      </c>
      <c r="BM2712" s="493" t="n">
        <v>0</v>
      </c>
      <c r="BN2712" s="493" t="n">
        <v>0</v>
      </c>
      <c r="BO2712" s="493" t="n">
        <v>0</v>
      </c>
      <c r="BP2712" s="493" t="n">
        <v>0</v>
      </c>
      <c r="BQ2712" s="493" t="n">
        <v>0</v>
      </c>
      <c r="BR2712" s="493" t="n">
        <v>621</v>
      </c>
      <c r="BS2712" s="493" t="n">
        <v>0</v>
      </c>
      <c r="BT2712" s="493" t="n">
        <v>0</v>
      </c>
      <c r="BU2712" s="493" t="n">
        <v>0</v>
      </c>
      <c r="BV2712" s="493" t="n">
        <v>239.4</v>
      </c>
      <c r="BW2712" s="493" t="n">
        <v>0</v>
      </c>
    </row>
    <row r="2713">
      <c r="A2713" t="inlineStr">
        <is>
          <t>[C9D1] Angiotensin-II 길항제, 고혈압제 (C2) 혹은 이뇨제 복합제제</t>
        </is>
      </c>
      <c r="B2713" t="inlineStr">
        <is>
          <t>하나제약</t>
        </is>
      </c>
      <c r="C2713" t="inlineStr">
        <is>
          <t>칸데라플러스</t>
        </is>
      </c>
      <c r="D2713" t="inlineStr">
        <is>
          <t>하나제약</t>
        </is>
      </c>
      <c r="E2713" t="inlineStr">
        <is>
          <t>candesartan cilexetil,  hydrochlorothiazide</t>
        </is>
      </c>
      <c r="F2713" t="inlineStr">
        <is>
          <t>기타(치과의원, 치과병원 등)</t>
        </is>
      </c>
      <c r="G2713" t="inlineStr">
        <is>
          <t>Generic</t>
        </is>
      </c>
      <c r="H2713" s="493" t="n">
        <v>0</v>
      </c>
      <c r="I2713" s="493" t="n">
        <v>0</v>
      </c>
      <c r="J2713" s="493" t="n">
        <v>0</v>
      </c>
      <c r="K2713" s="493" t="n">
        <v>0</v>
      </c>
      <c r="L2713" s="493" t="n">
        <v>0</v>
      </c>
      <c r="M2713" s="493" t="n">
        <v>0</v>
      </c>
      <c r="N2713" s="493" t="n">
        <v>0</v>
      </c>
      <c r="O2713" s="493" t="n">
        <v>0</v>
      </c>
      <c r="P2713" s="493" t="n">
        <v>0</v>
      </c>
      <c r="Q2713" s="493" t="n">
        <v>0</v>
      </c>
      <c r="R2713" s="493" t="n">
        <v>0</v>
      </c>
      <c r="S2713" s="493" t="n">
        <v>0</v>
      </c>
      <c r="T2713" s="493" t="n">
        <v>0</v>
      </c>
      <c r="U2713" s="493" t="n">
        <v>0</v>
      </c>
      <c r="V2713" s="493" t="n">
        <v>0</v>
      </c>
      <c r="W2713" s="493" t="n">
        <v>0</v>
      </c>
      <c r="X2713" s="493" t="n">
        <v>0</v>
      </c>
      <c r="Y2713" s="493" t="n">
        <v>0</v>
      </c>
      <c r="Z2713" s="493" t="n">
        <v>0</v>
      </c>
      <c r="AA2713" s="493" t="n">
        <v>0</v>
      </c>
      <c r="AB2713" s="493" t="n">
        <v>0</v>
      </c>
      <c r="AC2713" s="493" t="n">
        <v>0</v>
      </c>
      <c r="AD2713" s="493" t="n">
        <v>0</v>
      </c>
      <c r="AE2713" s="493" t="n">
        <v>0</v>
      </c>
      <c r="AF2713" s="493" t="n">
        <v>0</v>
      </c>
      <c r="AG2713" s="493" t="n">
        <v>0</v>
      </c>
      <c r="AH2713" s="493" t="n">
        <v>0</v>
      </c>
      <c r="AI2713" s="493" t="n">
        <v>0</v>
      </c>
      <c r="AJ2713" s="493" t="n">
        <v>0</v>
      </c>
      <c r="AK2713" s="493" t="n">
        <v>0</v>
      </c>
      <c r="AL2713" s="493" t="n">
        <v>0</v>
      </c>
      <c r="AM2713" s="493" t="n">
        <v>0</v>
      </c>
      <c r="AN2713" s="493" t="n">
        <v>0</v>
      </c>
      <c r="AO2713" s="493" t="n">
        <v>0</v>
      </c>
      <c r="AP2713" s="493" t="n">
        <v>0</v>
      </c>
      <c r="AQ2713" s="493" t="n">
        <v>55.16</v>
      </c>
      <c r="AR2713" s="493" t="n">
        <v>0</v>
      </c>
      <c r="AS2713" s="493" t="n">
        <v>0</v>
      </c>
      <c r="AT2713" s="493" t="n">
        <v>0</v>
      </c>
      <c r="AU2713" s="493" t="n">
        <v>0</v>
      </c>
      <c r="AV2713" s="493" t="n">
        <v>0</v>
      </c>
      <c r="AW2713" s="493" t="n">
        <v>0</v>
      </c>
      <c r="AX2713" s="493" t="n">
        <v>0</v>
      </c>
      <c r="AY2713" s="493" t="n">
        <v>269.1</v>
      </c>
      <c r="AZ2713" s="493" t="n">
        <v>0</v>
      </c>
      <c r="BA2713" s="493" t="n">
        <v>0</v>
      </c>
      <c r="BB2713" s="493" t="n">
        <v>0</v>
      </c>
      <c r="BC2713" s="493" t="n">
        <v>0</v>
      </c>
      <c r="BD2713" s="493" t="n">
        <v>0</v>
      </c>
      <c r="BE2713" s="493" t="n">
        <v>0</v>
      </c>
      <c r="BF2713" s="493" t="n">
        <v>0</v>
      </c>
      <c r="BG2713" s="493" t="n">
        <v>0</v>
      </c>
      <c r="BH2713" s="493" t="n">
        <v>0</v>
      </c>
      <c r="BI2713" s="493" t="n">
        <v>0</v>
      </c>
      <c r="BJ2713" s="493" t="n">
        <v>0</v>
      </c>
      <c r="BK2713" s="493" t="n">
        <v>0</v>
      </c>
      <c r="BL2713" s="493" t="n">
        <v>0</v>
      </c>
      <c r="BM2713" s="493" t="n">
        <v>0</v>
      </c>
      <c r="BN2713" s="493" t="n">
        <v>0</v>
      </c>
      <c r="BO2713" s="493" t="n">
        <v>0</v>
      </c>
      <c r="BP2713" s="493" t="n">
        <v>0</v>
      </c>
      <c r="BQ2713" s="493" t="n">
        <v>0</v>
      </c>
      <c r="BR2713" s="493" t="n">
        <v>0</v>
      </c>
      <c r="BS2713" s="493" t="n">
        <v>0</v>
      </c>
      <c r="BT2713" s="493" t="n">
        <v>0</v>
      </c>
      <c r="BU2713" s="493" t="n">
        <v>0</v>
      </c>
      <c r="BV2713" s="493" t="n">
        <v>0</v>
      </c>
      <c r="BW2713" s="493" t="n">
        <v>0</v>
      </c>
    </row>
    <row r="2714">
      <c r="A2714" t="inlineStr">
        <is>
          <t>[C9D1] Angiotensin-II 길항제, 고혈압제 (C2) 혹은 이뇨제 복합제제</t>
        </is>
      </c>
      <c r="B2714" t="inlineStr">
        <is>
          <t>하나제약</t>
        </is>
      </c>
      <c r="C2714" t="inlineStr">
        <is>
          <t>코바라탄</t>
        </is>
      </c>
      <c r="D2714" t="inlineStr">
        <is>
          <t>하나제약</t>
        </is>
      </c>
      <c r="E2714" t="inlineStr">
        <is>
          <t>hydrochlorothiazide,  valsartan</t>
        </is>
      </c>
      <c r="F2714" t="inlineStr">
        <is>
          <t>상급종합병원</t>
        </is>
      </c>
      <c r="G2714" t="inlineStr">
        <is>
          <t>Generic</t>
        </is>
      </c>
      <c r="H2714" s="493" t="n">
        <v>0</v>
      </c>
      <c r="I2714" s="493" t="n">
        <v>0</v>
      </c>
      <c r="J2714" s="493" t="n">
        <v>0</v>
      </c>
      <c r="K2714" s="493" t="n">
        <v>0</v>
      </c>
      <c r="L2714" s="493" t="n">
        <v>0</v>
      </c>
      <c r="M2714" s="493" t="n">
        <v>0</v>
      </c>
      <c r="N2714" s="493" t="n">
        <v>0</v>
      </c>
      <c r="O2714" s="493" t="n">
        <v>0</v>
      </c>
      <c r="P2714" s="493" t="n">
        <v>0</v>
      </c>
      <c r="Q2714" s="493" t="n">
        <v>0</v>
      </c>
      <c r="R2714" s="493" t="n">
        <v>0</v>
      </c>
      <c r="S2714" s="493" t="n">
        <v>0</v>
      </c>
      <c r="T2714" s="493" t="n">
        <v>0</v>
      </c>
      <c r="U2714" s="493" t="n">
        <v>0</v>
      </c>
      <c r="V2714" s="493" t="n">
        <v>0</v>
      </c>
      <c r="W2714" s="493" t="n">
        <v>0</v>
      </c>
      <c r="X2714" s="493" t="n">
        <v>0</v>
      </c>
      <c r="Y2714" s="493" t="n">
        <v>0</v>
      </c>
      <c r="Z2714" s="493" t="n">
        <v>0</v>
      </c>
      <c r="AA2714" s="493" t="n">
        <v>0</v>
      </c>
      <c r="AB2714" s="493" t="n">
        <v>0</v>
      </c>
      <c r="AC2714" s="493" t="n">
        <v>0</v>
      </c>
      <c r="AD2714" s="493" t="n">
        <v>0</v>
      </c>
      <c r="AE2714" s="493" t="n">
        <v>0</v>
      </c>
      <c r="AF2714" s="493" t="n">
        <v>0</v>
      </c>
      <c r="AG2714" s="493" t="n">
        <v>0</v>
      </c>
      <c r="AH2714" s="493" t="n">
        <v>0</v>
      </c>
      <c r="AI2714" s="493" t="n">
        <v>0</v>
      </c>
      <c r="AJ2714" s="493" t="n">
        <v>0</v>
      </c>
      <c r="AK2714" s="493" t="n">
        <v>0</v>
      </c>
      <c r="AL2714" s="493" t="n">
        <v>0</v>
      </c>
      <c r="AM2714" s="493" t="n">
        <v>0</v>
      </c>
      <c r="AN2714" s="493" t="n">
        <v>0</v>
      </c>
      <c r="AO2714" s="493" t="n">
        <v>0</v>
      </c>
      <c r="AP2714" s="493" t="n">
        <v>0</v>
      </c>
      <c r="AQ2714" s="493" t="n">
        <v>0</v>
      </c>
      <c r="AR2714" s="493" t="n">
        <v>0</v>
      </c>
      <c r="AS2714" s="493" t="n">
        <v>0</v>
      </c>
      <c r="AT2714" s="493" t="n">
        <v>0</v>
      </c>
      <c r="AU2714" s="493" t="n">
        <v>0</v>
      </c>
      <c r="AV2714" s="493" t="n">
        <v>0</v>
      </c>
      <c r="AW2714" s="493" t="n">
        <v>0</v>
      </c>
      <c r="AX2714" s="493" t="n">
        <v>0</v>
      </c>
      <c r="AY2714" s="493" t="n">
        <v>0</v>
      </c>
      <c r="AZ2714" s="493" t="n">
        <v>0</v>
      </c>
      <c r="BA2714" s="493" t="n">
        <v>0</v>
      </c>
      <c r="BB2714" s="493" t="n">
        <v>0</v>
      </c>
      <c r="BC2714" s="493" t="n">
        <v>0</v>
      </c>
      <c r="BD2714" s="493" t="n">
        <v>0</v>
      </c>
      <c r="BE2714" s="493" t="n">
        <v>0</v>
      </c>
      <c r="BF2714" s="493" t="n">
        <v>0</v>
      </c>
      <c r="BG2714" s="493" t="n">
        <v>0</v>
      </c>
      <c r="BH2714" s="493" t="n">
        <v>0</v>
      </c>
      <c r="BI2714" s="493" t="n">
        <v>0</v>
      </c>
      <c r="BJ2714" s="493" t="n">
        <v>0</v>
      </c>
      <c r="BK2714" s="493" t="n">
        <v>0</v>
      </c>
      <c r="BL2714" s="493" t="n">
        <v>0</v>
      </c>
      <c r="BM2714" s="493" t="n">
        <v>409.5</v>
      </c>
      <c r="BN2714" s="493" t="n">
        <v>0</v>
      </c>
      <c r="BO2714" s="493" t="n">
        <v>0</v>
      </c>
      <c r="BP2714" s="493" t="n">
        <v>0</v>
      </c>
      <c r="BQ2714" s="493" t="n">
        <v>0</v>
      </c>
      <c r="BR2714" s="493" t="n">
        <v>0</v>
      </c>
      <c r="BS2714" s="493" t="n">
        <v>0</v>
      </c>
      <c r="BT2714" s="493" t="n">
        <v>0</v>
      </c>
      <c r="BU2714" s="493" t="n">
        <v>0</v>
      </c>
      <c r="BV2714" s="493" t="n">
        <v>0</v>
      </c>
      <c r="BW2714" s="493" t="n">
        <v>0</v>
      </c>
    </row>
    <row r="2715">
      <c r="A2715" t="inlineStr">
        <is>
          <t>[C9D1] Angiotensin-II 길항제, 고혈압제 (C2) 혹은 이뇨제 복합제제</t>
        </is>
      </c>
      <c r="B2715" t="inlineStr">
        <is>
          <t>하나제약</t>
        </is>
      </c>
      <c r="C2715" t="inlineStr">
        <is>
          <t>코바라탄</t>
        </is>
      </c>
      <c r="D2715" t="inlineStr">
        <is>
          <t>하나제약</t>
        </is>
      </c>
      <c r="E2715" t="inlineStr">
        <is>
          <t>hydrochlorothiazide,  valsartan</t>
        </is>
      </c>
      <c r="F2715" t="inlineStr">
        <is>
          <t>종합병원</t>
        </is>
      </c>
      <c r="G2715" t="inlineStr">
        <is>
          <t>Generic</t>
        </is>
      </c>
      <c r="H2715" s="493" t="n">
        <v>29895.77</v>
      </c>
      <c r="I2715" s="493" t="n">
        <v>30844.1</v>
      </c>
      <c r="J2715" s="493" t="n">
        <v>30051.19</v>
      </c>
      <c r="K2715" s="493" t="n">
        <v>31611.97</v>
      </c>
      <c r="L2715" s="493" t="n">
        <v>30617.75</v>
      </c>
      <c r="M2715" s="493" t="n">
        <v>32512.06</v>
      </c>
      <c r="N2715" s="493" t="n">
        <v>38772.51</v>
      </c>
      <c r="O2715" s="493" t="n">
        <v>27282</v>
      </c>
      <c r="P2715" s="493" t="n">
        <v>34550.04</v>
      </c>
      <c r="Q2715" s="493" t="n">
        <v>26689.72</v>
      </c>
      <c r="R2715" s="493" t="n">
        <v>26824.09</v>
      </c>
      <c r="S2715" s="493" t="n">
        <v>33052.46</v>
      </c>
      <c r="T2715" s="493" t="n">
        <v>31771</v>
      </c>
      <c r="U2715" s="493" t="n">
        <v>25298.38</v>
      </c>
      <c r="V2715" s="493" t="n">
        <v>30776.81</v>
      </c>
      <c r="W2715" s="493" t="n">
        <v>33171.76</v>
      </c>
      <c r="X2715" s="493" t="n">
        <v>40659.13</v>
      </c>
      <c r="Y2715" s="493" t="n">
        <v>36835.28</v>
      </c>
      <c r="Z2715" s="493" t="n">
        <v>34074.37</v>
      </c>
      <c r="AA2715" s="493" t="n">
        <v>64987.07</v>
      </c>
      <c r="AB2715" s="493" t="n">
        <v>54231.3</v>
      </c>
      <c r="AC2715" s="493" t="n">
        <v>60533.04</v>
      </c>
      <c r="AD2715" s="493" t="n">
        <v>51117</v>
      </c>
      <c r="AE2715" s="493" t="n">
        <v>54669.11</v>
      </c>
      <c r="AF2715" s="493" t="n">
        <v>56183.73</v>
      </c>
      <c r="AG2715" s="493" t="n">
        <v>47754.11</v>
      </c>
      <c r="AH2715" s="493" t="n">
        <v>61698.89</v>
      </c>
      <c r="AI2715" s="493" t="n">
        <v>47629.54</v>
      </c>
      <c r="AJ2715" s="493" t="n">
        <v>56174.5</v>
      </c>
      <c r="AK2715" s="493" t="n">
        <v>50284.2</v>
      </c>
      <c r="AL2715" s="493" t="n">
        <v>52556.03</v>
      </c>
      <c r="AM2715" s="493" t="n">
        <v>45734.79</v>
      </c>
      <c r="AN2715" s="493" t="n">
        <v>45000.19</v>
      </c>
      <c r="AO2715" s="493" t="n">
        <v>43026.58</v>
      </c>
      <c r="AP2715" s="493" t="n">
        <v>49846.83</v>
      </c>
      <c r="AQ2715" s="493" t="n">
        <v>44088.69</v>
      </c>
      <c r="AR2715" s="493" t="n">
        <v>46844.94</v>
      </c>
      <c r="AS2715" s="493" t="n">
        <v>44216.92</v>
      </c>
      <c r="AT2715" s="493" t="n">
        <v>52070.92</v>
      </c>
      <c r="AU2715" s="493" t="n">
        <v>47954.36</v>
      </c>
      <c r="AV2715" s="493" t="n">
        <v>44439.3</v>
      </c>
      <c r="AW2715" s="493" t="n">
        <v>53196.78</v>
      </c>
      <c r="AX2715" s="493" t="n">
        <v>42517.5</v>
      </c>
      <c r="AY2715" s="493" t="n">
        <v>46753.71</v>
      </c>
      <c r="AZ2715" s="493" t="n">
        <v>47720.46</v>
      </c>
      <c r="BA2715" s="493" t="n">
        <v>49724.94</v>
      </c>
      <c r="BB2715" s="493" t="n">
        <v>39669.16</v>
      </c>
      <c r="BC2715" s="493" t="n">
        <v>47654.01</v>
      </c>
      <c r="BD2715" s="493" t="n">
        <v>39060.66</v>
      </c>
      <c r="BE2715" s="493" t="n">
        <v>43844.75</v>
      </c>
      <c r="BF2715" s="493" t="n">
        <v>43848.67</v>
      </c>
      <c r="BG2715" s="493" t="n">
        <v>37785.73</v>
      </c>
      <c r="BH2715" s="493" t="n">
        <v>43711.07</v>
      </c>
      <c r="BI2715" s="493" t="n">
        <v>45266.57</v>
      </c>
      <c r="BJ2715" s="493" t="n">
        <v>43960.23</v>
      </c>
      <c r="BK2715" s="493" t="n">
        <v>35656.63</v>
      </c>
      <c r="BL2715" s="493" t="n">
        <v>47333.09</v>
      </c>
      <c r="BM2715" s="493" t="n">
        <v>38268.72</v>
      </c>
      <c r="BN2715" s="493" t="n">
        <v>39265.06</v>
      </c>
      <c r="BO2715" s="493" t="n">
        <v>33113.69</v>
      </c>
      <c r="BP2715" s="493" t="n">
        <v>31994.6</v>
      </c>
      <c r="BQ2715" s="493" t="n">
        <v>25122.96</v>
      </c>
      <c r="BR2715" s="493" t="n">
        <v>39465.53</v>
      </c>
      <c r="BS2715" s="493" t="n">
        <v>35927.51</v>
      </c>
      <c r="BT2715" s="493" t="n">
        <v>43692.89</v>
      </c>
      <c r="BU2715" s="493" t="n">
        <v>35218.28</v>
      </c>
      <c r="BV2715" s="493" t="n">
        <v>37001.49</v>
      </c>
      <c r="BW2715" s="493" t="n">
        <v>35778.18</v>
      </c>
    </row>
    <row r="2716">
      <c r="A2716" t="inlineStr">
        <is>
          <t>[C9D1] Angiotensin-II 길항제, 고혈압제 (C2) 혹은 이뇨제 복합제제</t>
        </is>
      </c>
      <c r="B2716" t="inlineStr">
        <is>
          <t>하나제약</t>
        </is>
      </c>
      <c r="C2716" t="inlineStr">
        <is>
          <t>코바라탄</t>
        </is>
      </c>
      <c r="D2716" t="inlineStr">
        <is>
          <t>하나제약</t>
        </is>
      </c>
      <c r="E2716" t="inlineStr">
        <is>
          <t>hydrochlorothiazide,  valsartan</t>
        </is>
      </c>
      <c r="F2716" t="inlineStr">
        <is>
          <t>병원</t>
        </is>
      </c>
      <c r="G2716" t="inlineStr">
        <is>
          <t>Generic</t>
        </is>
      </c>
      <c r="H2716" s="493" t="n">
        <v>2185.8</v>
      </c>
      <c r="I2716" s="493" t="n">
        <v>4085.26</v>
      </c>
      <c r="J2716" s="493" t="n">
        <v>3308.14</v>
      </c>
      <c r="K2716" s="493" t="n">
        <v>4194.83</v>
      </c>
      <c r="L2716" s="493" t="n">
        <v>4779.89</v>
      </c>
      <c r="M2716" s="493" t="n">
        <v>3388.05</v>
      </c>
      <c r="N2716" s="493" t="n">
        <v>3989.65</v>
      </c>
      <c r="O2716" s="493" t="n">
        <v>3298.35</v>
      </c>
      <c r="P2716" s="493" t="n">
        <v>2020.7</v>
      </c>
      <c r="Q2716" s="493" t="n">
        <v>3162.3</v>
      </c>
      <c r="R2716" s="493" t="n">
        <v>2679.49</v>
      </c>
      <c r="S2716" s="493" t="n">
        <v>4055.75</v>
      </c>
      <c r="T2716" s="493" t="n">
        <v>2477.34</v>
      </c>
      <c r="U2716" s="493" t="n">
        <v>3343.62</v>
      </c>
      <c r="V2716" s="493" t="n">
        <v>1728.33</v>
      </c>
      <c r="W2716" s="493" t="n">
        <v>1108.6</v>
      </c>
      <c r="X2716" s="493" t="n">
        <v>3378.48</v>
      </c>
      <c r="Y2716" s="493" t="n">
        <v>2368.22</v>
      </c>
      <c r="Z2716" s="493" t="n">
        <v>1039.23</v>
      </c>
      <c r="AA2716" s="493" t="n">
        <v>1960.99</v>
      </c>
      <c r="AB2716" s="493" t="n">
        <v>4141.3</v>
      </c>
      <c r="AC2716" s="493" t="n">
        <v>3685.16</v>
      </c>
      <c r="AD2716" s="493" t="n">
        <v>3294.1</v>
      </c>
      <c r="AE2716" s="493" t="n">
        <v>4153.5</v>
      </c>
      <c r="AF2716" s="493" t="n">
        <v>3143.42</v>
      </c>
      <c r="AG2716" s="493" t="n">
        <v>2852.46</v>
      </c>
      <c r="AH2716" s="493" t="n">
        <v>2858.25</v>
      </c>
      <c r="AI2716" s="493" t="n">
        <v>3010.04</v>
      </c>
      <c r="AJ2716" s="493" t="n">
        <v>4107.82</v>
      </c>
      <c r="AK2716" s="493" t="n">
        <v>2144.94</v>
      </c>
      <c r="AL2716" s="493" t="n">
        <v>2747.74</v>
      </c>
      <c r="AM2716" s="493" t="n">
        <v>1387.02</v>
      </c>
      <c r="AN2716" s="493" t="n">
        <v>2794.03</v>
      </c>
      <c r="AO2716" s="493" t="n">
        <v>3507.88</v>
      </c>
      <c r="AP2716" s="493" t="n">
        <v>2510.02</v>
      </c>
      <c r="AQ2716" s="493" t="n">
        <v>3478.04</v>
      </c>
      <c r="AR2716" s="493" t="n">
        <v>1947.85</v>
      </c>
      <c r="AS2716" s="493" t="n">
        <v>3865.1</v>
      </c>
      <c r="AT2716" s="493" t="n">
        <v>3292.51</v>
      </c>
      <c r="AU2716" s="493" t="n">
        <v>2423.18</v>
      </c>
      <c r="AV2716" s="493" t="n">
        <v>3317.11</v>
      </c>
      <c r="AW2716" s="493" t="n">
        <v>3311.68</v>
      </c>
      <c r="AX2716" s="493" t="n">
        <v>2709</v>
      </c>
      <c r="AY2716" s="493" t="n">
        <v>3869.12</v>
      </c>
      <c r="AZ2716" s="493" t="n">
        <v>4960.26</v>
      </c>
      <c r="BA2716" s="493" t="n">
        <v>3477.05</v>
      </c>
      <c r="BB2716" s="493" t="n">
        <v>4691.16</v>
      </c>
      <c r="BC2716" s="493" t="n">
        <v>4589.37</v>
      </c>
      <c r="BD2716" s="493" t="n">
        <v>4537.7</v>
      </c>
      <c r="BE2716" s="493" t="n">
        <v>1379.06</v>
      </c>
      <c r="BF2716" s="493" t="n">
        <v>3964.05</v>
      </c>
      <c r="BG2716" s="493" t="n">
        <v>2741.52</v>
      </c>
      <c r="BH2716" s="493" t="n">
        <v>4255.64</v>
      </c>
      <c r="BI2716" s="493" t="n">
        <v>2120.67</v>
      </c>
      <c r="BJ2716" s="493" t="n">
        <v>2262.6</v>
      </c>
      <c r="BK2716" s="493" t="n">
        <v>3279.81</v>
      </c>
      <c r="BL2716" s="493" t="n">
        <v>2675.02</v>
      </c>
      <c r="BM2716" s="493" t="n">
        <v>3169.95</v>
      </c>
      <c r="BN2716" s="493" t="n">
        <v>4210.68</v>
      </c>
      <c r="BO2716" s="493" t="n">
        <v>3752.65</v>
      </c>
      <c r="BP2716" s="493" t="n">
        <v>2986.15</v>
      </c>
      <c r="BQ2716" s="493" t="n">
        <v>4131.3</v>
      </c>
      <c r="BR2716" s="493" t="n">
        <v>2432.85</v>
      </c>
      <c r="BS2716" s="493" t="n">
        <v>2718.8</v>
      </c>
      <c r="BT2716" s="493" t="n">
        <v>3753.02</v>
      </c>
      <c r="BU2716" s="493" t="n">
        <v>2461.2</v>
      </c>
      <c r="BV2716" s="493" t="n">
        <v>3628.58</v>
      </c>
      <c r="BW2716" s="493" t="n">
        <v>3067.26</v>
      </c>
    </row>
    <row r="2717">
      <c r="A2717" t="inlineStr">
        <is>
          <t>[C9D1] Angiotensin-II 길항제, 고혈압제 (C2) 혹은 이뇨제 복합제제</t>
        </is>
      </c>
      <c r="B2717" t="inlineStr">
        <is>
          <t>하나제약</t>
        </is>
      </c>
      <c r="C2717" t="inlineStr">
        <is>
          <t>코바라탄</t>
        </is>
      </c>
      <c r="D2717" t="inlineStr">
        <is>
          <t>하나제약</t>
        </is>
      </c>
      <c r="E2717" t="inlineStr">
        <is>
          <t>hydrochlorothiazide,  valsartan</t>
        </is>
      </c>
      <c r="F2717" t="inlineStr">
        <is>
          <t>의원</t>
        </is>
      </c>
      <c r="G2717" t="inlineStr">
        <is>
          <t>Generic</t>
        </is>
      </c>
      <c r="H2717" s="493" t="n">
        <v>142753.82</v>
      </c>
      <c r="I2717" s="493" t="n">
        <v>164241.72</v>
      </c>
      <c r="J2717" s="493" t="n">
        <v>197151.24</v>
      </c>
      <c r="K2717" s="493" t="n">
        <v>179478.33</v>
      </c>
      <c r="L2717" s="493" t="n">
        <v>170059.1</v>
      </c>
      <c r="M2717" s="493" t="n">
        <v>185427.53</v>
      </c>
      <c r="N2717" s="493" t="n">
        <v>192977.39</v>
      </c>
      <c r="O2717" s="493" t="n">
        <v>174230.69</v>
      </c>
      <c r="P2717" s="493" t="n">
        <v>166945.18</v>
      </c>
      <c r="Q2717" s="493" t="n">
        <v>172194.7</v>
      </c>
      <c r="R2717" s="493" t="n">
        <v>167984.04</v>
      </c>
      <c r="S2717" s="493" t="n">
        <v>182608.31</v>
      </c>
      <c r="T2717" s="493" t="n">
        <v>171131.29</v>
      </c>
      <c r="U2717" s="493" t="n">
        <v>153748.4</v>
      </c>
      <c r="V2717" s="493" t="n">
        <v>161422.56</v>
      </c>
      <c r="W2717" s="493" t="n">
        <v>158062.49</v>
      </c>
      <c r="X2717" s="493" t="n">
        <v>155812.2</v>
      </c>
      <c r="Y2717" s="493" t="n">
        <v>162053.65</v>
      </c>
      <c r="Z2717" s="493" t="n">
        <v>153598.46</v>
      </c>
      <c r="AA2717" s="493" t="n">
        <v>152483.36</v>
      </c>
      <c r="AB2717" s="493" t="n">
        <v>137904.29</v>
      </c>
      <c r="AC2717" s="493" t="n">
        <v>143126.29</v>
      </c>
      <c r="AD2717" s="493" t="n">
        <v>141517.89</v>
      </c>
      <c r="AE2717" s="493" t="n">
        <v>159842.6</v>
      </c>
      <c r="AF2717" s="493" t="n">
        <v>138343.22</v>
      </c>
      <c r="AG2717" s="493" t="n">
        <v>133889.94</v>
      </c>
      <c r="AH2717" s="493" t="n">
        <v>150557.66</v>
      </c>
      <c r="AI2717" s="493" t="n">
        <v>144680.49</v>
      </c>
      <c r="AJ2717" s="493" t="n">
        <v>154020.11</v>
      </c>
      <c r="AK2717" s="493" t="n">
        <v>153726.86</v>
      </c>
      <c r="AL2717" s="493" t="n">
        <v>137928.55</v>
      </c>
      <c r="AM2717" s="493" t="n">
        <v>142851.81</v>
      </c>
      <c r="AN2717" s="493" t="n">
        <v>138761.47</v>
      </c>
      <c r="AO2717" s="493" t="n">
        <v>138670.64</v>
      </c>
      <c r="AP2717" s="493" t="n">
        <v>146163.04</v>
      </c>
      <c r="AQ2717" s="493" t="n">
        <v>151536.49</v>
      </c>
      <c r="AR2717" s="493" t="n">
        <v>165647.5</v>
      </c>
      <c r="AS2717" s="493" t="n">
        <v>144870.28</v>
      </c>
      <c r="AT2717" s="493" t="n">
        <v>151363.49</v>
      </c>
      <c r="AU2717" s="493" t="n">
        <v>137915.36</v>
      </c>
      <c r="AV2717" s="493" t="n">
        <v>137061.36</v>
      </c>
      <c r="AW2717" s="493" t="n">
        <v>130090.59</v>
      </c>
      <c r="AX2717" s="493" t="n">
        <v>149022.67</v>
      </c>
      <c r="AY2717" s="493" t="n">
        <v>138658.68</v>
      </c>
      <c r="AZ2717" s="493" t="n">
        <v>129711.79</v>
      </c>
      <c r="BA2717" s="493" t="n">
        <v>130816.33</v>
      </c>
      <c r="BB2717" s="493" t="n">
        <v>119495.88</v>
      </c>
      <c r="BC2717" s="493" t="n">
        <v>132052.65</v>
      </c>
      <c r="BD2717" s="493" t="n">
        <v>121146.35</v>
      </c>
      <c r="BE2717" s="493" t="n">
        <v>125807.27</v>
      </c>
      <c r="BF2717" s="493" t="n">
        <v>118542.37</v>
      </c>
      <c r="BG2717" s="493" t="n">
        <v>122386.99</v>
      </c>
      <c r="BH2717" s="493" t="n">
        <v>114799.38</v>
      </c>
      <c r="BI2717" s="493" t="n">
        <v>112070.37</v>
      </c>
      <c r="BJ2717" s="493" t="n">
        <v>122301.78</v>
      </c>
      <c r="BK2717" s="493" t="n">
        <v>106120.79</v>
      </c>
      <c r="BL2717" s="493" t="n">
        <v>132982.95</v>
      </c>
      <c r="BM2717" s="493" t="n">
        <v>124797.55</v>
      </c>
      <c r="BN2717" s="493" t="n">
        <v>113640.25</v>
      </c>
      <c r="BO2717" s="493" t="n">
        <v>127372.14</v>
      </c>
      <c r="BP2717" s="493" t="n">
        <v>126132.83</v>
      </c>
      <c r="BQ2717" s="493" t="n">
        <v>110210.67</v>
      </c>
      <c r="BR2717" s="493" t="n">
        <v>122696.9</v>
      </c>
      <c r="BS2717" s="493" t="n">
        <v>120119.82</v>
      </c>
      <c r="BT2717" s="493" t="n">
        <v>118091.58</v>
      </c>
      <c r="BU2717" s="493" t="n">
        <v>118771.82</v>
      </c>
      <c r="BV2717" s="493" t="n">
        <v>126956.14</v>
      </c>
      <c r="BW2717" s="493" t="n">
        <v>119336.06</v>
      </c>
    </row>
    <row r="2718">
      <c r="A2718" t="inlineStr">
        <is>
          <t>[C9D1] Angiotensin-II 길항제, 고혈압제 (C2) 혹은 이뇨제 복합제제</t>
        </is>
      </c>
      <c r="B2718" t="inlineStr">
        <is>
          <t>하나제약</t>
        </is>
      </c>
      <c r="C2718" t="inlineStr">
        <is>
          <t>코바라탄</t>
        </is>
      </c>
      <c r="D2718" t="inlineStr">
        <is>
          <t>하나제약</t>
        </is>
      </c>
      <c r="E2718" t="inlineStr">
        <is>
          <t>hydrochlorothiazide,  valsartan</t>
        </is>
      </c>
      <c r="F2718" t="inlineStr">
        <is>
          <t>보건소</t>
        </is>
      </c>
      <c r="G2718" t="inlineStr">
        <is>
          <t>Generic</t>
        </is>
      </c>
      <c r="H2718" s="493" t="n">
        <v>71.7</v>
      </c>
      <c r="I2718" s="493" t="n">
        <v>611.1</v>
      </c>
      <c r="J2718" s="493" t="n">
        <v>262.2</v>
      </c>
      <c r="K2718" s="493" t="n">
        <v>1291.2</v>
      </c>
      <c r="L2718" s="493" t="n">
        <v>823.2</v>
      </c>
      <c r="M2718" s="493" t="n">
        <v>848.1</v>
      </c>
      <c r="N2718" s="493" t="n">
        <v>1134</v>
      </c>
      <c r="O2718" s="493" t="n">
        <v>0</v>
      </c>
      <c r="P2718" s="493" t="n">
        <v>1473.3</v>
      </c>
      <c r="Q2718" s="493" t="n">
        <v>1404</v>
      </c>
      <c r="R2718" s="493" t="n">
        <v>219.6</v>
      </c>
      <c r="S2718" s="493" t="n">
        <v>0</v>
      </c>
      <c r="T2718" s="493" t="n">
        <v>445.5</v>
      </c>
      <c r="U2718" s="493" t="n">
        <v>677.7</v>
      </c>
      <c r="V2718" s="493" t="n">
        <v>159.3</v>
      </c>
      <c r="W2718" s="493" t="n">
        <v>384.3</v>
      </c>
      <c r="X2718" s="493" t="n">
        <v>417</v>
      </c>
      <c r="Y2718" s="493" t="n">
        <v>542.7</v>
      </c>
      <c r="Z2718" s="493" t="n">
        <v>101.4</v>
      </c>
      <c r="AA2718" s="493" t="n">
        <v>3975.3</v>
      </c>
      <c r="AB2718" s="493" t="n">
        <v>117</v>
      </c>
      <c r="AC2718" s="493" t="n">
        <v>0</v>
      </c>
      <c r="AD2718" s="493" t="n">
        <v>217.8</v>
      </c>
      <c r="AE2718" s="493" t="n">
        <v>1431.9</v>
      </c>
      <c r="AF2718" s="493" t="n">
        <v>0</v>
      </c>
      <c r="AG2718" s="493" t="n">
        <v>0</v>
      </c>
      <c r="AH2718" s="493" t="n">
        <v>2240.1</v>
      </c>
      <c r="AI2718" s="493" t="n">
        <v>0</v>
      </c>
      <c r="AJ2718" s="493" t="n">
        <v>391.5</v>
      </c>
      <c r="AK2718" s="493" t="n">
        <v>0</v>
      </c>
      <c r="AL2718" s="493" t="n">
        <v>126.9</v>
      </c>
      <c r="AM2718" s="493" t="n">
        <v>261.9</v>
      </c>
      <c r="AN2718" s="493" t="n">
        <v>1418.7</v>
      </c>
      <c r="AO2718" s="493" t="n">
        <v>114.3</v>
      </c>
      <c r="AP2718" s="493" t="n">
        <v>546.6</v>
      </c>
      <c r="AQ2718" s="493" t="n">
        <v>603.3</v>
      </c>
      <c r="AR2718" s="493" t="n">
        <v>0</v>
      </c>
      <c r="AS2718" s="493" t="n">
        <v>0</v>
      </c>
      <c r="AT2718" s="493" t="n">
        <v>354.6</v>
      </c>
      <c r="AU2718" s="493" t="n">
        <v>0</v>
      </c>
      <c r="AV2718" s="493" t="n">
        <v>0</v>
      </c>
      <c r="AW2718" s="493" t="n">
        <v>117.9</v>
      </c>
      <c r="AX2718" s="493" t="n">
        <v>0</v>
      </c>
      <c r="AY2718" s="493" t="n">
        <v>243.6</v>
      </c>
      <c r="AZ2718" s="493" t="n">
        <v>0</v>
      </c>
      <c r="BA2718" s="493" t="n">
        <v>1297.2</v>
      </c>
      <c r="BB2718" s="493" t="n">
        <v>0</v>
      </c>
      <c r="BC2718" s="493" t="n">
        <v>1796.7</v>
      </c>
      <c r="BD2718" s="493" t="n">
        <v>0</v>
      </c>
      <c r="BE2718" s="493" t="n">
        <v>0</v>
      </c>
      <c r="BF2718" s="493" t="n">
        <v>1722.6</v>
      </c>
      <c r="BG2718" s="493" t="n">
        <v>0</v>
      </c>
      <c r="BH2718" s="493" t="n">
        <v>0</v>
      </c>
      <c r="BI2718" s="493" t="n">
        <v>1309.5</v>
      </c>
      <c r="BJ2718" s="493" t="n">
        <v>0</v>
      </c>
      <c r="BK2718" s="493" t="n">
        <v>1069.2</v>
      </c>
      <c r="BL2718" s="493" t="n">
        <v>302.4</v>
      </c>
      <c r="BM2718" s="493" t="n">
        <v>432</v>
      </c>
      <c r="BN2718" s="493" t="n">
        <v>1319.4</v>
      </c>
      <c r="BO2718" s="493" t="n">
        <v>0</v>
      </c>
      <c r="BP2718" s="493" t="n">
        <v>0</v>
      </c>
      <c r="BQ2718" s="493" t="n">
        <v>1371.6</v>
      </c>
      <c r="BR2718" s="493" t="n">
        <v>324.3</v>
      </c>
      <c r="BS2718" s="493" t="n">
        <v>0</v>
      </c>
      <c r="BT2718" s="493" t="n">
        <v>0</v>
      </c>
      <c r="BU2718" s="493" t="n">
        <v>366.9</v>
      </c>
      <c r="BV2718" s="493" t="n">
        <v>0</v>
      </c>
      <c r="BW2718" s="493" t="n">
        <v>361.2</v>
      </c>
    </row>
    <row r="2719">
      <c r="A2719" t="inlineStr">
        <is>
          <t>[C9D1] Angiotensin-II 길항제, 고혈압제 (C2) 혹은 이뇨제 복합제제</t>
        </is>
      </c>
      <c r="B2719" t="inlineStr">
        <is>
          <t>하나제약</t>
        </is>
      </c>
      <c r="C2719" t="inlineStr">
        <is>
          <t>코바라탄</t>
        </is>
      </c>
      <c r="D2719" t="inlineStr">
        <is>
          <t>하나제약</t>
        </is>
      </c>
      <c r="E2719" t="inlineStr">
        <is>
          <t>hydrochlorothiazide,  valsartan</t>
        </is>
      </c>
      <c r="F2719" t="inlineStr">
        <is>
          <t>기타(치과의원, 치과병원 등)</t>
        </is>
      </c>
      <c r="G2719" t="inlineStr">
        <is>
          <t>Generic</t>
        </is>
      </c>
      <c r="H2719" s="493" t="n">
        <v>0</v>
      </c>
      <c r="I2719" s="493" t="n">
        <v>0</v>
      </c>
      <c r="J2719" s="493" t="n">
        <v>0</v>
      </c>
      <c r="K2719" s="493" t="n">
        <v>0</v>
      </c>
      <c r="L2719" s="493" t="n">
        <v>0</v>
      </c>
      <c r="M2719" s="493" t="n">
        <v>0</v>
      </c>
      <c r="N2719" s="493" t="n">
        <v>0</v>
      </c>
      <c r="O2719" s="493" t="n">
        <v>0</v>
      </c>
      <c r="P2719" s="493" t="n">
        <v>0</v>
      </c>
      <c r="Q2719" s="493" t="n">
        <v>240</v>
      </c>
      <c r="R2719" s="493" t="n">
        <v>0</v>
      </c>
      <c r="S2719" s="493" t="n">
        <v>0</v>
      </c>
      <c r="T2719" s="493" t="n">
        <v>0</v>
      </c>
      <c r="U2719" s="493" t="n">
        <v>0</v>
      </c>
      <c r="V2719" s="493" t="n">
        <v>0</v>
      </c>
      <c r="W2719" s="493" t="n">
        <v>0</v>
      </c>
      <c r="X2719" s="493" t="n">
        <v>0</v>
      </c>
      <c r="Y2719" s="493" t="n">
        <v>0</v>
      </c>
      <c r="Z2719" s="493" t="n">
        <v>0</v>
      </c>
      <c r="AA2719" s="493" t="n">
        <v>0</v>
      </c>
      <c r="AB2719" s="493" t="n">
        <v>0</v>
      </c>
      <c r="AC2719" s="493" t="n">
        <v>0</v>
      </c>
      <c r="AD2719" s="493" t="n">
        <v>0</v>
      </c>
      <c r="AE2719" s="493" t="n">
        <v>0</v>
      </c>
      <c r="AF2719" s="493" t="n">
        <v>0</v>
      </c>
      <c r="AG2719" s="493" t="n">
        <v>0</v>
      </c>
      <c r="AH2719" s="493" t="n">
        <v>0</v>
      </c>
      <c r="AI2719" s="493" t="n">
        <v>0</v>
      </c>
      <c r="AJ2719" s="493" t="n">
        <v>0</v>
      </c>
      <c r="AK2719" s="493" t="n">
        <v>0</v>
      </c>
      <c r="AL2719" s="493" t="n">
        <v>0</v>
      </c>
      <c r="AM2719" s="493" t="n">
        <v>0</v>
      </c>
      <c r="AN2719" s="493" t="n">
        <v>0</v>
      </c>
      <c r="AO2719" s="493" t="n">
        <v>0</v>
      </c>
      <c r="AP2719" s="493" t="n">
        <v>0</v>
      </c>
      <c r="AQ2719" s="493" t="n">
        <v>0</v>
      </c>
      <c r="AR2719" s="493" t="n">
        <v>0</v>
      </c>
      <c r="AS2719" s="493" t="n">
        <v>0</v>
      </c>
      <c r="AT2719" s="493" t="n">
        <v>0</v>
      </c>
      <c r="AU2719" s="493" t="n">
        <v>0</v>
      </c>
      <c r="AV2719" s="493" t="n">
        <v>0</v>
      </c>
      <c r="AW2719" s="493" t="n">
        <v>0</v>
      </c>
      <c r="AX2719" s="493" t="n">
        <v>0</v>
      </c>
      <c r="AY2719" s="493" t="n">
        <v>0</v>
      </c>
      <c r="AZ2719" s="493" t="n">
        <v>0</v>
      </c>
      <c r="BA2719" s="493" t="n">
        <v>0</v>
      </c>
      <c r="BB2719" s="493" t="n">
        <v>0</v>
      </c>
      <c r="BC2719" s="493" t="n">
        <v>0</v>
      </c>
      <c r="BD2719" s="493" t="n">
        <v>0</v>
      </c>
      <c r="BE2719" s="493" t="n">
        <v>0</v>
      </c>
      <c r="BF2719" s="493" t="n">
        <v>0</v>
      </c>
      <c r="BG2719" s="493" t="n">
        <v>0</v>
      </c>
      <c r="BH2719" s="493" t="n">
        <v>0</v>
      </c>
      <c r="BI2719" s="493" t="n">
        <v>0</v>
      </c>
      <c r="BJ2719" s="493" t="n">
        <v>0</v>
      </c>
      <c r="BK2719" s="493" t="n">
        <v>0</v>
      </c>
      <c r="BL2719" s="493" t="n">
        <v>0</v>
      </c>
      <c r="BM2719" s="493" t="n">
        <v>0</v>
      </c>
      <c r="BN2719" s="493" t="n">
        <v>0</v>
      </c>
      <c r="BO2719" s="493" t="n">
        <v>0</v>
      </c>
      <c r="BP2719" s="493" t="n">
        <v>0</v>
      </c>
      <c r="BQ2719" s="493" t="n">
        <v>0</v>
      </c>
      <c r="BR2719" s="493" t="n">
        <v>0</v>
      </c>
      <c r="BS2719" s="493" t="n">
        <v>0</v>
      </c>
      <c r="BT2719" s="493" t="n">
        <v>0</v>
      </c>
      <c r="BU2719" s="493" t="n">
        <v>0</v>
      </c>
      <c r="BV2719" s="493" t="n">
        <v>0</v>
      </c>
      <c r="BW2719" s="493" t="n">
        <v>0</v>
      </c>
    </row>
    <row r="2720">
      <c r="A2720" t="inlineStr">
        <is>
          <t>[C9D1] Angiotensin-II 길항제, 고혈압제 (C2) 혹은 이뇨제 복합제제</t>
        </is>
      </c>
      <c r="B2720" t="inlineStr">
        <is>
          <t>하나제약</t>
        </is>
      </c>
      <c r="C2720" t="inlineStr">
        <is>
          <t>코사탄 플러스</t>
        </is>
      </c>
      <c r="D2720" t="inlineStr">
        <is>
          <t>하나제약</t>
        </is>
      </c>
      <c r="E2720" t="inlineStr">
        <is>
          <t>hydrochlorothiazide,  losartan potassium</t>
        </is>
      </c>
      <c r="F2720" t="inlineStr">
        <is>
          <t>종합병원</t>
        </is>
      </c>
      <c r="G2720" t="inlineStr">
        <is>
          <t>Generic</t>
        </is>
      </c>
      <c r="H2720" s="493" t="n">
        <v>18790.39</v>
      </c>
      <c r="I2720" s="493" t="n">
        <v>14414.91</v>
      </c>
      <c r="J2720" s="493" t="n">
        <v>18555.92</v>
      </c>
      <c r="K2720" s="493" t="n">
        <v>15267.23</v>
      </c>
      <c r="L2720" s="493" t="n">
        <v>18002.77</v>
      </c>
      <c r="M2720" s="493" t="n">
        <v>17991.24</v>
      </c>
      <c r="N2720" s="493" t="n">
        <v>16454.11</v>
      </c>
      <c r="O2720" s="493" t="n">
        <v>16494.42</v>
      </c>
      <c r="P2720" s="493" t="n">
        <v>15105.82</v>
      </c>
      <c r="Q2720" s="493" t="n">
        <v>14815.46</v>
      </c>
      <c r="R2720" s="493" t="n">
        <v>15681.82</v>
      </c>
      <c r="S2720" s="493" t="n">
        <v>4108.48</v>
      </c>
      <c r="T2720" s="493" t="n">
        <v>165.3</v>
      </c>
      <c r="U2720" s="493" t="n">
        <v>0</v>
      </c>
      <c r="V2720" s="493" t="n">
        <v>0</v>
      </c>
      <c r="W2720" s="493" t="n">
        <v>0</v>
      </c>
      <c r="X2720" s="493" t="n">
        <v>0</v>
      </c>
      <c r="Y2720" s="493" t="n">
        <v>0</v>
      </c>
      <c r="Z2720" s="493" t="n">
        <v>0</v>
      </c>
      <c r="AA2720" s="493" t="n">
        <v>0</v>
      </c>
      <c r="AB2720" s="493" t="n">
        <v>0</v>
      </c>
      <c r="AC2720" s="493" t="n">
        <v>0</v>
      </c>
      <c r="AD2720" s="493" t="n">
        <v>0</v>
      </c>
      <c r="AE2720" s="493" t="n">
        <v>0</v>
      </c>
      <c r="AF2720" s="493" t="n">
        <v>0</v>
      </c>
      <c r="AG2720" s="493" t="n">
        <v>0</v>
      </c>
      <c r="AH2720" s="493" t="n">
        <v>0</v>
      </c>
      <c r="AI2720" s="493" t="n">
        <v>0</v>
      </c>
      <c r="AJ2720" s="493" t="n">
        <v>144</v>
      </c>
      <c r="AK2720" s="493" t="n">
        <v>0</v>
      </c>
      <c r="AL2720" s="493" t="n">
        <v>0</v>
      </c>
      <c r="AM2720" s="493" t="n">
        <v>0</v>
      </c>
      <c r="AN2720" s="493" t="n">
        <v>0</v>
      </c>
      <c r="AO2720" s="493" t="n">
        <v>0</v>
      </c>
      <c r="AP2720" s="493" t="n">
        <v>0</v>
      </c>
      <c r="AQ2720" s="493" t="n">
        <v>0</v>
      </c>
      <c r="AR2720" s="493" t="n">
        <v>0</v>
      </c>
      <c r="AS2720" s="493" t="n">
        <v>0</v>
      </c>
      <c r="AT2720" s="493" t="n">
        <v>0</v>
      </c>
      <c r="AU2720" s="493" t="n">
        <v>0</v>
      </c>
      <c r="AV2720" s="493" t="n">
        <v>0</v>
      </c>
      <c r="AW2720" s="493" t="n">
        <v>0</v>
      </c>
      <c r="AX2720" s="493" t="n">
        <v>0</v>
      </c>
      <c r="AY2720" s="493" t="n">
        <v>0</v>
      </c>
      <c r="AZ2720" s="493" t="n">
        <v>0</v>
      </c>
      <c r="BA2720" s="493" t="n">
        <v>0</v>
      </c>
      <c r="BB2720" s="493" t="n">
        <v>0</v>
      </c>
      <c r="BC2720" s="493" t="n">
        <v>0</v>
      </c>
      <c r="BD2720" s="493" t="n">
        <v>0</v>
      </c>
      <c r="BE2720" s="493" t="n">
        <v>0</v>
      </c>
      <c r="BF2720" s="493" t="n">
        <v>0</v>
      </c>
      <c r="BG2720" s="493" t="n">
        <v>0</v>
      </c>
      <c r="BH2720" s="493" t="n">
        <v>0</v>
      </c>
      <c r="BI2720" s="493" t="n">
        <v>0</v>
      </c>
      <c r="BJ2720" s="493" t="n">
        <v>0</v>
      </c>
      <c r="BK2720" s="493" t="n">
        <v>0</v>
      </c>
      <c r="BL2720" s="493" t="n">
        <v>0</v>
      </c>
      <c r="BM2720" s="493" t="n">
        <v>0</v>
      </c>
      <c r="BN2720" s="493" t="n">
        <v>0</v>
      </c>
      <c r="BO2720" s="493" t="n">
        <v>0</v>
      </c>
      <c r="BP2720" s="493" t="n">
        <v>0</v>
      </c>
      <c r="BQ2720" s="493" t="n">
        <v>0</v>
      </c>
      <c r="BR2720" s="493" t="n">
        <v>0</v>
      </c>
      <c r="BS2720" s="493" t="n">
        <v>0</v>
      </c>
      <c r="BT2720" s="493" t="n">
        <v>0</v>
      </c>
      <c r="BU2720" s="493" t="n">
        <v>0</v>
      </c>
      <c r="BV2720" s="493" t="n">
        <v>0</v>
      </c>
      <c r="BW2720" s="493" t="n">
        <v>0</v>
      </c>
    </row>
    <row r="2721">
      <c r="A2721" t="inlineStr">
        <is>
          <t>[C9D1] Angiotensin-II 길항제, 고혈압제 (C2) 혹은 이뇨제 복합제제</t>
        </is>
      </c>
      <c r="B2721" t="inlineStr">
        <is>
          <t>하나제약</t>
        </is>
      </c>
      <c r="C2721" t="inlineStr">
        <is>
          <t>코사탄 플러스</t>
        </is>
      </c>
      <c r="D2721" t="inlineStr">
        <is>
          <t>하나제약</t>
        </is>
      </c>
      <c r="E2721" t="inlineStr">
        <is>
          <t>hydrochlorothiazide,  losartan potassium</t>
        </is>
      </c>
      <c r="F2721" t="inlineStr">
        <is>
          <t>병원</t>
        </is>
      </c>
      <c r="G2721" t="inlineStr">
        <is>
          <t>Generic</t>
        </is>
      </c>
      <c r="H2721" s="493" t="n">
        <v>10894.4</v>
      </c>
      <c r="I2721" s="493" t="n">
        <v>8316.620000000001</v>
      </c>
      <c r="J2721" s="493" t="n">
        <v>7657.1</v>
      </c>
      <c r="K2721" s="493" t="n">
        <v>11038.64</v>
      </c>
      <c r="L2721" s="493" t="n">
        <v>7623.59</v>
      </c>
      <c r="M2721" s="493" t="n">
        <v>11683.96</v>
      </c>
      <c r="N2721" s="493" t="n">
        <v>8235.299999999999</v>
      </c>
      <c r="O2721" s="493" t="n">
        <v>9265.959999999999</v>
      </c>
      <c r="P2721" s="493" t="n">
        <v>11190.5</v>
      </c>
      <c r="Q2721" s="493" t="n">
        <v>11782.9</v>
      </c>
      <c r="R2721" s="493" t="n">
        <v>5747.73</v>
      </c>
      <c r="S2721" s="493" t="n">
        <v>3717.47</v>
      </c>
      <c r="T2721" s="493" t="n">
        <v>595.2</v>
      </c>
      <c r="U2721" s="493" t="n">
        <v>78.59999999999999</v>
      </c>
      <c r="V2721" s="493" t="n">
        <v>388.2</v>
      </c>
      <c r="W2721" s="493" t="n">
        <v>0</v>
      </c>
      <c r="X2721" s="493" t="n">
        <v>166.8</v>
      </c>
      <c r="Y2721" s="493" t="n">
        <v>0</v>
      </c>
      <c r="Z2721" s="493" t="n">
        <v>162.6</v>
      </c>
      <c r="AA2721" s="493" t="n">
        <v>0</v>
      </c>
      <c r="AB2721" s="493" t="n">
        <v>157.8</v>
      </c>
      <c r="AC2721" s="493" t="n">
        <v>0</v>
      </c>
      <c r="AD2721" s="493" t="n">
        <v>645.6</v>
      </c>
      <c r="AE2721" s="493" t="n">
        <v>0</v>
      </c>
      <c r="AF2721" s="493" t="n">
        <v>162</v>
      </c>
      <c r="AG2721" s="493" t="n">
        <v>39</v>
      </c>
      <c r="AH2721" s="493" t="n">
        <v>203.1</v>
      </c>
      <c r="AI2721" s="493" t="n">
        <v>0</v>
      </c>
      <c r="AJ2721" s="493" t="n">
        <v>163.8</v>
      </c>
      <c r="AK2721" s="493" t="n">
        <v>0</v>
      </c>
      <c r="AL2721" s="493" t="n">
        <v>160.8</v>
      </c>
      <c r="AM2721" s="493" t="n">
        <v>42.9</v>
      </c>
      <c r="AN2721" s="493" t="n">
        <v>913.8</v>
      </c>
      <c r="AO2721" s="493" t="n">
        <v>237.3</v>
      </c>
      <c r="AP2721" s="493" t="n">
        <v>0</v>
      </c>
      <c r="AQ2721" s="493" t="n">
        <v>249</v>
      </c>
      <c r="AR2721" s="493" t="n">
        <v>0</v>
      </c>
      <c r="AS2721" s="493" t="n">
        <v>0</v>
      </c>
      <c r="AT2721" s="493" t="n">
        <v>0</v>
      </c>
      <c r="AU2721" s="493" t="n">
        <v>0</v>
      </c>
      <c r="AV2721" s="493" t="n">
        <v>0</v>
      </c>
      <c r="AW2721" s="493" t="n">
        <v>232.2</v>
      </c>
      <c r="AX2721" s="493" t="n">
        <v>0</v>
      </c>
      <c r="AY2721" s="493" t="n">
        <v>817.8</v>
      </c>
      <c r="AZ2721" s="493" t="n">
        <v>0</v>
      </c>
      <c r="BA2721" s="493" t="n">
        <v>240</v>
      </c>
      <c r="BB2721" s="493" t="n">
        <v>0</v>
      </c>
      <c r="BC2721" s="493" t="n">
        <v>232.2</v>
      </c>
      <c r="BD2721" s="493" t="n">
        <v>0</v>
      </c>
      <c r="BE2721" s="493" t="n">
        <v>479.4</v>
      </c>
      <c r="BF2721" s="493" t="n">
        <v>249.3</v>
      </c>
      <c r="BG2721" s="493" t="n">
        <v>767.76</v>
      </c>
      <c r="BH2721" s="493" t="n">
        <v>250.5</v>
      </c>
      <c r="BI2721" s="493" t="n">
        <v>711.3</v>
      </c>
      <c r="BJ2721" s="493" t="n">
        <v>250.5</v>
      </c>
      <c r="BK2721" s="493" t="n">
        <v>460.8</v>
      </c>
      <c r="BL2721" s="493" t="n">
        <v>0</v>
      </c>
      <c r="BM2721" s="493" t="n">
        <v>224.4</v>
      </c>
      <c r="BN2721" s="493" t="n">
        <v>0</v>
      </c>
      <c r="BO2721" s="493" t="n">
        <v>462</v>
      </c>
      <c r="BP2721" s="493" t="n">
        <v>0</v>
      </c>
      <c r="BQ2721" s="493" t="n">
        <v>453.6</v>
      </c>
      <c r="BR2721" s="493" t="n">
        <v>0</v>
      </c>
      <c r="BS2721" s="493" t="n">
        <v>713.4</v>
      </c>
      <c r="BT2721" s="493" t="n">
        <v>0</v>
      </c>
      <c r="BU2721" s="493" t="n">
        <v>467.4</v>
      </c>
      <c r="BV2721" s="493" t="n">
        <v>0</v>
      </c>
      <c r="BW2721" s="493" t="n">
        <v>0</v>
      </c>
    </row>
    <row r="2722">
      <c r="A2722" t="inlineStr">
        <is>
          <t>[C9D1] Angiotensin-II 길항제, 고혈압제 (C2) 혹은 이뇨제 복합제제</t>
        </is>
      </c>
      <c r="B2722" t="inlineStr">
        <is>
          <t>하나제약</t>
        </is>
      </c>
      <c r="C2722" t="inlineStr">
        <is>
          <t>코사탄 플러스</t>
        </is>
      </c>
      <c r="D2722" t="inlineStr">
        <is>
          <t>하나제약</t>
        </is>
      </c>
      <c r="E2722" t="inlineStr">
        <is>
          <t>hydrochlorothiazide,  losartan potassium</t>
        </is>
      </c>
      <c r="F2722" t="inlineStr">
        <is>
          <t>의원</t>
        </is>
      </c>
      <c r="G2722" t="inlineStr">
        <is>
          <t>Generic</t>
        </is>
      </c>
      <c r="H2722" s="493" t="n">
        <v>300319.86</v>
      </c>
      <c r="I2722" s="493" t="n">
        <v>303612.12</v>
      </c>
      <c r="J2722" s="493" t="n">
        <v>313554.62</v>
      </c>
      <c r="K2722" s="493" t="n">
        <v>312585.29</v>
      </c>
      <c r="L2722" s="493" t="n">
        <v>310376.15</v>
      </c>
      <c r="M2722" s="493" t="n">
        <v>309108.38</v>
      </c>
      <c r="N2722" s="493" t="n">
        <v>292404.6</v>
      </c>
      <c r="O2722" s="493" t="n">
        <v>301346.56</v>
      </c>
      <c r="P2722" s="493" t="n">
        <v>275804.01</v>
      </c>
      <c r="Q2722" s="493" t="n">
        <v>326162.07</v>
      </c>
      <c r="R2722" s="493" t="n">
        <v>293964.67</v>
      </c>
      <c r="S2722" s="493" t="n">
        <v>63316.76</v>
      </c>
      <c r="T2722" s="493" t="n">
        <v>7293.46</v>
      </c>
      <c r="U2722" s="493" t="n">
        <v>7977.9</v>
      </c>
      <c r="V2722" s="493" t="n">
        <v>4826.4</v>
      </c>
      <c r="W2722" s="493" t="n">
        <v>4412.1</v>
      </c>
      <c r="X2722" s="493" t="n">
        <v>3014.6</v>
      </c>
      <c r="Y2722" s="493" t="n">
        <v>3363.6</v>
      </c>
      <c r="Z2722" s="493" t="n">
        <v>2937</v>
      </c>
      <c r="AA2722" s="493" t="n">
        <v>4341.3</v>
      </c>
      <c r="AB2722" s="493" t="n">
        <v>3281.1</v>
      </c>
      <c r="AC2722" s="493" t="n">
        <v>4154.4</v>
      </c>
      <c r="AD2722" s="493" t="n">
        <v>2721</v>
      </c>
      <c r="AE2722" s="493" t="n">
        <v>0</v>
      </c>
      <c r="AF2722" s="493" t="n">
        <v>2722.5</v>
      </c>
      <c r="AG2722" s="493" t="n">
        <v>2772.6</v>
      </c>
      <c r="AH2722" s="493" t="n">
        <v>2884.2</v>
      </c>
      <c r="AI2722" s="493" t="n">
        <v>3495.3</v>
      </c>
      <c r="AJ2722" s="493" t="n">
        <v>2945.4</v>
      </c>
      <c r="AK2722" s="493" t="n">
        <v>4338</v>
      </c>
      <c r="AL2722" s="493" t="n">
        <v>3239.1</v>
      </c>
      <c r="AM2722" s="493" t="n">
        <v>3431.05</v>
      </c>
      <c r="AN2722" s="493" t="n">
        <v>3609.6</v>
      </c>
      <c r="AO2722" s="493" t="n">
        <v>5820</v>
      </c>
      <c r="AP2722" s="493" t="n">
        <v>0</v>
      </c>
      <c r="AQ2722" s="493" t="n">
        <v>3284.7</v>
      </c>
      <c r="AR2722" s="493" t="n">
        <v>0</v>
      </c>
      <c r="AS2722" s="493" t="n">
        <v>0</v>
      </c>
      <c r="AT2722" s="493" t="n">
        <v>0</v>
      </c>
      <c r="AU2722" s="493" t="n">
        <v>0</v>
      </c>
      <c r="AV2722" s="493" t="n">
        <v>0</v>
      </c>
      <c r="AW2722" s="493" t="n">
        <v>4026.3</v>
      </c>
      <c r="AX2722" s="493" t="n">
        <v>0</v>
      </c>
      <c r="AY2722" s="493" t="n">
        <v>4831.5</v>
      </c>
      <c r="AZ2722" s="493" t="n">
        <v>1900.8</v>
      </c>
      <c r="BA2722" s="493" t="n">
        <v>5337.6</v>
      </c>
      <c r="BB2722" s="493" t="n">
        <v>1945.9</v>
      </c>
      <c r="BC2722" s="493" t="n">
        <v>4079.4</v>
      </c>
      <c r="BD2722" s="493" t="n">
        <v>10792.3</v>
      </c>
      <c r="BE2722" s="493" t="n">
        <v>14594.47</v>
      </c>
      <c r="BF2722" s="493" t="n">
        <v>10769.75</v>
      </c>
      <c r="BG2722" s="493" t="n">
        <v>12042.9</v>
      </c>
      <c r="BH2722" s="493" t="n">
        <v>12258.9</v>
      </c>
      <c r="BI2722" s="493" t="n">
        <v>11534.84</v>
      </c>
      <c r="BJ2722" s="493" t="n">
        <v>14697.06</v>
      </c>
      <c r="BK2722" s="493" t="n">
        <v>14650.3</v>
      </c>
      <c r="BL2722" s="493" t="n">
        <v>14566.71</v>
      </c>
      <c r="BM2722" s="493" t="n">
        <v>13891.68</v>
      </c>
      <c r="BN2722" s="493" t="n">
        <v>11365.1</v>
      </c>
      <c r="BO2722" s="493" t="n">
        <v>17986.8</v>
      </c>
      <c r="BP2722" s="493" t="n">
        <v>12062.3</v>
      </c>
      <c r="BQ2722" s="493" t="n">
        <v>12614</v>
      </c>
      <c r="BR2722" s="493" t="n">
        <v>11592.3</v>
      </c>
      <c r="BS2722" s="493" t="n">
        <v>13930.2</v>
      </c>
      <c r="BT2722" s="493" t="n">
        <v>10994.6</v>
      </c>
      <c r="BU2722" s="493" t="n">
        <v>12577.6</v>
      </c>
      <c r="BV2722" s="493" t="n">
        <v>12786.02</v>
      </c>
      <c r="BW2722" s="493" t="n">
        <v>14703.35</v>
      </c>
    </row>
    <row r="2723">
      <c r="A2723" t="inlineStr">
        <is>
          <t>[C9D1] Angiotensin-II 길항제, 고혈압제 (C2) 혹은 이뇨제 복합제제</t>
        </is>
      </c>
      <c r="B2723" t="inlineStr">
        <is>
          <t>하나제약</t>
        </is>
      </c>
      <c r="C2723" t="inlineStr">
        <is>
          <t>코사탄 플러스</t>
        </is>
      </c>
      <c r="D2723" t="inlineStr">
        <is>
          <t>하나제약</t>
        </is>
      </c>
      <c r="E2723" t="inlineStr">
        <is>
          <t>hydrochlorothiazide,  losartan potassium</t>
        </is>
      </c>
      <c r="F2723" t="inlineStr">
        <is>
          <t>보건소</t>
        </is>
      </c>
      <c r="G2723" t="inlineStr">
        <is>
          <t>Generic</t>
        </is>
      </c>
      <c r="H2723" s="493" t="n">
        <v>15235.35</v>
      </c>
      <c r="I2723" s="493" t="n">
        <v>18007.2</v>
      </c>
      <c r="J2723" s="493" t="n">
        <v>2385</v>
      </c>
      <c r="K2723" s="493" t="n">
        <v>11158.5</v>
      </c>
      <c r="L2723" s="493" t="n">
        <v>2678.1</v>
      </c>
      <c r="M2723" s="493" t="n">
        <v>7350.6</v>
      </c>
      <c r="N2723" s="493" t="n">
        <v>2675.7</v>
      </c>
      <c r="O2723" s="493" t="n">
        <v>3213.6</v>
      </c>
      <c r="P2723" s="493" t="n">
        <v>5416.2</v>
      </c>
      <c r="Q2723" s="493" t="n">
        <v>7450.8</v>
      </c>
      <c r="R2723" s="493" t="n">
        <v>2049.6</v>
      </c>
      <c r="S2723" s="493" t="n">
        <v>6192</v>
      </c>
      <c r="T2723" s="493" t="n">
        <v>0</v>
      </c>
      <c r="U2723" s="493" t="n">
        <v>343.4</v>
      </c>
      <c r="V2723" s="493" t="n">
        <v>0</v>
      </c>
      <c r="W2723" s="493" t="n">
        <v>0</v>
      </c>
      <c r="X2723" s="493" t="n">
        <v>193.5</v>
      </c>
      <c r="Y2723" s="493" t="n">
        <v>159.3</v>
      </c>
      <c r="Z2723" s="493" t="n">
        <v>0</v>
      </c>
      <c r="AA2723" s="493" t="n">
        <v>346.5</v>
      </c>
      <c r="AB2723" s="493" t="n">
        <v>292.5</v>
      </c>
      <c r="AC2723" s="493" t="n">
        <v>213</v>
      </c>
      <c r="AD2723" s="493" t="n">
        <v>183</v>
      </c>
      <c r="AE2723" s="493" t="n">
        <v>0</v>
      </c>
      <c r="AF2723" s="493" t="n">
        <v>118.8</v>
      </c>
      <c r="AG2723" s="493" t="n">
        <v>375</v>
      </c>
      <c r="AH2723" s="493" t="n">
        <v>140.4</v>
      </c>
      <c r="AI2723" s="493" t="n">
        <v>199.5</v>
      </c>
      <c r="AJ2723" s="493" t="n">
        <v>174</v>
      </c>
      <c r="AK2723" s="493" t="n">
        <v>218.4</v>
      </c>
      <c r="AL2723" s="493" t="n">
        <v>168</v>
      </c>
      <c r="AM2723" s="493" t="n">
        <v>277.2</v>
      </c>
      <c r="AN2723" s="493" t="n">
        <v>117.9</v>
      </c>
      <c r="AO2723" s="493" t="n">
        <v>76.2</v>
      </c>
      <c r="AP2723" s="493" t="n">
        <v>0</v>
      </c>
      <c r="AQ2723" s="493" t="n">
        <v>133.2</v>
      </c>
      <c r="AR2723" s="493" t="n">
        <v>0</v>
      </c>
      <c r="AS2723" s="493" t="n">
        <v>0</v>
      </c>
      <c r="AT2723" s="493" t="n">
        <v>0</v>
      </c>
      <c r="AU2723" s="493" t="n">
        <v>0</v>
      </c>
      <c r="AV2723" s="493" t="n">
        <v>0</v>
      </c>
      <c r="AW2723" s="493" t="n">
        <v>178.8</v>
      </c>
      <c r="AX2723" s="493" t="n">
        <v>0</v>
      </c>
      <c r="AY2723" s="493" t="n">
        <v>82.2</v>
      </c>
      <c r="AZ2723" s="493" t="n">
        <v>383.4</v>
      </c>
      <c r="BA2723" s="493" t="n">
        <v>125.4</v>
      </c>
      <c r="BB2723" s="493" t="n">
        <v>135.6</v>
      </c>
      <c r="BC2723" s="493" t="n">
        <v>592.8</v>
      </c>
      <c r="BD2723" s="493" t="n">
        <v>265.2</v>
      </c>
      <c r="BE2723" s="493" t="n">
        <v>141.6</v>
      </c>
      <c r="BF2723" s="493" t="n">
        <v>696.3</v>
      </c>
      <c r="BG2723" s="493" t="n">
        <v>143.4</v>
      </c>
      <c r="BH2723" s="493" t="n">
        <v>134.4</v>
      </c>
      <c r="BI2723" s="493" t="n">
        <v>312</v>
      </c>
      <c r="BJ2723" s="493" t="n">
        <v>518.4</v>
      </c>
      <c r="BK2723" s="493" t="n">
        <v>151.2</v>
      </c>
      <c r="BL2723" s="493" t="n">
        <v>349.5</v>
      </c>
      <c r="BM2723" s="493" t="n">
        <v>432</v>
      </c>
      <c r="BN2723" s="493" t="n">
        <v>0</v>
      </c>
      <c r="BO2723" s="493" t="n">
        <v>0</v>
      </c>
      <c r="BP2723" s="493" t="n">
        <v>519.3</v>
      </c>
      <c r="BQ2723" s="493" t="n">
        <v>0</v>
      </c>
      <c r="BR2723" s="493" t="n">
        <v>0</v>
      </c>
      <c r="BS2723" s="493" t="n">
        <v>140.4</v>
      </c>
      <c r="BT2723" s="493" t="n">
        <v>0</v>
      </c>
      <c r="BU2723" s="493" t="n">
        <v>0</v>
      </c>
      <c r="BV2723" s="493" t="n">
        <v>0</v>
      </c>
      <c r="BW2723" s="493" t="n">
        <v>3065.4</v>
      </c>
    </row>
    <row r="2724">
      <c r="A2724" t="inlineStr">
        <is>
          <t>[C9D1] Angiotensin-II 길항제, 고혈압제 (C2) 혹은 이뇨제 복합제제</t>
        </is>
      </c>
      <c r="B2724" t="inlineStr">
        <is>
          <t>하나제약</t>
        </is>
      </c>
      <c r="C2724" t="inlineStr">
        <is>
          <t>코사탄 플러스</t>
        </is>
      </c>
      <c r="D2724" t="inlineStr">
        <is>
          <t>하나제약</t>
        </is>
      </c>
      <c r="E2724" t="inlineStr">
        <is>
          <t>hydrochlorothiazide,  losartan potassium</t>
        </is>
      </c>
      <c r="F2724" t="inlineStr">
        <is>
          <t>기타(치과의원, 치과병원 등)</t>
        </is>
      </c>
      <c r="G2724" t="inlineStr">
        <is>
          <t>Generic</t>
        </is>
      </c>
      <c r="H2724" s="493" t="n">
        <v>0</v>
      </c>
      <c r="I2724" s="493" t="n">
        <v>0</v>
      </c>
      <c r="J2724" s="493" t="n">
        <v>106.5</v>
      </c>
      <c r="K2724" s="493" t="n">
        <v>214.8</v>
      </c>
      <c r="L2724" s="493" t="n">
        <v>0</v>
      </c>
      <c r="M2724" s="493" t="n">
        <v>184.2</v>
      </c>
      <c r="N2724" s="493" t="n">
        <v>0</v>
      </c>
      <c r="O2724" s="493" t="n">
        <v>0</v>
      </c>
      <c r="P2724" s="493" t="n">
        <v>195</v>
      </c>
      <c r="Q2724" s="493" t="n">
        <v>0</v>
      </c>
      <c r="R2724" s="493" t="n">
        <v>204.6</v>
      </c>
      <c r="S2724" s="493" t="n">
        <v>0</v>
      </c>
      <c r="T2724" s="493" t="n">
        <v>0</v>
      </c>
      <c r="U2724" s="493" t="n">
        <v>0</v>
      </c>
      <c r="V2724" s="493" t="n">
        <v>0</v>
      </c>
      <c r="W2724" s="493" t="n">
        <v>0</v>
      </c>
      <c r="X2724" s="493" t="n">
        <v>0</v>
      </c>
      <c r="Y2724" s="493" t="n">
        <v>0</v>
      </c>
      <c r="Z2724" s="493" t="n">
        <v>0</v>
      </c>
      <c r="AA2724" s="493" t="n">
        <v>0</v>
      </c>
      <c r="AB2724" s="493" t="n">
        <v>0</v>
      </c>
      <c r="AC2724" s="493" t="n">
        <v>0</v>
      </c>
      <c r="AD2724" s="493" t="n">
        <v>0</v>
      </c>
      <c r="AE2724" s="493" t="n">
        <v>0</v>
      </c>
      <c r="AF2724" s="493" t="n">
        <v>0</v>
      </c>
      <c r="AG2724" s="493" t="n">
        <v>0</v>
      </c>
      <c r="AH2724" s="493" t="n">
        <v>0</v>
      </c>
      <c r="AI2724" s="493" t="n">
        <v>0</v>
      </c>
      <c r="AJ2724" s="493" t="n">
        <v>0</v>
      </c>
      <c r="AK2724" s="493" t="n">
        <v>0</v>
      </c>
      <c r="AL2724" s="493" t="n">
        <v>0</v>
      </c>
      <c r="AM2724" s="493" t="n">
        <v>0</v>
      </c>
      <c r="AN2724" s="493" t="n">
        <v>0</v>
      </c>
      <c r="AO2724" s="493" t="n">
        <v>0</v>
      </c>
      <c r="AP2724" s="493" t="n">
        <v>0</v>
      </c>
      <c r="AQ2724" s="493" t="n">
        <v>0</v>
      </c>
      <c r="AR2724" s="493" t="n">
        <v>0</v>
      </c>
      <c r="AS2724" s="493" t="n">
        <v>0</v>
      </c>
      <c r="AT2724" s="493" t="n">
        <v>0</v>
      </c>
      <c r="AU2724" s="493" t="n">
        <v>0</v>
      </c>
      <c r="AV2724" s="493" t="n">
        <v>0</v>
      </c>
      <c r="AW2724" s="493" t="n">
        <v>0</v>
      </c>
      <c r="AX2724" s="493" t="n">
        <v>0</v>
      </c>
      <c r="AY2724" s="493" t="n">
        <v>0</v>
      </c>
      <c r="AZ2724" s="493" t="n">
        <v>0</v>
      </c>
      <c r="BA2724" s="493" t="n">
        <v>0</v>
      </c>
      <c r="BB2724" s="493" t="n">
        <v>0</v>
      </c>
      <c r="BC2724" s="493" t="n">
        <v>0</v>
      </c>
      <c r="BD2724" s="493" t="n">
        <v>0</v>
      </c>
      <c r="BE2724" s="493" t="n">
        <v>0</v>
      </c>
      <c r="BF2724" s="493" t="n">
        <v>0</v>
      </c>
      <c r="BG2724" s="493" t="n">
        <v>0</v>
      </c>
      <c r="BH2724" s="493" t="n">
        <v>0</v>
      </c>
      <c r="BI2724" s="493" t="n">
        <v>0</v>
      </c>
      <c r="BJ2724" s="493" t="n">
        <v>0</v>
      </c>
      <c r="BK2724" s="493" t="n">
        <v>0</v>
      </c>
      <c r="BL2724" s="493" t="n">
        <v>0</v>
      </c>
      <c r="BM2724" s="493" t="n">
        <v>0</v>
      </c>
      <c r="BN2724" s="493" t="n">
        <v>0</v>
      </c>
      <c r="BO2724" s="493" t="n">
        <v>0</v>
      </c>
      <c r="BP2724" s="493" t="n">
        <v>0</v>
      </c>
      <c r="BQ2724" s="493" t="n">
        <v>0</v>
      </c>
      <c r="BR2724" s="493" t="n">
        <v>0</v>
      </c>
      <c r="BS2724" s="493" t="n">
        <v>0</v>
      </c>
      <c r="BT2724" s="493" t="n">
        <v>0</v>
      </c>
      <c r="BU2724" s="493" t="n">
        <v>0</v>
      </c>
      <c r="BV2724" s="493" t="n">
        <v>0</v>
      </c>
      <c r="BW2724" s="493" t="n">
        <v>0</v>
      </c>
    </row>
    <row r="2725">
      <c r="A2725" t="inlineStr">
        <is>
          <t>[C9D1] Angiotensin-II 길항제, 고혈압제 (C2) 혹은 이뇨제 복합제제</t>
        </is>
      </c>
      <c r="B2725" t="inlineStr">
        <is>
          <t>하나제약</t>
        </is>
      </c>
      <c r="C2725" t="inlineStr">
        <is>
          <t>텔미라 플러스</t>
        </is>
      </c>
      <c r="D2725" t="inlineStr">
        <is>
          <t>하나제약</t>
        </is>
      </c>
      <c r="E2725" t="inlineStr">
        <is>
          <t>hydrochlorothiazide,  telmisartan</t>
        </is>
      </c>
      <c r="F2725" t="inlineStr">
        <is>
          <t>종합병원</t>
        </is>
      </c>
      <c r="G2725" t="inlineStr">
        <is>
          <t>Generic</t>
        </is>
      </c>
      <c r="H2725" s="493" t="n">
        <v>42093.88</v>
      </c>
      <c r="I2725" s="493" t="n">
        <v>37323.38</v>
      </c>
      <c r="J2725" s="493" t="n">
        <v>35755.98</v>
      </c>
      <c r="K2725" s="493" t="n">
        <v>33648.62</v>
      </c>
      <c r="L2725" s="493" t="n">
        <v>28116.84</v>
      </c>
      <c r="M2725" s="493" t="n">
        <v>27822.27</v>
      </c>
      <c r="N2725" s="493" t="n">
        <v>22716.01</v>
      </c>
      <c r="O2725" s="493" t="n">
        <v>34198.4</v>
      </c>
      <c r="P2725" s="493" t="n">
        <v>20193.54</v>
      </c>
      <c r="Q2725" s="493" t="n">
        <v>18671.56</v>
      </c>
      <c r="R2725" s="493" t="n">
        <v>16835.68</v>
      </c>
      <c r="S2725" s="493" t="n">
        <v>26430.45</v>
      </c>
      <c r="T2725" s="493" t="n">
        <v>20700.6</v>
      </c>
      <c r="U2725" s="493" t="n">
        <v>22101.87</v>
      </c>
      <c r="V2725" s="493" t="n">
        <v>22510.38</v>
      </c>
      <c r="W2725" s="493" t="n">
        <v>17785.95</v>
      </c>
      <c r="X2725" s="493" t="n">
        <v>31374.01</v>
      </c>
      <c r="Y2725" s="493" t="n">
        <v>20286</v>
      </c>
      <c r="Z2725" s="493" t="n">
        <v>13489.48</v>
      </c>
      <c r="AA2725" s="493" t="n">
        <v>29458.46</v>
      </c>
      <c r="AB2725" s="493" t="n">
        <v>19591.21</v>
      </c>
      <c r="AC2725" s="493" t="n">
        <v>34822.66</v>
      </c>
      <c r="AD2725" s="493" t="n">
        <v>12901.61</v>
      </c>
      <c r="AE2725" s="493" t="n">
        <v>21783.64</v>
      </c>
      <c r="AF2725" s="493" t="n">
        <v>13385.62</v>
      </c>
      <c r="AG2725" s="493" t="n">
        <v>25269.9</v>
      </c>
      <c r="AH2725" s="493" t="n">
        <v>13356.79</v>
      </c>
      <c r="AI2725" s="493" t="n">
        <v>22022.05</v>
      </c>
      <c r="AJ2725" s="493" t="n">
        <v>26934.53</v>
      </c>
      <c r="AK2725" s="493" t="n">
        <v>18531.57</v>
      </c>
      <c r="AL2725" s="493" t="n">
        <v>14355.9</v>
      </c>
      <c r="AM2725" s="493" t="n">
        <v>32623.06</v>
      </c>
      <c r="AN2725" s="493" t="n">
        <v>19913.52</v>
      </c>
      <c r="AO2725" s="493" t="n">
        <v>16094.55</v>
      </c>
      <c r="AP2725" s="493" t="n">
        <v>13913.5</v>
      </c>
      <c r="AQ2725" s="493" t="n">
        <v>11108.6</v>
      </c>
      <c r="AR2725" s="493" t="n">
        <v>18224.68</v>
      </c>
      <c r="AS2725" s="493" t="n">
        <v>13113.7</v>
      </c>
      <c r="AT2725" s="493" t="n">
        <v>2854.26</v>
      </c>
      <c r="AU2725" s="493" t="n">
        <v>8064.06</v>
      </c>
      <c r="AV2725" s="493" t="n">
        <v>8231.4</v>
      </c>
      <c r="AW2725" s="493" t="n">
        <v>8148.66</v>
      </c>
      <c r="AX2725" s="493" t="n">
        <v>13632.39</v>
      </c>
      <c r="AY2725" s="493" t="n">
        <v>10561.03</v>
      </c>
      <c r="AZ2725" s="493" t="n">
        <v>9383.219999999999</v>
      </c>
      <c r="BA2725" s="493" t="n">
        <v>11661.09</v>
      </c>
      <c r="BB2725" s="493" t="n">
        <v>17707.47</v>
      </c>
      <c r="BC2725" s="493" t="n">
        <v>10807.73</v>
      </c>
      <c r="BD2725" s="493" t="n">
        <v>15418.31</v>
      </c>
      <c r="BE2725" s="493" t="n">
        <v>15850.94</v>
      </c>
      <c r="BF2725" s="493" t="n">
        <v>10918.63</v>
      </c>
      <c r="BG2725" s="493" t="n">
        <v>7788.5</v>
      </c>
      <c r="BH2725" s="493" t="n">
        <v>15734.05</v>
      </c>
      <c r="BI2725" s="493" t="n">
        <v>8987.25</v>
      </c>
      <c r="BJ2725" s="493" t="n">
        <v>19088.23</v>
      </c>
      <c r="BK2725" s="493" t="n">
        <v>11819.88</v>
      </c>
      <c r="BL2725" s="493" t="n">
        <v>14990.98</v>
      </c>
      <c r="BM2725" s="493" t="n">
        <v>11539.64</v>
      </c>
      <c r="BN2725" s="493" t="n">
        <v>14815.97</v>
      </c>
      <c r="BO2725" s="493" t="n">
        <v>16602.07</v>
      </c>
      <c r="BP2725" s="493" t="n">
        <v>12706.73</v>
      </c>
      <c r="BQ2725" s="493" t="n">
        <v>11412.95</v>
      </c>
      <c r="BR2725" s="493" t="n">
        <v>21436.42</v>
      </c>
      <c r="BS2725" s="493" t="n">
        <v>11081.12</v>
      </c>
      <c r="BT2725" s="493" t="n">
        <v>20197.93</v>
      </c>
      <c r="BU2725" s="493" t="n">
        <v>12544.18</v>
      </c>
      <c r="BV2725" s="493" t="n">
        <v>13778.82</v>
      </c>
      <c r="BW2725" s="493" t="n">
        <v>14973.54</v>
      </c>
    </row>
    <row r="2726">
      <c r="A2726" t="inlineStr">
        <is>
          <t>[C9D1] Angiotensin-II 길항제, 고혈압제 (C2) 혹은 이뇨제 복합제제</t>
        </is>
      </c>
      <c r="B2726" t="inlineStr">
        <is>
          <t>하나제약</t>
        </is>
      </c>
      <c r="C2726" t="inlineStr">
        <is>
          <t>텔미라 플러스</t>
        </is>
      </c>
      <c r="D2726" t="inlineStr">
        <is>
          <t>하나제약</t>
        </is>
      </c>
      <c r="E2726" t="inlineStr">
        <is>
          <t>hydrochlorothiazide,  telmisartan</t>
        </is>
      </c>
      <c r="F2726" t="inlineStr">
        <is>
          <t>병원</t>
        </is>
      </c>
      <c r="G2726" t="inlineStr">
        <is>
          <t>Generic</t>
        </is>
      </c>
      <c r="H2726" s="493" t="n">
        <v>8975.91</v>
      </c>
      <c r="I2726" s="493" t="n">
        <v>3792.2</v>
      </c>
      <c r="J2726" s="493" t="n">
        <v>7231.6</v>
      </c>
      <c r="K2726" s="493" t="n">
        <v>9200.059999999999</v>
      </c>
      <c r="L2726" s="493" t="n">
        <v>5635.35</v>
      </c>
      <c r="M2726" s="493" t="n">
        <v>8893.16</v>
      </c>
      <c r="N2726" s="493" t="n">
        <v>8558.73</v>
      </c>
      <c r="O2726" s="493" t="n">
        <v>4456.67</v>
      </c>
      <c r="P2726" s="493" t="n">
        <v>9302.110000000001</v>
      </c>
      <c r="Q2726" s="493" t="n">
        <v>11693.24</v>
      </c>
      <c r="R2726" s="493" t="n">
        <v>9825.639999999999</v>
      </c>
      <c r="S2726" s="493" t="n">
        <v>13051.73</v>
      </c>
      <c r="T2726" s="493" t="n">
        <v>14382.17</v>
      </c>
      <c r="U2726" s="493" t="n">
        <v>8479.27</v>
      </c>
      <c r="V2726" s="493" t="n">
        <v>13828.85</v>
      </c>
      <c r="W2726" s="493" t="n">
        <v>9126.280000000001</v>
      </c>
      <c r="X2726" s="493" t="n">
        <v>10182.2</v>
      </c>
      <c r="Y2726" s="493" t="n">
        <v>11903</v>
      </c>
      <c r="Z2726" s="493" t="n">
        <v>11779.4</v>
      </c>
      <c r="AA2726" s="493" t="n">
        <v>13377.03</v>
      </c>
      <c r="AB2726" s="493" t="n">
        <v>8422.4</v>
      </c>
      <c r="AC2726" s="493" t="n">
        <v>14881.8</v>
      </c>
      <c r="AD2726" s="493" t="n">
        <v>14847.8</v>
      </c>
      <c r="AE2726" s="493" t="n">
        <v>14231.7</v>
      </c>
      <c r="AF2726" s="493" t="n">
        <v>9194.940000000001</v>
      </c>
      <c r="AG2726" s="493" t="n">
        <v>11471</v>
      </c>
      <c r="AH2726" s="493" t="n">
        <v>14830.53</v>
      </c>
      <c r="AI2726" s="493" t="n">
        <v>8853.15</v>
      </c>
      <c r="AJ2726" s="493" t="n">
        <v>6967.71</v>
      </c>
      <c r="AK2726" s="493" t="n">
        <v>9670.219999999999</v>
      </c>
      <c r="AL2726" s="493" t="n">
        <v>9002.26</v>
      </c>
      <c r="AM2726" s="493" t="n">
        <v>7561.24</v>
      </c>
      <c r="AN2726" s="493" t="n">
        <v>12529.93</v>
      </c>
      <c r="AO2726" s="493" t="n">
        <v>11153.72</v>
      </c>
      <c r="AP2726" s="493" t="n">
        <v>6914.48</v>
      </c>
      <c r="AQ2726" s="493" t="n">
        <v>12517.13</v>
      </c>
      <c r="AR2726" s="493" t="n">
        <v>13060.75</v>
      </c>
      <c r="AS2726" s="493" t="n">
        <v>11019.4</v>
      </c>
      <c r="AT2726" s="493" t="n">
        <v>12325.36</v>
      </c>
      <c r="AU2726" s="493" t="n">
        <v>11860.76</v>
      </c>
      <c r="AV2726" s="493" t="n">
        <v>9854.49</v>
      </c>
      <c r="AW2726" s="493" t="n">
        <v>8769.18</v>
      </c>
      <c r="AX2726" s="493" t="n">
        <v>11080.45</v>
      </c>
      <c r="AY2726" s="493" t="n">
        <v>10524.08</v>
      </c>
      <c r="AZ2726" s="493" t="n">
        <v>12506.54</v>
      </c>
      <c r="BA2726" s="493" t="n">
        <v>10409.32</v>
      </c>
      <c r="BB2726" s="493" t="n">
        <v>8980.6</v>
      </c>
      <c r="BC2726" s="493" t="n">
        <v>10916.16</v>
      </c>
      <c r="BD2726" s="493" t="n">
        <v>12970.87</v>
      </c>
      <c r="BE2726" s="493" t="n">
        <v>7699.04</v>
      </c>
      <c r="BF2726" s="493" t="n">
        <v>10614.24</v>
      </c>
      <c r="BG2726" s="493" t="n">
        <v>7919.92</v>
      </c>
      <c r="BH2726" s="493" t="n">
        <v>10699.53</v>
      </c>
      <c r="BI2726" s="493" t="n">
        <v>10182.02</v>
      </c>
      <c r="BJ2726" s="493" t="n">
        <v>9492.41</v>
      </c>
      <c r="BK2726" s="493" t="n">
        <v>11773.12</v>
      </c>
      <c r="BL2726" s="493" t="n">
        <v>12753.68</v>
      </c>
      <c r="BM2726" s="493" t="n">
        <v>7863.78</v>
      </c>
      <c r="BN2726" s="493" t="n">
        <v>14780.16</v>
      </c>
      <c r="BO2726" s="493" t="n">
        <v>9005.969999999999</v>
      </c>
      <c r="BP2726" s="493" t="n">
        <v>6804.42</v>
      </c>
      <c r="BQ2726" s="493" t="n">
        <v>6456.3</v>
      </c>
      <c r="BR2726" s="493" t="n">
        <v>9956.76</v>
      </c>
      <c r="BS2726" s="493" t="n">
        <v>7772.1</v>
      </c>
      <c r="BT2726" s="493" t="n">
        <v>8182.52</v>
      </c>
      <c r="BU2726" s="493" t="n">
        <v>8036.89</v>
      </c>
      <c r="BV2726" s="493" t="n">
        <v>5692.58</v>
      </c>
      <c r="BW2726" s="493" t="n">
        <v>6467.51</v>
      </c>
    </row>
    <row r="2727">
      <c r="A2727" t="inlineStr">
        <is>
          <t>[C9D1] Angiotensin-II 길항제, 고혈압제 (C2) 혹은 이뇨제 복합제제</t>
        </is>
      </c>
      <c r="B2727" t="inlineStr">
        <is>
          <t>하나제약</t>
        </is>
      </c>
      <c r="C2727" t="inlineStr">
        <is>
          <t>텔미라 플러스</t>
        </is>
      </c>
      <c r="D2727" t="inlineStr">
        <is>
          <t>하나제약</t>
        </is>
      </c>
      <c r="E2727" t="inlineStr">
        <is>
          <t>hydrochlorothiazide,  telmisartan</t>
        </is>
      </c>
      <c r="F2727" t="inlineStr">
        <is>
          <t>의원</t>
        </is>
      </c>
      <c r="G2727" t="inlineStr">
        <is>
          <t>Generic</t>
        </is>
      </c>
      <c r="H2727" s="493" t="n">
        <v>88031.12</v>
      </c>
      <c r="I2727" s="493" t="n">
        <v>86723.78999999999</v>
      </c>
      <c r="J2727" s="493" t="n">
        <v>93005.92</v>
      </c>
      <c r="K2727" s="493" t="n">
        <v>91091.14</v>
      </c>
      <c r="L2727" s="493" t="n">
        <v>92004.17</v>
      </c>
      <c r="M2727" s="493" t="n">
        <v>90104.88</v>
      </c>
      <c r="N2727" s="493" t="n">
        <v>88068.66</v>
      </c>
      <c r="O2727" s="493" t="n">
        <v>86505.2</v>
      </c>
      <c r="P2727" s="493" t="n">
        <v>85757.2</v>
      </c>
      <c r="Q2727" s="493" t="n">
        <v>91061.28</v>
      </c>
      <c r="R2727" s="493" t="n">
        <v>114660.2</v>
      </c>
      <c r="S2727" s="493" t="n">
        <v>291018.65</v>
      </c>
      <c r="T2727" s="493" t="n">
        <v>289376.01</v>
      </c>
      <c r="U2727" s="493" t="n">
        <v>280759.52</v>
      </c>
      <c r="V2727" s="493" t="n">
        <v>293496.99</v>
      </c>
      <c r="W2727" s="493" t="n">
        <v>299682.85</v>
      </c>
      <c r="X2727" s="493" t="n">
        <v>290799.18</v>
      </c>
      <c r="Y2727" s="493" t="n">
        <v>294349.07</v>
      </c>
      <c r="Z2727" s="493" t="n">
        <v>282773.45</v>
      </c>
      <c r="AA2727" s="493" t="n">
        <v>309952.97</v>
      </c>
      <c r="AB2727" s="493" t="n">
        <v>279026.96</v>
      </c>
      <c r="AC2727" s="493" t="n">
        <v>294356.45</v>
      </c>
      <c r="AD2727" s="493" t="n">
        <v>268627.25</v>
      </c>
      <c r="AE2727" s="493" t="n">
        <v>303868.27</v>
      </c>
      <c r="AF2727" s="493" t="n">
        <v>271778.21</v>
      </c>
      <c r="AG2727" s="493" t="n">
        <v>275867.18</v>
      </c>
      <c r="AH2727" s="493" t="n">
        <v>282170.43</v>
      </c>
      <c r="AI2727" s="493" t="n">
        <v>283549.63</v>
      </c>
      <c r="AJ2727" s="493" t="n">
        <v>280778.67</v>
      </c>
      <c r="AK2727" s="493" t="n">
        <v>297421.55</v>
      </c>
      <c r="AL2727" s="493" t="n">
        <v>273885.59</v>
      </c>
      <c r="AM2727" s="493" t="n">
        <v>285562.44</v>
      </c>
      <c r="AN2727" s="493" t="n">
        <v>277705.79</v>
      </c>
      <c r="AO2727" s="493" t="n">
        <v>275554.83</v>
      </c>
      <c r="AP2727" s="493" t="n">
        <v>264231.81</v>
      </c>
      <c r="AQ2727" s="493" t="n">
        <v>274855.2</v>
      </c>
      <c r="AR2727" s="493" t="n">
        <v>277763.33</v>
      </c>
      <c r="AS2727" s="493" t="n">
        <v>267995.6</v>
      </c>
      <c r="AT2727" s="493" t="n">
        <v>258213.68</v>
      </c>
      <c r="AU2727" s="493" t="n">
        <v>269992.57</v>
      </c>
      <c r="AV2727" s="493" t="n">
        <v>269245.4</v>
      </c>
      <c r="AW2727" s="493" t="n">
        <v>243003.79</v>
      </c>
      <c r="AX2727" s="493" t="n">
        <v>265853.51</v>
      </c>
      <c r="AY2727" s="493" t="n">
        <v>248166.6</v>
      </c>
      <c r="AZ2727" s="493" t="n">
        <v>256971.51</v>
      </c>
      <c r="BA2727" s="493" t="n">
        <v>261764.69</v>
      </c>
      <c r="BB2727" s="493" t="n">
        <v>232403.29</v>
      </c>
      <c r="BC2727" s="493" t="n">
        <v>268135.76</v>
      </c>
      <c r="BD2727" s="493" t="n">
        <v>249985.71</v>
      </c>
      <c r="BE2727" s="493" t="n">
        <v>239060.48</v>
      </c>
      <c r="BF2727" s="493" t="n">
        <v>234675.56</v>
      </c>
      <c r="BG2727" s="493" t="n">
        <v>252116.46</v>
      </c>
      <c r="BH2727" s="493" t="n">
        <v>249393.03</v>
      </c>
      <c r="BI2727" s="493" t="n">
        <v>244888.18</v>
      </c>
      <c r="BJ2727" s="493" t="n">
        <v>252349.79</v>
      </c>
      <c r="BK2727" s="493" t="n">
        <v>243166.64</v>
      </c>
      <c r="BL2727" s="493" t="n">
        <v>268858.53</v>
      </c>
      <c r="BM2727" s="493" t="n">
        <v>238615.21</v>
      </c>
      <c r="BN2727" s="493" t="n">
        <v>213154.07</v>
      </c>
      <c r="BO2727" s="493" t="n">
        <v>254682.96</v>
      </c>
      <c r="BP2727" s="493" t="n">
        <v>252476.24</v>
      </c>
      <c r="BQ2727" s="493" t="n">
        <v>218101.46</v>
      </c>
      <c r="BR2727" s="493" t="n">
        <v>256579.12</v>
      </c>
      <c r="BS2727" s="493" t="n">
        <v>256844.17</v>
      </c>
      <c r="BT2727" s="493" t="n">
        <v>247967.19</v>
      </c>
      <c r="BU2727" s="493" t="n">
        <v>232867.11</v>
      </c>
      <c r="BV2727" s="493" t="n">
        <v>257251.27</v>
      </c>
      <c r="BW2727" s="493" t="n">
        <v>229206.93</v>
      </c>
    </row>
    <row r="2728">
      <c r="A2728" t="inlineStr">
        <is>
          <t>[C9D1] Angiotensin-II 길항제, 고혈압제 (C2) 혹은 이뇨제 복합제제</t>
        </is>
      </c>
      <c r="B2728" t="inlineStr">
        <is>
          <t>하나제약</t>
        </is>
      </c>
      <c r="C2728" t="inlineStr">
        <is>
          <t>텔미라 플러스</t>
        </is>
      </c>
      <c r="D2728" t="inlineStr">
        <is>
          <t>하나제약</t>
        </is>
      </c>
      <c r="E2728" t="inlineStr">
        <is>
          <t>hydrochlorothiazide,  telmisartan</t>
        </is>
      </c>
      <c r="F2728" t="inlineStr">
        <is>
          <t>보건소</t>
        </is>
      </c>
      <c r="G2728" t="inlineStr">
        <is>
          <t>Generic</t>
        </is>
      </c>
      <c r="H2728" s="493" t="n">
        <v>0</v>
      </c>
      <c r="I2728" s="493" t="n">
        <v>0</v>
      </c>
      <c r="J2728" s="493" t="n">
        <v>0</v>
      </c>
      <c r="K2728" s="493" t="n">
        <v>0</v>
      </c>
      <c r="L2728" s="493" t="n">
        <v>0</v>
      </c>
      <c r="M2728" s="493" t="n">
        <v>0</v>
      </c>
      <c r="N2728" s="493" t="n">
        <v>0</v>
      </c>
      <c r="O2728" s="493" t="n">
        <v>0</v>
      </c>
      <c r="P2728" s="493" t="n">
        <v>0</v>
      </c>
      <c r="Q2728" s="493" t="n">
        <v>0</v>
      </c>
      <c r="R2728" s="493" t="n">
        <v>366</v>
      </c>
      <c r="S2728" s="493" t="n">
        <v>4284.9</v>
      </c>
      <c r="T2728" s="493" t="n">
        <v>3024</v>
      </c>
      <c r="U2728" s="493" t="n">
        <v>2706.8</v>
      </c>
      <c r="V2728" s="493" t="n">
        <v>3283.35</v>
      </c>
      <c r="W2728" s="493" t="n">
        <v>2324.7</v>
      </c>
      <c r="X2728" s="493" t="n">
        <v>2451</v>
      </c>
      <c r="Y2728" s="493" t="n">
        <v>3212.55</v>
      </c>
      <c r="Z2728" s="493" t="n">
        <v>2458.8</v>
      </c>
      <c r="AA2728" s="493" t="n">
        <v>3429.9</v>
      </c>
      <c r="AB2728" s="493" t="n">
        <v>2193.75</v>
      </c>
      <c r="AC2728" s="493" t="n">
        <v>2939.4</v>
      </c>
      <c r="AD2728" s="493" t="n">
        <v>1683.6</v>
      </c>
      <c r="AE2728" s="493" t="n">
        <v>2573.55</v>
      </c>
      <c r="AF2728" s="493" t="n">
        <v>3319.2</v>
      </c>
      <c r="AG2728" s="493" t="n">
        <v>2137.5</v>
      </c>
      <c r="AH2728" s="493" t="n">
        <v>2110.5</v>
      </c>
      <c r="AI2728" s="493" t="n">
        <v>2037.75</v>
      </c>
      <c r="AJ2728" s="493" t="n">
        <v>1656.6</v>
      </c>
      <c r="AK2728" s="493" t="n">
        <v>1903.2</v>
      </c>
      <c r="AL2728" s="493" t="n">
        <v>1999.2</v>
      </c>
      <c r="AM2728" s="493" t="n">
        <v>1188</v>
      </c>
      <c r="AN2728" s="493" t="n">
        <v>2200.8</v>
      </c>
      <c r="AO2728" s="493" t="n">
        <v>742.95</v>
      </c>
      <c r="AP2728" s="493" t="n">
        <v>917.1</v>
      </c>
      <c r="AQ2728" s="493" t="n">
        <v>1020.9</v>
      </c>
      <c r="AR2728" s="493" t="n">
        <v>1497.8</v>
      </c>
      <c r="AS2728" s="493" t="n">
        <v>295.2</v>
      </c>
      <c r="AT2728" s="493" t="n">
        <v>405.3</v>
      </c>
      <c r="AU2728" s="493" t="n">
        <v>3699.48</v>
      </c>
      <c r="AV2728" s="493" t="n">
        <v>2220.3</v>
      </c>
      <c r="AW2728" s="493" t="n">
        <v>5705.1</v>
      </c>
      <c r="AX2728" s="493" t="n">
        <v>3805.2</v>
      </c>
      <c r="AY2728" s="493" t="n">
        <v>3359.4</v>
      </c>
      <c r="AZ2728" s="493" t="n">
        <v>6061.8</v>
      </c>
      <c r="BA2728" s="493" t="n">
        <v>6035.4</v>
      </c>
      <c r="BB2728" s="493" t="n">
        <v>4339.2</v>
      </c>
      <c r="BC2728" s="493" t="n">
        <v>7475.1</v>
      </c>
      <c r="BD2728" s="493" t="n">
        <v>6225.6</v>
      </c>
      <c r="BE2728" s="493" t="n">
        <v>4608.6</v>
      </c>
      <c r="BF2728" s="493" t="n">
        <v>6861</v>
      </c>
      <c r="BG2728" s="493" t="n">
        <v>4680.6</v>
      </c>
      <c r="BH2728" s="493" t="n">
        <v>4813</v>
      </c>
      <c r="BI2728" s="493" t="n">
        <v>4968</v>
      </c>
      <c r="BJ2728" s="493" t="n">
        <v>5567.7</v>
      </c>
      <c r="BK2728" s="493" t="n">
        <v>5475</v>
      </c>
      <c r="BL2728" s="493" t="n">
        <v>6298.2</v>
      </c>
      <c r="BM2728" s="493" t="n">
        <v>5187</v>
      </c>
      <c r="BN2728" s="493" t="n">
        <v>3065.4</v>
      </c>
      <c r="BO2728" s="493" t="n">
        <v>2966.1</v>
      </c>
      <c r="BP2728" s="493" t="n">
        <v>3696.9</v>
      </c>
      <c r="BQ2728" s="493" t="n">
        <v>3552.3</v>
      </c>
      <c r="BR2728" s="493" t="n">
        <v>6057.6</v>
      </c>
      <c r="BS2728" s="493" t="n">
        <v>7495.14</v>
      </c>
      <c r="BT2728" s="493" t="n">
        <v>7095.9</v>
      </c>
      <c r="BU2728" s="493" t="n">
        <v>1995.96</v>
      </c>
      <c r="BV2728" s="493" t="n">
        <v>2803.5</v>
      </c>
      <c r="BW2728" s="493" t="n">
        <v>3573.3</v>
      </c>
    </row>
    <row r="2729">
      <c r="A2729" t="inlineStr">
        <is>
          <t>[C9D1] Angiotensin-II 길항제, 고혈압제 (C2) 혹은 이뇨제 복합제제</t>
        </is>
      </c>
      <c r="B2729" t="inlineStr">
        <is>
          <t>하나제약</t>
        </is>
      </c>
      <c r="C2729" t="inlineStr">
        <is>
          <t>텔미라 플러스</t>
        </is>
      </c>
      <c r="D2729" t="inlineStr">
        <is>
          <t>하나제약</t>
        </is>
      </c>
      <c r="E2729" t="inlineStr">
        <is>
          <t>hydrochlorothiazide,  telmisartan</t>
        </is>
      </c>
      <c r="F2729" t="inlineStr">
        <is>
          <t>기타(치과의원, 치과병원 등)</t>
        </is>
      </c>
      <c r="G2729" t="inlineStr">
        <is>
          <t>Generic</t>
        </is>
      </c>
      <c r="H2729" s="493" t="n">
        <v>0</v>
      </c>
      <c r="I2729" s="493" t="n">
        <v>0</v>
      </c>
      <c r="J2729" s="493" t="n">
        <v>0</v>
      </c>
      <c r="K2729" s="493" t="n">
        <v>0</v>
      </c>
      <c r="L2729" s="493" t="n">
        <v>0</v>
      </c>
      <c r="M2729" s="493" t="n">
        <v>0</v>
      </c>
      <c r="N2729" s="493" t="n">
        <v>0</v>
      </c>
      <c r="O2729" s="493" t="n">
        <v>0</v>
      </c>
      <c r="P2729" s="493" t="n">
        <v>0</v>
      </c>
      <c r="Q2729" s="493" t="n">
        <v>0</v>
      </c>
      <c r="R2729" s="493" t="n">
        <v>0</v>
      </c>
      <c r="S2729" s="493" t="n">
        <v>0</v>
      </c>
      <c r="T2729" s="493" t="n">
        <v>0</v>
      </c>
      <c r="U2729" s="493" t="n">
        <v>0</v>
      </c>
      <c r="V2729" s="493" t="n">
        <v>0</v>
      </c>
      <c r="W2729" s="493" t="n">
        <v>0</v>
      </c>
      <c r="X2729" s="493" t="n">
        <v>0</v>
      </c>
      <c r="Y2729" s="493" t="n">
        <v>0</v>
      </c>
      <c r="Z2729" s="493" t="n">
        <v>0</v>
      </c>
      <c r="AA2729" s="493" t="n">
        <v>0</v>
      </c>
      <c r="AB2729" s="493" t="n">
        <v>0</v>
      </c>
      <c r="AC2729" s="493" t="n">
        <v>0</v>
      </c>
      <c r="AD2729" s="493" t="n">
        <v>772.2</v>
      </c>
      <c r="AE2729" s="493" t="n">
        <v>277.2</v>
      </c>
      <c r="AF2729" s="493" t="n">
        <v>0</v>
      </c>
      <c r="AG2729" s="493" t="n">
        <v>306.6</v>
      </c>
      <c r="AH2729" s="493" t="n">
        <v>0</v>
      </c>
      <c r="AI2729" s="493" t="n">
        <v>0</v>
      </c>
      <c r="AJ2729" s="493" t="n">
        <v>362.38</v>
      </c>
      <c r="AK2729" s="493" t="n">
        <v>0</v>
      </c>
      <c r="AL2729" s="493" t="n">
        <v>164.1</v>
      </c>
      <c r="AM2729" s="493" t="n">
        <v>168.75</v>
      </c>
      <c r="AN2729" s="493" t="n">
        <v>483.3</v>
      </c>
      <c r="AO2729" s="493" t="n">
        <v>181.2</v>
      </c>
      <c r="AP2729" s="493" t="n">
        <v>186.15</v>
      </c>
      <c r="AQ2729" s="493" t="n">
        <v>178.65</v>
      </c>
      <c r="AR2729" s="493" t="n">
        <v>212.55</v>
      </c>
      <c r="AS2729" s="493" t="n">
        <v>185.7</v>
      </c>
      <c r="AT2729" s="493" t="n">
        <v>205.5</v>
      </c>
      <c r="AU2729" s="493" t="n">
        <v>201.45</v>
      </c>
      <c r="AV2729" s="493" t="n">
        <v>195.15</v>
      </c>
      <c r="AW2729" s="493" t="n">
        <v>0</v>
      </c>
      <c r="AX2729" s="493" t="n">
        <v>0</v>
      </c>
      <c r="AY2729" s="493" t="n">
        <v>0</v>
      </c>
      <c r="AZ2729" s="493" t="n">
        <v>0</v>
      </c>
      <c r="BA2729" s="493" t="n">
        <v>0</v>
      </c>
      <c r="BB2729" s="493" t="n">
        <v>0</v>
      </c>
      <c r="BC2729" s="493" t="n">
        <v>0</v>
      </c>
      <c r="BD2729" s="493" t="n">
        <v>0</v>
      </c>
      <c r="BE2729" s="493" t="n">
        <v>0</v>
      </c>
      <c r="BF2729" s="493" t="n">
        <v>0</v>
      </c>
      <c r="BG2729" s="493" t="n">
        <v>0</v>
      </c>
      <c r="BH2729" s="493" t="n">
        <v>0</v>
      </c>
      <c r="BI2729" s="493" t="n">
        <v>0</v>
      </c>
      <c r="BJ2729" s="493" t="n">
        <v>0</v>
      </c>
      <c r="BK2729" s="493" t="n">
        <v>0</v>
      </c>
      <c r="BL2729" s="493" t="n">
        <v>0</v>
      </c>
      <c r="BM2729" s="493" t="n">
        <v>0</v>
      </c>
      <c r="BN2729" s="493" t="n">
        <v>0</v>
      </c>
      <c r="BO2729" s="493" t="n">
        <v>0</v>
      </c>
      <c r="BP2729" s="493" t="n">
        <v>0</v>
      </c>
      <c r="BQ2729" s="493" t="n">
        <v>405.9</v>
      </c>
      <c r="BR2729" s="493" t="n">
        <v>0</v>
      </c>
      <c r="BS2729" s="493" t="n">
        <v>0</v>
      </c>
      <c r="BT2729" s="493" t="n">
        <v>0</v>
      </c>
      <c r="BU2729" s="493" t="n">
        <v>386.1</v>
      </c>
      <c r="BV2729" s="493" t="n">
        <v>0</v>
      </c>
      <c r="BW2729" s="493" t="n">
        <v>0</v>
      </c>
    </row>
    <row r="2730">
      <c r="A2730" t="inlineStr">
        <is>
          <t>[C9D1] Angiotensin-II 길항제, 고혈압제 (C2) 혹은 이뇨제 복합제제</t>
        </is>
      </c>
      <c r="B2730" t="inlineStr">
        <is>
          <t>하원제약</t>
        </is>
      </c>
      <c r="C2730" t="inlineStr">
        <is>
          <t>로사트 플러스</t>
        </is>
      </c>
      <c r="D2730" t="inlineStr">
        <is>
          <t>하원제약</t>
        </is>
      </c>
      <c r="E2730" t="inlineStr">
        <is>
          <t>hydrochlorothiazide,  losartan potassium</t>
        </is>
      </c>
      <c r="F2730" t="inlineStr">
        <is>
          <t>종합병원</t>
        </is>
      </c>
      <c r="G2730" t="inlineStr">
        <is>
          <t>Generic</t>
        </is>
      </c>
      <c r="H2730" s="493" t="n">
        <v>0</v>
      </c>
      <c r="I2730" s="493" t="n">
        <v>240</v>
      </c>
      <c r="J2730" s="493" t="n">
        <v>0</v>
      </c>
      <c r="K2730" s="493" t="n">
        <v>240.6</v>
      </c>
      <c r="L2730" s="493" t="n">
        <v>0</v>
      </c>
      <c r="M2730" s="493" t="n">
        <v>240</v>
      </c>
      <c r="N2730" s="493" t="n">
        <v>0</v>
      </c>
      <c r="O2730" s="493" t="n">
        <v>241.2</v>
      </c>
      <c r="P2730" s="493" t="n">
        <v>360</v>
      </c>
      <c r="Q2730" s="493" t="n">
        <v>360</v>
      </c>
      <c r="R2730" s="493" t="n">
        <v>0</v>
      </c>
      <c r="S2730" s="493" t="n">
        <v>0</v>
      </c>
      <c r="T2730" s="493" t="n">
        <v>0</v>
      </c>
      <c r="U2730" s="493" t="n">
        <v>0</v>
      </c>
      <c r="V2730" s="493" t="n">
        <v>0</v>
      </c>
      <c r="W2730" s="493" t="n">
        <v>0</v>
      </c>
      <c r="X2730" s="493" t="n">
        <v>0</v>
      </c>
      <c r="Y2730" s="493" t="n">
        <v>0</v>
      </c>
      <c r="Z2730" s="493" t="n">
        <v>0</v>
      </c>
      <c r="AA2730" s="493" t="n">
        <v>0</v>
      </c>
      <c r="AB2730" s="493" t="n">
        <v>0</v>
      </c>
      <c r="AC2730" s="493" t="n">
        <v>0</v>
      </c>
      <c r="AD2730" s="493" t="n">
        <v>0</v>
      </c>
      <c r="AE2730" s="493" t="n">
        <v>0</v>
      </c>
      <c r="AF2730" s="493" t="n">
        <v>0</v>
      </c>
      <c r="AG2730" s="493" t="n">
        <v>0</v>
      </c>
      <c r="AH2730" s="493" t="n">
        <v>0</v>
      </c>
      <c r="AI2730" s="493" t="n">
        <v>0</v>
      </c>
      <c r="AJ2730" s="493" t="n">
        <v>0</v>
      </c>
      <c r="AK2730" s="493" t="n">
        <v>0</v>
      </c>
      <c r="AL2730" s="493" t="n">
        <v>0</v>
      </c>
      <c r="AM2730" s="493" t="n">
        <v>0</v>
      </c>
      <c r="AN2730" s="493" t="n">
        <v>0</v>
      </c>
      <c r="AO2730" s="493" t="n">
        <v>0</v>
      </c>
      <c r="AP2730" s="493" t="n">
        <v>0</v>
      </c>
      <c r="AQ2730" s="493" t="n">
        <v>0</v>
      </c>
      <c r="AR2730" s="493" t="n">
        <v>0</v>
      </c>
      <c r="AS2730" s="493" t="n">
        <v>0</v>
      </c>
      <c r="AT2730" s="493" t="n">
        <v>0</v>
      </c>
      <c r="AU2730" s="493" t="n">
        <v>0</v>
      </c>
      <c r="AV2730" s="493" t="n">
        <v>0</v>
      </c>
      <c r="AW2730" s="493" t="n">
        <v>0</v>
      </c>
      <c r="AX2730" s="493" t="n">
        <v>0</v>
      </c>
      <c r="AY2730" s="493" t="n">
        <v>0</v>
      </c>
      <c r="AZ2730" s="493" t="n">
        <v>0</v>
      </c>
      <c r="BA2730" s="493" t="n">
        <v>0</v>
      </c>
      <c r="BB2730" s="493" t="n">
        <v>0</v>
      </c>
      <c r="BC2730" s="493" t="n">
        <v>0</v>
      </c>
      <c r="BD2730" s="493" t="n">
        <v>0</v>
      </c>
      <c r="BE2730" s="493" t="n">
        <v>0</v>
      </c>
      <c r="BF2730" s="493" t="n">
        <v>0</v>
      </c>
      <c r="BG2730" s="493" t="n">
        <v>0</v>
      </c>
      <c r="BH2730" s="493" t="n">
        <v>0</v>
      </c>
      <c r="BI2730" s="493" t="n">
        <v>0</v>
      </c>
      <c r="BJ2730" s="493" t="n">
        <v>0</v>
      </c>
      <c r="BK2730" s="493" t="n">
        <v>0</v>
      </c>
      <c r="BL2730" s="493" t="n">
        <v>0</v>
      </c>
      <c r="BM2730" s="493" t="n">
        <v>0</v>
      </c>
      <c r="BN2730" s="493" t="n">
        <v>0</v>
      </c>
      <c r="BO2730" s="493" t="n">
        <v>0</v>
      </c>
      <c r="BP2730" s="493" t="n">
        <v>0</v>
      </c>
      <c r="BQ2730" s="493" t="n">
        <v>0</v>
      </c>
      <c r="BR2730" s="493" t="n">
        <v>0</v>
      </c>
      <c r="BS2730" s="493" t="n">
        <v>0</v>
      </c>
      <c r="BT2730" s="493" t="n">
        <v>0</v>
      </c>
      <c r="BU2730" s="493" t="n">
        <v>0</v>
      </c>
      <c r="BV2730" s="493" t="n">
        <v>0</v>
      </c>
      <c r="BW2730" s="493" t="n">
        <v>0</v>
      </c>
    </row>
    <row r="2731">
      <c r="A2731" t="inlineStr">
        <is>
          <t>[C9D1] Angiotensin-II 길항제, 고혈압제 (C2) 혹은 이뇨제 복합제제</t>
        </is>
      </c>
      <c r="B2731" t="inlineStr">
        <is>
          <t>하원제약</t>
        </is>
      </c>
      <c r="C2731" t="inlineStr">
        <is>
          <t>로사트 플러스</t>
        </is>
      </c>
      <c r="D2731" t="inlineStr">
        <is>
          <t>하원제약</t>
        </is>
      </c>
      <c r="E2731" t="inlineStr">
        <is>
          <t>hydrochlorothiazide,  losartan potassium</t>
        </is>
      </c>
      <c r="F2731" t="inlineStr">
        <is>
          <t>병원</t>
        </is>
      </c>
      <c r="G2731" t="inlineStr">
        <is>
          <t>Generic</t>
        </is>
      </c>
      <c r="H2731" s="493" t="n">
        <v>2162.99</v>
      </c>
      <c r="I2731" s="493" t="n">
        <v>1850.84</v>
      </c>
      <c r="J2731" s="493" t="n">
        <v>2335.46</v>
      </c>
      <c r="K2731" s="493" t="n">
        <v>2977.5</v>
      </c>
      <c r="L2731" s="493" t="n">
        <v>1535.7</v>
      </c>
      <c r="M2731" s="493" t="n">
        <v>2299.71</v>
      </c>
      <c r="N2731" s="493" t="n">
        <v>1976.85</v>
      </c>
      <c r="O2731" s="493" t="n">
        <v>1914.3</v>
      </c>
      <c r="P2731" s="493" t="n">
        <v>1905.09</v>
      </c>
      <c r="Q2731" s="493" t="n">
        <v>2143.34</v>
      </c>
      <c r="R2731" s="493" t="n">
        <v>2996.55</v>
      </c>
      <c r="S2731" s="493" t="n">
        <v>665.4</v>
      </c>
      <c r="T2731" s="493" t="n">
        <v>0</v>
      </c>
      <c r="U2731" s="493" t="n">
        <v>0</v>
      </c>
      <c r="V2731" s="493" t="n">
        <v>0</v>
      </c>
      <c r="W2731" s="493" t="n">
        <v>0</v>
      </c>
      <c r="X2731" s="493" t="n">
        <v>0</v>
      </c>
      <c r="Y2731" s="493" t="n">
        <v>0</v>
      </c>
      <c r="Z2731" s="493" t="n">
        <v>0</v>
      </c>
      <c r="AA2731" s="493" t="n">
        <v>0</v>
      </c>
      <c r="AB2731" s="493" t="n">
        <v>0</v>
      </c>
      <c r="AC2731" s="493" t="n">
        <v>0</v>
      </c>
      <c r="AD2731" s="493" t="n">
        <v>0</v>
      </c>
      <c r="AE2731" s="493" t="n">
        <v>0</v>
      </c>
      <c r="AF2731" s="493" t="n">
        <v>0</v>
      </c>
      <c r="AG2731" s="493" t="n">
        <v>0</v>
      </c>
      <c r="AH2731" s="493" t="n">
        <v>0</v>
      </c>
      <c r="AI2731" s="493" t="n">
        <v>0</v>
      </c>
      <c r="AJ2731" s="493" t="n">
        <v>0</v>
      </c>
      <c r="AK2731" s="493" t="n">
        <v>0</v>
      </c>
      <c r="AL2731" s="493" t="n">
        <v>0</v>
      </c>
      <c r="AM2731" s="493" t="n">
        <v>0</v>
      </c>
      <c r="AN2731" s="493" t="n">
        <v>480</v>
      </c>
      <c r="AO2731" s="493" t="n">
        <v>0</v>
      </c>
      <c r="AP2731" s="493" t="n">
        <v>0</v>
      </c>
      <c r="AQ2731" s="493" t="n">
        <v>0</v>
      </c>
      <c r="AR2731" s="493" t="n">
        <v>0</v>
      </c>
      <c r="AS2731" s="493" t="n">
        <v>0</v>
      </c>
      <c r="AT2731" s="493" t="n">
        <v>0</v>
      </c>
      <c r="AU2731" s="493" t="n">
        <v>0</v>
      </c>
      <c r="AV2731" s="493" t="n">
        <v>0</v>
      </c>
      <c r="AW2731" s="493" t="n">
        <v>0</v>
      </c>
      <c r="AX2731" s="493" t="n">
        <v>0</v>
      </c>
      <c r="AY2731" s="493" t="n">
        <v>0</v>
      </c>
      <c r="AZ2731" s="493" t="n">
        <v>0</v>
      </c>
      <c r="BA2731" s="493" t="n">
        <v>0</v>
      </c>
      <c r="BB2731" s="493" t="n">
        <v>0</v>
      </c>
      <c r="BC2731" s="493" t="n">
        <v>0</v>
      </c>
      <c r="BD2731" s="493" t="n">
        <v>0</v>
      </c>
      <c r="BE2731" s="493" t="n">
        <v>0</v>
      </c>
      <c r="BF2731" s="493" t="n">
        <v>0</v>
      </c>
      <c r="BG2731" s="493" t="n">
        <v>0</v>
      </c>
      <c r="BH2731" s="493" t="n">
        <v>0</v>
      </c>
      <c r="BI2731" s="493" t="n">
        <v>0</v>
      </c>
      <c r="BJ2731" s="493" t="n">
        <v>0</v>
      </c>
      <c r="BK2731" s="493" t="n">
        <v>0</v>
      </c>
      <c r="BL2731" s="493" t="n">
        <v>0</v>
      </c>
      <c r="BM2731" s="493" t="n">
        <v>0</v>
      </c>
      <c r="BN2731" s="493" t="n">
        <v>0</v>
      </c>
      <c r="BO2731" s="493" t="n">
        <v>0</v>
      </c>
      <c r="BP2731" s="493" t="n">
        <v>0</v>
      </c>
      <c r="BQ2731" s="493" t="n">
        <v>0</v>
      </c>
      <c r="BR2731" s="493" t="n">
        <v>0</v>
      </c>
      <c r="BS2731" s="493" t="n">
        <v>0</v>
      </c>
      <c r="BT2731" s="493" t="n">
        <v>0</v>
      </c>
      <c r="BU2731" s="493" t="n">
        <v>0</v>
      </c>
      <c r="BV2731" s="493" t="n">
        <v>0</v>
      </c>
      <c r="BW2731" s="493" t="n">
        <v>0</v>
      </c>
    </row>
    <row r="2732">
      <c r="A2732" t="inlineStr">
        <is>
          <t>[C9D1] Angiotensin-II 길항제, 고혈압제 (C2) 혹은 이뇨제 복합제제</t>
        </is>
      </c>
      <c r="B2732" t="inlineStr">
        <is>
          <t>하원제약</t>
        </is>
      </c>
      <c r="C2732" t="inlineStr">
        <is>
          <t>로사트 플러스</t>
        </is>
      </c>
      <c r="D2732" t="inlineStr">
        <is>
          <t>하원제약</t>
        </is>
      </c>
      <c r="E2732" t="inlineStr">
        <is>
          <t>hydrochlorothiazide,  losartan potassium</t>
        </is>
      </c>
      <c r="F2732" t="inlineStr">
        <is>
          <t>의원</t>
        </is>
      </c>
      <c r="G2732" t="inlineStr">
        <is>
          <t>Generic</t>
        </is>
      </c>
      <c r="H2732" s="493" t="n">
        <v>36011.18</v>
      </c>
      <c r="I2732" s="493" t="n">
        <v>30775.44</v>
      </c>
      <c r="J2732" s="493" t="n">
        <v>37336.18</v>
      </c>
      <c r="K2732" s="493" t="n">
        <v>38018.6</v>
      </c>
      <c r="L2732" s="493" t="n">
        <v>36827.15</v>
      </c>
      <c r="M2732" s="493" t="n">
        <v>36174.24</v>
      </c>
      <c r="N2732" s="493" t="n">
        <v>32350.53</v>
      </c>
      <c r="O2732" s="493" t="n">
        <v>36957.13</v>
      </c>
      <c r="P2732" s="493" t="n">
        <v>32478.68</v>
      </c>
      <c r="Q2732" s="493" t="n">
        <v>32886.43</v>
      </c>
      <c r="R2732" s="493" t="n">
        <v>30742.42</v>
      </c>
      <c r="S2732" s="493" t="n">
        <v>7713.58</v>
      </c>
      <c r="T2732" s="493" t="n">
        <v>0</v>
      </c>
      <c r="U2732" s="493" t="n">
        <v>0</v>
      </c>
      <c r="V2732" s="493" t="n">
        <v>0</v>
      </c>
      <c r="W2732" s="493" t="n">
        <v>1952.75</v>
      </c>
      <c r="X2732" s="493" t="n">
        <v>2258.75</v>
      </c>
      <c r="Y2732" s="493" t="n">
        <v>1633.2</v>
      </c>
      <c r="Z2732" s="493" t="n">
        <v>3106.2</v>
      </c>
      <c r="AA2732" s="493" t="n">
        <v>4682.78</v>
      </c>
      <c r="AB2732" s="493" t="n">
        <v>3708</v>
      </c>
      <c r="AC2732" s="493" t="n">
        <v>4242.4</v>
      </c>
      <c r="AD2732" s="493" t="n">
        <v>3615.3</v>
      </c>
      <c r="AE2732" s="493" t="n">
        <v>3786</v>
      </c>
      <c r="AF2732" s="493" t="n">
        <v>3708.9</v>
      </c>
      <c r="AG2732" s="493" t="n">
        <v>4116.86</v>
      </c>
      <c r="AH2732" s="493" t="n">
        <v>3317.4</v>
      </c>
      <c r="AI2732" s="493" t="n">
        <v>5515.2</v>
      </c>
      <c r="AJ2732" s="493" t="n">
        <v>3869.95</v>
      </c>
      <c r="AK2732" s="493" t="n">
        <v>3874.65</v>
      </c>
      <c r="AL2732" s="493" t="n">
        <v>3921.6</v>
      </c>
      <c r="AM2732" s="493" t="n">
        <v>3572.1</v>
      </c>
      <c r="AN2732" s="493" t="n">
        <v>4914</v>
      </c>
      <c r="AO2732" s="493" t="n">
        <v>3042.6</v>
      </c>
      <c r="AP2732" s="493" t="n">
        <v>2021.4</v>
      </c>
      <c r="AQ2732" s="493" t="n">
        <v>1336.8</v>
      </c>
      <c r="AR2732" s="493" t="n">
        <v>0</v>
      </c>
      <c r="AS2732" s="493" t="n">
        <v>0</v>
      </c>
      <c r="AT2732" s="493" t="n">
        <v>0</v>
      </c>
      <c r="AU2732" s="493" t="n">
        <v>0</v>
      </c>
      <c r="AV2732" s="493" t="n">
        <v>0</v>
      </c>
      <c r="AW2732" s="493" t="n">
        <v>0</v>
      </c>
      <c r="AX2732" s="493" t="n">
        <v>0</v>
      </c>
      <c r="AY2732" s="493" t="n">
        <v>0</v>
      </c>
      <c r="AZ2732" s="493" t="n">
        <v>0</v>
      </c>
      <c r="BA2732" s="493" t="n">
        <v>0</v>
      </c>
      <c r="BB2732" s="493" t="n">
        <v>0</v>
      </c>
      <c r="BC2732" s="493" t="n">
        <v>0</v>
      </c>
      <c r="BD2732" s="493" t="n">
        <v>0</v>
      </c>
      <c r="BE2732" s="493" t="n">
        <v>0</v>
      </c>
      <c r="BF2732" s="493" t="n">
        <v>0</v>
      </c>
      <c r="BG2732" s="493" t="n">
        <v>0</v>
      </c>
      <c r="BH2732" s="493" t="n">
        <v>0</v>
      </c>
      <c r="BI2732" s="493" t="n">
        <v>0</v>
      </c>
      <c r="BJ2732" s="493" t="n">
        <v>0</v>
      </c>
      <c r="BK2732" s="493" t="n">
        <v>0</v>
      </c>
      <c r="BL2732" s="493" t="n">
        <v>0</v>
      </c>
      <c r="BM2732" s="493" t="n">
        <v>0</v>
      </c>
      <c r="BN2732" s="493" t="n">
        <v>0</v>
      </c>
      <c r="BO2732" s="493" t="n">
        <v>0</v>
      </c>
      <c r="BP2732" s="493" t="n">
        <v>0</v>
      </c>
      <c r="BQ2732" s="493" t="n">
        <v>0</v>
      </c>
      <c r="BR2732" s="493" t="n">
        <v>0</v>
      </c>
      <c r="BS2732" s="493" t="n">
        <v>0</v>
      </c>
      <c r="BT2732" s="493" t="n">
        <v>0</v>
      </c>
      <c r="BU2732" s="493" t="n">
        <v>0</v>
      </c>
      <c r="BV2732" s="493" t="n">
        <v>0</v>
      </c>
      <c r="BW2732" s="493" t="n">
        <v>0</v>
      </c>
    </row>
    <row r="2733">
      <c r="A2733" t="inlineStr">
        <is>
          <t>[C9D1] Angiotensin-II 길항제, 고혈압제 (C2) 혹은 이뇨제 복합제제</t>
        </is>
      </c>
      <c r="B2733" t="inlineStr">
        <is>
          <t>하원제약</t>
        </is>
      </c>
      <c r="C2733" t="inlineStr">
        <is>
          <t>로사트 플러스</t>
        </is>
      </c>
      <c r="D2733" t="inlineStr">
        <is>
          <t>하원제약</t>
        </is>
      </c>
      <c r="E2733" t="inlineStr">
        <is>
          <t>hydrochlorothiazide,  losartan potassium</t>
        </is>
      </c>
      <c r="F2733" t="inlineStr">
        <is>
          <t>보건소</t>
        </is>
      </c>
      <c r="G2733" t="inlineStr">
        <is>
          <t>Generic</t>
        </is>
      </c>
      <c r="H2733" s="493" t="n">
        <v>0</v>
      </c>
      <c r="I2733" s="493" t="n">
        <v>0</v>
      </c>
      <c r="J2733" s="493" t="n">
        <v>0</v>
      </c>
      <c r="K2733" s="493" t="n">
        <v>0</v>
      </c>
      <c r="L2733" s="493" t="n">
        <v>0</v>
      </c>
      <c r="M2733" s="493" t="n">
        <v>0</v>
      </c>
      <c r="N2733" s="493" t="n">
        <v>0</v>
      </c>
      <c r="O2733" s="493" t="n">
        <v>0</v>
      </c>
      <c r="P2733" s="493" t="n">
        <v>0</v>
      </c>
      <c r="Q2733" s="493" t="n">
        <v>0</v>
      </c>
      <c r="R2733" s="493" t="n">
        <v>0</v>
      </c>
      <c r="S2733" s="493" t="n">
        <v>73.8</v>
      </c>
      <c r="T2733" s="493" t="n">
        <v>0</v>
      </c>
      <c r="U2733" s="493" t="n">
        <v>0</v>
      </c>
      <c r="V2733" s="493" t="n">
        <v>0</v>
      </c>
      <c r="W2733" s="493" t="n">
        <v>0</v>
      </c>
      <c r="X2733" s="493" t="n">
        <v>0</v>
      </c>
      <c r="Y2733" s="493" t="n">
        <v>0</v>
      </c>
      <c r="Z2733" s="493" t="n">
        <v>0</v>
      </c>
      <c r="AA2733" s="493" t="n">
        <v>0</v>
      </c>
      <c r="AB2733" s="493" t="n">
        <v>0</v>
      </c>
      <c r="AC2733" s="493" t="n">
        <v>0</v>
      </c>
      <c r="AD2733" s="493" t="n">
        <v>0</v>
      </c>
      <c r="AE2733" s="493" t="n">
        <v>0</v>
      </c>
      <c r="AF2733" s="493" t="n">
        <v>0</v>
      </c>
      <c r="AG2733" s="493" t="n">
        <v>0</v>
      </c>
      <c r="AH2733" s="493" t="n">
        <v>0</v>
      </c>
      <c r="AI2733" s="493" t="n">
        <v>0</v>
      </c>
      <c r="AJ2733" s="493" t="n">
        <v>0</v>
      </c>
      <c r="AK2733" s="493" t="n">
        <v>0</v>
      </c>
      <c r="AL2733" s="493" t="n">
        <v>0</v>
      </c>
      <c r="AM2733" s="493" t="n">
        <v>0</v>
      </c>
      <c r="AN2733" s="493" t="n">
        <v>0</v>
      </c>
      <c r="AO2733" s="493" t="n">
        <v>0</v>
      </c>
      <c r="AP2733" s="493" t="n">
        <v>0</v>
      </c>
      <c r="AQ2733" s="493" t="n">
        <v>0</v>
      </c>
      <c r="AR2733" s="493" t="n">
        <v>0</v>
      </c>
      <c r="AS2733" s="493" t="n">
        <v>0</v>
      </c>
      <c r="AT2733" s="493" t="n">
        <v>0</v>
      </c>
      <c r="AU2733" s="493" t="n">
        <v>0</v>
      </c>
      <c r="AV2733" s="493" t="n">
        <v>0</v>
      </c>
      <c r="AW2733" s="493" t="n">
        <v>0</v>
      </c>
      <c r="AX2733" s="493" t="n">
        <v>0</v>
      </c>
      <c r="AY2733" s="493" t="n">
        <v>0</v>
      </c>
      <c r="AZ2733" s="493" t="n">
        <v>0</v>
      </c>
      <c r="BA2733" s="493" t="n">
        <v>0</v>
      </c>
      <c r="BB2733" s="493" t="n">
        <v>0</v>
      </c>
      <c r="BC2733" s="493" t="n">
        <v>0</v>
      </c>
      <c r="BD2733" s="493" t="n">
        <v>0</v>
      </c>
      <c r="BE2733" s="493" t="n">
        <v>0</v>
      </c>
      <c r="BF2733" s="493" t="n">
        <v>0</v>
      </c>
      <c r="BG2733" s="493" t="n">
        <v>0</v>
      </c>
      <c r="BH2733" s="493" t="n">
        <v>0</v>
      </c>
      <c r="BI2733" s="493" t="n">
        <v>0</v>
      </c>
      <c r="BJ2733" s="493" t="n">
        <v>0</v>
      </c>
      <c r="BK2733" s="493" t="n">
        <v>0</v>
      </c>
      <c r="BL2733" s="493" t="n">
        <v>0</v>
      </c>
      <c r="BM2733" s="493" t="n">
        <v>0</v>
      </c>
      <c r="BN2733" s="493" t="n">
        <v>0</v>
      </c>
      <c r="BO2733" s="493" t="n">
        <v>0</v>
      </c>
      <c r="BP2733" s="493" t="n">
        <v>0</v>
      </c>
      <c r="BQ2733" s="493" t="n">
        <v>0</v>
      </c>
      <c r="BR2733" s="493" t="n">
        <v>0</v>
      </c>
      <c r="BS2733" s="493" t="n">
        <v>0</v>
      </c>
      <c r="BT2733" s="493" t="n">
        <v>0</v>
      </c>
      <c r="BU2733" s="493" t="n">
        <v>0</v>
      </c>
      <c r="BV2733" s="493" t="n">
        <v>0</v>
      </c>
      <c r="BW2733" s="493" t="n">
        <v>0</v>
      </c>
    </row>
    <row r="2734">
      <c r="A2734" t="inlineStr">
        <is>
          <t>[C9D1] Angiotensin-II 길항제, 고혈압제 (C2) 혹은 이뇨제 복합제제</t>
        </is>
      </c>
      <c r="B2734" t="inlineStr">
        <is>
          <t>하원제약</t>
        </is>
      </c>
      <c r="C2734" t="inlineStr">
        <is>
          <t>코플렉스</t>
        </is>
      </c>
      <c r="D2734" t="inlineStr">
        <is>
          <t>하원제약</t>
        </is>
      </c>
      <c r="E2734" t="inlineStr">
        <is>
          <t>hydrochlorothiazide,  valsartan</t>
        </is>
      </c>
      <c r="F2734" t="inlineStr">
        <is>
          <t>종합병원</t>
        </is>
      </c>
      <c r="G2734" t="inlineStr">
        <is>
          <t>Generic</t>
        </is>
      </c>
      <c r="H2734" s="493" t="n">
        <v>1460.44</v>
      </c>
      <c r="I2734" s="493" t="n">
        <v>832.08</v>
      </c>
      <c r="J2734" s="493" t="n">
        <v>467.46</v>
      </c>
      <c r="K2734" s="493" t="n">
        <v>1775.64</v>
      </c>
      <c r="L2734" s="493" t="n">
        <v>1679.5</v>
      </c>
      <c r="M2734" s="493" t="n">
        <v>337.3</v>
      </c>
      <c r="N2734" s="493" t="n">
        <v>1879.36</v>
      </c>
      <c r="O2734" s="493" t="n">
        <v>880.28</v>
      </c>
      <c r="P2734" s="493" t="n">
        <v>1298.52</v>
      </c>
      <c r="Q2734" s="493" t="n">
        <v>747.04</v>
      </c>
      <c r="R2734" s="493" t="n">
        <v>616.3200000000001</v>
      </c>
      <c r="S2734" s="493" t="n">
        <v>2386.42</v>
      </c>
      <c r="T2734" s="493" t="n">
        <v>853.51</v>
      </c>
      <c r="U2734" s="493" t="n">
        <v>246.82</v>
      </c>
      <c r="V2734" s="493" t="n">
        <v>511.5</v>
      </c>
      <c r="W2734" s="493" t="n">
        <v>1167.56</v>
      </c>
      <c r="X2734" s="493" t="n">
        <v>1027.64</v>
      </c>
      <c r="Y2734" s="493" t="n">
        <v>582.96</v>
      </c>
      <c r="Z2734" s="493" t="n">
        <v>1261.92</v>
      </c>
      <c r="AA2734" s="493" t="n">
        <v>308</v>
      </c>
      <c r="AB2734" s="493" t="n">
        <v>1643.4</v>
      </c>
      <c r="AC2734" s="493" t="n">
        <v>0</v>
      </c>
      <c r="AD2734" s="493" t="n">
        <v>1008.16</v>
      </c>
      <c r="AE2734" s="493" t="n">
        <v>493.91</v>
      </c>
      <c r="AF2734" s="493" t="n">
        <v>1567.6</v>
      </c>
      <c r="AG2734" s="493" t="n">
        <v>118.44</v>
      </c>
      <c r="AH2734" s="493" t="n">
        <v>732.02</v>
      </c>
      <c r="AI2734" s="493" t="n">
        <v>1098.77</v>
      </c>
      <c r="AJ2734" s="493" t="n">
        <v>1420.34</v>
      </c>
      <c r="AK2734" s="493" t="n">
        <v>549.1</v>
      </c>
      <c r="AL2734" s="493" t="n">
        <v>1775.28</v>
      </c>
      <c r="AM2734" s="493" t="n">
        <v>852.46</v>
      </c>
      <c r="AN2734" s="493" t="n">
        <v>310.34</v>
      </c>
      <c r="AO2734" s="493" t="n">
        <v>1090.2</v>
      </c>
      <c r="AP2734" s="493" t="n">
        <v>775.48</v>
      </c>
      <c r="AQ2734" s="493" t="n">
        <v>0</v>
      </c>
      <c r="AR2734" s="493" t="n">
        <v>2012.94</v>
      </c>
      <c r="AS2734" s="493" t="n">
        <v>751.86</v>
      </c>
      <c r="AT2734" s="493" t="n">
        <v>397.8</v>
      </c>
      <c r="AU2734" s="493" t="n">
        <v>423.8</v>
      </c>
      <c r="AV2734" s="493" t="n">
        <v>541.6</v>
      </c>
      <c r="AW2734" s="493" t="n">
        <v>659.4</v>
      </c>
      <c r="AX2734" s="493" t="n">
        <v>713.6</v>
      </c>
      <c r="AY2734" s="493" t="n">
        <v>802.55</v>
      </c>
      <c r="AZ2734" s="493" t="n">
        <v>1118.88</v>
      </c>
      <c r="BA2734" s="493" t="n">
        <v>1491.6</v>
      </c>
      <c r="BB2734" s="493" t="n">
        <v>909.72</v>
      </c>
      <c r="BC2734" s="493" t="n">
        <v>226.8</v>
      </c>
      <c r="BD2734" s="493" t="n">
        <v>727.54</v>
      </c>
      <c r="BE2734" s="493" t="n">
        <v>714.5599999999999</v>
      </c>
      <c r="BF2734" s="493" t="n">
        <v>0</v>
      </c>
      <c r="BG2734" s="493" t="n">
        <v>2500.2</v>
      </c>
      <c r="BH2734" s="493" t="n">
        <v>0</v>
      </c>
      <c r="BI2734" s="493" t="n">
        <v>0</v>
      </c>
      <c r="BJ2734" s="493" t="n">
        <v>449.4</v>
      </c>
      <c r="BK2734" s="493" t="n">
        <v>0</v>
      </c>
      <c r="BL2734" s="493" t="n">
        <v>677.88</v>
      </c>
      <c r="BM2734" s="493" t="n">
        <v>386.4</v>
      </c>
      <c r="BN2734" s="493" t="n">
        <v>0</v>
      </c>
      <c r="BO2734" s="493" t="n">
        <v>548.6799999999999</v>
      </c>
      <c r="BP2734" s="493" t="n">
        <v>220.5</v>
      </c>
      <c r="BQ2734" s="493" t="n">
        <v>132.6</v>
      </c>
      <c r="BR2734" s="493" t="n">
        <v>0</v>
      </c>
      <c r="BS2734" s="493" t="n">
        <v>524.25</v>
      </c>
      <c r="BT2734" s="493" t="n">
        <v>0</v>
      </c>
      <c r="BU2734" s="493" t="n">
        <v>344.28</v>
      </c>
      <c r="BV2734" s="493" t="n">
        <v>0</v>
      </c>
      <c r="BW2734" s="493" t="n">
        <v>412.2</v>
      </c>
    </row>
    <row r="2735">
      <c r="A2735" t="inlineStr">
        <is>
          <t>[C9D1] Angiotensin-II 길항제, 고혈압제 (C2) 혹은 이뇨제 복합제제</t>
        </is>
      </c>
      <c r="B2735" t="inlineStr">
        <is>
          <t>하원제약</t>
        </is>
      </c>
      <c r="C2735" t="inlineStr">
        <is>
          <t>코플렉스</t>
        </is>
      </c>
      <c r="D2735" t="inlineStr">
        <is>
          <t>하원제약</t>
        </is>
      </c>
      <c r="E2735" t="inlineStr">
        <is>
          <t>hydrochlorothiazide,  valsartan</t>
        </is>
      </c>
      <c r="F2735" t="inlineStr">
        <is>
          <t>병원</t>
        </is>
      </c>
      <c r="G2735" t="inlineStr">
        <is>
          <t>Generic</t>
        </is>
      </c>
      <c r="H2735" s="493" t="n">
        <v>8923.719999999999</v>
      </c>
      <c r="I2735" s="493" t="n">
        <v>7803.2</v>
      </c>
      <c r="J2735" s="493" t="n">
        <v>12668</v>
      </c>
      <c r="K2735" s="493" t="n">
        <v>8255.1</v>
      </c>
      <c r="L2735" s="493" t="n">
        <v>8784</v>
      </c>
      <c r="M2735" s="493" t="n">
        <v>10278.05</v>
      </c>
      <c r="N2735" s="493" t="n">
        <v>9225.9</v>
      </c>
      <c r="O2735" s="493" t="n">
        <v>8256.200000000001</v>
      </c>
      <c r="P2735" s="493" t="n">
        <v>9959.1</v>
      </c>
      <c r="Q2735" s="493" t="n">
        <v>6802.94</v>
      </c>
      <c r="R2735" s="493" t="n">
        <v>8902.950000000001</v>
      </c>
      <c r="S2735" s="493" t="n">
        <v>11742</v>
      </c>
      <c r="T2735" s="493" t="n">
        <v>6664</v>
      </c>
      <c r="U2735" s="493" t="n">
        <v>7984</v>
      </c>
      <c r="V2735" s="493" t="n">
        <v>11092.2</v>
      </c>
      <c r="W2735" s="493" t="n">
        <v>7056.8</v>
      </c>
      <c r="X2735" s="493" t="n">
        <v>9067.77</v>
      </c>
      <c r="Y2735" s="493" t="n">
        <v>11050.47</v>
      </c>
      <c r="Z2735" s="493" t="n">
        <v>6324.4</v>
      </c>
      <c r="AA2735" s="493" t="n">
        <v>6176.4</v>
      </c>
      <c r="AB2735" s="493" t="n">
        <v>3103.1</v>
      </c>
      <c r="AC2735" s="493" t="n">
        <v>549</v>
      </c>
      <c r="AD2735" s="493" t="n">
        <v>8969.24</v>
      </c>
      <c r="AE2735" s="493" t="n">
        <v>291.2</v>
      </c>
      <c r="AF2735" s="493" t="n">
        <v>0</v>
      </c>
      <c r="AG2735" s="493" t="n">
        <v>5531.8</v>
      </c>
      <c r="AH2735" s="493" t="n">
        <v>8439.139999999999</v>
      </c>
      <c r="AI2735" s="493" t="n">
        <v>5356.2</v>
      </c>
      <c r="AJ2735" s="493" t="n">
        <v>6183.64</v>
      </c>
      <c r="AK2735" s="493" t="n">
        <v>7362</v>
      </c>
      <c r="AL2735" s="493" t="n">
        <v>8852.959999999999</v>
      </c>
      <c r="AM2735" s="493" t="n">
        <v>7237.76</v>
      </c>
      <c r="AN2735" s="493" t="n">
        <v>5826.7</v>
      </c>
      <c r="AO2735" s="493" t="n">
        <v>8233.700000000001</v>
      </c>
      <c r="AP2735" s="493" t="n">
        <v>9924</v>
      </c>
      <c r="AQ2735" s="493" t="n">
        <v>3900</v>
      </c>
      <c r="AR2735" s="493" t="n">
        <v>2411.7</v>
      </c>
      <c r="AS2735" s="493" t="n">
        <v>1439.4</v>
      </c>
      <c r="AT2735" s="493" t="n">
        <v>194.4</v>
      </c>
      <c r="AU2735" s="493" t="n">
        <v>480</v>
      </c>
      <c r="AV2735" s="493" t="n">
        <v>368.7</v>
      </c>
      <c r="AW2735" s="493" t="n">
        <v>725.4</v>
      </c>
      <c r="AX2735" s="493" t="n">
        <v>405.6</v>
      </c>
      <c r="AY2735" s="493" t="n">
        <v>4471.15</v>
      </c>
      <c r="AZ2735" s="493" t="n">
        <v>6051.65</v>
      </c>
      <c r="BA2735" s="493" t="n">
        <v>6896.16</v>
      </c>
      <c r="BB2735" s="493" t="n">
        <v>5811.6</v>
      </c>
      <c r="BC2735" s="493" t="n">
        <v>481.2</v>
      </c>
      <c r="BD2735" s="493" t="n">
        <v>0</v>
      </c>
      <c r="BE2735" s="493" t="n">
        <v>0</v>
      </c>
      <c r="BF2735" s="493" t="n">
        <v>1092.6</v>
      </c>
      <c r="BG2735" s="493" t="n">
        <v>0</v>
      </c>
      <c r="BH2735" s="493" t="n">
        <v>0</v>
      </c>
      <c r="BI2735" s="493" t="n">
        <v>0</v>
      </c>
      <c r="BJ2735" s="493" t="n">
        <v>422.1</v>
      </c>
      <c r="BK2735" s="493" t="n">
        <v>0</v>
      </c>
      <c r="BL2735" s="493" t="n">
        <v>897.04</v>
      </c>
      <c r="BM2735" s="493" t="n">
        <v>839.48</v>
      </c>
      <c r="BN2735" s="493" t="n">
        <v>0</v>
      </c>
      <c r="BO2735" s="493" t="n">
        <v>569.16</v>
      </c>
      <c r="BP2735" s="493" t="n">
        <v>722.7</v>
      </c>
      <c r="BQ2735" s="493" t="n">
        <v>957.9400000000001</v>
      </c>
      <c r="BR2735" s="493" t="n">
        <v>246.3</v>
      </c>
      <c r="BS2735" s="493" t="n">
        <v>1654.69</v>
      </c>
      <c r="BT2735" s="493" t="n">
        <v>0</v>
      </c>
      <c r="BU2735" s="493" t="n">
        <v>131.25</v>
      </c>
      <c r="BV2735" s="493" t="n">
        <v>0</v>
      </c>
      <c r="BW2735" s="493" t="n">
        <v>179.5</v>
      </c>
    </row>
    <row r="2736">
      <c r="A2736" t="inlineStr">
        <is>
          <t>[C9D1] Angiotensin-II 길항제, 고혈압제 (C2) 혹은 이뇨제 복합제제</t>
        </is>
      </c>
      <c r="B2736" t="inlineStr">
        <is>
          <t>하원제약</t>
        </is>
      </c>
      <c r="C2736" t="inlineStr">
        <is>
          <t>코플렉스</t>
        </is>
      </c>
      <c r="D2736" t="inlineStr">
        <is>
          <t>하원제약</t>
        </is>
      </c>
      <c r="E2736" t="inlineStr">
        <is>
          <t>hydrochlorothiazide,  valsartan</t>
        </is>
      </c>
      <c r="F2736" t="inlineStr">
        <is>
          <t>의원</t>
        </is>
      </c>
      <c r="G2736" t="inlineStr">
        <is>
          <t>Generic</t>
        </is>
      </c>
      <c r="H2736" s="493" t="n">
        <v>16265.14</v>
      </c>
      <c r="I2736" s="493" t="n">
        <v>15527.34</v>
      </c>
      <c r="J2736" s="493" t="n">
        <v>18288.56</v>
      </c>
      <c r="K2736" s="493" t="n">
        <v>17054.86</v>
      </c>
      <c r="L2736" s="493" t="n">
        <v>15387.38</v>
      </c>
      <c r="M2736" s="493" t="n">
        <v>15546.95</v>
      </c>
      <c r="N2736" s="493" t="n">
        <v>15283.21</v>
      </c>
      <c r="O2736" s="493" t="n">
        <v>14218.27</v>
      </c>
      <c r="P2736" s="493" t="n">
        <v>15714.04</v>
      </c>
      <c r="Q2736" s="493" t="n">
        <v>14860.17</v>
      </c>
      <c r="R2736" s="493" t="n">
        <v>14306.27</v>
      </c>
      <c r="S2736" s="493" t="n">
        <v>22643.19</v>
      </c>
      <c r="T2736" s="493" t="n">
        <v>18277.91</v>
      </c>
      <c r="U2736" s="493" t="n">
        <v>17120.07</v>
      </c>
      <c r="V2736" s="493" t="n">
        <v>18199.62</v>
      </c>
      <c r="W2736" s="493" t="n">
        <v>19453.87</v>
      </c>
      <c r="X2736" s="493" t="n">
        <v>19245.13</v>
      </c>
      <c r="Y2736" s="493" t="n">
        <v>17851.83</v>
      </c>
      <c r="Z2736" s="493" t="n">
        <v>19780.16</v>
      </c>
      <c r="AA2736" s="493" t="n">
        <v>11342.24</v>
      </c>
      <c r="AB2736" s="493" t="n">
        <v>5299.08</v>
      </c>
      <c r="AC2736" s="493" t="n">
        <v>5699.94</v>
      </c>
      <c r="AD2736" s="493" t="n">
        <v>4828.71</v>
      </c>
      <c r="AE2736" s="493" t="n">
        <v>5653.67</v>
      </c>
      <c r="AF2736" s="493" t="n">
        <v>5013.9</v>
      </c>
      <c r="AG2736" s="493" t="n">
        <v>5429.16</v>
      </c>
      <c r="AH2736" s="493" t="n">
        <v>4142.46</v>
      </c>
      <c r="AI2736" s="493" t="n">
        <v>5636.5</v>
      </c>
      <c r="AJ2736" s="493" t="n">
        <v>3924.35</v>
      </c>
      <c r="AK2736" s="493" t="n">
        <v>4778.1</v>
      </c>
      <c r="AL2736" s="493" t="n">
        <v>3652.8</v>
      </c>
      <c r="AM2736" s="493" t="n">
        <v>4184.7</v>
      </c>
      <c r="AN2736" s="493" t="n">
        <v>3356.4</v>
      </c>
      <c r="AO2736" s="493" t="n">
        <v>5733.3</v>
      </c>
      <c r="AP2736" s="493" t="n">
        <v>3771.6</v>
      </c>
      <c r="AQ2736" s="493" t="n">
        <v>5541</v>
      </c>
      <c r="AR2736" s="493" t="n">
        <v>5024.1</v>
      </c>
      <c r="AS2736" s="493" t="n">
        <v>4618.2</v>
      </c>
      <c r="AT2736" s="493" t="n">
        <v>4141.4</v>
      </c>
      <c r="AU2736" s="493" t="n">
        <v>5087.7</v>
      </c>
      <c r="AV2736" s="493" t="n">
        <v>3937.2</v>
      </c>
      <c r="AW2736" s="493" t="n">
        <v>5126.1</v>
      </c>
      <c r="AX2736" s="493" t="n">
        <v>3426.1</v>
      </c>
      <c r="AY2736" s="493" t="n">
        <v>4656.9</v>
      </c>
      <c r="AZ2736" s="493" t="n">
        <v>4537.5</v>
      </c>
      <c r="BA2736" s="493" t="n">
        <v>4729.5</v>
      </c>
      <c r="BB2736" s="493" t="n">
        <v>3871.2</v>
      </c>
      <c r="BC2736" s="493" t="n">
        <v>4543.95</v>
      </c>
      <c r="BD2736" s="493" t="n">
        <v>3316.35</v>
      </c>
      <c r="BE2736" s="493" t="n">
        <v>3969.6</v>
      </c>
      <c r="BF2736" s="493" t="n">
        <v>1745.4</v>
      </c>
      <c r="BG2736" s="493" t="n">
        <v>2424.7</v>
      </c>
      <c r="BH2736" s="493" t="n">
        <v>2302.8</v>
      </c>
      <c r="BI2736" s="493" t="n">
        <v>2352.3</v>
      </c>
      <c r="BJ2736" s="493" t="n">
        <v>1786.8</v>
      </c>
      <c r="BK2736" s="493" t="n">
        <v>0</v>
      </c>
      <c r="BL2736" s="493" t="n">
        <v>1482.9</v>
      </c>
      <c r="BM2736" s="493" t="n">
        <v>1308.6</v>
      </c>
      <c r="BN2736" s="493" t="n">
        <v>0</v>
      </c>
      <c r="BO2736" s="493" t="n">
        <v>1640.4</v>
      </c>
      <c r="BP2736" s="493" t="n">
        <v>1899</v>
      </c>
      <c r="BQ2736" s="493" t="n">
        <v>1287.6</v>
      </c>
      <c r="BR2736" s="493" t="n">
        <v>1803</v>
      </c>
      <c r="BS2736" s="493" t="n">
        <v>1874.4</v>
      </c>
      <c r="BT2736" s="493" t="n">
        <v>0</v>
      </c>
      <c r="BU2736" s="493" t="n">
        <v>1677.9</v>
      </c>
      <c r="BV2736" s="493" t="n">
        <v>0</v>
      </c>
      <c r="BW2736" s="493" t="n">
        <v>1518.66</v>
      </c>
    </row>
    <row r="2737">
      <c r="A2737" t="inlineStr">
        <is>
          <t>[C9D1] Angiotensin-II 길항제, 고혈압제 (C2) 혹은 이뇨제 복합제제</t>
        </is>
      </c>
      <c r="B2737" t="inlineStr">
        <is>
          <t>하원제약</t>
        </is>
      </c>
      <c r="C2737" t="inlineStr">
        <is>
          <t>코플렉스</t>
        </is>
      </c>
      <c r="D2737" t="inlineStr">
        <is>
          <t>하원제약</t>
        </is>
      </c>
      <c r="E2737" t="inlineStr">
        <is>
          <t>hydrochlorothiazide,  valsartan</t>
        </is>
      </c>
      <c r="F2737" t="inlineStr">
        <is>
          <t>보건소</t>
        </is>
      </c>
      <c r="G2737" t="inlineStr">
        <is>
          <t>Generic</t>
        </is>
      </c>
      <c r="H2737" s="493" t="n">
        <v>0</v>
      </c>
      <c r="I2737" s="493" t="n">
        <v>0</v>
      </c>
      <c r="J2737" s="493" t="n">
        <v>572.4</v>
      </c>
      <c r="K2737" s="493" t="n">
        <v>0</v>
      </c>
      <c r="L2737" s="493" t="n">
        <v>519.6</v>
      </c>
      <c r="M2737" s="493" t="n">
        <v>775.2</v>
      </c>
      <c r="N2737" s="493" t="n">
        <v>0</v>
      </c>
      <c r="O2737" s="493" t="n">
        <v>712.8</v>
      </c>
      <c r="P2737" s="493" t="n">
        <v>0</v>
      </c>
      <c r="Q2737" s="493" t="n">
        <v>702.6</v>
      </c>
      <c r="R2737" s="493" t="n">
        <v>0</v>
      </c>
      <c r="S2737" s="493" t="n">
        <v>534</v>
      </c>
      <c r="T2737" s="493" t="n">
        <v>0</v>
      </c>
      <c r="U2737" s="493" t="n">
        <v>618.6</v>
      </c>
      <c r="V2737" s="493" t="n">
        <v>411</v>
      </c>
      <c r="W2737" s="493" t="n">
        <v>503.4</v>
      </c>
      <c r="X2737" s="493" t="n">
        <v>0</v>
      </c>
      <c r="Y2737" s="493" t="n">
        <v>598.2</v>
      </c>
      <c r="Z2737" s="493" t="n">
        <v>0</v>
      </c>
      <c r="AA2737" s="493" t="n">
        <v>892.2</v>
      </c>
      <c r="AB2737" s="493" t="n">
        <v>0</v>
      </c>
      <c r="AC2737" s="493" t="n">
        <v>1008.6</v>
      </c>
      <c r="AD2737" s="493" t="n">
        <v>0</v>
      </c>
      <c r="AE2737" s="493" t="n">
        <v>975.6</v>
      </c>
      <c r="AF2737" s="493" t="n">
        <v>0</v>
      </c>
      <c r="AG2737" s="493" t="n">
        <v>0</v>
      </c>
      <c r="AH2737" s="493" t="n">
        <v>894</v>
      </c>
      <c r="AI2737" s="493" t="n">
        <v>1064.7</v>
      </c>
      <c r="AJ2737" s="493" t="n">
        <v>825</v>
      </c>
      <c r="AK2737" s="493" t="n">
        <v>0</v>
      </c>
      <c r="AL2737" s="493" t="n">
        <v>2016</v>
      </c>
      <c r="AM2737" s="493" t="n">
        <v>1155</v>
      </c>
      <c r="AN2737" s="493" t="n">
        <v>154.8</v>
      </c>
      <c r="AO2737" s="493" t="n">
        <v>1315.8</v>
      </c>
      <c r="AP2737" s="493" t="n">
        <v>0</v>
      </c>
      <c r="AQ2737" s="493" t="n">
        <v>0</v>
      </c>
      <c r="AR2737" s="493" t="n">
        <v>0</v>
      </c>
      <c r="AS2737" s="493" t="n">
        <v>0</v>
      </c>
      <c r="AT2737" s="493" t="n">
        <v>0</v>
      </c>
      <c r="AU2737" s="493" t="n">
        <v>0</v>
      </c>
      <c r="AV2737" s="493" t="n">
        <v>0</v>
      </c>
      <c r="AW2737" s="493" t="n">
        <v>0</v>
      </c>
      <c r="AX2737" s="493" t="n">
        <v>0</v>
      </c>
      <c r="AY2737" s="493" t="n">
        <v>0</v>
      </c>
      <c r="AZ2737" s="493" t="n">
        <v>0</v>
      </c>
      <c r="BA2737" s="493" t="n">
        <v>0</v>
      </c>
      <c r="BB2737" s="493" t="n">
        <v>0</v>
      </c>
      <c r="BC2737" s="493" t="n">
        <v>0</v>
      </c>
      <c r="BD2737" s="493" t="n">
        <v>0</v>
      </c>
      <c r="BE2737" s="493" t="n">
        <v>0</v>
      </c>
      <c r="BF2737" s="493" t="n">
        <v>0</v>
      </c>
      <c r="BG2737" s="493" t="n">
        <v>0</v>
      </c>
      <c r="BH2737" s="493" t="n">
        <v>0</v>
      </c>
      <c r="BI2737" s="493" t="n">
        <v>0</v>
      </c>
      <c r="BJ2737" s="493" t="n">
        <v>0</v>
      </c>
      <c r="BK2737" s="493" t="n">
        <v>0</v>
      </c>
      <c r="BL2737" s="493" t="n">
        <v>209.7</v>
      </c>
      <c r="BM2737" s="493" t="n">
        <v>0</v>
      </c>
      <c r="BN2737" s="493" t="n">
        <v>0</v>
      </c>
      <c r="BO2737" s="493" t="n">
        <v>0</v>
      </c>
      <c r="BP2737" s="493" t="n">
        <v>0</v>
      </c>
      <c r="BQ2737" s="493" t="n">
        <v>0</v>
      </c>
      <c r="BR2737" s="493" t="n">
        <v>0</v>
      </c>
      <c r="BS2737" s="493" t="n">
        <v>0</v>
      </c>
      <c r="BT2737" s="493" t="n">
        <v>0</v>
      </c>
      <c r="BU2737" s="493" t="n">
        <v>31.2</v>
      </c>
      <c r="BV2737" s="493" t="n">
        <v>0</v>
      </c>
      <c r="BW2737" s="493" t="n">
        <v>32.4</v>
      </c>
    </row>
    <row r="2738">
      <c r="A2738" t="inlineStr">
        <is>
          <t>[C9D1] Angiotensin-II 길항제, 고혈압제 (C2) 혹은 이뇨제 복합제제</t>
        </is>
      </c>
      <c r="B2738" t="inlineStr">
        <is>
          <t>하원제약</t>
        </is>
      </c>
      <c r="C2738" t="inlineStr">
        <is>
          <t>코플렉스</t>
        </is>
      </c>
      <c r="D2738" t="inlineStr">
        <is>
          <t>하원제약</t>
        </is>
      </c>
      <c r="E2738" t="inlineStr">
        <is>
          <t>hydrochlorothiazide,  valsartan</t>
        </is>
      </c>
      <c r="F2738" t="inlineStr">
        <is>
          <t>기타(치과의원, 치과병원 등)</t>
        </is>
      </c>
      <c r="G2738" t="inlineStr">
        <is>
          <t>Generic</t>
        </is>
      </c>
      <c r="H2738" s="493" t="n">
        <v>0</v>
      </c>
      <c r="I2738" s="493" t="n">
        <v>0</v>
      </c>
      <c r="J2738" s="493" t="n">
        <v>0</v>
      </c>
      <c r="K2738" s="493" t="n">
        <v>0</v>
      </c>
      <c r="L2738" s="493" t="n">
        <v>0</v>
      </c>
      <c r="M2738" s="493" t="n">
        <v>0</v>
      </c>
      <c r="N2738" s="493" t="n">
        <v>0</v>
      </c>
      <c r="O2738" s="493" t="n">
        <v>0</v>
      </c>
      <c r="P2738" s="493" t="n">
        <v>0</v>
      </c>
      <c r="Q2738" s="493" t="n">
        <v>0</v>
      </c>
      <c r="R2738" s="493" t="n">
        <v>0</v>
      </c>
      <c r="S2738" s="493" t="n">
        <v>0</v>
      </c>
      <c r="T2738" s="493" t="n">
        <v>0</v>
      </c>
      <c r="U2738" s="493" t="n">
        <v>0</v>
      </c>
      <c r="V2738" s="493" t="n">
        <v>0</v>
      </c>
      <c r="W2738" s="493" t="n">
        <v>125.7</v>
      </c>
      <c r="X2738" s="493" t="n">
        <v>0</v>
      </c>
      <c r="Y2738" s="493" t="n">
        <v>0</v>
      </c>
      <c r="Z2738" s="493" t="n">
        <v>0</v>
      </c>
      <c r="AA2738" s="493" t="n">
        <v>0</v>
      </c>
      <c r="AB2738" s="493" t="n">
        <v>0</v>
      </c>
      <c r="AC2738" s="493" t="n">
        <v>0</v>
      </c>
      <c r="AD2738" s="493" t="n">
        <v>0</v>
      </c>
      <c r="AE2738" s="493" t="n">
        <v>0</v>
      </c>
      <c r="AF2738" s="493" t="n">
        <v>0</v>
      </c>
      <c r="AG2738" s="493" t="n">
        <v>0</v>
      </c>
      <c r="AH2738" s="493" t="n">
        <v>0</v>
      </c>
      <c r="AI2738" s="493" t="n">
        <v>0</v>
      </c>
      <c r="AJ2738" s="493" t="n">
        <v>0</v>
      </c>
      <c r="AK2738" s="493" t="n">
        <v>0</v>
      </c>
      <c r="AL2738" s="493" t="n">
        <v>0</v>
      </c>
      <c r="AM2738" s="493" t="n">
        <v>0</v>
      </c>
      <c r="AN2738" s="493" t="n">
        <v>0</v>
      </c>
      <c r="AO2738" s="493" t="n">
        <v>0</v>
      </c>
      <c r="AP2738" s="493" t="n">
        <v>0</v>
      </c>
      <c r="AQ2738" s="493" t="n">
        <v>0</v>
      </c>
      <c r="AR2738" s="493" t="n">
        <v>0</v>
      </c>
      <c r="AS2738" s="493" t="n">
        <v>0</v>
      </c>
      <c r="AT2738" s="493" t="n">
        <v>0</v>
      </c>
      <c r="AU2738" s="493" t="n">
        <v>0</v>
      </c>
      <c r="AV2738" s="493" t="n">
        <v>0</v>
      </c>
      <c r="AW2738" s="493" t="n">
        <v>0</v>
      </c>
      <c r="AX2738" s="493" t="n">
        <v>0</v>
      </c>
      <c r="AY2738" s="493" t="n">
        <v>0</v>
      </c>
      <c r="AZ2738" s="493" t="n">
        <v>0</v>
      </c>
      <c r="BA2738" s="493" t="n">
        <v>0</v>
      </c>
      <c r="BB2738" s="493" t="n">
        <v>0</v>
      </c>
      <c r="BC2738" s="493" t="n">
        <v>0</v>
      </c>
      <c r="BD2738" s="493" t="n">
        <v>0</v>
      </c>
      <c r="BE2738" s="493" t="n">
        <v>0</v>
      </c>
      <c r="BF2738" s="493" t="n">
        <v>0</v>
      </c>
      <c r="BG2738" s="493" t="n">
        <v>0</v>
      </c>
      <c r="BH2738" s="493" t="n">
        <v>0</v>
      </c>
      <c r="BI2738" s="493" t="n">
        <v>0</v>
      </c>
      <c r="BJ2738" s="493" t="n">
        <v>0</v>
      </c>
      <c r="BK2738" s="493" t="n">
        <v>0</v>
      </c>
      <c r="BL2738" s="493" t="n">
        <v>0</v>
      </c>
      <c r="BM2738" s="493" t="n">
        <v>0</v>
      </c>
      <c r="BN2738" s="493" t="n">
        <v>0</v>
      </c>
      <c r="BO2738" s="493" t="n">
        <v>0</v>
      </c>
      <c r="BP2738" s="493" t="n">
        <v>0</v>
      </c>
      <c r="BQ2738" s="493" t="n">
        <v>0</v>
      </c>
      <c r="BR2738" s="493" t="n">
        <v>0</v>
      </c>
      <c r="BS2738" s="493" t="n">
        <v>0</v>
      </c>
      <c r="BT2738" s="493" t="n">
        <v>0</v>
      </c>
      <c r="BU2738" s="493" t="n">
        <v>0</v>
      </c>
      <c r="BV2738" s="493" t="n">
        <v>0</v>
      </c>
      <c r="BW2738" s="493" t="n">
        <v>0</v>
      </c>
    </row>
    <row r="2739">
      <c r="A2739" t="inlineStr">
        <is>
          <t>[C9D1] Angiotensin-II 길항제, 고혈압제 (C2) 혹은 이뇨제 복합제제</t>
        </is>
      </c>
      <c r="B2739" t="inlineStr">
        <is>
          <t>한국파마</t>
        </is>
      </c>
      <c r="C2739" t="inlineStr">
        <is>
          <t>이벨탄 플러스</t>
        </is>
      </c>
      <c r="D2739" t="inlineStr">
        <is>
          <t>한국파마</t>
        </is>
      </c>
      <c r="E2739" t="inlineStr">
        <is>
          <t>hydrochlorothiazide,  irbesartan</t>
        </is>
      </c>
      <c r="F2739" t="inlineStr">
        <is>
          <t>종합병원</t>
        </is>
      </c>
      <c r="G2739" t="inlineStr">
        <is>
          <t>Generic</t>
        </is>
      </c>
      <c r="H2739" s="493" t="n">
        <v>982.5</v>
      </c>
      <c r="I2739" s="493" t="n">
        <v>409.8</v>
      </c>
      <c r="J2739" s="493" t="n">
        <v>702.6</v>
      </c>
      <c r="K2739" s="493" t="n">
        <v>261.6</v>
      </c>
      <c r="L2739" s="493" t="n">
        <v>979.2</v>
      </c>
      <c r="M2739" s="493" t="n">
        <v>444.6</v>
      </c>
      <c r="N2739" s="493" t="n">
        <v>552</v>
      </c>
      <c r="O2739" s="493" t="n">
        <v>1331.1</v>
      </c>
      <c r="P2739" s="493" t="n">
        <v>556.2</v>
      </c>
      <c r="Q2739" s="493" t="n">
        <v>118.2</v>
      </c>
      <c r="R2739" s="493" t="n">
        <v>0</v>
      </c>
      <c r="S2739" s="493" t="n">
        <v>0</v>
      </c>
      <c r="T2739" s="493" t="n">
        <v>0</v>
      </c>
      <c r="U2739" s="493" t="n">
        <v>0</v>
      </c>
      <c r="V2739" s="493" t="n">
        <v>0</v>
      </c>
      <c r="W2739" s="493" t="n">
        <v>0</v>
      </c>
      <c r="X2739" s="493" t="n">
        <v>0</v>
      </c>
      <c r="Y2739" s="493" t="n">
        <v>0</v>
      </c>
      <c r="Z2739" s="493" t="n">
        <v>0</v>
      </c>
      <c r="AA2739" s="493" t="n">
        <v>0</v>
      </c>
      <c r="AB2739" s="493" t="n">
        <v>0</v>
      </c>
      <c r="AC2739" s="493" t="n">
        <v>0</v>
      </c>
      <c r="AD2739" s="493" t="n">
        <v>0</v>
      </c>
      <c r="AE2739" s="493" t="n">
        <v>0</v>
      </c>
      <c r="AF2739" s="493" t="n">
        <v>0</v>
      </c>
      <c r="AG2739" s="493" t="n">
        <v>0</v>
      </c>
      <c r="AH2739" s="493" t="n">
        <v>0</v>
      </c>
      <c r="AI2739" s="493" t="n">
        <v>0</v>
      </c>
      <c r="AJ2739" s="493" t="n">
        <v>0</v>
      </c>
      <c r="AK2739" s="493" t="n">
        <v>0</v>
      </c>
      <c r="AL2739" s="493" t="n">
        <v>0</v>
      </c>
      <c r="AM2739" s="493" t="n">
        <v>0</v>
      </c>
      <c r="AN2739" s="493" t="n">
        <v>0</v>
      </c>
      <c r="AO2739" s="493" t="n">
        <v>0</v>
      </c>
      <c r="AP2739" s="493" t="n">
        <v>0</v>
      </c>
      <c r="AQ2739" s="493" t="n">
        <v>0</v>
      </c>
      <c r="AR2739" s="493" t="n">
        <v>0</v>
      </c>
      <c r="AS2739" s="493" t="n">
        <v>0</v>
      </c>
      <c r="AT2739" s="493" t="n">
        <v>0</v>
      </c>
      <c r="AU2739" s="493" t="n">
        <v>0</v>
      </c>
      <c r="AV2739" s="493" t="n">
        <v>0</v>
      </c>
      <c r="AW2739" s="493" t="n">
        <v>0</v>
      </c>
      <c r="AX2739" s="493" t="n">
        <v>0</v>
      </c>
      <c r="AY2739" s="493" t="n">
        <v>0</v>
      </c>
      <c r="AZ2739" s="493" t="n">
        <v>0</v>
      </c>
      <c r="BA2739" s="493" t="n">
        <v>0</v>
      </c>
      <c r="BB2739" s="493" t="n">
        <v>0</v>
      </c>
      <c r="BC2739" s="493" t="n">
        <v>0</v>
      </c>
      <c r="BD2739" s="493" t="n">
        <v>0</v>
      </c>
      <c r="BE2739" s="493" t="n">
        <v>0</v>
      </c>
      <c r="BF2739" s="493" t="n">
        <v>0</v>
      </c>
      <c r="BG2739" s="493" t="n">
        <v>0</v>
      </c>
      <c r="BH2739" s="493" t="n">
        <v>0</v>
      </c>
      <c r="BI2739" s="493" t="n">
        <v>0</v>
      </c>
      <c r="BJ2739" s="493" t="n">
        <v>0</v>
      </c>
      <c r="BK2739" s="493" t="n">
        <v>0</v>
      </c>
      <c r="BL2739" s="493" t="n">
        <v>0</v>
      </c>
      <c r="BM2739" s="493" t="n">
        <v>0</v>
      </c>
      <c r="BN2739" s="493" t="n">
        <v>0</v>
      </c>
      <c r="BO2739" s="493" t="n">
        <v>0</v>
      </c>
      <c r="BP2739" s="493" t="n">
        <v>0</v>
      </c>
      <c r="BQ2739" s="493" t="n">
        <v>0</v>
      </c>
      <c r="BR2739" s="493" t="n">
        <v>0</v>
      </c>
      <c r="BS2739" s="493" t="n">
        <v>0</v>
      </c>
      <c r="BT2739" s="493" t="n">
        <v>0</v>
      </c>
      <c r="BU2739" s="493" t="n">
        <v>0</v>
      </c>
      <c r="BV2739" s="493" t="n">
        <v>0</v>
      </c>
      <c r="BW2739" s="493" t="n">
        <v>0</v>
      </c>
    </row>
    <row r="2740">
      <c r="A2740" t="inlineStr">
        <is>
          <t>[C9D1] Angiotensin-II 길항제, 고혈압제 (C2) 혹은 이뇨제 복합제제</t>
        </is>
      </c>
      <c r="B2740" t="inlineStr">
        <is>
          <t>한국파마</t>
        </is>
      </c>
      <c r="C2740" t="inlineStr">
        <is>
          <t>이벨탄 플러스</t>
        </is>
      </c>
      <c r="D2740" t="inlineStr">
        <is>
          <t>한국파마</t>
        </is>
      </c>
      <c r="E2740" t="inlineStr">
        <is>
          <t>hydrochlorothiazide,  irbesartan</t>
        </is>
      </c>
      <c r="F2740" t="inlineStr">
        <is>
          <t>병원</t>
        </is>
      </c>
      <c r="G2740" t="inlineStr">
        <is>
          <t>Generic</t>
        </is>
      </c>
      <c r="H2740" s="493" t="n">
        <v>504</v>
      </c>
      <c r="I2740" s="493" t="n">
        <v>1168</v>
      </c>
      <c r="J2740" s="493" t="n">
        <v>1078.95</v>
      </c>
      <c r="K2740" s="493" t="n">
        <v>288</v>
      </c>
      <c r="L2740" s="493" t="n">
        <v>240.3</v>
      </c>
      <c r="M2740" s="493" t="n">
        <v>1104</v>
      </c>
      <c r="N2740" s="493" t="n">
        <v>0</v>
      </c>
      <c r="O2740" s="493" t="n">
        <v>0</v>
      </c>
      <c r="P2740" s="493" t="n">
        <v>120</v>
      </c>
      <c r="Q2740" s="493" t="n">
        <v>1124.4</v>
      </c>
      <c r="R2740" s="493" t="n">
        <v>631.2</v>
      </c>
      <c r="S2740" s="493" t="n">
        <v>921.3200000000001</v>
      </c>
      <c r="T2740" s="493" t="n">
        <v>993.3</v>
      </c>
      <c r="U2740" s="493" t="n">
        <v>0</v>
      </c>
      <c r="V2740" s="493" t="n">
        <v>0</v>
      </c>
      <c r="W2740" s="493" t="n">
        <v>0</v>
      </c>
      <c r="X2740" s="493" t="n">
        <v>240</v>
      </c>
      <c r="Y2740" s="493" t="n">
        <v>0</v>
      </c>
      <c r="Z2740" s="493" t="n">
        <v>280.35</v>
      </c>
      <c r="AA2740" s="493" t="n">
        <v>756</v>
      </c>
      <c r="AB2740" s="493" t="n">
        <v>61.2</v>
      </c>
      <c r="AC2740" s="493" t="n">
        <v>715.2</v>
      </c>
      <c r="AD2740" s="493" t="n">
        <v>1008</v>
      </c>
      <c r="AE2740" s="493" t="n">
        <v>152.55</v>
      </c>
      <c r="AF2740" s="493" t="n">
        <v>1314.1</v>
      </c>
      <c r="AG2740" s="493" t="n">
        <v>140</v>
      </c>
      <c r="AH2740" s="493" t="n">
        <v>63.9</v>
      </c>
      <c r="AI2740" s="493" t="n">
        <v>762.9299999999999</v>
      </c>
      <c r="AJ2740" s="493" t="n">
        <v>360.6</v>
      </c>
      <c r="AK2740" s="493" t="n">
        <v>644</v>
      </c>
      <c r="AL2740" s="493" t="n">
        <v>834.75</v>
      </c>
      <c r="AM2740" s="493" t="n">
        <v>240.6</v>
      </c>
      <c r="AN2740" s="493" t="n">
        <v>1551.42</v>
      </c>
      <c r="AO2740" s="493" t="n">
        <v>0</v>
      </c>
      <c r="AP2740" s="493" t="n">
        <v>744</v>
      </c>
      <c r="AQ2740" s="493" t="n">
        <v>77.40000000000001</v>
      </c>
      <c r="AR2740" s="493" t="n">
        <v>252</v>
      </c>
      <c r="AS2740" s="493" t="n">
        <v>0</v>
      </c>
      <c r="AT2740" s="493" t="n">
        <v>788.4</v>
      </c>
      <c r="AU2740" s="493" t="n">
        <v>0</v>
      </c>
      <c r="AV2740" s="493" t="n">
        <v>0</v>
      </c>
      <c r="AW2740" s="493" t="n">
        <v>171.3</v>
      </c>
      <c r="AX2740" s="493" t="n">
        <v>0</v>
      </c>
      <c r="AY2740" s="493" t="n">
        <v>191.4</v>
      </c>
      <c r="AZ2740" s="493" t="n">
        <v>360.9</v>
      </c>
      <c r="BA2740" s="493" t="n">
        <v>0</v>
      </c>
      <c r="BB2740" s="493" t="n">
        <v>67.5</v>
      </c>
      <c r="BC2740" s="493" t="n">
        <v>0</v>
      </c>
      <c r="BD2740" s="493" t="n">
        <v>0</v>
      </c>
      <c r="BE2740" s="493" t="n">
        <v>428.4</v>
      </c>
      <c r="BF2740" s="493" t="n">
        <v>0</v>
      </c>
      <c r="BG2740" s="493" t="n">
        <v>0</v>
      </c>
      <c r="BH2740" s="493" t="n">
        <v>66.59999999999999</v>
      </c>
      <c r="BI2740" s="493" t="n">
        <v>0</v>
      </c>
      <c r="BJ2740" s="493" t="n">
        <v>903.96</v>
      </c>
      <c r="BK2740" s="493" t="n">
        <v>413.52</v>
      </c>
      <c r="BL2740" s="493" t="n">
        <v>0</v>
      </c>
      <c r="BM2740" s="493" t="n">
        <v>0</v>
      </c>
      <c r="BN2740" s="493" t="n">
        <v>72.90000000000001</v>
      </c>
      <c r="BO2740" s="493" t="n">
        <v>0</v>
      </c>
      <c r="BP2740" s="493" t="n">
        <v>124.62</v>
      </c>
      <c r="BQ2740" s="493" t="n">
        <v>210.9</v>
      </c>
      <c r="BR2740" s="493" t="n">
        <v>125.86</v>
      </c>
      <c r="BS2740" s="493" t="n">
        <v>113.12</v>
      </c>
      <c r="BT2740" s="493" t="n">
        <v>210.94</v>
      </c>
      <c r="BU2740" s="493" t="n">
        <v>286.58</v>
      </c>
      <c r="BV2740" s="493" t="n">
        <v>148.37</v>
      </c>
      <c r="BW2740" s="493" t="n">
        <v>714.6</v>
      </c>
    </row>
    <row r="2741">
      <c r="A2741" t="inlineStr">
        <is>
          <t>[C9D1] Angiotensin-II 길항제, 고혈압제 (C2) 혹은 이뇨제 복합제제</t>
        </is>
      </c>
      <c r="B2741" t="inlineStr">
        <is>
          <t>한국파마</t>
        </is>
      </c>
      <c r="C2741" t="inlineStr">
        <is>
          <t>이벨탄 플러스</t>
        </is>
      </c>
      <c r="D2741" t="inlineStr">
        <is>
          <t>한국파마</t>
        </is>
      </c>
      <c r="E2741" t="inlineStr">
        <is>
          <t>hydrochlorothiazide,  irbesartan</t>
        </is>
      </c>
      <c r="F2741" t="inlineStr">
        <is>
          <t>의원</t>
        </is>
      </c>
      <c r="G2741" t="inlineStr">
        <is>
          <t>Generic</t>
        </is>
      </c>
      <c r="H2741" s="493" t="n">
        <v>59338.15</v>
      </c>
      <c r="I2741" s="493" t="n">
        <v>54353.39</v>
      </c>
      <c r="J2741" s="493" t="n">
        <v>65210.15</v>
      </c>
      <c r="K2741" s="493" t="n">
        <v>54107.68</v>
      </c>
      <c r="L2741" s="493" t="n">
        <v>63079.2</v>
      </c>
      <c r="M2741" s="493" t="n">
        <v>59992.1</v>
      </c>
      <c r="N2741" s="493" t="n">
        <v>65963.03</v>
      </c>
      <c r="O2741" s="493" t="n">
        <v>51505.5</v>
      </c>
      <c r="P2741" s="493" t="n">
        <v>52063.68</v>
      </c>
      <c r="Q2741" s="493" t="n">
        <v>53623.79</v>
      </c>
      <c r="R2741" s="493" t="n">
        <v>55156.25</v>
      </c>
      <c r="S2741" s="493" t="n">
        <v>51123.22</v>
      </c>
      <c r="T2741" s="493" t="n">
        <v>55612.09</v>
      </c>
      <c r="U2741" s="493" t="n">
        <v>44439</v>
      </c>
      <c r="V2741" s="493" t="n">
        <v>48674.86</v>
      </c>
      <c r="W2741" s="493" t="n">
        <v>49514.75</v>
      </c>
      <c r="X2741" s="493" t="n">
        <v>46804.26</v>
      </c>
      <c r="Y2741" s="493" t="n">
        <v>48659.3</v>
      </c>
      <c r="Z2741" s="493" t="n">
        <v>47167.02</v>
      </c>
      <c r="AA2741" s="493" t="n">
        <v>47435.85</v>
      </c>
      <c r="AB2741" s="493" t="n">
        <v>43163.66</v>
      </c>
      <c r="AC2741" s="493" t="n">
        <v>52003.16</v>
      </c>
      <c r="AD2741" s="493" t="n">
        <v>43355.67</v>
      </c>
      <c r="AE2741" s="493" t="n">
        <v>52611.47</v>
      </c>
      <c r="AF2741" s="493" t="n">
        <v>43118.53</v>
      </c>
      <c r="AG2741" s="493" t="n">
        <v>43970.58</v>
      </c>
      <c r="AH2741" s="493" t="n">
        <v>48767.54</v>
      </c>
      <c r="AI2741" s="493" t="n">
        <v>40270.55</v>
      </c>
      <c r="AJ2741" s="493" t="n">
        <v>44534.75</v>
      </c>
      <c r="AK2741" s="493" t="n">
        <v>48352.98</v>
      </c>
      <c r="AL2741" s="493" t="n">
        <v>43320.1</v>
      </c>
      <c r="AM2741" s="493" t="n">
        <v>44373.49</v>
      </c>
      <c r="AN2741" s="493" t="n">
        <v>46059.55</v>
      </c>
      <c r="AO2741" s="493" t="n">
        <v>40777.09</v>
      </c>
      <c r="AP2741" s="493" t="n">
        <v>44144.91</v>
      </c>
      <c r="AQ2741" s="493" t="n">
        <v>48869.77</v>
      </c>
      <c r="AR2741" s="493" t="n">
        <v>41956.84</v>
      </c>
      <c r="AS2741" s="493" t="n">
        <v>45960.45</v>
      </c>
      <c r="AT2741" s="493" t="n">
        <v>46007.2</v>
      </c>
      <c r="AU2741" s="493" t="n">
        <v>46253.77</v>
      </c>
      <c r="AV2741" s="493" t="n">
        <v>39019.18</v>
      </c>
      <c r="AW2741" s="493" t="n">
        <v>39435.8</v>
      </c>
      <c r="AX2741" s="493" t="n">
        <v>42496.3</v>
      </c>
      <c r="AY2741" s="493" t="n">
        <v>45472.45</v>
      </c>
      <c r="AZ2741" s="493" t="n">
        <v>39509.25</v>
      </c>
      <c r="BA2741" s="493" t="n">
        <v>41808.6</v>
      </c>
      <c r="BB2741" s="493" t="n">
        <v>39345.6</v>
      </c>
      <c r="BC2741" s="493" t="n">
        <v>43074.29</v>
      </c>
      <c r="BD2741" s="493" t="n">
        <v>40571.93</v>
      </c>
      <c r="BE2741" s="493" t="n">
        <v>36912.9</v>
      </c>
      <c r="BF2741" s="493" t="n">
        <v>25122.8</v>
      </c>
      <c r="BG2741" s="493" t="n">
        <v>16567.4</v>
      </c>
      <c r="BH2741" s="493" t="n">
        <v>15831.15</v>
      </c>
      <c r="BI2741" s="493" t="n">
        <v>16021.3</v>
      </c>
      <c r="BJ2741" s="493" t="n">
        <v>15492.15</v>
      </c>
      <c r="BK2741" s="493" t="n">
        <v>16271.01</v>
      </c>
      <c r="BL2741" s="493" t="n">
        <v>18004.55</v>
      </c>
      <c r="BM2741" s="493" t="n">
        <v>13962</v>
      </c>
      <c r="BN2741" s="493" t="n">
        <v>15244.87</v>
      </c>
      <c r="BO2741" s="493" t="n">
        <v>15445.3</v>
      </c>
      <c r="BP2741" s="493" t="n">
        <v>14561.22</v>
      </c>
      <c r="BQ2741" s="493" t="n">
        <v>15282</v>
      </c>
      <c r="BR2741" s="493" t="n">
        <v>14445.33</v>
      </c>
      <c r="BS2741" s="493" t="n">
        <v>15727.8</v>
      </c>
      <c r="BT2741" s="493" t="n">
        <v>12220.02</v>
      </c>
      <c r="BU2741" s="493" t="n">
        <v>15206.4</v>
      </c>
      <c r="BV2741" s="493" t="n">
        <v>16315.2</v>
      </c>
      <c r="BW2741" s="493" t="n">
        <v>15107.05</v>
      </c>
    </row>
    <row r="2742">
      <c r="A2742" t="inlineStr">
        <is>
          <t>[C9D1] Angiotensin-II 길항제, 고혈압제 (C2) 혹은 이뇨제 복합제제</t>
        </is>
      </c>
      <c r="B2742" t="inlineStr">
        <is>
          <t>한국파마</t>
        </is>
      </c>
      <c r="C2742" t="inlineStr">
        <is>
          <t>이벨탄 플러스</t>
        </is>
      </c>
      <c r="D2742" t="inlineStr">
        <is>
          <t>한국파마</t>
        </is>
      </c>
      <c r="E2742" t="inlineStr">
        <is>
          <t>hydrochlorothiazide,  irbesartan</t>
        </is>
      </c>
      <c r="F2742" t="inlineStr">
        <is>
          <t>보건소</t>
        </is>
      </c>
      <c r="G2742" t="inlineStr">
        <is>
          <t>Generic</t>
        </is>
      </c>
      <c r="H2742" s="493" t="n">
        <v>0</v>
      </c>
      <c r="I2742" s="493" t="n">
        <v>33.6</v>
      </c>
      <c r="J2742" s="493" t="n">
        <v>0</v>
      </c>
      <c r="K2742" s="493" t="n">
        <v>0</v>
      </c>
      <c r="L2742" s="493" t="n">
        <v>0</v>
      </c>
      <c r="M2742" s="493" t="n">
        <v>0</v>
      </c>
      <c r="N2742" s="493" t="n">
        <v>0</v>
      </c>
      <c r="O2742" s="493" t="n">
        <v>0</v>
      </c>
      <c r="P2742" s="493" t="n">
        <v>0</v>
      </c>
      <c r="Q2742" s="493" t="n">
        <v>0</v>
      </c>
      <c r="R2742" s="493" t="n">
        <v>0</v>
      </c>
      <c r="S2742" s="493" t="n">
        <v>0</v>
      </c>
      <c r="T2742" s="493" t="n">
        <v>0</v>
      </c>
      <c r="U2742" s="493" t="n">
        <v>0</v>
      </c>
      <c r="V2742" s="493" t="n">
        <v>0</v>
      </c>
      <c r="W2742" s="493" t="n">
        <v>0</v>
      </c>
      <c r="X2742" s="493" t="n">
        <v>0</v>
      </c>
      <c r="Y2742" s="493" t="n">
        <v>0</v>
      </c>
      <c r="Z2742" s="493" t="n">
        <v>0</v>
      </c>
      <c r="AA2742" s="493" t="n">
        <v>0</v>
      </c>
      <c r="AB2742" s="493" t="n">
        <v>0</v>
      </c>
      <c r="AC2742" s="493" t="n">
        <v>0</v>
      </c>
      <c r="AD2742" s="493" t="n">
        <v>0</v>
      </c>
      <c r="AE2742" s="493" t="n">
        <v>0</v>
      </c>
      <c r="AF2742" s="493" t="n">
        <v>0</v>
      </c>
      <c r="AG2742" s="493" t="n">
        <v>0</v>
      </c>
      <c r="AH2742" s="493" t="n">
        <v>0</v>
      </c>
      <c r="AI2742" s="493" t="n">
        <v>0</v>
      </c>
      <c r="AJ2742" s="493" t="n">
        <v>0</v>
      </c>
      <c r="AK2742" s="493" t="n">
        <v>0</v>
      </c>
      <c r="AL2742" s="493" t="n">
        <v>0</v>
      </c>
      <c r="AM2742" s="493" t="n">
        <v>0</v>
      </c>
      <c r="AN2742" s="493" t="n">
        <v>0</v>
      </c>
      <c r="AO2742" s="493" t="n">
        <v>0</v>
      </c>
      <c r="AP2742" s="493" t="n">
        <v>0</v>
      </c>
      <c r="AQ2742" s="493" t="n">
        <v>0</v>
      </c>
      <c r="AR2742" s="493" t="n">
        <v>0</v>
      </c>
      <c r="AS2742" s="493" t="n">
        <v>0</v>
      </c>
      <c r="AT2742" s="493" t="n">
        <v>0</v>
      </c>
      <c r="AU2742" s="493" t="n">
        <v>1415.7</v>
      </c>
      <c r="AV2742" s="493" t="n">
        <v>2683.8</v>
      </c>
      <c r="AW2742" s="493" t="n">
        <v>0</v>
      </c>
      <c r="AX2742" s="493" t="n">
        <v>0</v>
      </c>
      <c r="AY2742" s="493" t="n">
        <v>0</v>
      </c>
      <c r="AZ2742" s="493" t="n">
        <v>0</v>
      </c>
      <c r="BA2742" s="493" t="n">
        <v>0</v>
      </c>
      <c r="BB2742" s="493" t="n">
        <v>0</v>
      </c>
      <c r="BC2742" s="493" t="n">
        <v>0</v>
      </c>
      <c r="BD2742" s="493" t="n">
        <v>0</v>
      </c>
      <c r="BE2742" s="493" t="n">
        <v>0</v>
      </c>
      <c r="BF2742" s="493" t="n">
        <v>0</v>
      </c>
      <c r="BG2742" s="493" t="n">
        <v>1887.3</v>
      </c>
      <c r="BH2742" s="493" t="n">
        <v>0</v>
      </c>
      <c r="BI2742" s="493" t="n">
        <v>0</v>
      </c>
      <c r="BJ2742" s="493" t="n">
        <v>480.9</v>
      </c>
      <c r="BK2742" s="493" t="n">
        <v>1009.2</v>
      </c>
      <c r="BL2742" s="493" t="n">
        <v>0</v>
      </c>
      <c r="BM2742" s="493" t="n">
        <v>1216.8</v>
      </c>
      <c r="BN2742" s="493" t="n">
        <v>0</v>
      </c>
      <c r="BO2742" s="493" t="n">
        <v>781.2</v>
      </c>
      <c r="BP2742" s="493" t="n">
        <v>0</v>
      </c>
      <c r="BQ2742" s="493" t="n">
        <v>1199.1</v>
      </c>
      <c r="BR2742" s="493" t="n">
        <v>0</v>
      </c>
      <c r="BS2742" s="493" t="n">
        <v>676.2</v>
      </c>
      <c r="BT2742" s="493" t="n">
        <v>0</v>
      </c>
      <c r="BU2742" s="493" t="n">
        <v>1555.2</v>
      </c>
      <c r="BV2742" s="493" t="n">
        <v>0</v>
      </c>
      <c r="BW2742" s="493" t="n">
        <v>0</v>
      </c>
    </row>
    <row r="2743">
      <c r="A2743" t="inlineStr">
        <is>
          <t>[C9D1] Angiotensin-II 길항제, 고혈압제 (C2) 혹은 이뇨제 복합제제</t>
        </is>
      </c>
      <c r="B2743" t="inlineStr">
        <is>
          <t>한국프라임제약</t>
        </is>
      </c>
      <c r="C2743" t="inlineStr">
        <is>
          <t>올레 플러스</t>
        </is>
      </c>
      <c r="D2743" t="inlineStr">
        <is>
          <t>한국프라임제약</t>
        </is>
      </c>
      <c r="E2743" t="inlineStr">
        <is>
          <t>hydrochlorothiazide,  olmesartan medoxomil</t>
        </is>
      </c>
      <c r="F2743" t="inlineStr">
        <is>
          <t>종합병원</t>
        </is>
      </c>
      <c r="G2743" t="inlineStr">
        <is>
          <t>Generic</t>
        </is>
      </c>
      <c r="H2743" s="493" t="n">
        <v>76.97</v>
      </c>
      <c r="I2743" s="493" t="n">
        <v>78.69</v>
      </c>
      <c r="J2743" s="493" t="n">
        <v>28.35</v>
      </c>
      <c r="K2743" s="493" t="n">
        <v>86.7</v>
      </c>
      <c r="L2743" s="493" t="n">
        <v>25.8</v>
      </c>
      <c r="M2743" s="493" t="n">
        <v>28.35</v>
      </c>
      <c r="N2743" s="493" t="n">
        <v>26.1</v>
      </c>
      <c r="O2743" s="493" t="n">
        <v>27.3</v>
      </c>
      <c r="P2743" s="493" t="n">
        <v>27.45</v>
      </c>
      <c r="Q2743" s="493" t="n">
        <v>26.25</v>
      </c>
      <c r="R2743" s="493" t="n">
        <v>27</v>
      </c>
      <c r="S2743" s="493" t="n">
        <v>55.8</v>
      </c>
      <c r="T2743" s="493" t="n">
        <v>25.2</v>
      </c>
      <c r="U2743" s="493" t="n">
        <v>27.45</v>
      </c>
      <c r="V2743" s="493" t="n">
        <v>27.6</v>
      </c>
      <c r="W2743" s="493" t="n">
        <v>26.85</v>
      </c>
      <c r="X2743" s="493" t="n">
        <v>26.25</v>
      </c>
      <c r="Y2743" s="493" t="n">
        <v>25.95</v>
      </c>
      <c r="Z2743" s="493" t="n">
        <v>60</v>
      </c>
      <c r="AA2743" s="493" t="n">
        <v>60.15</v>
      </c>
      <c r="AB2743" s="493" t="n">
        <v>60</v>
      </c>
      <c r="AC2743" s="493" t="n">
        <v>60</v>
      </c>
      <c r="AD2743" s="493" t="n">
        <v>120.3</v>
      </c>
      <c r="AE2743" s="493" t="n">
        <v>60</v>
      </c>
      <c r="AF2743" s="493" t="n">
        <v>0</v>
      </c>
      <c r="AG2743" s="493" t="n">
        <v>0</v>
      </c>
      <c r="AH2743" s="493" t="n">
        <v>0</v>
      </c>
      <c r="AI2743" s="493" t="n">
        <v>0</v>
      </c>
      <c r="AJ2743" s="493" t="n">
        <v>0</v>
      </c>
      <c r="AK2743" s="493" t="n">
        <v>0</v>
      </c>
      <c r="AL2743" s="493" t="n">
        <v>0</v>
      </c>
      <c r="AM2743" s="493" t="n">
        <v>0</v>
      </c>
      <c r="AN2743" s="493" t="n">
        <v>0</v>
      </c>
      <c r="AO2743" s="493" t="n">
        <v>0</v>
      </c>
      <c r="AP2743" s="493" t="n">
        <v>0</v>
      </c>
      <c r="AQ2743" s="493" t="n">
        <v>0</v>
      </c>
      <c r="AR2743" s="493" t="n">
        <v>0</v>
      </c>
      <c r="AS2743" s="493" t="n">
        <v>0</v>
      </c>
      <c r="AT2743" s="493" t="n">
        <v>0</v>
      </c>
      <c r="AU2743" s="493" t="n">
        <v>0</v>
      </c>
      <c r="AV2743" s="493" t="n">
        <v>0</v>
      </c>
      <c r="AW2743" s="493" t="n">
        <v>0</v>
      </c>
      <c r="AX2743" s="493" t="n">
        <v>0</v>
      </c>
      <c r="AY2743" s="493" t="n">
        <v>0</v>
      </c>
      <c r="AZ2743" s="493" t="n">
        <v>0</v>
      </c>
      <c r="BA2743" s="493" t="n">
        <v>0</v>
      </c>
      <c r="BB2743" s="493" t="n">
        <v>0</v>
      </c>
      <c r="BC2743" s="493" t="n">
        <v>0</v>
      </c>
      <c r="BD2743" s="493" t="n">
        <v>0</v>
      </c>
      <c r="BE2743" s="493" t="n">
        <v>0</v>
      </c>
      <c r="BF2743" s="493" t="n">
        <v>0</v>
      </c>
      <c r="BG2743" s="493" t="n">
        <v>0</v>
      </c>
      <c r="BH2743" s="493" t="n">
        <v>0</v>
      </c>
      <c r="BI2743" s="493" t="n">
        <v>0</v>
      </c>
      <c r="BJ2743" s="493" t="n">
        <v>0</v>
      </c>
      <c r="BK2743" s="493" t="n">
        <v>0</v>
      </c>
      <c r="BL2743" s="493" t="n">
        <v>0</v>
      </c>
      <c r="BM2743" s="493" t="n">
        <v>0</v>
      </c>
      <c r="BN2743" s="493" t="n">
        <v>0</v>
      </c>
      <c r="BO2743" s="493" t="n">
        <v>0</v>
      </c>
      <c r="BP2743" s="493" t="n">
        <v>0</v>
      </c>
      <c r="BQ2743" s="493" t="n">
        <v>0</v>
      </c>
      <c r="BR2743" s="493" t="n">
        <v>0</v>
      </c>
      <c r="BS2743" s="493" t="n">
        <v>0</v>
      </c>
      <c r="BT2743" s="493" t="n">
        <v>0</v>
      </c>
      <c r="BU2743" s="493" t="n">
        <v>0</v>
      </c>
      <c r="BV2743" s="493" t="n">
        <v>0</v>
      </c>
      <c r="BW2743" s="493" t="n">
        <v>0</v>
      </c>
    </row>
    <row r="2744">
      <c r="A2744" t="inlineStr">
        <is>
          <t>[C9D1] Angiotensin-II 길항제, 고혈압제 (C2) 혹은 이뇨제 복합제제</t>
        </is>
      </c>
      <c r="B2744" t="inlineStr">
        <is>
          <t>한국프라임제약</t>
        </is>
      </c>
      <c r="C2744" t="inlineStr">
        <is>
          <t>올레 플러스</t>
        </is>
      </c>
      <c r="D2744" t="inlineStr">
        <is>
          <t>한국프라임제약</t>
        </is>
      </c>
      <c r="E2744" t="inlineStr">
        <is>
          <t>hydrochlorothiazide,  olmesartan medoxomil</t>
        </is>
      </c>
      <c r="F2744" t="inlineStr">
        <is>
          <t>병원</t>
        </is>
      </c>
      <c r="G2744" t="inlineStr">
        <is>
          <t>Generic</t>
        </is>
      </c>
      <c r="H2744" s="493" t="n">
        <v>0</v>
      </c>
      <c r="I2744" s="493" t="n">
        <v>0</v>
      </c>
      <c r="J2744" s="493" t="n">
        <v>480.6</v>
      </c>
      <c r="K2744" s="493" t="n">
        <v>0</v>
      </c>
      <c r="L2744" s="493" t="n">
        <v>0</v>
      </c>
      <c r="M2744" s="493" t="n">
        <v>0</v>
      </c>
      <c r="N2744" s="493" t="n">
        <v>0</v>
      </c>
      <c r="O2744" s="493" t="n">
        <v>0</v>
      </c>
      <c r="P2744" s="493" t="n">
        <v>0</v>
      </c>
      <c r="Q2744" s="493" t="n">
        <v>0</v>
      </c>
      <c r="R2744" s="493" t="n">
        <v>0</v>
      </c>
      <c r="S2744" s="493" t="n">
        <v>0</v>
      </c>
      <c r="T2744" s="493" t="n">
        <v>0</v>
      </c>
      <c r="U2744" s="493" t="n">
        <v>0</v>
      </c>
      <c r="V2744" s="493" t="n">
        <v>0</v>
      </c>
      <c r="W2744" s="493" t="n">
        <v>0</v>
      </c>
      <c r="X2744" s="493" t="n">
        <v>0</v>
      </c>
      <c r="Y2744" s="493" t="n">
        <v>0</v>
      </c>
      <c r="Z2744" s="493" t="n">
        <v>0</v>
      </c>
      <c r="AA2744" s="493" t="n">
        <v>0</v>
      </c>
      <c r="AB2744" s="493" t="n">
        <v>0</v>
      </c>
      <c r="AC2744" s="493" t="n">
        <v>0</v>
      </c>
      <c r="AD2744" s="493" t="n">
        <v>0</v>
      </c>
      <c r="AE2744" s="493" t="n">
        <v>0</v>
      </c>
      <c r="AF2744" s="493" t="n">
        <v>0</v>
      </c>
      <c r="AG2744" s="493" t="n">
        <v>0</v>
      </c>
      <c r="AH2744" s="493" t="n">
        <v>0</v>
      </c>
      <c r="AI2744" s="493" t="n">
        <v>0</v>
      </c>
      <c r="AJ2744" s="493" t="n">
        <v>0</v>
      </c>
      <c r="AK2744" s="493" t="n">
        <v>0</v>
      </c>
      <c r="AL2744" s="493" t="n">
        <v>0</v>
      </c>
      <c r="AM2744" s="493" t="n">
        <v>0</v>
      </c>
      <c r="AN2744" s="493" t="n">
        <v>0</v>
      </c>
      <c r="AO2744" s="493" t="n">
        <v>0</v>
      </c>
      <c r="AP2744" s="493" t="n">
        <v>0</v>
      </c>
      <c r="AQ2744" s="493" t="n">
        <v>0</v>
      </c>
      <c r="AR2744" s="493" t="n">
        <v>0</v>
      </c>
      <c r="AS2744" s="493" t="n">
        <v>0</v>
      </c>
      <c r="AT2744" s="493" t="n">
        <v>0</v>
      </c>
      <c r="AU2744" s="493" t="n">
        <v>0</v>
      </c>
      <c r="AV2744" s="493" t="n">
        <v>0</v>
      </c>
      <c r="AW2744" s="493" t="n">
        <v>0</v>
      </c>
      <c r="AX2744" s="493" t="n">
        <v>0</v>
      </c>
      <c r="AY2744" s="493" t="n">
        <v>0</v>
      </c>
      <c r="AZ2744" s="493" t="n">
        <v>0</v>
      </c>
      <c r="BA2744" s="493" t="n">
        <v>0</v>
      </c>
      <c r="BB2744" s="493" t="n">
        <v>0</v>
      </c>
      <c r="BC2744" s="493" t="n">
        <v>0</v>
      </c>
      <c r="BD2744" s="493" t="n">
        <v>0</v>
      </c>
      <c r="BE2744" s="493" t="n">
        <v>0</v>
      </c>
      <c r="BF2744" s="493" t="n">
        <v>0</v>
      </c>
      <c r="BG2744" s="493" t="n">
        <v>0</v>
      </c>
      <c r="BH2744" s="493" t="n">
        <v>0</v>
      </c>
      <c r="BI2744" s="493" t="n">
        <v>0</v>
      </c>
      <c r="BJ2744" s="493" t="n">
        <v>0</v>
      </c>
      <c r="BK2744" s="493" t="n">
        <v>0</v>
      </c>
      <c r="BL2744" s="493" t="n">
        <v>0</v>
      </c>
      <c r="BM2744" s="493" t="n">
        <v>0</v>
      </c>
      <c r="BN2744" s="493" t="n">
        <v>0</v>
      </c>
      <c r="BO2744" s="493" t="n">
        <v>0</v>
      </c>
      <c r="BP2744" s="493" t="n">
        <v>0</v>
      </c>
      <c r="BQ2744" s="493" t="n">
        <v>0</v>
      </c>
      <c r="BR2744" s="493" t="n">
        <v>0</v>
      </c>
      <c r="BS2744" s="493" t="n">
        <v>0</v>
      </c>
      <c r="BT2744" s="493" t="n">
        <v>0</v>
      </c>
      <c r="BU2744" s="493" t="n">
        <v>0</v>
      </c>
      <c r="BV2744" s="493" t="n">
        <v>0</v>
      </c>
      <c r="BW2744" s="493" t="n">
        <v>0</v>
      </c>
    </row>
    <row r="2745">
      <c r="A2745" t="inlineStr">
        <is>
          <t>[C9D1] Angiotensin-II 길항제, 고혈압제 (C2) 혹은 이뇨제 복합제제</t>
        </is>
      </c>
      <c r="B2745" t="inlineStr">
        <is>
          <t>한국프라임제약</t>
        </is>
      </c>
      <c r="C2745" t="inlineStr">
        <is>
          <t>올레 플러스</t>
        </is>
      </c>
      <c r="D2745" t="inlineStr">
        <is>
          <t>한국프라임제약</t>
        </is>
      </c>
      <c r="E2745" t="inlineStr">
        <is>
          <t>hydrochlorothiazide,  olmesartan medoxomil</t>
        </is>
      </c>
      <c r="F2745" t="inlineStr">
        <is>
          <t>의원</t>
        </is>
      </c>
      <c r="G2745" t="inlineStr">
        <is>
          <t>Generic</t>
        </is>
      </c>
      <c r="H2745" s="493" t="n">
        <v>21009.6</v>
      </c>
      <c r="I2745" s="493" t="n">
        <v>21030.02</v>
      </c>
      <c r="J2745" s="493" t="n">
        <v>23246.85</v>
      </c>
      <c r="K2745" s="493" t="n">
        <v>22985.9</v>
      </c>
      <c r="L2745" s="493" t="n">
        <v>22114.4</v>
      </c>
      <c r="M2745" s="493" t="n">
        <v>22197.25</v>
      </c>
      <c r="N2745" s="493" t="n">
        <v>20046.6</v>
      </c>
      <c r="O2745" s="493" t="n">
        <v>20013.3</v>
      </c>
      <c r="P2745" s="493" t="n">
        <v>18873.7</v>
      </c>
      <c r="Q2745" s="493" t="n">
        <v>20623.6</v>
      </c>
      <c r="R2745" s="493" t="n">
        <v>20246.95</v>
      </c>
      <c r="S2745" s="493" t="n">
        <v>32709.3</v>
      </c>
      <c r="T2745" s="493" t="n">
        <v>24569.7</v>
      </c>
      <c r="U2745" s="493" t="n">
        <v>27223.84</v>
      </c>
      <c r="V2745" s="493" t="n">
        <v>25336.2</v>
      </c>
      <c r="W2745" s="493" t="n">
        <v>31928.24</v>
      </c>
      <c r="X2745" s="493" t="n">
        <v>29514.94</v>
      </c>
      <c r="Y2745" s="493" t="n">
        <v>33858.6</v>
      </c>
      <c r="Z2745" s="493" t="n">
        <v>29831.63</v>
      </c>
      <c r="AA2745" s="493" t="n">
        <v>29678.15</v>
      </c>
      <c r="AB2745" s="493" t="n">
        <v>28131.88</v>
      </c>
      <c r="AC2745" s="493" t="n">
        <v>31700.09</v>
      </c>
      <c r="AD2745" s="493" t="n">
        <v>26301.59</v>
      </c>
      <c r="AE2745" s="493" t="n">
        <v>29299.5</v>
      </c>
      <c r="AF2745" s="493" t="n">
        <v>25073.22</v>
      </c>
      <c r="AG2745" s="493" t="n">
        <v>29565.28</v>
      </c>
      <c r="AH2745" s="493" t="n">
        <v>31554.14</v>
      </c>
      <c r="AI2745" s="493" t="n">
        <v>32485.72</v>
      </c>
      <c r="AJ2745" s="493" t="n">
        <v>28895.5</v>
      </c>
      <c r="AK2745" s="493" t="n">
        <v>34858.5</v>
      </c>
      <c r="AL2745" s="493" t="n">
        <v>31426.35</v>
      </c>
      <c r="AM2745" s="493" t="n">
        <v>31902.05</v>
      </c>
      <c r="AN2745" s="493" t="n">
        <v>27533.77</v>
      </c>
      <c r="AO2745" s="493" t="n">
        <v>29016.35</v>
      </c>
      <c r="AP2745" s="493" t="n">
        <v>32592.48</v>
      </c>
      <c r="AQ2745" s="493" t="n">
        <v>37801.1</v>
      </c>
      <c r="AR2745" s="493" t="n">
        <v>47955.75</v>
      </c>
      <c r="AS2745" s="493" t="n">
        <v>45770.14</v>
      </c>
      <c r="AT2745" s="493" t="n">
        <v>45810.75</v>
      </c>
      <c r="AU2745" s="493" t="n">
        <v>48803.75</v>
      </c>
      <c r="AV2745" s="493" t="n">
        <v>37956.02</v>
      </c>
      <c r="AW2745" s="493" t="n">
        <v>21849.66</v>
      </c>
      <c r="AX2745" s="493" t="n">
        <v>13213.79</v>
      </c>
      <c r="AY2745" s="493" t="n">
        <v>10889.2</v>
      </c>
      <c r="AZ2745" s="493" t="n">
        <v>5047.95</v>
      </c>
      <c r="BA2745" s="493" t="n">
        <v>3890.7</v>
      </c>
      <c r="BB2745" s="493" t="n">
        <v>2866.2</v>
      </c>
      <c r="BC2745" s="493" t="n">
        <v>5781.8</v>
      </c>
      <c r="BD2745" s="493" t="n">
        <v>5640</v>
      </c>
      <c r="BE2745" s="493" t="n">
        <v>1951.42</v>
      </c>
      <c r="BF2745" s="493" t="n">
        <v>2721.13</v>
      </c>
      <c r="BG2745" s="493" t="n">
        <v>2886.3</v>
      </c>
      <c r="BH2745" s="493" t="n">
        <v>0</v>
      </c>
      <c r="BI2745" s="493" t="n">
        <v>0</v>
      </c>
      <c r="BJ2745" s="493" t="n">
        <v>0</v>
      </c>
      <c r="BK2745" s="493" t="n">
        <v>0</v>
      </c>
      <c r="BL2745" s="493" t="n">
        <v>0</v>
      </c>
      <c r="BM2745" s="493" t="n">
        <v>0</v>
      </c>
      <c r="BN2745" s="493" t="n">
        <v>0</v>
      </c>
      <c r="BO2745" s="493" t="n">
        <v>0</v>
      </c>
      <c r="BP2745" s="493" t="n">
        <v>0</v>
      </c>
      <c r="BQ2745" s="493" t="n">
        <v>0</v>
      </c>
      <c r="BR2745" s="493" t="n">
        <v>0</v>
      </c>
      <c r="BS2745" s="493" t="n">
        <v>0</v>
      </c>
      <c r="BT2745" s="493" t="n">
        <v>0</v>
      </c>
      <c r="BU2745" s="493" t="n">
        <v>0</v>
      </c>
      <c r="BV2745" s="493" t="n">
        <v>0</v>
      </c>
      <c r="BW2745" s="493" t="n">
        <v>0</v>
      </c>
    </row>
    <row r="2746">
      <c r="A2746" t="inlineStr">
        <is>
          <t>[C9D1] Angiotensin-II 길항제, 고혈압제 (C2) 혹은 이뇨제 복합제제</t>
        </is>
      </c>
      <c r="B2746" t="inlineStr">
        <is>
          <t>한국프라임제약</t>
        </is>
      </c>
      <c r="C2746" t="inlineStr">
        <is>
          <t>올레 플러스</t>
        </is>
      </c>
      <c r="D2746" t="inlineStr">
        <is>
          <t>한국프라임제약</t>
        </is>
      </c>
      <c r="E2746" t="inlineStr">
        <is>
          <t>hydrochlorothiazide,  olmesartan medoxomil</t>
        </is>
      </c>
      <c r="F2746" t="inlineStr">
        <is>
          <t>보건소</t>
        </is>
      </c>
      <c r="G2746" t="inlineStr">
        <is>
          <t>Generic</t>
        </is>
      </c>
      <c r="H2746" s="493" t="n">
        <v>325.8</v>
      </c>
      <c r="I2746" s="493" t="n">
        <v>471.9</v>
      </c>
      <c r="J2746" s="493" t="n">
        <v>0</v>
      </c>
      <c r="K2746" s="493" t="n">
        <v>507</v>
      </c>
      <c r="L2746" s="493" t="n">
        <v>199.8</v>
      </c>
      <c r="M2746" s="493" t="n">
        <v>173.4</v>
      </c>
      <c r="N2746" s="493" t="n">
        <v>311.4</v>
      </c>
      <c r="O2746" s="493" t="n">
        <v>174.6</v>
      </c>
      <c r="P2746" s="493" t="n">
        <v>0</v>
      </c>
      <c r="Q2746" s="493" t="n">
        <v>447</v>
      </c>
      <c r="R2746" s="493" t="n">
        <v>0</v>
      </c>
      <c r="S2746" s="493" t="n">
        <v>133.8</v>
      </c>
      <c r="T2746" s="493" t="n">
        <v>212.4</v>
      </c>
      <c r="U2746" s="493" t="n">
        <v>129.6</v>
      </c>
      <c r="V2746" s="493" t="n">
        <v>0</v>
      </c>
      <c r="W2746" s="493" t="n">
        <v>366</v>
      </c>
      <c r="X2746" s="493" t="n">
        <v>0</v>
      </c>
      <c r="Y2746" s="493" t="n">
        <v>170.4</v>
      </c>
      <c r="Z2746" s="493" t="n">
        <v>218.7</v>
      </c>
      <c r="AA2746" s="493" t="n">
        <v>159.6</v>
      </c>
      <c r="AB2746" s="493" t="n">
        <v>0</v>
      </c>
      <c r="AC2746" s="493" t="n">
        <v>459</v>
      </c>
      <c r="AD2746" s="493" t="n">
        <v>0</v>
      </c>
      <c r="AE2746" s="493" t="n">
        <v>212.4</v>
      </c>
      <c r="AF2746" s="493" t="n">
        <v>0</v>
      </c>
      <c r="AG2746" s="493" t="n">
        <v>213.6</v>
      </c>
      <c r="AH2746" s="493" t="n">
        <v>723.6</v>
      </c>
      <c r="AI2746" s="493" t="n">
        <v>187.8</v>
      </c>
      <c r="AJ2746" s="493" t="n">
        <v>0</v>
      </c>
      <c r="AK2746" s="493" t="n">
        <v>890.4</v>
      </c>
      <c r="AL2746" s="493" t="n">
        <v>0</v>
      </c>
      <c r="AM2746" s="493" t="n">
        <v>210</v>
      </c>
      <c r="AN2746" s="493" t="n">
        <v>790.2</v>
      </c>
      <c r="AO2746" s="493" t="n">
        <v>200.4</v>
      </c>
      <c r="AP2746" s="493" t="n">
        <v>0</v>
      </c>
      <c r="AQ2746" s="493" t="n">
        <v>768</v>
      </c>
      <c r="AR2746" s="493" t="n">
        <v>0</v>
      </c>
      <c r="AS2746" s="493" t="n">
        <v>289.8</v>
      </c>
      <c r="AT2746" s="493" t="n">
        <v>772.2</v>
      </c>
      <c r="AU2746" s="493" t="n">
        <v>0</v>
      </c>
      <c r="AV2746" s="493" t="n">
        <v>0</v>
      </c>
      <c r="AW2746" s="493" t="n">
        <v>323.1</v>
      </c>
      <c r="AX2746" s="493" t="n">
        <v>222.3</v>
      </c>
      <c r="AY2746" s="493" t="n">
        <v>0</v>
      </c>
      <c r="AZ2746" s="493" t="n">
        <v>190.8</v>
      </c>
      <c r="BA2746" s="493" t="n">
        <v>0</v>
      </c>
      <c r="BB2746" s="493" t="n">
        <v>0</v>
      </c>
      <c r="BC2746" s="493" t="n">
        <v>0</v>
      </c>
      <c r="BD2746" s="493" t="n">
        <v>0</v>
      </c>
      <c r="BE2746" s="493" t="n">
        <v>0</v>
      </c>
      <c r="BF2746" s="493" t="n">
        <v>0</v>
      </c>
      <c r="BG2746" s="493" t="n">
        <v>0</v>
      </c>
      <c r="BH2746" s="493" t="n">
        <v>0</v>
      </c>
      <c r="BI2746" s="493" t="n">
        <v>0</v>
      </c>
      <c r="BJ2746" s="493" t="n">
        <v>0</v>
      </c>
      <c r="BK2746" s="493" t="n">
        <v>0</v>
      </c>
      <c r="BL2746" s="493" t="n">
        <v>0</v>
      </c>
      <c r="BM2746" s="493" t="n">
        <v>0</v>
      </c>
      <c r="BN2746" s="493" t="n">
        <v>0</v>
      </c>
      <c r="BO2746" s="493" t="n">
        <v>0</v>
      </c>
      <c r="BP2746" s="493" t="n">
        <v>0</v>
      </c>
      <c r="BQ2746" s="493" t="n">
        <v>0</v>
      </c>
      <c r="BR2746" s="493" t="n">
        <v>0</v>
      </c>
      <c r="BS2746" s="493" t="n">
        <v>0</v>
      </c>
      <c r="BT2746" s="493" t="n">
        <v>0</v>
      </c>
      <c r="BU2746" s="493" t="n">
        <v>0</v>
      </c>
      <c r="BV2746" s="493" t="n">
        <v>0</v>
      </c>
      <c r="BW2746" s="493" t="n">
        <v>0</v>
      </c>
    </row>
    <row r="2747">
      <c r="A2747" t="inlineStr">
        <is>
          <t>[C9D1] Angiotensin-II 길항제, 고혈압제 (C2) 혹은 이뇨제 복합제제</t>
        </is>
      </c>
      <c r="B2747" t="inlineStr">
        <is>
          <t>한국프라임제약</t>
        </is>
      </c>
      <c r="C2747" t="inlineStr">
        <is>
          <t>칸데사 플러스</t>
        </is>
      </c>
      <c r="D2747" t="inlineStr">
        <is>
          <t>한국프라임제약</t>
        </is>
      </c>
      <c r="E2747" t="inlineStr">
        <is>
          <t>candesartan cilexetil,  hydrochlorothiazide</t>
        </is>
      </c>
      <c r="F2747" t="inlineStr">
        <is>
          <t>종합병원</t>
        </is>
      </c>
      <c r="G2747" t="inlineStr">
        <is>
          <t>Generic</t>
        </is>
      </c>
      <c r="H2747" s="493" t="n">
        <v>0</v>
      </c>
      <c r="I2747" s="493" t="n">
        <v>0</v>
      </c>
      <c r="J2747" s="493" t="n">
        <v>0</v>
      </c>
      <c r="K2747" s="493" t="n">
        <v>0</v>
      </c>
      <c r="L2747" s="493" t="n">
        <v>0</v>
      </c>
      <c r="M2747" s="493" t="n">
        <v>0</v>
      </c>
      <c r="N2747" s="493" t="n">
        <v>1098.9</v>
      </c>
      <c r="O2747" s="493" t="n">
        <v>0</v>
      </c>
      <c r="P2747" s="493" t="n">
        <v>0</v>
      </c>
      <c r="Q2747" s="493" t="n">
        <v>0</v>
      </c>
      <c r="R2747" s="493" t="n">
        <v>0</v>
      </c>
      <c r="S2747" s="493" t="n">
        <v>730.8</v>
      </c>
      <c r="T2747" s="493" t="n">
        <v>0</v>
      </c>
      <c r="U2747" s="493" t="n">
        <v>594</v>
      </c>
      <c r="V2747" s="493" t="n">
        <v>0</v>
      </c>
      <c r="W2747" s="493" t="n">
        <v>366.3</v>
      </c>
      <c r="X2747" s="493" t="n">
        <v>0</v>
      </c>
      <c r="Y2747" s="493" t="n">
        <v>0</v>
      </c>
      <c r="Z2747" s="493" t="n">
        <v>0</v>
      </c>
      <c r="AA2747" s="493" t="n">
        <v>0</v>
      </c>
      <c r="AB2747" s="493" t="n">
        <v>360</v>
      </c>
      <c r="AC2747" s="493" t="n">
        <v>0</v>
      </c>
      <c r="AD2747" s="493" t="n">
        <v>0</v>
      </c>
      <c r="AE2747" s="493" t="n">
        <v>0</v>
      </c>
      <c r="AF2747" s="493" t="n">
        <v>360</v>
      </c>
      <c r="AG2747" s="493" t="n">
        <v>0</v>
      </c>
      <c r="AH2747" s="493" t="n">
        <v>140</v>
      </c>
      <c r="AI2747" s="493" t="n">
        <v>0</v>
      </c>
      <c r="AJ2747" s="493" t="n">
        <v>0</v>
      </c>
      <c r="AK2747" s="493" t="n">
        <v>0</v>
      </c>
      <c r="AL2747" s="493" t="n">
        <v>0</v>
      </c>
      <c r="AM2747" s="493" t="n">
        <v>0</v>
      </c>
      <c r="AN2747" s="493" t="n">
        <v>0</v>
      </c>
      <c r="AO2747" s="493" t="n">
        <v>727.2</v>
      </c>
      <c r="AP2747" s="493" t="n">
        <v>0</v>
      </c>
      <c r="AQ2747" s="493" t="n">
        <v>0</v>
      </c>
      <c r="AR2747" s="493" t="n">
        <v>0</v>
      </c>
      <c r="AS2747" s="493" t="n">
        <v>0</v>
      </c>
      <c r="AT2747" s="493" t="n">
        <v>0</v>
      </c>
      <c r="AU2747" s="493" t="n">
        <v>0</v>
      </c>
      <c r="AV2747" s="493" t="n">
        <v>0</v>
      </c>
      <c r="AW2747" s="493" t="n">
        <v>0</v>
      </c>
      <c r="AX2747" s="493" t="n">
        <v>0</v>
      </c>
      <c r="AY2747" s="493" t="n">
        <v>282.1</v>
      </c>
      <c r="AZ2747" s="493" t="n">
        <v>0</v>
      </c>
      <c r="BA2747" s="493" t="n">
        <v>241.2</v>
      </c>
      <c r="BB2747" s="493" t="n">
        <v>0</v>
      </c>
      <c r="BC2747" s="493" t="n">
        <v>240.6</v>
      </c>
      <c r="BD2747" s="493" t="n">
        <v>0</v>
      </c>
      <c r="BE2747" s="493" t="n">
        <v>240</v>
      </c>
      <c r="BF2747" s="493" t="n">
        <v>117.5</v>
      </c>
      <c r="BG2747" s="493" t="n">
        <v>979.53</v>
      </c>
      <c r="BH2747" s="493" t="n">
        <v>0</v>
      </c>
      <c r="BI2747" s="493" t="n">
        <v>535.35</v>
      </c>
      <c r="BJ2747" s="493" t="n">
        <v>0</v>
      </c>
      <c r="BK2747" s="493" t="n">
        <v>0</v>
      </c>
      <c r="BL2747" s="493" t="n">
        <v>0</v>
      </c>
      <c r="BM2747" s="493" t="n">
        <v>0</v>
      </c>
      <c r="BN2747" s="493" t="n">
        <v>0</v>
      </c>
      <c r="BO2747" s="493" t="n">
        <v>0</v>
      </c>
      <c r="BP2747" s="493" t="n">
        <v>0</v>
      </c>
      <c r="BQ2747" s="493" t="n">
        <v>0</v>
      </c>
      <c r="BR2747" s="493" t="n">
        <v>0</v>
      </c>
      <c r="BS2747" s="493" t="n">
        <v>0</v>
      </c>
      <c r="BT2747" s="493" t="n">
        <v>72.90000000000001</v>
      </c>
      <c r="BU2747" s="493" t="n">
        <v>73.8</v>
      </c>
      <c r="BV2747" s="493" t="n">
        <v>0</v>
      </c>
      <c r="BW2747" s="493" t="n">
        <v>0</v>
      </c>
    </row>
    <row r="2748">
      <c r="A2748" t="inlineStr">
        <is>
          <t>[C9D1] Angiotensin-II 길항제, 고혈압제 (C2) 혹은 이뇨제 복합제제</t>
        </is>
      </c>
      <c r="B2748" t="inlineStr">
        <is>
          <t>한국프라임제약</t>
        </is>
      </c>
      <c r="C2748" t="inlineStr">
        <is>
          <t>칸데사 플러스</t>
        </is>
      </c>
      <c r="D2748" t="inlineStr">
        <is>
          <t>한국프라임제약</t>
        </is>
      </c>
      <c r="E2748" t="inlineStr">
        <is>
          <t>candesartan cilexetil,  hydrochlorothiazide</t>
        </is>
      </c>
      <c r="F2748" t="inlineStr">
        <is>
          <t>병원</t>
        </is>
      </c>
      <c r="G2748" t="inlineStr">
        <is>
          <t>Generic</t>
        </is>
      </c>
      <c r="H2748" s="493" t="n">
        <v>2866.5</v>
      </c>
      <c r="I2748" s="493" t="n">
        <v>232.8</v>
      </c>
      <c r="J2748" s="493" t="n">
        <v>3412.32</v>
      </c>
      <c r="K2748" s="493" t="n">
        <v>554.21</v>
      </c>
      <c r="L2748" s="493" t="n">
        <v>2207</v>
      </c>
      <c r="M2748" s="493" t="n">
        <v>2216.7</v>
      </c>
      <c r="N2748" s="493" t="n">
        <v>906.9</v>
      </c>
      <c r="O2748" s="493" t="n">
        <v>2170.2</v>
      </c>
      <c r="P2748" s="493" t="n">
        <v>1247.4</v>
      </c>
      <c r="Q2748" s="493" t="n">
        <v>1878.19</v>
      </c>
      <c r="R2748" s="493" t="n">
        <v>1286.46</v>
      </c>
      <c r="S2748" s="493" t="n">
        <v>1263.3</v>
      </c>
      <c r="T2748" s="493" t="n">
        <v>1601.16</v>
      </c>
      <c r="U2748" s="493" t="n">
        <v>989.1</v>
      </c>
      <c r="V2748" s="493" t="n">
        <v>1845.2</v>
      </c>
      <c r="W2748" s="493" t="n">
        <v>978.3</v>
      </c>
      <c r="X2748" s="493" t="n">
        <v>1061.8</v>
      </c>
      <c r="Y2748" s="493" t="n">
        <v>240</v>
      </c>
      <c r="Z2748" s="493" t="n">
        <v>1237.48</v>
      </c>
      <c r="AA2748" s="493" t="n">
        <v>767.36</v>
      </c>
      <c r="AB2748" s="493" t="n">
        <v>1161.78</v>
      </c>
      <c r="AC2748" s="493" t="n">
        <v>1657.8</v>
      </c>
      <c r="AD2748" s="493" t="n">
        <v>1114.8</v>
      </c>
      <c r="AE2748" s="493" t="n">
        <v>362.7</v>
      </c>
      <c r="AF2748" s="493" t="n">
        <v>1428.3</v>
      </c>
      <c r="AG2748" s="493" t="n">
        <v>363.6</v>
      </c>
      <c r="AH2748" s="493" t="n">
        <v>1257</v>
      </c>
      <c r="AI2748" s="493" t="n">
        <v>1319.4</v>
      </c>
      <c r="AJ2748" s="493" t="n">
        <v>0</v>
      </c>
      <c r="AK2748" s="493" t="n">
        <v>720</v>
      </c>
      <c r="AL2748" s="493" t="n">
        <v>0</v>
      </c>
      <c r="AM2748" s="493" t="n">
        <v>1440</v>
      </c>
      <c r="AN2748" s="493" t="n">
        <v>240</v>
      </c>
      <c r="AO2748" s="493" t="n">
        <v>0</v>
      </c>
      <c r="AP2748" s="493" t="n">
        <v>0</v>
      </c>
      <c r="AQ2748" s="493" t="n">
        <v>840.9</v>
      </c>
      <c r="AR2748" s="493" t="n">
        <v>363.9</v>
      </c>
      <c r="AS2748" s="493" t="n">
        <v>480</v>
      </c>
      <c r="AT2748" s="493" t="n">
        <v>601.2</v>
      </c>
      <c r="AU2748" s="493" t="n">
        <v>0</v>
      </c>
      <c r="AV2748" s="493" t="n">
        <v>121.5</v>
      </c>
      <c r="AW2748" s="493" t="n">
        <v>392.4</v>
      </c>
      <c r="AX2748" s="493" t="n">
        <v>515.1</v>
      </c>
      <c r="AY2748" s="493" t="n">
        <v>3013.2</v>
      </c>
      <c r="AZ2748" s="493" t="n">
        <v>315.15</v>
      </c>
      <c r="BA2748" s="493" t="n">
        <v>866.39</v>
      </c>
      <c r="BB2748" s="493" t="n">
        <v>378</v>
      </c>
      <c r="BC2748" s="493" t="n">
        <v>1841.65</v>
      </c>
      <c r="BD2748" s="493" t="n">
        <v>849.9</v>
      </c>
      <c r="BE2748" s="493" t="n">
        <v>250.8</v>
      </c>
      <c r="BF2748" s="493" t="n">
        <v>1002.16</v>
      </c>
      <c r="BG2748" s="493" t="n">
        <v>380.86</v>
      </c>
      <c r="BH2748" s="493" t="n">
        <v>747.3</v>
      </c>
      <c r="BI2748" s="493" t="n">
        <v>1816.12</v>
      </c>
      <c r="BJ2748" s="493" t="n">
        <v>882.75</v>
      </c>
      <c r="BK2748" s="493" t="n">
        <v>760.35</v>
      </c>
      <c r="BL2748" s="493" t="n">
        <v>382.5</v>
      </c>
      <c r="BM2748" s="493" t="n">
        <v>1257.7</v>
      </c>
      <c r="BN2748" s="493" t="n">
        <v>864.12</v>
      </c>
      <c r="BO2748" s="493" t="n">
        <v>1559</v>
      </c>
      <c r="BP2748" s="493" t="n">
        <v>1755.13</v>
      </c>
      <c r="BQ2748" s="493" t="n">
        <v>1300.38</v>
      </c>
      <c r="BR2748" s="493" t="n">
        <v>2621.18</v>
      </c>
      <c r="BS2748" s="493" t="n">
        <v>2010.77</v>
      </c>
      <c r="BT2748" s="493" t="n">
        <v>1665.48</v>
      </c>
      <c r="BU2748" s="493" t="n">
        <v>1520.2</v>
      </c>
      <c r="BV2748" s="493" t="n">
        <v>1407.54</v>
      </c>
      <c r="BW2748" s="493" t="n">
        <v>2998.22</v>
      </c>
    </row>
    <row r="2749">
      <c r="A2749" t="inlineStr">
        <is>
          <t>[C9D1] Angiotensin-II 길항제, 고혈압제 (C2) 혹은 이뇨제 복합제제</t>
        </is>
      </c>
      <c r="B2749" t="inlineStr">
        <is>
          <t>한국프라임제약</t>
        </is>
      </c>
      <c r="C2749" t="inlineStr">
        <is>
          <t>칸데사 플러스</t>
        </is>
      </c>
      <c r="D2749" t="inlineStr">
        <is>
          <t>한국프라임제약</t>
        </is>
      </c>
      <c r="E2749" t="inlineStr">
        <is>
          <t>candesartan cilexetil,  hydrochlorothiazide</t>
        </is>
      </c>
      <c r="F2749" t="inlineStr">
        <is>
          <t>의원</t>
        </is>
      </c>
      <c r="G2749" t="inlineStr">
        <is>
          <t>Generic</t>
        </is>
      </c>
      <c r="H2749" s="493" t="n">
        <v>27588.01</v>
      </c>
      <c r="I2749" s="493" t="n">
        <v>27344.69</v>
      </c>
      <c r="J2749" s="493" t="n">
        <v>38031.9</v>
      </c>
      <c r="K2749" s="493" t="n">
        <v>33102.07</v>
      </c>
      <c r="L2749" s="493" t="n">
        <v>50218</v>
      </c>
      <c r="M2749" s="493" t="n">
        <v>49964.81</v>
      </c>
      <c r="N2749" s="493" t="n">
        <v>52323.22</v>
      </c>
      <c r="O2749" s="493" t="n">
        <v>42596.36</v>
      </c>
      <c r="P2749" s="493" t="n">
        <v>45670.44</v>
      </c>
      <c r="Q2749" s="493" t="n">
        <v>46200.06</v>
      </c>
      <c r="R2749" s="493" t="n">
        <v>55900.39</v>
      </c>
      <c r="S2749" s="493" t="n">
        <v>57631.2</v>
      </c>
      <c r="T2749" s="493" t="n">
        <v>66841.87</v>
      </c>
      <c r="U2749" s="493" t="n">
        <v>48906.28</v>
      </c>
      <c r="V2749" s="493" t="n">
        <v>61818.23</v>
      </c>
      <c r="W2749" s="493" t="n">
        <v>55610.45</v>
      </c>
      <c r="X2749" s="493" t="n">
        <v>57214.63</v>
      </c>
      <c r="Y2749" s="493" t="n">
        <v>56483.38</v>
      </c>
      <c r="Z2749" s="493" t="n">
        <v>59717.47</v>
      </c>
      <c r="AA2749" s="493" t="n">
        <v>53024.87</v>
      </c>
      <c r="AB2749" s="493" t="n">
        <v>46651.31</v>
      </c>
      <c r="AC2749" s="493" t="n">
        <v>47908.58</v>
      </c>
      <c r="AD2749" s="493" t="n">
        <v>54601.92</v>
      </c>
      <c r="AE2749" s="493" t="n">
        <v>50753.99</v>
      </c>
      <c r="AF2749" s="493" t="n">
        <v>51428.38</v>
      </c>
      <c r="AG2749" s="493" t="n">
        <v>55764.29</v>
      </c>
      <c r="AH2749" s="493" t="n">
        <v>61937.5</v>
      </c>
      <c r="AI2749" s="493" t="n">
        <v>59577.02</v>
      </c>
      <c r="AJ2749" s="493" t="n">
        <v>61421.31</v>
      </c>
      <c r="AK2749" s="493" t="n">
        <v>61433.57</v>
      </c>
      <c r="AL2749" s="493" t="n">
        <v>64388.85</v>
      </c>
      <c r="AM2749" s="493" t="n">
        <v>60088.98</v>
      </c>
      <c r="AN2749" s="493" t="n">
        <v>62850.23</v>
      </c>
      <c r="AO2749" s="493" t="n">
        <v>69628.16</v>
      </c>
      <c r="AP2749" s="493" t="n">
        <v>71044.00999999999</v>
      </c>
      <c r="AQ2749" s="493" t="n">
        <v>68532.5</v>
      </c>
      <c r="AR2749" s="493" t="n">
        <v>70128.64999999999</v>
      </c>
      <c r="AS2749" s="493" t="n">
        <v>71788.34</v>
      </c>
      <c r="AT2749" s="493" t="n">
        <v>73076.14</v>
      </c>
      <c r="AU2749" s="493" t="n">
        <v>73004.52</v>
      </c>
      <c r="AV2749" s="493" t="n">
        <v>55144.77</v>
      </c>
      <c r="AW2749" s="493" t="n">
        <v>28897.15</v>
      </c>
      <c r="AX2749" s="493" t="n">
        <v>37261.29</v>
      </c>
      <c r="AY2749" s="493" t="n">
        <v>35496.4</v>
      </c>
      <c r="AZ2749" s="493" t="n">
        <v>30979.6</v>
      </c>
      <c r="BA2749" s="493" t="n">
        <v>41337.95</v>
      </c>
      <c r="BB2749" s="493" t="n">
        <v>29632.85</v>
      </c>
      <c r="BC2749" s="493" t="n">
        <v>36242.58</v>
      </c>
      <c r="BD2749" s="493" t="n">
        <v>29982.87</v>
      </c>
      <c r="BE2749" s="493" t="n">
        <v>34557.61</v>
      </c>
      <c r="BF2749" s="493" t="n">
        <v>36823.12</v>
      </c>
      <c r="BG2749" s="493" t="n">
        <v>34666.17</v>
      </c>
      <c r="BH2749" s="493" t="n">
        <v>32051.93</v>
      </c>
      <c r="BI2749" s="493" t="n">
        <v>34100.67</v>
      </c>
      <c r="BJ2749" s="493" t="n">
        <v>39373.77</v>
      </c>
      <c r="BK2749" s="493" t="n">
        <v>29433.62</v>
      </c>
      <c r="BL2749" s="493" t="n">
        <v>44835.66</v>
      </c>
      <c r="BM2749" s="493" t="n">
        <v>33733.76</v>
      </c>
      <c r="BN2749" s="493" t="n">
        <v>36715.77</v>
      </c>
      <c r="BO2749" s="493" t="n">
        <v>33682.35</v>
      </c>
      <c r="BP2749" s="493" t="n">
        <v>40648.14</v>
      </c>
      <c r="BQ2749" s="493" t="n">
        <v>33946.7</v>
      </c>
      <c r="BR2749" s="493" t="n">
        <v>37420.43</v>
      </c>
      <c r="BS2749" s="493" t="n">
        <v>35252.34</v>
      </c>
      <c r="BT2749" s="493" t="n">
        <v>34699.85</v>
      </c>
      <c r="BU2749" s="493" t="n">
        <v>33050.36</v>
      </c>
      <c r="BV2749" s="493" t="n">
        <v>38893.14</v>
      </c>
      <c r="BW2749" s="493" t="n">
        <v>32189.38</v>
      </c>
    </row>
    <row r="2750">
      <c r="A2750" t="inlineStr">
        <is>
          <t>[C9D1] Angiotensin-II 길항제, 고혈압제 (C2) 혹은 이뇨제 복합제제</t>
        </is>
      </c>
      <c r="B2750" t="inlineStr">
        <is>
          <t>한국프라임제약</t>
        </is>
      </c>
      <c r="C2750" t="inlineStr">
        <is>
          <t>칸데사 플러스</t>
        </is>
      </c>
      <c r="D2750" t="inlineStr">
        <is>
          <t>한국프라임제약</t>
        </is>
      </c>
      <c r="E2750" t="inlineStr">
        <is>
          <t>candesartan cilexetil,  hydrochlorothiazide</t>
        </is>
      </c>
      <c r="F2750" t="inlineStr">
        <is>
          <t>보건소</t>
        </is>
      </c>
      <c r="G2750" t="inlineStr">
        <is>
          <t>Generic</t>
        </is>
      </c>
      <c r="H2750" s="493" t="n">
        <v>1048.8</v>
      </c>
      <c r="I2750" s="493" t="n">
        <v>1486.5</v>
      </c>
      <c r="J2750" s="493" t="n">
        <v>554.1</v>
      </c>
      <c r="K2750" s="493" t="n">
        <v>10109.1</v>
      </c>
      <c r="L2750" s="493" t="n">
        <v>1939.2</v>
      </c>
      <c r="M2750" s="493" t="n">
        <v>5322.3</v>
      </c>
      <c r="N2750" s="493" t="n">
        <v>1286.7</v>
      </c>
      <c r="O2750" s="493" t="n">
        <v>1772.4</v>
      </c>
      <c r="P2750" s="493" t="n">
        <v>1013.7</v>
      </c>
      <c r="Q2750" s="493" t="n">
        <v>1650.6</v>
      </c>
      <c r="R2750" s="493" t="n">
        <v>1217.7</v>
      </c>
      <c r="S2750" s="493" t="n">
        <v>1413</v>
      </c>
      <c r="T2750" s="493" t="n">
        <v>1818.6</v>
      </c>
      <c r="U2750" s="493" t="n">
        <v>757.2</v>
      </c>
      <c r="V2750" s="493" t="n">
        <v>777</v>
      </c>
      <c r="W2750" s="493" t="n">
        <v>2789.1</v>
      </c>
      <c r="X2750" s="493" t="n">
        <v>6183.9</v>
      </c>
      <c r="Y2750" s="493" t="n">
        <v>637.2</v>
      </c>
      <c r="Z2750" s="493" t="n">
        <v>3606.96</v>
      </c>
      <c r="AA2750" s="493" t="n">
        <v>6600.36</v>
      </c>
      <c r="AB2750" s="493" t="n">
        <v>2114.66</v>
      </c>
      <c r="AC2750" s="493" t="n">
        <v>1890.3</v>
      </c>
      <c r="AD2750" s="493" t="n">
        <v>17337.04</v>
      </c>
      <c r="AE2750" s="493" t="n">
        <v>4013.4</v>
      </c>
      <c r="AF2750" s="493" t="n">
        <v>6290.1</v>
      </c>
      <c r="AG2750" s="493" t="n">
        <v>1640.4</v>
      </c>
      <c r="AH2750" s="493" t="n">
        <v>3820.8</v>
      </c>
      <c r="AI2750" s="493" t="n">
        <v>7943.7</v>
      </c>
      <c r="AJ2750" s="493" t="n">
        <v>3037.5</v>
      </c>
      <c r="AK2750" s="493" t="n">
        <v>3006.6</v>
      </c>
      <c r="AL2750" s="493" t="n">
        <v>5857.2</v>
      </c>
      <c r="AM2750" s="493" t="n">
        <v>5294.4</v>
      </c>
      <c r="AN2750" s="493" t="n">
        <v>1264.8</v>
      </c>
      <c r="AO2750" s="493" t="n">
        <v>5221.46</v>
      </c>
      <c r="AP2750" s="493" t="n">
        <v>1763.4</v>
      </c>
      <c r="AQ2750" s="493" t="n">
        <v>4338.6</v>
      </c>
      <c r="AR2750" s="493" t="n">
        <v>2658.6</v>
      </c>
      <c r="AS2750" s="493" t="n">
        <v>4152</v>
      </c>
      <c r="AT2750" s="493" t="n">
        <v>1497.15</v>
      </c>
      <c r="AU2750" s="493" t="n">
        <v>3143.7</v>
      </c>
      <c r="AV2750" s="493" t="n">
        <v>1311.6</v>
      </c>
      <c r="AW2750" s="493" t="n">
        <v>2370.9</v>
      </c>
      <c r="AX2750" s="493" t="n">
        <v>475.2</v>
      </c>
      <c r="AY2750" s="493" t="n">
        <v>789</v>
      </c>
      <c r="AZ2750" s="493" t="n">
        <v>2426.4</v>
      </c>
      <c r="BA2750" s="493" t="n">
        <v>4013.7</v>
      </c>
      <c r="BB2750" s="493" t="n">
        <v>884.4</v>
      </c>
      <c r="BC2750" s="493" t="n">
        <v>522</v>
      </c>
      <c r="BD2750" s="493" t="n">
        <v>4269.9</v>
      </c>
      <c r="BE2750" s="493" t="n">
        <v>250.8</v>
      </c>
      <c r="BF2750" s="493" t="n">
        <v>387.9</v>
      </c>
      <c r="BG2750" s="493" t="n">
        <v>2144.7</v>
      </c>
      <c r="BH2750" s="493" t="n">
        <v>389.7</v>
      </c>
      <c r="BI2750" s="493" t="n">
        <v>660.6</v>
      </c>
      <c r="BJ2750" s="493" t="n">
        <v>820.8</v>
      </c>
      <c r="BK2750" s="493" t="n">
        <v>3863.4</v>
      </c>
      <c r="BL2750" s="493" t="n">
        <v>1099.5</v>
      </c>
      <c r="BM2750" s="493" t="n">
        <v>799.5</v>
      </c>
      <c r="BN2750" s="493" t="n">
        <v>4625.1</v>
      </c>
      <c r="BO2750" s="493" t="n">
        <v>640.8</v>
      </c>
      <c r="BP2750" s="493" t="n">
        <v>994.5</v>
      </c>
      <c r="BQ2750" s="493" t="n">
        <v>1639.2</v>
      </c>
      <c r="BR2750" s="493" t="n">
        <v>5017.2</v>
      </c>
      <c r="BS2750" s="493" t="n">
        <v>1932.3</v>
      </c>
      <c r="BT2750" s="493" t="n">
        <v>2730.6</v>
      </c>
      <c r="BU2750" s="493" t="n">
        <v>4208.1</v>
      </c>
      <c r="BV2750" s="493" t="n">
        <v>1264.8</v>
      </c>
      <c r="BW2750" s="493" t="n">
        <v>1359.3</v>
      </c>
    </row>
    <row r="2751">
      <c r="A2751" t="inlineStr">
        <is>
          <t>[C9D1] Angiotensin-II 길항제, 고혈압제 (C2) 혹은 이뇨제 복합제제</t>
        </is>
      </c>
      <c r="B2751" t="inlineStr">
        <is>
          <t>한독</t>
        </is>
      </c>
      <c r="C2751" t="inlineStr">
        <is>
          <t>코아프로벨</t>
        </is>
      </c>
      <c r="D2751" t="inlineStr">
        <is>
          <t>한독</t>
        </is>
      </c>
      <c r="E2751" t="inlineStr">
        <is>
          <t>hydrochlorothiazide,  irbesartan</t>
        </is>
      </c>
      <c r="F2751" t="inlineStr">
        <is>
          <t>상급종합병원</t>
        </is>
      </c>
      <c r="G2751" t="inlineStr">
        <is>
          <t>Original</t>
        </is>
      </c>
      <c r="H2751" s="493" t="n">
        <v>149056.7</v>
      </c>
      <c r="I2751" s="493" t="n">
        <v>200557.53</v>
      </c>
      <c r="J2751" s="493" t="n">
        <v>194380.91</v>
      </c>
      <c r="K2751" s="493" t="n">
        <v>163806.15</v>
      </c>
      <c r="L2751" s="493" t="n">
        <v>235172.98</v>
      </c>
      <c r="M2751" s="493" t="n">
        <v>188794.42</v>
      </c>
      <c r="N2751" s="493" t="n">
        <v>161206.82</v>
      </c>
      <c r="O2751" s="493" t="n">
        <v>193846.35</v>
      </c>
      <c r="P2751" s="493" t="n">
        <v>186370.49</v>
      </c>
      <c r="Q2751" s="493" t="n">
        <v>142913.3</v>
      </c>
      <c r="R2751" s="493" t="n">
        <v>190814.02</v>
      </c>
      <c r="S2751" s="493" t="n">
        <v>216375.71</v>
      </c>
      <c r="T2751" s="493" t="n">
        <v>140688.77</v>
      </c>
      <c r="U2751" s="493" t="n">
        <v>157570.8</v>
      </c>
      <c r="V2751" s="493" t="n">
        <v>210063.45</v>
      </c>
      <c r="W2751" s="493" t="n">
        <v>176302.31</v>
      </c>
      <c r="X2751" s="493" t="n">
        <v>182354.76</v>
      </c>
      <c r="Y2751" s="493" t="n">
        <v>184815.41</v>
      </c>
      <c r="Z2751" s="493" t="n">
        <v>186980.07</v>
      </c>
      <c r="AA2751" s="493" t="n">
        <v>169761.2</v>
      </c>
      <c r="AB2751" s="493" t="n">
        <v>205647.27</v>
      </c>
      <c r="AC2751" s="493" t="n">
        <v>124963.88</v>
      </c>
      <c r="AD2751" s="493" t="n">
        <v>139967.12</v>
      </c>
      <c r="AE2751" s="493" t="n">
        <v>213892.73</v>
      </c>
      <c r="AF2751" s="493" t="n">
        <v>199950.28</v>
      </c>
      <c r="AG2751" s="493" t="n">
        <v>139856.87</v>
      </c>
      <c r="AH2751" s="493" t="n">
        <v>210336.27</v>
      </c>
      <c r="AI2751" s="493" t="n">
        <v>164173.53</v>
      </c>
      <c r="AJ2751" s="493" t="n">
        <v>171892.86</v>
      </c>
      <c r="AK2751" s="493" t="n">
        <v>175959.6</v>
      </c>
      <c r="AL2751" s="493" t="n">
        <v>108080.77</v>
      </c>
      <c r="AM2751" s="493" t="n">
        <v>111745.61</v>
      </c>
      <c r="AN2751" s="493" t="n">
        <v>142004.02</v>
      </c>
      <c r="AO2751" s="493" t="n">
        <v>124672.95</v>
      </c>
      <c r="AP2751" s="493" t="n">
        <v>179690.36</v>
      </c>
      <c r="AQ2751" s="493" t="n">
        <v>148955.72</v>
      </c>
      <c r="AR2751" s="493" t="n">
        <v>106513.32</v>
      </c>
      <c r="AS2751" s="493" t="n">
        <v>101196.92</v>
      </c>
      <c r="AT2751" s="493" t="n">
        <v>99439.47</v>
      </c>
      <c r="AU2751" s="493" t="n">
        <v>166229.23</v>
      </c>
      <c r="AV2751" s="493" t="n">
        <v>136198.42</v>
      </c>
      <c r="AW2751" s="493" t="n">
        <v>118184.05</v>
      </c>
      <c r="AX2751" s="493" t="n">
        <v>132784.08</v>
      </c>
      <c r="AY2751" s="493" t="n">
        <v>117209.92</v>
      </c>
      <c r="AZ2751" s="493" t="n">
        <v>101383.78</v>
      </c>
      <c r="BA2751" s="493" t="n">
        <v>152667.36</v>
      </c>
      <c r="BB2751" s="493" t="n">
        <v>138260.83</v>
      </c>
      <c r="BC2751" s="493" t="n">
        <v>157151.3</v>
      </c>
      <c r="BD2751" s="493" t="n">
        <v>116775.13</v>
      </c>
      <c r="BE2751" s="493" t="n">
        <v>101644.05</v>
      </c>
      <c r="BF2751" s="493" t="n">
        <v>107520.1</v>
      </c>
      <c r="BG2751" s="493" t="n">
        <v>144384.76</v>
      </c>
      <c r="BH2751" s="493" t="n">
        <v>102317.58</v>
      </c>
      <c r="BI2751" s="493" t="n">
        <v>96364.99000000001</v>
      </c>
      <c r="BJ2751" s="493" t="n">
        <v>101924.52</v>
      </c>
      <c r="BK2751" s="493" t="n">
        <v>90948.41</v>
      </c>
      <c r="BL2751" s="493" t="n">
        <v>96120.62</v>
      </c>
      <c r="BM2751" s="493" t="n">
        <v>105429.45</v>
      </c>
      <c r="BN2751" s="493" t="n">
        <v>109804.18</v>
      </c>
      <c r="BO2751" s="493" t="n">
        <v>113275.01</v>
      </c>
      <c r="BP2751" s="493" t="n">
        <v>107296.24</v>
      </c>
      <c r="BQ2751" s="493" t="n">
        <v>108365.31</v>
      </c>
      <c r="BR2751" s="493" t="n">
        <v>96443.02</v>
      </c>
      <c r="BS2751" s="493" t="n">
        <v>111542.88</v>
      </c>
      <c r="BT2751" s="493" t="n">
        <v>90935.60000000001</v>
      </c>
      <c r="BU2751" s="493" t="n">
        <v>92133.37</v>
      </c>
      <c r="BV2751" s="493" t="n">
        <v>105801.68</v>
      </c>
      <c r="BW2751" s="493" t="n">
        <v>106644.86</v>
      </c>
    </row>
    <row r="2752">
      <c r="A2752" t="inlineStr">
        <is>
          <t>[C9D1] Angiotensin-II 길항제, 고혈압제 (C2) 혹은 이뇨제 복합제제</t>
        </is>
      </c>
      <c r="B2752" t="inlineStr">
        <is>
          <t>한독</t>
        </is>
      </c>
      <c r="C2752" t="inlineStr">
        <is>
          <t>코아프로벨</t>
        </is>
      </c>
      <c r="D2752" t="inlineStr">
        <is>
          <t>한독</t>
        </is>
      </c>
      <c r="E2752" t="inlineStr">
        <is>
          <t>hydrochlorothiazide,  irbesartan</t>
        </is>
      </c>
      <c r="F2752" t="inlineStr">
        <is>
          <t>종합병원</t>
        </is>
      </c>
      <c r="G2752" t="inlineStr">
        <is>
          <t>Original</t>
        </is>
      </c>
      <c r="H2752" s="493" t="n">
        <v>163864.37</v>
      </c>
      <c r="I2752" s="493" t="n">
        <v>143039.81</v>
      </c>
      <c r="J2752" s="493" t="n">
        <v>175695.92</v>
      </c>
      <c r="K2752" s="493" t="n">
        <v>176421.73</v>
      </c>
      <c r="L2752" s="493" t="n">
        <v>157429.03</v>
      </c>
      <c r="M2752" s="493" t="n">
        <v>162408.28</v>
      </c>
      <c r="N2752" s="493" t="n">
        <v>159235.16</v>
      </c>
      <c r="O2752" s="493" t="n">
        <v>148616.76</v>
      </c>
      <c r="P2752" s="493" t="n">
        <v>136901.9</v>
      </c>
      <c r="Q2752" s="493" t="n">
        <v>151524.16</v>
      </c>
      <c r="R2752" s="493" t="n">
        <v>160114.1</v>
      </c>
      <c r="S2752" s="493" t="n">
        <v>154288.72</v>
      </c>
      <c r="T2752" s="493" t="n">
        <v>146580.95</v>
      </c>
      <c r="U2752" s="493" t="n">
        <v>130736.94</v>
      </c>
      <c r="V2752" s="493" t="n">
        <v>144029.74</v>
      </c>
      <c r="W2752" s="493" t="n">
        <v>153176.59</v>
      </c>
      <c r="X2752" s="493" t="n">
        <v>128577.46</v>
      </c>
      <c r="Y2752" s="493" t="n">
        <v>128491.97</v>
      </c>
      <c r="Z2752" s="493" t="n">
        <v>122809.65</v>
      </c>
      <c r="AA2752" s="493" t="n">
        <v>113609.62</v>
      </c>
      <c r="AB2752" s="493" t="n">
        <v>110161.95</v>
      </c>
      <c r="AC2752" s="493" t="n">
        <v>132318.45</v>
      </c>
      <c r="AD2752" s="493" t="n">
        <v>142316.52</v>
      </c>
      <c r="AE2752" s="493" t="n">
        <v>119043.41</v>
      </c>
      <c r="AF2752" s="493" t="n">
        <v>114034.5</v>
      </c>
      <c r="AG2752" s="493" t="n">
        <v>112054.82</v>
      </c>
      <c r="AH2752" s="493" t="n">
        <v>121760.31</v>
      </c>
      <c r="AI2752" s="493" t="n">
        <v>123390</v>
      </c>
      <c r="AJ2752" s="493" t="n">
        <v>120259.41</v>
      </c>
      <c r="AK2752" s="493" t="n">
        <v>115884.91</v>
      </c>
      <c r="AL2752" s="493" t="n">
        <v>104240.26</v>
      </c>
      <c r="AM2752" s="493" t="n">
        <v>116695.2</v>
      </c>
      <c r="AN2752" s="493" t="n">
        <v>130197.99</v>
      </c>
      <c r="AO2752" s="493" t="n">
        <v>112900.94</v>
      </c>
      <c r="AP2752" s="493" t="n">
        <v>115725.56</v>
      </c>
      <c r="AQ2752" s="493" t="n">
        <v>115158.24</v>
      </c>
      <c r="AR2752" s="493" t="n">
        <v>116948.71</v>
      </c>
      <c r="AS2752" s="493" t="n">
        <v>117723.83</v>
      </c>
      <c r="AT2752" s="493" t="n">
        <v>119010.65</v>
      </c>
      <c r="AU2752" s="493" t="n">
        <v>131630.23</v>
      </c>
      <c r="AV2752" s="493" t="n">
        <v>121679.33</v>
      </c>
      <c r="AW2752" s="493" t="n">
        <v>125053.03</v>
      </c>
      <c r="AX2752" s="493" t="n">
        <v>143132.72</v>
      </c>
      <c r="AY2752" s="493" t="n">
        <v>109182.06</v>
      </c>
      <c r="AZ2752" s="493" t="n">
        <v>127070.89</v>
      </c>
      <c r="BA2752" s="493" t="n">
        <v>121198.64</v>
      </c>
      <c r="BB2752" s="493" t="n">
        <v>108443.62</v>
      </c>
      <c r="BC2752" s="493" t="n">
        <v>129163.03</v>
      </c>
      <c r="BD2752" s="493" t="n">
        <v>109361</v>
      </c>
      <c r="BE2752" s="493" t="n">
        <v>104837.52</v>
      </c>
      <c r="BF2752" s="493" t="n">
        <v>110064.91</v>
      </c>
      <c r="BG2752" s="493" t="n">
        <v>128504.88</v>
      </c>
      <c r="BH2752" s="493" t="n">
        <v>103790.08</v>
      </c>
      <c r="BI2752" s="493" t="n">
        <v>99383.13</v>
      </c>
      <c r="BJ2752" s="493" t="n">
        <v>126109.71</v>
      </c>
      <c r="BK2752" s="493" t="n">
        <v>90846.33</v>
      </c>
      <c r="BL2752" s="493" t="n">
        <v>110921.56</v>
      </c>
      <c r="BM2752" s="493" t="n">
        <v>111314.01</v>
      </c>
      <c r="BN2752" s="493" t="n">
        <v>88644.3</v>
      </c>
      <c r="BO2752" s="493" t="n">
        <v>115307.27</v>
      </c>
      <c r="BP2752" s="493" t="n">
        <v>106548.71</v>
      </c>
      <c r="BQ2752" s="493" t="n">
        <v>103803.81</v>
      </c>
      <c r="BR2752" s="493" t="n">
        <v>112024.08</v>
      </c>
      <c r="BS2752" s="493" t="n">
        <v>109573.75</v>
      </c>
      <c r="BT2752" s="493" t="n">
        <v>101450.72</v>
      </c>
      <c r="BU2752" s="493" t="n">
        <v>134414.29</v>
      </c>
      <c r="BV2752" s="493" t="n">
        <v>124876.7</v>
      </c>
      <c r="BW2752" s="493" t="n">
        <v>87821.25999999999</v>
      </c>
    </row>
    <row r="2753">
      <c r="A2753" t="inlineStr">
        <is>
          <t>[C9D1] Angiotensin-II 길항제, 고혈압제 (C2) 혹은 이뇨제 복합제제</t>
        </is>
      </c>
      <c r="B2753" t="inlineStr">
        <is>
          <t>한독</t>
        </is>
      </c>
      <c r="C2753" t="inlineStr">
        <is>
          <t>코아프로벨</t>
        </is>
      </c>
      <c r="D2753" t="inlineStr">
        <is>
          <t>한독</t>
        </is>
      </c>
      <c r="E2753" t="inlineStr">
        <is>
          <t>hydrochlorothiazide,  irbesartan</t>
        </is>
      </c>
      <c r="F2753" t="inlineStr">
        <is>
          <t>병원</t>
        </is>
      </c>
      <c r="G2753" t="inlineStr">
        <is>
          <t>Original</t>
        </is>
      </c>
      <c r="H2753" s="493" t="n">
        <v>39513.27</v>
      </c>
      <c r="I2753" s="493" t="n">
        <v>38458.44</v>
      </c>
      <c r="J2753" s="493" t="n">
        <v>41978.16</v>
      </c>
      <c r="K2753" s="493" t="n">
        <v>29533.29</v>
      </c>
      <c r="L2753" s="493" t="n">
        <v>38053.12</v>
      </c>
      <c r="M2753" s="493" t="n">
        <v>30180.51</v>
      </c>
      <c r="N2753" s="493" t="n">
        <v>28060.38</v>
      </c>
      <c r="O2753" s="493" t="n">
        <v>32239.49</v>
      </c>
      <c r="P2753" s="493" t="n">
        <v>22792.18</v>
      </c>
      <c r="Q2753" s="493" t="n">
        <v>30442.87</v>
      </c>
      <c r="R2753" s="493" t="n">
        <v>27530.01</v>
      </c>
      <c r="S2753" s="493" t="n">
        <v>35774.86</v>
      </c>
      <c r="T2753" s="493" t="n">
        <v>31607.95</v>
      </c>
      <c r="U2753" s="493" t="n">
        <v>28818.71</v>
      </c>
      <c r="V2753" s="493" t="n">
        <v>26567.13</v>
      </c>
      <c r="W2753" s="493" t="n">
        <v>28978.66</v>
      </c>
      <c r="X2753" s="493" t="n">
        <v>30685.58</v>
      </c>
      <c r="Y2753" s="493" t="n">
        <v>25010.74</v>
      </c>
      <c r="Z2753" s="493" t="n">
        <v>27032.94</v>
      </c>
      <c r="AA2753" s="493" t="n">
        <v>34112.38</v>
      </c>
      <c r="AB2753" s="493" t="n">
        <v>27769.92</v>
      </c>
      <c r="AC2753" s="493" t="n">
        <v>33261.26</v>
      </c>
      <c r="AD2753" s="493" t="n">
        <v>28794.94</v>
      </c>
      <c r="AE2753" s="493" t="n">
        <v>26077.73</v>
      </c>
      <c r="AF2753" s="493" t="n">
        <v>36176.6</v>
      </c>
      <c r="AG2753" s="493" t="n">
        <v>34555.16</v>
      </c>
      <c r="AH2753" s="493" t="n">
        <v>27848.69</v>
      </c>
      <c r="AI2753" s="493" t="n">
        <v>28881.08</v>
      </c>
      <c r="AJ2753" s="493" t="n">
        <v>25950.2</v>
      </c>
      <c r="AK2753" s="493" t="n">
        <v>32925.84</v>
      </c>
      <c r="AL2753" s="493" t="n">
        <v>31751.58</v>
      </c>
      <c r="AM2753" s="493" t="n">
        <v>29594.1</v>
      </c>
      <c r="AN2753" s="493" t="n">
        <v>23278.21</v>
      </c>
      <c r="AO2753" s="493" t="n">
        <v>28599.43</v>
      </c>
      <c r="AP2753" s="493" t="n">
        <v>22951.13</v>
      </c>
      <c r="AQ2753" s="493" t="n">
        <v>30056.85</v>
      </c>
      <c r="AR2753" s="493" t="n">
        <v>28779.4</v>
      </c>
      <c r="AS2753" s="493" t="n">
        <v>27119.52</v>
      </c>
      <c r="AT2753" s="493" t="n">
        <v>29506.87</v>
      </c>
      <c r="AU2753" s="493" t="n">
        <v>33903.19</v>
      </c>
      <c r="AV2753" s="493" t="n">
        <v>31965.58</v>
      </c>
      <c r="AW2753" s="493" t="n">
        <v>34737.5</v>
      </c>
      <c r="AX2753" s="493" t="n">
        <v>31046.58</v>
      </c>
      <c r="AY2753" s="493" t="n">
        <v>28740.57</v>
      </c>
      <c r="AZ2753" s="493" t="n">
        <v>22746</v>
      </c>
      <c r="BA2753" s="493" t="n">
        <v>29453.63</v>
      </c>
      <c r="BB2753" s="493" t="n">
        <v>20430.71</v>
      </c>
      <c r="BC2753" s="493" t="n">
        <v>32863.22</v>
      </c>
      <c r="BD2753" s="493" t="n">
        <v>24349.22</v>
      </c>
      <c r="BE2753" s="493" t="n">
        <v>29789.83</v>
      </c>
      <c r="BF2753" s="493" t="n">
        <v>24441.69</v>
      </c>
      <c r="BG2753" s="493" t="n">
        <v>19248.37</v>
      </c>
      <c r="BH2753" s="493" t="n">
        <v>17917.44</v>
      </c>
      <c r="BI2753" s="493" t="n">
        <v>28061.5</v>
      </c>
      <c r="BJ2753" s="493" t="n">
        <v>18362.24</v>
      </c>
      <c r="BK2753" s="493" t="n">
        <v>33291.49</v>
      </c>
      <c r="BL2753" s="493" t="n">
        <v>33375.13</v>
      </c>
      <c r="BM2753" s="493" t="n">
        <v>19574.82</v>
      </c>
      <c r="BN2753" s="493" t="n">
        <v>22538.09</v>
      </c>
      <c r="BO2753" s="493" t="n">
        <v>20921.17</v>
      </c>
      <c r="BP2753" s="493" t="n">
        <v>19592.19</v>
      </c>
      <c r="BQ2753" s="493" t="n">
        <v>19800.77</v>
      </c>
      <c r="BR2753" s="493" t="n">
        <v>21807.42</v>
      </c>
      <c r="BS2753" s="493" t="n">
        <v>17573.56</v>
      </c>
      <c r="BT2753" s="493" t="n">
        <v>14074.09</v>
      </c>
      <c r="BU2753" s="493" t="n">
        <v>29108.42</v>
      </c>
      <c r="BV2753" s="493" t="n">
        <v>18018.78</v>
      </c>
      <c r="BW2753" s="493" t="n">
        <v>30897.55</v>
      </c>
    </row>
    <row r="2754">
      <c r="A2754" t="inlineStr">
        <is>
          <t>[C9D1] Angiotensin-II 길항제, 고혈압제 (C2) 혹은 이뇨제 복합제제</t>
        </is>
      </c>
      <c r="B2754" t="inlineStr">
        <is>
          <t>한독</t>
        </is>
      </c>
      <c r="C2754" t="inlineStr">
        <is>
          <t>코아프로벨</t>
        </is>
      </c>
      <c r="D2754" t="inlineStr">
        <is>
          <t>한독</t>
        </is>
      </c>
      <c r="E2754" t="inlineStr">
        <is>
          <t>hydrochlorothiazide,  irbesartan</t>
        </is>
      </c>
      <c r="F2754" t="inlineStr">
        <is>
          <t>의원</t>
        </is>
      </c>
      <c r="G2754" t="inlineStr">
        <is>
          <t>Original</t>
        </is>
      </c>
      <c r="H2754" s="493" t="n">
        <v>577495.96</v>
      </c>
      <c r="I2754" s="493" t="n">
        <v>545577.5600000001</v>
      </c>
      <c r="J2754" s="493" t="n">
        <v>607446.76</v>
      </c>
      <c r="K2754" s="493" t="n">
        <v>567911.4300000001</v>
      </c>
      <c r="L2754" s="493" t="n">
        <v>590810.64</v>
      </c>
      <c r="M2754" s="493" t="n">
        <v>574790.41</v>
      </c>
      <c r="N2754" s="493" t="n">
        <v>566676.92</v>
      </c>
      <c r="O2754" s="493" t="n">
        <v>563673.2</v>
      </c>
      <c r="P2754" s="493" t="n">
        <v>532617.9</v>
      </c>
      <c r="Q2754" s="493" t="n">
        <v>566347.66</v>
      </c>
      <c r="R2754" s="493" t="n">
        <v>567946.9300000001</v>
      </c>
      <c r="S2754" s="493" t="n">
        <v>594922.97</v>
      </c>
      <c r="T2754" s="493" t="n">
        <v>542015.39</v>
      </c>
      <c r="U2754" s="493" t="n">
        <v>493372.51</v>
      </c>
      <c r="V2754" s="493" t="n">
        <v>553819.63</v>
      </c>
      <c r="W2754" s="493" t="n">
        <v>508000.81</v>
      </c>
      <c r="X2754" s="493" t="n">
        <v>550533.66</v>
      </c>
      <c r="Y2754" s="493" t="n">
        <v>512053.9</v>
      </c>
      <c r="Z2754" s="493" t="n">
        <v>534977.8199999999</v>
      </c>
      <c r="AA2754" s="493" t="n">
        <v>527715.64</v>
      </c>
      <c r="AB2754" s="493" t="n">
        <v>508333.77</v>
      </c>
      <c r="AC2754" s="493" t="n">
        <v>509306.06</v>
      </c>
      <c r="AD2754" s="493" t="n">
        <v>522758.95</v>
      </c>
      <c r="AE2754" s="493" t="n">
        <v>532057.28</v>
      </c>
      <c r="AF2754" s="493" t="n">
        <v>496843.98</v>
      </c>
      <c r="AG2754" s="493" t="n">
        <v>486076.14</v>
      </c>
      <c r="AH2754" s="493" t="n">
        <v>512414.36</v>
      </c>
      <c r="AI2754" s="493" t="n">
        <v>483541.33</v>
      </c>
      <c r="AJ2754" s="493" t="n">
        <v>520944.4</v>
      </c>
      <c r="AK2754" s="493" t="n">
        <v>498176.47</v>
      </c>
      <c r="AL2754" s="493" t="n">
        <v>476107.78</v>
      </c>
      <c r="AM2754" s="493" t="n">
        <v>488964.9</v>
      </c>
      <c r="AN2754" s="493" t="n">
        <v>477901.58</v>
      </c>
      <c r="AO2754" s="493" t="n">
        <v>483507.55</v>
      </c>
      <c r="AP2754" s="493" t="n">
        <v>464637.3</v>
      </c>
      <c r="AQ2754" s="493" t="n">
        <v>465376.11</v>
      </c>
      <c r="AR2754" s="493" t="n">
        <v>474245.05</v>
      </c>
      <c r="AS2754" s="493" t="n">
        <v>464357.32</v>
      </c>
      <c r="AT2754" s="493" t="n">
        <v>434218.39</v>
      </c>
      <c r="AU2754" s="493" t="n">
        <v>467527.3</v>
      </c>
      <c r="AV2754" s="493" t="n">
        <v>474037.87</v>
      </c>
      <c r="AW2754" s="493" t="n">
        <v>414369.59</v>
      </c>
      <c r="AX2754" s="493" t="n">
        <v>475046.54</v>
      </c>
      <c r="AY2754" s="493" t="n">
        <v>461186.79</v>
      </c>
      <c r="AZ2754" s="493" t="n">
        <v>428983.99</v>
      </c>
      <c r="BA2754" s="493" t="n">
        <v>465630.89</v>
      </c>
      <c r="BB2754" s="493" t="n">
        <v>449707.3</v>
      </c>
      <c r="BC2754" s="493" t="n">
        <v>468674.02</v>
      </c>
      <c r="BD2754" s="493" t="n">
        <v>427366.03</v>
      </c>
      <c r="BE2754" s="493" t="n">
        <v>442845.34</v>
      </c>
      <c r="BF2754" s="493" t="n">
        <v>408114.18</v>
      </c>
      <c r="BG2754" s="493" t="n">
        <v>454193.63</v>
      </c>
      <c r="BH2754" s="493" t="n">
        <v>417048.42</v>
      </c>
      <c r="BI2754" s="493" t="n">
        <v>409608.92</v>
      </c>
      <c r="BJ2754" s="493" t="n">
        <v>448996.9</v>
      </c>
      <c r="BK2754" s="493" t="n">
        <v>394066.3</v>
      </c>
      <c r="BL2754" s="493" t="n">
        <v>454786.4</v>
      </c>
      <c r="BM2754" s="493" t="n">
        <v>410846.31</v>
      </c>
      <c r="BN2754" s="493" t="n">
        <v>399205.87</v>
      </c>
      <c r="BO2754" s="493" t="n">
        <v>437189.16</v>
      </c>
      <c r="BP2754" s="493" t="n">
        <v>408695.17</v>
      </c>
      <c r="BQ2754" s="493" t="n">
        <v>397676.54</v>
      </c>
      <c r="BR2754" s="493" t="n">
        <v>398708.33</v>
      </c>
      <c r="BS2754" s="493" t="n">
        <v>426893.48</v>
      </c>
      <c r="BT2754" s="493" t="n">
        <v>385117.95</v>
      </c>
      <c r="BU2754" s="493" t="n">
        <v>405217.07</v>
      </c>
      <c r="BV2754" s="493" t="n">
        <v>422505.57</v>
      </c>
      <c r="BW2754" s="493" t="n">
        <v>400544.22</v>
      </c>
    </row>
    <row r="2755">
      <c r="A2755" t="inlineStr">
        <is>
          <t>[C9D1] Angiotensin-II 길항제, 고혈압제 (C2) 혹은 이뇨제 복합제제</t>
        </is>
      </c>
      <c r="B2755" t="inlineStr">
        <is>
          <t>한독</t>
        </is>
      </c>
      <c r="C2755" t="inlineStr">
        <is>
          <t>코아프로벨</t>
        </is>
      </c>
      <c r="D2755" t="inlineStr">
        <is>
          <t>한독</t>
        </is>
      </c>
      <c r="E2755" t="inlineStr">
        <is>
          <t>hydrochlorothiazide,  irbesartan</t>
        </is>
      </c>
      <c r="F2755" t="inlineStr">
        <is>
          <t>보건소</t>
        </is>
      </c>
      <c r="G2755" t="inlineStr">
        <is>
          <t>Original</t>
        </is>
      </c>
      <c r="H2755" s="493" t="n">
        <v>8374.5</v>
      </c>
      <c r="I2755" s="493" t="n">
        <v>10582.95</v>
      </c>
      <c r="J2755" s="493" t="n">
        <v>14539.2</v>
      </c>
      <c r="K2755" s="493" t="n">
        <v>16125.34</v>
      </c>
      <c r="L2755" s="493" t="n">
        <v>18025.01</v>
      </c>
      <c r="M2755" s="493" t="n">
        <v>11989.5</v>
      </c>
      <c r="N2755" s="493" t="n">
        <v>12172.28</v>
      </c>
      <c r="O2755" s="493" t="n">
        <v>9814.299999999999</v>
      </c>
      <c r="P2755" s="493" t="n">
        <v>11365.05</v>
      </c>
      <c r="Q2755" s="493" t="n">
        <v>11347.8</v>
      </c>
      <c r="R2755" s="493" t="n">
        <v>17630.4</v>
      </c>
      <c r="S2755" s="493" t="n">
        <v>13775.26</v>
      </c>
      <c r="T2755" s="493" t="n">
        <v>8309.4</v>
      </c>
      <c r="U2755" s="493" t="n">
        <v>10313.1</v>
      </c>
      <c r="V2755" s="493" t="n">
        <v>7839</v>
      </c>
      <c r="W2755" s="493" t="n">
        <v>5370.6</v>
      </c>
      <c r="X2755" s="493" t="n">
        <v>14872.35</v>
      </c>
      <c r="Y2755" s="493" t="n">
        <v>4233.16</v>
      </c>
      <c r="Z2755" s="493" t="n">
        <v>5469</v>
      </c>
      <c r="AA2755" s="493" t="n">
        <v>7228.8</v>
      </c>
      <c r="AB2755" s="493" t="n">
        <v>9039.33</v>
      </c>
      <c r="AC2755" s="493" t="n">
        <v>5484.45</v>
      </c>
      <c r="AD2755" s="493" t="n">
        <v>6018.15</v>
      </c>
      <c r="AE2755" s="493" t="n">
        <v>6545.25</v>
      </c>
      <c r="AF2755" s="493" t="n">
        <v>4791.83</v>
      </c>
      <c r="AG2755" s="493" t="n">
        <v>7408.37</v>
      </c>
      <c r="AH2755" s="493" t="n">
        <v>6911.07</v>
      </c>
      <c r="AI2755" s="493" t="n">
        <v>8380.35</v>
      </c>
      <c r="AJ2755" s="493" t="n">
        <v>8441.65</v>
      </c>
      <c r="AK2755" s="493" t="n">
        <v>15670.95</v>
      </c>
      <c r="AL2755" s="493" t="n">
        <v>5863.05</v>
      </c>
      <c r="AM2755" s="493" t="n">
        <v>11997.92</v>
      </c>
      <c r="AN2755" s="493" t="n">
        <v>8450.4</v>
      </c>
      <c r="AO2755" s="493" t="n">
        <v>7289.7</v>
      </c>
      <c r="AP2755" s="493" t="n">
        <v>15414.9</v>
      </c>
      <c r="AQ2755" s="493" t="n">
        <v>5729.4</v>
      </c>
      <c r="AR2755" s="493" t="n">
        <v>19627.95</v>
      </c>
      <c r="AS2755" s="493" t="n">
        <v>6730.95</v>
      </c>
      <c r="AT2755" s="493" t="n">
        <v>23500.2</v>
      </c>
      <c r="AU2755" s="493" t="n">
        <v>5764.8</v>
      </c>
      <c r="AV2755" s="493" t="n">
        <v>8505.459999999999</v>
      </c>
      <c r="AW2755" s="493" t="n">
        <v>10122.04</v>
      </c>
      <c r="AX2755" s="493" t="n">
        <v>12192.15</v>
      </c>
      <c r="AY2755" s="493" t="n">
        <v>5360.07</v>
      </c>
      <c r="AZ2755" s="493" t="n">
        <v>12660.43</v>
      </c>
      <c r="BA2755" s="493" t="n">
        <v>5400.17</v>
      </c>
      <c r="BB2755" s="493" t="n">
        <v>7815.45</v>
      </c>
      <c r="BC2755" s="493" t="n">
        <v>13328.4</v>
      </c>
      <c r="BD2755" s="493" t="n">
        <v>11508.45</v>
      </c>
      <c r="BE2755" s="493" t="n">
        <v>4079.85</v>
      </c>
      <c r="BF2755" s="493" t="n">
        <v>16256.45</v>
      </c>
      <c r="BG2755" s="493" t="n">
        <v>6723.15</v>
      </c>
      <c r="BH2755" s="493" t="n">
        <v>12973.65</v>
      </c>
      <c r="BI2755" s="493" t="n">
        <v>10854.6</v>
      </c>
      <c r="BJ2755" s="493" t="n">
        <v>10208.83</v>
      </c>
      <c r="BK2755" s="493" t="n">
        <v>7049.85</v>
      </c>
      <c r="BL2755" s="493" t="n">
        <v>11492.7</v>
      </c>
      <c r="BM2755" s="493" t="n">
        <v>7241.7</v>
      </c>
      <c r="BN2755" s="493" t="n">
        <v>5764.84</v>
      </c>
      <c r="BO2755" s="493" t="n">
        <v>10217.5</v>
      </c>
      <c r="BP2755" s="493" t="n">
        <v>8539.639999999999</v>
      </c>
      <c r="BQ2755" s="493" t="n">
        <v>5814.52</v>
      </c>
      <c r="BR2755" s="493" t="n">
        <v>9505.200000000001</v>
      </c>
      <c r="BS2755" s="493" t="n">
        <v>7872</v>
      </c>
      <c r="BT2755" s="493" t="n">
        <v>5433.45</v>
      </c>
      <c r="BU2755" s="493" t="n">
        <v>8433.9</v>
      </c>
      <c r="BV2755" s="493" t="n">
        <v>9976.950000000001</v>
      </c>
      <c r="BW2755" s="493" t="n">
        <v>4040.4</v>
      </c>
    </row>
    <row r="2756">
      <c r="A2756" t="inlineStr">
        <is>
          <t>[C9D1] Angiotensin-II 길항제, 고혈압제 (C2) 혹은 이뇨제 복합제제</t>
        </is>
      </c>
      <c r="B2756" t="inlineStr">
        <is>
          <t>한독</t>
        </is>
      </c>
      <c r="C2756" t="inlineStr">
        <is>
          <t>코아프로벨</t>
        </is>
      </c>
      <c r="D2756" t="inlineStr">
        <is>
          <t>한독</t>
        </is>
      </c>
      <c r="E2756" t="inlineStr">
        <is>
          <t>hydrochlorothiazide,  irbesartan</t>
        </is>
      </c>
      <c r="F2756" t="inlineStr">
        <is>
          <t>기타(치과의원, 치과병원 등)</t>
        </is>
      </c>
      <c r="G2756" t="inlineStr">
        <is>
          <t>Original</t>
        </is>
      </c>
      <c r="H2756" s="493" t="n">
        <v>306.84</v>
      </c>
      <c r="I2756" s="493" t="n">
        <v>290.44</v>
      </c>
      <c r="J2756" s="493" t="n">
        <v>103.32</v>
      </c>
      <c r="K2756" s="493" t="n">
        <v>0</v>
      </c>
      <c r="L2756" s="493" t="n">
        <v>287.64</v>
      </c>
      <c r="M2756" s="493" t="n">
        <v>262.64</v>
      </c>
      <c r="N2756" s="493" t="n">
        <v>188.4</v>
      </c>
      <c r="O2756" s="493" t="n">
        <v>169.2</v>
      </c>
      <c r="P2756" s="493" t="n">
        <v>0</v>
      </c>
      <c r="Q2756" s="493" t="n">
        <v>361.2</v>
      </c>
      <c r="R2756" s="493" t="n">
        <v>0</v>
      </c>
      <c r="S2756" s="493" t="n">
        <v>0</v>
      </c>
      <c r="T2756" s="493" t="n">
        <v>218.4</v>
      </c>
      <c r="U2756" s="493" t="n">
        <v>450.9</v>
      </c>
      <c r="V2756" s="493" t="n">
        <v>0</v>
      </c>
      <c r="W2756" s="493" t="n">
        <v>494.1</v>
      </c>
      <c r="X2756" s="493" t="n">
        <v>460.8</v>
      </c>
      <c r="Y2756" s="493" t="n">
        <v>0</v>
      </c>
      <c r="Z2756" s="493" t="n">
        <v>0</v>
      </c>
      <c r="AA2756" s="493" t="n">
        <v>952.2</v>
      </c>
      <c r="AB2756" s="493" t="n">
        <v>0</v>
      </c>
      <c r="AC2756" s="493" t="n">
        <v>0</v>
      </c>
      <c r="AD2756" s="493" t="n">
        <v>883.8</v>
      </c>
      <c r="AE2756" s="493" t="n">
        <v>0</v>
      </c>
      <c r="AF2756" s="493" t="n">
        <v>470.7</v>
      </c>
      <c r="AG2756" s="493" t="n">
        <v>581.7</v>
      </c>
      <c r="AH2756" s="493" t="n">
        <v>0</v>
      </c>
      <c r="AI2756" s="493" t="n">
        <v>687.6</v>
      </c>
      <c r="AJ2756" s="493" t="n">
        <v>612</v>
      </c>
      <c r="AK2756" s="493" t="n">
        <v>0</v>
      </c>
      <c r="AL2756" s="493" t="n">
        <v>0</v>
      </c>
      <c r="AM2756" s="493" t="n">
        <v>651.6</v>
      </c>
      <c r="AN2756" s="493" t="n">
        <v>622.8</v>
      </c>
      <c r="AO2756" s="493" t="n">
        <v>0</v>
      </c>
      <c r="AP2756" s="493" t="n">
        <v>0</v>
      </c>
      <c r="AQ2756" s="493" t="n">
        <v>1264.8</v>
      </c>
      <c r="AR2756" s="493" t="n">
        <v>0</v>
      </c>
      <c r="AS2756" s="493" t="n">
        <v>0</v>
      </c>
      <c r="AT2756" s="493" t="n">
        <v>0</v>
      </c>
      <c r="AU2756" s="493" t="n">
        <v>618</v>
      </c>
      <c r="AV2756" s="493" t="n">
        <v>72.31999999999999</v>
      </c>
      <c r="AW2756" s="493" t="n">
        <v>97.73</v>
      </c>
      <c r="AX2756" s="493" t="n">
        <v>0</v>
      </c>
      <c r="AY2756" s="493" t="n">
        <v>0</v>
      </c>
      <c r="AZ2756" s="493" t="n">
        <v>0</v>
      </c>
      <c r="BA2756" s="493" t="n">
        <v>0</v>
      </c>
      <c r="BB2756" s="493" t="n">
        <v>321.3</v>
      </c>
      <c r="BC2756" s="493" t="n">
        <v>994.59</v>
      </c>
      <c r="BD2756" s="493" t="n">
        <v>877.2</v>
      </c>
      <c r="BE2756" s="493" t="n">
        <v>894.3</v>
      </c>
      <c r="BF2756" s="493" t="n">
        <v>952.9400000000001</v>
      </c>
      <c r="BG2756" s="493" t="n">
        <v>612</v>
      </c>
      <c r="BH2756" s="493" t="n">
        <v>313.2</v>
      </c>
      <c r="BI2756" s="493" t="n">
        <v>1134</v>
      </c>
      <c r="BJ2756" s="493" t="n">
        <v>312</v>
      </c>
      <c r="BK2756" s="493" t="n">
        <v>655.2</v>
      </c>
      <c r="BL2756" s="493" t="n">
        <v>636</v>
      </c>
      <c r="BM2756" s="493" t="n">
        <v>327.6</v>
      </c>
      <c r="BN2756" s="493" t="n">
        <v>406.5</v>
      </c>
      <c r="BO2756" s="493" t="n">
        <v>480.6</v>
      </c>
      <c r="BP2756" s="493" t="n">
        <v>84.3</v>
      </c>
      <c r="BQ2756" s="493" t="n">
        <v>321.6</v>
      </c>
      <c r="BR2756" s="493" t="n">
        <v>672</v>
      </c>
      <c r="BS2756" s="493" t="n">
        <v>163.2</v>
      </c>
      <c r="BT2756" s="493" t="n">
        <v>332.4</v>
      </c>
      <c r="BU2756" s="493" t="n">
        <v>491.4</v>
      </c>
      <c r="BV2756" s="493" t="n">
        <v>314.4</v>
      </c>
      <c r="BW2756" s="493" t="n">
        <v>0</v>
      </c>
    </row>
    <row r="2757">
      <c r="A2757" t="inlineStr">
        <is>
          <t>[C9D1] Angiotensin-II 길항제, 고혈압제 (C2) 혹은 이뇨제 복합제제</t>
        </is>
      </c>
      <c r="B2757" t="inlineStr">
        <is>
          <t>한독</t>
        </is>
      </c>
      <c r="C2757" t="inlineStr">
        <is>
          <t>테베텐 플러스</t>
        </is>
      </c>
      <c r="D2757" t="inlineStr">
        <is>
          <t>한독</t>
        </is>
      </c>
      <c r="E2757" t="inlineStr">
        <is>
          <t>eprosartan,  hydrochlorothiazide</t>
        </is>
      </c>
      <c r="F2757" t="inlineStr">
        <is>
          <t>상급종합병원</t>
        </is>
      </c>
      <c r="G2757" t="inlineStr">
        <is>
          <t>Original</t>
        </is>
      </c>
      <c r="H2757" s="493" t="n">
        <v>70029.95</v>
      </c>
      <c r="I2757" s="493" t="n">
        <v>42740.98</v>
      </c>
      <c r="J2757" s="493" t="n">
        <v>53859.6</v>
      </c>
      <c r="K2757" s="493" t="n">
        <v>76832.7</v>
      </c>
      <c r="L2757" s="493" t="n">
        <v>45480.67</v>
      </c>
      <c r="M2757" s="493" t="n">
        <v>58201.58</v>
      </c>
      <c r="N2757" s="493" t="n">
        <v>44650.13</v>
      </c>
      <c r="O2757" s="493" t="n">
        <v>50228.73</v>
      </c>
      <c r="P2757" s="493" t="n">
        <v>63873.76</v>
      </c>
      <c r="Q2757" s="493" t="n">
        <v>52776.53</v>
      </c>
      <c r="R2757" s="493" t="n">
        <v>41973.67</v>
      </c>
      <c r="S2757" s="493" t="n">
        <v>49948.47</v>
      </c>
      <c r="T2757" s="493" t="n">
        <v>57209.92</v>
      </c>
      <c r="U2757" s="493" t="n">
        <v>42068.17</v>
      </c>
      <c r="V2757" s="493" t="n">
        <v>55827.95</v>
      </c>
      <c r="W2757" s="493" t="n">
        <v>54556.19</v>
      </c>
      <c r="X2757" s="493" t="n">
        <v>63921.29</v>
      </c>
      <c r="Y2757" s="493" t="n">
        <v>48399.18</v>
      </c>
      <c r="Z2757" s="493" t="n">
        <v>35649.63</v>
      </c>
      <c r="AA2757" s="493" t="n">
        <v>42761.66</v>
      </c>
      <c r="AB2757" s="493" t="n">
        <v>57736.96</v>
      </c>
      <c r="AC2757" s="493" t="n">
        <v>40899.65</v>
      </c>
      <c r="AD2757" s="493" t="n">
        <v>29248.48</v>
      </c>
      <c r="AE2757" s="493" t="n">
        <v>48450.39</v>
      </c>
      <c r="AF2757" s="493" t="n">
        <v>66732.52</v>
      </c>
      <c r="AG2757" s="493" t="n">
        <v>45970.55</v>
      </c>
      <c r="AH2757" s="493" t="n">
        <v>62375.12</v>
      </c>
      <c r="AI2757" s="493" t="n">
        <v>37264.36</v>
      </c>
      <c r="AJ2757" s="493" t="n">
        <v>74784.48</v>
      </c>
      <c r="AK2757" s="493" t="n">
        <v>33167.89</v>
      </c>
      <c r="AL2757" s="493" t="n">
        <v>40214.22</v>
      </c>
      <c r="AM2757" s="493" t="n">
        <v>56516.97</v>
      </c>
      <c r="AN2757" s="493" t="n">
        <v>53106.4</v>
      </c>
      <c r="AO2757" s="493" t="n">
        <v>30699.65</v>
      </c>
      <c r="AP2757" s="493" t="n">
        <v>32941.39</v>
      </c>
      <c r="AQ2757" s="493" t="n">
        <v>42023.29</v>
      </c>
      <c r="AR2757" s="493" t="n">
        <v>39747.6</v>
      </c>
      <c r="AS2757" s="493" t="n">
        <v>22398.27</v>
      </c>
      <c r="AT2757" s="493" t="n">
        <v>54193.86</v>
      </c>
      <c r="AU2757" s="493" t="n">
        <v>32978.27</v>
      </c>
      <c r="AV2757" s="493" t="n">
        <v>28326.95</v>
      </c>
      <c r="AW2757" s="493" t="n">
        <v>26958</v>
      </c>
      <c r="AX2757" s="493" t="n">
        <v>33132.68</v>
      </c>
      <c r="AY2757" s="493" t="n">
        <v>29261.24</v>
      </c>
      <c r="AZ2757" s="493" t="n">
        <v>29472.54</v>
      </c>
      <c r="BA2757" s="493" t="n">
        <v>25375.88</v>
      </c>
      <c r="BB2757" s="493" t="n">
        <v>29223.45</v>
      </c>
      <c r="BC2757" s="493" t="n">
        <v>18088.18</v>
      </c>
      <c r="BD2757" s="493" t="n">
        <v>17975.08</v>
      </c>
      <c r="BE2757" s="493" t="n">
        <v>21325.7</v>
      </c>
      <c r="BF2757" s="493" t="n">
        <v>28409.43</v>
      </c>
      <c r="BG2757" s="493" t="n">
        <v>44530.92</v>
      </c>
      <c r="BH2757" s="493" t="n">
        <v>17846.97</v>
      </c>
      <c r="BI2757" s="493" t="n">
        <v>19042.97</v>
      </c>
      <c r="BJ2757" s="493" t="n">
        <v>23506.62</v>
      </c>
      <c r="BK2757" s="493" t="n">
        <v>24769.31</v>
      </c>
      <c r="BL2757" s="493" t="n">
        <v>16685.15</v>
      </c>
      <c r="BM2757" s="493" t="n">
        <v>14835.14</v>
      </c>
      <c r="BN2757" s="493" t="n">
        <v>24040.94</v>
      </c>
      <c r="BO2757" s="493" t="n">
        <v>23213.72</v>
      </c>
      <c r="BP2757" s="493" t="n">
        <v>11717.01</v>
      </c>
      <c r="BQ2757" s="493" t="n">
        <v>19380.43</v>
      </c>
      <c r="BR2757" s="493" t="n">
        <v>23887.79</v>
      </c>
      <c r="BS2757" s="493" t="n">
        <v>19853.57</v>
      </c>
      <c r="BT2757" s="493" t="n">
        <v>11629.92</v>
      </c>
      <c r="BU2757" s="493" t="n">
        <v>25775.64</v>
      </c>
      <c r="BV2757" s="493" t="n">
        <v>13106.43</v>
      </c>
      <c r="BW2757" s="493" t="n">
        <v>22199.66</v>
      </c>
    </row>
    <row r="2758">
      <c r="A2758" t="inlineStr">
        <is>
          <t>[C9D1] Angiotensin-II 길항제, 고혈압제 (C2) 혹은 이뇨제 복합제제</t>
        </is>
      </c>
      <c r="B2758" t="inlineStr">
        <is>
          <t>한독</t>
        </is>
      </c>
      <c r="C2758" t="inlineStr">
        <is>
          <t>테베텐 플러스</t>
        </is>
      </c>
      <c r="D2758" t="inlineStr">
        <is>
          <t>한독</t>
        </is>
      </c>
      <c r="E2758" t="inlineStr">
        <is>
          <t>eprosartan,  hydrochlorothiazide</t>
        </is>
      </c>
      <c r="F2758" t="inlineStr">
        <is>
          <t>종합병원</t>
        </is>
      </c>
      <c r="G2758" t="inlineStr">
        <is>
          <t>Original</t>
        </is>
      </c>
      <c r="H2758" s="493" t="n">
        <v>38695.47</v>
      </c>
      <c r="I2758" s="493" t="n">
        <v>37262.97</v>
      </c>
      <c r="J2758" s="493" t="n">
        <v>43662.85</v>
      </c>
      <c r="K2758" s="493" t="n">
        <v>45891.78</v>
      </c>
      <c r="L2758" s="493" t="n">
        <v>35207.33</v>
      </c>
      <c r="M2758" s="493" t="n">
        <v>40338.37</v>
      </c>
      <c r="N2758" s="493" t="n">
        <v>49164.98</v>
      </c>
      <c r="O2758" s="493" t="n">
        <v>36403.19</v>
      </c>
      <c r="P2758" s="493" t="n">
        <v>39349.26</v>
      </c>
      <c r="Q2758" s="493" t="n">
        <v>38777.79</v>
      </c>
      <c r="R2758" s="493" t="n">
        <v>31267.05</v>
      </c>
      <c r="S2758" s="493" t="n">
        <v>39992.6</v>
      </c>
      <c r="T2758" s="493" t="n">
        <v>44978.21</v>
      </c>
      <c r="U2758" s="493" t="n">
        <v>27711.27</v>
      </c>
      <c r="V2758" s="493" t="n">
        <v>35451.87</v>
      </c>
      <c r="W2758" s="493" t="n">
        <v>41343.2</v>
      </c>
      <c r="X2758" s="493" t="n">
        <v>39171.74</v>
      </c>
      <c r="Y2758" s="493" t="n">
        <v>33779.74</v>
      </c>
      <c r="Z2758" s="493" t="n">
        <v>28426.92</v>
      </c>
      <c r="AA2758" s="493" t="n">
        <v>29452.88</v>
      </c>
      <c r="AB2758" s="493" t="n">
        <v>37078.81</v>
      </c>
      <c r="AC2758" s="493" t="n">
        <v>22410.21</v>
      </c>
      <c r="AD2758" s="493" t="n">
        <v>41944.64</v>
      </c>
      <c r="AE2758" s="493" t="n">
        <v>28752.06</v>
      </c>
      <c r="AF2758" s="493" t="n">
        <v>29285.96</v>
      </c>
      <c r="AG2758" s="493" t="n">
        <v>21466.37</v>
      </c>
      <c r="AH2758" s="493" t="n">
        <v>36771.74</v>
      </c>
      <c r="AI2758" s="493" t="n">
        <v>24582.84</v>
      </c>
      <c r="AJ2758" s="493" t="n">
        <v>21444.03</v>
      </c>
      <c r="AK2758" s="493" t="n">
        <v>29492.89</v>
      </c>
      <c r="AL2758" s="493" t="n">
        <v>26542.94</v>
      </c>
      <c r="AM2758" s="493" t="n">
        <v>23070.81</v>
      </c>
      <c r="AN2758" s="493" t="n">
        <v>24545.12</v>
      </c>
      <c r="AO2758" s="493" t="n">
        <v>18627.39</v>
      </c>
      <c r="AP2758" s="493" t="n">
        <v>28033.02</v>
      </c>
      <c r="AQ2758" s="493" t="n">
        <v>23529.4</v>
      </c>
      <c r="AR2758" s="493" t="n">
        <v>23576.44</v>
      </c>
      <c r="AS2758" s="493" t="n">
        <v>21835.87</v>
      </c>
      <c r="AT2758" s="493" t="n">
        <v>30595.01</v>
      </c>
      <c r="AU2758" s="493" t="n">
        <v>17934.47</v>
      </c>
      <c r="AV2758" s="493" t="n">
        <v>19853.35</v>
      </c>
      <c r="AW2758" s="493" t="n">
        <v>19999.87</v>
      </c>
      <c r="AX2758" s="493" t="n">
        <v>22095.39</v>
      </c>
      <c r="AY2758" s="493" t="n">
        <v>21142.81</v>
      </c>
      <c r="AZ2758" s="493" t="n">
        <v>27719.6</v>
      </c>
      <c r="BA2758" s="493" t="n">
        <v>14704.65</v>
      </c>
      <c r="BB2758" s="493" t="n">
        <v>17727.96</v>
      </c>
      <c r="BC2758" s="493" t="n">
        <v>24493.98</v>
      </c>
      <c r="BD2758" s="493" t="n">
        <v>17076.16</v>
      </c>
      <c r="BE2758" s="493" t="n">
        <v>14600.16</v>
      </c>
      <c r="BF2758" s="493" t="n">
        <v>18629.8</v>
      </c>
      <c r="BG2758" s="493" t="n">
        <v>26643.98</v>
      </c>
      <c r="BH2758" s="493" t="n">
        <v>18930.45</v>
      </c>
      <c r="BI2758" s="493" t="n">
        <v>17709.48</v>
      </c>
      <c r="BJ2758" s="493" t="n">
        <v>19001.57</v>
      </c>
      <c r="BK2758" s="493" t="n">
        <v>18014.95</v>
      </c>
      <c r="BL2758" s="493" t="n">
        <v>21685.21</v>
      </c>
      <c r="BM2758" s="493" t="n">
        <v>15358.48</v>
      </c>
      <c r="BN2758" s="493" t="n">
        <v>17999.62</v>
      </c>
      <c r="BO2758" s="493" t="n">
        <v>21514.61</v>
      </c>
      <c r="BP2758" s="493" t="n">
        <v>14199.5</v>
      </c>
      <c r="BQ2758" s="493" t="n">
        <v>14101.36</v>
      </c>
      <c r="BR2758" s="493" t="n">
        <v>22702.81</v>
      </c>
      <c r="BS2758" s="493" t="n">
        <v>17737.3</v>
      </c>
      <c r="BT2758" s="493" t="n">
        <v>10008.67</v>
      </c>
      <c r="BU2758" s="493" t="n">
        <v>16115.97</v>
      </c>
      <c r="BV2758" s="493" t="n">
        <v>15359.87</v>
      </c>
      <c r="BW2758" s="493" t="n">
        <v>19192.99</v>
      </c>
    </row>
    <row r="2759">
      <c r="A2759" t="inlineStr">
        <is>
          <t>[C9D1] Angiotensin-II 길항제, 고혈압제 (C2) 혹은 이뇨제 복합제제</t>
        </is>
      </c>
      <c r="B2759" t="inlineStr">
        <is>
          <t>한독</t>
        </is>
      </c>
      <c r="C2759" t="inlineStr">
        <is>
          <t>테베텐 플러스</t>
        </is>
      </c>
      <c r="D2759" t="inlineStr">
        <is>
          <t>한독</t>
        </is>
      </c>
      <c r="E2759" t="inlineStr">
        <is>
          <t>eprosartan,  hydrochlorothiazide</t>
        </is>
      </c>
      <c r="F2759" t="inlineStr">
        <is>
          <t>병원</t>
        </is>
      </c>
      <c r="G2759" t="inlineStr">
        <is>
          <t>Original</t>
        </is>
      </c>
      <c r="H2759" s="493" t="n">
        <v>5591.49</v>
      </c>
      <c r="I2759" s="493" t="n">
        <v>9931.92</v>
      </c>
      <c r="J2759" s="493" t="n">
        <v>8946.719999999999</v>
      </c>
      <c r="K2759" s="493" t="n">
        <v>7368.26</v>
      </c>
      <c r="L2759" s="493" t="n">
        <v>5473.13</v>
      </c>
      <c r="M2759" s="493" t="n">
        <v>11027.46</v>
      </c>
      <c r="N2759" s="493" t="n">
        <v>5756.98</v>
      </c>
      <c r="O2759" s="493" t="n">
        <v>8262.940000000001</v>
      </c>
      <c r="P2759" s="493" t="n">
        <v>10179.42</v>
      </c>
      <c r="Q2759" s="493" t="n">
        <v>10559.04</v>
      </c>
      <c r="R2759" s="493" t="n">
        <v>10355.43</v>
      </c>
      <c r="S2759" s="493" t="n">
        <v>8172.92</v>
      </c>
      <c r="T2759" s="493" t="n">
        <v>9341.1</v>
      </c>
      <c r="U2759" s="493" t="n">
        <v>5134.85</v>
      </c>
      <c r="V2759" s="493" t="n">
        <v>6520.98</v>
      </c>
      <c r="W2759" s="493" t="n">
        <v>6727.38</v>
      </c>
      <c r="X2759" s="493" t="n">
        <v>6246.06</v>
      </c>
      <c r="Y2759" s="493" t="n">
        <v>5146.02</v>
      </c>
      <c r="Z2759" s="493" t="n">
        <v>8669.26</v>
      </c>
      <c r="AA2759" s="493" t="n">
        <v>8333.6</v>
      </c>
      <c r="AB2759" s="493" t="n">
        <v>7447.24</v>
      </c>
      <c r="AC2759" s="493" t="n">
        <v>4841.4</v>
      </c>
      <c r="AD2759" s="493" t="n">
        <v>8409.6</v>
      </c>
      <c r="AE2759" s="493" t="n">
        <v>6029.2</v>
      </c>
      <c r="AF2759" s="493" t="n">
        <v>7013.26</v>
      </c>
      <c r="AG2759" s="493" t="n">
        <v>6262.58</v>
      </c>
      <c r="AH2759" s="493" t="n">
        <v>5482.02</v>
      </c>
      <c r="AI2759" s="493" t="n">
        <v>6197.06</v>
      </c>
      <c r="AJ2759" s="493" t="n">
        <v>6024.64</v>
      </c>
      <c r="AK2759" s="493" t="n">
        <v>6645.64</v>
      </c>
      <c r="AL2759" s="493" t="n">
        <v>3244.74</v>
      </c>
      <c r="AM2759" s="493" t="n">
        <v>7060.74</v>
      </c>
      <c r="AN2759" s="493" t="n">
        <v>4379.32</v>
      </c>
      <c r="AO2759" s="493" t="n">
        <v>5461.61</v>
      </c>
      <c r="AP2759" s="493" t="n">
        <v>8726.940000000001</v>
      </c>
      <c r="AQ2759" s="493" t="n">
        <v>4272.6</v>
      </c>
      <c r="AR2759" s="493" t="n">
        <v>5828.1</v>
      </c>
      <c r="AS2759" s="493" t="n">
        <v>4673.51</v>
      </c>
      <c r="AT2759" s="493" t="n">
        <v>2555.1</v>
      </c>
      <c r="AU2759" s="493" t="n">
        <v>4671.3</v>
      </c>
      <c r="AV2759" s="493" t="n">
        <v>4921.2</v>
      </c>
      <c r="AW2759" s="493" t="n">
        <v>2873.4</v>
      </c>
      <c r="AX2759" s="493" t="n">
        <v>3958.8</v>
      </c>
      <c r="AY2759" s="493" t="n">
        <v>6388.5</v>
      </c>
      <c r="AZ2759" s="493" t="n">
        <v>2129.02</v>
      </c>
      <c r="BA2759" s="493" t="n">
        <v>5291.09</v>
      </c>
      <c r="BB2759" s="493" t="n">
        <v>4014.2</v>
      </c>
      <c r="BC2759" s="493" t="n">
        <v>1916.1</v>
      </c>
      <c r="BD2759" s="493" t="n">
        <v>2984.1</v>
      </c>
      <c r="BE2759" s="493" t="n">
        <v>4099.6</v>
      </c>
      <c r="BF2759" s="493" t="n">
        <v>2041.8</v>
      </c>
      <c r="BG2759" s="493" t="n">
        <v>1457.4</v>
      </c>
      <c r="BH2759" s="493" t="n">
        <v>2574.3</v>
      </c>
      <c r="BI2759" s="493" t="n">
        <v>2275.68</v>
      </c>
      <c r="BJ2759" s="493" t="n">
        <v>2511.6</v>
      </c>
      <c r="BK2759" s="493" t="n">
        <v>2765.16</v>
      </c>
      <c r="BL2759" s="493" t="n">
        <v>1622.04</v>
      </c>
      <c r="BM2759" s="493" t="n">
        <v>3706.2</v>
      </c>
      <c r="BN2759" s="493" t="n">
        <v>3324</v>
      </c>
      <c r="BO2759" s="493" t="n">
        <v>1980.3</v>
      </c>
      <c r="BP2759" s="493" t="n">
        <v>1420.2</v>
      </c>
      <c r="BQ2759" s="493" t="n">
        <v>736.3</v>
      </c>
      <c r="BR2759" s="493" t="n">
        <v>2348.4</v>
      </c>
      <c r="BS2759" s="493" t="n">
        <v>2287.8</v>
      </c>
      <c r="BT2759" s="493" t="n">
        <v>2436.9</v>
      </c>
      <c r="BU2759" s="493" t="n">
        <v>2837.1</v>
      </c>
      <c r="BV2759" s="493" t="n">
        <v>2368.8</v>
      </c>
      <c r="BW2759" s="493" t="n">
        <v>2520.3</v>
      </c>
    </row>
    <row r="2760">
      <c r="A2760" t="inlineStr">
        <is>
          <t>[C9D1] Angiotensin-II 길항제, 고혈압제 (C2) 혹은 이뇨제 복합제제</t>
        </is>
      </c>
      <c r="B2760" t="inlineStr">
        <is>
          <t>한독</t>
        </is>
      </c>
      <c r="C2760" t="inlineStr">
        <is>
          <t>테베텐 플러스</t>
        </is>
      </c>
      <c r="D2760" t="inlineStr">
        <is>
          <t>한독</t>
        </is>
      </c>
      <c r="E2760" t="inlineStr">
        <is>
          <t>eprosartan,  hydrochlorothiazide</t>
        </is>
      </c>
      <c r="F2760" t="inlineStr">
        <is>
          <t>의원</t>
        </is>
      </c>
      <c r="G2760" t="inlineStr">
        <is>
          <t>Original</t>
        </is>
      </c>
      <c r="H2760" s="493" t="n">
        <v>92349.09</v>
      </c>
      <c r="I2760" s="493" t="n">
        <v>88639.24000000001</v>
      </c>
      <c r="J2760" s="493" t="n">
        <v>99470.22</v>
      </c>
      <c r="K2760" s="493" t="n">
        <v>92884.89999999999</v>
      </c>
      <c r="L2760" s="493" t="n">
        <v>100637.67</v>
      </c>
      <c r="M2760" s="493" t="n">
        <v>82116.27</v>
      </c>
      <c r="N2760" s="493" t="n">
        <v>92088.97</v>
      </c>
      <c r="O2760" s="493" t="n">
        <v>90414.17</v>
      </c>
      <c r="P2760" s="493" t="n">
        <v>88444.24000000001</v>
      </c>
      <c r="Q2760" s="493" t="n">
        <v>88846.88</v>
      </c>
      <c r="R2760" s="493" t="n">
        <v>89553.92</v>
      </c>
      <c r="S2760" s="493" t="n">
        <v>89055.89</v>
      </c>
      <c r="T2760" s="493" t="n">
        <v>89724.60000000001</v>
      </c>
      <c r="U2760" s="493" t="n">
        <v>76070.53999999999</v>
      </c>
      <c r="V2760" s="493" t="n">
        <v>87600.64</v>
      </c>
      <c r="W2760" s="493" t="n">
        <v>75545.05</v>
      </c>
      <c r="X2760" s="493" t="n">
        <v>91169.66</v>
      </c>
      <c r="Y2760" s="493" t="n">
        <v>74954.28</v>
      </c>
      <c r="Z2760" s="493" t="n">
        <v>78320.31</v>
      </c>
      <c r="AA2760" s="493" t="n">
        <v>77365.49000000001</v>
      </c>
      <c r="AB2760" s="493" t="n">
        <v>76117.75</v>
      </c>
      <c r="AC2760" s="493" t="n">
        <v>67155.12</v>
      </c>
      <c r="AD2760" s="493" t="n">
        <v>82307.84</v>
      </c>
      <c r="AE2760" s="493" t="n">
        <v>72470.85000000001</v>
      </c>
      <c r="AF2760" s="493" t="n">
        <v>74146.24000000001</v>
      </c>
      <c r="AG2760" s="493" t="n">
        <v>72571.33</v>
      </c>
      <c r="AH2760" s="493" t="n">
        <v>66663</v>
      </c>
      <c r="AI2760" s="493" t="n">
        <v>64554.7</v>
      </c>
      <c r="AJ2760" s="493" t="n">
        <v>79950.21000000001</v>
      </c>
      <c r="AK2760" s="493" t="n">
        <v>66380.95</v>
      </c>
      <c r="AL2760" s="493" t="n">
        <v>71274.82000000001</v>
      </c>
      <c r="AM2760" s="493" t="n">
        <v>74672.55</v>
      </c>
      <c r="AN2760" s="493" t="n">
        <v>67923.56</v>
      </c>
      <c r="AO2760" s="493" t="n">
        <v>68057.00999999999</v>
      </c>
      <c r="AP2760" s="493" t="n">
        <v>71727.58</v>
      </c>
      <c r="AQ2760" s="493" t="n">
        <v>65821.39999999999</v>
      </c>
      <c r="AR2760" s="493" t="n">
        <v>71354.78999999999</v>
      </c>
      <c r="AS2760" s="493" t="n">
        <v>71133.48</v>
      </c>
      <c r="AT2760" s="493" t="n">
        <v>62170.23</v>
      </c>
      <c r="AU2760" s="493" t="n">
        <v>63832.13</v>
      </c>
      <c r="AV2760" s="493" t="n">
        <v>72891.74000000001</v>
      </c>
      <c r="AW2760" s="493" t="n">
        <v>59006.26</v>
      </c>
      <c r="AX2760" s="493" t="n">
        <v>74526.37</v>
      </c>
      <c r="AY2760" s="493" t="n">
        <v>63386.59</v>
      </c>
      <c r="AZ2760" s="493" t="n">
        <v>58594.52</v>
      </c>
      <c r="BA2760" s="493" t="n">
        <v>66644.83</v>
      </c>
      <c r="BB2760" s="493" t="n">
        <v>59794.62</v>
      </c>
      <c r="BC2760" s="493" t="n">
        <v>55917.37</v>
      </c>
      <c r="BD2760" s="493" t="n">
        <v>60595.72</v>
      </c>
      <c r="BE2760" s="493" t="n">
        <v>56236.37</v>
      </c>
      <c r="BF2760" s="493" t="n">
        <v>54803.73</v>
      </c>
      <c r="BG2760" s="493" t="n">
        <v>61865.99</v>
      </c>
      <c r="BH2760" s="493" t="n">
        <v>58445.78</v>
      </c>
      <c r="BI2760" s="493" t="n">
        <v>47758.79</v>
      </c>
      <c r="BJ2760" s="493" t="n">
        <v>60031</v>
      </c>
      <c r="BK2760" s="493" t="n">
        <v>48529.19</v>
      </c>
      <c r="BL2760" s="493" t="n">
        <v>57640.17</v>
      </c>
      <c r="BM2760" s="493" t="n">
        <v>47909.12</v>
      </c>
      <c r="BN2760" s="493" t="n">
        <v>47603.2</v>
      </c>
      <c r="BO2760" s="493" t="n">
        <v>60780.65</v>
      </c>
      <c r="BP2760" s="493" t="n">
        <v>47710.48</v>
      </c>
      <c r="BQ2760" s="493" t="n">
        <v>42304.25</v>
      </c>
      <c r="BR2760" s="493" t="n">
        <v>62704.1</v>
      </c>
      <c r="BS2760" s="493" t="n">
        <v>42021.83</v>
      </c>
      <c r="BT2760" s="493" t="n">
        <v>50230.08</v>
      </c>
      <c r="BU2760" s="493" t="n">
        <v>52325.79</v>
      </c>
      <c r="BV2760" s="493" t="n">
        <v>53226.52</v>
      </c>
      <c r="BW2760" s="493" t="n">
        <v>43998.79</v>
      </c>
    </row>
    <row r="2761">
      <c r="A2761" t="inlineStr">
        <is>
          <t>[C9D1] Angiotensin-II 길항제, 고혈압제 (C2) 혹은 이뇨제 복합제제</t>
        </is>
      </c>
      <c r="B2761" t="inlineStr">
        <is>
          <t>한독</t>
        </is>
      </c>
      <c r="C2761" t="inlineStr">
        <is>
          <t>테베텐 플러스</t>
        </is>
      </c>
      <c r="D2761" t="inlineStr">
        <is>
          <t>한독</t>
        </is>
      </c>
      <c r="E2761" t="inlineStr">
        <is>
          <t>eprosartan,  hydrochlorothiazide</t>
        </is>
      </c>
      <c r="F2761" t="inlineStr">
        <is>
          <t>보건소</t>
        </is>
      </c>
      <c r="G2761" t="inlineStr">
        <is>
          <t>Original</t>
        </is>
      </c>
      <c r="H2761" s="493" t="n">
        <v>2766.6</v>
      </c>
      <c r="I2761" s="493" t="n">
        <v>1788.15</v>
      </c>
      <c r="J2761" s="493" t="n">
        <v>1975.65</v>
      </c>
      <c r="K2761" s="493" t="n">
        <v>2655.3</v>
      </c>
      <c r="L2761" s="493" t="n">
        <v>941.4</v>
      </c>
      <c r="M2761" s="493" t="n">
        <v>2863.8</v>
      </c>
      <c r="N2761" s="493" t="n">
        <v>1265.4</v>
      </c>
      <c r="O2761" s="493" t="n">
        <v>2186.1</v>
      </c>
      <c r="P2761" s="493" t="n">
        <v>680.4</v>
      </c>
      <c r="Q2761" s="493" t="n">
        <v>2151</v>
      </c>
      <c r="R2761" s="493" t="n">
        <v>124.2</v>
      </c>
      <c r="S2761" s="493" t="n">
        <v>2165.1</v>
      </c>
      <c r="T2761" s="493" t="n">
        <v>522</v>
      </c>
      <c r="U2761" s="493" t="n">
        <v>908.4</v>
      </c>
      <c r="V2761" s="493" t="n">
        <v>534.6</v>
      </c>
      <c r="W2761" s="493" t="n">
        <v>1159.8</v>
      </c>
      <c r="X2761" s="493" t="n">
        <v>671.4</v>
      </c>
      <c r="Y2761" s="493" t="n">
        <v>1569</v>
      </c>
      <c r="Z2761" s="493" t="n">
        <v>947.4</v>
      </c>
      <c r="AA2761" s="493" t="n">
        <v>132.3</v>
      </c>
      <c r="AB2761" s="493" t="n">
        <v>447.6</v>
      </c>
      <c r="AC2761" s="493" t="n">
        <v>3377.1</v>
      </c>
      <c r="AD2761" s="493" t="n">
        <v>853.2</v>
      </c>
      <c r="AE2761" s="493" t="n">
        <v>1283.1</v>
      </c>
      <c r="AF2761" s="493" t="n">
        <v>1243.8</v>
      </c>
      <c r="AG2761" s="493" t="n">
        <v>3088.8</v>
      </c>
      <c r="AH2761" s="493" t="n">
        <v>875.4</v>
      </c>
      <c r="AI2761" s="493" t="n">
        <v>2662.5</v>
      </c>
      <c r="AJ2761" s="493" t="n">
        <v>1735.8</v>
      </c>
      <c r="AK2761" s="493" t="n">
        <v>2642.4</v>
      </c>
      <c r="AL2761" s="493" t="n">
        <v>2293.05</v>
      </c>
      <c r="AM2761" s="493" t="n">
        <v>7452.6</v>
      </c>
      <c r="AN2761" s="493" t="n">
        <v>2284.5</v>
      </c>
      <c r="AO2761" s="493" t="n">
        <v>5044.5</v>
      </c>
      <c r="AP2761" s="493" t="n">
        <v>1112.4</v>
      </c>
      <c r="AQ2761" s="493" t="n">
        <v>2857.2</v>
      </c>
      <c r="AR2761" s="493" t="n">
        <v>1364.1</v>
      </c>
      <c r="AS2761" s="493" t="n">
        <v>3297.6</v>
      </c>
      <c r="AT2761" s="493" t="n">
        <v>2809.5</v>
      </c>
      <c r="AU2761" s="493" t="n">
        <v>2020.2</v>
      </c>
      <c r="AV2761" s="493" t="n">
        <v>250.8</v>
      </c>
      <c r="AW2761" s="493" t="n">
        <v>2240.4</v>
      </c>
      <c r="AX2761" s="493" t="n">
        <v>1174.8</v>
      </c>
      <c r="AY2761" s="493" t="n">
        <v>8154.9</v>
      </c>
      <c r="AZ2761" s="493" t="n">
        <v>1046.1</v>
      </c>
      <c r="BA2761" s="493" t="n">
        <v>5644.8</v>
      </c>
      <c r="BB2761" s="493" t="n">
        <v>239.4</v>
      </c>
      <c r="BC2761" s="493" t="n">
        <v>3765</v>
      </c>
      <c r="BD2761" s="493" t="n">
        <v>287.1</v>
      </c>
      <c r="BE2761" s="493" t="n">
        <v>8120.1</v>
      </c>
      <c r="BF2761" s="493" t="n">
        <v>2240.1</v>
      </c>
      <c r="BG2761" s="493" t="n">
        <v>9020.4</v>
      </c>
      <c r="BH2761" s="493" t="n">
        <v>226.8</v>
      </c>
      <c r="BI2761" s="493" t="n">
        <v>4074.6</v>
      </c>
      <c r="BJ2761" s="493" t="n">
        <v>990</v>
      </c>
      <c r="BK2761" s="493" t="n">
        <v>7085.7</v>
      </c>
      <c r="BL2761" s="493" t="n">
        <v>4018.2</v>
      </c>
      <c r="BM2761" s="493" t="n">
        <v>3214.8</v>
      </c>
      <c r="BN2761" s="493" t="n">
        <v>3579</v>
      </c>
      <c r="BO2761" s="493" t="n">
        <v>1318.65</v>
      </c>
      <c r="BP2761" s="493" t="n">
        <v>6229.9</v>
      </c>
      <c r="BQ2761" s="493" t="n">
        <v>1711.8</v>
      </c>
      <c r="BR2761" s="493" t="n">
        <v>2597.4</v>
      </c>
      <c r="BS2761" s="493" t="n">
        <v>1853.1</v>
      </c>
      <c r="BT2761" s="493" t="n">
        <v>4252.8</v>
      </c>
      <c r="BU2761" s="493" t="n">
        <v>1243.8</v>
      </c>
      <c r="BV2761" s="493" t="n">
        <v>4214.4</v>
      </c>
      <c r="BW2761" s="493" t="n">
        <v>3620.7</v>
      </c>
    </row>
    <row r="2762">
      <c r="A2762" t="inlineStr">
        <is>
          <t>[C9D1] Angiotensin-II 길항제, 고혈압제 (C2) 혹은 이뇨제 복합제제</t>
        </is>
      </c>
      <c r="B2762" t="inlineStr">
        <is>
          <t>한독</t>
        </is>
      </c>
      <c r="C2762" t="inlineStr">
        <is>
          <t>테베텐 플러스</t>
        </is>
      </c>
      <c r="D2762" t="inlineStr">
        <is>
          <t>한독</t>
        </is>
      </c>
      <c r="E2762" t="inlineStr">
        <is>
          <t>eprosartan,  hydrochlorothiazide</t>
        </is>
      </c>
      <c r="F2762" t="inlineStr">
        <is>
          <t>기타(치과의원, 치과병원 등)</t>
        </is>
      </c>
      <c r="G2762" t="inlineStr">
        <is>
          <t>Original</t>
        </is>
      </c>
      <c r="H2762" s="493" t="n">
        <v>0</v>
      </c>
      <c r="I2762" s="493" t="n">
        <v>0</v>
      </c>
      <c r="J2762" s="493" t="n">
        <v>0</v>
      </c>
      <c r="K2762" s="493" t="n">
        <v>0</v>
      </c>
      <c r="L2762" s="493" t="n">
        <v>0</v>
      </c>
      <c r="M2762" s="493" t="n">
        <v>0</v>
      </c>
      <c r="N2762" s="493" t="n">
        <v>0</v>
      </c>
      <c r="O2762" s="493" t="n">
        <v>0</v>
      </c>
      <c r="P2762" s="493" t="n">
        <v>0</v>
      </c>
      <c r="Q2762" s="493" t="n">
        <v>0</v>
      </c>
      <c r="R2762" s="493" t="n">
        <v>0</v>
      </c>
      <c r="S2762" s="493" t="n">
        <v>0</v>
      </c>
      <c r="T2762" s="493" t="n">
        <v>0</v>
      </c>
      <c r="U2762" s="493" t="n">
        <v>0</v>
      </c>
      <c r="V2762" s="493" t="n">
        <v>0</v>
      </c>
      <c r="W2762" s="493" t="n">
        <v>0</v>
      </c>
      <c r="X2762" s="493" t="n">
        <v>0</v>
      </c>
      <c r="Y2762" s="493" t="n">
        <v>0</v>
      </c>
      <c r="Z2762" s="493" t="n">
        <v>0</v>
      </c>
      <c r="AA2762" s="493" t="n">
        <v>0</v>
      </c>
      <c r="AB2762" s="493" t="n">
        <v>0</v>
      </c>
      <c r="AC2762" s="493" t="n">
        <v>0</v>
      </c>
      <c r="AD2762" s="493" t="n">
        <v>0</v>
      </c>
      <c r="AE2762" s="493" t="n">
        <v>0</v>
      </c>
      <c r="AF2762" s="493" t="n">
        <v>0</v>
      </c>
      <c r="AG2762" s="493" t="n">
        <v>0</v>
      </c>
      <c r="AH2762" s="493" t="n">
        <v>0</v>
      </c>
      <c r="AI2762" s="493" t="n">
        <v>0</v>
      </c>
      <c r="AJ2762" s="493" t="n">
        <v>135.3</v>
      </c>
      <c r="AK2762" s="493" t="n">
        <v>0</v>
      </c>
      <c r="AL2762" s="493" t="n">
        <v>0</v>
      </c>
      <c r="AM2762" s="493" t="n">
        <v>0</v>
      </c>
      <c r="AN2762" s="493" t="n">
        <v>0</v>
      </c>
      <c r="AO2762" s="493" t="n">
        <v>0</v>
      </c>
      <c r="AP2762" s="493" t="n">
        <v>0</v>
      </c>
      <c r="AQ2762" s="493" t="n">
        <v>0</v>
      </c>
      <c r="AR2762" s="493" t="n">
        <v>0</v>
      </c>
      <c r="AS2762" s="493" t="n">
        <v>0</v>
      </c>
      <c r="AT2762" s="493" t="n">
        <v>0</v>
      </c>
      <c r="AU2762" s="493" t="n">
        <v>0</v>
      </c>
      <c r="AV2762" s="493" t="n">
        <v>0</v>
      </c>
      <c r="AW2762" s="493" t="n">
        <v>0</v>
      </c>
      <c r="AX2762" s="493" t="n">
        <v>0</v>
      </c>
      <c r="AY2762" s="493" t="n">
        <v>0</v>
      </c>
      <c r="AZ2762" s="493" t="n">
        <v>0</v>
      </c>
      <c r="BA2762" s="493" t="n">
        <v>0</v>
      </c>
      <c r="BB2762" s="493" t="n">
        <v>0</v>
      </c>
      <c r="BC2762" s="493" t="n">
        <v>0</v>
      </c>
      <c r="BD2762" s="493" t="n">
        <v>0</v>
      </c>
      <c r="BE2762" s="493" t="n">
        <v>0</v>
      </c>
      <c r="BF2762" s="493" t="n">
        <v>0</v>
      </c>
      <c r="BG2762" s="493" t="n">
        <v>576</v>
      </c>
      <c r="BH2762" s="493" t="n">
        <v>0</v>
      </c>
      <c r="BI2762" s="493" t="n">
        <v>0</v>
      </c>
      <c r="BJ2762" s="493" t="n">
        <v>594.9</v>
      </c>
      <c r="BK2762" s="493" t="n">
        <v>0</v>
      </c>
      <c r="BL2762" s="493" t="n">
        <v>0</v>
      </c>
      <c r="BM2762" s="493" t="n">
        <v>0</v>
      </c>
      <c r="BN2762" s="493" t="n">
        <v>552.6</v>
      </c>
      <c r="BO2762" s="493" t="n">
        <v>0</v>
      </c>
      <c r="BP2762" s="493" t="n">
        <v>0</v>
      </c>
      <c r="BQ2762" s="493" t="n">
        <v>0</v>
      </c>
      <c r="BR2762" s="493" t="n">
        <v>0</v>
      </c>
      <c r="BS2762" s="493" t="n">
        <v>584.1</v>
      </c>
      <c r="BT2762" s="493" t="n">
        <v>0</v>
      </c>
      <c r="BU2762" s="493" t="n">
        <v>0</v>
      </c>
      <c r="BV2762" s="493" t="n">
        <v>503.1</v>
      </c>
      <c r="BW2762" s="493" t="n">
        <v>0</v>
      </c>
    </row>
    <row r="2763">
      <c r="A2763" t="inlineStr">
        <is>
          <t>[C9D1] Angiotensin-II 길항제, 고혈압제 (C2) 혹은 이뇨제 복합제제</t>
        </is>
      </c>
      <c r="B2763" t="inlineStr">
        <is>
          <t>한림제약</t>
        </is>
      </c>
      <c r="C2763" t="inlineStr">
        <is>
          <t>로자콤</t>
        </is>
      </c>
      <c r="D2763" t="inlineStr">
        <is>
          <t>한림제약</t>
        </is>
      </c>
      <c r="E2763" t="inlineStr">
        <is>
          <t>hydrochlorothiazide,  losartan potassium</t>
        </is>
      </c>
      <c r="F2763" t="inlineStr">
        <is>
          <t>종합병원</t>
        </is>
      </c>
      <c r="G2763" t="inlineStr">
        <is>
          <t>Generic</t>
        </is>
      </c>
      <c r="H2763" s="493" t="n">
        <v>10735.5</v>
      </c>
      <c r="I2763" s="493" t="n">
        <v>8939.780000000001</v>
      </c>
      <c r="J2763" s="493" t="n">
        <v>10933.07</v>
      </c>
      <c r="K2763" s="493" t="n">
        <v>11888.98</v>
      </c>
      <c r="L2763" s="493" t="n">
        <v>11496.26</v>
      </c>
      <c r="M2763" s="493" t="n">
        <v>10215.08</v>
      </c>
      <c r="N2763" s="493" t="n">
        <v>10642.9</v>
      </c>
      <c r="O2763" s="493" t="n">
        <v>12109.2</v>
      </c>
      <c r="P2763" s="493" t="n">
        <v>8682.700000000001</v>
      </c>
      <c r="Q2763" s="493" t="n">
        <v>8345.200000000001</v>
      </c>
      <c r="R2763" s="493" t="n">
        <v>11574.5</v>
      </c>
      <c r="S2763" s="493" t="n">
        <v>1200</v>
      </c>
      <c r="T2763" s="493" t="n">
        <v>0</v>
      </c>
      <c r="U2763" s="493" t="n">
        <v>0</v>
      </c>
      <c r="V2763" s="493" t="n">
        <v>0</v>
      </c>
      <c r="W2763" s="493" t="n">
        <v>0</v>
      </c>
      <c r="X2763" s="493" t="n">
        <v>0</v>
      </c>
      <c r="Y2763" s="493" t="n">
        <v>0</v>
      </c>
      <c r="Z2763" s="493" t="n">
        <v>0</v>
      </c>
      <c r="AA2763" s="493" t="n">
        <v>0</v>
      </c>
      <c r="AB2763" s="493" t="n">
        <v>0</v>
      </c>
      <c r="AC2763" s="493" t="n">
        <v>0</v>
      </c>
      <c r="AD2763" s="493" t="n">
        <v>0</v>
      </c>
      <c r="AE2763" s="493" t="n">
        <v>0</v>
      </c>
      <c r="AF2763" s="493" t="n">
        <v>0</v>
      </c>
      <c r="AG2763" s="493" t="n">
        <v>0</v>
      </c>
      <c r="AH2763" s="493" t="n">
        <v>0</v>
      </c>
      <c r="AI2763" s="493" t="n">
        <v>0</v>
      </c>
      <c r="AJ2763" s="493" t="n">
        <v>0</v>
      </c>
      <c r="AK2763" s="493" t="n">
        <v>0</v>
      </c>
      <c r="AL2763" s="493" t="n">
        <v>0</v>
      </c>
      <c r="AM2763" s="493" t="n">
        <v>0</v>
      </c>
      <c r="AN2763" s="493" t="n">
        <v>0</v>
      </c>
      <c r="AO2763" s="493" t="n">
        <v>0</v>
      </c>
      <c r="AP2763" s="493" t="n">
        <v>0</v>
      </c>
      <c r="AQ2763" s="493" t="n">
        <v>0</v>
      </c>
      <c r="AR2763" s="493" t="n">
        <v>0</v>
      </c>
      <c r="AS2763" s="493" t="n">
        <v>0</v>
      </c>
      <c r="AT2763" s="493" t="n">
        <v>0</v>
      </c>
      <c r="AU2763" s="493" t="n">
        <v>0</v>
      </c>
      <c r="AV2763" s="493" t="n">
        <v>0</v>
      </c>
      <c r="AW2763" s="493" t="n">
        <v>0</v>
      </c>
      <c r="AX2763" s="493" t="n">
        <v>0</v>
      </c>
      <c r="AY2763" s="493" t="n">
        <v>0</v>
      </c>
      <c r="AZ2763" s="493" t="n">
        <v>0</v>
      </c>
      <c r="BA2763" s="493" t="n">
        <v>0</v>
      </c>
      <c r="BB2763" s="493" t="n">
        <v>0</v>
      </c>
      <c r="BC2763" s="493" t="n">
        <v>0</v>
      </c>
      <c r="BD2763" s="493" t="n">
        <v>0</v>
      </c>
      <c r="BE2763" s="493" t="n">
        <v>0</v>
      </c>
      <c r="BF2763" s="493" t="n">
        <v>0</v>
      </c>
      <c r="BG2763" s="493" t="n">
        <v>0</v>
      </c>
      <c r="BH2763" s="493" t="n">
        <v>0</v>
      </c>
      <c r="BI2763" s="493" t="n">
        <v>0</v>
      </c>
      <c r="BJ2763" s="493" t="n">
        <v>0</v>
      </c>
      <c r="BK2763" s="493" t="n">
        <v>0</v>
      </c>
      <c r="BL2763" s="493" t="n">
        <v>0</v>
      </c>
      <c r="BM2763" s="493" t="n">
        <v>0</v>
      </c>
      <c r="BN2763" s="493" t="n">
        <v>0</v>
      </c>
      <c r="BO2763" s="493" t="n">
        <v>0</v>
      </c>
      <c r="BP2763" s="493" t="n">
        <v>0</v>
      </c>
      <c r="BQ2763" s="493" t="n">
        <v>0</v>
      </c>
      <c r="BR2763" s="493" t="n">
        <v>0</v>
      </c>
      <c r="BS2763" s="493" t="n">
        <v>0</v>
      </c>
      <c r="BT2763" s="493" t="n">
        <v>0</v>
      </c>
      <c r="BU2763" s="493" t="n">
        <v>0</v>
      </c>
      <c r="BV2763" s="493" t="n">
        <v>0</v>
      </c>
      <c r="BW2763" s="493" t="n">
        <v>0</v>
      </c>
    </row>
    <row r="2764">
      <c r="A2764" t="inlineStr">
        <is>
          <t>[C9D1] Angiotensin-II 길항제, 고혈압제 (C2) 혹은 이뇨제 복합제제</t>
        </is>
      </c>
      <c r="B2764" t="inlineStr">
        <is>
          <t>한림제약</t>
        </is>
      </c>
      <c r="C2764" t="inlineStr">
        <is>
          <t>로자콤</t>
        </is>
      </c>
      <c r="D2764" t="inlineStr">
        <is>
          <t>한림제약</t>
        </is>
      </c>
      <c r="E2764" t="inlineStr">
        <is>
          <t>hydrochlorothiazide,  losartan potassium</t>
        </is>
      </c>
      <c r="F2764" t="inlineStr">
        <is>
          <t>병원</t>
        </is>
      </c>
      <c r="G2764" t="inlineStr">
        <is>
          <t>Generic</t>
        </is>
      </c>
      <c r="H2764" s="493" t="n">
        <v>1880.7</v>
      </c>
      <c r="I2764" s="493" t="n">
        <v>3363.3</v>
      </c>
      <c r="J2764" s="493" t="n">
        <v>2315.4</v>
      </c>
      <c r="K2764" s="493" t="n">
        <v>1571.4</v>
      </c>
      <c r="L2764" s="493" t="n">
        <v>3579.25</v>
      </c>
      <c r="M2764" s="493" t="n">
        <v>1488.05</v>
      </c>
      <c r="N2764" s="493" t="n">
        <v>3657.1</v>
      </c>
      <c r="O2764" s="493" t="n">
        <v>1660.2</v>
      </c>
      <c r="P2764" s="493" t="n">
        <v>2513.7</v>
      </c>
      <c r="Q2764" s="493" t="n">
        <v>2325.75</v>
      </c>
      <c r="R2764" s="493" t="n">
        <v>1729.2</v>
      </c>
      <c r="S2764" s="493" t="n">
        <v>589.2</v>
      </c>
      <c r="T2764" s="493" t="n">
        <v>0</v>
      </c>
      <c r="U2764" s="493" t="n">
        <v>0</v>
      </c>
      <c r="V2764" s="493" t="n">
        <v>0</v>
      </c>
      <c r="W2764" s="493" t="n">
        <v>0</v>
      </c>
      <c r="X2764" s="493" t="n">
        <v>0</v>
      </c>
      <c r="Y2764" s="493" t="n">
        <v>0</v>
      </c>
      <c r="Z2764" s="493" t="n">
        <v>0</v>
      </c>
      <c r="AA2764" s="493" t="n">
        <v>0</v>
      </c>
      <c r="AB2764" s="493" t="n">
        <v>0</v>
      </c>
      <c r="AC2764" s="493" t="n">
        <v>0</v>
      </c>
      <c r="AD2764" s="493" t="n">
        <v>0</v>
      </c>
      <c r="AE2764" s="493" t="n">
        <v>0</v>
      </c>
      <c r="AF2764" s="493" t="n">
        <v>0</v>
      </c>
      <c r="AG2764" s="493" t="n">
        <v>0</v>
      </c>
      <c r="AH2764" s="493" t="n">
        <v>0</v>
      </c>
      <c r="AI2764" s="493" t="n">
        <v>0</v>
      </c>
      <c r="AJ2764" s="493" t="n">
        <v>0</v>
      </c>
      <c r="AK2764" s="493" t="n">
        <v>0</v>
      </c>
      <c r="AL2764" s="493" t="n">
        <v>0</v>
      </c>
      <c r="AM2764" s="493" t="n">
        <v>0</v>
      </c>
      <c r="AN2764" s="493" t="n">
        <v>0</v>
      </c>
      <c r="AO2764" s="493" t="n">
        <v>0</v>
      </c>
      <c r="AP2764" s="493" t="n">
        <v>0</v>
      </c>
      <c r="AQ2764" s="493" t="n">
        <v>0</v>
      </c>
      <c r="AR2764" s="493" t="n">
        <v>0</v>
      </c>
      <c r="AS2764" s="493" t="n">
        <v>0</v>
      </c>
      <c r="AT2764" s="493" t="n">
        <v>0</v>
      </c>
      <c r="AU2764" s="493" t="n">
        <v>0</v>
      </c>
      <c r="AV2764" s="493" t="n">
        <v>0</v>
      </c>
      <c r="AW2764" s="493" t="n">
        <v>0</v>
      </c>
      <c r="AX2764" s="493" t="n">
        <v>0</v>
      </c>
      <c r="AY2764" s="493" t="n">
        <v>0</v>
      </c>
      <c r="AZ2764" s="493" t="n">
        <v>0</v>
      </c>
      <c r="BA2764" s="493" t="n">
        <v>0</v>
      </c>
      <c r="BB2764" s="493" t="n">
        <v>0</v>
      </c>
      <c r="BC2764" s="493" t="n">
        <v>0</v>
      </c>
      <c r="BD2764" s="493" t="n">
        <v>0</v>
      </c>
      <c r="BE2764" s="493" t="n">
        <v>0</v>
      </c>
      <c r="BF2764" s="493" t="n">
        <v>0</v>
      </c>
      <c r="BG2764" s="493" t="n">
        <v>0</v>
      </c>
      <c r="BH2764" s="493" t="n">
        <v>0</v>
      </c>
      <c r="BI2764" s="493" t="n">
        <v>0</v>
      </c>
      <c r="BJ2764" s="493" t="n">
        <v>0</v>
      </c>
      <c r="BK2764" s="493" t="n">
        <v>0</v>
      </c>
      <c r="BL2764" s="493" t="n">
        <v>0</v>
      </c>
      <c r="BM2764" s="493" t="n">
        <v>0</v>
      </c>
      <c r="BN2764" s="493" t="n">
        <v>0</v>
      </c>
      <c r="BO2764" s="493" t="n">
        <v>0</v>
      </c>
      <c r="BP2764" s="493" t="n">
        <v>0</v>
      </c>
      <c r="BQ2764" s="493" t="n">
        <v>0</v>
      </c>
      <c r="BR2764" s="493" t="n">
        <v>0</v>
      </c>
      <c r="BS2764" s="493" t="n">
        <v>0</v>
      </c>
      <c r="BT2764" s="493" t="n">
        <v>0</v>
      </c>
      <c r="BU2764" s="493" t="n">
        <v>0</v>
      </c>
      <c r="BV2764" s="493" t="n">
        <v>0</v>
      </c>
      <c r="BW2764" s="493" t="n">
        <v>0</v>
      </c>
    </row>
    <row r="2765">
      <c r="A2765" t="inlineStr">
        <is>
          <t>[C9D1] Angiotensin-II 길항제, 고혈압제 (C2) 혹은 이뇨제 복합제제</t>
        </is>
      </c>
      <c r="B2765" t="inlineStr">
        <is>
          <t>한림제약</t>
        </is>
      </c>
      <c r="C2765" t="inlineStr">
        <is>
          <t>로자콤</t>
        </is>
      </c>
      <c r="D2765" t="inlineStr">
        <is>
          <t>한림제약</t>
        </is>
      </c>
      <c r="E2765" t="inlineStr">
        <is>
          <t>hydrochlorothiazide,  losartan potassium</t>
        </is>
      </c>
      <c r="F2765" t="inlineStr">
        <is>
          <t>의원</t>
        </is>
      </c>
      <c r="G2765" t="inlineStr">
        <is>
          <t>Generic</t>
        </is>
      </c>
      <c r="H2765" s="493" t="n">
        <v>102591.81</v>
      </c>
      <c r="I2765" s="493" t="n">
        <v>100180.55</v>
      </c>
      <c r="J2765" s="493" t="n">
        <v>111781.66</v>
      </c>
      <c r="K2765" s="493" t="n">
        <v>106945.44</v>
      </c>
      <c r="L2765" s="493" t="n">
        <v>106076.85</v>
      </c>
      <c r="M2765" s="493" t="n">
        <v>98694.14999999999</v>
      </c>
      <c r="N2765" s="493" t="n">
        <v>96390.53</v>
      </c>
      <c r="O2765" s="493" t="n">
        <v>99452.85000000001</v>
      </c>
      <c r="P2765" s="493" t="n">
        <v>87245.12</v>
      </c>
      <c r="Q2765" s="493" t="n">
        <v>95029.71000000001</v>
      </c>
      <c r="R2765" s="493" t="n">
        <v>80783.07000000001</v>
      </c>
      <c r="S2765" s="493" t="n">
        <v>16378.07</v>
      </c>
      <c r="T2765" s="493" t="n">
        <v>6283.8</v>
      </c>
      <c r="U2765" s="493" t="n">
        <v>3780.6</v>
      </c>
      <c r="V2765" s="493" t="n">
        <v>1807.2</v>
      </c>
      <c r="W2765" s="493" t="n">
        <v>2536.8</v>
      </c>
      <c r="X2765" s="493" t="n">
        <v>2528.7</v>
      </c>
      <c r="Y2765" s="493" t="n">
        <v>1374.3</v>
      </c>
      <c r="Z2765" s="493" t="n">
        <v>2835.6</v>
      </c>
      <c r="AA2765" s="493" t="n">
        <v>1594.8</v>
      </c>
      <c r="AB2765" s="493" t="n">
        <v>0</v>
      </c>
      <c r="AC2765" s="493" t="n">
        <v>0</v>
      </c>
      <c r="AD2765" s="493" t="n">
        <v>0</v>
      </c>
      <c r="AE2765" s="493" t="n">
        <v>0</v>
      </c>
      <c r="AF2765" s="493" t="n">
        <v>0</v>
      </c>
      <c r="AG2765" s="493" t="n">
        <v>0</v>
      </c>
      <c r="AH2765" s="493" t="n">
        <v>0</v>
      </c>
      <c r="AI2765" s="493" t="n">
        <v>0</v>
      </c>
      <c r="AJ2765" s="493" t="n">
        <v>0</v>
      </c>
      <c r="AK2765" s="493" t="n">
        <v>0</v>
      </c>
      <c r="AL2765" s="493" t="n">
        <v>0</v>
      </c>
      <c r="AM2765" s="493" t="n">
        <v>0</v>
      </c>
      <c r="AN2765" s="493" t="n">
        <v>0</v>
      </c>
      <c r="AO2765" s="493" t="n">
        <v>0</v>
      </c>
      <c r="AP2765" s="493" t="n">
        <v>0</v>
      </c>
      <c r="AQ2765" s="493" t="n">
        <v>0</v>
      </c>
      <c r="AR2765" s="493" t="n">
        <v>0</v>
      </c>
      <c r="AS2765" s="493" t="n">
        <v>0</v>
      </c>
      <c r="AT2765" s="493" t="n">
        <v>0</v>
      </c>
      <c r="AU2765" s="493" t="n">
        <v>0</v>
      </c>
      <c r="AV2765" s="493" t="n">
        <v>0</v>
      </c>
      <c r="AW2765" s="493" t="n">
        <v>0</v>
      </c>
      <c r="AX2765" s="493" t="n">
        <v>0</v>
      </c>
      <c r="AY2765" s="493" t="n">
        <v>0</v>
      </c>
      <c r="AZ2765" s="493" t="n">
        <v>0</v>
      </c>
      <c r="BA2765" s="493" t="n">
        <v>0</v>
      </c>
      <c r="BB2765" s="493" t="n">
        <v>0</v>
      </c>
      <c r="BC2765" s="493" t="n">
        <v>0</v>
      </c>
      <c r="BD2765" s="493" t="n">
        <v>0</v>
      </c>
      <c r="BE2765" s="493" t="n">
        <v>0</v>
      </c>
      <c r="BF2765" s="493" t="n">
        <v>0</v>
      </c>
      <c r="BG2765" s="493" t="n">
        <v>0</v>
      </c>
      <c r="BH2765" s="493" t="n">
        <v>0</v>
      </c>
      <c r="BI2765" s="493" t="n">
        <v>0</v>
      </c>
      <c r="BJ2765" s="493" t="n">
        <v>0</v>
      </c>
      <c r="BK2765" s="493" t="n">
        <v>0</v>
      </c>
      <c r="BL2765" s="493" t="n">
        <v>0</v>
      </c>
      <c r="BM2765" s="493" t="n">
        <v>0</v>
      </c>
      <c r="BN2765" s="493" t="n">
        <v>0</v>
      </c>
      <c r="BO2765" s="493" t="n">
        <v>0</v>
      </c>
      <c r="BP2765" s="493" t="n">
        <v>0</v>
      </c>
      <c r="BQ2765" s="493" t="n">
        <v>0</v>
      </c>
      <c r="BR2765" s="493" t="n">
        <v>0</v>
      </c>
      <c r="BS2765" s="493" t="n">
        <v>0</v>
      </c>
      <c r="BT2765" s="493" t="n">
        <v>0</v>
      </c>
      <c r="BU2765" s="493" t="n">
        <v>0</v>
      </c>
      <c r="BV2765" s="493" t="n">
        <v>0</v>
      </c>
      <c r="BW2765" s="493" t="n">
        <v>0</v>
      </c>
    </row>
    <row r="2766">
      <c r="A2766" t="inlineStr">
        <is>
          <t>[C9D1] Angiotensin-II 길항제, 고혈압제 (C2) 혹은 이뇨제 복합제제</t>
        </is>
      </c>
      <c r="B2766" t="inlineStr">
        <is>
          <t>한림제약</t>
        </is>
      </c>
      <c r="C2766" t="inlineStr">
        <is>
          <t>로자콤</t>
        </is>
      </c>
      <c r="D2766" t="inlineStr">
        <is>
          <t>한림제약</t>
        </is>
      </c>
      <c r="E2766" t="inlineStr">
        <is>
          <t>hydrochlorothiazide,  losartan potassium</t>
        </is>
      </c>
      <c r="F2766" t="inlineStr">
        <is>
          <t>보건소</t>
        </is>
      </c>
      <c r="G2766" t="inlineStr">
        <is>
          <t>Generic</t>
        </is>
      </c>
      <c r="H2766" s="493" t="n">
        <v>4962.6</v>
      </c>
      <c r="I2766" s="493" t="n">
        <v>3257.85</v>
      </c>
      <c r="J2766" s="493" t="n">
        <v>6209.1</v>
      </c>
      <c r="K2766" s="493" t="n">
        <v>5749.95</v>
      </c>
      <c r="L2766" s="493" t="n">
        <v>2366.25</v>
      </c>
      <c r="M2766" s="493" t="n">
        <v>5489.1</v>
      </c>
      <c r="N2766" s="493" t="n">
        <v>8086.32</v>
      </c>
      <c r="O2766" s="493" t="n">
        <v>3130.2</v>
      </c>
      <c r="P2766" s="493" t="n">
        <v>3247.95</v>
      </c>
      <c r="Q2766" s="493" t="n">
        <v>7169.25</v>
      </c>
      <c r="R2766" s="493" t="n">
        <v>3335.9</v>
      </c>
      <c r="S2766" s="493" t="n">
        <v>1530.3</v>
      </c>
      <c r="T2766" s="493" t="n">
        <v>127.2</v>
      </c>
      <c r="U2766" s="493" t="n">
        <v>59.7</v>
      </c>
      <c r="V2766" s="493" t="n">
        <v>0</v>
      </c>
      <c r="W2766" s="493" t="n">
        <v>0</v>
      </c>
      <c r="X2766" s="493" t="n">
        <v>0</v>
      </c>
      <c r="Y2766" s="493" t="n">
        <v>64.34999999999999</v>
      </c>
      <c r="Z2766" s="493" t="n">
        <v>0</v>
      </c>
      <c r="AA2766" s="493" t="n">
        <v>0</v>
      </c>
      <c r="AB2766" s="493" t="n">
        <v>0</v>
      </c>
      <c r="AC2766" s="493" t="n">
        <v>0</v>
      </c>
      <c r="AD2766" s="493" t="n">
        <v>0</v>
      </c>
      <c r="AE2766" s="493" t="n">
        <v>0</v>
      </c>
      <c r="AF2766" s="493" t="n">
        <v>0</v>
      </c>
      <c r="AG2766" s="493" t="n">
        <v>0</v>
      </c>
      <c r="AH2766" s="493" t="n">
        <v>0</v>
      </c>
      <c r="AI2766" s="493" t="n">
        <v>0</v>
      </c>
      <c r="AJ2766" s="493" t="n">
        <v>0</v>
      </c>
      <c r="AK2766" s="493" t="n">
        <v>0</v>
      </c>
      <c r="AL2766" s="493" t="n">
        <v>0</v>
      </c>
      <c r="AM2766" s="493" t="n">
        <v>0</v>
      </c>
      <c r="AN2766" s="493" t="n">
        <v>0</v>
      </c>
      <c r="AO2766" s="493" t="n">
        <v>0</v>
      </c>
      <c r="AP2766" s="493" t="n">
        <v>0</v>
      </c>
      <c r="AQ2766" s="493" t="n">
        <v>0</v>
      </c>
      <c r="AR2766" s="493" t="n">
        <v>0</v>
      </c>
      <c r="AS2766" s="493" t="n">
        <v>0</v>
      </c>
      <c r="AT2766" s="493" t="n">
        <v>0</v>
      </c>
      <c r="AU2766" s="493" t="n">
        <v>0</v>
      </c>
      <c r="AV2766" s="493" t="n">
        <v>0</v>
      </c>
      <c r="AW2766" s="493" t="n">
        <v>0</v>
      </c>
      <c r="AX2766" s="493" t="n">
        <v>0</v>
      </c>
      <c r="AY2766" s="493" t="n">
        <v>0</v>
      </c>
      <c r="AZ2766" s="493" t="n">
        <v>0</v>
      </c>
      <c r="BA2766" s="493" t="n">
        <v>0</v>
      </c>
      <c r="BB2766" s="493" t="n">
        <v>0</v>
      </c>
      <c r="BC2766" s="493" t="n">
        <v>0</v>
      </c>
      <c r="BD2766" s="493" t="n">
        <v>0</v>
      </c>
      <c r="BE2766" s="493" t="n">
        <v>0</v>
      </c>
      <c r="BF2766" s="493" t="n">
        <v>0</v>
      </c>
      <c r="BG2766" s="493" t="n">
        <v>0</v>
      </c>
      <c r="BH2766" s="493" t="n">
        <v>0</v>
      </c>
      <c r="BI2766" s="493" t="n">
        <v>0</v>
      </c>
      <c r="BJ2766" s="493" t="n">
        <v>0</v>
      </c>
      <c r="BK2766" s="493" t="n">
        <v>0</v>
      </c>
      <c r="BL2766" s="493" t="n">
        <v>0</v>
      </c>
      <c r="BM2766" s="493" t="n">
        <v>0</v>
      </c>
      <c r="BN2766" s="493" t="n">
        <v>0</v>
      </c>
      <c r="BO2766" s="493" t="n">
        <v>0</v>
      </c>
      <c r="BP2766" s="493" t="n">
        <v>0</v>
      </c>
      <c r="BQ2766" s="493" t="n">
        <v>0</v>
      </c>
      <c r="BR2766" s="493" t="n">
        <v>0</v>
      </c>
      <c r="BS2766" s="493" t="n">
        <v>0</v>
      </c>
      <c r="BT2766" s="493" t="n">
        <v>0</v>
      </c>
      <c r="BU2766" s="493" t="n">
        <v>0</v>
      </c>
      <c r="BV2766" s="493" t="n">
        <v>0</v>
      </c>
      <c r="BW2766" s="493" t="n">
        <v>0</v>
      </c>
    </row>
    <row r="2767">
      <c r="A2767" t="inlineStr">
        <is>
          <t>[C9D1] Angiotensin-II 길항제, 고혈압제 (C2) 혹은 이뇨제 복합제제</t>
        </is>
      </c>
      <c r="B2767" t="inlineStr">
        <is>
          <t>한림제약</t>
        </is>
      </c>
      <c r="C2767" t="inlineStr">
        <is>
          <t>로자콤</t>
        </is>
      </c>
      <c r="D2767" t="inlineStr">
        <is>
          <t>한림제약</t>
        </is>
      </c>
      <c r="E2767" t="inlineStr">
        <is>
          <t>hydrochlorothiazide,  losartan potassium</t>
        </is>
      </c>
      <c r="F2767" t="inlineStr">
        <is>
          <t>기타(치과의원, 치과병원 등)</t>
        </is>
      </c>
      <c r="G2767" t="inlineStr">
        <is>
          <t>Generic</t>
        </is>
      </c>
      <c r="H2767" s="493" t="n">
        <v>27.6</v>
      </c>
      <c r="I2767" s="493" t="n">
        <v>308.7</v>
      </c>
      <c r="J2767" s="493" t="n">
        <v>0</v>
      </c>
      <c r="K2767" s="493" t="n">
        <v>0</v>
      </c>
      <c r="L2767" s="493" t="n">
        <v>0</v>
      </c>
      <c r="M2767" s="493" t="n">
        <v>140.7</v>
      </c>
      <c r="N2767" s="493" t="n">
        <v>0</v>
      </c>
      <c r="O2767" s="493" t="n">
        <v>0</v>
      </c>
      <c r="P2767" s="493" t="n">
        <v>0</v>
      </c>
      <c r="Q2767" s="493" t="n">
        <v>26.4</v>
      </c>
      <c r="R2767" s="493" t="n">
        <v>0</v>
      </c>
      <c r="S2767" s="493" t="n">
        <v>0</v>
      </c>
      <c r="T2767" s="493" t="n">
        <v>0</v>
      </c>
      <c r="U2767" s="493" t="n">
        <v>0</v>
      </c>
      <c r="V2767" s="493" t="n">
        <v>0</v>
      </c>
      <c r="W2767" s="493" t="n">
        <v>0</v>
      </c>
      <c r="X2767" s="493" t="n">
        <v>0</v>
      </c>
      <c r="Y2767" s="493" t="n">
        <v>0</v>
      </c>
      <c r="Z2767" s="493" t="n">
        <v>0</v>
      </c>
      <c r="AA2767" s="493" t="n">
        <v>0</v>
      </c>
      <c r="AB2767" s="493" t="n">
        <v>0</v>
      </c>
      <c r="AC2767" s="493" t="n">
        <v>0</v>
      </c>
      <c r="AD2767" s="493" t="n">
        <v>0</v>
      </c>
      <c r="AE2767" s="493" t="n">
        <v>0</v>
      </c>
      <c r="AF2767" s="493" t="n">
        <v>0</v>
      </c>
      <c r="AG2767" s="493" t="n">
        <v>0</v>
      </c>
      <c r="AH2767" s="493" t="n">
        <v>0</v>
      </c>
      <c r="AI2767" s="493" t="n">
        <v>0</v>
      </c>
      <c r="AJ2767" s="493" t="n">
        <v>0</v>
      </c>
      <c r="AK2767" s="493" t="n">
        <v>0</v>
      </c>
      <c r="AL2767" s="493" t="n">
        <v>0</v>
      </c>
      <c r="AM2767" s="493" t="n">
        <v>0</v>
      </c>
      <c r="AN2767" s="493" t="n">
        <v>0</v>
      </c>
      <c r="AO2767" s="493" t="n">
        <v>0</v>
      </c>
      <c r="AP2767" s="493" t="n">
        <v>0</v>
      </c>
      <c r="AQ2767" s="493" t="n">
        <v>0</v>
      </c>
      <c r="AR2767" s="493" t="n">
        <v>0</v>
      </c>
      <c r="AS2767" s="493" t="n">
        <v>0</v>
      </c>
      <c r="AT2767" s="493" t="n">
        <v>0</v>
      </c>
      <c r="AU2767" s="493" t="n">
        <v>0</v>
      </c>
      <c r="AV2767" s="493" t="n">
        <v>0</v>
      </c>
      <c r="AW2767" s="493" t="n">
        <v>0</v>
      </c>
      <c r="AX2767" s="493" t="n">
        <v>0</v>
      </c>
      <c r="AY2767" s="493" t="n">
        <v>0</v>
      </c>
      <c r="AZ2767" s="493" t="n">
        <v>0</v>
      </c>
      <c r="BA2767" s="493" t="n">
        <v>0</v>
      </c>
      <c r="BB2767" s="493" t="n">
        <v>0</v>
      </c>
      <c r="BC2767" s="493" t="n">
        <v>0</v>
      </c>
      <c r="BD2767" s="493" t="n">
        <v>0</v>
      </c>
      <c r="BE2767" s="493" t="n">
        <v>0</v>
      </c>
      <c r="BF2767" s="493" t="n">
        <v>0</v>
      </c>
      <c r="BG2767" s="493" t="n">
        <v>0</v>
      </c>
      <c r="BH2767" s="493" t="n">
        <v>0</v>
      </c>
      <c r="BI2767" s="493" t="n">
        <v>0</v>
      </c>
      <c r="BJ2767" s="493" t="n">
        <v>0</v>
      </c>
      <c r="BK2767" s="493" t="n">
        <v>0</v>
      </c>
      <c r="BL2767" s="493" t="n">
        <v>0</v>
      </c>
      <c r="BM2767" s="493" t="n">
        <v>0</v>
      </c>
      <c r="BN2767" s="493" t="n">
        <v>0</v>
      </c>
      <c r="BO2767" s="493" t="n">
        <v>0</v>
      </c>
      <c r="BP2767" s="493" t="n">
        <v>0</v>
      </c>
      <c r="BQ2767" s="493" t="n">
        <v>0</v>
      </c>
      <c r="BR2767" s="493" t="n">
        <v>0</v>
      </c>
      <c r="BS2767" s="493" t="n">
        <v>0</v>
      </c>
      <c r="BT2767" s="493" t="n">
        <v>0</v>
      </c>
      <c r="BU2767" s="493" t="n">
        <v>0</v>
      </c>
      <c r="BV2767" s="493" t="n">
        <v>0</v>
      </c>
      <c r="BW2767" s="493" t="n">
        <v>0</v>
      </c>
    </row>
    <row r="2768">
      <c r="A2768" t="inlineStr">
        <is>
          <t>[C9D1] Angiotensin-II 길항제, 고혈압제 (C2) 혹은 이뇨제 복합제제</t>
        </is>
      </c>
      <c r="B2768" t="inlineStr">
        <is>
          <t>한림제약</t>
        </is>
      </c>
      <c r="C2768" t="inlineStr">
        <is>
          <t>텔미르플러스</t>
        </is>
      </c>
      <c r="D2768" t="inlineStr">
        <is>
          <t>한림제약</t>
        </is>
      </c>
      <c r="E2768" t="inlineStr">
        <is>
          <t>hydrochlorothiazide,  telmisartan</t>
        </is>
      </c>
      <c r="F2768" t="inlineStr">
        <is>
          <t>상급종합병원</t>
        </is>
      </c>
      <c r="G2768" t="inlineStr">
        <is>
          <t>Generic</t>
        </is>
      </c>
      <c r="H2768" s="493" t="n">
        <v>0</v>
      </c>
      <c r="I2768" s="493" t="n">
        <v>0</v>
      </c>
      <c r="J2768" s="493" t="n">
        <v>0</v>
      </c>
      <c r="K2768" s="493" t="n">
        <v>0</v>
      </c>
      <c r="L2768" s="493" t="n">
        <v>0</v>
      </c>
      <c r="M2768" s="493" t="n">
        <v>0</v>
      </c>
      <c r="N2768" s="493" t="n">
        <v>0</v>
      </c>
      <c r="O2768" s="493" t="n">
        <v>0</v>
      </c>
      <c r="P2768" s="493" t="n">
        <v>0</v>
      </c>
      <c r="Q2768" s="493" t="n">
        <v>0</v>
      </c>
      <c r="R2768" s="493" t="n">
        <v>0</v>
      </c>
      <c r="S2768" s="493" t="n">
        <v>0</v>
      </c>
      <c r="T2768" s="493" t="n">
        <v>0</v>
      </c>
      <c r="U2768" s="493" t="n">
        <v>0</v>
      </c>
      <c r="V2768" s="493" t="n">
        <v>0</v>
      </c>
      <c r="W2768" s="493" t="n">
        <v>733.2</v>
      </c>
      <c r="X2768" s="493" t="n">
        <v>852.3</v>
      </c>
      <c r="Y2768" s="493" t="n">
        <v>363.15</v>
      </c>
      <c r="Z2768" s="493" t="n">
        <v>0</v>
      </c>
      <c r="AA2768" s="493" t="n">
        <v>0</v>
      </c>
      <c r="AB2768" s="493" t="n">
        <v>0</v>
      </c>
      <c r="AC2768" s="493" t="n">
        <v>0</v>
      </c>
      <c r="AD2768" s="493" t="n">
        <v>0</v>
      </c>
      <c r="AE2768" s="493" t="n">
        <v>0</v>
      </c>
      <c r="AF2768" s="493" t="n">
        <v>0</v>
      </c>
      <c r="AG2768" s="493" t="n">
        <v>0</v>
      </c>
      <c r="AH2768" s="493" t="n">
        <v>0</v>
      </c>
      <c r="AI2768" s="493" t="n">
        <v>0</v>
      </c>
      <c r="AJ2768" s="493" t="n">
        <v>0</v>
      </c>
      <c r="AK2768" s="493" t="n">
        <v>0</v>
      </c>
      <c r="AL2768" s="493" t="n">
        <v>0</v>
      </c>
      <c r="AM2768" s="493" t="n">
        <v>0</v>
      </c>
      <c r="AN2768" s="493" t="n">
        <v>0</v>
      </c>
      <c r="AO2768" s="493" t="n">
        <v>0</v>
      </c>
      <c r="AP2768" s="493" t="n">
        <v>0</v>
      </c>
      <c r="AQ2768" s="493" t="n">
        <v>0</v>
      </c>
      <c r="AR2768" s="493" t="n">
        <v>0</v>
      </c>
      <c r="AS2768" s="493" t="n">
        <v>0</v>
      </c>
      <c r="AT2768" s="493" t="n">
        <v>0</v>
      </c>
      <c r="AU2768" s="493" t="n">
        <v>0</v>
      </c>
      <c r="AV2768" s="493" t="n">
        <v>0</v>
      </c>
      <c r="AW2768" s="493" t="n">
        <v>0</v>
      </c>
      <c r="AX2768" s="493" t="n">
        <v>0</v>
      </c>
      <c r="AY2768" s="493" t="n">
        <v>0</v>
      </c>
      <c r="AZ2768" s="493" t="n">
        <v>0</v>
      </c>
      <c r="BA2768" s="493" t="n">
        <v>0</v>
      </c>
      <c r="BB2768" s="493" t="n">
        <v>0</v>
      </c>
      <c r="BC2768" s="493" t="n">
        <v>0</v>
      </c>
      <c r="BD2768" s="493" t="n">
        <v>0</v>
      </c>
      <c r="BE2768" s="493" t="n">
        <v>0</v>
      </c>
      <c r="BF2768" s="493" t="n">
        <v>0</v>
      </c>
      <c r="BG2768" s="493" t="n">
        <v>0</v>
      </c>
      <c r="BH2768" s="493" t="n">
        <v>0</v>
      </c>
      <c r="BI2768" s="493" t="n">
        <v>0</v>
      </c>
      <c r="BJ2768" s="493" t="n">
        <v>0</v>
      </c>
      <c r="BK2768" s="493" t="n">
        <v>0</v>
      </c>
      <c r="BL2768" s="493" t="n">
        <v>0</v>
      </c>
      <c r="BM2768" s="493" t="n">
        <v>0</v>
      </c>
      <c r="BN2768" s="493" t="n">
        <v>0</v>
      </c>
      <c r="BO2768" s="493" t="n">
        <v>0</v>
      </c>
      <c r="BP2768" s="493" t="n">
        <v>0</v>
      </c>
      <c r="BQ2768" s="493" t="n">
        <v>0</v>
      </c>
      <c r="BR2768" s="493" t="n">
        <v>0</v>
      </c>
      <c r="BS2768" s="493" t="n">
        <v>0</v>
      </c>
      <c r="BT2768" s="493" t="n">
        <v>0</v>
      </c>
      <c r="BU2768" s="493" t="n">
        <v>0</v>
      </c>
      <c r="BV2768" s="493" t="n">
        <v>0</v>
      </c>
      <c r="BW2768" s="493" t="n">
        <v>0</v>
      </c>
    </row>
    <row r="2769">
      <c r="A2769" t="inlineStr">
        <is>
          <t>[C9D1] Angiotensin-II 길항제, 고혈압제 (C2) 혹은 이뇨제 복합제제</t>
        </is>
      </c>
      <c r="B2769" t="inlineStr">
        <is>
          <t>한림제약</t>
        </is>
      </c>
      <c r="C2769" t="inlineStr">
        <is>
          <t>텔미르플러스</t>
        </is>
      </c>
      <c r="D2769" t="inlineStr">
        <is>
          <t>한림제약</t>
        </is>
      </c>
      <c r="E2769" t="inlineStr">
        <is>
          <t>hydrochlorothiazide,  telmisartan</t>
        </is>
      </c>
      <c r="F2769" t="inlineStr">
        <is>
          <t>종합병원</t>
        </is>
      </c>
      <c r="G2769" t="inlineStr">
        <is>
          <t>Generic</t>
        </is>
      </c>
      <c r="H2769" s="493" t="n">
        <v>0</v>
      </c>
      <c r="I2769" s="493" t="n">
        <v>0</v>
      </c>
      <c r="J2769" s="493" t="n">
        <v>0</v>
      </c>
      <c r="K2769" s="493" t="n">
        <v>0</v>
      </c>
      <c r="L2769" s="493" t="n">
        <v>0</v>
      </c>
      <c r="M2769" s="493" t="n">
        <v>0</v>
      </c>
      <c r="N2769" s="493" t="n">
        <v>0</v>
      </c>
      <c r="O2769" s="493" t="n">
        <v>0</v>
      </c>
      <c r="P2769" s="493" t="n">
        <v>0</v>
      </c>
      <c r="Q2769" s="493" t="n">
        <v>0</v>
      </c>
      <c r="R2769" s="493" t="n">
        <v>0</v>
      </c>
      <c r="S2769" s="493" t="n">
        <v>0</v>
      </c>
      <c r="T2769" s="493" t="n">
        <v>0</v>
      </c>
      <c r="U2769" s="493" t="n">
        <v>0</v>
      </c>
      <c r="V2769" s="493" t="n">
        <v>0</v>
      </c>
      <c r="W2769" s="493" t="n">
        <v>0</v>
      </c>
      <c r="X2769" s="493" t="n">
        <v>0</v>
      </c>
      <c r="Y2769" s="493" t="n">
        <v>0</v>
      </c>
      <c r="Z2769" s="493" t="n">
        <v>0</v>
      </c>
      <c r="AA2769" s="493" t="n">
        <v>0</v>
      </c>
      <c r="AB2769" s="493" t="n">
        <v>0</v>
      </c>
      <c r="AC2769" s="493" t="n">
        <v>0</v>
      </c>
      <c r="AD2769" s="493" t="n">
        <v>0</v>
      </c>
      <c r="AE2769" s="493" t="n">
        <v>0</v>
      </c>
      <c r="AF2769" s="493" t="n">
        <v>0</v>
      </c>
      <c r="AG2769" s="493" t="n">
        <v>0</v>
      </c>
      <c r="AH2769" s="493" t="n">
        <v>0</v>
      </c>
      <c r="AI2769" s="493" t="n">
        <v>0</v>
      </c>
      <c r="AJ2769" s="493" t="n">
        <v>0</v>
      </c>
      <c r="AK2769" s="493" t="n">
        <v>0</v>
      </c>
      <c r="AL2769" s="493" t="n">
        <v>0</v>
      </c>
      <c r="AM2769" s="493" t="n">
        <v>0</v>
      </c>
      <c r="AN2769" s="493" t="n">
        <v>0</v>
      </c>
      <c r="AO2769" s="493" t="n">
        <v>0</v>
      </c>
      <c r="AP2769" s="493" t="n">
        <v>0</v>
      </c>
      <c r="AQ2769" s="493" t="n">
        <v>0</v>
      </c>
      <c r="AR2769" s="493" t="n">
        <v>0</v>
      </c>
      <c r="AS2769" s="493" t="n">
        <v>0</v>
      </c>
      <c r="AT2769" s="493" t="n">
        <v>244.8</v>
      </c>
      <c r="AU2769" s="493" t="n">
        <v>1017.6</v>
      </c>
      <c r="AV2769" s="493" t="n">
        <v>0</v>
      </c>
      <c r="AW2769" s="493" t="n">
        <v>0</v>
      </c>
      <c r="AX2769" s="493" t="n">
        <v>2436.6</v>
      </c>
      <c r="AY2769" s="493" t="n">
        <v>1219.2</v>
      </c>
      <c r="AZ2769" s="493" t="n">
        <v>93.59999999999999</v>
      </c>
      <c r="BA2769" s="493" t="n">
        <v>1841.84</v>
      </c>
      <c r="BB2769" s="493" t="n">
        <v>0</v>
      </c>
      <c r="BC2769" s="493" t="n">
        <v>69</v>
      </c>
      <c r="BD2769" s="493" t="n">
        <v>1066.2</v>
      </c>
      <c r="BE2769" s="493" t="n">
        <v>999</v>
      </c>
      <c r="BF2769" s="493" t="n">
        <v>141</v>
      </c>
      <c r="BG2769" s="493" t="n">
        <v>1846.8</v>
      </c>
      <c r="BH2769" s="493" t="n">
        <v>0</v>
      </c>
      <c r="BI2769" s="493" t="n">
        <v>73.2</v>
      </c>
      <c r="BJ2769" s="493" t="n">
        <v>448.2</v>
      </c>
      <c r="BK2769" s="493" t="n">
        <v>451.8</v>
      </c>
      <c r="BL2769" s="493" t="n">
        <v>316.2</v>
      </c>
      <c r="BM2769" s="493" t="n">
        <v>2519.4</v>
      </c>
      <c r="BN2769" s="493" t="n">
        <v>96.77</v>
      </c>
      <c r="BO2769" s="493" t="n">
        <v>396.6</v>
      </c>
      <c r="BP2769" s="493" t="n">
        <v>852.6</v>
      </c>
      <c r="BQ2769" s="493" t="n">
        <v>434.4</v>
      </c>
      <c r="BR2769" s="493" t="n">
        <v>506.4</v>
      </c>
      <c r="BS2769" s="493" t="n">
        <v>1567.65</v>
      </c>
      <c r="BT2769" s="493" t="n">
        <v>796.5</v>
      </c>
      <c r="BU2769" s="493" t="n">
        <v>1147.8</v>
      </c>
      <c r="BV2769" s="493" t="n">
        <v>1464.73</v>
      </c>
      <c r="BW2769" s="493" t="n">
        <v>1139.76</v>
      </c>
    </row>
    <row r="2770">
      <c r="A2770" t="inlineStr">
        <is>
          <t>[C9D1] Angiotensin-II 길항제, 고혈압제 (C2) 혹은 이뇨제 복합제제</t>
        </is>
      </c>
      <c r="B2770" t="inlineStr">
        <is>
          <t>한림제약</t>
        </is>
      </c>
      <c r="C2770" t="inlineStr">
        <is>
          <t>텔미르플러스</t>
        </is>
      </c>
      <c r="D2770" t="inlineStr">
        <is>
          <t>한림제약</t>
        </is>
      </c>
      <c r="E2770" t="inlineStr">
        <is>
          <t>hydrochlorothiazide,  telmisartan</t>
        </is>
      </c>
      <c r="F2770" t="inlineStr">
        <is>
          <t>병원</t>
        </is>
      </c>
      <c r="G2770" t="inlineStr">
        <is>
          <t>Generic</t>
        </is>
      </c>
      <c r="H2770" s="493" t="n">
        <v>1469.74</v>
      </c>
      <c r="I2770" s="493" t="n">
        <v>1695.87</v>
      </c>
      <c r="J2770" s="493" t="n">
        <v>1725.97</v>
      </c>
      <c r="K2770" s="493" t="n">
        <v>3124.6</v>
      </c>
      <c r="L2770" s="493" t="n">
        <v>2366</v>
      </c>
      <c r="M2770" s="493" t="n">
        <v>1506.95</v>
      </c>
      <c r="N2770" s="493" t="n">
        <v>1943.7</v>
      </c>
      <c r="O2770" s="493" t="n">
        <v>1363.54</v>
      </c>
      <c r="P2770" s="493" t="n">
        <v>2481.66</v>
      </c>
      <c r="Q2770" s="493" t="n">
        <v>6313.41</v>
      </c>
      <c r="R2770" s="493" t="n">
        <v>10903.46</v>
      </c>
      <c r="S2770" s="493" t="n">
        <v>14548.42</v>
      </c>
      <c r="T2770" s="493" t="n">
        <v>17735.2</v>
      </c>
      <c r="U2770" s="493" t="n">
        <v>13534.98</v>
      </c>
      <c r="V2770" s="493" t="n">
        <v>17651.35</v>
      </c>
      <c r="W2770" s="493" t="n">
        <v>14218.29</v>
      </c>
      <c r="X2770" s="493" t="n">
        <v>13638.09</v>
      </c>
      <c r="Y2770" s="493" t="n">
        <v>11934.33</v>
      </c>
      <c r="Z2770" s="493" t="n">
        <v>13525.09</v>
      </c>
      <c r="AA2770" s="493" t="n">
        <v>12838.36</v>
      </c>
      <c r="AB2770" s="493" t="n">
        <v>13311.66</v>
      </c>
      <c r="AC2770" s="493" t="n">
        <v>11850.93</v>
      </c>
      <c r="AD2770" s="493" t="n">
        <v>12988.7</v>
      </c>
      <c r="AE2770" s="493" t="n">
        <v>14300.76</v>
      </c>
      <c r="AF2770" s="493" t="n">
        <v>14385.8</v>
      </c>
      <c r="AG2770" s="493" t="n">
        <v>12258.68</v>
      </c>
      <c r="AH2770" s="493" t="n">
        <v>11391.76</v>
      </c>
      <c r="AI2770" s="493" t="n">
        <v>9388.049999999999</v>
      </c>
      <c r="AJ2770" s="493" t="n">
        <v>11921.58</v>
      </c>
      <c r="AK2770" s="493" t="n">
        <v>10264</v>
      </c>
      <c r="AL2770" s="493" t="n">
        <v>9210.309999999999</v>
      </c>
      <c r="AM2770" s="493" t="n">
        <v>10062.53</v>
      </c>
      <c r="AN2770" s="493" t="n">
        <v>13782.54</v>
      </c>
      <c r="AO2770" s="493" t="n">
        <v>8100.1</v>
      </c>
      <c r="AP2770" s="493" t="n">
        <v>13534.8</v>
      </c>
      <c r="AQ2770" s="493" t="n">
        <v>15573.68</v>
      </c>
      <c r="AR2770" s="493" t="n">
        <v>10732.32</v>
      </c>
      <c r="AS2770" s="493" t="n">
        <v>9153.24</v>
      </c>
      <c r="AT2770" s="493" t="n">
        <v>9488.73</v>
      </c>
      <c r="AU2770" s="493" t="n">
        <v>8910.74</v>
      </c>
      <c r="AV2770" s="493" t="n">
        <v>13185.22</v>
      </c>
      <c r="AW2770" s="493" t="n">
        <v>12389.57</v>
      </c>
      <c r="AX2770" s="493" t="n">
        <v>9357.33</v>
      </c>
      <c r="AY2770" s="493" t="n">
        <v>11864.6</v>
      </c>
      <c r="AZ2770" s="493" t="n">
        <v>10871.23</v>
      </c>
      <c r="BA2770" s="493" t="n">
        <v>13475.84</v>
      </c>
      <c r="BB2770" s="493" t="n">
        <v>12560.15</v>
      </c>
      <c r="BC2770" s="493" t="n">
        <v>12499.18</v>
      </c>
      <c r="BD2770" s="493" t="n">
        <v>9060.07</v>
      </c>
      <c r="BE2770" s="493" t="n">
        <v>11031.85</v>
      </c>
      <c r="BF2770" s="493" t="n">
        <v>10725.68</v>
      </c>
      <c r="BG2770" s="493" t="n">
        <v>11861.09</v>
      </c>
      <c r="BH2770" s="493" t="n">
        <v>13067.34</v>
      </c>
      <c r="BI2770" s="493" t="n">
        <v>9978.219999999999</v>
      </c>
      <c r="BJ2770" s="493" t="n">
        <v>11439.72</v>
      </c>
      <c r="BK2770" s="493" t="n">
        <v>9473.83</v>
      </c>
      <c r="BL2770" s="493" t="n">
        <v>8852.15</v>
      </c>
      <c r="BM2770" s="493" t="n">
        <v>10924.85</v>
      </c>
      <c r="BN2770" s="493" t="n">
        <v>9179.23</v>
      </c>
      <c r="BO2770" s="493" t="n">
        <v>11124.13</v>
      </c>
      <c r="BP2770" s="493" t="n">
        <v>10036.85</v>
      </c>
      <c r="BQ2770" s="493" t="n">
        <v>8369.209999999999</v>
      </c>
      <c r="BR2770" s="493" t="n">
        <v>11687.96</v>
      </c>
      <c r="BS2770" s="493" t="n">
        <v>9941.469999999999</v>
      </c>
      <c r="BT2770" s="493" t="n">
        <v>9894.07</v>
      </c>
      <c r="BU2770" s="493" t="n">
        <v>9140.99</v>
      </c>
      <c r="BV2770" s="493" t="n">
        <v>12873.2</v>
      </c>
      <c r="BW2770" s="493" t="n">
        <v>12928.91</v>
      </c>
    </row>
    <row r="2771">
      <c r="A2771" t="inlineStr">
        <is>
          <t>[C9D1] Angiotensin-II 길항제, 고혈압제 (C2) 혹은 이뇨제 복합제제</t>
        </is>
      </c>
      <c r="B2771" t="inlineStr">
        <is>
          <t>한림제약</t>
        </is>
      </c>
      <c r="C2771" t="inlineStr">
        <is>
          <t>텔미르플러스</t>
        </is>
      </c>
      <c r="D2771" t="inlineStr">
        <is>
          <t>한림제약</t>
        </is>
      </c>
      <c r="E2771" t="inlineStr">
        <is>
          <t>hydrochlorothiazide,  telmisartan</t>
        </is>
      </c>
      <c r="F2771" t="inlineStr">
        <is>
          <t>의원</t>
        </is>
      </c>
      <c r="G2771" t="inlineStr">
        <is>
          <t>Generic</t>
        </is>
      </c>
      <c r="H2771" s="493" t="n">
        <v>35806.51</v>
      </c>
      <c r="I2771" s="493" t="n">
        <v>32507.47</v>
      </c>
      <c r="J2771" s="493" t="n">
        <v>36930.41</v>
      </c>
      <c r="K2771" s="493" t="n">
        <v>37679.59</v>
      </c>
      <c r="L2771" s="493" t="n">
        <v>37854.7</v>
      </c>
      <c r="M2771" s="493" t="n">
        <v>40070.6</v>
      </c>
      <c r="N2771" s="493" t="n">
        <v>39469.45</v>
      </c>
      <c r="O2771" s="493" t="n">
        <v>36423.18</v>
      </c>
      <c r="P2771" s="493" t="n">
        <v>36054.9</v>
      </c>
      <c r="Q2771" s="493" t="n">
        <v>28717.79</v>
      </c>
      <c r="R2771" s="493" t="n">
        <v>20668.09</v>
      </c>
      <c r="S2771" s="493" t="n">
        <v>37494.17</v>
      </c>
      <c r="T2771" s="493" t="n">
        <v>42159.98</v>
      </c>
      <c r="U2771" s="493" t="n">
        <v>34103.46</v>
      </c>
      <c r="V2771" s="493" t="n">
        <v>43678.66</v>
      </c>
      <c r="W2771" s="493" t="n">
        <v>39520.28</v>
      </c>
      <c r="X2771" s="493" t="n">
        <v>46462.68</v>
      </c>
      <c r="Y2771" s="493" t="n">
        <v>37773.24</v>
      </c>
      <c r="Z2771" s="493" t="n">
        <v>45341.88</v>
      </c>
      <c r="AA2771" s="493" t="n">
        <v>43322.64</v>
      </c>
      <c r="AB2771" s="493" t="n">
        <v>47748.12</v>
      </c>
      <c r="AC2771" s="493" t="n">
        <v>42958.1</v>
      </c>
      <c r="AD2771" s="493" t="n">
        <v>48409.22</v>
      </c>
      <c r="AE2771" s="493" t="n">
        <v>51037.49</v>
      </c>
      <c r="AF2771" s="493" t="n">
        <v>45313.12</v>
      </c>
      <c r="AG2771" s="493" t="n">
        <v>43398.18</v>
      </c>
      <c r="AH2771" s="493" t="n">
        <v>46985.25</v>
      </c>
      <c r="AI2771" s="493" t="n">
        <v>43114.52</v>
      </c>
      <c r="AJ2771" s="493" t="n">
        <v>61365.79</v>
      </c>
      <c r="AK2771" s="493" t="n">
        <v>48564.54</v>
      </c>
      <c r="AL2771" s="493" t="n">
        <v>48474.87</v>
      </c>
      <c r="AM2771" s="493" t="n">
        <v>52601.89</v>
      </c>
      <c r="AN2771" s="493" t="n">
        <v>41566.21</v>
      </c>
      <c r="AO2771" s="493" t="n">
        <v>41576.06</v>
      </c>
      <c r="AP2771" s="493" t="n">
        <v>59247.75</v>
      </c>
      <c r="AQ2771" s="493" t="n">
        <v>47146.32</v>
      </c>
      <c r="AR2771" s="493" t="n">
        <v>51856.5</v>
      </c>
      <c r="AS2771" s="493" t="n">
        <v>50286.76</v>
      </c>
      <c r="AT2771" s="493" t="n">
        <v>51581.53</v>
      </c>
      <c r="AU2771" s="493" t="n">
        <v>48735.58</v>
      </c>
      <c r="AV2771" s="493" t="n">
        <v>54646.76</v>
      </c>
      <c r="AW2771" s="493" t="n">
        <v>44432.33</v>
      </c>
      <c r="AX2771" s="493" t="n">
        <v>47709.76</v>
      </c>
      <c r="AY2771" s="493" t="n">
        <v>54548.81</v>
      </c>
      <c r="AZ2771" s="493" t="n">
        <v>46808.19</v>
      </c>
      <c r="BA2771" s="493" t="n">
        <v>52076.01</v>
      </c>
      <c r="BB2771" s="493" t="n">
        <v>59391.46</v>
      </c>
      <c r="BC2771" s="493" t="n">
        <v>54274.31</v>
      </c>
      <c r="BD2771" s="493" t="n">
        <v>47301.06</v>
      </c>
      <c r="BE2771" s="493" t="n">
        <v>58893.51</v>
      </c>
      <c r="BF2771" s="493" t="n">
        <v>51530.09</v>
      </c>
      <c r="BG2771" s="493" t="n">
        <v>52653.21</v>
      </c>
      <c r="BH2771" s="493" t="n">
        <v>57229.45</v>
      </c>
      <c r="BI2771" s="493" t="n">
        <v>48007.57</v>
      </c>
      <c r="BJ2771" s="493" t="n">
        <v>58654.74</v>
      </c>
      <c r="BK2771" s="493" t="n">
        <v>51642.46</v>
      </c>
      <c r="BL2771" s="493" t="n">
        <v>51173.88</v>
      </c>
      <c r="BM2771" s="493" t="n">
        <v>39685.97</v>
      </c>
      <c r="BN2771" s="493" t="n">
        <v>53374.32</v>
      </c>
      <c r="BO2771" s="493" t="n">
        <v>43583.29</v>
      </c>
      <c r="BP2771" s="493" t="n">
        <v>49587.83</v>
      </c>
      <c r="BQ2771" s="493" t="n">
        <v>44534.62</v>
      </c>
      <c r="BR2771" s="493" t="n">
        <v>42902.68</v>
      </c>
      <c r="BS2771" s="493" t="n">
        <v>45500.89</v>
      </c>
      <c r="BT2771" s="493" t="n">
        <v>45630.44</v>
      </c>
      <c r="BU2771" s="493" t="n">
        <v>42394.64</v>
      </c>
      <c r="BV2771" s="493" t="n">
        <v>42947.7</v>
      </c>
      <c r="BW2771" s="493" t="n">
        <v>50604.2</v>
      </c>
    </row>
    <row r="2772">
      <c r="A2772" t="inlineStr">
        <is>
          <t>[C9D1] Angiotensin-II 길항제, 고혈압제 (C2) 혹은 이뇨제 복합제제</t>
        </is>
      </c>
      <c r="B2772" t="inlineStr">
        <is>
          <t>한림제약</t>
        </is>
      </c>
      <c r="C2772" t="inlineStr">
        <is>
          <t>텔미르플러스</t>
        </is>
      </c>
      <c r="D2772" t="inlineStr">
        <is>
          <t>한림제약</t>
        </is>
      </c>
      <c r="E2772" t="inlineStr">
        <is>
          <t>hydrochlorothiazide,  telmisartan</t>
        </is>
      </c>
      <c r="F2772" t="inlineStr">
        <is>
          <t>보건소</t>
        </is>
      </c>
      <c r="G2772" t="inlineStr">
        <is>
          <t>Generic</t>
        </is>
      </c>
      <c r="H2772" s="493" t="n">
        <v>180.3</v>
      </c>
      <c r="I2772" s="493" t="n">
        <v>0</v>
      </c>
      <c r="J2772" s="493" t="n">
        <v>192</v>
      </c>
      <c r="K2772" s="493" t="n">
        <v>265.5</v>
      </c>
      <c r="L2772" s="493" t="n">
        <v>182.4</v>
      </c>
      <c r="M2772" s="493" t="n">
        <v>158.1</v>
      </c>
      <c r="N2772" s="493" t="n">
        <v>553.5</v>
      </c>
      <c r="O2772" s="493" t="n">
        <v>0</v>
      </c>
      <c r="P2772" s="493" t="n">
        <v>127.2</v>
      </c>
      <c r="Q2772" s="493" t="n">
        <v>179.4</v>
      </c>
      <c r="R2772" s="493" t="n">
        <v>329.4</v>
      </c>
      <c r="S2772" s="493" t="n">
        <v>650.7</v>
      </c>
      <c r="T2772" s="493" t="n">
        <v>515.7</v>
      </c>
      <c r="U2772" s="493" t="n">
        <v>2324.7</v>
      </c>
      <c r="V2772" s="493" t="n">
        <v>640.2</v>
      </c>
      <c r="W2772" s="493" t="n">
        <v>363.9</v>
      </c>
      <c r="X2772" s="493" t="n">
        <v>1621.35</v>
      </c>
      <c r="Y2772" s="493" t="n">
        <v>327</v>
      </c>
      <c r="Z2772" s="493" t="n">
        <v>1440.9</v>
      </c>
      <c r="AA2772" s="493" t="n">
        <v>207</v>
      </c>
      <c r="AB2772" s="493" t="n">
        <v>689.55</v>
      </c>
      <c r="AC2772" s="493" t="n">
        <v>1045.5</v>
      </c>
      <c r="AD2772" s="493" t="n">
        <v>1681.5</v>
      </c>
      <c r="AE2772" s="493" t="n">
        <v>1824.6</v>
      </c>
      <c r="AF2772" s="493" t="n">
        <v>1099.8</v>
      </c>
      <c r="AG2772" s="493" t="n">
        <v>2122.2</v>
      </c>
      <c r="AH2772" s="493" t="n">
        <v>837.3</v>
      </c>
      <c r="AI2772" s="493" t="n">
        <v>1119</v>
      </c>
      <c r="AJ2772" s="493" t="n">
        <v>237.6</v>
      </c>
      <c r="AK2772" s="493" t="n">
        <v>2346</v>
      </c>
      <c r="AL2772" s="493" t="n">
        <v>1004.4</v>
      </c>
      <c r="AM2772" s="493" t="n">
        <v>200.4</v>
      </c>
      <c r="AN2772" s="493" t="n">
        <v>594.9</v>
      </c>
      <c r="AO2772" s="493" t="n">
        <v>2080.5</v>
      </c>
      <c r="AP2772" s="493" t="n">
        <v>882.6</v>
      </c>
      <c r="AQ2772" s="493" t="n">
        <v>144</v>
      </c>
      <c r="AR2772" s="493" t="n">
        <v>2007.6</v>
      </c>
      <c r="AS2772" s="493" t="n">
        <v>0</v>
      </c>
      <c r="AT2772" s="493" t="n">
        <v>752.4</v>
      </c>
      <c r="AU2772" s="493" t="n">
        <v>972</v>
      </c>
      <c r="AV2772" s="493" t="n">
        <v>656.1</v>
      </c>
      <c r="AW2772" s="493" t="n">
        <v>0</v>
      </c>
      <c r="AX2772" s="493" t="n">
        <v>1286.7</v>
      </c>
      <c r="AY2772" s="493" t="n">
        <v>365.4</v>
      </c>
      <c r="AZ2772" s="493" t="n">
        <v>0</v>
      </c>
      <c r="BA2772" s="493" t="n">
        <v>997.2</v>
      </c>
      <c r="BB2772" s="493" t="n">
        <v>459.6</v>
      </c>
      <c r="BC2772" s="493" t="n">
        <v>0</v>
      </c>
      <c r="BD2772" s="493" t="n">
        <v>1309.2</v>
      </c>
      <c r="BE2772" s="493" t="n">
        <v>0</v>
      </c>
      <c r="BF2772" s="493" t="n">
        <v>0</v>
      </c>
      <c r="BG2772" s="493" t="n">
        <v>0</v>
      </c>
      <c r="BH2772" s="493" t="n">
        <v>846.9</v>
      </c>
      <c r="BI2772" s="493" t="n">
        <v>0</v>
      </c>
      <c r="BJ2772" s="493" t="n">
        <v>0</v>
      </c>
      <c r="BK2772" s="493" t="n">
        <v>1123.2</v>
      </c>
      <c r="BL2772" s="493" t="n">
        <v>0</v>
      </c>
      <c r="BM2772" s="493" t="n">
        <v>0</v>
      </c>
      <c r="BN2772" s="493" t="n">
        <v>494.1</v>
      </c>
      <c r="BO2772" s="493" t="n">
        <v>0</v>
      </c>
      <c r="BP2772" s="493" t="n">
        <v>0</v>
      </c>
      <c r="BQ2772" s="493" t="n">
        <v>0</v>
      </c>
      <c r="BR2772" s="493" t="n">
        <v>0</v>
      </c>
      <c r="BS2772" s="493" t="n">
        <v>0</v>
      </c>
      <c r="BT2772" s="493" t="n">
        <v>0</v>
      </c>
      <c r="BU2772" s="493" t="n">
        <v>0</v>
      </c>
      <c r="BV2772" s="493" t="n">
        <v>0</v>
      </c>
      <c r="BW2772" s="493" t="n">
        <v>0</v>
      </c>
    </row>
    <row r="2773">
      <c r="A2773" t="inlineStr">
        <is>
          <t>[C9D1] Angiotensin-II 길항제, 고혈압제 (C2) 혹은 이뇨제 복합제제</t>
        </is>
      </c>
      <c r="B2773" t="inlineStr">
        <is>
          <t>한미약품</t>
        </is>
      </c>
      <c r="C2773" t="inlineStr">
        <is>
          <t>데잘탄 플러스</t>
        </is>
      </c>
      <c r="D2773" t="inlineStr">
        <is>
          <t>한미약품</t>
        </is>
      </c>
      <c r="E2773" t="inlineStr">
        <is>
          <t>candesartan cilexetil,  hydrochlorothiazide</t>
        </is>
      </c>
      <c r="F2773" t="inlineStr">
        <is>
          <t>종합병원</t>
        </is>
      </c>
      <c r="G2773" t="inlineStr">
        <is>
          <t>Generic</t>
        </is>
      </c>
      <c r="H2773" s="493" t="n">
        <v>1188.7</v>
      </c>
      <c r="I2773" s="493" t="n">
        <v>2074.5</v>
      </c>
      <c r="J2773" s="493" t="n">
        <v>1927.5</v>
      </c>
      <c r="K2773" s="493" t="n">
        <v>4677.3</v>
      </c>
      <c r="L2773" s="493" t="n">
        <v>8621.9</v>
      </c>
      <c r="M2773" s="493" t="n">
        <v>14756.52</v>
      </c>
      <c r="N2773" s="493" t="n">
        <v>9768.65</v>
      </c>
      <c r="O2773" s="493" t="n">
        <v>7382.28</v>
      </c>
      <c r="P2773" s="493" t="n">
        <v>3668.56</v>
      </c>
      <c r="Q2773" s="493" t="n">
        <v>3240.04</v>
      </c>
      <c r="R2773" s="493" t="n">
        <v>2712.72</v>
      </c>
      <c r="S2773" s="493" t="n">
        <v>4674.2</v>
      </c>
      <c r="T2773" s="493" t="n">
        <v>1556.63</v>
      </c>
      <c r="U2773" s="493" t="n">
        <v>2193.08</v>
      </c>
      <c r="V2773" s="493" t="n">
        <v>3404.6</v>
      </c>
      <c r="W2773" s="493" t="n">
        <v>1605.53</v>
      </c>
      <c r="X2773" s="493" t="n">
        <v>2819.12</v>
      </c>
      <c r="Y2773" s="493" t="n">
        <v>3756.45</v>
      </c>
      <c r="Z2773" s="493" t="n">
        <v>3923.7</v>
      </c>
      <c r="AA2773" s="493" t="n">
        <v>2850.03</v>
      </c>
      <c r="AB2773" s="493" t="n">
        <v>2963</v>
      </c>
      <c r="AC2773" s="493" t="n">
        <v>7817.68</v>
      </c>
      <c r="AD2773" s="493" t="n">
        <v>13887.53</v>
      </c>
      <c r="AE2773" s="493" t="n">
        <v>3840.6</v>
      </c>
      <c r="AF2773" s="493" t="n">
        <v>2972.92</v>
      </c>
      <c r="AG2773" s="493" t="n">
        <v>4354.48</v>
      </c>
      <c r="AH2773" s="493" t="n">
        <v>5305</v>
      </c>
      <c r="AI2773" s="493" t="n">
        <v>2103.12</v>
      </c>
      <c r="AJ2773" s="493" t="n">
        <v>2968.36</v>
      </c>
      <c r="AK2773" s="493" t="n">
        <v>4914.22</v>
      </c>
      <c r="AL2773" s="493" t="n">
        <v>4535.4</v>
      </c>
      <c r="AM2773" s="493" t="n">
        <v>3710.16</v>
      </c>
      <c r="AN2773" s="493" t="n">
        <v>3552.3</v>
      </c>
      <c r="AO2773" s="493" t="n">
        <v>2974.95</v>
      </c>
      <c r="AP2773" s="493" t="n">
        <v>6855.3</v>
      </c>
      <c r="AQ2773" s="493" t="n">
        <v>2784.9</v>
      </c>
      <c r="AR2773" s="493" t="n">
        <v>5550.3</v>
      </c>
      <c r="AS2773" s="493" t="n">
        <v>3519.3</v>
      </c>
      <c r="AT2773" s="493" t="n">
        <v>5036.4</v>
      </c>
      <c r="AU2773" s="493" t="n">
        <v>2206.5</v>
      </c>
      <c r="AV2773" s="493" t="n">
        <v>3041.65</v>
      </c>
      <c r="AW2773" s="493" t="n">
        <v>2877.9</v>
      </c>
      <c r="AX2773" s="493" t="n">
        <v>3969.64</v>
      </c>
      <c r="AY2773" s="493" t="n">
        <v>2405.5</v>
      </c>
      <c r="AZ2773" s="493" t="n">
        <v>4009.78</v>
      </c>
      <c r="BA2773" s="493" t="n">
        <v>5657.01</v>
      </c>
      <c r="BB2773" s="493" t="n">
        <v>1440</v>
      </c>
      <c r="BC2773" s="493" t="n">
        <v>3545.52</v>
      </c>
      <c r="BD2773" s="493" t="n">
        <v>1254.08</v>
      </c>
      <c r="BE2773" s="493" t="n">
        <v>4964.4</v>
      </c>
      <c r="BF2773" s="493" t="n">
        <v>1760.64</v>
      </c>
      <c r="BG2773" s="493" t="n">
        <v>5180.08</v>
      </c>
      <c r="BH2773" s="493" t="n">
        <v>2324.75</v>
      </c>
      <c r="BI2773" s="493" t="n">
        <v>3847.61</v>
      </c>
      <c r="BJ2773" s="493" t="n">
        <v>2066.73</v>
      </c>
      <c r="BK2773" s="493" t="n">
        <v>2228.13</v>
      </c>
      <c r="BL2773" s="493" t="n">
        <v>2243.22</v>
      </c>
      <c r="BM2773" s="493" t="n">
        <v>1809.24</v>
      </c>
      <c r="BN2773" s="493" t="n">
        <v>2593.1</v>
      </c>
      <c r="BO2773" s="493" t="n">
        <v>2131.94</v>
      </c>
      <c r="BP2773" s="493" t="n">
        <v>3125.55</v>
      </c>
      <c r="BQ2773" s="493" t="n">
        <v>1719.6</v>
      </c>
      <c r="BR2773" s="493" t="n">
        <v>2226.3</v>
      </c>
      <c r="BS2773" s="493" t="n">
        <v>3686.14</v>
      </c>
      <c r="BT2773" s="493" t="n">
        <v>1377.33</v>
      </c>
      <c r="BU2773" s="493" t="n">
        <v>1786.86</v>
      </c>
      <c r="BV2773" s="493" t="n">
        <v>3870.55</v>
      </c>
      <c r="BW2773" s="493" t="n">
        <v>1303.82</v>
      </c>
    </row>
    <row r="2774">
      <c r="A2774" t="inlineStr">
        <is>
          <t>[C9D1] Angiotensin-II 길항제, 고혈압제 (C2) 혹은 이뇨제 복합제제</t>
        </is>
      </c>
      <c r="B2774" t="inlineStr">
        <is>
          <t>한미약품</t>
        </is>
      </c>
      <c r="C2774" t="inlineStr">
        <is>
          <t>데잘탄 플러스</t>
        </is>
      </c>
      <c r="D2774" t="inlineStr">
        <is>
          <t>한미약품</t>
        </is>
      </c>
      <c r="E2774" t="inlineStr">
        <is>
          <t>candesartan cilexetil,  hydrochlorothiazide</t>
        </is>
      </c>
      <c r="F2774" t="inlineStr">
        <is>
          <t>병원</t>
        </is>
      </c>
      <c r="G2774" t="inlineStr">
        <is>
          <t>Generic</t>
        </is>
      </c>
      <c r="H2774" s="493" t="n">
        <v>3473.1</v>
      </c>
      <c r="I2774" s="493" t="n">
        <v>1206.6</v>
      </c>
      <c r="J2774" s="493" t="n">
        <v>3157.3</v>
      </c>
      <c r="K2774" s="493" t="n">
        <v>1759.1</v>
      </c>
      <c r="L2774" s="493" t="n">
        <v>4520.4</v>
      </c>
      <c r="M2774" s="493" t="n">
        <v>5597.1</v>
      </c>
      <c r="N2774" s="493" t="n">
        <v>3165</v>
      </c>
      <c r="O2774" s="493" t="n">
        <v>4607.72</v>
      </c>
      <c r="P2774" s="493" t="n">
        <v>3162.41</v>
      </c>
      <c r="Q2774" s="493" t="n">
        <v>4000.26</v>
      </c>
      <c r="R2774" s="493" t="n">
        <v>4002.3</v>
      </c>
      <c r="S2774" s="493" t="n">
        <v>4270.99</v>
      </c>
      <c r="T2774" s="493" t="n">
        <v>4106.3</v>
      </c>
      <c r="U2774" s="493" t="n">
        <v>4728.7</v>
      </c>
      <c r="V2774" s="493" t="n">
        <v>4231.94</v>
      </c>
      <c r="W2774" s="493" t="n">
        <v>3334.86</v>
      </c>
      <c r="X2774" s="493" t="n">
        <v>4091.54</v>
      </c>
      <c r="Y2774" s="493" t="n">
        <v>3332.62</v>
      </c>
      <c r="Z2774" s="493" t="n">
        <v>3805.14</v>
      </c>
      <c r="AA2774" s="493" t="n">
        <v>3268.14</v>
      </c>
      <c r="AB2774" s="493" t="n">
        <v>2913.76</v>
      </c>
      <c r="AC2774" s="493" t="n">
        <v>2222.03</v>
      </c>
      <c r="AD2774" s="493" t="n">
        <v>3042.36</v>
      </c>
      <c r="AE2774" s="493" t="n">
        <v>2349.86</v>
      </c>
      <c r="AF2774" s="493" t="n">
        <v>2904</v>
      </c>
      <c r="AG2774" s="493" t="n">
        <v>2416</v>
      </c>
      <c r="AH2774" s="493" t="n">
        <v>3766.76</v>
      </c>
      <c r="AI2774" s="493" t="n">
        <v>2127.4</v>
      </c>
      <c r="AJ2774" s="493" t="n">
        <v>2691.84</v>
      </c>
      <c r="AK2774" s="493" t="n">
        <v>2137.6</v>
      </c>
      <c r="AL2774" s="493" t="n">
        <v>3149.64</v>
      </c>
      <c r="AM2774" s="493" t="n">
        <v>1594.06</v>
      </c>
      <c r="AN2774" s="493" t="n">
        <v>1760.4</v>
      </c>
      <c r="AO2774" s="493" t="n">
        <v>2841.57</v>
      </c>
      <c r="AP2774" s="493" t="n">
        <v>2250.78</v>
      </c>
      <c r="AQ2774" s="493" t="n">
        <v>864.2</v>
      </c>
      <c r="AR2774" s="493" t="n">
        <v>3245.8</v>
      </c>
      <c r="AS2774" s="493" t="n">
        <v>4084.8</v>
      </c>
      <c r="AT2774" s="493" t="n">
        <v>1228.23</v>
      </c>
      <c r="AU2774" s="493" t="n">
        <v>3270</v>
      </c>
      <c r="AV2774" s="493" t="n">
        <v>1864.4</v>
      </c>
      <c r="AW2774" s="493" t="n">
        <v>3266.5</v>
      </c>
      <c r="AX2774" s="493" t="n">
        <v>1819.76</v>
      </c>
      <c r="AY2774" s="493" t="n">
        <v>2259.69</v>
      </c>
      <c r="AZ2774" s="493" t="n">
        <v>697.4400000000001</v>
      </c>
      <c r="BA2774" s="493" t="n">
        <v>3568.98</v>
      </c>
      <c r="BB2774" s="493" t="n">
        <v>1123.42</v>
      </c>
      <c r="BC2774" s="493" t="n">
        <v>2182.1</v>
      </c>
      <c r="BD2774" s="493" t="n">
        <v>1527.65</v>
      </c>
      <c r="BE2774" s="493" t="n">
        <v>2136.81</v>
      </c>
      <c r="BF2774" s="493" t="n">
        <v>1531.3</v>
      </c>
      <c r="BG2774" s="493" t="n">
        <v>2798.05</v>
      </c>
      <c r="BH2774" s="493" t="n">
        <v>1065.88</v>
      </c>
      <c r="BI2774" s="493" t="n">
        <v>1745.68</v>
      </c>
      <c r="BJ2774" s="493" t="n">
        <v>3260.15</v>
      </c>
      <c r="BK2774" s="493" t="n">
        <v>1175.18</v>
      </c>
      <c r="BL2774" s="493" t="n">
        <v>2475.24</v>
      </c>
      <c r="BM2774" s="493" t="n">
        <v>1906.59</v>
      </c>
      <c r="BN2774" s="493" t="n">
        <v>1748.9</v>
      </c>
      <c r="BO2774" s="493" t="n">
        <v>834.98</v>
      </c>
      <c r="BP2774" s="493" t="n">
        <v>2058.9</v>
      </c>
      <c r="BQ2774" s="493" t="n">
        <v>1844.5</v>
      </c>
      <c r="BR2774" s="493" t="n">
        <v>1021.76</v>
      </c>
      <c r="BS2774" s="493" t="n">
        <v>1698.1</v>
      </c>
      <c r="BT2774" s="493" t="n">
        <v>1512.12</v>
      </c>
      <c r="BU2774" s="493" t="n">
        <v>2054.04</v>
      </c>
      <c r="BV2774" s="493" t="n">
        <v>622.04</v>
      </c>
      <c r="BW2774" s="493" t="n">
        <v>720.38</v>
      </c>
    </row>
    <row r="2775">
      <c r="A2775" t="inlineStr">
        <is>
          <t>[C9D1] Angiotensin-II 길항제, 고혈압제 (C2) 혹은 이뇨제 복합제제</t>
        </is>
      </c>
      <c r="B2775" t="inlineStr">
        <is>
          <t>한미약품</t>
        </is>
      </c>
      <c r="C2775" t="inlineStr">
        <is>
          <t>데잘탄 플러스</t>
        </is>
      </c>
      <c r="D2775" t="inlineStr">
        <is>
          <t>한미약품</t>
        </is>
      </c>
      <c r="E2775" t="inlineStr">
        <is>
          <t>candesartan cilexetil,  hydrochlorothiazide</t>
        </is>
      </c>
      <c r="F2775" t="inlineStr">
        <is>
          <t>의원</t>
        </is>
      </c>
      <c r="G2775" t="inlineStr">
        <is>
          <t>Generic</t>
        </is>
      </c>
      <c r="H2775" s="493" t="n">
        <v>7865.7</v>
      </c>
      <c r="I2775" s="493" t="n">
        <v>8811.1</v>
      </c>
      <c r="J2775" s="493" t="n">
        <v>8968.32</v>
      </c>
      <c r="K2775" s="493" t="n">
        <v>10035.41</v>
      </c>
      <c r="L2775" s="493" t="n">
        <v>18140.46</v>
      </c>
      <c r="M2775" s="493" t="n">
        <v>14816.1</v>
      </c>
      <c r="N2775" s="493" t="n">
        <v>18319.37</v>
      </c>
      <c r="O2775" s="493" t="n">
        <v>17329.01</v>
      </c>
      <c r="P2775" s="493" t="n">
        <v>15776.75</v>
      </c>
      <c r="Q2775" s="493" t="n">
        <v>15616</v>
      </c>
      <c r="R2775" s="493" t="n">
        <v>17506.96</v>
      </c>
      <c r="S2775" s="493" t="n">
        <v>16636.57</v>
      </c>
      <c r="T2775" s="493" t="n">
        <v>16152.4</v>
      </c>
      <c r="U2775" s="493" t="n">
        <v>12425.78</v>
      </c>
      <c r="V2775" s="493" t="n">
        <v>19711.18</v>
      </c>
      <c r="W2775" s="493" t="n">
        <v>14438.06</v>
      </c>
      <c r="X2775" s="493" t="n">
        <v>17438.11</v>
      </c>
      <c r="Y2775" s="493" t="n">
        <v>17408.37</v>
      </c>
      <c r="Z2775" s="493" t="n">
        <v>15562.62</v>
      </c>
      <c r="AA2775" s="493" t="n">
        <v>13031.74</v>
      </c>
      <c r="AB2775" s="493" t="n">
        <v>13979.7</v>
      </c>
      <c r="AC2775" s="493" t="n">
        <v>14641.2</v>
      </c>
      <c r="AD2775" s="493" t="n">
        <v>16377.84</v>
      </c>
      <c r="AE2775" s="493" t="n">
        <v>15559.4</v>
      </c>
      <c r="AF2775" s="493" t="n">
        <v>14896.94</v>
      </c>
      <c r="AG2775" s="493" t="n">
        <v>13164.92</v>
      </c>
      <c r="AH2775" s="493" t="n">
        <v>15015.88</v>
      </c>
      <c r="AI2775" s="493" t="n">
        <v>11169.56</v>
      </c>
      <c r="AJ2775" s="493" t="n">
        <v>17025.8</v>
      </c>
      <c r="AK2775" s="493" t="n">
        <v>16686.5</v>
      </c>
      <c r="AL2775" s="493" t="n">
        <v>15950.16</v>
      </c>
      <c r="AM2775" s="493" t="n">
        <v>17557.28</v>
      </c>
      <c r="AN2775" s="493" t="n">
        <v>18996.7</v>
      </c>
      <c r="AO2775" s="493" t="n">
        <v>21062.66</v>
      </c>
      <c r="AP2775" s="493" t="n">
        <v>20073.23</v>
      </c>
      <c r="AQ2775" s="493" t="n">
        <v>21694.74</v>
      </c>
      <c r="AR2775" s="493" t="n">
        <v>23419.9</v>
      </c>
      <c r="AS2775" s="493" t="n">
        <v>19452.71</v>
      </c>
      <c r="AT2775" s="493" t="n">
        <v>24706.8</v>
      </c>
      <c r="AU2775" s="493" t="n">
        <v>15505.43</v>
      </c>
      <c r="AV2775" s="493" t="n">
        <v>22720.8</v>
      </c>
      <c r="AW2775" s="493" t="n">
        <v>17716.6</v>
      </c>
      <c r="AX2775" s="493" t="n">
        <v>22280.04</v>
      </c>
      <c r="AY2775" s="493" t="n">
        <v>20081.24</v>
      </c>
      <c r="AZ2775" s="493" t="n">
        <v>24407.32</v>
      </c>
      <c r="BA2775" s="493" t="n">
        <v>19944.4</v>
      </c>
      <c r="BB2775" s="493" t="n">
        <v>21886.22</v>
      </c>
      <c r="BC2775" s="493" t="n">
        <v>21460.17</v>
      </c>
      <c r="BD2775" s="493" t="n">
        <v>20607.9</v>
      </c>
      <c r="BE2775" s="493" t="n">
        <v>15977.2</v>
      </c>
      <c r="BF2775" s="493" t="n">
        <v>19417.84</v>
      </c>
      <c r="BG2775" s="493" t="n">
        <v>18299.42</v>
      </c>
      <c r="BH2775" s="493" t="n">
        <v>20478.43</v>
      </c>
      <c r="BI2775" s="493" t="n">
        <v>14751.48</v>
      </c>
      <c r="BJ2775" s="493" t="n">
        <v>17073.25</v>
      </c>
      <c r="BK2775" s="493" t="n">
        <v>16015.18</v>
      </c>
      <c r="BL2775" s="493" t="n">
        <v>18406.75</v>
      </c>
      <c r="BM2775" s="493" t="n">
        <v>18217.32</v>
      </c>
      <c r="BN2775" s="493" t="n">
        <v>16722.79</v>
      </c>
      <c r="BO2775" s="493" t="n">
        <v>15540.78</v>
      </c>
      <c r="BP2775" s="493" t="n">
        <v>20351.6</v>
      </c>
      <c r="BQ2775" s="493" t="n">
        <v>15109.96</v>
      </c>
      <c r="BR2775" s="493" t="n">
        <v>19362</v>
      </c>
      <c r="BS2775" s="493" t="n">
        <v>16419.96</v>
      </c>
      <c r="BT2775" s="493" t="n">
        <v>16548.16</v>
      </c>
      <c r="BU2775" s="493" t="n">
        <v>16346.09</v>
      </c>
      <c r="BV2775" s="493" t="n">
        <v>18829.52</v>
      </c>
      <c r="BW2775" s="493" t="n">
        <v>15500.37</v>
      </c>
    </row>
    <row r="2776">
      <c r="A2776" t="inlineStr">
        <is>
          <t>[C9D1] Angiotensin-II 길항제, 고혈압제 (C2) 혹은 이뇨제 복합제제</t>
        </is>
      </c>
      <c r="B2776" t="inlineStr">
        <is>
          <t>한미약품</t>
        </is>
      </c>
      <c r="C2776" t="inlineStr">
        <is>
          <t>데잘탄 플러스</t>
        </is>
      </c>
      <c r="D2776" t="inlineStr">
        <is>
          <t>한미약품</t>
        </is>
      </c>
      <c r="E2776" t="inlineStr">
        <is>
          <t>candesartan cilexetil,  hydrochlorothiazide</t>
        </is>
      </c>
      <c r="F2776" t="inlineStr">
        <is>
          <t>보건소</t>
        </is>
      </c>
      <c r="G2776" t="inlineStr">
        <is>
          <t>Generic</t>
        </is>
      </c>
      <c r="H2776" s="493" t="n">
        <v>311.1</v>
      </c>
      <c r="I2776" s="493" t="n">
        <v>2727.75</v>
      </c>
      <c r="J2776" s="493" t="n">
        <v>360</v>
      </c>
      <c r="K2776" s="493" t="n">
        <v>3826.8</v>
      </c>
      <c r="L2776" s="493" t="n">
        <v>2720.7</v>
      </c>
      <c r="M2776" s="493" t="n">
        <v>3366</v>
      </c>
      <c r="N2776" s="493" t="n">
        <v>3484.2</v>
      </c>
      <c r="O2776" s="493" t="n">
        <v>4035.75</v>
      </c>
      <c r="P2776" s="493" t="n">
        <v>385.8</v>
      </c>
      <c r="Q2776" s="493" t="n">
        <v>4495.8</v>
      </c>
      <c r="R2776" s="493" t="n">
        <v>4862.7</v>
      </c>
      <c r="S2776" s="493" t="n">
        <v>2716.8</v>
      </c>
      <c r="T2776" s="493" t="n">
        <v>3234.9</v>
      </c>
      <c r="U2776" s="493" t="n">
        <v>3863.1</v>
      </c>
      <c r="V2776" s="493" t="n">
        <v>1732.8</v>
      </c>
      <c r="W2776" s="493" t="n">
        <v>1710.6</v>
      </c>
      <c r="X2776" s="493" t="n">
        <v>3453.9</v>
      </c>
      <c r="Y2776" s="493" t="n">
        <v>2832.6</v>
      </c>
      <c r="Z2776" s="493" t="n">
        <v>1292.7</v>
      </c>
      <c r="AA2776" s="493" t="n">
        <v>1628.7</v>
      </c>
      <c r="AB2776" s="493" t="n">
        <v>1827.3</v>
      </c>
      <c r="AC2776" s="493" t="n">
        <v>1023.3</v>
      </c>
      <c r="AD2776" s="493" t="n">
        <v>3839.25</v>
      </c>
      <c r="AE2776" s="493" t="n">
        <v>943.2</v>
      </c>
      <c r="AF2776" s="493" t="n">
        <v>971.4</v>
      </c>
      <c r="AG2776" s="493" t="n">
        <v>3540.6</v>
      </c>
      <c r="AH2776" s="493" t="n">
        <v>537</v>
      </c>
      <c r="AI2776" s="493" t="n">
        <v>0</v>
      </c>
      <c r="AJ2776" s="493" t="n">
        <v>2190</v>
      </c>
      <c r="AK2776" s="493" t="n">
        <v>0</v>
      </c>
      <c r="AL2776" s="493" t="n">
        <v>1636.2</v>
      </c>
      <c r="AM2776" s="493" t="n">
        <v>2714.85</v>
      </c>
      <c r="AN2776" s="493" t="n">
        <v>800.1</v>
      </c>
      <c r="AO2776" s="493" t="n">
        <v>1155.3</v>
      </c>
      <c r="AP2776" s="493" t="n">
        <v>2872.8</v>
      </c>
      <c r="AQ2776" s="493" t="n">
        <v>435</v>
      </c>
      <c r="AR2776" s="493" t="n">
        <v>0</v>
      </c>
      <c r="AS2776" s="493" t="n">
        <v>2386.86</v>
      </c>
      <c r="AT2776" s="493" t="n">
        <v>531.9</v>
      </c>
      <c r="AU2776" s="493" t="n">
        <v>477</v>
      </c>
      <c r="AV2776" s="493" t="n">
        <v>1330.65</v>
      </c>
      <c r="AW2776" s="493" t="n">
        <v>1203.15</v>
      </c>
      <c r="AX2776" s="493" t="n">
        <v>513.45</v>
      </c>
      <c r="AY2776" s="493" t="n">
        <v>625.8</v>
      </c>
      <c r="AZ2776" s="493" t="n">
        <v>0</v>
      </c>
      <c r="BA2776" s="493" t="n">
        <v>808.8</v>
      </c>
      <c r="BB2776" s="493" t="n">
        <v>113.75</v>
      </c>
      <c r="BC2776" s="493" t="n">
        <v>0</v>
      </c>
      <c r="BD2776" s="493" t="n">
        <v>0</v>
      </c>
      <c r="BE2776" s="493" t="n">
        <v>0</v>
      </c>
      <c r="BF2776" s="493" t="n">
        <v>0</v>
      </c>
      <c r="BG2776" s="493" t="n">
        <v>0</v>
      </c>
      <c r="BH2776" s="493" t="n">
        <v>737.1</v>
      </c>
      <c r="BI2776" s="493" t="n">
        <v>0</v>
      </c>
      <c r="BJ2776" s="493" t="n">
        <v>0</v>
      </c>
      <c r="BK2776" s="493" t="n">
        <v>809.1</v>
      </c>
      <c r="BL2776" s="493" t="n">
        <v>1394.1</v>
      </c>
      <c r="BM2776" s="493" t="n">
        <v>0</v>
      </c>
      <c r="BN2776" s="493" t="n">
        <v>820.8</v>
      </c>
      <c r="BO2776" s="493" t="n">
        <v>0</v>
      </c>
      <c r="BP2776" s="493" t="n">
        <v>1575.6</v>
      </c>
      <c r="BQ2776" s="493" t="n">
        <v>951.3</v>
      </c>
      <c r="BR2776" s="493" t="n">
        <v>522</v>
      </c>
      <c r="BS2776" s="493" t="n">
        <v>0</v>
      </c>
      <c r="BT2776" s="493" t="n">
        <v>1426.5</v>
      </c>
      <c r="BU2776" s="493" t="n">
        <v>0</v>
      </c>
      <c r="BV2776" s="493" t="n">
        <v>607.8</v>
      </c>
      <c r="BW2776" s="493" t="n">
        <v>964.8</v>
      </c>
    </row>
    <row r="2777">
      <c r="A2777" t="inlineStr">
        <is>
          <t>[C9D1] Angiotensin-II 길항제, 고혈압제 (C2) 혹은 이뇨제 복합제제</t>
        </is>
      </c>
      <c r="B2777" t="inlineStr">
        <is>
          <t>한미약품</t>
        </is>
      </c>
      <c r="C2777" t="inlineStr">
        <is>
          <t>오잘탄 플러스</t>
        </is>
      </c>
      <c r="D2777" t="inlineStr">
        <is>
          <t>한미약품</t>
        </is>
      </c>
      <c r="E2777" t="inlineStr">
        <is>
          <t>hydrochlorothiazide,  losartan potassium</t>
        </is>
      </c>
      <c r="F2777" t="inlineStr">
        <is>
          <t>상급종합병원</t>
        </is>
      </c>
      <c r="G2777" t="inlineStr">
        <is>
          <t>Generic</t>
        </is>
      </c>
      <c r="H2777" s="493" t="n">
        <v>0</v>
      </c>
      <c r="I2777" s="493" t="n">
        <v>0</v>
      </c>
      <c r="J2777" s="493" t="n">
        <v>0</v>
      </c>
      <c r="K2777" s="493" t="n">
        <v>0</v>
      </c>
      <c r="L2777" s="493" t="n">
        <v>0</v>
      </c>
      <c r="M2777" s="493" t="n">
        <v>0</v>
      </c>
      <c r="N2777" s="493" t="n">
        <v>0</v>
      </c>
      <c r="O2777" s="493" t="n">
        <v>0</v>
      </c>
      <c r="P2777" s="493" t="n">
        <v>0</v>
      </c>
      <c r="Q2777" s="493" t="n">
        <v>0</v>
      </c>
      <c r="R2777" s="493" t="n">
        <v>0</v>
      </c>
      <c r="S2777" s="493" t="n">
        <v>0</v>
      </c>
      <c r="T2777" s="493" t="n">
        <v>0</v>
      </c>
      <c r="U2777" s="493" t="n">
        <v>0</v>
      </c>
      <c r="V2777" s="493" t="n">
        <v>0</v>
      </c>
      <c r="W2777" s="493" t="n">
        <v>0</v>
      </c>
      <c r="X2777" s="493" t="n">
        <v>0</v>
      </c>
      <c r="Y2777" s="493" t="n">
        <v>0</v>
      </c>
      <c r="Z2777" s="493" t="n">
        <v>0</v>
      </c>
      <c r="AA2777" s="493" t="n">
        <v>0</v>
      </c>
      <c r="AB2777" s="493" t="n">
        <v>0</v>
      </c>
      <c r="AC2777" s="493" t="n">
        <v>0</v>
      </c>
      <c r="AD2777" s="493" t="n">
        <v>0</v>
      </c>
      <c r="AE2777" s="493" t="n">
        <v>0</v>
      </c>
      <c r="AF2777" s="493" t="n">
        <v>0</v>
      </c>
      <c r="AG2777" s="493" t="n">
        <v>0</v>
      </c>
      <c r="AH2777" s="493" t="n">
        <v>0</v>
      </c>
      <c r="AI2777" s="493" t="n">
        <v>0</v>
      </c>
      <c r="AJ2777" s="493" t="n">
        <v>0</v>
      </c>
      <c r="AK2777" s="493" t="n">
        <v>0</v>
      </c>
      <c r="AL2777" s="493" t="n">
        <v>0</v>
      </c>
      <c r="AM2777" s="493" t="n">
        <v>0</v>
      </c>
      <c r="AN2777" s="493" t="n">
        <v>0</v>
      </c>
      <c r="AO2777" s="493" t="n">
        <v>0</v>
      </c>
      <c r="AP2777" s="493" t="n">
        <v>0</v>
      </c>
      <c r="AQ2777" s="493" t="n">
        <v>0</v>
      </c>
      <c r="AR2777" s="493" t="n">
        <v>1440.3</v>
      </c>
      <c r="AS2777" s="493" t="n">
        <v>996</v>
      </c>
      <c r="AT2777" s="493" t="n">
        <v>0</v>
      </c>
      <c r="AU2777" s="493" t="n">
        <v>374.4</v>
      </c>
      <c r="AV2777" s="493" t="n">
        <v>0</v>
      </c>
      <c r="AW2777" s="493" t="n">
        <v>988.8</v>
      </c>
      <c r="AX2777" s="493" t="n">
        <v>0</v>
      </c>
      <c r="AY2777" s="493" t="n">
        <v>3542</v>
      </c>
      <c r="AZ2777" s="493" t="n">
        <v>0</v>
      </c>
      <c r="BA2777" s="493" t="n">
        <v>504</v>
      </c>
      <c r="BB2777" s="493" t="n">
        <v>0</v>
      </c>
      <c r="BC2777" s="493" t="n">
        <v>0</v>
      </c>
      <c r="BD2777" s="493" t="n">
        <v>372.6</v>
      </c>
      <c r="BE2777" s="493" t="n">
        <v>378</v>
      </c>
      <c r="BF2777" s="493" t="n">
        <v>0</v>
      </c>
      <c r="BG2777" s="493" t="n">
        <v>0</v>
      </c>
      <c r="BH2777" s="493" t="n">
        <v>763.2</v>
      </c>
      <c r="BI2777" s="493" t="n">
        <v>1539.2</v>
      </c>
      <c r="BJ2777" s="493" t="n">
        <v>0</v>
      </c>
      <c r="BK2777" s="493" t="n">
        <v>1508.4</v>
      </c>
      <c r="BL2777" s="493" t="n">
        <v>0</v>
      </c>
      <c r="BM2777" s="493" t="n">
        <v>0</v>
      </c>
      <c r="BN2777" s="493" t="n">
        <v>0</v>
      </c>
      <c r="BO2777" s="493" t="n">
        <v>3089.9</v>
      </c>
      <c r="BP2777" s="493" t="n">
        <v>0</v>
      </c>
      <c r="BQ2777" s="493" t="n">
        <v>1465.2</v>
      </c>
      <c r="BR2777" s="493" t="n">
        <v>0</v>
      </c>
      <c r="BS2777" s="493" t="n">
        <v>0</v>
      </c>
      <c r="BT2777" s="493" t="n">
        <v>0</v>
      </c>
      <c r="BU2777" s="493" t="n">
        <v>1492.4</v>
      </c>
      <c r="BV2777" s="493" t="n">
        <v>1479.6</v>
      </c>
      <c r="BW2777" s="493" t="n">
        <v>0</v>
      </c>
    </row>
    <row r="2778">
      <c r="A2778" t="inlineStr">
        <is>
          <t>[C9D1] Angiotensin-II 길항제, 고혈압제 (C2) 혹은 이뇨제 복합제제</t>
        </is>
      </c>
      <c r="B2778" t="inlineStr">
        <is>
          <t>한미약품</t>
        </is>
      </c>
      <c r="C2778" t="inlineStr">
        <is>
          <t>오잘탄 플러스</t>
        </is>
      </c>
      <c r="D2778" t="inlineStr">
        <is>
          <t>한미약품</t>
        </is>
      </c>
      <c r="E2778" t="inlineStr">
        <is>
          <t>hydrochlorothiazide,  losartan potassium</t>
        </is>
      </c>
      <c r="F2778" t="inlineStr">
        <is>
          <t>종합병원</t>
        </is>
      </c>
      <c r="G2778" t="inlineStr">
        <is>
          <t>Generic</t>
        </is>
      </c>
      <c r="H2778" s="493" t="n">
        <v>49661.34</v>
      </c>
      <c r="I2778" s="493" t="n">
        <v>53160.89</v>
      </c>
      <c r="J2778" s="493" t="n">
        <v>63823.16</v>
      </c>
      <c r="K2778" s="493" t="n">
        <v>63508.94</v>
      </c>
      <c r="L2778" s="493" t="n">
        <v>68554.74000000001</v>
      </c>
      <c r="M2778" s="493" t="n">
        <v>69644.48</v>
      </c>
      <c r="N2778" s="493" t="n">
        <v>80001.81</v>
      </c>
      <c r="O2778" s="493" t="n">
        <v>73158.39999999999</v>
      </c>
      <c r="P2778" s="493" t="n">
        <v>70541.39999999999</v>
      </c>
      <c r="Q2778" s="493" t="n">
        <v>68159.83</v>
      </c>
      <c r="R2778" s="493" t="n">
        <v>71366.39999999999</v>
      </c>
      <c r="S2778" s="493" t="n">
        <v>100107.87</v>
      </c>
      <c r="T2778" s="493" t="n">
        <v>101090.08</v>
      </c>
      <c r="U2778" s="493" t="n">
        <v>93899.42999999999</v>
      </c>
      <c r="V2778" s="493" t="n">
        <v>108389.81</v>
      </c>
      <c r="W2778" s="493" t="n">
        <v>104621.53</v>
      </c>
      <c r="X2778" s="493" t="n">
        <v>111951.23</v>
      </c>
      <c r="Y2778" s="493" t="n">
        <v>94713.17</v>
      </c>
      <c r="Z2778" s="493" t="n">
        <v>106644.38</v>
      </c>
      <c r="AA2778" s="493" t="n">
        <v>105237.94</v>
      </c>
      <c r="AB2778" s="493" t="n">
        <v>97698.36</v>
      </c>
      <c r="AC2778" s="493" t="n">
        <v>97531.83</v>
      </c>
      <c r="AD2778" s="493" t="n">
        <v>94393.69</v>
      </c>
      <c r="AE2778" s="493" t="n">
        <v>113623.63</v>
      </c>
      <c r="AF2778" s="493" t="n">
        <v>96870.42999999999</v>
      </c>
      <c r="AG2778" s="493" t="n">
        <v>101692.5</v>
      </c>
      <c r="AH2778" s="493" t="n">
        <v>111050.39</v>
      </c>
      <c r="AI2778" s="493" t="n">
        <v>101035.04</v>
      </c>
      <c r="AJ2778" s="493" t="n">
        <v>103820.62</v>
      </c>
      <c r="AK2778" s="493" t="n">
        <v>103912.03</v>
      </c>
      <c r="AL2778" s="493" t="n">
        <v>91270.33</v>
      </c>
      <c r="AM2778" s="493" t="n">
        <v>98772.96000000001</v>
      </c>
      <c r="AN2778" s="493" t="n">
        <v>94075.73</v>
      </c>
      <c r="AO2778" s="493" t="n">
        <v>103459.09</v>
      </c>
      <c r="AP2778" s="493" t="n">
        <v>101050.9</v>
      </c>
      <c r="AQ2778" s="493" t="n">
        <v>103279.91</v>
      </c>
      <c r="AR2778" s="493" t="n">
        <v>103396.76</v>
      </c>
      <c r="AS2778" s="493" t="n">
        <v>88100.5</v>
      </c>
      <c r="AT2778" s="493" t="n">
        <v>103582.02</v>
      </c>
      <c r="AU2778" s="493" t="n">
        <v>99873.53999999999</v>
      </c>
      <c r="AV2778" s="493" t="n">
        <v>97502.91</v>
      </c>
      <c r="AW2778" s="493" t="n">
        <v>94112.53</v>
      </c>
      <c r="AX2778" s="493" t="n">
        <v>95616.75</v>
      </c>
      <c r="AY2778" s="493" t="n">
        <v>92793.11</v>
      </c>
      <c r="AZ2778" s="493" t="n">
        <v>104741.06</v>
      </c>
      <c r="BA2778" s="493" t="n">
        <v>107490.92</v>
      </c>
      <c r="BB2778" s="493" t="n">
        <v>83223.99000000001</v>
      </c>
      <c r="BC2778" s="493" t="n">
        <v>116429.34</v>
      </c>
      <c r="BD2778" s="493" t="n">
        <v>79916.64999999999</v>
      </c>
      <c r="BE2778" s="493" t="n">
        <v>82648.39</v>
      </c>
      <c r="BF2778" s="493" t="n">
        <v>89985.66</v>
      </c>
      <c r="BG2778" s="493" t="n">
        <v>84450.22</v>
      </c>
      <c r="BH2778" s="493" t="n">
        <v>82687.89</v>
      </c>
      <c r="BI2778" s="493" t="n">
        <v>80366.53999999999</v>
      </c>
      <c r="BJ2778" s="493" t="n">
        <v>74834.64</v>
      </c>
      <c r="BK2778" s="493" t="n">
        <v>62924.64</v>
      </c>
      <c r="BL2778" s="493" t="n">
        <v>82862.17999999999</v>
      </c>
      <c r="BM2778" s="493" t="n">
        <v>67781.13</v>
      </c>
      <c r="BN2778" s="493" t="n">
        <v>64214.34</v>
      </c>
      <c r="BO2778" s="493" t="n">
        <v>70314.69</v>
      </c>
      <c r="BP2778" s="493" t="n">
        <v>67283.77</v>
      </c>
      <c r="BQ2778" s="493" t="n">
        <v>57580.72</v>
      </c>
      <c r="BR2778" s="493" t="n">
        <v>72630.62</v>
      </c>
      <c r="BS2778" s="493" t="n">
        <v>65853.64999999999</v>
      </c>
      <c r="BT2778" s="493" t="n">
        <v>64920.9</v>
      </c>
      <c r="BU2778" s="493" t="n">
        <v>67657.69</v>
      </c>
      <c r="BV2778" s="493" t="n">
        <v>62407.53</v>
      </c>
      <c r="BW2778" s="493" t="n">
        <v>66263.95</v>
      </c>
    </row>
    <row r="2779">
      <c r="A2779" t="inlineStr">
        <is>
          <t>[C9D1] Angiotensin-II 길항제, 고혈압제 (C2) 혹은 이뇨제 복합제제</t>
        </is>
      </c>
      <c r="B2779" t="inlineStr">
        <is>
          <t>한미약품</t>
        </is>
      </c>
      <c r="C2779" t="inlineStr">
        <is>
          <t>오잘탄 플러스</t>
        </is>
      </c>
      <c r="D2779" t="inlineStr">
        <is>
          <t>한미약품</t>
        </is>
      </c>
      <c r="E2779" t="inlineStr">
        <is>
          <t>hydrochlorothiazide,  losartan potassium</t>
        </is>
      </c>
      <c r="F2779" t="inlineStr">
        <is>
          <t>병원</t>
        </is>
      </c>
      <c r="G2779" t="inlineStr">
        <is>
          <t>Generic</t>
        </is>
      </c>
      <c r="H2779" s="493" t="n">
        <v>43335.18</v>
      </c>
      <c r="I2779" s="493" t="n">
        <v>44988.77</v>
      </c>
      <c r="J2779" s="493" t="n">
        <v>48722.98</v>
      </c>
      <c r="K2779" s="493" t="n">
        <v>42831.35</v>
      </c>
      <c r="L2779" s="493" t="n">
        <v>45015.92</v>
      </c>
      <c r="M2779" s="493" t="n">
        <v>47221.93</v>
      </c>
      <c r="N2779" s="493" t="n">
        <v>45132.3</v>
      </c>
      <c r="O2779" s="493" t="n">
        <v>39916.6</v>
      </c>
      <c r="P2779" s="493" t="n">
        <v>46424.04</v>
      </c>
      <c r="Q2779" s="493" t="n">
        <v>40895.54</v>
      </c>
      <c r="R2779" s="493" t="n">
        <v>49454.64</v>
      </c>
      <c r="S2779" s="493" t="n">
        <v>54584.16</v>
      </c>
      <c r="T2779" s="493" t="n">
        <v>55036.26</v>
      </c>
      <c r="U2779" s="493" t="n">
        <v>47978.86</v>
      </c>
      <c r="V2779" s="493" t="n">
        <v>55660.27</v>
      </c>
      <c r="W2779" s="493" t="n">
        <v>48598.27</v>
      </c>
      <c r="X2779" s="493" t="n">
        <v>51129.29</v>
      </c>
      <c r="Y2779" s="493" t="n">
        <v>42619.54</v>
      </c>
      <c r="Z2779" s="493" t="n">
        <v>40721.86</v>
      </c>
      <c r="AA2779" s="493" t="n">
        <v>45001.21</v>
      </c>
      <c r="AB2779" s="493" t="n">
        <v>43275.8</v>
      </c>
      <c r="AC2779" s="493" t="n">
        <v>41636.41</v>
      </c>
      <c r="AD2779" s="493" t="n">
        <v>35906.37</v>
      </c>
      <c r="AE2779" s="493" t="n">
        <v>40202.38</v>
      </c>
      <c r="AF2779" s="493" t="n">
        <v>31188.68</v>
      </c>
      <c r="AG2779" s="493" t="n">
        <v>35301.58</v>
      </c>
      <c r="AH2779" s="493" t="n">
        <v>33404.18</v>
      </c>
      <c r="AI2779" s="493" t="n">
        <v>29663.79</v>
      </c>
      <c r="AJ2779" s="493" t="n">
        <v>33163.19</v>
      </c>
      <c r="AK2779" s="493" t="n">
        <v>30105.76</v>
      </c>
      <c r="AL2779" s="493" t="n">
        <v>24650.32</v>
      </c>
      <c r="AM2779" s="493" t="n">
        <v>34199.22</v>
      </c>
      <c r="AN2779" s="493" t="n">
        <v>30652.65</v>
      </c>
      <c r="AO2779" s="493" t="n">
        <v>31860.64</v>
      </c>
      <c r="AP2779" s="493" t="n">
        <v>30278.87</v>
      </c>
      <c r="AQ2779" s="493" t="n">
        <v>35994.37</v>
      </c>
      <c r="AR2779" s="493" t="n">
        <v>29274.26</v>
      </c>
      <c r="AS2779" s="493" t="n">
        <v>27379.55</v>
      </c>
      <c r="AT2779" s="493" t="n">
        <v>25840.66</v>
      </c>
      <c r="AU2779" s="493" t="n">
        <v>29480.02</v>
      </c>
      <c r="AV2779" s="493" t="n">
        <v>22430.95</v>
      </c>
      <c r="AW2779" s="493" t="n">
        <v>23133.5</v>
      </c>
      <c r="AX2779" s="493" t="n">
        <v>21890.09</v>
      </c>
      <c r="AY2779" s="493" t="n">
        <v>22548.15</v>
      </c>
      <c r="AZ2779" s="493" t="n">
        <v>19509.92</v>
      </c>
      <c r="BA2779" s="493" t="n">
        <v>21162.52</v>
      </c>
      <c r="BB2779" s="493" t="n">
        <v>18693.07</v>
      </c>
      <c r="BC2779" s="493" t="n">
        <v>21589.59</v>
      </c>
      <c r="BD2779" s="493" t="n">
        <v>16896.65</v>
      </c>
      <c r="BE2779" s="493" t="n">
        <v>19164.5</v>
      </c>
      <c r="BF2779" s="493" t="n">
        <v>16580.73</v>
      </c>
      <c r="BG2779" s="493" t="n">
        <v>16897.23</v>
      </c>
      <c r="BH2779" s="493" t="n">
        <v>14029.93</v>
      </c>
      <c r="BI2779" s="493" t="n">
        <v>15669.69</v>
      </c>
      <c r="BJ2779" s="493" t="n">
        <v>26301.53</v>
      </c>
      <c r="BK2779" s="493" t="n">
        <v>22713.97</v>
      </c>
      <c r="BL2779" s="493" t="n">
        <v>26147.45</v>
      </c>
      <c r="BM2779" s="493" t="n">
        <v>29256.48</v>
      </c>
      <c r="BN2779" s="493" t="n">
        <v>21882.87</v>
      </c>
      <c r="BO2779" s="493" t="n">
        <v>28075.66</v>
      </c>
      <c r="BP2779" s="493" t="n">
        <v>29410.42</v>
      </c>
      <c r="BQ2779" s="493" t="n">
        <v>25204.67</v>
      </c>
      <c r="BR2779" s="493" t="n">
        <v>34044.32</v>
      </c>
      <c r="BS2779" s="493" t="n">
        <v>30892.98</v>
      </c>
      <c r="BT2779" s="493" t="n">
        <v>40513</v>
      </c>
      <c r="BU2779" s="493" t="n">
        <v>36594.08</v>
      </c>
      <c r="BV2779" s="493" t="n">
        <v>44078.1</v>
      </c>
      <c r="BW2779" s="493" t="n">
        <v>38269.18</v>
      </c>
    </row>
    <row r="2780">
      <c r="A2780" t="inlineStr">
        <is>
          <t>[C9D1] Angiotensin-II 길항제, 고혈압제 (C2) 혹은 이뇨제 복합제제</t>
        </is>
      </c>
      <c r="B2780" t="inlineStr">
        <is>
          <t>한미약품</t>
        </is>
      </c>
      <c r="C2780" t="inlineStr">
        <is>
          <t>오잘탄 플러스</t>
        </is>
      </c>
      <c r="D2780" t="inlineStr">
        <is>
          <t>한미약품</t>
        </is>
      </c>
      <c r="E2780" t="inlineStr">
        <is>
          <t>hydrochlorothiazide,  losartan potassium</t>
        </is>
      </c>
      <c r="F2780" t="inlineStr">
        <is>
          <t>의원</t>
        </is>
      </c>
      <c r="G2780" t="inlineStr">
        <is>
          <t>Generic</t>
        </is>
      </c>
      <c r="H2780" s="493" t="n">
        <v>147760.83</v>
      </c>
      <c r="I2780" s="493" t="n">
        <v>163367.5</v>
      </c>
      <c r="J2780" s="493" t="n">
        <v>186498.59</v>
      </c>
      <c r="K2780" s="493" t="n">
        <v>182912.95</v>
      </c>
      <c r="L2780" s="493" t="n">
        <v>172486.32</v>
      </c>
      <c r="M2780" s="493" t="n">
        <v>177506.31</v>
      </c>
      <c r="N2780" s="493" t="n">
        <v>185417.79</v>
      </c>
      <c r="O2780" s="493" t="n">
        <v>188739.44</v>
      </c>
      <c r="P2780" s="493" t="n">
        <v>168697.62</v>
      </c>
      <c r="Q2780" s="493" t="n">
        <v>186359.13</v>
      </c>
      <c r="R2780" s="493" t="n">
        <v>245807.11</v>
      </c>
      <c r="S2780" s="493" t="n">
        <v>611948.75</v>
      </c>
      <c r="T2780" s="493" t="n">
        <v>593986.83</v>
      </c>
      <c r="U2780" s="493" t="n">
        <v>517307.13</v>
      </c>
      <c r="V2780" s="493" t="n">
        <v>568753.72</v>
      </c>
      <c r="W2780" s="493" t="n">
        <v>546390.87</v>
      </c>
      <c r="X2780" s="493" t="n">
        <v>543128.25</v>
      </c>
      <c r="Y2780" s="493" t="n">
        <v>519608.12</v>
      </c>
      <c r="Z2780" s="493" t="n">
        <v>496183.66</v>
      </c>
      <c r="AA2780" s="493" t="n">
        <v>523969.26</v>
      </c>
      <c r="AB2780" s="493" t="n">
        <v>493744.55</v>
      </c>
      <c r="AC2780" s="493" t="n">
        <v>507466.49</v>
      </c>
      <c r="AD2780" s="493" t="n">
        <v>464896.14</v>
      </c>
      <c r="AE2780" s="493" t="n">
        <v>511464.87</v>
      </c>
      <c r="AF2780" s="493" t="n">
        <v>451278.99</v>
      </c>
      <c r="AG2780" s="493" t="n">
        <v>434871.44</v>
      </c>
      <c r="AH2780" s="493" t="n">
        <v>450572.76</v>
      </c>
      <c r="AI2780" s="493" t="n">
        <v>418007.3</v>
      </c>
      <c r="AJ2780" s="493" t="n">
        <v>450926.14</v>
      </c>
      <c r="AK2780" s="493" t="n">
        <v>462569.94</v>
      </c>
      <c r="AL2780" s="493" t="n">
        <v>434989.16</v>
      </c>
      <c r="AM2780" s="493" t="n">
        <v>432354.33</v>
      </c>
      <c r="AN2780" s="493" t="n">
        <v>409952.3</v>
      </c>
      <c r="AO2780" s="493" t="n">
        <v>426153.75</v>
      </c>
      <c r="AP2780" s="493" t="n">
        <v>428067.06</v>
      </c>
      <c r="AQ2780" s="493" t="n">
        <v>411659.85</v>
      </c>
      <c r="AR2780" s="493" t="n">
        <v>418325.46</v>
      </c>
      <c r="AS2780" s="493" t="n">
        <v>406208.09</v>
      </c>
      <c r="AT2780" s="493" t="n">
        <v>387691.44</v>
      </c>
      <c r="AU2780" s="493" t="n">
        <v>399782.7</v>
      </c>
      <c r="AV2780" s="493" t="n">
        <v>410935.68</v>
      </c>
      <c r="AW2780" s="493" t="n">
        <v>400530.57</v>
      </c>
      <c r="AX2780" s="493" t="n">
        <v>398168.21</v>
      </c>
      <c r="AY2780" s="493" t="n">
        <v>410051.57</v>
      </c>
      <c r="AZ2780" s="493" t="n">
        <v>394195.62</v>
      </c>
      <c r="BA2780" s="493" t="n">
        <v>399300.25</v>
      </c>
      <c r="BB2780" s="493" t="n">
        <v>392463.27</v>
      </c>
      <c r="BC2780" s="493" t="n">
        <v>403063.55</v>
      </c>
      <c r="BD2780" s="493" t="n">
        <v>387562.95</v>
      </c>
      <c r="BE2780" s="493" t="n">
        <v>364656.09</v>
      </c>
      <c r="BF2780" s="493" t="n">
        <v>379834.46</v>
      </c>
      <c r="BG2780" s="493" t="n">
        <v>367247.86</v>
      </c>
      <c r="BH2780" s="493" t="n">
        <v>376423.47</v>
      </c>
      <c r="BI2780" s="493" t="n">
        <v>349019.33</v>
      </c>
      <c r="BJ2780" s="493" t="n">
        <v>379467.25</v>
      </c>
      <c r="BK2780" s="493" t="n">
        <v>333271.52</v>
      </c>
      <c r="BL2780" s="493" t="n">
        <v>384365.2</v>
      </c>
      <c r="BM2780" s="493" t="n">
        <v>319359.5</v>
      </c>
      <c r="BN2780" s="493" t="n">
        <v>324226.76</v>
      </c>
      <c r="BO2780" s="493" t="n">
        <v>347077.92</v>
      </c>
      <c r="BP2780" s="493" t="n">
        <v>336055.88</v>
      </c>
      <c r="BQ2780" s="493" t="n">
        <v>305054.8</v>
      </c>
      <c r="BR2780" s="493" t="n">
        <v>336440.66</v>
      </c>
      <c r="BS2780" s="493" t="n">
        <v>351628.3</v>
      </c>
      <c r="BT2780" s="493" t="n">
        <v>333733.86</v>
      </c>
      <c r="BU2780" s="493" t="n">
        <v>335823.63</v>
      </c>
      <c r="BV2780" s="493" t="n">
        <v>358161.26</v>
      </c>
      <c r="BW2780" s="493" t="n">
        <v>333767.11</v>
      </c>
    </row>
    <row r="2781">
      <c r="A2781" t="inlineStr">
        <is>
          <t>[C9D1] Angiotensin-II 길항제, 고혈압제 (C2) 혹은 이뇨제 복합제제</t>
        </is>
      </c>
      <c r="B2781" t="inlineStr">
        <is>
          <t>한미약품</t>
        </is>
      </c>
      <c r="C2781" t="inlineStr">
        <is>
          <t>오잘탄 플러스</t>
        </is>
      </c>
      <c r="D2781" t="inlineStr">
        <is>
          <t>한미약품</t>
        </is>
      </c>
      <c r="E2781" t="inlineStr">
        <is>
          <t>hydrochlorothiazide,  losartan potassium</t>
        </is>
      </c>
      <c r="F2781" t="inlineStr">
        <is>
          <t>보건소</t>
        </is>
      </c>
      <c r="G2781" t="inlineStr">
        <is>
          <t>Generic</t>
        </is>
      </c>
      <c r="H2781" s="493" t="n">
        <v>3612.6</v>
      </c>
      <c r="I2781" s="493" t="n">
        <v>2535.59</v>
      </c>
      <c r="J2781" s="493" t="n">
        <v>7720.35</v>
      </c>
      <c r="K2781" s="493" t="n">
        <v>1533.6</v>
      </c>
      <c r="L2781" s="493" t="n">
        <v>3510</v>
      </c>
      <c r="M2781" s="493" t="n">
        <v>2489.4</v>
      </c>
      <c r="N2781" s="493" t="n">
        <v>1235.7</v>
      </c>
      <c r="O2781" s="493" t="n">
        <v>7650.9</v>
      </c>
      <c r="P2781" s="493" t="n">
        <v>1858.8</v>
      </c>
      <c r="Q2781" s="493" t="n">
        <v>5350.95</v>
      </c>
      <c r="R2781" s="493" t="n">
        <v>11931</v>
      </c>
      <c r="S2781" s="493" t="n">
        <v>8287.200000000001</v>
      </c>
      <c r="T2781" s="493" t="n">
        <v>11904.3</v>
      </c>
      <c r="U2781" s="493" t="n">
        <v>13295.21</v>
      </c>
      <c r="V2781" s="493" t="n">
        <v>14775.3</v>
      </c>
      <c r="W2781" s="493" t="n">
        <v>8782.799999999999</v>
      </c>
      <c r="X2781" s="493" t="n">
        <v>12502.8</v>
      </c>
      <c r="Y2781" s="493" t="n">
        <v>10731.3</v>
      </c>
      <c r="Z2781" s="493" t="n">
        <v>8202.299999999999</v>
      </c>
      <c r="AA2781" s="493" t="n">
        <v>15532.8</v>
      </c>
      <c r="AB2781" s="493" t="n">
        <v>18549.3</v>
      </c>
      <c r="AC2781" s="493" t="n">
        <v>6383.94</v>
      </c>
      <c r="AD2781" s="493" t="n">
        <v>15666</v>
      </c>
      <c r="AE2781" s="493" t="n">
        <v>11751.9</v>
      </c>
      <c r="AF2781" s="493" t="n">
        <v>14149.7</v>
      </c>
      <c r="AG2781" s="493" t="n">
        <v>8083.46</v>
      </c>
      <c r="AH2781" s="493" t="n">
        <v>15426.9</v>
      </c>
      <c r="AI2781" s="493" t="n">
        <v>14817.4</v>
      </c>
      <c r="AJ2781" s="493" t="n">
        <v>12213.6</v>
      </c>
      <c r="AK2781" s="493" t="n">
        <v>15626.1</v>
      </c>
      <c r="AL2781" s="493" t="n">
        <v>11022.92</v>
      </c>
      <c r="AM2781" s="493" t="n">
        <v>18792.25</v>
      </c>
      <c r="AN2781" s="493" t="n">
        <v>13374.6</v>
      </c>
      <c r="AO2781" s="493" t="n">
        <v>4857.6</v>
      </c>
      <c r="AP2781" s="493" t="n">
        <v>14964.45</v>
      </c>
      <c r="AQ2781" s="493" t="n">
        <v>6974.4</v>
      </c>
      <c r="AR2781" s="493" t="n">
        <v>6109.24</v>
      </c>
      <c r="AS2781" s="493" t="n">
        <v>9071.85</v>
      </c>
      <c r="AT2781" s="493" t="n">
        <v>4242.95</v>
      </c>
      <c r="AU2781" s="493" t="n">
        <v>12747</v>
      </c>
      <c r="AV2781" s="493" t="n">
        <v>26279.1</v>
      </c>
      <c r="AW2781" s="493" t="n">
        <v>4206.6</v>
      </c>
      <c r="AX2781" s="493" t="n">
        <v>17729.7</v>
      </c>
      <c r="AY2781" s="493" t="n">
        <v>9756.4</v>
      </c>
      <c r="AZ2781" s="493" t="n">
        <v>5604.6</v>
      </c>
      <c r="BA2781" s="493" t="n">
        <v>21186.75</v>
      </c>
      <c r="BB2781" s="493" t="n">
        <v>30375.9</v>
      </c>
      <c r="BC2781" s="493" t="n">
        <v>5492.7</v>
      </c>
      <c r="BD2781" s="493" t="n">
        <v>11345.4</v>
      </c>
      <c r="BE2781" s="493" t="n">
        <v>10404</v>
      </c>
      <c r="BF2781" s="493" t="n">
        <v>5365.5</v>
      </c>
      <c r="BG2781" s="493" t="n">
        <v>14099.1</v>
      </c>
      <c r="BH2781" s="493" t="n">
        <v>15302.45</v>
      </c>
      <c r="BI2781" s="493" t="n">
        <v>4136.28</v>
      </c>
      <c r="BJ2781" s="493" t="n">
        <v>15656.1</v>
      </c>
      <c r="BK2781" s="493" t="n">
        <v>10094.7</v>
      </c>
      <c r="BL2781" s="493" t="n">
        <v>6099.9</v>
      </c>
      <c r="BM2781" s="493" t="n">
        <v>6162.9</v>
      </c>
      <c r="BN2781" s="493" t="n">
        <v>12974.7</v>
      </c>
      <c r="BO2781" s="493" t="n">
        <v>7569.6</v>
      </c>
      <c r="BP2781" s="493" t="n">
        <v>16067.3</v>
      </c>
      <c r="BQ2781" s="493" t="n">
        <v>17176.05</v>
      </c>
      <c r="BR2781" s="493" t="n">
        <v>7166.1</v>
      </c>
      <c r="BS2781" s="493" t="n">
        <v>7280.4</v>
      </c>
      <c r="BT2781" s="493" t="n">
        <v>7958.7</v>
      </c>
      <c r="BU2781" s="493" t="n">
        <v>7844.1</v>
      </c>
      <c r="BV2781" s="493" t="n">
        <v>6725.43</v>
      </c>
      <c r="BW2781" s="493" t="n">
        <v>6768.6</v>
      </c>
    </row>
    <row r="2782">
      <c r="A2782" t="inlineStr">
        <is>
          <t>[C9D1] Angiotensin-II 길항제, 고혈압제 (C2) 혹은 이뇨제 복합제제</t>
        </is>
      </c>
      <c r="B2782" t="inlineStr">
        <is>
          <t>한미약품</t>
        </is>
      </c>
      <c r="C2782" t="inlineStr">
        <is>
          <t>오잘탄 플러스</t>
        </is>
      </c>
      <c r="D2782" t="inlineStr">
        <is>
          <t>한미약품</t>
        </is>
      </c>
      <c r="E2782" t="inlineStr">
        <is>
          <t>hydrochlorothiazide,  losartan potassium</t>
        </is>
      </c>
      <c r="F2782" t="inlineStr">
        <is>
          <t>기타(치과의원, 치과병원 등)</t>
        </is>
      </c>
      <c r="G2782" t="inlineStr">
        <is>
          <t>Generic</t>
        </is>
      </c>
      <c r="H2782" s="493" t="n">
        <v>0</v>
      </c>
      <c r="I2782" s="493" t="n">
        <v>0</v>
      </c>
      <c r="J2782" s="493" t="n">
        <v>0</v>
      </c>
      <c r="K2782" s="493" t="n">
        <v>0</v>
      </c>
      <c r="L2782" s="493" t="n">
        <v>0</v>
      </c>
      <c r="M2782" s="493" t="n">
        <v>0</v>
      </c>
      <c r="N2782" s="493" t="n">
        <v>0</v>
      </c>
      <c r="O2782" s="493" t="n">
        <v>0</v>
      </c>
      <c r="P2782" s="493" t="n">
        <v>72</v>
      </c>
      <c r="Q2782" s="493" t="n">
        <v>139.2</v>
      </c>
      <c r="R2782" s="493" t="n">
        <v>489</v>
      </c>
      <c r="S2782" s="493" t="n">
        <v>448.2</v>
      </c>
      <c r="T2782" s="493" t="n">
        <v>0</v>
      </c>
      <c r="U2782" s="493" t="n">
        <v>147</v>
      </c>
      <c r="V2782" s="493" t="n">
        <v>0</v>
      </c>
      <c r="W2782" s="493" t="n">
        <v>451.8</v>
      </c>
      <c r="X2782" s="493" t="n">
        <v>0</v>
      </c>
      <c r="Y2782" s="493" t="n">
        <v>1004.7</v>
      </c>
      <c r="Z2782" s="493" t="n">
        <v>853.8</v>
      </c>
      <c r="AA2782" s="493" t="n">
        <v>945</v>
      </c>
      <c r="AB2782" s="493" t="n">
        <v>756.9</v>
      </c>
      <c r="AC2782" s="493" t="n">
        <v>885.3</v>
      </c>
      <c r="AD2782" s="493" t="n">
        <v>1194.3</v>
      </c>
      <c r="AE2782" s="493" t="n">
        <v>1008.3</v>
      </c>
      <c r="AF2782" s="493" t="n">
        <v>740.7</v>
      </c>
      <c r="AG2782" s="493" t="n">
        <v>891.9400000000001</v>
      </c>
      <c r="AH2782" s="493" t="n">
        <v>1103.1</v>
      </c>
      <c r="AI2782" s="493" t="n">
        <v>1401</v>
      </c>
      <c r="AJ2782" s="493" t="n">
        <v>1077</v>
      </c>
      <c r="AK2782" s="493" t="n">
        <v>1176.6</v>
      </c>
      <c r="AL2782" s="493" t="n">
        <v>1098.3</v>
      </c>
      <c r="AM2782" s="493" t="n">
        <v>949.2</v>
      </c>
      <c r="AN2782" s="493" t="n">
        <v>945</v>
      </c>
      <c r="AO2782" s="493" t="n">
        <v>1254.9</v>
      </c>
      <c r="AP2782" s="493" t="n">
        <v>1049.4</v>
      </c>
      <c r="AQ2782" s="493" t="n">
        <v>1050</v>
      </c>
      <c r="AR2782" s="493" t="n">
        <v>76.8</v>
      </c>
      <c r="AS2782" s="493" t="n">
        <v>0</v>
      </c>
      <c r="AT2782" s="493" t="n">
        <v>142.2</v>
      </c>
      <c r="AU2782" s="493" t="n">
        <v>2188.8</v>
      </c>
      <c r="AV2782" s="493" t="n">
        <v>1271.1</v>
      </c>
      <c r="AW2782" s="493" t="n">
        <v>1322.7</v>
      </c>
      <c r="AX2782" s="493" t="n">
        <v>213.72</v>
      </c>
      <c r="AY2782" s="493" t="n">
        <v>1043.03</v>
      </c>
      <c r="AZ2782" s="493" t="n">
        <v>1496.74</v>
      </c>
      <c r="BA2782" s="493" t="n">
        <v>1701.5</v>
      </c>
      <c r="BB2782" s="493" t="n">
        <v>1425.9</v>
      </c>
      <c r="BC2782" s="493" t="n">
        <v>1383.39</v>
      </c>
      <c r="BD2782" s="493" t="n">
        <v>1282.94</v>
      </c>
      <c r="BE2782" s="493" t="n">
        <v>1074</v>
      </c>
      <c r="BF2782" s="493" t="n">
        <v>1160.12</v>
      </c>
      <c r="BG2782" s="493" t="n">
        <v>1290.75</v>
      </c>
      <c r="BH2782" s="493" t="n">
        <v>1336.2</v>
      </c>
      <c r="BI2782" s="493" t="n">
        <v>1321.2</v>
      </c>
      <c r="BJ2782" s="493" t="n">
        <v>1152.3</v>
      </c>
      <c r="BK2782" s="493" t="n">
        <v>2255.4</v>
      </c>
      <c r="BL2782" s="493" t="n">
        <v>1045.2</v>
      </c>
      <c r="BM2782" s="493" t="n">
        <v>935.1</v>
      </c>
      <c r="BN2782" s="493" t="n">
        <v>981.3</v>
      </c>
      <c r="BO2782" s="493" t="n">
        <v>935.1</v>
      </c>
      <c r="BP2782" s="493" t="n">
        <v>1000.5</v>
      </c>
      <c r="BQ2782" s="493" t="n">
        <v>1384.8</v>
      </c>
      <c r="BR2782" s="493" t="n">
        <v>0</v>
      </c>
      <c r="BS2782" s="493" t="n">
        <v>1317.3</v>
      </c>
      <c r="BT2782" s="493" t="n">
        <v>1301.4</v>
      </c>
      <c r="BU2782" s="493" t="n">
        <v>1057.2</v>
      </c>
      <c r="BV2782" s="493" t="n">
        <v>903.8200000000001</v>
      </c>
      <c r="BW2782" s="493" t="n">
        <v>1015.8</v>
      </c>
    </row>
    <row r="2783">
      <c r="A2783" t="inlineStr">
        <is>
          <t>[C9D1] Angiotensin-II 길항제, 고혈압제 (C2) 혹은 이뇨제 복합제제</t>
        </is>
      </c>
      <c r="B2783" t="inlineStr">
        <is>
          <t>한미약품</t>
        </is>
      </c>
      <c r="C2783" t="inlineStr">
        <is>
          <t>이잘탄 플러스</t>
        </is>
      </c>
      <c r="D2783" t="inlineStr">
        <is>
          <t>한미약품</t>
        </is>
      </c>
      <c r="E2783" t="inlineStr">
        <is>
          <t>hydrochlorothiazide,  irbesartan</t>
        </is>
      </c>
      <c r="F2783" t="inlineStr">
        <is>
          <t>종합병원</t>
        </is>
      </c>
      <c r="G2783" t="inlineStr">
        <is>
          <t>Generic</t>
        </is>
      </c>
      <c r="H2783" s="493" t="n">
        <v>10301.3</v>
      </c>
      <c r="I2783" s="493" t="n">
        <v>3503.54</v>
      </c>
      <c r="J2783" s="493" t="n">
        <v>8053.6</v>
      </c>
      <c r="K2783" s="493" t="n">
        <v>9059.969999999999</v>
      </c>
      <c r="L2783" s="493" t="n">
        <v>8684.309999999999</v>
      </c>
      <c r="M2783" s="493" t="n">
        <v>8828.02</v>
      </c>
      <c r="N2783" s="493" t="n">
        <v>6641.16</v>
      </c>
      <c r="O2783" s="493" t="n">
        <v>7496.58</v>
      </c>
      <c r="P2783" s="493" t="n">
        <v>6699.52</v>
      </c>
      <c r="Q2783" s="493" t="n">
        <v>6067.77</v>
      </c>
      <c r="R2783" s="493" t="n">
        <v>5755.6</v>
      </c>
      <c r="S2783" s="493" t="n">
        <v>6212.9</v>
      </c>
      <c r="T2783" s="493" t="n">
        <v>9624.719999999999</v>
      </c>
      <c r="U2783" s="493" t="n">
        <v>6509.55</v>
      </c>
      <c r="V2783" s="493" t="n">
        <v>6943.2</v>
      </c>
      <c r="W2783" s="493" t="n">
        <v>7577.97</v>
      </c>
      <c r="X2783" s="493" t="n">
        <v>5862.92</v>
      </c>
      <c r="Y2783" s="493" t="n">
        <v>5277.7</v>
      </c>
      <c r="Z2783" s="493" t="n">
        <v>6781.19</v>
      </c>
      <c r="AA2783" s="493" t="n">
        <v>6882.1</v>
      </c>
      <c r="AB2783" s="493" t="n">
        <v>6074.02</v>
      </c>
      <c r="AC2783" s="493" t="n">
        <v>6693.44</v>
      </c>
      <c r="AD2783" s="493" t="n">
        <v>4175.8</v>
      </c>
      <c r="AE2783" s="493" t="n">
        <v>5622.61</v>
      </c>
      <c r="AF2783" s="493" t="n">
        <v>6873.3</v>
      </c>
      <c r="AG2783" s="493" t="n">
        <v>4208.2</v>
      </c>
      <c r="AH2783" s="493" t="n">
        <v>6720.66</v>
      </c>
      <c r="AI2783" s="493" t="n">
        <v>5759.4</v>
      </c>
      <c r="AJ2783" s="493" t="n">
        <v>3651.42</v>
      </c>
      <c r="AK2783" s="493" t="n">
        <v>6965.12</v>
      </c>
      <c r="AL2783" s="493" t="n">
        <v>8415.940000000001</v>
      </c>
      <c r="AM2783" s="493" t="n">
        <v>4372.5</v>
      </c>
      <c r="AN2783" s="493" t="n">
        <v>4285.75</v>
      </c>
      <c r="AO2783" s="493" t="n">
        <v>6865.5</v>
      </c>
      <c r="AP2783" s="493" t="n">
        <v>4500.9</v>
      </c>
      <c r="AQ2783" s="493" t="n">
        <v>3832.65</v>
      </c>
      <c r="AR2783" s="493" t="n">
        <v>5682.9</v>
      </c>
      <c r="AS2783" s="493" t="n">
        <v>4325.85</v>
      </c>
      <c r="AT2783" s="493" t="n">
        <v>4241.1</v>
      </c>
      <c r="AU2783" s="493" t="n">
        <v>3288.45</v>
      </c>
      <c r="AV2783" s="493" t="n">
        <v>3086.07</v>
      </c>
      <c r="AW2783" s="493" t="n">
        <v>3813.85</v>
      </c>
      <c r="AX2783" s="493" t="n">
        <v>1189.7</v>
      </c>
      <c r="AY2783" s="493" t="n">
        <v>4720.5</v>
      </c>
      <c r="AZ2783" s="493" t="n">
        <v>3474.3</v>
      </c>
      <c r="BA2783" s="493" t="n">
        <v>3350.85</v>
      </c>
      <c r="BB2783" s="493" t="n">
        <v>1019.4</v>
      </c>
      <c r="BC2783" s="493" t="n">
        <v>1584.44</v>
      </c>
      <c r="BD2783" s="493" t="n">
        <v>856.4</v>
      </c>
      <c r="BE2783" s="493" t="n">
        <v>1642.8</v>
      </c>
      <c r="BF2783" s="493" t="n">
        <v>279</v>
      </c>
      <c r="BG2783" s="493" t="n">
        <v>224.4</v>
      </c>
      <c r="BH2783" s="493" t="n">
        <v>969.3</v>
      </c>
      <c r="BI2783" s="493" t="n">
        <v>219.6</v>
      </c>
      <c r="BJ2783" s="493" t="n">
        <v>583.3200000000001</v>
      </c>
      <c r="BK2783" s="493" t="n">
        <v>363.3</v>
      </c>
      <c r="BL2783" s="493" t="n">
        <v>688.2</v>
      </c>
      <c r="BM2783" s="493" t="n">
        <v>292.8</v>
      </c>
      <c r="BN2783" s="493" t="n">
        <v>0</v>
      </c>
      <c r="BO2783" s="493" t="n">
        <v>0</v>
      </c>
      <c r="BP2783" s="493" t="n">
        <v>0</v>
      </c>
      <c r="BQ2783" s="493" t="n">
        <v>0</v>
      </c>
      <c r="BR2783" s="493" t="n">
        <v>0</v>
      </c>
      <c r="BS2783" s="493" t="n">
        <v>0</v>
      </c>
      <c r="BT2783" s="493" t="n">
        <v>0</v>
      </c>
      <c r="BU2783" s="493" t="n">
        <v>0</v>
      </c>
      <c r="BV2783" s="493" t="n">
        <v>0</v>
      </c>
      <c r="BW2783" s="493" t="n">
        <v>0</v>
      </c>
    </row>
    <row r="2784">
      <c r="A2784" t="inlineStr">
        <is>
          <t>[C9D1] Angiotensin-II 길항제, 고혈압제 (C2) 혹은 이뇨제 복합제제</t>
        </is>
      </c>
      <c r="B2784" t="inlineStr">
        <is>
          <t>한미약품</t>
        </is>
      </c>
      <c r="C2784" t="inlineStr">
        <is>
          <t>이잘탄 플러스</t>
        </is>
      </c>
      <c r="D2784" t="inlineStr">
        <is>
          <t>한미약품</t>
        </is>
      </c>
      <c r="E2784" t="inlineStr">
        <is>
          <t>hydrochlorothiazide,  irbesartan</t>
        </is>
      </c>
      <c r="F2784" t="inlineStr">
        <is>
          <t>병원</t>
        </is>
      </c>
      <c r="G2784" t="inlineStr">
        <is>
          <t>Generic</t>
        </is>
      </c>
      <c r="H2784" s="493" t="n">
        <v>4608.56</v>
      </c>
      <c r="I2784" s="493" t="n">
        <v>7639.76</v>
      </c>
      <c r="J2784" s="493" t="n">
        <v>5143.1</v>
      </c>
      <c r="K2784" s="493" t="n">
        <v>11171.66</v>
      </c>
      <c r="L2784" s="493" t="n">
        <v>6479.62</v>
      </c>
      <c r="M2784" s="493" t="n">
        <v>11047.63</v>
      </c>
      <c r="N2784" s="493" t="n">
        <v>7046.4</v>
      </c>
      <c r="O2784" s="493" t="n">
        <v>6385.44</v>
      </c>
      <c r="P2784" s="493" t="n">
        <v>8734.040000000001</v>
      </c>
      <c r="Q2784" s="493" t="n">
        <v>8615.57</v>
      </c>
      <c r="R2784" s="493" t="n">
        <v>6424.82</v>
      </c>
      <c r="S2784" s="493" t="n">
        <v>7214.37</v>
      </c>
      <c r="T2784" s="493" t="n">
        <v>9619.32</v>
      </c>
      <c r="U2784" s="493" t="n">
        <v>5963.5</v>
      </c>
      <c r="V2784" s="493" t="n">
        <v>8200.52</v>
      </c>
      <c r="W2784" s="493" t="n">
        <v>6445.78</v>
      </c>
      <c r="X2784" s="493" t="n">
        <v>6962.68</v>
      </c>
      <c r="Y2784" s="493" t="n">
        <v>6736.73</v>
      </c>
      <c r="Z2784" s="493" t="n">
        <v>6445.4</v>
      </c>
      <c r="AA2784" s="493" t="n">
        <v>9442.51</v>
      </c>
      <c r="AB2784" s="493" t="n">
        <v>7680.39</v>
      </c>
      <c r="AC2784" s="493" t="n">
        <v>4223.5</v>
      </c>
      <c r="AD2784" s="493" t="n">
        <v>5939.96</v>
      </c>
      <c r="AE2784" s="493" t="n">
        <v>4993.02</v>
      </c>
      <c r="AF2784" s="493" t="n">
        <v>4524.96</v>
      </c>
      <c r="AG2784" s="493" t="n">
        <v>4307.42</v>
      </c>
      <c r="AH2784" s="493" t="n">
        <v>4891.64</v>
      </c>
      <c r="AI2784" s="493" t="n">
        <v>4046.4</v>
      </c>
      <c r="AJ2784" s="493" t="n">
        <v>4133.72</v>
      </c>
      <c r="AK2784" s="493" t="n">
        <v>3971.06</v>
      </c>
      <c r="AL2784" s="493" t="n">
        <v>2248.88</v>
      </c>
      <c r="AM2784" s="493" t="n">
        <v>3392.84</v>
      </c>
      <c r="AN2784" s="493" t="n">
        <v>4923.12</v>
      </c>
      <c r="AO2784" s="493" t="n">
        <v>1846.7</v>
      </c>
      <c r="AP2784" s="493" t="n">
        <v>4888.74</v>
      </c>
      <c r="AQ2784" s="493" t="n">
        <v>2988.65</v>
      </c>
      <c r="AR2784" s="493" t="n">
        <v>3821.5</v>
      </c>
      <c r="AS2784" s="493" t="n">
        <v>4649.82</v>
      </c>
      <c r="AT2784" s="493" t="n">
        <v>3022.5</v>
      </c>
      <c r="AU2784" s="493" t="n">
        <v>4133.1</v>
      </c>
      <c r="AV2784" s="493" t="n">
        <v>2748.52</v>
      </c>
      <c r="AW2784" s="493" t="n">
        <v>2182.22</v>
      </c>
      <c r="AX2784" s="493" t="n">
        <v>3664.32</v>
      </c>
      <c r="AY2784" s="493" t="n">
        <v>2517.66</v>
      </c>
      <c r="AZ2784" s="493" t="n">
        <v>3277.77</v>
      </c>
      <c r="BA2784" s="493" t="n">
        <v>1699.02</v>
      </c>
      <c r="BB2784" s="493" t="n">
        <v>2466.32</v>
      </c>
      <c r="BC2784" s="493" t="n">
        <v>1998.1</v>
      </c>
      <c r="BD2784" s="493" t="n">
        <v>2363.13</v>
      </c>
      <c r="BE2784" s="493" t="n">
        <v>182.1</v>
      </c>
      <c r="BF2784" s="493" t="n">
        <v>630.15</v>
      </c>
      <c r="BG2784" s="493" t="n">
        <v>300.88</v>
      </c>
      <c r="BH2784" s="493" t="n">
        <v>896.1</v>
      </c>
      <c r="BI2784" s="493" t="n">
        <v>59.1</v>
      </c>
      <c r="BJ2784" s="493" t="n">
        <v>165.6</v>
      </c>
      <c r="BK2784" s="493" t="n">
        <v>176.4</v>
      </c>
      <c r="BL2784" s="493" t="n">
        <v>112.8</v>
      </c>
      <c r="BM2784" s="493" t="n">
        <v>332.4</v>
      </c>
      <c r="BN2784" s="493" t="n">
        <v>0</v>
      </c>
      <c r="BO2784" s="493" t="n">
        <v>0</v>
      </c>
      <c r="BP2784" s="493" t="n">
        <v>0</v>
      </c>
      <c r="BQ2784" s="493" t="n">
        <v>0</v>
      </c>
      <c r="BR2784" s="493" t="n">
        <v>0</v>
      </c>
      <c r="BS2784" s="493" t="n">
        <v>0</v>
      </c>
      <c r="BT2784" s="493" t="n">
        <v>0</v>
      </c>
      <c r="BU2784" s="493" t="n">
        <v>0</v>
      </c>
      <c r="BV2784" s="493" t="n">
        <v>0</v>
      </c>
      <c r="BW2784" s="493" t="n">
        <v>0</v>
      </c>
    </row>
    <row r="2785">
      <c r="A2785" t="inlineStr">
        <is>
          <t>[C9D1] Angiotensin-II 길항제, 고혈압제 (C2) 혹은 이뇨제 복합제제</t>
        </is>
      </c>
      <c r="B2785" t="inlineStr">
        <is>
          <t>한미약품</t>
        </is>
      </c>
      <c r="C2785" t="inlineStr">
        <is>
          <t>이잘탄 플러스</t>
        </is>
      </c>
      <c r="D2785" t="inlineStr">
        <is>
          <t>한미약품</t>
        </is>
      </c>
      <c r="E2785" t="inlineStr">
        <is>
          <t>hydrochlorothiazide,  irbesartan</t>
        </is>
      </c>
      <c r="F2785" t="inlineStr">
        <is>
          <t>의원</t>
        </is>
      </c>
      <c r="G2785" t="inlineStr">
        <is>
          <t>Generic</t>
        </is>
      </c>
      <c r="H2785" s="493" t="n">
        <v>15923.46</v>
      </c>
      <c r="I2785" s="493" t="n">
        <v>10780.37</v>
      </c>
      <c r="J2785" s="493" t="n">
        <v>17949.56</v>
      </c>
      <c r="K2785" s="493" t="n">
        <v>14521.88</v>
      </c>
      <c r="L2785" s="493" t="n">
        <v>14572.26</v>
      </c>
      <c r="M2785" s="493" t="n">
        <v>11855.18</v>
      </c>
      <c r="N2785" s="493" t="n">
        <v>15435.71</v>
      </c>
      <c r="O2785" s="493" t="n">
        <v>14866.9</v>
      </c>
      <c r="P2785" s="493" t="n">
        <v>14558.36</v>
      </c>
      <c r="Q2785" s="493" t="n">
        <v>14978.23</v>
      </c>
      <c r="R2785" s="493" t="n">
        <v>14689.87</v>
      </c>
      <c r="S2785" s="493" t="n">
        <v>18047.35</v>
      </c>
      <c r="T2785" s="493" t="n">
        <v>14372.61</v>
      </c>
      <c r="U2785" s="493" t="n">
        <v>15464.67</v>
      </c>
      <c r="V2785" s="493" t="n">
        <v>15707.72</v>
      </c>
      <c r="W2785" s="493" t="n">
        <v>14170.5</v>
      </c>
      <c r="X2785" s="493" t="n">
        <v>15125.76</v>
      </c>
      <c r="Y2785" s="493" t="n">
        <v>11460.64</v>
      </c>
      <c r="Z2785" s="493" t="n">
        <v>13636.96</v>
      </c>
      <c r="AA2785" s="493" t="n">
        <v>13170.74</v>
      </c>
      <c r="AB2785" s="493" t="n">
        <v>14566.02</v>
      </c>
      <c r="AC2785" s="493" t="n">
        <v>12000.47</v>
      </c>
      <c r="AD2785" s="493" t="n">
        <v>15073.94</v>
      </c>
      <c r="AE2785" s="493" t="n">
        <v>14392.84</v>
      </c>
      <c r="AF2785" s="493" t="n">
        <v>12223.07</v>
      </c>
      <c r="AG2785" s="493" t="n">
        <v>10253.06</v>
      </c>
      <c r="AH2785" s="493" t="n">
        <v>15611.63</v>
      </c>
      <c r="AI2785" s="493" t="n">
        <v>11709.19</v>
      </c>
      <c r="AJ2785" s="493" t="n">
        <v>13012.93</v>
      </c>
      <c r="AK2785" s="493" t="n">
        <v>11809.05</v>
      </c>
      <c r="AL2785" s="493" t="n">
        <v>13126.68</v>
      </c>
      <c r="AM2785" s="493" t="n">
        <v>10971.58</v>
      </c>
      <c r="AN2785" s="493" t="n">
        <v>17478.08</v>
      </c>
      <c r="AO2785" s="493" t="n">
        <v>12145.84</v>
      </c>
      <c r="AP2785" s="493" t="n">
        <v>11251.87</v>
      </c>
      <c r="AQ2785" s="493" t="n">
        <v>18433.94</v>
      </c>
      <c r="AR2785" s="493" t="n">
        <v>15648.77</v>
      </c>
      <c r="AS2785" s="493" t="n">
        <v>16046.57</v>
      </c>
      <c r="AT2785" s="493" t="n">
        <v>14015.73</v>
      </c>
      <c r="AU2785" s="493" t="n">
        <v>16063.07</v>
      </c>
      <c r="AV2785" s="493" t="n">
        <v>14997.75</v>
      </c>
      <c r="AW2785" s="493" t="n">
        <v>14990.16</v>
      </c>
      <c r="AX2785" s="493" t="n">
        <v>15448.95</v>
      </c>
      <c r="AY2785" s="493" t="n">
        <v>7916.95</v>
      </c>
      <c r="AZ2785" s="493" t="n">
        <v>7839.62</v>
      </c>
      <c r="BA2785" s="493" t="n">
        <v>5491.38</v>
      </c>
      <c r="BB2785" s="493" t="n">
        <v>4180.64</v>
      </c>
      <c r="BC2785" s="493" t="n">
        <v>3010.83</v>
      </c>
      <c r="BD2785" s="493" t="n">
        <v>3068.01</v>
      </c>
      <c r="BE2785" s="493" t="n">
        <v>2589.56</v>
      </c>
      <c r="BF2785" s="493" t="n">
        <v>2677.37</v>
      </c>
      <c r="BG2785" s="493" t="n">
        <v>2405.02</v>
      </c>
      <c r="BH2785" s="493" t="n">
        <v>1499.54</v>
      </c>
      <c r="BI2785" s="493" t="n">
        <v>2619.32</v>
      </c>
      <c r="BJ2785" s="493" t="n">
        <v>1293.6</v>
      </c>
      <c r="BK2785" s="493" t="n">
        <v>1995.6</v>
      </c>
      <c r="BL2785" s="493" t="n">
        <v>1311.9</v>
      </c>
      <c r="BM2785" s="493" t="n">
        <v>1068.6</v>
      </c>
      <c r="BN2785" s="493" t="n">
        <v>0</v>
      </c>
      <c r="BO2785" s="493" t="n">
        <v>0</v>
      </c>
      <c r="BP2785" s="493" t="n">
        <v>0</v>
      </c>
      <c r="BQ2785" s="493" t="n">
        <v>0</v>
      </c>
      <c r="BR2785" s="493" t="n">
        <v>0</v>
      </c>
      <c r="BS2785" s="493" t="n">
        <v>0</v>
      </c>
      <c r="BT2785" s="493" t="n">
        <v>0</v>
      </c>
      <c r="BU2785" s="493" t="n">
        <v>0</v>
      </c>
      <c r="BV2785" s="493" t="n">
        <v>0</v>
      </c>
      <c r="BW2785" s="493" t="n">
        <v>0</v>
      </c>
    </row>
    <row r="2786">
      <c r="A2786" t="inlineStr">
        <is>
          <t>[C9D1] Angiotensin-II 길항제, 고혈압제 (C2) 혹은 이뇨제 복합제제</t>
        </is>
      </c>
      <c r="B2786" t="inlineStr">
        <is>
          <t>한미약품</t>
        </is>
      </c>
      <c r="C2786" t="inlineStr">
        <is>
          <t>이잘탄 플러스</t>
        </is>
      </c>
      <c r="D2786" t="inlineStr">
        <is>
          <t>한미약품</t>
        </is>
      </c>
      <c r="E2786" t="inlineStr">
        <is>
          <t>hydrochlorothiazide,  irbesartan</t>
        </is>
      </c>
      <c r="F2786" t="inlineStr">
        <is>
          <t>보건소</t>
        </is>
      </c>
      <c r="G2786" t="inlineStr">
        <is>
          <t>Generic</t>
        </is>
      </c>
      <c r="H2786" s="493" t="n">
        <v>1459.8</v>
      </c>
      <c r="I2786" s="493" t="n">
        <v>0</v>
      </c>
      <c r="J2786" s="493" t="n">
        <v>727.2</v>
      </c>
      <c r="K2786" s="493" t="n">
        <v>0</v>
      </c>
      <c r="L2786" s="493" t="n">
        <v>748.8</v>
      </c>
      <c r="M2786" s="493" t="n">
        <v>0</v>
      </c>
      <c r="N2786" s="493" t="n">
        <v>474</v>
      </c>
      <c r="O2786" s="493" t="n">
        <v>0</v>
      </c>
      <c r="P2786" s="493" t="n">
        <v>391.2</v>
      </c>
      <c r="Q2786" s="493" t="n">
        <v>0</v>
      </c>
      <c r="R2786" s="493" t="n">
        <v>531</v>
      </c>
      <c r="S2786" s="493" t="n">
        <v>0</v>
      </c>
      <c r="T2786" s="493" t="n">
        <v>527.4</v>
      </c>
      <c r="U2786" s="493" t="n">
        <v>0</v>
      </c>
      <c r="V2786" s="493" t="n">
        <v>741</v>
      </c>
      <c r="W2786" s="493" t="n">
        <v>381.9</v>
      </c>
      <c r="X2786" s="493" t="n">
        <v>1094.4</v>
      </c>
      <c r="Y2786" s="493" t="n">
        <v>0</v>
      </c>
      <c r="Z2786" s="493" t="n">
        <v>589.2</v>
      </c>
      <c r="AA2786" s="493" t="n">
        <v>0</v>
      </c>
      <c r="AB2786" s="493" t="n">
        <v>703.8</v>
      </c>
      <c r="AC2786" s="493" t="n">
        <v>0</v>
      </c>
      <c r="AD2786" s="493" t="n">
        <v>584.4</v>
      </c>
      <c r="AE2786" s="493" t="n">
        <v>0</v>
      </c>
      <c r="AF2786" s="493" t="n">
        <v>577.8</v>
      </c>
      <c r="AG2786" s="493" t="n">
        <v>0</v>
      </c>
      <c r="AH2786" s="493" t="n">
        <v>0</v>
      </c>
      <c r="AI2786" s="493" t="n">
        <v>0</v>
      </c>
      <c r="AJ2786" s="493" t="n">
        <v>0</v>
      </c>
      <c r="AK2786" s="493" t="n">
        <v>0</v>
      </c>
      <c r="AL2786" s="493" t="n">
        <v>0</v>
      </c>
      <c r="AM2786" s="493" t="n">
        <v>0</v>
      </c>
      <c r="AN2786" s="493" t="n">
        <v>0</v>
      </c>
      <c r="AO2786" s="493" t="n">
        <v>0</v>
      </c>
      <c r="AP2786" s="493" t="n">
        <v>0</v>
      </c>
      <c r="AQ2786" s="493" t="n">
        <v>0</v>
      </c>
      <c r="AR2786" s="493" t="n">
        <v>0</v>
      </c>
      <c r="AS2786" s="493" t="n">
        <v>0</v>
      </c>
      <c r="AT2786" s="493" t="n">
        <v>0</v>
      </c>
      <c r="AU2786" s="493" t="n">
        <v>0</v>
      </c>
      <c r="AV2786" s="493" t="n">
        <v>0</v>
      </c>
      <c r="AW2786" s="493" t="n">
        <v>0</v>
      </c>
      <c r="AX2786" s="493" t="n">
        <v>0</v>
      </c>
      <c r="AY2786" s="493" t="n">
        <v>0</v>
      </c>
      <c r="AZ2786" s="493" t="n">
        <v>0</v>
      </c>
      <c r="BA2786" s="493" t="n">
        <v>0</v>
      </c>
      <c r="BB2786" s="493" t="n">
        <v>0</v>
      </c>
      <c r="BC2786" s="493" t="n">
        <v>0</v>
      </c>
      <c r="BD2786" s="493" t="n">
        <v>0</v>
      </c>
      <c r="BE2786" s="493" t="n">
        <v>0</v>
      </c>
      <c r="BF2786" s="493" t="n">
        <v>0</v>
      </c>
      <c r="BG2786" s="493" t="n">
        <v>0</v>
      </c>
      <c r="BH2786" s="493" t="n">
        <v>0</v>
      </c>
      <c r="BI2786" s="493" t="n">
        <v>0</v>
      </c>
      <c r="BJ2786" s="493" t="n">
        <v>0</v>
      </c>
      <c r="BK2786" s="493" t="n">
        <v>0</v>
      </c>
      <c r="BL2786" s="493" t="n">
        <v>0</v>
      </c>
      <c r="BM2786" s="493" t="n">
        <v>0</v>
      </c>
      <c r="BN2786" s="493" t="n">
        <v>0</v>
      </c>
      <c r="BO2786" s="493" t="n">
        <v>0</v>
      </c>
      <c r="BP2786" s="493" t="n">
        <v>0</v>
      </c>
      <c r="BQ2786" s="493" t="n">
        <v>0</v>
      </c>
      <c r="BR2786" s="493" t="n">
        <v>0</v>
      </c>
      <c r="BS2786" s="493" t="n">
        <v>0</v>
      </c>
      <c r="BT2786" s="493" t="n">
        <v>0</v>
      </c>
      <c r="BU2786" s="493" t="n">
        <v>0</v>
      </c>
      <c r="BV2786" s="493" t="n">
        <v>0</v>
      </c>
      <c r="BW2786" s="493" t="n">
        <v>0</v>
      </c>
    </row>
    <row r="2787">
      <c r="A2787" t="inlineStr">
        <is>
          <t>[C9D1] Angiotensin-II 길항제, 고혈압제 (C2) 혹은 이뇨제 복합제제</t>
        </is>
      </c>
      <c r="B2787" t="inlineStr">
        <is>
          <t>한미약품</t>
        </is>
      </c>
      <c r="C2787" t="inlineStr">
        <is>
          <t>클로잘탄</t>
        </is>
      </c>
      <c r="D2787" t="inlineStr">
        <is>
          <t>한미약품</t>
        </is>
      </c>
      <c r="E2787" t="inlineStr">
        <is>
          <t>chlorthalidone,  losartan potassium</t>
        </is>
      </c>
      <c r="F2787" t="inlineStr">
        <is>
          <t>상급종합병원</t>
        </is>
      </c>
      <c r="G2787" t="inlineStr">
        <is>
          <t>Original</t>
        </is>
      </c>
      <c r="H2787" s="493" t="n">
        <v>0</v>
      </c>
      <c r="I2787" s="493" t="n">
        <v>0</v>
      </c>
      <c r="J2787" s="493" t="n">
        <v>0</v>
      </c>
      <c r="K2787" s="493" t="n">
        <v>0</v>
      </c>
      <c r="L2787" s="493" t="n">
        <v>0</v>
      </c>
      <c r="M2787" s="493" t="n">
        <v>0</v>
      </c>
      <c r="N2787" s="493" t="n">
        <v>0</v>
      </c>
      <c r="O2787" s="493" t="n">
        <v>0</v>
      </c>
      <c r="P2787" s="493" t="n">
        <v>0</v>
      </c>
      <c r="Q2787" s="493" t="n">
        <v>0</v>
      </c>
      <c r="R2787" s="493" t="n">
        <v>0</v>
      </c>
      <c r="S2787" s="493" t="n">
        <v>0</v>
      </c>
      <c r="T2787" s="493" t="n">
        <v>0</v>
      </c>
      <c r="U2787" s="493" t="n">
        <v>0</v>
      </c>
      <c r="V2787" s="493" t="n">
        <v>0</v>
      </c>
      <c r="W2787" s="493" t="n">
        <v>0</v>
      </c>
      <c r="X2787" s="493" t="n">
        <v>0</v>
      </c>
      <c r="Y2787" s="493" t="n">
        <v>0</v>
      </c>
      <c r="Z2787" s="493" t="n">
        <v>0</v>
      </c>
      <c r="AA2787" s="493" t="n">
        <v>0</v>
      </c>
      <c r="AB2787" s="493" t="n">
        <v>0</v>
      </c>
      <c r="AC2787" s="493" t="n">
        <v>0</v>
      </c>
      <c r="AD2787" s="493" t="n">
        <v>0</v>
      </c>
      <c r="AE2787" s="493" t="n">
        <v>0</v>
      </c>
      <c r="AF2787" s="493" t="n">
        <v>0</v>
      </c>
      <c r="AG2787" s="493" t="n">
        <v>1049.6</v>
      </c>
      <c r="AH2787" s="493" t="n">
        <v>2219.58</v>
      </c>
      <c r="AI2787" s="493" t="n">
        <v>3030.42</v>
      </c>
      <c r="AJ2787" s="493" t="n">
        <v>4742.75</v>
      </c>
      <c r="AK2787" s="493" t="n">
        <v>7669.19</v>
      </c>
      <c r="AL2787" s="493" t="n">
        <v>7103.89</v>
      </c>
      <c r="AM2787" s="493" t="n">
        <v>8761.299999999999</v>
      </c>
      <c r="AN2787" s="493" t="n">
        <v>3899.67</v>
      </c>
      <c r="AO2787" s="493" t="n">
        <v>14255.4</v>
      </c>
      <c r="AP2787" s="493" t="n">
        <v>5036.9</v>
      </c>
      <c r="AQ2787" s="493" t="n">
        <v>13582.63</v>
      </c>
      <c r="AR2787" s="493" t="n">
        <v>12716.86</v>
      </c>
      <c r="AS2787" s="493" t="n">
        <v>9407.709999999999</v>
      </c>
      <c r="AT2787" s="493" t="n">
        <v>9949.879999999999</v>
      </c>
      <c r="AU2787" s="493" t="n">
        <v>10200.03</v>
      </c>
      <c r="AV2787" s="493" t="n">
        <v>10148.67</v>
      </c>
      <c r="AW2787" s="493" t="n">
        <v>18626.9</v>
      </c>
      <c r="AX2787" s="493" t="n">
        <v>9958.620000000001</v>
      </c>
      <c r="AY2787" s="493" t="n">
        <v>27816</v>
      </c>
      <c r="AZ2787" s="493" t="n">
        <v>14623.55</v>
      </c>
      <c r="BA2787" s="493" t="n">
        <v>27897.7</v>
      </c>
      <c r="BB2787" s="493" t="n">
        <v>14353.15</v>
      </c>
      <c r="BC2787" s="493" t="n">
        <v>24346.68</v>
      </c>
      <c r="BD2787" s="493" t="n">
        <v>33935.31</v>
      </c>
      <c r="BE2787" s="493" t="n">
        <v>28536.53</v>
      </c>
      <c r="BF2787" s="493" t="n">
        <v>27346.63</v>
      </c>
      <c r="BG2787" s="493" t="n">
        <v>33256.66</v>
      </c>
      <c r="BH2787" s="493" t="n">
        <v>28601.2</v>
      </c>
      <c r="BI2787" s="493" t="n">
        <v>20826.66</v>
      </c>
      <c r="BJ2787" s="493" t="n">
        <v>19326.5</v>
      </c>
      <c r="BK2787" s="493" t="n">
        <v>23452.85</v>
      </c>
      <c r="BL2787" s="493" t="n">
        <v>32452.27</v>
      </c>
      <c r="BM2787" s="493" t="n">
        <v>47864.81</v>
      </c>
      <c r="BN2787" s="493" t="n">
        <v>48975.03</v>
      </c>
      <c r="BO2787" s="493" t="n">
        <v>38304.38</v>
      </c>
      <c r="BP2787" s="493" t="n">
        <v>29706.07</v>
      </c>
      <c r="BQ2787" s="493" t="n">
        <v>41983.28</v>
      </c>
      <c r="BR2787" s="493" t="n">
        <v>31685.15</v>
      </c>
      <c r="BS2787" s="493" t="n">
        <v>37438.54</v>
      </c>
      <c r="BT2787" s="493" t="n">
        <v>57162.18</v>
      </c>
      <c r="BU2787" s="493" t="n">
        <v>44254.12</v>
      </c>
      <c r="BV2787" s="493" t="n">
        <v>45895.48</v>
      </c>
      <c r="BW2787" s="493" t="n">
        <v>35608.82</v>
      </c>
    </row>
    <row r="2788">
      <c r="A2788" t="inlineStr">
        <is>
          <t>[C9D1] Angiotensin-II 길항제, 고혈압제 (C2) 혹은 이뇨제 복합제제</t>
        </is>
      </c>
      <c r="B2788" t="inlineStr">
        <is>
          <t>한미약품</t>
        </is>
      </c>
      <c r="C2788" t="inlineStr">
        <is>
          <t>클로잘탄</t>
        </is>
      </c>
      <c r="D2788" t="inlineStr">
        <is>
          <t>한미약품</t>
        </is>
      </c>
      <c r="E2788" t="inlineStr">
        <is>
          <t>chlorthalidone,  losartan potassium</t>
        </is>
      </c>
      <c r="F2788" t="inlineStr">
        <is>
          <t>종합병원</t>
        </is>
      </c>
      <c r="G2788" t="inlineStr">
        <is>
          <t>Original</t>
        </is>
      </c>
      <c r="H2788" s="493" t="n">
        <v>0</v>
      </c>
      <c r="I2788" s="493" t="n">
        <v>0</v>
      </c>
      <c r="J2788" s="493" t="n">
        <v>0</v>
      </c>
      <c r="K2788" s="493" t="n">
        <v>0</v>
      </c>
      <c r="L2788" s="493" t="n">
        <v>0</v>
      </c>
      <c r="M2788" s="493" t="n">
        <v>0</v>
      </c>
      <c r="N2788" s="493" t="n">
        <v>0</v>
      </c>
      <c r="O2788" s="493" t="n">
        <v>0</v>
      </c>
      <c r="P2788" s="493" t="n">
        <v>0</v>
      </c>
      <c r="Q2788" s="493" t="n">
        <v>0</v>
      </c>
      <c r="R2788" s="493" t="n">
        <v>0</v>
      </c>
      <c r="S2788" s="493" t="n">
        <v>0</v>
      </c>
      <c r="T2788" s="493" t="n">
        <v>0</v>
      </c>
      <c r="U2788" s="493" t="n">
        <v>0</v>
      </c>
      <c r="V2788" s="493" t="n">
        <v>0</v>
      </c>
      <c r="W2788" s="493" t="n">
        <v>0</v>
      </c>
      <c r="X2788" s="493" t="n">
        <v>0</v>
      </c>
      <c r="Y2788" s="493" t="n">
        <v>0</v>
      </c>
      <c r="Z2788" s="493" t="n">
        <v>0</v>
      </c>
      <c r="AA2788" s="493" t="n">
        <v>2231.7</v>
      </c>
      <c r="AB2788" s="493" t="n">
        <v>3428.28</v>
      </c>
      <c r="AC2788" s="493" t="n">
        <v>3509.18</v>
      </c>
      <c r="AD2788" s="493" t="n">
        <v>6141.17</v>
      </c>
      <c r="AE2788" s="493" t="n">
        <v>6640.85</v>
      </c>
      <c r="AF2788" s="493" t="n">
        <v>5726.14</v>
      </c>
      <c r="AG2788" s="493" t="n">
        <v>9620.530000000001</v>
      </c>
      <c r="AH2788" s="493" t="n">
        <v>11936.64</v>
      </c>
      <c r="AI2788" s="493" t="n">
        <v>10116.75</v>
      </c>
      <c r="AJ2788" s="493" t="n">
        <v>12589.08</v>
      </c>
      <c r="AK2788" s="493" t="n">
        <v>16469.99</v>
      </c>
      <c r="AL2788" s="493" t="n">
        <v>10499.17</v>
      </c>
      <c r="AM2788" s="493" t="n">
        <v>17734.19</v>
      </c>
      <c r="AN2788" s="493" t="n">
        <v>15902.95</v>
      </c>
      <c r="AO2788" s="493" t="n">
        <v>14021.8</v>
      </c>
      <c r="AP2788" s="493" t="n">
        <v>16535.85</v>
      </c>
      <c r="AQ2788" s="493" t="n">
        <v>12616.62</v>
      </c>
      <c r="AR2788" s="493" t="n">
        <v>22395.08</v>
      </c>
      <c r="AS2788" s="493" t="n">
        <v>19181.82</v>
      </c>
      <c r="AT2788" s="493" t="n">
        <v>16261.5</v>
      </c>
      <c r="AU2788" s="493" t="n">
        <v>24581.02</v>
      </c>
      <c r="AV2788" s="493" t="n">
        <v>21897.64</v>
      </c>
      <c r="AW2788" s="493" t="n">
        <v>22789.29</v>
      </c>
      <c r="AX2788" s="493" t="n">
        <v>42383.11</v>
      </c>
      <c r="AY2788" s="493" t="n">
        <v>34367.61</v>
      </c>
      <c r="AZ2788" s="493" t="n">
        <v>21128.42</v>
      </c>
      <c r="BA2788" s="493" t="n">
        <v>30251.09</v>
      </c>
      <c r="BB2788" s="493" t="n">
        <v>35190.1</v>
      </c>
      <c r="BC2788" s="493" t="n">
        <v>29395.32</v>
      </c>
      <c r="BD2788" s="493" t="n">
        <v>27149.74</v>
      </c>
      <c r="BE2788" s="493" t="n">
        <v>39156.43</v>
      </c>
      <c r="BF2788" s="493" t="n">
        <v>31574.41</v>
      </c>
      <c r="BG2788" s="493" t="n">
        <v>33674.22</v>
      </c>
      <c r="BH2788" s="493" t="n">
        <v>42995.04</v>
      </c>
      <c r="BI2788" s="493" t="n">
        <v>39132.46</v>
      </c>
      <c r="BJ2788" s="493" t="n">
        <v>40303.98</v>
      </c>
      <c r="BK2788" s="493" t="n">
        <v>36698.53</v>
      </c>
      <c r="BL2788" s="493" t="n">
        <v>50135.79</v>
      </c>
      <c r="BM2788" s="493" t="n">
        <v>40738.75</v>
      </c>
      <c r="BN2788" s="493" t="n">
        <v>41451.37</v>
      </c>
      <c r="BO2788" s="493" t="n">
        <v>37691.98</v>
      </c>
      <c r="BP2788" s="493" t="n">
        <v>49930.81</v>
      </c>
      <c r="BQ2788" s="493" t="n">
        <v>44594.02</v>
      </c>
      <c r="BR2788" s="493" t="n">
        <v>41098.31</v>
      </c>
      <c r="BS2788" s="493" t="n">
        <v>52556.93</v>
      </c>
      <c r="BT2788" s="493" t="n">
        <v>34058.32</v>
      </c>
      <c r="BU2788" s="493" t="n">
        <v>40988.56</v>
      </c>
      <c r="BV2788" s="493" t="n">
        <v>52186.64</v>
      </c>
      <c r="BW2788" s="493" t="n">
        <v>41577.37</v>
      </c>
    </row>
    <row r="2789">
      <c r="A2789" t="inlineStr">
        <is>
          <t>[C9D1] Angiotensin-II 길항제, 고혈압제 (C2) 혹은 이뇨제 복합제제</t>
        </is>
      </c>
      <c r="B2789" t="inlineStr">
        <is>
          <t>한미약품</t>
        </is>
      </c>
      <c r="C2789" t="inlineStr">
        <is>
          <t>클로잘탄</t>
        </is>
      </c>
      <c r="D2789" t="inlineStr">
        <is>
          <t>한미약품</t>
        </is>
      </c>
      <c r="E2789" t="inlineStr">
        <is>
          <t>chlorthalidone,  losartan potassium</t>
        </is>
      </c>
      <c r="F2789" t="inlineStr">
        <is>
          <t>병원</t>
        </is>
      </c>
      <c r="G2789" t="inlineStr">
        <is>
          <t>Original</t>
        </is>
      </c>
      <c r="H2789" s="493" t="n">
        <v>0</v>
      </c>
      <c r="I2789" s="493" t="n">
        <v>0</v>
      </c>
      <c r="J2789" s="493" t="n">
        <v>0</v>
      </c>
      <c r="K2789" s="493" t="n">
        <v>0</v>
      </c>
      <c r="L2789" s="493" t="n">
        <v>0</v>
      </c>
      <c r="M2789" s="493" t="n">
        <v>0</v>
      </c>
      <c r="N2789" s="493" t="n">
        <v>0</v>
      </c>
      <c r="O2789" s="493" t="n">
        <v>0</v>
      </c>
      <c r="P2789" s="493" t="n">
        <v>0</v>
      </c>
      <c r="Q2789" s="493" t="n">
        <v>0</v>
      </c>
      <c r="R2789" s="493" t="n">
        <v>0</v>
      </c>
      <c r="S2789" s="493" t="n">
        <v>0</v>
      </c>
      <c r="T2789" s="493" t="n">
        <v>0</v>
      </c>
      <c r="U2789" s="493" t="n">
        <v>0</v>
      </c>
      <c r="V2789" s="493" t="n">
        <v>0</v>
      </c>
      <c r="W2789" s="493" t="n">
        <v>0</v>
      </c>
      <c r="X2789" s="493" t="n">
        <v>0</v>
      </c>
      <c r="Y2789" s="493" t="n">
        <v>0</v>
      </c>
      <c r="Z2789" s="493" t="n">
        <v>0</v>
      </c>
      <c r="AA2789" s="493" t="n">
        <v>3318.3</v>
      </c>
      <c r="AB2789" s="493" t="n">
        <v>4879.39</v>
      </c>
      <c r="AC2789" s="493" t="n">
        <v>10172.06</v>
      </c>
      <c r="AD2789" s="493" t="n">
        <v>12246.29</v>
      </c>
      <c r="AE2789" s="493" t="n">
        <v>14386.22</v>
      </c>
      <c r="AF2789" s="493" t="n">
        <v>14830.06</v>
      </c>
      <c r="AG2789" s="493" t="n">
        <v>15594.43</v>
      </c>
      <c r="AH2789" s="493" t="n">
        <v>14467.94</v>
      </c>
      <c r="AI2789" s="493" t="n">
        <v>17097.84</v>
      </c>
      <c r="AJ2789" s="493" t="n">
        <v>22460.83</v>
      </c>
      <c r="AK2789" s="493" t="n">
        <v>17474.34</v>
      </c>
      <c r="AL2789" s="493" t="n">
        <v>18238.07</v>
      </c>
      <c r="AM2789" s="493" t="n">
        <v>16127.54</v>
      </c>
      <c r="AN2789" s="493" t="n">
        <v>14483.46</v>
      </c>
      <c r="AO2789" s="493" t="n">
        <v>24636.11</v>
      </c>
      <c r="AP2789" s="493" t="n">
        <v>17247.26</v>
      </c>
      <c r="AQ2789" s="493" t="n">
        <v>17657.46</v>
      </c>
      <c r="AR2789" s="493" t="n">
        <v>24806.38</v>
      </c>
      <c r="AS2789" s="493" t="n">
        <v>19690.98</v>
      </c>
      <c r="AT2789" s="493" t="n">
        <v>17612.99</v>
      </c>
      <c r="AU2789" s="493" t="n">
        <v>21948.94</v>
      </c>
      <c r="AV2789" s="493" t="n">
        <v>16277.95</v>
      </c>
      <c r="AW2789" s="493" t="n">
        <v>22400.64</v>
      </c>
      <c r="AX2789" s="493" t="n">
        <v>25467.23</v>
      </c>
      <c r="AY2789" s="493" t="n">
        <v>17320.12</v>
      </c>
      <c r="AZ2789" s="493" t="n">
        <v>18732.47</v>
      </c>
      <c r="BA2789" s="493" t="n">
        <v>21531.69</v>
      </c>
      <c r="BB2789" s="493" t="n">
        <v>19206.06</v>
      </c>
      <c r="BC2789" s="493" t="n">
        <v>27268.08</v>
      </c>
      <c r="BD2789" s="493" t="n">
        <v>20858</v>
      </c>
      <c r="BE2789" s="493" t="n">
        <v>24441.02</v>
      </c>
      <c r="BF2789" s="493" t="n">
        <v>19284.94</v>
      </c>
      <c r="BG2789" s="493" t="n">
        <v>27543.15</v>
      </c>
      <c r="BH2789" s="493" t="n">
        <v>22852.33</v>
      </c>
      <c r="BI2789" s="493" t="n">
        <v>12917.34</v>
      </c>
      <c r="BJ2789" s="493" t="n">
        <v>20532.06</v>
      </c>
      <c r="BK2789" s="493" t="n">
        <v>15037.25</v>
      </c>
      <c r="BL2789" s="493" t="n">
        <v>23137.29</v>
      </c>
      <c r="BM2789" s="493" t="n">
        <v>23229.09</v>
      </c>
      <c r="BN2789" s="493" t="n">
        <v>17951.09</v>
      </c>
      <c r="BO2789" s="493" t="n">
        <v>19012.73</v>
      </c>
      <c r="BP2789" s="493" t="n">
        <v>28795.36</v>
      </c>
      <c r="BQ2789" s="493" t="n">
        <v>20945.06</v>
      </c>
      <c r="BR2789" s="493" t="n">
        <v>26040.8</v>
      </c>
      <c r="BS2789" s="493" t="n">
        <v>22935.58</v>
      </c>
      <c r="BT2789" s="493" t="n">
        <v>18749.78</v>
      </c>
      <c r="BU2789" s="493" t="n">
        <v>20602.84</v>
      </c>
      <c r="BV2789" s="493" t="n">
        <v>24738.46</v>
      </c>
      <c r="BW2789" s="493" t="n">
        <v>15476.67</v>
      </c>
    </row>
    <row r="2790">
      <c r="A2790" t="inlineStr">
        <is>
          <t>[C9D1] Angiotensin-II 길항제, 고혈압제 (C2) 혹은 이뇨제 복합제제</t>
        </is>
      </c>
      <c r="B2790" t="inlineStr">
        <is>
          <t>한미약품</t>
        </is>
      </c>
      <c r="C2790" t="inlineStr">
        <is>
          <t>클로잘탄</t>
        </is>
      </c>
      <c r="D2790" t="inlineStr">
        <is>
          <t>한미약품</t>
        </is>
      </c>
      <c r="E2790" t="inlineStr">
        <is>
          <t>chlorthalidone,  losartan potassium</t>
        </is>
      </c>
      <c r="F2790" t="inlineStr">
        <is>
          <t>의원</t>
        </is>
      </c>
      <c r="G2790" t="inlineStr">
        <is>
          <t>Original</t>
        </is>
      </c>
      <c r="H2790" s="493" t="n">
        <v>0</v>
      </c>
      <c r="I2790" s="493" t="n">
        <v>0</v>
      </c>
      <c r="J2790" s="493" t="n">
        <v>0</v>
      </c>
      <c r="K2790" s="493" t="n">
        <v>0</v>
      </c>
      <c r="L2790" s="493" t="n">
        <v>0</v>
      </c>
      <c r="M2790" s="493" t="n">
        <v>0</v>
      </c>
      <c r="N2790" s="493" t="n">
        <v>0</v>
      </c>
      <c r="O2790" s="493" t="n">
        <v>0</v>
      </c>
      <c r="P2790" s="493" t="n">
        <v>0</v>
      </c>
      <c r="Q2790" s="493" t="n">
        <v>0</v>
      </c>
      <c r="R2790" s="493" t="n">
        <v>0</v>
      </c>
      <c r="S2790" s="493" t="n">
        <v>0</v>
      </c>
      <c r="T2790" s="493" t="n">
        <v>0</v>
      </c>
      <c r="U2790" s="493" t="n">
        <v>0</v>
      </c>
      <c r="V2790" s="493" t="n">
        <v>0</v>
      </c>
      <c r="W2790" s="493" t="n">
        <v>0</v>
      </c>
      <c r="X2790" s="493" t="n">
        <v>0</v>
      </c>
      <c r="Y2790" s="493" t="n">
        <v>0</v>
      </c>
      <c r="Z2790" s="493" t="n">
        <v>0</v>
      </c>
      <c r="AA2790" s="493" t="n">
        <v>73331.50999999999</v>
      </c>
      <c r="AB2790" s="493" t="n">
        <v>119107.92</v>
      </c>
      <c r="AC2790" s="493" t="n">
        <v>172425.89</v>
      </c>
      <c r="AD2790" s="493" t="n">
        <v>189843.72</v>
      </c>
      <c r="AE2790" s="493" t="n">
        <v>244403.46</v>
      </c>
      <c r="AF2790" s="493" t="n">
        <v>220531.75</v>
      </c>
      <c r="AG2790" s="493" t="n">
        <v>222035.27</v>
      </c>
      <c r="AH2790" s="493" t="n">
        <v>238222.69</v>
      </c>
      <c r="AI2790" s="493" t="n">
        <v>241104.54</v>
      </c>
      <c r="AJ2790" s="493" t="n">
        <v>252417.84</v>
      </c>
      <c r="AK2790" s="493" t="n">
        <v>267795.14</v>
      </c>
      <c r="AL2790" s="493" t="n">
        <v>241365.52</v>
      </c>
      <c r="AM2790" s="493" t="n">
        <v>267498.89</v>
      </c>
      <c r="AN2790" s="493" t="n">
        <v>254748.31</v>
      </c>
      <c r="AO2790" s="493" t="n">
        <v>263597.34</v>
      </c>
      <c r="AP2790" s="493" t="n">
        <v>261117.59</v>
      </c>
      <c r="AQ2790" s="493" t="n">
        <v>285348.71</v>
      </c>
      <c r="AR2790" s="493" t="n">
        <v>284802.49</v>
      </c>
      <c r="AS2790" s="493" t="n">
        <v>276333.69</v>
      </c>
      <c r="AT2790" s="493" t="n">
        <v>271724.94</v>
      </c>
      <c r="AU2790" s="493" t="n">
        <v>277782.57</v>
      </c>
      <c r="AV2790" s="493" t="n">
        <v>295703.26</v>
      </c>
      <c r="AW2790" s="493" t="n">
        <v>288134.41</v>
      </c>
      <c r="AX2790" s="493" t="n">
        <v>298629.09</v>
      </c>
      <c r="AY2790" s="493" t="n">
        <v>282316.25</v>
      </c>
      <c r="AZ2790" s="493" t="n">
        <v>290148.52</v>
      </c>
      <c r="BA2790" s="493" t="n">
        <v>298164.43</v>
      </c>
      <c r="BB2790" s="493" t="n">
        <v>272112.26</v>
      </c>
      <c r="BC2790" s="493" t="n">
        <v>288809.99</v>
      </c>
      <c r="BD2790" s="493" t="n">
        <v>294478.97</v>
      </c>
      <c r="BE2790" s="493" t="n">
        <v>283048.37</v>
      </c>
      <c r="BF2790" s="493" t="n">
        <v>290064.33</v>
      </c>
      <c r="BG2790" s="493" t="n">
        <v>297259.11</v>
      </c>
      <c r="BH2790" s="493" t="n">
        <v>297128.18</v>
      </c>
      <c r="BI2790" s="493" t="n">
        <v>276885.37</v>
      </c>
      <c r="BJ2790" s="493" t="n">
        <v>300599.31</v>
      </c>
      <c r="BK2790" s="493" t="n">
        <v>289494.16</v>
      </c>
      <c r="BL2790" s="493" t="n">
        <v>324096.96</v>
      </c>
      <c r="BM2790" s="493" t="n">
        <v>295303.52</v>
      </c>
      <c r="BN2790" s="493" t="n">
        <v>281158.11</v>
      </c>
      <c r="BO2790" s="493" t="n">
        <v>313883.44</v>
      </c>
      <c r="BP2790" s="493" t="n">
        <v>308552.73</v>
      </c>
      <c r="BQ2790" s="493" t="n">
        <v>277235.12</v>
      </c>
      <c r="BR2790" s="493" t="n">
        <v>319861.35</v>
      </c>
      <c r="BS2790" s="493" t="n">
        <v>292381.74</v>
      </c>
      <c r="BT2790" s="493" t="n">
        <v>293100.22</v>
      </c>
      <c r="BU2790" s="493" t="n">
        <v>311227.21</v>
      </c>
      <c r="BV2790" s="493" t="n">
        <v>304258.05</v>
      </c>
      <c r="BW2790" s="493" t="n">
        <v>292728.91</v>
      </c>
    </row>
    <row r="2791">
      <c r="A2791" t="inlineStr">
        <is>
          <t>[C9D1] Angiotensin-II 길항제, 고혈압제 (C2) 혹은 이뇨제 복합제제</t>
        </is>
      </c>
      <c r="B2791" t="inlineStr">
        <is>
          <t>한미약품</t>
        </is>
      </c>
      <c r="C2791" t="inlineStr">
        <is>
          <t>클로잘탄</t>
        </is>
      </c>
      <c r="D2791" t="inlineStr">
        <is>
          <t>한미약품</t>
        </is>
      </c>
      <c r="E2791" t="inlineStr">
        <is>
          <t>chlorthalidone,  losartan potassium</t>
        </is>
      </c>
      <c r="F2791" t="inlineStr">
        <is>
          <t>보건소</t>
        </is>
      </c>
      <c r="G2791" t="inlineStr">
        <is>
          <t>Original</t>
        </is>
      </c>
      <c r="H2791" s="493" t="n">
        <v>0</v>
      </c>
      <c r="I2791" s="493" t="n">
        <v>0</v>
      </c>
      <c r="J2791" s="493" t="n">
        <v>0</v>
      </c>
      <c r="K2791" s="493" t="n">
        <v>0</v>
      </c>
      <c r="L2791" s="493" t="n">
        <v>0</v>
      </c>
      <c r="M2791" s="493" t="n">
        <v>0</v>
      </c>
      <c r="N2791" s="493" t="n">
        <v>0</v>
      </c>
      <c r="O2791" s="493" t="n">
        <v>0</v>
      </c>
      <c r="P2791" s="493" t="n">
        <v>0</v>
      </c>
      <c r="Q2791" s="493" t="n">
        <v>0</v>
      </c>
      <c r="R2791" s="493" t="n">
        <v>0</v>
      </c>
      <c r="S2791" s="493" t="n">
        <v>0</v>
      </c>
      <c r="T2791" s="493" t="n">
        <v>0</v>
      </c>
      <c r="U2791" s="493" t="n">
        <v>0</v>
      </c>
      <c r="V2791" s="493" t="n">
        <v>0</v>
      </c>
      <c r="W2791" s="493" t="n">
        <v>0</v>
      </c>
      <c r="X2791" s="493" t="n">
        <v>0</v>
      </c>
      <c r="Y2791" s="493" t="n">
        <v>0</v>
      </c>
      <c r="Z2791" s="493" t="n">
        <v>0</v>
      </c>
      <c r="AA2791" s="493" t="n">
        <v>1440.74</v>
      </c>
      <c r="AB2791" s="493" t="n">
        <v>1652.42</v>
      </c>
      <c r="AC2791" s="493" t="n">
        <v>1383.28</v>
      </c>
      <c r="AD2791" s="493" t="n">
        <v>2659.8</v>
      </c>
      <c r="AE2791" s="493" t="n">
        <v>988.28</v>
      </c>
      <c r="AF2791" s="493" t="n">
        <v>5963.9</v>
      </c>
      <c r="AG2791" s="493" t="n">
        <v>2673.15</v>
      </c>
      <c r="AH2791" s="493" t="n">
        <v>1270.02</v>
      </c>
      <c r="AI2791" s="493" t="n">
        <v>8718.6</v>
      </c>
      <c r="AJ2791" s="493" t="n">
        <v>2210.4</v>
      </c>
      <c r="AK2791" s="493" t="n">
        <v>2316.3</v>
      </c>
      <c r="AL2791" s="493" t="n">
        <v>3828.6</v>
      </c>
      <c r="AM2791" s="493" t="n">
        <v>11449.4</v>
      </c>
      <c r="AN2791" s="493" t="n">
        <v>1068.28</v>
      </c>
      <c r="AO2791" s="493" t="n">
        <v>4165.18</v>
      </c>
      <c r="AP2791" s="493" t="n">
        <v>5776.06</v>
      </c>
      <c r="AQ2791" s="493" t="n">
        <v>3937.98</v>
      </c>
      <c r="AR2791" s="493" t="n">
        <v>4665.6</v>
      </c>
      <c r="AS2791" s="493" t="n">
        <v>6191.37</v>
      </c>
      <c r="AT2791" s="493" t="n">
        <v>3661.2</v>
      </c>
      <c r="AU2791" s="493" t="n">
        <v>4855.8</v>
      </c>
      <c r="AV2791" s="493" t="n">
        <v>10619.15</v>
      </c>
      <c r="AW2791" s="493" t="n">
        <v>4300.1</v>
      </c>
      <c r="AX2791" s="493" t="n">
        <v>1664.46</v>
      </c>
      <c r="AY2791" s="493" t="n">
        <v>10985.4</v>
      </c>
      <c r="AZ2791" s="493" t="n">
        <v>3990.45</v>
      </c>
      <c r="BA2791" s="493" t="n">
        <v>5482.5</v>
      </c>
      <c r="BB2791" s="493" t="n">
        <v>6171.3</v>
      </c>
      <c r="BC2791" s="493" t="n">
        <v>2968.5</v>
      </c>
      <c r="BD2791" s="493" t="n">
        <v>4374</v>
      </c>
      <c r="BE2791" s="493" t="n">
        <v>6967.8</v>
      </c>
      <c r="BF2791" s="493" t="n">
        <v>4443.6</v>
      </c>
      <c r="BG2791" s="493" t="n">
        <v>4640.3</v>
      </c>
      <c r="BH2791" s="493" t="n">
        <v>8473.5</v>
      </c>
      <c r="BI2791" s="493" t="n">
        <v>1891.35</v>
      </c>
      <c r="BJ2791" s="493" t="n">
        <v>6188.45</v>
      </c>
      <c r="BK2791" s="493" t="n">
        <v>5939.35</v>
      </c>
      <c r="BL2791" s="493" t="n">
        <v>6301.38</v>
      </c>
      <c r="BM2791" s="493" t="n">
        <v>2906.4</v>
      </c>
      <c r="BN2791" s="493" t="n">
        <v>7964.62</v>
      </c>
      <c r="BO2791" s="493" t="n">
        <v>3732.27</v>
      </c>
      <c r="BP2791" s="493" t="n">
        <v>2775.75</v>
      </c>
      <c r="BQ2791" s="493" t="n">
        <v>10091.2</v>
      </c>
      <c r="BR2791" s="493" t="n">
        <v>4034.92</v>
      </c>
      <c r="BS2791" s="493" t="n">
        <v>3145.4</v>
      </c>
      <c r="BT2791" s="493" t="n">
        <v>8814.6</v>
      </c>
      <c r="BU2791" s="493" t="n">
        <v>2484.3</v>
      </c>
      <c r="BV2791" s="493" t="n">
        <v>5494.52</v>
      </c>
      <c r="BW2791" s="493" t="n">
        <v>10657.4</v>
      </c>
    </row>
    <row r="2792">
      <c r="A2792" t="inlineStr">
        <is>
          <t>[C9D1] Angiotensin-II 길항제, 고혈압제 (C2) 혹은 이뇨제 복합제제</t>
        </is>
      </c>
      <c r="B2792" t="inlineStr">
        <is>
          <t>한미약품</t>
        </is>
      </c>
      <c r="C2792" t="inlineStr">
        <is>
          <t>클로잘탄</t>
        </is>
      </c>
      <c r="D2792" t="inlineStr">
        <is>
          <t>한미약품</t>
        </is>
      </c>
      <c r="E2792" t="inlineStr">
        <is>
          <t>chlorthalidone,  losartan potassium</t>
        </is>
      </c>
      <c r="F2792" t="inlineStr">
        <is>
          <t>기타(치과의원, 치과병원 등)</t>
        </is>
      </c>
      <c r="G2792" t="inlineStr">
        <is>
          <t>Original</t>
        </is>
      </c>
      <c r="H2792" s="493" t="n">
        <v>0</v>
      </c>
      <c r="I2792" s="493" t="n">
        <v>0</v>
      </c>
      <c r="J2792" s="493" t="n">
        <v>0</v>
      </c>
      <c r="K2792" s="493" t="n">
        <v>0</v>
      </c>
      <c r="L2792" s="493" t="n">
        <v>0</v>
      </c>
      <c r="M2792" s="493" t="n">
        <v>0</v>
      </c>
      <c r="N2792" s="493" t="n">
        <v>0</v>
      </c>
      <c r="O2792" s="493" t="n">
        <v>0</v>
      </c>
      <c r="P2792" s="493" t="n">
        <v>0</v>
      </c>
      <c r="Q2792" s="493" t="n">
        <v>0</v>
      </c>
      <c r="R2792" s="493" t="n">
        <v>0</v>
      </c>
      <c r="S2792" s="493" t="n">
        <v>0</v>
      </c>
      <c r="T2792" s="493" t="n">
        <v>0</v>
      </c>
      <c r="U2792" s="493" t="n">
        <v>0</v>
      </c>
      <c r="V2792" s="493" t="n">
        <v>0</v>
      </c>
      <c r="W2792" s="493" t="n">
        <v>0</v>
      </c>
      <c r="X2792" s="493" t="n">
        <v>0</v>
      </c>
      <c r="Y2792" s="493" t="n">
        <v>0</v>
      </c>
      <c r="Z2792" s="493" t="n">
        <v>0</v>
      </c>
      <c r="AA2792" s="493" t="n">
        <v>0</v>
      </c>
      <c r="AB2792" s="493" t="n">
        <v>0</v>
      </c>
      <c r="AC2792" s="493" t="n">
        <v>0</v>
      </c>
      <c r="AD2792" s="493" t="n">
        <v>0</v>
      </c>
      <c r="AE2792" s="493" t="n">
        <v>0</v>
      </c>
      <c r="AF2792" s="493" t="n">
        <v>0</v>
      </c>
      <c r="AG2792" s="493" t="n">
        <v>0</v>
      </c>
      <c r="AH2792" s="493" t="n">
        <v>0</v>
      </c>
      <c r="AI2792" s="493" t="n">
        <v>0</v>
      </c>
      <c r="AJ2792" s="493" t="n">
        <v>0</v>
      </c>
      <c r="AK2792" s="493" t="n">
        <v>0</v>
      </c>
      <c r="AL2792" s="493" t="n">
        <v>0</v>
      </c>
      <c r="AM2792" s="493" t="n">
        <v>0</v>
      </c>
      <c r="AN2792" s="493" t="n">
        <v>0</v>
      </c>
      <c r="AO2792" s="493" t="n">
        <v>0</v>
      </c>
      <c r="AP2792" s="493" t="n">
        <v>0</v>
      </c>
      <c r="AQ2792" s="493" t="n">
        <v>0</v>
      </c>
      <c r="AR2792" s="493" t="n">
        <v>347.4</v>
      </c>
      <c r="AS2792" s="493" t="n">
        <v>0</v>
      </c>
      <c r="AT2792" s="493" t="n">
        <v>0</v>
      </c>
      <c r="AU2792" s="493" t="n">
        <v>0</v>
      </c>
      <c r="AV2792" s="493" t="n">
        <v>0</v>
      </c>
      <c r="AW2792" s="493" t="n">
        <v>0</v>
      </c>
      <c r="AX2792" s="493" t="n">
        <v>0</v>
      </c>
      <c r="AY2792" s="493" t="n">
        <v>294.3</v>
      </c>
      <c r="AZ2792" s="493" t="n">
        <v>0</v>
      </c>
      <c r="BA2792" s="493" t="n">
        <v>0</v>
      </c>
      <c r="BB2792" s="493" t="n">
        <v>880.2</v>
      </c>
      <c r="BC2792" s="493" t="n">
        <v>0</v>
      </c>
      <c r="BD2792" s="493" t="n">
        <v>0</v>
      </c>
      <c r="BE2792" s="493" t="n">
        <v>0</v>
      </c>
      <c r="BF2792" s="493" t="n">
        <v>0</v>
      </c>
      <c r="BG2792" s="493" t="n">
        <v>0</v>
      </c>
      <c r="BH2792" s="493" t="n">
        <v>0</v>
      </c>
      <c r="BI2792" s="493" t="n">
        <v>0</v>
      </c>
      <c r="BJ2792" s="493" t="n">
        <v>0</v>
      </c>
      <c r="BK2792" s="493" t="n">
        <v>0</v>
      </c>
      <c r="BL2792" s="493" t="n">
        <v>229.2</v>
      </c>
      <c r="BM2792" s="493" t="n">
        <v>154</v>
      </c>
      <c r="BN2792" s="493" t="n">
        <v>0</v>
      </c>
      <c r="BO2792" s="493" t="n">
        <v>145.25</v>
      </c>
      <c r="BP2792" s="493" t="n">
        <v>0</v>
      </c>
      <c r="BQ2792" s="493" t="n">
        <v>0</v>
      </c>
      <c r="BR2792" s="493" t="n">
        <v>0</v>
      </c>
      <c r="BS2792" s="493" t="n">
        <v>0</v>
      </c>
      <c r="BT2792" s="493" t="n">
        <v>0</v>
      </c>
      <c r="BU2792" s="493" t="n">
        <v>0</v>
      </c>
      <c r="BV2792" s="493" t="n">
        <v>0</v>
      </c>
      <c r="BW2792" s="493" t="n">
        <v>0</v>
      </c>
    </row>
    <row r="2793">
      <c r="A2793" t="inlineStr">
        <is>
          <t>[C9D1] Angiotensin-II 길항제, 고혈압제 (C2) 혹은 이뇨제 복합제제</t>
        </is>
      </c>
      <c r="B2793" t="inlineStr">
        <is>
          <t>한올바이오</t>
        </is>
      </c>
      <c r="C2793" t="inlineStr">
        <is>
          <t>로살탄 플러스</t>
        </is>
      </c>
      <c r="D2793" t="inlineStr">
        <is>
          <t>한올바이오</t>
        </is>
      </c>
      <c r="E2793" t="inlineStr">
        <is>
          <t>hydrochlorothiazide,  losartan potassium</t>
        </is>
      </c>
      <c r="F2793" t="inlineStr">
        <is>
          <t>상급종합병원</t>
        </is>
      </c>
      <c r="G2793" t="inlineStr">
        <is>
          <t>Generic</t>
        </is>
      </c>
      <c r="H2793" s="493" t="n">
        <v>0</v>
      </c>
      <c r="I2793" s="493" t="n">
        <v>0</v>
      </c>
      <c r="J2793" s="493" t="n">
        <v>0</v>
      </c>
      <c r="K2793" s="493" t="n">
        <v>0</v>
      </c>
      <c r="L2793" s="493" t="n">
        <v>0</v>
      </c>
      <c r="M2793" s="493" t="n">
        <v>0</v>
      </c>
      <c r="N2793" s="493" t="n">
        <v>0</v>
      </c>
      <c r="O2793" s="493" t="n">
        <v>0</v>
      </c>
      <c r="P2793" s="493" t="n">
        <v>0</v>
      </c>
      <c r="Q2793" s="493" t="n">
        <v>0</v>
      </c>
      <c r="R2793" s="493" t="n">
        <v>2178</v>
      </c>
      <c r="S2793" s="493" t="n">
        <v>0</v>
      </c>
      <c r="T2793" s="493" t="n">
        <v>0</v>
      </c>
      <c r="U2793" s="493" t="n">
        <v>0</v>
      </c>
      <c r="V2793" s="493" t="n">
        <v>0</v>
      </c>
      <c r="W2793" s="493" t="n">
        <v>0</v>
      </c>
      <c r="X2793" s="493" t="n">
        <v>0</v>
      </c>
      <c r="Y2793" s="493" t="n">
        <v>0</v>
      </c>
      <c r="Z2793" s="493" t="n">
        <v>0</v>
      </c>
      <c r="AA2793" s="493" t="n">
        <v>0</v>
      </c>
      <c r="AB2793" s="493" t="n">
        <v>0</v>
      </c>
      <c r="AC2793" s="493" t="n">
        <v>0</v>
      </c>
      <c r="AD2793" s="493" t="n">
        <v>0</v>
      </c>
      <c r="AE2793" s="493" t="n">
        <v>0</v>
      </c>
      <c r="AF2793" s="493" t="n">
        <v>0</v>
      </c>
      <c r="AG2793" s="493" t="n">
        <v>0</v>
      </c>
      <c r="AH2793" s="493" t="n">
        <v>0</v>
      </c>
      <c r="AI2793" s="493" t="n">
        <v>0</v>
      </c>
      <c r="AJ2793" s="493" t="n">
        <v>0</v>
      </c>
      <c r="AK2793" s="493" t="n">
        <v>0</v>
      </c>
      <c r="AL2793" s="493" t="n">
        <v>0</v>
      </c>
      <c r="AM2793" s="493" t="n">
        <v>0</v>
      </c>
      <c r="AN2793" s="493" t="n">
        <v>0</v>
      </c>
      <c r="AO2793" s="493" t="n">
        <v>0</v>
      </c>
      <c r="AP2793" s="493" t="n">
        <v>0</v>
      </c>
      <c r="AQ2793" s="493" t="n">
        <v>0</v>
      </c>
      <c r="AR2793" s="493" t="n">
        <v>0</v>
      </c>
      <c r="AS2793" s="493" t="n">
        <v>0</v>
      </c>
      <c r="AT2793" s="493" t="n">
        <v>0</v>
      </c>
      <c r="AU2793" s="493" t="n">
        <v>0</v>
      </c>
      <c r="AV2793" s="493" t="n">
        <v>0</v>
      </c>
      <c r="AW2793" s="493" t="n">
        <v>0</v>
      </c>
      <c r="AX2793" s="493" t="n">
        <v>0</v>
      </c>
      <c r="AY2793" s="493" t="n">
        <v>0</v>
      </c>
      <c r="AZ2793" s="493" t="n">
        <v>0</v>
      </c>
      <c r="BA2793" s="493" t="n">
        <v>0</v>
      </c>
      <c r="BB2793" s="493" t="n">
        <v>0</v>
      </c>
      <c r="BC2793" s="493" t="n">
        <v>0</v>
      </c>
      <c r="BD2793" s="493" t="n">
        <v>0</v>
      </c>
      <c r="BE2793" s="493" t="n">
        <v>0</v>
      </c>
      <c r="BF2793" s="493" t="n">
        <v>0</v>
      </c>
      <c r="BG2793" s="493" t="n">
        <v>0</v>
      </c>
      <c r="BH2793" s="493" t="n">
        <v>0</v>
      </c>
      <c r="BI2793" s="493" t="n">
        <v>0</v>
      </c>
      <c r="BJ2793" s="493" t="n">
        <v>0</v>
      </c>
      <c r="BK2793" s="493" t="n">
        <v>0</v>
      </c>
      <c r="BL2793" s="493" t="n">
        <v>0</v>
      </c>
      <c r="BM2793" s="493" t="n">
        <v>0</v>
      </c>
      <c r="BN2793" s="493" t="n">
        <v>0</v>
      </c>
      <c r="BO2793" s="493" t="n">
        <v>0</v>
      </c>
      <c r="BP2793" s="493" t="n">
        <v>0</v>
      </c>
      <c r="BQ2793" s="493" t="n">
        <v>0</v>
      </c>
      <c r="BR2793" s="493" t="n">
        <v>0</v>
      </c>
      <c r="BS2793" s="493" t="n">
        <v>0</v>
      </c>
      <c r="BT2793" s="493" t="n">
        <v>0</v>
      </c>
      <c r="BU2793" s="493" t="n">
        <v>0</v>
      </c>
      <c r="BV2793" s="493" t="n">
        <v>0</v>
      </c>
      <c r="BW2793" s="493" t="n">
        <v>0</v>
      </c>
    </row>
    <row r="2794">
      <c r="A2794" t="inlineStr">
        <is>
          <t>[C9D1] Angiotensin-II 길항제, 고혈압제 (C2) 혹은 이뇨제 복합제제</t>
        </is>
      </c>
      <c r="B2794" t="inlineStr">
        <is>
          <t>한올바이오</t>
        </is>
      </c>
      <c r="C2794" t="inlineStr">
        <is>
          <t>로살탄 플러스</t>
        </is>
      </c>
      <c r="D2794" t="inlineStr">
        <is>
          <t>한올바이오</t>
        </is>
      </c>
      <c r="E2794" t="inlineStr">
        <is>
          <t>hydrochlorothiazide,  losartan potassium</t>
        </is>
      </c>
      <c r="F2794" t="inlineStr">
        <is>
          <t>종합병원</t>
        </is>
      </c>
      <c r="G2794" t="inlineStr">
        <is>
          <t>Generic</t>
        </is>
      </c>
      <c r="H2794" s="493" t="n">
        <v>1320</v>
      </c>
      <c r="I2794" s="493" t="n">
        <v>359.7</v>
      </c>
      <c r="J2794" s="493" t="n">
        <v>840</v>
      </c>
      <c r="K2794" s="493" t="n">
        <v>480</v>
      </c>
      <c r="L2794" s="493" t="n">
        <v>968</v>
      </c>
      <c r="M2794" s="493" t="n">
        <v>140</v>
      </c>
      <c r="N2794" s="493" t="n">
        <v>448</v>
      </c>
      <c r="O2794" s="493" t="n">
        <v>1352</v>
      </c>
      <c r="P2794" s="493" t="n">
        <v>224</v>
      </c>
      <c r="Q2794" s="493" t="n">
        <v>1112</v>
      </c>
      <c r="R2794" s="493" t="n">
        <v>584</v>
      </c>
      <c r="S2794" s="493" t="n">
        <v>0</v>
      </c>
      <c r="T2794" s="493" t="n">
        <v>0</v>
      </c>
      <c r="U2794" s="493" t="n">
        <v>0</v>
      </c>
      <c r="V2794" s="493" t="n">
        <v>0</v>
      </c>
      <c r="W2794" s="493" t="n">
        <v>0</v>
      </c>
      <c r="X2794" s="493" t="n">
        <v>0</v>
      </c>
      <c r="Y2794" s="493" t="n">
        <v>0</v>
      </c>
      <c r="Z2794" s="493" t="n">
        <v>0</v>
      </c>
      <c r="AA2794" s="493" t="n">
        <v>0</v>
      </c>
      <c r="AB2794" s="493" t="n">
        <v>0</v>
      </c>
      <c r="AC2794" s="493" t="n">
        <v>0</v>
      </c>
      <c r="AD2794" s="493" t="n">
        <v>0</v>
      </c>
      <c r="AE2794" s="493" t="n">
        <v>0</v>
      </c>
      <c r="AF2794" s="493" t="n">
        <v>0</v>
      </c>
      <c r="AG2794" s="493" t="n">
        <v>0</v>
      </c>
      <c r="AH2794" s="493" t="n">
        <v>0</v>
      </c>
      <c r="AI2794" s="493" t="n">
        <v>0</v>
      </c>
      <c r="AJ2794" s="493" t="n">
        <v>0</v>
      </c>
      <c r="AK2794" s="493" t="n">
        <v>0</v>
      </c>
      <c r="AL2794" s="493" t="n">
        <v>0</v>
      </c>
      <c r="AM2794" s="493" t="n">
        <v>0</v>
      </c>
      <c r="AN2794" s="493" t="n">
        <v>0</v>
      </c>
      <c r="AO2794" s="493" t="n">
        <v>0</v>
      </c>
      <c r="AP2794" s="493" t="n">
        <v>0</v>
      </c>
      <c r="AQ2794" s="493" t="n">
        <v>0</v>
      </c>
      <c r="AR2794" s="493" t="n">
        <v>0</v>
      </c>
      <c r="AS2794" s="493" t="n">
        <v>0</v>
      </c>
      <c r="AT2794" s="493" t="n">
        <v>0</v>
      </c>
      <c r="AU2794" s="493" t="n">
        <v>0</v>
      </c>
      <c r="AV2794" s="493" t="n">
        <v>0</v>
      </c>
      <c r="AW2794" s="493" t="n">
        <v>0</v>
      </c>
      <c r="AX2794" s="493" t="n">
        <v>0</v>
      </c>
      <c r="AY2794" s="493" t="n">
        <v>0</v>
      </c>
      <c r="AZ2794" s="493" t="n">
        <v>0</v>
      </c>
      <c r="BA2794" s="493" t="n">
        <v>0</v>
      </c>
      <c r="BB2794" s="493" t="n">
        <v>0</v>
      </c>
      <c r="BC2794" s="493" t="n">
        <v>0</v>
      </c>
      <c r="BD2794" s="493" t="n">
        <v>0</v>
      </c>
      <c r="BE2794" s="493" t="n">
        <v>0</v>
      </c>
      <c r="BF2794" s="493" t="n">
        <v>0</v>
      </c>
      <c r="BG2794" s="493" t="n">
        <v>0</v>
      </c>
      <c r="BH2794" s="493" t="n">
        <v>0</v>
      </c>
      <c r="BI2794" s="493" t="n">
        <v>0</v>
      </c>
      <c r="BJ2794" s="493" t="n">
        <v>0</v>
      </c>
      <c r="BK2794" s="493" t="n">
        <v>0</v>
      </c>
      <c r="BL2794" s="493" t="n">
        <v>0</v>
      </c>
      <c r="BM2794" s="493" t="n">
        <v>0</v>
      </c>
      <c r="BN2794" s="493" t="n">
        <v>0</v>
      </c>
      <c r="BO2794" s="493" t="n">
        <v>0</v>
      </c>
      <c r="BP2794" s="493" t="n">
        <v>0</v>
      </c>
      <c r="BQ2794" s="493" t="n">
        <v>0</v>
      </c>
      <c r="BR2794" s="493" t="n">
        <v>0</v>
      </c>
      <c r="BS2794" s="493" t="n">
        <v>0</v>
      </c>
      <c r="BT2794" s="493" t="n">
        <v>0</v>
      </c>
      <c r="BU2794" s="493" t="n">
        <v>0</v>
      </c>
      <c r="BV2794" s="493" t="n">
        <v>0</v>
      </c>
      <c r="BW2794" s="493" t="n">
        <v>0</v>
      </c>
    </row>
    <row r="2795">
      <c r="A2795" t="inlineStr">
        <is>
          <t>[C9D1] Angiotensin-II 길항제, 고혈압제 (C2) 혹은 이뇨제 복합제제</t>
        </is>
      </c>
      <c r="B2795" t="inlineStr">
        <is>
          <t>한올바이오</t>
        </is>
      </c>
      <c r="C2795" t="inlineStr">
        <is>
          <t>로살탄 플러스</t>
        </is>
      </c>
      <c r="D2795" t="inlineStr">
        <is>
          <t>한올바이오</t>
        </is>
      </c>
      <c r="E2795" t="inlineStr">
        <is>
          <t>hydrochlorothiazide,  losartan potassium</t>
        </is>
      </c>
      <c r="F2795" t="inlineStr">
        <is>
          <t>병원</t>
        </is>
      </c>
      <c r="G2795" t="inlineStr">
        <is>
          <t>Generic</t>
        </is>
      </c>
      <c r="H2795" s="493" t="n">
        <v>2404.8</v>
      </c>
      <c r="I2795" s="493" t="n">
        <v>1827.6</v>
      </c>
      <c r="J2795" s="493" t="n">
        <v>1948.92</v>
      </c>
      <c r="K2795" s="493" t="n">
        <v>1336.8</v>
      </c>
      <c r="L2795" s="493" t="n">
        <v>976.5</v>
      </c>
      <c r="M2795" s="493" t="n">
        <v>136.5</v>
      </c>
      <c r="N2795" s="493" t="n">
        <v>1457.1</v>
      </c>
      <c r="O2795" s="493" t="n">
        <v>137.7</v>
      </c>
      <c r="P2795" s="493" t="n">
        <v>856.2</v>
      </c>
      <c r="Q2795" s="493" t="n">
        <v>857.4</v>
      </c>
      <c r="R2795" s="493" t="n">
        <v>764.8</v>
      </c>
      <c r="S2795" s="493" t="n">
        <v>999.7</v>
      </c>
      <c r="T2795" s="493" t="n">
        <v>240</v>
      </c>
      <c r="U2795" s="493" t="n">
        <v>0</v>
      </c>
      <c r="V2795" s="493" t="n">
        <v>0</v>
      </c>
      <c r="W2795" s="493" t="n">
        <v>0</v>
      </c>
      <c r="X2795" s="493" t="n">
        <v>0</v>
      </c>
      <c r="Y2795" s="493" t="n">
        <v>0</v>
      </c>
      <c r="Z2795" s="493" t="n">
        <v>0</v>
      </c>
      <c r="AA2795" s="493" t="n">
        <v>0</v>
      </c>
      <c r="AB2795" s="493" t="n">
        <v>0</v>
      </c>
      <c r="AC2795" s="493" t="n">
        <v>0</v>
      </c>
      <c r="AD2795" s="493" t="n">
        <v>0</v>
      </c>
      <c r="AE2795" s="493" t="n">
        <v>0</v>
      </c>
      <c r="AF2795" s="493" t="n">
        <v>0</v>
      </c>
      <c r="AG2795" s="493" t="n">
        <v>0</v>
      </c>
      <c r="AH2795" s="493" t="n">
        <v>0</v>
      </c>
      <c r="AI2795" s="493" t="n">
        <v>0</v>
      </c>
      <c r="AJ2795" s="493" t="n">
        <v>0</v>
      </c>
      <c r="AK2795" s="493" t="n">
        <v>0</v>
      </c>
      <c r="AL2795" s="493" t="n">
        <v>0</v>
      </c>
      <c r="AM2795" s="493" t="n">
        <v>0</v>
      </c>
      <c r="AN2795" s="493" t="n">
        <v>0</v>
      </c>
      <c r="AO2795" s="493" t="n">
        <v>0</v>
      </c>
      <c r="AP2795" s="493" t="n">
        <v>0</v>
      </c>
      <c r="AQ2795" s="493" t="n">
        <v>0</v>
      </c>
      <c r="AR2795" s="493" t="n">
        <v>0</v>
      </c>
      <c r="AS2795" s="493" t="n">
        <v>0</v>
      </c>
      <c r="AT2795" s="493" t="n">
        <v>0</v>
      </c>
      <c r="AU2795" s="493" t="n">
        <v>0</v>
      </c>
      <c r="AV2795" s="493" t="n">
        <v>0</v>
      </c>
      <c r="AW2795" s="493" t="n">
        <v>0</v>
      </c>
      <c r="AX2795" s="493" t="n">
        <v>0</v>
      </c>
      <c r="AY2795" s="493" t="n">
        <v>0</v>
      </c>
      <c r="AZ2795" s="493" t="n">
        <v>0</v>
      </c>
      <c r="BA2795" s="493" t="n">
        <v>0</v>
      </c>
      <c r="BB2795" s="493" t="n">
        <v>0</v>
      </c>
      <c r="BC2795" s="493" t="n">
        <v>0</v>
      </c>
      <c r="BD2795" s="493" t="n">
        <v>0</v>
      </c>
      <c r="BE2795" s="493" t="n">
        <v>0</v>
      </c>
      <c r="BF2795" s="493" t="n">
        <v>0</v>
      </c>
      <c r="BG2795" s="493" t="n">
        <v>0</v>
      </c>
      <c r="BH2795" s="493" t="n">
        <v>0</v>
      </c>
      <c r="BI2795" s="493" t="n">
        <v>0</v>
      </c>
      <c r="BJ2795" s="493" t="n">
        <v>0</v>
      </c>
      <c r="BK2795" s="493" t="n">
        <v>0</v>
      </c>
      <c r="BL2795" s="493" t="n">
        <v>0</v>
      </c>
      <c r="BM2795" s="493" t="n">
        <v>0</v>
      </c>
      <c r="BN2795" s="493" t="n">
        <v>0</v>
      </c>
      <c r="BO2795" s="493" t="n">
        <v>0</v>
      </c>
      <c r="BP2795" s="493" t="n">
        <v>0</v>
      </c>
      <c r="BQ2795" s="493" t="n">
        <v>0</v>
      </c>
      <c r="BR2795" s="493" t="n">
        <v>0</v>
      </c>
      <c r="BS2795" s="493" t="n">
        <v>0</v>
      </c>
      <c r="BT2795" s="493" t="n">
        <v>0</v>
      </c>
      <c r="BU2795" s="493" t="n">
        <v>0</v>
      </c>
      <c r="BV2795" s="493" t="n">
        <v>0</v>
      </c>
      <c r="BW2795" s="493" t="n">
        <v>0</v>
      </c>
    </row>
    <row r="2796">
      <c r="A2796" t="inlineStr">
        <is>
          <t>[C9D1] Angiotensin-II 길항제, 고혈압제 (C2) 혹은 이뇨제 복합제제</t>
        </is>
      </c>
      <c r="B2796" t="inlineStr">
        <is>
          <t>한올바이오</t>
        </is>
      </c>
      <c r="C2796" t="inlineStr">
        <is>
          <t>로살탄 플러스</t>
        </is>
      </c>
      <c r="D2796" t="inlineStr">
        <is>
          <t>한올바이오</t>
        </is>
      </c>
      <c r="E2796" t="inlineStr">
        <is>
          <t>hydrochlorothiazide,  losartan potassium</t>
        </is>
      </c>
      <c r="F2796" t="inlineStr">
        <is>
          <t>의원</t>
        </is>
      </c>
      <c r="G2796" t="inlineStr">
        <is>
          <t>Generic</t>
        </is>
      </c>
      <c r="H2796" s="493" t="n">
        <v>21492.6</v>
      </c>
      <c r="I2796" s="493" t="n">
        <v>14077.4</v>
      </c>
      <c r="J2796" s="493" t="n">
        <v>23049.56</v>
      </c>
      <c r="K2796" s="493" t="n">
        <v>14628.9</v>
      </c>
      <c r="L2796" s="493" t="n">
        <v>21031.8</v>
      </c>
      <c r="M2796" s="493" t="n">
        <v>16740.02</v>
      </c>
      <c r="N2796" s="493" t="n">
        <v>20430.5</v>
      </c>
      <c r="O2796" s="493" t="n">
        <v>17274.3</v>
      </c>
      <c r="P2796" s="493" t="n">
        <v>17241.1</v>
      </c>
      <c r="Q2796" s="493" t="n">
        <v>15236.3</v>
      </c>
      <c r="R2796" s="493" t="n">
        <v>17131.65</v>
      </c>
      <c r="S2796" s="493" t="n">
        <v>6556.8</v>
      </c>
      <c r="T2796" s="493" t="n">
        <v>1675.8</v>
      </c>
      <c r="U2796" s="493" t="n">
        <v>0</v>
      </c>
      <c r="V2796" s="493" t="n">
        <v>0</v>
      </c>
      <c r="W2796" s="493" t="n">
        <v>0</v>
      </c>
      <c r="X2796" s="493" t="n">
        <v>0</v>
      </c>
      <c r="Y2796" s="493" t="n">
        <v>0</v>
      </c>
      <c r="Z2796" s="493" t="n">
        <v>0</v>
      </c>
      <c r="AA2796" s="493" t="n">
        <v>0</v>
      </c>
      <c r="AB2796" s="493" t="n">
        <v>0</v>
      </c>
      <c r="AC2796" s="493" t="n">
        <v>0</v>
      </c>
      <c r="AD2796" s="493" t="n">
        <v>0</v>
      </c>
      <c r="AE2796" s="493" t="n">
        <v>0</v>
      </c>
      <c r="AF2796" s="493" t="n">
        <v>0</v>
      </c>
      <c r="AG2796" s="493" t="n">
        <v>0</v>
      </c>
      <c r="AH2796" s="493" t="n">
        <v>0</v>
      </c>
      <c r="AI2796" s="493" t="n">
        <v>0</v>
      </c>
      <c r="AJ2796" s="493" t="n">
        <v>0</v>
      </c>
      <c r="AK2796" s="493" t="n">
        <v>0</v>
      </c>
      <c r="AL2796" s="493" t="n">
        <v>0</v>
      </c>
      <c r="AM2796" s="493" t="n">
        <v>0</v>
      </c>
      <c r="AN2796" s="493" t="n">
        <v>0</v>
      </c>
      <c r="AO2796" s="493" t="n">
        <v>0</v>
      </c>
      <c r="AP2796" s="493" t="n">
        <v>0</v>
      </c>
      <c r="AQ2796" s="493" t="n">
        <v>0</v>
      </c>
      <c r="AR2796" s="493" t="n">
        <v>0</v>
      </c>
      <c r="AS2796" s="493" t="n">
        <v>0</v>
      </c>
      <c r="AT2796" s="493" t="n">
        <v>0</v>
      </c>
      <c r="AU2796" s="493" t="n">
        <v>0</v>
      </c>
      <c r="AV2796" s="493" t="n">
        <v>0</v>
      </c>
      <c r="AW2796" s="493" t="n">
        <v>0</v>
      </c>
      <c r="AX2796" s="493" t="n">
        <v>0</v>
      </c>
      <c r="AY2796" s="493" t="n">
        <v>0</v>
      </c>
      <c r="AZ2796" s="493" t="n">
        <v>0</v>
      </c>
      <c r="BA2796" s="493" t="n">
        <v>0</v>
      </c>
      <c r="BB2796" s="493" t="n">
        <v>0</v>
      </c>
      <c r="BC2796" s="493" t="n">
        <v>0</v>
      </c>
      <c r="BD2796" s="493" t="n">
        <v>0</v>
      </c>
      <c r="BE2796" s="493" t="n">
        <v>0</v>
      </c>
      <c r="BF2796" s="493" t="n">
        <v>0</v>
      </c>
      <c r="BG2796" s="493" t="n">
        <v>0</v>
      </c>
      <c r="BH2796" s="493" t="n">
        <v>0</v>
      </c>
      <c r="BI2796" s="493" t="n">
        <v>0</v>
      </c>
      <c r="BJ2796" s="493" t="n">
        <v>0</v>
      </c>
      <c r="BK2796" s="493" t="n">
        <v>0</v>
      </c>
      <c r="BL2796" s="493" t="n">
        <v>0</v>
      </c>
      <c r="BM2796" s="493" t="n">
        <v>0</v>
      </c>
      <c r="BN2796" s="493" t="n">
        <v>0</v>
      </c>
      <c r="BO2796" s="493" t="n">
        <v>0</v>
      </c>
      <c r="BP2796" s="493" t="n">
        <v>0</v>
      </c>
      <c r="BQ2796" s="493" t="n">
        <v>0</v>
      </c>
      <c r="BR2796" s="493" t="n">
        <v>0</v>
      </c>
      <c r="BS2796" s="493" t="n">
        <v>0</v>
      </c>
      <c r="BT2796" s="493" t="n">
        <v>0</v>
      </c>
      <c r="BU2796" s="493" t="n">
        <v>0</v>
      </c>
      <c r="BV2796" s="493" t="n">
        <v>0</v>
      </c>
      <c r="BW2796" s="493" t="n">
        <v>0</v>
      </c>
    </row>
    <row r="2797">
      <c r="A2797" t="inlineStr">
        <is>
          <t>[C9D1] Angiotensin-II 길항제, 고혈압제 (C2) 혹은 이뇨제 복합제제</t>
        </is>
      </c>
      <c r="B2797" t="inlineStr">
        <is>
          <t>한올바이오</t>
        </is>
      </c>
      <c r="C2797" t="inlineStr">
        <is>
          <t>로살탄 플러스</t>
        </is>
      </c>
      <c r="D2797" t="inlineStr">
        <is>
          <t>한올바이오</t>
        </is>
      </c>
      <c r="E2797" t="inlineStr">
        <is>
          <t>hydrochlorothiazide,  losartan potassium</t>
        </is>
      </c>
      <c r="F2797" t="inlineStr">
        <is>
          <t>보건소</t>
        </is>
      </c>
      <c r="G2797" t="inlineStr">
        <is>
          <t>Generic</t>
        </is>
      </c>
      <c r="H2797" s="493" t="n">
        <v>445.5</v>
      </c>
      <c r="I2797" s="493" t="n">
        <v>0</v>
      </c>
      <c r="J2797" s="493" t="n">
        <v>0</v>
      </c>
      <c r="K2797" s="493" t="n">
        <v>306.9</v>
      </c>
      <c r="L2797" s="493" t="n">
        <v>0</v>
      </c>
      <c r="M2797" s="493" t="n">
        <v>0</v>
      </c>
      <c r="N2797" s="493" t="n">
        <v>155.7</v>
      </c>
      <c r="O2797" s="493" t="n">
        <v>0</v>
      </c>
      <c r="P2797" s="493" t="n">
        <v>0</v>
      </c>
      <c r="Q2797" s="493" t="n">
        <v>134.1</v>
      </c>
      <c r="R2797" s="493" t="n">
        <v>0</v>
      </c>
      <c r="S2797" s="493" t="n">
        <v>0</v>
      </c>
      <c r="T2797" s="493" t="n">
        <v>106.2</v>
      </c>
      <c r="U2797" s="493" t="n">
        <v>0</v>
      </c>
      <c r="V2797" s="493" t="n">
        <v>0</v>
      </c>
      <c r="W2797" s="493" t="n">
        <v>0</v>
      </c>
      <c r="X2797" s="493" t="n">
        <v>0</v>
      </c>
      <c r="Y2797" s="493" t="n">
        <v>0</v>
      </c>
      <c r="Z2797" s="493" t="n">
        <v>0</v>
      </c>
      <c r="AA2797" s="493" t="n">
        <v>0</v>
      </c>
      <c r="AB2797" s="493" t="n">
        <v>0</v>
      </c>
      <c r="AC2797" s="493" t="n">
        <v>0</v>
      </c>
      <c r="AD2797" s="493" t="n">
        <v>0</v>
      </c>
      <c r="AE2797" s="493" t="n">
        <v>0</v>
      </c>
      <c r="AF2797" s="493" t="n">
        <v>0</v>
      </c>
      <c r="AG2797" s="493" t="n">
        <v>0</v>
      </c>
      <c r="AH2797" s="493" t="n">
        <v>0</v>
      </c>
      <c r="AI2797" s="493" t="n">
        <v>0</v>
      </c>
      <c r="AJ2797" s="493" t="n">
        <v>0</v>
      </c>
      <c r="AK2797" s="493" t="n">
        <v>0</v>
      </c>
      <c r="AL2797" s="493" t="n">
        <v>0</v>
      </c>
      <c r="AM2797" s="493" t="n">
        <v>0</v>
      </c>
      <c r="AN2797" s="493" t="n">
        <v>0</v>
      </c>
      <c r="AO2797" s="493" t="n">
        <v>0</v>
      </c>
      <c r="AP2797" s="493" t="n">
        <v>0</v>
      </c>
      <c r="AQ2797" s="493" t="n">
        <v>0</v>
      </c>
      <c r="AR2797" s="493" t="n">
        <v>0</v>
      </c>
      <c r="AS2797" s="493" t="n">
        <v>0</v>
      </c>
      <c r="AT2797" s="493" t="n">
        <v>0</v>
      </c>
      <c r="AU2797" s="493" t="n">
        <v>0</v>
      </c>
      <c r="AV2797" s="493" t="n">
        <v>0</v>
      </c>
      <c r="AW2797" s="493" t="n">
        <v>0</v>
      </c>
      <c r="AX2797" s="493" t="n">
        <v>0</v>
      </c>
      <c r="AY2797" s="493" t="n">
        <v>0</v>
      </c>
      <c r="AZ2797" s="493" t="n">
        <v>0</v>
      </c>
      <c r="BA2797" s="493" t="n">
        <v>0</v>
      </c>
      <c r="BB2797" s="493" t="n">
        <v>0</v>
      </c>
      <c r="BC2797" s="493" t="n">
        <v>0</v>
      </c>
      <c r="BD2797" s="493" t="n">
        <v>0</v>
      </c>
      <c r="BE2797" s="493" t="n">
        <v>0</v>
      </c>
      <c r="BF2797" s="493" t="n">
        <v>0</v>
      </c>
      <c r="BG2797" s="493" t="n">
        <v>0</v>
      </c>
      <c r="BH2797" s="493" t="n">
        <v>0</v>
      </c>
      <c r="BI2797" s="493" t="n">
        <v>0</v>
      </c>
      <c r="BJ2797" s="493" t="n">
        <v>0</v>
      </c>
      <c r="BK2797" s="493" t="n">
        <v>0</v>
      </c>
      <c r="BL2797" s="493" t="n">
        <v>0</v>
      </c>
      <c r="BM2797" s="493" t="n">
        <v>0</v>
      </c>
      <c r="BN2797" s="493" t="n">
        <v>0</v>
      </c>
      <c r="BO2797" s="493" t="n">
        <v>0</v>
      </c>
      <c r="BP2797" s="493" t="n">
        <v>0</v>
      </c>
      <c r="BQ2797" s="493" t="n">
        <v>0</v>
      </c>
      <c r="BR2797" s="493" t="n">
        <v>0</v>
      </c>
      <c r="BS2797" s="493" t="n">
        <v>0</v>
      </c>
      <c r="BT2797" s="493" t="n">
        <v>0</v>
      </c>
      <c r="BU2797" s="493" t="n">
        <v>0</v>
      </c>
      <c r="BV2797" s="493" t="n">
        <v>0</v>
      </c>
      <c r="BW2797" s="493" t="n">
        <v>0</v>
      </c>
    </row>
    <row r="2798">
      <c r="A2798" t="inlineStr">
        <is>
          <t>[C9D1] Angiotensin-II 길항제, 고혈압제 (C2) 혹은 이뇨제 복합제제</t>
        </is>
      </c>
      <c r="B2798" t="inlineStr">
        <is>
          <t>한올바이오</t>
        </is>
      </c>
      <c r="C2798" t="inlineStr">
        <is>
          <t>로살탄 플러스</t>
        </is>
      </c>
      <c r="D2798" t="inlineStr">
        <is>
          <t>한올바이오</t>
        </is>
      </c>
      <c r="E2798" t="inlineStr">
        <is>
          <t>hydrochlorothiazide,  losartan potassium</t>
        </is>
      </c>
      <c r="F2798" t="inlineStr">
        <is>
          <t>기타(치과의원, 치과병원 등)</t>
        </is>
      </c>
      <c r="G2798" t="inlineStr">
        <is>
          <t>Generic</t>
        </is>
      </c>
      <c r="H2798" s="493" t="n">
        <v>0</v>
      </c>
      <c r="I2798" s="493" t="n">
        <v>0</v>
      </c>
      <c r="J2798" s="493" t="n">
        <v>0</v>
      </c>
      <c r="K2798" s="493" t="n">
        <v>0</v>
      </c>
      <c r="L2798" s="493" t="n">
        <v>117.9</v>
      </c>
      <c r="M2798" s="493" t="n">
        <v>0</v>
      </c>
      <c r="N2798" s="493" t="n">
        <v>0</v>
      </c>
      <c r="O2798" s="493" t="n">
        <v>0</v>
      </c>
      <c r="P2798" s="493" t="n">
        <v>0</v>
      </c>
      <c r="Q2798" s="493" t="n">
        <v>0</v>
      </c>
      <c r="R2798" s="493" t="n">
        <v>0</v>
      </c>
      <c r="S2798" s="493" t="n">
        <v>0</v>
      </c>
      <c r="T2798" s="493" t="n">
        <v>0</v>
      </c>
      <c r="U2798" s="493" t="n">
        <v>0</v>
      </c>
      <c r="V2798" s="493" t="n">
        <v>0</v>
      </c>
      <c r="W2798" s="493" t="n">
        <v>0</v>
      </c>
      <c r="X2798" s="493" t="n">
        <v>0</v>
      </c>
      <c r="Y2798" s="493" t="n">
        <v>0</v>
      </c>
      <c r="Z2798" s="493" t="n">
        <v>0</v>
      </c>
      <c r="AA2798" s="493" t="n">
        <v>0</v>
      </c>
      <c r="AB2798" s="493" t="n">
        <v>0</v>
      </c>
      <c r="AC2798" s="493" t="n">
        <v>0</v>
      </c>
      <c r="AD2798" s="493" t="n">
        <v>0</v>
      </c>
      <c r="AE2798" s="493" t="n">
        <v>0</v>
      </c>
      <c r="AF2798" s="493" t="n">
        <v>0</v>
      </c>
      <c r="AG2798" s="493" t="n">
        <v>0</v>
      </c>
      <c r="AH2798" s="493" t="n">
        <v>0</v>
      </c>
      <c r="AI2798" s="493" t="n">
        <v>0</v>
      </c>
      <c r="AJ2798" s="493" t="n">
        <v>0</v>
      </c>
      <c r="AK2798" s="493" t="n">
        <v>0</v>
      </c>
      <c r="AL2798" s="493" t="n">
        <v>0</v>
      </c>
      <c r="AM2798" s="493" t="n">
        <v>0</v>
      </c>
      <c r="AN2798" s="493" t="n">
        <v>0</v>
      </c>
      <c r="AO2798" s="493" t="n">
        <v>0</v>
      </c>
      <c r="AP2798" s="493" t="n">
        <v>0</v>
      </c>
      <c r="AQ2798" s="493" t="n">
        <v>0</v>
      </c>
      <c r="AR2798" s="493" t="n">
        <v>0</v>
      </c>
      <c r="AS2798" s="493" t="n">
        <v>0</v>
      </c>
      <c r="AT2798" s="493" t="n">
        <v>0</v>
      </c>
      <c r="AU2798" s="493" t="n">
        <v>0</v>
      </c>
      <c r="AV2798" s="493" t="n">
        <v>0</v>
      </c>
      <c r="AW2798" s="493" t="n">
        <v>0</v>
      </c>
      <c r="AX2798" s="493" t="n">
        <v>0</v>
      </c>
      <c r="AY2798" s="493" t="n">
        <v>0</v>
      </c>
      <c r="AZ2798" s="493" t="n">
        <v>0</v>
      </c>
      <c r="BA2798" s="493" t="n">
        <v>0</v>
      </c>
      <c r="BB2798" s="493" t="n">
        <v>0</v>
      </c>
      <c r="BC2798" s="493" t="n">
        <v>0</v>
      </c>
      <c r="BD2798" s="493" t="n">
        <v>0</v>
      </c>
      <c r="BE2798" s="493" t="n">
        <v>0</v>
      </c>
      <c r="BF2798" s="493" t="n">
        <v>0</v>
      </c>
      <c r="BG2798" s="493" t="n">
        <v>0</v>
      </c>
      <c r="BH2798" s="493" t="n">
        <v>0</v>
      </c>
      <c r="BI2798" s="493" t="n">
        <v>0</v>
      </c>
      <c r="BJ2798" s="493" t="n">
        <v>0</v>
      </c>
      <c r="BK2798" s="493" t="n">
        <v>0</v>
      </c>
      <c r="BL2798" s="493" t="n">
        <v>0</v>
      </c>
      <c r="BM2798" s="493" t="n">
        <v>0</v>
      </c>
      <c r="BN2798" s="493" t="n">
        <v>0</v>
      </c>
      <c r="BO2798" s="493" t="n">
        <v>0</v>
      </c>
      <c r="BP2798" s="493" t="n">
        <v>0</v>
      </c>
      <c r="BQ2798" s="493" t="n">
        <v>0</v>
      </c>
      <c r="BR2798" s="493" t="n">
        <v>0</v>
      </c>
      <c r="BS2798" s="493" t="n">
        <v>0</v>
      </c>
      <c r="BT2798" s="493" t="n">
        <v>0</v>
      </c>
      <c r="BU2798" s="493" t="n">
        <v>0</v>
      </c>
      <c r="BV2798" s="493" t="n">
        <v>0</v>
      </c>
      <c r="BW2798" s="493" t="n">
        <v>0</v>
      </c>
    </row>
    <row r="2799">
      <c r="A2799" t="inlineStr">
        <is>
          <t>[C9D1] Angiotensin-II 길항제, 고혈압제 (C2) 혹은 이뇨제 복합제제</t>
        </is>
      </c>
      <c r="B2799" t="inlineStr">
        <is>
          <t>한풍제약</t>
        </is>
      </c>
      <c r="C2799" t="inlineStr">
        <is>
          <t>텔미콜 플러스</t>
        </is>
      </c>
      <c r="D2799" t="inlineStr">
        <is>
          <t>한풍제약</t>
        </is>
      </c>
      <c r="E2799" t="inlineStr">
        <is>
          <t>hydrochlorothiazide,  telmisartan</t>
        </is>
      </c>
      <c r="F2799" t="inlineStr">
        <is>
          <t>종합병원</t>
        </is>
      </c>
      <c r="G2799" t="inlineStr">
        <is>
          <t>Generic</t>
        </is>
      </c>
      <c r="H2799" s="493" t="n">
        <v>0</v>
      </c>
      <c r="I2799" s="493" t="n">
        <v>0</v>
      </c>
      <c r="J2799" s="493" t="n">
        <v>0</v>
      </c>
      <c r="K2799" s="493" t="n">
        <v>0</v>
      </c>
      <c r="L2799" s="493" t="n">
        <v>0</v>
      </c>
      <c r="M2799" s="493" t="n">
        <v>0</v>
      </c>
      <c r="N2799" s="493" t="n">
        <v>0</v>
      </c>
      <c r="O2799" s="493" t="n">
        <v>0</v>
      </c>
      <c r="P2799" s="493" t="n">
        <v>0</v>
      </c>
      <c r="Q2799" s="493" t="n">
        <v>0</v>
      </c>
      <c r="R2799" s="493" t="n">
        <v>0</v>
      </c>
      <c r="S2799" s="493" t="n">
        <v>1328.4</v>
      </c>
      <c r="T2799" s="493" t="n">
        <v>1204.5</v>
      </c>
      <c r="U2799" s="493" t="n">
        <v>1206</v>
      </c>
      <c r="V2799" s="493" t="n">
        <v>760</v>
      </c>
      <c r="W2799" s="493" t="n">
        <v>1927.2</v>
      </c>
      <c r="X2799" s="493" t="n">
        <v>1682.1</v>
      </c>
      <c r="Y2799" s="493" t="n">
        <v>480.6</v>
      </c>
      <c r="Z2799" s="493" t="n">
        <v>2522.4</v>
      </c>
      <c r="AA2799" s="493" t="n">
        <v>720</v>
      </c>
      <c r="AB2799" s="493" t="n">
        <v>1080</v>
      </c>
      <c r="AC2799" s="493" t="n">
        <v>0</v>
      </c>
      <c r="AD2799" s="493" t="n">
        <v>483.6</v>
      </c>
      <c r="AE2799" s="493" t="n">
        <v>442.2</v>
      </c>
      <c r="AF2799" s="493" t="n">
        <v>1928.4</v>
      </c>
      <c r="AG2799" s="493" t="n">
        <v>241.2</v>
      </c>
      <c r="AH2799" s="493" t="n">
        <v>961.2</v>
      </c>
      <c r="AI2799" s="493" t="n">
        <v>1562.7</v>
      </c>
      <c r="AJ2799" s="493" t="n">
        <v>0</v>
      </c>
      <c r="AK2799" s="493" t="n">
        <v>0</v>
      </c>
      <c r="AL2799" s="493" t="n">
        <v>2760</v>
      </c>
      <c r="AM2799" s="493" t="n">
        <v>0</v>
      </c>
      <c r="AN2799" s="493" t="n">
        <v>0</v>
      </c>
      <c r="AO2799" s="493" t="n">
        <v>0</v>
      </c>
      <c r="AP2799" s="493" t="n">
        <v>0</v>
      </c>
      <c r="AQ2799" s="493" t="n">
        <v>0</v>
      </c>
      <c r="AR2799" s="493" t="n">
        <v>0</v>
      </c>
      <c r="AS2799" s="493" t="n">
        <v>0</v>
      </c>
      <c r="AT2799" s="493" t="n">
        <v>0</v>
      </c>
      <c r="AU2799" s="493" t="n">
        <v>0</v>
      </c>
      <c r="AV2799" s="493" t="n">
        <v>0</v>
      </c>
      <c r="AW2799" s="493" t="n">
        <v>0</v>
      </c>
      <c r="AX2799" s="493" t="n">
        <v>0</v>
      </c>
      <c r="AY2799" s="493" t="n">
        <v>0</v>
      </c>
      <c r="AZ2799" s="493" t="n">
        <v>0</v>
      </c>
      <c r="BA2799" s="493" t="n">
        <v>0</v>
      </c>
      <c r="BB2799" s="493" t="n">
        <v>0</v>
      </c>
      <c r="BC2799" s="493" t="n">
        <v>0</v>
      </c>
      <c r="BD2799" s="493" t="n">
        <v>0</v>
      </c>
      <c r="BE2799" s="493" t="n">
        <v>0</v>
      </c>
      <c r="BF2799" s="493" t="n">
        <v>0</v>
      </c>
      <c r="BG2799" s="493" t="n">
        <v>0</v>
      </c>
      <c r="BH2799" s="493" t="n">
        <v>0</v>
      </c>
      <c r="BI2799" s="493" t="n">
        <v>0</v>
      </c>
      <c r="BJ2799" s="493" t="n">
        <v>0</v>
      </c>
      <c r="BK2799" s="493" t="n">
        <v>0</v>
      </c>
      <c r="BL2799" s="493" t="n">
        <v>0</v>
      </c>
      <c r="BM2799" s="493" t="n">
        <v>0</v>
      </c>
      <c r="BN2799" s="493" t="n">
        <v>0</v>
      </c>
      <c r="BO2799" s="493" t="n">
        <v>0</v>
      </c>
      <c r="BP2799" s="493" t="n">
        <v>0</v>
      </c>
      <c r="BQ2799" s="493" t="n">
        <v>0</v>
      </c>
      <c r="BR2799" s="493" t="n">
        <v>0</v>
      </c>
      <c r="BS2799" s="493" t="n">
        <v>0</v>
      </c>
      <c r="BT2799" s="493" t="n">
        <v>0</v>
      </c>
      <c r="BU2799" s="493" t="n">
        <v>0</v>
      </c>
      <c r="BV2799" s="493" t="n">
        <v>0</v>
      </c>
      <c r="BW2799" s="493" t="n">
        <v>0</v>
      </c>
    </row>
    <row r="2800">
      <c r="A2800" t="inlineStr">
        <is>
          <t>[C9D1] Angiotensin-II 길항제, 고혈압제 (C2) 혹은 이뇨제 복합제제</t>
        </is>
      </c>
      <c r="B2800" t="inlineStr">
        <is>
          <t>한풍제약</t>
        </is>
      </c>
      <c r="C2800" t="inlineStr">
        <is>
          <t>텔미콜 플러스</t>
        </is>
      </c>
      <c r="D2800" t="inlineStr">
        <is>
          <t>한풍제약</t>
        </is>
      </c>
      <c r="E2800" t="inlineStr">
        <is>
          <t>hydrochlorothiazide,  telmisartan</t>
        </is>
      </c>
      <c r="F2800" t="inlineStr">
        <is>
          <t>병원</t>
        </is>
      </c>
      <c r="G2800" t="inlineStr">
        <is>
          <t>Generic</t>
        </is>
      </c>
      <c r="H2800" s="493" t="n">
        <v>0</v>
      </c>
      <c r="I2800" s="493" t="n">
        <v>0</v>
      </c>
      <c r="J2800" s="493" t="n">
        <v>0</v>
      </c>
      <c r="K2800" s="493" t="n">
        <v>0</v>
      </c>
      <c r="L2800" s="493" t="n">
        <v>0</v>
      </c>
      <c r="M2800" s="493" t="n">
        <v>0</v>
      </c>
      <c r="N2800" s="493" t="n">
        <v>0</v>
      </c>
      <c r="O2800" s="493" t="n">
        <v>0</v>
      </c>
      <c r="P2800" s="493" t="n">
        <v>0</v>
      </c>
      <c r="Q2800" s="493" t="n">
        <v>0</v>
      </c>
      <c r="R2800" s="493" t="n">
        <v>0</v>
      </c>
      <c r="S2800" s="493" t="n">
        <v>0</v>
      </c>
      <c r="T2800" s="493" t="n">
        <v>0</v>
      </c>
      <c r="U2800" s="493" t="n">
        <v>0</v>
      </c>
      <c r="V2800" s="493" t="n">
        <v>0</v>
      </c>
      <c r="W2800" s="493" t="n">
        <v>0</v>
      </c>
      <c r="X2800" s="493" t="n">
        <v>0</v>
      </c>
      <c r="Y2800" s="493" t="n">
        <v>0</v>
      </c>
      <c r="Z2800" s="493" t="n">
        <v>0</v>
      </c>
      <c r="AA2800" s="493" t="n">
        <v>0</v>
      </c>
      <c r="AB2800" s="493" t="n">
        <v>0</v>
      </c>
      <c r="AC2800" s="493" t="n">
        <v>0</v>
      </c>
      <c r="AD2800" s="493" t="n">
        <v>0</v>
      </c>
      <c r="AE2800" s="493" t="n">
        <v>0</v>
      </c>
      <c r="AF2800" s="493" t="n">
        <v>0</v>
      </c>
      <c r="AG2800" s="493" t="n">
        <v>0</v>
      </c>
      <c r="AH2800" s="493" t="n">
        <v>0</v>
      </c>
      <c r="AI2800" s="493" t="n">
        <v>0</v>
      </c>
      <c r="AJ2800" s="493" t="n">
        <v>0</v>
      </c>
      <c r="AK2800" s="493" t="n">
        <v>0</v>
      </c>
      <c r="AL2800" s="493" t="n">
        <v>0</v>
      </c>
      <c r="AM2800" s="493" t="n">
        <v>0</v>
      </c>
      <c r="AN2800" s="493" t="n">
        <v>0</v>
      </c>
      <c r="AO2800" s="493" t="n">
        <v>0</v>
      </c>
      <c r="AP2800" s="493" t="n">
        <v>0</v>
      </c>
      <c r="AQ2800" s="493" t="n">
        <v>0</v>
      </c>
      <c r="AR2800" s="493" t="n">
        <v>0</v>
      </c>
      <c r="AS2800" s="493" t="n">
        <v>0</v>
      </c>
      <c r="AT2800" s="493" t="n">
        <v>0</v>
      </c>
      <c r="AU2800" s="493" t="n">
        <v>0</v>
      </c>
      <c r="AV2800" s="493" t="n">
        <v>0</v>
      </c>
      <c r="AW2800" s="493" t="n">
        <v>0</v>
      </c>
      <c r="AX2800" s="493" t="n">
        <v>0</v>
      </c>
      <c r="AY2800" s="493" t="n">
        <v>0</v>
      </c>
      <c r="AZ2800" s="493" t="n">
        <v>0</v>
      </c>
      <c r="BA2800" s="493" t="n">
        <v>0</v>
      </c>
      <c r="BB2800" s="493" t="n">
        <v>0</v>
      </c>
      <c r="BC2800" s="493" t="n">
        <v>0</v>
      </c>
      <c r="BD2800" s="493" t="n">
        <v>0</v>
      </c>
      <c r="BE2800" s="493" t="n">
        <v>0</v>
      </c>
      <c r="BF2800" s="493" t="n">
        <v>0</v>
      </c>
      <c r="BG2800" s="493" t="n">
        <v>0</v>
      </c>
      <c r="BH2800" s="493" t="n">
        <v>0</v>
      </c>
      <c r="BI2800" s="493" t="n">
        <v>0</v>
      </c>
      <c r="BJ2800" s="493" t="n">
        <v>221.4</v>
      </c>
      <c r="BK2800" s="493" t="n">
        <v>0</v>
      </c>
      <c r="BL2800" s="493" t="n">
        <v>0</v>
      </c>
      <c r="BM2800" s="493" t="n">
        <v>0</v>
      </c>
      <c r="BN2800" s="493" t="n">
        <v>0</v>
      </c>
      <c r="BO2800" s="493" t="n">
        <v>0</v>
      </c>
      <c r="BP2800" s="493" t="n">
        <v>0</v>
      </c>
      <c r="BQ2800" s="493" t="n">
        <v>0</v>
      </c>
      <c r="BR2800" s="493" t="n">
        <v>0</v>
      </c>
      <c r="BS2800" s="493" t="n">
        <v>0</v>
      </c>
      <c r="BT2800" s="493" t="n">
        <v>0</v>
      </c>
      <c r="BU2800" s="493" t="n">
        <v>0</v>
      </c>
      <c r="BV2800" s="493" t="n">
        <v>0</v>
      </c>
      <c r="BW2800" s="493" t="n">
        <v>0</v>
      </c>
    </row>
    <row r="2801">
      <c r="A2801" t="inlineStr">
        <is>
          <t>[C9D1] Angiotensin-II 길항제, 고혈압제 (C2) 혹은 이뇨제 복합제제</t>
        </is>
      </c>
      <c r="B2801" t="inlineStr">
        <is>
          <t>한풍제약</t>
        </is>
      </c>
      <c r="C2801" t="inlineStr">
        <is>
          <t>텔미콜 플러스</t>
        </is>
      </c>
      <c r="D2801" t="inlineStr">
        <is>
          <t>한풍제약</t>
        </is>
      </c>
      <c r="E2801" t="inlineStr">
        <is>
          <t>hydrochlorothiazide,  telmisartan</t>
        </is>
      </c>
      <c r="F2801" t="inlineStr">
        <is>
          <t>의원</t>
        </is>
      </c>
      <c r="G2801" t="inlineStr">
        <is>
          <t>Generic</t>
        </is>
      </c>
      <c r="H2801" s="493" t="n">
        <v>0</v>
      </c>
      <c r="I2801" s="493" t="n">
        <v>0</v>
      </c>
      <c r="J2801" s="493" t="n">
        <v>0</v>
      </c>
      <c r="K2801" s="493" t="n">
        <v>0</v>
      </c>
      <c r="L2801" s="493" t="n">
        <v>0</v>
      </c>
      <c r="M2801" s="493" t="n">
        <v>0</v>
      </c>
      <c r="N2801" s="493" t="n">
        <v>0</v>
      </c>
      <c r="O2801" s="493" t="n">
        <v>0</v>
      </c>
      <c r="P2801" s="493" t="n">
        <v>0</v>
      </c>
      <c r="Q2801" s="493" t="n">
        <v>0</v>
      </c>
      <c r="R2801" s="493" t="n">
        <v>0</v>
      </c>
      <c r="S2801" s="493" t="n">
        <v>30079.1</v>
      </c>
      <c r="T2801" s="493" t="n">
        <v>29519.77</v>
      </c>
      <c r="U2801" s="493" t="n">
        <v>31394.98</v>
      </c>
      <c r="V2801" s="493" t="n">
        <v>30409.99</v>
      </c>
      <c r="W2801" s="493" t="n">
        <v>30721.3</v>
      </c>
      <c r="X2801" s="493" t="n">
        <v>22949.13</v>
      </c>
      <c r="Y2801" s="493" t="n">
        <v>15194.02</v>
      </c>
      <c r="Z2801" s="493" t="n">
        <v>14273.54</v>
      </c>
      <c r="AA2801" s="493" t="n">
        <v>14953.46</v>
      </c>
      <c r="AB2801" s="493" t="n">
        <v>12826.15</v>
      </c>
      <c r="AC2801" s="493" t="n">
        <v>10771.09</v>
      </c>
      <c r="AD2801" s="493" t="n">
        <v>10998.99</v>
      </c>
      <c r="AE2801" s="493" t="n">
        <v>15979.3</v>
      </c>
      <c r="AF2801" s="493" t="n">
        <v>9975</v>
      </c>
      <c r="AG2801" s="493" t="n">
        <v>12527.8</v>
      </c>
      <c r="AH2801" s="493" t="n">
        <v>11226.1</v>
      </c>
      <c r="AI2801" s="493" t="n">
        <v>10583.9</v>
      </c>
      <c r="AJ2801" s="493" t="n">
        <v>8930.700000000001</v>
      </c>
      <c r="AK2801" s="493" t="n">
        <v>9136</v>
      </c>
      <c r="AL2801" s="493" t="n">
        <v>8608.809999999999</v>
      </c>
      <c r="AM2801" s="493" t="n">
        <v>7128.7</v>
      </c>
      <c r="AN2801" s="493" t="n">
        <v>9148.299999999999</v>
      </c>
      <c r="AO2801" s="493" t="n">
        <v>6438.3</v>
      </c>
      <c r="AP2801" s="493" t="n">
        <v>4010.6</v>
      </c>
      <c r="AQ2801" s="493" t="n">
        <v>7527.55</v>
      </c>
      <c r="AR2801" s="493" t="n">
        <v>6380.1</v>
      </c>
      <c r="AS2801" s="493" t="n">
        <v>6210.4</v>
      </c>
      <c r="AT2801" s="493" t="n">
        <v>7464.5</v>
      </c>
      <c r="AU2801" s="493" t="n">
        <v>5998.9</v>
      </c>
      <c r="AV2801" s="493" t="n">
        <v>6523.2</v>
      </c>
      <c r="AW2801" s="493" t="n">
        <v>4978.4</v>
      </c>
      <c r="AX2801" s="493" t="n">
        <v>8541</v>
      </c>
      <c r="AY2801" s="493" t="n">
        <v>5965.3</v>
      </c>
      <c r="AZ2801" s="493" t="n">
        <v>5929.6</v>
      </c>
      <c r="BA2801" s="493" t="n">
        <v>6864.4</v>
      </c>
      <c r="BB2801" s="493" t="n">
        <v>5428.5</v>
      </c>
      <c r="BC2801" s="493" t="n">
        <v>6102.6</v>
      </c>
      <c r="BD2801" s="493" t="n">
        <v>7854.6</v>
      </c>
      <c r="BE2801" s="493" t="n">
        <v>4884</v>
      </c>
      <c r="BF2801" s="493" t="n">
        <v>5825.2</v>
      </c>
      <c r="BG2801" s="493" t="n">
        <v>7090.4</v>
      </c>
      <c r="BH2801" s="493" t="n">
        <v>6443.6</v>
      </c>
      <c r="BI2801" s="493" t="n">
        <v>5655.95</v>
      </c>
      <c r="BJ2801" s="493" t="n">
        <v>8023.1</v>
      </c>
      <c r="BK2801" s="493" t="n">
        <v>6339.22</v>
      </c>
      <c r="BL2801" s="493" t="n">
        <v>6170.8</v>
      </c>
      <c r="BM2801" s="493" t="n">
        <v>4610.8</v>
      </c>
      <c r="BN2801" s="493" t="n">
        <v>5952</v>
      </c>
      <c r="BO2801" s="493" t="n">
        <v>5254</v>
      </c>
      <c r="BP2801" s="493" t="n">
        <v>4796.8</v>
      </c>
      <c r="BQ2801" s="493" t="n">
        <v>7233.14</v>
      </c>
      <c r="BR2801" s="493" t="n">
        <v>4780.55</v>
      </c>
      <c r="BS2801" s="493" t="n">
        <v>4499.9</v>
      </c>
      <c r="BT2801" s="493" t="n">
        <v>4431.08</v>
      </c>
      <c r="BU2801" s="493" t="n">
        <v>6141.85</v>
      </c>
      <c r="BV2801" s="493" t="n">
        <v>5239</v>
      </c>
      <c r="BW2801" s="493" t="n">
        <v>6046.55</v>
      </c>
    </row>
    <row r="2802">
      <c r="A2802" t="inlineStr">
        <is>
          <t>[C9D1] Angiotensin-II 길항제, 고혈압제 (C2) 혹은 이뇨제 복합제제</t>
        </is>
      </c>
      <c r="B2802" t="inlineStr">
        <is>
          <t>한화제약</t>
        </is>
      </c>
      <c r="C2802" t="inlineStr">
        <is>
          <t>텔미일 플러스</t>
        </is>
      </c>
      <c r="D2802" t="inlineStr">
        <is>
          <t>한화제약</t>
        </is>
      </c>
      <c r="E2802" t="inlineStr">
        <is>
          <t>hydrochlorothiazide,  telmisartan</t>
        </is>
      </c>
      <c r="F2802" t="inlineStr">
        <is>
          <t>종합병원</t>
        </is>
      </c>
      <c r="G2802" t="inlineStr">
        <is>
          <t>Generic</t>
        </is>
      </c>
      <c r="H2802" s="493" t="n">
        <v>0</v>
      </c>
      <c r="I2802" s="493" t="n">
        <v>0</v>
      </c>
      <c r="J2802" s="493" t="n">
        <v>0</v>
      </c>
      <c r="K2802" s="493" t="n">
        <v>0</v>
      </c>
      <c r="L2802" s="493" t="n">
        <v>0</v>
      </c>
      <c r="M2802" s="493" t="n">
        <v>0</v>
      </c>
      <c r="N2802" s="493" t="n">
        <v>0</v>
      </c>
      <c r="O2802" s="493" t="n">
        <v>0</v>
      </c>
      <c r="P2802" s="493" t="n">
        <v>0</v>
      </c>
      <c r="Q2802" s="493" t="n">
        <v>0</v>
      </c>
      <c r="R2802" s="493" t="n">
        <v>0</v>
      </c>
      <c r="S2802" s="493" t="n">
        <v>0</v>
      </c>
      <c r="T2802" s="493" t="n">
        <v>0</v>
      </c>
      <c r="U2802" s="493" t="n">
        <v>0</v>
      </c>
      <c r="V2802" s="493" t="n">
        <v>0</v>
      </c>
      <c r="W2802" s="493" t="n">
        <v>0</v>
      </c>
      <c r="X2802" s="493" t="n">
        <v>0</v>
      </c>
      <c r="Y2802" s="493" t="n">
        <v>0</v>
      </c>
      <c r="Z2802" s="493" t="n">
        <v>0</v>
      </c>
      <c r="AA2802" s="493" t="n">
        <v>0</v>
      </c>
      <c r="AB2802" s="493" t="n">
        <v>0</v>
      </c>
      <c r="AC2802" s="493" t="n">
        <v>0</v>
      </c>
      <c r="AD2802" s="493" t="n">
        <v>0</v>
      </c>
      <c r="AE2802" s="493" t="n">
        <v>0</v>
      </c>
      <c r="AF2802" s="493" t="n">
        <v>0</v>
      </c>
      <c r="AG2802" s="493" t="n">
        <v>0</v>
      </c>
      <c r="AH2802" s="493" t="n">
        <v>0</v>
      </c>
      <c r="AI2802" s="493" t="n">
        <v>0</v>
      </c>
      <c r="AJ2802" s="493" t="n">
        <v>0</v>
      </c>
      <c r="AK2802" s="493" t="n">
        <v>0</v>
      </c>
      <c r="AL2802" s="493" t="n">
        <v>0</v>
      </c>
      <c r="AM2802" s="493" t="n">
        <v>0</v>
      </c>
      <c r="AN2802" s="493" t="n">
        <v>0</v>
      </c>
      <c r="AO2802" s="493" t="n">
        <v>0</v>
      </c>
      <c r="AP2802" s="493" t="n">
        <v>0</v>
      </c>
      <c r="AQ2802" s="493" t="n">
        <v>0</v>
      </c>
      <c r="AR2802" s="493" t="n">
        <v>0</v>
      </c>
      <c r="AS2802" s="493" t="n">
        <v>0</v>
      </c>
      <c r="AT2802" s="493" t="n">
        <v>0</v>
      </c>
      <c r="AU2802" s="493" t="n">
        <v>0</v>
      </c>
      <c r="AV2802" s="493" t="n">
        <v>0</v>
      </c>
      <c r="AW2802" s="493" t="n">
        <v>0</v>
      </c>
      <c r="AX2802" s="493" t="n">
        <v>0</v>
      </c>
      <c r="AY2802" s="493" t="n">
        <v>0</v>
      </c>
      <c r="AZ2802" s="493" t="n">
        <v>0</v>
      </c>
      <c r="BA2802" s="493" t="n">
        <v>54.3</v>
      </c>
      <c r="BB2802" s="493" t="n">
        <v>50.1</v>
      </c>
      <c r="BC2802" s="493" t="n">
        <v>53.1</v>
      </c>
      <c r="BD2802" s="493" t="n">
        <v>51.6</v>
      </c>
      <c r="BE2802" s="493" t="n">
        <v>53.4</v>
      </c>
      <c r="BF2802" s="493" t="n">
        <v>51.3</v>
      </c>
      <c r="BG2802" s="493" t="n">
        <v>51.9</v>
      </c>
      <c r="BH2802" s="493" t="n">
        <v>49.8</v>
      </c>
      <c r="BI2802" s="493" t="n">
        <v>0</v>
      </c>
      <c r="BJ2802" s="493" t="n">
        <v>0</v>
      </c>
      <c r="BK2802" s="493" t="n">
        <v>0</v>
      </c>
      <c r="BL2802" s="493" t="n">
        <v>0</v>
      </c>
      <c r="BM2802" s="493" t="n">
        <v>0</v>
      </c>
      <c r="BN2802" s="493" t="n">
        <v>0</v>
      </c>
      <c r="BO2802" s="493" t="n">
        <v>0</v>
      </c>
      <c r="BP2802" s="493" t="n">
        <v>0</v>
      </c>
      <c r="BQ2802" s="493" t="n">
        <v>0</v>
      </c>
      <c r="BR2802" s="493" t="n">
        <v>0</v>
      </c>
      <c r="BS2802" s="493" t="n">
        <v>0</v>
      </c>
      <c r="BT2802" s="493" t="n">
        <v>0</v>
      </c>
      <c r="BU2802" s="493" t="n">
        <v>0</v>
      </c>
      <c r="BV2802" s="493" t="n">
        <v>0</v>
      </c>
      <c r="BW2802" s="493" t="n">
        <v>51.6</v>
      </c>
    </row>
    <row r="2803">
      <c r="A2803" t="inlineStr">
        <is>
          <t>[C9D1] Angiotensin-II 길항제, 고혈압제 (C2) 혹은 이뇨제 복합제제</t>
        </is>
      </c>
      <c r="B2803" t="inlineStr">
        <is>
          <t>한화제약</t>
        </is>
      </c>
      <c r="C2803" t="inlineStr">
        <is>
          <t>텔미일 플러스</t>
        </is>
      </c>
      <c r="D2803" t="inlineStr">
        <is>
          <t>한화제약</t>
        </is>
      </c>
      <c r="E2803" t="inlineStr">
        <is>
          <t>hydrochlorothiazide,  telmisartan</t>
        </is>
      </c>
      <c r="F2803" t="inlineStr">
        <is>
          <t>병원</t>
        </is>
      </c>
      <c r="G2803" t="inlineStr">
        <is>
          <t>Generic</t>
        </is>
      </c>
      <c r="H2803" s="493" t="n">
        <v>0</v>
      </c>
      <c r="I2803" s="493" t="n">
        <v>0</v>
      </c>
      <c r="J2803" s="493" t="n">
        <v>0</v>
      </c>
      <c r="K2803" s="493" t="n">
        <v>0</v>
      </c>
      <c r="L2803" s="493" t="n">
        <v>0</v>
      </c>
      <c r="M2803" s="493" t="n">
        <v>0</v>
      </c>
      <c r="N2803" s="493" t="n">
        <v>240</v>
      </c>
      <c r="O2803" s="493" t="n">
        <v>0</v>
      </c>
      <c r="P2803" s="493" t="n">
        <v>472.8</v>
      </c>
      <c r="Q2803" s="493" t="n">
        <v>0</v>
      </c>
      <c r="R2803" s="493" t="n">
        <v>239.4</v>
      </c>
      <c r="S2803" s="493" t="n">
        <v>0</v>
      </c>
      <c r="T2803" s="493" t="n">
        <v>0</v>
      </c>
      <c r="U2803" s="493" t="n">
        <v>480</v>
      </c>
      <c r="V2803" s="493" t="n">
        <v>0</v>
      </c>
      <c r="W2803" s="493" t="n">
        <v>0</v>
      </c>
      <c r="X2803" s="493" t="n">
        <v>0</v>
      </c>
      <c r="Y2803" s="493" t="n">
        <v>0</v>
      </c>
      <c r="Z2803" s="493" t="n">
        <v>0</v>
      </c>
      <c r="AA2803" s="493" t="n">
        <v>0</v>
      </c>
      <c r="AB2803" s="493" t="n">
        <v>0</v>
      </c>
      <c r="AC2803" s="493" t="n">
        <v>105</v>
      </c>
      <c r="AD2803" s="493" t="n">
        <v>1282.6</v>
      </c>
      <c r="AE2803" s="493" t="n">
        <v>1386.12</v>
      </c>
      <c r="AF2803" s="493" t="n">
        <v>2753.58</v>
      </c>
      <c r="AG2803" s="493" t="n">
        <v>2198.54</v>
      </c>
      <c r="AH2803" s="493" t="n">
        <v>4992.66</v>
      </c>
      <c r="AI2803" s="493" t="n">
        <v>3017.9</v>
      </c>
      <c r="AJ2803" s="493" t="n">
        <v>3432.48</v>
      </c>
      <c r="AK2803" s="493" t="n">
        <v>2590.72</v>
      </c>
      <c r="AL2803" s="493" t="n">
        <v>3699.52</v>
      </c>
      <c r="AM2803" s="493" t="n">
        <v>3340.33</v>
      </c>
      <c r="AN2803" s="493" t="n">
        <v>4974.33</v>
      </c>
      <c r="AO2803" s="493" t="n">
        <v>4587.55</v>
      </c>
      <c r="AP2803" s="493" t="n">
        <v>4582.46</v>
      </c>
      <c r="AQ2803" s="493" t="n">
        <v>1905.9</v>
      </c>
      <c r="AR2803" s="493" t="n">
        <v>3512.95</v>
      </c>
      <c r="AS2803" s="493" t="n">
        <v>4208.75</v>
      </c>
      <c r="AT2803" s="493" t="n">
        <v>2603.5</v>
      </c>
      <c r="AU2803" s="493" t="n">
        <v>6118.6</v>
      </c>
      <c r="AV2803" s="493" t="n">
        <v>2616.2</v>
      </c>
      <c r="AW2803" s="493" t="n">
        <v>3727.37</v>
      </c>
      <c r="AX2803" s="493" t="n">
        <v>2783.88</v>
      </c>
      <c r="AY2803" s="493" t="n">
        <v>5900.35</v>
      </c>
      <c r="AZ2803" s="493" t="n">
        <v>3257.92</v>
      </c>
      <c r="BA2803" s="493" t="n">
        <v>5202.03</v>
      </c>
      <c r="BB2803" s="493" t="n">
        <v>4692.7</v>
      </c>
      <c r="BC2803" s="493" t="n">
        <v>4380.38</v>
      </c>
      <c r="BD2803" s="493" t="n">
        <v>3739.41</v>
      </c>
      <c r="BE2803" s="493" t="n">
        <v>3171.45</v>
      </c>
      <c r="BF2803" s="493" t="n">
        <v>3453</v>
      </c>
      <c r="BG2803" s="493" t="n">
        <v>4274.4</v>
      </c>
      <c r="BH2803" s="493" t="n">
        <v>4001.78</v>
      </c>
      <c r="BI2803" s="493" t="n">
        <v>3183.6</v>
      </c>
      <c r="BJ2803" s="493" t="n">
        <v>2413.69</v>
      </c>
      <c r="BK2803" s="493" t="n">
        <v>4783.35</v>
      </c>
      <c r="BL2803" s="493" t="n">
        <v>5210.48</v>
      </c>
      <c r="BM2803" s="493" t="n">
        <v>2634.93</v>
      </c>
      <c r="BN2803" s="493" t="n">
        <v>2362</v>
      </c>
      <c r="BO2803" s="493" t="n">
        <v>2717.92</v>
      </c>
      <c r="BP2803" s="493" t="n">
        <v>1656.25</v>
      </c>
      <c r="BQ2803" s="493" t="n">
        <v>3340.16</v>
      </c>
      <c r="BR2803" s="493" t="n">
        <v>2999.87</v>
      </c>
      <c r="BS2803" s="493" t="n">
        <v>3404.64</v>
      </c>
      <c r="BT2803" s="493" t="n">
        <v>2337.27</v>
      </c>
      <c r="BU2803" s="493" t="n">
        <v>3718.14</v>
      </c>
      <c r="BV2803" s="493" t="n">
        <v>2575.24</v>
      </c>
      <c r="BW2803" s="493" t="n">
        <v>3977.58</v>
      </c>
    </row>
    <row r="2804">
      <c r="A2804" t="inlineStr">
        <is>
          <t>[C9D1] Angiotensin-II 길항제, 고혈압제 (C2) 혹은 이뇨제 복합제제</t>
        </is>
      </c>
      <c r="B2804" t="inlineStr">
        <is>
          <t>한화제약</t>
        </is>
      </c>
      <c r="C2804" t="inlineStr">
        <is>
          <t>텔미일 플러스</t>
        </is>
      </c>
      <c r="D2804" t="inlineStr">
        <is>
          <t>한화제약</t>
        </is>
      </c>
      <c r="E2804" t="inlineStr">
        <is>
          <t>hydrochlorothiazide,  telmisartan</t>
        </is>
      </c>
      <c r="F2804" t="inlineStr">
        <is>
          <t>의원</t>
        </is>
      </c>
      <c r="G2804" t="inlineStr">
        <is>
          <t>Generic</t>
        </is>
      </c>
      <c r="H2804" s="493" t="n">
        <v>3339.3</v>
      </c>
      <c r="I2804" s="493" t="n">
        <v>3202.9</v>
      </c>
      <c r="J2804" s="493" t="n">
        <v>2493.3</v>
      </c>
      <c r="K2804" s="493" t="n">
        <v>4636.2</v>
      </c>
      <c r="L2804" s="493" t="n">
        <v>3218.4</v>
      </c>
      <c r="M2804" s="493" t="n">
        <v>4419.3</v>
      </c>
      <c r="N2804" s="493" t="n">
        <v>3775.5</v>
      </c>
      <c r="O2804" s="493" t="n">
        <v>4751.3</v>
      </c>
      <c r="P2804" s="493" t="n">
        <v>2962.3</v>
      </c>
      <c r="Q2804" s="493" t="n">
        <v>4859.7</v>
      </c>
      <c r="R2804" s="493" t="n">
        <v>2124.4</v>
      </c>
      <c r="S2804" s="493" t="n">
        <v>5082.8</v>
      </c>
      <c r="T2804" s="493" t="n">
        <v>4880.4</v>
      </c>
      <c r="U2804" s="493" t="n">
        <v>3298.76</v>
      </c>
      <c r="V2804" s="493" t="n">
        <v>6385.5</v>
      </c>
      <c r="W2804" s="493" t="n">
        <v>2765.1</v>
      </c>
      <c r="X2804" s="493" t="n">
        <v>4213.16</v>
      </c>
      <c r="Y2804" s="493" t="n">
        <v>3624</v>
      </c>
      <c r="Z2804" s="493" t="n">
        <v>3432.3</v>
      </c>
      <c r="AA2804" s="493" t="n">
        <v>4346.16</v>
      </c>
      <c r="AB2804" s="493" t="n">
        <v>3191.4</v>
      </c>
      <c r="AC2804" s="493" t="n">
        <v>4225.1</v>
      </c>
      <c r="AD2804" s="493" t="n">
        <v>3717.9</v>
      </c>
      <c r="AE2804" s="493" t="n">
        <v>3093.97</v>
      </c>
      <c r="AF2804" s="493" t="n">
        <v>3988.5</v>
      </c>
      <c r="AG2804" s="493" t="n">
        <v>4048.3</v>
      </c>
      <c r="AH2804" s="493" t="n">
        <v>2640.4</v>
      </c>
      <c r="AI2804" s="493" t="n">
        <v>4119</v>
      </c>
      <c r="AJ2804" s="493" t="n">
        <v>3444.5</v>
      </c>
      <c r="AK2804" s="493" t="n">
        <v>3903.14</v>
      </c>
      <c r="AL2804" s="493" t="n">
        <v>4708.2</v>
      </c>
      <c r="AM2804" s="493" t="n">
        <v>3388.35</v>
      </c>
      <c r="AN2804" s="493" t="n">
        <v>4012.9</v>
      </c>
      <c r="AO2804" s="493" t="n">
        <v>2724.54</v>
      </c>
      <c r="AP2804" s="493" t="n">
        <v>4281.56</v>
      </c>
      <c r="AQ2804" s="493" t="n">
        <v>2997.07</v>
      </c>
      <c r="AR2804" s="493" t="n">
        <v>4509.56</v>
      </c>
      <c r="AS2804" s="493" t="n">
        <v>1865.6</v>
      </c>
      <c r="AT2804" s="493" t="n">
        <v>4967.15</v>
      </c>
      <c r="AU2804" s="493" t="n">
        <v>3852.2</v>
      </c>
      <c r="AV2804" s="493" t="n">
        <v>7019.6</v>
      </c>
      <c r="AW2804" s="493" t="n">
        <v>3395.65</v>
      </c>
      <c r="AX2804" s="493" t="n">
        <v>6511.09</v>
      </c>
      <c r="AY2804" s="493" t="n">
        <v>5953.22</v>
      </c>
      <c r="AZ2804" s="493" t="n">
        <v>5914.89</v>
      </c>
      <c r="BA2804" s="493" t="n">
        <v>5723</v>
      </c>
      <c r="BB2804" s="493" t="n">
        <v>5664.7</v>
      </c>
      <c r="BC2804" s="493" t="n">
        <v>6666.35</v>
      </c>
      <c r="BD2804" s="493" t="n">
        <v>5572.34</v>
      </c>
      <c r="BE2804" s="493" t="n">
        <v>6911.55</v>
      </c>
      <c r="BF2804" s="493" t="n">
        <v>4797.62</v>
      </c>
      <c r="BG2804" s="493" t="n">
        <v>7112.79</v>
      </c>
      <c r="BH2804" s="493" t="n">
        <v>5441.11</v>
      </c>
      <c r="BI2804" s="493" t="n">
        <v>5472.32</v>
      </c>
      <c r="BJ2804" s="493" t="n">
        <v>6357.89</v>
      </c>
      <c r="BK2804" s="493" t="n">
        <v>4330.18</v>
      </c>
      <c r="BL2804" s="493" t="n">
        <v>6227.41</v>
      </c>
      <c r="BM2804" s="493" t="n">
        <v>4607.2</v>
      </c>
      <c r="BN2804" s="493" t="n">
        <v>5062.03</v>
      </c>
      <c r="BO2804" s="493" t="n">
        <v>9089.040000000001</v>
      </c>
      <c r="BP2804" s="493" t="n">
        <v>10987.31</v>
      </c>
      <c r="BQ2804" s="493" t="n">
        <v>12636</v>
      </c>
      <c r="BR2804" s="493" t="n">
        <v>21217.28</v>
      </c>
      <c r="BS2804" s="493" t="n">
        <v>16430.28</v>
      </c>
      <c r="BT2804" s="493" t="n">
        <v>20290.75</v>
      </c>
      <c r="BU2804" s="493" t="n">
        <v>18463.55</v>
      </c>
      <c r="BV2804" s="493" t="n">
        <v>25420.89</v>
      </c>
      <c r="BW2804" s="493" t="n">
        <v>24279.59</v>
      </c>
    </row>
    <row r="2805">
      <c r="A2805" t="inlineStr">
        <is>
          <t>[C9D1] Angiotensin-II 길항제, 고혈압제 (C2) 혹은 이뇨제 복합제제</t>
        </is>
      </c>
      <c r="B2805" t="inlineStr">
        <is>
          <t>현대약품</t>
        </is>
      </c>
      <c r="C2805" t="inlineStr">
        <is>
          <t>코디바드</t>
        </is>
      </c>
      <c r="D2805" t="inlineStr">
        <is>
          <t>현대약품</t>
        </is>
      </c>
      <c r="E2805" t="inlineStr">
        <is>
          <t>hydrochlorothiazide,  valsartan</t>
        </is>
      </c>
      <c r="F2805" t="inlineStr">
        <is>
          <t>종합병원</t>
        </is>
      </c>
      <c r="G2805" t="inlineStr">
        <is>
          <t>Generic</t>
        </is>
      </c>
      <c r="H2805" s="493" t="n">
        <v>0</v>
      </c>
      <c r="I2805" s="493" t="n">
        <v>0</v>
      </c>
      <c r="J2805" s="493" t="n">
        <v>0</v>
      </c>
      <c r="K2805" s="493" t="n">
        <v>0</v>
      </c>
      <c r="L2805" s="493" t="n">
        <v>360.9</v>
      </c>
      <c r="M2805" s="493" t="n">
        <v>0</v>
      </c>
      <c r="N2805" s="493" t="n">
        <v>0</v>
      </c>
      <c r="O2805" s="493" t="n">
        <v>0</v>
      </c>
      <c r="P2805" s="493" t="n">
        <v>241.2</v>
      </c>
      <c r="Q2805" s="493" t="n">
        <v>392</v>
      </c>
      <c r="R2805" s="493" t="n">
        <v>392</v>
      </c>
      <c r="S2805" s="493" t="n">
        <v>482.7</v>
      </c>
      <c r="T2805" s="493" t="n">
        <v>481.2</v>
      </c>
      <c r="U2805" s="493" t="n">
        <v>0</v>
      </c>
      <c r="V2805" s="493" t="n">
        <v>632</v>
      </c>
      <c r="W2805" s="493" t="n">
        <v>120</v>
      </c>
      <c r="X2805" s="493" t="n">
        <v>120</v>
      </c>
      <c r="Y2805" s="493" t="n">
        <v>114.3</v>
      </c>
      <c r="Z2805" s="493" t="n">
        <v>0</v>
      </c>
      <c r="AA2805" s="493" t="n">
        <v>0</v>
      </c>
      <c r="AB2805" s="493" t="n">
        <v>0</v>
      </c>
      <c r="AC2805" s="493" t="n">
        <v>392</v>
      </c>
      <c r="AD2805" s="493" t="n">
        <v>0</v>
      </c>
      <c r="AE2805" s="493" t="n">
        <v>0</v>
      </c>
      <c r="AF2805" s="493" t="n">
        <v>0</v>
      </c>
      <c r="AG2805" s="493" t="n">
        <v>0</v>
      </c>
      <c r="AH2805" s="493" t="n">
        <v>0</v>
      </c>
      <c r="AI2805" s="493" t="n">
        <v>0</v>
      </c>
      <c r="AJ2805" s="493" t="n">
        <v>0</v>
      </c>
      <c r="AK2805" s="493" t="n">
        <v>0</v>
      </c>
      <c r="AL2805" s="493" t="n">
        <v>244.8</v>
      </c>
      <c r="AM2805" s="493" t="n">
        <v>0</v>
      </c>
      <c r="AN2805" s="493" t="n">
        <v>0</v>
      </c>
      <c r="AO2805" s="493" t="n">
        <v>492</v>
      </c>
      <c r="AP2805" s="493" t="n">
        <v>0</v>
      </c>
      <c r="AQ2805" s="493" t="n">
        <v>505.26</v>
      </c>
      <c r="AR2805" s="493" t="n">
        <v>326.4</v>
      </c>
      <c r="AS2805" s="493" t="n">
        <v>0</v>
      </c>
      <c r="AT2805" s="493" t="n">
        <v>2672.1</v>
      </c>
      <c r="AU2805" s="493" t="n">
        <v>5224.68</v>
      </c>
      <c r="AV2805" s="493" t="n">
        <v>2834.04</v>
      </c>
      <c r="AW2805" s="493" t="n">
        <v>2133.54</v>
      </c>
      <c r="AX2805" s="493" t="n">
        <v>3593.4</v>
      </c>
      <c r="AY2805" s="493" t="n">
        <v>1332.97</v>
      </c>
      <c r="AZ2805" s="493" t="n">
        <v>4975.4</v>
      </c>
      <c r="BA2805" s="493" t="n">
        <v>1149</v>
      </c>
      <c r="BB2805" s="493" t="n">
        <v>1780.36</v>
      </c>
      <c r="BC2805" s="493" t="n">
        <v>3460.47</v>
      </c>
      <c r="BD2805" s="493" t="n">
        <v>2559.92</v>
      </c>
      <c r="BE2805" s="493" t="n">
        <v>1923.3</v>
      </c>
      <c r="BF2805" s="493" t="n">
        <v>2866.76</v>
      </c>
      <c r="BG2805" s="493" t="n">
        <v>2446.66</v>
      </c>
      <c r="BH2805" s="493" t="n">
        <v>1633.2</v>
      </c>
      <c r="BI2805" s="493" t="n">
        <v>3694.05</v>
      </c>
      <c r="BJ2805" s="493" t="n">
        <v>1772.56</v>
      </c>
      <c r="BK2805" s="493" t="n">
        <v>1686.22</v>
      </c>
      <c r="BL2805" s="493" t="n">
        <v>2896.64</v>
      </c>
      <c r="BM2805" s="493" t="n">
        <v>2601.1</v>
      </c>
      <c r="BN2805" s="493" t="n">
        <v>1188.6</v>
      </c>
      <c r="BO2805" s="493" t="n">
        <v>3286.66</v>
      </c>
      <c r="BP2805" s="493" t="n">
        <v>1685.4</v>
      </c>
      <c r="BQ2805" s="493" t="n">
        <v>2428.6</v>
      </c>
      <c r="BR2805" s="493" t="n">
        <v>1699.5</v>
      </c>
      <c r="BS2805" s="493" t="n">
        <v>1152.3</v>
      </c>
      <c r="BT2805" s="493" t="n">
        <v>2231.1</v>
      </c>
      <c r="BU2805" s="493" t="n">
        <v>811.2</v>
      </c>
      <c r="BV2805" s="493" t="n">
        <v>1061.1</v>
      </c>
      <c r="BW2805" s="493" t="n">
        <v>687.6</v>
      </c>
    </row>
    <row r="2806">
      <c r="A2806" t="inlineStr">
        <is>
          <t>[C9D1] Angiotensin-II 길항제, 고혈압제 (C2) 혹은 이뇨제 복합제제</t>
        </is>
      </c>
      <c r="B2806" t="inlineStr">
        <is>
          <t>현대약품</t>
        </is>
      </c>
      <c r="C2806" t="inlineStr">
        <is>
          <t>코디바드</t>
        </is>
      </c>
      <c r="D2806" t="inlineStr">
        <is>
          <t>현대약품</t>
        </is>
      </c>
      <c r="E2806" t="inlineStr">
        <is>
          <t>hydrochlorothiazide,  valsartan</t>
        </is>
      </c>
      <c r="F2806" t="inlineStr">
        <is>
          <t>병원</t>
        </is>
      </c>
      <c r="G2806" t="inlineStr">
        <is>
          <t>Generic</t>
        </is>
      </c>
      <c r="H2806" s="493" t="n">
        <v>0</v>
      </c>
      <c r="I2806" s="493" t="n">
        <v>73.2</v>
      </c>
      <c r="J2806" s="493" t="n">
        <v>70.8</v>
      </c>
      <c r="K2806" s="493" t="n">
        <v>66</v>
      </c>
      <c r="L2806" s="493" t="n">
        <v>66.3</v>
      </c>
      <c r="M2806" s="493" t="n">
        <v>0</v>
      </c>
      <c r="N2806" s="493" t="n">
        <v>0</v>
      </c>
      <c r="O2806" s="493" t="n">
        <v>0</v>
      </c>
      <c r="P2806" s="493" t="n">
        <v>0</v>
      </c>
      <c r="Q2806" s="493" t="n">
        <v>0</v>
      </c>
      <c r="R2806" s="493" t="n">
        <v>0</v>
      </c>
      <c r="S2806" s="493" t="n">
        <v>0</v>
      </c>
      <c r="T2806" s="493" t="n">
        <v>0</v>
      </c>
      <c r="U2806" s="493" t="n">
        <v>0</v>
      </c>
      <c r="V2806" s="493" t="n">
        <v>0</v>
      </c>
      <c r="W2806" s="493" t="n">
        <v>0</v>
      </c>
      <c r="X2806" s="493" t="n">
        <v>120</v>
      </c>
      <c r="Y2806" s="493" t="n">
        <v>0</v>
      </c>
      <c r="Z2806" s="493" t="n">
        <v>0</v>
      </c>
      <c r="AA2806" s="493" t="n">
        <v>0</v>
      </c>
      <c r="AB2806" s="493" t="n">
        <v>0</v>
      </c>
      <c r="AC2806" s="493" t="n">
        <v>379.8</v>
      </c>
      <c r="AD2806" s="493" t="n">
        <v>0</v>
      </c>
      <c r="AE2806" s="493" t="n">
        <v>0</v>
      </c>
      <c r="AF2806" s="493" t="n">
        <v>0</v>
      </c>
      <c r="AG2806" s="493" t="n">
        <v>0</v>
      </c>
      <c r="AH2806" s="493" t="n">
        <v>0</v>
      </c>
      <c r="AI2806" s="493" t="n">
        <v>0</v>
      </c>
      <c r="AJ2806" s="493" t="n">
        <v>0</v>
      </c>
      <c r="AK2806" s="493" t="n">
        <v>0</v>
      </c>
      <c r="AL2806" s="493" t="n">
        <v>0</v>
      </c>
      <c r="AM2806" s="493" t="n">
        <v>0</v>
      </c>
      <c r="AN2806" s="493" t="n">
        <v>0</v>
      </c>
      <c r="AO2806" s="493" t="n">
        <v>0</v>
      </c>
      <c r="AP2806" s="493" t="n">
        <v>0</v>
      </c>
      <c r="AQ2806" s="493" t="n">
        <v>0</v>
      </c>
      <c r="AR2806" s="493" t="n">
        <v>0</v>
      </c>
      <c r="AS2806" s="493" t="n">
        <v>0</v>
      </c>
      <c r="AT2806" s="493" t="n">
        <v>0</v>
      </c>
      <c r="AU2806" s="493" t="n">
        <v>0</v>
      </c>
      <c r="AV2806" s="493" t="n">
        <v>0</v>
      </c>
      <c r="AW2806" s="493" t="n">
        <v>120.3</v>
      </c>
      <c r="AX2806" s="493" t="n">
        <v>0</v>
      </c>
      <c r="AY2806" s="493" t="n">
        <v>0</v>
      </c>
      <c r="AZ2806" s="493" t="n">
        <v>0</v>
      </c>
      <c r="BA2806" s="493" t="n">
        <v>0</v>
      </c>
      <c r="BB2806" s="493" t="n">
        <v>0</v>
      </c>
      <c r="BC2806" s="493" t="n">
        <v>0</v>
      </c>
      <c r="BD2806" s="493" t="n">
        <v>0</v>
      </c>
      <c r="BE2806" s="493" t="n">
        <v>0</v>
      </c>
      <c r="BF2806" s="493" t="n">
        <v>0</v>
      </c>
      <c r="BG2806" s="493" t="n">
        <v>64.5</v>
      </c>
      <c r="BH2806" s="493" t="n">
        <v>56.1</v>
      </c>
      <c r="BI2806" s="493" t="n">
        <v>53.4</v>
      </c>
      <c r="BJ2806" s="493" t="n">
        <v>177.3</v>
      </c>
      <c r="BK2806" s="493" t="n">
        <v>0</v>
      </c>
      <c r="BL2806" s="493" t="n">
        <v>0</v>
      </c>
      <c r="BM2806" s="493" t="n">
        <v>0</v>
      </c>
      <c r="BN2806" s="493" t="n">
        <v>0</v>
      </c>
      <c r="BO2806" s="493" t="n">
        <v>240.6</v>
      </c>
      <c r="BP2806" s="493" t="n">
        <v>240</v>
      </c>
      <c r="BQ2806" s="493" t="n">
        <v>0</v>
      </c>
      <c r="BR2806" s="493" t="n">
        <v>240</v>
      </c>
      <c r="BS2806" s="493" t="n">
        <v>0</v>
      </c>
      <c r="BT2806" s="493" t="n">
        <v>488.4</v>
      </c>
      <c r="BU2806" s="493" t="n">
        <v>0</v>
      </c>
      <c r="BV2806" s="493" t="n">
        <v>722.4</v>
      </c>
      <c r="BW2806" s="493" t="n">
        <v>0</v>
      </c>
    </row>
    <row r="2807">
      <c r="A2807" t="inlineStr">
        <is>
          <t>[C9D1] Angiotensin-II 길항제, 고혈압제 (C2) 혹은 이뇨제 복합제제</t>
        </is>
      </c>
      <c r="B2807" t="inlineStr">
        <is>
          <t>현대약품</t>
        </is>
      </c>
      <c r="C2807" t="inlineStr">
        <is>
          <t>코디바드</t>
        </is>
      </c>
      <c r="D2807" t="inlineStr">
        <is>
          <t>현대약품</t>
        </is>
      </c>
      <c r="E2807" t="inlineStr">
        <is>
          <t>hydrochlorothiazide,  valsartan</t>
        </is>
      </c>
      <c r="F2807" t="inlineStr">
        <is>
          <t>의원</t>
        </is>
      </c>
      <c r="G2807" t="inlineStr">
        <is>
          <t>Generic</t>
        </is>
      </c>
      <c r="H2807" s="493" t="n">
        <v>28186.75</v>
      </c>
      <c r="I2807" s="493" t="n">
        <v>32085.67</v>
      </c>
      <c r="J2807" s="493" t="n">
        <v>34602.95</v>
      </c>
      <c r="K2807" s="493" t="n">
        <v>29511.58</v>
      </c>
      <c r="L2807" s="493" t="n">
        <v>32519.25</v>
      </c>
      <c r="M2807" s="493" t="n">
        <v>31090.85</v>
      </c>
      <c r="N2807" s="493" t="n">
        <v>29081.25</v>
      </c>
      <c r="O2807" s="493" t="n">
        <v>27869.8</v>
      </c>
      <c r="P2807" s="493" t="n">
        <v>27402.1</v>
      </c>
      <c r="Q2807" s="493" t="n">
        <v>25876.55</v>
      </c>
      <c r="R2807" s="493" t="n">
        <v>30976.79</v>
      </c>
      <c r="S2807" s="493" t="n">
        <v>38023.71</v>
      </c>
      <c r="T2807" s="493" t="n">
        <v>31539.07</v>
      </c>
      <c r="U2807" s="493" t="n">
        <v>29711.73</v>
      </c>
      <c r="V2807" s="493" t="n">
        <v>32437.04</v>
      </c>
      <c r="W2807" s="493" t="n">
        <v>31759.69</v>
      </c>
      <c r="X2807" s="493" t="n">
        <v>30270.16</v>
      </c>
      <c r="Y2807" s="493" t="n">
        <v>28574.5</v>
      </c>
      <c r="Z2807" s="493" t="n">
        <v>31828.31</v>
      </c>
      <c r="AA2807" s="493" t="n">
        <v>29221.46</v>
      </c>
      <c r="AB2807" s="493" t="n">
        <v>29019.83</v>
      </c>
      <c r="AC2807" s="493" t="n">
        <v>25707.99</v>
      </c>
      <c r="AD2807" s="493" t="n">
        <v>30461.34</v>
      </c>
      <c r="AE2807" s="493" t="n">
        <v>23999.82</v>
      </c>
      <c r="AF2807" s="493" t="n">
        <v>32876.01</v>
      </c>
      <c r="AG2807" s="493" t="n">
        <v>22017.4</v>
      </c>
      <c r="AH2807" s="493" t="n">
        <v>30308.87</v>
      </c>
      <c r="AI2807" s="493" t="n">
        <v>25601.54</v>
      </c>
      <c r="AJ2807" s="493" t="n">
        <v>26175.34</v>
      </c>
      <c r="AK2807" s="493" t="n">
        <v>25395.54</v>
      </c>
      <c r="AL2807" s="493" t="n">
        <v>28022.29</v>
      </c>
      <c r="AM2807" s="493" t="n">
        <v>23975.05</v>
      </c>
      <c r="AN2807" s="493" t="n">
        <v>26025.75</v>
      </c>
      <c r="AO2807" s="493" t="n">
        <v>25448.62</v>
      </c>
      <c r="AP2807" s="493" t="n">
        <v>26090.18</v>
      </c>
      <c r="AQ2807" s="493" t="n">
        <v>24578.1</v>
      </c>
      <c r="AR2807" s="493" t="n">
        <v>28999.25</v>
      </c>
      <c r="AS2807" s="493" t="n">
        <v>25817.02</v>
      </c>
      <c r="AT2807" s="493" t="n">
        <v>28258.58</v>
      </c>
      <c r="AU2807" s="493" t="n">
        <v>31154.45</v>
      </c>
      <c r="AV2807" s="493" t="n">
        <v>30089.02</v>
      </c>
      <c r="AW2807" s="493" t="n">
        <v>26153.9</v>
      </c>
      <c r="AX2807" s="493" t="n">
        <v>26106.82</v>
      </c>
      <c r="AY2807" s="493" t="n">
        <v>28060.85</v>
      </c>
      <c r="AZ2807" s="493" t="n">
        <v>24564.4</v>
      </c>
      <c r="BA2807" s="493" t="n">
        <v>30412.43</v>
      </c>
      <c r="BB2807" s="493" t="n">
        <v>23695.7</v>
      </c>
      <c r="BC2807" s="493" t="n">
        <v>29468.38</v>
      </c>
      <c r="BD2807" s="493" t="n">
        <v>25886.77</v>
      </c>
      <c r="BE2807" s="493" t="n">
        <v>24354.68</v>
      </c>
      <c r="BF2807" s="493" t="n">
        <v>27083.34</v>
      </c>
      <c r="BG2807" s="493" t="n">
        <v>23968.68</v>
      </c>
      <c r="BH2807" s="493" t="n">
        <v>25130.86</v>
      </c>
      <c r="BI2807" s="493" t="n">
        <v>19627.69</v>
      </c>
      <c r="BJ2807" s="493" t="n">
        <v>24503.89</v>
      </c>
      <c r="BK2807" s="493" t="n">
        <v>17623.84</v>
      </c>
      <c r="BL2807" s="493" t="n">
        <v>24462.7</v>
      </c>
      <c r="BM2807" s="493" t="n">
        <v>20221.19</v>
      </c>
      <c r="BN2807" s="493" t="n">
        <v>20857.85</v>
      </c>
      <c r="BO2807" s="493" t="n">
        <v>48517.41</v>
      </c>
      <c r="BP2807" s="493" t="n">
        <v>46897.25</v>
      </c>
      <c r="BQ2807" s="493" t="n">
        <v>40506.6</v>
      </c>
      <c r="BR2807" s="493" t="n">
        <v>45609.28</v>
      </c>
      <c r="BS2807" s="493" t="n">
        <v>40763.35</v>
      </c>
      <c r="BT2807" s="493" t="n">
        <v>39747.11</v>
      </c>
      <c r="BU2807" s="493" t="n">
        <v>36757.66</v>
      </c>
      <c r="BV2807" s="493" t="n">
        <v>44684.32</v>
      </c>
      <c r="BW2807" s="493" t="n">
        <v>43001.88</v>
      </c>
    </row>
    <row r="2808">
      <c r="A2808" t="inlineStr">
        <is>
          <t>[C9D1] Angiotensin-II 길항제, 고혈압제 (C2) 혹은 이뇨제 복합제제</t>
        </is>
      </c>
      <c r="B2808" t="inlineStr">
        <is>
          <t>현대약품</t>
        </is>
      </c>
      <c r="C2808" t="inlineStr">
        <is>
          <t>코디바드</t>
        </is>
      </c>
      <c r="D2808" t="inlineStr">
        <is>
          <t>현대약품</t>
        </is>
      </c>
      <c r="E2808" t="inlineStr">
        <is>
          <t>hydrochlorothiazide,  valsartan</t>
        </is>
      </c>
      <c r="F2808" t="inlineStr">
        <is>
          <t>보건소</t>
        </is>
      </c>
      <c r="G2808" t="inlineStr">
        <is>
          <t>Generic</t>
        </is>
      </c>
      <c r="H2808" s="493" t="n">
        <v>4187.1</v>
      </c>
      <c r="I2808" s="493" t="n">
        <v>5145</v>
      </c>
      <c r="J2808" s="493" t="n">
        <v>2835.3</v>
      </c>
      <c r="K2808" s="493" t="n">
        <v>3313.8</v>
      </c>
      <c r="L2808" s="493" t="n">
        <v>2865.6</v>
      </c>
      <c r="M2808" s="493" t="n">
        <v>3614.4</v>
      </c>
      <c r="N2808" s="493" t="n">
        <v>3825.6</v>
      </c>
      <c r="O2808" s="493" t="n">
        <v>1405.5</v>
      </c>
      <c r="P2808" s="493" t="n">
        <v>3969.6</v>
      </c>
      <c r="Q2808" s="493" t="n">
        <v>1976.4</v>
      </c>
      <c r="R2808" s="493" t="n">
        <v>2196</v>
      </c>
      <c r="S2808" s="493" t="n">
        <v>3474</v>
      </c>
      <c r="T2808" s="493" t="n">
        <v>4833</v>
      </c>
      <c r="U2808" s="493" t="n">
        <v>0</v>
      </c>
      <c r="V2808" s="493" t="n">
        <v>3814.2</v>
      </c>
      <c r="W2808" s="493" t="n">
        <v>1882.5</v>
      </c>
      <c r="X2808" s="493" t="n">
        <v>0</v>
      </c>
      <c r="Y2808" s="493" t="n">
        <v>2757.7</v>
      </c>
      <c r="Z2808" s="493" t="n">
        <v>874.8</v>
      </c>
      <c r="AA2808" s="493" t="n">
        <v>520.2</v>
      </c>
      <c r="AB2808" s="493" t="n">
        <v>2011.5</v>
      </c>
      <c r="AC2808" s="493" t="n">
        <v>555</v>
      </c>
      <c r="AD2808" s="493" t="n">
        <v>708</v>
      </c>
      <c r="AE2808" s="493" t="n">
        <v>1610.7</v>
      </c>
      <c r="AF2808" s="493" t="n">
        <v>757.5</v>
      </c>
      <c r="AG2808" s="493" t="n">
        <v>726</v>
      </c>
      <c r="AH2808" s="493" t="n">
        <v>1359.3</v>
      </c>
      <c r="AI2808" s="493" t="n">
        <v>943.8</v>
      </c>
      <c r="AJ2808" s="493" t="n">
        <v>1176.23</v>
      </c>
      <c r="AK2808" s="493" t="n">
        <v>1021.5</v>
      </c>
      <c r="AL2808" s="493" t="n">
        <v>852.9</v>
      </c>
      <c r="AM2808" s="493" t="n">
        <v>1218.6</v>
      </c>
      <c r="AN2808" s="493" t="n">
        <v>440.1</v>
      </c>
      <c r="AO2808" s="493" t="n">
        <v>645.6</v>
      </c>
      <c r="AP2808" s="493" t="n">
        <v>610.8</v>
      </c>
      <c r="AQ2808" s="493" t="n">
        <v>420.6</v>
      </c>
      <c r="AR2808" s="493" t="n">
        <v>626.4</v>
      </c>
      <c r="AS2808" s="493" t="n">
        <v>291.6</v>
      </c>
      <c r="AT2808" s="493" t="n">
        <v>352.2</v>
      </c>
      <c r="AU2808" s="493" t="n">
        <v>268.8</v>
      </c>
      <c r="AV2808" s="493" t="n">
        <v>867</v>
      </c>
      <c r="AW2808" s="493" t="n">
        <v>1495.8</v>
      </c>
      <c r="AX2808" s="493" t="n">
        <v>0</v>
      </c>
      <c r="AY2808" s="493" t="n">
        <v>778.8</v>
      </c>
      <c r="AZ2808" s="493" t="n">
        <v>1057.5</v>
      </c>
      <c r="BA2808" s="493" t="n">
        <v>831.6</v>
      </c>
      <c r="BB2808" s="493" t="n">
        <v>424.2</v>
      </c>
      <c r="BC2808" s="493" t="n">
        <v>1917</v>
      </c>
      <c r="BD2808" s="493" t="n">
        <v>0</v>
      </c>
      <c r="BE2808" s="493" t="n">
        <v>308.4</v>
      </c>
      <c r="BF2808" s="493" t="n">
        <v>0</v>
      </c>
      <c r="BG2808" s="493" t="n">
        <v>301.8</v>
      </c>
      <c r="BH2808" s="493" t="n">
        <v>0</v>
      </c>
      <c r="BI2808" s="493" t="n">
        <v>660</v>
      </c>
      <c r="BJ2808" s="493" t="n">
        <v>0</v>
      </c>
      <c r="BK2808" s="493" t="n">
        <v>0</v>
      </c>
      <c r="BL2808" s="493" t="n">
        <v>146.4</v>
      </c>
      <c r="BM2808" s="493" t="n">
        <v>622.5</v>
      </c>
      <c r="BN2808" s="493" t="n">
        <v>36.3</v>
      </c>
      <c r="BO2808" s="493" t="n">
        <v>258</v>
      </c>
      <c r="BP2808" s="493" t="n">
        <v>0</v>
      </c>
      <c r="BQ2808" s="493" t="n">
        <v>208.5</v>
      </c>
      <c r="BR2808" s="493" t="n">
        <v>39.3</v>
      </c>
      <c r="BS2808" s="493" t="n">
        <v>76.2</v>
      </c>
      <c r="BT2808" s="493" t="n">
        <v>0</v>
      </c>
      <c r="BU2808" s="493" t="n">
        <v>73.2</v>
      </c>
      <c r="BV2808" s="493" t="n">
        <v>41.7</v>
      </c>
      <c r="BW2808" s="493" t="n">
        <v>40.5</v>
      </c>
    </row>
    <row r="2809">
      <c r="A2809" t="inlineStr">
        <is>
          <t>[C9D1] Angiotensin-II 길항제, 고혈압제 (C2) 혹은 이뇨제 복합제제</t>
        </is>
      </c>
      <c r="B2809" t="inlineStr">
        <is>
          <t>화이트생명과학</t>
        </is>
      </c>
      <c r="C2809" t="inlineStr">
        <is>
          <t>로사탄 플러스</t>
        </is>
      </c>
      <c r="D2809" t="inlineStr">
        <is>
          <t>화이트생명과학</t>
        </is>
      </c>
      <c r="E2809" t="inlineStr">
        <is>
          <t>hydrochlorothiazide,  losartan potassium</t>
        </is>
      </c>
      <c r="F2809" t="inlineStr">
        <is>
          <t>상급종합병원</t>
        </is>
      </c>
      <c r="G2809" t="inlineStr">
        <is>
          <t>Generic</t>
        </is>
      </c>
      <c r="H2809" s="493" t="n">
        <v>0</v>
      </c>
      <c r="I2809" s="493" t="n">
        <v>0</v>
      </c>
      <c r="J2809" s="493" t="n">
        <v>0</v>
      </c>
      <c r="K2809" s="493" t="n">
        <v>0</v>
      </c>
      <c r="L2809" s="493" t="n">
        <v>0</v>
      </c>
      <c r="M2809" s="493" t="n">
        <v>0</v>
      </c>
      <c r="N2809" s="493" t="n">
        <v>0</v>
      </c>
      <c r="O2809" s="493" t="n">
        <v>0</v>
      </c>
      <c r="P2809" s="493" t="n">
        <v>0</v>
      </c>
      <c r="Q2809" s="493" t="n">
        <v>0</v>
      </c>
      <c r="R2809" s="493" t="n">
        <v>0</v>
      </c>
      <c r="S2809" s="493" t="n">
        <v>0</v>
      </c>
      <c r="T2809" s="493" t="n">
        <v>0</v>
      </c>
      <c r="U2809" s="493" t="n">
        <v>0</v>
      </c>
      <c r="V2809" s="493" t="n">
        <v>0</v>
      </c>
      <c r="W2809" s="493" t="n">
        <v>0</v>
      </c>
      <c r="X2809" s="493" t="n">
        <v>0</v>
      </c>
      <c r="Y2809" s="493" t="n">
        <v>0</v>
      </c>
      <c r="Z2809" s="493" t="n">
        <v>0</v>
      </c>
      <c r="AA2809" s="493" t="n">
        <v>0</v>
      </c>
      <c r="AB2809" s="493" t="n">
        <v>0</v>
      </c>
      <c r="AC2809" s="493" t="n">
        <v>0</v>
      </c>
      <c r="AD2809" s="493" t="n">
        <v>0</v>
      </c>
      <c r="AE2809" s="493" t="n">
        <v>0</v>
      </c>
      <c r="AF2809" s="493" t="n">
        <v>0</v>
      </c>
      <c r="AG2809" s="493" t="n">
        <v>0</v>
      </c>
      <c r="AH2809" s="493" t="n">
        <v>0</v>
      </c>
      <c r="AI2809" s="493" t="n">
        <v>19193.96</v>
      </c>
      <c r="AJ2809" s="493" t="n">
        <v>7479.72</v>
      </c>
      <c r="AK2809" s="493" t="n">
        <v>6629.98</v>
      </c>
      <c r="AL2809" s="493" t="n">
        <v>16498.44</v>
      </c>
      <c r="AM2809" s="493" t="n">
        <v>12772.47</v>
      </c>
      <c r="AN2809" s="493" t="n">
        <v>9581.18</v>
      </c>
      <c r="AO2809" s="493" t="n">
        <v>10933.3</v>
      </c>
      <c r="AP2809" s="493" t="n">
        <v>0</v>
      </c>
      <c r="AQ2809" s="493" t="n">
        <v>0</v>
      </c>
      <c r="AR2809" s="493" t="n">
        <v>0</v>
      </c>
      <c r="AS2809" s="493" t="n">
        <v>0</v>
      </c>
      <c r="AT2809" s="493" t="n">
        <v>0</v>
      </c>
      <c r="AU2809" s="493" t="n">
        <v>0</v>
      </c>
      <c r="AV2809" s="493" t="n">
        <v>0</v>
      </c>
      <c r="AW2809" s="493" t="n">
        <v>0</v>
      </c>
      <c r="AX2809" s="493" t="n">
        <v>0</v>
      </c>
      <c r="AY2809" s="493" t="n">
        <v>0</v>
      </c>
      <c r="AZ2809" s="493" t="n">
        <v>0</v>
      </c>
      <c r="BA2809" s="493" t="n">
        <v>0</v>
      </c>
      <c r="BB2809" s="493" t="n">
        <v>0</v>
      </c>
      <c r="BC2809" s="493" t="n">
        <v>0</v>
      </c>
      <c r="BD2809" s="493" t="n">
        <v>0</v>
      </c>
      <c r="BE2809" s="493" t="n">
        <v>0</v>
      </c>
      <c r="BF2809" s="493" t="n">
        <v>0</v>
      </c>
      <c r="BG2809" s="493" t="n">
        <v>0</v>
      </c>
      <c r="BH2809" s="493" t="n">
        <v>0</v>
      </c>
      <c r="BI2809" s="493" t="n">
        <v>0</v>
      </c>
      <c r="BJ2809" s="493" t="n">
        <v>0</v>
      </c>
      <c r="BK2809" s="493" t="n">
        <v>0</v>
      </c>
      <c r="BL2809" s="493" t="n">
        <v>0</v>
      </c>
      <c r="BM2809" s="493" t="n">
        <v>0</v>
      </c>
      <c r="BN2809" s="493" t="n">
        <v>0</v>
      </c>
      <c r="BO2809" s="493" t="n">
        <v>0</v>
      </c>
      <c r="BP2809" s="493" t="n">
        <v>0</v>
      </c>
      <c r="BQ2809" s="493" t="n">
        <v>0</v>
      </c>
      <c r="BR2809" s="493" t="n">
        <v>0</v>
      </c>
      <c r="BS2809" s="493" t="n">
        <v>0</v>
      </c>
      <c r="BT2809" s="493" t="n">
        <v>0</v>
      </c>
      <c r="BU2809" s="493" t="n">
        <v>0</v>
      </c>
      <c r="BV2809" s="493" t="n">
        <v>0</v>
      </c>
      <c r="BW2809" s="493" t="n">
        <v>0</v>
      </c>
    </row>
    <row r="2810">
      <c r="A2810" t="inlineStr">
        <is>
          <t>[C9D1] Angiotensin-II 길항제, 고혈압제 (C2) 혹은 이뇨제 복합제제</t>
        </is>
      </c>
      <c r="B2810" t="inlineStr">
        <is>
          <t>화이트생명과학</t>
        </is>
      </c>
      <c r="C2810" t="inlineStr">
        <is>
          <t>로사탄 플러스</t>
        </is>
      </c>
      <c r="D2810" t="inlineStr">
        <is>
          <t>화이트생명과학</t>
        </is>
      </c>
      <c r="E2810" t="inlineStr">
        <is>
          <t>hydrochlorothiazide,  losartan potassium</t>
        </is>
      </c>
      <c r="F2810" t="inlineStr">
        <is>
          <t>종합병원</t>
        </is>
      </c>
      <c r="G2810" t="inlineStr">
        <is>
          <t>Generic</t>
        </is>
      </c>
      <c r="H2810" s="493" t="n">
        <v>2881.2</v>
      </c>
      <c r="I2810" s="493" t="n">
        <v>600</v>
      </c>
      <c r="J2810" s="493" t="n">
        <v>835.26</v>
      </c>
      <c r="K2810" s="493" t="n">
        <v>3243</v>
      </c>
      <c r="L2810" s="493" t="n">
        <v>1453.5</v>
      </c>
      <c r="M2810" s="493" t="n">
        <v>409.23</v>
      </c>
      <c r="N2810" s="493" t="n">
        <v>936.16</v>
      </c>
      <c r="O2810" s="493" t="n">
        <v>1203</v>
      </c>
      <c r="P2810" s="493" t="n">
        <v>122.1</v>
      </c>
      <c r="Q2810" s="493" t="n">
        <v>1186.66</v>
      </c>
      <c r="R2810" s="493" t="n">
        <v>721.2</v>
      </c>
      <c r="S2810" s="493" t="n">
        <v>360.6</v>
      </c>
      <c r="T2810" s="493" t="n">
        <v>0</v>
      </c>
      <c r="U2810" s="493" t="n">
        <v>0</v>
      </c>
      <c r="V2810" s="493" t="n">
        <v>0</v>
      </c>
      <c r="W2810" s="493" t="n">
        <v>0</v>
      </c>
      <c r="X2810" s="493" t="n">
        <v>0</v>
      </c>
      <c r="Y2810" s="493" t="n">
        <v>0</v>
      </c>
      <c r="Z2810" s="493" t="n">
        <v>0</v>
      </c>
      <c r="AA2810" s="493" t="n">
        <v>0</v>
      </c>
      <c r="AB2810" s="493" t="n">
        <v>0</v>
      </c>
      <c r="AC2810" s="493" t="n">
        <v>0</v>
      </c>
      <c r="AD2810" s="493" t="n">
        <v>0</v>
      </c>
      <c r="AE2810" s="493" t="n">
        <v>0</v>
      </c>
      <c r="AF2810" s="493" t="n">
        <v>0</v>
      </c>
      <c r="AG2810" s="493" t="n">
        <v>0</v>
      </c>
      <c r="AH2810" s="493" t="n">
        <v>0</v>
      </c>
      <c r="AI2810" s="493" t="n">
        <v>0</v>
      </c>
      <c r="AJ2810" s="493" t="n">
        <v>0</v>
      </c>
      <c r="AK2810" s="493" t="n">
        <v>0</v>
      </c>
      <c r="AL2810" s="493" t="n">
        <v>0</v>
      </c>
      <c r="AM2810" s="493" t="n">
        <v>0</v>
      </c>
      <c r="AN2810" s="493" t="n">
        <v>0</v>
      </c>
      <c r="AO2810" s="493" t="n">
        <v>0</v>
      </c>
      <c r="AP2810" s="493" t="n">
        <v>0</v>
      </c>
      <c r="AQ2810" s="493" t="n">
        <v>0</v>
      </c>
      <c r="AR2810" s="493" t="n">
        <v>0</v>
      </c>
      <c r="AS2810" s="493" t="n">
        <v>0</v>
      </c>
      <c r="AT2810" s="493" t="n">
        <v>0</v>
      </c>
      <c r="AU2810" s="493" t="n">
        <v>0</v>
      </c>
      <c r="AV2810" s="493" t="n">
        <v>0</v>
      </c>
      <c r="AW2810" s="493" t="n">
        <v>0</v>
      </c>
      <c r="AX2810" s="493" t="n">
        <v>0</v>
      </c>
      <c r="AY2810" s="493" t="n">
        <v>0</v>
      </c>
      <c r="AZ2810" s="493" t="n">
        <v>0</v>
      </c>
      <c r="BA2810" s="493" t="n">
        <v>0</v>
      </c>
      <c r="BB2810" s="493" t="n">
        <v>0</v>
      </c>
      <c r="BC2810" s="493" t="n">
        <v>0</v>
      </c>
      <c r="BD2810" s="493" t="n">
        <v>0</v>
      </c>
      <c r="BE2810" s="493" t="n">
        <v>0</v>
      </c>
      <c r="BF2810" s="493" t="n">
        <v>0</v>
      </c>
      <c r="BG2810" s="493" t="n">
        <v>0</v>
      </c>
      <c r="BH2810" s="493" t="n">
        <v>0</v>
      </c>
      <c r="BI2810" s="493" t="n">
        <v>0</v>
      </c>
      <c r="BJ2810" s="493" t="n">
        <v>0</v>
      </c>
      <c r="BK2810" s="493" t="n">
        <v>0</v>
      </c>
      <c r="BL2810" s="493" t="n">
        <v>0</v>
      </c>
      <c r="BM2810" s="493" t="n">
        <v>0</v>
      </c>
      <c r="BN2810" s="493" t="n">
        <v>0</v>
      </c>
      <c r="BO2810" s="493" t="n">
        <v>0</v>
      </c>
      <c r="BP2810" s="493" t="n">
        <v>0</v>
      </c>
      <c r="BQ2810" s="493" t="n">
        <v>0</v>
      </c>
      <c r="BR2810" s="493" t="n">
        <v>0</v>
      </c>
      <c r="BS2810" s="493" t="n">
        <v>0</v>
      </c>
      <c r="BT2810" s="493" t="n">
        <v>0</v>
      </c>
      <c r="BU2810" s="493" t="n">
        <v>0</v>
      </c>
      <c r="BV2810" s="493" t="n">
        <v>0</v>
      </c>
      <c r="BW2810" s="493" t="n">
        <v>0</v>
      </c>
    </row>
    <row r="2811">
      <c r="A2811" t="inlineStr">
        <is>
          <t>[C9D1] Angiotensin-II 길항제, 고혈압제 (C2) 혹은 이뇨제 복합제제</t>
        </is>
      </c>
      <c r="B2811" t="inlineStr">
        <is>
          <t>화이트생명과학</t>
        </is>
      </c>
      <c r="C2811" t="inlineStr">
        <is>
          <t>로사탄 플러스</t>
        </is>
      </c>
      <c r="D2811" t="inlineStr">
        <is>
          <t>화이트생명과학</t>
        </is>
      </c>
      <c r="E2811" t="inlineStr">
        <is>
          <t>hydrochlorothiazide,  losartan potassium</t>
        </is>
      </c>
      <c r="F2811" t="inlineStr">
        <is>
          <t>병원</t>
        </is>
      </c>
      <c r="G2811" t="inlineStr">
        <is>
          <t>Generic</t>
        </is>
      </c>
      <c r="H2811" s="493" t="n">
        <v>0</v>
      </c>
      <c r="I2811" s="493" t="n">
        <v>1202.7</v>
      </c>
      <c r="J2811" s="493" t="n">
        <v>480</v>
      </c>
      <c r="K2811" s="493" t="n">
        <v>480</v>
      </c>
      <c r="L2811" s="493" t="n">
        <v>840</v>
      </c>
      <c r="M2811" s="493" t="n">
        <v>360</v>
      </c>
      <c r="N2811" s="493" t="n">
        <v>1199.7</v>
      </c>
      <c r="O2811" s="493" t="n">
        <v>960</v>
      </c>
      <c r="P2811" s="493" t="n">
        <v>3361.8</v>
      </c>
      <c r="Q2811" s="493" t="n">
        <v>600</v>
      </c>
      <c r="R2811" s="493" t="n">
        <v>1200</v>
      </c>
      <c r="S2811" s="493" t="n">
        <v>120</v>
      </c>
      <c r="T2811" s="493" t="n">
        <v>0</v>
      </c>
      <c r="U2811" s="493" t="n">
        <v>0</v>
      </c>
      <c r="V2811" s="493" t="n">
        <v>0</v>
      </c>
      <c r="W2811" s="493" t="n">
        <v>0</v>
      </c>
      <c r="X2811" s="493" t="n">
        <v>0</v>
      </c>
      <c r="Y2811" s="493" t="n">
        <v>0</v>
      </c>
      <c r="Z2811" s="493" t="n">
        <v>0</v>
      </c>
      <c r="AA2811" s="493" t="n">
        <v>0</v>
      </c>
      <c r="AB2811" s="493" t="n">
        <v>0</v>
      </c>
      <c r="AC2811" s="493" t="n">
        <v>0</v>
      </c>
      <c r="AD2811" s="493" t="n">
        <v>0</v>
      </c>
      <c r="AE2811" s="493" t="n">
        <v>239.4</v>
      </c>
      <c r="AF2811" s="493" t="n">
        <v>0</v>
      </c>
      <c r="AG2811" s="493" t="n">
        <v>0</v>
      </c>
      <c r="AH2811" s="493" t="n">
        <v>0</v>
      </c>
      <c r="AI2811" s="493" t="n">
        <v>0</v>
      </c>
      <c r="AJ2811" s="493" t="n">
        <v>0</v>
      </c>
      <c r="AK2811" s="493" t="n">
        <v>0</v>
      </c>
      <c r="AL2811" s="493" t="n">
        <v>0</v>
      </c>
      <c r="AM2811" s="493" t="n">
        <v>0</v>
      </c>
      <c r="AN2811" s="493" t="n">
        <v>0</v>
      </c>
      <c r="AO2811" s="493" t="n">
        <v>0</v>
      </c>
      <c r="AP2811" s="493" t="n">
        <v>0</v>
      </c>
      <c r="AQ2811" s="493" t="n">
        <v>0</v>
      </c>
      <c r="AR2811" s="493" t="n">
        <v>0</v>
      </c>
      <c r="AS2811" s="493" t="n">
        <v>0</v>
      </c>
      <c r="AT2811" s="493" t="n">
        <v>0</v>
      </c>
      <c r="AU2811" s="493" t="n">
        <v>0</v>
      </c>
      <c r="AV2811" s="493" t="n">
        <v>0</v>
      </c>
      <c r="AW2811" s="493" t="n">
        <v>0</v>
      </c>
      <c r="AX2811" s="493" t="n">
        <v>0</v>
      </c>
      <c r="AY2811" s="493" t="n">
        <v>0</v>
      </c>
      <c r="AZ2811" s="493" t="n">
        <v>0</v>
      </c>
      <c r="BA2811" s="493" t="n">
        <v>0</v>
      </c>
      <c r="BB2811" s="493" t="n">
        <v>0</v>
      </c>
      <c r="BC2811" s="493" t="n">
        <v>0</v>
      </c>
      <c r="BD2811" s="493" t="n">
        <v>717.6</v>
      </c>
      <c r="BE2811" s="493" t="n">
        <v>0</v>
      </c>
      <c r="BF2811" s="493" t="n">
        <v>1094.1</v>
      </c>
      <c r="BG2811" s="493" t="n">
        <v>0</v>
      </c>
      <c r="BH2811" s="493" t="n">
        <v>229.8</v>
      </c>
      <c r="BI2811" s="493" t="n">
        <v>363.6</v>
      </c>
      <c r="BJ2811" s="493" t="n">
        <v>0</v>
      </c>
      <c r="BK2811" s="493" t="n">
        <v>229.88</v>
      </c>
      <c r="BL2811" s="493" t="n">
        <v>757.8</v>
      </c>
      <c r="BM2811" s="493" t="n">
        <v>0</v>
      </c>
      <c r="BN2811" s="493" t="n">
        <v>121.2</v>
      </c>
      <c r="BO2811" s="493" t="n">
        <v>856.5</v>
      </c>
      <c r="BP2811" s="493" t="n">
        <v>358.2</v>
      </c>
      <c r="BQ2811" s="493" t="n">
        <v>322.5</v>
      </c>
      <c r="BR2811" s="493" t="n">
        <v>1071.6</v>
      </c>
      <c r="BS2811" s="493" t="n">
        <v>1525.43</v>
      </c>
      <c r="BT2811" s="493" t="n">
        <v>449.83</v>
      </c>
      <c r="BU2811" s="493" t="n">
        <v>177.54</v>
      </c>
      <c r="BV2811" s="493" t="n">
        <v>476.48</v>
      </c>
      <c r="BW2811" s="493" t="n">
        <v>1288.8</v>
      </c>
    </row>
    <row r="2812">
      <c r="A2812" t="inlineStr">
        <is>
          <t>[C9D1] Angiotensin-II 길항제, 고혈압제 (C2) 혹은 이뇨제 복합제제</t>
        </is>
      </c>
      <c r="B2812" t="inlineStr">
        <is>
          <t>화이트생명과학</t>
        </is>
      </c>
      <c r="C2812" t="inlineStr">
        <is>
          <t>로사탄 플러스</t>
        </is>
      </c>
      <c r="D2812" t="inlineStr">
        <is>
          <t>화이트생명과학</t>
        </is>
      </c>
      <c r="E2812" t="inlineStr">
        <is>
          <t>hydrochlorothiazide,  losartan potassium</t>
        </is>
      </c>
      <c r="F2812" t="inlineStr">
        <is>
          <t>의원</t>
        </is>
      </c>
      <c r="G2812" t="inlineStr">
        <is>
          <t>Generic</t>
        </is>
      </c>
      <c r="H2812" s="493" t="n">
        <v>18044.2</v>
      </c>
      <c r="I2812" s="493" t="n">
        <v>16667.2</v>
      </c>
      <c r="J2812" s="493" t="n">
        <v>21264.2</v>
      </c>
      <c r="K2812" s="493" t="n">
        <v>23206.37</v>
      </c>
      <c r="L2812" s="493" t="n">
        <v>19727.07</v>
      </c>
      <c r="M2812" s="493" t="n">
        <v>22454.9</v>
      </c>
      <c r="N2812" s="493" t="n">
        <v>20231.35</v>
      </c>
      <c r="O2812" s="493" t="n">
        <v>26530.9</v>
      </c>
      <c r="P2812" s="493" t="n">
        <v>23209.7</v>
      </c>
      <c r="Q2812" s="493" t="n">
        <v>24581.6</v>
      </c>
      <c r="R2812" s="493" t="n">
        <v>17307.88</v>
      </c>
      <c r="S2812" s="493" t="n">
        <v>3659.2</v>
      </c>
      <c r="T2812" s="493" t="n">
        <v>0</v>
      </c>
      <c r="U2812" s="493" t="n">
        <v>0</v>
      </c>
      <c r="V2812" s="493" t="n">
        <v>0</v>
      </c>
      <c r="W2812" s="493" t="n">
        <v>0</v>
      </c>
      <c r="X2812" s="493" t="n">
        <v>0</v>
      </c>
      <c r="Y2812" s="493" t="n">
        <v>0</v>
      </c>
      <c r="Z2812" s="493" t="n">
        <v>0</v>
      </c>
      <c r="AA2812" s="493" t="n">
        <v>0</v>
      </c>
      <c r="AB2812" s="493" t="n">
        <v>0</v>
      </c>
      <c r="AC2812" s="493" t="n">
        <v>0</v>
      </c>
      <c r="AD2812" s="493" t="n">
        <v>3609.1</v>
      </c>
      <c r="AE2812" s="493" t="n">
        <v>2735.08</v>
      </c>
      <c r="AF2812" s="493" t="n">
        <v>5654.95</v>
      </c>
      <c r="AG2812" s="493" t="n">
        <v>3414.24</v>
      </c>
      <c r="AH2812" s="493" t="n">
        <v>5359.93</v>
      </c>
      <c r="AI2812" s="493" t="n">
        <v>4806.2</v>
      </c>
      <c r="AJ2812" s="493" t="n">
        <v>3872.55</v>
      </c>
      <c r="AK2812" s="493" t="n">
        <v>4147.6</v>
      </c>
      <c r="AL2812" s="493" t="n">
        <v>4140</v>
      </c>
      <c r="AM2812" s="493" t="n">
        <v>2190.9</v>
      </c>
      <c r="AN2812" s="493" t="n">
        <v>4595.7</v>
      </c>
      <c r="AO2812" s="493" t="n">
        <v>3660.3</v>
      </c>
      <c r="AP2812" s="493" t="n">
        <v>5400.6</v>
      </c>
      <c r="AQ2812" s="493" t="n">
        <v>2970.66</v>
      </c>
      <c r="AR2812" s="493" t="n">
        <v>0</v>
      </c>
      <c r="AS2812" s="493" t="n">
        <v>0</v>
      </c>
      <c r="AT2812" s="493" t="n">
        <v>0</v>
      </c>
      <c r="AU2812" s="493" t="n">
        <v>0</v>
      </c>
      <c r="AV2812" s="493" t="n">
        <v>0</v>
      </c>
      <c r="AW2812" s="493" t="n">
        <v>0</v>
      </c>
      <c r="AX2812" s="493" t="n">
        <v>0</v>
      </c>
      <c r="AY2812" s="493" t="n">
        <v>0</v>
      </c>
      <c r="AZ2812" s="493" t="n">
        <v>0</v>
      </c>
      <c r="BA2812" s="493" t="n">
        <v>2797.8</v>
      </c>
      <c r="BB2812" s="493" t="n">
        <v>3868</v>
      </c>
      <c r="BC2812" s="493" t="n">
        <v>3846.3</v>
      </c>
      <c r="BD2812" s="493" t="n">
        <v>4320.45</v>
      </c>
      <c r="BE2812" s="493" t="n">
        <v>3120.6</v>
      </c>
      <c r="BF2812" s="493" t="n">
        <v>5049.09</v>
      </c>
      <c r="BG2812" s="493" t="n">
        <v>1800.3</v>
      </c>
      <c r="BH2812" s="493" t="n">
        <v>4797.3</v>
      </c>
      <c r="BI2812" s="493" t="n">
        <v>3155</v>
      </c>
      <c r="BJ2812" s="493" t="n">
        <v>4406.1</v>
      </c>
      <c r="BK2812" s="493" t="n">
        <v>2861.1</v>
      </c>
      <c r="BL2812" s="493" t="n">
        <v>3846.77</v>
      </c>
      <c r="BM2812" s="493" t="n">
        <v>3410.27</v>
      </c>
      <c r="BN2812" s="493" t="n">
        <v>4655.8</v>
      </c>
      <c r="BO2812" s="493" t="n">
        <v>2257.97</v>
      </c>
      <c r="BP2812" s="493" t="n">
        <v>6185.4</v>
      </c>
      <c r="BQ2812" s="493" t="n">
        <v>3327.74</v>
      </c>
      <c r="BR2812" s="493" t="n">
        <v>4183.08</v>
      </c>
      <c r="BS2812" s="493" t="n">
        <v>3736.05</v>
      </c>
      <c r="BT2812" s="493" t="n">
        <v>6088.91</v>
      </c>
      <c r="BU2812" s="493" t="n">
        <v>2885.6</v>
      </c>
      <c r="BV2812" s="493" t="n">
        <v>6452.1</v>
      </c>
      <c r="BW2812" s="493" t="n">
        <v>4935.5</v>
      </c>
    </row>
    <row r="2813">
      <c r="A2813" t="inlineStr">
        <is>
          <t>[C9D1] Angiotensin-II 길항제, 고혈압제 (C2) 혹은 이뇨제 복합제제</t>
        </is>
      </c>
      <c r="B2813" t="inlineStr">
        <is>
          <t>화이트생명과학</t>
        </is>
      </c>
      <c r="C2813" t="inlineStr">
        <is>
          <t>로사탄 플러스</t>
        </is>
      </c>
      <c r="D2813" t="inlineStr">
        <is>
          <t>화이트생명과학</t>
        </is>
      </c>
      <c r="E2813" t="inlineStr">
        <is>
          <t>hydrochlorothiazide,  losartan potassium</t>
        </is>
      </c>
      <c r="F2813" t="inlineStr">
        <is>
          <t>보건소</t>
        </is>
      </c>
      <c r="G2813" t="inlineStr">
        <is>
          <t>Generic</t>
        </is>
      </c>
      <c r="H2813" s="493" t="n">
        <v>0</v>
      </c>
      <c r="I2813" s="493" t="n">
        <v>0</v>
      </c>
      <c r="J2813" s="493" t="n">
        <v>0</v>
      </c>
      <c r="K2813" s="493" t="n">
        <v>0</v>
      </c>
      <c r="L2813" s="493" t="n">
        <v>0</v>
      </c>
      <c r="M2813" s="493" t="n">
        <v>0</v>
      </c>
      <c r="N2813" s="493" t="n">
        <v>0</v>
      </c>
      <c r="O2813" s="493" t="n">
        <v>0</v>
      </c>
      <c r="P2813" s="493" t="n">
        <v>0</v>
      </c>
      <c r="Q2813" s="493" t="n">
        <v>0</v>
      </c>
      <c r="R2813" s="493" t="n">
        <v>0</v>
      </c>
      <c r="S2813" s="493" t="n">
        <v>0</v>
      </c>
      <c r="T2813" s="493" t="n">
        <v>0</v>
      </c>
      <c r="U2813" s="493" t="n">
        <v>0</v>
      </c>
      <c r="V2813" s="493" t="n">
        <v>0</v>
      </c>
      <c r="W2813" s="493" t="n">
        <v>0</v>
      </c>
      <c r="X2813" s="493" t="n">
        <v>0</v>
      </c>
      <c r="Y2813" s="493" t="n">
        <v>0</v>
      </c>
      <c r="Z2813" s="493" t="n">
        <v>0</v>
      </c>
      <c r="AA2813" s="493" t="n">
        <v>0</v>
      </c>
      <c r="AB2813" s="493" t="n">
        <v>0</v>
      </c>
      <c r="AC2813" s="493" t="n">
        <v>0</v>
      </c>
      <c r="AD2813" s="493" t="n">
        <v>0</v>
      </c>
      <c r="AE2813" s="493" t="n">
        <v>0</v>
      </c>
      <c r="AF2813" s="493" t="n">
        <v>0</v>
      </c>
      <c r="AG2813" s="493" t="n">
        <v>0</v>
      </c>
      <c r="AH2813" s="493" t="n">
        <v>0</v>
      </c>
      <c r="AI2813" s="493" t="n">
        <v>0</v>
      </c>
      <c r="AJ2813" s="493" t="n">
        <v>0</v>
      </c>
      <c r="AK2813" s="493" t="n">
        <v>0</v>
      </c>
      <c r="AL2813" s="493" t="n">
        <v>33.6</v>
      </c>
      <c r="AM2813" s="493" t="n">
        <v>1135.8</v>
      </c>
      <c r="AN2813" s="493" t="n">
        <v>0</v>
      </c>
      <c r="AO2813" s="493" t="n">
        <v>28.2</v>
      </c>
      <c r="AP2813" s="493" t="n">
        <v>0</v>
      </c>
      <c r="AQ2813" s="493" t="n">
        <v>0</v>
      </c>
      <c r="AR2813" s="493" t="n">
        <v>0</v>
      </c>
      <c r="AS2813" s="493" t="n">
        <v>0</v>
      </c>
      <c r="AT2813" s="493" t="n">
        <v>0</v>
      </c>
      <c r="AU2813" s="493" t="n">
        <v>0</v>
      </c>
      <c r="AV2813" s="493" t="n">
        <v>0</v>
      </c>
      <c r="AW2813" s="493" t="n">
        <v>0</v>
      </c>
      <c r="AX2813" s="493" t="n">
        <v>0</v>
      </c>
      <c r="AY2813" s="493" t="n">
        <v>0</v>
      </c>
      <c r="AZ2813" s="493" t="n">
        <v>0</v>
      </c>
      <c r="BA2813" s="493" t="n">
        <v>0</v>
      </c>
      <c r="BB2813" s="493" t="n">
        <v>3084.3</v>
      </c>
      <c r="BC2813" s="493" t="n">
        <v>0</v>
      </c>
      <c r="BD2813" s="493" t="n">
        <v>0</v>
      </c>
      <c r="BE2813" s="493" t="n">
        <v>0</v>
      </c>
      <c r="BF2813" s="493" t="n">
        <v>0</v>
      </c>
      <c r="BG2813" s="493" t="n">
        <v>1602.9</v>
      </c>
      <c r="BH2813" s="493" t="n">
        <v>0</v>
      </c>
      <c r="BI2813" s="493" t="n">
        <v>0</v>
      </c>
      <c r="BJ2813" s="493" t="n">
        <v>4156.8</v>
      </c>
      <c r="BK2813" s="493" t="n">
        <v>1146.6</v>
      </c>
      <c r="BL2813" s="493" t="n">
        <v>0</v>
      </c>
      <c r="BM2813" s="493" t="n">
        <v>5571</v>
      </c>
      <c r="BN2813" s="493" t="n">
        <v>7476.6</v>
      </c>
      <c r="BO2813" s="493" t="n">
        <v>0</v>
      </c>
      <c r="BP2813" s="493" t="n">
        <v>1552.8</v>
      </c>
      <c r="BQ2813" s="493" t="n">
        <v>1591.2</v>
      </c>
      <c r="BR2813" s="493" t="n">
        <v>3733.5</v>
      </c>
      <c r="BS2813" s="493" t="n">
        <v>26.7</v>
      </c>
      <c r="BT2813" s="493" t="n">
        <v>0</v>
      </c>
      <c r="BU2813" s="493" t="n">
        <v>579.9</v>
      </c>
      <c r="BV2813" s="493" t="n">
        <v>0</v>
      </c>
      <c r="BW2813" s="493" t="n">
        <v>244.8</v>
      </c>
    </row>
    <row r="2814">
      <c r="A2814" t="inlineStr">
        <is>
          <t>[C9D1] Angiotensin-II 길항제, 고혈압제 (C2) 혹은 이뇨제 복합제제</t>
        </is>
      </c>
      <c r="B2814" t="inlineStr">
        <is>
          <t>화이트생명과학</t>
        </is>
      </c>
      <c r="C2814" t="inlineStr">
        <is>
          <t>바사탄 플러스</t>
        </is>
      </c>
      <c r="D2814" t="inlineStr">
        <is>
          <t>화이트생명과학</t>
        </is>
      </c>
      <c r="E2814" t="inlineStr">
        <is>
          <t>hydrochlorothiazide,  valsartan</t>
        </is>
      </c>
      <c r="F2814" t="inlineStr">
        <is>
          <t>상급종합병원</t>
        </is>
      </c>
      <c r="G2814" t="inlineStr">
        <is>
          <t>Generic</t>
        </is>
      </c>
      <c r="H2814" s="493" t="n">
        <v>0</v>
      </c>
      <c r="I2814" s="493" t="n">
        <v>0</v>
      </c>
      <c r="J2814" s="493" t="n">
        <v>0</v>
      </c>
      <c r="K2814" s="493" t="n">
        <v>0</v>
      </c>
      <c r="L2814" s="493" t="n">
        <v>0</v>
      </c>
      <c r="M2814" s="493" t="n">
        <v>0</v>
      </c>
      <c r="N2814" s="493" t="n">
        <v>0</v>
      </c>
      <c r="O2814" s="493" t="n">
        <v>0</v>
      </c>
      <c r="P2814" s="493" t="n">
        <v>0</v>
      </c>
      <c r="Q2814" s="493" t="n">
        <v>0</v>
      </c>
      <c r="R2814" s="493" t="n">
        <v>0</v>
      </c>
      <c r="S2814" s="493" t="n">
        <v>0</v>
      </c>
      <c r="T2814" s="493" t="n">
        <v>0</v>
      </c>
      <c r="U2814" s="493" t="n">
        <v>0</v>
      </c>
      <c r="V2814" s="493" t="n">
        <v>0</v>
      </c>
      <c r="W2814" s="493" t="n">
        <v>0</v>
      </c>
      <c r="X2814" s="493" t="n">
        <v>0</v>
      </c>
      <c r="Y2814" s="493" t="n">
        <v>0</v>
      </c>
      <c r="Z2814" s="493" t="n">
        <v>0</v>
      </c>
      <c r="AA2814" s="493" t="n">
        <v>0</v>
      </c>
      <c r="AB2814" s="493" t="n">
        <v>0</v>
      </c>
      <c r="AC2814" s="493" t="n">
        <v>0</v>
      </c>
      <c r="AD2814" s="493" t="n">
        <v>0</v>
      </c>
      <c r="AE2814" s="493" t="n">
        <v>0</v>
      </c>
      <c r="AF2814" s="493" t="n">
        <v>0</v>
      </c>
      <c r="AG2814" s="493" t="n">
        <v>0</v>
      </c>
      <c r="AH2814" s="493" t="n">
        <v>0</v>
      </c>
      <c r="AI2814" s="493" t="n">
        <v>0</v>
      </c>
      <c r="AJ2814" s="493" t="n">
        <v>0</v>
      </c>
      <c r="AK2814" s="493" t="n">
        <v>0</v>
      </c>
      <c r="AL2814" s="493" t="n">
        <v>0</v>
      </c>
      <c r="AM2814" s="493" t="n">
        <v>0</v>
      </c>
      <c r="AN2814" s="493" t="n">
        <v>0</v>
      </c>
      <c r="AO2814" s="493" t="n">
        <v>0</v>
      </c>
      <c r="AP2814" s="493" t="n">
        <v>2810.6</v>
      </c>
      <c r="AQ2814" s="493" t="n">
        <v>0</v>
      </c>
      <c r="AR2814" s="493" t="n">
        <v>0</v>
      </c>
      <c r="AS2814" s="493" t="n">
        <v>0</v>
      </c>
      <c r="AT2814" s="493" t="n">
        <v>0</v>
      </c>
      <c r="AU2814" s="493" t="n">
        <v>0</v>
      </c>
      <c r="AV2814" s="493" t="n">
        <v>0</v>
      </c>
      <c r="AW2814" s="493" t="n">
        <v>0</v>
      </c>
      <c r="AX2814" s="493" t="n">
        <v>0</v>
      </c>
      <c r="AY2814" s="493" t="n">
        <v>0</v>
      </c>
      <c r="AZ2814" s="493" t="n">
        <v>0</v>
      </c>
      <c r="BA2814" s="493" t="n">
        <v>0</v>
      </c>
      <c r="BB2814" s="493" t="n">
        <v>0</v>
      </c>
      <c r="BC2814" s="493" t="n">
        <v>0</v>
      </c>
      <c r="BD2814" s="493" t="n">
        <v>0</v>
      </c>
      <c r="BE2814" s="493" t="n">
        <v>0</v>
      </c>
      <c r="BF2814" s="493" t="n">
        <v>0</v>
      </c>
      <c r="BG2814" s="493" t="n">
        <v>0</v>
      </c>
      <c r="BH2814" s="493" t="n">
        <v>0</v>
      </c>
      <c r="BI2814" s="493" t="n">
        <v>0</v>
      </c>
      <c r="BJ2814" s="493" t="n">
        <v>0</v>
      </c>
      <c r="BK2814" s="493" t="n">
        <v>0</v>
      </c>
      <c r="BL2814" s="493" t="n">
        <v>0</v>
      </c>
      <c r="BM2814" s="493" t="n">
        <v>0</v>
      </c>
      <c r="BN2814" s="493" t="n">
        <v>0</v>
      </c>
      <c r="BO2814" s="493" t="n">
        <v>0</v>
      </c>
      <c r="BP2814" s="493" t="n">
        <v>0</v>
      </c>
      <c r="BQ2814" s="493" t="n">
        <v>0</v>
      </c>
      <c r="BR2814" s="493" t="n">
        <v>0</v>
      </c>
      <c r="BS2814" s="493" t="n">
        <v>0</v>
      </c>
      <c r="BT2814" s="493" t="n">
        <v>0</v>
      </c>
      <c r="BU2814" s="493" t="n">
        <v>0</v>
      </c>
      <c r="BV2814" s="493" t="n">
        <v>0</v>
      </c>
      <c r="BW2814" s="493" t="n">
        <v>0</v>
      </c>
    </row>
    <row r="2815">
      <c r="A2815" t="inlineStr">
        <is>
          <t>[C9D1] Angiotensin-II 길항제, 고혈압제 (C2) 혹은 이뇨제 복합제제</t>
        </is>
      </c>
      <c r="B2815" t="inlineStr">
        <is>
          <t>화이트생명과학</t>
        </is>
      </c>
      <c r="C2815" t="inlineStr">
        <is>
          <t>바사탄 플러스</t>
        </is>
      </c>
      <c r="D2815" t="inlineStr">
        <is>
          <t>화이트생명과학</t>
        </is>
      </c>
      <c r="E2815" t="inlineStr">
        <is>
          <t>hydrochlorothiazide,  valsartan</t>
        </is>
      </c>
      <c r="F2815" t="inlineStr">
        <is>
          <t>종합병원</t>
        </is>
      </c>
      <c r="G2815" t="inlineStr">
        <is>
          <t>Generic</t>
        </is>
      </c>
      <c r="H2815" s="493" t="n">
        <v>0</v>
      </c>
      <c r="I2815" s="493" t="n">
        <v>0</v>
      </c>
      <c r="J2815" s="493" t="n">
        <v>0</v>
      </c>
      <c r="K2815" s="493" t="n">
        <v>0</v>
      </c>
      <c r="L2815" s="493" t="n">
        <v>0</v>
      </c>
      <c r="M2815" s="493" t="n">
        <v>0</v>
      </c>
      <c r="N2815" s="493" t="n">
        <v>0</v>
      </c>
      <c r="O2815" s="493" t="n">
        <v>0</v>
      </c>
      <c r="P2815" s="493" t="n">
        <v>0</v>
      </c>
      <c r="Q2815" s="493" t="n">
        <v>0</v>
      </c>
      <c r="R2815" s="493" t="n">
        <v>0</v>
      </c>
      <c r="S2815" s="493" t="n">
        <v>0</v>
      </c>
      <c r="T2815" s="493" t="n">
        <v>0</v>
      </c>
      <c r="U2815" s="493" t="n">
        <v>0</v>
      </c>
      <c r="V2815" s="493" t="n">
        <v>0</v>
      </c>
      <c r="W2815" s="493" t="n">
        <v>0</v>
      </c>
      <c r="X2815" s="493" t="n">
        <v>0</v>
      </c>
      <c r="Y2815" s="493" t="n">
        <v>0</v>
      </c>
      <c r="Z2815" s="493" t="n">
        <v>165.6</v>
      </c>
      <c r="AA2815" s="493" t="n">
        <v>0</v>
      </c>
      <c r="AB2815" s="493" t="n">
        <v>170.4</v>
      </c>
      <c r="AC2815" s="493" t="n">
        <v>0</v>
      </c>
      <c r="AD2815" s="493" t="n">
        <v>0</v>
      </c>
      <c r="AE2815" s="493" t="n">
        <v>0</v>
      </c>
      <c r="AF2815" s="493" t="n">
        <v>41.79</v>
      </c>
      <c r="AG2815" s="493" t="n">
        <v>55.5</v>
      </c>
      <c r="AH2815" s="493" t="n">
        <v>57.9</v>
      </c>
      <c r="AI2815" s="493" t="n">
        <v>111.6</v>
      </c>
      <c r="AJ2815" s="493" t="n">
        <v>0</v>
      </c>
      <c r="AK2815" s="493" t="n">
        <v>118.8</v>
      </c>
      <c r="AL2815" s="493" t="n">
        <v>0</v>
      </c>
      <c r="AM2815" s="493" t="n">
        <v>115.2</v>
      </c>
      <c r="AN2815" s="493" t="n">
        <v>0</v>
      </c>
      <c r="AO2815" s="493" t="n">
        <v>111</v>
      </c>
      <c r="AP2815" s="493" t="n">
        <v>0</v>
      </c>
      <c r="AQ2815" s="493" t="n">
        <v>112.8</v>
      </c>
      <c r="AR2815" s="493" t="n">
        <v>0</v>
      </c>
      <c r="AS2815" s="493" t="n">
        <v>110.4</v>
      </c>
      <c r="AT2815" s="493" t="n">
        <v>0</v>
      </c>
      <c r="AU2815" s="493" t="n">
        <v>0</v>
      </c>
      <c r="AV2815" s="493" t="n">
        <v>107.4</v>
      </c>
      <c r="AW2815" s="493" t="n">
        <v>0</v>
      </c>
      <c r="AX2815" s="493" t="n">
        <v>96</v>
      </c>
      <c r="AY2815" s="493" t="n">
        <v>0</v>
      </c>
      <c r="AZ2815" s="493" t="n">
        <v>94.8</v>
      </c>
      <c r="BA2815" s="493" t="n">
        <v>0</v>
      </c>
      <c r="BB2815" s="493" t="n">
        <v>336</v>
      </c>
      <c r="BC2815" s="493" t="n">
        <v>0</v>
      </c>
      <c r="BD2815" s="493" t="n">
        <v>334.8</v>
      </c>
      <c r="BE2815" s="493" t="n">
        <v>0</v>
      </c>
      <c r="BF2815" s="493" t="n">
        <v>113.96</v>
      </c>
      <c r="BG2815" s="493" t="n">
        <v>74.48</v>
      </c>
      <c r="BH2815" s="493" t="n">
        <v>90</v>
      </c>
      <c r="BI2815" s="493" t="n">
        <v>45.9</v>
      </c>
      <c r="BJ2815" s="493" t="n">
        <v>0</v>
      </c>
      <c r="BK2815" s="493" t="n">
        <v>145.8</v>
      </c>
      <c r="BL2815" s="493" t="n">
        <v>332.4</v>
      </c>
      <c r="BM2815" s="493" t="n">
        <v>0</v>
      </c>
      <c r="BN2815" s="493" t="n">
        <v>0</v>
      </c>
      <c r="BO2815" s="493" t="n">
        <v>88.2</v>
      </c>
      <c r="BP2815" s="493" t="n">
        <v>0</v>
      </c>
      <c r="BQ2815" s="493" t="n">
        <v>125.1</v>
      </c>
      <c r="BR2815" s="493" t="n">
        <v>136.8</v>
      </c>
      <c r="BS2815" s="493" t="n">
        <v>89.40000000000001</v>
      </c>
      <c r="BT2815" s="493" t="n">
        <v>0</v>
      </c>
      <c r="BU2815" s="493" t="n">
        <v>232.5</v>
      </c>
      <c r="BV2815" s="493" t="n">
        <v>0</v>
      </c>
      <c r="BW2815" s="493" t="n">
        <v>89.40000000000001</v>
      </c>
    </row>
    <row r="2816">
      <c r="A2816" t="inlineStr">
        <is>
          <t>[C9D1] Angiotensin-II 길항제, 고혈압제 (C2) 혹은 이뇨제 복합제제</t>
        </is>
      </c>
      <c r="B2816" t="inlineStr">
        <is>
          <t>화이트생명과학</t>
        </is>
      </c>
      <c r="C2816" t="inlineStr">
        <is>
          <t>바사탄 플러스</t>
        </is>
      </c>
      <c r="D2816" t="inlineStr">
        <is>
          <t>화이트생명과학</t>
        </is>
      </c>
      <c r="E2816" t="inlineStr">
        <is>
          <t>hydrochlorothiazide,  valsartan</t>
        </is>
      </c>
      <c r="F2816" t="inlineStr">
        <is>
          <t>병원</t>
        </is>
      </c>
      <c r="G2816" t="inlineStr">
        <is>
          <t>Generic</t>
        </is>
      </c>
      <c r="H2816" s="493" t="n">
        <v>478.8</v>
      </c>
      <c r="I2816" s="493" t="n">
        <v>0</v>
      </c>
      <c r="J2816" s="493" t="n">
        <v>992.2</v>
      </c>
      <c r="K2816" s="493" t="n">
        <v>0</v>
      </c>
      <c r="L2816" s="493" t="n">
        <v>240</v>
      </c>
      <c r="M2816" s="493" t="n">
        <v>41.58</v>
      </c>
      <c r="N2816" s="493" t="n">
        <v>536.4</v>
      </c>
      <c r="O2816" s="493" t="n">
        <v>172</v>
      </c>
      <c r="P2816" s="493" t="n">
        <v>727.4</v>
      </c>
      <c r="Q2816" s="493" t="n">
        <v>116</v>
      </c>
      <c r="R2816" s="493" t="n">
        <v>659.7</v>
      </c>
      <c r="S2816" s="493" t="n">
        <v>1067</v>
      </c>
      <c r="T2816" s="493" t="n">
        <v>953.7</v>
      </c>
      <c r="U2816" s="493" t="n">
        <v>957.3</v>
      </c>
      <c r="V2816" s="493" t="n">
        <v>2634.6</v>
      </c>
      <c r="W2816" s="493" t="n">
        <v>1031.7</v>
      </c>
      <c r="X2816" s="493" t="n">
        <v>345.6</v>
      </c>
      <c r="Y2816" s="493" t="n">
        <v>670.8</v>
      </c>
      <c r="Z2816" s="493" t="n">
        <v>1244.1</v>
      </c>
      <c r="AA2816" s="493" t="n">
        <v>133.2</v>
      </c>
      <c r="AB2816" s="493" t="n">
        <v>1959.9</v>
      </c>
      <c r="AC2816" s="493" t="n">
        <v>2824.8</v>
      </c>
      <c r="AD2816" s="493" t="n">
        <v>4297.65</v>
      </c>
      <c r="AE2816" s="493" t="n">
        <v>4826.9</v>
      </c>
      <c r="AF2816" s="493" t="n">
        <v>3886.2</v>
      </c>
      <c r="AG2816" s="493" t="n">
        <v>3519</v>
      </c>
      <c r="AH2816" s="493" t="n">
        <v>7506.3</v>
      </c>
      <c r="AI2816" s="493" t="n">
        <v>2482.95</v>
      </c>
      <c r="AJ2816" s="493" t="n">
        <v>28460.68</v>
      </c>
      <c r="AK2816" s="493" t="n">
        <v>32498.2</v>
      </c>
      <c r="AL2816" s="493" t="n">
        <v>33884.28</v>
      </c>
      <c r="AM2816" s="493" t="n">
        <v>26786.43</v>
      </c>
      <c r="AN2816" s="493" t="n">
        <v>21020.72</v>
      </c>
      <c r="AO2816" s="493" t="n">
        <v>3936.16</v>
      </c>
      <c r="AP2816" s="493" t="n">
        <v>1131.6</v>
      </c>
      <c r="AQ2816" s="493" t="n">
        <v>2495.8</v>
      </c>
      <c r="AR2816" s="493" t="n">
        <v>1090</v>
      </c>
      <c r="AS2816" s="493" t="n">
        <v>1945.2</v>
      </c>
      <c r="AT2816" s="493" t="n">
        <v>2153.7</v>
      </c>
      <c r="AU2816" s="493" t="n">
        <v>2064</v>
      </c>
      <c r="AV2816" s="493" t="n">
        <v>2331.9</v>
      </c>
      <c r="AW2816" s="493" t="n">
        <v>1690.8</v>
      </c>
      <c r="AX2816" s="493" t="n">
        <v>570.6</v>
      </c>
      <c r="AY2816" s="493" t="n">
        <v>1601.1</v>
      </c>
      <c r="AZ2816" s="493" t="n">
        <v>1903.5</v>
      </c>
      <c r="BA2816" s="493" t="n">
        <v>2012.4</v>
      </c>
      <c r="BB2816" s="493" t="n">
        <v>1844.7</v>
      </c>
      <c r="BC2816" s="493" t="n">
        <v>2749.5</v>
      </c>
      <c r="BD2816" s="493" t="n">
        <v>1541.4</v>
      </c>
      <c r="BE2816" s="493" t="n">
        <v>2734.8</v>
      </c>
      <c r="BF2816" s="493" t="n">
        <v>810.72</v>
      </c>
      <c r="BG2816" s="493" t="n">
        <v>2381.1</v>
      </c>
      <c r="BH2816" s="493" t="n">
        <v>1595.4</v>
      </c>
      <c r="BI2816" s="493" t="n">
        <v>2252.1</v>
      </c>
      <c r="BJ2816" s="493" t="n">
        <v>915.84</v>
      </c>
      <c r="BK2816" s="493" t="n">
        <v>2409.67</v>
      </c>
      <c r="BL2816" s="493" t="n">
        <v>1586.08</v>
      </c>
      <c r="BM2816" s="493" t="n">
        <v>2972.41</v>
      </c>
      <c r="BN2816" s="493" t="n">
        <v>2051.4</v>
      </c>
      <c r="BO2816" s="493" t="n">
        <v>2518.7</v>
      </c>
      <c r="BP2816" s="493" t="n">
        <v>2201.1</v>
      </c>
      <c r="BQ2816" s="493" t="n">
        <v>2322.3</v>
      </c>
      <c r="BR2816" s="493" t="n">
        <v>2177.2</v>
      </c>
      <c r="BS2816" s="493" t="n">
        <v>3638.35</v>
      </c>
      <c r="BT2816" s="493" t="n">
        <v>4562.98</v>
      </c>
      <c r="BU2816" s="493" t="n">
        <v>5933.64</v>
      </c>
      <c r="BV2816" s="493" t="n">
        <v>4548.53</v>
      </c>
      <c r="BW2816" s="493" t="n">
        <v>5743.1</v>
      </c>
    </row>
    <row r="2817">
      <c r="A2817" t="inlineStr">
        <is>
          <t>[C9D1] Angiotensin-II 길항제, 고혈압제 (C2) 혹은 이뇨제 복합제제</t>
        </is>
      </c>
      <c r="B2817" t="inlineStr">
        <is>
          <t>화이트생명과학</t>
        </is>
      </c>
      <c r="C2817" t="inlineStr">
        <is>
          <t>바사탄 플러스</t>
        </is>
      </c>
      <c r="D2817" t="inlineStr">
        <is>
          <t>화이트생명과학</t>
        </is>
      </c>
      <c r="E2817" t="inlineStr">
        <is>
          <t>hydrochlorothiazide,  valsartan</t>
        </is>
      </c>
      <c r="F2817" t="inlineStr">
        <is>
          <t>의원</t>
        </is>
      </c>
      <c r="G2817" t="inlineStr">
        <is>
          <t>Generic</t>
        </is>
      </c>
      <c r="H2817" s="493" t="n">
        <v>34196.4</v>
      </c>
      <c r="I2817" s="493" t="n">
        <v>33582.63</v>
      </c>
      <c r="J2817" s="493" t="n">
        <v>37966.22</v>
      </c>
      <c r="K2817" s="493" t="n">
        <v>39670.23</v>
      </c>
      <c r="L2817" s="493" t="n">
        <v>42877.06</v>
      </c>
      <c r="M2817" s="493" t="n">
        <v>39490.23</v>
      </c>
      <c r="N2817" s="493" t="n">
        <v>40911.56</v>
      </c>
      <c r="O2817" s="493" t="n">
        <v>39955.97</v>
      </c>
      <c r="P2817" s="493" t="n">
        <v>38016.56</v>
      </c>
      <c r="Q2817" s="493" t="n">
        <v>33603.7</v>
      </c>
      <c r="R2817" s="493" t="n">
        <v>42869.1</v>
      </c>
      <c r="S2817" s="493" t="n">
        <v>63722.36</v>
      </c>
      <c r="T2817" s="493" t="n">
        <v>68167.63</v>
      </c>
      <c r="U2817" s="493" t="n">
        <v>65333.35</v>
      </c>
      <c r="V2817" s="493" t="n">
        <v>72232.14</v>
      </c>
      <c r="W2817" s="493" t="n">
        <v>70042.75</v>
      </c>
      <c r="X2817" s="493" t="n">
        <v>65123.91</v>
      </c>
      <c r="Y2817" s="493" t="n">
        <v>71840.97</v>
      </c>
      <c r="Z2817" s="493" t="n">
        <v>63081.45</v>
      </c>
      <c r="AA2817" s="493" t="n">
        <v>75526.13</v>
      </c>
      <c r="AB2817" s="493" t="n">
        <v>70934.7</v>
      </c>
      <c r="AC2817" s="493" t="n">
        <v>75011.31</v>
      </c>
      <c r="AD2817" s="493" t="n">
        <v>73617.48</v>
      </c>
      <c r="AE2817" s="493" t="n">
        <v>83069.37</v>
      </c>
      <c r="AF2817" s="493" t="n">
        <v>87078.42999999999</v>
      </c>
      <c r="AG2817" s="493" t="n">
        <v>85933.59</v>
      </c>
      <c r="AH2817" s="493" t="n">
        <v>90316</v>
      </c>
      <c r="AI2817" s="493" t="n">
        <v>84008.69</v>
      </c>
      <c r="AJ2817" s="493" t="n">
        <v>89946.34</v>
      </c>
      <c r="AK2817" s="493" t="n">
        <v>89196.55</v>
      </c>
      <c r="AL2817" s="493" t="n">
        <v>92460.47</v>
      </c>
      <c r="AM2817" s="493" t="n">
        <v>83300.61</v>
      </c>
      <c r="AN2817" s="493" t="n">
        <v>85353.21000000001</v>
      </c>
      <c r="AO2817" s="493" t="n">
        <v>83452.56</v>
      </c>
      <c r="AP2817" s="493" t="n">
        <v>85089.23</v>
      </c>
      <c r="AQ2817" s="493" t="n">
        <v>89510.66</v>
      </c>
      <c r="AR2817" s="493" t="n">
        <v>88599.57000000001</v>
      </c>
      <c r="AS2817" s="493" t="n">
        <v>82961.78999999999</v>
      </c>
      <c r="AT2817" s="493" t="n">
        <v>84597.73</v>
      </c>
      <c r="AU2817" s="493" t="n">
        <v>97679.19</v>
      </c>
      <c r="AV2817" s="493" t="n">
        <v>93936.63</v>
      </c>
      <c r="AW2817" s="493" t="n">
        <v>91242.8</v>
      </c>
      <c r="AX2817" s="493" t="n">
        <v>89289.21000000001</v>
      </c>
      <c r="AY2817" s="493" t="n">
        <v>93505.06</v>
      </c>
      <c r="AZ2817" s="493" t="n">
        <v>90200.28</v>
      </c>
      <c r="BA2817" s="493" t="n">
        <v>98617.64999999999</v>
      </c>
      <c r="BB2817" s="493" t="n">
        <v>88194.8</v>
      </c>
      <c r="BC2817" s="493" t="n">
        <v>100368.31</v>
      </c>
      <c r="BD2817" s="493" t="n">
        <v>84237.60000000001</v>
      </c>
      <c r="BE2817" s="493" t="n">
        <v>87515.42</v>
      </c>
      <c r="BF2817" s="493" t="n">
        <v>77024.17</v>
      </c>
      <c r="BG2817" s="493" t="n">
        <v>87970.22</v>
      </c>
      <c r="BH2817" s="493" t="n">
        <v>81030.23</v>
      </c>
      <c r="BI2817" s="493" t="n">
        <v>79608.22</v>
      </c>
      <c r="BJ2817" s="493" t="n">
        <v>80863.46000000001</v>
      </c>
      <c r="BK2817" s="493" t="n">
        <v>79503.95</v>
      </c>
      <c r="BL2817" s="493" t="n">
        <v>82945.23</v>
      </c>
      <c r="BM2817" s="493" t="n">
        <v>79861.39</v>
      </c>
      <c r="BN2817" s="493" t="n">
        <v>68680.52</v>
      </c>
      <c r="BO2817" s="493" t="n">
        <v>85643.74000000001</v>
      </c>
      <c r="BP2817" s="493" t="n">
        <v>76026.22</v>
      </c>
      <c r="BQ2817" s="493" t="n">
        <v>76129.23</v>
      </c>
      <c r="BR2817" s="493" t="n">
        <v>84886.53999999999</v>
      </c>
      <c r="BS2817" s="493" t="n">
        <v>81701.81</v>
      </c>
      <c r="BT2817" s="493" t="n">
        <v>79015.17999999999</v>
      </c>
      <c r="BU2817" s="493" t="n">
        <v>89446.03</v>
      </c>
      <c r="BV2817" s="493" t="n">
        <v>87859.35000000001</v>
      </c>
      <c r="BW2817" s="493" t="n">
        <v>83321.64999999999</v>
      </c>
    </row>
    <row r="2818">
      <c r="A2818" t="inlineStr">
        <is>
          <t>[C9D1] Angiotensin-II 길항제, 고혈압제 (C2) 혹은 이뇨제 복합제제</t>
        </is>
      </c>
      <c r="B2818" t="inlineStr">
        <is>
          <t>화이트생명과학</t>
        </is>
      </c>
      <c r="C2818" t="inlineStr">
        <is>
          <t>바사탄 플러스</t>
        </is>
      </c>
      <c r="D2818" t="inlineStr">
        <is>
          <t>화이트생명과학</t>
        </is>
      </c>
      <c r="E2818" t="inlineStr">
        <is>
          <t>hydrochlorothiazide,  valsartan</t>
        </is>
      </c>
      <c r="F2818" t="inlineStr">
        <is>
          <t>보건소</t>
        </is>
      </c>
      <c r="G2818" t="inlineStr">
        <is>
          <t>Generic</t>
        </is>
      </c>
      <c r="H2818" s="493" t="n">
        <v>1942.2</v>
      </c>
      <c r="I2818" s="493" t="n">
        <v>0</v>
      </c>
      <c r="J2818" s="493" t="n">
        <v>1854</v>
      </c>
      <c r="K2818" s="493" t="n">
        <v>0</v>
      </c>
      <c r="L2818" s="493" t="n">
        <v>2176.8</v>
      </c>
      <c r="M2818" s="493" t="n">
        <v>0</v>
      </c>
      <c r="N2818" s="493" t="n">
        <v>2391</v>
      </c>
      <c r="O2818" s="493" t="n">
        <v>0</v>
      </c>
      <c r="P2818" s="493" t="n">
        <v>16774.8</v>
      </c>
      <c r="Q2818" s="493" t="n">
        <v>0</v>
      </c>
      <c r="R2818" s="493" t="n">
        <v>1550.4</v>
      </c>
      <c r="S2818" s="493" t="n">
        <v>10168.2</v>
      </c>
      <c r="T2818" s="493" t="n">
        <v>2161.8</v>
      </c>
      <c r="U2818" s="493" t="n">
        <v>0</v>
      </c>
      <c r="V2818" s="493" t="n">
        <v>0</v>
      </c>
      <c r="W2818" s="493" t="n">
        <v>0</v>
      </c>
      <c r="X2818" s="493" t="n">
        <v>2473.8</v>
      </c>
      <c r="Y2818" s="493" t="n">
        <v>4333.29</v>
      </c>
      <c r="Z2818" s="493" t="n">
        <v>2821.8</v>
      </c>
      <c r="AA2818" s="493" t="n">
        <v>1200.6</v>
      </c>
      <c r="AB2818" s="493" t="n">
        <v>5884.5</v>
      </c>
      <c r="AC2818" s="493" t="n">
        <v>118.5</v>
      </c>
      <c r="AD2818" s="493" t="n">
        <v>1836.9</v>
      </c>
      <c r="AE2818" s="493" t="n">
        <v>471.6</v>
      </c>
      <c r="AF2818" s="493" t="n">
        <v>1159.2</v>
      </c>
      <c r="AG2818" s="493" t="n">
        <v>2221.2</v>
      </c>
      <c r="AH2818" s="493" t="n">
        <v>991.2</v>
      </c>
      <c r="AI2818" s="493" t="n">
        <v>3995.7</v>
      </c>
      <c r="AJ2818" s="493" t="n">
        <v>4567.8</v>
      </c>
      <c r="AK2818" s="493" t="n">
        <v>2354.7</v>
      </c>
      <c r="AL2818" s="493" t="n">
        <v>4143.6</v>
      </c>
      <c r="AM2818" s="493" t="n">
        <v>5916.03</v>
      </c>
      <c r="AN2818" s="493" t="n">
        <v>3704.1</v>
      </c>
      <c r="AO2818" s="493" t="n">
        <v>6905.7</v>
      </c>
      <c r="AP2818" s="493" t="n">
        <v>2692.2</v>
      </c>
      <c r="AQ2818" s="493" t="n">
        <v>4628.31</v>
      </c>
      <c r="AR2818" s="493" t="n">
        <v>4613.4</v>
      </c>
      <c r="AS2818" s="493" t="n">
        <v>4327.2</v>
      </c>
      <c r="AT2818" s="493" t="n">
        <v>3325.5</v>
      </c>
      <c r="AU2818" s="493" t="n">
        <v>10968.9</v>
      </c>
      <c r="AV2818" s="493" t="n">
        <v>17151.26</v>
      </c>
      <c r="AW2818" s="493" t="n">
        <v>2999.7</v>
      </c>
      <c r="AX2818" s="493" t="n">
        <v>14949</v>
      </c>
      <c r="AY2818" s="493" t="n">
        <v>20929.86</v>
      </c>
      <c r="AZ2818" s="493" t="n">
        <v>13671.3</v>
      </c>
      <c r="BA2818" s="493" t="n">
        <v>33397.8</v>
      </c>
      <c r="BB2818" s="493" t="n">
        <v>13906.17</v>
      </c>
      <c r="BC2818" s="493" t="n">
        <v>33456.78</v>
      </c>
      <c r="BD2818" s="493" t="n">
        <v>12062.7</v>
      </c>
      <c r="BE2818" s="493" t="n">
        <v>4693.5</v>
      </c>
      <c r="BF2818" s="493" t="n">
        <v>6220.84</v>
      </c>
      <c r="BG2818" s="493" t="n">
        <v>14728.2</v>
      </c>
      <c r="BH2818" s="493" t="n">
        <v>13246.2</v>
      </c>
      <c r="BI2818" s="493" t="n">
        <v>9234</v>
      </c>
      <c r="BJ2818" s="493" t="n">
        <v>12329</v>
      </c>
      <c r="BK2818" s="493" t="n">
        <v>13362.9</v>
      </c>
      <c r="BL2818" s="493" t="n">
        <v>9110.1</v>
      </c>
      <c r="BM2818" s="493" t="n">
        <v>10284.6</v>
      </c>
      <c r="BN2818" s="493" t="n">
        <v>4581.9</v>
      </c>
      <c r="BO2818" s="493" t="n">
        <v>3168.6</v>
      </c>
      <c r="BP2818" s="493" t="n">
        <v>7341.9</v>
      </c>
      <c r="BQ2818" s="493" t="n">
        <v>6612</v>
      </c>
      <c r="BR2818" s="493" t="n">
        <v>5264.12</v>
      </c>
      <c r="BS2818" s="493" t="n">
        <v>5750.1</v>
      </c>
      <c r="BT2818" s="493" t="n">
        <v>6853.8</v>
      </c>
      <c r="BU2818" s="493" t="n">
        <v>5447.1</v>
      </c>
      <c r="BV2818" s="493" t="n">
        <v>4570.2</v>
      </c>
      <c r="BW2818" s="493" t="n">
        <v>2275.5</v>
      </c>
    </row>
    <row r="2819">
      <c r="A2819" t="inlineStr">
        <is>
          <t>[C9D1] Angiotensin-II 길항제, 고혈압제 (C2) 혹은 이뇨제 복합제제</t>
        </is>
      </c>
      <c r="B2819" t="inlineStr">
        <is>
          <t>화이트생명과학</t>
        </is>
      </c>
      <c r="C2819" t="inlineStr">
        <is>
          <t>올메린 플러스</t>
        </is>
      </c>
      <c r="D2819" t="inlineStr">
        <is>
          <t>화이트생명과학</t>
        </is>
      </c>
      <c r="E2819" t="inlineStr">
        <is>
          <t>hydrochlorothiazide,  olmesartan medoxomil</t>
        </is>
      </c>
      <c r="F2819" t="inlineStr">
        <is>
          <t>종합병원</t>
        </is>
      </c>
      <c r="G2819" t="inlineStr">
        <is>
          <t>Generic</t>
        </is>
      </c>
      <c r="H2819" s="493" t="n">
        <v>0</v>
      </c>
      <c r="I2819" s="493" t="n">
        <v>0</v>
      </c>
      <c r="J2819" s="493" t="n">
        <v>0</v>
      </c>
      <c r="K2819" s="493" t="n">
        <v>0</v>
      </c>
      <c r="L2819" s="493" t="n">
        <v>0</v>
      </c>
      <c r="M2819" s="493" t="n">
        <v>0</v>
      </c>
      <c r="N2819" s="493" t="n">
        <v>0</v>
      </c>
      <c r="O2819" s="493" t="n">
        <v>0</v>
      </c>
      <c r="P2819" s="493" t="n">
        <v>0</v>
      </c>
      <c r="Q2819" s="493" t="n">
        <v>0</v>
      </c>
      <c r="R2819" s="493" t="n">
        <v>0</v>
      </c>
      <c r="S2819" s="493" t="n">
        <v>0</v>
      </c>
      <c r="T2819" s="493" t="n">
        <v>0</v>
      </c>
      <c r="U2819" s="493" t="n">
        <v>0</v>
      </c>
      <c r="V2819" s="493" t="n">
        <v>0</v>
      </c>
      <c r="W2819" s="493" t="n">
        <v>0</v>
      </c>
      <c r="X2819" s="493" t="n">
        <v>0</v>
      </c>
      <c r="Y2819" s="493" t="n">
        <v>0</v>
      </c>
      <c r="Z2819" s="493" t="n">
        <v>0</v>
      </c>
      <c r="AA2819" s="493" t="n">
        <v>0</v>
      </c>
      <c r="AB2819" s="493" t="n">
        <v>0</v>
      </c>
      <c r="AC2819" s="493" t="n">
        <v>0</v>
      </c>
      <c r="AD2819" s="493" t="n">
        <v>0</v>
      </c>
      <c r="AE2819" s="493" t="n">
        <v>0</v>
      </c>
      <c r="AF2819" s="493" t="n">
        <v>0</v>
      </c>
      <c r="AG2819" s="493" t="n">
        <v>0</v>
      </c>
      <c r="AH2819" s="493" t="n">
        <v>0</v>
      </c>
      <c r="AI2819" s="493" t="n">
        <v>0</v>
      </c>
      <c r="AJ2819" s="493" t="n">
        <v>0</v>
      </c>
      <c r="AK2819" s="493" t="n">
        <v>0</v>
      </c>
      <c r="AL2819" s="493" t="n">
        <v>0</v>
      </c>
      <c r="AM2819" s="493" t="n">
        <v>0</v>
      </c>
      <c r="AN2819" s="493" t="n">
        <v>0</v>
      </c>
      <c r="AO2819" s="493" t="n">
        <v>0</v>
      </c>
      <c r="AP2819" s="493" t="n">
        <v>0</v>
      </c>
      <c r="AQ2819" s="493" t="n">
        <v>0</v>
      </c>
      <c r="AR2819" s="493" t="n">
        <v>0</v>
      </c>
      <c r="AS2819" s="493" t="n">
        <v>0</v>
      </c>
      <c r="AT2819" s="493" t="n">
        <v>0</v>
      </c>
      <c r="AU2819" s="493" t="n">
        <v>0</v>
      </c>
      <c r="AV2819" s="493" t="n">
        <v>0</v>
      </c>
      <c r="AW2819" s="493" t="n">
        <v>0</v>
      </c>
      <c r="AX2819" s="493" t="n">
        <v>0</v>
      </c>
      <c r="AY2819" s="493" t="n">
        <v>0</v>
      </c>
      <c r="AZ2819" s="493" t="n">
        <v>0</v>
      </c>
      <c r="BA2819" s="493" t="n">
        <v>0</v>
      </c>
      <c r="BB2819" s="493" t="n">
        <v>0</v>
      </c>
      <c r="BC2819" s="493" t="n">
        <v>0</v>
      </c>
      <c r="BD2819" s="493" t="n">
        <v>0</v>
      </c>
      <c r="BE2819" s="493" t="n">
        <v>0</v>
      </c>
      <c r="BF2819" s="493" t="n">
        <v>51.3</v>
      </c>
      <c r="BG2819" s="493" t="n">
        <v>51.9</v>
      </c>
      <c r="BH2819" s="493" t="n">
        <v>0</v>
      </c>
      <c r="BI2819" s="493" t="n">
        <v>53.7</v>
      </c>
      <c r="BJ2819" s="493" t="n">
        <v>0</v>
      </c>
      <c r="BK2819" s="493" t="n">
        <v>0</v>
      </c>
      <c r="BL2819" s="493" t="n">
        <v>0</v>
      </c>
      <c r="BM2819" s="493" t="n">
        <v>0</v>
      </c>
      <c r="BN2819" s="493" t="n">
        <v>0</v>
      </c>
      <c r="BO2819" s="493" t="n">
        <v>0</v>
      </c>
      <c r="BP2819" s="493" t="n">
        <v>0</v>
      </c>
      <c r="BQ2819" s="493" t="n">
        <v>0</v>
      </c>
      <c r="BR2819" s="493" t="n">
        <v>0</v>
      </c>
      <c r="BS2819" s="493" t="n">
        <v>0</v>
      </c>
      <c r="BT2819" s="493" t="n">
        <v>0</v>
      </c>
      <c r="BU2819" s="493" t="n">
        <v>0</v>
      </c>
      <c r="BV2819" s="493" t="n">
        <v>0</v>
      </c>
      <c r="BW2819" s="493" t="n">
        <v>0</v>
      </c>
    </row>
    <row r="2820">
      <c r="A2820" t="inlineStr">
        <is>
          <t>[C9D1] Angiotensin-II 길항제, 고혈압제 (C2) 혹은 이뇨제 복합제제</t>
        </is>
      </c>
      <c r="B2820" t="inlineStr">
        <is>
          <t>화이트생명과학</t>
        </is>
      </c>
      <c r="C2820" t="inlineStr">
        <is>
          <t>올메린 플러스</t>
        </is>
      </c>
      <c r="D2820" t="inlineStr">
        <is>
          <t>화이트생명과학</t>
        </is>
      </c>
      <c r="E2820" t="inlineStr">
        <is>
          <t>hydrochlorothiazide,  olmesartan medoxomil</t>
        </is>
      </c>
      <c r="F2820" t="inlineStr">
        <is>
          <t>병원</t>
        </is>
      </c>
      <c r="G2820" t="inlineStr">
        <is>
          <t>Generic</t>
        </is>
      </c>
      <c r="H2820" s="493" t="n">
        <v>1827.5</v>
      </c>
      <c r="I2820" s="493" t="n">
        <v>1824.9</v>
      </c>
      <c r="J2820" s="493" t="n">
        <v>1153.5</v>
      </c>
      <c r="K2820" s="493" t="n">
        <v>460.3</v>
      </c>
      <c r="L2820" s="493" t="n">
        <v>2735.58</v>
      </c>
      <c r="M2820" s="493" t="n">
        <v>1895.77</v>
      </c>
      <c r="N2820" s="493" t="n">
        <v>1942.25</v>
      </c>
      <c r="O2820" s="493" t="n">
        <v>900.26</v>
      </c>
      <c r="P2820" s="493" t="n">
        <v>1297.75</v>
      </c>
      <c r="Q2820" s="493" t="n">
        <v>1419.4</v>
      </c>
      <c r="R2820" s="493" t="n">
        <v>1358.7</v>
      </c>
      <c r="S2820" s="493" t="n">
        <v>241.21</v>
      </c>
      <c r="T2820" s="493" t="n">
        <v>2273.31</v>
      </c>
      <c r="U2820" s="493" t="n">
        <v>820.71</v>
      </c>
      <c r="V2820" s="493" t="n">
        <v>1084.72</v>
      </c>
      <c r="W2820" s="493" t="n">
        <v>1427.41</v>
      </c>
      <c r="X2820" s="493" t="n">
        <v>1107.74</v>
      </c>
      <c r="Y2820" s="493" t="n">
        <v>573.1900000000001</v>
      </c>
      <c r="Z2820" s="493" t="n">
        <v>1434.1</v>
      </c>
      <c r="AA2820" s="493" t="n">
        <v>350.79</v>
      </c>
      <c r="AB2820" s="493" t="n">
        <v>1084.39</v>
      </c>
      <c r="AC2820" s="493" t="n">
        <v>647</v>
      </c>
      <c r="AD2820" s="493" t="n">
        <v>627.7</v>
      </c>
      <c r="AE2820" s="493" t="n">
        <v>520</v>
      </c>
      <c r="AF2820" s="493" t="n">
        <v>1682.2</v>
      </c>
      <c r="AG2820" s="493" t="n">
        <v>507.7</v>
      </c>
      <c r="AH2820" s="493" t="n">
        <v>828.9</v>
      </c>
      <c r="AI2820" s="493" t="n">
        <v>787.52</v>
      </c>
      <c r="AJ2820" s="493" t="n">
        <v>1188.67</v>
      </c>
      <c r="AK2820" s="493" t="n">
        <v>423.1</v>
      </c>
      <c r="AL2820" s="493" t="n">
        <v>1151.6</v>
      </c>
      <c r="AM2820" s="493" t="n">
        <v>541.92</v>
      </c>
      <c r="AN2820" s="493" t="n">
        <v>899.4</v>
      </c>
      <c r="AO2820" s="493" t="n">
        <v>358.3</v>
      </c>
      <c r="AP2820" s="493" t="n">
        <v>2252.38</v>
      </c>
      <c r="AQ2820" s="493" t="n">
        <v>2317.85</v>
      </c>
      <c r="AR2820" s="493" t="n">
        <v>5933.9</v>
      </c>
      <c r="AS2820" s="493" t="n">
        <v>6318.73</v>
      </c>
      <c r="AT2820" s="493" t="n">
        <v>8083.2</v>
      </c>
      <c r="AU2820" s="493" t="n">
        <v>7039.98</v>
      </c>
      <c r="AV2820" s="493" t="n">
        <v>7584.38</v>
      </c>
      <c r="AW2820" s="493" t="n">
        <v>5385.13</v>
      </c>
      <c r="AX2820" s="493" t="n">
        <v>7672.7</v>
      </c>
      <c r="AY2820" s="493" t="n">
        <v>10301.75</v>
      </c>
      <c r="AZ2820" s="493" t="n">
        <v>2058.5</v>
      </c>
      <c r="BA2820" s="493" t="n">
        <v>8265.549999999999</v>
      </c>
      <c r="BB2820" s="493" t="n">
        <v>11210.51</v>
      </c>
      <c r="BC2820" s="493" t="n">
        <v>10340.76</v>
      </c>
      <c r="BD2820" s="493" t="n">
        <v>8370.309999999999</v>
      </c>
      <c r="BE2820" s="493" t="n">
        <v>11884.46</v>
      </c>
      <c r="BF2820" s="493" t="n">
        <v>10505.35</v>
      </c>
      <c r="BG2820" s="493" t="n">
        <v>10925.28</v>
      </c>
      <c r="BH2820" s="493" t="n">
        <v>11824.32</v>
      </c>
      <c r="BI2820" s="493" t="n">
        <v>4007.09</v>
      </c>
      <c r="BJ2820" s="493" t="n">
        <v>6852.99</v>
      </c>
      <c r="BK2820" s="493" t="n">
        <v>6534.27</v>
      </c>
      <c r="BL2820" s="493" t="n">
        <v>7482.17</v>
      </c>
      <c r="BM2820" s="493" t="n">
        <v>4798.9</v>
      </c>
      <c r="BN2820" s="493" t="n">
        <v>4405.2</v>
      </c>
      <c r="BO2820" s="493" t="n">
        <v>4558.2</v>
      </c>
      <c r="BP2820" s="493" t="n">
        <v>0</v>
      </c>
      <c r="BQ2820" s="493" t="n">
        <v>0</v>
      </c>
      <c r="BR2820" s="493" t="n">
        <v>0</v>
      </c>
      <c r="BS2820" s="493" t="n">
        <v>0</v>
      </c>
      <c r="BT2820" s="493" t="n">
        <v>0</v>
      </c>
      <c r="BU2820" s="493" t="n">
        <v>0</v>
      </c>
      <c r="BV2820" s="493" t="n">
        <v>0</v>
      </c>
      <c r="BW2820" s="493" t="n">
        <v>0</v>
      </c>
    </row>
    <row r="2821">
      <c r="A2821" t="inlineStr">
        <is>
          <t>[C9D1] Angiotensin-II 길항제, 고혈압제 (C2) 혹은 이뇨제 복합제제</t>
        </is>
      </c>
      <c r="B2821" t="inlineStr">
        <is>
          <t>화이트생명과학</t>
        </is>
      </c>
      <c r="C2821" t="inlineStr">
        <is>
          <t>올메린 플러스</t>
        </is>
      </c>
      <c r="D2821" t="inlineStr">
        <is>
          <t>화이트생명과학</t>
        </is>
      </c>
      <c r="E2821" t="inlineStr">
        <is>
          <t>hydrochlorothiazide,  olmesartan medoxomil</t>
        </is>
      </c>
      <c r="F2821" t="inlineStr">
        <is>
          <t>의원</t>
        </is>
      </c>
      <c r="G2821" t="inlineStr">
        <is>
          <t>Generic</t>
        </is>
      </c>
      <c r="H2821" s="493" t="n">
        <v>9809.5</v>
      </c>
      <c r="I2821" s="493" t="n">
        <v>7439.8</v>
      </c>
      <c r="J2821" s="493" t="n">
        <v>9725.1</v>
      </c>
      <c r="K2821" s="493" t="n">
        <v>13667.6</v>
      </c>
      <c r="L2821" s="493" t="n">
        <v>14837</v>
      </c>
      <c r="M2821" s="493" t="n">
        <v>14990.6</v>
      </c>
      <c r="N2821" s="493" t="n">
        <v>15917.8</v>
      </c>
      <c r="O2821" s="493" t="n">
        <v>12596.1</v>
      </c>
      <c r="P2821" s="493" t="n">
        <v>14913.6</v>
      </c>
      <c r="Q2821" s="493" t="n">
        <v>13642.6</v>
      </c>
      <c r="R2821" s="493" t="n">
        <v>18225.6</v>
      </c>
      <c r="S2821" s="493" t="n">
        <v>13559.5</v>
      </c>
      <c r="T2821" s="493" t="n">
        <v>15732.4</v>
      </c>
      <c r="U2821" s="493" t="n">
        <v>15353.2</v>
      </c>
      <c r="V2821" s="493" t="n">
        <v>17615.5</v>
      </c>
      <c r="W2821" s="493" t="n">
        <v>13604.8</v>
      </c>
      <c r="X2821" s="493" t="n">
        <v>14666.4</v>
      </c>
      <c r="Y2821" s="493" t="n">
        <v>14469.8</v>
      </c>
      <c r="Z2821" s="493" t="n">
        <v>16660.3</v>
      </c>
      <c r="AA2821" s="493" t="n">
        <v>14626.8</v>
      </c>
      <c r="AB2821" s="493" t="n">
        <v>15761.9</v>
      </c>
      <c r="AC2821" s="493" t="n">
        <v>13827</v>
      </c>
      <c r="AD2821" s="493" t="n">
        <v>13896.84</v>
      </c>
      <c r="AE2821" s="493" t="n">
        <v>15622.9</v>
      </c>
      <c r="AF2821" s="493" t="n">
        <v>15230.7</v>
      </c>
      <c r="AG2821" s="493" t="n">
        <v>13885.9</v>
      </c>
      <c r="AH2821" s="493" t="n">
        <v>18238.8</v>
      </c>
      <c r="AI2821" s="493" t="n">
        <v>13657.1</v>
      </c>
      <c r="AJ2821" s="493" t="n">
        <v>16586.9</v>
      </c>
      <c r="AK2821" s="493" t="n">
        <v>14968.7</v>
      </c>
      <c r="AL2821" s="493" t="n">
        <v>17791.13</v>
      </c>
      <c r="AM2821" s="493" t="n">
        <v>11636.4</v>
      </c>
      <c r="AN2821" s="493" t="n">
        <v>13530.4</v>
      </c>
      <c r="AO2821" s="493" t="n">
        <v>18732.6</v>
      </c>
      <c r="AP2821" s="493" t="n">
        <v>26538.6</v>
      </c>
      <c r="AQ2821" s="493" t="n">
        <v>26611.5</v>
      </c>
      <c r="AR2821" s="493" t="n">
        <v>27642.45</v>
      </c>
      <c r="AS2821" s="493" t="n">
        <v>29993.25</v>
      </c>
      <c r="AT2821" s="493" t="n">
        <v>26739</v>
      </c>
      <c r="AU2821" s="493" t="n">
        <v>30984.5</v>
      </c>
      <c r="AV2821" s="493" t="n">
        <v>28544.3</v>
      </c>
      <c r="AW2821" s="493" t="n">
        <v>25418.1</v>
      </c>
      <c r="AX2821" s="493" t="n">
        <v>30859</v>
      </c>
      <c r="AY2821" s="493" t="n">
        <v>28327.31</v>
      </c>
      <c r="AZ2821" s="493" t="n">
        <v>26957.79</v>
      </c>
      <c r="BA2821" s="493" t="n">
        <v>24462.45</v>
      </c>
      <c r="BB2821" s="493" t="n">
        <v>27076.49</v>
      </c>
      <c r="BC2821" s="493" t="n">
        <v>25785.46</v>
      </c>
      <c r="BD2821" s="493" t="n">
        <v>26708.09</v>
      </c>
      <c r="BE2821" s="493" t="n">
        <v>24076.8</v>
      </c>
      <c r="BF2821" s="493" t="n">
        <v>20901.45</v>
      </c>
      <c r="BG2821" s="493" t="n">
        <v>24238.06</v>
      </c>
      <c r="BH2821" s="493" t="n">
        <v>29637.1</v>
      </c>
      <c r="BI2821" s="493" t="n">
        <v>26507.86</v>
      </c>
      <c r="BJ2821" s="493" t="n">
        <v>24271.8</v>
      </c>
      <c r="BK2821" s="493" t="n">
        <v>12427.44</v>
      </c>
      <c r="BL2821" s="493" t="n">
        <v>13409.79</v>
      </c>
      <c r="BM2821" s="493" t="n">
        <v>3729.96</v>
      </c>
      <c r="BN2821" s="493" t="n">
        <v>4861.9</v>
      </c>
      <c r="BO2821" s="493" t="n">
        <v>1946.7</v>
      </c>
      <c r="BP2821" s="493" t="n">
        <v>3086.4</v>
      </c>
      <c r="BQ2821" s="493" t="n">
        <v>0</v>
      </c>
      <c r="BR2821" s="493" t="n">
        <v>0</v>
      </c>
      <c r="BS2821" s="493" t="n">
        <v>0</v>
      </c>
      <c r="BT2821" s="493" t="n">
        <v>0</v>
      </c>
      <c r="BU2821" s="493" t="n">
        <v>0</v>
      </c>
      <c r="BV2821" s="493" t="n">
        <v>0</v>
      </c>
      <c r="BW2821" s="493" t="n">
        <v>0</v>
      </c>
    </row>
    <row r="2822">
      <c r="A2822" t="inlineStr">
        <is>
          <t>[C9D1] Angiotensin-II 길항제, 고혈압제 (C2) 혹은 이뇨제 복합제제</t>
        </is>
      </c>
      <c r="B2822" t="inlineStr">
        <is>
          <t>화이트생명과학</t>
        </is>
      </c>
      <c r="C2822" t="inlineStr">
        <is>
          <t>올메린 플러스</t>
        </is>
      </c>
      <c r="D2822" t="inlineStr">
        <is>
          <t>화이트생명과학</t>
        </is>
      </c>
      <c r="E2822" t="inlineStr">
        <is>
          <t>hydrochlorothiazide,  olmesartan medoxomil</t>
        </is>
      </c>
      <c r="F2822" t="inlineStr">
        <is>
          <t>보건소</t>
        </is>
      </c>
      <c r="G2822" t="inlineStr">
        <is>
          <t>Generic</t>
        </is>
      </c>
      <c r="H2822" s="493" t="n">
        <v>0</v>
      </c>
      <c r="I2822" s="493" t="n">
        <v>0</v>
      </c>
      <c r="J2822" s="493" t="n">
        <v>0</v>
      </c>
      <c r="K2822" s="493" t="n">
        <v>0</v>
      </c>
      <c r="L2822" s="493" t="n">
        <v>0</v>
      </c>
      <c r="M2822" s="493" t="n">
        <v>0</v>
      </c>
      <c r="N2822" s="493" t="n">
        <v>0</v>
      </c>
      <c r="O2822" s="493" t="n">
        <v>0</v>
      </c>
      <c r="P2822" s="493" t="n">
        <v>0</v>
      </c>
      <c r="Q2822" s="493" t="n">
        <v>0</v>
      </c>
      <c r="R2822" s="493" t="n">
        <v>0</v>
      </c>
      <c r="S2822" s="493" t="n">
        <v>0</v>
      </c>
      <c r="T2822" s="493" t="n">
        <v>0</v>
      </c>
      <c r="U2822" s="493" t="n">
        <v>0</v>
      </c>
      <c r="V2822" s="493" t="n">
        <v>0</v>
      </c>
      <c r="W2822" s="493" t="n">
        <v>0</v>
      </c>
      <c r="X2822" s="493" t="n">
        <v>1793.1</v>
      </c>
      <c r="Y2822" s="493" t="n">
        <v>106.2</v>
      </c>
      <c r="Z2822" s="493" t="n">
        <v>93.59999999999999</v>
      </c>
      <c r="AA2822" s="493" t="n">
        <v>0</v>
      </c>
      <c r="AB2822" s="493" t="n">
        <v>90.59999999999999</v>
      </c>
      <c r="AC2822" s="493" t="n">
        <v>0</v>
      </c>
      <c r="AD2822" s="493" t="n">
        <v>107.4</v>
      </c>
      <c r="AE2822" s="493" t="n">
        <v>0</v>
      </c>
      <c r="AF2822" s="493" t="n">
        <v>105</v>
      </c>
      <c r="AG2822" s="493" t="n">
        <v>0</v>
      </c>
      <c r="AH2822" s="493" t="n">
        <v>0</v>
      </c>
      <c r="AI2822" s="493" t="n">
        <v>0</v>
      </c>
      <c r="AJ2822" s="493" t="n">
        <v>0</v>
      </c>
      <c r="AK2822" s="493" t="n">
        <v>62.4</v>
      </c>
      <c r="AL2822" s="493" t="n">
        <v>0</v>
      </c>
      <c r="AM2822" s="493" t="n">
        <v>79.2</v>
      </c>
      <c r="AN2822" s="493" t="n">
        <v>0</v>
      </c>
      <c r="AO2822" s="493" t="n">
        <v>0</v>
      </c>
      <c r="AP2822" s="493" t="n">
        <v>0</v>
      </c>
      <c r="AQ2822" s="493" t="n">
        <v>0</v>
      </c>
      <c r="AR2822" s="493" t="n">
        <v>0</v>
      </c>
      <c r="AS2822" s="493" t="n">
        <v>0</v>
      </c>
      <c r="AT2822" s="493" t="n">
        <v>0</v>
      </c>
      <c r="AU2822" s="493" t="n">
        <v>0</v>
      </c>
      <c r="AV2822" s="493" t="n">
        <v>0</v>
      </c>
      <c r="AW2822" s="493" t="n">
        <v>0</v>
      </c>
      <c r="AX2822" s="493" t="n">
        <v>0</v>
      </c>
      <c r="AY2822" s="493" t="n">
        <v>0</v>
      </c>
      <c r="AZ2822" s="493" t="n">
        <v>0</v>
      </c>
      <c r="BA2822" s="493" t="n">
        <v>0</v>
      </c>
      <c r="BB2822" s="493" t="n">
        <v>0</v>
      </c>
      <c r="BC2822" s="493" t="n">
        <v>0</v>
      </c>
      <c r="BD2822" s="493" t="n">
        <v>0</v>
      </c>
      <c r="BE2822" s="493" t="n">
        <v>0</v>
      </c>
      <c r="BF2822" s="493" t="n">
        <v>0</v>
      </c>
      <c r="BG2822" s="493" t="n">
        <v>0</v>
      </c>
      <c r="BH2822" s="493" t="n">
        <v>63</v>
      </c>
      <c r="BI2822" s="493" t="n">
        <v>313.5</v>
      </c>
      <c r="BJ2822" s="493" t="n">
        <v>171</v>
      </c>
      <c r="BK2822" s="493" t="n">
        <v>174.6</v>
      </c>
      <c r="BL2822" s="493" t="n">
        <v>130.5</v>
      </c>
      <c r="BM2822" s="493" t="n">
        <v>0</v>
      </c>
      <c r="BN2822" s="493" t="n">
        <v>44.1</v>
      </c>
      <c r="BO2822" s="493" t="n">
        <v>0</v>
      </c>
      <c r="BP2822" s="493" t="n">
        <v>0</v>
      </c>
      <c r="BQ2822" s="493" t="n">
        <v>0</v>
      </c>
      <c r="BR2822" s="493" t="n">
        <v>0</v>
      </c>
      <c r="BS2822" s="493" t="n">
        <v>0</v>
      </c>
      <c r="BT2822" s="493" t="n">
        <v>0</v>
      </c>
      <c r="BU2822" s="493" t="n">
        <v>0</v>
      </c>
      <c r="BV2822" s="493" t="n">
        <v>0</v>
      </c>
      <c r="BW2822" s="493" t="n">
        <v>0</v>
      </c>
    </row>
    <row r="2823">
      <c r="A2823" t="inlineStr">
        <is>
          <t>[C9D1] Angiotensin-II 길항제, 고혈압제 (C2) 혹은 이뇨제 복합제제</t>
        </is>
      </c>
      <c r="B2823" t="inlineStr">
        <is>
          <t>휴비스트제약</t>
        </is>
      </c>
      <c r="C2823" t="inlineStr">
        <is>
          <t>코자휴플러스</t>
        </is>
      </c>
      <c r="D2823" t="inlineStr">
        <is>
          <t>휴비스트제약</t>
        </is>
      </c>
      <c r="E2823" t="inlineStr">
        <is>
          <t>hydrochlorothiazide,  losartan potassium</t>
        </is>
      </c>
      <c r="F2823" t="inlineStr">
        <is>
          <t>종합병원</t>
        </is>
      </c>
      <c r="G2823" t="inlineStr">
        <is>
          <t>Generic</t>
        </is>
      </c>
      <c r="H2823" s="493" t="n">
        <v>2051.7</v>
      </c>
      <c r="I2823" s="493" t="n">
        <v>2049.6</v>
      </c>
      <c r="J2823" s="493" t="n">
        <v>1564.2</v>
      </c>
      <c r="K2823" s="493" t="n">
        <v>2206.64</v>
      </c>
      <c r="L2823" s="493" t="n">
        <v>2289</v>
      </c>
      <c r="M2823" s="493" t="n">
        <v>4575.3</v>
      </c>
      <c r="N2823" s="493" t="n">
        <v>4592.05</v>
      </c>
      <c r="O2823" s="493" t="n">
        <v>3613.8</v>
      </c>
      <c r="P2823" s="493" t="n">
        <v>4464</v>
      </c>
      <c r="Q2823" s="493" t="n">
        <v>3489</v>
      </c>
      <c r="R2823" s="493" t="n">
        <v>963</v>
      </c>
      <c r="S2823" s="493" t="n">
        <v>484.2</v>
      </c>
      <c r="T2823" s="493" t="n">
        <v>0</v>
      </c>
      <c r="U2823" s="493" t="n">
        <v>0</v>
      </c>
      <c r="V2823" s="493" t="n">
        <v>0</v>
      </c>
      <c r="W2823" s="493" t="n">
        <v>0</v>
      </c>
      <c r="X2823" s="493" t="n">
        <v>0</v>
      </c>
      <c r="Y2823" s="493" t="n">
        <v>0</v>
      </c>
      <c r="Z2823" s="493" t="n">
        <v>0</v>
      </c>
      <c r="AA2823" s="493" t="n">
        <v>0</v>
      </c>
      <c r="AB2823" s="493" t="n">
        <v>0</v>
      </c>
      <c r="AC2823" s="493" t="n">
        <v>0</v>
      </c>
      <c r="AD2823" s="493" t="n">
        <v>0</v>
      </c>
      <c r="AE2823" s="493" t="n">
        <v>0</v>
      </c>
      <c r="AF2823" s="493" t="n">
        <v>0</v>
      </c>
      <c r="AG2823" s="493" t="n">
        <v>0</v>
      </c>
      <c r="AH2823" s="493" t="n">
        <v>0</v>
      </c>
      <c r="AI2823" s="493" t="n">
        <v>0</v>
      </c>
      <c r="AJ2823" s="493" t="n">
        <v>0</v>
      </c>
      <c r="AK2823" s="493" t="n">
        <v>0</v>
      </c>
      <c r="AL2823" s="493" t="n">
        <v>0</v>
      </c>
      <c r="AM2823" s="493" t="n">
        <v>0</v>
      </c>
      <c r="AN2823" s="493" t="n">
        <v>0</v>
      </c>
      <c r="AO2823" s="493" t="n">
        <v>0</v>
      </c>
      <c r="AP2823" s="493" t="n">
        <v>0</v>
      </c>
      <c r="AQ2823" s="493" t="n">
        <v>0</v>
      </c>
      <c r="AR2823" s="493" t="n">
        <v>0</v>
      </c>
      <c r="AS2823" s="493" t="n">
        <v>0</v>
      </c>
      <c r="AT2823" s="493" t="n">
        <v>0</v>
      </c>
      <c r="AU2823" s="493" t="n">
        <v>0</v>
      </c>
      <c r="AV2823" s="493" t="n">
        <v>0</v>
      </c>
      <c r="AW2823" s="493" t="n">
        <v>0</v>
      </c>
      <c r="AX2823" s="493" t="n">
        <v>0</v>
      </c>
      <c r="AY2823" s="493" t="n">
        <v>0</v>
      </c>
      <c r="AZ2823" s="493" t="n">
        <v>0</v>
      </c>
      <c r="BA2823" s="493" t="n">
        <v>0</v>
      </c>
      <c r="BB2823" s="493" t="n">
        <v>0</v>
      </c>
      <c r="BC2823" s="493" t="n">
        <v>0</v>
      </c>
      <c r="BD2823" s="493" t="n">
        <v>0</v>
      </c>
      <c r="BE2823" s="493" t="n">
        <v>0</v>
      </c>
      <c r="BF2823" s="493" t="n">
        <v>0</v>
      </c>
      <c r="BG2823" s="493" t="n">
        <v>0</v>
      </c>
      <c r="BH2823" s="493" t="n">
        <v>0</v>
      </c>
      <c r="BI2823" s="493" t="n">
        <v>0</v>
      </c>
      <c r="BJ2823" s="493" t="n">
        <v>0</v>
      </c>
      <c r="BK2823" s="493" t="n">
        <v>0</v>
      </c>
      <c r="BL2823" s="493" t="n">
        <v>0</v>
      </c>
      <c r="BM2823" s="493" t="n">
        <v>0</v>
      </c>
      <c r="BN2823" s="493" t="n">
        <v>0</v>
      </c>
      <c r="BO2823" s="493" t="n">
        <v>0</v>
      </c>
      <c r="BP2823" s="493" t="n">
        <v>0</v>
      </c>
      <c r="BQ2823" s="493" t="n">
        <v>0</v>
      </c>
      <c r="BR2823" s="493" t="n">
        <v>0</v>
      </c>
      <c r="BS2823" s="493" t="n">
        <v>0</v>
      </c>
      <c r="BT2823" s="493" t="n">
        <v>0</v>
      </c>
      <c r="BU2823" s="493" t="n">
        <v>0</v>
      </c>
      <c r="BV2823" s="493" t="n">
        <v>0</v>
      </c>
      <c r="BW2823" s="493" t="n">
        <v>0</v>
      </c>
    </row>
    <row r="2824">
      <c r="A2824" t="inlineStr">
        <is>
          <t>[C9D1] Angiotensin-II 길항제, 고혈압제 (C2) 혹은 이뇨제 복합제제</t>
        </is>
      </c>
      <c r="B2824" t="inlineStr">
        <is>
          <t>휴비스트제약</t>
        </is>
      </c>
      <c r="C2824" t="inlineStr">
        <is>
          <t>코자휴플러스</t>
        </is>
      </c>
      <c r="D2824" t="inlineStr">
        <is>
          <t>휴비스트제약</t>
        </is>
      </c>
      <c r="E2824" t="inlineStr">
        <is>
          <t>hydrochlorothiazide,  losartan potassium</t>
        </is>
      </c>
      <c r="F2824" t="inlineStr">
        <is>
          <t>의원</t>
        </is>
      </c>
      <c r="G2824" t="inlineStr">
        <is>
          <t>Generic</t>
        </is>
      </c>
      <c r="H2824" s="493" t="n">
        <v>64367.22</v>
      </c>
      <c r="I2824" s="493" t="n">
        <v>61393.45</v>
      </c>
      <c r="J2824" s="493" t="n">
        <v>62606.24</v>
      </c>
      <c r="K2824" s="493" t="n">
        <v>62324.82</v>
      </c>
      <c r="L2824" s="493" t="n">
        <v>65838.35000000001</v>
      </c>
      <c r="M2824" s="493" t="n">
        <v>64532.68</v>
      </c>
      <c r="N2824" s="493" t="n">
        <v>58676.35</v>
      </c>
      <c r="O2824" s="493" t="n">
        <v>64378.46</v>
      </c>
      <c r="P2824" s="493" t="n">
        <v>61338.45</v>
      </c>
      <c r="Q2824" s="493" t="n">
        <v>63951.24</v>
      </c>
      <c r="R2824" s="493" t="n">
        <v>53687.07</v>
      </c>
      <c r="S2824" s="493" t="n">
        <v>10304.58</v>
      </c>
      <c r="T2824" s="493" t="n">
        <v>0</v>
      </c>
      <c r="U2824" s="493" t="n">
        <v>0</v>
      </c>
      <c r="V2824" s="493" t="n">
        <v>0</v>
      </c>
      <c r="W2824" s="493" t="n">
        <v>0</v>
      </c>
      <c r="X2824" s="493" t="n">
        <v>0</v>
      </c>
      <c r="Y2824" s="493" t="n">
        <v>0</v>
      </c>
      <c r="Z2824" s="493" t="n">
        <v>0</v>
      </c>
      <c r="AA2824" s="493" t="n">
        <v>0</v>
      </c>
      <c r="AB2824" s="493" t="n">
        <v>0</v>
      </c>
      <c r="AC2824" s="493" t="n">
        <v>0</v>
      </c>
      <c r="AD2824" s="493" t="n">
        <v>0</v>
      </c>
      <c r="AE2824" s="493" t="n">
        <v>0</v>
      </c>
      <c r="AF2824" s="493" t="n">
        <v>0</v>
      </c>
      <c r="AG2824" s="493" t="n">
        <v>0</v>
      </c>
      <c r="AH2824" s="493" t="n">
        <v>0</v>
      </c>
      <c r="AI2824" s="493" t="n">
        <v>0</v>
      </c>
      <c r="AJ2824" s="493" t="n">
        <v>0</v>
      </c>
      <c r="AK2824" s="493" t="n">
        <v>0</v>
      </c>
      <c r="AL2824" s="493" t="n">
        <v>0</v>
      </c>
      <c r="AM2824" s="493" t="n">
        <v>0</v>
      </c>
      <c r="AN2824" s="493" t="n">
        <v>0</v>
      </c>
      <c r="AO2824" s="493" t="n">
        <v>0</v>
      </c>
      <c r="AP2824" s="493" t="n">
        <v>3208.2</v>
      </c>
      <c r="AQ2824" s="493" t="n">
        <v>3339.6</v>
      </c>
      <c r="AR2824" s="493" t="n">
        <v>6189.3</v>
      </c>
      <c r="AS2824" s="493" t="n">
        <v>0</v>
      </c>
      <c r="AT2824" s="493" t="n">
        <v>0</v>
      </c>
      <c r="AU2824" s="493" t="n">
        <v>0</v>
      </c>
      <c r="AV2824" s="493" t="n">
        <v>0</v>
      </c>
      <c r="AW2824" s="493" t="n">
        <v>0</v>
      </c>
      <c r="AX2824" s="493" t="n">
        <v>0</v>
      </c>
      <c r="AY2824" s="493" t="n">
        <v>0</v>
      </c>
      <c r="AZ2824" s="493" t="n">
        <v>0</v>
      </c>
      <c r="BA2824" s="493" t="n">
        <v>0</v>
      </c>
      <c r="BB2824" s="493" t="n">
        <v>0</v>
      </c>
      <c r="BC2824" s="493" t="n">
        <v>0</v>
      </c>
      <c r="BD2824" s="493" t="n">
        <v>0</v>
      </c>
      <c r="BE2824" s="493" t="n">
        <v>0</v>
      </c>
      <c r="BF2824" s="493" t="n">
        <v>0</v>
      </c>
      <c r="BG2824" s="493" t="n">
        <v>0</v>
      </c>
      <c r="BH2824" s="493" t="n">
        <v>0</v>
      </c>
      <c r="BI2824" s="493" t="n">
        <v>0</v>
      </c>
      <c r="BJ2824" s="493" t="n">
        <v>0</v>
      </c>
      <c r="BK2824" s="493" t="n">
        <v>0</v>
      </c>
      <c r="BL2824" s="493" t="n">
        <v>0</v>
      </c>
      <c r="BM2824" s="493" t="n">
        <v>0</v>
      </c>
      <c r="BN2824" s="493" t="n">
        <v>0</v>
      </c>
      <c r="BO2824" s="493" t="n">
        <v>0</v>
      </c>
      <c r="BP2824" s="493" t="n">
        <v>0</v>
      </c>
      <c r="BQ2824" s="493" t="n">
        <v>0</v>
      </c>
      <c r="BR2824" s="493" t="n">
        <v>0</v>
      </c>
      <c r="BS2824" s="493" t="n">
        <v>0</v>
      </c>
      <c r="BT2824" s="493" t="n">
        <v>0</v>
      </c>
      <c r="BU2824" s="493" t="n">
        <v>0</v>
      </c>
      <c r="BV2824" s="493" t="n">
        <v>0</v>
      </c>
      <c r="BW2824" s="493" t="n">
        <v>0</v>
      </c>
    </row>
    <row r="2825">
      <c r="A2825" t="inlineStr">
        <is>
          <t>[C9D1] Angiotensin-II 길항제, 고혈압제 (C2) 혹은 이뇨제 복합제제</t>
        </is>
      </c>
      <c r="B2825" t="inlineStr">
        <is>
          <t>휴비스트제약</t>
        </is>
      </c>
      <c r="C2825" t="inlineStr">
        <is>
          <t>코자휴플러스</t>
        </is>
      </c>
      <c r="D2825" t="inlineStr">
        <is>
          <t>휴비스트제약</t>
        </is>
      </c>
      <c r="E2825" t="inlineStr">
        <is>
          <t>hydrochlorothiazide,  losartan potassium</t>
        </is>
      </c>
      <c r="F2825" t="inlineStr">
        <is>
          <t>보건소</t>
        </is>
      </c>
      <c r="G2825" t="inlineStr">
        <is>
          <t>Generic</t>
        </is>
      </c>
      <c r="H2825" s="493" t="n">
        <v>2235.3</v>
      </c>
      <c r="I2825" s="493" t="n">
        <v>0</v>
      </c>
      <c r="J2825" s="493" t="n">
        <v>0</v>
      </c>
      <c r="K2825" s="493" t="n">
        <v>1320.6</v>
      </c>
      <c r="L2825" s="493" t="n">
        <v>0</v>
      </c>
      <c r="M2825" s="493" t="n">
        <v>969.6</v>
      </c>
      <c r="N2825" s="493" t="n">
        <v>325.8</v>
      </c>
      <c r="O2825" s="493" t="n">
        <v>868.2</v>
      </c>
      <c r="P2825" s="493" t="n">
        <v>736.2</v>
      </c>
      <c r="Q2825" s="493" t="n">
        <v>0</v>
      </c>
      <c r="R2825" s="493" t="n">
        <v>826.8</v>
      </c>
      <c r="S2825" s="493" t="n">
        <v>0</v>
      </c>
      <c r="T2825" s="493" t="n">
        <v>0</v>
      </c>
      <c r="U2825" s="493" t="n">
        <v>0</v>
      </c>
      <c r="V2825" s="493" t="n">
        <v>0</v>
      </c>
      <c r="W2825" s="493" t="n">
        <v>0</v>
      </c>
      <c r="X2825" s="493" t="n">
        <v>0</v>
      </c>
      <c r="Y2825" s="493" t="n">
        <v>0</v>
      </c>
      <c r="Z2825" s="493" t="n">
        <v>0</v>
      </c>
      <c r="AA2825" s="493" t="n">
        <v>0</v>
      </c>
      <c r="AB2825" s="493" t="n">
        <v>0</v>
      </c>
      <c r="AC2825" s="493" t="n">
        <v>0</v>
      </c>
      <c r="AD2825" s="493" t="n">
        <v>0</v>
      </c>
      <c r="AE2825" s="493" t="n">
        <v>0</v>
      </c>
      <c r="AF2825" s="493" t="n">
        <v>0</v>
      </c>
      <c r="AG2825" s="493" t="n">
        <v>0</v>
      </c>
      <c r="AH2825" s="493" t="n">
        <v>0</v>
      </c>
      <c r="AI2825" s="493" t="n">
        <v>0</v>
      </c>
      <c r="AJ2825" s="493" t="n">
        <v>0</v>
      </c>
      <c r="AK2825" s="493" t="n">
        <v>0</v>
      </c>
      <c r="AL2825" s="493" t="n">
        <v>0</v>
      </c>
      <c r="AM2825" s="493" t="n">
        <v>0</v>
      </c>
      <c r="AN2825" s="493" t="n">
        <v>0</v>
      </c>
      <c r="AO2825" s="493" t="n">
        <v>0</v>
      </c>
      <c r="AP2825" s="493" t="n">
        <v>0</v>
      </c>
      <c r="AQ2825" s="493" t="n">
        <v>0</v>
      </c>
      <c r="AR2825" s="493" t="n">
        <v>0</v>
      </c>
      <c r="AS2825" s="493" t="n">
        <v>0</v>
      </c>
      <c r="AT2825" s="493" t="n">
        <v>0</v>
      </c>
      <c r="AU2825" s="493" t="n">
        <v>0</v>
      </c>
      <c r="AV2825" s="493" t="n">
        <v>0</v>
      </c>
      <c r="AW2825" s="493" t="n">
        <v>0</v>
      </c>
      <c r="AX2825" s="493" t="n">
        <v>0</v>
      </c>
      <c r="AY2825" s="493" t="n">
        <v>0</v>
      </c>
      <c r="AZ2825" s="493" t="n">
        <v>0</v>
      </c>
      <c r="BA2825" s="493" t="n">
        <v>0</v>
      </c>
      <c r="BB2825" s="493" t="n">
        <v>0</v>
      </c>
      <c r="BC2825" s="493" t="n">
        <v>0</v>
      </c>
      <c r="BD2825" s="493" t="n">
        <v>0</v>
      </c>
      <c r="BE2825" s="493" t="n">
        <v>0</v>
      </c>
      <c r="BF2825" s="493" t="n">
        <v>0</v>
      </c>
      <c r="BG2825" s="493" t="n">
        <v>0</v>
      </c>
      <c r="BH2825" s="493" t="n">
        <v>0</v>
      </c>
      <c r="BI2825" s="493" t="n">
        <v>0</v>
      </c>
      <c r="BJ2825" s="493" t="n">
        <v>0</v>
      </c>
      <c r="BK2825" s="493" t="n">
        <v>0</v>
      </c>
      <c r="BL2825" s="493" t="n">
        <v>0</v>
      </c>
      <c r="BM2825" s="493" t="n">
        <v>0</v>
      </c>
      <c r="BN2825" s="493" t="n">
        <v>0</v>
      </c>
      <c r="BO2825" s="493" t="n">
        <v>0</v>
      </c>
      <c r="BP2825" s="493" t="n">
        <v>0</v>
      </c>
      <c r="BQ2825" s="493" t="n">
        <v>0</v>
      </c>
      <c r="BR2825" s="493" t="n">
        <v>0</v>
      </c>
      <c r="BS2825" s="493" t="n">
        <v>0</v>
      </c>
      <c r="BT2825" s="493" t="n">
        <v>0</v>
      </c>
      <c r="BU2825" s="493" t="n">
        <v>0</v>
      </c>
      <c r="BV2825" s="493" t="n">
        <v>0</v>
      </c>
      <c r="BW2825" s="493" t="n">
        <v>0</v>
      </c>
    </row>
    <row r="2826">
      <c r="A2826" t="inlineStr">
        <is>
          <t>[C9D1] Angiotensin-II 길항제, 고혈압제 (C2) 혹은 이뇨제 복합제제</t>
        </is>
      </c>
      <c r="B2826" t="inlineStr">
        <is>
          <t>휴비스트제약</t>
        </is>
      </c>
      <c r="C2826" t="inlineStr">
        <is>
          <t>코자휴플러스</t>
        </is>
      </c>
      <c r="D2826" t="inlineStr">
        <is>
          <t>휴비스트제약</t>
        </is>
      </c>
      <c r="E2826" t="inlineStr">
        <is>
          <t>hydrochlorothiazide,  losartan potassium</t>
        </is>
      </c>
      <c r="F2826" t="inlineStr">
        <is>
          <t>기타(치과의원, 치과병원 등)</t>
        </is>
      </c>
      <c r="G2826" t="inlineStr">
        <is>
          <t>Generic</t>
        </is>
      </c>
      <c r="H2826" s="493" t="n">
        <v>366</v>
      </c>
      <c r="I2826" s="493" t="n">
        <v>335.7</v>
      </c>
      <c r="J2826" s="493" t="n">
        <v>222.3</v>
      </c>
      <c r="K2826" s="493" t="n">
        <v>289.34</v>
      </c>
      <c r="L2826" s="493" t="n">
        <v>258.72</v>
      </c>
      <c r="M2826" s="493" t="n">
        <v>499.2</v>
      </c>
      <c r="N2826" s="493" t="n">
        <v>121.5</v>
      </c>
      <c r="O2826" s="493" t="n">
        <v>195</v>
      </c>
      <c r="P2826" s="493" t="n">
        <v>0</v>
      </c>
      <c r="Q2826" s="493" t="n">
        <v>187.8</v>
      </c>
      <c r="R2826" s="493" t="n">
        <v>0</v>
      </c>
      <c r="S2826" s="493" t="n">
        <v>11.4</v>
      </c>
      <c r="T2826" s="493" t="n">
        <v>0</v>
      </c>
      <c r="U2826" s="493" t="n">
        <v>0</v>
      </c>
      <c r="V2826" s="493" t="n">
        <v>0</v>
      </c>
      <c r="W2826" s="493" t="n">
        <v>0</v>
      </c>
      <c r="X2826" s="493" t="n">
        <v>0</v>
      </c>
      <c r="Y2826" s="493" t="n">
        <v>0</v>
      </c>
      <c r="Z2826" s="493" t="n">
        <v>0</v>
      </c>
      <c r="AA2826" s="493" t="n">
        <v>0</v>
      </c>
      <c r="AB2826" s="493" t="n">
        <v>0</v>
      </c>
      <c r="AC2826" s="493" t="n">
        <v>0</v>
      </c>
      <c r="AD2826" s="493" t="n">
        <v>0</v>
      </c>
      <c r="AE2826" s="493" t="n">
        <v>0</v>
      </c>
      <c r="AF2826" s="493" t="n">
        <v>0</v>
      </c>
      <c r="AG2826" s="493" t="n">
        <v>0</v>
      </c>
      <c r="AH2826" s="493" t="n">
        <v>0</v>
      </c>
      <c r="AI2826" s="493" t="n">
        <v>0</v>
      </c>
      <c r="AJ2826" s="493" t="n">
        <v>0</v>
      </c>
      <c r="AK2826" s="493" t="n">
        <v>0</v>
      </c>
      <c r="AL2826" s="493" t="n">
        <v>0</v>
      </c>
      <c r="AM2826" s="493" t="n">
        <v>0</v>
      </c>
      <c r="AN2826" s="493" t="n">
        <v>0</v>
      </c>
      <c r="AO2826" s="493" t="n">
        <v>0</v>
      </c>
      <c r="AP2826" s="493" t="n">
        <v>0</v>
      </c>
      <c r="AQ2826" s="493" t="n">
        <v>0</v>
      </c>
      <c r="AR2826" s="493" t="n">
        <v>0</v>
      </c>
      <c r="AS2826" s="493" t="n">
        <v>0</v>
      </c>
      <c r="AT2826" s="493" t="n">
        <v>0</v>
      </c>
      <c r="AU2826" s="493" t="n">
        <v>0</v>
      </c>
      <c r="AV2826" s="493" t="n">
        <v>0</v>
      </c>
      <c r="AW2826" s="493" t="n">
        <v>0</v>
      </c>
      <c r="AX2826" s="493" t="n">
        <v>0</v>
      </c>
      <c r="AY2826" s="493" t="n">
        <v>0</v>
      </c>
      <c r="AZ2826" s="493" t="n">
        <v>0</v>
      </c>
      <c r="BA2826" s="493" t="n">
        <v>0</v>
      </c>
      <c r="BB2826" s="493" t="n">
        <v>0</v>
      </c>
      <c r="BC2826" s="493" t="n">
        <v>0</v>
      </c>
      <c r="BD2826" s="493" t="n">
        <v>0</v>
      </c>
      <c r="BE2826" s="493" t="n">
        <v>0</v>
      </c>
      <c r="BF2826" s="493" t="n">
        <v>0</v>
      </c>
      <c r="BG2826" s="493" t="n">
        <v>0</v>
      </c>
      <c r="BH2826" s="493" t="n">
        <v>0</v>
      </c>
      <c r="BI2826" s="493" t="n">
        <v>0</v>
      </c>
      <c r="BJ2826" s="493" t="n">
        <v>0</v>
      </c>
      <c r="BK2826" s="493" t="n">
        <v>0</v>
      </c>
      <c r="BL2826" s="493" t="n">
        <v>0</v>
      </c>
      <c r="BM2826" s="493" t="n">
        <v>0</v>
      </c>
      <c r="BN2826" s="493" t="n">
        <v>0</v>
      </c>
      <c r="BO2826" s="493" t="n">
        <v>0</v>
      </c>
      <c r="BP2826" s="493" t="n">
        <v>0</v>
      </c>
      <c r="BQ2826" s="493" t="n">
        <v>0</v>
      </c>
      <c r="BR2826" s="493" t="n">
        <v>0</v>
      </c>
      <c r="BS2826" s="493" t="n">
        <v>0</v>
      </c>
      <c r="BT2826" s="493" t="n">
        <v>0</v>
      </c>
      <c r="BU2826" s="493" t="n">
        <v>0</v>
      </c>
      <c r="BV2826" s="493" t="n">
        <v>0</v>
      </c>
      <c r="BW2826" s="493" t="n">
        <v>0</v>
      </c>
    </row>
    <row r="2827">
      <c r="A2827" t="inlineStr">
        <is>
          <t>[C9D1] Angiotensin-II 길항제, 고혈압제 (C2) 혹은 이뇨제 복합제제</t>
        </is>
      </c>
      <c r="B2827" t="inlineStr">
        <is>
          <t>휴온스</t>
        </is>
      </c>
      <c r="C2827" t="inlineStr">
        <is>
          <t>로카탄 플러스</t>
        </is>
      </c>
      <c r="D2827" t="inlineStr">
        <is>
          <t>휴온스</t>
        </is>
      </c>
      <c r="E2827" t="inlineStr">
        <is>
          <t>hydrochlorothiazide,  losartan potassium</t>
        </is>
      </c>
      <c r="F2827" t="inlineStr">
        <is>
          <t>상급종합병원</t>
        </is>
      </c>
      <c r="G2827" t="inlineStr">
        <is>
          <t>Generic</t>
        </is>
      </c>
      <c r="H2827" s="493" t="n">
        <v>0</v>
      </c>
      <c r="I2827" s="493" t="n">
        <v>0</v>
      </c>
      <c r="J2827" s="493" t="n">
        <v>0</v>
      </c>
      <c r="K2827" s="493" t="n">
        <v>0</v>
      </c>
      <c r="L2827" s="493" t="n">
        <v>0</v>
      </c>
      <c r="M2827" s="493" t="n">
        <v>0</v>
      </c>
      <c r="N2827" s="493" t="n">
        <v>0</v>
      </c>
      <c r="O2827" s="493" t="n">
        <v>0</v>
      </c>
      <c r="P2827" s="493" t="n">
        <v>0</v>
      </c>
      <c r="Q2827" s="493" t="n">
        <v>0</v>
      </c>
      <c r="R2827" s="493" t="n">
        <v>0</v>
      </c>
      <c r="S2827" s="493" t="n">
        <v>0</v>
      </c>
      <c r="T2827" s="493" t="n">
        <v>0</v>
      </c>
      <c r="U2827" s="493" t="n">
        <v>0</v>
      </c>
      <c r="V2827" s="493" t="n">
        <v>0</v>
      </c>
      <c r="W2827" s="493" t="n">
        <v>0</v>
      </c>
      <c r="X2827" s="493" t="n">
        <v>0</v>
      </c>
      <c r="Y2827" s="493" t="n">
        <v>0</v>
      </c>
      <c r="Z2827" s="493" t="n">
        <v>0</v>
      </c>
      <c r="AA2827" s="493" t="n">
        <v>0</v>
      </c>
      <c r="AB2827" s="493" t="n">
        <v>0</v>
      </c>
      <c r="AC2827" s="493" t="n">
        <v>0</v>
      </c>
      <c r="AD2827" s="493" t="n">
        <v>0</v>
      </c>
      <c r="AE2827" s="493" t="n">
        <v>0</v>
      </c>
      <c r="AF2827" s="493" t="n">
        <v>0</v>
      </c>
      <c r="AG2827" s="493" t="n">
        <v>0</v>
      </c>
      <c r="AH2827" s="493" t="n">
        <v>0</v>
      </c>
      <c r="AI2827" s="493" t="n">
        <v>0</v>
      </c>
      <c r="AJ2827" s="493" t="n">
        <v>0</v>
      </c>
      <c r="AK2827" s="493" t="n">
        <v>0</v>
      </c>
      <c r="AL2827" s="493" t="n">
        <v>0</v>
      </c>
      <c r="AM2827" s="493" t="n">
        <v>0</v>
      </c>
      <c r="AN2827" s="493" t="n">
        <v>0</v>
      </c>
      <c r="AO2827" s="493" t="n">
        <v>0</v>
      </c>
      <c r="AP2827" s="493" t="n">
        <v>0</v>
      </c>
      <c r="AQ2827" s="493" t="n">
        <v>0</v>
      </c>
      <c r="AR2827" s="493" t="n">
        <v>0</v>
      </c>
      <c r="AS2827" s="493" t="n">
        <v>1217.9</v>
      </c>
      <c r="AT2827" s="493" t="n">
        <v>0</v>
      </c>
      <c r="AU2827" s="493" t="n">
        <v>0</v>
      </c>
      <c r="AV2827" s="493" t="n">
        <v>0</v>
      </c>
      <c r="AW2827" s="493" t="n">
        <v>0</v>
      </c>
      <c r="AX2827" s="493" t="n">
        <v>0</v>
      </c>
      <c r="AY2827" s="493" t="n">
        <v>0</v>
      </c>
      <c r="AZ2827" s="493" t="n">
        <v>0</v>
      </c>
      <c r="BA2827" s="493" t="n">
        <v>0</v>
      </c>
      <c r="BB2827" s="493" t="n">
        <v>0</v>
      </c>
      <c r="BC2827" s="493" t="n">
        <v>0</v>
      </c>
      <c r="BD2827" s="493" t="n">
        <v>0</v>
      </c>
      <c r="BE2827" s="493" t="n">
        <v>0</v>
      </c>
      <c r="BF2827" s="493" t="n">
        <v>0</v>
      </c>
      <c r="BG2827" s="493" t="n">
        <v>0</v>
      </c>
      <c r="BH2827" s="493" t="n">
        <v>0</v>
      </c>
      <c r="BI2827" s="493" t="n">
        <v>0</v>
      </c>
      <c r="BJ2827" s="493" t="n">
        <v>0</v>
      </c>
      <c r="BK2827" s="493" t="n">
        <v>0</v>
      </c>
      <c r="BL2827" s="493" t="n">
        <v>0</v>
      </c>
      <c r="BM2827" s="493" t="n">
        <v>0</v>
      </c>
      <c r="BN2827" s="493" t="n">
        <v>0</v>
      </c>
      <c r="BO2827" s="493" t="n">
        <v>0</v>
      </c>
      <c r="BP2827" s="493" t="n">
        <v>0</v>
      </c>
      <c r="BQ2827" s="493" t="n">
        <v>0</v>
      </c>
      <c r="BR2827" s="493" t="n">
        <v>0</v>
      </c>
      <c r="BS2827" s="493" t="n">
        <v>0</v>
      </c>
      <c r="BT2827" s="493" t="n">
        <v>0</v>
      </c>
      <c r="BU2827" s="493" t="n">
        <v>0</v>
      </c>
      <c r="BV2827" s="493" t="n">
        <v>0</v>
      </c>
      <c r="BW2827" s="493" t="n">
        <v>0</v>
      </c>
    </row>
    <row r="2828">
      <c r="A2828" t="inlineStr">
        <is>
          <t>[C9D1] Angiotensin-II 길항제, 고혈압제 (C2) 혹은 이뇨제 복합제제</t>
        </is>
      </c>
      <c r="B2828" t="inlineStr">
        <is>
          <t>휴온스</t>
        </is>
      </c>
      <c r="C2828" t="inlineStr">
        <is>
          <t>로카탄 플러스</t>
        </is>
      </c>
      <c r="D2828" t="inlineStr">
        <is>
          <t>휴온스</t>
        </is>
      </c>
      <c r="E2828" t="inlineStr">
        <is>
          <t>hydrochlorothiazide,  losartan potassium</t>
        </is>
      </c>
      <c r="F2828" t="inlineStr">
        <is>
          <t>종합병원</t>
        </is>
      </c>
      <c r="G2828" t="inlineStr">
        <is>
          <t>Generic</t>
        </is>
      </c>
      <c r="H2828" s="493" t="n">
        <v>2883.6</v>
      </c>
      <c r="I2828" s="493" t="n">
        <v>0</v>
      </c>
      <c r="J2828" s="493" t="n">
        <v>0</v>
      </c>
      <c r="K2828" s="493" t="n">
        <v>0</v>
      </c>
      <c r="L2828" s="493" t="n">
        <v>280.7</v>
      </c>
      <c r="M2828" s="493" t="n">
        <v>245.4</v>
      </c>
      <c r="N2828" s="493" t="n">
        <v>121.8</v>
      </c>
      <c r="O2828" s="493" t="n">
        <v>242.7</v>
      </c>
      <c r="P2828" s="493" t="n">
        <v>0</v>
      </c>
      <c r="Q2828" s="493" t="n">
        <v>0</v>
      </c>
      <c r="R2828" s="493" t="n">
        <v>0</v>
      </c>
      <c r="S2828" s="493" t="n">
        <v>0</v>
      </c>
      <c r="T2828" s="493" t="n">
        <v>0</v>
      </c>
      <c r="U2828" s="493" t="n">
        <v>0</v>
      </c>
      <c r="V2828" s="493" t="n">
        <v>961.8</v>
      </c>
      <c r="W2828" s="493" t="n">
        <v>0</v>
      </c>
      <c r="X2828" s="493" t="n">
        <v>240</v>
      </c>
      <c r="Y2828" s="493" t="n">
        <v>841.8</v>
      </c>
      <c r="Z2828" s="493" t="n">
        <v>1850.4</v>
      </c>
      <c r="AA2828" s="493" t="n">
        <v>846.6</v>
      </c>
      <c r="AB2828" s="493" t="n">
        <v>1777.2</v>
      </c>
      <c r="AC2828" s="493" t="n">
        <v>840</v>
      </c>
      <c r="AD2828" s="493" t="n">
        <v>1152.3</v>
      </c>
      <c r="AE2828" s="493" t="n">
        <v>1108</v>
      </c>
      <c r="AF2828" s="493" t="n">
        <v>2311.2</v>
      </c>
      <c r="AG2828" s="493" t="n">
        <v>1971.3</v>
      </c>
      <c r="AH2828" s="493" t="n">
        <v>2481</v>
      </c>
      <c r="AI2828" s="493" t="n">
        <v>1457.4</v>
      </c>
      <c r="AJ2828" s="493" t="n">
        <v>2844.3</v>
      </c>
      <c r="AK2828" s="493" t="n">
        <v>877.2</v>
      </c>
      <c r="AL2828" s="493" t="n">
        <v>4500.6</v>
      </c>
      <c r="AM2828" s="493" t="n">
        <v>484.5</v>
      </c>
      <c r="AN2828" s="493" t="n">
        <v>2267.3</v>
      </c>
      <c r="AO2828" s="493" t="n">
        <v>1664.7</v>
      </c>
      <c r="AP2828" s="493" t="n">
        <v>1445</v>
      </c>
      <c r="AQ2828" s="493" t="n">
        <v>1922.4</v>
      </c>
      <c r="AR2828" s="493" t="n">
        <v>2484.6</v>
      </c>
      <c r="AS2828" s="493" t="n">
        <v>2137.5</v>
      </c>
      <c r="AT2828" s="493" t="n">
        <v>2914.2</v>
      </c>
      <c r="AU2828" s="493" t="n">
        <v>910.8</v>
      </c>
      <c r="AV2828" s="493" t="n">
        <v>1268.96</v>
      </c>
      <c r="AW2828" s="493" t="n">
        <v>1759.8</v>
      </c>
      <c r="AX2828" s="493" t="n">
        <v>2583.49</v>
      </c>
      <c r="AY2828" s="493" t="n">
        <v>2116.5</v>
      </c>
      <c r="AZ2828" s="493" t="n">
        <v>1383</v>
      </c>
      <c r="BA2828" s="493" t="n">
        <v>3357.9</v>
      </c>
      <c r="BB2828" s="493" t="n">
        <v>1215.6</v>
      </c>
      <c r="BC2828" s="493" t="n">
        <v>2397</v>
      </c>
      <c r="BD2828" s="493" t="n">
        <v>2295.9</v>
      </c>
      <c r="BE2828" s="493" t="n">
        <v>1532.7</v>
      </c>
      <c r="BF2828" s="493" t="n">
        <v>934.8</v>
      </c>
      <c r="BG2828" s="493" t="n">
        <v>2337</v>
      </c>
      <c r="BH2828" s="493" t="n">
        <v>1015.9</v>
      </c>
      <c r="BI2828" s="493" t="n">
        <v>1967.1</v>
      </c>
      <c r="BJ2828" s="493" t="n">
        <v>3523.5</v>
      </c>
      <c r="BK2828" s="493" t="n">
        <v>1120.5</v>
      </c>
      <c r="BL2828" s="493" t="n">
        <v>3156.28</v>
      </c>
      <c r="BM2828" s="493" t="n">
        <v>1520.1</v>
      </c>
      <c r="BN2828" s="493" t="n">
        <v>986.7</v>
      </c>
      <c r="BO2828" s="493" t="n">
        <v>3284.8</v>
      </c>
      <c r="BP2828" s="493" t="n">
        <v>2705.7</v>
      </c>
      <c r="BQ2828" s="493" t="n">
        <v>1641.02</v>
      </c>
      <c r="BR2828" s="493" t="n">
        <v>2308.32</v>
      </c>
      <c r="BS2828" s="493" t="n">
        <v>2017.12</v>
      </c>
      <c r="BT2828" s="493" t="n">
        <v>2355.2</v>
      </c>
      <c r="BU2828" s="493" t="n">
        <v>1616.9</v>
      </c>
      <c r="BV2828" s="493" t="n">
        <v>2945.84</v>
      </c>
      <c r="BW2828" s="493" t="n">
        <v>1896.57</v>
      </c>
    </row>
    <row r="2829">
      <c r="A2829" t="inlineStr">
        <is>
          <t>[C9D1] Angiotensin-II 길항제, 고혈압제 (C2) 혹은 이뇨제 복합제제</t>
        </is>
      </c>
      <c r="B2829" t="inlineStr">
        <is>
          <t>휴온스</t>
        </is>
      </c>
      <c r="C2829" t="inlineStr">
        <is>
          <t>로카탄 플러스</t>
        </is>
      </c>
      <c r="D2829" t="inlineStr">
        <is>
          <t>휴온스</t>
        </is>
      </c>
      <c r="E2829" t="inlineStr">
        <is>
          <t>hydrochlorothiazide,  losartan potassium</t>
        </is>
      </c>
      <c r="F2829" t="inlineStr">
        <is>
          <t>병원</t>
        </is>
      </c>
      <c r="G2829" t="inlineStr">
        <is>
          <t>Generic</t>
        </is>
      </c>
      <c r="H2829" s="493" t="n">
        <v>7962.7</v>
      </c>
      <c r="I2829" s="493" t="n">
        <v>7416.27</v>
      </c>
      <c r="J2829" s="493" t="n">
        <v>10664.35</v>
      </c>
      <c r="K2829" s="493" t="n">
        <v>7079.91</v>
      </c>
      <c r="L2829" s="493" t="n">
        <v>7585.26</v>
      </c>
      <c r="M2829" s="493" t="n">
        <v>6284.18</v>
      </c>
      <c r="N2829" s="493" t="n">
        <v>9999.309999999999</v>
      </c>
      <c r="O2829" s="493" t="n">
        <v>10871.12</v>
      </c>
      <c r="P2829" s="493" t="n">
        <v>5435.79</v>
      </c>
      <c r="Q2829" s="493" t="n">
        <v>5604.61</v>
      </c>
      <c r="R2829" s="493" t="n">
        <v>6880.73</v>
      </c>
      <c r="S2829" s="493" t="n">
        <v>7100.1</v>
      </c>
      <c r="T2829" s="493" t="n">
        <v>4673.36</v>
      </c>
      <c r="U2829" s="493" t="n">
        <v>6550.84</v>
      </c>
      <c r="V2829" s="493" t="n">
        <v>3790.8</v>
      </c>
      <c r="W2829" s="493" t="n">
        <v>6199.3</v>
      </c>
      <c r="X2829" s="493" t="n">
        <v>5232.69</v>
      </c>
      <c r="Y2829" s="493" t="n">
        <v>3976.42</v>
      </c>
      <c r="Z2829" s="493" t="n">
        <v>6378.42</v>
      </c>
      <c r="AA2829" s="493" t="n">
        <v>4221.41</v>
      </c>
      <c r="AB2829" s="493" t="n">
        <v>6022.4</v>
      </c>
      <c r="AC2829" s="493" t="n">
        <v>5086.14</v>
      </c>
      <c r="AD2829" s="493" t="n">
        <v>3813.83</v>
      </c>
      <c r="AE2829" s="493" t="n">
        <v>4539.42</v>
      </c>
      <c r="AF2829" s="493" t="n">
        <v>3104.12</v>
      </c>
      <c r="AG2829" s="493" t="n">
        <v>4023.31</v>
      </c>
      <c r="AH2829" s="493" t="n">
        <v>2187.69</v>
      </c>
      <c r="AI2829" s="493" t="n">
        <v>9768.85</v>
      </c>
      <c r="AJ2829" s="493" t="n">
        <v>16323.35</v>
      </c>
      <c r="AK2829" s="493" t="n">
        <v>16712.23</v>
      </c>
      <c r="AL2829" s="493" t="n">
        <v>12909.35</v>
      </c>
      <c r="AM2829" s="493" t="n">
        <v>16927.78</v>
      </c>
      <c r="AN2829" s="493" t="n">
        <v>14926.3</v>
      </c>
      <c r="AO2829" s="493" t="n">
        <v>16436.14</v>
      </c>
      <c r="AP2829" s="493" t="n">
        <v>17951.72</v>
      </c>
      <c r="AQ2829" s="493" t="n">
        <v>17038.59</v>
      </c>
      <c r="AR2829" s="493" t="n">
        <v>22008.8</v>
      </c>
      <c r="AS2829" s="493" t="n">
        <v>21693.12</v>
      </c>
      <c r="AT2829" s="493" t="n">
        <v>27242.53</v>
      </c>
      <c r="AU2829" s="493" t="n">
        <v>26424.64</v>
      </c>
      <c r="AV2829" s="493" t="n">
        <v>24273.6</v>
      </c>
      <c r="AW2829" s="493" t="n">
        <v>19277.16</v>
      </c>
      <c r="AX2829" s="493" t="n">
        <v>19627.21</v>
      </c>
      <c r="AY2829" s="493" t="n">
        <v>21798.65</v>
      </c>
      <c r="AZ2829" s="493" t="n">
        <v>17474.45</v>
      </c>
      <c r="BA2829" s="493" t="n">
        <v>18627.81</v>
      </c>
      <c r="BB2829" s="493" t="n">
        <v>18476.24</v>
      </c>
      <c r="BC2829" s="493" t="n">
        <v>20901.32</v>
      </c>
      <c r="BD2829" s="493" t="n">
        <v>16121.51</v>
      </c>
      <c r="BE2829" s="493" t="n">
        <v>20046.89</v>
      </c>
      <c r="BF2829" s="493" t="n">
        <v>18602.9</v>
      </c>
      <c r="BG2829" s="493" t="n">
        <v>18135.92</v>
      </c>
      <c r="BH2829" s="493" t="n">
        <v>15278.81</v>
      </c>
      <c r="BI2829" s="493" t="n">
        <v>17592.7</v>
      </c>
      <c r="BJ2829" s="493" t="n">
        <v>15186.13</v>
      </c>
      <c r="BK2829" s="493" t="n">
        <v>16385.47</v>
      </c>
      <c r="BL2829" s="493" t="n">
        <v>15508.68</v>
      </c>
      <c r="BM2829" s="493" t="n">
        <v>14187.96</v>
      </c>
      <c r="BN2829" s="493" t="n">
        <v>18393.12</v>
      </c>
      <c r="BO2829" s="493" t="n">
        <v>16658.73</v>
      </c>
      <c r="BP2829" s="493" t="n">
        <v>15632.89</v>
      </c>
      <c r="BQ2829" s="493" t="n">
        <v>11348.91</v>
      </c>
      <c r="BR2829" s="493" t="n">
        <v>19008.9</v>
      </c>
      <c r="BS2829" s="493" t="n">
        <v>13650.7</v>
      </c>
      <c r="BT2829" s="493" t="n">
        <v>17137.88</v>
      </c>
      <c r="BU2829" s="493" t="n">
        <v>16967.94</v>
      </c>
      <c r="BV2829" s="493" t="n">
        <v>17839.39</v>
      </c>
      <c r="BW2829" s="493" t="n">
        <v>17447.97</v>
      </c>
    </row>
    <row r="2830">
      <c r="A2830" t="inlineStr">
        <is>
          <t>[C9D1] Angiotensin-II 길항제, 고혈압제 (C2) 혹은 이뇨제 복합제제</t>
        </is>
      </c>
      <c r="B2830" t="inlineStr">
        <is>
          <t>휴온스</t>
        </is>
      </c>
      <c r="C2830" t="inlineStr">
        <is>
          <t>로카탄 플러스</t>
        </is>
      </c>
      <c r="D2830" t="inlineStr">
        <is>
          <t>휴온스</t>
        </is>
      </c>
      <c r="E2830" t="inlineStr">
        <is>
          <t>hydrochlorothiazide,  losartan potassium</t>
        </is>
      </c>
      <c r="F2830" t="inlineStr">
        <is>
          <t>의원</t>
        </is>
      </c>
      <c r="G2830" t="inlineStr">
        <is>
          <t>Generic</t>
        </is>
      </c>
      <c r="H2830" s="493" t="n">
        <v>232392.71</v>
      </c>
      <c r="I2830" s="493" t="n">
        <v>229045.79</v>
      </c>
      <c r="J2830" s="493" t="n">
        <v>240569.08</v>
      </c>
      <c r="K2830" s="493" t="n">
        <v>244568.76</v>
      </c>
      <c r="L2830" s="493" t="n">
        <v>219021.31</v>
      </c>
      <c r="M2830" s="493" t="n">
        <v>238983.88</v>
      </c>
      <c r="N2830" s="493" t="n">
        <v>235792.98</v>
      </c>
      <c r="O2830" s="493" t="n">
        <v>251341.43</v>
      </c>
      <c r="P2830" s="493" t="n">
        <v>233266.64</v>
      </c>
      <c r="Q2830" s="493" t="n">
        <v>252209.35</v>
      </c>
      <c r="R2830" s="493" t="n">
        <v>214239.43</v>
      </c>
      <c r="S2830" s="493" t="n">
        <v>135995.05</v>
      </c>
      <c r="T2830" s="493" t="n">
        <v>202653.62</v>
      </c>
      <c r="U2830" s="493" t="n">
        <v>187767.5</v>
      </c>
      <c r="V2830" s="493" t="n">
        <v>210717.36</v>
      </c>
      <c r="W2830" s="493" t="n">
        <v>216129.16</v>
      </c>
      <c r="X2830" s="493" t="n">
        <v>235658.11</v>
      </c>
      <c r="Y2830" s="493" t="n">
        <v>224027.72</v>
      </c>
      <c r="Z2830" s="493" t="n">
        <v>235547.67</v>
      </c>
      <c r="AA2830" s="493" t="n">
        <v>233019.81</v>
      </c>
      <c r="AB2830" s="493" t="n">
        <v>223726.86</v>
      </c>
      <c r="AC2830" s="493" t="n">
        <v>235594.08</v>
      </c>
      <c r="AD2830" s="493" t="n">
        <v>228844.12</v>
      </c>
      <c r="AE2830" s="493" t="n">
        <v>229679.75</v>
      </c>
      <c r="AF2830" s="493" t="n">
        <v>239185.28</v>
      </c>
      <c r="AG2830" s="493" t="n">
        <v>224506.6</v>
      </c>
      <c r="AH2830" s="493" t="n">
        <v>251752.94</v>
      </c>
      <c r="AI2830" s="493" t="n">
        <v>219873.83</v>
      </c>
      <c r="AJ2830" s="493" t="n">
        <v>259557</v>
      </c>
      <c r="AK2830" s="493" t="n">
        <v>233165.78</v>
      </c>
      <c r="AL2830" s="493" t="n">
        <v>245773.89</v>
      </c>
      <c r="AM2830" s="493" t="n">
        <v>251781.19</v>
      </c>
      <c r="AN2830" s="493" t="n">
        <v>228650.26</v>
      </c>
      <c r="AO2830" s="493" t="n">
        <v>226527.06</v>
      </c>
      <c r="AP2830" s="493" t="n">
        <v>236193.39</v>
      </c>
      <c r="AQ2830" s="493" t="n">
        <v>238164.95</v>
      </c>
      <c r="AR2830" s="493" t="n">
        <v>242006.53</v>
      </c>
      <c r="AS2830" s="493" t="n">
        <v>242379.23</v>
      </c>
      <c r="AT2830" s="493" t="n">
        <v>229449.01</v>
      </c>
      <c r="AU2830" s="493" t="n">
        <v>253485.14</v>
      </c>
      <c r="AV2830" s="493" t="n">
        <v>263974.49</v>
      </c>
      <c r="AW2830" s="493" t="n">
        <v>222510.43</v>
      </c>
      <c r="AX2830" s="493" t="n">
        <v>250903.89</v>
      </c>
      <c r="AY2830" s="493" t="n">
        <v>238021.18</v>
      </c>
      <c r="AZ2830" s="493" t="n">
        <v>258199.05</v>
      </c>
      <c r="BA2830" s="493" t="n">
        <v>259322.01</v>
      </c>
      <c r="BB2830" s="493" t="n">
        <v>246533.3</v>
      </c>
      <c r="BC2830" s="493" t="n">
        <v>251567.85</v>
      </c>
      <c r="BD2830" s="493" t="n">
        <v>255092.69</v>
      </c>
      <c r="BE2830" s="493" t="n">
        <v>225588.49</v>
      </c>
      <c r="BF2830" s="493" t="n">
        <v>236356.05</v>
      </c>
      <c r="BG2830" s="493" t="n">
        <v>246842.12</v>
      </c>
      <c r="BH2830" s="493" t="n">
        <v>250658.49</v>
      </c>
      <c r="BI2830" s="493" t="n">
        <v>240894.82</v>
      </c>
      <c r="BJ2830" s="493" t="n">
        <v>251782.78</v>
      </c>
      <c r="BK2830" s="493" t="n">
        <v>234457.83</v>
      </c>
      <c r="BL2830" s="493" t="n">
        <v>260323.84</v>
      </c>
      <c r="BM2830" s="493" t="n">
        <v>237556.48</v>
      </c>
      <c r="BN2830" s="493" t="n">
        <v>223719.76</v>
      </c>
      <c r="BO2830" s="493" t="n">
        <v>249772.25</v>
      </c>
      <c r="BP2830" s="493" t="n">
        <v>232424.55</v>
      </c>
      <c r="BQ2830" s="493" t="n">
        <v>222210.19</v>
      </c>
      <c r="BR2830" s="493" t="n">
        <v>231864.53</v>
      </c>
      <c r="BS2830" s="493" t="n">
        <v>244502.74</v>
      </c>
      <c r="BT2830" s="493" t="n">
        <v>231495.19</v>
      </c>
      <c r="BU2830" s="493" t="n">
        <v>243926.43</v>
      </c>
      <c r="BV2830" s="493" t="n">
        <v>239971.05</v>
      </c>
      <c r="BW2830" s="493" t="n">
        <v>233815.84</v>
      </c>
    </row>
    <row r="2831">
      <c r="A2831" t="inlineStr">
        <is>
          <t>[C9D1] Angiotensin-II 길항제, 고혈압제 (C2) 혹은 이뇨제 복합제제</t>
        </is>
      </c>
      <c r="B2831" t="inlineStr">
        <is>
          <t>휴온스</t>
        </is>
      </c>
      <c r="C2831" t="inlineStr">
        <is>
          <t>로카탄 플러스</t>
        </is>
      </c>
      <c r="D2831" t="inlineStr">
        <is>
          <t>휴온스</t>
        </is>
      </c>
      <c r="E2831" t="inlineStr">
        <is>
          <t>hydrochlorothiazide,  losartan potassium</t>
        </is>
      </c>
      <c r="F2831" t="inlineStr">
        <is>
          <t>보건소</t>
        </is>
      </c>
      <c r="G2831" t="inlineStr">
        <is>
          <t>Generic</t>
        </is>
      </c>
      <c r="H2831" s="493" t="n">
        <v>254.24</v>
      </c>
      <c r="I2831" s="493" t="n">
        <v>0</v>
      </c>
      <c r="J2831" s="493" t="n">
        <v>1394.82</v>
      </c>
      <c r="K2831" s="493" t="n">
        <v>1874.28</v>
      </c>
      <c r="L2831" s="493" t="n">
        <v>2255.1</v>
      </c>
      <c r="M2831" s="493" t="n">
        <v>1785.6</v>
      </c>
      <c r="N2831" s="493" t="n">
        <v>970.2</v>
      </c>
      <c r="O2831" s="493" t="n">
        <v>2271.3</v>
      </c>
      <c r="P2831" s="493" t="n">
        <v>1599</v>
      </c>
      <c r="Q2831" s="493" t="n">
        <v>2748.6</v>
      </c>
      <c r="R2831" s="493" t="n">
        <v>826.2</v>
      </c>
      <c r="S2831" s="493" t="n">
        <v>2651.4</v>
      </c>
      <c r="T2831" s="493" t="n">
        <v>705.6</v>
      </c>
      <c r="U2831" s="493" t="n">
        <v>0</v>
      </c>
      <c r="V2831" s="493" t="n">
        <v>3319.2</v>
      </c>
      <c r="W2831" s="493" t="n">
        <v>352.8</v>
      </c>
      <c r="X2831" s="493" t="n">
        <v>738.9</v>
      </c>
      <c r="Y2831" s="493" t="n">
        <v>194.4</v>
      </c>
      <c r="Z2831" s="493" t="n">
        <v>82.04000000000001</v>
      </c>
      <c r="AA2831" s="493" t="n">
        <v>493.5</v>
      </c>
      <c r="AB2831" s="493" t="n">
        <v>0</v>
      </c>
      <c r="AC2831" s="493" t="n">
        <v>190.8</v>
      </c>
      <c r="AD2831" s="493" t="n">
        <v>1474.2</v>
      </c>
      <c r="AE2831" s="493" t="n">
        <v>206.4</v>
      </c>
      <c r="AF2831" s="493" t="n">
        <v>981</v>
      </c>
      <c r="AG2831" s="493" t="n">
        <v>564.3</v>
      </c>
      <c r="AH2831" s="493" t="n">
        <v>1035</v>
      </c>
      <c r="AI2831" s="493" t="n">
        <v>216.6</v>
      </c>
      <c r="AJ2831" s="493" t="n">
        <v>697.5</v>
      </c>
      <c r="AK2831" s="493" t="n">
        <v>910.8</v>
      </c>
      <c r="AL2831" s="493" t="n">
        <v>104.4</v>
      </c>
      <c r="AM2831" s="493" t="n">
        <v>1273.05</v>
      </c>
      <c r="AN2831" s="493" t="n">
        <v>1386.9</v>
      </c>
      <c r="AO2831" s="493" t="n">
        <v>273</v>
      </c>
      <c r="AP2831" s="493" t="n">
        <v>1241.7</v>
      </c>
      <c r="AQ2831" s="493" t="n">
        <v>0.6</v>
      </c>
      <c r="AR2831" s="493" t="n">
        <v>223.5</v>
      </c>
      <c r="AS2831" s="493" t="n">
        <v>2194.8</v>
      </c>
      <c r="AT2831" s="493" t="n">
        <v>0</v>
      </c>
      <c r="AU2831" s="493" t="n">
        <v>228.9</v>
      </c>
      <c r="AV2831" s="493" t="n">
        <v>417</v>
      </c>
      <c r="AW2831" s="493" t="n">
        <v>305.4</v>
      </c>
      <c r="AX2831" s="493" t="n">
        <v>72</v>
      </c>
      <c r="AY2831" s="493" t="n">
        <v>637.5</v>
      </c>
      <c r="AZ2831" s="493" t="n">
        <v>752.4</v>
      </c>
      <c r="BA2831" s="493" t="n">
        <v>507.6</v>
      </c>
      <c r="BB2831" s="493" t="n">
        <v>1065</v>
      </c>
      <c r="BC2831" s="493" t="n">
        <v>640.8</v>
      </c>
      <c r="BD2831" s="493" t="n">
        <v>171</v>
      </c>
      <c r="BE2831" s="493" t="n">
        <v>2205.9</v>
      </c>
      <c r="BF2831" s="493" t="n">
        <v>356.4</v>
      </c>
      <c r="BG2831" s="493" t="n">
        <v>1430.1</v>
      </c>
      <c r="BH2831" s="493" t="n">
        <v>2071.2</v>
      </c>
      <c r="BI2831" s="493" t="n">
        <v>1114.2</v>
      </c>
      <c r="BJ2831" s="493" t="n">
        <v>720.75</v>
      </c>
      <c r="BK2831" s="493" t="n">
        <v>1381.8</v>
      </c>
      <c r="BL2831" s="493" t="n">
        <v>507.6</v>
      </c>
      <c r="BM2831" s="493" t="n">
        <v>1141.8</v>
      </c>
      <c r="BN2831" s="493" t="n">
        <v>1826.4</v>
      </c>
      <c r="BO2831" s="493" t="n">
        <v>1452.6</v>
      </c>
      <c r="BP2831" s="493" t="n">
        <v>724.8</v>
      </c>
      <c r="BQ2831" s="493" t="n">
        <v>524.4</v>
      </c>
      <c r="BR2831" s="493" t="n">
        <v>876.5</v>
      </c>
      <c r="BS2831" s="493" t="n">
        <v>1366.5</v>
      </c>
      <c r="BT2831" s="493" t="n">
        <v>1091.1</v>
      </c>
      <c r="BU2831" s="493" t="n">
        <v>2819.4</v>
      </c>
      <c r="BV2831" s="493" t="n">
        <v>504.45</v>
      </c>
      <c r="BW2831" s="493" t="n">
        <v>1691.1</v>
      </c>
    </row>
    <row r="2832">
      <c r="A2832" t="inlineStr">
        <is>
          <t>[C9D1] Angiotensin-II 길항제, 고혈압제 (C2) 혹은 이뇨제 복합제제</t>
        </is>
      </c>
      <c r="B2832" t="inlineStr">
        <is>
          <t>휴온스</t>
        </is>
      </c>
      <c r="C2832" t="inlineStr">
        <is>
          <t>로카탄 플러스</t>
        </is>
      </c>
      <c r="D2832" t="inlineStr">
        <is>
          <t>휴온스</t>
        </is>
      </c>
      <c r="E2832" t="inlineStr">
        <is>
          <t>hydrochlorothiazide,  losartan potassium</t>
        </is>
      </c>
      <c r="F2832" t="inlineStr">
        <is>
          <t>기타(치과의원, 치과병원 등)</t>
        </is>
      </c>
      <c r="G2832" t="inlineStr">
        <is>
          <t>Generic</t>
        </is>
      </c>
      <c r="H2832" s="493" t="n">
        <v>0</v>
      </c>
      <c r="I2832" s="493" t="n">
        <v>229.2</v>
      </c>
      <c r="J2832" s="493" t="n">
        <v>0</v>
      </c>
      <c r="K2832" s="493" t="n">
        <v>285.6</v>
      </c>
      <c r="L2832" s="493" t="n">
        <v>0</v>
      </c>
      <c r="M2832" s="493" t="n">
        <v>324</v>
      </c>
      <c r="N2832" s="493" t="n">
        <v>0</v>
      </c>
      <c r="O2832" s="493" t="n">
        <v>0</v>
      </c>
      <c r="P2832" s="493" t="n">
        <v>0</v>
      </c>
      <c r="Q2832" s="493" t="n">
        <v>0</v>
      </c>
      <c r="R2832" s="493" t="n">
        <v>244.5</v>
      </c>
      <c r="S2832" s="493" t="n">
        <v>0</v>
      </c>
      <c r="T2832" s="493" t="n">
        <v>0</v>
      </c>
      <c r="U2832" s="493" t="n">
        <v>0</v>
      </c>
      <c r="V2832" s="493" t="n">
        <v>0</v>
      </c>
      <c r="W2832" s="493" t="n">
        <v>159.3</v>
      </c>
      <c r="X2832" s="493" t="n">
        <v>177</v>
      </c>
      <c r="Y2832" s="493" t="n">
        <v>909.6</v>
      </c>
      <c r="Z2832" s="493" t="n">
        <v>0</v>
      </c>
      <c r="AA2832" s="493" t="n">
        <v>0</v>
      </c>
      <c r="AB2832" s="493" t="n">
        <v>0</v>
      </c>
      <c r="AC2832" s="493" t="n">
        <v>0</v>
      </c>
      <c r="AD2832" s="493" t="n">
        <v>0</v>
      </c>
      <c r="AE2832" s="493" t="n">
        <v>0</v>
      </c>
      <c r="AF2832" s="493" t="n">
        <v>0</v>
      </c>
      <c r="AG2832" s="493" t="n">
        <v>255.3</v>
      </c>
      <c r="AH2832" s="493" t="n">
        <v>0</v>
      </c>
      <c r="AI2832" s="493" t="n">
        <v>511.8</v>
      </c>
      <c r="AJ2832" s="493" t="n">
        <v>0</v>
      </c>
      <c r="AK2832" s="493" t="n">
        <v>585</v>
      </c>
      <c r="AL2832" s="493" t="n">
        <v>573.6</v>
      </c>
      <c r="AM2832" s="493" t="n">
        <v>0</v>
      </c>
      <c r="AN2832" s="493" t="n">
        <v>523.2</v>
      </c>
      <c r="AO2832" s="493" t="n">
        <v>0</v>
      </c>
      <c r="AP2832" s="493" t="n">
        <v>0</v>
      </c>
      <c r="AQ2832" s="493" t="n">
        <v>0</v>
      </c>
      <c r="AR2832" s="493" t="n">
        <v>0</v>
      </c>
      <c r="AS2832" s="493" t="n">
        <v>0</v>
      </c>
      <c r="AT2832" s="493" t="n">
        <v>0</v>
      </c>
      <c r="AU2832" s="493" t="n">
        <v>0</v>
      </c>
      <c r="AV2832" s="493" t="n">
        <v>0</v>
      </c>
      <c r="AW2832" s="493" t="n">
        <v>0</v>
      </c>
      <c r="AX2832" s="493" t="n">
        <v>0</v>
      </c>
      <c r="AY2832" s="493" t="n">
        <v>0</v>
      </c>
      <c r="AZ2832" s="493" t="n">
        <v>0</v>
      </c>
      <c r="BA2832" s="493" t="n">
        <v>0</v>
      </c>
      <c r="BB2832" s="493" t="n">
        <v>0</v>
      </c>
      <c r="BC2832" s="493" t="n">
        <v>0</v>
      </c>
      <c r="BD2832" s="493" t="n">
        <v>0</v>
      </c>
      <c r="BE2832" s="493" t="n">
        <v>0</v>
      </c>
      <c r="BF2832" s="493" t="n">
        <v>0</v>
      </c>
      <c r="BG2832" s="493" t="n">
        <v>0</v>
      </c>
      <c r="BH2832" s="493" t="n">
        <v>0</v>
      </c>
      <c r="BI2832" s="493" t="n">
        <v>0</v>
      </c>
      <c r="BJ2832" s="493" t="n">
        <v>0</v>
      </c>
      <c r="BK2832" s="493" t="n">
        <v>0</v>
      </c>
      <c r="BL2832" s="493" t="n">
        <v>0</v>
      </c>
      <c r="BM2832" s="493" t="n">
        <v>0</v>
      </c>
      <c r="BN2832" s="493" t="n">
        <v>0</v>
      </c>
      <c r="BO2832" s="493" t="n">
        <v>0</v>
      </c>
      <c r="BP2832" s="493" t="n">
        <v>0</v>
      </c>
      <c r="BQ2832" s="493" t="n">
        <v>0</v>
      </c>
      <c r="BR2832" s="493" t="n">
        <v>0</v>
      </c>
      <c r="BS2832" s="493" t="n">
        <v>0</v>
      </c>
      <c r="BT2832" s="493" t="n">
        <v>0</v>
      </c>
      <c r="BU2832" s="493" t="n">
        <v>0</v>
      </c>
      <c r="BV2832" s="493" t="n">
        <v>0</v>
      </c>
      <c r="BW2832" s="493" t="n">
        <v>0</v>
      </c>
    </row>
    <row r="2833">
      <c r="A2833" t="inlineStr">
        <is>
          <t>[C9D1] Angiotensin-II 길항제, 고혈압제 (C2) 혹은 이뇨제 복합제제</t>
        </is>
      </c>
      <c r="B2833" t="inlineStr">
        <is>
          <t>휴온스</t>
        </is>
      </c>
      <c r="C2833" t="inlineStr">
        <is>
          <t>올메자이드</t>
        </is>
      </c>
      <c r="D2833" t="inlineStr">
        <is>
          <t>휴온스</t>
        </is>
      </c>
      <c r="E2833" t="inlineStr">
        <is>
          <t>hydrochlorothiazide,  olmesartan medoxomil</t>
        </is>
      </c>
      <c r="F2833" t="inlineStr">
        <is>
          <t>종합병원</t>
        </is>
      </c>
      <c r="G2833" t="inlineStr">
        <is>
          <t>Generic</t>
        </is>
      </c>
      <c r="H2833" s="493" t="n">
        <v>6690.31</v>
      </c>
      <c r="I2833" s="493" t="n">
        <v>4617.47</v>
      </c>
      <c r="J2833" s="493" t="n">
        <v>5817.15</v>
      </c>
      <c r="K2833" s="493" t="n">
        <v>7238.3</v>
      </c>
      <c r="L2833" s="493" t="n">
        <v>5546.8</v>
      </c>
      <c r="M2833" s="493" t="n">
        <v>3781.33</v>
      </c>
      <c r="N2833" s="493" t="n">
        <v>3782.45</v>
      </c>
      <c r="O2833" s="493" t="n">
        <v>5172.95</v>
      </c>
      <c r="P2833" s="493" t="n">
        <v>2376.09</v>
      </c>
      <c r="Q2833" s="493" t="n">
        <v>4737.4</v>
      </c>
      <c r="R2833" s="493" t="n">
        <v>4436.35</v>
      </c>
      <c r="S2833" s="493" t="n">
        <v>6026.57</v>
      </c>
      <c r="T2833" s="493" t="n">
        <v>3521.07</v>
      </c>
      <c r="U2833" s="493" t="n">
        <v>6653.87</v>
      </c>
      <c r="V2833" s="493" t="n">
        <v>3362.99</v>
      </c>
      <c r="W2833" s="493" t="n">
        <v>6578.84</v>
      </c>
      <c r="X2833" s="493" t="n">
        <v>4800.68</v>
      </c>
      <c r="Y2833" s="493" t="n">
        <v>5245.13</v>
      </c>
      <c r="Z2833" s="493" t="n">
        <v>3055.92</v>
      </c>
      <c r="AA2833" s="493" t="n">
        <v>9658.879999999999</v>
      </c>
      <c r="AB2833" s="493" t="n">
        <v>2184.35</v>
      </c>
      <c r="AC2833" s="493" t="n">
        <v>4907.73</v>
      </c>
      <c r="AD2833" s="493" t="n">
        <v>7796.9</v>
      </c>
      <c r="AE2833" s="493" t="n">
        <v>8061</v>
      </c>
      <c r="AF2833" s="493" t="n">
        <v>3707.7</v>
      </c>
      <c r="AG2833" s="493" t="n">
        <v>7001.61</v>
      </c>
      <c r="AH2833" s="493" t="n">
        <v>4770.92</v>
      </c>
      <c r="AI2833" s="493" t="n">
        <v>6696.41</v>
      </c>
      <c r="AJ2833" s="493" t="n">
        <v>8638.01</v>
      </c>
      <c r="AK2833" s="493" t="n">
        <v>3651.73</v>
      </c>
      <c r="AL2833" s="493" t="n">
        <v>4810.08</v>
      </c>
      <c r="AM2833" s="493" t="n">
        <v>5397.86</v>
      </c>
      <c r="AN2833" s="493" t="n">
        <v>5435.42</v>
      </c>
      <c r="AO2833" s="493" t="n">
        <v>4576.37</v>
      </c>
      <c r="AP2833" s="493" t="n">
        <v>2244.44</v>
      </c>
      <c r="AQ2833" s="493" t="n">
        <v>6303.39</v>
      </c>
      <c r="AR2833" s="493" t="n">
        <v>4399.51</v>
      </c>
      <c r="AS2833" s="493" t="n">
        <v>1467.63</v>
      </c>
      <c r="AT2833" s="493" t="n">
        <v>5860.93</v>
      </c>
      <c r="AU2833" s="493" t="n">
        <v>1604.2</v>
      </c>
      <c r="AV2833" s="493" t="n">
        <v>4665.12</v>
      </c>
      <c r="AW2833" s="493" t="n">
        <v>5648.85</v>
      </c>
      <c r="AX2833" s="493" t="n">
        <v>1817.66</v>
      </c>
      <c r="AY2833" s="493" t="n">
        <v>2927.56</v>
      </c>
      <c r="AZ2833" s="493" t="n">
        <v>5783.26</v>
      </c>
      <c r="BA2833" s="493" t="n">
        <v>4016.8</v>
      </c>
      <c r="BB2833" s="493" t="n">
        <v>1653.44</v>
      </c>
      <c r="BC2833" s="493" t="n">
        <v>4029.94</v>
      </c>
      <c r="BD2833" s="493" t="n">
        <v>2676.14</v>
      </c>
      <c r="BE2833" s="493" t="n">
        <v>2444.91</v>
      </c>
      <c r="BF2833" s="493" t="n">
        <v>2967.59</v>
      </c>
      <c r="BG2833" s="493" t="n">
        <v>6232.34</v>
      </c>
      <c r="BH2833" s="493" t="n">
        <v>1729.12</v>
      </c>
      <c r="BI2833" s="493" t="n">
        <v>6010.88</v>
      </c>
      <c r="BJ2833" s="493" t="n">
        <v>2780.6</v>
      </c>
      <c r="BK2833" s="493" t="n">
        <v>3434.48</v>
      </c>
      <c r="BL2833" s="493" t="n">
        <v>8219.639999999999</v>
      </c>
      <c r="BM2833" s="493" t="n">
        <v>1099.95</v>
      </c>
      <c r="BN2833" s="493" t="n">
        <v>4508.3</v>
      </c>
      <c r="BO2833" s="493" t="n">
        <v>7596.29</v>
      </c>
      <c r="BP2833" s="493" t="n">
        <v>2164.36</v>
      </c>
      <c r="BQ2833" s="493" t="n">
        <v>2869.1</v>
      </c>
      <c r="BR2833" s="493" t="n">
        <v>6577.81</v>
      </c>
      <c r="BS2833" s="493" t="n">
        <v>3477.11</v>
      </c>
      <c r="BT2833" s="493" t="n">
        <v>1118.4</v>
      </c>
      <c r="BU2833" s="493" t="n">
        <v>9755.040000000001</v>
      </c>
      <c r="BV2833" s="493" t="n">
        <v>2564.6</v>
      </c>
      <c r="BW2833" s="493" t="n">
        <v>2596.5</v>
      </c>
    </row>
    <row r="2834">
      <c r="A2834" t="inlineStr">
        <is>
          <t>[C9D1] Angiotensin-II 길항제, 고혈압제 (C2) 혹은 이뇨제 복합제제</t>
        </is>
      </c>
      <c r="B2834" t="inlineStr">
        <is>
          <t>휴온스</t>
        </is>
      </c>
      <c r="C2834" t="inlineStr">
        <is>
          <t>올메자이드</t>
        </is>
      </c>
      <c r="D2834" t="inlineStr">
        <is>
          <t>휴온스</t>
        </is>
      </c>
      <c r="E2834" t="inlineStr">
        <is>
          <t>hydrochlorothiazide,  olmesartan medoxomil</t>
        </is>
      </c>
      <c r="F2834" t="inlineStr">
        <is>
          <t>병원</t>
        </is>
      </c>
      <c r="G2834" t="inlineStr">
        <is>
          <t>Generic</t>
        </is>
      </c>
      <c r="H2834" s="493" t="n">
        <v>2308.98</v>
      </c>
      <c r="I2834" s="493" t="n">
        <v>1777.46</v>
      </c>
      <c r="J2834" s="493" t="n">
        <v>2744.5</v>
      </c>
      <c r="K2834" s="493" t="n">
        <v>1539.88</v>
      </c>
      <c r="L2834" s="493" t="n">
        <v>1300.74</v>
      </c>
      <c r="M2834" s="493" t="n">
        <v>574.78</v>
      </c>
      <c r="N2834" s="493" t="n">
        <v>1570.12</v>
      </c>
      <c r="O2834" s="493" t="n">
        <v>687.65</v>
      </c>
      <c r="P2834" s="493" t="n">
        <v>880.92</v>
      </c>
      <c r="Q2834" s="493" t="n">
        <v>1089.85</v>
      </c>
      <c r="R2834" s="493" t="n">
        <v>919.27</v>
      </c>
      <c r="S2834" s="493" t="n">
        <v>1630.87</v>
      </c>
      <c r="T2834" s="493" t="n">
        <v>1162.68</v>
      </c>
      <c r="U2834" s="493" t="n">
        <v>1231.78</v>
      </c>
      <c r="V2834" s="493" t="n">
        <v>994.1900000000001</v>
      </c>
      <c r="W2834" s="493" t="n">
        <v>2089.41</v>
      </c>
      <c r="X2834" s="493" t="n">
        <v>821.74</v>
      </c>
      <c r="Y2834" s="493" t="n">
        <v>714.38</v>
      </c>
      <c r="Z2834" s="493" t="n">
        <v>1874.6</v>
      </c>
      <c r="AA2834" s="493" t="n">
        <v>427.13</v>
      </c>
      <c r="AB2834" s="493" t="n">
        <v>1358.28</v>
      </c>
      <c r="AC2834" s="493" t="n">
        <v>508.93</v>
      </c>
      <c r="AD2834" s="493" t="n">
        <v>1119.28</v>
      </c>
      <c r="AE2834" s="493" t="n">
        <v>2047.37</v>
      </c>
      <c r="AF2834" s="493" t="n">
        <v>378.97</v>
      </c>
      <c r="AG2834" s="493" t="n">
        <v>1033.88</v>
      </c>
      <c r="AH2834" s="493" t="n">
        <v>1087.54</v>
      </c>
      <c r="AI2834" s="493" t="n">
        <v>433.58</v>
      </c>
      <c r="AJ2834" s="493" t="n">
        <v>875.41</v>
      </c>
      <c r="AK2834" s="493" t="n">
        <v>1615.86</v>
      </c>
      <c r="AL2834" s="493" t="n">
        <v>2509.79</v>
      </c>
      <c r="AM2834" s="493" t="n">
        <v>1461.97</v>
      </c>
      <c r="AN2834" s="493" t="n">
        <v>913.4299999999999</v>
      </c>
      <c r="AO2834" s="493" t="n">
        <v>714.0700000000001</v>
      </c>
      <c r="AP2834" s="493" t="n">
        <v>2157.04</v>
      </c>
      <c r="AQ2834" s="493" t="n">
        <v>533.54</v>
      </c>
      <c r="AR2834" s="493" t="n">
        <v>467.74</v>
      </c>
      <c r="AS2834" s="493" t="n">
        <v>1046.25</v>
      </c>
      <c r="AT2834" s="493" t="n">
        <v>1505.06</v>
      </c>
      <c r="AU2834" s="493" t="n">
        <v>472.62</v>
      </c>
      <c r="AV2834" s="493" t="n">
        <v>50.96</v>
      </c>
      <c r="AW2834" s="493" t="n">
        <v>487.5</v>
      </c>
      <c r="AX2834" s="493" t="n">
        <v>46.76</v>
      </c>
      <c r="AY2834" s="493" t="n">
        <v>504.78</v>
      </c>
      <c r="AZ2834" s="493" t="n">
        <v>58.28</v>
      </c>
      <c r="BA2834" s="493" t="n">
        <v>728.75</v>
      </c>
      <c r="BB2834" s="493" t="n">
        <v>57.58</v>
      </c>
      <c r="BC2834" s="493" t="n">
        <v>1480.1</v>
      </c>
      <c r="BD2834" s="493" t="n">
        <v>272.36</v>
      </c>
      <c r="BE2834" s="493" t="n">
        <v>101.94</v>
      </c>
      <c r="BF2834" s="493" t="n">
        <v>238.91</v>
      </c>
      <c r="BG2834" s="493" t="n">
        <v>73.70999999999999</v>
      </c>
      <c r="BH2834" s="493" t="n">
        <v>0</v>
      </c>
      <c r="BI2834" s="493" t="n">
        <v>1218.6</v>
      </c>
      <c r="BJ2834" s="493" t="n">
        <v>0</v>
      </c>
      <c r="BK2834" s="493" t="n">
        <v>0</v>
      </c>
      <c r="BL2834" s="493" t="n">
        <v>71.09999999999999</v>
      </c>
      <c r="BM2834" s="493" t="n">
        <v>0</v>
      </c>
      <c r="BN2834" s="493" t="n">
        <v>0</v>
      </c>
      <c r="BO2834" s="493" t="n">
        <v>210.6</v>
      </c>
      <c r="BP2834" s="493" t="n">
        <v>387.6</v>
      </c>
      <c r="BQ2834" s="493" t="n">
        <v>0</v>
      </c>
      <c r="BR2834" s="493" t="n">
        <v>135</v>
      </c>
      <c r="BS2834" s="493" t="n">
        <v>72.90000000000001</v>
      </c>
      <c r="BT2834" s="493" t="n">
        <v>0</v>
      </c>
      <c r="BU2834" s="493" t="n">
        <v>135</v>
      </c>
      <c r="BV2834" s="493" t="n">
        <v>136.2</v>
      </c>
      <c r="BW2834" s="493" t="n">
        <v>0</v>
      </c>
    </row>
    <row r="2835">
      <c r="A2835" t="inlineStr">
        <is>
          <t>[C9D1] Angiotensin-II 길항제, 고혈압제 (C2) 혹은 이뇨제 복합제제</t>
        </is>
      </c>
      <c r="B2835" t="inlineStr">
        <is>
          <t>휴온스</t>
        </is>
      </c>
      <c r="C2835" t="inlineStr">
        <is>
          <t>올메자이드</t>
        </is>
      </c>
      <c r="D2835" t="inlineStr">
        <is>
          <t>휴온스</t>
        </is>
      </c>
      <c r="E2835" t="inlineStr">
        <is>
          <t>hydrochlorothiazide,  olmesartan medoxomil</t>
        </is>
      </c>
      <c r="F2835" t="inlineStr">
        <is>
          <t>의원</t>
        </is>
      </c>
      <c r="G2835" t="inlineStr">
        <is>
          <t>Generic</t>
        </is>
      </c>
      <c r="H2835" s="493" t="n">
        <v>65567.57000000001</v>
      </c>
      <c r="I2835" s="493" t="n">
        <v>54150.81</v>
      </c>
      <c r="J2835" s="493" t="n">
        <v>71410.59</v>
      </c>
      <c r="K2835" s="493" t="n">
        <v>62131.17</v>
      </c>
      <c r="L2835" s="493" t="n">
        <v>66764.97</v>
      </c>
      <c r="M2835" s="493" t="n">
        <v>67278.58</v>
      </c>
      <c r="N2835" s="493" t="n">
        <v>61967</v>
      </c>
      <c r="O2835" s="493" t="n">
        <v>78941.74000000001</v>
      </c>
      <c r="P2835" s="493" t="n">
        <v>69311.75999999999</v>
      </c>
      <c r="Q2835" s="493" t="n">
        <v>74742.25</v>
      </c>
      <c r="R2835" s="493" t="n">
        <v>71986.28</v>
      </c>
      <c r="S2835" s="493" t="n">
        <v>99425.60000000001</v>
      </c>
      <c r="T2835" s="493" t="n">
        <v>102040.84</v>
      </c>
      <c r="U2835" s="493" t="n">
        <v>89443.75999999999</v>
      </c>
      <c r="V2835" s="493" t="n">
        <v>104152.01</v>
      </c>
      <c r="W2835" s="493" t="n">
        <v>88707.89</v>
      </c>
      <c r="X2835" s="493" t="n">
        <v>96112.42999999999</v>
      </c>
      <c r="Y2835" s="493" t="n">
        <v>91807.39</v>
      </c>
      <c r="Z2835" s="493" t="n">
        <v>94770.69</v>
      </c>
      <c r="AA2835" s="493" t="n">
        <v>81462.35000000001</v>
      </c>
      <c r="AB2835" s="493" t="n">
        <v>91306.98</v>
      </c>
      <c r="AC2835" s="493" t="n">
        <v>91755.64999999999</v>
      </c>
      <c r="AD2835" s="493" t="n">
        <v>83996.60000000001</v>
      </c>
      <c r="AE2835" s="493" t="n">
        <v>87699.47</v>
      </c>
      <c r="AF2835" s="493" t="n">
        <v>83085.57000000001</v>
      </c>
      <c r="AG2835" s="493" t="n">
        <v>82884.14</v>
      </c>
      <c r="AH2835" s="493" t="n">
        <v>88703.39</v>
      </c>
      <c r="AI2835" s="493" t="n">
        <v>74348.47</v>
      </c>
      <c r="AJ2835" s="493" t="n">
        <v>91998.82000000001</v>
      </c>
      <c r="AK2835" s="493" t="n">
        <v>81323.58</v>
      </c>
      <c r="AL2835" s="493" t="n">
        <v>82516.75999999999</v>
      </c>
      <c r="AM2835" s="493" t="n">
        <v>79345.11</v>
      </c>
      <c r="AN2835" s="493" t="n">
        <v>84928.32000000001</v>
      </c>
      <c r="AO2835" s="493" t="n">
        <v>82007.00999999999</v>
      </c>
      <c r="AP2835" s="493" t="n">
        <v>90850.71000000001</v>
      </c>
      <c r="AQ2835" s="493" t="n">
        <v>88914.67</v>
      </c>
      <c r="AR2835" s="493" t="n">
        <v>98111.19</v>
      </c>
      <c r="AS2835" s="493" t="n">
        <v>89935.08</v>
      </c>
      <c r="AT2835" s="493" t="n">
        <v>96101.47</v>
      </c>
      <c r="AU2835" s="493" t="n">
        <v>83468.34</v>
      </c>
      <c r="AV2835" s="493" t="n">
        <v>97488.3</v>
      </c>
      <c r="AW2835" s="493" t="n">
        <v>98874.14</v>
      </c>
      <c r="AX2835" s="493" t="n">
        <v>108636.78</v>
      </c>
      <c r="AY2835" s="493" t="n">
        <v>91788.78</v>
      </c>
      <c r="AZ2835" s="493" t="n">
        <v>99691.91</v>
      </c>
      <c r="BA2835" s="493" t="n">
        <v>90983.53</v>
      </c>
      <c r="BB2835" s="493" t="n">
        <v>94240.07000000001</v>
      </c>
      <c r="BC2835" s="493" t="n">
        <v>112123.4</v>
      </c>
      <c r="BD2835" s="493" t="n">
        <v>104523.58</v>
      </c>
      <c r="BE2835" s="493" t="n">
        <v>88774.37</v>
      </c>
      <c r="BF2835" s="493" t="n">
        <v>96416.02</v>
      </c>
      <c r="BG2835" s="493" t="n">
        <v>107972.21</v>
      </c>
      <c r="BH2835" s="493" t="n">
        <v>94249.58</v>
      </c>
      <c r="BI2835" s="493" t="n">
        <v>96070.94</v>
      </c>
      <c r="BJ2835" s="493" t="n">
        <v>90427.98</v>
      </c>
      <c r="BK2835" s="493" t="n">
        <v>90999.78999999999</v>
      </c>
      <c r="BL2835" s="493" t="n">
        <v>107285.98</v>
      </c>
      <c r="BM2835" s="493" t="n">
        <v>98303.64</v>
      </c>
      <c r="BN2835" s="493" t="n">
        <v>91702.22</v>
      </c>
      <c r="BO2835" s="493" t="n">
        <v>106315.69</v>
      </c>
      <c r="BP2835" s="493" t="n">
        <v>106015.58</v>
      </c>
      <c r="BQ2835" s="493" t="n">
        <v>90074.98</v>
      </c>
      <c r="BR2835" s="493" t="n">
        <v>98130.75999999999</v>
      </c>
      <c r="BS2835" s="493" t="n">
        <v>92984.52</v>
      </c>
      <c r="BT2835" s="493" t="n">
        <v>88219.28</v>
      </c>
      <c r="BU2835" s="493" t="n">
        <v>98020.03</v>
      </c>
      <c r="BV2835" s="493" t="n">
        <v>90183.67</v>
      </c>
      <c r="BW2835" s="493" t="n">
        <v>85823.14999999999</v>
      </c>
    </row>
    <row r="2836">
      <c r="A2836" t="inlineStr">
        <is>
          <t>[C9D1] Angiotensin-II 길항제, 고혈압제 (C2) 혹은 이뇨제 복합제제</t>
        </is>
      </c>
      <c r="B2836" t="inlineStr">
        <is>
          <t>휴온스</t>
        </is>
      </c>
      <c r="C2836" t="inlineStr">
        <is>
          <t>올메자이드</t>
        </is>
      </c>
      <c r="D2836" t="inlineStr">
        <is>
          <t>휴온스</t>
        </is>
      </c>
      <c r="E2836" t="inlineStr">
        <is>
          <t>hydrochlorothiazide,  olmesartan medoxomil</t>
        </is>
      </c>
      <c r="F2836" t="inlineStr">
        <is>
          <t>보건소</t>
        </is>
      </c>
      <c r="G2836" t="inlineStr">
        <is>
          <t>Generic</t>
        </is>
      </c>
      <c r="H2836" s="493" t="n">
        <v>182.7</v>
      </c>
      <c r="I2836" s="493" t="n">
        <v>218.4</v>
      </c>
      <c r="J2836" s="493" t="n">
        <v>226.8</v>
      </c>
      <c r="K2836" s="493" t="n">
        <v>59.4</v>
      </c>
      <c r="L2836" s="493" t="n">
        <v>254.1</v>
      </c>
      <c r="M2836" s="493" t="n">
        <v>139.5</v>
      </c>
      <c r="N2836" s="493" t="n">
        <v>135</v>
      </c>
      <c r="O2836" s="493" t="n">
        <v>267.3</v>
      </c>
      <c r="P2836" s="493" t="n">
        <v>49.2</v>
      </c>
      <c r="Q2836" s="493" t="n">
        <v>146.1</v>
      </c>
      <c r="R2836" s="493" t="n">
        <v>1018.2</v>
      </c>
      <c r="S2836" s="493" t="n">
        <v>419.1</v>
      </c>
      <c r="T2836" s="493" t="n">
        <v>93.59999999999999</v>
      </c>
      <c r="U2836" s="493" t="n">
        <v>150.9</v>
      </c>
      <c r="V2836" s="493" t="n">
        <v>3639.6</v>
      </c>
      <c r="W2836" s="493" t="n">
        <v>154.2</v>
      </c>
      <c r="X2836" s="493" t="n">
        <v>394.5</v>
      </c>
      <c r="Y2836" s="493" t="n">
        <v>49.5</v>
      </c>
      <c r="Z2836" s="493" t="n">
        <v>4204.2</v>
      </c>
      <c r="AA2836" s="493" t="n">
        <v>692.1</v>
      </c>
      <c r="AB2836" s="493" t="n">
        <v>949.5</v>
      </c>
      <c r="AC2836" s="493" t="n">
        <v>2739.6</v>
      </c>
      <c r="AD2836" s="493" t="n">
        <v>6382.5</v>
      </c>
      <c r="AE2836" s="493" t="n">
        <v>436.8</v>
      </c>
      <c r="AF2836" s="493" t="n">
        <v>9487.799999999999</v>
      </c>
      <c r="AG2836" s="493" t="n">
        <v>1496.4</v>
      </c>
      <c r="AH2836" s="493" t="n">
        <v>1766.4</v>
      </c>
      <c r="AI2836" s="493" t="n">
        <v>920.9</v>
      </c>
      <c r="AJ2836" s="493" t="n">
        <v>1408.4</v>
      </c>
      <c r="AK2836" s="493" t="n">
        <v>967.5</v>
      </c>
      <c r="AL2836" s="493" t="n">
        <v>1404.9</v>
      </c>
      <c r="AM2836" s="493" t="n">
        <v>2051.4</v>
      </c>
      <c r="AN2836" s="493" t="n">
        <v>2203.7</v>
      </c>
      <c r="AO2836" s="493" t="n">
        <v>1367.1</v>
      </c>
      <c r="AP2836" s="493" t="n">
        <v>1811.7</v>
      </c>
      <c r="AQ2836" s="493" t="n">
        <v>815.4</v>
      </c>
      <c r="AR2836" s="493" t="n">
        <v>2285.2</v>
      </c>
      <c r="AS2836" s="493" t="n">
        <v>1959.5</v>
      </c>
      <c r="AT2836" s="493" t="n">
        <v>1068.3</v>
      </c>
      <c r="AU2836" s="493" t="n">
        <v>1947.3</v>
      </c>
      <c r="AV2836" s="493" t="n">
        <v>1376.4</v>
      </c>
      <c r="AW2836" s="493" t="n">
        <v>1137.6</v>
      </c>
      <c r="AX2836" s="493" t="n">
        <v>2250.6</v>
      </c>
      <c r="AY2836" s="493" t="n">
        <v>5764.5</v>
      </c>
      <c r="AZ2836" s="493" t="n">
        <v>850.2</v>
      </c>
      <c r="BA2836" s="493" t="n">
        <v>4845</v>
      </c>
      <c r="BB2836" s="493" t="n">
        <v>3197.7</v>
      </c>
      <c r="BC2836" s="493" t="n">
        <v>1351.8</v>
      </c>
      <c r="BD2836" s="493" t="n">
        <v>3868.2</v>
      </c>
      <c r="BE2836" s="493" t="n">
        <v>1375.8</v>
      </c>
      <c r="BF2836" s="493" t="n">
        <v>1326.6</v>
      </c>
      <c r="BG2836" s="493" t="n">
        <v>712.8</v>
      </c>
      <c r="BH2836" s="493" t="n">
        <v>664.8</v>
      </c>
      <c r="BI2836" s="493" t="n">
        <v>876.9</v>
      </c>
      <c r="BJ2836" s="493" t="n">
        <v>626.4</v>
      </c>
      <c r="BK2836" s="493" t="n">
        <v>652.5</v>
      </c>
      <c r="BL2836" s="493" t="n">
        <v>1033.42</v>
      </c>
      <c r="BM2836" s="493" t="n">
        <v>1510</v>
      </c>
      <c r="BN2836" s="493" t="n">
        <v>1125.7</v>
      </c>
      <c r="BO2836" s="493" t="n">
        <v>1442</v>
      </c>
      <c r="BP2836" s="493" t="n">
        <v>645.6</v>
      </c>
      <c r="BQ2836" s="493" t="n">
        <v>563.1</v>
      </c>
      <c r="BR2836" s="493" t="n">
        <v>638.7</v>
      </c>
      <c r="BS2836" s="493" t="n">
        <v>810</v>
      </c>
      <c r="BT2836" s="493" t="n">
        <v>258.3</v>
      </c>
      <c r="BU2836" s="493" t="n">
        <v>335.4</v>
      </c>
      <c r="BV2836" s="493" t="n">
        <v>501</v>
      </c>
      <c r="BW2836" s="493" t="n">
        <v>100.5</v>
      </c>
    </row>
    <row r="2837">
      <c r="A2837" t="inlineStr">
        <is>
          <t>[C9D1] Angiotensin-II 길항제, 고혈압제 (C2) 혹은 이뇨제 복합제제</t>
        </is>
      </c>
      <c r="B2837" t="inlineStr">
        <is>
          <t>휴온스</t>
        </is>
      </c>
      <c r="C2837" t="inlineStr">
        <is>
          <t>올메자이드</t>
        </is>
      </c>
      <c r="D2837" t="inlineStr">
        <is>
          <t>휴온스</t>
        </is>
      </c>
      <c r="E2837" t="inlineStr">
        <is>
          <t>hydrochlorothiazide,  olmesartan medoxomil</t>
        </is>
      </c>
      <c r="F2837" t="inlineStr">
        <is>
          <t>기타(치과의원, 치과병원 등)</t>
        </is>
      </c>
      <c r="G2837" t="inlineStr">
        <is>
          <t>Generic</t>
        </is>
      </c>
      <c r="H2837" s="493" t="n">
        <v>0</v>
      </c>
      <c r="I2837" s="493" t="n">
        <v>0</v>
      </c>
      <c r="J2837" s="493" t="n">
        <v>0</v>
      </c>
      <c r="K2837" s="493" t="n">
        <v>0</v>
      </c>
      <c r="L2837" s="493" t="n">
        <v>0</v>
      </c>
      <c r="M2837" s="493" t="n">
        <v>0</v>
      </c>
      <c r="N2837" s="493" t="n">
        <v>0</v>
      </c>
      <c r="O2837" s="493" t="n">
        <v>0</v>
      </c>
      <c r="P2837" s="493" t="n">
        <v>0</v>
      </c>
      <c r="Q2837" s="493" t="n">
        <v>0</v>
      </c>
      <c r="R2837" s="493" t="n">
        <v>0</v>
      </c>
      <c r="S2837" s="493" t="n">
        <v>0</v>
      </c>
      <c r="T2837" s="493" t="n">
        <v>0</v>
      </c>
      <c r="U2837" s="493" t="n">
        <v>0</v>
      </c>
      <c r="V2837" s="493" t="n">
        <v>0</v>
      </c>
      <c r="W2837" s="493" t="n">
        <v>0</v>
      </c>
      <c r="X2837" s="493" t="n">
        <v>0</v>
      </c>
      <c r="Y2837" s="493" t="n">
        <v>0</v>
      </c>
      <c r="Z2837" s="493" t="n">
        <v>0</v>
      </c>
      <c r="AA2837" s="493" t="n">
        <v>0</v>
      </c>
      <c r="AB2837" s="493" t="n">
        <v>0</v>
      </c>
      <c r="AC2837" s="493" t="n">
        <v>0</v>
      </c>
      <c r="AD2837" s="493" t="n">
        <v>0</v>
      </c>
      <c r="AE2837" s="493" t="n">
        <v>0</v>
      </c>
      <c r="AF2837" s="493" t="n">
        <v>0</v>
      </c>
      <c r="AG2837" s="493" t="n">
        <v>0</v>
      </c>
      <c r="AH2837" s="493" t="n">
        <v>0</v>
      </c>
      <c r="AI2837" s="493" t="n">
        <v>0</v>
      </c>
      <c r="AJ2837" s="493" t="n">
        <v>0</v>
      </c>
      <c r="AK2837" s="493" t="n">
        <v>0</v>
      </c>
      <c r="AL2837" s="493" t="n">
        <v>0</v>
      </c>
      <c r="AM2837" s="493" t="n">
        <v>0</v>
      </c>
      <c r="AN2837" s="493" t="n">
        <v>0</v>
      </c>
      <c r="AO2837" s="493" t="n">
        <v>0</v>
      </c>
      <c r="AP2837" s="493" t="n">
        <v>0</v>
      </c>
      <c r="AQ2837" s="493" t="n">
        <v>0</v>
      </c>
      <c r="AR2837" s="493" t="n">
        <v>0</v>
      </c>
      <c r="AS2837" s="493" t="n">
        <v>0</v>
      </c>
      <c r="AT2837" s="493" t="n">
        <v>0</v>
      </c>
      <c r="AU2837" s="493" t="n">
        <v>0</v>
      </c>
      <c r="AV2837" s="493" t="n">
        <v>0</v>
      </c>
      <c r="AW2837" s="493" t="n">
        <v>0</v>
      </c>
      <c r="AX2837" s="493" t="n">
        <v>0</v>
      </c>
      <c r="AY2837" s="493" t="n">
        <v>192</v>
      </c>
      <c r="AZ2837" s="493" t="n">
        <v>0</v>
      </c>
      <c r="BA2837" s="493" t="n">
        <v>0</v>
      </c>
      <c r="BB2837" s="493" t="n">
        <v>0</v>
      </c>
      <c r="BC2837" s="493" t="n">
        <v>0</v>
      </c>
      <c r="BD2837" s="493" t="n">
        <v>0</v>
      </c>
      <c r="BE2837" s="493" t="n">
        <v>0</v>
      </c>
      <c r="BF2837" s="493" t="n">
        <v>0</v>
      </c>
      <c r="BG2837" s="493" t="n">
        <v>0</v>
      </c>
      <c r="BH2837" s="493" t="n">
        <v>0</v>
      </c>
      <c r="BI2837" s="493" t="n">
        <v>0</v>
      </c>
      <c r="BJ2837" s="493" t="n">
        <v>0</v>
      </c>
      <c r="BK2837" s="493" t="n">
        <v>0</v>
      </c>
      <c r="BL2837" s="493" t="n">
        <v>0</v>
      </c>
      <c r="BM2837" s="493" t="n">
        <v>0</v>
      </c>
      <c r="BN2837" s="493" t="n">
        <v>0</v>
      </c>
      <c r="BO2837" s="493" t="n">
        <v>0</v>
      </c>
      <c r="BP2837" s="493" t="n">
        <v>0</v>
      </c>
      <c r="BQ2837" s="493" t="n">
        <v>0</v>
      </c>
      <c r="BR2837" s="493" t="n">
        <v>0</v>
      </c>
      <c r="BS2837" s="493" t="n">
        <v>0</v>
      </c>
      <c r="BT2837" s="493" t="n">
        <v>0</v>
      </c>
      <c r="BU2837" s="493" t="n">
        <v>174.9</v>
      </c>
      <c r="BV2837" s="493" t="n">
        <v>0</v>
      </c>
      <c r="BW2837" s="493" t="n">
        <v>0</v>
      </c>
    </row>
    <row r="2838">
      <c r="A2838" t="inlineStr">
        <is>
          <t>[C9D1] Angiotensin-II 길항제, 고혈압제 (C2) 혹은 이뇨제 복합제제</t>
        </is>
      </c>
      <c r="B2838" t="inlineStr">
        <is>
          <t>휴온스</t>
        </is>
      </c>
      <c r="C2838" t="inlineStr">
        <is>
          <t>칸데 플러스</t>
        </is>
      </c>
      <c r="D2838" t="inlineStr">
        <is>
          <t>휴온스</t>
        </is>
      </c>
      <c r="E2838" t="inlineStr">
        <is>
          <t>candesartan cilexetil,  hydrochlorothiazide</t>
        </is>
      </c>
      <c r="F2838" t="inlineStr">
        <is>
          <t>상급종합병원</t>
        </is>
      </c>
      <c r="G2838" t="inlineStr">
        <is>
          <t>Generic</t>
        </is>
      </c>
      <c r="H2838" s="493" t="n">
        <v>0</v>
      </c>
      <c r="I2838" s="493" t="n">
        <v>0</v>
      </c>
      <c r="J2838" s="493" t="n">
        <v>0</v>
      </c>
      <c r="K2838" s="493" t="n">
        <v>0</v>
      </c>
      <c r="L2838" s="493" t="n">
        <v>0</v>
      </c>
      <c r="M2838" s="493" t="n">
        <v>0</v>
      </c>
      <c r="N2838" s="493" t="n">
        <v>0</v>
      </c>
      <c r="O2838" s="493" t="n">
        <v>0</v>
      </c>
      <c r="P2838" s="493" t="n">
        <v>0</v>
      </c>
      <c r="Q2838" s="493" t="n">
        <v>0</v>
      </c>
      <c r="R2838" s="493" t="n">
        <v>0</v>
      </c>
      <c r="S2838" s="493" t="n">
        <v>0</v>
      </c>
      <c r="T2838" s="493" t="n">
        <v>0</v>
      </c>
      <c r="U2838" s="493" t="n">
        <v>0</v>
      </c>
      <c r="V2838" s="493" t="n">
        <v>0</v>
      </c>
      <c r="W2838" s="493" t="n">
        <v>0</v>
      </c>
      <c r="X2838" s="493" t="n">
        <v>0</v>
      </c>
      <c r="Y2838" s="493" t="n">
        <v>0</v>
      </c>
      <c r="Z2838" s="493" t="n">
        <v>0</v>
      </c>
      <c r="AA2838" s="493" t="n">
        <v>0</v>
      </c>
      <c r="AB2838" s="493" t="n">
        <v>0</v>
      </c>
      <c r="AC2838" s="493" t="n">
        <v>0</v>
      </c>
      <c r="AD2838" s="493" t="n">
        <v>0</v>
      </c>
      <c r="AE2838" s="493" t="n">
        <v>0</v>
      </c>
      <c r="AF2838" s="493" t="n">
        <v>0</v>
      </c>
      <c r="AG2838" s="493" t="n">
        <v>0</v>
      </c>
      <c r="AH2838" s="493" t="n">
        <v>0</v>
      </c>
      <c r="AI2838" s="493" t="n">
        <v>0</v>
      </c>
      <c r="AJ2838" s="493" t="n">
        <v>0</v>
      </c>
      <c r="AK2838" s="493" t="n">
        <v>0</v>
      </c>
      <c r="AL2838" s="493" t="n">
        <v>0</v>
      </c>
      <c r="AM2838" s="493" t="n">
        <v>0</v>
      </c>
      <c r="AN2838" s="493" t="n">
        <v>0</v>
      </c>
      <c r="AO2838" s="493" t="n">
        <v>0</v>
      </c>
      <c r="AP2838" s="493" t="n">
        <v>0</v>
      </c>
      <c r="AQ2838" s="493" t="n">
        <v>0</v>
      </c>
      <c r="AR2838" s="493" t="n">
        <v>376.5</v>
      </c>
      <c r="AS2838" s="493" t="n">
        <v>0</v>
      </c>
      <c r="AT2838" s="493" t="n">
        <v>0</v>
      </c>
      <c r="AU2838" s="493" t="n">
        <v>0</v>
      </c>
      <c r="AV2838" s="493" t="n">
        <v>0</v>
      </c>
      <c r="AW2838" s="493" t="n">
        <v>0</v>
      </c>
      <c r="AX2838" s="493" t="n">
        <v>0</v>
      </c>
      <c r="AY2838" s="493" t="n">
        <v>0</v>
      </c>
      <c r="AZ2838" s="493" t="n">
        <v>0</v>
      </c>
      <c r="BA2838" s="493" t="n">
        <v>0</v>
      </c>
      <c r="BB2838" s="493" t="n">
        <v>0</v>
      </c>
      <c r="BC2838" s="493" t="n">
        <v>0</v>
      </c>
      <c r="BD2838" s="493" t="n">
        <v>0</v>
      </c>
      <c r="BE2838" s="493" t="n">
        <v>0</v>
      </c>
      <c r="BF2838" s="493" t="n">
        <v>0</v>
      </c>
      <c r="BG2838" s="493" t="n">
        <v>0</v>
      </c>
      <c r="BH2838" s="493" t="n">
        <v>0</v>
      </c>
      <c r="BI2838" s="493" t="n">
        <v>0</v>
      </c>
      <c r="BJ2838" s="493" t="n">
        <v>0</v>
      </c>
      <c r="BK2838" s="493" t="n">
        <v>0</v>
      </c>
      <c r="BL2838" s="493" t="n">
        <v>0</v>
      </c>
      <c r="BM2838" s="493" t="n">
        <v>0</v>
      </c>
      <c r="BN2838" s="493" t="n">
        <v>0</v>
      </c>
      <c r="BO2838" s="493" t="n">
        <v>0</v>
      </c>
      <c r="BP2838" s="493" t="n">
        <v>0</v>
      </c>
      <c r="BQ2838" s="493" t="n">
        <v>0</v>
      </c>
      <c r="BR2838" s="493" t="n">
        <v>0</v>
      </c>
      <c r="BS2838" s="493" t="n">
        <v>0</v>
      </c>
      <c r="BT2838" s="493" t="n">
        <v>0</v>
      </c>
      <c r="BU2838" s="493" t="n">
        <v>0</v>
      </c>
      <c r="BV2838" s="493" t="n">
        <v>0</v>
      </c>
      <c r="BW2838" s="493" t="n">
        <v>0</v>
      </c>
    </row>
    <row r="2839">
      <c r="A2839" t="inlineStr">
        <is>
          <t>[C9D1] Angiotensin-II 길항제, 고혈압제 (C2) 혹은 이뇨제 복합제제</t>
        </is>
      </c>
      <c r="B2839" t="inlineStr">
        <is>
          <t>휴온스</t>
        </is>
      </c>
      <c r="C2839" t="inlineStr">
        <is>
          <t>칸데 플러스</t>
        </is>
      </c>
      <c r="D2839" t="inlineStr">
        <is>
          <t>휴온스</t>
        </is>
      </c>
      <c r="E2839" t="inlineStr">
        <is>
          <t>candesartan cilexetil,  hydrochlorothiazide</t>
        </is>
      </c>
      <c r="F2839" t="inlineStr">
        <is>
          <t>병원</t>
        </is>
      </c>
      <c r="G2839" t="inlineStr">
        <is>
          <t>Generic</t>
        </is>
      </c>
      <c r="H2839" s="493" t="n">
        <v>0</v>
      </c>
      <c r="I2839" s="493" t="n">
        <v>831.3</v>
      </c>
      <c r="J2839" s="493" t="n">
        <v>286.5</v>
      </c>
      <c r="K2839" s="493" t="n">
        <v>184.9</v>
      </c>
      <c r="L2839" s="493" t="n">
        <v>4733.96</v>
      </c>
      <c r="M2839" s="493" t="n">
        <v>4858.86</v>
      </c>
      <c r="N2839" s="493" t="n">
        <v>627.6</v>
      </c>
      <c r="O2839" s="493" t="n">
        <v>723.6</v>
      </c>
      <c r="P2839" s="493" t="n">
        <v>868.8</v>
      </c>
      <c r="Q2839" s="493" t="n">
        <v>959.79</v>
      </c>
      <c r="R2839" s="493" t="n">
        <v>451.2</v>
      </c>
      <c r="S2839" s="493" t="n">
        <v>956.1</v>
      </c>
      <c r="T2839" s="493" t="n">
        <v>581.7</v>
      </c>
      <c r="U2839" s="493" t="n">
        <v>120</v>
      </c>
      <c r="V2839" s="493" t="n">
        <v>321.9</v>
      </c>
      <c r="W2839" s="493" t="n">
        <v>485.6</v>
      </c>
      <c r="X2839" s="493" t="n">
        <v>886.2</v>
      </c>
      <c r="Y2839" s="493" t="n">
        <v>149.7</v>
      </c>
      <c r="Z2839" s="493" t="n">
        <v>988.2</v>
      </c>
      <c r="AA2839" s="493" t="n">
        <v>366.06</v>
      </c>
      <c r="AB2839" s="493" t="n">
        <v>732.3</v>
      </c>
      <c r="AC2839" s="493" t="n">
        <v>836.4</v>
      </c>
      <c r="AD2839" s="493" t="n">
        <v>324.1</v>
      </c>
      <c r="AE2839" s="493" t="n">
        <v>1152</v>
      </c>
      <c r="AF2839" s="493" t="n">
        <v>420.3</v>
      </c>
      <c r="AG2839" s="493" t="n">
        <v>494.1</v>
      </c>
      <c r="AH2839" s="493" t="n">
        <v>480</v>
      </c>
      <c r="AI2839" s="493" t="n">
        <v>720</v>
      </c>
      <c r="AJ2839" s="493" t="n">
        <v>240</v>
      </c>
      <c r="AK2839" s="493" t="n">
        <v>0</v>
      </c>
      <c r="AL2839" s="493" t="n">
        <v>390.3</v>
      </c>
      <c r="AM2839" s="493" t="n">
        <v>422.1</v>
      </c>
      <c r="AN2839" s="493" t="n">
        <v>1018.8</v>
      </c>
      <c r="AO2839" s="493" t="n">
        <v>1125.3</v>
      </c>
      <c r="AP2839" s="493" t="n">
        <v>510.3</v>
      </c>
      <c r="AQ2839" s="493" t="n">
        <v>225.2</v>
      </c>
      <c r="AR2839" s="493" t="n">
        <v>1436.42</v>
      </c>
      <c r="AS2839" s="493" t="n">
        <v>541.2</v>
      </c>
      <c r="AT2839" s="493" t="n">
        <v>994.5</v>
      </c>
      <c r="AU2839" s="493" t="n">
        <v>909.77</v>
      </c>
      <c r="AV2839" s="493" t="n">
        <v>27.6</v>
      </c>
      <c r="AW2839" s="493" t="n">
        <v>390.3</v>
      </c>
      <c r="AX2839" s="493" t="n">
        <v>768</v>
      </c>
      <c r="AY2839" s="493" t="n">
        <v>150.3</v>
      </c>
      <c r="AZ2839" s="493" t="n">
        <v>27.9</v>
      </c>
      <c r="BA2839" s="493" t="n">
        <v>1233</v>
      </c>
      <c r="BB2839" s="493" t="n">
        <v>28.8</v>
      </c>
      <c r="BC2839" s="493" t="n">
        <v>150</v>
      </c>
      <c r="BD2839" s="493" t="n">
        <v>631.2</v>
      </c>
      <c r="BE2839" s="493" t="n">
        <v>179.3</v>
      </c>
      <c r="BF2839" s="493" t="n">
        <v>27.3</v>
      </c>
      <c r="BG2839" s="493" t="n">
        <v>1117.2</v>
      </c>
      <c r="BH2839" s="493" t="n">
        <v>26.4</v>
      </c>
      <c r="BI2839" s="493" t="n">
        <v>0</v>
      </c>
      <c r="BJ2839" s="493" t="n">
        <v>241.2</v>
      </c>
      <c r="BK2839" s="493" t="n">
        <v>353.27</v>
      </c>
      <c r="BL2839" s="493" t="n">
        <v>255.7</v>
      </c>
      <c r="BM2839" s="493" t="n">
        <v>339.36</v>
      </c>
      <c r="BN2839" s="493" t="n">
        <v>0</v>
      </c>
      <c r="BO2839" s="493" t="n">
        <v>350.4</v>
      </c>
      <c r="BP2839" s="493" t="n">
        <v>0</v>
      </c>
      <c r="BQ2839" s="493" t="n">
        <v>592.5599999999999</v>
      </c>
      <c r="BR2839" s="493" t="n">
        <v>0</v>
      </c>
      <c r="BS2839" s="493" t="n">
        <v>0</v>
      </c>
      <c r="BT2839" s="493" t="n">
        <v>819.2</v>
      </c>
      <c r="BU2839" s="493" t="n">
        <v>72.59999999999999</v>
      </c>
      <c r="BV2839" s="493" t="n">
        <v>715.88</v>
      </c>
      <c r="BW2839" s="493" t="n">
        <v>381.86</v>
      </c>
    </row>
    <row r="2840">
      <c r="A2840" t="inlineStr">
        <is>
          <t>[C9D1] Angiotensin-II 길항제, 고혈압제 (C2) 혹은 이뇨제 복합제제</t>
        </is>
      </c>
      <c r="B2840" t="inlineStr">
        <is>
          <t>휴온스</t>
        </is>
      </c>
      <c r="C2840" t="inlineStr">
        <is>
          <t>칸데 플러스</t>
        </is>
      </c>
      <c r="D2840" t="inlineStr">
        <is>
          <t>휴온스</t>
        </is>
      </c>
      <c r="E2840" t="inlineStr">
        <is>
          <t>candesartan cilexetil,  hydrochlorothiazide</t>
        </is>
      </c>
      <c r="F2840" t="inlineStr">
        <is>
          <t>의원</t>
        </is>
      </c>
      <c r="G2840" t="inlineStr">
        <is>
          <t>Generic</t>
        </is>
      </c>
      <c r="H2840" s="493" t="n">
        <v>54351.85</v>
      </c>
      <c r="I2840" s="493" t="n">
        <v>58369.41</v>
      </c>
      <c r="J2840" s="493" t="n">
        <v>58568.64</v>
      </c>
      <c r="K2840" s="493" t="n">
        <v>65219.55</v>
      </c>
      <c r="L2840" s="493" t="n">
        <v>57658.69</v>
      </c>
      <c r="M2840" s="493" t="n">
        <v>67498.5</v>
      </c>
      <c r="N2840" s="493" t="n">
        <v>61833.52</v>
      </c>
      <c r="O2840" s="493" t="n">
        <v>60173.07</v>
      </c>
      <c r="P2840" s="493" t="n">
        <v>60826.58</v>
      </c>
      <c r="Q2840" s="493" t="n">
        <v>52908.9</v>
      </c>
      <c r="R2840" s="493" t="n">
        <v>57877.93</v>
      </c>
      <c r="S2840" s="493" t="n">
        <v>74220.59</v>
      </c>
      <c r="T2840" s="493" t="n">
        <v>58978.48</v>
      </c>
      <c r="U2840" s="493" t="n">
        <v>53613.64</v>
      </c>
      <c r="V2840" s="493" t="n">
        <v>63550.76</v>
      </c>
      <c r="W2840" s="493" t="n">
        <v>57156.51</v>
      </c>
      <c r="X2840" s="493" t="n">
        <v>47334.63</v>
      </c>
      <c r="Y2840" s="493" t="n">
        <v>63485.54</v>
      </c>
      <c r="Z2840" s="493" t="n">
        <v>57000.82</v>
      </c>
      <c r="AA2840" s="493" t="n">
        <v>47432.98</v>
      </c>
      <c r="AB2840" s="493" t="n">
        <v>52402.66</v>
      </c>
      <c r="AC2840" s="493" t="n">
        <v>57439.29</v>
      </c>
      <c r="AD2840" s="493" t="n">
        <v>46041.72</v>
      </c>
      <c r="AE2840" s="493" t="n">
        <v>61288.79</v>
      </c>
      <c r="AF2840" s="493" t="n">
        <v>49494.11</v>
      </c>
      <c r="AG2840" s="493" t="n">
        <v>44477.32</v>
      </c>
      <c r="AH2840" s="493" t="n">
        <v>49388.8</v>
      </c>
      <c r="AI2840" s="493" t="n">
        <v>44628.71</v>
      </c>
      <c r="AJ2840" s="493" t="n">
        <v>46905.88</v>
      </c>
      <c r="AK2840" s="493" t="n">
        <v>49564.97</v>
      </c>
      <c r="AL2840" s="493" t="n">
        <v>44230.58</v>
      </c>
      <c r="AM2840" s="493" t="n">
        <v>49437.42</v>
      </c>
      <c r="AN2840" s="493" t="n">
        <v>41427.7</v>
      </c>
      <c r="AO2840" s="493" t="n">
        <v>48473.73</v>
      </c>
      <c r="AP2840" s="493" t="n">
        <v>44416</v>
      </c>
      <c r="AQ2840" s="493" t="n">
        <v>48120.3</v>
      </c>
      <c r="AR2840" s="493" t="n">
        <v>49797.5</v>
      </c>
      <c r="AS2840" s="493" t="n">
        <v>49968.44</v>
      </c>
      <c r="AT2840" s="493" t="n">
        <v>55196.96</v>
      </c>
      <c r="AU2840" s="493" t="n">
        <v>50406.91</v>
      </c>
      <c r="AV2840" s="493" t="n">
        <v>45527.35</v>
      </c>
      <c r="AW2840" s="493" t="n">
        <v>43088.14</v>
      </c>
      <c r="AX2840" s="493" t="n">
        <v>41698.13</v>
      </c>
      <c r="AY2840" s="493" t="n">
        <v>46064.03</v>
      </c>
      <c r="AZ2840" s="493" t="n">
        <v>45693.24</v>
      </c>
      <c r="BA2840" s="493" t="n">
        <v>48508.66</v>
      </c>
      <c r="BB2840" s="493" t="n">
        <v>43071.19</v>
      </c>
      <c r="BC2840" s="493" t="n">
        <v>47357.27</v>
      </c>
      <c r="BD2840" s="493" t="n">
        <v>41167.65</v>
      </c>
      <c r="BE2840" s="493" t="n">
        <v>38610.19</v>
      </c>
      <c r="BF2840" s="493" t="n">
        <v>40455.04</v>
      </c>
      <c r="BG2840" s="493" t="n">
        <v>37305.58</v>
      </c>
      <c r="BH2840" s="493" t="n">
        <v>36547.74</v>
      </c>
      <c r="BI2840" s="493" t="n">
        <v>36545.79</v>
      </c>
      <c r="BJ2840" s="493" t="n">
        <v>33387.18</v>
      </c>
      <c r="BK2840" s="493" t="n">
        <v>35013.29</v>
      </c>
      <c r="BL2840" s="493" t="n">
        <v>40556.33</v>
      </c>
      <c r="BM2840" s="493" t="n">
        <v>32341.15</v>
      </c>
      <c r="BN2840" s="493" t="n">
        <v>31129.87</v>
      </c>
      <c r="BO2840" s="493" t="n">
        <v>38092.49</v>
      </c>
      <c r="BP2840" s="493" t="n">
        <v>31571.72</v>
      </c>
      <c r="BQ2840" s="493" t="n">
        <v>33454.86</v>
      </c>
      <c r="BR2840" s="493" t="n">
        <v>31018.19</v>
      </c>
      <c r="BS2840" s="493" t="n">
        <v>31955.31</v>
      </c>
      <c r="BT2840" s="493" t="n">
        <v>31295.97</v>
      </c>
      <c r="BU2840" s="493" t="n">
        <v>35678.76</v>
      </c>
      <c r="BV2840" s="493" t="n">
        <v>28246.95</v>
      </c>
      <c r="BW2840" s="493" t="n">
        <v>37690.73</v>
      </c>
    </row>
    <row r="2841">
      <c r="A2841" t="inlineStr">
        <is>
          <t>[C9D1] Angiotensin-II 길항제, 고혈압제 (C2) 혹은 이뇨제 복합제제</t>
        </is>
      </c>
      <c r="B2841" t="inlineStr">
        <is>
          <t>휴온스</t>
        </is>
      </c>
      <c r="C2841" t="inlineStr">
        <is>
          <t>칸데 플러스</t>
        </is>
      </c>
      <c r="D2841" t="inlineStr">
        <is>
          <t>휴온스</t>
        </is>
      </c>
      <c r="E2841" t="inlineStr">
        <is>
          <t>candesartan cilexetil,  hydrochlorothiazide</t>
        </is>
      </c>
      <c r="F2841" t="inlineStr">
        <is>
          <t>보건소</t>
        </is>
      </c>
      <c r="G2841" t="inlineStr">
        <is>
          <t>Generic</t>
        </is>
      </c>
      <c r="H2841" s="493" t="n">
        <v>152.4</v>
      </c>
      <c r="I2841" s="493" t="n">
        <v>0</v>
      </c>
      <c r="J2841" s="493" t="n">
        <v>0</v>
      </c>
      <c r="K2841" s="493" t="n">
        <v>1998.6</v>
      </c>
      <c r="L2841" s="493" t="n">
        <v>730.5</v>
      </c>
      <c r="M2841" s="493" t="n">
        <v>1630.2</v>
      </c>
      <c r="N2841" s="493" t="n">
        <v>683.4</v>
      </c>
      <c r="O2841" s="493" t="n">
        <v>1693.2</v>
      </c>
      <c r="P2841" s="493" t="n">
        <v>1240.2</v>
      </c>
      <c r="Q2841" s="493" t="n">
        <v>738.6</v>
      </c>
      <c r="R2841" s="493" t="n">
        <v>1782.9</v>
      </c>
      <c r="S2841" s="493" t="n">
        <v>1520.4</v>
      </c>
      <c r="T2841" s="493" t="n">
        <v>1748.7</v>
      </c>
      <c r="U2841" s="493" t="n">
        <v>334.8</v>
      </c>
      <c r="V2841" s="493" t="n">
        <v>603.6</v>
      </c>
      <c r="W2841" s="493" t="n">
        <v>2303.4</v>
      </c>
      <c r="X2841" s="493" t="n">
        <v>1101.3</v>
      </c>
      <c r="Y2841" s="493" t="n">
        <v>1165.2</v>
      </c>
      <c r="Z2841" s="493" t="n">
        <v>407.7</v>
      </c>
      <c r="AA2841" s="493" t="n">
        <v>2438.4</v>
      </c>
      <c r="AB2841" s="493" t="n">
        <v>1141.8</v>
      </c>
      <c r="AC2841" s="493" t="n">
        <v>1641</v>
      </c>
      <c r="AD2841" s="493" t="n">
        <v>1366.8</v>
      </c>
      <c r="AE2841" s="493" t="n">
        <v>2100.6</v>
      </c>
      <c r="AF2841" s="493" t="n">
        <v>105</v>
      </c>
      <c r="AG2841" s="493" t="n">
        <v>3211.8</v>
      </c>
      <c r="AH2841" s="493" t="n">
        <v>462.6</v>
      </c>
      <c r="AI2841" s="493" t="n">
        <v>2880</v>
      </c>
      <c r="AJ2841" s="493" t="n">
        <v>730.5</v>
      </c>
      <c r="AK2841" s="493" t="n">
        <v>2319.9</v>
      </c>
      <c r="AL2841" s="493" t="n">
        <v>581.7</v>
      </c>
      <c r="AM2841" s="493" t="n">
        <v>2532.3</v>
      </c>
      <c r="AN2841" s="493" t="n">
        <v>1715.1</v>
      </c>
      <c r="AO2841" s="493" t="n">
        <v>107.4</v>
      </c>
      <c r="AP2841" s="493" t="n">
        <v>2446.5</v>
      </c>
      <c r="AQ2841" s="493" t="n">
        <v>726</v>
      </c>
      <c r="AR2841" s="493" t="n">
        <v>1177.2</v>
      </c>
      <c r="AS2841" s="493" t="n">
        <v>1395.9</v>
      </c>
      <c r="AT2841" s="493" t="n">
        <v>433.8</v>
      </c>
      <c r="AU2841" s="493" t="n">
        <v>270</v>
      </c>
      <c r="AV2841" s="493" t="n">
        <v>1041.9</v>
      </c>
      <c r="AW2841" s="493" t="n">
        <v>1048.5</v>
      </c>
      <c r="AX2841" s="493" t="n">
        <v>842.4</v>
      </c>
      <c r="AY2841" s="493" t="n">
        <v>0</v>
      </c>
      <c r="AZ2841" s="493" t="n">
        <v>21465.3</v>
      </c>
      <c r="BA2841" s="493" t="n">
        <v>533.1</v>
      </c>
      <c r="BB2841" s="493" t="n">
        <v>0</v>
      </c>
      <c r="BC2841" s="493" t="n">
        <v>626.4</v>
      </c>
      <c r="BD2841" s="493" t="n">
        <v>15993.6</v>
      </c>
      <c r="BE2841" s="493" t="n">
        <v>110.4</v>
      </c>
      <c r="BF2841" s="493" t="n">
        <v>782.1</v>
      </c>
      <c r="BG2841" s="493" t="n">
        <v>531</v>
      </c>
      <c r="BH2841" s="493" t="n">
        <v>0</v>
      </c>
      <c r="BI2841" s="493" t="n">
        <v>1033.2</v>
      </c>
      <c r="BJ2841" s="493" t="n">
        <v>398.7</v>
      </c>
      <c r="BK2841" s="493" t="n">
        <v>934.2</v>
      </c>
      <c r="BL2841" s="493" t="n">
        <v>931.5</v>
      </c>
      <c r="BM2841" s="493" t="n">
        <v>507</v>
      </c>
      <c r="BN2841" s="493" t="n">
        <v>189.9</v>
      </c>
      <c r="BO2841" s="493" t="n">
        <v>521.1</v>
      </c>
      <c r="BP2841" s="493" t="n">
        <v>883.8</v>
      </c>
      <c r="BQ2841" s="493" t="n">
        <v>0</v>
      </c>
      <c r="BR2841" s="493" t="n">
        <v>996.6</v>
      </c>
      <c r="BS2841" s="493" t="n">
        <v>87.59999999999999</v>
      </c>
      <c r="BT2841" s="493" t="n">
        <v>382.5</v>
      </c>
      <c r="BU2841" s="493" t="n">
        <v>660.3</v>
      </c>
      <c r="BV2841" s="493" t="n">
        <v>486.9</v>
      </c>
      <c r="BW2841" s="493" t="n">
        <v>225.6</v>
      </c>
    </row>
    <row r="2842">
      <c r="A2842" t="inlineStr">
        <is>
          <t>[C9D1] Angiotensin-II 길항제, 고혈압제 (C2) 혹은 이뇨제 복합제제</t>
        </is>
      </c>
      <c r="B2842" t="inlineStr">
        <is>
          <t>휴온스</t>
        </is>
      </c>
      <c r="C2842" t="inlineStr">
        <is>
          <t>칸데 플러스</t>
        </is>
      </c>
      <c r="D2842" t="inlineStr">
        <is>
          <t>휴온스</t>
        </is>
      </c>
      <c r="E2842" t="inlineStr">
        <is>
          <t>candesartan cilexetil,  hydrochlorothiazide</t>
        </is>
      </c>
      <c r="F2842" t="inlineStr">
        <is>
          <t>기타(치과의원, 치과병원 등)</t>
        </is>
      </c>
      <c r="G2842" t="inlineStr">
        <is>
          <t>Generic</t>
        </is>
      </c>
      <c r="H2842" s="493" t="n">
        <v>0</v>
      </c>
      <c r="I2842" s="493" t="n">
        <v>0</v>
      </c>
      <c r="J2842" s="493" t="n">
        <v>0</v>
      </c>
      <c r="K2842" s="493" t="n">
        <v>0</v>
      </c>
      <c r="L2842" s="493" t="n">
        <v>0</v>
      </c>
      <c r="M2842" s="493" t="n">
        <v>0</v>
      </c>
      <c r="N2842" s="493" t="n">
        <v>0</v>
      </c>
      <c r="O2842" s="493" t="n">
        <v>0</v>
      </c>
      <c r="P2842" s="493" t="n">
        <v>0</v>
      </c>
      <c r="Q2842" s="493" t="n">
        <v>0</v>
      </c>
      <c r="R2842" s="493" t="n">
        <v>0</v>
      </c>
      <c r="S2842" s="493" t="n">
        <v>0</v>
      </c>
      <c r="T2842" s="493" t="n">
        <v>0</v>
      </c>
      <c r="U2842" s="493" t="n">
        <v>0</v>
      </c>
      <c r="V2842" s="493" t="n">
        <v>0</v>
      </c>
      <c r="W2842" s="493" t="n">
        <v>0</v>
      </c>
      <c r="X2842" s="493" t="n">
        <v>0</v>
      </c>
      <c r="Y2842" s="493" t="n">
        <v>0</v>
      </c>
      <c r="Z2842" s="493" t="n">
        <v>0</v>
      </c>
      <c r="AA2842" s="493" t="n">
        <v>0</v>
      </c>
      <c r="AB2842" s="493" t="n">
        <v>0</v>
      </c>
      <c r="AC2842" s="493" t="n">
        <v>0</v>
      </c>
      <c r="AD2842" s="493" t="n">
        <v>0</v>
      </c>
      <c r="AE2842" s="493" t="n">
        <v>0</v>
      </c>
      <c r="AF2842" s="493" t="n">
        <v>0</v>
      </c>
      <c r="AG2842" s="493" t="n">
        <v>0</v>
      </c>
      <c r="AH2842" s="493" t="n">
        <v>0</v>
      </c>
      <c r="AI2842" s="493" t="n">
        <v>0</v>
      </c>
      <c r="AJ2842" s="493" t="n">
        <v>0</v>
      </c>
      <c r="AK2842" s="493" t="n">
        <v>0</v>
      </c>
      <c r="AL2842" s="493" t="n">
        <v>0</v>
      </c>
      <c r="AM2842" s="493" t="n">
        <v>0</v>
      </c>
      <c r="AN2842" s="493" t="n">
        <v>0</v>
      </c>
      <c r="AO2842" s="493" t="n">
        <v>0</v>
      </c>
      <c r="AP2842" s="493" t="n">
        <v>0</v>
      </c>
      <c r="AQ2842" s="493" t="n">
        <v>0</v>
      </c>
      <c r="AR2842" s="493" t="n">
        <v>0</v>
      </c>
      <c r="AS2842" s="493" t="n">
        <v>0</v>
      </c>
      <c r="AT2842" s="493" t="n">
        <v>0</v>
      </c>
      <c r="AU2842" s="493" t="n">
        <v>0</v>
      </c>
      <c r="AV2842" s="493" t="n">
        <v>0</v>
      </c>
      <c r="AW2842" s="493" t="n">
        <v>0</v>
      </c>
      <c r="AX2842" s="493" t="n">
        <v>0</v>
      </c>
      <c r="AY2842" s="493" t="n">
        <v>0</v>
      </c>
      <c r="AZ2842" s="493" t="n">
        <v>0</v>
      </c>
      <c r="BA2842" s="493" t="n">
        <v>0</v>
      </c>
      <c r="BB2842" s="493" t="n">
        <v>199.8</v>
      </c>
      <c r="BC2842" s="493" t="n">
        <v>0</v>
      </c>
      <c r="BD2842" s="493" t="n">
        <v>0</v>
      </c>
      <c r="BE2842" s="493" t="n">
        <v>0</v>
      </c>
      <c r="BF2842" s="493" t="n">
        <v>0</v>
      </c>
      <c r="BG2842" s="493" t="n">
        <v>672</v>
      </c>
      <c r="BH2842" s="493" t="n">
        <v>0</v>
      </c>
      <c r="BI2842" s="493" t="n">
        <v>655.2</v>
      </c>
      <c r="BJ2842" s="493" t="n">
        <v>0</v>
      </c>
      <c r="BK2842" s="493" t="n">
        <v>1001.7</v>
      </c>
      <c r="BL2842" s="493" t="n">
        <v>0</v>
      </c>
      <c r="BM2842" s="493" t="n">
        <v>0</v>
      </c>
      <c r="BN2842" s="493" t="n">
        <v>0</v>
      </c>
      <c r="BO2842" s="493" t="n">
        <v>0</v>
      </c>
      <c r="BP2842" s="493" t="n">
        <v>0</v>
      </c>
      <c r="BQ2842" s="493" t="n">
        <v>0</v>
      </c>
      <c r="BR2842" s="493" t="n">
        <v>0</v>
      </c>
      <c r="BS2842" s="493" t="n">
        <v>0</v>
      </c>
      <c r="BT2842" s="493" t="n">
        <v>0</v>
      </c>
      <c r="BU2842" s="493" t="n">
        <v>0</v>
      </c>
      <c r="BV2842" s="493" t="n">
        <v>0</v>
      </c>
      <c r="BW2842" s="493" t="n">
        <v>0</v>
      </c>
    </row>
    <row r="2843">
      <c r="A2843" t="inlineStr">
        <is>
          <t>[C9D1] Angiotensin-II 길항제, 고혈압제 (C2) 혹은 이뇨제 복합제제</t>
        </is>
      </c>
      <c r="B2843" t="inlineStr">
        <is>
          <t>휴온스</t>
        </is>
      </c>
      <c r="C2843" t="inlineStr">
        <is>
          <t>테잘탄 플러스</t>
        </is>
      </c>
      <c r="D2843" t="inlineStr">
        <is>
          <t>휴온스</t>
        </is>
      </c>
      <c r="E2843" t="inlineStr">
        <is>
          <t>hydrochlorothiazide,  telmisartan</t>
        </is>
      </c>
      <c r="F2843" t="inlineStr">
        <is>
          <t>병원</t>
        </is>
      </c>
      <c r="G2843" t="inlineStr">
        <is>
          <t>Generic</t>
        </is>
      </c>
      <c r="H2843" s="493" t="n">
        <v>0</v>
      </c>
      <c r="I2843" s="493" t="n">
        <v>360</v>
      </c>
      <c r="J2843" s="493" t="n">
        <v>0</v>
      </c>
      <c r="K2843" s="493" t="n">
        <v>0</v>
      </c>
      <c r="L2843" s="493" t="n">
        <v>0</v>
      </c>
      <c r="M2843" s="493" t="n">
        <v>0</v>
      </c>
      <c r="N2843" s="493" t="n">
        <v>0</v>
      </c>
      <c r="O2843" s="493" t="n">
        <v>0</v>
      </c>
      <c r="P2843" s="493" t="n">
        <v>0</v>
      </c>
      <c r="Q2843" s="493" t="n">
        <v>0</v>
      </c>
      <c r="R2843" s="493" t="n">
        <v>0</v>
      </c>
      <c r="S2843" s="493" t="n">
        <v>0</v>
      </c>
      <c r="T2843" s="493" t="n">
        <v>0</v>
      </c>
      <c r="U2843" s="493" t="n">
        <v>0</v>
      </c>
      <c r="V2843" s="493" t="n">
        <v>0</v>
      </c>
      <c r="W2843" s="493" t="n">
        <v>0</v>
      </c>
      <c r="X2843" s="493" t="n">
        <v>0</v>
      </c>
      <c r="Y2843" s="493" t="n">
        <v>0</v>
      </c>
      <c r="Z2843" s="493" t="n">
        <v>0</v>
      </c>
      <c r="AA2843" s="493" t="n">
        <v>0</v>
      </c>
      <c r="AB2843" s="493" t="n">
        <v>0</v>
      </c>
      <c r="AC2843" s="493" t="n">
        <v>0</v>
      </c>
      <c r="AD2843" s="493" t="n">
        <v>0</v>
      </c>
      <c r="AE2843" s="493" t="n">
        <v>0</v>
      </c>
      <c r="AF2843" s="493" t="n">
        <v>0</v>
      </c>
      <c r="AG2843" s="493" t="n">
        <v>0</v>
      </c>
      <c r="AH2843" s="493" t="n">
        <v>0</v>
      </c>
      <c r="AI2843" s="493" t="n">
        <v>0</v>
      </c>
      <c r="AJ2843" s="493" t="n">
        <v>0</v>
      </c>
      <c r="AK2843" s="493" t="n">
        <v>0</v>
      </c>
      <c r="AL2843" s="493" t="n">
        <v>0</v>
      </c>
      <c r="AM2843" s="493" t="n">
        <v>0</v>
      </c>
      <c r="AN2843" s="493" t="n">
        <v>0</v>
      </c>
      <c r="AO2843" s="493" t="n">
        <v>0</v>
      </c>
      <c r="AP2843" s="493" t="n">
        <v>0</v>
      </c>
      <c r="AQ2843" s="493" t="n">
        <v>0</v>
      </c>
      <c r="AR2843" s="493" t="n">
        <v>0</v>
      </c>
      <c r="AS2843" s="493" t="n">
        <v>0</v>
      </c>
      <c r="AT2843" s="493" t="n">
        <v>0</v>
      </c>
      <c r="AU2843" s="493" t="n">
        <v>0</v>
      </c>
      <c r="AV2843" s="493" t="n">
        <v>0</v>
      </c>
      <c r="AW2843" s="493" t="n">
        <v>0</v>
      </c>
      <c r="AX2843" s="493" t="n">
        <v>0</v>
      </c>
      <c r="AY2843" s="493" t="n">
        <v>0</v>
      </c>
      <c r="AZ2843" s="493" t="n">
        <v>0</v>
      </c>
      <c r="BA2843" s="493" t="n">
        <v>0</v>
      </c>
      <c r="BB2843" s="493" t="n">
        <v>0</v>
      </c>
      <c r="BC2843" s="493" t="n">
        <v>0</v>
      </c>
      <c r="BD2843" s="493" t="n">
        <v>0</v>
      </c>
      <c r="BE2843" s="493" t="n">
        <v>0</v>
      </c>
      <c r="BF2843" s="493" t="n">
        <v>0</v>
      </c>
      <c r="BG2843" s="493" t="n">
        <v>0</v>
      </c>
      <c r="BH2843" s="493" t="n">
        <v>0</v>
      </c>
      <c r="BI2843" s="493" t="n">
        <v>0</v>
      </c>
      <c r="BJ2843" s="493" t="n">
        <v>0</v>
      </c>
      <c r="BK2843" s="493" t="n">
        <v>0</v>
      </c>
      <c r="BL2843" s="493" t="n">
        <v>0</v>
      </c>
      <c r="BM2843" s="493" t="n">
        <v>0</v>
      </c>
      <c r="BN2843" s="493" t="n">
        <v>0</v>
      </c>
      <c r="BO2843" s="493" t="n">
        <v>0</v>
      </c>
      <c r="BP2843" s="493" t="n">
        <v>0</v>
      </c>
      <c r="BQ2843" s="493" t="n">
        <v>0</v>
      </c>
      <c r="BR2843" s="493" t="n">
        <v>0</v>
      </c>
      <c r="BS2843" s="493" t="n">
        <v>0</v>
      </c>
      <c r="BT2843" s="493" t="n">
        <v>0</v>
      </c>
      <c r="BU2843" s="493" t="n">
        <v>0</v>
      </c>
      <c r="BV2843" s="493" t="n">
        <v>0</v>
      </c>
      <c r="BW2843" s="493" t="n">
        <v>0</v>
      </c>
    </row>
    <row r="2844">
      <c r="A2844" t="inlineStr">
        <is>
          <t>[C9D1] Angiotensin-II 길항제, 고혈압제 (C2) 혹은 이뇨제 복합제제</t>
        </is>
      </c>
      <c r="B2844" t="inlineStr">
        <is>
          <t>휴온스</t>
        </is>
      </c>
      <c r="C2844" t="inlineStr">
        <is>
          <t>테잘탄 플러스</t>
        </is>
      </c>
      <c r="D2844" t="inlineStr">
        <is>
          <t>휴온스</t>
        </is>
      </c>
      <c r="E2844" t="inlineStr">
        <is>
          <t>hydrochlorothiazide,  telmisartan</t>
        </is>
      </c>
      <c r="F2844" t="inlineStr">
        <is>
          <t>의원</t>
        </is>
      </c>
      <c r="G2844" t="inlineStr">
        <is>
          <t>Generic</t>
        </is>
      </c>
      <c r="H2844" s="493" t="n">
        <v>11750.3</v>
      </c>
      <c r="I2844" s="493" t="n">
        <v>4992.8</v>
      </c>
      <c r="J2844" s="493" t="n">
        <v>3078.3</v>
      </c>
      <c r="K2844" s="493" t="n">
        <v>2807.1</v>
      </c>
      <c r="L2844" s="493" t="n">
        <v>1618.8</v>
      </c>
      <c r="M2844" s="493" t="n">
        <v>0</v>
      </c>
      <c r="N2844" s="493" t="n">
        <v>0</v>
      </c>
      <c r="O2844" s="493" t="n">
        <v>0</v>
      </c>
      <c r="P2844" s="493" t="n">
        <v>0</v>
      </c>
      <c r="Q2844" s="493" t="n">
        <v>0</v>
      </c>
      <c r="R2844" s="493" t="n">
        <v>0</v>
      </c>
      <c r="S2844" s="493" t="n">
        <v>0</v>
      </c>
      <c r="T2844" s="493" t="n">
        <v>0</v>
      </c>
      <c r="U2844" s="493" t="n">
        <v>0</v>
      </c>
      <c r="V2844" s="493" t="n">
        <v>0</v>
      </c>
      <c r="W2844" s="493" t="n">
        <v>0</v>
      </c>
      <c r="X2844" s="493" t="n">
        <v>0</v>
      </c>
      <c r="Y2844" s="493" t="n">
        <v>0</v>
      </c>
      <c r="Z2844" s="493" t="n">
        <v>0</v>
      </c>
      <c r="AA2844" s="493" t="n">
        <v>0</v>
      </c>
      <c r="AB2844" s="493" t="n">
        <v>0</v>
      </c>
      <c r="AC2844" s="493" t="n">
        <v>0</v>
      </c>
      <c r="AD2844" s="493" t="n">
        <v>0</v>
      </c>
      <c r="AE2844" s="493" t="n">
        <v>0</v>
      </c>
      <c r="AF2844" s="493" t="n">
        <v>0</v>
      </c>
      <c r="AG2844" s="493" t="n">
        <v>0</v>
      </c>
      <c r="AH2844" s="493" t="n">
        <v>0</v>
      </c>
      <c r="AI2844" s="493" t="n">
        <v>0</v>
      </c>
      <c r="AJ2844" s="493" t="n">
        <v>0</v>
      </c>
      <c r="AK2844" s="493" t="n">
        <v>0</v>
      </c>
      <c r="AL2844" s="493" t="n">
        <v>0</v>
      </c>
      <c r="AM2844" s="493" t="n">
        <v>0</v>
      </c>
      <c r="AN2844" s="493" t="n">
        <v>0</v>
      </c>
      <c r="AO2844" s="493" t="n">
        <v>0</v>
      </c>
      <c r="AP2844" s="493" t="n">
        <v>0</v>
      </c>
      <c r="AQ2844" s="493" t="n">
        <v>0</v>
      </c>
      <c r="AR2844" s="493" t="n">
        <v>0</v>
      </c>
      <c r="AS2844" s="493" t="n">
        <v>0</v>
      </c>
      <c r="AT2844" s="493" t="n">
        <v>0</v>
      </c>
      <c r="AU2844" s="493" t="n">
        <v>0</v>
      </c>
      <c r="AV2844" s="493" t="n">
        <v>0</v>
      </c>
      <c r="AW2844" s="493" t="n">
        <v>0</v>
      </c>
      <c r="AX2844" s="493" t="n">
        <v>0</v>
      </c>
      <c r="AY2844" s="493" t="n">
        <v>0</v>
      </c>
      <c r="AZ2844" s="493" t="n">
        <v>0</v>
      </c>
      <c r="BA2844" s="493" t="n">
        <v>0</v>
      </c>
      <c r="BB2844" s="493" t="n">
        <v>0</v>
      </c>
      <c r="BC2844" s="493" t="n">
        <v>0</v>
      </c>
      <c r="BD2844" s="493" t="n">
        <v>0</v>
      </c>
      <c r="BE2844" s="493" t="n">
        <v>0</v>
      </c>
      <c r="BF2844" s="493" t="n">
        <v>0</v>
      </c>
      <c r="BG2844" s="493" t="n">
        <v>0</v>
      </c>
      <c r="BH2844" s="493" t="n">
        <v>0</v>
      </c>
      <c r="BI2844" s="493" t="n">
        <v>0</v>
      </c>
      <c r="BJ2844" s="493" t="n">
        <v>0</v>
      </c>
      <c r="BK2844" s="493" t="n">
        <v>0</v>
      </c>
      <c r="BL2844" s="493" t="n">
        <v>0</v>
      </c>
      <c r="BM2844" s="493" t="n">
        <v>0</v>
      </c>
      <c r="BN2844" s="493" t="n">
        <v>0</v>
      </c>
      <c r="BO2844" s="493" t="n">
        <v>0</v>
      </c>
      <c r="BP2844" s="493" t="n">
        <v>0</v>
      </c>
      <c r="BQ2844" s="493" t="n">
        <v>0</v>
      </c>
      <c r="BR2844" s="493" t="n">
        <v>0</v>
      </c>
      <c r="BS2844" s="493" t="n">
        <v>0</v>
      </c>
      <c r="BT2844" s="493" t="n">
        <v>0</v>
      </c>
      <c r="BU2844" s="493" t="n">
        <v>0</v>
      </c>
      <c r="BV2844" s="493" t="n">
        <v>0</v>
      </c>
      <c r="BW2844" s="493" t="n">
        <v>0</v>
      </c>
    </row>
    <row r="2845">
      <c r="A2845" t="inlineStr">
        <is>
          <t>[C9D1] Angiotensin-II 길항제, 고혈압제 (C2) 혹은 이뇨제 복합제제</t>
        </is>
      </c>
      <c r="B2845" t="inlineStr">
        <is>
          <t>휴온스메디텍</t>
        </is>
      </c>
      <c r="C2845" t="inlineStr">
        <is>
          <t>로우탄 플러스</t>
        </is>
      </c>
      <c r="D2845" t="inlineStr">
        <is>
          <t>휴온스메디텍</t>
        </is>
      </c>
      <c r="E2845" t="inlineStr">
        <is>
          <t>hydrochlorothiazide,  olmesartan medoxomil</t>
        </is>
      </c>
      <c r="F2845" t="inlineStr">
        <is>
          <t>병원</t>
        </is>
      </c>
      <c r="G2845" t="inlineStr">
        <is>
          <t>Generic</t>
        </is>
      </c>
      <c r="H2845" s="493" t="n">
        <v>1091.4</v>
      </c>
      <c r="I2845" s="493" t="n">
        <v>600.9</v>
      </c>
      <c r="J2845" s="493" t="n">
        <v>1111.53</v>
      </c>
      <c r="K2845" s="493" t="n">
        <v>747.6</v>
      </c>
      <c r="L2845" s="493" t="n">
        <v>729</v>
      </c>
      <c r="M2845" s="493" t="n">
        <v>1092.3</v>
      </c>
      <c r="N2845" s="493" t="n">
        <v>1462.2</v>
      </c>
      <c r="O2845" s="493" t="n">
        <v>1164.9</v>
      </c>
      <c r="P2845" s="493" t="n">
        <v>1442.1</v>
      </c>
      <c r="Q2845" s="493" t="n">
        <v>1073.82</v>
      </c>
      <c r="R2845" s="493" t="n">
        <v>1258.8</v>
      </c>
      <c r="S2845" s="493" t="n">
        <v>1259.1</v>
      </c>
      <c r="T2845" s="493" t="n">
        <v>779.4</v>
      </c>
      <c r="U2845" s="493" t="n">
        <v>1020.3</v>
      </c>
      <c r="V2845" s="493" t="n">
        <v>1622.85</v>
      </c>
      <c r="W2845" s="493" t="n">
        <v>846.15</v>
      </c>
      <c r="X2845" s="493" t="n">
        <v>1385.7</v>
      </c>
      <c r="Y2845" s="493" t="n">
        <v>1140</v>
      </c>
      <c r="Z2845" s="493" t="n">
        <v>1427.7</v>
      </c>
      <c r="AA2845" s="493" t="n">
        <v>777.3</v>
      </c>
      <c r="AB2845" s="493" t="n">
        <v>1316.4</v>
      </c>
      <c r="AC2845" s="493" t="n">
        <v>1337.85</v>
      </c>
      <c r="AD2845" s="493" t="n">
        <v>1680</v>
      </c>
      <c r="AE2845" s="493" t="n">
        <v>1320</v>
      </c>
      <c r="AF2845" s="493" t="n">
        <v>2039.4</v>
      </c>
      <c r="AG2845" s="493" t="n">
        <v>239.4</v>
      </c>
      <c r="AH2845" s="493" t="n">
        <v>720</v>
      </c>
      <c r="AI2845" s="493" t="n">
        <v>600</v>
      </c>
      <c r="AJ2845" s="493" t="n">
        <v>718.5</v>
      </c>
      <c r="AK2845" s="493" t="n">
        <v>575.7</v>
      </c>
      <c r="AL2845" s="493" t="n">
        <v>824.92</v>
      </c>
      <c r="AM2845" s="493" t="n">
        <v>489.1</v>
      </c>
      <c r="AN2845" s="493" t="n">
        <v>352</v>
      </c>
      <c r="AO2845" s="493" t="n">
        <v>464</v>
      </c>
      <c r="AP2845" s="493" t="n">
        <v>952</v>
      </c>
      <c r="AQ2845" s="493" t="n">
        <v>232</v>
      </c>
      <c r="AR2845" s="493" t="n">
        <v>473.8</v>
      </c>
      <c r="AS2845" s="493" t="n">
        <v>344</v>
      </c>
      <c r="AT2845" s="493" t="n">
        <v>0</v>
      </c>
      <c r="AU2845" s="493" t="n">
        <v>0</v>
      </c>
      <c r="AV2845" s="493" t="n">
        <v>0</v>
      </c>
      <c r="AW2845" s="493" t="n">
        <v>0</v>
      </c>
      <c r="AX2845" s="493" t="n">
        <v>0</v>
      </c>
      <c r="AY2845" s="493" t="n">
        <v>0</v>
      </c>
      <c r="AZ2845" s="493" t="n">
        <v>0</v>
      </c>
      <c r="BA2845" s="493" t="n">
        <v>0</v>
      </c>
      <c r="BB2845" s="493" t="n">
        <v>0</v>
      </c>
      <c r="BC2845" s="493" t="n">
        <v>0</v>
      </c>
      <c r="BD2845" s="493" t="n">
        <v>0</v>
      </c>
      <c r="BE2845" s="493" t="n">
        <v>0</v>
      </c>
      <c r="BF2845" s="493" t="n">
        <v>0</v>
      </c>
      <c r="BG2845" s="493" t="n">
        <v>0</v>
      </c>
      <c r="BH2845" s="493" t="n">
        <v>0</v>
      </c>
      <c r="BI2845" s="493" t="n">
        <v>0</v>
      </c>
      <c r="BJ2845" s="493" t="n">
        <v>0</v>
      </c>
      <c r="BK2845" s="493" t="n">
        <v>0</v>
      </c>
      <c r="BL2845" s="493" t="n">
        <v>0</v>
      </c>
      <c r="BM2845" s="493" t="n">
        <v>0</v>
      </c>
      <c r="BN2845" s="493" t="n">
        <v>0</v>
      </c>
      <c r="BO2845" s="493" t="n">
        <v>0</v>
      </c>
      <c r="BP2845" s="493" t="n">
        <v>0</v>
      </c>
      <c r="BQ2845" s="493" t="n">
        <v>0</v>
      </c>
      <c r="BR2845" s="493" t="n">
        <v>0</v>
      </c>
      <c r="BS2845" s="493" t="n">
        <v>0</v>
      </c>
      <c r="BT2845" s="493" t="n">
        <v>0</v>
      </c>
      <c r="BU2845" s="493" t="n">
        <v>0</v>
      </c>
      <c r="BV2845" s="493" t="n">
        <v>0</v>
      </c>
      <c r="BW2845" s="493" t="n">
        <v>0</v>
      </c>
    </row>
    <row r="2846">
      <c r="A2846" t="inlineStr">
        <is>
          <t>[C9D1] Angiotensin-II 길항제, 고혈압제 (C2) 혹은 이뇨제 복합제제</t>
        </is>
      </c>
      <c r="B2846" t="inlineStr">
        <is>
          <t>휴온스메디텍</t>
        </is>
      </c>
      <c r="C2846" t="inlineStr">
        <is>
          <t>로우탄 플러스</t>
        </is>
      </c>
      <c r="D2846" t="inlineStr">
        <is>
          <t>휴온스메디텍</t>
        </is>
      </c>
      <c r="E2846" t="inlineStr">
        <is>
          <t>hydrochlorothiazide,  olmesartan medoxomil</t>
        </is>
      </c>
      <c r="F2846" t="inlineStr">
        <is>
          <t>의원</t>
        </is>
      </c>
      <c r="G2846" t="inlineStr">
        <is>
          <t>Generic</t>
        </is>
      </c>
      <c r="H2846" s="493" t="n">
        <v>11981.15</v>
      </c>
      <c r="I2846" s="493" t="n">
        <v>13524.56</v>
      </c>
      <c r="J2846" s="493" t="n">
        <v>15774.43</v>
      </c>
      <c r="K2846" s="493" t="n">
        <v>20003.74</v>
      </c>
      <c r="L2846" s="493" t="n">
        <v>24491.73</v>
      </c>
      <c r="M2846" s="493" t="n">
        <v>22546</v>
      </c>
      <c r="N2846" s="493" t="n">
        <v>20068.11</v>
      </c>
      <c r="O2846" s="493" t="n">
        <v>20229.88</v>
      </c>
      <c r="P2846" s="493" t="n">
        <v>21338</v>
      </c>
      <c r="Q2846" s="493" t="n">
        <v>16547.86</v>
      </c>
      <c r="R2846" s="493" t="n">
        <v>13841.1</v>
      </c>
      <c r="S2846" s="493" t="n">
        <v>19164.92</v>
      </c>
      <c r="T2846" s="493" t="n">
        <v>15021.9</v>
      </c>
      <c r="U2846" s="493" t="n">
        <v>15369.14</v>
      </c>
      <c r="V2846" s="493" t="n">
        <v>23273.34</v>
      </c>
      <c r="W2846" s="493" t="n">
        <v>12866.28</v>
      </c>
      <c r="X2846" s="493" t="n">
        <v>15258.58</v>
      </c>
      <c r="Y2846" s="493" t="n">
        <v>17693.47</v>
      </c>
      <c r="Z2846" s="493" t="n">
        <v>16035.97</v>
      </c>
      <c r="AA2846" s="493" t="n">
        <v>16882.97</v>
      </c>
      <c r="AB2846" s="493" t="n">
        <v>13333.42</v>
      </c>
      <c r="AC2846" s="493" t="n">
        <v>14354.62</v>
      </c>
      <c r="AD2846" s="493" t="n">
        <v>12079.11</v>
      </c>
      <c r="AE2846" s="493" t="n">
        <v>16249.6</v>
      </c>
      <c r="AF2846" s="493" t="n">
        <v>13473.28</v>
      </c>
      <c r="AG2846" s="493" t="n">
        <v>13866.84</v>
      </c>
      <c r="AH2846" s="493" t="n">
        <v>13140.1</v>
      </c>
      <c r="AI2846" s="493" t="n">
        <v>12903.4</v>
      </c>
      <c r="AJ2846" s="493" t="n">
        <v>13106.49</v>
      </c>
      <c r="AK2846" s="493" t="n">
        <v>13246.6</v>
      </c>
      <c r="AL2846" s="493" t="n">
        <v>11621.4</v>
      </c>
      <c r="AM2846" s="493" t="n">
        <v>12921.22</v>
      </c>
      <c r="AN2846" s="493" t="n">
        <v>12370.6</v>
      </c>
      <c r="AO2846" s="493" t="n">
        <v>10639.2</v>
      </c>
      <c r="AP2846" s="493" t="n">
        <v>13414.12</v>
      </c>
      <c r="AQ2846" s="493" t="n">
        <v>13058.6</v>
      </c>
      <c r="AR2846" s="493" t="n">
        <v>12165.08</v>
      </c>
      <c r="AS2846" s="493" t="n">
        <v>12440.93</v>
      </c>
      <c r="AT2846" s="493" t="n">
        <v>13718.82</v>
      </c>
      <c r="AU2846" s="493" t="n">
        <v>12291.55</v>
      </c>
      <c r="AV2846" s="493" t="n">
        <v>12246.9</v>
      </c>
      <c r="AW2846" s="493" t="n">
        <v>9507.6</v>
      </c>
      <c r="AX2846" s="493" t="n">
        <v>7912.6</v>
      </c>
      <c r="AY2846" s="493" t="n">
        <v>7203.55</v>
      </c>
      <c r="AZ2846" s="493" t="n">
        <v>7005.24</v>
      </c>
      <c r="BA2846" s="493" t="n">
        <v>6545.37</v>
      </c>
      <c r="BB2846" s="493" t="n">
        <v>6155.55</v>
      </c>
      <c r="BC2846" s="493" t="n">
        <v>6787.09</v>
      </c>
      <c r="BD2846" s="493" t="n">
        <v>7931.1</v>
      </c>
      <c r="BE2846" s="493" t="n">
        <v>4967.69</v>
      </c>
      <c r="BF2846" s="493" t="n">
        <v>6477.16</v>
      </c>
      <c r="BG2846" s="493" t="n">
        <v>8921.610000000001</v>
      </c>
      <c r="BH2846" s="493" t="n">
        <v>6823.2</v>
      </c>
      <c r="BI2846" s="493" t="n">
        <v>7220.7</v>
      </c>
      <c r="BJ2846" s="493" t="n">
        <v>6099.55</v>
      </c>
      <c r="BK2846" s="493" t="n">
        <v>5638.5</v>
      </c>
      <c r="BL2846" s="493" t="n">
        <v>5380.5</v>
      </c>
      <c r="BM2846" s="493" t="n">
        <v>7177.95</v>
      </c>
      <c r="BN2846" s="493" t="n">
        <v>6572.4</v>
      </c>
      <c r="BO2846" s="493" t="n">
        <v>14563.83</v>
      </c>
      <c r="BP2846" s="493" t="n">
        <v>13603.5</v>
      </c>
      <c r="BQ2846" s="493" t="n">
        <v>11877.51</v>
      </c>
      <c r="BR2846" s="493" t="n">
        <v>17896.54</v>
      </c>
      <c r="BS2846" s="493" t="n">
        <v>14722.02</v>
      </c>
      <c r="BT2846" s="493" t="n">
        <v>17114.49</v>
      </c>
      <c r="BU2846" s="493" t="n">
        <v>13051.02</v>
      </c>
      <c r="BV2846" s="493" t="n">
        <v>17908.51</v>
      </c>
      <c r="BW2846" s="493" t="n">
        <v>11017.24</v>
      </c>
    </row>
    <row r="2847">
      <c r="A2847" t="inlineStr">
        <is>
          <t>[C9D1] Angiotensin-II 길항제, 고혈압제 (C2) 혹은 이뇨제 복합제제</t>
        </is>
      </c>
      <c r="B2847" t="inlineStr">
        <is>
          <t>휴온스메디텍</t>
        </is>
      </c>
      <c r="C2847" t="inlineStr">
        <is>
          <t>로우탄 플러스</t>
        </is>
      </c>
      <c r="D2847" t="inlineStr">
        <is>
          <t>휴온스메디텍</t>
        </is>
      </c>
      <c r="E2847" t="inlineStr">
        <is>
          <t>hydrochlorothiazide,  olmesartan medoxomil</t>
        </is>
      </c>
      <c r="F2847" t="inlineStr">
        <is>
          <t>보건소</t>
        </is>
      </c>
      <c r="G2847" t="inlineStr">
        <is>
          <t>Generic</t>
        </is>
      </c>
      <c r="H2847" s="493" t="n">
        <v>0</v>
      </c>
      <c r="I2847" s="493" t="n">
        <v>0</v>
      </c>
      <c r="J2847" s="493" t="n">
        <v>0</v>
      </c>
      <c r="K2847" s="493" t="n">
        <v>0</v>
      </c>
      <c r="L2847" s="493" t="n">
        <v>0</v>
      </c>
      <c r="M2847" s="493" t="n">
        <v>0</v>
      </c>
      <c r="N2847" s="493" t="n">
        <v>0</v>
      </c>
      <c r="O2847" s="493" t="n">
        <v>0</v>
      </c>
      <c r="P2847" s="493" t="n">
        <v>0</v>
      </c>
      <c r="Q2847" s="493" t="n">
        <v>0</v>
      </c>
      <c r="R2847" s="493" t="n">
        <v>0</v>
      </c>
      <c r="S2847" s="493" t="n">
        <v>0</v>
      </c>
      <c r="T2847" s="493" t="n">
        <v>0</v>
      </c>
      <c r="U2847" s="493" t="n">
        <v>0</v>
      </c>
      <c r="V2847" s="493" t="n">
        <v>0</v>
      </c>
      <c r="W2847" s="493" t="n">
        <v>0</v>
      </c>
      <c r="X2847" s="493" t="n">
        <v>0</v>
      </c>
      <c r="Y2847" s="493" t="n">
        <v>0</v>
      </c>
      <c r="Z2847" s="493" t="n">
        <v>0</v>
      </c>
      <c r="AA2847" s="493" t="n">
        <v>0</v>
      </c>
      <c r="AB2847" s="493" t="n">
        <v>0</v>
      </c>
      <c r="AC2847" s="493" t="n">
        <v>0</v>
      </c>
      <c r="AD2847" s="493" t="n">
        <v>0</v>
      </c>
      <c r="AE2847" s="493" t="n">
        <v>0</v>
      </c>
      <c r="AF2847" s="493" t="n">
        <v>0</v>
      </c>
      <c r="AG2847" s="493" t="n">
        <v>0</v>
      </c>
      <c r="AH2847" s="493" t="n">
        <v>0</v>
      </c>
      <c r="AI2847" s="493" t="n">
        <v>0</v>
      </c>
      <c r="AJ2847" s="493" t="n">
        <v>0</v>
      </c>
      <c r="AK2847" s="493" t="n">
        <v>0</v>
      </c>
      <c r="AL2847" s="493" t="n">
        <v>381.6</v>
      </c>
      <c r="AM2847" s="493" t="n">
        <v>0</v>
      </c>
      <c r="AN2847" s="493" t="n">
        <v>0</v>
      </c>
      <c r="AO2847" s="493" t="n">
        <v>0</v>
      </c>
      <c r="AP2847" s="493" t="n">
        <v>0</v>
      </c>
      <c r="AQ2847" s="493" t="n">
        <v>0</v>
      </c>
      <c r="AR2847" s="493" t="n">
        <v>0</v>
      </c>
      <c r="AS2847" s="493" t="n">
        <v>0</v>
      </c>
      <c r="AT2847" s="493" t="n">
        <v>0</v>
      </c>
      <c r="AU2847" s="493" t="n">
        <v>0</v>
      </c>
      <c r="AV2847" s="493" t="n">
        <v>0</v>
      </c>
      <c r="AW2847" s="493" t="n">
        <v>445.8</v>
      </c>
      <c r="AX2847" s="493" t="n">
        <v>0</v>
      </c>
      <c r="AY2847" s="493" t="n">
        <v>0</v>
      </c>
      <c r="AZ2847" s="493" t="n">
        <v>0</v>
      </c>
      <c r="BA2847" s="493" t="n">
        <v>0</v>
      </c>
      <c r="BB2847" s="493" t="n">
        <v>0</v>
      </c>
      <c r="BC2847" s="493" t="n">
        <v>0</v>
      </c>
      <c r="BD2847" s="493" t="n">
        <v>0</v>
      </c>
      <c r="BE2847" s="493" t="n">
        <v>0</v>
      </c>
      <c r="BF2847" s="493" t="n">
        <v>0</v>
      </c>
      <c r="BG2847" s="493" t="n">
        <v>0</v>
      </c>
      <c r="BH2847" s="493" t="n">
        <v>0</v>
      </c>
      <c r="BI2847" s="493" t="n">
        <v>0</v>
      </c>
      <c r="BJ2847" s="493" t="n">
        <v>0</v>
      </c>
      <c r="BK2847" s="493" t="n">
        <v>0</v>
      </c>
      <c r="BL2847" s="493" t="n">
        <v>0</v>
      </c>
      <c r="BM2847" s="493" t="n">
        <v>0</v>
      </c>
      <c r="BN2847" s="493" t="n">
        <v>0</v>
      </c>
      <c r="BO2847" s="493" t="n">
        <v>0</v>
      </c>
      <c r="BP2847" s="493" t="n">
        <v>0</v>
      </c>
      <c r="BQ2847" s="493" t="n">
        <v>0</v>
      </c>
      <c r="BR2847" s="493" t="n">
        <v>0</v>
      </c>
      <c r="BS2847" s="493" t="n">
        <v>0</v>
      </c>
      <c r="BT2847" s="493" t="n">
        <v>0</v>
      </c>
      <c r="BU2847" s="493" t="n">
        <v>0</v>
      </c>
      <c r="BV2847" s="493" t="n">
        <v>0</v>
      </c>
      <c r="BW2847" s="493" t="n">
        <v>0</v>
      </c>
    </row>
    <row r="2848">
      <c r="A2848" t="inlineStr">
        <is>
          <t>[C9D1] Angiotensin-II 길항제, 고혈압제 (C2) 혹은 이뇨제 복합제제</t>
        </is>
      </c>
      <c r="B2848" t="inlineStr">
        <is>
          <t>휴온스메디텍</t>
        </is>
      </c>
      <c r="C2848" t="inlineStr">
        <is>
          <t>로우탄 플러스</t>
        </is>
      </c>
      <c r="D2848" t="inlineStr">
        <is>
          <t>휴온스메디텍</t>
        </is>
      </c>
      <c r="E2848" t="inlineStr">
        <is>
          <t>hydrochlorothiazide,  olmesartan medoxomil</t>
        </is>
      </c>
      <c r="F2848" t="inlineStr">
        <is>
          <t>기타(치과의원, 치과병원 등)</t>
        </is>
      </c>
      <c r="G2848" t="inlineStr">
        <is>
          <t>Generic</t>
        </is>
      </c>
      <c r="H2848" s="493" t="n">
        <v>0</v>
      </c>
      <c r="I2848" s="493" t="n">
        <v>0</v>
      </c>
      <c r="J2848" s="493" t="n">
        <v>0</v>
      </c>
      <c r="K2848" s="493" t="n">
        <v>0</v>
      </c>
      <c r="L2848" s="493" t="n">
        <v>0</v>
      </c>
      <c r="M2848" s="493" t="n">
        <v>0</v>
      </c>
      <c r="N2848" s="493" t="n">
        <v>0</v>
      </c>
      <c r="O2848" s="493" t="n">
        <v>0</v>
      </c>
      <c r="P2848" s="493" t="n">
        <v>0</v>
      </c>
      <c r="Q2848" s="493" t="n">
        <v>0</v>
      </c>
      <c r="R2848" s="493" t="n">
        <v>0</v>
      </c>
      <c r="S2848" s="493" t="n">
        <v>0</v>
      </c>
      <c r="T2848" s="493" t="n">
        <v>0</v>
      </c>
      <c r="U2848" s="493" t="n">
        <v>0</v>
      </c>
      <c r="V2848" s="493" t="n">
        <v>0</v>
      </c>
      <c r="W2848" s="493" t="n">
        <v>0</v>
      </c>
      <c r="X2848" s="493" t="n">
        <v>0</v>
      </c>
      <c r="Y2848" s="493" t="n">
        <v>0</v>
      </c>
      <c r="Z2848" s="493" t="n">
        <v>0</v>
      </c>
      <c r="AA2848" s="493" t="n">
        <v>0</v>
      </c>
      <c r="AB2848" s="493" t="n">
        <v>0</v>
      </c>
      <c r="AC2848" s="493" t="n">
        <v>0</v>
      </c>
      <c r="AD2848" s="493" t="n">
        <v>0</v>
      </c>
      <c r="AE2848" s="493" t="n">
        <v>0</v>
      </c>
      <c r="AF2848" s="493" t="n">
        <v>0</v>
      </c>
      <c r="AG2848" s="493" t="n">
        <v>0</v>
      </c>
      <c r="AH2848" s="493" t="n">
        <v>0</v>
      </c>
      <c r="AI2848" s="493" t="n">
        <v>0</v>
      </c>
      <c r="AJ2848" s="493" t="n">
        <v>0</v>
      </c>
      <c r="AK2848" s="493" t="n">
        <v>0</v>
      </c>
      <c r="AL2848" s="493" t="n">
        <v>0</v>
      </c>
      <c r="AM2848" s="493" t="n">
        <v>0</v>
      </c>
      <c r="AN2848" s="493" t="n">
        <v>0</v>
      </c>
      <c r="AO2848" s="493" t="n">
        <v>0</v>
      </c>
      <c r="AP2848" s="493" t="n">
        <v>0</v>
      </c>
      <c r="AQ2848" s="493" t="n">
        <v>0</v>
      </c>
      <c r="AR2848" s="493" t="n">
        <v>0</v>
      </c>
      <c r="AS2848" s="493" t="n">
        <v>0</v>
      </c>
      <c r="AT2848" s="493" t="n">
        <v>0</v>
      </c>
      <c r="AU2848" s="493" t="n">
        <v>0</v>
      </c>
      <c r="AV2848" s="493" t="n">
        <v>0</v>
      </c>
      <c r="AW2848" s="493" t="n">
        <v>0</v>
      </c>
      <c r="AX2848" s="493" t="n">
        <v>0</v>
      </c>
      <c r="AY2848" s="493" t="n">
        <v>0</v>
      </c>
      <c r="AZ2848" s="493" t="n">
        <v>0</v>
      </c>
      <c r="BA2848" s="493" t="n">
        <v>0</v>
      </c>
      <c r="BB2848" s="493" t="n">
        <v>0</v>
      </c>
      <c r="BC2848" s="493" t="n">
        <v>0</v>
      </c>
      <c r="BD2848" s="493" t="n">
        <v>0</v>
      </c>
      <c r="BE2848" s="493" t="n">
        <v>0</v>
      </c>
      <c r="BF2848" s="493" t="n">
        <v>161.4</v>
      </c>
      <c r="BG2848" s="493" t="n">
        <v>0</v>
      </c>
      <c r="BH2848" s="493" t="n">
        <v>156.6</v>
      </c>
      <c r="BI2848" s="493" t="n">
        <v>0</v>
      </c>
      <c r="BJ2848" s="493" t="n">
        <v>156</v>
      </c>
      <c r="BK2848" s="493" t="n">
        <v>0</v>
      </c>
      <c r="BL2848" s="493" t="n">
        <v>159</v>
      </c>
      <c r="BM2848" s="493" t="n">
        <v>0</v>
      </c>
      <c r="BN2848" s="493" t="n">
        <v>162.6</v>
      </c>
      <c r="BO2848" s="493" t="n">
        <v>0</v>
      </c>
      <c r="BP2848" s="493" t="n">
        <v>168.6</v>
      </c>
      <c r="BQ2848" s="493" t="n">
        <v>0</v>
      </c>
      <c r="BR2848" s="493" t="n">
        <v>0</v>
      </c>
      <c r="BS2848" s="493" t="n">
        <v>163.2</v>
      </c>
      <c r="BT2848" s="493" t="n">
        <v>0</v>
      </c>
      <c r="BU2848" s="493" t="n">
        <v>163.8</v>
      </c>
      <c r="BV2848" s="493" t="n">
        <v>0</v>
      </c>
      <c r="BW2848" s="493" t="n">
        <v>162</v>
      </c>
    </row>
    <row r="2849">
      <c r="A2849" t="inlineStr">
        <is>
          <t>[C9D1] Angiotensin-II 길항제, 고혈압제 (C2) 혹은 이뇨제 복합제제</t>
        </is>
      </c>
      <c r="B2849" t="inlineStr">
        <is>
          <t>휴온스메디텍</t>
        </is>
      </c>
      <c r="C2849" t="inlineStr">
        <is>
          <t>텔미즈 플러스</t>
        </is>
      </c>
      <c r="D2849" t="inlineStr">
        <is>
          <t>휴온스메디텍</t>
        </is>
      </c>
      <c r="E2849" t="inlineStr">
        <is>
          <t>hydrochlorothiazide,  telmisartan</t>
        </is>
      </c>
      <c r="F2849" t="inlineStr">
        <is>
          <t>종합병원</t>
        </is>
      </c>
      <c r="G2849" t="inlineStr">
        <is>
          <t>Generic</t>
        </is>
      </c>
      <c r="H2849" s="493" t="n">
        <v>6671.02</v>
      </c>
      <c r="I2849" s="493" t="n">
        <v>1320</v>
      </c>
      <c r="J2849" s="493" t="n">
        <v>3132</v>
      </c>
      <c r="K2849" s="493" t="n">
        <v>2884.4</v>
      </c>
      <c r="L2849" s="493" t="n">
        <v>2820</v>
      </c>
      <c r="M2849" s="493" t="n">
        <v>1752</v>
      </c>
      <c r="N2849" s="493" t="n">
        <v>7018.18</v>
      </c>
      <c r="O2849" s="493" t="n">
        <v>1447.2</v>
      </c>
      <c r="P2849" s="493" t="n">
        <v>2248</v>
      </c>
      <c r="Q2849" s="493" t="n">
        <v>3760.51</v>
      </c>
      <c r="R2849" s="493" t="n">
        <v>2400</v>
      </c>
      <c r="S2849" s="493" t="n">
        <v>3324</v>
      </c>
      <c r="T2849" s="493" t="n">
        <v>2835.65</v>
      </c>
      <c r="U2849" s="493" t="n">
        <v>2480</v>
      </c>
      <c r="V2849" s="493" t="n">
        <v>1727.34</v>
      </c>
      <c r="W2849" s="493" t="n">
        <v>2846.6</v>
      </c>
      <c r="X2849" s="493" t="n">
        <v>560</v>
      </c>
      <c r="Y2849" s="493" t="n">
        <v>1988</v>
      </c>
      <c r="Z2849" s="493" t="n">
        <v>3886.5</v>
      </c>
      <c r="AA2849" s="493" t="n">
        <v>756</v>
      </c>
      <c r="AB2849" s="493" t="n">
        <v>3249.85</v>
      </c>
      <c r="AC2849" s="493" t="n">
        <v>9553.629999999999</v>
      </c>
      <c r="AD2849" s="493" t="n">
        <v>3116</v>
      </c>
      <c r="AE2849" s="493" t="n">
        <v>3117.48</v>
      </c>
      <c r="AF2849" s="493" t="n">
        <v>4173.12</v>
      </c>
      <c r="AG2849" s="493" t="n">
        <v>8433.059999999999</v>
      </c>
      <c r="AH2849" s="493" t="n">
        <v>4393.83</v>
      </c>
      <c r="AI2849" s="493" t="n">
        <v>5557.86</v>
      </c>
      <c r="AJ2849" s="493" t="n">
        <v>7407.66</v>
      </c>
      <c r="AK2849" s="493" t="n">
        <v>616</v>
      </c>
      <c r="AL2849" s="493" t="n">
        <v>5934.92</v>
      </c>
      <c r="AM2849" s="493" t="n">
        <v>5965.67</v>
      </c>
      <c r="AN2849" s="493" t="n">
        <v>280</v>
      </c>
      <c r="AO2849" s="493" t="n">
        <v>0</v>
      </c>
      <c r="AP2849" s="493" t="n">
        <v>0</v>
      </c>
      <c r="AQ2849" s="493" t="n">
        <v>0</v>
      </c>
      <c r="AR2849" s="493" t="n">
        <v>0</v>
      </c>
      <c r="AS2849" s="493" t="n">
        <v>0</v>
      </c>
      <c r="AT2849" s="493" t="n">
        <v>0</v>
      </c>
      <c r="AU2849" s="493" t="n">
        <v>0</v>
      </c>
      <c r="AV2849" s="493" t="n">
        <v>0</v>
      </c>
      <c r="AW2849" s="493" t="n">
        <v>0</v>
      </c>
      <c r="AX2849" s="493" t="n">
        <v>0</v>
      </c>
      <c r="AY2849" s="493" t="n">
        <v>0</v>
      </c>
      <c r="AZ2849" s="493" t="n">
        <v>0</v>
      </c>
      <c r="BA2849" s="493" t="n">
        <v>0</v>
      </c>
      <c r="BB2849" s="493" t="n">
        <v>0</v>
      </c>
      <c r="BC2849" s="493" t="n">
        <v>0</v>
      </c>
      <c r="BD2849" s="493" t="n">
        <v>0</v>
      </c>
      <c r="BE2849" s="493" t="n">
        <v>0</v>
      </c>
      <c r="BF2849" s="493" t="n">
        <v>0</v>
      </c>
      <c r="BG2849" s="493" t="n">
        <v>0</v>
      </c>
      <c r="BH2849" s="493" t="n">
        <v>0</v>
      </c>
      <c r="BI2849" s="493" t="n">
        <v>0</v>
      </c>
      <c r="BJ2849" s="493" t="n">
        <v>0</v>
      </c>
      <c r="BK2849" s="493" t="n">
        <v>0</v>
      </c>
      <c r="BL2849" s="493" t="n">
        <v>0</v>
      </c>
      <c r="BM2849" s="493" t="n">
        <v>0</v>
      </c>
      <c r="BN2849" s="493" t="n">
        <v>0</v>
      </c>
      <c r="BO2849" s="493" t="n">
        <v>0</v>
      </c>
      <c r="BP2849" s="493" t="n">
        <v>0</v>
      </c>
      <c r="BQ2849" s="493" t="n">
        <v>0</v>
      </c>
      <c r="BR2849" s="493" t="n">
        <v>0</v>
      </c>
      <c r="BS2849" s="493" t="n">
        <v>0</v>
      </c>
      <c r="BT2849" s="493" t="n">
        <v>0</v>
      </c>
      <c r="BU2849" s="493" t="n">
        <v>0</v>
      </c>
      <c r="BV2849" s="493" t="n">
        <v>0</v>
      </c>
      <c r="BW2849" s="493" t="n">
        <v>0</v>
      </c>
    </row>
    <row r="2850">
      <c r="A2850" t="inlineStr">
        <is>
          <t>[C9D1] Angiotensin-II 길항제, 고혈압제 (C2) 혹은 이뇨제 복합제제</t>
        </is>
      </c>
      <c r="B2850" t="inlineStr">
        <is>
          <t>휴온스메디텍</t>
        </is>
      </c>
      <c r="C2850" t="inlineStr">
        <is>
          <t>텔미즈 플러스</t>
        </is>
      </c>
      <c r="D2850" t="inlineStr">
        <is>
          <t>휴온스메디텍</t>
        </is>
      </c>
      <c r="E2850" t="inlineStr">
        <is>
          <t>hydrochlorothiazide,  telmisartan</t>
        </is>
      </c>
      <c r="F2850" t="inlineStr">
        <is>
          <t>병원</t>
        </is>
      </c>
      <c r="G2850" t="inlineStr">
        <is>
          <t>Generic</t>
        </is>
      </c>
      <c r="H2850" s="493" t="n">
        <v>878.2</v>
      </c>
      <c r="I2850" s="493" t="n">
        <v>2060.7</v>
      </c>
      <c r="J2850" s="493" t="n">
        <v>7199.9</v>
      </c>
      <c r="K2850" s="493" t="n">
        <v>2347.8</v>
      </c>
      <c r="L2850" s="493" t="n">
        <v>3032.6</v>
      </c>
      <c r="M2850" s="493" t="n">
        <v>2329</v>
      </c>
      <c r="N2850" s="493" t="n">
        <v>1976</v>
      </c>
      <c r="O2850" s="493" t="n">
        <v>1711.1</v>
      </c>
      <c r="P2850" s="493" t="n">
        <v>1726.25</v>
      </c>
      <c r="Q2850" s="493" t="n">
        <v>1843</v>
      </c>
      <c r="R2850" s="493" t="n">
        <v>1125.9</v>
      </c>
      <c r="S2850" s="493" t="n">
        <v>1109.9</v>
      </c>
      <c r="T2850" s="493" t="n">
        <v>992.9</v>
      </c>
      <c r="U2850" s="493" t="n">
        <v>1240</v>
      </c>
      <c r="V2850" s="493" t="n">
        <v>725.1</v>
      </c>
      <c r="W2850" s="493" t="n">
        <v>405</v>
      </c>
      <c r="X2850" s="493" t="n">
        <v>400.8</v>
      </c>
      <c r="Y2850" s="493" t="n">
        <v>1104.5</v>
      </c>
      <c r="Z2850" s="493" t="n">
        <v>61.8</v>
      </c>
      <c r="AA2850" s="493" t="n">
        <v>871.3</v>
      </c>
      <c r="AB2850" s="493" t="n">
        <v>622.4</v>
      </c>
      <c r="AC2850" s="493" t="n">
        <v>1732</v>
      </c>
      <c r="AD2850" s="493" t="n">
        <v>1534.2</v>
      </c>
      <c r="AE2850" s="493" t="n">
        <v>792</v>
      </c>
      <c r="AF2850" s="493" t="n">
        <v>496</v>
      </c>
      <c r="AG2850" s="493" t="n">
        <v>1964.4</v>
      </c>
      <c r="AH2850" s="493" t="n">
        <v>962</v>
      </c>
      <c r="AI2850" s="493" t="n">
        <v>1748.1</v>
      </c>
      <c r="AJ2850" s="493" t="n">
        <v>1280.66</v>
      </c>
      <c r="AK2850" s="493" t="n">
        <v>1732.2</v>
      </c>
      <c r="AL2850" s="493" t="n">
        <v>2125.1</v>
      </c>
      <c r="AM2850" s="493" t="n">
        <v>1974.4</v>
      </c>
      <c r="AN2850" s="493" t="n">
        <v>723.6</v>
      </c>
      <c r="AO2850" s="493" t="n">
        <v>431.4</v>
      </c>
      <c r="AP2850" s="493" t="n">
        <v>195.3</v>
      </c>
      <c r="AQ2850" s="493" t="n">
        <v>189.9</v>
      </c>
      <c r="AR2850" s="493" t="n">
        <v>311.1</v>
      </c>
      <c r="AS2850" s="493" t="n">
        <v>62.4</v>
      </c>
      <c r="AT2850" s="493" t="n">
        <v>0</v>
      </c>
      <c r="AU2850" s="493" t="n">
        <v>0</v>
      </c>
      <c r="AV2850" s="493" t="n">
        <v>0</v>
      </c>
      <c r="AW2850" s="493" t="n">
        <v>0</v>
      </c>
      <c r="AX2850" s="493" t="n">
        <v>0</v>
      </c>
      <c r="AY2850" s="493" t="n">
        <v>0</v>
      </c>
      <c r="AZ2850" s="493" t="n">
        <v>0</v>
      </c>
      <c r="BA2850" s="493" t="n">
        <v>0</v>
      </c>
      <c r="BB2850" s="493" t="n">
        <v>0</v>
      </c>
      <c r="BC2850" s="493" t="n">
        <v>0</v>
      </c>
      <c r="BD2850" s="493" t="n">
        <v>0</v>
      </c>
      <c r="BE2850" s="493" t="n">
        <v>121.5</v>
      </c>
      <c r="BF2850" s="493" t="n">
        <v>492</v>
      </c>
      <c r="BG2850" s="493" t="n">
        <v>0</v>
      </c>
      <c r="BH2850" s="493" t="n">
        <v>243</v>
      </c>
      <c r="BI2850" s="493" t="n">
        <v>0</v>
      </c>
      <c r="BJ2850" s="493" t="n">
        <v>745.8</v>
      </c>
      <c r="BK2850" s="493" t="n">
        <v>732</v>
      </c>
      <c r="BL2850" s="493" t="n">
        <v>585.36</v>
      </c>
      <c r="BM2850" s="493" t="n">
        <v>361.8</v>
      </c>
      <c r="BN2850" s="493" t="n">
        <v>243.3</v>
      </c>
      <c r="BO2850" s="493" t="n">
        <v>483.6</v>
      </c>
      <c r="BP2850" s="493" t="n">
        <v>0</v>
      </c>
      <c r="BQ2850" s="493" t="n">
        <v>481.2</v>
      </c>
      <c r="BR2850" s="493" t="n">
        <v>241.8</v>
      </c>
      <c r="BS2850" s="493" t="n">
        <v>1093.2</v>
      </c>
      <c r="BT2850" s="493" t="n">
        <v>0</v>
      </c>
      <c r="BU2850" s="493" t="n">
        <v>1453.2</v>
      </c>
      <c r="BV2850" s="493" t="n">
        <v>1094.4</v>
      </c>
      <c r="BW2850" s="493" t="n">
        <v>726</v>
      </c>
    </row>
    <row r="2851">
      <c r="A2851" t="inlineStr">
        <is>
          <t>[C9D1] Angiotensin-II 길항제, 고혈압제 (C2) 혹은 이뇨제 복합제제</t>
        </is>
      </c>
      <c r="B2851" t="inlineStr">
        <is>
          <t>휴온스메디텍</t>
        </is>
      </c>
      <c r="C2851" t="inlineStr">
        <is>
          <t>텔미즈 플러스</t>
        </is>
      </c>
      <c r="D2851" t="inlineStr">
        <is>
          <t>휴온스메디텍</t>
        </is>
      </c>
      <c r="E2851" t="inlineStr">
        <is>
          <t>hydrochlorothiazide,  telmisartan</t>
        </is>
      </c>
      <c r="F2851" t="inlineStr">
        <is>
          <t>의원</t>
        </is>
      </c>
      <c r="G2851" t="inlineStr">
        <is>
          <t>Generic</t>
        </is>
      </c>
      <c r="H2851" s="493" t="n">
        <v>51527.98</v>
      </c>
      <c r="I2851" s="493" t="n">
        <v>50983.51</v>
      </c>
      <c r="J2851" s="493" t="n">
        <v>67808.2</v>
      </c>
      <c r="K2851" s="493" t="n">
        <v>53803.17</v>
      </c>
      <c r="L2851" s="493" t="n">
        <v>64629.19</v>
      </c>
      <c r="M2851" s="493" t="n">
        <v>63847.97</v>
      </c>
      <c r="N2851" s="493" t="n">
        <v>61285.45</v>
      </c>
      <c r="O2851" s="493" t="n">
        <v>64434.34</v>
      </c>
      <c r="P2851" s="493" t="n">
        <v>66689.87</v>
      </c>
      <c r="Q2851" s="493" t="n">
        <v>56677.48</v>
      </c>
      <c r="R2851" s="493" t="n">
        <v>71483.42</v>
      </c>
      <c r="S2851" s="493" t="n">
        <v>119809.5</v>
      </c>
      <c r="T2851" s="493" t="n">
        <v>117158.97</v>
      </c>
      <c r="U2851" s="493" t="n">
        <v>114272.8</v>
      </c>
      <c r="V2851" s="493" t="n">
        <v>109787.56</v>
      </c>
      <c r="W2851" s="493" t="n">
        <v>112708.51</v>
      </c>
      <c r="X2851" s="493" t="n">
        <v>112477.58</v>
      </c>
      <c r="Y2851" s="493" t="n">
        <v>105734.98</v>
      </c>
      <c r="Z2851" s="493" t="n">
        <v>108620.22</v>
      </c>
      <c r="AA2851" s="493" t="n">
        <v>104283.48</v>
      </c>
      <c r="AB2851" s="493" t="n">
        <v>98573.63</v>
      </c>
      <c r="AC2851" s="493" t="n">
        <v>105359.33</v>
      </c>
      <c r="AD2851" s="493" t="n">
        <v>102372.32</v>
      </c>
      <c r="AE2851" s="493" t="n">
        <v>108687.08</v>
      </c>
      <c r="AF2851" s="493" t="n">
        <v>101896.65</v>
      </c>
      <c r="AG2851" s="493" t="n">
        <v>98659.48</v>
      </c>
      <c r="AH2851" s="493" t="n">
        <v>101640.67</v>
      </c>
      <c r="AI2851" s="493" t="n">
        <v>96029.87</v>
      </c>
      <c r="AJ2851" s="493" t="n">
        <v>106880.58</v>
      </c>
      <c r="AK2851" s="493" t="n">
        <v>104995.71</v>
      </c>
      <c r="AL2851" s="493" t="n">
        <v>100090.52</v>
      </c>
      <c r="AM2851" s="493" t="n">
        <v>59154.41</v>
      </c>
      <c r="AN2851" s="493" t="n">
        <v>30931.09</v>
      </c>
      <c r="AO2851" s="493" t="n">
        <v>21408.95</v>
      </c>
      <c r="AP2851" s="493" t="n">
        <v>19637.22</v>
      </c>
      <c r="AQ2851" s="493" t="n">
        <v>16020.15</v>
      </c>
      <c r="AR2851" s="493" t="n">
        <v>10902.56</v>
      </c>
      <c r="AS2851" s="493" t="n">
        <v>8793.719999999999</v>
      </c>
      <c r="AT2851" s="493" t="n">
        <v>8752.620000000001</v>
      </c>
      <c r="AU2851" s="493" t="n">
        <v>7011.1</v>
      </c>
      <c r="AV2851" s="493" t="n">
        <v>5245.8</v>
      </c>
      <c r="AW2851" s="493" t="n">
        <v>4889.5</v>
      </c>
      <c r="AX2851" s="493" t="n">
        <v>0</v>
      </c>
      <c r="AY2851" s="493" t="n">
        <v>0</v>
      </c>
      <c r="AZ2851" s="493" t="n">
        <v>0</v>
      </c>
      <c r="BA2851" s="493" t="n">
        <v>2492.4</v>
      </c>
      <c r="BB2851" s="493" t="n">
        <v>3399.6</v>
      </c>
      <c r="BC2851" s="493" t="n">
        <v>3178.8</v>
      </c>
      <c r="BD2851" s="493" t="n">
        <v>3010.8</v>
      </c>
      <c r="BE2851" s="493" t="n">
        <v>5577.3</v>
      </c>
      <c r="BF2851" s="493" t="n">
        <v>6188.2</v>
      </c>
      <c r="BG2851" s="493" t="n">
        <v>7607.1</v>
      </c>
      <c r="BH2851" s="493" t="n">
        <v>7344.36</v>
      </c>
      <c r="BI2851" s="493" t="n">
        <v>7873.79</v>
      </c>
      <c r="BJ2851" s="493" t="n">
        <v>6875.31</v>
      </c>
      <c r="BK2851" s="493" t="n">
        <v>8821.9</v>
      </c>
      <c r="BL2851" s="493" t="n">
        <v>9836.5</v>
      </c>
      <c r="BM2851" s="493" t="n">
        <v>7941.97</v>
      </c>
      <c r="BN2851" s="493" t="n">
        <v>5051.85</v>
      </c>
      <c r="BO2851" s="493" t="n">
        <v>7889.4</v>
      </c>
      <c r="BP2851" s="493" t="n">
        <v>2981.9</v>
      </c>
      <c r="BQ2851" s="493" t="n">
        <v>5462.45</v>
      </c>
      <c r="BR2851" s="493" t="n">
        <v>1890.6</v>
      </c>
      <c r="BS2851" s="493" t="n">
        <v>6026.2</v>
      </c>
      <c r="BT2851" s="493" t="n">
        <v>2564.1</v>
      </c>
      <c r="BU2851" s="493" t="n">
        <v>4032.3</v>
      </c>
      <c r="BV2851" s="493" t="n">
        <v>5432.1</v>
      </c>
      <c r="BW2851" s="493" t="n">
        <v>3503.7</v>
      </c>
    </row>
    <row r="2852">
      <c r="A2852" t="inlineStr">
        <is>
          <t>[C9D1] Angiotensin-II 길항제, 고혈압제 (C2) 혹은 이뇨제 복합제제</t>
        </is>
      </c>
      <c r="B2852" t="inlineStr">
        <is>
          <t>휴온스메디텍</t>
        </is>
      </c>
      <c r="C2852" t="inlineStr">
        <is>
          <t>텔미즈 플러스</t>
        </is>
      </c>
      <c r="D2852" t="inlineStr">
        <is>
          <t>휴온스메디텍</t>
        </is>
      </c>
      <c r="E2852" t="inlineStr">
        <is>
          <t>hydrochlorothiazide,  telmisartan</t>
        </is>
      </c>
      <c r="F2852" t="inlineStr">
        <is>
          <t>보건소</t>
        </is>
      </c>
      <c r="G2852" t="inlineStr">
        <is>
          <t>Generic</t>
        </is>
      </c>
      <c r="H2852" s="493" t="n">
        <v>154.8</v>
      </c>
      <c r="I2852" s="493" t="n">
        <v>0</v>
      </c>
      <c r="J2852" s="493" t="n">
        <v>292.8</v>
      </c>
      <c r="K2852" s="493" t="n">
        <v>137.4</v>
      </c>
      <c r="L2852" s="493" t="n">
        <v>144</v>
      </c>
      <c r="M2852" s="493" t="n">
        <v>132.6</v>
      </c>
      <c r="N2852" s="493" t="n">
        <v>161.4</v>
      </c>
      <c r="O2852" s="493" t="n">
        <v>0</v>
      </c>
      <c r="P2852" s="493" t="n">
        <v>119.4</v>
      </c>
      <c r="Q2852" s="493" t="n">
        <v>159</v>
      </c>
      <c r="R2852" s="493" t="n">
        <v>115.2</v>
      </c>
      <c r="S2852" s="493" t="n">
        <v>658.8</v>
      </c>
      <c r="T2852" s="493" t="n">
        <v>100.2</v>
      </c>
      <c r="U2852" s="493" t="n">
        <v>0</v>
      </c>
      <c r="V2852" s="493" t="n">
        <v>198</v>
      </c>
      <c r="W2852" s="493" t="n">
        <v>0</v>
      </c>
      <c r="X2852" s="493" t="n">
        <v>92.40000000000001</v>
      </c>
      <c r="Y2852" s="493" t="n">
        <v>530.1</v>
      </c>
      <c r="Z2852" s="493" t="n">
        <v>0</v>
      </c>
      <c r="AA2852" s="493" t="n">
        <v>0</v>
      </c>
      <c r="AB2852" s="493" t="n">
        <v>500.7</v>
      </c>
      <c r="AC2852" s="493" t="n">
        <v>0</v>
      </c>
      <c r="AD2852" s="493" t="n">
        <v>142.2</v>
      </c>
      <c r="AE2852" s="493" t="n">
        <v>457.2</v>
      </c>
      <c r="AF2852" s="493" t="n">
        <v>139.2</v>
      </c>
      <c r="AG2852" s="493" t="n">
        <v>795.6</v>
      </c>
      <c r="AH2852" s="493" t="n">
        <v>632.1</v>
      </c>
      <c r="AI2852" s="493" t="n">
        <v>197.1</v>
      </c>
      <c r="AJ2852" s="493" t="n">
        <v>153.6</v>
      </c>
      <c r="AK2852" s="493" t="n">
        <v>396</v>
      </c>
      <c r="AL2852" s="493" t="n">
        <v>398.7</v>
      </c>
      <c r="AM2852" s="493" t="n">
        <v>0</v>
      </c>
      <c r="AN2852" s="493" t="n">
        <v>132.6</v>
      </c>
      <c r="AO2852" s="493" t="n">
        <v>920.7</v>
      </c>
      <c r="AP2852" s="493" t="n">
        <v>0</v>
      </c>
      <c r="AQ2852" s="493" t="n">
        <v>0</v>
      </c>
      <c r="AR2852" s="493" t="n">
        <v>361.8</v>
      </c>
      <c r="AS2852" s="493" t="n">
        <v>0</v>
      </c>
      <c r="AT2852" s="493" t="n">
        <v>0</v>
      </c>
      <c r="AU2852" s="493" t="n">
        <v>144</v>
      </c>
      <c r="AV2852" s="493" t="n">
        <v>0</v>
      </c>
      <c r="AW2852" s="493" t="n">
        <v>0</v>
      </c>
      <c r="AX2852" s="493" t="n">
        <v>0</v>
      </c>
      <c r="AY2852" s="493" t="n">
        <v>0</v>
      </c>
      <c r="AZ2852" s="493" t="n">
        <v>0</v>
      </c>
      <c r="BA2852" s="493" t="n">
        <v>0</v>
      </c>
      <c r="BB2852" s="493" t="n">
        <v>0</v>
      </c>
      <c r="BC2852" s="493" t="n">
        <v>0</v>
      </c>
      <c r="BD2852" s="493" t="n">
        <v>0</v>
      </c>
      <c r="BE2852" s="493" t="n">
        <v>0</v>
      </c>
      <c r="BF2852" s="493" t="n">
        <v>120</v>
      </c>
      <c r="BG2852" s="493" t="n">
        <v>0</v>
      </c>
      <c r="BH2852" s="493" t="n">
        <v>111.6</v>
      </c>
      <c r="BI2852" s="493" t="n">
        <v>224.1</v>
      </c>
      <c r="BJ2852" s="493" t="n">
        <v>120.6</v>
      </c>
      <c r="BK2852" s="493" t="n">
        <v>0</v>
      </c>
      <c r="BL2852" s="493" t="n">
        <v>100.8</v>
      </c>
      <c r="BM2852" s="493" t="n">
        <v>0</v>
      </c>
      <c r="BN2852" s="493" t="n">
        <v>88.2</v>
      </c>
      <c r="BO2852" s="493" t="n">
        <v>108</v>
      </c>
      <c r="BP2852" s="493" t="n">
        <v>0</v>
      </c>
      <c r="BQ2852" s="493" t="n">
        <v>0</v>
      </c>
      <c r="BR2852" s="493" t="n">
        <v>0</v>
      </c>
      <c r="BS2852" s="493" t="n">
        <v>0</v>
      </c>
      <c r="BT2852" s="493" t="n">
        <v>0</v>
      </c>
      <c r="BU2852" s="493" t="n">
        <v>0</v>
      </c>
      <c r="BV2852" s="493" t="n">
        <v>0</v>
      </c>
      <c r="BW2852" s="493" t="n">
        <v>0</v>
      </c>
    </row>
    <row r="2853">
      <c r="A2853" t="inlineStr">
        <is>
          <t>[C9D1] Angiotensin-II 길항제, 고혈압제 (C2) 혹은 이뇨제 복합제제</t>
        </is>
      </c>
      <c r="B2853" t="inlineStr">
        <is>
          <t>휴온스메디텍</t>
        </is>
      </c>
      <c r="C2853" t="inlineStr">
        <is>
          <t>휴니즈 칸데르플러스</t>
        </is>
      </c>
      <c r="D2853" t="inlineStr">
        <is>
          <t>휴온스메디텍</t>
        </is>
      </c>
      <c r="E2853" t="inlineStr">
        <is>
          <t>candesartan cilexetil,  hydrochlorothiazide</t>
        </is>
      </c>
      <c r="F2853" t="inlineStr">
        <is>
          <t>병원</t>
        </is>
      </c>
      <c r="G2853" t="inlineStr">
        <is>
          <t>Generic</t>
        </is>
      </c>
      <c r="H2853" s="493" t="n">
        <v>0</v>
      </c>
      <c r="I2853" s="493" t="n">
        <v>0</v>
      </c>
      <c r="J2853" s="493" t="n">
        <v>0</v>
      </c>
      <c r="K2853" s="493" t="n">
        <v>0</v>
      </c>
      <c r="L2853" s="493" t="n">
        <v>69.3</v>
      </c>
      <c r="M2853" s="493" t="n">
        <v>93.59999999999999</v>
      </c>
      <c r="N2853" s="493" t="n">
        <v>92.8</v>
      </c>
      <c r="O2853" s="493" t="n">
        <v>189.6</v>
      </c>
      <c r="P2853" s="493" t="n">
        <v>421.2</v>
      </c>
      <c r="Q2853" s="493" t="n">
        <v>184.2</v>
      </c>
      <c r="R2853" s="493" t="n">
        <v>60</v>
      </c>
      <c r="S2853" s="493" t="n">
        <v>180.3</v>
      </c>
      <c r="T2853" s="493" t="n">
        <v>59.7</v>
      </c>
      <c r="U2853" s="493" t="n">
        <v>60.3</v>
      </c>
      <c r="V2853" s="493" t="n">
        <v>59.7</v>
      </c>
      <c r="W2853" s="493" t="n">
        <v>186.6</v>
      </c>
      <c r="X2853" s="493" t="n">
        <v>65.09999999999999</v>
      </c>
      <c r="Y2853" s="493" t="n">
        <v>59.4</v>
      </c>
      <c r="Z2853" s="493" t="n">
        <v>55.5</v>
      </c>
      <c r="AA2853" s="493" t="n">
        <v>0</v>
      </c>
      <c r="AB2853" s="493" t="n">
        <v>0</v>
      </c>
      <c r="AC2853" s="493" t="n">
        <v>0</v>
      </c>
      <c r="AD2853" s="493" t="n">
        <v>0</v>
      </c>
      <c r="AE2853" s="493" t="n">
        <v>0</v>
      </c>
      <c r="AF2853" s="493" t="n">
        <v>0</v>
      </c>
      <c r="AG2853" s="493" t="n">
        <v>0</v>
      </c>
      <c r="AH2853" s="493" t="n">
        <v>0</v>
      </c>
      <c r="AI2853" s="493" t="n">
        <v>0</v>
      </c>
      <c r="AJ2853" s="493" t="n">
        <v>0</v>
      </c>
      <c r="AK2853" s="493" t="n">
        <v>0</v>
      </c>
      <c r="AL2853" s="493" t="n">
        <v>0</v>
      </c>
      <c r="AM2853" s="493" t="n">
        <v>0</v>
      </c>
      <c r="AN2853" s="493" t="n">
        <v>0</v>
      </c>
      <c r="AO2853" s="493" t="n">
        <v>0</v>
      </c>
      <c r="AP2853" s="493" t="n">
        <v>0</v>
      </c>
      <c r="AQ2853" s="493" t="n">
        <v>0</v>
      </c>
      <c r="AR2853" s="493" t="n">
        <v>0</v>
      </c>
      <c r="AS2853" s="493" t="n">
        <v>0</v>
      </c>
      <c r="AT2853" s="493" t="n">
        <v>0</v>
      </c>
      <c r="AU2853" s="493" t="n">
        <v>0</v>
      </c>
      <c r="AV2853" s="493" t="n">
        <v>10.8</v>
      </c>
      <c r="AW2853" s="493" t="n">
        <v>24</v>
      </c>
      <c r="AX2853" s="493" t="n">
        <v>0</v>
      </c>
      <c r="AY2853" s="493" t="n">
        <v>0</v>
      </c>
      <c r="AZ2853" s="493" t="n">
        <v>0</v>
      </c>
      <c r="BA2853" s="493" t="n">
        <v>10.8</v>
      </c>
      <c r="BB2853" s="493" t="n">
        <v>0</v>
      </c>
      <c r="BC2853" s="493" t="n">
        <v>0</v>
      </c>
      <c r="BD2853" s="493" t="n">
        <v>0</v>
      </c>
      <c r="BE2853" s="493" t="n">
        <v>0</v>
      </c>
      <c r="BF2853" s="493" t="n">
        <v>0</v>
      </c>
      <c r="BG2853" s="493" t="n">
        <v>0</v>
      </c>
      <c r="BH2853" s="493" t="n">
        <v>0</v>
      </c>
      <c r="BI2853" s="493" t="n">
        <v>0</v>
      </c>
      <c r="BJ2853" s="493" t="n">
        <v>0</v>
      </c>
      <c r="BK2853" s="493" t="n">
        <v>0</v>
      </c>
      <c r="BL2853" s="493" t="n">
        <v>0</v>
      </c>
      <c r="BM2853" s="493" t="n">
        <v>141.6</v>
      </c>
      <c r="BN2853" s="493" t="n">
        <v>153.6</v>
      </c>
      <c r="BO2853" s="493" t="n">
        <v>382.5</v>
      </c>
      <c r="BP2853" s="493" t="n">
        <v>4.5</v>
      </c>
      <c r="BQ2853" s="493" t="n">
        <v>4.5</v>
      </c>
      <c r="BR2853" s="493" t="n">
        <v>884.85</v>
      </c>
      <c r="BS2853" s="493" t="n">
        <v>134.55</v>
      </c>
      <c r="BT2853" s="493" t="n">
        <v>174.4</v>
      </c>
      <c r="BU2853" s="493" t="n">
        <v>365.7</v>
      </c>
      <c r="BV2853" s="493" t="n">
        <v>24</v>
      </c>
      <c r="BW2853" s="493" t="n">
        <v>5.6</v>
      </c>
    </row>
    <row r="2854">
      <c r="A2854" t="inlineStr">
        <is>
          <t>[C9D1] Angiotensin-II 길항제, 고혈압제 (C2) 혹은 이뇨제 복합제제</t>
        </is>
      </c>
      <c r="B2854" t="inlineStr">
        <is>
          <t>휴온스메디텍</t>
        </is>
      </c>
      <c r="C2854" t="inlineStr">
        <is>
          <t>휴니즈 칸데르플러스</t>
        </is>
      </c>
      <c r="D2854" t="inlineStr">
        <is>
          <t>휴온스메디텍</t>
        </is>
      </c>
      <c r="E2854" t="inlineStr">
        <is>
          <t>candesartan cilexetil,  hydrochlorothiazide</t>
        </is>
      </c>
      <c r="F2854" t="inlineStr">
        <is>
          <t>의원</t>
        </is>
      </c>
      <c r="G2854" t="inlineStr">
        <is>
          <t>Generic</t>
        </is>
      </c>
      <c r="H2854" s="493" t="n">
        <v>5947.8</v>
      </c>
      <c r="I2854" s="493" t="n">
        <v>3595.2</v>
      </c>
      <c r="J2854" s="493" t="n">
        <v>5252.65</v>
      </c>
      <c r="K2854" s="493" t="n">
        <v>4720.1</v>
      </c>
      <c r="L2854" s="493" t="n">
        <v>4327.85</v>
      </c>
      <c r="M2854" s="493" t="n">
        <v>4663.55</v>
      </c>
      <c r="N2854" s="493" t="n">
        <v>4195</v>
      </c>
      <c r="O2854" s="493" t="n">
        <v>4043.15</v>
      </c>
      <c r="P2854" s="493" t="n">
        <v>4557.95</v>
      </c>
      <c r="Q2854" s="493" t="n">
        <v>4505.2</v>
      </c>
      <c r="R2854" s="493" t="n">
        <v>3449.8</v>
      </c>
      <c r="S2854" s="493" t="n">
        <v>5854.55</v>
      </c>
      <c r="T2854" s="493" t="n">
        <v>5320.32</v>
      </c>
      <c r="U2854" s="493" t="n">
        <v>8386.57</v>
      </c>
      <c r="V2854" s="493" t="n">
        <v>6750.45</v>
      </c>
      <c r="W2854" s="493" t="n">
        <v>4161.84</v>
      </c>
      <c r="X2854" s="493" t="n">
        <v>7044.4</v>
      </c>
      <c r="Y2854" s="493" t="n">
        <v>5018.16</v>
      </c>
      <c r="Z2854" s="493" t="n">
        <v>6963.75</v>
      </c>
      <c r="AA2854" s="493" t="n">
        <v>7601.6</v>
      </c>
      <c r="AB2854" s="493" t="n">
        <v>5100.47</v>
      </c>
      <c r="AC2854" s="493" t="n">
        <v>7427.8</v>
      </c>
      <c r="AD2854" s="493" t="n">
        <v>5126.9</v>
      </c>
      <c r="AE2854" s="493" t="n">
        <v>6654.25</v>
      </c>
      <c r="AF2854" s="493" t="n">
        <v>5003.4</v>
      </c>
      <c r="AG2854" s="493" t="n">
        <v>5424.8</v>
      </c>
      <c r="AH2854" s="493" t="n">
        <v>5343.25</v>
      </c>
      <c r="AI2854" s="493" t="n">
        <v>2723.6</v>
      </c>
      <c r="AJ2854" s="493" t="n">
        <v>2493.9</v>
      </c>
      <c r="AK2854" s="493" t="n">
        <v>2832.25</v>
      </c>
      <c r="AL2854" s="493" t="n">
        <v>2296.1</v>
      </c>
      <c r="AM2854" s="493" t="n">
        <v>2343.8</v>
      </c>
      <c r="AN2854" s="493" t="n">
        <v>3620.4</v>
      </c>
      <c r="AO2854" s="493" t="n">
        <v>3803</v>
      </c>
      <c r="AP2854" s="493" t="n">
        <v>2660.2</v>
      </c>
      <c r="AQ2854" s="493" t="n">
        <v>4971.68</v>
      </c>
      <c r="AR2854" s="493" t="n">
        <v>4421.5</v>
      </c>
      <c r="AS2854" s="493" t="n">
        <v>3884.96</v>
      </c>
      <c r="AT2854" s="493" t="n">
        <v>4686.1</v>
      </c>
      <c r="AU2854" s="493" t="n">
        <v>5776.98</v>
      </c>
      <c r="AV2854" s="493" t="n">
        <v>5505.9</v>
      </c>
      <c r="AW2854" s="493" t="n">
        <v>6072.76</v>
      </c>
      <c r="AX2854" s="493" t="n">
        <v>5582.14</v>
      </c>
      <c r="AY2854" s="493" t="n">
        <v>5240.15</v>
      </c>
      <c r="AZ2854" s="493" t="n">
        <v>5018.19</v>
      </c>
      <c r="BA2854" s="493" t="n">
        <v>7048.45</v>
      </c>
      <c r="BB2854" s="493" t="n">
        <v>7159.23</v>
      </c>
      <c r="BC2854" s="493" t="n">
        <v>6178.54</v>
      </c>
      <c r="BD2854" s="493" t="n">
        <v>5896.79</v>
      </c>
      <c r="BE2854" s="493" t="n">
        <v>5211.7</v>
      </c>
      <c r="BF2854" s="493" t="n">
        <v>6064.6</v>
      </c>
      <c r="BG2854" s="493" t="n">
        <v>7532.1</v>
      </c>
      <c r="BH2854" s="493" t="n">
        <v>6029.16</v>
      </c>
      <c r="BI2854" s="493" t="n">
        <v>4870.44</v>
      </c>
      <c r="BJ2854" s="493" t="n">
        <v>5611.4</v>
      </c>
      <c r="BK2854" s="493" t="n">
        <v>5543.37</v>
      </c>
      <c r="BL2854" s="493" t="n">
        <v>5038.86</v>
      </c>
      <c r="BM2854" s="493" t="n">
        <v>5134.53</v>
      </c>
      <c r="BN2854" s="493" t="n">
        <v>2962.57</v>
      </c>
      <c r="BO2854" s="493" t="n">
        <v>5246.39</v>
      </c>
      <c r="BP2854" s="493" t="n">
        <v>4524.63</v>
      </c>
      <c r="BQ2854" s="493" t="n">
        <v>4055.65</v>
      </c>
      <c r="BR2854" s="493" t="n">
        <v>4087.53</v>
      </c>
      <c r="BS2854" s="493" t="n">
        <v>4888.78</v>
      </c>
      <c r="BT2854" s="493" t="n">
        <v>5457.9</v>
      </c>
      <c r="BU2854" s="493" t="n">
        <v>3673.6</v>
      </c>
      <c r="BV2854" s="493" t="n">
        <v>4728.26</v>
      </c>
      <c r="BW2854" s="493" t="n">
        <v>4669.97</v>
      </c>
    </row>
    <row r="2855">
      <c r="A2855" t="inlineStr">
        <is>
          <t>[C9D1] Angiotensin-II 길항제, 고혈압제 (C2) 혹은 이뇨제 복합제제</t>
        </is>
      </c>
      <c r="B2855" t="inlineStr">
        <is>
          <t>휴텍스</t>
        </is>
      </c>
      <c r="C2855" t="inlineStr">
        <is>
          <t>로사르플러스</t>
        </is>
      </c>
      <c r="D2855" t="inlineStr">
        <is>
          <t>휴텍스</t>
        </is>
      </c>
      <c r="E2855" t="inlineStr">
        <is>
          <t>hydrochlorothiazide,  losartan potassium</t>
        </is>
      </c>
      <c r="F2855" t="inlineStr">
        <is>
          <t>종합병원</t>
        </is>
      </c>
      <c r="G2855" t="inlineStr">
        <is>
          <t>Generic</t>
        </is>
      </c>
      <c r="H2855" s="493" t="n">
        <v>0</v>
      </c>
      <c r="I2855" s="493" t="n">
        <v>0</v>
      </c>
      <c r="J2855" s="493" t="n">
        <v>0</v>
      </c>
      <c r="K2855" s="493" t="n">
        <v>0</v>
      </c>
      <c r="L2855" s="493" t="n">
        <v>0</v>
      </c>
      <c r="M2855" s="493" t="n">
        <v>0</v>
      </c>
      <c r="N2855" s="493" t="n">
        <v>0</v>
      </c>
      <c r="O2855" s="493" t="n">
        <v>0</v>
      </c>
      <c r="P2855" s="493" t="n">
        <v>753.6</v>
      </c>
      <c r="Q2855" s="493" t="n">
        <v>299.4</v>
      </c>
      <c r="R2855" s="493" t="n">
        <v>561.6</v>
      </c>
      <c r="S2855" s="493" t="n">
        <v>0</v>
      </c>
      <c r="T2855" s="493" t="n">
        <v>0</v>
      </c>
      <c r="U2855" s="493" t="n">
        <v>0</v>
      </c>
      <c r="V2855" s="493" t="n">
        <v>0</v>
      </c>
      <c r="W2855" s="493" t="n">
        <v>0</v>
      </c>
      <c r="X2855" s="493" t="n">
        <v>0</v>
      </c>
      <c r="Y2855" s="493" t="n">
        <v>0</v>
      </c>
      <c r="Z2855" s="493" t="n">
        <v>0</v>
      </c>
      <c r="AA2855" s="493" t="n">
        <v>0</v>
      </c>
      <c r="AB2855" s="493" t="n">
        <v>0</v>
      </c>
      <c r="AC2855" s="493" t="n">
        <v>0</v>
      </c>
      <c r="AD2855" s="493" t="n">
        <v>0</v>
      </c>
      <c r="AE2855" s="493" t="n">
        <v>0</v>
      </c>
      <c r="AF2855" s="493" t="n">
        <v>0</v>
      </c>
      <c r="AG2855" s="493" t="n">
        <v>0</v>
      </c>
      <c r="AH2855" s="493" t="n">
        <v>0</v>
      </c>
      <c r="AI2855" s="493" t="n">
        <v>0</v>
      </c>
      <c r="AJ2855" s="493" t="n">
        <v>0</v>
      </c>
      <c r="AK2855" s="493" t="n">
        <v>0</v>
      </c>
      <c r="AL2855" s="493" t="n">
        <v>0</v>
      </c>
      <c r="AM2855" s="493" t="n">
        <v>0</v>
      </c>
      <c r="AN2855" s="493" t="n">
        <v>0</v>
      </c>
      <c r="AO2855" s="493" t="n">
        <v>0</v>
      </c>
      <c r="AP2855" s="493" t="n">
        <v>0</v>
      </c>
      <c r="AQ2855" s="493" t="n">
        <v>0</v>
      </c>
      <c r="AR2855" s="493" t="n">
        <v>0</v>
      </c>
      <c r="AS2855" s="493" t="n">
        <v>0</v>
      </c>
      <c r="AT2855" s="493" t="n">
        <v>0</v>
      </c>
      <c r="AU2855" s="493" t="n">
        <v>0</v>
      </c>
      <c r="AV2855" s="493" t="n">
        <v>0</v>
      </c>
      <c r="AW2855" s="493" t="n">
        <v>0</v>
      </c>
      <c r="AX2855" s="493" t="n">
        <v>0</v>
      </c>
      <c r="AY2855" s="493" t="n">
        <v>0</v>
      </c>
      <c r="AZ2855" s="493" t="n">
        <v>0</v>
      </c>
      <c r="BA2855" s="493" t="n">
        <v>0</v>
      </c>
      <c r="BB2855" s="493" t="n">
        <v>0</v>
      </c>
      <c r="BC2855" s="493" t="n">
        <v>0</v>
      </c>
      <c r="BD2855" s="493" t="n">
        <v>0</v>
      </c>
      <c r="BE2855" s="493" t="n">
        <v>0</v>
      </c>
      <c r="BF2855" s="493" t="n">
        <v>0</v>
      </c>
      <c r="BG2855" s="493" t="n">
        <v>0</v>
      </c>
      <c r="BH2855" s="493" t="n">
        <v>0</v>
      </c>
      <c r="BI2855" s="493" t="n">
        <v>0</v>
      </c>
      <c r="BJ2855" s="493" t="n">
        <v>0</v>
      </c>
      <c r="BK2855" s="493" t="n">
        <v>0</v>
      </c>
      <c r="BL2855" s="493" t="n">
        <v>0</v>
      </c>
      <c r="BM2855" s="493" t="n">
        <v>0</v>
      </c>
      <c r="BN2855" s="493" t="n">
        <v>0</v>
      </c>
      <c r="BO2855" s="493" t="n">
        <v>0</v>
      </c>
      <c r="BP2855" s="493" t="n">
        <v>0</v>
      </c>
      <c r="BQ2855" s="493" t="n">
        <v>0</v>
      </c>
      <c r="BR2855" s="493" t="n">
        <v>0</v>
      </c>
      <c r="BS2855" s="493" t="n">
        <v>0</v>
      </c>
      <c r="BT2855" s="493" t="n">
        <v>0</v>
      </c>
      <c r="BU2855" s="493" t="n">
        <v>0</v>
      </c>
      <c r="BV2855" s="493" t="n">
        <v>0</v>
      </c>
      <c r="BW2855" s="493" t="n">
        <v>0</v>
      </c>
    </row>
    <row r="2856">
      <c r="A2856" t="inlineStr">
        <is>
          <t>[C9D1] Angiotensin-II 길항제, 고혈압제 (C2) 혹은 이뇨제 복합제제</t>
        </is>
      </c>
      <c r="B2856" t="inlineStr">
        <is>
          <t>휴텍스</t>
        </is>
      </c>
      <c r="C2856" t="inlineStr">
        <is>
          <t>로사르플러스</t>
        </is>
      </c>
      <c r="D2856" t="inlineStr">
        <is>
          <t>휴텍스</t>
        </is>
      </c>
      <c r="E2856" t="inlineStr">
        <is>
          <t>hydrochlorothiazide,  losartan potassium</t>
        </is>
      </c>
      <c r="F2856" t="inlineStr">
        <is>
          <t>병원</t>
        </is>
      </c>
      <c r="G2856" t="inlineStr">
        <is>
          <t>Generic</t>
        </is>
      </c>
      <c r="H2856" s="493" t="n">
        <v>901</v>
      </c>
      <c r="I2856" s="493" t="n">
        <v>2116.56</v>
      </c>
      <c r="J2856" s="493" t="n">
        <v>1844.71</v>
      </c>
      <c r="K2856" s="493" t="n">
        <v>1935.3</v>
      </c>
      <c r="L2856" s="493" t="n">
        <v>1545.3</v>
      </c>
      <c r="M2856" s="493" t="n">
        <v>399</v>
      </c>
      <c r="N2856" s="493" t="n">
        <v>309.15</v>
      </c>
      <c r="O2856" s="493" t="n">
        <v>789</v>
      </c>
      <c r="P2856" s="493" t="n">
        <v>439.2</v>
      </c>
      <c r="Q2856" s="493" t="n">
        <v>1350.92</v>
      </c>
      <c r="R2856" s="493" t="n">
        <v>199.8</v>
      </c>
      <c r="S2856" s="493" t="n">
        <v>119.7</v>
      </c>
      <c r="T2856" s="493" t="n">
        <v>0</v>
      </c>
      <c r="U2856" s="493" t="n">
        <v>0</v>
      </c>
      <c r="V2856" s="493" t="n">
        <v>0</v>
      </c>
      <c r="W2856" s="493" t="n">
        <v>840</v>
      </c>
      <c r="X2856" s="493" t="n">
        <v>360</v>
      </c>
      <c r="Y2856" s="493" t="n">
        <v>480</v>
      </c>
      <c r="Z2856" s="493" t="n">
        <v>846.6</v>
      </c>
      <c r="AA2856" s="493" t="n">
        <v>240</v>
      </c>
      <c r="AB2856" s="493" t="n">
        <v>400.2</v>
      </c>
      <c r="AC2856" s="493" t="n">
        <v>282.68</v>
      </c>
      <c r="AD2856" s="493" t="n">
        <v>60.9</v>
      </c>
      <c r="AE2856" s="493" t="n">
        <v>940.2</v>
      </c>
      <c r="AF2856" s="493" t="n">
        <v>60.3</v>
      </c>
      <c r="AG2856" s="493" t="n">
        <v>403.2</v>
      </c>
      <c r="AH2856" s="493" t="n">
        <v>0</v>
      </c>
      <c r="AI2856" s="493" t="n">
        <v>643.8</v>
      </c>
      <c r="AJ2856" s="493" t="n">
        <v>0</v>
      </c>
      <c r="AK2856" s="493" t="n">
        <v>637.2</v>
      </c>
      <c r="AL2856" s="493" t="n">
        <v>0</v>
      </c>
      <c r="AM2856" s="493" t="n">
        <v>408</v>
      </c>
      <c r="AN2856" s="493" t="n">
        <v>0</v>
      </c>
      <c r="AO2856" s="493" t="n">
        <v>1743.6</v>
      </c>
      <c r="AP2856" s="493" t="n">
        <v>0</v>
      </c>
      <c r="AQ2856" s="493" t="n">
        <v>1012.8</v>
      </c>
      <c r="AR2856" s="493" t="n">
        <v>260.04</v>
      </c>
      <c r="AS2856" s="493" t="n">
        <v>1015.8</v>
      </c>
      <c r="AT2856" s="493" t="n">
        <v>240</v>
      </c>
      <c r="AU2856" s="493" t="n">
        <v>810.6</v>
      </c>
      <c r="AV2856" s="493" t="n">
        <v>240.6</v>
      </c>
      <c r="AW2856" s="493" t="n">
        <v>368.4</v>
      </c>
      <c r="AX2856" s="493" t="n">
        <v>0</v>
      </c>
      <c r="AY2856" s="493" t="n">
        <v>129.6</v>
      </c>
      <c r="AZ2856" s="493" t="n">
        <v>0</v>
      </c>
      <c r="BA2856" s="493" t="n">
        <v>136.2</v>
      </c>
      <c r="BB2856" s="493" t="n">
        <v>269.4</v>
      </c>
      <c r="BC2856" s="493" t="n">
        <v>0</v>
      </c>
      <c r="BD2856" s="493" t="n">
        <v>403.2</v>
      </c>
      <c r="BE2856" s="493" t="n">
        <v>0</v>
      </c>
      <c r="BF2856" s="493" t="n">
        <v>124.2</v>
      </c>
      <c r="BG2856" s="493" t="n">
        <v>0</v>
      </c>
      <c r="BH2856" s="493" t="n">
        <v>0</v>
      </c>
      <c r="BI2856" s="493" t="n">
        <v>0</v>
      </c>
      <c r="BJ2856" s="493" t="n">
        <v>36.6</v>
      </c>
      <c r="BK2856" s="493" t="n">
        <v>0</v>
      </c>
      <c r="BL2856" s="493" t="n">
        <v>282</v>
      </c>
      <c r="BM2856" s="493" t="n">
        <v>0</v>
      </c>
      <c r="BN2856" s="493" t="n">
        <v>21</v>
      </c>
      <c r="BO2856" s="493" t="n">
        <v>0</v>
      </c>
      <c r="BP2856" s="493" t="n">
        <v>30</v>
      </c>
      <c r="BQ2856" s="493" t="n">
        <v>264.6</v>
      </c>
      <c r="BR2856" s="493" t="n">
        <v>0</v>
      </c>
      <c r="BS2856" s="493" t="n">
        <v>25.8</v>
      </c>
      <c r="BT2856" s="493" t="n">
        <v>0</v>
      </c>
      <c r="BU2856" s="493" t="n">
        <v>28.8</v>
      </c>
      <c r="BV2856" s="493" t="n">
        <v>0</v>
      </c>
      <c r="BW2856" s="493" t="n">
        <v>142.45</v>
      </c>
    </row>
    <row r="2857">
      <c r="A2857" t="inlineStr">
        <is>
          <t>[C9D1] Angiotensin-II 길항제, 고혈압제 (C2) 혹은 이뇨제 복합제제</t>
        </is>
      </c>
      <c r="B2857" t="inlineStr">
        <is>
          <t>휴텍스</t>
        </is>
      </c>
      <c r="C2857" t="inlineStr">
        <is>
          <t>로사르플러스</t>
        </is>
      </c>
      <c r="D2857" t="inlineStr">
        <is>
          <t>휴텍스</t>
        </is>
      </c>
      <c r="E2857" t="inlineStr">
        <is>
          <t>hydrochlorothiazide,  losartan potassium</t>
        </is>
      </c>
      <c r="F2857" t="inlineStr">
        <is>
          <t>의원</t>
        </is>
      </c>
      <c r="G2857" t="inlineStr">
        <is>
          <t>Generic</t>
        </is>
      </c>
      <c r="H2857" s="493" t="n">
        <v>73551.66</v>
      </c>
      <c r="I2857" s="493" t="n">
        <v>72719.59</v>
      </c>
      <c r="J2857" s="493" t="n">
        <v>72466.62</v>
      </c>
      <c r="K2857" s="493" t="n">
        <v>67182.67999999999</v>
      </c>
      <c r="L2857" s="493" t="n">
        <v>67861.57000000001</v>
      </c>
      <c r="M2857" s="493" t="n">
        <v>72760.12</v>
      </c>
      <c r="N2857" s="493" t="n">
        <v>73068.03</v>
      </c>
      <c r="O2857" s="493" t="n">
        <v>73325.74000000001</v>
      </c>
      <c r="P2857" s="493" t="n">
        <v>75151.88</v>
      </c>
      <c r="Q2857" s="493" t="n">
        <v>83327.03</v>
      </c>
      <c r="R2857" s="493" t="n">
        <v>64536.87</v>
      </c>
      <c r="S2857" s="493" t="n">
        <v>7699.83</v>
      </c>
      <c r="T2857" s="493" t="n">
        <v>0</v>
      </c>
      <c r="U2857" s="493" t="n">
        <v>0</v>
      </c>
      <c r="V2857" s="493" t="n">
        <v>0</v>
      </c>
      <c r="W2857" s="493" t="n">
        <v>3137.42</v>
      </c>
      <c r="X2857" s="493" t="n">
        <v>5584.86</v>
      </c>
      <c r="Y2857" s="493" t="n">
        <v>7461.68</v>
      </c>
      <c r="Z2857" s="493" t="n">
        <v>6268.93</v>
      </c>
      <c r="AA2857" s="493" t="n">
        <v>7611.48</v>
      </c>
      <c r="AB2857" s="493" t="n">
        <v>8112.05</v>
      </c>
      <c r="AC2857" s="493" t="n">
        <v>9399.58</v>
      </c>
      <c r="AD2857" s="493" t="n">
        <v>8253.299999999999</v>
      </c>
      <c r="AE2857" s="493" t="n">
        <v>11317.8</v>
      </c>
      <c r="AF2857" s="493" t="n">
        <v>10073.1</v>
      </c>
      <c r="AG2857" s="493" t="n">
        <v>9835.35</v>
      </c>
      <c r="AH2857" s="493" t="n">
        <v>6489.85</v>
      </c>
      <c r="AI2857" s="493" t="n">
        <v>6836.29</v>
      </c>
      <c r="AJ2857" s="493" t="n">
        <v>8667.950000000001</v>
      </c>
      <c r="AK2857" s="493" t="n">
        <v>8954.6</v>
      </c>
      <c r="AL2857" s="493" t="n">
        <v>10991</v>
      </c>
      <c r="AM2857" s="493" t="n">
        <v>10200.82</v>
      </c>
      <c r="AN2857" s="493" t="n">
        <v>10058.25</v>
      </c>
      <c r="AO2857" s="493" t="n">
        <v>9473.24</v>
      </c>
      <c r="AP2857" s="493" t="n">
        <v>8715.92</v>
      </c>
      <c r="AQ2857" s="493" t="n">
        <v>10997.6</v>
      </c>
      <c r="AR2857" s="493" t="n">
        <v>10418.5</v>
      </c>
      <c r="AS2857" s="493" t="n">
        <v>10128.77</v>
      </c>
      <c r="AT2857" s="493" t="n">
        <v>3266.94</v>
      </c>
      <c r="AU2857" s="493" t="n">
        <v>3592.98</v>
      </c>
      <c r="AV2857" s="493" t="n">
        <v>3832.05</v>
      </c>
      <c r="AW2857" s="493" t="n">
        <v>4521.9</v>
      </c>
      <c r="AX2857" s="493" t="n">
        <v>4291.28</v>
      </c>
      <c r="AY2857" s="493" t="n">
        <v>3319.2</v>
      </c>
      <c r="AZ2857" s="493" t="n">
        <v>5043.7</v>
      </c>
      <c r="BA2857" s="493" t="n">
        <v>2919.6</v>
      </c>
      <c r="BB2857" s="493" t="n">
        <v>4031.4</v>
      </c>
      <c r="BC2857" s="493" t="n">
        <v>3424.86</v>
      </c>
      <c r="BD2857" s="493" t="n">
        <v>3302.7</v>
      </c>
      <c r="BE2857" s="493" t="n">
        <v>1591.8</v>
      </c>
      <c r="BF2857" s="493" t="n">
        <v>3591.87</v>
      </c>
      <c r="BG2857" s="493" t="n">
        <v>2977.2</v>
      </c>
      <c r="BH2857" s="493" t="n">
        <v>3253.8</v>
      </c>
      <c r="BI2857" s="493" t="n">
        <v>2716.5</v>
      </c>
      <c r="BJ2857" s="493" t="n">
        <v>4472.4</v>
      </c>
      <c r="BK2857" s="493" t="n">
        <v>5424.16</v>
      </c>
      <c r="BL2857" s="493" t="n">
        <v>7502.14</v>
      </c>
      <c r="BM2857" s="493" t="n">
        <v>4047.9</v>
      </c>
      <c r="BN2857" s="493" t="n">
        <v>6823.42</v>
      </c>
      <c r="BO2857" s="493" t="n">
        <v>4552.2</v>
      </c>
      <c r="BP2857" s="493" t="n">
        <v>6208.86</v>
      </c>
      <c r="BQ2857" s="493" t="n">
        <v>3941.4</v>
      </c>
      <c r="BR2857" s="493" t="n">
        <v>5909.4</v>
      </c>
      <c r="BS2857" s="493" t="n">
        <v>3176.3</v>
      </c>
      <c r="BT2857" s="493" t="n">
        <v>3171.9</v>
      </c>
      <c r="BU2857" s="493" t="n">
        <v>5176.02</v>
      </c>
      <c r="BV2857" s="493" t="n">
        <v>4727.7</v>
      </c>
      <c r="BW2857" s="493" t="n">
        <v>5120.37</v>
      </c>
    </row>
    <row r="2858">
      <c r="A2858" t="inlineStr">
        <is>
          <t>[C9D1] Angiotensin-II 길항제, 고혈압제 (C2) 혹은 이뇨제 복합제제</t>
        </is>
      </c>
      <c r="B2858" t="inlineStr">
        <is>
          <t>휴텍스</t>
        </is>
      </c>
      <c r="C2858" t="inlineStr">
        <is>
          <t>로사르플러스</t>
        </is>
      </c>
      <c r="D2858" t="inlineStr">
        <is>
          <t>휴텍스</t>
        </is>
      </c>
      <c r="E2858" t="inlineStr">
        <is>
          <t>hydrochlorothiazide,  losartan potassium</t>
        </is>
      </c>
      <c r="F2858" t="inlineStr">
        <is>
          <t>보건소</t>
        </is>
      </c>
      <c r="G2858" t="inlineStr">
        <is>
          <t>Generic</t>
        </is>
      </c>
      <c r="H2858" s="493" t="n">
        <v>12684.3</v>
      </c>
      <c r="I2858" s="493" t="n">
        <v>7409.4</v>
      </c>
      <c r="J2858" s="493" t="n">
        <v>13740.6</v>
      </c>
      <c r="K2858" s="493" t="n">
        <v>2738.7</v>
      </c>
      <c r="L2858" s="493" t="n">
        <v>6531</v>
      </c>
      <c r="M2858" s="493" t="n">
        <v>16299.61</v>
      </c>
      <c r="N2858" s="493" t="n">
        <v>4186.2</v>
      </c>
      <c r="O2858" s="493" t="n">
        <v>4422.9</v>
      </c>
      <c r="P2858" s="493" t="n">
        <v>15092.4</v>
      </c>
      <c r="Q2858" s="493" t="n">
        <v>5338.65</v>
      </c>
      <c r="R2858" s="493" t="n">
        <v>4955.1</v>
      </c>
      <c r="S2858" s="493" t="n">
        <v>0</v>
      </c>
      <c r="T2858" s="493" t="n">
        <v>0</v>
      </c>
      <c r="U2858" s="493" t="n">
        <v>0</v>
      </c>
      <c r="V2858" s="493" t="n">
        <v>0</v>
      </c>
      <c r="W2858" s="493" t="n">
        <v>0</v>
      </c>
      <c r="X2858" s="493" t="n">
        <v>0</v>
      </c>
      <c r="Y2858" s="493" t="n">
        <v>0</v>
      </c>
      <c r="Z2858" s="493" t="n">
        <v>0</v>
      </c>
      <c r="AA2858" s="493" t="n">
        <v>0</v>
      </c>
      <c r="AB2858" s="493" t="n">
        <v>0</v>
      </c>
      <c r="AC2858" s="493" t="n">
        <v>0</v>
      </c>
      <c r="AD2858" s="493" t="n">
        <v>0</v>
      </c>
      <c r="AE2858" s="493" t="n">
        <v>0</v>
      </c>
      <c r="AF2858" s="493" t="n">
        <v>0</v>
      </c>
      <c r="AG2858" s="493" t="n">
        <v>0</v>
      </c>
      <c r="AH2858" s="493" t="n">
        <v>0</v>
      </c>
      <c r="AI2858" s="493" t="n">
        <v>0</v>
      </c>
      <c r="AJ2858" s="493" t="n">
        <v>0</v>
      </c>
      <c r="AK2858" s="493" t="n">
        <v>0</v>
      </c>
      <c r="AL2858" s="493" t="n">
        <v>0</v>
      </c>
      <c r="AM2858" s="493" t="n">
        <v>0</v>
      </c>
      <c r="AN2858" s="493" t="n">
        <v>40.2</v>
      </c>
      <c r="AO2858" s="493" t="n">
        <v>831.6</v>
      </c>
      <c r="AP2858" s="493" t="n">
        <v>0</v>
      </c>
      <c r="AQ2858" s="493" t="n">
        <v>0</v>
      </c>
      <c r="AR2858" s="493" t="n">
        <v>244.2</v>
      </c>
      <c r="AS2858" s="493" t="n">
        <v>0</v>
      </c>
      <c r="AT2858" s="493" t="n">
        <v>82.8</v>
      </c>
      <c r="AU2858" s="493" t="n">
        <v>0</v>
      </c>
      <c r="AV2858" s="493" t="n">
        <v>0</v>
      </c>
      <c r="AW2858" s="493" t="n">
        <v>79.2</v>
      </c>
      <c r="AX2858" s="493" t="n">
        <v>368.1</v>
      </c>
      <c r="AY2858" s="493" t="n">
        <v>0</v>
      </c>
      <c r="AZ2858" s="493" t="n">
        <v>498.6</v>
      </c>
      <c r="BA2858" s="493" t="n">
        <v>0</v>
      </c>
      <c r="BB2858" s="493" t="n">
        <v>0</v>
      </c>
      <c r="BC2858" s="493" t="n">
        <v>114.3</v>
      </c>
      <c r="BD2858" s="493" t="n">
        <v>0</v>
      </c>
      <c r="BE2858" s="493" t="n">
        <v>0</v>
      </c>
      <c r="BF2858" s="493" t="n">
        <v>96.3</v>
      </c>
      <c r="BG2858" s="493" t="n">
        <v>0</v>
      </c>
      <c r="BH2858" s="493" t="n">
        <v>0</v>
      </c>
      <c r="BI2858" s="493" t="n">
        <v>126.9</v>
      </c>
      <c r="BJ2858" s="493" t="n">
        <v>0</v>
      </c>
      <c r="BK2858" s="493" t="n">
        <v>0</v>
      </c>
      <c r="BL2858" s="493" t="n">
        <v>139.5</v>
      </c>
      <c r="BM2858" s="493" t="n">
        <v>0</v>
      </c>
      <c r="BN2858" s="493" t="n">
        <v>256.8</v>
      </c>
      <c r="BO2858" s="493" t="n">
        <v>121.5</v>
      </c>
      <c r="BP2858" s="493" t="n">
        <v>0</v>
      </c>
      <c r="BQ2858" s="493" t="n">
        <v>0</v>
      </c>
      <c r="BR2858" s="493" t="n">
        <v>159.3</v>
      </c>
      <c r="BS2858" s="493" t="n">
        <v>0</v>
      </c>
      <c r="BT2858" s="493" t="n">
        <v>0</v>
      </c>
      <c r="BU2858" s="493" t="n">
        <v>146.7</v>
      </c>
      <c r="BV2858" s="493" t="n">
        <v>0</v>
      </c>
      <c r="BW2858" s="493" t="n">
        <v>2662.8</v>
      </c>
    </row>
    <row r="2859">
      <c r="A2859" t="inlineStr">
        <is>
          <t>[C9D1] Angiotensin-II 길항제, 고혈압제 (C2) 혹은 이뇨제 복합제제</t>
        </is>
      </c>
      <c r="B2859" t="inlineStr">
        <is>
          <t>휴텍스</t>
        </is>
      </c>
      <c r="C2859" t="inlineStr">
        <is>
          <t>하이퍼텔미 플러스</t>
        </is>
      </c>
      <c r="D2859" t="inlineStr">
        <is>
          <t>휴텍스</t>
        </is>
      </c>
      <c r="E2859" t="inlineStr">
        <is>
          <t>hydrochlorothiazide,  telmisartan</t>
        </is>
      </c>
      <c r="F2859" t="inlineStr">
        <is>
          <t>종합병원</t>
        </is>
      </c>
      <c r="G2859" t="inlineStr">
        <is>
          <t>Generic</t>
        </is>
      </c>
      <c r="H2859" s="493" t="n">
        <v>100.24</v>
      </c>
      <c r="I2859" s="493" t="n">
        <v>102.48</v>
      </c>
      <c r="J2859" s="493" t="n">
        <v>105.84</v>
      </c>
      <c r="K2859" s="493" t="n">
        <v>99.12</v>
      </c>
      <c r="L2859" s="493" t="n">
        <v>96.31999999999999</v>
      </c>
      <c r="M2859" s="493" t="n">
        <v>52.92</v>
      </c>
      <c r="N2859" s="493" t="n">
        <v>48.72</v>
      </c>
      <c r="O2859" s="493" t="n">
        <v>50.96</v>
      </c>
      <c r="P2859" s="493" t="n">
        <v>264.18</v>
      </c>
      <c r="Q2859" s="493" t="n">
        <v>202.7</v>
      </c>
      <c r="R2859" s="493" t="n">
        <v>91.8</v>
      </c>
      <c r="S2859" s="493" t="n">
        <v>281.4</v>
      </c>
      <c r="T2859" s="493" t="n">
        <v>160.8</v>
      </c>
      <c r="U2859" s="493" t="n">
        <v>0</v>
      </c>
      <c r="V2859" s="493" t="n">
        <v>0</v>
      </c>
      <c r="W2859" s="493" t="n">
        <v>0</v>
      </c>
      <c r="X2859" s="493" t="n">
        <v>0</v>
      </c>
      <c r="Y2859" s="493" t="n">
        <v>0</v>
      </c>
      <c r="Z2859" s="493" t="n">
        <v>0</v>
      </c>
      <c r="AA2859" s="493" t="n">
        <v>0</v>
      </c>
      <c r="AB2859" s="493" t="n">
        <v>0</v>
      </c>
      <c r="AC2859" s="493" t="n">
        <v>0</v>
      </c>
      <c r="AD2859" s="493" t="n">
        <v>0</v>
      </c>
      <c r="AE2859" s="493" t="n">
        <v>0</v>
      </c>
      <c r="AF2859" s="493" t="n">
        <v>0</v>
      </c>
      <c r="AG2859" s="493" t="n">
        <v>0</v>
      </c>
      <c r="AH2859" s="493" t="n">
        <v>0</v>
      </c>
      <c r="AI2859" s="493" t="n">
        <v>0</v>
      </c>
      <c r="AJ2859" s="493" t="n">
        <v>0</v>
      </c>
      <c r="AK2859" s="493" t="n">
        <v>0</v>
      </c>
      <c r="AL2859" s="493" t="n">
        <v>0</v>
      </c>
      <c r="AM2859" s="493" t="n">
        <v>50.7</v>
      </c>
      <c r="AN2859" s="493" t="n">
        <v>49.8</v>
      </c>
      <c r="AO2859" s="493" t="n">
        <v>49.8</v>
      </c>
      <c r="AP2859" s="493" t="n">
        <v>51.9</v>
      </c>
      <c r="AQ2859" s="493" t="n">
        <v>49.5</v>
      </c>
      <c r="AR2859" s="493" t="n">
        <v>51.3</v>
      </c>
      <c r="AS2859" s="493" t="n">
        <v>91.8</v>
      </c>
      <c r="AT2859" s="493" t="n">
        <v>89.7</v>
      </c>
      <c r="AU2859" s="493" t="n">
        <v>51.6</v>
      </c>
      <c r="AV2859" s="493" t="n">
        <v>50.4</v>
      </c>
      <c r="AW2859" s="493" t="n">
        <v>50.7</v>
      </c>
      <c r="AX2859" s="493" t="n">
        <v>51.9</v>
      </c>
      <c r="AY2859" s="493" t="n">
        <v>50.1</v>
      </c>
      <c r="AZ2859" s="493" t="n">
        <v>53.4</v>
      </c>
      <c r="BA2859" s="493" t="n">
        <v>0</v>
      </c>
      <c r="BB2859" s="493" t="n">
        <v>0</v>
      </c>
      <c r="BC2859" s="493" t="n">
        <v>0</v>
      </c>
      <c r="BD2859" s="493" t="n">
        <v>0</v>
      </c>
      <c r="BE2859" s="493" t="n">
        <v>118.8</v>
      </c>
      <c r="BF2859" s="493" t="n">
        <v>697.97</v>
      </c>
      <c r="BG2859" s="493" t="n">
        <v>39.9</v>
      </c>
      <c r="BH2859" s="493" t="n">
        <v>78</v>
      </c>
      <c r="BI2859" s="493" t="n">
        <v>0</v>
      </c>
      <c r="BJ2859" s="493" t="n">
        <v>930.6799999999999</v>
      </c>
      <c r="BK2859" s="493" t="n">
        <v>79.40000000000001</v>
      </c>
      <c r="BL2859" s="493" t="n">
        <v>741.99</v>
      </c>
      <c r="BM2859" s="493" t="n">
        <v>0</v>
      </c>
      <c r="BN2859" s="493" t="n">
        <v>680.4</v>
      </c>
      <c r="BO2859" s="493" t="n">
        <v>0</v>
      </c>
      <c r="BP2859" s="493" t="n">
        <v>0</v>
      </c>
      <c r="BQ2859" s="493" t="n">
        <v>0</v>
      </c>
      <c r="BR2859" s="493" t="n">
        <v>119.7</v>
      </c>
      <c r="BS2859" s="493" t="n">
        <v>0</v>
      </c>
      <c r="BT2859" s="493" t="n">
        <v>232.5</v>
      </c>
      <c r="BU2859" s="493" t="n">
        <v>0</v>
      </c>
      <c r="BV2859" s="493" t="n">
        <v>114.3</v>
      </c>
      <c r="BW2859" s="493" t="n">
        <v>347.62</v>
      </c>
    </row>
    <row r="2860">
      <c r="A2860" t="inlineStr">
        <is>
          <t>[C9D1] Angiotensin-II 길항제, 고혈압제 (C2) 혹은 이뇨제 복합제제</t>
        </is>
      </c>
      <c r="B2860" t="inlineStr">
        <is>
          <t>휴텍스</t>
        </is>
      </c>
      <c r="C2860" t="inlineStr">
        <is>
          <t>하이퍼텔미 플러스</t>
        </is>
      </c>
      <c r="D2860" t="inlineStr">
        <is>
          <t>휴텍스</t>
        </is>
      </c>
      <c r="E2860" t="inlineStr">
        <is>
          <t>hydrochlorothiazide,  telmisartan</t>
        </is>
      </c>
      <c r="F2860" t="inlineStr">
        <is>
          <t>병원</t>
        </is>
      </c>
      <c r="G2860" t="inlineStr">
        <is>
          <t>Generic</t>
        </is>
      </c>
      <c r="H2860" s="493" t="n">
        <v>12.6</v>
      </c>
      <c r="I2860" s="493" t="n">
        <v>0</v>
      </c>
      <c r="J2860" s="493" t="n">
        <v>976.2</v>
      </c>
      <c r="K2860" s="493" t="n">
        <v>1191.42</v>
      </c>
      <c r="L2860" s="493" t="n">
        <v>3467.9</v>
      </c>
      <c r="M2860" s="493" t="n">
        <v>5225.18</v>
      </c>
      <c r="N2860" s="493" t="n">
        <v>3971.85</v>
      </c>
      <c r="O2860" s="493" t="n">
        <v>5529.2</v>
      </c>
      <c r="P2860" s="493" t="n">
        <v>7971</v>
      </c>
      <c r="Q2860" s="493" t="n">
        <v>6089.41</v>
      </c>
      <c r="R2860" s="493" t="n">
        <v>5654.16</v>
      </c>
      <c r="S2860" s="493" t="n">
        <v>7594</v>
      </c>
      <c r="T2860" s="493" t="n">
        <v>5468.78</v>
      </c>
      <c r="U2860" s="493" t="n">
        <v>9330.540000000001</v>
      </c>
      <c r="V2860" s="493" t="n">
        <v>8740.200000000001</v>
      </c>
      <c r="W2860" s="493" t="n">
        <v>7129.33</v>
      </c>
      <c r="X2860" s="493" t="n">
        <v>4087.85</v>
      </c>
      <c r="Y2860" s="493" t="n">
        <v>10296.3</v>
      </c>
      <c r="Z2860" s="493" t="n">
        <v>6627</v>
      </c>
      <c r="AA2860" s="493" t="n">
        <v>6405.25</v>
      </c>
      <c r="AB2860" s="493" t="n">
        <v>8419.049999999999</v>
      </c>
      <c r="AC2860" s="493" t="n">
        <v>6026.06</v>
      </c>
      <c r="AD2860" s="493" t="n">
        <v>15624.39</v>
      </c>
      <c r="AE2860" s="493" t="n">
        <v>16201</v>
      </c>
      <c r="AF2860" s="493" t="n">
        <v>20741.51</v>
      </c>
      <c r="AG2860" s="493" t="n">
        <v>15237.01</v>
      </c>
      <c r="AH2860" s="493" t="n">
        <v>24161.23</v>
      </c>
      <c r="AI2860" s="493" t="n">
        <v>24993.82</v>
      </c>
      <c r="AJ2860" s="493" t="n">
        <v>15775.49</v>
      </c>
      <c r="AK2860" s="493" t="n">
        <v>22328.74</v>
      </c>
      <c r="AL2860" s="493" t="n">
        <v>7816.01</v>
      </c>
      <c r="AM2860" s="493" t="n">
        <v>26239.68</v>
      </c>
      <c r="AN2860" s="493" t="n">
        <v>6537.96</v>
      </c>
      <c r="AO2860" s="493" t="n">
        <v>19031.88</v>
      </c>
      <c r="AP2860" s="493" t="n">
        <v>8728.799999999999</v>
      </c>
      <c r="AQ2860" s="493" t="n">
        <v>4349.25</v>
      </c>
      <c r="AR2860" s="493" t="n">
        <v>266.7</v>
      </c>
      <c r="AS2860" s="493" t="n">
        <v>3124.5</v>
      </c>
      <c r="AT2860" s="493" t="n">
        <v>924.9</v>
      </c>
      <c r="AU2860" s="493" t="n">
        <v>2577.6</v>
      </c>
      <c r="AV2860" s="493" t="n">
        <v>413.1</v>
      </c>
      <c r="AW2860" s="493" t="n">
        <v>2413.8</v>
      </c>
      <c r="AX2860" s="493" t="n">
        <v>179.4</v>
      </c>
      <c r="AY2860" s="493" t="n">
        <v>3152.7</v>
      </c>
      <c r="AZ2860" s="493" t="n">
        <v>1024.5</v>
      </c>
      <c r="BA2860" s="493" t="n">
        <v>2622.9</v>
      </c>
      <c r="BB2860" s="493" t="n">
        <v>766.8</v>
      </c>
      <c r="BC2860" s="493" t="n">
        <v>3551.9</v>
      </c>
      <c r="BD2860" s="493" t="n">
        <v>1866.6</v>
      </c>
      <c r="BE2860" s="493" t="n">
        <v>1349.7</v>
      </c>
      <c r="BF2860" s="493" t="n">
        <v>2966.26</v>
      </c>
      <c r="BG2860" s="493" t="n">
        <v>2209.8</v>
      </c>
      <c r="BH2860" s="493" t="n">
        <v>1514.6</v>
      </c>
      <c r="BI2860" s="493" t="n">
        <v>1816.5</v>
      </c>
      <c r="BJ2860" s="493" t="n">
        <v>240.9</v>
      </c>
      <c r="BK2860" s="493" t="n">
        <v>1500.9</v>
      </c>
      <c r="BL2860" s="493" t="n">
        <v>986.7</v>
      </c>
      <c r="BM2860" s="493" t="n">
        <v>2730</v>
      </c>
      <c r="BN2860" s="493" t="n">
        <v>109.8</v>
      </c>
      <c r="BO2860" s="493" t="n">
        <v>1584.9</v>
      </c>
      <c r="BP2860" s="493" t="n">
        <v>305.7</v>
      </c>
      <c r="BQ2860" s="493" t="n">
        <v>806.1</v>
      </c>
      <c r="BR2860" s="493" t="n">
        <v>1192.65</v>
      </c>
      <c r="BS2860" s="493" t="n">
        <v>767.85</v>
      </c>
      <c r="BT2860" s="493" t="n">
        <v>761.1</v>
      </c>
      <c r="BU2860" s="493" t="n">
        <v>1506.6</v>
      </c>
      <c r="BV2860" s="493" t="n">
        <v>319.8</v>
      </c>
      <c r="BW2860" s="493" t="n">
        <v>1175.74</v>
      </c>
    </row>
    <row r="2861">
      <c r="A2861" t="inlineStr">
        <is>
          <t>[C9D1] Angiotensin-II 길항제, 고혈압제 (C2) 혹은 이뇨제 복합제제</t>
        </is>
      </c>
      <c r="B2861" t="inlineStr">
        <is>
          <t>휴텍스</t>
        </is>
      </c>
      <c r="C2861" t="inlineStr">
        <is>
          <t>하이퍼텔미 플러스</t>
        </is>
      </c>
      <c r="D2861" t="inlineStr">
        <is>
          <t>휴텍스</t>
        </is>
      </c>
      <c r="E2861" t="inlineStr">
        <is>
          <t>hydrochlorothiazide,  telmisartan</t>
        </is>
      </c>
      <c r="F2861" t="inlineStr">
        <is>
          <t>의원</t>
        </is>
      </c>
      <c r="G2861" t="inlineStr">
        <is>
          <t>Generic</t>
        </is>
      </c>
      <c r="H2861" s="493" t="n">
        <v>96119.75999999999</v>
      </c>
      <c r="I2861" s="493" t="n">
        <v>93688.8</v>
      </c>
      <c r="J2861" s="493" t="n">
        <v>100174.5</v>
      </c>
      <c r="K2861" s="493" t="n">
        <v>118093.28</v>
      </c>
      <c r="L2861" s="493" t="n">
        <v>111811.14</v>
      </c>
      <c r="M2861" s="493" t="n">
        <v>103319.71</v>
      </c>
      <c r="N2861" s="493" t="n">
        <v>105182.28</v>
      </c>
      <c r="O2861" s="493" t="n">
        <v>113172.91</v>
      </c>
      <c r="P2861" s="493" t="n">
        <v>103837.08</v>
      </c>
      <c r="Q2861" s="493" t="n">
        <v>85876.75999999999</v>
      </c>
      <c r="R2861" s="493" t="n">
        <v>101916.15</v>
      </c>
      <c r="S2861" s="493" t="n">
        <v>270909.6</v>
      </c>
      <c r="T2861" s="493" t="n">
        <v>239292.26</v>
      </c>
      <c r="U2861" s="493" t="n">
        <v>256201.5</v>
      </c>
      <c r="V2861" s="493" t="n">
        <v>258725.86</v>
      </c>
      <c r="W2861" s="493" t="n">
        <v>260028.32</v>
      </c>
      <c r="X2861" s="493" t="n">
        <v>293597.67</v>
      </c>
      <c r="Y2861" s="493" t="n">
        <v>299249.09</v>
      </c>
      <c r="Z2861" s="493" t="n">
        <v>263434.94</v>
      </c>
      <c r="AA2861" s="493" t="n">
        <v>283150.96</v>
      </c>
      <c r="AB2861" s="493" t="n">
        <v>274244.87</v>
      </c>
      <c r="AC2861" s="493" t="n">
        <v>284812.22</v>
      </c>
      <c r="AD2861" s="493" t="n">
        <v>293484.48</v>
      </c>
      <c r="AE2861" s="493" t="n">
        <v>240667.41</v>
      </c>
      <c r="AF2861" s="493" t="n">
        <v>210725.11</v>
      </c>
      <c r="AG2861" s="493" t="n">
        <v>205920.3</v>
      </c>
      <c r="AH2861" s="493" t="n">
        <v>214121.55</v>
      </c>
      <c r="AI2861" s="493" t="n">
        <v>213428.98</v>
      </c>
      <c r="AJ2861" s="493" t="n">
        <v>232701.72</v>
      </c>
      <c r="AK2861" s="493" t="n">
        <v>217747.91</v>
      </c>
      <c r="AL2861" s="493" t="n">
        <v>219591.16</v>
      </c>
      <c r="AM2861" s="493" t="n">
        <v>217340.11</v>
      </c>
      <c r="AN2861" s="493" t="n">
        <v>224950.3</v>
      </c>
      <c r="AO2861" s="493" t="n">
        <v>212828.41</v>
      </c>
      <c r="AP2861" s="493" t="n">
        <v>219670.21</v>
      </c>
      <c r="AQ2861" s="493" t="n">
        <v>228748.92</v>
      </c>
      <c r="AR2861" s="493" t="n">
        <v>209810.68</v>
      </c>
      <c r="AS2861" s="493" t="n">
        <v>168193.16</v>
      </c>
      <c r="AT2861" s="493" t="n">
        <v>103860.97</v>
      </c>
      <c r="AU2861" s="493" t="n">
        <v>93921.13</v>
      </c>
      <c r="AV2861" s="493" t="n">
        <v>94394.2</v>
      </c>
      <c r="AW2861" s="493" t="n">
        <v>78370.42999999999</v>
      </c>
      <c r="AX2861" s="493" t="n">
        <v>83759.64</v>
      </c>
      <c r="AY2861" s="493" t="n">
        <v>88043.92999999999</v>
      </c>
      <c r="AZ2861" s="493" t="n">
        <v>84256.05</v>
      </c>
      <c r="BA2861" s="493" t="n">
        <v>82229.89</v>
      </c>
      <c r="BB2861" s="493" t="n">
        <v>86892.2</v>
      </c>
      <c r="BC2861" s="493" t="n">
        <v>87938.48</v>
      </c>
      <c r="BD2861" s="493" t="n">
        <v>77561.96000000001</v>
      </c>
      <c r="BE2861" s="493" t="n">
        <v>74931.73</v>
      </c>
      <c r="BF2861" s="493" t="n">
        <v>79944.77</v>
      </c>
      <c r="BG2861" s="493" t="n">
        <v>84582.75</v>
      </c>
      <c r="BH2861" s="493" t="n">
        <v>86197.87</v>
      </c>
      <c r="BI2861" s="493" t="n">
        <v>72284.94</v>
      </c>
      <c r="BJ2861" s="493" t="n">
        <v>83488.36</v>
      </c>
      <c r="BK2861" s="493" t="n">
        <v>79483</v>
      </c>
      <c r="BL2861" s="493" t="n">
        <v>89656.66</v>
      </c>
      <c r="BM2861" s="493" t="n">
        <v>73634.67999999999</v>
      </c>
      <c r="BN2861" s="493" t="n">
        <v>75017.74000000001</v>
      </c>
      <c r="BO2861" s="493" t="n">
        <v>81311.07000000001</v>
      </c>
      <c r="BP2861" s="493" t="n">
        <v>74990.48</v>
      </c>
      <c r="BQ2861" s="493" t="n">
        <v>71621.84</v>
      </c>
      <c r="BR2861" s="493" t="n">
        <v>80829.92999999999</v>
      </c>
      <c r="BS2861" s="493" t="n">
        <v>86647.10000000001</v>
      </c>
      <c r="BT2861" s="493" t="n">
        <v>78842.84</v>
      </c>
      <c r="BU2861" s="493" t="n">
        <v>76269.39</v>
      </c>
      <c r="BV2861" s="493" t="n">
        <v>91589.87</v>
      </c>
      <c r="BW2861" s="493" t="n">
        <v>86063.56</v>
      </c>
    </row>
    <row r="2862">
      <c r="A2862" t="inlineStr">
        <is>
          <t>[C9D1] Angiotensin-II 길항제, 고혈압제 (C2) 혹은 이뇨제 복합제제</t>
        </is>
      </c>
      <c r="B2862" t="inlineStr">
        <is>
          <t>휴텍스</t>
        </is>
      </c>
      <c r="C2862" t="inlineStr">
        <is>
          <t>하이퍼텔미 플러스</t>
        </is>
      </c>
      <c r="D2862" t="inlineStr">
        <is>
          <t>휴텍스</t>
        </is>
      </c>
      <c r="E2862" t="inlineStr">
        <is>
          <t>hydrochlorothiazide,  telmisartan</t>
        </is>
      </c>
      <c r="F2862" t="inlineStr">
        <is>
          <t>보건소</t>
        </is>
      </c>
      <c r="G2862" t="inlineStr">
        <is>
          <t>Generic</t>
        </is>
      </c>
      <c r="H2862" s="493" t="n">
        <v>642</v>
      </c>
      <c r="I2862" s="493" t="n">
        <v>1278.9</v>
      </c>
      <c r="J2862" s="493" t="n">
        <v>1104.53</v>
      </c>
      <c r="K2862" s="493" t="n">
        <v>452.4</v>
      </c>
      <c r="L2862" s="493" t="n">
        <v>1053.6</v>
      </c>
      <c r="M2862" s="493" t="n">
        <v>198</v>
      </c>
      <c r="N2862" s="493" t="n">
        <v>698.4</v>
      </c>
      <c r="O2862" s="493" t="n">
        <v>785.4</v>
      </c>
      <c r="P2862" s="493" t="n">
        <v>2831.7</v>
      </c>
      <c r="Q2862" s="493" t="n">
        <v>146.4</v>
      </c>
      <c r="R2862" s="493" t="n">
        <v>5544.26</v>
      </c>
      <c r="S2862" s="493" t="n">
        <v>3336</v>
      </c>
      <c r="T2862" s="493" t="n">
        <v>1705.34</v>
      </c>
      <c r="U2862" s="493" t="n">
        <v>6820.5</v>
      </c>
      <c r="V2862" s="493" t="n">
        <v>2317.92</v>
      </c>
      <c r="W2862" s="493" t="n">
        <v>4012.2</v>
      </c>
      <c r="X2862" s="493" t="n">
        <v>4369.8</v>
      </c>
      <c r="Y2862" s="493" t="n">
        <v>2528</v>
      </c>
      <c r="Z2862" s="493" t="n">
        <v>1587.6</v>
      </c>
      <c r="AA2862" s="493" t="n">
        <v>2748.6</v>
      </c>
      <c r="AB2862" s="493" t="n">
        <v>1009.2</v>
      </c>
      <c r="AC2862" s="493" t="n">
        <v>2082</v>
      </c>
      <c r="AD2862" s="493" t="n">
        <v>1737.9</v>
      </c>
      <c r="AE2862" s="493" t="n">
        <v>2072.1</v>
      </c>
      <c r="AF2862" s="493" t="n">
        <v>2010</v>
      </c>
      <c r="AG2862" s="493" t="n">
        <v>1629.3</v>
      </c>
      <c r="AH2862" s="493" t="n">
        <v>2721.3</v>
      </c>
      <c r="AI2862" s="493" t="n">
        <v>2082.6</v>
      </c>
      <c r="AJ2862" s="493" t="n">
        <v>3028.5</v>
      </c>
      <c r="AK2862" s="493" t="n">
        <v>5749.5</v>
      </c>
      <c r="AL2862" s="493" t="n">
        <v>9093.299999999999</v>
      </c>
      <c r="AM2862" s="493" t="n">
        <v>5864.4</v>
      </c>
      <c r="AN2862" s="493" t="n">
        <v>2640.9</v>
      </c>
      <c r="AO2862" s="493" t="n">
        <v>3159</v>
      </c>
      <c r="AP2862" s="493" t="n">
        <v>3622.2</v>
      </c>
      <c r="AQ2862" s="493" t="n">
        <v>3295.05</v>
      </c>
      <c r="AR2862" s="493" t="n">
        <v>4504.2</v>
      </c>
      <c r="AS2862" s="493" t="n">
        <v>2315.5</v>
      </c>
      <c r="AT2862" s="493" t="n">
        <v>5162.1</v>
      </c>
      <c r="AU2862" s="493" t="n">
        <v>1463.4</v>
      </c>
      <c r="AV2862" s="493" t="n">
        <v>4100.05</v>
      </c>
      <c r="AW2862" s="493" t="n">
        <v>1136.4</v>
      </c>
      <c r="AX2862" s="493" t="n">
        <v>1122.6</v>
      </c>
      <c r="AY2862" s="493" t="n">
        <v>3015.6</v>
      </c>
      <c r="AZ2862" s="493" t="n">
        <v>4636.2</v>
      </c>
      <c r="BA2862" s="493" t="n">
        <v>1329.3</v>
      </c>
      <c r="BB2862" s="493" t="n">
        <v>2803.5</v>
      </c>
      <c r="BC2862" s="493" t="n">
        <v>11086.2</v>
      </c>
      <c r="BD2862" s="493" t="n">
        <v>3411</v>
      </c>
      <c r="BE2862" s="493" t="n">
        <v>1570.2</v>
      </c>
      <c r="BF2862" s="493" t="n">
        <v>3876.3</v>
      </c>
      <c r="BG2862" s="493" t="n">
        <v>799.8</v>
      </c>
      <c r="BH2862" s="493" t="n">
        <v>1673.4</v>
      </c>
      <c r="BI2862" s="493" t="n">
        <v>2944.2</v>
      </c>
      <c r="BJ2862" s="493" t="n">
        <v>4134.6</v>
      </c>
      <c r="BK2862" s="493" t="n">
        <v>3380.1</v>
      </c>
      <c r="BL2862" s="493" t="n">
        <v>5356.8</v>
      </c>
      <c r="BM2862" s="493" t="n">
        <v>1937.1</v>
      </c>
      <c r="BN2862" s="493" t="n">
        <v>1375.8</v>
      </c>
      <c r="BO2862" s="493" t="n">
        <v>3171.9</v>
      </c>
      <c r="BP2862" s="493" t="n">
        <v>4127.4</v>
      </c>
      <c r="BQ2862" s="493" t="n">
        <v>1630.8</v>
      </c>
      <c r="BR2862" s="493" t="n">
        <v>6764.4</v>
      </c>
      <c r="BS2862" s="493" t="n">
        <v>2728.5</v>
      </c>
      <c r="BT2862" s="493" t="n">
        <v>2302.2</v>
      </c>
      <c r="BU2862" s="493" t="n">
        <v>4075.8</v>
      </c>
      <c r="BV2862" s="493" t="n">
        <v>1786.2</v>
      </c>
      <c r="BW2862" s="493" t="n">
        <v>4289.7</v>
      </c>
    </row>
    <row r="2863">
      <c r="A2863" t="inlineStr">
        <is>
          <t>[C9D1] Angiotensin-II 길항제, 고혈압제 (C2) 혹은 이뇨제 복합제제</t>
        </is>
      </c>
      <c r="B2863" t="inlineStr">
        <is>
          <t>휴텍스</t>
        </is>
      </c>
      <c r="C2863" t="inlineStr">
        <is>
          <t>하이퍼텔미 플러스</t>
        </is>
      </c>
      <c r="D2863" t="inlineStr">
        <is>
          <t>휴텍스</t>
        </is>
      </c>
      <c r="E2863" t="inlineStr">
        <is>
          <t>hydrochlorothiazide,  telmisartan</t>
        </is>
      </c>
      <c r="F2863" t="inlineStr">
        <is>
          <t>기타(치과의원, 치과병원 등)</t>
        </is>
      </c>
      <c r="G2863" t="inlineStr">
        <is>
          <t>Generic</t>
        </is>
      </c>
      <c r="H2863" s="493" t="n">
        <v>0</v>
      </c>
      <c r="I2863" s="493" t="n">
        <v>0</v>
      </c>
      <c r="J2863" s="493" t="n">
        <v>0</v>
      </c>
      <c r="K2863" s="493" t="n">
        <v>0</v>
      </c>
      <c r="L2863" s="493" t="n">
        <v>0</v>
      </c>
      <c r="M2863" s="493" t="n">
        <v>0</v>
      </c>
      <c r="N2863" s="493" t="n">
        <v>0</v>
      </c>
      <c r="O2863" s="493" t="n">
        <v>0</v>
      </c>
      <c r="P2863" s="493" t="n">
        <v>0</v>
      </c>
      <c r="Q2863" s="493" t="n">
        <v>0</v>
      </c>
      <c r="R2863" s="493" t="n">
        <v>0</v>
      </c>
      <c r="S2863" s="493" t="n">
        <v>0</v>
      </c>
      <c r="T2863" s="493" t="n">
        <v>0</v>
      </c>
      <c r="U2863" s="493" t="n">
        <v>0</v>
      </c>
      <c r="V2863" s="493" t="n">
        <v>136.8</v>
      </c>
      <c r="W2863" s="493" t="n">
        <v>0</v>
      </c>
      <c r="X2863" s="493" t="n">
        <v>0</v>
      </c>
      <c r="Y2863" s="493" t="n">
        <v>0</v>
      </c>
      <c r="Z2863" s="493" t="n">
        <v>0</v>
      </c>
      <c r="AA2863" s="493" t="n">
        <v>0</v>
      </c>
      <c r="AB2863" s="493" t="n">
        <v>0</v>
      </c>
      <c r="AC2863" s="493" t="n">
        <v>0</v>
      </c>
      <c r="AD2863" s="493" t="n">
        <v>0</v>
      </c>
      <c r="AE2863" s="493" t="n">
        <v>511.2</v>
      </c>
      <c r="AF2863" s="493" t="n">
        <v>221.16</v>
      </c>
      <c r="AG2863" s="493" t="n">
        <v>753.36</v>
      </c>
      <c r="AH2863" s="493" t="n">
        <v>407.66</v>
      </c>
      <c r="AI2863" s="493" t="n">
        <v>812.7</v>
      </c>
      <c r="AJ2863" s="493" t="n">
        <v>260.4</v>
      </c>
      <c r="AK2863" s="493" t="n">
        <v>838.5</v>
      </c>
      <c r="AL2863" s="493" t="n">
        <v>306</v>
      </c>
      <c r="AM2863" s="493" t="n">
        <v>493.5</v>
      </c>
      <c r="AN2863" s="493" t="n">
        <v>203.4</v>
      </c>
      <c r="AO2863" s="493" t="n">
        <v>203.4</v>
      </c>
      <c r="AP2863" s="493" t="n">
        <v>446.2</v>
      </c>
      <c r="AQ2863" s="493" t="n">
        <v>709.17</v>
      </c>
      <c r="AR2863" s="493" t="n">
        <v>614.4</v>
      </c>
      <c r="AS2863" s="493" t="n">
        <v>220.5</v>
      </c>
      <c r="AT2863" s="493" t="n">
        <v>568.8</v>
      </c>
      <c r="AU2863" s="493" t="n">
        <v>292.8</v>
      </c>
      <c r="AV2863" s="493" t="n">
        <v>422.4</v>
      </c>
      <c r="AW2863" s="493" t="n">
        <v>385.5</v>
      </c>
      <c r="AX2863" s="493" t="n">
        <v>151.8</v>
      </c>
      <c r="AY2863" s="493" t="n">
        <v>153.6</v>
      </c>
      <c r="AZ2863" s="493" t="n">
        <v>402</v>
      </c>
      <c r="BA2863" s="493" t="n">
        <v>156</v>
      </c>
      <c r="BB2863" s="493" t="n">
        <v>0</v>
      </c>
      <c r="BC2863" s="493" t="n">
        <v>154.2</v>
      </c>
      <c r="BD2863" s="493" t="n">
        <v>387</v>
      </c>
      <c r="BE2863" s="493" t="n">
        <v>0</v>
      </c>
      <c r="BF2863" s="493" t="n">
        <v>0</v>
      </c>
      <c r="BG2863" s="493" t="n">
        <v>0</v>
      </c>
      <c r="BH2863" s="493" t="n">
        <v>0</v>
      </c>
      <c r="BI2863" s="493" t="n">
        <v>0</v>
      </c>
      <c r="BJ2863" s="493" t="n">
        <v>0</v>
      </c>
      <c r="BK2863" s="493" t="n">
        <v>0</v>
      </c>
      <c r="BL2863" s="493" t="n">
        <v>0</v>
      </c>
      <c r="BM2863" s="493" t="n">
        <v>0</v>
      </c>
      <c r="BN2863" s="493" t="n">
        <v>0</v>
      </c>
      <c r="BO2863" s="493" t="n">
        <v>0</v>
      </c>
      <c r="BP2863" s="493" t="n">
        <v>286.2</v>
      </c>
      <c r="BQ2863" s="493" t="n">
        <v>0</v>
      </c>
      <c r="BR2863" s="493" t="n">
        <v>0</v>
      </c>
      <c r="BS2863" s="493" t="n">
        <v>0</v>
      </c>
      <c r="BT2863" s="493" t="n">
        <v>0</v>
      </c>
      <c r="BU2863" s="493" t="n">
        <v>0</v>
      </c>
      <c r="BV2863" s="493" t="n">
        <v>0</v>
      </c>
      <c r="BW2863" s="493" t="n">
        <v>0</v>
      </c>
    </row>
    <row r="2864">
      <c r="A2864" t="inlineStr">
        <is>
          <t>[C9D1] Angiotensin-II 길항제, 고혈압제 (C2) 혹은 이뇨제 복합제제</t>
        </is>
      </c>
      <c r="B2864" t="inlineStr">
        <is>
          <t>휴텍스</t>
        </is>
      </c>
      <c r="C2864" t="inlineStr">
        <is>
          <t>휴테칸 플러스</t>
        </is>
      </c>
      <c r="D2864" t="inlineStr">
        <is>
          <t>휴텍스</t>
        </is>
      </c>
      <c r="E2864" t="inlineStr">
        <is>
          <t>candesartan cilexetil,  hydrochlorothiazide</t>
        </is>
      </c>
      <c r="F2864" t="inlineStr">
        <is>
          <t>상급종합병원</t>
        </is>
      </c>
      <c r="G2864" t="inlineStr">
        <is>
          <t>Generic</t>
        </is>
      </c>
      <c r="H2864" s="493" t="n">
        <v>0</v>
      </c>
      <c r="I2864" s="493" t="n">
        <v>0</v>
      </c>
      <c r="J2864" s="493" t="n">
        <v>56.84</v>
      </c>
      <c r="K2864" s="493" t="n">
        <v>0</v>
      </c>
      <c r="L2864" s="493" t="n">
        <v>0</v>
      </c>
      <c r="M2864" s="493" t="n">
        <v>0</v>
      </c>
      <c r="N2864" s="493" t="n">
        <v>0</v>
      </c>
      <c r="O2864" s="493" t="n">
        <v>0</v>
      </c>
      <c r="P2864" s="493" t="n">
        <v>0</v>
      </c>
      <c r="Q2864" s="493" t="n">
        <v>0</v>
      </c>
      <c r="R2864" s="493" t="n">
        <v>0</v>
      </c>
      <c r="S2864" s="493" t="n">
        <v>0</v>
      </c>
      <c r="T2864" s="493" t="n">
        <v>0</v>
      </c>
      <c r="U2864" s="493" t="n">
        <v>0</v>
      </c>
      <c r="V2864" s="493" t="n">
        <v>0</v>
      </c>
      <c r="W2864" s="493" t="n">
        <v>0</v>
      </c>
      <c r="X2864" s="493" t="n">
        <v>0</v>
      </c>
      <c r="Y2864" s="493" t="n">
        <v>0</v>
      </c>
      <c r="Z2864" s="493" t="n">
        <v>0</v>
      </c>
      <c r="AA2864" s="493" t="n">
        <v>0</v>
      </c>
      <c r="AB2864" s="493" t="n">
        <v>0</v>
      </c>
      <c r="AC2864" s="493" t="n">
        <v>0</v>
      </c>
      <c r="AD2864" s="493" t="n">
        <v>0</v>
      </c>
      <c r="AE2864" s="493" t="n">
        <v>0</v>
      </c>
      <c r="AF2864" s="493" t="n">
        <v>0</v>
      </c>
      <c r="AG2864" s="493" t="n">
        <v>0</v>
      </c>
      <c r="AH2864" s="493" t="n">
        <v>0</v>
      </c>
      <c r="AI2864" s="493" t="n">
        <v>0</v>
      </c>
      <c r="AJ2864" s="493" t="n">
        <v>0</v>
      </c>
      <c r="AK2864" s="493" t="n">
        <v>0</v>
      </c>
      <c r="AL2864" s="493" t="n">
        <v>0</v>
      </c>
      <c r="AM2864" s="493" t="n">
        <v>0</v>
      </c>
      <c r="AN2864" s="493" t="n">
        <v>0</v>
      </c>
      <c r="AO2864" s="493" t="n">
        <v>0</v>
      </c>
      <c r="AP2864" s="493" t="n">
        <v>0</v>
      </c>
      <c r="AQ2864" s="493" t="n">
        <v>0</v>
      </c>
      <c r="AR2864" s="493" t="n">
        <v>0</v>
      </c>
      <c r="AS2864" s="493" t="n">
        <v>0</v>
      </c>
      <c r="AT2864" s="493" t="n">
        <v>0</v>
      </c>
      <c r="AU2864" s="493" t="n">
        <v>0</v>
      </c>
      <c r="AV2864" s="493" t="n">
        <v>0</v>
      </c>
      <c r="AW2864" s="493" t="n">
        <v>0</v>
      </c>
      <c r="AX2864" s="493" t="n">
        <v>0</v>
      </c>
      <c r="AY2864" s="493" t="n">
        <v>0</v>
      </c>
      <c r="AZ2864" s="493" t="n">
        <v>0</v>
      </c>
      <c r="BA2864" s="493" t="n">
        <v>0</v>
      </c>
      <c r="BB2864" s="493" t="n">
        <v>0</v>
      </c>
      <c r="BC2864" s="493" t="n">
        <v>0</v>
      </c>
      <c r="BD2864" s="493" t="n">
        <v>0</v>
      </c>
      <c r="BE2864" s="493" t="n">
        <v>0</v>
      </c>
      <c r="BF2864" s="493" t="n">
        <v>0</v>
      </c>
      <c r="BG2864" s="493" t="n">
        <v>0</v>
      </c>
      <c r="BH2864" s="493" t="n">
        <v>0</v>
      </c>
      <c r="BI2864" s="493" t="n">
        <v>0</v>
      </c>
      <c r="BJ2864" s="493" t="n">
        <v>0</v>
      </c>
      <c r="BK2864" s="493" t="n">
        <v>0</v>
      </c>
      <c r="BL2864" s="493" t="n">
        <v>0</v>
      </c>
      <c r="BM2864" s="493" t="n">
        <v>0</v>
      </c>
      <c r="BN2864" s="493" t="n">
        <v>0</v>
      </c>
      <c r="BO2864" s="493" t="n">
        <v>0</v>
      </c>
      <c r="BP2864" s="493" t="n">
        <v>0</v>
      </c>
      <c r="BQ2864" s="493" t="n">
        <v>0</v>
      </c>
      <c r="BR2864" s="493" t="n">
        <v>0</v>
      </c>
      <c r="BS2864" s="493" t="n">
        <v>0</v>
      </c>
      <c r="BT2864" s="493" t="n">
        <v>0</v>
      </c>
      <c r="BU2864" s="493" t="n">
        <v>0</v>
      </c>
      <c r="BV2864" s="493" t="n">
        <v>0</v>
      </c>
      <c r="BW2864" s="493" t="n">
        <v>0</v>
      </c>
    </row>
    <row r="2865">
      <c r="A2865" t="inlineStr">
        <is>
          <t>[C9D1] Angiotensin-II 길항제, 고혈압제 (C2) 혹은 이뇨제 복합제제</t>
        </is>
      </c>
      <c r="B2865" t="inlineStr">
        <is>
          <t>휴텍스</t>
        </is>
      </c>
      <c r="C2865" t="inlineStr">
        <is>
          <t>휴테칸 플러스</t>
        </is>
      </c>
      <c r="D2865" t="inlineStr">
        <is>
          <t>휴텍스</t>
        </is>
      </c>
      <c r="E2865" t="inlineStr">
        <is>
          <t>candesartan cilexetil,  hydrochlorothiazide</t>
        </is>
      </c>
      <c r="F2865" t="inlineStr">
        <is>
          <t>종합병원</t>
        </is>
      </c>
      <c r="G2865" t="inlineStr">
        <is>
          <t>Generic</t>
        </is>
      </c>
      <c r="H2865" s="493" t="n">
        <v>420.3</v>
      </c>
      <c r="I2865" s="493" t="n">
        <v>169.2</v>
      </c>
      <c r="J2865" s="493" t="n">
        <v>1059.6</v>
      </c>
      <c r="K2865" s="493" t="n">
        <v>276</v>
      </c>
      <c r="L2865" s="493" t="n">
        <v>529.8</v>
      </c>
      <c r="M2865" s="493" t="n">
        <v>150.3</v>
      </c>
      <c r="N2865" s="493" t="n">
        <v>779.7</v>
      </c>
      <c r="O2865" s="493" t="n">
        <v>482.4</v>
      </c>
      <c r="P2865" s="493" t="n">
        <v>331.2</v>
      </c>
      <c r="Q2865" s="493" t="n">
        <v>535.5</v>
      </c>
      <c r="R2865" s="493" t="n">
        <v>876.6</v>
      </c>
      <c r="S2865" s="493" t="n">
        <v>360</v>
      </c>
      <c r="T2865" s="493" t="n">
        <v>733.8</v>
      </c>
      <c r="U2865" s="493" t="n">
        <v>1907.7</v>
      </c>
      <c r="V2865" s="493" t="n">
        <v>1185.6</v>
      </c>
      <c r="W2865" s="493" t="n">
        <v>1638</v>
      </c>
      <c r="X2865" s="493" t="n">
        <v>522</v>
      </c>
      <c r="Y2865" s="493" t="n">
        <v>429.6</v>
      </c>
      <c r="Z2865" s="493" t="n">
        <v>489</v>
      </c>
      <c r="AA2865" s="493" t="n">
        <v>1048.8</v>
      </c>
      <c r="AB2865" s="493" t="n">
        <v>1002.3</v>
      </c>
      <c r="AC2865" s="493" t="n">
        <v>2161.5</v>
      </c>
      <c r="AD2865" s="493" t="n">
        <v>315</v>
      </c>
      <c r="AE2865" s="493" t="n">
        <v>453</v>
      </c>
      <c r="AF2865" s="493" t="n">
        <v>270.9</v>
      </c>
      <c r="AG2865" s="493" t="n">
        <v>529.88</v>
      </c>
      <c r="AH2865" s="493" t="n">
        <v>342.9</v>
      </c>
      <c r="AI2865" s="493" t="n">
        <v>947.1</v>
      </c>
      <c r="AJ2865" s="493" t="n">
        <v>375</v>
      </c>
      <c r="AK2865" s="493" t="n">
        <v>545.4</v>
      </c>
      <c r="AL2865" s="493" t="n">
        <v>828.3</v>
      </c>
      <c r="AM2865" s="493" t="n">
        <v>168</v>
      </c>
      <c r="AN2865" s="493" t="n">
        <v>822.3</v>
      </c>
      <c r="AO2865" s="493" t="n">
        <v>1850.1</v>
      </c>
      <c r="AP2865" s="493" t="n">
        <v>106.2</v>
      </c>
      <c r="AQ2865" s="493" t="n">
        <v>0</v>
      </c>
      <c r="AR2865" s="493" t="n">
        <v>0</v>
      </c>
      <c r="AS2865" s="493" t="n">
        <v>120</v>
      </c>
      <c r="AT2865" s="493" t="n">
        <v>58.52</v>
      </c>
      <c r="AU2865" s="493" t="n">
        <v>367.2</v>
      </c>
      <c r="AV2865" s="493" t="n">
        <v>0</v>
      </c>
      <c r="AW2865" s="493" t="n">
        <v>0</v>
      </c>
      <c r="AX2865" s="493" t="n">
        <v>0</v>
      </c>
      <c r="AY2865" s="493" t="n">
        <v>0</v>
      </c>
      <c r="AZ2865" s="493" t="n">
        <v>0</v>
      </c>
      <c r="BA2865" s="493" t="n">
        <v>0</v>
      </c>
      <c r="BB2865" s="493" t="n">
        <v>0</v>
      </c>
      <c r="BC2865" s="493" t="n">
        <v>0</v>
      </c>
      <c r="BD2865" s="493" t="n">
        <v>0</v>
      </c>
      <c r="BE2865" s="493" t="n">
        <v>0</v>
      </c>
      <c r="BF2865" s="493" t="n">
        <v>0</v>
      </c>
      <c r="BG2865" s="493" t="n">
        <v>0</v>
      </c>
      <c r="BH2865" s="493" t="n">
        <v>0</v>
      </c>
      <c r="BI2865" s="493" t="n">
        <v>0</v>
      </c>
      <c r="BJ2865" s="493" t="n">
        <v>0</v>
      </c>
      <c r="BK2865" s="493" t="n">
        <v>0</v>
      </c>
      <c r="BL2865" s="493" t="n">
        <v>0</v>
      </c>
      <c r="BM2865" s="493" t="n">
        <v>0</v>
      </c>
      <c r="BN2865" s="493" t="n">
        <v>0</v>
      </c>
      <c r="BO2865" s="493" t="n">
        <v>0</v>
      </c>
      <c r="BP2865" s="493" t="n">
        <v>0</v>
      </c>
      <c r="BQ2865" s="493" t="n">
        <v>0</v>
      </c>
      <c r="BR2865" s="493" t="n">
        <v>0</v>
      </c>
      <c r="BS2865" s="493" t="n">
        <v>0</v>
      </c>
      <c r="BT2865" s="493" t="n">
        <v>0</v>
      </c>
      <c r="BU2865" s="493" t="n">
        <v>0</v>
      </c>
      <c r="BV2865" s="493" t="n">
        <v>0</v>
      </c>
      <c r="BW2865" s="493" t="n">
        <v>0</v>
      </c>
    </row>
    <row r="2866">
      <c r="A2866" t="inlineStr">
        <is>
          <t>[C9D1] Angiotensin-II 길항제, 고혈압제 (C2) 혹은 이뇨제 복합제제</t>
        </is>
      </c>
      <c r="B2866" t="inlineStr">
        <is>
          <t>휴텍스</t>
        </is>
      </c>
      <c r="C2866" t="inlineStr">
        <is>
          <t>휴테칸 플러스</t>
        </is>
      </c>
      <c r="D2866" t="inlineStr">
        <is>
          <t>휴텍스</t>
        </is>
      </c>
      <c r="E2866" t="inlineStr">
        <is>
          <t>candesartan cilexetil,  hydrochlorothiazide</t>
        </is>
      </c>
      <c r="F2866" t="inlineStr">
        <is>
          <t>병원</t>
        </is>
      </c>
      <c r="G2866" t="inlineStr">
        <is>
          <t>Generic</t>
        </is>
      </c>
      <c r="H2866" s="493" t="n">
        <v>2491.28</v>
      </c>
      <c r="I2866" s="493" t="n">
        <v>2161.17</v>
      </c>
      <c r="J2866" s="493" t="n">
        <v>3813</v>
      </c>
      <c r="K2866" s="493" t="n">
        <v>2606.95</v>
      </c>
      <c r="L2866" s="493" t="n">
        <v>3147.17</v>
      </c>
      <c r="M2866" s="493" t="n">
        <v>2831.4</v>
      </c>
      <c r="N2866" s="493" t="n">
        <v>1908.82</v>
      </c>
      <c r="O2866" s="493" t="n">
        <v>4116.4</v>
      </c>
      <c r="P2866" s="493" t="n">
        <v>1626.55</v>
      </c>
      <c r="Q2866" s="493" t="n">
        <v>3310.95</v>
      </c>
      <c r="R2866" s="493" t="n">
        <v>1669.16</v>
      </c>
      <c r="S2866" s="493" t="n">
        <v>2506.56</v>
      </c>
      <c r="T2866" s="493" t="n">
        <v>2094.75</v>
      </c>
      <c r="U2866" s="493" t="n">
        <v>5394.24</v>
      </c>
      <c r="V2866" s="493" t="n">
        <v>2664.91</v>
      </c>
      <c r="W2866" s="493" t="n">
        <v>2029.84</v>
      </c>
      <c r="X2866" s="493" t="n">
        <v>2080</v>
      </c>
      <c r="Y2866" s="493" t="n">
        <v>3045.08</v>
      </c>
      <c r="Z2866" s="493" t="n">
        <v>1276.3</v>
      </c>
      <c r="AA2866" s="493" t="n">
        <v>2561.2</v>
      </c>
      <c r="AB2866" s="493" t="n">
        <v>1248.1</v>
      </c>
      <c r="AC2866" s="493" t="n">
        <v>2120.7</v>
      </c>
      <c r="AD2866" s="493" t="n">
        <v>3438.25</v>
      </c>
      <c r="AE2866" s="493" t="n">
        <v>2908.4</v>
      </c>
      <c r="AF2866" s="493" t="n">
        <v>2531.4</v>
      </c>
      <c r="AG2866" s="493" t="n">
        <v>1682.78</v>
      </c>
      <c r="AH2866" s="493" t="n">
        <v>2990.5</v>
      </c>
      <c r="AI2866" s="493" t="n">
        <v>1560.94</v>
      </c>
      <c r="AJ2866" s="493" t="n">
        <v>2761.2</v>
      </c>
      <c r="AK2866" s="493" t="n">
        <v>2984.78</v>
      </c>
      <c r="AL2866" s="493" t="n">
        <v>2705.84</v>
      </c>
      <c r="AM2866" s="493" t="n">
        <v>2820.69</v>
      </c>
      <c r="AN2866" s="493" t="n">
        <v>1630.68</v>
      </c>
      <c r="AO2866" s="493" t="n">
        <v>2000.37</v>
      </c>
      <c r="AP2866" s="493" t="n">
        <v>1669.9</v>
      </c>
      <c r="AQ2866" s="493" t="n">
        <v>1008.2</v>
      </c>
      <c r="AR2866" s="493" t="n">
        <v>1014.62</v>
      </c>
      <c r="AS2866" s="493" t="n">
        <v>716.72</v>
      </c>
      <c r="AT2866" s="493" t="n">
        <v>412.5</v>
      </c>
      <c r="AU2866" s="493" t="n">
        <v>174</v>
      </c>
      <c r="AV2866" s="493" t="n">
        <v>286.47</v>
      </c>
      <c r="AW2866" s="493" t="n">
        <v>0</v>
      </c>
      <c r="AX2866" s="493" t="n">
        <v>0</v>
      </c>
      <c r="AY2866" s="493" t="n">
        <v>0</v>
      </c>
      <c r="AZ2866" s="493" t="n">
        <v>286.65</v>
      </c>
      <c r="BA2866" s="493" t="n">
        <v>0</v>
      </c>
      <c r="BB2866" s="493" t="n">
        <v>0</v>
      </c>
      <c r="BC2866" s="493" t="n">
        <v>0</v>
      </c>
      <c r="BD2866" s="493" t="n">
        <v>241.2</v>
      </c>
      <c r="BE2866" s="493" t="n">
        <v>0</v>
      </c>
      <c r="BF2866" s="493" t="n">
        <v>0</v>
      </c>
      <c r="BG2866" s="493" t="n">
        <v>0</v>
      </c>
      <c r="BH2866" s="493" t="n">
        <v>0</v>
      </c>
      <c r="BI2866" s="493" t="n">
        <v>0</v>
      </c>
      <c r="BJ2866" s="493" t="n">
        <v>0</v>
      </c>
      <c r="BK2866" s="493" t="n">
        <v>0</v>
      </c>
      <c r="BL2866" s="493" t="n">
        <v>0</v>
      </c>
      <c r="BM2866" s="493" t="n">
        <v>0</v>
      </c>
      <c r="BN2866" s="493" t="n">
        <v>249.6</v>
      </c>
      <c r="BO2866" s="493" t="n">
        <v>0</v>
      </c>
      <c r="BP2866" s="493" t="n">
        <v>9</v>
      </c>
      <c r="BQ2866" s="493" t="n">
        <v>0</v>
      </c>
      <c r="BR2866" s="493" t="n">
        <v>0</v>
      </c>
      <c r="BS2866" s="493" t="n">
        <v>0</v>
      </c>
      <c r="BT2866" s="493" t="n">
        <v>0</v>
      </c>
      <c r="BU2866" s="493" t="n">
        <v>0</v>
      </c>
      <c r="BV2866" s="493" t="n">
        <v>482.4</v>
      </c>
      <c r="BW2866" s="493" t="n">
        <v>0</v>
      </c>
    </row>
    <row r="2867">
      <c r="A2867" t="inlineStr">
        <is>
          <t>[C9D1] Angiotensin-II 길항제, 고혈압제 (C2) 혹은 이뇨제 복합제제</t>
        </is>
      </c>
      <c r="B2867" t="inlineStr">
        <is>
          <t>휴텍스</t>
        </is>
      </c>
      <c r="C2867" t="inlineStr">
        <is>
          <t>휴테칸 플러스</t>
        </is>
      </c>
      <c r="D2867" t="inlineStr">
        <is>
          <t>휴텍스</t>
        </is>
      </c>
      <c r="E2867" t="inlineStr">
        <is>
          <t>candesartan cilexetil,  hydrochlorothiazide</t>
        </is>
      </c>
      <c r="F2867" t="inlineStr">
        <is>
          <t>의원</t>
        </is>
      </c>
      <c r="G2867" t="inlineStr">
        <is>
          <t>Generic</t>
        </is>
      </c>
      <c r="H2867" s="493" t="n">
        <v>235161.5</v>
      </c>
      <c r="I2867" s="493" t="n">
        <v>223117.35</v>
      </c>
      <c r="J2867" s="493" t="n">
        <v>233135.3</v>
      </c>
      <c r="K2867" s="493" t="n">
        <v>222742.08</v>
      </c>
      <c r="L2867" s="493" t="n">
        <v>217791.26</v>
      </c>
      <c r="M2867" s="493" t="n">
        <v>212181.83</v>
      </c>
      <c r="N2867" s="493" t="n">
        <v>220211.85</v>
      </c>
      <c r="O2867" s="493" t="n">
        <v>209643.28</v>
      </c>
      <c r="P2867" s="493" t="n">
        <v>211933.71</v>
      </c>
      <c r="Q2867" s="493" t="n">
        <v>215988.83</v>
      </c>
      <c r="R2867" s="493" t="n">
        <v>224862.81</v>
      </c>
      <c r="S2867" s="493" t="n">
        <v>270352.44</v>
      </c>
      <c r="T2867" s="493" t="n">
        <v>261488.12</v>
      </c>
      <c r="U2867" s="493" t="n">
        <v>239263.07</v>
      </c>
      <c r="V2867" s="493" t="n">
        <v>261189.98</v>
      </c>
      <c r="W2867" s="493" t="n">
        <v>249756.98</v>
      </c>
      <c r="X2867" s="493" t="n">
        <v>257640.9</v>
      </c>
      <c r="Y2867" s="493" t="n">
        <v>249567.46</v>
      </c>
      <c r="Z2867" s="493" t="n">
        <v>255865.77</v>
      </c>
      <c r="AA2867" s="493" t="n">
        <v>256617.54</v>
      </c>
      <c r="AB2867" s="493" t="n">
        <v>251085.61</v>
      </c>
      <c r="AC2867" s="493" t="n">
        <v>238582.62</v>
      </c>
      <c r="AD2867" s="493" t="n">
        <v>249818.41</v>
      </c>
      <c r="AE2867" s="493" t="n">
        <v>276899.3</v>
      </c>
      <c r="AF2867" s="493" t="n">
        <v>253354.57</v>
      </c>
      <c r="AG2867" s="493" t="n">
        <v>239088.39</v>
      </c>
      <c r="AH2867" s="493" t="n">
        <v>263577.28</v>
      </c>
      <c r="AI2867" s="493" t="n">
        <v>249073.43</v>
      </c>
      <c r="AJ2867" s="493" t="n">
        <v>267463.92</v>
      </c>
      <c r="AK2867" s="493" t="n">
        <v>274287.76</v>
      </c>
      <c r="AL2867" s="493" t="n">
        <v>248124.88</v>
      </c>
      <c r="AM2867" s="493" t="n">
        <v>242752.79</v>
      </c>
      <c r="AN2867" s="493" t="n">
        <v>210543.25</v>
      </c>
      <c r="AO2867" s="493" t="n">
        <v>201779.42</v>
      </c>
      <c r="AP2867" s="493" t="n">
        <v>115809.47</v>
      </c>
      <c r="AQ2867" s="493" t="n">
        <v>63244.14</v>
      </c>
      <c r="AR2867" s="493" t="n">
        <v>42855.66</v>
      </c>
      <c r="AS2867" s="493" t="n">
        <v>24970.01</v>
      </c>
      <c r="AT2867" s="493" t="n">
        <v>16282.95</v>
      </c>
      <c r="AU2867" s="493" t="n">
        <v>15909.38</v>
      </c>
      <c r="AV2867" s="493" t="n">
        <v>8183.45</v>
      </c>
      <c r="AW2867" s="493" t="n">
        <v>11343.8</v>
      </c>
      <c r="AX2867" s="493" t="n">
        <v>7403.4</v>
      </c>
      <c r="AY2867" s="493" t="n">
        <v>9788.700000000001</v>
      </c>
      <c r="AZ2867" s="493" t="n">
        <v>5029</v>
      </c>
      <c r="BA2867" s="493" t="n">
        <v>5102.3</v>
      </c>
      <c r="BB2867" s="493" t="n">
        <v>3620.33</v>
      </c>
      <c r="BC2867" s="493" t="n">
        <v>4394</v>
      </c>
      <c r="BD2867" s="493" t="n">
        <v>2182.8</v>
      </c>
      <c r="BE2867" s="493" t="n">
        <v>3940.2</v>
      </c>
      <c r="BF2867" s="493" t="n">
        <v>0</v>
      </c>
      <c r="BG2867" s="493" t="n">
        <v>6044.58</v>
      </c>
      <c r="BH2867" s="493" t="n">
        <v>0</v>
      </c>
      <c r="BI2867" s="493" t="n">
        <v>0</v>
      </c>
      <c r="BJ2867" s="493" t="n">
        <v>0</v>
      </c>
      <c r="BK2867" s="493" t="n">
        <v>0</v>
      </c>
      <c r="BL2867" s="493" t="n">
        <v>2200.55</v>
      </c>
      <c r="BM2867" s="493" t="n">
        <v>7448.8</v>
      </c>
      <c r="BN2867" s="493" t="n">
        <v>2056.29</v>
      </c>
      <c r="BO2867" s="493" t="n">
        <v>6900.46</v>
      </c>
      <c r="BP2867" s="493" t="n">
        <v>4253.89</v>
      </c>
      <c r="BQ2867" s="493" t="n">
        <v>6855.05</v>
      </c>
      <c r="BR2867" s="493" t="n">
        <v>3843.38</v>
      </c>
      <c r="BS2867" s="493" t="n">
        <v>5579.75</v>
      </c>
      <c r="BT2867" s="493" t="n">
        <v>4816.42</v>
      </c>
      <c r="BU2867" s="493" t="n">
        <v>8510.129999999999</v>
      </c>
      <c r="BV2867" s="493" t="n">
        <v>8475.200000000001</v>
      </c>
      <c r="BW2867" s="493" t="n">
        <v>11318.15</v>
      </c>
    </row>
    <row r="2868">
      <c r="A2868" t="inlineStr">
        <is>
          <t>[C9D1] Angiotensin-II 길항제, 고혈압제 (C2) 혹은 이뇨제 복합제제</t>
        </is>
      </c>
      <c r="B2868" t="inlineStr">
        <is>
          <t>휴텍스</t>
        </is>
      </c>
      <c r="C2868" t="inlineStr">
        <is>
          <t>휴테칸 플러스</t>
        </is>
      </c>
      <c r="D2868" t="inlineStr">
        <is>
          <t>휴텍스</t>
        </is>
      </c>
      <c r="E2868" t="inlineStr">
        <is>
          <t>candesartan cilexetil,  hydrochlorothiazide</t>
        </is>
      </c>
      <c r="F2868" t="inlineStr">
        <is>
          <t>보건소</t>
        </is>
      </c>
      <c r="G2868" t="inlineStr">
        <is>
          <t>Generic</t>
        </is>
      </c>
      <c r="H2868" s="493" t="n">
        <v>4785.3</v>
      </c>
      <c r="I2868" s="493" t="n">
        <v>9808.219999999999</v>
      </c>
      <c r="J2868" s="493" t="n">
        <v>5233.2</v>
      </c>
      <c r="K2868" s="493" t="n">
        <v>6800.55</v>
      </c>
      <c r="L2868" s="493" t="n">
        <v>11461.5</v>
      </c>
      <c r="M2868" s="493" t="n">
        <v>4897.5</v>
      </c>
      <c r="N2868" s="493" t="n">
        <v>5379.9</v>
      </c>
      <c r="O2868" s="493" t="n">
        <v>5578.2</v>
      </c>
      <c r="P2868" s="493" t="n">
        <v>5940.3</v>
      </c>
      <c r="Q2868" s="493" t="n">
        <v>5488.2</v>
      </c>
      <c r="R2868" s="493" t="n">
        <v>3925.65</v>
      </c>
      <c r="S2868" s="493" t="n">
        <v>10846.6</v>
      </c>
      <c r="T2868" s="493" t="n">
        <v>9908.700000000001</v>
      </c>
      <c r="U2868" s="493" t="n">
        <v>6893.55</v>
      </c>
      <c r="V2868" s="493" t="n">
        <v>11874.64</v>
      </c>
      <c r="W2868" s="493" t="n">
        <v>6131.4</v>
      </c>
      <c r="X2868" s="493" t="n">
        <v>3120.3</v>
      </c>
      <c r="Y2868" s="493" t="n">
        <v>14274.6</v>
      </c>
      <c r="Z2868" s="493" t="n">
        <v>4754.1</v>
      </c>
      <c r="AA2868" s="493" t="n">
        <v>8152.95</v>
      </c>
      <c r="AB2868" s="493" t="n">
        <v>10113.9</v>
      </c>
      <c r="AC2868" s="493" t="n">
        <v>7599.9</v>
      </c>
      <c r="AD2868" s="493" t="n">
        <v>4588.2</v>
      </c>
      <c r="AE2868" s="493" t="n">
        <v>7928.65</v>
      </c>
      <c r="AF2868" s="493" t="n">
        <v>9671.4</v>
      </c>
      <c r="AG2868" s="493" t="n">
        <v>5963.1</v>
      </c>
      <c r="AH2868" s="493" t="n">
        <v>8082.38</v>
      </c>
      <c r="AI2868" s="493" t="n">
        <v>5115</v>
      </c>
      <c r="AJ2868" s="493" t="n">
        <v>10424.2</v>
      </c>
      <c r="AK2868" s="493" t="n">
        <v>5222.65</v>
      </c>
      <c r="AL2868" s="493" t="n">
        <v>7654.5</v>
      </c>
      <c r="AM2868" s="493" t="n">
        <v>4592.4</v>
      </c>
      <c r="AN2868" s="493" t="n">
        <v>7001.4</v>
      </c>
      <c r="AO2868" s="493" t="n">
        <v>5632.8</v>
      </c>
      <c r="AP2868" s="493" t="n">
        <v>1734.04</v>
      </c>
      <c r="AQ2868" s="493" t="n">
        <v>416.1</v>
      </c>
      <c r="AR2868" s="493" t="n">
        <v>1524.6</v>
      </c>
      <c r="AS2868" s="493" t="n">
        <v>129.6</v>
      </c>
      <c r="AT2868" s="493" t="n">
        <v>241.2</v>
      </c>
      <c r="AU2868" s="493" t="n">
        <v>972</v>
      </c>
      <c r="AV2868" s="493" t="n">
        <v>0</v>
      </c>
      <c r="AW2868" s="493" t="n">
        <v>0</v>
      </c>
      <c r="AX2868" s="493" t="n">
        <v>1063.8</v>
      </c>
      <c r="AY2868" s="493" t="n">
        <v>0</v>
      </c>
      <c r="AZ2868" s="493" t="n">
        <v>266.4</v>
      </c>
      <c r="BA2868" s="493" t="n">
        <v>997.2</v>
      </c>
      <c r="BB2868" s="493" t="n">
        <v>0</v>
      </c>
      <c r="BC2868" s="493" t="n">
        <v>236.7</v>
      </c>
      <c r="BD2868" s="493" t="n">
        <v>0</v>
      </c>
      <c r="BE2868" s="493" t="n">
        <v>0</v>
      </c>
      <c r="BF2868" s="493" t="n">
        <v>0</v>
      </c>
      <c r="BG2868" s="493" t="n">
        <v>0</v>
      </c>
      <c r="BH2868" s="493" t="n">
        <v>0</v>
      </c>
      <c r="BI2868" s="493" t="n">
        <v>0</v>
      </c>
      <c r="BJ2868" s="493" t="n">
        <v>0</v>
      </c>
      <c r="BK2868" s="493" t="n">
        <v>0</v>
      </c>
      <c r="BL2868" s="493" t="n">
        <v>249.3</v>
      </c>
      <c r="BM2868" s="493" t="n">
        <v>102</v>
      </c>
      <c r="BN2868" s="493" t="n">
        <v>343.2</v>
      </c>
      <c r="BO2868" s="493" t="n">
        <v>0</v>
      </c>
      <c r="BP2868" s="493" t="n">
        <v>606.3</v>
      </c>
      <c r="BQ2868" s="493" t="n">
        <v>97.2</v>
      </c>
      <c r="BR2868" s="493" t="n">
        <v>1656.6</v>
      </c>
      <c r="BS2868" s="493" t="n">
        <v>87.59999999999999</v>
      </c>
      <c r="BT2868" s="493" t="n">
        <v>613.8</v>
      </c>
      <c r="BU2868" s="493" t="n">
        <v>356.1</v>
      </c>
      <c r="BV2868" s="493" t="n">
        <v>1357.8</v>
      </c>
      <c r="BW2868" s="493" t="n">
        <v>0</v>
      </c>
    </row>
    <row r="2869">
      <c r="A2869" t="inlineStr">
        <is>
          <t>[C9D1] Angiotensin-II 길항제, 고혈압제 (C2) 혹은 이뇨제 복합제제</t>
        </is>
      </c>
      <c r="B2869" t="inlineStr">
        <is>
          <t>휴텍스</t>
        </is>
      </c>
      <c r="C2869" t="inlineStr">
        <is>
          <t>휴테칸 플러스</t>
        </is>
      </c>
      <c r="D2869" t="inlineStr">
        <is>
          <t>휴텍스</t>
        </is>
      </c>
      <c r="E2869" t="inlineStr">
        <is>
          <t>candesartan cilexetil,  hydrochlorothiazide</t>
        </is>
      </c>
      <c r="F2869" t="inlineStr">
        <is>
          <t>기타(치과의원, 치과병원 등)</t>
        </is>
      </c>
      <c r="G2869" t="inlineStr">
        <is>
          <t>Generic</t>
        </is>
      </c>
      <c r="H2869" s="493" t="n">
        <v>391.8</v>
      </c>
      <c r="I2869" s="493" t="n">
        <v>702</v>
      </c>
      <c r="J2869" s="493" t="n">
        <v>462.99</v>
      </c>
      <c r="K2869" s="493" t="n">
        <v>1513.58</v>
      </c>
      <c r="L2869" s="493" t="n">
        <v>895.59</v>
      </c>
      <c r="M2869" s="493" t="n">
        <v>841.05</v>
      </c>
      <c r="N2869" s="493" t="n">
        <v>488.7</v>
      </c>
      <c r="O2869" s="493" t="n">
        <v>999.6</v>
      </c>
      <c r="P2869" s="493" t="n">
        <v>676.8</v>
      </c>
      <c r="Q2869" s="493" t="n">
        <v>406.8</v>
      </c>
      <c r="R2869" s="493" t="n">
        <v>1092.6</v>
      </c>
      <c r="S2869" s="493" t="n">
        <v>934.2</v>
      </c>
      <c r="T2869" s="493" t="n">
        <v>308.7</v>
      </c>
      <c r="U2869" s="493" t="n">
        <v>1092.9</v>
      </c>
      <c r="V2869" s="493" t="n">
        <v>793.05</v>
      </c>
      <c r="W2869" s="493" t="n">
        <v>699</v>
      </c>
      <c r="X2869" s="493" t="n">
        <v>797.7</v>
      </c>
      <c r="Y2869" s="493" t="n">
        <v>423.75</v>
      </c>
      <c r="Z2869" s="493" t="n">
        <v>216.3</v>
      </c>
      <c r="AA2869" s="493" t="n">
        <v>1563.6</v>
      </c>
      <c r="AB2869" s="493" t="n">
        <v>228</v>
      </c>
      <c r="AC2869" s="493" t="n">
        <v>561</v>
      </c>
      <c r="AD2869" s="493" t="n">
        <v>1379.4</v>
      </c>
      <c r="AE2869" s="493" t="n">
        <v>660.6</v>
      </c>
      <c r="AF2869" s="493" t="n">
        <v>242.4</v>
      </c>
      <c r="AG2869" s="493" t="n">
        <v>1329</v>
      </c>
      <c r="AH2869" s="493" t="n">
        <v>1307.4</v>
      </c>
      <c r="AI2869" s="493" t="n">
        <v>592.35</v>
      </c>
      <c r="AJ2869" s="493" t="n">
        <v>1647</v>
      </c>
      <c r="AK2869" s="493" t="n">
        <v>901.8</v>
      </c>
      <c r="AL2869" s="493" t="n">
        <v>520.5</v>
      </c>
      <c r="AM2869" s="493" t="n">
        <v>1345.5</v>
      </c>
      <c r="AN2869" s="493" t="n">
        <v>31.2</v>
      </c>
      <c r="AO2869" s="493" t="n">
        <v>855.9</v>
      </c>
      <c r="AP2869" s="493" t="n">
        <v>265.5</v>
      </c>
      <c r="AQ2869" s="493" t="n">
        <v>0</v>
      </c>
      <c r="AR2869" s="493" t="n">
        <v>0</v>
      </c>
      <c r="AS2869" s="493" t="n">
        <v>0</v>
      </c>
      <c r="AT2869" s="493" t="n">
        <v>0</v>
      </c>
      <c r="AU2869" s="493" t="n">
        <v>0</v>
      </c>
      <c r="AV2869" s="493" t="n">
        <v>0</v>
      </c>
      <c r="AW2869" s="493" t="n">
        <v>0</v>
      </c>
      <c r="AX2869" s="493" t="n">
        <v>0</v>
      </c>
      <c r="AY2869" s="493" t="n">
        <v>0</v>
      </c>
      <c r="AZ2869" s="493" t="n">
        <v>0</v>
      </c>
      <c r="BA2869" s="493" t="n">
        <v>0</v>
      </c>
      <c r="BB2869" s="493" t="n">
        <v>13.37</v>
      </c>
      <c r="BC2869" s="493" t="n">
        <v>0</v>
      </c>
      <c r="BD2869" s="493" t="n">
        <v>0</v>
      </c>
      <c r="BE2869" s="493" t="n">
        <v>0</v>
      </c>
      <c r="BF2869" s="493" t="n">
        <v>0</v>
      </c>
      <c r="BG2869" s="493" t="n">
        <v>0</v>
      </c>
      <c r="BH2869" s="493" t="n">
        <v>0</v>
      </c>
      <c r="BI2869" s="493" t="n">
        <v>0</v>
      </c>
      <c r="BJ2869" s="493" t="n">
        <v>0</v>
      </c>
      <c r="BK2869" s="493" t="n">
        <v>0</v>
      </c>
      <c r="BL2869" s="493" t="n">
        <v>0</v>
      </c>
      <c r="BM2869" s="493" t="n">
        <v>0</v>
      </c>
      <c r="BN2869" s="493" t="n">
        <v>0</v>
      </c>
      <c r="BO2869" s="493" t="n">
        <v>0</v>
      </c>
      <c r="BP2869" s="493" t="n">
        <v>0</v>
      </c>
      <c r="BQ2869" s="493" t="n">
        <v>0</v>
      </c>
      <c r="BR2869" s="493" t="n">
        <v>0</v>
      </c>
      <c r="BS2869" s="493" t="n">
        <v>0</v>
      </c>
      <c r="BT2869" s="493" t="n">
        <v>0</v>
      </c>
      <c r="BU2869" s="493" t="n">
        <v>0</v>
      </c>
      <c r="BV2869" s="493" t="n">
        <v>0</v>
      </c>
      <c r="BW2869" s="493" t="n">
        <v>0</v>
      </c>
    </row>
    <row r="2870">
      <c r="A2870" t="inlineStr">
        <is>
          <t>[C9D1] Angiotensin-II 길항제, 고혈압제 (C2) 혹은 이뇨제 복합제제</t>
        </is>
      </c>
      <c r="B2870" t="inlineStr">
        <is>
          <t>JW신약</t>
        </is>
      </c>
      <c r="C2870" t="inlineStr">
        <is>
          <t>미카르텔미 플러스</t>
        </is>
      </c>
      <c r="D2870" t="inlineStr">
        <is>
          <t>JW신약</t>
        </is>
      </c>
      <c r="E2870" t="inlineStr">
        <is>
          <t>hydrochlorothiazide,  telmisartan</t>
        </is>
      </c>
      <c r="F2870" t="inlineStr">
        <is>
          <t>병원</t>
        </is>
      </c>
      <c r="G2870" t="inlineStr">
        <is>
          <t>Generic</t>
        </is>
      </c>
      <c r="H2870" s="493" t="n">
        <v>120</v>
      </c>
      <c r="I2870" s="493" t="n">
        <v>0</v>
      </c>
      <c r="J2870" s="493" t="n">
        <v>0</v>
      </c>
      <c r="K2870" s="493" t="n">
        <v>119.7</v>
      </c>
      <c r="L2870" s="493" t="n">
        <v>0</v>
      </c>
      <c r="M2870" s="493" t="n">
        <v>0</v>
      </c>
      <c r="N2870" s="493" t="n">
        <v>280</v>
      </c>
      <c r="O2870" s="493" t="n">
        <v>0</v>
      </c>
      <c r="P2870" s="493" t="n">
        <v>0</v>
      </c>
      <c r="Q2870" s="493" t="n">
        <v>120</v>
      </c>
      <c r="R2870" s="493" t="n">
        <v>633.6</v>
      </c>
      <c r="S2870" s="493" t="n">
        <v>0</v>
      </c>
      <c r="T2870" s="493" t="n">
        <v>0</v>
      </c>
      <c r="U2870" s="493" t="n">
        <v>120</v>
      </c>
      <c r="V2870" s="493" t="n">
        <v>0</v>
      </c>
      <c r="W2870" s="493" t="n">
        <v>240</v>
      </c>
      <c r="X2870" s="493" t="n">
        <v>0</v>
      </c>
      <c r="Y2870" s="493" t="n">
        <v>120</v>
      </c>
      <c r="Z2870" s="493" t="n">
        <v>120</v>
      </c>
      <c r="AA2870" s="493" t="n">
        <v>0</v>
      </c>
      <c r="AB2870" s="493" t="n">
        <v>0</v>
      </c>
      <c r="AC2870" s="493" t="n">
        <v>0</v>
      </c>
      <c r="AD2870" s="493" t="n">
        <v>0</v>
      </c>
      <c r="AE2870" s="493" t="n">
        <v>0</v>
      </c>
      <c r="AF2870" s="493" t="n">
        <v>0</v>
      </c>
      <c r="AG2870" s="493" t="n">
        <v>0</v>
      </c>
      <c r="AH2870" s="493" t="n">
        <v>0</v>
      </c>
      <c r="AI2870" s="493" t="n">
        <v>0</v>
      </c>
      <c r="AJ2870" s="493" t="n">
        <v>714.6</v>
      </c>
      <c r="AK2870" s="493" t="n">
        <v>0</v>
      </c>
      <c r="AL2870" s="493" t="n">
        <v>0</v>
      </c>
      <c r="AM2870" s="493" t="n">
        <v>481.2</v>
      </c>
      <c r="AN2870" s="493" t="n">
        <v>0</v>
      </c>
      <c r="AO2870" s="493" t="n">
        <v>240</v>
      </c>
      <c r="AP2870" s="493" t="n">
        <v>0</v>
      </c>
      <c r="AQ2870" s="493" t="n">
        <v>0</v>
      </c>
      <c r="AR2870" s="493" t="n">
        <v>0</v>
      </c>
      <c r="AS2870" s="493" t="n">
        <v>0</v>
      </c>
      <c r="AT2870" s="493" t="n">
        <v>0</v>
      </c>
      <c r="AU2870" s="493" t="n">
        <v>0</v>
      </c>
      <c r="AV2870" s="493" t="n">
        <v>0</v>
      </c>
      <c r="AW2870" s="493" t="n">
        <v>0</v>
      </c>
      <c r="AX2870" s="493" t="n">
        <v>0</v>
      </c>
      <c r="AY2870" s="493" t="n">
        <v>136.9</v>
      </c>
      <c r="AZ2870" s="493" t="n">
        <v>0</v>
      </c>
      <c r="BA2870" s="493" t="n">
        <v>0</v>
      </c>
      <c r="BB2870" s="493" t="n">
        <v>0</v>
      </c>
      <c r="BC2870" s="493" t="n">
        <v>0</v>
      </c>
      <c r="BD2870" s="493" t="n">
        <v>0</v>
      </c>
      <c r="BE2870" s="493" t="n">
        <v>0</v>
      </c>
      <c r="BF2870" s="493" t="n">
        <v>0</v>
      </c>
      <c r="BG2870" s="493" t="n">
        <v>0</v>
      </c>
      <c r="BH2870" s="493" t="n">
        <v>0</v>
      </c>
      <c r="BI2870" s="493" t="n">
        <v>0</v>
      </c>
      <c r="BJ2870" s="493" t="n">
        <v>0</v>
      </c>
      <c r="BK2870" s="493" t="n">
        <v>0</v>
      </c>
      <c r="BL2870" s="493" t="n">
        <v>0</v>
      </c>
      <c r="BM2870" s="493" t="n">
        <v>0</v>
      </c>
      <c r="BN2870" s="493" t="n">
        <v>0</v>
      </c>
      <c r="BO2870" s="493" t="n">
        <v>0</v>
      </c>
      <c r="BP2870" s="493" t="n">
        <v>0</v>
      </c>
      <c r="BQ2870" s="493" t="n">
        <v>0</v>
      </c>
      <c r="BR2870" s="493" t="n">
        <v>0</v>
      </c>
      <c r="BS2870" s="493" t="n">
        <v>0</v>
      </c>
      <c r="BT2870" s="493" t="n">
        <v>0</v>
      </c>
      <c r="BU2870" s="493" t="n">
        <v>0</v>
      </c>
      <c r="BV2870" s="493" t="n">
        <v>0</v>
      </c>
      <c r="BW2870" s="493" t="n">
        <v>0</v>
      </c>
    </row>
    <row r="2871">
      <c r="A2871" t="inlineStr">
        <is>
          <t>[C9D1] Angiotensin-II 길항제, 고혈압제 (C2) 혹은 이뇨제 복합제제</t>
        </is>
      </c>
      <c r="B2871" t="inlineStr">
        <is>
          <t>JW신약</t>
        </is>
      </c>
      <c r="C2871" t="inlineStr">
        <is>
          <t>미카르텔미 플러스</t>
        </is>
      </c>
      <c r="D2871" t="inlineStr">
        <is>
          <t>JW신약</t>
        </is>
      </c>
      <c r="E2871" t="inlineStr">
        <is>
          <t>hydrochlorothiazide,  telmisartan</t>
        </is>
      </c>
      <c r="F2871" t="inlineStr">
        <is>
          <t>의원</t>
        </is>
      </c>
      <c r="G2871" t="inlineStr">
        <is>
          <t>Generic</t>
        </is>
      </c>
      <c r="H2871" s="493" t="n">
        <v>11093.3</v>
      </c>
      <c r="I2871" s="493" t="n">
        <v>10812.45</v>
      </c>
      <c r="J2871" s="493" t="n">
        <v>10773</v>
      </c>
      <c r="K2871" s="493" t="n">
        <v>15465.9</v>
      </c>
      <c r="L2871" s="493" t="n">
        <v>10779.5</v>
      </c>
      <c r="M2871" s="493" t="n">
        <v>14128.29</v>
      </c>
      <c r="N2871" s="493" t="n">
        <v>12597.98</v>
      </c>
      <c r="O2871" s="493" t="n">
        <v>15079.62</v>
      </c>
      <c r="P2871" s="493" t="n">
        <v>13876.3</v>
      </c>
      <c r="Q2871" s="493" t="n">
        <v>14015.34</v>
      </c>
      <c r="R2871" s="493" t="n">
        <v>13460.4</v>
      </c>
      <c r="S2871" s="493" t="n">
        <v>15374.62</v>
      </c>
      <c r="T2871" s="493" t="n">
        <v>13653</v>
      </c>
      <c r="U2871" s="493" t="n">
        <v>12439.82</v>
      </c>
      <c r="V2871" s="493" t="n">
        <v>16424.7</v>
      </c>
      <c r="W2871" s="493" t="n">
        <v>13667.07</v>
      </c>
      <c r="X2871" s="493" t="n">
        <v>13882.37</v>
      </c>
      <c r="Y2871" s="493" t="n">
        <v>15346.66</v>
      </c>
      <c r="Z2871" s="493" t="n">
        <v>12529.2</v>
      </c>
      <c r="AA2871" s="493" t="n">
        <v>13529.3</v>
      </c>
      <c r="AB2871" s="493" t="n">
        <v>11969.3</v>
      </c>
      <c r="AC2871" s="493" t="n">
        <v>11909.2</v>
      </c>
      <c r="AD2871" s="493" t="n">
        <v>11132.92</v>
      </c>
      <c r="AE2871" s="493" t="n">
        <v>16731.1</v>
      </c>
      <c r="AF2871" s="493" t="n">
        <v>11501.1</v>
      </c>
      <c r="AG2871" s="493" t="n">
        <v>12922.6</v>
      </c>
      <c r="AH2871" s="493" t="n">
        <v>13333.1</v>
      </c>
      <c r="AI2871" s="493" t="n">
        <v>9781.1</v>
      </c>
      <c r="AJ2871" s="493" t="n">
        <v>11759.2</v>
      </c>
      <c r="AK2871" s="493" t="n">
        <v>14919.1</v>
      </c>
      <c r="AL2871" s="493" t="n">
        <v>8283.25</v>
      </c>
      <c r="AM2871" s="493" t="n">
        <v>12784.66</v>
      </c>
      <c r="AN2871" s="493" t="n">
        <v>10902.3</v>
      </c>
      <c r="AO2871" s="493" t="n">
        <v>11736.35</v>
      </c>
      <c r="AP2871" s="493" t="n">
        <v>10545.8</v>
      </c>
      <c r="AQ2871" s="493" t="n">
        <v>13004.6</v>
      </c>
      <c r="AR2871" s="493" t="n">
        <v>8571.1</v>
      </c>
      <c r="AS2871" s="493" t="n">
        <v>9781.200000000001</v>
      </c>
      <c r="AT2871" s="493" t="n">
        <v>6091.5</v>
      </c>
      <c r="AU2871" s="493" t="n">
        <v>3064.9</v>
      </c>
      <c r="AV2871" s="493" t="n">
        <v>1521.4</v>
      </c>
      <c r="AW2871" s="493" t="n">
        <v>1658.4</v>
      </c>
      <c r="AX2871" s="493" t="n">
        <v>0</v>
      </c>
      <c r="AY2871" s="493" t="n">
        <v>2637.65</v>
      </c>
      <c r="AZ2871" s="493" t="n">
        <v>0</v>
      </c>
      <c r="BA2871" s="493" t="n">
        <v>0</v>
      </c>
      <c r="BB2871" s="493" t="n">
        <v>0</v>
      </c>
      <c r="BC2871" s="493" t="n">
        <v>0</v>
      </c>
      <c r="BD2871" s="493" t="n">
        <v>0</v>
      </c>
      <c r="BE2871" s="493" t="n">
        <v>0</v>
      </c>
      <c r="BF2871" s="493" t="n">
        <v>0</v>
      </c>
      <c r="BG2871" s="493" t="n">
        <v>0</v>
      </c>
      <c r="BH2871" s="493" t="n">
        <v>0</v>
      </c>
      <c r="BI2871" s="493" t="n">
        <v>0</v>
      </c>
      <c r="BJ2871" s="493" t="n">
        <v>0</v>
      </c>
      <c r="BK2871" s="493" t="n">
        <v>0</v>
      </c>
      <c r="BL2871" s="493" t="n">
        <v>0</v>
      </c>
      <c r="BM2871" s="493" t="n">
        <v>0</v>
      </c>
      <c r="BN2871" s="493" t="n">
        <v>0</v>
      </c>
      <c r="BO2871" s="493" t="n">
        <v>0</v>
      </c>
      <c r="BP2871" s="493" t="n">
        <v>0</v>
      </c>
      <c r="BQ2871" s="493" t="n">
        <v>0</v>
      </c>
      <c r="BR2871" s="493" t="n">
        <v>0</v>
      </c>
      <c r="BS2871" s="493" t="n">
        <v>0</v>
      </c>
      <c r="BT2871" s="493" t="n">
        <v>0</v>
      </c>
      <c r="BU2871" s="493" t="n">
        <v>0</v>
      </c>
      <c r="BV2871" s="493" t="n">
        <v>0</v>
      </c>
      <c r="BW2871" s="493" t="n">
        <v>0</v>
      </c>
    </row>
    <row r="2872">
      <c r="A2872" t="inlineStr">
        <is>
          <t>[C9D1] Angiotensin-II 길항제, 고혈압제 (C2) 혹은 이뇨제 복합제제</t>
        </is>
      </c>
      <c r="B2872" t="inlineStr">
        <is>
          <t>JW신약</t>
        </is>
      </c>
      <c r="C2872" t="inlineStr">
        <is>
          <t>미카르텔미 플러스</t>
        </is>
      </c>
      <c r="D2872" t="inlineStr">
        <is>
          <t>JW신약</t>
        </is>
      </c>
      <c r="E2872" t="inlineStr">
        <is>
          <t>hydrochlorothiazide,  telmisartan</t>
        </is>
      </c>
      <c r="F2872" t="inlineStr">
        <is>
          <t>보건소</t>
        </is>
      </c>
      <c r="G2872" t="inlineStr">
        <is>
          <t>Generic</t>
        </is>
      </c>
      <c r="H2872" s="493" t="n">
        <v>0</v>
      </c>
      <c r="I2872" s="493" t="n">
        <v>0</v>
      </c>
      <c r="J2872" s="493" t="n">
        <v>0</v>
      </c>
      <c r="K2872" s="493" t="n">
        <v>0</v>
      </c>
      <c r="L2872" s="493" t="n">
        <v>0</v>
      </c>
      <c r="M2872" s="493" t="n">
        <v>0</v>
      </c>
      <c r="N2872" s="493" t="n">
        <v>0</v>
      </c>
      <c r="O2872" s="493" t="n">
        <v>0</v>
      </c>
      <c r="P2872" s="493" t="n">
        <v>0</v>
      </c>
      <c r="Q2872" s="493" t="n">
        <v>0</v>
      </c>
      <c r="R2872" s="493" t="n">
        <v>0</v>
      </c>
      <c r="S2872" s="493" t="n">
        <v>0</v>
      </c>
      <c r="T2872" s="493" t="n">
        <v>0</v>
      </c>
      <c r="U2872" s="493" t="n">
        <v>0</v>
      </c>
      <c r="V2872" s="493" t="n">
        <v>0</v>
      </c>
      <c r="W2872" s="493" t="n">
        <v>0</v>
      </c>
      <c r="X2872" s="493" t="n">
        <v>0</v>
      </c>
      <c r="Y2872" s="493" t="n">
        <v>0</v>
      </c>
      <c r="Z2872" s="493" t="n">
        <v>0</v>
      </c>
      <c r="AA2872" s="493" t="n">
        <v>0</v>
      </c>
      <c r="AB2872" s="493" t="n">
        <v>0</v>
      </c>
      <c r="AC2872" s="493" t="n">
        <v>0</v>
      </c>
      <c r="AD2872" s="493" t="n">
        <v>0</v>
      </c>
      <c r="AE2872" s="493" t="n">
        <v>0</v>
      </c>
      <c r="AF2872" s="493" t="n">
        <v>0</v>
      </c>
      <c r="AG2872" s="493" t="n">
        <v>0</v>
      </c>
      <c r="AH2872" s="493" t="n">
        <v>0</v>
      </c>
      <c r="AI2872" s="493" t="n">
        <v>0</v>
      </c>
      <c r="AJ2872" s="493" t="n">
        <v>0</v>
      </c>
      <c r="AK2872" s="493" t="n">
        <v>0</v>
      </c>
      <c r="AL2872" s="493" t="n">
        <v>0</v>
      </c>
      <c r="AM2872" s="493" t="n">
        <v>0</v>
      </c>
      <c r="AN2872" s="493" t="n">
        <v>0</v>
      </c>
      <c r="AO2872" s="493" t="n">
        <v>0</v>
      </c>
      <c r="AP2872" s="493" t="n">
        <v>2978.1</v>
      </c>
      <c r="AQ2872" s="493" t="n">
        <v>0</v>
      </c>
      <c r="AR2872" s="493" t="n">
        <v>0</v>
      </c>
      <c r="AS2872" s="493" t="n">
        <v>0</v>
      </c>
      <c r="AT2872" s="493" t="n">
        <v>0</v>
      </c>
      <c r="AU2872" s="493" t="n">
        <v>0</v>
      </c>
      <c r="AV2872" s="493" t="n">
        <v>0</v>
      </c>
      <c r="AW2872" s="493" t="n">
        <v>0</v>
      </c>
      <c r="AX2872" s="493" t="n">
        <v>0</v>
      </c>
      <c r="AY2872" s="493" t="n">
        <v>0</v>
      </c>
      <c r="AZ2872" s="493" t="n">
        <v>0</v>
      </c>
      <c r="BA2872" s="493" t="n">
        <v>0</v>
      </c>
      <c r="BB2872" s="493" t="n">
        <v>0</v>
      </c>
      <c r="BC2872" s="493" t="n">
        <v>0</v>
      </c>
      <c r="BD2872" s="493" t="n">
        <v>0</v>
      </c>
      <c r="BE2872" s="493" t="n">
        <v>0</v>
      </c>
      <c r="BF2872" s="493" t="n">
        <v>0</v>
      </c>
      <c r="BG2872" s="493" t="n">
        <v>0</v>
      </c>
      <c r="BH2872" s="493" t="n">
        <v>0</v>
      </c>
      <c r="BI2872" s="493" t="n">
        <v>0</v>
      </c>
      <c r="BJ2872" s="493" t="n">
        <v>0</v>
      </c>
      <c r="BK2872" s="493" t="n">
        <v>0</v>
      </c>
      <c r="BL2872" s="493" t="n">
        <v>0</v>
      </c>
      <c r="BM2872" s="493" t="n">
        <v>0</v>
      </c>
      <c r="BN2872" s="493" t="n">
        <v>0</v>
      </c>
      <c r="BO2872" s="493" t="n">
        <v>0</v>
      </c>
      <c r="BP2872" s="493" t="n">
        <v>0</v>
      </c>
      <c r="BQ2872" s="493" t="n">
        <v>0</v>
      </c>
      <c r="BR2872" s="493" t="n">
        <v>0</v>
      </c>
      <c r="BS2872" s="493" t="n">
        <v>0</v>
      </c>
      <c r="BT2872" s="493" t="n">
        <v>0</v>
      </c>
      <c r="BU2872" s="493" t="n">
        <v>0</v>
      </c>
      <c r="BV2872" s="493" t="n">
        <v>0</v>
      </c>
      <c r="BW2872" s="493" t="n">
        <v>0</v>
      </c>
    </row>
    <row r="2873">
      <c r="A2873" t="inlineStr">
        <is>
          <t>[C9D1] Angiotensin-II 길항제, 고혈압제 (C2) 혹은 이뇨제 복합제제</t>
        </is>
      </c>
      <c r="B2873" t="inlineStr">
        <is>
          <t>JW신약</t>
        </is>
      </c>
      <c r="C2873" t="inlineStr">
        <is>
          <t>제이더블유신약 로잘탄 플러스</t>
        </is>
      </c>
      <c r="D2873" t="inlineStr">
        <is>
          <t>JW신약</t>
        </is>
      </c>
      <c r="E2873" t="inlineStr">
        <is>
          <t>hydrochlorothiazide,  losartan potassium</t>
        </is>
      </c>
      <c r="F2873" t="inlineStr">
        <is>
          <t>종합병원</t>
        </is>
      </c>
      <c r="G2873" t="inlineStr">
        <is>
          <t>Generic</t>
        </is>
      </c>
      <c r="H2873" s="493" t="n">
        <v>1236.62</v>
      </c>
      <c r="I2873" s="493" t="n">
        <v>0</v>
      </c>
      <c r="J2873" s="493" t="n">
        <v>1092</v>
      </c>
      <c r="K2873" s="493" t="n">
        <v>0</v>
      </c>
      <c r="L2873" s="493" t="n">
        <v>0</v>
      </c>
      <c r="M2873" s="493" t="n">
        <v>0</v>
      </c>
      <c r="N2873" s="493" t="n">
        <v>2019.5</v>
      </c>
      <c r="O2873" s="493" t="n">
        <v>0</v>
      </c>
      <c r="P2873" s="493" t="n">
        <v>0</v>
      </c>
      <c r="Q2873" s="493" t="n">
        <v>0</v>
      </c>
      <c r="R2873" s="493" t="n">
        <v>0</v>
      </c>
      <c r="S2873" s="493" t="n">
        <v>0</v>
      </c>
      <c r="T2873" s="493" t="n">
        <v>0</v>
      </c>
      <c r="U2873" s="493" t="n">
        <v>0</v>
      </c>
      <c r="V2873" s="493" t="n">
        <v>0</v>
      </c>
      <c r="W2873" s="493" t="n">
        <v>0</v>
      </c>
      <c r="X2873" s="493" t="n">
        <v>0</v>
      </c>
      <c r="Y2873" s="493" t="n">
        <v>0</v>
      </c>
      <c r="Z2873" s="493" t="n">
        <v>0</v>
      </c>
      <c r="AA2873" s="493" t="n">
        <v>0</v>
      </c>
      <c r="AB2873" s="493" t="n">
        <v>0</v>
      </c>
      <c r="AC2873" s="493" t="n">
        <v>0</v>
      </c>
      <c r="AD2873" s="493" t="n">
        <v>0</v>
      </c>
      <c r="AE2873" s="493" t="n">
        <v>0</v>
      </c>
      <c r="AF2873" s="493" t="n">
        <v>0</v>
      </c>
      <c r="AG2873" s="493" t="n">
        <v>0</v>
      </c>
      <c r="AH2873" s="493" t="n">
        <v>0</v>
      </c>
      <c r="AI2873" s="493" t="n">
        <v>0</v>
      </c>
      <c r="AJ2873" s="493" t="n">
        <v>0</v>
      </c>
      <c r="AK2873" s="493" t="n">
        <v>0</v>
      </c>
      <c r="AL2873" s="493" t="n">
        <v>0</v>
      </c>
      <c r="AM2873" s="493" t="n">
        <v>0</v>
      </c>
      <c r="AN2873" s="493" t="n">
        <v>0</v>
      </c>
      <c r="AO2873" s="493" t="n">
        <v>0</v>
      </c>
      <c r="AP2873" s="493" t="n">
        <v>0</v>
      </c>
      <c r="AQ2873" s="493" t="n">
        <v>0</v>
      </c>
      <c r="AR2873" s="493" t="n">
        <v>0</v>
      </c>
      <c r="AS2873" s="493" t="n">
        <v>0</v>
      </c>
      <c r="AT2873" s="493" t="n">
        <v>0</v>
      </c>
      <c r="AU2873" s="493" t="n">
        <v>0</v>
      </c>
      <c r="AV2873" s="493" t="n">
        <v>0</v>
      </c>
      <c r="AW2873" s="493" t="n">
        <v>0</v>
      </c>
      <c r="AX2873" s="493" t="n">
        <v>0</v>
      </c>
      <c r="AY2873" s="493" t="n">
        <v>0</v>
      </c>
      <c r="AZ2873" s="493" t="n">
        <v>0</v>
      </c>
      <c r="BA2873" s="493" t="n">
        <v>0</v>
      </c>
      <c r="BB2873" s="493" t="n">
        <v>0</v>
      </c>
      <c r="BC2873" s="493" t="n">
        <v>0</v>
      </c>
      <c r="BD2873" s="493" t="n">
        <v>0</v>
      </c>
      <c r="BE2873" s="493" t="n">
        <v>0</v>
      </c>
      <c r="BF2873" s="493" t="n">
        <v>0</v>
      </c>
      <c r="BG2873" s="493" t="n">
        <v>0</v>
      </c>
      <c r="BH2873" s="493" t="n">
        <v>0</v>
      </c>
      <c r="BI2873" s="493" t="n">
        <v>0</v>
      </c>
      <c r="BJ2873" s="493" t="n">
        <v>0</v>
      </c>
      <c r="BK2873" s="493" t="n">
        <v>0</v>
      </c>
      <c r="BL2873" s="493" t="n">
        <v>0</v>
      </c>
      <c r="BM2873" s="493" t="n">
        <v>0</v>
      </c>
      <c r="BN2873" s="493" t="n">
        <v>0</v>
      </c>
      <c r="BO2873" s="493" t="n">
        <v>0</v>
      </c>
      <c r="BP2873" s="493" t="n">
        <v>0</v>
      </c>
      <c r="BQ2873" s="493" t="n">
        <v>0</v>
      </c>
      <c r="BR2873" s="493" t="n">
        <v>0</v>
      </c>
      <c r="BS2873" s="493" t="n">
        <v>0</v>
      </c>
      <c r="BT2873" s="493" t="n">
        <v>0</v>
      </c>
      <c r="BU2873" s="493" t="n">
        <v>0</v>
      </c>
      <c r="BV2873" s="493" t="n">
        <v>0</v>
      </c>
      <c r="BW2873" s="493" t="n">
        <v>0</v>
      </c>
    </row>
    <row r="2874">
      <c r="A2874" t="inlineStr">
        <is>
          <t>[C9D1] Angiotensin-II 길항제, 고혈압제 (C2) 혹은 이뇨제 복합제제</t>
        </is>
      </c>
      <c r="B2874" t="inlineStr">
        <is>
          <t>JW신약</t>
        </is>
      </c>
      <c r="C2874" t="inlineStr">
        <is>
          <t>제이더블유신약 로잘탄 플러스</t>
        </is>
      </c>
      <c r="D2874" t="inlineStr">
        <is>
          <t>JW신약</t>
        </is>
      </c>
      <c r="E2874" t="inlineStr">
        <is>
          <t>hydrochlorothiazide,  losartan potassium</t>
        </is>
      </c>
      <c r="F2874" t="inlineStr">
        <is>
          <t>병원</t>
        </is>
      </c>
      <c r="G2874" t="inlineStr">
        <is>
          <t>Generic</t>
        </is>
      </c>
      <c r="H2874" s="493" t="n">
        <v>752.4400000000001</v>
      </c>
      <c r="I2874" s="493" t="n">
        <v>537.72</v>
      </c>
      <c r="J2874" s="493" t="n">
        <v>1415.92</v>
      </c>
      <c r="K2874" s="493" t="n">
        <v>1120.46</v>
      </c>
      <c r="L2874" s="493" t="n">
        <v>2025.16</v>
      </c>
      <c r="M2874" s="493" t="n">
        <v>1071.32</v>
      </c>
      <c r="N2874" s="493" t="n">
        <v>1206.96</v>
      </c>
      <c r="O2874" s="493" t="n">
        <v>822.52</v>
      </c>
      <c r="P2874" s="493" t="n">
        <v>986.6</v>
      </c>
      <c r="Q2874" s="493" t="n">
        <v>1649.96</v>
      </c>
      <c r="R2874" s="493" t="n">
        <v>448.58</v>
      </c>
      <c r="S2874" s="493" t="n">
        <v>1935.68</v>
      </c>
      <c r="T2874" s="493" t="n">
        <v>0</v>
      </c>
      <c r="U2874" s="493" t="n">
        <v>0</v>
      </c>
      <c r="V2874" s="493" t="n">
        <v>0</v>
      </c>
      <c r="W2874" s="493" t="n">
        <v>0</v>
      </c>
      <c r="X2874" s="493" t="n">
        <v>0</v>
      </c>
      <c r="Y2874" s="493" t="n">
        <v>0</v>
      </c>
      <c r="Z2874" s="493" t="n">
        <v>0</v>
      </c>
      <c r="AA2874" s="493" t="n">
        <v>0</v>
      </c>
      <c r="AB2874" s="493" t="n">
        <v>0</v>
      </c>
      <c r="AC2874" s="493" t="n">
        <v>0</v>
      </c>
      <c r="AD2874" s="493" t="n">
        <v>0</v>
      </c>
      <c r="AE2874" s="493" t="n">
        <v>0</v>
      </c>
      <c r="AF2874" s="493" t="n">
        <v>0</v>
      </c>
      <c r="AG2874" s="493" t="n">
        <v>0</v>
      </c>
      <c r="AH2874" s="493" t="n">
        <v>0</v>
      </c>
      <c r="AI2874" s="493" t="n">
        <v>0</v>
      </c>
      <c r="AJ2874" s="493" t="n">
        <v>0</v>
      </c>
      <c r="AK2874" s="493" t="n">
        <v>0</v>
      </c>
      <c r="AL2874" s="493" t="n">
        <v>0</v>
      </c>
      <c r="AM2874" s="493" t="n">
        <v>0</v>
      </c>
      <c r="AN2874" s="493" t="n">
        <v>0</v>
      </c>
      <c r="AO2874" s="493" t="n">
        <v>0</v>
      </c>
      <c r="AP2874" s="493" t="n">
        <v>0</v>
      </c>
      <c r="AQ2874" s="493" t="n">
        <v>0</v>
      </c>
      <c r="AR2874" s="493" t="n">
        <v>0</v>
      </c>
      <c r="AS2874" s="493" t="n">
        <v>0</v>
      </c>
      <c r="AT2874" s="493" t="n">
        <v>0</v>
      </c>
      <c r="AU2874" s="493" t="n">
        <v>0</v>
      </c>
      <c r="AV2874" s="493" t="n">
        <v>0</v>
      </c>
      <c r="AW2874" s="493" t="n">
        <v>0</v>
      </c>
      <c r="AX2874" s="493" t="n">
        <v>0</v>
      </c>
      <c r="AY2874" s="493" t="n">
        <v>0</v>
      </c>
      <c r="AZ2874" s="493" t="n">
        <v>0</v>
      </c>
      <c r="BA2874" s="493" t="n">
        <v>0</v>
      </c>
      <c r="BB2874" s="493" t="n">
        <v>0</v>
      </c>
      <c r="BC2874" s="493" t="n">
        <v>0</v>
      </c>
      <c r="BD2874" s="493" t="n">
        <v>0</v>
      </c>
      <c r="BE2874" s="493" t="n">
        <v>0</v>
      </c>
      <c r="BF2874" s="493" t="n">
        <v>0</v>
      </c>
      <c r="BG2874" s="493" t="n">
        <v>0</v>
      </c>
      <c r="BH2874" s="493" t="n">
        <v>0</v>
      </c>
      <c r="BI2874" s="493" t="n">
        <v>0</v>
      </c>
      <c r="BJ2874" s="493" t="n">
        <v>0</v>
      </c>
      <c r="BK2874" s="493" t="n">
        <v>0</v>
      </c>
      <c r="BL2874" s="493" t="n">
        <v>0</v>
      </c>
      <c r="BM2874" s="493" t="n">
        <v>0</v>
      </c>
      <c r="BN2874" s="493" t="n">
        <v>0</v>
      </c>
      <c r="BO2874" s="493" t="n">
        <v>0</v>
      </c>
      <c r="BP2874" s="493" t="n">
        <v>0</v>
      </c>
      <c r="BQ2874" s="493" t="n">
        <v>0</v>
      </c>
      <c r="BR2874" s="493" t="n">
        <v>0</v>
      </c>
      <c r="BS2874" s="493" t="n">
        <v>0</v>
      </c>
      <c r="BT2874" s="493" t="n">
        <v>0</v>
      </c>
      <c r="BU2874" s="493" t="n">
        <v>0</v>
      </c>
      <c r="BV2874" s="493" t="n">
        <v>0</v>
      </c>
      <c r="BW2874" s="493" t="n">
        <v>0</v>
      </c>
    </row>
    <row r="2875">
      <c r="A2875" t="inlineStr">
        <is>
          <t>[C9D1] Angiotensin-II 길항제, 고혈압제 (C2) 혹은 이뇨제 복합제제</t>
        </is>
      </c>
      <c r="B2875" t="inlineStr">
        <is>
          <t>JW신약</t>
        </is>
      </c>
      <c r="C2875" t="inlineStr">
        <is>
          <t>제이더블유신약 로잘탄 플러스</t>
        </is>
      </c>
      <c r="D2875" t="inlineStr">
        <is>
          <t>JW신약</t>
        </is>
      </c>
      <c r="E2875" t="inlineStr">
        <is>
          <t>hydrochlorothiazide,  losartan potassium</t>
        </is>
      </c>
      <c r="F2875" t="inlineStr">
        <is>
          <t>의원</t>
        </is>
      </c>
      <c r="G2875" t="inlineStr">
        <is>
          <t>Generic</t>
        </is>
      </c>
      <c r="H2875" s="493" t="n">
        <v>19919.9</v>
      </c>
      <c r="I2875" s="493" t="n">
        <v>20814.5</v>
      </c>
      <c r="J2875" s="493" t="n">
        <v>24941.7</v>
      </c>
      <c r="K2875" s="493" t="n">
        <v>20510.1</v>
      </c>
      <c r="L2875" s="493" t="n">
        <v>22712.5</v>
      </c>
      <c r="M2875" s="493" t="n">
        <v>16964</v>
      </c>
      <c r="N2875" s="493" t="n">
        <v>18124.8</v>
      </c>
      <c r="O2875" s="493" t="n">
        <v>15947.1</v>
      </c>
      <c r="P2875" s="493" t="n">
        <v>16882.6</v>
      </c>
      <c r="Q2875" s="493" t="n">
        <v>17975.7</v>
      </c>
      <c r="R2875" s="493" t="n">
        <v>12210.9</v>
      </c>
      <c r="S2875" s="493" t="n">
        <v>2691</v>
      </c>
      <c r="T2875" s="493" t="n">
        <v>0</v>
      </c>
      <c r="U2875" s="493" t="n">
        <v>0</v>
      </c>
      <c r="V2875" s="493" t="n">
        <v>0</v>
      </c>
      <c r="W2875" s="493" t="n">
        <v>0</v>
      </c>
      <c r="X2875" s="493" t="n">
        <v>0</v>
      </c>
      <c r="Y2875" s="493" t="n">
        <v>0</v>
      </c>
      <c r="Z2875" s="493" t="n">
        <v>0</v>
      </c>
      <c r="AA2875" s="493" t="n">
        <v>0</v>
      </c>
      <c r="AB2875" s="493" t="n">
        <v>0</v>
      </c>
      <c r="AC2875" s="493" t="n">
        <v>0</v>
      </c>
      <c r="AD2875" s="493" t="n">
        <v>0</v>
      </c>
      <c r="AE2875" s="493" t="n">
        <v>0</v>
      </c>
      <c r="AF2875" s="493" t="n">
        <v>0</v>
      </c>
      <c r="AG2875" s="493" t="n">
        <v>0</v>
      </c>
      <c r="AH2875" s="493" t="n">
        <v>0</v>
      </c>
      <c r="AI2875" s="493" t="n">
        <v>0</v>
      </c>
      <c r="AJ2875" s="493" t="n">
        <v>0</v>
      </c>
      <c r="AK2875" s="493" t="n">
        <v>0</v>
      </c>
      <c r="AL2875" s="493" t="n">
        <v>0</v>
      </c>
      <c r="AM2875" s="493" t="n">
        <v>0</v>
      </c>
      <c r="AN2875" s="493" t="n">
        <v>0</v>
      </c>
      <c r="AO2875" s="493" t="n">
        <v>0</v>
      </c>
      <c r="AP2875" s="493" t="n">
        <v>0</v>
      </c>
      <c r="AQ2875" s="493" t="n">
        <v>0</v>
      </c>
      <c r="AR2875" s="493" t="n">
        <v>0</v>
      </c>
      <c r="AS2875" s="493" t="n">
        <v>0</v>
      </c>
      <c r="AT2875" s="493" t="n">
        <v>0</v>
      </c>
      <c r="AU2875" s="493" t="n">
        <v>0</v>
      </c>
      <c r="AV2875" s="493" t="n">
        <v>0</v>
      </c>
      <c r="AW2875" s="493" t="n">
        <v>0</v>
      </c>
      <c r="AX2875" s="493" t="n">
        <v>0</v>
      </c>
      <c r="AY2875" s="493" t="n">
        <v>0</v>
      </c>
      <c r="AZ2875" s="493" t="n">
        <v>0</v>
      </c>
      <c r="BA2875" s="493" t="n">
        <v>0</v>
      </c>
      <c r="BB2875" s="493" t="n">
        <v>0</v>
      </c>
      <c r="BC2875" s="493" t="n">
        <v>0</v>
      </c>
      <c r="BD2875" s="493" t="n">
        <v>0</v>
      </c>
      <c r="BE2875" s="493" t="n">
        <v>0</v>
      </c>
      <c r="BF2875" s="493" t="n">
        <v>0</v>
      </c>
      <c r="BG2875" s="493" t="n">
        <v>0</v>
      </c>
      <c r="BH2875" s="493" t="n">
        <v>0</v>
      </c>
      <c r="BI2875" s="493" t="n">
        <v>0</v>
      </c>
      <c r="BJ2875" s="493" t="n">
        <v>0</v>
      </c>
      <c r="BK2875" s="493" t="n">
        <v>0</v>
      </c>
      <c r="BL2875" s="493" t="n">
        <v>0</v>
      </c>
      <c r="BM2875" s="493" t="n">
        <v>0</v>
      </c>
      <c r="BN2875" s="493" t="n">
        <v>0</v>
      </c>
      <c r="BO2875" s="493" t="n">
        <v>0</v>
      </c>
      <c r="BP2875" s="493" t="n">
        <v>0</v>
      </c>
      <c r="BQ2875" s="493" t="n">
        <v>0</v>
      </c>
      <c r="BR2875" s="493" t="n">
        <v>0</v>
      </c>
      <c r="BS2875" s="493" t="n">
        <v>0</v>
      </c>
      <c r="BT2875" s="493" t="n">
        <v>0</v>
      </c>
      <c r="BU2875" s="493" t="n">
        <v>0</v>
      </c>
      <c r="BV2875" s="493" t="n">
        <v>0</v>
      </c>
      <c r="BW2875" s="493" t="n">
        <v>0</v>
      </c>
    </row>
    <row r="2876">
      <c r="A2876" t="inlineStr">
        <is>
          <t>[C9D1] Angiotensin-II 길항제, 고혈압제 (C2) 혹은 이뇨제 복합제제</t>
        </is>
      </c>
      <c r="B2876" t="inlineStr">
        <is>
          <t>JW신약</t>
        </is>
      </c>
      <c r="C2876" t="inlineStr">
        <is>
          <t>제이더블유신약 로잘탄 플러스</t>
        </is>
      </c>
      <c r="D2876" t="inlineStr">
        <is>
          <t>JW신약</t>
        </is>
      </c>
      <c r="E2876" t="inlineStr">
        <is>
          <t>hydrochlorothiazide,  losartan potassium</t>
        </is>
      </c>
      <c r="F2876" t="inlineStr">
        <is>
          <t>보건소</t>
        </is>
      </c>
      <c r="G2876" t="inlineStr">
        <is>
          <t>Generic</t>
        </is>
      </c>
      <c r="H2876" s="493" t="n">
        <v>0</v>
      </c>
      <c r="I2876" s="493" t="n">
        <v>3816.9</v>
      </c>
      <c r="J2876" s="493" t="n">
        <v>0</v>
      </c>
      <c r="K2876" s="493" t="n">
        <v>0</v>
      </c>
      <c r="L2876" s="493" t="n">
        <v>0</v>
      </c>
      <c r="M2876" s="493" t="n">
        <v>0</v>
      </c>
      <c r="N2876" s="493" t="n">
        <v>0</v>
      </c>
      <c r="O2876" s="493" t="n">
        <v>0</v>
      </c>
      <c r="P2876" s="493" t="n">
        <v>0</v>
      </c>
      <c r="Q2876" s="493" t="n">
        <v>0</v>
      </c>
      <c r="R2876" s="493" t="n">
        <v>0</v>
      </c>
      <c r="S2876" s="493" t="n">
        <v>0</v>
      </c>
      <c r="T2876" s="493" t="n">
        <v>0</v>
      </c>
      <c r="U2876" s="493" t="n">
        <v>0</v>
      </c>
      <c r="V2876" s="493" t="n">
        <v>0</v>
      </c>
      <c r="W2876" s="493" t="n">
        <v>0</v>
      </c>
      <c r="X2876" s="493" t="n">
        <v>0</v>
      </c>
      <c r="Y2876" s="493" t="n">
        <v>0</v>
      </c>
      <c r="Z2876" s="493" t="n">
        <v>0</v>
      </c>
      <c r="AA2876" s="493" t="n">
        <v>0</v>
      </c>
      <c r="AB2876" s="493" t="n">
        <v>0</v>
      </c>
      <c r="AC2876" s="493" t="n">
        <v>0</v>
      </c>
      <c r="AD2876" s="493" t="n">
        <v>0</v>
      </c>
      <c r="AE2876" s="493" t="n">
        <v>0</v>
      </c>
      <c r="AF2876" s="493" t="n">
        <v>0</v>
      </c>
      <c r="AG2876" s="493" t="n">
        <v>0</v>
      </c>
      <c r="AH2876" s="493" t="n">
        <v>0</v>
      </c>
      <c r="AI2876" s="493" t="n">
        <v>0</v>
      </c>
      <c r="AJ2876" s="493" t="n">
        <v>0</v>
      </c>
      <c r="AK2876" s="493" t="n">
        <v>0</v>
      </c>
      <c r="AL2876" s="493" t="n">
        <v>0</v>
      </c>
      <c r="AM2876" s="493" t="n">
        <v>0</v>
      </c>
      <c r="AN2876" s="493" t="n">
        <v>0</v>
      </c>
      <c r="AO2876" s="493" t="n">
        <v>0</v>
      </c>
      <c r="AP2876" s="493" t="n">
        <v>0</v>
      </c>
      <c r="AQ2876" s="493" t="n">
        <v>0</v>
      </c>
      <c r="AR2876" s="493" t="n">
        <v>0</v>
      </c>
      <c r="AS2876" s="493" t="n">
        <v>0</v>
      </c>
      <c r="AT2876" s="493" t="n">
        <v>0</v>
      </c>
      <c r="AU2876" s="493" t="n">
        <v>0</v>
      </c>
      <c r="AV2876" s="493" t="n">
        <v>0</v>
      </c>
      <c r="AW2876" s="493" t="n">
        <v>0</v>
      </c>
      <c r="AX2876" s="493" t="n">
        <v>0</v>
      </c>
      <c r="AY2876" s="493" t="n">
        <v>0</v>
      </c>
      <c r="AZ2876" s="493" t="n">
        <v>0</v>
      </c>
      <c r="BA2876" s="493" t="n">
        <v>0</v>
      </c>
      <c r="BB2876" s="493" t="n">
        <v>0</v>
      </c>
      <c r="BC2876" s="493" t="n">
        <v>0</v>
      </c>
      <c r="BD2876" s="493" t="n">
        <v>0</v>
      </c>
      <c r="BE2876" s="493" t="n">
        <v>0</v>
      </c>
      <c r="BF2876" s="493" t="n">
        <v>0</v>
      </c>
      <c r="BG2876" s="493" t="n">
        <v>0</v>
      </c>
      <c r="BH2876" s="493" t="n">
        <v>0</v>
      </c>
      <c r="BI2876" s="493" t="n">
        <v>0</v>
      </c>
      <c r="BJ2876" s="493" t="n">
        <v>0</v>
      </c>
      <c r="BK2876" s="493" t="n">
        <v>0</v>
      </c>
      <c r="BL2876" s="493" t="n">
        <v>0</v>
      </c>
      <c r="BM2876" s="493" t="n">
        <v>0</v>
      </c>
      <c r="BN2876" s="493" t="n">
        <v>0</v>
      </c>
      <c r="BO2876" s="493" t="n">
        <v>0</v>
      </c>
      <c r="BP2876" s="493" t="n">
        <v>0</v>
      </c>
      <c r="BQ2876" s="493" t="n">
        <v>0</v>
      </c>
      <c r="BR2876" s="493" t="n">
        <v>0</v>
      </c>
      <c r="BS2876" s="493" t="n">
        <v>0</v>
      </c>
      <c r="BT2876" s="493" t="n">
        <v>0</v>
      </c>
      <c r="BU2876" s="493" t="n">
        <v>0</v>
      </c>
      <c r="BV2876" s="493" t="n">
        <v>0</v>
      </c>
      <c r="BW2876" s="493" t="n">
        <v>0</v>
      </c>
    </row>
    <row r="2877">
      <c r="A2877" t="inlineStr">
        <is>
          <t>[C9D1] Angiotensin-II 길항제, 고혈압제 (C2) 혹은 이뇨제 복합제제</t>
        </is>
      </c>
      <c r="B2877" t="inlineStr">
        <is>
          <t>JW중외제약</t>
        </is>
      </c>
      <c r="C2877" t="inlineStr">
        <is>
          <t>올멕 플러스</t>
        </is>
      </c>
      <c r="D2877" t="inlineStr">
        <is>
          <t>JW중외제약</t>
        </is>
      </c>
      <c r="E2877" t="inlineStr">
        <is>
          <t>hydrochlorothiazide,  olmesartan medoxomil</t>
        </is>
      </c>
      <c r="F2877" t="inlineStr">
        <is>
          <t>상급종합병원</t>
        </is>
      </c>
      <c r="G2877" t="inlineStr">
        <is>
          <t>Generic</t>
        </is>
      </c>
      <c r="H2877" s="493" t="n">
        <v>18675.2</v>
      </c>
      <c r="I2877" s="493" t="n">
        <v>3382.4</v>
      </c>
      <c r="J2877" s="493" t="n">
        <v>727.2</v>
      </c>
      <c r="K2877" s="493" t="n">
        <v>2291.4</v>
      </c>
      <c r="L2877" s="493" t="n">
        <v>21410.34</v>
      </c>
      <c r="M2877" s="493" t="n">
        <v>4445.77</v>
      </c>
      <c r="N2877" s="493" t="n">
        <v>2667.6</v>
      </c>
      <c r="O2877" s="493" t="n">
        <v>0</v>
      </c>
      <c r="P2877" s="493" t="n">
        <v>17206.21</v>
      </c>
      <c r="Q2877" s="493" t="n">
        <v>3216</v>
      </c>
      <c r="R2877" s="493" t="n">
        <v>5677.6</v>
      </c>
      <c r="S2877" s="493" t="n">
        <v>0</v>
      </c>
      <c r="T2877" s="493" t="n">
        <v>18755.1</v>
      </c>
      <c r="U2877" s="493" t="n">
        <v>3371.2</v>
      </c>
      <c r="V2877" s="493" t="n">
        <v>3208</v>
      </c>
      <c r="W2877" s="493" t="n">
        <v>0</v>
      </c>
      <c r="X2877" s="493" t="n">
        <v>20165.46</v>
      </c>
      <c r="Y2877" s="493" t="n">
        <v>0</v>
      </c>
      <c r="Z2877" s="493" t="n">
        <v>0</v>
      </c>
      <c r="AA2877" s="493" t="n">
        <v>21498.24</v>
      </c>
      <c r="AB2877" s="493" t="n">
        <v>3214</v>
      </c>
      <c r="AC2877" s="493" t="n">
        <v>0</v>
      </c>
      <c r="AD2877" s="493" t="n">
        <v>1331</v>
      </c>
      <c r="AE2877" s="493" t="n">
        <v>22568.7</v>
      </c>
      <c r="AF2877" s="493" t="n">
        <v>0</v>
      </c>
      <c r="AG2877" s="493" t="n">
        <v>732.6</v>
      </c>
      <c r="AH2877" s="493" t="n">
        <v>1807.3</v>
      </c>
      <c r="AI2877" s="493" t="n">
        <v>4157.4</v>
      </c>
      <c r="AJ2877" s="493" t="n">
        <v>0</v>
      </c>
      <c r="AK2877" s="493" t="n">
        <v>605.7</v>
      </c>
      <c r="AL2877" s="493" t="n">
        <v>0</v>
      </c>
      <c r="AM2877" s="493" t="n">
        <v>31395.6</v>
      </c>
      <c r="AN2877" s="493" t="n">
        <v>1788.6</v>
      </c>
      <c r="AO2877" s="493" t="n">
        <v>0</v>
      </c>
      <c r="AP2877" s="493" t="n">
        <v>2452</v>
      </c>
      <c r="AQ2877" s="493" t="n">
        <v>2393.4</v>
      </c>
      <c r="AR2877" s="493" t="n">
        <v>0</v>
      </c>
      <c r="AS2877" s="493" t="n">
        <v>0</v>
      </c>
      <c r="AT2877" s="493" t="n">
        <v>0</v>
      </c>
      <c r="AU2877" s="493" t="n">
        <v>0</v>
      </c>
      <c r="AV2877" s="493" t="n">
        <v>1882.5</v>
      </c>
      <c r="AW2877" s="493" t="n">
        <v>0</v>
      </c>
      <c r="AX2877" s="493" t="n">
        <v>512.4</v>
      </c>
      <c r="AY2877" s="493" t="n">
        <v>0</v>
      </c>
      <c r="AZ2877" s="493" t="n">
        <v>2555.9</v>
      </c>
      <c r="BA2877" s="493" t="n">
        <v>127.5</v>
      </c>
      <c r="BB2877" s="493" t="n">
        <v>2532</v>
      </c>
      <c r="BC2877" s="493" t="n">
        <v>169.6</v>
      </c>
      <c r="BD2877" s="493" t="n">
        <v>0</v>
      </c>
      <c r="BE2877" s="493" t="n">
        <v>0</v>
      </c>
      <c r="BF2877" s="493" t="n">
        <v>520.2</v>
      </c>
      <c r="BG2877" s="493" t="n">
        <v>0</v>
      </c>
      <c r="BH2877" s="493" t="n">
        <v>2422.5</v>
      </c>
      <c r="BI2877" s="493" t="n">
        <v>0</v>
      </c>
      <c r="BJ2877" s="493" t="n">
        <v>3899.3</v>
      </c>
      <c r="BK2877" s="493" t="n">
        <v>0</v>
      </c>
      <c r="BL2877" s="493" t="n">
        <v>0</v>
      </c>
      <c r="BM2877" s="493" t="n">
        <v>1785</v>
      </c>
      <c r="BN2877" s="493" t="n">
        <v>741.6</v>
      </c>
      <c r="BO2877" s="493" t="n">
        <v>0</v>
      </c>
      <c r="BP2877" s="493" t="n">
        <v>0</v>
      </c>
      <c r="BQ2877" s="493" t="n">
        <v>0</v>
      </c>
      <c r="BR2877" s="493" t="n">
        <v>0</v>
      </c>
      <c r="BS2877" s="493" t="n">
        <v>747</v>
      </c>
      <c r="BT2877" s="493" t="n">
        <v>0</v>
      </c>
      <c r="BU2877" s="493" t="n">
        <v>0</v>
      </c>
      <c r="BV2877" s="493" t="n">
        <v>0</v>
      </c>
      <c r="BW2877" s="493" t="n">
        <v>0</v>
      </c>
    </row>
    <row r="2878">
      <c r="A2878" t="inlineStr">
        <is>
          <t>[C9D1] Angiotensin-II 길항제, 고혈압제 (C2) 혹은 이뇨제 복합제제</t>
        </is>
      </c>
      <c r="B2878" t="inlineStr">
        <is>
          <t>JW중외제약</t>
        </is>
      </c>
      <c r="C2878" t="inlineStr">
        <is>
          <t>올멕 플러스</t>
        </is>
      </c>
      <c r="D2878" t="inlineStr">
        <is>
          <t>JW중외제약</t>
        </is>
      </c>
      <c r="E2878" t="inlineStr">
        <is>
          <t>hydrochlorothiazide,  olmesartan medoxomil</t>
        </is>
      </c>
      <c r="F2878" t="inlineStr">
        <is>
          <t>종합병원</t>
        </is>
      </c>
      <c r="G2878" t="inlineStr">
        <is>
          <t>Generic</t>
        </is>
      </c>
      <c r="H2878" s="493" t="n">
        <v>34360.97</v>
      </c>
      <c r="I2878" s="493" t="n">
        <v>34077.08</v>
      </c>
      <c r="J2878" s="493" t="n">
        <v>39418</v>
      </c>
      <c r="K2878" s="493" t="n">
        <v>35467.28</v>
      </c>
      <c r="L2878" s="493" t="n">
        <v>36579.55</v>
      </c>
      <c r="M2878" s="493" t="n">
        <v>31562.1</v>
      </c>
      <c r="N2878" s="493" t="n">
        <v>38010.73</v>
      </c>
      <c r="O2878" s="493" t="n">
        <v>32296.48</v>
      </c>
      <c r="P2878" s="493" t="n">
        <v>33245.77</v>
      </c>
      <c r="Q2878" s="493" t="n">
        <v>29267.93</v>
      </c>
      <c r="R2878" s="493" t="n">
        <v>33722.7</v>
      </c>
      <c r="S2878" s="493" t="n">
        <v>40502.88</v>
      </c>
      <c r="T2878" s="493" t="n">
        <v>37783.59</v>
      </c>
      <c r="U2878" s="493" t="n">
        <v>29327.45</v>
      </c>
      <c r="V2878" s="493" t="n">
        <v>36413.45</v>
      </c>
      <c r="W2878" s="493" t="n">
        <v>35589.53</v>
      </c>
      <c r="X2878" s="493" t="n">
        <v>40197.73</v>
      </c>
      <c r="Y2878" s="493" t="n">
        <v>40008.01</v>
      </c>
      <c r="Z2878" s="493" t="n">
        <v>35833.4</v>
      </c>
      <c r="AA2878" s="493" t="n">
        <v>41266.04</v>
      </c>
      <c r="AB2878" s="493" t="n">
        <v>36046.06</v>
      </c>
      <c r="AC2878" s="493" t="n">
        <v>44324.52</v>
      </c>
      <c r="AD2878" s="493" t="n">
        <v>36463.83</v>
      </c>
      <c r="AE2878" s="493" t="n">
        <v>32348.68</v>
      </c>
      <c r="AF2878" s="493" t="n">
        <v>38136.57</v>
      </c>
      <c r="AG2878" s="493" t="n">
        <v>36661.75</v>
      </c>
      <c r="AH2878" s="493" t="n">
        <v>36425.39</v>
      </c>
      <c r="AI2878" s="493" t="n">
        <v>37135.89</v>
      </c>
      <c r="AJ2878" s="493" t="n">
        <v>38014.03</v>
      </c>
      <c r="AK2878" s="493" t="n">
        <v>30411.34</v>
      </c>
      <c r="AL2878" s="493" t="n">
        <v>34741.86</v>
      </c>
      <c r="AM2878" s="493" t="n">
        <v>7855.42</v>
      </c>
      <c r="AN2878" s="493" t="n">
        <v>8590.75</v>
      </c>
      <c r="AO2878" s="493" t="n">
        <v>14144.03</v>
      </c>
      <c r="AP2878" s="493" t="n">
        <v>19374.04</v>
      </c>
      <c r="AQ2878" s="493" t="n">
        <v>14415.3</v>
      </c>
      <c r="AR2878" s="493" t="n">
        <v>24477.49</v>
      </c>
      <c r="AS2878" s="493" t="n">
        <v>15354.51</v>
      </c>
      <c r="AT2878" s="493" t="n">
        <v>12193.92</v>
      </c>
      <c r="AU2878" s="493" t="n">
        <v>14597.24</v>
      </c>
      <c r="AV2878" s="493" t="n">
        <v>14045.8</v>
      </c>
      <c r="AW2878" s="493" t="n">
        <v>9440.42</v>
      </c>
      <c r="AX2878" s="493" t="n">
        <v>15816.01</v>
      </c>
      <c r="AY2878" s="493" t="n">
        <v>12732.5</v>
      </c>
      <c r="AZ2878" s="493" t="n">
        <v>12898</v>
      </c>
      <c r="BA2878" s="493" t="n">
        <v>12675.06</v>
      </c>
      <c r="BB2878" s="493" t="n">
        <v>13219.18</v>
      </c>
      <c r="BC2878" s="493" t="n">
        <v>14859.48</v>
      </c>
      <c r="BD2878" s="493" t="n">
        <v>15046.31</v>
      </c>
      <c r="BE2878" s="493" t="n">
        <v>18743.57</v>
      </c>
      <c r="BF2878" s="493" t="n">
        <v>16328.79</v>
      </c>
      <c r="BG2878" s="493" t="n">
        <v>17122.37</v>
      </c>
      <c r="BH2878" s="493" t="n">
        <v>15951.1</v>
      </c>
      <c r="BI2878" s="493" t="n">
        <v>19877.43</v>
      </c>
      <c r="BJ2878" s="493" t="n">
        <v>15107.25</v>
      </c>
      <c r="BK2878" s="493" t="n">
        <v>18644</v>
      </c>
      <c r="BL2878" s="493" t="n">
        <v>16281.31</v>
      </c>
      <c r="BM2878" s="493" t="n">
        <v>29797.51</v>
      </c>
      <c r="BN2878" s="493" t="n">
        <v>34439.8</v>
      </c>
      <c r="BO2878" s="493" t="n">
        <v>39751</v>
      </c>
      <c r="BP2878" s="493" t="n">
        <v>30780.32</v>
      </c>
      <c r="BQ2878" s="493" t="n">
        <v>32856.83</v>
      </c>
      <c r="BR2878" s="493" t="n">
        <v>30989.39</v>
      </c>
      <c r="BS2878" s="493" t="n">
        <v>34284.32</v>
      </c>
      <c r="BT2878" s="493" t="n">
        <v>36962.25</v>
      </c>
      <c r="BU2878" s="493" t="n">
        <v>43887.27</v>
      </c>
      <c r="BV2878" s="493" t="n">
        <v>39904.83</v>
      </c>
      <c r="BW2878" s="493" t="n">
        <v>33874.23</v>
      </c>
    </row>
    <row r="2879">
      <c r="A2879" t="inlineStr">
        <is>
          <t>[C9D1] Angiotensin-II 길항제, 고혈압제 (C2) 혹은 이뇨제 복합제제</t>
        </is>
      </c>
      <c r="B2879" t="inlineStr">
        <is>
          <t>JW중외제약</t>
        </is>
      </c>
      <c r="C2879" t="inlineStr">
        <is>
          <t>올멕 플러스</t>
        </is>
      </c>
      <c r="D2879" t="inlineStr">
        <is>
          <t>JW중외제약</t>
        </is>
      </c>
      <c r="E2879" t="inlineStr">
        <is>
          <t>hydrochlorothiazide,  olmesartan medoxomil</t>
        </is>
      </c>
      <c r="F2879" t="inlineStr">
        <is>
          <t>병원</t>
        </is>
      </c>
      <c r="G2879" t="inlineStr">
        <is>
          <t>Generic</t>
        </is>
      </c>
      <c r="H2879" s="493" t="n">
        <v>10829.13</v>
      </c>
      <c r="I2879" s="493" t="n">
        <v>9008.92</v>
      </c>
      <c r="J2879" s="493" t="n">
        <v>10668.9</v>
      </c>
      <c r="K2879" s="493" t="n">
        <v>8333.1</v>
      </c>
      <c r="L2879" s="493" t="n">
        <v>8003.08</v>
      </c>
      <c r="M2879" s="493" t="n">
        <v>8625.110000000001</v>
      </c>
      <c r="N2879" s="493" t="n">
        <v>9516.82</v>
      </c>
      <c r="O2879" s="493" t="n">
        <v>9254.24</v>
      </c>
      <c r="P2879" s="493" t="n">
        <v>9562.17</v>
      </c>
      <c r="Q2879" s="493" t="n">
        <v>6738.36</v>
      </c>
      <c r="R2879" s="493" t="n">
        <v>12186.24</v>
      </c>
      <c r="S2879" s="493" t="n">
        <v>6151.62</v>
      </c>
      <c r="T2879" s="493" t="n">
        <v>6186.46</v>
      </c>
      <c r="U2879" s="493" t="n">
        <v>10709.87</v>
      </c>
      <c r="V2879" s="493" t="n">
        <v>6810.04</v>
      </c>
      <c r="W2879" s="493" t="n">
        <v>7777.88</v>
      </c>
      <c r="X2879" s="493" t="n">
        <v>6069.4</v>
      </c>
      <c r="Y2879" s="493" t="n">
        <v>5075.86</v>
      </c>
      <c r="Z2879" s="493" t="n">
        <v>5293.37</v>
      </c>
      <c r="AA2879" s="493" t="n">
        <v>4980.25</v>
      </c>
      <c r="AB2879" s="493" t="n">
        <v>4647.54</v>
      </c>
      <c r="AC2879" s="493" t="n">
        <v>3792.3</v>
      </c>
      <c r="AD2879" s="493" t="n">
        <v>4410.18</v>
      </c>
      <c r="AE2879" s="493" t="n">
        <v>5044.45</v>
      </c>
      <c r="AF2879" s="493" t="n">
        <v>5022.96</v>
      </c>
      <c r="AG2879" s="493" t="n">
        <v>2766.2</v>
      </c>
      <c r="AH2879" s="493" t="n">
        <v>5596.47</v>
      </c>
      <c r="AI2879" s="493" t="n">
        <v>6237.7</v>
      </c>
      <c r="AJ2879" s="493" t="n">
        <v>3745.6</v>
      </c>
      <c r="AK2879" s="493" t="n">
        <v>3441.4</v>
      </c>
      <c r="AL2879" s="493" t="n">
        <v>3578.52</v>
      </c>
      <c r="AM2879" s="493" t="n">
        <v>2864.8</v>
      </c>
      <c r="AN2879" s="493" t="n">
        <v>2255</v>
      </c>
      <c r="AO2879" s="493" t="n">
        <v>6127.54</v>
      </c>
      <c r="AP2879" s="493" t="n">
        <v>1799.17</v>
      </c>
      <c r="AQ2879" s="493" t="n">
        <v>3682.18</v>
      </c>
      <c r="AR2879" s="493" t="n">
        <v>2913.1</v>
      </c>
      <c r="AS2879" s="493" t="n">
        <v>2306.57</v>
      </c>
      <c r="AT2879" s="493" t="n">
        <v>1815.65</v>
      </c>
      <c r="AU2879" s="493" t="n">
        <v>3059.66</v>
      </c>
      <c r="AV2879" s="493" t="n">
        <v>2839.45</v>
      </c>
      <c r="AW2879" s="493" t="n">
        <v>3072.05</v>
      </c>
      <c r="AX2879" s="493" t="n">
        <v>4023.8</v>
      </c>
      <c r="AY2879" s="493" t="n">
        <v>2601.5</v>
      </c>
      <c r="AZ2879" s="493" t="n">
        <v>3170.5</v>
      </c>
      <c r="BA2879" s="493" t="n">
        <v>4328.9</v>
      </c>
      <c r="BB2879" s="493" t="n">
        <v>3470.4</v>
      </c>
      <c r="BC2879" s="493" t="n">
        <v>2156.52</v>
      </c>
      <c r="BD2879" s="493" t="n">
        <v>1725.4</v>
      </c>
      <c r="BE2879" s="493" t="n">
        <v>2992.9</v>
      </c>
      <c r="BF2879" s="493" t="n">
        <v>3779.1</v>
      </c>
      <c r="BG2879" s="493" t="n">
        <v>1646.1</v>
      </c>
      <c r="BH2879" s="493" t="n">
        <v>3840.9</v>
      </c>
      <c r="BI2879" s="493" t="n">
        <v>2181.98</v>
      </c>
      <c r="BJ2879" s="493" t="n">
        <v>3160</v>
      </c>
      <c r="BK2879" s="493" t="n">
        <v>2563.2</v>
      </c>
      <c r="BL2879" s="493" t="n">
        <v>9206.200000000001</v>
      </c>
      <c r="BM2879" s="493" t="n">
        <v>2705.5</v>
      </c>
      <c r="BN2879" s="493" t="n">
        <v>2493</v>
      </c>
      <c r="BO2879" s="493" t="n">
        <v>1214.7</v>
      </c>
      <c r="BP2879" s="493" t="n">
        <v>1448.1</v>
      </c>
      <c r="BQ2879" s="493" t="n">
        <v>2537.25</v>
      </c>
      <c r="BR2879" s="493" t="n">
        <v>3329.5</v>
      </c>
      <c r="BS2879" s="493" t="n">
        <v>3136.8</v>
      </c>
      <c r="BT2879" s="493" t="n">
        <v>1913.35</v>
      </c>
      <c r="BU2879" s="493" t="n">
        <v>1227.05</v>
      </c>
      <c r="BV2879" s="493" t="n">
        <v>3846.5</v>
      </c>
      <c r="BW2879" s="493" t="n">
        <v>1145.16</v>
      </c>
    </row>
    <row r="2880">
      <c r="A2880" t="inlineStr">
        <is>
          <t>[C9D1] Angiotensin-II 길항제, 고혈압제 (C2) 혹은 이뇨제 복합제제</t>
        </is>
      </c>
      <c r="B2880" t="inlineStr">
        <is>
          <t>JW중외제약</t>
        </is>
      </c>
      <c r="C2880" t="inlineStr">
        <is>
          <t>올멕 플러스</t>
        </is>
      </c>
      <c r="D2880" t="inlineStr">
        <is>
          <t>JW중외제약</t>
        </is>
      </c>
      <c r="E2880" t="inlineStr">
        <is>
          <t>hydrochlorothiazide,  olmesartan medoxomil</t>
        </is>
      </c>
      <c r="F2880" t="inlineStr">
        <is>
          <t>의원</t>
        </is>
      </c>
      <c r="G2880" t="inlineStr">
        <is>
          <t>Generic</t>
        </is>
      </c>
      <c r="H2880" s="493" t="n">
        <v>45303.92</v>
      </c>
      <c r="I2880" s="493" t="n">
        <v>49772.35</v>
      </c>
      <c r="J2880" s="493" t="n">
        <v>50425.15</v>
      </c>
      <c r="K2880" s="493" t="n">
        <v>48811.31</v>
      </c>
      <c r="L2880" s="493" t="n">
        <v>53550.4</v>
      </c>
      <c r="M2880" s="493" t="n">
        <v>50085.36</v>
      </c>
      <c r="N2880" s="493" t="n">
        <v>47410.24</v>
      </c>
      <c r="O2880" s="493" t="n">
        <v>49332.89</v>
      </c>
      <c r="P2880" s="493" t="n">
        <v>46448.38</v>
      </c>
      <c r="Q2880" s="493" t="n">
        <v>44180.77</v>
      </c>
      <c r="R2880" s="493" t="n">
        <v>44128.29</v>
      </c>
      <c r="S2880" s="493" t="n">
        <v>48959.69</v>
      </c>
      <c r="T2880" s="493" t="n">
        <v>46259.69</v>
      </c>
      <c r="U2880" s="493" t="n">
        <v>40089.37</v>
      </c>
      <c r="V2880" s="493" t="n">
        <v>41180.17</v>
      </c>
      <c r="W2880" s="493" t="n">
        <v>40185.6</v>
      </c>
      <c r="X2880" s="493" t="n">
        <v>41379.5</v>
      </c>
      <c r="Y2880" s="493" t="n">
        <v>39461.56</v>
      </c>
      <c r="Z2880" s="493" t="n">
        <v>34951.7</v>
      </c>
      <c r="AA2880" s="493" t="n">
        <v>42273.08</v>
      </c>
      <c r="AB2880" s="493" t="n">
        <v>34398.73</v>
      </c>
      <c r="AC2880" s="493" t="n">
        <v>40669.42</v>
      </c>
      <c r="AD2880" s="493" t="n">
        <v>42823.26</v>
      </c>
      <c r="AE2880" s="493" t="n">
        <v>44136.06</v>
      </c>
      <c r="AF2880" s="493" t="n">
        <v>35383.83</v>
      </c>
      <c r="AG2880" s="493" t="n">
        <v>37811.79</v>
      </c>
      <c r="AH2880" s="493" t="n">
        <v>38523.34</v>
      </c>
      <c r="AI2880" s="493" t="n">
        <v>39837.62</v>
      </c>
      <c r="AJ2880" s="493" t="n">
        <v>37446.16</v>
      </c>
      <c r="AK2880" s="493" t="n">
        <v>28907.49</v>
      </c>
      <c r="AL2880" s="493" t="n">
        <v>36129.69</v>
      </c>
      <c r="AM2880" s="493" t="n">
        <v>31033.88</v>
      </c>
      <c r="AN2880" s="493" t="n">
        <v>28519.95</v>
      </c>
      <c r="AO2880" s="493" t="n">
        <v>28236.46</v>
      </c>
      <c r="AP2880" s="493" t="n">
        <v>26100.44</v>
      </c>
      <c r="AQ2880" s="493" t="n">
        <v>30613.17</v>
      </c>
      <c r="AR2880" s="493" t="n">
        <v>28687.38</v>
      </c>
      <c r="AS2880" s="493" t="n">
        <v>27253.64</v>
      </c>
      <c r="AT2880" s="493" t="n">
        <v>29262.38</v>
      </c>
      <c r="AU2880" s="493" t="n">
        <v>29852.26</v>
      </c>
      <c r="AV2880" s="493" t="n">
        <v>40750.83</v>
      </c>
      <c r="AW2880" s="493" t="n">
        <v>25957.48</v>
      </c>
      <c r="AX2880" s="493" t="n">
        <v>35801.52</v>
      </c>
      <c r="AY2880" s="493" t="n">
        <v>33365.93</v>
      </c>
      <c r="AZ2880" s="493" t="n">
        <v>31586.97</v>
      </c>
      <c r="BA2880" s="493" t="n">
        <v>37462.51</v>
      </c>
      <c r="BB2880" s="493" t="n">
        <v>34896.1</v>
      </c>
      <c r="BC2880" s="493" t="n">
        <v>37212.58</v>
      </c>
      <c r="BD2880" s="493" t="n">
        <v>30487.99</v>
      </c>
      <c r="BE2880" s="493" t="n">
        <v>31911.95</v>
      </c>
      <c r="BF2880" s="493" t="n">
        <v>34464.74</v>
      </c>
      <c r="BG2880" s="493" t="n">
        <v>28976.29</v>
      </c>
      <c r="BH2880" s="493" t="n">
        <v>33848.54</v>
      </c>
      <c r="BI2880" s="493" t="n">
        <v>29642.85</v>
      </c>
      <c r="BJ2880" s="493" t="n">
        <v>31632.91</v>
      </c>
      <c r="BK2880" s="493" t="n">
        <v>25957.37</v>
      </c>
      <c r="BL2880" s="493" t="n">
        <v>35917.55</v>
      </c>
      <c r="BM2880" s="493" t="n">
        <v>31000.24</v>
      </c>
      <c r="BN2880" s="493" t="n">
        <v>34690.41</v>
      </c>
      <c r="BO2880" s="493" t="n">
        <v>34791.87</v>
      </c>
      <c r="BP2880" s="493" t="n">
        <v>35957.54</v>
      </c>
      <c r="BQ2880" s="493" t="n">
        <v>35377.21</v>
      </c>
      <c r="BR2880" s="493" t="n">
        <v>37309.99</v>
      </c>
      <c r="BS2880" s="493" t="n">
        <v>30351.36</v>
      </c>
      <c r="BT2880" s="493" t="n">
        <v>40798.93</v>
      </c>
      <c r="BU2880" s="493" t="n">
        <v>29003.6</v>
      </c>
      <c r="BV2880" s="493" t="n">
        <v>32832.31</v>
      </c>
      <c r="BW2880" s="493" t="n">
        <v>31407.93</v>
      </c>
    </row>
    <row r="2881">
      <c r="A2881" t="inlineStr">
        <is>
          <t>[C9D1] Angiotensin-II 길항제, 고혈압제 (C2) 혹은 이뇨제 복합제제</t>
        </is>
      </c>
      <c r="B2881" t="inlineStr">
        <is>
          <t>JW중외제약</t>
        </is>
      </c>
      <c r="C2881" t="inlineStr">
        <is>
          <t>올멕 플러스</t>
        </is>
      </c>
      <c r="D2881" t="inlineStr">
        <is>
          <t>JW중외제약</t>
        </is>
      </c>
      <c r="E2881" t="inlineStr">
        <is>
          <t>hydrochlorothiazide,  olmesartan medoxomil</t>
        </is>
      </c>
      <c r="F2881" t="inlineStr">
        <is>
          <t>보건소</t>
        </is>
      </c>
      <c r="G2881" t="inlineStr">
        <is>
          <t>Generic</t>
        </is>
      </c>
      <c r="H2881" s="493" t="n">
        <v>336</v>
      </c>
      <c r="I2881" s="493" t="n">
        <v>11433</v>
      </c>
      <c r="J2881" s="493" t="n">
        <v>831</v>
      </c>
      <c r="K2881" s="493" t="n">
        <v>948.15</v>
      </c>
      <c r="L2881" s="493" t="n">
        <v>1309.5</v>
      </c>
      <c r="M2881" s="493" t="n">
        <v>3010.95</v>
      </c>
      <c r="N2881" s="493" t="n">
        <v>730.8</v>
      </c>
      <c r="O2881" s="493" t="n">
        <v>1811.4</v>
      </c>
      <c r="P2881" s="493" t="n">
        <v>608.25</v>
      </c>
      <c r="Q2881" s="493" t="n">
        <v>764.85</v>
      </c>
      <c r="R2881" s="493" t="n">
        <v>1404</v>
      </c>
      <c r="S2881" s="493" t="n">
        <v>1267.05</v>
      </c>
      <c r="T2881" s="493" t="n">
        <v>894.15</v>
      </c>
      <c r="U2881" s="493" t="n">
        <v>557.1</v>
      </c>
      <c r="V2881" s="493" t="n">
        <v>2395.2</v>
      </c>
      <c r="W2881" s="493" t="n">
        <v>1223.4</v>
      </c>
      <c r="X2881" s="493" t="n">
        <v>1015.2</v>
      </c>
      <c r="Y2881" s="493" t="n">
        <v>727.2</v>
      </c>
      <c r="Z2881" s="493" t="n">
        <v>674.85</v>
      </c>
      <c r="AA2881" s="493" t="n">
        <v>1045.5</v>
      </c>
      <c r="AB2881" s="493" t="n">
        <v>540</v>
      </c>
      <c r="AC2881" s="493" t="n">
        <v>465.3</v>
      </c>
      <c r="AD2881" s="493" t="n">
        <v>999</v>
      </c>
      <c r="AE2881" s="493" t="n">
        <v>687</v>
      </c>
      <c r="AF2881" s="493" t="n">
        <v>617.4</v>
      </c>
      <c r="AG2881" s="493" t="n">
        <v>829.8</v>
      </c>
      <c r="AH2881" s="493" t="n">
        <v>619.2</v>
      </c>
      <c r="AI2881" s="493" t="n">
        <v>659.4</v>
      </c>
      <c r="AJ2881" s="493" t="n">
        <v>1012.5</v>
      </c>
      <c r="AK2881" s="493" t="n">
        <v>317.7</v>
      </c>
      <c r="AL2881" s="493" t="n">
        <v>634.8</v>
      </c>
      <c r="AM2881" s="493" t="n">
        <v>460.8</v>
      </c>
      <c r="AN2881" s="493" t="n">
        <v>2105.4</v>
      </c>
      <c r="AO2881" s="493" t="n">
        <v>1009.95</v>
      </c>
      <c r="AP2881" s="493" t="n">
        <v>500.1</v>
      </c>
      <c r="AQ2881" s="493" t="n">
        <v>796.8</v>
      </c>
      <c r="AR2881" s="493" t="n">
        <v>672.6</v>
      </c>
      <c r="AS2881" s="493" t="n">
        <v>580.8</v>
      </c>
      <c r="AT2881" s="493" t="n">
        <v>658.5</v>
      </c>
      <c r="AU2881" s="493" t="n">
        <v>705.3</v>
      </c>
      <c r="AV2881" s="493" t="n">
        <v>940.8</v>
      </c>
      <c r="AW2881" s="493" t="n">
        <v>703.8</v>
      </c>
      <c r="AX2881" s="493" t="n">
        <v>1115.1</v>
      </c>
      <c r="AY2881" s="493" t="n">
        <v>749.4</v>
      </c>
      <c r="AZ2881" s="493" t="n">
        <v>718.8</v>
      </c>
      <c r="BA2881" s="493" t="n">
        <v>537.3</v>
      </c>
      <c r="BB2881" s="493" t="n">
        <v>1155.9</v>
      </c>
      <c r="BC2881" s="493" t="n">
        <v>821.1</v>
      </c>
      <c r="BD2881" s="493" t="n">
        <v>816.3</v>
      </c>
      <c r="BE2881" s="493" t="n">
        <v>121.8</v>
      </c>
      <c r="BF2881" s="493" t="n">
        <v>1271.4</v>
      </c>
      <c r="BG2881" s="493" t="n">
        <v>1266.9</v>
      </c>
      <c r="BH2881" s="493" t="n">
        <v>576.6</v>
      </c>
      <c r="BI2881" s="493" t="n">
        <v>735.6</v>
      </c>
      <c r="BJ2881" s="493" t="n">
        <v>210.6</v>
      </c>
      <c r="BK2881" s="493" t="n">
        <v>553.2</v>
      </c>
      <c r="BL2881" s="493" t="n">
        <v>1133.7</v>
      </c>
      <c r="BM2881" s="493" t="n">
        <v>412.8</v>
      </c>
      <c r="BN2881" s="493" t="n">
        <v>437.7</v>
      </c>
      <c r="BO2881" s="493" t="n">
        <v>790.8</v>
      </c>
      <c r="BP2881" s="493" t="n">
        <v>383.4</v>
      </c>
      <c r="BQ2881" s="493" t="n">
        <v>165</v>
      </c>
      <c r="BR2881" s="493" t="n">
        <v>1941.3</v>
      </c>
      <c r="BS2881" s="493" t="n">
        <v>139.16</v>
      </c>
      <c r="BT2881" s="493" t="n">
        <v>200.1</v>
      </c>
      <c r="BU2881" s="493" t="n">
        <v>2200.2</v>
      </c>
      <c r="BV2881" s="493" t="n">
        <v>8280.9</v>
      </c>
      <c r="BW2881" s="493" t="n">
        <v>113.4</v>
      </c>
    </row>
    <row r="2882">
      <c r="A2882" t="inlineStr">
        <is>
          <t>[C9D1] Angiotensin-II 길항제, 고혈압제 (C2) 혹은 이뇨제 복합제제</t>
        </is>
      </c>
      <c r="B2882" t="inlineStr">
        <is>
          <t>JW중외제약</t>
        </is>
      </c>
      <c r="C2882" t="inlineStr">
        <is>
          <t>올멕 플러스</t>
        </is>
      </c>
      <c r="D2882" t="inlineStr">
        <is>
          <t>JW중외제약</t>
        </is>
      </c>
      <c r="E2882" t="inlineStr">
        <is>
          <t>hydrochlorothiazide,  olmesartan medoxomil</t>
        </is>
      </c>
      <c r="F2882" t="inlineStr">
        <is>
          <t>기타(치과의원, 치과병원 등)</t>
        </is>
      </c>
      <c r="G2882" t="inlineStr">
        <is>
          <t>Generic</t>
        </is>
      </c>
      <c r="H2882" s="493" t="n">
        <v>310.2</v>
      </c>
      <c r="I2882" s="493" t="n">
        <v>292.8</v>
      </c>
      <c r="J2882" s="493" t="n">
        <v>256.2</v>
      </c>
      <c r="K2882" s="493" t="n">
        <v>358.5</v>
      </c>
      <c r="L2882" s="493" t="n">
        <v>283.8</v>
      </c>
      <c r="M2882" s="493" t="n">
        <v>335.1</v>
      </c>
      <c r="N2882" s="493" t="n">
        <v>227.7</v>
      </c>
      <c r="O2882" s="493" t="n">
        <v>304.8</v>
      </c>
      <c r="P2882" s="493" t="n">
        <v>232.5</v>
      </c>
      <c r="Q2882" s="493" t="n">
        <v>282.6</v>
      </c>
      <c r="R2882" s="493" t="n">
        <v>193.8</v>
      </c>
      <c r="S2882" s="493" t="n">
        <v>226.8</v>
      </c>
      <c r="T2882" s="493" t="n">
        <v>231.7</v>
      </c>
      <c r="U2882" s="493" t="n">
        <v>223.3</v>
      </c>
      <c r="V2882" s="493" t="n">
        <v>234.15</v>
      </c>
      <c r="W2882" s="493" t="n">
        <v>0</v>
      </c>
      <c r="X2882" s="493" t="n">
        <v>252.7</v>
      </c>
      <c r="Y2882" s="493" t="n">
        <v>240.8</v>
      </c>
      <c r="Z2882" s="493" t="n">
        <v>246.4</v>
      </c>
      <c r="AA2882" s="493" t="n">
        <v>300.65</v>
      </c>
      <c r="AB2882" s="493" t="n">
        <v>305.9</v>
      </c>
      <c r="AC2882" s="493" t="n">
        <v>277.55</v>
      </c>
      <c r="AD2882" s="493" t="n">
        <v>0</v>
      </c>
      <c r="AE2882" s="493" t="n">
        <v>0</v>
      </c>
      <c r="AF2882" s="493" t="n">
        <v>0</v>
      </c>
      <c r="AG2882" s="493" t="n">
        <v>0</v>
      </c>
      <c r="AH2882" s="493" t="n">
        <v>0</v>
      </c>
      <c r="AI2882" s="493" t="n">
        <v>0</v>
      </c>
      <c r="AJ2882" s="493" t="n">
        <v>172.2</v>
      </c>
      <c r="AK2882" s="493" t="n">
        <v>0</v>
      </c>
      <c r="AL2882" s="493" t="n">
        <v>0</v>
      </c>
      <c r="AM2882" s="493" t="n">
        <v>0</v>
      </c>
      <c r="AN2882" s="493" t="n">
        <v>0</v>
      </c>
      <c r="AO2882" s="493" t="n">
        <v>0</v>
      </c>
      <c r="AP2882" s="493" t="n">
        <v>0</v>
      </c>
      <c r="AQ2882" s="493" t="n">
        <v>0</v>
      </c>
      <c r="AR2882" s="493" t="n">
        <v>698.4</v>
      </c>
      <c r="AS2882" s="493" t="n">
        <v>0</v>
      </c>
      <c r="AT2882" s="493" t="n">
        <v>0</v>
      </c>
      <c r="AU2882" s="493" t="n">
        <v>0</v>
      </c>
      <c r="AV2882" s="493" t="n">
        <v>0</v>
      </c>
      <c r="AW2882" s="493" t="n">
        <v>0</v>
      </c>
      <c r="AX2882" s="493" t="n">
        <v>0</v>
      </c>
      <c r="AY2882" s="493" t="n">
        <v>0</v>
      </c>
      <c r="AZ2882" s="493" t="n">
        <v>0</v>
      </c>
      <c r="BA2882" s="493" t="n">
        <v>0</v>
      </c>
      <c r="BB2882" s="493" t="n">
        <v>0</v>
      </c>
      <c r="BC2882" s="493" t="n">
        <v>0</v>
      </c>
      <c r="BD2882" s="493" t="n">
        <v>0</v>
      </c>
      <c r="BE2882" s="493" t="n">
        <v>0</v>
      </c>
      <c r="BF2882" s="493" t="n">
        <v>0</v>
      </c>
      <c r="BG2882" s="493" t="n">
        <v>0</v>
      </c>
      <c r="BH2882" s="493" t="n">
        <v>0</v>
      </c>
      <c r="BI2882" s="493" t="n">
        <v>0</v>
      </c>
      <c r="BJ2882" s="493" t="n">
        <v>0</v>
      </c>
      <c r="BK2882" s="493" t="n">
        <v>0</v>
      </c>
      <c r="BL2882" s="493" t="n">
        <v>0</v>
      </c>
      <c r="BM2882" s="493" t="n">
        <v>0</v>
      </c>
      <c r="BN2882" s="493" t="n">
        <v>0</v>
      </c>
      <c r="BO2882" s="493" t="n">
        <v>0</v>
      </c>
      <c r="BP2882" s="493" t="n">
        <v>0</v>
      </c>
      <c r="BQ2882" s="493" t="n">
        <v>0</v>
      </c>
      <c r="BR2882" s="493" t="n">
        <v>0</v>
      </c>
      <c r="BS2882" s="493" t="n">
        <v>0</v>
      </c>
      <c r="BT2882" s="493" t="n">
        <v>0</v>
      </c>
      <c r="BU2882" s="493" t="n">
        <v>0</v>
      </c>
      <c r="BV2882" s="493" t="n">
        <v>0</v>
      </c>
      <c r="BW2882" s="493" t="n">
        <v>0</v>
      </c>
    </row>
    <row r="2883">
      <c r="A2883" t="inlineStr">
        <is>
          <t>[C9D1] Angiotensin-II 길항제, 고혈압제 (C2) 혹은 이뇨제 복합제제</t>
        </is>
      </c>
      <c r="B2883" t="inlineStr">
        <is>
          <t>JW중외제약</t>
        </is>
      </c>
      <c r="C2883" t="inlineStr">
        <is>
          <t>코발사렉트</t>
        </is>
      </c>
      <c r="D2883" t="inlineStr">
        <is>
          <t>JW중외제약</t>
        </is>
      </c>
      <c r="E2883" t="inlineStr">
        <is>
          <t>hydrochlorothiazide,  valsartan</t>
        </is>
      </c>
      <c r="F2883" t="inlineStr">
        <is>
          <t>상급종합병원</t>
        </is>
      </c>
      <c r="G2883" t="inlineStr">
        <is>
          <t>Generic</t>
        </is>
      </c>
      <c r="H2883" s="493" t="n">
        <v>0</v>
      </c>
      <c r="I2883" s="493" t="n">
        <v>0</v>
      </c>
      <c r="J2883" s="493" t="n">
        <v>0</v>
      </c>
      <c r="K2883" s="493" t="n">
        <v>0</v>
      </c>
      <c r="L2883" s="493" t="n">
        <v>0</v>
      </c>
      <c r="M2883" s="493" t="n">
        <v>178.2</v>
      </c>
      <c r="N2883" s="493" t="n">
        <v>0</v>
      </c>
      <c r="O2883" s="493" t="n">
        <v>0</v>
      </c>
      <c r="P2883" s="493" t="n">
        <v>192.92</v>
      </c>
      <c r="Q2883" s="493" t="n">
        <v>0</v>
      </c>
      <c r="R2883" s="493" t="n">
        <v>0</v>
      </c>
      <c r="S2883" s="493" t="n">
        <v>360.5</v>
      </c>
      <c r="T2883" s="493" t="n">
        <v>306.18</v>
      </c>
      <c r="U2883" s="493" t="n">
        <v>0</v>
      </c>
      <c r="V2883" s="493" t="n">
        <v>196.56</v>
      </c>
      <c r="W2883" s="493" t="n">
        <v>0</v>
      </c>
      <c r="X2883" s="493" t="n">
        <v>404.46</v>
      </c>
      <c r="Y2883" s="493" t="n">
        <v>194.74</v>
      </c>
      <c r="Z2883" s="493" t="n">
        <v>0</v>
      </c>
      <c r="AA2883" s="493" t="n">
        <v>307.5</v>
      </c>
      <c r="AB2883" s="493" t="n">
        <v>462.24</v>
      </c>
      <c r="AC2883" s="493" t="n">
        <v>288.54</v>
      </c>
      <c r="AD2883" s="493" t="n">
        <v>282.24</v>
      </c>
      <c r="AE2883" s="493" t="n">
        <v>364.98</v>
      </c>
      <c r="AF2883" s="493" t="n">
        <v>740.52</v>
      </c>
      <c r="AG2883" s="493" t="n">
        <v>197.4</v>
      </c>
      <c r="AH2883" s="493" t="n">
        <v>590.45</v>
      </c>
      <c r="AI2883" s="493" t="n">
        <v>0</v>
      </c>
      <c r="AJ2883" s="493" t="n">
        <v>556.8</v>
      </c>
      <c r="AK2883" s="493" t="n">
        <v>275.94</v>
      </c>
      <c r="AL2883" s="493" t="n">
        <v>785.97</v>
      </c>
      <c r="AM2883" s="493" t="n">
        <v>196.56</v>
      </c>
      <c r="AN2883" s="493" t="n">
        <v>735.48</v>
      </c>
      <c r="AO2883" s="493" t="n">
        <v>289.8</v>
      </c>
      <c r="AP2883" s="493" t="n">
        <v>627.2</v>
      </c>
      <c r="AQ2883" s="493" t="n">
        <v>0</v>
      </c>
      <c r="AR2883" s="493" t="n">
        <v>735.48</v>
      </c>
      <c r="AS2883" s="493" t="n">
        <v>282.24</v>
      </c>
      <c r="AT2883" s="493" t="n">
        <v>292.32</v>
      </c>
      <c r="AU2883" s="493" t="n">
        <v>49.14</v>
      </c>
      <c r="AV2883" s="493" t="n">
        <v>296.1</v>
      </c>
      <c r="AW2883" s="493" t="n">
        <v>296.1</v>
      </c>
      <c r="AX2883" s="493" t="n">
        <v>287.28</v>
      </c>
      <c r="AY2883" s="493" t="n">
        <v>217.56</v>
      </c>
      <c r="AZ2883" s="493" t="n">
        <v>269.64</v>
      </c>
      <c r="BA2883" s="493" t="n">
        <v>520.02</v>
      </c>
      <c r="BB2883" s="493" t="n">
        <v>0</v>
      </c>
      <c r="BC2883" s="493" t="n">
        <v>427.14</v>
      </c>
      <c r="BD2883" s="493" t="n">
        <v>252</v>
      </c>
      <c r="BE2883" s="493" t="n">
        <v>463.61</v>
      </c>
      <c r="BF2883" s="493" t="n">
        <v>401.12</v>
      </c>
      <c r="BG2883" s="493" t="n">
        <v>0</v>
      </c>
      <c r="BH2883" s="493" t="n">
        <v>117.18</v>
      </c>
      <c r="BI2883" s="493" t="n">
        <v>830.13</v>
      </c>
      <c r="BJ2883" s="493" t="n">
        <v>365.03</v>
      </c>
      <c r="BK2883" s="493" t="n">
        <v>0</v>
      </c>
      <c r="BL2883" s="493" t="n">
        <v>382.2</v>
      </c>
      <c r="BM2883" s="493" t="n">
        <v>630</v>
      </c>
      <c r="BN2883" s="493" t="n">
        <v>231.42</v>
      </c>
      <c r="BO2883" s="493" t="n">
        <v>127.92</v>
      </c>
      <c r="BP2883" s="493" t="n">
        <v>226.8</v>
      </c>
      <c r="BQ2883" s="493" t="n">
        <v>579.6</v>
      </c>
      <c r="BR2883" s="493" t="n">
        <v>529.2</v>
      </c>
      <c r="BS2883" s="493" t="n">
        <v>493.64</v>
      </c>
      <c r="BT2883" s="493" t="n">
        <v>322.2</v>
      </c>
      <c r="BU2883" s="493" t="n">
        <v>549.4</v>
      </c>
      <c r="BV2883" s="493" t="n">
        <v>398.16</v>
      </c>
      <c r="BW2883" s="493" t="n">
        <v>408.24</v>
      </c>
    </row>
    <row r="2884">
      <c r="A2884" t="inlineStr">
        <is>
          <t>[C9D1] Angiotensin-II 길항제, 고혈압제 (C2) 혹은 이뇨제 복합제제</t>
        </is>
      </c>
      <c r="B2884" t="inlineStr">
        <is>
          <t>JW중외제약</t>
        </is>
      </c>
      <c r="C2884" t="inlineStr">
        <is>
          <t>코발사렉트</t>
        </is>
      </c>
      <c r="D2884" t="inlineStr">
        <is>
          <t>JW중외제약</t>
        </is>
      </c>
      <c r="E2884" t="inlineStr">
        <is>
          <t>hydrochlorothiazide,  valsartan</t>
        </is>
      </c>
      <c r="F2884" t="inlineStr">
        <is>
          <t>종합병원</t>
        </is>
      </c>
      <c r="G2884" t="inlineStr">
        <is>
          <t>Generic</t>
        </is>
      </c>
      <c r="H2884" s="493" t="n">
        <v>38687.64</v>
      </c>
      <c r="I2884" s="493" t="n">
        <v>33918.74</v>
      </c>
      <c r="J2884" s="493" t="n">
        <v>37935.86</v>
      </c>
      <c r="K2884" s="493" t="n">
        <v>41901.34</v>
      </c>
      <c r="L2884" s="493" t="n">
        <v>37115.99</v>
      </c>
      <c r="M2884" s="493" t="n">
        <v>33101.65</v>
      </c>
      <c r="N2884" s="493" t="n">
        <v>37240.73</v>
      </c>
      <c r="O2884" s="493" t="n">
        <v>33090.42</v>
      </c>
      <c r="P2884" s="493" t="n">
        <v>29077.13</v>
      </c>
      <c r="Q2884" s="493" t="n">
        <v>32899.25</v>
      </c>
      <c r="R2884" s="493" t="n">
        <v>31707.74</v>
      </c>
      <c r="S2884" s="493" t="n">
        <v>35136.69</v>
      </c>
      <c r="T2884" s="493" t="n">
        <v>31735.02</v>
      </c>
      <c r="U2884" s="493" t="n">
        <v>31974.11</v>
      </c>
      <c r="V2884" s="493" t="n">
        <v>30846.36</v>
      </c>
      <c r="W2884" s="493" t="n">
        <v>40057.18</v>
      </c>
      <c r="X2884" s="493" t="n">
        <v>27207.17</v>
      </c>
      <c r="Y2884" s="493" t="n">
        <v>33351.07</v>
      </c>
      <c r="Z2884" s="493" t="n">
        <v>31612.94</v>
      </c>
      <c r="AA2884" s="493" t="n">
        <v>35555.42</v>
      </c>
      <c r="AB2884" s="493" t="n">
        <v>28661.37</v>
      </c>
      <c r="AC2884" s="493" t="n">
        <v>28581.21</v>
      </c>
      <c r="AD2884" s="493" t="n">
        <v>33421.72</v>
      </c>
      <c r="AE2884" s="493" t="n">
        <v>33199.67</v>
      </c>
      <c r="AF2884" s="493" t="n">
        <v>28489.71</v>
      </c>
      <c r="AG2884" s="493" t="n">
        <v>29720.85</v>
      </c>
      <c r="AH2884" s="493" t="n">
        <v>31744.51</v>
      </c>
      <c r="AI2884" s="493" t="n">
        <v>27996.29</v>
      </c>
      <c r="AJ2884" s="493" t="n">
        <v>29756.75</v>
      </c>
      <c r="AK2884" s="493" t="n">
        <v>28302.34</v>
      </c>
      <c r="AL2884" s="493" t="n">
        <v>30072.08</v>
      </c>
      <c r="AM2884" s="493" t="n">
        <v>28720.75</v>
      </c>
      <c r="AN2884" s="493" t="n">
        <v>24566.09</v>
      </c>
      <c r="AO2884" s="493" t="n">
        <v>23399.27</v>
      </c>
      <c r="AP2884" s="493" t="n">
        <v>33545.83</v>
      </c>
      <c r="AQ2884" s="493" t="n">
        <v>26711.52</v>
      </c>
      <c r="AR2884" s="493" t="n">
        <v>31004.96</v>
      </c>
      <c r="AS2884" s="493" t="n">
        <v>29134.18</v>
      </c>
      <c r="AT2884" s="493" t="n">
        <v>27167.92</v>
      </c>
      <c r="AU2884" s="493" t="n">
        <v>29874.7</v>
      </c>
      <c r="AV2884" s="493" t="n">
        <v>24826.98</v>
      </c>
      <c r="AW2884" s="493" t="n">
        <v>31847.24</v>
      </c>
      <c r="AX2884" s="493" t="n">
        <v>27200.5</v>
      </c>
      <c r="AY2884" s="493" t="n">
        <v>31074.1</v>
      </c>
      <c r="AZ2884" s="493" t="n">
        <v>25908.43</v>
      </c>
      <c r="BA2884" s="493" t="n">
        <v>13152.16</v>
      </c>
      <c r="BB2884" s="493" t="n">
        <v>36387.52</v>
      </c>
      <c r="BC2884" s="493" t="n">
        <v>40373.76</v>
      </c>
      <c r="BD2884" s="493" t="n">
        <v>32642.66</v>
      </c>
      <c r="BE2884" s="493" t="n">
        <v>29838.33</v>
      </c>
      <c r="BF2884" s="493" t="n">
        <v>34573.58</v>
      </c>
      <c r="BG2884" s="493" t="n">
        <v>32530.3</v>
      </c>
      <c r="BH2884" s="493" t="n">
        <v>30897.44</v>
      </c>
      <c r="BI2884" s="493" t="n">
        <v>30941.5</v>
      </c>
      <c r="BJ2884" s="493" t="n">
        <v>34179.35</v>
      </c>
      <c r="BK2884" s="493" t="n">
        <v>25794.62</v>
      </c>
      <c r="BL2884" s="493" t="n">
        <v>34397.74</v>
      </c>
      <c r="BM2884" s="493" t="n">
        <v>27778.54</v>
      </c>
      <c r="BN2884" s="493" t="n">
        <v>23948.98</v>
      </c>
      <c r="BO2884" s="493" t="n">
        <v>34142.04</v>
      </c>
      <c r="BP2884" s="493" t="n">
        <v>27271.92</v>
      </c>
      <c r="BQ2884" s="493" t="n">
        <v>20181.82</v>
      </c>
      <c r="BR2884" s="493" t="n">
        <v>30044.78</v>
      </c>
      <c r="BS2884" s="493" t="n">
        <v>26383.08</v>
      </c>
      <c r="BT2884" s="493" t="n">
        <v>26064.37</v>
      </c>
      <c r="BU2884" s="493" t="n">
        <v>21532.42</v>
      </c>
      <c r="BV2884" s="493" t="n">
        <v>29191.44</v>
      </c>
      <c r="BW2884" s="493" t="n">
        <v>25377.78</v>
      </c>
    </row>
    <row r="2885">
      <c r="A2885" t="inlineStr">
        <is>
          <t>[C9D1] Angiotensin-II 길항제, 고혈압제 (C2) 혹은 이뇨제 복합제제</t>
        </is>
      </c>
      <c r="B2885" t="inlineStr">
        <is>
          <t>JW중외제약</t>
        </is>
      </c>
      <c r="C2885" t="inlineStr">
        <is>
          <t>코발사렉트</t>
        </is>
      </c>
      <c r="D2885" t="inlineStr">
        <is>
          <t>JW중외제약</t>
        </is>
      </c>
      <c r="E2885" t="inlineStr">
        <is>
          <t>hydrochlorothiazide,  valsartan</t>
        </is>
      </c>
      <c r="F2885" t="inlineStr">
        <is>
          <t>병원</t>
        </is>
      </c>
      <c r="G2885" t="inlineStr">
        <is>
          <t>Generic</t>
        </is>
      </c>
      <c r="H2885" s="493" t="n">
        <v>3540.7</v>
      </c>
      <c r="I2885" s="493" t="n">
        <v>3880.05</v>
      </c>
      <c r="J2885" s="493" t="n">
        <v>5105.78</v>
      </c>
      <c r="K2885" s="493" t="n">
        <v>3526.14</v>
      </c>
      <c r="L2885" s="493" t="n">
        <v>4901.75</v>
      </c>
      <c r="M2885" s="493" t="n">
        <v>4153.44</v>
      </c>
      <c r="N2885" s="493" t="n">
        <v>2650.16</v>
      </c>
      <c r="O2885" s="493" t="n">
        <v>4278.86</v>
      </c>
      <c r="P2885" s="493" t="n">
        <v>3144.42</v>
      </c>
      <c r="Q2885" s="493" t="n">
        <v>2109.94</v>
      </c>
      <c r="R2885" s="493" t="n">
        <v>3216.56</v>
      </c>
      <c r="S2885" s="493" t="n">
        <v>3286.7</v>
      </c>
      <c r="T2885" s="493" t="n">
        <v>3548.34</v>
      </c>
      <c r="U2885" s="493" t="n">
        <v>2331.79</v>
      </c>
      <c r="V2885" s="493" t="n">
        <v>5095.22</v>
      </c>
      <c r="W2885" s="493" t="n">
        <v>1922.3</v>
      </c>
      <c r="X2885" s="493" t="n">
        <v>4211.52</v>
      </c>
      <c r="Y2885" s="493" t="n">
        <v>2965.46</v>
      </c>
      <c r="Z2885" s="493" t="n">
        <v>3316.02</v>
      </c>
      <c r="AA2885" s="493" t="n">
        <v>1691.81</v>
      </c>
      <c r="AB2885" s="493" t="n">
        <v>4616.48</v>
      </c>
      <c r="AC2885" s="493" t="n">
        <v>1283.36</v>
      </c>
      <c r="AD2885" s="493" t="n">
        <v>3390.06</v>
      </c>
      <c r="AE2885" s="493" t="n">
        <v>3170.54</v>
      </c>
      <c r="AF2885" s="493" t="n">
        <v>2131.75</v>
      </c>
      <c r="AG2885" s="493" t="n">
        <v>885.92</v>
      </c>
      <c r="AH2885" s="493" t="n">
        <v>3045.11</v>
      </c>
      <c r="AI2885" s="493" t="n">
        <v>1353.75</v>
      </c>
      <c r="AJ2885" s="493" t="n">
        <v>3587.7</v>
      </c>
      <c r="AK2885" s="493" t="n">
        <v>1798.66</v>
      </c>
      <c r="AL2885" s="493" t="n">
        <v>2444.41</v>
      </c>
      <c r="AM2885" s="493" t="n">
        <v>1995.13</v>
      </c>
      <c r="AN2885" s="493" t="n">
        <v>3718.7</v>
      </c>
      <c r="AO2885" s="493" t="n">
        <v>1328.19</v>
      </c>
      <c r="AP2885" s="493" t="n">
        <v>2339.57</v>
      </c>
      <c r="AQ2885" s="493" t="n">
        <v>2791.92</v>
      </c>
      <c r="AR2885" s="493" t="n">
        <v>2947.75</v>
      </c>
      <c r="AS2885" s="493" t="n">
        <v>4064.58</v>
      </c>
      <c r="AT2885" s="493" t="n">
        <v>3124.78</v>
      </c>
      <c r="AU2885" s="493" t="n">
        <v>2060.1</v>
      </c>
      <c r="AV2885" s="493" t="n">
        <v>2830.77</v>
      </c>
      <c r="AW2885" s="493" t="n">
        <v>3285.82</v>
      </c>
      <c r="AX2885" s="493" t="n">
        <v>2448.83</v>
      </c>
      <c r="AY2885" s="493" t="n">
        <v>2883.45</v>
      </c>
      <c r="AZ2885" s="493" t="n">
        <v>3108.44</v>
      </c>
      <c r="BA2885" s="493" t="n">
        <v>4278</v>
      </c>
      <c r="BB2885" s="493" t="n">
        <v>1801.5</v>
      </c>
      <c r="BC2885" s="493" t="n">
        <v>2409.58</v>
      </c>
      <c r="BD2885" s="493" t="n">
        <v>3969.73</v>
      </c>
      <c r="BE2885" s="493" t="n">
        <v>1983.2</v>
      </c>
      <c r="BF2885" s="493" t="n">
        <v>2606.7</v>
      </c>
      <c r="BG2885" s="493" t="n">
        <v>3158.7</v>
      </c>
      <c r="BH2885" s="493" t="n">
        <v>2417.7</v>
      </c>
      <c r="BI2885" s="493" t="n">
        <v>2000.7</v>
      </c>
      <c r="BJ2885" s="493" t="n">
        <v>2968.5</v>
      </c>
      <c r="BK2885" s="493" t="n">
        <v>1180.29</v>
      </c>
      <c r="BL2885" s="493" t="n">
        <v>3401.7</v>
      </c>
      <c r="BM2885" s="493" t="n">
        <v>1137.6</v>
      </c>
      <c r="BN2885" s="493" t="n">
        <v>2446.8</v>
      </c>
      <c r="BO2885" s="493" t="n">
        <v>961.2</v>
      </c>
      <c r="BP2885" s="493" t="n">
        <v>2329.2</v>
      </c>
      <c r="BQ2885" s="493" t="n">
        <v>1329</v>
      </c>
      <c r="BR2885" s="493" t="n">
        <v>2553.6</v>
      </c>
      <c r="BS2885" s="493" t="n">
        <v>1690.5</v>
      </c>
      <c r="BT2885" s="493" t="n">
        <v>1115.95</v>
      </c>
      <c r="BU2885" s="493" t="n">
        <v>948</v>
      </c>
      <c r="BV2885" s="493" t="n">
        <v>3004.95</v>
      </c>
      <c r="BW2885" s="493" t="n">
        <v>1313.1</v>
      </c>
    </row>
    <row r="2886">
      <c r="A2886" t="inlineStr">
        <is>
          <t>[C9D1] Angiotensin-II 길항제, 고혈압제 (C2) 혹은 이뇨제 복합제제</t>
        </is>
      </c>
      <c r="B2886" t="inlineStr">
        <is>
          <t>JW중외제약</t>
        </is>
      </c>
      <c r="C2886" t="inlineStr">
        <is>
          <t>코발사렉트</t>
        </is>
      </c>
      <c r="D2886" t="inlineStr">
        <is>
          <t>JW중외제약</t>
        </is>
      </c>
      <c r="E2886" t="inlineStr">
        <is>
          <t>hydrochlorothiazide,  valsartan</t>
        </is>
      </c>
      <c r="F2886" t="inlineStr">
        <is>
          <t>의원</t>
        </is>
      </c>
      <c r="G2886" t="inlineStr">
        <is>
          <t>Generic</t>
        </is>
      </c>
      <c r="H2886" s="493" t="n">
        <v>56030.97</v>
      </c>
      <c r="I2886" s="493" t="n">
        <v>77526.95</v>
      </c>
      <c r="J2886" s="493" t="n">
        <v>93501.98</v>
      </c>
      <c r="K2886" s="493" t="n">
        <v>82633.84</v>
      </c>
      <c r="L2886" s="493" t="n">
        <v>79018.5</v>
      </c>
      <c r="M2886" s="493" t="n">
        <v>80620.25</v>
      </c>
      <c r="N2886" s="493" t="n">
        <v>73369.5</v>
      </c>
      <c r="O2886" s="493" t="n">
        <v>70285.60000000001</v>
      </c>
      <c r="P2886" s="493" t="n">
        <v>69759.8</v>
      </c>
      <c r="Q2886" s="493" t="n">
        <v>70728.55</v>
      </c>
      <c r="R2886" s="493" t="n">
        <v>66000.52</v>
      </c>
      <c r="S2886" s="493" t="n">
        <v>78389.62</v>
      </c>
      <c r="T2886" s="493" t="n">
        <v>71460.85000000001</v>
      </c>
      <c r="U2886" s="493" t="n">
        <v>61396.31</v>
      </c>
      <c r="V2886" s="493" t="n">
        <v>66931.37</v>
      </c>
      <c r="W2886" s="493" t="n">
        <v>67154.34</v>
      </c>
      <c r="X2886" s="493" t="n">
        <v>74639.60000000001</v>
      </c>
      <c r="Y2886" s="493" t="n">
        <v>61258.09</v>
      </c>
      <c r="Z2886" s="493" t="n">
        <v>66549.62</v>
      </c>
      <c r="AA2886" s="493" t="n">
        <v>65570.64999999999</v>
      </c>
      <c r="AB2886" s="493" t="n">
        <v>63942.3</v>
      </c>
      <c r="AC2886" s="493" t="n">
        <v>65942.69</v>
      </c>
      <c r="AD2886" s="493" t="n">
        <v>62302.67</v>
      </c>
      <c r="AE2886" s="493" t="n">
        <v>68317.03999999999</v>
      </c>
      <c r="AF2886" s="493" t="n">
        <v>63305.66</v>
      </c>
      <c r="AG2886" s="493" t="n">
        <v>67091.48</v>
      </c>
      <c r="AH2886" s="493" t="n">
        <v>58659.42</v>
      </c>
      <c r="AI2886" s="493" t="n">
        <v>46810.66</v>
      </c>
      <c r="AJ2886" s="493" t="n">
        <v>61594.21</v>
      </c>
      <c r="AK2886" s="493" t="n">
        <v>37386.7</v>
      </c>
      <c r="AL2886" s="493" t="n">
        <v>57270.29</v>
      </c>
      <c r="AM2886" s="493" t="n">
        <v>54440.97</v>
      </c>
      <c r="AN2886" s="493" t="n">
        <v>50888.34</v>
      </c>
      <c r="AO2886" s="493" t="n">
        <v>56498.96</v>
      </c>
      <c r="AP2886" s="493" t="n">
        <v>50165.41</v>
      </c>
      <c r="AQ2886" s="493" t="n">
        <v>53744.5</v>
      </c>
      <c r="AR2886" s="493" t="n">
        <v>52358.88</v>
      </c>
      <c r="AS2886" s="493" t="n">
        <v>46966.08</v>
      </c>
      <c r="AT2886" s="493" t="n">
        <v>42267.64</v>
      </c>
      <c r="AU2886" s="493" t="n">
        <v>56126.27</v>
      </c>
      <c r="AV2886" s="493" t="n">
        <v>43501.79</v>
      </c>
      <c r="AW2886" s="493" t="n">
        <v>46623.12</v>
      </c>
      <c r="AX2886" s="493" t="n">
        <v>38789.54</v>
      </c>
      <c r="AY2886" s="493" t="n">
        <v>46452.16</v>
      </c>
      <c r="AZ2886" s="493" t="n">
        <v>41802.48</v>
      </c>
      <c r="BA2886" s="493" t="n">
        <v>43546.78</v>
      </c>
      <c r="BB2886" s="493" t="n">
        <v>41572.28</v>
      </c>
      <c r="BC2886" s="493" t="n">
        <v>40151.14</v>
      </c>
      <c r="BD2886" s="493" t="n">
        <v>38487.95</v>
      </c>
      <c r="BE2886" s="493" t="n">
        <v>37074</v>
      </c>
      <c r="BF2886" s="493" t="n">
        <v>40018.41</v>
      </c>
      <c r="BG2886" s="493" t="n">
        <v>38318.23</v>
      </c>
      <c r="BH2886" s="493" t="n">
        <v>34708.2</v>
      </c>
      <c r="BI2886" s="493" t="n">
        <v>38261.91</v>
      </c>
      <c r="BJ2886" s="493" t="n">
        <v>39516.77</v>
      </c>
      <c r="BK2886" s="493" t="n">
        <v>36200.72</v>
      </c>
      <c r="BL2886" s="493" t="n">
        <v>36548.06</v>
      </c>
      <c r="BM2886" s="493" t="n">
        <v>32671.67</v>
      </c>
      <c r="BN2886" s="493" t="n">
        <v>31020.54</v>
      </c>
      <c r="BO2886" s="493" t="n">
        <v>39268.5</v>
      </c>
      <c r="BP2886" s="493" t="n">
        <v>29479.5</v>
      </c>
      <c r="BQ2886" s="493" t="n">
        <v>31662.38</v>
      </c>
      <c r="BR2886" s="493" t="n">
        <v>32328.12</v>
      </c>
      <c r="BS2886" s="493" t="n">
        <v>31476.25</v>
      </c>
      <c r="BT2886" s="493" t="n">
        <v>27983.64</v>
      </c>
      <c r="BU2886" s="493" t="n">
        <v>34441.1</v>
      </c>
      <c r="BV2886" s="493" t="n">
        <v>35313.89</v>
      </c>
      <c r="BW2886" s="493" t="n">
        <v>30308.29</v>
      </c>
    </row>
    <row r="2887">
      <c r="A2887" t="inlineStr">
        <is>
          <t>[C9D1] Angiotensin-II 길항제, 고혈압제 (C2) 혹은 이뇨제 복합제제</t>
        </is>
      </c>
      <c r="B2887" t="inlineStr">
        <is>
          <t>JW중외제약</t>
        </is>
      </c>
      <c r="C2887" t="inlineStr">
        <is>
          <t>코발사렉트</t>
        </is>
      </c>
      <c r="D2887" t="inlineStr">
        <is>
          <t>JW중외제약</t>
        </is>
      </c>
      <c r="E2887" t="inlineStr">
        <is>
          <t>hydrochlorothiazide,  valsartan</t>
        </is>
      </c>
      <c r="F2887" t="inlineStr">
        <is>
          <t>보건소</t>
        </is>
      </c>
      <c r="G2887" t="inlineStr">
        <is>
          <t>Generic</t>
        </is>
      </c>
      <c r="H2887" s="493" t="n">
        <v>5088</v>
      </c>
      <c r="I2887" s="493" t="n">
        <v>2814.3</v>
      </c>
      <c r="J2887" s="493" t="n">
        <v>5367.9</v>
      </c>
      <c r="K2887" s="493" t="n">
        <v>8993.4</v>
      </c>
      <c r="L2887" s="493" t="n">
        <v>0</v>
      </c>
      <c r="M2887" s="493" t="n">
        <v>413.1</v>
      </c>
      <c r="N2887" s="493" t="n">
        <v>0</v>
      </c>
      <c r="O2887" s="493" t="n">
        <v>2865.6</v>
      </c>
      <c r="P2887" s="493" t="n">
        <v>306</v>
      </c>
      <c r="Q2887" s="493" t="n">
        <v>134.4</v>
      </c>
      <c r="R2887" s="493" t="n">
        <v>0</v>
      </c>
      <c r="S2887" s="493" t="n">
        <v>463.2</v>
      </c>
      <c r="T2887" s="493" t="n">
        <v>296.4</v>
      </c>
      <c r="U2887" s="493" t="n">
        <v>425.7</v>
      </c>
      <c r="V2887" s="493" t="n">
        <v>25.06</v>
      </c>
      <c r="W2887" s="493" t="n">
        <v>334.8</v>
      </c>
      <c r="X2887" s="493" t="n">
        <v>522.3</v>
      </c>
      <c r="Y2887" s="493" t="n">
        <v>474.6</v>
      </c>
      <c r="Z2887" s="493" t="n">
        <v>1495.5</v>
      </c>
      <c r="AA2887" s="493" t="n">
        <v>786.6</v>
      </c>
      <c r="AB2887" s="493" t="n">
        <v>129</v>
      </c>
      <c r="AC2887" s="493" t="n">
        <v>9603.6</v>
      </c>
      <c r="AD2887" s="493" t="n">
        <v>475.2</v>
      </c>
      <c r="AE2887" s="493" t="n">
        <v>339.3</v>
      </c>
      <c r="AF2887" s="493" t="n">
        <v>5241.9</v>
      </c>
      <c r="AG2887" s="493" t="n">
        <v>724.8</v>
      </c>
      <c r="AH2887" s="493" t="n">
        <v>68.40000000000001</v>
      </c>
      <c r="AI2887" s="493" t="n">
        <v>8538.6</v>
      </c>
      <c r="AJ2887" s="493" t="n">
        <v>432</v>
      </c>
      <c r="AK2887" s="493" t="n">
        <v>379.2</v>
      </c>
      <c r="AL2887" s="493" t="n">
        <v>1626</v>
      </c>
      <c r="AM2887" s="493" t="n">
        <v>468</v>
      </c>
      <c r="AN2887" s="493" t="n">
        <v>183.6</v>
      </c>
      <c r="AO2887" s="493" t="n">
        <v>861.6</v>
      </c>
      <c r="AP2887" s="493" t="n">
        <v>579</v>
      </c>
      <c r="AQ2887" s="493" t="n">
        <v>67.2</v>
      </c>
      <c r="AR2887" s="493" t="n">
        <v>434.4</v>
      </c>
      <c r="AS2887" s="493" t="n">
        <v>1151.4</v>
      </c>
      <c r="AT2887" s="493" t="n">
        <v>171.3</v>
      </c>
      <c r="AU2887" s="493" t="n">
        <v>115.2</v>
      </c>
      <c r="AV2887" s="493" t="n">
        <v>512.7</v>
      </c>
      <c r="AW2887" s="493" t="n">
        <v>79.2</v>
      </c>
      <c r="AX2887" s="493" t="n">
        <v>222.6</v>
      </c>
      <c r="AY2887" s="493" t="n">
        <v>1431</v>
      </c>
      <c r="AZ2887" s="493" t="n">
        <v>1596.45</v>
      </c>
      <c r="BA2887" s="493" t="n">
        <v>80.40000000000001</v>
      </c>
      <c r="BB2887" s="493" t="n">
        <v>585.3</v>
      </c>
      <c r="BC2887" s="493" t="n">
        <v>108.9</v>
      </c>
      <c r="BD2887" s="493" t="n">
        <v>22.5</v>
      </c>
      <c r="BE2887" s="493" t="n">
        <v>2181.9</v>
      </c>
      <c r="BF2887" s="493" t="n">
        <v>144.9</v>
      </c>
      <c r="BG2887" s="493" t="n">
        <v>0</v>
      </c>
      <c r="BH2887" s="493" t="n">
        <v>639.6</v>
      </c>
      <c r="BI2887" s="493" t="n">
        <v>72</v>
      </c>
      <c r="BJ2887" s="493" t="n">
        <v>130.83</v>
      </c>
      <c r="BK2887" s="493" t="n">
        <v>2628</v>
      </c>
      <c r="BL2887" s="493" t="n">
        <v>2338.8</v>
      </c>
      <c r="BM2887" s="493" t="n">
        <v>0</v>
      </c>
      <c r="BN2887" s="493" t="n">
        <v>272.7</v>
      </c>
      <c r="BO2887" s="493" t="n">
        <v>1232.1</v>
      </c>
      <c r="BP2887" s="493" t="n">
        <v>130.8</v>
      </c>
      <c r="BQ2887" s="493" t="n">
        <v>0</v>
      </c>
      <c r="BR2887" s="493" t="n">
        <v>348.3</v>
      </c>
      <c r="BS2887" s="493" t="n">
        <v>2331.6</v>
      </c>
      <c r="BT2887" s="493" t="n">
        <v>0</v>
      </c>
      <c r="BU2887" s="493" t="n">
        <v>196.5</v>
      </c>
      <c r="BV2887" s="493" t="n">
        <v>0</v>
      </c>
      <c r="BW2887" s="493" t="n">
        <v>2020.8</v>
      </c>
    </row>
    <row r="2888">
      <c r="A2888" t="inlineStr">
        <is>
          <t>[C9D1] Angiotensin-II 길항제, 고혈압제 (C2) 혹은 이뇨제 복합제제</t>
        </is>
      </c>
      <c r="B2888" t="inlineStr">
        <is>
          <t>JW중외제약</t>
        </is>
      </c>
      <c r="C2888" t="inlineStr">
        <is>
          <t>코발사렉트</t>
        </is>
      </c>
      <c r="D2888" t="inlineStr">
        <is>
          <t>JW중외제약</t>
        </is>
      </c>
      <c r="E2888" t="inlineStr">
        <is>
          <t>hydrochlorothiazide,  valsartan</t>
        </is>
      </c>
      <c r="F2888" t="inlineStr">
        <is>
          <t>기타(치과의원, 치과병원 등)</t>
        </is>
      </c>
      <c r="G2888" t="inlineStr">
        <is>
          <t>Generic</t>
        </is>
      </c>
      <c r="H2888" s="493" t="n">
        <v>0</v>
      </c>
      <c r="I2888" s="493" t="n">
        <v>0</v>
      </c>
      <c r="J2888" s="493" t="n">
        <v>0</v>
      </c>
      <c r="K2888" s="493" t="n">
        <v>0</v>
      </c>
      <c r="L2888" s="493" t="n">
        <v>0</v>
      </c>
      <c r="M2888" s="493" t="n">
        <v>0</v>
      </c>
      <c r="N2888" s="493" t="n">
        <v>0</v>
      </c>
      <c r="O2888" s="493" t="n">
        <v>0</v>
      </c>
      <c r="P2888" s="493" t="n">
        <v>0</v>
      </c>
      <c r="Q2888" s="493" t="n">
        <v>0</v>
      </c>
      <c r="R2888" s="493" t="n">
        <v>0</v>
      </c>
      <c r="S2888" s="493" t="n">
        <v>0</v>
      </c>
      <c r="T2888" s="493" t="n">
        <v>0</v>
      </c>
      <c r="U2888" s="493" t="n">
        <v>0</v>
      </c>
      <c r="V2888" s="493" t="n">
        <v>0</v>
      </c>
      <c r="W2888" s="493" t="n">
        <v>0</v>
      </c>
      <c r="X2888" s="493" t="n">
        <v>0</v>
      </c>
      <c r="Y2888" s="493" t="n">
        <v>0</v>
      </c>
      <c r="Z2888" s="493" t="n">
        <v>0</v>
      </c>
      <c r="AA2888" s="493" t="n">
        <v>0</v>
      </c>
      <c r="AB2888" s="493" t="n">
        <v>0</v>
      </c>
      <c r="AC2888" s="493" t="n">
        <v>0</v>
      </c>
      <c r="AD2888" s="493" t="n">
        <v>0</v>
      </c>
      <c r="AE2888" s="493" t="n">
        <v>0</v>
      </c>
      <c r="AF2888" s="493" t="n">
        <v>0</v>
      </c>
      <c r="AG2888" s="493" t="n">
        <v>0</v>
      </c>
      <c r="AH2888" s="493" t="n">
        <v>0</v>
      </c>
      <c r="AI2888" s="493" t="n">
        <v>0</v>
      </c>
      <c r="AJ2888" s="493" t="n">
        <v>0</v>
      </c>
      <c r="AK2888" s="493" t="n">
        <v>0</v>
      </c>
      <c r="AL2888" s="493" t="n">
        <v>0</v>
      </c>
      <c r="AM2888" s="493" t="n">
        <v>0</v>
      </c>
      <c r="AN2888" s="493" t="n">
        <v>0</v>
      </c>
      <c r="AO2888" s="493" t="n">
        <v>0</v>
      </c>
      <c r="AP2888" s="493" t="n">
        <v>0</v>
      </c>
      <c r="AQ2888" s="493" t="n">
        <v>0</v>
      </c>
      <c r="AR2888" s="493" t="n">
        <v>0</v>
      </c>
      <c r="AS2888" s="493" t="n">
        <v>0</v>
      </c>
      <c r="AT2888" s="493" t="n">
        <v>0</v>
      </c>
      <c r="AU2888" s="493" t="n">
        <v>0</v>
      </c>
      <c r="AV2888" s="493" t="n">
        <v>0</v>
      </c>
      <c r="AW2888" s="493" t="n">
        <v>0</v>
      </c>
      <c r="AX2888" s="493" t="n">
        <v>0</v>
      </c>
      <c r="AY2888" s="493" t="n">
        <v>0</v>
      </c>
      <c r="AZ2888" s="493" t="n">
        <v>0</v>
      </c>
      <c r="BA2888" s="493" t="n">
        <v>0</v>
      </c>
      <c r="BB2888" s="493" t="n">
        <v>0</v>
      </c>
      <c r="BC2888" s="493" t="n">
        <v>0</v>
      </c>
      <c r="BD2888" s="493" t="n">
        <v>0</v>
      </c>
      <c r="BE2888" s="493" t="n">
        <v>0</v>
      </c>
      <c r="BF2888" s="493" t="n">
        <v>0</v>
      </c>
      <c r="BG2888" s="493" t="n">
        <v>0</v>
      </c>
      <c r="BH2888" s="493" t="n">
        <v>0</v>
      </c>
      <c r="BI2888" s="493" t="n">
        <v>0</v>
      </c>
      <c r="BJ2888" s="493" t="n">
        <v>0</v>
      </c>
      <c r="BK2888" s="493" t="n">
        <v>0</v>
      </c>
      <c r="BL2888" s="493" t="n">
        <v>0</v>
      </c>
      <c r="BM2888" s="493" t="n">
        <v>0</v>
      </c>
      <c r="BN2888" s="493" t="n">
        <v>0</v>
      </c>
      <c r="BO2888" s="493" t="n">
        <v>0</v>
      </c>
      <c r="BP2888" s="493" t="n">
        <v>0</v>
      </c>
      <c r="BQ2888" s="493" t="n">
        <v>0</v>
      </c>
      <c r="BR2888" s="493" t="n">
        <v>0</v>
      </c>
      <c r="BS2888" s="493" t="n">
        <v>0</v>
      </c>
      <c r="BT2888" s="493" t="n">
        <v>0</v>
      </c>
      <c r="BU2888" s="493" t="n">
        <v>0</v>
      </c>
      <c r="BV2888" s="493" t="n">
        <v>0</v>
      </c>
      <c r="BW2888" s="493" t="n">
        <v>69.15000000000001</v>
      </c>
    </row>
    <row r="2889">
      <c r="A2889" t="inlineStr">
        <is>
          <t>[C9D1] Angiotensin-II 길항제, 고혈압제 (C2) 혹은 이뇨제 복합제제</t>
        </is>
      </c>
      <c r="B2889" t="inlineStr">
        <is>
          <t>SK케미칼</t>
        </is>
      </c>
      <c r="C2889" t="inlineStr">
        <is>
          <t>에스케이 코스카 플러스</t>
        </is>
      </c>
      <c r="D2889" t="inlineStr">
        <is>
          <t>SK케미칼</t>
        </is>
      </c>
      <c r="E2889" t="inlineStr">
        <is>
          <t>hydrochlorothiazide,  losartan potassium</t>
        </is>
      </c>
      <c r="F2889" t="inlineStr">
        <is>
          <t>상급종합병원</t>
        </is>
      </c>
      <c r="G2889" t="inlineStr">
        <is>
          <t>Generic</t>
        </is>
      </c>
      <c r="H2889" s="493" t="n">
        <v>32583.02</v>
      </c>
      <c r="I2889" s="493" t="n">
        <v>9549.469999999999</v>
      </c>
      <c r="J2889" s="493" t="n">
        <v>18432.49</v>
      </c>
      <c r="K2889" s="493" t="n">
        <v>21710.45</v>
      </c>
      <c r="L2889" s="493" t="n">
        <v>18652.96</v>
      </c>
      <c r="M2889" s="493" t="n">
        <v>10789.72</v>
      </c>
      <c r="N2889" s="493" t="n">
        <v>28012.16</v>
      </c>
      <c r="O2889" s="493" t="n">
        <v>13936.51</v>
      </c>
      <c r="P2889" s="493" t="n">
        <v>8949.48</v>
      </c>
      <c r="Q2889" s="493" t="n">
        <v>24848.66</v>
      </c>
      <c r="R2889" s="493" t="n">
        <v>13637.23</v>
      </c>
      <c r="S2889" s="493" t="n">
        <v>758.25</v>
      </c>
      <c r="T2889" s="493" t="n">
        <v>0</v>
      </c>
      <c r="U2889" s="493" t="n">
        <v>2435</v>
      </c>
      <c r="V2889" s="493" t="n">
        <v>1776.3</v>
      </c>
      <c r="W2889" s="493" t="n">
        <v>708.3</v>
      </c>
      <c r="X2889" s="493" t="n">
        <v>16478.9</v>
      </c>
      <c r="Y2889" s="493" t="n">
        <v>720</v>
      </c>
      <c r="Z2889" s="493" t="n">
        <v>1080</v>
      </c>
      <c r="AA2889" s="493" t="n">
        <v>2568.4</v>
      </c>
      <c r="AB2889" s="493" t="n">
        <v>2103.84</v>
      </c>
      <c r="AC2889" s="493" t="n">
        <v>424.05</v>
      </c>
      <c r="AD2889" s="493" t="n">
        <v>3959.2</v>
      </c>
      <c r="AE2889" s="493" t="n">
        <v>2362.12</v>
      </c>
      <c r="AF2889" s="493" t="n">
        <v>384.3</v>
      </c>
      <c r="AG2889" s="493" t="n">
        <v>1491</v>
      </c>
      <c r="AH2889" s="493" t="n">
        <v>2287.8</v>
      </c>
      <c r="AI2889" s="493" t="n">
        <v>1020.6</v>
      </c>
      <c r="AJ2889" s="493" t="n">
        <v>2278.8</v>
      </c>
      <c r="AK2889" s="493" t="n">
        <v>1027.2</v>
      </c>
      <c r="AL2889" s="493" t="n">
        <v>0</v>
      </c>
      <c r="AM2889" s="493" t="n">
        <v>2171.88</v>
      </c>
      <c r="AN2889" s="493" t="n">
        <v>0</v>
      </c>
      <c r="AO2889" s="493" t="n">
        <v>0</v>
      </c>
      <c r="AP2889" s="493" t="n">
        <v>741.6</v>
      </c>
      <c r="AQ2889" s="493" t="n">
        <v>524.16</v>
      </c>
      <c r="AR2889" s="493" t="n">
        <v>0</v>
      </c>
      <c r="AS2889" s="493" t="n">
        <v>174.3</v>
      </c>
      <c r="AT2889" s="493" t="n">
        <v>1610.26</v>
      </c>
      <c r="AU2889" s="493" t="n">
        <v>1033.2</v>
      </c>
      <c r="AV2889" s="493" t="n">
        <v>332</v>
      </c>
      <c r="AW2889" s="493" t="n">
        <v>0</v>
      </c>
      <c r="AX2889" s="493" t="n">
        <v>0</v>
      </c>
      <c r="AY2889" s="493" t="n">
        <v>2014.02</v>
      </c>
      <c r="AZ2889" s="493" t="n">
        <v>761.4</v>
      </c>
      <c r="BA2889" s="493" t="n">
        <v>0</v>
      </c>
      <c r="BB2889" s="493" t="n">
        <v>1081.08</v>
      </c>
      <c r="BC2889" s="493" t="n">
        <v>1077.5</v>
      </c>
      <c r="BD2889" s="493" t="n">
        <v>754.2</v>
      </c>
      <c r="BE2889" s="493" t="n">
        <v>0</v>
      </c>
      <c r="BF2889" s="493" t="n">
        <v>795.24</v>
      </c>
      <c r="BG2889" s="493" t="n">
        <v>0</v>
      </c>
      <c r="BH2889" s="493" t="n">
        <v>0</v>
      </c>
      <c r="BI2889" s="493" t="n">
        <v>1941.8</v>
      </c>
      <c r="BJ2889" s="493" t="n">
        <v>0</v>
      </c>
      <c r="BK2889" s="493" t="n">
        <v>0</v>
      </c>
      <c r="BL2889" s="493" t="n">
        <v>1639.4</v>
      </c>
      <c r="BM2889" s="493" t="n">
        <v>0</v>
      </c>
      <c r="BN2889" s="493" t="n">
        <v>0</v>
      </c>
      <c r="BO2889" s="493" t="n">
        <v>1108.7</v>
      </c>
      <c r="BP2889" s="493" t="n">
        <v>1149.12</v>
      </c>
      <c r="BQ2889" s="493" t="n">
        <v>0</v>
      </c>
      <c r="BR2889" s="493" t="n">
        <v>0</v>
      </c>
      <c r="BS2889" s="493" t="n">
        <v>0</v>
      </c>
      <c r="BT2889" s="493" t="n">
        <v>1905.12</v>
      </c>
      <c r="BU2889" s="493" t="n">
        <v>0</v>
      </c>
      <c r="BV2889" s="493" t="n">
        <v>630</v>
      </c>
      <c r="BW2889" s="493" t="n">
        <v>0</v>
      </c>
    </row>
    <row r="2890">
      <c r="A2890" t="inlineStr">
        <is>
          <t>[C9D1] Angiotensin-II 길항제, 고혈압제 (C2) 혹은 이뇨제 복합제제</t>
        </is>
      </c>
      <c r="B2890" t="inlineStr">
        <is>
          <t>SK케미칼</t>
        </is>
      </c>
      <c r="C2890" t="inlineStr">
        <is>
          <t>에스케이 코스카 플러스</t>
        </is>
      </c>
      <c r="D2890" t="inlineStr">
        <is>
          <t>SK케미칼</t>
        </is>
      </c>
      <c r="E2890" t="inlineStr">
        <is>
          <t>hydrochlorothiazide,  losartan potassium</t>
        </is>
      </c>
      <c r="F2890" t="inlineStr">
        <is>
          <t>종합병원</t>
        </is>
      </c>
      <c r="G2890" t="inlineStr">
        <is>
          <t>Generic</t>
        </is>
      </c>
      <c r="H2890" s="493" t="n">
        <v>19247.16</v>
      </c>
      <c r="I2890" s="493" t="n">
        <v>15226.87</v>
      </c>
      <c r="J2890" s="493" t="n">
        <v>36696.76</v>
      </c>
      <c r="K2890" s="493" t="n">
        <v>27310.88</v>
      </c>
      <c r="L2890" s="493" t="n">
        <v>20290.6</v>
      </c>
      <c r="M2890" s="493" t="n">
        <v>27580.99</v>
      </c>
      <c r="N2890" s="493" t="n">
        <v>22776.26</v>
      </c>
      <c r="O2890" s="493" t="n">
        <v>21901.94</v>
      </c>
      <c r="P2890" s="493" t="n">
        <v>29818.76</v>
      </c>
      <c r="Q2890" s="493" t="n">
        <v>22308.39</v>
      </c>
      <c r="R2890" s="493" t="n">
        <v>23944.76</v>
      </c>
      <c r="S2890" s="493" t="n">
        <v>7379.72</v>
      </c>
      <c r="T2890" s="493" t="n">
        <v>28788.9</v>
      </c>
      <c r="U2890" s="493" t="n">
        <v>21356.7</v>
      </c>
      <c r="V2890" s="493" t="n">
        <v>16995.04</v>
      </c>
      <c r="W2890" s="493" t="n">
        <v>17043.19</v>
      </c>
      <c r="X2890" s="493" t="n">
        <v>15785.24</v>
      </c>
      <c r="Y2890" s="493" t="n">
        <v>14973.2</v>
      </c>
      <c r="Z2890" s="493" t="n">
        <v>19902.06</v>
      </c>
      <c r="AA2890" s="493" t="n">
        <v>13862.66</v>
      </c>
      <c r="AB2890" s="493" t="n">
        <v>24106.97</v>
      </c>
      <c r="AC2890" s="493" t="n">
        <v>16057.26</v>
      </c>
      <c r="AD2890" s="493" t="n">
        <v>20606.59</v>
      </c>
      <c r="AE2890" s="493" t="n">
        <v>13031.03</v>
      </c>
      <c r="AF2890" s="493" t="n">
        <v>14680.45</v>
      </c>
      <c r="AG2890" s="493" t="n">
        <v>15762.18</v>
      </c>
      <c r="AH2890" s="493" t="n">
        <v>22960.52</v>
      </c>
      <c r="AI2890" s="493" t="n">
        <v>12495.05</v>
      </c>
      <c r="AJ2890" s="493" t="n">
        <v>18481.3</v>
      </c>
      <c r="AK2890" s="493" t="n">
        <v>18124.5</v>
      </c>
      <c r="AL2890" s="493" t="n">
        <v>13292.93</v>
      </c>
      <c r="AM2890" s="493" t="n">
        <v>19980.6</v>
      </c>
      <c r="AN2890" s="493" t="n">
        <v>18158.32</v>
      </c>
      <c r="AO2890" s="493" t="n">
        <v>16521.15</v>
      </c>
      <c r="AP2890" s="493" t="n">
        <v>12740.28</v>
      </c>
      <c r="AQ2890" s="493" t="n">
        <v>16051.82</v>
      </c>
      <c r="AR2890" s="493" t="n">
        <v>14887.85</v>
      </c>
      <c r="AS2890" s="493" t="n">
        <v>12449.49</v>
      </c>
      <c r="AT2890" s="493" t="n">
        <v>11478.32</v>
      </c>
      <c r="AU2890" s="493" t="n">
        <v>19849</v>
      </c>
      <c r="AV2890" s="493" t="n">
        <v>16589.23</v>
      </c>
      <c r="AW2890" s="493" t="n">
        <v>10279.26</v>
      </c>
      <c r="AX2890" s="493" t="n">
        <v>15569.05</v>
      </c>
      <c r="AY2890" s="493" t="n">
        <v>15769.03</v>
      </c>
      <c r="AZ2890" s="493" t="n">
        <v>10412.76</v>
      </c>
      <c r="BA2890" s="493" t="n">
        <v>11695.66</v>
      </c>
      <c r="BB2890" s="493" t="n">
        <v>14568.87</v>
      </c>
      <c r="BC2890" s="493" t="n">
        <v>7410.82</v>
      </c>
      <c r="BD2890" s="493" t="n">
        <v>8269.57</v>
      </c>
      <c r="BE2890" s="493" t="n">
        <v>14258.35</v>
      </c>
      <c r="BF2890" s="493" t="n">
        <v>6693.52</v>
      </c>
      <c r="BG2890" s="493" t="n">
        <v>8224.48</v>
      </c>
      <c r="BH2890" s="493" t="n">
        <v>9969.379999999999</v>
      </c>
      <c r="BI2890" s="493" t="n">
        <v>7300.72</v>
      </c>
      <c r="BJ2890" s="493" t="n">
        <v>10965.37</v>
      </c>
      <c r="BK2890" s="493" t="n">
        <v>9124.799999999999</v>
      </c>
      <c r="BL2890" s="493" t="n">
        <v>6933.56</v>
      </c>
      <c r="BM2890" s="493" t="n">
        <v>5124</v>
      </c>
      <c r="BN2890" s="493" t="n">
        <v>5184.58</v>
      </c>
      <c r="BO2890" s="493" t="n">
        <v>7439.76</v>
      </c>
      <c r="BP2890" s="493" t="n">
        <v>7428.62</v>
      </c>
      <c r="BQ2890" s="493" t="n">
        <v>5280.92</v>
      </c>
      <c r="BR2890" s="493" t="n">
        <v>3775.4</v>
      </c>
      <c r="BS2890" s="493" t="n">
        <v>7067.14</v>
      </c>
      <c r="BT2890" s="493" t="n">
        <v>3527.5</v>
      </c>
      <c r="BU2890" s="493" t="n">
        <v>7433.56</v>
      </c>
      <c r="BV2890" s="493" t="n">
        <v>3962.94</v>
      </c>
      <c r="BW2890" s="493" t="n">
        <v>7436.42</v>
      </c>
    </row>
    <row r="2891">
      <c r="A2891" t="inlineStr">
        <is>
          <t>[C9D1] Angiotensin-II 길항제, 고혈압제 (C2) 혹은 이뇨제 복합제제</t>
        </is>
      </c>
      <c r="B2891" t="inlineStr">
        <is>
          <t>SK케미칼</t>
        </is>
      </c>
      <c r="C2891" t="inlineStr">
        <is>
          <t>에스케이 코스카 플러스</t>
        </is>
      </c>
      <c r="D2891" t="inlineStr">
        <is>
          <t>SK케미칼</t>
        </is>
      </c>
      <c r="E2891" t="inlineStr">
        <is>
          <t>hydrochlorothiazide,  losartan potassium</t>
        </is>
      </c>
      <c r="F2891" t="inlineStr">
        <is>
          <t>병원</t>
        </is>
      </c>
      <c r="G2891" t="inlineStr">
        <is>
          <t>Generic</t>
        </is>
      </c>
      <c r="H2891" s="493" t="n">
        <v>17635.43</v>
      </c>
      <c r="I2891" s="493" t="n">
        <v>24203.15</v>
      </c>
      <c r="J2891" s="493" t="n">
        <v>17531.33</v>
      </c>
      <c r="K2891" s="493" t="n">
        <v>24339.89</v>
      </c>
      <c r="L2891" s="493" t="n">
        <v>23678.29</v>
      </c>
      <c r="M2891" s="493" t="n">
        <v>17054.18</v>
      </c>
      <c r="N2891" s="493" t="n">
        <v>19758.95</v>
      </c>
      <c r="O2891" s="493" t="n">
        <v>22648.52</v>
      </c>
      <c r="P2891" s="493" t="n">
        <v>18774.67</v>
      </c>
      <c r="Q2891" s="493" t="n">
        <v>15129.56</v>
      </c>
      <c r="R2891" s="493" t="n">
        <v>10579.34</v>
      </c>
      <c r="S2891" s="493" t="n">
        <v>6710.35</v>
      </c>
      <c r="T2891" s="493" t="n">
        <v>7956.8</v>
      </c>
      <c r="U2891" s="493" t="n">
        <v>5515.47</v>
      </c>
      <c r="V2891" s="493" t="n">
        <v>6967.98</v>
      </c>
      <c r="W2891" s="493" t="n">
        <v>7262.26</v>
      </c>
      <c r="X2891" s="493" t="n">
        <v>7126.84</v>
      </c>
      <c r="Y2891" s="493" t="n">
        <v>6924.18</v>
      </c>
      <c r="Z2891" s="493" t="n">
        <v>8766.700000000001</v>
      </c>
      <c r="AA2891" s="493" t="n">
        <v>5670.6</v>
      </c>
      <c r="AB2891" s="493" t="n">
        <v>6620.4</v>
      </c>
      <c r="AC2891" s="493" t="n">
        <v>4392.3</v>
      </c>
      <c r="AD2891" s="493" t="n">
        <v>8731.200000000001</v>
      </c>
      <c r="AE2891" s="493" t="n">
        <v>6214.67</v>
      </c>
      <c r="AF2891" s="493" t="n">
        <v>7565.6</v>
      </c>
      <c r="AG2891" s="493" t="n">
        <v>6083.6</v>
      </c>
      <c r="AH2891" s="493" t="n">
        <v>6150.35</v>
      </c>
      <c r="AI2891" s="493" t="n">
        <v>6727.64</v>
      </c>
      <c r="AJ2891" s="493" t="n">
        <v>6368.61</v>
      </c>
      <c r="AK2891" s="493" t="n">
        <v>3967.2</v>
      </c>
      <c r="AL2891" s="493" t="n">
        <v>9207.639999999999</v>
      </c>
      <c r="AM2891" s="493" t="n">
        <v>5087.05</v>
      </c>
      <c r="AN2891" s="493" t="n">
        <v>5532.01</v>
      </c>
      <c r="AO2891" s="493" t="n">
        <v>6391.5</v>
      </c>
      <c r="AP2891" s="493" t="n">
        <v>5825.7</v>
      </c>
      <c r="AQ2891" s="493" t="n">
        <v>4003.3</v>
      </c>
      <c r="AR2891" s="493" t="n">
        <v>5248.5</v>
      </c>
      <c r="AS2891" s="493" t="n">
        <v>3748.8</v>
      </c>
      <c r="AT2891" s="493" t="n">
        <v>5472.3</v>
      </c>
      <c r="AU2891" s="493" t="n">
        <v>4143.3</v>
      </c>
      <c r="AV2891" s="493" t="n">
        <v>4746.9</v>
      </c>
      <c r="AW2891" s="493" t="n">
        <v>5207.1</v>
      </c>
      <c r="AX2891" s="493" t="n">
        <v>4363.31</v>
      </c>
      <c r="AY2891" s="493" t="n">
        <v>3099.18</v>
      </c>
      <c r="AZ2891" s="493" t="n">
        <v>5392.2</v>
      </c>
      <c r="BA2891" s="493" t="n">
        <v>6508.35</v>
      </c>
      <c r="BB2891" s="493" t="n">
        <v>3473.7</v>
      </c>
      <c r="BC2891" s="493" t="n">
        <v>6004.8</v>
      </c>
      <c r="BD2891" s="493" t="n">
        <v>4452.6</v>
      </c>
      <c r="BE2891" s="493" t="n">
        <v>4111.2</v>
      </c>
      <c r="BF2891" s="493" t="n">
        <v>3597.9</v>
      </c>
      <c r="BG2891" s="493" t="n">
        <v>3944.72</v>
      </c>
      <c r="BH2891" s="493" t="n">
        <v>6092</v>
      </c>
      <c r="BI2891" s="493" t="n">
        <v>2120.1</v>
      </c>
      <c r="BJ2891" s="493" t="n">
        <v>7308.26</v>
      </c>
      <c r="BK2891" s="493" t="n">
        <v>4068.9</v>
      </c>
      <c r="BL2891" s="493" t="n">
        <v>3845.52</v>
      </c>
      <c r="BM2891" s="493" t="n">
        <v>4791</v>
      </c>
      <c r="BN2891" s="493" t="n">
        <v>1789.7</v>
      </c>
      <c r="BO2891" s="493" t="n">
        <v>3372.1</v>
      </c>
      <c r="BP2891" s="493" t="n">
        <v>2076.6</v>
      </c>
      <c r="BQ2891" s="493" t="n">
        <v>3827.7</v>
      </c>
      <c r="BR2891" s="493" t="n">
        <v>1771.8</v>
      </c>
      <c r="BS2891" s="493" t="n">
        <v>3783</v>
      </c>
      <c r="BT2891" s="493" t="n">
        <v>2139.6</v>
      </c>
      <c r="BU2891" s="493" t="n">
        <v>2841.9</v>
      </c>
      <c r="BV2891" s="493" t="n">
        <v>4746</v>
      </c>
      <c r="BW2891" s="493" t="n">
        <v>4817.7</v>
      </c>
    </row>
    <row r="2892">
      <c r="A2892" t="inlineStr">
        <is>
          <t>[C9D1] Angiotensin-II 길항제, 고혈압제 (C2) 혹은 이뇨제 복합제제</t>
        </is>
      </c>
      <c r="B2892" t="inlineStr">
        <is>
          <t>SK케미칼</t>
        </is>
      </c>
      <c r="C2892" t="inlineStr">
        <is>
          <t>에스케이 코스카 플러스</t>
        </is>
      </c>
      <c r="D2892" t="inlineStr">
        <is>
          <t>SK케미칼</t>
        </is>
      </c>
      <c r="E2892" t="inlineStr">
        <is>
          <t>hydrochlorothiazide,  losartan potassium</t>
        </is>
      </c>
      <c r="F2892" t="inlineStr">
        <is>
          <t>의원</t>
        </is>
      </c>
      <c r="G2892" t="inlineStr">
        <is>
          <t>Generic</t>
        </is>
      </c>
      <c r="H2892" s="493" t="n">
        <v>593905.3100000001</v>
      </c>
      <c r="I2892" s="493" t="n">
        <v>561723.1800000001</v>
      </c>
      <c r="J2892" s="493" t="n">
        <v>629901.26</v>
      </c>
      <c r="K2892" s="493" t="n">
        <v>590653.52</v>
      </c>
      <c r="L2892" s="493" t="n">
        <v>599762.8100000001</v>
      </c>
      <c r="M2892" s="493" t="n">
        <v>597806.97</v>
      </c>
      <c r="N2892" s="493" t="n">
        <v>616429.27</v>
      </c>
      <c r="O2892" s="493" t="n">
        <v>570688.37</v>
      </c>
      <c r="P2892" s="493" t="n">
        <v>565121.41</v>
      </c>
      <c r="Q2892" s="493" t="n">
        <v>548228.49</v>
      </c>
      <c r="R2892" s="493" t="n">
        <v>545216.8</v>
      </c>
      <c r="S2892" s="493" t="n">
        <v>241445.25</v>
      </c>
      <c r="T2892" s="493" t="n">
        <v>316617.91</v>
      </c>
      <c r="U2892" s="493" t="n">
        <v>254938.1</v>
      </c>
      <c r="V2892" s="493" t="n">
        <v>313675.49</v>
      </c>
      <c r="W2892" s="493" t="n">
        <v>268753.42</v>
      </c>
      <c r="X2892" s="493" t="n">
        <v>321857.57</v>
      </c>
      <c r="Y2892" s="493" t="n">
        <v>268627.67</v>
      </c>
      <c r="Z2892" s="493" t="n">
        <v>311046.42</v>
      </c>
      <c r="AA2892" s="493" t="n">
        <v>288716.47</v>
      </c>
      <c r="AB2892" s="493" t="n">
        <v>288675.43</v>
      </c>
      <c r="AC2892" s="493" t="n">
        <v>284955.55</v>
      </c>
      <c r="AD2892" s="493" t="n">
        <v>310660.71</v>
      </c>
      <c r="AE2892" s="493" t="n">
        <v>287255.39</v>
      </c>
      <c r="AF2892" s="493" t="n">
        <v>293105.62</v>
      </c>
      <c r="AG2892" s="493" t="n">
        <v>266975.68</v>
      </c>
      <c r="AH2892" s="493" t="n">
        <v>303039.83</v>
      </c>
      <c r="AI2892" s="493" t="n">
        <v>261719.82</v>
      </c>
      <c r="AJ2892" s="493" t="n">
        <v>304350.08</v>
      </c>
      <c r="AK2892" s="493" t="n">
        <v>278165.75</v>
      </c>
      <c r="AL2892" s="493" t="n">
        <v>286446.7</v>
      </c>
      <c r="AM2892" s="493" t="n">
        <v>272024.77</v>
      </c>
      <c r="AN2892" s="493" t="n">
        <v>283217.71</v>
      </c>
      <c r="AO2892" s="493" t="n">
        <v>267554.56</v>
      </c>
      <c r="AP2892" s="493" t="n">
        <v>278547.11</v>
      </c>
      <c r="AQ2892" s="493" t="n">
        <v>268609.45</v>
      </c>
      <c r="AR2892" s="493" t="n">
        <v>283997.71</v>
      </c>
      <c r="AS2892" s="493" t="n">
        <v>234516.48</v>
      </c>
      <c r="AT2892" s="493" t="n">
        <v>262997.25</v>
      </c>
      <c r="AU2892" s="493" t="n">
        <v>273503.36</v>
      </c>
      <c r="AV2892" s="493" t="n">
        <v>273263.52</v>
      </c>
      <c r="AW2892" s="493" t="n">
        <v>243583.49</v>
      </c>
      <c r="AX2892" s="493" t="n">
        <v>277402.22</v>
      </c>
      <c r="AY2892" s="493" t="n">
        <v>269147.73</v>
      </c>
      <c r="AZ2892" s="493" t="n">
        <v>263190.89</v>
      </c>
      <c r="BA2892" s="493" t="n">
        <v>272058.33</v>
      </c>
      <c r="BB2892" s="493" t="n">
        <v>247049.72</v>
      </c>
      <c r="BC2892" s="493" t="n">
        <v>268042.93</v>
      </c>
      <c r="BD2892" s="493" t="n">
        <v>261200.49</v>
      </c>
      <c r="BE2892" s="493" t="n">
        <v>227008.49</v>
      </c>
      <c r="BF2892" s="493" t="n">
        <v>262912.81</v>
      </c>
      <c r="BG2892" s="493" t="n">
        <v>254806.14</v>
      </c>
      <c r="BH2892" s="493" t="n">
        <v>266978.38</v>
      </c>
      <c r="BI2892" s="493" t="n">
        <v>242530.52</v>
      </c>
      <c r="BJ2892" s="493" t="n">
        <v>260105.05</v>
      </c>
      <c r="BK2892" s="493" t="n">
        <v>232016.1</v>
      </c>
      <c r="BL2892" s="493" t="n">
        <v>277794.21</v>
      </c>
      <c r="BM2892" s="493" t="n">
        <v>240355.56</v>
      </c>
      <c r="BN2892" s="493" t="n">
        <v>232059.66</v>
      </c>
      <c r="BO2892" s="493" t="n">
        <v>250773.88</v>
      </c>
      <c r="BP2892" s="493" t="n">
        <v>257198.02</v>
      </c>
      <c r="BQ2892" s="493" t="n">
        <v>213185.44</v>
      </c>
      <c r="BR2892" s="493" t="n">
        <v>250513.05</v>
      </c>
      <c r="BS2892" s="493" t="n">
        <v>233332.52</v>
      </c>
      <c r="BT2892" s="493" t="n">
        <v>229484.59</v>
      </c>
      <c r="BU2892" s="493" t="n">
        <v>228012.25</v>
      </c>
      <c r="BV2892" s="493" t="n">
        <v>243330.05</v>
      </c>
      <c r="BW2892" s="493" t="n">
        <v>223359.93</v>
      </c>
    </row>
    <row r="2893">
      <c r="A2893" t="inlineStr">
        <is>
          <t>[C9D1] Angiotensin-II 길항제, 고혈압제 (C2) 혹은 이뇨제 복합제제</t>
        </is>
      </c>
      <c r="B2893" t="inlineStr">
        <is>
          <t>SK케미칼</t>
        </is>
      </c>
      <c r="C2893" t="inlineStr">
        <is>
          <t>에스케이 코스카 플러스</t>
        </is>
      </c>
      <c r="D2893" t="inlineStr">
        <is>
          <t>SK케미칼</t>
        </is>
      </c>
      <c r="E2893" t="inlineStr">
        <is>
          <t>hydrochlorothiazide,  losartan potassium</t>
        </is>
      </c>
      <c r="F2893" t="inlineStr">
        <is>
          <t>보건소</t>
        </is>
      </c>
      <c r="G2893" t="inlineStr">
        <is>
          <t>Generic</t>
        </is>
      </c>
      <c r="H2893" s="493" t="n">
        <v>6954.9</v>
      </c>
      <c r="I2893" s="493" t="n">
        <v>37009.5</v>
      </c>
      <c r="J2893" s="493" t="n">
        <v>15825.82</v>
      </c>
      <c r="K2893" s="493" t="n">
        <v>22859.4</v>
      </c>
      <c r="L2893" s="493" t="n">
        <v>24400.95</v>
      </c>
      <c r="M2893" s="493" t="n">
        <v>12531.6</v>
      </c>
      <c r="N2893" s="493" t="n">
        <v>10133.4</v>
      </c>
      <c r="O2893" s="493" t="n">
        <v>19959</v>
      </c>
      <c r="P2893" s="493" t="n">
        <v>4683.15</v>
      </c>
      <c r="Q2893" s="493" t="n">
        <v>11337.6</v>
      </c>
      <c r="R2893" s="493" t="n">
        <v>11565.6</v>
      </c>
      <c r="S2893" s="493" t="n">
        <v>10186.5</v>
      </c>
      <c r="T2893" s="493" t="n">
        <v>9223.5</v>
      </c>
      <c r="U2893" s="493" t="n">
        <v>4053.9</v>
      </c>
      <c r="V2893" s="493" t="n">
        <v>12577.05</v>
      </c>
      <c r="W2893" s="493" t="n">
        <v>5521.2</v>
      </c>
      <c r="X2893" s="493" t="n">
        <v>9276.6</v>
      </c>
      <c r="Y2893" s="493" t="n">
        <v>16822.05</v>
      </c>
      <c r="Z2893" s="493" t="n">
        <v>1732.2</v>
      </c>
      <c r="AA2893" s="493" t="n">
        <v>7623.9</v>
      </c>
      <c r="AB2893" s="493" t="n">
        <v>6639.3</v>
      </c>
      <c r="AC2893" s="493" t="n">
        <v>11307</v>
      </c>
      <c r="AD2893" s="493" t="n">
        <v>4201.5</v>
      </c>
      <c r="AE2893" s="493" t="n">
        <v>6209.4</v>
      </c>
      <c r="AF2893" s="493" t="n">
        <v>5645.85</v>
      </c>
      <c r="AG2893" s="493" t="n">
        <v>3916.8</v>
      </c>
      <c r="AH2893" s="493" t="n">
        <v>9516</v>
      </c>
      <c r="AI2893" s="493" t="n">
        <v>5640.6</v>
      </c>
      <c r="AJ2893" s="493" t="n">
        <v>10765.95</v>
      </c>
      <c r="AK2893" s="493" t="n">
        <v>8181.3</v>
      </c>
      <c r="AL2893" s="493" t="n">
        <v>2789.4</v>
      </c>
      <c r="AM2893" s="493" t="n">
        <v>5262.3</v>
      </c>
      <c r="AN2893" s="493" t="n">
        <v>7702.55</v>
      </c>
      <c r="AO2893" s="493" t="n">
        <v>4111.2</v>
      </c>
      <c r="AP2893" s="493" t="n">
        <v>4647</v>
      </c>
      <c r="AQ2893" s="493" t="n">
        <v>13409.55</v>
      </c>
      <c r="AR2893" s="493" t="n">
        <v>4202.4</v>
      </c>
      <c r="AS2893" s="493" t="n">
        <v>6810</v>
      </c>
      <c r="AT2893" s="493" t="n">
        <v>8442.450000000001</v>
      </c>
      <c r="AU2893" s="493" t="n">
        <v>5880.6</v>
      </c>
      <c r="AV2893" s="493" t="n">
        <v>2780.2</v>
      </c>
      <c r="AW2893" s="493" t="n">
        <v>9205.35</v>
      </c>
      <c r="AX2893" s="493" t="n">
        <v>7304.1</v>
      </c>
      <c r="AY2893" s="493" t="n">
        <v>2085</v>
      </c>
      <c r="AZ2893" s="493" t="n">
        <v>12877.35</v>
      </c>
      <c r="BA2893" s="493" t="n">
        <v>5562.3</v>
      </c>
      <c r="BB2893" s="493" t="n">
        <v>3853.8</v>
      </c>
      <c r="BC2893" s="493" t="n">
        <v>5704.35</v>
      </c>
      <c r="BD2893" s="493" t="n">
        <v>4611.6</v>
      </c>
      <c r="BE2893" s="493" t="n">
        <v>4910.7</v>
      </c>
      <c r="BF2893" s="493" t="n">
        <v>8139.3</v>
      </c>
      <c r="BG2893" s="493" t="n">
        <v>8425.07</v>
      </c>
      <c r="BH2893" s="493" t="n">
        <v>4194.9</v>
      </c>
      <c r="BI2893" s="493" t="n">
        <v>7144.95</v>
      </c>
      <c r="BJ2893" s="493" t="n">
        <v>6362.7</v>
      </c>
      <c r="BK2893" s="493" t="n">
        <v>6232.2</v>
      </c>
      <c r="BL2893" s="493" t="n">
        <v>7859.7</v>
      </c>
      <c r="BM2893" s="493" t="n">
        <v>4356.9</v>
      </c>
      <c r="BN2893" s="493" t="n">
        <v>7645.92</v>
      </c>
      <c r="BO2893" s="493" t="n">
        <v>6813.85</v>
      </c>
      <c r="BP2893" s="493" t="n">
        <v>3557.55</v>
      </c>
      <c r="BQ2893" s="493" t="n">
        <v>3401.4</v>
      </c>
      <c r="BR2893" s="493" t="n">
        <v>7811.4</v>
      </c>
      <c r="BS2893" s="493" t="n">
        <v>6745.05</v>
      </c>
      <c r="BT2893" s="493" t="n">
        <v>5563.5</v>
      </c>
      <c r="BU2893" s="493" t="n">
        <v>6100.95</v>
      </c>
      <c r="BV2893" s="493" t="n">
        <v>5591.4</v>
      </c>
      <c r="BW2893" s="493" t="n">
        <v>7804.8</v>
      </c>
    </row>
    <row r="2894">
      <c r="A2894" t="inlineStr">
        <is>
          <t>[C9D1] Angiotensin-II 길항제, 고혈압제 (C2) 혹은 이뇨제 복합제제</t>
        </is>
      </c>
      <c r="B2894" t="inlineStr">
        <is>
          <t>SK케미칼</t>
        </is>
      </c>
      <c r="C2894" t="inlineStr">
        <is>
          <t>에스케이 코스카 플러스</t>
        </is>
      </c>
      <c r="D2894" t="inlineStr">
        <is>
          <t>SK케미칼</t>
        </is>
      </c>
      <c r="E2894" t="inlineStr">
        <is>
          <t>hydrochlorothiazide,  losartan potassium</t>
        </is>
      </c>
      <c r="F2894" t="inlineStr">
        <is>
          <t>기타(치과의원, 치과병원 등)</t>
        </is>
      </c>
      <c r="G2894" t="inlineStr">
        <is>
          <t>Generic</t>
        </is>
      </c>
      <c r="H2894" s="493" t="n">
        <v>0</v>
      </c>
      <c r="I2894" s="493" t="n">
        <v>0</v>
      </c>
      <c r="J2894" s="493" t="n">
        <v>0</v>
      </c>
      <c r="K2894" s="493" t="n">
        <v>0</v>
      </c>
      <c r="L2894" s="493" t="n">
        <v>150</v>
      </c>
      <c r="M2894" s="493" t="n">
        <v>0</v>
      </c>
      <c r="N2894" s="493" t="n">
        <v>246.9</v>
      </c>
      <c r="O2894" s="493" t="n">
        <v>0</v>
      </c>
      <c r="P2894" s="493" t="n">
        <v>0</v>
      </c>
      <c r="Q2894" s="493" t="n">
        <v>81.3</v>
      </c>
      <c r="R2894" s="493" t="n">
        <v>0</v>
      </c>
      <c r="S2894" s="493" t="n">
        <v>0</v>
      </c>
      <c r="T2894" s="493" t="n">
        <v>0</v>
      </c>
      <c r="U2894" s="493" t="n">
        <v>0</v>
      </c>
      <c r="V2894" s="493" t="n">
        <v>0</v>
      </c>
      <c r="W2894" s="493" t="n">
        <v>0</v>
      </c>
      <c r="X2894" s="493" t="n">
        <v>0</v>
      </c>
      <c r="Y2894" s="493" t="n">
        <v>0</v>
      </c>
      <c r="Z2894" s="493" t="n">
        <v>0</v>
      </c>
      <c r="AA2894" s="493" t="n">
        <v>0</v>
      </c>
      <c r="AB2894" s="493" t="n">
        <v>0</v>
      </c>
      <c r="AC2894" s="493" t="n">
        <v>0</v>
      </c>
      <c r="AD2894" s="493" t="n">
        <v>0</v>
      </c>
      <c r="AE2894" s="493" t="n">
        <v>0</v>
      </c>
      <c r="AF2894" s="493" t="n">
        <v>0</v>
      </c>
      <c r="AG2894" s="493" t="n">
        <v>0</v>
      </c>
      <c r="AH2894" s="493" t="n">
        <v>0</v>
      </c>
      <c r="AI2894" s="493" t="n">
        <v>0</v>
      </c>
      <c r="AJ2894" s="493" t="n">
        <v>0</v>
      </c>
      <c r="AK2894" s="493" t="n">
        <v>0</v>
      </c>
      <c r="AL2894" s="493" t="n">
        <v>0</v>
      </c>
      <c r="AM2894" s="493" t="n">
        <v>0</v>
      </c>
      <c r="AN2894" s="493" t="n">
        <v>0</v>
      </c>
      <c r="AO2894" s="493" t="n">
        <v>0</v>
      </c>
      <c r="AP2894" s="493" t="n">
        <v>0</v>
      </c>
      <c r="AQ2894" s="493" t="n">
        <v>0</v>
      </c>
      <c r="AR2894" s="493" t="n">
        <v>57.3</v>
      </c>
      <c r="AS2894" s="493" t="n">
        <v>85.5</v>
      </c>
      <c r="AT2894" s="493" t="n">
        <v>0</v>
      </c>
      <c r="AU2894" s="493" t="n">
        <v>0</v>
      </c>
      <c r="AV2894" s="493" t="n">
        <v>0</v>
      </c>
      <c r="AW2894" s="493" t="n">
        <v>0</v>
      </c>
      <c r="AX2894" s="493" t="n">
        <v>0</v>
      </c>
      <c r="AY2894" s="493" t="n">
        <v>0</v>
      </c>
      <c r="AZ2894" s="493" t="n">
        <v>0</v>
      </c>
      <c r="BA2894" s="493" t="n">
        <v>0</v>
      </c>
      <c r="BB2894" s="493" t="n">
        <v>0</v>
      </c>
      <c r="BC2894" s="493" t="n">
        <v>0</v>
      </c>
      <c r="BD2894" s="493" t="n">
        <v>0</v>
      </c>
      <c r="BE2894" s="493" t="n">
        <v>0</v>
      </c>
      <c r="BF2894" s="493" t="n">
        <v>0</v>
      </c>
      <c r="BG2894" s="493" t="n">
        <v>0</v>
      </c>
      <c r="BH2894" s="493" t="n">
        <v>0</v>
      </c>
      <c r="BI2894" s="493" t="n">
        <v>0</v>
      </c>
      <c r="BJ2894" s="493" t="n">
        <v>0</v>
      </c>
      <c r="BK2894" s="493" t="n">
        <v>0</v>
      </c>
      <c r="BL2894" s="493" t="n">
        <v>0</v>
      </c>
      <c r="BM2894" s="493" t="n">
        <v>0</v>
      </c>
      <c r="BN2894" s="493" t="n">
        <v>30.59</v>
      </c>
      <c r="BO2894" s="493" t="n">
        <v>0</v>
      </c>
      <c r="BP2894" s="493" t="n">
        <v>0</v>
      </c>
      <c r="BQ2894" s="493" t="n">
        <v>0</v>
      </c>
      <c r="BR2894" s="493" t="n">
        <v>0</v>
      </c>
      <c r="BS2894" s="493" t="n">
        <v>0</v>
      </c>
      <c r="BT2894" s="493" t="n">
        <v>0</v>
      </c>
      <c r="BU2894" s="493" t="n">
        <v>203.4</v>
      </c>
      <c r="BV2894" s="493" t="n">
        <v>0</v>
      </c>
      <c r="BW2894" s="493" t="n">
        <v>229.8</v>
      </c>
    </row>
    <row r="2895">
      <c r="A2895" t="inlineStr">
        <is>
          <t>[C9D3] Angiotensin-II 길항제 칼슘길항제 복합제</t>
        </is>
      </c>
      <c r="B2895" t="inlineStr">
        <is>
          <t>건일바이오팜</t>
        </is>
      </c>
      <c r="C2895" t="inlineStr">
        <is>
          <t>건일바이오 로사베실</t>
        </is>
      </c>
      <c r="D2895" t="inlineStr">
        <is>
          <t>건일바이오팜</t>
        </is>
      </c>
      <c r="E2895" t="inlineStr">
        <is>
          <t>amlodipine besylate  ( as amlodipine),  losartan potassium</t>
        </is>
      </c>
      <c r="F2895" t="inlineStr">
        <is>
          <t>병원</t>
        </is>
      </c>
      <c r="G2895" t="inlineStr">
        <is>
          <t>Generic</t>
        </is>
      </c>
      <c r="H2895" s="493" t="n">
        <v>0</v>
      </c>
      <c r="I2895" s="493" t="n">
        <v>0</v>
      </c>
      <c r="J2895" s="493" t="n">
        <v>0</v>
      </c>
      <c r="K2895" s="493" t="n">
        <v>0</v>
      </c>
      <c r="L2895" s="493" t="n">
        <v>0</v>
      </c>
      <c r="M2895" s="493" t="n">
        <v>0</v>
      </c>
      <c r="N2895" s="493" t="n">
        <v>0</v>
      </c>
      <c r="O2895" s="493" t="n">
        <v>0</v>
      </c>
      <c r="P2895" s="493" t="n">
        <v>0</v>
      </c>
      <c r="Q2895" s="493" t="n">
        <v>0</v>
      </c>
      <c r="R2895" s="493" t="n">
        <v>0</v>
      </c>
      <c r="S2895" s="493" t="n">
        <v>0</v>
      </c>
      <c r="T2895" s="493" t="n">
        <v>0</v>
      </c>
      <c r="U2895" s="493" t="n">
        <v>0</v>
      </c>
      <c r="V2895" s="493" t="n">
        <v>0</v>
      </c>
      <c r="W2895" s="493" t="n">
        <v>0</v>
      </c>
      <c r="X2895" s="493" t="n">
        <v>0</v>
      </c>
      <c r="Y2895" s="493" t="n">
        <v>0</v>
      </c>
      <c r="Z2895" s="493" t="n">
        <v>0</v>
      </c>
      <c r="AA2895" s="493" t="n">
        <v>0</v>
      </c>
      <c r="AB2895" s="493" t="n">
        <v>0</v>
      </c>
      <c r="AC2895" s="493" t="n">
        <v>0</v>
      </c>
      <c r="AD2895" s="493" t="n">
        <v>0</v>
      </c>
      <c r="AE2895" s="493" t="n">
        <v>0</v>
      </c>
      <c r="AF2895" s="493" t="n">
        <v>0</v>
      </c>
      <c r="AG2895" s="493" t="n">
        <v>0</v>
      </c>
      <c r="AH2895" s="493" t="n">
        <v>0</v>
      </c>
      <c r="AI2895" s="493" t="n">
        <v>0</v>
      </c>
      <c r="AJ2895" s="493" t="n">
        <v>0</v>
      </c>
      <c r="AK2895" s="493" t="n">
        <v>0</v>
      </c>
      <c r="AL2895" s="493" t="n">
        <v>0</v>
      </c>
      <c r="AM2895" s="493" t="n">
        <v>0</v>
      </c>
      <c r="AN2895" s="493" t="n">
        <v>0</v>
      </c>
      <c r="AO2895" s="493" t="n">
        <v>0</v>
      </c>
      <c r="AP2895" s="493" t="n">
        <v>0</v>
      </c>
      <c r="AQ2895" s="493" t="n">
        <v>0</v>
      </c>
      <c r="AR2895" s="493" t="n">
        <v>0</v>
      </c>
      <c r="AS2895" s="493" t="n">
        <v>0</v>
      </c>
      <c r="AT2895" s="493" t="n">
        <v>0</v>
      </c>
      <c r="AU2895" s="493" t="n">
        <v>0</v>
      </c>
      <c r="AV2895" s="493" t="n">
        <v>0</v>
      </c>
      <c r="AW2895" s="493" t="n">
        <v>0</v>
      </c>
      <c r="AX2895" s="493" t="n">
        <v>0</v>
      </c>
      <c r="AY2895" s="493" t="n">
        <v>0</v>
      </c>
      <c r="AZ2895" s="493" t="n">
        <v>0</v>
      </c>
      <c r="BA2895" s="493" t="n">
        <v>0</v>
      </c>
      <c r="BB2895" s="493" t="n">
        <v>0</v>
      </c>
      <c r="BC2895" s="493" t="n">
        <v>0</v>
      </c>
      <c r="BD2895" s="493" t="n">
        <v>0</v>
      </c>
      <c r="BE2895" s="493" t="n">
        <v>0</v>
      </c>
      <c r="BF2895" s="493" t="n">
        <v>0</v>
      </c>
      <c r="BG2895" s="493" t="n">
        <v>0</v>
      </c>
      <c r="BH2895" s="493" t="n">
        <v>2540.31</v>
      </c>
      <c r="BI2895" s="493" t="n">
        <v>8977.049999999999</v>
      </c>
      <c r="BJ2895" s="493" t="n">
        <v>963</v>
      </c>
      <c r="BK2895" s="493" t="n">
        <v>883.2</v>
      </c>
      <c r="BL2895" s="493" t="n">
        <v>2182.5</v>
      </c>
      <c r="BM2895" s="493" t="n">
        <v>1366.2</v>
      </c>
      <c r="BN2895" s="493" t="n">
        <v>623.4</v>
      </c>
      <c r="BO2895" s="493" t="n">
        <v>3486</v>
      </c>
      <c r="BP2895" s="493" t="n">
        <v>2020.5</v>
      </c>
      <c r="BQ2895" s="493" t="n">
        <v>2466.6</v>
      </c>
      <c r="BR2895" s="493" t="n">
        <v>2995.2</v>
      </c>
      <c r="BS2895" s="493" t="n">
        <v>1588.5</v>
      </c>
      <c r="BT2895" s="493" t="n">
        <v>1355.4</v>
      </c>
      <c r="BU2895" s="493" t="n">
        <v>1776.6</v>
      </c>
      <c r="BV2895" s="493" t="n">
        <v>125.4</v>
      </c>
      <c r="BW2895" s="493" t="n">
        <v>2866.35</v>
      </c>
    </row>
    <row r="2896">
      <c r="A2896" t="inlineStr">
        <is>
          <t>[C9D3] Angiotensin-II 길항제 칼슘길항제 복합제</t>
        </is>
      </c>
      <c r="B2896" t="inlineStr">
        <is>
          <t>건일바이오팜</t>
        </is>
      </c>
      <c r="C2896" t="inlineStr">
        <is>
          <t>건일바이오 로사베실</t>
        </is>
      </c>
      <c r="D2896" t="inlineStr">
        <is>
          <t>건일바이오팜</t>
        </is>
      </c>
      <c r="E2896" t="inlineStr">
        <is>
          <t>amlodipine besylate  ( as amlodipine),  losartan potassium</t>
        </is>
      </c>
      <c r="F2896" t="inlineStr">
        <is>
          <t>의원</t>
        </is>
      </c>
      <c r="G2896" t="inlineStr">
        <is>
          <t>Generic</t>
        </is>
      </c>
      <c r="H2896" s="493" t="n">
        <v>0</v>
      </c>
      <c r="I2896" s="493" t="n">
        <v>0</v>
      </c>
      <c r="J2896" s="493" t="n">
        <v>0</v>
      </c>
      <c r="K2896" s="493" t="n">
        <v>0</v>
      </c>
      <c r="L2896" s="493" t="n">
        <v>0</v>
      </c>
      <c r="M2896" s="493" t="n">
        <v>0</v>
      </c>
      <c r="N2896" s="493" t="n">
        <v>0</v>
      </c>
      <c r="O2896" s="493" t="n">
        <v>0</v>
      </c>
      <c r="P2896" s="493" t="n">
        <v>0</v>
      </c>
      <c r="Q2896" s="493" t="n">
        <v>0</v>
      </c>
      <c r="R2896" s="493" t="n">
        <v>0</v>
      </c>
      <c r="S2896" s="493" t="n">
        <v>0</v>
      </c>
      <c r="T2896" s="493" t="n">
        <v>0</v>
      </c>
      <c r="U2896" s="493" t="n">
        <v>0</v>
      </c>
      <c r="V2896" s="493" t="n">
        <v>0</v>
      </c>
      <c r="W2896" s="493" t="n">
        <v>0</v>
      </c>
      <c r="X2896" s="493" t="n">
        <v>0</v>
      </c>
      <c r="Y2896" s="493" t="n">
        <v>0</v>
      </c>
      <c r="Z2896" s="493" t="n">
        <v>0</v>
      </c>
      <c r="AA2896" s="493" t="n">
        <v>0</v>
      </c>
      <c r="AB2896" s="493" t="n">
        <v>0</v>
      </c>
      <c r="AC2896" s="493" t="n">
        <v>0</v>
      </c>
      <c r="AD2896" s="493" t="n">
        <v>0</v>
      </c>
      <c r="AE2896" s="493" t="n">
        <v>0</v>
      </c>
      <c r="AF2896" s="493" t="n">
        <v>0</v>
      </c>
      <c r="AG2896" s="493" t="n">
        <v>0</v>
      </c>
      <c r="AH2896" s="493" t="n">
        <v>0</v>
      </c>
      <c r="AI2896" s="493" t="n">
        <v>0</v>
      </c>
      <c r="AJ2896" s="493" t="n">
        <v>0</v>
      </c>
      <c r="AK2896" s="493" t="n">
        <v>0</v>
      </c>
      <c r="AL2896" s="493" t="n">
        <v>0</v>
      </c>
      <c r="AM2896" s="493" t="n">
        <v>0</v>
      </c>
      <c r="AN2896" s="493" t="n">
        <v>0</v>
      </c>
      <c r="AO2896" s="493" t="n">
        <v>0</v>
      </c>
      <c r="AP2896" s="493" t="n">
        <v>0</v>
      </c>
      <c r="AQ2896" s="493" t="n">
        <v>0</v>
      </c>
      <c r="AR2896" s="493" t="n">
        <v>0</v>
      </c>
      <c r="AS2896" s="493" t="n">
        <v>3701</v>
      </c>
      <c r="AT2896" s="493" t="n">
        <v>0</v>
      </c>
      <c r="AU2896" s="493" t="n">
        <v>1743.6</v>
      </c>
      <c r="AV2896" s="493" t="n">
        <v>0</v>
      </c>
      <c r="AW2896" s="493" t="n">
        <v>4520.4</v>
      </c>
      <c r="AX2896" s="493" t="n">
        <v>5468.4</v>
      </c>
      <c r="AY2896" s="493" t="n">
        <v>4290.7</v>
      </c>
      <c r="AZ2896" s="493" t="n">
        <v>8752.1</v>
      </c>
      <c r="BA2896" s="493" t="n">
        <v>14094.7</v>
      </c>
      <c r="BB2896" s="493" t="n">
        <v>21535.76</v>
      </c>
      <c r="BC2896" s="493" t="n">
        <v>21319.1</v>
      </c>
      <c r="BD2896" s="493" t="n">
        <v>24686.5</v>
      </c>
      <c r="BE2896" s="493" t="n">
        <v>24846.18</v>
      </c>
      <c r="BF2896" s="493" t="n">
        <v>27781.33</v>
      </c>
      <c r="BG2896" s="493" t="n">
        <v>20400.73</v>
      </c>
      <c r="BH2896" s="493" t="n">
        <v>22623.84</v>
      </c>
      <c r="BI2896" s="493" t="n">
        <v>33796.77</v>
      </c>
      <c r="BJ2896" s="493" t="n">
        <v>30347.37</v>
      </c>
      <c r="BK2896" s="493" t="n">
        <v>37171.71</v>
      </c>
      <c r="BL2896" s="493" t="n">
        <v>41733.39</v>
      </c>
      <c r="BM2896" s="493" t="n">
        <v>42388.52</v>
      </c>
      <c r="BN2896" s="493" t="n">
        <v>41279.66</v>
      </c>
      <c r="BO2896" s="493" t="n">
        <v>49439.74</v>
      </c>
      <c r="BP2896" s="493" t="n">
        <v>62900.38</v>
      </c>
      <c r="BQ2896" s="493" t="n">
        <v>55579.5</v>
      </c>
      <c r="BR2896" s="493" t="n">
        <v>75838.39</v>
      </c>
      <c r="BS2896" s="493" t="n">
        <v>79934.57000000001</v>
      </c>
      <c r="BT2896" s="493" t="n">
        <v>83388.37</v>
      </c>
      <c r="BU2896" s="493" t="n">
        <v>97974.16</v>
      </c>
      <c r="BV2896" s="493" t="n">
        <v>94858.7</v>
      </c>
      <c r="BW2896" s="493" t="n">
        <v>99809.89999999999</v>
      </c>
    </row>
    <row r="2897">
      <c r="A2897" t="inlineStr">
        <is>
          <t>[C9D3] Angiotensin-II 길항제 칼슘길항제 복합제</t>
        </is>
      </c>
      <c r="B2897" t="inlineStr">
        <is>
          <t>건일바이오팜</t>
        </is>
      </c>
      <c r="C2897" t="inlineStr">
        <is>
          <t>건일바이오 로사베실</t>
        </is>
      </c>
      <c r="D2897" t="inlineStr">
        <is>
          <t>건일바이오팜</t>
        </is>
      </c>
      <c r="E2897" t="inlineStr">
        <is>
          <t>amlodipine besylate  ( as amlodipine),  losartan potassium</t>
        </is>
      </c>
      <c r="F2897" t="inlineStr">
        <is>
          <t>보건소</t>
        </is>
      </c>
      <c r="G2897" t="inlineStr">
        <is>
          <t>Generic</t>
        </is>
      </c>
      <c r="H2897" s="493" t="n">
        <v>0</v>
      </c>
      <c r="I2897" s="493" t="n">
        <v>0</v>
      </c>
      <c r="J2897" s="493" t="n">
        <v>0</v>
      </c>
      <c r="K2897" s="493" t="n">
        <v>0</v>
      </c>
      <c r="L2897" s="493" t="n">
        <v>0</v>
      </c>
      <c r="M2897" s="493" t="n">
        <v>0</v>
      </c>
      <c r="N2897" s="493" t="n">
        <v>0</v>
      </c>
      <c r="O2897" s="493" t="n">
        <v>0</v>
      </c>
      <c r="P2897" s="493" t="n">
        <v>0</v>
      </c>
      <c r="Q2897" s="493" t="n">
        <v>0</v>
      </c>
      <c r="R2897" s="493" t="n">
        <v>0</v>
      </c>
      <c r="S2897" s="493" t="n">
        <v>0</v>
      </c>
      <c r="T2897" s="493" t="n">
        <v>0</v>
      </c>
      <c r="U2897" s="493" t="n">
        <v>0</v>
      </c>
      <c r="V2897" s="493" t="n">
        <v>0</v>
      </c>
      <c r="W2897" s="493" t="n">
        <v>0</v>
      </c>
      <c r="X2897" s="493" t="n">
        <v>0</v>
      </c>
      <c r="Y2897" s="493" t="n">
        <v>0</v>
      </c>
      <c r="Z2897" s="493" t="n">
        <v>0</v>
      </c>
      <c r="AA2897" s="493" t="n">
        <v>0</v>
      </c>
      <c r="AB2897" s="493" t="n">
        <v>0</v>
      </c>
      <c r="AC2897" s="493" t="n">
        <v>0</v>
      </c>
      <c r="AD2897" s="493" t="n">
        <v>0</v>
      </c>
      <c r="AE2897" s="493" t="n">
        <v>0</v>
      </c>
      <c r="AF2897" s="493" t="n">
        <v>0</v>
      </c>
      <c r="AG2897" s="493" t="n">
        <v>0</v>
      </c>
      <c r="AH2897" s="493" t="n">
        <v>0</v>
      </c>
      <c r="AI2897" s="493" t="n">
        <v>0</v>
      </c>
      <c r="AJ2897" s="493" t="n">
        <v>0</v>
      </c>
      <c r="AK2897" s="493" t="n">
        <v>0</v>
      </c>
      <c r="AL2897" s="493" t="n">
        <v>0</v>
      </c>
      <c r="AM2897" s="493" t="n">
        <v>0</v>
      </c>
      <c r="AN2897" s="493" t="n">
        <v>0</v>
      </c>
      <c r="AO2897" s="493" t="n">
        <v>0</v>
      </c>
      <c r="AP2897" s="493" t="n">
        <v>0</v>
      </c>
      <c r="AQ2897" s="493" t="n">
        <v>0</v>
      </c>
      <c r="AR2897" s="493" t="n">
        <v>0</v>
      </c>
      <c r="AS2897" s="493" t="n">
        <v>0</v>
      </c>
      <c r="AT2897" s="493" t="n">
        <v>0</v>
      </c>
      <c r="AU2897" s="493" t="n">
        <v>0</v>
      </c>
      <c r="AV2897" s="493" t="n">
        <v>0</v>
      </c>
      <c r="AW2897" s="493" t="n">
        <v>0</v>
      </c>
      <c r="AX2897" s="493" t="n">
        <v>0</v>
      </c>
      <c r="AY2897" s="493" t="n">
        <v>0</v>
      </c>
      <c r="AZ2897" s="493" t="n">
        <v>0</v>
      </c>
      <c r="BA2897" s="493" t="n">
        <v>0</v>
      </c>
      <c r="BB2897" s="493" t="n">
        <v>0</v>
      </c>
      <c r="BC2897" s="493" t="n">
        <v>0</v>
      </c>
      <c r="BD2897" s="493" t="n">
        <v>0</v>
      </c>
      <c r="BE2897" s="493" t="n">
        <v>0</v>
      </c>
      <c r="BF2897" s="493" t="n">
        <v>0</v>
      </c>
      <c r="BG2897" s="493" t="n">
        <v>0</v>
      </c>
      <c r="BH2897" s="493" t="n">
        <v>0</v>
      </c>
      <c r="BI2897" s="493" t="n">
        <v>1950.75</v>
      </c>
      <c r="BJ2897" s="493" t="n">
        <v>1267.2</v>
      </c>
      <c r="BK2897" s="493" t="n">
        <v>719.4</v>
      </c>
      <c r="BL2897" s="493" t="n">
        <v>2164.95</v>
      </c>
      <c r="BM2897" s="493" t="n">
        <v>1369.2</v>
      </c>
      <c r="BN2897" s="493" t="n">
        <v>532.8</v>
      </c>
      <c r="BO2897" s="493" t="n">
        <v>1674</v>
      </c>
      <c r="BP2897" s="493" t="n">
        <v>1516.8</v>
      </c>
      <c r="BQ2897" s="493" t="n">
        <v>777.6</v>
      </c>
      <c r="BR2897" s="493" t="n">
        <v>1478.4</v>
      </c>
      <c r="BS2897" s="493" t="n">
        <v>1600.2</v>
      </c>
      <c r="BT2897" s="493" t="n">
        <v>750.6</v>
      </c>
      <c r="BU2897" s="493" t="n">
        <v>2047.5</v>
      </c>
      <c r="BV2897" s="493" t="n">
        <v>1327.5</v>
      </c>
      <c r="BW2897" s="493" t="n">
        <v>1581.36</v>
      </c>
    </row>
    <row r="2898">
      <c r="A2898" t="inlineStr">
        <is>
          <t>[C9D3] Angiotensin-II 길항제 칼슘길항제 복합제</t>
        </is>
      </c>
      <c r="B2898" t="inlineStr">
        <is>
          <t>건일바이오팜</t>
        </is>
      </c>
      <c r="C2898" t="inlineStr">
        <is>
          <t>건일바이오 투비카</t>
        </is>
      </c>
      <c r="D2898" t="inlineStr">
        <is>
          <t>건일바이오팜</t>
        </is>
      </c>
      <c r="E2898" t="inlineStr">
        <is>
          <t>amlodipine besylate,  olmesartan medoxomil</t>
        </is>
      </c>
      <c r="F2898" t="inlineStr">
        <is>
          <t>종합병원</t>
        </is>
      </c>
      <c r="G2898" t="inlineStr">
        <is>
          <t>Generic</t>
        </is>
      </c>
      <c r="H2898" s="493" t="n">
        <v>0</v>
      </c>
      <c r="I2898" s="493" t="n">
        <v>0</v>
      </c>
      <c r="J2898" s="493" t="n">
        <v>0</v>
      </c>
      <c r="K2898" s="493" t="n">
        <v>0</v>
      </c>
      <c r="L2898" s="493" t="n">
        <v>0</v>
      </c>
      <c r="M2898" s="493" t="n">
        <v>0</v>
      </c>
      <c r="N2898" s="493" t="n">
        <v>0</v>
      </c>
      <c r="O2898" s="493" t="n">
        <v>0</v>
      </c>
      <c r="P2898" s="493" t="n">
        <v>0</v>
      </c>
      <c r="Q2898" s="493" t="n">
        <v>0</v>
      </c>
      <c r="R2898" s="493" t="n">
        <v>0</v>
      </c>
      <c r="S2898" s="493" t="n">
        <v>0</v>
      </c>
      <c r="T2898" s="493" t="n">
        <v>0</v>
      </c>
      <c r="U2898" s="493" t="n">
        <v>0</v>
      </c>
      <c r="V2898" s="493" t="n">
        <v>0</v>
      </c>
      <c r="W2898" s="493" t="n">
        <v>0</v>
      </c>
      <c r="X2898" s="493" t="n">
        <v>0</v>
      </c>
      <c r="Y2898" s="493" t="n">
        <v>0</v>
      </c>
      <c r="Z2898" s="493" t="n">
        <v>0</v>
      </c>
      <c r="AA2898" s="493" t="n">
        <v>0</v>
      </c>
      <c r="AB2898" s="493" t="n">
        <v>0</v>
      </c>
      <c r="AC2898" s="493" t="n">
        <v>0</v>
      </c>
      <c r="AD2898" s="493" t="n">
        <v>0</v>
      </c>
      <c r="AE2898" s="493" t="n">
        <v>0</v>
      </c>
      <c r="AF2898" s="493" t="n">
        <v>0</v>
      </c>
      <c r="AG2898" s="493" t="n">
        <v>0</v>
      </c>
      <c r="AH2898" s="493" t="n">
        <v>0</v>
      </c>
      <c r="AI2898" s="493" t="n">
        <v>0</v>
      </c>
      <c r="AJ2898" s="493" t="n">
        <v>0</v>
      </c>
      <c r="AK2898" s="493" t="n">
        <v>0</v>
      </c>
      <c r="AL2898" s="493" t="n">
        <v>0</v>
      </c>
      <c r="AM2898" s="493" t="n">
        <v>0</v>
      </c>
      <c r="AN2898" s="493" t="n">
        <v>0</v>
      </c>
      <c r="AO2898" s="493" t="n">
        <v>0</v>
      </c>
      <c r="AP2898" s="493" t="n">
        <v>0</v>
      </c>
      <c r="AQ2898" s="493" t="n">
        <v>0</v>
      </c>
      <c r="AR2898" s="493" t="n">
        <v>0</v>
      </c>
      <c r="AS2898" s="493" t="n">
        <v>0</v>
      </c>
      <c r="AT2898" s="493" t="n">
        <v>0</v>
      </c>
      <c r="AU2898" s="493" t="n">
        <v>0</v>
      </c>
      <c r="AV2898" s="493" t="n">
        <v>0</v>
      </c>
      <c r="AW2898" s="493" t="n">
        <v>0</v>
      </c>
      <c r="AX2898" s="493" t="n">
        <v>0</v>
      </c>
      <c r="AY2898" s="493" t="n">
        <v>0</v>
      </c>
      <c r="AZ2898" s="493" t="n">
        <v>0</v>
      </c>
      <c r="BA2898" s="493" t="n">
        <v>0</v>
      </c>
      <c r="BB2898" s="493" t="n">
        <v>0</v>
      </c>
      <c r="BC2898" s="493" t="n">
        <v>0</v>
      </c>
      <c r="BD2898" s="493" t="n">
        <v>0</v>
      </c>
      <c r="BE2898" s="493" t="n">
        <v>0</v>
      </c>
      <c r="BF2898" s="493" t="n">
        <v>0</v>
      </c>
      <c r="BG2898" s="493" t="n">
        <v>180.3</v>
      </c>
      <c r="BH2898" s="493" t="n">
        <v>110.4</v>
      </c>
      <c r="BI2898" s="493" t="n">
        <v>157.08</v>
      </c>
      <c r="BJ2898" s="493" t="n">
        <v>0</v>
      </c>
      <c r="BK2898" s="493" t="n">
        <v>0</v>
      </c>
      <c r="BL2898" s="493" t="n">
        <v>0</v>
      </c>
      <c r="BM2898" s="493" t="n">
        <v>0</v>
      </c>
      <c r="BN2898" s="493" t="n">
        <v>360.9</v>
      </c>
      <c r="BO2898" s="493" t="n">
        <v>0</v>
      </c>
      <c r="BP2898" s="493" t="n">
        <v>371.4</v>
      </c>
      <c r="BQ2898" s="493" t="n">
        <v>0</v>
      </c>
      <c r="BR2898" s="493" t="n">
        <v>112.84</v>
      </c>
      <c r="BS2898" s="493" t="n">
        <v>120.3</v>
      </c>
      <c r="BT2898" s="493" t="n">
        <v>241.8</v>
      </c>
      <c r="BU2898" s="493" t="n">
        <v>0</v>
      </c>
      <c r="BV2898" s="493" t="n">
        <v>240.6</v>
      </c>
      <c r="BW2898" s="493" t="n">
        <v>240</v>
      </c>
    </row>
    <row r="2899">
      <c r="A2899" t="inlineStr">
        <is>
          <t>[C9D3] Angiotensin-II 길항제 칼슘길항제 복합제</t>
        </is>
      </c>
      <c r="B2899" t="inlineStr">
        <is>
          <t>건일바이오팜</t>
        </is>
      </c>
      <c r="C2899" t="inlineStr">
        <is>
          <t>건일바이오 투비카</t>
        </is>
      </c>
      <c r="D2899" t="inlineStr">
        <is>
          <t>건일바이오팜</t>
        </is>
      </c>
      <c r="E2899" t="inlineStr">
        <is>
          <t>amlodipine besylate,  olmesartan medoxomil</t>
        </is>
      </c>
      <c r="F2899" t="inlineStr">
        <is>
          <t>병원</t>
        </is>
      </c>
      <c r="G2899" t="inlineStr">
        <is>
          <t>Generic</t>
        </is>
      </c>
      <c r="H2899" s="493" t="n">
        <v>0</v>
      </c>
      <c r="I2899" s="493" t="n">
        <v>0</v>
      </c>
      <c r="J2899" s="493" t="n">
        <v>0</v>
      </c>
      <c r="K2899" s="493" t="n">
        <v>0</v>
      </c>
      <c r="L2899" s="493" t="n">
        <v>0</v>
      </c>
      <c r="M2899" s="493" t="n">
        <v>0</v>
      </c>
      <c r="N2899" s="493" t="n">
        <v>0</v>
      </c>
      <c r="O2899" s="493" t="n">
        <v>0</v>
      </c>
      <c r="P2899" s="493" t="n">
        <v>0</v>
      </c>
      <c r="Q2899" s="493" t="n">
        <v>0</v>
      </c>
      <c r="R2899" s="493" t="n">
        <v>0</v>
      </c>
      <c r="S2899" s="493" t="n">
        <v>0</v>
      </c>
      <c r="T2899" s="493" t="n">
        <v>0</v>
      </c>
      <c r="U2899" s="493" t="n">
        <v>0</v>
      </c>
      <c r="V2899" s="493" t="n">
        <v>0</v>
      </c>
      <c r="W2899" s="493" t="n">
        <v>0</v>
      </c>
      <c r="X2899" s="493" t="n">
        <v>0</v>
      </c>
      <c r="Y2899" s="493" t="n">
        <v>0</v>
      </c>
      <c r="Z2899" s="493" t="n">
        <v>0</v>
      </c>
      <c r="AA2899" s="493" t="n">
        <v>0</v>
      </c>
      <c r="AB2899" s="493" t="n">
        <v>0</v>
      </c>
      <c r="AC2899" s="493" t="n">
        <v>0</v>
      </c>
      <c r="AD2899" s="493" t="n">
        <v>0</v>
      </c>
      <c r="AE2899" s="493" t="n">
        <v>0</v>
      </c>
      <c r="AF2899" s="493" t="n">
        <v>0</v>
      </c>
      <c r="AG2899" s="493" t="n">
        <v>0</v>
      </c>
      <c r="AH2899" s="493" t="n">
        <v>0</v>
      </c>
      <c r="AI2899" s="493" t="n">
        <v>0</v>
      </c>
      <c r="AJ2899" s="493" t="n">
        <v>0</v>
      </c>
      <c r="AK2899" s="493" t="n">
        <v>0</v>
      </c>
      <c r="AL2899" s="493" t="n">
        <v>0</v>
      </c>
      <c r="AM2899" s="493" t="n">
        <v>0</v>
      </c>
      <c r="AN2899" s="493" t="n">
        <v>0</v>
      </c>
      <c r="AO2899" s="493" t="n">
        <v>0</v>
      </c>
      <c r="AP2899" s="493" t="n">
        <v>0</v>
      </c>
      <c r="AQ2899" s="493" t="n">
        <v>0</v>
      </c>
      <c r="AR2899" s="493" t="n">
        <v>0</v>
      </c>
      <c r="AS2899" s="493" t="n">
        <v>0</v>
      </c>
      <c r="AT2899" s="493" t="n">
        <v>0</v>
      </c>
      <c r="AU2899" s="493" t="n">
        <v>0</v>
      </c>
      <c r="AV2899" s="493" t="n">
        <v>0</v>
      </c>
      <c r="AW2899" s="493" t="n">
        <v>0</v>
      </c>
      <c r="AX2899" s="493" t="n">
        <v>0</v>
      </c>
      <c r="AY2899" s="493" t="n">
        <v>0</v>
      </c>
      <c r="AZ2899" s="493" t="n">
        <v>0</v>
      </c>
      <c r="BA2899" s="493" t="n">
        <v>408.6</v>
      </c>
      <c r="BB2899" s="493" t="n">
        <v>0</v>
      </c>
      <c r="BC2899" s="493" t="n">
        <v>0</v>
      </c>
      <c r="BD2899" s="493" t="n">
        <v>560.7</v>
      </c>
      <c r="BE2899" s="493" t="n">
        <v>180.6</v>
      </c>
      <c r="BF2899" s="493" t="n">
        <v>1729.8</v>
      </c>
      <c r="BG2899" s="493" t="n">
        <v>1703.7</v>
      </c>
      <c r="BH2899" s="493" t="n">
        <v>1778.22</v>
      </c>
      <c r="BI2899" s="493" t="n">
        <v>3743.03</v>
      </c>
      <c r="BJ2899" s="493" t="n">
        <v>3588.08</v>
      </c>
      <c r="BK2899" s="493" t="n">
        <v>2813.7</v>
      </c>
      <c r="BL2899" s="493" t="n">
        <v>6035.1</v>
      </c>
      <c r="BM2899" s="493" t="n">
        <v>2674.2</v>
      </c>
      <c r="BN2899" s="493" t="n">
        <v>3118.8</v>
      </c>
      <c r="BO2899" s="493" t="n">
        <v>3660</v>
      </c>
      <c r="BP2899" s="493" t="n">
        <v>4081.38</v>
      </c>
      <c r="BQ2899" s="493" t="n">
        <v>5456.7</v>
      </c>
      <c r="BR2899" s="493" t="n">
        <v>4445.96</v>
      </c>
      <c r="BS2899" s="493" t="n">
        <v>2119.8</v>
      </c>
      <c r="BT2899" s="493" t="n">
        <v>3207.9</v>
      </c>
      <c r="BU2899" s="493" t="n">
        <v>5037.3</v>
      </c>
      <c r="BV2899" s="493" t="n">
        <v>1916.88</v>
      </c>
      <c r="BW2899" s="493" t="n">
        <v>3271.8</v>
      </c>
    </row>
    <row r="2900">
      <c r="A2900" t="inlineStr">
        <is>
          <t>[C9D3] Angiotensin-II 길항제 칼슘길항제 복합제</t>
        </is>
      </c>
      <c r="B2900" t="inlineStr">
        <is>
          <t>건일바이오팜</t>
        </is>
      </c>
      <c r="C2900" t="inlineStr">
        <is>
          <t>건일바이오 투비카</t>
        </is>
      </c>
      <c r="D2900" t="inlineStr">
        <is>
          <t>건일바이오팜</t>
        </is>
      </c>
      <c r="E2900" t="inlineStr">
        <is>
          <t>amlodipine besylate,  olmesartan medoxomil</t>
        </is>
      </c>
      <c r="F2900" t="inlineStr">
        <is>
          <t>의원</t>
        </is>
      </c>
      <c r="G2900" t="inlineStr">
        <is>
          <t>Generic</t>
        </is>
      </c>
      <c r="H2900" s="493" t="n">
        <v>0</v>
      </c>
      <c r="I2900" s="493" t="n">
        <v>0</v>
      </c>
      <c r="J2900" s="493" t="n">
        <v>0</v>
      </c>
      <c r="K2900" s="493" t="n">
        <v>0</v>
      </c>
      <c r="L2900" s="493" t="n">
        <v>0</v>
      </c>
      <c r="M2900" s="493" t="n">
        <v>0</v>
      </c>
      <c r="N2900" s="493" t="n">
        <v>0</v>
      </c>
      <c r="O2900" s="493" t="n">
        <v>0</v>
      </c>
      <c r="P2900" s="493" t="n">
        <v>0</v>
      </c>
      <c r="Q2900" s="493" t="n">
        <v>0</v>
      </c>
      <c r="R2900" s="493" t="n">
        <v>0</v>
      </c>
      <c r="S2900" s="493" t="n">
        <v>0</v>
      </c>
      <c r="T2900" s="493" t="n">
        <v>0</v>
      </c>
      <c r="U2900" s="493" t="n">
        <v>0</v>
      </c>
      <c r="V2900" s="493" t="n">
        <v>0</v>
      </c>
      <c r="W2900" s="493" t="n">
        <v>0</v>
      </c>
      <c r="X2900" s="493" t="n">
        <v>0</v>
      </c>
      <c r="Y2900" s="493" t="n">
        <v>0</v>
      </c>
      <c r="Z2900" s="493" t="n">
        <v>0</v>
      </c>
      <c r="AA2900" s="493" t="n">
        <v>0</v>
      </c>
      <c r="AB2900" s="493" t="n">
        <v>0</v>
      </c>
      <c r="AC2900" s="493" t="n">
        <v>0</v>
      </c>
      <c r="AD2900" s="493" t="n">
        <v>0</v>
      </c>
      <c r="AE2900" s="493" t="n">
        <v>0</v>
      </c>
      <c r="AF2900" s="493" t="n">
        <v>0</v>
      </c>
      <c r="AG2900" s="493" t="n">
        <v>0</v>
      </c>
      <c r="AH2900" s="493" t="n">
        <v>0</v>
      </c>
      <c r="AI2900" s="493" t="n">
        <v>0</v>
      </c>
      <c r="AJ2900" s="493" t="n">
        <v>0</v>
      </c>
      <c r="AK2900" s="493" t="n">
        <v>24077.26</v>
      </c>
      <c r="AL2900" s="493" t="n">
        <v>27032.05</v>
      </c>
      <c r="AM2900" s="493" t="n">
        <v>25227.49</v>
      </c>
      <c r="AN2900" s="493" t="n">
        <v>27410.57</v>
      </c>
      <c r="AO2900" s="493" t="n">
        <v>9176.18</v>
      </c>
      <c r="AP2900" s="493" t="n">
        <v>0</v>
      </c>
      <c r="AQ2900" s="493" t="n">
        <v>0</v>
      </c>
      <c r="AR2900" s="493" t="n">
        <v>0</v>
      </c>
      <c r="AS2900" s="493" t="n">
        <v>0</v>
      </c>
      <c r="AT2900" s="493" t="n">
        <v>0</v>
      </c>
      <c r="AU2900" s="493" t="n">
        <v>0</v>
      </c>
      <c r="AV2900" s="493" t="n">
        <v>2433</v>
      </c>
      <c r="AW2900" s="493" t="n">
        <v>0</v>
      </c>
      <c r="AX2900" s="493" t="n">
        <v>2948</v>
      </c>
      <c r="AY2900" s="493" t="n">
        <v>2272.6</v>
      </c>
      <c r="AZ2900" s="493" t="n">
        <v>0</v>
      </c>
      <c r="BA2900" s="493" t="n">
        <v>5040</v>
      </c>
      <c r="BB2900" s="493" t="n">
        <v>4192</v>
      </c>
      <c r="BC2900" s="493" t="n">
        <v>15026.18</v>
      </c>
      <c r="BD2900" s="493" t="n">
        <v>9902.82</v>
      </c>
      <c r="BE2900" s="493" t="n">
        <v>13472.51</v>
      </c>
      <c r="BF2900" s="493" t="n">
        <v>9616.1</v>
      </c>
      <c r="BG2900" s="493" t="n">
        <v>18735.49</v>
      </c>
      <c r="BH2900" s="493" t="n">
        <v>13923.57</v>
      </c>
      <c r="BI2900" s="493" t="n">
        <v>18440.13</v>
      </c>
      <c r="BJ2900" s="493" t="n">
        <v>18059</v>
      </c>
      <c r="BK2900" s="493" t="n">
        <v>21544.26</v>
      </c>
      <c r="BL2900" s="493" t="n">
        <v>24056.47</v>
      </c>
      <c r="BM2900" s="493" t="n">
        <v>24323.56</v>
      </c>
      <c r="BN2900" s="493" t="n">
        <v>24303.6</v>
      </c>
      <c r="BO2900" s="493" t="n">
        <v>25714.73</v>
      </c>
      <c r="BP2900" s="493" t="n">
        <v>25269.01</v>
      </c>
      <c r="BQ2900" s="493" t="n">
        <v>20921.7</v>
      </c>
      <c r="BR2900" s="493" t="n">
        <v>19844.03</v>
      </c>
      <c r="BS2900" s="493" t="n">
        <v>21938.51</v>
      </c>
      <c r="BT2900" s="493" t="n">
        <v>16786.4</v>
      </c>
      <c r="BU2900" s="493" t="n">
        <v>22671.95</v>
      </c>
      <c r="BV2900" s="493" t="n">
        <v>19622.45</v>
      </c>
      <c r="BW2900" s="493" t="n">
        <v>24482.47</v>
      </c>
    </row>
    <row r="2901">
      <c r="A2901" t="inlineStr">
        <is>
          <t>[C9D3] Angiotensin-II 길항제 칼슘길항제 복합제</t>
        </is>
      </c>
      <c r="B2901" t="inlineStr">
        <is>
          <t>건일바이오팜</t>
        </is>
      </c>
      <c r="C2901" t="inlineStr">
        <is>
          <t>건일바이오 투비카</t>
        </is>
      </c>
      <c r="D2901" t="inlineStr">
        <is>
          <t>건일바이오팜</t>
        </is>
      </c>
      <c r="E2901" t="inlineStr">
        <is>
          <t>amlodipine besylate,  olmesartan medoxomil</t>
        </is>
      </c>
      <c r="F2901" t="inlineStr">
        <is>
          <t>보건소</t>
        </is>
      </c>
      <c r="G2901" t="inlineStr">
        <is>
          <t>Generic</t>
        </is>
      </c>
      <c r="H2901" s="493" t="n">
        <v>0</v>
      </c>
      <c r="I2901" s="493" t="n">
        <v>0</v>
      </c>
      <c r="J2901" s="493" t="n">
        <v>0</v>
      </c>
      <c r="K2901" s="493" t="n">
        <v>0</v>
      </c>
      <c r="L2901" s="493" t="n">
        <v>0</v>
      </c>
      <c r="M2901" s="493" t="n">
        <v>0</v>
      </c>
      <c r="N2901" s="493" t="n">
        <v>0</v>
      </c>
      <c r="O2901" s="493" t="n">
        <v>0</v>
      </c>
      <c r="P2901" s="493" t="n">
        <v>0</v>
      </c>
      <c r="Q2901" s="493" t="n">
        <v>0</v>
      </c>
      <c r="R2901" s="493" t="n">
        <v>0</v>
      </c>
      <c r="S2901" s="493" t="n">
        <v>0</v>
      </c>
      <c r="T2901" s="493" t="n">
        <v>0</v>
      </c>
      <c r="U2901" s="493" t="n">
        <v>0</v>
      </c>
      <c r="V2901" s="493" t="n">
        <v>0</v>
      </c>
      <c r="W2901" s="493" t="n">
        <v>0</v>
      </c>
      <c r="X2901" s="493" t="n">
        <v>0</v>
      </c>
      <c r="Y2901" s="493" t="n">
        <v>0</v>
      </c>
      <c r="Z2901" s="493" t="n">
        <v>0</v>
      </c>
      <c r="AA2901" s="493" t="n">
        <v>0</v>
      </c>
      <c r="AB2901" s="493" t="n">
        <v>0</v>
      </c>
      <c r="AC2901" s="493" t="n">
        <v>0</v>
      </c>
      <c r="AD2901" s="493" t="n">
        <v>0</v>
      </c>
      <c r="AE2901" s="493" t="n">
        <v>0</v>
      </c>
      <c r="AF2901" s="493" t="n">
        <v>0</v>
      </c>
      <c r="AG2901" s="493" t="n">
        <v>0</v>
      </c>
      <c r="AH2901" s="493" t="n">
        <v>0</v>
      </c>
      <c r="AI2901" s="493" t="n">
        <v>0</v>
      </c>
      <c r="AJ2901" s="493" t="n">
        <v>0</v>
      </c>
      <c r="AK2901" s="493" t="n">
        <v>0</v>
      </c>
      <c r="AL2901" s="493" t="n">
        <v>0</v>
      </c>
      <c r="AM2901" s="493" t="n">
        <v>0</v>
      </c>
      <c r="AN2901" s="493" t="n">
        <v>0</v>
      </c>
      <c r="AO2901" s="493" t="n">
        <v>0</v>
      </c>
      <c r="AP2901" s="493" t="n">
        <v>0</v>
      </c>
      <c r="AQ2901" s="493" t="n">
        <v>0</v>
      </c>
      <c r="AR2901" s="493" t="n">
        <v>0</v>
      </c>
      <c r="AS2901" s="493" t="n">
        <v>0</v>
      </c>
      <c r="AT2901" s="493" t="n">
        <v>0</v>
      </c>
      <c r="AU2901" s="493" t="n">
        <v>0</v>
      </c>
      <c r="AV2901" s="493" t="n">
        <v>0</v>
      </c>
      <c r="AW2901" s="493" t="n">
        <v>0</v>
      </c>
      <c r="AX2901" s="493" t="n">
        <v>0</v>
      </c>
      <c r="AY2901" s="493" t="n">
        <v>0</v>
      </c>
      <c r="AZ2901" s="493" t="n">
        <v>0</v>
      </c>
      <c r="BA2901" s="493" t="n">
        <v>0</v>
      </c>
      <c r="BB2901" s="493" t="n">
        <v>0</v>
      </c>
      <c r="BC2901" s="493" t="n">
        <v>0</v>
      </c>
      <c r="BD2901" s="493" t="n">
        <v>0</v>
      </c>
      <c r="BE2901" s="493" t="n">
        <v>0</v>
      </c>
      <c r="BF2901" s="493" t="n">
        <v>0</v>
      </c>
      <c r="BG2901" s="493" t="n">
        <v>0</v>
      </c>
      <c r="BH2901" s="493" t="n">
        <v>0</v>
      </c>
      <c r="BI2901" s="493" t="n">
        <v>0</v>
      </c>
      <c r="BJ2901" s="493" t="n">
        <v>0</v>
      </c>
      <c r="BK2901" s="493" t="n">
        <v>0</v>
      </c>
      <c r="BL2901" s="493" t="n">
        <v>0</v>
      </c>
      <c r="BM2901" s="493" t="n">
        <v>0</v>
      </c>
      <c r="BN2901" s="493" t="n">
        <v>0</v>
      </c>
      <c r="BO2901" s="493" t="n">
        <v>0</v>
      </c>
      <c r="BP2901" s="493" t="n">
        <v>0</v>
      </c>
      <c r="BQ2901" s="493" t="n">
        <v>0</v>
      </c>
      <c r="BR2901" s="493" t="n">
        <v>121.2</v>
      </c>
      <c r="BS2901" s="493" t="n">
        <v>1212.3</v>
      </c>
      <c r="BT2901" s="493" t="n">
        <v>0</v>
      </c>
      <c r="BU2901" s="493" t="n">
        <v>0</v>
      </c>
      <c r="BV2901" s="493" t="n">
        <v>0</v>
      </c>
      <c r="BW2901" s="493" t="n">
        <v>0</v>
      </c>
    </row>
    <row r="2902">
      <c r="A2902" t="inlineStr">
        <is>
          <t>[C9D3] Angiotensin-II 길항제 칼슘길항제 복합제</t>
        </is>
      </c>
      <c r="B2902" t="inlineStr">
        <is>
          <t>건일바이오팜</t>
        </is>
      </c>
      <c r="C2902" t="inlineStr">
        <is>
          <t>건카브</t>
        </is>
      </c>
      <c r="D2902" t="inlineStr">
        <is>
          <t>건일바이오팜</t>
        </is>
      </c>
      <c r="E2902" t="inlineStr">
        <is>
          <t>fimasartan potassium trihydrate  ( as fimasartan potassium),  s-amlodipine besylate dihydrate  ( as s-amlodipine)</t>
        </is>
      </c>
      <c r="F2902" t="inlineStr">
        <is>
          <t>의원</t>
        </is>
      </c>
      <c r="G2902" t="inlineStr">
        <is>
          <t>Generic</t>
        </is>
      </c>
      <c r="H2902" s="493" t="n">
        <v>0</v>
      </c>
      <c r="I2902" s="493" t="n">
        <v>0</v>
      </c>
      <c r="J2902" s="493" t="n">
        <v>0</v>
      </c>
      <c r="K2902" s="493" t="n">
        <v>0</v>
      </c>
      <c r="L2902" s="493" t="n">
        <v>0</v>
      </c>
      <c r="M2902" s="493" t="n">
        <v>0</v>
      </c>
      <c r="N2902" s="493" t="n">
        <v>0</v>
      </c>
      <c r="O2902" s="493" t="n">
        <v>0</v>
      </c>
      <c r="P2902" s="493" t="n">
        <v>0</v>
      </c>
      <c r="Q2902" s="493" t="n">
        <v>0</v>
      </c>
      <c r="R2902" s="493" t="n">
        <v>0</v>
      </c>
      <c r="S2902" s="493" t="n">
        <v>0</v>
      </c>
      <c r="T2902" s="493" t="n">
        <v>0</v>
      </c>
      <c r="U2902" s="493" t="n">
        <v>0</v>
      </c>
      <c r="V2902" s="493" t="n">
        <v>0</v>
      </c>
      <c r="W2902" s="493" t="n">
        <v>0</v>
      </c>
      <c r="X2902" s="493" t="n">
        <v>0</v>
      </c>
      <c r="Y2902" s="493" t="n">
        <v>0</v>
      </c>
      <c r="Z2902" s="493" t="n">
        <v>0</v>
      </c>
      <c r="AA2902" s="493" t="n">
        <v>0</v>
      </c>
      <c r="AB2902" s="493" t="n">
        <v>0</v>
      </c>
      <c r="AC2902" s="493" t="n">
        <v>0</v>
      </c>
      <c r="AD2902" s="493" t="n">
        <v>0</v>
      </c>
      <c r="AE2902" s="493" t="n">
        <v>0</v>
      </c>
      <c r="AF2902" s="493" t="n">
        <v>0</v>
      </c>
      <c r="AG2902" s="493" t="n">
        <v>0</v>
      </c>
      <c r="AH2902" s="493" t="n">
        <v>0</v>
      </c>
      <c r="AI2902" s="493" t="n">
        <v>0</v>
      </c>
      <c r="AJ2902" s="493" t="n">
        <v>0</v>
      </c>
      <c r="AK2902" s="493" t="n">
        <v>0</v>
      </c>
      <c r="AL2902" s="493" t="n">
        <v>0</v>
      </c>
      <c r="AM2902" s="493" t="n">
        <v>0</v>
      </c>
      <c r="AN2902" s="493" t="n">
        <v>0</v>
      </c>
      <c r="AO2902" s="493" t="n">
        <v>0</v>
      </c>
      <c r="AP2902" s="493" t="n">
        <v>0</v>
      </c>
      <c r="AQ2902" s="493" t="n">
        <v>0</v>
      </c>
      <c r="AR2902" s="493" t="n">
        <v>0</v>
      </c>
      <c r="AS2902" s="493" t="n">
        <v>0</v>
      </c>
      <c r="AT2902" s="493" t="n">
        <v>0</v>
      </c>
      <c r="AU2902" s="493" t="n">
        <v>0</v>
      </c>
      <c r="AV2902" s="493" t="n">
        <v>0</v>
      </c>
      <c r="AW2902" s="493" t="n">
        <v>0</v>
      </c>
      <c r="AX2902" s="493" t="n">
        <v>0</v>
      </c>
      <c r="AY2902" s="493" t="n">
        <v>0</v>
      </c>
      <c r="AZ2902" s="493" t="n">
        <v>0</v>
      </c>
      <c r="BA2902" s="493" t="n">
        <v>0</v>
      </c>
      <c r="BB2902" s="493" t="n">
        <v>0</v>
      </c>
      <c r="BC2902" s="493" t="n">
        <v>0</v>
      </c>
      <c r="BD2902" s="493" t="n">
        <v>0</v>
      </c>
      <c r="BE2902" s="493" t="n">
        <v>0</v>
      </c>
      <c r="BF2902" s="493" t="n">
        <v>0</v>
      </c>
      <c r="BG2902" s="493" t="n">
        <v>0</v>
      </c>
      <c r="BH2902" s="493" t="n">
        <v>0</v>
      </c>
      <c r="BI2902" s="493" t="n">
        <v>0</v>
      </c>
      <c r="BJ2902" s="493" t="n">
        <v>0</v>
      </c>
      <c r="BK2902" s="493" t="n">
        <v>0</v>
      </c>
      <c r="BL2902" s="493" t="n">
        <v>0</v>
      </c>
      <c r="BM2902" s="493" t="n">
        <v>0</v>
      </c>
      <c r="BN2902" s="493" t="n">
        <v>0</v>
      </c>
      <c r="BO2902" s="493" t="n">
        <v>0</v>
      </c>
      <c r="BP2902" s="493" t="n">
        <v>2457</v>
      </c>
      <c r="BQ2902" s="493" t="n">
        <v>0</v>
      </c>
      <c r="BR2902" s="493" t="n">
        <v>0</v>
      </c>
      <c r="BS2902" s="493" t="n">
        <v>2642.7</v>
      </c>
      <c r="BT2902" s="493" t="n">
        <v>0</v>
      </c>
      <c r="BU2902" s="493" t="n">
        <v>0</v>
      </c>
      <c r="BV2902" s="493" t="n">
        <v>0</v>
      </c>
      <c r="BW2902" s="493" t="n">
        <v>0</v>
      </c>
    </row>
    <row r="2903">
      <c r="A2903" t="inlineStr">
        <is>
          <t>[C9D3] Angiotensin-II 길항제 칼슘길항제 복합제</t>
        </is>
      </c>
      <c r="B2903" t="inlineStr">
        <is>
          <t>건일바이오팜</t>
        </is>
      </c>
      <c r="C2903" t="inlineStr">
        <is>
          <t>건카브</t>
        </is>
      </c>
      <c r="D2903" t="inlineStr">
        <is>
          <t>건일바이오팜</t>
        </is>
      </c>
      <c r="E2903" t="inlineStr">
        <is>
          <t>s-amlodipine besylate 2.5 hydrate  ( as s-amlodipine),  fimasartan potassium trihydrate  ( as fimasartan potassium)</t>
        </is>
      </c>
      <c r="F2903" t="inlineStr">
        <is>
          <t>종합병원</t>
        </is>
      </c>
      <c r="G2903" t="inlineStr">
        <is>
          <t>Generic</t>
        </is>
      </c>
      <c r="H2903" s="493" t="n">
        <v>0</v>
      </c>
      <c r="I2903" s="493" t="n">
        <v>0</v>
      </c>
      <c r="J2903" s="493" t="n">
        <v>0</v>
      </c>
      <c r="K2903" s="493" t="n">
        <v>0</v>
      </c>
      <c r="L2903" s="493" t="n">
        <v>0</v>
      </c>
      <c r="M2903" s="493" t="n">
        <v>0</v>
      </c>
      <c r="N2903" s="493" t="n">
        <v>0</v>
      </c>
      <c r="O2903" s="493" t="n">
        <v>0</v>
      </c>
      <c r="P2903" s="493" t="n">
        <v>0</v>
      </c>
      <c r="Q2903" s="493" t="n">
        <v>0</v>
      </c>
      <c r="R2903" s="493" t="n">
        <v>0</v>
      </c>
      <c r="S2903" s="493" t="n">
        <v>0</v>
      </c>
      <c r="T2903" s="493" t="n">
        <v>0</v>
      </c>
      <c r="U2903" s="493" t="n">
        <v>0</v>
      </c>
      <c r="V2903" s="493" t="n">
        <v>0</v>
      </c>
      <c r="W2903" s="493" t="n">
        <v>0</v>
      </c>
      <c r="X2903" s="493" t="n">
        <v>0</v>
      </c>
      <c r="Y2903" s="493" t="n">
        <v>0</v>
      </c>
      <c r="Z2903" s="493" t="n">
        <v>0</v>
      </c>
      <c r="AA2903" s="493" t="n">
        <v>0</v>
      </c>
      <c r="AB2903" s="493" t="n">
        <v>0</v>
      </c>
      <c r="AC2903" s="493" t="n">
        <v>0</v>
      </c>
      <c r="AD2903" s="493" t="n">
        <v>0</v>
      </c>
      <c r="AE2903" s="493" t="n">
        <v>0</v>
      </c>
      <c r="AF2903" s="493" t="n">
        <v>0</v>
      </c>
      <c r="AG2903" s="493" t="n">
        <v>0</v>
      </c>
      <c r="AH2903" s="493" t="n">
        <v>0</v>
      </c>
      <c r="AI2903" s="493" t="n">
        <v>0</v>
      </c>
      <c r="AJ2903" s="493" t="n">
        <v>0</v>
      </c>
      <c r="AK2903" s="493" t="n">
        <v>0</v>
      </c>
      <c r="AL2903" s="493" t="n">
        <v>0</v>
      </c>
      <c r="AM2903" s="493" t="n">
        <v>0</v>
      </c>
      <c r="AN2903" s="493" t="n">
        <v>0</v>
      </c>
      <c r="AO2903" s="493" t="n">
        <v>0</v>
      </c>
      <c r="AP2903" s="493" t="n">
        <v>0</v>
      </c>
      <c r="AQ2903" s="493" t="n">
        <v>0</v>
      </c>
      <c r="AR2903" s="493" t="n">
        <v>0</v>
      </c>
      <c r="AS2903" s="493" t="n">
        <v>0</v>
      </c>
      <c r="AT2903" s="493" t="n">
        <v>0</v>
      </c>
      <c r="AU2903" s="493" t="n">
        <v>0</v>
      </c>
      <c r="AV2903" s="493" t="n">
        <v>220.5</v>
      </c>
      <c r="AW2903" s="493" t="n">
        <v>0</v>
      </c>
      <c r="AX2903" s="493" t="n">
        <v>220.5</v>
      </c>
      <c r="AY2903" s="493" t="n">
        <v>0</v>
      </c>
      <c r="AZ2903" s="493" t="n">
        <v>0</v>
      </c>
      <c r="BA2903" s="493" t="n">
        <v>0</v>
      </c>
      <c r="BB2903" s="493" t="n">
        <v>0</v>
      </c>
      <c r="BC2903" s="493" t="n">
        <v>0</v>
      </c>
      <c r="BD2903" s="493" t="n">
        <v>0</v>
      </c>
      <c r="BE2903" s="493" t="n">
        <v>0</v>
      </c>
      <c r="BF2903" s="493" t="n">
        <v>0</v>
      </c>
      <c r="BG2903" s="493" t="n">
        <v>0</v>
      </c>
      <c r="BH2903" s="493" t="n">
        <v>0</v>
      </c>
      <c r="BI2903" s="493" t="n">
        <v>0</v>
      </c>
      <c r="BJ2903" s="493" t="n">
        <v>0</v>
      </c>
      <c r="BK2903" s="493" t="n">
        <v>0</v>
      </c>
      <c r="BL2903" s="493" t="n">
        <v>0</v>
      </c>
      <c r="BM2903" s="493" t="n">
        <v>0</v>
      </c>
      <c r="BN2903" s="493" t="n">
        <v>0</v>
      </c>
      <c r="BO2903" s="493" t="n">
        <v>0</v>
      </c>
      <c r="BP2903" s="493" t="n">
        <v>0</v>
      </c>
      <c r="BQ2903" s="493" t="n">
        <v>0</v>
      </c>
      <c r="BR2903" s="493" t="n">
        <v>0</v>
      </c>
      <c r="BS2903" s="493" t="n">
        <v>121.2</v>
      </c>
      <c r="BT2903" s="493" t="n">
        <v>363.6</v>
      </c>
      <c r="BU2903" s="493" t="n">
        <v>369</v>
      </c>
      <c r="BV2903" s="493" t="n">
        <v>0</v>
      </c>
      <c r="BW2903" s="493" t="n">
        <v>0</v>
      </c>
    </row>
    <row r="2904">
      <c r="A2904" t="inlineStr">
        <is>
          <t>[C9D3] Angiotensin-II 길항제 칼슘길항제 복합제</t>
        </is>
      </c>
      <c r="B2904" t="inlineStr">
        <is>
          <t>건일바이오팜</t>
        </is>
      </c>
      <c r="C2904" t="inlineStr">
        <is>
          <t>건카브</t>
        </is>
      </c>
      <c r="D2904" t="inlineStr">
        <is>
          <t>건일바이오팜</t>
        </is>
      </c>
      <c r="E2904" t="inlineStr">
        <is>
          <t>s-amlodipine besylate 2.5 hydrate  ( as s-amlodipine),  fimasartan potassium trihydrate  ( as fimasartan potassium)</t>
        </is>
      </c>
      <c r="F2904" t="inlineStr">
        <is>
          <t>의원</t>
        </is>
      </c>
      <c r="G2904" t="inlineStr">
        <is>
          <t>Generic</t>
        </is>
      </c>
      <c r="H2904" s="493" t="n">
        <v>0</v>
      </c>
      <c r="I2904" s="493" t="n">
        <v>0</v>
      </c>
      <c r="J2904" s="493" t="n">
        <v>0</v>
      </c>
      <c r="K2904" s="493" t="n">
        <v>0</v>
      </c>
      <c r="L2904" s="493" t="n">
        <v>0</v>
      </c>
      <c r="M2904" s="493" t="n">
        <v>0</v>
      </c>
      <c r="N2904" s="493" t="n">
        <v>0</v>
      </c>
      <c r="O2904" s="493" t="n">
        <v>0</v>
      </c>
      <c r="P2904" s="493" t="n">
        <v>0</v>
      </c>
      <c r="Q2904" s="493" t="n">
        <v>0</v>
      </c>
      <c r="R2904" s="493" t="n">
        <v>0</v>
      </c>
      <c r="S2904" s="493" t="n">
        <v>0</v>
      </c>
      <c r="T2904" s="493" t="n">
        <v>0</v>
      </c>
      <c r="U2904" s="493" t="n">
        <v>0</v>
      </c>
      <c r="V2904" s="493" t="n">
        <v>0</v>
      </c>
      <c r="W2904" s="493" t="n">
        <v>0</v>
      </c>
      <c r="X2904" s="493" t="n">
        <v>0</v>
      </c>
      <c r="Y2904" s="493" t="n">
        <v>0</v>
      </c>
      <c r="Z2904" s="493" t="n">
        <v>0</v>
      </c>
      <c r="AA2904" s="493" t="n">
        <v>0</v>
      </c>
      <c r="AB2904" s="493" t="n">
        <v>0</v>
      </c>
      <c r="AC2904" s="493" t="n">
        <v>0</v>
      </c>
      <c r="AD2904" s="493" t="n">
        <v>0</v>
      </c>
      <c r="AE2904" s="493" t="n">
        <v>0</v>
      </c>
      <c r="AF2904" s="493" t="n">
        <v>0</v>
      </c>
      <c r="AG2904" s="493" t="n">
        <v>0</v>
      </c>
      <c r="AH2904" s="493" t="n">
        <v>0</v>
      </c>
      <c r="AI2904" s="493" t="n">
        <v>0</v>
      </c>
      <c r="AJ2904" s="493" t="n">
        <v>0</v>
      </c>
      <c r="AK2904" s="493" t="n">
        <v>0</v>
      </c>
      <c r="AL2904" s="493" t="n">
        <v>0</v>
      </c>
      <c r="AM2904" s="493" t="n">
        <v>3576</v>
      </c>
      <c r="AN2904" s="493" t="n">
        <v>3336</v>
      </c>
      <c r="AO2904" s="493" t="n">
        <v>2908.28</v>
      </c>
      <c r="AP2904" s="493" t="n">
        <v>3012</v>
      </c>
      <c r="AQ2904" s="493" t="n">
        <v>5201.1</v>
      </c>
      <c r="AR2904" s="493" t="n">
        <v>3412.3</v>
      </c>
      <c r="AS2904" s="493" t="n">
        <v>5788</v>
      </c>
      <c r="AT2904" s="493" t="n">
        <v>2032.3</v>
      </c>
      <c r="AU2904" s="493" t="n">
        <v>3048.3</v>
      </c>
      <c r="AV2904" s="493" t="n">
        <v>1784</v>
      </c>
      <c r="AW2904" s="493" t="n">
        <v>3465.2</v>
      </c>
      <c r="AX2904" s="493" t="n">
        <v>2074.7</v>
      </c>
      <c r="AY2904" s="493" t="n">
        <v>3956.7</v>
      </c>
      <c r="AZ2904" s="493" t="n">
        <v>3312.8</v>
      </c>
      <c r="BA2904" s="493" t="n">
        <v>5060.6</v>
      </c>
      <c r="BB2904" s="493" t="n">
        <v>4209.5</v>
      </c>
      <c r="BC2904" s="493" t="n">
        <v>9668.200000000001</v>
      </c>
      <c r="BD2904" s="493" t="n">
        <v>9845.65</v>
      </c>
      <c r="BE2904" s="493" t="n">
        <v>12207.8</v>
      </c>
      <c r="BF2904" s="493" t="n">
        <v>7917.1</v>
      </c>
      <c r="BG2904" s="493" t="n">
        <v>9666</v>
      </c>
      <c r="BH2904" s="493" t="n">
        <v>0</v>
      </c>
      <c r="BI2904" s="493" t="n">
        <v>3495.3</v>
      </c>
      <c r="BJ2904" s="493" t="n">
        <v>0</v>
      </c>
      <c r="BK2904" s="493" t="n">
        <v>2358.9</v>
      </c>
      <c r="BL2904" s="493" t="n">
        <v>0</v>
      </c>
      <c r="BM2904" s="493" t="n">
        <v>0</v>
      </c>
      <c r="BN2904" s="493" t="n">
        <v>0</v>
      </c>
      <c r="BO2904" s="493" t="n">
        <v>0</v>
      </c>
      <c r="BP2904" s="493" t="n">
        <v>4626</v>
      </c>
      <c r="BQ2904" s="493" t="n">
        <v>7095.3</v>
      </c>
      <c r="BR2904" s="493" t="n">
        <v>5103</v>
      </c>
      <c r="BS2904" s="493" t="n">
        <v>7961.1</v>
      </c>
      <c r="BT2904" s="493" t="n">
        <v>6209.7</v>
      </c>
      <c r="BU2904" s="493" t="n">
        <v>7230.6</v>
      </c>
      <c r="BV2904" s="493" t="n">
        <v>5237.1</v>
      </c>
      <c r="BW2904" s="493" t="n">
        <v>7521</v>
      </c>
    </row>
    <row r="2905">
      <c r="A2905" t="inlineStr">
        <is>
          <t>[C9D3] Angiotensin-II 길항제 칼슘길항제 복합제</t>
        </is>
      </c>
      <c r="B2905" t="inlineStr">
        <is>
          <t>건일바이오팜</t>
        </is>
      </c>
      <c r="C2905" t="inlineStr">
        <is>
          <t>건카브</t>
        </is>
      </c>
      <c r="D2905" t="inlineStr">
        <is>
          <t>건일바이오팜</t>
        </is>
      </c>
      <c r="E2905" t="inlineStr">
        <is>
          <t>s-amlodipine besylate dihydrate  ( as s-amlodipine),  fimasartan potassium trihydrate  ( as fimasartan potassium)</t>
        </is>
      </c>
      <c r="F2905" t="inlineStr">
        <is>
          <t>종합병원</t>
        </is>
      </c>
      <c r="G2905" t="inlineStr">
        <is>
          <t>Generic</t>
        </is>
      </c>
      <c r="H2905" s="493" t="n">
        <v>0</v>
      </c>
      <c r="I2905" s="493" t="n">
        <v>0</v>
      </c>
      <c r="J2905" s="493" t="n">
        <v>0</v>
      </c>
      <c r="K2905" s="493" t="n">
        <v>0</v>
      </c>
      <c r="L2905" s="493" t="n">
        <v>0</v>
      </c>
      <c r="M2905" s="493" t="n">
        <v>0</v>
      </c>
      <c r="N2905" s="493" t="n">
        <v>0</v>
      </c>
      <c r="O2905" s="493" t="n">
        <v>0</v>
      </c>
      <c r="P2905" s="493" t="n">
        <v>0</v>
      </c>
      <c r="Q2905" s="493" t="n">
        <v>0</v>
      </c>
      <c r="R2905" s="493" t="n">
        <v>0</v>
      </c>
      <c r="S2905" s="493" t="n">
        <v>0</v>
      </c>
      <c r="T2905" s="493" t="n">
        <v>0</v>
      </c>
      <c r="U2905" s="493" t="n">
        <v>0</v>
      </c>
      <c r="V2905" s="493" t="n">
        <v>0</v>
      </c>
      <c r="W2905" s="493" t="n">
        <v>0</v>
      </c>
      <c r="X2905" s="493" t="n">
        <v>0</v>
      </c>
      <c r="Y2905" s="493" t="n">
        <v>0</v>
      </c>
      <c r="Z2905" s="493" t="n">
        <v>0</v>
      </c>
      <c r="AA2905" s="493" t="n">
        <v>0</v>
      </c>
      <c r="AB2905" s="493" t="n">
        <v>0</v>
      </c>
      <c r="AC2905" s="493" t="n">
        <v>0</v>
      </c>
      <c r="AD2905" s="493" t="n">
        <v>0</v>
      </c>
      <c r="AE2905" s="493" t="n">
        <v>0</v>
      </c>
      <c r="AF2905" s="493" t="n">
        <v>0</v>
      </c>
      <c r="AG2905" s="493" t="n">
        <v>0</v>
      </c>
      <c r="AH2905" s="493" t="n">
        <v>0</v>
      </c>
      <c r="AI2905" s="493" t="n">
        <v>0</v>
      </c>
      <c r="AJ2905" s="493" t="n">
        <v>0</v>
      </c>
      <c r="AK2905" s="493" t="n">
        <v>0</v>
      </c>
      <c r="AL2905" s="493" t="n">
        <v>0</v>
      </c>
      <c r="AM2905" s="493" t="n">
        <v>0</v>
      </c>
      <c r="AN2905" s="493" t="n">
        <v>0</v>
      </c>
      <c r="AO2905" s="493" t="n">
        <v>0</v>
      </c>
      <c r="AP2905" s="493" t="n">
        <v>0</v>
      </c>
      <c r="AQ2905" s="493" t="n">
        <v>0</v>
      </c>
      <c r="AR2905" s="493" t="n">
        <v>233.8</v>
      </c>
      <c r="AS2905" s="493" t="n">
        <v>69.72</v>
      </c>
      <c r="AT2905" s="493" t="n">
        <v>70.28</v>
      </c>
      <c r="AU2905" s="493" t="n">
        <v>90.3</v>
      </c>
      <c r="AV2905" s="493" t="n">
        <v>68.59999999999999</v>
      </c>
      <c r="AW2905" s="493" t="n">
        <v>179.2</v>
      </c>
      <c r="AX2905" s="493" t="n">
        <v>85.75</v>
      </c>
      <c r="AY2905" s="493" t="n">
        <v>72.3</v>
      </c>
      <c r="AZ2905" s="493" t="n">
        <v>81.18000000000001</v>
      </c>
      <c r="BA2905" s="493" t="n">
        <v>382.26</v>
      </c>
      <c r="BB2905" s="493" t="n">
        <v>68.04000000000001</v>
      </c>
      <c r="BC2905" s="493" t="n">
        <v>68.31999999999999</v>
      </c>
      <c r="BD2905" s="493" t="n">
        <v>618.15</v>
      </c>
      <c r="BE2905" s="493" t="n">
        <v>180.32</v>
      </c>
      <c r="BF2905" s="493" t="n">
        <v>235.2</v>
      </c>
      <c r="BG2905" s="493" t="n">
        <v>87.84999999999999</v>
      </c>
      <c r="BH2905" s="493" t="n">
        <v>229.32</v>
      </c>
      <c r="BI2905" s="493" t="n">
        <v>80.84999999999999</v>
      </c>
      <c r="BJ2905" s="493" t="n">
        <v>356.68</v>
      </c>
      <c r="BK2905" s="493" t="n">
        <v>66.36</v>
      </c>
      <c r="BL2905" s="493" t="n">
        <v>81.90000000000001</v>
      </c>
      <c r="BM2905" s="493" t="n">
        <v>175.56</v>
      </c>
      <c r="BN2905" s="493" t="n">
        <v>64.40000000000001</v>
      </c>
      <c r="BO2905" s="493" t="n">
        <v>359.6</v>
      </c>
      <c r="BP2905" s="493" t="n">
        <v>190.2</v>
      </c>
      <c r="BQ2905" s="493" t="n">
        <v>63.44</v>
      </c>
      <c r="BR2905" s="493" t="n">
        <v>583.95</v>
      </c>
      <c r="BS2905" s="493" t="n">
        <v>62.16</v>
      </c>
      <c r="BT2905" s="493" t="n">
        <v>61.04</v>
      </c>
      <c r="BU2905" s="493" t="n">
        <v>74.90000000000001</v>
      </c>
      <c r="BV2905" s="493" t="n">
        <v>61.6</v>
      </c>
      <c r="BW2905" s="493" t="n">
        <v>60.48</v>
      </c>
    </row>
    <row r="2906">
      <c r="A2906" t="inlineStr">
        <is>
          <t>[C9D3] Angiotensin-II 길항제 칼슘길항제 복합제</t>
        </is>
      </c>
      <c r="B2906" t="inlineStr">
        <is>
          <t>건일바이오팜</t>
        </is>
      </c>
      <c r="C2906" t="inlineStr">
        <is>
          <t>건카브</t>
        </is>
      </c>
      <c r="D2906" t="inlineStr">
        <is>
          <t>건일바이오팜</t>
        </is>
      </c>
      <c r="E2906" t="inlineStr">
        <is>
          <t>s-amlodipine besylate dihydrate  ( as s-amlodipine),  fimasartan potassium trihydrate  ( as fimasartan potassium)</t>
        </is>
      </c>
      <c r="F2906" t="inlineStr">
        <is>
          <t>의원</t>
        </is>
      </c>
      <c r="G2906" t="inlineStr">
        <is>
          <t>Generic</t>
        </is>
      </c>
      <c r="H2906" s="493" t="n">
        <v>0</v>
      </c>
      <c r="I2906" s="493" t="n">
        <v>0</v>
      </c>
      <c r="J2906" s="493" t="n">
        <v>0</v>
      </c>
      <c r="K2906" s="493" t="n">
        <v>0</v>
      </c>
      <c r="L2906" s="493" t="n">
        <v>0</v>
      </c>
      <c r="M2906" s="493" t="n">
        <v>0</v>
      </c>
      <c r="N2906" s="493" t="n">
        <v>0</v>
      </c>
      <c r="O2906" s="493" t="n">
        <v>0</v>
      </c>
      <c r="P2906" s="493" t="n">
        <v>0</v>
      </c>
      <c r="Q2906" s="493" t="n">
        <v>0</v>
      </c>
      <c r="R2906" s="493" t="n">
        <v>0</v>
      </c>
      <c r="S2906" s="493" t="n">
        <v>0</v>
      </c>
      <c r="T2906" s="493" t="n">
        <v>0</v>
      </c>
      <c r="U2906" s="493" t="n">
        <v>0</v>
      </c>
      <c r="V2906" s="493" t="n">
        <v>0</v>
      </c>
      <c r="W2906" s="493" t="n">
        <v>0</v>
      </c>
      <c r="X2906" s="493" t="n">
        <v>0</v>
      </c>
      <c r="Y2906" s="493" t="n">
        <v>0</v>
      </c>
      <c r="Z2906" s="493" t="n">
        <v>0</v>
      </c>
      <c r="AA2906" s="493" t="n">
        <v>0</v>
      </c>
      <c r="AB2906" s="493" t="n">
        <v>0</v>
      </c>
      <c r="AC2906" s="493" t="n">
        <v>0</v>
      </c>
      <c r="AD2906" s="493" t="n">
        <v>0</v>
      </c>
      <c r="AE2906" s="493" t="n">
        <v>0</v>
      </c>
      <c r="AF2906" s="493" t="n">
        <v>0</v>
      </c>
      <c r="AG2906" s="493" t="n">
        <v>0</v>
      </c>
      <c r="AH2906" s="493" t="n">
        <v>0</v>
      </c>
      <c r="AI2906" s="493" t="n">
        <v>240</v>
      </c>
      <c r="AJ2906" s="493" t="n">
        <v>0</v>
      </c>
      <c r="AK2906" s="493" t="n">
        <v>0</v>
      </c>
      <c r="AL2906" s="493" t="n">
        <v>0</v>
      </c>
      <c r="AM2906" s="493" t="n">
        <v>2024</v>
      </c>
      <c r="AN2906" s="493" t="n">
        <v>2640</v>
      </c>
      <c r="AO2906" s="493" t="n">
        <v>3432</v>
      </c>
      <c r="AP2906" s="493" t="n">
        <v>3176</v>
      </c>
      <c r="AQ2906" s="493" t="n">
        <v>3713.5</v>
      </c>
      <c r="AR2906" s="493" t="n">
        <v>4528</v>
      </c>
      <c r="AS2906" s="493" t="n">
        <v>3344</v>
      </c>
      <c r="AT2906" s="493" t="n">
        <v>1872</v>
      </c>
      <c r="AU2906" s="493" t="n">
        <v>3296</v>
      </c>
      <c r="AV2906" s="493" t="n">
        <v>3392</v>
      </c>
      <c r="AW2906" s="493" t="n">
        <v>4614.4</v>
      </c>
      <c r="AX2906" s="493" t="n">
        <v>3648.9</v>
      </c>
      <c r="AY2906" s="493" t="n">
        <v>5258.4</v>
      </c>
      <c r="AZ2906" s="493" t="n">
        <v>5191.4</v>
      </c>
      <c r="BA2906" s="493" t="n">
        <v>5806.6</v>
      </c>
      <c r="BB2906" s="493" t="n">
        <v>6672.88</v>
      </c>
      <c r="BC2906" s="493" t="n">
        <v>7875.7</v>
      </c>
      <c r="BD2906" s="493" t="n">
        <v>5347.7</v>
      </c>
      <c r="BE2906" s="493" t="n">
        <v>9154.4</v>
      </c>
      <c r="BF2906" s="493" t="n">
        <v>3763.8</v>
      </c>
      <c r="BG2906" s="493" t="n">
        <v>3558.6</v>
      </c>
      <c r="BH2906" s="493" t="n">
        <v>6808.8</v>
      </c>
      <c r="BI2906" s="493" t="n">
        <v>3498</v>
      </c>
      <c r="BJ2906" s="493" t="n">
        <v>5652.6</v>
      </c>
      <c r="BK2906" s="493" t="n">
        <v>7500.9</v>
      </c>
      <c r="BL2906" s="493" t="n">
        <v>4358.04</v>
      </c>
      <c r="BM2906" s="493" t="n">
        <v>5127.2</v>
      </c>
      <c r="BN2906" s="493" t="n">
        <v>5200.23</v>
      </c>
      <c r="BO2906" s="493" t="n">
        <v>4976.1</v>
      </c>
      <c r="BP2906" s="493" t="n">
        <v>3858.6</v>
      </c>
      <c r="BQ2906" s="493" t="n">
        <v>7509.6</v>
      </c>
      <c r="BR2906" s="493" t="n">
        <v>4887.25</v>
      </c>
      <c r="BS2906" s="493" t="n">
        <v>4672.5</v>
      </c>
      <c r="BT2906" s="493" t="n">
        <v>5598.3</v>
      </c>
      <c r="BU2906" s="493" t="n">
        <v>4731.3</v>
      </c>
      <c r="BV2906" s="493" t="n">
        <v>5198.4</v>
      </c>
      <c r="BW2906" s="493" t="n">
        <v>6133.9</v>
      </c>
    </row>
    <row r="2907">
      <c r="A2907" t="inlineStr">
        <is>
          <t>[C9D3] Angiotensin-II 길항제 칼슘길항제 복합제</t>
        </is>
      </c>
      <c r="B2907" t="inlineStr">
        <is>
          <t>건일바이오팜</t>
        </is>
      </c>
      <c r="C2907" t="inlineStr">
        <is>
          <t>건카브</t>
        </is>
      </c>
      <c r="D2907" t="inlineStr">
        <is>
          <t>건일바이오팜</t>
        </is>
      </c>
      <c r="E2907" t="inlineStr">
        <is>
          <t>s-amlodipine besylate dihydrate  ( as s-amlodipine),  fimasartan potassium trihydrate  ( as fimasartan potassium)</t>
        </is>
      </c>
      <c r="F2907" t="inlineStr">
        <is>
          <t>보건소</t>
        </is>
      </c>
      <c r="G2907" t="inlineStr">
        <is>
          <t>Generic</t>
        </is>
      </c>
      <c r="H2907" s="493" t="n">
        <v>0</v>
      </c>
      <c r="I2907" s="493" t="n">
        <v>0</v>
      </c>
      <c r="J2907" s="493" t="n">
        <v>0</v>
      </c>
      <c r="K2907" s="493" t="n">
        <v>0</v>
      </c>
      <c r="L2907" s="493" t="n">
        <v>0</v>
      </c>
      <c r="M2907" s="493" t="n">
        <v>0</v>
      </c>
      <c r="N2907" s="493" t="n">
        <v>0</v>
      </c>
      <c r="O2907" s="493" t="n">
        <v>0</v>
      </c>
      <c r="P2907" s="493" t="n">
        <v>0</v>
      </c>
      <c r="Q2907" s="493" t="n">
        <v>0</v>
      </c>
      <c r="R2907" s="493" t="n">
        <v>0</v>
      </c>
      <c r="S2907" s="493" t="n">
        <v>0</v>
      </c>
      <c r="T2907" s="493" t="n">
        <v>0</v>
      </c>
      <c r="U2907" s="493" t="n">
        <v>0</v>
      </c>
      <c r="V2907" s="493" t="n">
        <v>0</v>
      </c>
      <c r="W2907" s="493" t="n">
        <v>0</v>
      </c>
      <c r="X2907" s="493" t="n">
        <v>0</v>
      </c>
      <c r="Y2907" s="493" t="n">
        <v>0</v>
      </c>
      <c r="Z2907" s="493" t="n">
        <v>0</v>
      </c>
      <c r="AA2907" s="493" t="n">
        <v>0</v>
      </c>
      <c r="AB2907" s="493" t="n">
        <v>0</v>
      </c>
      <c r="AC2907" s="493" t="n">
        <v>0</v>
      </c>
      <c r="AD2907" s="493" t="n">
        <v>0</v>
      </c>
      <c r="AE2907" s="493" t="n">
        <v>0</v>
      </c>
      <c r="AF2907" s="493" t="n">
        <v>0</v>
      </c>
      <c r="AG2907" s="493" t="n">
        <v>0</v>
      </c>
      <c r="AH2907" s="493" t="n">
        <v>0</v>
      </c>
      <c r="AI2907" s="493" t="n">
        <v>0</v>
      </c>
      <c r="AJ2907" s="493" t="n">
        <v>0</v>
      </c>
      <c r="AK2907" s="493" t="n">
        <v>0</v>
      </c>
      <c r="AL2907" s="493" t="n">
        <v>0</v>
      </c>
      <c r="AM2907" s="493" t="n">
        <v>0</v>
      </c>
      <c r="AN2907" s="493" t="n">
        <v>0</v>
      </c>
      <c r="AO2907" s="493" t="n">
        <v>0</v>
      </c>
      <c r="AP2907" s="493" t="n">
        <v>0</v>
      </c>
      <c r="AQ2907" s="493" t="n">
        <v>0</v>
      </c>
      <c r="AR2907" s="493" t="n">
        <v>0</v>
      </c>
      <c r="AS2907" s="493" t="n">
        <v>0</v>
      </c>
      <c r="AT2907" s="493" t="n">
        <v>0</v>
      </c>
      <c r="AU2907" s="493" t="n">
        <v>0</v>
      </c>
      <c r="AV2907" s="493" t="n">
        <v>0</v>
      </c>
      <c r="AW2907" s="493" t="n">
        <v>2322</v>
      </c>
      <c r="AX2907" s="493" t="n">
        <v>1342.2</v>
      </c>
      <c r="AY2907" s="493" t="n">
        <v>985.5</v>
      </c>
      <c r="AZ2907" s="493" t="n">
        <v>2849.4</v>
      </c>
      <c r="BA2907" s="493" t="n">
        <v>2713.5</v>
      </c>
      <c r="BB2907" s="493" t="n">
        <v>633.3</v>
      </c>
      <c r="BC2907" s="493" t="n">
        <v>4452</v>
      </c>
      <c r="BD2907" s="493" t="n">
        <v>0</v>
      </c>
      <c r="BE2907" s="493" t="n">
        <v>2799</v>
      </c>
      <c r="BF2907" s="493" t="n">
        <v>3530.1</v>
      </c>
      <c r="BG2907" s="493" t="n">
        <v>2116.8</v>
      </c>
      <c r="BH2907" s="493" t="n">
        <v>0</v>
      </c>
      <c r="BI2907" s="493" t="n">
        <v>1892.4</v>
      </c>
      <c r="BJ2907" s="493" t="n">
        <v>542.7</v>
      </c>
      <c r="BK2907" s="493" t="n">
        <v>2091.6</v>
      </c>
      <c r="BL2907" s="493" t="n">
        <v>3137.4</v>
      </c>
      <c r="BM2907" s="493" t="n">
        <v>3698.4</v>
      </c>
      <c r="BN2907" s="493" t="n">
        <v>0</v>
      </c>
      <c r="BO2907" s="493" t="n">
        <v>2970</v>
      </c>
      <c r="BP2907" s="493" t="n">
        <v>0</v>
      </c>
      <c r="BQ2907" s="493" t="n">
        <v>1023.6</v>
      </c>
      <c r="BR2907" s="493" t="n">
        <v>4195.2</v>
      </c>
      <c r="BS2907" s="493" t="n">
        <v>1786.8</v>
      </c>
      <c r="BT2907" s="493" t="n">
        <v>1653</v>
      </c>
      <c r="BU2907" s="493" t="n">
        <v>1262.4</v>
      </c>
      <c r="BV2907" s="493" t="n">
        <v>1306.2</v>
      </c>
      <c r="BW2907" s="493" t="n">
        <v>1290</v>
      </c>
    </row>
    <row r="2908">
      <c r="A2908" t="inlineStr">
        <is>
          <t>[C9D3] Angiotensin-II 길항제 칼슘길항제 복합제</t>
        </is>
      </c>
      <c r="B2908" t="inlineStr">
        <is>
          <t>건일바이오팜</t>
        </is>
      </c>
      <c r="C2908" t="inlineStr">
        <is>
          <t>엑스건</t>
        </is>
      </c>
      <c r="D2908" t="inlineStr">
        <is>
          <t>건일바이오팜</t>
        </is>
      </c>
      <c r="E2908" t="inlineStr">
        <is>
          <t>amlodipine besylate,  valsartan</t>
        </is>
      </c>
      <c r="F2908" t="inlineStr">
        <is>
          <t>종합병원</t>
        </is>
      </c>
      <c r="G2908" t="inlineStr">
        <is>
          <t>Generic</t>
        </is>
      </c>
      <c r="H2908" s="493" t="n">
        <v>0</v>
      </c>
      <c r="I2908" s="493" t="n">
        <v>0</v>
      </c>
      <c r="J2908" s="493" t="n">
        <v>0</v>
      </c>
      <c r="K2908" s="493" t="n">
        <v>0</v>
      </c>
      <c r="L2908" s="493" t="n">
        <v>0</v>
      </c>
      <c r="M2908" s="493" t="n">
        <v>0</v>
      </c>
      <c r="N2908" s="493" t="n">
        <v>0</v>
      </c>
      <c r="O2908" s="493" t="n">
        <v>0</v>
      </c>
      <c r="P2908" s="493" t="n">
        <v>0</v>
      </c>
      <c r="Q2908" s="493" t="n">
        <v>0</v>
      </c>
      <c r="R2908" s="493" t="n">
        <v>0</v>
      </c>
      <c r="S2908" s="493" t="n">
        <v>0</v>
      </c>
      <c r="T2908" s="493" t="n">
        <v>0</v>
      </c>
      <c r="U2908" s="493" t="n">
        <v>0</v>
      </c>
      <c r="V2908" s="493" t="n">
        <v>0</v>
      </c>
      <c r="W2908" s="493" t="n">
        <v>0</v>
      </c>
      <c r="X2908" s="493" t="n">
        <v>0</v>
      </c>
      <c r="Y2908" s="493" t="n">
        <v>0</v>
      </c>
      <c r="Z2908" s="493" t="n">
        <v>0</v>
      </c>
      <c r="AA2908" s="493" t="n">
        <v>0</v>
      </c>
      <c r="AB2908" s="493" t="n">
        <v>0</v>
      </c>
      <c r="AC2908" s="493" t="n">
        <v>0</v>
      </c>
      <c r="AD2908" s="493" t="n">
        <v>0</v>
      </c>
      <c r="AE2908" s="493" t="n">
        <v>0</v>
      </c>
      <c r="AF2908" s="493" t="n">
        <v>0</v>
      </c>
      <c r="AG2908" s="493" t="n">
        <v>0</v>
      </c>
      <c r="AH2908" s="493" t="n">
        <v>0</v>
      </c>
      <c r="AI2908" s="493" t="n">
        <v>0</v>
      </c>
      <c r="AJ2908" s="493" t="n">
        <v>0</v>
      </c>
      <c r="AK2908" s="493" t="n">
        <v>0</v>
      </c>
      <c r="AL2908" s="493" t="n">
        <v>0</v>
      </c>
      <c r="AM2908" s="493" t="n">
        <v>0</v>
      </c>
      <c r="AN2908" s="493" t="n">
        <v>0</v>
      </c>
      <c r="AO2908" s="493" t="n">
        <v>0</v>
      </c>
      <c r="AP2908" s="493" t="n">
        <v>0</v>
      </c>
      <c r="AQ2908" s="493" t="n">
        <v>0</v>
      </c>
      <c r="AR2908" s="493" t="n">
        <v>0</v>
      </c>
      <c r="AS2908" s="493" t="n">
        <v>0</v>
      </c>
      <c r="AT2908" s="493" t="n">
        <v>0</v>
      </c>
      <c r="AU2908" s="493" t="n">
        <v>0</v>
      </c>
      <c r="AV2908" s="493" t="n">
        <v>0</v>
      </c>
      <c r="AW2908" s="493" t="n">
        <v>0</v>
      </c>
      <c r="AX2908" s="493" t="n">
        <v>0</v>
      </c>
      <c r="AY2908" s="493" t="n">
        <v>0</v>
      </c>
      <c r="AZ2908" s="493" t="n">
        <v>0</v>
      </c>
      <c r="BA2908" s="493" t="n">
        <v>0</v>
      </c>
      <c r="BB2908" s="493" t="n">
        <v>0</v>
      </c>
      <c r="BC2908" s="493" t="n">
        <v>0</v>
      </c>
      <c r="BD2908" s="493" t="n">
        <v>0</v>
      </c>
      <c r="BE2908" s="493" t="n">
        <v>0</v>
      </c>
      <c r="BF2908" s="493" t="n">
        <v>0</v>
      </c>
      <c r="BG2908" s="493" t="n">
        <v>0</v>
      </c>
      <c r="BH2908" s="493" t="n">
        <v>0</v>
      </c>
      <c r="BI2908" s="493" t="n">
        <v>0</v>
      </c>
      <c r="BJ2908" s="493" t="n">
        <v>0</v>
      </c>
      <c r="BK2908" s="493" t="n">
        <v>0</v>
      </c>
      <c r="BL2908" s="493" t="n">
        <v>0</v>
      </c>
      <c r="BM2908" s="493" t="n">
        <v>0</v>
      </c>
      <c r="BN2908" s="493" t="n">
        <v>0</v>
      </c>
      <c r="BO2908" s="493" t="n">
        <v>0</v>
      </c>
      <c r="BP2908" s="493" t="n">
        <v>0</v>
      </c>
      <c r="BQ2908" s="493" t="n">
        <v>1220</v>
      </c>
      <c r="BR2908" s="493" t="n">
        <v>618</v>
      </c>
      <c r="BS2908" s="493" t="n">
        <v>2010.15</v>
      </c>
      <c r="BT2908" s="493" t="n">
        <v>3610.05</v>
      </c>
      <c r="BU2908" s="493" t="n">
        <v>1628.1</v>
      </c>
      <c r="BV2908" s="493" t="n">
        <v>2919.88</v>
      </c>
      <c r="BW2908" s="493" t="n">
        <v>3582.86</v>
      </c>
    </row>
    <row r="2909">
      <c r="A2909" t="inlineStr">
        <is>
          <t>[C9D3] Angiotensin-II 길항제 칼슘길항제 복합제</t>
        </is>
      </c>
      <c r="B2909" t="inlineStr">
        <is>
          <t>건일바이오팜</t>
        </is>
      </c>
      <c r="C2909" t="inlineStr">
        <is>
          <t>엑스건</t>
        </is>
      </c>
      <c r="D2909" t="inlineStr">
        <is>
          <t>건일바이오팜</t>
        </is>
      </c>
      <c r="E2909" t="inlineStr">
        <is>
          <t>amlodipine besylate,  valsartan</t>
        </is>
      </c>
      <c r="F2909" t="inlineStr">
        <is>
          <t>병원</t>
        </is>
      </c>
      <c r="G2909" t="inlineStr">
        <is>
          <t>Generic</t>
        </is>
      </c>
      <c r="H2909" s="493" t="n">
        <v>0</v>
      </c>
      <c r="I2909" s="493" t="n">
        <v>0</v>
      </c>
      <c r="J2909" s="493" t="n">
        <v>0</v>
      </c>
      <c r="K2909" s="493" t="n">
        <v>0</v>
      </c>
      <c r="L2909" s="493" t="n">
        <v>0</v>
      </c>
      <c r="M2909" s="493" t="n">
        <v>0</v>
      </c>
      <c r="N2909" s="493" t="n">
        <v>0</v>
      </c>
      <c r="O2909" s="493" t="n">
        <v>0</v>
      </c>
      <c r="P2909" s="493" t="n">
        <v>0</v>
      </c>
      <c r="Q2909" s="493" t="n">
        <v>0</v>
      </c>
      <c r="R2909" s="493" t="n">
        <v>0</v>
      </c>
      <c r="S2909" s="493" t="n">
        <v>0</v>
      </c>
      <c r="T2909" s="493" t="n">
        <v>0</v>
      </c>
      <c r="U2909" s="493" t="n">
        <v>0</v>
      </c>
      <c r="V2909" s="493" t="n">
        <v>0</v>
      </c>
      <c r="W2909" s="493" t="n">
        <v>0</v>
      </c>
      <c r="X2909" s="493" t="n">
        <v>0</v>
      </c>
      <c r="Y2909" s="493" t="n">
        <v>0</v>
      </c>
      <c r="Z2909" s="493" t="n">
        <v>0</v>
      </c>
      <c r="AA2909" s="493" t="n">
        <v>0</v>
      </c>
      <c r="AB2909" s="493" t="n">
        <v>0</v>
      </c>
      <c r="AC2909" s="493" t="n">
        <v>0</v>
      </c>
      <c r="AD2909" s="493" t="n">
        <v>0</v>
      </c>
      <c r="AE2909" s="493" t="n">
        <v>0</v>
      </c>
      <c r="AF2909" s="493" t="n">
        <v>0</v>
      </c>
      <c r="AG2909" s="493" t="n">
        <v>0</v>
      </c>
      <c r="AH2909" s="493" t="n">
        <v>0</v>
      </c>
      <c r="AI2909" s="493" t="n">
        <v>0</v>
      </c>
      <c r="AJ2909" s="493" t="n">
        <v>0</v>
      </c>
      <c r="AK2909" s="493" t="n">
        <v>0</v>
      </c>
      <c r="AL2909" s="493" t="n">
        <v>0</v>
      </c>
      <c r="AM2909" s="493" t="n">
        <v>0</v>
      </c>
      <c r="AN2909" s="493" t="n">
        <v>0</v>
      </c>
      <c r="AO2909" s="493" t="n">
        <v>0</v>
      </c>
      <c r="AP2909" s="493" t="n">
        <v>0</v>
      </c>
      <c r="AQ2909" s="493" t="n">
        <v>0</v>
      </c>
      <c r="AR2909" s="493" t="n">
        <v>0</v>
      </c>
      <c r="AS2909" s="493" t="n">
        <v>0</v>
      </c>
      <c r="AT2909" s="493" t="n">
        <v>0</v>
      </c>
      <c r="AU2909" s="493" t="n">
        <v>0</v>
      </c>
      <c r="AV2909" s="493" t="n">
        <v>0</v>
      </c>
      <c r="AW2909" s="493" t="n">
        <v>0</v>
      </c>
      <c r="AX2909" s="493" t="n">
        <v>0</v>
      </c>
      <c r="AY2909" s="493" t="n">
        <v>0</v>
      </c>
      <c r="AZ2909" s="493" t="n">
        <v>0</v>
      </c>
      <c r="BA2909" s="493" t="n">
        <v>0</v>
      </c>
      <c r="BB2909" s="493" t="n">
        <v>0</v>
      </c>
      <c r="BC2909" s="493" t="n">
        <v>0</v>
      </c>
      <c r="BD2909" s="493" t="n">
        <v>0</v>
      </c>
      <c r="BE2909" s="493" t="n">
        <v>0</v>
      </c>
      <c r="BF2909" s="493" t="n">
        <v>0</v>
      </c>
      <c r="BG2909" s="493" t="n">
        <v>0</v>
      </c>
      <c r="BH2909" s="493" t="n">
        <v>0</v>
      </c>
      <c r="BI2909" s="493" t="n">
        <v>0</v>
      </c>
      <c r="BJ2909" s="493" t="n">
        <v>0</v>
      </c>
      <c r="BK2909" s="493" t="n">
        <v>0</v>
      </c>
      <c r="BL2909" s="493" t="n">
        <v>0</v>
      </c>
      <c r="BM2909" s="493" t="n">
        <v>141.19</v>
      </c>
      <c r="BN2909" s="493" t="n">
        <v>1295.92</v>
      </c>
      <c r="BO2909" s="493" t="n">
        <v>240.3</v>
      </c>
      <c r="BP2909" s="493" t="n">
        <v>0</v>
      </c>
      <c r="BQ2909" s="493" t="n">
        <v>0</v>
      </c>
      <c r="BR2909" s="493" t="n">
        <v>1085.4</v>
      </c>
      <c r="BS2909" s="493" t="n">
        <v>0</v>
      </c>
      <c r="BT2909" s="493" t="n">
        <v>40.2</v>
      </c>
      <c r="BU2909" s="493" t="n">
        <v>603.3</v>
      </c>
      <c r="BV2909" s="493" t="n">
        <v>483.6</v>
      </c>
      <c r="BW2909" s="493" t="n">
        <v>709.05</v>
      </c>
    </row>
    <row r="2910">
      <c r="A2910" t="inlineStr">
        <is>
          <t>[C9D3] Angiotensin-II 길항제 칼슘길항제 복합제</t>
        </is>
      </c>
      <c r="B2910" t="inlineStr">
        <is>
          <t>건일바이오팜</t>
        </is>
      </c>
      <c r="C2910" t="inlineStr">
        <is>
          <t>엑스건</t>
        </is>
      </c>
      <c r="D2910" t="inlineStr">
        <is>
          <t>건일바이오팜</t>
        </is>
      </c>
      <c r="E2910" t="inlineStr">
        <is>
          <t>amlodipine besylate,  valsartan</t>
        </is>
      </c>
      <c r="F2910" t="inlineStr">
        <is>
          <t>의원</t>
        </is>
      </c>
      <c r="G2910" t="inlineStr">
        <is>
          <t>Generic</t>
        </is>
      </c>
      <c r="H2910" s="493" t="n">
        <v>0</v>
      </c>
      <c r="I2910" s="493" t="n">
        <v>0</v>
      </c>
      <c r="J2910" s="493" t="n">
        <v>0</v>
      </c>
      <c r="K2910" s="493" t="n">
        <v>0</v>
      </c>
      <c r="L2910" s="493" t="n">
        <v>0</v>
      </c>
      <c r="M2910" s="493" t="n">
        <v>0</v>
      </c>
      <c r="N2910" s="493" t="n">
        <v>0</v>
      </c>
      <c r="O2910" s="493" t="n">
        <v>0</v>
      </c>
      <c r="P2910" s="493" t="n">
        <v>0</v>
      </c>
      <c r="Q2910" s="493" t="n">
        <v>0</v>
      </c>
      <c r="R2910" s="493" t="n">
        <v>0</v>
      </c>
      <c r="S2910" s="493" t="n">
        <v>0</v>
      </c>
      <c r="T2910" s="493" t="n">
        <v>0</v>
      </c>
      <c r="U2910" s="493" t="n">
        <v>0</v>
      </c>
      <c r="V2910" s="493" t="n">
        <v>0</v>
      </c>
      <c r="W2910" s="493" t="n">
        <v>0</v>
      </c>
      <c r="X2910" s="493" t="n">
        <v>0</v>
      </c>
      <c r="Y2910" s="493" t="n">
        <v>0</v>
      </c>
      <c r="Z2910" s="493" t="n">
        <v>0</v>
      </c>
      <c r="AA2910" s="493" t="n">
        <v>0</v>
      </c>
      <c r="AB2910" s="493" t="n">
        <v>0</v>
      </c>
      <c r="AC2910" s="493" t="n">
        <v>0</v>
      </c>
      <c r="AD2910" s="493" t="n">
        <v>0</v>
      </c>
      <c r="AE2910" s="493" t="n">
        <v>0</v>
      </c>
      <c r="AF2910" s="493" t="n">
        <v>0</v>
      </c>
      <c r="AG2910" s="493" t="n">
        <v>0</v>
      </c>
      <c r="AH2910" s="493" t="n">
        <v>0</v>
      </c>
      <c r="AI2910" s="493" t="n">
        <v>0</v>
      </c>
      <c r="AJ2910" s="493" t="n">
        <v>0</v>
      </c>
      <c r="AK2910" s="493" t="n">
        <v>0</v>
      </c>
      <c r="AL2910" s="493" t="n">
        <v>0</v>
      </c>
      <c r="AM2910" s="493" t="n">
        <v>0</v>
      </c>
      <c r="AN2910" s="493" t="n">
        <v>0</v>
      </c>
      <c r="AO2910" s="493" t="n">
        <v>0</v>
      </c>
      <c r="AP2910" s="493" t="n">
        <v>0</v>
      </c>
      <c r="AQ2910" s="493" t="n">
        <v>0</v>
      </c>
      <c r="AR2910" s="493" t="n">
        <v>0</v>
      </c>
      <c r="AS2910" s="493" t="n">
        <v>0</v>
      </c>
      <c r="AT2910" s="493" t="n">
        <v>0</v>
      </c>
      <c r="AU2910" s="493" t="n">
        <v>0</v>
      </c>
      <c r="AV2910" s="493" t="n">
        <v>0</v>
      </c>
      <c r="AW2910" s="493" t="n">
        <v>0</v>
      </c>
      <c r="AX2910" s="493" t="n">
        <v>0</v>
      </c>
      <c r="AY2910" s="493" t="n">
        <v>0</v>
      </c>
      <c r="AZ2910" s="493" t="n">
        <v>0</v>
      </c>
      <c r="BA2910" s="493" t="n">
        <v>0</v>
      </c>
      <c r="BB2910" s="493" t="n">
        <v>0</v>
      </c>
      <c r="BC2910" s="493" t="n">
        <v>0</v>
      </c>
      <c r="BD2910" s="493" t="n">
        <v>796.12</v>
      </c>
      <c r="BE2910" s="493" t="n">
        <v>934.99</v>
      </c>
      <c r="BF2910" s="493" t="n">
        <v>744.8</v>
      </c>
      <c r="BG2910" s="493" t="n">
        <v>1383.3</v>
      </c>
      <c r="BH2910" s="493" t="n">
        <v>1697.51</v>
      </c>
      <c r="BI2910" s="493" t="n">
        <v>0</v>
      </c>
      <c r="BJ2910" s="493" t="n">
        <v>1744.53</v>
      </c>
      <c r="BK2910" s="493" t="n">
        <v>0</v>
      </c>
      <c r="BL2910" s="493" t="n">
        <v>0</v>
      </c>
      <c r="BM2910" s="493" t="n">
        <v>5104.83</v>
      </c>
      <c r="BN2910" s="493" t="n">
        <v>8089.06</v>
      </c>
      <c r="BO2910" s="493" t="n">
        <v>9761.49</v>
      </c>
      <c r="BP2910" s="493" t="n">
        <v>15411.52</v>
      </c>
      <c r="BQ2910" s="493" t="n">
        <v>11966.88</v>
      </c>
      <c r="BR2910" s="493" t="n">
        <v>18517.3</v>
      </c>
      <c r="BS2910" s="493" t="n">
        <v>14377.3</v>
      </c>
      <c r="BT2910" s="493" t="n">
        <v>23297.4</v>
      </c>
      <c r="BU2910" s="493" t="n">
        <v>17953.8</v>
      </c>
      <c r="BV2910" s="493" t="n">
        <v>24634.6</v>
      </c>
      <c r="BW2910" s="493" t="n">
        <v>21745.84</v>
      </c>
    </row>
    <row r="2911">
      <c r="A2911" t="inlineStr">
        <is>
          <t>[C9D3] Angiotensin-II 길항제 칼슘길항제 복합제</t>
        </is>
      </c>
      <c r="B2911" t="inlineStr">
        <is>
          <t>경동제약</t>
        </is>
      </c>
      <c r="C2911" t="inlineStr">
        <is>
          <t>발디핀</t>
        </is>
      </c>
      <c r="D2911" t="inlineStr">
        <is>
          <t>경동제약</t>
        </is>
      </c>
      <c r="E2911" t="inlineStr">
        <is>
          <t>amlodipine besylate,  valsartan</t>
        </is>
      </c>
      <c r="F2911" t="inlineStr">
        <is>
          <t>상급종합병원</t>
        </is>
      </c>
      <c r="G2911" t="inlineStr">
        <is>
          <t>Generic</t>
        </is>
      </c>
      <c r="H2911" s="493" t="n">
        <v>0</v>
      </c>
      <c r="I2911" s="493" t="n">
        <v>0</v>
      </c>
      <c r="J2911" s="493" t="n">
        <v>0</v>
      </c>
      <c r="K2911" s="493" t="n">
        <v>0</v>
      </c>
      <c r="L2911" s="493" t="n">
        <v>0</v>
      </c>
      <c r="M2911" s="493" t="n">
        <v>712.25</v>
      </c>
      <c r="N2911" s="493" t="n">
        <v>0</v>
      </c>
      <c r="O2911" s="493" t="n">
        <v>240</v>
      </c>
      <c r="P2911" s="493" t="n">
        <v>0</v>
      </c>
      <c r="Q2911" s="493" t="n">
        <v>0</v>
      </c>
      <c r="R2911" s="493" t="n">
        <v>0</v>
      </c>
      <c r="S2911" s="493" t="n">
        <v>0</v>
      </c>
      <c r="T2911" s="493" t="n">
        <v>0</v>
      </c>
      <c r="U2911" s="493" t="n">
        <v>1405.25</v>
      </c>
      <c r="V2911" s="493" t="n">
        <v>0</v>
      </c>
      <c r="W2911" s="493" t="n">
        <v>0</v>
      </c>
      <c r="X2911" s="493" t="n">
        <v>0</v>
      </c>
      <c r="Y2911" s="493" t="n">
        <v>0</v>
      </c>
      <c r="Z2911" s="493" t="n">
        <v>2133.25</v>
      </c>
      <c r="AA2911" s="493" t="n">
        <v>0</v>
      </c>
      <c r="AB2911" s="493" t="n">
        <v>0</v>
      </c>
      <c r="AC2911" s="493" t="n">
        <v>0</v>
      </c>
      <c r="AD2911" s="493" t="n">
        <v>0</v>
      </c>
      <c r="AE2911" s="493" t="n">
        <v>0</v>
      </c>
      <c r="AF2911" s="493" t="n">
        <v>3006.5</v>
      </c>
      <c r="AG2911" s="493" t="n">
        <v>385.2</v>
      </c>
      <c r="AH2911" s="493" t="n">
        <v>0</v>
      </c>
      <c r="AI2911" s="493" t="n">
        <v>0</v>
      </c>
      <c r="AJ2911" s="493" t="n">
        <v>0</v>
      </c>
      <c r="AK2911" s="493" t="n">
        <v>0</v>
      </c>
      <c r="AL2911" s="493" t="n">
        <v>4651.5</v>
      </c>
      <c r="AM2911" s="493" t="n">
        <v>0</v>
      </c>
      <c r="AN2911" s="493" t="n">
        <v>0</v>
      </c>
      <c r="AO2911" s="493" t="n">
        <v>0</v>
      </c>
      <c r="AP2911" s="493" t="n">
        <v>0</v>
      </c>
      <c r="AQ2911" s="493" t="n">
        <v>0</v>
      </c>
      <c r="AR2911" s="493" t="n">
        <v>5475.75</v>
      </c>
      <c r="AS2911" s="493" t="n">
        <v>1450.9</v>
      </c>
      <c r="AT2911" s="493" t="n">
        <v>0</v>
      </c>
      <c r="AU2911" s="493" t="n">
        <v>0</v>
      </c>
      <c r="AV2911" s="493" t="n">
        <v>2029.2</v>
      </c>
      <c r="AW2911" s="493" t="n">
        <v>3816.75</v>
      </c>
      <c r="AX2911" s="493" t="n">
        <v>0</v>
      </c>
      <c r="AY2911" s="493" t="n">
        <v>0</v>
      </c>
      <c r="AZ2911" s="493" t="n">
        <v>1056</v>
      </c>
      <c r="BA2911" s="493" t="n">
        <v>0</v>
      </c>
      <c r="BB2911" s="493" t="n">
        <v>0</v>
      </c>
      <c r="BC2911" s="493" t="n">
        <v>0</v>
      </c>
      <c r="BD2911" s="493" t="n">
        <v>2096.4</v>
      </c>
      <c r="BE2911" s="493" t="n">
        <v>0</v>
      </c>
      <c r="BF2911" s="493" t="n">
        <v>0</v>
      </c>
      <c r="BG2911" s="493" t="n">
        <v>0</v>
      </c>
      <c r="BH2911" s="493" t="n">
        <v>1604.4</v>
      </c>
      <c r="BI2911" s="493" t="n">
        <v>0</v>
      </c>
      <c r="BJ2911" s="493" t="n">
        <v>2538.27</v>
      </c>
      <c r="BK2911" s="493" t="n">
        <v>0</v>
      </c>
      <c r="BL2911" s="493" t="n">
        <v>2137.2</v>
      </c>
      <c r="BM2911" s="493" t="n">
        <v>0</v>
      </c>
      <c r="BN2911" s="493" t="n">
        <v>0</v>
      </c>
      <c r="BO2911" s="493" t="n">
        <v>0</v>
      </c>
      <c r="BP2911" s="493" t="n">
        <v>1575.6</v>
      </c>
      <c r="BQ2911" s="493" t="n">
        <v>0</v>
      </c>
      <c r="BR2911" s="493" t="n">
        <v>0</v>
      </c>
      <c r="BS2911" s="493" t="n">
        <v>0</v>
      </c>
      <c r="BT2911" s="493" t="n">
        <v>2697.57</v>
      </c>
      <c r="BU2911" s="493" t="n">
        <v>0</v>
      </c>
      <c r="BV2911" s="493" t="n">
        <v>0</v>
      </c>
      <c r="BW2911" s="493" t="n">
        <v>0</v>
      </c>
    </row>
    <row r="2912">
      <c r="A2912" t="inlineStr">
        <is>
          <t>[C9D3] Angiotensin-II 길항제 칼슘길항제 복합제</t>
        </is>
      </c>
      <c r="B2912" t="inlineStr">
        <is>
          <t>경동제약</t>
        </is>
      </c>
      <c r="C2912" t="inlineStr">
        <is>
          <t>발디핀</t>
        </is>
      </c>
      <c r="D2912" t="inlineStr">
        <is>
          <t>경동제약</t>
        </is>
      </c>
      <c r="E2912" t="inlineStr">
        <is>
          <t>amlodipine besylate,  valsartan</t>
        </is>
      </c>
      <c r="F2912" t="inlineStr">
        <is>
          <t>종합병원</t>
        </is>
      </c>
      <c r="G2912" t="inlineStr">
        <is>
          <t>Generic</t>
        </is>
      </c>
      <c r="H2912" s="493" t="n">
        <v>27906.38</v>
      </c>
      <c r="I2912" s="493" t="n">
        <v>33306.11</v>
      </c>
      <c r="J2912" s="493" t="n">
        <v>34581.95</v>
      </c>
      <c r="K2912" s="493" t="n">
        <v>36299.51</v>
      </c>
      <c r="L2912" s="493" t="n">
        <v>36363.45</v>
      </c>
      <c r="M2912" s="493" t="n">
        <v>32052.12</v>
      </c>
      <c r="N2912" s="493" t="n">
        <v>34107.42</v>
      </c>
      <c r="O2912" s="493" t="n">
        <v>39470.39</v>
      </c>
      <c r="P2912" s="493" t="n">
        <v>29905.58</v>
      </c>
      <c r="Q2912" s="493" t="n">
        <v>36877.31</v>
      </c>
      <c r="R2912" s="493" t="n">
        <v>34194.72</v>
      </c>
      <c r="S2912" s="493" t="n">
        <v>44558.5</v>
      </c>
      <c r="T2912" s="493" t="n">
        <v>37094.77</v>
      </c>
      <c r="U2912" s="493" t="n">
        <v>35346.68</v>
      </c>
      <c r="V2912" s="493" t="n">
        <v>37224.85</v>
      </c>
      <c r="W2912" s="493" t="n">
        <v>46416.86</v>
      </c>
      <c r="X2912" s="493" t="n">
        <v>35945.4</v>
      </c>
      <c r="Y2912" s="493" t="n">
        <v>33689.95</v>
      </c>
      <c r="Z2912" s="493" t="n">
        <v>46059.41</v>
      </c>
      <c r="AA2912" s="493" t="n">
        <v>50102.31</v>
      </c>
      <c r="AB2912" s="493" t="n">
        <v>38717.67</v>
      </c>
      <c r="AC2912" s="493" t="n">
        <v>40377.8</v>
      </c>
      <c r="AD2912" s="493" t="n">
        <v>49618.25</v>
      </c>
      <c r="AE2912" s="493" t="n">
        <v>49188.79</v>
      </c>
      <c r="AF2912" s="493" t="n">
        <v>43674.55</v>
      </c>
      <c r="AG2912" s="493" t="n">
        <v>49768.87</v>
      </c>
      <c r="AH2912" s="493" t="n">
        <v>42273.67</v>
      </c>
      <c r="AI2912" s="493" t="n">
        <v>42184.72</v>
      </c>
      <c r="AJ2912" s="493" t="n">
        <v>57804.59</v>
      </c>
      <c r="AK2912" s="493" t="n">
        <v>42841.04</v>
      </c>
      <c r="AL2912" s="493" t="n">
        <v>44886.63</v>
      </c>
      <c r="AM2912" s="493" t="n">
        <v>46302.09</v>
      </c>
      <c r="AN2912" s="493" t="n">
        <v>40319.19</v>
      </c>
      <c r="AO2912" s="493" t="n">
        <v>41101.47</v>
      </c>
      <c r="AP2912" s="493" t="n">
        <v>42116.44</v>
      </c>
      <c r="AQ2912" s="493" t="n">
        <v>48180.51</v>
      </c>
      <c r="AR2912" s="493" t="n">
        <v>49442.57</v>
      </c>
      <c r="AS2912" s="493" t="n">
        <v>39892.79</v>
      </c>
      <c r="AT2912" s="493" t="n">
        <v>41662.56</v>
      </c>
      <c r="AU2912" s="493" t="n">
        <v>52372.18</v>
      </c>
      <c r="AV2912" s="493" t="n">
        <v>41036.35</v>
      </c>
      <c r="AW2912" s="493" t="n">
        <v>37326.37</v>
      </c>
      <c r="AX2912" s="493" t="n">
        <v>42275.32</v>
      </c>
      <c r="AY2912" s="493" t="n">
        <v>40517.78</v>
      </c>
      <c r="AZ2912" s="493" t="n">
        <v>38319.95</v>
      </c>
      <c r="BA2912" s="493" t="n">
        <v>42092.98</v>
      </c>
      <c r="BB2912" s="493" t="n">
        <v>34840.19</v>
      </c>
      <c r="BC2912" s="493" t="n">
        <v>32469.35</v>
      </c>
      <c r="BD2912" s="493" t="n">
        <v>42629.75</v>
      </c>
      <c r="BE2912" s="493" t="n">
        <v>35382.81</v>
      </c>
      <c r="BF2912" s="493" t="n">
        <v>34755.11</v>
      </c>
      <c r="BG2912" s="493" t="n">
        <v>38074.71</v>
      </c>
      <c r="BH2912" s="493" t="n">
        <v>40692.06</v>
      </c>
      <c r="BI2912" s="493" t="n">
        <v>35611.64</v>
      </c>
      <c r="BJ2912" s="493" t="n">
        <v>36817.96</v>
      </c>
      <c r="BK2912" s="493" t="n">
        <v>38579.6</v>
      </c>
      <c r="BL2912" s="493" t="n">
        <v>32189.34</v>
      </c>
      <c r="BM2912" s="493" t="n">
        <v>29643.41</v>
      </c>
      <c r="BN2912" s="493" t="n">
        <v>41495.8</v>
      </c>
      <c r="BO2912" s="493" t="n">
        <v>30064.78</v>
      </c>
      <c r="BP2912" s="493" t="n">
        <v>36595.76</v>
      </c>
      <c r="BQ2912" s="493" t="n">
        <v>31004.84</v>
      </c>
      <c r="BR2912" s="493" t="n">
        <v>36323.06</v>
      </c>
      <c r="BS2912" s="493" t="n">
        <v>35395.55</v>
      </c>
      <c r="BT2912" s="493" t="n">
        <v>36229.59</v>
      </c>
      <c r="BU2912" s="493" t="n">
        <v>32732.43</v>
      </c>
      <c r="BV2912" s="493" t="n">
        <v>41006.05</v>
      </c>
      <c r="BW2912" s="493" t="n">
        <v>34695.82</v>
      </c>
    </row>
    <row r="2913">
      <c r="A2913" t="inlineStr">
        <is>
          <t>[C9D3] Angiotensin-II 길항제 칼슘길항제 복합제</t>
        </is>
      </c>
      <c r="B2913" t="inlineStr">
        <is>
          <t>경동제약</t>
        </is>
      </c>
      <c r="C2913" t="inlineStr">
        <is>
          <t>발디핀</t>
        </is>
      </c>
      <c r="D2913" t="inlineStr">
        <is>
          <t>경동제약</t>
        </is>
      </c>
      <c r="E2913" t="inlineStr">
        <is>
          <t>amlodipine besylate,  valsartan</t>
        </is>
      </c>
      <c r="F2913" t="inlineStr">
        <is>
          <t>병원</t>
        </is>
      </c>
      <c r="G2913" t="inlineStr">
        <is>
          <t>Generic</t>
        </is>
      </c>
      <c r="H2913" s="493" t="n">
        <v>8421.1</v>
      </c>
      <c r="I2913" s="493" t="n">
        <v>8407.32</v>
      </c>
      <c r="J2913" s="493" t="n">
        <v>10710.5</v>
      </c>
      <c r="K2913" s="493" t="n">
        <v>8162.56</v>
      </c>
      <c r="L2913" s="493" t="n">
        <v>9646.32</v>
      </c>
      <c r="M2913" s="493" t="n">
        <v>7910.8</v>
      </c>
      <c r="N2913" s="493" t="n">
        <v>9404.1</v>
      </c>
      <c r="O2913" s="493" t="n">
        <v>6667.62</v>
      </c>
      <c r="P2913" s="493" t="n">
        <v>8477.6</v>
      </c>
      <c r="Q2913" s="493" t="n">
        <v>7483.18</v>
      </c>
      <c r="R2913" s="493" t="n">
        <v>8126.65</v>
      </c>
      <c r="S2913" s="493" t="n">
        <v>10999.71</v>
      </c>
      <c r="T2913" s="493" t="n">
        <v>7080.58</v>
      </c>
      <c r="U2913" s="493" t="n">
        <v>6084.58</v>
      </c>
      <c r="V2913" s="493" t="n">
        <v>12563.47</v>
      </c>
      <c r="W2913" s="493" t="n">
        <v>6843.9</v>
      </c>
      <c r="X2913" s="493" t="n">
        <v>8342.6</v>
      </c>
      <c r="Y2913" s="493" t="n">
        <v>13290.4</v>
      </c>
      <c r="Z2913" s="493" t="n">
        <v>7608.5</v>
      </c>
      <c r="AA2913" s="493" t="n">
        <v>10520.8</v>
      </c>
      <c r="AB2913" s="493" t="n">
        <v>9238.42</v>
      </c>
      <c r="AC2913" s="493" t="n">
        <v>6459.7</v>
      </c>
      <c r="AD2913" s="493" t="n">
        <v>6187.7</v>
      </c>
      <c r="AE2913" s="493" t="n">
        <v>7774.5</v>
      </c>
      <c r="AF2913" s="493" t="n">
        <v>6015.7</v>
      </c>
      <c r="AG2913" s="493" t="n">
        <v>8313.299999999999</v>
      </c>
      <c r="AH2913" s="493" t="n">
        <v>6775.74</v>
      </c>
      <c r="AI2913" s="493" t="n">
        <v>5073</v>
      </c>
      <c r="AJ2913" s="493" t="n">
        <v>7902.3</v>
      </c>
      <c r="AK2913" s="493" t="n">
        <v>9830.1</v>
      </c>
      <c r="AL2913" s="493" t="n">
        <v>5415.97</v>
      </c>
      <c r="AM2913" s="493" t="n">
        <v>9863.700000000001</v>
      </c>
      <c r="AN2913" s="493" t="n">
        <v>5843.1</v>
      </c>
      <c r="AO2913" s="493" t="n">
        <v>5971.8</v>
      </c>
      <c r="AP2913" s="493" t="n">
        <v>7863.24</v>
      </c>
      <c r="AQ2913" s="493" t="n">
        <v>5692.2</v>
      </c>
      <c r="AR2913" s="493" t="n">
        <v>12453.8</v>
      </c>
      <c r="AS2913" s="493" t="n">
        <v>7408.2</v>
      </c>
      <c r="AT2913" s="493" t="n">
        <v>5989.1</v>
      </c>
      <c r="AU2913" s="493" t="n">
        <v>7499.1</v>
      </c>
      <c r="AV2913" s="493" t="n">
        <v>9401.959999999999</v>
      </c>
      <c r="AW2913" s="493" t="n">
        <v>5148.51</v>
      </c>
      <c r="AX2913" s="493" t="n">
        <v>8729.57</v>
      </c>
      <c r="AY2913" s="493" t="n">
        <v>7000.78</v>
      </c>
      <c r="AZ2913" s="493" t="n">
        <v>9091.6</v>
      </c>
      <c r="BA2913" s="493" t="n">
        <v>10102.26</v>
      </c>
      <c r="BB2913" s="493" t="n">
        <v>8624.68</v>
      </c>
      <c r="BC2913" s="493" t="n">
        <v>6512.57</v>
      </c>
      <c r="BD2913" s="493" t="n">
        <v>10507.15</v>
      </c>
      <c r="BE2913" s="493" t="n">
        <v>6419.08</v>
      </c>
      <c r="BF2913" s="493" t="n">
        <v>7664.23</v>
      </c>
      <c r="BG2913" s="493" t="n">
        <v>11678.12</v>
      </c>
      <c r="BH2913" s="493" t="n">
        <v>7588.88</v>
      </c>
      <c r="BI2913" s="493" t="n">
        <v>6921.72</v>
      </c>
      <c r="BJ2913" s="493" t="n">
        <v>7380.15</v>
      </c>
      <c r="BK2913" s="493" t="n">
        <v>7239.95</v>
      </c>
      <c r="BL2913" s="493" t="n">
        <v>8284.360000000001</v>
      </c>
      <c r="BM2913" s="493" t="n">
        <v>8475.52</v>
      </c>
      <c r="BN2913" s="493" t="n">
        <v>4689.62</v>
      </c>
      <c r="BO2913" s="493" t="n">
        <v>6126.9</v>
      </c>
      <c r="BP2913" s="493" t="n">
        <v>6422.1</v>
      </c>
      <c r="BQ2913" s="493" t="n">
        <v>5334.5</v>
      </c>
      <c r="BR2913" s="493" t="n">
        <v>4324.8</v>
      </c>
      <c r="BS2913" s="493" t="n">
        <v>4599</v>
      </c>
      <c r="BT2913" s="493" t="n">
        <v>1960.8</v>
      </c>
      <c r="BU2913" s="493" t="n">
        <v>6412.5</v>
      </c>
      <c r="BV2913" s="493" t="n">
        <v>4233.3</v>
      </c>
      <c r="BW2913" s="493" t="n">
        <v>4704.07</v>
      </c>
    </row>
    <row r="2914">
      <c r="A2914" t="inlineStr">
        <is>
          <t>[C9D3] Angiotensin-II 길항제 칼슘길항제 복합제</t>
        </is>
      </c>
      <c r="B2914" t="inlineStr">
        <is>
          <t>경동제약</t>
        </is>
      </c>
      <c r="C2914" t="inlineStr">
        <is>
          <t>발디핀</t>
        </is>
      </c>
      <c r="D2914" t="inlineStr">
        <is>
          <t>경동제약</t>
        </is>
      </c>
      <c r="E2914" t="inlineStr">
        <is>
          <t>amlodipine besylate,  valsartan</t>
        </is>
      </c>
      <c r="F2914" t="inlineStr">
        <is>
          <t>의원</t>
        </is>
      </c>
      <c r="G2914" t="inlineStr">
        <is>
          <t>Generic</t>
        </is>
      </c>
      <c r="H2914" s="493" t="n">
        <v>1018598.36</v>
      </c>
      <c r="I2914" s="493" t="n">
        <v>1002159.82</v>
      </c>
      <c r="J2914" s="493" t="n">
        <v>1097475.57</v>
      </c>
      <c r="K2914" s="493" t="n">
        <v>1061825.45</v>
      </c>
      <c r="L2914" s="493" t="n">
        <v>1069168.1</v>
      </c>
      <c r="M2914" s="493" t="n">
        <v>1033636.93</v>
      </c>
      <c r="N2914" s="493" t="n">
        <v>1073399.76</v>
      </c>
      <c r="O2914" s="493" t="n">
        <v>1032292.8</v>
      </c>
      <c r="P2914" s="493" t="n">
        <v>1050528.68</v>
      </c>
      <c r="Q2914" s="493" t="n">
        <v>1038487.12</v>
      </c>
      <c r="R2914" s="493" t="n">
        <v>1090640.47</v>
      </c>
      <c r="S2914" s="493" t="n">
        <v>1164225.77</v>
      </c>
      <c r="T2914" s="493" t="n">
        <v>1096685.4</v>
      </c>
      <c r="U2914" s="493" t="n">
        <v>1000148.84</v>
      </c>
      <c r="V2914" s="493" t="n">
        <v>1089250.74</v>
      </c>
      <c r="W2914" s="493" t="n">
        <v>1024668.53</v>
      </c>
      <c r="X2914" s="493" t="n">
        <v>1038487.08</v>
      </c>
      <c r="Y2914" s="493" t="n">
        <v>979712.1800000001</v>
      </c>
      <c r="Z2914" s="493" t="n">
        <v>968161.01</v>
      </c>
      <c r="AA2914" s="493" t="n">
        <v>946621.34</v>
      </c>
      <c r="AB2914" s="493" t="n">
        <v>932708.46</v>
      </c>
      <c r="AC2914" s="493" t="n">
        <v>941878.09</v>
      </c>
      <c r="AD2914" s="493" t="n">
        <v>918992.48</v>
      </c>
      <c r="AE2914" s="493" t="n">
        <v>939937.67</v>
      </c>
      <c r="AF2914" s="493" t="n">
        <v>866784.37</v>
      </c>
      <c r="AG2914" s="493" t="n">
        <v>811010.01</v>
      </c>
      <c r="AH2914" s="493" t="n">
        <v>883103.76</v>
      </c>
      <c r="AI2914" s="493" t="n">
        <v>825258.6800000001</v>
      </c>
      <c r="AJ2914" s="493" t="n">
        <v>917843.92</v>
      </c>
      <c r="AK2914" s="493" t="n">
        <v>879386.9399999999</v>
      </c>
      <c r="AL2914" s="493" t="n">
        <v>878924.63</v>
      </c>
      <c r="AM2914" s="493" t="n">
        <v>828263.04</v>
      </c>
      <c r="AN2914" s="493" t="n">
        <v>844709.8100000001</v>
      </c>
      <c r="AO2914" s="493" t="n">
        <v>879349.52</v>
      </c>
      <c r="AP2914" s="493" t="n">
        <v>827262.89</v>
      </c>
      <c r="AQ2914" s="493" t="n">
        <v>859717.88</v>
      </c>
      <c r="AR2914" s="493" t="n">
        <v>874620.74</v>
      </c>
      <c r="AS2914" s="493" t="n">
        <v>831590.63</v>
      </c>
      <c r="AT2914" s="493" t="n">
        <v>857897.8199999999</v>
      </c>
      <c r="AU2914" s="493" t="n">
        <v>877665.66</v>
      </c>
      <c r="AV2914" s="493" t="n">
        <v>919938.27</v>
      </c>
      <c r="AW2914" s="493" t="n">
        <v>857045.27</v>
      </c>
      <c r="AX2914" s="493" t="n">
        <v>907250.67</v>
      </c>
      <c r="AY2914" s="493" t="n">
        <v>920232.72</v>
      </c>
      <c r="AZ2914" s="493" t="n">
        <v>863112.49</v>
      </c>
      <c r="BA2914" s="493" t="n">
        <v>986241.7</v>
      </c>
      <c r="BB2914" s="493" t="n">
        <v>891237.3</v>
      </c>
      <c r="BC2914" s="493" t="n">
        <v>989614.38</v>
      </c>
      <c r="BD2914" s="493" t="n">
        <v>894350.51</v>
      </c>
      <c r="BE2914" s="493" t="n">
        <v>887271.53</v>
      </c>
      <c r="BF2914" s="493" t="n">
        <v>873099.74</v>
      </c>
      <c r="BG2914" s="493" t="n">
        <v>933076.64</v>
      </c>
      <c r="BH2914" s="493" t="n">
        <v>894274.84</v>
      </c>
      <c r="BI2914" s="493" t="n">
        <v>892639.67</v>
      </c>
      <c r="BJ2914" s="493" t="n">
        <v>985092.45</v>
      </c>
      <c r="BK2914" s="493" t="n">
        <v>879802.12</v>
      </c>
      <c r="BL2914" s="493" t="n">
        <v>1006166.16</v>
      </c>
      <c r="BM2914" s="493" t="n">
        <v>903557.1</v>
      </c>
      <c r="BN2914" s="493" t="n">
        <v>867702.02</v>
      </c>
      <c r="BO2914" s="493" t="n">
        <v>974548.54</v>
      </c>
      <c r="BP2914" s="493" t="n">
        <v>917047.71</v>
      </c>
      <c r="BQ2914" s="493" t="n">
        <v>843549.58</v>
      </c>
      <c r="BR2914" s="493" t="n">
        <v>907417.12</v>
      </c>
      <c r="BS2914" s="493" t="n">
        <v>919830.51</v>
      </c>
      <c r="BT2914" s="493" t="n">
        <v>878367.1800000001</v>
      </c>
      <c r="BU2914" s="493" t="n">
        <v>896092.45</v>
      </c>
      <c r="BV2914" s="493" t="n">
        <v>982350.55</v>
      </c>
      <c r="BW2914" s="493" t="n">
        <v>899556.49</v>
      </c>
    </row>
    <row r="2915">
      <c r="A2915" t="inlineStr">
        <is>
          <t>[C9D3] Angiotensin-II 길항제 칼슘길항제 복합제</t>
        </is>
      </c>
      <c r="B2915" t="inlineStr">
        <is>
          <t>경동제약</t>
        </is>
      </c>
      <c r="C2915" t="inlineStr">
        <is>
          <t>발디핀</t>
        </is>
      </c>
      <c r="D2915" t="inlineStr">
        <is>
          <t>경동제약</t>
        </is>
      </c>
      <c r="E2915" t="inlineStr">
        <is>
          <t>amlodipine besylate,  valsartan</t>
        </is>
      </c>
      <c r="F2915" t="inlineStr">
        <is>
          <t>보건소</t>
        </is>
      </c>
      <c r="G2915" t="inlineStr">
        <is>
          <t>Generic</t>
        </is>
      </c>
      <c r="H2915" s="493" t="n">
        <v>32530.78</v>
      </c>
      <c r="I2915" s="493" t="n">
        <v>18036.78</v>
      </c>
      <c r="J2915" s="493" t="n">
        <v>25728.6</v>
      </c>
      <c r="K2915" s="493" t="n">
        <v>24766.61</v>
      </c>
      <c r="L2915" s="493" t="n">
        <v>17061.25</v>
      </c>
      <c r="M2915" s="493" t="n">
        <v>15199.95</v>
      </c>
      <c r="N2915" s="493" t="n">
        <v>20897.7</v>
      </c>
      <c r="O2915" s="493" t="n">
        <v>15638.04</v>
      </c>
      <c r="P2915" s="493" t="n">
        <v>22211.7</v>
      </c>
      <c r="Q2915" s="493" t="n">
        <v>10233.52</v>
      </c>
      <c r="R2915" s="493" t="n">
        <v>36192.6</v>
      </c>
      <c r="S2915" s="493" t="n">
        <v>18308.36</v>
      </c>
      <c r="T2915" s="493" t="n">
        <v>15849.63</v>
      </c>
      <c r="U2915" s="493" t="n">
        <v>30442.6</v>
      </c>
      <c r="V2915" s="493" t="n">
        <v>9806.1</v>
      </c>
      <c r="W2915" s="493" t="n">
        <v>13283.55</v>
      </c>
      <c r="X2915" s="493" t="n">
        <v>17162.2</v>
      </c>
      <c r="Y2915" s="493" t="n">
        <v>7445.7</v>
      </c>
      <c r="Z2915" s="493" t="n">
        <v>9879.5</v>
      </c>
      <c r="AA2915" s="493" t="n">
        <v>15602.85</v>
      </c>
      <c r="AB2915" s="493" t="n">
        <v>7265.7</v>
      </c>
      <c r="AC2915" s="493" t="n">
        <v>8718.4</v>
      </c>
      <c r="AD2915" s="493" t="n">
        <v>22374.6</v>
      </c>
      <c r="AE2915" s="493" t="n">
        <v>9571.639999999999</v>
      </c>
      <c r="AF2915" s="493" t="n">
        <v>7812.15</v>
      </c>
      <c r="AG2915" s="493" t="n">
        <v>9270</v>
      </c>
      <c r="AH2915" s="493" t="n">
        <v>12711.82</v>
      </c>
      <c r="AI2915" s="493" t="n">
        <v>4746.9</v>
      </c>
      <c r="AJ2915" s="493" t="n">
        <v>11584.22</v>
      </c>
      <c r="AK2915" s="493" t="n">
        <v>11111.25</v>
      </c>
      <c r="AL2915" s="493" t="n">
        <v>8479.030000000001</v>
      </c>
      <c r="AM2915" s="493" t="n">
        <v>11076.95</v>
      </c>
      <c r="AN2915" s="493" t="n">
        <v>9777.5</v>
      </c>
      <c r="AO2915" s="493" t="n">
        <v>6466.5</v>
      </c>
      <c r="AP2915" s="493" t="n">
        <v>14964.75</v>
      </c>
      <c r="AQ2915" s="493" t="n">
        <v>5863.2</v>
      </c>
      <c r="AR2915" s="493" t="n">
        <v>10367.9</v>
      </c>
      <c r="AS2915" s="493" t="n">
        <v>14583</v>
      </c>
      <c r="AT2915" s="493" t="n">
        <v>6660.9</v>
      </c>
      <c r="AU2915" s="493" t="n">
        <v>4962.59</v>
      </c>
      <c r="AV2915" s="493" t="n">
        <v>15482.7</v>
      </c>
      <c r="AW2915" s="493" t="n">
        <v>7341.3</v>
      </c>
      <c r="AX2915" s="493" t="n">
        <v>10044</v>
      </c>
      <c r="AY2915" s="493" t="n">
        <v>15122.37</v>
      </c>
      <c r="AZ2915" s="493" t="n">
        <v>16291.2</v>
      </c>
      <c r="BA2915" s="493" t="n">
        <v>12293.2</v>
      </c>
      <c r="BB2915" s="493" t="n">
        <v>9944.76</v>
      </c>
      <c r="BC2915" s="493" t="n">
        <v>9198.15</v>
      </c>
      <c r="BD2915" s="493" t="n">
        <v>16058.16</v>
      </c>
      <c r="BE2915" s="493" t="n">
        <v>11644.35</v>
      </c>
      <c r="BF2915" s="493" t="n">
        <v>18736.35</v>
      </c>
      <c r="BG2915" s="493" t="n">
        <v>13418.46</v>
      </c>
      <c r="BH2915" s="493" t="n">
        <v>13672.5</v>
      </c>
      <c r="BI2915" s="493" t="n">
        <v>17484</v>
      </c>
      <c r="BJ2915" s="493" t="n">
        <v>13463.4</v>
      </c>
      <c r="BK2915" s="493" t="n">
        <v>11361.45</v>
      </c>
      <c r="BL2915" s="493" t="n">
        <v>21238.5</v>
      </c>
      <c r="BM2915" s="493" t="n">
        <v>10521.45</v>
      </c>
      <c r="BN2915" s="493" t="n">
        <v>5234.31</v>
      </c>
      <c r="BO2915" s="493" t="n">
        <v>12575.1</v>
      </c>
      <c r="BP2915" s="493" t="n">
        <v>7599.58</v>
      </c>
      <c r="BQ2915" s="493" t="n">
        <v>4980.65</v>
      </c>
      <c r="BR2915" s="493" t="n">
        <v>8336.98</v>
      </c>
      <c r="BS2915" s="493" t="n">
        <v>6318.9</v>
      </c>
      <c r="BT2915" s="493" t="n">
        <v>6603</v>
      </c>
      <c r="BU2915" s="493" t="n">
        <v>5387.75</v>
      </c>
      <c r="BV2915" s="493" t="n">
        <v>10214.3</v>
      </c>
      <c r="BW2915" s="493" t="n">
        <v>5639.74</v>
      </c>
    </row>
    <row r="2916">
      <c r="A2916" t="inlineStr">
        <is>
          <t>[C9D3] Angiotensin-II 길항제 칼슘길항제 복합제</t>
        </is>
      </c>
      <c r="B2916" t="inlineStr">
        <is>
          <t>경동제약</t>
        </is>
      </c>
      <c r="C2916" t="inlineStr">
        <is>
          <t>발디핀</t>
        </is>
      </c>
      <c r="D2916" t="inlineStr">
        <is>
          <t>경동제약</t>
        </is>
      </c>
      <c r="E2916" t="inlineStr">
        <is>
          <t>amlodipine besylate,  valsartan</t>
        </is>
      </c>
      <c r="F2916" t="inlineStr">
        <is>
          <t>기타(치과의원, 치과병원 등)</t>
        </is>
      </c>
      <c r="G2916" t="inlineStr">
        <is>
          <t>Generic</t>
        </is>
      </c>
      <c r="H2916" s="493" t="n">
        <v>68.18000000000001</v>
      </c>
      <c r="I2916" s="493" t="n">
        <v>231</v>
      </c>
      <c r="J2916" s="493" t="n">
        <v>336.3</v>
      </c>
      <c r="K2916" s="493" t="n">
        <v>235.2</v>
      </c>
      <c r="L2916" s="493" t="n">
        <v>453.3</v>
      </c>
      <c r="M2916" s="493" t="n">
        <v>220.8</v>
      </c>
      <c r="N2916" s="493" t="n">
        <v>0</v>
      </c>
      <c r="O2916" s="493" t="n">
        <v>0</v>
      </c>
      <c r="P2916" s="493" t="n">
        <v>0</v>
      </c>
      <c r="Q2916" s="493" t="n">
        <v>139.2</v>
      </c>
      <c r="R2916" s="493" t="n">
        <v>0</v>
      </c>
      <c r="S2916" s="493" t="n">
        <v>917.1</v>
      </c>
      <c r="T2916" s="493" t="n">
        <v>66.90000000000001</v>
      </c>
      <c r="U2916" s="493" t="n">
        <v>73.5</v>
      </c>
      <c r="V2916" s="493" t="n">
        <v>67.8</v>
      </c>
      <c r="W2916" s="493" t="n">
        <v>67.2</v>
      </c>
      <c r="X2916" s="493" t="n">
        <v>70.5</v>
      </c>
      <c r="Y2916" s="493" t="n">
        <v>207</v>
      </c>
      <c r="Z2916" s="493" t="n">
        <v>0</v>
      </c>
      <c r="AA2916" s="493" t="n">
        <v>252.6</v>
      </c>
      <c r="AB2916" s="493" t="n">
        <v>0</v>
      </c>
      <c r="AC2916" s="493" t="n">
        <v>0</v>
      </c>
      <c r="AD2916" s="493" t="n">
        <v>0</v>
      </c>
      <c r="AE2916" s="493" t="n">
        <v>0</v>
      </c>
      <c r="AF2916" s="493" t="n">
        <v>413.4</v>
      </c>
      <c r="AG2916" s="493" t="n">
        <v>0</v>
      </c>
      <c r="AH2916" s="493" t="n">
        <v>130.8</v>
      </c>
      <c r="AI2916" s="493" t="n">
        <v>0</v>
      </c>
      <c r="AJ2916" s="493" t="n">
        <v>910.8</v>
      </c>
      <c r="AK2916" s="493" t="n">
        <v>225.9</v>
      </c>
      <c r="AL2916" s="493" t="n">
        <v>0</v>
      </c>
      <c r="AM2916" s="493" t="n">
        <v>450.6</v>
      </c>
      <c r="AN2916" s="493" t="n">
        <v>252.9</v>
      </c>
      <c r="AO2916" s="493" t="n">
        <v>677.7</v>
      </c>
      <c r="AP2916" s="493" t="n">
        <v>0</v>
      </c>
      <c r="AQ2916" s="493" t="n">
        <v>0</v>
      </c>
      <c r="AR2916" s="493" t="n">
        <v>0</v>
      </c>
      <c r="AS2916" s="493" t="n">
        <v>0</v>
      </c>
      <c r="AT2916" s="493" t="n">
        <v>0</v>
      </c>
      <c r="AU2916" s="493" t="n">
        <v>0</v>
      </c>
      <c r="AV2916" s="493" t="n">
        <v>0</v>
      </c>
      <c r="AW2916" s="493" t="n">
        <v>0</v>
      </c>
      <c r="AX2916" s="493" t="n">
        <v>0</v>
      </c>
      <c r="AY2916" s="493" t="n">
        <v>150.04</v>
      </c>
      <c r="AZ2916" s="493" t="n">
        <v>0</v>
      </c>
      <c r="BA2916" s="493" t="n">
        <v>0</v>
      </c>
      <c r="BB2916" s="493" t="n">
        <v>0</v>
      </c>
      <c r="BC2916" s="493" t="n">
        <v>354.6</v>
      </c>
      <c r="BD2916" s="493" t="n">
        <v>184.5</v>
      </c>
      <c r="BE2916" s="493" t="n">
        <v>201.9</v>
      </c>
      <c r="BF2916" s="493" t="n">
        <v>0</v>
      </c>
      <c r="BG2916" s="493" t="n">
        <v>0</v>
      </c>
      <c r="BH2916" s="493" t="n">
        <v>0</v>
      </c>
      <c r="BI2916" s="493" t="n">
        <v>0</v>
      </c>
      <c r="BJ2916" s="493" t="n">
        <v>0</v>
      </c>
      <c r="BK2916" s="493" t="n">
        <v>0</v>
      </c>
      <c r="BL2916" s="493" t="n">
        <v>0</v>
      </c>
      <c r="BM2916" s="493" t="n">
        <v>0</v>
      </c>
      <c r="BN2916" s="493" t="n">
        <v>0</v>
      </c>
      <c r="BO2916" s="493" t="n">
        <v>0</v>
      </c>
      <c r="BP2916" s="493" t="n">
        <v>0</v>
      </c>
      <c r="BQ2916" s="493" t="n">
        <v>0</v>
      </c>
      <c r="BR2916" s="493" t="n">
        <v>0</v>
      </c>
      <c r="BS2916" s="493" t="n">
        <v>0</v>
      </c>
      <c r="BT2916" s="493" t="n">
        <v>195</v>
      </c>
      <c r="BU2916" s="493" t="n">
        <v>0</v>
      </c>
      <c r="BV2916" s="493" t="n">
        <v>0</v>
      </c>
      <c r="BW2916" s="493" t="n">
        <v>0</v>
      </c>
    </row>
    <row r="2917">
      <c r="A2917" t="inlineStr">
        <is>
          <t>[C9D3] Angiotensin-II 길항제 칼슘길항제 복합제</t>
        </is>
      </c>
      <c r="B2917" t="inlineStr">
        <is>
          <t>경동제약</t>
        </is>
      </c>
      <c r="C2917" t="inlineStr">
        <is>
          <t>발디핀 플러스</t>
        </is>
      </c>
      <c r="D2917" t="inlineStr">
        <is>
          <t>경동제약</t>
        </is>
      </c>
      <c r="E2917" t="inlineStr">
        <is>
          <t>amlodipine besylate  ( as amlodipine),  chlorthalidone,  valsartan</t>
        </is>
      </c>
      <c r="F2917" t="inlineStr">
        <is>
          <t>종합병원</t>
        </is>
      </c>
      <c r="G2917" t="inlineStr">
        <is>
          <t>Generic</t>
        </is>
      </c>
      <c r="H2917" s="493" t="n">
        <v>0</v>
      </c>
      <c r="I2917" s="493" t="n">
        <v>0</v>
      </c>
      <c r="J2917" s="493" t="n">
        <v>0</v>
      </c>
      <c r="K2917" s="493" t="n">
        <v>0</v>
      </c>
      <c r="L2917" s="493" t="n">
        <v>0</v>
      </c>
      <c r="M2917" s="493" t="n">
        <v>0</v>
      </c>
      <c r="N2917" s="493" t="n">
        <v>0</v>
      </c>
      <c r="O2917" s="493" t="n">
        <v>0</v>
      </c>
      <c r="P2917" s="493" t="n">
        <v>0</v>
      </c>
      <c r="Q2917" s="493" t="n">
        <v>0</v>
      </c>
      <c r="R2917" s="493" t="n">
        <v>0</v>
      </c>
      <c r="S2917" s="493" t="n">
        <v>0</v>
      </c>
      <c r="T2917" s="493" t="n">
        <v>0</v>
      </c>
      <c r="U2917" s="493" t="n">
        <v>0</v>
      </c>
      <c r="V2917" s="493" t="n">
        <v>0</v>
      </c>
      <c r="W2917" s="493" t="n">
        <v>0</v>
      </c>
      <c r="X2917" s="493" t="n">
        <v>0</v>
      </c>
      <c r="Y2917" s="493" t="n">
        <v>0</v>
      </c>
      <c r="Z2917" s="493" t="n">
        <v>0</v>
      </c>
      <c r="AA2917" s="493" t="n">
        <v>0</v>
      </c>
      <c r="AB2917" s="493" t="n">
        <v>0</v>
      </c>
      <c r="AC2917" s="493" t="n">
        <v>0</v>
      </c>
      <c r="AD2917" s="493" t="n">
        <v>0</v>
      </c>
      <c r="AE2917" s="493" t="n">
        <v>0</v>
      </c>
      <c r="AF2917" s="493" t="n">
        <v>0</v>
      </c>
      <c r="AG2917" s="493" t="n">
        <v>0</v>
      </c>
      <c r="AH2917" s="493" t="n">
        <v>0</v>
      </c>
      <c r="AI2917" s="493" t="n">
        <v>0</v>
      </c>
      <c r="AJ2917" s="493" t="n">
        <v>0</v>
      </c>
      <c r="AK2917" s="493" t="n">
        <v>0</v>
      </c>
      <c r="AL2917" s="493" t="n">
        <v>0</v>
      </c>
      <c r="AM2917" s="493" t="n">
        <v>0</v>
      </c>
      <c r="AN2917" s="493" t="n">
        <v>0</v>
      </c>
      <c r="AO2917" s="493" t="n">
        <v>0</v>
      </c>
      <c r="AP2917" s="493" t="n">
        <v>0</v>
      </c>
      <c r="AQ2917" s="493" t="n">
        <v>0</v>
      </c>
      <c r="AR2917" s="493" t="n">
        <v>0</v>
      </c>
      <c r="AS2917" s="493" t="n">
        <v>0</v>
      </c>
      <c r="AT2917" s="493" t="n">
        <v>0</v>
      </c>
      <c r="AU2917" s="493" t="n">
        <v>0</v>
      </c>
      <c r="AV2917" s="493" t="n">
        <v>0</v>
      </c>
      <c r="AW2917" s="493" t="n">
        <v>0</v>
      </c>
      <c r="AX2917" s="493" t="n">
        <v>0</v>
      </c>
      <c r="AY2917" s="493" t="n">
        <v>0</v>
      </c>
      <c r="AZ2917" s="493" t="n">
        <v>0</v>
      </c>
      <c r="BA2917" s="493" t="n">
        <v>0</v>
      </c>
      <c r="BB2917" s="493" t="n">
        <v>0</v>
      </c>
      <c r="BC2917" s="493" t="n">
        <v>0</v>
      </c>
      <c r="BD2917" s="493" t="n">
        <v>0</v>
      </c>
      <c r="BE2917" s="493" t="n">
        <v>0</v>
      </c>
      <c r="BF2917" s="493" t="n">
        <v>0</v>
      </c>
      <c r="BG2917" s="493" t="n">
        <v>0</v>
      </c>
      <c r="BH2917" s="493" t="n">
        <v>0</v>
      </c>
      <c r="BI2917" s="493" t="n">
        <v>0</v>
      </c>
      <c r="BJ2917" s="493" t="n">
        <v>0</v>
      </c>
      <c r="BK2917" s="493" t="n">
        <v>0</v>
      </c>
      <c r="BL2917" s="493" t="n">
        <v>0</v>
      </c>
      <c r="BM2917" s="493" t="n">
        <v>0</v>
      </c>
      <c r="BN2917" s="493" t="n">
        <v>0</v>
      </c>
      <c r="BO2917" s="493" t="n">
        <v>0</v>
      </c>
      <c r="BP2917" s="493" t="n">
        <v>0</v>
      </c>
      <c r="BQ2917" s="493" t="n">
        <v>0</v>
      </c>
      <c r="BR2917" s="493" t="n">
        <v>0</v>
      </c>
      <c r="BS2917" s="493" t="n">
        <v>0</v>
      </c>
      <c r="BT2917" s="493" t="n">
        <v>2188.52</v>
      </c>
      <c r="BU2917" s="493" t="n">
        <v>7060.54</v>
      </c>
      <c r="BV2917" s="493" t="n">
        <v>9847.940000000001</v>
      </c>
      <c r="BW2917" s="493" t="n">
        <v>8968.83</v>
      </c>
    </row>
    <row r="2918">
      <c r="A2918" t="inlineStr">
        <is>
          <t>[C9D3] Angiotensin-II 길항제 칼슘길항제 복합제</t>
        </is>
      </c>
      <c r="B2918" t="inlineStr">
        <is>
          <t>경동제약</t>
        </is>
      </c>
      <c r="C2918" t="inlineStr">
        <is>
          <t>발디핀 플러스</t>
        </is>
      </c>
      <c r="D2918" t="inlineStr">
        <is>
          <t>경동제약</t>
        </is>
      </c>
      <c r="E2918" t="inlineStr">
        <is>
          <t>amlodipine besylate  ( as amlodipine),  chlorthalidone,  valsartan</t>
        </is>
      </c>
      <c r="F2918" t="inlineStr">
        <is>
          <t>병원</t>
        </is>
      </c>
      <c r="G2918" t="inlineStr">
        <is>
          <t>Generic</t>
        </is>
      </c>
      <c r="H2918" s="493" t="n">
        <v>0</v>
      </c>
      <c r="I2918" s="493" t="n">
        <v>0</v>
      </c>
      <c r="J2918" s="493" t="n">
        <v>0</v>
      </c>
      <c r="K2918" s="493" t="n">
        <v>0</v>
      </c>
      <c r="L2918" s="493" t="n">
        <v>0</v>
      </c>
      <c r="M2918" s="493" t="n">
        <v>0</v>
      </c>
      <c r="N2918" s="493" t="n">
        <v>0</v>
      </c>
      <c r="O2918" s="493" t="n">
        <v>0</v>
      </c>
      <c r="P2918" s="493" t="n">
        <v>0</v>
      </c>
      <c r="Q2918" s="493" t="n">
        <v>0</v>
      </c>
      <c r="R2918" s="493" t="n">
        <v>0</v>
      </c>
      <c r="S2918" s="493" t="n">
        <v>0</v>
      </c>
      <c r="T2918" s="493" t="n">
        <v>0</v>
      </c>
      <c r="U2918" s="493" t="n">
        <v>0</v>
      </c>
      <c r="V2918" s="493" t="n">
        <v>0</v>
      </c>
      <c r="W2918" s="493" t="n">
        <v>0</v>
      </c>
      <c r="X2918" s="493" t="n">
        <v>0</v>
      </c>
      <c r="Y2918" s="493" t="n">
        <v>0</v>
      </c>
      <c r="Z2918" s="493" t="n">
        <v>0</v>
      </c>
      <c r="AA2918" s="493" t="n">
        <v>0</v>
      </c>
      <c r="AB2918" s="493" t="n">
        <v>0</v>
      </c>
      <c r="AC2918" s="493" t="n">
        <v>0</v>
      </c>
      <c r="AD2918" s="493" t="n">
        <v>0</v>
      </c>
      <c r="AE2918" s="493" t="n">
        <v>0</v>
      </c>
      <c r="AF2918" s="493" t="n">
        <v>0</v>
      </c>
      <c r="AG2918" s="493" t="n">
        <v>0</v>
      </c>
      <c r="AH2918" s="493" t="n">
        <v>0</v>
      </c>
      <c r="AI2918" s="493" t="n">
        <v>0</v>
      </c>
      <c r="AJ2918" s="493" t="n">
        <v>0</v>
      </c>
      <c r="AK2918" s="493" t="n">
        <v>0</v>
      </c>
      <c r="AL2918" s="493" t="n">
        <v>0</v>
      </c>
      <c r="AM2918" s="493" t="n">
        <v>0</v>
      </c>
      <c r="AN2918" s="493" t="n">
        <v>0</v>
      </c>
      <c r="AO2918" s="493" t="n">
        <v>0</v>
      </c>
      <c r="AP2918" s="493" t="n">
        <v>0</v>
      </c>
      <c r="AQ2918" s="493" t="n">
        <v>0</v>
      </c>
      <c r="AR2918" s="493" t="n">
        <v>0</v>
      </c>
      <c r="AS2918" s="493" t="n">
        <v>0</v>
      </c>
      <c r="AT2918" s="493" t="n">
        <v>0</v>
      </c>
      <c r="AU2918" s="493" t="n">
        <v>0</v>
      </c>
      <c r="AV2918" s="493" t="n">
        <v>0</v>
      </c>
      <c r="AW2918" s="493" t="n">
        <v>0</v>
      </c>
      <c r="AX2918" s="493" t="n">
        <v>0</v>
      </c>
      <c r="AY2918" s="493" t="n">
        <v>0</v>
      </c>
      <c r="AZ2918" s="493" t="n">
        <v>0</v>
      </c>
      <c r="BA2918" s="493" t="n">
        <v>0</v>
      </c>
      <c r="BB2918" s="493" t="n">
        <v>0</v>
      </c>
      <c r="BC2918" s="493" t="n">
        <v>0</v>
      </c>
      <c r="BD2918" s="493" t="n">
        <v>0</v>
      </c>
      <c r="BE2918" s="493" t="n">
        <v>0</v>
      </c>
      <c r="BF2918" s="493" t="n">
        <v>0</v>
      </c>
      <c r="BG2918" s="493" t="n">
        <v>0</v>
      </c>
      <c r="BH2918" s="493" t="n">
        <v>0</v>
      </c>
      <c r="BI2918" s="493" t="n">
        <v>0</v>
      </c>
      <c r="BJ2918" s="493" t="n">
        <v>0</v>
      </c>
      <c r="BK2918" s="493" t="n">
        <v>0</v>
      </c>
      <c r="BL2918" s="493" t="n">
        <v>0</v>
      </c>
      <c r="BM2918" s="493" t="n">
        <v>0</v>
      </c>
      <c r="BN2918" s="493" t="n">
        <v>0</v>
      </c>
      <c r="BO2918" s="493" t="n">
        <v>0</v>
      </c>
      <c r="BP2918" s="493" t="n">
        <v>0</v>
      </c>
      <c r="BQ2918" s="493" t="n">
        <v>861.7</v>
      </c>
      <c r="BR2918" s="493" t="n">
        <v>741.27</v>
      </c>
      <c r="BS2918" s="493" t="n">
        <v>2372.78</v>
      </c>
      <c r="BT2918" s="493" t="n">
        <v>1343.68</v>
      </c>
      <c r="BU2918" s="493" t="n">
        <v>2808.75</v>
      </c>
      <c r="BV2918" s="493" t="n">
        <v>2943.32</v>
      </c>
      <c r="BW2918" s="493" t="n">
        <v>1615.37</v>
      </c>
    </row>
    <row r="2919">
      <c r="A2919" t="inlineStr">
        <is>
          <t>[C9D3] Angiotensin-II 길항제 칼슘길항제 복합제</t>
        </is>
      </c>
      <c r="B2919" t="inlineStr">
        <is>
          <t>경동제약</t>
        </is>
      </c>
      <c r="C2919" t="inlineStr">
        <is>
          <t>발디핀 플러스</t>
        </is>
      </c>
      <c r="D2919" t="inlineStr">
        <is>
          <t>경동제약</t>
        </is>
      </c>
      <c r="E2919" t="inlineStr">
        <is>
          <t>amlodipine besylate  ( as amlodipine),  chlorthalidone,  valsartan</t>
        </is>
      </c>
      <c r="F2919" t="inlineStr">
        <is>
          <t>의원</t>
        </is>
      </c>
      <c r="G2919" t="inlineStr">
        <is>
          <t>Generic</t>
        </is>
      </c>
      <c r="H2919" s="493" t="n">
        <v>0</v>
      </c>
      <c r="I2919" s="493" t="n">
        <v>0</v>
      </c>
      <c r="J2919" s="493" t="n">
        <v>0</v>
      </c>
      <c r="K2919" s="493" t="n">
        <v>0</v>
      </c>
      <c r="L2919" s="493" t="n">
        <v>0</v>
      </c>
      <c r="M2919" s="493" t="n">
        <v>0</v>
      </c>
      <c r="N2919" s="493" t="n">
        <v>0</v>
      </c>
      <c r="O2919" s="493" t="n">
        <v>0</v>
      </c>
      <c r="P2919" s="493" t="n">
        <v>0</v>
      </c>
      <c r="Q2919" s="493" t="n">
        <v>0</v>
      </c>
      <c r="R2919" s="493" t="n">
        <v>0</v>
      </c>
      <c r="S2919" s="493" t="n">
        <v>0</v>
      </c>
      <c r="T2919" s="493" t="n">
        <v>0</v>
      </c>
      <c r="U2919" s="493" t="n">
        <v>0</v>
      </c>
      <c r="V2919" s="493" t="n">
        <v>0</v>
      </c>
      <c r="W2919" s="493" t="n">
        <v>0</v>
      </c>
      <c r="X2919" s="493" t="n">
        <v>0</v>
      </c>
      <c r="Y2919" s="493" t="n">
        <v>0</v>
      </c>
      <c r="Z2919" s="493" t="n">
        <v>0</v>
      </c>
      <c r="AA2919" s="493" t="n">
        <v>0</v>
      </c>
      <c r="AB2919" s="493" t="n">
        <v>0</v>
      </c>
      <c r="AC2919" s="493" t="n">
        <v>0</v>
      </c>
      <c r="AD2919" s="493" t="n">
        <v>0</v>
      </c>
      <c r="AE2919" s="493" t="n">
        <v>0</v>
      </c>
      <c r="AF2919" s="493" t="n">
        <v>0</v>
      </c>
      <c r="AG2919" s="493" t="n">
        <v>0</v>
      </c>
      <c r="AH2919" s="493" t="n">
        <v>0</v>
      </c>
      <c r="AI2919" s="493" t="n">
        <v>0</v>
      </c>
      <c r="AJ2919" s="493" t="n">
        <v>0</v>
      </c>
      <c r="AK2919" s="493" t="n">
        <v>0</v>
      </c>
      <c r="AL2919" s="493" t="n">
        <v>0</v>
      </c>
      <c r="AM2919" s="493" t="n">
        <v>0</v>
      </c>
      <c r="AN2919" s="493" t="n">
        <v>0</v>
      </c>
      <c r="AO2919" s="493" t="n">
        <v>0</v>
      </c>
      <c r="AP2919" s="493" t="n">
        <v>0</v>
      </c>
      <c r="AQ2919" s="493" t="n">
        <v>0</v>
      </c>
      <c r="AR2919" s="493" t="n">
        <v>0</v>
      </c>
      <c r="AS2919" s="493" t="n">
        <v>0</v>
      </c>
      <c r="AT2919" s="493" t="n">
        <v>0</v>
      </c>
      <c r="AU2919" s="493" t="n">
        <v>0</v>
      </c>
      <c r="AV2919" s="493" t="n">
        <v>0</v>
      </c>
      <c r="AW2919" s="493" t="n">
        <v>0</v>
      </c>
      <c r="AX2919" s="493" t="n">
        <v>0</v>
      </c>
      <c r="AY2919" s="493" t="n">
        <v>0</v>
      </c>
      <c r="AZ2919" s="493" t="n">
        <v>0</v>
      </c>
      <c r="BA2919" s="493" t="n">
        <v>0</v>
      </c>
      <c r="BB2919" s="493" t="n">
        <v>0</v>
      </c>
      <c r="BC2919" s="493" t="n">
        <v>0</v>
      </c>
      <c r="BD2919" s="493" t="n">
        <v>0</v>
      </c>
      <c r="BE2919" s="493" t="n">
        <v>0</v>
      </c>
      <c r="BF2919" s="493" t="n">
        <v>0</v>
      </c>
      <c r="BG2919" s="493" t="n">
        <v>0</v>
      </c>
      <c r="BH2919" s="493" t="n">
        <v>0</v>
      </c>
      <c r="BI2919" s="493" t="n">
        <v>0</v>
      </c>
      <c r="BJ2919" s="493" t="n">
        <v>0</v>
      </c>
      <c r="BK2919" s="493" t="n">
        <v>0</v>
      </c>
      <c r="BL2919" s="493" t="n">
        <v>0</v>
      </c>
      <c r="BM2919" s="493" t="n">
        <v>0</v>
      </c>
      <c r="BN2919" s="493" t="n">
        <v>0</v>
      </c>
      <c r="BO2919" s="493" t="n">
        <v>0</v>
      </c>
      <c r="BP2919" s="493" t="n">
        <v>0</v>
      </c>
      <c r="BQ2919" s="493" t="n">
        <v>20333.88</v>
      </c>
      <c r="BR2919" s="493" t="n">
        <v>43586.94</v>
      </c>
      <c r="BS2919" s="493" t="n">
        <v>64201.27</v>
      </c>
      <c r="BT2919" s="493" t="n">
        <v>56524.32</v>
      </c>
      <c r="BU2919" s="493" t="n">
        <v>79707.25999999999</v>
      </c>
      <c r="BV2919" s="493" t="n">
        <v>86366.98</v>
      </c>
      <c r="BW2919" s="493" t="n">
        <v>82016.5</v>
      </c>
    </row>
    <row r="2920">
      <c r="A2920" t="inlineStr">
        <is>
          <t>[C9D3] Angiotensin-II 길항제 칼슘길항제 복합제</t>
        </is>
      </c>
      <c r="B2920" t="inlineStr">
        <is>
          <t>경동제약</t>
        </is>
      </c>
      <c r="C2920" t="inlineStr">
        <is>
          <t>발디핀 플러스</t>
        </is>
      </c>
      <c r="D2920" t="inlineStr">
        <is>
          <t>경동제약</t>
        </is>
      </c>
      <c r="E2920" t="inlineStr">
        <is>
          <t>amlodipine besylate  ( as amlodipine),  chlorthalidone,  valsartan</t>
        </is>
      </c>
      <c r="F2920" t="inlineStr">
        <is>
          <t>보건소</t>
        </is>
      </c>
      <c r="G2920" t="inlineStr">
        <is>
          <t>Generic</t>
        </is>
      </c>
      <c r="H2920" s="493" t="n">
        <v>0</v>
      </c>
      <c r="I2920" s="493" t="n">
        <v>0</v>
      </c>
      <c r="J2920" s="493" t="n">
        <v>0</v>
      </c>
      <c r="K2920" s="493" t="n">
        <v>0</v>
      </c>
      <c r="L2920" s="493" t="n">
        <v>0</v>
      </c>
      <c r="M2920" s="493" t="n">
        <v>0</v>
      </c>
      <c r="N2920" s="493" t="n">
        <v>0</v>
      </c>
      <c r="O2920" s="493" t="n">
        <v>0</v>
      </c>
      <c r="P2920" s="493" t="n">
        <v>0</v>
      </c>
      <c r="Q2920" s="493" t="n">
        <v>0</v>
      </c>
      <c r="R2920" s="493" t="n">
        <v>0</v>
      </c>
      <c r="S2920" s="493" t="n">
        <v>0</v>
      </c>
      <c r="T2920" s="493" t="n">
        <v>0</v>
      </c>
      <c r="U2920" s="493" t="n">
        <v>0</v>
      </c>
      <c r="V2920" s="493" t="n">
        <v>0</v>
      </c>
      <c r="W2920" s="493" t="n">
        <v>0</v>
      </c>
      <c r="X2920" s="493" t="n">
        <v>0</v>
      </c>
      <c r="Y2920" s="493" t="n">
        <v>0</v>
      </c>
      <c r="Z2920" s="493" t="n">
        <v>0</v>
      </c>
      <c r="AA2920" s="493" t="n">
        <v>0</v>
      </c>
      <c r="AB2920" s="493" t="n">
        <v>0</v>
      </c>
      <c r="AC2920" s="493" t="n">
        <v>0</v>
      </c>
      <c r="AD2920" s="493" t="n">
        <v>0</v>
      </c>
      <c r="AE2920" s="493" t="n">
        <v>0</v>
      </c>
      <c r="AF2920" s="493" t="n">
        <v>0</v>
      </c>
      <c r="AG2920" s="493" t="n">
        <v>0</v>
      </c>
      <c r="AH2920" s="493" t="n">
        <v>0</v>
      </c>
      <c r="AI2920" s="493" t="n">
        <v>0</v>
      </c>
      <c r="AJ2920" s="493" t="n">
        <v>0</v>
      </c>
      <c r="AK2920" s="493" t="n">
        <v>0</v>
      </c>
      <c r="AL2920" s="493" t="n">
        <v>0</v>
      </c>
      <c r="AM2920" s="493" t="n">
        <v>0</v>
      </c>
      <c r="AN2920" s="493" t="n">
        <v>0</v>
      </c>
      <c r="AO2920" s="493" t="n">
        <v>0</v>
      </c>
      <c r="AP2920" s="493" t="n">
        <v>0</v>
      </c>
      <c r="AQ2920" s="493" t="n">
        <v>0</v>
      </c>
      <c r="AR2920" s="493" t="n">
        <v>0</v>
      </c>
      <c r="AS2920" s="493" t="n">
        <v>0</v>
      </c>
      <c r="AT2920" s="493" t="n">
        <v>0</v>
      </c>
      <c r="AU2920" s="493" t="n">
        <v>0</v>
      </c>
      <c r="AV2920" s="493" t="n">
        <v>0</v>
      </c>
      <c r="AW2920" s="493" t="n">
        <v>0</v>
      </c>
      <c r="AX2920" s="493" t="n">
        <v>0</v>
      </c>
      <c r="AY2920" s="493" t="n">
        <v>0</v>
      </c>
      <c r="AZ2920" s="493" t="n">
        <v>0</v>
      </c>
      <c r="BA2920" s="493" t="n">
        <v>0</v>
      </c>
      <c r="BB2920" s="493" t="n">
        <v>0</v>
      </c>
      <c r="BC2920" s="493" t="n">
        <v>0</v>
      </c>
      <c r="BD2920" s="493" t="n">
        <v>0</v>
      </c>
      <c r="BE2920" s="493" t="n">
        <v>0</v>
      </c>
      <c r="BF2920" s="493" t="n">
        <v>0</v>
      </c>
      <c r="BG2920" s="493" t="n">
        <v>0</v>
      </c>
      <c r="BH2920" s="493" t="n">
        <v>0</v>
      </c>
      <c r="BI2920" s="493" t="n">
        <v>0</v>
      </c>
      <c r="BJ2920" s="493" t="n">
        <v>0</v>
      </c>
      <c r="BK2920" s="493" t="n">
        <v>0</v>
      </c>
      <c r="BL2920" s="493" t="n">
        <v>0</v>
      </c>
      <c r="BM2920" s="493" t="n">
        <v>0</v>
      </c>
      <c r="BN2920" s="493" t="n">
        <v>0</v>
      </c>
      <c r="BO2920" s="493" t="n">
        <v>0</v>
      </c>
      <c r="BP2920" s="493" t="n">
        <v>0</v>
      </c>
      <c r="BQ2920" s="493" t="n">
        <v>0</v>
      </c>
      <c r="BR2920" s="493" t="n">
        <v>0</v>
      </c>
      <c r="BS2920" s="493" t="n">
        <v>0</v>
      </c>
      <c r="BT2920" s="493" t="n">
        <v>0</v>
      </c>
      <c r="BU2920" s="493" t="n">
        <v>0</v>
      </c>
      <c r="BV2920" s="493" t="n">
        <v>318</v>
      </c>
      <c r="BW2920" s="493" t="n">
        <v>1716</v>
      </c>
    </row>
    <row r="2921">
      <c r="A2921" t="inlineStr">
        <is>
          <t>[C9D3] Angiotensin-II 길항제 칼슘길항제 복합제</t>
        </is>
      </c>
      <c r="B2921" t="inlineStr">
        <is>
          <t>경동제약</t>
        </is>
      </c>
      <c r="C2921" t="inlineStr">
        <is>
          <t>올로디핀</t>
        </is>
      </c>
      <c r="D2921" t="inlineStr">
        <is>
          <t>경동제약</t>
        </is>
      </c>
      <c r="E2921" t="inlineStr">
        <is>
          <t>amlodipine besylate,  olmesartan medoxomil</t>
        </is>
      </c>
      <c r="F2921" t="inlineStr">
        <is>
          <t>상급종합병원</t>
        </is>
      </c>
      <c r="G2921" t="inlineStr">
        <is>
          <t>Generic</t>
        </is>
      </c>
      <c r="H2921" s="493" t="n">
        <v>0</v>
      </c>
      <c r="I2921" s="493" t="n">
        <v>0</v>
      </c>
      <c r="J2921" s="493" t="n">
        <v>0</v>
      </c>
      <c r="K2921" s="493" t="n">
        <v>0</v>
      </c>
      <c r="L2921" s="493" t="n">
        <v>0</v>
      </c>
      <c r="M2921" s="493" t="n">
        <v>0</v>
      </c>
      <c r="N2921" s="493" t="n">
        <v>0</v>
      </c>
      <c r="O2921" s="493" t="n">
        <v>0</v>
      </c>
      <c r="P2921" s="493" t="n">
        <v>0</v>
      </c>
      <c r="Q2921" s="493" t="n">
        <v>0</v>
      </c>
      <c r="R2921" s="493" t="n">
        <v>0</v>
      </c>
      <c r="S2921" s="493" t="n">
        <v>0</v>
      </c>
      <c r="T2921" s="493" t="n">
        <v>0</v>
      </c>
      <c r="U2921" s="493" t="n">
        <v>0</v>
      </c>
      <c r="V2921" s="493" t="n">
        <v>0</v>
      </c>
      <c r="W2921" s="493" t="n">
        <v>0</v>
      </c>
      <c r="X2921" s="493" t="n">
        <v>244.2</v>
      </c>
      <c r="Y2921" s="493" t="n">
        <v>0</v>
      </c>
      <c r="Z2921" s="493" t="n">
        <v>0</v>
      </c>
      <c r="AA2921" s="493" t="n">
        <v>0</v>
      </c>
      <c r="AB2921" s="493" t="n">
        <v>0</v>
      </c>
      <c r="AC2921" s="493" t="n">
        <v>0</v>
      </c>
      <c r="AD2921" s="493" t="n">
        <v>0</v>
      </c>
      <c r="AE2921" s="493" t="n">
        <v>0</v>
      </c>
      <c r="AF2921" s="493" t="n">
        <v>0</v>
      </c>
      <c r="AG2921" s="493" t="n">
        <v>0</v>
      </c>
      <c r="AH2921" s="493" t="n">
        <v>0</v>
      </c>
      <c r="AI2921" s="493" t="n">
        <v>0</v>
      </c>
      <c r="AJ2921" s="493" t="n">
        <v>0</v>
      </c>
      <c r="AK2921" s="493" t="n">
        <v>0</v>
      </c>
      <c r="AL2921" s="493" t="n">
        <v>0</v>
      </c>
      <c r="AM2921" s="493" t="n">
        <v>0</v>
      </c>
      <c r="AN2921" s="493" t="n">
        <v>0</v>
      </c>
      <c r="AO2921" s="493" t="n">
        <v>0</v>
      </c>
      <c r="AP2921" s="493" t="n">
        <v>0</v>
      </c>
      <c r="AQ2921" s="493" t="n">
        <v>0</v>
      </c>
      <c r="AR2921" s="493" t="n">
        <v>0</v>
      </c>
      <c r="AS2921" s="493" t="n">
        <v>0</v>
      </c>
      <c r="AT2921" s="493" t="n">
        <v>0</v>
      </c>
      <c r="AU2921" s="493" t="n">
        <v>0</v>
      </c>
      <c r="AV2921" s="493" t="n">
        <v>0</v>
      </c>
      <c r="AW2921" s="493" t="n">
        <v>0</v>
      </c>
      <c r="AX2921" s="493" t="n">
        <v>0</v>
      </c>
      <c r="AY2921" s="493" t="n">
        <v>0</v>
      </c>
      <c r="AZ2921" s="493" t="n">
        <v>0</v>
      </c>
      <c r="BA2921" s="493" t="n">
        <v>0</v>
      </c>
      <c r="BB2921" s="493" t="n">
        <v>0</v>
      </c>
      <c r="BC2921" s="493" t="n">
        <v>0</v>
      </c>
      <c r="BD2921" s="493" t="n">
        <v>95.09999999999999</v>
      </c>
      <c r="BE2921" s="493" t="n">
        <v>0</v>
      </c>
      <c r="BF2921" s="493" t="n">
        <v>0</v>
      </c>
      <c r="BG2921" s="493" t="n">
        <v>0</v>
      </c>
      <c r="BH2921" s="493" t="n">
        <v>189</v>
      </c>
      <c r="BI2921" s="493" t="n">
        <v>0</v>
      </c>
      <c r="BJ2921" s="493" t="n">
        <v>0</v>
      </c>
      <c r="BK2921" s="493" t="n">
        <v>0</v>
      </c>
      <c r="BL2921" s="493" t="n">
        <v>0</v>
      </c>
      <c r="BM2921" s="493" t="n">
        <v>187.2</v>
      </c>
      <c r="BN2921" s="493" t="n">
        <v>0</v>
      </c>
      <c r="BO2921" s="493" t="n">
        <v>0</v>
      </c>
      <c r="BP2921" s="493" t="n">
        <v>0</v>
      </c>
      <c r="BQ2921" s="493" t="n">
        <v>0</v>
      </c>
      <c r="BR2921" s="493" t="n">
        <v>0</v>
      </c>
      <c r="BS2921" s="493" t="n">
        <v>0</v>
      </c>
      <c r="BT2921" s="493" t="n">
        <v>0</v>
      </c>
      <c r="BU2921" s="493" t="n">
        <v>0</v>
      </c>
      <c r="BV2921" s="493" t="n">
        <v>0</v>
      </c>
      <c r="BW2921" s="493" t="n">
        <v>0</v>
      </c>
    </row>
    <row r="2922">
      <c r="A2922" t="inlineStr">
        <is>
          <t>[C9D3] Angiotensin-II 길항제 칼슘길항제 복합제</t>
        </is>
      </c>
      <c r="B2922" t="inlineStr">
        <is>
          <t>경동제약</t>
        </is>
      </c>
      <c r="C2922" t="inlineStr">
        <is>
          <t>올로디핀</t>
        </is>
      </c>
      <c r="D2922" t="inlineStr">
        <is>
          <t>경동제약</t>
        </is>
      </c>
      <c r="E2922" t="inlineStr">
        <is>
          <t>amlodipine besylate,  olmesartan medoxomil</t>
        </is>
      </c>
      <c r="F2922" t="inlineStr">
        <is>
          <t>종합병원</t>
        </is>
      </c>
      <c r="G2922" t="inlineStr">
        <is>
          <t>Generic</t>
        </is>
      </c>
      <c r="H2922" s="493" t="n">
        <v>346.2</v>
      </c>
      <c r="I2922" s="493" t="n">
        <v>0</v>
      </c>
      <c r="J2922" s="493" t="n">
        <v>0</v>
      </c>
      <c r="K2922" s="493" t="n">
        <v>0</v>
      </c>
      <c r="L2922" s="493" t="n">
        <v>0</v>
      </c>
      <c r="M2922" s="493" t="n">
        <v>0</v>
      </c>
      <c r="N2922" s="493" t="n">
        <v>0</v>
      </c>
      <c r="O2922" s="493" t="n">
        <v>0</v>
      </c>
      <c r="P2922" s="493" t="n">
        <v>0</v>
      </c>
      <c r="Q2922" s="493" t="n">
        <v>0</v>
      </c>
      <c r="R2922" s="493" t="n">
        <v>0</v>
      </c>
      <c r="S2922" s="493" t="n">
        <v>0</v>
      </c>
      <c r="T2922" s="493" t="n">
        <v>0</v>
      </c>
      <c r="U2922" s="493" t="n">
        <v>141.3</v>
      </c>
      <c r="V2922" s="493" t="n">
        <v>0</v>
      </c>
      <c r="W2922" s="493" t="n">
        <v>0</v>
      </c>
      <c r="X2922" s="493" t="n">
        <v>0</v>
      </c>
      <c r="Y2922" s="493" t="n">
        <v>0</v>
      </c>
      <c r="Z2922" s="493" t="n">
        <v>0</v>
      </c>
      <c r="AA2922" s="493" t="n">
        <v>0</v>
      </c>
      <c r="AB2922" s="493" t="n">
        <v>0</v>
      </c>
      <c r="AC2922" s="493" t="n">
        <v>0</v>
      </c>
      <c r="AD2922" s="493" t="n">
        <v>0</v>
      </c>
      <c r="AE2922" s="493" t="n">
        <v>126.9</v>
      </c>
      <c r="AF2922" s="493" t="n">
        <v>0</v>
      </c>
      <c r="AG2922" s="493" t="n">
        <v>832.2</v>
      </c>
      <c r="AH2922" s="493" t="n">
        <v>0</v>
      </c>
      <c r="AI2922" s="493" t="n">
        <v>483.3</v>
      </c>
      <c r="AJ2922" s="493" t="n">
        <v>0</v>
      </c>
      <c r="AK2922" s="493" t="n">
        <v>0</v>
      </c>
      <c r="AL2922" s="493" t="n">
        <v>0</v>
      </c>
      <c r="AM2922" s="493" t="n">
        <v>127.8</v>
      </c>
      <c r="AN2922" s="493" t="n">
        <v>0</v>
      </c>
      <c r="AO2922" s="493" t="n">
        <v>0</v>
      </c>
      <c r="AP2922" s="493" t="n">
        <v>0</v>
      </c>
      <c r="AQ2922" s="493" t="n">
        <v>0</v>
      </c>
      <c r="AR2922" s="493" t="n">
        <v>0</v>
      </c>
      <c r="AS2922" s="493" t="n">
        <v>855.7</v>
      </c>
      <c r="AT2922" s="493" t="n">
        <v>1692.55</v>
      </c>
      <c r="AU2922" s="493" t="n">
        <v>3195.48</v>
      </c>
      <c r="AV2922" s="493" t="n">
        <v>3037.92</v>
      </c>
      <c r="AW2922" s="493" t="n">
        <v>2478.84</v>
      </c>
      <c r="AX2922" s="493" t="n">
        <v>2918.55</v>
      </c>
      <c r="AY2922" s="493" t="n">
        <v>3782.52</v>
      </c>
      <c r="AZ2922" s="493" t="n">
        <v>4169.6</v>
      </c>
      <c r="BA2922" s="493" t="n">
        <v>4821.6</v>
      </c>
      <c r="BB2922" s="493" t="n">
        <v>4160.7</v>
      </c>
      <c r="BC2922" s="493" t="n">
        <v>6410.62</v>
      </c>
      <c r="BD2922" s="493" t="n">
        <v>3612</v>
      </c>
      <c r="BE2922" s="493" t="n">
        <v>4975.18</v>
      </c>
      <c r="BF2922" s="493" t="n">
        <v>5547.45</v>
      </c>
      <c r="BG2922" s="493" t="n">
        <v>4982.46</v>
      </c>
      <c r="BH2922" s="493" t="n">
        <v>6204.92</v>
      </c>
      <c r="BI2922" s="493" t="n">
        <v>4659.9</v>
      </c>
      <c r="BJ2922" s="493" t="n">
        <v>5701.78</v>
      </c>
      <c r="BK2922" s="493" t="n">
        <v>3170.82</v>
      </c>
      <c r="BL2922" s="493" t="n">
        <v>5488.7</v>
      </c>
      <c r="BM2922" s="493" t="n">
        <v>5374.36</v>
      </c>
      <c r="BN2922" s="493" t="n">
        <v>5344.03</v>
      </c>
      <c r="BO2922" s="493" t="n">
        <v>4207.06</v>
      </c>
      <c r="BP2922" s="493" t="n">
        <v>4946.4</v>
      </c>
      <c r="BQ2922" s="493" t="n">
        <v>5591.5</v>
      </c>
      <c r="BR2922" s="493" t="n">
        <v>5621.53</v>
      </c>
      <c r="BS2922" s="493" t="n">
        <v>4638.3</v>
      </c>
      <c r="BT2922" s="493" t="n">
        <v>51953.11</v>
      </c>
      <c r="BU2922" s="493" t="n">
        <v>80240.66</v>
      </c>
      <c r="BV2922" s="493" t="n">
        <v>94734.53</v>
      </c>
      <c r="BW2922" s="493" t="n">
        <v>98223.49000000001</v>
      </c>
    </row>
    <row r="2923">
      <c r="A2923" t="inlineStr">
        <is>
          <t>[C9D3] Angiotensin-II 길항제 칼슘길항제 복합제</t>
        </is>
      </c>
      <c r="B2923" t="inlineStr">
        <is>
          <t>경동제약</t>
        </is>
      </c>
      <c r="C2923" t="inlineStr">
        <is>
          <t>올로디핀</t>
        </is>
      </c>
      <c r="D2923" t="inlineStr">
        <is>
          <t>경동제약</t>
        </is>
      </c>
      <c r="E2923" t="inlineStr">
        <is>
          <t>amlodipine besylate,  olmesartan medoxomil</t>
        </is>
      </c>
      <c r="F2923" t="inlineStr">
        <is>
          <t>병원</t>
        </is>
      </c>
      <c r="G2923" t="inlineStr">
        <is>
          <t>Generic</t>
        </is>
      </c>
      <c r="H2923" s="493" t="n">
        <v>2496.6</v>
      </c>
      <c r="I2923" s="493" t="n">
        <v>5161.26</v>
      </c>
      <c r="J2923" s="493" t="n">
        <v>2795.7</v>
      </c>
      <c r="K2923" s="493" t="n">
        <v>3713.4</v>
      </c>
      <c r="L2923" s="493" t="n">
        <v>2960.4</v>
      </c>
      <c r="M2923" s="493" t="n">
        <v>3774</v>
      </c>
      <c r="N2923" s="493" t="n">
        <v>3153.6</v>
      </c>
      <c r="O2923" s="493" t="n">
        <v>5925.26</v>
      </c>
      <c r="P2923" s="493" t="n">
        <v>5113.8</v>
      </c>
      <c r="Q2923" s="493" t="n">
        <v>4579.93</v>
      </c>
      <c r="R2923" s="493" t="n">
        <v>3590.1</v>
      </c>
      <c r="S2923" s="493" t="n">
        <v>3822.45</v>
      </c>
      <c r="T2923" s="493" t="n">
        <v>5478.96</v>
      </c>
      <c r="U2923" s="493" t="n">
        <v>3906.45</v>
      </c>
      <c r="V2923" s="493" t="n">
        <v>5865.52</v>
      </c>
      <c r="W2923" s="493" t="n">
        <v>3630.6</v>
      </c>
      <c r="X2923" s="493" t="n">
        <v>4242.22</v>
      </c>
      <c r="Y2923" s="493" t="n">
        <v>5187.15</v>
      </c>
      <c r="Z2923" s="493" t="n">
        <v>4684.23</v>
      </c>
      <c r="AA2923" s="493" t="n">
        <v>7147.64</v>
      </c>
      <c r="AB2923" s="493" t="n">
        <v>6219.28</v>
      </c>
      <c r="AC2923" s="493" t="n">
        <v>3198.13</v>
      </c>
      <c r="AD2923" s="493" t="n">
        <v>8063.4</v>
      </c>
      <c r="AE2923" s="493" t="n">
        <v>4292.77</v>
      </c>
      <c r="AF2923" s="493" t="n">
        <v>8250.940000000001</v>
      </c>
      <c r="AG2923" s="493" t="n">
        <v>5488.3</v>
      </c>
      <c r="AH2923" s="493" t="n">
        <v>4910.81</v>
      </c>
      <c r="AI2923" s="493" t="n">
        <v>1750.8</v>
      </c>
      <c r="AJ2923" s="493" t="n">
        <v>4704.48</v>
      </c>
      <c r="AK2923" s="493" t="n">
        <v>3723.3</v>
      </c>
      <c r="AL2923" s="493" t="n">
        <v>5620.62</v>
      </c>
      <c r="AM2923" s="493" t="n">
        <v>3734.7</v>
      </c>
      <c r="AN2923" s="493" t="n">
        <v>2424</v>
      </c>
      <c r="AO2923" s="493" t="n">
        <v>4780.2</v>
      </c>
      <c r="AP2923" s="493" t="n">
        <v>6324</v>
      </c>
      <c r="AQ2923" s="493" t="n">
        <v>3203.4</v>
      </c>
      <c r="AR2923" s="493" t="n">
        <v>7864.55</v>
      </c>
      <c r="AS2923" s="493" t="n">
        <v>12779.05</v>
      </c>
      <c r="AT2923" s="493" t="n">
        <v>8310.559999999999</v>
      </c>
      <c r="AU2923" s="493" t="n">
        <v>12208.88</v>
      </c>
      <c r="AV2923" s="493" t="n">
        <v>8706</v>
      </c>
      <c r="AW2923" s="493" t="n">
        <v>11159.38</v>
      </c>
      <c r="AX2923" s="493" t="n">
        <v>6855.4</v>
      </c>
      <c r="AY2923" s="493" t="n">
        <v>9459.620000000001</v>
      </c>
      <c r="AZ2923" s="493" t="n">
        <v>8656.700000000001</v>
      </c>
      <c r="BA2923" s="493" t="n">
        <v>11013.82</v>
      </c>
      <c r="BB2923" s="493" t="n">
        <v>7310.03</v>
      </c>
      <c r="BC2923" s="493" t="n">
        <v>11355.73</v>
      </c>
      <c r="BD2923" s="493" t="n">
        <v>6241.44</v>
      </c>
      <c r="BE2923" s="493" t="n">
        <v>8272.32</v>
      </c>
      <c r="BF2923" s="493" t="n">
        <v>10763.57</v>
      </c>
      <c r="BG2923" s="493" t="n">
        <v>8159.18</v>
      </c>
      <c r="BH2923" s="493" t="n">
        <v>9872.49</v>
      </c>
      <c r="BI2923" s="493" t="n">
        <v>6558.42</v>
      </c>
      <c r="BJ2923" s="493" t="n">
        <v>8734.66</v>
      </c>
      <c r="BK2923" s="493" t="n">
        <v>13177.93</v>
      </c>
      <c r="BL2923" s="493" t="n">
        <v>11335.79</v>
      </c>
      <c r="BM2923" s="493" t="n">
        <v>10187.44</v>
      </c>
      <c r="BN2923" s="493" t="n">
        <v>11139.22</v>
      </c>
      <c r="BO2923" s="493" t="n">
        <v>11243.99</v>
      </c>
      <c r="BP2923" s="493" t="n">
        <v>7736.52</v>
      </c>
      <c r="BQ2923" s="493" t="n">
        <v>5583.01</v>
      </c>
      <c r="BR2923" s="493" t="n">
        <v>9443.34</v>
      </c>
      <c r="BS2923" s="493" t="n">
        <v>10342.14</v>
      </c>
      <c r="BT2923" s="493" t="n">
        <v>8468.9</v>
      </c>
      <c r="BU2923" s="493" t="n">
        <v>9579.93</v>
      </c>
      <c r="BV2923" s="493" t="n">
        <v>10274.4</v>
      </c>
      <c r="BW2923" s="493" t="n">
        <v>12224.31</v>
      </c>
    </row>
    <row r="2924">
      <c r="A2924" t="inlineStr">
        <is>
          <t>[C9D3] Angiotensin-II 길항제 칼슘길항제 복합제</t>
        </is>
      </c>
      <c r="B2924" t="inlineStr">
        <is>
          <t>경동제약</t>
        </is>
      </c>
      <c r="C2924" t="inlineStr">
        <is>
          <t>올로디핀</t>
        </is>
      </c>
      <c r="D2924" t="inlineStr">
        <is>
          <t>경동제약</t>
        </is>
      </c>
      <c r="E2924" t="inlineStr">
        <is>
          <t>amlodipine besylate,  olmesartan medoxomil</t>
        </is>
      </c>
      <c r="F2924" t="inlineStr">
        <is>
          <t>의원</t>
        </is>
      </c>
      <c r="G2924" t="inlineStr">
        <is>
          <t>Generic</t>
        </is>
      </c>
      <c r="H2924" s="493" t="n">
        <v>119539.66</v>
      </c>
      <c r="I2924" s="493" t="n">
        <v>126486.86</v>
      </c>
      <c r="J2924" s="493" t="n">
        <v>133360.9</v>
      </c>
      <c r="K2924" s="493" t="n">
        <v>130639.32</v>
      </c>
      <c r="L2924" s="493" t="n">
        <v>132230.01</v>
      </c>
      <c r="M2924" s="493" t="n">
        <v>116517.06</v>
      </c>
      <c r="N2924" s="493" t="n">
        <v>141237.93</v>
      </c>
      <c r="O2924" s="493" t="n">
        <v>129394.67</v>
      </c>
      <c r="P2924" s="493" t="n">
        <v>130469.84</v>
      </c>
      <c r="Q2924" s="493" t="n">
        <v>136771.21</v>
      </c>
      <c r="R2924" s="493" t="n">
        <v>141219.34</v>
      </c>
      <c r="S2924" s="493" t="n">
        <v>149793.79</v>
      </c>
      <c r="T2924" s="493" t="n">
        <v>154386.91</v>
      </c>
      <c r="U2924" s="493" t="n">
        <v>132183.98</v>
      </c>
      <c r="V2924" s="493" t="n">
        <v>142457.79</v>
      </c>
      <c r="W2924" s="493" t="n">
        <v>141804.76</v>
      </c>
      <c r="X2924" s="493" t="n">
        <v>144094.68</v>
      </c>
      <c r="Y2924" s="493" t="n">
        <v>143903.92</v>
      </c>
      <c r="Z2924" s="493" t="n">
        <v>133720.39</v>
      </c>
      <c r="AA2924" s="493" t="n">
        <v>137773.86</v>
      </c>
      <c r="AB2924" s="493" t="n">
        <v>136230.95</v>
      </c>
      <c r="AC2924" s="493" t="n">
        <v>144894.63</v>
      </c>
      <c r="AD2924" s="493" t="n">
        <v>163685.03</v>
      </c>
      <c r="AE2924" s="493" t="n">
        <v>163484.29</v>
      </c>
      <c r="AF2924" s="493" t="n">
        <v>163289.98</v>
      </c>
      <c r="AG2924" s="493" t="n">
        <v>144075.74</v>
      </c>
      <c r="AH2924" s="493" t="n">
        <v>170650.29</v>
      </c>
      <c r="AI2924" s="493" t="n">
        <v>163901.4</v>
      </c>
      <c r="AJ2924" s="493" t="n">
        <v>207557.02</v>
      </c>
      <c r="AK2924" s="493" t="n">
        <v>187851.47</v>
      </c>
      <c r="AL2924" s="493" t="n">
        <v>198741.42</v>
      </c>
      <c r="AM2924" s="493" t="n">
        <v>196179.69</v>
      </c>
      <c r="AN2924" s="493" t="n">
        <v>205168.73</v>
      </c>
      <c r="AO2924" s="493" t="n">
        <v>215510.38</v>
      </c>
      <c r="AP2924" s="493" t="n">
        <v>215532.71</v>
      </c>
      <c r="AQ2924" s="493" t="n">
        <v>236274.2</v>
      </c>
      <c r="AR2924" s="493" t="n">
        <v>235241.2</v>
      </c>
      <c r="AS2924" s="493" t="n">
        <v>228451.78</v>
      </c>
      <c r="AT2924" s="493" t="n">
        <v>251153.78</v>
      </c>
      <c r="AU2924" s="493" t="n">
        <v>269725.97</v>
      </c>
      <c r="AV2924" s="493" t="n">
        <v>250873.95</v>
      </c>
      <c r="AW2924" s="493" t="n">
        <v>242320.26</v>
      </c>
      <c r="AX2924" s="493" t="n">
        <v>257459.47</v>
      </c>
      <c r="AY2924" s="493" t="n">
        <v>279829.83</v>
      </c>
      <c r="AZ2924" s="493" t="n">
        <v>246650.08</v>
      </c>
      <c r="BA2924" s="493" t="n">
        <v>270971</v>
      </c>
      <c r="BB2924" s="493" t="n">
        <v>331863.59</v>
      </c>
      <c r="BC2924" s="493" t="n">
        <v>328502.29</v>
      </c>
      <c r="BD2924" s="493" t="n">
        <v>315587.27</v>
      </c>
      <c r="BE2924" s="493" t="n">
        <v>336561.42</v>
      </c>
      <c r="BF2924" s="493" t="n">
        <v>338368.73</v>
      </c>
      <c r="BG2924" s="493" t="n">
        <v>359920.56</v>
      </c>
      <c r="BH2924" s="493" t="n">
        <v>356250.03</v>
      </c>
      <c r="BI2924" s="493" t="n">
        <v>339574.99</v>
      </c>
      <c r="BJ2924" s="493" t="n">
        <v>392768.61</v>
      </c>
      <c r="BK2924" s="493" t="n">
        <v>333444.5</v>
      </c>
      <c r="BL2924" s="493" t="n">
        <v>404534.32</v>
      </c>
      <c r="BM2924" s="493" t="n">
        <v>364108.11</v>
      </c>
      <c r="BN2924" s="493" t="n">
        <v>344437.23</v>
      </c>
      <c r="BO2924" s="493" t="n">
        <v>398189.54</v>
      </c>
      <c r="BP2924" s="493" t="n">
        <v>394162.49</v>
      </c>
      <c r="BQ2924" s="493" t="n">
        <v>362177.02</v>
      </c>
      <c r="BR2924" s="493" t="n">
        <v>377401.27</v>
      </c>
      <c r="BS2924" s="493" t="n">
        <v>392089.58</v>
      </c>
      <c r="BT2924" s="493" t="n">
        <v>394566.63</v>
      </c>
      <c r="BU2924" s="493" t="n">
        <v>404340.66</v>
      </c>
      <c r="BV2924" s="493" t="n">
        <v>429323.59</v>
      </c>
      <c r="BW2924" s="493" t="n">
        <v>436177.03</v>
      </c>
    </row>
    <row r="2925">
      <c r="A2925" t="inlineStr">
        <is>
          <t>[C9D3] Angiotensin-II 길항제 칼슘길항제 복합제</t>
        </is>
      </c>
      <c r="B2925" t="inlineStr">
        <is>
          <t>경동제약</t>
        </is>
      </c>
      <c r="C2925" t="inlineStr">
        <is>
          <t>올로디핀</t>
        </is>
      </c>
      <c r="D2925" t="inlineStr">
        <is>
          <t>경동제약</t>
        </is>
      </c>
      <c r="E2925" t="inlineStr">
        <is>
          <t>amlodipine besylate,  olmesartan medoxomil</t>
        </is>
      </c>
      <c r="F2925" t="inlineStr">
        <is>
          <t>보건소</t>
        </is>
      </c>
      <c r="G2925" t="inlineStr">
        <is>
          <t>Generic</t>
        </is>
      </c>
      <c r="H2925" s="493" t="n">
        <v>2538</v>
      </c>
      <c r="I2925" s="493" t="n">
        <v>6917.1</v>
      </c>
      <c r="J2925" s="493" t="n">
        <v>6340.8</v>
      </c>
      <c r="K2925" s="493" t="n">
        <v>3507.6</v>
      </c>
      <c r="L2925" s="493" t="n">
        <v>9751.200000000001</v>
      </c>
      <c r="M2925" s="493" t="n">
        <v>5325.3</v>
      </c>
      <c r="N2925" s="493" t="n">
        <v>3837</v>
      </c>
      <c r="O2925" s="493" t="n">
        <v>4026.9</v>
      </c>
      <c r="P2925" s="493" t="n">
        <v>2173.02</v>
      </c>
      <c r="Q2925" s="493" t="n">
        <v>3876.3</v>
      </c>
      <c r="R2925" s="493" t="n">
        <v>5459.1</v>
      </c>
      <c r="S2925" s="493" t="n">
        <v>2980.2</v>
      </c>
      <c r="T2925" s="493" t="n">
        <v>3058.2</v>
      </c>
      <c r="U2925" s="493" t="n">
        <v>3735</v>
      </c>
      <c r="V2925" s="493" t="n">
        <v>3402.93</v>
      </c>
      <c r="W2925" s="493" t="n">
        <v>2121.3</v>
      </c>
      <c r="X2925" s="493" t="n">
        <v>5047.92</v>
      </c>
      <c r="Y2925" s="493" t="n">
        <v>2920.9</v>
      </c>
      <c r="Z2925" s="493" t="n">
        <v>2615.4</v>
      </c>
      <c r="AA2925" s="493" t="n">
        <v>5907.3</v>
      </c>
      <c r="AB2925" s="493" t="n">
        <v>986.4</v>
      </c>
      <c r="AC2925" s="493" t="n">
        <v>2417.4</v>
      </c>
      <c r="AD2925" s="493" t="n">
        <v>8678.1</v>
      </c>
      <c r="AE2925" s="493" t="n">
        <v>1359</v>
      </c>
      <c r="AF2925" s="493" t="n">
        <v>4449.9</v>
      </c>
      <c r="AG2925" s="493" t="n">
        <v>7320.9</v>
      </c>
      <c r="AH2925" s="493" t="n">
        <v>2811</v>
      </c>
      <c r="AI2925" s="493" t="n">
        <v>973.8</v>
      </c>
      <c r="AJ2925" s="493" t="n">
        <v>6210.3</v>
      </c>
      <c r="AK2925" s="493" t="n">
        <v>2755.5</v>
      </c>
      <c r="AL2925" s="493" t="n">
        <v>2235.9</v>
      </c>
      <c r="AM2925" s="493" t="n">
        <v>5621.4</v>
      </c>
      <c r="AN2925" s="493" t="n">
        <v>2757.6</v>
      </c>
      <c r="AO2925" s="493" t="n">
        <v>2080.5</v>
      </c>
      <c r="AP2925" s="493" t="n">
        <v>6024.6</v>
      </c>
      <c r="AQ2925" s="493" t="n">
        <v>4333.2</v>
      </c>
      <c r="AR2925" s="493" t="n">
        <v>2447.1</v>
      </c>
      <c r="AS2925" s="493" t="n">
        <v>3337.2</v>
      </c>
      <c r="AT2925" s="493" t="n">
        <v>4859.2</v>
      </c>
      <c r="AU2925" s="493" t="n">
        <v>2144.4</v>
      </c>
      <c r="AV2925" s="493" t="n">
        <v>3678.94</v>
      </c>
      <c r="AW2925" s="493" t="n">
        <v>2107.5</v>
      </c>
      <c r="AX2925" s="493" t="n">
        <v>5037</v>
      </c>
      <c r="AY2925" s="493" t="n">
        <v>4195.5</v>
      </c>
      <c r="AZ2925" s="493" t="n">
        <v>5309.1</v>
      </c>
      <c r="BA2925" s="493" t="n">
        <v>3020.7</v>
      </c>
      <c r="BB2925" s="493" t="n">
        <v>5641.2</v>
      </c>
      <c r="BC2925" s="493" t="n">
        <v>3423.9</v>
      </c>
      <c r="BD2925" s="493" t="n">
        <v>7222.2</v>
      </c>
      <c r="BE2925" s="493" t="n">
        <v>3339</v>
      </c>
      <c r="BF2925" s="493" t="n">
        <v>3531.9</v>
      </c>
      <c r="BG2925" s="493" t="n">
        <v>7183.5</v>
      </c>
      <c r="BH2925" s="493" t="n">
        <v>7704</v>
      </c>
      <c r="BI2925" s="493" t="n">
        <v>5791.8</v>
      </c>
      <c r="BJ2925" s="493" t="n">
        <v>8877</v>
      </c>
      <c r="BK2925" s="493" t="n">
        <v>6988.8</v>
      </c>
      <c r="BL2925" s="493" t="n">
        <v>6198.6</v>
      </c>
      <c r="BM2925" s="493" t="n">
        <v>9329.4</v>
      </c>
      <c r="BN2925" s="493" t="n">
        <v>4547.4</v>
      </c>
      <c r="BO2925" s="493" t="n">
        <v>6321</v>
      </c>
      <c r="BP2925" s="493" t="n">
        <v>2729.7</v>
      </c>
      <c r="BQ2925" s="493" t="n">
        <v>4341.3</v>
      </c>
      <c r="BR2925" s="493" t="n">
        <v>4903.5</v>
      </c>
      <c r="BS2925" s="493" t="n">
        <v>3821.7</v>
      </c>
      <c r="BT2925" s="493" t="n">
        <v>2596.8</v>
      </c>
      <c r="BU2925" s="493" t="n">
        <v>4659.6</v>
      </c>
      <c r="BV2925" s="493" t="n">
        <v>4765.2</v>
      </c>
      <c r="BW2925" s="493" t="n">
        <v>5040</v>
      </c>
    </row>
    <row r="2926">
      <c r="A2926" t="inlineStr">
        <is>
          <t>[C9D3] Angiotensin-II 길항제 칼슘길항제 복합제</t>
        </is>
      </c>
      <c r="B2926" t="inlineStr">
        <is>
          <t>경동제약</t>
        </is>
      </c>
      <c r="C2926" t="inlineStr">
        <is>
          <t>올로디핀</t>
        </is>
      </c>
      <c r="D2926" t="inlineStr">
        <is>
          <t>경동제약</t>
        </is>
      </c>
      <c r="E2926" t="inlineStr">
        <is>
          <t>amlodipine besylate,  olmesartan medoxomil</t>
        </is>
      </c>
      <c r="F2926" t="inlineStr">
        <is>
          <t>기타(치과의원, 치과병원 등)</t>
        </is>
      </c>
      <c r="G2926" t="inlineStr">
        <is>
          <t>Generic</t>
        </is>
      </c>
      <c r="H2926" s="493" t="n">
        <v>0</v>
      </c>
      <c r="I2926" s="493" t="n">
        <v>0</v>
      </c>
      <c r="J2926" s="493" t="n">
        <v>0</v>
      </c>
      <c r="K2926" s="493" t="n">
        <v>0</v>
      </c>
      <c r="L2926" s="493" t="n">
        <v>0</v>
      </c>
      <c r="M2926" s="493" t="n">
        <v>0</v>
      </c>
      <c r="N2926" s="493" t="n">
        <v>0</v>
      </c>
      <c r="O2926" s="493" t="n">
        <v>0</v>
      </c>
      <c r="P2926" s="493" t="n">
        <v>0</v>
      </c>
      <c r="Q2926" s="493" t="n">
        <v>0</v>
      </c>
      <c r="R2926" s="493" t="n">
        <v>0</v>
      </c>
      <c r="S2926" s="493" t="n">
        <v>0</v>
      </c>
      <c r="T2926" s="493" t="n">
        <v>0</v>
      </c>
      <c r="U2926" s="493" t="n">
        <v>0</v>
      </c>
      <c r="V2926" s="493" t="n">
        <v>0</v>
      </c>
      <c r="W2926" s="493" t="n">
        <v>0</v>
      </c>
      <c r="X2926" s="493" t="n">
        <v>0</v>
      </c>
      <c r="Y2926" s="493" t="n">
        <v>0</v>
      </c>
      <c r="Z2926" s="493" t="n">
        <v>0</v>
      </c>
      <c r="AA2926" s="493" t="n">
        <v>0</v>
      </c>
      <c r="AB2926" s="493" t="n">
        <v>0</v>
      </c>
      <c r="AC2926" s="493" t="n">
        <v>0</v>
      </c>
      <c r="AD2926" s="493" t="n">
        <v>0</v>
      </c>
      <c r="AE2926" s="493" t="n">
        <v>0</v>
      </c>
      <c r="AF2926" s="493" t="n">
        <v>0</v>
      </c>
      <c r="AG2926" s="493" t="n">
        <v>456.3</v>
      </c>
      <c r="AH2926" s="493" t="n">
        <v>0</v>
      </c>
      <c r="AI2926" s="493" t="n">
        <v>0</v>
      </c>
      <c r="AJ2926" s="493" t="n">
        <v>0</v>
      </c>
      <c r="AK2926" s="493" t="n">
        <v>0</v>
      </c>
      <c r="AL2926" s="493" t="n">
        <v>0</v>
      </c>
      <c r="AM2926" s="493" t="n">
        <v>0</v>
      </c>
      <c r="AN2926" s="493" t="n">
        <v>0</v>
      </c>
      <c r="AO2926" s="493" t="n">
        <v>0</v>
      </c>
      <c r="AP2926" s="493" t="n">
        <v>0</v>
      </c>
      <c r="AQ2926" s="493" t="n">
        <v>0</v>
      </c>
      <c r="AR2926" s="493" t="n">
        <v>388.8</v>
      </c>
      <c r="AS2926" s="493" t="n">
        <v>0</v>
      </c>
      <c r="AT2926" s="493" t="n">
        <v>0</v>
      </c>
      <c r="AU2926" s="493" t="n">
        <v>0</v>
      </c>
      <c r="AV2926" s="493" t="n">
        <v>0</v>
      </c>
      <c r="AW2926" s="493" t="n">
        <v>425.7</v>
      </c>
      <c r="AX2926" s="493" t="n">
        <v>0</v>
      </c>
      <c r="AY2926" s="493" t="n">
        <v>0</v>
      </c>
      <c r="AZ2926" s="493" t="n">
        <v>0</v>
      </c>
      <c r="BA2926" s="493" t="n">
        <v>0</v>
      </c>
      <c r="BB2926" s="493" t="n">
        <v>0</v>
      </c>
      <c r="BC2926" s="493" t="n">
        <v>0</v>
      </c>
      <c r="BD2926" s="493" t="n">
        <v>0</v>
      </c>
      <c r="BE2926" s="493" t="n">
        <v>0</v>
      </c>
      <c r="BF2926" s="493" t="n">
        <v>0</v>
      </c>
      <c r="BG2926" s="493" t="n">
        <v>0</v>
      </c>
      <c r="BH2926" s="493" t="n">
        <v>0</v>
      </c>
      <c r="BI2926" s="493" t="n">
        <v>0</v>
      </c>
      <c r="BJ2926" s="493" t="n">
        <v>0</v>
      </c>
      <c r="BK2926" s="493" t="n">
        <v>0</v>
      </c>
      <c r="BL2926" s="493" t="n">
        <v>0</v>
      </c>
      <c r="BM2926" s="493" t="n">
        <v>0</v>
      </c>
      <c r="BN2926" s="493" t="n">
        <v>0</v>
      </c>
      <c r="BO2926" s="493" t="n">
        <v>0</v>
      </c>
      <c r="BP2926" s="493" t="n">
        <v>0</v>
      </c>
      <c r="BQ2926" s="493" t="n">
        <v>0</v>
      </c>
      <c r="BR2926" s="493" t="n">
        <v>0</v>
      </c>
      <c r="BS2926" s="493" t="n">
        <v>0</v>
      </c>
      <c r="BT2926" s="493" t="n">
        <v>0</v>
      </c>
      <c r="BU2926" s="493" t="n">
        <v>0</v>
      </c>
      <c r="BV2926" s="493" t="n">
        <v>0</v>
      </c>
      <c r="BW2926" s="493" t="n">
        <v>0</v>
      </c>
    </row>
    <row r="2927">
      <c r="A2927" t="inlineStr">
        <is>
          <t>[C9D3] Angiotensin-II 길항제 칼슘길항제 복합제</t>
        </is>
      </c>
      <c r="B2927" t="inlineStr">
        <is>
          <t>경동제약</t>
        </is>
      </c>
      <c r="C2927" t="inlineStr">
        <is>
          <t>올로디핀 에이치씨티</t>
        </is>
      </c>
      <c r="D2927" t="inlineStr">
        <is>
          <t>경동제약</t>
        </is>
      </c>
      <c r="E2927" t="inlineStr">
        <is>
          <t>amlodipine besylate,  hydrochlorothiazide,  olmesartan medoxomil</t>
        </is>
      </c>
      <c r="F2927" t="inlineStr">
        <is>
          <t>종합병원</t>
        </is>
      </c>
      <c r="G2927" t="inlineStr">
        <is>
          <t>Generic</t>
        </is>
      </c>
      <c r="H2927" s="493" t="n">
        <v>0</v>
      </c>
      <c r="I2927" s="493" t="n">
        <v>0</v>
      </c>
      <c r="J2927" s="493" t="n">
        <v>0</v>
      </c>
      <c r="K2927" s="493" t="n">
        <v>0</v>
      </c>
      <c r="L2927" s="493" t="n">
        <v>0</v>
      </c>
      <c r="M2927" s="493" t="n">
        <v>0</v>
      </c>
      <c r="N2927" s="493" t="n">
        <v>0</v>
      </c>
      <c r="O2927" s="493" t="n">
        <v>0</v>
      </c>
      <c r="P2927" s="493" t="n">
        <v>0</v>
      </c>
      <c r="Q2927" s="493" t="n">
        <v>0</v>
      </c>
      <c r="R2927" s="493" t="n">
        <v>0</v>
      </c>
      <c r="S2927" s="493" t="n">
        <v>0</v>
      </c>
      <c r="T2927" s="493" t="n">
        <v>0</v>
      </c>
      <c r="U2927" s="493" t="n">
        <v>0</v>
      </c>
      <c r="V2927" s="493" t="n">
        <v>0</v>
      </c>
      <c r="W2927" s="493" t="n">
        <v>0</v>
      </c>
      <c r="X2927" s="493" t="n">
        <v>0</v>
      </c>
      <c r="Y2927" s="493" t="n">
        <v>0</v>
      </c>
      <c r="Z2927" s="493" t="n">
        <v>0</v>
      </c>
      <c r="AA2927" s="493" t="n">
        <v>0</v>
      </c>
      <c r="AB2927" s="493" t="n">
        <v>0</v>
      </c>
      <c r="AC2927" s="493" t="n">
        <v>0</v>
      </c>
      <c r="AD2927" s="493" t="n">
        <v>0</v>
      </c>
      <c r="AE2927" s="493" t="n">
        <v>0</v>
      </c>
      <c r="AF2927" s="493" t="n">
        <v>0</v>
      </c>
      <c r="AG2927" s="493" t="n">
        <v>0</v>
      </c>
      <c r="AH2927" s="493" t="n">
        <v>0</v>
      </c>
      <c r="AI2927" s="493" t="n">
        <v>0</v>
      </c>
      <c r="AJ2927" s="493" t="n">
        <v>0</v>
      </c>
      <c r="AK2927" s="493" t="n">
        <v>0</v>
      </c>
      <c r="AL2927" s="493" t="n">
        <v>0</v>
      </c>
      <c r="AM2927" s="493" t="n">
        <v>0</v>
      </c>
      <c r="AN2927" s="493" t="n">
        <v>0</v>
      </c>
      <c r="AO2927" s="493" t="n">
        <v>0</v>
      </c>
      <c r="AP2927" s="493" t="n">
        <v>0</v>
      </c>
      <c r="AQ2927" s="493" t="n">
        <v>0</v>
      </c>
      <c r="AR2927" s="493" t="n">
        <v>0</v>
      </c>
      <c r="AS2927" s="493" t="n">
        <v>0</v>
      </c>
      <c r="AT2927" s="493" t="n">
        <v>0</v>
      </c>
      <c r="AU2927" s="493" t="n">
        <v>0</v>
      </c>
      <c r="AV2927" s="493" t="n">
        <v>0</v>
      </c>
      <c r="AW2927" s="493" t="n">
        <v>0</v>
      </c>
      <c r="AX2927" s="493" t="n">
        <v>0</v>
      </c>
      <c r="AY2927" s="493" t="n">
        <v>0</v>
      </c>
      <c r="AZ2927" s="493" t="n">
        <v>0</v>
      </c>
      <c r="BA2927" s="493" t="n">
        <v>0</v>
      </c>
      <c r="BB2927" s="493" t="n">
        <v>0</v>
      </c>
      <c r="BC2927" s="493" t="n">
        <v>0</v>
      </c>
      <c r="BD2927" s="493" t="n">
        <v>0</v>
      </c>
      <c r="BE2927" s="493" t="n">
        <v>0</v>
      </c>
      <c r="BF2927" s="493" t="n">
        <v>0</v>
      </c>
      <c r="BG2927" s="493" t="n">
        <v>0</v>
      </c>
      <c r="BH2927" s="493" t="n">
        <v>0</v>
      </c>
      <c r="BI2927" s="493" t="n">
        <v>262.2</v>
      </c>
      <c r="BJ2927" s="493" t="n">
        <v>2235.3</v>
      </c>
      <c r="BK2927" s="493" t="n">
        <v>1055.7</v>
      </c>
      <c r="BL2927" s="493" t="n">
        <v>425.1</v>
      </c>
      <c r="BM2927" s="493" t="n">
        <v>2386.8</v>
      </c>
      <c r="BN2927" s="493" t="n">
        <v>1226.9</v>
      </c>
      <c r="BO2927" s="493" t="n">
        <v>264.6</v>
      </c>
      <c r="BP2927" s="493" t="n">
        <v>1519.2</v>
      </c>
      <c r="BQ2927" s="493" t="n">
        <v>764.7</v>
      </c>
      <c r="BR2927" s="493" t="n">
        <v>128.4</v>
      </c>
      <c r="BS2927" s="493" t="n">
        <v>1362.9</v>
      </c>
      <c r="BT2927" s="493" t="n">
        <v>338.14</v>
      </c>
      <c r="BU2927" s="493" t="n">
        <v>7819.77</v>
      </c>
      <c r="BV2927" s="493" t="n">
        <v>7384.85</v>
      </c>
      <c r="BW2927" s="493" t="n">
        <v>7173.3</v>
      </c>
    </row>
    <row r="2928">
      <c r="A2928" t="inlineStr">
        <is>
          <t>[C9D3] Angiotensin-II 길항제 칼슘길항제 복합제</t>
        </is>
      </c>
      <c r="B2928" t="inlineStr">
        <is>
          <t>경동제약</t>
        </is>
      </c>
      <c r="C2928" t="inlineStr">
        <is>
          <t>올로디핀 에이치씨티</t>
        </is>
      </c>
      <c r="D2928" t="inlineStr">
        <is>
          <t>경동제약</t>
        </is>
      </c>
      <c r="E2928" t="inlineStr">
        <is>
          <t>amlodipine besylate,  hydrochlorothiazide,  olmesartan medoxomil</t>
        </is>
      </c>
      <c r="F2928" t="inlineStr">
        <is>
          <t>병원</t>
        </is>
      </c>
      <c r="G2928" t="inlineStr">
        <is>
          <t>Generic</t>
        </is>
      </c>
      <c r="H2928" s="493" t="n">
        <v>98.09999999999999</v>
      </c>
      <c r="I2928" s="493" t="n">
        <v>2134.2</v>
      </c>
      <c r="J2928" s="493" t="n">
        <v>1655.1</v>
      </c>
      <c r="K2928" s="493" t="n">
        <v>1449</v>
      </c>
      <c r="L2928" s="493" t="n">
        <v>0</v>
      </c>
      <c r="M2928" s="493" t="n">
        <v>1656.6</v>
      </c>
      <c r="N2928" s="493" t="n">
        <v>178.8</v>
      </c>
      <c r="O2928" s="493" t="n">
        <v>1795.8</v>
      </c>
      <c r="P2928" s="493" t="n">
        <v>1276</v>
      </c>
      <c r="Q2928" s="493" t="n">
        <v>1299.68</v>
      </c>
      <c r="R2928" s="493" t="n">
        <v>291</v>
      </c>
      <c r="S2928" s="493" t="n">
        <v>1258.2</v>
      </c>
      <c r="T2928" s="493" t="n">
        <v>710.25</v>
      </c>
      <c r="U2928" s="493" t="n">
        <v>1132.8</v>
      </c>
      <c r="V2928" s="493" t="n">
        <v>1235.7</v>
      </c>
      <c r="W2928" s="493" t="n">
        <v>240</v>
      </c>
      <c r="X2928" s="493" t="n">
        <v>1698.3</v>
      </c>
      <c r="Y2928" s="493" t="n">
        <v>1555.48</v>
      </c>
      <c r="Z2928" s="493" t="n">
        <v>4793.22</v>
      </c>
      <c r="AA2928" s="493" t="n">
        <v>1939.8</v>
      </c>
      <c r="AB2928" s="493" t="n">
        <v>3781.2</v>
      </c>
      <c r="AC2928" s="493" t="n">
        <v>2643.9</v>
      </c>
      <c r="AD2928" s="493" t="n">
        <v>3757.2</v>
      </c>
      <c r="AE2928" s="493" t="n">
        <v>3614.7</v>
      </c>
      <c r="AF2928" s="493" t="n">
        <v>2746.8</v>
      </c>
      <c r="AG2928" s="493" t="n">
        <v>2352</v>
      </c>
      <c r="AH2928" s="493" t="n">
        <v>5002.8</v>
      </c>
      <c r="AI2928" s="493" t="n">
        <v>1367.4</v>
      </c>
      <c r="AJ2928" s="493" t="n">
        <v>2503.8</v>
      </c>
      <c r="AK2928" s="493" t="n">
        <v>3397.2</v>
      </c>
      <c r="AL2928" s="493" t="n">
        <v>5517.9</v>
      </c>
      <c r="AM2928" s="493" t="n">
        <v>2257.5</v>
      </c>
      <c r="AN2928" s="493" t="n">
        <v>4518.9</v>
      </c>
      <c r="AO2928" s="493" t="n">
        <v>1714.5</v>
      </c>
      <c r="AP2928" s="493" t="n">
        <v>3936</v>
      </c>
      <c r="AQ2928" s="493" t="n">
        <v>3852.3</v>
      </c>
      <c r="AR2928" s="493" t="n">
        <v>2020.05</v>
      </c>
      <c r="AS2928" s="493" t="n">
        <v>2096.7</v>
      </c>
      <c r="AT2928" s="493" t="n">
        <v>3122.7</v>
      </c>
      <c r="AU2928" s="493" t="n">
        <v>5109.62</v>
      </c>
      <c r="AV2928" s="493" t="n">
        <v>2009.85</v>
      </c>
      <c r="AW2928" s="493" t="n">
        <v>2167.5</v>
      </c>
      <c r="AX2928" s="493" t="n">
        <v>3556.8</v>
      </c>
      <c r="AY2928" s="493" t="n">
        <v>2234.02</v>
      </c>
      <c r="AZ2928" s="493" t="n">
        <v>4272.06</v>
      </c>
      <c r="BA2928" s="493" t="n">
        <v>2916.72</v>
      </c>
      <c r="BB2928" s="493" t="n">
        <v>3363.3</v>
      </c>
      <c r="BC2928" s="493" t="n">
        <v>3480.26</v>
      </c>
      <c r="BD2928" s="493" t="n">
        <v>4663.72</v>
      </c>
      <c r="BE2928" s="493" t="n">
        <v>3964.19</v>
      </c>
      <c r="BF2928" s="493" t="n">
        <v>1688.06</v>
      </c>
      <c r="BG2928" s="493" t="n">
        <v>2389.38</v>
      </c>
      <c r="BH2928" s="493" t="n">
        <v>2578.92</v>
      </c>
      <c r="BI2928" s="493" t="n">
        <v>2072.56</v>
      </c>
      <c r="BJ2928" s="493" t="n">
        <v>2575.78</v>
      </c>
      <c r="BK2928" s="493" t="n">
        <v>3077.07</v>
      </c>
      <c r="BL2928" s="493" t="n">
        <v>3987.91</v>
      </c>
      <c r="BM2928" s="493" t="n">
        <v>5300.24</v>
      </c>
      <c r="BN2928" s="493" t="n">
        <v>4478.6</v>
      </c>
      <c r="BO2928" s="493" t="n">
        <v>3066.33</v>
      </c>
      <c r="BP2928" s="493" t="n">
        <v>2614.8</v>
      </c>
      <c r="BQ2928" s="493" t="n">
        <v>3522.92</v>
      </c>
      <c r="BR2928" s="493" t="n">
        <v>2143.38</v>
      </c>
      <c r="BS2928" s="493" t="n">
        <v>5364.72</v>
      </c>
      <c r="BT2928" s="493" t="n">
        <v>2542.33</v>
      </c>
      <c r="BU2928" s="493" t="n">
        <v>3951.5</v>
      </c>
      <c r="BV2928" s="493" t="n">
        <v>4514.14</v>
      </c>
      <c r="BW2928" s="493" t="n">
        <v>8194.280000000001</v>
      </c>
    </row>
    <row r="2929">
      <c r="A2929" t="inlineStr">
        <is>
          <t>[C9D3] Angiotensin-II 길항제 칼슘길항제 복합제</t>
        </is>
      </c>
      <c r="B2929" t="inlineStr">
        <is>
          <t>경동제약</t>
        </is>
      </c>
      <c r="C2929" t="inlineStr">
        <is>
          <t>올로디핀 에이치씨티</t>
        </is>
      </c>
      <c r="D2929" t="inlineStr">
        <is>
          <t>경동제약</t>
        </is>
      </c>
      <c r="E2929" t="inlineStr">
        <is>
          <t>amlodipine besylate,  hydrochlorothiazide,  olmesartan medoxomil</t>
        </is>
      </c>
      <c r="F2929" t="inlineStr">
        <is>
          <t>의원</t>
        </is>
      </c>
      <c r="G2929" t="inlineStr">
        <is>
          <t>Generic</t>
        </is>
      </c>
      <c r="H2929" s="493" t="n">
        <v>76126.03999999999</v>
      </c>
      <c r="I2929" s="493" t="n">
        <v>78044.61</v>
      </c>
      <c r="J2929" s="493" t="n">
        <v>84062.92</v>
      </c>
      <c r="K2929" s="493" t="n">
        <v>84594.59</v>
      </c>
      <c r="L2929" s="493" t="n">
        <v>84188.38</v>
      </c>
      <c r="M2929" s="493" t="n">
        <v>87956.64</v>
      </c>
      <c r="N2929" s="493" t="n">
        <v>84421.95</v>
      </c>
      <c r="O2929" s="493" t="n">
        <v>82837.74000000001</v>
      </c>
      <c r="P2929" s="493" t="n">
        <v>76692.91</v>
      </c>
      <c r="Q2929" s="493" t="n">
        <v>90317.46000000001</v>
      </c>
      <c r="R2929" s="493" t="n">
        <v>83662.88</v>
      </c>
      <c r="S2929" s="493" t="n">
        <v>97737.45</v>
      </c>
      <c r="T2929" s="493" t="n">
        <v>89165.45</v>
      </c>
      <c r="U2929" s="493" t="n">
        <v>75793.52</v>
      </c>
      <c r="V2929" s="493" t="n">
        <v>82900.62</v>
      </c>
      <c r="W2929" s="493" t="n">
        <v>76185.94</v>
      </c>
      <c r="X2929" s="493" t="n">
        <v>78947.53999999999</v>
      </c>
      <c r="Y2929" s="493" t="n">
        <v>70131.2</v>
      </c>
      <c r="Z2929" s="493" t="n">
        <v>86490.21000000001</v>
      </c>
      <c r="AA2929" s="493" t="n">
        <v>73456.75</v>
      </c>
      <c r="AB2929" s="493" t="n">
        <v>74034.38</v>
      </c>
      <c r="AC2929" s="493" t="n">
        <v>94033.28</v>
      </c>
      <c r="AD2929" s="493" t="n">
        <v>87132.02</v>
      </c>
      <c r="AE2929" s="493" t="n">
        <v>94839.94</v>
      </c>
      <c r="AF2929" s="493" t="n">
        <v>79310</v>
      </c>
      <c r="AG2929" s="493" t="n">
        <v>76092.13</v>
      </c>
      <c r="AH2929" s="493" t="n">
        <v>88312.25</v>
      </c>
      <c r="AI2929" s="493" t="n">
        <v>87845.02</v>
      </c>
      <c r="AJ2929" s="493" t="n">
        <v>94219.86</v>
      </c>
      <c r="AK2929" s="493" t="n">
        <v>85125.2</v>
      </c>
      <c r="AL2929" s="493" t="n">
        <v>98701.71000000001</v>
      </c>
      <c r="AM2929" s="493" t="n">
        <v>93786.82000000001</v>
      </c>
      <c r="AN2929" s="493" t="n">
        <v>85988.64</v>
      </c>
      <c r="AO2929" s="493" t="n">
        <v>87740.77</v>
      </c>
      <c r="AP2929" s="493" t="n">
        <v>88040.28</v>
      </c>
      <c r="AQ2929" s="493" t="n">
        <v>87177.98</v>
      </c>
      <c r="AR2929" s="493" t="n">
        <v>89817.46000000001</v>
      </c>
      <c r="AS2929" s="493" t="n">
        <v>95130.71000000001</v>
      </c>
      <c r="AT2929" s="493" t="n">
        <v>98307.77</v>
      </c>
      <c r="AU2929" s="493" t="n">
        <v>107442.98</v>
      </c>
      <c r="AV2929" s="493" t="n">
        <v>89962.82000000001</v>
      </c>
      <c r="AW2929" s="493" t="n">
        <v>80546.27</v>
      </c>
      <c r="AX2929" s="493" t="n">
        <v>94304.27</v>
      </c>
      <c r="AY2929" s="493" t="n">
        <v>99785.27</v>
      </c>
      <c r="AZ2929" s="493" t="n">
        <v>95809.97</v>
      </c>
      <c r="BA2929" s="493" t="n">
        <v>104040.44</v>
      </c>
      <c r="BB2929" s="493" t="n">
        <v>106636.14</v>
      </c>
      <c r="BC2929" s="493" t="n">
        <v>100979.36</v>
      </c>
      <c r="BD2929" s="493" t="n">
        <v>94502.41</v>
      </c>
      <c r="BE2929" s="493" t="n">
        <v>72962.98</v>
      </c>
      <c r="BF2929" s="493" t="n">
        <v>72422.32000000001</v>
      </c>
      <c r="BG2929" s="493" t="n">
        <v>85109.57000000001</v>
      </c>
      <c r="BH2929" s="493" t="n">
        <v>101190.36</v>
      </c>
      <c r="BI2929" s="493" t="n">
        <v>84813.23</v>
      </c>
      <c r="BJ2929" s="493" t="n">
        <v>100086.89</v>
      </c>
      <c r="BK2929" s="493" t="n">
        <v>88703.69</v>
      </c>
      <c r="BL2929" s="493" t="n">
        <v>111256.49</v>
      </c>
      <c r="BM2929" s="493" t="n">
        <v>97473.50999999999</v>
      </c>
      <c r="BN2929" s="493" t="n">
        <v>105901.45</v>
      </c>
      <c r="BO2929" s="493" t="n">
        <v>108636.65</v>
      </c>
      <c r="BP2929" s="493" t="n">
        <v>126678.65</v>
      </c>
      <c r="BQ2929" s="493" t="n">
        <v>116521.88</v>
      </c>
      <c r="BR2929" s="493" t="n">
        <v>133023.45</v>
      </c>
      <c r="BS2929" s="493" t="n">
        <v>142868.64</v>
      </c>
      <c r="BT2929" s="493" t="n">
        <v>150099.22</v>
      </c>
      <c r="BU2929" s="493" t="n">
        <v>158871.87</v>
      </c>
      <c r="BV2929" s="493" t="n">
        <v>183122.83</v>
      </c>
      <c r="BW2929" s="493" t="n">
        <v>172311.66</v>
      </c>
    </row>
    <row r="2930">
      <c r="A2930" t="inlineStr">
        <is>
          <t>[C9D3] Angiotensin-II 길항제 칼슘길항제 복합제</t>
        </is>
      </c>
      <c r="B2930" t="inlineStr">
        <is>
          <t>경동제약</t>
        </is>
      </c>
      <c r="C2930" t="inlineStr">
        <is>
          <t>올로디핀 에이치씨티</t>
        </is>
      </c>
      <c r="D2930" t="inlineStr">
        <is>
          <t>경동제약</t>
        </is>
      </c>
      <c r="E2930" t="inlineStr">
        <is>
          <t>amlodipine besylate,  hydrochlorothiazide,  olmesartan medoxomil</t>
        </is>
      </c>
      <c r="F2930" t="inlineStr">
        <is>
          <t>보건소</t>
        </is>
      </c>
      <c r="G2930" t="inlineStr">
        <is>
          <t>Generic</t>
        </is>
      </c>
      <c r="H2930" s="493" t="n">
        <v>0</v>
      </c>
      <c r="I2930" s="493" t="n">
        <v>0</v>
      </c>
      <c r="J2930" s="493" t="n">
        <v>0</v>
      </c>
      <c r="K2930" s="493" t="n">
        <v>0</v>
      </c>
      <c r="L2930" s="493" t="n">
        <v>0</v>
      </c>
      <c r="M2930" s="493" t="n">
        <v>0</v>
      </c>
      <c r="N2930" s="493" t="n">
        <v>0</v>
      </c>
      <c r="O2930" s="493" t="n">
        <v>0</v>
      </c>
      <c r="P2930" s="493" t="n">
        <v>0</v>
      </c>
      <c r="Q2930" s="493" t="n">
        <v>3682.8</v>
      </c>
      <c r="R2930" s="493" t="n">
        <v>0</v>
      </c>
      <c r="S2930" s="493" t="n">
        <v>1465.8</v>
      </c>
      <c r="T2930" s="493" t="n">
        <v>0</v>
      </c>
      <c r="U2930" s="493" t="n">
        <v>0</v>
      </c>
      <c r="V2930" s="493" t="n">
        <v>86.40000000000001</v>
      </c>
      <c r="W2930" s="493" t="n">
        <v>0</v>
      </c>
      <c r="X2930" s="493" t="n">
        <v>0</v>
      </c>
      <c r="Y2930" s="493" t="n">
        <v>89.09999999999999</v>
      </c>
      <c r="Z2930" s="493" t="n">
        <v>0</v>
      </c>
      <c r="AA2930" s="493" t="n">
        <v>0</v>
      </c>
      <c r="AB2930" s="493" t="n">
        <v>92.7</v>
      </c>
      <c r="AC2930" s="493" t="n">
        <v>0</v>
      </c>
      <c r="AD2930" s="493" t="n">
        <v>0</v>
      </c>
      <c r="AE2930" s="493" t="n">
        <v>0</v>
      </c>
      <c r="AF2930" s="493" t="n">
        <v>22.5</v>
      </c>
      <c r="AG2930" s="493" t="n">
        <v>30.3</v>
      </c>
      <c r="AH2930" s="493" t="n">
        <v>91.8</v>
      </c>
      <c r="AI2930" s="493" t="n">
        <v>0</v>
      </c>
      <c r="AJ2930" s="493" t="n">
        <v>0</v>
      </c>
      <c r="AK2930" s="493" t="n">
        <v>0</v>
      </c>
      <c r="AL2930" s="493" t="n">
        <v>0</v>
      </c>
      <c r="AM2930" s="493" t="n">
        <v>88.2</v>
      </c>
      <c r="AN2930" s="493" t="n">
        <v>0</v>
      </c>
      <c r="AO2930" s="493" t="n">
        <v>229.92</v>
      </c>
      <c r="AP2930" s="493" t="n">
        <v>0</v>
      </c>
      <c r="AQ2930" s="493" t="n">
        <v>142.5</v>
      </c>
      <c r="AR2930" s="493" t="n">
        <v>141.96</v>
      </c>
      <c r="AS2930" s="493" t="n">
        <v>198</v>
      </c>
      <c r="AT2930" s="493" t="n">
        <v>498.3</v>
      </c>
      <c r="AU2930" s="493" t="n">
        <v>89.40000000000001</v>
      </c>
      <c r="AV2930" s="493" t="n">
        <v>0</v>
      </c>
      <c r="AW2930" s="493" t="n">
        <v>1253.4</v>
      </c>
      <c r="AX2930" s="493" t="n">
        <v>148.8</v>
      </c>
      <c r="AY2930" s="493" t="n">
        <v>268.2</v>
      </c>
      <c r="AZ2930" s="493" t="n">
        <v>990.9</v>
      </c>
      <c r="BA2930" s="493" t="n">
        <v>919.5</v>
      </c>
      <c r="BB2930" s="493" t="n">
        <v>0</v>
      </c>
      <c r="BC2930" s="493" t="n">
        <v>423.3</v>
      </c>
      <c r="BD2930" s="493" t="n">
        <v>897.3</v>
      </c>
      <c r="BE2930" s="493" t="n">
        <v>505.5</v>
      </c>
      <c r="BF2930" s="493" t="n">
        <v>369.9</v>
      </c>
      <c r="BG2930" s="493" t="n">
        <v>573.6</v>
      </c>
      <c r="BH2930" s="493" t="n">
        <v>0</v>
      </c>
      <c r="BI2930" s="493" t="n">
        <v>226.2</v>
      </c>
      <c r="BJ2930" s="493" t="n">
        <v>96.48</v>
      </c>
      <c r="BK2930" s="493" t="n">
        <v>70.2</v>
      </c>
      <c r="BL2930" s="493" t="n">
        <v>1061.1</v>
      </c>
      <c r="BM2930" s="493" t="n">
        <v>69</v>
      </c>
      <c r="BN2930" s="493" t="n">
        <v>88.2</v>
      </c>
      <c r="BO2930" s="493" t="n">
        <v>145.5</v>
      </c>
      <c r="BP2930" s="493" t="n">
        <v>74.40000000000001</v>
      </c>
      <c r="BQ2930" s="493" t="n">
        <v>463.2</v>
      </c>
      <c r="BR2930" s="493" t="n">
        <v>463.8</v>
      </c>
      <c r="BS2930" s="493" t="n">
        <v>402</v>
      </c>
      <c r="BT2930" s="493" t="n">
        <v>639.9</v>
      </c>
      <c r="BU2930" s="493" t="n">
        <v>479.7</v>
      </c>
      <c r="BV2930" s="493" t="n">
        <v>1122</v>
      </c>
      <c r="BW2930" s="493" t="n">
        <v>60.6</v>
      </c>
    </row>
    <row r="2931">
      <c r="A2931" t="inlineStr">
        <is>
          <t>[C9D3] Angiotensin-II 길항제 칼슘길항제 복합제</t>
        </is>
      </c>
      <c r="B2931" t="inlineStr">
        <is>
          <t>경동제약</t>
        </is>
      </c>
      <c r="C2931" t="inlineStr">
        <is>
          <t>텔카디핀</t>
        </is>
      </c>
      <c r="D2931" t="inlineStr">
        <is>
          <t>경동제약</t>
        </is>
      </c>
      <c r="E2931" t="inlineStr">
        <is>
          <t>amlodipine besylate,  telmisartan</t>
        </is>
      </c>
      <c r="F2931" t="inlineStr">
        <is>
          <t>종합병원</t>
        </is>
      </c>
      <c r="G2931" t="inlineStr">
        <is>
          <t>Generic</t>
        </is>
      </c>
      <c r="H2931" s="493" t="n">
        <v>0</v>
      </c>
      <c r="I2931" s="493" t="n">
        <v>0</v>
      </c>
      <c r="J2931" s="493" t="n">
        <v>0</v>
      </c>
      <c r="K2931" s="493" t="n">
        <v>0</v>
      </c>
      <c r="L2931" s="493" t="n">
        <v>0</v>
      </c>
      <c r="M2931" s="493" t="n">
        <v>0</v>
      </c>
      <c r="N2931" s="493" t="n">
        <v>0</v>
      </c>
      <c r="O2931" s="493" t="n">
        <v>0</v>
      </c>
      <c r="P2931" s="493" t="n">
        <v>0</v>
      </c>
      <c r="Q2931" s="493" t="n">
        <v>0</v>
      </c>
      <c r="R2931" s="493" t="n">
        <v>0</v>
      </c>
      <c r="S2931" s="493" t="n">
        <v>0</v>
      </c>
      <c r="T2931" s="493" t="n">
        <v>391.88</v>
      </c>
      <c r="U2931" s="493" t="n">
        <v>910.35</v>
      </c>
      <c r="V2931" s="493" t="n">
        <v>541.36</v>
      </c>
      <c r="W2931" s="493" t="n">
        <v>969.6</v>
      </c>
      <c r="X2931" s="493" t="n">
        <v>970.8</v>
      </c>
      <c r="Y2931" s="493" t="n">
        <v>486</v>
      </c>
      <c r="Z2931" s="493" t="n">
        <v>1458.9</v>
      </c>
      <c r="AA2931" s="493" t="n">
        <v>1937.58</v>
      </c>
      <c r="AB2931" s="493" t="n">
        <v>2332.1</v>
      </c>
      <c r="AC2931" s="493" t="n">
        <v>1824.62</v>
      </c>
      <c r="AD2931" s="493" t="n">
        <v>3142.23</v>
      </c>
      <c r="AE2931" s="493" t="n">
        <v>2595.08</v>
      </c>
      <c r="AF2931" s="493" t="n">
        <v>5594.18</v>
      </c>
      <c r="AG2931" s="493" t="n">
        <v>4248.6</v>
      </c>
      <c r="AH2931" s="493" t="n">
        <v>4398</v>
      </c>
      <c r="AI2931" s="493" t="n">
        <v>5638.91</v>
      </c>
      <c r="AJ2931" s="493" t="n">
        <v>4805.79</v>
      </c>
      <c r="AK2931" s="493" t="n">
        <v>6614.38</v>
      </c>
      <c r="AL2931" s="493" t="n">
        <v>4754.42</v>
      </c>
      <c r="AM2931" s="493" t="n">
        <v>3406.2</v>
      </c>
      <c r="AN2931" s="493" t="n">
        <v>2222.35</v>
      </c>
      <c r="AO2931" s="493" t="n">
        <v>2900.17</v>
      </c>
      <c r="AP2931" s="493" t="n">
        <v>2346.88</v>
      </c>
      <c r="AQ2931" s="493" t="n">
        <v>3927.3</v>
      </c>
      <c r="AR2931" s="493" t="n">
        <v>3293.65</v>
      </c>
      <c r="AS2931" s="493" t="n">
        <v>4076.43</v>
      </c>
      <c r="AT2931" s="493" t="n">
        <v>1437.4</v>
      </c>
      <c r="AU2931" s="493" t="n">
        <v>0</v>
      </c>
      <c r="AV2931" s="493" t="n">
        <v>0</v>
      </c>
      <c r="AW2931" s="493" t="n">
        <v>0</v>
      </c>
      <c r="AX2931" s="493" t="n">
        <v>0</v>
      </c>
      <c r="AY2931" s="493" t="n">
        <v>0</v>
      </c>
      <c r="AZ2931" s="493" t="n">
        <v>0</v>
      </c>
      <c r="BA2931" s="493" t="n">
        <v>0</v>
      </c>
      <c r="BB2931" s="493" t="n">
        <v>0</v>
      </c>
      <c r="BC2931" s="493" t="n">
        <v>0</v>
      </c>
      <c r="BD2931" s="493" t="n">
        <v>0</v>
      </c>
      <c r="BE2931" s="493" t="n">
        <v>0</v>
      </c>
      <c r="BF2931" s="493" t="n">
        <v>0</v>
      </c>
      <c r="BG2931" s="493" t="n">
        <v>0</v>
      </c>
      <c r="BH2931" s="493" t="n">
        <v>0</v>
      </c>
      <c r="BI2931" s="493" t="n">
        <v>0</v>
      </c>
      <c r="BJ2931" s="493" t="n">
        <v>0</v>
      </c>
      <c r="BK2931" s="493" t="n">
        <v>0</v>
      </c>
      <c r="BL2931" s="493" t="n">
        <v>0</v>
      </c>
      <c r="BM2931" s="493" t="n">
        <v>0</v>
      </c>
      <c r="BN2931" s="493" t="n">
        <v>0</v>
      </c>
      <c r="BO2931" s="493" t="n">
        <v>0</v>
      </c>
      <c r="BP2931" s="493" t="n">
        <v>0</v>
      </c>
      <c r="BQ2931" s="493" t="n">
        <v>0</v>
      </c>
      <c r="BR2931" s="493" t="n">
        <v>0</v>
      </c>
      <c r="BS2931" s="493" t="n">
        <v>0</v>
      </c>
      <c r="BT2931" s="493" t="n">
        <v>0</v>
      </c>
      <c r="BU2931" s="493" t="n">
        <v>0</v>
      </c>
      <c r="BV2931" s="493" t="n">
        <v>0</v>
      </c>
      <c r="BW2931" s="493" t="n">
        <v>0</v>
      </c>
    </row>
    <row r="2932">
      <c r="A2932" t="inlineStr">
        <is>
          <t>[C9D3] Angiotensin-II 길항제 칼슘길항제 복합제</t>
        </is>
      </c>
      <c r="B2932" t="inlineStr">
        <is>
          <t>경동제약</t>
        </is>
      </c>
      <c r="C2932" t="inlineStr">
        <is>
          <t>텔카디핀</t>
        </is>
      </c>
      <c r="D2932" t="inlineStr">
        <is>
          <t>경동제약</t>
        </is>
      </c>
      <c r="E2932" t="inlineStr">
        <is>
          <t>amlodipine besylate,  telmisartan</t>
        </is>
      </c>
      <c r="F2932" t="inlineStr">
        <is>
          <t>병원</t>
        </is>
      </c>
      <c r="G2932" t="inlineStr">
        <is>
          <t>Generic</t>
        </is>
      </c>
      <c r="H2932" s="493" t="n">
        <v>0</v>
      </c>
      <c r="I2932" s="493" t="n">
        <v>0</v>
      </c>
      <c r="J2932" s="493" t="n">
        <v>0</v>
      </c>
      <c r="K2932" s="493" t="n">
        <v>0</v>
      </c>
      <c r="L2932" s="493" t="n">
        <v>0</v>
      </c>
      <c r="M2932" s="493" t="n">
        <v>0</v>
      </c>
      <c r="N2932" s="493" t="n">
        <v>0</v>
      </c>
      <c r="O2932" s="493" t="n">
        <v>0</v>
      </c>
      <c r="P2932" s="493" t="n">
        <v>0</v>
      </c>
      <c r="Q2932" s="493" t="n">
        <v>0</v>
      </c>
      <c r="R2932" s="493" t="n">
        <v>0</v>
      </c>
      <c r="S2932" s="493" t="n">
        <v>0</v>
      </c>
      <c r="T2932" s="493" t="n">
        <v>0</v>
      </c>
      <c r="U2932" s="493" t="n">
        <v>0</v>
      </c>
      <c r="V2932" s="493" t="n">
        <v>0</v>
      </c>
      <c r="W2932" s="493" t="n">
        <v>0</v>
      </c>
      <c r="X2932" s="493" t="n">
        <v>0</v>
      </c>
      <c r="Y2932" s="493" t="n">
        <v>0</v>
      </c>
      <c r="Z2932" s="493" t="n">
        <v>0</v>
      </c>
      <c r="AA2932" s="493" t="n">
        <v>0</v>
      </c>
      <c r="AB2932" s="493" t="n">
        <v>0</v>
      </c>
      <c r="AC2932" s="493" t="n">
        <v>0</v>
      </c>
      <c r="AD2932" s="493" t="n">
        <v>0</v>
      </c>
      <c r="AE2932" s="493" t="n">
        <v>0</v>
      </c>
      <c r="AF2932" s="493" t="n">
        <v>0</v>
      </c>
      <c r="AG2932" s="493" t="n">
        <v>0</v>
      </c>
      <c r="AH2932" s="493" t="n">
        <v>0</v>
      </c>
      <c r="AI2932" s="493" t="n">
        <v>0</v>
      </c>
      <c r="AJ2932" s="493" t="n">
        <v>0</v>
      </c>
      <c r="AK2932" s="493" t="n">
        <v>0</v>
      </c>
      <c r="AL2932" s="493" t="n">
        <v>0</v>
      </c>
      <c r="AM2932" s="493" t="n">
        <v>0</v>
      </c>
      <c r="AN2932" s="493" t="n">
        <v>0</v>
      </c>
      <c r="AO2932" s="493" t="n">
        <v>0</v>
      </c>
      <c r="AP2932" s="493" t="n">
        <v>0</v>
      </c>
      <c r="AQ2932" s="493" t="n">
        <v>240</v>
      </c>
      <c r="AR2932" s="493" t="n">
        <v>0</v>
      </c>
      <c r="AS2932" s="493" t="n">
        <v>0</v>
      </c>
      <c r="AT2932" s="493" t="n">
        <v>0</v>
      </c>
      <c r="AU2932" s="493" t="n">
        <v>0</v>
      </c>
      <c r="AV2932" s="493" t="n">
        <v>0</v>
      </c>
      <c r="AW2932" s="493" t="n">
        <v>0</v>
      </c>
      <c r="AX2932" s="493" t="n">
        <v>0</v>
      </c>
      <c r="AY2932" s="493" t="n">
        <v>0</v>
      </c>
      <c r="AZ2932" s="493" t="n">
        <v>0</v>
      </c>
      <c r="BA2932" s="493" t="n">
        <v>0</v>
      </c>
      <c r="BB2932" s="493" t="n">
        <v>0</v>
      </c>
      <c r="BC2932" s="493" t="n">
        <v>0</v>
      </c>
      <c r="BD2932" s="493" t="n">
        <v>0</v>
      </c>
      <c r="BE2932" s="493" t="n">
        <v>0</v>
      </c>
      <c r="BF2932" s="493" t="n">
        <v>0</v>
      </c>
      <c r="BG2932" s="493" t="n">
        <v>0</v>
      </c>
      <c r="BH2932" s="493" t="n">
        <v>0</v>
      </c>
      <c r="BI2932" s="493" t="n">
        <v>0</v>
      </c>
      <c r="BJ2932" s="493" t="n">
        <v>0</v>
      </c>
      <c r="BK2932" s="493" t="n">
        <v>0</v>
      </c>
      <c r="BL2932" s="493" t="n">
        <v>0</v>
      </c>
      <c r="BM2932" s="493" t="n">
        <v>467.7</v>
      </c>
      <c r="BN2932" s="493" t="n">
        <v>2099.18</v>
      </c>
      <c r="BO2932" s="493" t="n">
        <v>387.65</v>
      </c>
      <c r="BP2932" s="493" t="n">
        <v>1083.75</v>
      </c>
      <c r="BQ2932" s="493" t="n">
        <v>603.58</v>
      </c>
      <c r="BR2932" s="493" t="n">
        <v>1483.8</v>
      </c>
      <c r="BS2932" s="493" t="n">
        <v>1746.8</v>
      </c>
      <c r="BT2932" s="493" t="n">
        <v>2304.3</v>
      </c>
      <c r="BU2932" s="493" t="n">
        <v>3856.43</v>
      </c>
      <c r="BV2932" s="493" t="n">
        <v>7456.42</v>
      </c>
      <c r="BW2932" s="493" t="n">
        <v>9006.26</v>
      </c>
    </row>
    <row r="2933">
      <c r="A2933" t="inlineStr">
        <is>
          <t>[C9D3] Angiotensin-II 길항제 칼슘길항제 복합제</t>
        </is>
      </c>
      <c r="B2933" t="inlineStr">
        <is>
          <t>경동제약</t>
        </is>
      </c>
      <c r="C2933" t="inlineStr">
        <is>
          <t>텔카디핀</t>
        </is>
      </c>
      <c r="D2933" t="inlineStr">
        <is>
          <t>경동제약</t>
        </is>
      </c>
      <c r="E2933" t="inlineStr">
        <is>
          <t>amlodipine besylate,  telmisartan</t>
        </is>
      </c>
      <c r="F2933" t="inlineStr">
        <is>
          <t>의원</t>
        </is>
      </c>
      <c r="G2933" t="inlineStr">
        <is>
          <t>Generic</t>
        </is>
      </c>
      <c r="H2933" s="493" t="n">
        <v>0</v>
      </c>
      <c r="I2933" s="493" t="n">
        <v>0</v>
      </c>
      <c r="J2933" s="493" t="n">
        <v>0</v>
      </c>
      <c r="K2933" s="493" t="n">
        <v>0</v>
      </c>
      <c r="L2933" s="493" t="n">
        <v>0</v>
      </c>
      <c r="M2933" s="493" t="n">
        <v>0</v>
      </c>
      <c r="N2933" s="493" t="n">
        <v>0</v>
      </c>
      <c r="O2933" s="493" t="n">
        <v>0</v>
      </c>
      <c r="P2933" s="493" t="n">
        <v>0</v>
      </c>
      <c r="Q2933" s="493" t="n">
        <v>0</v>
      </c>
      <c r="R2933" s="493" t="n">
        <v>0</v>
      </c>
      <c r="S2933" s="493" t="n">
        <v>0</v>
      </c>
      <c r="T2933" s="493" t="n">
        <v>1904</v>
      </c>
      <c r="U2933" s="493" t="n">
        <v>1992.15</v>
      </c>
      <c r="V2933" s="493" t="n">
        <v>1283.2</v>
      </c>
      <c r="W2933" s="493" t="n">
        <v>1963.2</v>
      </c>
      <c r="X2933" s="493" t="n">
        <v>1375.2</v>
      </c>
      <c r="Y2933" s="493" t="n">
        <v>1718.4</v>
      </c>
      <c r="Z2933" s="493" t="n">
        <v>2284.6</v>
      </c>
      <c r="AA2933" s="493" t="n">
        <v>1617.2</v>
      </c>
      <c r="AB2933" s="493" t="n">
        <v>1063.2</v>
      </c>
      <c r="AC2933" s="493" t="n">
        <v>2816.5</v>
      </c>
      <c r="AD2933" s="493" t="n">
        <v>536.7</v>
      </c>
      <c r="AE2933" s="493" t="n">
        <v>3406.9</v>
      </c>
      <c r="AF2933" s="493" t="n">
        <v>2047.1</v>
      </c>
      <c r="AG2933" s="493" t="n">
        <v>3703.1</v>
      </c>
      <c r="AH2933" s="493" t="n">
        <v>1987.4</v>
      </c>
      <c r="AI2933" s="493" t="n">
        <v>4544.4</v>
      </c>
      <c r="AJ2933" s="493" t="n">
        <v>3679.6</v>
      </c>
      <c r="AK2933" s="493" t="n">
        <v>4446.2</v>
      </c>
      <c r="AL2933" s="493" t="n">
        <v>3253.2</v>
      </c>
      <c r="AM2933" s="493" t="n">
        <v>4699.5</v>
      </c>
      <c r="AN2933" s="493" t="n">
        <v>4618.4</v>
      </c>
      <c r="AO2933" s="493" t="n">
        <v>4667.1</v>
      </c>
      <c r="AP2933" s="493" t="n">
        <v>6224.8</v>
      </c>
      <c r="AQ2933" s="493" t="n">
        <v>6961.6</v>
      </c>
      <c r="AR2933" s="493" t="n">
        <v>7031.7</v>
      </c>
      <c r="AS2933" s="493" t="n">
        <v>3885.4</v>
      </c>
      <c r="AT2933" s="493" t="n">
        <v>2780.14</v>
      </c>
      <c r="AU2933" s="493" t="n">
        <v>0</v>
      </c>
      <c r="AV2933" s="493" t="n">
        <v>0</v>
      </c>
      <c r="AW2933" s="493" t="n">
        <v>0</v>
      </c>
      <c r="AX2933" s="493" t="n">
        <v>0</v>
      </c>
      <c r="AY2933" s="493" t="n">
        <v>0</v>
      </c>
      <c r="AZ2933" s="493" t="n">
        <v>0</v>
      </c>
      <c r="BA2933" s="493" t="n">
        <v>0</v>
      </c>
      <c r="BB2933" s="493" t="n">
        <v>0</v>
      </c>
      <c r="BC2933" s="493" t="n">
        <v>0</v>
      </c>
      <c r="BD2933" s="493" t="n">
        <v>0</v>
      </c>
      <c r="BE2933" s="493" t="n">
        <v>0</v>
      </c>
      <c r="BF2933" s="493" t="n">
        <v>0</v>
      </c>
      <c r="BG2933" s="493" t="n">
        <v>0</v>
      </c>
      <c r="BH2933" s="493" t="n">
        <v>0</v>
      </c>
      <c r="BI2933" s="493" t="n">
        <v>0</v>
      </c>
      <c r="BJ2933" s="493" t="n">
        <v>0</v>
      </c>
      <c r="BK2933" s="493" t="n">
        <v>0</v>
      </c>
      <c r="BL2933" s="493" t="n">
        <v>0</v>
      </c>
      <c r="BM2933" s="493" t="n">
        <v>809.6</v>
      </c>
      <c r="BN2933" s="493" t="n">
        <v>870.2</v>
      </c>
      <c r="BO2933" s="493" t="n">
        <v>1120.8</v>
      </c>
      <c r="BP2933" s="493" t="n">
        <v>2148.9</v>
      </c>
      <c r="BQ2933" s="493" t="n">
        <v>2419.8</v>
      </c>
      <c r="BR2933" s="493" t="n">
        <v>7407.42</v>
      </c>
      <c r="BS2933" s="493" t="n">
        <v>7719.88</v>
      </c>
      <c r="BT2933" s="493" t="n">
        <v>10980.92</v>
      </c>
      <c r="BU2933" s="493" t="n">
        <v>18324.58</v>
      </c>
      <c r="BV2933" s="493" t="n">
        <v>21820.62</v>
      </c>
      <c r="BW2933" s="493" t="n">
        <v>35694.72</v>
      </c>
    </row>
    <row r="2934">
      <c r="A2934" t="inlineStr">
        <is>
          <t>[C9D3] Angiotensin-II 길항제 칼슘길항제 복합제</t>
        </is>
      </c>
      <c r="B2934" t="inlineStr">
        <is>
          <t>경동제약</t>
        </is>
      </c>
      <c r="C2934" t="inlineStr">
        <is>
          <t>텔카디핀</t>
        </is>
      </c>
      <c r="D2934" t="inlineStr">
        <is>
          <t>경동제약</t>
        </is>
      </c>
      <c r="E2934" t="inlineStr">
        <is>
          <t>amlodipine besylate,  telmisartan</t>
        </is>
      </c>
      <c r="F2934" t="inlineStr">
        <is>
          <t>보건소</t>
        </is>
      </c>
      <c r="G2934" t="inlineStr">
        <is>
          <t>Generic</t>
        </is>
      </c>
      <c r="H2934" s="493" t="n">
        <v>0</v>
      </c>
      <c r="I2934" s="493" t="n">
        <v>0</v>
      </c>
      <c r="J2934" s="493" t="n">
        <v>0</v>
      </c>
      <c r="K2934" s="493" t="n">
        <v>0</v>
      </c>
      <c r="L2934" s="493" t="n">
        <v>0</v>
      </c>
      <c r="M2934" s="493" t="n">
        <v>0</v>
      </c>
      <c r="N2934" s="493" t="n">
        <v>0</v>
      </c>
      <c r="O2934" s="493" t="n">
        <v>0</v>
      </c>
      <c r="P2934" s="493" t="n">
        <v>0</v>
      </c>
      <c r="Q2934" s="493" t="n">
        <v>0</v>
      </c>
      <c r="R2934" s="493" t="n">
        <v>0</v>
      </c>
      <c r="S2934" s="493" t="n">
        <v>0</v>
      </c>
      <c r="T2934" s="493" t="n">
        <v>0</v>
      </c>
      <c r="U2934" s="493" t="n">
        <v>0</v>
      </c>
      <c r="V2934" s="493" t="n">
        <v>0</v>
      </c>
      <c r="W2934" s="493" t="n">
        <v>0</v>
      </c>
      <c r="X2934" s="493" t="n">
        <v>0</v>
      </c>
      <c r="Y2934" s="493" t="n">
        <v>0</v>
      </c>
      <c r="Z2934" s="493" t="n">
        <v>0</v>
      </c>
      <c r="AA2934" s="493" t="n">
        <v>0</v>
      </c>
      <c r="AB2934" s="493" t="n">
        <v>0</v>
      </c>
      <c r="AC2934" s="493" t="n">
        <v>0</v>
      </c>
      <c r="AD2934" s="493" t="n">
        <v>0</v>
      </c>
      <c r="AE2934" s="493" t="n">
        <v>0</v>
      </c>
      <c r="AF2934" s="493" t="n">
        <v>0</v>
      </c>
      <c r="AG2934" s="493" t="n">
        <v>0</v>
      </c>
      <c r="AH2934" s="493" t="n">
        <v>0</v>
      </c>
      <c r="AI2934" s="493" t="n">
        <v>0</v>
      </c>
      <c r="AJ2934" s="493" t="n">
        <v>0</v>
      </c>
      <c r="AK2934" s="493" t="n">
        <v>0</v>
      </c>
      <c r="AL2934" s="493" t="n">
        <v>0</v>
      </c>
      <c r="AM2934" s="493" t="n">
        <v>0</v>
      </c>
      <c r="AN2934" s="493" t="n">
        <v>0</v>
      </c>
      <c r="AO2934" s="493" t="n">
        <v>0</v>
      </c>
      <c r="AP2934" s="493" t="n">
        <v>0</v>
      </c>
      <c r="AQ2934" s="493" t="n">
        <v>0</v>
      </c>
      <c r="AR2934" s="493" t="n">
        <v>0</v>
      </c>
      <c r="AS2934" s="493" t="n">
        <v>0</v>
      </c>
      <c r="AT2934" s="493" t="n">
        <v>0</v>
      </c>
      <c r="AU2934" s="493" t="n">
        <v>0</v>
      </c>
      <c r="AV2934" s="493" t="n">
        <v>0</v>
      </c>
      <c r="AW2934" s="493" t="n">
        <v>0</v>
      </c>
      <c r="AX2934" s="493" t="n">
        <v>0</v>
      </c>
      <c r="AY2934" s="493" t="n">
        <v>0</v>
      </c>
      <c r="AZ2934" s="493" t="n">
        <v>0</v>
      </c>
      <c r="BA2934" s="493" t="n">
        <v>0</v>
      </c>
      <c r="BB2934" s="493" t="n">
        <v>0</v>
      </c>
      <c r="BC2934" s="493" t="n">
        <v>0</v>
      </c>
      <c r="BD2934" s="493" t="n">
        <v>0</v>
      </c>
      <c r="BE2934" s="493" t="n">
        <v>0</v>
      </c>
      <c r="BF2934" s="493" t="n">
        <v>0</v>
      </c>
      <c r="BG2934" s="493" t="n">
        <v>0</v>
      </c>
      <c r="BH2934" s="493" t="n">
        <v>0</v>
      </c>
      <c r="BI2934" s="493" t="n">
        <v>0</v>
      </c>
      <c r="BJ2934" s="493" t="n">
        <v>0</v>
      </c>
      <c r="BK2934" s="493" t="n">
        <v>0</v>
      </c>
      <c r="BL2934" s="493" t="n">
        <v>0</v>
      </c>
      <c r="BM2934" s="493" t="n">
        <v>0</v>
      </c>
      <c r="BN2934" s="493" t="n">
        <v>0</v>
      </c>
      <c r="BO2934" s="493" t="n">
        <v>0</v>
      </c>
      <c r="BP2934" s="493" t="n">
        <v>0</v>
      </c>
      <c r="BQ2934" s="493" t="n">
        <v>0</v>
      </c>
      <c r="BR2934" s="493" t="n">
        <v>0</v>
      </c>
      <c r="BS2934" s="493" t="n">
        <v>1341.3</v>
      </c>
      <c r="BT2934" s="493" t="n">
        <v>0</v>
      </c>
      <c r="BU2934" s="493" t="n">
        <v>2469.6</v>
      </c>
      <c r="BV2934" s="493" t="n">
        <v>15976.8</v>
      </c>
      <c r="BW2934" s="493" t="n">
        <v>5446.8</v>
      </c>
    </row>
    <row r="2935">
      <c r="A2935" t="inlineStr">
        <is>
          <t>[C9D3] Angiotensin-II 길항제 칼슘길항제 복합제</t>
        </is>
      </c>
      <c r="B2935" t="inlineStr">
        <is>
          <t>경보제약</t>
        </is>
      </c>
      <c r="C2935" t="inlineStr">
        <is>
          <t>노발탄</t>
        </is>
      </c>
      <c r="D2935" t="inlineStr">
        <is>
          <t>경보제약</t>
        </is>
      </c>
      <c r="E2935" t="inlineStr">
        <is>
          <t>amlodipine besylate,  valsartan</t>
        </is>
      </c>
      <c r="F2935" t="inlineStr">
        <is>
          <t>종합병원</t>
        </is>
      </c>
      <c r="G2935" t="inlineStr">
        <is>
          <t>Generic</t>
        </is>
      </c>
      <c r="H2935" s="493" t="n">
        <v>0</v>
      </c>
      <c r="I2935" s="493" t="n">
        <v>0</v>
      </c>
      <c r="J2935" s="493" t="n">
        <v>0</v>
      </c>
      <c r="K2935" s="493" t="n">
        <v>0</v>
      </c>
      <c r="L2935" s="493" t="n">
        <v>0</v>
      </c>
      <c r="M2935" s="493" t="n">
        <v>0</v>
      </c>
      <c r="N2935" s="493" t="n">
        <v>0</v>
      </c>
      <c r="O2935" s="493" t="n">
        <v>0</v>
      </c>
      <c r="P2935" s="493" t="n">
        <v>0</v>
      </c>
      <c r="Q2935" s="493" t="n">
        <v>0</v>
      </c>
      <c r="R2935" s="493" t="n">
        <v>0</v>
      </c>
      <c r="S2935" s="493" t="n">
        <v>0</v>
      </c>
      <c r="T2935" s="493" t="n">
        <v>0</v>
      </c>
      <c r="U2935" s="493" t="n">
        <v>0</v>
      </c>
      <c r="V2935" s="493" t="n">
        <v>0</v>
      </c>
      <c r="W2935" s="493" t="n">
        <v>0</v>
      </c>
      <c r="X2935" s="493" t="n">
        <v>0</v>
      </c>
      <c r="Y2935" s="493" t="n">
        <v>0</v>
      </c>
      <c r="Z2935" s="493" t="n">
        <v>0</v>
      </c>
      <c r="AA2935" s="493" t="n">
        <v>0</v>
      </c>
      <c r="AB2935" s="493" t="n">
        <v>0</v>
      </c>
      <c r="AC2935" s="493" t="n">
        <v>0</v>
      </c>
      <c r="AD2935" s="493" t="n">
        <v>0</v>
      </c>
      <c r="AE2935" s="493" t="n">
        <v>0</v>
      </c>
      <c r="AF2935" s="493" t="n">
        <v>0</v>
      </c>
      <c r="AG2935" s="493" t="n">
        <v>0</v>
      </c>
      <c r="AH2935" s="493" t="n">
        <v>0</v>
      </c>
      <c r="AI2935" s="493" t="n">
        <v>0</v>
      </c>
      <c r="AJ2935" s="493" t="n">
        <v>0</v>
      </c>
      <c r="AK2935" s="493" t="n">
        <v>0</v>
      </c>
      <c r="AL2935" s="493" t="n">
        <v>0</v>
      </c>
      <c r="AM2935" s="493" t="n">
        <v>0</v>
      </c>
      <c r="AN2935" s="493" t="n">
        <v>2915.7</v>
      </c>
      <c r="AO2935" s="493" t="n">
        <v>5085</v>
      </c>
      <c r="AP2935" s="493" t="n">
        <v>8089.92</v>
      </c>
      <c r="AQ2935" s="493" t="n">
        <v>9982.35</v>
      </c>
      <c r="AR2935" s="493" t="n">
        <v>34675.27</v>
      </c>
      <c r="AS2935" s="493" t="n">
        <v>32120.47</v>
      </c>
      <c r="AT2935" s="493" t="n">
        <v>35828.32</v>
      </c>
      <c r="AU2935" s="493" t="n">
        <v>33201.94</v>
      </c>
      <c r="AV2935" s="493" t="n">
        <v>34362.75</v>
      </c>
      <c r="AW2935" s="493" t="n">
        <v>29952.34</v>
      </c>
      <c r="AX2935" s="493" t="n">
        <v>33262.74</v>
      </c>
      <c r="AY2935" s="493" t="n">
        <v>41069.76</v>
      </c>
      <c r="AZ2935" s="493" t="n">
        <v>33161.79</v>
      </c>
      <c r="BA2935" s="493" t="n">
        <v>33621.57</v>
      </c>
      <c r="BB2935" s="493" t="n">
        <v>33777.06</v>
      </c>
      <c r="BC2935" s="493" t="n">
        <v>35252.19</v>
      </c>
      <c r="BD2935" s="493" t="n">
        <v>36904.38</v>
      </c>
      <c r="BE2935" s="493" t="n">
        <v>34088.6</v>
      </c>
      <c r="BF2935" s="493" t="n">
        <v>35487.06</v>
      </c>
      <c r="BG2935" s="493" t="n">
        <v>38102.74</v>
      </c>
      <c r="BH2935" s="493" t="n">
        <v>38070.17</v>
      </c>
      <c r="BI2935" s="493" t="n">
        <v>38978.47</v>
      </c>
      <c r="BJ2935" s="493" t="n">
        <v>35661.79</v>
      </c>
      <c r="BK2935" s="493" t="n">
        <v>38531.64</v>
      </c>
      <c r="BL2935" s="493" t="n">
        <v>41378.76</v>
      </c>
      <c r="BM2935" s="493" t="n">
        <v>31290.94</v>
      </c>
      <c r="BN2935" s="493" t="n">
        <v>44381.91</v>
      </c>
      <c r="BO2935" s="493" t="n">
        <v>36612.67</v>
      </c>
      <c r="BP2935" s="493" t="n">
        <v>36655.52</v>
      </c>
      <c r="BQ2935" s="493" t="n">
        <v>27226.47</v>
      </c>
      <c r="BR2935" s="493" t="n">
        <v>42000.01</v>
      </c>
      <c r="BS2935" s="493" t="n">
        <v>35175.98</v>
      </c>
      <c r="BT2935" s="493" t="n">
        <v>35822.14</v>
      </c>
      <c r="BU2935" s="493" t="n">
        <v>30900.04</v>
      </c>
      <c r="BV2935" s="493" t="n">
        <v>42832.98</v>
      </c>
      <c r="BW2935" s="493" t="n">
        <v>33139.23</v>
      </c>
    </row>
    <row r="2936">
      <c r="A2936" t="inlineStr">
        <is>
          <t>[C9D3] Angiotensin-II 길항제 칼슘길항제 복합제</t>
        </is>
      </c>
      <c r="B2936" t="inlineStr">
        <is>
          <t>경보제약</t>
        </is>
      </c>
      <c r="C2936" t="inlineStr">
        <is>
          <t>노발탄</t>
        </is>
      </c>
      <c r="D2936" t="inlineStr">
        <is>
          <t>경보제약</t>
        </is>
      </c>
      <c r="E2936" t="inlineStr">
        <is>
          <t>amlodipine besylate,  valsartan</t>
        </is>
      </c>
      <c r="F2936" t="inlineStr">
        <is>
          <t>병원</t>
        </is>
      </c>
      <c r="G2936" t="inlineStr">
        <is>
          <t>Generic</t>
        </is>
      </c>
      <c r="H2936" s="493" t="n">
        <v>19404.4</v>
      </c>
      <c r="I2936" s="493" t="n">
        <v>21231.2</v>
      </c>
      <c r="J2936" s="493" t="n">
        <v>22549.1</v>
      </c>
      <c r="K2936" s="493" t="n">
        <v>15106.2</v>
      </c>
      <c r="L2936" s="493" t="n">
        <v>11279.7</v>
      </c>
      <c r="M2936" s="493" t="n">
        <v>8419.049999999999</v>
      </c>
      <c r="N2936" s="493" t="n">
        <v>8259.700000000001</v>
      </c>
      <c r="O2936" s="493" t="n">
        <v>7496.7</v>
      </c>
      <c r="P2936" s="493" t="n">
        <v>7202.7</v>
      </c>
      <c r="Q2936" s="493" t="n">
        <v>6721.2</v>
      </c>
      <c r="R2936" s="493" t="n">
        <v>5890.76</v>
      </c>
      <c r="S2936" s="493" t="n">
        <v>8518.860000000001</v>
      </c>
      <c r="T2936" s="493" t="n">
        <v>8777.940000000001</v>
      </c>
      <c r="U2936" s="493" t="n">
        <v>6719.4</v>
      </c>
      <c r="V2936" s="493" t="n">
        <v>4606.8</v>
      </c>
      <c r="W2936" s="493" t="n">
        <v>6844.5</v>
      </c>
      <c r="X2936" s="493" t="n">
        <v>2400</v>
      </c>
      <c r="Y2936" s="493" t="n">
        <v>2905.5</v>
      </c>
      <c r="Z2936" s="493" t="n">
        <v>3044.1</v>
      </c>
      <c r="AA2936" s="493" t="n">
        <v>5279.4</v>
      </c>
      <c r="AB2936" s="493" t="n">
        <v>4203.5</v>
      </c>
      <c r="AC2936" s="493" t="n">
        <v>3600</v>
      </c>
      <c r="AD2936" s="493" t="n">
        <v>2302.5</v>
      </c>
      <c r="AE2936" s="493" t="n">
        <v>4245</v>
      </c>
      <c r="AF2936" s="493" t="n">
        <v>2548</v>
      </c>
      <c r="AG2936" s="493" t="n">
        <v>2040</v>
      </c>
      <c r="AH2936" s="493" t="n">
        <v>2464.8</v>
      </c>
      <c r="AI2936" s="493" t="n">
        <v>4235.4</v>
      </c>
      <c r="AJ2936" s="493" t="n">
        <v>4638.6</v>
      </c>
      <c r="AK2936" s="493" t="n">
        <v>3912</v>
      </c>
      <c r="AL2936" s="493" t="n">
        <v>1944</v>
      </c>
      <c r="AM2936" s="493" t="n">
        <v>4618.2</v>
      </c>
      <c r="AN2936" s="493" t="n">
        <v>2349.9</v>
      </c>
      <c r="AO2936" s="493" t="n">
        <v>2532.3</v>
      </c>
      <c r="AP2936" s="493" t="n">
        <v>1838.1</v>
      </c>
      <c r="AQ2936" s="493" t="n">
        <v>2049.3</v>
      </c>
      <c r="AR2936" s="493" t="n">
        <v>2443.8</v>
      </c>
      <c r="AS2936" s="493" t="n">
        <v>3010.5</v>
      </c>
      <c r="AT2936" s="493" t="n">
        <v>5094.9</v>
      </c>
      <c r="AU2936" s="493" t="n">
        <v>3710.7</v>
      </c>
      <c r="AV2936" s="493" t="n">
        <v>2805.9</v>
      </c>
      <c r="AW2936" s="493" t="n">
        <v>3098.7</v>
      </c>
      <c r="AX2936" s="493" t="n">
        <v>3274.2</v>
      </c>
      <c r="AY2936" s="493" t="n">
        <v>2518.2</v>
      </c>
      <c r="AZ2936" s="493" t="n">
        <v>2797.2</v>
      </c>
      <c r="BA2936" s="493" t="n">
        <v>2378.4</v>
      </c>
      <c r="BB2936" s="493" t="n">
        <v>2378.4</v>
      </c>
      <c r="BC2936" s="493" t="n">
        <v>3123.3</v>
      </c>
      <c r="BD2936" s="493" t="n">
        <v>1364.1</v>
      </c>
      <c r="BE2936" s="493" t="n">
        <v>2039.7</v>
      </c>
      <c r="BF2936" s="493" t="n">
        <v>2906.7</v>
      </c>
      <c r="BG2936" s="493" t="n">
        <v>3557.4</v>
      </c>
      <c r="BH2936" s="493" t="n">
        <v>872.4</v>
      </c>
      <c r="BI2936" s="493" t="n">
        <v>1792.8</v>
      </c>
      <c r="BJ2936" s="493" t="n">
        <v>2824.5</v>
      </c>
      <c r="BK2936" s="493" t="n">
        <v>2204.4</v>
      </c>
      <c r="BL2936" s="493" t="n">
        <v>1582.2</v>
      </c>
      <c r="BM2936" s="493" t="n">
        <v>1214.4</v>
      </c>
      <c r="BN2936" s="493" t="n">
        <v>730.2</v>
      </c>
      <c r="BO2936" s="493" t="n">
        <v>2438.4</v>
      </c>
      <c r="BP2936" s="493" t="n">
        <v>1460.1</v>
      </c>
      <c r="BQ2936" s="493" t="n">
        <v>800.6</v>
      </c>
      <c r="BR2936" s="493" t="n">
        <v>1276.8</v>
      </c>
      <c r="BS2936" s="493" t="n">
        <v>1479.32</v>
      </c>
      <c r="BT2936" s="493" t="n">
        <v>725.63</v>
      </c>
      <c r="BU2936" s="493" t="n">
        <v>2765.19</v>
      </c>
      <c r="BV2936" s="493" t="n">
        <v>1737.25</v>
      </c>
      <c r="BW2936" s="493" t="n">
        <v>271.68</v>
      </c>
    </row>
    <row r="2937">
      <c r="A2937" t="inlineStr">
        <is>
          <t>[C9D3] Angiotensin-II 길항제 칼슘길항제 복합제</t>
        </is>
      </c>
      <c r="B2937" t="inlineStr">
        <is>
          <t>경보제약</t>
        </is>
      </c>
      <c r="C2937" t="inlineStr">
        <is>
          <t>노발탄</t>
        </is>
      </c>
      <c r="D2937" t="inlineStr">
        <is>
          <t>경보제약</t>
        </is>
      </c>
      <c r="E2937" t="inlineStr">
        <is>
          <t>amlodipine besylate,  valsartan</t>
        </is>
      </c>
      <c r="F2937" t="inlineStr">
        <is>
          <t>의원</t>
        </is>
      </c>
      <c r="G2937" t="inlineStr">
        <is>
          <t>Generic</t>
        </is>
      </c>
      <c r="H2937" s="493" t="n">
        <v>92437.64</v>
      </c>
      <c r="I2937" s="493" t="n">
        <v>80953.14999999999</v>
      </c>
      <c r="J2937" s="493" t="n">
        <v>91319.36</v>
      </c>
      <c r="K2937" s="493" t="n">
        <v>89385.08</v>
      </c>
      <c r="L2937" s="493" t="n">
        <v>124480.85</v>
      </c>
      <c r="M2937" s="493" t="n">
        <v>134349.72</v>
      </c>
      <c r="N2937" s="493" t="n">
        <v>112600.28</v>
      </c>
      <c r="O2937" s="493" t="n">
        <v>84006.52</v>
      </c>
      <c r="P2937" s="493" t="n">
        <v>83144.27</v>
      </c>
      <c r="Q2937" s="493" t="n">
        <v>75397.32000000001</v>
      </c>
      <c r="R2937" s="493" t="n">
        <v>70408.94</v>
      </c>
      <c r="S2937" s="493" t="n">
        <v>70411.37</v>
      </c>
      <c r="T2937" s="493" t="n">
        <v>72960.21000000001</v>
      </c>
      <c r="U2937" s="493" t="n">
        <v>61129.43</v>
      </c>
      <c r="V2937" s="493" t="n">
        <v>82456.23</v>
      </c>
      <c r="W2937" s="493" t="n">
        <v>101917.26</v>
      </c>
      <c r="X2937" s="493" t="n">
        <v>128904.08</v>
      </c>
      <c r="Y2937" s="493" t="n">
        <v>143661.09</v>
      </c>
      <c r="Z2937" s="493" t="n">
        <v>141902.26</v>
      </c>
      <c r="AA2937" s="493" t="n">
        <v>144835</v>
      </c>
      <c r="AB2937" s="493" t="n">
        <v>133590.07</v>
      </c>
      <c r="AC2937" s="493" t="n">
        <v>147851.13</v>
      </c>
      <c r="AD2937" s="493" t="n">
        <v>144513.34</v>
      </c>
      <c r="AE2937" s="493" t="n">
        <v>158644.75</v>
      </c>
      <c r="AF2937" s="493" t="n">
        <v>147994.86</v>
      </c>
      <c r="AG2937" s="493" t="n">
        <v>139144.03</v>
      </c>
      <c r="AH2937" s="493" t="n">
        <v>142557.21</v>
      </c>
      <c r="AI2937" s="493" t="n">
        <v>126661.52</v>
      </c>
      <c r="AJ2937" s="493" t="n">
        <v>136253.77</v>
      </c>
      <c r="AK2937" s="493" t="n">
        <v>129229.44</v>
      </c>
      <c r="AL2937" s="493" t="n">
        <v>130858.31</v>
      </c>
      <c r="AM2937" s="493" t="n">
        <v>122956.71</v>
      </c>
      <c r="AN2937" s="493" t="n">
        <v>126674.1</v>
      </c>
      <c r="AO2937" s="493" t="n">
        <v>132395.67</v>
      </c>
      <c r="AP2937" s="493" t="n">
        <v>132581.65</v>
      </c>
      <c r="AQ2937" s="493" t="n">
        <v>138700.53</v>
      </c>
      <c r="AR2937" s="493" t="n">
        <v>143226.28</v>
      </c>
      <c r="AS2937" s="493" t="n">
        <v>129353.61</v>
      </c>
      <c r="AT2937" s="493" t="n">
        <v>135057.8</v>
      </c>
      <c r="AU2937" s="493" t="n">
        <v>130767.48</v>
      </c>
      <c r="AV2937" s="493" t="n">
        <v>132607.71</v>
      </c>
      <c r="AW2937" s="493" t="n">
        <v>128653.99</v>
      </c>
      <c r="AX2937" s="493" t="n">
        <v>141892.23</v>
      </c>
      <c r="AY2937" s="493" t="n">
        <v>139577.45</v>
      </c>
      <c r="AZ2937" s="493" t="n">
        <v>121059</v>
      </c>
      <c r="BA2937" s="493" t="n">
        <v>145565.88</v>
      </c>
      <c r="BB2937" s="493" t="n">
        <v>130554.51</v>
      </c>
      <c r="BC2937" s="493" t="n">
        <v>138616.8</v>
      </c>
      <c r="BD2937" s="493" t="n">
        <v>149249.22</v>
      </c>
      <c r="BE2937" s="493" t="n">
        <v>136356.12</v>
      </c>
      <c r="BF2937" s="493" t="n">
        <v>148709.3</v>
      </c>
      <c r="BG2937" s="493" t="n">
        <v>159704.16</v>
      </c>
      <c r="BH2937" s="493" t="n">
        <v>145371.33</v>
      </c>
      <c r="BI2937" s="493" t="n">
        <v>150261.43</v>
      </c>
      <c r="BJ2937" s="493" t="n">
        <v>160267.61</v>
      </c>
      <c r="BK2937" s="493" t="n">
        <v>153014.87</v>
      </c>
      <c r="BL2937" s="493" t="n">
        <v>171164.87</v>
      </c>
      <c r="BM2937" s="493" t="n">
        <v>166811.39</v>
      </c>
      <c r="BN2937" s="493" t="n">
        <v>152194.92</v>
      </c>
      <c r="BO2937" s="493" t="n">
        <v>162505.69</v>
      </c>
      <c r="BP2937" s="493" t="n">
        <v>157480.39</v>
      </c>
      <c r="BQ2937" s="493" t="n">
        <v>161223.48</v>
      </c>
      <c r="BR2937" s="493" t="n">
        <v>189660.06</v>
      </c>
      <c r="BS2937" s="493" t="n">
        <v>179103.73</v>
      </c>
      <c r="BT2937" s="493" t="n">
        <v>183756.25</v>
      </c>
      <c r="BU2937" s="493" t="n">
        <v>175914.88</v>
      </c>
      <c r="BV2937" s="493" t="n">
        <v>202116</v>
      </c>
      <c r="BW2937" s="493" t="n">
        <v>182029.3</v>
      </c>
    </row>
    <row r="2938">
      <c r="A2938" t="inlineStr">
        <is>
          <t>[C9D3] Angiotensin-II 길항제 칼슘길항제 복합제</t>
        </is>
      </c>
      <c r="B2938" t="inlineStr">
        <is>
          <t>경보제약</t>
        </is>
      </c>
      <c r="C2938" t="inlineStr">
        <is>
          <t>노발탄</t>
        </is>
      </c>
      <c r="D2938" t="inlineStr">
        <is>
          <t>경보제약</t>
        </is>
      </c>
      <c r="E2938" t="inlineStr">
        <is>
          <t>amlodipine besylate,  valsartan</t>
        </is>
      </c>
      <c r="F2938" t="inlineStr">
        <is>
          <t>보건소</t>
        </is>
      </c>
      <c r="G2938" t="inlineStr">
        <is>
          <t>Generic</t>
        </is>
      </c>
      <c r="H2938" s="493" t="n">
        <v>4589.4</v>
      </c>
      <c r="I2938" s="493" t="n">
        <v>5704.8</v>
      </c>
      <c r="J2938" s="493" t="n">
        <v>8640.440000000001</v>
      </c>
      <c r="K2938" s="493" t="n">
        <v>7013.6</v>
      </c>
      <c r="L2938" s="493" t="n">
        <v>7759.2</v>
      </c>
      <c r="M2938" s="493" t="n">
        <v>7196.7</v>
      </c>
      <c r="N2938" s="493" t="n">
        <v>6282.9</v>
      </c>
      <c r="O2938" s="493" t="n">
        <v>1931.7</v>
      </c>
      <c r="P2938" s="493" t="n">
        <v>3732</v>
      </c>
      <c r="Q2938" s="493" t="n">
        <v>1543.5</v>
      </c>
      <c r="R2938" s="493" t="n">
        <v>8396.4</v>
      </c>
      <c r="S2938" s="493" t="n">
        <v>3364.2</v>
      </c>
      <c r="T2938" s="493" t="n">
        <v>1676.5</v>
      </c>
      <c r="U2938" s="493" t="n">
        <v>681.75</v>
      </c>
      <c r="V2938" s="493" t="n">
        <v>649.2</v>
      </c>
      <c r="W2938" s="493" t="n">
        <v>5937.6</v>
      </c>
      <c r="X2938" s="493" t="n">
        <v>7698</v>
      </c>
      <c r="Y2938" s="493" t="n">
        <v>8862.450000000001</v>
      </c>
      <c r="Z2938" s="493" t="n">
        <v>6294</v>
      </c>
      <c r="AA2938" s="493" t="n">
        <v>9327.299999999999</v>
      </c>
      <c r="AB2938" s="493" t="n">
        <v>8843.1</v>
      </c>
      <c r="AC2938" s="493" t="n">
        <v>6134.78</v>
      </c>
      <c r="AD2938" s="493" t="n">
        <v>6729.6</v>
      </c>
      <c r="AE2938" s="493" t="n">
        <v>12948.85</v>
      </c>
      <c r="AF2938" s="493" t="n">
        <v>6379.5</v>
      </c>
      <c r="AG2938" s="493" t="n">
        <v>8999.4</v>
      </c>
      <c r="AH2938" s="493" t="n">
        <v>9814.200000000001</v>
      </c>
      <c r="AI2938" s="493" t="n">
        <v>6460.2</v>
      </c>
      <c r="AJ2938" s="493" t="n">
        <v>9284.1</v>
      </c>
      <c r="AK2938" s="493" t="n">
        <v>13533.39</v>
      </c>
      <c r="AL2938" s="493" t="n">
        <v>8919.6</v>
      </c>
      <c r="AM2938" s="493" t="n">
        <v>8935.200000000001</v>
      </c>
      <c r="AN2938" s="493" t="n">
        <v>8591.549999999999</v>
      </c>
      <c r="AO2938" s="493" t="n">
        <v>7794</v>
      </c>
      <c r="AP2938" s="493" t="n">
        <v>226.2</v>
      </c>
      <c r="AQ2938" s="493" t="n">
        <v>5888.7</v>
      </c>
      <c r="AR2938" s="493" t="n">
        <v>3053.7</v>
      </c>
      <c r="AS2938" s="493" t="n">
        <v>5928.3</v>
      </c>
      <c r="AT2938" s="493" t="n">
        <v>6197.3</v>
      </c>
      <c r="AU2938" s="493" t="n">
        <v>5622.6</v>
      </c>
      <c r="AV2938" s="493" t="n">
        <v>2145.9</v>
      </c>
      <c r="AW2938" s="493" t="n">
        <v>7143.6</v>
      </c>
      <c r="AX2938" s="493" t="n">
        <v>1134.9</v>
      </c>
      <c r="AY2938" s="493" t="n">
        <v>6290.1</v>
      </c>
      <c r="AZ2938" s="493" t="n">
        <v>6300.4</v>
      </c>
      <c r="BA2938" s="493" t="n">
        <v>1469.7</v>
      </c>
      <c r="BB2938" s="493" t="n">
        <v>7431.3</v>
      </c>
      <c r="BC2938" s="493" t="n">
        <v>8727</v>
      </c>
      <c r="BD2938" s="493" t="n">
        <v>1518.9</v>
      </c>
      <c r="BE2938" s="493" t="n">
        <v>2343.9</v>
      </c>
      <c r="BF2938" s="493" t="n">
        <v>691.3</v>
      </c>
      <c r="BG2938" s="493" t="n">
        <v>1067.4</v>
      </c>
      <c r="BH2938" s="493" t="n">
        <v>2280.3</v>
      </c>
      <c r="BI2938" s="493" t="n">
        <v>5678.7</v>
      </c>
      <c r="BJ2938" s="493" t="n">
        <v>4626</v>
      </c>
      <c r="BK2938" s="493" t="n">
        <v>4395.9</v>
      </c>
      <c r="BL2938" s="493" t="n">
        <v>8649.9</v>
      </c>
      <c r="BM2938" s="493" t="n">
        <v>3623.7</v>
      </c>
      <c r="BN2938" s="493" t="n">
        <v>5040.9</v>
      </c>
      <c r="BO2938" s="493" t="n">
        <v>3195.9</v>
      </c>
      <c r="BP2938" s="493" t="n">
        <v>393.3</v>
      </c>
      <c r="BQ2938" s="493" t="n">
        <v>216.9</v>
      </c>
      <c r="BR2938" s="493" t="n">
        <v>1421.4</v>
      </c>
      <c r="BS2938" s="493" t="n">
        <v>3579.9</v>
      </c>
      <c r="BT2938" s="493" t="n">
        <v>5690.1</v>
      </c>
      <c r="BU2938" s="493" t="n">
        <v>0</v>
      </c>
      <c r="BV2938" s="493" t="n">
        <v>5689.2</v>
      </c>
      <c r="BW2938" s="493" t="n">
        <v>688.5</v>
      </c>
    </row>
    <row r="2939">
      <c r="A2939" t="inlineStr">
        <is>
          <t>[C9D3] Angiotensin-II 길항제 칼슘길항제 복합제</t>
        </is>
      </c>
      <c r="B2939" t="inlineStr">
        <is>
          <t>경보제약</t>
        </is>
      </c>
      <c r="C2939" t="inlineStr">
        <is>
          <t>노발탄</t>
        </is>
      </c>
      <c r="D2939" t="inlineStr">
        <is>
          <t>경보제약</t>
        </is>
      </c>
      <c r="E2939" t="inlineStr">
        <is>
          <t>amlodipine besylate,  valsartan</t>
        </is>
      </c>
      <c r="F2939" t="inlineStr">
        <is>
          <t>기타(치과의원, 치과병원 등)</t>
        </is>
      </c>
      <c r="G2939" t="inlineStr">
        <is>
          <t>Generic</t>
        </is>
      </c>
      <c r="H2939" s="493" t="n">
        <v>0</v>
      </c>
      <c r="I2939" s="493" t="n">
        <v>0</v>
      </c>
      <c r="J2939" s="493" t="n">
        <v>0</v>
      </c>
      <c r="K2939" s="493" t="n">
        <v>0</v>
      </c>
      <c r="L2939" s="493" t="n">
        <v>0</v>
      </c>
      <c r="M2939" s="493" t="n">
        <v>0</v>
      </c>
      <c r="N2939" s="493" t="n">
        <v>0</v>
      </c>
      <c r="O2939" s="493" t="n">
        <v>0</v>
      </c>
      <c r="P2939" s="493" t="n">
        <v>0</v>
      </c>
      <c r="Q2939" s="493" t="n">
        <v>0</v>
      </c>
      <c r="R2939" s="493" t="n">
        <v>526.5</v>
      </c>
      <c r="S2939" s="493" t="n">
        <v>0</v>
      </c>
      <c r="T2939" s="493" t="n">
        <v>0</v>
      </c>
      <c r="U2939" s="493" t="n">
        <v>0</v>
      </c>
      <c r="V2939" s="493" t="n">
        <v>0</v>
      </c>
      <c r="W2939" s="493" t="n">
        <v>0</v>
      </c>
      <c r="X2939" s="493" t="n">
        <v>0</v>
      </c>
      <c r="Y2939" s="493" t="n">
        <v>0</v>
      </c>
      <c r="Z2939" s="493" t="n">
        <v>0</v>
      </c>
      <c r="AA2939" s="493" t="n">
        <v>0</v>
      </c>
      <c r="AB2939" s="493" t="n">
        <v>0</v>
      </c>
      <c r="AC2939" s="493" t="n">
        <v>0</v>
      </c>
      <c r="AD2939" s="493" t="n">
        <v>0</v>
      </c>
      <c r="AE2939" s="493" t="n">
        <v>0</v>
      </c>
      <c r="AF2939" s="493" t="n">
        <v>0</v>
      </c>
      <c r="AG2939" s="493" t="n">
        <v>0</v>
      </c>
      <c r="AH2939" s="493" t="n">
        <v>0</v>
      </c>
      <c r="AI2939" s="493" t="n">
        <v>0</v>
      </c>
      <c r="AJ2939" s="493" t="n">
        <v>0</v>
      </c>
      <c r="AK2939" s="493" t="n">
        <v>0</v>
      </c>
      <c r="AL2939" s="493" t="n">
        <v>0</v>
      </c>
      <c r="AM2939" s="493" t="n">
        <v>0</v>
      </c>
      <c r="AN2939" s="493" t="n">
        <v>0</v>
      </c>
      <c r="AO2939" s="493" t="n">
        <v>0</v>
      </c>
      <c r="AP2939" s="493" t="n">
        <v>0</v>
      </c>
      <c r="AQ2939" s="493" t="n">
        <v>0</v>
      </c>
      <c r="AR2939" s="493" t="n">
        <v>0</v>
      </c>
      <c r="AS2939" s="493" t="n">
        <v>0</v>
      </c>
      <c r="AT2939" s="493" t="n">
        <v>0</v>
      </c>
      <c r="AU2939" s="493" t="n">
        <v>0</v>
      </c>
      <c r="AV2939" s="493" t="n">
        <v>0</v>
      </c>
      <c r="AW2939" s="493" t="n">
        <v>0</v>
      </c>
      <c r="AX2939" s="493" t="n">
        <v>0</v>
      </c>
      <c r="AY2939" s="493" t="n">
        <v>0</v>
      </c>
      <c r="AZ2939" s="493" t="n">
        <v>0</v>
      </c>
      <c r="BA2939" s="493" t="n">
        <v>0</v>
      </c>
      <c r="BB2939" s="493" t="n">
        <v>0</v>
      </c>
      <c r="BC2939" s="493" t="n">
        <v>0</v>
      </c>
      <c r="BD2939" s="493" t="n">
        <v>0</v>
      </c>
      <c r="BE2939" s="493" t="n">
        <v>0</v>
      </c>
      <c r="BF2939" s="493" t="n">
        <v>0</v>
      </c>
      <c r="BG2939" s="493" t="n">
        <v>0</v>
      </c>
      <c r="BH2939" s="493" t="n">
        <v>0</v>
      </c>
      <c r="BI2939" s="493" t="n">
        <v>0</v>
      </c>
      <c r="BJ2939" s="493" t="n">
        <v>0</v>
      </c>
      <c r="BK2939" s="493" t="n">
        <v>0</v>
      </c>
      <c r="BL2939" s="493" t="n">
        <v>0</v>
      </c>
      <c r="BM2939" s="493" t="n">
        <v>0</v>
      </c>
      <c r="BN2939" s="493" t="n">
        <v>0</v>
      </c>
      <c r="BO2939" s="493" t="n">
        <v>0</v>
      </c>
      <c r="BP2939" s="493" t="n">
        <v>0</v>
      </c>
      <c r="BQ2939" s="493" t="n">
        <v>0</v>
      </c>
      <c r="BR2939" s="493" t="n">
        <v>0</v>
      </c>
      <c r="BS2939" s="493" t="n">
        <v>0</v>
      </c>
      <c r="BT2939" s="493" t="n">
        <v>0</v>
      </c>
      <c r="BU2939" s="493" t="n">
        <v>0</v>
      </c>
      <c r="BV2939" s="493" t="n">
        <v>0</v>
      </c>
      <c r="BW2939" s="493" t="n">
        <v>0</v>
      </c>
    </row>
    <row r="2940">
      <c r="A2940" t="inlineStr">
        <is>
          <t>[C9D3] Angiotensin-II 길항제 칼슘길항제 복합제</t>
        </is>
      </c>
      <c r="B2940" t="inlineStr">
        <is>
          <t>경보제약</t>
        </is>
      </c>
      <c r="C2940" t="inlineStr">
        <is>
          <t>텔미로핀</t>
        </is>
      </c>
      <c r="D2940" t="inlineStr">
        <is>
          <t>경보제약</t>
        </is>
      </c>
      <c r="E2940" t="inlineStr">
        <is>
          <t>amlodipine besylate,  telmisartan</t>
        </is>
      </c>
      <c r="F2940" t="inlineStr">
        <is>
          <t>종합병원</t>
        </is>
      </c>
      <c r="G2940" t="inlineStr">
        <is>
          <t>Generic</t>
        </is>
      </c>
      <c r="H2940" s="493" t="n">
        <v>0</v>
      </c>
      <c r="I2940" s="493" t="n">
        <v>0</v>
      </c>
      <c r="J2940" s="493" t="n">
        <v>720</v>
      </c>
      <c r="K2940" s="493" t="n">
        <v>1518.1</v>
      </c>
      <c r="L2940" s="493" t="n">
        <v>480</v>
      </c>
      <c r="M2940" s="493" t="n">
        <v>0</v>
      </c>
      <c r="N2940" s="493" t="n">
        <v>3444.9</v>
      </c>
      <c r="O2940" s="493" t="n">
        <v>0</v>
      </c>
      <c r="P2940" s="493" t="n">
        <v>720.6</v>
      </c>
      <c r="Q2940" s="493" t="n">
        <v>1200</v>
      </c>
      <c r="R2940" s="493" t="n">
        <v>480.6</v>
      </c>
      <c r="S2940" s="493" t="n">
        <v>120</v>
      </c>
      <c r="T2940" s="493" t="n">
        <v>240.6</v>
      </c>
      <c r="U2940" s="493" t="n">
        <v>1840</v>
      </c>
      <c r="V2940" s="493" t="n">
        <v>240</v>
      </c>
      <c r="W2940" s="493" t="n">
        <v>0</v>
      </c>
      <c r="X2940" s="493" t="n">
        <v>240</v>
      </c>
      <c r="Y2940" s="493" t="n">
        <v>718.2</v>
      </c>
      <c r="Z2940" s="493" t="n">
        <v>0</v>
      </c>
      <c r="AA2940" s="493" t="n">
        <v>0</v>
      </c>
      <c r="AB2940" s="493" t="n">
        <v>481.2</v>
      </c>
      <c r="AC2940" s="493" t="n">
        <v>0</v>
      </c>
      <c r="AD2940" s="493" t="n">
        <v>743.4</v>
      </c>
      <c r="AE2940" s="493" t="n">
        <v>0</v>
      </c>
      <c r="AF2940" s="493" t="n">
        <v>0</v>
      </c>
      <c r="AG2940" s="493" t="n">
        <v>0</v>
      </c>
      <c r="AH2940" s="493" t="n">
        <v>378.9</v>
      </c>
      <c r="AI2940" s="493" t="n">
        <v>0</v>
      </c>
      <c r="AJ2940" s="493" t="n">
        <v>0</v>
      </c>
      <c r="AK2940" s="493" t="n">
        <v>789.3</v>
      </c>
      <c r="AL2940" s="493" t="n">
        <v>0</v>
      </c>
      <c r="AM2940" s="493" t="n">
        <v>0</v>
      </c>
      <c r="AN2940" s="493" t="n">
        <v>1444.5</v>
      </c>
      <c r="AO2940" s="493" t="n">
        <v>0</v>
      </c>
      <c r="AP2940" s="493" t="n">
        <v>0</v>
      </c>
      <c r="AQ2940" s="493" t="n">
        <v>120.6</v>
      </c>
      <c r="AR2940" s="493" t="n">
        <v>0</v>
      </c>
      <c r="AS2940" s="493" t="n">
        <v>0</v>
      </c>
      <c r="AT2940" s="493" t="n">
        <v>360.9</v>
      </c>
      <c r="AU2940" s="493" t="n">
        <v>0</v>
      </c>
      <c r="AV2940" s="493" t="n">
        <v>0</v>
      </c>
      <c r="AW2940" s="493" t="n">
        <v>723.6</v>
      </c>
      <c r="AX2940" s="493" t="n">
        <v>0</v>
      </c>
      <c r="AY2940" s="493" t="n">
        <v>0</v>
      </c>
      <c r="AZ2940" s="493" t="n">
        <v>360.9</v>
      </c>
      <c r="BA2940" s="493" t="n">
        <v>0</v>
      </c>
      <c r="BB2940" s="493" t="n">
        <v>100.2</v>
      </c>
      <c r="BC2940" s="493" t="n">
        <v>726.3</v>
      </c>
      <c r="BD2940" s="493" t="n">
        <v>0</v>
      </c>
      <c r="BE2940" s="493" t="n">
        <v>106.8</v>
      </c>
      <c r="BF2940" s="493" t="n">
        <v>366.3</v>
      </c>
      <c r="BG2940" s="493" t="n">
        <v>0</v>
      </c>
      <c r="BH2940" s="493" t="n">
        <v>149.4</v>
      </c>
      <c r="BI2940" s="493" t="n">
        <v>1092.6</v>
      </c>
      <c r="BJ2940" s="493" t="n">
        <v>12.95</v>
      </c>
      <c r="BK2940" s="493" t="n">
        <v>157.5</v>
      </c>
      <c r="BL2940" s="493" t="n">
        <v>1458</v>
      </c>
      <c r="BM2940" s="493" t="n">
        <v>0</v>
      </c>
      <c r="BN2940" s="493" t="n">
        <v>284.7</v>
      </c>
      <c r="BO2940" s="493" t="n">
        <v>729.9</v>
      </c>
      <c r="BP2940" s="493" t="n">
        <v>0</v>
      </c>
      <c r="BQ2940" s="493" t="n">
        <v>0</v>
      </c>
      <c r="BR2940" s="493" t="n">
        <v>562.5</v>
      </c>
      <c r="BS2940" s="493" t="n">
        <v>2581</v>
      </c>
      <c r="BT2940" s="493" t="n">
        <v>2196.32</v>
      </c>
      <c r="BU2940" s="493" t="n">
        <v>6241.94</v>
      </c>
      <c r="BV2940" s="493" t="n">
        <v>5218.38</v>
      </c>
      <c r="BW2940" s="493" t="n">
        <v>2633.66</v>
      </c>
    </row>
    <row r="2941">
      <c r="A2941" t="inlineStr">
        <is>
          <t>[C9D3] Angiotensin-II 길항제 칼슘길항제 복합제</t>
        </is>
      </c>
      <c r="B2941" t="inlineStr">
        <is>
          <t>경보제약</t>
        </is>
      </c>
      <c r="C2941" t="inlineStr">
        <is>
          <t>텔미로핀</t>
        </is>
      </c>
      <c r="D2941" t="inlineStr">
        <is>
          <t>경보제약</t>
        </is>
      </c>
      <c r="E2941" t="inlineStr">
        <is>
          <t>amlodipine besylate,  telmisartan</t>
        </is>
      </c>
      <c r="F2941" t="inlineStr">
        <is>
          <t>병원</t>
        </is>
      </c>
      <c r="G2941" t="inlineStr">
        <is>
          <t>Generic</t>
        </is>
      </c>
      <c r="H2941" s="493" t="n">
        <v>392.4</v>
      </c>
      <c r="I2941" s="493" t="n">
        <v>0</v>
      </c>
      <c r="J2941" s="493" t="n">
        <v>0</v>
      </c>
      <c r="K2941" s="493" t="n">
        <v>0</v>
      </c>
      <c r="L2941" s="493" t="n">
        <v>0</v>
      </c>
      <c r="M2941" s="493" t="n">
        <v>0</v>
      </c>
      <c r="N2941" s="493" t="n">
        <v>0</v>
      </c>
      <c r="O2941" s="493" t="n">
        <v>103.8</v>
      </c>
      <c r="P2941" s="493" t="n">
        <v>1558.5</v>
      </c>
      <c r="Q2941" s="493" t="n">
        <v>342.9</v>
      </c>
      <c r="R2941" s="493" t="n">
        <v>242.9</v>
      </c>
      <c r="S2941" s="493" t="n">
        <v>1543.6</v>
      </c>
      <c r="T2941" s="493" t="n">
        <v>1227.5</v>
      </c>
      <c r="U2941" s="493" t="n">
        <v>1036.5</v>
      </c>
      <c r="V2941" s="493" t="n">
        <v>305.1</v>
      </c>
      <c r="W2941" s="493" t="n">
        <v>0</v>
      </c>
      <c r="X2941" s="493" t="n">
        <v>0</v>
      </c>
      <c r="Y2941" s="493" t="n">
        <v>0</v>
      </c>
      <c r="Z2941" s="493" t="n">
        <v>0</v>
      </c>
      <c r="AA2941" s="493" t="n">
        <v>0</v>
      </c>
      <c r="AB2941" s="493" t="n">
        <v>1961.44</v>
      </c>
      <c r="AC2941" s="493" t="n">
        <v>1749.6</v>
      </c>
      <c r="AD2941" s="493" t="n">
        <v>1017</v>
      </c>
      <c r="AE2941" s="493" t="n">
        <v>2635</v>
      </c>
      <c r="AF2941" s="493" t="n">
        <v>2152</v>
      </c>
      <c r="AG2941" s="493" t="n">
        <v>1920</v>
      </c>
      <c r="AH2941" s="493" t="n">
        <v>408.14</v>
      </c>
      <c r="AI2941" s="493" t="n">
        <v>3145.5</v>
      </c>
      <c r="AJ2941" s="493" t="n">
        <v>2509.36</v>
      </c>
      <c r="AK2941" s="493" t="n">
        <v>3880</v>
      </c>
      <c r="AL2941" s="493" t="n">
        <v>2283.9</v>
      </c>
      <c r="AM2941" s="493" t="n">
        <v>6367.2</v>
      </c>
      <c r="AN2941" s="493" t="n">
        <v>2647.8</v>
      </c>
      <c r="AO2941" s="493" t="n">
        <v>4922.4</v>
      </c>
      <c r="AP2941" s="493" t="n">
        <v>4615.4</v>
      </c>
      <c r="AQ2941" s="493" t="n">
        <v>3840</v>
      </c>
      <c r="AR2941" s="493" t="n">
        <v>1080</v>
      </c>
      <c r="AS2941" s="493" t="n">
        <v>1909.94</v>
      </c>
      <c r="AT2941" s="493" t="n">
        <v>2328</v>
      </c>
      <c r="AU2941" s="493" t="n">
        <v>2539.8</v>
      </c>
      <c r="AV2941" s="493" t="n">
        <v>1341.6</v>
      </c>
      <c r="AW2941" s="493" t="n">
        <v>2403.2</v>
      </c>
      <c r="AX2941" s="493" t="n">
        <v>4463.45</v>
      </c>
      <c r="AY2941" s="493" t="n">
        <v>1377.2</v>
      </c>
      <c r="AZ2941" s="493" t="n">
        <v>2161.8</v>
      </c>
      <c r="BA2941" s="493" t="n">
        <v>119.7</v>
      </c>
      <c r="BB2941" s="493" t="n">
        <v>2893.21</v>
      </c>
      <c r="BC2941" s="493" t="n">
        <v>1959.15</v>
      </c>
      <c r="BD2941" s="493" t="n">
        <v>2127.93</v>
      </c>
      <c r="BE2941" s="493" t="n">
        <v>2568.12</v>
      </c>
      <c r="BF2941" s="493" t="n">
        <v>3909.56</v>
      </c>
      <c r="BG2941" s="493" t="n">
        <v>1863.72</v>
      </c>
      <c r="BH2941" s="493" t="n">
        <v>591.22</v>
      </c>
      <c r="BI2941" s="493" t="n">
        <v>1195.82</v>
      </c>
      <c r="BJ2941" s="493" t="n">
        <v>2423.79</v>
      </c>
      <c r="BK2941" s="493" t="n">
        <v>1662.53</v>
      </c>
      <c r="BL2941" s="493" t="n">
        <v>5999.14</v>
      </c>
      <c r="BM2941" s="493" t="n">
        <v>1080.38</v>
      </c>
      <c r="BN2941" s="493" t="n">
        <v>2622.92</v>
      </c>
      <c r="BO2941" s="493" t="n">
        <v>1706.04</v>
      </c>
      <c r="BP2941" s="493" t="n">
        <v>1534.56</v>
      </c>
      <c r="BQ2941" s="493" t="n">
        <v>1553.96</v>
      </c>
      <c r="BR2941" s="493" t="n">
        <v>1962.56</v>
      </c>
      <c r="BS2941" s="493" t="n">
        <v>1181.72</v>
      </c>
      <c r="BT2941" s="493" t="n">
        <v>1077.16</v>
      </c>
      <c r="BU2941" s="493" t="n">
        <v>1913.28</v>
      </c>
      <c r="BV2941" s="493" t="n">
        <v>927</v>
      </c>
      <c r="BW2941" s="493" t="n">
        <v>281.4</v>
      </c>
    </row>
    <row r="2942">
      <c r="A2942" t="inlineStr">
        <is>
          <t>[C9D3] Angiotensin-II 길항제 칼슘길항제 복합제</t>
        </is>
      </c>
      <c r="B2942" t="inlineStr">
        <is>
          <t>경보제약</t>
        </is>
      </c>
      <c r="C2942" t="inlineStr">
        <is>
          <t>텔미로핀</t>
        </is>
      </c>
      <c r="D2942" t="inlineStr">
        <is>
          <t>경보제약</t>
        </is>
      </c>
      <c r="E2942" t="inlineStr">
        <is>
          <t>amlodipine besylate,  telmisartan</t>
        </is>
      </c>
      <c r="F2942" t="inlineStr">
        <is>
          <t>의원</t>
        </is>
      </c>
      <c r="G2942" t="inlineStr">
        <is>
          <t>Generic</t>
        </is>
      </c>
      <c r="H2942" s="493" t="n">
        <v>52292.68</v>
      </c>
      <c r="I2942" s="493" t="n">
        <v>61593.51</v>
      </c>
      <c r="J2942" s="493" t="n">
        <v>58190.72</v>
      </c>
      <c r="K2942" s="493" t="n">
        <v>65124.38</v>
      </c>
      <c r="L2942" s="493" t="n">
        <v>54824.66</v>
      </c>
      <c r="M2942" s="493" t="n">
        <v>56370.6</v>
      </c>
      <c r="N2942" s="493" t="n">
        <v>44509.48</v>
      </c>
      <c r="O2942" s="493" t="n">
        <v>49576.98</v>
      </c>
      <c r="P2942" s="493" t="n">
        <v>41894.1</v>
      </c>
      <c r="Q2942" s="493" t="n">
        <v>46403.22</v>
      </c>
      <c r="R2942" s="493" t="n">
        <v>59443.17</v>
      </c>
      <c r="S2942" s="493" t="n">
        <v>59195.31</v>
      </c>
      <c r="T2942" s="493" t="n">
        <v>62321.82</v>
      </c>
      <c r="U2942" s="493" t="n">
        <v>60781.45</v>
      </c>
      <c r="V2942" s="493" t="n">
        <v>50140.66</v>
      </c>
      <c r="W2942" s="493" t="n">
        <v>16270.56</v>
      </c>
      <c r="X2942" s="493" t="n">
        <v>14885.69</v>
      </c>
      <c r="Y2942" s="493" t="n">
        <v>19603.76</v>
      </c>
      <c r="Z2942" s="493" t="n">
        <v>21574.7</v>
      </c>
      <c r="AA2942" s="493" t="n">
        <v>25272.07</v>
      </c>
      <c r="AB2942" s="493" t="n">
        <v>19400.74</v>
      </c>
      <c r="AC2942" s="493" t="n">
        <v>21582.1</v>
      </c>
      <c r="AD2942" s="493" t="n">
        <v>17906.04</v>
      </c>
      <c r="AE2942" s="493" t="n">
        <v>20890.31</v>
      </c>
      <c r="AF2942" s="493" t="n">
        <v>21151.43</v>
      </c>
      <c r="AG2942" s="493" t="n">
        <v>21976.35</v>
      </c>
      <c r="AH2942" s="493" t="n">
        <v>32638.59</v>
      </c>
      <c r="AI2942" s="493" t="n">
        <v>29966.3</v>
      </c>
      <c r="AJ2942" s="493" t="n">
        <v>46702.77</v>
      </c>
      <c r="AK2942" s="493" t="n">
        <v>47597.31</v>
      </c>
      <c r="AL2942" s="493" t="n">
        <v>52491.63</v>
      </c>
      <c r="AM2942" s="493" t="n">
        <v>50510.97</v>
      </c>
      <c r="AN2942" s="493" t="n">
        <v>44186.64</v>
      </c>
      <c r="AO2942" s="493" t="n">
        <v>41985.97</v>
      </c>
      <c r="AP2942" s="493" t="n">
        <v>39054.54</v>
      </c>
      <c r="AQ2942" s="493" t="n">
        <v>31783.13</v>
      </c>
      <c r="AR2942" s="493" t="n">
        <v>41779.62</v>
      </c>
      <c r="AS2942" s="493" t="n">
        <v>56931.74</v>
      </c>
      <c r="AT2942" s="493" t="n">
        <v>51196.01</v>
      </c>
      <c r="AU2942" s="493" t="n">
        <v>62303.44</v>
      </c>
      <c r="AV2942" s="493" t="n">
        <v>72929.78999999999</v>
      </c>
      <c r="AW2942" s="493" t="n">
        <v>64111.34</v>
      </c>
      <c r="AX2942" s="493" t="n">
        <v>75707.89</v>
      </c>
      <c r="AY2942" s="493" t="n">
        <v>68976.33</v>
      </c>
      <c r="AZ2942" s="493" t="n">
        <v>66887.7</v>
      </c>
      <c r="BA2942" s="493" t="n">
        <v>77668.52</v>
      </c>
      <c r="BB2942" s="493" t="n">
        <v>76541.96000000001</v>
      </c>
      <c r="BC2942" s="493" t="n">
        <v>93766.06</v>
      </c>
      <c r="BD2942" s="493" t="n">
        <v>89711.38</v>
      </c>
      <c r="BE2942" s="493" t="n">
        <v>83991.62</v>
      </c>
      <c r="BF2942" s="493" t="n">
        <v>95388.64999999999</v>
      </c>
      <c r="BG2942" s="493" t="n">
        <v>99198.11</v>
      </c>
      <c r="BH2942" s="493" t="n">
        <v>108432.95</v>
      </c>
      <c r="BI2942" s="493" t="n">
        <v>114477.98</v>
      </c>
      <c r="BJ2942" s="493" t="n">
        <v>145443.59</v>
      </c>
      <c r="BK2942" s="493" t="n">
        <v>128862.71</v>
      </c>
      <c r="BL2942" s="493" t="n">
        <v>169327.12</v>
      </c>
      <c r="BM2942" s="493" t="n">
        <v>154347.84</v>
      </c>
      <c r="BN2942" s="493" t="n">
        <v>155753.83</v>
      </c>
      <c r="BO2942" s="493" t="n">
        <v>161446.68</v>
      </c>
      <c r="BP2942" s="493" t="n">
        <v>163980.83</v>
      </c>
      <c r="BQ2942" s="493" t="n">
        <v>138855.64</v>
      </c>
      <c r="BR2942" s="493" t="n">
        <v>164161.64</v>
      </c>
      <c r="BS2942" s="493" t="n">
        <v>168065.58</v>
      </c>
      <c r="BT2942" s="493" t="n">
        <v>158942.09</v>
      </c>
      <c r="BU2942" s="493" t="n">
        <v>163304.96</v>
      </c>
      <c r="BV2942" s="493" t="n">
        <v>184270.9</v>
      </c>
      <c r="BW2942" s="493" t="n">
        <v>173440.46</v>
      </c>
    </row>
    <row r="2943">
      <c r="A2943" t="inlineStr">
        <is>
          <t>[C9D3] Angiotensin-II 길항제 칼슘길항제 복합제</t>
        </is>
      </c>
      <c r="B2943" t="inlineStr">
        <is>
          <t>경보제약</t>
        </is>
      </c>
      <c r="C2943" t="inlineStr">
        <is>
          <t>텔미로핀</t>
        </is>
      </c>
      <c r="D2943" t="inlineStr">
        <is>
          <t>경보제약</t>
        </is>
      </c>
      <c r="E2943" t="inlineStr">
        <is>
          <t>amlodipine besylate,  telmisartan</t>
        </is>
      </c>
      <c r="F2943" t="inlineStr">
        <is>
          <t>보건소</t>
        </is>
      </c>
      <c r="G2943" t="inlineStr">
        <is>
          <t>Generic</t>
        </is>
      </c>
      <c r="H2943" s="493" t="n">
        <v>4868.7</v>
      </c>
      <c r="I2943" s="493" t="n">
        <v>9198.299999999999</v>
      </c>
      <c r="J2943" s="493" t="n">
        <v>5522.4</v>
      </c>
      <c r="K2943" s="493" t="n">
        <v>11996.7</v>
      </c>
      <c r="L2943" s="493" t="n">
        <v>2637.75</v>
      </c>
      <c r="M2943" s="493" t="n">
        <v>5372.1</v>
      </c>
      <c r="N2943" s="493" t="n">
        <v>1833.3</v>
      </c>
      <c r="O2943" s="493" t="n">
        <v>1997.4</v>
      </c>
      <c r="P2943" s="493" t="n">
        <v>4030.5</v>
      </c>
      <c r="Q2943" s="493" t="n">
        <v>2653.95</v>
      </c>
      <c r="R2943" s="493" t="n">
        <v>2708.4</v>
      </c>
      <c r="S2943" s="493" t="n">
        <v>2803.1</v>
      </c>
      <c r="T2943" s="493" t="n">
        <v>2773.2</v>
      </c>
      <c r="U2943" s="493" t="n">
        <v>3264.6</v>
      </c>
      <c r="V2943" s="493" t="n">
        <v>1122</v>
      </c>
      <c r="W2943" s="493" t="n">
        <v>3251.1</v>
      </c>
      <c r="X2943" s="493" t="n">
        <v>2178.3</v>
      </c>
      <c r="Y2943" s="493" t="n">
        <v>3656.1</v>
      </c>
      <c r="Z2943" s="493" t="n">
        <v>8538.450000000001</v>
      </c>
      <c r="AA2943" s="493" t="n">
        <v>3496.8</v>
      </c>
      <c r="AB2943" s="493" t="n">
        <v>664.65</v>
      </c>
      <c r="AC2943" s="493" t="n">
        <v>10655.1</v>
      </c>
      <c r="AD2943" s="493" t="n">
        <v>2860.5</v>
      </c>
      <c r="AE2943" s="493" t="n">
        <v>3836.7</v>
      </c>
      <c r="AF2943" s="493" t="n">
        <v>5530.95</v>
      </c>
      <c r="AG2943" s="493" t="n">
        <v>2456.25</v>
      </c>
      <c r="AH2943" s="493" t="n">
        <v>3680.7</v>
      </c>
      <c r="AI2943" s="493" t="n">
        <v>12881.7</v>
      </c>
      <c r="AJ2943" s="493" t="n">
        <v>7265.55</v>
      </c>
      <c r="AK2943" s="493" t="n">
        <v>4239.75</v>
      </c>
      <c r="AL2943" s="493" t="n">
        <v>10997.7</v>
      </c>
      <c r="AM2943" s="493" t="n">
        <v>5998.8</v>
      </c>
      <c r="AN2943" s="493" t="n">
        <v>977.1</v>
      </c>
      <c r="AO2943" s="493" t="n">
        <v>6599.25</v>
      </c>
      <c r="AP2943" s="493" t="n">
        <v>6718.5</v>
      </c>
      <c r="AQ2943" s="493" t="n">
        <v>6923.7</v>
      </c>
      <c r="AR2943" s="493" t="n">
        <v>1060.05</v>
      </c>
      <c r="AS2943" s="493" t="n">
        <v>10812</v>
      </c>
      <c r="AT2943" s="493" t="n">
        <v>6231.45</v>
      </c>
      <c r="AU2943" s="493" t="n">
        <v>437.25</v>
      </c>
      <c r="AV2943" s="493" t="n">
        <v>4566.3</v>
      </c>
      <c r="AW2943" s="493" t="n">
        <v>10749</v>
      </c>
      <c r="AX2943" s="493" t="n">
        <v>14079.9</v>
      </c>
      <c r="AY2943" s="493" t="n">
        <v>1177.2</v>
      </c>
      <c r="AZ2943" s="493" t="n">
        <v>2482.5</v>
      </c>
      <c r="BA2943" s="493" t="n">
        <v>4128.9</v>
      </c>
      <c r="BB2943" s="493" t="n">
        <v>4761.9</v>
      </c>
      <c r="BC2943" s="493" t="n">
        <v>1536.6</v>
      </c>
      <c r="BD2943" s="493" t="n">
        <v>4273.2</v>
      </c>
      <c r="BE2943" s="493" t="n">
        <v>2224.5</v>
      </c>
      <c r="BF2943" s="493" t="n">
        <v>746.4</v>
      </c>
      <c r="BG2943" s="493" t="n">
        <v>1322.3</v>
      </c>
      <c r="BH2943" s="493" t="n">
        <v>1483.2</v>
      </c>
      <c r="BI2943" s="493" t="n">
        <v>6117</v>
      </c>
      <c r="BJ2943" s="493" t="n">
        <v>5690.4</v>
      </c>
      <c r="BK2943" s="493" t="n">
        <v>3724.8</v>
      </c>
      <c r="BL2943" s="493" t="n">
        <v>732.6</v>
      </c>
      <c r="BM2943" s="493" t="n">
        <v>1226.1</v>
      </c>
      <c r="BN2943" s="493" t="n">
        <v>2736</v>
      </c>
      <c r="BO2943" s="493" t="n">
        <v>410.4</v>
      </c>
      <c r="BP2943" s="493" t="n">
        <v>5107.2</v>
      </c>
      <c r="BQ2943" s="493" t="n">
        <v>3742.8</v>
      </c>
      <c r="BR2943" s="493" t="n">
        <v>748.2</v>
      </c>
      <c r="BS2943" s="493" t="n">
        <v>13516.5</v>
      </c>
      <c r="BT2943" s="493" t="n">
        <v>3141</v>
      </c>
      <c r="BU2943" s="493" t="n">
        <v>6194.4</v>
      </c>
      <c r="BV2943" s="493" t="n">
        <v>8482.799999999999</v>
      </c>
      <c r="BW2943" s="493" t="n">
        <v>3515.4</v>
      </c>
    </row>
    <row r="2944">
      <c r="A2944" t="inlineStr">
        <is>
          <t>[C9D3] Angiotensin-II 길항제 칼슘길항제 복합제</t>
        </is>
      </c>
      <c r="B2944" t="inlineStr">
        <is>
          <t>고려제약</t>
        </is>
      </c>
      <c r="C2944" t="inlineStr">
        <is>
          <t>오로텐션</t>
        </is>
      </c>
      <c r="D2944" t="inlineStr">
        <is>
          <t>고려제약</t>
        </is>
      </c>
      <c r="E2944" t="inlineStr">
        <is>
          <t>amlodipine besylate,  olmesartan medoxomil</t>
        </is>
      </c>
      <c r="F2944" t="inlineStr">
        <is>
          <t>종합병원</t>
        </is>
      </c>
      <c r="G2944" t="inlineStr">
        <is>
          <t>Generic</t>
        </is>
      </c>
      <c r="H2944" s="493" t="n">
        <v>0</v>
      </c>
      <c r="I2944" s="493" t="n">
        <v>0</v>
      </c>
      <c r="J2944" s="493" t="n">
        <v>0</v>
      </c>
      <c r="K2944" s="493" t="n">
        <v>0</v>
      </c>
      <c r="L2944" s="493" t="n">
        <v>0</v>
      </c>
      <c r="M2944" s="493" t="n">
        <v>0</v>
      </c>
      <c r="N2944" s="493" t="n">
        <v>0</v>
      </c>
      <c r="O2944" s="493" t="n">
        <v>0</v>
      </c>
      <c r="P2944" s="493" t="n">
        <v>0</v>
      </c>
      <c r="Q2944" s="493" t="n">
        <v>0</v>
      </c>
      <c r="R2944" s="493" t="n">
        <v>0</v>
      </c>
      <c r="S2944" s="493" t="n">
        <v>0</v>
      </c>
      <c r="T2944" s="493" t="n">
        <v>748.8</v>
      </c>
      <c r="U2944" s="493" t="n">
        <v>0</v>
      </c>
      <c r="V2944" s="493" t="n">
        <v>750.6</v>
      </c>
      <c r="W2944" s="493" t="n">
        <v>0</v>
      </c>
      <c r="X2944" s="493" t="n">
        <v>250.2</v>
      </c>
      <c r="Y2944" s="493" t="n">
        <v>500.1</v>
      </c>
      <c r="Z2944" s="493" t="n">
        <v>0</v>
      </c>
      <c r="AA2944" s="493" t="n">
        <v>374.1</v>
      </c>
      <c r="AB2944" s="493" t="n">
        <v>0</v>
      </c>
      <c r="AC2944" s="493" t="n">
        <v>251.4</v>
      </c>
      <c r="AD2944" s="493" t="n">
        <v>0</v>
      </c>
      <c r="AE2944" s="493" t="n">
        <v>378.6</v>
      </c>
      <c r="AF2944" s="493" t="n">
        <v>0</v>
      </c>
      <c r="AG2944" s="493" t="n">
        <v>0</v>
      </c>
      <c r="AH2944" s="493" t="n">
        <v>250.8</v>
      </c>
      <c r="AI2944" s="493" t="n">
        <v>505.2</v>
      </c>
      <c r="AJ2944" s="493" t="n">
        <v>0</v>
      </c>
      <c r="AK2944" s="493" t="n">
        <v>993</v>
      </c>
      <c r="AL2944" s="493" t="n">
        <v>0</v>
      </c>
      <c r="AM2944" s="493" t="n">
        <v>0</v>
      </c>
      <c r="AN2944" s="493" t="n">
        <v>0</v>
      </c>
      <c r="AO2944" s="493" t="n">
        <v>0</v>
      </c>
      <c r="AP2944" s="493" t="n">
        <v>0</v>
      </c>
      <c r="AQ2944" s="493" t="n">
        <v>0</v>
      </c>
      <c r="AR2944" s="493" t="n">
        <v>362.7</v>
      </c>
      <c r="AS2944" s="493" t="n">
        <v>240</v>
      </c>
      <c r="AT2944" s="493" t="n">
        <v>0</v>
      </c>
      <c r="AU2944" s="493" t="n">
        <v>0</v>
      </c>
      <c r="AV2944" s="493" t="n">
        <v>0</v>
      </c>
      <c r="AW2944" s="493" t="n">
        <v>0</v>
      </c>
      <c r="AX2944" s="493" t="n">
        <v>0</v>
      </c>
      <c r="AY2944" s="493" t="n">
        <v>0</v>
      </c>
      <c r="AZ2944" s="493" t="n">
        <v>0</v>
      </c>
      <c r="BA2944" s="493" t="n">
        <v>0</v>
      </c>
      <c r="BB2944" s="493" t="n">
        <v>0</v>
      </c>
      <c r="BC2944" s="493" t="n">
        <v>0</v>
      </c>
      <c r="BD2944" s="493" t="n">
        <v>0</v>
      </c>
      <c r="BE2944" s="493" t="n">
        <v>0</v>
      </c>
      <c r="BF2944" s="493" t="n">
        <v>0</v>
      </c>
      <c r="BG2944" s="493" t="n">
        <v>0</v>
      </c>
      <c r="BH2944" s="493" t="n">
        <v>0</v>
      </c>
      <c r="BI2944" s="493" t="n">
        <v>0</v>
      </c>
      <c r="BJ2944" s="493" t="n">
        <v>0</v>
      </c>
      <c r="BK2944" s="493" t="n">
        <v>0</v>
      </c>
      <c r="BL2944" s="493" t="n">
        <v>0</v>
      </c>
      <c r="BM2944" s="493" t="n">
        <v>0</v>
      </c>
      <c r="BN2944" s="493" t="n">
        <v>0</v>
      </c>
      <c r="BO2944" s="493" t="n">
        <v>0</v>
      </c>
      <c r="BP2944" s="493" t="n">
        <v>0</v>
      </c>
      <c r="BQ2944" s="493" t="n">
        <v>0</v>
      </c>
      <c r="BR2944" s="493" t="n">
        <v>0</v>
      </c>
      <c r="BS2944" s="493" t="n">
        <v>0</v>
      </c>
      <c r="BT2944" s="493" t="n">
        <v>0</v>
      </c>
      <c r="BU2944" s="493" t="n">
        <v>0</v>
      </c>
      <c r="BV2944" s="493" t="n">
        <v>0</v>
      </c>
      <c r="BW2944" s="493" t="n">
        <v>0</v>
      </c>
    </row>
    <row r="2945">
      <c r="A2945" t="inlineStr">
        <is>
          <t>[C9D3] Angiotensin-II 길항제 칼슘길항제 복합제</t>
        </is>
      </c>
      <c r="B2945" t="inlineStr">
        <is>
          <t>고려제약</t>
        </is>
      </c>
      <c r="C2945" t="inlineStr">
        <is>
          <t>오로텐션</t>
        </is>
      </c>
      <c r="D2945" t="inlineStr">
        <is>
          <t>고려제약</t>
        </is>
      </c>
      <c r="E2945" t="inlineStr">
        <is>
          <t>amlodipine besylate,  olmesartan medoxomil</t>
        </is>
      </c>
      <c r="F2945" t="inlineStr">
        <is>
          <t>병원</t>
        </is>
      </c>
      <c r="G2945" t="inlineStr">
        <is>
          <t>Generic</t>
        </is>
      </c>
      <c r="H2945" s="493" t="n">
        <v>0</v>
      </c>
      <c r="I2945" s="493" t="n">
        <v>487.2</v>
      </c>
      <c r="J2945" s="493" t="n">
        <v>0</v>
      </c>
      <c r="K2945" s="493" t="n">
        <v>252.6</v>
      </c>
      <c r="L2945" s="493" t="n">
        <v>0</v>
      </c>
      <c r="M2945" s="493" t="n">
        <v>254.4</v>
      </c>
      <c r="N2945" s="493" t="n">
        <v>0</v>
      </c>
      <c r="O2945" s="493" t="n">
        <v>240</v>
      </c>
      <c r="P2945" s="493" t="n">
        <v>0</v>
      </c>
      <c r="Q2945" s="493" t="n">
        <v>240</v>
      </c>
      <c r="R2945" s="493" t="n">
        <v>0</v>
      </c>
      <c r="S2945" s="493" t="n">
        <v>480</v>
      </c>
      <c r="T2945" s="493" t="n">
        <v>0</v>
      </c>
      <c r="U2945" s="493" t="n">
        <v>720</v>
      </c>
      <c r="V2945" s="493" t="n">
        <v>240</v>
      </c>
      <c r="W2945" s="493" t="n">
        <v>960.9</v>
      </c>
      <c r="X2945" s="493" t="n">
        <v>1080</v>
      </c>
      <c r="Y2945" s="493" t="n">
        <v>240</v>
      </c>
      <c r="Z2945" s="493" t="n">
        <v>480</v>
      </c>
      <c r="AA2945" s="493" t="n">
        <v>240</v>
      </c>
      <c r="AB2945" s="493" t="n">
        <v>0</v>
      </c>
      <c r="AC2945" s="493" t="n">
        <v>157.68</v>
      </c>
      <c r="AD2945" s="493" t="n">
        <v>720</v>
      </c>
      <c r="AE2945" s="493" t="n">
        <v>0</v>
      </c>
      <c r="AF2945" s="493" t="n">
        <v>480</v>
      </c>
      <c r="AG2945" s="493" t="n">
        <v>240</v>
      </c>
      <c r="AH2945" s="493" t="n">
        <v>963</v>
      </c>
      <c r="AI2945" s="493" t="n">
        <v>0</v>
      </c>
      <c r="AJ2945" s="493" t="n">
        <v>960</v>
      </c>
      <c r="AK2945" s="493" t="n">
        <v>0</v>
      </c>
      <c r="AL2945" s="493" t="n">
        <v>961.8</v>
      </c>
      <c r="AM2945" s="493" t="n">
        <v>720</v>
      </c>
      <c r="AN2945" s="493" t="n">
        <v>239.4</v>
      </c>
      <c r="AO2945" s="493" t="n">
        <v>0</v>
      </c>
      <c r="AP2945" s="493" t="n">
        <v>240</v>
      </c>
      <c r="AQ2945" s="493" t="n">
        <v>0</v>
      </c>
      <c r="AR2945" s="493" t="n">
        <v>240</v>
      </c>
      <c r="AS2945" s="493" t="n">
        <v>0</v>
      </c>
      <c r="AT2945" s="493" t="n">
        <v>720</v>
      </c>
      <c r="AU2945" s="493" t="n">
        <v>0</v>
      </c>
      <c r="AV2945" s="493" t="n">
        <v>0</v>
      </c>
      <c r="AW2945" s="493" t="n">
        <v>0</v>
      </c>
      <c r="AX2945" s="493" t="n">
        <v>0</v>
      </c>
      <c r="AY2945" s="493" t="n">
        <v>724.5</v>
      </c>
      <c r="AZ2945" s="493" t="n">
        <v>1079.4</v>
      </c>
      <c r="BA2945" s="493" t="n">
        <v>246</v>
      </c>
      <c r="BB2945" s="493" t="n">
        <v>0</v>
      </c>
      <c r="BC2945" s="493" t="n">
        <v>247.5</v>
      </c>
      <c r="BD2945" s="493" t="n">
        <v>365.1</v>
      </c>
      <c r="BE2945" s="493" t="n">
        <v>1712.4</v>
      </c>
      <c r="BF2945" s="493" t="n">
        <v>0</v>
      </c>
      <c r="BG2945" s="493" t="n">
        <v>244.8</v>
      </c>
      <c r="BH2945" s="493" t="n">
        <v>964.5</v>
      </c>
      <c r="BI2945" s="493" t="n">
        <v>980.4</v>
      </c>
      <c r="BJ2945" s="493" t="n">
        <v>498.3</v>
      </c>
      <c r="BK2945" s="493" t="n">
        <v>490.2</v>
      </c>
      <c r="BL2945" s="493" t="n">
        <v>370.35</v>
      </c>
      <c r="BM2945" s="493" t="n">
        <v>369.3</v>
      </c>
      <c r="BN2945" s="493" t="n">
        <v>361.5</v>
      </c>
      <c r="BO2945" s="493" t="n">
        <v>724.2</v>
      </c>
      <c r="BP2945" s="493" t="n">
        <v>123</v>
      </c>
      <c r="BQ2945" s="493" t="n">
        <v>849.9</v>
      </c>
      <c r="BR2945" s="493" t="n">
        <v>547.8</v>
      </c>
      <c r="BS2945" s="493" t="n">
        <v>601.2</v>
      </c>
      <c r="BT2945" s="493" t="n">
        <v>244.5</v>
      </c>
      <c r="BU2945" s="493" t="n">
        <v>602.4</v>
      </c>
      <c r="BV2945" s="493" t="n">
        <v>240.6</v>
      </c>
      <c r="BW2945" s="493" t="n">
        <v>974.7</v>
      </c>
    </row>
    <row r="2946">
      <c r="A2946" t="inlineStr">
        <is>
          <t>[C9D3] Angiotensin-II 길항제 칼슘길항제 복합제</t>
        </is>
      </c>
      <c r="B2946" t="inlineStr">
        <is>
          <t>고려제약</t>
        </is>
      </c>
      <c r="C2946" t="inlineStr">
        <is>
          <t>오로텐션</t>
        </is>
      </c>
      <c r="D2946" t="inlineStr">
        <is>
          <t>고려제약</t>
        </is>
      </c>
      <c r="E2946" t="inlineStr">
        <is>
          <t>amlodipine besylate,  olmesartan medoxomil</t>
        </is>
      </c>
      <c r="F2946" t="inlineStr">
        <is>
          <t>의원</t>
        </is>
      </c>
      <c r="G2946" t="inlineStr">
        <is>
          <t>Generic</t>
        </is>
      </c>
      <c r="H2946" s="493" t="n">
        <v>52350.4</v>
      </c>
      <c r="I2946" s="493" t="n">
        <v>55500</v>
      </c>
      <c r="J2946" s="493" t="n">
        <v>72338.17</v>
      </c>
      <c r="K2946" s="493" t="n">
        <v>61405.84</v>
      </c>
      <c r="L2946" s="493" t="n">
        <v>67552.78999999999</v>
      </c>
      <c r="M2946" s="493" t="n">
        <v>63018</v>
      </c>
      <c r="N2946" s="493" t="n">
        <v>64588.61</v>
      </c>
      <c r="O2946" s="493" t="n">
        <v>78018.5</v>
      </c>
      <c r="P2946" s="493" t="n">
        <v>62300.28</v>
      </c>
      <c r="Q2946" s="493" t="n">
        <v>78867.89999999999</v>
      </c>
      <c r="R2946" s="493" t="n">
        <v>68376.96000000001</v>
      </c>
      <c r="S2946" s="493" t="n">
        <v>89354.7</v>
      </c>
      <c r="T2946" s="493" t="n">
        <v>91263.87</v>
      </c>
      <c r="U2946" s="493" t="n">
        <v>86175.00999999999</v>
      </c>
      <c r="V2946" s="493" t="n">
        <v>92007</v>
      </c>
      <c r="W2946" s="493" t="n">
        <v>94813.14</v>
      </c>
      <c r="X2946" s="493" t="n">
        <v>97452.42</v>
      </c>
      <c r="Y2946" s="493" t="n">
        <v>93985.78999999999</v>
      </c>
      <c r="Z2946" s="493" t="n">
        <v>101738.94</v>
      </c>
      <c r="AA2946" s="493" t="n">
        <v>98603.13</v>
      </c>
      <c r="AB2946" s="493" t="n">
        <v>100977.91</v>
      </c>
      <c r="AC2946" s="493" t="n">
        <v>106403.49</v>
      </c>
      <c r="AD2946" s="493" t="n">
        <v>105023.47</v>
      </c>
      <c r="AE2946" s="493" t="n">
        <v>120046.5</v>
      </c>
      <c r="AF2946" s="493" t="n">
        <v>103856.64</v>
      </c>
      <c r="AG2946" s="493" t="n">
        <v>105995.14</v>
      </c>
      <c r="AH2946" s="493" t="n">
        <v>121454.52</v>
      </c>
      <c r="AI2946" s="493" t="n">
        <v>106479.54</v>
      </c>
      <c r="AJ2946" s="493" t="n">
        <v>112947.36</v>
      </c>
      <c r="AK2946" s="493" t="n">
        <v>115827.9</v>
      </c>
      <c r="AL2946" s="493" t="n">
        <v>114327.41</v>
      </c>
      <c r="AM2946" s="493" t="n">
        <v>113969.13</v>
      </c>
      <c r="AN2946" s="493" t="n">
        <v>123926.09</v>
      </c>
      <c r="AO2946" s="493" t="n">
        <v>124077.24</v>
      </c>
      <c r="AP2946" s="493" t="n">
        <v>120017.92</v>
      </c>
      <c r="AQ2946" s="493" t="n">
        <v>130219</v>
      </c>
      <c r="AR2946" s="493" t="n">
        <v>125210.95</v>
      </c>
      <c r="AS2946" s="493" t="n">
        <v>125469.76</v>
      </c>
      <c r="AT2946" s="493" t="n">
        <v>128969.69</v>
      </c>
      <c r="AU2946" s="493" t="n">
        <v>131226.61</v>
      </c>
      <c r="AV2946" s="493" t="n">
        <v>126649.42</v>
      </c>
      <c r="AW2946" s="493" t="n">
        <v>112712.39</v>
      </c>
      <c r="AX2946" s="493" t="n">
        <v>87482.38</v>
      </c>
      <c r="AY2946" s="493" t="n">
        <v>80296.35000000001</v>
      </c>
      <c r="AZ2946" s="493" t="n">
        <v>77485.88</v>
      </c>
      <c r="BA2946" s="493" t="n">
        <v>55912.57</v>
      </c>
      <c r="BB2946" s="493" t="n">
        <v>43945.75</v>
      </c>
      <c r="BC2946" s="493" t="n">
        <v>39719.32</v>
      </c>
      <c r="BD2946" s="493" t="n">
        <v>36761.09</v>
      </c>
      <c r="BE2946" s="493" t="n">
        <v>25829.67</v>
      </c>
      <c r="BF2946" s="493" t="n">
        <v>33695.45</v>
      </c>
      <c r="BG2946" s="493" t="n">
        <v>26405.06</v>
      </c>
      <c r="BH2946" s="493" t="n">
        <v>31177.04</v>
      </c>
      <c r="BI2946" s="493" t="n">
        <v>24169.65</v>
      </c>
      <c r="BJ2946" s="493" t="n">
        <v>39004.38</v>
      </c>
      <c r="BK2946" s="493" t="n">
        <v>23352.08</v>
      </c>
      <c r="BL2946" s="493" t="n">
        <v>32535.54</v>
      </c>
      <c r="BM2946" s="493" t="n">
        <v>28302.03</v>
      </c>
      <c r="BN2946" s="493" t="n">
        <v>23704.31</v>
      </c>
      <c r="BO2946" s="493" t="n">
        <v>25167.33</v>
      </c>
      <c r="BP2946" s="493" t="n">
        <v>17770.47</v>
      </c>
      <c r="BQ2946" s="493" t="n">
        <v>21418.18</v>
      </c>
      <c r="BR2946" s="493" t="n">
        <v>23460.39</v>
      </c>
      <c r="BS2946" s="493" t="n">
        <v>21118.73</v>
      </c>
      <c r="BT2946" s="493" t="n">
        <v>16441.76</v>
      </c>
      <c r="BU2946" s="493" t="n">
        <v>14332.12</v>
      </c>
      <c r="BV2946" s="493" t="n">
        <v>11963.1</v>
      </c>
      <c r="BW2946" s="493" t="n">
        <v>10644.63</v>
      </c>
    </row>
    <row r="2947">
      <c r="A2947" t="inlineStr">
        <is>
          <t>[C9D3] Angiotensin-II 길항제 칼슘길항제 복합제</t>
        </is>
      </c>
      <c r="B2947" t="inlineStr">
        <is>
          <t>고려제약</t>
        </is>
      </c>
      <c r="C2947" t="inlineStr">
        <is>
          <t>오로텐션</t>
        </is>
      </c>
      <c r="D2947" t="inlineStr">
        <is>
          <t>고려제약</t>
        </is>
      </c>
      <c r="E2947" t="inlineStr">
        <is>
          <t>amlodipine besylate,  olmesartan medoxomil</t>
        </is>
      </c>
      <c r="F2947" t="inlineStr">
        <is>
          <t>보건소</t>
        </is>
      </c>
      <c r="G2947" t="inlineStr">
        <is>
          <t>Generic</t>
        </is>
      </c>
      <c r="H2947" s="493" t="n">
        <v>0</v>
      </c>
      <c r="I2947" s="493" t="n">
        <v>0</v>
      </c>
      <c r="J2947" s="493" t="n">
        <v>0</v>
      </c>
      <c r="K2947" s="493" t="n">
        <v>0</v>
      </c>
      <c r="L2947" s="493" t="n">
        <v>0</v>
      </c>
      <c r="M2947" s="493" t="n">
        <v>0</v>
      </c>
      <c r="N2947" s="493" t="n">
        <v>0</v>
      </c>
      <c r="O2947" s="493" t="n">
        <v>0</v>
      </c>
      <c r="P2947" s="493" t="n">
        <v>0</v>
      </c>
      <c r="Q2947" s="493" t="n">
        <v>0</v>
      </c>
      <c r="R2947" s="493" t="n">
        <v>0</v>
      </c>
      <c r="S2947" s="493" t="n">
        <v>0</v>
      </c>
      <c r="T2947" s="493" t="n">
        <v>0</v>
      </c>
      <c r="U2947" s="493" t="n">
        <v>0</v>
      </c>
      <c r="V2947" s="493" t="n">
        <v>0</v>
      </c>
      <c r="W2947" s="493" t="n">
        <v>0</v>
      </c>
      <c r="X2947" s="493" t="n">
        <v>0</v>
      </c>
      <c r="Y2947" s="493" t="n">
        <v>0</v>
      </c>
      <c r="Z2947" s="493" t="n">
        <v>0</v>
      </c>
      <c r="AA2947" s="493" t="n">
        <v>0</v>
      </c>
      <c r="AB2947" s="493" t="n">
        <v>0</v>
      </c>
      <c r="AC2947" s="493" t="n">
        <v>0</v>
      </c>
      <c r="AD2947" s="493" t="n">
        <v>0</v>
      </c>
      <c r="AE2947" s="493" t="n">
        <v>0</v>
      </c>
      <c r="AF2947" s="493" t="n">
        <v>0</v>
      </c>
      <c r="AG2947" s="493" t="n">
        <v>0</v>
      </c>
      <c r="AH2947" s="493" t="n">
        <v>0</v>
      </c>
      <c r="AI2947" s="493" t="n">
        <v>0</v>
      </c>
      <c r="AJ2947" s="493" t="n">
        <v>160.8</v>
      </c>
      <c r="AK2947" s="493" t="n">
        <v>0</v>
      </c>
      <c r="AL2947" s="493" t="n">
        <v>166.8</v>
      </c>
      <c r="AM2947" s="493" t="n">
        <v>0</v>
      </c>
      <c r="AN2947" s="493" t="n">
        <v>146.4</v>
      </c>
      <c r="AO2947" s="493" t="n">
        <v>0</v>
      </c>
      <c r="AP2947" s="493" t="n">
        <v>0</v>
      </c>
      <c r="AQ2947" s="493" t="n">
        <v>0</v>
      </c>
      <c r="AR2947" s="493" t="n">
        <v>199.8</v>
      </c>
      <c r="AS2947" s="493" t="n">
        <v>0</v>
      </c>
      <c r="AT2947" s="493" t="n">
        <v>185.4</v>
      </c>
      <c r="AU2947" s="493" t="n">
        <v>0</v>
      </c>
      <c r="AV2947" s="493" t="n">
        <v>0</v>
      </c>
      <c r="AW2947" s="493" t="n">
        <v>0</v>
      </c>
      <c r="AX2947" s="493" t="n">
        <v>0</v>
      </c>
      <c r="AY2947" s="493" t="n">
        <v>0</v>
      </c>
      <c r="AZ2947" s="493" t="n">
        <v>0</v>
      </c>
      <c r="BA2947" s="493" t="n">
        <v>0</v>
      </c>
      <c r="BB2947" s="493" t="n">
        <v>0</v>
      </c>
      <c r="BC2947" s="493" t="n">
        <v>0</v>
      </c>
      <c r="BD2947" s="493" t="n">
        <v>0</v>
      </c>
      <c r="BE2947" s="493" t="n">
        <v>0</v>
      </c>
      <c r="BF2947" s="493" t="n">
        <v>1198.8</v>
      </c>
      <c r="BG2947" s="493" t="n">
        <v>0</v>
      </c>
      <c r="BH2947" s="493" t="n">
        <v>0</v>
      </c>
      <c r="BI2947" s="493" t="n">
        <v>0</v>
      </c>
      <c r="BJ2947" s="493" t="n">
        <v>0</v>
      </c>
      <c r="BK2947" s="493" t="n">
        <v>0</v>
      </c>
      <c r="BL2947" s="493" t="n">
        <v>0</v>
      </c>
      <c r="BM2947" s="493" t="n">
        <v>0</v>
      </c>
      <c r="BN2947" s="493" t="n">
        <v>0</v>
      </c>
      <c r="BO2947" s="493" t="n">
        <v>0</v>
      </c>
      <c r="BP2947" s="493" t="n">
        <v>0</v>
      </c>
      <c r="BQ2947" s="493" t="n">
        <v>0</v>
      </c>
      <c r="BR2947" s="493" t="n">
        <v>0</v>
      </c>
      <c r="BS2947" s="493" t="n">
        <v>956.7</v>
      </c>
      <c r="BT2947" s="493" t="n">
        <v>0</v>
      </c>
      <c r="BU2947" s="493" t="n">
        <v>0</v>
      </c>
      <c r="BV2947" s="493" t="n">
        <v>0</v>
      </c>
      <c r="BW2947" s="493" t="n">
        <v>0</v>
      </c>
    </row>
    <row r="2948">
      <c r="A2948" t="inlineStr">
        <is>
          <t>[C9D3] Angiotensin-II 길항제 칼슘길항제 복합제</t>
        </is>
      </c>
      <c r="B2948" t="inlineStr">
        <is>
          <t>고려제약</t>
        </is>
      </c>
      <c r="C2948" t="inlineStr">
        <is>
          <t>오로텐션 에이치씨티</t>
        </is>
      </c>
      <c r="D2948" t="inlineStr">
        <is>
          <t>고려제약</t>
        </is>
      </c>
      <c r="E2948" t="inlineStr">
        <is>
          <t>amlodipine besylate,  hydrochlorothiazide,  olmesartan medoxomil</t>
        </is>
      </c>
      <c r="F2948" t="inlineStr">
        <is>
          <t>의원</t>
        </is>
      </c>
      <c r="G2948" t="inlineStr">
        <is>
          <t>Generic</t>
        </is>
      </c>
      <c r="H2948" s="493" t="n">
        <v>5145.6</v>
      </c>
      <c r="I2948" s="493" t="n">
        <v>4362.3</v>
      </c>
      <c r="J2948" s="493" t="n">
        <v>9752</v>
      </c>
      <c r="K2948" s="493" t="n">
        <v>7278.66</v>
      </c>
      <c r="L2948" s="493" t="n">
        <v>6506.5</v>
      </c>
      <c r="M2948" s="493" t="n">
        <v>6118.4</v>
      </c>
      <c r="N2948" s="493" t="n">
        <v>9760.700000000001</v>
      </c>
      <c r="O2948" s="493" t="n">
        <v>8461.98</v>
      </c>
      <c r="P2948" s="493" t="n">
        <v>7847.9</v>
      </c>
      <c r="Q2948" s="493" t="n">
        <v>12540.3</v>
      </c>
      <c r="R2948" s="493" t="n">
        <v>6641.2</v>
      </c>
      <c r="S2948" s="493" t="n">
        <v>5067</v>
      </c>
      <c r="T2948" s="493" t="n">
        <v>0</v>
      </c>
      <c r="U2948" s="493" t="n">
        <v>0</v>
      </c>
      <c r="V2948" s="493" t="n">
        <v>0</v>
      </c>
      <c r="W2948" s="493" t="n">
        <v>0</v>
      </c>
      <c r="X2948" s="493" t="n">
        <v>0</v>
      </c>
      <c r="Y2948" s="493" t="n">
        <v>0</v>
      </c>
      <c r="Z2948" s="493" t="n">
        <v>0</v>
      </c>
      <c r="AA2948" s="493" t="n">
        <v>0</v>
      </c>
      <c r="AB2948" s="493" t="n">
        <v>0</v>
      </c>
      <c r="AC2948" s="493" t="n">
        <v>0</v>
      </c>
      <c r="AD2948" s="493" t="n">
        <v>0</v>
      </c>
      <c r="AE2948" s="493" t="n">
        <v>0</v>
      </c>
      <c r="AF2948" s="493" t="n">
        <v>0</v>
      </c>
      <c r="AG2948" s="493" t="n">
        <v>0</v>
      </c>
      <c r="AH2948" s="493" t="n">
        <v>0</v>
      </c>
      <c r="AI2948" s="493" t="n">
        <v>0</v>
      </c>
      <c r="AJ2948" s="493" t="n">
        <v>0</v>
      </c>
      <c r="AK2948" s="493" t="n">
        <v>0</v>
      </c>
      <c r="AL2948" s="493" t="n">
        <v>0</v>
      </c>
      <c r="AM2948" s="493" t="n">
        <v>0</v>
      </c>
      <c r="AN2948" s="493" t="n">
        <v>0</v>
      </c>
      <c r="AO2948" s="493" t="n">
        <v>0</v>
      </c>
      <c r="AP2948" s="493" t="n">
        <v>0</v>
      </c>
      <c r="AQ2948" s="493" t="n">
        <v>0</v>
      </c>
      <c r="AR2948" s="493" t="n">
        <v>0</v>
      </c>
      <c r="AS2948" s="493" t="n">
        <v>0</v>
      </c>
      <c r="AT2948" s="493" t="n">
        <v>0</v>
      </c>
      <c r="AU2948" s="493" t="n">
        <v>0</v>
      </c>
      <c r="AV2948" s="493" t="n">
        <v>0</v>
      </c>
      <c r="AW2948" s="493" t="n">
        <v>0</v>
      </c>
      <c r="AX2948" s="493" t="n">
        <v>0</v>
      </c>
      <c r="AY2948" s="493" t="n">
        <v>0</v>
      </c>
      <c r="AZ2948" s="493" t="n">
        <v>0</v>
      </c>
      <c r="BA2948" s="493" t="n">
        <v>0</v>
      </c>
      <c r="BB2948" s="493" t="n">
        <v>0</v>
      </c>
      <c r="BC2948" s="493" t="n">
        <v>0</v>
      </c>
      <c r="BD2948" s="493" t="n">
        <v>0</v>
      </c>
      <c r="BE2948" s="493" t="n">
        <v>0</v>
      </c>
      <c r="BF2948" s="493" t="n">
        <v>0</v>
      </c>
      <c r="BG2948" s="493" t="n">
        <v>0</v>
      </c>
      <c r="BH2948" s="493" t="n">
        <v>0</v>
      </c>
      <c r="BI2948" s="493" t="n">
        <v>0</v>
      </c>
      <c r="BJ2948" s="493" t="n">
        <v>0</v>
      </c>
      <c r="BK2948" s="493" t="n">
        <v>0</v>
      </c>
      <c r="BL2948" s="493" t="n">
        <v>0</v>
      </c>
      <c r="BM2948" s="493" t="n">
        <v>0</v>
      </c>
      <c r="BN2948" s="493" t="n">
        <v>0</v>
      </c>
      <c r="BO2948" s="493" t="n">
        <v>0</v>
      </c>
      <c r="BP2948" s="493" t="n">
        <v>0</v>
      </c>
      <c r="BQ2948" s="493" t="n">
        <v>0</v>
      </c>
      <c r="BR2948" s="493" t="n">
        <v>0</v>
      </c>
      <c r="BS2948" s="493" t="n">
        <v>0</v>
      </c>
      <c r="BT2948" s="493" t="n">
        <v>0</v>
      </c>
      <c r="BU2948" s="493" t="n">
        <v>0</v>
      </c>
      <c r="BV2948" s="493" t="n">
        <v>0</v>
      </c>
      <c r="BW2948" s="493" t="n">
        <v>0</v>
      </c>
    </row>
    <row r="2949">
      <c r="A2949" t="inlineStr">
        <is>
          <t>[C9D3] Angiotensin-II 길항제 칼슘길항제 복합제</t>
        </is>
      </c>
      <c r="B2949" t="inlineStr">
        <is>
          <t>고려제약</t>
        </is>
      </c>
      <c r="C2949" t="inlineStr">
        <is>
          <t>오로텐션 에이치씨티</t>
        </is>
      </c>
      <c r="D2949" t="inlineStr">
        <is>
          <t>고려제약</t>
        </is>
      </c>
      <c r="E2949" t="inlineStr">
        <is>
          <t>amlodipine besylate,  hydrochlorothiazide,  olmesartan medoxomil</t>
        </is>
      </c>
      <c r="F2949" t="inlineStr">
        <is>
          <t>보건소</t>
        </is>
      </c>
      <c r="G2949" t="inlineStr">
        <is>
          <t>Generic</t>
        </is>
      </c>
      <c r="H2949" s="493" t="n">
        <v>0</v>
      </c>
      <c r="I2949" s="493" t="n">
        <v>0</v>
      </c>
      <c r="J2949" s="493" t="n">
        <v>0</v>
      </c>
      <c r="K2949" s="493" t="n">
        <v>306</v>
      </c>
      <c r="L2949" s="493" t="n">
        <v>0</v>
      </c>
      <c r="M2949" s="493" t="n">
        <v>0</v>
      </c>
      <c r="N2949" s="493" t="n">
        <v>0</v>
      </c>
      <c r="O2949" s="493" t="n">
        <v>0</v>
      </c>
      <c r="P2949" s="493" t="n">
        <v>0</v>
      </c>
      <c r="Q2949" s="493" t="n">
        <v>0</v>
      </c>
      <c r="R2949" s="493" t="n">
        <v>0</v>
      </c>
      <c r="S2949" s="493" t="n">
        <v>0</v>
      </c>
      <c r="T2949" s="493" t="n">
        <v>0</v>
      </c>
      <c r="U2949" s="493" t="n">
        <v>0</v>
      </c>
      <c r="V2949" s="493" t="n">
        <v>0</v>
      </c>
      <c r="W2949" s="493" t="n">
        <v>0</v>
      </c>
      <c r="X2949" s="493" t="n">
        <v>0</v>
      </c>
      <c r="Y2949" s="493" t="n">
        <v>0</v>
      </c>
      <c r="Z2949" s="493" t="n">
        <v>0</v>
      </c>
      <c r="AA2949" s="493" t="n">
        <v>0</v>
      </c>
      <c r="AB2949" s="493" t="n">
        <v>0</v>
      </c>
      <c r="AC2949" s="493" t="n">
        <v>0</v>
      </c>
      <c r="AD2949" s="493" t="n">
        <v>0</v>
      </c>
      <c r="AE2949" s="493" t="n">
        <v>0</v>
      </c>
      <c r="AF2949" s="493" t="n">
        <v>0</v>
      </c>
      <c r="AG2949" s="493" t="n">
        <v>0</v>
      </c>
      <c r="AH2949" s="493" t="n">
        <v>0</v>
      </c>
      <c r="AI2949" s="493" t="n">
        <v>0</v>
      </c>
      <c r="AJ2949" s="493" t="n">
        <v>0</v>
      </c>
      <c r="AK2949" s="493" t="n">
        <v>0</v>
      </c>
      <c r="AL2949" s="493" t="n">
        <v>0</v>
      </c>
      <c r="AM2949" s="493" t="n">
        <v>0</v>
      </c>
      <c r="AN2949" s="493" t="n">
        <v>0</v>
      </c>
      <c r="AO2949" s="493" t="n">
        <v>0</v>
      </c>
      <c r="AP2949" s="493" t="n">
        <v>0</v>
      </c>
      <c r="AQ2949" s="493" t="n">
        <v>0</v>
      </c>
      <c r="AR2949" s="493" t="n">
        <v>0</v>
      </c>
      <c r="AS2949" s="493" t="n">
        <v>0</v>
      </c>
      <c r="AT2949" s="493" t="n">
        <v>0</v>
      </c>
      <c r="AU2949" s="493" t="n">
        <v>0</v>
      </c>
      <c r="AV2949" s="493" t="n">
        <v>0</v>
      </c>
      <c r="AW2949" s="493" t="n">
        <v>0</v>
      </c>
      <c r="AX2949" s="493" t="n">
        <v>0</v>
      </c>
      <c r="AY2949" s="493" t="n">
        <v>0</v>
      </c>
      <c r="AZ2949" s="493" t="n">
        <v>0</v>
      </c>
      <c r="BA2949" s="493" t="n">
        <v>0</v>
      </c>
      <c r="BB2949" s="493" t="n">
        <v>0</v>
      </c>
      <c r="BC2949" s="493" t="n">
        <v>0</v>
      </c>
      <c r="BD2949" s="493" t="n">
        <v>0</v>
      </c>
      <c r="BE2949" s="493" t="n">
        <v>0</v>
      </c>
      <c r="BF2949" s="493" t="n">
        <v>0</v>
      </c>
      <c r="BG2949" s="493" t="n">
        <v>0</v>
      </c>
      <c r="BH2949" s="493" t="n">
        <v>0</v>
      </c>
      <c r="BI2949" s="493" t="n">
        <v>0</v>
      </c>
      <c r="BJ2949" s="493" t="n">
        <v>0</v>
      </c>
      <c r="BK2949" s="493" t="n">
        <v>0</v>
      </c>
      <c r="BL2949" s="493" t="n">
        <v>0</v>
      </c>
      <c r="BM2949" s="493" t="n">
        <v>0</v>
      </c>
      <c r="BN2949" s="493" t="n">
        <v>0</v>
      </c>
      <c r="BO2949" s="493" t="n">
        <v>0</v>
      </c>
      <c r="BP2949" s="493" t="n">
        <v>0</v>
      </c>
      <c r="BQ2949" s="493" t="n">
        <v>0</v>
      </c>
      <c r="BR2949" s="493" t="n">
        <v>0</v>
      </c>
      <c r="BS2949" s="493" t="n">
        <v>0</v>
      </c>
      <c r="BT2949" s="493" t="n">
        <v>0</v>
      </c>
      <c r="BU2949" s="493" t="n">
        <v>0</v>
      </c>
      <c r="BV2949" s="493" t="n">
        <v>0</v>
      </c>
      <c r="BW2949" s="493" t="n">
        <v>0</v>
      </c>
    </row>
    <row r="2950">
      <c r="A2950" t="inlineStr">
        <is>
          <t>[C9D3] Angiotensin-II 길항제 칼슘길항제 복합제</t>
        </is>
      </c>
      <c r="B2950" t="inlineStr">
        <is>
          <t>광동제약</t>
        </is>
      </c>
      <c r="C2950" t="inlineStr">
        <is>
          <t>엑스브이</t>
        </is>
      </c>
      <c r="D2950" t="inlineStr">
        <is>
          <t>광동제약</t>
        </is>
      </c>
      <c r="E2950" t="inlineStr">
        <is>
          <t>amlodipine besylate,  valsartan</t>
        </is>
      </c>
      <c r="F2950" t="inlineStr">
        <is>
          <t>종합병원</t>
        </is>
      </c>
      <c r="G2950" t="inlineStr">
        <is>
          <t>Generic</t>
        </is>
      </c>
      <c r="H2950" s="493" t="n">
        <v>13776.15</v>
      </c>
      <c r="I2950" s="493" t="n">
        <v>15523.51</v>
      </c>
      <c r="J2950" s="493" t="n">
        <v>13851.86</v>
      </c>
      <c r="K2950" s="493" t="n">
        <v>14917.74</v>
      </c>
      <c r="L2950" s="493" t="n">
        <v>20550.89</v>
      </c>
      <c r="M2950" s="493" t="n">
        <v>10447.42</v>
      </c>
      <c r="N2950" s="493" t="n">
        <v>10154.57</v>
      </c>
      <c r="O2950" s="493" t="n">
        <v>15930.38</v>
      </c>
      <c r="P2950" s="493" t="n">
        <v>7568.04</v>
      </c>
      <c r="Q2950" s="493" t="n">
        <v>10254.49</v>
      </c>
      <c r="R2950" s="493" t="n">
        <v>14782.66</v>
      </c>
      <c r="S2950" s="493" t="n">
        <v>10910.29</v>
      </c>
      <c r="T2950" s="493" t="n">
        <v>8918.33</v>
      </c>
      <c r="U2950" s="493" t="n">
        <v>15931.05</v>
      </c>
      <c r="V2950" s="493" t="n">
        <v>13264.03</v>
      </c>
      <c r="W2950" s="493" t="n">
        <v>9886.4</v>
      </c>
      <c r="X2950" s="493" t="n">
        <v>16650.27</v>
      </c>
      <c r="Y2950" s="493" t="n">
        <v>11863.41</v>
      </c>
      <c r="Z2950" s="493" t="n">
        <v>11268.4</v>
      </c>
      <c r="AA2950" s="493" t="n">
        <v>18299.13</v>
      </c>
      <c r="AB2950" s="493" t="n">
        <v>16671.3</v>
      </c>
      <c r="AC2950" s="493" t="n">
        <v>10077.56</v>
      </c>
      <c r="AD2950" s="493" t="n">
        <v>14282.24</v>
      </c>
      <c r="AE2950" s="493" t="n">
        <v>10088.8</v>
      </c>
      <c r="AF2950" s="493" t="n">
        <v>15816</v>
      </c>
      <c r="AG2950" s="493" t="n">
        <v>12575.85</v>
      </c>
      <c r="AH2950" s="493" t="n">
        <v>10330.05</v>
      </c>
      <c r="AI2950" s="493" t="n">
        <v>10707.23</v>
      </c>
      <c r="AJ2950" s="493" t="n">
        <v>18110.24</v>
      </c>
      <c r="AK2950" s="493" t="n">
        <v>9125.4</v>
      </c>
      <c r="AL2950" s="493" t="n">
        <v>14166.85</v>
      </c>
      <c r="AM2950" s="493" t="n">
        <v>13849.75</v>
      </c>
      <c r="AN2950" s="493" t="n">
        <v>6034.15</v>
      </c>
      <c r="AO2950" s="493" t="n">
        <v>10233.84</v>
      </c>
      <c r="AP2950" s="493" t="n">
        <v>12282.19</v>
      </c>
      <c r="AQ2950" s="493" t="n">
        <v>13726.88</v>
      </c>
      <c r="AR2950" s="493" t="n">
        <v>8967.299999999999</v>
      </c>
      <c r="AS2950" s="493" t="n">
        <v>12918.81</v>
      </c>
      <c r="AT2950" s="493" t="n">
        <v>7801.78</v>
      </c>
      <c r="AU2950" s="493" t="n">
        <v>10419.66</v>
      </c>
      <c r="AV2950" s="493" t="n">
        <v>11594.1</v>
      </c>
      <c r="AW2950" s="493" t="n">
        <v>9926.559999999999</v>
      </c>
      <c r="AX2950" s="493" t="n">
        <v>6785.08</v>
      </c>
      <c r="AY2950" s="493" t="n">
        <v>16069.57</v>
      </c>
      <c r="AZ2950" s="493" t="n">
        <v>8756.700000000001</v>
      </c>
      <c r="BA2950" s="493" t="n">
        <v>5863.64</v>
      </c>
      <c r="BB2950" s="493" t="n">
        <v>13349.42</v>
      </c>
      <c r="BC2950" s="493" t="n">
        <v>12410.78</v>
      </c>
      <c r="BD2950" s="493" t="n">
        <v>9247.51</v>
      </c>
      <c r="BE2950" s="493" t="n">
        <v>10604.46</v>
      </c>
      <c r="BF2950" s="493" t="n">
        <v>8069.48</v>
      </c>
      <c r="BG2950" s="493" t="n">
        <v>10204.88</v>
      </c>
      <c r="BH2950" s="493" t="n">
        <v>8416.110000000001</v>
      </c>
      <c r="BI2950" s="493" t="n">
        <v>9429.34</v>
      </c>
      <c r="BJ2950" s="493" t="n">
        <v>6571</v>
      </c>
      <c r="BK2950" s="493" t="n">
        <v>13610.92</v>
      </c>
      <c r="BL2950" s="493" t="n">
        <v>7144.25</v>
      </c>
      <c r="BM2950" s="493" t="n">
        <v>7716.96</v>
      </c>
      <c r="BN2950" s="493" t="n">
        <v>7872.39</v>
      </c>
      <c r="BO2950" s="493" t="n">
        <v>9004.200000000001</v>
      </c>
      <c r="BP2950" s="493" t="n">
        <v>4321.4</v>
      </c>
      <c r="BQ2950" s="493" t="n">
        <v>7382.91</v>
      </c>
      <c r="BR2950" s="493" t="n">
        <v>10938.34</v>
      </c>
      <c r="BS2950" s="493" t="n">
        <v>9203.34</v>
      </c>
      <c r="BT2950" s="493" t="n">
        <v>8637.93</v>
      </c>
      <c r="BU2950" s="493" t="n">
        <v>8258.959999999999</v>
      </c>
      <c r="BV2950" s="493" t="n">
        <v>9436.139999999999</v>
      </c>
      <c r="BW2950" s="493" t="n">
        <v>10950.57</v>
      </c>
    </row>
    <row r="2951">
      <c r="A2951" t="inlineStr">
        <is>
          <t>[C9D3] Angiotensin-II 길항제 칼슘길항제 복합제</t>
        </is>
      </c>
      <c r="B2951" t="inlineStr">
        <is>
          <t>광동제약</t>
        </is>
      </c>
      <c r="C2951" t="inlineStr">
        <is>
          <t>엑스브이</t>
        </is>
      </c>
      <c r="D2951" t="inlineStr">
        <is>
          <t>광동제약</t>
        </is>
      </c>
      <c r="E2951" t="inlineStr">
        <is>
          <t>amlodipine besylate,  valsartan</t>
        </is>
      </c>
      <c r="F2951" t="inlineStr">
        <is>
          <t>병원</t>
        </is>
      </c>
      <c r="G2951" t="inlineStr">
        <is>
          <t>Generic</t>
        </is>
      </c>
      <c r="H2951" s="493" t="n">
        <v>8599.129999999999</v>
      </c>
      <c r="I2951" s="493" t="n">
        <v>10137.06</v>
      </c>
      <c r="J2951" s="493" t="n">
        <v>6759.1</v>
      </c>
      <c r="K2951" s="493" t="n">
        <v>11415.28</v>
      </c>
      <c r="L2951" s="493" t="n">
        <v>6837.66</v>
      </c>
      <c r="M2951" s="493" t="n">
        <v>9900.9</v>
      </c>
      <c r="N2951" s="493" t="n">
        <v>7111.78</v>
      </c>
      <c r="O2951" s="493" t="n">
        <v>9181.139999999999</v>
      </c>
      <c r="P2951" s="493" t="n">
        <v>7741.38</v>
      </c>
      <c r="Q2951" s="493" t="n">
        <v>5129.16</v>
      </c>
      <c r="R2951" s="493" t="n">
        <v>9279.120000000001</v>
      </c>
      <c r="S2951" s="493" t="n">
        <v>6618.6</v>
      </c>
      <c r="T2951" s="493" t="n">
        <v>10874.74</v>
      </c>
      <c r="U2951" s="493" t="n">
        <v>6566.74</v>
      </c>
      <c r="V2951" s="493" t="n">
        <v>12003.52</v>
      </c>
      <c r="W2951" s="493" t="n">
        <v>6893.72</v>
      </c>
      <c r="X2951" s="493" t="n">
        <v>11470.97</v>
      </c>
      <c r="Y2951" s="493" t="n">
        <v>8476.98</v>
      </c>
      <c r="Z2951" s="493" t="n">
        <v>12015.92</v>
      </c>
      <c r="AA2951" s="493" t="n">
        <v>7957.56</v>
      </c>
      <c r="AB2951" s="493" t="n">
        <v>13946.3</v>
      </c>
      <c r="AC2951" s="493" t="n">
        <v>8151.5</v>
      </c>
      <c r="AD2951" s="493" t="n">
        <v>13990.94</v>
      </c>
      <c r="AE2951" s="493" t="n">
        <v>11371.16</v>
      </c>
      <c r="AF2951" s="493" t="n">
        <v>14114.6</v>
      </c>
      <c r="AG2951" s="493" t="n">
        <v>11423.8</v>
      </c>
      <c r="AH2951" s="493" t="n">
        <v>13179.64</v>
      </c>
      <c r="AI2951" s="493" t="n">
        <v>10751.82</v>
      </c>
      <c r="AJ2951" s="493" t="n">
        <v>6081.82</v>
      </c>
      <c r="AK2951" s="493" t="n">
        <v>8395.4</v>
      </c>
      <c r="AL2951" s="493" t="n">
        <v>8872.780000000001</v>
      </c>
      <c r="AM2951" s="493" t="n">
        <v>5207.62</v>
      </c>
      <c r="AN2951" s="493" t="n">
        <v>6650.32</v>
      </c>
      <c r="AO2951" s="493" t="n">
        <v>5533.9</v>
      </c>
      <c r="AP2951" s="493" t="n">
        <v>9904.799999999999</v>
      </c>
      <c r="AQ2951" s="493" t="n">
        <v>10519.56</v>
      </c>
      <c r="AR2951" s="493" t="n">
        <v>9747.219999999999</v>
      </c>
      <c r="AS2951" s="493" t="n">
        <v>9522.540000000001</v>
      </c>
      <c r="AT2951" s="493" t="n">
        <v>8081.52</v>
      </c>
      <c r="AU2951" s="493" t="n">
        <v>4148.96</v>
      </c>
      <c r="AV2951" s="493" t="n">
        <v>8422.58</v>
      </c>
      <c r="AW2951" s="493" t="n">
        <v>8080.09</v>
      </c>
      <c r="AX2951" s="493" t="n">
        <v>7297.95</v>
      </c>
      <c r="AY2951" s="493" t="n">
        <v>6713</v>
      </c>
      <c r="AZ2951" s="493" t="n">
        <v>4358.44</v>
      </c>
      <c r="BA2951" s="493" t="n">
        <v>9507.76</v>
      </c>
      <c r="BB2951" s="493" t="n">
        <v>3400.2</v>
      </c>
      <c r="BC2951" s="493" t="n">
        <v>9150.309999999999</v>
      </c>
      <c r="BD2951" s="493" t="n">
        <v>7823.28</v>
      </c>
      <c r="BE2951" s="493" t="n">
        <v>4114.64</v>
      </c>
      <c r="BF2951" s="493" t="n">
        <v>3478.66</v>
      </c>
      <c r="BG2951" s="493" t="n">
        <v>10267</v>
      </c>
      <c r="BH2951" s="493" t="n">
        <v>5132.19</v>
      </c>
      <c r="BI2951" s="493" t="n">
        <v>4275.42</v>
      </c>
      <c r="BJ2951" s="493" t="n">
        <v>9307.42</v>
      </c>
      <c r="BK2951" s="493" t="n">
        <v>9278.26</v>
      </c>
      <c r="BL2951" s="493" t="n">
        <v>8351.799999999999</v>
      </c>
      <c r="BM2951" s="493" t="n">
        <v>5606.5</v>
      </c>
      <c r="BN2951" s="493" t="n">
        <v>10563</v>
      </c>
      <c r="BO2951" s="493" t="n">
        <v>9818.620000000001</v>
      </c>
      <c r="BP2951" s="493" t="n">
        <v>8102.7</v>
      </c>
      <c r="BQ2951" s="493" t="n">
        <v>2767.2</v>
      </c>
      <c r="BR2951" s="493" t="n">
        <v>7443.6</v>
      </c>
      <c r="BS2951" s="493" t="n">
        <v>6271.95</v>
      </c>
      <c r="BT2951" s="493" t="n">
        <v>12224.1</v>
      </c>
      <c r="BU2951" s="493" t="n">
        <v>8969.700000000001</v>
      </c>
      <c r="BV2951" s="493" t="n">
        <v>6771.32</v>
      </c>
      <c r="BW2951" s="493" t="n">
        <v>11636.66</v>
      </c>
    </row>
    <row r="2952">
      <c r="A2952" t="inlineStr">
        <is>
          <t>[C9D3] Angiotensin-II 길항제 칼슘길항제 복합제</t>
        </is>
      </c>
      <c r="B2952" t="inlineStr">
        <is>
          <t>광동제약</t>
        </is>
      </c>
      <c r="C2952" t="inlineStr">
        <is>
          <t>엑스브이</t>
        </is>
      </c>
      <c r="D2952" t="inlineStr">
        <is>
          <t>광동제약</t>
        </is>
      </c>
      <c r="E2952" t="inlineStr">
        <is>
          <t>amlodipine besylate,  valsartan</t>
        </is>
      </c>
      <c r="F2952" t="inlineStr">
        <is>
          <t>의원</t>
        </is>
      </c>
      <c r="G2952" t="inlineStr">
        <is>
          <t>Generic</t>
        </is>
      </c>
      <c r="H2952" s="493" t="n">
        <v>123277.11</v>
      </c>
      <c r="I2952" s="493" t="n">
        <v>126038.2</v>
      </c>
      <c r="J2952" s="493" t="n">
        <v>144657.4</v>
      </c>
      <c r="K2952" s="493" t="n">
        <v>134090.81</v>
      </c>
      <c r="L2952" s="493" t="n">
        <v>143843.83</v>
      </c>
      <c r="M2952" s="493" t="n">
        <v>127969.38</v>
      </c>
      <c r="N2952" s="493" t="n">
        <v>134555.93</v>
      </c>
      <c r="O2952" s="493" t="n">
        <v>130699.78</v>
      </c>
      <c r="P2952" s="493" t="n">
        <v>137196.26</v>
      </c>
      <c r="Q2952" s="493" t="n">
        <v>138010.45</v>
      </c>
      <c r="R2952" s="493" t="n">
        <v>137689.16</v>
      </c>
      <c r="S2952" s="493" t="n">
        <v>150770.26</v>
      </c>
      <c r="T2952" s="493" t="n">
        <v>152118.52</v>
      </c>
      <c r="U2952" s="493" t="n">
        <v>132453.07</v>
      </c>
      <c r="V2952" s="493" t="n">
        <v>146237.45</v>
      </c>
      <c r="W2952" s="493" t="n">
        <v>152461.76</v>
      </c>
      <c r="X2952" s="493" t="n">
        <v>172284.85</v>
      </c>
      <c r="Y2952" s="493" t="n">
        <v>155250.27</v>
      </c>
      <c r="Z2952" s="493" t="n">
        <v>164207.17</v>
      </c>
      <c r="AA2952" s="493" t="n">
        <v>183047.36</v>
      </c>
      <c r="AB2952" s="493" t="n">
        <v>166219.04</v>
      </c>
      <c r="AC2952" s="493" t="n">
        <v>168991.23</v>
      </c>
      <c r="AD2952" s="493" t="n">
        <v>174408.27</v>
      </c>
      <c r="AE2952" s="493" t="n">
        <v>180871.64</v>
      </c>
      <c r="AF2952" s="493" t="n">
        <v>178210.84</v>
      </c>
      <c r="AG2952" s="493" t="n">
        <v>143762.14</v>
      </c>
      <c r="AH2952" s="493" t="n">
        <v>186115.9</v>
      </c>
      <c r="AI2952" s="493" t="n">
        <v>166208.73</v>
      </c>
      <c r="AJ2952" s="493" t="n">
        <v>182456.04</v>
      </c>
      <c r="AK2952" s="493" t="n">
        <v>176588.91</v>
      </c>
      <c r="AL2952" s="493" t="n">
        <v>165339.94</v>
      </c>
      <c r="AM2952" s="493" t="n">
        <v>166607.5</v>
      </c>
      <c r="AN2952" s="493" t="n">
        <v>159405.52</v>
      </c>
      <c r="AO2952" s="493" t="n">
        <v>177442.89</v>
      </c>
      <c r="AP2952" s="493" t="n">
        <v>159177.23</v>
      </c>
      <c r="AQ2952" s="493" t="n">
        <v>158641.57</v>
      </c>
      <c r="AR2952" s="493" t="n">
        <v>163730.58</v>
      </c>
      <c r="AS2952" s="493" t="n">
        <v>192374.21</v>
      </c>
      <c r="AT2952" s="493" t="n">
        <v>188758.89</v>
      </c>
      <c r="AU2952" s="493" t="n">
        <v>195702.78</v>
      </c>
      <c r="AV2952" s="493" t="n">
        <v>191463.45</v>
      </c>
      <c r="AW2952" s="493" t="n">
        <v>185446.71</v>
      </c>
      <c r="AX2952" s="493" t="n">
        <v>176050.09</v>
      </c>
      <c r="AY2952" s="493" t="n">
        <v>199203.14</v>
      </c>
      <c r="AZ2952" s="493" t="n">
        <v>192831.99</v>
      </c>
      <c r="BA2952" s="493" t="n">
        <v>202840.78</v>
      </c>
      <c r="BB2952" s="493" t="n">
        <v>197240.01</v>
      </c>
      <c r="BC2952" s="493" t="n">
        <v>203317.4</v>
      </c>
      <c r="BD2952" s="493" t="n">
        <v>164756.41</v>
      </c>
      <c r="BE2952" s="493" t="n">
        <v>150937.15</v>
      </c>
      <c r="BF2952" s="493" t="n">
        <v>160213.54</v>
      </c>
      <c r="BG2952" s="493" t="n">
        <v>166910.94</v>
      </c>
      <c r="BH2952" s="493" t="n">
        <v>161600.15</v>
      </c>
      <c r="BI2952" s="493" t="n">
        <v>154308.3</v>
      </c>
      <c r="BJ2952" s="493" t="n">
        <v>157601.94</v>
      </c>
      <c r="BK2952" s="493" t="n">
        <v>162414.16</v>
      </c>
      <c r="BL2952" s="493" t="n">
        <v>164943.1</v>
      </c>
      <c r="BM2952" s="493" t="n">
        <v>151305.86</v>
      </c>
      <c r="BN2952" s="493" t="n">
        <v>144138.87</v>
      </c>
      <c r="BO2952" s="493" t="n">
        <v>151167.53</v>
      </c>
      <c r="BP2952" s="493" t="n">
        <v>135671.15</v>
      </c>
      <c r="BQ2952" s="493" t="n">
        <v>132727.36</v>
      </c>
      <c r="BR2952" s="493" t="n">
        <v>145515.93</v>
      </c>
      <c r="BS2952" s="493" t="n">
        <v>137456.7</v>
      </c>
      <c r="BT2952" s="493" t="n">
        <v>137921.88</v>
      </c>
      <c r="BU2952" s="493" t="n">
        <v>143487.94</v>
      </c>
      <c r="BV2952" s="493" t="n">
        <v>153825.09</v>
      </c>
      <c r="BW2952" s="493" t="n">
        <v>135961.1</v>
      </c>
    </row>
    <row r="2953">
      <c r="A2953" t="inlineStr">
        <is>
          <t>[C9D3] Angiotensin-II 길항제 칼슘길항제 복합제</t>
        </is>
      </c>
      <c r="B2953" t="inlineStr">
        <is>
          <t>광동제약</t>
        </is>
      </c>
      <c r="C2953" t="inlineStr">
        <is>
          <t>엑스브이</t>
        </is>
      </c>
      <c r="D2953" t="inlineStr">
        <is>
          <t>광동제약</t>
        </is>
      </c>
      <c r="E2953" t="inlineStr">
        <is>
          <t>amlodipine besylate,  valsartan</t>
        </is>
      </c>
      <c r="F2953" t="inlineStr">
        <is>
          <t>보건소</t>
        </is>
      </c>
      <c r="G2953" t="inlineStr">
        <is>
          <t>Generic</t>
        </is>
      </c>
      <c r="H2953" s="493" t="n">
        <v>2874.6</v>
      </c>
      <c r="I2953" s="493" t="n">
        <v>220.76</v>
      </c>
      <c r="J2953" s="493" t="n">
        <v>2363.4</v>
      </c>
      <c r="K2953" s="493" t="n">
        <v>369</v>
      </c>
      <c r="L2953" s="493" t="n">
        <v>0</v>
      </c>
      <c r="M2953" s="493" t="n">
        <v>55.2</v>
      </c>
      <c r="N2953" s="493" t="n">
        <v>49.2</v>
      </c>
      <c r="O2953" s="493" t="n">
        <v>0</v>
      </c>
      <c r="P2953" s="493" t="n">
        <v>0</v>
      </c>
      <c r="Q2953" s="493" t="n">
        <v>0</v>
      </c>
      <c r="R2953" s="493" t="n">
        <v>0</v>
      </c>
      <c r="S2953" s="493" t="n">
        <v>0</v>
      </c>
      <c r="T2953" s="493" t="n">
        <v>3769.8</v>
      </c>
      <c r="U2953" s="493" t="n">
        <v>1690.8</v>
      </c>
      <c r="V2953" s="493" t="n">
        <v>0</v>
      </c>
      <c r="W2953" s="493" t="n">
        <v>121.2</v>
      </c>
      <c r="X2953" s="493" t="n">
        <v>62.1</v>
      </c>
      <c r="Y2953" s="493" t="n">
        <v>62.16</v>
      </c>
      <c r="Z2953" s="493" t="n">
        <v>2430</v>
      </c>
      <c r="AA2953" s="493" t="n">
        <v>6612.44</v>
      </c>
      <c r="AB2953" s="493" t="n">
        <v>52.92</v>
      </c>
      <c r="AC2953" s="493" t="n">
        <v>2839.2</v>
      </c>
      <c r="AD2953" s="493" t="n">
        <v>60.76</v>
      </c>
      <c r="AE2953" s="493" t="n">
        <v>3672.64</v>
      </c>
      <c r="AF2953" s="493" t="n">
        <v>65.8</v>
      </c>
      <c r="AG2953" s="493" t="n">
        <v>75.59999999999999</v>
      </c>
      <c r="AH2953" s="493" t="n">
        <v>16320.44</v>
      </c>
      <c r="AI2953" s="493" t="n">
        <v>73.92</v>
      </c>
      <c r="AJ2953" s="493" t="n">
        <v>490.66</v>
      </c>
      <c r="AK2953" s="493" t="n">
        <v>422.4</v>
      </c>
      <c r="AL2953" s="493" t="n">
        <v>5472</v>
      </c>
      <c r="AM2953" s="493" t="n">
        <v>0</v>
      </c>
      <c r="AN2953" s="493" t="n">
        <v>75.31999999999999</v>
      </c>
      <c r="AO2953" s="493" t="n">
        <v>54.6</v>
      </c>
      <c r="AP2953" s="493" t="n">
        <v>14745.22</v>
      </c>
      <c r="AQ2953" s="493" t="n">
        <v>0</v>
      </c>
      <c r="AR2953" s="493" t="n">
        <v>54.04</v>
      </c>
      <c r="AS2953" s="493" t="n">
        <v>72.52</v>
      </c>
      <c r="AT2953" s="493" t="n">
        <v>58.8</v>
      </c>
      <c r="AU2953" s="493" t="n">
        <v>129.6</v>
      </c>
      <c r="AV2953" s="493" t="n">
        <v>0</v>
      </c>
      <c r="AW2953" s="493" t="n">
        <v>169.2</v>
      </c>
      <c r="AX2953" s="493" t="n">
        <v>322.2</v>
      </c>
      <c r="AY2953" s="493" t="n">
        <v>0</v>
      </c>
      <c r="AZ2953" s="493" t="n">
        <v>306.6</v>
      </c>
      <c r="BA2953" s="493" t="n">
        <v>256.5</v>
      </c>
      <c r="BB2953" s="493" t="n">
        <v>430.2</v>
      </c>
      <c r="BC2953" s="493" t="n">
        <v>0</v>
      </c>
      <c r="BD2953" s="493" t="n">
        <v>0</v>
      </c>
      <c r="BE2953" s="493" t="n">
        <v>1656</v>
      </c>
      <c r="BF2953" s="493" t="n">
        <v>491.4</v>
      </c>
      <c r="BG2953" s="493" t="n">
        <v>0</v>
      </c>
      <c r="BH2953" s="493" t="n">
        <v>1738.8</v>
      </c>
      <c r="BI2953" s="493" t="n">
        <v>0</v>
      </c>
      <c r="BJ2953" s="493" t="n">
        <v>1101.6</v>
      </c>
      <c r="BK2953" s="493" t="n">
        <v>566.1</v>
      </c>
      <c r="BL2953" s="493" t="n">
        <v>162.9</v>
      </c>
      <c r="BM2953" s="493" t="n">
        <v>0</v>
      </c>
      <c r="BN2953" s="493" t="n">
        <v>468</v>
      </c>
      <c r="BO2953" s="493" t="n">
        <v>1229.4</v>
      </c>
      <c r="BP2953" s="493" t="n">
        <v>0</v>
      </c>
      <c r="BQ2953" s="493" t="n">
        <v>171.9</v>
      </c>
      <c r="BR2953" s="493" t="n">
        <v>758.4</v>
      </c>
      <c r="BS2953" s="493" t="n">
        <v>966.6</v>
      </c>
      <c r="BT2953" s="493" t="n">
        <v>0</v>
      </c>
      <c r="BU2953" s="493" t="n">
        <v>0</v>
      </c>
      <c r="BV2953" s="493" t="n">
        <v>2027.4</v>
      </c>
      <c r="BW2953" s="493" t="n">
        <v>0</v>
      </c>
    </row>
    <row r="2954">
      <c r="A2954" t="inlineStr">
        <is>
          <t>[C9D3] Angiotensin-II 길항제 칼슘길항제 복합제</t>
        </is>
      </c>
      <c r="B2954" t="inlineStr">
        <is>
          <t>광동제약</t>
        </is>
      </c>
      <c r="C2954" t="inlineStr">
        <is>
          <t>엑스브이</t>
        </is>
      </c>
      <c r="D2954" t="inlineStr">
        <is>
          <t>광동제약</t>
        </is>
      </c>
      <c r="E2954" t="inlineStr">
        <is>
          <t>amlodipine besylate,  valsartan</t>
        </is>
      </c>
      <c r="F2954" t="inlineStr">
        <is>
          <t>기타(치과의원, 치과병원 등)</t>
        </is>
      </c>
      <c r="G2954" t="inlineStr">
        <is>
          <t>Generic</t>
        </is>
      </c>
      <c r="H2954" s="493" t="n">
        <v>0</v>
      </c>
      <c r="I2954" s="493" t="n">
        <v>0</v>
      </c>
      <c r="J2954" s="493" t="n">
        <v>0</v>
      </c>
      <c r="K2954" s="493" t="n">
        <v>0</v>
      </c>
      <c r="L2954" s="493" t="n">
        <v>0</v>
      </c>
      <c r="M2954" s="493" t="n">
        <v>0</v>
      </c>
      <c r="N2954" s="493" t="n">
        <v>0</v>
      </c>
      <c r="O2954" s="493" t="n">
        <v>0</v>
      </c>
      <c r="P2954" s="493" t="n">
        <v>0</v>
      </c>
      <c r="Q2954" s="493" t="n">
        <v>0</v>
      </c>
      <c r="R2954" s="493" t="n">
        <v>0</v>
      </c>
      <c r="S2954" s="493" t="n">
        <v>0</v>
      </c>
      <c r="T2954" s="493" t="n">
        <v>0</v>
      </c>
      <c r="U2954" s="493" t="n">
        <v>0</v>
      </c>
      <c r="V2954" s="493" t="n">
        <v>0</v>
      </c>
      <c r="W2954" s="493" t="n">
        <v>0</v>
      </c>
      <c r="X2954" s="493" t="n">
        <v>0</v>
      </c>
      <c r="Y2954" s="493" t="n">
        <v>0</v>
      </c>
      <c r="Z2954" s="493" t="n">
        <v>91.56</v>
      </c>
      <c r="AA2954" s="493" t="n">
        <v>196</v>
      </c>
      <c r="AB2954" s="493" t="n">
        <v>0</v>
      </c>
      <c r="AC2954" s="493" t="n">
        <v>0</v>
      </c>
      <c r="AD2954" s="493" t="n">
        <v>0</v>
      </c>
      <c r="AE2954" s="493" t="n">
        <v>0</v>
      </c>
      <c r="AF2954" s="493" t="n">
        <v>0</v>
      </c>
      <c r="AG2954" s="493" t="n">
        <v>0</v>
      </c>
      <c r="AH2954" s="493" t="n">
        <v>98</v>
      </c>
      <c r="AI2954" s="493" t="n">
        <v>104.44</v>
      </c>
      <c r="AJ2954" s="493" t="n">
        <v>0</v>
      </c>
      <c r="AK2954" s="493" t="n">
        <v>0</v>
      </c>
      <c r="AL2954" s="493" t="n">
        <v>0</v>
      </c>
      <c r="AM2954" s="493" t="n">
        <v>0</v>
      </c>
      <c r="AN2954" s="493" t="n">
        <v>0</v>
      </c>
      <c r="AO2954" s="493" t="n">
        <v>0</v>
      </c>
      <c r="AP2954" s="493" t="n">
        <v>0</v>
      </c>
      <c r="AQ2954" s="493" t="n">
        <v>0</v>
      </c>
      <c r="AR2954" s="493" t="n">
        <v>0</v>
      </c>
      <c r="AS2954" s="493" t="n">
        <v>0</v>
      </c>
      <c r="AT2954" s="493" t="n">
        <v>0</v>
      </c>
      <c r="AU2954" s="493" t="n">
        <v>0</v>
      </c>
      <c r="AV2954" s="493" t="n">
        <v>0</v>
      </c>
      <c r="AW2954" s="493" t="n">
        <v>0</v>
      </c>
      <c r="AX2954" s="493" t="n">
        <v>0</v>
      </c>
      <c r="AY2954" s="493" t="n">
        <v>0</v>
      </c>
      <c r="AZ2954" s="493" t="n">
        <v>0</v>
      </c>
      <c r="BA2954" s="493" t="n">
        <v>0</v>
      </c>
      <c r="BB2954" s="493" t="n">
        <v>0</v>
      </c>
      <c r="BC2954" s="493" t="n">
        <v>0</v>
      </c>
      <c r="BD2954" s="493" t="n">
        <v>0</v>
      </c>
      <c r="BE2954" s="493" t="n">
        <v>0</v>
      </c>
      <c r="BF2954" s="493" t="n">
        <v>0</v>
      </c>
      <c r="BG2954" s="493" t="n">
        <v>0</v>
      </c>
      <c r="BH2954" s="493" t="n">
        <v>0</v>
      </c>
      <c r="BI2954" s="493" t="n">
        <v>0</v>
      </c>
      <c r="BJ2954" s="493" t="n">
        <v>0</v>
      </c>
      <c r="BK2954" s="493" t="n">
        <v>0</v>
      </c>
      <c r="BL2954" s="493" t="n">
        <v>0</v>
      </c>
      <c r="BM2954" s="493" t="n">
        <v>0</v>
      </c>
      <c r="BN2954" s="493" t="n">
        <v>0</v>
      </c>
      <c r="BO2954" s="493" t="n">
        <v>0</v>
      </c>
      <c r="BP2954" s="493" t="n">
        <v>0</v>
      </c>
      <c r="BQ2954" s="493" t="n">
        <v>0</v>
      </c>
      <c r="BR2954" s="493" t="n">
        <v>0</v>
      </c>
      <c r="BS2954" s="493" t="n">
        <v>0</v>
      </c>
      <c r="BT2954" s="493" t="n">
        <v>0</v>
      </c>
      <c r="BU2954" s="493" t="n">
        <v>0</v>
      </c>
      <c r="BV2954" s="493" t="n">
        <v>0</v>
      </c>
      <c r="BW2954" s="493" t="n">
        <v>0</v>
      </c>
    </row>
    <row r="2955">
      <c r="A2955" t="inlineStr">
        <is>
          <t>[C9D3] Angiotensin-II 길항제 칼슘길항제 복합제</t>
        </is>
      </c>
      <c r="B2955" t="inlineStr">
        <is>
          <t>구주제약</t>
        </is>
      </c>
      <c r="C2955" t="inlineStr">
        <is>
          <t>씨알비</t>
        </is>
      </c>
      <c r="D2955" t="inlineStr">
        <is>
          <t>구주제약</t>
        </is>
      </c>
      <c r="E2955" t="inlineStr">
        <is>
          <t>amlodipine besylate,  valsartan</t>
        </is>
      </c>
      <c r="F2955" t="inlineStr">
        <is>
          <t>종합병원</t>
        </is>
      </c>
      <c r="G2955" t="inlineStr">
        <is>
          <t>Generic</t>
        </is>
      </c>
      <c r="H2955" s="493" t="n">
        <v>0</v>
      </c>
      <c r="I2955" s="493" t="n">
        <v>0</v>
      </c>
      <c r="J2955" s="493" t="n">
        <v>0</v>
      </c>
      <c r="K2955" s="493" t="n">
        <v>0</v>
      </c>
      <c r="L2955" s="493" t="n">
        <v>0</v>
      </c>
      <c r="M2955" s="493" t="n">
        <v>0</v>
      </c>
      <c r="N2955" s="493" t="n">
        <v>0</v>
      </c>
      <c r="O2955" s="493" t="n">
        <v>0</v>
      </c>
      <c r="P2955" s="493" t="n">
        <v>0</v>
      </c>
      <c r="Q2955" s="493" t="n">
        <v>0</v>
      </c>
      <c r="R2955" s="493" t="n">
        <v>0</v>
      </c>
      <c r="S2955" s="493" t="n">
        <v>0</v>
      </c>
      <c r="T2955" s="493" t="n">
        <v>0</v>
      </c>
      <c r="U2955" s="493" t="n">
        <v>0</v>
      </c>
      <c r="V2955" s="493" t="n">
        <v>0</v>
      </c>
      <c r="W2955" s="493" t="n">
        <v>0</v>
      </c>
      <c r="X2955" s="493" t="n">
        <v>0</v>
      </c>
      <c r="Y2955" s="493" t="n">
        <v>0</v>
      </c>
      <c r="Z2955" s="493" t="n">
        <v>0</v>
      </c>
      <c r="AA2955" s="493" t="n">
        <v>0</v>
      </c>
      <c r="AB2955" s="493" t="n">
        <v>0</v>
      </c>
      <c r="AC2955" s="493" t="n">
        <v>0</v>
      </c>
      <c r="AD2955" s="493" t="n">
        <v>0</v>
      </c>
      <c r="AE2955" s="493" t="n">
        <v>0</v>
      </c>
      <c r="AF2955" s="493" t="n">
        <v>0</v>
      </c>
      <c r="AG2955" s="493" t="n">
        <v>0</v>
      </c>
      <c r="AH2955" s="493" t="n">
        <v>0</v>
      </c>
      <c r="AI2955" s="493" t="n">
        <v>0</v>
      </c>
      <c r="AJ2955" s="493" t="n">
        <v>0</v>
      </c>
      <c r="AK2955" s="493" t="n">
        <v>0</v>
      </c>
      <c r="AL2955" s="493" t="n">
        <v>0</v>
      </c>
      <c r="AM2955" s="493" t="n">
        <v>0</v>
      </c>
      <c r="AN2955" s="493" t="n">
        <v>0</v>
      </c>
      <c r="AO2955" s="493" t="n">
        <v>0</v>
      </c>
      <c r="AP2955" s="493" t="n">
        <v>0</v>
      </c>
      <c r="AQ2955" s="493" t="n">
        <v>0</v>
      </c>
      <c r="AR2955" s="493" t="n">
        <v>0</v>
      </c>
      <c r="AS2955" s="493" t="n">
        <v>0</v>
      </c>
      <c r="AT2955" s="493" t="n">
        <v>0</v>
      </c>
      <c r="AU2955" s="493" t="n">
        <v>0</v>
      </c>
      <c r="AV2955" s="493" t="n">
        <v>0</v>
      </c>
      <c r="AW2955" s="493" t="n">
        <v>0</v>
      </c>
      <c r="AX2955" s="493" t="n">
        <v>0</v>
      </c>
      <c r="AY2955" s="493" t="n">
        <v>0</v>
      </c>
      <c r="AZ2955" s="493" t="n">
        <v>0</v>
      </c>
      <c r="BA2955" s="493" t="n">
        <v>0</v>
      </c>
      <c r="BB2955" s="493" t="n">
        <v>0</v>
      </c>
      <c r="BC2955" s="493" t="n">
        <v>376.2</v>
      </c>
      <c r="BD2955" s="493" t="n">
        <v>519.6</v>
      </c>
      <c r="BE2955" s="493" t="n">
        <v>617.1</v>
      </c>
      <c r="BF2955" s="493" t="n">
        <v>494.7</v>
      </c>
      <c r="BG2955" s="493" t="n">
        <v>420.6</v>
      </c>
      <c r="BH2955" s="493" t="n">
        <v>120.3</v>
      </c>
      <c r="BI2955" s="493" t="n">
        <v>648.9</v>
      </c>
      <c r="BJ2955" s="493" t="n">
        <v>649.5</v>
      </c>
      <c r="BK2955" s="493" t="n">
        <v>709.8</v>
      </c>
      <c r="BL2955" s="493" t="n">
        <v>763.5</v>
      </c>
      <c r="BM2955" s="493" t="n">
        <v>412.5</v>
      </c>
      <c r="BN2955" s="493" t="n">
        <v>416.1</v>
      </c>
      <c r="BO2955" s="493" t="n">
        <v>722.7</v>
      </c>
      <c r="BP2955" s="493" t="n">
        <v>795.3</v>
      </c>
      <c r="BQ2955" s="493" t="n">
        <v>547.8</v>
      </c>
      <c r="BR2955" s="493" t="n">
        <v>1086.3</v>
      </c>
      <c r="BS2955" s="493" t="n">
        <v>1110.9</v>
      </c>
      <c r="BT2955" s="493" t="n">
        <v>1011.9</v>
      </c>
      <c r="BU2955" s="493" t="n">
        <v>1277.4</v>
      </c>
      <c r="BV2955" s="493" t="n">
        <v>721.8</v>
      </c>
      <c r="BW2955" s="493" t="n">
        <v>671.7</v>
      </c>
    </row>
    <row r="2956">
      <c r="A2956" t="inlineStr">
        <is>
          <t>[C9D3] Angiotensin-II 길항제 칼슘길항제 복합제</t>
        </is>
      </c>
      <c r="B2956" t="inlineStr">
        <is>
          <t>구주제약</t>
        </is>
      </c>
      <c r="C2956" t="inlineStr">
        <is>
          <t>씨알비</t>
        </is>
      </c>
      <c r="D2956" t="inlineStr">
        <is>
          <t>구주제약</t>
        </is>
      </c>
      <c r="E2956" t="inlineStr">
        <is>
          <t>amlodipine besylate,  valsartan</t>
        </is>
      </c>
      <c r="F2956" t="inlineStr">
        <is>
          <t>병원</t>
        </is>
      </c>
      <c r="G2956" t="inlineStr">
        <is>
          <t>Generic</t>
        </is>
      </c>
      <c r="H2956" s="493" t="n">
        <v>0</v>
      </c>
      <c r="I2956" s="493" t="n">
        <v>0</v>
      </c>
      <c r="J2956" s="493" t="n">
        <v>0</v>
      </c>
      <c r="K2956" s="493" t="n">
        <v>0</v>
      </c>
      <c r="L2956" s="493" t="n">
        <v>0</v>
      </c>
      <c r="M2956" s="493" t="n">
        <v>0</v>
      </c>
      <c r="N2956" s="493" t="n">
        <v>0</v>
      </c>
      <c r="O2956" s="493" t="n">
        <v>0</v>
      </c>
      <c r="P2956" s="493" t="n">
        <v>0</v>
      </c>
      <c r="Q2956" s="493" t="n">
        <v>0</v>
      </c>
      <c r="R2956" s="493" t="n">
        <v>0</v>
      </c>
      <c r="S2956" s="493" t="n">
        <v>0</v>
      </c>
      <c r="T2956" s="493" t="n">
        <v>0</v>
      </c>
      <c r="U2956" s="493" t="n">
        <v>0</v>
      </c>
      <c r="V2956" s="493" t="n">
        <v>0</v>
      </c>
      <c r="W2956" s="493" t="n">
        <v>0</v>
      </c>
      <c r="X2956" s="493" t="n">
        <v>0</v>
      </c>
      <c r="Y2956" s="493" t="n">
        <v>0</v>
      </c>
      <c r="Z2956" s="493" t="n">
        <v>0</v>
      </c>
      <c r="AA2956" s="493" t="n">
        <v>0</v>
      </c>
      <c r="AB2956" s="493" t="n">
        <v>0</v>
      </c>
      <c r="AC2956" s="493" t="n">
        <v>0</v>
      </c>
      <c r="AD2956" s="493" t="n">
        <v>0</v>
      </c>
      <c r="AE2956" s="493" t="n">
        <v>0</v>
      </c>
      <c r="AF2956" s="493" t="n">
        <v>0</v>
      </c>
      <c r="AG2956" s="493" t="n">
        <v>0</v>
      </c>
      <c r="AH2956" s="493" t="n">
        <v>0</v>
      </c>
      <c r="AI2956" s="493" t="n">
        <v>0</v>
      </c>
      <c r="AJ2956" s="493" t="n">
        <v>0</v>
      </c>
      <c r="AK2956" s="493" t="n">
        <v>0</v>
      </c>
      <c r="AL2956" s="493" t="n">
        <v>0</v>
      </c>
      <c r="AM2956" s="493" t="n">
        <v>0</v>
      </c>
      <c r="AN2956" s="493" t="n">
        <v>0</v>
      </c>
      <c r="AO2956" s="493" t="n">
        <v>0</v>
      </c>
      <c r="AP2956" s="493" t="n">
        <v>0</v>
      </c>
      <c r="AQ2956" s="493" t="n">
        <v>0</v>
      </c>
      <c r="AR2956" s="493" t="n">
        <v>0</v>
      </c>
      <c r="AS2956" s="493" t="n">
        <v>0</v>
      </c>
      <c r="AT2956" s="493" t="n">
        <v>0</v>
      </c>
      <c r="AU2956" s="493" t="n">
        <v>0</v>
      </c>
      <c r="AV2956" s="493" t="n">
        <v>0</v>
      </c>
      <c r="AW2956" s="493" t="n">
        <v>0</v>
      </c>
      <c r="AX2956" s="493" t="n">
        <v>0</v>
      </c>
      <c r="AY2956" s="493" t="n">
        <v>0</v>
      </c>
      <c r="AZ2956" s="493" t="n">
        <v>0</v>
      </c>
      <c r="BA2956" s="493" t="n">
        <v>0</v>
      </c>
      <c r="BB2956" s="493" t="n">
        <v>0</v>
      </c>
      <c r="BC2956" s="493" t="n">
        <v>0</v>
      </c>
      <c r="BD2956" s="493" t="n">
        <v>0</v>
      </c>
      <c r="BE2956" s="493" t="n">
        <v>1086.3</v>
      </c>
      <c r="BF2956" s="493" t="n">
        <v>0</v>
      </c>
      <c r="BG2956" s="493" t="n">
        <v>973.2</v>
      </c>
      <c r="BH2956" s="493" t="n">
        <v>1463.4</v>
      </c>
      <c r="BI2956" s="493" t="n">
        <v>1214.4</v>
      </c>
      <c r="BJ2956" s="493" t="n">
        <v>784</v>
      </c>
      <c r="BK2956" s="493" t="n">
        <v>3210.93</v>
      </c>
      <c r="BL2956" s="493" t="n">
        <v>3964.92</v>
      </c>
      <c r="BM2956" s="493" t="n">
        <v>1933.29</v>
      </c>
      <c r="BN2956" s="493" t="n">
        <v>1909.08</v>
      </c>
      <c r="BO2956" s="493" t="n">
        <v>12198.28</v>
      </c>
      <c r="BP2956" s="493" t="n">
        <v>5899.12</v>
      </c>
      <c r="BQ2956" s="493" t="n">
        <v>9051.209999999999</v>
      </c>
      <c r="BR2956" s="493" t="n">
        <v>8084.07</v>
      </c>
      <c r="BS2956" s="493" t="n">
        <v>7634.19</v>
      </c>
      <c r="BT2956" s="493" t="n">
        <v>5474.4</v>
      </c>
      <c r="BU2956" s="493" t="n">
        <v>7064.4</v>
      </c>
      <c r="BV2956" s="493" t="n">
        <v>3768.9</v>
      </c>
      <c r="BW2956" s="493" t="n">
        <v>11008.8</v>
      </c>
    </row>
    <row r="2957">
      <c r="A2957" t="inlineStr">
        <is>
          <t>[C9D3] Angiotensin-II 길항제 칼슘길항제 복합제</t>
        </is>
      </c>
      <c r="B2957" t="inlineStr">
        <is>
          <t>구주제약</t>
        </is>
      </c>
      <c r="C2957" t="inlineStr">
        <is>
          <t>씨알비</t>
        </is>
      </c>
      <c r="D2957" t="inlineStr">
        <is>
          <t>구주제약</t>
        </is>
      </c>
      <c r="E2957" t="inlineStr">
        <is>
          <t>amlodipine besylate,  valsartan</t>
        </is>
      </c>
      <c r="F2957" t="inlineStr">
        <is>
          <t>의원</t>
        </is>
      </c>
      <c r="G2957" t="inlineStr">
        <is>
          <t>Generic</t>
        </is>
      </c>
      <c r="H2957" s="493" t="n">
        <v>0</v>
      </c>
      <c r="I2957" s="493" t="n">
        <v>0</v>
      </c>
      <c r="J2957" s="493" t="n">
        <v>0</v>
      </c>
      <c r="K2957" s="493" t="n">
        <v>0</v>
      </c>
      <c r="L2957" s="493" t="n">
        <v>0</v>
      </c>
      <c r="M2957" s="493" t="n">
        <v>0</v>
      </c>
      <c r="N2957" s="493" t="n">
        <v>0</v>
      </c>
      <c r="O2957" s="493" t="n">
        <v>3426.8</v>
      </c>
      <c r="P2957" s="493" t="n">
        <v>15126.89</v>
      </c>
      <c r="Q2957" s="493" t="n">
        <v>16024.1</v>
      </c>
      <c r="R2957" s="493" t="n">
        <v>17354.9</v>
      </c>
      <c r="S2957" s="493" t="n">
        <v>17437.15</v>
      </c>
      <c r="T2957" s="493" t="n">
        <v>22294.95</v>
      </c>
      <c r="U2957" s="493" t="n">
        <v>17340.9</v>
      </c>
      <c r="V2957" s="493" t="n">
        <v>21007.9</v>
      </c>
      <c r="W2957" s="493" t="n">
        <v>27025.45</v>
      </c>
      <c r="X2957" s="493" t="n">
        <v>30434.92</v>
      </c>
      <c r="Y2957" s="493" t="n">
        <v>30996.7</v>
      </c>
      <c r="Z2957" s="493" t="n">
        <v>36829.2</v>
      </c>
      <c r="AA2957" s="493" t="n">
        <v>32984.75</v>
      </c>
      <c r="AB2957" s="493" t="n">
        <v>31489.6</v>
      </c>
      <c r="AC2957" s="493" t="n">
        <v>32965.16</v>
      </c>
      <c r="AD2957" s="493" t="n">
        <v>32909</v>
      </c>
      <c r="AE2957" s="493" t="n">
        <v>29085.85</v>
      </c>
      <c r="AF2957" s="493" t="n">
        <v>22846.52</v>
      </c>
      <c r="AG2957" s="493" t="n">
        <v>24084.9</v>
      </c>
      <c r="AH2957" s="493" t="n">
        <v>27736.51</v>
      </c>
      <c r="AI2957" s="493" t="n">
        <v>28877.3</v>
      </c>
      <c r="AJ2957" s="493" t="n">
        <v>26828.1</v>
      </c>
      <c r="AK2957" s="493" t="n">
        <v>30896.85</v>
      </c>
      <c r="AL2957" s="493" t="n">
        <v>24073.29</v>
      </c>
      <c r="AM2957" s="493" t="n">
        <v>27097.9</v>
      </c>
      <c r="AN2957" s="493" t="n">
        <v>15097.29</v>
      </c>
      <c r="AO2957" s="493" t="n">
        <v>8627.25</v>
      </c>
      <c r="AP2957" s="493" t="n">
        <v>3274.8</v>
      </c>
      <c r="AQ2957" s="493" t="n">
        <v>1963.2</v>
      </c>
      <c r="AR2957" s="493" t="n">
        <v>2075.55</v>
      </c>
      <c r="AS2957" s="493" t="n">
        <v>0</v>
      </c>
      <c r="AT2957" s="493" t="n">
        <v>0</v>
      </c>
      <c r="AU2957" s="493" t="n">
        <v>0</v>
      </c>
      <c r="AV2957" s="493" t="n">
        <v>0</v>
      </c>
      <c r="AW2957" s="493" t="n">
        <v>0</v>
      </c>
      <c r="AX2957" s="493" t="n">
        <v>0</v>
      </c>
      <c r="AY2957" s="493" t="n">
        <v>0</v>
      </c>
      <c r="AZ2957" s="493" t="n">
        <v>0</v>
      </c>
      <c r="BA2957" s="493" t="n">
        <v>0</v>
      </c>
      <c r="BB2957" s="493" t="n">
        <v>0</v>
      </c>
      <c r="BC2957" s="493" t="n">
        <v>1768</v>
      </c>
      <c r="BD2957" s="493" t="n">
        <v>2040</v>
      </c>
      <c r="BE2957" s="493" t="n">
        <v>1748</v>
      </c>
      <c r="BF2957" s="493" t="n">
        <v>1920.6</v>
      </c>
      <c r="BG2957" s="493" t="n">
        <v>4349.5</v>
      </c>
      <c r="BH2957" s="493" t="n">
        <v>3081.5</v>
      </c>
      <c r="BI2957" s="493" t="n">
        <v>5695.38</v>
      </c>
      <c r="BJ2957" s="493" t="n">
        <v>4561.95</v>
      </c>
      <c r="BK2957" s="493" t="n">
        <v>6726.88</v>
      </c>
      <c r="BL2957" s="493" t="n">
        <v>8023.98</v>
      </c>
      <c r="BM2957" s="493" t="n">
        <v>13213.14</v>
      </c>
      <c r="BN2957" s="493" t="n">
        <v>21537.94</v>
      </c>
      <c r="BO2957" s="493" t="n">
        <v>26910.85</v>
      </c>
      <c r="BP2957" s="493" t="n">
        <v>36346.27</v>
      </c>
      <c r="BQ2957" s="493" t="n">
        <v>32996.86</v>
      </c>
      <c r="BR2957" s="493" t="n">
        <v>44772.87</v>
      </c>
      <c r="BS2957" s="493" t="n">
        <v>47557.86</v>
      </c>
      <c r="BT2957" s="493" t="n">
        <v>45155.23</v>
      </c>
      <c r="BU2957" s="493" t="n">
        <v>45649.55</v>
      </c>
      <c r="BV2957" s="493" t="n">
        <v>46707.03</v>
      </c>
      <c r="BW2957" s="493" t="n">
        <v>48681.93</v>
      </c>
    </row>
    <row r="2958">
      <c r="A2958" t="inlineStr">
        <is>
          <t>[C9D3] Angiotensin-II 길항제 칼슘길항제 복합제</t>
        </is>
      </c>
      <c r="B2958" t="inlineStr">
        <is>
          <t>구주제약</t>
        </is>
      </c>
      <c r="C2958" t="inlineStr">
        <is>
          <t>씨알비</t>
        </is>
      </c>
      <c r="D2958" t="inlineStr">
        <is>
          <t>구주제약</t>
        </is>
      </c>
      <c r="E2958" t="inlineStr">
        <is>
          <t>amlodipine besylate,  valsartan</t>
        </is>
      </c>
      <c r="F2958" t="inlineStr">
        <is>
          <t>보건소</t>
        </is>
      </c>
      <c r="G2958" t="inlineStr">
        <is>
          <t>Generic</t>
        </is>
      </c>
      <c r="H2958" s="493" t="n">
        <v>0</v>
      </c>
      <c r="I2958" s="493" t="n">
        <v>0</v>
      </c>
      <c r="J2958" s="493" t="n">
        <v>0</v>
      </c>
      <c r="K2958" s="493" t="n">
        <v>0</v>
      </c>
      <c r="L2958" s="493" t="n">
        <v>0</v>
      </c>
      <c r="M2958" s="493" t="n">
        <v>0</v>
      </c>
      <c r="N2958" s="493" t="n">
        <v>0</v>
      </c>
      <c r="O2958" s="493" t="n">
        <v>0</v>
      </c>
      <c r="P2958" s="493" t="n">
        <v>0</v>
      </c>
      <c r="Q2958" s="493" t="n">
        <v>0</v>
      </c>
      <c r="R2958" s="493" t="n">
        <v>0</v>
      </c>
      <c r="S2958" s="493" t="n">
        <v>0</v>
      </c>
      <c r="T2958" s="493" t="n">
        <v>0</v>
      </c>
      <c r="U2958" s="493" t="n">
        <v>0</v>
      </c>
      <c r="V2958" s="493" t="n">
        <v>0</v>
      </c>
      <c r="W2958" s="493" t="n">
        <v>0</v>
      </c>
      <c r="X2958" s="493" t="n">
        <v>0</v>
      </c>
      <c r="Y2958" s="493" t="n">
        <v>0</v>
      </c>
      <c r="Z2958" s="493" t="n">
        <v>0</v>
      </c>
      <c r="AA2958" s="493" t="n">
        <v>906.3</v>
      </c>
      <c r="AB2958" s="493" t="n">
        <v>0</v>
      </c>
      <c r="AC2958" s="493" t="n">
        <v>0</v>
      </c>
      <c r="AD2958" s="493" t="n">
        <v>0</v>
      </c>
      <c r="AE2958" s="493" t="n">
        <v>0</v>
      </c>
      <c r="AF2958" s="493" t="n">
        <v>0</v>
      </c>
      <c r="AG2958" s="493" t="n">
        <v>0</v>
      </c>
      <c r="AH2958" s="493" t="n">
        <v>0</v>
      </c>
      <c r="AI2958" s="493" t="n">
        <v>0</v>
      </c>
      <c r="AJ2958" s="493" t="n">
        <v>0</v>
      </c>
      <c r="AK2958" s="493" t="n">
        <v>0</v>
      </c>
      <c r="AL2958" s="493" t="n">
        <v>0</v>
      </c>
      <c r="AM2958" s="493" t="n">
        <v>0</v>
      </c>
      <c r="AN2958" s="493" t="n">
        <v>0</v>
      </c>
      <c r="AO2958" s="493" t="n">
        <v>0</v>
      </c>
      <c r="AP2958" s="493" t="n">
        <v>0</v>
      </c>
      <c r="AQ2958" s="493" t="n">
        <v>0</v>
      </c>
      <c r="AR2958" s="493" t="n">
        <v>0</v>
      </c>
      <c r="AS2958" s="493" t="n">
        <v>0</v>
      </c>
      <c r="AT2958" s="493" t="n">
        <v>0</v>
      </c>
      <c r="AU2958" s="493" t="n">
        <v>0</v>
      </c>
      <c r="AV2958" s="493" t="n">
        <v>0</v>
      </c>
      <c r="AW2958" s="493" t="n">
        <v>0</v>
      </c>
      <c r="AX2958" s="493" t="n">
        <v>0</v>
      </c>
      <c r="AY2958" s="493" t="n">
        <v>0</v>
      </c>
      <c r="AZ2958" s="493" t="n">
        <v>0</v>
      </c>
      <c r="BA2958" s="493" t="n">
        <v>0</v>
      </c>
      <c r="BB2958" s="493" t="n">
        <v>0</v>
      </c>
      <c r="BC2958" s="493" t="n">
        <v>0</v>
      </c>
      <c r="BD2958" s="493" t="n">
        <v>0</v>
      </c>
      <c r="BE2958" s="493" t="n">
        <v>0</v>
      </c>
      <c r="BF2958" s="493" t="n">
        <v>0</v>
      </c>
      <c r="BG2958" s="493" t="n">
        <v>0</v>
      </c>
      <c r="BH2958" s="493" t="n">
        <v>0</v>
      </c>
      <c r="BI2958" s="493" t="n">
        <v>0</v>
      </c>
      <c r="BJ2958" s="493" t="n">
        <v>0</v>
      </c>
      <c r="BK2958" s="493" t="n">
        <v>0</v>
      </c>
      <c r="BL2958" s="493" t="n">
        <v>0</v>
      </c>
      <c r="BM2958" s="493" t="n">
        <v>0</v>
      </c>
      <c r="BN2958" s="493" t="n">
        <v>0</v>
      </c>
      <c r="BO2958" s="493" t="n">
        <v>0</v>
      </c>
      <c r="BP2958" s="493" t="n">
        <v>0</v>
      </c>
      <c r="BQ2958" s="493" t="n">
        <v>0</v>
      </c>
      <c r="BR2958" s="493" t="n">
        <v>0</v>
      </c>
      <c r="BS2958" s="493" t="n">
        <v>0</v>
      </c>
      <c r="BT2958" s="493" t="n">
        <v>0</v>
      </c>
      <c r="BU2958" s="493" t="n">
        <v>0</v>
      </c>
      <c r="BV2958" s="493" t="n">
        <v>0</v>
      </c>
      <c r="BW2958" s="493" t="n">
        <v>0</v>
      </c>
    </row>
    <row r="2959">
      <c r="A2959" t="inlineStr">
        <is>
          <t>[C9D3] Angiotensin-II 길항제 칼슘길항제 복합제</t>
        </is>
      </c>
      <c r="B2959" t="inlineStr">
        <is>
          <t>구주제약</t>
        </is>
      </c>
      <c r="C2959" t="inlineStr">
        <is>
          <t>트윈텔</t>
        </is>
      </c>
      <c r="D2959" t="inlineStr">
        <is>
          <t>구주제약</t>
        </is>
      </c>
      <c r="E2959" t="inlineStr">
        <is>
          <t>amlodipine besylate,  telmisartan</t>
        </is>
      </c>
      <c r="F2959" t="inlineStr">
        <is>
          <t>병원</t>
        </is>
      </c>
      <c r="G2959" t="inlineStr">
        <is>
          <t>Generic</t>
        </is>
      </c>
      <c r="H2959" s="493" t="n">
        <v>0</v>
      </c>
      <c r="I2959" s="493" t="n">
        <v>0</v>
      </c>
      <c r="J2959" s="493" t="n">
        <v>0</v>
      </c>
      <c r="K2959" s="493" t="n">
        <v>0</v>
      </c>
      <c r="L2959" s="493" t="n">
        <v>0</v>
      </c>
      <c r="M2959" s="493" t="n">
        <v>0</v>
      </c>
      <c r="N2959" s="493" t="n">
        <v>0</v>
      </c>
      <c r="O2959" s="493" t="n">
        <v>0</v>
      </c>
      <c r="P2959" s="493" t="n">
        <v>0</v>
      </c>
      <c r="Q2959" s="493" t="n">
        <v>0</v>
      </c>
      <c r="R2959" s="493" t="n">
        <v>342</v>
      </c>
      <c r="S2959" s="493" t="n">
        <v>734.1</v>
      </c>
      <c r="T2959" s="493" t="n">
        <v>179.1</v>
      </c>
      <c r="U2959" s="493" t="n">
        <v>257.1</v>
      </c>
      <c r="V2959" s="493" t="n">
        <v>66.34</v>
      </c>
      <c r="W2959" s="493" t="n">
        <v>183.9</v>
      </c>
      <c r="X2959" s="493" t="n">
        <v>143.82</v>
      </c>
      <c r="Y2959" s="493" t="n">
        <v>184.5</v>
      </c>
      <c r="Z2959" s="493" t="n">
        <v>63.6</v>
      </c>
      <c r="AA2959" s="493" t="n">
        <v>664.5</v>
      </c>
      <c r="AB2959" s="493" t="n">
        <v>3600</v>
      </c>
      <c r="AC2959" s="493" t="n">
        <v>2600.36</v>
      </c>
      <c r="AD2959" s="493" t="n">
        <v>1817.1</v>
      </c>
      <c r="AE2959" s="493" t="n">
        <v>3498</v>
      </c>
      <c r="AF2959" s="493" t="n">
        <v>2040</v>
      </c>
      <c r="AG2959" s="493" t="n">
        <v>720</v>
      </c>
      <c r="AH2959" s="493" t="n">
        <v>1796.4</v>
      </c>
      <c r="AI2959" s="493" t="n">
        <v>842.7</v>
      </c>
      <c r="AJ2959" s="493" t="n">
        <v>841.2</v>
      </c>
      <c r="AK2959" s="493" t="n">
        <v>1087.2</v>
      </c>
      <c r="AL2959" s="493" t="n">
        <v>361.8</v>
      </c>
      <c r="AM2959" s="493" t="n">
        <v>1684.5</v>
      </c>
      <c r="AN2959" s="493" t="n">
        <v>1324.5</v>
      </c>
      <c r="AO2959" s="493" t="n">
        <v>1369.5</v>
      </c>
      <c r="AP2959" s="493" t="n">
        <v>360</v>
      </c>
      <c r="AQ2959" s="493" t="n">
        <v>0</v>
      </c>
      <c r="AR2959" s="493" t="n">
        <v>0</v>
      </c>
      <c r="AS2959" s="493" t="n">
        <v>0</v>
      </c>
      <c r="AT2959" s="493" t="n">
        <v>0</v>
      </c>
      <c r="AU2959" s="493" t="n">
        <v>0</v>
      </c>
      <c r="AV2959" s="493" t="n">
        <v>0</v>
      </c>
      <c r="AW2959" s="493" t="n">
        <v>0</v>
      </c>
      <c r="AX2959" s="493" t="n">
        <v>0</v>
      </c>
      <c r="AY2959" s="493" t="n">
        <v>0</v>
      </c>
      <c r="AZ2959" s="493" t="n">
        <v>0</v>
      </c>
      <c r="BA2959" s="493" t="n">
        <v>0</v>
      </c>
      <c r="BB2959" s="493" t="n">
        <v>0</v>
      </c>
      <c r="BC2959" s="493" t="n">
        <v>0</v>
      </c>
      <c r="BD2959" s="493" t="n">
        <v>0</v>
      </c>
      <c r="BE2959" s="493" t="n">
        <v>0</v>
      </c>
      <c r="BF2959" s="493" t="n">
        <v>0</v>
      </c>
      <c r="BG2959" s="493" t="n">
        <v>0</v>
      </c>
      <c r="BH2959" s="493" t="n">
        <v>0</v>
      </c>
      <c r="BI2959" s="493" t="n">
        <v>0</v>
      </c>
      <c r="BJ2959" s="493" t="n">
        <v>0</v>
      </c>
      <c r="BK2959" s="493" t="n">
        <v>0</v>
      </c>
      <c r="BL2959" s="493" t="n">
        <v>0</v>
      </c>
      <c r="BM2959" s="493" t="n">
        <v>0</v>
      </c>
      <c r="BN2959" s="493" t="n">
        <v>0</v>
      </c>
      <c r="BO2959" s="493" t="n">
        <v>0</v>
      </c>
      <c r="BP2959" s="493" t="n">
        <v>0</v>
      </c>
      <c r="BQ2959" s="493" t="n">
        <v>0</v>
      </c>
      <c r="BR2959" s="493" t="n">
        <v>0</v>
      </c>
      <c r="BS2959" s="493" t="n">
        <v>0</v>
      </c>
      <c r="BT2959" s="493" t="n">
        <v>0</v>
      </c>
      <c r="BU2959" s="493" t="n">
        <v>0</v>
      </c>
      <c r="BV2959" s="493" t="n">
        <v>0</v>
      </c>
      <c r="BW2959" s="493" t="n">
        <v>0</v>
      </c>
    </row>
    <row r="2960">
      <c r="A2960" t="inlineStr">
        <is>
          <t>[C9D3] Angiotensin-II 길항제 칼슘길항제 복합제</t>
        </is>
      </c>
      <c r="B2960" t="inlineStr">
        <is>
          <t>구주제약</t>
        </is>
      </c>
      <c r="C2960" t="inlineStr">
        <is>
          <t>트윈텔</t>
        </is>
      </c>
      <c r="D2960" t="inlineStr">
        <is>
          <t>구주제약</t>
        </is>
      </c>
      <c r="E2960" t="inlineStr">
        <is>
          <t>amlodipine besylate,  telmisartan</t>
        </is>
      </c>
      <c r="F2960" t="inlineStr">
        <is>
          <t>의원</t>
        </is>
      </c>
      <c r="G2960" t="inlineStr">
        <is>
          <t>Generic</t>
        </is>
      </c>
      <c r="H2960" s="493" t="n">
        <v>152514.71</v>
      </c>
      <c r="I2960" s="493" t="n">
        <v>166071.22</v>
      </c>
      <c r="J2960" s="493" t="n">
        <v>195409.38</v>
      </c>
      <c r="K2960" s="493" t="n">
        <v>186735.05</v>
      </c>
      <c r="L2960" s="493" t="n">
        <v>184501.76</v>
      </c>
      <c r="M2960" s="493" t="n">
        <v>222039.67</v>
      </c>
      <c r="N2960" s="493" t="n">
        <v>210465.07</v>
      </c>
      <c r="O2960" s="493" t="n">
        <v>218606.02</v>
      </c>
      <c r="P2960" s="493" t="n">
        <v>222751.97</v>
      </c>
      <c r="Q2960" s="493" t="n">
        <v>209376.09</v>
      </c>
      <c r="R2960" s="493" t="n">
        <v>220768.66</v>
      </c>
      <c r="S2960" s="493" t="n">
        <v>250175.46</v>
      </c>
      <c r="T2960" s="493" t="n">
        <v>202309.54</v>
      </c>
      <c r="U2960" s="493" t="n">
        <v>211214.58</v>
      </c>
      <c r="V2960" s="493" t="n">
        <v>242274.2</v>
      </c>
      <c r="W2960" s="493" t="n">
        <v>227956.6</v>
      </c>
      <c r="X2960" s="493" t="n">
        <v>256415.99</v>
      </c>
      <c r="Y2960" s="493" t="n">
        <v>238396.23</v>
      </c>
      <c r="Z2960" s="493" t="n">
        <v>263467.77</v>
      </c>
      <c r="AA2960" s="493" t="n">
        <v>236354.32</v>
      </c>
      <c r="AB2960" s="493" t="n">
        <v>254898.18</v>
      </c>
      <c r="AC2960" s="493" t="n">
        <v>246880.92</v>
      </c>
      <c r="AD2960" s="493" t="n">
        <v>255793.76</v>
      </c>
      <c r="AE2960" s="493" t="n">
        <v>277904.12</v>
      </c>
      <c r="AF2960" s="493" t="n">
        <v>272823.01</v>
      </c>
      <c r="AG2960" s="493" t="n">
        <v>184117.55</v>
      </c>
      <c r="AH2960" s="493" t="n">
        <v>196806.38</v>
      </c>
      <c r="AI2960" s="493" t="n">
        <v>170197.2</v>
      </c>
      <c r="AJ2960" s="493" t="n">
        <v>176184.29</v>
      </c>
      <c r="AK2960" s="493" t="n">
        <v>175277.09</v>
      </c>
      <c r="AL2960" s="493" t="n">
        <v>167315.35</v>
      </c>
      <c r="AM2960" s="493" t="n">
        <v>170771.54</v>
      </c>
      <c r="AN2960" s="493" t="n">
        <v>41085.79</v>
      </c>
      <c r="AO2960" s="493" t="n">
        <v>31441.84</v>
      </c>
      <c r="AP2960" s="493" t="n">
        <v>31123.14</v>
      </c>
      <c r="AQ2960" s="493" t="n">
        <v>27195.37</v>
      </c>
      <c r="AR2960" s="493" t="n">
        <v>18493.54</v>
      </c>
      <c r="AS2960" s="493" t="n">
        <v>15703.48</v>
      </c>
      <c r="AT2960" s="493" t="n">
        <v>16951.95</v>
      </c>
      <c r="AU2960" s="493" t="n">
        <v>13033.54</v>
      </c>
      <c r="AV2960" s="493" t="n">
        <v>11606.01</v>
      </c>
      <c r="AW2960" s="493" t="n">
        <v>11436.1</v>
      </c>
      <c r="AX2960" s="493" t="n">
        <v>4669.36</v>
      </c>
      <c r="AY2960" s="493" t="n">
        <v>1183.25</v>
      </c>
      <c r="AZ2960" s="493" t="n">
        <v>4695</v>
      </c>
      <c r="BA2960" s="493" t="n">
        <v>6142.26</v>
      </c>
      <c r="BB2960" s="493" t="n">
        <v>4945.8</v>
      </c>
      <c r="BC2960" s="493" t="n">
        <v>5763.72</v>
      </c>
      <c r="BD2960" s="493" t="n">
        <v>4971.72</v>
      </c>
      <c r="BE2960" s="493" t="n">
        <v>2772.9</v>
      </c>
      <c r="BF2960" s="493" t="n">
        <v>4617.28</v>
      </c>
      <c r="BG2960" s="493" t="n">
        <v>3156.42</v>
      </c>
      <c r="BH2960" s="493" t="n">
        <v>5310.35</v>
      </c>
      <c r="BI2960" s="493" t="n">
        <v>3112.8</v>
      </c>
      <c r="BJ2960" s="493" t="n">
        <v>1792.9</v>
      </c>
      <c r="BK2960" s="493" t="n">
        <v>3001.9</v>
      </c>
      <c r="BL2960" s="493" t="n">
        <v>0</v>
      </c>
      <c r="BM2960" s="493" t="n">
        <v>1898.4</v>
      </c>
      <c r="BN2960" s="493" t="n">
        <v>0</v>
      </c>
      <c r="BO2960" s="493" t="n">
        <v>0</v>
      </c>
      <c r="BP2960" s="493" t="n">
        <v>0</v>
      </c>
      <c r="BQ2960" s="493" t="n">
        <v>0</v>
      </c>
      <c r="BR2960" s="493" t="n">
        <v>0</v>
      </c>
      <c r="BS2960" s="493" t="n">
        <v>0</v>
      </c>
      <c r="BT2960" s="493" t="n">
        <v>2807.1</v>
      </c>
      <c r="BU2960" s="493" t="n">
        <v>2040</v>
      </c>
      <c r="BV2960" s="493" t="n">
        <v>3218.7</v>
      </c>
      <c r="BW2960" s="493" t="n">
        <v>3013.7</v>
      </c>
    </row>
    <row r="2961">
      <c r="A2961" t="inlineStr">
        <is>
          <t>[C9D3] Angiotensin-II 길항제 칼슘길항제 복합제</t>
        </is>
      </c>
      <c r="B2961" t="inlineStr">
        <is>
          <t>구주제약</t>
        </is>
      </c>
      <c r="C2961" t="inlineStr">
        <is>
          <t>트윈텔</t>
        </is>
      </c>
      <c r="D2961" t="inlineStr">
        <is>
          <t>구주제약</t>
        </is>
      </c>
      <c r="E2961" t="inlineStr">
        <is>
          <t>amlodipine besylate,  telmisartan</t>
        </is>
      </c>
      <c r="F2961" t="inlineStr">
        <is>
          <t>보건소</t>
        </is>
      </c>
      <c r="G2961" t="inlineStr">
        <is>
          <t>Generic</t>
        </is>
      </c>
      <c r="H2961" s="493" t="n">
        <v>4406.4</v>
      </c>
      <c r="I2961" s="493" t="n">
        <v>3260.4</v>
      </c>
      <c r="J2961" s="493" t="n">
        <v>3813.6</v>
      </c>
      <c r="K2961" s="493" t="n">
        <v>3571.2</v>
      </c>
      <c r="L2961" s="493" t="n">
        <v>1923.9</v>
      </c>
      <c r="M2961" s="493" t="n">
        <v>4455</v>
      </c>
      <c r="N2961" s="493" t="n">
        <v>3771.6</v>
      </c>
      <c r="O2961" s="493" t="n">
        <v>2747.4</v>
      </c>
      <c r="P2961" s="493" t="n">
        <v>3045.6</v>
      </c>
      <c r="Q2961" s="493" t="n">
        <v>3110.4</v>
      </c>
      <c r="R2961" s="493" t="n">
        <v>4203</v>
      </c>
      <c r="S2961" s="493" t="n">
        <v>2428.2</v>
      </c>
      <c r="T2961" s="493" t="n">
        <v>6814.5</v>
      </c>
      <c r="U2961" s="493" t="n">
        <v>2973.6</v>
      </c>
      <c r="V2961" s="493" t="n">
        <v>6808.5</v>
      </c>
      <c r="W2961" s="493" t="n">
        <v>2755.2</v>
      </c>
      <c r="X2961" s="493" t="n">
        <v>6450.5</v>
      </c>
      <c r="Y2961" s="493" t="n">
        <v>2749.5</v>
      </c>
      <c r="Z2961" s="493" t="n">
        <v>5812.2</v>
      </c>
      <c r="AA2961" s="493" t="n">
        <v>6854.1</v>
      </c>
      <c r="AB2961" s="493" t="n">
        <v>5002.91</v>
      </c>
      <c r="AC2961" s="493" t="n">
        <v>3033.6</v>
      </c>
      <c r="AD2961" s="493" t="n">
        <v>6442.2</v>
      </c>
      <c r="AE2961" s="493" t="n">
        <v>7162.23</v>
      </c>
      <c r="AF2961" s="493" t="n">
        <v>4889.25</v>
      </c>
      <c r="AG2961" s="493" t="n">
        <v>3382.8</v>
      </c>
      <c r="AH2961" s="493" t="n">
        <v>2538</v>
      </c>
      <c r="AI2961" s="493" t="n">
        <v>1148.4</v>
      </c>
      <c r="AJ2961" s="493" t="n">
        <v>385.2</v>
      </c>
      <c r="AK2961" s="493" t="n">
        <v>27</v>
      </c>
      <c r="AL2961" s="493" t="n">
        <v>0</v>
      </c>
      <c r="AM2961" s="493" t="n">
        <v>475.2</v>
      </c>
      <c r="AN2961" s="493" t="n">
        <v>178.2</v>
      </c>
      <c r="AO2961" s="493" t="n">
        <v>604.2</v>
      </c>
      <c r="AP2961" s="493" t="n">
        <v>0</v>
      </c>
      <c r="AQ2961" s="493" t="n">
        <v>289.8</v>
      </c>
      <c r="AR2961" s="493" t="n">
        <v>394.2</v>
      </c>
      <c r="AS2961" s="493" t="n">
        <v>335.7</v>
      </c>
      <c r="AT2961" s="493" t="n">
        <v>0</v>
      </c>
      <c r="AU2961" s="493" t="n">
        <v>0</v>
      </c>
      <c r="AV2961" s="493" t="n">
        <v>0</v>
      </c>
      <c r="AW2961" s="493" t="n">
        <v>0</v>
      </c>
      <c r="AX2961" s="493" t="n">
        <v>0</v>
      </c>
      <c r="AY2961" s="493" t="n">
        <v>0</v>
      </c>
      <c r="AZ2961" s="493" t="n">
        <v>0</v>
      </c>
      <c r="BA2961" s="493" t="n">
        <v>0</v>
      </c>
      <c r="BB2961" s="493" t="n">
        <v>0</v>
      </c>
      <c r="BC2961" s="493" t="n">
        <v>0</v>
      </c>
      <c r="BD2961" s="493" t="n">
        <v>0</v>
      </c>
      <c r="BE2961" s="493" t="n">
        <v>0</v>
      </c>
      <c r="BF2961" s="493" t="n">
        <v>0</v>
      </c>
      <c r="BG2961" s="493" t="n">
        <v>0</v>
      </c>
      <c r="BH2961" s="493" t="n">
        <v>0</v>
      </c>
      <c r="BI2961" s="493" t="n">
        <v>0</v>
      </c>
      <c r="BJ2961" s="493" t="n">
        <v>0</v>
      </c>
      <c r="BK2961" s="493" t="n">
        <v>0</v>
      </c>
      <c r="BL2961" s="493" t="n">
        <v>0</v>
      </c>
      <c r="BM2961" s="493" t="n">
        <v>0</v>
      </c>
      <c r="BN2961" s="493" t="n">
        <v>0</v>
      </c>
      <c r="BO2961" s="493" t="n">
        <v>0</v>
      </c>
      <c r="BP2961" s="493" t="n">
        <v>0</v>
      </c>
      <c r="BQ2961" s="493" t="n">
        <v>0</v>
      </c>
      <c r="BR2961" s="493" t="n">
        <v>0</v>
      </c>
      <c r="BS2961" s="493" t="n">
        <v>0</v>
      </c>
      <c r="BT2961" s="493" t="n">
        <v>0</v>
      </c>
      <c r="BU2961" s="493" t="n">
        <v>0</v>
      </c>
      <c r="BV2961" s="493" t="n">
        <v>0</v>
      </c>
      <c r="BW2961" s="493" t="n">
        <v>0</v>
      </c>
    </row>
    <row r="2962">
      <c r="A2962" t="inlineStr">
        <is>
          <t>[C9D3] Angiotensin-II 길항제 칼슘길항제 복합제</t>
        </is>
      </c>
      <c r="B2962" t="inlineStr">
        <is>
          <t>국제약품</t>
        </is>
      </c>
      <c r="C2962" t="inlineStr">
        <is>
          <t>듀얼스타</t>
        </is>
      </c>
      <c r="D2962" t="inlineStr">
        <is>
          <t>국제약품</t>
        </is>
      </c>
      <c r="E2962" t="inlineStr">
        <is>
          <t>amlodipine besylate,  telmisartan</t>
        </is>
      </c>
      <c r="F2962" t="inlineStr">
        <is>
          <t>종합병원</t>
        </is>
      </c>
      <c r="G2962" t="inlineStr">
        <is>
          <t>Generic</t>
        </is>
      </c>
      <c r="H2962" s="493" t="n">
        <v>0</v>
      </c>
      <c r="I2962" s="493" t="n">
        <v>0</v>
      </c>
      <c r="J2962" s="493" t="n">
        <v>752.5</v>
      </c>
      <c r="K2962" s="493" t="n">
        <v>0</v>
      </c>
      <c r="L2962" s="493" t="n">
        <v>0</v>
      </c>
      <c r="M2962" s="493" t="n">
        <v>1061</v>
      </c>
      <c r="N2962" s="493" t="n">
        <v>0</v>
      </c>
      <c r="O2962" s="493" t="n">
        <v>0</v>
      </c>
      <c r="P2962" s="493" t="n">
        <v>707</v>
      </c>
      <c r="Q2962" s="493" t="n">
        <v>416</v>
      </c>
      <c r="R2962" s="493" t="n">
        <v>240.6</v>
      </c>
      <c r="S2962" s="493" t="n">
        <v>646.8</v>
      </c>
      <c r="T2962" s="493" t="n">
        <v>601.2</v>
      </c>
      <c r="U2962" s="493" t="n">
        <v>120</v>
      </c>
      <c r="V2962" s="493" t="n">
        <v>840</v>
      </c>
      <c r="W2962" s="493" t="n">
        <v>479.4</v>
      </c>
      <c r="X2962" s="493" t="n">
        <v>120</v>
      </c>
      <c r="Y2962" s="493" t="n">
        <v>608</v>
      </c>
      <c r="Z2962" s="493" t="n">
        <v>0</v>
      </c>
      <c r="AA2962" s="493" t="n">
        <v>720</v>
      </c>
      <c r="AB2962" s="493" t="n">
        <v>627</v>
      </c>
      <c r="AC2962" s="493" t="n">
        <v>0</v>
      </c>
      <c r="AD2962" s="493" t="n">
        <v>725.4</v>
      </c>
      <c r="AE2962" s="493" t="n">
        <v>0</v>
      </c>
      <c r="AF2962" s="493" t="n">
        <v>0</v>
      </c>
      <c r="AG2962" s="493" t="n">
        <v>1084.8</v>
      </c>
      <c r="AH2962" s="493" t="n">
        <v>360.6</v>
      </c>
      <c r="AI2962" s="493" t="n">
        <v>0</v>
      </c>
      <c r="AJ2962" s="493" t="n">
        <v>0</v>
      </c>
      <c r="AK2962" s="493" t="n">
        <v>0</v>
      </c>
      <c r="AL2962" s="493" t="n">
        <v>0</v>
      </c>
      <c r="AM2962" s="493" t="n">
        <v>1441.8</v>
      </c>
      <c r="AN2962" s="493" t="n">
        <v>0</v>
      </c>
      <c r="AO2962" s="493" t="n">
        <v>0</v>
      </c>
      <c r="AP2962" s="493" t="n">
        <v>240.3</v>
      </c>
      <c r="AQ2962" s="493" t="n">
        <v>360.6</v>
      </c>
      <c r="AR2962" s="493" t="n">
        <v>240.3</v>
      </c>
      <c r="AS2962" s="493" t="n">
        <v>0</v>
      </c>
      <c r="AT2962" s="493" t="n">
        <v>0</v>
      </c>
      <c r="AU2962" s="493" t="n">
        <v>0</v>
      </c>
      <c r="AV2962" s="493" t="n">
        <v>0</v>
      </c>
      <c r="AW2962" s="493" t="n">
        <v>0</v>
      </c>
      <c r="AX2962" s="493" t="n">
        <v>0</v>
      </c>
      <c r="AY2962" s="493" t="n">
        <v>232.2</v>
      </c>
      <c r="AZ2962" s="493" t="n">
        <v>396</v>
      </c>
      <c r="BA2962" s="493" t="n">
        <v>407.55</v>
      </c>
      <c r="BB2962" s="493" t="n">
        <v>408</v>
      </c>
      <c r="BC2962" s="493" t="n">
        <v>703.8</v>
      </c>
      <c r="BD2962" s="493" t="n">
        <v>891</v>
      </c>
      <c r="BE2962" s="493" t="n">
        <v>550.55</v>
      </c>
      <c r="BF2962" s="493" t="n">
        <v>328.8</v>
      </c>
      <c r="BG2962" s="493" t="n">
        <v>1443</v>
      </c>
      <c r="BH2962" s="493" t="n">
        <v>6930.54</v>
      </c>
      <c r="BI2962" s="493" t="n">
        <v>12583.38</v>
      </c>
      <c r="BJ2962" s="493" t="n">
        <v>15509.75</v>
      </c>
      <c r="BK2962" s="493" t="n">
        <v>13096.1</v>
      </c>
      <c r="BL2962" s="493" t="n">
        <v>8799.299999999999</v>
      </c>
      <c r="BM2962" s="493" t="n">
        <v>10933.62</v>
      </c>
      <c r="BN2962" s="493" t="n">
        <v>15341.06</v>
      </c>
      <c r="BO2962" s="493" t="n">
        <v>12595.93</v>
      </c>
      <c r="BP2962" s="493" t="n">
        <v>9295.120000000001</v>
      </c>
      <c r="BQ2962" s="493" t="n">
        <v>16887.24</v>
      </c>
      <c r="BR2962" s="493" t="n">
        <v>10821.48</v>
      </c>
      <c r="BS2962" s="493" t="n">
        <v>10286.61</v>
      </c>
      <c r="BT2962" s="493" t="n">
        <v>14912.25</v>
      </c>
      <c r="BU2962" s="493" t="n">
        <v>15861.5</v>
      </c>
      <c r="BV2962" s="493" t="n">
        <v>8430.120000000001</v>
      </c>
      <c r="BW2962" s="493" t="n">
        <v>12973</v>
      </c>
    </row>
    <row r="2963">
      <c r="A2963" t="inlineStr">
        <is>
          <t>[C9D3] Angiotensin-II 길항제 칼슘길항제 복합제</t>
        </is>
      </c>
      <c r="B2963" t="inlineStr">
        <is>
          <t>국제약품</t>
        </is>
      </c>
      <c r="C2963" t="inlineStr">
        <is>
          <t>듀얼스타</t>
        </is>
      </c>
      <c r="D2963" t="inlineStr">
        <is>
          <t>국제약품</t>
        </is>
      </c>
      <c r="E2963" t="inlineStr">
        <is>
          <t>amlodipine besylate,  telmisartan</t>
        </is>
      </c>
      <c r="F2963" t="inlineStr">
        <is>
          <t>병원</t>
        </is>
      </c>
      <c r="G2963" t="inlineStr">
        <is>
          <t>Generic</t>
        </is>
      </c>
      <c r="H2963" s="493" t="n">
        <v>7547.66</v>
      </c>
      <c r="I2963" s="493" t="n">
        <v>7419.1</v>
      </c>
      <c r="J2963" s="493" t="n">
        <v>8722.74</v>
      </c>
      <c r="K2963" s="493" t="n">
        <v>7072.8</v>
      </c>
      <c r="L2963" s="493" t="n">
        <v>5761.2</v>
      </c>
      <c r="M2963" s="493" t="n">
        <v>5030.21</v>
      </c>
      <c r="N2963" s="493" t="n">
        <v>4109.63</v>
      </c>
      <c r="O2963" s="493" t="n">
        <v>5864</v>
      </c>
      <c r="P2963" s="493" t="n">
        <v>5204.3</v>
      </c>
      <c r="Q2963" s="493" t="n">
        <v>6524.4</v>
      </c>
      <c r="R2963" s="493" t="n">
        <v>16900.3</v>
      </c>
      <c r="S2963" s="493" t="n">
        <v>14056.26</v>
      </c>
      <c r="T2963" s="493" t="n">
        <v>13628.58</v>
      </c>
      <c r="U2963" s="493" t="n">
        <v>11862.2</v>
      </c>
      <c r="V2963" s="493" t="n">
        <v>10492.04</v>
      </c>
      <c r="W2963" s="493" t="n">
        <v>10412.76</v>
      </c>
      <c r="X2963" s="493" t="n">
        <v>13704.6</v>
      </c>
      <c r="Y2963" s="493" t="n">
        <v>11890.16</v>
      </c>
      <c r="Z2963" s="493" t="n">
        <v>14390.91</v>
      </c>
      <c r="AA2963" s="493" t="n">
        <v>14199.84</v>
      </c>
      <c r="AB2963" s="493" t="n">
        <v>16696.85</v>
      </c>
      <c r="AC2963" s="493" t="n">
        <v>12817.62</v>
      </c>
      <c r="AD2963" s="493" t="n">
        <v>18391.79</v>
      </c>
      <c r="AE2963" s="493" t="n">
        <v>9673.34</v>
      </c>
      <c r="AF2963" s="493" t="n">
        <v>15451.31</v>
      </c>
      <c r="AG2963" s="493" t="n">
        <v>12557.22</v>
      </c>
      <c r="AH2963" s="493" t="n">
        <v>10014</v>
      </c>
      <c r="AI2963" s="493" t="n">
        <v>9255.379999999999</v>
      </c>
      <c r="AJ2963" s="493" t="n">
        <v>13741.09</v>
      </c>
      <c r="AK2963" s="493" t="n">
        <v>8333.9</v>
      </c>
      <c r="AL2963" s="493" t="n">
        <v>7573.03</v>
      </c>
      <c r="AM2963" s="493" t="n">
        <v>8421.200000000001</v>
      </c>
      <c r="AN2963" s="493" t="n">
        <v>6563.1</v>
      </c>
      <c r="AO2963" s="493" t="n">
        <v>4585.16</v>
      </c>
      <c r="AP2963" s="493" t="n">
        <v>9819.42</v>
      </c>
      <c r="AQ2963" s="493" t="n">
        <v>6219.67</v>
      </c>
      <c r="AR2963" s="493" t="n">
        <v>12785.37</v>
      </c>
      <c r="AS2963" s="493" t="n">
        <v>7510.54</v>
      </c>
      <c r="AT2963" s="493" t="n">
        <v>6204.9</v>
      </c>
      <c r="AU2963" s="493" t="n">
        <v>3931.5</v>
      </c>
      <c r="AV2963" s="493" t="n">
        <v>6292.23</v>
      </c>
      <c r="AW2963" s="493" t="n">
        <v>4459.8</v>
      </c>
      <c r="AX2963" s="493" t="n">
        <v>4448.85</v>
      </c>
      <c r="AY2963" s="493" t="n">
        <v>4073.7</v>
      </c>
      <c r="AZ2963" s="493" t="n">
        <v>2537.7</v>
      </c>
      <c r="BA2963" s="493" t="n">
        <v>584.4</v>
      </c>
      <c r="BB2963" s="493" t="n">
        <v>3930</v>
      </c>
      <c r="BC2963" s="493" t="n">
        <v>3941.85</v>
      </c>
      <c r="BD2963" s="493" t="n">
        <v>3274.46</v>
      </c>
      <c r="BE2963" s="493" t="n">
        <v>3963</v>
      </c>
      <c r="BF2963" s="493" t="n">
        <v>6526.2</v>
      </c>
      <c r="BG2963" s="493" t="n">
        <v>3793.68</v>
      </c>
      <c r="BH2963" s="493" t="n">
        <v>3921.6</v>
      </c>
      <c r="BI2963" s="493" t="n">
        <v>8423.6</v>
      </c>
      <c r="BJ2963" s="493" t="n">
        <v>13199</v>
      </c>
      <c r="BK2963" s="493" t="n">
        <v>9346.9</v>
      </c>
      <c r="BL2963" s="493" t="n">
        <v>8447.41</v>
      </c>
      <c r="BM2963" s="493" t="n">
        <v>12951.85</v>
      </c>
      <c r="BN2963" s="493" t="n">
        <v>4740</v>
      </c>
      <c r="BO2963" s="493" t="n">
        <v>16699.14</v>
      </c>
      <c r="BP2963" s="493" t="n">
        <v>8808.450000000001</v>
      </c>
      <c r="BQ2963" s="493" t="n">
        <v>10698.3</v>
      </c>
      <c r="BR2963" s="493" t="n">
        <v>10145.28</v>
      </c>
      <c r="BS2963" s="493" t="n">
        <v>8904.9</v>
      </c>
      <c r="BT2963" s="493" t="n">
        <v>10277.7</v>
      </c>
      <c r="BU2963" s="493" t="n">
        <v>7687.5</v>
      </c>
      <c r="BV2963" s="493" t="n">
        <v>11216.1</v>
      </c>
      <c r="BW2963" s="493" t="n">
        <v>9560.700000000001</v>
      </c>
    </row>
    <row r="2964">
      <c r="A2964" t="inlineStr">
        <is>
          <t>[C9D3] Angiotensin-II 길항제 칼슘길항제 복합제</t>
        </is>
      </c>
      <c r="B2964" t="inlineStr">
        <is>
          <t>국제약품</t>
        </is>
      </c>
      <c r="C2964" t="inlineStr">
        <is>
          <t>듀얼스타</t>
        </is>
      </c>
      <c r="D2964" t="inlineStr">
        <is>
          <t>국제약품</t>
        </is>
      </c>
      <c r="E2964" t="inlineStr">
        <is>
          <t>amlodipine besylate,  telmisartan</t>
        </is>
      </c>
      <c r="F2964" t="inlineStr">
        <is>
          <t>의원</t>
        </is>
      </c>
      <c r="G2964" t="inlineStr">
        <is>
          <t>Generic</t>
        </is>
      </c>
      <c r="H2964" s="493" t="n">
        <v>156926.43</v>
      </c>
      <c r="I2964" s="493" t="n">
        <v>154463.21</v>
      </c>
      <c r="J2964" s="493" t="n">
        <v>171913.08</v>
      </c>
      <c r="K2964" s="493" t="n">
        <v>173306.33</v>
      </c>
      <c r="L2964" s="493" t="n">
        <v>166380.4</v>
      </c>
      <c r="M2964" s="493" t="n">
        <v>163456.32</v>
      </c>
      <c r="N2964" s="493" t="n">
        <v>171055.95</v>
      </c>
      <c r="O2964" s="493" t="n">
        <v>181696.33</v>
      </c>
      <c r="P2964" s="493" t="n">
        <v>148099.8</v>
      </c>
      <c r="Q2964" s="493" t="n">
        <v>157003.08</v>
      </c>
      <c r="R2964" s="493" t="n">
        <v>160368.62</v>
      </c>
      <c r="S2964" s="493" t="n">
        <v>184033.73</v>
      </c>
      <c r="T2964" s="493" t="n">
        <v>171766.53</v>
      </c>
      <c r="U2964" s="493" t="n">
        <v>162723.26</v>
      </c>
      <c r="V2964" s="493" t="n">
        <v>171238.31</v>
      </c>
      <c r="W2964" s="493" t="n">
        <v>167423.13</v>
      </c>
      <c r="X2964" s="493" t="n">
        <v>167248.05</v>
      </c>
      <c r="Y2964" s="493" t="n">
        <v>181794.9</v>
      </c>
      <c r="Z2964" s="493" t="n">
        <v>169163.86</v>
      </c>
      <c r="AA2964" s="493" t="n">
        <v>181965.36</v>
      </c>
      <c r="AB2964" s="493" t="n">
        <v>162479.64</v>
      </c>
      <c r="AC2964" s="493" t="n">
        <v>171646.85</v>
      </c>
      <c r="AD2964" s="493" t="n">
        <v>167313.13</v>
      </c>
      <c r="AE2964" s="493" t="n">
        <v>178653.53</v>
      </c>
      <c r="AF2964" s="493" t="n">
        <v>173590.53</v>
      </c>
      <c r="AG2964" s="493" t="n">
        <v>159530.2</v>
      </c>
      <c r="AH2964" s="493" t="n">
        <v>158708.45</v>
      </c>
      <c r="AI2964" s="493" t="n">
        <v>153957.44</v>
      </c>
      <c r="AJ2964" s="493" t="n">
        <v>158390.88</v>
      </c>
      <c r="AK2964" s="493" t="n">
        <v>161887.03</v>
      </c>
      <c r="AL2964" s="493" t="n">
        <v>142399</v>
      </c>
      <c r="AM2964" s="493" t="n">
        <v>158777.72</v>
      </c>
      <c r="AN2964" s="493" t="n">
        <v>157433.69</v>
      </c>
      <c r="AO2964" s="493" t="n">
        <v>165786.95</v>
      </c>
      <c r="AP2964" s="493" t="n">
        <v>165294.99</v>
      </c>
      <c r="AQ2964" s="493" t="n">
        <v>170451.71</v>
      </c>
      <c r="AR2964" s="493" t="n">
        <v>161992.58</v>
      </c>
      <c r="AS2964" s="493" t="n">
        <v>165260.29</v>
      </c>
      <c r="AT2964" s="493" t="n">
        <v>167385.35</v>
      </c>
      <c r="AU2964" s="493" t="n">
        <v>168863.77</v>
      </c>
      <c r="AV2964" s="493" t="n">
        <v>170209.8</v>
      </c>
      <c r="AW2964" s="493" t="n">
        <v>144622.58</v>
      </c>
      <c r="AX2964" s="493" t="n">
        <v>156059.32</v>
      </c>
      <c r="AY2964" s="493" t="n">
        <v>150452.56</v>
      </c>
      <c r="AZ2964" s="493" t="n">
        <v>164230.5</v>
      </c>
      <c r="BA2964" s="493" t="n">
        <v>169379.58</v>
      </c>
      <c r="BB2964" s="493" t="n">
        <v>164566.19</v>
      </c>
      <c r="BC2964" s="493" t="n">
        <v>177367.31</v>
      </c>
      <c r="BD2964" s="493" t="n">
        <v>178821.15</v>
      </c>
      <c r="BE2964" s="493" t="n">
        <v>161070.98</v>
      </c>
      <c r="BF2964" s="493" t="n">
        <v>171473.41</v>
      </c>
      <c r="BG2964" s="493" t="n">
        <v>170584.22</v>
      </c>
      <c r="BH2964" s="493" t="n">
        <v>181081.28</v>
      </c>
      <c r="BI2964" s="493" t="n">
        <v>156736.78</v>
      </c>
      <c r="BJ2964" s="493" t="n">
        <v>164431.75</v>
      </c>
      <c r="BK2964" s="493" t="n">
        <v>148955.4</v>
      </c>
      <c r="BL2964" s="493" t="n">
        <v>178258.33</v>
      </c>
      <c r="BM2964" s="493" t="n">
        <v>140415.18</v>
      </c>
      <c r="BN2964" s="493" t="n">
        <v>145934.67</v>
      </c>
      <c r="BO2964" s="493" t="n">
        <v>159300.14</v>
      </c>
      <c r="BP2964" s="493" t="n">
        <v>156528.9</v>
      </c>
      <c r="BQ2964" s="493" t="n">
        <v>132228.41</v>
      </c>
      <c r="BR2964" s="493" t="n">
        <v>162905.43</v>
      </c>
      <c r="BS2964" s="493" t="n">
        <v>143169.68</v>
      </c>
      <c r="BT2964" s="493" t="n">
        <v>142773.94</v>
      </c>
      <c r="BU2964" s="493" t="n">
        <v>148885.28</v>
      </c>
      <c r="BV2964" s="493" t="n">
        <v>163661.24</v>
      </c>
      <c r="BW2964" s="493" t="n">
        <v>148055.13</v>
      </c>
    </row>
    <row r="2965">
      <c r="A2965" t="inlineStr">
        <is>
          <t>[C9D3] Angiotensin-II 길항제 칼슘길항제 복합제</t>
        </is>
      </c>
      <c r="B2965" t="inlineStr">
        <is>
          <t>국제약품</t>
        </is>
      </c>
      <c r="C2965" t="inlineStr">
        <is>
          <t>듀얼스타</t>
        </is>
      </c>
      <c r="D2965" t="inlineStr">
        <is>
          <t>국제약품</t>
        </is>
      </c>
      <c r="E2965" t="inlineStr">
        <is>
          <t>amlodipine besylate,  telmisartan</t>
        </is>
      </c>
      <c r="F2965" t="inlineStr">
        <is>
          <t>보건소</t>
        </is>
      </c>
      <c r="G2965" t="inlineStr">
        <is>
          <t>Generic</t>
        </is>
      </c>
      <c r="H2965" s="493" t="n">
        <v>99.3</v>
      </c>
      <c r="I2965" s="493" t="n">
        <v>957.9</v>
      </c>
      <c r="J2965" s="493" t="n">
        <v>468.6</v>
      </c>
      <c r="K2965" s="493" t="n">
        <v>498.6</v>
      </c>
      <c r="L2965" s="493" t="n">
        <v>135</v>
      </c>
      <c r="M2965" s="493" t="n">
        <v>0</v>
      </c>
      <c r="N2965" s="493" t="n">
        <v>794.1</v>
      </c>
      <c r="O2965" s="493" t="n">
        <v>0</v>
      </c>
      <c r="P2965" s="493" t="n">
        <v>3120.6</v>
      </c>
      <c r="Q2965" s="493" t="n">
        <v>0</v>
      </c>
      <c r="R2965" s="493" t="n">
        <v>1122</v>
      </c>
      <c r="S2965" s="493" t="n">
        <v>229.2</v>
      </c>
      <c r="T2965" s="493" t="n">
        <v>986.1</v>
      </c>
      <c r="U2965" s="493" t="n">
        <v>940.83</v>
      </c>
      <c r="V2965" s="493" t="n">
        <v>269.1</v>
      </c>
      <c r="W2965" s="493" t="n">
        <v>1556.4</v>
      </c>
      <c r="X2965" s="493" t="n">
        <v>1200.9</v>
      </c>
      <c r="Y2965" s="493" t="n">
        <v>1599.9</v>
      </c>
      <c r="Z2965" s="493" t="n">
        <v>2242.2</v>
      </c>
      <c r="AA2965" s="493" t="n">
        <v>1845</v>
      </c>
      <c r="AB2965" s="493" t="n">
        <v>4576.2</v>
      </c>
      <c r="AC2965" s="493" t="n">
        <v>1881.6</v>
      </c>
      <c r="AD2965" s="493" t="n">
        <v>2412.6</v>
      </c>
      <c r="AE2965" s="493" t="n">
        <v>2128.5</v>
      </c>
      <c r="AF2965" s="493" t="n">
        <v>2232.9</v>
      </c>
      <c r="AG2965" s="493" t="n">
        <v>1619.4</v>
      </c>
      <c r="AH2965" s="493" t="n">
        <v>2972.4</v>
      </c>
      <c r="AI2965" s="493" t="n">
        <v>2539.5</v>
      </c>
      <c r="AJ2965" s="493" t="n">
        <v>3067.8</v>
      </c>
      <c r="AK2965" s="493" t="n">
        <v>1832.4</v>
      </c>
      <c r="AL2965" s="493" t="n">
        <v>4442.4</v>
      </c>
      <c r="AM2965" s="493" t="n">
        <v>1634.4</v>
      </c>
      <c r="AN2965" s="493" t="n">
        <v>3228.6</v>
      </c>
      <c r="AO2965" s="493" t="n">
        <v>1759.5</v>
      </c>
      <c r="AP2965" s="493" t="n">
        <v>2995.5</v>
      </c>
      <c r="AQ2965" s="493" t="n">
        <v>1401.9</v>
      </c>
      <c r="AR2965" s="493" t="n">
        <v>2652.6</v>
      </c>
      <c r="AS2965" s="493" t="n">
        <v>1626</v>
      </c>
      <c r="AT2965" s="493" t="n">
        <v>8465.82</v>
      </c>
      <c r="AU2965" s="493" t="n">
        <v>2593.5</v>
      </c>
      <c r="AV2965" s="493" t="n">
        <v>6104.7</v>
      </c>
      <c r="AW2965" s="493" t="n">
        <v>2641.94</v>
      </c>
      <c r="AX2965" s="493" t="n">
        <v>1140</v>
      </c>
      <c r="AY2965" s="493" t="n">
        <v>747.9</v>
      </c>
      <c r="AZ2965" s="493" t="n">
        <v>9377.4</v>
      </c>
      <c r="BA2965" s="493" t="n">
        <v>861</v>
      </c>
      <c r="BB2965" s="493" t="n">
        <v>675.3</v>
      </c>
      <c r="BC2965" s="493" t="n">
        <v>10889.7</v>
      </c>
      <c r="BD2965" s="493" t="n">
        <v>923.7</v>
      </c>
      <c r="BE2965" s="493" t="n">
        <v>885.6</v>
      </c>
      <c r="BF2965" s="493" t="n">
        <v>3780.9</v>
      </c>
      <c r="BG2965" s="493" t="n">
        <v>4808.4</v>
      </c>
      <c r="BH2965" s="493" t="n">
        <v>1060.8</v>
      </c>
      <c r="BI2965" s="493" t="n">
        <v>2390.2</v>
      </c>
      <c r="BJ2965" s="493" t="n">
        <v>1326.3</v>
      </c>
      <c r="BK2965" s="493" t="n">
        <v>6703.5</v>
      </c>
      <c r="BL2965" s="493" t="n">
        <v>5263.2</v>
      </c>
      <c r="BM2965" s="493" t="n">
        <v>696.9</v>
      </c>
      <c r="BN2965" s="493" t="n">
        <v>1378.8</v>
      </c>
      <c r="BO2965" s="493" t="n">
        <v>1613.1</v>
      </c>
      <c r="BP2965" s="493" t="n">
        <v>6132.9</v>
      </c>
      <c r="BQ2965" s="493" t="n">
        <v>940.2</v>
      </c>
      <c r="BR2965" s="493" t="n">
        <v>4934.4</v>
      </c>
      <c r="BS2965" s="493" t="n">
        <v>956.7</v>
      </c>
      <c r="BT2965" s="493" t="n">
        <v>6312</v>
      </c>
      <c r="BU2965" s="493" t="n">
        <v>1315.8</v>
      </c>
      <c r="BV2965" s="493" t="n">
        <v>549.6</v>
      </c>
      <c r="BW2965" s="493" t="n">
        <v>689.8200000000001</v>
      </c>
    </row>
    <row r="2966">
      <c r="A2966" t="inlineStr">
        <is>
          <t>[C9D3] Angiotensin-II 길항제 칼슘길항제 복합제</t>
        </is>
      </c>
      <c r="B2966" t="inlineStr">
        <is>
          <t>국제약품</t>
        </is>
      </c>
      <c r="C2966" t="inlineStr">
        <is>
          <t>듀얼스타</t>
        </is>
      </c>
      <c r="D2966" t="inlineStr">
        <is>
          <t>국제약품</t>
        </is>
      </c>
      <c r="E2966" t="inlineStr">
        <is>
          <t>amlodipine besylate,  telmisartan</t>
        </is>
      </c>
      <c r="F2966" t="inlineStr">
        <is>
          <t>기타(치과의원, 치과병원 등)</t>
        </is>
      </c>
      <c r="G2966" t="inlineStr">
        <is>
          <t>Generic</t>
        </is>
      </c>
      <c r="H2966" s="493" t="n">
        <v>1436.4</v>
      </c>
      <c r="I2966" s="493" t="n">
        <v>291.6</v>
      </c>
      <c r="J2966" s="493" t="n">
        <v>926.1</v>
      </c>
      <c r="K2966" s="493" t="n">
        <v>1731.6</v>
      </c>
      <c r="L2966" s="493" t="n">
        <v>710.4</v>
      </c>
      <c r="M2966" s="493" t="n">
        <v>98.40000000000001</v>
      </c>
      <c r="N2966" s="493" t="n">
        <v>1799.4</v>
      </c>
      <c r="O2966" s="493" t="n">
        <v>739.2</v>
      </c>
      <c r="P2966" s="493" t="n">
        <v>193.2</v>
      </c>
      <c r="Q2966" s="493" t="n">
        <v>1657.5</v>
      </c>
      <c r="R2966" s="493" t="n">
        <v>842.4</v>
      </c>
      <c r="S2966" s="493" t="n">
        <v>1721.7</v>
      </c>
      <c r="T2966" s="493" t="n">
        <v>327.6</v>
      </c>
      <c r="U2966" s="493" t="n">
        <v>1697.4</v>
      </c>
      <c r="V2966" s="493" t="n">
        <v>0</v>
      </c>
      <c r="W2966" s="493" t="n">
        <v>1137</v>
      </c>
      <c r="X2966" s="493" t="n">
        <v>1120.5</v>
      </c>
      <c r="Y2966" s="493" t="n">
        <v>544.5</v>
      </c>
      <c r="Z2966" s="493" t="n">
        <v>229.8</v>
      </c>
      <c r="AA2966" s="493" t="n">
        <v>1155</v>
      </c>
      <c r="AB2966" s="493" t="n">
        <v>573</v>
      </c>
      <c r="AC2966" s="493" t="n">
        <v>209.4</v>
      </c>
      <c r="AD2966" s="493" t="n">
        <v>1461.9</v>
      </c>
      <c r="AE2966" s="493" t="n">
        <v>0</v>
      </c>
      <c r="AF2966" s="493" t="n">
        <v>220.8</v>
      </c>
      <c r="AG2966" s="493" t="n">
        <v>1793.4</v>
      </c>
      <c r="AH2966" s="493" t="n">
        <v>244.8</v>
      </c>
      <c r="AI2966" s="493" t="n">
        <v>249.6</v>
      </c>
      <c r="AJ2966" s="493" t="n">
        <v>1674</v>
      </c>
      <c r="AK2966" s="493" t="n">
        <v>249.6</v>
      </c>
      <c r="AL2966" s="493" t="n">
        <v>0</v>
      </c>
      <c r="AM2966" s="493" t="n">
        <v>2151</v>
      </c>
      <c r="AN2966" s="493" t="n">
        <v>240</v>
      </c>
      <c r="AO2966" s="493" t="n">
        <v>251.4</v>
      </c>
      <c r="AP2966" s="493" t="n">
        <v>905.4</v>
      </c>
      <c r="AQ2966" s="493" t="n">
        <v>660</v>
      </c>
      <c r="AR2966" s="493" t="n">
        <v>0</v>
      </c>
      <c r="AS2966" s="493" t="n">
        <v>1116</v>
      </c>
      <c r="AT2966" s="493" t="n">
        <v>0</v>
      </c>
      <c r="AU2966" s="493" t="n">
        <v>244.8</v>
      </c>
      <c r="AV2966" s="493" t="n">
        <v>802.8</v>
      </c>
      <c r="AW2966" s="493" t="n">
        <v>672</v>
      </c>
      <c r="AX2966" s="493" t="n">
        <v>0</v>
      </c>
      <c r="AY2966" s="493" t="n">
        <v>1128</v>
      </c>
      <c r="AZ2966" s="493" t="n">
        <v>0</v>
      </c>
      <c r="BA2966" s="493" t="n">
        <v>796.5</v>
      </c>
      <c r="BB2966" s="493" t="n">
        <v>675</v>
      </c>
      <c r="BC2966" s="493" t="n">
        <v>660</v>
      </c>
      <c r="BD2966" s="493" t="n">
        <v>0</v>
      </c>
      <c r="BE2966" s="493" t="n">
        <v>0</v>
      </c>
      <c r="BF2966" s="493" t="n">
        <v>0</v>
      </c>
      <c r="BG2966" s="493" t="n">
        <v>0</v>
      </c>
      <c r="BH2966" s="493" t="n">
        <v>0</v>
      </c>
      <c r="BI2966" s="493" t="n">
        <v>0</v>
      </c>
      <c r="BJ2966" s="493" t="n">
        <v>0</v>
      </c>
      <c r="BK2966" s="493" t="n">
        <v>0</v>
      </c>
      <c r="BL2966" s="493" t="n">
        <v>0</v>
      </c>
      <c r="BM2966" s="493" t="n">
        <v>0</v>
      </c>
      <c r="BN2966" s="493" t="n">
        <v>0</v>
      </c>
      <c r="BO2966" s="493" t="n">
        <v>0</v>
      </c>
      <c r="BP2966" s="493" t="n">
        <v>0</v>
      </c>
      <c r="BQ2966" s="493" t="n">
        <v>0</v>
      </c>
      <c r="BR2966" s="493" t="n">
        <v>0</v>
      </c>
      <c r="BS2966" s="493" t="n">
        <v>0</v>
      </c>
      <c r="BT2966" s="493" t="n">
        <v>0</v>
      </c>
      <c r="BU2966" s="493" t="n">
        <v>0</v>
      </c>
      <c r="BV2966" s="493" t="n">
        <v>0</v>
      </c>
      <c r="BW2966" s="493" t="n">
        <v>0</v>
      </c>
    </row>
    <row r="2967">
      <c r="A2967" t="inlineStr">
        <is>
          <t>[C9D3] Angiotensin-II 길항제 칼슘길항제 복합제</t>
        </is>
      </c>
      <c r="B2967" t="inlineStr">
        <is>
          <t>국제약품</t>
        </is>
      </c>
      <c r="C2967" t="inlineStr">
        <is>
          <t>세비텍</t>
        </is>
      </c>
      <c r="D2967" t="inlineStr">
        <is>
          <t>국제약품</t>
        </is>
      </c>
      <c r="E2967" t="inlineStr">
        <is>
          <t>amlodipine besylate,  olmesartan medoxomil</t>
        </is>
      </c>
      <c r="F2967" t="inlineStr">
        <is>
          <t>병원</t>
        </is>
      </c>
      <c r="G2967" t="inlineStr">
        <is>
          <t>Generic</t>
        </is>
      </c>
      <c r="H2967" s="493" t="n">
        <v>259.5</v>
      </c>
      <c r="I2967" s="493" t="n">
        <v>276.6</v>
      </c>
      <c r="J2967" s="493" t="n">
        <v>10.8</v>
      </c>
      <c r="K2967" s="493" t="n">
        <v>1488</v>
      </c>
      <c r="L2967" s="493" t="n">
        <v>10.8</v>
      </c>
      <c r="M2967" s="493" t="n">
        <v>24</v>
      </c>
      <c r="N2967" s="493" t="n">
        <v>265.6</v>
      </c>
      <c r="O2967" s="493" t="n">
        <v>286.9</v>
      </c>
      <c r="P2967" s="493" t="n">
        <v>24</v>
      </c>
      <c r="Q2967" s="493" t="n">
        <v>267</v>
      </c>
      <c r="R2967" s="493" t="n">
        <v>267.6</v>
      </c>
      <c r="S2967" s="493" t="n">
        <v>39.6</v>
      </c>
      <c r="T2967" s="493" t="n">
        <v>12.6</v>
      </c>
      <c r="U2967" s="493" t="n">
        <v>24</v>
      </c>
      <c r="V2967" s="493" t="n">
        <v>265.2</v>
      </c>
      <c r="W2967" s="493" t="n">
        <v>0</v>
      </c>
      <c r="X2967" s="493" t="n">
        <v>0</v>
      </c>
      <c r="Y2967" s="493" t="n">
        <v>0</v>
      </c>
      <c r="Z2967" s="493" t="n">
        <v>0</v>
      </c>
      <c r="AA2967" s="493" t="n">
        <v>148</v>
      </c>
      <c r="AB2967" s="493" t="n">
        <v>120</v>
      </c>
      <c r="AC2967" s="493" t="n">
        <v>240</v>
      </c>
      <c r="AD2967" s="493" t="n">
        <v>120</v>
      </c>
      <c r="AE2967" s="493" t="n">
        <v>239.4</v>
      </c>
      <c r="AF2967" s="493" t="n">
        <v>120</v>
      </c>
      <c r="AG2967" s="493" t="n">
        <v>0</v>
      </c>
      <c r="AH2967" s="493" t="n">
        <v>0</v>
      </c>
      <c r="AI2967" s="493" t="n">
        <v>0</v>
      </c>
      <c r="AJ2967" s="493" t="n">
        <v>0</v>
      </c>
      <c r="AK2967" s="493" t="n">
        <v>0</v>
      </c>
      <c r="AL2967" s="493" t="n">
        <v>0</v>
      </c>
      <c r="AM2967" s="493" t="n">
        <v>0</v>
      </c>
      <c r="AN2967" s="493" t="n">
        <v>0</v>
      </c>
      <c r="AO2967" s="493" t="n">
        <v>0</v>
      </c>
      <c r="AP2967" s="493" t="n">
        <v>0</v>
      </c>
      <c r="AQ2967" s="493" t="n">
        <v>0</v>
      </c>
      <c r="AR2967" s="493" t="n">
        <v>0</v>
      </c>
      <c r="AS2967" s="493" t="n">
        <v>0</v>
      </c>
      <c r="AT2967" s="493" t="n">
        <v>0</v>
      </c>
      <c r="AU2967" s="493" t="n">
        <v>0</v>
      </c>
      <c r="AV2967" s="493" t="n">
        <v>0</v>
      </c>
      <c r="AW2967" s="493" t="n">
        <v>0</v>
      </c>
      <c r="AX2967" s="493" t="n">
        <v>0</v>
      </c>
      <c r="AY2967" s="493" t="n">
        <v>0</v>
      </c>
      <c r="AZ2967" s="493" t="n">
        <v>0</v>
      </c>
      <c r="BA2967" s="493" t="n">
        <v>0</v>
      </c>
      <c r="BB2967" s="493" t="n">
        <v>0</v>
      </c>
      <c r="BC2967" s="493" t="n">
        <v>0</v>
      </c>
      <c r="BD2967" s="493" t="n">
        <v>0</v>
      </c>
      <c r="BE2967" s="493" t="n">
        <v>0</v>
      </c>
      <c r="BF2967" s="493" t="n">
        <v>0</v>
      </c>
      <c r="BG2967" s="493" t="n">
        <v>0</v>
      </c>
      <c r="BH2967" s="493" t="n">
        <v>0</v>
      </c>
      <c r="BI2967" s="493" t="n">
        <v>0</v>
      </c>
      <c r="BJ2967" s="493" t="n">
        <v>0</v>
      </c>
      <c r="BK2967" s="493" t="n">
        <v>0</v>
      </c>
      <c r="BL2967" s="493" t="n">
        <v>0</v>
      </c>
      <c r="BM2967" s="493" t="n">
        <v>0</v>
      </c>
      <c r="BN2967" s="493" t="n">
        <v>0</v>
      </c>
      <c r="BO2967" s="493" t="n">
        <v>0</v>
      </c>
      <c r="BP2967" s="493" t="n">
        <v>0</v>
      </c>
      <c r="BQ2967" s="493" t="n">
        <v>0</v>
      </c>
      <c r="BR2967" s="493" t="n">
        <v>0</v>
      </c>
      <c r="BS2967" s="493" t="n">
        <v>0</v>
      </c>
      <c r="BT2967" s="493" t="n">
        <v>0</v>
      </c>
      <c r="BU2967" s="493" t="n">
        <v>0</v>
      </c>
      <c r="BV2967" s="493" t="n">
        <v>0</v>
      </c>
      <c r="BW2967" s="493" t="n">
        <v>0</v>
      </c>
    </row>
    <row r="2968">
      <c r="A2968" t="inlineStr">
        <is>
          <t>[C9D3] Angiotensin-II 길항제 칼슘길항제 복합제</t>
        </is>
      </c>
      <c r="B2968" t="inlineStr">
        <is>
          <t>국제약품</t>
        </is>
      </c>
      <c r="C2968" t="inlineStr">
        <is>
          <t>세비텍</t>
        </is>
      </c>
      <c r="D2968" t="inlineStr">
        <is>
          <t>국제약품</t>
        </is>
      </c>
      <c r="E2968" t="inlineStr">
        <is>
          <t>amlodipine besylate,  olmesartan medoxomil</t>
        </is>
      </c>
      <c r="F2968" t="inlineStr">
        <is>
          <t>의원</t>
        </is>
      </c>
      <c r="G2968" t="inlineStr">
        <is>
          <t>Generic</t>
        </is>
      </c>
      <c r="H2968" s="493" t="n">
        <v>7343.95</v>
      </c>
      <c r="I2968" s="493" t="n">
        <v>18146.63</v>
      </c>
      <c r="J2968" s="493" t="n">
        <v>17638.56</v>
      </c>
      <c r="K2968" s="493" t="n">
        <v>18530.91</v>
      </c>
      <c r="L2968" s="493" t="n">
        <v>15718.24</v>
      </c>
      <c r="M2968" s="493" t="n">
        <v>13267.03</v>
      </c>
      <c r="N2968" s="493" t="n">
        <v>8185.19</v>
      </c>
      <c r="O2968" s="493" t="n">
        <v>10419.62</v>
      </c>
      <c r="P2968" s="493" t="n">
        <v>8274.959999999999</v>
      </c>
      <c r="Q2968" s="493" t="n">
        <v>12423.71</v>
      </c>
      <c r="R2968" s="493" t="n">
        <v>9163.73</v>
      </c>
      <c r="S2968" s="493" t="n">
        <v>12991.98</v>
      </c>
      <c r="T2968" s="493" t="n">
        <v>9834.85</v>
      </c>
      <c r="U2968" s="493" t="n">
        <v>11362.28</v>
      </c>
      <c r="V2968" s="493" t="n">
        <v>11261.04</v>
      </c>
      <c r="W2968" s="493" t="n">
        <v>0</v>
      </c>
      <c r="X2968" s="493" t="n">
        <v>0</v>
      </c>
      <c r="Y2968" s="493" t="n">
        <v>0</v>
      </c>
      <c r="Z2968" s="493" t="n">
        <v>0</v>
      </c>
      <c r="AA2968" s="493" t="n">
        <v>2316</v>
      </c>
      <c r="AB2968" s="493" t="n">
        <v>1843.2</v>
      </c>
      <c r="AC2968" s="493" t="n">
        <v>1804.2</v>
      </c>
      <c r="AD2968" s="493" t="n">
        <v>1801.2</v>
      </c>
      <c r="AE2968" s="493" t="n">
        <v>3733.22</v>
      </c>
      <c r="AF2968" s="493" t="n">
        <v>3044.12</v>
      </c>
      <c r="AG2968" s="493" t="n">
        <v>1610</v>
      </c>
      <c r="AH2968" s="493" t="n">
        <v>0</v>
      </c>
      <c r="AI2968" s="493" t="n">
        <v>0</v>
      </c>
      <c r="AJ2968" s="493" t="n">
        <v>0</v>
      </c>
      <c r="AK2968" s="493" t="n">
        <v>0</v>
      </c>
      <c r="AL2968" s="493" t="n">
        <v>0</v>
      </c>
      <c r="AM2968" s="493" t="n">
        <v>0</v>
      </c>
      <c r="AN2968" s="493" t="n">
        <v>0</v>
      </c>
      <c r="AO2968" s="493" t="n">
        <v>0</v>
      </c>
      <c r="AP2968" s="493" t="n">
        <v>0</v>
      </c>
      <c r="AQ2968" s="493" t="n">
        <v>0</v>
      </c>
      <c r="AR2968" s="493" t="n">
        <v>0</v>
      </c>
      <c r="AS2968" s="493" t="n">
        <v>0</v>
      </c>
      <c r="AT2968" s="493" t="n">
        <v>0</v>
      </c>
      <c r="AU2968" s="493" t="n">
        <v>0</v>
      </c>
      <c r="AV2968" s="493" t="n">
        <v>0</v>
      </c>
      <c r="AW2968" s="493" t="n">
        <v>0</v>
      </c>
      <c r="AX2968" s="493" t="n">
        <v>0</v>
      </c>
      <c r="AY2968" s="493" t="n">
        <v>0</v>
      </c>
      <c r="AZ2968" s="493" t="n">
        <v>0</v>
      </c>
      <c r="BA2968" s="493" t="n">
        <v>0</v>
      </c>
      <c r="BB2968" s="493" t="n">
        <v>0</v>
      </c>
      <c r="BC2968" s="493" t="n">
        <v>0</v>
      </c>
      <c r="BD2968" s="493" t="n">
        <v>0</v>
      </c>
      <c r="BE2968" s="493" t="n">
        <v>0</v>
      </c>
      <c r="BF2968" s="493" t="n">
        <v>0</v>
      </c>
      <c r="BG2968" s="493" t="n">
        <v>0</v>
      </c>
      <c r="BH2968" s="493" t="n">
        <v>0</v>
      </c>
      <c r="BI2968" s="493" t="n">
        <v>0</v>
      </c>
      <c r="BJ2968" s="493" t="n">
        <v>0</v>
      </c>
      <c r="BK2968" s="493" t="n">
        <v>0</v>
      </c>
      <c r="BL2968" s="493" t="n">
        <v>0</v>
      </c>
      <c r="BM2968" s="493" t="n">
        <v>0</v>
      </c>
      <c r="BN2968" s="493" t="n">
        <v>0</v>
      </c>
      <c r="BO2968" s="493" t="n">
        <v>0</v>
      </c>
      <c r="BP2968" s="493" t="n">
        <v>0</v>
      </c>
      <c r="BQ2968" s="493" t="n">
        <v>0</v>
      </c>
      <c r="BR2968" s="493" t="n">
        <v>0</v>
      </c>
      <c r="BS2968" s="493" t="n">
        <v>0</v>
      </c>
      <c r="BT2968" s="493" t="n">
        <v>0</v>
      </c>
      <c r="BU2968" s="493" t="n">
        <v>0</v>
      </c>
      <c r="BV2968" s="493" t="n">
        <v>0</v>
      </c>
      <c r="BW2968" s="493" t="n">
        <v>0</v>
      </c>
    </row>
    <row r="2969">
      <c r="A2969" t="inlineStr">
        <is>
          <t>[C9D3] Angiotensin-II 길항제 칼슘길항제 복합제</t>
        </is>
      </c>
      <c r="B2969" t="inlineStr">
        <is>
          <t>국제약품</t>
        </is>
      </c>
      <c r="C2969" t="inlineStr">
        <is>
          <t>세비텍</t>
        </is>
      </c>
      <c r="D2969" t="inlineStr">
        <is>
          <t>국제약품</t>
        </is>
      </c>
      <c r="E2969" t="inlineStr">
        <is>
          <t>amlodipine besylate,  olmesartan medoxomil</t>
        </is>
      </c>
      <c r="F2969" t="inlineStr">
        <is>
          <t>보건소</t>
        </is>
      </c>
      <c r="G2969" t="inlineStr">
        <is>
          <t>Generic</t>
        </is>
      </c>
      <c r="H2969" s="493" t="n">
        <v>0</v>
      </c>
      <c r="I2969" s="493" t="n">
        <v>0</v>
      </c>
      <c r="J2969" s="493" t="n">
        <v>0</v>
      </c>
      <c r="K2969" s="493" t="n">
        <v>0</v>
      </c>
      <c r="L2969" s="493" t="n">
        <v>0</v>
      </c>
      <c r="M2969" s="493" t="n">
        <v>0</v>
      </c>
      <c r="N2969" s="493" t="n">
        <v>0</v>
      </c>
      <c r="O2969" s="493" t="n">
        <v>0</v>
      </c>
      <c r="P2969" s="493" t="n">
        <v>0</v>
      </c>
      <c r="Q2969" s="493" t="n">
        <v>0</v>
      </c>
      <c r="R2969" s="493" t="n">
        <v>0</v>
      </c>
      <c r="S2969" s="493" t="n">
        <v>0</v>
      </c>
      <c r="T2969" s="493" t="n">
        <v>256.5</v>
      </c>
      <c r="U2969" s="493" t="n">
        <v>225.9</v>
      </c>
      <c r="V2969" s="493" t="n">
        <v>0</v>
      </c>
      <c r="W2969" s="493" t="n">
        <v>0</v>
      </c>
      <c r="X2969" s="493" t="n">
        <v>0</v>
      </c>
      <c r="Y2969" s="493" t="n">
        <v>0</v>
      </c>
      <c r="Z2969" s="493" t="n">
        <v>0</v>
      </c>
      <c r="AA2969" s="493" t="n">
        <v>192</v>
      </c>
      <c r="AB2969" s="493" t="n">
        <v>0</v>
      </c>
      <c r="AC2969" s="493" t="n">
        <v>0</v>
      </c>
      <c r="AD2969" s="493" t="n">
        <v>0</v>
      </c>
      <c r="AE2969" s="493" t="n">
        <v>0</v>
      </c>
      <c r="AF2969" s="493" t="n">
        <v>0</v>
      </c>
      <c r="AG2969" s="493" t="n">
        <v>0</v>
      </c>
      <c r="AH2969" s="493" t="n">
        <v>0</v>
      </c>
      <c r="AI2969" s="493" t="n">
        <v>0</v>
      </c>
      <c r="AJ2969" s="493" t="n">
        <v>0</v>
      </c>
      <c r="AK2969" s="493" t="n">
        <v>0</v>
      </c>
      <c r="AL2969" s="493" t="n">
        <v>0</v>
      </c>
      <c r="AM2969" s="493" t="n">
        <v>0</v>
      </c>
      <c r="AN2969" s="493" t="n">
        <v>0</v>
      </c>
      <c r="AO2969" s="493" t="n">
        <v>0</v>
      </c>
      <c r="AP2969" s="493" t="n">
        <v>0</v>
      </c>
      <c r="AQ2969" s="493" t="n">
        <v>0</v>
      </c>
      <c r="AR2969" s="493" t="n">
        <v>0</v>
      </c>
      <c r="AS2969" s="493" t="n">
        <v>0</v>
      </c>
      <c r="AT2969" s="493" t="n">
        <v>0</v>
      </c>
      <c r="AU2969" s="493" t="n">
        <v>0</v>
      </c>
      <c r="AV2969" s="493" t="n">
        <v>0</v>
      </c>
      <c r="AW2969" s="493" t="n">
        <v>0</v>
      </c>
      <c r="AX2969" s="493" t="n">
        <v>0</v>
      </c>
      <c r="AY2969" s="493" t="n">
        <v>0</v>
      </c>
      <c r="AZ2969" s="493" t="n">
        <v>0</v>
      </c>
      <c r="BA2969" s="493" t="n">
        <v>0</v>
      </c>
      <c r="BB2969" s="493" t="n">
        <v>0</v>
      </c>
      <c r="BC2969" s="493" t="n">
        <v>0</v>
      </c>
      <c r="BD2969" s="493" t="n">
        <v>0</v>
      </c>
      <c r="BE2969" s="493" t="n">
        <v>0</v>
      </c>
      <c r="BF2969" s="493" t="n">
        <v>0</v>
      </c>
      <c r="BG2969" s="493" t="n">
        <v>0</v>
      </c>
      <c r="BH2969" s="493" t="n">
        <v>0</v>
      </c>
      <c r="BI2969" s="493" t="n">
        <v>0</v>
      </c>
      <c r="BJ2969" s="493" t="n">
        <v>0</v>
      </c>
      <c r="BK2969" s="493" t="n">
        <v>0</v>
      </c>
      <c r="BL2969" s="493" t="n">
        <v>0</v>
      </c>
      <c r="BM2969" s="493" t="n">
        <v>0</v>
      </c>
      <c r="BN2969" s="493" t="n">
        <v>0</v>
      </c>
      <c r="BO2969" s="493" t="n">
        <v>0</v>
      </c>
      <c r="BP2969" s="493" t="n">
        <v>0</v>
      </c>
      <c r="BQ2969" s="493" t="n">
        <v>0</v>
      </c>
      <c r="BR2969" s="493" t="n">
        <v>0</v>
      </c>
      <c r="BS2969" s="493" t="n">
        <v>0</v>
      </c>
      <c r="BT2969" s="493" t="n">
        <v>0</v>
      </c>
      <c r="BU2969" s="493" t="n">
        <v>0</v>
      </c>
      <c r="BV2969" s="493" t="n">
        <v>0</v>
      </c>
      <c r="BW2969" s="493" t="n">
        <v>0</v>
      </c>
    </row>
    <row r="2970">
      <c r="A2970" t="inlineStr">
        <is>
          <t>[C9D3] Angiotensin-II 길항제 칼슘길항제 복합제</t>
        </is>
      </c>
      <c r="B2970" t="inlineStr">
        <is>
          <t>국제약품</t>
        </is>
      </c>
      <c r="C2970" t="inlineStr">
        <is>
          <t>엑스듀오</t>
        </is>
      </c>
      <c r="D2970" t="inlineStr">
        <is>
          <t>국제약품</t>
        </is>
      </c>
      <c r="E2970" t="inlineStr">
        <is>
          <t>amlodipine besylate  ( as amlodipine),  valsartan</t>
        </is>
      </c>
      <c r="F2970" t="inlineStr">
        <is>
          <t>의원</t>
        </is>
      </c>
      <c r="G2970" t="inlineStr">
        <is>
          <t>Generic</t>
        </is>
      </c>
      <c r="H2970" s="493" t="n">
        <v>0</v>
      </c>
      <c r="I2970" s="493" t="n">
        <v>0</v>
      </c>
      <c r="J2970" s="493" t="n">
        <v>0</v>
      </c>
      <c r="K2970" s="493" t="n">
        <v>0</v>
      </c>
      <c r="L2970" s="493" t="n">
        <v>0</v>
      </c>
      <c r="M2970" s="493" t="n">
        <v>0</v>
      </c>
      <c r="N2970" s="493" t="n">
        <v>0</v>
      </c>
      <c r="O2970" s="493" t="n">
        <v>0</v>
      </c>
      <c r="P2970" s="493" t="n">
        <v>0</v>
      </c>
      <c r="Q2970" s="493" t="n">
        <v>0</v>
      </c>
      <c r="R2970" s="493" t="n">
        <v>0</v>
      </c>
      <c r="S2970" s="493" t="n">
        <v>0</v>
      </c>
      <c r="T2970" s="493" t="n">
        <v>0</v>
      </c>
      <c r="U2970" s="493" t="n">
        <v>0</v>
      </c>
      <c r="V2970" s="493" t="n">
        <v>0</v>
      </c>
      <c r="W2970" s="493" t="n">
        <v>0</v>
      </c>
      <c r="X2970" s="493" t="n">
        <v>0</v>
      </c>
      <c r="Y2970" s="493" t="n">
        <v>0</v>
      </c>
      <c r="Z2970" s="493" t="n">
        <v>0</v>
      </c>
      <c r="AA2970" s="493" t="n">
        <v>0</v>
      </c>
      <c r="AB2970" s="493" t="n">
        <v>0</v>
      </c>
      <c r="AC2970" s="493" t="n">
        <v>0</v>
      </c>
      <c r="AD2970" s="493" t="n">
        <v>0</v>
      </c>
      <c r="AE2970" s="493" t="n">
        <v>0</v>
      </c>
      <c r="AF2970" s="493" t="n">
        <v>0</v>
      </c>
      <c r="AG2970" s="493" t="n">
        <v>0</v>
      </c>
      <c r="AH2970" s="493" t="n">
        <v>0</v>
      </c>
      <c r="AI2970" s="493" t="n">
        <v>0</v>
      </c>
      <c r="AJ2970" s="493" t="n">
        <v>0</v>
      </c>
      <c r="AK2970" s="493" t="n">
        <v>0</v>
      </c>
      <c r="AL2970" s="493" t="n">
        <v>0</v>
      </c>
      <c r="AM2970" s="493" t="n">
        <v>0</v>
      </c>
      <c r="AN2970" s="493" t="n">
        <v>0</v>
      </c>
      <c r="AO2970" s="493" t="n">
        <v>0</v>
      </c>
      <c r="AP2970" s="493" t="n">
        <v>0</v>
      </c>
      <c r="AQ2970" s="493" t="n">
        <v>0</v>
      </c>
      <c r="AR2970" s="493" t="n">
        <v>0</v>
      </c>
      <c r="AS2970" s="493" t="n">
        <v>0</v>
      </c>
      <c r="AT2970" s="493" t="n">
        <v>0</v>
      </c>
      <c r="AU2970" s="493" t="n">
        <v>0</v>
      </c>
      <c r="AV2970" s="493" t="n">
        <v>0</v>
      </c>
      <c r="AW2970" s="493" t="n">
        <v>0</v>
      </c>
      <c r="AX2970" s="493" t="n">
        <v>0</v>
      </c>
      <c r="AY2970" s="493" t="n">
        <v>0</v>
      </c>
      <c r="AZ2970" s="493" t="n">
        <v>0</v>
      </c>
      <c r="BA2970" s="493" t="n">
        <v>0</v>
      </c>
      <c r="BB2970" s="493" t="n">
        <v>0</v>
      </c>
      <c r="BC2970" s="493" t="n">
        <v>0</v>
      </c>
      <c r="BD2970" s="493" t="n">
        <v>0</v>
      </c>
      <c r="BE2970" s="493" t="n">
        <v>0</v>
      </c>
      <c r="BF2970" s="493" t="n">
        <v>0</v>
      </c>
      <c r="BG2970" s="493" t="n">
        <v>0</v>
      </c>
      <c r="BH2970" s="493" t="n">
        <v>0</v>
      </c>
      <c r="BI2970" s="493" t="n">
        <v>0</v>
      </c>
      <c r="BJ2970" s="493" t="n">
        <v>0</v>
      </c>
      <c r="BK2970" s="493" t="n">
        <v>0</v>
      </c>
      <c r="BL2970" s="493" t="n">
        <v>0</v>
      </c>
      <c r="BM2970" s="493" t="n">
        <v>0</v>
      </c>
      <c r="BN2970" s="493" t="n">
        <v>0</v>
      </c>
      <c r="BO2970" s="493" t="n">
        <v>0</v>
      </c>
      <c r="BP2970" s="493" t="n">
        <v>0</v>
      </c>
      <c r="BQ2970" s="493" t="n">
        <v>0</v>
      </c>
      <c r="BR2970" s="493" t="n">
        <v>0</v>
      </c>
      <c r="BS2970" s="493" t="n">
        <v>0</v>
      </c>
      <c r="BT2970" s="493" t="n">
        <v>0</v>
      </c>
      <c r="BU2970" s="493" t="n">
        <v>1777.78</v>
      </c>
      <c r="BV2970" s="493" t="n">
        <v>4306.93</v>
      </c>
      <c r="BW2970" s="493" t="n">
        <v>5580.3</v>
      </c>
    </row>
    <row r="2971">
      <c r="A2971" t="inlineStr">
        <is>
          <t>[C9D3] Angiotensin-II 길항제 칼슘길항제 복합제</t>
        </is>
      </c>
      <c r="B2971" t="inlineStr">
        <is>
          <t>국제약품</t>
        </is>
      </c>
      <c r="C2971" t="inlineStr">
        <is>
          <t>엑스듀오</t>
        </is>
      </c>
      <c r="D2971" t="inlineStr">
        <is>
          <t>국제약품</t>
        </is>
      </c>
      <c r="E2971" t="inlineStr">
        <is>
          <t>amlodipine besylate,  valsartan</t>
        </is>
      </c>
      <c r="F2971" t="inlineStr">
        <is>
          <t>상급종합병원</t>
        </is>
      </c>
      <c r="G2971" t="inlineStr">
        <is>
          <t>Generic</t>
        </is>
      </c>
      <c r="H2971" s="493" t="n">
        <v>0</v>
      </c>
      <c r="I2971" s="493" t="n">
        <v>0</v>
      </c>
      <c r="J2971" s="493" t="n">
        <v>0</v>
      </c>
      <c r="K2971" s="493" t="n">
        <v>0</v>
      </c>
      <c r="L2971" s="493" t="n">
        <v>0</v>
      </c>
      <c r="M2971" s="493" t="n">
        <v>0</v>
      </c>
      <c r="N2971" s="493" t="n">
        <v>0</v>
      </c>
      <c r="O2971" s="493" t="n">
        <v>0</v>
      </c>
      <c r="P2971" s="493" t="n">
        <v>0</v>
      </c>
      <c r="Q2971" s="493" t="n">
        <v>0</v>
      </c>
      <c r="R2971" s="493" t="n">
        <v>0</v>
      </c>
      <c r="S2971" s="493" t="n">
        <v>0</v>
      </c>
      <c r="T2971" s="493" t="n">
        <v>0</v>
      </c>
      <c r="U2971" s="493" t="n">
        <v>0</v>
      </c>
      <c r="V2971" s="493" t="n">
        <v>0</v>
      </c>
      <c r="W2971" s="493" t="n">
        <v>0</v>
      </c>
      <c r="X2971" s="493" t="n">
        <v>0</v>
      </c>
      <c r="Y2971" s="493" t="n">
        <v>0</v>
      </c>
      <c r="Z2971" s="493" t="n">
        <v>0</v>
      </c>
      <c r="AA2971" s="493" t="n">
        <v>0</v>
      </c>
      <c r="AB2971" s="493" t="n">
        <v>0</v>
      </c>
      <c r="AC2971" s="493" t="n">
        <v>0</v>
      </c>
      <c r="AD2971" s="493" t="n">
        <v>0</v>
      </c>
      <c r="AE2971" s="493" t="n">
        <v>0</v>
      </c>
      <c r="AF2971" s="493" t="n">
        <v>0</v>
      </c>
      <c r="AG2971" s="493" t="n">
        <v>0</v>
      </c>
      <c r="AH2971" s="493" t="n">
        <v>0</v>
      </c>
      <c r="AI2971" s="493" t="n">
        <v>0</v>
      </c>
      <c r="AJ2971" s="493" t="n">
        <v>0</v>
      </c>
      <c r="AK2971" s="493" t="n">
        <v>0</v>
      </c>
      <c r="AL2971" s="493" t="n">
        <v>0</v>
      </c>
      <c r="AM2971" s="493" t="n">
        <v>0</v>
      </c>
      <c r="AN2971" s="493" t="n">
        <v>0</v>
      </c>
      <c r="AO2971" s="493" t="n">
        <v>0</v>
      </c>
      <c r="AP2971" s="493" t="n">
        <v>0</v>
      </c>
      <c r="AQ2971" s="493" t="n">
        <v>0</v>
      </c>
      <c r="AR2971" s="493" t="n">
        <v>0</v>
      </c>
      <c r="AS2971" s="493" t="n">
        <v>0</v>
      </c>
      <c r="AT2971" s="493" t="n">
        <v>0</v>
      </c>
      <c r="AU2971" s="493" t="n">
        <v>0</v>
      </c>
      <c r="AV2971" s="493" t="n">
        <v>0</v>
      </c>
      <c r="AW2971" s="493" t="n">
        <v>0</v>
      </c>
      <c r="AX2971" s="493" t="n">
        <v>0</v>
      </c>
      <c r="AY2971" s="493" t="n">
        <v>0</v>
      </c>
      <c r="AZ2971" s="493" t="n">
        <v>0</v>
      </c>
      <c r="BA2971" s="493" t="n">
        <v>0</v>
      </c>
      <c r="BB2971" s="493" t="n">
        <v>0</v>
      </c>
      <c r="BC2971" s="493" t="n">
        <v>0</v>
      </c>
      <c r="BD2971" s="493" t="n">
        <v>0</v>
      </c>
      <c r="BE2971" s="493" t="n">
        <v>0</v>
      </c>
      <c r="BF2971" s="493" t="n">
        <v>0</v>
      </c>
      <c r="BG2971" s="493" t="n">
        <v>0</v>
      </c>
      <c r="BH2971" s="493" t="n">
        <v>0</v>
      </c>
      <c r="BI2971" s="493" t="n">
        <v>0</v>
      </c>
      <c r="BJ2971" s="493" t="n">
        <v>0</v>
      </c>
      <c r="BK2971" s="493" t="n">
        <v>0</v>
      </c>
      <c r="BL2971" s="493" t="n">
        <v>0</v>
      </c>
      <c r="BM2971" s="493" t="n">
        <v>0</v>
      </c>
      <c r="BN2971" s="493" t="n">
        <v>0</v>
      </c>
      <c r="BO2971" s="493" t="n">
        <v>0</v>
      </c>
      <c r="BP2971" s="493" t="n">
        <v>0</v>
      </c>
      <c r="BQ2971" s="493" t="n">
        <v>0</v>
      </c>
      <c r="BR2971" s="493" t="n">
        <v>0</v>
      </c>
      <c r="BS2971" s="493" t="n">
        <v>0</v>
      </c>
      <c r="BT2971" s="493" t="n">
        <v>0</v>
      </c>
      <c r="BU2971" s="493" t="n">
        <v>2165.24</v>
      </c>
      <c r="BV2971" s="493" t="n">
        <v>0</v>
      </c>
      <c r="BW2971" s="493" t="n">
        <v>0</v>
      </c>
    </row>
    <row r="2972">
      <c r="A2972" t="inlineStr">
        <is>
          <t>[C9D3] Angiotensin-II 길항제 칼슘길항제 복합제</t>
        </is>
      </c>
      <c r="B2972" t="inlineStr">
        <is>
          <t>국제약품</t>
        </is>
      </c>
      <c r="C2972" t="inlineStr">
        <is>
          <t>엑스듀오</t>
        </is>
      </c>
      <c r="D2972" t="inlineStr">
        <is>
          <t>국제약품</t>
        </is>
      </c>
      <c r="E2972" t="inlineStr">
        <is>
          <t>amlodipine besylate,  valsartan</t>
        </is>
      </c>
      <c r="F2972" t="inlineStr">
        <is>
          <t>종합병원</t>
        </is>
      </c>
      <c r="G2972" t="inlineStr">
        <is>
          <t>Generic</t>
        </is>
      </c>
      <c r="H2972" s="493" t="n">
        <v>17582.45</v>
      </c>
      <c r="I2972" s="493" t="n">
        <v>21275.88</v>
      </c>
      <c r="J2972" s="493" t="n">
        <v>16853.59</v>
      </c>
      <c r="K2972" s="493" t="n">
        <v>21571.47</v>
      </c>
      <c r="L2972" s="493" t="n">
        <v>18673.17</v>
      </c>
      <c r="M2972" s="493" t="n">
        <v>19782.45</v>
      </c>
      <c r="N2972" s="493" t="n">
        <v>20785.38</v>
      </c>
      <c r="O2972" s="493" t="n">
        <v>22071.65</v>
      </c>
      <c r="P2972" s="493" t="n">
        <v>25909.69</v>
      </c>
      <c r="Q2972" s="493" t="n">
        <v>24769.4</v>
      </c>
      <c r="R2972" s="493" t="n">
        <v>29591.72</v>
      </c>
      <c r="S2972" s="493" t="n">
        <v>30923.71</v>
      </c>
      <c r="T2972" s="493" t="n">
        <v>29461.66</v>
      </c>
      <c r="U2972" s="493" t="n">
        <v>21812.81</v>
      </c>
      <c r="V2972" s="493" t="n">
        <v>26575.42</v>
      </c>
      <c r="W2972" s="493" t="n">
        <v>23500.61</v>
      </c>
      <c r="X2972" s="493" t="n">
        <v>25887.64</v>
      </c>
      <c r="Y2972" s="493" t="n">
        <v>19597.52</v>
      </c>
      <c r="Z2972" s="493" t="n">
        <v>32481.8</v>
      </c>
      <c r="AA2972" s="493" t="n">
        <v>22728.23</v>
      </c>
      <c r="AB2972" s="493" t="n">
        <v>29321.27</v>
      </c>
      <c r="AC2972" s="493" t="n">
        <v>19780.27</v>
      </c>
      <c r="AD2972" s="493" t="n">
        <v>25998.24</v>
      </c>
      <c r="AE2972" s="493" t="n">
        <v>19938.04</v>
      </c>
      <c r="AF2972" s="493" t="n">
        <v>33307.24</v>
      </c>
      <c r="AG2972" s="493" t="n">
        <v>22831.61</v>
      </c>
      <c r="AH2972" s="493" t="n">
        <v>24084.69</v>
      </c>
      <c r="AI2972" s="493" t="n">
        <v>18954.08</v>
      </c>
      <c r="AJ2972" s="493" t="n">
        <v>27642.34</v>
      </c>
      <c r="AK2972" s="493" t="n">
        <v>19366.96</v>
      </c>
      <c r="AL2972" s="493" t="n">
        <v>24579.62</v>
      </c>
      <c r="AM2972" s="493" t="n">
        <v>21084.57</v>
      </c>
      <c r="AN2972" s="493" t="n">
        <v>24314.25</v>
      </c>
      <c r="AO2972" s="493" t="n">
        <v>19828.55</v>
      </c>
      <c r="AP2972" s="493" t="n">
        <v>18681.05</v>
      </c>
      <c r="AQ2972" s="493" t="n">
        <v>22248.59</v>
      </c>
      <c r="AR2972" s="493" t="n">
        <v>24281.9</v>
      </c>
      <c r="AS2972" s="493" t="n">
        <v>22638.73</v>
      </c>
      <c r="AT2972" s="493" t="n">
        <v>21460.48</v>
      </c>
      <c r="AU2972" s="493" t="n">
        <v>27836.28</v>
      </c>
      <c r="AV2972" s="493" t="n">
        <v>31515.71</v>
      </c>
      <c r="AW2972" s="493" t="n">
        <v>27215.66</v>
      </c>
      <c r="AX2972" s="493" t="n">
        <v>30594.51</v>
      </c>
      <c r="AY2972" s="493" t="n">
        <v>30226.28</v>
      </c>
      <c r="AZ2972" s="493" t="n">
        <v>21372.89</v>
      </c>
      <c r="BA2972" s="493" t="n">
        <v>28098.77</v>
      </c>
      <c r="BB2972" s="493" t="n">
        <v>31963.34</v>
      </c>
      <c r="BC2972" s="493" t="n">
        <v>24294.97</v>
      </c>
      <c r="BD2972" s="493" t="n">
        <v>17111.78</v>
      </c>
      <c r="BE2972" s="493" t="n">
        <v>15951.92</v>
      </c>
      <c r="BF2972" s="493" t="n">
        <v>16770.67</v>
      </c>
      <c r="BG2972" s="493" t="n">
        <v>16437.55</v>
      </c>
      <c r="BH2972" s="493" t="n">
        <v>13956.38</v>
      </c>
      <c r="BI2972" s="493" t="n">
        <v>14868.06</v>
      </c>
      <c r="BJ2972" s="493" t="n">
        <v>13243.73</v>
      </c>
      <c r="BK2972" s="493" t="n">
        <v>16144.2</v>
      </c>
      <c r="BL2972" s="493" t="n">
        <v>13264.42</v>
      </c>
      <c r="BM2972" s="493" t="n">
        <v>13010.4</v>
      </c>
      <c r="BN2972" s="493" t="n">
        <v>12368.99</v>
      </c>
      <c r="BO2972" s="493" t="n">
        <v>13908.66</v>
      </c>
      <c r="BP2972" s="493" t="n">
        <v>10675.84</v>
      </c>
      <c r="BQ2972" s="493" t="n">
        <v>12551.22</v>
      </c>
      <c r="BR2972" s="493" t="n">
        <v>16678.05</v>
      </c>
      <c r="BS2972" s="493" t="n">
        <v>10765.8</v>
      </c>
      <c r="BT2972" s="493" t="n">
        <v>13196.61</v>
      </c>
      <c r="BU2972" s="493" t="n">
        <v>8852.58</v>
      </c>
      <c r="BV2972" s="493" t="n">
        <v>10925.34</v>
      </c>
      <c r="BW2972" s="493" t="n">
        <v>12235.03</v>
      </c>
    </row>
    <row r="2973">
      <c r="A2973" t="inlineStr">
        <is>
          <t>[C9D3] Angiotensin-II 길항제 칼슘길항제 복합제</t>
        </is>
      </c>
      <c r="B2973" t="inlineStr">
        <is>
          <t>국제약품</t>
        </is>
      </c>
      <c r="C2973" t="inlineStr">
        <is>
          <t>엑스듀오</t>
        </is>
      </c>
      <c r="D2973" t="inlineStr">
        <is>
          <t>국제약품</t>
        </is>
      </c>
      <c r="E2973" t="inlineStr">
        <is>
          <t>amlodipine besylate,  valsartan</t>
        </is>
      </c>
      <c r="F2973" t="inlineStr">
        <is>
          <t>병원</t>
        </is>
      </c>
      <c r="G2973" t="inlineStr">
        <is>
          <t>Generic</t>
        </is>
      </c>
      <c r="H2973" s="493" t="n">
        <v>29257.37</v>
      </c>
      <c r="I2973" s="493" t="n">
        <v>36232.76</v>
      </c>
      <c r="J2973" s="493" t="n">
        <v>34931.72</v>
      </c>
      <c r="K2973" s="493" t="n">
        <v>39684.71</v>
      </c>
      <c r="L2973" s="493" t="n">
        <v>34045.04</v>
      </c>
      <c r="M2973" s="493" t="n">
        <v>39853.1</v>
      </c>
      <c r="N2973" s="493" t="n">
        <v>28758.18</v>
      </c>
      <c r="O2973" s="493" t="n">
        <v>24856.24</v>
      </c>
      <c r="P2973" s="493" t="n">
        <v>19613.17</v>
      </c>
      <c r="Q2973" s="493" t="n">
        <v>33814.35</v>
      </c>
      <c r="R2973" s="493" t="n">
        <v>35917.48</v>
      </c>
      <c r="S2973" s="493" t="n">
        <v>41367.32</v>
      </c>
      <c r="T2973" s="493" t="n">
        <v>36733.13</v>
      </c>
      <c r="U2973" s="493" t="n">
        <v>45908.87</v>
      </c>
      <c r="V2973" s="493" t="n">
        <v>30302.48</v>
      </c>
      <c r="W2973" s="493" t="n">
        <v>39147.81</v>
      </c>
      <c r="X2973" s="493" t="n">
        <v>44134.91</v>
      </c>
      <c r="Y2973" s="493" t="n">
        <v>36515.91</v>
      </c>
      <c r="Z2973" s="493" t="n">
        <v>39345.5</v>
      </c>
      <c r="AA2973" s="493" t="n">
        <v>42729.7</v>
      </c>
      <c r="AB2973" s="493" t="n">
        <v>37057.47</v>
      </c>
      <c r="AC2973" s="493" t="n">
        <v>45761.25</v>
      </c>
      <c r="AD2973" s="493" t="n">
        <v>43025.99</v>
      </c>
      <c r="AE2973" s="493" t="n">
        <v>46078.43</v>
      </c>
      <c r="AF2973" s="493" t="n">
        <v>45591.96</v>
      </c>
      <c r="AG2973" s="493" t="n">
        <v>39076.29</v>
      </c>
      <c r="AH2973" s="493" t="n">
        <v>48279.09</v>
      </c>
      <c r="AI2973" s="493" t="n">
        <v>35790.47</v>
      </c>
      <c r="AJ2973" s="493" t="n">
        <v>38430.81</v>
      </c>
      <c r="AK2973" s="493" t="n">
        <v>35126.99</v>
      </c>
      <c r="AL2973" s="493" t="n">
        <v>35402.55</v>
      </c>
      <c r="AM2973" s="493" t="n">
        <v>37375.77</v>
      </c>
      <c r="AN2973" s="493" t="n">
        <v>35767.99</v>
      </c>
      <c r="AO2973" s="493" t="n">
        <v>37248.84</v>
      </c>
      <c r="AP2973" s="493" t="n">
        <v>41535.36</v>
      </c>
      <c r="AQ2973" s="493" t="n">
        <v>40484.7</v>
      </c>
      <c r="AR2973" s="493" t="n">
        <v>40219.85</v>
      </c>
      <c r="AS2973" s="493" t="n">
        <v>33386.88</v>
      </c>
      <c r="AT2973" s="493" t="n">
        <v>37153.38</v>
      </c>
      <c r="AU2973" s="493" t="n">
        <v>38764.94</v>
      </c>
      <c r="AV2973" s="493" t="n">
        <v>37427.96</v>
      </c>
      <c r="AW2973" s="493" t="n">
        <v>37940.93</v>
      </c>
      <c r="AX2973" s="493" t="n">
        <v>34150.23</v>
      </c>
      <c r="AY2973" s="493" t="n">
        <v>39545.63</v>
      </c>
      <c r="AZ2973" s="493" t="n">
        <v>35047.02</v>
      </c>
      <c r="BA2973" s="493" t="n">
        <v>38265.31</v>
      </c>
      <c r="BB2973" s="493" t="n">
        <v>42020.1</v>
      </c>
      <c r="BC2973" s="493" t="n">
        <v>37369.31</v>
      </c>
      <c r="BD2973" s="493" t="n">
        <v>36935.91</v>
      </c>
      <c r="BE2973" s="493" t="n">
        <v>41990.76</v>
      </c>
      <c r="BF2973" s="493" t="n">
        <v>34132.6</v>
      </c>
      <c r="BG2973" s="493" t="n">
        <v>45767.45</v>
      </c>
      <c r="BH2973" s="493" t="n">
        <v>36617.25</v>
      </c>
      <c r="BI2973" s="493" t="n">
        <v>36010.11</v>
      </c>
      <c r="BJ2973" s="493" t="n">
        <v>37821.07</v>
      </c>
      <c r="BK2973" s="493" t="n">
        <v>41963.55</v>
      </c>
      <c r="BL2973" s="493" t="n">
        <v>35317.5</v>
      </c>
      <c r="BM2973" s="493" t="n">
        <v>39261.74</v>
      </c>
      <c r="BN2973" s="493" t="n">
        <v>36182.33</v>
      </c>
      <c r="BO2973" s="493" t="n">
        <v>33798.33</v>
      </c>
      <c r="BP2973" s="493" t="n">
        <v>33773.12</v>
      </c>
      <c r="BQ2973" s="493" t="n">
        <v>35946.27</v>
      </c>
      <c r="BR2973" s="493" t="n">
        <v>36285.2</v>
      </c>
      <c r="BS2973" s="493" t="n">
        <v>38409.46</v>
      </c>
      <c r="BT2973" s="493" t="n">
        <v>30990</v>
      </c>
      <c r="BU2973" s="493" t="n">
        <v>35039.55</v>
      </c>
      <c r="BV2973" s="493" t="n">
        <v>35206.44</v>
      </c>
      <c r="BW2973" s="493" t="n">
        <v>33817.68</v>
      </c>
    </row>
    <row r="2974">
      <c r="A2974" t="inlineStr">
        <is>
          <t>[C9D3] Angiotensin-II 길항제 칼슘길항제 복합제</t>
        </is>
      </c>
      <c r="B2974" t="inlineStr">
        <is>
          <t>국제약품</t>
        </is>
      </c>
      <c r="C2974" t="inlineStr">
        <is>
          <t>엑스듀오</t>
        </is>
      </c>
      <c r="D2974" t="inlineStr">
        <is>
          <t>국제약품</t>
        </is>
      </c>
      <c r="E2974" t="inlineStr">
        <is>
          <t>amlodipine besylate,  valsartan</t>
        </is>
      </c>
      <c r="F2974" t="inlineStr">
        <is>
          <t>의원</t>
        </is>
      </c>
      <c r="G2974" t="inlineStr">
        <is>
          <t>Generic</t>
        </is>
      </c>
      <c r="H2974" s="493" t="n">
        <v>432571.86</v>
      </c>
      <c r="I2974" s="493" t="n">
        <v>414305.47</v>
      </c>
      <c r="J2974" s="493" t="n">
        <v>476850.92</v>
      </c>
      <c r="K2974" s="493" t="n">
        <v>452533.88</v>
      </c>
      <c r="L2974" s="493" t="n">
        <v>458674.77</v>
      </c>
      <c r="M2974" s="493" t="n">
        <v>446639.16</v>
      </c>
      <c r="N2974" s="493" t="n">
        <v>445557.86</v>
      </c>
      <c r="O2974" s="493" t="n">
        <v>440389.65</v>
      </c>
      <c r="P2974" s="493" t="n">
        <v>435338.53</v>
      </c>
      <c r="Q2974" s="493" t="n">
        <v>424597.39</v>
      </c>
      <c r="R2974" s="493" t="n">
        <v>429216.6</v>
      </c>
      <c r="S2974" s="493" t="n">
        <v>470961.4</v>
      </c>
      <c r="T2974" s="493" t="n">
        <v>432578.51</v>
      </c>
      <c r="U2974" s="493" t="n">
        <v>424680.82</v>
      </c>
      <c r="V2974" s="493" t="n">
        <v>457269</v>
      </c>
      <c r="W2974" s="493" t="n">
        <v>458541.15</v>
      </c>
      <c r="X2974" s="493" t="n">
        <v>476353.75</v>
      </c>
      <c r="Y2974" s="493" t="n">
        <v>474047.93</v>
      </c>
      <c r="Z2974" s="493" t="n">
        <v>466011.45</v>
      </c>
      <c r="AA2974" s="493" t="n">
        <v>506424.46</v>
      </c>
      <c r="AB2974" s="493" t="n">
        <v>494397.64</v>
      </c>
      <c r="AC2974" s="493" t="n">
        <v>515357.63</v>
      </c>
      <c r="AD2974" s="493" t="n">
        <v>485344.23</v>
      </c>
      <c r="AE2974" s="493" t="n">
        <v>532938.01</v>
      </c>
      <c r="AF2974" s="493" t="n">
        <v>495831.34</v>
      </c>
      <c r="AG2974" s="493" t="n">
        <v>448442.17</v>
      </c>
      <c r="AH2974" s="493" t="n">
        <v>542981.75</v>
      </c>
      <c r="AI2974" s="493" t="n">
        <v>504009.69</v>
      </c>
      <c r="AJ2974" s="493" t="n">
        <v>562979.35</v>
      </c>
      <c r="AK2974" s="493" t="n">
        <v>525344.08</v>
      </c>
      <c r="AL2974" s="493" t="n">
        <v>542264.72</v>
      </c>
      <c r="AM2974" s="493" t="n">
        <v>497482.87</v>
      </c>
      <c r="AN2974" s="493" t="n">
        <v>525263.1800000001</v>
      </c>
      <c r="AO2974" s="493" t="n">
        <v>522248.97</v>
      </c>
      <c r="AP2974" s="493" t="n">
        <v>510987.8</v>
      </c>
      <c r="AQ2974" s="493" t="n">
        <v>531083.52</v>
      </c>
      <c r="AR2974" s="493" t="n">
        <v>568964.66</v>
      </c>
      <c r="AS2974" s="493" t="n">
        <v>503984.13</v>
      </c>
      <c r="AT2974" s="493" t="n">
        <v>530496.85</v>
      </c>
      <c r="AU2974" s="493" t="n">
        <v>536628</v>
      </c>
      <c r="AV2974" s="493" t="n">
        <v>571919.48</v>
      </c>
      <c r="AW2974" s="493" t="n">
        <v>496703.27</v>
      </c>
      <c r="AX2974" s="493" t="n">
        <v>571005.54</v>
      </c>
      <c r="AY2974" s="493" t="n">
        <v>534660.6800000001</v>
      </c>
      <c r="AZ2974" s="493" t="n">
        <v>527650.76</v>
      </c>
      <c r="BA2974" s="493" t="n">
        <v>563076.5</v>
      </c>
      <c r="BB2974" s="493" t="n">
        <v>549025.13</v>
      </c>
      <c r="BC2974" s="493" t="n">
        <v>575648</v>
      </c>
      <c r="BD2974" s="493" t="n">
        <v>546223.7</v>
      </c>
      <c r="BE2974" s="493" t="n">
        <v>515334.38</v>
      </c>
      <c r="BF2974" s="493" t="n">
        <v>550037.13</v>
      </c>
      <c r="BG2974" s="493" t="n">
        <v>569562.79</v>
      </c>
      <c r="BH2974" s="493" t="n">
        <v>548160.3199999999</v>
      </c>
      <c r="BI2974" s="493" t="n">
        <v>517786.2</v>
      </c>
      <c r="BJ2974" s="493" t="n">
        <v>551110.75</v>
      </c>
      <c r="BK2974" s="493" t="n">
        <v>543094.88</v>
      </c>
      <c r="BL2974" s="493" t="n">
        <v>612454.52</v>
      </c>
      <c r="BM2974" s="493" t="n">
        <v>562537.9</v>
      </c>
      <c r="BN2974" s="493" t="n">
        <v>552672.77</v>
      </c>
      <c r="BO2974" s="493" t="n">
        <v>631124.91</v>
      </c>
      <c r="BP2974" s="493" t="n">
        <v>615227.9399999999</v>
      </c>
      <c r="BQ2974" s="493" t="n">
        <v>567735.11</v>
      </c>
      <c r="BR2974" s="493" t="n">
        <v>651925.4399999999</v>
      </c>
      <c r="BS2974" s="493" t="n">
        <v>640024.48</v>
      </c>
      <c r="BT2974" s="493" t="n">
        <v>628727.35</v>
      </c>
      <c r="BU2974" s="493" t="n">
        <v>633170.98</v>
      </c>
      <c r="BV2974" s="493" t="n">
        <v>673537.03</v>
      </c>
      <c r="BW2974" s="493" t="n">
        <v>637568.53</v>
      </c>
    </row>
    <row r="2975">
      <c r="A2975" t="inlineStr">
        <is>
          <t>[C9D3] Angiotensin-II 길항제 칼슘길항제 복합제</t>
        </is>
      </c>
      <c r="B2975" t="inlineStr">
        <is>
          <t>국제약품</t>
        </is>
      </c>
      <c r="C2975" t="inlineStr">
        <is>
          <t>엑스듀오</t>
        </is>
      </c>
      <c r="D2975" t="inlineStr">
        <is>
          <t>국제약품</t>
        </is>
      </c>
      <c r="E2975" t="inlineStr">
        <is>
          <t>amlodipine besylate,  valsartan</t>
        </is>
      </c>
      <c r="F2975" t="inlineStr">
        <is>
          <t>보건소</t>
        </is>
      </c>
      <c r="G2975" t="inlineStr">
        <is>
          <t>Generic</t>
        </is>
      </c>
      <c r="H2975" s="493" t="n">
        <v>7591.8</v>
      </c>
      <c r="I2975" s="493" t="n">
        <v>11821.38</v>
      </c>
      <c r="J2975" s="493" t="n">
        <v>14408.58</v>
      </c>
      <c r="K2975" s="493" t="n">
        <v>4910.1</v>
      </c>
      <c r="L2975" s="493" t="n">
        <v>8099.85</v>
      </c>
      <c r="M2975" s="493" t="n">
        <v>6195.93</v>
      </c>
      <c r="N2975" s="493" t="n">
        <v>7224.9</v>
      </c>
      <c r="O2975" s="493" t="n">
        <v>8541.9</v>
      </c>
      <c r="P2975" s="493" t="n">
        <v>7789.5</v>
      </c>
      <c r="Q2975" s="493" t="n">
        <v>6366.9</v>
      </c>
      <c r="R2975" s="493" t="n">
        <v>14121.9</v>
      </c>
      <c r="S2975" s="493" t="n">
        <v>7854.63</v>
      </c>
      <c r="T2975" s="493" t="n">
        <v>12264.6</v>
      </c>
      <c r="U2975" s="493" t="n">
        <v>7734.6</v>
      </c>
      <c r="V2975" s="493" t="n">
        <v>20648.77</v>
      </c>
      <c r="W2975" s="493" t="n">
        <v>7107.6</v>
      </c>
      <c r="X2975" s="493" t="n">
        <v>12904.06</v>
      </c>
      <c r="Y2975" s="493" t="n">
        <v>18768.36</v>
      </c>
      <c r="Z2975" s="493" t="n">
        <v>17493.3</v>
      </c>
      <c r="AA2975" s="493" t="n">
        <v>11894.4</v>
      </c>
      <c r="AB2975" s="493" t="n">
        <v>18638.48</v>
      </c>
      <c r="AC2975" s="493" t="n">
        <v>12374.1</v>
      </c>
      <c r="AD2975" s="493" t="n">
        <v>10658.88</v>
      </c>
      <c r="AE2975" s="493" t="n">
        <v>12909.6</v>
      </c>
      <c r="AF2975" s="493" t="n">
        <v>15488.1</v>
      </c>
      <c r="AG2975" s="493" t="n">
        <v>11371.92</v>
      </c>
      <c r="AH2975" s="493" t="n">
        <v>14669.16</v>
      </c>
      <c r="AI2975" s="493" t="n">
        <v>8768.700000000001</v>
      </c>
      <c r="AJ2975" s="493" t="n">
        <v>14431.03</v>
      </c>
      <c r="AK2975" s="493" t="n">
        <v>9141</v>
      </c>
      <c r="AL2975" s="493" t="n">
        <v>13418.7</v>
      </c>
      <c r="AM2975" s="493" t="n">
        <v>9818.4</v>
      </c>
      <c r="AN2975" s="493" t="n">
        <v>13038.3</v>
      </c>
      <c r="AO2975" s="493" t="n">
        <v>9546.42</v>
      </c>
      <c r="AP2975" s="493" t="n">
        <v>9567.41</v>
      </c>
      <c r="AQ2975" s="493" t="n">
        <v>10442.72</v>
      </c>
      <c r="AR2975" s="493" t="n">
        <v>11973.42</v>
      </c>
      <c r="AS2975" s="493" t="n">
        <v>11400.42</v>
      </c>
      <c r="AT2975" s="493" t="n">
        <v>7911.3</v>
      </c>
      <c r="AU2975" s="493" t="n">
        <v>6653.1</v>
      </c>
      <c r="AV2975" s="493" t="n">
        <v>6854.7</v>
      </c>
      <c r="AW2975" s="493" t="n">
        <v>14153.99</v>
      </c>
      <c r="AX2975" s="493" t="n">
        <v>5614.5</v>
      </c>
      <c r="AY2975" s="493" t="n">
        <v>2654.1</v>
      </c>
      <c r="AZ2975" s="493" t="n">
        <v>7423.8</v>
      </c>
      <c r="BA2975" s="493" t="n">
        <v>7866.6</v>
      </c>
      <c r="BB2975" s="493" t="n">
        <v>13071.3</v>
      </c>
      <c r="BC2975" s="493" t="n">
        <v>5050.88</v>
      </c>
      <c r="BD2975" s="493" t="n">
        <v>12859.2</v>
      </c>
      <c r="BE2975" s="493" t="n">
        <v>14822.7</v>
      </c>
      <c r="BF2975" s="493" t="n">
        <v>4449.48</v>
      </c>
      <c r="BG2975" s="493" t="n">
        <v>13612.5</v>
      </c>
      <c r="BH2975" s="493" t="n">
        <v>16658.7</v>
      </c>
      <c r="BI2975" s="493" t="n">
        <v>6005.1</v>
      </c>
      <c r="BJ2975" s="493" t="n">
        <v>5974.14</v>
      </c>
      <c r="BK2975" s="493" t="n">
        <v>7305.3</v>
      </c>
      <c r="BL2975" s="493" t="n">
        <v>5601.3</v>
      </c>
      <c r="BM2975" s="493" t="n">
        <v>7598.84</v>
      </c>
      <c r="BN2975" s="493" t="n">
        <v>6743.18</v>
      </c>
      <c r="BO2975" s="493" t="n">
        <v>4816.3</v>
      </c>
      <c r="BP2975" s="493" t="n">
        <v>4204.12</v>
      </c>
      <c r="BQ2975" s="493" t="n">
        <v>5283.9</v>
      </c>
      <c r="BR2975" s="493" t="n">
        <v>4046.1</v>
      </c>
      <c r="BS2975" s="493" t="n">
        <v>5327.1</v>
      </c>
      <c r="BT2975" s="493" t="n">
        <v>6835.2</v>
      </c>
      <c r="BU2975" s="493" t="n">
        <v>3171.3</v>
      </c>
      <c r="BV2975" s="493" t="n">
        <v>4196.7</v>
      </c>
      <c r="BW2975" s="493" t="n">
        <v>4780.8</v>
      </c>
    </row>
    <row r="2976">
      <c r="A2976" t="inlineStr">
        <is>
          <t>[C9D3] Angiotensin-II 길항제 칼슘길항제 복합제</t>
        </is>
      </c>
      <c r="B2976" t="inlineStr">
        <is>
          <t>국제약품</t>
        </is>
      </c>
      <c r="C2976" t="inlineStr">
        <is>
          <t>엑스듀오</t>
        </is>
      </c>
      <c r="D2976" t="inlineStr">
        <is>
          <t>국제약품</t>
        </is>
      </c>
      <c r="E2976" t="inlineStr">
        <is>
          <t>amlodipine besylate,  valsartan</t>
        </is>
      </c>
      <c r="F2976" t="inlineStr">
        <is>
          <t>기타(치과의원, 치과병원 등)</t>
        </is>
      </c>
      <c r="G2976" t="inlineStr">
        <is>
          <t>Generic</t>
        </is>
      </c>
      <c r="H2976" s="493" t="n">
        <v>4688.82</v>
      </c>
      <c r="I2976" s="493" t="n">
        <v>5984.28</v>
      </c>
      <c r="J2976" s="493" t="n">
        <v>3745.56</v>
      </c>
      <c r="K2976" s="493" t="n">
        <v>4388.07</v>
      </c>
      <c r="L2976" s="493" t="n">
        <v>3942.72</v>
      </c>
      <c r="M2976" s="493" t="n">
        <v>4703.52</v>
      </c>
      <c r="N2976" s="493" t="n">
        <v>2769.48</v>
      </c>
      <c r="O2976" s="493" t="n">
        <v>4517.64</v>
      </c>
      <c r="P2976" s="493" t="n">
        <v>3532.34</v>
      </c>
      <c r="Q2976" s="493" t="n">
        <v>3787.38</v>
      </c>
      <c r="R2976" s="493" t="n">
        <v>4513.86</v>
      </c>
      <c r="S2976" s="493" t="n">
        <v>3682.8</v>
      </c>
      <c r="T2976" s="493" t="n">
        <v>4135.04</v>
      </c>
      <c r="U2976" s="493" t="n">
        <v>3675</v>
      </c>
      <c r="V2976" s="493" t="n">
        <v>4247.04</v>
      </c>
      <c r="W2976" s="493" t="n">
        <v>3864</v>
      </c>
      <c r="X2976" s="493" t="n">
        <v>3199.65</v>
      </c>
      <c r="Y2976" s="493" t="n">
        <v>4450.38</v>
      </c>
      <c r="Z2976" s="493" t="n">
        <v>4235.98</v>
      </c>
      <c r="AA2976" s="493" t="n">
        <v>2401</v>
      </c>
      <c r="AB2976" s="493" t="n">
        <v>4683.32</v>
      </c>
      <c r="AC2976" s="493" t="n">
        <v>4058.24</v>
      </c>
      <c r="AD2976" s="493" t="n">
        <v>2525.1</v>
      </c>
      <c r="AE2976" s="493" t="n">
        <v>4422.6</v>
      </c>
      <c r="AF2976" s="493" t="n">
        <v>3201.6</v>
      </c>
      <c r="AG2976" s="493" t="n">
        <v>2818.2</v>
      </c>
      <c r="AH2976" s="493" t="n">
        <v>4161.6</v>
      </c>
      <c r="AI2976" s="493" t="n">
        <v>2371.2</v>
      </c>
      <c r="AJ2976" s="493" t="n">
        <v>4185</v>
      </c>
      <c r="AK2976" s="493" t="n">
        <v>4316.7</v>
      </c>
      <c r="AL2976" s="493" t="n">
        <v>3941.1</v>
      </c>
      <c r="AM2976" s="493" t="n">
        <v>1290.6</v>
      </c>
      <c r="AN2976" s="493" t="n">
        <v>4200</v>
      </c>
      <c r="AO2976" s="493" t="n">
        <v>4399.5</v>
      </c>
      <c r="AP2976" s="493" t="n">
        <v>1810.8</v>
      </c>
      <c r="AQ2976" s="493" t="n">
        <v>3036</v>
      </c>
      <c r="AR2976" s="493" t="n">
        <v>4599</v>
      </c>
      <c r="AS2976" s="493" t="n">
        <v>976.5</v>
      </c>
      <c r="AT2976" s="493" t="n">
        <v>2831.4</v>
      </c>
      <c r="AU2976" s="493" t="n">
        <v>2815.2</v>
      </c>
      <c r="AV2976" s="493" t="n">
        <v>2542.2</v>
      </c>
      <c r="AW2976" s="493" t="n">
        <v>2553.6</v>
      </c>
      <c r="AX2976" s="493" t="n">
        <v>3634.8</v>
      </c>
      <c r="AY2976" s="493" t="n">
        <v>3525</v>
      </c>
      <c r="AZ2976" s="493" t="n">
        <v>2970.9</v>
      </c>
      <c r="BA2976" s="493" t="n">
        <v>2708.1</v>
      </c>
      <c r="BB2976" s="493" t="n">
        <v>3645</v>
      </c>
      <c r="BC2976" s="493" t="n">
        <v>1980</v>
      </c>
      <c r="BD2976" s="493" t="n">
        <v>0</v>
      </c>
      <c r="BE2976" s="493" t="n">
        <v>0</v>
      </c>
      <c r="BF2976" s="493" t="n">
        <v>0</v>
      </c>
      <c r="BG2976" s="493" t="n">
        <v>0</v>
      </c>
      <c r="BH2976" s="493" t="n">
        <v>0</v>
      </c>
      <c r="BI2976" s="493" t="n">
        <v>0</v>
      </c>
      <c r="BJ2976" s="493" t="n">
        <v>0</v>
      </c>
      <c r="BK2976" s="493" t="n">
        <v>0</v>
      </c>
      <c r="BL2976" s="493" t="n">
        <v>0</v>
      </c>
      <c r="BM2976" s="493" t="n">
        <v>0</v>
      </c>
      <c r="BN2976" s="493" t="n">
        <v>0</v>
      </c>
      <c r="BO2976" s="493" t="n">
        <v>0</v>
      </c>
      <c r="BP2976" s="493" t="n">
        <v>0</v>
      </c>
      <c r="BQ2976" s="493" t="n">
        <v>0</v>
      </c>
      <c r="BR2976" s="493" t="n">
        <v>0</v>
      </c>
      <c r="BS2976" s="493" t="n">
        <v>0</v>
      </c>
      <c r="BT2976" s="493" t="n">
        <v>0</v>
      </c>
      <c r="BU2976" s="493" t="n">
        <v>0</v>
      </c>
      <c r="BV2976" s="493" t="n">
        <v>0</v>
      </c>
      <c r="BW2976" s="493" t="n">
        <v>0</v>
      </c>
    </row>
    <row r="2977">
      <c r="A2977" t="inlineStr">
        <is>
          <t>[C9D3] Angiotensin-II 길항제 칼슘길항제 복합제</t>
        </is>
      </c>
      <c r="B2977" t="inlineStr">
        <is>
          <t>넥스팜</t>
        </is>
      </c>
      <c r="C2977" t="inlineStr">
        <is>
          <t>암로텔</t>
        </is>
      </c>
      <c r="D2977" t="inlineStr">
        <is>
          <t>넥스팜</t>
        </is>
      </c>
      <c r="E2977" t="inlineStr">
        <is>
          <t>amlodipine besylate,  telmisartan</t>
        </is>
      </c>
      <c r="F2977" t="inlineStr">
        <is>
          <t>종합병원</t>
        </is>
      </c>
      <c r="G2977" t="inlineStr">
        <is>
          <t>Generic</t>
        </is>
      </c>
      <c r="H2977" s="493" t="n">
        <v>0</v>
      </c>
      <c r="I2977" s="493" t="n">
        <v>0</v>
      </c>
      <c r="J2977" s="493" t="n">
        <v>0</v>
      </c>
      <c r="K2977" s="493" t="n">
        <v>0</v>
      </c>
      <c r="L2977" s="493" t="n">
        <v>0</v>
      </c>
      <c r="M2977" s="493" t="n">
        <v>0</v>
      </c>
      <c r="N2977" s="493" t="n">
        <v>0</v>
      </c>
      <c r="O2977" s="493" t="n">
        <v>0</v>
      </c>
      <c r="P2977" s="493" t="n">
        <v>0</v>
      </c>
      <c r="Q2977" s="493" t="n">
        <v>0</v>
      </c>
      <c r="R2977" s="493" t="n">
        <v>0</v>
      </c>
      <c r="S2977" s="493" t="n">
        <v>0</v>
      </c>
      <c r="T2977" s="493" t="n">
        <v>0</v>
      </c>
      <c r="U2977" s="493" t="n">
        <v>0</v>
      </c>
      <c r="V2977" s="493" t="n">
        <v>0</v>
      </c>
      <c r="W2977" s="493" t="n">
        <v>0</v>
      </c>
      <c r="X2977" s="493" t="n">
        <v>0</v>
      </c>
      <c r="Y2977" s="493" t="n">
        <v>0</v>
      </c>
      <c r="Z2977" s="493" t="n">
        <v>0</v>
      </c>
      <c r="AA2977" s="493" t="n">
        <v>0</v>
      </c>
      <c r="AB2977" s="493" t="n">
        <v>0</v>
      </c>
      <c r="AC2977" s="493" t="n">
        <v>0</v>
      </c>
      <c r="AD2977" s="493" t="n">
        <v>0</v>
      </c>
      <c r="AE2977" s="493" t="n">
        <v>0</v>
      </c>
      <c r="AF2977" s="493" t="n">
        <v>0</v>
      </c>
      <c r="AG2977" s="493" t="n">
        <v>0</v>
      </c>
      <c r="AH2977" s="493" t="n">
        <v>0</v>
      </c>
      <c r="AI2977" s="493" t="n">
        <v>0</v>
      </c>
      <c r="AJ2977" s="493" t="n">
        <v>0</v>
      </c>
      <c r="AK2977" s="493" t="n">
        <v>0</v>
      </c>
      <c r="AL2977" s="493" t="n">
        <v>0</v>
      </c>
      <c r="AM2977" s="493" t="n">
        <v>0</v>
      </c>
      <c r="AN2977" s="493" t="n">
        <v>0</v>
      </c>
      <c r="AO2977" s="493" t="n">
        <v>0</v>
      </c>
      <c r="AP2977" s="493" t="n">
        <v>0</v>
      </c>
      <c r="AQ2977" s="493" t="n">
        <v>0</v>
      </c>
      <c r="AR2977" s="493" t="n">
        <v>0</v>
      </c>
      <c r="AS2977" s="493" t="n">
        <v>0</v>
      </c>
      <c r="AT2977" s="493" t="n">
        <v>0</v>
      </c>
      <c r="AU2977" s="493" t="n">
        <v>0</v>
      </c>
      <c r="AV2977" s="493" t="n">
        <v>0</v>
      </c>
      <c r="AW2977" s="493" t="n">
        <v>0</v>
      </c>
      <c r="AX2977" s="493" t="n">
        <v>0</v>
      </c>
      <c r="AY2977" s="493" t="n">
        <v>0</v>
      </c>
      <c r="AZ2977" s="493" t="n">
        <v>0</v>
      </c>
      <c r="BA2977" s="493" t="n">
        <v>0</v>
      </c>
      <c r="BB2977" s="493" t="n">
        <v>0</v>
      </c>
      <c r="BC2977" s="493" t="n">
        <v>0</v>
      </c>
      <c r="BD2977" s="493" t="n">
        <v>0</v>
      </c>
      <c r="BE2977" s="493" t="n">
        <v>0</v>
      </c>
      <c r="BF2977" s="493" t="n">
        <v>0</v>
      </c>
      <c r="BG2977" s="493" t="n">
        <v>1513.8</v>
      </c>
      <c r="BH2977" s="493" t="n">
        <v>0</v>
      </c>
      <c r="BI2977" s="493" t="n">
        <v>0</v>
      </c>
      <c r="BJ2977" s="493" t="n">
        <v>0</v>
      </c>
      <c r="BK2977" s="493" t="n">
        <v>0</v>
      </c>
      <c r="BL2977" s="493" t="n">
        <v>0</v>
      </c>
      <c r="BM2977" s="493" t="n">
        <v>0</v>
      </c>
      <c r="BN2977" s="493" t="n">
        <v>0</v>
      </c>
      <c r="BO2977" s="493" t="n">
        <v>0</v>
      </c>
      <c r="BP2977" s="493" t="n">
        <v>0</v>
      </c>
      <c r="BQ2977" s="493" t="n">
        <v>0</v>
      </c>
      <c r="BR2977" s="493" t="n">
        <v>0</v>
      </c>
      <c r="BS2977" s="493" t="n">
        <v>0</v>
      </c>
      <c r="BT2977" s="493" t="n">
        <v>0</v>
      </c>
      <c r="BU2977" s="493" t="n">
        <v>0</v>
      </c>
      <c r="BV2977" s="493" t="n">
        <v>0</v>
      </c>
      <c r="BW2977" s="493" t="n">
        <v>0</v>
      </c>
    </row>
    <row r="2978">
      <c r="A2978" t="inlineStr">
        <is>
          <t>[C9D3] Angiotensin-II 길항제 칼슘길항제 복합제</t>
        </is>
      </c>
      <c r="B2978" t="inlineStr">
        <is>
          <t>넥스팜</t>
        </is>
      </c>
      <c r="C2978" t="inlineStr">
        <is>
          <t>암로텔</t>
        </is>
      </c>
      <c r="D2978" t="inlineStr">
        <is>
          <t>넥스팜</t>
        </is>
      </c>
      <c r="E2978" t="inlineStr">
        <is>
          <t>amlodipine besylate,  telmisartan</t>
        </is>
      </c>
      <c r="F2978" t="inlineStr">
        <is>
          <t>병원</t>
        </is>
      </c>
      <c r="G2978" t="inlineStr">
        <is>
          <t>Generic</t>
        </is>
      </c>
      <c r="H2978" s="493" t="n">
        <v>0</v>
      </c>
      <c r="I2978" s="493" t="n">
        <v>0</v>
      </c>
      <c r="J2978" s="493" t="n">
        <v>120</v>
      </c>
      <c r="K2978" s="493" t="n">
        <v>120</v>
      </c>
      <c r="L2978" s="493" t="n">
        <v>0</v>
      </c>
      <c r="M2978" s="493" t="n">
        <v>360</v>
      </c>
      <c r="N2978" s="493" t="n">
        <v>0</v>
      </c>
      <c r="O2978" s="493" t="n">
        <v>0</v>
      </c>
      <c r="P2978" s="493" t="n">
        <v>0</v>
      </c>
      <c r="Q2978" s="493" t="n">
        <v>0</v>
      </c>
      <c r="R2978" s="493" t="n">
        <v>0</v>
      </c>
      <c r="S2978" s="493" t="n">
        <v>0</v>
      </c>
      <c r="T2978" s="493" t="n">
        <v>1518</v>
      </c>
      <c r="U2978" s="493" t="n">
        <v>1357.8</v>
      </c>
      <c r="V2978" s="493" t="n">
        <v>3196.5</v>
      </c>
      <c r="W2978" s="493" t="n">
        <v>1552.92</v>
      </c>
      <c r="X2978" s="493" t="n">
        <v>2391.9</v>
      </c>
      <c r="Y2978" s="493" t="n">
        <v>1099.1</v>
      </c>
      <c r="Z2978" s="493" t="n">
        <v>1660.2</v>
      </c>
      <c r="AA2978" s="493" t="n">
        <v>285.6</v>
      </c>
      <c r="AB2978" s="493" t="n">
        <v>106.2</v>
      </c>
      <c r="AC2978" s="493" t="n">
        <v>0</v>
      </c>
      <c r="AD2978" s="493" t="n">
        <v>0</v>
      </c>
      <c r="AE2978" s="493" t="n">
        <v>0</v>
      </c>
      <c r="AF2978" s="493" t="n">
        <v>0</v>
      </c>
      <c r="AG2978" s="493" t="n">
        <v>0</v>
      </c>
      <c r="AH2978" s="493" t="n">
        <v>0</v>
      </c>
      <c r="AI2978" s="493" t="n">
        <v>0</v>
      </c>
      <c r="AJ2978" s="493" t="n">
        <v>0</v>
      </c>
      <c r="AK2978" s="493" t="n">
        <v>0</v>
      </c>
      <c r="AL2978" s="493" t="n">
        <v>0</v>
      </c>
      <c r="AM2978" s="493" t="n">
        <v>0</v>
      </c>
      <c r="AN2978" s="493" t="n">
        <v>0</v>
      </c>
      <c r="AO2978" s="493" t="n">
        <v>0</v>
      </c>
      <c r="AP2978" s="493" t="n">
        <v>0</v>
      </c>
      <c r="AQ2978" s="493" t="n">
        <v>0</v>
      </c>
      <c r="AR2978" s="493" t="n">
        <v>0</v>
      </c>
      <c r="AS2978" s="493" t="n">
        <v>0</v>
      </c>
      <c r="AT2978" s="493" t="n">
        <v>0</v>
      </c>
      <c r="AU2978" s="493" t="n">
        <v>0</v>
      </c>
      <c r="AV2978" s="493" t="n">
        <v>0</v>
      </c>
      <c r="AW2978" s="493" t="n">
        <v>0</v>
      </c>
      <c r="AX2978" s="493" t="n">
        <v>0</v>
      </c>
      <c r="AY2978" s="493" t="n">
        <v>0</v>
      </c>
      <c r="AZ2978" s="493" t="n">
        <v>0</v>
      </c>
      <c r="BA2978" s="493" t="n">
        <v>0</v>
      </c>
      <c r="BB2978" s="493" t="n">
        <v>0</v>
      </c>
      <c r="BC2978" s="493" t="n">
        <v>0</v>
      </c>
      <c r="BD2978" s="493" t="n">
        <v>0</v>
      </c>
      <c r="BE2978" s="493" t="n">
        <v>0</v>
      </c>
      <c r="BF2978" s="493" t="n">
        <v>0</v>
      </c>
      <c r="BG2978" s="493" t="n">
        <v>0</v>
      </c>
      <c r="BH2978" s="493" t="n">
        <v>0</v>
      </c>
      <c r="BI2978" s="493" t="n">
        <v>0</v>
      </c>
      <c r="BJ2978" s="493" t="n">
        <v>0</v>
      </c>
      <c r="BK2978" s="493" t="n">
        <v>24.48</v>
      </c>
      <c r="BL2978" s="493" t="n">
        <v>66.3</v>
      </c>
      <c r="BM2978" s="493" t="n">
        <v>188</v>
      </c>
      <c r="BN2978" s="493" t="n">
        <v>0</v>
      </c>
      <c r="BO2978" s="493" t="n">
        <v>0</v>
      </c>
      <c r="BP2978" s="493" t="n">
        <v>0</v>
      </c>
      <c r="BQ2978" s="493" t="n">
        <v>0</v>
      </c>
      <c r="BR2978" s="493" t="n">
        <v>0</v>
      </c>
      <c r="BS2978" s="493" t="n">
        <v>0</v>
      </c>
      <c r="BT2978" s="493" t="n">
        <v>0</v>
      </c>
      <c r="BU2978" s="493" t="n">
        <v>0</v>
      </c>
      <c r="BV2978" s="493" t="n">
        <v>0</v>
      </c>
      <c r="BW2978" s="493" t="n">
        <v>0</v>
      </c>
    </row>
    <row r="2979">
      <c r="A2979" t="inlineStr">
        <is>
          <t>[C9D3] Angiotensin-II 길항제 칼슘길항제 복합제</t>
        </is>
      </c>
      <c r="B2979" t="inlineStr">
        <is>
          <t>넥스팜</t>
        </is>
      </c>
      <c r="C2979" t="inlineStr">
        <is>
          <t>암로텔</t>
        </is>
      </c>
      <c r="D2979" t="inlineStr">
        <is>
          <t>넥스팜</t>
        </is>
      </c>
      <c r="E2979" t="inlineStr">
        <is>
          <t>amlodipine besylate,  telmisartan</t>
        </is>
      </c>
      <c r="F2979" t="inlineStr">
        <is>
          <t>의원</t>
        </is>
      </c>
      <c r="G2979" t="inlineStr">
        <is>
          <t>Generic</t>
        </is>
      </c>
      <c r="H2979" s="493" t="n">
        <v>25938.11</v>
      </c>
      <c r="I2979" s="493" t="n">
        <v>24653.86</v>
      </c>
      <c r="J2979" s="493" t="n">
        <v>28332.95</v>
      </c>
      <c r="K2979" s="493" t="n">
        <v>25067.75</v>
      </c>
      <c r="L2979" s="493" t="n">
        <v>24898.57</v>
      </c>
      <c r="M2979" s="493" t="n">
        <v>25220.77</v>
      </c>
      <c r="N2979" s="493" t="n">
        <v>22539.18</v>
      </c>
      <c r="O2979" s="493" t="n">
        <v>24053.38</v>
      </c>
      <c r="P2979" s="493" t="n">
        <v>19048.84</v>
      </c>
      <c r="Q2979" s="493" t="n">
        <v>27003.6</v>
      </c>
      <c r="R2979" s="493" t="n">
        <v>82431.25</v>
      </c>
      <c r="S2979" s="493" t="n">
        <v>92857.52</v>
      </c>
      <c r="T2979" s="493" t="n">
        <v>88713.5</v>
      </c>
      <c r="U2979" s="493" t="n">
        <v>83556.42</v>
      </c>
      <c r="V2979" s="493" t="n">
        <v>95087.00999999999</v>
      </c>
      <c r="W2979" s="493" t="n">
        <v>96314.14999999999</v>
      </c>
      <c r="X2979" s="493" t="n">
        <v>70976.03</v>
      </c>
      <c r="Y2979" s="493" t="n">
        <v>70059.36</v>
      </c>
      <c r="Z2979" s="493" t="n">
        <v>61842.2</v>
      </c>
      <c r="AA2979" s="493" t="n">
        <v>41660.08</v>
      </c>
      <c r="AB2979" s="493" t="n">
        <v>29313.29</v>
      </c>
      <c r="AC2979" s="493" t="n">
        <v>10377.81</v>
      </c>
      <c r="AD2979" s="493" t="n">
        <v>11775.02</v>
      </c>
      <c r="AE2979" s="493" t="n">
        <v>10248.2</v>
      </c>
      <c r="AF2979" s="493" t="n">
        <v>10880.59</v>
      </c>
      <c r="AG2979" s="493" t="n">
        <v>4214.4</v>
      </c>
      <c r="AH2979" s="493" t="n">
        <v>3355.4</v>
      </c>
      <c r="AI2979" s="493" t="n">
        <v>1564.5</v>
      </c>
      <c r="AJ2979" s="493" t="n">
        <v>1744.2</v>
      </c>
      <c r="AK2979" s="493" t="n">
        <v>3930.9</v>
      </c>
      <c r="AL2979" s="493" t="n">
        <v>3397.5</v>
      </c>
      <c r="AM2979" s="493" t="n">
        <v>2011.2</v>
      </c>
      <c r="AN2979" s="493" t="n">
        <v>1980</v>
      </c>
      <c r="AO2979" s="493" t="n">
        <v>5166.9</v>
      </c>
      <c r="AP2979" s="493" t="n">
        <v>6920.1</v>
      </c>
      <c r="AQ2979" s="493" t="n">
        <v>9661.799999999999</v>
      </c>
      <c r="AR2979" s="493" t="n">
        <v>6835.8</v>
      </c>
      <c r="AS2979" s="493" t="n">
        <v>2687.86</v>
      </c>
      <c r="AT2979" s="493" t="n">
        <v>4887.9</v>
      </c>
      <c r="AU2979" s="493" t="n">
        <v>5172</v>
      </c>
      <c r="AV2979" s="493" t="n">
        <v>5000.4</v>
      </c>
      <c r="AW2979" s="493" t="n">
        <v>2317.2</v>
      </c>
      <c r="AX2979" s="493" t="n">
        <v>4394.4</v>
      </c>
      <c r="AY2979" s="493" t="n">
        <v>3495</v>
      </c>
      <c r="AZ2979" s="493" t="n">
        <v>4048.2</v>
      </c>
      <c r="BA2979" s="493" t="n">
        <v>4098.9</v>
      </c>
      <c r="BB2979" s="493" t="n">
        <v>3595.2</v>
      </c>
      <c r="BC2979" s="493" t="n">
        <v>5223.14</v>
      </c>
      <c r="BD2979" s="493" t="n">
        <v>6507.15</v>
      </c>
      <c r="BE2979" s="493" t="n">
        <v>8939.030000000001</v>
      </c>
      <c r="BF2979" s="493" t="n">
        <v>27069.06</v>
      </c>
      <c r="BG2979" s="493" t="n">
        <v>35149.12</v>
      </c>
      <c r="BH2979" s="493" t="n">
        <v>25589.09</v>
      </c>
      <c r="BI2979" s="493" t="n">
        <v>26243.53</v>
      </c>
      <c r="BJ2979" s="493" t="n">
        <v>31288.13</v>
      </c>
      <c r="BK2979" s="493" t="n">
        <v>43007.84</v>
      </c>
      <c r="BL2979" s="493" t="n">
        <v>47378.14</v>
      </c>
      <c r="BM2979" s="493" t="n">
        <v>45283.54</v>
      </c>
      <c r="BN2979" s="493" t="n">
        <v>38055.61</v>
      </c>
      <c r="BO2979" s="493" t="n">
        <v>44476.24</v>
      </c>
      <c r="BP2979" s="493" t="n">
        <v>43762.9</v>
      </c>
      <c r="BQ2979" s="493" t="n">
        <v>43451.06</v>
      </c>
      <c r="BR2979" s="493" t="n">
        <v>37948.28</v>
      </c>
      <c r="BS2979" s="493" t="n">
        <v>35791.8</v>
      </c>
      <c r="BT2979" s="493" t="n">
        <v>41795.4</v>
      </c>
      <c r="BU2979" s="493" t="n">
        <v>51341.2</v>
      </c>
      <c r="BV2979" s="493" t="n">
        <v>47206.9</v>
      </c>
      <c r="BW2979" s="493" t="n">
        <v>47353.79</v>
      </c>
    </row>
    <row r="2980">
      <c r="A2980" t="inlineStr">
        <is>
          <t>[C9D3] Angiotensin-II 길항제 칼슘길항제 복합제</t>
        </is>
      </c>
      <c r="B2980" t="inlineStr">
        <is>
          <t>넥스팜</t>
        </is>
      </c>
      <c r="C2980" t="inlineStr">
        <is>
          <t>암로텔</t>
        </is>
      </c>
      <c r="D2980" t="inlineStr">
        <is>
          <t>넥스팜</t>
        </is>
      </c>
      <c r="E2980" t="inlineStr">
        <is>
          <t>amlodipine besylate,  telmisartan</t>
        </is>
      </c>
      <c r="F2980" t="inlineStr">
        <is>
          <t>보건소</t>
        </is>
      </c>
      <c r="G2980" t="inlineStr">
        <is>
          <t>Generic</t>
        </is>
      </c>
      <c r="H2980" s="493" t="n">
        <v>0</v>
      </c>
      <c r="I2980" s="493" t="n">
        <v>0</v>
      </c>
      <c r="J2980" s="493" t="n">
        <v>0</v>
      </c>
      <c r="K2980" s="493" t="n">
        <v>0</v>
      </c>
      <c r="L2980" s="493" t="n">
        <v>0</v>
      </c>
      <c r="M2980" s="493" t="n">
        <v>0</v>
      </c>
      <c r="N2980" s="493" t="n">
        <v>0</v>
      </c>
      <c r="O2980" s="493" t="n">
        <v>0</v>
      </c>
      <c r="P2980" s="493" t="n">
        <v>0</v>
      </c>
      <c r="Q2980" s="493" t="n">
        <v>0</v>
      </c>
      <c r="R2980" s="493" t="n">
        <v>0</v>
      </c>
      <c r="S2980" s="493" t="n">
        <v>0</v>
      </c>
      <c r="T2980" s="493" t="n">
        <v>0</v>
      </c>
      <c r="U2980" s="493" t="n">
        <v>0</v>
      </c>
      <c r="V2980" s="493" t="n">
        <v>0</v>
      </c>
      <c r="W2980" s="493" t="n">
        <v>0</v>
      </c>
      <c r="X2980" s="493" t="n">
        <v>0</v>
      </c>
      <c r="Y2980" s="493" t="n">
        <v>0</v>
      </c>
      <c r="Z2980" s="493" t="n">
        <v>0</v>
      </c>
      <c r="AA2980" s="493" t="n">
        <v>0</v>
      </c>
      <c r="AB2980" s="493" t="n">
        <v>0</v>
      </c>
      <c r="AC2980" s="493" t="n">
        <v>0</v>
      </c>
      <c r="AD2980" s="493" t="n">
        <v>0</v>
      </c>
      <c r="AE2980" s="493" t="n">
        <v>0</v>
      </c>
      <c r="AF2980" s="493" t="n">
        <v>0</v>
      </c>
      <c r="AG2980" s="493" t="n">
        <v>0</v>
      </c>
      <c r="AH2980" s="493" t="n">
        <v>0</v>
      </c>
      <c r="AI2980" s="493" t="n">
        <v>0</v>
      </c>
      <c r="AJ2980" s="493" t="n">
        <v>0</v>
      </c>
      <c r="AK2980" s="493" t="n">
        <v>0</v>
      </c>
      <c r="AL2980" s="493" t="n">
        <v>0</v>
      </c>
      <c r="AM2980" s="493" t="n">
        <v>0</v>
      </c>
      <c r="AN2980" s="493" t="n">
        <v>0</v>
      </c>
      <c r="AO2980" s="493" t="n">
        <v>0</v>
      </c>
      <c r="AP2980" s="493" t="n">
        <v>0</v>
      </c>
      <c r="AQ2980" s="493" t="n">
        <v>0</v>
      </c>
      <c r="AR2980" s="493" t="n">
        <v>0</v>
      </c>
      <c r="AS2980" s="493" t="n">
        <v>0</v>
      </c>
      <c r="AT2980" s="493" t="n">
        <v>0</v>
      </c>
      <c r="AU2980" s="493" t="n">
        <v>0</v>
      </c>
      <c r="AV2980" s="493" t="n">
        <v>0</v>
      </c>
      <c r="AW2980" s="493" t="n">
        <v>0</v>
      </c>
      <c r="AX2980" s="493" t="n">
        <v>0</v>
      </c>
      <c r="AY2980" s="493" t="n">
        <v>0</v>
      </c>
      <c r="AZ2980" s="493" t="n">
        <v>14471.1</v>
      </c>
      <c r="BA2980" s="493" t="n">
        <v>0</v>
      </c>
      <c r="BB2980" s="493" t="n">
        <v>0</v>
      </c>
      <c r="BC2980" s="493" t="n">
        <v>0</v>
      </c>
      <c r="BD2980" s="493" t="n">
        <v>7708.5</v>
      </c>
      <c r="BE2980" s="493" t="n">
        <v>0</v>
      </c>
      <c r="BF2980" s="493" t="n">
        <v>2274.6</v>
      </c>
      <c r="BG2980" s="493" t="n">
        <v>0</v>
      </c>
      <c r="BH2980" s="493" t="n">
        <v>1405.2</v>
      </c>
      <c r="BI2980" s="493" t="n">
        <v>0</v>
      </c>
      <c r="BJ2980" s="493" t="n">
        <v>0</v>
      </c>
      <c r="BK2980" s="493" t="n">
        <v>0</v>
      </c>
      <c r="BL2980" s="493" t="n">
        <v>0</v>
      </c>
      <c r="BM2980" s="493" t="n">
        <v>0</v>
      </c>
      <c r="BN2980" s="493" t="n">
        <v>0</v>
      </c>
      <c r="BO2980" s="493" t="n">
        <v>431.1</v>
      </c>
      <c r="BP2980" s="493" t="n">
        <v>779.4</v>
      </c>
      <c r="BQ2980" s="493" t="n">
        <v>0</v>
      </c>
      <c r="BR2980" s="493" t="n">
        <v>399.6</v>
      </c>
      <c r="BS2980" s="493" t="n">
        <v>434.7</v>
      </c>
      <c r="BT2980" s="493" t="n">
        <v>0</v>
      </c>
      <c r="BU2980" s="493" t="n">
        <v>388.8</v>
      </c>
      <c r="BV2980" s="493" t="n">
        <v>1463.4</v>
      </c>
      <c r="BW2980" s="493" t="n">
        <v>384</v>
      </c>
    </row>
    <row r="2981">
      <c r="A2981" t="inlineStr">
        <is>
          <t>[C9D3] Angiotensin-II 길항제 칼슘길항제 복합제</t>
        </is>
      </c>
      <c r="B2981" t="inlineStr">
        <is>
          <t>넥스팜</t>
        </is>
      </c>
      <c r="C2981" t="inlineStr">
        <is>
          <t>엑스로탄</t>
        </is>
      </c>
      <c r="D2981" t="inlineStr">
        <is>
          <t>넥스팜</t>
        </is>
      </c>
      <c r="E2981" t="inlineStr">
        <is>
          <t>amlodipine besylate,  valsartan</t>
        </is>
      </c>
      <c r="F2981" t="inlineStr">
        <is>
          <t>병원</t>
        </is>
      </c>
      <c r="G2981" t="inlineStr">
        <is>
          <t>Generic</t>
        </is>
      </c>
      <c r="H2981" s="493" t="n">
        <v>70452.25</v>
      </c>
      <c r="I2981" s="493" t="n">
        <v>72816.41</v>
      </c>
      <c r="J2981" s="493" t="n">
        <v>74666.2</v>
      </c>
      <c r="K2981" s="493" t="n">
        <v>316763.92</v>
      </c>
      <c r="L2981" s="493" t="n">
        <v>323619.68</v>
      </c>
      <c r="M2981" s="493" t="n">
        <v>325853.93</v>
      </c>
      <c r="N2981" s="493" t="n">
        <v>278063.7</v>
      </c>
      <c r="O2981" s="493" t="n">
        <v>291100.46</v>
      </c>
      <c r="P2981" s="493" t="n">
        <v>270256.28</v>
      </c>
      <c r="Q2981" s="493" t="n">
        <v>274506.83</v>
      </c>
      <c r="R2981" s="493" t="n">
        <v>295827.13</v>
      </c>
      <c r="S2981" s="493" t="n">
        <v>298668.15</v>
      </c>
      <c r="T2981" s="493" t="n">
        <v>269641.24</v>
      </c>
      <c r="U2981" s="493" t="n">
        <v>277158.19</v>
      </c>
      <c r="V2981" s="493" t="n">
        <v>281818.21</v>
      </c>
      <c r="W2981" s="493" t="n">
        <v>209475.42</v>
      </c>
      <c r="X2981" s="493" t="n">
        <v>216534.45</v>
      </c>
      <c r="Y2981" s="493" t="n">
        <v>125414.99</v>
      </c>
      <c r="Z2981" s="493" t="n">
        <v>88351.42999999999</v>
      </c>
      <c r="AA2981" s="493" t="n">
        <v>150583.09</v>
      </c>
      <c r="AB2981" s="493" t="n">
        <v>136297.96</v>
      </c>
      <c r="AC2981" s="493" t="n">
        <v>13648.39</v>
      </c>
      <c r="AD2981" s="493" t="n">
        <v>5735.7</v>
      </c>
      <c r="AE2981" s="493" t="n">
        <v>3831.54</v>
      </c>
      <c r="AF2981" s="493" t="n">
        <v>4523.85</v>
      </c>
      <c r="AG2981" s="493" t="n">
        <v>3435</v>
      </c>
      <c r="AH2981" s="493" t="n">
        <v>3828</v>
      </c>
      <c r="AI2981" s="493" t="n">
        <v>2628</v>
      </c>
      <c r="AJ2981" s="493" t="n">
        <v>2277</v>
      </c>
      <c r="AK2981" s="493" t="n">
        <v>1677.75</v>
      </c>
      <c r="AL2981" s="493" t="n">
        <v>4112.21</v>
      </c>
      <c r="AM2981" s="493" t="n">
        <v>1528.26</v>
      </c>
      <c r="AN2981" s="493" t="n">
        <v>721.8</v>
      </c>
      <c r="AO2981" s="493" t="n">
        <v>1440</v>
      </c>
      <c r="AP2981" s="493" t="n">
        <v>240</v>
      </c>
      <c r="AQ2981" s="493" t="n">
        <v>240</v>
      </c>
      <c r="AR2981" s="493" t="n">
        <v>856.5</v>
      </c>
      <c r="AS2981" s="493" t="n">
        <v>1319.7</v>
      </c>
      <c r="AT2981" s="493" t="n">
        <v>843</v>
      </c>
      <c r="AU2981" s="493" t="n">
        <v>717.3</v>
      </c>
      <c r="AV2981" s="493" t="n">
        <v>238.8</v>
      </c>
      <c r="AW2981" s="493" t="n">
        <v>241.2</v>
      </c>
      <c r="AX2981" s="493" t="n">
        <v>723</v>
      </c>
      <c r="AY2981" s="493" t="n">
        <v>120</v>
      </c>
      <c r="AZ2981" s="493" t="n">
        <v>240</v>
      </c>
      <c r="BA2981" s="493" t="n">
        <v>720</v>
      </c>
      <c r="BB2981" s="493" t="n">
        <v>723</v>
      </c>
      <c r="BC2981" s="493" t="n">
        <v>845.1</v>
      </c>
      <c r="BD2981" s="493" t="n">
        <v>362.1</v>
      </c>
      <c r="BE2981" s="493" t="n">
        <v>365.7</v>
      </c>
      <c r="BF2981" s="493" t="n">
        <v>121.5</v>
      </c>
      <c r="BG2981" s="493" t="n">
        <v>759</v>
      </c>
      <c r="BH2981" s="493" t="n">
        <v>618.6</v>
      </c>
      <c r="BI2981" s="493" t="n">
        <v>121.2</v>
      </c>
      <c r="BJ2981" s="493" t="n">
        <v>0</v>
      </c>
      <c r="BK2981" s="493" t="n">
        <v>0</v>
      </c>
      <c r="BL2981" s="493" t="n">
        <v>0</v>
      </c>
      <c r="BM2981" s="493" t="n">
        <v>0</v>
      </c>
      <c r="BN2981" s="493" t="n">
        <v>0</v>
      </c>
      <c r="BO2981" s="493" t="n">
        <v>0</v>
      </c>
      <c r="BP2981" s="493" t="n">
        <v>0</v>
      </c>
      <c r="BQ2981" s="493" t="n">
        <v>0</v>
      </c>
      <c r="BR2981" s="493" t="n">
        <v>0</v>
      </c>
      <c r="BS2981" s="493" t="n">
        <v>0</v>
      </c>
      <c r="BT2981" s="493" t="n">
        <v>0</v>
      </c>
      <c r="BU2981" s="493" t="n">
        <v>0</v>
      </c>
      <c r="BV2981" s="493" t="n">
        <v>0</v>
      </c>
      <c r="BW2981" s="493" t="n">
        <v>0</v>
      </c>
    </row>
    <row r="2982">
      <c r="A2982" t="inlineStr">
        <is>
          <t>[C9D3] Angiotensin-II 길항제 칼슘길항제 복합제</t>
        </is>
      </c>
      <c r="B2982" t="inlineStr">
        <is>
          <t>넥스팜</t>
        </is>
      </c>
      <c r="C2982" t="inlineStr">
        <is>
          <t>엑스로탄</t>
        </is>
      </c>
      <c r="D2982" t="inlineStr">
        <is>
          <t>넥스팜</t>
        </is>
      </c>
      <c r="E2982" t="inlineStr">
        <is>
          <t>amlodipine besylate,  valsartan</t>
        </is>
      </c>
      <c r="F2982" t="inlineStr">
        <is>
          <t>의원</t>
        </is>
      </c>
      <c r="G2982" t="inlineStr">
        <is>
          <t>Generic</t>
        </is>
      </c>
      <c r="H2982" s="493" t="n">
        <v>4631.62</v>
      </c>
      <c r="I2982" s="493" t="n">
        <v>4551.52</v>
      </c>
      <c r="J2982" s="493" t="n">
        <v>4810.05</v>
      </c>
      <c r="K2982" s="493" t="n">
        <v>4657.52</v>
      </c>
      <c r="L2982" s="493" t="n">
        <v>4668</v>
      </c>
      <c r="M2982" s="493" t="n">
        <v>3116.71</v>
      </c>
      <c r="N2982" s="493" t="n">
        <v>5629.28</v>
      </c>
      <c r="O2982" s="493" t="n">
        <v>5123.35</v>
      </c>
      <c r="P2982" s="493" t="n">
        <v>6188.38</v>
      </c>
      <c r="Q2982" s="493" t="n">
        <v>3979.88</v>
      </c>
      <c r="R2982" s="493" t="n">
        <v>5204.4</v>
      </c>
      <c r="S2982" s="493" t="n">
        <v>4809.28</v>
      </c>
      <c r="T2982" s="493" t="n">
        <v>5617.64</v>
      </c>
      <c r="U2982" s="493" t="n">
        <v>5290.52</v>
      </c>
      <c r="V2982" s="493" t="n">
        <v>5045.8</v>
      </c>
      <c r="W2982" s="493" t="n">
        <v>4331.7</v>
      </c>
      <c r="X2982" s="493" t="n">
        <v>6225.56</v>
      </c>
      <c r="Y2982" s="493" t="n">
        <v>4309.16</v>
      </c>
      <c r="Z2982" s="493" t="n">
        <v>4189.6</v>
      </c>
      <c r="AA2982" s="493" t="n">
        <v>5427.99</v>
      </c>
      <c r="AB2982" s="493" t="n">
        <v>3760.22</v>
      </c>
      <c r="AC2982" s="493" t="n">
        <v>5486.09</v>
      </c>
      <c r="AD2982" s="493" t="n">
        <v>746.7</v>
      </c>
      <c r="AE2982" s="493" t="n">
        <v>360</v>
      </c>
      <c r="AF2982" s="493" t="n">
        <v>450</v>
      </c>
      <c r="AG2982" s="493" t="n">
        <v>622.5</v>
      </c>
      <c r="AH2982" s="493" t="n">
        <v>336.9</v>
      </c>
      <c r="AI2982" s="493" t="n">
        <v>0</v>
      </c>
      <c r="AJ2982" s="493" t="n">
        <v>91.5</v>
      </c>
      <c r="AK2982" s="493" t="n">
        <v>93.59999999999999</v>
      </c>
      <c r="AL2982" s="493" t="n">
        <v>3130.56</v>
      </c>
      <c r="AM2982" s="493" t="n">
        <v>3483.22</v>
      </c>
      <c r="AN2982" s="493" t="n">
        <v>4492.8</v>
      </c>
      <c r="AO2982" s="493" t="n">
        <v>3727.58</v>
      </c>
      <c r="AP2982" s="493" t="n">
        <v>4051.46</v>
      </c>
      <c r="AQ2982" s="493" t="n">
        <v>3825.96</v>
      </c>
      <c r="AR2982" s="493" t="n">
        <v>3851.6</v>
      </c>
      <c r="AS2982" s="493" t="n">
        <v>3457.8</v>
      </c>
      <c r="AT2982" s="493" t="n">
        <v>3397.19</v>
      </c>
      <c r="AU2982" s="493" t="n">
        <v>4087.28</v>
      </c>
      <c r="AV2982" s="493" t="n">
        <v>3612.08</v>
      </c>
      <c r="AW2982" s="493" t="n">
        <v>4282.18</v>
      </c>
      <c r="AX2982" s="493" t="n">
        <v>3661.56</v>
      </c>
      <c r="AY2982" s="493" t="n">
        <v>4476</v>
      </c>
      <c r="AZ2982" s="493" t="n">
        <v>2773.5</v>
      </c>
      <c r="BA2982" s="493" t="n">
        <v>3959.4</v>
      </c>
      <c r="BB2982" s="493" t="n">
        <v>4485</v>
      </c>
      <c r="BC2982" s="493" t="n">
        <v>3015.3</v>
      </c>
      <c r="BD2982" s="493" t="n">
        <v>6756.9</v>
      </c>
      <c r="BE2982" s="493" t="n">
        <v>12806.26</v>
      </c>
      <c r="BF2982" s="493" t="n">
        <v>14889.54</v>
      </c>
      <c r="BG2982" s="493" t="n">
        <v>14430.48</v>
      </c>
      <c r="BH2982" s="493" t="n">
        <v>15561.54</v>
      </c>
      <c r="BI2982" s="493" t="n">
        <v>16413.9</v>
      </c>
      <c r="BJ2982" s="493" t="n">
        <v>14088.5</v>
      </c>
      <c r="BK2982" s="493" t="n">
        <v>13605.69</v>
      </c>
      <c r="BL2982" s="493" t="n">
        <v>14203.4</v>
      </c>
      <c r="BM2982" s="493" t="n">
        <v>10812.7</v>
      </c>
      <c r="BN2982" s="493" t="n">
        <v>9006</v>
      </c>
      <c r="BO2982" s="493" t="n">
        <v>14520.9</v>
      </c>
      <c r="BP2982" s="493" t="n">
        <v>10357.9</v>
      </c>
      <c r="BQ2982" s="493" t="n">
        <v>12216.6</v>
      </c>
      <c r="BR2982" s="493" t="n">
        <v>10450.5</v>
      </c>
      <c r="BS2982" s="493" t="n">
        <v>10601.7</v>
      </c>
      <c r="BT2982" s="493" t="n">
        <v>1991.4</v>
      </c>
      <c r="BU2982" s="493" t="n">
        <v>1622.23</v>
      </c>
      <c r="BV2982" s="493" t="n">
        <v>2595.3</v>
      </c>
      <c r="BW2982" s="493" t="n">
        <v>1971</v>
      </c>
    </row>
    <row r="2983">
      <c r="A2983" t="inlineStr">
        <is>
          <t>[C9D3] Angiotensin-II 길항제 칼슘길항제 복합제</t>
        </is>
      </c>
      <c r="B2983" t="inlineStr">
        <is>
          <t>넥스팜</t>
        </is>
      </c>
      <c r="C2983" t="inlineStr">
        <is>
          <t>엑스로탄</t>
        </is>
      </c>
      <c r="D2983" t="inlineStr">
        <is>
          <t>넥스팜</t>
        </is>
      </c>
      <c r="E2983" t="inlineStr">
        <is>
          <t>amlodipine besylate,  valsartan</t>
        </is>
      </c>
      <c r="F2983" t="inlineStr">
        <is>
          <t>보건소</t>
        </is>
      </c>
      <c r="G2983" t="inlineStr">
        <is>
          <t>Generic</t>
        </is>
      </c>
      <c r="H2983" s="493" t="n">
        <v>2405.73</v>
      </c>
      <c r="I2983" s="493" t="n">
        <v>2371.5</v>
      </c>
      <c r="J2983" s="493" t="n">
        <v>2935.64</v>
      </c>
      <c r="K2983" s="493" t="n">
        <v>2794.5</v>
      </c>
      <c r="L2983" s="493" t="n">
        <v>3366.6</v>
      </c>
      <c r="M2983" s="493" t="n">
        <v>2305.5</v>
      </c>
      <c r="N2983" s="493" t="n">
        <v>3989.6</v>
      </c>
      <c r="O2983" s="493" t="n">
        <v>2121</v>
      </c>
      <c r="P2983" s="493" t="n">
        <v>2521.5</v>
      </c>
      <c r="Q2983" s="493" t="n">
        <v>1738.3</v>
      </c>
      <c r="R2983" s="493" t="n">
        <v>3159</v>
      </c>
      <c r="S2983" s="493" t="n">
        <v>2623.16</v>
      </c>
      <c r="T2983" s="493" t="n">
        <v>1769.7</v>
      </c>
      <c r="U2983" s="493" t="n">
        <v>2098.8</v>
      </c>
      <c r="V2983" s="493" t="n">
        <v>2352.36</v>
      </c>
      <c r="W2983" s="493" t="n">
        <v>2704.2</v>
      </c>
      <c r="X2983" s="493" t="n">
        <v>3854.25</v>
      </c>
      <c r="Y2983" s="493" t="n">
        <v>4134.6</v>
      </c>
      <c r="Z2983" s="493" t="n">
        <v>3660.9</v>
      </c>
      <c r="AA2983" s="493" t="n">
        <v>5910.18</v>
      </c>
      <c r="AB2983" s="493" t="n">
        <v>3126.15</v>
      </c>
      <c r="AC2983" s="493" t="n">
        <v>2358.6</v>
      </c>
      <c r="AD2983" s="493" t="n">
        <v>2601.3</v>
      </c>
      <c r="AE2983" s="493" t="n">
        <v>1633.2</v>
      </c>
      <c r="AF2983" s="493" t="n">
        <v>0</v>
      </c>
      <c r="AG2983" s="493" t="n">
        <v>112.8</v>
      </c>
      <c r="AH2983" s="493" t="n">
        <v>0</v>
      </c>
      <c r="AI2983" s="493" t="n">
        <v>114.6</v>
      </c>
      <c r="AJ2983" s="493" t="n">
        <v>0</v>
      </c>
      <c r="AK2983" s="493" t="n">
        <v>129.6</v>
      </c>
      <c r="AL2983" s="493" t="n">
        <v>1757.7</v>
      </c>
      <c r="AM2983" s="493" t="n">
        <v>166.2</v>
      </c>
      <c r="AN2983" s="493" t="n">
        <v>293.4</v>
      </c>
      <c r="AO2983" s="493" t="n">
        <v>146.4</v>
      </c>
      <c r="AP2983" s="493" t="n">
        <v>125.1</v>
      </c>
      <c r="AQ2983" s="493" t="n">
        <v>261.92</v>
      </c>
      <c r="AR2983" s="493" t="n">
        <v>0</v>
      </c>
      <c r="AS2983" s="493" t="n">
        <v>198.9</v>
      </c>
      <c r="AT2983" s="493" t="n">
        <v>123.76</v>
      </c>
      <c r="AU2983" s="493" t="n">
        <v>0</v>
      </c>
      <c r="AV2983" s="493" t="n">
        <v>194.4</v>
      </c>
      <c r="AW2983" s="493" t="n">
        <v>0</v>
      </c>
      <c r="AX2983" s="493" t="n">
        <v>0</v>
      </c>
      <c r="AY2983" s="493" t="n">
        <v>160.2</v>
      </c>
      <c r="AZ2983" s="493" t="n">
        <v>0</v>
      </c>
      <c r="BA2983" s="493" t="n">
        <v>162.9</v>
      </c>
      <c r="BB2983" s="493" t="n">
        <v>0</v>
      </c>
      <c r="BC2983" s="493" t="n">
        <v>0</v>
      </c>
      <c r="BD2983" s="493" t="n">
        <v>342</v>
      </c>
      <c r="BE2983" s="493" t="n">
        <v>536.4</v>
      </c>
      <c r="BF2983" s="493" t="n">
        <v>0</v>
      </c>
      <c r="BG2983" s="493" t="n">
        <v>88.5</v>
      </c>
      <c r="BH2983" s="493" t="n">
        <v>1193.4</v>
      </c>
      <c r="BI2983" s="493" t="n">
        <v>324.9</v>
      </c>
      <c r="BJ2983" s="493" t="n">
        <v>329.4</v>
      </c>
      <c r="BK2983" s="493" t="n">
        <v>437.4</v>
      </c>
      <c r="BL2983" s="493" t="n">
        <v>0</v>
      </c>
      <c r="BM2983" s="493" t="n">
        <v>262.8</v>
      </c>
      <c r="BN2983" s="493" t="n">
        <v>296.4</v>
      </c>
      <c r="BO2983" s="493" t="n">
        <v>288</v>
      </c>
      <c r="BP2983" s="493" t="n">
        <v>2607.9</v>
      </c>
      <c r="BQ2983" s="493" t="n">
        <v>2194.2</v>
      </c>
      <c r="BR2983" s="493" t="n">
        <v>1162.8</v>
      </c>
      <c r="BS2983" s="493" t="n">
        <v>1751.4</v>
      </c>
      <c r="BT2983" s="493" t="n">
        <v>969.6</v>
      </c>
      <c r="BU2983" s="493" t="n">
        <v>1532.7</v>
      </c>
      <c r="BV2983" s="493" t="n">
        <v>1092</v>
      </c>
      <c r="BW2983" s="493" t="n">
        <v>1432.8</v>
      </c>
    </row>
    <row r="2984">
      <c r="A2984" t="inlineStr">
        <is>
          <t>[C9D3] Angiotensin-II 길항제 칼슘길항제 복합제</t>
        </is>
      </c>
      <c r="B2984" t="inlineStr">
        <is>
          <t>넬슨</t>
        </is>
      </c>
      <c r="C2984" t="inlineStr">
        <is>
          <t>넬스타</t>
        </is>
      </c>
      <c r="D2984" t="inlineStr">
        <is>
          <t>넬슨</t>
        </is>
      </c>
      <c r="E2984" t="inlineStr">
        <is>
          <t>amlodipine besylate,  telmisartan</t>
        </is>
      </c>
      <c r="F2984" t="inlineStr">
        <is>
          <t>의원</t>
        </is>
      </c>
      <c r="G2984" t="inlineStr">
        <is>
          <t>Generic</t>
        </is>
      </c>
      <c r="H2984" s="493" t="n">
        <v>0</v>
      </c>
      <c r="I2984" s="493" t="n">
        <v>0</v>
      </c>
      <c r="J2984" s="493" t="n">
        <v>0</v>
      </c>
      <c r="K2984" s="493" t="n">
        <v>0</v>
      </c>
      <c r="L2984" s="493" t="n">
        <v>0</v>
      </c>
      <c r="M2984" s="493" t="n">
        <v>0</v>
      </c>
      <c r="N2984" s="493" t="n">
        <v>0</v>
      </c>
      <c r="O2984" s="493" t="n">
        <v>0</v>
      </c>
      <c r="P2984" s="493" t="n">
        <v>0</v>
      </c>
      <c r="Q2984" s="493" t="n">
        <v>0</v>
      </c>
      <c r="R2984" s="493" t="n">
        <v>0</v>
      </c>
      <c r="S2984" s="493" t="n">
        <v>0</v>
      </c>
      <c r="T2984" s="493" t="n">
        <v>0</v>
      </c>
      <c r="U2984" s="493" t="n">
        <v>0</v>
      </c>
      <c r="V2984" s="493" t="n">
        <v>0</v>
      </c>
      <c r="W2984" s="493" t="n">
        <v>0</v>
      </c>
      <c r="X2984" s="493" t="n">
        <v>0</v>
      </c>
      <c r="Y2984" s="493" t="n">
        <v>0</v>
      </c>
      <c r="Z2984" s="493" t="n">
        <v>0</v>
      </c>
      <c r="AA2984" s="493" t="n">
        <v>0</v>
      </c>
      <c r="AB2984" s="493" t="n">
        <v>0</v>
      </c>
      <c r="AC2984" s="493" t="n">
        <v>0</v>
      </c>
      <c r="AD2984" s="493" t="n">
        <v>0</v>
      </c>
      <c r="AE2984" s="493" t="n">
        <v>0</v>
      </c>
      <c r="AF2984" s="493" t="n">
        <v>0</v>
      </c>
      <c r="AG2984" s="493" t="n">
        <v>0</v>
      </c>
      <c r="AH2984" s="493" t="n">
        <v>0</v>
      </c>
      <c r="AI2984" s="493" t="n">
        <v>0</v>
      </c>
      <c r="AJ2984" s="493" t="n">
        <v>0</v>
      </c>
      <c r="AK2984" s="493" t="n">
        <v>0</v>
      </c>
      <c r="AL2984" s="493" t="n">
        <v>0</v>
      </c>
      <c r="AM2984" s="493" t="n">
        <v>0</v>
      </c>
      <c r="AN2984" s="493" t="n">
        <v>0</v>
      </c>
      <c r="AO2984" s="493" t="n">
        <v>0</v>
      </c>
      <c r="AP2984" s="493" t="n">
        <v>0</v>
      </c>
      <c r="AQ2984" s="493" t="n">
        <v>0</v>
      </c>
      <c r="AR2984" s="493" t="n">
        <v>0</v>
      </c>
      <c r="AS2984" s="493" t="n">
        <v>0</v>
      </c>
      <c r="AT2984" s="493" t="n">
        <v>0</v>
      </c>
      <c r="AU2984" s="493" t="n">
        <v>0</v>
      </c>
      <c r="AV2984" s="493" t="n">
        <v>0</v>
      </c>
      <c r="AW2984" s="493" t="n">
        <v>0</v>
      </c>
      <c r="AX2984" s="493" t="n">
        <v>0</v>
      </c>
      <c r="AY2984" s="493" t="n">
        <v>0</v>
      </c>
      <c r="AZ2984" s="493" t="n">
        <v>0</v>
      </c>
      <c r="BA2984" s="493" t="n">
        <v>0</v>
      </c>
      <c r="BB2984" s="493" t="n">
        <v>0</v>
      </c>
      <c r="BC2984" s="493" t="n">
        <v>0</v>
      </c>
      <c r="BD2984" s="493" t="n">
        <v>0</v>
      </c>
      <c r="BE2984" s="493" t="n">
        <v>0</v>
      </c>
      <c r="BF2984" s="493" t="n">
        <v>0</v>
      </c>
      <c r="BG2984" s="493" t="n">
        <v>0</v>
      </c>
      <c r="BH2984" s="493" t="n">
        <v>0</v>
      </c>
      <c r="BI2984" s="493" t="n">
        <v>0</v>
      </c>
      <c r="BJ2984" s="493" t="n">
        <v>0</v>
      </c>
      <c r="BK2984" s="493" t="n">
        <v>0</v>
      </c>
      <c r="BL2984" s="493" t="n">
        <v>0</v>
      </c>
      <c r="BM2984" s="493" t="n">
        <v>0</v>
      </c>
      <c r="BN2984" s="493" t="n">
        <v>0</v>
      </c>
      <c r="BO2984" s="493" t="n">
        <v>2573</v>
      </c>
      <c r="BP2984" s="493" t="n">
        <v>2496</v>
      </c>
      <c r="BQ2984" s="493" t="n">
        <v>4052.9</v>
      </c>
      <c r="BR2984" s="493" t="n">
        <v>2585.5</v>
      </c>
      <c r="BS2984" s="493" t="n">
        <v>5403.2</v>
      </c>
      <c r="BT2984" s="493" t="n">
        <v>3588.6</v>
      </c>
      <c r="BU2984" s="493" t="n">
        <v>2791.9</v>
      </c>
      <c r="BV2984" s="493" t="n">
        <v>4108.3</v>
      </c>
      <c r="BW2984" s="493" t="n">
        <v>4434.3</v>
      </c>
    </row>
    <row r="2985">
      <c r="A2985" t="inlineStr">
        <is>
          <t>[C9D3] Angiotensin-II 길항제 칼슘길항제 복합제</t>
        </is>
      </c>
      <c r="B2985" t="inlineStr">
        <is>
          <t>넬슨</t>
        </is>
      </c>
      <c r="C2985" t="inlineStr">
        <is>
          <t>넬스타</t>
        </is>
      </c>
      <c r="D2985" t="inlineStr">
        <is>
          <t>넬슨</t>
        </is>
      </c>
      <c r="E2985" t="inlineStr">
        <is>
          <t>amlodipine besylate,  telmisartan</t>
        </is>
      </c>
      <c r="F2985" t="inlineStr">
        <is>
          <t>보건소</t>
        </is>
      </c>
      <c r="G2985" t="inlineStr">
        <is>
          <t>Generic</t>
        </is>
      </c>
      <c r="H2985" s="493" t="n">
        <v>0</v>
      </c>
      <c r="I2985" s="493" t="n">
        <v>0</v>
      </c>
      <c r="J2985" s="493" t="n">
        <v>0</v>
      </c>
      <c r="K2985" s="493" t="n">
        <v>0</v>
      </c>
      <c r="L2985" s="493" t="n">
        <v>0</v>
      </c>
      <c r="M2985" s="493" t="n">
        <v>0</v>
      </c>
      <c r="N2985" s="493" t="n">
        <v>0</v>
      </c>
      <c r="O2985" s="493" t="n">
        <v>0</v>
      </c>
      <c r="P2985" s="493" t="n">
        <v>0</v>
      </c>
      <c r="Q2985" s="493" t="n">
        <v>0</v>
      </c>
      <c r="R2985" s="493" t="n">
        <v>0</v>
      </c>
      <c r="S2985" s="493" t="n">
        <v>0</v>
      </c>
      <c r="T2985" s="493" t="n">
        <v>0</v>
      </c>
      <c r="U2985" s="493" t="n">
        <v>0</v>
      </c>
      <c r="V2985" s="493" t="n">
        <v>0</v>
      </c>
      <c r="W2985" s="493" t="n">
        <v>0</v>
      </c>
      <c r="X2985" s="493" t="n">
        <v>0</v>
      </c>
      <c r="Y2985" s="493" t="n">
        <v>0</v>
      </c>
      <c r="Z2985" s="493" t="n">
        <v>0</v>
      </c>
      <c r="AA2985" s="493" t="n">
        <v>0</v>
      </c>
      <c r="AB2985" s="493" t="n">
        <v>0</v>
      </c>
      <c r="AC2985" s="493" t="n">
        <v>0</v>
      </c>
      <c r="AD2985" s="493" t="n">
        <v>0</v>
      </c>
      <c r="AE2985" s="493" t="n">
        <v>0</v>
      </c>
      <c r="AF2985" s="493" t="n">
        <v>0</v>
      </c>
      <c r="AG2985" s="493" t="n">
        <v>0</v>
      </c>
      <c r="AH2985" s="493" t="n">
        <v>0</v>
      </c>
      <c r="AI2985" s="493" t="n">
        <v>0</v>
      </c>
      <c r="AJ2985" s="493" t="n">
        <v>0</v>
      </c>
      <c r="AK2985" s="493" t="n">
        <v>0</v>
      </c>
      <c r="AL2985" s="493" t="n">
        <v>0</v>
      </c>
      <c r="AM2985" s="493" t="n">
        <v>0</v>
      </c>
      <c r="AN2985" s="493" t="n">
        <v>0</v>
      </c>
      <c r="AO2985" s="493" t="n">
        <v>0</v>
      </c>
      <c r="AP2985" s="493" t="n">
        <v>0</v>
      </c>
      <c r="AQ2985" s="493" t="n">
        <v>0</v>
      </c>
      <c r="AR2985" s="493" t="n">
        <v>0</v>
      </c>
      <c r="AS2985" s="493" t="n">
        <v>0</v>
      </c>
      <c r="AT2985" s="493" t="n">
        <v>0</v>
      </c>
      <c r="AU2985" s="493" t="n">
        <v>0</v>
      </c>
      <c r="AV2985" s="493" t="n">
        <v>0</v>
      </c>
      <c r="AW2985" s="493" t="n">
        <v>0</v>
      </c>
      <c r="AX2985" s="493" t="n">
        <v>0</v>
      </c>
      <c r="AY2985" s="493" t="n">
        <v>0</v>
      </c>
      <c r="AZ2985" s="493" t="n">
        <v>0</v>
      </c>
      <c r="BA2985" s="493" t="n">
        <v>0</v>
      </c>
      <c r="BB2985" s="493" t="n">
        <v>0</v>
      </c>
      <c r="BC2985" s="493" t="n">
        <v>0</v>
      </c>
      <c r="BD2985" s="493" t="n">
        <v>0</v>
      </c>
      <c r="BE2985" s="493" t="n">
        <v>0</v>
      </c>
      <c r="BF2985" s="493" t="n">
        <v>0</v>
      </c>
      <c r="BG2985" s="493" t="n">
        <v>0</v>
      </c>
      <c r="BH2985" s="493" t="n">
        <v>0</v>
      </c>
      <c r="BI2985" s="493" t="n">
        <v>0</v>
      </c>
      <c r="BJ2985" s="493" t="n">
        <v>0</v>
      </c>
      <c r="BK2985" s="493" t="n">
        <v>0</v>
      </c>
      <c r="BL2985" s="493" t="n">
        <v>0</v>
      </c>
      <c r="BM2985" s="493" t="n">
        <v>0</v>
      </c>
      <c r="BN2985" s="493" t="n">
        <v>0</v>
      </c>
      <c r="BO2985" s="493" t="n">
        <v>555.64</v>
      </c>
      <c r="BP2985" s="493" t="n">
        <v>0</v>
      </c>
      <c r="BQ2985" s="493" t="n">
        <v>0</v>
      </c>
      <c r="BR2985" s="493" t="n">
        <v>0</v>
      </c>
      <c r="BS2985" s="493" t="n">
        <v>0</v>
      </c>
      <c r="BT2985" s="493" t="n">
        <v>0</v>
      </c>
      <c r="BU2985" s="493" t="n">
        <v>0</v>
      </c>
      <c r="BV2985" s="493" t="n">
        <v>0</v>
      </c>
      <c r="BW2985" s="493" t="n">
        <v>0</v>
      </c>
    </row>
    <row r="2986">
      <c r="A2986" t="inlineStr">
        <is>
          <t>[C9D3] Angiotensin-II 길항제 칼슘길항제 복합제</t>
        </is>
      </c>
      <c r="B2986" t="inlineStr">
        <is>
          <t>노바티스</t>
        </is>
      </c>
      <c r="C2986" t="inlineStr">
        <is>
          <t>엑스포지</t>
        </is>
      </c>
      <c r="D2986" t="inlineStr">
        <is>
          <t>노바티스</t>
        </is>
      </c>
      <c r="E2986" t="inlineStr">
        <is>
          <t>amlodipine besylate,  valsartan</t>
        </is>
      </c>
      <c r="F2986" t="inlineStr">
        <is>
          <t>상급종합병원</t>
        </is>
      </c>
      <c r="G2986" t="inlineStr">
        <is>
          <t>Original</t>
        </is>
      </c>
      <c r="H2986" s="493" t="n">
        <v>1150218.01</v>
      </c>
      <c r="I2986" s="493" t="n">
        <v>1159145.53</v>
      </c>
      <c r="J2986" s="493" t="n">
        <v>1269828.57</v>
      </c>
      <c r="K2986" s="493" t="n">
        <v>1284691.52</v>
      </c>
      <c r="L2986" s="493" t="n">
        <v>1152551.55</v>
      </c>
      <c r="M2986" s="493" t="n">
        <v>1225712.7</v>
      </c>
      <c r="N2986" s="493" t="n">
        <v>1231197.07</v>
      </c>
      <c r="O2986" s="493" t="n">
        <v>1287386.9</v>
      </c>
      <c r="P2986" s="493" t="n">
        <v>1225842.57</v>
      </c>
      <c r="Q2986" s="493" t="n">
        <v>1131262.3</v>
      </c>
      <c r="R2986" s="493" t="n">
        <v>1211636.07</v>
      </c>
      <c r="S2986" s="493" t="n">
        <v>1321812.85</v>
      </c>
      <c r="T2986" s="493" t="n">
        <v>1220835.77</v>
      </c>
      <c r="U2986" s="493" t="n">
        <v>1157958.09</v>
      </c>
      <c r="V2986" s="493" t="n">
        <v>1315537.84</v>
      </c>
      <c r="W2986" s="493" t="n">
        <v>1285575.22</v>
      </c>
      <c r="X2986" s="493" t="n">
        <v>1197977.57</v>
      </c>
      <c r="Y2986" s="493" t="n">
        <v>1028441.36</v>
      </c>
      <c r="Z2986" s="493" t="n">
        <v>1312889.94</v>
      </c>
      <c r="AA2986" s="493" t="n">
        <v>1379479.91</v>
      </c>
      <c r="AB2986" s="493" t="n">
        <v>1212732.75</v>
      </c>
      <c r="AC2986" s="493" t="n">
        <v>1218650.81</v>
      </c>
      <c r="AD2986" s="493" t="n">
        <v>1338271.55</v>
      </c>
      <c r="AE2986" s="493" t="n">
        <v>1222195.57</v>
      </c>
      <c r="AF2986" s="493" t="n">
        <v>1267597.66</v>
      </c>
      <c r="AG2986" s="493" t="n">
        <v>1331300.4</v>
      </c>
      <c r="AH2986" s="493" t="n">
        <v>1379435.42</v>
      </c>
      <c r="AI2986" s="493" t="n">
        <v>1264739.37</v>
      </c>
      <c r="AJ2986" s="493" t="n">
        <v>1242826.99</v>
      </c>
      <c r="AK2986" s="493" t="n">
        <v>1190577.58</v>
      </c>
      <c r="AL2986" s="493" t="n">
        <v>1201037.39</v>
      </c>
      <c r="AM2986" s="493" t="n">
        <v>1355944.49</v>
      </c>
      <c r="AN2986" s="493" t="n">
        <v>1027433.73</v>
      </c>
      <c r="AO2986" s="493" t="n">
        <v>1153680.94</v>
      </c>
      <c r="AP2986" s="493" t="n">
        <v>1275767.43</v>
      </c>
      <c r="AQ2986" s="493" t="n">
        <v>1150132.43</v>
      </c>
      <c r="AR2986" s="493" t="n">
        <v>1309084.53</v>
      </c>
      <c r="AS2986" s="493" t="n">
        <v>1198545.22</v>
      </c>
      <c r="AT2986" s="493" t="n">
        <v>1214534.31</v>
      </c>
      <c r="AU2986" s="493" t="n">
        <v>1253438.03</v>
      </c>
      <c r="AV2986" s="493" t="n">
        <v>1188060.72</v>
      </c>
      <c r="AW2986" s="493" t="n">
        <v>1141133.24</v>
      </c>
      <c r="AX2986" s="493" t="n">
        <v>1337505.54</v>
      </c>
      <c r="AY2986" s="493" t="n">
        <v>1202339.7</v>
      </c>
      <c r="AZ2986" s="493" t="n">
        <v>1093873.12</v>
      </c>
      <c r="BA2986" s="493" t="n">
        <v>1309410.5</v>
      </c>
      <c r="BB2986" s="493" t="n">
        <v>1167932.55</v>
      </c>
      <c r="BC2986" s="493" t="n">
        <v>1292302.73</v>
      </c>
      <c r="BD2986" s="493" t="n">
        <v>1118455.54</v>
      </c>
      <c r="BE2986" s="493" t="n">
        <v>1268318.57</v>
      </c>
      <c r="BF2986" s="493" t="n">
        <v>1195504.86</v>
      </c>
      <c r="BG2986" s="493" t="n">
        <v>1381441.75</v>
      </c>
      <c r="BH2986" s="493" t="n">
        <v>1084824.28</v>
      </c>
      <c r="BI2986" s="493" t="n">
        <v>1048401.04</v>
      </c>
      <c r="BJ2986" s="493" t="n">
        <v>1143896.8</v>
      </c>
      <c r="BK2986" s="493" t="n">
        <v>1023810.89</v>
      </c>
      <c r="BL2986" s="493" t="n">
        <v>1112112.37</v>
      </c>
      <c r="BM2986" s="493" t="n">
        <v>1055344.42</v>
      </c>
      <c r="BN2986" s="493" t="n">
        <v>1048611.44</v>
      </c>
      <c r="BO2986" s="493" t="n">
        <v>1222097.49</v>
      </c>
      <c r="BP2986" s="493" t="n">
        <v>1089545</v>
      </c>
      <c r="BQ2986" s="493" t="n">
        <v>915939.98</v>
      </c>
      <c r="BR2986" s="493" t="n">
        <v>1178856.13</v>
      </c>
      <c r="BS2986" s="493" t="n">
        <v>1118517.76</v>
      </c>
      <c r="BT2986" s="493" t="n">
        <v>977036.7</v>
      </c>
      <c r="BU2986" s="493" t="n">
        <v>1081503.23</v>
      </c>
      <c r="BV2986" s="493" t="n">
        <v>1099021.4</v>
      </c>
      <c r="BW2986" s="493" t="n">
        <v>925968.52</v>
      </c>
    </row>
    <row r="2987">
      <c r="A2987" t="inlineStr">
        <is>
          <t>[C9D3] Angiotensin-II 길항제 칼슘길항제 복합제</t>
        </is>
      </c>
      <c r="B2987" t="inlineStr">
        <is>
          <t>노바티스</t>
        </is>
      </c>
      <c r="C2987" t="inlineStr">
        <is>
          <t>엑스포지</t>
        </is>
      </c>
      <c r="D2987" t="inlineStr">
        <is>
          <t>노바티스</t>
        </is>
      </c>
      <c r="E2987" t="inlineStr">
        <is>
          <t>amlodipine besylate,  valsartan</t>
        </is>
      </c>
      <c r="F2987" t="inlineStr">
        <is>
          <t>종합병원</t>
        </is>
      </c>
      <c r="G2987" t="inlineStr">
        <is>
          <t>Original</t>
        </is>
      </c>
      <c r="H2987" s="493" t="n">
        <v>1214993.74</v>
      </c>
      <c r="I2987" s="493" t="n">
        <v>1154836.61</v>
      </c>
      <c r="J2987" s="493" t="n">
        <v>1350214.63</v>
      </c>
      <c r="K2987" s="493" t="n">
        <v>1279281.41</v>
      </c>
      <c r="L2987" s="493" t="n">
        <v>1232058.55</v>
      </c>
      <c r="M2987" s="493" t="n">
        <v>1324133.16</v>
      </c>
      <c r="N2987" s="493" t="n">
        <v>1293862.07</v>
      </c>
      <c r="O2987" s="493" t="n">
        <v>1296583.25</v>
      </c>
      <c r="P2987" s="493" t="n">
        <v>1248353.07</v>
      </c>
      <c r="Q2987" s="493" t="n">
        <v>1266026.7</v>
      </c>
      <c r="R2987" s="493" t="n">
        <v>1290020.86</v>
      </c>
      <c r="S2987" s="493" t="n">
        <v>1399376.96</v>
      </c>
      <c r="T2987" s="493" t="n">
        <v>1328149.58</v>
      </c>
      <c r="U2987" s="493" t="n">
        <v>1212548.14</v>
      </c>
      <c r="V2987" s="493" t="n">
        <v>1311261.35</v>
      </c>
      <c r="W2987" s="493" t="n">
        <v>1279999.4</v>
      </c>
      <c r="X2987" s="493" t="n">
        <v>1309247.78</v>
      </c>
      <c r="Y2987" s="493" t="n">
        <v>1245682.5</v>
      </c>
      <c r="Z2987" s="493" t="n">
        <v>1235960.3</v>
      </c>
      <c r="AA2987" s="493" t="n">
        <v>1355641.65</v>
      </c>
      <c r="AB2987" s="493" t="n">
        <v>1281385</v>
      </c>
      <c r="AC2987" s="493" t="n">
        <v>1269227.47</v>
      </c>
      <c r="AD2987" s="493" t="n">
        <v>1278036.39</v>
      </c>
      <c r="AE2987" s="493" t="n">
        <v>1312973.33</v>
      </c>
      <c r="AF2987" s="493" t="n">
        <v>1205517.23</v>
      </c>
      <c r="AG2987" s="493" t="n">
        <v>1299446.23</v>
      </c>
      <c r="AH2987" s="493" t="n">
        <v>1384209.55</v>
      </c>
      <c r="AI2987" s="493" t="n">
        <v>1273957.08</v>
      </c>
      <c r="AJ2987" s="493" t="n">
        <v>1338590.08</v>
      </c>
      <c r="AK2987" s="493" t="n">
        <v>1351042</v>
      </c>
      <c r="AL2987" s="493" t="n">
        <v>1236624.37</v>
      </c>
      <c r="AM2987" s="493" t="n">
        <v>1353664.87</v>
      </c>
      <c r="AN2987" s="493" t="n">
        <v>1264338.75</v>
      </c>
      <c r="AO2987" s="493" t="n">
        <v>1278028.83</v>
      </c>
      <c r="AP2987" s="493" t="n">
        <v>1357106.97</v>
      </c>
      <c r="AQ2987" s="493" t="n">
        <v>1241399.55</v>
      </c>
      <c r="AR2987" s="493" t="n">
        <v>1344679.65</v>
      </c>
      <c r="AS2987" s="493" t="n">
        <v>1206314.5</v>
      </c>
      <c r="AT2987" s="493" t="n">
        <v>1241640.55</v>
      </c>
      <c r="AU2987" s="493" t="n">
        <v>1311196.65</v>
      </c>
      <c r="AV2987" s="493" t="n">
        <v>1254389.46</v>
      </c>
      <c r="AW2987" s="493" t="n">
        <v>1163087.44</v>
      </c>
      <c r="AX2987" s="493" t="n">
        <v>1308622.31</v>
      </c>
      <c r="AY2987" s="493" t="n">
        <v>1191156.25</v>
      </c>
      <c r="AZ2987" s="493" t="n">
        <v>1098297.99</v>
      </c>
      <c r="BA2987" s="493" t="n">
        <v>1244160.37</v>
      </c>
      <c r="BB2987" s="493" t="n">
        <v>1176504.19</v>
      </c>
      <c r="BC2987" s="493" t="n">
        <v>1216823.39</v>
      </c>
      <c r="BD2987" s="493" t="n">
        <v>1114974.46</v>
      </c>
      <c r="BE2987" s="493" t="n">
        <v>1163112.28</v>
      </c>
      <c r="BF2987" s="493" t="n">
        <v>1139915.38</v>
      </c>
      <c r="BG2987" s="493" t="n">
        <v>1200178.63</v>
      </c>
      <c r="BH2987" s="493" t="n">
        <v>1069059.01</v>
      </c>
      <c r="BI2987" s="493" t="n">
        <v>1058509.77</v>
      </c>
      <c r="BJ2987" s="493" t="n">
        <v>1206433.69</v>
      </c>
      <c r="BK2987" s="493" t="n">
        <v>1076835.44</v>
      </c>
      <c r="BL2987" s="493" t="n">
        <v>1197934.87</v>
      </c>
      <c r="BM2987" s="493" t="n">
        <v>1080536.07</v>
      </c>
      <c r="BN2987" s="493" t="n">
        <v>1113370.97</v>
      </c>
      <c r="BO2987" s="493" t="n">
        <v>1271985.74</v>
      </c>
      <c r="BP2987" s="493" t="n">
        <v>1115502.46</v>
      </c>
      <c r="BQ2987" s="493" t="n">
        <v>1035988.05</v>
      </c>
      <c r="BR2987" s="493" t="n">
        <v>1244083.56</v>
      </c>
      <c r="BS2987" s="493" t="n">
        <v>1206265.98</v>
      </c>
      <c r="BT2987" s="493" t="n">
        <v>1019682.53</v>
      </c>
      <c r="BU2987" s="493" t="n">
        <v>1160436.85</v>
      </c>
      <c r="BV2987" s="493" t="n">
        <v>1205153.85</v>
      </c>
      <c r="BW2987" s="493" t="n">
        <v>1081056.57</v>
      </c>
    </row>
    <row r="2988">
      <c r="A2988" t="inlineStr">
        <is>
          <t>[C9D3] Angiotensin-II 길항제 칼슘길항제 복합제</t>
        </is>
      </c>
      <c r="B2988" t="inlineStr">
        <is>
          <t>노바티스</t>
        </is>
      </c>
      <c r="C2988" t="inlineStr">
        <is>
          <t>엑스포지</t>
        </is>
      </c>
      <c r="D2988" t="inlineStr">
        <is>
          <t>노바티스</t>
        </is>
      </c>
      <c r="E2988" t="inlineStr">
        <is>
          <t>amlodipine besylate,  valsartan</t>
        </is>
      </c>
      <c r="F2988" t="inlineStr">
        <is>
          <t>병원</t>
        </is>
      </c>
      <c r="G2988" t="inlineStr">
        <is>
          <t>Original</t>
        </is>
      </c>
      <c r="H2988" s="493" t="n">
        <v>617882.72</v>
      </c>
      <c r="I2988" s="493" t="n">
        <v>580598.52</v>
      </c>
      <c r="J2988" s="493" t="n">
        <v>649009.8199999999</v>
      </c>
      <c r="K2988" s="493" t="n">
        <v>598438.1800000001</v>
      </c>
      <c r="L2988" s="493" t="n">
        <v>595746.87</v>
      </c>
      <c r="M2988" s="493" t="n">
        <v>627552.0699999999</v>
      </c>
      <c r="N2988" s="493" t="n">
        <v>589979.2</v>
      </c>
      <c r="O2988" s="493" t="n">
        <v>639233.28</v>
      </c>
      <c r="P2988" s="493" t="n">
        <v>590856.47</v>
      </c>
      <c r="Q2988" s="493" t="n">
        <v>617070.5</v>
      </c>
      <c r="R2988" s="493" t="n">
        <v>615908.87</v>
      </c>
      <c r="S2988" s="493" t="n">
        <v>688738.62</v>
      </c>
      <c r="T2988" s="493" t="n">
        <v>610350.0600000001</v>
      </c>
      <c r="U2988" s="493" t="n">
        <v>612016.2</v>
      </c>
      <c r="V2988" s="493" t="n">
        <v>601076.5</v>
      </c>
      <c r="W2988" s="493" t="n">
        <v>566312.46</v>
      </c>
      <c r="X2988" s="493" t="n">
        <v>607398.67</v>
      </c>
      <c r="Y2988" s="493" t="n">
        <v>613132.3</v>
      </c>
      <c r="Z2988" s="493" t="n">
        <v>544545.6899999999</v>
      </c>
      <c r="AA2988" s="493" t="n">
        <v>583325.02</v>
      </c>
      <c r="AB2988" s="493" t="n">
        <v>588217.3100000001</v>
      </c>
      <c r="AC2988" s="493" t="n">
        <v>567240.15</v>
      </c>
      <c r="AD2988" s="493" t="n">
        <v>600571.6</v>
      </c>
      <c r="AE2988" s="493" t="n">
        <v>611915.48</v>
      </c>
      <c r="AF2988" s="493" t="n">
        <v>560837.97</v>
      </c>
      <c r="AG2988" s="493" t="n">
        <v>537350.25</v>
      </c>
      <c r="AH2988" s="493" t="n">
        <v>591113.0699999999</v>
      </c>
      <c r="AI2988" s="493" t="n">
        <v>576494.49</v>
      </c>
      <c r="AJ2988" s="493" t="n">
        <v>556649.1</v>
      </c>
      <c r="AK2988" s="493" t="n">
        <v>578546.49</v>
      </c>
      <c r="AL2988" s="493" t="n">
        <v>523744.95</v>
      </c>
      <c r="AM2988" s="493" t="n">
        <v>554388.1</v>
      </c>
      <c r="AN2988" s="493" t="n">
        <v>488521.6</v>
      </c>
      <c r="AO2988" s="493" t="n">
        <v>516440.2</v>
      </c>
      <c r="AP2988" s="493" t="n">
        <v>519716.3</v>
      </c>
      <c r="AQ2988" s="493" t="n">
        <v>513283.7</v>
      </c>
      <c r="AR2988" s="493" t="n">
        <v>533109.1899999999</v>
      </c>
      <c r="AS2988" s="493" t="n">
        <v>491145.4</v>
      </c>
      <c r="AT2988" s="493" t="n">
        <v>485665.94</v>
      </c>
      <c r="AU2988" s="493" t="n">
        <v>514534.46</v>
      </c>
      <c r="AV2988" s="493" t="n">
        <v>518156.36</v>
      </c>
      <c r="AW2988" s="493" t="n">
        <v>496083.43</v>
      </c>
      <c r="AX2988" s="493" t="n">
        <v>494857.22</v>
      </c>
      <c r="AY2988" s="493" t="n">
        <v>509178.26</v>
      </c>
      <c r="AZ2988" s="493" t="n">
        <v>525551.58</v>
      </c>
      <c r="BA2988" s="493" t="n">
        <v>534147.0600000001</v>
      </c>
      <c r="BB2988" s="493" t="n">
        <v>513403.42</v>
      </c>
      <c r="BC2988" s="493" t="n">
        <v>509303.39</v>
      </c>
      <c r="BD2988" s="493" t="n">
        <v>487587.49</v>
      </c>
      <c r="BE2988" s="493" t="n">
        <v>470020.88</v>
      </c>
      <c r="BF2988" s="493" t="n">
        <v>495879.06</v>
      </c>
      <c r="BG2988" s="493" t="n">
        <v>518143.78</v>
      </c>
      <c r="BH2988" s="493" t="n">
        <v>469056.58</v>
      </c>
      <c r="BI2988" s="493" t="n">
        <v>480862.74</v>
      </c>
      <c r="BJ2988" s="493" t="n">
        <v>493641.9</v>
      </c>
      <c r="BK2988" s="493" t="n">
        <v>474584.49</v>
      </c>
      <c r="BL2988" s="493" t="n">
        <v>491178.41</v>
      </c>
      <c r="BM2988" s="493" t="n">
        <v>463898.81</v>
      </c>
      <c r="BN2988" s="493" t="n">
        <v>461259.89</v>
      </c>
      <c r="BO2988" s="493" t="n">
        <v>491963.93</v>
      </c>
      <c r="BP2988" s="493" t="n">
        <v>474957.67</v>
      </c>
      <c r="BQ2988" s="493" t="n">
        <v>408416.54</v>
      </c>
      <c r="BR2988" s="493" t="n">
        <v>456321.05</v>
      </c>
      <c r="BS2988" s="493" t="n">
        <v>443420.42</v>
      </c>
      <c r="BT2988" s="493" t="n">
        <v>433875.02</v>
      </c>
      <c r="BU2988" s="493" t="n">
        <v>457457.08</v>
      </c>
      <c r="BV2988" s="493" t="n">
        <v>478820.02</v>
      </c>
      <c r="BW2988" s="493" t="n">
        <v>442651.14</v>
      </c>
    </row>
    <row r="2989">
      <c r="A2989" t="inlineStr">
        <is>
          <t>[C9D3] Angiotensin-II 길항제 칼슘길항제 복합제</t>
        </is>
      </c>
      <c r="B2989" t="inlineStr">
        <is>
          <t>노바티스</t>
        </is>
      </c>
      <c r="C2989" t="inlineStr">
        <is>
          <t>엑스포지</t>
        </is>
      </c>
      <c r="D2989" t="inlineStr">
        <is>
          <t>노바티스</t>
        </is>
      </c>
      <c r="E2989" t="inlineStr">
        <is>
          <t>amlodipine besylate,  valsartan</t>
        </is>
      </c>
      <c r="F2989" t="inlineStr">
        <is>
          <t>의원</t>
        </is>
      </c>
      <c r="G2989" t="inlineStr">
        <is>
          <t>Original</t>
        </is>
      </c>
      <c r="H2989" s="493" t="n">
        <v>3966747.02</v>
      </c>
      <c r="I2989" s="493" t="n">
        <v>3832505.19</v>
      </c>
      <c r="J2989" s="493" t="n">
        <v>4311810.94</v>
      </c>
      <c r="K2989" s="493" t="n">
        <v>4168588.89</v>
      </c>
      <c r="L2989" s="493" t="n">
        <v>4184605.32</v>
      </c>
      <c r="M2989" s="493" t="n">
        <v>4148932.07</v>
      </c>
      <c r="N2989" s="493" t="n">
        <v>4249887.28</v>
      </c>
      <c r="O2989" s="493" t="n">
        <v>4234580.39</v>
      </c>
      <c r="P2989" s="493" t="n">
        <v>4118615.48</v>
      </c>
      <c r="Q2989" s="493" t="n">
        <v>4174678.32</v>
      </c>
      <c r="R2989" s="493" t="n">
        <v>4293476.47</v>
      </c>
      <c r="S2989" s="493" t="n">
        <v>4558462.62</v>
      </c>
      <c r="T2989" s="493" t="n">
        <v>4270119.84</v>
      </c>
      <c r="U2989" s="493" t="n">
        <v>3891638.82</v>
      </c>
      <c r="V2989" s="493" t="n">
        <v>4346498.06</v>
      </c>
      <c r="W2989" s="493" t="n">
        <v>4156036.76</v>
      </c>
      <c r="X2989" s="493" t="n">
        <v>4383824.76</v>
      </c>
      <c r="Y2989" s="493" t="n">
        <v>4227291.4</v>
      </c>
      <c r="Z2989" s="493" t="n">
        <v>4282420.51</v>
      </c>
      <c r="AA2989" s="493" t="n">
        <v>4387662.65</v>
      </c>
      <c r="AB2989" s="493" t="n">
        <v>4295573.52</v>
      </c>
      <c r="AC2989" s="493" t="n">
        <v>4358093.93</v>
      </c>
      <c r="AD2989" s="493" t="n">
        <v>4356464.54</v>
      </c>
      <c r="AE2989" s="493" t="n">
        <v>4517843.71</v>
      </c>
      <c r="AF2989" s="493" t="n">
        <v>4283958.75</v>
      </c>
      <c r="AG2989" s="493" t="n">
        <v>4050924.24</v>
      </c>
      <c r="AH2989" s="493" t="n">
        <v>4457479.81</v>
      </c>
      <c r="AI2989" s="493" t="n">
        <v>4043476.95</v>
      </c>
      <c r="AJ2989" s="493" t="n">
        <v>4495920.54</v>
      </c>
      <c r="AK2989" s="493" t="n">
        <v>4353082.95</v>
      </c>
      <c r="AL2989" s="493" t="n">
        <v>4261217.08</v>
      </c>
      <c r="AM2989" s="493" t="n">
        <v>4274964.49</v>
      </c>
      <c r="AN2989" s="493" t="n">
        <v>4254530.37</v>
      </c>
      <c r="AO2989" s="493" t="n">
        <v>4240437.47</v>
      </c>
      <c r="AP2989" s="493" t="n">
        <v>4359172.1</v>
      </c>
      <c r="AQ2989" s="493" t="n">
        <v>4367517.56</v>
      </c>
      <c r="AR2989" s="493" t="n">
        <v>4513093.21</v>
      </c>
      <c r="AS2989" s="493" t="n">
        <v>4218157.53</v>
      </c>
      <c r="AT2989" s="493" t="n">
        <v>4239001.97</v>
      </c>
      <c r="AU2989" s="493" t="n">
        <v>4322857.6</v>
      </c>
      <c r="AV2989" s="493" t="n">
        <v>4432988.4</v>
      </c>
      <c r="AW2989" s="493" t="n">
        <v>4112316.89</v>
      </c>
      <c r="AX2989" s="493" t="n">
        <v>4372086.36</v>
      </c>
      <c r="AY2989" s="493" t="n">
        <v>4383424.81</v>
      </c>
      <c r="AZ2989" s="493" t="n">
        <v>4221572.13</v>
      </c>
      <c r="BA2989" s="493" t="n">
        <v>4462575.78</v>
      </c>
      <c r="BB2989" s="493" t="n">
        <v>4268453.24</v>
      </c>
      <c r="BC2989" s="493" t="n">
        <v>4498999.15</v>
      </c>
      <c r="BD2989" s="493" t="n">
        <v>4255189.63</v>
      </c>
      <c r="BE2989" s="493" t="n">
        <v>4024907.84</v>
      </c>
      <c r="BF2989" s="493" t="n">
        <v>4167569.05</v>
      </c>
      <c r="BG2989" s="493" t="n">
        <v>4282132.88</v>
      </c>
      <c r="BH2989" s="493" t="n">
        <v>4275842.62</v>
      </c>
      <c r="BI2989" s="493" t="n">
        <v>4045002.44</v>
      </c>
      <c r="BJ2989" s="493" t="n">
        <v>4267542.89</v>
      </c>
      <c r="BK2989" s="493" t="n">
        <v>4061305.99</v>
      </c>
      <c r="BL2989" s="493" t="n">
        <v>4484415.66</v>
      </c>
      <c r="BM2989" s="493" t="n">
        <v>4107362.2</v>
      </c>
      <c r="BN2989" s="493" t="n">
        <v>4000710.59</v>
      </c>
      <c r="BO2989" s="493" t="n">
        <v>4516181.96</v>
      </c>
      <c r="BP2989" s="493" t="n">
        <v>4168153.61</v>
      </c>
      <c r="BQ2989" s="493" t="n">
        <v>3945759.22</v>
      </c>
      <c r="BR2989" s="493" t="n">
        <v>4180617.8</v>
      </c>
      <c r="BS2989" s="493" t="n">
        <v>4181475.56</v>
      </c>
      <c r="BT2989" s="493" t="n">
        <v>4027516.42</v>
      </c>
      <c r="BU2989" s="493" t="n">
        <v>4208857</v>
      </c>
      <c r="BV2989" s="493" t="n">
        <v>4382263.66</v>
      </c>
      <c r="BW2989" s="493" t="n">
        <v>4206791.21</v>
      </c>
    </row>
    <row r="2990">
      <c r="A2990" t="inlineStr">
        <is>
          <t>[C9D3] Angiotensin-II 길항제 칼슘길항제 복합제</t>
        </is>
      </c>
      <c r="B2990" t="inlineStr">
        <is>
          <t>노바티스</t>
        </is>
      </c>
      <c r="C2990" t="inlineStr">
        <is>
          <t>엑스포지</t>
        </is>
      </c>
      <c r="D2990" t="inlineStr">
        <is>
          <t>노바티스</t>
        </is>
      </c>
      <c r="E2990" t="inlineStr">
        <is>
          <t>amlodipine besylate,  valsartan</t>
        </is>
      </c>
      <c r="F2990" t="inlineStr">
        <is>
          <t>보건소</t>
        </is>
      </c>
      <c r="G2990" t="inlineStr">
        <is>
          <t>Original</t>
        </is>
      </c>
      <c r="H2990" s="493" t="n">
        <v>145588.06</v>
      </c>
      <c r="I2990" s="493" t="n">
        <v>108909.97</v>
      </c>
      <c r="J2990" s="493" t="n">
        <v>152177.87</v>
      </c>
      <c r="K2990" s="493" t="n">
        <v>143095.71</v>
      </c>
      <c r="L2990" s="493" t="n">
        <v>115731.76</v>
      </c>
      <c r="M2990" s="493" t="n">
        <v>149981.37</v>
      </c>
      <c r="N2990" s="493" t="n">
        <v>128928.26</v>
      </c>
      <c r="O2990" s="493" t="n">
        <v>96323.17</v>
      </c>
      <c r="P2990" s="493" t="n">
        <v>105885.74</v>
      </c>
      <c r="Q2990" s="493" t="n">
        <v>124223.06</v>
      </c>
      <c r="R2990" s="493" t="n">
        <v>132911.49</v>
      </c>
      <c r="S2990" s="493" t="n">
        <v>139516.52</v>
      </c>
      <c r="T2990" s="493" t="n">
        <v>127808.89</v>
      </c>
      <c r="U2990" s="493" t="n">
        <v>107177.95</v>
      </c>
      <c r="V2990" s="493" t="n">
        <v>96755.87</v>
      </c>
      <c r="W2990" s="493" t="n">
        <v>172709</v>
      </c>
      <c r="X2990" s="493" t="n">
        <v>125004.4</v>
      </c>
      <c r="Y2990" s="493" t="n">
        <v>137015.63</v>
      </c>
      <c r="Z2990" s="493" t="n">
        <v>112415.04</v>
      </c>
      <c r="AA2990" s="493" t="n">
        <v>201897.17</v>
      </c>
      <c r="AB2990" s="493" t="n">
        <v>118828.15</v>
      </c>
      <c r="AC2990" s="493" t="n">
        <v>149287.13</v>
      </c>
      <c r="AD2990" s="493" t="n">
        <v>194241.56</v>
      </c>
      <c r="AE2990" s="493" t="n">
        <v>158385.12</v>
      </c>
      <c r="AF2990" s="493" t="n">
        <v>133439.07</v>
      </c>
      <c r="AG2990" s="493" t="n">
        <v>170077.44</v>
      </c>
      <c r="AH2990" s="493" t="n">
        <v>153691.5</v>
      </c>
      <c r="AI2990" s="493" t="n">
        <v>177481.87</v>
      </c>
      <c r="AJ2990" s="493" t="n">
        <v>179265.3</v>
      </c>
      <c r="AK2990" s="493" t="n">
        <v>137701.17</v>
      </c>
      <c r="AL2990" s="493" t="n">
        <v>190276.64</v>
      </c>
      <c r="AM2990" s="493" t="n">
        <v>194906.23</v>
      </c>
      <c r="AN2990" s="493" t="n">
        <v>141300.56</v>
      </c>
      <c r="AO2990" s="493" t="n">
        <v>140623.49</v>
      </c>
      <c r="AP2990" s="493" t="n">
        <v>178176.25</v>
      </c>
      <c r="AQ2990" s="493" t="n">
        <v>135811.4</v>
      </c>
      <c r="AR2990" s="493" t="n">
        <v>158646.11</v>
      </c>
      <c r="AS2990" s="493" t="n">
        <v>171659.36</v>
      </c>
      <c r="AT2990" s="493" t="n">
        <v>121175.23</v>
      </c>
      <c r="AU2990" s="493" t="n">
        <v>179870.27</v>
      </c>
      <c r="AV2990" s="493" t="n">
        <v>193422.88</v>
      </c>
      <c r="AW2990" s="493" t="n">
        <v>154728</v>
      </c>
      <c r="AX2990" s="493" t="n">
        <v>161669.06</v>
      </c>
      <c r="AY2990" s="493" t="n">
        <v>151656.28</v>
      </c>
      <c r="AZ2990" s="493" t="n">
        <v>190958.49</v>
      </c>
      <c r="BA2990" s="493" t="n">
        <v>157074.64</v>
      </c>
      <c r="BB2990" s="493" t="n">
        <v>183264.42</v>
      </c>
      <c r="BC2990" s="493" t="n">
        <v>175803.08</v>
      </c>
      <c r="BD2990" s="493" t="n">
        <v>172998.78</v>
      </c>
      <c r="BE2990" s="493" t="n">
        <v>183258.54</v>
      </c>
      <c r="BF2990" s="493" t="n">
        <v>186219.04</v>
      </c>
      <c r="BG2990" s="493" t="n">
        <v>187158.07</v>
      </c>
      <c r="BH2990" s="493" t="n">
        <v>181862.78</v>
      </c>
      <c r="BI2990" s="493" t="n">
        <v>188042.32</v>
      </c>
      <c r="BJ2990" s="493" t="n">
        <v>182800.27</v>
      </c>
      <c r="BK2990" s="493" t="n">
        <v>146830.19</v>
      </c>
      <c r="BL2990" s="493" t="n">
        <v>191898.56</v>
      </c>
      <c r="BM2990" s="493" t="n">
        <v>185647.23</v>
      </c>
      <c r="BN2990" s="493" t="n">
        <v>149167.11</v>
      </c>
      <c r="BO2990" s="493" t="n">
        <v>170939.4</v>
      </c>
      <c r="BP2990" s="493" t="n">
        <v>163480.05</v>
      </c>
      <c r="BQ2990" s="493" t="n">
        <v>150299.02</v>
      </c>
      <c r="BR2990" s="493" t="n">
        <v>195875.15</v>
      </c>
      <c r="BS2990" s="493" t="n">
        <v>160112.78</v>
      </c>
      <c r="BT2990" s="493" t="n">
        <v>130198.44</v>
      </c>
      <c r="BU2990" s="493" t="n">
        <v>124718.95</v>
      </c>
      <c r="BV2990" s="493" t="n">
        <v>158860</v>
      </c>
      <c r="BW2990" s="493" t="n">
        <v>145006.26</v>
      </c>
    </row>
    <row r="2991">
      <c r="A2991" t="inlineStr">
        <is>
          <t>[C9D3] Angiotensin-II 길항제 칼슘길항제 복합제</t>
        </is>
      </c>
      <c r="B2991" t="inlineStr">
        <is>
          <t>노바티스</t>
        </is>
      </c>
      <c r="C2991" t="inlineStr">
        <is>
          <t>엑스포지</t>
        </is>
      </c>
      <c r="D2991" t="inlineStr">
        <is>
          <t>노바티스</t>
        </is>
      </c>
      <c r="E2991" t="inlineStr">
        <is>
          <t>amlodipine besylate,  valsartan</t>
        </is>
      </c>
      <c r="F2991" t="inlineStr">
        <is>
          <t>기타(치과의원, 치과병원 등)</t>
        </is>
      </c>
      <c r="G2991" t="inlineStr">
        <is>
          <t>Original</t>
        </is>
      </c>
      <c r="H2991" s="493" t="n">
        <v>3772.48</v>
      </c>
      <c r="I2991" s="493" t="n">
        <v>2515.3</v>
      </c>
      <c r="J2991" s="493" t="n">
        <v>1699.52</v>
      </c>
      <c r="K2991" s="493" t="n">
        <v>3007.96</v>
      </c>
      <c r="L2991" s="493" t="n">
        <v>2092.94</v>
      </c>
      <c r="M2991" s="493" t="n">
        <v>1208</v>
      </c>
      <c r="N2991" s="493" t="n">
        <v>4350.83</v>
      </c>
      <c r="O2991" s="493" t="n">
        <v>2640.28</v>
      </c>
      <c r="P2991" s="493" t="n">
        <v>1839.67</v>
      </c>
      <c r="Q2991" s="493" t="n">
        <v>4356.76</v>
      </c>
      <c r="R2991" s="493" t="n">
        <v>2510.22</v>
      </c>
      <c r="S2991" s="493" t="n">
        <v>3424.94</v>
      </c>
      <c r="T2991" s="493" t="n">
        <v>2794.96</v>
      </c>
      <c r="U2991" s="493" t="n">
        <v>3763.41</v>
      </c>
      <c r="V2991" s="493" t="n">
        <v>3718.56</v>
      </c>
      <c r="W2991" s="493" t="n">
        <v>3234.58</v>
      </c>
      <c r="X2991" s="493" t="n">
        <v>1652.26</v>
      </c>
      <c r="Y2991" s="493" t="n">
        <v>4486.96</v>
      </c>
      <c r="Z2991" s="493" t="n">
        <v>3718.38</v>
      </c>
      <c r="AA2991" s="493" t="n">
        <v>1750.8</v>
      </c>
      <c r="AB2991" s="493" t="n">
        <v>3062.85</v>
      </c>
      <c r="AC2991" s="493" t="n">
        <v>2921.7</v>
      </c>
      <c r="AD2991" s="493" t="n">
        <v>2267.46</v>
      </c>
      <c r="AE2991" s="493" t="n">
        <v>2735.3</v>
      </c>
      <c r="AF2991" s="493" t="n">
        <v>2237.52</v>
      </c>
      <c r="AG2991" s="493" t="n">
        <v>3554.26</v>
      </c>
      <c r="AH2991" s="493" t="n">
        <v>2625.52</v>
      </c>
      <c r="AI2991" s="493" t="n">
        <v>2820.4</v>
      </c>
      <c r="AJ2991" s="493" t="n">
        <v>2520.28</v>
      </c>
      <c r="AK2991" s="493" t="n">
        <v>4524.37</v>
      </c>
      <c r="AL2991" s="493" t="n">
        <v>722.3</v>
      </c>
      <c r="AM2991" s="493" t="n">
        <v>3688.2</v>
      </c>
      <c r="AN2991" s="493" t="n">
        <v>2292</v>
      </c>
      <c r="AO2991" s="493" t="n">
        <v>4086.16</v>
      </c>
      <c r="AP2991" s="493" t="n">
        <v>4036.71</v>
      </c>
      <c r="AQ2991" s="493" t="n">
        <v>3690.2</v>
      </c>
      <c r="AR2991" s="493" t="n">
        <v>2376.6</v>
      </c>
      <c r="AS2991" s="493" t="n">
        <v>5764.8</v>
      </c>
      <c r="AT2991" s="493" t="n">
        <v>1479.3</v>
      </c>
      <c r="AU2991" s="493" t="n">
        <v>4531.7</v>
      </c>
      <c r="AV2991" s="493" t="n">
        <v>4122.44</v>
      </c>
      <c r="AW2991" s="493" t="n">
        <v>4112.66</v>
      </c>
      <c r="AX2991" s="493" t="n">
        <v>3286.52</v>
      </c>
      <c r="AY2991" s="493" t="n">
        <v>3587.08</v>
      </c>
      <c r="AZ2991" s="493" t="n">
        <v>2195.7</v>
      </c>
      <c r="BA2991" s="493" t="n">
        <v>3868.74</v>
      </c>
      <c r="BB2991" s="493" t="n">
        <v>3917.1</v>
      </c>
      <c r="BC2991" s="493" t="n">
        <v>3322.72</v>
      </c>
      <c r="BD2991" s="493" t="n">
        <v>3644.64</v>
      </c>
      <c r="BE2991" s="493" t="n">
        <v>1215.75</v>
      </c>
      <c r="BF2991" s="493" t="n">
        <v>2218.08</v>
      </c>
      <c r="BG2991" s="493" t="n">
        <v>2968.57</v>
      </c>
      <c r="BH2991" s="493" t="n">
        <v>1396.03</v>
      </c>
      <c r="BI2991" s="493" t="n">
        <v>4475.38</v>
      </c>
      <c r="BJ2991" s="493" t="n">
        <v>2050.5</v>
      </c>
      <c r="BK2991" s="493" t="n">
        <v>1782.9</v>
      </c>
      <c r="BL2991" s="493" t="n">
        <v>2404.8</v>
      </c>
      <c r="BM2991" s="493" t="n">
        <v>1456.8</v>
      </c>
      <c r="BN2991" s="493" t="n">
        <v>2130.6</v>
      </c>
      <c r="BO2991" s="493" t="n">
        <v>1789.04</v>
      </c>
      <c r="BP2991" s="493" t="n">
        <v>4174.98</v>
      </c>
      <c r="BQ2991" s="493" t="n">
        <v>1880.42</v>
      </c>
      <c r="BR2991" s="493" t="n">
        <v>1744.54</v>
      </c>
      <c r="BS2991" s="493" t="n">
        <v>1662.7</v>
      </c>
      <c r="BT2991" s="493" t="n">
        <v>2733.4</v>
      </c>
      <c r="BU2991" s="493" t="n">
        <v>1335.84</v>
      </c>
      <c r="BV2991" s="493" t="n">
        <v>2409.84</v>
      </c>
      <c r="BW2991" s="493" t="n">
        <v>2976.32</v>
      </c>
    </row>
    <row r="2992">
      <c r="A2992" t="inlineStr">
        <is>
          <t>[C9D3] Angiotensin-II 길항제 칼슘길항제 복합제</t>
        </is>
      </c>
      <c r="B2992" t="inlineStr">
        <is>
          <t>녹십자</t>
        </is>
      </c>
      <c r="C2992" t="inlineStr">
        <is>
          <t>칸데디핀</t>
        </is>
      </c>
      <c r="D2992" t="inlineStr">
        <is>
          <t>녹십자</t>
        </is>
      </c>
      <c r="E2992" t="inlineStr">
        <is>
          <t>amlodipine besylate  ( as amlodipine),  candesartan cilexetil</t>
        </is>
      </c>
      <c r="F2992" t="inlineStr">
        <is>
          <t>상급종합병원</t>
        </is>
      </c>
      <c r="G2992" t="inlineStr">
        <is>
          <t>Generic</t>
        </is>
      </c>
      <c r="H2992" s="493" t="n">
        <v>2899.89</v>
      </c>
      <c r="I2992" s="493" t="n">
        <v>7448.88</v>
      </c>
      <c r="J2992" s="493" t="n">
        <v>4924.29</v>
      </c>
      <c r="K2992" s="493" t="n">
        <v>9913.42</v>
      </c>
      <c r="L2992" s="493" t="n">
        <v>9186.959999999999</v>
      </c>
      <c r="M2992" s="493" t="n">
        <v>5486.49</v>
      </c>
      <c r="N2992" s="493" t="n">
        <v>11875.99</v>
      </c>
      <c r="O2992" s="493" t="n">
        <v>8419.799999999999</v>
      </c>
      <c r="P2992" s="493" t="n">
        <v>10690.7</v>
      </c>
      <c r="Q2992" s="493" t="n">
        <v>7354.9</v>
      </c>
      <c r="R2992" s="493" t="n">
        <v>24328.99</v>
      </c>
      <c r="S2992" s="493" t="n">
        <v>13508.37</v>
      </c>
      <c r="T2992" s="493" t="n">
        <v>7047.66</v>
      </c>
      <c r="U2992" s="493" t="n">
        <v>11861.87</v>
      </c>
      <c r="V2992" s="493" t="n">
        <v>9870.440000000001</v>
      </c>
      <c r="W2992" s="493" t="n">
        <v>28993.52</v>
      </c>
      <c r="X2992" s="493" t="n">
        <v>38475.14</v>
      </c>
      <c r="Y2992" s="493" t="n">
        <v>20432.77</v>
      </c>
      <c r="Z2992" s="493" t="n">
        <v>24891.07</v>
      </c>
      <c r="AA2992" s="493" t="n">
        <v>33134.68</v>
      </c>
      <c r="AB2992" s="493" t="n">
        <v>31172.29</v>
      </c>
      <c r="AC2992" s="493" t="n">
        <v>48902.63</v>
      </c>
      <c r="AD2992" s="493" t="n">
        <v>34706.92</v>
      </c>
      <c r="AE2992" s="493" t="n">
        <v>35075.79</v>
      </c>
      <c r="AF2992" s="493" t="n">
        <v>37030.42</v>
      </c>
      <c r="AG2992" s="493" t="n">
        <v>38082.95</v>
      </c>
      <c r="AH2992" s="493" t="n">
        <v>67893.75999999999</v>
      </c>
      <c r="AI2992" s="493" t="n">
        <v>39051.38</v>
      </c>
      <c r="AJ2992" s="493" t="n">
        <v>57368.59</v>
      </c>
      <c r="AK2992" s="493" t="n">
        <v>30740.35</v>
      </c>
      <c r="AL2992" s="493" t="n">
        <v>37410.14</v>
      </c>
      <c r="AM2992" s="493" t="n">
        <v>38280.89</v>
      </c>
      <c r="AN2992" s="493" t="n">
        <v>50157.17</v>
      </c>
      <c r="AO2992" s="493" t="n">
        <v>39671.18</v>
      </c>
      <c r="AP2992" s="493" t="n">
        <v>35668.46</v>
      </c>
      <c r="AQ2992" s="493" t="n">
        <v>44279.32</v>
      </c>
      <c r="AR2992" s="493" t="n">
        <v>49561.81</v>
      </c>
      <c r="AS2992" s="493" t="n">
        <v>51845</v>
      </c>
      <c r="AT2992" s="493" t="n">
        <v>45330.04</v>
      </c>
      <c r="AU2992" s="493" t="n">
        <v>53661.36</v>
      </c>
      <c r="AV2992" s="493" t="n">
        <v>36902.71</v>
      </c>
      <c r="AW2992" s="493" t="n">
        <v>35880.21</v>
      </c>
      <c r="AX2992" s="493" t="n">
        <v>48253.72</v>
      </c>
      <c r="AY2992" s="493" t="n">
        <v>70551.78</v>
      </c>
      <c r="AZ2992" s="493" t="n">
        <v>44858.99</v>
      </c>
      <c r="BA2992" s="493" t="n">
        <v>47207.22</v>
      </c>
      <c r="BB2992" s="493" t="n">
        <v>59388.65</v>
      </c>
      <c r="BC2992" s="493" t="n">
        <v>53078.68</v>
      </c>
      <c r="BD2992" s="493" t="n">
        <v>46001.88</v>
      </c>
      <c r="BE2992" s="493" t="n">
        <v>50746.83</v>
      </c>
      <c r="BF2992" s="493" t="n">
        <v>30751.57</v>
      </c>
      <c r="BG2992" s="493" t="n">
        <v>60631.59</v>
      </c>
      <c r="BH2992" s="493" t="n">
        <v>35965.99</v>
      </c>
      <c r="BI2992" s="493" t="n">
        <v>51264.01</v>
      </c>
      <c r="BJ2992" s="493" t="n">
        <v>28226.35</v>
      </c>
      <c r="BK2992" s="493" t="n">
        <v>44711.6</v>
      </c>
      <c r="BL2992" s="493" t="n">
        <v>45102.79</v>
      </c>
      <c r="BM2992" s="493" t="n">
        <v>42965.1</v>
      </c>
      <c r="BN2992" s="493" t="n">
        <v>33015.62</v>
      </c>
      <c r="BO2992" s="493" t="n">
        <v>40220.4</v>
      </c>
      <c r="BP2992" s="493" t="n">
        <v>22287.53</v>
      </c>
      <c r="BQ2992" s="493" t="n">
        <v>36755.93</v>
      </c>
      <c r="BR2992" s="493" t="n">
        <v>46592.74</v>
      </c>
      <c r="BS2992" s="493" t="n">
        <v>45993.59</v>
      </c>
      <c r="BT2992" s="493" t="n">
        <v>33048.36</v>
      </c>
      <c r="BU2992" s="493" t="n">
        <v>33167.08</v>
      </c>
      <c r="BV2992" s="493" t="n">
        <v>28090.65</v>
      </c>
      <c r="BW2992" s="493" t="n">
        <v>41181.92</v>
      </c>
    </row>
    <row r="2993">
      <c r="A2993" t="inlineStr">
        <is>
          <t>[C9D3] Angiotensin-II 길항제 칼슘길항제 복합제</t>
        </is>
      </c>
      <c r="B2993" t="inlineStr">
        <is>
          <t>녹십자</t>
        </is>
      </c>
      <c r="C2993" t="inlineStr">
        <is>
          <t>칸데디핀</t>
        </is>
      </c>
      <c r="D2993" t="inlineStr">
        <is>
          <t>녹십자</t>
        </is>
      </c>
      <c r="E2993" t="inlineStr">
        <is>
          <t>amlodipine besylate  ( as amlodipine),  candesartan cilexetil</t>
        </is>
      </c>
      <c r="F2993" t="inlineStr">
        <is>
          <t>종합병원</t>
        </is>
      </c>
      <c r="G2993" t="inlineStr">
        <is>
          <t>Generic</t>
        </is>
      </c>
      <c r="H2993" s="493" t="n">
        <v>5455.81</v>
      </c>
      <c r="I2993" s="493" t="n">
        <v>7219.53</v>
      </c>
      <c r="J2993" s="493" t="n">
        <v>8359.459999999999</v>
      </c>
      <c r="K2993" s="493" t="n">
        <v>9271.85</v>
      </c>
      <c r="L2993" s="493" t="n">
        <v>15542.88</v>
      </c>
      <c r="M2993" s="493" t="n">
        <v>19884.98</v>
      </c>
      <c r="N2993" s="493" t="n">
        <v>12689.25</v>
      </c>
      <c r="O2993" s="493" t="n">
        <v>13006.24</v>
      </c>
      <c r="P2993" s="493" t="n">
        <v>16376.7</v>
      </c>
      <c r="Q2993" s="493" t="n">
        <v>11671.13</v>
      </c>
      <c r="R2993" s="493" t="n">
        <v>15118.87</v>
      </c>
      <c r="S2993" s="493" t="n">
        <v>19825.04</v>
      </c>
      <c r="T2993" s="493" t="n">
        <v>14258.64</v>
      </c>
      <c r="U2993" s="493" t="n">
        <v>14506.34</v>
      </c>
      <c r="V2993" s="493" t="n">
        <v>21244.57</v>
      </c>
      <c r="W2993" s="493" t="n">
        <v>23196.22</v>
      </c>
      <c r="X2993" s="493" t="n">
        <v>23764.52</v>
      </c>
      <c r="Y2993" s="493" t="n">
        <v>27296.25</v>
      </c>
      <c r="Z2993" s="493" t="n">
        <v>24845.97</v>
      </c>
      <c r="AA2993" s="493" t="n">
        <v>29633.24</v>
      </c>
      <c r="AB2993" s="493" t="n">
        <v>31026.98</v>
      </c>
      <c r="AC2993" s="493" t="n">
        <v>29278</v>
      </c>
      <c r="AD2993" s="493" t="n">
        <v>28946.37</v>
      </c>
      <c r="AE2993" s="493" t="n">
        <v>34814.36</v>
      </c>
      <c r="AF2993" s="493" t="n">
        <v>25840.48</v>
      </c>
      <c r="AG2993" s="493" t="n">
        <v>33065.55</v>
      </c>
      <c r="AH2993" s="493" t="n">
        <v>31641.41</v>
      </c>
      <c r="AI2993" s="493" t="n">
        <v>45644.65</v>
      </c>
      <c r="AJ2993" s="493" t="n">
        <v>43607.62</v>
      </c>
      <c r="AK2993" s="493" t="n">
        <v>53696.82</v>
      </c>
      <c r="AL2993" s="493" t="n">
        <v>50937.58</v>
      </c>
      <c r="AM2993" s="493" t="n">
        <v>50043.68</v>
      </c>
      <c r="AN2993" s="493" t="n">
        <v>40677.74</v>
      </c>
      <c r="AO2993" s="493" t="n">
        <v>54298.61</v>
      </c>
      <c r="AP2993" s="493" t="n">
        <v>44826.33</v>
      </c>
      <c r="AQ2993" s="493" t="n">
        <v>61544.09</v>
      </c>
      <c r="AR2993" s="493" t="n">
        <v>46733.64</v>
      </c>
      <c r="AS2993" s="493" t="n">
        <v>61651.39</v>
      </c>
      <c r="AT2993" s="493" t="n">
        <v>41140.92</v>
      </c>
      <c r="AU2993" s="493" t="n">
        <v>54508.53</v>
      </c>
      <c r="AV2993" s="493" t="n">
        <v>46171.37</v>
      </c>
      <c r="AW2993" s="493" t="n">
        <v>43177.87</v>
      </c>
      <c r="AX2993" s="493" t="n">
        <v>35882.4</v>
      </c>
      <c r="AY2993" s="493" t="n">
        <v>38530.21</v>
      </c>
      <c r="AZ2993" s="493" t="n">
        <v>44387.6</v>
      </c>
      <c r="BA2993" s="493" t="n">
        <v>43876.88</v>
      </c>
      <c r="BB2993" s="493" t="n">
        <v>45936.38</v>
      </c>
      <c r="BC2993" s="493" t="n">
        <v>56151.64</v>
      </c>
      <c r="BD2993" s="493" t="n">
        <v>33367.9</v>
      </c>
      <c r="BE2993" s="493" t="n">
        <v>46781.72</v>
      </c>
      <c r="BF2993" s="493" t="n">
        <v>37481.75</v>
      </c>
      <c r="BG2993" s="493" t="n">
        <v>44107.49</v>
      </c>
      <c r="BH2993" s="493" t="n">
        <v>37736.83</v>
      </c>
      <c r="BI2993" s="493" t="n">
        <v>46060.18</v>
      </c>
      <c r="BJ2993" s="493" t="n">
        <v>39245.72</v>
      </c>
      <c r="BK2993" s="493" t="n">
        <v>39617.16</v>
      </c>
      <c r="BL2993" s="493" t="n">
        <v>42662.05</v>
      </c>
      <c r="BM2993" s="493" t="n">
        <v>47477.14</v>
      </c>
      <c r="BN2993" s="493" t="n">
        <v>42058.89</v>
      </c>
      <c r="BO2993" s="493" t="n">
        <v>41240.77</v>
      </c>
      <c r="BP2993" s="493" t="n">
        <v>45217.29</v>
      </c>
      <c r="BQ2993" s="493" t="n">
        <v>35278.28</v>
      </c>
      <c r="BR2993" s="493" t="n">
        <v>49714.8</v>
      </c>
      <c r="BS2993" s="493" t="n">
        <v>53405.48</v>
      </c>
      <c r="BT2993" s="493" t="n">
        <v>47531.5</v>
      </c>
      <c r="BU2993" s="493" t="n">
        <v>51003.6</v>
      </c>
      <c r="BV2993" s="493" t="n">
        <v>52341.5</v>
      </c>
      <c r="BW2993" s="493" t="n">
        <v>45732.91</v>
      </c>
    </row>
    <row r="2994">
      <c r="A2994" t="inlineStr">
        <is>
          <t>[C9D3] Angiotensin-II 길항제 칼슘길항제 복합제</t>
        </is>
      </c>
      <c r="B2994" t="inlineStr">
        <is>
          <t>녹십자</t>
        </is>
      </c>
      <c r="C2994" t="inlineStr">
        <is>
          <t>칸데디핀</t>
        </is>
      </c>
      <c r="D2994" t="inlineStr">
        <is>
          <t>녹십자</t>
        </is>
      </c>
      <c r="E2994" t="inlineStr">
        <is>
          <t>amlodipine besylate  ( as amlodipine),  candesartan cilexetil</t>
        </is>
      </c>
      <c r="F2994" t="inlineStr">
        <is>
          <t>병원</t>
        </is>
      </c>
      <c r="G2994" t="inlineStr">
        <is>
          <t>Generic</t>
        </is>
      </c>
      <c r="H2994" s="493" t="n">
        <v>15678.39</v>
      </c>
      <c r="I2994" s="493" t="n">
        <v>17392.62</v>
      </c>
      <c r="J2994" s="493" t="n">
        <v>22466.17</v>
      </c>
      <c r="K2994" s="493" t="n">
        <v>31642.94</v>
      </c>
      <c r="L2994" s="493" t="n">
        <v>28740.88</v>
      </c>
      <c r="M2994" s="493" t="n">
        <v>27719.12</v>
      </c>
      <c r="N2994" s="493" t="n">
        <v>36553.63</v>
      </c>
      <c r="O2994" s="493" t="n">
        <v>31226.39</v>
      </c>
      <c r="P2994" s="493" t="n">
        <v>31302.75</v>
      </c>
      <c r="Q2994" s="493" t="n">
        <v>40312.75</v>
      </c>
      <c r="R2994" s="493" t="n">
        <v>45875.46</v>
      </c>
      <c r="S2994" s="493" t="n">
        <v>39682.28</v>
      </c>
      <c r="T2994" s="493" t="n">
        <v>41851.53</v>
      </c>
      <c r="U2994" s="493" t="n">
        <v>36863.24</v>
      </c>
      <c r="V2994" s="493" t="n">
        <v>49164.71</v>
      </c>
      <c r="W2994" s="493" t="n">
        <v>41823.37</v>
      </c>
      <c r="X2994" s="493" t="n">
        <v>54777.08</v>
      </c>
      <c r="Y2994" s="493" t="n">
        <v>42030.94</v>
      </c>
      <c r="Z2994" s="493" t="n">
        <v>55966.52</v>
      </c>
      <c r="AA2994" s="493" t="n">
        <v>55857.88</v>
      </c>
      <c r="AB2994" s="493" t="n">
        <v>48283.98</v>
      </c>
      <c r="AC2994" s="493" t="n">
        <v>48109.39</v>
      </c>
      <c r="AD2994" s="493" t="n">
        <v>61959.84</v>
      </c>
      <c r="AE2994" s="493" t="n">
        <v>57030.79</v>
      </c>
      <c r="AF2994" s="493" t="n">
        <v>57008.21</v>
      </c>
      <c r="AG2994" s="493" t="n">
        <v>55972.25</v>
      </c>
      <c r="AH2994" s="493" t="n">
        <v>66445.22</v>
      </c>
      <c r="AI2994" s="493" t="n">
        <v>51994.47</v>
      </c>
      <c r="AJ2994" s="493" t="n">
        <v>53072.6</v>
      </c>
      <c r="AK2994" s="493" t="n">
        <v>47489.46</v>
      </c>
      <c r="AL2994" s="493" t="n">
        <v>43862.34</v>
      </c>
      <c r="AM2994" s="493" t="n">
        <v>55488.85</v>
      </c>
      <c r="AN2994" s="493" t="n">
        <v>53192.95</v>
      </c>
      <c r="AO2994" s="493" t="n">
        <v>49732.76</v>
      </c>
      <c r="AP2994" s="493" t="n">
        <v>53345.77</v>
      </c>
      <c r="AQ2994" s="493" t="n">
        <v>52425.65</v>
      </c>
      <c r="AR2994" s="493" t="n">
        <v>49117.11</v>
      </c>
      <c r="AS2994" s="493" t="n">
        <v>43965.39</v>
      </c>
      <c r="AT2994" s="493" t="n">
        <v>55089.45</v>
      </c>
      <c r="AU2994" s="493" t="n">
        <v>46176.81</v>
      </c>
      <c r="AV2994" s="493" t="n">
        <v>57487.43</v>
      </c>
      <c r="AW2994" s="493" t="n">
        <v>57374.64</v>
      </c>
      <c r="AX2994" s="493" t="n">
        <v>56194.57</v>
      </c>
      <c r="AY2994" s="493" t="n">
        <v>56256.95</v>
      </c>
      <c r="AZ2994" s="493" t="n">
        <v>64954.95</v>
      </c>
      <c r="BA2994" s="493" t="n">
        <v>51385.56</v>
      </c>
      <c r="BB2994" s="493" t="n">
        <v>51779.3</v>
      </c>
      <c r="BC2994" s="493" t="n">
        <v>60813.88</v>
      </c>
      <c r="BD2994" s="493" t="n">
        <v>53613.4</v>
      </c>
      <c r="BE2994" s="493" t="n">
        <v>54868.81</v>
      </c>
      <c r="BF2994" s="493" t="n">
        <v>64182.5</v>
      </c>
      <c r="BG2994" s="493" t="n">
        <v>51282.92</v>
      </c>
      <c r="BH2994" s="493" t="n">
        <v>61228.27</v>
      </c>
      <c r="BI2994" s="493" t="n">
        <v>56523.86</v>
      </c>
      <c r="BJ2994" s="493" t="n">
        <v>74959.53</v>
      </c>
      <c r="BK2994" s="493" t="n">
        <v>59056.56</v>
      </c>
      <c r="BL2994" s="493" t="n">
        <v>66667.75999999999</v>
      </c>
      <c r="BM2994" s="493" t="n">
        <v>65358.46</v>
      </c>
      <c r="BN2994" s="493" t="n">
        <v>54364.74</v>
      </c>
      <c r="BO2994" s="493" t="n">
        <v>75032.17</v>
      </c>
      <c r="BP2994" s="493" t="n">
        <v>53945.02</v>
      </c>
      <c r="BQ2994" s="493" t="n">
        <v>52638.5</v>
      </c>
      <c r="BR2994" s="493" t="n">
        <v>65848.64</v>
      </c>
      <c r="BS2994" s="493" t="n">
        <v>66000.53999999999</v>
      </c>
      <c r="BT2994" s="493" t="n">
        <v>58737.46</v>
      </c>
      <c r="BU2994" s="493" t="n">
        <v>76668.89</v>
      </c>
      <c r="BV2994" s="493" t="n">
        <v>55116.08</v>
      </c>
      <c r="BW2994" s="493" t="n">
        <v>69076.31</v>
      </c>
    </row>
    <row r="2995">
      <c r="A2995" t="inlineStr">
        <is>
          <t>[C9D3] Angiotensin-II 길항제 칼슘길항제 복합제</t>
        </is>
      </c>
      <c r="B2995" t="inlineStr">
        <is>
          <t>녹십자</t>
        </is>
      </c>
      <c r="C2995" t="inlineStr">
        <is>
          <t>칸데디핀</t>
        </is>
      </c>
      <c r="D2995" t="inlineStr">
        <is>
          <t>녹십자</t>
        </is>
      </c>
      <c r="E2995" t="inlineStr">
        <is>
          <t>amlodipine besylate  ( as amlodipine),  candesartan cilexetil</t>
        </is>
      </c>
      <c r="F2995" t="inlineStr">
        <is>
          <t>의원</t>
        </is>
      </c>
      <c r="G2995" t="inlineStr">
        <is>
          <t>Generic</t>
        </is>
      </c>
      <c r="H2995" s="493" t="n">
        <v>120518.86</v>
      </c>
      <c r="I2995" s="493" t="n">
        <v>134451.48</v>
      </c>
      <c r="J2995" s="493" t="n">
        <v>163760.71</v>
      </c>
      <c r="K2995" s="493" t="n">
        <v>165861.78</v>
      </c>
      <c r="L2995" s="493" t="n">
        <v>182676.87</v>
      </c>
      <c r="M2995" s="493" t="n">
        <v>167559.03</v>
      </c>
      <c r="N2995" s="493" t="n">
        <v>198647.42</v>
      </c>
      <c r="O2995" s="493" t="n">
        <v>198464.48</v>
      </c>
      <c r="P2995" s="493" t="n">
        <v>200936.68</v>
      </c>
      <c r="Q2995" s="493" t="n">
        <v>207853.05</v>
      </c>
      <c r="R2995" s="493" t="n">
        <v>220092.36</v>
      </c>
      <c r="S2995" s="493" t="n">
        <v>259816.61</v>
      </c>
      <c r="T2995" s="493" t="n">
        <v>250152.61</v>
      </c>
      <c r="U2995" s="493" t="n">
        <v>252305.24</v>
      </c>
      <c r="V2995" s="493" t="n">
        <v>269264.58</v>
      </c>
      <c r="W2995" s="493" t="n">
        <v>292040.32</v>
      </c>
      <c r="X2995" s="493" t="n">
        <v>293601.07</v>
      </c>
      <c r="Y2995" s="493" t="n">
        <v>295066.98</v>
      </c>
      <c r="Z2995" s="493" t="n">
        <v>303541.51</v>
      </c>
      <c r="AA2995" s="493" t="n">
        <v>326039.83</v>
      </c>
      <c r="AB2995" s="493" t="n">
        <v>302423.03</v>
      </c>
      <c r="AC2995" s="493" t="n">
        <v>329245.23</v>
      </c>
      <c r="AD2995" s="493" t="n">
        <v>334503.78</v>
      </c>
      <c r="AE2995" s="493" t="n">
        <v>344789.85</v>
      </c>
      <c r="AF2995" s="493" t="n">
        <v>347137.97</v>
      </c>
      <c r="AG2995" s="493" t="n">
        <v>343194.37</v>
      </c>
      <c r="AH2995" s="493" t="n">
        <v>388380.07</v>
      </c>
      <c r="AI2995" s="493" t="n">
        <v>345162.5</v>
      </c>
      <c r="AJ2995" s="493" t="n">
        <v>388283.13</v>
      </c>
      <c r="AK2995" s="493" t="n">
        <v>384354.57</v>
      </c>
      <c r="AL2995" s="493" t="n">
        <v>361697.65</v>
      </c>
      <c r="AM2995" s="493" t="n">
        <v>370078.4</v>
      </c>
      <c r="AN2995" s="493" t="n">
        <v>351648.9</v>
      </c>
      <c r="AO2995" s="493" t="n">
        <v>378547.58</v>
      </c>
      <c r="AP2995" s="493" t="n">
        <v>387554.7</v>
      </c>
      <c r="AQ2995" s="493" t="n">
        <v>420612.17</v>
      </c>
      <c r="AR2995" s="493" t="n">
        <v>405045.78</v>
      </c>
      <c r="AS2995" s="493" t="n">
        <v>391912.2</v>
      </c>
      <c r="AT2995" s="493" t="n">
        <v>388574.55</v>
      </c>
      <c r="AU2995" s="493" t="n">
        <v>409835.27</v>
      </c>
      <c r="AV2995" s="493" t="n">
        <v>425163.45</v>
      </c>
      <c r="AW2995" s="493" t="n">
        <v>390212.09</v>
      </c>
      <c r="AX2995" s="493" t="n">
        <v>416469.23</v>
      </c>
      <c r="AY2995" s="493" t="n">
        <v>421727.41</v>
      </c>
      <c r="AZ2995" s="493" t="n">
        <v>390082.71</v>
      </c>
      <c r="BA2995" s="493" t="n">
        <v>444162.53</v>
      </c>
      <c r="BB2995" s="493" t="n">
        <v>401950.52</v>
      </c>
      <c r="BC2995" s="493" t="n">
        <v>460066.14</v>
      </c>
      <c r="BD2995" s="493" t="n">
        <v>425367.46</v>
      </c>
      <c r="BE2995" s="493" t="n">
        <v>408220.73</v>
      </c>
      <c r="BF2995" s="493" t="n">
        <v>428469.38</v>
      </c>
      <c r="BG2995" s="493" t="n">
        <v>443434.41</v>
      </c>
      <c r="BH2995" s="493" t="n">
        <v>435994.49</v>
      </c>
      <c r="BI2995" s="493" t="n">
        <v>424836.09</v>
      </c>
      <c r="BJ2995" s="493" t="n">
        <v>454102.84</v>
      </c>
      <c r="BK2995" s="493" t="n">
        <v>435808.47</v>
      </c>
      <c r="BL2995" s="493" t="n">
        <v>489054.93</v>
      </c>
      <c r="BM2995" s="493" t="n">
        <v>420644.51</v>
      </c>
      <c r="BN2995" s="493" t="n">
        <v>467499.32</v>
      </c>
      <c r="BO2995" s="493" t="n">
        <v>488625.09</v>
      </c>
      <c r="BP2995" s="493" t="n">
        <v>472163.95</v>
      </c>
      <c r="BQ2995" s="493" t="n">
        <v>440910.69</v>
      </c>
      <c r="BR2995" s="493" t="n">
        <v>500058.81</v>
      </c>
      <c r="BS2995" s="493" t="n">
        <v>479403.11</v>
      </c>
      <c r="BT2995" s="493" t="n">
        <v>494114.27</v>
      </c>
      <c r="BU2995" s="493" t="n">
        <v>475355.84</v>
      </c>
      <c r="BV2995" s="493" t="n">
        <v>510191.87</v>
      </c>
      <c r="BW2995" s="493" t="n">
        <v>474891.03</v>
      </c>
    </row>
    <row r="2996">
      <c r="A2996" t="inlineStr">
        <is>
          <t>[C9D3] Angiotensin-II 길항제 칼슘길항제 복합제</t>
        </is>
      </c>
      <c r="B2996" t="inlineStr">
        <is>
          <t>녹십자</t>
        </is>
      </c>
      <c r="C2996" t="inlineStr">
        <is>
          <t>칸데디핀</t>
        </is>
      </c>
      <c r="D2996" t="inlineStr">
        <is>
          <t>녹십자</t>
        </is>
      </c>
      <c r="E2996" t="inlineStr">
        <is>
          <t>amlodipine besylate  ( as amlodipine),  candesartan cilexetil</t>
        </is>
      </c>
      <c r="F2996" t="inlineStr">
        <is>
          <t>보건소</t>
        </is>
      </c>
      <c r="G2996" t="inlineStr">
        <is>
          <t>Generic</t>
        </is>
      </c>
      <c r="H2996" s="493" t="n">
        <v>0</v>
      </c>
      <c r="I2996" s="493" t="n">
        <v>362.4</v>
      </c>
      <c r="J2996" s="493" t="n">
        <v>0</v>
      </c>
      <c r="K2996" s="493" t="n">
        <v>144</v>
      </c>
      <c r="L2996" s="493" t="n">
        <v>783.6</v>
      </c>
      <c r="M2996" s="493" t="n">
        <v>132.6</v>
      </c>
      <c r="N2996" s="493" t="n">
        <v>148.8</v>
      </c>
      <c r="O2996" s="493" t="n">
        <v>124.8</v>
      </c>
      <c r="P2996" s="493" t="n">
        <v>0</v>
      </c>
      <c r="Q2996" s="493" t="n">
        <v>130.2</v>
      </c>
      <c r="R2996" s="493" t="n">
        <v>262.2</v>
      </c>
      <c r="S2996" s="493" t="n">
        <v>124.2</v>
      </c>
      <c r="T2996" s="493" t="n">
        <v>231.6</v>
      </c>
      <c r="U2996" s="493" t="n">
        <v>121.2</v>
      </c>
      <c r="V2996" s="493" t="n">
        <v>53.1</v>
      </c>
      <c r="W2996" s="493" t="n">
        <v>113.4</v>
      </c>
      <c r="X2996" s="493" t="n">
        <v>880.2</v>
      </c>
      <c r="Y2996" s="493" t="n">
        <v>106.2</v>
      </c>
      <c r="Z2996" s="493" t="n">
        <v>0</v>
      </c>
      <c r="AA2996" s="493" t="n">
        <v>325.2</v>
      </c>
      <c r="AB2996" s="493" t="n">
        <v>0</v>
      </c>
      <c r="AC2996" s="493" t="n">
        <v>6143.4</v>
      </c>
      <c r="AD2996" s="493" t="n">
        <v>329.4</v>
      </c>
      <c r="AE2996" s="493" t="n">
        <v>2031.9</v>
      </c>
      <c r="AF2996" s="493" t="n">
        <v>0</v>
      </c>
      <c r="AG2996" s="493" t="n">
        <v>181.29</v>
      </c>
      <c r="AH2996" s="493" t="n">
        <v>1433.4</v>
      </c>
      <c r="AI2996" s="493" t="n">
        <v>57</v>
      </c>
      <c r="AJ2996" s="493" t="n">
        <v>1660.5</v>
      </c>
      <c r="AK2996" s="493" t="n">
        <v>921.3</v>
      </c>
      <c r="AL2996" s="493" t="n">
        <v>4257.24</v>
      </c>
      <c r="AM2996" s="493" t="n">
        <v>1782.38</v>
      </c>
      <c r="AN2996" s="493" t="n">
        <v>473.4</v>
      </c>
      <c r="AO2996" s="493" t="n">
        <v>1829</v>
      </c>
      <c r="AP2996" s="493" t="n">
        <v>999</v>
      </c>
      <c r="AQ2996" s="493" t="n">
        <v>66.59999999999999</v>
      </c>
      <c r="AR2996" s="493" t="n">
        <v>2373.6</v>
      </c>
      <c r="AS2996" s="493" t="n">
        <v>8710.049999999999</v>
      </c>
      <c r="AT2996" s="493" t="n">
        <v>810</v>
      </c>
      <c r="AU2996" s="493" t="n">
        <v>3141.9</v>
      </c>
      <c r="AV2996" s="493" t="n">
        <v>1707.9</v>
      </c>
      <c r="AW2996" s="493" t="n">
        <v>2028.6</v>
      </c>
      <c r="AX2996" s="493" t="n">
        <v>1218.3</v>
      </c>
      <c r="AY2996" s="493" t="n">
        <v>2141.95</v>
      </c>
      <c r="AZ2996" s="493" t="n">
        <v>798.3</v>
      </c>
      <c r="BA2996" s="493" t="n">
        <v>4710.9</v>
      </c>
      <c r="BB2996" s="493" t="n">
        <v>2567.7</v>
      </c>
      <c r="BC2996" s="493" t="n">
        <v>8254.799999999999</v>
      </c>
      <c r="BD2996" s="493" t="n">
        <v>2310.9</v>
      </c>
      <c r="BE2996" s="493" t="n">
        <v>1677.6</v>
      </c>
      <c r="BF2996" s="493" t="n">
        <v>1250.7</v>
      </c>
      <c r="BG2996" s="493" t="n">
        <v>4303.5</v>
      </c>
      <c r="BH2996" s="493" t="n">
        <v>2827.8</v>
      </c>
      <c r="BI2996" s="493" t="n">
        <v>717</v>
      </c>
      <c r="BJ2996" s="493" t="n">
        <v>4892.4</v>
      </c>
      <c r="BK2996" s="493" t="n">
        <v>1466.34</v>
      </c>
      <c r="BL2996" s="493" t="n">
        <v>6196.5</v>
      </c>
      <c r="BM2996" s="493" t="n">
        <v>4435.95</v>
      </c>
      <c r="BN2996" s="493" t="n">
        <v>2032.32</v>
      </c>
      <c r="BO2996" s="493" t="n">
        <v>8980.58</v>
      </c>
      <c r="BP2996" s="493" t="n">
        <v>5014.23</v>
      </c>
      <c r="BQ2996" s="493" t="n">
        <v>8644.049999999999</v>
      </c>
      <c r="BR2996" s="493" t="n">
        <v>4627.65</v>
      </c>
      <c r="BS2996" s="493" t="n">
        <v>6558.7</v>
      </c>
      <c r="BT2996" s="493" t="n">
        <v>3787.47</v>
      </c>
      <c r="BU2996" s="493" t="n">
        <v>7508.42</v>
      </c>
      <c r="BV2996" s="493" t="n">
        <v>5367.15</v>
      </c>
      <c r="BW2996" s="493" t="n">
        <v>5679.3</v>
      </c>
    </row>
    <row r="2997">
      <c r="A2997" t="inlineStr">
        <is>
          <t>[C9D3] Angiotensin-II 길항제 칼슘길항제 복합제</t>
        </is>
      </c>
      <c r="B2997" t="inlineStr">
        <is>
          <t>녹십자</t>
        </is>
      </c>
      <c r="C2997" t="inlineStr">
        <is>
          <t>칸데디핀</t>
        </is>
      </c>
      <c r="D2997" t="inlineStr">
        <is>
          <t>녹십자</t>
        </is>
      </c>
      <c r="E2997" t="inlineStr">
        <is>
          <t>amlodipine besylate  ( as amlodipine),  candesartan cilexetil</t>
        </is>
      </c>
      <c r="F2997" t="inlineStr">
        <is>
          <t>기타(치과의원, 치과병원 등)</t>
        </is>
      </c>
      <c r="G2997" t="inlineStr">
        <is>
          <t>Generic</t>
        </is>
      </c>
      <c r="H2997" s="493" t="n">
        <v>0</v>
      </c>
      <c r="I2997" s="493" t="n">
        <v>0</v>
      </c>
      <c r="J2997" s="493" t="n">
        <v>0</v>
      </c>
      <c r="K2997" s="493" t="n">
        <v>0</v>
      </c>
      <c r="L2997" s="493" t="n">
        <v>0</v>
      </c>
      <c r="M2997" s="493" t="n">
        <v>0</v>
      </c>
      <c r="N2997" s="493" t="n">
        <v>0</v>
      </c>
      <c r="O2997" s="493" t="n">
        <v>0</v>
      </c>
      <c r="P2997" s="493" t="n">
        <v>0</v>
      </c>
      <c r="Q2997" s="493" t="n">
        <v>0</v>
      </c>
      <c r="R2997" s="493" t="n">
        <v>0</v>
      </c>
      <c r="S2997" s="493" t="n">
        <v>0</v>
      </c>
      <c r="T2997" s="493" t="n">
        <v>0</v>
      </c>
      <c r="U2997" s="493" t="n">
        <v>0</v>
      </c>
      <c r="V2997" s="493" t="n">
        <v>0</v>
      </c>
      <c r="W2997" s="493" t="n">
        <v>0</v>
      </c>
      <c r="X2997" s="493" t="n">
        <v>0</v>
      </c>
      <c r="Y2997" s="493" t="n">
        <v>0</v>
      </c>
      <c r="Z2997" s="493" t="n">
        <v>0</v>
      </c>
      <c r="AA2997" s="493" t="n">
        <v>0</v>
      </c>
      <c r="AB2997" s="493" t="n">
        <v>0</v>
      </c>
      <c r="AC2997" s="493" t="n">
        <v>0</v>
      </c>
      <c r="AD2997" s="493" t="n">
        <v>0</v>
      </c>
      <c r="AE2997" s="493" t="n">
        <v>0</v>
      </c>
      <c r="AF2997" s="493" t="n">
        <v>0</v>
      </c>
      <c r="AG2997" s="493" t="n">
        <v>0</v>
      </c>
      <c r="AH2997" s="493" t="n">
        <v>118.8</v>
      </c>
      <c r="AI2997" s="493" t="n">
        <v>222.6</v>
      </c>
      <c r="AJ2997" s="493" t="n">
        <v>0</v>
      </c>
      <c r="AK2997" s="493" t="n">
        <v>240.6</v>
      </c>
      <c r="AL2997" s="493" t="n">
        <v>0</v>
      </c>
      <c r="AM2997" s="493" t="n">
        <v>433.8</v>
      </c>
      <c r="AN2997" s="493" t="n">
        <v>0</v>
      </c>
      <c r="AO2997" s="493" t="n">
        <v>0</v>
      </c>
      <c r="AP2997" s="493" t="n">
        <v>0</v>
      </c>
      <c r="AQ2997" s="493" t="n">
        <v>0</v>
      </c>
      <c r="AR2997" s="493" t="n">
        <v>468.9</v>
      </c>
      <c r="AS2997" s="493" t="n">
        <v>0</v>
      </c>
      <c r="AT2997" s="493" t="n">
        <v>0</v>
      </c>
      <c r="AU2997" s="493" t="n">
        <v>0</v>
      </c>
      <c r="AV2997" s="493" t="n">
        <v>0</v>
      </c>
      <c r="AW2997" s="493" t="n">
        <v>0</v>
      </c>
      <c r="AX2997" s="493" t="n">
        <v>0</v>
      </c>
      <c r="AY2997" s="493" t="n">
        <v>0</v>
      </c>
      <c r="AZ2997" s="493" t="n">
        <v>0</v>
      </c>
      <c r="BA2997" s="493" t="n">
        <v>0</v>
      </c>
      <c r="BB2997" s="493" t="n">
        <v>0</v>
      </c>
      <c r="BC2997" s="493" t="n">
        <v>0</v>
      </c>
      <c r="BD2997" s="493" t="n">
        <v>0</v>
      </c>
      <c r="BE2997" s="493" t="n">
        <v>0</v>
      </c>
      <c r="BF2997" s="493" t="n">
        <v>0</v>
      </c>
      <c r="BG2997" s="493" t="n">
        <v>0</v>
      </c>
      <c r="BH2997" s="493" t="n">
        <v>0</v>
      </c>
      <c r="BI2997" s="493" t="n">
        <v>0</v>
      </c>
      <c r="BJ2997" s="493" t="n">
        <v>90</v>
      </c>
      <c r="BK2997" s="493" t="n">
        <v>0</v>
      </c>
      <c r="BL2997" s="493" t="n">
        <v>0</v>
      </c>
      <c r="BM2997" s="493" t="n">
        <v>0</v>
      </c>
      <c r="BN2997" s="493" t="n">
        <v>0</v>
      </c>
      <c r="BO2997" s="493" t="n">
        <v>186.9</v>
      </c>
      <c r="BP2997" s="493" t="n">
        <v>0</v>
      </c>
      <c r="BQ2997" s="493" t="n">
        <v>0</v>
      </c>
      <c r="BR2997" s="493" t="n">
        <v>0</v>
      </c>
      <c r="BS2997" s="493" t="n">
        <v>0</v>
      </c>
      <c r="BT2997" s="493" t="n">
        <v>0</v>
      </c>
      <c r="BU2997" s="493" t="n">
        <v>0</v>
      </c>
      <c r="BV2997" s="493" t="n">
        <v>0</v>
      </c>
      <c r="BW2997" s="493" t="n">
        <v>0</v>
      </c>
    </row>
    <row r="2998">
      <c r="A2998" t="inlineStr">
        <is>
          <t>[C9D3] Angiotensin-II 길항제 칼슘길항제 복합제</t>
        </is>
      </c>
      <c r="B2998" t="inlineStr">
        <is>
          <t>녹십자</t>
        </is>
      </c>
      <c r="C2998" t="inlineStr">
        <is>
          <t>텔미더블</t>
        </is>
      </c>
      <c r="D2998" t="inlineStr">
        <is>
          <t>녹십자</t>
        </is>
      </c>
      <c r="E2998" t="inlineStr">
        <is>
          <t>amlodipine besylate  ( as amlodipine),  telmisartan</t>
        </is>
      </c>
      <c r="F2998" t="inlineStr">
        <is>
          <t>병원</t>
        </is>
      </c>
      <c r="G2998" t="inlineStr">
        <is>
          <t>Generic</t>
        </is>
      </c>
      <c r="H2998" s="493" t="n">
        <v>0</v>
      </c>
      <c r="I2998" s="493" t="n">
        <v>0</v>
      </c>
      <c r="J2998" s="493" t="n">
        <v>0</v>
      </c>
      <c r="K2998" s="493" t="n">
        <v>0</v>
      </c>
      <c r="L2998" s="493" t="n">
        <v>0</v>
      </c>
      <c r="M2998" s="493" t="n">
        <v>0</v>
      </c>
      <c r="N2998" s="493" t="n">
        <v>0</v>
      </c>
      <c r="O2998" s="493" t="n">
        <v>0</v>
      </c>
      <c r="P2998" s="493" t="n">
        <v>0</v>
      </c>
      <c r="Q2998" s="493" t="n">
        <v>0</v>
      </c>
      <c r="R2998" s="493" t="n">
        <v>0</v>
      </c>
      <c r="S2998" s="493" t="n">
        <v>0</v>
      </c>
      <c r="T2998" s="493" t="n">
        <v>0</v>
      </c>
      <c r="U2998" s="493" t="n">
        <v>0</v>
      </c>
      <c r="V2998" s="493" t="n">
        <v>0</v>
      </c>
      <c r="W2998" s="493" t="n">
        <v>0</v>
      </c>
      <c r="X2998" s="493" t="n">
        <v>0</v>
      </c>
      <c r="Y2998" s="493" t="n">
        <v>0</v>
      </c>
      <c r="Z2998" s="493" t="n">
        <v>0</v>
      </c>
      <c r="AA2998" s="493" t="n">
        <v>0</v>
      </c>
      <c r="AB2998" s="493" t="n">
        <v>0</v>
      </c>
      <c r="AC2998" s="493" t="n">
        <v>0</v>
      </c>
      <c r="AD2998" s="493" t="n">
        <v>0</v>
      </c>
      <c r="AE2998" s="493" t="n">
        <v>0</v>
      </c>
      <c r="AF2998" s="493" t="n">
        <v>0</v>
      </c>
      <c r="AG2998" s="493" t="n">
        <v>0</v>
      </c>
      <c r="AH2998" s="493" t="n">
        <v>0</v>
      </c>
      <c r="AI2998" s="493" t="n">
        <v>0</v>
      </c>
      <c r="AJ2998" s="493" t="n">
        <v>0</v>
      </c>
      <c r="AK2998" s="493" t="n">
        <v>0</v>
      </c>
      <c r="AL2998" s="493" t="n">
        <v>0</v>
      </c>
      <c r="AM2998" s="493" t="n">
        <v>0</v>
      </c>
      <c r="AN2998" s="493" t="n">
        <v>0</v>
      </c>
      <c r="AO2998" s="493" t="n">
        <v>0</v>
      </c>
      <c r="AP2998" s="493" t="n">
        <v>0</v>
      </c>
      <c r="AQ2998" s="493" t="n">
        <v>0</v>
      </c>
      <c r="AR2998" s="493" t="n">
        <v>0</v>
      </c>
      <c r="AS2998" s="493" t="n">
        <v>0</v>
      </c>
      <c r="AT2998" s="493" t="n">
        <v>0</v>
      </c>
      <c r="AU2998" s="493" t="n">
        <v>0</v>
      </c>
      <c r="AV2998" s="493" t="n">
        <v>0</v>
      </c>
      <c r="AW2998" s="493" t="n">
        <v>0</v>
      </c>
      <c r="AX2998" s="493" t="n">
        <v>0</v>
      </c>
      <c r="AY2998" s="493" t="n">
        <v>0</v>
      </c>
      <c r="AZ2998" s="493" t="n">
        <v>0</v>
      </c>
      <c r="BA2998" s="493" t="n">
        <v>0</v>
      </c>
      <c r="BB2998" s="493" t="n">
        <v>0</v>
      </c>
      <c r="BC2998" s="493" t="n">
        <v>0</v>
      </c>
      <c r="BD2998" s="493" t="n">
        <v>0</v>
      </c>
      <c r="BE2998" s="493" t="n">
        <v>0</v>
      </c>
      <c r="BF2998" s="493" t="n">
        <v>0</v>
      </c>
      <c r="BG2998" s="493" t="n">
        <v>0</v>
      </c>
      <c r="BH2998" s="493" t="n">
        <v>0</v>
      </c>
      <c r="BI2998" s="493" t="n">
        <v>0</v>
      </c>
      <c r="BJ2998" s="493" t="n">
        <v>0</v>
      </c>
      <c r="BK2998" s="493" t="n">
        <v>0</v>
      </c>
      <c r="BL2998" s="493" t="n">
        <v>0</v>
      </c>
      <c r="BM2998" s="493" t="n">
        <v>0</v>
      </c>
      <c r="BN2998" s="493" t="n">
        <v>0</v>
      </c>
      <c r="BO2998" s="493" t="n">
        <v>0</v>
      </c>
      <c r="BP2998" s="493" t="n">
        <v>0</v>
      </c>
      <c r="BQ2998" s="493" t="n">
        <v>0</v>
      </c>
      <c r="BR2998" s="493" t="n">
        <v>0</v>
      </c>
      <c r="BS2998" s="493" t="n">
        <v>0</v>
      </c>
      <c r="BT2998" s="493" t="n">
        <v>0</v>
      </c>
      <c r="BU2998" s="493" t="n">
        <v>534.38</v>
      </c>
      <c r="BV2998" s="493" t="n">
        <v>566.4400000000001</v>
      </c>
      <c r="BW2998" s="493" t="n">
        <v>162.39</v>
      </c>
    </row>
    <row r="2999">
      <c r="A2999" t="inlineStr">
        <is>
          <t>[C9D3] Angiotensin-II 길항제 칼슘길항제 복합제</t>
        </is>
      </c>
      <c r="B2999" t="inlineStr">
        <is>
          <t>녹십자</t>
        </is>
      </c>
      <c r="C2999" t="inlineStr">
        <is>
          <t>텔미더블</t>
        </is>
      </c>
      <c r="D2999" t="inlineStr">
        <is>
          <t>녹십자</t>
        </is>
      </c>
      <c r="E2999" t="inlineStr">
        <is>
          <t>amlodipine besylate  ( as amlodipine),  telmisartan</t>
        </is>
      </c>
      <c r="F2999" t="inlineStr">
        <is>
          <t>의원</t>
        </is>
      </c>
      <c r="G2999" t="inlineStr">
        <is>
          <t>Generic</t>
        </is>
      </c>
      <c r="H2999" s="493" t="n">
        <v>0</v>
      </c>
      <c r="I2999" s="493" t="n">
        <v>0</v>
      </c>
      <c r="J2999" s="493" t="n">
        <v>0</v>
      </c>
      <c r="K2999" s="493" t="n">
        <v>0</v>
      </c>
      <c r="L2999" s="493" t="n">
        <v>0</v>
      </c>
      <c r="M2999" s="493" t="n">
        <v>0</v>
      </c>
      <c r="N2999" s="493" t="n">
        <v>0</v>
      </c>
      <c r="O2999" s="493" t="n">
        <v>0</v>
      </c>
      <c r="P2999" s="493" t="n">
        <v>0</v>
      </c>
      <c r="Q2999" s="493" t="n">
        <v>0</v>
      </c>
      <c r="R2999" s="493" t="n">
        <v>0</v>
      </c>
      <c r="S2999" s="493" t="n">
        <v>0</v>
      </c>
      <c r="T2999" s="493" t="n">
        <v>0</v>
      </c>
      <c r="U2999" s="493" t="n">
        <v>0</v>
      </c>
      <c r="V2999" s="493" t="n">
        <v>0</v>
      </c>
      <c r="W2999" s="493" t="n">
        <v>0</v>
      </c>
      <c r="X2999" s="493" t="n">
        <v>0</v>
      </c>
      <c r="Y2999" s="493" t="n">
        <v>0</v>
      </c>
      <c r="Z2999" s="493" t="n">
        <v>0</v>
      </c>
      <c r="AA2999" s="493" t="n">
        <v>0</v>
      </c>
      <c r="AB2999" s="493" t="n">
        <v>0</v>
      </c>
      <c r="AC2999" s="493" t="n">
        <v>0</v>
      </c>
      <c r="AD2999" s="493" t="n">
        <v>0</v>
      </c>
      <c r="AE2999" s="493" t="n">
        <v>0</v>
      </c>
      <c r="AF2999" s="493" t="n">
        <v>0</v>
      </c>
      <c r="AG2999" s="493" t="n">
        <v>0</v>
      </c>
      <c r="AH2999" s="493" t="n">
        <v>0</v>
      </c>
      <c r="AI2999" s="493" t="n">
        <v>0</v>
      </c>
      <c r="AJ2999" s="493" t="n">
        <v>0</v>
      </c>
      <c r="AK2999" s="493" t="n">
        <v>0</v>
      </c>
      <c r="AL2999" s="493" t="n">
        <v>0</v>
      </c>
      <c r="AM2999" s="493" t="n">
        <v>0</v>
      </c>
      <c r="AN2999" s="493" t="n">
        <v>0</v>
      </c>
      <c r="AO2999" s="493" t="n">
        <v>0</v>
      </c>
      <c r="AP2999" s="493" t="n">
        <v>0</v>
      </c>
      <c r="AQ2999" s="493" t="n">
        <v>0</v>
      </c>
      <c r="AR2999" s="493" t="n">
        <v>0</v>
      </c>
      <c r="AS2999" s="493" t="n">
        <v>0</v>
      </c>
      <c r="AT2999" s="493" t="n">
        <v>0</v>
      </c>
      <c r="AU2999" s="493" t="n">
        <v>0</v>
      </c>
      <c r="AV2999" s="493" t="n">
        <v>0</v>
      </c>
      <c r="AW2999" s="493" t="n">
        <v>0</v>
      </c>
      <c r="AX2999" s="493" t="n">
        <v>0</v>
      </c>
      <c r="AY2999" s="493" t="n">
        <v>0</v>
      </c>
      <c r="AZ2999" s="493" t="n">
        <v>0</v>
      </c>
      <c r="BA2999" s="493" t="n">
        <v>0</v>
      </c>
      <c r="BB2999" s="493" t="n">
        <v>0</v>
      </c>
      <c r="BC2999" s="493" t="n">
        <v>0</v>
      </c>
      <c r="BD2999" s="493" t="n">
        <v>0</v>
      </c>
      <c r="BE2999" s="493" t="n">
        <v>0</v>
      </c>
      <c r="BF2999" s="493" t="n">
        <v>0</v>
      </c>
      <c r="BG2999" s="493" t="n">
        <v>0</v>
      </c>
      <c r="BH2999" s="493" t="n">
        <v>0</v>
      </c>
      <c r="BI2999" s="493" t="n">
        <v>0</v>
      </c>
      <c r="BJ2999" s="493" t="n">
        <v>0</v>
      </c>
      <c r="BK2999" s="493" t="n">
        <v>0</v>
      </c>
      <c r="BL2999" s="493" t="n">
        <v>0</v>
      </c>
      <c r="BM2999" s="493" t="n">
        <v>0</v>
      </c>
      <c r="BN2999" s="493" t="n">
        <v>0</v>
      </c>
      <c r="BO2999" s="493" t="n">
        <v>0</v>
      </c>
      <c r="BP2999" s="493" t="n">
        <v>0</v>
      </c>
      <c r="BQ2999" s="493" t="n">
        <v>0</v>
      </c>
      <c r="BR2999" s="493" t="n">
        <v>0</v>
      </c>
      <c r="BS2999" s="493" t="n">
        <v>0</v>
      </c>
      <c r="BT2999" s="493" t="n">
        <v>0</v>
      </c>
      <c r="BU2999" s="493" t="n">
        <v>34718.85</v>
      </c>
      <c r="BV2999" s="493" t="n">
        <v>80676.84</v>
      </c>
      <c r="BW2999" s="493" t="n">
        <v>89759.39999999999</v>
      </c>
    </row>
    <row r="3000">
      <c r="A3000" t="inlineStr">
        <is>
          <t>[C9D3] Angiotensin-II 길항제 칼슘길항제 복합제</t>
        </is>
      </c>
      <c r="B3000" t="inlineStr">
        <is>
          <t>녹십자</t>
        </is>
      </c>
      <c r="C3000" t="inlineStr">
        <is>
          <t>텔미더블</t>
        </is>
      </c>
      <c r="D3000" t="inlineStr">
        <is>
          <t>녹십자</t>
        </is>
      </c>
      <c r="E3000" t="inlineStr">
        <is>
          <t>amlodipine besylate,  telmisartan</t>
        </is>
      </c>
      <c r="F3000" t="inlineStr">
        <is>
          <t>종합병원</t>
        </is>
      </c>
      <c r="G3000" t="inlineStr">
        <is>
          <t>Generic</t>
        </is>
      </c>
      <c r="H3000" s="493" t="n">
        <v>0</v>
      </c>
      <c r="I3000" s="493" t="n">
        <v>0</v>
      </c>
      <c r="J3000" s="493" t="n">
        <v>0</v>
      </c>
      <c r="K3000" s="493" t="n">
        <v>0</v>
      </c>
      <c r="L3000" s="493" t="n">
        <v>0</v>
      </c>
      <c r="M3000" s="493" t="n">
        <v>0</v>
      </c>
      <c r="N3000" s="493" t="n">
        <v>0</v>
      </c>
      <c r="O3000" s="493" t="n">
        <v>0</v>
      </c>
      <c r="P3000" s="493" t="n">
        <v>0</v>
      </c>
      <c r="Q3000" s="493" t="n">
        <v>0</v>
      </c>
      <c r="R3000" s="493" t="n">
        <v>0</v>
      </c>
      <c r="S3000" s="493" t="n">
        <v>0</v>
      </c>
      <c r="T3000" s="493" t="n">
        <v>0</v>
      </c>
      <c r="U3000" s="493" t="n">
        <v>0</v>
      </c>
      <c r="V3000" s="493" t="n">
        <v>0</v>
      </c>
      <c r="W3000" s="493" t="n">
        <v>0</v>
      </c>
      <c r="X3000" s="493" t="n">
        <v>0</v>
      </c>
      <c r="Y3000" s="493" t="n">
        <v>0</v>
      </c>
      <c r="Z3000" s="493" t="n">
        <v>0</v>
      </c>
      <c r="AA3000" s="493" t="n">
        <v>0</v>
      </c>
      <c r="AB3000" s="493" t="n">
        <v>0</v>
      </c>
      <c r="AC3000" s="493" t="n">
        <v>0</v>
      </c>
      <c r="AD3000" s="493" t="n">
        <v>0</v>
      </c>
      <c r="AE3000" s="493" t="n">
        <v>0</v>
      </c>
      <c r="AF3000" s="493" t="n">
        <v>0</v>
      </c>
      <c r="AG3000" s="493" t="n">
        <v>0</v>
      </c>
      <c r="AH3000" s="493" t="n">
        <v>0</v>
      </c>
      <c r="AI3000" s="493" t="n">
        <v>0</v>
      </c>
      <c r="AJ3000" s="493" t="n">
        <v>0</v>
      </c>
      <c r="AK3000" s="493" t="n">
        <v>0</v>
      </c>
      <c r="AL3000" s="493" t="n">
        <v>0</v>
      </c>
      <c r="AM3000" s="493" t="n">
        <v>0</v>
      </c>
      <c r="AN3000" s="493" t="n">
        <v>0</v>
      </c>
      <c r="AO3000" s="493" t="n">
        <v>0</v>
      </c>
      <c r="AP3000" s="493" t="n">
        <v>0</v>
      </c>
      <c r="AQ3000" s="493" t="n">
        <v>0</v>
      </c>
      <c r="AR3000" s="493" t="n">
        <v>0</v>
      </c>
      <c r="AS3000" s="493" t="n">
        <v>0</v>
      </c>
      <c r="AT3000" s="493" t="n">
        <v>0</v>
      </c>
      <c r="AU3000" s="493" t="n">
        <v>0</v>
      </c>
      <c r="AV3000" s="493" t="n">
        <v>0</v>
      </c>
      <c r="AW3000" s="493" t="n">
        <v>0</v>
      </c>
      <c r="AX3000" s="493" t="n">
        <v>0</v>
      </c>
      <c r="AY3000" s="493" t="n">
        <v>0</v>
      </c>
      <c r="AZ3000" s="493" t="n">
        <v>0</v>
      </c>
      <c r="BA3000" s="493" t="n">
        <v>0</v>
      </c>
      <c r="BB3000" s="493" t="n">
        <v>0</v>
      </c>
      <c r="BC3000" s="493" t="n">
        <v>0</v>
      </c>
      <c r="BD3000" s="493" t="n">
        <v>0</v>
      </c>
      <c r="BE3000" s="493" t="n">
        <v>0</v>
      </c>
      <c r="BF3000" s="493" t="n">
        <v>0</v>
      </c>
      <c r="BG3000" s="493" t="n">
        <v>0</v>
      </c>
      <c r="BH3000" s="493" t="n">
        <v>0</v>
      </c>
      <c r="BI3000" s="493" t="n">
        <v>0</v>
      </c>
      <c r="BJ3000" s="493" t="n">
        <v>0</v>
      </c>
      <c r="BK3000" s="493" t="n">
        <v>0</v>
      </c>
      <c r="BL3000" s="493" t="n">
        <v>0</v>
      </c>
      <c r="BM3000" s="493" t="n">
        <v>0</v>
      </c>
      <c r="BN3000" s="493" t="n">
        <v>0</v>
      </c>
      <c r="BO3000" s="493" t="n">
        <v>0</v>
      </c>
      <c r="BP3000" s="493" t="n">
        <v>0</v>
      </c>
      <c r="BQ3000" s="493" t="n">
        <v>0</v>
      </c>
      <c r="BR3000" s="493" t="n">
        <v>0</v>
      </c>
      <c r="BS3000" s="493" t="n">
        <v>0</v>
      </c>
      <c r="BT3000" s="493" t="n">
        <v>0</v>
      </c>
      <c r="BU3000" s="493" t="n">
        <v>97.92</v>
      </c>
      <c r="BV3000" s="493" t="n">
        <v>5187.58</v>
      </c>
      <c r="BW3000" s="493" t="n">
        <v>3791.64</v>
      </c>
    </row>
    <row r="3001">
      <c r="A3001" t="inlineStr">
        <is>
          <t>[C9D3] Angiotensin-II 길항제 칼슘길항제 복합제</t>
        </is>
      </c>
      <c r="B3001" t="inlineStr">
        <is>
          <t>녹십자</t>
        </is>
      </c>
      <c r="C3001" t="inlineStr">
        <is>
          <t>텔미더블</t>
        </is>
      </c>
      <c r="D3001" t="inlineStr">
        <is>
          <t>녹십자</t>
        </is>
      </c>
      <c r="E3001" t="inlineStr">
        <is>
          <t>amlodipine besylate,  telmisartan</t>
        </is>
      </c>
      <c r="F3001" t="inlineStr">
        <is>
          <t>병원</t>
        </is>
      </c>
      <c r="G3001" t="inlineStr">
        <is>
          <t>Generic</t>
        </is>
      </c>
      <c r="H3001" s="493" t="n">
        <v>0</v>
      </c>
      <c r="I3001" s="493" t="n">
        <v>0</v>
      </c>
      <c r="J3001" s="493" t="n">
        <v>0</v>
      </c>
      <c r="K3001" s="493" t="n">
        <v>0</v>
      </c>
      <c r="L3001" s="493" t="n">
        <v>0</v>
      </c>
      <c r="M3001" s="493" t="n">
        <v>0</v>
      </c>
      <c r="N3001" s="493" t="n">
        <v>0</v>
      </c>
      <c r="O3001" s="493" t="n">
        <v>0</v>
      </c>
      <c r="P3001" s="493" t="n">
        <v>0</v>
      </c>
      <c r="Q3001" s="493" t="n">
        <v>0</v>
      </c>
      <c r="R3001" s="493" t="n">
        <v>0</v>
      </c>
      <c r="S3001" s="493" t="n">
        <v>0</v>
      </c>
      <c r="T3001" s="493" t="n">
        <v>0</v>
      </c>
      <c r="U3001" s="493" t="n">
        <v>0</v>
      </c>
      <c r="V3001" s="493" t="n">
        <v>0</v>
      </c>
      <c r="W3001" s="493" t="n">
        <v>0</v>
      </c>
      <c r="X3001" s="493" t="n">
        <v>0</v>
      </c>
      <c r="Y3001" s="493" t="n">
        <v>0</v>
      </c>
      <c r="Z3001" s="493" t="n">
        <v>0</v>
      </c>
      <c r="AA3001" s="493" t="n">
        <v>0</v>
      </c>
      <c r="AB3001" s="493" t="n">
        <v>0</v>
      </c>
      <c r="AC3001" s="493" t="n">
        <v>0</v>
      </c>
      <c r="AD3001" s="493" t="n">
        <v>0</v>
      </c>
      <c r="AE3001" s="493" t="n">
        <v>0</v>
      </c>
      <c r="AF3001" s="493" t="n">
        <v>0</v>
      </c>
      <c r="AG3001" s="493" t="n">
        <v>0</v>
      </c>
      <c r="AH3001" s="493" t="n">
        <v>0</v>
      </c>
      <c r="AI3001" s="493" t="n">
        <v>0</v>
      </c>
      <c r="AJ3001" s="493" t="n">
        <v>0</v>
      </c>
      <c r="AK3001" s="493" t="n">
        <v>0</v>
      </c>
      <c r="AL3001" s="493" t="n">
        <v>0</v>
      </c>
      <c r="AM3001" s="493" t="n">
        <v>0</v>
      </c>
      <c r="AN3001" s="493" t="n">
        <v>0</v>
      </c>
      <c r="AO3001" s="493" t="n">
        <v>0</v>
      </c>
      <c r="AP3001" s="493" t="n">
        <v>0</v>
      </c>
      <c r="AQ3001" s="493" t="n">
        <v>0</v>
      </c>
      <c r="AR3001" s="493" t="n">
        <v>0</v>
      </c>
      <c r="AS3001" s="493" t="n">
        <v>0</v>
      </c>
      <c r="AT3001" s="493" t="n">
        <v>0</v>
      </c>
      <c r="AU3001" s="493" t="n">
        <v>0</v>
      </c>
      <c r="AV3001" s="493" t="n">
        <v>0</v>
      </c>
      <c r="AW3001" s="493" t="n">
        <v>0</v>
      </c>
      <c r="AX3001" s="493" t="n">
        <v>0</v>
      </c>
      <c r="AY3001" s="493" t="n">
        <v>0</v>
      </c>
      <c r="AZ3001" s="493" t="n">
        <v>0</v>
      </c>
      <c r="BA3001" s="493" t="n">
        <v>0</v>
      </c>
      <c r="BB3001" s="493" t="n">
        <v>0</v>
      </c>
      <c r="BC3001" s="493" t="n">
        <v>0</v>
      </c>
      <c r="BD3001" s="493" t="n">
        <v>0</v>
      </c>
      <c r="BE3001" s="493" t="n">
        <v>0</v>
      </c>
      <c r="BF3001" s="493" t="n">
        <v>0</v>
      </c>
      <c r="BG3001" s="493" t="n">
        <v>0</v>
      </c>
      <c r="BH3001" s="493" t="n">
        <v>0</v>
      </c>
      <c r="BI3001" s="493" t="n">
        <v>0</v>
      </c>
      <c r="BJ3001" s="493" t="n">
        <v>0</v>
      </c>
      <c r="BK3001" s="493" t="n">
        <v>0</v>
      </c>
      <c r="BL3001" s="493" t="n">
        <v>0</v>
      </c>
      <c r="BM3001" s="493" t="n">
        <v>0</v>
      </c>
      <c r="BN3001" s="493" t="n">
        <v>0</v>
      </c>
      <c r="BO3001" s="493" t="n">
        <v>0</v>
      </c>
      <c r="BP3001" s="493" t="n">
        <v>0</v>
      </c>
      <c r="BQ3001" s="493" t="n">
        <v>0</v>
      </c>
      <c r="BR3001" s="493" t="n">
        <v>0</v>
      </c>
      <c r="BS3001" s="493" t="n">
        <v>0</v>
      </c>
      <c r="BT3001" s="493" t="n">
        <v>0</v>
      </c>
      <c r="BU3001" s="493" t="n">
        <v>0</v>
      </c>
      <c r="BV3001" s="493" t="n">
        <v>1028.34</v>
      </c>
      <c r="BW3001" s="493" t="n">
        <v>1457.2</v>
      </c>
    </row>
    <row r="3002">
      <c r="A3002" t="inlineStr">
        <is>
          <t>[C9D3] Angiotensin-II 길항제 칼슘길항제 복합제</t>
        </is>
      </c>
      <c r="B3002" t="inlineStr">
        <is>
          <t>녹십자</t>
        </is>
      </c>
      <c r="C3002" t="inlineStr">
        <is>
          <t>텔미더블</t>
        </is>
      </c>
      <c r="D3002" t="inlineStr">
        <is>
          <t>녹십자</t>
        </is>
      </c>
      <c r="E3002" t="inlineStr">
        <is>
          <t>amlodipine besylate,  telmisartan</t>
        </is>
      </c>
      <c r="F3002" t="inlineStr">
        <is>
          <t>의원</t>
        </is>
      </c>
      <c r="G3002" t="inlineStr">
        <is>
          <t>Generic</t>
        </is>
      </c>
      <c r="H3002" s="493" t="n">
        <v>0</v>
      </c>
      <c r="I3002" s="493" t="n">
        <v>0</v>
      </c>
      <c r="J3002" s="493" t="n">
        <v>0</v>
      </c>
      <c r="K3002" s="493" t="n">
        <v>0</v>
      </c>
      <c r="L3002" s="493" t="n">
        <v>0</v>
      </c>
      <c r="M3002" s="493" t="n">
        <v>0</v>
      </c>
      <c r="N3002" s="493" t="n">
        <v>0</v>
      </c>
      <c r="O3002" s="493" t="n">
        <v>0</v>
      </c>
      <c r="P3002" s="493" t="n">
        <v>0</v>
      </c>
      <c r="Q3002" s="493" t="n">
        <v>0</v>
      </c>
      <c r="R3002" s="493" t="n">
        <v>0</v>
      </c>
      <c r="S3002" s="493" t="n">
        <v>0</v>
      </c>
      <c r="T3002" s="493" t="n">
        <v>0</v>
      </c>
      <c r="U3002" s="493" t="n">
        <v>0</v>
      </c>
      <c r="V3002" s="493" t="n">
        <v>0</v>
      </c>
      <c r="W3002" s="493" t="n">
        <v>0</v>
      </c>
      <c r="X3002" s="493" t="n">
        <v>0</v>
      </c>
      <c r="Y3002" s="493" t="n">
        <v>0</v>
      </c>
      <c r="Z3002" s="493" t="n">
        <v>0</v>
      </c>
      <c r="AA3002" s="493" t="n">
        <v>0</v>
      </c>
      <c r="AB3002" s="493" t="n">
        <v>0</v>
      </c>
      <c r="AC3002" s="493" t="n">
        <v>0</v>
      </c>
      <c r="AD3002" s="493" t="n">
        <v>0</v>
      </c>
      <c r="AE3002" s="493" t="n">
        <v>0</v>
      </c>
      <c r="AF3002" s="493" t="n">
        <v>0</v>
      </c>
      <c r="AG3002" s="493" t="n">
        <v>0</v>
      </c>
      <c r="AH3002" s="493" t="n">
        <v>0</v>
      </c>
      <c r="AI3002" s="493" t="n">
        <v>0</v>
      </c>
      <c r="AJ3002" s="493" t="n">
        <v>0</v>
      </c>
      <c r="AK3002" s="493" t="n">
        <v>0</v>
      </c>
      <c r="AL3002" s="493" t="n">
        <v>0</v>
      </c>
      <c r="AM3002" s="493" t="n">
        <v>0</v>
      </c>
      <c r="AN3002" s="493" t="n">
        <v>0</v>
      </c>
      <c r="AO3002" s="493" t="n">
        <v>0</v>
      </c>
      <c r="AP3002" s="493" t="n">
        <v>0</v>
      </c>
      <c r="AQ3002" s="493" t="n">
        <v>0</v>
      </c>
      <c r="AR3002" s="493" t="n">
        <v>0</v>
      </c>
      <c r="AS3002" s="493" t="n">
        <v>0</v>
      </c>
      <c r="AT3002" s="493" t="n">
        <v>0</v>
      </c>
      <c r="AU3002" s="493" t="n">
        <v>0</v>
      </c>
      <c r="AV3002" s="493" t="n">
        <v>0</v>
      </c>
      <c r="AW3002" s="493" t="n">
        <v>0</v>
      </c>
      <c r="AX3002" s="493" t="n">
        <v>0</v>
      </c>
      <c r="AY3002" s="493" t="n">
        <v>0</v>
      </c>
      <c r="AZ3002" s="493" t="n">
        <v>0</v>
      </c>
      <c r="BA3002" s="493" t="n">
        <v>0</v>
      </c>
      <c r="BB3002" s="493" t="n">
        <v>0</v>
      </c>
      <c r="BC3002" s="493" t="n">
        <v>0</v>
      </c>
      <c r="BD3002" s="493" t="n">
        <v>0</v>
      </c>
      <c r="BE3002" s="493" t="n">
        <v>0</v>
      </c>
      <c r="BF3002" s="493" t="n">
        <v>0</v>
      </c>
      <c r="BG3002" s="493" t="n">
        <v>0</v>
      </c>
      <c r="BH3002" s="493" t="n">
        <v>0</v>
      </c>
      <c r="BI3002" s="493" t="n">
        <v>0</v>
      </c>
      <c r="BJ3002" s="493" t="n">
        <v>0</v>
      </c>
      <c r="BK3002" s="493" t="n">
        <v>0</v>
      </c>
      <c r="BL3002" s="493" t="n">
        <v>0</v>
      </c>
      <c r="BM3002" s="493" t="n">
        <v>0</v>
      </c>
      <c r="BN3002" s="493" t="n">
        <v>0</v>
      </c>
      <c r="BO3002" s="493" t="n">
        <v>0</v>
      </c>
      <c r="BP3002" s="493" t="n">
        <v>0</v>
      </c>
      <c r="BQ3002" s="493" t="n">
        <v>0</v>
      </c>
      <c r="BR3002" s="493" t="n">
        <v>0</v>
      </c>
      <c r="BS3002" s="493" t="n">
        <v>0</v>
      </c>
      <c r="BT3002" s="493" t="n">
        <v>0</v>
      </c>
      <c r="BU3002" s="493" t="n">
        <v>31697.81</v>
      </c>
      <c r="BV3002" s="493" t="n">
        <v>64038.41</v>
      </c>
      <c r="BW3002" s="493" t="n">
        <v>72924.03</v>
      </c>
    </row>
    <row r="3003">
      <c r="A3003" t="inlineStr">
        <is>
          <t>[C9D3] Angiotensin-II 길항제 칼슘길항제 복합제</t>
        </is>
      </c>
      <c r="B3003" t="inlineStr">
        <is>
          <t>녹십자</t>
        </is>
      </c>
      <c r="C3003" t="inlineStr">
        <is>
          <t>텔미트리플</t>
        </is>
      </c>
      <c r="D3003" t="inlineStr">
        <is>
          <t>녹십자</t>
        </is>
      </c>
      <c r="E3003" t="inlineStr">
        <is>
          <t>amlodipine besylate,  chlorthalidone,  telmisartan</t>
        </is>
      </c>
      <c r="F3003" t="inlineStr">
        <is>
          <t>병원</t>
        </is>
      </c>
      <c r="G3003" t="inlineStr">
        <is>
          <t>Generic</t>
        </is>
      </c>
      <c r="H3003" s="493" t="n">
        <v>0</v>
      </c>
      <c r="I3003" s="493" t="n">
        <v>0</v>
      </c>
      <c r="J3003" s="493" t="n">
        <v>0</v>
      </c>
      <c r="K3003" s="493" t="n">
        <v>0</v>
      </c>
      <c r="L3003" s="493" t="n">
        <v>0</v>
      </c>
      <c r="M3003" s="493" t="n">
        <v>0</v>
      </c>
      <c r="N3003" s="493" t="n">
        <v>0</v>
      </c>
      <c r="O3003" s="493" t="n">
        <v>0</v>
      </c>
      <c r="P3003" s="493" t="n">
        <v>0</v>
      </c>
      <c r="Q3003" s="493" t="n">
        <v>0</v>
      </c>
      <c r="R3003" s="493" t="n">
        <v>0</v>
      </c>
      <c r="S3003" s="493" t="n">
        <v>0</v>
      </c>
      <c r="T3003" s="493" t="n">
        <v>0</v>
      </c>
      <c r="U3003" s="493" t="n">
        <v>0</v>
      </c>
      <c r="V3003" s="493" t="n">
        <v>0</v>
      </c>
      <c r="W3003" s="493" t="n">
        <v>0</v>
      </c>
      <c r="X3003" s="493" t="n">
        <v>0</v>
      </c>
      <c r="Y3003" s="493" t="n">
        <v>0</v>
      </c>
      <c r="Z3003" s="493" t="n">
        <v>0</v>
      </c>
      <c r="AA3003" s="493" t="n">
        <v>0</v>
      </c>
      <c r="AB3003" s="493" t="n">
        <v>0</v>
      </c>
      <c r="AC3003" s="493" t="n">
        <v>0</v>
      </c>
      <c r="AD3003" s="493" t="n">
        <v>0</v>
      </c>
      <c r="AE3003" s="493" t="n">
        <v>0</v>
      </c>
      <c r="AF3003" s="493" t="n">
        <v>0</v>
      </c>
      <c r="AG3003" s="493" t="n">
        <v>0</v>
      </c>
      <c r="AH3003" s="493" t="n">
        <v>0</v>
      </c>
      <c r="AI3003" s="493" t="n">
        <v>0</v>
      </c>
      <c r="AJ3003" s="493" t="n">
        <v>0</v>
      </c>
      <c r="AK3003" s="493" t="n">
        <v>0</v>
      </c>
      <c r="AL3003" s="493" t="n">
        <v>0</v>
      </c>
      <c r="AM3003" s="493" t="n">
        <v>0</v>
      </c>
      <c r="AN3003" s="493" t="n">
        <v>0</v>
      </c>
      <c r="AO3003" s="493" t="n">
        <v>0</v>
      </c>
      <c r="AP3003" s="493" t="n">
        <v>0</v>
      </c>
      <c r="AQ3003" s="493" t="n">
        <v>0</v>
      </c>
      <c r="AR3003" s="493" t="n">
        <v>0</v>
      </c>
      <c r="AS3003" s="493" t="n">
        <v>0</v>
      </c>
      <c r="AT3003" s="493" t="n">
        <v>0</v>
      </c>
      <c r="AU3003" s="493" t="n">
        <v>0</v>
      </c>
      <c r="AV3003" s="493" t="n">
        <v>0</v>
      </c>
      <c r="AW3003" s="493" t="n">
        <v>0</v>
      </c>
      <c r="AX3003" s="493" t="n">
        <v>0</v>
      </c>
      <c r="AY3003" s="493" t="n">
        <v>0</v>
      </c>
      <c r="AZ3003" s="493" t="n">
        <v>0</v>
      </c>
      <c r="BA3003" s="493" t="n">
        <v>0</v>
      </c>
      <c r="BB3003" s="493" t="n">
        <v>0</v>
      </c>
      <c r="BC3003" s="493" t="n">
        <v>0</v>
      </c>
      <c r="BD3003" s="493" t="n">
        <v>0</v>
      </c>
      <c r="BE3003" s="493" t="n">
        <v>0</v>
      </c>
      <c r="BF3003" s="493" t="n">
        <v>0</v>
      </c>
      <c r="BG3003" s="493" t="n">
        <v>0</v>
      </c>
      <c r="BH3003" s="493" t="n">
        <v>0</v>
      </c>
      <c r="BI3003" s="493" t="n">
        <v>0</v>
      </c>
      <c r="BJ3003" s="493" t="n">
        <v>0</v>
      </c>
      <c r="BK3003" s="493" t="n">
        <v>0</v>
      </c>
      <c r="BL3003" s="493" t="n">
        <v>0</v>
      </c>
      <c r="BM3003" s="493" t="n">
        <v>0</v>
      </c>
      <c r="BN3003" s="493" t="n">
        <v>0</v>
      </c>
      <c r="BO3003" s="493" t="n">
        <v>0</v>
      </c>
      <c r="BP3003" s="493" t="n">
        <v>0</v>
      </c>
      <c r="BQ3003" s="493" t="n">
        <v>0</v>
      </c>
      <c r="BR3003" s="493" t="n">
        <v>0</v>
      </c>
      <c r="BS3003" s="493" t="n">
        <v>0</v>
      </c>
      <c r="BT3003" s="493" t="n">
        <v>0</v>
      </c>
      <c r="BU3003" s="493" t="n">
        <v>0</v>
      </c>
      <c r="BV3003" s="493" t="n">
        <v>0</v>
      </c>
      <c r="BW3003" s="493" t="n">
        <v>1886.16</v>
      </c>
    </row>
    <row r="3004">
      <c r="A3004" t="inlineStr">
        <is>
          <t>[C9D3] Angiotensin-II 길항제 칼슘길항제 복합제</t>
        </is>
      </c>
      <c r="B3004" t="inlineStr">
        <is>
          <t>녹십자</t>
        </is>
      </c>
      <c r="C3004" t="inlineStr">
        <is>
          <t>텔미트리플</t>
        </is>
      </c>
      <c r="D3004" t="inlineStr">
        <is>
          <t>녹십자</t>
        </is>
      </c>
      <c r="E3004" t="inlineStr">
        <is>
          <t>amlodipine besylate,  chlorthalidone,  telmisartan</t>
        </is>
      </c>
      <c r="F3004" t="inlineStr">
        <is>
          <t>의원</t>
        </is>
      </c>
      <c r="G3004" t="inlineStr">
        <is>
          <t>Generic</t>
        </is>
      </c>
      <c r="H3004" s="493" t="n">
        <v>0</v>
      </c>
      <c r="I3004" s="493" t="n">
        <v>0</v>
      </c>
      <c r="J3004" s="493" t="n">
        <v>0</v>
      </c>
      <c r="K3004" s="493" t="n">
        <v>0</v>
      </c>
      <c r="L3004" s="493" t="n">
        <v>0</v>
      </c>
      <c r="M3004" s="493" t="n">
        <v>0</v>
      </c>
      <c r="N3004" s="493" t="n">
        <v>0</v>
      </c>
      <c r="O3004" s="493" t="n">
        <v>0</v>
      </c>
      <c r="P3004" s="493" t="n">
        <v>0</v>
      </c>
      <c r="Q3004" s="493" t="n">
        <v>0</v>
      </c>
      <c r="R3004" s="493" t="n">
        <v>0</v>
      </c>
      <c r="S3004" s="493" t="n">
        <v>0</v>
      </c>
      <c r="T3004" s="493" t="n">
        <v>0</v>
      </c>
      <c r="U3004" s="493" t="n">
        <v>0</v>
      </c>
      <c r="V3004" s="493" t="n">
        <v>0</v>
      </c>
      <c r="W3004" s="493" t="n">
        <v>0</v>
      </c>
      <c r="X3004" s="493" t="n">
        <v>0</v>
      </c>
      <c r="Y3004" s="493" t="n">
        <v>0</v>
      </c>
      <c r="Z3004" s="493" t="n">
        <v>0</v>
      </c>
      <c r="AA3004" s="493" t="n">
        <v>0</v>
      </c>
      <c r="AB3004" s="493" t="n">
        <v>0</v>
      </c>
      <c r="AC3004" s="493" t="n">
        <v>0</v>
      </c>
      <c r="AD3004" s="493" t="n">
        <v>0</v>
      </c>
      <c r="AE3004" s="493" t="n">
        <v>0</v>
      </c>
      <c r="AF3004" s="493" t="n">
        <v>0</v>
      </c>
      <c r="AG3004" s="493" t="n">
        <v>0</v>
      </c>
      <c r="AH3004" s="493" t="n">
        <v>0</v>
      </c>
      <c r="AI3004" s="493" t="n">
        <v>0</v>
      </c>
      <c r="AJ3004" s="493" t="n">
        <v>0</v>
      </c>
      <c r="AK3004" s="493" t="n">
        <v>0</v>
      </c>
      <c r="AL3004" s="493" t="n">
        <v>0</v>
      </c>
      <c r="AM3004" s="493" t="n">
        <v>0</v>
      </c>
      <c r="AN3004" s="493" t="n">
        <v>0</v>
      </c>
      <c r="AO3004" s="493" t="n">
        <v>0</v>
      </c>
      <c r="AP3004" s="493" t="n">
        <v>0</v>
      </c>
      <c r="AQ3004" s="493" t="n">
        <v>0</v>
      </c>
      <c r="AR3004" s="493" t="n">
        <v>0</v>
      </c>
      <c r="AS3004" s="493" t="n">
        <v>0</v>
      </c>
      <c r="AT3004" s="493" t="n">
        <v>0</v>
      </c>
      <c r="AU3004" s="493" t="n">
        <v>0</v>
      </c>
      <c r="AV3004" s="493" t="n">
        <v>0</v>
      </c>
      <c r="AW3004" s="493" t="n">
        <v>0</v>
      </c>
      <c r="AX3004" s="493" t="n">
        <v>0</v>
      </c>
      <c r="AY3004" s="493" t="n">
        <v>0</v>
      </c>
      <c r="AZ3004" s="493" t="n">
        <v>0</v>
      </c>
      <c r="BA3004" s="493" t="n">
        <v>0</v>
      </c>
      <c r="BB3004" s="493" t="n">
        <v>0</v>
      </c>
      <c r="BC3004" s="493" t="n">
        <v>0</v>
      </c>
      <c r="BD3004" s="493" t="n">
        <v>0</v>
      </c>
      <c r="BE3004" s="493" t="n">
        <v>0</v>
      </c>
      <c r="BF3004" s="493" t="n">
        <v>0</v>
      </c>
      <c r="BG3004" s="493" t="n">
        <v>0</v>
      </c>
      <c r="BH3004" s="493" t="n">
        <v>0</v>
      </c>
      <c r="BI3004" s="493" t="n">
        <v>0</v>
      </c>
      <c r="BJ3004" s="493" t="n">
        <v>0</v>
      </c>
      <c r="BK3004" s="493" t="n">
        <v>0</v>
      </c>
      <c r="BL3004" s="493" t="n">
        <v>0</v>
      </c>
      <c r="BM3004" s="493" t="n">
        <v>0</v>
      </c>
      <c r="BN3004" s="493" t="n">
        <v>0</v>
      </c>
      <c r="BO3004" s="493" t="n">
        <v>0</v>
      </c>
      <c r="BP3004" s="493" t="n">
        <v>0</v>
      </c>
      <c r="BQ3004" s="493" t="n">
        <v>0</v>
      </c>
      <c r="BR3004" s="493" t="n">
        <v>0</v>
      </c>
      <c r="BS3004" s="493" t="n">
        <v>0</v>
      </c>
      <c r="BT3004" s="493" t="n">
        <v>0</v>
      </c>
      <c r="BU3004" s="493" t="n">
        <v>12695.47</v>
      </c>
      <c r="BV3004" s="493" t="n">
        <v>33242.9</v>
      </c>
      <c r="BW3004" s="493" t="n">
        <v>36373.45</v>
      </c>
    </row>
    <row r="3005">
      <c r="A3005" t="inlineStr">
        <is>
          <t>[C9D3] Angiotensin-II 길항제 칼슘길항제 복합제</t>
        </is>
      </c>
      <c r="B3005" t="inlineStr">
        <is>
          <t>다산제약</t>
        </is>
      </c>
      <c r="C3005" t="inlineStr">
        <is>
          <t>뉴코잘탄</t>
        </is>
      </c>
      <c r="D3005" t="inlineStr">
        <is>
          <t>다산제약</t>
        </is>
      </c>
      <c r="E3005" t="inlineStr">
        <is>
          <t>amlodipine besylate  ( as amlodipine),  losartan potassium</t>
        </is>
      </c>
      <c r="F3005" t="inlineStr">
        <is>
          <t>병원</t>
        </is>
      </c>
      <c r="G3005" t="inlineStr">
        <is>
          <t>Generic</t>
        </is>
      </c>
      <c r="H3005" s="493" t="n">
        <v>0</v>
      </c>
      <c r="I3005" s="493" t="n">
        <v>0</v>
      </c>
      <c r="J3005" s="493" t="n">
        <v>0</v>
      </c>
      <c r="K3005" s="493" t="n">
        <v>0</v>
      </c>
      <c r="L3005" s="493" t="n">
        <v>0</v>
      </c>
      <c r="M3005" s="493" t="n">
        <v>0</v>
      </c>
      <c r="N3005" s="493" t="n">
        <v>0</v>
      </c>
      <c r="O3005" s="493" t="n">
        <v>0</v>
      </c>
      <c r="P3005" s="493" t="n">
        <v>0</v>
      </c>
      <c r="Q3005" s="493" t="n">
        <v>0</v>
      </c>
      <c r="R3005" s="493" t="n">
        <v>0</v>
      </c>
      <c r="S3005" s="493" t="n">
        <v>83.72</v>
      </c>
      <c r="T3005" s="493" t="n">
        <v>268.52</v>
      </c>
      <c r="U3005" s="493" t="n">
        <v>0</v>
      </c>
      <c r="V3005" s="493" t="n">
        <v>0</v>
      </c>
      <c r="W3005" s="493" t="n">
        <v>0</v>
      </c>
      <c r="X3005" s="493" t="n">
        <v>0</v>
      </c>
      <c r="Y3005" s="493" t="n">
        <v>0</v>
      </c>
      <c r="Z3005" s="493" t="n">
        <v>0</v>
      </c>
      <c r="AA3005" s="493" t="n">
        <v>0</v>
      </c>
      <c r="AB3005" s="493" t="n">
        <v>0</v>
      </c>
      <c r="AC3005" s="493" t="n">
        <v>0</v>
      </c>
      <c r="AD3005" s="493" t="n">
        <v>0</v>
      </c>
      <c r="AE3005" s="493" t="n">
        <v>0</v>
      </c>
      <c r="AF3005" s="493" t="n">
        <v>0</v>
      </c>
      <c r="AG3005" s="493" t="n">
        <v>0</v>
      </c>
      <c r="AH3005" s="493" t="n">
        <v>0</v>
      </c>
      <c r="AI3005" s="493" t="n">
        <v>0</v>
      </c>
      <c r="AJ3005" s="493" t="n">
        <v>0</v>
      </c>
      <c r="AK3005" s="493" t="n">
        <v>0</v>
      </c>
      <c r="AL3005" s="493" t="n">
        <v>0</v>
      </c>
      <c r="AM3005" s="493" t="n">
        <v>0</v>
      </c>
      <c r="AN3005" s="493" t="n">
        <v>0</v>
      </c>
      <c r="AO3005" s="493" t="n">
        <v>0</v>
      </c>
      <c r="AP3005" s="493" t="n">
        <v>0</v>
      </c>
      <c r="AQ3005" s="493" t="n">
        <v>0</v>
      </c>
      <c r="AR3005" s="493" t="n">
        <v>0</v>
      </c>
      <c r="AS3005" s="493" t="n">
        <v>0</v>
      </c>
      <c r="AT3005" s="493" t="n">
        <v>0</v>
      </c>
      <c r="AU3005" s="493" t="n">
        <v>0</v>
      </c>
      <c r="AV3005" s="493" t="n">
        <v>0</v>
      </c>
      <c r="AW3005" s="493" t="n">
        <v>0</v>
      </c>
      <c r="AX3005" s="493" t="n">
        <v>0</v>
      </c>
      <c r="AY3005" s="493" t="n">
        <v>0</v>
      </c>
      <c r="AZ3005" s="493" t="n">
        <v>0</v>
      </c>
      <c r="BA3005" s="493" t="n">
        <v>0</v>
      </c>
      <c r="BB3005" s="493" t="n">
        <v>0</v>
      </c>
      <c r="BC3005" s="493" t="n">
        <v>0</v>
      </c>
      <c r="BD3005" s="493" t="n">
        <v>0</v>
      </c>
      <c r="BE3005" s="493" t="n">
        <v>0</v>
      </c>
      <c r="BF3005" s="493" t="n">
        <v>0</v>
      </c>
      <c r="BG3005" s="493" t="n">
        <v>0</v>
      </c>
      <c r="BH3005" s="493" t="n">
        <v>0</v>
      </c>
      <c r="BI3005" s="493" t="n">
        <v>0</v>
      </c>
      <c r="BJ3005" s="493" t="n">
        <v>0</v>
      </c>
      <c r="BK3005" s="493" t="n">
        <v>0</v>
      </c>
      <c r="BL3005" s="493" t="n">
        <v>0</v>
      </c>
      <c r="BM3005" s="493" t="n">
        <v>0</v>
      </c>
      <c r="BN3005" s="493" t="n">
        <v>0</v>
      </c>
      <c r="BO3005" s="493" t="n">
        <v>0</v>
      </c>
      <c r="BP3005" s="493" t="n">
        <v>0</v>
      </c>
      <c r="BQ3005" s="493" t="n">
        <v>0</v>
      </c>
      <c r="BR3005" s="493" t="n">
        <v>0</v>
      </c>
      <c r="BS3005" s="493" t="n">
        <v>0</v>
      </c>
      <c r="BT3005" s="493" t="n">
        <v>0</v>
      </c>
      <c r="BU3005" s="493" t="n">
        <v>0</v>
      </c>
      <c r="BV3005" s="493" t="n">
        <v>0</v>
      </c>
      <c r="BW3005" s="493" t="n">
        <v>0</v>
      </c>
    </row>
    <row r="3006">
      <c r="A3006" t="inlineStr">
        <is>
          <t>[C9D3] Angiotensin-II 길항제 칼슘길항제 복합제</t>
        </is>
      </c>
      <c r="B3006" t="inlineStr">
        <is>
          <t>다산제약</t>
        </is>
      </c>
      <c r="C3006" t="inlineStr">
        <is>
          <t>뉴코잘탄</t>
        </is>
      </c>
      <c r="D3006" t="inlineStr">
        <is>
          <t>다산제약</t>
        </is>
      </c>
      <c r="E3006" t="inlineStr">
        <is>
          <t>amlodipine besylate  ( as amlodipine),  losartan potassium</t>
        </is>
      </c>
      <c r="F3006" t="inlineStr">
        <is>
          <t>의원</t>
        </is>
      </c>
      <c r="G3006" t="inlineStr">
        <is>
          <t>Generic</t>
        </is>
      </c>
      <c r="H3006" s="493" t="n">
        <v>0</v>
      </c>
      <c r="I3006" s="493" t="n">
        <v>0</v>
      </c>
      <c r="J3006" s="493" t="n">
        <v>0</v>
      </c>
      <c r="K3006" s="493" t="n">
        <v>0</v>
      </c>
      <c r="L3006" s="493" t="n">
        <v>0</v>
      </c>
      <c r="M3006" s="493" t="n">
        <v>0</v>
      </c>
      <c r="N3006" s="493" t="n">
        <v>0</v>
      </c>
      <c r="O3006" s="493" t="n">
        <v>0</v>
      </c>
      <c r="P3006" s="493" t="n">
        <v>0</v>
      </c>
      <c r="Q3006" s="493" t="n">
        <v>0</v>
      </c>
      <c r="R3006" s="493" t="n">
        <v>0</v>
      </c>
      <c r="S3006" s="493" t="n">
        <v>3786.94</v>
      </c>
      <c r="T3006" s="493" t="n">
        <v>4307.8</v>
      </c>
      <c r="U3006" s="493" t="n">
        <v>2838.94</v>
      </c>
      <c r="V3006" s="493" t="n">
        <v>4164.2</v>
      </c>
      <c r="W3006" s="493" t="n">
        <v>4226.26</v>
      </c>
      <c r="X3006" s="493" t="n">
        <v>3208.2</v>
      </c>
      <c r="Y3006" s="493" t="n">
        <v>3658.8</v>
      </c>
      <c r="Z3006" s="493" t="n">
        <v>3633.9</v>
      </c>
      <c r="AA3006" s="493" t="n">
        <v>2302.5</v>
      </c>
      <c r="AB3006" s="493" t="n">
        <v>2853</v>
      </c>
      <c r="AC3006" s="493" t="n">
        <v>3372</v>
      </c>
      <c r="AD3006" s="493" t="n">
        <v>0</v>
      </c>
      <c r="AE3006" s="493" t="n">
        <v>0</v>
      </c>
      <c r="AF3006" s="493" t="n">
        <v>0</v>
      </c>
      <c r="AG3006" s="493" t="n">
        <v>0</v>
      </c>
      <c r="AH3006" s="493" t="n">
        <v>0</v>
      </c>
      <c r="AI3006" s="493" t="n">
        <v>0</v>
      </c>
      <c r="AJ3006" s="493" t="n">
        <v>0</v>
      </c>
      <c r="AK3006" s="493" t="n">
        <v>0</v>
      </c>
      <c r="AL3006" s="493" t="n">
        <v>0</v>
      </c>
      <c r="AM3006" s="493" t="n">
        <v>0</v>
      </c>
      <c r="AN3006" s="493" t="n">
        <v>0</v>
      </c>
      <c r="AO3006" s="493" t="n">
        <v>0</v>
      </c>
      <c r="AP3006" s="493" t="n">
        <v>0</v>
      </c>
      <c r="AQ3006" s="493" t="n">
        <v>0</v>
      </c>
      <c r="AR3006" s="493" t="n">
        <v>0</v>
      </c>
      <c r="AS3006" s="493" t="n">
        <v>0</v>
      </c>
      <c r="AT3006" s="493" t="n">
        <v>0</v>
      </c>
      <c r="AU3006" s="493" t="n">
        <v>0</v>
      </c>
      <c r="AV3006" s="493" t="n">
        <v>0</v>
      </c>
      <c r="AW3006" s="493" t="n">
        <v>0</v>
      </c>
      <c r="AX3006" s="493" t="n">
        <v>0</v>
      </c>
      <c r="AY3006" s="493" t="n">
        <v>0</v>
      </c>
      <c r="AZ3006" s="493" t="n">
        <v>0</v>
      </c>
      <c r="BA3006" s="493" t="n">
        <v>0</v>
      </c>
      <c r="BB3006" s="493" t="n">
        <v>0</v>
      </c>
      <c r="BC3006" s="493" t="n">
        <v>0</v>
      </c>
      <c r="BD3006" s="493" t="n">
        <v>0</v>
      </c>
      <c r="BE3006" s="493" t="n">
        <v>0</v>
      </c>
      <c r="BF3006" s="493" t="n">
        <v>0</v>
      </c>
      <c r="BG3006" s="493" t="n">
        <v>0</v>
      </c>
      <c r="BH3006" s="493" t="n">
        <v>0</v>
      </c>
      <c r="BI3006" s="493" t="n">
        <v>0</v>
      </c>
      <c r="BJ3006" s="493" t="n">
        <v>0</v>
      </c>
      <c r="BK3006" s="493" t="n">
        <v>0</v>
      </c>
      <c r="BL3006" s="493" t="n">
        <v>0</v>
      </c>
      <c r="BM3006" s="493" t="n">
        <v>0</v>
      </c>
      <c r="BN3006" s="493" t="n">
        <v>0</v>
      </c>
      <c r="BO3006" s="493" t="n">
        <v>0</v>
      </c>
      <c r="BP3006" s="493" t="n">
        <v>0</v>
      </c>
      <c r="BQ3006" s="493" t="n">
        <v>0</v>
      </c>
      <c r="BR3006" s="493" t="n">
        <v>0</v>
      </c>
      <c r="BS3006" s="493" t="n">
        <v>0</v>
      </c>
      <c r="BT3006" s="493" t="n">
        <v>0</v>
      </c>
      <c r="BU3006" s="493" t="n">
        <v>0</v>
      </c>
      <c r="BV3006" s="493" t="n">
        <v>0</v>
      </c>
      <c r="BW3006" s="493" t="n">
        <v>0</v>
      </c>
    </row>
    <row r="3007">
      <c r="A3007" t="inlineStr">
        <is>
          <t>[C9D3] Angiotensin-II 길항제 칼슘길항제 복합제</t>
        </is>
      </c>
      <c r="B3007" t="inlineStr">
        <is>
          <t>다산제약</t>
        </is>
      </c>
      <c r="C3007" t="inlineStr">
        <is>
          <t>디스포지</t>
        </is>
      </c>
      <c r="D3007" t="inlineStr">
        <is>
          <t>다산제약</t>
        </is>
      </c>
      <c r="E3007" t="inlineStr">
        <is>
          <t>amlodipine besylate,  valsartan</t>
        </is>
      </c>
      <c r="F3007" t="inlineStr">
        <is>
          <t>상급종합병원</t>
        </is>
      </c>
      <c r="G3007" t="inlineStr">
        <is>
          <t>Generic</t>
        </is>
      </c>
      <c r="H3007" s="493" t="n">
        <v>0</v>
      </c>
      <c r="I3007" s="493" t="n">
        <v>0</v>
      </c>
      <c r="J3007" s="493" t="n">
        <v>0</v>
      </c>
      <c r="K3007" s="493" t="n">
        <v>0</v>
      </c>
      <c r="L3007" s="493" t="n">
        <v>0</v>
      </c>
      <c r="M3007" s="493" t="n">
        <v>0</v>
      </c>
      <c r="N3007" s="493" t="n">
        <v>0</v>
      </c>
      <c r="O3007" s="493" t="n">
        <v>0</v>
      </c>
      <c r="P3007" s="493" t="n">
        <v>0</v>
      </c>
      <c r="Q3007" s="493" t="n">
        <v>0</v>
      </c>
      <c r="R3007" s="493" t="n">
        <v>0</v>
      </c>
      <c r="S3007" s="493" t="n">
        <v>0</v>
      </c>
      <c r="T3007" s="493" t="n">
        <v>0</v>
      </c>
      <c r="U3007" s="493" t="n">
        <v>0</v>
      </c>
      <c r="V3007" s="493" t="n">
        <v>0</v>
      </c>
      <c r="W3007" s="493" t="n">
        <v>0</v>
      </c>
      <c r="X3007" s="493" t="n">
        <v>0</v>
      </c>
      <c r="Y3007" s="493" t="n">
        <v>0</v>
      </c>
      <c r="Z3007" s="493" t="n">
        <v>0</v>
      </c>
      <c r="AA3007" s="493" t="n">
        <v>0</v>
      </c>
      <c r="AB3007" s="493" t="n">
        <v>0</v>
      </c>
      <c r="AC3007" s="493" t="n">
        <v>0</v>
      </c>
      <c r="AD3007" s="493" t="n">
        <v>0</v>
      </c>
      <c r="AE3007" s="493" t="n">
        <v>0</v>
      </c>
      <c r="AF3007" s="493" t="n">
        <v>0</v>
      </c>
      <c r="AG3007" s="493" t="n">
        <v>0</v>
      </c>
      <c r="AH3007" s="493" t="n">
        <v>0</v>
      </c>
      <c r="AI3007" s="493" t="n">
        <v>0</v>
      </c>
      <c r="AJ3007" s="493" t="n">
        <v>0</v>
      </c>
      <c r="AK3007" s="493" t="n">
        <v>0</v>
      </c>
      <c r="AL3007" s="493" t="n">
        <v>0</v>
      </c>
      <c r="AM3007" s="493" t="n">
        <v>0</v>
      </c>
      <c r="AN3007" s="493" t="n">
        <v>0</v>
      </c>
      <c r="AO3007" s="493" t="n">
        <v>0</v>
      </c>
      <c r="AP3007" s="493" t="n">
        <v>0</v>
      </c>
      <c r="AQ3007" s="493" t="n">
        <v>0</v>
      </c>
      <c r="AR3007" s="493" t="n">
        <v>0</v>
      </c>
      <c r="AS3007" s="493" t="n">
        <v>0</v>
      </c>
      <c r="AT3007" s="493" t="n">
        <v>0</v>
      </c>
      <c r="AU3007" s="493" t="n">
        <v>0</v>
      </c>
      <c r="AV3007" s="493" t="n">
        <v>0</v>
      </c>
      <c r="AW3007" s="493" t="n">
        <v>0</v>
      </c>
      <c r="AX3007" s="493" t="n">
        <v>507.78</v>
      </c>
      <c r="AY3007" s="493" t="n">
        <v>0</v>
      </c>
      <c r="AZ3007" s="493" t="n">
        <v>0</v>
      </c>
      <c r="BA3007" s="493" t="n">
        <v>0</v>
      </c>
      <c r="BB3007" s="493" t="n">
        <v>0</v>
      </c>
      <c r="BC3007" s="493" t="n">
        <v>0</v>
      </c>
      <c r="BD3007" s="493" t="n">
        <v>576.9400000000001</v>
      </c>
      <c r="BE3007" s="493" t="n">
        <v>0</v>
      </c>
      <c r="BF3007" s="493" t="n">
        <v>0</v>
      </c>
      <c r="BG3007" s="493" t="n">
        <v>0</v>
      </c>
      <c r="BH3007" s="493" t="n">
        <v>0</v>
      </c>
      <c r="BI3007" s="493" t="n">
        <v>0</v>
      </c>
      <c r="BJ3007" s="493" t="n">
        <v>0</v>
      </c>
      <c r="BK3007" s="493" t="n">
        <v>0</v>
      </c>
      <c r="BL3007" s="493" t="n">
        <v>0</v>
      </c>
      <c r="BM3007" s="493" t="n">
        <v>0</v>
      </c>
      <c r="BN3007" s="493" t="n">
        <v>0</v>
      </c>
      <c r="BO3007" s="493" t="n">
        <v>0</v>
      </c>
      <c r="BP3007" s="493" t="n">
        <v>0</v>
      </c>
      <c r="BQ3007" s="493" t="n">
        <v>0</v>
      </c>
      <c r="BR3007" s="493" t="n">
        <v>0</v>
      </c>
      <c r="BS3007" s="493" t="n">
        <v>0</v>
      </c>
      <c r="BT3007" s="493" t="n">
        <v>0</v>
      </c>
      <c r="BU3007" s="493" t="n">
        <v>0</v>
      </c>
      <c r="BV3007" s="493" t="n">
        <v>0</v>
      </c>
      <c r="BW3007" s="493" t="n">
        <v>0</v>
      </c>
    </row>
    <row r="3008">
      <c r="A3008" t="inlineStr">
        <is>
          <t>[C9D3] Angiotensin-II 길항제 칼슘길항제 복합제</t>
        </is>
      </c>
      <c r="B3008" t="inlineStr">
        <is>
          <t>다산제약</t>
        </is>
      </c>
      <c r="C3008" t="inlineStr">
        <is>
          <t>디스포지</t>
        </is>
      </c>
      <c r="D3008" t="inlineStr">
        <is>
          <t>다산제약</t>
        </is>
      </c>
      <c r="E3008" t="inlineStr">
        <is>
          <t>amlodipine besylate,  valsartan</t>
        </is>
      </c>
      <c r="F3008" t="inlineStr">
        <is>
          <t>종합병원</t>
        </is>
      </c>
      <c r="G3008" t="inlineStr">
        <is>
          <t>Generic</t>
        </is>
      </c>
      <c r="H3008" s="493" t="n">
        <v>0</v>
      </c>
      <c r="I3008" s="493" t="n">
        <v>0</v>
      </c>
      <c r="J3008" s="493" t="n">
        <v>0</v>
      </c>
      <c r="K3008" s="493" t="n">
        <v>0</v>
      </c>
      <c r="L3008" s="493" t="n">
        <v>0</v>
      </c>
      <c r="M3008" s="493" t="n">
        <v>0</v>
      </c>
      <c r="N3008" s="493" t="n">
        <v>0</v>
      </c>
      <c r="O3008" s="493" t="n">
        <v>0</v>
      </c>
      <c r="P3008" s="493" t="n">
        <v>0</v>
      </c>
      <c r="Q3008" s="493" t="n">
        <v>0</v>
      </c>
      <c r="R3008" s="493" t="n">
        <v>0</v>
      </c>
      <c r="S3008" s="493" t="n">
        <v>0</v>
      </c>
      <c r="T3008" s="493" t="n">
        <v>0</v>
      </c>
      <c r="U3008" s="493" t="n">
        <v>0</v>
      </c>
      <c r="V3008" s="493" t="n">
        <v>0</v>
      </c>
      <c r="W3008" s="493" t="n">
        <v>0</v>
      </c>
      <c r="X3008" s="493" t="n">
        <v>720</v>
      </c>
      <c r="Y3008" s="493" t="n">
        <v>0</v>
      </c>
      <c r="Z3008" s="493" t="n">
        <v>0</v>
      </c>
      <c r="AA3008" s="493" t="n">
        <v>0</v>
      </c>
      <c r="AB3008" s="493" t="n">
        <v>0</v>
      </c>
      <c r="AC3008" s="493" t="n">
        <v>1440</v>
      </c>
      <c r="AD3008" s="493" t="n">
        <v>1080</v>
      </c>
      <c r="AE3008" s="493" t="n">
        <v>71.95999999999999</v>
      </c>
      <c r="AF3008" s="493" t="n">
        <v>360</v>
      </c>
      <c r="AG3008" s="493" t="n">
        <v>1054.25</v>
      </c>
      <c r="AH3008" s="493" t="n">
        <v>533.89</v>
      </c>
      <c r="AI3008" s="493" t="n">
        <v>1039.85</v>
      </c>
      <c r="AJ3008" s="493" t="n">
        <v>3489.88</v>
      </c>
      <c r="AK3008" s="493" t="n">
        <v>2748.36</v>
      </c>
      <c r="AL3008" s="493" t="n">
        <v>1105.66</v>
      </c>
      <c r="AM3008" s="493" t="n">
        <v>1472.04</v>
      </c>
      <c r="AN3008" s="493" t="n">
        <v>1499.09</v>
      </c>
      <c r="AO3008" s="493" t="n">
        <v>1560.06</v>
      </c>
      <c r="AP3008" s="493" t="n">
        <v>4295.14</v>
      </c>
      <c r="AQ3008" s="493" t="n">
        <v>2537.41</v>
      </c>
      <c r="AR3008" s="493" t="n">
        <v>1260.01</v>
      </c>
      <c r="AS3008" s="493" t="n">
        <v>8750.74</v>
      </c>
      <c r="AT3008" s="493" t="n">
        <v>1231.82</v>
      </c>
      <c r="AU3008" s="493" t="n">
        <v>3447.25</v>
      </c>
      <c r="AV3008" s="493" t="n">
        <v>6925.58</v>
      </c>
      <c r="AW3008" s="493" t="n">
        <v>7579.94</v>
      </c>
      <c r="AX3008" s="493" t="n">
        <v>6556.2</v>
      </c>
      <c r="AY3008" s="493" t="n">
        <v>10020.5</v>
      </c>
      <c r="AZ3008" s="493" t="n">
        <v>13454.84</v>
      </c>
      <c r="BA3008" s="493" t="n">
        <v>5281.73</v>
      </c>
      <c r="BB3008" s="493" t="n">
        <v>6459.96</v>
      </c>
      <c r="BC3008" s="493" t="n">
        <v>6891.92</v>
      </c>
      <c r="BD3008" s="493" t="n">
        <v>7108.08</v>
      </c>
      <c r="BE3008" s="493" t="n">
        <v>2958.49</v>
      </c>
      <c r="BF3008" s="493" t="n">
        <v>12214.33</v>
      </c>
      <c r="BG3008" s="493" t="n">
        <v>18373.33</v>
      </c>
      <c r="BH3008" s="493" t="n">
        <v>16671.65</v>
      </c>
      <c r="BI3008" s="493" t="n">
        <v>15349.33</v>
      </c>
      <c r="BJ3008" s="493" t="n">
        <v>23935.86</v>
      </c>
      <c r="BK3008" s="493" t="n">
        <v>21902.79</v>
      </c>
      <c r="BL3008" s="493" t="n">
        <v>29953.59</v>
      </c>
      <c r="BM3008" s="493" t="n">
        <v>18958.44</v>
      </c>
      <c r="BN3008" s="493" t="n">
        <v>14828.59</v>
      </c>
      <c r="BO3008" s="493" t="n">
        <v>17833.71</v>
      </c>
      <c r="BP3008" s="493" t="n">
        <v>32465.15</v>
      </c>
      <c r="BQ3008" s="493" t="n">
        <v>15148.54</v>
      </c>
      <c r="BR3008" s="493" t="n">
        <v>27386.45</v>
      </c>
      <c r="BS3008" s="493" t="n">
        <v>23794.26</v>
      </c>
      <c r="BT3008" s="493" t="n">
        <v>18747.03</v>
      </c>
      <c r="BU3008" s="493" t="n">
        <v>33369.39</v>
      </c>
      <c r="BV3008" s="493" t="n">
        <v>24026.71</v>
      </c>
      <c r="BW3008" s="493" t="n">
        <v>25640.95</v>
      </c>
    </row>
    <row r="3009">
      <c r="A3009" t="inlineStr">
        <is>
          <t>[C9D3] Angiotensin-II 길항제 칼슘길항제 복합제</t>
        </is>
      </c>
      <c r="B3009" t="inlineStr">
        <is>
          <t>다산제약</t>
        </is>
      </c>
      <c r="C3009" t="inlineStr">
        <is>
          <t>디스포지</t>
        </is>
      </c>
      <c r="D3009" t="inlineStr">
        <is>
          <t>다산제약</t>
        </is>
      </c>
      <c r="E3009" t="inlineStr">
        <is>
          <t>amlodipine besylate,  valsartan</t>
        </is>
      </c>
      <c r="F3009" t="inlineStr">
        <is>
          <t>병원</t>
        </is>
      </c>
      <c r="G3009" t="inlineStr">
        <is>
          <t>Generic</t>
        </is>
      </c>
      <c r="H3009" s="493" t="n">
        <v>0</v>
      </c>
      <c r="I3009" s="493" t="n">
        <v>0</v>
      </c>
      <c r="J3009" s="493" t="n">
        <v>0</v>
      </c>
      <c r="K3009" s="493" t="n">
        <v>0</v>
      </c>
      <c r="L3009" s="493" t="n">
        <v>0</v>
      </c>
      <c r="M3009" s="493" t="n">
        <v>0</v>
      </c>
      <c r="N3009" s="493" t="n">
        <v>0</v>
      </c>
      <c r="O3009" s="493" t="n">
        <v>0</v>
      </c>
      <c r="P3009" s="493" t="n">
        <v>0</v>
      </c>
      <c r="Q3009" s="493" t="n">
        <v>0</v>
      </c>
      <c r="R3009" s="493" t="n">
        <v>0</v>
      </c>
      <c r="S3009" s="493" t="n">
        <v>0</v>
      </c>
      <c r="T3009" s="493" t="n">
        <v>0</v>
      </c>
      <c r="U3009" s="493" t="n">
        <v>0</v>
      </c>
      <c r="V3009" s="493" t="n">
        <v>0</v>
      </c>
      <c r="W3009" s="493" t="n">
        <v>0</v>
      </c>
      <c r="X3009" s="493" t="n">
        <v>360</v>
      </c>
      <c r="Y3009" s="493" t="n">
        <v>848.4</v>
      </c>
      <c r="Z3009" s="493" t="n">
        <v>1503.6</v>
      </c>
      <c r="AA3009" s="493" t="n">
        <v>720</v>
      </c>
      <c r="AB3009" s="493" t="n">
        <v>1380.9</v>
      </c>
      <c r="AC3009" s="493" t="n">
        <v>2589</v>
      </c>
      <c r="AD3009" s="493" t="n">
        <v>1154.7</v>
      </c>
      <c r="AE3009" s="493" t="n">
        <v>2751.6</v>
      </c>
      <c r="AF3009" s="493" t="n">
        <v>48786.89</v>
      </c>
      <c r="AG3009" s="493" t="n">
        <v>205632.94</v>
      </c>
      <c r="AH3009" s="493" t="n">
        <v>213587.05</v>
      </c>
      <c r="AI3009" s="493" t="n">
        <v>206134</v>
      </c>
      <c r="AJ3009" s="493" t="n">
        <v>212641.15</v>
      </c>
      <c r="AK3009" s="493" t="n">
        <v>224225.12</v>
      </c>
      <c r="AL3009" s="493" t="n">
        <v>217957.7</v>
      </c>
      <c r="AM3009" s="493" t="n">
        <v>229009.22</v>
      </c>
      <c r="AN3009" s="493" t="n">
        <v>234037.56</v>
      </c>
      <c r="AO3009" s="493" t="n">
        <v>256526.44</v>
      </c>
      <c r="AP3009" s="493" t="n">
        <v>250935.26</v>
      </c>
      <c r="AQ3009" s="493" t="n">
        <v>269292.87</v>
      </c>
      <c r="AR3009" s="493" t="n">
        <v>251390.7</v>
      </c>
      <c r="AS3009" s="493" t="n">
        <v>271497.57</v>
      </c>
      <c r="AT3009" s="493" t="n">
        <v>249154.77</v>
      </c>
      <c r="AU3009" s="493" t="n">
        <v>258913.43</v>
      </c>
      <c r="AV3009" s="493" t="n">
        <v>243801.84</v>
      </c>
      <c r="AW3009" s="493" t="n">
        <v>253701.32</v>
      </c>
      <c r="AX3009" s="493" t="n">
        <v>267120.97</v>
      </c>
      <c r="AY3009" s="493" t="n">
        <v>255652.9</v>
      </c>
      <c r="AZ3009" s="493" t="n">
        <v>250440.07</v>
      </c>
      <c r="BA3009" s="493" t="n">
        <v>271255.67</v>
      </c>
      <c r="BB3009" s="493" t="n">
        <v>222542.14</v>
      </c>
      <c r="BC3009" s="493" t="n">
        <v>265690.31</v>
      </c>
      <c r="BD3009" s="493" t="n">
        <v>229404.53</v>
      </c>
      <c r="BE3009" s="493" t="n">
        <v>246271.03</v>
      </c>
      <c r="BF3009" s="493" t="n">
        <v>229516.15</v>
      </c>
      <c r="BG3009" s="493" t="n">
        <v>276165.28</v>
      </c>
      <c r="BH3009" s="493" t="n">
        <v>220087.22</v>
      </c>
      <c r="BI3009" s="493" t="n">
        <v>239971.28</v>
      </c>
      <c r="BJ3009" s="493" t="n">
        <v>218260.91</v>
      </c>
      <c r="BK3009" s="493" t="n">
        <v>196174.04</v>
      </c>
      <c r="BL3009" s="493" t="n">
        <v>224174.54</v>
      </c>
      <c r="BM3009" s="493" t="n">
        <v>208944.82</v>
      </c>
      <c r="BN3009" s="493" t="n">
        <v>165989.06</v>
      </c>
      <c r="BO3009" s="493" t="n">
        <v>210930.57</v>
      </c>
      <c r="BP3009" s="493" t="n">
        <v>196109.58</v>
      </c>
      <c r="BQ3009" s="493" t="n">
        <v>162744.14</v>
      </c>
      <c r="BR3009" s="493" t="n">
        <v>191630.73</v>
      </c>
      <c r="BS3009" s="493" t="n">
        <v>176356.1</v>
      </c>
      <c r="BT3009" s="493" t="n">
        <v>165480.65</v>
      </c>
      <c r="BU3009" s="493" t="n">
        <v>177131.16</v>
      </c>
      <c r="BV3009" s="493" t="n">
        <v>211610.66</v>
      </c>
      <c r="BW3009" s="493" t="n">
        <v>183810.81</v>
      </c>
    </row>
    <row r="3010">
      <c r="A3010" t="inlineStr">
        <is>
          <t>[C9D3] Angiotensin-II 길항제 칼슘길항제 복합제</t>
        </is>
      </c>
      <c r="B3010" t="inlineStr">
        <is>
          <t>다산제약</t>
        </is>
      </c>
      <c r="C3010" t="inlineStr">
        <is>
          <t>디스포지</t>
        </is>
      </c>
      <c r="D3010" t="inlineStr">
        <is>
          <t>다산제약</t>
        </is>
      </c>
      <c r="E3010" t="inlineStr">
        <is>
          <t>amlodipine besylate,  valsartan</t>
        </is>
      </c>
      <c r="F3010" t="inlineStr">
        <is>
          <t>의원</t>
        </is>
      </c>
      <c r="G3010" t="inlineStr">
        <is>
          <t>Generic</t>
        </is>
      </c>
      <c r="H3010" s="493" t="n">
        <v>0</v>
      </c>
      <c r="I3010" s="493" t="n">
        <v>0</v>
      </c>
      <c r="J3010" s="493" t="n">
        <v>0</v>
      </c>
      <c r="K3010" s="493" t="n">
        <v>0</v>
      </c>
      <c r="L3010" s="493" t="n">
        <v>0</v>
      </c>
      <c r="M3010" s="493" t="n">
        <v>0</v>
      </c>
      <c r="N3010" s="493" t="n">
        <v>0</v>
      </c>
      <c r="O3010" s="493" t="n">
        <v>0</v>
      </c>
      <c r="P3010" s="493" t="n">
        <v>0</v>
      </c>
      <c r="Q3010" s="493" t="n">
        <v>0</v>
      </c>
      <c r="R3010" s="493" t="n">
        <v>0</v>
      </c>
      <c r="S3010" s="493" t="n">
        <v>0</v>
      </c>
      <c r="T3010" s="493" t="n">
        <v>0</v>
      </c>
      <c r="U3010" s="493" t="n">
        <v>0</v>
      </c>
      <c r="V3010" s="493" t="n">
        <v>0</v>
      </c>
      <c r="W3010" s="493" t="n">
        <v>0</v>
      </c>
      <c r="X3010" s="493" t="n">
        <v>14184</v>
      </c>
      <c r="Y3010" s="493" t="n">
        <v>23880</v>
      </c>
      <c r="Z3010" s="493" t="n">
        <v>37736.1</v>
      </c>
      <c r="AA3010" s="493" t="n">
        <v>33600</v>
      </c>
      <c r="AB3010" s="493" t="n">
        <v>41824</v>
      </c>
      <c r="AC3010" s="493" t="n">
        <v>39865.4</v>
      </c>
      <c r="AD3010" s="493" t="n">
        <v>45480.8</v>
      </c>
      <c r="AE3010" s="493" t="n">
        <v>48462.5</v>
      </c>
      <c r="AF3010" s="493" t="n">
        <v>53037.32</v>
      </c>
      <c r="AG3010" s="493" t="n">
        <v>49456.08</v>
      </c>
      <c r="AH3010" s="493" t="n">
        <v>60886.85</v>
      </c>
      <c r="AI3010" s="493" t="n">
        <v>52129.45</v>
      </c>
      <c r="AJ3010" s="493" t="n">
        <v>67056.36</v>
      </c>
      <c r="AK3010" s="493" t="n">
        <v>56335.27</v>
      </c>
      <c r="AL3010" s="493" t="n">
        <v>53191.28</v>
      </c>
      <c r="AM3010" s="493" t="n">
        <v>64318.39</v>
      </c>
      <c r="AN3010" s="493" t="n">
        <v>76894.25</v>
      </c>
      <c r="AO3010" s="493" t="n">
        <v>100104.18</v>
      </c>
      <c r="AP3010" s="493" t="n">
        <v>111201.69</v>
      </c>
      <c r="AQ3010" s="493" t="n">
        <v>145182.75</v>
      </c>
      <c r="AR3010" s="493" t="n">
        <v>197268.02</v>
      </c>
      <c r="AS3010" s="493" t="n">
        <v>180099.91</v>
      </c>
      <c r="AT3010" s="493" t="n">
        <v>191203.43</v>
      </c>
      <c r="AU3010" s="493" t="n">
        <v>190878.1</v>
      </c>
      <c r="AV3010" s="493" t="n">
        <v>201441.3</v>
      </c>
      <c r="AW3010" s="493" t="n">
        <v>180387.36</v>
      </c>
      <c r="AX3010" s="493" t="n">
        <v>206105</v>
      </c>
      <c r="AY3010" s="493" t="n">
        <v>201019.55</v>
      </c>
      <c r="AZ3010" s="493" t="n">
        <v>197137.66</v>
      </c>
      <c r="BA3010" s="493" t="n">
        <v>210775.2</v>
      </c>
      <c r="BB3010" s="493" t="n">
        <v>192004.32</v>
      </c>
      <c r="BC3010" s="493" t="n">
        <v>212994.02</v>
      </c>
      <c r="BD3010" s="493" t="n">
        <v>213325</v>
      </c>
      <c r="BE3010" s="493" t="n">
        <v>198237.88</v>
      </c>
      <c r="BF3010" s="493" t="n">
        <v>205396.62</v>
      </c>
      <c r="BG3010" s="493" t="n">
        <v>241039.8</v>
      </c>
      <c r="BH3010" s="493" t="n">
        <v>250030.89</v>
      </c>
      <c r="BI3010" s="493" t="n">
        <v>219894.82</v>
      </c>
      <c r="BJ3010" s="493" t="n">
        <v>244769.09</v>
      </c>
      <c r="BK3010" s="493" t="n">
        <v>227378.39</v>
      </c>
      <c r="BL3010" s="493" t="n">
        <v>268861.01</v>
      </c>
      <c r="BM3010" s="493" t="n">
        <v>235190.42</v>
      </c>
      <c r="BN3010" s="493" t="n">
        <v>232255.89</v>
      </c>
      <c r="BO3010" s="493" t="n">
        <v>256806.48</v>
      </c>
      <c r="BP3010" s="493" t="n">
        <v>256425.15</v>
      </c>
      <c r="BQ3010" s="493" t="n">
        <v>234027.29</v>
      </c>
      <c r="BR3010" s="493" t="n">
        <v>252948.94</v>
      </c>
      <c r="BS3010" s="493" t="n">
        <v>263494.77</v>
      </c>
      <c r="BT3010" s="493" t="n">
        <v>257286.42</v>
      </c>
      <c r="BU3010" s="493" t="n">
        <v>243871.68</v>
      </c>
      <c r="BV3010" s="493" t="n">
        <v>283957.81</v>
      </c>
      <c r="BW3010" s="493" t="n">
        <v>266712.45</v>
      </c>
    </row>
    <row r="3011">
      <c r="A3011" t="inlineStr">
        <is>
          <t>[C9D3] Angiotensin-II 길항제 칼슘길항제 복합제</t>
        </is>
      </c>
      <c r="B3011" t="inlineStr">
        <is>
          <t>다산제약</t>
        </is>
      </c>
      <c r="C3011" t="inlineStr">
        <is>
          <t>디스포지</t>
        </is>
      </c>
      <c r="D3011" t="inlineStr">
        <is>
          <t>다산제약</t>
        </is>
      </c>
      <c r="E3011" t="inlineStr">
        <is>
          <t>amlodipine besylate,  valsartan</t>
        </is>
      </c>
      <c r="F3011" t="inlineStr">
        <is>
          <t>보건소</t>
        </is>
      </c>
      <c r="G3011" t="inlineStr">
        <is>
          <t>Generic</t>
        </is>
      </c>
      <c r="H3011" s="493" t="n">
        <v>0</v>
      </c>
      <c r="I3011" s="493" t="n">
        <v>0</v>
      </c>
      <c r="J3011" s="493" t="n">
        <v>0</v>
      </c>
      <c r="K3011" s="493" t="n">
        <v>0</v>
      </c>
      <c r="L3011" s="493" t="n">
        <v>0</v>
      </c>
      <c r="M3011" s="493" t="n">
        <v>0</v>
      </c>
      <c r="N3011" s="493" t="n">
        <v>0</v>
      </c>
      <c r="O3011" s="493" t="n">
        <v>0</v>
      </c>
      <c r="P3011" s="493" t="n">
        <v>0</v>
      </c>
      <c r="Q3011" s="493" t="n">
        <v>0</v>
      </c>
      <c r="R3011" s="493" t="n">
        <v>0</v>
      </c>
      <c r="S3011" s="493" t="n">
        <v>0</v>
      </c>
      <c r="T3011" s="493" t="n">
        <v>0</v>
      </c>
      <c r="U3011" s="493" t="n">
        <v>0</v>
      </c>
      <c r="V3011" s="493" t="n">
        <v>0</v>
      </c>
      <c r="W3011" s="493" t="n">
        <v>0</v>
      </c>
      <c r="X3011" s="493" t="n">
        <v>0</v>
      </c>
      <c r="Y3011" s="493" t="n">
        <v>0</v>
      </c>
      <c r="Z3011" s="493" t="n">
        <v>0</v>
      </c>
      <c r="AA3011" s="493" t="n">
        <v>0</v>
      </c>
      <c r="AB3011" s="493" t="n">
        <v>0</v>
      </c>
      <c r="AC3011" s="493" t="n">
        <v>0</v>
      </c>
      <c r="AD3011" s="493" t="n">
        <v>1719</v>
      </c>
      <c r="AE3011" s="493" t="n">
        <v>9744</v>
      </c>
      <c r="AF3011" s="493" t="n">
        <v>8140.64</v>
      </c>
      <c r="AG3011" s="493" t="n">
        <v>13219.5</v>
      </c>
      <c r="AH3011" s="493" t="n">
        <v>8822.59</v>
      </c>
      <c r="AI3011" s="493" t="n">
        <v>5041.2</v>
      </c>
      <c r="AJ3011" s="493" t="n">
        <v>10584.9</v>
      </c>
      <c r="AK3011" s="493" t="n">
        <v>7972.2</v>
      </c>
      <c r="AL3011" s="493" t="n">
        <v>6588.6</v>
      </c>
      <c r="AM3011" s="493" t="n">
        <v>6420.27</v>
      </c>
      <c r="AN3011" s="493" t="n">
        <v>12507</v>
      </c>
      <c r="AO3011" s="493" t="n">
        <v>11785.23</v>
      </c>
      <c r="AP3011" s="493" t="n">
        <v>16244.2</v>
      </c>
      <c r="AQ3011" s="493" t="n">
        <v>14319.81</v>
      </c>
      <c r="AR3011" s="493" t="n">
        <v>12559.35</v>
      </c>
      <c r="AS3011" s="493" t="n">
        <v>12080.54</v>
      </c>
      <c r="AT3011" s="493" t="n">
        <v>18148.21</v>
      </c>
      <c r="AU3011" s="493" t="n">
        <v>12880.76</v>
      </c>
      <c r="AV3011" s="493" t="n">
        <v>9368.52</v>
      </c>
      <c r="AW3011" s="493" t="n">
        <v>14251.62</v>
      </c>
      <c r="AX3011" s="493" t="n">
        <v>20851.76</v>
      </c>
      <c r="AY3011" s="493" t="n">
        <v>14484.6</v>
      </c>
      <c r="AZ3011" s="493" t="n">
        <v>18615.6</v>
      </c>
      <c r="BA3011" s="493" t="n">
        <v>23369.4</v>
      </c>
      <c r="BB3011" s="493" t="n">
        <v>17399.4</v>
      </c>
      <c r="BC3011" s="493" t="n">
        <v>21576.2</v>
      </c>
      <c r="BD3011" s="493" t="n">
        <v>26623.2</v>
      </c>
      <c r="BE3011" s="493" t="n">
        <v>11774.3</v>
      </c>
      <c r="BF3011" s="493" t="n">
        <v>23704.8</v>
      </c>
      <c r="BG3011" s="493" t="n">
        <v>23890.19</v>
      </c>
      <c r="BH3011" s="493" t="n">
        <v>33105.69</v>
      </c>
      <c r="BI3011" s="493" t="n">
        <v>21904.35</v>
      </c>
      <c r="BJ3011" s="493" t="n">
        <v>27955.8</v>
      </c>
      <c r="BK3011" s="493" t="n">
        <v>17915.4</v>
      </c>
      <c r="BL3011" s="493" t="n">
        <v>26006.4</v>
      </c>
      <c r="BM3011" s="493" t="n">
        <v>20590.41</v>
      </c>
      <c r="BN3011" s="493" t="n">
        <v>14931.1</v>
      </c>
      <c r="BO3011" s="493" t="n">
        <v>27665.9</v>
      </c>
      <c r="BP3011" s="493" t="n">
        <v>16172.25</v>
      </c>
      <c r="BQ3011" s="493" t="n">
        <v>16286.1</v>
      </c>
      <c r="BR3011" s="493" t="n">
        <v>23450.1</v>
      </c>
      <c r="BS3011" s="493" t="n">
        <v>16823.7</v>
      </c>
      <c r="BT3011" s="493" t="n">
        <v>16808.1</v>
      </c>
      <c r="BU3011" s="493" t="n">
        <v>20700.4</v>
      </c>
      <c r="BV3011" s="493" t="n">
        <v>20696.8</v>
      </c>
      <c r="BW3011" s="493" t="n">
        <v>17142</v>
      </c>
    </row>
    <row r="3012">
      <c r="A3012" t="inlineStr">
        <is>
          <t>[C9D3] Angiotensin-II 길항제 칼슘길항제 복합제</t>
        </is>
      </c>
      <c r="B3012" t="inlineStr">
        <is>
          <t>다산제약</t>
        </is>
      </c>
      <c r="C3012" t="inlineStr">
        <is>
          <t>세비텐션</t>
        </is>
      </c>
      <c r="D3012" t="inlineStr">
        <is>
          <t>다산제약</t>
        </is>
      </c>
      <c r="E3012" t="inlineStr">
        <is>
          <t>amlodipine besylate,  olmesartan medoxomil</t>
        </is>
      </c>
      <c r="F3012" t="inlineStr">
        <is>
          <t>상급종합병원</t>
        </is>
      </c>
      <c r="G3012" t="inlineStr">
        <is>
          <t>Generic</t>
        </is>
      </c>
      <c r="H3012" s="493" t="n">
        <v>0</v>
      </c>
      <c r="I3012" s="493" t="n">
        <v>0</v>
      </c>
      <c r="J3012" s="493" t="n">
        <v>0</v>
      </c>
      <c r="K3012" s="493" t="n">
        <v>0</v>
      </c>
      <c r="L3012" s="493" t="n">
        <v>0</v>
      </c>
      <c r="M3012" s="493" t="n">
        <v>0</v>
      </c>
      <c r="N3012" s="493" t="n">
        <v>0</v>
      </c>
      <c r="O3012" s="493" t="n">
        <v>4359.6</v>
      </c>
      <c r="P3012" s="493" t="n">
        <v>0</v>
      </c>
      <c r="Q3012" s="493" t="n">
        <v>0</v>
      </c>
      <c r="R3012" s="493" t="n">
        <v>0</v>
      </c>
      <c r="S3012" s="493" t="n">
        <v>0</v>
      </c>
      <c r="T3012" s="493" t="n">
        <v>0</v>
      </c>
      <c r="U3012" s="493" t="n">
        <v>0</v>
      </c>
      <c r="V3012" s="493" t="n">
        <v>0</v>
      </c>
      <c r="W3012" s="493" t="n">
        <v>0</v>
      </c>
      <c r="X3012" s="493" t="n">
        <v>0</v>
      </c>
      <c r="Y3012" s="493" t="n">
        <v>0</v>
      </c>
      <c r="Z3012" s="493" t="n">
        <v>0</v>
      </c>
      <c r="AA3012" s="493" t="n">
        <v>0</v>
      </c>
      <c r="AB3012" s="493" t="n">
        <v>0</v>
      </c>
      <c r="AC3012" s="493" t="n">
        <v>0</v>
      </c>
      <c r="AD3012" s="493" t="n">
        <v>0</v>
      </c>
      <c r="AE3012" s="493" t="n">
        <v>0</v>
      </c>
      <c r="AF3012" s="493" t="n">
        <v>0</v>
      </c>
      <c r="AG3012" s="493" t="n">
        <v>0</v>
      </c>
      <c r="AH3012" s="493" t="n">
        <v>0</v>
      </c>
      <c r="AI3012" s="493" t="n">
        <v>0</v>
      </c>
      <c r="AJ3012" s="493" t="n">
        <v>0</v>
      </c>
      <c r="AK3012" s="493" t="n">
        <v>0</v>
      </c>
      <c r="AL3012" s="493" t="n">
        <v>0</v>
      </c>
      <c r="AM3012" s="493" t="n">
        <v>258</v>
      </c>
      <c r="AN3012" s="493" t="n">
        <v>253.8</v>
      </c>
      <c r="AO3012" s="493" t="n">
        <v>0</v>
      </c>
      <c r="AP3012" s="493" t="n">
        <v>0</v>
      </c>
      <c r="AQ3012" s="493" t="n">
        <v>0</v>
      </c>
      <c r="AR3012" s="493" t="n">
        <v>0</v>
      </c>
      <c r="AS3012" s="493" t="n">
        <v>376.32</v>
      </c>
      <c r="AT3012" s="493" t="n">
        <v>0</v>
      </c>
      <c r="AU3012" s="493" t="n">
        <v>0</v>
      </c>
      <c r="AV3012" s="493" t="n">
        <v>0</v>
      </c>
      <c r="AW3012" s="493" t="n">
        <v>0</v>
      </c>
      <c r="AX3012" s="493" t="n">
        <v>0</v>
      </c>
      <c r="AY3012" s="493" t="n">
        <v>0</v>
      </c>
      <c r="AZ3012" s="493" t="n">
        <v>0</v>
      </c>
      <c r="BA3012" s="493" t="n">
        <v>0</v>
      </c>
      <c r="BB3012" s="493" t="n">
        <v>0</v>
      </c>
      <c r="BC3012" s="493" t="n">
        <v>0</v>
      </c>
      <c r="BD3012" s="493" t="n">
        <v>0</v>
      </c>
      <c r="BE3012" s="493" t="n">
        <v>338.31</v>
      </c>
      <c r="BF3012" s="493" t="n">
        <v>0</v>
      </c>
      <c r="BG3012" s="493" t="n">
        <v>0</v>
      </c>
      <c r="BH3012" s="493" t="n">
        <v>0</v>
      </c>
      <c r="BI3012" s="493" t="n">
        <v>0</v>
      </c>
      <c r="BJ3012" s="493" t="n">
        <v>0</v>
      </c>
      <c r="BK3012" s="493" t="n">
        <v>334.53</v>
      </c>
      <c r="BL3012" s="493" t="n">
        <v>0</v>
      </c>
      <c r="BM3012" s="493" t="n">
        <v>0</v>
      </c>
      <c r="BN3012" s="493" t="n">
        <v>0</v>
      </c>
      <c r="BO3012" s="493" t="n">
        <v>0</v>
      </c>
      <c r="BP3012" s="493" t="n">
        <v>749.25</v>
      </c>
      <c r="BQ3012" s="493" t="n">
        <v>0</v>
      </c>
      <c r="BR3012" s="493" t="n">
        <v>0</v>
      </c>
      <c r="BS3012" s="493" t="n">
        <v>0</v>
      </c>
      <c r="BT3012" s="493" t="n">
        <v>0</v>
      </c>
      <c r="BU3012" s="493" t="n">
        <v>0</v>
      </c>
      <c r="BV3012" s="493" t="n">
        <v>759.4</v>
      </c>
      <c r="BW3012" s="493" t="n">
        <v>0</v>
      </c>
    </row>
    <row r="3013">
      <c r="A3013" t="inlineStr">
        <is>
          <t>[C9D3] Angiotensin-II 길항제 칼슘길항제 복합제</t>
        </is>
      </c>
      <c r="B3013" t="inlineStr">
        <is>
          <t>다산제약</t>
        </is>
      </c>
      <c r="C3013" t="inlineStr">
        <is>
          <t>세비텐션</t>
        </is>
      </c>
      <c r="D3013" t="inlineStr">
        <is>
          <t>다산제약</t>
        </is>
      </c>
      <c r="E3013" t="inlineStr">
        <is>
          <t>amlodipine besylate,  olmesartan medoxomil</t>
        </is>
      </c>
      <c r="F3013" t="inlineStr">
        <is>
          <t>종합병원</t>
        </is>
      </c>
      <c r="G3013" t="inlineStr">
        <is>
          <t>Generic</t>
        </is>
      </c>
      <c r="H3013" s="493" t="n">
        <v>2560</v>
      </c>
      <c r="I3013" s="493" t="n">
        <v>0</v>
      </c>
      <c r="J3013" s="493" t="n">
        <v>1824</v>
      </c>
      <c r="K3013" s="493" t="n">
        <v>0</v>
      </c>
      <c r="L3013" s="493" t="n">
        <v>0</v>
      </c>
      <c r="M3013" s="493" t="n">
        <v>576</v>
      </c>
      <c r="N3013" s="493" t="n">
        <v>0</v>
      </c>
      <c r="O3013" s="493" t="n">
        <v>1760</v>
      </c>
      <c r="P3013" s="493" t="n">
        <v>0</v>
      </c>
      <c r="Q3013" s="493" t="n">
        <v>2352</v>
      </c>
      <c r="R3013" s="493" t="n">
        <v>0</v>
      </c>
      <c r="S3013" s="493" t="n">
        <v>2336</v>
      </c>
      <c r="T3013" s="493" t="n">
        <v>760</v>
      </c>
      <c r="U3013" s="493" t="n">
        <v>512</v>
      </c>
      <c r="V3013" s="493" t="n">
        <v>0</v>
      </c>
      <c r="W3013" s="493" t="n">
        <v>1024</v>
      </c>
      <c r="X3013" s="493" t="n">
        <v>0</v>
      </c>
      <c r="Y3013" s="493" t="n">
        <v>512</v>
      </c>
      <c r="Z3013" s="493" t="n">
        <v>0</v>
      </c>
      <c r="AA3013" s="493" t="n">
        <v>4408</v>
      </c>
      <c r="AB3013" s="493" t="n">
        <v>0</v>
      </c>
      <c r="AC3013" s="493" t="n">
        <v>0</v>
      </c>
      <c r="AD3013" s="493" t="n">
        <v>768</v>
      </c>
      <c r="AE3013" s="493" t="n">
        <v>3008</v>
      </c>
      <c r="AF3013" s="493" t="n">
        <v>5635.68</v>
      </c>
      <c r="AG3013" s="493" t="n">
        <v>19428.78</v>
      </c>
      <c r="AH3013" s="493" t="n">
        <v>24313.26</v>
      </c>
      <c r="AI3013" s="493" t="n">
        <v>16257.1</v>
      </c>
      <c r="AJ3013" s="493" t="n">
        <v>20306.43</v>
      </c>
      <c r="AK3013" s="493" t="n">
        <v>24304.91</v>
      </c>
      <c r="AL3013" s="493" t="n">
        <v>16734.81</v>
      </c>
      <c r="AM3013" s="493" t="n">
        <v>37519.58</v>
      </c>
      <c r="AN3013" s="493" t="n">
        <v>32003.5</v>
      </c>
      <c r="AO3013" s="493" t="n">
        <v>24423.59</v>
      </c>
      <c r="AP3013" s="493" t="n">
        <v>39512.54</v>
      </c>
      <c r="AQ3013" s="493" t="n">
        <v>22253.76</v>
      </c>
      <c r="AR3013" s="493" t="n">
        <v>30108.57</v>
      </c>
      <c r="AS3013" s="493" t="n">
        <v>39434.3</v>
      </c>
      <c r="AT3013" s="493" t="n">
        <v>59232.42</v>
      </c>
      <c r="AU3013" s="493" t="n">
        <v>43043.06</v>
      </c>
      <c r="AV3013" s="493" t="n">
        <v>30490.49</v>
      </c>
      <c r="AW3013" s="493" t="n">
        <v>25726.52</v>
      </c>
      <c r="AX3013" s="493" t="n">
        <v>48616.83</v>
      </c>
      <c r="AY3013" s="493" t="n">
        <v>35983.8</v>
      </c>
      <c r="AZ3013" s="493" t="n">
        <v>42547.29</v>
      </c>
      <c r="BA3013" s="493" t="n">
        <v>73282.03</v>
      </c>
      <c r="BB3013" s="493" t="n">
        <v>49038.4</v>
      </c>
      <c r="BC3013" s="493" t="n">
        <v>7878.81</v>
      </c>
      <c r="BD3013" s="493" t="n">
        <v>30862.32</v>
      </c>
      <c r="BE3013" s="493" t="n">
        <v>39048.52</v>
      </c>
      <c r="BF3013" s="493" t="n">
        <v>22429.49</v>
      </c>
      <c r="BG3013" s="493" t="n">
        <v>40050</v>
      </c>
      <c r="BH3013" s="493" t="n">
        <v>62004.46</v>
      </c>
      <c r="BI3013" s="493" t="n">
        <v>51475.02</v>
      </c>
      <c r="BJ3013" s="493" t="n">
        <v>37442.44</v>
      </c>
      <c r="BK3013" s="493" t="n">
        <v>32065.39</v>
      </c>
      <c r="BL3013" s="493" t="n">
        <v>32902.81</v>
      </c>
      <c r="BM3013" s="493" t="n">
        <v>45725.5</v>
      </c>
      <c r="BN3013" s="493" t="n">
        <v>35323.46</v>
      </c>
      <c r="BO3013" s="493" t="n">
        <v>62212.73</v>
      </c>
      <c r="BP3013" s="493" t="n">
        <v>8996.940000000001</v>
      </c>
      <c r="BQ3013" s="493" t="n">
        <v>5907.12</v>
      </c>
      <c r="BR3013" s="493" t="n">
        <v>6455.7</v>
      </c>
      <c r="BS3013" s="493" t="n">
        <v>7663.51</v>
      </c>
      <c r="BT3013" s="493" t="n">
        <v>10363.2</v>
      </c>
      <c r="BU3013" s="493" t="n">
        <v>10774.56</v>
      </c>
      <c r="BV3013" s="493" t="n">
        <v>4427.85</v>
      </c>
      <c r="BW3013" s="493" t="n">
        <v>8021.62</v>
      </c>
    </row>
    <row r="3014">
      <c r="A3014" t="inlineStr">
        <is>
          <t>[C9D3] Angiotensin-II 길항제 칼슘길항제 복합제</t>
        </is>
      </c>
      <c r="B3014" t="inlineStr">
        <is>
          <t>다산제약</t>
        </is>
      </c>
      <c r="C3014" t="inlineStr">
        <is>
          <t>세비텐션</t>
        </is>
      </c>
      <c r="D3014" t="inlineStr">
        <is>
          <t>다산제약</t>
        </is>
      </c>
      <c r="E3014" t="inlineStr">
        <is>
          <t>amlodipine besylate,  olmesartan medoxomil</t>
        </is>
      </c>
      <c r="F3014" t="inlineStr">
        <is>
          <t>병원</t>
        </is>
      </c>
      <c r="G3014" t="inlineStr">
        <is>
          <t>Generic</t>
        </is>
      </c>
      <c r="H3014" s="493" t="n">
        <v>0</v>
      </c>
      <c r="I3014" s="493" t="n">
        <v>0</v>
      </c>
      <c r="J3014" s="493" t="n">
        <v>0</v>
      </c>
      <c r="K3014" s="493" t="n">
        <v>0</v>
      </c>
      <c r="L3014" s="493" t="n">
        <v>0</v>
      </c>
      <c r="M3014" s="493" t="n">
        <v>2824</v>
      </c>
      <c r="N3014" s="493" t="n">
        <v>16420</v>
      </c>
      <c r="O3014" s="493" t="n">
        <v>16430.3</v>
      </c>
      <c r="P3014" s="493" t="n">
        <v>17375.22</v>
      </c>
      <c r="Q3014" s="493" t="n">
        <v>18700.14</v>
      </c>
      <c r="R3014" s="493" t="n">
        <v>17553.75</v>
      </c>
      <c r="S3014" s="493" t="n">
        <v>26111.36</v>
      </c>
      <c r="T3014" s="493" t="n">
        <v>17063.89</v>
      </c>
      <c r="U3014" s="493" t="n">
        <v>17273.37</v>
      </c>
      <c r="V3014" s="493" t="n">
        <v>19668.13</v>
      </c>
      <c r="W3014" s="493" t="n">
        <v>16941.92</v>
      </c>
      <c r="X3014" s="493" t="n">
        <v>9316.719999999999</v>
      </c>
      <c r="Y3014" s="493" t="n">
        <v>4648.31</v>
      </c>
      <c r="Z3014" s="493" t="n">
        <v>1037.15</v>
      </c>
      <c r="AA3014" s="493" t="n">
        <v>5381.71</v>
      </c>
      <c r="AB3014" s="493" t="n">
        <v>1124.8</v>
      </c>
      <c r="AC3014" s="493" t="n">
        <v>1270.4</v>
      </c>
      <c r="AD3014" s="493" t="n">
        <v>1279.7</v>
      </c>
      <c r="AE3014" s="493" t="n">
        <v>961.2</v>
      </c>
      <c r="AF3014" s="493" t="n">
        <v>546.2</v>
      </c>
      <c r="AG3014" s="493" t="n">
        <v>239.4</v>
      </c>
      <c r="AH3014" s="493" t="n">
        <v>826.4400000000001</v>
      </c>
      <c r="AI3014" s="493" t="n">
        <v>6429.64</v>
      </c>
      <c r="AJ3014" s="493" t="n">
        <v>12316.24</v>
      </c>
      <c r="AK3014" s="493" t="n">
        <v>9847.33</v>
      </c>
      <c r="AL3014" s="493" t="n">
        <v>10213.39</v>
      </c>
      <c r="AM3014" s="493" t="n">
        <v>16070.3</v>
      </c>
      <c r="AN3014" s="493" t="n">
        <v>11726.31</v>
      </c>
      <c r="AO3014" s="493" t="n">
        <v>19685.24</v>
      </c>
      <c r="AP3014" s="493" t="n">
        <v>20300.72</v>
      </c>
      <c r="AQ3014" s="493" t="n">
        <v>22387.98</v>
      </c>
      <c r="AR3014" s="493" t="n">
        <v>18057.45</v>
      </c>
      <c r="AS3014" s="493" t="n">
        <v>21039.96</v>
      </c>
      <c r="AT3014" s="493" t="n">
        <v>15119.18</v>
      </c>
      <c r="AU3014" s="493" t="n">
        <v>23199.41</v>
      </c>
      <c r="AV3014" s="493" t="n">
        <v>22398.8</v>
      </c>
      <c r="AW3014" s="493" t="n">
        <v>25575.85</v>
      </c>
      <c r="AX3014" s="493" t="n">
        <v>25301.9</v>
      </c>
      <c r="AY3014" s="493" t="n">
        <v>23510.67</v>
      </c>
      <c r="AZ3014" s="493" t="n">
        <v>22297.39</v>
      </c>
      <c r="BA3014" s="493" t="n">
        <v>26987.23</v>
      </c>
      <c r="BB3014" s="493" t="n">
        <v>24448.89</v>
      </c>
      <c r="BC3014" s="493" t="n">
        <v>11374.91</v>
      </c>
      <c r="BD3014" s="493" t="n">
        <v>16770.28</v>
      </c>
      <c r="BE3014" s="493" t="n">
        <v>22795.51</v>
      </c>
      <c r="BF3014" s="493" t="n">
        <v>24640.1</v>
      </c>
      <c r="BG3014" s="493" t="n">
        <v>19686.18</v>
      </c>
      <c r="BH3014" s="493" t="n">
        <v>19246.89</v>
      </c>
      <c r="BI3014" s="493" t="n">
        <v>21727.47</v>
      </c>
      <c r="BJ3014" s="493" t="n">
        <v>21884.76</v>
      </c>
      <c r="BK3014" s="493" t="n">
        <v>24581.88</v>
      </c>
      <c r="BL3014" s="493" t="n">
        <v>28819.52</v>
      </c>
      <c r="BM3014" s="493" t="n">
        <v>27403.56</v>
      </c>
      <c r="BN3014" s="493" t="n">
        <v>23536.65</v>
      </c>
      <c r="BO3014" s="493" t="n">
        <v>22135.8</v>
      </c>
      <c r="BP3014" s="493" t="n">
        <v>22178.29</v>
      </c>
      <c r="BQ3014" s="493" t="n">
        <v>19474.54</v>
      </c>
      <c r="BR3014" s="493" t="n">
        <v>27904.96</v>
      </c>
      <c r="BS3014" s="493" t="n">
        <v>20167.78</v>
      </c>
      <c r="BT3014" s="493" t="n">
        <v>15574.78</v>
      </c>
      <c r="BU3014" s="493" t="n">
        <v>21424.3</v>
      </c>
      <c r="BV3014" s="493" t="n">
        <v>26042.01</v>
      </c>
      <c r="BW3014" s="493" t="n">
        <v>19253.92</v>
      </c>
    </row>
    <row r="3015">
      <c r="A3015" t="inlineStr">
        <is>
          <t>[C9D3] Angiotensin-II 길항제 칼슘길항제 복합제</t>
        </is>
      </c>
      <c r="B3015" t="inlineStr">
        <is>
          <t>다산제약</t>
        </is>
      </c>
      <c r="C3015" t="inlineStr">
        <is>
          <t>세비텐션</t>
        </is>
      </c>
      <c r="D3015" t="inlineStr">
        <is>
          <t>다산제약</t>
        </is>
      </c>
      <c r="E3015" t="inlineStr">
        <is>
          <t>amlodipine besylate,  olmesartan medoxomil</t>
        </is>
      </c>
      <c r="F3015" t="inlineStr">
        <is>
          <t>의원</t>
        </is>
      </c>
      <c r="G3015" t="inlineStr">
        <is>
          <t>Generic</t>
        </is>
      </c>
      <c r="H3015" s="493" t="n">
        <v>18662.98</v>
      </c>
      <c r="I3015" s="493" t="n">
        <v>20065.42</v>
      </c>
      <c r="J3015" s="493" t="n">
        <v>18626.78</v>
      </c>
      <c r="K3015" s="493" t="n">
        <v>21891.02</v>
      </c>
      <c r="L3015" s="493" t="n">
        <v>20003.6</v>
      </c>
      <c r="M3015" s="493" t="n">
        <v>21543.93</v>
      </c>
      <c r="N3015" s="493" t="n">
        <v>26343.78</v>
      </c>
      <c r="O3015" s="493" t="n">
        <v>24458.79</v>
      </c>
      <c r="P3015" s="493" t="n">
        <v>25056.94</v>
      </c>
      <c r="Q3015" s="493" t="n">
        <v>27907.58</v>
      </c>
      <c r="R3015" s="493" t="n">
        <v>23517.29</v>
      </c>
      <c r="S3015" s="493" t="n">
        <v>23246.85</v>
      </c>
      <c r="T3015" s="493" t="n">
        <v>34148.17</v>
      </c>
      <c r="U3015" s="493" t="n">
        <v>26788.56</v>
      </c>
      <c r="V3015" s="493" t="n">
        <v>28170.55</v>
      </c>
      <c r="W3015" s="493" t="n">
        <v>27871.45</v>
      </c>
      <c r="X3015" s="493" t="n">
        <v>29591.98</v>
      </c>
      <c r="Y3015" s="493" t="n">
        <v>29470.92</v>
      </c>
      <c r="Z3015" s="493" t="n">
        <v>37788.8</v>
      </c>
      <c r="AA3015" s="493" t="n">
        <v>35017.17</v>
      </c>
      <c r="AB3015" s="493" t="n">
        <v>36860.24</v>
      </c>
      <c r="AC3015" s="493" t="n">
        <v>39358.94</v>
      </c>
      <c r="AD3015" s="493" t="n">
        <v>36036.06</v>
      </c>
      <c r="AE3015" s="493" t="n">
        <v>47110.54</v>
      </c>
      <c r="AF3015" s="493" t="n">
        <v>42318.84</v>
      </c>
      <c r="AG3015" s="493" t="n">
        <v>45144.63</v>
      </c>
      <c r="AH3015" s="493" t="n">
        <v>43191.44</v>
      </c>
      <c r="AI3015" s="493" t="n">
        <v>48246.96</v>
      </c>
      <c r="AJ3015" s="493" t="n">
        <v>65660.60000000001</v>
      </c>
      <c r="AK3015" s="493" t="n">
        <v>128788.58</v>
      </c>
      <c r="AL3015" s="493" t="n">
        <v>153806.65</v>
      </c>
      <c r="AM3015" s="493" t="n">
        <v>199015.47</v>
      </c>
      <c r="AN3015" s="493" t="n">
        <v>199708.83</v>
      </c>
      <c r="AO3015" s="493" t="n">
        <v>229779.78</v>
      </c>
      <c r="AP3015" s="493" t="n">
        <v>250208.98</v>
      </c>
      <c r="AQ3015" s="493" t="n">
        <v>270702.5</v>
      </c>
      <c r="AR3015" s="493" t="n">
        <v>335456.88</v>
      </c>
      <c r="AS3015" s="493" t="n">
        <v>331006.24</v>
      </c>
      <c r="AT3015" s="493" t="n">
        <v>345505.42</v>
      </c>
      <c r="AU3015" s="493" t="n">
        <v>328249.41</v>
      </c>
      <c r="AV3015" s="493" t="n">
        <v>336619.6</v>
      </c>
      <c r="AW3015" s="493" t="n">
        <v>364189.54</v>
      </c>
      <c r="AX3015" s="493" t="n">
        <v>397746.98</v>
      </c>
      <c r="AY3015" s="493" t="n">
        <v>407788.2</v>
      </c>
      <c r="AZ3015" s="493" t="n">
        <v>399563.87</v>
      </c>
      <c r="BA3015" s="493" t="n">
        <v>399828.73</v>
      </c>
      <c r="BB3015" s="493" t="n">
        <v>244489.97</v>
      </c>
      <c r="BC3015" s="493" t="n">
        <v>187753.26</v>
      </c>
      <c r="BD3015" s="493" t="n">
        <v>224142.62</v>
      </c>
      <c r="BE3015" s="493" t="n">
        <v>241466.67</v>
      </c>
      <c r="BF3015" s="493" t="n">
        <v>276314.18</v>
      </c>
      <c r="BG3015" s="493" t="n">
        <v>270572.64</v>
      </c>
      <c r="BH3015" s="493" t="n">
        <v>297659.8</v>
      </c>
      <c r="BI3015" s="493" t="n">
        <v>283958.73</v>
      </c>
      <c r="BJ3015" s="493" t="n">
        <v>299508.82</v>
      </c>
      <c r="BK3015" s="493" t="n">
        <v>262851.56</v>
      </c>
      <c r="BL3015" s="493" t="n">
        <v>321777.63</v>
      </c>
      <c r="BM3015" s="493" t="n">
        <v>302170.41</v>
      </c>
      <c r="BN3015" s="493" t="n">
        <v>286798</v>
      </c>
      <c r="BO3015" s="493" t="n">
        <v>326217.33</v>
      </c>
      <c r="BP3015" s="493" t="n">
        <v>312152.34</v>
      </c>
      <c r="BQ3015" s="493" t="n">
        <v>302761.04</v>
      </c>
      <c r="BR3015" s="493" t="n">
        <v>353241.57</v>
      </c>
      <c r="BS3015" s="493" t="n">
        <v>340723.07</v>
      </c>
      <c r="BT3015" s="493" t="n">
        <v>337675.87</v>
      </c>
      <c r="BU3015" s="493" t="n">
        <v>358674.97</v>
      </c>
      <c r="BV3015" s="493" t="n">
        <v>365308.57</v>
      </c>
      <c r="BW3015" s="493" t="n">
        <v>338360.39</v>
      </c>
    </row>
    <row r="3016">
      <c r="A3016" t="inlineStr">
        <is>
          <t>[C9D3] Angiotensin-II 길항제 칼슘길항제 복합제</t>
        </is>
      </c>
      <c r="B3016" t="inlineStr">
        <is>
          <t>다산제약</t>
        </is>
      </c>
      <c r="C3016" t="inlineStr">
        <is>
          <t>세비텐션</t>
        </is>
      </c>
      <c r="D3016" t="inlineStr">
        <is>
          <t>다산제약</t>
        </is>
      </c>
      <c r="E3016" t="inlineStr">
        <is>
          <t>amlodipine besylate,  olmesartan medoxomil</t>
        </is>
      </c>
      <c r="F3016" t="inlineStr">
        <is>
          <t>보건소</t>
        </is>
      </c>
      <c r="G3016" t="inlineStr">
        <is>
          <t>Generic</t>
        </is>
      </c>
      <c r="H3016" s="493" t="n">
        <v>0</v>
      </c>
      <c r="I3016" s="493" t="n">
        <v>0</v>
      </c>
      <c r="J3016" s="493" t="n">
        <v>0</v>
      </c>
      <c r="K3016" s="493" t="n">
        <v>0</v>
      </c>
      <c r="L3016" s="493" t="n">
        <v>0</v>
      </c>
      <c r="M3016" s="493" t="n">
        <v>0</v>
      </c>
      <c r="N3016" s="493" t="n">
        <v>0</v>
      </c>
      <c r="O3016" s="493" t="n">
        <v>0</v>
      </c>
      <c r="P3016" s="493" t="n">
        <v>0</v>
      </c>
      <c r="Q3016" s="493" t="n">
        <v>0</v>
      </c>
      <c r="R3016" s="493" t="n">
        <v>0</v>
      </c>
      <c r="S3016" s="493" t="n">
        <v>0</v>
      </c>
      <c r="T3016" s="493" t="n">
        <v>0</v>
      </c>
      <c r="U3016" s="493" t="n">
        <v>0</v>
      </c>
      <c r="V3016" s="493" t="n">
        <v>0</v>
      </c>
      <c r="W3016" s="493" t="n">
        <v>0</v>
      </c>
      <c r="X3016" s="493" t="n">
        <v>0</v>
      </c>
      <c r="Y3016" s="493" t="n">
        <v>194.4</v>
      </c>
      <c r="Z3016" s="493" t="n">
        <v>0</v>
      </c>
      <c r="AA3016" s="493" t="n">
        <v>182.4</v>
      </c>
      <c r="AB3016" s="493" t="n">
        <v>0</v>
      </c>
      <c r="AC3016" s="493" t="n">
        <v>0</v>
      </c>
      <c r="AD3016" s="493" t="n">
        <v>207.6</v>
      </c>
      <c r="AE3016" s="493" t="n">
        <v>0</v>
      </c>
      <c r="AF3016" s="493" t="n">
        <v>183.6</v>
      </c>
      <c r="AG3016" s="493" t="n">
        <v>209.7</v>
      </c>
      <c r="AH3016" s="493" t="n">
        <v>0</v>
      </c>
      <c r="AI3016" s="493" t="n">
        <v>595.8</v>
      </c>
      <c r="AJ3016" s="493" t="n">
        <v>1034.7</v>
      </c>
      <c r="AK3016" s="493" t="n">
        <v>853.2</v>
      </c>
      <c r="AL3016" s="493" t="n">
        <v>1468.96</v>
      </c>
      <c r="AM3016" s="493" t="n">
        <v>2039.75</v>
      </c>
      <c r="AN3016" s="493" t="n">
        <v>2576.7</v>
      </c>
      <c r="AO3016" s="493" t="n">
        <v>6286.8</v>
      </c>
      <c r="AP3016" s="493" t="n">
        <v>5173</v>
      </c>
      <c r="AQ3016" s="493" t="n">
        <v>5206.8</v>
      </c>
      <c r="AR3016" s="493" t="n">
        <v>5725.95</v>
      </c>
      <c r="AS3016" s="493" t="n">
        <v>3408.7</v>
      </c>
      <c r="AT3016" s="493" t="n">
        <v>3288.9</v>
      </c>
      <c r="AU3016" s="493" t="n">
        <v>3620.1</v>
      </c>
      <c r="AV3016" s="493" t="n">
        <v>8122.2</v>
      </c>
      <c r="AW3016" s="493" t="n">
        <v>3843</v>
      </c>
      <c r="AX3016" s="493" t="n">
        <v>7221.75</v>
      </c>
      <c r="AY3016" s="493" t="n">
        <v>8660.4</v>
      </c>
      <c r="AZ3016" s="493" t="n">
        <v>10398.3</v>
      </c>
      <c r="BA3016" s="493" t="n">
        <v>6856.8</v>
      </c>
      <c r="BB3016" s="493" t="n">
        <v>12294.3</v>
      </c>
      <c r="BC3016" s="493" t="n">
        <v>4838.1</v>
      </c>
      <c r="BD3016" s="493" t="n">
        <v>15250.8</v>
      </c>
      <c r="BE3016" s="493" t="n">
        <v>6244.2</v>
      </c>
      <c r="BF3016" s="493" t="n">
        <v>9438</v>
      </c>
      <c r="BG3016" s="493" t="n">
        <v>4920.3</v>
      </c>
      <c r="BH3016" s="493" t="n">
        <v>13427.1</v>
      </c>
      <c r="BI3016" s="493" t="n">
        <v>3745.5</v>
      </c>
      <c r="BJ3016" s="493" t="n">
        <v>4602.6</v>
      </c>
      <c r="BK3016" s="493" t="n">
        <v>8878.5</v>
      </c>
      <c r="BL3016" s="493" t="n">
        <v>4089.3</v>
      </c>
      <c r="BM3016" s="493" t="n">
        <v>7098.3</v>
      </c>
      <c r="BN3016" s="493" t="n">
        <v>5959.2</v>
      </c>
      <c r="BO3016" s="493" t="n">
        <v>5600.7</v>
      </c>
      <c r="BP3016" s="493" t="n">
        <v>7953.88</v>
      </c>
      <c r="BQ3016" s="493" t="n">
        <v>5004.15</v>
      </c>
      <c r="BR3016" s="493" t="n">
        <v>5203.74</v>
      </c>
      <c r="BS3016" s="493" t="n">
        <v>13877.7</v>
      </c>
      <c r="BT3016" s="493" t="n">
        <v>4037.97</v>
      </c>
      <c r="BU3016" s="493" t="n">
        <v>8525.18</v>
      </c>
      <c r="BV3016" s="493" t="n">
        <v>7596.9</v>
      </c>
      <c r="BW3016" s="493" t="n">
        <v>6480.3</v>
      </c>
    </row>
    <row r="3017">
      <c r="A3017" t="inlineStr">
        <is>
          <t>[C9D3] Angiotensin-II 길항제 칼슘길항제 복합제</t>
        </is>
      </c>
      <c r="B3017" t="inlineStr">
        <is>
          <t>다산제약</t>
        </is>
      </c>
      <c r="C3017" t="inlineStr">
        <is>
          <t>트윈액트</t>
        </is>
      </c>
      <c r="D3017" t="inlineStr">
        <is>
          <t>다산제약</t>
        </is>
      </c>
      <c r="E3017" t="inlineStr">
        <is>
          <t>amlodipine besylate,  telmisartan</t>
        </is>
      </c>
      <c r="F3017" t="inlineStr">
        <is>
          <t>상급종합병원</t>
        </is>
      </c>
      <c r="G3017" t="inlineStr">
        <is>
          <t>Generic</t>
        </is>
      </c>
      <c r="H3017" s="493" t="n">
        <v>0</v>
      </c>
      <c r="I3017" s="493" t="n">
        <v>0</v>
      </c>
      <c r="J3017" s="493" t="n">
        <v>0</v>
      </c>
      <c r="K3017" s="493" t="n">
        <v>0</v>
      </c>
      <c r="L3017" s="493" t="n">
        <v>0</v>
      </c>
      <c r="M3017" s="493" t="n">
        <v>0</v>
      </c>
      <c r="N3017" s="493" t="n">
        <v>0</v>
      </c>
      <c r="O3017" s="493" t="n">
        <v>0</v>
      </c>
      <c r="P3017" s="493" t="n">
        <v>0</v>
      </c>
      <c r="Q3017" s="493" t="n">
        <v>0</v>
      </c>
      <c r="R3017" s="493" t="n">
        <v>0</v>
      </c>
      <c r="S3017" s="493" t="n">
        <v>0</v>
      </c>
      <c r="T3017" s="493" t="n">
        <v>0</v>
      </c>
      <c r="U3017" s="493" t="n">
        <v>0</v>
      </c>
      <c r="V3017" s="493" t="n">
        <v>0</v>
      </c>
      <c r="W3017" s="493" t="n">
        <v>0</v>
      </c>
      <c r="X3017" s="493" t="n">
        <v>0</v>
      </c>
      <c r="Y3017" s="493" t="n">
        <v>0</v>
      </c>
      <c r="Z3017" s="493" t="n">
        <v>0</v>
      </c>
      <c r="AA3017" s="493" t="n">
        <v>0</v>
      </c>
      <c r="AB3017" s="493" t="n">
        <v>0</v>
      </c>
      <c r="AC3017" s="493" t="n">
        <v>0</v>
      </c>
      <c r="AD3017" s="493" t="n">
        <v>0</v>
      </c>
      <c r="AE3017" s="493" t="n">
        <v>0</v>
      </c>
      <c r="AF3017" s="493" t="n">
        <v>0</v>
      </c>
      <c r="AG3017" s="493" t="n">
        <v>0</v>
      </c>
      <c r="AH3017" s="493" t="n">
        <v>0</v>
      </c>
      <c r="AI3017" s="493" t="n">
        <v>0</v>
      </c>
      <c r="AJ3017" s="493" t="n">
        <v>0</v>
      </c>
      <c r="AK3017" s="493" t="n">
        <v>0</v>
      </c>
      <c r="AL3017" s="493" t="n">
        <v>0</v>
      </c>
      <c r="AM3017" s="493" t="n">
        <v>0</v>
      </c>
      <c r="AN3017" s="493" t="n">
        <v>0</v>
      </c>
      <c r="AO3017" s="493" t="n">
        <v>0</v>
      </c>
      <c r="AP3017" s="493" t="n">
        <v>0</v>
      </c>
      <c r="AQ3017" s="493" t="n">
        <v>0</v>
      </c>
      <c r="AR3017" s="493" t="n">
        <v>0</v>
      </c>
      <c r="AS3017" s="493" t="n">
        <v>0</v>
      </c>
      <c r="AT3017" s="493" t="n">
        <v>0</v>
      </c>
      <c r="AU3017" s="493" t="n">
        <v>0</v>
      </c>
      <c r="AV3017" s="493" t="n">
        <v>0</v>
      </c>
      <c r="AW3017" s="493" t="n">
        <v>0</v>
      </c>
      <c r="AX3017" s="493" t="n">
        <v>0</v>
      </c>
      <c r="AY3017" s="493" t="n">
        <v>0</v>
      </c>
      <c r="AZ3017" s="493" t="n">
        <v>0</v>
      </c>
      <c r="BA3017" s="493" t="n">
        <v>0</v>
      </c>
      <c r="BB3017" s="493" t="n">
        <v>0</v>
      </c>
      <c r="BC3017" s="493" t="n">
        <v>0</v>
      </c>
      <c r="BD3017" s="493" t="n">
        <v>0</v>
      </c>
      <c r="BE3017" s="493" t="n">
        <v>0</v>
      </c>
      <c r="BF3017" s="493" t="n">
        <v>0</v>
      </c>
      <c r="BG3017" s="493" t="n">
        <v>0</v>
      </c>
      <c r="BH3017" s="493" t="n">
        <v>0</v>
      </c>
      <c r="BI3017" s="493" t="n">
        <v>0</v>
      </c>
      <c r="BJ3017" s="493" t="n">
        <v>0</v>
      </c>
      <c r="BK3017" s="493" t="n">
        <v>0</v>
      </c>
      <c r="BL3017" s="493" t="n">
        <v>0</v>
      </c>
      <c r="BM3017" s="493" t="n">
        <v>0</v>
      </c>
      <c r="BN3017" s="493" t="n">
        <v>669</v>
      </c>
      <c r="BO3017" s="493" t="n">
        <v>0</v>
      </c>
      <c r="BP3017" s="493" t="n">
        <v>644.4</v>
      </c>
      <c r="BQ3017" s="493" t="n">
        <v>0</v>
      </c>
      <c r="BR3017" s="493" t="n">
        <v>0</v>
      </c>
      <c r="BS3017" s="493" t="n">
        <v>0</v>
      </c>
      <c r="BT3017" s="493" t="n">
        <v>0</v>
      </c>
      <c r="BU3017" s="493" t="n">
        <v>0</v>
      </c>
      <c r="BV3017" s="493" t="n">
        <v>0</v>
      </c>
      <c r="BW3017" s="493" t="n">
        <v>0</v>
      </c>
    </row>
    <row r="3018">
      <c r="A3018" t="inlineStr">
        <is>
          <t>[C9D3] Angiotensin-II 길항제 칼슘길항제 복합제</t>
        </is>
      </c>
      <c r="B3018" t="inlineStr">
        <is>
          <t>다산제약</t>
        </is>
      </c>
      <c r="C3018" t="inlineStr">
        <is>
          <t>트윈액트</t>
        </is>
      </c>
      <c r="D3018" t="inlineStr">
        <is>
          <t>다산제약</t>
        </is>
      </c>
      <c r="E3018" t="inlineStr">
        <is>
          <t>amlodipine besylate,  telmisartan</t>
        </is>
      </c>
      <c r="F3018" t="inlineStr">
        <is>
          <t>종합병원</t>
        </is>
      </c>
      <c r="G3018" t="inlineStr">
        <is>
          <t>Generic</t>
        </is>
      </c>
      <c r="H3018" s="493" t="n">
        <v>0</v>
      </c>
      <c r="I3018" s="493" t="n">
        <v>0</v>
      </c>
      <c r="J3018" s="493" t="n">
        <v>0</v>
      </c>
      <c r="K3018" s="493" t="n">
        <v>0</v>
      </c>
      <c r="L3018" s="493" t="n">
        <v>0</v>
      </c>
      <c r="M3018" s="493" t="n">
        <v>0</v>
      </c>
      <c r="N3018" s="493" t="n">
        <v>0</v>
      </c>
      <c r="O3018" s="493" t="n">
        <v>0</v>
      </c>
      <c r="P3018" s="493" t="n">
        <v>0</v>
      </c>
      <c r="Q3018" s="493" t="n">
        <v>0</v>
      </c>
      <c r="R3018" s="493" t="n">
        <v>0</v>
      </c>
      <c r="S3018" s="493" t="n">
        <v>0</v>
      </c>
      <c r="T3018" s="493" t="n">
        <v>0</v>
      </c>
      <c r="U3018" s="493" t="n">
        <v>0</v>
      </c>
      <c r="V3018" s="493" t="n">
        <v>0</v>
      </c>
      <c r="W3018" s="493" t="n">
        <v>0</v>
      </c>
      <c r="X3018" s="493" t="n">
        <v>0</v>
      </c>
      <c r="Y3018" s="493" t="n">
        <v>360</v>
      </c>
      <c r="Z3018" s="493" t="n">
        <v>4084.8</v>
      </c>
      <c r="AA3018" s="493" t="n">
        <v>4044.1</v>
      </c>
      <c r="AB3018" s="493" t="n">
        <v>3119.4</v>
      </c>
      <c r="AC3018" s="493" t="n">
        <v>3354.4</v>
      </c>
      <c r="AD3018" s="493" t="n">
        <v>4449.06</v>
      </c>
      <c r="AE3018" s="493" t="n">
        <v>4115.34</v>
      </c>
      <c r="AF3018" s="493" t="n">
        <v>5903.81</v>
      </c>
      <c r="AG3018" s="493" t="n">
        <v>5782</v>
      </c>
      <c r="AH3018" s="493" t="n">
        <v>5173.83</v>
      </c>
      <c r="AI3018" s="493" t="n">
        <v>3501.4</v>
      </c>
      <c r="AJ3018" s="493" t="n">
        <v>3206.4</v>
      </c>
      <c r="AK3018" s="493" t="n">
        <v>3179.82</v>
      </c>
      <c r="AL3018" s="493" t="n">
        <v>4452</v>
      </c>
      <c r="AM3018" s="493" t="n">
        <v>5115.56</v>
      </c>
      <c r="AN3018" s="493" t="n">
        <v>2913.6</v>
      </c>
      <c r="AO3018" s="493" t="n">
        <v>4499.78</v>
      </c>
      <c r="AP3018" s="493" t="n">
        <v>6249.48</v>
      </c>
      <c r="AQ3018" s="493" t="n">
        <v>5945.99</v>
      </c>
      <c r="AR3018" s="493" t="n">
        <v>6402.66</v>
      </c>
      <c r="AS3018" s="493" t="n">
        <v>8513.309999999999</v>
      </c>
      <c r="AT3018" s="493" t="n">
        <v>16165.43</v>
      </c>
      <c r="AU3018" s="493" t="n">
        <v>16823.69</v>
      </c>
      <c r="AV3018" s="493" t="n">
        <v>16986.48</v>
      </c>
      <c r="AW3018" s="493" t="n">
        <v>14180.14</v>
      </c>
      <c r="AX3018" s="493" t="n">
        <v>13749.78</v>
      </c>
      <c r="AY3018" s="493" t="n">
        <v>17031.94</v>
      </c>
      <c r="AZ3018" s="493" t="n">
        <v>22812.95</v>
      </c>
      <c r="BA3018" s="493" t="n">
        <v>11470.48</v>
      </c>
      <c r="BB3018" s="493" t="n">
        <v>13030.8</v>
      </c>
      <c r="BC3018" s="493" t="n">
        <v>10843.58</v>
      </c>
      <c r="BD3018" s="493" t="n">
        <v>11274.48</v>
      </c>
      <c r="BE3018" s="493" t="n">
        <v>11545.34</v>
      </c>
      <c r="BF3018" s="493" t="n">
        <v>25184.8</v>
      </c>
      <c r="BG3018" s="493" t="n">
        <v>33272.13</v>
      </c>
      <c r="BH3018" s="493" t="n">
        <v>30677.72</v>
      </c>
      <c r="BI3018" s="493" t="n">
        <v>37606.66</v>
      </c>
      <c r="BJ3018" s="493" t="n">
        <v>34530.13</v>
      </c>
      <c r="BK3018" s="493" t="n">
        <v>27604.08</v>
      </c>
      <c r="BL3018" s="493" t="n">
        <v>41367.02</v>
      </c>
      <c r="BM3018" s="493" t="n">
        <v>29603.83</v>
      </c>
      <c r="BN3018" s="493" t="n">
        <v>27553.43</v>
      </c>
      <c r="BO3018" s="493" t="n">
        <v>34660.59</v>
      </c>
      <c r="BP3018" s="493" t="n">
        <v>28538.5</v>
      </c>
      <c r="BQ3018" s="493" t="n">
        <v>27778.7</v>
      </c>
      <c r="BR3018" s="493" t="n">
        <v>29334.11</v>
      </c>
      <c r="BS3018" s="493" t="n">
        <v>29339.92</v>
      </c>
      <c r="BT3018" s="493" t="n">
        <v>28494.67</v>
      </c>
      <c r="BU3018" s="493" t="n">
        <v>27306.1</v>
      </c>
      <c r="BV3018" s="493" t="n">
        <v>33584.6</v>
      </c>
      <c r="BW3018" s="493" t="n">
        <v>31395.8</v>
      </c>
    </row>
    <row r="3019">
      <c r="A3019" t="inlineStr">
        <is>
          <t>[C9D3] Angiotensin-II 길항제 칼슘길항제 복합제</t>
        </is>
      </c>
      <c r="B3019" t="inlineStr">
        <is>
          <t>다산제약</t>
        </is>
      </c>
      <c r="C3019" t="inlineStr">
        <is>
          <t>트윈액트</t>
        </is>
      </c>
      <c r="D3019" t="inlineStr">
        <is>
          <t>다산제약</t>
        </is>
      </c>
      <c r="E3019" t="inlineStr">
        <is>
          <t>amlodipine besylate,  telmisartan</t>
        </is>
      </c>
      <c r="F3019" t="inlineStr">
        <is>
          <t>병원</t>
        </is>
      </c>
      <c r="G3019" t="inlineStr">
        <is>
          <t>Generic</t>
        </is>
      </c>
      <c r="H3019" s="493" t="n">
        <v>0</v>
      </c>
      <c r="I3019" s="493" t="n">
        <v>0</v>
      </c>
      <c r="J3019" s="493" t="n">
        <v>0</v>
      </c>
      <c r="K3019" s="493" t="n">
        <v>0</v>
      </c>
      <c r="L3019" s="493" t="n">
        <v>0</v>
      </c>
      <c r="M3019" s="493" t="n">
        <v>0</v>
      </c>
      <c r="N3019" s="493" t="n">
        <v>0</v>
      </c>
      <c r="O3019" s="493" t="n">
        <v>0</v>
      </c>
      <c r="P3019" s="493" t="n">
        <v>0</v>
      </c>
      <c r="Q3019" s="493" t="n">
        <v>0</v>
      </c>
      <c r="R3019" s="493" t="n">
        <v>0</v>
      </c>
      <c r="S3019" s="493" t="n">
        <v>0</v>
      </c>
      <c r="T3019" s="493" t="n">
        <v>0</v>
      </c>
      <c r="U3019" s="493" t="n">
        <v>0</v>
      </c>
      <c r="V3019" s="493" t="n">
        <v>0</v>
      </c>
      <c r="W3019" s="493" t="n">
        <v>352.72</v>
      </c>
      <c r="X3019" s="493" t="n">
        <v>759.15</v>
      </c>
      <c r="Y3019" s="493" t="n">
        <v>513.6</v>
      </c>
      <c r="Z3019" s="493" t="n">
        <v>2427.62</v>
      </c>
      <c r="AA3019" s="493" t="n">
        <v>2118.9</v>
      </c>
      <c r="AB3019" s="493" t="n">
        <v>2591.4</v>
      </c>
      <c r="AC3019" s="493" t="n">
        <v>3310.2</v>
      </c>
      <c r="AD3019" s="493" t="n">
        <v>2850.09</v>
      </c>
      <c r="AE3019" s="493" t="n">
        <v>3149.4</v>
      </c>
      <c r="AF3019" s="493" t="n">
        <v>3994.54</v>
      </c>
      <c r="AG3019" s="493" t="n">
        <v>6726.58</v>
      </c>
      <c r="AH3019" s="493" t="n">
        <v>11989.1</v>
      </c>
      <c r="AI3019" s="493" t="n">
        <v>15063.7</v>
      </c>
      <c r="AJ3019" s="493" t="n">
        <v>18250.39</v>
      </c>
      <c r="AK3019" s="493" t="n">
        <v>16754.68</v>
      </c>
      <c r="AL3019" s="493" t="n">
        <v>17243.38</v>
      </c>
      <c r="AM3019" s="493" t="n">
        <v>18358.95</v>
      </c>
      <c r="AN3019" s="493" t="n">
        <v>25051.14</v>
      </c>
      <c r="AO3019" s="493" t="n">
        <v>24270.89</v>
      </c>
      <c r="AP3019" s="493" t="n">
        <v>27363.81</v>
      </c>
      <c r="AQ3019" s="493" t="n">
        <v>26876.45</v>
      </c>
      <c r="AR3019" s="493" t="n">
        <v>33205.34</v>
      </c>
      <c r="AS3019" s="493" t="n">
        <v>32857.82</v>
      </c>
      <c r="AT3019" s="493" t="n">
        <v>34888.97</v>
      </c>
      <c r="AU3019" s="493" t="n">
        <v>35683.39</v>
      </c>
      <c r="AV3019" s="493" t="n">
        <v>68381.03</v>
      </c>
      <c r="AW3019" s="493" t="n">
        <v>66075.13</v>
      </c>
      <c r="AX3019" s="493" t="n">
        <v>74264.58</v>
      </c>
      <c r="AY3019" s="493" t="n">
        <v>66146.33</v>
      </c>
      <c r="AZ3019" s="493" t="n">
        <v>80108.53999999999</v>
      </c>
      <c r="BA3019" s="493" t="n">
        <v>61364.14</v>
      </c>
      <c r="BB3019" s="493" t="n">
        <v>47974.73</v>
      </c>
      <c r="BC3019" s="493" t="n">
        <v>38426.91</v>
      </c>
      <c r="BD3019" s="493" t="n">
        <v>52917.25</v>
      </c>
      <c r="BE3019" s="493" t="n">
        <v>42019.7</v>
      </c>
      <c r="BF3019" s="493" t="n">
        <v>60208.2</v>
      </c>
      <c r="BG3019" s="493" t="n">
        <v>53089.97</v>
      </c>
      <c r="BH3019" s="493" t="n">
        <v>62994.36</v>
      </c>
      <c r="BI3019" s="493" t="n">
        <v>53871.24</v>
      </c>
      <c r="BJ3019" s="493" t="n">
        <v>55499.45</v>
      </c>
      <c r="BK3019" s="493" t="n">
        <v>49723.62</v>
      </c>
      <c r="BL3019" s="493" t="n">
        <v>63929.33</v>
      </c>
      <c r="BM3019" s="493" t="n">
        <v>59273.62</v>
      </c>
      <c r="BN3019" s="493" t="n">
        <v>61135.48</v>
      </c>
      <c r="BO3019" s="493" t="n">
        <v>67601.08</v>
      </c>
      <c r="BP3019" s="493" t="n">
        <v>62948.03</v>
      </c>
      <c r="BQ3019" s="493" t="n">
        <v>58116.44</v>
      </c>
      <c r="BR3019" s="493" t="n">
        <v>69993.84</v>
      </c>
      <c r="BS3019" s="493" t="n">
        <v>67443.75999999999</v>
      </c>
      <c r="BT3019" s="493" t="n">
        <v>65243.81</v>
      </c>
      <c r="BU3019" s="493" t="n">
        <v>65977.74000000001</v>
      </c>
      <c r="BV3019" s="493" t="n">
        <v>71230.84</v>
      </c>
      <c r="BW3019" s="493" t="n">
        <v>71364.97</v>
      </c>
    </row>
    <row r="3020">
      <c r="A3020" t="inlineStr">
        <is>
          <t>[C9D3] Angiotensin-II 길항제 칼슘길항제 복합제</t>
        </is>
      </c>
      <c r="B3020" t="inlineStr">
        <is>
          <t>다산제약</t>
        </is>
      </c>
      <c r="C3020" t="inlineStr">
        <is>
          <t>트윈액트</t>
        </is>
      </c>
      <c r="D3020" t="inlineStr">
        <is>
          <t>다산제약</t>
        </is>
      </c>
      <c r="E3020" t="inlineStr">
        <is>
          <t>amlodipine besylate,  telmisartan</t>
        </is>
      </c>
      <c r="F3020" t="inlineStr">
        <is>
          <t>의원</t>
        </is>
      </c>
      <c r="G3020" t="inlineStr">
        <is>
          <t>Generic</t>
        </is>
      </c>
      <c r="H3020" s="493" t="n">
        <v>0</v>
      </c>
      <c r="I3020" s="493" t="n">
        <v>0</v>
      </c>
      <c r="J3020" s="493" t="n">
        <v>0</v>
      </c>
      <c r="K3020" s="493" t="n">
        <v>0</v>
      </c>
      <c r="L3020" s="493" t="n">
        <v>0</v>
      </c>
      <c r="M3020" s="493" t="n">
        <v>0</v>
      </c>
      <c r="N3020" s="493" t="n">
        <v>0</v>
      </c>
      <c r="O3020" s="493" t="n">
        <v>0</v>
      </c>
      <c r="P3020" s="493" t="n">
        <v>0</v>
      </c>
      <c r="Q3020" s="493" t="n">
        <v>0</v>
      </c>
      <c r="R3020" s="493" t="n">
        <v>8091.16</v>
      </c>
      <c r="S3020" s="493" t="n">
        <v>9983.24</v>
      </c>
      <c r="T3020" s="493" t="n">
        <v>8222.66</v>
      </c>
      <c r="U3020" s="493" t="n">
        <v>8842.200000000001</v>
      </c>
      <c r="V3020" s="493" t="n">
        <v>10668.94</v>
      </c>
      <c r="W3020" s="493" t="n">
        <v>9646.700000000001</v>
      </c>
      <c r="X3020" s="493" t="n">
        <v>9507.1</v>
      </c>
      <c r="Y3020" s="493" t="n">
        <v>13042.8</v>
      </c>
      <c r="Z3020" s="493" t="n">
        <v>29461.86</v>
      </c>
      <c r="AA3020" s="493" t="n">
        <v>26588.4</v>
      </c>
      <c r="AB3020" s="493" t="n">
        <v>52136.54</v>
      </c>
      <c r="AC3020" s="493" t="n">
        <v>55962.38</v>
      </c>
      <c r="AD3020" s="493" t="n">
        <v>62594.66</v>
      </c>
      <c r="AE3020" s="493" t="n">
        <v>66699</v>
      </c>
      <c r="AF3020" s="493" t="n">
        <v>83732.56</v>
      </c>
      <c r="AG3020" s="493" t="n">
        <v>82548.03</v>
      </c>
      <c r="AH3020" s="493" t="n">
        <v>103965.52</v>
      </c>
      <c r="AI3020" s="493" t="n">
        <v>100744.91</v>
      </c>
      <c r="AJ3020" s="493" t="n">
        <v>119135.75</v>
      </c>
      <c r="AK3020" s="493" t="n">
        <v>120232.36</v>
      </c>
      <c r="AL3020" s="493" t="n">
        <v>135165.9</v>
      </c>
      <c r="AM3020" s="493" t="n">
        <v>136403.81</v>
      </c>
      <c r="AN3020" s="493" t="n">
        <v>157259.58</v>
      </c>
      <c r="AO3020" s="493" t="n">
        <v>194621.45</v>
      </c>
      <c r="AP3020" s="493" t="n">
        <v>217780.94</v>
      </c>
      <c r="AQ3020" s="493" t="n">
        <v>234723.04</v>
      </c>
      <c r="AR3020" s="493" t="n">
        <v>251245.46</v>
      </c>
      <c r="AS3020" s="493" t="n">
        <v>281375.86</v>
      </c>
      <c r="AT3020" s="493" t="n">
        <v>321151.88</v>
      </c>
      <c r="AU3020" s="493" t="n">
        <v>326192.05</v>
      </c>
      <c r="AV3020" s="493" t="n">
        <v>350355.44</v>
      </c>
      <c r="AW3020" s="493" t="n">
        <v>317723.59</v>
      </c>
      <c r="AX3020" s="493" t="n">
        <v>347902.78</v>
      </c>
      <c r="AY3020" s="493" t="n">
        <v>350020.49</v>
      </c>
      <c r="AZ3020" s="493" t="n">
        <v>405991.25</v>
      </c>
      <c r="BA3020" s="493" t="n">
        <v>464915.55</v>
      </c>
      <c r="BB3020" s="493" t="n">
        <v>386392.13</v>
      </c>
      <c r="BC3020" s="493" t="n">
        <v>245902.27</v>
      </c>
      <c r="BD3020" s="493" t="n">
        <v>310910.27</v>
      </c>
      <c r="BE3020" s="493" t="n">
        <v>335610.72</v>
      </c>
      <c r="BF3020" s="493" t="n">
        <v>350085.68</v>
      </c>
      <c r="BG3020" s="493" t="n">
        <v>372222.72</v>
      </c>
      <c r="BH3020" s="493" t="n">
        <v>363568.01</v>
      </c>
      <c r="BI3020" s="493" t="n">
        <v>356079.83</v>
      </c>
      <c r="BJ3020" s="493" t="n">
        <v>383646.81</v>
      </c>
      <c r="BK3020" s="493" t="n">
        <v>360433.44</v>
      </c>
      <c r="BL3020" s="493" t="n">
        <v>404788.62</v>
      </c>
      <c r="BM3020" s="493" t="n">
        <v>361590.39</v>
      </c>
      <c r="BN3020" s="493" t="n">
        <v>346821.23</v>
      </c>
      <c r="BO3020" s="493" t="n">
        <v>372545.87</v>
      </c>
      <c r="BP3020" s="493" t="n">
        <v>384989.83</v>
      </c>
      <c r="BQ3020" s="493" t="n">
        <v>375198.77</v>
      </c>
      <c r="BR3020" s="493" t="n">
        <v>439422.34</v>
      </c>
      <c r="BS3020" s="493" t="n">
        <v>425341.65</v>
      </c>
      <c r="BT3020" s="493" t="n">
        <v>430881.49</v>
      </c>
      <c r="BU3020" s="493" t="n">
        <v>480243.69</v>
      </c>
      <c r="BV3020" s="493" t="n">
        <v>479392.36</v>
      </c>
      <c r="BW3020" s="493" t="n">
        <v>464067.52</v>
      </c>
    </row>
    <row r="3021">
      <c r="A3021" t="inlineStr">
        <is>
          <t>[C9D3] Angiotensin-II 길항제 칼슘길항제 복합제</t>
        </is>
      </c>
      <c r="B3021" t="inlineStr">
        <is>
          <t>다산제약</t>
        </is>
      </c>
      <c r="C3021" t="inlineStr">
        <is>
          <t>트윈액트</t>
        </is>
      </c>
      <c r="D3021" t="inlineStr">
        <is>
          <t>다산제약</t>
        </is>
      </c>
      <c r="E3021" t="inlineStr">
        <is>
          <t>amlodipine besylate,  telmisartan</t>
        </is>
      </c>
      <c r="F3021" t="inlineStr">
        <is>
          <t>보건소</t>
        </is>
      </c>
      <c r="G3021" t="inlineStr">
        <is>
          <t>Generic</t>
        </is>
      </c>
      <c r="H3021" s="493" t="n">
        <v>0</v>
      </c>
      <c r="I3021" s="493" t="n">
        <v>0</v>
      </c>
      <c r="J3021" s="493" t="n">
        <v>0</v>
      </c>
      <c r="K3021" s="493" t="n">
        <v>0</v>
      </c>
      <c r="L3021" s="493" t="n">
        <v>0</v>
      </c>
      <c r="M3021" s="493" t="n">
        <v>0</v>
      </c>
      <c r="N3021" s="493" t="n">
        <v>0</v>
      </c>
      <c r="O3021" s="493" t="n">
        <v>0</v>
      </c>
      <c r="P3021" s="493" t="n">
        <v>0</v>
      </c>
      <c r="Q3021" s="493" t="n">
        <v>0</v>
      </c>
      <c r="R3021" s="493" t="n">
        <v>0</v>
      </c>
      <c r="S3021" s="493" t="n">
        <v>0</v>
      </c>
      <c r="T3021" s="493" t="n">
        <v>0</v>
      </c>
      <c r="U3021" s="493" t="n">
        <v>0</v>
      </c>
      <c r="V3021" s="493" t="n">
        <v>0</v>
      </c>
      <c r="W3021" s="493" t="n">
        <v>0</v>
      </c>
      <c r="X3021" s="493" t="n">
        <v>0</v>
      </c>
      <c r="Y3021" s="493" t="n">
        <v>0</v>
      </c>
      <c r="Z3021" s="493" t="n">
        <v>0</v>
      </c>
      <c r="AA3021" s="493" t="n">
        <v>0</v>
      </c>
      <c r="AB3021" s="493" t="n">
        <v>0</v>
      </c>
      <c r="AC3021" s="493" t="n">
        <v>0</v>
      </c>
      <c r="AD3021" s="493" t="n">
        <v>210.6</v>
      </c>
      <c r="AE3021" s="493" t="n">
        <v>483.6</v>
      </c>
      <c r="AF3021" s="493" t="n">
        <v>225</v>
      </c>
      <c r="AG3021" s="493" t="n">
        <v>475.2</v>
      </c>
      <c r="AH3021" s="493" t="n">
        <v>544.5</v>
      </c>
      <c r="AI3021" s="493" t="n">
        <v>2145</v>
      </c>
      <c r="AJ3021" s="493" t="n">
        <v>3320.7</v>
      </c>
      <c r="AK3021" s="493" t="n">
        <v>11241.2</v>
      </c>
      <c r="AL3021" s="493" t="n">
        <v>4906.8</v>
      </c>
      <c r="AM3021" s="493" t="n">
        <v>7152.6</v>
      </c>
      <c r="AN3021" s="493" t="n">
        <v>8148.9</v>
      </c>
      <c r="AO3021" s="493" t="n">
        <v>6428.7</v>
      </c>
      <c r="AP3021" s="493" t="n">
        <v>5994.3</v>
      </c>
      <c r="AQ3021" s="493" t="n">
        <v>10273.2</v>
      </c>
      <c r="AR3021" s="493" t="n">
        <v>15459.9</v>
      </c>
      <c r="AS3021" s="493" t="n">
        <v>3340.2</v>
      </c>
      <c r="AT3021" s="493" t="n">
        <v>8502.870000000001</v>
      </c>
      <c r="AU3021" s="493" t="n">
        <v>4418.83</v>
      </c>
      <c r="AV3021" s="493" t="n">
        <v>8875.799999999999</v>
      </c>
      <c r="AW3021" s="493" t="n">
        <v>7828.2</v>
      </c>
      <c r="AX3021" s="493" t="n">
        <v>10702.5</v>
      </c>
      <c r="AY3021" s="493" t="n">
        <v>11210.3</v>
      </c>
      <c r="AZ3021" s="493" t="n">
        <v>14395.2</v>
      </c>
      <c r="BA3021" s="493" t="n">
        <v>10492.32</v>
      </c>
      <c r="BB3021" s="493" t="n">
        <v>13043.4</v>
      </c>
      <c r="BC3021" s="493" t="n">
        <v>4487.4</v>
      </c>
      <c r="BD3021" s="493" t="n">
        <v>8983.5</v>
      </c>
      <c r="BE3021" s="493" t="n">
        <v>12193.65</v>
      </c>
      <c r="BF3021" s="493" t="n">
        <v>19527</v>
      </c>
      <c r="BG3021" s="493" t="n">
        <v>8034.6</v>
      </c>
      <c r="BH3021" s="493" t="n">
        <v>7891.2</v>
      </c>
      <c r="BI3021" s="493" t="n">
        <v>11102.7</v>
      </c>
      <c r="BJ3021" s="493" t="n">
        <v>8726.1</v>
      </c>
      <c r="BK3021" s="493" t="n">
        <v>11205.9</v>
      </c>
      <c r="BL3021" s="493" t="n">
        <v>19851.9</v>
      </c>
      <c r="BM3021" s="493" t="n">
        <v>9320.1</v>
      </c>
      <c r="BN3021" s="493" t="n">
        <v>13008.6</v>
      </c>
      <c r="BO3021" s="493" t="n">
        <v>15416.4</v>
      </c>
      <c r="BP3021" s="493" t="n">
        <v>9275.4</v>
      </c>
      <c r="BQ3021" s="493" t="n">
        <v>9855.9</v>
      </c>
      <c r="BR3021" s="493" t="n">
        <v>17036.6</v>
      </c>
      <c r="BS3021" s="493" t="n">
        <v>11455.42</v>
      </c>
      <c r="BT3021" s="493" t="n">
        <v>8798.200000000001</v>
      </c>
      <c r="BU3021" s="493" t="n">
        <v>13185.6</v>
      </c>
      <c r="BV3021" s="493" t="n">
        <v>12149.52</v>
      </c>
      <c r="BW3021" s="493" t="n">
        <v>10538.1</v>
      </c>
    </row>
    <row r="3022">
      <c r="A3022" t="inlineStr">
        <is>
          <t>[C9D3] Angiotensin-II 길항제 칼슘길항제 복합제</t>
        </is>
      </c>
      <c r="B3022" t="inlineStr">
        <is>
          <t>다산제약</t>
        </is>
      </c>
      <c r="C3022" t="inlineStr">
        <is>
          <t>트윈액트</t>
        </is>
      </c>
      <c r="D3022" t="inlineStr">
        <is>
          <t>다산제약</t>
        </is>
      </c>
      <c r="E3022" t="inlineStr">
        <is>
          <t>amlodipine besylate,  telmisartan</t>
        </is>
      </c>
      <c r="F3022" t="inlineStr">
        <is>
          <t>기타(치과의원, 치과병원 등)</t>
        </is>
      </c>
      <c r="G3022" t="inlineStr">
        <is>
          <t>Generic</t>
        </is>
      </c>
      <c r="H3022" s="493" t="n">
        <v>0</v>
      </c>
      <c r="I3022" s="493" t="n">
        <v>0</v>
      </c>
      <c r="J3022" s="493" t="n">
        <v>0</v>
      </c>
      <c r="K3022" s="493" t="n">
        <v>0</v>
      </c>
      <c r="L3022" s="493" t="n">
        <v>0</v>
      </c>
      <c r="M3022" s="493" t="n">
        <v>0</v>
      </c>
      <c r="N3022" s="493" t="n">
        <v>0</v>
      </c>
      <c r="O3022" s="493" t="n">
        <v>0</v>
      </c>
      <c r="P3022" s="493" t="n">
        <v>0</v>
      </c>
      <c r="Q3022" s="493" t="n">
        <v>0</v>
      </c>
      <c r="R3022" s="493" t="n">
        <v>0</v>
      </c>
      <c r="S3022" s="493" t="n">
        <v>0</v>
      </c>
      <c r="T3022" s="493" t="n">
        <v>0</v>
      </c>
      <c r="U3022" s="493" t="n">
        <v>0</v>
      </c>
      <c r="V3022" s="493" t="n">
        <v>0</v>
      </c>
      <c r="W3022" s="493" t="n">
        <v>0</v>
      </c>
      <c r="X3022" s="493" t="n">
        <v>0</v>
      </c>
      <c r="Y3022" s="493" t="n">
        <v>0</v>
      </c>
      <c r="Z3022" s="493" t="n">
        <v>0</v>
      </c>
      <c r="AA3022" s="493" t="n">
        <v>0</v>
      </c>
      <c r="AB3022" s="493" t="n">
        <v>0</v>
      </c>
      <c r="AC3022" s="493" t="n">
        <v>0</v>
      </c>
      <c r="AD3022" s="493" t="n">
        <v>0</v>
      </c>
      <c r="AE3022" s="493" t="n">
        <v>0</v>
      </c>
      <c r="AF3022" s="493" t="n">
        <v>0</v>
      </c>
      <c r="AG3022" s="493" t="n">
        <v>0</v>
      </c>
      <c r="AH3022" s="493" t="n">
        <v>0</v>
      </c>
      <c r="AI3022" s="493" t="n">
        <v>0</v>
      </c>
      <c r="AJ3022" s="493" t="n">
        <v>0</v>
      </c>
      <c r="AK3022" s="493" t="n">
        <v>77.40000000000001</v>
      </c>
      <c r="AL3022" s="493" t="n">
        <v>70.8</v>
      </c>
      <c r="AM3022" s="493" t="n">
        <v>0</v>
      </c>
      <c r="AN3022" s="493" t="n">
        <v>0</v>
      </c>
      <c r="AO3022" s="493" t="n">
        <v>0</v>
      </c>
      <c r="AP3022" s="493" t="n">
        <v>0</v>
      </c>
      <c r="AQ3022" s="493" t="n">
        <v>0</v>
      </c>
      <c r="AR3022" s="493" t="n">
        <v>0</v>
      </c>
      <c r="AS3022" s="493" t="n">
        <v>0</v>
      </c>
      <c r="AT3022" s="493" t="n">
        <v>0</v>
      </c>
      <c r="AU3022" s="493" t="n">
        <v>0</v>
      </c>
      <c r="AV3022" s="493" t="n">
        <v>0</v>
      </c>
      <c r="AW3022" s="493" t="n">
        <v>0</v>
      </c>
      <c r="AX3022" s="493" t="n">
        <v>0</v>
      </c>
      <c r="AY3022" s="493" t="n">
        <v>83.44</v>
      </c>
      <c r="AZ3022" s="493" t="n">
        <v>187.2</v>
      </c>
      <c r="BA3022" s="493" t="n">
        <v>0</v>
      </c>
      <c r="BB3022" s="493" t="n">
        <v>0</v>
      </c>
      <c r="BC3022" s="493" t="n">
        <v>0</v>
      </c>
      <c r="BD3022" s="493" t="n">
        <v>0</v>
      </c>
      <c r="BE3022" s="493" t="n">
        <v>0</v>
      </c>
      <c r="BF3022" s="493" t="n">
        <v>0</v>
      </c>
      <c r="BG3022" s="493" t="n">
        <v>0</v>
      </c>
      <c r="BH3022" s="493" t="n">
        <v>0</v>
      </c>
      <c r="BI3022" s="493" t="n">
        <v>0</v>
      </c>
      <c r="BJ3022" s="493" t="n">
        <v>0</v>
      </c>
      <c r="BK3022" s="493" t="n">
        <v>0</v>
      </c>
      <c r="BL3022" s="493" t="n">
        <v>0</v>
      </c>
      <c r="BM3022" s="493" t="n">
        <v>0</v>
      </c>
      <c r="BN3022" s="493" t="n">
        <v>0</v>
      </c>
      <c r="BO3022" s="493" t="n">
        <v>294.9</v>
      </c>
      <c r="BP3022" s="493" t="n">
        <v>583.2</v>
      </c>
      <c r="BQ3022" s="493" t="n">
        <v>0</v>
      </c>
      <c r="BR3022" s="493" t="n">
        <v>288.3</v>
      </c>
      <c r="BS3022" s="493" t="n">
        <v>363.3</v>
      </c>
      <c r="BT3022" s="493" t="n">
        <v>366.9</v>
      </c>
      <c r="BU3022" s="493" t="n">
        <v>363.9</v>
      </c>
      <c r="BV3022" s="493" t="n">
        <v>298.5</v>
      </c>
      <c r="BW3022" s="493" t="n">
        <v>311.1</v>
      </c>
    </row>
    <row r="3023">
      <c r="A3023" t="inlineStr">
        <is>
          <t>[C9D3] Angiotensin-II 길항제 칼슘길항제 복합제</t>
        </is>
      </c>
      <c r="B3023" t="inlineStr">
        <is>
          <t>다이이찌산쿄</t>
        </is>
      </c>
      <c r="C3023" t="inlineStr">
        <is>
          <t>세비카</t>
        </is>
      </c>
      <c r="D3023" t="inlineStr">
        <is>
          <t>다이이찌산쿄</t>
        </is>
      </c>
      <c r="E3023" t="inlineStr">
        <is>
          <t>amlodipine besylate,  olmesartan medoxomil</t>
        </is>
      </c>
      <c r="F3023" t="inlineStr">
        <is>
          <t>상급종합병원</t>
        </is>
      </c>
      <c r="G3023" t="inlineStr">
        <is>
          <t>Original</t>
        </is>
      </c>
      <c r="H3023" s="493" t="n">
        <v>1133194.12</v>
      </c>
      <c r="I3023" s="493" t="n">
        <v>1052130.94</v>
      </c>
      <c r="J3023" s="493" t="n">
        <v>1226664.26</v>
      </c>
      <c r="K3023" s="493" t="n">
        <v>1166830.88</v>
      </c>
      <c r="L3023" s="493" t="n">
        <v>1128431.44</v>
      </c>
      <c r="M3023" s="493" t="n">
        <v>1175386.46</v>
      </c>
      <c r="N3023" s="493" t="n">
        <v>1189978.9</v>
      </c>
      <c r="O3023" s="493" t="n">
        <v>1161396.25</v>
      </c>
      <c r="P3023" s="493" t="n">
        <v>1101603.34</v>
      </c>
      <c r="Q3023" s="493" t="n">
        <v>1106072.25</v>
      </c>
      <c r="R3023" s="493" t="n">
        <v>1247234.05</v>
      </c>
      <c r="S3023" s="493" t="n">
        <v>1292541.96</v>
      </c>
      <c r="T3023" s="493" t="n">
        <v>1293282.29</v>
      </c>
      <c r="U3023" s="493" t="n">
        <v>1028449.31</v>
      </c>
      <c r="V3023" s="493" t="n">
        <v>1248036.67</v>
      </c>
      <c r="W3023" s="493" t="n">
        <v>1290527.17</v>
      </c>
      <c r="X3023" s="493" t="n">
        <v>1264689.21</v>
      </c>
      <c r="Y3023" s="493" t="n">
        <v>1256207.55</v>
      </c>
      <c r="Z3023" s="493" t="n">
        <v>1256745.23</v>
      </c>
      <c r="AA3023" s="493" t="n">
        <v>1261318.26</v>
      </c>
      <c r="AB3023" s="493" t="n">
        <v>1293114.56</v>
      </c>
      <c r="AC3023" s="493" t="n">
        <v>1287189.66</v>
      </c>
      <c r="AD3023" s="493" t="n">
        <v>1321813.5</v>
      </c>
      <c r="AE3023" s="493" t="n">
        <v>1271931.49</v>
      </c>
      <c r="AF3023" s="493" t="n">
        <v>1369709.96</v>
      </c>
      <c r="AG3023" s="493" t="n">
        <v>1238614.12</v>
      </c>
      <c r="AH3023" s="493" t="n">
        <v>1299138.85</v>
      </c>
      <c r="AI3023" s="493" t="n">
        <v>1358666.85</v>
      </c>
      <c r="AJ3023" s="493" t="n">
        <v>1271509.07</v>
      </c>
      <c r="AK3023" s="493" t="n">
        <v>1235744.95</v>
      </c>
      <c r="AL3023" s="493" t="n">
        <v>1279971.6</v>
      </c>
      <c r="AM3023" s="493" t="n">
        <v>1290194.41</v>
      </c>
      <c r="AN3023" s="493" t="n">
        <v>1210354.71</v>
      </c>
      <c r="AO3023" s="493" t="n">
        <v>1442801.1</v>
      </c>
      <c r="AP3023" s="493" t="n">
        <v>1407616.06</v>
      </c>
      <c r="AQ3023" s="493" t="n">
        <v>1320845.2</v>
      </c>
      <c r="AR3023" s="493" t="n">
        <v>1484012.99</v>
      </c>
      <c r="AS3023" s="493" t="n">
        <v>1338772.13</v>
      </c>
      <c r="AT3023" s="493" t="n">
        <v>1443733.72</v>
      </c>
      <c r="AU3023" s="493" t="n">
        <v>1580638.03</v>
      </c>
      <c r="AV3023" s="493" t="n">
        <v>1474555.36</v>
      </c>
      <c r="AW3023" s="493" t="n">
        <v>1379481.18</v>
      </c>
      <c r="AX3023" s="493" t="n">
        <v>1559584.98</v>
      </c>
      <c r="AY3023" s="493" t="n">
        <v>1502364.43</v>
      </c>
      <c r="AZ3023" s="493" t="n">
        <v>1298632.07</v>
      </c>
      <c r="BA3023" s="493" t="n">
        <v>1563056.73</v>
      </c>
      <c r="BB3023" s="493" t="n">
        <v>1530047.57</v>
      </c>
      <c r="BC3023" s="493" t="n">
        <v>1607148.29</v>
      </c>
      <c r="BD3023" s="493" t="n">
        <v>1493064.44</v>
      </c>
      <c r="BE3023" s="493" t="n">
        <v>1494526.67</v>
      </c>
      <c r="BF3023" s="493" t="n">
        <v>1437331.78</v>
      </c>
      <c r="BG3023" s="493" t="n">
        <v>1626830.08</v>
      </c>
      <c r="BH3023" s="493" t="n">
        <v>1461569.08</v>
      </c>
      <c r="BI3023" s="493" t="n">
        <v>1327349.97</v>
      </c>
      <c r="BJ3023" s="493" t="n">
        <v>1529274.18</v>
      </c>
      <c r="BK3023" s="493" t="n">
        <v>1385914.36</v>
      </c>
      <c r="BL3023" s="493" t="n">
        <v>1549821.97</v>
      </c>
      <c r="BM3023" s="493" t="n">
        <v>1426609.03</v>
      </c>
      <c r="BN3023" s="493" t="n">
        <v>1462823.7</v>
      </c>
      <c r="BO3023" s="493" t="n">
        <v>1610490.46</v>
      </c>
      <c r="BP3023" s="493" t="n">
        <v>1627168.5</v>
      </c>
      <c r="BQ3023" s="493" t="n">
        <v>1344965.96</v>
      </c>
      <c r="BR3023" s="493" t="n">
        <v>1580872.38</v>
      </c>
      <c r="BS3023" s="493" t="n">
        <v>1595786.46</v>
      </c>
      <c r="BT3023" s="493" t="n">
        <v>1483375.48</v>
      </c>
      <c r="BU3023" s="493" t="n">
        <v>1472005.34</v>
      </c>
      <c r="BV3023" s="493" t="n">
        <v>1690029.84</v>
      </c>
      <c r="BW3023" s="493" t="n">
        <v>1406231.21</v>
      </c>
    </row>
    <row r="3024">
      <c r="A3024" t="inlineStr">
        <is>
          <t>[C9D3] Angiotensin-II 길항제 칼슘길항제 복합제</t>
        </is>
      </c>
      <c r="B3024" t="inlineStr">
        <is>
          <t>다이이찌산쿄</t>
        </is>
      </c>
      <c r="C3024" t="inlineStr">
        <is>
          <t>세비카</t>
        </is>
      </c>
      <c r="D3024" t="inlineStr">
        <is>
          <t>다이이찌산쿄</t>
        </is>
      </c>
      <c r="E3024" t="inlineStr">
        <is>
          <t>amlodipine besylate,  olmesartan medoxomil</t>
        </is>
      </c>
      <c r="F3024" t="inlineStr">
        <is>
          <t>종합병원</t>
        </is>
      </c>
      <c r="G3024" t="inlineStr">
        <is>
          <t>Original</t>
        </is>
      </c>
      <c r="H3024" s="493" t="n">
        <v>1351072.41</v>
      </c>
      <c r="I3024" s="493" t="n">
        <v>1319913.21</v>
      </c>
      <c r="J3024" s="493" t="n">
        <v>1534004.18</v>
      </c>
      <c r="K3024" s="493" t="n">
        <v>1480110.49</v>
      </c>
      <c r="L3024" s="493" t="n">
        <v>1469504.33</v>
      </c>
      <c r="M3024" s="493" t="n">
        <v>1689327.89</v>
      </c>
      <c r="N3024" s="493" t="n">
        <v>1581437.26</v>
      </c>
      <c r="O3024" s="493" t="n">
        <v>1566430.97</v>
      </c>
      <c r="P3024" s="493" t="n">
        <v>1574500.04</v>
      </c>
      <c r="Q3024" s="493" t="n">
        <v>1598981.11</v>
      </c>
      <c r="R3024" s="493" t="n">
        <v>1571294.06</v>
      </c>
      <c r="S3024" s="493" t="n">
        <v>1686396.73</v>
      </c>
      <c r="T3024" s="493" t="n">
        <v>1616317.22</v>
      </c>
      <c r="U3024" s="493" t="n">
        <v>1544452.9</v>
      </c>
      <c r="V3024" s="493" t="n">
        <v>1783781.61</v>
      </c>
      <c r="W3024" s="493" t="n">
        <v>1785746.66</v>
      </c>
      <c r="X3024" s="493" t="n">
        <v>1713915.14</v>
      </c>
      <c r="Y3024" s="493" t="n">
        <v>1655299.06</v>
      </c>
      <c r="Z3024" s="493" t="n">
        <v>1727223.24</v>
      </c>
      <c r="AA3024" s="493" t="n">
        <v>1727739.8</v>
      </c>
      <c r="AB3024" s="493" t="n">
        <v>1817764.65</v>
      </c>
      <c r="AC3024" s="493" t="n">
        <v>1779896.44</v>
      </c>
      <c r="AD3024" s="493" t="n">
        <v>1858064.94</v>
      </c>
      <c r="AE3024" s="493" t="n">
        <v>1806755.57</v>
      </c>
      <c r="AF3024" s="493" t="n">
        <v>1739326.71</v>
      </c>
      <c r="AG3024" s="493" t="n">
        <v>1762871.25</v>
      </c>
      <c r="AH3024" s="493" t="n">
        <v>1950951.51</v>
      </c>
      <c r="AI3024" s="493" t="n">
        <v>1765244.94</v>
      </c>
      <c r="AJ3024" s="493" t="n">
        <v>1883799.73</v>
      </c>
      <c r="AK3024" s="493" t="n">
        <v>1833794.61</v>
      </c>
      <c r="AL3024" s="493" t="n">
        <v>1863427.81</v>
      </c>
      <c r="AM3024" s="493" t="n">
        <v>1830338.78</v>
      </c>
      <c r="AN3024" s="493" t="n">
        <v>1690586.8</v>
      </c>
      <c r="AO3024" s="493" t="n">
        <v>1950889.27</v>
      </c>
      <c r="AP3024" s="493" t="n">
        <v>1906709.37</v>
      </c>
      <c r="AQ3024" s="493" t="n">
        <v>1784809.37</v>
      </c>
      <c r="AR3024" s="493" t="n">
        <v>1838084.7</v>
      </c>
      <c r="AS3024" s="493" t="n">
        <v>1748508.71</v>
      </c>
      <c r="AT3024" s="493" t="n">
        <v>1738443.78</v>
      </c>
      <c r="AU3024" s="493" t="n">
        <v>1828515.55</v>
      </c>
      <c r="AV3024" s="493" t="n">
        <v>1815524.25</v>
      </c>
      <c r="AW3024" s="493" t="n">
        <v>1719161.46</v>
      </c>
      <c r="AX3024" s="493" t="n">
        <v>1885528.03</v>
      </c>
      <c r="AY3024" s="493" t="n">
        <v>1903745.99</v>
      </c>
      <c r="AZ3024" s="493" t="n">
        <v>1763828.56</v>
      </c>
      <c r="BA3024" s="493" t="n">
        <v>1978200.97</v>
      </c>
      <c r="BB3024" s="493" t="n">
        <v>1855728.52</v>
      </c>
      <c r="BC3024" s="493" t="n">
        <v>2071838.98</v>
      </c>
      <c r="BD3024" s="493" t="n">
        <v>1810129.34</v>
      </c>
      <c r="BE3024" s="493" t="n">
        <v>1856179.85</v>
      </c>
      <c r="BF3024" s="493" t="n">
        <v>1782310.67</v>
      </c>
      <c r="BG3024" s="493" t="n">
        <v>1989995.39</v>
      </c>
      <c r="BH3024" s="493" t="n">
        <v>1852303</v>
      </c>
      <c r="BI3024" s="493" t="n">
        <v>1817170.67</v>
      </c>
      <c r="BJ3024" s="493" t="n">
        <v>1992494.78</v>
      </c>
      <c r="BK3024" s="493" t="n">
        <v>1771034.89</v>
      </c>
      <c r="BL3024" s="493" t="n">
        <v>1997029.25</v>
      </c>
      <c r="BM3024" s="493" t="n">
        <v>1758816.42</v>
      </c>
      <c r="BN3024" s="493" t="n">
        <v>1770361.37</v>
      </c>
      <c r="BO3024" s="493" t="n">
        <v>2084226.87</v>
      </c>
      <c r="BP3024" s="493" t="n">
        <v>1924854.49</v>
      </c>
      <c r="BQ3024" s="493" t="n">
        <v>1765337.43</v>
      </c>
      <c r="BR3024" s="493" t="n">
        <v>2039323.1</v>
      </c>
      <c r="BS3024" s="493" t="n">
        <v>1990280.44</v>
      </c>
      <c r="BT3024" s="493" t="n">
        <v>1851907.76</v>
      </c>
      <c r="BU3024" s="493" t="n">
        <v>2011418.5</v>
      </c>
      <c r="BV3024" s="493" t="n">
        <v>1962492.06</v>
      </c>
      <c r="BW3024" s="493" t="n">
        <v>1884499.69</v>
      </c>
    </row>
    <row r="3025">
      <c r="A3025" t="inlineStr">
        <is>
          <t>[C9D3] Angiotensin-II 길항제 칼슘길항제 복합제</t>
        </is>
      </c>
      <c r="B3025" t="inlineStr">
        <is>
          <t>다이이찌산쿄</t>
        </is>
      </c>
      <c r="C3025" t="inlineStr">
        <is>
          <t>세비카</t>
        </is>
      </c>
      <c r="D3025" t="inlineStr">
        <is>
          <t>다이이찌산쿄</t>
        </is>
      </c>
      <c r="E3025" t="inlineStr">
        <is>
          <t>amlodipine besylate,  olmesartan medoxomil</t>
        </is>
      </c>
      <c r="F3025" t="inlineStr">
        <is>
          <t>병원</t>
        </is>
      </c>
      <c r="G3025" t="inlineStr">
        <is>
          <t>Original</t>
        </is>
      </c>
      <c r="H3025" s="493" t="n">
        <v>372727.28</v>
      </c>
      <c r="I3025" s="493" t="n">
        <v>388701.19</v>
      </c>
      <c r="J3025" s="493" t="n">
        <v>409422.11</v>
      </c>
      <c r="K3025" s="493" t="n">
        <v>365233.94</v>
      </c>
      <c r="L3025" s="493" t="n">
        <v>355921.36</v>
      </c>
      <c r="M3025" s="493" t="n">
        <v>383051.61</v>
      </c>
      <c r="N3025" s="493" t="n">
        <v>354613.61</v>
      </c>
      <c r="O3025" s="493" t="n">
        <v>382023.09</v>
      </c>
      <c r="P3025" s="493" t="n">
        <v>376371.54</v>
      </c>
      <c r="Q3025" s="493" t="n">
        <v>354501.14</v>
      </c>
      <c r="R3025" s="493" t="n">
        <v>372559.68</v>
      </c>
      <c r="S3025" s="493" t="n">
        <v>420793.76</v>
      </c>
      <c r="T3025" s="493" t="n">
        <v>367931.07</v>
      </c>
      <c r="U3025" s="493" t="n">
        <v>371544.23</v>
      </c>
      <c r="V3025" s="493" t="n">
        <v>387731.76</v>
      </c>
      <c r="W3025" s="493" t="n">
        <v>379514.92</v>
      </c>
      <c r="X3025" s="493" t="n">
        <v>393878.08</v>
      </c>
      <c r="Y3025" s="493" t="n">
        <v>369675.08</v>
      </c>
      <c r="Z3025" s="493" t="n">
        <v>349628.35</v>
      </c>
      <c r="AA3025" s="493" t="n">
        <v>372970.13</v>
      </c>
      <c r="AB3025" s="493" t="n">
        <v>357843.33</v>
      </c>
      <c r="AC3025" s="493" t="n">
        <v>357770.53</v>
      </c>
      <c r="AD3025" s="493" t="n">
        <v>389977.52</v>
      </c>
      <c r="AE3025" s="493" t="n">
        <v>365140.11</v>
      </c>
      <c r="AF3025" s="493" t="n">
        <v>358355.75</v>
      </c>
      <c r="AG3025" s="493" t="n">
        <v>342039.31</v>
      </c>
      <c r="AH3025" s="493" t="n">
        <v>356867.73</v>
      </c>
      <c r="AI3025" s="493" t="n">
        <v>365192.06</v>
      </c>
      <c r="AJ3025" s="493" t="n">
        <v>397165.31</v>
      </c>
      <c r="AK3025" s="493" t="n">
        <v>348812.8</v>
      </c>
      <c r="AL3025" s="493" t="n">
        <v>363610.14</v>
      </c>
      <c r="AM3025" s="493" t="n">
        <v>368109.16</v>
      </c>
      <c r="AN3025" s="493" t="n">
        <v>360038.46</v>
      </c>
      <c r="AO3025" s="493" t="n">
        <v>371506.29</v>
      </c>
      <c r="AP3025" s="493" t="n">
        <v>345676.46</v>
      </c>
      <c r="AQ3025" s="493" t="n">
        <v>327518.77</v>
      </c>
      <c r="AR3025" s="493" t="n">
        <v>342049.25</v>
      </c>
      <c r="AS3025" s="493" t="n">
        <v>312382.4</v>
      </c>
      <c r="AT3025" s="493" t="n">
        <v>348422.99</v>
      </c>
      <c r="AU3025" s="493" t="n">
        <v>317253.9</v>
      </c>
      <c r="AV3025" s="493" t="n">
        <v>333321.91</v>
      </c>
      <c r="AW3025" s="493" t="n">
        <v>317225.5</v>
      </c>
      <c r="AX3025" s="493" t="n">
        <v>350326.38</v>
      </c>
      <c r="AY3025" s="493" t="n">
        <v>323188.11</v>
      </c>
      <c r="AZ3025" s="493" t="n">
        <v>350905.12</v>
      </c>
      <c r="BA3025" s="493" t="n">
        <v>380022.01</v>
      </c>
      <c r="BB3025" s="493" t="n">
        <v>327402.83</v>
      </c>
      <c r="BC3025" s="493" t="n">
        <v>340119.93</v>
      </c>
      <c r="BD3025" s="493" t="n">
        <v>361322.16</v>
      </c>
      <c r="BE3025" s="493" t="n">
        <v>324425.43</v>
      </c>
      <c r="BF3025" s="493" t="n">
        <v>349220.74</v>
      </c>
      <c r="BG3025" s="493" t="n">
        <v>341572.91</v>
      </c>
      <c r="BH3025" s="493" t="n">
        <v>326024.55</v>
      </c>
      <c r="BI3025" s="493" t="n">
        <v>333455.93</v>
      </c>
      <c r="BJ3025" s="493" t="n">
        <v>364431.62</v>
      </c>
      <c r="BK3025" s="493" t="n">
        <v>299687.86</v>
      </c>
      <c r="BL3025" s="493" t="n">
        <v>367330.98</v>
      </c>
      <c r="BM3025" s="493" t="n">
        <v>319523.31</v>
      </c>
      <c r="BN3025" s="493" t="n">
        <v>309340.9</v>
      </c>
      <c r="BO3025" s="493" t="n">
        <v>360552.77</v>
      </c>
      <c r="BP3025" s="493" t="n">
        <v>360552.62</v>
      </c>
      <c r="BQ3025" s="493" t="n">
        <v>305959.56</v>
      </c>
      <c r="BR3025" s="493" t="n">
        <v>376688.53</v>
      </c>
      <c r="BS3025" s="493" t="n">
        <v>329171.69</v>
      </c>
      <c r="BT3025" s="493" t="n">
        <v>340624.61</v>
      </c>
      <c r="BU3025" s="493" t="n">
        <v>361916.91</v>
      </c>
      <c r="BV3025" s="493" t="n">
        <v>369848.23</v>
      </c>
      <c r="BW3025" s="493" t="n">
        <v>349636.95</v>
      </c>
    </row>
    <row r="3026">
      <c r="A3026" t="inlineStr">
        <is>
          <t>[C9D3] Angiotensin-II 길항제 칼슘길항제 복합제</t>
        </is>
      </c>
      <c r="B3026" t="inlineStr">
        <is>
          <t>다이이찌산쿄</t>
        </is>
      </c>
      <c r="C3026" t="inlineStr">
        <is>
          <t>세비카</t>
        </is>
      </c>
      <c r="D3026" t="inlineStr">
        <is>
          <t>다이이찌산쿄</t>
        </is>
      </c>
      <c r="E3026" t="inlineStr">
        <is>
          <t>amlodipine besylate,  olmesartan medoxomil</t>
        </is>
      </c>
      <c r="F3026" t="inlineStr">
        <is>
          <t>의원</t>
        </is>
      </c>
      <c r="G3026" t="inlineStr">
        <is>
          <t>Original</t>
        </is>
      </c>
      <c r="H3026" s="493" t="n">
        <v>3299731.35</v>
      </c>
      <c r="I3026" s="493" t="n">
        <v>3217502.02</v>
      </c>
      <c r="J3026" s="493" t="n">
        <v>3577324.4</v>
      </c>
      <c r="K3026" s="493" t="n">
        <v>3406412.54</v>
      </c>
      <c r="L3026" s="493" t="n">
        <v>3508013.21</v>
      </c>
      <c r="M3026" s="493" t="n">
        <v>3516729.07</v>
      </c>
      <c r="N3026" s="493" t="n">
        <v>3550145.21</v>
      </c>
      <c r="O3026" s="493" t="n">
        <v>3585401.33</v>
      </c>
      <c r="P3026" s="493" t="n">
        <v>3522408.83</v>
      </c>
      <c r="Q3026" s="493" t="n">
        <v>3532574.09</v>
      </c>
      <c r="R3026" s="493" t="n">
        <v>3710025.59</v>
      </c>
      <c r="S3026" s="493" t="n">
        <v>3990340.57</v>
      </c>
      <c r="T3026" s="493" t="n">
        <v>3789000.77</v>
      </c>
      <c r="U3026" s="493" t="n">
        <v>3477025.84</v>
      </c>
      <c r="V3026" s="493" t="n">
        <v>3865556.5</v>
      </c>
      <c r="W3026" s="493" t="n">
        <v>3760783.51</v>
      </c>
      <c r="X3026" s="493" t="n">
        <v>3894669.29</v>
      </c>
      <c r="Y3026" s="493" t="n">
        <v>3852659.46</v>
      </c>
      <c r="Z3026" s="493" t="n">
        <v>3789784.33</v>
      </c>
      <c r="AA3026" s="493" t="n">
        <v>3920947.9</v>
      </c>
      <c r="AB3026" s="493" t="n">
        <v>3844071.89</v>
      </c>
      <c r="AC3026" s="493" t="n">
        <v>3990827.73</v>
      </c>
      <c r="AD3026" s="493" t="n">
        <v>3906854.52</v>
      </c>
      <c r="AE3026" s="493" t="n">
        <v>4166889.96</v>
      </c>
      <c r="AF3026" s="493" t="n">
        <v>3925607.76</v>
      </c>
      <c r="AG3026" s="493" t="n">
        <v>3742624.47</v>
      </c>
      <c r="AH3026" s="493" t="n">
        <v>4137091.4</v>
      </c>
      <c r="AI3026" s="493" t="n">
        <v>3808501.56</v>
      </c>
      <c r="AJ3026" s="493" t="n">
        <v>4158437.01</v>
      </c>
      <c r="AK3026" s="493" t="n">
        <v>4112594.37</v>
      </c>
      <c r="AL3026" s="493" t="n">
        <v>4041950.2</v>
      </c>
      <c r="AM3026" s="493" t="n">
        <v>4098670.27</v>
      </c>
      <c r="AN3026" s="493" t="n">
        <v>3945517.95</v>
      </c>
      <c r="AO3026" s="493" t="n">
        <v>4161308.56</v>
      </c>
      <c r="AP3026" s="493" t="n">
        <v>4151344.71</v>
      </c>
      <c r="AQ3026" s="493" t="n">
        <v>4131632.39</v>
      </c>
      <c r="AR3026" s="493" t="n">
        <v>4281206.41</v>
      </c>
      <c r="AS3026" s="493" t="n">
        <v>4052727.68</v>
      </c>
      <c r="AT3026" s="493" t="n">
        <v>4091300.26</v>
      </c>
      <c r="AU3026" s="493" t="n">
        <v>4198398.32</v>
      </c>
      <c r="AV3026" s="493" t="n">
        <v>4246190.43</v>
      </c>
      <c r="AW3026" s="493" t="n">
        <v>3978177.33</v>
      </c>
      <c r="AX3026" s="493" t="n">
        <v>4263693.41</v>
      </c>
      <c r="AY3026" s="493" t="n">
        <v>4239220.77</v>
      </c>
      <c r="AZ3026" s="493" t="n">
        <v>4055667.71</v>
      </c>
      <c r="BA3026" s="493" t="n">
        <v>4313617.6</v>
      </c>
      <c r="BB3026" s="493" t="n">
        <v>4134338.02</v>
      </c>
      <c r="BC3026" s="493" t="n">
        <v>4395952.07</v>
      </c>
      <c r="BD3026" s="493" t="n">
        <v>4116064.56</v>
      </c>
      <c r="BE3026" s="493" t="n">
        <v>3957426.28</v>
      </c>
      <c r="BF3026" s="493" t="n">
        <v>4076706.53</v>
      </c>
      <c r="BG3026" s="493" t="n">
        <v>4115012.64</v>
      </c>
      <c r="BH3026" s="493" t="n">
        <v>4132475.11</v>
      </c>
      <c r="BI3026" s="493" t="n">
        <v>3923772.29</v>
      </c>
      <c r="BJ3026" s="493" t="n">
        <v>4122983.63</v>
      </c>
      <c r="BK3026" s="493" t="n">
        <v>3998378.06</v>
      </c>
      <c r="BL3026" s="493" t="n">
        <v>4448030.37</v>
      </c>
      <c r="BM3026" s="493" t="n">
        <v>3890098.68</v>
      </c>
      <c r="BN3026" s="493" t="n">
        <v>3920712.01</v>
      </c>
      <c r="BO3026" s="493" t="n">
        <v>4437922.53</v>
      </c>
      <c r="BP3026" s="493" t="n">
        <v>4120646.64</v>
      </c>
      <c r="BQ3026" s="493" t="n">
        <v>3826668.88</v>
      </c>
      <c r="BR3026" s="493" t="n">
        <v>4221520.29</v>
      </c>
      <c r="BS3026" s="493" t="n">
        <v>4114126.3</v>
      </c>
      <c r="BT3026" s="493" t="n">
        <v>3968449.97</v>
      </c>
      <c r="BU3026" s="493" t="n">
        <v>4158875.16</v>
      </c>
      <c r="BV3026" s="493" t="n">
        <v>4296525.41</v>
      </c>
      <c r="BW3026" s="493" t="n">
        <v>4180811.89</v>
      </c>
    </row>
    <row r="3027">
      <c r="A3027" t="inlineStr">
        <is>
          <t>[C9D3] Angiotensin-II 길항제 칼슘길항제 복합제</t>
        </is>
      </c>
      <c r="B3027" t="inlineStr">
        <is>
          <t>다이이찌산쿄</t>
        </is>
      </c>
      <c r="C3027" t="inlineStr">
        <is>
          <t>세비카</t>
        </is>
      </c>
      <c r="D3027" t="inlineStr">
        <is>
          <t>다이이찌산쿄</t>
        </is>
      </c>
      <c r="E3027" t="inlineStr">
        <is>
          <t>amlodipine besylate,  olmesartan medoxomil</t>
        </is>
      </c>
      <c r="F3027" t="inlineStr">
        <is>
          <t>보건소</t>
        </is>
      </c>
      <c r="G3027" t="inlineStr">
        <is>
          <t>Original</t>
        </is>
      </c>
      <c r="H3027" s="493" t="n">
        <v>59684.72</v>
      </c>
      <c r="I3027" s="493" t="n">
        <v>56479.83</v>
      </c>
      <c r="J3027" s="493" t="n">
        <v>103439.82</v>
      </c>
      <c r="K3027" s="493" t="n">
        <v>69322.73</v>
      </c>
      <c r="L3027" s="493" t="n">
        <v>59775.93</v>
      </c>
      <c r="M3027" s="493" t="n">
        <v>84207.28999999999</v>
      </c>
      <c r="N3027" s="493" t="n">
        <v>51235.87</v>
      </c>
      <c r="O3027" s="493" t="n">
        <v>73432.00999999999</v>
      </c>
      <c r="P3027" s="493" t="n">
        <v>53081.22</v>
      </c>
      <c r="Q3027" s="493" t="n">
        <v>54834.96</v>
      </c>
      <c r="R3027" s="493" t="n">
        <v>67902.3</v>
      </c>
      <c r="S3027" s="493" t="n">
        <v>75094.56</v>
      </c>
      <c r="T3027" s="493" t="n">
        <v>64437.2</v>
      </c>
      <c r="U3027" s="493" t="n">
        <v>38543.66</v>
      </c>
      <c r="V3027" s="493" t="n">
        <v>53018.23</v>
      </c>
      <c r="W3027" s="493" t="n">
        <v>57182.19</v>
      </c>
      <c r="X3027" s="493" t="n">
        <v>39741.88</v>
      </c>
      <c r="Y3027" s="493" t="n">
        <v>61988.95</v>
      </c>
      <c r="Z3027" s="493" t="n">
        <v>82442.2</v>
      </c>
      <c r="AA3027" s="493" t="n">
        <v>90039.61</v>
      </c>
      <c r="AB3027" s="493" t="n">
        <v>60098.84</v>
      </c>
      <c r="AC3027" s="493" t="n">
        <v>87324.03</v>
      </c>
      <c r="AD3027" s="493" t="n">
        <v>102195.02</v>
      </c>
      <c r="AE3027" s="493" t="n">
        <v>79486.21000000001</v>
      </c>
      <c r="AF3027" s="493" t="n">
        <v>71197.53999999999</v>
      </c>
      <c r="AG3027" s="493" t="n">
        <v>82989.48</v>
      </c>
      <c r="AH3027" s="493" t="n">
        <v>62474.04</v>
      </c>
      <c r="AI3027" s="493" t="n">
        <v>53740.8</v>
      </c>
      <c r="AJ3027" s="493" t="n">
        <v>78304.71000000001</v>
      </c>
      <c r="AK3027" s="493" t="n">
        <v>80133.46000000001</v>
      </c>
      <c r="AL3027" s="493" t="n">
        <v>71709.23</v>
      </c>
      <c r="AM3027" s="493" t="n">
        <v>85782.64999999999</v>
      </c>
      <c r="AN3027" s="493" t="n">
        <v>72766.2</v>
      </c>
      <c r="AO3027" s="493" t="n">
        <v>73330.05</v>
      </c>
      <c r="AP3027" s="493" t="n">
        <v>88723.03999999999</v>
      </c>
      <c r="AQ3027" s="493" t="n">
        <v>74804.94</v>
      </c>
      <c r="AR3027" s="493" t="n">
        <v>105819.46</v>
      </c>
      <c r="AS3027" s="493" t="n">
        <v>76478.96000000001</v>
      </c>
      <c r="AT3027" s="493" t="n">
        <v>70471.47</v>
      </c>
      <c r="AU3027" s="493" t="n">
        <v>82642.14999999999</v>
      </c>
      <c r="AV3027" s="493" t="n">
        <v>96067.72</v>
      </c>
      <c r="AW3027" s="493" t="n">
        <v>88318.97</v>
      </c>
      <c r="AX3027" s="493" t="n">
        <v>110714.77</v>
      </c>
      <c r="AY3027" s="493" t="n">
        <v>91795.94</v>
      </c>
      <c r="AZ3027" s="493" t="n">
        <v>88182.94</v>
      </c>
      <c r="BA3027" s="493" t="n">
        <v>99648.39999999999</v>
      </c>
      <c r="BB3027" s="493" t="n">
        <v>92309.42999999999</v>
      </c>
      <c r="BC3027" s="493" t="n">
        <v>60261.51</v>
      </c>
      <c r="BD3027" s="493" t="n">
        <v>118853.76</v>
      </c>
      <c r="BE3027" s="493" t="n">
        <v>103492.21</v>
      </c>
      <c r="BF3027" s="493" t="n">
        <v>72725.5</v>
      </c>
      <c r="BG3027" s="493" t="n">
        <v>93578.05</v>
      </c>
      <c r="BH3027" s="493" t="n">
        <v>96860.91</v>
      </c>
      <c r="BI3027" s="493" t="n">
        <v>68120.33</v>
      </c>
      <c r="BJ3027" s="493" t="n">
        <v>119149.78</v>
      </c>
      <c r="BK3027" s="493" t="n">
        <v>100100.11</v>
      </c>
      <c r="BL3027" s="493" t="n">
        <v>76640.78</v>
      </c>
      <c r="BM3027" s="493" t="n">
        <v>86608.09</v>
      </c>
      <c r="BN3027" s="493" t="n">
        <v>89892.92</v>
      </c>
      <c r="BO3027" s="493" t="n">
        <v>85493.75</v>
      </c>
      <c r="BP3027" s="493" t="n">
        <v>90171.60000000001</v>
      </c>
      <c r="BQ3027" s="493" t="n">
        <v>83020.5</v>
      </c>
      <c r="BR3027" s="493" t="n">
        <v>76456.3</v>
      </c>
      <c r="BS3027" s="493" t="n">
        <v>90759.13</v>
      </c>
      <c r="BT3027" s="493" t="n">
        <v>97147.03999999999</v>
      </c>
      <c r="BU3027" s="493" t="n">
        <v>71115.60000000001</v>
      </c>
      <c r="BV3027" s="493" t="n">
        <v>89693.46000000001</v>
      </c>
      <c r="BW3027" s="493" t="n">
        <v>85483.08</v>
      </c>
    </row>
    <row r="3028">
      <c r="A3028" t="inlineStr">
        <is>
          <t>[C9D3] Angiotensin-II 길항제 칼슘길항제 복합제</t>
        </is>
      </c>
      <c r="B3028" t="inlineStr">
        <is>
          <t>다이이찌산쿄</t>
        </is>
      </c>
      <c r="C3028" t="inlineStr">
        <is>
          <t>세비카</t>
        </is>
      </c>
      <c r="D3028" t="inlineStr">
        <is>
          <t>다이이찌산쿄</t>
        </is>
      </c>
      <c r="E3028" t="inlineStr">
        <is>
          <t>amlodipine besylate,  olmesartan medoxomil</t>
        </is>
      </c>
      <c r="F3028" t="inlineStr">
        <is>
          <t>기타(치과의원, 치과병원 등)</t>
        </is>
      </c>
      <c r="G3028" t="inlineStr">
        <is>
          <t>Original</t>
        </is>
      </c>
      <c r="H3028" s="493" t="n">
        <v>1843.76</v>
      </c>
      <c r="I3028" s="493" t="n">
        <v>963.26</v>
      </c>
      <c r="J3028" s="493" t="n">
        <v>2192.16</v>
      </c>
      <c r="K3028" s="493" t="n">
        <v>2140.44</v>
      </c>
      <c r="L3028" s="493" t="n">
        <v>832.7</v>
      </c>
      <c r="M3028" s="493" t="n">
        <v>2251.84</v>
      </c>
      <c r="N3028" s="493" t="n">
        <v>1248.92</v>
      </c>
      <c r="O3028" s="493" t="n">
        <v>878.04</v>
      </c>
      <c r="P3028" s="493" t="n">
        <v>1470.78</v>
      </c>
      <c r="Q3028" s="493" t="n">
        <v>2371.18</v>
      </c>
      <c r="R3028" s="493" t="n">
        <v>897.4</v>
      </c>
      <c r="S3028" s="493" t="n">
        <v>982.62</v>
      </c>
      <c r="T3028" s="493" t="n">
        <v>2584.78</v>
      </c>
      <c r="U3028" s="493" t="n">
        <v>1117.86</v>
      </c>
      <c r="V3028" s="493" t="n">
        <v>1805.96</v>
      </c>
      <c r="W3028" s="493" t="n">
        <v>1964.08</v>
      </c>
      <c r="X3028" s="493" t="n">
        <v>1157.84</v>
      </c>
      <c r="Y3028" s="493" t="n">
        <v>1271.88</v>
      </c>
      <c r="Z3028" s="493" t="n">
        <v>564.9</v>
      </c>
      <c r="AA3028" s="493" t="n">
        <v>1268.4</v>
      </c>
      <c r="AB3028" s="493" t="n">
        <v>1773.9</v>
      </c>
      <c r="AC3028" s="493" t="n">
        <v>1926.75</v>
      </c>
      <c r="AD3028" s="493" t="n">
        <v>1887.84</v>
      </c>
      <c r="AE3028" s="493" t="n">
        <v>2105.2</v>
      </c>
      <c r="AF3028" s="493" t="n">
        <v>1086.7</v>
      </c>
      <c r="AG3028" s="493" t="n">
        <v>1622.4</v>
      </c>
      <c r="AH3028" s="493" t="n">
        <v>2550.56</v>
      </c>
      <c r="AI3028" s="493" t="n">
        <v>502.04</v>
      </c>
      <c r="AJ3028" s="493" t="n">
        <v>4615.5</v>
      </c>
      <c r="AK3028" s="493" t="n">
        <v>1174.64</v>
      </c>
      <c r="AL3028" s="493" t="n">
        <v>1998.6</v>
      </c>
      <c r="AM3028" s="493" t="n">
        <v>2317.48</v>
      </c>
      <c r="AN3028" s="493" t="n">
        <v>2119.5</v>
      </c>
      <c r="AO3028" s="493" t="n">
        <v>898.36</v>
      </c>
      <c r="AP3028" s="493" t="n">
        <v>1801.8</v>
      </c>
      <c r="AQ3028" s="493" t="n">
        <v>3088.2</v>
      </c>
      <c r="AR3028" s="493" t="n">
        <v>2022.3</v>
      </c>
      <c r="AS3028" s="493" t="n">
        <v>1864.2</v>
      </c>
      <c r="AT3028" s="493" t="n">
        <v>2046.6</v>
      </c>
      <c r="AU3028" s="493" t="n">
        <v>2541.32</v>
      </c>
      <c r="AV3028" s="493" t="n">
        <v>1380.9</v>
      </c>
      <c r="AW3028" s="493" t="n">
        <v>3233.25</v>
      </c>
      <c r="AX3028" s="493" t="n">
        <v>1219.54</v>
      </c>
      <c r="AY3028" s="493" t="n">
        <v>2536.26</v>
      </c>
      <c r="AZ3028" s="493" t="n">
        <v>655.35</v>
      </c>
      <c r="BA3028" s="493" t="n">
        <v>2762.7</v>
      </c>
      <c r="BB3028" s="493" t="n">
        <v>1605.84</v>
      </c>
      <c r="BC3028" s="493" t="n">
        <v>1346.1</v>
      </c>
      <c r="BD3028" s="493" t="n">
        <v>3215.91</v>
      </c>
      <c r="BE3028" s="493" t="n">
        <v>635.3</v>
      </c>
      <c r="BF3028" s="493" t="n">
        <v>2506.74</v>
      </c>
      <c r="BG3028" s="493" t="n">
        <v>1926.51</v>
      </c>
      <c r="BH3028" s="493" t="n">
        <v>1229.6</v>
      </c>
      <c r="BI3028" s="493" t="n">
        <v>2216.4</v>
      </c>
      <c r="BJ3028" s="493" t="n">
        <v>2288.72</v>
      </c>
      <c r="BK3028" s="493" t="n">
        <v>1802.99</v>
      </c>
      <c r="BL3028" s="493" t="n">
        <v>2216.9</v>
      </c>
      <c r="BM3028" s="493" t="n">
        <v>1784.88</v>
      </c>
      <c r="BN3028" s="493" t="n">
        <v>1423.59</v>
      </c>
      <c r="BO3028" s="493" t="n">
        <v>2626.92</v>
      </c>
      <c r="BP3028" s="493" t="n">
        <v>3234.52</v>
      </c>
      <c r="BQ3028" s="493" t="n">
        <v>1426.8</v>
      </c>
      <c r="BR3028" s="493" t="n">
        <v>2892.2</v>
      </c>
      <c r="BS3028" s="493" t="n">
        <v>2052.08</v>
      </c>
      <c r="BT3028" s="493" t="n">
        <v>1630.39</v>
      </c>
      <c r="BU3028" s="493" t="n">
        <v>5360.49</v>
      </c>
      <c r="BV3028" s="493" t="n">
        <v>2839.26</v>
      </c>
      <c r="BW3028" s="493" t="n">
        <v>1736.4</v>
      </c>
    </row>
    <row r="3029">
      <c r="A3029" t="inlineStr">
        <is>
          <t>[C9D3] Angiotensin-II 길항제 칼슘길항제 복합제</t>
        </is>
      </c>
      <c r="B3029" t="inlineStr">
        <is>
          <t>다이이찌산쿄</t>
        </is>
      </c>
      <c r="C3029" t="inlineStr">
        <is>
          <t>세비카 에이치씨티</t>
        </is>
      </c>
      <c r="D3029" t="inlineStr">
        <is>
          <t>다이이찌산쿄</t>
        </is>
      </c>
      <c r="E3029" t="inlineStr">
        <is>
          <t>amlodipine besylate,  hydrochlorothiazide,  olmesartan medoxomil</t>
        </is>
      </c>
      <c r="F3029" t="inlineStr">
        <is>
          <t>상급종합병원</t>
        </is>
      </c>
      <c r="G3029" t="inlineStr">
        <is>
          <t>Original</t>
        </is>
      </c>
      <c r="H3029" s="493" t="n">
        <v>797026.86</v>
      </c>
      <c r="I3029" s="493" t="n">
        <v>792588.13</v>
      </c>
      <c r="J3029" s="493" t="n">
        <v>788753.9</v>
      </c>
      <c r="K3029" s="493" t="n">
        <v>777513.77</v>
      </c>
      <c r="L3029" s="493" t="n">
        <v>741645.03</v>
      </c>
      <c r="M3029" s="493" t="n">
        <v>769762.6800000001</v>
      </c>
      <c r="N3029" s="493" t="n">
        <v>830967.9</v>
      </c>
      <c r="O3029" s="493" t="n">
        <v>830379.9</v>
      </c>
      <c r="P3029" s="493" t="n">
        <v>755296.85</v>
      </c>
      <c r="Q3029" s="493" t="n">
        <v>777320.09</v>
      </c>
      <c r="R3029" s="493" t="n">
        <v>887909.39</v>
      </c>
      <c r="S3029" s="493" t="n">
        <v>935545.66</v>
      </c>
      <c r="T3029" s="493" t="n">
        <v>785372.17</v>
      </c>
      <c r="U3029" s="493" t="n">
        <v>694607.66</v>
      </c>
      <c r="V3029" s="493" t="n">
        <v>902974.02</v>
      </c>
      <c r="W3029" s="493" t="n">
        <v>848847.08</v>
      </c>
      <c r="X3029" s="493" t="n">
        <v>870083.4399999999</v>
      </c>
      <c r="Y3029" s="493" t="n">
        <v>844094.13</v>
      </c>
      <c r="Z3029" s="493" t="n">
        <v>881778.8</v>
      </c>
      <c r="AA3029" s="493" t="n">
        <v>909536.89</v>
      </c>
      <c r="AB3029" s="493" t="n">
        <v>887716.36</v>
      </c>
      <c r="AC3029" s="493" t="n">
        <v>829946.52</v>
      </c>
      <c r="AD3029" s="493" t="n">
        <v>958431.71</v>
      </c>
      <c r="AE3029" s="493" t="n">
        <v>981915.4300000001</v>
      </c>
      <c r="AF3029" s="493" t="n">
        <v>895028.3</v>
      </c>
      <c r="AG3029" s="493" t="n">
        <v>802340.17</v>
      </c>
      <c r="AH3029" s="493" t="n">
        <v>927504.79</v>
      </c>
      <c r="AI3029" s="493" t="n">
        <v>954482.8100000001</v>
      </c>
      <c r="AJ3029" s="493" t="n">
        <v>967975.9</v>
      </c>
      <c r="AK3029" s="493" t="n">
        <v>857689.33</v>
      </c>
      <c r="AL3029" s="493" t="n">
        <v>872988.38</v>
      </c>
      <c r="AM3029" s="493" t="n">
        <v>873010.12</v>
      </c>
      <c r="AN3029" s="493" t="n">
        <v>846002.8100000001</v>
      </c>
      <c r="AO3029" s="493" t="n">
        <v>943692.96</v>
      </c>
      <c r="AP3029" s="493" t="n">
        <v>921612.15</v>
      </c>
      <c r="AQ3029" s="493" t="n">
        <v>969749.2</v>
      </c>
      <c r="AR3029" s="493" t="n">
        <v>993284.7</v>
      </c>
      <c r="AS3029" s="493" t="n">
        <v>882172.23</v>
      </c>
      <c r="AT3029" s="493" t="n">
        <v>1017124.56</v>
      </c>
      <c r="AU3029" s="493" t="n">
        <v>983532.36</v>
      </c>
      <c r="AV3029" s="493" t="n">
        <v>937975.47</v>
      </c>
      <c r="AW3029" s="493" t="n">
        <v>840912.09</v>
      </c>
      <c r="AX3029" s="493" t="n">
        <v>1057539.61</v>
      </c>
      <c r="AY3029" s="493" t="n">
        <v>875544.05</v>
      </c>
      <c r="AZ3029" s="493" t="n">
        <v>911626.3</v>
      </c>
      <c r="BA3029" s="493" t="n">
        <v>909498.75</v>
      </c>
      <c r="BB3029" s="493" t="n">
        <v>987623.88</v>
      </c>
      <c r="BC3029" s="493" t="n">
        <v>1031272.38</v>
      </c>
      <c r="BD3029" s="493" t="n">
        <v>837737.95</v>
      </c>
      <c r="BE3029" s="493" t="n">
        <v>932413.6</v>
      </c>
      <c r="BF3029" s="493" t="n">
        <v>902750.26</v>
      </c>
      <c r="BG3029" s="493" t="n">
        <v>993418.3</v>
      </c>
      <c r="BH3029" s="493" t="n">
        <v>808336.49</v>
      </c>
      <c r="BI3029" s="493" t="n">
        <v>917418.5</v>
      </c>
      <c r="BJ3029" s="493" t="n">
        <v>936004.95</v>
      </c>
      <c r="BK3029" s="493" t="n">
        <v>741740.37</v>
      </c>
      <c r="BL3029" s="493" t="n">
        <v>947766.65</v>
      </c>
      <c r="BM3029" s="493" t="n">
        <v>836528.47</v>
      </c>
      <c r="BN3029" s="493" t="n">
        <v>812556.41</v>
      </c>
      <c r="BO3029" s="493" t="n">
        <v>950530.5</v>
      </c>
      <c r="BP3029" s="493" t="n">
        <v>906782.21</v>
      </c>
      <c r="BQ3029" s="493" t="n">
        <v>763557.5</v>
      </c>
      <c r="BR3029" s="493" t="n">
        <v>916678.51</v>
      </c>
      <c r="BS3029" s="493" t="n">
        <v>950541.16</v>
      </c>
      <c r="BT3029" s="493" t="n">
        <v>822815.96</v>
      </c>
      <c r="BU3029" s="493" t="n">
        <v>885053.63</v>
      </c>
      <c r="BV3029" s="493" t="n">
        <v>840090.5699999999</v>
      </c>
      <c r="BW3029" s="493" t="n">
        <v>797422.9300000001</v>
      </c>
    </row>
    <row r="3030">
      <c r="A3030" t="inlineStr">
        <is>
          <t>[C9D3] Angiotensin-II 길항제 칼슘길항제 복합제</t>
        </is>
      </c>
      <c r="B3030" t="inlineStr">
        <is>
          <t>다이이찌산쿄</t>
        </is>
      </c>
      <c r="C3030" t="inlineStr">
        <is>
          <t>세비카 에이치씨티</t>
        </is>
      </c>
      <c r="D3030" t="inlineStr">
        <is>
          <t>다이이찌산쿄</t>
        </is>
      </c>
      <c r="E3030" t="inlineStr">
        <is>
          <t>amlodipine besylate,  hydrochlorothiazide,  olmesartan medoxomil</t>
        </is>
      </c>
      <c r="F3030" t="inlineStr">
        <is>
          <t>종합병원</t>
        </is>
      </c>
      <c r="G3030" t="inlineStr">
        <is>
          <t>Original</t>
        </is>
      </c>
      <c r="H3030" s="493" t="n">
        <v>744498.6</v>
      </c>
      <c r="I3030" s="493" t="n">
        <v>682508.3</v>
      </c>
      <c r="J3030" s="493" t="n">
        <v>819760.14</v>
      </c>
      <c r="K3030" s="493" t="n">
        <v>753669.05</v>
      </c>
      <c r="L3030" s="493" t="n">
        <v>706445.9300000001</v>
      </c>
      <c r="M3030" s="493" t="n">
        <v>812979.45</v>
      </c>
      <c r="N3030" s="493" t="n">
        <v>805624.15</v>
      </c>
      <c r="O3030" s="493" t="n">
        <v>744075.1</v>
      </c>
      <c r="P3030" s="493" t="n">
        <v>776443.03</v>
      </c>
      <c r="Q3030" s="493" t="n">
        <v>797448.45</v>
      </c>
      <c r="R3030" s="493" t="n">
        <v>868757.05</v>
      </c>
      <c r="S3030" s="493" t="n">
        <v>887907.35</v>
      </c>
      <c r="T3030" s="493" t="n">
        <v>821342.76</v>
      </c>
      <c r="U3030" s="493" t="n">
        <v>804249.8</v>
      </c>
      <c r="V3030" s="493" t="n">
        <v>909233.37</v>
      </c>
      <c r="W3030" s="493" t="n">
        <v>852763.03</v>
      </c>
      <c r="X3030" s="493" t="n">
        <v>892936.29</v>
      </c>
      <c r="Y3030" s="493" t="n">
        <v>839012.59</v>
      </c>
      <c r="Z3030" s="493" t="n">
        <v>843028.0600000001</v>
      </c>
      <c r="AA3030" s="493" t="n">
        <v>878802.23</v>
      </c>
      <c r="AB3030" s="493" t="n">
        <v>896754.7</v>
      </c>
      <c r="AC3030" s="493" t="n">
        <v>814518.14</v>
      </c>
      <c r="AD3030" s="493" t="n">
        <v>888619</v>
      </c>
      <c r="AE3030" s="493" t="n">
        <v>924381.28</v>
      </c>
      <c r="AF3030" s="493" t="n">
        <v>830231.2</v>
      </c>
      <c r="AG3030" s="493" t="n">
        <v>877430.92</v>
      </c>
      <c r="AH3030" s="493" t="n">
        <v>950305.33</v>
      </c>
      <c r="AI3030" s="493" t="n">
        <v>881053.05</v>
      </c>
      <c r="AJ3030" s="493" t="n">
        <v>912996.86</v>
      </c>
      <c r="AK3030" s="493" t="n">
        <v>934682.8199999999</v>
      </c>
      <c r="AL3030" s="493" t="n">
        <v>854484.23</v>
      </c>
      <c r="AM3030" s="493" t="n">
        <v>937744.58</v>
      </c>
      <c r="AN3030" s="493" t="n">
        <v>814179.95</v>
      </c>
      <c r="AO3030" s="493" t="n">
        <v>886489.97</v>
      </c>
      <c r="AP3030" s="493" t="n">
        <v>946052.4300000001</v>
      </c>
      <c r="AQ3030" s="493" t="n">
        <v>882483.49</v>
      </c>
      <c r="AR3030" s="493" t="n">
        <v>890618.46</v>
      </c>
      <c r="AS3030" s="493" t="n">
        <v>816519.3</v>
      </c>
      <c r="AT3030" s="493" t="n">
        <v>843624.98</v>
      </c>
      <c r="AU3030" s="493" t="n">
        <v>901523.92</v>
      </c>
      <c r="AV3030" s="493" t="n">
        <v>864190.25</v>
      </c>
      <c r="AW3030" s="493" t="n">
        <v>813103.63</v>
      </c>
      <c r="AX3030" s="493" t="n">
        <v>945517.73</v>
      </c>
      <c r="AY3030" s="493" t="n">
        <v>894420.05</v>
      </c>
      <c r="AZ3030" s="493" t="n">
        <v>818512.2</v>
      </c>
      <c r="BA3030" s="493" t="n">
        <v>920637.11</v>
      </c>
      <c r="BB3030" s="493" t="n">
        <v>887076.76</v>
      </c>
      <c r="BC3030" s="493" t="n">
        <v>905626.52</v>
      </c>
      <c r="BD3030" s="493" t="n">
        <v>865711.61</v>
      </c>
      <c r="BE3030" s="493" t="n">
        <v>830962.46</v>
      </c>
      <c r="BF3030" s="493" t="n">
        <v>862220.98</v>
      </c>
      <c r="BG3030" s="493" t="n">
        <v>920893.23</v>
      </c>
      <c r="BH3030" s="493" t="n">
        <v>825201.46</v>
      </c>
      <c r="BI3030" s="493" t="n">
        <v>892349.42</v>
      </c>
      <c r="BJ3030" s="493" t="n">
        <v>942557.75</v>
      </c>
      <c r="BK3030" s="493" t="n">
        <v>849005.7</v>
      </c>
      <c r="BL3030" s="493" t="n">
        <v>911457.75</v>
      </c>
      <c r="BM3030" s="493" t="n">
        <v>843211.27</v>
      </c>
      <c r="BN3030" s="493" t="n">
        <v>837862.14</v>
      </c>
      <c r="BO3030" s="493" t="n">
        <v>1007517.44</v>
      </c>
      <c r="BP3030" s="493" t="n">
        <v>899008.26</v>
      </c>
      <c r="BQ3030" s="493" t="n">
        <v>802072.88</v>
      </c>
      <c r="BR3030" s="493" t="n">
        <v>953580.78</v>
      </c>
      <c r="BS3030" s="493" t="n">
        <v>968017.59</v>
      </c>
      <c r="BT3030" s="493" t="n">
        <v>858154.74</v>
      </c>
      <c r="BU3030" s="493" t="n">
        <v>942857.28</v>
      </c>
      <c r="BV3030" s="493" t="n">
        <v>939792.37</v>
      </c>
      <c r="BW3030" s="493" t="n">
        <v>769387.7</v>
      </c>
    </row>
    <row r="3031">
      <c r="A3031" t="inlineStr">
        <is>
          <t>[C9D3] Angiotensin-II 길항제 칼슘길항제 복합제</t>
        </is>
      </c>
      <c r="B3031" t="inlineStr">
        <is>
          <t>다이이찌산쿄</t>
        </is>
      </c>
      <c r="C3031" t="inlineStr">
        <is>
          <t>세비카 에이치씨티</t>
        </is>
      </c>
      <c r="D3031" t="inlineStr">
        <is>
          <t>다이이찌산쿄</t>
        </is>
      </c>
      <c r="E3031" t="inlineStr">
        <is>
          <t>amlodipine besylate,  hydrochlorothiazide,  olmesartan medoxomil</t>
        </is>
      </c>
      <c r="F3031" t="inlineStr">
        <is>
          <t>병원</t>
        </is>
      </c>
      <c r="G3031" t="inlineStr">
        <is>
          <t>Original</t>
        </is>
      </c>
      <c r="H3031" s="493" t="n">
        <v>115379.15</v>
      </c>
      <c r="I3031" s="493" t="n">
        <v>123048.19</v>
      </c>
      <c r="J3031" s="493" t="n">
        <v>132120.61</v>
      </c>
      <c r="K3031" s="493" t="n">
        <v>121449.98</v>
      </c>
      <c r="L3031" s="493" t="n">
        <v>123929.87</v>
      </c>
      <c r="M3031" s="493" t="n">
        <v>111040.05</v>
      </c>
      <c r="N3031" s="493" t="n">
        <v>110398.51</v>
      </c>
      <c r="O3031" s="493" t="n">
        <v>115987.73</v>
      </c>
      <c r="P3031" s="493" t="n">
        <v>109821.61</v>
      </c>
      <c r="Q3031" s="493" t="n">
        <v>105481.26</v>
      </c>
      <c r="R3031" s="493" t="n">
        <v>107196.01</v>
      </c>
      <c r="S3031" s="493" t="n">
        <v>132161.15</v>
      </c>
      <c r="T3031" s="493" t="n">
        <v>114773.23</v>
      </c>
      <c r="U3031" s="493" t="n">
        <v>110559.09</v>
      </c>
      <c r="V3031" s="493" t="n">
        <v>111132.2</v>
      </c>
      <c r="W3031" s="493" t="n">
        <v>120241.13</v>
      </c>
      <c r="X3031" s="493" t="n">
        <v>124748.65</v>
      </c>
      <c r="Y3031" s="493" t="n">
        <v>114423.93</v>
      </c>
      <c r="Z3031" s="493" t="n">
        <v>93472.34</v>
      </c>
      <c r="AA3031" s="493" t="n">
        <v>105694.52</v>
      </c>
      <c r="AB3031" s="493" t="n">
        <v>114408.07</v>
      </c>
      <c r="AC3031" s="493" t="n">
        <v>103692.85</v>
      </c>
      <c r="AD3031" s="493" t="n">
        <v>125396.9</v>
      </c>
      <c r="AE3031" s="493" t="n">
        <v>126624.88</v>
      </c>
      <c r="AF3031" s="493" t="n">
        <v>110034.43</v>
      </c>
      <c r="AG3031" s="493" t="n">
        <v>116168.46</v>
      </c>
      <c r="AH3031" s="493" t="n">
        <v>126138.35</v>
      </c>
      <c r="AI3031" s="493" t="n">
        <v>110336</v>
      </c>
      <c r="AJ3031" s="493" t="n">
        <v>128771.16</v>
      </c>
      <c r="AK3031" s="493" t="n">
        <v>129472.45</v>
      </c>
      <c r="AL3031" s="493" t="n">
        <v>116553.74</v>
      </c>
      <c r="AM3031" s="493" t="n">
        <v>121726.9</v>
      </c>
      <c r="AN3031" s="493" t="n">
        <v>108470.9</v>
      </c>
      <c r="AO3031" s="493" t="n">
        <v>121550.39</v>
      </c>
      <c r="AP3031" s="493" t="n">
        <v>113680.44</v>
      </c>
      <c r="AQ3031" s="493" t="n">
        <v>138126.9</v>
      </c>
      <c r="AR3031" s="493" t="n">
        <v>124205.65</v>
      </c>
      <c r="AS3031" s="493" t="n">
        <v>123965.33</v>
      </c>
      <c r="AT3031" s="493" t="n">
        <v>135948.98</v>
      </c>
      <c r="AU3031" s="493" t="n">
        <v>116404.63</v>
      </c>
      <c r="AV3031" s="493" t="n">
        <v>119508.32</v>
      </c>
      <c r="AW3031" s="493" t="n">
        <v>127544.64</v>
      </c>
      <c r="AX3031" s="493" t="n">
        <v>137537.31</v>
      </c>
      <c r="AY3031" s="493" t="n">
        <v>122233.68</v>
      </c>
      <c r="AZ3031" s="493" t="n">
        <v>142220.04</v>
      </c>
      <c r="BA3031" s="493" t="n">
        <v>130722.52</v>
      </c>
      <c r="BB3031" s="493" t="n">
        <v>132501.88</v>
      </c>
      <c r="BC3031" s="493" t="n">
        <v>151889</v>
      </c>
      <c r="BD3031" s="493" t="n">
        <v>132252.23</v>
      </c>
      <c r="BE3031" s="493" t="n">
        <v>122235.82</v>
      </c>
      <c r="BF3031" s="493" t="n">
        <v>133617.88</v>
      </c>
      <c r="BG3031" s="493" t="n">
        <v>128893.85</v>
      </c>
      <c r="BH3031" s="493" t="n">
        <v>136278.21</v>
      </c>
      <c r="BI3031" s="493" t="n">
        <v>135095.13</v>
      </c>
      <c r="BJ3031" s="493" t="n">
        <v>117188.33</v>
      </c>
      <c r="BK3031" s="493" t="n">
        <v>121381.42</v>
      </c>
      <c r="BL3031" s="493" t="n">
        <v>146282.18</v>
      </c>
      <c r="BM3031" s="493" t="n">
        <v>136833.95</v>
      </c>
      <c r="BN3031" s="493" t="n">
        <v>133498.63</v>
      </c>
      <c r="BO3031" s="493" t="n">
        <v>134078.84</v>
      </c>
      <c r="BP3031" s="493" t="n">
        <v>143713.08</v>
      </c>
      <c r="BQ3031" s="493" t="n">
        <v>132188.14</v>
      </c>
      <c r="BR3031" s="493" t="n">
        <v>140651.34</v>
      </c>
      <c r="BS3031" s="493" t="n">
        <v>141559.37</v>
      </c>
      <c r="BT3031" s="493" t="n">
        <v>130799.86</v>
      </c>
      <c r="BU3031" s="493" t="n">
        <v>143302.94</v>
      </c>
      <c r="BV3031" s="493" t="n">
        <v>136748.51</v>
      </c>
      <c r="BW3031" s="493" t="n">
        <v>134871.53</v>
      </c>
    </row>
    <row r="3032">
      <c r="A3032" t="inlineStr">
        <is>
          <t>[C9D3] Angiotensin-II 길항제 칼슘길항제 복합제</t>
        </is>
      </c>
      <c r="B3032" t="inlineStr">
        <is>
          <t>다이이찌산쿄</t>
        </is>
      </c>
      <c r="C3032" t="inlineStr">
        <is>
          <t>세비카 에이치씨티</t>
        </is>
      </c>
      <c r="D3032" t="inlineStr">
        <is>
          <t>다이이찌산쿄</t>
        </is>
      </c>
      <c r="E3032" t="inlineStr">
        <is>
          <t>amlodipine besylate,  hydrochlorothiazide,  olmesartan medoxomil</t>
        </is>
      </c>
      <c r="F3032" t="inlineStr">
        <is>
          <t>의원</t>
        </is>
      </c>
      <c r="G3032" t="inlineStr">
        <is>
          <t>Original</t>
        </is>
      </c>
      <c r="H3032" s="493" t="n">
        <v>1968140.03</v>
      </c>
      <c r="I3032" s="493" t="n">
        <v>1942541.8</v>
      </c>
      <c r="J3032" s="493" t="n">
        <v>2193746.2</v>
      </c>
      <c r="K3032" s="493" t="n">
        <v>2146845.09</v>
      </c>
      <c r="L3032" s="493" t="n">
        <v>2192941.51</v>
      </c>
      <c r="M3032" s="493" t="n">
        <v>2137099.52</v>
      </c>
      <c r="N3032" s="493" t="n">
        <v>2247220.94</v>
      </c>
      <c r="O3032" s="493" t="n">
        <v>2235177.01</v>
      </c>
      <c r="P3032" s="493" t="n">
        <v>2136492</v>
      </c>
      <c r="Q3032" s="493" t="n">
        <v>2228566.82</v>
      </c>
      <c r="R3032" s="493" t="n">
        <v>2251856.42</v>
      </c>
      <c r="S3032" s="493" t="n">
        <v>2531054.21</v>
      </c>
      <c r="T3032" s="493" t="n">
        <v>2356202.12</v>
      </c>
      <c r="U3032" s="493" t="n">
        <v>2189397.73</v>
      </c>
      <c r="V3032" s="493" t="n">
        <v>2458975.01</v>
      </c>
      <c r="W3032" s="493" t="n">
        <v>2378242.77</v>
      </c>
      <c r="X3032" s="493" t="n">
        <v>2513126.1</v>
      </c>
      <c r="Y3032" s="493" t="n">
        <v>2452745.95</v>
      </c>
      <c r="Z3032" s="493" t="n">
        <v>2437729.08</v>
      </c>
      <c r="AA3032" s="493" t="n">
        <v>2499040.02</v>
      </c>
      <c r="AB3032" s="493" t="n">
        <v>2387609.23</v>
      </c>
      <c r="AC3032" s="493" t="n">
        <v>2507421.25</v>
      </c>
      <c r="AD3032" s="493" t="n">
        <v>2454645.7</v>
      </c>
      <c r="AE3032" s="493" t="n">
        <v>2626700.76</v>
      </c>
      <c r="AF3032" s="493" t="n">
        <v>2453214.07</v>
      </c>
      <c r="AG3032" s="493" t="n">
        <v>2355005.14</v>
      </c>
      <c r="AH3032" s="493" t="n">
        <v>2668673.52</v>
      </c>
      <c r="AI3032" s="493" t="n">
        <v>2408681.08</v>
      </c>
      <c r="AJ3032" s="493" t="n">
        <v>2635650.4</v>
      </c>
      <c r="AK3032" s="493" t="n">
        <v>2586823.24</v>
      </c>
      <c r="AL3032" s="493" t="n">
        <v>2529567.85</v>
      </c>
      <c r="AM3032" s="493" t="n">
        <v>2547733.76</v>
      </c>
      <c r="AN3032" s="493" t="n">
        <v>2482414.06</v>
      </c>
      <c r="AO3032" s="493" t="n">
        <v>2567019.56</v>
      </c>
      <c r="AP3032" s="493" t="n">
        <v>2578747.96</v>
      </c>
      <c r="AQ3032" s="493" t="n">
        <v>2654383.99</v>
      </c>
      <c r="AR3032" s="493" t="n">
        <v>2765561.44</v>
      </c>
      <c r="AS3032" s="493" t="n">
        <v>2560471.03</v>
      </c>
      <c r="AT3032" s="493" t="n">
        <v>2592252.12</v>
      </c>
      <c r="AU3032" s="493" t="n">
        <v>2684442.4</v>
      </c>
      <c r="AV3032" s="493" t="n">
        <v>2723073.72</v>
      </c>
      <c r="AW3032" s="493" t="n">
        <v>2562982.33</v>
      </c>
      <c r="AX3032" s="493" t="n">
        <v>2771104.04</v>
      </c>
      <c r="AY3032" s="493" t="n">
        <v>2645390.22</v>
      </c>
      <c r="AZ3032" s="493" t="n">
        <v>2603201.24</v>
      </c>
      <c r="BA3032" s="493" t="n">
        <v>2699979.97</v>
      </c>
      <c r="BB3032" s="493" t="n">
        <v>2619152.29</v>
      </c>
      <c r="BC3032" s="493" t="n">
        <v>2782368.98</v>
      </c>
      <c r="BD3032" s="493" t="n">
        <v>2676649.81</v>
      </c>
      <c r="BE3032" s="493" t="n">
        <v>2590614.25</v>
      </c>
      <c r="BF3032" s="493" t="n">
        <v>2691337.15</v>
      </c>
      <c r="BG3032" s="493" t="n">
        <v>2694589.78</v>
      </c>
      <c r="BH3032" s="493" t="n">
        <v>2721660.27</v>
      </c>
      <c r="BI3032" s="493" t="n">
        <v>2555105.78</v>
      </c>
      <c r="BJ3032" s="493" t="n">
        <v>2607030.56</v>
      </c>
      <c r="BK3032" s="493" t="n">
        <v>2498452.37</v>
      </c>
      <c r="BL3032" s="493" t="n">
        <v>2814280.9</v>
      </c>
      <c r="BM3032" s="493" t="n">
        <v>2474215.26</v>
      </c>
      <c r="BN3032" s="493" t="n">
        <v>2478255.08</v>
      </c>
      <c r="BO3032" s="493" t="n">
        <v>2816880.04</v>
      </c>
      <c r="BP3032" s="493" t="n">
        <v>2682565</v>
      </c>
      <c r="BQ3032" s="493" t="n">
        <v>2444031.74</v>
      </c>
      <c r="BR3032" s="493" t="n">
        <v>2724459.42</v>
      </c>
      <c r="BS3032" s="493" t="n">
        <v>2721102.56</v>
      </c>
      <c r="BT3032" s="493" t="n">
        <v>2565788.79</v>
      </c>
      <c r="BU3032" s="493" t="n">
        <v>2537229.68</v>
      </c>
      <c r="BV3032" s="493" t="n">
        <v>2581850.17</v>
      </c>
      <c r="BW3032" s="493" t="n">
        <v>2425054.47</v>
      </c>
    </row>
    <row r="3033">
      <c r="A3033" t="inlineStr">
        <is>
          <t>[C9D3] Angiotensin-II 길항제 칼슘길항제 복합제</t>
        </is>
      </c>
      <c r="B3033" t="inlineStr">
        <is>
          <t>다이이찌산쿄</t>
        </is>
      </c>
      <c r="C3033" t="inlineStr">
        <is>
          <t>세비카 에이치씨티</t>
        </is>
      </c>
      <c r="D3033" t="inlineStr">
        <is>
          <t>다이이찌산쿄</t>
        </is>
      </c>
      <c r="E3033" t="inlineStr">
        <is>
          <t>amlodipine besylate,  hydrochlorothiazide,  olmesartan medoxomil</t>
        </is>
      </c>
      <c r="F3033" t="inlineStr">
        <is>
          <t>보건소</t>
        </is>
      </c>
      <c r="G3033" t="inlineStr">
        <is>
          <t>Original</t>
        </is>
      </c>
      <c r="H3033" s="493" t="n">
        <v>40457.1</v>
      </c>
      <c r="I3033" s="493" t="n">
        <v>28728.88</v>
      </c>
      <c r="J3033" s="493" t="n">
        <v>29460.62</v>
      </c>
      <c r="K3033" s="493" t="n">
        <v>27555.26</v>
      </c>
      <c r="L3033" s="493" t="n">
        <v>19652.5</v>
      </c>
      <c r="M3033" s="493" t="n">
        <v>29780.1</v>
      </c>
      <c r="N3033" s="493" t="n">
        <v>22675.13</v>
      </c>
      <c r="O3033" s="493" t="n">
        <v>18749.48</v>
      </c>
      <c r="P3033" s="493" t="n">
        <v>43787.2</v>
      </c>
      <c r="Q3033" s="493" t="n">
        <v>25861.48</v>
      </c>
      <c r="R3033" s="493" t="n">
        <v>18056.42</v>
      </c>
      <c r="S3033" s="493" t="n">
        <v>25117.3</v>
      </c>
      <c r="T3033" s="493" t="n">
        <v>27927.14</v>
      </c>
      <c r="U3033" s="493" t="n">
        <v>26992.81</v>
      </c>
      <c r="V3033" s="493" t="n">
        <v>32107.35</v>
      </c>
      <c r="W3033" s="493" t="n">
        <v>23789.91</v>
      </c>
      <c r="X3033" s="493" t="n">
        <v>22957.39</v>
      </c>
      <c r="Y3033" s="493" t="n">
        <v>33935.02</v>
      </c>
      <c r="Z3033" s="493" t="n">
        <v>26610.18</v>
      </c>
      <c r="AA3033" s="493" t="n">
        <v>43039.76</v>
      </c>
      <c r="AB3033" s="493" t="n">
        <v>24682.74</v>
      </c>
      <c r="AC3033" s="493" t="n">
        <v>40796.23</v>
      </c>
      <c r="AD3033" s="493" t="n">
        <v>32844.58</v>
      </c>
      <c r="AE3033" s="493" t="n">
        <v>34570.83</v>
      </c>
      <c r="AF3033" s="493" t="n">
        <v>35449.42</v>
      </c>
      <c r="AG3033" s="493" t="n">
        <v>28062.33</v>
      </c>
      <c r="AH3033" s="493" t="n">
        <v>22122.66</v>
      </c>
      <c r="AI3033" s="493" t="n">
        <v>49672.66</v>
      </c>
      <c r="AJ3033" s="493" t="n">
        <v>32231.76</v>
      </c>
      <c r="AK3033" s="493" t="n">
        <v>22362.04</v>
      </c>
      <c r="AL3033" s="493" t="n">
        <v>65651.99000000001</v>
      </c>
      <c r="AM3033" s="493" t="n">
        <v>23922.86</v>
      </c>
      <c r="AN3033" s="493" t="n">
        <v>32510.35</v>
      </c>
      <c r="AO3033" s="493" t="n">
        <v>37795.35</v>
      </c>
      <c r="AP3033" s="493" t="n">
        <v>41828</v>
      </c>
      <c r="AQ3033" s="493" t="n">
        <v>26555.66</v>
      </c>
      <c r="AR3033" s="493" t="n">
        <v>52889.43</v>
      </c>
      <c r="AS3033" s="493" t="n">
        <v>35393.8</v>
      </c>
      <c r="AT3033" s="493" t="n">
        <v>23358</v>
      </c>
      <c r="AU3033" s="493" t="n">
        <v>38184.15</v>
      </c>
      <c r="AV3033" s="493" t="n">
        <v>24393.88</v>
      </c>
      <c r="AW3033" s="493" t="n">
        <v>35431.9</v>
      </c>
      <c r="AX3033" s="493" t="n">
        <v>38439.86</v>
      </c>
      <c r="AY3033" s="493" t="n">
        <v>37497.21</v>
      </c>
      <c r="AZ3033" s="493" t="n">
        <v>35735.38</v>
      </c>
      <c r="BA3033" s="493" t="n">
        <v>46038.98</v>
      </c>
      <c r="BB3033" s="493" t="n">
        <v>40626.59</v>
      </c>
      <c r="BC3033" s="493" t="n">
        <v>51129.16</v>
      </c>
      <c r="BD3033" s="493" t="n">
        <v>35587.3</v>
      </c>
      <c r="BE3033" s="493" t="n">
        <v>49695.32</v>
      </c>
      <c r="BF3033" s="493" t="n">
        <v>30626.29</v>
      </c>
      <c r="BG3033" s="493" t="n">
        <v>52590.5</v>
      </c>
      <c r="BH3033" s="493" t="n">
        <v>59964.28</v>
      </c>
      <c r="BI3033" s="493" t="n">
        <v>38093.66</v>
      </c>
      <c r="BJ3033" s="493" t="n">
        <v>44591.51</v>
      </c>
      <c r="BK3033" s="493" t="n">
        <v>35048.93</v>
      </c>
      <c r="BL3033" s="493" t="n">
        <v>51101.14</v>
      </c>
      <c r="BM3033" s="493" t="n">
        <v>39185.57</v>
      </c>
      <c r="BN3033" s="493" t="n">
        <v>35469.73</v>
      </c>
      <c r="BO3033" s="493" t="n">
        <v>33780.2</v>
      </c>
      <c r="BP3033" s="493" t="n">
        <v>43362.88</v>
      </c>
      <c r="BQ3033" s="493" t="n">
        <v>28861.39</v>
      </c>
      <c r="BR3033" s="493" t="n">
        <v>51513.07</v>
      </c>
      <c r="BS3033" s="493" t="n">
        <v>43226.28</v>
      </c>
      <c r="BT3033" s="493" t="n">
        <v>29753.06</v>
      </c>
      <c r="BU3033" s="493" t="n">
        <v>42723.45</v>
      </c>
      <c r="BV3033" s="493" t="n">
        <v>28202.92</v>
      </c>
      <c r="BW3033" s="493" t="n">
        <v>31480.94</v>
      </c>
    </row>
    <row r="3034">
      <c r="A3034" t="inlineStr">
        <is>
          <t>[C9D3] Angiotensin-II 길항제 칼슘길항제 복합제</t>
        </is>
      </c>
      <c r="B3034" t="inlineStr">
        <is>
          <t>다이이찌산쿄</t>
        </is>
      </c>
      <c r="C3034" t="inlineStr">
        <is>
          <t>세비카 에이치씨티</t>
        </is>
      </c>
      <c r="D3034" t="inlineStr">
        <is>
          <t>다이이찌산쿄</t>
        </is>
      </c>
      <c r="E3034" t="inlineStr">
        <is>
          <t>amlodipine besylate,  hydrochlorothiazide,  olmesartan medoxomil</t>
        </is>
      </c>
      <c r="F3034" t="inlineStr">
        <is>
          <t>기타(치과의원, 치과병원 등)</t>
        </is>
      </c>
      <c r="G3034" t="inlineStr">
        <is>
          <t>Original</t>
        </is>
      </c>
      <c r="H3034" s="493" t="n">
        <v>1451.16</v>
      </c>
      <c r="I3034" s="493" t="n">
        <v>1863.9</v>
      </c>
      <c r="J3034" s="493" t="n">
        <v>1556.4</v>
      </c>
      <c r="K3034" s="493" t="n">
        <v>1707.58</v>
      </c>
      <c r="L3034" s="493" t="n">
        <v>1107.67</v>
      </c>
      <c r="M3034" s="493" t="n">
        <v>1004.5</v>
      </c>
      <c r="N3034" s="493" t="n">
        <v>1080</v>
      </c>
      <c r="O3034" s="493" t="n">
        <v>1173</v>
      </c>
      <c r="P3034" s="493" t="n">
        <v>2037.6</v>
      </c>
      <c r="Q3034" s="493" t="n">
        <v>1190.4</v>
      </c>
      <c r="R3034" s="493" t="n">
        <v>2787.9</v>
      </c>
      <c r="S3034" s="493" t="n">
        <v>1614.6</v>
      </c>
      <c r="T3034" s="493" t="n">
        <v>3855.36</v>
      </c>
      <c r="U3034" s="493" t="n">
        <v>2633.7</v>
      </c>
      <c r="V3034" s="493" t="n">
        <v>4243.2</v>
      </c>
      <c r="W3034" s="493" t="n">
        <v>1275.6</v>
      </c>
      <c r="X3034" s="493" t="n">
        <v>2755.8</v>
      </c>
      <c r="Y3034" s="493" t="n">
        <v>2791.7</v>
      </c>
      <c r="Z3034" s="493" t="n">
        <v>2061.9</v>
      </c>
      <c r="AA3034" s="493" t="n">
        <v>3730.8</v>
      </c>
      <c r="AB3034" s="493" t="n">
        <v>3341.58</v>
      </c>
      <c r="AC3034" s="493" t="n">
        <v>3458.37</v>
      </c>
      <c r="AD3034" s="493" t="n">
        <v>2701.72</v>
      </c>
      <c r="AE3034" s="493" t="n">
        <v>3487.42</v>
      </c>
      <c r="AF3034" s="493" t="n">
        <v>3821.23</v>
      </c>
      <c r="AG3034" s="493" t="n">
        <v>2914</v>
      </c>
      <c r="AH3034" s="493" t="n">
        <v>4910.11</v>
      </c>
      <c r="AI3034" s="493" t="n">
        <v>3204.45</v>
      </c>
      <c r="AJ3034" s="493" t="n">
        <v>3346.22</v>
      </c>
      <c r="AK3034" s="493" t="n">
        <v>2762.13</v>
      </c>
      <c r="AL3034" s="493" t="n">
        <v>4625.64</v>
      </c>
      <c r="AM3034" s="493" t="n">
        <v>3020.45</v>
      </c>
      <c r="AN3034" s="493" t="n">
        <v>3647.55</v>
      </c>
      <c r="AO3034" s="493" t="n">
        <v>3069.61</v>
      </c>
      <c r="AP3034" s="493" t="n">
        <v>3868.94</v>
      </c>
      <c r="AQ3034" s="493" t="n">
        <v>2944.1</v>
      </c>
      <c r="AR3034" s="493" t="n">
        <v>4091.35</v>
      </c>
      <c r="AS3034" s="493" t="n">
        <v>2811.25</v>
      </c>
      <c r="AT3034" s="493" t="n">
        <v>1267.8</v>
      </c>
      <c r="AU3034" s="493" t="n">
        <v>4075.55</v>
      </c>
      <c r="AV3034" s="493" t="n">
        <v>2286.92</v>
      </c>
      <c r="AW3034" s="493" t="n">
        <v>2809.5</v>
      </c>
      <c r="AX3034" s="493" t="n">
        <v>2546.4</v>
      </c>
      <c r="AY3034" s="493" t="n">
        <v>2056.74</v>
      </c>
      <c r="AZ3034" s="493" t="n">
        <v>1923.1</v>
      </c>
      <c r="BA3034" s="493" t="n">
        <v>3061.4</v>
      </c>
      <c r="BB3034" s="493" t="n">
        <v>2308.43</v>
      </c>
      <c r="BC3034" s="493" t="n">
        <v>3107.2</v>
      </c>
      <c r="BD3034" s="493" t="n">
        <v>3086.7</v>
      </c>
      <c r="BE3034" s="493" t="n">
        <v>1353.42</v>
      </c>
      <c r="BF3034" s="493" t="n">
        <v>2112.07</v>
      </c>
      <c r="BG3034" s="493" t="n">
        <v>3425.88</v>
      </c>
      <c r="BH3034" s="493" t="n">
        <v>834.4299999999999</v>
      </c>
      <c r="BI3034" s="493" t="n">
        <v>2916.2</v>
      </c>
      <c r="BJ3034" s="493" t="n">
        <v>3012.8</v>
      </c>
      <c r="BK3034" s="493" t="n">
        <v>2915.6</v>
      </c>
      <c r="BL3034" s="493" t="n">
        <v>2505.4</v>
      </c>
      <c r="BM3034" s="493" t="n">
        <v>4313.92</v>
      </c>
      <c r="BN3034" s="493" t="n">
        <v>1824.9</v>
      </c>
      <c r="BO3034" s="493" t="n">
        <v>2015.4</v>
      </c>
      <c r="BP3034" s="493" t="n">
        <v>3215.31</v>
      </c>
      <c r="BQ3034" s="493" t="n">
        <v>2916.74</v>
      </c>
      <c r="BR3034" s="493" t="n">
        <v>2417.98</v>
      </c>
      <c r="BS3034" s="493" t="n">
        <v>1657</v>
      </c>
      <c r="BT3034" s="493" t="n">
        <v>2812.55</v>
      </c>
      <c r="BU3034" s="493" t="n">
        <v>1385.52</v>
      </c>
      <c r="BV3034" s="493" t="n">
        <v>1455.3</v>
      </c>
      <c r="BW3034" s="493" t="n">
        <v>2772.04</v>
      </c>
    </row>
    <row r="3035">
      <c r="A3035" t="inlineStr">
        <is>
          <t>[C9D3] Angiotensin-II 길항제 칼슘길항제 복합제</t>
        </is>
      </c>
      <c r="B3035" t="inlineStr">
        <is>
          <t>대우제약</t>
        </is>
      </c>
      <c r="C3035" t="inlineStr">
        <is>
          <t>올메디카 에이치씨티</t>
        </is>
      </c>
      <c r="D3035" t="inlineStr">
        <is>
          <t>대우제약</t>
        </is>
      </c>
      <c r="E3035" t="inlineStr">
        <is>
          <t>amlodipine besylate,  hydrochlorothiazide,  olmesartan medoxomil</t>
        </is>
      </c>
      <c r="F3035" t="inlineStr">
        <is>
          <t>상급종합병원</t>
        </is>
      </c>
      <c r="G3035" t="inlineStr">
        <is>
          <t>Generic</t>
        </is>
      </c>
      <c r="H3035" s="493" t="n">
        <v>0</v>
      </c>
      <c r="I3035" s="493" t="n">
        <v>0</v>
      </c>
      <c r="J3035" s="493" t="n">
        <v>0</v>
      </c>
      <c r="K3035" s="493" t="n">
        <v>0</v>
      </c>
      <c r="L3035" s="493" t="n">
        <v>0</v>
      </c>
      <c r="M3035" s="493" t="n">
        <v>0</v>
      </c>
      <c r="N3035" s="493" t="n">
        <v>0</v>
      </c>
      <c r="O3035" s="493" t="n">
        <v>0</v>
      </c>
      <c r="P3035" s="493" t="n">
        <v>0</v>
      </c>
      <c r="Q3035" s="493" t="n">
        <v>0</v>
      </c>
      <c r="R3035" s="493" t="n">
        <v>0</v>
      </c>
      <c r="S3035" s="493" t="n">
        <v>0</v>
      </c>
      <c r="T3035" s="493" t="n">
        <v>0</v>
      </c>
      <c r="U3035" s="493" t="n">
        <v>0</v>
      </c>
      <c r="V3035" s="493" t="n">
        <v>0</v>
      </c>
      <c r="W3035" s="493" t="n">
        <v>0</v>
      </c>
      <c r="X3035" s="493" t="n">
        <v>0</v>
      </c>
      <c r="Y3035" s="493" t="n">
        <v>0</v>
      </c>
      <c r="Z3035" s="493" t="n">
        <v>0</v>
      </c>
      <c r="AA3035" s="493" t="n">
        <v>0</v>
      </c>
      <c r="AB3035" s="493" t="n">
        <v>0</v>
      </c>
      <c r="AC3035" s="493" t="n">
        <v>0</v>
      </c>
      <c r="AD3035" s="493" t="n">
        <v>0</v>
      </c>
      <c r="AE3035" s="493" t="n">
        <v>0</v>
      </c>
      <c r="AF3035" s="493" t="n">
        <v>0</v>
      </c>
      <c r="AG3035" s="493" t="n">
        <v>0</v>
      </c>
      <c r="AH3035" s="493" t="n">
        <v>0</v>
      </c>
      <c r="AI3035" s="493" t="n">
        <v>0</v>
      </c>
      <c r="AJ3035" s="493" t="n">
        <v>0</v>
      </c>
      <c r="AK3035" s="493" t="n">
        <v>0</v>
      </c>
      <c r="AL3035" s="493" t="n">
        <v>0</v>
      </c>
      <c r="AM3035" s="493" t="n">
        <v>0</v>
      </c>
      <c r="AN3035" s="493" t="n">
        <v>0</v>
      </c>
      <c r="AO3035" s="493" t="n">
        <v>0</v>
      </c>
      <c r="AP3035" s="493" t="n">
        <v>0</v>
      </c>
      <c r="AQ3035" s="493" t="n">
        <v>0</v>
      </c>
      <c r="AR3035" s="493" t="n">
        <v>0</v>
      </c>
      <c r="AS3035" s="493" t="n">
        <v>0</v>
      </c>
      <c r="AT3035" s="493" t="n">
        <v>0</v>
      </c>
      <c r="AU3035" s="493" t="n">
        <v>0</v>
      </c>
      <c r="AV3035" s="493" t="n">
        <v>0</v>
      </c>
      <c r="AW3035" s="493" t="n">
        <v>0</v>
      </c>
      <c r="AX3035" s="493" t="n">
        <v>0</v>
      </c>
      <c r="AY3035" s="493" t="n">
        <v>0</v>
      </c>
      <c r="AZ3035" s="493" t="n">
        <v>0</v>
      </c>
      <c r="BA3035" s="493" t="n">
        <v>0</v>
      </c>
      <c r="BB3035" s="493" t="n">
        <v>0</v>
      </c>
      <c r="BC3035" s="493" t="n">
        <v>0</v>
      </c>
      <c r="BD3035" s="493" t="n">
        <v>0</v>
      </c>
      <c r="BE3035" s="493" t="n">
        <v>0</v>
      </c>
      <c r="BF3035" s="493" t="n">
        <v>0</v>
      </c>
      <c r="BG3035" s="493" t="n">
        <v>0</v>
      </c>
      <c r="BH3035" s="493" t="n">
        <v>0</v>
      </c>
      <c r="BI3035" s="493" t="n">
        <v>0</v>
      </c>
      <c r="BJ3035" s="493" t="n">
        <v>0</v>
      </c>
      <c r="BK3035" s="493" t="n">
        <v>0</v>
      </c>
      <c r="BL3035" s="493" t="n">
        <v>0</v>
      </c>
      <c r="BM3035" s="493" t="n">
        <v>0</v>
      </c>
      <c r="BN3035" s="493" t="n">
        <v>0</v>
      </c>
      <c r="BO3035" s="493" t="n">
        <v>0</v>
      </c>
      <c r="BP3035" s="493" t="n">
        <v>0</v>
      </c>
      <c r="BQ3035" s="493" t="n">
        <v>0</v>
      </c>
      <c r="BR3035" s="493" t="n">
        <v>0</v>
      </c>
      <c r="BS3035" s="493" t="n">
        <v>0</v>
      </c>
      <c r="BT3035" s="493" t="n">
        <v>0</v>
      </c>
      <c r="BU3035" s="493" t="n">
        <v>0</v>
      </c>
      <c r="BV3035" s="493" t="n">
        <v>0</v>
      </c>
      <c r="BW3035" s="493" t="n">
        <v>1097.18</v>
      </c>
    </row>
    <row r="3036">
      <c r="A3036" t="inlineStr">
        <is>
          <t>[C9D3] Angiotensin-II 길항제 칼슘길항제 복합제</t>
        </is>
      </c>
      <c r="B3036" t="inlineStr">
        <is>
          <t>대우제약</t>
        </is>
      </c>
      <c r="C3036" t="inlineStr">
        <is>
          <t>올메디카 에이치씨티</t>
        </is>
      </c>
      <c r="D3036" t="inlineStr">
        <is>
          <t>대우제약</t>
        </is>
      </c>
      <c r="E3036" t="inlineStr">
        <is>
          <t>amlodipine besylate,  hydrochlorothiazide,  olmesartan medoxomil</t>
        </is>
      </c>
      <c r="F3036" t="inlineStr">
        <is>
          <t>병원</t>
        </is>
      </c>
      <c r="G3036" t="inlineStr">
        <is>
          <t>Generic</t>
        </is>
      </c>
      <c r="H3036" s="493" t="n">
        <v>480</v>
      </c>
      <c r="I3036" s="493" t="n">
        <v>360</v>
      </c>
      <c r="J3036" s="493" t="n">
        <v>1319.4</v>
      </c>
      <c r="K3036" s="493" t="n">
        <v>240</v>
      </c>
      <c r="L3036" s="493" t="n">
        <v>600.3</v>
      </c>
      <c r="M3036" s="493" t="n">
        <v>120</v>
      </c>
      <c r="N3036" s="493" t="n">
        <v>960</v>
      </c>
      <c r="O3036" s="493" t="n">
        <v>120</v>
      </c>
      <c r="P3036" s="493" t="n">
        <v>120</v>
      </c>
      <c r="Q3036" s="493" t="n">
        <v>240</v>
      </c>
      <c r="R3036" s="493" t="n">
        <v>0</v>
      </c>
      <c r="S3036" s="493" t="n">
        <v>0</v>
      </c>
      <c r="T3036" s="493" t="n">
        <v>0</v>
      </c>
      <c r="U3036" s="493" t="n">
        <v>0</v>
      </c>
      <c r="V3036" s="493" t="n">
        <v>0</v>
      </c>
      <c r="W3036" s="493" t="n">
        <v>840.9</v>
      </c>
      <c r="X3036" s="493" t="n">
        <v>840</v>
      </c>
      <c r="Y3036" s="493" t="n">
        <v>120</v>
      </c>
      <c r="Z3036" s="493" t="n">
        <v>480</v>
      </c>
      <c r="AA3036" s="493" t="n">
        <v>120</v>
      </c>
      <c r="AB3036" s="493" t="n">
        <v>480</v>
      </c>
      <c r="AC3036" s="493" t="n">
        <v>0</v>
      </c>
      <c r="AD3036" s="493" t="n">
        <v>0</v>
      </c>
      <c r="AE3036" s="493" t="n">
        <v>0</v>
      </c>
      <c r="AF3036" s="493" t="n">
        <v>0</v>
      </c>
      <c r="AG3036" s="493" t="n">
        <v>0</v>
      </c>
      <c r="AH3036" s="493" t="n">
        <v>0</v>
      </c>
      <c r="AI3036" s="493" t="n">
        <v>0</v>
      </c>
      <c r="AJ3036" s="493" t="n">
        <v>0</v>
      </c>
      <c r="AK3036" s="493" t="n">
        <v>0</v>
      </c>
      <c r="AL3036" s="493" t="n">
        <v>0</v>
      </c>
      <c r="AM3036" s="493" t="n">
        <v>0</v>
      </c>
      <c r="AN3036" s="493" t="n">
        <v>0</v>
      </c>
      <c r="AO3036" s="493" t="n">
        <v>0</v>
      </c>
      <c r="AP3036" s="493" t="n">
        <v>0</v>
      </c>
      <c r="AQ3036" s="493" t="n">
        <v>0</v>
      </c>
      <c r="AR3036" s="493" t="n">
        <v>730.2</v>
      </c>
      <c r="AS3036" s="493" t="n">
        <v>0</v>
      </c>
      <c r="AT3036" s="493" t="n">
        <v>240</v>
      </c>
      <c r="AU3036" s="493" t="n">
        <v>0</v>
      </c>
      <c r="AV3036" s="493" t="n">
        <v>724.8</v>
      </c>
      <c r="AW3036" s="493" t="n">
        <v>0</v>
      </c>
      <c r="AX3036" s="493" t="n">
        <v>732.6</v>
      </c>
      <c r="AY3036" s="493" t="n">
        <v>0</v>
      </c>
      <c r="AZ3036" s="493" t="n">
        <v>241.2</v>
      </c>
      <c r="BA3036" s="493" t="n">
        <v>0</v>
      </c>
      <c r="BB3036" s="493" t="n">
        <v>734.4</v>
      </c>
      <c r="BC3036" s="493" t="n">
        <v>0</v>
      </c>
      <c r="BD3036" s="493" t="n">
        <v>722.4</v>
      </c>
      <c r="BE3036" s="493" t="n">
        <v>0</v>
      </c>
      <c r="BF3036" s="493" t="n">
        <v>241.8</v>
      </c>
      <c r="BG3036" s="493" t="n">
        <v>0</v>
      </c>
      <c r="BH3036" s="493" t="n">
        <v>0</v>
      </c>
      <c r="BI3036" s="493" t="n">
        <v>242.4</v>
      </c>
      <c r="BJ3036" s="493" t="n">
        <v>0</v>
      </c>
      <c r="BK3036" s="493" t="n">
        <v>246</v>
      </c>
      <c r="BL3036" s="493" t="n">
        <v>0</v>
      </c>
      <c r="BM3036" s="493" t="n">
        <v>481.2</v>
      </c>
      <c r="BN3036" s="493" t="n">
        <v>0</v>
      </c>
      <c r="BO3036" s="493" t="n">
        <v>483</v>
      </c>
      <c r="BP3036" s="493" t="n">
        <v>0</v>
      </c>
      <c r="BQ3036" s="493" t="n">
        <v>549</v>
      </c>
      <c r="BR3036" s="493" t="n">
        <v>0</v>
      </c>
      <c r="BS3036" s="493" t="n">
        <v>0</v>
      </c>
      <c r="BT3036" s="493" t="n">
        <v>0</v>
      </c>
      <c r="BU3036" s="493" t="n">
        <v>484.8</v>
      </c>
      <c r="BV3036" s="493" t="n">
        <v>243.6</v>
      </c>
      <c r="BW3036" s="493" t="n">
        <v>0</v>
      </c>
    </row>
    <row r="3037">
      <c r="A3037" t="inlineStr">
        <is>
          <t>[C9D3] Angiotensin-II 길항제 칼슘길항제 복합제</t>
        </is>
      </c>
      <c r="B3037" t="inlineStr">
        <is>
          <t>대우제약</t>
        </is>
      </c>
      <c r="C3037" t="inlineStr">
        <is>
          <t>올메디카 에이치씨티</t>
        </is>
      </c>
      <c r="D3037" t="inlineStr">
        <is>
          <t>대우제약</t>
        </is>
      </c>
      <c r="E3037" t="inlineStr">
        <is>
          <t>amlodipine besylate,  hydrochlorothiazide,  olmesartan medoxomil</t>
        </is>
      </c>
      <c r="F3037" t="inlineStr">
        <is>
          <t>의원</t>
        </is>
      </c>
      <c r="G3037" t="inlineStr">
        <is>
          <t>Generic</t>
        </is>
      </c>
      <c r="H3037" s="493" t="n">
        <v>12760.08</v>
      </c>
      <c r="I3037" s="493" t="n">
        <v>5346.7</v>
      </c>
      <c r="J3037" s="493" t="n">
        <v>11014.5</v>
      </c>
      <c r="K3037" s="493" t="n">
        <v>10376.3</v>
      </c>
      <c r="L3037" s="493" t="n">
        <v>11549.5</v>
      </c>
      <c r="M3037" s="493" t="n">
        <v>10713.8</v>
      </c>
      <c r="N3037" s="493" t="n">
        <v>11371.1</v>
      </c>
      <c r="O3037" s="493" t="n">
        <v>12688.8</v>
      </c>
      <c r="P3037" s="493" t="n">
        <v>8940</v>
      </c>
      <c r="Q3037" s="493" t="n">
        <v>14255.3</v>
      </c>
      <c r="R3037" s="493" t="n">
        <v>11088.2</v>
      </c>
      <c r="S3037" s="493" t="n">
        <v>14574.5</v>
      </c>
      <c r="T3037" s="493" t="n">
        <v>13742.1</v>
      </c>
      <c r="U3037" s="493" t="n">
        <v>15357</v>
      </c>
      <c r="V3037" s="493" t="n">
        <v>12790.2</v>
      </c>
      <c r="W3037" s="493" t="n">
        <v>19571.2</v>
      </c>
      <c r="X3037" s="493" t="n">
        <v>20246.8</v>
      </c>
      <c r="Y3037" s="493" t="n">
        <v>16561.91</v>
      </c>
      <c r="Z3037" s="493" t="n">
        <v>16676.1</v>
      </c>
      <c r="AA3037" s="493" t="n">
        <v>19101.6</v>
      </c>
      <c r="AB3037" s="493" t="n">
        <v>19533.3</v>
      </c>
      <c r="AC3037" s="493" t="n">
        <v>16628.7</v>
      </c>
      <c r="AD3037" s="493" t="n">
        <v>22787</v>
      </c>
      <c r="AE3037" s="493" t="n">
        <v>20562.3</v>
      </c>
      <c r="AF3037" s="493" t="n">
        <v>22503.4</v>
      </c>
      <c r="AG3037" s="493" t="n">
        <v>19649.35</v>
      </c>
      <c r="AH3037" s="493" t="n">
        <v>24271.5</v>
      </c>
      <c r="AI3037" s="493" t="n">
        <v>20420.88</v>
      </c>
      <c r="AJ3037" s="493" t="n">
        <v>28698</v>
      </c>
      <c r="AK3037" s="493" t="n">
        <v>25868.55</v>
      </c>
      <c r="AL3037" s="493" t="n">
        <v>28028.4</v>
      </c>
      <c r="AM3037" s="493" t="n">
        <v>30018.6</v>
      </c>
      <c r="AN3037" s="493" t="n">
        <v>18358.1</v>
      </c>
      <c r="AO3037" s="493" t="n">
        <v>16525.6</v>
      </c>
      <c r="AP3037" s="493" t="n">
        <v>24362.45</v>
      </c>
      <c r="AQ3037" s="493" t="n">
        <v>16539.04</v>
      </c>
      <c r="AR3037" s="493" t="n">
        <v>18973</v>
      </c>
      <c r="AS3037" s="493" t="n">
        <v>18708.25</v>
      </c>
      <c r="AT3037" s="493" t="n">
        <v>25491.65</v>
      </c>
      <c r="AU3037" s="493" t="n">
        <v>23271.1</v>
      </c>
      <c r="AV3037" s="493" t="n">
        <v>23435</v>
      </c>
      <c r="AW3037" s="493" t="n">
        <v>19569.6</v>
      </c>
      <c r="AX3037" s="493" t="n">
        <v>31268.9</v>
      </c>
      <c r="AY3037" s="493" t="n">
        <v>28063.81</v>
      </c>
      <c r="AZ3037" s="493" t="n">
        <v>34861.05</v>
      </c>
      <c r="BA3037" s="493" t="n">
        <v>28798.93</v>
      </c>
      <c r="BB3037" s="493" t="n">
        <v>33855.72</v>
      </c>
      <c r="BC3037" s="493" t="n">
        <v>30417.5</v>
      </c>
      <c r="BD3037" s="493" t="n">
        <v>30271.38</v>
      </c>
      <c r="BE3037" s="493" t="n">
        <v>28631.16</v>
      </c>
      <c r="BF3037" s="493" t="n">
        <v>33278.49</v>
      </c>
      <c r="BG3037" s="493" t="n">
        <v>27829.68</v>
      </c>
      <c r="BH3037" s="493" t="n">
        <v>30416.29</v>
      </c>
      <c r="BI3037" s="493" t="n">
        <v>27829.23</v>
      </c>
      <c r="BJ3037" s="493" t="n">
        <v>29709.84</v>
      </c>
      <c r="BK3037" s="493" t="n">
        <v>28905.84</v>
      </c>
      <c r="BL3037" s="493" t="n">
        <v>39966.4</v>
      </c>
      <c r="BM3037" s="493" t="n">
        <v>27738.75</v>
      </c>
      <c r="BN3037" s="493" t="n">
        <v>31726.99</v>
      </c>
      <c r="BO3037" s="493" t="n">
        <v>27912.96</v>
      </c>
      <c r="BP3037" s="493" t="n">
        <v>31697.26</v>
      </c>
      <c r="BQ3037" s="493" t="n">
        <v>23745.87</v>
      </c>
      <c r="BR3037" s="493" t="n">
        <v>32123.04</v>
      </c>
      <c r="BS3037" s="493" t="n">
        <v>28220.45</v>
      </c>
      <c r="BT3037" s="493" t="n">
        <v>32968.43</v>
      </c>
      <c r="BU3037" s="493" t="n">
        <v>31962.2</v>
      </c>
      <c r="BV3037" s="493" t="n">
        <v>37928.1</v>
      </c>
      <c r="BW3037" s="493" t="n">
        <v>32274.32</v>
      </c>
    </row>
    <row r="3038">
      <c r="A3038" t="inlineStr">
        <is>
          <t>[C9D3] Angiotensin-II 길항제 칼슘길항제 복합제</t>
        </is>
      </c>
      <c r="B3038" t="inlineStr">
        <is>
          <t>대우제약</t>
        </is>
      </c>
      <c r="C3038" t="inlineStr">
        <is>
          <t>올메디카 에이치씨티</t>
        </is>
      </c>
      <c r="D3038" t="inlineStr">
        <is>
          <t>대우제약</t>
        </is>
      </c>
      <c r="E3038" t="inlineStr">
        <is>
          <t>amlodipine besylate,  hydrochlorothiazide,  olmesartan medoxomil</t>
        </is>
      </c>
      <c r="F3038" t="inlineStr">
        <is>
          <t>보건소</t>
        </is>
      </c>
      <c r="G3038" t="inlineStr">
        <is>
          <t>Generic</t>
        </is>
      </c>
      <c r="H3038" s="493" t="n">
        <v>0</v>
      </c>
      <c r="I3038" s="493" t="n">
        <v>0</v>
      </c>
      <c r="J3038" s="493" t="n">
        <v>0</v>
      </c>
      <c r="K3038" s="493" t="n">
        <v>0</v>
      </c>
      <c r="L3038" s="493" t="n">
        <v>0</v>
      </c>
      <c r="M3038" s="493" t="n">
        <v>0</v>
      </c>
      <c r="N3038" s="493" t="n">
        <v>0</v>
      </c>
      <c r="O3038" s="493" t="n">
        <v>0</v>
      </c>
      <c r="P3038" s="493" t="n">
        <v>0</v>
      </c>
      <c r="Q3038" s="493" t="n">
        <v>0</v>
      </c>
      <c r="R3038" s="493" t="n">
        <v>0</v>
      </c>
      <c r="S3038" s="493" t="n">
        <v>0</v>
      </c>
      <c r="T3038" s="493" t="n">
        <v>0</v>
      </c>
      <c r="U3038" s="493" t="n">
        <v>0</v>
      </c>
      <c r="V3038" s="493" t="n">
        <v>0</v>
      </c>
      <c r="W3038" s="493" t="n">
        <v>0</v>
      </c>
      <c r="X3038" s="493" t="n">
        <v>0</v>
      </c>
      <c r="Y3038" s="493" t="n">
        <v>0</v>
      </c>
      <c r="Z3038" s="493" t="n">
        <v>0</v>
      </c>
      <c r="AA3038" s="493" t="n">
        <v>0</v>
      </c>
      <c r="AB3038" s="493" t="n">
        <v>0</v>
      </c>
      <c r="AC3038" s="493" t="n">
        <v>0</v>
      </c>
      <c r="AD3038" s="493" t="n">
        <v>0</v>
      </c>
      <c r="AE3038" s="493" t="n">
        <v>0</v>
      </c>
      <c r="AF3038" s="493" t="n">
        <v>0</v>
      </c>
      <c r="AG3038" s="493" t="n">
        <v>0</v>
      </c>
      <c r="AH3038" s="493" t="n">
        <v>0</v>
      </c>
      <c r="AI3038" s="493" t="n">
        <v>0</v>
      </c>
      <c r="AJ3038" s="493" t="n">
        <v>0</v>
      </c>
      <c r="AK3038" s="493" t="n">
        <v>0</v>
      </c>
      <c r="AL3038" s="493" t="n">
        <v>0</v>
      </c>
      <c r="AM3038" s="493" t="n">
        <v>0</v>
      </c>
      <c r="AN3038" s="493" t="n">
        <v>0</v>
      </c>
      <c r="AO3038" s="493" t="n">
        <v>0</v>
      </c>
      <c r="AP3038" s="493" t="n">
        <v>0</v>
      </c>
      <c r="AQ3038" s="493" t="n">
        <v>0</v>
      </c>
      <c r="AR3038" s="493" t="n">
        <v>0</v>
      </c>
      <c r="AS3038" s="493" t="n">
        <v>0</v>
      </c>
      <c r="AT3038" s="493" t="n">
        <v>0</v>
      </c>
      <c r="AU3038" s="493" t="n">
        <v>0</v>
      </c>
      <c r="AV3038" s="493" t="n">
        <v>0</v>
      </c>
      <c r="AW3038" s="493" t="n">
        <v>0</v>
      </c>
      <c r="AX3038" s="493" t="n">
        <v>0</v>
      </c>
      <c r="AY3038" s="493" t="n">
        <v>0</v>
      </c>
      <c r="AZ3038" s="493" t="n">
        <v>61.8</v>
      </c>
      <c r="BA3038" s="493" t="n">
        <v>0</v>
      </c>
      <c r="BB3038" s="493" t="n">
        <v>0</v>
      </c>
      <c r="BC3038" s="493" t="n">
        <v>0</v>
      </c>
      <c r="BD3038" s="493" t="n">
        <v>0</v>
      </c>
      <c r="BE3038" s="493" t="n">
        <v>0</v>
      </c>
      <c r="BF3038" s="493" t="n">
        <v>0</v>
      </c>
      <c r="BG3038" s="493" t="n">
        <v>0</v>
      </c>
      <c r="BH3038" s="493" t="n">
        <v>0</v>
      </c>
      <c r="BI3038" s="493" t="n">
        <v>0</v>
      </c>
      <c r="BJ3038" s="493" t="n">
        <v>0</v>
      </c>
      <c r="BK3038" s="493" t="n">
        <v>0</v>
      </c>
      <c r="BL3038" s="493" t="n">
        <v>0</v>
      </c>
      <c r="BM3038" s="493" t="n">
        <v>0</v>
      </c>
      <c r="BN3038" s="493" t="n">
        <v>0</v>
      </c>
      <c r="BO3038" s="493" t="n">
        <v>0</v>
      </c>
      <c r="BP3038" s="493" t="n">
        <v>0</v>
      </c>
      <c r="BQ3038" s="493" t="n">
        <v>0</v>
      </c>
      <c r="BR3038" s="493" t="n">
        <v>0</v>
      </c>
      <c r="BS3038" s="493" t="n">
        <v>0</v>
      </c>
      <c r="BT3038" s="493" t="n">
        <v>0</v>
      </c>
      <c r="BU3038" s="493" t="n">
        <v>0</v>
      </c>
      <c r="BV3038" s="493" t="n">
        <v>0</v>
      </c>
      <c r="BW3038" s="493" t="n">
        <v>0</v>
      </c>
    </row>
    <row r="3039">
      <c r="A3039" t="inlineStr">
        <is>
          <t>[C9D3] Angiotensin-II 길항제 칼슘길항제 복합제</t>
        </is>
      </c>
      <c r="B3039" t="inlineStr">
        <is>
          <t>대우제약</t>
        </is>
      </c>
      <c r="C3039" t="inlineStr">
        <is>
          <t>텔미노바</t>
        </is>
      </c>
      <c r="D3039" t="inlineStr">
        <is>
          <t>대우제약</t>
        </is>
      </c>
      <c r="E3039" t="inlineStr">
        <is>
          <t>amlodipine besylate,  telmisartan</t>
        </is>
      </c>
      <c r="F3039" t="inlineStr">
        <is>
          <t>종합병원</t>
        </is>
      </c>
      <c r="G3039" t="inlineStr">
        <is>
          <t>Generic</t>
        </is>
      </c>
      <c r="H3039" s="493" t="n">
        <v>841.8</v>
      </c>
      <c r="I3039" s="493" t="n">
        <v>2640</v>
      </c>
      <c r="J3039" s="493" t="n">
        <v>960.3</v>
      </c>
      <c r="K3039" s="493" t="n">
        <v>1920</v>
      </c>
      <c r="L3039" s="493" t="n">
        <v>599.1</v>
      </c>
      <c r="M3039" s="493" t="n">
        <v>2400</v>
      </c>
      <c r="N3039" s="493" t="n">
        <v>600</v>
      </c>
      <c r="O3039" s="493" t="n">
        <v>1442.4</v>
      </c>
      <c r="P3039" s="493" t="n">
        <v>1680</v>
      </c>
      <c r="Q3039" s="493" t="n">
        <v>600</v>
      </c>
      <c r="R3039" s="493" t="n">
        <v>360</v>
      </c>
      <c r="S3039" s="493" t="n">
        <v>840</v>
      </c>
      <c r="T3039" s="493" t="n">
        <v>600</v>
      </c>
      <c r="U3039" s="493" t="n">
        <v>360</v>
      </c>
      <c r="V3039" s="493" t="n">
        <v>1080</v>
      </c>
      <c r="W3039" s="493" t="n">
        <v>362.64</v>
      </c>
      <c r="X3039" s="493" t="n">
        <v>2840.96</v>
      </c>
      <c r="Y3039" s="493" t="n">
        <v>1707.3</v>
      </c>
      <c r="Z3039" s="493" t="n">
        <v>4524.9</v>
      </c>
      <c r="AA3039" s="493" t="n">
        <v>4311.76</v>
      </c>
      <c r="AB3039" s="493" t="n">
        <v>5912.8</v>
      </c>
      <c r="AC3039" s="493" t="n">
        <v>6243.8</v>
      </c>
      <c r="AD3039" s="493" t="n">
        <v>7216.11</v>
      </c>
      <c r="AE3039" s="493" t="n">
        <v>7761.22</v>
      </c>
      <c r="AF3039" s="493" t="n">
        <v>6777.1</v>
      </c>
      <c r="AG3039" s="493" t="n">
        <v>9399.1</v>
      </c>
      <c r="AH3039" s="493" t="n">
        <v>6471.92</v>
      </c>
      <c r="AI3039" s="493" t="n">
        <v>10685.26</v>
      </c>
      <c r="AJ3039" s="493" t="n">
        <v>3559.8</v>
      </c>
      <c r="AK3039" s="493" t="n">
        <v>9918.690000000001</v>
      </c>
      <c r="AL3039" s="493" t="n">
        <v>5471.73</v>
      </c>
      <c r="AM3039" s="493" t="n">
        <v>7885.35</v>
      </c>
      <c r="AN3039" s="493" t="n">
        <v>5519.1</v>
      </c>
      <c r="AO3039" s="493" t="n">
        <v>7248.7</v>
      </c>
      <c r="AP3039" s="493" t="n">
        <v>7643.35</v>
      </c>
      <c r="AQ3039" s="493" t="n">
        <v>10111.82</v>
      </c>
      <c r="AR3039" s="493" t="n">
        <v>9220.719999999999</v>
      </c>
      <c r="AS3039" s="493" t="n">
        <v>8879.879999999999</v>
      </c>
      <c r="AT3039" s="493" t="n">
        <v>5820.32</v>
      </c>
      <c r="AU3039" s="493" t="n">
        <v>8525.969999999999</v>
      </c>
      <c r="AV3039" s="493" t="n">
        <v>8908.139999999999</v>
      </c>
      <c r="AW3039" s="493" t="n">
        <v>8314.129999999999</v>
      </c>
      <c r="AX3039" s="493" t="n">
        <v>9399.629999999999</v>
      </c>
      <c r="AY3039" s="493" t="n">
        <v>8498.5</v>
      </c>
      <c r="AZ3039" s="493" t="n">
        <v>8157.95</v>
      </c>
      <c r="BA3039" s="493" t="n">
        <v>9234.870000000001</v>
      </c>
      <c r="BB3039" s="493" t="n">
        <v>8855.379999999999</v>
      </c>
      <c r="BC3039" s="493" t="n">
        <v>9375.790000000001</v>
      </c>
      <c r="BD3039" s="493" t="n">
        <v>11264.49</v>
      </c>
      <c r="BE3039" s="493" t="n">
        <v>9763.58</v>
      </c>
      <c r="BF3039" s="493" t="n">
        <v>11110.42</v>
      </c>
      <c r="BG3039" s="493" t="n">
        <v>10147.74</v>
      </c>
      <c r="BH3039" s="493" t="n">
        <v>9325.120000000001</v>
      </c>
      <c r="BI3039" s="493" t="n">
        <v>12940.56</v>
      </c>
      <c r="BJ3039" s="493" t="n">
        <v>11204.04</v>
      </c>
      <c r="BK3039" s="493" t="n">
        <v>9026.700000000001</v>
      </c>
      <c r="BL3039" s="493" t="n">
        <v>8756.4</v>
      </c>
      <c r="BM3039" s="493" t="n">
        <v>11378.25</v>
      </c>
      <c r="BN3039" s="493" t="n">
        <v>8475.9</v>
      </c>
      <c r="BO3039" s="493" t="n">
        <v>10465.24</v>
      </c>
      <c r="BP3039" s="493" t="n">
        <v>8259.049999999999</v>
      </c>
      <c r="BQ3039" s="493" t="n">
        <v>8612.030000000001</v>
      </c>
      <c r="BR3039" s="493" t="n">
        <v>8838.43</v>
      </c>
      <c r="BS3039" s="493" t="n">
        <v>6111</v>
      </c>
      <c r="BT3039" s="493" t="n">
        <v>4168.8</v>
      </c>
      <c r="BU3039" s="493" t="n">
        <v>2467.8</v>
      </c>
      <c r="BV3039" s="493" t="n">
        <v>3193.8</v>
      </c>
      <c r="BW3039" s="493" t="n">
        <v>3830.1</v>
      </c>
    </row>
    <row r="3040">
      <c r="A3040" t="inlineStr">
        <is>
          <t>[C9D3] Angiotensin-II 길항제 칼슘길항제 복합제</t>
        </is>
      </c>
      <c r="B3040" t="inlineStr">
        <is>
          <t>대우제약</t>
        </is>
      </c>
      <c r="C3040" t="inlineStr">
        <is>
          <t>텔미노바</t>
        </is>
      </c>
      <c r="D3040" t="inlineStr">
        <is>
          <t>대우제약</t>
        </is>
      </c>
      <c r="E3040" t="inlineStr">
        <is>
          <t>amlodipine besylate,  telmisartan</t>
        </is>
      </c>
      <c r="F3040" t="inlineStr">
        <is>
          <t>병원</t>
        </is>
      </c>
      <c r="G3040" t="inlineStr">
        <is>
          <t>Generic</t>
        </is>
      </c>
      <c r="H3040" s="493" t="n">
        <v>240</v>
      </c>
      <c r="I3040" s="493" t="n">
        <v>0</v>
      </c>
      <c r="J3040" s="493" t="n">
        <v>720</v>
      </c>
      <c r="K3040" s="493" t="n">
        <v>0</v>
      </c>
      <c r="L3040" s="493" t="n">
        <v>0</v>
      </c>
      <c r="M3040" s="493" t="n">
        <v>0</v>
      </c>
      <c r="N3040" s="493" t="n">
        <v>360</v>
      </c>
      <c r="O3040" s="493" t="n">
        <v>0</v>
      </c>
      <c r="P3040" s="493" t="n">
        <v>0</v>
      </c>
      <c r="Q3040" s="493" t="n">
        <v>0</v>
      </c>
      <c r="R3040" s="493" t="n">
        <v>0</v>
      </c>
      <c r="S3040" s="493" t="n">
        <v>0</v>
      </c>
      <c r="T3040" s="493" t="n">
        <v>0</v>
      </c>
      <c r="U3040" s="493" t="n">
        <v>720</v>
      </c>
      <c r="V3040" s="493" t="n">
        <v>0</v>
      </c>
      <c r="W3040" s="493" t="n">
        <v>0</v>
      </c>
      <c r="X3040" s="493" t="n">
        <v>240</v>
      </c>
      <c r="Y3040" s="493" t="n">
        <v>0</v>
      </c>
      <c r="Z3040" s="493" t="n">
        <v>0</v>
      </c>
      <c r="AA3040" s="493" t="n">
        <v>0</v>
      </c>
      <c r="AB3040" s="493" t="n">
        <v>0</v>
      </c>
      <c r="AC3040" s="493" t="n">
        <v>0</v>
      </c>
      <c r="AD3040" s="493" t="n">
        <v>0</v>
      </c>
      <c r="AE3040" s="493" t="n">
        <v>0</v>
      </c>
      <c r="AF3040" s="493" t="n">
        <v>0</v>
      </c>
      <c r="AG3040" s="493" t="n">
        <v>0</v>
      </c>
      <c r="AH3040" s="493" t="n">
        <v>0</v>
      </c>
      <c r="AI3040" s="493" t="n">
        <v>0</v>
      </c>
      <c r="AJ3040" s="493" t="n">
        <v>0</v>
      </c>
      <c r="AK3040" s="493" t="n">
        <v>0</v>
      </c>
      <c r="AL3040" s="493" t="n">
        <v>239.4</v>
      </c>
      <c r="AM3040" s="493" t="n">
        <v>0</v>
      </c>
      <c r="AN3040" s="493" t="n">
        <v>840</v>
      </c>
      <c r="AO3040" s="493" t="n">
        <v>0</v>
      </c>
      <c r="AP3040" s="493" t="n">
        <v>480</v>
      </c>
      <c r="AQ3040" s="493" t="n">
        <v>850.8</v>
      </c>
      <c r="AR3040" s="493" t="n">
        <v>240</v>
      </c>
      <c r="AS3040" s="493" t="n">
        <v>360</v>
      </c>
      <c r="AT3040" s="493" t="n">
        <v>360</v>
      </c>
      <c r="AU3040" s="493" t="n">
        <v>479.4</v>
      </c>
      <c r="AV3040" s="493" t="n">
        <v>0</v>
      </c>
      <c r="AW3040" s="493" t="n">
        <v>240.6</v>
      </c>
      <c r="AX3040" s="493" t="n">
        <v>360.9</v>
      </c>
      <c r="AY3040" s="493" t="n">
        <v>241.2</v>
      </c>
      <c r="AZ3040" s="493" t="n">
        <v>360.9</v>
      </c>
      <c r="BA3040" s="493" t="n">
        <v>241.2</v>
      </c>
      <c r="BB3040" s="493" t="n">
        <v>0</v>
      </c>
      <c r="BC3040" s="493" t="n">
        <v>241.8</v>
      </c>
      <c r="BD3040" s="493" t="n">
        <v>0</v>
      </c>
      <c r="BE3040" s="493" t="n">
        <v>241.8</v>
      </c>
      <c r="BF3040" s="493" t="n">
        <v>100.5</v>
      </c>
      <c r="BG3040" s="493" t="n">
        <v>0</v>
      </c>
      <c r="BH3040" s="493" t="n">
        <v>244.2</v>
      </c>
      <c r="BI3040" s="493" t="n">
        <v>0</v>
      </c>
      <c r="BJ3040" s="493" t="n">
        <v>242.4</v>
      </c>
      <c r="BK3040" s="493" t="n">
        <v>380.7</v>
      </c>
      <c r="BL3040" s="493" t="n">
        <v>744.3</v>
      </c>
      <c r="BM3040" s="493" t="n">
        <v>250.2</v>
      </c>
      <c r="BN3040" s="493" t="n">
        <v>341.4</v>
      </c>
      <c r="BO3040" s="493" t="n">
        <v>249.3</v>
      </c>
      <c r="BP3040" s="493" t="n">
        <v>105.6</v>
      </c>
      <c r="BQ3040" s="493" t="n">
        <v>0</v>
      </c>
      <c r="BR3040" s="493" t="n">
        <v>0</v>
      </c>
      <c r="BS3040" s="493" t="n">
        <v>341.4</v>
      </c>
      <c r="BT3040" s="493" t="n">
        <v>0</v>
      </c>
      <c r="BU3040" s="493" t="n">
        <v>100.8</v>
      </c>
      <c r="BV3040" s="493" t="n">
        <v>0</v>
      </c>
      <c r="BW3040" s="493" t="n">
        <v>343.2</v>
      </c>
    </row>
    <row r="3041">
      <c r="A3041" t="inlineStr">
        <is>
          <t>[C9D3] Angiotensin-II 길항제 칼슘길항제 복합제</t>
        </is>
      </c>
      <c r="B3041" t="inlineStr">
        <is>
          <t>대우제약</t>
        </is>
      </c>
      <c r="C3041" t="inlineStr">
        <is>
          <t>텔미노바</t>
        </is>
      </c>
      <c r="D3041" t="inlineStr">
        <is>
          <t>대우제약</t>
        </is>
      </c>
      <c r="E3041" t="inlineStr">
        <is>
          <t>amlodipine besylate,  telmisartan</t>
        </is>
      </c>
      <c r="F3041" t="inlineStr">
        <is>
          <t>의원</t>
        </is>
      </c>
      <c r="G3041" t="inlineStr">
        <is>
          <t>Generic</t>
        </is>
      </c>
      <c r="H3041" s="493" t="n">
        <v>87763.73</v>
      </c>
      <c r="I3041" s="493" t="n">
        <v>74314.35000000001</v>
      </c>
      <c r="J3041" s="493" t="n">
        <v>86819.53999999999</v>
      </c>
      <c r="K3041" s="493" t="n">
        <v>81138.05</v>
      </c>
      <c r="L3041" s="493" t="n">
        <v>88317.89999999999</v>
      </c>
      <c r="M3041" s="493" t="n">
        <v>79077.17</v>
      </c>
      <c r="N3041" s="493" t="n">
        <v>85584.38</v>
      </c>
      <c r="O3041" s="493" t="n">
        <v>78792.78999999999</v>
      </c>
      <c r="P3041" s="493" t="n">
        <v>80909.8</v>
      </c>
      <c r="Q3041" s="493" t="n">
        <v>84785</v>
      </c>
      <c r="R3041" s="493" t="n">
        <v>84137.75999999999</v>
      </c>
      <c r="S3041" s="493" t="n">
        <v>103224.56</v>
      </c>
      <c r="T3041" s="493" t="n">
        <v>100609.45</v>
      </c>
      <c r="U3041" s="493" t="n">
        <v>96148.44</v>
      </c>
      <c r="V3041" s="493" t="n">
        <v>101517.4</v>
      </c>
      <c r="W3041" s="493" t="n">
        <v>99330.53</v>
      </c>
      <c r="X3041" s="493" t="n">
        <v>101440.14</v>
      </c>
      <c r="Y3041" s="493" t="n">
        <v>106292.18</v>
      </c>
      <c r="Z3041" s="493" t="n">
        <v>100225.93</v>
      </c>
      <c r="AA3041" s="493" t="n">
        <v>101867.02</v>
      </c>
      <c r="AB3041" s="493" t="n">
        <v>102874.88</v>
      </c>
      <c r="AC3041" s="493" t="n">
        <v>116635.6</v>
      </c>
      <c r="AD3041" s="493" t="n">
        <v>118563.36</v>
      </c>
      <c r="AE3041" s="493" t="n">
        <v>133492.49</v>
      </c>
      <c r="AF3041" s="493" t="n">
        <v>129075.42</v>
      </c>
      <c r="AG3041" s="493" t="n">
        <v>121856.14</v>
      </c>
      <c r="AH3041" s="493" t="n">
        <v>131461.01</v>
      </c>
      <c r="AI3041" s="493" t="n">
        <v>127280.26</v>
      </c>
      <c r="AJ3041" s="493" t="n">
        <v>141617.04</v>
      </c>
      <c r="AK3041" s="493" t="n">
        <v>158834.18</v>
      </c>
      <c r="AL3041" s="493" t="n">
        <v>154350.36</v>
      </c>
      <c r="AM3041" s="493" t="n">
        <v>157971.88</v>
      </c>
      <c r="AN3041" s="493" t="n">
        <v>142258.38</v>
      </c>
      <c r="AO3041" s="493" t="n">
        <v>129300.85</v>
      </c>
      <c r="AP3041" s="493" t="n">
        <v>135435.94</v>
      </c>
      <c r="AQ3041" s="493" t="n">
        <v>142348.32</v>
      </c>
      <c r="AR3041" s="493" t="n">
        <v>146316.14</v>
      </c>
      <c r="AS3041" s="493" t="n">
        <v>148006.14</v>
      </c>
      <c r="AT3041" s="493" t="n">
        <v>138768.82</v>
      </c>
      <c r="AU3041" s="493" t="n">
        <v>143579.47</v>
      </c>
      <c r="AV3041" s="493" t="n">
        <v>134833.09</v>
      </c>
      <c r="AW3041" s="493" t="n">
        <v>143907.36</v>
      </c>
      <c r="AX3041" s="493" t="n">
        <v>150832.55</v>
      </c>
      <c r="AY3041" s="493" t="n">
        <v>138619.52</v>
      </c>
      <c r="AZ3041" s="493" t="n">
        <v>136921.93</v>
      </c>
      <c r="BA3041" s="493" t="n">
        <v>150844.16</v>
      </c>
      <c r="BB3041" s="493" t="n">
        <v>125787.93</v>
      </c>
      <c r="BC3041" s="493" t="n">
        <v>134518.76</v>
      </c>
      <c r="BD3041" s="493" t="n">
        <v>138955.29</v>
      </c>
      <c r="BE3041" s="493" t="n">
        <v>130090.41</v>
      </c>
      <c r="BF3041" s="493" t="n">
        <v>130714.49</v>
      </c>
      <c r="BG3041" s="493" t="n">
        <v>138539.68</v>
      </c>
      <c r="BH3041" s="493" t="n">
        <v>140827.8</v>
      </c>
      <c r="BI3041" s="493" t="n">
        <v>129313.08</v>
      </c>
      <c r="BJ3041" s="493" t="n">
        <v>141070.72</v>
      </c>
      <c r="BK3041" s="493" t="n">
        <v>126738.06</v>
      </c>
      <c r="BL3041" s="493" t="n">
        <v>149434.87</v>
      </c>
      <c r="BM3041" s="493" t="n">
        <v>130361.18</v>
      </c>
      <c r="BN3041" s="493" t="n">
        <v>139722.69</v>
      </c>
      <c r="BO3041" s="493" t="n">
        <v>124805.54</v>
      </c>
      <c r="BP3041" s="493" t="n">
        <v>143479.06</v>
      </c>
      <c r="BQ3041" s="493" t="n">
        <v>126043.98</v>
      </c>
      <c r="BR3041" s="493" t="n">
        <v>146863.34</v>
      </c>
      <c r="BS3041" s="493" t="n">
        <v>133927.65</v>
      </c>
      <c r="BT3041" s="493" t="n">
        <v>154074.64</v>
      </c>
      <c r="BU3041" s="493" t="n">
        <v>143282.58</v>
      </c>
      <c r="BV3041" s="493" t="n">
        <v>160352.07</v>
      </c>
      <c r="BW3041" s="493" t="n">
        <v>139642.89</v>
      </c>
    </row>
    <row r="3042">
      <c r="A3042" t="inlineStr">
        <is>
          <t>[C9D3] Angiotensin-II 길항제 칼슘길항제 복합제</t>
        </is>
      </c>
      <c r="B3042" t="inlineStr">
        <is>
          <t>대우제약</t>
        </is>
      </c>
      <c r="C3042" t="inlineStr">
        <is>
          <t>텔미노바</t>
        </is>
      </c>
      <c r="D3042" t="inlineStr">
        <is>
          <t>대우제약</t>
        </is>
      </c>
      <c r="E3042" t="inlineStr">
        <is>
          <t>amlodipine besylate,  telmisartan</t>
        </is>
      </c>
      <c r="F3042" t="inlineStr">
        <is>
          <t>보건소</t>
        </is>
      </c>
      <c r="G3042" t="inlineStr">
        <is>
          <t>Generic</t>
        </is>
      </c>
      <c r="H3042" s="493" t="n">
        <v>0</v>
      </c>
      <c r="I3042" s="493" t="n">
        <v>0</v>
      </c>
      <c r="J3042" s="493" t="n">
        <v>0</v>
      </c>
      <c r="K3042" s="493" t="n">
        <v>660.6</v>
      </c>
      <c r="L3042" s="493" t="n">
        <v>655.2</v>
      </c>
      <c r="M3042" s="493" t="n">
        <v>189.9</v>
      </c>
      <c r="N3042" s="493" t="n">
        <v>955.5</v>
      </c>
      <c r="O3042" s="493" t="n">
        <v>0</v>
      </c>
      <c r="P3042" s="493" t="n">
        <v>950.4</v>
      </c>
      <c r="Q3042" s="493" t="n">
        <v>0</v>
      </c>
      <c r="R3042" s="493" t="n">
        <v>880.5</v>
      </c>
      <c r="S3042" s="493" t="n">
        <v>385.8</v>
      </c>
      <c r="T3042" s="493" t="n">
        <v>0</v>
      </c>
      <c r="U3042" s="493" t="n">
        <v>0</v>
      </c>
      <c r="V3042" s="493" t="n">
        <v>0</v>
      </c>
      <c r="W3042" s="493" t="n">
        <v>0</v>
      </c>
      <c r="X3042" s="493" t="n">
        <v>283.8</v>
      </c>
      <c r="Y3042" s="493" t="n">
        <v>354.6</v>
      </c>
      <c r="Z3042" s="493" t="n">
        <v>835.2</v>
      </c>
      <c r="AA3042" s="493" t="n">
        <v>0</v>
      </c>
      <c r="AB3042" s="493" t="n">
        <v>0</v>
      </c>
      <c r="AC3042" s="493" t="n">
        <v>1894.5</v>
      </c>
      <c r="AD3042" s="493" t="n">
        <v>0</v>
      </c>
      <c r="AE3042" s="493" t="n">
        <v>232.2</v>
      </c>
      <c r="AF3042" s="493" t="n">
        <v>0</v>
      </c>
      <c r="AG3042" s="493" t="n">
        <v>5648.4</v>
      </c>
      <c r="AH3042" s="493" t="n">
        <v>0</v>
      </c>
      <c r="AI3042" s="493" t="n">
        <v>109.8</v>
      </c>
      <c r="AJ3042" s="493" t="n">
        <v>0</v>
      </c>
      <c r="AK3042" s="493" t="n">
        <v>6832.2</v>
      </c>
      <c r="AL3042" s="493" t="n">
        <v>428.4</v>
      </c>
      <c r="AM3042" s="493" t="n">
        <v>702</v>
      </c>
      <c r="AN3042" s="493" t="n">
        <v>586.2</v>
      </c>
      <c r="AO3042" s="493" t="n">
        <v>0</v>
      </c>
      <c r="AP3042" s="493" t="n">
        <v>0</v>
      </c>
      <c r="AQ3042" s="493" t="n">
        <v>227.7</v>
      </c>
      <c r="AR3042" s="493" t="n">
        <v>0</v>
      </c>
      <c r="AS3042" s="493" t="n">
        <v>0</v>
      </c>
      <c r="AT3042" s="493" t="n">
        <v>191.7</v>
      </c>
      <c r="AU3042" s="493" t="n">
        <v>342.09</v>
      </c>
      <c r="AV3042" s="493" t="n">
        <v>0</v>
      </c>
      <c r="AW3042" s="493" t="n">
        <v>207</v>
      </c>
      <c r="AX3042" s="493" t="n">
        <v>684.9</v>
      </c>
      <c r="AY3042" s="493" t="n">
        <v>399</v>
      </c>
      <c r="AZ3042" s="493" t="n">
        <v>0</v>
      </c>
      <c r="BA3042" s="493" t="n">
        <v>729</v>
      </c>
      <c r="BB3042" s="493" t="n">
        <v>0</v>
      </c>
      <c r="BC3042" s="493" t="n">
        <v>0</v>
      </c>
      <c r="BD3042" s="493" t="n">
        <v>738</v>
      </c>
      <c r="BE3042" s="493" t="n">
        <v>0</v>
      </c>
      <c r="BF3042" s="493" t="n">
        <v>0</v>
      </c>
      <c r="BG3042" s="493" t="n">
        <v>507</v>
      </c>
      <c r="BH3042" s="493" t="n">
        <v>656.4</v>
      </c>
      <c r="BI3042" s="493" t="n">
        <v>0</v>
      </c>
      <c r="BJ3042" s="493" t="n">
        <v>0</v>
      </c>
      <c r="BK3042" s="493" t="n">
        <v>865.2</v>
      </c>
      <c r="BL3042" s="493" t="n">
        <v>0</v>
      </c>
      <c r="BM3042" s="493" t="n">
        <v>72.59999999999999</v>
      </c>
      <c r="BN3042" s="493" t="n">
        <v>0</v>
      </c>
      <c r="BO3042" s="493" t="n">
        <v>129</v>
      </c>
      <c r="BP3042" s="493" t="n">
        <v>0</v>
      </c>
      <c r="BQ3042" s="493" t="n">
        <v>891</v>
      </c>
      <c r="BR3042" s="493" t="n">
        <v>0</v>
      </c>
      <c r="BS3042" s="493" t="n">
        <v>794.4</v>
      </c>
      <c r="BT3042" s="493" t="n">
        <v>7.14</v>
      </c>
      <c r="BU3042" s="493" t="n">
        <v>699</v>
      </c>
      <c r="BV3042" s="493" t="n">
        <v>0</v>
      </c>
      <c r="BW3042" s="493" t="n">
        <v>81</v>
      </c>
    </row>
    <row r="3043">
      <c r="A3043" t="inlineStr">
        <is>
          <t>[C9D3] Angiotensin-II 길항제 칼슘길항제 복합제</t>
        </is>
      </c>
      <c r="B3043" t="inlineStr">
        <is>
          <t>대웅바이오</t>
        </is>
      </c>
      <c r="C3043" t="inlineStr">
        <is>
          <t>듀카노바</t>
        </is>
      </c>
      <c r="D3043" t="inlineStr">
        <is>
          <t>대웅바이오</t>
        </is>
      </c>
      <c r="E3043" t="inlineStr">
        <is>
          <t>fimasartan potassium trihydrate  ( as fimasartan potassium),  s-amlodipine besylate dihydrate  ( as s-amlodipine)</t>
        </is>
      </c>
      <c r="F3043" t="inlineStr">
        <is>
          <t>상급종합병원</t>
        </is>
      </c>
      <c r="G3043" t="inlineStr">
        <is>
          <t>Generic</t>
        </is>
      </c>
      <c r="H3043" s="493" t="n">
        <v>0</v>
      </c>
      <c r="I3043" s="493" t="n">
        <v>0</v>
      </c>
      <c r="J3043" s="493" t="n">
        <v>0</v>
      </c>
      <c r="K3043" s="493" t="n">
        <v>0</v>
      </c>
      <c r="L3043" s="493" t="n">
        <v>0</v>
      </c>
      <c r="M3043" s="493" t="n">
        <v>0</v>
      </c>
      <c r="N3043" s="493" t="n">
        <v>0</v>
      </c>
      <c r="O3043" s="493" t="n">
        <v>0</v>
      </c>
      <c r="P3043" s="493" t="n">
        <v>0</v>
      </c>
      <c r="Q3043" s="493" t="n">
        <v>0</v>
      </c>
      <c r="R3043" s="493" t="n">
        <v>0</v>
      </c>
      <c r="S3043" s="493" t="n">
        <v>0</v>
      </c>
      <c r="T3043" s="493" t="n">
        <v>0</v>
      </c>
      <c r="U3043" s="493" t="n">
        <v>0</v>
      </c>
      <c r="V3043" s="493" t="n">
        <v>0</v>
      </c>
      <c r="W3043" s="493" t="n">
        <v>0</v>
      </c>
      <c r="X3043" s="493" t="n">
        <v>0</v>
      </c>
      <c r="Y3043" s="493" t="n">
        <v>0</v>
      </c>
      <c r="Z3043" s="493" t="n">
        <v>0</v>
      </c>
      <c r="AA3043" s="493" t="n">
        <v>0</v>
      </c>
      <c r="AB3043" s="493" t="n">
        <v>0</v>
      </c>
      <c r="AC3043" s="493" t="n">
        <v>0</v>
      </c>
      <c r="AD3043" s="493" t="n">
        <v>0</v>
      </c>
      <c r="AE3043" s="493" t="n">
        <v>0</v>
      </c>
      <c r="AF3043" s="493" t="n">
        <v>0</v>
      </c>
      <c r="AG3043" s="493" t="n">
        <v>0</v>
      </c>
      <c r="AH3043" s="493" t="n">
        <v>0</v>
      </c>
      <c r="AI3043" s="493" t="n">
        <v>0</v>
      </c>
      <c r="AJ3043" s="493" t="n">
        <v>0</v>
      </c>
      <c r="AK3043" s="493" t="n">
        <v>0</v>
      </c>
      <c r="AL3043" s="493" t="n">
        <v>0</v>
      </c>
      <c r="AM3043" s="493" t="n">
        <v>0</v>
      </c>
      <c r="AN3043" s="493" t="n">
        <v>0</v>
      </c>
      <c r="AO3043" s="493" t="n">
        <v>0</v>
      </c>
      <c r="AP3043" s="493" t="n">
        <v>0</v>
      </c>
      <c r="AQ3043" s="493" t="n">
        <v>0</v>
      </c>
      <c r="AR3043" s="493" t="n">
        <v>0</v>
      </c>
      <c r="AS3043" s="493" t="n">
        <v>0</v>
      </c>
      <c r="AT3043" s="493" t="n">
        <v>0</v>
      </c>
      <c r="AU3043" s="493" t="n">
        <v>0</v>
      </c>
      <c r="AV3043" s="493" t="n">
        <v>0</v>
      </c>
      <c r="AW3043" s="493" t="n">
        <v>0</v>
      </c>
      <c r="AX3043" s="493" t="n">
        <v>0</v>
      </c>
      <c r="AY3043" s="493" t="n">
        <v>0</v>
      </c>
      <c r="AZ3043" s="493" t="n">
        <v>0</v>
      </c>
      <c r="BA3043" s="493" t="n">
        <v>0</v>
      </c>
      <c r="BB3043" s="493" t="n">
        <v>0</v>
      </c>
      <c r="BC3043" s="493" t="n">
        <v>0</v>
      </c>
      <c r="BD3043" s="493" t="n">
        <v>0</v>
      </c>
      <c r="BE3043" s="493" t="n">
        <v>0</v>
      </c>
      <c r="BF3043" s="493" t="n">
        <v>0</v>
      </c>
      <c r="BG3043" s="493" t="n">
        <v>0</v>
      </c>
      <c r="BH3043" s="493" t="n">
        <v>0</v>
      </c>
      <c r="BI3043" s="493" t="n">
        <v>0</v>
      </c>
      <c r="BJ3043" s="493" t="n">
        <v>0</v>
      </c>
      <c r="BK3043" s="493" t="n">
        <v>0</v>
      </c>
      <c r="BL3043" s="493" t="n">
        <v>0</v>
      </c>
      <c r="BM3043" s="493" t="n">
        <v>0</v>
      </c>
      <c r="BN3043" s="493" t="n">
        <v>0</v>
      </c>
      <c r="BO3043" s="493" t="n">
        <v>0</v>
      </c>
      <c r="BP3043" s="493" t="n">
        <v>0</v>
      </c>
      <c r="BQ3043" s="493" t="n">
        <v>3736.97</v>
      </c>
      <c r="BR3043" s="493" t="n">
        <v>6252.75</v>
      </c>
      <c r="BS3043" s="493" t="n">
        <v>3170.56</v>
      </c>
      <c r="BT3043" s="493" t="n">
        <v>7219.38</v>
      </c>
      <c r="BU3043" s="493" t="n">
        <v>8480.23</v>
      </c>
      <c r="BV3043" s="493" t="n">
        <v>5322.72</v>
      </c>
      <c r="BW3043" s="493" t="n">
        <v>7227.32</v>
      </c>
    </row>
    <row r="3044">
      <c r="A3044" t="inlineStr">
        <is>
          <t>[C9D3] Angiotensin-II 길항제 칼슘길항제 복합제</t>
        </is>
      </c>
      <c r="B3044" t="inlineStr">
        <is>
          <t>대웅바이오</t>
        </is>
      </c>
      <c r="C3044" t="inlineStr">
        <is>
          <t>듀카노바</t>
        </is>
      </c>
      <c r="D3044" t="inlineStr">
        <is>
          <t>대웅바이오</t>
        </is>
      </c>
      <c r="E3044" t="inlineStr">
        <is>
          <t>fimasartan potassium trihydrate  ( as fimasartan potassium),  s-amlodipine besylate dihydrate  ( as s-amlodipine)</t>
        </is>
      </c>
      <c r="F3044" t="inlineStr">
        <is>
          <t>종합병원</t>
        </is>
      </c>
      <c r="G3044" t="inlineStr">
        <is>
          <t>Generic</t>
        </is>
      </c>
      <c r="H3044" s="493" t="n">
        <v>0</v>
      </c>
      <c r="I3044" s="493" t="n">
        <v>0</v>
      </c>
      <c r="J3044" s="493" t="n">
        <v>0</v>
      </c>
      <c r="K3044" s="493" t="n">
        <v>0</v>
      </c>
      <c r="L3044" s="493" t="n">
        <v>0</v>
      </c>
      <c r="M3044" s="493" t="n">
        <v>0</v>
      </c>
      <c r="N3044" s="493" t="n">
        <v>0</v>
      </c>
      <c r="O3044" s="493" t="n">
        <v>0</v>
      </c>
      <c r="P3044" s="493" t="n">
        <v>0</v>
      </c>
      <c r="Q3044" s="493" t="n">
        <v>0</v>
      </c>
      <c r="R3044" s="493" t="n">
        <v>0</v>
      </c>
      <c r="S3044" s="493" t="n">
        <v>0</v>
      </c>
      <c r="T3044" s="493" t="n">
        <v>0</v>
      </c>
      <c r="U3044" s="493" t="n">
        <v>0</v>
      </c>
      <c r="V3044" s="493" t="n">
        <v>0</v>
      </c>
      <c r="W3044" s="493" t="n">
        <v>0</v>
      </c>
      <c r="X3044" s="493" t="n">
        <v>0</v>
      </c>
      <c r="Y3044" s="493" t="n">
        <v>0</v>
      </c>
      <c r="Z3044" s="493" t="n">
        <v>0</v>
      </c>
      <c r="AA3044" s="493" t="n">
        <v>0</v>
      </c>
      <c r="AB3044" s="493" t="n">
        <v>0</v>
      </c>
      <c r="AC3044" s="493" t="n">
        <v>0</v>
      </c>
      <c r="AD3044" s="493" t="n">
        <v>0</v>
      </c>
      <c r="AE3044" s="493" t="n">
        <v>0</v>
      </c>
      <c r="AF3044" s="493" t="n">
        <v>0</v>
      </c>
      <c r="AG3044" s="493" t="n">
        <v>0</v>
      </c>
      <c r="AH3044" s="493" t="n">
        <v>0</v>
      </c>
      <c r="AI3044" s="493" t="n">
        <v>0</v>
      </c>
      <c r="AJ3044" s="493" t="n">
        <v>0</v>
      </c>
      <c r="AK3044" s="493" t="n">
        <v>0</v>
      </c>
      <c r="AL3044" s="493" t="n">
        <v>0</v>
      </c>
      <c r="AM3044" s="493" t="n">
        <v>0</v>
      </c>
      <c r="AN3044" s="493" t="n">
        <v>0</v>
      </c>
      <c r="AO3044" s="493" t="n">
        <v>0</v>
      </c>
      <c r="AP3044" s="493" t="n">
        <v>0</v>
      </c>
      <c r="AQ3044" s="493" t="n">
        <v>0</v>
      </c>
      <c r="AR3044" s="493" t="n">
        <v>0</v>
      </c>
      <c r="AS3044" s="493" t="n">
        <v>0</v>
      </c>
      <c r="AT3044" s="493" t="n">
        <v>0</v>
      </c>
      <c r="AU3044" s="493" t="n">
        <v>0</v>
      </c>
      <c r="AV3044" s="493" t="n">
        <v>0</v>
      </c>
      <c r="AW3044" s="493" t="n">
        <v>0</v>
      </c>
      <c r="AX3044" s="493" t="n">
        <v>0</v>
      </c>
      <c r="AY3044" s="493" t="n">
        <v>0</v>
      </c>
      <c r="AZ3044" s="493" t="n">
        <v>0</v>
      </c>
      <c r="BA3044" s="493" t="n">
        <v>0</v>
      </c>
      <c r="BB3044" s="493" t="n">
        <v>0</v>
      </c>
      <c r="BC3044" s="493" t="n">
        <v>0</v>
      </c>
      <c r="BD3044" s="493" t="n">
        <v>0</v>
      </c>
      <c r="BE3044" s="493" t="n">
        <v>0</v>
      </c>
      <c r="BF3044" s="493" t="n">
        <v>0</v>
      </c>
      <c r="BG3044" s="493" t="n">
        <v>0</v>
      </c>
      <c r="BH3044" s="493" t="n">
        <v>0</v>
      </c>
      <c r="BI3044" s="493" t="n">
        <v>0</v>
      </c>
      <c r="BJ3044" s="493" t="n">
        <v>0</v>
      </c>
      <c r="BK3044" s="493" t="n">
        <v>0</v>
      </c>
      <c r="BL3044" s="493" t="n">
        <v>0</v>
      </c>
      <c r="BM3044" s="493" t="n">
        <v>0</v>
      </c>
      <c r="BN3044" s="493" t="n">
        <v>0</v>
      </c>
      <c r="BO3044" s="493" t="n">
        <v>0</v>
      </c>
      <c r="BP3044" s="493" t="n">
        <v>5026.99</v>
      </c>
      <c r="BQ3044" s="493" t="n">
        <v>9143.25</v>
      </c>
      <c r="BR3044" s="493" t="n">
        <v>4541.67</v>
      </c>
      <c r="BS3044" s="493" t="n">
        <v>13148.29</v>
      </c>
      <c r="BT3044" s="493" t="n">
        <v>7327.2</v>
      </c>
      <c r="BU3044" s="493" t="n">
        <v>8091.2</v>
      </c>
      <c r="BV3044" s="493" t="n">
        <v>12152.36</v>
      </c>
      <c r="BW3044" s="493" t="n">
        <v>16581.2</v>
      </c>
    </row>
    <row r="3045">
      <c r="A3045" t="inlineStr">
        <is>
          <t>[C9D3] Angiotensin-II 길항제 칼슘길항제 복합제</t>
        </is>
      </c>
      <c r="B3045" t="inlineStr">
        <is>
          <t>대웅바이오</t>
        </is>
      </c>
      <c r="C3045" t="inlineStr">
        <is>
          <t>듀카노바</t>
        </is>
      </c>
      <c r="D3045" t="inlineStr">
        <is>
          <t>대웅바이오</t>
        </is>
      </c>
      <c r="E3045" t="inlineStr">
        <is>
          <t>fimasartan potassium trihydrate  ( as fimasartan potassium),  s-amlodipine besylate dihydrate  ( as s-amlodipine)</t>
        </is>
      </c>
      <c r="F3045" t="inlineStr">
        <is>
          <t>의원</t>
        </is>
      </c>
      <c r="G3045" t="inlineStr">
        <is>
          <t>Generic</t>
        </is>
      </c>
      <c r="H3045" s="493" t="n">
        <v>0</v>
      </c>
      <c r="I3045" s="493" t="n">
        <v>0</v>
      </c>
      <c r="J3045" s="493" t="n">
        <v>0</v>
      </c>
      <c r="K3045" s="493" t="n">
        <v>0</v>
      </c>
      <c r="L3045" s="493" t="n">
        <v>0</v>
      </c>
      <c r="M3045" s="493" t="n">
        <v>0</v>
      </c>
      <c r="N3045" s="493" t="n">
        <v>0</v>
      </c>
      <c r="O3045" s="493" t="n">
        <v>0</v>
      </c>
      <c r="P3045" s="493" t="n">
        <v>0</v>
      </c>
      <c r="Q3045" s="493" t="n">
        <v>0</v>
      </c>
      <c r="R3045" s="493" t="n">
        <v>0</v>
      </c>
      <c r="S3045" s="493" t="n">
        <v>0</v>
      </c>
      <c r="T3045" s="493" t="n">
        <v>0</v>
      </c>
      <c r="U3045" s="493" t="n">
        <v>0</v>
      </c>
      <c r="V3045" s="493" t="n">
        <v>0</v>
      </c>
      <c r="W3045" s="493" t="n">
        <v>0</v>
      </c>
      <c r="X3045" s="493" t="n">
        <v>0</v>
      </c>
      <c r="Y3045" s="493" t="n">
        <v>0</v>
      </c>
      <c r="Z3045" s="493" t="n">
        <v>0</v>
      </c>
      <c r="AA3045" s="493" t="n">
        <v>0</v>
      </c>
      <c r="AB3045" s="493" t="n">
        <v>0</v>
      </c>
      <c r="AC3045" s="493" t="n">
        <v>0</v>
      </c>
      <c r="AD3045" s="493" t="n">
        <v>0</v>
      </c>
      <c r="AE3045" s="493" t="n">
        <v>0</v>
      </c>
      <c r="AF3045" s="493" t="n">
        <v>0</v>
      </c>
      <c r="AG3045" s="493" t="n">
        <v>0</v>
      </c>
      <c r="AH3045" s="493" t="n">
        <v>0</v>
      </c>
      <c r="AI3045" s="493" t="n">
        <v>0</v>
      </c>
      <c r="AJ3045" s="493" t="n">
        <v>0</v>
      </c>
      <c r="AK3045" s="493" t="n">
        <v>0</v>
      </c>
      <c r="AL3045" s="493" t="n">
        <v>0</v>
      </c>
      <c r="AM3045" s="493" t="n">
        <v>0</v>
      </c>
      <c r="AN3045" s="493" t="n">
        <v>0</v>
      </c>
      <c r="AO3045" s="493" t="n">
        <v>0</v>
      </c>
      <c r="AP3045" s="493" t="n">
        <v>0</v>
      </c>
      <c r="AQ3045" s="493" t="n">
        <v>0</v>
      </c>
      <c r="AR3045" s="493" t="n">
        <v>0</v>
      </c>
      <c r="AS3045" s="493" t="n">
        <v>0</v>
      </c>
      <c r="AT3045" s="493" t="n">
        <v>0</v>
      </c>
      <c r="AU3045" s="493" t="n">
        <v>0</v>
      </c>
      <c r="AV3045" s="493" t="n">
        <v>0</v>
      </c>
      <c r="AW3045" s="493" t="n">
        <v>0</v>
      </c>
      <c r="AX3045" s="493" t="n">
        <v>0</v>
      </c>
      <c r="AY3045" s="493" t="n">
        <v>0</v>
      </c>
      <c r="AZ3045" s="493" t="n">
        <v>0</v>
      </c>
      <c r="BA3045" s="493" t="n">
        <v>0</v>
      </c>
      <c r="BB3045" s="493" t="n">
        <v>0</v>
      </c>
      <c r="BC3045" s="493" t="n">
        <v>0</v>
      </c>
      <c r="BD3045" s="493" t="n">
        <v>0</v>
      </c>
      <c r="BE3045" s="493" t="n">
        <v>0</v>
      </c>
      <c r="BF3045" s="493" t="n">
        <v>0</v>
      </c>
      <c r="BG3045" s="493" t="n">
        <v>0</v>
      </c>
      <c r="BH3045" s="493" t="n">
        <v>0</v>
      </c>
      <c r="BI3045" s="493" t="n">
        <v>0</v>
      </c>
      <c r="BJ3045" s="493" t="n">
        <v>0</v>
      </c>
      <c r="BK3045" s="493" t="n">
        <v>0</v>
      </c>
      <c r="BL3045" s="493" t="n">
        <v>0</v>
      </c>
      <c r="BM3045" s="493" t="n">
        <v>0</v>
      </c>
      <c r="BN3045" s="493" t="n">
        <v>0</v>
      </c>
      <c r="BO3045" s="493" t="n">
        <v>0</v>
      </c>
      <c r="BP3045" s="493" t="n">
        <v>2724.56</v>
      </c>
      <c r="BQ3045" s="493" t="n">
        <v>3186.79</v>
      </c>
      <c r="BR3045" s="493" t="n">
        <v>10825.68</v>
      </c>
      <c r="BS3045" s="493" t="n">
        <v>5283.21</v>
      </c>
      <c r="BT3045" s="493" t="n">
        <v>6399.99</v>
      </c>
      <c r="BU3045" s="493" t="n">
        <v>9302.889999999999</v>
      </c>
      <c r="BV3045" s="493" t="n">
        <v>7762.91</v>
      </c>
      <c r="BW3045" s="493" t="n">
        <v>7545.1</v>
      </c>
    </row>
    <row r="3046">
      <c r="A3046" t="inlineStr">
        <is>
          <t>[C9D3] Angiotensin-II 길항제 칼슘길항제 복합제</t>
        </is>
      </c>
      <c r="B3046" t="inlineStr">
        <is>
          <t>대웅바이오</t>
        </is>
      </c>
      <c r="C3046" t="inlineStr">
        <is>
          <t>듀카노바</t>
        </is>
      </c>
      <c r="D3046" t="inlineStr">
        <is>
          <t>대웅바이오</t>
        </is>
      </c>
      <c r="E3046" t="inlineStr">
        <is>
          <t>fimasartan potassium trihydrate  ( as fimasartan potassium),  s-amlodipine besylate dihydrate  ( as s-amlodipine)</t>
        </is>
      </c>
      <c r="F3046" t="inlineStr">
        <is>
          <t>기타(치과의원, 치과병원 등)</t>
        </is>
      </c>
      <c r="G3046" t="inlineStr">
        <is>
          <t>Generic</t>
        </is>
      </c>
      <c r="H3046" s="493" t="n">
        <v>0</v>
      </c>
      <c r="I3046" s="493" t="n">
        <v>0</v>
      </c>
      <c r="J3046" s="493" t="n">
        <v>0</v>
      </c>
      <c r="K3046" s="493" t="n">
        <v>0</v>
      </c>
      <c r="L3046" s="493" t="n">
        <v>0</v>
      </c>
      <c r="M3046" s="493" t="n">
        <v>0</v>
      </c>
      <c r="N3046" s="493" t="n">
        <v>0</v>
      </c>
      <c r="O3046" s="493" t="n">
        <v>0</v>
      </c>
      <c r="P3046" s="493" t="n">
        <v>0</v>
      </c>
      <c r="Q3046" s="493" t="n">
        <v>0</v>
      </c>
      <c r="R3046" s="493" t="n">
        <v>0</v>
      </c>
      <c r="S3046" s="493" t="n">
        <v>0</v>
      </c>
      <c r="T3046" s="493" t="n">
        <v>0</v>
      </c>
      <c r="U3046" s="493" t="n">
        <v>0</v>
      </c>
      <c r="V3046" s="493" t="n">
        <v>0</v>
      </c>
      <c r="W3046" s="493" t="n">
        <v>0</v>
      </c>
      <c r="X3046" s="493" t="n">
        <v>0</v>
      </c>
      <c r="Y3046" s="493" t="n">
        <v>0</v>
      </c>
      <c r="Z3046" s="493" t="n">
        <v>0</v>
      </c>
      <c r="AA3046" s="493" t="n">
        <v>0</v>
      </c>
      <c r="AB3046" s="493" t="n">
        <v>0</v>
      </c>
      <c r="AC3046" s="493" t="n">
        <v>0</v>
      </c>
      <c r="AD3046" s="493" t="n">
        <v>0</v>
      </c>
      <c r="AE3046" s="493" t="n">
        <v>0</v>
      </c>
      <c r="AF3046" s="493" t="n">
        <v>0</v>
      </c>
      <c r="AG3046" s="493" t="n">
        <v>0</v>
      </c>
      <c r="AH3046" s="493" t="n">
        <v>0</v>
      </c>
      <c r="AI3046" s="493" t="n">
        <v>0</v>
      </c>
      <c r="AJ3046" s="493" t="n">
        <v>0</v>
      </c>
      <c r="AK3046" s="493" t="n">
        <v>0</v>
      </c>
      <c r="AL3046" s="493" t="n">
        <v>0</v>
      </c>
      <c r="AM3046" s="493" t="n">
        <v>0</v>
      </c>
      <c r="AN3046" s="493" t="n">
        <v>0</v>
      </c>
      <c r="AO3046" s="493" t="n">
        <v>0</v>
      </c>
      <c r="AP3046" s="493" t="n">
        <v>0</v>
      </c>
      <c r="AQ3046" s="493" t="n">
        <v>0</v>
      </c>
      <c r="AR3046" s="493" t="n">
        <v>0</v>
      </c>
      <c r="AS3046" s="493" t="n">
        <v>0</v>
      </c>
      <c r="AT3046" s="493" t="n">
        <v>0</v>
      </c>
      <c r="AU3046" s="493" t="n">
        <v>0</v>
      </c>
      <c r="AV3046" s="493" t="n">
        <v>0</v>
      </c>
      <c r="AW3046" s="493" t="n">
        <v>0</v>
      </c>
      <c r="AX3046" s="493" t="n">
        <v>0</v>
      </c>
      <c r="AY3046" s="493" t="n">
        <v>0</v>
      </c>
      <c r="AZ3046" s="493" t="n">
        <v>0</v>
      </c>
      <c r="BA3046" s="493" t="n">
        <v>0</v>
      </c>
      <c r="BB3046" s="493" t="n">
        <v>0</v>
      </c>
      <c r="BC3046" s="493" t="n">
        <v>0</v>
      </c>
      <c r="BD3046" s="493" t="n">
        <v>0</v>
      </c>
      <c r="BE3046" s="493" t="n">
        <v>0</v>
      </c>
      <c r="BF3046" s="493" t="n">
        <v>0</v>
      </c>
      <c r="BG3046" s="493" t="n">
        <v>0</v>
      </c>
      <c r="BH3046" s="493" t="n">
        <v>0</v>
      </c>
      <c r="BI3046" s="493" t="n">
        <v>0</v>
      </c>
      <c r="BJ3046" s="493" t="n">
        <v>0</v>
      </c>
      <c r="BK3046" s="493" t="n">
        <v>0</v>
      </c>
      <c r="BL3046" s="493" t="n">
        <v>0</v>
      </c>
      <c r="BM3046" s="493" t="n">
        <v>0</v>
      </c>
      <c r="BN3046" s="493" t="n">
        <v>0</v>
      </c>
      <c r="BO3046" s="493" t="n">
        <v>0</v>
      </c>
      <c r="BP3046" s="493" t="n">
        <v>0</v>
      </c>
      <c r="BQ3046" s="493" t="n">
        <v>755.1</v>
      </c>
      <c r="BR3046" s="493" t="n">
        <v>0</v>
      </c>
      <c r="BS3046" s="493" t="n">
        <v>0</v>
      </c>
      <c r="BT3046" s="493" t="n">
        <v>0</v>
      </c>
      <c r="BU3046" s="493" t="n">
        <v>0</v>
      </c>
      <c r="BV3046" s="493" t="n">
        <v>0</v>
      </c>
      <c r="BW3046" s="493" t="n">
        <v>0</v>
      </c>
    </row>
    <row r="3047">
      <c r="A3047" t="inlineStr">
        <is>
          <t>[C9D3] Angiotensin-II 길항제 칼슘길항제 복합제</t>
        </is>
      </c>
      <c r="B3047" t="inlineStr">
        <is>
          <t>대웅바이오</t>
        </is>
      </c>
      <c r="C3047" t="inlineStr">
        <is>
          <t>듀카노바</t>
        </is>
      </c>
      <c r="D3047" t="inlineStr">
        <is>
          <t>대웅바이오</t>
        </is>
      </c>
      <c r="E3047" t="inlineStr">
        <is>
          <t>s-amlodipine besylate 2.5 hydrate  ( as s-amlodipine),  fimasartan potassium trihydrate  ( as fimasartan potassium)</t>
        </is>
      </c>
      <c r="F3047" t="inlineStr">
        <is>
          <t>상급종합병원</t>
        </is>
      </c>
      <c r="G3047" t="inlineStr">
        <is>
          <t>Generic</t>
        </is>
      </c>
      <c r="H3047" s="493" t="n">
        <v>0</v>
      </c>
      <c r="I3047" s="493" t="n">
        <v>0</v>
      </c>
      <c r="J3047" s="493" t="n">
        <v>0</v>
      </c>
      <c r="K3047" s="493" t="n">
        <v>0</v>
      </c>
      <c r="L3047" s="493" t="n">
        <v>0</v>
      </c>
      <c r="M3047" s="493" t="n">
        <v>0</v>
      </c>
      <c r="N3047" s="493" t="n">
        <v>0</v>
      </c>
      <c r="O3047" s="493" t="n">
        <v>0</v>
      </c>
      <c r="P3047" s="493" t="n">
        <v>0</v>
      </c>
      <c r="Q3047" s="493" t="n">
        <v>0</v>
      </c>
      <c r="R3047" s="493" t="n">
        <v>0</v>
      </c>
      <c r="S3047" s="493" t="n">
        <v>0</v>
      </c>
      <c r="T3047" s="493" t="n">
        <v>0</v>
      </c>
      <c r="U3047" s="493" t="n">
        <v>0</v>
      </c>
      <c r="V3047" s="493" t="n">
        <v>0</v>
      </c>
      <c r="W3047" s="493" t="n">
        <v>0</v>
      </c>
      <c r="X3047" s="493" t="n">
        <v>0</v>
      </c>
      <c r="Y3047" s="493" t="n">
        <v>0</v>
      </c>
      <c r="Z3047" s="493" t="n">
        <v>0</v>
      </c>
      <c r="AA3047" s="493" t="n">
        <v>0</v>
      </c>
      <c r="AB3047" s="493" t="n">
        <v>0</v>
      </c>
      <c r="AC3047" s="493" t="n">
        <v>0</v>
      </c>
      <c r="AD3047" s="493" t="n">
        <v>0</v>
      </c>
      <c r="AE3047" s="493" t="n">
        <v>0</v>
      </c>
      <c r="AF3047" s="493" t="n">
        <v>0</v>
      </c>
      <c r="AG3047" s="493" t="n">
        <v>0</v>
      </c>
      <c r="AH3047" s="493" t="n">
        <v>0</v>
      </c>
      <c r="AI3047" s="493" t="n">
        <v>0</v>
      </c>
      <c r="AJ3047" s="493" t="n">
        <v>0</v>
      </c>
      <c r="AK3047" s="493" t="n">
        <v>0</v>
      </c>
      <c r="AL3047" s="493" t="n">
        <v>256.5</v>
      </c>
      <c r="AM3047" s="493" t="n">
        <v>1128.5</v>
      </c>
      <c r="AN3047" s="493" t="n">
        <v>0</v>
      </c>
      <c r="AO3047" s="493" t="n">
        <v>2063.06</v>
      </c>
      <c r="AP3047" s="493" t="n">
        <v>10751.17</v>
      </c>
      <c r="AQ3047" s="493" t="n">
        <v>13449.27</v>
      </c>
      <c r="AR3047" s="493" t="n">
        <v>8868.09</v>
      </c>
      <c r="AS3047" s="493" t="n">
        <v>6495.2</v>
      </c>
      <c r="AT3047" s="493" t="n">
        <v>11897.28</v>
      </c>
      <c r="AU3047" s="493" t="n">
        <v>18858.1</v>
      </c>
      <c r="AV3047" s="493" t="n">
        <v>22405.63</v>
      </c>
      <c r="AW3047" s="493" t="n">
        <v>6620.17</v>
      </c>
      <c r="AX3047" s="493" t="n">
        <v>15615.94</v>
      </c>
      <c r="AY3047" s="493" t="n">
        <v>23808.87</v>
      </c>
      <c r="AZ3047" s="493" t="n">
        <v>11494.51</v>
      </c>
      <c r="BA3047" s="493" t="n">
        <v>12319.3</v>
      </c>
      <c r="BB3047" s="493" t="n">
        <v>26320.93</v>
      </c>
      <c r="BC3047" s="493" t="n">
        <v>25210.4</v>
      </c>
      <c r="BD3047" s="493" t="n">
        <v>21921.94</v>
      </c>
      <c r="BE3047" s="493" t="n">
        <v>18818</v>
      </c>
      <c r="BF3047" s="493" t="n">
        <v>21230.35</v>
      </c>
      <c r="BG3047" s="493" t="n">
        <v>26087.27</v>
      </c>
      <c r="BH3047" s="493" t="n">
        <v>16049.79</v>
      </c>
      <c r="BI3047" s="493" t="n">
        <v>20218.37</v>
      </c>
      <c r="BJ3047" s="493" t="n">
        <v>25221.39</v>
      </c>
      <c r="BK3047" s="493" t="n">
        <v>10512.79</v>
      </c>
      <c r="BL3047" s="493" t="n">
        <v>21174.14</v>
      </c>
      <c r="BM3047" s="493" t="n">
        <v>25190.35</v>
      </c>
      <c r="BN3047" s="493" t="n">
        <v>22039.23</v>
      </c>
      <c r="BO3047" s="493" t="n">
        <v>24281.82</v>
      </c>
      <c r="BP3047" s="493" t="n">
        <v>18290.85</v>
      </c>
      <c r="BQ3047" s="493" t="n">
        <v>18150.27</v>
      </c>
      <c r="BR3047" s="493" t="n">
        <v>22631.05</v>
      </c>
      <c r="BS3047" s="493" t="n">
        <v>29601.7</v>
      </c>
      <c r="BT3047" s="493" t="n">
        <v>19891.98</v>
      </c>
      <c r="BU3047" s="493" t="n">
        <v>25498.1</v>
      </c>
      <c r="BV3047" s="493" t="n">
        <v>16837.96</v>
      </c>
      <c r="BW3047" s="493" t="n">
        <v>21974.25</v>
      </c>
    </row>
    <row r="3048">
      <c r="A3048" t="inlineStr">
        <is>
          <t>[C9D3] Angiotensin-II 길항제 칼슘길항제 복합제</t>
        </is>
      </c>
      <c r="B3048" t="inlineStr">
        <is>
          <t>대웅바이오</t>
        </is>
      </c>
      <c r="C3048" t="inlineStr">
        <is>
          <t>듀카노바</t>
        </is>
      </c>
      <c r="D3048" t="inlineStr">
        <is>
          <t>대웅바이오</t>
        </is>
      </c>
      <c r="E3048" t="inlineStr">
        <is>
          <t>s-amlodipine besylate 2.5 hydrate  ( as s-amlodipine),  fimasartan potassium trihydrate  ( as fimasartan potassium)</t>
        </is>
      </c>
      <c r="F3048" t="inlineStr">
        <is>
          <t>종합병원</t>
        </is>
      </c>
      <c r="G3048" t="inlineStr">
        <is>
          <t>Generic</t>
        </is>
      </c>
      <c r="H3048" s="493" t="n">
        <v>0</v>
      </c>
      <c r="I3048" s="493" t="n">
        <v>0</v>
      </c>
      <c r="J3048" s="493" t="n">
        <v>0</v>
      </c>
      <c r="K3048" s="493" t="n">
        <v>0</v>
      </c>
      <c r="L3048" s="493" t="n">
        <v>0</v>
      </c>
      <c r="M3048" s="493" t="n">
        <v>0</v>
      </c>
      <c r="N3048" s="493" t="n">
        <v>0</v>
      </c>
      <c r="O3048" s="493" t="n">
        <v>0</v>
      </c>
      <c r="P3048" s="493" t="n">
        <v>0</v>
      </c>
      <c r="Q3048" s="493" t="n">
        <v>0</v>
      </c>
      <c r="R3048" s="493" t="n">
        <v>0</v>
      </c>
      <c r="S3048" s="493" t="n">
        <v>0</v>
      </c>
      <c r="T3048" s="493" t="n">
        <v>0</v>
      </c>
      <c r="U3048" s="493" t="n">
        <v>0</v>
      </c>
      <c r="V3048" s="493" t="n">
        <v>0</v>
      </c>
      <c r="W3048" s="493" t="n">
        <v>0</v>
      </c>
      <c r="X3048" s="493" t="n">
        <v>0</v>
      </c>
      <c r="Y3048" s="493" t="n">
        <v>0</v>
      </c>
      <c r="Z3048" s="493" t="n">
        <v>0</v>
      </c>
      <c r="AA3048" s="493" t="n">
        <v>0</v>
      </c>
      <c r="AB3048" s="493" t="n">
        <v>0</v>
      </c>
      <c r="AC3048" s="493" t="n">
        <v>0</v>
      </c>
      <c r="AD3048" s="493" t="n">
        <v>0</v>
      </c>
      <c r="AE3048" s="493" t="n">
        <v>0</v>
      </c>
      <c r="AF3048" s="493" t="n">
        <v>0</v>
      </c>
      <c r="AG3048" s="493" t="n">
        <v>0</v>
      </c>
      <c r="AH3048" s="493" t="n">
        <v>0</v>
      </c>
      <c r="AI3048" s="493" t="n">
        <v>0</v>
      </c>
      <c r="AJ3048" s="493" t="n">
        <v>117.6</v>
      </c>
      <c r="AK3048" s="493" t="n">
        <v>297</v>
      </c>
      <c r="AL3048" s="493" t="n">
        <v>463.2</v>
      </c>
      <c r="AM3048" s="493" t="n">
        <v>617.36</v>
      </c>
      <c r="AN3048" s="493" t="n">
        <v>1235.79</v>
      </c>
      <c r="AO3048" s="493" t="n">
        <v>1591.6</v>
      </c>
      <c r="AP3048" s="493" t="n">
        <v>2527.71</v>
      </c>
      <c r="AQ3048" s="493" t="n">
        <v>5033.53</v>
      </c>
      <c r="AR3048" s="493" t="n">
        <v>6109.3</v>
      </c>
      <c r="AS3048" s="493" t="n">
        <v>8897.629999999999</v>
      </c>
      <c r="AT3048" s="493" t="n">
        <v>8617.08</v>
      </c>
      <c r="AU3048" s="493" t="n">
        <v>10929.66</v>
      </c>
      <c r="AV3048" s="493" t="n">
        <v>7331.46</v>
      </c>
      <c r="AW3048" s="493" t="n">
        <v>7885.48</v>
      </c>
      <c r="AX3048" s="493" t="n">
        <v>14024.98</v>
      </c>
      <c r="AY3048" s="493" t="n">
        <v>14621.74</v>
      </c>
      <c r="AZ3048" s="493" t="n">
        <v>13353.71</v>
      </c>
      <c r="BA3048" s="493" t="n">
        <v>19441.41</v>
      </c>
      <c r="BB3048" s="493" t="n">
        <v>22680.54</v>
      </c>
      <c r="BC3048" s="493" t="n">
        <v>21271.18</v>
      </c>
      <c r="BD3048" s="493" t="n">
        <v>20502.27</v>
      </c>
      <c r="BE3048" s="493" t="n">
        <v>20052.84</v>
      </c>
      <c r="BF3048" s="493" t="n">
        <v>25230.38</v>
      </c>
      <c r="BG3048" s="493" t="n">
        <v>27632.63</v>
      </c>
      <c r="BH3048" s="493" t="n">
        <v>23183.58</v>
      </c>
      <c r="BI3048" s="493" t="n">
        <v>21573.87</v>
      </c>
      <c r="BJ3048" s="493" t="n">
        <v>29607.96</v>
      </c>
      <c r="BK3048" s="493" t="n">
        <v>22610.97</v>
      </c>
      <c r="BL3048" s="493" t="n">
        <v>25958.45</v>
      </c>
      <c r="BM3048" s="493" t="n">
        <v>27279.01</v>
      </c>
      <c r="BN3048" s="493" t="n">
        <v>26274.06</v>
      </c>
      <c r="BO3048" s="493" t="n">
        <v>22912.28</v>
      </c>
      <c r="BP3048" s="493" t="n">
        <v>28983.72</v>
      </c>
      <c r="BQ3048" s="493" t="n">
        <v>21275.14</v>
      </c>
      <c r="BR3048" s="493" t="n">
        <v>24026.88</v>
      </c>
      <c r="BS3048" s="493" t="n">
        <v>35958.47</v>
      </c>
      <c r="BT3048" s="493" t="n">
        <v>21591.26</v>
      </c>
      <c r="BU3048" s="493" t="n">
        <v>29640.44</v>
      </c>
      <c r="BV3048" s="493" t="n">
        <v>26774.41</v>
      </c>
      <c r="BW3048" s="493" t="n">
        <v>23362.77</v>
      </c>
    </row>
    <row r="3049">
      <c r="A3049" t="inlineStr">
        <is>
          <t>[C9D3] Angiotensin-II 길항제 칼슘길항제 복합제</t>
        </is>
      </c>
      <c r="B3049" t="inlineStr">
        <is>
          <t>대웅바이오</t>
        </is>
      </c>
      <c r="C3049" t="inlineStr">
        <is>
          <t>듀카노바</t>
        </is>
      </c>
      <c r="D3049" t="inlineStr">
        <is>
          <t>대웅바이오</t>
        </is>
      </c>
      <c r="E3049" t="inlineStr">
        <is>
          <t>s-amlodipine besylate 2.5 hydrate  ( as s-amlodipine),  fimasartan potassium trihydrate  ( as fimasartan potassium)</t>
        </is>
      </c>
      <c r="F3049" t="inlineStr">
        <is>
          <t>병원</t>
        </is>
      </c>
      <c r="G3049" t="inlineStr">
        <is>
          <t>Generic</t>
        </is>
      </c>
      <c r="H3049" s="493" t="n">
        <v>0</v>
      </c>
      <c r="I3049" s="493" t="n">
        <v>0</v>
      </c>
      <c r="J3049" s="493" t="n">
        <v>0</v>
      </c>
      <c r="K3049" s="493" t="n">
        <v>0</v>
      </c>
      <c r="L3049" s="493" t="n">
        <v>0</v>
      </c>
      <c r="M3049" s="493" t="n">
        <v>0</v>
      </c>
      <c r="N3049" s="493" t="n">
        <v>0</v>
      </c>
      <c r="O3049" s="493" t="n">
        <v>0</v>
      </c>
      <c r="P3049" s="493" t="n">
        <v>0</v>
      </c>
      <c r="Q3049" s="493" t="n">
        <v>0</v>
      </c>
      <c r="R3049" s="493" t="n">
        <v>0</v>
      </c>
      <c r="S3049" s="493" t="n">
        <v>0</v>
      </c>
      <c r="T3049" s="493" t="n">
        <v>0</v>
      </c>
      <c r="U3049" s="493" t="n">
        <v>0</v>
      </c>
      <c r="V3049" s="493" t="n">
        <v>0</v>
      </c>
      <c r="W3049" s="493" t="n">
        <v>0</v>
      </c>
      <c r="X3049" s="493" t="n">
        <v>0</v>
      </c>
      <c r="Y3049" s="493" t="n">
        <v>0</v>
      </c>
      <c r="Z3049" s="493" t="n">
        <v>0</v>
      </c>
      <c r="AA3049" s="493" t="n">
        <v>0</v>
      </c>
      <c r="AB3049" s="493" t="n">
        <v>0</v>
      </c>
      <c r="AC3049" s="493" t="n">
        <v>0</v>
      </c>
      <c r="AD3049" s="493" t="n">
        <v>0</v>
      </c>
      <c r="AE3049" s="493" t="n">
        <v>0</v>
      </c>
      <c r="AF3049" s="493" t="n">
        <v>0</v>
      </c>
      <c r="AG3049" s="493" t="n">
        <v>0</v>
      </c>
      <c r="AH3049" s="493" t="n">
        <v>0</v>
      </c>
      <c r="AI3049" s="493" t="n">
        <v>0</v>
      </c>
      <c r="AJ3049" s="493" t="n">
        <v>0</v>
      </c>
      <c r="AK3049" s="493" t="n">
        <v>0</v>
      </c>
      <c r="AL3049" s="493" t="n">
        <v>0</v>
      </c>
      <c r="AM3049" s="493" t="n">
        <v>0</v>
      </c>
      <c r="AN3049" s="493" t="n">
        <v>0</v>
      </c>
      <c r="AO3049" s="493" t="n">
        <v>0</v>
      </c>
      <c r="AP3049" s="493" t="n">
        <v>0</v>
      </c>
      <c r="AQ3049" s="493" t="n">
        <v>0</v>
      </c>
      <c r="AR3049" s="493" t="n">
        <v>0</v>
      </c>
      <c r="AS3049" s="493" t="n">
        <v>0</v>
      </c>
      <c r="AT3049" s="493" t="n">
        <v>621.9</v>
      </c>
      <c r="AU3049" s="493" t="n">
        <v>0</v>
      </c>
      <c r="AV3049" s="493" t="n">
        <v>118.8</v>
      </c>
      <c r="AW3049" s="493" t="n">
        <v>1028.22</v>
      </c>
      <c r="AX3049" s="493" t="n">
        <v>419.4</v>
      </c>
      <c r="AY3049" s="493" t="n">
        <v>1319.4</v>
      </c>
      <c r="AZ3049" s="493" t="n">
        <v>327.6</v>
      </c>
      <c r="BA3049" s="493" t="n">
        <v>1183.5</v>
      </c>
      <c r="BB3049" s="493" t="n">
        <v>397.5</v>
      </c>
      <c r="BC3049" s="493" t="n">
        <v>330.9</v>
      </c>
      <c r="BD3049" s="493" t="n">
        <v>968.7</v>
      </c>
      <c r="BE3049" s="493" t="n">
        <v>719.75</v>
      </c>
      <c r="BF3049" s="493" t="n">
        <v>689.7</v>
      </c>
      <c r="BG3049" s="493" t="n">
        <v>396.04</v>
      </c>
      <c r="BH3049" s="493" t="n">
        <v>1311.9</v>
      </c>
      <c r="BI3049" s="493" t="n">
        <v>579.6</v>
      </c>
      <c r="BJ3049" s="493" t="n">
        <v>633.3</v>
      </c>
      <c r="BK3049" s="493" t="n">
        <v>408.6</v>
      </c>
      <c r="BL3049" s="493" t="n">
        <v>782.1</v>
      </c>
      <c r="BM3049" s="493" t="n">
        <v>748.2</v>
      </c>
      <c r="BN3049" s="493" t="n">
        <v>913.2</v>
      </c>
      <c r="BO3049" s="493" t="n">
        <v>557.1</v>
      </c>
      <c r="BP3049" s="493" t="n">
        <v>852.6</v>
      </c>
      <c r="BQ3049" s="493" t="n">
        <v>369.9</v>
      </c>
      <c r="BR3049" s="493" t="n">
        <v>780.3</v>
      </c>
      <c r="BS3049" s="493" t="n">
        <v>393.9</v>
      </c>
      <c r="BT3049" s="493" t="n">
        <v>701.7</v>
      </c>
      <c r="BU3049" s="493" t="n">
        <v>552.6</v>
      </c>
      <c r="BV3049" s="493" t="n">
        <v>526.5</v>
      </c>
      <c r="BW3049" s="493" t="n">
        <v>274.8</v>
      </c>
    </row>
    <row r="3050">
      <c r="A3050" t="inlineStr">
        <is>
          <t>[C9D3] Angiotensin-II 길항제 칼슘길항제 복합제</t>
        </is>
      </c>
      <c r="B3050" t="inlineStr">
        <is>
          <t>대웅바이오</t>
        </is>
      </c>
      <c r="C3050" t="inlineStr">
        <is>
          <t>듀카노바</t>
        </is>
      </c>
      <c r="D3050" t="inlineStr">
        <is>
          <t>대웅바이오</t>
        </is>
      </c>
      <c r="E3050" t="inlineStr">
        <is>
          <t>s-amlodipine besylate 2.5 hydrate  ( as s-amlodipine),  fimasartan potassium trihydrate  ( as fimasartan potassium)</t>
        </is>
      </c>
      <c r="F3050" t="inlineStr">
        <is>
          <t>의원</t>
        </is>
      </c>
      <c r="G3050" t="inlineStr">
        <is>
          <t>Generic</t>
        </is>
      </c>
      <c r="H3050" s="493" t="n">
        <v>0</v>
      </c>
      <c r="I3050" s="493" t="n">
        <v>0</v>
      </c>
      <c r="J3050" s="493" t="n">
        <v>0</v>
      </c>
      <c r="K3050" s="493" t="n">
        <v>0</v>
      </c>
      <c r="L3050" s="493" t="n">
        <v>0</v>
      </c>
      <c r="M3050" s="493" t="n">
        <v>0</v>
      </c>
      <c r="N3050" s="493" t="n">
        <v>0</v>
      </c>
      <c r="O3050" s="493" t="n">
        <v>0</v>
      </c>
      <c r="P3050" s="493" t="n">
        <v>0</v>
      </c>
      <c r="Q3050" s="493" t="n">
        <v>0</v>
      </c>
      <c r="R3050" s="493" t="n">
        <v>0</v>
      </c>
      <c r="S3050" s="493" t="n">
        <v>0</v>
      </c>
      <c r="T3050" s="493" t="n">
        <v>0</v>
      </c>
      <c r="U3050" s="493" t="n">
        <v>0</v>
      </c>
      <c r="V3050" s="493" t="n">
        <v>0</v>
      </c>
      <c r="W3050" s="493" t="n">
        <v>0</v>
      </c>
      <c r="X3050" s="493" t="n">
        <v>0</v>
      </c>
      <c r="Y3050" s="493" t="n">
        <v>0</v>
      </c>
      <c r="Z3050" s="493" t="n">
        <v>0</v>
      </c>
      <c r="AA3050" s="493" t="n">
        <v>0</v>
      </c>
      <c r="AB3050" s="493" t="n">
        <v>0</v>
      </c>
      <c r="AC3050" s="493" t="n">
        <v>0</v>
      </c>
      <c r="AD3050" s="493" t="n">
        <v>0</v>
      </c>
      <c r="AE3050" s="493" t="n">
        <v>0</v>
      </c>
      <c r="AF3050" s="493" t="n">
        <v>0</v>
      </c>
      <c r="AG3050" s="493" t="n">
        <v>0</v>
      </c>
      <c r="AH3050" s="493" t="n">
        <v>0</v>
      </c>
      <c r="AI3050" s="493" t="n">
        <v>0</v>
      </c>
      <c r="AJ3050" s="493" t="n">
        <v>3192.64</v>
      </c>
      <c r="AK3050" s="493" t="n">
        <v>3228</v>
      </c>
      <c r="AL3050" s="493" t="n">
        <v>3859.56</v>
      </c>
      <c r="AM3050" s="493" t="n">
        <v>5825.4</v>
      </c>
      <c r="AN3050" s="493" t="n">
        <v>3967.15</v>
      </c>
      <c r="AO3050" s="493" t="n">
        <v>5401.85</v>
      </c>
      <c r="AP3050" s="493" t="n">
        <v>3599.84</v>
      </c>
      <c r="AQ3050" s="493" t="n">
        <v>5814.9</v>
      </c>
      <c r="AR3050" s="493" t="n">
        <v>5666.92</v>
      </c>
      <c r="AS3050" s="493" t="n">
        <v>7842.7</v>
      </c>
      <c r="AT3050" s="493" t="n">
        <v>7037.95</v>
      </c>
      <c r="AU3050" s="493" t="n">
        <v>8460.9</v>
      </c>
      <c r="AV3050" s="493" t="n">
        <v>10298.75</v>
      </c>
      <c r="AW3050" s="493" t="n">
        <v>7174.56</v>
      </c>
      <c r="AX3050" s="493" t="n">
        <v>7649.74</v>
      </c>
      <c r="AY3050" s="493" t="n">
        <v>9367.780000000001</v>
      </c>
      <c r="AZ3050" s="493" t="n">
        <v>8466.35</v>
      </c>
      <c r="BA3050" s="493" t="n">
        <v>8987.9</v>
      </c>
      <c r="BB3050" s="493" t="n">
        <v>10438.68</v>
      </c>
      <c r="BC3050" s="493" t="n">
        <v>11529.83</v>
      </c>
      <c r="BD3050" s="493" t="n">
        <v>9816.85</v>
      </c>
      <c r="BE3050" s="493" t="n">
        <v>12785.45</v>
      </c>
      <c r="BF3050" s="493" t="n">
        <v>9745.700000000001</v>
      </c>
      <c r="BG3050" s="493" t="n">
        <v>10648.14</v>
      </c>
      <c r="BH3050" s="493" t="n">
        <v>12946.5</v>
      </c>
      <c r="BI3050" s="493" t="n">
        <v>12396.11</v>
      </c>
      <c r="BJ3050" s="493" t="n">
        <v>14019.46</v>
      </c>
      <c r="BK3050" s="493" t="n">
        <v>8086.8</v>
      </c>
      <c r="BL3050" s="493" t="n">
        <v>11567.48</v>
      </c>
      <c r="BM3050" s="493" t="n">
        <v>8120.86</v>
      </c>
      <c r="BN3050" s="493" t="n">
        <v>12807.06</v>
      </c>
      <c r="BO3050" s="493" t="n">
        <v>11752.25</v>
      </c>
      <c r="BP3050" s="493" t="n">
        <v>12764.6</v>
      </c>
      <c r="BQ3050" s="493" t="n">
        <v>13693.72</v>
      </c>
      <c r="BR3050" s="493" t="n">
        <v>20965.31</v>
      </c>
      <c r="BS3050" s="493" t="n">
        <v>13419.78</v>
      </c>
      <c r="BT3050" s="493" t="n">
        <v>17475.81</v>
      </c>
      <c r="BU3050" s="493" t="n">
        <v>16088.49</v>
      </c>
      <c r="BV3050" s="493" t="n">
        <v>15199.64</v>
      </c>
      <c r="BW3050" s="493" t="n">
        <v>20045.21</v>
      </c>
    </row>
    <row r="3051">
      <c r="A3051" t="inlineStr">
        <is>
          <t>[C9D3] Angiotensin-II 길항제 칼슘길항제 복합제</t>
        </is>
      </c>
      <c r="B3051" t="inlineStr">
        <is>
          <t>대웅바이오</t>
        </is>
      </c>
      <c r="C3051" t="inlineStr">
        <is>
          <t>듀카노바</t>
        </is>
      </c>
      <c r="D3051" t="inlineStr">
        <is>
          <t>대웅바이오</t>
        </is>
      </c>
      <c r="E3051" t="inlineStr">
        <is>
          <t>s-amlodipine besylate 2.5 hydrate  ( as s-amlodipine),  fimasartan potassium trihydrate  ( as fimasartan potassium)</t>
        </is>
      </c>
      <c r="F3051" t="inlineStr">
        <is>
          <t>보건소</t>
        </is>
      </c>
      <c r="G3051" t="inlineStr">
        <is>
          <t>Generic</t>
        </is>
      </c>
      <c r="H3051" s="493" t="n">
        <v>0</v>
      </c>
      <c r="I3051" s="493" t="n">
        <v>0</v>
      </c>
      <c r="J3051" s="493" t="n">
        <v>0</v>
      </c>
      <c r="K3051" s="493" t="n">
        <v>0</v>
      </c>
      <c r="L3051" s="493" t="n">
        <v>0</v>
      </c>
      <c r="M3051" s="493" t="n">
        <v>0</v>
      </c>
      <c r="N3051" s="493" t="n">
        <v>0</v>
      </c>
      <c r="O3051" s="493" t="n">
        <v>0</v>
      </c>
      <c r="P3051" s="493" t="n">
        <v>0</v>
      </c>
      <c r="Q3051" s="493" t="n">
        <v>0</v>
      </c>
      <c r="R3051" s="493" t="n">
        <v>0</v>
      </c>
      <c r="S3051" s="493" t="n">
        <v>0</v>
      </c>
      <c r="T3051" s="493" t="n">
        <v>0</v>
      </c>
      <c r="U3051" s="493" t="n">
        <v>0</v>
      </c>
      <c r="V3051" s="493" t="n">
        <v>0</v>
      </c>
      <c r="W3051" s="493" t="n">
        <v>0</v>
      </c>
      <c r="X3051" s="493" t="n">
        <v>0</v>
      </c>
      <c r="Y3051" s="493" t="n">
        <v>0</v>
      </c>
      <c r="Z3051" s="493" t="n">
        <v>0</v>
      </c>
      <c r="AA3051" s="493" t="n">
        <v>0</v>
      </c>
      <c r="AB3051" s="493" t="n">
        <v>0</v>
      </c>
      <c r="AC3051" s="493" t="n">
        <v>0</v>
      </c>
      <c r="AD3051" s="493" t="n">
        <v>0</v>
      </c>
      <c r="AE3051" s="493" t="n">
        <v>0</v>
      </c>
      <c r="AF3051" s="493" t="n">
        <v>0</v>
      </c>
      <c r="AG3051" s="493" t="n">
        <v>0</v>
      </c>
      <c r="AH3051" s="493" t="n">
        <v>0</v>
      </c>
      <c r="AI3051" s="493" t="n">
        <v>0</v>
      </c>
      <c r="AJ3051" s="493" t="n">
        <v>0</v>
      </c>
      <c r="AK3051" s="493" t="n">
        <v>0</v>
      </c>
      <c r="AL3051" s="493" t="n">
        <v>0</v>
      </c>
      <c r="AM3051" s="493" t="n">
        <v>0</v>
      </c>
      <c r="AN3051" s="493" t="n">
        <v>0</v>
      </c>
      <c r="AO3051" s="493" t="n">
        <v>0</v>
      </c>
      <c r="AP3051" s="493" t="n">
        <v>0</v>
      </c>
      <c r="AQ3051" s="493" t="n">
        <v>0</v>
      </c>
      <c r="AR3051" s="493" t="n">
        <v>0</v>
      </c>
      <c r="AS3051" s="493" t="n">
        <v>0</v>
      </c>
      <c r="AT3051" s="493" t="n">
        <v>0</v>
      </c>
      <c r="AU3051" s="493" t="n">
        <v>0</v>
      </c>
      <c r="AV3051" s="493" t="n">
        <v>0</v>
      </c>
      <c r="AW3051" s="493" t="n">
        <v>0</v>
      </c>
      <c r="AX3051" s="493" t="n">
        <v>0</v>
      </c>
      <c r="AY3051" s="493" t="n">
        <v>0</v>
      </c>
      <c r="AZ3051" s="493" t="n">
        <v>0</v>
      </c>
      <c r="BA3051" s="493" t="n">
        <v>0</v>
      </c>
      <c r="BB3051" s="493" t="n">
        <v>0</v>
      </c>
      <c r="BC3051" s="493" t="n">
        <v>0</v>
      </c>
      <c r="BD3051" s="493" t="n">
        <v>0</v>
      </c>
      <c r="BE3051" s="493" t="n">
        <v>0</v>
      </c>
      <c r="BF3051" s="493" t="n">
        <v>0</v>
      </c>
      <c r="BG3051" s="493" t="n">
        <v>0</v>
      </c>
      <c r="BH3051" s="493" t="n">
        <v>0</v>
      </c>
      <c r="BI3051" s="493" t="n">
        <v>0</v>
      </c>
      <c r="BJ3051" s="493" t="n">
        <v>0</v>
      </c>
      <c r="BK3051" s="493" t="n">
        <v>0</v>
      </c>
      <c r="BL3051" s="493" t="n">
        <v>0</v>
      </c>
      <c r="BM3051" s="493" t="n">
        <v>0</v>
      </c>
      <c r="BN3051" s="493" t="n">
        <v>0</v>
      </c>
      <c r="BO3051" s="493" t="n">
        <v>0</v>
      </c>
      <c r="BP3051" s="493" t="n">
        <v>0</v>
      </c>
      <c r="BQ3051" s="493" t="n">
        <v>0</v>
      </c>
      <c r="BR3051" s="493" t="n">
        <v>0</v>
      </c>
      <c r="BS3051" s="493" t="n">
        <v>0</v>
      </c>
      <c r="BT3051" s="493" t="n">
        <v>0</v>
      </c>
      <c r="BU3051" s="493" t="n">
        <v>0</v>
      </c>
      <c r="BV3051" s="493" t="n">
        <v>1062</v>
      </c>
      <c r="BW3051" s="493" t="n">
        <v>0</v>
      </c>
    </row>
    <row r="3052">
      <c r="A3052" t="inlineStr">
        <is>
          <t>[C9D3] Angiotensin-II 길항제 칼슘길항제 복합제</t>
        </is>
      </c>
      <c r="B3052" t="inlineStr">
        <is>
          <t>대웅바이오</t>
        </is>
      </c>
      <c r="C3052" t="inlineStr">
        <is>
          <t>듀카노바</t>
        </is>
      </c>
      <c r="D3052" t="inlineStr">
        <is>
          <t>대웅바이오</t>
        </is>
      </c>
      <c r="E3052" t="inlineStr">
        <is>
          <t>s-amlodipine besylate 2.5 hydrate  ( as s-amlodipine),  fimasartan potassium trihydrate  ( as fimasartan potassium)</t>
        </is>
      </c>
      <c r="F3052" t="inlineStr">
        <is>
          <t>기타(치과의원, 치과병원 등)</t>
        </is>
      </c>
      <c r="G3052" t="inlineStr">
        <is>
          <t>Generic</t>
        </is>
      </c>
      <c r="H3052" s="493" t="n">
        <v>0</v>
      </c>
      <c r="I3052" s="493" t="n">
        <v>0</v>
      </c>
      <c r="J3052" s="493" t="n">
        <v>0</v>
      </c>
      <c r="K3052" s="493" t="n">
        <v>0</v>
      </c>
      <c r="L3052" s="493" t="n">
        <v>0</v>
      </c>
      <c r="M3052" s="493" t="n">
        <v>0</v>
      </c>
      <c r="N3052" s="493" t="n">
        <v>0</v>
      </c>
      <c r="O3052" s="493" t="n">
        <v>0</v>
      </c>
      <c r="P3052" s="493" t="n">
        <v>0</v>
      </c>
      <c r="Q3052" s="493" t="n">
        <v>0</v>
      </c>
      <c r="R3052" s="493" t="n">
        <v>0</v>
      </c>
      <c r="S3052" s="493" t="n">
        <v>0</v>
      </c>
      <c r="T3052" s="493" t="n">
        <v>0</v>
      </c>
      <c r="U3052" s="493" t="n">
        <v>0</v>
      </c>
      <c r="V3052" s="493" t="n">
        <v>0</v>
      </c>
      <c r="W3052" s="493" t="n">
        <v>0</v>
      </c>
      <c r="X3052" s="493" t="n">
        <v>0</v>
      </c>
      <c r="Y3052" s="493" t="n">
        <v>0</v>
      </c>
      <c r="Z3052" s="493" t="n">
        <v>0</v>
      </c>
      <c r="AA3052" s="493" t="n">
        <v>0</v>
      </c>
      <c r="AB3052" s="493" t="n">
        <v>0</v>
      </c>
      <c r="AC3052" s="493" t="n">
        <v>0</v>
      </c>
      <c r="AD3052" s="493" t="n">
        <v>0</v>
      </c>
      <c r="AE3052" s="493" t="n">
        <v>0</v>
      </c>
      <c r="AF3052" s="493" t="n">
        <v>0</v>
      </c>
      <c r="AG3052" s="493" t="n">
        <v>0</v>
      </c>
      <c r="AH3052" s="493" t="n">
        <v>0</v>
      </c>
      <c r="AI3052" s="493" t="n">
        <v>0</v>
      </c>
      <c r="AJ3052" s="493" t="n">
        <v>0</v>
      </c>
      <c r="AK3052" s="493" t="n">
        <v>0</v>
      </c>
      <c r="AL3052" s="493" t="n">
        <v>0</v>
      </c>
      <c r="AM3052" s="493" t="n">
        <v>0</v>
      </c>
      <c r="AN3052" s="493" t="n">
        <v>0</v>
      </c>
      <c r="AO3052" s="493" t="n">
        <v>0</v>
      </c>
      <c r="AP3052" s="493" t="n">
        <v>0</v>
      </c>
      <c r="AQ3052" s="493" t="n">
        <v>0</v>
      </c>
      <c r="AR3052" s="493" t="n">
        <v>0</v>
      </c>
      <c r="AS3052" s="493" t="n">
        <v>0</v>
      </c>
      <c r="AT3052" s="493" t="n">
        <v>0</v>
      </c>
      <c r="AU3052" s="493" t="n">
        <v>0</v>
      </c>
      <c r="AV3052" s="493" t="n">
        <v>0</v>
      </c>
      <c r="AW3052" s="493" t="n">
        <v>0</v>
      </c>
      <c r="AX3052" s="493" t="n">
        <v>0</v>
      </c>
      <c r="AY3052" s="493" t="n">
        <v>0</v>
      </c>
      <c r="AZ3052" s="493" t="n">
        <v>0</v>
      </c>
      <c r="BA3052" s="493" t="n">
        <v>0</v>
      </c>
      <c r="BB3052" s="493" t="n">
        <v>0</v>
      </c>
      <c r="BC3052" s="493" t="n">
        <v>0</v>
      </c>
      <c r="BD3052" s="493" t="n">
        <v>0</v>
      </c>
      <c r="BE3052" s="493" t="n">
        <v>0</v>
      </c>
      <c r="BF3052" s="493" t="n">
        <v>0</v>
      </c>
      <c r="BG3052" s="493" t="n">
        <v>395.1</v>
      </c>
      <c r="BH3052" s="493" t="n">
        <v>0</v>
      </c>
      <c r="BI3052" s="493" t="n">
        <v>0</v>
      </c>
      <c r="BJ3052" s="493" t="n">
        <v>0</v>
      </c>
      <c r="BK3052" s="493" t="n">
        <v>0</v>
      </c>
      <c r="BL3052" s="493" t="n">
        <v>0</v>
      </c>
      <c r="BM3052" s="493" t="n">
        <v>0</v>
      </c>
      <c r="BN3052" s="493" t="n">
        <v>0</v>
      </c>
      <c r="BO3052" s="493" t="n">
        <v>0</v>
      </c>
      <c r="BP3052" s="493" t="n">
        <v>258</v>
      </c>
      <c r="BQ3052" s="493" t="n">
        <v>541.96</v>
      </c>
      <c r="BR3052" s="493" t="n">
        <v>0</v>
      </c>
      <c r="BS3052" s="493" t="n">
        <v>0</v>
      </c>
      <c r="BT3052" s="493" t="n">
        <v>0</v>
      </c>
      <c r="BU3052" s="493" t="n">
        <v>0</v>
      </c>
      <c r="BV3052" s="493" t="n">
        <v>0</v>
      </c>
      <c r="BW3052" s="493" t="n">
        <v>0</v>
      </c>
    </row>
    <row r="3053">
      <c r="A3053" t="inlineStr">
        <is>
          <t>[C9D3] Angiotensin-II 길항제 칼슘길항제 복합제</t>
        </is>
      </c>
      <c r="B3053" t="inlineStr">
        <is>
          <t>대웅바이오</t>
        </is>
      </c>
      <c r="C3053" t="inlineStr">
        <is>
          <t>듀카노바</t>
        </is>
      </c>
      <c r="D3053" t="inlineStr">
        <is>
          <t>대웅바이오</t>
        </is>
      </c>
      <c r="E3053" t="inlineStr">
        <is>
          <t>s-amlodipine besylate dihydrate  ( as s-amlodipine),  fimasartan potassium trihydrate  ( as fimasartan potassium)</t>
        </is>
      </c>
      <c r="F3053" t="inlineStr">
        <is>
          <t>상급종합병원</t>
        </is>
      </c>
      <c r="G3053" t="inlineStr">
        <is>
          <t>Generic</t>
        </is>
      </c>
      <c r="H3053" s="493" t="n">
        <v>0</v>
      </c>
      <c r="I3053" s="493" t="n">
        <v>0</v>
      </c>
      <c r="J3053" s="493" t="n">
        <v>0</v>
      </c>
      <c r="K3053" s="493" t="n">
        <v>0</v>
      </c>
      <c r="L3053" s="493" t="n">
        <v>0</v>
      </c>
      <c r="M3053" s="493" t="n">
        <v>0</v>
      </c>
      <c r="N3053" s="493" t="n">
        <v>0</v>
      </c>
      <c r="O3053" s="493" t="n">
        <v>0</v>
      </c>
      <c r="P3053" s="493" t="n">
        <v>0</v>
      </c>
      <c r="Q3053" s="493" t="n">
        <v>0</v>
      </c>
      <c r="R3053" s="493" t="n">
        <v>0</v>
      </c>
      <c r="S3053" s="493" t="n">
        <v>0</v>
      </c>
      <c r="T3053" s="493" t="n">
        <v>0</v>
      </c>
      <c r="U3053" s="493" t="n">
        <v>0</v>
      </c>
      <c r="V3053" s="493" t="n">
        <v>0</v>
      </c>
      <c r="W3053" s="493" t="n">
        <v>0</v>
      </c>
      <c r="X3053" s="493" t="n">
        <v>0</v>
      </c>
      <c r="Y3053" s="493" t="n">
        <v>0</v>
      </c>
      <c r="Z3053" s="493" t="n">
        <v>0</v>
      </c>
      <c r="AA3053" s="493" t="n">
        <v>0</v>
      </c>
      <c r="AB3053" s="493" t="n">
        <v>0</v>
      </c>
      <c r="AC3053" s="493" t="n">
        <v>0</v>
      </c>
      <c r="AD3053" s="493" t="n">
        <v>0</v>
      </c>
      <c r="AE3053" s="493" t="n">
        <v>0</v>
      </c>
      <c r="AF3053" s="493" t="n">
        <v>0</v>
      </c>
      <c r="AG3053" s="493" t="n">
        <v>0</v>
      </c>
      <c r="AH3053" s="493" t="n">
        <v>0</v>
      </c>
      <c r="AI3053" s="493" t="n">
        <v>0</v>
      </c>
      <c r="AJ3053" s="493" t="n">
        <v>0</v>
      </c>
      <c r="AK3053" s="493" t="n">
        <v>0</v>
      </c>
      <c r="AL3053" s="493" t="n">
        <v>324.9</v>
      </c>
      <c r="AM3053" s="493" t="n">
        <v>0</v>
      </c>
      <c r="AN3053" s="493" t="n">
        <v>837.3</v>
      </c>
      <c r="AO3053" s="493" t="n">
        <v>3256.05</v>
      </c>
      <c r="AP3053" s="493" t="n">
        <v>6830.34</v>
      </c>
      <c r="AQ3053" s="493" t="n">
        <v>11436.11</v>
      </c>
      <c r="AR3053" s="493" t="n">
        <v>5254.62</v>
      </c>
      <c r="AS3053" s="493" t="n">
        <v>12910.19</v>
      </c>
      <c r="AT3053" s="493" t="n">
        <v>19561.92</v>
      </c>
      <c r="AU3053" s="493" t="n">
        <v>22326.57</v>
      </c>
      <c r="AV3053" s="493" t="n">
        <v>30686.68</v>
      </c>
      <c r="AW3053" s="493" t="n">
        <v>33818.57</v>
      </c>
      <c r="AX3053" s="493" t="n">
        <v>51965.53</v>
      </c>
      <c r="AY3053" s="493" t="n">
        <v>31876.71</v>
      </c>
      <c r="AZ3053" s="493" t="n">
        <v>21980.16</v>
      </c>
      <c r="BA3053" s="493" t="n">
        <v>32704.07</v>
      </c>
      <c r="BB3053" s="493" t="n">
        <v>34525.53</v>
      </c>
      <c r="BC3053" s="493" t="n">
        <v>42445.15</v>
      </c>
      <c r="BD3053" s="493" t="n">
        <v>39830.66</v>
      </c>
      <c r="BE3053" s="493" t="n">
        <v>46052.25</v>
      </c>
      <c r="BF3053" s="493" t="n">
        <v>50445.52</v>
      </c>
      <c r="BG3053" s="493" t="n">
        <v>46457.27</v>
      </c>
      <c r="BH3053" s="493" t="n">
        <v>41251.87</v>
      </c>
      <c r="BI3053" s="493" t="n">
        <v>41025.49</v>
      </c>
      <c r="BJ3053" s="493" t="n">
        <v>63661.28</v>
      </c>
      <c r="BK3053" s="493" t="n">
        <v>44111.69</v>
      </c>
      <c r="BL3053" s="493" t="n">
        <v>39190.61</v>
      </c>
      <c r="BM3053" s="493" t="n">
        <v>38433</v>
      </c>
      <c r="BN3053" s="493" t="n">
        <v>37967.33</v>
      </c>
      <c r="BO3053" s="493" t="n">
        <v>47366.79</v>
      </c>
      <c r="BP3053" s="493" t="n">
        <v>37551.4</v>
      </c>
      <c r="BQ3053" s="493" t="n">
        <v>30128.63</v>
      </c>
      <c r="BR3053" s="493" t="n">
        <v>42940.46</v>
      </c>
      <c r="BS3053" s="493" t="n">
        <v>47374.2</v>
      </c>
      <c r="BT3053" s="493" t="n">
        <v>42180.58</v>
      </c>
      <c r="BU3053" s="493" t="n">
        <v>38073.09</v>
      </c>
      <c r="BV3053" s="493" t="n">
        <v>47118.06</v>
      </c>
      <c r="BW3053" s="493" t="n">
        <v>25852.25</v>
      </c>
    </row>
    <row r="3054">
      <c r="A3054" t="inlineStr">
        <is>
          <t>[C9D3] Angiotensin-II 길항제 칼슘길항제 복합제</t>
        </is>
      </c>
      <c r="B3054" t="inlineStr">
        <is>
          <t>대웅바이오</t>
        </is>
      </c>
      <c r="C3054" t="inlineStr">
        <is>
          <t>듀카노바</t>
        </is>
      </c>
      <c r="D3054" t="inlineStr">
        <is>
          <t>대웅바이오</t>
        </is>
      </c>
      <c r="E3054" t="inlineStr">
        <is>
          <t>s-amlodipine besylate dihydrate  ( as s-amlodipine),  fimasartan potassium trihydrate  ( as fimasartan potassium)</t>
        </is>
      </c>
      <c r="F3054" t="inlineStr">
        <is>
          <t>종합병원</t>
        </is>
      </c>
      <c r="G3054" t="inlineStr">
        <is>
          <t>Generic</t>
        </is>
      </c>
      <c r="H3054" s="493" t="n">
        <v>0</v>
      </c>
      <c r="I3054" s="493" t="n">
        <v>0</v>
      </c>
      <c r="J3054" s="493" t="n">
        <v>0</v>
      </c>
      <c r="K3054" s="493" t="n">
        <v>0</v>
      </c>
      <c r="L3054" s="493" t="n">
        <v>0</v>
      </c>
      <c r="M3054" s="493" t="n">
        <v>0</v>
      </c>
      <c r="N3054" s="493" t="n">
        <v>0</v>
      </c>
      <c r="O3054" s="493" t="n">
        <v>0</v>
      </c>
      <c r="P3054" s="493" t="n">
        <v>0</v>
      </c>
      <c r="Q3054" s="493" t="n">
        <v>0</v>
      </c>
      <c r="R3054" s="493" t="n">
        <v>0</v>
      </c>
      <c r="S3054" s="493" t="n">
        <v>0</v>
      </c>
      <c r="T3054" s="493" t="n">
        <v>0</v>
      </c>
      <c r="U3054" s="493" t="n">
        <v>0</v>
      </c>
      <c r="V3054" s="493" t="n">
        <v>0</v>
      </c>
      <c r="W3054" s="493" t="n">
        <v>0</v>
      </c>
      <c r="X3054" s="493" t="n">
        <v>0</v>
      </c>
      <c r="Y3054" s="493" t="n">
        <v>0</v>
      </c>
      <c r="Z3054" s="493" t="n">
        <v>0</v>
      </c>
      <c r="AA3054" s="493" t="n">
        <v>0</v>
      </c>
      <c r="AB3054" s="493" t="n">
        <v>0</v>
      </c>
      <c r="AC3054" s="493" t="n">
        <v>0</v>
      </c>
      <c r="AD3054" s="493" t="n">
        <v>0</v>
      </c>
      <c r="AE3054" s="493" t="n">
        <v>0</v>
      </c>
      <c r="AF3054" s="493" t="n">
        <v>0</v>
      </c>
      <c r="AG3054" s="493" t="n">
        <v>0</v>
      </c>
      <c r="AH3054" s="493" t="n">
        <v>0</v>
      </c>
      <c r="AI3054" s="493" t="n">
        <v>0</v>
      </c>
      <c r="AJ3054" s="493" t="n">
        <v>352.8</v>
      </c>
      <c r="AK3054" s="493" t="n">
        <v>1240.52</v>
      </c>
      <c r="AL3054" s="493" t="n">
        <v>533.49</v>
      </c>
      <c r="AM3054" s="493" t="n">
        <v>399.36</v>
      </c>
      <c r="AN3054" s="493" t="n">
        <v>527.41</v>
      </c>
      <c r="AO3054" s="493" t="n">
        <v>166.5</v>
      </c>
      <c r="AP3054" s="493" t="n">
        <v>9059.34</v>
      </c>
      <c r="AQ3054" s="493" t="n">
        <v>5395.29</v>
      </c>
      <c r="AR3054" s="493" t="n">
        <v>7921.57</v>
      </c>
      <c r="AS3054" s="493" t="n">
        <v>13785.56</v>
      </c>
      <c r="AT3054" s="493" t="n">
        <v>5078.41</v>
      </c>
      <c r="AU3054" s="493" t="n">
        <v>7118.12</v>
      </c>
      <c r="AV3054" s="493" t="n">
        <v>13600.07</v>
      </c>
      <c r="AW3054" s="493" t="n">
        <v>12544.13</v>
      </c>
      <c r="AX3054" s="493" t="n">
        <v>15448.55</v>
      </c>
      <c r="AY3054" s="493" t="n">
        <v>37811.51</v>
      </c>
      <c r="AZ3054" s="493" t="n">
        <v>31323.8</v>
      </c>
      <c r="BA3054" s="493" t="n">
        <v>36372.99</v>
      </c>
      <c r="BB3054" s="493" t="n">
        <v>33897.98</v>
      </c>
      <c r="BC3054" s="493" t="n">
        <v>47397.35</v>
      </c>
      <c r="BD3054" s="493" t="n">
        <v>44044.72</v>
      </c>
      <c r="BE3054" s="493" t="n">
        <v>56743.56</v>
      </c>
      <c r="BF3054" s="493" t="n">
        <v>52328.85</v>
      </c>
      <c r="BG3054" s="493" t="n">
        <v>54911.63</v>
      </c>
      <c r="BH3054" s="493" t="n">
        <v>45910.2</v>
      </c>
      <c r="BI3054" s="493" t="n">
        <v>54653.86</v>
      </c>
      <c r="BJ3054" s="493" t="n">
        <v>59090.66</v>
      </c>
      <c r="BK3054" s="493" t="n">
        <v>54433.89</v>
      </c>
      <c r="BL3054" s="493" t="n">
        <v>56471.75</v>
      </c>
      <c r="BM3054" s="493" t="n">
        <v>51953.45</v>
      </c>
      <c r="BN3054" s="493" t="n">
        <v>58632.9</v>
      </c>
      <c r="BO3054" s="493" t="n">
        <v>68846.81</v>
      </c>
      <c r="BP3054" s="493" t="n">
        <v>59401.44</v>
      </c>
      <c r="BQ3054" s="493" t="n">
        <v>49625.42</v>
      </c>
      <c r="BR3054" s="493" t="n">
        <v>65059.96</v>
      </c>
      <c r="BS3054" s="493" t="n">
        <v>58278.01</v>
      </c>
      <c r="BT3054" s="493" t="n">
        <v>56449.98</v>
      </c>
      <c r="BU3054" s="493" t="n">
        <v>59956.18</v>
      </c>
      <c r="BV3054" s="493" t="n">
        <v>71037.36</v>
      </c>
      <c r="BW3054" s="493" t="n">
        <v>52986.84</v>
      </c>
    </row>
    <row r="3055">
      <c r="A3055" t="inlineStr">
        <is>
          <t>[C9D3] Angiotensin-II 길항제 칼슘길항제 복합제</t>
        </is>
      </c>
      <c r="B3055" t="inlineStr">
        <is>
          <t>대웅바이오</t>
        </is>
      </c>
      <c r="C3055" t="inlineStr">
        <is>
          <t>듀카노바</t>
        </is>
      </c>
      <c r="D3055" t="inlineStr">
        <is>
          <t>대웅바이오</t>
        </is>
      </c>
      <c r="E3055" t="inlineStr">
        <is>
          <t>s-amlodipine besylate dihydrate  ( as s-amlodipine),  fimasartan potassium trihydrate  ( as fimasartan potassium)</t>
        </is>
      </c>
      <c r="F3055" t="inlineStr">
        <is>
          <t>병원</t>
        </is>
      </c>
      <c r="G3055" t="inlineStr">
        <is>
          <t>Generic</t>
        </is>
      </c>
      <c r="H3055" s="493" t="n">
        <v>0</v>
      </c>
      <c r="I3055" s="493" t="n">
        <v>0</v>
      </c>
      <c r="J3055" s="493" t="n">
        <v>0</v>
      </c>
      <c r="K3055" s="493" t="n">
        <v>0</v>
      </c>
      <c r="L3055" s="493" t="n">
        <v>0</v>
      </c>
      <c r="M3055" s="493" t="n">
        <v>0</v>
      </c>
      <c r="N3055" s="493" t="n">
        <v>0</v>
      </c>
      <c r="O3055" s="493" t="n">
        <v>0</v>
      </c>
      <c r="P3055" s="493" t="n">
        <v>0</v>
      </c>
      <c r="Q3055" s="493" t="n">
        <v>0</v>
      </c>
      <c r="R3055" s="493" t="n">
        <v>0</v>
      </c>
      <c r="S3055" s="493" t="n">
        <v>0</v>
      </c>
      <c r="T3055" s="493" t="n">
        <v>0</v>
      </c>
      <c r="U3055" s="493" t="n">
        <v>0</v>
      </c>
      <c r="V3055" s="493" t="n">
        <v>0</v>
      </c>
      <c r="W3055" s="493" t="n">
        <v>0</v>
      </c>
      <c r="X3055" s="493" t="n">
        <v>0</v>
      </c>
      <c r="Y3055" s="493" t="n">
        <v>0</v>
      </c>
      <c r="Z3055" s="493" t="n">
        <v>0</v>
      </c>
      <c r="AA3055" s="493" t="n">
        <v>0</v>
      </c>
      <c r="AB3055" s="493" t="n">
        <v>0</v>
      </c>
      <c r="AC3055" s="493" t="n">
        <v>0</v>
      </c>
      <c r="AD3055" s="493" t="n">
        <v>0</v>
      </c>
      <c r="AE3055" s="493" t="n">
        <v>0</v>
      </c>
      <c r="AF3055" s="493" t="n">
        <v>0</v>
      </c>
      <c r="AG3055" s="493" t="n">
        <v>0</v>
      </c>
      <c r="AH3055" s="493" t="n">
        <v>0</v>
      </c>
      <c r="AI3055" s="493" t="n">
        <v>0</v>
      </c>
      <c r="AJ3055" s="493" t="n">
        <v>0</v>
      </c>
      <c r="AK3055" s="493" t="n">
        <v>0</v>
      </c>
      <c r="AL3055" s="493" t="n">
        <v>0</v>
      </c>
      <c r="AM3055" s="493" t="n">
        <v>0</v>
      </c>
      <c r="AN3055" s="493" t="n">
        <v>0</v>
      </c>
      <c r="AO3055" s="493" t="n">
        <v>0</v>
      </c>
      <c r="AP3055" s="493" t="n">
        <v>480</v>
      </c>
      <c r="AQ3055" s="493" t="n">
        <v>0</v>
      </c>
      <c r="AR3055" s="493" t="n">
        <v>0</v>
      </c>
      <c r="AS3055" s="493" t="n">
        <v>0</v>
      </c>
      <c r="AT3055" s="493" t="n">
        <v>0</v>
      </c>
      <c r="AU3055" s="493" t="n">
        <v>0</v>
      </c>
      <c r="AV3055" s="493" t="n">
        <v>237.6</v>
      </c>
      <c r="AW3055" s="493" t="n">
        <v>123.6</v>
      </c>
      <c r="AX3055" s="493" t="n">
        <v>60</v>
      </c>
      <c r="AY3055" s="493" t="n">
        <v>189</v>
      </c>
      <c r="AZ3055" s="493" t="n">
        <v>0</v>
      </c>
      <c r="BA3055" s="493" t="n">
        <v>60.6</v>
      </c>
      <c r="BB3055" s="493" t="n">
        <v>60.3</v>
      </c>
      <c r="BC3055" s="493" t="n">
        <v>177.3</v>
      </c>
      <c r="BD3055" s="493" t="n">
        <v>0</v>
      </c>
      <c r="BE3055" s="493" t="n">
        <v>0</v>
      </c>
      <c r="BF3055" s="493" t="n">
        <v>390.83</v>
      </c>
      <c r="BG3055" s="493" t="n">
        <v>631.8</v>
      </c>
      <c r="BH3055" s="493" t="n">
        <v>712.8</v>
      </c>
      <c r="BI3055" s="493" t="n">
        <v>460.2</v>
      </c>
      <c r="BJ3055" s="493" t="n">
        <v>388.5</v>
      </c>
      <c r="BK3055" s="493" t="n">
        <v>858.6</v>
      </c>
      <c r="BL3055" s="493" t="n">
        <v>298.5</v>
      </c>
      <c r="BM3055" s="493" t="n">
        <v>1901.12</v>
      </c>
      <c r="BN3055" s="493" t="n">
        <v>1071.6</v>
      </c>
      <c r="BO3055" s="493" t="n">
        <v>1020.19</v>
      </c>
      <c r="BP3055" s="493" t="n">
        <v>1223.25</v>
      </c>
      <c r="BQ3055" s="493" t="n">
        <v>1714.8</v>
      </c>
      <c r="BR3055" s="493" t="n">
        <v>1725.2</v>
      </c>
      <c r="BS3055" s="493" t="n">
        <v>1673.78</v>
      </c>
      <c r="BT3055" s="493" t="n">
        <v>964.5</v>
      </c>
      <c r="BU3055" s="493" t="n">
        <v>1771.7</v>
      </c>
      <c r="BV3055" s="493" t="n">
        <v>948.6</v>
      </c>
      <c r="BW3055" s="493" t="n">
        <v>1407.3</v>
      </c>
    </row>
    <row r="3056">
      <c r="A3056" t="inlineStr">
        <is>
          <t>[C9D3] Angiotensin-II 길항제 칼슘길항제 복합제</t>
        </is>
      </c>
      <c r="B3056" t="inlineStr">
        <is>
          <t>대웅바이오</t>
        </is>
      </c>
      <c r="C3056" t="inlineStr">
        <is>
          <t>듀카노바</t>
        </is>
      </c>
      <c r="D3056" t="inlineStr">
        <is>
          <t>대웅바이오</t>
        </is>
      </c>
      <c r="E3056" t="inlineStr">
        <is>
          <t>s-amlodipine besylate dihydrate  ( as s-amlodipine),  fimasartan potassium trihydrate  ( as fimasartan potassium)</t>
        </is>
      </c>
      <c r="F3056" t="inlineStr">
        <is>
          <t>의원</t>
        </is>
      </c>
      <c r="G3056" t="inlineStr">
        <is>
          <t>Generic</t>
        </is>
      </c>
      <c r="H3056" s="493" t="n">
        <v>0</v>
      </c>
      <c r="I3056" s="493" t="n">
        <v>0</v>
      </c>
      <c r="J3056" s="493" t="n">
        <v>0</v>
      </c>
      <c r="K3056" s="493" t="n">
        <v>0</v>
      </c>
      <c r="L3056" s="493" t="n">
        <v>0</v>
      </c>
      <c r="M3056" s="493" t="n">
        <v>0</v>
      </c>
      <c r="N3056" s="493" t="n">
        <v>0</v>
      </c>
      <c r="O3056" s="493" t="n">
        <v>0</v>
      </c>
      <c r="P3056" s="493" t="n">
        <v>0</v>
      </c>
      <c r="Q3056" s="493" t="n">
        <v>0</v>
      </c>
      <c r="R3056" s="493" t="n">
        <v>0</v>
      </c>
      <c r="S3056" s="493" t="n">
        <v>0</v>
      </c>
      <c r="T3056" s="493" t="n">
        <v>0</v>
      </c>
      <c r="U3056" s="493" t="n">
        <v>0</v>
      </c>
      <c r="V3056" s="493" t="n">
        <v>0</v>
      </c>
      <c r="W3056" s="493" t="n">
        <v>0</v>
      </c>
      <c r="X3056" s="493" t="n">
        <v>0</v>
      </c>
      <c r="Y3056" s="493" t="n">
        <v>0</v>
      </c>
      <c r="Z3056" s="493" t="n">
        <v>0</v>
      </c>
      <c r="AA3056" s="493" t="n">
        <v>0</v>
      </c>
      <c r="AB3056" s="493" t="n">
        <v>0</v>
      </c>
      <c r="AC3056" s="493" t="n">
        <v>0</v>
      </c>
      <c r="AD3056" s="493" t="n">
        <v>0</v>
      </c>
      <c r="AE3056" s="493" t="n">
        <v>0</v>
      </c>
      <c r="AF3056" s="493" t="n">
        <v>0</v>
      </c>
      <c r="AG3056" s="493" t="n">
        <v>0</v>
      </c>
      <c r="AH3056" s="493" t="n">
        <v>0</v>
      </c>
      <c r="AI3056" s="493" t="n">
        <v>0</v>
      </c>
      <c r="AJ3056" s="493" t="n">
        <v>3639.12</v>
      </c>
      <c r="AK3056" s="493" t="n">
        <v>5256.84</v>
      </c>
      <c r="AL3056" s="493" t="n">
        <v>5152.72</v>
      </c>
      <c r="AM3056" s="493" t="n">
        <v>5728.48</v>
      </c>
      <c r="AN3056" s="493" t="n">
        <v>6001.26</v>
      </c>
      <c r="AO3056" s="493" t="n">
        <v>8762.290000000001</v>
      </c>
      <c r="AP3056" s="493" t="n">
        <v>6802.46</v>
      </c>
      <c r="AQ3056" s="493" t="n">
        <v>8113.58</v>
      </c>
      <c r="AR3056" s="493" t="n">
        <v>7627.18</v>
      </c>
      <c r="AS3056" s="493" t="n">
        <v>9365.379999999999</v>
      </c>
      <c r="AT3056" s="493" t="n">
        <v>9276.379999999999</v>
      </c>
      <c r="AU3056" s="493" t="n">
        <v>10465.85</v>
      </c>
      <c r="AV3056" s="493" t="n">
        <v>10502.3</v>
      </c>
      <c r="AW3056" s="493" t="n">
        <v>9047.5</v>
      </c>
      <c r="AX3056" s="493" t="n">
        <v>10755.36</v>
      </c>
      <c r="AY3056" s="493" t="n">
        <v>11223.7</v>
      </c>
      <c r="AZ3056" s="493" t="n">
        <v>14484.81</v>
      </c>
      <c r="BA3056" s="493" t="n">
        <v>10508.37</v>
      </c>
      <c r="BB3056" s="493" t="n">
        <v>12627.04</v>
      </c>
      <c r="BC3056" s="493" t="n">
        <v>11453.52</v>
      </c>
      <c r="BD3056" s="493" t="n">
        <v>14230.8</v>
      </c>
      <c r="BE3056" s="493" t="n">
        <v>9959.379999999999</v>
      </c>
      <c r="BF3056" s="493" t="n">
        <v>11689.5</v>
      </c>
      <c r="BG3056" s="493" t="n">
        <v>12128.2</v>
      </c>
      <c r="BH3056" s="493" t="n">
        <v>10547.55</v>
      </c>
      <c r="BI3056" s="493" t="n">
        <v>13612.5</v>
      </c>
      <c r="BJ3056" s="493" t="n">
        <v>12544.6</v>
      </c>
      <c r="BK3056" s="493" t="n">
        <v>8711.5</v>
      </c>
      <c r="BL3056" s="493" t="n">
        <v>10461.82</v>
      </c>
      <c r="BM3056" s="493" t="n">
        <v>11044.86</v>
      </c>
      <c r="BN3056" s="493" t="n">
        <v>12087.7</v>
      </c>
      <c r="BO3056" s="493" t="n">
        <v>16687.32</v>
      </c>
      <c r="BP3056" s="493" t="n">
        <v>19761.4</v>
      </c>
      <c r="BQ3056" s="493" t="n">
        <v>15243.16</v>
      </c>
      <c r="BR3056" s="493" t="n">
        <v>23572.03</v>
      </c>
      <c r="BS3056" s="493" t="n">
        <v>19597.91</v>
      </c>
      <c r="BT3056" s="493" t="n">
        <v>20156.47</v>
      </c>
      <c r="BU3056" s="493" t="n">
        <v>21893.99</v>
      </c>
      <c r="BV3056" s="493" t="n">
        <v>30609.68</v>
      </c>
      <c r="BW3056" s="493" t="n">
        <v>26058.86</v>
      </c>
    </row>
    <row r="3057">
      <c r="A3057" t="inlineStr">
        <is>
          <t>[C9D3] Angiotensin-II 길항제 칼슘길항제 복합제</t>
        </is>
      </c>
      <c r="B3057" t="inlineStr">
        <is>
          <t>대웅바이오</t>
        </is>
      </c>
      <c r="C3057" t="inlineStr">
        <is>
          <t>듀카노바</t>
        </is>
      </c>
      <c r="D3057" t="inlineStr">
        <is>
          <t>대웅바이오</t>
        </is>
      </c>
      <c r="E3057" t="inlineStr">
        <is>
          <t>s-amlodipine besylate dihydrate  ( as s-amlodipine),  fimasartan potassium trihydrate  ( as fimasartan potassium)</t>
        </is>
      </c>
      <c r="F3057" t="inlineStr">
        <is>
          <t>보건소</t>
        </is>
      </c>
      <c r="G3057" t="inlineStr">
        <is>
          <t>Generic</t>
        </is>
      </c>
      <c r="H3057" s="493" t="n">
        <v>0</v>
      </c>
      <c r="I3057" s="493" t="n">
        <v>0</v>
      </c>
      <c r="J3057" s="493" t="n">
        <v>0</v>
      </c>
      <c r="K3057" s="493" t="n">
        <v>0</v>
      </c>
      <c r="L3057" s="493" t="n">
        <v>0</v>
      </c>
      <c r="M3057" s="493" t="n">
        <v>0</v>
      </c>
      <c r="N3057" s="493" t="n">
        <v>0</v>
      </c>
      <c r="O3057" s="493" t="n">
        <v>0</v>
      </c>
      <c r="P3057" s="493" t="n">
        <v>0</v>
      </c>
      <c r="Q3057" s="493" t="n">
        <v>0</v>
      </c>
      <c r="R3057" s="493" t="n">
        <v>0</v>
      </c>
      <c r="S3057" s="493" t="n">
        <v>0</v>
      </c>
      <c r="T3057" s="493" t="n">
        <v>0</v>
      </c>
      <c r="U3057" s="493" t="n">
        <v>0</v>
      </c>
      <c r="V3057" s="493" t="n">
        <v>0</v>
      </c>
      <c r="W3057" s="493" t="n">
        <v>0</v>
      </c>
      <c r="X3057" s="493" t="n">
        <v>0</v>
      </c>
      <c r="Y3057" s="493" t="n">
        <v>0</v>
      </c>
      <c r="Z3057" s="493" t="n">
        <v>0</v>
      </c>
      <c r="AA3057" s="493" t="n">
        <v>0</v>
      </c>
      <c r="AB3057" s="493" t="n">
        <v>0</v>
      </c>
      <c r="AC3057" s="493" t="n">
        <v>0</v>
      </c>
      <c r="AD3057" s="493" t="n">
        <v>0</v>
      </c>
      <c r="AE3057" s="493" t="n">
        <v>0</v>
      </c>
      <c r="AF3057" s="493" t="n">
        <v>0</v>
      </c>
      <c r="AG3057" s="493" t="n">
        <v>0</v>
      </c>
      <c r="AH3057" s="493" t="n">
        <v>0</v>
      </c>
      <c r="AI3057" s="493" t="n">
        <v>0</v>
      </c>
      <c r="AJ3057" s="493" t="n">
        <v>0</v>
      </c>
      <c r="AK3057" s="493" t="n">
        <v>0</v>
      </c>
      <c r="AL3057" s="493" t="n">
        <v>0</v>
      </c>
      <c r="AM3057" s="493" t="n">
        <v>0</v>
      </c>
      <c r="AN3057" s="493" t="n">
        <v>0</v>
      </c>
      <c r="AO3057" s="493" t="n">
        <v>0</v>
      </c>
      <c r="AP3057" s="493" t="n">
        <v>0</v>
      </c>
      <c r="AQ3057" s="493" t="n">
        <v>0</v>
      </c>
      <c r="AR3057" s="493" t="n">
        <v>0</v>
      </c>
      <c r="AS3057" s="493" t="n">
        <v>0</v>
      </c>
      <c r="AT3057" s="493" t="n">
        <v>0</v>
      </c>
      <c r="AU3057" s="493" t="n">
        <v>135.3</v>
      </c>
      <c r="AV3057" s="493" t="n">
        <v>190.2</v>
      </c>
      <c r="AW3057" s="493" t="n">
        <v>0</v>
      </c>
      <c r="AX3057" s="493" t="n">
        <v>546</v>
      </c>
      <c r="AY3057" s="493" t="n">
        <v>606</v>
      </c>
      <c r="AZ3057" s="493" t="n">
        <v>0</v>
      </c>
      <c r="BA3057" s="493" t="n">
        <v>1102.8</v>
      </c>
      <c r="BB3057" s="493" t="n">
        <v>0</v>
      </c>
      <c r="BC3057" s="493" t="n">
        <v>0</v>
      </c>
      <c r="BD3057" s="493" t="n">
        <v>669</v>
      </c>
      <c r="BE3057" s="493" t="n">
        <v>738.6</v>
      </c>
      <c r="BF3057" s="493" t="n">
        <v>0</v>
      </c>
      <c r="BG3057" s="493" t="n">
        <v>0</v>
      </c>
      <c r="BH3057" s="493" t="n">
        <v>0</v>
      </c>
      <c r="BI3057" s="493" t="n">
        <v>0</v>
      </c>
      <c r="BJ3057" s="493" t="n">
        <v>0</v>
      </c>
      <c r="BK3057" s="493" t="n">
        <v>0</v>
      </c>
      <c r="BL3057" s="493" t="n">
        <v>0</v>
      </c>
      <c r="BM3057" s="493" t="n">
        <v>0</v>
      </c>
      <c r="BN3057" s="493" t="n">
        <v>0</v>
      </c>
      <c r="BO3057" s="493" t="n">
        <v>0</v>
      </c>
      <c r="BP3057" s="493" t="n">
        <v>0</v>
      </c>
      <c r="BQ3057" s="493" t="n">
        <v>0</v>
      </c>
      <c r="BR3057" s="493" t="n">
        <v>0</v>
      </c>
      <c r="BS3057" s="493" t="n">
        <v>0</v>
      </c>
      <c r="BT3057" s="493" t="n">
        <v>0</v>
      </c>
      <c r="BU3057" s="493" t="n">
        <v>0</v>
      </c>
      <c r="BV3057" s="493" t="n">
        <v>0</v>
      </c>
      <c r="BW3057" s="493" t="n">
        <v>0</v>
      </c>
    </row>
    <row r="3058">
      <c r="A3058" t="inlineStr">
        <is>
          <t>[C9D3] Angiotensin-II 길항제 칼슘길항제 복합제</t>
        </is>
      </c>
      <c r="B3058" t="inlineStr">
        <is>
          <t>대웅바이오</t>
        </is>
      </c>
      <c r="C3058" t="inlineStr">
        <is>
          <t>베아잘탄</t>
        </is>
      </c>
      <c r="D3058" t="inlineStr">
        <is>
          <t>대웅바이오</t>
        </is>
      </c>
      <c r="E3058" t="inlineStr">
        <is>
          <t>amlodipine besylate  ( as amlodipine),  losartan potassium</t>
        </is>
      </c>
      <c r="F3058" t="inlineStr">
        <is>
          <t>상급종합병원</t>
        </is>
      </c>
      <c r="G3058" t="inlineStr">
        <is>
          <t>Generic</t>
        </is>
      </c>
      <c r="H3058" s="493" t="n">
        <v>0</v>
      </c>
      <c r="I3058" s="493" t="n">
        <v>0</v>
      </c>
      <c r="J3058" s="493" t="n">
        <v>0</v>
      </c>
      <c r="K3058" s="493" t="n">
        <v>0</v>
      </c>
      <c r="L3058" s="493" t="n">
        <v>0</v>
      </c>
      <c r="M3058" s="493" t="n">
        <v>0</v>
      </c>
      <c r="N3058" s="493" t="n">
        <v>0</v>
      </c>
      <c r="O3058" s="493" t="n">
        <v>0</v>
      </c>
      <c r="P3058" s="493" t="n">
        <v>0</v>
      </c>
      <c r="Q3058" s="493" t="n">
        <v>0</v>
      </c>
      <c r="R3058" s="493" t="n">
        <v>0</v>
      </c>
      <c r="S3058" s="493" t="n">
        <v>0</v>
      </c>
      <c r="T3058" s="493" t="n">
        <v>0</v>
      </c>
      <c r="U3058" s="493" t="n">
        <v>0</v>
      </c>
      <c r="V3058" s="493" t="n">
        <v>0</v>
      </c>
      <c r="W3058" s="493" t="n">
        <v>0</v>
      </c>
      <c r="X3058" s="493" t="n">
        <v>0</v>
      </c>
      <c r="Y3058" s="493" t="n">
        <v>0</v>
      </c>
      <c r="Z3058" s="493" t="n">
        <v>0</v>
      </c>
      <c r="AA3058" s="493" t="n">
        <v>0</v>
      </c>
      <c r="AB3058" s="493" t="n">
        <v>0</v>
      </c>
      <c r="AC3058" s="493" t="n">
        <v>0</v>
      </c>
      <c r="AD3058" s="493" t="n">
        <v>0</v>
      </c>
      <c r="AE3058" s="493" t="n">
        <v>0</v>
      </c>
      <c r="AF3058" s="493" t="n">
        <v>0</v>
      </c>
      <c r="AG3058" s="493" t="n">
        <v>0</v>
      </c>
      <c r="AH3058" s="493" t="n">
        <v>0</v>
      </c>
      <c r="AI3058" s="493" t="n">
        <v>0</v>
      </c>
      <c r="AJ3058" s="493" t="n">
        <v>0</v>
      </c>
      <c r="AK3058" s="493" t="n">
        <v>0</v>
      </c>
      <c r="AL3058" s="493" t="n">
        <v>0</v>
      </c>
      <c r="AM3058" s="493" t="n">
        <v>0</v>
      </c>
      <c r="AN3058" s="493" t="n">
        <v>0</v>
      </c>
      <c r="AO3058" s="493" t="n">
        <v>0</v>
      </c>
      <c r="AP3058" s="493" t="n">
        <v>0</v>
      </c>
      <c r="AQ3058" s="493" t="n">
        <v>0</v>
      </c>
      <c r="AR3058" s="493" t="n">
        <v>0</v>
      </c>
      <c r="AS3058" s="493" t="n">
        <v>0</v>
      </c>
      <c r="AT3058" s="493" t="n">
        <v>0</v>
      </c>
      <c r="AU3058" s="493" t="n">
        <v>0</v>
      </c>
      <c r="AV3058" s="493" t="n">
        <v>0</v>
      </c>
      <c r="AW3058" s="493" t="n">
        <v>0</v>
      </c>
      <c r="AX3058" s="493" t="n">
        <v>0</v>
      </c>
      <c r="AY3058" s="493" t="n">
        <v>0</v>
      </c>
      <c r="AZ3058" s="493" t="n">
        <v>0</v>
      </c>
      <c r="BA3058" s="493" t="n">
        <v>0</v>
      </c>
      <c r="BB3058" s="493" t="n">
        <v>0</v>
      </c>
      <c r="BC3058" s="493" t="n">
        <v>0</v>
      </c>
      <c r="BD3058" s="493" t="n">
        <v>0</v>
      </c>
      <c r="BE3058" s="493" t="n">
        <v>0</v>
      </c>
      <c r="BF3058" s="493" t="n">
        <v>13161.41</v>
      </c>
      <c r="BG3058" s="493" t="n">
        <v>9656.049999999999</v>
      </c>
      <c r="BH3058" s="493" t="n">
        <v>18515.9</v>
      </c>
      <c r="BI3058" s="493" t="n">
        <v>26201.44</v>
      </c>
      <c r="BJ3058" s="493" t="n">
        <v>28296.63</v>
      </c>
      <c r="BK3058" s="493" t="n">
        <v>6323.75</v>
      </c>
      <c r="BL3058" s="493" t="n">
        <v>15697.08</v>
      </c>
      <c r="BM3058" s="493" t="n">
        <v>12231.96</v>
      </c>
      <c r="BN3058" s="493" t="n">
        <v>13932.92</v>
      </c>
      <c r="BO3058" s="493" t="n">
        <v>24137.33</v>
      </c>
      <c r="BP3058" s="493" t="n">
        <v>14951.21</v>
      </c>
      <c r="BQ3058" s="493" t="n">
        <v>7748.42</v>
      </c>
      <c r="BR3058" s="493" t="n">
        <v>18026.44</v>
      </c>
      <c r="BS3058" s="493" t="n">
        <v>13666.27</v>
      </c>
      <c r="BT3058" s="493" t="n">
        <v>29554.22</v>
      </c>
      <c r="BU3058" s="493" t="n">
        <v>18032.81</v>
      </c>
      <c r="BV3058" s="493" t="n">
        <v>19473.88</v>
      </c>
      <c r="BW3058" s="493" t="n">
        <v>8115.59</v>
      </c>
    </row>
    <row r="3059">
      <c r="A3059" t="inlineStr">
        <is>
          <t>[C9D3] Angiotensin-II 길항제 칼슘길항제 복합제</t>
        </is>
      </c>
      <c r="B3059" t="inlineStr">
        <is>
          <t>대웅바이오</t>
        </is>
      </c>
      <c r="C3059" t="inlineStr">
        <is>
          <t>베아잘탄</t>
        </is>
      </c>
      <c r="D3059" t="inlineStr">
        <is>
          <t>대웅바이오</t>
        </is>
      </c>
      <c r="E3059" t="inlineStr">
        <is>
          <t>amlodipine besylate  ( as amlodipine),  losartan potassium</t>
        </is>
      </c>
      <c r="F3059" t="inlineStr">
        <is>
          <t>종합병원</t>
        </is>
      </c>
      <c r="G3059" t="inlineStr">
        <is>
          <t>Generic</t>
        </is>
      </c>
      <c r="H3059" s="493" t="n">
        <v>960.6</v>
      </c>
      <c r="I3059" s="493" t="n">
        <v>0</v>
      </c>
      <c r="J3059" s="493" t="n">
        <v>1232</v>
      </c>
      <c r="K3059" s="493" t="n">
        <v>4437.47</v>
      </c>
      <c r="L3059" s="493" t="n">
        <v>3519</v>
      </c>
      <c r="M3059" s="493" t="n">
        <v>1472</v>
      </c>
      <c r="N3059" s="493" t="n">
        <v>480.6</v>
      </c>
      <c r="O3059" s="493" t="n">
        <v>913.1</v>
      </c>
      <c r="P3059" s="493" t="n">
        <v>4202.1</v>
      </c>
      <c r="Q3059" s="493" t="n">
        <v>961.7</v>
      </c>
      <c r="R3059" s="493" t="n">
        <v>285</v>
      </c>
      <c r="S3059" s="493" t="n">
        <v>161.4</v>
      </c>
      <c r="T3059" s="493" t="n">
        <v>0</v>
      </c>
      <c r="U3059" s="493" t="n">
        <v>0</v>
      </c>
      <c r="V3059" s="493" t="n">
        <v>0</v>
      </c>
      <c r="W3059" s="493" t="n">
        <v>0</v>
      </c>
      <c r="X3059" s="493" t="n">
        <v>0</v>
      </c>
      <c r="Y3059" s="493" t="n">
        <v>0</v>
      </c>
      <c r="Z3059" s="493" t="n">
        <v>0</v>
      </c>
      <c r="AA3059" s="493" t="n">
        <v>0</v>
      </c>
      <c r="AB3059" s="493" t="n">
        <v>0</v>
      </c>
      <c r="AC3059" s="493" t="n">
        <v>665.25</v>
      </c>
      <c r="AD3059" s="493" t="n">
        <v>3567</v>
      </c>
      <c r="AE3059" s="493" t="n">
        <v>2578.68</v>
      </c>
      <c r="AF3059" s="493" t="n">
        <v>3533.1</v>
      </c>
      <c r="AG3059" s="493" t="n">
        <v>3780.55</v>
      </c>
      <c r="AH3059" s="493" t="n">
        <v>3543.64</v>
      </c>
      <c r="AI3059" s="493" t="n">
        <v>3604.84</v>
      </c>
      <c r="AJ3059" s="493" t="n">
        <v>5422.54</v>
      </c>
      <c r="AK3059" s="493" t="n">
        <v>2802.3</v>
      </c>
      <c r="AL3059" s="493" t="n">
        <v>5266.17</v>
      </c>
      <c r="AM3059" s="493" t="n">
        <v>3891.54</v>
      </c>
      <c r="AN3059" s="493" t="n">
        <v>5380.2</v>
      </c>
      <c r="AO3059" s="493" t="n">
        <v>1900</v>
      </c>
      <c r="AP3059" s="493" t="n">
        <v>5021.4</v>
      </c>
      <c r="AQ3059" s="493" t="n">
        <v>3429.1</v>
      </c>
      <c r="AR3059" s="493" t="n">
        <v>3900.6</v>
      </c>
      <c r="AS3059" s="493" t="n">
        <v>18407.4</v>
      </c>
      <c r="AT3059" s="493" t="n">
        <v>19481.8</v>
      </c>
      <c r="AU3059" s="493" t="n">
        <v>20005.55</v>
      </c>
      <c r="AV3059" s="493" t="n">
        <v>18336.64</v>
      </c>
      <c r="AW3059" s="493" t="n">
        <v>20967.6</v>
      </c>
      <c r="AX3059" s="493" t="n">
        <v>13853.68</v>
      </c>
      <c r="AY3059" s="493" t="n">
        <v>28626.61</v>
      </c>
      <c r="AZ3059" s="493" t="n">
        <v>23055.13</v>
      </c>
      <c r="BA3059" s="493" t="n">
        <v>20973.92</v>
      </c>
      <c r="BB3059" s="493" t="n">
        <v>25681.81</v>
      </c>
      <c r="BC3059" s="493" t="n">
        <v>30149.09</v>
      </c>
      <c r="BD3059" s="493" t="n">
        <v>19112.23</v>
      </c>
      <c r="BE3059" s="493" t="n">
        <v>26842.39</v>
      </c>
      <c r="BF3059" s="493" t="n">
        <v>25951.31</v>
      </c>
      <c r="BG3059" s="493" t="n">
        <v>24452.3</v>
      </c>
      <c r="BH3059" s="493" t="n">
        <v>25119.84</v>
      </c>
      <c r="BI3059" s="493" t="n">
        <v>22497.92</v>
      </c>
      <c r="BJ3059" s="493" t="n">
        <v>35637.28</v>
      </c>
      <c r="BK3059" s="493" t="n">
        <v>29231.72</v>
      </c>
      <c r="BL3059" s="493" t="n">
        <v>30900.07</v>
      </c>
      <c r="BM3059" s="493" t="n">
        <v>21955.12</v>
      </c>
      <c r="BN3059" s="493" t="n">
        <v>24994.57</v>
      </c>
      <c r="BO3059" s="493" t="n">
        <v>29907.43</v>
      </c>
      <c r="BP3059" s="493" t="n">
        <v>21336.71</v>
      </c>
      <c r="BQ3059" s="493" t="n">
        <v>13793.77</v>
      </c>
      <c r="BR3059" s="493" t="n">
        <v>21033.4</v>
      </c>
      <c r="BS3059" s="493" t="n">
        <v>21573.92</v>
      </c>
      <c r="BT3059" s="493" t="n">
        <v>18468.66</v>
      </c>
      <c r="BU3059" s="493" t="n">
        <v>19197.05</v>
      </c>
      <c r="BV3059" s="493" t="n">
        <v>17528.48</v>
      </c>
      <c r="BW3059" s="493" t="n">
        <v>17995.19</v>
      </c>
    </row>
    <row r="3060">
      <c r="A3060" t="inlineStr">
        <is>
          <t>[C9D3] Angiotensin-II 길항제 칼슘길항제 복합제</t>
        </is>
      </c>
      <c r="B3060" t="inlineStr">
        <is>
          <t>대웅바이오</t>
        </is>
      </c>
      <c r="C3060" t="inlineStr">
        <is>
          <t>베아잘탄</t>
        </is>
      </c>
      <c r="D3060" t="inlineStr">
        <is>
          <t>대웅바이오</t>
        </is>
      </c>
      <c r="E3060" t="inlineStr">
        <is>
          <t>amlodipine besylate  ( as amlodipine),  losartan potassium</t>
        </is>
      </c>
      <c r="F3060" t="inlineStr">
        <is>
          <t>병원</t>
        </is>
      </c>
      <c r="G3060" t="inlineStr">
        <is>
          <t>Generic</t>
        </is>
      </c>
      <c r="H3060" s="493" t="n">
        <v>7250.21</v>
      </c>
      <c r="I3060" s="493" t="n">
        <v>7194.5</v>
      </c>
      <c r="J3060" s="493" t="n">
        <v>7666.66</v>
      </c>
      <c r="K3060" s="493" t="n">
        <v>6784.17</v>
      </c>
      <c r="L3060" s="493" t="n">
        <v>7488.1</v>
      </c>
      <c r="M3060" s="493" t="n">
        <v>7895.25</v>
      </c>
      <c r="N3060" s="493" t="n">
        <v>6243.54</v>
      </c>
      <c r="O3060" s="493" t="n">
        <v>8791.559999999999</v>
      </c>
      <c r="P3060" s="493" t="n">
        <v>7461.8</v>
      </c>
      <c r="Q3060" s="493" t="n">
        <v>6788.83</v>
      </c>
      <c r="R3060" s="493" t="n">
        <v>7045.45</v>
      </c>
      <c r="S3060" s="493" t="n">
        <v>3922.21</v>
      </c>
      <c r="T3060" s="493" t="n">
        <v>364</v>
      </c>
      <c r="U3060" s="493" t="n">
        <v>270.9</v>
      </c>
      <c r="V3060" s="493" t="n">
        <v>0</v>
      </c>
      <c r="W3060" s="493" t="n">
        <v>120</v>
      </c>
      <c r="X3060" s="493" t="n">
        <v>168</v>
      </c>
      <c r="Y3060" s="493" t="n">
        <v>282.1</v>
      </c>
      <c r="Z3060" s="493" t="n">
        <v>280.14</v>
      </c>
      <c r="AA3060" s="493" t="n">
        <v>251.65</v>
      </c>
      <c r="AB3060" s="493" t="n">
        <v>1804.56</v>
      </c>
      <c r="AC3060" s="493" t="n">
        <v>1827.48</v>
      </c>
      <c r="AD3060" s="493" t="n">
        <v>3566.64</v>
      </c>
      <c r="AE3060" s="493" t="n">
        <v>2573.82</v>
      </c>
      <c r="AF3060" s="493" t="n">
        <v>3643.66</v>
      </c>
      <c r="AG3060" s="493" t="n">
        <v>3333.42</v>
      </c>
      <c r="AH3060" s="493" t="n">
        <v>3978.06</v>
      </c>
      <c r="AI3060" s="493" t="n">
        <v>3986.74</v>
      </c>
      <c r="AJ3060" s="493" t="n">
        <v>3777.57</v>
      </c>
      <c r="AK3060" s="493" t="n">
        <v>2840.85</v>
      </c>
      <c r="AL3060" s="493" t="n">
        <v>2578.23</v>
      </c>
      <c r="AM3060" s="493" t="n">
        <v>3750.65</v>
      </c>
      <c r="AN3060" s="493" t="n">
        <v>4457.15</v>
      </c>
      <c r="AO3060" s="493" t="n">
        <v>6051.84</v>
      </c>
      <c r="AP3060" s="493" t="n">
        <v>6149.11</v>
      </c>
      <c r="AQ3060" s="493" t="n">
        <v>3595.6</v>
      </c>
      <c r="AR3060" s="493" t="n">
        <v>7300.46</v>
      </c>
      <c r="AS3060" s="493" t="n">
        <v>2878.49</v>
      </c>
      <c r="AT3060" s="493" t="n">
        <v>4878.02</v>
      </c>
      <c r="AU3060" s="493" t="n">
        <v>2997.29</v>
      </c>
      <c r="AV3060" s="493" t="n">
        <v>8238.049999999999</v>
      </c>
      <c r="AW3060" s="493" t="n">
        <v>4237.96</v>
      </c>
      <c r="AX3060" s="493" t="n">
        <v>9039.620000000001</v>
      </c>
      <c r="AY3060" s="493" t="n">
        <v>8735.620000000001</v>
      </c>
      <c r="AZ3060" s="493" t="n">
        <v>7127.9</v>
      </c>
      <c r="BA3060" s="493" t="n">
        <v>8999.030000000001</v>
      </c>
      <c r="BB3060" s="493" t="n">
        <v>6339.34</v>
      </c>
      <c r="BC3060" s="493" t="n">
        <v>8921.360000000001</v>
      </c>
      <c r="BD3060" s="493" t="n">
        <v>9141.66</v>
      </c>
      <c r="BE3060" s="493" t="n">
        <v>6443.76</v>
      </c>
      <c r="BF3060" s="493" t="n">
        <v>6422.2</v>
      </c>
      <c r="BG3060" s="493" t="n">
        <v>8562.25</v>
      </c>
      <c r="BH3060" s="493" t="n">
        <v>6333.47</v>
      </c>
      <c r="BI3060" s="493" t="n">
        <v>7968.45</v>
      </c>
      <c r="BJ3060" s="493" t="n">
        <v>6764.96</v>
      </c>
      <c r="BK3060" s="493" t="n">
        <v>6831.68</v>
      </c>
      <c r="BL3060" s="493" t="n">
        <v>7293.14</v>
      </c>
      <c r="BM3060" s="493" t="n">
        <v>6819.01</v>
      </c>
      <c r="BN3060" s="493" t="n">
        <v>4623.7</v>
      </c>
      <c r="BO3060" s="493" t="n">
        <v>5688.13</v>
      </c>
      <c r="BP3060" s="493" t="n">
        <v>3568.5</v>
      </c>
      <c r="BQ3060" s="493" t="n">
        <v>6279.96</v>
      </c>
      <c r="BR3060" s="493" t="n">
        <v>3880.8</v>
      </c>
      <c r="BS3060" s="493" t="n">
        <v>6377.38</v>
      </c>
      <c r="BT3060" s="493" t="n">
        <v>6293.75</v>
      </c>
      <c r="BU3060" s="493" t="n">
        <v>8659.18</v>
      </c>
      <c r="BV3060" s="493" t="n">
        <v>12069.35</v>
      </c>
      <c r="BW3060" s="493" t="n">
        <v>33534.65</v>
      </c>
    </row>
    <row r="3061">
      <c r="A3061" t="inlineStr">
        <is>
          <t>[C9D3] Angiotensin-II 길항제 칼슘길항제 복합제</t>
        </is>
      </c>
      <c r="B3061" t="inlineStr">
        <is>
          <t>대웅바이오</t>
        </is>
      </c>
      <c r="C3061" t="inlineStr">
        <is>
          <t>베아잘탄</t>
        </is>
      </c>
      <c r="D3061" t="inlineStr">
        <is>
          <t>대웅바이오</t>
        </is>
      </c>
      <c r="E3061" t="inlineStr">
        <is>
          <t>amlodipine besylate  ( as amlodipine),  losartan potassium</t>
        </is>
      </c>
      <c r="F3061" t="inlineStr">
        <is>
          <t>의원</t>
        </is>
      </c>
      <c r="G3061" t="inlineStr">
        <is>
          <t>Generic</t>
        </is>
      </c>
      <c r="H3061" s="493" t="n">
        <v>334732.65</v>
      </c>
      <c r="I3061" s="493" t="n">
        <v>345966.18</v>
      </c>
      <c r="J3061" s="493" t="n">
        <v>396358.92</v>
      </c>
      <c r="K3061" s="493" t="n">
        <v>387420.59</v>
      </c>
      <c r="L3061" s="493" t="n">
        <v>382484.55</v>
      </c>
      <c r="M3061" s="493" t="n">
        <v>404546.31</v>
      </c>
      <c r="N3061" s="493" t="n">
        <v>406442.18</v>
      </c>
      <c r="O3061" s="493" t="n">
        <v>399078.64</v>
      </c>
      <c r="P3061" s="493" t="n">
        <v>383407.25</v>
      </c>
      <c r="Q3061" s="493" t="n">
        <v>400616.03</v>
      </c>
      <c r="R3061" s="493" t="n">
        <v>297996.68</v>
      </c>
      <c r="S3061" s="493" t="n">
        <v>68909.53999999999</v>
      </c>
      <c r="T3061" s="493" t="n">
        <v>9822.379999999999</v>
      </c>
      <c r="U3061" s="493" t="n">
        <v>2289.3</v>
      </c>
      <c r="V3061" s="493" t="n">
        <v>13521.06</v>
      </c>
      <c r="W3061" s="493" t="n">
        <v>12821.58</v>
      </c>
      <c r="X3061" s="493" t="n">
        <v>28775.72</v>
      </c>
      <c r="Y3061" s="493" t="n">
        <v>32538.19</v>
      </c>
      <c r="Z3061" s="493" t="n">
        <v>34426.24</v>
      </c>
      <c r="AA3061" s="493" t="n">
        <v>39955.05</v>
      </c>
      <c r="AB3061" s="493" t="n">
        <v>48794</v>
      </c>
      <c r="AC3061" s="493" t="n">
        <v>50791.11</v>
      </c>
      <c r="AD3061" s="493" t="n">
        <v>74238.42999999999</v>
      </c>
      <c r="AE3061" s="493" t="n">
        <v>79273.72</v>
      </c>
      <c r="AF3061" s="493" t="n">
        <v>90848.09</v>
      </c>
      <c r="AG3061" s="493" t="n">
        <v>78861.78999999999</v>
      </c>
      <c r="AH3061" s="493" t="n">
        <v>107032.86</v>
      </c>
      <c r="AI3061" s="493" t="n">
        <v>90897.11</v>
      </c>
      <c r="AJ3061" s="493" t="n">
        <v>105065.01</v>
      </c>
      <c r="AK3061" s="493" t="n">
        <v>116563.62</v>
      </c>
      <c r="AL3061" s="493" t="n">
        <v>116171.6</v>
      </c>
      <c r="AM3061" s="493" t="n">
        <v>132925.48</v>
      </c>
      <c r="AN3061" s="493" t="n">
        <v>125702</v>
      </c>
      <c r="AO3061" s="493" t="n">
        <v>140152.39</v>
      </c>
      <c r="AP3061" s="493" t="n">
        <v>147067.25</v>
      </c>
      <c r="AQ3061" s="493" t="n">
        <v>139397.15</v>
      </c>
      <c r="AR3061" s="493" t="n">
        <v>160988.97</v>
      </c>
      <c r="AS3061" s="493" t="n">
        <v>160042.1</v>
      </c>
      <c r="AT3061" s="493" t="n">
        <v>155343.92</v>
      </c>
      <c r="AU3061" s="493" t="n">
        <v>167857.72</v>
      </c>
      <c r="AV3061" s="493" t="n">
        <v>163681.82</v>
      </c>
      <c r="AW3061" s="493" t="n">
        <v>167770.46</v>
      </c>
      <c r="AX3061" s="493" t="n">
        <v>174373.19</v>
      </c>
      <c r="AY3061" s="493" t="n">
        <v>187547.34</v>
      </c>
      <c r="AZ3061" s="493" t="n">
        <v>180508.69</v>
      </c>
      <c r="BA3061" s="493" t="n">
        <v>206601.79</v>
      </c>
      <c r="BB3061" s="493" t="n">
        <v>207222.92</v>
      </c>
      <c r="BC3061" s="493" t="n">
        <v>229780.83</v>
      </c>
      <c r="BD3061" s="493" t="n">
        <v>238499.61</v>
      </c>
      <c r="BE3061" s="493" t="n">
        <v>221485.19</v>
      </c>
      <c r="BF3061" s="493" t="n">
        <v>245563.13</v>
      </c>
      <c r="BG3061" s="493" t="n">
        <v>256195.97</v>
      </c>
      <c r="BH3061" s="493" t="n">
        <v>254923.56</v>
      </c>
      <c r="BI3061" s="493" t="n">
        <v>254443.12</v>
      </c>
      <c r="BJ3061" s="493" t="n">
        <v>254084.82</v>
      </c>
      <c r="BK3061" s="493" t="n">
        <v>253165.95</v>
      </c>
      <c r="BL3061" s="493" t="n">
        <v>313400.5</v>
      </c>
      <c r="BM3061" s="493" t="n">
        <v>288791.79</v>
      </c>
      <c r="BN3061" s="493" t="n">
        <v>282755.98</v>
      </c>
      <c r="BO3061" s="493" t="n">
        <v>320211.97</v>
      </c>
      <c r="BP3061" s="493" t="n">
        <v>310723.12</v>
      </c>
      <c r="BQ3061" s="493" t="n">
        <v>287106.13</v>
      </c>
      <c r="BR3061" s="493" t="n">
        <v>327896.93</v>
      </c>
      <c r="BS3061" s="493" t="n">
        <v>307902.63</v>
      </c>
      <c r="BT3061" s="493" t="n">
        <v>301202.23</v>
      </c>
      <c r="BU3061" s="493" t="n">
        <v>296543.99</v>
      </c>
      <c r="BV3061" s="493" t="n">
        <v>322918.31</v>
      </c>
      <c r="BW3061" s="493" t="n">
        <v>304635.06</v>
      </c>
    </row>
    <row r="3062">
      <c r="A3062" t="inlineStr">
        <is>
          <t>[C9D3] Angiotensin-II 길항제 칼슘길항제 복합제</t>
        </is>
      </c>
      <c r="B3062" t="inlineStr">
        <is>
          <t>대웅바이오</t>
        </is>
      </c>
      <c r="C3062" t="inlineStr">
        <is>
          <t>베아잘탄</t>
        </is>
      </c>
      <c r="D3062" t="inlineStr">
        <is>
          <t>대웅바이오</t>
        </is>
      </c>
      <c r="E3062" t="inlineStr">
        <is>
          <t>amlodipine besylate  ( as amlodipine),  losartan potassium</t>
        </is>
      </c>
      <c r="F3062" t="inlineStr">
        <is>
          <t>보건소</t>
        </is>
      </c>
      <c r="G3062" t="inlineStr">
        <is>
          <t>Generic</t>
        </is>
      </c>
      <c r="H3062" s="493" t="n">
        <v>9678.200000000001</v>
      </c>
      <c r="I3062" s="493" t="n">
        <v>7162.02</v>
      </c>
      <c r="J3062" s="493" t="n">
        <v>8521.200000000001</v>
      </c>
      <c r="K3062" s="493" t="n">
        <v>13544.4</v>
      </c>
      <c r="L3062" s="493" t="n">
        <v>8014.8</v>
      </c>
      <c r="M3062" s="493" t="n">
        <v>16081.5</v>
      </c>
      <c r="N3062" s="493" t="n">
        <v>11497.5</v>
      </c>
      <c r="O3062" s="493" t="n">
        <v>15939.6</v>
      </c>
      <c r="P3062" s="493" t="n">
        <v>8441.4</v>
      </c>
      <c r="Q3062" s="493" t="n">
        <v>14665.2</v>
      </c>
      <c r="R3062" s="493" t="n">
        <v>9372.9</v>
      </c>
      <c r="S3062" s="493" t="n">
        <v>12606.9</v>
      </c>
      <c r="T3062" s="493" t="n">
        <v>635.1</v>
      </c>
      <c r="U3062" s="493" t="n">
        <v>391.8</v>
      </c>
      <c r="V3062" s="493" t="n">
        <v>395.1</v>
      </c>
      <c r="W3062" s="493" t="n">
        <v>546.6</v>
      </c>
      <c r="X3062" s="493" t="n">
        <v>284.7</v>
      </c>
      <c r="Y3062" s="493" t="n">
        <v>294.3</v>
      </c>
      <c r="Z3062" s="493" t="n">
        <v>622.5</v>
      </c>
      <c r="AA3062" s="493" t="n">
        <v>1352.4</v>
      </c>
      <c r="AB3062" s="493" t="n">
        <v>1096.8</v>
      </c>
      <c r="AC3062" s="493" t="n">
        <v>487.8</v>
      </c>
      <c r="AD3062" s="493" t="n">
        <v>456.38</v>
      </c>
      <c r="AE3062" s="493" t="n">
        <v>402.3</v>
      </c>
      <c r="AF3062" s="493" t="n">
        <v>923.1</v>
      </c>
      <c r="AG3062" s="493" t="n">
        <v>639</v>
      </c>
      <c r="AH3062" s="493" t="n">
        <v>277.2</v>
      </c>
      <c r="AI3062" s="493" t="n">
        <v>921</v>
      </c>
      <c r="AJ3062" s="493" t="n">
        <v>222</v>
      </c>
      <c r="AK3062" s="493" t="n">
        <v>363.6</v>
      </c>
      <c r="AL3062" s="493" t="n">
        <v>1028.1</v>
      </c>
      <c r="AM3062" s="493" t="n">
        <v>1171.2</v>
      </c>
      <c r="AN3062" s="493" t="n">
        <v>559.8</v>
      </c>
      <c r="AO3062" s="493" t="n">
        <v>869.7</v>
      </c>
      <c r="AP3062" s="493" t="n">
        <v>1110.3</v>
      </c>
      <c r="AQ3062" s="493" t="n">
        <v>169.8</v>
      </c>
      <c r="AR3062" s="493" t="n">
        <v>1090.8</v>
      </c>
      <c r="AS3062" s="493" t="n">
        <v>1929.9</v>
      </c>
      <c r="AT3062" s="493" t="n">
        <v>457.5</v>
      </c>
      <c r="AU3062" s="493" t="n">
        <v>85.5</v>
      </c>
      <c r="AV3062" s="493" t="n">
        <v>1584.9</v>
      </c>
      <c r="AW3062" s="493" t="n">
        <v>134.1</v>
      </c>
      <c r="AX3062" s="493" t="n">
        <v>1100.7</v>
      </c>
      <c r="AY3062" s="493" t="n">
        <v>2070.6</v>
      </c>
      <c r="AZ3062" s="493" t="n">
        <v>1022.4</v>
      </c>
      <c r="BA3062" s="493" t="n">
        <v>1205.7</v>
      </c>
      <c r="BB3062" s="493" t="n">
        <v>5467.5</v>
      </c>
      <c r="BC3062" s="493" t="n">
        <v>7269.3</v>
      </c>
      <c r="BD3062" s="493" t="n">
        <v>331.5</v>
      </c>
      <c r="BE3062" s="493" t="n">
        <v>11625</v>
      </c>
      <c r="BF3062" s="493" t="n">
        <v>1678.2</v>
      </c>
      <c r="BG3062" s="493" t="n">
        <v>3519.3</v>
      </c>
      <c r="BH3062" s="493" t="n">
        <v>436.2</v>
      </c>
      <c r="BI3062" s="493" t="n">
        <v>818.1</v>
      </c>
      <c r="BJ3062" s="493" t="n">
        <v>882</v>
      </c>
      <c r="BK3062" s="493" t="n">
        <v>0</v>
      </c>
      <c r="BL3062" s="493" t="n">
        <v>2477.1</v>
      </c>
      <c r="BM3062" s="493" t="n">
        <v>2075.4</v>
      </c>
      <c r="BN3062" s="493" t="n">
        <v>137.4</v>
      </c>
      <c r="BO3062" s="493" t="n">
        <v>1090.2</v>
      </c>
      <c r="BP3062" s="493" t="n">
        <v>2503.5</v>
      </c>
      <c r="BQ3062" s="493" t="n">
        <v>1260.9</v>
      </c>
      <c r="BR3062" s="493" t="n">
        <v>118.2</v>
      </c>
      <c r="BS3062" s="493" t="n">
        <v>2152.5</v>
      </c>
      <c r="BT3062" s="493" t="n">
        <v>922.8</v>
      </c>
      <c r="BU3062" s="493" t="n">
        <v>210.6</v>
      </c>
      <c r="BV3062" s="493" t="n">
        <v>662.1</v>
      </c>
      <c r="BW3062" s="493" t="n">
        <v>693.3</v>
      </c>
    </row>
    <row r="3063">
      <c r="A3063" t="inlineStr">
        <is>
          <t>[C9D3] Angiotensin-II 길항제 칼슘길항제 복합제</t>
        </is>
      </c>
      <c r="B3063" t="inlineStr">
        <is>
          <t>대웅바이오</t>
        </is>
      </c>
      <c r="C3063" t="inlineStr">
        <is>
          <t>베아잘탄</t>
        </is>
      </c>
      <c r="D3063" t="inlineStr">
        <is>
          <t>대웅바이오</t>
        </is>
      </c>
      <c r="E3063" t="inlineStr">
        <is>
          <t>amlodipine besylate  ( as amlodipine),  losartan potassium</t>
        </is>
      </c>
      <c r="F3063" t="inlineStr">
        <is>
          <t>기타(치과의원, 치과병원 등)</t>
        </is>
      </c>
      <c r="G3063" t="inlineStr">
        <is>
          <t>Generic</t>
        </is>
      </c>
      <c r="H3063" s="493" t="n">
        <v>0</v>
      </c>
      <c r="I3063" s="493" t="n">
        <v>0</v>
      </c>
      <c r="J3063" s="493" t="n">
        <v>0</v>
      </c>
      <c r="K3063" s="493" t="n">
        <v>0</v>
      </c>
      <c r="L3063" s="493" t="n">
        <v>0</v>
      </c>
      <c r="M3063" s="493" t="n">
        <v>0</v>
      </c>
      <c r="N3063" s="493" t="n">
        <v>0</v>
      </c>
      <c r="O3063" s="493" t="n">
        <v>0</v>
      </c>
      <c r="P3063" s="493" t="n">
        <v>0</v>
      </c>
      <c r="Q3063" s="493" t="n">
        <v>0</v>
      </c>
      <c r="R3063" s="493" t="n">
        <v>0</v>
      </c>
      <c r="S3063" s="493" t="n">
        <v>0</v>
      </c>
      <c r="T3063" s="493" t="n">
        <v>0</v>
      </c>
      <c r="U3063" s="493" t="n">
        <v>0</v>
      </c>
      <c r="V3063" s="493" t="n">
        <v>0</v>
      </c>
      <c r="W3063" s="493" t="n">
        <v>0</v>
      </c>
      <c r="X3063" s="493" t="n">
        <v>0</v>
      </c>
      <c r="Y3063" s="493" t="n">
        <v>0</v>
      </c>
      <c r="Z3063" s="493" t="n">
        <v>0</v>
      </c>
      <c r="AA3063" s="493" t="n">
        <v>0</v>
      </c>
      <c r="AB3063" s="493" t="n">
        <v>0</v>
      </c>
      <c r="AC3063" s="493" t="n">
        <v>0</v>
      </c>
      <c r="AD3063" s="493" t="n">
        <v>0</v>
      </c>
      <c r="AE3063" s="493" t="n">
        <v>0</v>
      </c>
      <c r="AF3063" s="493" t="n">
        <v>0</v>
      </c>
      <c r="AG3063" s="493" t="n">
        <v>0</v>
      </c>
      <c r="AH3063" s="493" t="n">
        <v>0</v>
      </c>
      <c r="AI3063" s="493" t="n">
        <v>0</v>
      </c>
      <c r="AJ3063" s="493" t="n">
        <v>0</v>
      </c>
      <c r="AK3063" s="493" t="n">
        <v>0</v>
      </c>
      <c r="AL3063" s="493" t="n">
        <v>0</v>
      </c>
      <c r="AM3063" s="493" t="n">
        <v>0</v>
      </c>
      <c r="AN3063" s="493" t="n">
        <v>0</v>
      </c>
      <c r="AO3063" s="493" t="n">
        <v>0</v>
      </c>
      <c r="AP3063" s="493" t="n">
        <v>0</v>
      </c>
      <c r="AQ3063" s="493" t="n">
        <v>0</v>
      </c>
      <c r="AR3063" s="493" t="n">
        <v>0</v>
      </c>
      <c r="AS3063" s="493" t="n">
        <v>0</v>
      </c>
      <c r="AT3063" s="493" t="n">
        <v>0</v>
      </c>
      <c r="AU3063" s="493" t="n">
        <v>0</v>
      </c>
      <c r="AV3063" s="493" t="n">
        <v>0</v>
      </c>
      <c r="AW3063" s="493" t="n">
        <v>0</v>
      </c>
      <c r="AX3063" s="493" t="n">
        <v>0</v>
      </c>
      <c r="AY3063" s="493" t="n">
        <v>0</v>
      </c>
      <c r="AZ3063" s="493" t="n">
        <v>0</v>
      </c>
      <c r="BA3063" s="493" t="n">
        <v>0</v>
      </c>
      <c r="BB3063" s="493" t="n">
        <v>0</v>
      </c>
      <c r="BC3063" s="493" t="n">
        <v>0</v>
      </c>
      <c r="BD3063" s="493" t="n">
        <v>0</v>
      </c>
      <c r="BE3063" s="493" t="n">
        <v>0</v>
      </c>
      <c r="BF3063" s="493" t="n">
        <v>0</v>
      </c>
      <c r="BG3063" s="493" t="n">
        <v>0</v>
      </c>
      <c r="BH3063" s="493" t="n">
        <v>0</v>
      </c>
      <c r="BI3063" s="493" t="n">
        <v>0</v>
      </c>
      <c r="BJ3063" s="493" t="n">
        <v>207</v>
      </c>
      <c r="BK3063" s="493" t="n">
        <v>0</v>
      </c>
      <c r="BL3063" s="493" t="n">
        <v>0</v>
      </c>
      <c r="BM3063" s="493" t="n">
        <v>0</v>
      </c>
      <c r="BN3063" s="493" t="n">
        <v>0</v>
      </c>
      <c r="BO3063" s="493" t="n">
        <v>0</v>
      </c>
      <c r="BP3063" s="493" t="n">
        <v>0</v>
      </c>
      <c r="BQ3063" s="493" t="n">
        <v>0</v>
      </c>
      <c r="BR3063" s="493" t="n">
        <v>0</v>
      </c>
      <c r="BS3063" s="493" t="n">
        <v>0</v>
      </c>
      <c r="BT3063" s="493" t="n">
        <v>0</v>
      </c>
      <c r="BU3063" s="493" t="n">
        <v>0</v>
      </c>
      <c r="BV3063" s="493" t="n">
        <v>0</v>
      </c>
      <c r="BW3063" s="493" t="n">
        <v>0</v>
      </c>
    </row>
    <row r="3064">
      <c r="A3064" t="inlineStr">
        <is>
          <t>[C9D3] Angiotensin-II 길항제 칼슘길항제 복합제</t>
        </is>
      </c>
      <c r="B3064" t="inlineStr">
        <is>
          <t>대웅바이오</t>
        </is>
      </c>
      <c r="C3064" t="inlineStr">
        <is>
          <t>브이포지</t>
        </is>
      </c>
      <c r="D3064" t="inlineStr">
        <is>
          <t>대웅바이오</t>
        </is>
      </c>
      <c r="E3064" t="inlineStr">
        <is>
          <t>amlodipine besylate,  valsartan</t>
        </is>
      </c>
      <c r="F3064" t="inlineStr">
        <is>
          <t>상급종합병원</t>
        </is>
      </c>
      <c r="G3064" t="inlineStr">
        <is>
          <t>Generic</t>
        </is>
      </c>
      <c r="H3064" s="493" t="n">
        <v>0</v>
      </c>
      <c r="I3064" s="493" t="n">
        <v>0</v>
      </c>
      <c r="J3064" s="493" t="n">
        <v>0</v>
      </c>
      <c r="K3064" s="493" t="n">
        <v>0</v>
      </c>
      <c r="L3064" s="493" t="n">
        <v>0</v>
      </c>
      <c r="M3064" s="493" t="n">
        <v>0</v>
      </c>
      <c r="N3064" s="493" t="n">
        <v>0</v>
      </c>
      <c r="O3064" s="493" t="n">
        <v>0</v>
      </c>
      <c r="P3064" s="493" t="n">
        <v>1800</v>
      </c>
      <c r="Q3064" s="493" t="n">
        <v>0</v>
      </c>
      <c r="R3064" s="493" t="n">
        <v>0</v>
      </c>
      <c r="S3064" s="493" t="n">
        <v>0</v>
      </c>
      <c r="T3064" s="493" t="n">
        <v>0</v>
      </c>
      <c r="U3064" s="493" t="n">
        <v>0</v>
      </c>
      <c r="V3064" s="493" t="n">
        <v>0</v>
      </c>
      <c r="W3064" s="493" t="n">
        <v>0</v>
      </c>
      <c r="X3064" s="493" t="n">
        <v>0</v>
      </c>
      <c r="Y3064" s="493" t="n">
        <v>0</v>
      </c>
      <c r="Z3064" s="493" t="n">
        <v>0</v>
      </c>
      <c r="AA3064" s="493" t="n">
        <v>0</v>
      </c>
      <c r="AB3064" s="493" t="n">
        <v>0</v>
      </c>
      <c r="AC3064" s="493" t="n">
        <v>0</v>
      </c>
      <c r="AD3064" s="493" t="n">
        <v>0</v>
      </c>
      <c r="AE3064" s="493" t="n">
        <v>0</v>
      </c>
      <c r="AF3064" s="493" t="n">
        <v>0</v>
      </c>
      <c r="AG3064" s="493" t="n">
        <v>0</v>
      </c>
      <c r="AH3064" s="493" t="n">
        <v>2254.98</v>
      </c>
      <c r="AI3064" s="493" t="n">
        <v>3188.92</v>
      </c>
      <c r="AJ3064" s="493" t="n">
        <v>1672.72</v>
      </c>
      <c r="AK3064" s="493" t="n">
        <v>0</v>
      </c>
      <c r="AL3064" s="493" t="n">
        <v>3188.92</v>
      </c>
      <c r="AM3064" s="493" t="n">
        <v>0</v>
      </c>
      <c r="AN3064" s="493" t="n">
        <v>3262</v>
      </c>
      <c r="AO3064" s="493" t="n">
        <v>1716.75</v>
      </c>
      <c r="AP3064" s="493" t="n">
        <v>3100.8</v>
      </c>
      <c r="AQ3064" s="493" t="n">
        <v>3142.6</v>
      </c>
      <c r="AR3064" s="493" t="n">
        <v>0</v>
      </c>
      <c r="AS3064" s="493" t="n">
        <v>0</v>
      </c>
      <c r="AT3064" s="493" t="n">
        <v>3972</v>
      </c>
      <c r="AU3064" s="493" t="n">
        <v>3765.05</v>
      </c>
      <c r="AV3064" s="493" t="n">
        <v>3336</v>
      </c>
      <c r="AW3064" s="493" t="n">
        <v>3116</v>
      </c>
      <c r="AX3064" s="493" t="n">
        <v>0</v>
      </c>
      <c r="AY3064" s="493" t="n">
        <v>2237.2</v>
      </c>
      <c r="AZ3064" s="493" t="n">
        <v>0</v>
      </c>
      <c r="BA3064" s="493" t="n">
        <v>3424.7</v>
      </c>
      <c r="BB3064" s="493" t="n">
        <v>0</v>
      </c>
      <c r="BC3064" s="493" t="n">
        <v>3233.8</v>
      </c>
      <c r="BD3064" s="493" t="n">
        <v>0</v>
      </c>
      <c r="BE3064" s="493" t="n">
        <v>757.8</v>
      </c>
      <c r="BF3064" s="493" t="n">
        <v>4806.55</v>
      </c>
      <c r="BG3064" s="493" t="n">
        <v>8292.6</v>
      </c>
      <c r="BH3064" s="493" t="n">
        <v>1657.5</v>
      </c>
      <c r="BI3064" s="493" t="n">
        <v>0</v>
      </c>
      <c r="BJ3064" s="493" t="n">
        <v>0</v>
      </c>
      <c r="BK3064" s="493" t="n">
        <v>2241</v>
      </c>
      <c r="BL3064" s="493" t="n">
        <v>7660.48</v>
      </c>
      <c r="BM3064" s="493" t="n">
        <v>5012.6</v>
      </c>
      <c r="BN3064" s="493" t="n">
        <v>0</v>
      </c>
      <c r="BO3064" s="493" t="n">
        <v>4910</v>
      </c>
      <c r="BP3064" s="493" t="n">
        <v>458.92</v>
      </c>
      <c r="BQ3064" s="493" t="n">
        <v>5423.32</v>
      </c>
      <c r="BR3064" s="493" t="n">
        <v>5848.5</v>
      </c>
      <c r="BS3064" s="493" t="n">
        <v>4414.85</v>
      </c>
      <c r="BT3064" s="493" t="n">
        <v>3131.2</v>
      </c>
      <c r="BU3064" s="493" t="n">
        <v>5257.45</v>
      </c>
      <c r="BV3064" s="493" t="n">
        <v>3886.6</v>
      </c>
      <c r="BW3064" s="493" t="n">
        <v>5468.7</v>
      </c>
    </row>
    <row r="3065">
      <c r="A3065" t="inlineStr">
        <is>
          <t>[C9D3] Angiotensin-II 길항제 칼슘길항제 복합제</t>
        </is>
      </c>
      <c r="B3065" t="inlineStr">
        <is>
          <t>대웅바이오</t>
        </is>
      </c>
      <c r="C3065" t="inlineStr">
        <is>
          <t>브이포지</t>
        </is>
      </c>
      <c r="D3065" t="inlineStr">
        <is>
          <t>대웅바이오</t>
        </is>
      </c>
      <c r="E3065" t="inlineStr">
        <is>
          <t>amlodipine besylate,  valsartan</t>
        </is>
      </c>
      <c r="F3065" t="inlineStr">
        <is>
          <t>종합병원</t>
        </is>
      </c>
      <c r="G3065" t="inlineStr">
        <is>
          <t>Generic</t>
        </is>
      </c>
      <c r="H3065" s="493" t="n">
        <v>30564</v>
      </c>
      <c r="I3065" s="493" t="n">
        <v>27075.1</v>
      </c>
      <c r="J3065" s="493" t="n">
        <v>34156.33</v>
      </c>
      <c r="K3065" s="493" t="n">
        <v>30999.95</v>
      </c>
      <c r="L3065" s="493" t="n">
        <v>33855.84</v>
      </c>
      <c r="M3065" s="493" t="n">
        <v>27665.96</v>
      </c>
      <c r="N3065" s="493" t="n">
        <v>34676.11</v>
      </c>
      <c r="O3065" s="493" t="n">
        <v>32895.38</v>
      </c>
      <c r="P3065" s="493" t="n">
        <v>32707.92</v>
      </c>
      <c r="Q3065" s="493" t="n">
        <v>33641.74</v>
      </c>
      <c r="R3065" s="493" t="n">
        <v>39397.76</v>
      </c>
      <c r="S3065" s="493" t="n">
        <v>33556.19</v>
      </c>
      <c r="T3065" s="493" t="n">
        <v>44132.9</v>
      </c>
      <c r="U3065" s="493" t="n">
        <v>31607.36</v>
      </c>
      <c r="V3065" s="493" t="n">
        <v>39549</v>
      </c>
      <c r="W3065" s="493" t="n">
        <v>37159.7</v>
      </c>
      <c r="X3065" s="493" t="n">
        <v>37113.32</v>
      </c>
      <c r="Y3065" s="493" t="n">
        <v>30646.36</v>
      </c>
      <c r="Z3065" s="493" t="n">
        <v>40153.48</v>
      </c>
      <c r="AA3065" s="493" t="n">
        <v>38471.61</v>
      </c>
      <c r="AB3065" s="493" t="n">
        <v>38208.68</v>
      </c>
      <c r="AC3065" s="493" t="n">
        <v>31590.46</v>
      </c>
      <c r="AD3065" s="493" t="n">
        <v>40816.18</v>
      </c>
      <c r="AE3065" s="493" t="n">
        <v>38040.66</v>
      </c>
      <c r="AF3065" s="493" t="n">
        <v>44101.5</v>
      </c>
      <c r="AG3065" s="493" t="n">
        <v>30283.24</v>
      </c>
      <c r="AH3065" s="493" t="n">
        <v>45172.39</v>
      </c>
      <c r="AI3065" s="493" t="n">
        <v>40518.14</v>
      </c>
      <c r="AJ3065" s="493" t="n">
        <v>47777.93</v>
      </c>
      <c r="AK3065" s="493" t="n">
        <v>43384.04</v>
      </c>
      <c r="AL3065" s="493" t="n">
        <v>49285.12</v>
      </c>
      <c r="AM3065" s="493" t="n">
        <v>45913.28</v>
      </c>
      <c r="AN3065" s="493" t="n">
        <v>48522.41</v>
      </c>
      <c r="AO3065" s="493" t="n">
        <v>48934.34</v>
      </c>
      <c r="AP3065" s="493" t="n">
        <v>49574.57</v>
      </c>
      <c r="AQ3065" s="493" t="n">
        <v>43815.2</v>
      </c>
      <c r="AR3065" s="493" t="n">
        <v>58813.36</v>
      </c>
      <c r="AS3065" s="493" t="n">
        <v>31579.88</v>
      </c>
      <c r="AT3065" s="493" t="n">
        <v>40266.94</v>
      </c>
      <c r="AU3065" s="493" t="n">
        <v>30849.6</v>
      </c>
      <c r="AV3065" s="493" t="n">
        <v>34909.05</v>
      </c>
      <c r="AW3065" s="493" t="n">
        <v>31454.36</v>
      </c>
      <c r="AX3065" s="493" t="n">
        <v>36101.45</v>
      </c>
      <c r="AY3065" s="493" t="n">
        <v>37866.52</v>
      </c>
      <c r="AZ3065" s="493" t="n">
        <v>38557.7</v>
      </c>
      <c r="BA3065" s="493" t="n">
        <v>33376.49</v>
      </c>
      <c r="BB3065" s="493" t="n">
        <v>30623.56</v>
      </c>
      <c r="BC3065" s="493" t="n">
        <v>36279.16</v>
      </c>
      <c r="BD3065" s="493" t="n">
        <v>38888.92</v>
      </c>
      <c r="BE3065" s="493" t="n">
        <v>35731.1</v>
      </c>
      <c r="BF3065" s="493" t="n">
        <v>40394.44</v>
      </c>
      <c r="BG3065" s="493" t="n">
        <v>40931.49</v>
      </c>
      <c r="BH3065" s="493" t="n">
        <v>38464.28</v>
      </c>
      <c r="BI3065" s="493" t="n">
        <v>35567.94</v>
      </c>
      <c r="BJ3065" s="493" t="n">
        <v>43351.68</v>
      </c>
      <c r="BK3065" s="493" t="n">
        <v>41335.3</v>
      </c>
      <c r="BL3065" s="493" t="n">
        <v>36998.15</v>
      </c>
      <c r="BM3065" s="493" t="n">
        <v>25702.87</v>
      </c>
      <c r="BN3065" s="493" t="n">
        <v>22466.32</v>
      </c>
      <c r="BO3065" s="493" t="n">
        <v>26110.5</v>
      </c>
      <c r="BP3065" s="493" t="n">
        <v>28332.1</v>
      </c>
      <c r="BQ3065" s="493" t="n">
        <v>25766.36</v>
      </c>
      <c r="BR3065" s="493" t="n">
        <v>43603.36</v>
      </c>
      <c r="BS3065" s="493" t="n">
        <v>33469.14</v>
      </c>
      <c r="BT3065" s="493" t="n">
        <v>27690.86</v>
      </c>
      <c r="BU3065" s="493" t="n">
        <v>33847.85</v>
      </c>
      <c r="BV3065" s="493" t="n">
        <v>38475.12</v>
      </c>
      <c r="BW3065" s="493" t="n">
        <v>30346.78</v>
      </c>
    </row>
    <row r="3066">
      <c r="A3066" t="inlineStr">
        <is>
          <t>[C9D3] Angiotensin-II 길항제 칼슘길항제 복합제</t>
        </is>
      </c>
      <c r="B3066" t="inlineStr">
        <is>
          <t>대웅바이오</t>
        </is>
      </c>
      <c r="C3066" t="inlineStr">
        <is>
          <t>브이포지</t>
        </is>
      </c>
      <c r="D3066" t="inlineStr">
        <is>
          <t>대웅바이오</t>
        </is>
      </c>
      <c r="E3066" t="inlineStr">
        <is>
          <t>amlodipine besylate,  valsartan</t>
        </is>
      </c>
      <c r="F3066" t="inlineStr">
        <is>
          <t>병원</t>
        </is>
      </c>
      <c r="G3066" t="inlineStr">
        <is>
          <t>Generic</t>
        </is>
      </c>
      <c r="H3066" s="493" t="n">
        <v>4730.78</v>
      </c>
      <c r="I3066" s="493" t="n">
        <v>7119.5</v>
      </c>
      <c r="J3066" s="493" t="n">
        <v>5649.38</v>
      </c>
      <c r="K3066" s="493" t="n">
        <v>7023</v>
      </c>
      <c r="L3066" s="493" t="n">
        <v>7477.2</v>
      </c>
      <c r="M3066" s="493" t="n">
        <v>8078.5</v>
      </c>
      <c r="N3066" s="493" t="n">
        <v>8073.88</v>
      </c>
      <c r="O3066" s="493" t="n">
        <v>7888.64</v>
      </c>
      <c r="P3066" s="493" t="n">
        <v>5931.29</v>
      </c>
      <c r="Q3066" s="493" t="n">
        <v>10409.02</v>
      </c>
      <c r="R3066" s="493" t="n">
        <v>7672.48</v>
      </c>
      <c r="S3066" s="493" t="n">
        <v>12606.04</v>
      </c>
      <c r="T3066" s="493" t="n">
        <v>13637.33</v>
      </c>
      <c r="U3066" s="493" t="n">
        <v>10126.29</v>
      </c>
      <c r="V3066" s="493" t="n">
        <v>8509.620000000001</v>
      </c>
      <c r="W3066" s="493" t="n">
        <v>10801.2</v>
      </c>
      <c r="X3066" s="493" t="n">
        <v>13411.64</v>
      </c>
      <c r="Y3066" s="493" t="n">
        <v>10784.7</v>
      </c>
      <c r="Z3066" s="493" t="n">
        <v>12173.64</v>
      </c>
      <c r="AA3066" s="493" t="n">
        <v>13109.23</v>
      </c>
      <c r="AB3066" s="493" t="n">
        <v>11065.85</v>
      </c>
      <c r="AC3066" s="493" t="n">
        <v>12268</v>
      </c>
      <c r="AD3066" s="493" t="n">
        <v>12151.88</v>
      </c>
      <c r="AE3066" s="493" t="n">
        <v>12372.89</v>
      </c>
      <c r="AF3066" s="493" t="n">
        <v>14325.07</v>
      </c>
      <c r="AG3066" s="493" t="n">
        <v>10677.52</v>
      </c>
      <c r="AH3066" s="493" t="n">
        <v>14900.55</v>
      </c>
      <c r="AI3066" s="493" t="n">
        <v>15292.9</v>
      </c>
      <c r="AJ3066" s="493" t="n">
        <v>13997.99</v>
      </c>
      <c r="AK3066" s="493" t="n">
        <v>13916.79</v>
      </c>
      <c r="AL3066" s="493" t="n">
        <v>15252.11</v>
      </c>
      <c r="AM3066" s="493" t="n">
        <v>14428.05</v>
      </c>
      <c r="AN3066" s="493" t="n">
        <v>13268.26</v>
      </c>
      <c r="AO3066" s="493" t="n">
        <v>9644.4</v>
      </c>
      <c r="AP3066" s="493" t="n">
        <v>12217.9</v>
      </c>
      <c r="AQ3066" s="493" t="n">
        <v>10496.48</v>
      </c>
      <c r="AR3066" s="493" t="n">
        <v>28023.84</v>
      </c>
      <c r="AS3066" s="493" t="n">
        <v>29694.35</v>
      </c>
      <c r="AT3066" s="493" t="n">
        <v>25180.45</v>
      </c>
      <c r="AU3066" s="493" t="n">
        <v>37787.95</v>
      </c>
      <c r="AV3066" s="493" t="n">
        <v>40643.46</v>
      </c>
      <c r="AW3066" s="493" t="n">
        <v>38556.73</v>
      </c>
      <c r="AX3066" s="493" t="n">
        <v>38172.56</v>
      </c>
      <c r="AY3066" s="493" t="n">
        <v>38530.98</v>
      </c>
      <c r="AZ3066" s="493" t="n">
        <v>34980.45</v>
      </c>
      <c r="BA3066" s="493" t="n">
        <v>44193.04</v>
      </c>
      <c r="BB3066" s="493" t="n">
        <v>33176.4</v>
      </c>
      <c r="BC3066" s="493" t="n">
        <v>39862.46</v>
      </c>
      <c r="BD3066" s="493" t="n">
        <v>32114.43</v>
      </c>
      <c r="BE3066" s="493" t="n">
        <v>37013.93</v>
      </c>
      <c r="BF3066" s="493" t="n">
        <v>31938.06</v>
      </c>
      <c r="BG3066" s="493" t="n">
        <v>37638.38</v>
      </c>
      <c r="BH3066" s="493" t="n">
        <v>27058.51</v>
      </c>
      <c r="BI3066" s="493" t="n">
        <v>32284.98</v>
      </c>
      <c r="BJ3066" s="493" t="n">
        <v>34677.43</v>
      </c>
      <c r="BK3066" s="493" t="n">
        <v>29910.67</v>
      </c>
      <c r="BL3066" s="493" t="n">
        <v>31621.98</v>
      </c>
      <c r="BM3066" s="493" t="n">
        <v>32680.68</v>
      </c>
      <c r="BN3066" s="493" t="n">
        <v>29538.46</v>
      </c>
      <c r="BO3066" s="493" t="n">
        <v>38040.46</v>
      </c>
      <c r="BP3066" s="493" t="n">
        <v>33452.6</v>
      </c>
      <c r="BQ3066" s="493" t="n">
        <v>31369.34</v>
      </c>
      <c r="BR3066" s="493" t="n">
        <v>35790.75</v>
      </c>
      <c r="BS3066" s="493" t="n">
        <v>32789.2</v>
      </c>
      <c r="BT3066" s="493" t="n">
        <v>31231.85</v>
      </c>
      <c r="BU3066" s="493" t="n">
        <v>30278.88</v>
      </c>
      <c r="BV3066" s="493" t="n">
        <v>34572.82</v>
      </c>
      <c r="BW3066" s="493" t="n">
        <v>29208.33</v>
      </c>
    </row>
    <row r="3067">
      <c r="A3067" t="inlineStr">
        <is>
          <t>[C9D3] Angiotensin-II 길항제 칼슘길항제 복합제</t>
        </is>
      </c>
      <c r="B3067" t="inlineStr">
        <is>
          <t>대웅바이오</t>
        </is>
      </c>
      <c r="C3067" t="inlineStr">
        <is>
          <t>브이포지</t>
        </is>
      </c>
      <c r="D3067" t="inlineStr">
        <is>
          <t>대웅바이오</t>
        </is>
      </c>
      <c r="E3067" t="inlineStr">
        <is>
          <t>amlodipine besylate,  valsartan</t>
        </is>
      </c>
      <c r="F3067" t="inlineStr">
        <is>
          <t>의원</t>
        </is>
      </c>
      <c r="G3067" t="inlineStr">
        <is>
          <t>Generic</t>
        </is>
      </c>
      <c r="H3067" s="493" t="n">
        <v>303020.73</v>
      </c>
      <c r="I3067" s="493" t="n">
        <v>249164.34</v>
      </c>
      <c r="J3067" s="493" t="n">
        <v>318201.45</v>
      </c>
      <c r="K3067" s="493" t="n">
        <v>309054.31</v>
      </c>
      <c r="L3067" s="493" t="n">
        <v>319252</v>
      </c>
      <c r="M3067" s="493" t="n">
        <v>315862.18</v>
      </c>
      <c r="N3067" s="493" t="n">
        <v>321322.81</v>
      </c>
      <c r="O3067" s="493" t="n">
        <v>319882.35</v>
      </c>
      <c r="P3067" s="493" t="n">
        <v>310298.84</v>
      </c>
      <c r="Q3067" s="493" t="n">
        <v>305434.53</v>
      </c>
      <c r="R3067" s="493" t="n">
        <v>357925.27</v>
      </c>
      <c r="S3067" s="493" t="n">
        <v>483531</v>
      </c>
      <c r="T3067" s="493" t="n">
        <v>457282.71</v>
      </c>
      <c r="U3067" s="493" t="n">
        <v>441777.98</v>
      </c>
      <c r="V3067" s="493" t="n">
        <v>476999.48</v>
      </c>
      <c r="W3067" s="493" t="n">
        <v>459811.62</v>
      </c>
      <c r="X3067" s="493" t="n">
        <v>482999.11</v>
      </c>
      <c r="Y3067" s="493" t="n">
        <v>477981.56</v>
      </c>
      <c r="Z3067" s="493" t="n">
        <v>447559.17</v>
      </c>
      <c r="AA3067" s="493" t="n">
        <v>482759.71</v>
      </c>
      <c r="AB3067" s="493" t="n">
        <v>469013.62</v>
      </c>
      <c r="AC3067" s="493" t="n">
        <v>461408.15</v>
      </c>
      <c r="AD3067" s="493" t="n">
        <v>490223.41</v>
      </c>
      <c r="AE3067" s="493" t="n">
        <v>508221.81</v>
      </c>
      <c r="AF3067" s="493" t="n">
        <v>469211.26</v>
      </c>
      <c r="AG3067" s="493" t="n">
        <v>441151.59</v>
      </c>
      <c r="AH3067" s="493" t="n">
        <v>510727.99</v>
      </c>
      <c r="AI3067" s="493" t="n">
        <v>462115.39</v>
      </c>
      <c r="AJ3067" s="493" t="n">
        <v>521007.34</v>
      </c>
      <c r="AK3067" s="493" t="n">
        <v>530265.09</v>
      </c>
      <c r="AL3067" s="493" t="n">
        <v>523839.21</v>
      </c>
      <c r="AM3067" s="493" t="n">
        <v>546006.0699999999</v>
      </c>
      <c r="AN3067" s="493" t="n">
        <v>525027.11</v>
      </c>
      <c r="AO3067" s="493" t="n">
        <v>552019.11</v>
      </c>
      <c r="AP3067" s="493" t="n">
        <v>551661.97</v>
      </c>
      <c r="AQ3067" s="493" t="n">
        <v>578341.79</v>
      </c>
      <c r="AR3067" s="493" t="n">
        <v>594539.5600000001</v>
      </c>
      <c r="AS3067" s="493" t="n">
        <v>577911.05</v>
      </c>
      <c r="AT3067" s="493" t="n">
        <v>554906.65</v>
      </c>
      <c r="AU3067" s="493" t="n">
        <v>604333.77</v>
      </c>
      <c r="AV3067" s="493" t="n">
        <v>628998.86</v>
      </c>
      <c r="AW3067" s="493" t="n">
        <v>587185.86</v>
      </c>
      <c r="AX3067" s="493" t="n">
        <v>620088.66</v>
      </c>
      <c r="AY3067" s="493" t="n">
        <v>626621.08</v>
      </c>
      <c r="AZ3067" s="493" t="n">
        <v>630167.0600000001</v>
      </c>
      <c r="BA3067" s="493" t="n">
        <v>684066.74</v>
      </c>
      <c r="BB3067" s="493" t="n">
        <v>643332.15</v>
      </c>
      <c r="BC3067" s="493" t="n">
        <v>711493.1800000001</v>
      </c>
      <c r="BD3067" s="493" t="n">
        <v>669423.05</v>
      </c>
      <c r="BE3067" s="493" t="n">
        <v>679536.08</v>
      </c>
      <c r="BF3067" s="493" t="n">
        <v>673565.8100000001</v>
      </c>
      <c r="BG3067" s="493" t="n">
        <v>706747.75</v>
      </c>
      <c r="BH3067" s="493" t="n">
        <v>686678.74</v>
      </c>
      <c r="BI3067" s="493" t="n">
        <v>669040.5600000001</v>
      </c>
      <c r="BJ3067" s="493" t="n">
        <v>704921.58</v>
      </c>
      <c r="BK3067" s="493" t="n">
        <v>703883.49</v>
      </c>
      <c r="BL3067" s="493" t="n">
        <v>787750.75</v>
      </c>
      <c r="BM3067" s="493" t="n">
        <v>680664.36</v>
      </c>
      <c r="BN3067" s="493" t="n">
        <v>667136.48</v>
      </c>
      <c r="BO3067" s="493" t="n">
        <v>760187.9399999999</v>
      </c>
      <c r="BP3067" s="493" t="n">
        <v>727015.8100000001</v>
      </c>
      <c r="BQ3067" s="493" t="n">
        <v>680638.52</v>
      </c>
      <c r="BR3067" s="493" t="n">
        <v>745204.42</v>
      </c>
      <c r="BS3067" s="493" t="n">
        <v>736043.3100000001</v>
      </c>
      <c r="BT3067" s="493" t="n">
        <v>731363.29</v>
      </c>
      <c r="BU3067" s="493" t="n">
        <v>733438.79</v>
      </c>
      <c r="BV3067" s="493" t="n">
        <v>731071.77</v>
      </c>
      <c r="BW3067" s="493" t="n">
        <v>747508.3100000001</v>
      </c>
    </row>
    <row r="3068">
      <c r="A3068" t="inlineStr">
        <is>
          <t>[C9D3] Angiotensin-II 길항제 칼슘길항제 복합제</t>
        </is>
      </c>
      <c r="B3068" t="inlineStr">
        <is>
          <t>대웅바이오</t>
        </is>
      </c>
      <c r="C3068" t="inlineStr">
        <is>
          <t>브이포지</t>
        </is>
      </c>
      <c r="D3068" t="inlineStr">
        <is>
          <t>대웅바이오</t>
        </is>
      </c>
      <c r="E3068" t="inlineStr">
        <is>
          <t>amlodipine besylate,  valsartan</t>
        </is>
      </c>
      <c r="F3068" t="inlineStr">
        <is>
          <t>보건소</t>
        </is>
      </c>
      <c r="G3068" t="inlineStr">
        <is>
          <t>Generic</t>
        </is>
      </c>
      <c r="H3068" s="493" t="n">
        <v>1451.4</v>
      </c>
      <c r="I3068" s="493" t="n">
        <v>1623.3</v>
      </c>
      <c r="J3068" s="493" t="n">
        <v>2295</v>
      </c>
      <c r="K3068" s="493" t="n">
        <v>3024.6</v>
      </c>
      <c r="L3068" s="493" t="n">
        <v>2428.5</v>
      </c>
      <c r="M3068" s="493" t="n">
        <v>2643.6</v>
      </c>
      <c r="N3068" s="493" t="n">
        <v>3741</v>
      </c>
      <c r="O3068" s="493" t="n">
        <v>3794.1</v>
      </c>
      <c r="P3068" s="493" t="n">
        <v>1557.3</v>
      </c>
      <c r="Q3068" s="493" t="n">
        <v>3718.8</v>
      </c>
      <c r="R3068" s="493" t="n">
        <v>2516.4</v>
      </c>
      <c r="S3068" s="493" t="n">
        <v>3670.5</v>
      </c>
      <c r="T3068" s="493" t="n">
        <v>1955.4</v>
      </c>
      <c r="U3068" s="493" t="n">
        <v>3699</v>
      </c>
      <c r="V3068" s="493" t="n">
        <v>2928.23</v>
      </c>
      <c r="W3068" s="493" t="n">
        <v>3164.7</v>
      </c>
      <c r="X3068" s="493" t="n">
        <v>2438.7</v>
      </c>
      <c r="Y3068" s="493" t="n">
        <v>1682.7</v>
      </c>
      <c r="Z3068" s="493" t="n">
        <v>5863.1</v>
      </c>
      <c r="AA3068" s="493" t="n">
        <v>5403.9</v>
      </c>
      <c r="AB3068" s="493" t="n">
        <v>2874.9</v>
      </c>
      <c r="AC3068" s="493" t="n">
        <v>9481.559999999999</v>
      </c>
      <c r="AD3068" s="493" t="n">
        <v>3312.3</v>
      </c>
      <c r="AE3068" s="493" t="n">
        <v>5597.1</v>
      </c>
      <c r="AF3068" s="493" t="n">
        <v>11800.8</v>
      </c>
      <c r="AG3068" s="493" t="n">
        <v>7659</v>
      </c>
      <c r="AH3068" s="493" t="n">
        <v>6787.5</v>
      </c>
      <c r="AI3068" s="493" t="n">
        <v>7311.9</v>
      </c>
      <c r="AJ3068" s="493" t="n">
        <v>9283.200000000001</v>
      </c>
      <c r="AK3068" s="493" t="n">
        <v>8773.5</v>
      </c>
      <c r="AL3068" s="493" t="n">
        <v>17167.5</v>
      </c>
      <c r="AM3068" s="493" t="n">
        <v>10350.3</v>
      </c>
      <c r="AN3068" s="493" t="n">
        <v>7513.5</v>
      </c>
      <c r="AO3068" s="493" t="n">
        <v>12833.4</v>
      </c>
      <c r="AP3068" s="493" t="n">
        <v>12820.7</v>
      </c>
      <c r="AQ3068" s="493" t="n">
        <v>7452</v>
      </c>
      <c r="AR3068" s="493" t="n">
        <v>18652.4</v>
      </c>
      <c r="AS3068" s="493" t="n">
        <v>8603.52</v>
      </c>
      <c r="AT3068" s="493" t="n">
        <v>10245.1</v>
      </c>
      <c r="AU3068" s="493" t="n">
        <v>13123.36</v>
      </c>
      <c r="AV3068" s="493" t="n">
        <v>9702.9</v>
      </c>
      <c r="AW3068" s="493" t="n">
        <v>6707.7</v>
      </c>
      <c r="AX3068" s="493" t="n">
        <v>13453.2</v>
      </c>
      <c r="AY3068" s="493" t="n">
        <v>9309</v>
      </c>
      <c r="AZ3068" s="493" t="n">
        <v>12004.25</v>
      </c>
      <c r="BA3068" s="493" t="n">
        <v>7522.42</v>
      </c>
      <c r="BB3068" s="493" t="n">
        <v>10806.75</v>
      </c>
      <c r="BC3068" s="493" t="n">
        <v>8753.4</v>
      </c>
      <c r="BD3068" s="493" t="n">
        <v>9774.5</v>
      </c>
      <c r="BE3068" s="493" t="n">
        <v>6437.25</v>
      </c>
      <c r="BF3068" s="493" t="n">
        <v>13718.4</v>
      </c>
      <c r="BG3068" s="493" t="n">
        <v>5349</v>
      </c>
      <c r="BH3068" s="493" t="n">
        <v>3521.5</v>
      </c>
      <c r="BI3068" s="493" t="n">
        <v>5300.15</v>
      </c>
      <c r="BJ3068" s="493" t="n">
        <v>8099.4</v>
      </c>
      <c r="BK3068" s="493" t="n">
        <v>8132.4</v>
      </c>
      <c r="BL3068" s="493" t="n">
        <v>5613.75</v>
      </c>
      <c r="BM3068" s="493" t="n">
        <v>3624.9</v>
      </c>
      <c r="BN3068" s="493" t="n">
        <v>4619.44</v>
      </c>
      <c r="BO3068" s="493" t="n">
        <v>4798.55</v>
      </c>
      <c r="BP3068" s="493" t="n">
        <v>8892.9</v>
      </c>
      <c r="BQ3068" s="493" t="n">
        <v>5673.9</v>
      </c>
      <c r="BR3068" s="493" t="n">
        <v>9225.299999999999</v>
      </c>
      <c r="BS3068" s="493" t="n">
        <v>5461.66</v>
      </c>
      <c r="BT3068" s="493" t="n">
        <v>4228.92</v>
      </c>
      <c r="BU3068" s="493" t="n">
        <v>4089.6</v>
      </c>
      <c r="BV3068" s="493" t="n">
        <v>8603.1</v>
      </c>
      <c r="BW3068" s="493" t="n">
        <v>6472.2</v>
      </c>
    </row>
    <row r="3069">
      <c r="A3069" t="inlineStr">
        <is>
          <t>[C9D3] Angiotensin-II 길항제 칼슘길항제 복합제</t>
        </is>
      </c>
      <c r="B3069" t="inlineStr">
        <is>
          <t>대웅바이오</t>
        </is>
      </c>
      <c r="C3069" t="inlineStr">
        <is>
          <t>브이포지</t>
        </is>
      </c>
      <c r="D3069" t="inlineStr">
        <is>
          <t>대웅바이오</t>
        </is>
      </c>
      <c r="E3069" t="inlineStr">
        <is>
          <t>amlodipine besylate,  valsartan</t>
        </is>
      </c>
      <c r="F3069" t="inlineStr">
        <is>
          <t>기타(치과의원, 치과병원 등)</t>
        </is>
      </c>
      <c r="G3069" t="inlineStr">
        <is>
          <t>Generic</t>
        </is>
      </c>
      <c r="H3069" s="493" t="n">
        <v>0</v>
      </c>
      <c r="I3069" s="493" t="n">
        <v>0</v>
      </c>
      <c r="J3069" s="493" t="n">
        <v>0</v>
      </c>
      <c r="K3069" s="493" t="n">
        <v>0</v>
      </c>
      <c r="L3069" s="493" t="n">
        <v>0</v>
      </c>
      <c r="M3069" s="493" t="n">
        <v>0</v>
      </c>
      <c r="N3069" s="493" t="n">
        <v>0</v>
      </c>
      <c r="O3069" s="493" t="n">
        <v>0</v>
      </c>
      <c r="P3069" s="493" t="n">
        <v>0</v>
      </c>
      <c r="Q3069" s="493" t="n">
        <v>169.2</v>
      </c>
      <c r="R3069" s="493" t="n">
        <v>0</v>
      </c>
      <c r="S3069" s="493" t="n">
        <v>183.6</v>
      </c>
      <c r="T3069" s="493" t="n">
        <v>160.5</v>
      </c>
      <c r="U3069" s="493" t="n">
        <v>0</v>
      </c>
      <c r="V3069" s="493" t="n">
        <v>91.5</v>
      </c>
      <c r="W3069" s="493" t="n">
        <v>0</v>
      </c>
      <c r="X3069" s="493" t="n">
        <v>0</v>
      </c>
      <c r="Y3069" s="493" t="n">
        <v>0</v>
      </c>
      <c r="Z3069" s="493" t="n">
        <v>0</v>
      </c>
      <c r="AA3069" s="493" t="n">
        <v>0</v>
      </c>
      <c r="AB3069" s="493" t="n">
        <v>0</v>
      </c>
      <c r="AC3069" s="493" t="n">
        <v>0</v>
      </c>
      <c r="AD3069" s="493" t="n">
        <v>0</v>
      </c>
      <c r="AE3069" s="493" t="n">
        <v>0</v>
      </c>
      <c r="AF3069" s="493" t="n">
        <v>0</v>
      </c>
      <c r="AG3069" s="493" t="n">
        <v>0</v>
      </c>
      <c r="AH3069" s="493" t="n">
        <v>0</v>
      </c>
      <c r="AI3069" s="493" t="n">
        <v>0</v>
      </c>
      <c r="AJ3069" s="493" t="n">
        <v>0</v>
      </c>
      <c r="AK3069" s="493" t="n">
        <v>0</v>
      </c>
      <c r="AL3069" s="493" t="n">
        <v>0</v>
      </c>
      <c r="AM3069" s="493" t="n">
        <v>0</v>
      </c>
      <c r="AN3069" s="493" t="n">
        <v>0</v>
      </c>
      <c r="AO3069" s="493" t="n">
        <v>0</v>
      </c>
      <c r="AP3069" s="493" t="n">
        <v>0</v>
      </c>
      <c r="AQ3069" s="493" t="n">
        <v>0</v>
      </c>
      <c r="AR3069" s="493" t="n">
        <v>0</v>
      </c>
      <c r="AS3069" s="493" t="n">
        <v>0</v>
      </c>
      <c r="AT3069" s="493" t="n">
        <v>0</v>
      </c>
      <c r="AU3069" s="493" t="n">
        <v>0</v>
      </c>
      <c r="AV3069" s="493" t="n">
        <v>0</v>
      </c>
      <c r="AW3069" s="493" t="n">
        <v>0</v>
      </c>
      <c r="AX3069" s="493" t="n">
        <v>0</v>
      </c>
      <c r="AY3069" s="493" t="n">
        <v>623.7</v>
      </c>
      <c r="AZ3069" s="493" t="n">
        <v>0</v>
      </c>
      <c r="BA3069" s="493" t="n">
        <v>0</v>
      </c>
      <c r="BB3069" s="493" t="n">
        <v>0</v>
      </c>
      <c r="BC3069" s="493" t="n">
        <v>0</v>
      </c>
      <c r="BD3069" s="493" t="n">
        <v>0</v>
      </c>
      <c r="BE3069" s="493" t="n">
        <v>0</v>
      </c>
      <c r="BF3069" s="493" t="n">
        <v>0</v>
      </c>
      <c r="BG3069" s="493" t="n">
        <v>0</v>
      </c>
      <c r="BH3069" s="493" t="n">
        <v>0</v>
      </c>
      <c r="BI3069" s="493" t="n">
        <v>0</v>
      </c>
      <c r="BJ3069" s="493" t="n">
        <v>0</v>
      </c>
      <c r="BK3069" s="493" t="n">
        <v>0</v>
      </c>
      <c r="BL3069" s="493" t="n">
        <v>0</v>
      </c>
      <c r="BM3069" s="493" t="n">
        <v>0</v>
      </c>
      <c r="BN3069" s="493" t="n">
        <v>0</v>
      </c>
      <c r="BO3069" s="493" t="n">
        <v>0</v>
      </c>
      <c r="BP3069" s="493" t="n">
        <v>331.8</v>
      </c>
      <c r="BQ3069" s="493" t="n">
        <v>0</v>
      </c>
      <c r="BR3069" s="493" t="n">
        <v>0</v>
      </c>
      <c r="BS3069" s="493" t="n">
        <v>0</v>
      </c>
      <c r="BT3069" s="493" t="n">
        <v>0</v>
      </c>
      <c r="BU3069" s="493" t="n">
        <v>0</v>
      </c>
      <c r="BV3069" s="493" t="n">
        <v>214.8</v>
      </c>
      <c r="BW3069" s="493" t="n">
        <v>207.6</v>
      </c>
    </row>
    <row r="3070">
      <c r="A3070" t="inlineStr">
        <is>
          <t>[C9D3] Angiotensin-II 길항제 칼슘길항제 복합제</t>
        </is>
      </c>
      <c r="B3070" t="inlineStr">
        <is>
          <t>대웅바이오</t>
        </is>
      </c>
      <c r="C3070" t="inlineStr">
        <is>
          <t>세비루카</t>
        </is>
      </c>
      <c r="D3070" t="inlineStr">
        <is>
          <t>대웅바이오</t>
        </is>
      </c>
      <c r="E3070" t="inlineStr">
        <is>
          <t>amlodipine besylate,  olmesartan medoxomil</t>
        </is>
      </c>
      <c r="F3070" t="inlineStr">
        <is>
          <t>종합병원</t>
        </is>
      </c>
      <c r="G3070" t="inlineStr">
        <is>
          <t>Generic</t>
        </is>
      </c>
      <c r="H3070" s="493" t="n">
        <v>0</v>
      </c>
      <c r="I3070" s="493" t="n">
        <v>0</v>
      </c>
      <c r="J3070" s="493" t="n">
        <v>0</v>
      </c>
      <c r="K3070" s="493" t="n">
        <v>0</v>
      </c>
      <c r="L3070" s="493" t="n">
        <v>0</v>
      </c>
      <c r="M3070" s="493" t="n">
        <v>0</v>
      </c>
      <c r="N3070" s="493" t="n">
        <v>0</v>
      </c>
      <c r="O3070" s="493" t="n">
        <v>0</v>
      </c>
      <c r="P3070" s="493" t="n">
        <v>0</v>
      </c>
      <c r="Q3070" s="493" t="n">
        <v>0</v>
      </c>
      <c r="R3070" s="493" t="n">
        <v>0</v>
      </c>
      <c r="S3070" s="493" t="n">
        <v>0</v>
      </c>
      <c r="T3070" s="493" t="n">
        <v>0</v>
      </c>
      <c r="U3070" s="493" t="n">
        <v>0</v>
      </c>
      <c r="V3070" s="493" t="n">
        <v>0</v>
      </c>
      <c r="W3070" s="493" t="n">
        <v>0</v>
      </c>
      <c r="X3070" s="493" t="n">
        <v>0</v>
      </c>
      <c r="Y3070" s="493" t="n">
        <v>0</v>
      </c>
      <c r="Z3070" s="493" t="n">
        <v>0</v>
      </c>
      <c r="AA3070" s="493" t="n">
        <v>0</v>
      </c>
      <c r="AB3070" s="493" t="n">
        <v>0</v>
      </c>
      <c r="AC3070" s="493" t="n">
        <v>0</v>
      </c>
      <c r="AD3070" s="493" t="n">
        <v>0</v>
      </c>
      <c r="AE3070" s="493" t="n">
        <v>0</v>
      </c>
      <c r="AF3070" s="493" t="n">
        <v>0</v>
      </c>
      <c r="AG3070" s="493" t="n">
        <v>0</v>
      </c>
      <c r="AH3070" s="493" t="n">
        <v>0</v>
      </c>
      <c r="AI3070" s="493" t="n">
        <v>0</v>
      </c>
      <c r="AJ3070" s="493" t="n">
        <v>0</v>
      </c>
      <c r="AK3070" s="493" t="n">
        <v>0</v>
      </c>
      <c r="AL3070" s="493" t="n">
        <v>0</v>
      </c>
      <c r="AM3070" s="493" t="n">
        <v>0</v>
      </c>
      <c r="AN3070" s="493" t="n">
        <v>0</v>
      </c>
      <c r="AO3070" s="493" t="n">
        <v>0</v>
      </c>
      <c r="AP3070" s="493" t="n">
        <v>0</v>
      </c>
      <c r="AQ3070" s="493" t="n">
        <v>0</v>
      </c>
      <c r="AR3070" s="493" t="n">
        <v>0</v>
      </c>
      <c r="AS3070" s="493" t="n">
        <v>0</v>
      </c>
      <c r="AT3070" s="493" t="n">
        <v>0</v>
      </c>
      <c r="AU3070" s="493" t="n">
        <v>0</v>
      </c>
      <c r="AV3070" s="493" t="n">
        <v>0</v>
      </c>
      <c r="AW3070" s="493" t="n">
        <v>0</v>
      </c>
      <c r="AX3070" s="493" t="n">
        <v>0</v>
      </c>
      <c r="AY3070" s="493" t="n">
        <v>0</v>
      </c>
      <c r="AZ3070" s="493" t="n">
        <v>0</v>
      </c>
      <c r="BA3070" s="493" t="n">
        <v>0</v>
      </c>
      <c r="BB3070" s="493" t="n">
        <v>0</v>
      </c>
      <c r="BC3070" s="493" t="n">
        <v>0</v>
      </c>
      <c r="BD3070" s="493" t="n">
        <v>0</v>
      </c>
      <c r="BE3070" s="493" t="n">
        <v>0</v>
      </c>
      <c r="BF3070" s="493" t="n">
        <v>0</v>
      </c>
      <c r="BG3070" s="493" t="n">
        <v>0</v>
      </c>
      <c r="BH3070" s="493" t="n">
        <v>0</v>
      </c>
      <c r="BI3070" s="493" t="n">
        <v>137.7</v>
      </c>
      <c r="BJ3070" s="493" t="n">
        <v>366.3</v>
      </c>
      <c r="BK3070" s="493" t="n">
        <v>413.1</v>
      </c>
      <c r="BL3070" s="493" t="n">
        <v>410.4</v>
      </c>
      <c r="BM3070" s="493" t="n">
        <v>228</v>
      </c>
      <c r="BN3070" s="493" t="n">
        <v>679.2</v>
      </c>
      <c r="BO3070" s="493" t="n">
        <v>220.5</v>
      </c>
      <c r="BP3070" s="493" t="n">
        <v>781.26</v>
      </c>
      <c r="BQ3070" s="493" t="n">
        <v>917.1</v>
      </c>
      <c r="BR3070" s="493" t="n">
        <v>319.2</v>
      </c>
      <c r="BS3070" s="493" t="n">
        <v>3318.69</v>
      </c>
      <c r="BT3070" s="493" t="n">
        <v>2946.24</v>
      </c>
      <c r="BU3070" s="493" t="n">
        <v>4178.72</v>
      </c>
      <c r="BV3070" s="493" t="n">
        <v>4966.97</v>
      </c>
      <c r="BW3070" s="493" t="n">
        <v>5486.04</v>
      </c>
    </row>
    <row r="3071">
      <c r="A3071" t="inlineStr">
        <is>
          <t>[C9D3] Angiotensin-II 길항제 칼슘길항제 복합제</t>
        </is>
      </c>
      <c r="B3071" t="inlineStr">
        <is>
          <t>대웅바이오</t>
        </is>
      </c>
      <c r="C3071" t="inlineStr">
        <is>
          <t>세비루카</t>
        </is>
      </c>
      <c r="D3071" t="inlineStr">
        <is>
          <t>대웅바이오</t>
        </is>
      </c>
      <c r="E3071" t="inlineStr">
        <is>
          <t>amlodipine besylate,  olmesartan medoxomil</t>
        </is>
      </c>
      <c r="F3071" t="inlineStr">
        <is>
          <t>병원</t>
        </is>
      </c>
      <c r="G3071" t="inlineStr">
        <is>
          <t>Generic</t>
        </is>
      </c>
      <c r="H3071" s="493" t="n">
        <v>0</v>
      </c>
      <c r="I3071" s="493" t="n">
        <v>0</v>
      </c>
      <c r="J3071" s="493" t="n">
        <v>0</v>
      </c>
      <c r="K3071" s="493" t="n">
        <v>0</v>
      </c>
      <c r="L3071" s="493" t="n">
        <v>0</v>
      </c>
      <c r="M3071" s="493" t="n">
        <v>0</v>
      </c>
      <c r="N3071" s="493" t="n">
        <v>0</v>
      </c>
      <c r="O3071" s="493" t="n">
        <v>0</v>
      </c>
      <c r="P3071" s="493" t="n">
        <v>0</v>
      </c>
      <c r="Q3071" s="493" t="n">
        <v>0</v>
      </c>
      <c r="R3071" s="493" t="n">
        <v>0</v>
      </c>
      <c r="S3071" s="493" t="n">
        <v>0</v>
      </c>
      <c r="T3071" s="493" t="n">
        <v>0</v>
      </c>
      <c r="U3071" s="493" t="n">
        <v>0</v>
      </c>
      <c r="V3071" s="493" t="n">
        <v>0</v>
      </c>
      <c r="W3071" s="493" t="n">
        <v>0</v>
      </c>
      <c r="X3071" s="493" t="n">
        <v>0</v>
      </c>
      <c r="Y3071" s="493" t="n">
        <v>0</v>
      </c>
      <c r="Z3071" s="493" t="n">
        <v>0</v>
      </c>
      <c r="AA3071" s="493" t="n">
        <v>0</v>
      </c>
      <c r="AB3071" s="493" t="n">
        <v>0</v>
      </c>
      <c r="AC3071" s="493" t="n">
        <v>0</v>
      </c>
      <c r="AD3071" s="493" t="n">
        <v>0</v>
      </c>
      <c r="AE3071" s="493" t="n">
        <v>0</v>
      </c>
      <c r="AF3071" s="493" t="n">
        <v>0</v>
      </c>
      <c r="AG3071" s="493" t="n">
        <v>0</v>
      </c>
      <c r="AH3071" s="493" t="n">
        <v>0</v>
      </c>
      <c r="AI3071" s="493" t="n">
        <v>0</v>
      </c>
      <c r="AJ3071" s="493" t="n">
        <v>0</v>
      </c>
      <c r="AK3071" s="493" t="n">
        <v>0</v>
      </c>
      <c r="AL3071" s="493" t="n">
        <v>0</v>
      </c>
      <c r="AM3071" s="493" t="n">
        <v>0</v>
      </c>
      <c r="AN3071" s="493" t="n">
        <v>0</v>
      </c>
      <c r="AO3071" s="493" t="n">
        <v>0</v>
      </c>
      <c r="AP3071" s="493" t="n">
        <v>0</v>
      </c>
      <c r="AQ3071" s="493" t="n">
        <v>0</v>
      </c>
      <c r="AR3071" s="493" t="n">
        <v>0</v>
      </c>
      <c r="AS3071" s="493" t="n">
        <v>0</v>
      </c>
      <c r="AT3071" s="493" t="n">
        <v>0</v>
      </c>
      <c r="AU3071" s="493" t="n">
        <v>0</v>
      </c>
      <c r="AV3071" s="493" t="n">
        <v>0</v>
      </c>
      <c r="AW3071" s="493" t="n">
        <v>0</v>
      </c>
      <c r="AX3071" s="493" t="n">
        <v>0</v>
      </c>
      <c r="AY3071" s="493" t="n">
        <v>0</v>
      </c>
      <c r="AZ3071" s="493" t="n">
        <v>0</v>
      </c>
      <c r="BA3071" s="493" t="n">
        <v>0</v>
      </c>
      <c r="BB3071" s="493" t="n">
        <v>0</v>
      </c>
      <c r="BC3071" s="493" t="n">
        <v>0</v>
      </c>
      <c r="BD3071" s="493" t="n">
        <v>0</v>
      </c>
      <c r="BE3071" s="493" t="n">
        <v>0</v>
      </c>
      <c r="BF3071" s="493" t="n">
        <v>0</v>
      </c>
      <c r="BG3071" s="493" t="n">
        <v>0</v>
      </c>
      <c r="BH3071" s="493" t="n">
        <v>0</v>
      </c>
      <c r="BI3071" s="493" t="n">
        <v>0</v>
      </c>
      <c r="BJ3071" s="493" t="n">
        <v>0</v>
      </c>
      <c r="BK3071" s="493" t="n">
        <v>271.2</v>
      </c>
      <c r="BL3071" s="493" t="n">
        <v>0</v>
      </c>
      <c r="BM3071" s="493" t="n">
        <v>913.25</v>
      </c>
      <c r="BN3071" s="493" t="n">
        <v>749.87</v>
      </c>
      <c r="BO3071" s="493" t="n">
        <v>240.6</v>
      </c>
      <c r="BP3071" s="493" t="n">
        <v>1536.3</v>
      </c>
      <c r="BQ3071" s="493" t="n">
        <v>0</v>
      </c>
      <c r="BR3071" s="493" t="n">
        <v>334.8</v>
      </c>
      <c r="BS3071" s="493" t="n">
        <v>0</v>
      </c>
      <c r="BT3071" s="493" t="n">
        <v>0</v>
      </c>
      <c r="BU3071" s="493" t="n">
        <v>357.3</v>
      </c>
      <c r="BV3071" s="493" t="n">
        <v>296.1</v>
      </c>
      <c r="BW3071" s="493" t="n">
        <v>1656.9</v>
      </c>
    </row>
    <row r="3072">
      <c r="A3072" t="inlineStr">
        <is>
          <t>[C9D3] Angiotensin-II 길항제 칼슘길항제 복합제</t>
        </is>
      </c>
      <c r="B3072" t="inlineStr">
        <is>
          <t>대웅바이오</t>
        </is>
      </c>
      <c r="C3072" t="inlineStr">
        <is>
          <t>세비루카</t>
        </is>
      </c>
      <c r="D3072" t="inlineStr">
        <is>
          <t>대웅바이오</t>
        </is>
      </c>
      <c r="E3072" t="inlineStr">
        <is>
          <t>amlodipine besylate,  olmesartan medoxomil</t>
        </is>
      </c>
      <c r="F3072" t="inlineStr">
        <is>
          <t>의원</t>
        </is>
      </c>
      <c r="G3072" t="inlineStr">
        <is>
          <t>Generic</t>
        </is>
      </c>
      <c r="H3072" s="493" t="n">
        <v>0</v>
      </c>
      <c r="I3072" s="493" t="n">
        <v>0</v>
      </c>
      <c r="J3072" s="493" t="n">
        <v>0</v>
      </c>
      <c r="K3072" s="493" t="n">
        <v>0</v>
      </c>
      <c r="L3072" s="493" t="n">
        <v>0</v>
      </c>
      <c r="M3072" s="493" t="n">
        <v>0</v>
      </c>
      <c r="N3072" s="493" t="n">
        <v>0</v>
      </c>
      <c r="O3072" s="493" t="n">
        <v>0</v>
      </c>
      <c r="P3072" s="493" t="n">
        <v>0</v>
      </c>
      <c r="Q3072" s="493" t="n">
        <v>0</v>
      </c>
      <c r="R3072" s="493" t="n">
        <v>0</v>
      </c>
      <c r="S3072" s="493" t="n">
        <v>0</v>
      </c>
      <c r="T3072" s="493" t="n">
        <v>0</v>
      </c>
      <c r="U3072" s="493" t="n">
        <v>0</v>
      </c>
      <c r="V3072" s="493" t="n">
        <v>0</v>
      </c>
      <c r="W3072" s="493" t="n">
        <v>0</v>
      </c>
      <c r="X3072" s="493" t="n">
        <v>0</v>
      </c>
      <c r="Y3072" s="493" t="n">
        <v>0</v>
      </c>
      <c r="Z3072" s="493" t="n">
        <v>0</v>
      </c>
      <c r="AA3072" s="493" t="n">
        <v>0</v>
      </c>
      <c r="AB3072" s="493" t="n">
        <v>0</v>
      </c>
      <c r="AC3072" s="493" t="n">
        <v>0</v>
      </c>
      <c r="AD3072" s="493" t="n">
        <v>0</v>
      </c>
      <c r="AE3072" s="493" t="n">
        <v>0</v>
      </c>
      <c r="AF3072" s="493" t="n">
        <v>0</v>
      </c>
      <c r="AG3072" s="493" t="n">
        <v>0</v>
      </c>
      <c r="AH3072" s="493" t="n">
        <v>0</v>
      </c>
      <c r="AI3072" s="493" t="n">
        <v>0</v>
      </c>
      <c r="AJ3072" s="493" t="n">
        <v>0</v>
      </c>
      <c r="AK3072" s="493" t="n">
        <v>0</v>
      </c>
      <c r="AL3072" s="493" t="n">
        <v>0</v>
      </c>
      <c r="AM3072" s="493" t="n">
        <v>0</v>
      </c>
      <c r="AN3072" s="493" t="n">
        <v>0</v>
      </c>
      <c r="AO3072" s="493" t="n">
        <v>0</v>
      </c>
      <c r="AP3072" s="493" t="n">
        <v>0</v>
      </c>
      <c r="AQ3072" s="493" t="n">
        <v>0</v>
      </c>
      <c r="AR3072" s="493" t="n">
        <v>0</v>
      </c>
      <c r="AS3072" s="493" t="n">
        <v>0</v>
      </c>
      <c r="AT3072" s="493" t="n">
        <v>0</v>
      </c>
      <c r="AU3072" s="493" t="n">
        <v>0</v>
      </c>
      <c r="AV3072" s="493" t="n">
        <v>0</v>
      </c>
      <c r="AW3072" s="493" t="n">
        <v>0</v>
      </c>
      <c r="AX3072" s="493" t="n">
        <v>0</v>
      </c>
      <c r="AY3072" s="493" t="n">
        <v>0</v>
      </c>
      <c r="AZ3072" s="493" t="n">
        <v>0</v>
      </c>
      <c r="BA3072" s="493" t="n">
        <v>0</v>
      </c>
      <c r="BB3072" s="493" t="n">
        <v>0</v>
      </c>
      <c r="BC3072" s="493" t="n">
        <v>0</v>
      </c>
      <c r="BD3072" s="493" t="n">
        <v>0</v>
      </c>
      <c r="BE3072" s="493" t="n">
        <v>0</v>
      </c>
      <c r="BF3072" s="493" t="n">
        <v>0</v>
      </c>
      <c r="BG3072" s="493" t="n">
        <v>0</v>
      </c>
      <c r="BH3072" s="493" t="n">
        <v>13944.7</v>
      </c>
      <c r="BI3072" s="493" t="n">
        <v>16671.17</v>
      </c>
      <c r="BJ3072" s="493" t="n">
        <v>13624.44</v>
      </c>
      <c r="BK3072" s="493" t="n">
        <v>25018.89</v>
      </c>
      <c r="BL3072" s="493" t="n">
        <v>32425.98</v>
      </c>
      <c r="BM3072" s="493" t="n">
        <v>26921.24</v>
      </c>
      <c r="BN3072" s="493" t="n">
        <v>43287.7</v>
      </c>
      <c r="BO3072" s="493" t="n">
        <v>38541.93</v>
      </c>
      <c r="BP3072" s="493" t="n">
        <v>36068.57</v>
      </c>
      <c r="BQ3072" s="493" t="n">
        <v>38392.8</v>
      </c>
      <c r="BR3072" s="493" t="n">
        <v>41061.37</v>
      </c>
      <c r="BS3072" s="493" t="n">
        <v>41350.58</v>
      </c>
      <c r="BT3072" s="493" t="n">
        <v>42228.79</v>
      </c>
      <c r="BU3072" s="493" t="n">
        <v>51708.37</v>
      </c>
      <c r="BV3072" s="493" t="n">
        <v>53634.09</v>
      </c>
      <c r="BW3072" s="493" t="n">
        <v>52051.29</v>
      </c>
    </row>
    <row r="3073">
      <c r="A3073" t="inlineStr">
        <is>
          <t>[C9D3] Angiotensin-II 길항제 칼슘길항제 복합제</t>
        </is>
      </c>
      <c r="B3073" t="inlineStr">
        <is>
          <t>대웅바이오</t>
        </is>
      </c>
      <c r="C3073" t="inlineStr">
        <is>
          <t>세비루카</t>
        </is>
      </c>
      <c r="D3073" t="inlineStr">
        <is>
          <t>대웅바이오</t>
        </is>
      </c>
      <c r="E3073" t="inlineStr">
        <is>
          <t>amlodipine besylate,  olmesartan medoxomil</t>
        </is>
      </c>
      <c r="F3073" t="inlineStr">
        <is>
          <t>보건소</t>
        </is>
      </c>
      <c r="G3073" t="inlineStr">
        <is>
          <t>Generic</t>
        </is>
      </c>
      <c r="H3073" s="493" t="n">
        <v>0</v>
      </c>
      <c r="I3073" s="493" t="n">
        <v>0</v>
      </c>
      <c r="J3073" s="493" t="n">
        <v>0</v>
      </c>
      <c r="K3073" s="493" t="n">
        <v>0</v>
      </c>
      <c r="L3073" s="493" t="n">
        <v>0</v>
      </c>
      <c r="M3073" s="493" t="n">
        <v>0</v>
      </c>
      <c r="N3073" s="493" t="n">
        <v>0</v>
      </c>
      <c r="O3073" s="493" t="n">
        <v>0</v>
      </c>
      <c r="P3073" s="493" t="n">
        <v>0</v>
      </c>
      <c r="Q3073" s="493" t="n">
        <v>0</v>
      </c>
      <c r="R3073" s="493" t="n">
        <v>0</v>
      </c>
      <c r="S3073" s="493" t="n">
        <v>0</v>
      </c>
      <c r="T3073" s="493" t="n">
        <v>0</v>
      </c>
      <c r="U3073" s="493" t="n">
        <v>0</v>
      </c>
      <c r="V3073" s="493" t="n">
        <v>0</v>
      </c>
      <c r="W3073" s="493" t="n">
        <v>0</v>
      </c>
      <c r="X3073" s="493" t="n">
        <v>0</v>
      </c>
      <c r="Y3073" s="493" t="n">
        <v>0</v>
      </c>
      <c r="Z3073" s="493" t="n">
        <v>0</v>
      </c>
      <c r="AA3073" s="493" t="n">
        <v>0</v>
      </c>
      <c r="AB3073" s="493" t="n">
        <v>0</v>
      </c>
      <c r="AC3073" s="493" t="n">
        <v>0</v>
      </c>
      <c r="AD3073" s="493" t="n">
        <v>0</v>
      </c>
      <c r="AE3073" s="493" t="n">
        <v>0</v>
      </c>
      <c r="AF3073" s="493" t="n">
        <v>0</v>
      </c>
      <c r="AG3073" s="493" t="n">
        <v>0</v>
      </c>
      <c r="AH3073" s="493" t="n">
        <v>0</v>
      </c>
      <c r="AI3073" s="493" t="n">
        <v>0</v>
      </c>
      <c r="AJ3073" s="493" t="n">
        <v>0</v>
      </c>
      <c r="AK3073" s="493" t="n">
        <v>0</v>
      </c>
      <c r="AL3073" s="493" t="n">
        <v>0</v>
      </c>
      <c r="AM3073" s="493" t="n">
        <v>0</v>
      </c>
      <c r="AN3073" s="493" t="n">
        <v>0</v>
      </c>
      <c r="AO3073" s="493" t="n">
        <v>0</v>
      </c>
      <c r="AP3073" s="493" t="n">
        <v>0</v>
      </c>
      <c r="AQ3073" s="493" t="n">
        <v>0</v>
      </c>
      <c r="AR3073" s="493" t="n">
        <v>0</v>
      </c>
      <c r="AS3073" s="493" t="n">
        <v>0</v>
      </c>
      <c r="AT3073" s="493" t="n">
        <v>0</v>
      </c>
      <c r="AU3073" s="493" t="n">
        <v>0</v>
      </c>
      <c r="AV3073" s="493" t="n">
        <v>0</v>
      </c>
      <c r="AW3073" s="493" t="n">
        <v>0</v>
      </c>
      <c r="AX3073" s="493" t="n">
        <v>0</v>
      </c>
      <c r="AY3073" s="493" t="n">
        <v>0</v>
      </c>
      <c r="AZ3073" s="493" t="n">
        <v>0</v>
      </c>
      <c r="BA3073" s="493" t="n">
        <v>0</v>
      </c>
      <c r="BB3073" s="493" t="n">
        <v>0</v>
      </c>
      <c r="BC3073" s="493" t="n">
        <v>0</v>
      </c>
      <c r="BD3073" s="493" t="n">
        <v>0</v>
      </c>
      <c r="BE3073" s="493" t="n">
        <v>0</v>
      </c>
      <c r="BF3073" s="493" t="n">
        <v>0</v>
      </c>
      <c r="BG3073" s="493" t="n">
        <v>0</v>
      </c>
      <c r="BH3073" s="493" t="n">
        <v>0</v>
      </c>
      <c r="BI3073" s="493" t="n">
        <v>0</v>
      </c>
      <c r="BJ3073" s="493" t="n">
        <v>0</v>
      </c>
      <c r="BK3073" s="493" t="n">
        <v>0</v>
      </c>
      <c r="BL3073" s="493" t="n">
        <v>0</v>
      </c>
      <c r="BM3073" s="493" t="n">
        <v>0</v>
      </c>
      <c r="BN3073" s="493" t="n">
        <v>0</v>
      </c>
      <c r="BO3073" s="493" t="n">
        <v>0</v>
      </c>
      <c r="BP3073" s="493" t="n">
        <v>0</v>
      </c>
      <c r="BQ3073" s="493" t="n">
        <v>0</v>
      </c>
      <c r="BR3073" s="493" t="n">
        <v>1199.88</v>
      </c>
      <c r="BS3073" s="493" t="n">
        <v>794.1</v>
      </c>
      <c r="BT3073" s="493" t="n">
        <v>648.9</v>
      </c>
      <c r="BU3073" s="493" t="n">
        <v>1435.8</v>
      </c>
      <c r="BV3073" s="493" t="n">
        <v>543.98</v>
      </c>
      <c r="BW3073" s="493" t="n">
        <v>1017</v>
      </c>
    </row>
    <row r="3074">
      <c r="A3074" t="inlineStr">
        <is>
          <t>[C9D3] Angiotensin-II 길항제 칼슘길항제 복합제</t>
        </is>
      </c>
      <c r="B3074" t="inlineStr">
        <is>
          <t>대웅바이오</t>
        </is>
      </c>
      <c r="C3074" t="inlineStr">
        <is>
          <t>세비루카 에이치씨티</t>
        </is>
      </c>
      <c r="D3074" t="inlineStr">
        <is>
          <t>대웅바이오</t>
        </is>
      </c>
      <c r="E3074" t="inlineStr">
        <is>
          <t>amlodipine besylate,  hydrochlorothiazide,  olmesartan medoxomil</t>
        </is>
      </c>
      <c r="F3074" t="inlineStr">
        <is>
          <t>상급종합병원</t>
        </is>
      </c>
      <c r="G3074" t="inlineStr">
        <is>
          <t>Generic</t>
        </is>
      </c>
      <c r="H3074" s="493" t="n">
        <v>0</v>
      </c>
      <c r="I3074" s="493" t="n">
        <v>0</v>
      </c>
      <c r="J3074" s="493" t="n">
        <v>0</v>
      </c>
      <c r="K3074" s="493" t="n">
        <v>0</v>
      </c>
      <c r="L3074" s="493" t="n">
        <v>0</v>
      </c>
      <c r="M3074" s="493" t="n">
        <v>0</v>
      </c>
      <c r="N3074" s="493" t="n">
        <v>0</v>
      </c>
      <c r="O3074" s="493" t="n">
        <v>0</v>
      </c>
      <c r="P3074" s="493" t="n">
        <v>0</v>
      </c>
      <c r="Q3074" s="493" t="n">
        <v>0</v>
      </c>
      <c r="R3074" s="493" t="n">
        <v>0</v>
      </c>
      <c r="S3074" s="493" t="n">
        <v>0</v>
      </c>
      <c r="T3074" s="493" t="n">
        <v>0</v>
      </c>
      <c r="U3074" s="493" t="n">
        <v>0</v>
      </c>
      <c r="V3074" s="493" t="n">
        <v>0</v>
      </c>
      <c r="W3074" s="493" t="n">
        <v>0</v>
      </c>
      <c r="X3074" s="493" t="n">
        <v>0</v>
      </c>
      <c r="Y3074" s="493" t="n">
        <v>0</v>
      </c>
      <c r="Z3074" s="493" t="n">
        <v>0</v>
      </c>
      <c r="AA3074" s="493" t="n">
        <v>0</v>
      </c>
      <c r="AB3074" s="493" t="n">
        <v>0</v>
      </c>
      <c r="AC3074" s="493" t="n">
        <v>0</v>
      </c>
      <c r="AD3074" s="493" t="n">
        <v>0</v>
      </c>
      <c r="AE3074" s="493" t="n">
        <v>0</v>
      </c>
      <c r="AF3074" s="493" t="n">
        <v>0</v>
      </c>
      <c r="AG3074" s="493" t="n">
        <v>0</v>
      </c>
      <c r="AH3074" s="493" t="n">
        <v>0</v>
      </c>
      <c r="AI3074" s="493" t="n">
        <v>0</v>
      </c>
      <c r="AJ3074" s="493" t="n">
        <v>0</v>
      </c>
      <c r="AK3074" s="493" t="n">
        <v>0</v>
      </c>
      <c r="AL3074" s="493" t="n">
        <v>0</v>
      </c>
      <c r="AM3074" s="493" t="n">
        <v>0</v>
      </c>
      <c r="AN3074" s="493" t="n">
        <v>0</v>
      </c>
      <c r="AO3074" s="493" t="n">
        <v>0</v>
      </c>
      <c r="AP3074" s="493" t="n">
        <v>0</v>
      </c>
      <c r="AQ3074" s="493" t="n">
        <v>0</v>
      </c>
      <c r="AR3074" s="493" t="n">
        <v>0</v>
      </c>
      <c r="AS3074" s="493" t="n">
        <v>0</v>
      </c>
      <c r="AT3074" s="493" t="n">
        <v>0</v>
      </c>
      <c r="AU3074" s="493" t="n">
        <v>0</v>
      </c>
      <c r="AV3074" s="493" t="n">
        <v>0</v>
      </c>
      <c r="AW3074" s="493" t="n">
        <v>0</v>
      </c>
      <c r="AX3074" s="493" t="n">
        <v>0</v>
      </c>
      <c r="AY3074" s="493" t="n">
        <v>0</v>
      </c>
      <c r="AZ3074" s="493" t="n">
        <v>0</v>
      </c>
      <c r="BA3074" s="493" t="n">
        <v>0</v>
      </c>
      <c r="BB3074" s="493" t="n">
        <v>0</v>
      </c>
      <c r="BC3074" s="493" t="n">
        <v>0</v>
      </c>
      <c r="BD3074" s="493" t="n">
        <v>0</v>
      </c>
      <c r="BE3074" s="493" t="n">
        <v>0</v>
      </c>
      <c r="BF3074" s="493" t="n">
        <v>0</v>
      </c>
      <c r="BG3074" s="493" t="n">
        <v>0</v>
      </c>
      <c r="BH3074" s="493" t="n">
        <v>0</v>
      </c>
      <c r="BI3074" s="493" t="n">
        <v>0</v>
      </c>
      <c r="BJ3074" s="493" t="n">
        <v>0</v>
      </c>
      <c r="BK3074" s="493" t="n">
        <v>2201.2</v>
      </c>
      <c r="BL3074" s="493" t="n">
        <v>2136.48</v>
      </c>
      <c r="BM3074" s="493" t="n">
        <v>1914</v>
      </c>
      <c r="BN3074" s="493" t="n">
        <v>5193.96</v>
      </c>
      <c r="BO3074" s="493" t="n">
        <v>4010.97</v>
      </c>
      <c r="BP3074" s="493" t="n">
        <v>739.8</v>
      </c>
      <c r="BQ3074" s="493" t="n">
        <v>1463.4</v>
      </c>
      <c r="BR3074" s="493" t="n">
        <v>8451.450000000001</v>
      </c>
      <c r="BS3074" s="493" t="n">
        <v>3577.2</v>
      </c>
      <c r="BT3074" s="493" t="n">
        <v>3981.6</v>
      </c>
      <c r="BU3074" s="493" t="n">
        <v>6027.75</v>
      </c>
      <c r="BV3074" s="493" t="n">
        <v>5668.26</v>
      </c>
      <c r="BW3074" s="493" t="n">
        <v>2766.3</v>
      </c>
    </row>
    <row r="3075">
      <c r="A3075" t="inlineStr">
        <is>
          <t>[C9D3] Angiotensin-II 길항제 칼슘길항제 복합제</t>
        </is>
      </c>
      <c r="B3075" t="inlineStr">
        <is>
          <t>대웅바이오</t>
        </is>
      </c>
      <c r="C3075" t="inlineStr">
        <is>
          <t>세비루카 에이치씨티</t>
        </is>
      </c>
      <c r="D3075" t="inlineStr">
        <is>
          <t>대웅바이오</t>
        </is>
      </c>
      <c r="E3075" t="inlineStr">
        <is>
          <t>amlodipine besylate,  hydrochlorothiazide,  olmesartan medoxomil</t>
        </is>
      </c>
      <c r="F3075" t="inlineStr">
        <is>
          <t>종합병원</t>
        </is>
      </c>
      <c r="G3075" t="inlineStr">
        <is>
          <t>Generic</t>
        </is>
      </c>
      <c r="H3075" s="493" t="n">
        <v>0</v>
      </c>
      <c r="I3075" s="493" t="n">
        <v>0</v>
      </c>
      <c r="J3075" s="493" t="n">
        <v>0</v>
      </c>
      <c r="K3075" s="493" t="n">
        <v>0</v>
      </c>
      <c r="L3075" s="493" t="n">
        <v>0</v>
      </c>
      <c r="M3075" s="493" t="n">
        <v>0</v>
      </c>
      <c r="N3075" s="493" t="n">
        <v>0</v>
      </c>
      <c r="O3075" s="493" t="n">
        <v>0</v>
      </c>
      <c r="P3075" s="493" t="n">
        <v>0</v>
      </c>
      <c r="Q3075" s="493" t="n">
        <v>0</v>
      </c>
      <c r="R3075" s="493" t="n">
        <v>0</v>
      </c>
      <c r="S3075" s="493" t="n">
        <v>0</v>
      </c>
      <c r="T3075" s="493" t="n">
        <v>0</v>
      </c>
      <c r="U3075" s="493" t="n">
        <v>0</v>
      </c>
      <c r="V3075" s="493" t="n">
        <v>0</v>
      </c>
      <c r="W3075" s="493" t="n">
        <v>0</v>
      </c>
      <c r="X3075" s="493" t="n">
        <v>0</v>
      </c>
      <c r="Y3075" s="493" t="n">
        <v>0</v>
      </c>
      <c r="Z3075" s="493" t="n">
        <v>0</v>
      </c>
      <c r="AA3075" s="493" t="n">
        <v>0</v>
      </c>
      <c r="AB3075" s="493" t="n">
        <v>0</v>
      </c>
      <c r="AC3075" s="493" t="n">
        <v>0</v>
      </c>
      <c r="AD3075" s="493" t="n">
        <v>0</v>
      </c>
      <c r="AE3075" s="493" t="n">
        <v>0</v>
      </c>
      <c r="AF3075" s="493" t="n">
        <v>0</v>
      </c>
      <c r="AG3075" s="493" t="n">
        <v>0</v>
      </c>
      <c r="AH3075" s="493" t="n">
        <v>0</v>
      </c>
      <c r="AI3075" s="493" t="n">
        <v>0</v>
      </c>
      <c r="AJ3075" s="493" t="n">
        <v>0</v>
      </c>
      <c r="AK3075" s="493" t="n">
        <v>0</v>
      </c>
      <c r="AL3075" s="493" t="n">
        <v>0</v>
      </c>
      <c r="AM3075" s="493" t="n">
        <v>0</v>
      </c>
      <c r="AN3075" s="493" t="n">
        <v>0</v>
      </c>
      <c r="AO3075" s="493" t="n">
        <v>0</v>
      </c>
      <c r="AP3075" s="493" t="n">
        <v>0</v>
      </c>
      <c r="AQ3075" s="493" t="n">
        <v>0</v>
      </c>
      <c r="AR3075" s="493" t="n">
        <v>0</v>
      </c>
      <c r="AS3075" s="493" t="n">
        <v>0</v>
      </c>
      <c r="AT3075" s="493" t="n">
        <v>0</v>
      </c>
      <c r="AU3075" s="493" t="n">
        <v>0</v>
      </c>
      <c r="AV3075" s="493" t="n">
        <v>0</v>
      </c>
      <c r="AW3075" s="493" t="n">
        <v>0</v>
      </c>
      <c r="AX3075" s="493" t="n">
        <v>0</v>
      </c>
      <c r="AY3075" s="493" t="n">
        <v>0</v>
      </c>
      <c r="AZ3075" s="493" t="n">
        <v>0</v>
      </c>
      <c r="BA3075" s="493" t="n">
        <v>0</v>
      </c>
      <c r="BB3075" s="493" t="n">
        <v>0</v>
      </c>
      <c r="BC3075" s="493" t="n">
        <v>0</v>
      </c>
      <c r="BD3075" s="493" t="n">
        <v>0</v>
      </c>
      <c r="BE3075" s="493" t="n">
        <v>0</v>
      </c>
      <c r="BF3075" s="493" t="n">
        <v>0</v>
      </c>
      <c r="BG3075" s="493" t="n">
        <v>0</v>
      </c>
      <c r="BH3075" s="493" t="n">
        <v>0</v>
      </c>
      <c r="BI3075" s="493" t="n">
        <v>0</v>
      </c>
      <c r="BJ3075" s="493" t="n">
        <v>143.1</v>
      </c>
      <c r="BK3075" s="493" t="n">
        <v>0</v>
      </c>
      <c r="BL3075" s="493" t="n">
        <v>0</v>
      </c>
      <c r="BM3075" s="493" t="n">
        <v>499.5</v>
      </c>
      <c r="BN3075" s="493" t="n">
        <v>0</v>
      </c>
      <c r="BO3075" s="493" t="n">
        <v>0</v>
      </c>
      <c r="BP3075" s="493" t="n">
        <v>131.4</v>
      </c>
      <c r="BQ3075" s="493" t="n">
        <v>0</v>
      </c>
      <c r="BR3075" s="493" t="n">
        <v>0</v>
      </c>
      <c r="BS3075" s="493" t="n">
        <v>344.4</v>
      </c>
      <c r="BT3075" s="493" t="n">
        <v>0</v>
      </c>
      <c r="BU3075" s="493" t="n">
        <v>1239.42</v>
      </c>
      <c r="BV3075" s="493" t="n">
        <v>20692.74</v>
      </c>
      <c r="BW3075" s="493" t="n">
        <v>3475.31</v>
      </c>
    </row>
    <row r="3076">
      <c r="A3076" t="inlineStr">
        <is>
          <t>[C9D3] Angiotensin-II 길항제 칼슘길항제 복합제</t>
        </is>
      </c>
      <c r="B3076" t="inlineStr">
        <is>
          <t>대웅바이오</t>
        </is>
      </c>
      <c r="C3076" t="inlineStr">
        <is>
          <t>세비루카 에이치씨티</t>
        </is>
      </c>
      <c r="D3076" t="inlineStr">
        <is>
          <t>대웅바이오</t>
        </is>
      </c>
      <c r="E3076" t="inlineStr">
        <is>
          <t>amlodipine besylate,  hydrochlorothiazide,  olmesartan medoxomil</t>
        </is>
      </c>
      <c r="F3076" t="inlineStr">
        <is>
          <t>병원</t>
        </is>
      </c>
      <c r="G3076" t="inlineStr">
        <is>
          <t>Generic</t>
        </is>
      </c>
      <c r="H3076" s="493" t="n">
        <v>0</v>
      </c>
      <c r="I3076" s="493" t="n">
        <v>0</v>
      </c>
      <c r="J3076" s="493" t="n">
        <v>0</v>
      </c>
      <c r="K3076" s="493" t="n">
        <v>0</v>
      </c>
      <c r="L3076" s="493" t="n">
        <v>0</v>
      </c>
      <c r="M3076" s="493" t="n">
        <v>0</v>
      </c>
      <c r="N3076" s="493" t="n">
        <v>0</v>
      </c>
      <c r="O3076" s="493" t="n">
        <v>0</v>
      </c>
      <c r="P3076" s="493" t="n">
        <v>0</v>
      </c>
      <c r="Q3076" s="493" t="n">
        <v>0</v>
      </c>
      <c r="R3076" s="493" t="n">
        <v>0</v>
      </c>
      <c r="S3076" s="493" t="n">
        <v>0</v>
      </c>
      <c r="T3076" s="493" t="n">
        <v>0</v>
      </c>
      <c r="U3076" s="493" t="n">
        <v>0</v>
      </c>
      <c r="V3076" s="493" t="n">
        <v>0</v>
      </c>
      <c r="W3076" s="493" t="n">
        <v>0</v>
      </c>
      <c r="X3076" s="493" t="n">
        <v>0</v>
      </c>
      <c r="Y3076" s="493" t="n">
        <v>0</v>
      </c>
      <c r="Z3076" s="493" t="n">
        <v>0</v>
      </c>
      <c r="AA3076" s="493" t="n">
        <v>0</v>
      </c>
      <c r="AB3076" s="493" t="n">
        <v>0</v>
      </c>
      <c r="AC3076" s="493" t="n">
        <v>0</v>
      </c>
      <c r="AD3076" s="493" t="n">
        <v>0</v>
      </c>
      <c r="AE3076" s="493" t="n">
        <v>0</v>
      </c>
      <c r="AF3076" s="493" t="n">
        <v>0</v>
      </c>
      <c r="AG3076" s="493" t="n">
        <v>0</v>
      </c>
      <c r="AH3076" s="493" t="n">
        <v>0</v>
      </c>
      <c r="AI3076" s="493" t="n">
        <v>0</v>
      </c>
      <c r="AJ3076" s="493" t="n">
        <v>0</v>
      </c>
      <c r="AK3076" s="493" t="n">
        <v>0</v>
      </c>
      <c r="AL3076" s="493" t="n">
        <v>0</v>
      </c>
      <c r="AM3076" s="493" t="n">
        <v>0</v>
      </c>
      <c r="AN3076" s="493" t="n">
        <v>0</v>
      </c>
      <c r="AO3076" s="493" t="n">
        <v>0</v>
      </c>
      <c r="AP3076" s="493" t="n">
        <v>0</v>
      </c>
      <c r="AQ3076" s="493" t="n">
        <v>0</v>
      </c>
      <c r="AR3076" s="493" t="n">
        <v>0</v>
      </c>
      <c r="AS3076" s="493" t="n">
        <v>0</v>
      </c>
      <c r="AT3076" s="493" t="n">
        <v>0</v>
      </c>
      <c r="AU3076" s="493" t="n">
        <v>0</v>
      </c>
      <c r="AV3076" s="493" t="n">
        <v>0</v>
      </c>
      <c r="AW3076" s="493" t="n">
        <v>0</v>
      </c>
      <c r="AX3076" s="493" t="n">
        <v>0</v>
      </c>
      <c r="AY3076" s="493" t="n">
        <v>0</v>
      </c>
      <c r="AZ3076" s="493" t="n">
        <v>0</v>
      </c>
      <c r="BA3076" s="493" t="n">
        <v>0</v>
      </c>
      <c r="BB3076" s="493" t="n">
        <v>0</v>
      </c>
      <c r="BC3076" s="493" t="n">
        <v>0</v>
      </c>
      <c r="BD3076" s="493" t="n">
        <v>0</v>
      </c>
      <c r="BE3076" s="493" t="n">
        <v>0</v>
      </c>
      <c r="BF3076" s="493" t="n">
        <v>0</v>
      </c>
      <c r="BG3076" s="493" t="n">
        <v>0</v>
      </c>
      <c r="BH3076" s="493" t="n">
        <v>0</v>
      </c>
      <c r="BI3076" s="493" t="n">
        <v>0</v>
      </c>
      <c r="BJ3076" s="493" t="n">
        <v>489.6</v>
      </c>
      <c r="BK3076" s="493" t="n">
        <v>483</v>
      </c>
      <c r="BL3076" s="493" t="n">
        <v>0</v>
      </c>
      <c r="BM3076" s="493" t="n">
        <v>726.6</v>
      </c>
      <c r="BN3076" s="493" t="n">
        <v>0</v>
      </c>
      <c r="BO3076" s="493" t="n">
        <v>0</v>
      </c>
      <c r="BP3076" s="493" t="n">
        <v>0</v>
      </c>
      <c r="BQ3076" s="493" t="n">
        <v>0</v>
      </c>
      <c r="BR3076" s="493" t="n">
        <v>0</v>
      </c>
      <c r="BS3076" s="493" t="n">
        <v>0</v>
      </c>
      <c r="BT3076" s="493" t="n">
        <v>0</v>
      </c>
      <c r="BU3076" s="493" t="n">
        <v>0</v>
      </c>
      <c r="BV3076" s="493" t="n">
        <v>1008</v>
      </c>
      <c r="BW3076" s="493" t="n">
        <v>0</v>
      </c>
    </row>
    <row r="3077">
      <c r="A3077" t="inlineStr">
        <is>
          <t>[C9D3] Angiotensin-II 길항제 칼슘길항제 복합제</t>
        </is>
      </c>
      <c r="B3077" t="inlineStr">
        <is>
          <t>대웅바이오</t>
        </is>
      </c>
      <c r="C3077" t="inlineStr">
        <is>
          <t>세비루카 에이치씨티</t>
        </is>
      </c>
      <c r="D3077" t="inlineStr">
        <is>
          <t>대웅바이오</t>
        </is>
      </c>
      <c r="E3077" t="inlineStr">
        <is>
          <t>amlodipine besylate,  hydrochlorothiazide,  olmesartan medoxomil</t>
        </is>
      </c>
      <c r="F3077" t="inlineStr">
        <is>
          <t>의원</t>
        </is>
      </c>
      <c r="G3077" t="inlineStr">
        <is>
          <t>Generic</t>
        </is>
      </c>
      <c r="H3077" s="493" t="n">
        <v>4320.6</v>
      </c>
      <c r="I3077" s="493" t="n">
        <v>3480</v>
      </c>
      <c r="J3077" s="493" t="n">
        <v>3840.6</v>
      </c>
      <c r="K3077" s="493" t="n">
        <v>3720.3</v>
      </c>
      <c r="L3077" s="493" t="n">
        <v>6142.8</v>
      </c>
      <c r="M3077" s="493" t="n">
        <v>4669.6</v>
      </c>
      <c r="N3077" s="493" t="n">
        <v>2520</v>
      </c>
      <c r="O3077" s="493" t="n">
        <v>2661.21</v>
      </c>
      <c r="P3077" s="493" t="n">
        <v>1507.96</v>
      </c>
      <c r="Q3077" s="493" t="n">
        <v>2460</v>
      </c>
      <c r="R3077" s="493" t="n">
        <v>1599.6</v>
      </c>
      <c r="S3077" s="493" t="n">
        <v>6060</v>
      </c>
      <c r="T3077" s="493" t="n">
        <v>6321.6</v>
      </c>
      <c r="U3077" s="493" t="n">
        <v>6458.28</v>
      </c>
      <c r="V3077" s="493" t="n">
        <v>5201.4</v>
      </c>
      <c r="W3077" s="493" t="n">
        <v>8549.700000000001</v>
      </c>
      <c r="X3077" s="493" t="n">
        <v>4800</v>
      </c>
      <c r="Y3077" s="493" t="n">
        <v>7752.2</v>
      </c>
      <c r="Z3077" s="493" t="n">
        <v>2493.6</v>
      </c>
      <c r="AA3077" s="493" t="n">
        <v>17294.7</v>
      </c>
      <c r="AB3077" s="493" t="n">
        <v>17379.5</v>
      </c>
      <c r="AC3077" s="493" t="n">
        <v>17528.8</v>
      </c>
      <c r="AD3077" s="493" t="n">
        <v>16826.1</v>
      </c>
      <c r="AE3077" s="493" t="n">
        <v>22681.9</v>
      </c>
      <c r="AF3077" s="493" t="n">
        <v>18278</v>
      </c>
      <c r="AG3077" s="493" t="n">
        <v>19326.8</v>
      </c>
      <c r="AH3077" s="493" t="n">
        <v>20369.06</v>
      </c>
      <c r="AI3077" s="493" t="n">
        <v>21725.5</v>
      </c>
      <c r="AJ3077" s="493" t="n">
        <v>22278.9</v>
      </c>
      <c r="AK3077" s="493" t="n">
        <v>18441</v>
      </c>
      <c r="AL3077" s="493" t="n">
        <v>17573.93</v>
      </c>
      <c r="AM3077" s="493" t="n">
        <v>17920.5</v>
      </c>
      <c r="AN3077" s="493" t="n">
        <v>17578.6</v>
      </c>
      <c r="AO3077" s="493" t="n">
        <v>16361.9</v>
      </c>
      <c r="AP3077" s="493" t="n">
        <v>17402.1</v>
      </c>
      <c r="AQ3077" s="493" t="n">
        <v>21000</v>
      </c>
      <c r="AR3077" s="493" t="n">
        <v>19771.9</v>
      </c>
      <c r="AS3077" s="493" t="n">
        <v>22570.5</v>
      </c>
      <c r="AT3077" s="493" t="n">
        <v>17228</v>
      </c>
      <c r="AU3077" s="493" t="n">
        <v>20989</v>
      </c>
      <c r="AV3077" s="493" t="n">
        <v>17480.6</v>
      </c>
      <c r="AW3077" s="493" t="n">
        <v>16088.6</v>
      </c>
      <c r="AX3077" s="493" t="n">
        <v>16114.8</v>
      </c>
      <c r="AY3077" s="493" t="n">
        <v>20042.7</v>
      </c>
      <c r="AZ3077" s="493" t="n">
        <v>17087</v>
      </c>
      <c r="BA3077" s="493" t="n">
        <v>13188.22</v>
      </c>
      <c r="BB3077" s="493" t="n">
        <v>0</v>
      </c>
      <c r="BC3077" s="493" t="n">
        <v>0</v>
      </c>
      <c r="BD3077" s="493" t="n">
        <v>0</v>
      </c>
      <c r="BE3077" s="493" t="n">
        <v>0</v>
      </c>
      <c r="BF3077" s="493" t="n">
        <v>0</v>
      </c>
      <c r="BG3077" s="493" t="n">
        <v>0</v>
      </c>
      <c r="BH3077" s="493" t="n">
        <v>0</v>
      </c>
      <c r="BI3077" s="493" t="n">
        <v>4189.4</v>
      </c>
      <c r="BJ3077" s="493" t="n">
        <v>8827.059999999999</v>
      </c>
      <c r="BK3077" s="493" t="n">
        <v>11578.64</v>
      </c>
      <c r="BL3077" s="493" t="n">
        <v>14181.34</v>
      </c>
      <c r="BM3077" s="493" t="n">
        <v>18004.54</v>
      </c>
      <c r="BN3077" s="493" t="n">
        <v>17368.21</v>
      </c>
      <c r="BO3077" s="493" t="n">
        <v>22319.63</v>
      </c>
      <c r="BP3077" s="493" t="n">
        <v>22032.37</v>
      </c>
      <c r="BQ3077" s="493" t="n">
        <v>19713.81</v>
      </c>
      <c r="BR3077" s="493" t="n">
        <v>23139.35</v>
      </c>
      <c r="BS3077" s="493" t="n">
        <v>27774</v>
      </c>
      <c r="BT3077" s="493" t="n">
        <v>26520.13</v>
      </c>
      <c r="BU3077" s="493" t="n">
        <v>42153.58</v>
      </c>
      <c r="BV3077" s="493" t="n">
        <v>62031.3</v>
      </c>
      <c r="BW3077" s="493" t="n">
        <v>72239.23</v>
      </c>
    </row>
    <row r="3078">
      <c r="A3078" t="inlineStr">
        <is>
          <t>[C9D3] Angiotensin-II 길항제 칼슘길항제 복합제</t>
        </is>
      </c>
      <c r="B3078" t="inlineStr">
        <is>
          <t>대웅바이오</t>
        </is>
      </c>
      <c r="C3078" t="inlineStr">
        <is>
          <t>세비루카 에이치씨티</t>
        </is>
      </c>
      <c r="D3078" t="inlineStr">
        <is>
          <t>대웅바이오</t>
        </is>
      </c>
      <c r="E3078" t="inlineStr">
        <is>
          <t>amlodipine besylate,  hydrochlorothiazide,  olmesartan medoxomil</t>
        </is>
      </c>
      <c r="F3078" t="inlineStr">
        <is>
          <t>보건소</t>
        </is>
      </c>
      <c r="G3078" t="inlineStr">
        <is>
          <t>Generic</t>
        </is>
      </c>
      <c r="H3078" s="493" t="n">
        <v>0</v>
      </c>
      <c r="I3078" s="493" t="n">
        <v>0</v>
      </c>
      <c r="J3078" s="493" t="n">
        <v>0</v>
      </c>
      <c r="K3078" s="493" t="n">
        <v>0</v>
      </c>
      <c r="L3078" s="493" t="n">
        <v>0</v>
      </c>
      <c r="M3078" s="493" t="n">
        <v>0</v>
      </c>
      <c r="N3078" s="493" t="n">
        <v>0</v>
      </c>
      <c r="O3078" s="493" t="n">
        <v>0</v>
      </c>
      <c r="P3078" s="493" t="n">
        <v>0</v>
      </c>
      <c r="Q3078" s="493" t="n">
        <v>0</v>
      </c>
      <c r="R3078" s="493" t="n">
        <v>0</v>
      </c>
      <c r="S3078" s="493" t="n">
        <v>0</v>
      </c>
      <c r="T3078" s="493" t="n">
        <v>0</v>
      </c>
      <c r="U3078" s="493" t="n">
        <v>0</v>
      </c>
      <c r="V3078" s="493" t="n">
        <v>0</v>
      </c>
      <c r="W3078" s="493" t="n">
        <v>0</v>
      </c>
      <c r="X3078" s="493" t="n">
        <v>0</v>
      </c>
      <c r="Y3078" s="493" t="n">
        <v>0</v>
      </c>
      <c r="Z3078" s="493" t="n">
        <v>0</v>
      </c>
      <c r="AA3078" s="493" t="n">
        <v>0</v>
      </c>
      <c r="AB3078" s="493" t="n">
        <v>0</v>
      </c>
      <c r="AC3078" s="493" t="n">
        <v>0</v>
      </c>
      <c r="AD3078" s="493" t="n">
        <v>0</v>
      </c>
      <c r="AE3078" s="493" t="n">
        <v>0</v>
      </c>
      <c r="AF3078" s="493" t="n">
        <v>0</v>
      </c>
      <c r="AG3078" s="493" t="n">
        <v>0</v>
      </c>
      <c r="AH3078" s="493" t="n">
        <v>0</v>
      </c>
      <c r="AI3078" s="493" t="n">
        <v>0</v>
      </c>
      <c r="AJ3078" s="493" t="n">
        <v>0</v>
      </c>
      <c r="AK3078" s="493" t="n">
        <v>0</v>
      </c>
      <c r="AL3078" s="493" t="n">
        <v>0</v>
      </c>
      <c r="AM3078" s="493" t="n">
        <v>0</v>
      </c>
      <c r="AN3078" s="493" t="n">
        <v>0</v>
      </c>
      <c r="AO3078" s="493" t="n">
        <v>0</v>
      </c>
      <c r="AP3078" s="493" t="n">
        <v>0</v>
      </c>
      <c r="AQ3078" s="493" t="n">
        <v>0</v>
      </c>
      <c r="AR3078" s="493" t="n">
        <v>0</v>
      </c>
      <c r="AS3078" s="493" t="n">
        <v>0</v>
      </c>
      <c r="AT3078" s="493" t="n">
        <v>0</v>
      </c>
      <c r="AU3078" s="493" t="n">
        <v>0</v>
      </c>
      <c r="AV3078" s="493" t="n">
        <v>0</v>
      </c>
      <c r="AW3078" s="493" t="n">
        <v>0</v>
      </c>
      <c r="AX3078" s="493" t="n">
        <v>0</v>
      </c>
      <c r="AY3078" s="493" t="n">
        <v>0</v>
      </c>
      <c r="AZ3078" s="493" t="n">
        <v>0</v>
      </c>
      <c r="BA3078" s="493" t="n">
        <v>0</v>
      </c>
      <c r="BB3078" s="493" t="n">
        <v>0</v>
      </c>
      <c r="BC3078" s="493" t="n">
        <v>0</v>
      </c>
      <c r="BD3078" s="493" t="n">
        <v>0</v>
      </c>
      <c r="BE3078" s="493" t="n">
        <v>0</v>
      </c>
      <c r="BF3078" s="493" t="n">
        <v>0</v>
      </c>
      <c r="BG3078" s="493" t="n">
        <v>0</v>
      </c>
      <c r="BH3078" s="493" t="n">
        <v>0</v>
      </c>
      <c r="BI3078" s="493" t="n">
        <v>0</v>
      </c>
      <c r="BJ3078" s="493" t="n">
        <v>0</v>
      </c>
      <c r="BK3078" s="493" t="n">
        <v>0</v>
      </c>
      <c r="BL3078" s="493" t="n">
        <v>0</v>
      </c>
      <c r="BM3078" s="493" t="n">
        <v>0</v>
      </c>
      <c r="BN3078" s="493" t="n">
        <v>0</v>
      </c>
      <c r="BO3078" s="493" t="n">
        <v>0</v>
      </c>
      <c r="BP3078" s="493" t="n">
        <v>0</v>
      </c>
      <c r="BQ3078" s="493" t="n">
        <v>0</v>
      </c>
      <c r="BR3078" s="493" t="n">
        <v>2269.08</v>
      </c>
      <c r="BS3078" s="493" t="n">
        <v>2020.16</v>
      </c>
      <c r="BT3078" s="493" t="n">
        <v>1020.6</v>
      </c>
      <c r="BU3078" s="493" t="n">
        <v>1143</v>
      </c>
      <c r="BV3078" s="493" t="n">
        <v>1415.4</v>
      </c>
      <c r="BW3078" s="493" t="n">
        <v>810</v>
      </c>
    </row>
    <row r="3079">
      <c r="A3079" t="inlineStr">
        <is>
          <t>[C9D3] Angiotensin-II 길항제 칼슘길항제 복합제</t>
        </is>
      </c>
      <c r="B3079" t="inlineStr">
        <is>
          <t>대웅바이오</t>
        </is>
      </c>
      <c r="C3079" t="inlineStr">
        <is>
          <t>트루베타</t>
        </is>
      </c>
      <c r="D3079" t="inlineStr">
        <is>
          <t>대웅바이오</t>
        </is>
      </c>
      <c r="E3079" t="inlineStr">
        <is>
          <t>amlodipine besylate,  chlorthalidone,  telmisartan</t>
        </is>
      </c>
      <c r="F3079" t="inlineStr">
        <is>
          <t>종합병원</t>
        </is>
      </c>
      <c r="G3079" t="inlineStr">
        <is>
          <t>Generic</t>
        </is>
      </c>
      <c r="H3079" s="493" t="n">
        <v>0</v>
      </c>
      <c r="I3079" s="493" t="n">
        <v>0</v>
      </c>
      <c r="J3079" s="493" t="n">
        <v>0</v>
      </c>
      <c r="K3079" s="493" t="n">
        <v>0</v>
      </c>
      <c r="L3079" s="493" t="n">
        <v>0</v>
      </c>
      <c r="M3079" s="493" t="n">
        <v>0</v>
      </c>
      <c r="N3079" s="493" t="n">
        <v>0</v>
      </c>
      <c r="O3079" s="493" t="n">
        <v>0</v>
      </c>
      <c r="P3079" s="493" t="n">
        <v>0</v>
      </c>
      <c r="Q3079" s="493" t="n">
        <v>0</v>
      </c>
      <c r="R3079" s="493" t="n">
        <v>0</v>
      </c>
      <c r="S3079" s="493" t="n">
        <v>0</v>
      </c>
      <c r="T3079" s="493" t="n">
        <v>0</v>
      </c>
      <c r="U3079" s="493" t="n">
        <v>0</v>
      </c>
      <c r="V3079" s="493" t="n">
        <v>0</v>
      </c>
      <c r="W3079" s="493" t="n">
        <v>0</v>
      </c>
      <c r="X3079" s="493" t="n">
        <v>0</v>
      </c>
      <c r="Y3079" s="493" t="n">
        <v>0</v>
      </c>
      <c r="Z3079" s="493" t="n">
        <v>0</v>
      </c>
      <c r="AA3079" s="493" t="n">
        <v>0</v>
      </c>
      <c r="AB3079" s="493" t="n">
        <v>0</v>
      </c>
      <c r="AC3079" s="493" t="n">
        <v>0</v>
      </c>
      <c r="AD3079" s="493" t="n">
        <v>0</v>
      </c>
      <c r="AE3079" s="493" t="n">
        <v>0</v>
      </c>
      <c r="AF3079" s="493" t="n">
        <v>0</v>
      </c>
      <c r="AG3079" s="493" t="n">
        <v>0</v>
      </c>
      <c r="AH3079" s="493" t="n">
        <v>0</v>
      </c>
      <c r="AI3079" s="493" t="n">
        <v>0</v>
      </c>
      <c r="AJ3079" s="493" t="n">
        <v>0</v>
      </c>
      <c r="AK3079" s="493" t="n">
        <v>0</v>
      </c>
      <c r="AL3079" s="493" t="n">
        <v>0</v>
      </c>
      <c r="AM3079" s="493" t="n">
        <v>0</v>
      </c>
      <c r="AN3079" s="493" t="n">
        <v>0</v>
      </c>
      <c r="AO3079" s="493" t="n">
        <v>0</v>
      </c>
      <c r="AP3079" s="493" t="n">
        <v>0</v>
      </c>
      <c r="AQ3079" s="493" t="n">
        <v>0</v>
      </c>
      <c r="AR3079" s="493" t="n">
        <v>0</v>
      </c>
      <c r="AS3079" s="493" t="n">
        <v>0</v>
      </c>
      <c r="AT3079" s="493" t="n">
        <v>0</v>
      </c>
      <c r="AU3079" s="493" t="n">
        <v>0</v>
      </c>
      <c r="AV3079" s="493" t="n">
        <v>0</v>
      </c>
      <c r="AW3079" s="493" t="n">
        <v>0</v>
      </c>
      <c r="AX3079" s="493" t="n">
        <v>0</v>
      </c>
      <c r="AY3079" s="493" t="n">
        <v>0</v>
      </c>
      <c r="AZ3079" s="493" t="n">
        <v>0</v>
      </c>
      <c r="BA3079" s="493" t="n">
        <v>0</v>
      </c>
      <c r="BB3079" s="493" t="n">
        <v>0</v>
      </c>
      <c r="BC3079" s="493" t="n">
        <v>0</v>
      </c>
      <c r="BD3079" s="493" t="n">
        <v>0</v>
      </c>
      <c r="BE3079" s="493" t="n">
        <v>0</v>
      </c>
      <c r="BF3079" s="493" t="n">
        <v>0</v>
      </c>
      <c r="BG3079" s="493" t="n">
        <v>0</v>
      </c>
      <c r="BH3079" s="493" t="n">
        <v>0</v>
      </c>
      <c r="BI3079" s="493" t="n">
        <v>0</v>
      </c>
      <c r="BJ3079" s="493" t="n">
        <v>0</v>
      </c>
      <c r="BK3079" s="493" t="n">
        <v>0</v>
      </c>
      <c r="BL3079" s="493" t="n">
        <v>0</v>
      </c>
      <c r="BM3079" s="493" t="n">
        <v>0</v>
      </c>
      <c r="BN3079" s="493" t="n">
        <v>0</v>
      </c>
      <c r="BO3079" s="493" t="n">
        <v>0</v>
      </c>
      <c r="BP3079" s="493" t="n">
        <v>0</v>
      </c>
      <c r="BQ3079" s="493" t="n">
        <v>0</v>
      </c>
      <c r="BR3079" s="493" t="n">
        <v>0</v>
      </c>
      <c r="BS3079" s="493" t="n">
        <v>0</v>
      </c>
      <c r="BT3079" s="493" t="n">
        <v>0</v>
      </c>
      <c r="BU3079" s="493" t="n">
        <v>0</v>
      </c>
      <c r="BV3079" s="493" t="n">
        <v>1578.5</v>
      </c>
      <c r="BW3079" s="493" t="n">
        <v>0</v>
      </c>
    </row>
    <row r="3080">
      <c r="A3080" t="inlineStr">
        <is>
          <t>[C9D3] Angiotensin-II 길항제 칼슘길항제 복합제</t>
        </is>
      </c>
      <c r="B3080" t="inlineStr">
        <is>
          <t>대웅바이오</t>
        </is>
      </c>
      <c r="C3080" t="inlineStr">
        <is>
          <t>트루베타</t>
        </is>
      </c>
      <c r="D3080" t="inlineStr">
        <is>
          <t>대웅바이오</t>
        </is>
      </c>
      <c r="E3080" t="inlineStr">
        <is>
          <t>amlodipine besylate,  chlorthalidone,  telmisartan</t>
        </is>
      </c>
      <c r="F3080" t="inlineStr">
        <is>
          <t>병원</t>
        </is>
      </c>
      <c r="G3080" t="inlineStr">
        <is>
          <t>Generic</t>
        </is>
      </c>
      <c r="H3080" s="493" t="n">
        <v>0</v>
      </c>
      <c r="I3080" s="493" t="n">
        <v>0</v>
      </c>
      <c r="J3080" s="493" t="n">
        <v>0</v>
      </c>
      <c r="K3080" s="493" t="n">
        <v>0</v>
      </c>
      <c r="L3080" s="493" t="n">
        <v>0</v>
      </c>
      <c r="M3080" s="493" t="n">
        <v>0</v>
      </c>
      <c r="N3080" s="493" t="n">
        <v>0</v>
      </c>
      <c r="O3080" s="493" t="n">
        <v>0</v>
      </c>
      <c r="P3080" s="493" t="n">
        <v>0</v>
      </c>
      <c r="Q3080" s="493" t="n">
        <v>0</v>
      </c>
      <c r="R3080" s="493" t="n">
        <v>0</v>
      </c>
      <c r="S3080" s="493" t="n">
        <v>0</v>
      </c>
      <c r="T3080" s="493" t="n">
        <v>0</v>
      </c>
      <c r="U3080" s="493" t="n">
        <v>0</v>
      </c>
      <c r="V3080" s="493" t="n">
        <v>0</v>
      </c>
      <c r="W3080" s="493" t="n">
        <v>0</v>
      </c>
      <c r="X3080" s="493" t="n">
        <v>0</v>
      </c>
      <c r="Y3080" s="493" t="n">
        <v>0</v>
      </c>
      <c r="Z3080" s="493" t="n">
        <v>0</v>
      </c>
      <c r="AA3080" s="493" t="n">
        <v>0</v>
      </c>
      <c r="AB3080" s="493" t="n">
        <v>0</v>
      </c>
      <c r="AC3080" s="493" t="n">
        <v>0</v>
      </c>
      <c r="AD3080" s="493" t="n">
        <v>0</v>
      </c>
      <c r="AE3080" s="493" t="n">
        <v>0</v>
      </c>
      <c r="AF3080" s="493" t="n">
        <v>0</v>
      </c>
      <c r="AG3080" s="493" t="n">
        <v>0</v>
      </c>
      <c r="AH3080" s="493" t="n">
        <v>0</v>
      </c>
      <c r="AI3080" s="493" t="n">
        <v>0</v>
      </c>
      <c r="AJ3080" s="493" t="n">
        <v>0</v>
      </c>
      <c r="AK3080" s="493" t="n">
        <v>0</v>
      </c>
      <c r="AL3080" s="493" t="n">
        <v>0</v>
      </c>
      <c r="AM3080" s="493" t="n">
        <v>0</v>
      </c>
      <c r="AN3080" s="493" t="n">
        <v>0</v>
      </c>
      <c r="AO3080" s="493" t="n">
        <v>0</v>
      </c>
      <c r="AP3080" s="493" t="n">
        <v>0</v>
      </c>
      <c r="AQ3080" s="493" t="n">
        <v>0</v>
      </c>
      <c r="AR3080" s="493" t="n">
        <v>0</v>
      </c>
      <c r="AS3080" s="493" t="n">
        <v>0</v>
      </c>
      <c r="AT3080" s="493" t="n">
        <v>0</v>
      </c>
      <c r="AU3080" s="493" t="n">
        <v>0</v>
      </c>
      <c r="AV3080" s="493" t="n">
        <v>0</v>
      </c>
      <c r="AW3080" s="493" t="n">
        <v>0</v>
      </c>
      <c r="AX3080" s="493" t="n">
        <v>0</v>
      </c>
      <c r="AY3080" s="493" t="n">
        <v>0</v>
      </c>
      <c r="AZ3080" s="493" t="n">
        <v>0</v>
      </c>
      <c r="BA3080" s="493" t="n">
        <v>0</v>
      </c>
      <c r="BB3080" s="493" t="n">
        <v>0</v>
      </c>
      <c r="BC3080" s="493" t="n">
        <v>0</v>
      </c>
      <c r="BD3080" s="493" t="n">
        <v>0</v>
      </c>
      <c r="BE3080" s="493" t="n">
        <v>0</v>
      </c>
      <c r="BF3080" s="493" t="n">
        <v>0</v>
      </c>
      <c r="BG3080" s="493" t="n">
        <v>0</v>
      </c>
      <c r="BH3080" s="493" t="n">
        <v>0</v>
      </c>
      <c r="BI3080" s="493" t="n">
        <v>0</v>
      </c>
      <c r="BJ3080" s="493" t="n">
        <v>0</v>
      </c>
      <c r="BK3080" s="493" t="n">
        <v>0</v>
      </c>
      <c r="BL3080" s="493" t="n">
        <v>0</v>
      </c>
      <c r="BM3080" s="493" t="n">
        <v>0</v>
      </c>
      <c r="BN3080" s="493" t="n">
        <v>0</v>
      </c>
      <c r="BO3080" s="493" t="n">
        <v>0</v>
      </c>
      <c r="BP3080" s="493" t="n">
        <v>0</v>
      </c>
      <c r="BQ3080" s="493" t="n">
        <v>0</v>
      </c>
      <c r="BR3080" s="493" t="n">
        <v>0</v>
      </c>
      <c r="BS3080" s="493" t="n">
        <v>0</v>
      </c>
      <c r="BT3080" s="493" t="n">
        <v>0</v>
      </c>
      <c r="BU3080" s="493" t="n">
        <v>240.6</v>
      </c>
      <c r="BV3080" s="493" t="n">
        <v>776.4</v>
      </c>
      <c r="BW3080" s="493" t="n">
        <v>605.1</v>
      </c>
    </row>
    <row r="3081">
      <c r="A3081" t="inlineStr">
        <is>
          <t>[C9D3] Angiotensin-II 길항제 칼슘길항제 복합제</t>
        </is>
      </c>
      <c r="B3081" t="inlineStr">
        <is>
          <t>대웅바이오</t>
        </is>
      </c>
      <c r="C3081" t="inlineStr">
        <is>
          <t>트루베타</t>
        </is>
      </c>
      <c r="D3081" t="inlineStr">
        <is>
          <t>대웅바이오</t>
        </is>
      </c>
      <c r="E3081" t="inlineStr">
        <is>
          <t>amlodipine besylate,  chlorthalidone,  telmisartan</t>
        </is>
      </c>
      <c r="F3081" t="inlineStr">
        <is>
          <t>의원</t>
        </is>
      </c>
      <c r="G3081" t="inlineStr">
        <is>
          <t>Generic</t>
        </is>
      </c>
      <c r="H3081" s="493" t="n">
        <v>0</v>
      </c>
      <c r="I3081" s="493" t="n">
        <v>0</v>
      </c>
      <c r="J3081" s="493" t="n">
        <v>0</v>
      </c>
      <c r="K3081" s="493" t="n">
        <v>0</v>
      </c>
      <c r="L3081" s="493" t="n">
        <v>0</v>
      </c>
      <c r="M3081" s="493" t="n">
        <v>0</v>
      </c>
      <c r="N3081" s="493" t="n">
        <v>0</v>
      </c>
      <c r="O3081" s="493" t="n">
        <v>0</v>
      </c>
      <c r="P3081" s="493" t="n">
        <v>0</v>
      </c>
      <c r="Q3081" s="493" t="n">
        <v>0</v>
      </c>
      <c r="R3081" s="493" t="n">
        <v>0</v>
      </c>
      <c r="S3081" s="493" t="n">
        <v>0</v>
      </c>
      <c r="T3081" s="493" t="n">
        <v>0</v>
      </c>
      <c r="U3081" s="493" t="n">
        <v>0</v>
      </c>
      <c r="V3081" s="493" t="n">
        <v>0</v>
      </c>
      <c r="W3081" s="493" t="n">
        <v>0</v>
      </c>
      <c r="X3081" s="493" t="n">
        <v>0</v>
      </c>
      <c r="Y3081" s="493" t="n">
        <v>0</v>
      </c>
      <c r="Z3081" s="493" t="n">
        <v>0</v>
      </c>
      <c r="AA3081" s="493" t="n">
        <v>0</v>
      </c>
      <c r="AB3081" s="493" t="n">
        <v>0</v>
      </c>
      <c r="AC3081" s="493" t="n">
        <v>0</v>
      </c>
      <c r="AD3081" s="493" t="n">
        <v>0</v>
      </c>
      <c r="AE3081" s="493" t="n">
        <v>0</v>
      </c>
      <c r="AF3081" s="493" t="n">
        <v>0</v>
      </c>
      <c r="AG3081" s="493" t="n">
        <v>0</v>
      </c>
      <c r="AH3081" s="493" t="n">
        <v>0</v>
      </c>
      <c r="AI3081" s="493" t="n">
        <v>0</v>
      </c>
      <c r="AJ3081" s="493" t="n">
        <v>0</v>
      </c>
      <c r="AK3081" s="493" t="n">
        <v>0</v>
      </c>
      <c r="AL3081" s="493" t="n">
        <v>0</v>
      </c>
      <c r="AM3081" s="493" t="n">
        <v>0</v>
      </c>
      <c r="AN3081" s="493" t="n">
        <v>0</v>
      </c>
      <c r="AO3081" s="493" t="n">
        <v>0</v>
      </c>
      <c r="AP3081" s="493" t="n">
        <v>0</v>
      </c>
      <c r="AQ3081" s="493" t="n">
        <v>0</v>
      </c>
      <c r="AR3081" s="493" t="n">
        <v>0</v>
      </c>
      <c r="AS3081" s="493" t="n">
        <v>0</v>
      </c>
      <c r="AT3081" s="493" t="n">
        <v>0</v>
      </c>
      <c r="AU3081" s="493" t="n">
        <v>0</v>
      </c>
      <c r="AV3081" s="493" t="n">
        <v>0</v>
      </c>
      <c r="AW3081" s="493" t="n">
        <v>0</v>
      </c>
      <c r="AX3081" s="493" t="n">
        <v>0</v>
      </c>
      <c r="AY3081" s="493" t="n">
        <v>0</v>
      </c>
      <c r="AZ3081" s="493" t="n">
        <v>0</v>
      </c>
      <c r="BA3081" s="493" t="n">
        <v>0</v>
      </c>
      <c r="BB3081" s="493" t="n">
        <v>0</v>
      </c>
      <c r="BC3081" s="493" t="n">
        <v>0</v>
      </c>
      <c r="BD3081" s="493" t="n">
        <v>0</v>
      </c>
      <c r="BE3081" s="493" t="n">
        <v>0</v>
      </c>
      <c r="BF3081" s="493" t="n">
        <v>0</v>
      </c>
      <c r="BG3081" s="493" t="n">
        <v>0</v>
      </c>
      <c r="BH3081" s="493" t="n">
        <v>0</v>
      </c>
      <c r="BI3081" s="493" t="n">
        <v>0</v>
      </c>
      <c r="BJ3081" s="493" t="n">
        <v>0</v>
      </c>
      <c r="BK3081" s="493" t="n">
        <v>0</v>
      </c>
      <c r="BL3081" s="493" t="n">
        <v>0</v>
      </c>
      <c r="BM3081" s="493" t="n">
        <v>0</v>
      </c>
      <c r="BN3081" s="493" t="n">
        <v>0</v>
      </c>
      <c r="BO3081" s="493" t="n">
        <v>0</v>
      </c>
      <c r="BP3081" s="493" t="n">
        <v>0</v>
      </c>
      <c r="BQ3081" s="493" t="n">
        <v>0</v>
      </c>
      <c r="BR3081" s="493" t="n">
        <v>2013.05</v>
      </c>
      <c r="BS3081" s="493" t="n">
        <v>6614.35</v>
      </c>
      <c r="BT3081" s="493" t="n">
        <v>12231.72</v>
      </c>
      <c r="BU3081" s="493" t="n">
        <v>15032.21</v>
      </c>
      <c r="BV3081" s="493" t="n">
        <v>17113.45</v>
      </c>
      <c r="BW3081" s="493" t="n">
        <v>15252.01</v>
      </c>
    </row>
    <row r="3082">
      <c r="A3082" t="inlineStr">
        <is>
          <t>[C9D3] Angiotensin-II 길항제 칼슘길항제 복합제</t>
        </is>
      </c>
      <c r="B3082" t="inlineStr">
        <is>
          <t>대웅바이오</t>
        </is>
      </c>
      <c r="C3082" t="inlineStr">
        <is>
          <t>트윈베타</t>
        </is>
      </c>
      <c r="D3082" t="inlineStr">
        <is>
          <t>대웅바이오</t>
        </is>
      </c>
      <c r="E3082" t="inlineStr">
        <is>
          <t>amlodipine besylate,  telmisartan</t>
        </is>
      </c>
      <c r="F3082" t="inlineStr">
        <is>
          <t>상급종합병원</t>
        </is>
      </c>
      <c r="G3082" t="inlineStr">
        <is>
          <t>Generic</t>
        </is>
      </c>
      <c r="H3082" s="493" t="n">
        <v>0</v>
      </c>
      <c r="I3082" s="493" t="n">
        <v>0</v>
      </c>
      <c r="J3082" s="493" t="n">
        <v>0</v>
      </c>
      <c r="K3082" s="493" t="n">
        <v>0</v>
      </c>
      <c r="L3082" s="493" t="n">
        <v>0</v>
      </c>
      <c r="M3082" s="493" t="n">
        <v>7440</v>
      </c>
      <c r="N3082" s="493" t="n">
        <v>11232</v>
      </c>
      <c r="O3082" s="493" t="n">
        <v>6552</v>
      </c>
      <c r="P3082" s="493" t="n">
        <v>4080</v>
      </c>
      <c r="Q3082" s="493" t="n">
        <v>20016</v>
      </c>
      <c r="R3082" s="493" t="n">
        <v>11260</v>
      </c>
      <c r="S3082" s="493" t="n">
        <v>15540</v>
      </c>
      <c r="T3082" s="493" t="n">
        <v>10892</v>
      </c>
      <c r="U3082" s="493" t="n">
        <v>20136</v>
      </c>
      <c r="V3082" s="493" t="n">
        <v>20388</v>
      </c>
      <c r="W3082" s="493" t="n">
        <v>28200</v>
      </c>
      <c r="X3082" s="493" t="n">
        <v>12528</v>
      </c>
      <c r="Y3082" s="493" t="n">
        <v>24696</v>
      </c>
      <c r="Z3082" s="493" t="n">
        <v>21548</v>
      </c>
      <c r="AA3082" s="493" t="n">
        <v>20704</v>
      </c>
      <c r="AB3082" s="493" t="n">
        <v>15605.64</v>
      </c>
      <c r="AC3082" s="493" t="n">
        <v>35677.59</v>
      </c>
      <c r="AD3082" s="493" t="n">
        <v>20804.82</v>
      </c>
      <c r="AE3082" s="493" t="n">
        <v>14356.1</v>
      </c>
      <c r="AF3082" s="493" t="n">
        <v>20797.76</v>
      </c>
      <c r="AG3082" s="493" t="n">
        <v>19156.4</v>
      </c>
      <c r="AH3082" s="493" t="n">
        <v>13088.88</v>
      </c>
      <c r="AI3082" s="493" t="n">
        <v>55063.97</v>
      </c>
      <c r="AJ3082" s="493" t="n">
        <v>43810.7</v>
      </c>
      <c r="AK3082" s="493" t="n">
        <v>25316.2</v>
      </c>
      <c r="AL3082" s="493" t="n">
        <v>13576.62</v>
      </c>
      <c r="AM3082" s="493" t="n">
        <v>17363.72</v>
      </c>
      <c r="AN3082" s="493" t="n">
        <v>12183.5</v>
      </c>
      <c r="AO3082" s="493" t="n">
        <v>54147.68</v>
      </c>
      <c r="AP3082" s="493" t="n">
        <v>19153.88</v>
      </c>
      <c r="AQ3082" s="493" t="n">
        <v>15048.02</v>
      </c>
      <c r="AR3082" s="493" t="n">
        <v>10636.45</v>
      </c>
      <c r="AS3082" s="493" t="n">
        <v>28620.6</v>
      </c>
      <c r="AT3082" s="493" t="n">
        <v>27242.39</v>
      </c>
      <c r="AU3082" s="493" t="n">
        <v>23172.8</v>
      </c>
      <c r="AV3082" s="493" t="n">
        <v>35698.84</v>
      </c>
      <c r="AW3082" s="493" t="n">
        <v>29471.27</v>
      </c>
      <c r="AX3082" s="493" t="n">
        <v>30436.36</v>
      </c>
      <c r="AY3082" s="493" t="n">
        <v>34014.33</v>
      </c>
      <c r="AZ3082" s="493" t="n">
        <v>30144.7</v>
      </c>
      <c r="BA3082" s="493" t="n">
        <v>40298.83</v>
      </c>
      <c r="BB3082" s="493" t="n">
        <v>32581.28</v>
      </c>
      <c r="BC3082" s="493" t="n">
        <v>35106.38</v>
      </c>
      <c r="BD3082" s="493" t="n">
        <v>29842.47</v>
      </c>
      <c r="BE3082" s="493" t="n">
        <v>38132.43</v>
      </c>
      <c r="BF3082" s="493" t="n">
        <v>42387.72</v>
      </c>
      <c r="BG3082" s="493" t="n">
        <v>49232.06</v>
      </c>
      <c r="BH3082" s="493" t="n">
        <v>20283.25</v>
      </c>
      <c r="BI3082" s="493" t="n">
        <v>43201.19</v>
      </c>
      <c r="BJ3082" s="493" t="n">
        <v>53131.59</v>
      </c>
      <c r="BK3082" s="493" t="n">
        <v>39158.63</v>
      </c>
      <c r="BL3082" s="493" t="n">
        <v>48171.07</v>
      </c>
      <c r="BM3082" s="493" t="n">
        <v>52891.31</v>
      </c>
      <c r="BN3082" s="493" t="n">
        <v>37596.34</v>
      </c>
      <c r="BO3082" s="493" t="n">
        <v>48979.69</v>
      </c>
      <c r="BP3082" s="493" t="n">
        <v>37587.36</v>
      </c>
      <c r="BQ3082" s="493" t="n">
        <v>52407.59</v>
      </c>
      <c r="BR3082" s="493" t="n">
        <v>56750.65</v>
      </c>
      <c r="BS3082" s="493" t="n">
        <v>40388.4</v>
      </c>
      <c r="BT3082" s="493" t="n">
        <v>29868.16</v>
      </c>
      <c r="BU3082" s="493" t="n">
        <v>18233.83</v>
      </c>
      <c r="BV3082" s="493" t="n">
        <v>35173.09</v>
      </c>
      <c r="BW3082" s="493" t="n">
        <v>17332.84</v>
      </c>
    </row>
    <row r="3083">
      <c r="A3083" t="inlineStr">
        <is>
          <t>[C9D3] Angiotensin-II 길항제 칼슘길항제 복합제</t>
        </is>
      </c>
      <c r="B3083" t="inlineStr">
        <is>
          <t>대웅바이오</t>
        </is>
      </c>
      <c r="C3083" t="inlineStr">
        <is>
          <t>트윈베타</t>
        </is>
      </c>
      <c r="D3083" t="inlineStr">
        <is>
          <t>대웅바이오</t>
        </is>
      </c>
      <c r="E3083" t="inlineStr">
        <is>
          <t>amlodipine besylate,  telmisartan</t>
        </is>
      </c>
      <c r="F3083" t="inlineStr">
        <is>
          <t>종합병원</t>
        </is>
      </c>
      <c r="G3083" t="inlineStr">
        <is>
          <t>Generic</t>
        </is>
      </c>
      <c r="H3083" s="493" t="n">
        <v>15062.95</v>
      </c>
      <c r="I3083" s="493" t="n">
        <v>17251.19</v>
      </c>
      <c r="J3083" s="493" t="n">
        <v>19359.51</v>
      </c>
      <c r="K3083" s="493" t="n">
        <v>11019.52</v>
      </c>
      <c r="L3083" s="493" t="n">
        <v>18091.38</v>
      </c>
      <c r="M3083" s="493" t="n">
        <v>15066.37</v>
      </c>
      <c r="N3083" s="493" t="n">
        <v>9462.700000000001</v>
      </c>
      <c r="O3083" s="493" t="n">
        <v>24629.46</v>
      </c>
      <c r="P3083" s="493" t="n">
        <v>15239.46</v>
      </c>
      <c r="Q3083" s="493" t="n">
        <v>17045.62</v>
      </c>
      <c r="R3083" s="493" t="n">
        <v>25340.59</v>
      </c>
      <c r="S3083" s="493" t="n">
        <v>14761.42</v>
      </c>
      <c r="T3083" s="493" t="n">
        <v>25102.2</v>
      </c>
      <c r="U3083" s="493" t="n">
        <v>22045.06</v>
      </c>
      <c r="V3083" s="493" t="n">
        <v>20044.36</v>
      </c>
      <c r="W3083" s="493" t="n">
        <v>15233.35</v>
      </c>
      <c r="X3083" s="493" t="n">
        <v>29754.17</v>
      </c>
      <c r="Y3083" s="493" t="n">
        <v>20475.85</v>
      </c>
      <c r="Z3083" s="493" t="n">
        <v>22952.74</v>
      </c>
      <c r="AA3083" s="493" t="n">
        <v>32879.42</v>
      </c>
      <c r="AB3083" s="493" t="n">
        <v>17223.12</v>
      </c>
      <c r="AC3083" s="493" t="n">
        <v>10469.4</v>
      </c>
      <c r="AD3083" s="493" t="n">
        <v>21715.52</v>
      </c>
      <c r="AE3083" s="493" t="n">
        <v>18021.21</v>
      </c>
      <c r="AF3083" s="493" t="n">
        <v>17524.81</v>
      </c>
      <c r="AG3083" s="493" t="n">
        <v>20329.87</v>
      </c>
      <c r="AH3083" s="493" t="n">
        <v>22320.34</v>
      </c>
      <c r="AI3083" s="493" t="n">
        <v>19828.38</v>
      </c>
      <c r="AJ3083" s="493" t="n">
        <v>19971.47</v>
      </c>
      <c r="AK3083" s="493" t="n">
        <v>15356.4</v>
      </c>
      <c r="AL3083" s="493" t="n">
        <v>15795.76</v>
      </c>
      <c r="AM3083" s="493" t="n">
        <v>22199.74</v>
      </c>
      <c r="AN3083" s="493" t="n">
        <v>14838.8</v>
      </c>
      <c r="AO3083" s="493" t="n">
        <v>20191.98</v>
      </c>
      <c r="AP3083" s="493" t="n">
        <v>10939.52</v>
      </c>
      <c r="AQ3083" s="493" t="n">
        <v>19552.32</v>
      </c>
      <c r="AR3083" s="493" t="n">
        <v>24246.42</v>
      </c>
      <c r="AS3083" s="493" t="n">
        <v>33889.29</v>
      </c>
      <c r="AT3083" s="493" t="n">
        <v>23402.8</v>
      </c>
      <c r="AU3083" s="493" t="n">
        <v>36806.47</v>
      </c>
      <c r="AV3083" s="493" t="n">
        <v>25779.77</v>
      </c>
      <c r="AW3083" s="493" t="n">
        <v>30688.04</v>
      </c>
      <c r="AX3083" s="493" t="n">
        <v>43105.2</v>
      </c>
      <c r="AY3083" s="493" t="n">
        <v>47115.93</v>
      </c>
      <c r="AZ3083" s="493" t="n">
        <v>32441.32</v>
      </c>
      <c r="BA3083" s="493" t="n">
        <v>53642.18</v>
      </c>
      <c r="BB3083" s="493" t="n">
        <v>54614.2</v>
      </c>
      <c r="BC3083" s="493" t="n">
        <v>39103.24</v>
      </c>
      <c r="BD3083" s="493" t="n">
        <v>46821.67</v>
      </c>
      <c r="BE3083" s="493" t="n">
        <v>39771.78</v>
      </c>
      <c r="BF3083" s="493" t="n">
        <v>40723.77</v>
      </c>
      <c r="BG3083" s="493" t="n">
        <v>42990.64</v>
      </c>
      <c r="BH3083" s="493" t="n">
        <v>43478.35</v>
      </c>
      <c r="BI3083" s="493" t="n">
        <v>52291.67</v>
      </c>
      <c r="BJ3083" s="493" t="n">
        <v>42259.48</v>
      </c>
      <c r="BK3083" s="493" t="n">
        <v>43741.47</v>
      </c>
      <c r="BL3083" s="493" t="n">
        <v>65719.03999999999</v>
      </c>
      <c r="BM3083" s="493" t="n">
        <v>50342.69</v>
      </c>
      <c r="BN3083" s="493" t="n">
        <v>46652.79</v>
      </c>
      <c r="BO3083" s="493" t="n">
        <v>54267.97</v>
      </c>
      <c r="BP3083" s="493" t="n">
        <v>35577.75</v>
      </c>
      <c r="BQ3083" s="493" t="n">
        <v>33890.96</v>
      </c>
      <c r="BR3083" s="493" t="n">
        <v>37931.44</v>
      </c>
      <c r="BS3083" s="493" t="n">
        <v>34374.33</v>
      </c>
      <c r="BT3083" s="493" t="n">
        <v>31444.53</v>
      </c>
      <c r="BU3083" s="493" t="n">
        <v>44174.68</v>
      </c>
      <c r="BV3083" s="493" t="n">
        <v>57688.61</v>
      </c>
      <c r="BW3083" s="493" t="n">
        <v>34270.95</v>
      </c>
    </row>
    <row r="3084">
      <c r="A3084" t="inlineStr">
        <is>
          <t>[C9D3] Angiotensin-II 길항제 칼슘길항제 복합제</t>
        </is>
      </c>
      <c r="B3084" t="inlineStr">
        <is>
          <t>대웅바이오</t>
        </is>
      </c>
      <c r="C3084" t="inlineStr">
        <is>
          <t>트윈베타</t>
        </is>
      </c>
      <c r="D3084" t="inlineStr">
        <is>
          <t>대웅바이오</t>
        </is>
      </c>
      <c r="E3084" t="inlineStr">
        <is>
          <t>amlodipine besylate,  telmisartan</t>
        </is>
      </c>
      <c r="F3084" t="inlineStr">
        <is>
          <t>병원</t>
        </is>
      </c>
      <c r="G3084" t="inlineStr">
        <is>
          <t>Generic</t>
        </is>
      </c>
      <c r="H3084" s="493" t="n">
        <v>51480.32</v>
      </c>
      <c r="I3084" s="493" t="n">
        <v>45084.9</v>
      </c>
      <c r="J3084" s="493" t="n">
        <v>52086.54</v>
      </c>
      <c r="K3084" s="493" t="n">
        <v>52518.18</v>
      </c>
      <c r="L3084" s="493" t="n">
        <v>46816.57</v>
      </c>
      <c r="M3084" s="493" t="n">
        <v>52172.45</v>
      </c>
      <c r="N3084" s="493" t="n">
        <v>57585.29</v>
      </c>
      <c r="O3084" s="493" t="n">
        <v>50216.47</v>
      </c>
      <c r="P3084" s="493" t="n">
        <v>52453.79</v>
      </c>
      <c r="Q3084" s="493" t="n">
        <v>52514.36</v>
      </c>
      <c r="R3084" s="493" t="n">
        <v>57665.04</v>
      </c>
      <c r="S3084" s="493" t="n">
        <v>57299.9</v>
      </c>
      <c r="T3084" s="493" t="n">
        <v>57053.22</v>
      </c>
      <c r="U3084" s="493" t="n">
        <v>50186.01</v>
      </c>
      <c r="V3084" s="493" t="n">
        <v>51606.95</v>
      </c>
      <c r="W3084" s="493" t="n">
        <v>61541.76</v>
      </c>
      <c r="X3084" s="493" t="n">
        <v>50878.22</v>
      </c>
      <c r="Y3084" s="493" t="n">
        <v>58641.2</v>
      </c>
      <c r="Z3084" s="493" t="n">
        <v>49200.24</v>
      </c>
      <c r="AA3084" s="493" t="n">
        <v>50831.6</v>
      </c>
      <c r="AB3084" s="493" t="n">
        <v>53637.94</v>
      </c>
      <c r="AC3084" s="493" t="n">
        <v>57987.86</v>
      </c>
      <c r="AD3084" s="493" t="n">
        <v>53237.94</v>
      </c>
      <c r="AE3084" s="493" t="n">
        <v>64398.88</v>
      </c>
      <c r="AF3084" s="493" t="n">
        <v>58554.65</v>
      </c>
      <c r="AG3084" s="493" t="n">
        <v>54412.75</v>
      </c>
      <c r="AH3084" s="493" t="n">
        <v>57570.41</v>
      </c>
      <c r="AI3084" s="493" t="n">
        <v>70930.75999999999</v>
      </c>
      <c r="AJ3084" s="493" t="n">
        <v>47050.18</v>
      </c>
      <c r="AK3084" s="493" t="n">
        <v>63110.39</v>
      </c>
      <c r="AL3084" s="493" t="n">
        <v>40852.61</v>
      </c>
      <c r="AM3084" s="493" t="n">
        <v>55612.03</v>
      </c>
      <c r="AN3084" s="493" t="n">
        <v>85834.48</v>
      </c>
      <c r="AO3084" s="493" t="n">
        <v>82809.3</v>
      </c>
      <c r="AP3084" s="493" t="n">
        <v>82193.47</v>
      </c>
      <c r="AQ3084" s="493" t="n">
        <v>81788.94</v>
      </c>
      <c r="AR3084" s="493" t="n">
        <v>95861.64</v>
      </c>
      <c r="AS3084" s="493" t="n">
        <v>79185.92999999999</v>
      </c>
      <c r="AT3084" s="493" t="n">
        <v>83575.96000000001</v>
      </c>
      <c r="AU3084" s="493" t="n">
        <v>82793.73</v>
      </c>
      <c r="AV3084" s="493" t="n">
        <v>84389.94</v>
      </c>
      <c r="AW3084" s="493" t="n">
        <v>74257.64</v>
      </c>
      <c r="AX3084" s="493" t="n">
        <v>78942.77</v>
      </c>
      <c r="AY3084" s="493" t="n">
        <v>70297.2</v>
      </c>
      <c r="AZ3084" s="493" t="n">
        <v>83526.86</v>
      </c>
      <c r="BA3084" s="493" t="n">
        <v>67957.5</v>
      </c>
      <c r="BB3084" s="493" t="n">
        <v>78877.21000000001</v>
      </c>
      <c r="BC3084" s="493" t="n">
        <v>86868.78</v>
      </c>
      <c r="BD3084" s="493" t="n">
        <v>80718.25999999999</v>
      </c>
      <c r="BE3084" s="493" t="n">
        <v>70776.92</v>
      </c>
      <c r="BF3084" s="493" t="n">
        <v>70591.02</v>
      </c>
      <c r="BG3084" s="493" t="n">
        <v>52666.84</v>
      </c>
      <c r="BH3084" s="493" t="n">
        <v>62380.47</v>
      </c>
      <c r="BI3084" s="493" t="n">
        <v>56637.99</v>
      </c>
      <c r="BJ3084" s="493" t="n">
        <v>61155.29</v>
      </c>
      <c r="BK3084" s="493" t="n">
        <v>52017.1</v>
      </c>
      <c r="BL3084" s="493" t="n">
        <v>67805.87</v>
      </c>
      <c r="BM3084" s="493" t="n">
        <v>51755.52</v>
      </c>
      <c r="BN3084" s="493" t="n">
        <v>59213.62</v>
      </c>
      <c r="BO3084" s="493" t="n">
        <v>53466.12</v>
      </c>
      <c r="BP3084" s="493" t="n">
        <v>64228.97</v>
      </c>
      <c r="BQ3084" s="493" t="n">
        <v>60072.57</v>
      </c>
      <c r="BR3084" s="493" t="n">
        <v>58344.78</v>
      </c>
      <c r="BS3084" s="493" t="n">
        <v>55793.54</v>
      </c>
      <c r="BT3084" s="493" t="n">
        <v>56174.32</v>
      </c>
      <c r="BU3084" s="493" t="n">
        <v>60469.98</v>
      </c>
      <c r="BV3084" s="493" t="n">
        <v>50902.09</v>
      </c>
      <c r="BW3084" s="493" t="n">
        <v>58076.7</v>
      </c>
    </row>
    <row r="3085">
      <c r="A3085" t="inlineStr">
        <is>
          <t>[C9D3] Angiotensin-II 길항제 칼슘길항제 복합제</t>
        </is>
      </c>
      <c r="B3085" t="inlineStr">
        <is>
          <t>대웅바이오</t>
        </is>
      </c>
      <c r="C3085" t="inlineStr">
        <is>
          <t>트윈베타</t>
        </is>
      </c>
      <c r="D3085" t="inlineStr">
        <is>
          <t>대웅바이오</t>
        </is>
      </c>
      <c r="E3085" t="inlineStr">
        <is>
          <t>amlodipine besylate,  telmisartan</t>
        </is>
      </c>
      <c r="F3085" t="inlineStr">
        <is>
          <t>의원</t>
        </is>
      </c>
      <c r="G3085" t="inlineStr">
        <is>
          <t>Generic</t>
        </is>
      </c>
      <c r="H3085" s="493" t="n">
        <v>195402.08</v>
      </c>
      <c r="I3085" s="493" t="n">
        <v>200145.88</v>
      </c>
      <c r="J3085" s="493" t="n">
        <v>225217.75</v>
      </c>
      <c r="K3085" s="493" t="n">
        <v>214562.73</v>
      </c>
      <c r="L3085" s="493" t="n">
        <v>221272.96</v>
      </c>
      <c r="M3085" s="493" t="n">
        <v>226071.41</v>
      </c>
      <c r="N3085" s="493" t="n">
        <v>220133.36</v>
      </c>
      <c r="O3085" s="493" t="n">
        <v>231738.24</v>
      </c>
      <c r="P3085" s="493" t="n">
        <v>229068.6</v>
      </c>
      <c r="Q3085" s="493" t="n">
        <v>256926.42</v>
      </c>
      <c r="R3085" s="493" t="n">
        <v>322201.53</v>
      </c>
      <c r="S3085" s="493" t="n">
        <v>436564.52</v>
      </c>
      <c r="T3085" s="493" t="n">
        <v>435114.8</v>
      </c>
      <c r="U3085" s="493" t="n">
        <v>426289.23</v>
      </c>
      <c r="V3085" s="493" t="n">
        <v>451991.06</v>
      </c>
      <c r="W3085" s="493" t="n">
        <v>454738.13</v>
      </c>
      <c r="X3085" s="493" t="n">
        <v>469590.46</v>
      </c>
      <c r="Y3085" s="493" t="n">
        <v>463622.15</v>
      </c>
      <c r="Z3085" s="493" t="n">
        <v>455370.91</v>
      </c>
      <c r="AA3085" s="493" t="n">
        <v>482696.74</v>
      </c>
      <c r="AB3085" s="493" t="n">
        <v>471889.7</v>
      </c>
      <c r="AC3085" s="493" t="n">
        <v>487770.99</v>
      </c>
      <c r="AD3085" s="493" t="n">
        <v>495796.34</v>
      </c>
      <c r="AE3085" s="493" t="n">
        <v>523134.88</v>
      </c>
      <c r="AF3085" s="493" t="n">
        <v>519049.1</v>
      </c>
      <c r="AG3085" s="493" t="n">
        <v>491573.1</v>
      </c>
      <c r="AH3085" s="493" t="n">
        <v>533863.92</v>
      </c>
      <c r="AI3085" s="493" t="n">
        <v>517106.13</v>
      </c>
      <c r="AJ3085" s="493" t="n">
        <v>420443.64</v>
      </c>
      <c r="AK3085" s="493" t="n">
        <v>398800.23</v>
      </c>
      <c r="AL3085" s="493" t="n">
        <v>411010.3</v>
      </c>
      <c r="AM3085" s="493" t="n">
        <v>416543.3</v>
      </c>
      <c r="AN3085" s="493" t="n">
        <v>441162.92</v>
      </c>
      <c r="AO3085" s="493" t="n">
        <v>480134.18</v>
      </c>
      <c r="AP3085" s="493" t="n">
        <v>496208.24</v>
      </c>
      <c r="AQ3085" s="493" t="n">
        <v>526749.67</v>
      </c>
      <c r="AR3085" s="493" t="n">
        <v>527428.84</v>
      </c>
      <c r="AS3085" s="493" t="n">
        <v>517518.24</v>
      </c>
      <c r="AT3085" s="493" t="n">
        <v>521306.75</v>
      </c>
      <c r="AU3085" s="493" t="n">
        <v>533866.4</v>
      </c>
      <c r="AV3085" s="493" t="n">
        <v>568824.05</v>
      </c>
      <c r="AW3085" s="493" t="n">
        <v>535666.3100000001</v>
      </c>
      <c r="AX3085" s="493" t="n">
        <v>588407.33</v>
      </c>
      <c r="AY3085" s="493" t="n">
        <v>581575.36</v>
      </c>
      <c r="AZ3085" s="493" t="n">
        <v>576782.99</v>
      </c>
      <c r="BA3085" s="493" t="n">
        <v>637729.76</v>
      </c>
      <c r="BB3085" s="493" t="n">
        <v>623304.61</v>
      </c>
      <c r="BC3085" s="493" t="n">
        <v>635041.03</v>
      </c>
      <c r="BD3085" s="493" t="n">
        <v>656071.61</v>
      </c>
      <c r="BE3085" s="493" t="n">
        <v>618864.6899999999</v>
      </c>
      <c r="BF3085" s="493" t="n">
        <v>662808.24</v>
      </c>
      <c r="BG3085" s="493" t="n">
        <v>655334.3199999999</v>
      </c>
      <c r="BH3085" s="493" t="n">
        <v>685071.24</v>
      </c>
      <c r="BI3085" s="493" t="n">
        <v>632932.72</v>
      </c>
      <c r="BJ3085" s="493" t="n">
        <v>683180.86</v>
      </c>
      <c r="BK3085" s="493" t="n">
        <v>646959.4300000001</v>
      </c>
      <c r="BL3085" s="493" t="n">
        <v>759050.49</v>
      </c>
      <c r="BM3085" s="493" t="n">
        <v>666736.36</v>
      </c>
      <c r="BN3085" s="493" t="n">
        <v>631951.21</v>
      </c>
      <c r="BO3085" s="493" t="n">
        <v>782721.34</v>
      </c>
      <c r="BP3085" s="493" t="n">
        <v>731640.62</v>
      </c>
      <c r="BQ3085" s="493" t="n">
        <v>654866.61</v>
      </c>
      <c r="BR3085" s="493" t="n">
        <v>744403.0600000001</v>
      </c>
      <c r="BS3085" s="493" t="n">
        <v>773278.39</v>
      </c>
      <c r="BT3085" s="493" t="n">
        <v>713176.77</v>
      </c>
      <c r="BU3085" s="493" t="n">
        <v>741003.85</v>
      </c>
      <c r="BV3085" s="493" t="n">
        <v>766374.87</v>
      </c>
      <c r="BW3085" s="493" t="n">
        <v>770269.86</v>
      </c>
    </row>
    <row r="3086">
      <c r="A3086" t="inlineStr">
        <is>
          <t>[C9D3] Angiotensin-II 길항제 칼슘길항제 복합제</t>
        </is>
      </c>
      <c r="B3086" t="inlineStr">
        <is>
          <t>대웅바이오</t>
        </is>
      </c>
      <c r="C3086" t="inlineStr">
        <is>
          <t>트윈베타</t>
        </is>
      </c>
      <c r="D3086" t="inlineStr">
        <is>
          <t>대웅바이오</t>
        </is>
      </c>
      <c r="E3086" t="inlineStr">
        <is>
          <t>amlodipine besylate,  telmisartan</t>
        </is>
      </c>
      <c r="F3086" t="inlineStr">
        <is>
          <t>보건소</t>
        </is>
      </c>
      <c r="G3086" t="inlineStr">
        <is>
          <t>Generic</t>
        </is>
      </c>
      <c r="H3086" s="493" t="n">
        <v>1321.5</v>
      </c>
      <c r="I3086" s="493" t="n">
        <v>7439.25</v>
      </c>
      <c r="J3086" s="493" t="n">
        <v>7319.7</v>
      </c>
      <c r="K3086" s="493" t="n">
        <v>2681.25</v>
      </c>
      <c r="L3086" s="493" t="n">
        <v>5985</v>
      </c>
      <c r="M3086" s="493" t="n">
        <v>7030.5</v>
      </c>
      <c r="N3086" s="493" t="n">
        <v>2986.8</v>
      </c>
      <c r="O3086" s="493" t="n">
        <v>11629.65</v>
      </c>
      <c r="P3086" s="493" t="n">
        <v>4406.1</v>
      </c>
      <c r="Q3086" s="493" t="n">
        <v>2696.25</v>
      </c>
      <c r="R3086" s="493" t="n">
        <v>5530.35</v>
      </c>
      <c r="S3086" s="493" t="n">
        <v>9152.700000000001</v>
      </c>
      <c r="T3086" s="493" t="n">
        <v>2107.95</v>
      </c>
      <c r="U3086" s="493" t="n">
        <v>3198.6</v>
      </c>
      <c r="V3086" s="493" t="n">
        <v>5965.8</v>
      </c>
      <c r="W3086" s="493" t="n">
        <v>2488.2</v>
      </c>
      <c r="X3086" s="493" t="n">
        <v>2017.2</v>
      </c>
      <c r="Y3086" s="493" t="n">
        <v>2138.4</v>
      </c>
      <c r="Z3086" s="493" t="n">
        <v>2512.5</v>
      </c>
      <c r="AA3086" s="493" t="n">
        <v>2105.4</v>
      </c>
      <c r="AB3086" s="493" t="n">
        <v>2633.1</v>
      </c>
      <c r="AC3086" s="493" t="n">
        <v>4554.63</v>
      </c>
      <c r="AD3086" s="493" t="n">
        <v>1138.2</v>
      </c>
      <c r="AE3086" s="493" t="n">
        <v>3347.1</v>
      </c>
      <c r="AF3086" s="493" t="n">
        <v>6504.9</v>
      </c>
      <c r="AG3086" s="493" t="n">
        <v>2417.1</v>
      </c>
      <c r="AH3086" s="493" t="n">
        <v>4768.2</v>
      </c>
      <c r="AI3086" s="493" t="n">
        <v>6057.9</v>
      </c>
      <c r="AJ3086" s="493" t="n">
        <v>2361.9</v>
      </c>
      <c r="AK3086" s="493" t="n">
        <v>7836</v>
      </c>
      <c r="AL3086" s="493" t="n">
        <v>4713.9</v>
      </c>
      <c r="AM3086" s="493" t="n">
        <v>17867.7</v>
      </c>
      <c r="AN3086" s="493" t="n">
        <v>3510.48</v>
      </c>
      <c r="AO3086" s="493" t="n">
        <v>5621.92</v>
      </c>
      <c r="AP3086" s="493" t="n">
        <v>15322.9</v>
      </c>
      <c r="AQ3086" s="493" t="n">
        <v>6270</v>
      </c>
      <c r="AR3086" s="493" t="n">
        <v>7447.5</v>
      </c>
      <c r="AS3086" s="493" t="n">
        <v>14404.2</v>
      </c>
      <c r="AT3086" s="493" t="n">
        <v>8506.6</v>
      </c>
      <c r="AU3086" s="493" t="n">
        <v>6141.39</v>
      </c>
      <c r="AV3086" s="493" t="n">
        <v>15086.1</v>
      </c>
      <c r="AW3086" s="493" t="n">
        <v>5751.55</v>
      </c>
      <c r="AX3086" s="493" t="n">
        <v>6979.17</v>
      </c>
      <c r="AY3086" s="493" t="n">
        <v>6660</v>
      </c>
      <c r="AZ3086" s="493" t="n">
        <v>6460.99</v>
      </c>
      <c r="BA3086" s="493" t="n">
        <v>11017.2</v>
      </c>
      <c r="BB3086" s="493" t="n">
        <v>10589.5</v>
      </c>
      <c r="BC3086" s="493" t="n">
        <v>9980.549999999999</v>
      </c>
      <c r="BD3086" s="493" t="n">
        <v>4627.8</v>
      </c>
      <c r="BE3086" s="493" t="n">
        <v>5355.3</v>
      </c>
      <c r="BF3086" s="493" t="n">
        <v>6436.65</v>
      </c>
      <c r="BG3086" s="493" t="n">
        <v>1784.4</v>
      </c>
      <c r="BH3086" s="493" t="n">
        <v>6866.7</v>
      </c>
      <c r="BI3086" s="493" t="n">
        <v>4396.5</v>
      </c>
      <c r="BJ3086" s="493" t="n">
        <v>5484.65</v>
      </c>
      <c r="BK3086" s="493" t="n">
        <v>7545.3</v>
      </c>
      <c r="BL3086" s="493" t="n">
        <v>7137</v>
      </c>
      <c r="BM3086" s="493" t="n">
        <v>3696</v>
      </c>
      <c r="BN3086" s="493" t="n">
        <v>3993.9</v>
      </c>
      <c r="BO3086" s="493" t="n">
        <v>9653.790000000001</v>
      </c>
      <c r="BP3086" s="493" t="n">
        <v>7241.4</v>
      </c>
      <c r="BQ3086" s="493" t="n">
        <v>2205.6</v>
      </c>
      <c r="BR3086" s="493" t="n">
        <v>6287.7</v>
      </c>
      <c r="BS3086" s="493" t="n">
        <v>5722.8</v>
      </c>
      <c r="BT3086" s="493" t="n">
        <v>8058.66</v>
      </c>
      <c r="BU3086" s="493" t="n">
        <v>3083.1</v>
      </c>
      <c r="BV3086" s="493" t="n">
        <v>8818.200000000001</v>
      </c>
      <c r="BW3086" s="493" t="n">
        <v>9826.799999999999</v>
      </c>
    </row>
    <row r="3087">
      <c r="A3087" t="inlineStr">
        <is>
          <t>[C9D3] Angiotensin-II 길항제 칼슘길항제 복합제</t>
        </is>
      </c>
      <c r="B3087" t="inlineStr">
        <is>
          <t>대웅바이오</t>
        </is>
      </c>
      <c r="C3087" t="inlineStr">
        <is>
          <t>트윈베타</t>
        </is>
      </c>
      <c r="D3087" t="inlineStr">
        <is>
          <t>대웅바이오</t>
        </is>
      </c>
      <c r="E3087" t="inlineStr">
        <is>
          <t>amlodipine besylate,  telmisartan</t>
        </is>
      </c>
      <c r="F3087" t="inlineStr">
        <is>
          <t>기타(치과의원, 치과병원 등)</t>
        </is>
      </c>
      <c r="G3087" t="inlineStr">
        <is>
          <t>Generic</t>
        </is>
      </c>
      <c r="H3087" s="493" t="n">
        <v>0</v>
      </c>
      <c r="I3087" s="493" t="n">
        <v>0</v>
      </c>
      <c r="J3087" s="493" t="n">
        <v>0</v>
      </c>
      <c r="K3087" s="493" t="n">
        <v>0</v>
      </c>
      <c r="L3087" s="493" t="n">
        <v>0</v>
      </c>
      <c r="M3087" s="493" t="n">
        <v>0</v>
      </c>
      <c r="N3087" s="493" t="n">
        <v>0</v>
      </c>
      <c r="O3087" s="493" t="n">
        <v>0</v>
      </c>
      <c r="P3087" s="493" t="n">
        <v>0</v>
      </c>
      <c r="Q3087" s="493" t="n">
        <v>0</v>
      </c>
      <c r="R3087" s="493" t="n">
        <v>0</v>
      </c>
      <c r="S3087" s="493" t="n">
        <v>450.9</v>
      </c>
      <c r="T3087" s="493" t="n">
        <v>391.5</v>
      </c>
      <c r="U3087" s="493" t="n">
        <v>0</v>
      </c>
      <c r="V3087" s="493" t="n">
        <v>444.6</v>
      </c>
      <c r="W3087" s="493" t="n">
        <v>476.1</v>
      </c>
      <c r="X3087" s="493" t="n">
        <v>0</v>
      </c>
      <c r="Y3087" s="493" t="n">
        <v>402.4</v>
      </c>
      <c r="Z3087" s="493" t="n">
        <v>297.6</v>
      </c>
      <c r="AA3087" s="493" t="n">
        <v>0</v>
      </c>
      <c r="AB3087" s="493" t="n">
        <v>0</v>
      </c>
      <c r="AC3087" s="493" t="n">
        <v>0</v>
      </c>
      <c r="AD3087" s="493" t="n">
        <v>0</v>
      </c>
      <c r="AE3087" s="493" t="n">
        <v>0</v>
      </c>
      <c r="AF3087" s="493" t="n">
        <v>0</v>
      </c>
      <c r="AG3087" s="493" t="n">
        <v>0</v>
      </c>
      <c r="AH3087" s="493" t="n">
        <v>0</v>
      </c>
      <c r="AI3087" s="493" t="n">
        <v>0</v>
      </c>
      <c r="AJ3087" s="493" t="n">
        <v>0</v>
      </c>
      <c r="AK3087" s="493" t="n">
        <v>0</v>
      </c>
      <c r="AL3087" s="493" t="n">
        <v>639</v>
      </c>
      <c r="AM3087" s="493" t="n">
        <v>0</v>
      </c>
      <c r="AN3087" s="493" t="n">
        <v>0</v>
      </c>
      <c r="AO3087" s="493" t="n">
        <v>125.7</v>
      </c>
      <c r="AP3087" s="493" t="n">
        <v>0</v>
      </c>
      <c r="AQ3087" s="493" t="n">
        <v>0</v>
      </c>
      <c r="AR3087" s="493" t="n">
        <v>0</v>
      </c>
      <c r="AS3087" s="493" t="n">
        <v>0</v>
      </c>
      <c r="AT3087" s="493" t="n">
        <v>0</v>
      </c>
      <c r="AU3087" s="493" t="n">
        <v>0</v>
      </c>
      <c r="AV3087" s="493" t="n">
        <v>0</v>
      </c>
      <c r="AW3087" s="493" t="n">
        <v>0</v>
      </c>
      <c r="AX3087" s="493" t="n">
        <v>0</v>
      </c>
      <c r="AY3087" s="493" t="n">
        <v>0</v>
      </c>
      <c r="AZ3087" s="493" t="n">
        <v>0</v>
      </c>
      <c r="BA3087" s="493" t="n">
        <v>0</v>
      </c>
      <c r="BB3087" s="493" t="n">
        <v>0</v>
      </c>
      <c r="BC3087" s="493" t="n">
        <v>845.1</v>
      </c>
      <c r="BD3087" s="493" t="n">
        <v>0</v>
      </c>
      <c r="BE3087" s="493" t="n">
        <v>0</v>
      </c>
      <c r="BF3087" s="493" t="n">
        <v>0</v>
      </c>
      <c r="BG3087" s="493" t="n">
        <v>737.1</v>
      </c>
      <c r="BH3087" s="493" t="n">
        <v>378.84</v>
      </c>
      <c r="BI3087" s="493" t="n">
        <v>0</v>
      </c>
      <c r="BJ3087" s="493" t="n">
        <v>0</v>
      </c>
      <c r="BK3087" s="493" t="n">
        <v>0</v>
      </c>
      <c r="BL3087" s="493" t="n">
        <v>0</v>
      </c>
      <c r="BM3087" s="493" t="n">
        <v>0</v>
      </c>
      <c r="BN3087" s="493" t="n">
        <v>0</v>
      </c>
      <c r="BO3087" s="493" t="n">
        <v>0</v>
      </c>
      <c r="BP3087" s="493" t="n">
        <v>729</v>
      </c>
      <c r="BQ3087" s="493" t="n">
        <v>331.2</v>
      </c>
      <c r="BR3087" s="493" t="n">
        <v>0</v>
      </c>
      <c r="BS3087" s="493" t="n">
        <v>0</v>
      </c>
      <c r="BT3087" s="493" t="n">
        <v>312.3</v>
      </c>
      <c r="BU3087" s="493" t="n">
        <v>0</v>
      </c>
      <c r="BV3087" s="493" t="n">
        <v>0</v>
      </c>
      <c r="BW3087" s="493" t="n">
        <v>339.3</v>
      </c>
    </row>
    <row r="3088">
      <c r="A3088" t="inlineStr">
        <is>
          <t>[C9D3] Angiotensin-II 길항제 칼슘길항제 복합제</t>
        </is>
      </c>
      <c r="B3088" t="inlineStr">
        <is>
          <t>대원바이오텍</t>
        </is>
      </c>
      <c r="C3088" t="inlineStr">
        <is>
          <t>엑스발사텍</t>
        </is>
      </c>
      <c r="D3088" t="inlineStr">
        <is>
          <t>대원바이오텍</t>
        </is>
      </c>
      <c r="E3088" t="inlineStr">
        <is>
          <t>amlodipine besylate,  valsartan</t>
        </is>
      </c>
      <c r="F3088" t="inlineStr">
        <is>
          <t>종합병원</t>
        </is>
      </c>
      <c r="G3088" t="inlineStr">
        <is>
          <t>Generic</t>
        </is>
      </c>
      <c r="H3088" s="493" t="n">
        <v>0</v>
      </c>
      <c r="I3088" s="493" t="n">
        <v>0</v>
      </c>
      <c r="J3088" s="493" t="n">
        <v>0</v>
      </c>
      <c r="K3088" s="493" t="n">
        <v>0</v>
      </c>
      <c r="L3088" s="493" t="n">
        <v>0</v>
      </c>
      <c r="M3088" s="493" t="n">
        <v>0</v>
      </c>
      <c r="N3088" s="493" t="n">
        <v>0</v>
      </c>
      <c r="O3088" s="493" t="n">
        <v>0</v>
      </c>
      <c r="P3088" s="493" t="n">
        <v>0</v>
      </c>
      <c r="Q3088" s="493" t="n">
        <v>0</v>
      </c>
      <c r="R3088" s="493" t="n">
        <v>0</v>
      </c>
      <c r="S3088" s="493" t="n">
        <v>0</v>
      </c>
      <c r="T3088" s="493" t="n">
        <v>0</v>
      </c>
      <c r="U3088" s="493" t="n">
        <v>0</v>
      </c>
      <c r="V3088" s="493" t="n">
        <v>0</v>
      </c>
      <c r="W3088" s="493" t="n">
        <v>0</v>
      </c>
      <c r="X3088" s="493" t="n">
        <v>0</v>
      </c>
      <c r="Y3088" s="493" t="n">
        <v>0</v>
      </c>
      <c r="Z3088" s="493" t="n">
        <v>0</v>
      </c>
      <c r="AA3088" s="493" t="n">
        <v>0</v>
      </c>
      <c r="AB3088" s="493" t="n">
        <v>0</v>
      </c>
      <c r="AC3088" s="493" t="n">
        <v>0</v>
      </c>
      <c r="AD3088" s="493" t="n">
        <v>0</v>
      </c>
      <c r="AE3088" s="493" t="n">
        <v>0</v>
      </c>
      <c r="AF3088" s="493" t="n">
        <v>0</v>
      </c>
      <c r="AG3088" s="493" t="n">
        <v>0</v>
      </c>
      <c r="AH3088" s="493" t="n">
        <v>0</v>
      </c>
      <c r="AI3088" s="493" t="n">
        <v>0</v>
      </c>
      <c r="AJ3088" s="493" t="n">
        <v>0</v>
      </c>
      <c r="AK3088" s="493" t="n">
        <v>0</v>
      </c>
      <c r="AL3088" s="493" t="n">
        <v>0</v>
      </c>
      <c r="AM3088" s="493" t="n">
        <v>0</v>
      </c>
      <c r="AN3088" s="493" t="n">
        <v>0</v>
      </c>
      <c r="AO3088" s="493" t="n">
        <v>0</v>
      </c>
      <c r="AP3088" s="493" t="n">
        <v>0</v>
      </c>
      <c r="AQ3088" s="493" t="n">
        <v>0</v>
      </c>
      <c r="AR3088" s="493" t="n">
        <v>0</v>
      </c>
      <c r="AS3088" s="493" t="n">
        <v>0</v>
      </c>
      <c r="AT3088" s="493" t="n">
        <v>241.8</v>
      </c>
      <c r="AU3088" s="493" t="n">
        <v>0</v>
      </c>
      <c r="AV3088" s="493" t="n">
        <v>480</v>
      </c>
      <c r="AW3088" s="493" t="n">
        <v>0</v>
      </c>
      <c r="AX3088" s="493" t="n">
        <v>6112</v>
      </c>
      <c r="AY3088" s="493" t="n">
        <v>6527.7</v>
      </c>
      <c r="AZ3088" s="493" t="n">
        <v>4550.1</v>
      </c>
      <c r="BA3088" s="493" t="n">
        <v>5668.2</v>
      </c>
      <c r="BB3088" s="493" t="n">
        <v>5115.98</v>
      </c>
      <c r="BC3088" s="493" t="n">
        <v>7095.3</v>
      </c>
      <c r="BD3088" s="493" t="n">
        <v>5533.2</v>
      </c>
      <c r="BE3088" s="493" t="n">
        <v>7056.6</v>
      </c>
      <c r="BF3088" s="493" t="n">
        <v>5689.5</v>
      </c>
      <c r="BG3088" s="493" t="n">
        <v>6040</v>
      </c>
      <c r="BH3088" s="493" t="n">
        <v>5290.35</v>
      </c>
      <c r="BI3088" s="493" t="n">
        <v>8576.6</v>
      </c>
      <c r="BJ3088" s="493" t="n">
        <v>6670.8</v>
      </c>
      <c r="BK3088" s="493" t="n">
        <v>6075.15</v>
      </c>
      <c r="BL3088" s="493" t="n">
        <v>7207.5</v>
      </c>
      <c r="BM3088" s="493" t="n">
        <v>8528.1</v>
      </c>
      <c r="BN3088" s="493" t="n">
        <v>5822.4</v>
      </c>
      <c r="BO3088" s="493" t="n">
        <v>8814.209999999999</v>
      </c>
      <c r="BP3088" s="493" t="n">
        <v>8700</v>
      </c>
      <c r="BQ3088" s="493" t="n">
        <v>5574</v>
      </c>
      <c r="BR3088" s="493" t="n">
        <v>7709.25</v>
      </c>
      <c r="BS3088" s="493" t="n">
        <v>9057.68</v>
      </c>
      <c r="BT3088" s="493" t="n">
        <v>6103.84</v>
      </c>
      <c r="BU3088" s="493" t="n">
        <v>7368.16</v>
      </c>
      <c r="BV3088" s="493" t="n">
        <v>9633.34</v>
      </c>
      <c r="BW3088" s="493" t="n">
        <v>5175.24</v>
      </c>
    </row>
    <row r="3089">
      <c r="A3089" t="inlineStr">
        <is>
          <t>[C9D3] Angiotensin-II 길항제 칼슘길항제 복합제</t>
        </is>
      </c>
      <c r="B3089" t="inlineStr">
        <is>
          <t>대원바이오텍</t>
        </is>
      </c>
      <c r="C3089" t="inlineStr">
        <is>
          <t>엑스발사텍</t>
        </is>
      </c>
      <c r="D3089" t="inlineStr">
        <is>
          <t>대원바이오텍</t>
        </is>
      </c>
      <c r="E3089" t="inlineStr">
        <is>
          <t>amlodipine besylate,  valsartan</t>
        </is>
      </c>
      <c r="F3089" t="inlineStr">
        <is>
          <t>병원</t>
        </is>
      </c>
      <c r="G3089" t="inlineStr">
        <is>
          <t>Generic</t>
        </is>
      </c>
      <c r="H3089" s="493" t="n">
        <v>240</v>
      </c>
      <c r="I3089" s="493" t="n">
        <v>1795.5</v>
      </c>
      <c r="J3089" s="493" t="n">
        <v>1136</v>
      </c>
      <c r="K3089" s="493" t="n">
        <v>14818.5</v>
      </c>
      <c r="L3089" s="493" t="n">
        <v>16394.16</v>
      </c>
      <c r="M3089" s="493" t="n">
        <v>26479.7</v>
      </c>
      <c r="N3089" s="493" t="n">
        <v>25157.9</v>
      </c>
      <c r="O3089" s="493" t="n">
        <v>20005.6</v>
      </c>
      <c r="P3089" s="493" t="n">
        <v>31105</v>
      </c>
      <c r="Q3089" s="493" t="n">
        <v>24266.8</v>
      </c>
      <c r="R3089" s="493" t="n">
        <v>21904.4</v>
      </c>
      <c r="S3089" s="493" t="n">
        <v>21016</v>
      </c>
      <c r="T3089" s="493" t="n">
        <v>20272</v>
      </c>
      <c r="U3089" s="493" t="n">
        <v>15229.9</v>
      </c>
      <c r="V3089" s="493" t="n">
        <v>20970.52</v>
      </c>
      <c r="W3089" s="493" t="n">
        <v>21004</v>
      </c>
      <c r="X3089" s="493" t="n">
        <v>19033.6</v>
      </c>
      <c r="Y3089" s="493" t="n">
        <v>16902.96</v>
      </c>
      <c r="Z3089" s="493" t="n">
        <v>20924</v>
      </c>
      <c r="AA3089" s="493" t="n">
        <v>26009.9</v>
      </c>
      <c r="AB3089" s="493" t="n">
        <v>20755.7</v>
      </c>
      <c r="AC3089" s="493" t="n">
        <v>24420</v>
      </c>
      <c r="AD3089" s="493" t="n">
        <v>23333.8</v>
      </c>
      <c r="AE3089" s="493" t="n">
        <v>23018</v>
      </c>
      <c r="AF3089" s="493" t="n">
        <v>20261.7</v>
      </c>
      <c r="AG3089" s="493" t="n">
        <v>18088.5</v>
      </c>
      <c r="AH3089" s="493" t="n">
        <v>21850.27</v>
      </c>
      <c r="AI3089" s="493" t="n">
        <v>18694.5</v>
      </c>
      <c r="AJ3089" s="493" t="n">
        <v>18307.9</v>
      </c>
      <c r="AK3089" s="493" t="n">
        <v>15942.7</v>
      </c>
      <c r="AL3089" s="493" t="n">
        <v>16008.1</v>
      </c>
      <c r="AM3089" s="493" t="n">
        <v>14537.86</v>
      </c>
      <c r="AN3089" s="493" t="n">
        <v>10256</v>
      </c>
      <c r="AO3089" s="493" t="n">
        <v>13800</v>
      </c>
      <c r="AP3089" s="493" t="n">
        <v>13493.4</v>
      </c>
      <c r="AQ3089" s="493" t="n">
        <v>10320</v>
      </c>
      <c r="AR3089" s="493" t="n">
        <v>10200</v>
      </c>
      <c r="AS3089" s="493" t="n">
        <v>10234.7</v>
      </c>
      <c r="AT3089" s="493" t="n">
        <v>8758.799999999999</v>
      </c>
      <c r="AU3089" s="493" t="n">
        <v>10260.8</v>
      </c>
      <c r="AV3089" s="493" t="n">
        <v>8706.66</v>
      </c>
      <c r="AW3089" s="493" t="n">
        <v>7812.78</v>
      </c>
      <c r="AX3089" s="493" t="n">
        <v>1307.04</v>
      </c>
      <c r="AY3089" s="493" t="n">
        <v>1383.14</v>
      </c>
      <c r="AZ3089" s="493" t="n">
        <v>415.04</v>
      </c>
      <c r="BA3089" s="493" t="n">
        <v>594.84</v>
      </c>
      <c r="BB3089" s="493" t="n">
        <v>697.0599999999999</v>
      </c>
      <c r="BC3089" s="493" t="n">
        <v>2228.16</v>
      </c>
      <c r="BD3089" s="493" t="n">
        <v>1438.38</v>
      </c>
      <c r="BE3089" s="493" t="n">
        <v>370.5</v>
      </c>
      <c r="BF3089" s="493" t="n">
        <v>379.8</v>
      </c>
      <c r="BG3089" s="493" t="n">
        <v>759.3</v>
      </c>
      <c r="BH3089" s="493" t="n">
        <v>376.8</v>
      </c>
      <c r="BI3089" s="493" t="n">
        <v>744.9</v>
      </c>
      <c r="BJ3089" s="493" t="n">
        <v>351</v>
      </c>
      <c r="BK3089" s="493" t="n">
        <v>147.2</v>
      </c>
      <c r="BL3089" s="493" t="n">
        <v>1044.6</v>
      </c>
      <c r="BM3089" s="493" t="n">
        <v>670.2</v>
      </c>
      <c r="BN3089" s="493" t="n">
        <v>441</v>
      </c>
      <c r="BO3089" s="493" t="n">
        <v>464.4</v>
      </c>
      <c r="BP3089" s="493" t="n">
        <v>1215</v>
      </c>
      <c r="BQ3089" s="493" t="n">
        <v>587.4</v>
      </c>
      <c r="BR3089" s="493" t="n">
        <v>466.2</v>
      </c>
      <c r="BS3089" s="493" t="n">
        <v>684.6</v>
      </c>
      <c r="BT3089" s="493" t="n">
        <v>0</v>
      </c>
      <c r="BU3089" s="493" t="n">
        <v>1359.3</v>
      </c>
      <c r="BV3089" s="493" t="n">
        <v>2041.2</v>
      </c>
      <c r="BW3089" s="493" t="n">
        <v>101.4</v>
      </c>
    </row>
    <row r="3090">
      <c r="A3090" t="inlineStr">
        <is>
          <t>[C9D3] Angiotensin-II 길항제 칼슘길항제 복합제</t>
        </is>
      </c>
      <c r="B3090" t="inlineStr">
        <is>
          <t>대원바이오텍</t>
        </is>
      </c>
      <c r="C3090" t="inlineStr">
        <is>
          <t>엑스발사텍</t>
        </is>
      </c>
      <c r="D3090" t="inlineStr">
        <is>
          <t>대원바이오텍</t>
        </is>
      </c>
      <c r="E3090" t="inlineStr">
        <is>
          <t>amlodipine besylate,  valsartan</t>
        </is>
      </c>
      <c r="F3090" t="inlineStr">
        <is>
          <t>의원</t>
        </is>
      </c>
      <c r="G3090" t="inlineStr">
        <is>
          <t>Generic</t>
        </is>
      </c>
      <c r="H3090" s="493" t="n">
        <v>1725</v>
      </c>
      <c r="I3090" s="493" t="n">
        <v>839.6</v>
      </c>
      <c r="J3090" s="493" t="n">
        <v>2840.8</v>
      </c>
      <c r="K3090" s="493" t="n">
        <v>5011</v>
      </c>
      <c r="L3090" s="493" t="n">
        <v>36494.9</v>
      </c>
      <c r="M3090" s="493" t="n">
        <v>36805.95</v>
      </c>
      <c r="N3090" s="493" t="n">
        <v>42247.4</v>
      </c>
      <c r="O3090" s="493" t="n">
        <v>45742.92</v>
      </c>
      <c r="P3090" s="493" t="n">
        <v>47474.68</v>
      </c>
      <c r="Q3090" s="493" t="n">
        <v>48845.96</v>
      </c>
      <c r="R3090" s="493" t="n">
        <v>51770.01</v>
      </c>
      <c r="S3090" s="493" t="n">
        <v>54053.18</v>
      </c>
      <c r="T3090" s="493" t="n">
        <v>48082.66</v>
      </c>
      <c r="U3090" s="493" t="n">
        <v>48674.3</v>
      </c>
      <c r="V3090" s="493" t="n">
        <v>49081.88</v>
      </c>
      <c r="W3090" s="493" t="n">
        <v>55985.2</v>
      </c>
      <c r="X3090" s="493" t="n">
        <v>56659.1</v>
      </c>
      <c r="Y3090" s="493" t="n">
        <v>62025.56</v>
      </c>
      <c r="Z3090" s="493" t="n">
        <v>62435.78</v>
      </c>
      <c r="AA3090" s="493" t="n">
        <v>61585.66</v>
      </c>
      <c r="AB3090" s="493" t="n">
        <v>57181.02</v>
      </c>
      <c r="AC3090" s="493" t="n">
        <v>55905.77</v>
      </c>
      <c r="AD3090" s="493" t="n">
        <v>54884.8</v>
      </c>
      <c r="AE3090" s="493" t="n">
        <v>69959.97</v>
      </c>
      <c r="AF3090" s="493" t="n">
        <v>60171.38</v>
      </c>
      <c r="AG3090" s="493" t="n">
        <v>59769.34</v>
      </c>
      <c r="AH3090" s="493" t="n">
        <v>69014.12</v>
      </c>
      <c r="AI3090" s="493" t="n">
        <v>131017.16</v>
      </c>
      <c r="AJ3090" s="493" t="n">
        <v>145463.66</v>
      </c>
      <c r="AK3090" s="493" t="n">
        <v>151112.12</v>
      </c>
      <c r="AL3090" s="493" t="n">
        <v>148096.77</v>
      </c>
      <c r="AM3090" s="493" t="n">
        <v>141479.15</v>
      </c>
      <c r="AN3090" s="493" t="n">
        <v>140993.25</v>
      </c>
      <c r="AO3090" s="493" t="n">
        <v>120130.33</v>
      </c>
      <c r="AP3090" s="493" t="n">
        <v>100417.56</v>
      </c>
      <c r="AQ3090" s="493" t="n">
        <v>77798.35000000001</v>
      </c>
      <c r="AR3090" s="493" t="n">
        <v>73655.3</v>
      </c>
      <c r="AS3090" s="493" t="n">
        <v>43908.54</v>
      </c>
      <c r="AT3090" s="493" t="n">
        <v>36506.38</v>
      </c>
      <c r="AU3090" s="493" t="n">
        <v>46320.1</v>
      </c>
      <c r="AV3090" s="493" t="n">
        <v>50397.72</v>
      </c>
      <c r="AW3090" s="493" t="n">
        <v>48195.75</v>
      </c>
      <c r="AX3090" s="493" t="n">
        <v>57434.2</v>
      </c>
      <c r="AY3090" s="493" t="n">
        <v>51442.75</v>
      </c>
      <c r="AZ3090" s="493" t="n">
        <v>52014.65</v>
      </c>
      <c r="BA3090" s="493" t="n">
        <v>57563.39</v>
      </c>
      <c r="BB3090" s="493" t="n">
        <v>52921.49</v>
      </c>
      <c r="BC3090" s="493" t="n">
        <v>67626.19</v>
      </c>
      <c r="BD3090" s="493" t="n">
        <v>80771.25</v>
      </c>
      <c r="BE3090" s="493" t="n">
        <v>81343.60000000001</v>
      </c>
      <c r="BF3090" s="493" t="n">
        <v>86035.41</v>
      </c>
      <c r="BG3090" s="493" t="n">
        <v>118041.99</v>
      </c>
      <c r="BH3090" s="493" t="n">
        <v>113051.33</v>
      </c>
      <c r="BI3090" s="493" t="n">
        <v>105155.83</v>
      </c>
      <c r="BJ3090" s="493" t="n">
        <v>108394.2</v>
      </c>
      <c r="BK3090" s="493" t="n">
        <v>104567.63</v>
      </c>
      <c r="BL3090" s="493" t="n">
        <v>104792.14</v>
      </c>
      <c r="BM3090" s="493" t="n">
        <v>101279.39</v>
      </c>
      <c r="BN3090" s="493" t="n">
        <v>98122.63</v>
      </c>
      <c r="BO3090" s="493" t="n">
        <v>122506.22</v>
      </c>
      <c r="BP3090" s="493" t="n">
        <v>120134.84</v>
      </c>
      <c r="BQ3090" s="493" t="n">
        <v>114110.24</v>
      </c>
      <c r="BR3090" s="493" t="n">
        <v>120294.33</v>
      </c>
      <c r="BS3090" s="493" t="n">
        <v>109158.21</v>
      </c>
      <c r="BT3090" s="493" t="n">
        <v>114879.78</v>
      </c>
      <c r="BU3090" s="493" t="n">
        <v>112874.34</v>
      </c>
      <c r="BV3090" s="493" t="n">
        <v>124770.18</v>
      </c>
      <c r="BW3090" s="493" t="n">
        <v>109625.82</v>
      </c>
    </row>
    <row r="3091">
      <c r="A3091" t="inlineStr">
        <is>
          <t>[C9D3] Angiotensin-II 길항제 칼슘길항제 복합제</t>
        </is>
      </c>
      <c r="B3091" t="inlineStr">
        <is>
          <t>대원바이오텍</t>
        </is>
      </c>
      <c r="C3091" t="inlineStr">
        <is>
          <t>엑스발사텍</t>
        </is>
      </c>
      <c r="D3091" t="inlineStr">
        <is>
          <t>대원바이오텍</t>
        </is>
      </c>
      <c r="E3091" t="inlineStr">
        <is>
          <t>amlodipine besylate,  valsartan</t>
        </is>
      </c>
      <c r="F3091" t="inlineStr">
        <is>
          <t>보건소</t>
        </is>
      </c>
      <c r="G3091" t="inlineStr">
        <is>
          <t>Generic</t>
        </is>
      </c>
      <c r="H3091" s="493" t="n">
        <v>2937.6</v>
      </c>
      <c r="I3091" s="493" t="n">
        <v>1688.4</v>
      </c>
      <c r="J3091" s="493" t="n">
        <v>4579.2</v>
      </c>
      <c r="K3091" s="493" t="n">
        <v>3698.4</v>
      </c>
      <c r="L3091" s="493" t="n">
        <v>4293</v>
      </c>
      <c r="M3091" s="493" t="n">
        <v>5851.2</v>
      </c>
      <c r="N3091" s="493" t="n">
        <v>3806.4</v>
      </c>
      <c r="O3091" s="493" t="n">
        <v>1622.4</v>
      </c>
      <c r="P3091" s="493" t="n">
        <v>1978.8</v>
      </c>
      <c r="Q3091" s="493" t="n">
        <v>1464</v>
      </c>
      <c r="R3091" s="493" t="n">
        <v>1266</v>
      </c>
      <c r="S3091" s="493" t="n">
        <v>3735</v>
      </c>
      <c r="T3091" s="493" t="n">
        <v>2335.8</v>
      </c>
      <c r="U3091" s="493" t="n">
        <v>1283.7</v>
      </c>
      <c r="V3091" s="493" t="n">
        <v>0</v>
      </c>
      <c r="W3091" s="493" t="n">
        <v>522</v>
      </c>
      <c r="X3091" s="493" t="n">
        <v>1782</v>
      </c>
      <c r="Y3091" s="493" t="n">
        <v>2392.2</v>
      </c>
      <c r="Z3091" s="493" t="n">
        <v>1943.1</v>
      </c>
      <c r="AA3091" s="493" t="n">
        <v>1806</v>
      </c>
      <c r="AB3091" s="493" t="n">
        <v>1786.8</v>
      </c>
      <c r="AC3091" s="493" t="n">
        <v>2149.5</v>
      </c>
      <c r="AD3091" s="493" t="n">
        <v>0</v>
      </c>
      <c r="AE3091" s="493" t="n">
        <v>856.8</v>
      </c>
      <c r="AF3091" s="493" t="n">
        <v>1362.8</v>
      </c>
      <c r="AG3091" s="493" t="n">
        <v>501</v>
      </c>
      <c r="AH3091" s="493" t="n">
        <v>1055.7</v>
      </c>
      <c r="AI3091" s="493" t="n">
        <v>1066.5</v>
      </c>
      <c r="AJ3091" s="493" t="n">
        <v>1780.8</v>
      </c>
      <c r="AK3091" s="493" t="n">
        <v>3343.2</v>
      </c>
      <c r="AL3091" s="493" t="n">
        <v>3006.6</v>
      </c>
      <c r="AM3091" s="493" t="n">
        <v>8102.7</v>
      </c>
      <c r="AN3091" s="493" t="n">
        <v>1248.9</v>
      </c>
      <c r="AO3091" s="493" t="n">
        <v>2245.2</v>
      </c>
      <c r="AP3091" s="493" t="n">
        <v>3835.8</v>
      </c>
      <c r="AQ3091" s="493" t="n">
        <v>498</v>
      </c>
      <c r="AR3091" s="493" t="n">
        <v>766.8</v>
      </c>
      <c r="AS3091" s="493" t="n">
        <v>1147.8</v>
      </c>
      <c r="AT3091" s="493" t="n">
        <v>1677.6</v>
      </c>
      <c r="AU3091" s="493" t="n">
        <v>1070.4</v>
      </c>
      <c r="AV3091" s="493" t="n">
        <v>1162.2</v>
      </c>
      <c r="AW3091" s="493" t="n">
        <v>2003.7</v>
      </c>
      <c r="AX3091" s="493" t="n">
        <v>1449</v>
      </c>
      <c r="AY3091" s="493" t="n">
        <v>1624.8</v>
      </c>
      <c r="AZ3091" s="493" t="n">
        <v>589.5</v>
      </c>
      <c r="BA3091" s="493" t="n">
        <v>1543.2</v>
      </c>
      <c r="BB3091" s="493" t="n">
        <v>479.7</v>
      </c>
      <c r="BC3091" s="493" t="n">
        <v>3173.4</v>
      </c>
      <c r="BD3091" s="493" t="n">
        <v>187.2</v>
      </c>
      <c r="BE3091" s="493" t="n">
        <v>921.9</v>
      </c>
      <c r="BF3091" s="493" t="n">
        <v>11172.9</v>
      </c>
      <c r="BG3091" s="493" t="n">
        <v>1371.6</v>
      </c>
      <c r="BH3091" s="493" t="n">
        <v>434.4</v>
      </c>
      <c r="BI3091" s="493" t="n">
        <v>1965</v>
      </c>
      <c r="BJ3091" s="493" t="n">
        <v>2129.7</v>
      </c>
      <c r="BK3091" s="493" t="n">
        <v>334.8</v>
      </c>
      <c r="BL3091" s="493" t="n">
        <v>11361</v>
      </c>
      <c r="BM3091" s="493" t="n">
        <v>977.4</v>
      </c>
      <c r="BN3091" s="493" t="n">
        <v>168</v>
      </c>
      <c r="BO3091" s="493" t="n">
        <v>7251</v>
      </c>
      <c r="BP3091" s="493" t="n">
        <v>359.1</v>
      </c>
      <c r="BQ3091" s="493" t="n">
        <v>279</v>
      </c>
      <c r="BR3091" s="493" t="n">
        <v>771.9</v>
      </c>
      <c r="BS3091" s="493" t="n">
        <v>2093.7</v>
      </c>
      <c r="BT3091" s="493" t="n">
        <v>83.40000000000001</v>
      </c>
      <c r="BU3091" s="493" t="n">
        <v>1817.7</v>
      </c>
      <c r="BV3091" s="493" t="n">
        <v>2655.6</v>
      </c>
      <c r="BW3091" s="493" t="n">
        <v>1181.4</v>
      </c>
    </row>
    <row r="3092">
      <c r="A3092" t="inlineStr">
        <is>
          <t>[C9D3] Angiotensin-II 길항제 칼슘길항제 복합제</t>
        </is>
      </c>
      <c r="B3092" t="inlineStr">
        <is>
          <t>대원바이오텍</t>
        </is>
      </c>
      <c r="C3092" t="inlineStr">
        <is>
          <t>텔미암핀</t>
        </is>
      </c>
      <c r="D3092" t="inlineStr">
        <is>
          <t>대원바이오텍</t>
        </is>
      </c>
      <c r="E3092" t="inlineStr">
        <is>
          <t>amlodipine besylate,  telmisartan</t>
        </is>
      </c>
      <c r="F3092" t="inlineStr">
        <is>
          <t>상급종합병원</t>
        </is>
      </c>
      <c r="G3092" t="inlineStr">
        <is>
          <t>Generic</t>
        </is>
      </c>
      <c r="H3092" s="493" t="n">
        <v>0</v>
      </c>
      <c r="I3092" s="493" t="n">
        <v>0</v>
      </c>
      <c r="J3092" s="493" t="n">
        <v>0</v>
      </c>
      <c r="K3092" s="493" t="n">
        <v>0</v>
      </c>
      <c r="L3092" s="493" t="n">
        <v>0</v>
      </c>
      <c r="M3092" s="493" t="n">
        <v>0</v>
      </c>
      <c r="N3092" s="493" t="n">
        <v>0</v>
      </c>
      <c r="O3092" s="493" t="n">
        <v>0</v>
      </c>
      <c r="P3092" s="493" t="n">
        <v>0</v>
      </c>
      <c r="Q3092" s="493" t="n">
        <v>0</v>
      </c>
      <c r="R3092" s="493" t="n">
        <v>0</v>
      </c>
      <c r="S3092" s="493" t="n">
        <v>0</v>
      </c>
      <c r="T3092" s="493" t="n">
        <v>0</v>
      </c>
      <c r="U3092" s="493" t="n">
        <v>0</v>
      </c>
      <c r="V3092" s="493" t="n">
        <v>0</v>
      </c>
      <c r="W3092" s="493" t="n">
        <v>0</v>
      </c>
      <c r="X3092" s="493" t="n">
        <v>0</v>
      </c>
      <c r="Y3092" s="493" t="n">
        <v>0</v>
      </c>
      <c r="Z3092" s="493" t="n">
        <v>0</v>
      </c>
      <c r="AA3092" s="493" t="n">
        <v>0</v>
      </c>
      <c r="AB3092" s="493" t="n">
        <v>0</v>
      </c>
      <c r="AC3092" s="493" t="n">
        <v>0</v>
      </c>
      <c r="AD3092" s="493" t="n">
        <v>0</v>
      </c>
      <c r="AE3092" s="493" t="n">
        <v>0</v>
      </c>
      <c r="AF3092" s="493" t="n">
        <v>0</v>
      </c>
      <c r="AG3092" s="493" t="n">
        <v>0</v>
      </c>
      <c r="AH3092" s="493" t="n">
        <v>0</v>
      </c>
      <c r="AI3092" s="493" t="n">
        <v>0</v>
      </c>
      <c r="AJ3092" s="493" t="n">
        <v>0</v>
      </c>
      <c r="AK3092" s="493" t="n">
        <v>0</v>
      </c>
      <c r="AL3092" s="493" t="n">
        <v>0</v>
      </c>
      <c r="AM3092" s="493" t="n">
        <v>0</v>
      </c>
      <c r="AN3092" s="493" t="n">
        <v>0</v>
      </c>
      <c r="AO3092" s="493" t="n">
        <v>0</v>
      </c>
      <c r="AP3092" s="493" t="n">
        <v>0</v>
      </c>
      <c r="AQ3092" s="493" t="n">
        <v>0</v>
      </c>
      <c r="AR3092" s="493" t="n">
        <v>0</v>
      </c>
      <c r="AS3092" s="493" t="n">
        <v>0</v>
      </c>
      <c r="AT3092" s="493" t="n">
        <v>0</v>
      </c>
      <c r="AU3092" s="493" t="n">
        <v>0</v>
      </c>
      <c r="AV3092" s="493" t="n">
        <v>0</v>
      </c>
      <c r="AW3092" s="493" t="n">
        <v>0</v>
      </c>
      <c r="AX3092" s="493" t="n">
        <v>0</v>
      </c>
      <c r="AY3092" s="493" t="n">
        <v>0</v>
      </c>
      <c r="AZ3092" s="493" t="n">
        <v>0</v>
      </c>
      <c r="BA3092" s="493" t="n">
        <v>0</v>
      </c>
      <c r="BB3092" s="493" t="n">
        <v>0</v>
      </c>
      <c r="BC3092" s="493" t="n">
        <v>0</v>
      </c>
      <c r="BD3092" s="493" t="n">
        <v>0</v>
      </c>
      <c r="BE3092" s="493" t="n">
        <v>0</v>
      </c>
      <c r="BF3092" s="493" t="n">
        <v>0</v>
      </c>
      <c r="BG3092" s="493" t="n">
        <v>0</v>
      </c>
      <c r="BH3092" s="493" t="n">
        <v>0</v>
      </c>
      <c r="BI3092" s="493" t="n">
        <v>0</v>
      </c>
      <c r="BJ3092" s="493" t="n">
        <v>0</v>
      </c>
      <c r="BK3092" s="493" t="n">
        <v>0</v>
      </c>
      <c r="BL3092" s="493" t="n">
        <v>141.3</v>
      </c>
      <c r="BM3092" s="493" t="n">
        <v>0</v>
      </c>
      <c r="BN3092" s="493" t="n">
        <v>846</v>
      </c>
      <c r="BO3092" s="493" t="n">
        <v>0</v>
      </c>
      <c r="BP3092" s="493" t="n">
        <v>0</v>
      </c>
      <c r="BQ3092" s="493" t="n">
        <v>0</v>
      </c>
      <c r="BR3092" s="493" t="n">
        <v>0</v>
      </c>
      <c r="BS3092" s="493" t="n">
        <v>792</v>
      </c>
      <c r="BT3092" s="493" t="n">
        <v>0</v>
      </c>
      <c r="BU3092" s="493" t="n">
        <v>0</v>
      </c>
      <c r="BV3092" s="493" t="n">
        <v>0</v>
      </c>
      <c r="BW3092" s="493" t="n">
        <v>0</v>
      </c>
    </row>
    <row r="3093">
      <c r="A3093" t="inlineStr">
        <is>
          <t>[C9D3] Angiotensin-II 길항제 칼슘길항제 복합제</t>
        </is>
      </c>
      <c r="B3093" t="inlineStr">
        <is>
          <t>대원바이오텍</t>
        </is>
      </c>
      <c r="C3093" t="inlineStr">
        <is>
          <t>텔미암핀</t>
        </is>
      </c>
      <c r="D3093" t="inlineStr">
        <is>
          <t>대원바이오텍</t>
        </is>
      </c>
      <c r="E3093" t="inlineStr">
        <is>
          <t>amlodipine besylate,  telmisartan</t>
        </is>
      </c>
      <c r="F3093" t="inlineStr">
        <is>
          <t>종합병원</t>
        </is>
      </c>
      <c r="G3093" t="inlineStr">
        <is>
          <t>Generic</t>
        </is>
      </c>
      <c r="H3093" s="493" t="n">
        <v>0</v>
      </c>
      <c r="I3093" s="493" t="n">
        <v>0</v>
      </c>
      <c r="J3093" s="493" t="n">
        <v>0</v>
      </c>
      <c r="K3093" s="493" t="n">
        <v>0</v>
      </c>
      <c r="L3093" s="493" t="n">
        <v>0</v>
      </c>
      <c r="M3093" s="493" t="n">
        <v>0</v>
      </c>
      <c r="N3093" s="493" t="n">
        <v>0</v>
      </c>
      <c r="O3093" s="493" t="n">
        <v>0</v>
      </c>
      <c r="P3093" s="493" t="n">
        <v>0</v>
      </c>
      <c r="Q3093" s="493" t="n">
        <v>0</v>
      </c>
      <c r="R3093" s="493" t="n">
        <v>0</v>
      </c>
      <c r="S3093" s="493" t="n">
        <v>0</v>
      </c>
      <c r="T3093" s="493" t="n">
        <v>0</v>
      </c>
      <c r="U3093" s="493" t="n">
        <v>0</v>
      </c>
      <c r="V3093" s="493" t="n">
        <v>0</v>
      </c>
      <c r="W3093" s="493" t="n">
        <v>0</v>
      </c>
      <c r="X3093" s="493" t="n">
        <v>0</v>
      </c>
      <c r="Y3093" s="493" t="n">
        <v>0</v>
      </c>
      <c r="Z3093" s="493" t="n">
        <v>0</v>
      </c>
      <c r="AA3093" s="493" t="n">
        <v>0</v>
      </c>
      <c r="AB3093" s="493" t="n">
        <v>0</v>
      </c>
      <c r="AC3093" s="493" t="n">
        <v>0</v>
      </c>
      <c r="AD3093" s="493" t="n">
        <v>0</v>
      </c>
      <c r="AE3093" s="493" t="n">
        <v>0</v>
      </c>
      <c r="AF3093" s="493" t="n">
        <v>0</v>
      </c>
      <c r="AG3093" s="493" t="n">
        <v>0</v>
      </c>
      <c r="AH3093" s="493" t="n">
        <v>0</v>
      </c>
      <c r="AI3093" s="493" t="n">
        <v>0</v>
      </c>
      <c r="AJ3093" s="493" t="n">
        <v>0</v>
      </c>
      <c r="AK3093" s="493" t="n">
        <v>0</v>
      </c>
      <c r="AL3093" s="493" t="n">
        <v>0</v>
      </c>
      <c r="AM3093" s="493" t="n">
        <v>0</v>
      </c>
      <c r="AN3093" s="493" t="n">
        <v>0</v>
      </c>
      <c r="AO3093" s="493" t="n">
        <v>0</v>
      </c>
      <c r="AP3093" s="493" t="n">
        <v>0</v>
      </c>
      <c r="AQ3093" s="493" t="n">
        <v>0</v>
      </c>
      <c r="AR3093" s="493" t="n">
        <v>0</v>
      </c>
      <c r="AS3093" s="493" t="n">
        <v>0</v>
      </c>
      <c r="AT3093" s="493" t="n">
        <v>0</v>
      </c>
      <c r="AU3093" s="493" t="n">
        <v>0</v>
      </c>
      <c r="AV3093" s="493" t="n">
        <v>0</v>
      </c>
      <c r="AW3093" s="493" t="n">
        <v>0</v>
      </c>
      <c r="AX3093" s="493" t="n">
        <v>0</v>
      </c>
      <c r="AY3093" s="493" t="n">
        <v>0</v>
      </c>
      <c r="AZ3093" s="493" t="n">
        <v>0</v>
      </c>
      <c r="BA3093" s="493" t="n">
        <v>0</v>
      </c>
      <c r="BB3093" s="493" t="n">
        <v>0</v>
      </c>
      <c r="BC3093" s="493" t="n">
        <v>0</v>
      </c>
      <c r="BD3093" s="493" t="n">
        <v>0</v>
      </c>
      <c r="BE3093" s="493" t="n">
        <v>0</v>
      </c>
      <c r="BF3093" s="493" t="n">
        <v>0</v>
      </c>
      <c r="BG3093" s="493" t="n">
        <v>0</v>
      </c>
      <c r="BH3093" s="493" t="n">
        <v>0</v>
      </c>
      <c r="BI3093" s="493" t="n">
        <v>0</v>
      </c>
      <c r="BJ3093" s="493" t="n">
        <v>0</v>
      </c>
      <c r="BK3093" s="493" t="n">
        <v>0</v>
      </c>
      <c r="BL3093" s="493" t="n">
        <v>0</v>
      </c>
      <c r="BM3093" s="493" t="n">
        <v>0</v>
      </c>
      <c r="BN3093" s="493" t="n">
        <v>2910.6</v>
      </c>
      <c r="BO3093" s="493" t="n">
        <v>0</v>
      </c>
      <c r="BP3093" s="493" t="n">
        <v>0</v>
      </c>
      <c r="BQ3093" s="493" t="n">
        <v>0</v>
      </c>
      <c r="BR3093" s="493" t="n">
        <v>0</v>
      </c>
      <c r="BS3093" s="493" t="n">
        <v>0</v>
      </c>
      <c r="BT3093" s="493" t="n">
        <v>1383.8</v>
      </c>
      <c r="BU3093" s="493" t="n">
        <v>0</v>
      </c>
      <c r="BV3093" s="493" t="n">
        <v>0</v>
      </c>
      <c r="BW3093" s="493" t="n">
        <v>0</v>
      </c>
    </row>
    <row r="3094">
      <c r="A3094" t="inlineStr">
        <is>
          <t>[C9D3] Angiotensin-II 길항제 칼슘길항제 복합제</t>
        </is>
      </c>
      <c r="B3094" t="inlineStr">
        <is>
          <t>대원바이오텍</t>
        </is>
      </c>
      <c r="C3094" t="inlineStr">
        <is>
          <t>텔미암핀</t>
        </is>
      </c>
      <c r="D3094" t="inlineStr">
        <is>
          <t>대원바이오텍</t>
        </is>
      </c>
      <c r="E3094" t="inlineStr">
        <is>
          <t>amlodipine besylate,  telmisartan</t>
        </is>
      </c>
      <c r="F3094" t="inlineStr">
        <is>
          <t>병원</t>
        </is>
      </c>
      <c r="G3094" t="inlineStr">
        <is>
          <t>Generic</t>
        </is>
      </c>
      <c r="H3094" s="493" t="n">
        <v>3776</v>
      </c>
      <c r="I3094" s="493" t="n">
        <v>4418</v>
      </c>
      <c r="J3094" s="493" t="n">
        <v>1866.32</v>
      </c>
      <c r="K3094" s="493" t="n">
        <v>2488</v>
      </c>
      <c r="L3094" s="493" t="n">
        <v>1546.4</v>
      </c>
      <c r="M3094" s="493" t="n">
        <v>1783.4</v>
      </c>
      <c r="N3094" s="493" t="n">
        <v>2712.62</v>
      </c>
      <c r="O3094" s="493" t="n">
        <v>120</v>
      </c>
      <c r="P3094" s="493" t="n">
        <v>220</v>
      </c>
      <c r="Q3094" s="493" t="n">
        <v>240</v>
      </c>
      <c r="R3094" s="493" t="n">
        <v>480</v>
      </c>
      <c r="S3094" s="493" t="n">
        <v>1560.3</v>
      </c>
      <c r="T3094" s="493" t="n">
        <v>718.2</v>
      </c>
      <c r="U3094" s="493" t="n">
        <v>1319.7</v>
      </c>
      <c r="V3094" s="493" t="n">
        <v>2157.6</v>
      </c>
      <c r="W3094" s="493" t="n">
        <v>2160</v>
      </c>
      <c r="X3094" s="493" t="n">
        <v>119.7</v>
      </c>
      <c r="Y3094" s="493" t="n">
        <v>720</v>
      </c>
      <c r="Z3094" s="493" t="n">
        <v>120</v>
      </c>
      <c r="AA3094" s="493" t="n">
        <v>239.4</v>
      </c>
      <c r="AB3094" s="493" t="n">
        <v>480</v>
      </c>
      <c r="AC3094" s="493" t="n">
        <v>0</v>
      </c>
      <c r="AD3094" s="493" t="n">
        <v>599.4</v>
      </c>
      <c r="AE3094" s="493" t="n">
        <v>111.6</v>
      </c>
      <c r="AF3094" s="493" t="n">
        <v>272.7</v>
      </c>
      <c r="AG3094" s="493" t="n">
        <v>272.7</v>
      </c>
      <c r="AH3094" s="493" t="n">
        <v>194.4</v>
      </c>
      <c r="AI3094" s="493" t="n">
        <v>0</v>
      </c>
      <c r="AJ3094" s="493" t="n">
        <v>427.8</v>
      </c>
      <c r="AK3094" s="493" t="n">
        <v>0</v>
      </c>
      <c r="AL3094" s="493" t="n">
        <v>0</v>
      </c>
      <c r="AM3094" s="493" t="n">
        <v>416.4</v>
      </c>
      <c r="AN3094" s="493" t="n">
        <v>173.4</v>
      </c>
      <c r="AO3094" s="493" t="n">
        <v>0</v>
      </c>
      <c r="AP3094" s="493" t="n">
        <v>931.2</v>
      </c>
      <c r="AQ3094" s="493" t="n">
        <v>240</v>
      </c>
      <c r="AR3094" s="493" t="n">
        <v>426</v>
      </c>
      <c r="AS3094" s="493" t="n">
        <v>0</v>
      </c>
      <c r="AT3094" s="493" t="n">
        <v>235.2</v>
      </c>
      <c r="AU3094" s="493" t="n">
        <v>239.4</v>
      </c>
      <c r="AV3094" s="493" t="n">
        <v>480</v>
      </c>
      <c r="AW3094" s="493" t="n">
        <v>675.6</v>
      </c>
      <c r="AX3094" s="493" t="n">
        <v>240.6</v>
      </c>
      <c r="AY3094" s="493" t="n">
        <v>239.4</v>
      </c>
      <c r="AZ3094" s="493" t="n">
        <v>501</v>
      </c>
      <c r="BA3094" s="493" t="n">
        <v>0</v>
      </c>
      <c r="BB3094" s="493" t="n">
        <v>733.2</v>
      </c>
      <c r="BC3094" s="493" t="n">
        <v>0</v>
      </c>
      <c r="BD3094" s="493" t="n">
        <v>736.8</v>
      </c>
      <c r="BE3094" s="493" t="n">
        <v>239.4</v>
      </c>
      <c r="BF3094" s="493" t="n">
        <v>750</v>
      </c>
      <c r="BG3094" s="493" t="n">
        <v>0</v>
      </c>
      <c r="BH3094" s="493" t="n">
        <v>252</v>
      </c>
      <c r="BI3094" s="493" t="n">
        <v>0</v>
      </c>
      <c r="BJ3094" s="493" t="n">
        <v>504</v>
      </c>
      <c r="BK3094" s="493" t="n">
        <v>0</v>
      </c>
      <c r="BL3094" s="493" t="n">
        <v>255</v>
      </c>
      <c r="BM3094" s="493" t="n">
        <v>42.1</v>
      </c>
      <c r="BN3094" s="493" t="n">
        <v>0</v>
      </c>
      <c r="BO3094" s="493" t="n">
        <v>0</v>
      </c>
      <c r="BP3094" s="493" t="n">
        <v>0</v>
      </c>
      <c r="BQ3094" s="493" t="n">
        <v>0</v>
      </c>
      <c r="BR3094" s="493" t="n">
        <v>0</v>
      </c>
      <c r="BS3094" s="493" t="n">
        <v>0</v>
      </c>
      <c r="BT3094" s="493" t="n">
        <v>0</v>
      </c>
      <c r="BU3094" s="493" t="n">
        <v>0</v>
      </c>
      <c r="BV3094" s="493" t="n">
        <v>0</v>
      </c>
      <c r="BW3094" s="493" t="n">
        <v>0</v>
      </c>
    </row>
    <row r="3095">
      <c r="A3095" t="inlineStr">
        <is>
          <t>[C9D3] Angiotensin-II 길항제 칼슘길항제 복합제</t>
        </is>
      </c>
      <c r="B3095" t="inlineStr">
        <is>
          <t>대원바이오텍</t>
        </is>
      </c>
      <c r="C3095" t="inlineStr">
        <is>
          <t>텔미암핀</t>
        </is>
      </c>
      <c r="D3095" t="inlineStr">
        <is>
          <t>대원바이오텍</t>
        </is>
      </c>
      <c r="E3095" t="inlineStr">
        <is>
          <t>amlodipine besylate,  telmisartan</t>
        </is>
      </c>
      <c r="F3095" t="inlineStr">
        <is>
          <t>의원</t>
        </is>
      </c>
      <c r="G3095" t="inlineStr">
        <is>
          <t>Generic</t>
        </is>
      </c>
      <c r="H3095" s="493" t="n">
        <v>10471.28</v>
      </c>
      <c r="I3095" s="493" t="n">
        <v>12916.1</v>
      </c>
      <c r="J3095" s="493" t="n">
        <v>13610.56</v>
      </c>
      <c r="K3095" s="493" t="n">
        <v>8858.01</v>
      </c>
      <c r="L3095" s="493" t="n">
        <v>13300.1</v>
      </c>
      <c r="M3095" s="493" t="n">
        <v>11668.81</v>
      </c>
      <c r="N3095" s="493" t="n">
        <v>12471.51</v>
      </c>
      <c r="O3095" s="493" t="n">
        <v>15525.34</v>
      </c>
      <c r="P3095" s="493" t="n">
        <v>12386.9</v>
      </c>
      <c r="Q3095" s="493" t="n">
        <v>12195.89</v>
      </c>
      <c r="R3095" s="493" t="n">
        <v>27807.31</v>
      </c>
      <c r="S3095" s="493" t="n">
        <v>38923.85</v>
      </c>
      <c r="T3095" s="493" t="n">
        <v>31808.22</v>
      </c>
      <c r="U3095" s="493" t="n">
        <v>34737.48</v>
      </c>
      <c r="V3095" s="493" t="n">
        <v>36573.91</v>
      </c>
      <c r="W3095" s="493" t="n">
        <v>51293.55</v>
      </c>
      <c r="X3095" s="493" t="n">
        <v>66309.53999999999</v>
      </c>
      <c r="Y3095" s="493" t="n">
        <v>75154.36</v>
      </c>
      <c r="Z3095" s="493" t="n">
        <v>75662.7</v>
      </c>
      <c r="AA3095" s="493" t="n">
        <v>76444.53999999999</v>
      </c>
      <c r="AB3095" s="493" t="n">
        <v>78031.64</v>
      </c>
      <c r="AC3095" s="493" t="n">
        <v>82236.50999999999</v>
      </c>
      <c r="AD3095" s="493" t="n">
        <v>79960.56</v>
      </c>
      <c r="AE3095" s="493" t="n">
        <v>85622.23</v>
      </c>
      <c r="AF3095" s="493" t="n">
        <v>83892.11</v>
      </c>
      <c r="AG3095" s="493" t="n">
        <v>83640.12</v>
      </c>
      <c r="AH3095" s="493" t="n">
        <v>106753.06</v>
      </c>
      <c r="AI3095" s="493" t="n">
        <v>111138.87</v>
      </c>
      <c r="AJ3095" s="493" t="n">
        <v>115098.14</v>
      </c>
      <c r="AK3095" s="493" t="n">
        <v>113550.58</v>
      </c>
      <c r="AL3095" s="493" t="n">
        <v>124432.19</v>
      </c>
      <c r="AM3095" s="493" t="n">
        <v>115556.87</v>
      </c>
      <c r="AN3095" s="493" t="n">
        <v>116612.85</v>
      </c>
      <c r="AO3095" s="493" t="n">
        <v>132571.82</v>
      </c>
      <c r="AP3095" s="493" t="n">
        <v>121703.22</v>
      </c>
      <c r="AQ3095" s="493" t="n">
        <v>135142.27</v>
      </c>
      <c r="AR3095" s="493" t="n">
        <v>124533.49</v>
      </c>
      <c r="AS3095" s="493" t="n">
        <v>134145.7</v>
      </c>
      <c r="AT3095" s="493" t="n">
        <v>125877.27</v>
      </c>
      <c r="AU3095" s="493" t="n">
        <v>142936.03</v>
      </c>
      <c r="AV3095" s="493" t="n">
        <v>123302.26</v>
      </c>
      <c r="AW3095" s="493" t="n">
        <v>131048.35</v>
      </c>
      <c r="AX3095" s="493" t="n">
        <v>134160.63</v>
      </c>
      <c r="AY3095" s="493" t="n">
        <v>139880.69</v>
      </c>
      <c r="AZ3095" s="493" t="n">
        <v>145929.12</v>
      </c>
      <c r="BA3095" s="493" t="n">
        <v>157221.18</v>
      </c>
      <c r="BB3095" s="493" t="n">
        <v>142262.59</v>
      </c>
      <c r="BC3095" s="493" t="n">
        <v>163418.36</v>
      </c>
      <c r="BD3095" s="493" t="n">
        <v>150870.05</v>
      </c>
      <c r="BE3095" s="493" t="n">
        <v>139541.77</v>
      </c>
      <c r="BF3095" s="493" t="n">
        <v>150891.58</v>
      </c>
      <c r="BG3095" s="493" t="n">
        <v>117121.16</v>
      </c>
      <c r="BH3095" s="493" t="n">
        <v>117417.04</v>
      </c>
      <c r="BI3095" s="493" t="n">
        <v>124081.34</v>
      </c>
      <c r="BJ3095" s="493" t="n">
        <v>125161.59</v>
      </c>
      <c r="BK3095" s="493" t="n">
        <v>115366.98</v>
      </c>
      <c r="BL3095" s="493" t="n">
        <v>134209.66</v>
      </c>
      <c r="BM3095" s="493" t="n">
        <v>113591.18</v>
      </c>
      <c r="BN3095" s="493" t="n">
        <v>111319.99</v>
      </c>
      <c r="BO3095" s="493" t="n">
        <v>120864.8</v>
      </c>
      <c r="BP3095" s="493" t="n">
        <v>107582.55</v>
      </c>
      <c r="BQ3095" s="493" t="n">
        <v>102397.7</v>
      </c>
      <c r="BR3095" s="493" t="n">
        <v>119120.43</v>
      </c>
      <c r="BS3095" s="493" t="n">
        <v>111441.65</v>
      </c>
      <c r="BT3095" s="493" t="n">
        <v>98783.17</v>
      </c>
      <c r="BU3095" s="493" t="n">
        <v>112424.83</v>
      </c>
      <c r="BV3095" s="493" t="n">
        <v>108613.79</v>
      </c>
      <c r="BW3095" s="493" t="n">
        <v>104245.15</v>
      </c>
    </row>
    <row r="3096">
      <c r="A3096" t="inlineStr">
        <is>
          <t>[C9D3] Angiotensin-II 길항제 칼슘길항제 복합제</t>
        </is>
      </c>
      <c r="B3096" t="inlineStr">
        <is>
          <t>대원바이오텍</t>
        </is>
      </c>
      <c r="C3096" t="inlineStr">
        <is>
          <t>텔미암핀</t>
        </is>
      </c>
      <c r="D3096" t="inlineStr">
        <is>
          <t>대원바이오텍</t>
        </is>
      </c>
      <c r="E3096" t="inlineStr">
        <is>
          <t>amlodipine besylate,  telmisartan</t>
        </is>
      </c>
      <c r="F3096" t="inlineStr">
        <is>
          <t>보건소</t>
        </is>
      </c>
      <c r="G3096" t="inlineStr">
        <is>
          <t>Generic</t>
        </is>
      </c>
      <c r="H3096" s="493" t="n">
        <v>3259.8</v>
      </c>
      <c r="I3096" s="493" t="n">
        <v>5547.6</v>
      </c>
      <c r="J3096" s="493" t="n">
        <v>15539.58</v>
      </c>
      <c r="K3096" s="493" t="n">
        <v>11266.74</v>
      </c>
      <c r="L3096" s="493" t="n">
        <v>16374.3</v>
      </c>
      <c r="M3096" s="493" t="n">
        <v>11658</v>
      </c>
      <c r="N3096" s="493" t="n">
        <v>12669.3</v>
      </c>
      <c r="O3096" s="493" t="n">
        <v>12297.6</v>
      </c>
      <c r="P3096" s="493" t="n">
        <v>9501.6</v>
      </c>
      <c r="Q3096" s="493" t="n">
        <v>14392.39</v>
      </c>
      <c r="R3096" s="493" t="n">
        <v>10554.09</v>
      </c>
      <c r="S3096" s="493" t="n">
        <v>11976.3</v>
      </c>
      <c r="T3096" s="493" t="n">
        <v>11479.87</v>
      </c>
      <c r="U3096" s="493" t="n">
        <v>7360.8</v>
      </c>
      <c r="V3096" s="493" t="n">
        <v>8837.4</v>
      </c>
      <c r="W3096" s="493" t="n">
        <v>10785.6</v>
      </c>
      <c r="X3096" s="493" t="n">
        <v>13464.6</v>
      </c>
      <c r="Y3096" s="493" t="n">
        <v>13426.8</v>
      </c>
      <c r="Z3096" s="493" t="n">
        <v>12817.8</v>
      </c>
      <c r="AA3096" s="493" t="n">
        <v>17560.2</v>
      </c>
      <c r="AB3096" s="493" t="n">
        <v>9971.4</v>
      </c>
      <c r="AC3096" s="493" t="n">
        <v>13079.4</v>
      </c>
      <c r="AD3096" s="493" t="n">
        <v>14174.88</v>
      </c>
      <c r="AE3096" s="493" t="n">
        <v>13296</v>
      </c>
      <c r="AF3096" s="493" t="n">
        <v>9563.4</v>
      </c>
      <c r="AG3096" s="493" t="n">
        <v>14595</v>
      </c>
      <c r="AH3096" s="493" t="n">
        <v>13340.7</v>
      </c>
      <c r="AI3096" s="493" t="n">
        <v>12573.6</v>
      </c>
      <c r="AJ3096" s="493" t="n">
        <v>9856.200000000001</v>
      </c>
      <c r="AK3096" s="493" t="n">
        <v>14214</v>
      </c>
      <c r="AL3096" s="493" t="n">
        <v>10251.75</v>
      </c>
      <c r="AM3096" s="493" t="n">
        <v>13805.4</v>
      </c>
      <c r="AN3096" s="493" t="n">
        <v>11781.9</v>
      </c>
      <c r="AO3096" s="493" t="n">
        <v>7954.3</v>
      </c>
      <c r="AP3096" s="493" t="n">
        <v>9959.1</v>
      </c>
      <c r="AQ3096" s="493" t="n">
        <v>4447.5</v>
      </c>
      <c r="AR3096" s="493" t="n">
        <v>4193.4</v>
      </c>
      <c r="AS3096" s="493" t="n">
        <v>3599.62</v>
      </c>
      <c r="AT3096" s="493" t="n">
        <v>3034.5</v>
      </c>
      <c r="AU3096" s="493" t="n">
        <v>7047.6</v>
      </c>
      <c r="AV3096" s="493" t="n">
        <v>3036.9</v>
      </c>
      <c r="AW3096" s="493" t="n">
        <v>2311.72</v>
      </c>
      <c r="AX3096" s="493" t="n">
        <v>6280.5</v>
      </c>
      <c r="AY3096" s="493" t="n">
        <v>2395.2</v>
      </c>
      <c r="AZ3096" s="493" t="n">
        <v>10132.5</v>
      </c>
      <c r="BA3096" s="493" t="n">
        <v>4963.2</v>
      </c>
      <c r="BB3096" s="493" t="n">
        <v>5410.2</v>
      </c>
      <c r="BC3096" s="493" t="n">
        <v>7447.05</v>
      </c>
      <c r="BD3096" s="493" t="n">
        <v>7501.5</v>
      </c>
      <c r="BE3096" s="493" t="n">
        <v>364.2</v>
      </c>
      <c r="BF3096" s="493" t="n">
        <v>3689.4</v>
      </c>
      <c r="BG3096" s="493" t="n">
        <v>3843.3</v>
      </c>
      <c r="BH3096" s="493" t="n">
        <v>2725.8</v>
      </c>
      <c r="BI3096" s="493" t="n">
        <v>3453.6</v>
      </c>
      <c r="BJ3096" s="493" t="n">
        <v>4726.2</v>
      </c>
      <c r="BK3096" s="493" t="n">
        <v>1085.7</v>
      </c>
      <c r="BL3096" s="493" t="n">
        <v>5017.5</v>
      </c>
      <c r="BM3096" s="493" t="n">
        <v>3340.8</v>
      </c>
      <c r="BN3096" s="493" t="n">
        <v>4494.6</v>
      </c>
      <c r="BO3096" s="493" t="n">
        <v>5213.25</v>
      </c>
      <c r="BP3096" s="493" t="n">
        <v>7566.3</v>
      </c>
      <c r="BQ3096" s="493" t="n">
        <v>7051.2</v>
      </c>
      <c r="BR3096" s="493" t="n">
        <v>5272.65</v>
      </c>
      <c r="BS3096" s="493" t="n">
        <v>6334.8</v>
      </c>
      <c r="BT3096" s="493" t="n">
        <v>7123.2</v>
      </c>
      <c r="BU3096" s="493" t="n">
        <v>4662.75</v>
      </c>
      <c r="BV3096" s="493" t="n">
        <v>6230.1</v>
      </c>
      <c r="BW3096" s="493" t="n">
        <v>7173.6</v>
      </c>
    </row>
    <row r="3097">
      <c r="A3097" t="inlineStr">
        <is>
          <t>[C9D3] Angiotensin-II 길항제 칼슘길항제 복합제</t>
        </is>
      </c>
      <c r="B3097" t="inlineStr">
        <is>
          <t>대원바이오텍</t>
        </is>
      </c>
      <c r="C3097" t="inlineStr">
        <is>
          <t>텔미암핀</t>
        </is>
      </c>
      <c r="D3097" t="inlineStr">
        <is>
          <t>대원바이오텍</t>
        </is>
      </c>
      <c r="E3097" t="inlineStr">
        <is>
          <t>amlodipine besylate,  telmisartan</t>
        </is>
      </c>
      <c r="F3097" t="inlineStr">
        <is>
          <t>기타(치과의원, 치과병원 등)</t>
        </is>
      </c>
      <c r="G3097" t="inlineStr">
        <is>
          <t>Generic</t>
        </is>
      </c>
      <c r="H3097" s="493" t="n">
        <v>0</v>
      </c>
      <c r="I3097" s="493" t="n">
        <v>0</v>
      </c>
      <c r="J3097" s="493" t="n">
        <v>0</v>
      </c>
      <c r="K3097" s="493" t="n">
        <v>0</v>
      </c>
      <c r="L3097" s="493" t="n">
        <v>0</v>
      </c>
      <c r="M3097" s="493" t="n">
        <v>0</v>
      </c>
      <c r="N3097" s="493" t="n">
        <v>0</v>
      </c>
      <c r="O3097" s="493" t="n">
        <v>0</v>
      </c>
      <c r="P3097" s="493" t="n">
        <v>0</v>
      </c>
      <c r="Q3097" s="493" t="n">
        <v>0</v>
      </c>
      <c r="R3097" s="493" t="n">
        <v>0</v>
      </c>
      <c r="S3097" s="493" t="n">
        <v>0</v>
      </c>
      <c r="T3097" s="493" t="n">
        <v>0</v>
      </c>
      <c r="U3097" s="493" t="n">
        <v>0</v>
      </c>
      <c r="V3097" s="493" t="n">
        <v>0</v>
      </c>
      <c r="W3097" s="493" t="n">
        <v>0</v>
      </c>
      <c r="X3097" s="493" t="n">
        <v>0</v>
      </c>
      <c r="Y3097" s="493" t="n">
        <v>0</v>
      </c>
      <c r="Z3097" s="493" t="n">
        <v>0</v>
      </c>
      <c r="AA3097" s="493" t="n">
        <v>0</v>
      </c>
      <c r="AB3097" s="493" t="n">
        <v>0</v>
      </c>
      <c r="AC3097" s="493" t="n">
        <v>211.8</v>
      </c>
      <c r="AD3097" s="493" t="n">
        <v>0</v>
      </c>
      <c r="AE3097" s="493" t="n">
        <v>0</v>
      </c>
      <c r="AF3097" s="493" t="n">
        <v>0</v>
      </c>
      <c r="AG3097" s="493" t="n">
        <v>0</v>
      </c>
      <c r="AH3097" s="493" t="n">
        <v>0</v>
      </c>
      <c r="AI3097" s="493" t="n">
        <v>0</v>
      </c>
      <c r="AJ3097" s="493" t="n">
        <v>0</v>
      </c>
      <c r="AK3097" s="493" t="n">
        <v>0</v>
      </c>
      <c r="AL3097" s="493" t="n">
        <v>0</v>
      </c>
      <c r="AM3097" s="493" t="n">
        <v>0</v>
      </c>
      <c r="AN3097" s="493" t="n">
        <v>0</v>
      </c>
      <c r="AO3097" s="493" t="n">
        <v>0</v>
      </c>
      <c r="AP3097" s="493" t="n">
        <v>0</v>
      </c>
      <c r="AQ3097" s="493" t="n">
        <v>0</v>
      </c>
      <c r="AR3097" s="493" t="n">
        <v>0</v>
      </c>
      <c r="AS3097" s="493" t="n">
        <v>0</v>
      </c>
      <c r="AT3097" s="493" t="n">
        <v>0</v>
      </c>
      <c r="AU3097" s="493" t="n">
        <v>0</v>
      </c>
      <c r="AV3097" s="493" t="n">
        <v>0</v>
      </c>
      <c r="AW3097" s="493" t="n">
        <v>0</v>
      </c>
      <c r="AX3097" s="493" t="n">
        <v>0</v>
      </c>
      <c r="AY3097" s="493" t="n">
        <v>0</v>
      </c>
      <c r="AZ3097" s="493" t="n">
        <v>0</v>
      </c>
      <c r="BA3097" s="493" t="n">
        <v>0</v>
      </c>
      <c r="BB3097" s="493" t="n">
        <v>0</v>
      </c>
      <c r="BC3097" s="493" t="n">
        <v>0</v>
      </c>
      <c r="BD3097" s="493" t="n">
        <v>0</v>
      </c>
      <c r="BE3097" s="493" t="n">
        <v>0</v>
      </c>
      <c r="BF3097" s="493" t="n">
        <v>0</v>
      </c>
      <c r="BG3097" s="493" t="n">
        <v>0</v>
      </c>
      <c r="BH3097" s="493" t="n">
        <v>0</v>
      </c>
      <c r="BI3097" s="493" t="n">
        <v>0</v>
      </c>
      <c r="BJ3097" s="493" t="n">
        <v>0</v>
      </c>
      <c r="BK3097" s="493" t="n">
        <v>0</v>
      </c>
      <c r="BL3097" s="493" t="n">
        <v>0</v>
      </c>
      <c r="BM3097" s="493" t="n">
        <v>0</v>
      </c>
      <c r="BN3097" s="493" t="n">
        <v>0</v>
      </c>
      <c r="BO3097" s="493" t="n">
        <v>0</v>
      </c>
      <c r="BP3097" s="493" t="n">
        <v>0</v>
      </c>
      <c r="BQ3097" s="493" t="n">
        <v>0</v>
      </c>
      <c r="BR3097" s="493" t="n">
        <v>0</v>
      </c>
      <c r="BS3097" s="493" t="n">
        <v>0</v>
      </c>
      <c r="BT3097" s="493" t="n">
        <v>0</v>
      </c>
      <c r="BU3097" s="493" t="n">
        <v>0</v>
      </c>
      <c r="BV3097" s="493" t="n">
        <v>0</v>
      </c>
      <c r="BW3097" s="493" t="n">
        <v>190.8</v>
      </c>
    </row>
    <row r="3098">
      <c r="A3098" t="inlineStr">
        <is>
          <t>[C9D3] Angiotensin-II 길항제 칼슘길항제 복합제</t>
        </is>
      </c>
      <c r="B3098" t="inlineStr">
        <is>
          <t>대원제약</t>
        </is>
      </c>
      <c r="C3098" t="inlineStr">
        <is>
          <t>엑스콤비</t>
        </is>
      </c>
      <c r="D3098" t="inlineStr">
        <is>
          <t>대원제약</t>
        </is>
      </c>
      <c r="E3098" t="inlineStr">
        <is>
          <t>amlodipine besylate,  valsartan</t>
        </is>
      </c>
      <c r="F3098" t="inlineStr">
        <is>
          <t>상급종합병원</t>
        </is>
      </c>
      <c r="G3098" t="inlineStr">
        <is>
          <t>Generic</t>
        </is>
      </c>
      <c r="H3098" s="493" t="n">
        <v>0</v>
      </c>
      <c r="I3098" s="493" t="n">
        <v>0</v>
      </c>
      <c r="J3098" s="493" t="n">
        <v>0</v>
      </c>
      <c r="K3098" s="493" t="n">
        <v>0</v>
      </c>
      <c r="L3098" s="493" t="n">
        <v>0</v>
      </c>
      <c r="M3098" s="493" t="n">
        <v>0</v>
      </c>
      <c r="N3098" s="493" t="n">
        <v>0</v>
      </c>
      <c r="O3098" s="493" t="n">
        <v>0</v>
      </c>
      <c r="P3098" s="493" t="n">
        <v>0</v>
      </c>
      <c r="Q3098" s="493" t="n">
        <v>0</v>
      </c>
      <c r="R3098" s="493" t="n">
        <v>0</v>
      </c>
      <c r="S3098" s="493" t="n">
        <v>0</v>
      </c>
      <c r="T3098" s="493" t="n">
        <v>0</v>
      </c>
      <c r="U3098" s="493" t="n">
        <v>0</v>
      </c>
      <c r="V3098" s="493" t="n">
        <v>0</v>
      </c>
      <c r="W3098" s="493" t="n">
        <v>0</v>
      </c>
      <c r="X3098" s="493" t="n">
        <v>0</v>
      </c>
      <c r="Y3098" s="493" t="n">
        <v>0</v>
      </c>
      <c r="Z3098" s="493" t="n">
        <v>0</v>
      </c>
      <c r="AA3098" s="493" t="n">
        <v>0</v>
      </c>
      <c r="AB3098" s="493" t="n">
        <v>0</v>
      </c>
      <c r="AC3098" s="493" t="n">
        <v>0</v>
      </c>
      <c r="AD3098" s="493" t="n">
        <v>0</v>
      </c>
      <c r="AE3098" s="493" t="n">
        <v>0</v>
      </c>
      <c r="AF3098" s="493" t="n">
        <v>0</v>
      </c>
      <c r="AG3098" s="493" t="n">
        <v>0</v>
      </c>
      <c r="AH3098" s="493" t="n">
        <v>0</v>
      </c>
      <c r="AI3098" s="493" t="n">
        <v>0</v>
      </c>
      <c r="AJ3098" s="493" t="n">
        <v>0</v>
      </c>
      <c r="AK3098" s="493" t="n">
        <v>0</v>
      </c>
      <c r="AL3098" s="493" t="n">
        <v>0</v>
      </c>
      <c r="AM3098" s="493" t="n">
        <v>0</v>
      </c>
      <c r="AN3098" s="493" t="n">
        <v>0</v>
      </c>
      <c r="AO3098" s="493" t="n">
        <v>0</v>
      </c>
      <c r="AP3098" s="493" t="n">
        <v>0</v>
      </c>
      <c r="AQ3098" s="493" t="n">
        <v>3452.54</v>
      </c>
      <c r="AR3098" s="493" t="n">
        <v>2106.09</v>
      </c>
      <c r="AS3098" s="493" t="n">
        <v>3042.9</v>
      </c>
      <c r="AT3098" s="493" t="n">
        <v>4065.81</v>
      </c>
      <c r="AU3098" s="493" t="n">
        <v>2482.48</v>
      </c>
      <c r="AV3098" s="493" t="n">
        <v>3020.85</v>
      </c>
      <c r="AW3098" s="493" t="n">
        <v>4522.56</v>
      </c>
      <c r="AX3098" s="493" t="n">
        <v>737.1</v>
      </c>
      <c r="AY3098" s="493" t="n">
        <v>266.4</v>
      </c>
      <c r="AZ3098" s="493" t="n">
        <v>1928.08</v>
      </c>
      <c r="BA3098" s="493" t="n">
        <v>2681.62</v>
      </c>
      <c r="BB3098" s="493" t="n">
        <v>1211.28</v>
      </c>
      <c r="BC3098" s="493" t="n">
        <v>1659.42</v>
      </c>
      <c r="BD3098" s="493" t="n">
        <v>4388.86</v>
      </c>
      <c r="BE3098" s="493" t="n">
        <v>0</v>
      </c>
      <c r="BF3098" s="493" t="n">
        <v>1268.4</v>
      </c>
      <c r="BG3098" s="493" t="n">
        <v>1837.36</v>
      </c>
      <c r="BH3098" s="493" t="n">
        <v>1505.35</v>
      </c>
      <c r="BI3098" s="493" t="n">
        <v>703.5700000000001</v>
      </c>
      <c r="BJ3098" s="493" t="n">
        <v>2430.47</v>
      </c>
      <c r="BK3098" s="493" t="n">
        <v>2457.84</v>
      </c>
      <c r="BL3098" s="493" t="n">
        <v>0</v>
      </c>
      <c r="BM3098" s="493" t="n">
        <v>1975.68</v>
      </c>
      <c r="BN3098" s="493" t="n">
        <v>0</v>
      </c>
      <c r="BO3098" s="493" t="n">
        <v>2148.3</v>
      </c>
      <c r="BP3098" s="493" t="n">
        <v>4064.13</v>
      </c>
      <c r="BQ3098" s="493" t="n">
        <v>0</v>
      </c>
      <c r="BR3098" s="493" t="n">
        <v>0</v>
      </c>
      <c r="BS3098" s="493" t="n">
        <v>1462.72</v>
      </c>
      <c r="BT3098" s="493" t="n">
        <v>898.8</v>
      </c>
      <c r="BU3098" s="493" t="n">
        <v>289.1</v>
      </c>
      <c r="BV3098" s="493" t="n">
        <v>3633.14</v>
      </c>
      <c r="BW3098" s="493" t="n">
        <v>3043.88</v>
      </c>
    </row>
    <row r="3099">
      <c r="A3099" t="inlineStr">
        <is>
          <t>[C9D3] Angiotensin-II 길항제 칼슘길항제 복합제</t>
        </is>
      </c>
      <c r="B3099" t="inlineStr">
        <is>
          <t>대원제약</t>
        </is>
      </c>
      <c r="C3099" t="inlineStr">
        <is>
          <t>엑스콤비</t>
        </is>
      </c>
      <c r="D3099" t="inlineStr">
        <is>
          <t>대원제약</t>
        </is>
      </c>
      <c r="E3099" t="inlineStr">
        <is>
          <t>amlodipine besylate,  valsartan</t>
        </is>
      </c>
      <c r="F3099" t="inlineStr">
        <is>
          <t>종합병원</t>
        </is>
      </c>
      <c r="G3099" t="inlineStr">
        <is>
          <t>Generic</t>
        </is>
      </c>
      <c r="H3099" s="493" t="n">
        <v>0</v>
      </c>
      <c r="I3099" s="493" t="n">
        <v>2817</v>
      </c>
      <c r="J3099" s="493" t="n">
        <v>722.39</v>
      </c>
      <c r="K3099" s="493" t="n">
        <v>621</v>
      </c>
      <c r="L3099" s="493" t="n">
        <v>1345.5</v>
      </c>
      <c r="M3099" s="493" t="n">
        <v>1319.4</v>
      </c>
      <c r="N3099" s="493" t="n">
        <v>332</v>
      </c>
      <c r="O3099" s="493" t="n">
        <v>2030.4</v>
      </c>
      <c r="P3099" s="493" t="n">
        <v>804</v>
      </c>
      <c r="Q3099" s="493" t="n">
        <v>2475.6</v>
      </c>
      <c r="R3099" s="493" t="n">
        <v>91.8</v>
      </c>
      <c r="S3099" s="493" t="n">
        <v>818.4</v>
      </c>
      <c r="T3099" s="493" t="n">
        <v>3087.5</v>
      </c>
      <c r="U3099" s="493" t="n">
        <v>1771.8</v>
      </c>
      <c r="V3099" s="493" t="n">
        <v>571.2</v>
      </c>
      <c r="W3099" s="493" t="n">
        <v>4098.2</v>
      </c>
      <c r="X3099" s="493" t="n">
        <v>90.59999999999999</v>
      </c>
      <c r="Y3099" s="493" t="n">
        <v>1270.5</v>
      </c>
      <c r="Z3099" s="493" t="n">
        <v>1811.8</v>
      </c>
      <c r="AA3099" s="493" t="n">
        <v>1923.6</v>
      </c>
      <c r="AB3099" s="493" t="n">
        <v>0</v>
      </c>
      <c r="AC3099" s="493" t="n">
        <v>3069.2</v>
      </c>
      <c r="AD3099" s="493" t="n">
        <v>0</v>
      </c>
      <c r="AE3099" s="493" t="n">
        <v>482.4</v>
      </c>
      <c r="AF3099" s="493" t="n">
        <v>2670.2</v>
      </c>
      <c r="AG3099" s="493" t="n">
        <v>1112.6</v>
      </c>
      <c r="AH3099" s="493" t="n">
        <v>0</v>
      </c>
      <c r="AI3099" s="493" t="n">
        <v>2061</v>
      </c>
      <c r="AJ3099" s="493" t="n">
        <v>0</v>
      </c>
      <c r="AK3099" s="493" t="n">
        <v>0</v>
      </c>
      <c r="AL3099" s="493" t="n">
        <v>3051</v>
      </c>
      <c r="AM3099" s="493" t="n">
        <v>251</v>
      </c>
      <c r="AN3099" s="493" t="n">
        <v>0</v>
      </c>
      <c r="AO3099" s="493" t="n">
        <v>1074</v>
      </c>
      <c r="AP3099" s="493" t="n">
        <v>230</v>
      </c>
      <c r="AQ3099" s="493" t="n">
        <v>0</v>
      </c>
      <c r="AR3099" s="493" t="n">
        <v>1026</v>
      </c>
      <c r="AS3099" s="493" t="n">
        <v>1644</v>
      </c>
      <c r="AT3099" s="493" t="n">
        <v>0</v>
      </c>
      <c r="AU3099" s="493" t="n">
        <v>1043</v>
      </c>
      <c r="AV3099" s="493" t="n">
        <v>1279</v>
      </c>
      <c r="AW3099" s="493" t="n">
        <v>0</v>
      </c>
      <c r="AX3099" s="493" t="n">
        <v>652</v>
      </c>
      <c r="AY3099" s="493" t="n">
        <v>1307</v>
      </c>
      <c r="AZ3099" s="493" t="n">
        <v>1057</v>
      </c>
      <c r="BA3099" s="493" t="n">
        <v>0</v>
      </c>
      <c r="BB3099" s="493" t="n">
        <v>242</v>
      </c>
      <c r="BC3099" s="493" t="n">
        <v>254</v>
      </c>
      <c r="BD3099" s="493" t="n">
        <v>0</v>
      </c>
      <c r="BE3099" s="493" t="n">
        <v>1272</v>
      </c>
      <c r="BF3099" s="493" t="n">
        <v>1473</v>
      </c>
      <c r="BG3099" s="493" t="n">
        <v>2943.9</v>
      </c>
      <c r="BH3099" s="493" t="n">
        <v>7345.2</v>
      </c>
      <c r="BI3099" s="493" t="n">
        <v>3221.8</v>
      </c>
      <c r="BJ3099" s="493" t="n">
        <v>4682.7</v>
      </c>
      <c r="BK3099" s="493" t="n">
        <v>6563.7</v>
      </c>
      <c r="BL3099" s="493" t="n">
        <v>7229.6</v>
      </c>
      <c r="BM3099" s="493" t="n">
        <v>6861</v>
      </c>
      <c r="BN3099" s="493" t="n">
        <v>3393</v>
      </c>
      <c r="BO3099" s="493" t="n">
        <v>8543.299999999999</v>
      </c>
      <c r="BP3099" s="493" t="n">
        <v>2745</v>
      </c>
      <c r="BQ3099" s="493" t="n">
        <v>5231.9</v>
      </c>
      <c r="BR3099" s="493" t="n">
        <v>7299.09</v>
      </c>
      <c r="BS3099" s="493" t="n">
        <v>8175.1</v>
      </c>
      <c r="BT3099" s="493" t="n">
        <v>5864.1</v>
      </c>
      <c r="BU3099" s="493" t="n">
        <v>7828.8</v>
      </c>
      <c r="BV3099" s="493" t="n">
        <v>7914.6</v>
      </c>
      <c r="BW3099" s="493" t="n">
        <v>4950.6</v>
      </c>
    </row>
    <row r="3100">
      <c r="A3100" t="inlineStr">
        <is>
          <t>[C9D3] Angiotensin-II 길항제 칼슘길항제 복합제</t>
        </is>
      </c>
      <c r="B3100" t="inlineStr">
        <is>
          <t>대원제약</t>
        </is>
      </c>
      <c r="C3100" t="inlineStr">
        <is>
          <t>엑스콤비</t>
        </is>
      </c>
      <c r="D3100" t="inlineStr">
        <is>
          <t>대원제약</t>
        </is>
      </c>
      <c r="E3100" t="inlineStr">
        <is>
          <t>amlodipine besylate,  valsartan</t>
        </is>
      </c>
      <c r="F3100" t="inlineStr">
        <is>
          <t>병원</t>
        </is>
      </c>
      <c r="G3100" t="inlineStr">
        <is>
          <t>Generic</t>
        </is>
      </c>
      <c r="H3100" s="493" t="n">
        <v>632.4</v>
      </c>
      <c r="I3100" s="493" t="n">
        <v>0</v>
      </c>
      <c r="J3100" s="493" t="n">
        <v>634.8</v>
      </c>
      <c r="K3100" s="493" t="n">
        <v>408</v>
      </c>
      <c r="L3100" s="493" t="n">
        <v>501.6</v>
      </c>
      <c r="M3100" s="493" t="n">
        <v>0</v>
      </c>
      <c r="N3100" s="493" t="n">
        <v>615</v>
      </c>
      <c r="O3100" s="493" t="n">
        <v>480</v>
      </c>
      <c r="P3100" s="493" t="n">
        <v>1582.8</v>
      </c>
      <c r="Q3100" s="493" t="n">
        <v>600</v>
      </c>
      <c r="R3100" s="493" t="n">
        <v>497.1</v>
      </c>
      <c r="S3100" s="493" t="n">
        <v>120</v>
      </c>
      <c r="T3100" s="493" t="n">
        <v>1821</v>
      </c>
      <c r="U3100" s="493" t="n">
        <v>0</v>
      </c>
      <c r="V3100" s="493" t="n">
        <v>2006.4</v>
      </c>
      <c r="W3100" s="493" t="n">
        <v>718.8</v>
      </c>
      <c r="X3100" s="493" t="n">
        <v>988.8</v>
      </c>
      <c r="Y3100" s="493" t="n">
        <v>959.4</v>
      </c>
      <c r="Z3100" s="493" t="n">
        <v>615</v>
      </c>
      <c r="AA3100" s="493" t="n">
        <v>480</v>
      </c>
      <c r="AB3100" s="493" t="n">
        <v>853.2</v>
      </c>
      <c r="AC3100" s="493" t="n">
        <v>1459.8</v>
      </c>
      <c r="AD3100" s="493" t="n">
        <v>362.4</v>
      </c>
      <c r="AE3100" s="493" t="n">
        <v>0</v>
      </c>
      <c r="AF3100" s="493" t="n">
        <v>366</v>
      </c>
      <c r="AG3100" s="493" t="n">
        <v>980.4</v>
      </c>
      <c r="AH3100" s="493" t="n">
        <v>606</v>
      </c>
      <c r="AI3100" s="493" t="n">
        <v>719.4</v>
      </c>
      <c r="AJ3100" s="493" t="n">
        <v>111.86</v>
      </c>
      <c r="AK3100" s="493" t="n">
        <v>960</v>
      </c>
      <c r="AL3100" s="493" t="n">
        <v>730.2</v>
      </c>
      <c r="AM3100" s="493" t="n">
        <v>600</v>
      </c>
      <c r="AN3100" s="493" t="n">
        <v>488.4</v>
      </c>
      <c r="AO3100" s="493" t="n">
        <v>0</v>
      </c>
      <c r="AP3100" s="493" t="n">
        <v>789.3</v>
      </c>
      <c r="AQ3100" s="493" t="n">
        <v>770.63</v>
      </c>
      <c r="AR3100" s="493" t="n">
        <v>2146.8</v>
      </c>
      <c r="AS3100" s="493" t="n">
        <v>848.1</v>
      </c>
      <c r="AT3100" s="493" t="n">
        <v>963.6</v>
      </c>
      <c r="AU3100" s="493" t="n">
        <v>1030.8</v>
      </c>
      <c r="AV3100" s="493" t="n">
        <v>851.4</v>
      </c>
      <c r="AW3100" s="493" t="n">
        <v>1494.4</v>
      </c>
      <c r="AX3100" s="493" t="n">
        <v>2432.4</v>
      </c>
      <c r="AY3100" s="493" t="n">
        <v>2618.1</v>
      </c>
      <c r="AZ3100" s="493" t="n">
        <v>718.8</v>
      </c>
      <c r="BA3100" s="493" t="n">
        <v>434.4</v>
      </c>
      <c r="BB3100" s="493" t="n">
        <v>456.3</v>
      </c>
      <c r="BC3100" s="493" t="n">
        <v>369.6</v>
      </c>
      <c r="BD3100" s="493" t="n">
        <v>377.7</v>
      </c>
      <c r="BE3100" s="493" t="n">
        <v>361.2</v>
      </c>
      <c r="BF3100" s="493" t="n">
        <v>832.3200000000001</v>
      </c>
      <c r="BG3100" s="493" t="n">
        <v>603.38</v>
      </c>
      <c r="BH3100" s="493" t="n">
        <v>522.24</v>
      </c>
      <c r="BI3100" s="493" t="n">
        <v>790.78</v>
      </c>
      <c r="BJ3100" s="493" t="n">
        <v>420.6</v>
      </c>
      <c r="BK3100" s="493" t="n">
        <v>366.6</v>
      </c>
      <c r="BL3100" s="493" t="n">
        <v>498.3</v>
      </c>
      <c r="BM3100" s="493" t="n">
        <v>360</v>
      </c>
      <c r="BN3100" s="493" t="n">
        <v>292.8</v>
      </c>
      <c r="BO3100" s="493" t="n">
        <v>0</v>
      </c>
      <c r="BP3100" s="493" t="n">
        <v>54.6</v>
      </c>
      <c r="BQ3100" s="493" t="n">
        <v>293.4</v>
      </c>
      <c r="BR3100" s="493" t="n">
        <v>189</v>
      </c>
      <c r="BS3100" s="493" t="n">
        <v>299.4</v>
      </c>
      <c r="BT3100" s="493" t="n">
        <v>57.6</v>
      </c>
      <c r="BU3100" s="493" t="n">
        <v>306</v>
      </c>
      <c r="BV3100" s="493" t="n">
        <v>58.2</v>
      </c>
      <c r="BW3100" s="493" t="n">
        <v>57</v>
      </c>
    </row>
    <row r="3101">
      <c r="A3101" t="inlineStr">
        <is>
          <t>[C9D3] Angiotensin-II 길항제 칼슘길항제 복합제</t>
        </is>
      </c>
      <c r="B3101" t="inlineStr">
        <is>
          <t>대원제약</t>
        </is>
      </c>
      <c r="C3101" t="inlineStr">
        <is>
          <t>엑스콤비</t>
        </is>
      </c>
      <c r="D3101" t="inlineStr">
        <is>
          <t>대원제약</t>
        </is>
      </c>
      <c r="E3101" t="inlineStr">
        <is>
          <t>amlodipine besylate,  valsartan</t>
        </is>
      </c>
      <c r="F3101" t="inlineStr">
        <is>
          <t>의원</t>
        </is>
      </c>
      <c r="G3101" t="inlineStr">
        <is>
          <t>Generic</t>
        </is>
      </c>
      <c r="H3101" s="493" t="n">
        <v>54604.2</v>
      </c>
      <c r="I3101" s="493" t="n">
        <v>52433.91</v>
      </c>
      <c r="J3101" s="493" t="n">
        <v>76580.74000000001</v>
      </c>
      <c r="K3101" s="493" t="n">
        <v>70682.02</v>
      </c>
      <c r="L3101" s="493" t="n">
        <v>77913.22</v>
      </c>
      <c r="M3101" s="493" t="n">
        <v>89606.66</v>
      </c>
      <c r="N3101" s="493" t="n">
        <v>96666.7</v>
      </c>
      <c r="O3101" s="493" t="n">
        <v>95035.27</v>
      </c>
      <c r="P3101" s="493" t="n">
        <v>86467.11</v>
      </c>
      <c r="Q3101" s="493" t="n">
        <v>94898.03</v>
      </c>
      <c r="R3101" s="493" t="n">
        <v>97827.55</v>
      </c>
      <c r="S3101" s="493" t="n">
        <v>117117.11</v>
      </c>
      <c r="T3101" s="493" t="n">
        <v>106878.53</v>
      </c>
      <c r="U3101" s="493" t="n">
        <v>106674.02</v>
      </c>
      <c r="V3101" s="493" t="n">
        <v>117332.92</v>
      </c>
      <c r="W3101" s="493" t="n">
        <v>117610.93</v>
      </c>
      <c r="X3101" s="493" t="n">
        <v>122898.99</v>
      </c>
      <c r="Y3101" s="493" t="n">
        <v>119848.08</v>
      </c>
      <c r="Z3101" s="493" t="n">
        <v>119208.95</v>
      </c>
      <c r="AA3101" s="493" t="n">
        <v>115910.55</v>
      </c>
      <c r="AB3101" s="493" t="n">
        <v>101650</v>
      </c>
      <c r="AC3101" s="493" t="n">
        <v>109994.81</v>
      </c>
      <c r="AD3101" s="493" t="n">
        <v>119043.62</v>
      </c>
      <c r="AE3101" s="493" t="n">
        <v>122579.45</v>
      </c>
      <c r="AF3101" s="493" t="n">
        <v>118959.05</v>
      </c>
      <c r="AG3101" s="493" t="n">
        <v>123605.41</v>
      </c>
      <c r="AH3101" s="493" t="n">
        <v>130323.75</v>
      </c>
      <c r="AI3101" s="493" t="n">
        <v>129543.28</v>
      </c>
      <c r="AJ3101" s="493" t="n">
        <v>134801.1</v>
      </c>
      <c r="AK3101" s="493" t="n">
        <v>132213.4</v>
      </c>
      <c r="AL3101" s="493" t="n">
        <v>125516.75</v>
      </c>
      <c r="AM3101" s="493" t="n">
        <v>129735.79</v>
      </c>
      <c r="AN3101" s="493" t="n">
        <v>136559</v>
      </c>
      <c r="AO3101" s="493" t="n">
        <v>136945.97</v>
      </c>
      <c r="AP3101" s="493" t="n">
        <v>135276.33</v>
      </c>
      <c r="AQ3101" s="493" t="n">
        <v>132391.56</v>
      </c>
      <c r="AR3101" s="493" t="n">
        <v>143164.08</v>
      </c>
      <c r="AS3101" s="493" t="n">
        <v>131832.19</v>
      </c>
      <c r="AT3101" s="493" t="n">
        <v>139444.6</v>
      </c>
      <c r="AU3101" s="493" t="n">
        <v>136441.81</v>
      </c>
      <c r="AV3101" s="493" t="n">
        <v>139532.69</v>
      </c>
      <c r="AW3101" s="493" t="n">
        <v>124954.28</v>
      </c>
      <c r="AX3101" s="493" t="n">
        <v>142908.34</v>
      </c>
      <c r="AY3101" s="493" t="n">
        <v>133614.21</v>
      </c>
      <c r="AZ3101" s="493" t="n">
        <v>133591</v>
      </c>
      <c r="BA3101" s="493" t="n">
        <v>148464.38</v>
      </c>
      <c r="BB3101" s="493" t="n">
        <v>131791.36</v>
      </c>
      <c r="BC3101" s="493" t="n">
        <v>134903.22</v>
      </c>
      <c r="BD3101" s="493" t="n">
        <v>132747.22</v>
      </c>
      <c r="BE3101" s="493" t="n">
        <v>117339.57</v>
      </c>
      <c r="BF3101" s="493" t="n">
        <v>138189.47</v>
      </c>
      <c r="BG3101" s="493" t="n">
        <v>128609.58</v>
      </c>
      <c r="BH3101" s="493" t="n">
        <v>139099.29</v>
      </c>
      <c r="BI3101" s="493" t="n">
        <v>115142.32</v>
      </c>
      <c r="BJ3101" s="493" t="n">
        <v>128658.6</v>
      </c>
      <c r="BK3101" s="493" t="n">
        <v>126242.4</v>
      </c>
      <c r="BL3101" s="493" t="n">
        <v>145414.91</v>
      </c>
      <c r="BM3101" s="493" t="n">
        <v>117639.57</v>
      </c>
      <c r="BN3101" s="493" t="n">
        <v>117250.81</v>
      </c>
      <c r="BO3101" s="493" t="n">
        <v>120426.95</v>
      </c>
      <c r="BP3101" s="493" t="n">
        <v>123969.83</v>
      </c>
      <c r="BQ3101" s="493" t="n">
        <v>108913.05</v>
      </c>
      <c r="BR3101" s="493" t="n">
        <v>118255.5</v>
      </c>
      <c r="BS3101" s="493" t="n">
        <v>122685.26</v>
      </c>
      <c r="BT3101" s="493" t="n">
        <v>124693.53</v>
      </c>
      <c r="BU3101" s="493" t="n">
        <v>123606.79</v>
      </c>
      <c r="BV3101" s="493" t="n">
        <v>133052.67</v>
      </c>
      <c r="BW3101" s="493" t="n">
        <v>117367.64</v>
      </c>
    </row>
    <row r="3102">
      <c r="A3102" t="inlineStr">
        <is>
          <t>[C9D3] Angiotensin-II 길항제 칼슘길항제 복합제</t>
        </is>
      </c>
      <c r="B3102" t="inlineStr">
        <is>
          <t>대원제약</t>
        </is>
      </c>
      <c r="C3102" t="inlineStr">
        <is>
          <t>엑스콤비</t>
        </is>
      </c>
      <c r="D3102" t="inlineStr">
        <is>
          <t>대원제약</t>
        </is>
      </c>
      <c r="E3102" t="inlineStr">
        <is>
          <t>amlodipine besylate,  valsartan</t>
        </is>
      </c>
      <c r="F3102" t="inlineStr">
        <is>
          <t>보건소</t>
        </is>
      </c>
      <c r="G3102" t="inlineStr">
        <is>
          <t>Generic</t>
        </is>
      </c>
      <c r="H3102" s="493" t="n">
        <v>244.8</v>
      </c>
      <c r="I3102" s="493" t="n">
        <v>5170.04</v>
      </c>
      <c r="J3102" s="493" t="n">
        <v>736.48</v>
      </c>
      <c r="K3102" s="493" t="n">
        <v>954.52</v>
      </c>
      <c r="L3102" s="493" t="n">
        <v>874.5</v>
      </c>
      <c r="M3102" s="493" t="n">
        <v>1168.5</v>
      </c>
      <c r="N3102" s="493" t="n">
        <v>2347.2</v>
      </c>
      <c r="O3102" s="493" t="n">
        <v>1643.4</v>
      </c>
      <c r="P3102" s="493" t="n">
        <v>888.3</v>
      </c>
      <c r="Q3102" s="493" t="n">
        <v>2071.5</v>
      </c>
      <c r="R3102" s="493" t="n">
        <v>2183.1</v>
      </c>
      <c r="S3102" s="493" t="n">
        <v>535.8</v>
      </c>
      <c r="T3102" s="493" t="n">
        <v>619.5</v>
      </c>
      <c r="U3102" s="493" t="n">
        <v>2277.6</v>
      </c>
      <c r="V3102" s="493" t="n">
        <v>1202.1</v>
      </c>
      <c r="W3102" s="493" t="n">
        <v>753</v>
      </c>
      <c r="X3102" s="493" t="n">
        <v>2145.3</v>
      </c>
      <c r="Y3102" s="493" t="n">
        <v>2612.4</v>
      </c>
      <c r="Z3102" s="493" t="n">
        <v>3559.5</v>
      </c>
      <c r="AA3102" s="493" t="n">
        <v>2173.2</v>
      </c>
      <c r="AB3102" s="493" t="n">
        <v>2216.7</v>
      </c>
      <c r="AC3102" s="493" t="n">
        <v>2617.95</v>
      </c>
      <c r="AD3102" s="493" t="n">
        <v>4005.45</v>
      </c>
      <c r="AE3102" s="493" t="n">
        <v>647.4</v>
      </c>
      <c r="AF3102" s="493" t="n">
        <v>1459.8</v>
      </c>
      <c r="AG3102" s="493" t="n">
        <v>2936.4</v>
      </c>
      <c r="AH3102" s="493" t="n">
        <v>1142.1</v>
      </c>
      <c r="AI3102" s="493" t="n">
        <v>1958.1</v>
      </c>
      <c r="AJ3102" s="493" t="n">
        <v>4168.8</v>
      </c>
      <c r="AK3102" s="493" t="n">
        <v>8797.049999999999</v>
      </c>
      <c r="AL3102" s="493" t="n">
        <v>482.4</v>
      </c>
      <c r="AM3102" s="493" t="n">
        <v>1208.7</v>
      </c>
      <c r="AN3102" s="493" t="n">
        <v>4451.55</v>
      </c>
      <c r="AO3102" s="493" t="n">
        <v>4336.5</v>
      </c>
      <c r="AP3102" s="493" t="n">
        <v>272.4</v>
      </c>
      <c r="AQ3102" s="493" t="n">
        <v>2956.5</v>
      </c>
      <c r="AR3102" s="493" t="n">
        <v>15756.3</v>
      </c>
      <c r="AS3102" s="493" t="n">
        <v>1389.3</v>
      </c>
      <c r="AT3102" s="493" t="n">
        <v>834.6</v>
      </c>
      <c r="AU3102" s="493" t="n">
        <v>875.4</v>
      </c>
      <c r="AV3102" s="493" t="n">
        <v>13047</v>
      </c>
      <c r="AW3102" s="493" t="n">
        <v>556.2</v>
      </c>
      <c r="AX3102" s="493" t="n">
        <v>741.6</v>
      </c>
      <c r="AY3102" s="493" t="n">
        <v>1357.8</v>
      </c>
      <c r="AZ3102" s="493" t="n">
        <v>6222.6</v>
      </c>
      <c r="BA3102" s="493" t="n">
        <v>1687.5</v>
      </c>
      <c r="BB3102" s="493" t="n">
        <v>361.8</v>
      </c>
      <c r="BC3102" s="493" t="n">
        <v>1500.3</v>
      </c>
      <c r="BD3102" s="493" t="n">
        <v>714</v>
      </c>
      <c r="BE3102" s="493" t="n">
        <v>874.2</v>
      </c>
      <c r="BF3102" s="493" t="n">
        <v>1243.2</v>
      </c>
      <c r="BG3102" s="493" t="n">
        <v>1357.8</v>
      </c>
      <c r="BH3102" s="493" t="n">
        <v>769.8</v>
      </c>
      <c r="BI3102" s="493" t="n">
        <v>1710.3</v>
      </c>
      <c r="BJ3102" s="493" t="n">
        <v>465</v>
      </c>
      <c r="BK3102" s="493" t="n">
        <v>2368.8</v>
      </c>
      <c r="BL3102" s="493" t="n">
        <v>876.6</v>
      </c>
      <c r="BM3102" s="493" t="n">
        <v>2410.2</v>
      </c>
      <c r="BN3102" s="493" t="n">
        <v>1157.4</v>
      </c>
      <c r="BO3102" s="493" t="n">
        <v>1941.9</v>
      </c>
      <c r="BP3102" s="493" t="n">
        <v>0</v>
      </c>
      <c r="BQ3102" s="493" t="n">
        <v>1928.7</v>
      </c>
      <c r="BR3102" s="493" t="n">
        <v>3912.6</v>
      </c>
      <c r="BS3102" s="493" t="n">
        <v>758.7</v>
      </c>
      <c r="BT3102" s="493" t="n">
        <v>1443.6</v>
      </c>
      <c r="BU3102" s="493" t="n">
        <v>625.8</v>
      </c>
      <c r="BV3102" s="493" t="n">
        <v>0</v>
      </c>
      <c r="BW3102" s="493" t="n">
        <v>2014.8</v>
      </c>
    </row>
    <row r="3103">
      <c r="A3103" t="inlineStr">
        <is>
          <t>[C9D3] Angiotensin-II 길항제 칼슘길항제 복합제</t>
        </is>
      </c>
      <c r="B3103" t="inlineStr">
        <is>
          <t>대원제약</t>
        </is>
      </c>
      <c r="C3103" t="inlineStr">
        <is>
          <t>트윈콤비</t>
        </is>
      </c>
      <c r="D3103" t="inlineStr">
        <is>
          <t>대원제약</t>
        </is>
      </c>
      <c r="E3103" t="inlineStr">
        <is>
          <t>amlodipine besylate,  telmisartan</t>
        </is>
      </c>
      <c r="F3103" t="inlineStr">
        <is>
          <t>상급종합병원</t>
        </is>
      </c>
      <c r="G3103" t="inlineStr">
        <is>
          <t>Generic</t>
        </is>
      </c>
      <c r="H3103" s="493" t="n">
        <v>14368.25</v>
      </c>
      <c r="I3103" s="493" t="n">
        <v>0</v>
      </c>
      <c r="J3103" s="493" t="n">
        <v>0</v>
      </c>
      <c r="K3103" s="493" t="n">
        <v>13714.2</v>
      </c>
      <c r="L3103" s="493" t="n">
        <v>234.15</v>
      </c>
      <c r="M3103" s="493" t="n">
        <v>0</v>
      </c>
      <c r="N3103" s="493" t="n">
        <v>12971.3</v>
      </c>
      <c r="O3103" s="493" t="n">
        <v>250.8</v>
      </c>
      <c r="P3103" s="493" t="n">
        <v>0</v>
      </c>
      <c r="Q3103" s="493" t="n">
        <v>13343.7</v>
      </c>
      <c r="R3103" s="493" t="n">
        <v>0</v>
      </c>
      <c r="S3103" s="493" t="n">
        <v>0</v>
      </c>
      <c r="T3103" s="493" t="n">
        <v>13761.7</v>
      </c>
      <c r="U3103" s="493" t="n">
        <v>0</v>
      </c>
      <c r="V3103" s="493" t="n">
        <v>0</v>
      </c>
      <c r="W3103" s="493" t="n">
        <v>5789.08</v>
      </c>
      <c r="X3103" s="493" t="n">
        <v>1579.5</v>
      </c>
      <c r="Y3103" s="493" t="n">
        <v>0</v>
      </c>
      <c r="Z3103" s="493" t="n">
        <v>0</v>
      </c>
      <c r="AA3103" s="493" t="n">
        <v>0</v>
      </c>
      <c r="AB3103" s="493" t="n">
        <v>13531.24</v>
      </c>
      <c r="AC3103" s="493" t="n">
        <v>352.66</v>
      </c>
      <c r="AD3103" s="493" t="n">
        <v>20235</v>
      </c>
      <c r="AE3103" s="493" t="n">
        <v>0</v>
      </c>
      <c r="AF3103" s="493" t="n">
        <v>0</v>
      </c>
      <c r="AG3103" s="493" t="n">
        <v>0</v>
      </c>
      <c r="AH3103" s="493" t="n">
        <v>371.14</v>
      </c>
      <c r="AI3103" s="493" t="n">
        <v>0</v>
      </c>
      <c r="AJ3103" s="493" t="n">
        <v>0</v>
      </c>
      <c r="AK3103" s="493" t="n">
        <v>0</v>
      </c>
      <c r="AL3103" s="493" t="n">
        <v>25573.75</v>
      </c>
      <c r="AM3103" s="493" t="n">
        <v>0</v>
      </c>
      <c r="AN3103" s="493" t="n">
        <v>0</v>
      </c>
      <c r="AO3103" s="493" t="n">
        <v>0</v>
      </c>
      <c r="AP3103" s="493" t="n">
        <v>23130</v>
      </c>
      <c r="AQ3103" s="493" t="n">
        <v>0</v>
      </c>
      <c r="AR3103" s="493" t="n">
        <v>1261</v>
      </c>
      <c r="AS3103" s="493" t="n">
        <v>0</v>
      </c>
      <c r="AT3103" s="493" t="n">
        <v>0</v>
      </c>
      <c r="AU3103" s="493" t="n">
        <v>0</v>
      </c>
      <c r="AV3103" s="493" t="n">
        <v>0</v>
      </c>
      <c r="AW3103" s="493" t="n">
        <v>0</v>
      </c>
      <c r="AX3103" s="493" t="n">
        <v>1784</v>
      </c>
      <c r="AY3103" s="493" t="n">
        <v>0</v>
      </c>
      <c r="AZ3103" s="493" t="n">
        <v>0</v>
      </c>
      <c r="BA3103" s="493" t="n">
        <v>2662</v>
      </c>
      <c r="BB3103" s="493" t="n">
        <v>0</v>
      </c>
      <c r="BC3103" s="493" t="n">
        <v>0</v>
      </c>
      <c r="BD3103" s="493" t="n">
        <v>0</v>
      </c>
      <c r="BE3103" s="493" t="n">
        <v>0</v>
      </c>
      <c r="BF3103" s="493" t="n">
        <v>2737.68</v>
      </c>
      <c r="BG3103" s="493" t="n">
        <v>0</v>
      </c>
      <c r="BH3103" s="493" t="n">
        <v>0</v>
      </c>
      <c r="BI3103" s="493" t="n">
        <v>0</v>
      </c>
      <c r="BJ3103" s="493" t="n">
        <v>0</v>
      </c>
      <c r="BK3103" s="493" t="n">
        <v>0</v>
      </c>
      <c r="BL3103" s="493" t="n">
        <v>0</v>
      </c>
      <c r="BM3103" s="493" t="n">
        <v>0</v>
      </c>
      <c r="BN3103" s="493" t="n">
        <v>0</v>
      </c>
      <c r="BO3103" s="493" t="n">
        <v>0</v>
      </c>
      <c r="BP3103" s="493" t="n">
        <v>496.8</v>
      </c>
      <c r="BQ3103" s="493" t="n">
        <v>0</v>
      </c>
      <c r="BR3103" s="493" t="n">
        <v>3870.24</v>
      </c>
      <c r="BS3103" s="493" t="n">
        <v>0</v>
      </c>
      <c r="BT3103" s="493" t="n">
        <v>0</v>
      </c>
      <c r="BU3103" s="493" t="n">
        <v>0</v>
      </c>
      <c r="BV3103" s="493" t="n">
        <v>0</v>
      </c>
      <c r="BW3103" s="493" t="n">
        <v>0</v>
      </c>
    </row>
    <row r="3104">
      <c r="A3104" t="inlineStr">
        <is>
          <t>[C9D3] Angiotensin-II 길항제 칼슘길항제 복합제</t>
        </is>
      </c>
      <c r="B3104" t="inlineStr">
        <is>
          <t>대원제약</t>
        </is>
      </c>
      <c r="C3104" t="inlineStr">
        <is>
          <t>트윈콤비</t>
        </is>
      </c>
      <c r="D3104" t="inlineStr">
        <is>
          <t>대원제약</t>
        </is>
      </c>
      <c r="E3104" t="inlineStr">
        <is>
          <t>amlodipine besylate,  telmisartan</t>
        </is>
      </c>
      <c r="F3104" t="inlineStr">
        <is>
          <t>종합병원</t>
        </is>
      </c>
      <c r="G3104" t="inlineStr">
        <is>
          <t>Generic</t>
        </is>
      </c>
      <c r="H3104" s="493" t="n">
        <v>69690.35000000001</v>
      </c>
      <c r="I3104" s="493" t="n">
        <v>62261.62</v>
      </c>
      <c r="J3104" s="493" t="n">
        <v>72174.5</v>
      </c>
      <c r="K3104" s="493" t="n">
        <v>66963.44</v>
      </c>
      <c r="L3104" s="493" t="n">
        <v>66097.7</v>
      </c>
      <c r="M3104" s="493" t="n">
        <v>69977.48</v>
      </c>
      <c r="N3104" s="493" t="n">
        <v>77799.55</v>
      </c>
      <c r="O3104" s="493" t="n">
        <v>67512.12</v>
      </c>
      <c r="P3104" s="493" t="n">
        <v>68200.37</v>
      </c>
      <c r="Q3104" s="493" t="n">
        <v>61688.02</v>
      </c>
      <c r="R3104" s="493" t="n">
        <v>79433.14999999999</v>
      </c>
      <c r="S3104" s="493" t="n">
        <v>68150.42999999999</v>
      </c>
      <c r="T3104" s="493" t="n">
        <v>69334.12</v>
      </c>
      <c r="U3104" s="493" t="n">
        <v>69712.81</v>
      </c>
      <c r="V3104" s="493" t="n">
        <v>89432.73</v>
      </c>
      <c r="W3104" s="493" t="n">
        <v>75498.92999999999</v>
      </c>
      <c r="X3104" s="493" t="n">
        <v>87462.87</v>
      </c>
      <c r="Y3104" s="493" t="n">
        <v>86384.59</v>
      </c>
      <c r="Z3104" s="493" t="n">
        <v>91684.75</v>
      </c>
      <c r="AA3104" s="493" t="n">
        <v>87992.53999999999</v>
      </c>
      <c r="AB3104" s="493" t="n">
        <v>82516.52</v>
      </c>
      <c r="AC3104" s="493" t="n">
        <v>76678.56</v>
      </c>
      <c r="AD3104" s="493" t="n">
        <v>91513.39</v>
      </c>
      <c r="AE3104" s="493" t="n">
        <v>88294.19</v>
      </c>
      <c r="AF3104" s="493" t="n">
        <v>80709.87</v>
      </c>
      <c r="AG3104" s="493" t="n">
        <v>91188.39</v>
      </c>
      <c r="AH3104" s="493" t="n">
        <v>77511.61</v>
      </c>
      <c r="AI3104" s="493" t="n">
        <v>85850.63</v>
      </c>
      <c r="AJ3104" s="493" t="n">
        <v>83008.61</v>
      </c>
      <c r="AK3104" s="493" t="n">
        <v>93399.67</v>
      </c>
      <c r="AL3104" s="493" t="n">
        <v>79336.09</v>
      </c>
      <c r="AM3104" s="493" t="n">
        <v>93051.5</v>
      </c>
      <c r="AN3104" s="493" t="n">
        <v>75535.52</v>
      </c>
      <c r="AO3104" s="493" t="n">
        <v>86759.45</v>
      </c>
      <c r="AP3104" s="493" t="n">
        <v>87439.11</v>
      </c>
      <c r="AQ3104" s="493" t="n">
        <v>89399.10000000001</v>
      </c>
      <c r="AR3104" s="493" t="n">
        <v>93984.92</v>
      </c>
      <c r="AS3104" s="493" t="n">
        <v>90909.7</v>
      </c>
      <c r="AT3104" s="493" t="n">
        <v>93248.46000000001</v>
      </c>
      <c r="AU3104" s="493" t="n">
        <v>103233.34</v>
      </c>
      <c r="AV3104" s="493" t="n">
        <v>101176</v>
      </c>
      <c r="AW3104" s="493" t="n">
        <v>95821.87</v>
      </c>
      <c r="AX3104" s="493" t="n">
        <v>112156.25</v>
      </c>
      <c r="AY3104" s="493" t="n">
        <v>123514.4</v>
      </c>
      <c r="AZ3104" s="493" t="n">
        <v>107108.38</v>
      </c>
      <c r="BA3104" s="493" t="n">
        <v>115805.24</v>
      </c>
      <c r="BB3104" s="493" t="n">
        <v>107714.55</v>
      </c>
      <c r="BC3104" s="493" t="n">
        <v>125123.26</v>
      </c>
      <c r="BD3104" s="493" t="n">
        <v>121446.64</v>
      </c>
      <c r="BE3104" s="493" t="n">
        <v>109447.21</v>
      </c>
      <c r="BF3104" s="493" t="n">
        <v>119698.76</v>
      </c>
      <c r="BG3104" s="493" t="n">
        <v>129197.52</v>
      </c>
      <c r="BH3104" s="493" t="n">
        <v>119740.93</v>
      </c>
      <c r="BI3104" s="493" t="n">
        <v>122275.76</v>
      </c>
      <c r="BJ3104" s="493" t="n">
        <v>131977.06</v>
      </c>
      <c r="BK3104" s="493" t="n">
        <v>129742.49</v>
      </c>
      <c r="BL3104" s="493" t="n">
        <v>152192.46</v>
      </c>
      <c r="BM3104" s="493" t="n">
        <v>116904.82</v>
      </c>
      <c r="BN3104" s="493" t="n">
        <v>113020.81</v>
      </c>
      <c r="BO3104" s="493" t="n">
        <v>143916.08</v>
      </c>
      <c r="BP3104" s="493" t="n">
        <v>115020.55</v>
      </c>
      <c r="BQ3104" s="493" t="n">
        <v>100819.9</v>
      </c>
      <c r="BR3104" s="493" t="n">
        <v>126391.46</v>
      </c>
      <c r="BS3104" s="493" t="n">
        <v>133575.37</v>
      </c>
      <c r="BT3104" s="493" t="n">
        <v>124569.6</v>
      </c>
      <c r="BU3104" s="493" t="n">
        <v>126185.51</v>
      </c>
      <c r="BV3104" s="493" t="n">
        <v>118900.05</v>
      </c>
      <c r="BW3104" s="493" t="n">
        <v>122629.87</v>
      </c>
    </row>
    <row r="3105">
      <c r="A3105" t="inlineStr">
        <is>
          <t>[C9D3] Angiotensin-II 길항제 칼슘길항제 복합제</t>
        </is>
      </c>
      <c r="B3105" t="inlineStr">
        <is>
          <t>대원제약</t>
        </is>
      </c>
      <c r="C3105" t="inlineStr">
        <is>
          <t>트윈콤비</t>
        </is>
      </c>
      <c r="D3105" t="inlineStr">
        <is>
          <t>대원제약</t>
        </is>
      </c>
      <c r="E3105" t="inlineStr">
        <is>
          <t>amlodipine besylate,  telmisartan</t>
        </is>
      </c>
      <c r="F3105" t="inlineStr">
        <is>
          <t>병원</t>
        </is>
      </c>
      <c r="G3105" t="inlineStr">
        <is>
          <t>Generic</t>
        </is>
      </c>
      <c r="H3105" s="493" t="n">
        <v>21954</v>
      </c>
      <c r="I3105" s="493" t="n">
        <v>25738.79</v>
      </c>
      <c r="J3105" s="493" t="n">
        <v>20551.25</v>
      </c>
      <c r="K3105" s="493" t="n">
        <v>17427.55</v>
      </c>
      <c r="L3105" s="493" t="n">
        <v>20985.8</v>
      </c>
      <c r="M3105" s="493" t="n">
        <v>12822.06</v>
      </c>
      <c r="N3105" s="493" t="n">
        <v>12208.85</v>
      </c>
      <c r="O3105" s="493" t="n">
        <v>12787.75</v>
      </c>
      <c r="P3105" s="493" t="n">
        <v>11958.13</v>
      </c>
      <c r="Q3105" s="493" t="n">
        <v>13382</v>
      </c>
      <c r="R3105" s="493" t="n">
        <v>18415.48</v>
      </c>
      <c r="S3105" s="493" t="n">
        <v>14521.5</v>
      </c>
      <c r="T3105" s="493" t="n">
        <v>14105.37</v>
      </c>
      <c r="U3105" s="493" t="n">
        <v>10606.6</v>
      </c>
      <c r="V3105" s="493" t="n">
        <v>9146.99</v>
      </c>
      <c r="W3105" s="493" t="n">
        <v>10307.68</v>
      </c>
      <c r="X3105" s="493" t="n">
        <v>9181.85</v>
      </c>
      <c r="Y3105" s="493" t="n">
        <v>8642.43</v>
      </c>
      <c r="Z3105" s="493" t="n">
        <v>6665.7</v>
      </c>
      <c r="AA3105" s="493" t="n">
        <v>9507</v>
      </c>
      <c r="AB3105" s="493" t="n">
        <v>8310.299999999999</v>
      </c>
      <c r="AC3105" s="493" t="n">
        <v>9358.549999999999</v>
      </c>
      <c r="AD3105" s="493" t="n">
        <v>7077.1</v>
      </c>
      <c r="AE3105" s="493" t="n">
        <v>9705.15</v>
      </c>
      <c r="AF3105" s="493" t="n">
        <v>7306.6</v>
      </c>
      <c r="AG3105" s="493" t="n">
        <v>8834</v>
      </c>
      <c r="AH3105" s="493" t="n">
        <v>12208.2</v>
      </c>
      <c r="AI3105" s="493" t="n">
        <v>9886.219999999999</v>
      </c>
      <c r="AJ3105" s="493" t="n">
        <v>8199.02</v>
      </c>
      <c r="AK3105" s="493" t="n">
        <v>9084.799999999999</v>
      </c>
      <c r="AL3105" s="493" t="n">
        <v>9549.16</v>
      </c>
      <c r="AM3105" s="493" t="n">
        <v>10314.76</v>
      </c>
      <c r="AN3105" s="493" t="n">
        <v>8413.98</v>
      </c>
      <c r="AO3105" s="493" t="n">
        <v>11046.3</v>
      </c>
      <c r="AP3105" s="493" t="n">
        <v>5231.1</v>
      </c>
      <c r="AQ3105" s="493" t="n">
        <v>12772.43</v>
      </c>
      <c r="AR3105" s="493" t="n">
        <v>5202.4</v>
      </c>
      <c r="AS3105" s="493" t="n">
        <v>5635.5</v>
      </c>
      <c r="AT3105" s="493" t="n">
        <v>11923.5</v>
      </c>
      <c r="AU3105" s="493" t="n">
        <v>6678.35</v>
      </c>
      <c r="AV3105" s="493" t="n">
        <v>6305.88</v>
      </c>
      <c r="AW3105" s="493" t="n">
        <v>8541.969999999999</v>
      </c>
      <c r="AX3105" s="493" t="n">
        <v>8403.84</v>
      </c>
      <c r="AY3105" s="493" t="n">
        <v>8242.08</v>
      </c>
      <c r="AZ3105" s="493" t="n">
        <v>8451.620000000001</v>
      </c>
      <c r="BA3105" s="493" t="n">
        <v>6665.2</v>
      </c>
      <c r="BB3105" s="493" t="n">
        <v>6904.08</v>
      </c>
      <c r="BC3105" s="493" t="n">
        <v>5959.23</v>
      </c>
      <c r="BD3105" s="493" t="n">
        <v>8333.91</v>
      </c>
      <c r="BE3105" s="493" t="n">
        <v>9577.870000000001</v>
      </c>
      <c r="BF3105" s="493" t="n">
        <v>9633.200000000001</v>
      </c>
      <c r="BG3105" s="493" t="n">
        <v>5860.2</v>
      </c>
      <c r="BH3105" s="493" t="n">
        <v>10510.8</v>
      </c>
      <c r="BI3105" s="493" t="n">
        <v>7253.79</v>
      </c>
      <c r="BJ3105" s="493" t="n">
        <v>10249.23</v>
      </c>
      <c r="BK3105" s="493" t="n">
        <v>9105.42</v>
      </c>
      <c r="BL3105" s="493" t="n">
        <v>9963.6</v>
      </c>
      <c r="BM3105" s="493" t="n">
        <v>5951.3</v>
      </c>
      <c r="BN3105" s="493" t="n">
        <v>12902.94</v>
      </c>
      <c r="BO3105" s="493" t="n">
        <v>17516.87</v>
      </c>
      <c r="BP3105" s="493" t="n">
        <v>17792.98</v>
      </c>
      <c r="BQ3105" s="493" t="n">
        <v>15862.97</v>
      </c>
      <c r="BR3105" s="493" t="n">
        <v>20385.16</v>
      </c>
      <c r="BS3105" s="493" t="n">
        <v>13676.34</v>
      </c>
      <c r="BT3105" s="493" t="n">
        <v>17706.74</v>
      </c>
      <c r="BU3105" s="493" t="n">
        <v>15846.91</v>
      </c>
      <c r="BV3105" s="493" t="n">
        <v>22817.88</v>
      </c>
      <c r="BW3105" s="493" t="n">
        <v>20136.42</v>
      </c>
    </row>
    <row r="3106">
      <c r="A3106" t="inlineStr">
        <is>
          <t>[C9D3] Angiotensin-II 길항제 칼슘길항제 복합제</t>
        </is>
      </c>
      <c r="B3106" t="inlineStr">
        <is>
          <t>대원제약</t>
        </is>
      </c>
      <c r="C3106" t="inlineStr">
        <is>
          <t>트윈콤비</t>
        </is>
      </c>
      <c r="D3106" t="inlineStr">
        <is>
          <t>대원제약</t>
        </is>
      </c>
      <c r="E3106" t="inlineStr">
        <is>
          <t>amlodipine besylate,  telmisartan</t>
        </is>
      </c>
      <c r="F3106" t="inlineStr">
        <is>
          <t>의원</t>
        </is>
      </c>
      <c r="G3106" t="inlineStr">
        <is>
          <t>Generic</t>
        </is>
      </c>
      <c r="H3106" s="493" t="n">
        <v>940198.29</v>
      </c>
      <c r="I3106" s="493" t="n">
        <v>933743.08</v>
      </c>
      <c r="J3106" s="493" t="n">
        <v>1067430.65</v>
      </c>
      <c r="K3106" s="493" t="n">
        <v>1025531.88</v>
      </c>
      <c r="L3106" s="493" t="n">
        <v>1045725.8</v>
      </c>
      <c r="M3106" s="493" t="n">
        <v>1046661.65</v>
      </c>
      <c r="N3106" s="493" t="n">
        <v>1035992.28</v>
      </c>
      <c r="O3106" s="493" t="n">
        <v>1075092.92</v>
      </c>
      <c r="P3106" s="493" t="n">
        <v>1027429.59</v>
      </c>
      <c r="Q3106" s="493" t="n">
        <v>1070495.22</v>
      </c>
      <c r="R3106" s="493" t="n">
        <v>1077755.24</v>
      </c>
      <c r="S3106" s="493" t="n">
        <v>1194576.4</v>
      </c>
      <c r="T3106" s="493" t="n">
        <v>1079573.54</v>
      </c>
      <c r="U3106" s="493" t="n">
        <v>1048816.08</v>
      </c>
      <c r="V3106" s="493" t="n">
        <v>1107538.98</v>
      </c>
      <c r="W3106" s="493" t="n">
        <v>1111124</v>
      </c>
      <c r="X3106" s="493" t="n">
        <v>1088860.29</v>
      </c>
      <c r="Y3106" s="493" t="n">
        <v>1053969.23</v>
      </c>
      <c r="Z3106" s="493" t="n">
        <v>1056037.57</v>
      </c>
      <c r="AA3106" s="493" t="n">
        <v>1055387.58</v>
      </c>
      <c r="AB3106" s="493" t="n">
        <v>1020427.65</v>
      </c>
      <c r="AC3106" s="493" t="n">
        <v>1067548.17</v>
      </c>
      <c r="AD3106" s="493" t="n">
        <v>1058859.64</v>
      </c>
      <c r="AE3106" s="493" t="n">
        <v>1087741.07</v>
      </c>
      <c r="AF3106" s="493" t="n">
        <v>1024767.28</v>
      </c>
      <c r="AG3106" s="493" t="n">
        <v>988978.55</v>
      </c>
      <c r="AH3106" s="493" t="n">
        <v>1056339.18</v>
      </c>
      <c r="AI3106" s="493" t="n">
        <v>978633.58</v>
      </c>
      <c r="AJ3106" s="493" t="n">
        <v>1028673.63</v>
      </c>
      <c r="AK3106" s="493" t="n">
        <v>999352.36</v>
      </c>
      <c r="AL3106" s="493" t="n">
        <v>947475.12</v>
      </c>
      <c r="AM3106" s="493" t="n">
        <v>951013.48</v>
      </c>
      <c r="AN3106" s="493" t="n">
        <v>935583.6800000001</v>
      </c>
      <c r="AO3106" s="493" t="n">
        <v>964738.62</v>
      </c>
      <c r="AP3106" s="493" t="n">
        <v>948255.99</v>
      </c>
      <c r="AQ3106" s="493" t="n">
        <v>965539.26</v>
      </c>
      <c r="AR3106" s="493" t="n">
        <v>956695.22</v>
      </c>
      <c r="AS3106" s="493" t="n">
        <v>923758.36</v>
      </c>
      <c r="AT3106" s="493" t="n">
        <v>888514.35</v>
      </c>
      <c r="AU3106" s="493" t="n">
        <v>949050.51</v>
      </c>
      <c r="AV3106" s="493" t="n">
        <v>918703.5600000001</v>
      </c>
      <c r="AW3106" s="493" t="n">
        <v>881584.64</v>
      </c>
      <c r="AX3106" s="493" t="n">
        <v>933201.13</v>
      </c>
      <c r="AY3106" s="493" t="n">
        <v>963785.26</v>
      </c>
      <c r="AZ3106" s="493" t="n">
        <v>927240.9</v>
      </c>
      <c r="BA3106" s="493" t="n">
        <v>1015475.76</v>
      </c>
      <c r="BB3106" s="493" t="n">
        <v>943822.42</v>
      </c>
      <c r="BC3106" s="493" t="n">
        <v>992003.23</v>
      </c>
      <c r="BD3106" s="493" t="n">
        <v>871557.24</v>
      </c>
      <c r="BE3106" s="493" t="n">
        <v>911174.45</v>
      </c>
      <c r="BF3106" s="493" t="n">
        <v>957849.84</v>
      </c>
      <c r="BG3106" s="493" t="n">
        <v>1004613.08</v>
      </c>
      <c r="BH3106" s="493" t="n">
        <v>997505.4</v>
      </c>
      <c r="BI3106" s="493" t="n">
        <v>973913.97</v>
      </c>
      <c r="BJ3106" s="493" t="n">
        <v>1000115.54</v>
      </c>
      <c r="BK3106" s="493" t="n">
        <v>951606.79</v>
      </c>
      <c r="BL3106" s="493" t="n">
        <v>1081374.8</v>
      </c>
      <c r="BM3106" s="493" t="n">
        <v>933183.15</v>
      </c>
      <c r="BN3106" s="493" t="n">
        <v>901956.04</v>
      </c>
      <c r="BO3106" s="493" t="n">
        <v>1033484.89</v>
      </c>
      <c r="BP3106" s="493" t="n">
        <v>951677.28</v>
      </c>
      <c r="BQ3106" s="493" t="n">
        <v>857373.13</v>
      </c>
      <c r="BR3106" s="493" t="n">
        <v>942098.9300000001</v>
      </c>
      <c r="BS3106" s="493" t="n">
        <v>919067.76</v>
      </c>
      <c r="BT3106" s="493" t="n">
        <v>882175.13</v>
      </c>
      <c r="BU3106" s="493" t="n">
        <v>929868.76</v>
      </c>
      <c r="BV3106" s="493" t="n">
        <v>970718.35</v>
      </c>
      <c r="BW3106" s="493" t="n">
        <v>887038.4</v>
      </c>
    </row>
    <row r="3107">
      <c r="A3107" t="inlineStr">
        <is>
          <t>[C9D3] Angiotensin-II 길항제 칼슘길항제 복합제</t>
        </is>
      </c>
      <c r="B3107" t="inlineStr">
        <is>
          <t>대원제약</t>
        </is>
      </c>
      <c r="C3107" t="inlineStr">
        <is>
          <t>트윈콤비</t>
        </is>
      </c>
      <c r="D3107" t="inlineStr">
        <is>
          <t>대원제약</t>
        </is>
      </c>
      <c r="E3107" t="inlineStr">
        <is>
          <t>amlodipine besylate,  telmisartan</t>
        </is>
      </c>
      <c r="F3107" t="inlineStr">
        <is>
          <t>보건소</t>
        </is>
      </c>
      <c r="G3107" t="inlineStr">
        <is>
          <t>Generic</t>
        </is>
      </c>
      <c r="H3107" s="493" t="n">
        <v>6904.2</v>
      </c>
      <c r="I3107" s="493" t="n">
        <v>7137.3</v>
      </c>
      <c r="J3107" s="493" t="n">
        <v>4621.8</v>
      </c>
      <c r="K3107" s="493" t="n">
        <v>8533.5</v>
      </c>
      <c r="L3107" s="493" t="n">
        <v>7126.9</v>
      </c>
      <c r="M3107" s="493" t="n">
        <v>10798.2</v>
      </c>
      <c r="N3107" s="493" t="n">
        <v>5876.7</v>
      </c>
      <c r="O3107" s="493" t="n">
        <v>5277.3</v>
      </c>
      <c r="P3107" s="493" t="n">
        <v>6585.3</v>
      </c>
      <c r="Q3107" s="493" t="n">
        <v>3977.1</v>
      </c>
      <c r="R3107" s="493" t="n">
        <v>6111</v>
      </c>
      <c r="S3107" s="493" t="n">
        <v>5215.35</v>
      </c>
      <c r="T3107" s="493" t="n">
        <v>6014.4</v>
      </c>
      <c r="U3107" s="493" t="n">
        <v>4566.9</v>
      </c>
      <c r="V3107" s="493" t="n">
        <v>2934.9</v>
      </c>
      <c r="W3107" s="493" t="n">
        <v>5001.6</v>
      </c>
      <c r="X3107" s="493" t="n">
        <v>5271.84</v>
      </c>
      <c r="Y3107" s="493" t="n">
        <v>8775.48</v>
      </c>
      <c r="Z3107" s="493" t="n">
        <v>7727.37</v>
      </c>
      <c r="AA3107" s="493" t="n">
        <v>9058.799999999999</v>
      </c>
      <c r="AB3107" s="493" t="n">
        <v>8036.1</v>
      </c>
      <c r="AC3107" s="493" t="n">
        <v>13256.4</v>
      </c>
      <c r="AD3107" s="493" t="n">
        <v>14241.3</v>
      </c>
      <c r="AE3107" s="493" t="n">
        <v>5987.45</v>
      </c>
      <c r="AF3107" s="493" t="n">
        <v>11739.3</v>
      </c>
      <c r="AG3107" s="493" t="n">
        <v>8812.200000000001</v>
      </c>
      <c r="AH3107" s="493" t="n">
        <v>7996.65</v>
      </c>
      <c r="AI3107" s="493" t="n">
        <v>13343.85</v>
      </c>
      <c r="AJ3107" s="493" t="n">
        <v>23336.48</v>
      </c>
      <c r="AK3107" s="493" t="n">
        <v>15471.81</v>
      </c>
      <c r="AL3107" s="493" t="n">
        <v>9824.15</v>
      </c>
      <c r="AM3107" s="493" t="n">
        <v>17348.81</v>
      </c>
      <c r="AN3107" s="493" t="n">
        <v>15396.84</v>
      </c>
      <c r="AO3107" s="493" t="n">
        <v>9179.93</v>
      </c>
      <c r="AP3107" s="493" t="n">
        <v>11189.24</v>
      </c>
      <c r="AQ3107" s="493" t="n">
        <v>16541</v>
      </c>
      <c r="AR3107" s="493" t="n">
        <v>8701.139999999999</v>
      </c>
      <c r="AS3107" s="493" t="n">
        <v>16012.95</v>
      </c>
      <c r="AT3107" s="493" t="n">
        <v>8852.33</v>
      </c>
      <c r="AU3107" s="493" t="n">
        <v>20072.7</v>
      </c>
      <c r="AV3107" s="493" t="n">
        <v>7210.8</v>
      </c>
      <c r="AW3107" s="493" t="n">
        <v>21035.1</v>
      </c>
      <c r="AX3107" s="493" t="n">
        <v>9433.25</v>
      </c>
      <c r="AY3107" s="493" t="n">
        <v>18888.9</v>
      </c>
      <c r="AZ3107" s="493" t="n">
        <v>10038</v>
      </c>
      <c r="BA3107" s="493" t="n">
        <v>19246.05</v>
      </c>
      <c r="BB3107" s="493" t="n">
        <v>15665.4</v>
      </c>
      <c r="BC3107" s="493" t="n">
        <v>18594.7</v>
      </c>
      <c r="BD3107" s="493" t="n">
        <v>14002.8</v>
      </c>
      <c r="BE3107" s="493" t="n">
        <v>12357.38</v>
      </c>
      <c r="BF3107" s="493" t="n">
        <v>8012.13</v>
      </c>
      <c r="BG3107" s="493" t="n">
        <v>12340.9</v>
      </c>
      <c r="BH3107" s="493" t="n">
        <v>8458.65</v>
      </c>
      <c r="BI3107" s="493" t="n">
        <v>30874.11</v>
      </c>
      <c r="BJ3107" s="493" t="n">
        <v>7387</v>
      </c>
      <c r="BK3107" s="493" t="n">
        <v>27933.6</v>
      </c>
      <c r="BL3107" s="493" t="n">
        <v>12621.75</v>
      </c>
      <c r="BM3107" s="493" t="n">
        <v>9555.299999999999</v>
      </c>
      <c r="BN3107" s="493" t="n">
        <v>8169.3</v>
      </c>
      <c r="BO3107" s="493" t="n">
        <v>20902.35</v>
      </c>
      <c r="BP3107" s="493" t="n">
        <v>7873.14</v>
      </c>
      <c r="BQ3107" s="493" t="n">
        <v>10710.2</v>
      </c>
      <c r="BR3107" s="493" t="n">
        <v>9305.780000000001</v>
      </c>
      <c r="BS3107" s="493" t="n">
        <v>11916</v>
      </c>
      <c r="BT3107" s="493" t="n">
        <v>17791.8</v>
      </c>
      <c r="BU3107" s="493" t="n">
        <v>8801.700000000001</v>
      </c>
      <c r="BV3107" s="493" t="n">
        <v>9191.299999999999</v>
      </c>
      <c r="BW3107" s="493" t="n">
        <v>7195.5</v>
      </c>
    </row>
    <row r="3108">
      <c r="A3108" t="inlineStr">
        <is>
          <t>[C9D3] Angiotensin-II 길항제 칼슘길항제 복합제</t>
        </is>
      </c>
      <c r="B3108" t="inlineStr">
        <is>
          <t>대원제약</t>
        </is>
      </c>
      <c r="C3108" t="inlineStr">
        <is>
          <t>트윈콤비</t>
        </is>
      </c>
      <c r="D3108" t="inlineStr">
        <is>
          <t>대원제약</t>
        </is>
      </c>
      <c r="E3108" t="inlineStr">
        <is>
          <t>amlodipine besylate,  telmisartan</t>
        </is>
      </c>
      <c r="F3108" t="inlineStr">
        <is>
          <t>기타(치과의원, 치과병원 등)</t>
        </is>
      </c>
      <c r="G3108" t="inlineStr">
        <is>
          <t>Generic</t>
        </is>
      </c>
      <c r="H3108" s="493" t="n">
        <v>890.1</v>
      </c>
      <c r="I3108" s="493" t="n">
        <v>0</v>
      </c>
      <c r="J3108" s="493" t="n">
        <v>0</v>
      </c>
      <c r="K3108" s="493" t="n">
        <v>798.3</v>
      </c>
      <c r="L3108" s="493" t="n">
        <v>0</v>
      </c>
      <c r="M3108" s="493" t="n">
        <v>0</v>
      </c>
      <c r="N3108" s="493" t="n">
        <v>159.3</v>
      </c>
      <c r="O3108" s="493" t="n">
        <v>917.1</v>
      </c>
      <c r="P3108" s="493" t="n">
        <v>144</v>
      </c>
      <c r="Q3108" s="493" t="n">
        <v>0</v>
      </c>
      <c r="R3108" s="493" t="n">
        <v>1129.5</v>
      </c>
      <c r="S3108" s="493" t="n">
        <v>0</v>
      </c>
      <c r="T3108" s="493" t="n">
        <v>0</v>
      </c>
      <c r="U3108" s="493" t="n">
        <v>423.6</v>
      </c>
      <c r="V3108" s="493" t="n">
        <v>399.9</v>
      </c>
      <c r="W3108" s="493" t="n">
        <v>774.6</v>
      </c>
      <c r="X3108" s="493" t="n">
        <v>410.7</v>
      </c>
      <c r="Y3108" s="493" t="n">
        <v>441</v>
      </c>
      <c r="Z3108" s="493" t="n">
        <v>421.5</v>
      </c>
      <c r="AA3108" s="493" t="n">
        <v>882</v>
      </c>
      <c r="AB3108" s="493" t="n">
        <v>0</v>
      </c>
      <c r="AC3108" s="493" t="n">
        <v>913.8</v>
      </c>
      <c r="AD3108" s="493" t="n">
        <v>0</v>
      </c>
      <c r="AE3108" s="493" t="n">
        <v>0</v>
      </c>
      <c r="AF3108" s="493" t="n">
        <v>846.6</v>
      </c>
      <c r="AG3108" s="493" t="n">
        <v>0</v>
      </c>
      <c r="AH3108" s="493" t="n">
        <v>1066.5</v>
      </c>
      <c r="AI3108" s="493" t="n">
        <v>0</v>
      </c>
      <c r="AJ3108" s="493" t="n">
        <v>739.2</v>
      </c>
      <c r="AK3108" s="493" t="n">
        <v>0</v>
      </c>
      <c r="AL3108" s="493" t="n">
        <v>712.8</v>
      </c>
      <c r="AM3108" s="493" t="n">
        <v>0</v>
      </c>
      <c r="AN3108" s="493" t="n">
        <v>712.8</v>
      </c>
      <c r="AO3108" s="493" t="n">
        <v>157.5</v>
      </c>
      <c r="AP3108" s="493" t="n">
        <v>0</v>
      </c>
      <c r="AQ3108" s="493" t="n">
        <v>616.2</v>
      </c>
      <c r="AR3108" s="493" t="n">
        <v>0</v>
      </c>
      <c r="AS3108" s="493" t="n">
        <v>636</v>
      </c>
      <c r="AT3108" s="493" t="n">
        <v>0</v>
      </c>
      <c r="AU3108" s="493" t="n">
        <v>649.8</v>
      </c>
      <c r="AV3108" s="493" t="n">
        <v>0</v>
      </c>
      <c r="AW3108" s="493" t="n">
        <v>635.4</v>
      </c>
      <c r="AX3108" s="493" t="n">
        <v>0</v>
      </c>
      <c r="AY3108" s="493" t="n">
        <v>666.6</v>
      </c>
      <c r="AZ3108" s="493" t="n">
        <v>0</v>
      </c>
      <c r="BA3108" s="493" t="n">
        <v>0</v>
      </c>
      <c r="BB3108" s="493" t="n">
        <v>0</v>
      </c>
      <c r="BC3108" s="493" t="n">
        <v>588</v>
      </c>
      <c r="BD3108" s="493" t="n">
        <v>1026</v>
      </c>
      <c r="BE3108" s="493" t="n">
        <v>1187.4</v>
      </c>
      <c r="BF3108" s="493" t="n">
        <v>199.2</v>
      </c>
      <c r="BG3108" s="493" t="n">
        <v>863.4</v>
      </c>
      <c r="BH3108" s="493" t="n">
        <v>1021.5</v>
      </c>
      <c r="BI3108" s="493" t="n">
        <v>944.7</v>
      </c>
      <c r="BJ3108" s="493" t="n">
        <v>367.2</v>
      </c>
      <c r="BK3108" s="493" t="n">
        <v>1404</v>
      </c>
      <c r="BL3108" s="493" t="n">
        <v>789.6</v>
      </c>
      <c r="BM3108" s="493" t="n">
        <v>756.3</v>
      </c>
      <c r="BN3108" s="493" t="n">
        <v>302.4</v>
      </c>
      <c r="BO3108" s="493" t="n">
        <v>1155</v>
      </c>
      <c r="BP3108" s="493" t="n">
        <v>571.5</v>
      </c>
      <c r="BQ3108" s="493" t="n">
        <v>340.8</v>
      </c>
      <c r="BR3108" s="493" t="n">
        <v>373.2</v>
      </c>
      <c r="BS3108" s="493" t="n">
        <v>1262.1</v>
      </c>
      <c r="BT3108" s="493" t="n">
        <v>90.3</v>
      </c>
      <c r="BU3108" s="493" t="n">
        <v>386.4</v>
      </c>
      <c r="BV3108" s="493" t="n">
        <v>0</v>
      </c>
      <c r="BW3108" s="493" t="n">
        <v>1490.4</v>
      </c>
    </row>
    <row r="3109">
      <c r="A3109" t="inlineStr">
        <is>
          <t>[C9D3] Angiotensin-II 길항제 칼슘길항제 복합제</t>
        </is>
      </c>
      <c r="B3109" t="inlineStr">
        <is>
          <t>대원제약</t>
        </is>
      </c>
      <c r="C3109" t="inlineStr">
        <is>
          <t>트윈클로</t>
        </is>
      </c>
      <c r="D3109" t="inlineStr">
        <is>
          <t>대원제약</t>
        </is>
      </c>
      <c r="E3109" t="inlineStr">
        <is>
          <t>amlodipine besylate,  chlorthalidone,  telmisartan</t>
        </is>
      </c>
      <c r="F3109" t="inlineStr">
        <is>
          <t>의원</t>
        </is>
      </c>
      <c r="G3109" t="inlineStr">
        <is>
          <t>Generic</t>
        </is>
      </c>
      <c r="H3109" s="493" t="n">
        <v>0</v>
      </c>
      <c r="I3109" s="493" t="n">
        <v>0</v>
      </c>
      <c r="J3109" s="493" t="n">
        <v>0</v>
      </c>
      <c r="K3109" s="493" t="n">
        <v>0</v>
      </c>
      <c r="L3109" s="493" t="n">
        <v>0</v>
      </c>
      <c r="M3109" s="493" t="n">
        <v>0</v>
      </c>
      <c r="N3109" s="493" t="n">
        <v>0</v>
      </c>
      <c r="O3109" s="493" t="n">
        <v>0</v>
      </c>
      <c r="P3109" s="493" t="n">
        <v>0</v>
      </c>
      <c r="Q3109" s="493" t="n">
        <v>0</v>
      </c>
      <c r="R3109" s="493" t="n">
        <v>0</v>
      </c>
      <c r="S3109" s="493" t="n">
        <v>0</v>
      </c>
      <c r="T3109" s="493" t="n">
        <v>0</v>
      </c>
      <c r="U3109" s="493" t="n">
        <v>0</v>
      </c>
      <c r="V3109" s="493" t="n">
        <v>0</v>
      </c>
      <c r="W3109" s="493" t="n">
        <v>0</v>
      </c>
      <c r="X3109" s="493" t="n">
        <v>0</v>
      </c>
      <c r="Y3109" s="493" t="n">
        <v>0</v>
      </c>
      <c r="Z3109" s="493" t="n">
        <v>0</v>
      </c>
      <c r="AA3109" s="493" t="n">
        <v>0</v>
      </c>
      <c r="AB3109" s="493" t="n">
        <v>0</v>
      </c>
      <c r="AC3109" s="493" t="n">
        <v>0</v>
      </c>
      <c r="AD3109" s="493" t="n">
        <v>0</v>
      </c>
      <c r="AE3109" s="493" t="n">
        <v>0</v>
      </c>
      <c r="AF3109" s="493" t="n">
        <v>0</v>
      </c>
      <c r="AG3109" s="493" t="n">
        <v>0</v>
      </c>
      <c r="AH3109" s="493" t="n">
        <v>0</v>
      </c>
      <c r="AI3109" s="493" t="n">
        <v>0</v>
      </c>
      <c r="AJ3109" s="493" t="n">
        <v>0</v>
      </c>
      <c r="AK3109" s="493" t="n">
        <v>0</v>
      </c>
      <c r="AL3109" s="493" t="n">
        <v>0</v>
      </c>
      <c r="AM3109" s="493" t="n">
        <v>0</v>
      </c>
      <c r="AN3109" s="493" t="n">
        <v>0</v>
      </c>
      <c r="AO3109" s="493" t="n">
        <v>0</v>
      </c>
      <c r="AP3109" s="493" t="n">
        <v>0</v>
      </c>
      <c r="AQ3109" s="493" t="n">
        <v>0</v>
      </c>
      <c r="AR3109" s="493" t="n">
        <v>0</v>
      </c>
      <c r="AS3109" s="493" t="n">
        <v>0</v>
      </c>
      <c r="AT3109" s="493" t="n">
        <v>0</v>
      </c>
      <c r="AU3109" s="493" t="n">
        <v>0</v>
      </c>
      <c r="AV3109" s="493" t="n">
        <v>0</v>
      </c>
      <c r="AW3109" s="493" t="n">
        <v>0</v>
      </c>
      <c r="AX3109" s="493" t="n">
        <v>0</v>
      </c>
      <c r="AY3109" s="493" t="n">
        <v>0</v>
      </c>
      <c r="AZ3109" s="493" t="n">
        <v>0</v>
      </c>
      <c r="BA3109" s="493" t="n">
        <v>0</v>
      </c>
      <c r="BB3109" s="493" t="n">
        <v>0</v>
      </c>
      <c r="BC3109" s="493" t="n">
        <v>0</v>
      </c>
      <c r="BD3109" s="493" t="n">
        <v>0</v>
      </c>
      <c r="BE3109" s="493" t="n">
        <v>0</v>
      </c>
      <c r="BF3109" s="493" t="n">
        <v>0</v>
      </c>
      <c r="BG3109" s="493" t="n">
        <v>0</v>
      </c>
      <c r="BH3109" s="493" t="n">
        <v>0</v>
      </c>
      <c r="BI3109" s="493" t="n">
        <v>0</v>
      </c>
      <c r="BJ3109" s="493" t="n">
        <v>0</v>
      </c>
      <c r="BK3109" s="493" t="n">
        <v>0</v>
      </c>
      <c r="BL3109" s="493" t="n">
        <v>0</v>
      </c>
      <c r="BM3109" s="493" t="n">
        <v>0</v>
      </c>
      <c r="BN3109" s="493" t="n">
        <v>0</v>
      </c>
      <c r="BO3109" s="493" t="n">
        <v>0</v>
      </c>
      <c r="BP3109" s="493" t="n">
        <v>0</v>
      </c>
      <c r="BQ3109" s="493" t="n">
        <v>0</v>
      </c>
      <c r="BR3109" s="493" t="n">
        <v>0</v>
      </c>
      <c r="BS3109" s="493" t="n">
        <v>0</v>
      </c>
      <c r="BT3109" s="493" t="n">
        <v>0</v>
      </c>
      <c r="BU3109" s="493" t="n">
        <v>0</v>
      </c>
      <c r="BV3109" s="493" t="n">
        <v>1340.3</v>
      </c>
      <c r="BW3109" s="493" t="n">
        <v>0</v>
      </c>
    </row>
    <row r="3110">
      <c r="A3110" t="inlineStr">
        <is>
          <t>[C9D3] Angiotensin-II 길항제 칼슘길항제 복합제</t>
        </is>
      </c>
      <c r="B3110" t="inlineStr">
        <is>
          <t>대한뉴팜</t>
        </is>
      </c>
      <c r="C3110" t="inlineStr">
        <is>
          <t>뉴비카</t>
        </is>
      </c>
      <c r="D3110" t="inlineStr">
        <is>
          <t>대한뉴팜</t>
        </is>
      </c>
      <c r="E3110" t="inlineStr">
        <is>
          <t>amlodipine besylate,  olmesartan medoxomil</t>
        </is>
      </c>
      <c r="F3110" t="inlineStr">
        <is>
          <t>종합병원</t>
        </is>
      </c>
      <c r="G3110" t="inlineStr">
        <is>
          <t>Generic</t>
        </is>
      </c>
      <c r="H3110" s="493" t="n">
        <v>0</v>
      </c>
      <c r="I3110" s="493" t="n">
        <v>0</v>
      </c>
      <c r="J3110" s="493" t="n">
        <v>0</v>
      </c>
      <c r="K3110" s="493" t="n">
        <v>0</v>
      </c>
      <c r="L3110" s="493" t="n">
        <v>0</v>
      </c>
      <c r="M3110" s="493" t="n">
        <v>0</v>
      </c>
      <c r="N3110" s="493" t="n">
        <v>0</v>
      </c>
      <c r="O3110" s="493" t="n">
        <v>0</v>
      </c>
      <c r="P3110" s="493" t="n">
        <v>0</v>
      </c>
      <c r="Q3110" s="493" t="n">
        <v>0</v>
      </c>
      <c r="R3110" s="493" t="n">
        <v>0</v>
      </c>
      <c r="S3110" s="493" t="n">
        <v>0</v>
      </c>
      <c r="T3110" s="493" t="n">
        <v>0</v>
      </c>
      <c r="U3110" s="493" t="n">
        <v>0</v>
      </c>
      <c r="V3110" s="493" t="n">
        <v>0</v>
      </c>
      <c r="W3110" s="493" t="n">
        <v>0</v>
      </c>
      <c r="X3110" s="493" t="n">
        <v>0</v>
      </c>
      <c r="Y3110" s="493" t="n">
        <v>0</v>
      </c>
      <c r="Z3110" s="493" t="n">
        <v>0</v>
      </c>
      <c r="AA3110" s="493" t="n">
        <v>0</v>
      </c>
      <c r="AB3110" s="493" t="n">
        <v>0</v>
      </c>
      <c r="AC3110" s="493" t="n">
        <v>0</v>
      </c>
      <c r="AD3110" s="493" t="n">
        <v>0</v>
      </c>
      <c r="AE3110" s="493" t="n">
        <v>0</v>
      </c>
      <c r="AF3110" s="493" t="n">
        <v>0</v>
      </c>
      <c r="AG3110" s="493" t="n">
        <v>0</v>
      </c>
      <c r="AH3110" s="493" t="n">
        <v>0</v>
      </c>
      <c r="AI3110" s="493" t="n">
        <v>0</v>
      </c>
      <c r="AJ3110" s="493" t="n">
        <v>0</v>
      </c>
      <c r="AK3110" s="493" t="n">
        <v>0</v>
      </c>
      <c r="AL3110" s="493" t="n">
        <v>0</v>
      </c>
      <c r="AM3110" s="493" t="n">
        <v>0</v>
      </c>
      <c r="AN3110" s="493" t="n">
        <v>0</v>
      </c>
      <c r="AO3110" s="493" t="n">
        <v>0</v>
      </c>
      <c r="AP3110" s="493" t="n">
        <v>0</v>
      </c>
      <c r="AQ3110" s="493" t="n">
        <v>0</v>
      </c>
      <c r="AR3110" s="493" t="n">
        <v>0</v>
      </c>
      <c r="AS3110" s="493" t="n">
        <v>0</v>
      </c>
      <c r="AT3110" s="493" t="n">
        <v>0</v>
      </c>
      <c r="AU3110" s="493" t="n">
        <v>0</v>
      </c>
      <c r="AV3110" s="493" t="n">
        <v>0</v>
      </c>
      <c r="AW3110" s="493" t="n">
        <v>0</v>
      </c>
      <c r="AX3110" s="493" t="n">
        <v>0</v>
      </c>
      <c r="AY3110" s="493" t="n">
        <v>1050.6</v>
      </c>
      <c r="AZ3110" s="493" t="n">
        <v>1241.7</v>
      </c>
      <c r="BA3110" s="493" t="n">
        <v>1877.7</v>
      </c>
      <c r="BB3110" s="493" t="n">
        <v>1656.9</v>
      </c>
      <c r="BC3110" s="493" t="n">
        <v>1700</v>
      </c>
      <c r="BD3110" s="493" t="n">
        <v>1010.4</v>
      </c>
      <c r="BE3110" s="493" t="n">
        <v>1676.4</v>
      </c>
      <c r="BF3110" s="493" t="n">
        <v>3305.7</v>
      </c>
      <c r="BG3110" s="493" t="n">
        <v>1327.5</v>
      </c>
      <c r="BH3110" s="493" t="n">
        <v>1698</v>
      </c>
      <c r="BI3110" s="493" t="n">
        <v>1854</v>
      </c>
      <c r="BJ3110" s="493" t="n">
        <v>1335.6</v>
      </c>
      <c r="BK3110" s="493" t="n">
        <v>2993.4</v>
      </c>
      <c r="BL3110" s="493" t="n">
        <v>4617.9</v>
      </c>
      <c r="BM3110" s="493" t="n">
        <v>1098</v>
      </c>
      <c r="BN3110" s="493" t="n">
        <v>2406.15</v>
      </c>
      <c r="BO3110" s="493" t="n">
        <v>1428.3</v>
      </c>
      <c r="BP3110" s="493" t="n">
        <v>827.4</v>
      </c>
      <c r="BQ3110" s="493" t="n">
        <v>1971.6</v>
      </c>
      <c r="BR3110" s="493" t="n">
        <v>3785.1</v>
      </c>
      <c r="BS3110" s="493" t="n">
        <v>979.8</v>
      </c>
      <c r="BT3110" s="493" t="n">
        <v>1614.3</v>
      </c>
      <c r="BU3110" s="493" t="n">
        <v>922.5</v>
      </c>
      <c r="BV3110" s="493" t="n">
        <v>1296.3</v>
      </c>
      <c r="BW3110" s="493" t="n">
        <v>1730.7</v>
      </c>
    </row>
    <row r="3111">
      <c r="A3111" t="inlineStr">
        <is>
          <t>[C9D3] Angiotensin-II 길항제 칼슘길항제 복합제</t>
        </is>
      </c>
      <c r="B3111" t="inlineStr">
        <is>
          <t>대한뉴팜</t>
        </is>
      </c>
      <c r="C3111" t="inlineStr">
        <is>
          <t>뉴비카</t>
        </is>
      </c>
      <c r="D3111" t="inlineStr">
        <is>
          <t>대한뉴팜</t>
        </is>
      </c>
      <c r="E3111" t="inlineStr">
        <is>
          <t>amlodipine besylate,  olmesartan medoxomil</t>
        </is>
      </c>
      <c r="F3111" t="inlineStr">
        <is>
          <t>병원</t>
        </is>
      </c>
      <c r="G3111" t="inlineStr">
        <is>
          <t>Generic</t>
        </is>
      </c>
      <c r="H3111" s="493" t="n">
        <v>0</v>
      </c>
      <c r="I3111" s="493" t="n">
        <v>0</v>
      </c>
      <c r="J3111" s="493" t="n">
        <v>0</v>
      </c>
      <c r="K3111" s="493" t="n">
        <v>0</v>
      </c>
      <c r="L3111" s="493" t="n">
        <v>0</v>
      </c>
      <c r="M3111" s="493" t="n">
        <v>0</v>
      </c>
      <c r="N3111" s="493" t="n">
        <v>0</v>
      </c>
      <c r="O3111" s="493" t="n">
        <v>0</v>
      </c>
      <c r="P3111" s="493" t="n">
        <v>0</v>
      </c>
      <c r="Q3111" s="493" t="n">
        <v>0</v>
      </c>
      <c r="R3111" s="493" t="n">
        <v>239.7</v>
      </c>
      <c r="S3111" s="493" t="n">
        <v>479.1</v>
      </c>
      <c r="T3111" s="493" t="n">
        <v>119.7</v>
      </c>
      <c r="U3111" s="493" t="n">
        <v>0</v>
      </c>
      <c r="V3111" s="493" t="n">
        <v>0</v>
      </c>
      <c r="W3111" s="493" t="n">
        <v>0</v>
      </c>
      <c r="X3111" s="493" t="n">
        <v>0</v>
      </c>
      <c r="Y3111" s="493" t="n">
        <v>0</v>
      </c>
      <c r="Z3111" s="493" t="n">
        <v>0</v>
      </c>
      <c r="AA3111" s="493" t="n">
        <v>0</v>
      </c>
      <c r="AB3111" s="493" t="n">
        <v>480</v>
      </c>
      <c r="AC3111" s="493" t="n">
        <v>480</v>
      </c>
      <c r="AD3111" s="493" t="n">
        <v>0</v>
      </c>
      <c r="AE3111" s="493" t="n">
        <v>0</v>
      </c>
      <c r="AF3111" s="493" t="n">
        <v>0</v>
      </c>
      <c r="AG3111" s="493" t="n">
        <v>0</v>
      </c>
      <c r="AH3111" s="493" t="n">
        <v>0</v>
      </c>
      <c r="AI3111" s="493" t="n">
        <v>1129.8</v>
      </c>
      <c r="AJ3111" s="493" t="n">
        <v>430.2</v>
      </c>
      <c r="AK3111" s="493" t="n">
        <v>680.4</v>
      </c>
      <c r="AL3111" s="493" t="n">
        <v>647.1</v>
      </c>
      <c r="AM3111" s="493" t="n">
        <v>2015.06</v>
      </c>
      <c r="AN3111" s="493" t="n">
        <v>1872.06</v>
      </c>
      <c r="AO3111" s="493" t="n">
        <v>1733.6</v>
      </c>
      <c r="AP3111" s="493" t="n">
        <v>1551</v>
      </c>
      <c r="AQ3111" s="493" t="n">
        <v>683.1</v>
      </c>
      <c r="AR3111" s="493" t="n">
        <v>994.5</v>
      </c>
      <c r="AS3111" s="493" t="n">
        <v>879.6</v>
      </c>
      <c r="AT3111" s="493" t="n">
        <v>1736.4</v>
      </c>
      <c r="AU3111" s="493" t="n">
        <v>984.6</v>
      </c>
      <c r="AV3111" s="493" t="n">
        <v>1246.6</v>
      </c>
      <c r="AW3111" s="493" t="n">
        <v>1370.22</v>
      </c>
      <c r="AX3111" s="493" t="n">
        <v>1438.86</v>
      </c>
      <c r="AY3111" s="493" t="n">
        <v>1092.72</v>
      </c>
      <c r="AZ3111" s="493" t="n">
        <v>751.5</v>
      </c>
      <c r="BA3111" s="493" t="n">
        <v>624.6</v>
      </c>
      <c r="BB3111" s="493" t="n">
        <v>950.7</v>
      </c>
      <c r="BC3111" s="493" t="n">
        <v>445.8</v>
      </c>
      <c r="BD3111" s="493" t="n">
        <v>688.8</v>
      </c>
      <c r="BE3111" s="493" t="n">
        <v>834</v>
      </c>
      <c r="BF3111" s="493" t="n">
        <v>807.6</v>
      </c>
      <c r="BG3111" s="493" t="n">
        <v>531.6</v>
      </c>
      <c r="BH3111" s="493" t="n">
        <v>1390.17</v>
      </c>
      <c r="BI3111" s="493" t="n">
        <v>1168.8</v>
      </c>
      <c r="BJ3111" s="493" t="n">
        <v>1451.7</v>
      </c>
      <c r="BK3111" s="493" t="n">
        <v>1446.3</v>
      </c>
      <c r="BL3111" s="493" t="n">
        <v>3043.2</v>
      </c>
      <c r="BM3111" s="493" t="n">
        <v>1878.3</v>
      </c>
      <c r="BN3111" s="493" t="n">
        <v>3002.11</v>
      </c>
      <c r="BO3111" s="493" t="n">
        <v>1798.5</v>
      </c>
      <c r="BP3111" s="493" t="n">
        <v>1912.2</v>
      </c>
      <c r="BQ3111" s="493" t="n">
        <v>1608.58</v>
      </c>
      <c r="BR3111" s="493" t="n">
        <v>2486.54</v>
      </c>
      <c r="BS3111" s="493" t="n">
        <v>2256.55</v>
      </c>
      <c r="BT3111" s="493" t="n">
        <v>3026.7</v>
      </c>
      <c r="BU3111" s="493" t="n">
        <v>1785.3</v>
      </c>
      <c r="BV3111" s="493" t="n">
        <v>2485.8</v>
      </c>
      <c r="BW3111" s="493" t="n">
        <v>2850.3</v>
      </c>
    </row>
    <row r="3112">
      <c r="A3112" t="inlineStr">
        <is>
          <t>[C9D3] Angiotensin-II 길항제 칼슘길항제 복합제</t>
        </is>
      </c>
      <c r="B3112" t="inlineStr">
        <is>
          <t>대한뉴팜</t>
        </is>
      </c>
      <c r="C3112" t="inlineStr">
        <is>
          <t>뉴비카</t>
        </is>
      </c>
      <c r="D3112" t="inlineStr">
        <is>
          <t>대한뉴팜</t>
        </is>
      </c>
      <c r="E3112" t="inlineStr">
        <is>
          <t>amlodipine besylate,  olmesartan medoxomil</t>
        </is>
      </c>
      <c r="F3112" t="inlineStr">
        <is>
          <t>의원</t>
        </is>
      </c>
      <c r="G3112" t="inlineStr">
        <is>
          <t>Generic</t>
        </is>
      </c>
      <c r="H3112" s="493" t="n">
        <v>13915.48</v>
      </c>
      <c r="I3112" s="493" t="n">
        <v>15117.88</v>
      </c>
      <c r="J3112" s="493" t="n">
        <v>20668.09</v>
      </c>
      <c r="K3112" s="493" t="n">
        <v>25757.78</v>
      </c>
      <c r="L3112" s="493" t="n">
        <v>25579.3</v>
      </c>
      <c r="M3112" s="493" t="n">
        <v>34672.7</v>
      </c>
      <c r="N3112" s="493" t="n">
        <v>31251.77</v>
      </c>
      <c r="O3112" s="493" t="n">
        <v>36586.55</v>
      </c>
      <c r="P3112" s="493" t="n">
        <v>32900.05</v>
      </c>
      <c r="Q3112" s="493" t="n">
        <v>42318.55</v>
      </c>
      <c r="R3112" s="493" t="n">
        <v>29843.21</v>
      </c>
      <c r="S3112" s="493" t="n">
        <v>22514.04</v>
      </c>
      <c r="T3112" s="493" t="n">
        <v>10791.73</v>
      </c>
      <c r="U3112" s="493" t="n">
        <v>9253.68</v>
      </c>
      <c r="V3112" s="493" t="n">
        <v>6900.77</v>
      </c>
      <c r="W3112" s="493" t="n">
        <v>5565.72</v>
      </c>
      <c r="X3112" s="493" t="n">
        <v>7834.68</v>
      </c>
      <c r="Y3112" s="493" t="n">
        <v>7951.18</v>
      </c>
      <c r="Z3112" s="493" t="n">
        <v>9970.58</v>
      </c>
      <c r="AA3112" s="493" t="n">
        <v>11160.92</v>
      </c>
      <c r="AB3112" s="493" t="n">
        <v>7208.17</v>
      </c>
      <c r="AC3112" s="493" t="n">
        <v>9436.549999999999</v>
      </c>
      <c r="AD3112" s="493" t="n">
        <v>9129.9</v>
      </c>
      <c r="AE3112" s="493" t="n">
        <v>9694.6</v>
      </c>
      <c r="AF3112" s="493" t="n">
        <v>8269.5</v>
      </c>
      <c r="AG3112" s="493" t="n">
        <v>6966.2</v>
      </c>
      <c r="AH3112" s="493" t="n">
        <v>9367.57</v>
      </c>
      <c r="AI3112" s="493" t="n">
        <v>9395.1</v>
      </c>
      <c r="AJ3112" s="493" t="n">
        <v>10625</v>
      </c>
      <c r="AK3112" s="493" t="n">
        <v>13956.9</v>
      </c>
      <c r="AL3112" s="493" t="n">
        <v>17753.48</v>
      </c>
      <c r="AM3112" s="493" t="n">
        <v>20132.7</v>
      </c>
      <c r="AN3112" s="493" t="n">
        <v>15002.8</v>
      </c>
      <c r="AO3112" s="493" t="n">
        <v>20207</v>
      </c>
      <c r="AP3112" s="493" t="n">
        <v>24067.02</v>
      </c>
      <c r="AQ3112" s="493" t="n">
        <v>23169.68</v>
      </c>
      <c r="AR3112" s="493" t="n">
        <v>29429.86</v>
      </c>
      <c r="AS3112" s="493" t="n">
        <v>32652.4</v>
      </c>
      <c r="AT3112" s="493" t="n">
        <v>41528.75</v>
      </c>
      <c r="AU3112" s="493" t="n">
        <v>53134.12</v>
      </c>
      <c r="AV3112" s="493" t="n">
        <v>41528.02</v>
      </c>
      <c r="AW3112" s="493" t="n">
        <v>46446.34</v>
      </c>
      <c r="AX3112" s="493" t="n">
        <v>45970.36</v>
      </c>
      <c r="AY3112" s="493" t="n">
        <v>47236.78</v>
      </c>
      <c r="AZ3112" s="493" t="n">
        <v>42119.17</v>
      </c>
      <c r="BA3112" s="493" t="n">
        <v>63080.94</v>
      </c>
      <c r="BB3112" s="493" t="n">
        <v>48002.44</v>
      </c>
      <c r="BC3112" s="493" t="n">
        <v>55851.91</v>
      </c>
      <c r="BD3112" s="493" t="n">
        <v>49264.32</v>
      </c>
      <c r="BE3112" s="493" t="n">
        <v>48865.98</v>
      </c>
      <c r="BF3112" s="493" t="n">
        <v>47939.1</v>
      </c>
      <c r="BG3112" s="493" t="n">
        <v>54077.57</v>
      </c>
      <c r="BH3112" s="493" t="n">
        <v>59029.35</v>
      </c>
      <c r="BI3112" s="493" t="n">
        <v>46815.37</v>
      </c>
      <c r="BJ3112" s="493" t="n">
        <v>53974.91</v>
      </c>
      <c r="BK3112" s="493" t="n">
        <v>50569.77</v>
      </c>
      <c r="BL3112" s="493" t="n">
        <v>56538.7</v>
      </c>
      <c r="BM3112" s="493" t="n">
        <v>57698.29</v>
      </c>
      <c r="BN3112" s="493" t="n">
        <v>48621.06</v>
      </c>
      <c r="BO3112" s="493" t="n">
        <v>49281.5</v>
      </c>
      <c r="BP3112" s="493" t="n">
        <v>61347.85</v>
      </c>
      <c r="BQ3112" s="493" t="n">
        <v>47628.45</v>
      </c>
      <c r="BR3112" s="493" t="n">
        <v>52185.12</v>
      </c>
      <c r="BS3112" s="493" t="n">
        <v>53729.26</v>
      </c>
      <c r="BT3112" s="493" t="n">
        <v>56178.22</v>
      </c>
      <c r="BU3112" s="493" t="n">
        <v>53157.17</v>
      </c>
      <c r="BV3112" s="493" t="n">
        <v>62518.05</v>
      </c>
      <c r="BW3112" s="493" t="n">
        <v>51569.08</v>
      </c>
    </row>
    <row r="3113">
      <c r="A3113" t="inlineStr">
        <is>
          <t>[C9D3] Angiotensin-II 길항제 칼슘길항제 복합제</t>
        </is>
      </c>
      <c r="B3113" t="inlineStr">
        <is>
          <t>대한뉴팜</t>
        </is>
      </c>
      <c r="C3113" t="inlineStr">
        <is>
          <t>뉴비카</t>
        </is>
      </c>
      <c r="D3113" t="inlineStr">
        <is>
          <t>대한뉴팜</t>
        </is>
      </c>
      <c r="E3113" t="inlineStr">
        <is>
          <t>amlodipine besylate,  olmesartan medoxomil</t>
        </is>
      </c>
      <c r="F3113" t="inlineStr">
        <is>
          <t>보건소</t>
        </is>
      </c>
      <c r="G3113" t="inlineStr">
        <is>
          <t>Generic</t>
        </is>
      </c>
      <c r="H3113" s="493" t="n">
        <v>971.3</v>
      </c>
      <c r="I3113" s="493" t="n">
        <v>0</v>
      </c>
      <c r="J3113" s="493" t="n">
        <v>831.6</v>
      </c>
      <c r="K3113" s="493" t="n">
        <v>393.3</v>
      </c>
      <c r="L3113" s="493" t="n">
        <v>1036.5</v>
      </c>
      <c r="M3113" s="493" t="n">
        <v>756.8</v>
      </c>
      <c r="N3113" s="493" t="n">
        <v>0</v>
      </c>
      <c r="O3113" s="493" t="n">
        <v>600</v>
      </c>
      <c r="P3113" s="493" t="n">
        <v>0</v>
      </c>
      <c r="Q3113" s="493" t="n">
        <v>313.2</v>
      </c>
      <c r="R3113" s="493" t="n">
        <v>645.6</v>
      </c>
      <c r="S3113" s="493" t="n">
        <v>259.8</v>
      </c>
      <c r="T3113" s="493" t="n">
        <v>103.5</v>
      </c>
      <c r="U3113" s="493" t="n">
        <v>30.3</v>
      </c>
      <c r="V3113" s="493" t="n">
        <v>0</v>
      </c>
      <c r="W3113" s="493" t="n">
        <v>124.5</v>
      </c>
      <c r="X3113" s="493" t="n">
        <v>0</v>
      </c>
      <c r="Y3113" s="493" t="n">
        <v>0</v>
      </c>
      <c r="Z3113" s="493" t="n">
        <v>0</v>
      </c>
      <c r="AA3113" s="493" t="n">
        <v>0</v>
      </c>
      <c r="AB3113" s="493" t="n">
        <v>0</v>
      </c>
      <c r="AC3113" s="493" t="n">
        <v>0</v>
      </c>
      <c r="AD3113" s="493" t="n">
        <v>0</v>
      </c>
      <c r="AE3113" s="493" t="n">
        <v>0</v>
      </c>
      <c r="AF3113" s="493" t="n">
        <v>0</v>
      </c>
      <c r="AG3113" s="493" t="n">
        <v>0</v>
      </c>
      <c r="AH3113" s="493" t="n">
        <v>0</v>
      </c>
      <c r="AI3113" s="493" t="n">
        <v>1116</v>
      </c>
      <c r="AJ3113" s="493" t="n">
        <v>0</v>
      </c>
      <c r="AK3113" s="493" t="n">
        <v>0</v>
      </c>
      <c r="AL3113" s="493" t="n">
        <v>905.4</v>
      </c>
      <c r="AM3113" s="493" t="n">
        <v>0</v>
      </c>
      <c r="AN3113" s="493" t="n">
        <v>0</v>
      </c>
      <c r="AO3113" s="493" t="n">
        <v>1054.8</v>
      </c>
      <c r="AP3113" s="493" t="n">
        <v>0</v>
      </c>
      <c r="AQ3113" s="493" t="n">
        <v>531</v>
      </c>
      <c r="AR3113" s="493" t="n">
        <v>0</v>
      </c>
      <c r="AS3113" s="493" t="n">
        <v>40.2</v>
      </c>
      <c r="AT3113" s="493" t="n">
        <v>0</v>
      </c>
      <c r="AU3113" s="493" t="n">
        <v>39</v>
      </c>
      <c r="AV3113" s="493" t="n">
        <v>0</v>
      </c>
      <c r="AW3113" s="493" t="n">
        <v>40.8</v>
      </c>
      <c r="AX3113" s="493" t="n">
        <v>331.2</v>
      </c>
      <c r="AY3113" s="493" t="n">
        <v>114.6</v>
      </c>
      <c r="AZ3113" s="493" t="n">
        <v>122.4</v>
      </c>
      <c r="BA3113" s="493" t="n">
        <v>104.4</v>
      </c>
      <c r="BB3113" s="493" t="n">
        <v>147.6</v>
      </c>
      <c r="BC3113" s="493" t="n">
        <v>0</v>
      </c>
      <c r="BD3113" s="493" t="n">
        <v>0</v>
      </c>
      <c r="BE3113" s="493" t="n">
        <v>0</v>
      </c>
      <c r="BF3113" s="493" t="n">
        <v>0</v>
      </c>
      <c r="BG3113" s="493" t="n">
        <v>0</v>
      </c>
      <c r="BH3113" s="493" t="n">
        <v>0</v>
      </c>
      <c r="BI3113" s="493" t="n">
        <v>144.9</v>
      </c>
      <c r="BJ3113" s="493" t="n">
        <v>0</v>
      </c>
      <c r="BK3113" s="493" t="n">
        <v>0</v>
      </c>
      <c r="BL3113" s="493" t="n">
        <v>0</v>
      </c>
      <c r="BM3113" s="493" t="n">
        <v>0</v>
      </c>
      <c r="BN3113" s="493" t="n">
        <v>0</v>
      </c>
      <c r="BO3113" s="493" t="n">
        <v>0</v>
      </c>
      <c r="BP3113" s="493" t="n">
        <v>0</v>
      </c>
      <c r="BQ3113" s="493" t="n">
        <v>0</v>
      </c>
      <c r="BR3113" s="493" t="n">
        <v>0</v>
      </c>
      <c r="BS3113" s="493" t="n">
        <v>830.4</v>
      </c>
      <c r="BT3113" s="493" t="n">
        <v>0</v>
      </c>
      <c r="BU3113" s="493" t="n">
        <v>0</v>
      </c>
      <c r="BV3113" s="493" t="n">
        <v>0</v>
      </c>
      <c r="BW3113" s="493" t="n">
        <v>0</v>
      </c>
    </row>
    <row r="3114">
      <c r="A3114" t="inlineStr">
        <is>
          <t>[C9D3] Angiotensin-II 길항제 칼슘길항제 복합제</t>
        </is>
      </c>
      <c r="B3114" t="inlineStr">
        <is>
          <t>대한뉴팜</t>
        </is>
      </c>
      <c r="C3114" t="inlineStr">
        <is>
          <t>뉴비카 플러스</t>
        </is>
      </c>
      <c r="D3114" t="inlineStr">
        <is>
          <t>대한뉴팜</t>
        </is>
      </c>
      <c r="E3114" t="inlineStr">
        <is>
          <t>amlodipine besylate,  hydrochlorothiazide,  olmesartan medoxomil</t>
        </is>
      </c>
      <c r="F3114" t="inlineStr">
        <is>
          <t>종합병원</t>
        </is>
      </c>
      <c r="G3114" t="inlineStr">
        <is>
          <t>Generic</t>
        </is>
      </c>
      <c r="H3114" s="493" t="n">
        <v>0</v>
      </c>
      <c r="I3114" s="493" t="n">
        <v>0</v>
      </c>
      <c r="J3114" s="493" t="n">
        <v>0</v>
      </c>
      <c r="K3114" s="493" t="n">
        <v>0</v>
      </c>
      <c r="L3114" s="493" t="n">
        <v>0</v>
      </c>
      <c r="M3114" s="493" t="n">
        <v>0</v>
      </c>
      <c r="N3114" s="493" t="n">
        <v>296.59</v>
      </c>
      <c r="O3114" s="493" t="n">
        <v>210.14</v>
      </c>
      <c r="P3114" s="493" t="n">
        <v>299.28</v>
      </c>
      <c r="Q3114" s="493" t="n">
        <v>183.9</v>
      </c>
      <c r="R3114" s="493" t="n">
        <v>0</v>
      </c>
      <c r="S3114" s="493" t="n">
        <v>0</v>
      </c>
      <c r="T3114" s="493" t="n">
        <v>62.1</v>
      </c>
      <c r="U3114" s="493" t="n">
        <v>360.9</v>
      </c>
      <c r="V3114" s="493" t="n">
        <v>179.4</v>
      </c>
      <c r="W3114" s="493" t="n">
        <v>482.1</v>
      </c>
      <c r="X3114" s="493" t="n">
        <v>666.6</v>
      </c>
      <c r="Y3114" s="493" t="n">
        <v>0</v>
      </c>
      <c r="Z3114" s="493" t="n">
        <v>0</v>
      </c>
      <c r="AA3114" s="493" t="n">
        <v>367.2</v>
      </c>
      <c r="AB3114" s="493" t="n">
        <v>0</v>
      </c>
      <c r="AC3114" s="493" t="n">
        <v>0</v>
      </c>
      <c r="AD3114" s="493" t="n">
        <v>740.7</v>
      </c>
      <c r="AE3114" s="493" t="n">
        <v>0</v>
      </c>
      <c r="AF3114" s="493" t="n">
        <v>0</v>
      </c>
      <c r="AG3114" s="493" t="n">
        <v>0</v>
      </c>
      <c r="AH3114" s="493" t="n">
        <v>0</v>
      </c>
      <c r="AI3114" s="493" t="n">
        <v>0</v>
      </c>
      <c r="AJ3114" s="493" t="n">
        <v>0</v>
      </c>
      <c r="AK3114" s="493" t="n">
        <v>0</v>
      </c>
      <c r="AL3114" s="493" t="n">
        <v>0</v>
      </c>
      <c r="AM3114" s="493" t="n">
        <v>0</v>
      </c>
      <c r="AN3114" s="493" t="n">
        <v>0</v>
      </c>
      <c r="AO3114" s="493" t="n">
        <v>0</v>
      </c>
      <c r="AP3114" s="493" t="n">
        <v>0</v>
      </c>
      <c r="AQ3114" s="493" t="n">
        <v>246.6</v>
      </c>
      <c r="AR3114" s="493" t="n">
        <v>0</v>
      </c>
      <c r="AS3114" s="493" t="n">
        <v>0</v>
      </c>
      <c r="AT3114" s="493" t="n">
        <v>0</v>
      </c>
      <c r="AU3114" s="493" t="n">
        <v>0</v>
      </c>
      <c r="AV3114" s="493" t="n">
        <v>0</v>
      </c>
      <c r="AW3114" s="493" t="n">
        <v>0</v>
      </c>
      <c r="AX3114" s="493" t="n">
        <v>0</v>
      </c>
      <c r="AY3114" s="493" t="n">
        <v>0</v>
      </c>
      <c r="AZ3114" s="493" t="n">
        <v>0</v>
      </c>
      <c r="BA3114" s="493" t="n">
        <v>0</v>
      </c>
      <c r="BB3114" s="493" t="n">
        <v>0</v>
      </c>
      <c r="BC3114" s="493" t="n">
        <v>0</v>
      </c>
      <c r="BD3114" s="493" t="n">
        <v>0</v>
      </c>
      <c r="BE3114" s="493" t="n">
        <v>0</v>
      </c>
      <c r="BF3114" s="493" t="n">
        <v>0</v>
      </c>
      <c r="BG3114" s="493" t="n">
        <v>0</v>
      </c>
      <c r="BH3114" s="493" t="n">
        <v>0</v>
      </c>
      <c r="BI3114" s="493" t="n">
        <v>0</v>
      </c>
      <c r="BJ3114" s="493" t="n">
        <v>0</v>
      </c>
      <c r="BK3114" s="493" t="n">
        <v>0</v>
      </c>
      <c r="BL3114" s="493" t="n">
        <v>0</v>
      </c>
      <c r="BM3114" s="493" t="n">
        <v>0</v>
      </c>
      <c r="BN3114" s="493" t="n">
        <v>0</v>
      </c>
      <c r="BO3114" s="493" t="n">
        <v>0</v>
      </c>
      <c r="BP3114" s="493" t="n">
        <v>0</v>
      </c>
      <c r="BQ3114" s="493" t="n">
        <v>0</v>
      </c>
      <c r="BR3114" s="493" t="n">
        <v>0</v>
      </c>
      <c r="BS3114" s="493" t="n">
        <v>0</v>
      </c>
      <c r="BT3114" s="493" t="n">
        <v>0</v>
      </c>
      <c r="BU3114" s="493" t="n">
        <v>0</v>
      </c>
      <c r="BV3114" s="493" t="n">
        <v>2418.64</v>
      </c>
      <c r="BW3114" s="493" t="n">
        <v>0</v>
      </c>
    </row>
    <row r="3115">
      <c r="A3115" t="inlineStr">
        <is>
          <t>[C9D3] Angiotensin-II 길항제 칼슘길항제 복합제</t>
        </is>
      </c>
      <c r="B3115" t="inlineStr">
        <is>
          <t>대한뉴팜</t>
        </is>
      </c>
      <c r="C3115" t="inlineStr">
        <is>
          <t>뉴비카 플러스</t>
        </is>
      </c>
      <c r="D3115" t="inlineStr">
        <is>
          <t>대한뉴팜</t>
        </is>
      </c>
      <c r="E3115" t="inlineStr">
        <is>
          <t>amlodipine besylate,  hydrochlorothiazide,  olmesartan medoxomil</t>
        </is>
      </c>
      <c r="F3115" t="inlineStr">
        <is>
          <t>병원</t>
        </is>
      </c>
      <c r="G3115" t="inlineStr">
        <is>
          <t>Generic</t>
        </is>
      </c>
      <c r="H3115" s="493" t="n">
        <v>202.2</v>
      </c>
      <c r="I3115" s="493" t="n">
        <v>480</v>
      </c>
      <c r="J3115" s="493" t="n">
        <v>210</v>
      </c>
      <c r="K3115" s="493" t="n">
        <v>961.2</v>
      </c>
      <c r="L3115" s="493" t="n">
        <v>412.8</v>
      </c>
      <c r="M3115" s="493" t="n">
        <v>0</v>
      </c>
      <c r="N3115" s="493" t="n">
        <v>1022.4</v>
      </c>
      <c r="O3115" s="493" t="n">
        <v>486.26</v>
      </c>
      <c r="P3115" s="493" t="n">
        <v>1578.6</v>
      </c>
      <c r="Q3115" s="493" t="n">
        <v>2010.98</v>
      </c>
      <c r="R3115" s="493" t="n">
        <v>1606.26</v>
      </c>
      <c r="S3115" s="493" t="n">
        <v>1965.46</v>
      </c>
      <c r="T3115" s="493" t="n">
        <v>2225.4</v>
      </c>
      <c r="U3115" s="493" t="n">
        <v>136.5</v>
      </c>
      <c r="V3115" s="493" t="n">
        <v>15.6</v>
      </c>
      <c r="W3115" s="493" t="n">
        <v>321.9</v>
      </c>
      <c r="X3115" s="493" t="n">
        <v>15.9</v>
      </c>
      <c r="Y3115" s="493" t="n">
        <v>255.3</v>
      </c>
      <c r="Z3115" s="493" t="n">
        <v>375.9</v>
      </c>
      <c r="AA3115" s="493" t="n">
        <v>480</v>
      </c>
      <c r="AB3115" s="493" t="n">
        <v>480</v>
      </c>
      <c r="AC3115" s="493" t="n">
        <v>360</v>
      </c>
      <c r="AD3115" s="493" t="n">
        <v>843.6</v>
      </c>
      <c r="AE3115" s="493" t="n">
        <v>342.6</v>
      </c>
      <c r="AF3115" s="493" t="n">
        <v>1061.1</v>
      </c>
      <c r="AG3115" s="493" t="n">
        <v>813.9</v>
      </c>
      <c r="AH3115" s="493" t="n">
        <v>900.9</v>
      </c>
      <c r="AI3115" s="493" t="n">
        <v>216.6</v>
      </c>
      <c r="AJ3115" s="493" t="n">
        <v>1919.7</v>
      </c>
      <c r="AK3115" s="493" t="n">
        <v>680.4</v>
      </c>
      <c r="AL3115" s="493" t="n">
        <v>969</v>
      </c>
      <c r="AM3115" s="493" t="n">
        <v>540.6</v>
      </c>
      <c r="AN3115" s="493" t="n">
        <v>647.1</v>
      </c>
      <c r="AO3115" s="493" t="n">
        <v>218.4</v>
      </c>
      <c r="AP3115" s="493" t="n">
        <v>1092</v>
      </c>
      <c r="AQ3115" s="493" t="n">
        <v>1028.4</v>
      </c>
      <c r="AR3115" s="493" t="n">
        <v>546</v>
      </c>
      <c r="AS3115" s="493" t="n">
        <v>1355.4</v>
      </c>
      <c r="AT3115" s="493" t="n">
        <v>663</v>
      </c>
      <c r="AU3115" s="493" t="n">
        <v>656.4</v>
      </c>
      <c r="AV3115" s="493" t="n">
        <v>1339.8</v>
      </c>
      <c r="AW3115" s="493" t="n">
        <v>1132.8</v>
      </c>
      <c r="AX3115" s="493" t="n">
        <v>1125.6</v>
      </c>
      <c r="AY3115" s="493" t="n">
        <v>1305</v>
      </c>
      <c r="AZ3115" s="493" t="n">
        <v>239.4</v>
      </c>
      <c r="BA3115" s="493" t="n">
        <v>836.4</v>
      </c>
      <c r="BB3115" s="493" t="n">
        <v>1213.2</v>
      </c>
      <c r="BC3115" s="493" t="n">
        <v>1282.2</v>
      </c>
      <c r="BD3115" s="493" t="n">
        <v>711</v>
      </c>
      <c r="BE3115" s="493" t="n">
        <v>489.6</v>
      </c>
      <c r="BF3115" s="493" t="n">
        <v>481.2</v>
      </c>
      <c r="BG3115" s="493" t="n">
        <v>646.2</v>
      </c>
      <c r="BH3115" s="493" t="n">
        <v>229.8</v>
      </c>
      <c r="BI3115" s="493" t="n">
        <v>895.8</v>
      </c>
      <c r="BJ3115" s="493" t="n">
        <v>1212</v>
      </c>
      <c r="BK3115" s="493" t="n">
        <v>1528.2</v>
      </c>
      <c r="BL3115" s="493" t="n">
        <v>1392.6</v>
      </c>
      <c r="BM3115" s="493" t="n">
        <v>989.4</v>
      </c>
      <c r="BN3115" s="493" t="n">
        <v>1234.2</v>
      </c>
      <c r="BO3115" s="493" t="n">
        <v>731.1</v>
      </c>
      <c r="BP3115" s="493" t="n">
        <v>1361.4</v>
      </c>
      <c r="BQ3115" s="493" t="n">
        <v>1363.2</v>
      </c>
      <c r="BR3115" s="493" t="n">
        <v>240</v>
      </c>
      <c r="BS3115" s="493" t="n">
        <v>174.6</v>
      </c>
      <c r="BT3115" s="493" t="n">
        <v>1615.8</v>
      </c>
      <c r="BU3115" s="493" t="n">
        <v>1127.73</v>
      </c>
      <c r="BV3115" s="493" t="n">
        <v>1696.5</v>
      </c>
      <c r="BW3115" s="493" t="n">
        <v>2166</v>
      </c>
    </row>
    <row r="3116">
      <c r="A3116" t="inlineStr">
        <is>
          <t>[C9D3] Angiotensin-II 길항제 칼슘길항제 복합제</t>
        </is>
      </c>
      <c r="B3116" t="inlineStr">
        <is>
          <t>대한뉴팜</t>
        </is>
      </c>
      <c r="C3116" t="inlineStr">
        <is>
          <t>뉴비카 플러스</t>
        </is>
      </c>
      <c r="D3116" t="inlineStr">
        <is>
          <t>대한뉴팜</t>
        </is>
      </c>
      <c r="E3116" t="inlineStr">
        <is>
          <t>amlodipine besylate,  hydrochlorothiazide,  olmesartan medoxomil</t>
        </is>
      </c>
      <c r="F3116" t="inlineStr">
        <is>
          <t>의원</t>
        </is>
      </c>
      <c r="G3116" t="inlineStr">
        <is>
          <t>Generic</t>
        </is>
      </c>
      <c r="H3116" s="493" t="n">
        <v>61477.02</v>
      </c>
      <c r="I3116" s="493" t="n">
        <v>55957.46</v>
      </c>
      <c r="J3116" s="493" t="n">
        <v>83849.35000000001</v>
      </c>
      <c r="K3116" s="493" t="n">
        <v>78950.78</v>
      </c>
      <c r="L3116" s="493" t="n">
        <v>88850.06</v>
      </c>
      <c r="M3116" s="493" t="n">
        <v>87197.57000000001</v>
      </c>
      <c r="N3116" s="493" t="n">
        <v>101747.46</v>
      </c>
      <c r="O3116" s="493" t="n">
        <v>96676.35000000001</v>
      </c>
      <c r="P3116" s="493" t="n">
        <v>90517.06</v>
      </c>
      <c r="Q3116" s="493" t="n">
        <v>99319.35000000001</v>
      </c>
      <c r="R3116" s="493" t="n">
        <v>96230.59</v>
      </c>
      <c r="S3116" s="493" t="n">
        <v>117574.98</v>
      </c>
      <c r="T3116" s="493" t="n">
        <v>107316.56</v>
      </c>
      <c r="U3116" s="493" t="n">
        <v>111163.52</v>
      </c>
      <c r="V3116" s="493" t="n">
        <v>113666.12</v>
      </c>
      <c r="W3116" s="493" t="n">
        <v>118788.28</v>
      </c>
      <c r="X3116" s="493" t="n">
        <v>124302.5</v>
      </c>
      <c r="Y3116" s="493" t="n">
        <v>131227.77</v>
      </c>
      <c r="Z3116" s="493" t="n">
        <v>121888.11</v>
      </c>
      <c r="AA3116" s="493" t="n">
        <v>118361.1</v>
      </c>
      <c r="AB3116" s="493" t="n">
        <v>118139.89</v>
      </c>
      <c r="AC3116" s="493" t="n">
        <v>118509.49</v>
      </c>
      <c r="AD3116" s="493" t="n">
        <v>116639.81</v>
      </c>
      <c r="AE3116" s="493" t="n">
        <v>128508.6</v>
      </c>
      <c r="AF3116" s="493" t="n">
        <v>129746.82</v>
      </c>
      <c r="AG3116" s="493" t="n">
        <v>112868.45</v>
      </c>
      <c r="AH3116" s="493" t="n">
        <v>136710.66</v>
      </c>
      <c r="AI3116" s="493" t="n">
        <v>121275.44</v>
      </c>
      <c r="AJ3116" s="493" t="n">
        <v>131913.51</v>
      </c>
      <c r="AK3116" s="493" t="n">
        <v>130049.15</v>
      </c>
      <c r="AL3116" s="493" t="n">
        <v>126059.26</v>
      </c>
      <c r="AM3116" s="493" t="n">
        <v>116012.77</v>
      </c>
      <c r="AN3116" s="493" t="n">
        <v>117859.4</v>
      </c>
      <c r="AO3116" s="493" t="n">
        <v>115262.61</v>
      </c>
      <c r="AP3116" s="493" t="n">
        <v>114670.82</v>
      </c>
      <c r="AQ3116" s="493" t="n">
        <v>128041.55</v>
      </c>
      <c r="AR3116" s="493" t="n">
        <v>131642.65</v>
      </c>
      <c r="AS3116" s="493" t="n">
        <v>129626.25</v>
      </c>
      <c r="AT3116" s="493" t="n">
        <v>138608.71</v>
      </c>
      <c r="AU3116" s="493" t="n">
        <v>134142.86</v>
      </c>
      <c r="AV3116" s="493" t="n">
        <v>142234.32</v>
      </c>
      <c r="AW3116" s="493" t="n">
        <v>127212.96</v>
      </c>
      <c r="AX3116" s="493" t="n">
        <v>144269.91</v>
      </c>
      <c r="AY3116" s="493" t="n">
        <v>136172.25</v>
      </c>
      <c r="AZ3116" s="493" t="n">
        <v>138859.35</v>
      </c>
      <c r="BA3116" s="493" t="n">
        <v>139498.07</v>
      </c>
      <c r="BB3116" s="493" t="n">
        <v>137848.42</v>
      </c>
      <c r="BC3116" s="493" t="n">
        <v>153694.61</v>
      </c>
      <c r="BD3116" s="493" t="n">
        <v>121401.55</v>
      </c>
      <c r="BE3116" s="493" t="n">
        <v>114051.21</v>
      </c>
      <c r="BF3116" s="493" t="n">
        <v>131522.3</v>
      </c>
      <c r="BG3116" s="493" t="n">
        <v>133880.23</v>
      </c>
      <c r="BH3116" s="493" t="n">
        <v>141499.07</v>
      </c>
      <c r="BI3116" s="493" t="n">
        <v>136073.42</v>
      </c>
      <c r="BJ3116" s="493" t="n">
        <v>152096.18</v>
      </c>
      <c r="BK3116" s="493" t="n">
        <v>125020.19</v>
      </c>
      <c r="BL3116" s="493" t="n">
        <v>144840.04</v>
      </c>
      <c r="BM3116" s="493" t="n">
        <v>125064.93</v>
      </c>
      <c r="BN3116" s="493" t="n">
        <v>123036.9</v>
      </c>
      <c r="BO3116" s="493" t="n">
        <v>138688.9</v>
      </c>
      <c r="BP3116" s="493" t="n">
        <v>119220.89</v>
      </c>
      <c r="BQ3116" s="493" t="n">
        <v>120314.53</v>
      </c>
      <c r="BR3116" s="493" t="n">
        <v>133614.84</v>
      </c>
      <c r="BS3116" s="493" t="n">
        <v>126921.18</v>
      </c>
      <c r="BT3116" s="493" t="n">
        <v>113757.82</v>
      </c>
      <c r="BU3116" s="493" t="n">
        <v>134127.53</v>
      </c>
      <c r="BV3116" s="493" t="n">
        <v>135080.33</v>
      </c>
      <c r="BW3116" s="493" t="n">
        <v>124935.56</v>
      </c>
    </row>
    <row r="3117">
      <c r="A3117" t="inlineStr">
        <is>
          <t>[C9D3] Angiotensin-II 길항제 칼슘길항제 복합제</t>
        </is>
      </c>
      <c r="B3117" t="inlineStr">
        <is>
          <t>대한뉴팜</t>
        </is>
      </c>
      <c r="C3117" t="inlineStr">
        <is>
          <t>뉴비카 플러스</t>
        </is>
      </c>
      <c r="D3117" t="inlineStr">
        <is>
          <t>대한뉴팜</t>
        </is>
      </c>
      <c r="E3117" t="inlineStr">
        <is>
          <t>amlodipine besylate,  hydrochlorothiazide,  olmesartan medoxomil</t>
        </is>
      </c>
      <c r="F3117" t="inlineStr">
        <is>
          <t>보건소</t>
        </is>
      </c>
      <c r="G3117" t="inlineStr">
        <is>
          <t>Generic</t>
        </is>
      </c>
      <c r="H3117" s="493" t="n">
        <v>4797.78</v>
      </c>
      <c r="I3117" s="493" t="n">
        <v>5552.84</v>
      </c>
      <c r="J3117" s="493" t="n">
        <v>4359.6</v>
      </c>
      <c r="K3117" s="493" t="n">
        <v>4541.13</v>
      </c>
      <c r="L3117" s="493" t="n">
        <v>7487.47</v>
      </c>
      <c r="M3117" s="493" t="n">
        <v>1844.7</v>
      </c>
      <c r="N3117" s="493" t="n">
        <v>3909.6</v>
      </c>
      <c r="O3117" s="493" t="n">
        <v>3240</v>
      </c>
      <c r="P3117" s="493" t="n">
        <v>2328</v>
      </c>
      <c r="Q3117" s="493" t="n">
        <v>3340.8</v>
      </c>
      <c r="R3117" s="493" t="n">
        <v>2917.2</v>
      </c>
      <c r="S3117" s="493" t="n">
        <v>2987.7</v>
      </c>
      <c r="T3117" s="493" t="n">
        <v>3394.8</v>
      </c>
      <c r="U3117" s="493" t="n">
        <v>454.5</v>
      </c>
      <c r="V3117" s="493" t="n">
        <v>2996.4</v>
      </c>
      <c r="W3117" s="493" t="n">
        <v>2490</v>
      </c>
      <c r="X3117" s="493" t="n">
        <v>2062.8</v>
      </c>
      <c r="Y3117" s="493" t="n">
        <v>805.24</v>
      </c>
      <c r="Z3117" s="493" t="n">
        <v>631.5</v>
      </c>
      <c r="AA3117" s="493" t="n">
        <v>361.2</v>
      </c>
      <c r="AB3117" s="493" t="n">
        <v>387</v>
      </c>
      <c r="AC3117" s="493" t="n">
        <v>630</v>
      </c>
      <c r="AD3117" s="493" t="n">
        <v>292.2</v>
      </c>
      <c r="AE3117" s="493" t="n">
        <v>0</v>
      </c>
      <c r="AF3117" s="493" t="n">
        <v>1036.5</v>
      </c>
      <c r="AG3117" s="493" t="n">
        <v>0</v>
      </c>
      <c r="AH3117" s="493" t="n">
        <v>462</v>
      </c>
      <c r="AI3117" s="493" t="n">
        <v>439.2</v>
      </c>
      <c r="AJ3117" s="493" t="n">
        <v>355.5</v>
      </c>
      <c r="AK3117" s="493" t="n">
        <v>336.6</v>
      </c>
      <c r="AL3117" s="493" t="n">
        <v>619.2</v>
      </c>
      <c r="AM3117" s="493" t="n">
        <v>557.1</v>
      </c>
      <c r="AN3117" s="493" t="n">
        <v>806.4</v>
      </c>
      <c r="AO3117" s="493" t="n">
        <v>108.6</v>
      </c>
      <c r="AP3117" s="493" t="n">
        <v>0</v>
      </c>
      <c r="AQ3117" s="493" t="n">
        <v>123.3</v>
      </c>
      <c r="AR3117" s="493" t="n">
        <v>0</v>
      </c>
      <c r="AS3117" s="493" t="n">
        <v>0</v>
      </c>
      <c r="AT3117" s="493" t="n">
        <v>349.5</v>
      </c>
      <c r="AU3117" s="493" t="n">
        <v>0</v>
      </c>
      <c r="AV3117" s="493" t="n">
        <v>169.5</v>
      </c>
      <c r="AW3117" s="493" t="n">
        <v>0</v>
      </c>
      <c r="AX3117" s="493" t="n">
        <v>530.1</v>
      </c>
      <c r="AY3117" s="493" t="n">
        <v>684.6</v>
      </c>
      <c r="AZ3117" s="493" t="n">
        <v>122.4</v>
      </c>
      <c r="BA3117" s="493" t="n">
        <v>563.4</v>
      </c>
      <c r="BB3117" s="493" t="n">
        <v>688.8</v>
      </c>
      <c r="BC3117" s="493" t="n">
        <v>657</v>
      </c>
      <c r="BD3117" s="493" t="n">
        <v>1954.8</v>
      </c>
      <c r="BE3117" s="493" t="n">
        <v>136.8</v>
      </c>
      <c r="BF3117" s="493" t="n">
        <v>0</v>
      </c>
      <c r="BG3117" s="493" t="n">
        <v>544.5</v>
      </c>
      <c r="BH3117" s="493" t="n">
        <v>0</v>
      </c>
      <c r="BI3117" s="493" t="n">
        <v>429.3</v>
      </c>
      <c r="BJ3117" s="493" t="n">
        <v>1525.5</v>
      </c>
      <c r="BK3117" s="493" t="n">
        <v>0</v>
      </c>
      <c r="BL3117" s="493" t="n">
        <v>0</v>
      </c>
      <c r="BM3117" s="493" t="n">
        <v>688.8</v>
      </c>
      <c r="BN3117" s="493" t="n">
        <v>1337.4</v>
      </c>
      <c r="BO3117" s="493" t="n">
        <v>0</v>
      </c>
      <c r="BP3117" s="493" t="n">
        <v>823.5</v>
      </c>
      <c r="BQ3117" s="493" t="n">
        <v>1134.9</v>
      </c>
      <c r="BR3117" s="493" t="n">
        <v>0</v>
      </c>
      <c r="BS3117" s="493" t="n">
        <v>366.3</v>
      </c>
      <c r="BT3117" s="493" t="n">
        <v>346.2</v>
      </c>
      <c r="BU3117" s="493" t="n">
        <v>1448.1</v>
      </c>
      <c r="BV3117" s="493" t="n">
        <v>0</v>
      </c>
      <c r="BW3117" s="493" t="n">
        <v>325.8</v>
      </c>
    </row>
    <row r="3118">
      <c r="A3118" t="inlineStr">
        <is>
          <t>[C9D3] Angiotensin-II 길항제 칼슘길항제 복합제</t>
        </is>
      </c>
      <c r="B3118" t="inlineStr">
        <is>
          <t>대한뉴팜</t>
        </is>
      </c>
      <c r="C3118" t="inlineStr">
        <is>
          <t>뉴비카 플러스</t>
        </is>
      </c>
      <c r="D3118" t="inlineStr">
        <is>
          <t>대한뉴팜</t>
        </is>
      </c>
      <c r="E3118" t="inlineStr">
        <is>
          <t>amlodipine besylate,  hydrochlorothiazide,  olmesartan medoxomil</t>
        </is>
      </c>
      <c r="F3118" t="inlineStr">
        <is>
          <t>기타(치과의원, 치과병원 등)</t>
        </is>
      </c>
      <c r="G3118" t="inlineStr">
        <is>
          <t>Generic</t>
        </is>
      </c>
      <c r="H3118" s="493" t="n">
        <v>0</v>
      </c>
      <c r="I3118" s="493" t="n">
        <v>0</v>
      </c>
      <c r="J3118" s="493" t="n">
        <v>0</v>
      </c>
      <c r="K3118" s="493" t="n">
        <v>0</v>
      </c>
      <c r="L3118" s="493" t="n">
        <v>0</v>
      </c>
      <c r="M3118" s="493" t="n">
        <v>0</v>
      </c>
      <c r="N3118" s="493" t="n">
        <v>0</v>
      </c>
      <c r="O3118" s="493" t="n">
        <v>0</v>
      </c>
      <c r="P3118" s="493" t="n">
        <v>72</v>
      </c>
      <c r="Q3118" s="493" t="n">
        <v>0</v>
      </c>
      <c r="R3118" s="493" t="n">
        <v>68.09999999999999</v>
      </c>
      <c r="S3118" s="493" t="n">
        <v>135</v>
      </c>
      <c r="T3118" s="493" t="n">
        <v>66.90000000000001</v>
      </c>
      <c r="U3118" s="493" t="n">
        <v>0</v>
      </c>
      <c r="V3118" s="493" t="n">
        <v>135.6</v>
      </c>
      <c r="W3118" s="493" t="n">
        <v>67.2</v>
      </c>
      <c r="X3118" s="493" t="n">
        <v>70.5</v>
      </c>
      <c r="Y3118" s="493" t="n">
        <v>69</v>
      </c>
      <c r="Z3118" s="493" t="n">
        <v>71.40000000000001</v>
      </c>
      <c r="AA3118" s="493" t="n">
        <v>144</v>
      </c>
      <c r="AB3118" s="493" t="n">
        <v>139.8</v>
      </c>
      <c r="AC3118" s="493" t="n">
        <v>0</v>
      </c>
      <c r="AD3118" s="493" t="n">
        <v>140.4</v>
      </c>
      <c r="AE3118" s="493" t="n">
        <v>0</v>
      </c>
      <c r="AF3118" s="493" t="n">
        <v>136.8</v>
      </c>
      <c r="AG3118" s="493" t="n">
        <v>0</v>
      </c>
      <c r="AH3118" s="493" t="n">
        <v>130.8</v>
      </c>
      <c r="AI3118" s="493" t="n">
        <v>0</v>
      </c>
      <c r="AJ3118" s="493" t="n">
        <v>65.09999999999999</v>
      </c>
      <c r="AK3118" s="493" t="n">
        <v>129</v>
      </c>
      <c r="AL3118" s="493" t="n">
        <v>0</v>
      </c>
      <c r="AM3118" s="493" t="n">
        <v>141</v>
      </c>
      <c r="AN3118" s="493" t="n">
        <v>49.56</v>
      </c>
      <c r="AO3118" s="493" t="n">
        <v>0</v>
      </c>
      <c r="AP3118" s="493" t="n">
        <v>138</v>
      </c>
      <c r="AQ3118" s="493" t="n">
        <v>0</v>
      </c>
      <c r="AR3118" s="493" t="n">
        <v>153.6</v>
      </c>
      <c r="AS3118" s="493" t="n">
        <v>0</v>
      </c>
      <c r="AT3118" s="493" t="n">
        <v>142.2</v>
      </c>
      <c r="AU3118" s="493" t="n">
        <v>0</v>
      </c>
      <c r="AV3118" s="493" t="n">
        <v>153.6</v>
      </c>
      <c r="AW3118" s="493" t="n">
        <v>0</v>
      </c>
      <c r="AX3118" s="493" t="n">
        <v>151.8</v>
      </c>
      <c r="AY3118" s="493" t="n">
        <v>0</v>
      </c>
      <c r="AZ3118" s="493" t="n">
        <v>160.8</v>
      </c>
      <c r="BA3118" s="493" t="n">
        <v>0</v>
      </c>
      <c r="BB3118" s="493" t="n">
        <v>0</v>
      </c>
      <c r="BC3118" s="493" t="n">
        <v>154.2</v>
      </c>
      <c r="BD3118" s="493" t="n">
        <v>0</v>
      </c>
      <c r="BE3118" s="493" t="n">
        <v>162.6</v>
      </c>
      <c r="BF3118" s="493" t="n">
        <v>0</v>
      </c>
      <c r="BG3118" s="493" t="n">
        <v>0</v>
      </c>
      <c r="BH3118" s="493" t="n">
        <v>0</v>
      </c>
      <c r="BI3118" s="493" t="n">
        <v>0</v>
      </c>
      <c r="BJ3118" s="493" t="n">
        <v>0</v>
      </c>
      <c r="BK3118" s="493" t="n">
        <v>0</v>
      </c>
      <c r="BL3118" s="493" t="n">
        <v>0</v>
      </c>
      <c r="BM3118" s="493" t="n">
        <v>0</v>
      </c>
      <c r="BN3118" s="493" t="n">
        <v>0</v>
      </c>
      <c r="BO3118" s="493" t="n">
        <v>0</v>
      </c>
      <c r="BP3118" s="493" t="n">
        <v>0</v>
      </c>
      <c r="BQ3118" s="493" t="n">
        <v>0</v>
      </c>
      <c r="BR3118" s="493" t="n">
        <v>0</v>
      </c>
      <c r="BS3118" s="493" t="n">
        <v>0</v>
      </c>
      <c r="BT3118" s="493" t="n">
        <v>0</v>
      </c>
      <c r="BU3118" s="493" t="n">
        <v>0</v>
      </c>
      <c r="BV3118" s="493" t="n">
        <v>0</v>
      </c>
      <c r="BW3118" s="493" t="n">
        <v>0</v>
      </c>
    </row>
    <row r="3119">
      <c r="A3119" t="inlineStr">
        <is>
          <t>[C9D3] Angiotensin-II 길항제 칼슘길항제 복합제</t>
        </is>
      </c>
      <c r="B3119" t="inlineStr">
        <is>
          <t>대한뉴팜</t>
        </is>
      </c>
      <c r="C3119" t="inlineStr">
        <is>
          <t>엔피스타</t>
        </is>
      </c>
      <c r="D3119" t="inlineStr">
        <is>
          <t>대한뉴팜</t>
        </is>
      </c>
      <c r="E3119" t="inlineStr">
        <is>
          <t>amlodipine besylate,  telmisartan</t>
        </is>
      </c>
      <c r="F3119" t="inlineStr">
        <is>
          <t>상급종합병원</t>
        </is>
      </c>
      <c r="G3119" t="inlineStr">
        <is>
          <t>Generic</t>
        </is>
      </c>
      <c r="H3119" s="493" t="n">
        <v>0</v>
      </c>
      <c r="I3119" s="493" t="n">
        <v>0</v>
      </c>
      <c r="J3119" s="493" t="n">
        <v>0</v>
      </c>
      <c r="K3119" s="493" t="n">
        <v>0</v>
      </c>
      <c r="L3119" s="493" t="n">
        <v>0</v>
      </c>
      <c r="M3119" s="493" t="n">
        <v>0</v>
      </c>
      <c r="N3119" s="493" t="n">
        <v>0</v>
      </c>
      <c r="O3119" s="493" t="n">
        <v>0</v>
      </c>
      <c r="P3119" s="493" t="n">
        <v>0</v>
      </c>
      <c r="Q3119" s="493" t="n">
        <v>0</v>
      </c>
      <c r="R3119" s="493" t="n">
        <v>0</v>
      </c>
      <c r="S3119" s="493" t="n">
        <v>0</v>
      </c>
      <c r="T3119" s="493" t="n">
        <v>0</v>
      </c>
      <c r="U3119" s="493" t="n">
        <v>0</v>
      </c>
      <c r="V3119" s="493" t="n">
        <v>0</v>
      </c>
      <c r="W3119" s="493" t="n">
        <v>0</v>
      </c>
      <c r="X3119" s="493" t="n">
        <v>0</v>
      </c>
      <c r="Y3119" s="493" t="n">
        <v>0</v>
      </c>
      <c r="Z3119" s="493" t="n">
        <v>0</v>
      </c>
      <c r="AA3119" s="493" t="n">
        <v>0</v>
      </c>
      <c r="AB3119" s="493" t="n">
        <v>0</v>
      </c>
      <c r="AC3119" s="493" t="n">
        <v>0</v>
      </c>
      <c r="AD3119" s="493" t="n">
        <v>0</v>
      </c>
      <c r="AE3119" s="493" t="n">
        <v>0</v>
      </c>
      <c r="AF3119" s="493" t="n">
        <v>0</v>
      </c>
      <c r="AG3119" s="493" t="n">
        <v>0</v>
      </c>
      <c r="AH3119" s="493" t="n">
        <v>0</v>
      </c>
      <c r="AI3119" s="493" t="n">
        <v>0</v>
      </c>
      <c r="AJ3119" s="493" t="n">
        <v>0</v>
      </c>
      <c r="AK3119" s="493" t="n">
        <v>0</v>
      </c>
      <c r="AL3119" s="493" t="n">
        <v>0</v>
      </c>
      <c r="AM3119" s="493" t="n">
        <v>181.44</v>
      </c>
      <c r="AN3119" s="493" t="n">
        <v>0</v>
      </c>
      <c r="AO3119" s="493" t="n">
        <v>0</v>
      </c>
      <c r="AP3119" s="493" t="n">
        <v>188.16</v>
      </c>
      <c r="AQ3119" s="493" t="n">
        <v>0</v>
      </c>
      <c r="AR3119" s="493" t="n">
        <v>397.25</v>
      </c>
      <c r="AS3119" s="493" t="n">
        <v>0</v>
      </c>
      <c r="AT3119" s="493" t="n">
        <v>0</v>
      </c>
      <c r="AU3119" s="493" t="n">
        <v>0</v>
      </c>
      <c r="AV3119" s="493" t="n">
        <v>0</v>
      </c>
      <c r="AW3119" s="493" t="n">
        <v>0</v>
      </c>
      <c r="AX3119" s="493" t="n">
        <v>414.96</v>
      </c>
      <c r="AY3119" s="493" t="n">
        <v>0</v>
      </c>
      <c r="AZ3119" s="493" t="n">
        <v>0</v>
      </c>
      <c r="BA3119" s="493" t="n">
        <v>0</v>
      </c>
      <c r="BB3119" s="493" t="n">
        <v>0</v>
      </c>
      <c r="BC3119" s="493" t="n">
        <v>0</v>
      </c>
      <c r="BD3119" s="493" t="n">
        <v>266</v>
      </c>
      <c r="BE3119" s="493" t="n">
        <v>0</v>
      </c>
      <c r="BF3119" s="493" t="n">
        <v>0</v>
      </c>
      <c r="BG3119" s="493" t="n">
        <v>0</v>
      </c>
      <c r="BH3119" s="493" t="n">
        <v>0</v>
      </c>
      <c r="BI3119" s="493" t="n">
        <v>272.58</v>
      </c>
      <c r="BJ3119" s="493" t="n">
        <v>0</v>
      </c>
      <c r="BK3119" s="493" t="n">
        <v>0</v>
      </c>
      <c r="BL3119" s="493" t="n">
        <v>0</v>
      </c>
      <c r="BM3119" s="493" t="n">
        <v>0</v>
      </c>
      <c r="BN3119" s="493" t="n">
        <v>316.68</v>
      </c>
      <c r="BO3119" s="493" t="n">
        <v>0</v>
      </c>
      <c r="BP3119" s="493" t="n">
        <v>0</v>
      </c>
      <c r="BQ3119" s="493" t="n">
        <v>0</v>
      </c>
      <c r="BR3119" s="493" t="n">
        <v>0</v>
      </c>
      <c r="BS3119" s="493" t="n">
        <v>0</v>
      </c>
      <c r="BT3119" s="493" t="n">
        <v>352.8</v>
      </c>
      <c r="BU3119" s="493" t="n">
        <v>0</v>
      </c>
      <c r="BV3119" s="493" t="n">
        <v>0</v>
      </c>
      <c r="BW3119" s="493" t="n">
        <v>0</v>
      </c>
    </row>
    <row r="3120">
      <c r="A3120" t="inlineStr">
        <is>
          <t>[C9D3] Angiotensin-II 길항제 칼슘길항제 복합제</t>
        </is>
      </c>
      <c r="B3120" t="inlineStr">
        <is>
          <t>대한뉴팜</t>
        </is>
      </c>
      <c r="C3120" t="inlineStr">
        <is>
          <t>엔피스타</t>
        </is>
      </c>
      <c r="D3120" t="inlineStr">
        <is>
          <t>대한뉴팜</t>
        </is>
      </c>
      <c r="E3120" t="inlineStr">
        <is>
          <t>amlodipine besylate,  telmisartan</t>
        </is>
      </c>
      <c r="F3120" t="inlineStr">
        <is>
          <t>종합병원</t>
        </is>
      </c>
      <c r="G3120" t="inlineStr">
        <is>
          <t>Generic</t>
        </is>
      </c>
      <c r="H3120" s="493" t="n">
        <v>0</v>
      </c>
      <c r="I3120" s="493" t="n">
        <v>0</v>
      </c>
      <c r="J3120" s="493" t="n">
        <v>0</v>
      </c>
      <c r="K3120" s="493" t="n">
        <v>0</v>
      </c>
      <c r="L3120" s="493" t="n">
        <v>0</v>
      </c>
      <c r="M3120" s="493" t="n">
        <v>0</v>
      </c>
      <c r="N3120" s="493" t="n">
        <v>0</v>
      </c>
      <c r="O3120" s="493" t="n">
        <v>0</v>
      </c>
      <c r="P3120" s="493" t="n">
        <v>0</v>
      </c>
      <c r="Q3120" s="493" t="n">
        <v>0</v>
      </c>
      <c r="R3120" s="493" t="n">
        <v>0</v>
      </c>
      <c r="S3120" s="493" t="n">
        <v>0</v>
      </c>
      <c r="T3120" s="493" t="n">
        <v>0</v>
      </c>
      <c r="U3120" s="493" t="n">
        <v>0</v>
      </c>
      <c r="V3120" s="493" t="n">
        <v>0</v>
      </c>
      <c r="W3120" s="493" t="n">
        <v>0</v>
      </c>
      <c r="X3120" s="493" t="n">
        <v>0</v>
      </c>
      <c r="Y3120" s="493" t="n">
        <v>0</v>
      </c>
      <c r="Z3120" s="493" t="n">
        <v>0</v>
      </c>
      <c r="AA3120" s="493" t="n">
        <v>0</v>
      </c>
      <c r="AB3120" s="493" t="n">
        <v>0</v>
      </c>
      <c r="AC3120" s="493" t="n">
        <v>0</v>
      </c>
      <c r="AD3120" s="493" t="n">
        <v>0</v>
      </c>
      <c r="AE3120" s="493" t="n">
        <v>0</v>
      </c>
      <c r="AF3120" s="493" t="n">
        <v>0</v>
      </c>
      <c r="AG3120" s="493" t="n">
        <v>0</v>
      </c>
      <c r="AH3120" s="493" t="n">
        <v>0</v>
      </c>
      <c r="AI3120" s="493" t="n">
        <v>0</v>
      </c>
      <c r="AJ3120" s="493" t="n">
        <v>0</v>
      </c>
      <c r="AK3120" s="493" t="n">
        <v>0</v>
      </c>
      <c r="AL3120" s="493" t="n">
        <v>0</v>
      </c>
      <c r="AM3120" s="493" t="n">
        <v>0</v>
      </c>
      <c r="AN3120" s="493" t="n">
        <v>0</v>
      </c>
      <c r="AO3120" s="493" t="n">
        <v>0</v>
      </c>
      <c r="AP3120" s="493" t="n">
        <v>0</v>
      </c>
      <c r="AQ3120" s="493" t="n">
        <v>0</v>
      </c>
      <c r="AR3120" s="493" t="n">
        <v>0</v>
      </c>
      <c r="AS3120" s="493" t="n">
        <v>0</v>
      </c>
      <c r="AT3120" s="493" t="n">
        <v>0</v>
      </c>
      <c r="AU3120" s="493" t="n">
        <v>0</v>
      </c>
      <c r="AV3120" s="493" t="n">
        <v>0</v>
      </c>
      <c r="AW3120" s="493" t="n">
        <v>0</v>
      </c>
      <c r="AX3120" s="493" t="n">
        <v>0</v>
      </c>
      <c r="AY3120" s="493" t="n">
        <v>0</v>
      </c>
      <c r="AZ3120" s="493" t="n">
        <v>54.3</v>
      </c>
      <c r="BA3120" s="493" t="n">
        <v>0</v>
      </c>
      <c r="BB3120" s="493" t="n">
        <v>0</v>
      </c>
      <c r="BC3120" s="493" t="n">
        <v>0</v>
      </c>
      <c r="BD3120" s="493" t="n">
        <v>0</v>
      </c>
      <c r="BE3120" s="493" t="n">
        <v>0</v>
      </c>
      <c r="BF3120" s="493" t="n">
        <v>0</v>
      </c>
      <c r="BG3120" s="493" t="n">
        <v>0</v>
      </c>
      <c r="BH3120" s="493" t="n">
        <v>0</v>
      </c>
      <c r="BI3120" s="493" t="n">
        <v>0</v>
      </c>
      <c r="BJ3120" s="493" t="n">
        <v>0</v>
      </c>
      <c r="BK3120" s="493" t="n">
        <v>0</v>
      </c>
      <c r="BL3120" s="493" t="n">
        <v>0</v>
      </c>
      <c r="BM3120" s="493" t="n">
        <v>0</v>
      </c>
      <c r="BN3120" s="493" t="n">
        <v>0</v>
      </c>
      <c r="BO3120" s="493" t="n">
        <v>0</v>
      </c>
      <c r="BP3120" s="493" t="n">
        <v>0</v>
      </c>
      <c r="BQ3120" s="493" t="n">
        <v>0</v>
      </c>
      <c r="BR3120" s="493" t="n">
        <v>0</v>
      </c>
      <c r="BS3120" s="493" t="n">
        <v>0</v>
      </c>
      <c r="BT3120" s="493" t="n">
        <v>0</v>
      </c>
      <c r="BU3120" s="493" t="n">
        <v>0</v>
      </c>
      <c r="BV3120" s="493" t="n">
        <v>0</v>
      </c>
      <c r="BW3120" s="493" t="n">
        <v>0</v>
      </c>
    </row>
    <row r="3121">
      <c r="A3121" t="inlineStr">
        <is>
          <t>[C9D3] Angiotensin-II 길항제 칼슘길항제 복합제</t>
        </is>
      </c>
      <c r="B3121" t="inlineStr">
        <is>
          <t>대한뉴팜</t>
        </is>
      </c>
      <c r="C3121" t="inlineStr">
        <is>
          <t>엔피스타</t>
        </is>
      </c>
      <c r="D3121" t="inlineStr">
        <is>
          <t>대한뉴팜</t>
        </is>
      </c>
      <c r="E3121" t="inlineStr">
        <is>
          <t>amlodipine besylate,  telmisartan</t>
        </is>
      </c>
      <c r="F3121" t="inlineStr">
        <is>
          <t>병원</t>
        </is>
      </c>
      <c r="G3121" t="inlineStr">
        <is>
          <t>Generic</t>
        </is>
      </c>
      <c r="H3121" s="493" t="n">
        <v>14643.86</v>
      </c>
      <c r="I3121" s="493" t="n">
        <v>14264.52</v>
      </c>
      <c r="J3121" s="493" t="n">
        <v>20592.69</v>
      </c>
      <c r="K3121" s="493" t="n">
        <v>13359.79</v>
      </c>
      <c r="L3121" s="493" t="n">
        <v>22101.9</v>
      </c>
      <c r="M3121" s="493" t="n">
        <v>16716.85</v>
      </c>
      <c r="N3121" s="493" t="n">
        <v>17164.9</v>
      </c>
      <c r="O3121" s="493" t="n">
        <v>11984.23</v>
      </c>
      <c r="P3121" s="493" t="n">
        <v>14744.31</v>
      </c>
      <c r="Q3121" s="493" t="n">
        <v>13634.32</v>
      </c>
      <c r="R3121" s="493" t="n">
        <v>15876.78</v>
      </c>
      <c r="S3121" s="493" t="n">
        <v>15125.98</v>
      </c>
      <c r="T3121" s="493" t="n">
        <v>19179.64</v>
      </c>
      <c r="U3121" s="493" t="n">
        <v>13375.59</v>
      </c>
      <c r="V3121" s="493" t="n">
        <v>13359.03</v>
      </c>
      <c r="W3121" s="493" t="n">
        <v>16257.69</v>
      </c>
      <c r="X3121" s="493" t="n">
        <v>17285.4</v>
      </c>
      <c r="Y3121" s="493" t="n">
        <v>17973.6</v>
      </c>
      <c r="Z3121" s="493" t="n">
        <v>19911.12</v>
      </c>
      <c r="AA3121" s="493" t="n">
        <v>20799.48</v>
      </c>
      <c r="AB3121" s="493" t="n">
        <v>18352.25</v>
      </c>
      <c r="AC3121" s="493" t="n">
        <v>18156.13</v>
      </c>
      <c r="AD3121" s="493" t="n">
        <v>17099.89</v>
      </c>
      <c r="AE3121" s="493" t="n">
        <v>20826.22</v>
      </c>
      <c r="AF3121" s="493" t="n">
        <v>23931.93</v>
      </c>
      <c r="AG3121" s="493" t="n">
        <v>14523.05</v>
      </c>
      <c r="AH3121" s="493" t="n">
        <v>16035.82</v>
      </c>
      <c r="AI3121" s="493" t="n">
        <v>8573.5</v>
      </c>
      <c r="AJ3121" s="493" t="n">
        <v>16947.2</v>
      </c>
      <c r="AK3121" s="493" t="n">
        <v>16112.8</v>
      </c>
      <c r="AL3121" s="493" t="n">
        <v>8838</v>
      </c>
      <c r="AM3121" s="493" t="n">
        <v>16806.32</v>
      </c>
      <c r="AN3121" s="493" t="n">
        <v>9319.290000000001</v>
      </c>
      <c r="AO3121" s="493" t="n">
        <v>14088.24</v>
      </c>
      <c r="AP3121" s="493" t="n">
        <v>11052</v>
      </c>
      <c r="AQ3121" s="493" t="n">
        <v>13296</v>
      </c>
      <c r="AR3121" s="493" t="n">
        <v>9597.9</v>
      </c>
      <c r="AS3121" s="493" t="n">
        <v>12784</v>
      </c>
      <c r="AT3121" s="493" t="n">
        <v>7920</v>
      </c>
      <c r="AU3121" s="493" t="n">
        <v>11483.8</v>
      </c>
      <c r="AV3121" s="493" t="n">
        <v>12476</v>
      </c>
      <c r="AW3121" s="493" t="n">
        <v>8198.940000000001</v>
      </c>
      <c r="AX3121" s="493" t="n">
        <v>9754.309999999999</v>
      </c>
      <c r="AY3121" s="493" t="n">
        <v>9524.5</v>
      </c>
      <c r="AZ3121" s="493" t="n">
        <v>10585.2</v>
      </c>
      <c r="BA3121" s="493" t="n">
        <v>7279.8</v>
      </c>
      <c r="BB3121" s="493" t="n">
        <v>9762.639999999999</v>
      </c>
      <c r="BC3121" s="493" t="n">
        <v>9053.76</v>
      </c>
      <c r="BD3121" s="493" t="n">
        <v>9443.85</v>
      </c>
      <c r="BE3121" s="493" t="n">
        <v>7955.7</v>
      </c>
      <c r="BF3121" s="493" t="n">
        <v>9082.200000000001</v>
      </c>
      <c r="BG3121" s="493" t="n">
        <v>8226</v>
      </c>
      <c r="BH3121" s="493" t="n">
        <v>10773.6</v>
      </c>
      <c r="BI3121" s="493" t="n">
        <v>9681.9</v>
      </c>
      <c r="BJ3121" s="493" t="n">
        <v>7977.45</v>
      </c>
      <c r="BK3121" s="493" t="n">
        <v>8182.2</v>
      </c>
      <c r="BL3121" s="493" t="n">
        <v>6955.35</v>
      </c>
      <c r="BM3121" s="493" t="n">
        <v>4905</v>
      </c>
      <c r="BN3121" s="493" t="n">
        <v>9430.5</v>
      </c>
      <c r="BO3121" s="493" t="n">
        <v>6853.26</v>
      </c>
      <c r="BP3121" s="493" t="n">
        <v>5030.7</v>
      </c>
      <c r="BQ3121" s="493" t="n">
        <v>4787.7</v>
      </c>
      <c r="BR3121" s="493" t="n">
        <v>6257.1</v>
      </c>
      <c r="BS3121" s="493" t="n">
        <v>5188.5</v>
      </c>
      <c r="BT3121" s="493" t="n">
        <v>6896.1</v>
      </c>
      <c r="BU3121" s="493" t="n">
        <v>6450.9</v>
      </c>
      <c r="BV3121" s="493" t="n">
        <v>8665.799999999999</v>
      </c>
      <c r="BW3121" s="493" t="n">
        <v>4664.1</v>
      </c>
    </row>
    <row r="3122">
      <c r="A3122" t="inlineStr">
        <is>
          <t>[C9D3] Angiotensin-II 길항제 칼슘길항제 복합제</t>
        </is>
      </c>
      <c r="B3122" t="inlineStr">
        <is>
          <t>대한뉴팜</t>
        </is>
      </c>
      <c r="C3122" t="inlineStr">
        <is>
          <t>엔피스타</t>
        </is>
      </c>
      <c r="D3122" t="inlineStr">
        <is>
          <t>대한뉴팜</t>
        </is>
      </c>
      <c r="E3122" t="inlineStr">
        <is>
          <t>amlodipine besylate,  telmisartan</t>
        </is>
      </c>
      <c r="F3122" t="inlineStr">
        <is>
          <t>의원</t>
        </is>
      </c>
      <c r="G3122" t="inlineStr">
        <is>
          <t>Generic</t>
        </is>
      </c>
      <c r="H3122" s="493" t="n">
        <v>112084.71</v>
      </c>
      <c r="I3122" s="493" t="n">
        <v>105491.6</v>
      </c>
      <c r="J3122" s="493" t="n">
        <v>121926.79</v>
      </c>
      <c r="K3122" s="493" t="n">
        <v>108795.41</v>
      </c>
      <c r="L3122" s="493" t="n">
        <v>113842.93</v>
      </c>
      <c r="M3122" s="493" t="n">
        <v>114254.83</v>
      </c>
      <c r="N3122" s="493" t="n">
        <v>119317.8</v>
      </c>
      <c r="O3122" s="493" t="n">
        <v>113585.96</v>
      </c>
      <c r="P3122" s="493" t="n">
        <v>115780.27</v>
      </c>
      <c r="Q3122" s="493" t="n">
        <v>116779.98</v>
      </c>
      <c r="R3122" s="493" t="n">
        <v>113468.03</v>
      </c>
      <c r="S3122" s="493" t="n">
        <v>134199.13</v>
      </c>
      <c r="T3122" s="493" t="n">
        <v>126197.26</v>
      </c>
      <c r="U3122" s="493" t="n">
        <v>121612.41</v>
      </c>
      <c r="V3122" s="493" t="n">
        <v>134968.9</v>
      </c>
      <c r="W3122" s="493" t="n">
        <v>139007.38</v>
      </c>
      <c r="X3122" s="493" t="n">
        <v>146386.72</v>
      </c>
      <c r="Y3122" s="493" t="n">
        <v>133687.95</v>
      </c>
      <c r="Z3122" s="493" t="n">
        <v>144083.97</v>
      </c>
      <c r="AA3122" s="493" t="n">
        <v>148949.16</v>
      </c>
      <c r="AB3122" s="493" t="n">
        <v>148694.82</v>
      </c>
      <c r="AC3122" s="493" t="n">
        <v>139473.56</v>
      </c>
      <c r="AD3122" s="493" t="n">
        <v>144155.32</v>
      </c>
      <c r="AE3122" s="493" t="n">
        <v>162179.58</v>
      </c>
      <c r="AF3122" s="493" t="n">
        <v>147186.28</v>
      </c>
      <c r="AG3122" s="493" t="n">
        <v>130966.79</v>
      </c>
      <c r="AH3122" s="493" t="n">
        <v>154466.84</v>
      </c>
      <c r="AI3122" s="493" t="n">
        <v>144518.62</v>
      </c>
      <c r="AJ3122" s="493" t="n">
        <v>154762.51</v>
      </c>
      <c r="AK3122" s="493" t="n">
        <v>153855.82</v>
      </c>
      <c r="AL3122" s="493" t="n">
        <v>156029.14</v>
      </c>
      <c r="AM3122" s="493" t="n">
        <v>154540.8</v>
      </c>
      <c r="AN3122" s="493" t="n">
        <v>152294.23</v>
      </c>
      <c r="AO3122" s="493" t="n">
        <v>150048.19</v>
      </c>
      <c r="AP3122" s="493" t="n">
        <v>157170.82</v>
      </c>
      <c r="AQ3122" s="493" t="n">
        <v>136826.94</v>
      </c>
      <c r="AR3122" s="493" t="n">
        <v>153038.66</v>
      </c>
      <c r="AS3122" s="493" t="n">
        <v>142928.44</v>
      </c>
      <c r="AT3122" s="493" t="n">
        <v>158617.09</v>
      </c>
      <c r="AU3122" s="493" t="n">
        <v>146671.91</v>
      </c>
      <c r="AV3122" s="493" t="n">
        <v>164141.14</v>
      </c>
      <c r="AW3122" s="493" t="n">
        <v>159318.73</v>
      </c>
      <c r="AX3122" s="493" t="n">
        <v>177592.69</v>
      </c>
      <c r="AY3122" s="493" t="n">
        <v>173437.61</v>
      </c>
      <c r="AZ3122" s="493" t="n">
        <v>171979.58</v>
      </c>
      <c r="BA3122" s="493" t="n">
        <v>165409.82</v>
      </c>
      <c r="BB3122" s="493" t="n">
        <v>159049.46</v>
      </c>
      <c r="BC3122" s="493" t="n">
        <v>184679.43</v>
      </c>
      <c r="BD3122" s="493" t="n">
        <v>187996.63</v>
      </c>
      <c r="BE3122" s="493" t="n">
        <v>170984.48</v>
      </c>
      <c r="BF3122" s="493" t="n">
        <v>172568.05</v>
      </c>
      <c r="BG3122" s="493" t="n">
        <v>182547.17</v>
      </c>
      <c r="BH3122" s="493" t="n">
        <v>189935.42</v>
      </c>
      <c r="BI3122" s="493" t="n">
        <v>166949.74</v>
      </c>
      <c r="BJ3122" s="493" t="n">
        <v>192232.76</v>
      </c>
      <c r="BK3122" s="493" t="n">
        <v>181201.65</v>
      </c>
      <c r="BL3122" s="493" t="n">
        <v>186155.08</v>
      </c>
      <c r="BM3122" s="493" t="n">
        <v>179008.25</v>
      </c>
      <c r="BN3122" s="493" t="n">
        <v>168540.29</v>
      </c>
      <c r="BO3122" s="493" t="n">
        <v>183847.07</v>
      </c>
      <c r="BP3122" s="493" t="n">
        <v>179461</v>
      </c>
      <c r="BQ3122" s="493" t="n">
        <v>162476.66</v>
      </c>
      <c r="BR3122" s="493" t="n">
        <v>182985.72</v>
      </c>
      <c r="BS3122" s="493" t="n">
        <v>188481.3</v>
      </c>
      <c r="BT3122" s="493" t="n">
        <v>183347.38</v>
      </c>
      <c r="BU3122" s="493" t="n">
        <v>179312.87</v>
      </c>
      <c r="BV3122" s="493" t="n">
        <v>200976.19</v>
      </c>
      <c r="BW3122" s="493" t="n">
        <v>184471.06</v>
      </c>
    </row>
    <row r="3123">
      <c r="A3123" t="inlineStr">
        <is>
          <t>[C9D3] Angiotensin-II 길항제 칼슘길항제 복합제</t>
        </is>
      </c>
      <c r="B3123" t="inlineStr">
        <is>
          <t>대한뉴팜</t>
        </is>
      </c>
      <c r="C3123" t="inlineStr">
        <is>
          <t>엔피스타</t>
        </is>
      </c>
      <c r="D3123" t="inlineStr">
        <is>
          <t>대한뉴팜</t>
        </is>
      </c>
      <c r="E3123" t="inlineStr">
        <is>
          <t>amlodipine besylate,  telmisartan</t>
        </is>
      </c>
      <c r="F3123" t="inlineStr">
        <is>
          <t>보건소</t>
        </is>
      </c>
      <c r="G3123" t="inlineStr">
        <is>
          <t>Generic</t>
        </is>
      </c>
      <c r="H3123" s="493" t="n">
        <v>2471.4</v>
      </c>
      <c r="I3123" s="493" t="n">
        <v>7196.3</v>
      </c>
      <c r="J3123" s="493" t="n">
        <v>4761</v>
      </c>
      <c r="K3123" s="493" t="n">
        <v>5395.14</v>
      </c>
      <c r="L3123" s="493" t="n">
        <v>3783.3</v>
      </c>
      <c r="M3123" s="493" t="n">
        <v>6586.4</v>
      </c>
      <c r="N3123" s="493" t="n">
        <v>2925</v>
      </c>
      <c r="O3123" s="493" t="n">
        <v>1551</v>
      </c>
      <c r="P3123" s="493" t="n">
        <v>1396.8</v>
      </c>
      <c r="Q3123" s="493" t="n">
        <v>5884.65</v>
      </c>
      <c r="R3123" s="493" t="n">
        <v>1825.5</v>
      </c>
      <c r="S3123" s="493" t="n">
        <v>432.6</v>
      </c>
      <c r="T3123" s="493" t="n">
        <v>2065.95</v>
      </c>
      <c r="U3123" s="493" t="n">
        <v>2193.3</v>
      </c>
      <c r="V3123" s="493" t="n">
        <v>808.8</v>
      </c>
      <c r="W3123" s="493" t="n">
        <v>2047.35</v>
      </c>
      <c r="X3123" s="493" t="n">
        <v>491.4</v>
      </c>
      <c r="Y3123" s="493" t="n">
        <v>736.5</v>
      </c>
      <c r="Z3123" s="493" t="n">
        <v>105</v>
      </c>
      <c r="AA3123" s="493" t="n">
        <v>80.09999999999999</v>
      </c>
      <c r="AB3123" s="493" t="n">
        <v>213.3</v>
      </c>
      <c r="AC3123" s="493" t="n">
        <v>842.4</v>
      </c>
      <c r="AD3123" s="493" t="n">
        <v>339.3</v>
      </c>
      <c r="AE3123" s="493" t="n">
        <v>540</v>
      </c>
      <c r="AF3123" s="493" t="n">
        <v>796.5</v>
      </c>
      <c r="AG3123" s="493" t="n">
        <v>92.7</v>
      </c>
      <c r="AH3123" s="493" t="n">
        <v>328.2</v>
      </c>
      <c r="AI3123" s="493" t="n">
        <v>0</v>
      </c>
      <c r="AJ3123" s="493" t="n">
        <v>3492.9</v>
      </c>
      <c r="AK3123" s="493" t="n">
        <v>432.9</v>
      </c>
      <c r="AL3123" s="493" t="n">
        <v>1950.3</v>
      </c>
      <c r="AM3123" s="493" t="n">
        <v>377.1</v>
      </c>
      <c r="AN3123" s="493" t="n">
        <v>2226</v>
      </c>
      <c r="AO3123" s="493" t="n">
        <v>0</v>
      </c>
      <c r="AP3123" s="493" t="n">
        <v>2448.3</v>
      </c>
      <c r="AQ3123" s="493" t="n">
        <v>0</v>
      </c>
      <c r="AR3123" s="493" t="n">
        <v>416.7</v>
      </c>
      <c r="AS3123" s="493" t="n">
        <v>558.9</v>
      </c>
      <c r="AT3123" s="493" t="n">
        <v>0</v>
      </c>
      <c r="AU3123" s="493" t="n">
        <v>85.8</v>
      </c>
      <c r="AV3123" s="493" t="n">
        <v>272.7</v>
      </c>
      <c r="AW3123" s="493" t="n">
        <v>79.2</v>
      </c>
      <c r="AX3123" s="493" t="n">
        <v>0</v>
      </c>
      <c r="AY3123" s="493" t="n">
        <v>369</v>
      </c>
      <c r="AZ3123" s="493" t="n">
        <v>78</v>
      </c>
      <c r="BA3123" s="493" t="n">
        <v>0</v>
      </c>
      <c r="BB3123" s="493" t="n">
        <v>202.5</v>
      </c>
      <c r="BC3123" s="493" t="n">
        <v>361.8</v>
      </c>
      <c r="BD3123" s="493" t="n">
        <v>0</v>
      </c>
      <c r="BE3123" s="493" t="n">
        <v>195.3</v>
      </c>
      <c r="BF3123" s="493" t="n">
        <v>313.09</v>
      </c>
      <c r="BG3123" s="493" t="n">
        <v>0</v>
      </c>
      <c r="BH3123" s="493" t="n">
        <v>105</v>
      </c>
      <c r="BI3123" s="493" t="n">
        <v>295.2</v>
      </c>
      <c r="BJ3123" s="493" t="n">
        <v>175.5</v>
      </c>
      <c r="BK3123" s="493" t="n">
        <v>1188</v>
      </c>
      <c r="BL3123" s="493" t="n">
        <v>265.5</v>
      </c>
      <c r="BM3123" s="493" t="n">
        <v>0</v>
      </c>
      <c r="BN3123" s="493" t="n">
        <v>1433.4</v>
      </c>
      <c r="BO3123" s="493" t="n">
        <v>167.4</v>
      </c>
      <c r="BP3123" s="493" t="n">
        <v>97.2</v>
      </c>
      <c r="BQ3123" s="493" t="n">
        <v>1362.9</v>
      </c>
      <c r="BR3123" s="493" t="n">
        <v>347.4</v>
      </c>
      <c r="BS3123" s="493" t="n">
        <v>0</v>
      </c>
      <c r="BT3123" s="493" t="n">
        <v>1087.2</v>
      </c>
      <c r="BU3123" s="493" t="n">
        <v>0</v>
      </c>
      <c r="BV3123" s="493" t="n">
        <v>0</v>
      </c>
      <c r="BW3123" s="493" t="n">
        <v>1083.6</v>
      </c>
    </row>
    <row r="3124">
      <c r="A3124" t="inlineStr">
        <is>
          <t>[C9D3] Angiotensin-II 길항제 칼슘길항제 복합제</t>
        </is>
      </c>
      <c r="B3124" t="inlineStr">
        <is>
          <t>대한뉴팜</t>
        </is>
      </c>
      <c r="C3124" t="inlineStr">
        <is>
          <t>엔피스타</t>
        </is>
      </c>
      <c r="D3124" t="inlineStr">
        <is>
          <t>대한뉴팜</t>
        </is>
      </c>
      <c r="E3124" t="inlineStr">
        <is>
          <t>amlodipine besylate,  telmisartan</t>
        </is>
      </c>
      <c r="F3124" t="inlineStr">
        <is>
          <t>기타(치과의원, 치과병원 등)</t>
        </is>
      </c>
      <c r="G3124" t="inlineStr">
        <is>
          <t>Generic</t>
        </is>
      </c>
      <c r="H3124" s="493" t="n">
        <v>0</v>
      </c>
      <c r="I3124" s="493" t="n">
        <v>0</v>
      </c>
      <c r="J3124" s="493" t="n">
        <v>0</v>
      </c>
      <c r="K3124" s="493" t="n">
        <v>0</v>
      </c>
      <c r="L3124" s="493" t="n">
        <v>0</v>
      </c>
      <c r="M3124" s="493" t="n">
        <v>0</v>
      </c>
      <c r="N3124" s="493" t="n">
        <v>0</v>
      </c>
      <c r="O3124" s="493" t="n">
        <v>0</v>
      </c>
      <c r="P3124" s="493" t="n">
        <v>0</v>
      </c>
      <c r="Q3124" s="493" t="n">
        <v>0</v>
      </c>
      <c r="R3124" s="493" t="n">
        <v>0</v>
      </c>
      <c r="S3124" s="493" t="n">
        <v>0</v>
      </c>
      <c r="T3124" s="493" t="n">
        <v>0</v>
      </c>
      <c r="U3124" s="493" t="n">
        <v>0</v>
      </c>
      <c r="V3124" s="493" t="n">
        <v>0</v>
      </c>
      <c r="W3124" s="493" t="n">
        <v>0</v>
      </c>
      <c r="X3124" s="493" t="n">
        <v>0</v>
      </c>
      <c r="Y3124" s="493" t="n">
        <v>0</v>
      </c>
      <c r="Z3124" s="493" t="n">
        <v>285.6</v>
      </c>
      <c r="AA3124" s="493" t="n">
        <v>216</v>
      </c>
      <c r="AB3124" s="493" t="n">
        <v>0</v>
      </c>
      <c r="AC3124" s="493" t="n">
        <v>0</v>
      </c>
      <c r="AD3124" s="493" t="n">
        <v>0</v>
      </c>
      <c r="AE3124" s="493" t="n">
        <v>0</v>
      </c>
      <c r="AF3124" s="493" t="n">
        <v>0</v>
      </c>
      <c r="AG3124" s="493" t="n">
        <v>0</v>
      </c>
      <c r="AH3124" s="493" t="n">
        <v>0</v>
      </c>
      <c r="AI3124" s="493" t="n">
        <v>0</v>
      </c>
      <c r="AJ3124" s="493" t="n">
        <v>0</v>
      </c>
      <c r="AK3124" s="493" t="n">
        <v>0</v>
      </c>
      <c r="AL3124" s="493" t="n">
        <v>0</v>
      </c>
      <c r="AM3124" s="493" t="n">
        <v>0</v>
      </c>
      <c r="AN3124" s="493" t="n">
        <v>0</v>
      </c>
      <c r="AO3124" s="493" t="n">
        <v>0</v>
      </c>
      <c r="AP3124" s="493" t="n">
        <v>0</v>
      </c>
      <c r="AQ3124" s="493" t="n">
        <v>0</v>
      </c>
      <c r="AR3124" s="493" t="n">
        <v>0</v>
      </c>
      <c r="AS3124" s="493" t="n">
        <v>0</v>
      </c>
      <c r="AT3124" s="493" t="n">
        <v>0</v>
      </c>
      <c r="AU3124" s="493" t="n">
        <v>0</v>
      </c>
      <c r="AV3124" s="493" t="n">
        <v>0</v>
      </c>
      <c r="AW3124" s="493" t="n">
        <v>0</v>
      </c>
      <c r="AX3124" s="493" t="n">
        <v>0</v>
      </c>
      <c r="AY3124" s="493" t="n">
        <v>0</v>
      </c>
      <c r="AZ3124" s="493" t="n">
        <v>0</v>
      </c>
      <c r="BA3124" s="493" t="n">
        <v>0</v>
      </c>
      <c r="BB3124" s="493" t="n">
        <v>0</v>
      </c>
      <c r="BC3124" s="493" t="n">
        <v>0</v>
      </c>
      <c r="BD3124" s="493" t="n">
        <v>0</v>
      </c>
      <c r="BE3124" s="493" t="n">
        <v>0</v>
      </c>
      <c r="BF3124" s="493" t="n">
        <v>0</v>
      </c>
      <c r="BG3124" s="493" t="n">
        <v>0</v>
      </c>
      <c r="BH3124" s="493" t="n">
        <v>0</v>
      </c>
      <c r="BI3124" s="493" t="n">
        <v>0</v>
      </c>
      <c r="BJ3124" s="493" t="n">
        <v>0</v>
      </c>
      <c r="BK3124" s="493" t="n">
        <v>0</v>
      </c>
      <c r="BL3124" s="493" t="n">
        <v>0</v>
      </c>
      <c r="BM3124" s="493" t="n">
        <v>0</v>
      </c>
      <c r="BN3124" s="493" t="n">
        <v>0</v>
      </c>
      <c r="BO3124" s="493" t="n">
        <v>0</v>
      </c>
      <c r="BP3124" s="493" t="n">
        <v>0</v>
      </c>
      <c r="BQ3124" s="493" t="n">
        <v>0</v>
      </c>
      <c r="BR3124" s="493" t="n">
        <v>0</v>
      </c>
      <c r="BS3124" s="493" t="n">
        <v>0</v>
      </c>
      <c r="BT3124" s="493" t="n">
        <v>0</v>
      </c>
      <c r="BU3124" s="493" t="n">
        <v>0</v>
      </c>
      <c r="BV3124" s="493" t="n">
        <v>214.8</v>
      </c>
      <c r="BW3124" s="493" t="n">
        <v>138.4</v>
      </c>
    </row>
    <row r="3125">
      <c r="A3125" t="inlineStr">
        <is>
          <t>[C9D3] Angiotensin-II 길항제 칼슘길항제 복합제</t>
        </is>
      </c>
      <c r="B3125" t="inlineStr">
        <is>
          <t>대한뉴팜</t>
        </is>
      </c>
      <c r="C3125" t="inlineStr">
        <is>
          <t>엔피포지</t>
        </is>
      </c>
      <c r="D3125" t="inlineStr">
        <is>
          <t>대한뉴팜</t>
        </is>
      </c>
      <c r="E3125" t="inlineStr">
        <is>
          <t>amlodipine besylate,  valsartan</t>
        </is>
      </c>
      <c r="F3125" t="inlineStr">
        <is>
          <t>종합병원</t>
        </is>
      </c>
      <c r="G3125" t="inlineStr">
        <is>
          <t>Generic</t>
        </is>
      </c>
      <c r="H3125" s="493" t="n">
        <v>0</v>
      </c>
      <c r="I3125" s="493" t="n">
        <v>0</v>
      </c>
      <c r="J3125" s="493" t="n">
        <v>0</v>
      </c>
      <c r="K3125" s="493" t="n">
        <v>0</v>
      </c>
      <c r="L3125" s="493" t="n">
        <v>362.7</v>
      </c>
      <c r="M3125" s="493" t="n">
        <v>0</v>
      </c>
      <c r="N3125" s="493" t="n">
        <v>0</v>
      </c>
      <c r="O3125" s="493" t="n">
        <v>0</v>
      </c>
      <c r="P3125" s="493" t="n">
        <v>0</v>
      </c>
      <c r="Q3125" s="493" t="n">
        <v>0</v>
      </c>
      <c r="R3125" s="493" t="n">
        <v>0</v>
      </c>
      <c r="S3125" s="493" t="n">
        <v>0</v>
      </c>
      <c r="T3125" s="493" t="n">
        <v>607.2</v>
      </c>
      <c r="U3125" s="493" t="n">
        <v>483</v>
      </c>
      <c r="V3125" s="493" t="n">
        <v>601.8</v>
      </c>
      <c r="W3125" s="493" t="n">
        <v>974.4</v>
      </c>
      <c r="X3125" s="493" t="n">
        <v>241.2</v>
      </c>
      <c r="Y3125" s="493" t="n">
        <v>847.8</v>
      </c>
      <c r="Z3125" s="493" t="n">
        <v>484.8</v>
      </c>
      <c r="AA3125" s="493" t="n">
        <v>621</v>
      </c>
      <c r="AB3125" s="493" t="n">
        <v>621.6</v>
      </c>
      <c r="AC3125" s="493" t="n">
        <v>974.4</v>
      </c>
      <c r="AD3125" s="493" t="n">
        <v>2218.75</v>
      </c>
      <c r="AE3125" s="493" t="n">
        <v>489.6</v>
      </c>
      <c r="AF3125" s="493" t="n">
        <v>2305.3</v>
      </c>
      <c r="AG3125" s="493" t="n">
        <v>3352.3</v>
      </c>
      <c r="AH3125" s="493" t="n">
        <v>1359.3</v>
      </c>
      <c r="AI3125" s="493" t="n">
        <v>1691.25</v>
      </c>
      <c r="AJ3125" s="493" t="n">
        <v>1761.35</v>
      </c>
      <c r="AK3125" s="493" t="n">
        <v>1836.9</v>
      </c>
      <c r="AL3125" s="493" t="n">
        <v>1430.3</v>
      </c>
      <c r="AM3125" s="493" t="n">
        <v>935.25</v>
      </c>
      <c r="AN3125" s="493" t="n">
        <v>1585.85</v>
      </c>
      <c r="AO3125" s="493" t="n">
        <v>759</v>
      </c>
      <c r="AP3125" s="493" t="n">
        <v>1180.2</v>
      </c>
      <c r="AQ3125" s="493" t="n">
        <v>970</v>
      </c>
      <c r="AR3125" s="493" t="n">
        <v>2341.8</v>
      </c>
      <c r="AS3125" s="493" t="n">
        <v>0</v>
      </c>
      <c r="AT3125" s="493" t="n">
        <v>0</v>
      </c>
      <c r="AU3125" s="493" t="n">
        <v>0</v>
      </c>
      <c r="AV3125" s="493" t="n">
        <v>0</v>
      </c>
      <c r="AW3125" s="493" t="n">
        <v>0</v>
      </c>
      <c r="AX3125" s="493" t="n">
        <v>0</v>
      </c>
      <c r="AY3125" s="493" t="n">
        <v>0</v>
      </c>
      <c r="AZ3125" s="493" t="n">
        <v>0</v>
      </c>
      <c r="BA3125" s="493" t="n">
        <v>0</v>
      </c>
      <c r="BB3125" s="493" t="n">
        <v>0</v>
      </c>
      <c r="BC3125" s="493" t="n">
        <v>0</v>
      </c>
      <c r="BD3125" s="493" t="n">
        <v>0</v>
      </c>
      <c r="BE3125" s="493" t="n">
        <v>0</v>
      </c>
      <c r="BF3125" s="493" t="n">
        <v>130.8</v>
      </c>
      <c r="BG3125" s="493" t="n">
        <v>131.1</v>
      </c>
      <c r="BH3125" s="493" t="n">
        <v>130.2</v>
      </c>
      <c r="BI3125" s="493" t="n">
        <v>0</v>
      </c>
      <c r="BJ3125" s="493" t="n">
        <v>0</v>
      </c>
      <c r="BK3125" s="493" t="n">
        <v>0</v>
      </c>
      <c r="BL3125" s="493" t="n">
        <v>0</v>
      </c>
      <c r="BM3125" s="493" t="n">
        <v>122.7</v>
      </c>
      <c r="BN3125" s="493" t="n">
        <v>249.9</v>
      </c>
      <c r="BO3125" s="493" t="n">
        <v>123.9</v>
      </c>
      <c r="BP3125" s="493" t="n">
        <v>0</v>
      </c>
      <c r="BQ3125" s="493" t="n">
        <v>0</v>
      </c>
      <c r="BR3125" s="493" t="n">
        <v>0</v>
      </c>
      <c r="BS3125" s="493" t="n">
        <v>0</v>
      </c>
      <c r="BT3125" s="493" t="n">
        <v>0</v>
      </c>
      <c r="BU3125" s="493" t="n">
        <v>252.3</v>
      </c>
      <c r="BV3125" s="493" t="n">
        <v>121.2</v>
      </c>
      <c r="BW3125" s="493" t="n">
        <v>488.1</v>
      </c>
    </row>
    <row r="3126">
      <c r="A3126" t="inlineStr">
        <is>
          <t>[C9D3] Angiotensin-II 길항제 칼슘길항제 복합제</t>
        </is>
      </c>
      <c r="B3126" t="inlineStr">
        <is>
          <t>대한뉴팜</t>
        </is>
      </c>
      <c r="C3126" t="inlineStr">
        <is>
          <t>엔피포지</t>
        </is>
      </c>
      <c r="D3126" t="inlineStr">
        <is>
          <t>대한뉴팜</t>
        </is>
      </c>
      <c r="E3126" t="inlineStr">
        <is>
          <t>amlodipine besylate,  valsartan</t>
        </is>
      </c>
      <c r="F3126" t="inlineStr">
        <is>
          <t>병원</t>
        </is>
      </c>
      <c r="G3126" t="inlineStr">
        <is>
          <t>Generic</t>
        </is>
      </c>
      <c r="H3126" s="493" t="n">
        <v>1616.08</v>
      </c>
      <c r="I3126" s="493" t="n">
        <v>670.96</v>
      </c>
      <c r="J3126" s="493" t="n">
        <v>1247.12</v>
      </c>
      <c r="K3126" s="493" t="n">
        <v>0</v>
      </c>
      <c r="L3126" s="493" t="n">
        <v>772.2</v>
      </c>
      <c r="M3126" s="493" t="n">
        <v>1440</v>
      </c>
      <c r="N3126" s="493" t="n">
        <v>480</v>
      </c>
      <c r="O3126" s="493" t="n">
        <v>119.7</v>
      </c>
      <c r="P3126" s="493" t="n">
        <v>480.6</v>
      </c>
      <c r="Q3126" s="493" t="n">
        <v>481.2</v>
      </c>
      <c r="R3126" s="493" t="n">
        <v>264</v>
      </c>
      <c r="S3126" s="493" t="n">
        <v>480</v>
      </c>
      <c r="T3126" s="493" t="n">
        <v>360</v>
      </c>
      <c r="U3126" s="493" t="n">
        <v>480</v>
      </c>
      <c r="V3126" s="493" t="n">
        <v>360</v>
      </c>
      <c r="W3126" s="493" t="n">
        <v>961.2</v>
      </c>
      <c r="X3126" s="493" t="n">
        <v>536</v>
      </c>
      <c r="Y3126" s="493" t="n">
        <v>1202.4</v>
      </c>
      <c r="Z3126" s="493" t="n">
        <v>960.6</v>
      </c>
      <c r="AA3126" s="493" t="n">
        <v>1669.2</v>
      </c>
      <c r="AB3126" s="493" t="n">
        <v>1440</v>
      </c>
      <c r="AC3126" s="493" t="n">
        <v>1435.8</v>
      </c>
      <c r="AD3126" s="493" t="n">
        <v>480</v>
      </c>
      <c r="AE3126" s="493" t="n">
        <v>1200</v>
      </c>
      <c r="AF3126" s="493" t="n">
        <v>1200</v>
      </c>
      <c r="AG3126" s="493" t="n">
        <v>1199.4</v>
      </c>
      <c r="AH3126" s="493" t="n">
        <v>960</v>
      </c>
      <c r="AI3126" s="493" t="n">
        <v>960</v>
      </c>
      <c r="AJ3126" s="493" t="n">
        <v>1105.8</v>
      </c>
      <c r="AK3126" s="493" t="n">
        <v>1559.4</v>
      </c>
      <c r="AL3126" s="493" t="n">
        <v>1662.3</v>
      </c>
      <c r="AM3126" s="493" t="n">
        <v>3403.05</v>
      </c>
      <c r="AN3126" s="493" t="n">
        <v>1446.6</v>
      </c>
      <c r="AO3126" s="493" t="n">
        <v>1628.4</v>
      </c>
      <c r="AP3126" s="493" t="n">
        <v>1350</v>
      </c>
      <c r="AQ3126" s="493" t="n">
        <v>1137.6</v>
      </c>
      <c r="AR3126" s="493" t="n">
        <v>2069.1</v>
      </c>
      <c r="AS3126" s="493" t="n">
        <v>1560</v>
      </c>
      <c r="AT3126" s="493" t="n">
        <v>1632.9</v>
      </c>
      <c r="AU3126" s="493" t="n">
        <v>1570.2</v>
      </c>
      <c r="AV3126" s="493" t="n">
        <v>1604.28</v>
      </c>
      <c r="AW3126" s="493" t="n">
        <v>2582.76</v>
      </c>
      <c r="AX3126" s="493" t="n">
        <v>2647.5</v>
      </c>
      <c r="AY3126" s="493" t="n">
        <v>2055.6</v>
      </c>
      <c r="AZ3126" s="493" t="n">
        <v>2471.1</v>
      </c>
      <c r="BA3126" s="493" t="n">
        <v>2044.8</v>
      </c>
      <c r="BB3126" s="493" t="n">
        <v>1697.1</v>
      </c>
      <c r="BC3126" s="493" t="n">
        <v>1558.5</v>
      </c>
      <c r="BD3126" s="493" t="n">
        <v>2462.1</v>
      </c>
      <c r="BE3126" s="493" t="n">
        <v>840.9</v>
      </c>
      <c r="BF3126" s="493" t="n">
        <v>3265.06</v>
      </c>
      <c r="BG3126" s="493" t="n">
        <v>1435.13</v>
      </c>
      <c r="BH3126" s="493" t="n">
        <v>4306.8</v>
      </c>
      <c r="BI3126" s="493" t="n">
        <v>1618.5</v>
      </c>
      <c r="BJ3126" s="493" t="n">
        <v>1734.84</v>
      </c>
      <c r="BK3126" s="493" t="n">
        <v>1389</v>
      </c>
      <c r="BL3126" s="493" t="n">
        <v>2349.6</v>
      </c>
      <c r="BM3126" s="493" t="n">
        <v>1086.3</v>
      </c>
      <c r="BN3126" s="493" t="n">
        <v>2177.74</v>
      </c>
      <c r="BO3126" s="493" t="n">
        <v>2119.9</v>
      </c>
      <c r="BP3126" s="493" t="n">
        <v>1665.02</v>
      </c>
      <c r="BQ3126" s="493" t="n">
        <v>922.5</v>
      </c>
      <c r="BR3126" s="493" t="n">
        <v>2274.43</v>
      </c>
      <c r="BS3126" s="493" t="n">
        <v>1257.6</v>
      </c>
      <c r="BT3126" s="493" t="n">
        <v>1018.8</v>
      </c>
      <c r="BU3126" s="493" t="n">
        <v>537.6</v>
      </c>
      <c r="BV3126" s="493" t="n">
        <v>1389.46</v>
      </c>
      <c r="BW3126" s="493" t="n">
        <v>2340.6</v>
      </c>
    </row>
    <row r="3127">
      <c r="A3127" t="inlineStr">
        <is>
          <t>[C9D3] Angiotensin-II 길항제 칼슘길항제 복합제</t>
        </is>
      </c>
      <c r="B3127" t="inlineStr">
        <is>
          <t>대한뉴팜</t>
        </is>
      </c>
      <c r="C3127" t="inlineStr">
        <is>
          <t>엔피포지</t>
        </is>
      </c>
      <c r="D3127" t="inlineStr">
        <is>
          <t>대한뉴팜</t>
        </is>
      </c>
      <c r="E3127" t="inlineStr">
        <is>
          <t>amlodipine besylate,  valsartan</t>
        </is>
      </c>
      <c r="F3127" t="inlineStr">
        <is>
          <t>의원</t>
        </is>
      </c>
      <c r="G3127" t="inlineStr">
        <is>
          <t>Generic</t>
        </is>
      </c>
      <c r="H3127" s="493" t="n">
        <v>115965.55</v>
      </c>
      <c r="I3127" s="493" t="n">
        <v>110558.28</v>
      </c>
      <c r="J3127" s="493" t="n">
        <v>119295.98</v>
      </c>
      <c r="K3127" s="493" t="n">
        <v>126497.04</v>
      </c>
      <c r="L3127" s="493" t="n">
        <v>123043.06</v>
      </c>
      <c r="M3127" s="493" t="n">
        <v>118366.41</v>
      </c>
      <c r="N3127" s="493" t="n">
        <v>122550.38</v>
      </c>
      <c r="O3127" s="493" t="n">
        <v>124666.35</v>
      </c>
      <c r="P3127" s="493" t="n">
        <v>115948.89</v>
      </c>
      <c r="Q3127" s="493" t="n">
        <v>124982.01</v>
      </c>
      <c r="R3127" s="493" t="n">
        <v>106761.22</v>
      </c>
      <c r="S3127" s="493" t="n">
        <v>126274.82</v>
      </c>
      <c r="T3127" s="493" t="n">
        <v>117399.1</v>
      </c>
      <c r="U3127" s="493" t="n">
        <v>100694.73</v>
      </c>
      <c r="V3127" s="493" t="n">
        <v>115998.41</v>
      </c>
      <c r="W3127" s="493" t="n">
        <v>122312.14</v>
      </c>
      <c r="X3127" s="493" t="n">
        <v>118537.77</v>
      </c>
      <c r="Y3127" s="493" t="n">
        <v>117840.85</v>
      </c>
      <c r="Z3127" s="493" t="n">
        <v>122154.59</v>
      </c>
      <c r="AA3127" s="493" t="n">
        <v>122080.79</v>
      </c>
      <c r="AB3127" s="493" t="n">
        <v>108696.08</v>
      </c>
      <c r="AC3127" s="493" t="n">
        <v>130164.7</v>
      </c>
      <c r="AD3127" s="493" t="n">
        <v>116390.14</v>
      </c>
      <c r="AE3127" s="493" t="n">
        <v>128780.12</v>
      </c>
      <c r="AF3127" s="493" t="n">
        <v>120698.53</v>
      </c>
      <c r="AG3127" s="493" t="n">
        <v>111725.12</v>
      </c>
      <c r="AH3127" s="493" t="n">
        <v>129390.36</v>
      </c>
      <c r="AI3127" s="493" t="n">
        <v>129038.41</v>
      </c>
      <c r="AJ3127" s="493" t="n">
        <v>140991.49</v>
      </c>
      <c r="AK3127" s="493" t="n">
        <v>156539.96</v>
      </c>
      <c r="AL3127" s="493" t="n">
        <v>138506.74</v>
      </c>
      <c r="AM3127" s="493" t="n">
        <v>130930.33</v>
      </c>
      <c r="AN3127" s="493" t="n">
        <v>138228.86</v>
      </c>
      <c r="AO3127" s="493" t="n">
        <v>154716.14</v>
      </c>
      <c r="AP3127" s="493" t="n">
        <v>143253.91</v>
      </c>
      <c r="AQ3127" s="493" t="n">
        <v>155169.61</v>
      </c>
      <c r="AR3127" s="493" t="n">
        <v>157246.75</v>
      </c>
      <c r="AS3127" s="493" t="n">
        <v>155826.59</v>
      </c>
      <c r="AT3127" s="493" t="n">
        <v>150895.93</v>
      </c>
      <c r="AU3127" s="493" t="n">
        <v>158227.95</v>
      </c>
      <c r="AV3127" s="493" t="n">
        <v>160595.26</v>
      </c>
      <c r="AW3127" s="493" t="n">
        <v>154162.04</v>
      </c>
      <c r="AX3127" s="493" t="n">
        <v>144698.36</v>
      </c>
      <c r="AY3127" s="493" t="n">
        <v>147975.74</v>
      </c>
      <c r="AZ3127" s="493" t="n">
        <v>138393.12</v>
      </c>
      <c r="BA3127" s="493" t="n">
        <v>155333.81</v>
      </c>
      <c r="BB3127" s="493" t="n">
        <v>148011.47</v>
      </c>
      <c r="BC3127" s="493" t="n">
        <v>162909.24</v>
      </c>
      <c r="BD3127" s="493" t="n">
        <v>168017.46</v>
      </c>
      <c r="BE3127" s="493" t="n">
        <v>163428.72</v>
      </c>
      <c r="BF3127" s="493" t="n">
        <v>164727.16</v>
      </c>
      <c r="BG3127" s="493" t="n">
        <v>175776.93</v>
      </c>
      <c r="BH3127" s="493" t="n">
        <v>172234.27</v>
      </c>
      <c r="BI3127" s="493" t="n">
        <v>170226.63</v>
      </c>
      <c r="BJ3127" s="493" t="n">
        <v>205603.24</v>
      </c>
      <c r="BK3127" s="493" t="n">
        <v>181329.93</v>
      </c>
      <c r="BL3127" s="493" t="n">
        <v>188656.21</v>
      </c>
      <c r="BM3127" s="493" t="n">
        <v>159557.56</v>
      </c>
      <c r="BN3127" s="493" t="n">
        <v>152968.76</v>
      </c>
      <c r="BO3127" s="493" t="n">
        <v>174816.82</v>
      </c>
      <c r="BP3127" s="493" t="n">
        <v>159309.23</v>
      </c>
      <c r="BQ3127" s="493" t="n">
        <v>152531.06</v>
      </c>
      <c r="BR3127" s="493" t="n">
        <v>166132.93</v>
      </c>
      <c r="BS3127" s="493" t="n">
        <v>167417.92</v>
      </c>
      <c r="BT3127" s="493" t="n">
        <v>159186.77</v>
      </c>
      <c r="BU3127" s="493" t="n">
        <v>167789.8</v>
      </c>
      <c r="BV3127" s="493" t="n">
        <v>175568.73</v>
      </c>
      <c r="BW3127" s="493" t="n">
        <v>166141.06</v>
      </c>
    </row>
    <row r="3128">
      <c r="A3128" t="inlineStr">
        <is>
          <t>[C9D3] Angiotensin-II 길항제 칼슘길항제 복합제</t>
        </is>
      </c>
      <c r="B3128" t="inlineStr">
        <is>
          <t>대한뉴팜</t>
        </is>
      </c>
      <c r="C3128" t="inlineStr">
        <is>
          <t>엔피포지</t>
        </is>
      </c>
      <c r="D3128" t="inlineStr">
        <is>
          <t>대한뉴팜</t>
        </is>
      </c>
      <c r="E3128" t="inlineStr">
        <is>
          <t>amlodipine besylate,  valsartan</t>
        </is>
      </c>
      <c r="F3128" t="inlineStr">
        <is>
          <t>보건소</t>
        </is>
      </c>
      <c r="G3128" t="inlineStr">
        <is>
          <t>Generic</t>
        </is>
      </c>
      <c r="H3128" s="493" t="n">
        <v>8713.58</v>
      </c>
      <c r="I3128" s="493" t="n">
        <v>6908.4</v>
      </c>
      <c r="J3128" s="493" t="n">
        <v>11849.58</v>
      </c>
      <c r="K3128" s="493" t="n">
        <v>10149.21</v>
      </c>
      <c r="L3128" s="493" t="n">
        <v>8746.139999999999</v>
      </c>
      <c r="M3128" s="493" t="n">
        <v>6324.88</v>
      </c>
      <c r="N3128" s="493" t="n">
        <v>9556.799999999999</v>
      </c>
      <c r="O3128" s="493" t="n">
        <v>5640</v>
      </c>
      <c r="P3128" s="493" t="n">
        <v>5578.8</v>
      </c>
      <c r="Q3128" s="493" t="n">
        <v>6472.8</v>
      </c>
      <c r="R3128" s="493" t="n">
        <v>7386.9</v>
      </c>
      <c r="S3128" s="493" t="n">
        <v>2586.9</v>
      </c>
      <c r="T3128" s="493" t="n">
        <v>5382</v>
      </c>
      <c r="U3128" s="493" t="n">
        <v>2817.9</v>
      </c>
      <c r="V3128" s="493" t="n">
        <v>5120.7</v>
      </c>
      <c r="W3128" s="493" t="n">
        <v>2270.05</v>
      </c>
      <c r="X3128" s="493" t="n">
        <v>847.8</v>
      </c>
      <c r="Y3128" s="493" t="n">
        <v>2455.8</v>
      </c>
      <c r="Z3128" s="493" t="n">
        <v>1010.4</v>
      </c>
      <c r="AA3128" s="493" t="n">
        <v>906</v>
      </c>
      <c r="AB3128" s="493" t="n">
        <v>2625.3</v>
      </c>
      <c r="AC3128" s="493" t="n">
        <v>252</v>
      </c>
      <c r="AD3128" s="493" t="n">
        <v>728.4</v>
      </c>
      <c r="AE3128" s="493" t="n">
        <v>1858.5</v>
      </c>
      <c r="AF3128" s="493" t="n">
        <v>892.5</v>
      </c>
      <c r="AG3128" s="493" t="n">
        <v>404.1</v>
      </c>
      <c r="AH3128" s="493" t="n">
        <v>3202.2</v>
      </c>
      <c r="AI3128" s="493" t="n">
        <v>1148.7</v>
      </c>
      <c r="AJ3128" s="493" t="n">
        <v>2036.4</v>
      </c>
      <c r="AK3128" s="493" t="n">
        <v>4518.6</v>
      </c>
      <c r="AL3128" s="493" t="n">
        <v>4368.3</v>
      </c>
      <c r="AM3128" s="493" t="n">
        <v>6760.5</v>
      </c>
      <c r="AN3128" s="493" t="n">
        <v>2297.4</v>
      </c>
      <c r="AO3128" s="493" t="n">
        <v>4528.36</v>
      </c>
      <c r="AP3128" s="493" t="n">
        <v>3288</v>
      </c>
      <c r="AQ3128" s="493" t="n">
        <v>3400.95</v>
      </c>
      <c r="AR3128" s="493" t="n">
        <v>3972.96</v>
      </c>
      <c r="AS3128" s="493" t="n">
        <v>2410.5</v>
      </c>
      <c r="AT3128" s="493" t="n">
        <v>870.3</v>
      </c>
      <c r="AU3128" s="493" t="n">
        <v>370.8</v>
      </c>
      <c r="AV3128" s="493" t="n">
        <v>5194.8</v>
      </c>
      <c r="AW3128" s="493" t="n">
        <v>1451.7</v>
      </c>
      <c r="AX3128" s="493" t="n">
        <v>2515.2</v>
      </c>
      <c r="AY3128" s="493" t="n">
        <v>3439.1</v>
      </c>
      <c r="AZ3128" s="493" t="n">
        <v>5045.7</v>
      </c>
      <c r="BA3128" s="493" t="n">
        <v>6729.3</v>
      </c>
      <c r="BB3128" s="493" t="n">
        <v>3076.8</v>
      </c>
      <c r="BC3128" s="493" t="n">
        <v>2783.7</v>
      </c>
      <c r="BD3128" s="493" t="n">
        <v>10338</v>
      </c>
      <c r="BE3128" s="493" t="n">
        <v>4378.05</v>
      </c>
      <c r="BF3128" s="493" t="n">
        <v>3196.8</v>
      </c>
      <c r="BG3128" s="493" t="n">
        <v>8836.200000000001</v>
      </c>
      <c r="BH3128" s="493" t="n">
        <v>7886.4</v>
      </c>
      <c r="BI3128" s="493" t="n">
        <v>5368.8</v>
      </c>
      <c r="BJ3128" s="493" t="n">
        <v>9202.799999999999</v>
      </c>
      <c r="BK3128" s="493" t="n">
        <v>3922.8</v>
      </c>
      <c r="BL3128" s="493" t="n">
        <v>4461.3</v>
      </c>
      <c r="BM3128" s="493" t="n">
        <v>6412.89</v>
      </c>
      <c r="BN3128" s="493" t="n">
        <v>3879.4</v>
      </c>
      <c r="BO3128" s="493" t="n">
        <v>3307.8</v>
      </c>
      <c r="BP3128" s="493" t="n">
        <v>7781.4</v>
      </c>
      <c r="BQ3128" s="493" t="n">
        <v>3022.5</v>
      </c>
      <c r="BR3128" s="493" t="n">
        <v>6027.6</v>
      </c>
      <c r="BS3128" s="493" t="n">
        <v>4217.1</v>
      </c>
      <c r="BT3128" s="493" t="n">
        <v>1056.9</v>
      </c>
      <c r="BU3128" s="493" t="n">
        <v>2067.3</v>
      </c>
      <c r="BV3128" s="493" t="n">
        <v>2991.6</v>
      </c>
      <c r="BW3128" s="493" t="n">
        <v>1084.2</v>
      </c>
    </row>
    <row r="3129">
      <c r="A3129" t="inlineStr">
        <is>
          <t>[C9D3] Angiotensin-II 길항제 칼슘길항제 복합제</t>
        </is>
      </c>
      <c r="B3129" t="inlineStr">
        <is>
          <t>대한뉴팜</t>
        </is>
      </c>
      <c r="C3129" t="inlineStr">
        <is>
          <t>엔피포지</t>
        </is>
      </c>
      <c r="D3129" t="inlineStr">
        <is>
          <t>대한뉴팜</t>
        </is>
      </c>
      <c r="E3129" t="inlineStr">
        <is>
          <t>amlodipine besylate,  valsartan</t>
        </is>
      </c>
      <c r="F3129" t="inlineStr">
        <is>
          <t>기타(치과의원, 치과병원 등)</t>
        </is>
      </c>
      <c r="G3129" t="inlineStr">
        <is>
          <t>Generic</t>
        </is>
      </c>
      <c r="H3129" s="493" t="n">
        <v>0</v>
      </c>
      <c r="I3129" s="493" t="n">
        <v>101.1</v>
      </c>
      <c r="J3129" s="493" t="n">
        <v>0</v>
      </c>
      <c r="K3129" s="493" t="n">
        <v>0</v>
      </c>
      <c r="L3129" s="493" t="n">
        <v>0</v>
      </c>
      <c r="M3129" s="493" t="n">
        <v>0</v>
      </c>
      <c r="N3129" s="493" t="n">
        <v>0</v>
      </c>
      <c r="O3129" s="493" t="n">
        <v>0</v>
      </c>
      <c r="P3129" s="493" t="n">
        <v>0</v>
      </c>
      <c r="Q3129" s="493" t="n">
        <v>0</v>
      </c>
      <c r="R3129" s="493" t="n">
        <v>0</v>
      </c>
      <c r="S3129" s="493" t="n">
        <v>0</v>
      </c>
      <c r="T3129" s="493" t="n">
        <v>0</v>
      </c>
      <c r="U3129" s="493" t="n">
        <v>0</v>
      </c>
      <c r="V3129" s="493" t="n">
        <v>0</v>
      </c>
      <c r="W3129" s="493" t="n">
        <v>0</v>
      </c>
      <c r="X3129" s="493" t="n">
        <v>0</v>
      </c>
      <c r="Y3129" s="493" t="n">
        <v>0</v>
      </c>
      <c r="Z3129" s="493" t="n">
        <v>0</v>
      </c>
      <c r="AA3129" s="493" t="n">
        <v>0</v>
      </c>
      <c r="AB3129" s="493" t="n">
        <v>0</v>
      </c>
      <c r="AC3129" s="493" t="n">
        <v>0</v>
      </c>
      <c r="AD3129" s="493" t="n">
        <v>0</v>
      </c>
      <c r="AE3129" s="493" t="n">
        <v>0</v>
      </c>
      <c r="AF3129" s="493" t="n">
        <v>0</v>
      </c>
      <c r="AG3129" s="493" t="n">
        <v>0</v>
      </c>
      <c r="AH3129" s="493" t="n">
        <v>0</v>
      </c>
      <c r="AI3129" s="493" t="n">
        <v>0</v>
      </c>
      <c r="AJ3129" s="493" t="n">
        <v>0</v>
      </c>
      <c r="AK3129" s="493" t="n">
        <v>0</v>
      </c>
      <c r="AL3129" s="493" t="n">
        <v>0</v>
      </c>
      <c r="AM3129" s="493" t="n">
        <v>0</v>
      </c>
      <c r="AN3129" s="493" t="n">
        <v>0</v>
      </c>
      <c r="AO3129" s="493" t="n">
        <v>0</v>
      </c>
      <c r="AP3129" s="493" t="n">
        <v>0</v>
      </c>
      <c r="AQ3129" s="493" t="n">
        <v>0</v>
      </c>
      <c r="AR3129" s="493" t="n">
        <v>0</v>
      </c>
      <c r="AS3129" s="493" t="n">
        <v>0</v>
      </c>
      <c r="AT3129" s="493" t="n">
        <v>0</v>
      </c>
      <c r="AU3129" s="493" t="n">
        <v>0</v>
      </c>
      <c r="AV3129" s="493" t="n">
        <v>0</v>
      </c>
      <c r="AW3129" s="493" t="n">
        <v>0</v>
      </c>
      <c r="AX3129" s="493" t="n">
        <v>0</v>
      </c>
      <c r="AY3129" s="493" t="n">
        <v>0</v>
      </c>
      <c r="AZ3129" s="493" t="n">
        <v>0</v>
      </c>
      <c r="BA3129" s="493" t="n">
        <v>437.4</v>
      </c>
      <c r="BB3129" s="493" t="n">
        <v>0</v>
      </c>
      <c r="BC3129" s="493" t="n">
        <v>416.4</v>
      </c>
      <c r="BD3129" s="493" t="n">
        <v>0</v>
      </c>
      <c r="BE3129" s="493" t="n">
        <v>390</v>
      </c>
      <c r="BF3129" s="493" t="n">
        <v>0</v>
      </c>
      <c r="BG3129" s="493" t="n">
        <v>0</v>
      </c>
      <c r="BH3129" s="493" t="n">
        <v>391.8</v>
      </c>
      <c r="BI3129" s="493" t="n">
        <v>0</v>
      </c>
      <c r="BJ3129" s="493" t="n">
        <v>403.8</v>
      </c>
      <c r="BK3129" s="493" t="n">
        <v>0</v>
      </c>
      <c r="BL3129" s="493" t="n">
        <v>420</v>
      </c>
      <c r="BM3129" s="493" t="n">
        <v>0</v>
      </c>
      <c r="BN3129" s="493" t="n">
        <v>403.8</v>
      </c>
      <c r="BO3129" s="493" t="n">
        <v>0</v>
      </c>
      <c r="BP3129" s="493" t="n">
        <v>0</v>
      </c>
      <c r="BQ3129" s="493" t="n">
        <v>406.2</v>
      </c>
      <c r="BR3129" s="493" t="n">
        <v>0</v>
      </c>
      <c r="BS3129" s="493" t="n">
        <v>400.8</v>
      </c>
      <c r="BT3129" s="493" t="n">
        <v>0</v>
      </c>
      <c r="BU3129" s="493" t="n">
        <v>448.2</v>
      </c>
      <c r="BV3129" s="493" t="n">
        <v>0</v>
      </c>
      <c r="BW3129" s="493" t="n">
        <v>463.2</v>
      </c>
    </row>
    <row r="3130">
      <c r="A3130" t="inlineStr">
        <is>
          <t>[C9D3] Angiotensin-II 길항제 칼슘길항제 복합제</t>
        </is>
      </c>
      <c r="B3130" t="inlineStr">
        <is>
          <t>대화제약</t>
        </is>
      </c>
      <c r="C3130" t="inlineStr">
        <is>
          <t>바로포지</t>
        </is>
      </c>
      <c r="D3130" t="inlineStr">
        <is>
          <t>대화제약</t>
        </is>
      </c>
      <c r="E3130" t="inlineStr">
        <is>
          <t>amlodipine besylate,  valsartan</t>
        </is>
      </c>
      <c r="F3130" t="inlineStr">
        <is>
          <t>상급종합병원</t>
        </is>
      </c>
      <c r="G3130" t="inlineStr">
        <is>
          <t>Generic</t>
        </is>
      </c>
      <c r="H3130" s="493" t="n">
        <v>0</v>
      </c>
      <c r="I3130" s="493" t="n">
        <v>0</v>
      </c>
      <c r="J3130" s="493" t="n">
        <v>0</v>
      </c>
      <c r="K3130" s="493" t="n">
        <v>0</v>
      </c>
      <c r="L3130" s="493" t="n">
        <v>0</v>
      </c>
      <c r="M3130" s="493" t="n">
        <v>0</v>
      </c>
      <c r="N3130" s="493" t="n">
        <v>0</v>
      </c>
      <c r="O3130" s="493" t="n">
        <v>0</v>
      </c>
      <c r="P3130" s="493" t="n">
        <v>0</v>
      </c>
      <c r="Q3130" s="493" t="n">
        <v>0</v>
      </c>
      <c r="R3130" s="493" t="n">
        <v>0</v>
      </c>
      <c r="S3130" s="493" t="n">
        <v>0</v>
      </c>
      <c r="T3130" s="493" t="n">
        <v>0</v>
      </c>
      <c r="U3130" s="493" t="n">
        <v>0</v>
      </c>
      <c r="V3130" s="493" t="n">
        <v>0</v>
      </c>
      <c r="W3130" s="493" t="n">
        <v>0</v>
      </c>
      <c r="X3130" s="493" t="n">
        <v>0</v>
      </c>
      <c r="Y3130" s="493" t="n">
        <v>0</v>
      </c>
      <c r="Z3130" s="493" t="n">
        <v>0</v>
      </c>
      <c r="AA3130" s="493" t="n">
        <v>0</v>
      </c>
      <c r="AB3130" s="493" t="n">
        <v>0</v>
      </c>
      <c r="AC3130" s="493" t="n">
        <v>0</v>
      </c>
      <c r="AD3130" s="493" t="n">
        <v>0</v>
      </c>
      <c r="AE3130" s="493" t="n">
        <v>0</v>
      </c>
      <c r="AF3130" s="493" t="n">
        <v>0</v>
      </c>
      <c r="AG3130" s="493" t="n">
        <v>0</v>
      </c>
      <c r="AH3130" s="493" t="n">
        <v>0</v>
      </c>
      <c r="AI3130" s="493" t="n">
        <v>0</v>
      </c>
      <c r="AJ3130" s="493" t="n">
        <v>0</v>
      </c>
      <c r="AK3130" s="493" t="n">
        <v>0</v>
      </c>
      <c r="AL3130" s="493" t="n">
        <v>0</v>
      </c>
      <c r="AM3130" s="493" t="n">
        <v>0</v>
      </c>
      <c r="AN3130" s="493" t="n">
        <v>0</v>
      </c>
      <c r="AO3130" s="493" t="n">
        <v>0</v>
      </c>
      <c r="AP3130" s="493" t="n">
        <v>0</v>
      </c>
      <c r="AQ3130" s="493" t="n">
        <v>0</v>
      </c>
      <c r="AR3130" s="493" t="n">
        <v>0</v>
      </c>
      <c r="AS3130" s="493" t="n">
        <v>0</v>
      </c>
      <c r="AT3130" s="493" t="n">
        <v>0</v>
      </c>
      <c r="AU3130" s="493" t="n">
        <v>0</v>
      </c>
      <c r="AV3130" s="493" t="n">
        <v>0</v>
      </c>
      <c r="AW3130" s="493" t="n">
        <v>0</v>
      </c>
      <c r="AX3130" s="493" t="n">
        <v>0</v>
      </c>
      <c r="AY3130" s="493" t="n">
        <v>0</v>
      </c>
      <c r="AZ3130" s="493" t="n">
        <v>3565.92</v>
      </c>
      <c r="BA3130" s="493" t="n">
        <v>0</v>
      </c>
      <c r="BB3130" s="493" t="n">
        <v>0</v>
      </c>
      <c r="BC3130" s="493" t="n">
        <v>0</v>
      </c>
      <c r="BD3130" s="493" t="n">
        <v>0</v>
      </c>
      <c r="BE3130" s="493" t="n">
        <v>0</v>
      </c>
      <c r="BF3130" s="493" t="n">
        <v>0</v>
      </c>
      <c r="BG3130" s="493" t="n">
        <v>0</v>
      </c>
      <c r="BH3130" s="493" t="n">
        <v>0</v>
      </c>
      <c r="BI3130" s="493" t="n">
        <v>0</v>
      </c>
      <c r="BJ3130" s="493" t="n">
        <v>0</v>
      </c>
      <c r="BK3130" s="493" t="n">
        <v>0</v>
      </c>
      <c r="BL3130" s="493" t="n">
        <v>0</v>
      </c>
      <c r="BM3130" s="493" t="n">
        <v>0</v>
      </c>
      <c r="BN3130" s="493" t="n">
        <v>0</v>
      </c>
      <c r="BO3130" s="493" t="n">
        <v>0</v>
      </c>
      <c r="BP3130" s="493" t="n">
        <v>0</v>
      </c>
      <c r="BQ3130" s="493" t="n">
        <v>0</v>
      </c>
      <c r="BR3130" s="493" t="n">
        <v>1827.84</v>
      </c>
      <c r="BS3130" s="493" t="n">
        <v>0</v>
      </c>
      <c r="BT3130" s="493" t="n">
        <v>0</v>
      </c>
      <c r="BU3130" s="493" t="n">
        <v>0</v>
      </c>
      <c r="BV3130" s="493" t="n">
        <v>0</v>
      </c>
      <c r="BW3130" s="493" t="n">
        <v>2305.2</v>
      </c>
    </row>
    <row r="3131">
      <c r="A3131" t="inlineStr">
        <is>
          <t>[C9D3] Angiotensin-II 길항제 칼슘길항제 복합제</t>
        </is>
      </c>
      <c r="B3131" t="inlineStr">
        <is>
          <t>대화제약</t>
        </is>
      </c>
      <c r="C3131" t="inlineStr">
        <is>
          <t>바로포지</t>
        </is>
      </c>
      <c r="D3131" t="inlineStr">
        <is>
          <t>대화제약</t>
        </is>
      </c>
      <c r="E3131" t="inlineStr">
        <is>
          <t>amlodipine besylate,  valsartan</t>
        </is>
      </c>
      <c r="F3131" t="inlineStr">
        <is>
          <t>종합병원</t>
        </is>
      </c>
      <c r="G3131" t="inlineStr">
        <is>
          <t>Generic</t>
        </is>
      </c>
      <c r="H3131" s="493" t="n">
        <v>0</v>
      </c>
      <c r="I3131" s="493" t="n">
        <v>0</v>
      </c>
      <c r="J3131" s="493" t="n">
        <v>0</v>
      </c>
      <c r="K3131" s="493" t="n">
        <v>0</v>
      </c>
      <c r="L3131" s="493" t="n">
        <v>0</v>
      </c>
      <c r="M3131" s="493" t="n">
        <v>0</v>
      </c>
      <c r="N3131" s="493" t="n">
        <v>0</v>
      </c>
      <c r="O3131" s="493" t="n">
        <v>0</v>
      </c>
      <c r="P3131" s="493" t="n">
        <v>0</v>
      </c>
      <c r="Q3131" s="493" t="n">
        <v>0</v>
      </c>
      <c r="R3131" s="493" t="n">
        <v>0</v>
      </c>
      <c r="S3131" s="493" t="n">
        <v>0</v>
      </c>
      <c r="T3131" s="493" t="n">
        <v>0</v>
      </c>
      <c r="U3131" s="493" t="n">
        <v>0</v>
      </c>
      <c r="V3131" s="493" t="n">
        <v>0</v>
      </c>
      <c r="W3131" s="493" t="n">
        <v>0</v>
      </c>
      <c r="X3131" s="493" t="n">
        <v>0</v>
      </c>
      <c r="Y3131" s="493" t="n">
        <v>0</v>
      </c>
      <c r="Z3131" s="493" t="n">
        <v>0</v>
      </c>
      <c r="AA3131" s="493" t="n">
        <v>0</v>
      </c>
      <c r="AB3131" s="493" t="n">
        <v>0</v>
      </c>
      <c r="AC3131" s="493" t="n">
        <v>0</v>
      </c>
      <c r="AD3131" s="493" t="n">
        <v>0</v>
      </c>
      <c r="AE3131" s="493" t="n">
        <v>0</v>
      </c>
      <c r="AF3131" s="493" t="n">
        <v>0</v>
      </c>
      <c r="AG3131" s="493" t="n">
        <v>0</v>
      </c>
      <c r="AH3131" s="493" t="n">
        <v>0</v>
      </c>
      <c r="AI3131" s="493" t="n">
        <v>0</v>
      </c>
      <c r="AJ3131" s="493" t="n">
        <v>0</v>
      </c>
      <c r="AK3131" s="493" t="n">
        <v>0</v>
      </c>
      <c r="AL3131" s="493" t="n">
        <v>0</v>
      </c>
      <c r="AM3131" s="493" t="n">
        <v>0</v>
      </c>
      <c r="AN3131" s="493" t="n">
        <v>0</v>
      </c>
      <c r="AO3131" s="493" t="n">
        <v>0</v>
      </c>
      <c r="AP3131" s="493" t="n">
        <v>0</v>
      </c>
      <c r="AQ3131" s="493" t="n">
        <v>0</v>
      </c>
      <c r="AR3131" s="493" t="n">
        <v>0</v>
      </c>
      <c r="AS3131" s="493" t="n">
        <v>0</v>
      </c>
      <c r="AT3131" s="493" t="n">
        <v>0</v>
      </c>
      <c r="AU3131" s="493" t="n">
        <v>0</v>
      </c>
      <c r="AV3131" s="493" t="n">
        <v>0</v>
      </c>
      <c r="AW3131" s="493" t="n">
        <v>0</v>
      </c>
      <c r="AX3131" s="493" t="n">
        <v>0</v>
      </c>
      <c r="AY3131" s="493" t="n">
        <v>0</v>
      </c>
      <c r="AZ3131" s="493" t="n">
        <v>0</v>
      </c>
      <c r="BA3131" s="493" t="n">
        <v>0</v>
      </c>
      <c r="BB3131" s="493" t="n">
        <v>0</v>
      </c>
      <c r="BC3131" s="493" t="n">
        <v>0</v>
      </c>
      <c r="BD3131" s="493" t="n">
        <v>0</v>
      </c>
      <c r="BE3131" s="493" t="n">
        <v>0</v>
      </c>
      <c r="BF3131" s="493" t="n">
        <v>0</v>
      </c>
      <c r="BG3131" s="493" t="n">
        <v>0</v>
      </c>
      <c r="BH3131" s="493" t="n">
        <v>0</v>
      </c>
      <c r="BI3131" s="493" t="n">
        <v>0</v>
      </c>
      <c r="BJ3131" s="493" t="n">
        <v>0</v>
      </c>
      <c r="BK3131" s="493" t="n">
        <v>0</v>
      </c>
      <c r="BL3131" s="493" t="n">
        <v>0</v>
      </c>
      <c r="BM3131" s="493" t="n">
        <v>0</v>
      </c>
      <c r="BN3131" s="493" t="n">
        <v>0</v>
      </c>
      <c r="BO3131" s="493" t="n">
        <v>0</v>
      </c>
      <c r="BP3131" s="493" t="n">
        <v>0</v>
      </c>
      <c r="BQ3131" s="493" t="n">
        <v>0</v>
      </c>
      <c r="BR3131" s="493" t="n">
        <v>0</v>
      </c>
      <c r="BS3131" s="493" t="n">
        <v>148.5</v>
      </c>
      <c r="BT3131" s="493" t="n">
        <v>45.9</v>
      </c>
      <c r="BU3131" s="493" t="n">
        <v>742.78</v>
      </c>
      <c r="BV3131" s="493" t="n">
        <v>228.3</v>
      </c>
      <c r="BW3131" s="493" t="n">
        <v>0</v>
      </c>
    </row>
    <row r="3132">
      <c r="A3132" t="inlineStr">
        <is>
          <t>[C9D3] Angiotensin-II 길항제 칼슘길항제 복합제</t>
        </is>
      </c>
      <c r="B3132" t="inlineStr">
        <is>
          <t>대화제약</t>
        </is>
      </c>
      <c r="C3132" t="inlineStr">
        <is>
          <t>바로포지</t>
        </is>
      </c>
      <c r="D3132" t="inlineStr">
        <is>
          <t>대화제약</t>
        </is>
      </c>
      <c r="E3132" t="inlineStr">
        <is>
          <t>amlodipine besylate,  valsartan</t>
        </is>
      </c>
      <c r="F3132" t="inlineStr">
        <is>
          <t>병원</t>
        </is>
      </c>
      <c r="G3132" t="inlineStr">
        <is>
          <t>Generic</t>
        </is>
      </c>
      <c r="H3132" s="493" t="n">
        <v>0</v>
      </c>
      <c r="I3132" s="493" t="n">
        <v>0</v>
      </c>
      <c r="J3132" s="493" t="n">
        <v>0</v>
      </c>
      <c r="K3132" s="493" t="n">
        <v>0</v>
      </c>
      <c r="L3132" s="493" t="n">
        <v>0</v>
      </c>
      <c r="M3132" s="493" t="n">
        <v>0</v>
      </c>
      <c r="N3132" s="493" t="n">
        <v>0</v>
      </c>
      <c r="O3132" s="493" t="n">
        <v>0</v>
      </c>
      <c r="P3132" s="493" t="n">
        <v>0</v>
      </c>
      <c r="Q3132" s="493" t="n">
        <v>0</v>
      </c>
      <c r="R3132" s="493" t="n">
        <v>0</v>
      </c>
      <c r="S3132" s="493" t="n">
        <v>0</v>
      </c>
      <c r="T3132" s="493" t="n">
        <v>0</v>
      </c>
      <c r="U3132" s="493" t="n">
        <v>0</v>
      </c>
      <c r="V3132" s="493" t="n">
        <v>0</v>
      </c>
      <c r="W3132" s="493" t="n">
        <v>0</v>
      </c>
      <c r="X3132" s="493" t="n">
        <v>0</v>
      </c>
      <c r="Y3132" s="493" t="n">
        <v>0</v>
      </c>
      <c r="Z3132" s="493" t="n">
        <v>0</v>
      </c>
      <c r="AA3132" s="493" t="n">
        <v>0</v>
      </c>
      <c r="AB3132" s="493" t="n">
        <v>0</v>
      </c>
      <c r="AC3132" s="493" t="n">
        <v>0</v>
      </c>
      <c r="AD3132" s="493" t="n">
        <v>0</v>
      </c>
      <c r="AE3132" s="493" t="n">
        <v>0</v>
      </c>
      <c r="AF3132" s="493" t="n">
        <v>0</v>
      </c>
      <c r="AG3132" s="493" t="n">
        <v>0</v>
      </c>
      <c r="AH3132" s="493" t="n">
        <v>0</v>
      </c>
      <c r="AI3132" s="493" t="n">
        <v>0</v>
      </c>
      <c r="AJ3132" s="493" t="n">
        <v>240</v>
      </c>
      <c r="AK3132" s="493" t="n">
        <v>241.5</v>
      </c>
      <c r="AL3132" s="493" t="n">
        <v>360</v>
      </c>
      <c r="AM3132" s="493" t="n">
        <v>360</v>
      </c>
      <c r="AN3132" s="493" t="n">
        <v>240</v>
      </c>
      <c r="AO3132" s="493" t="n">
        <v>351.72</v>
      </c>
      <c r="AP3132" s="493" t="n">
        <v>119.7</v>
      </c>
      <c r="AQ3132" s="493" t="n">
        <v>120</v>
      </c>
      <c r="AR3132" s="493" t="n">
        <v>360</v>
      </c>
      <c r="AS3132" s="493" t="n">
        <v>360</v>
      </c>
      <c r="AT3132" s="493" t="n">
        <v>0</v>
      </c>
      <c r="AU3132" s="493" t="n">
        <v>605.4</v>
      </c>
      <c r="AV3132" s="493" t="n">
        <v>367.2</v>
      </c>
      <c r="AW3132" s="493" t="n">
        <v>845.7</v>
      </c>
      <c r="AX3132" s="493" t="n">
        <v>360</v>
      </c>
      <c r="AY3132" s="493" t="n">
        <v>599.4</v>
      </c>
      <c r="AZ3132" s="493" t="n">
        <v>0</v>
      </c>
      <c r="BA3132" s="493" t="n">
        <v>0</v>
      </c>
      <c r="BB3132" s="493" t="n">
        <v>1656.9</v>
      </c>
      <c r="BC3132" s="493" t="n">
        <v>2445.3</v>
      </c>
      <c r="BD3132" s="493" t="n">
        <v>384.6</v>
      </c>
      <c r="BE3132" s="493" t="n">
        <v>0</v>
      </c>
      <c r="BF3132" s="493" t="n">
        <v>0</v>
      </c>
      <c r="BG3132" s="493" t="n">
        <v>1753.2</v>
      </c>
      <c r="BH3132" s="493" t="n">
        <v>154.2</v>
      </c>
      <c r="BI3132" s="493" t="n">
        <v>0</v>
      </c>
      <c r="BJ3132" s="493" t="n">
        <v>499.2</v>
      </c>
      <c r="BK3132" s="493" t="n">
        <v>0</v>
      </c>
      <c r="BL3132" s="493" t="n">
        <v>500.4</v>
      </c>
      <c r="BM3132" s="493" t="n">
        <v>0</v>
      </c>
      <c r="BN3132" s="493" t="n">
        <v>241.8</v>
      </c>
      <c r="BO3132" s="493" t="n">
        <v>123.3</v>
      </c>
      <c r="BP3132" s="493" t="n">
        <v>240.6</v>
      </c>
      <c r="BQ3132" s="493" t="n">
        <v>0</v>
      </c>
      <c r="BR3132" s="493" t="n">
        <v>334.8</v>
      </c>
      <c r="BS3132" s="493" t="n">
        <v>735.9</v>
      </c>
      <c r="BT3132" s="493" t="n">
        <v>248.7</v>
      </c>
      <c r="BU3132" s="493" t="n">
        <v>0</v>
      </c>
      <c r="BV3132" s="493" t="n">
        <v>453</v>
      </c>
      <c r="BW3132" s="493" t="n">
        <v>245.4</v>
      </c>
    </row>
    <row r="3133">
      <c r="A3133" t="inlineStr">
        <is>
          <t>[C9D3] Angiotensin-II 길항제 칼슘길항제 복합제</t>
        </is>
      </c>
      <c r="B3133" t="inlineStr">
        <is>
          <t>대화제약</t>
        </is>
      </c>
      <c r="C3133" t="inlineStr">
        <is>
          <t>바로포지</t>
        </is>
      </c>
      <c r="D3133" t="inlineStr">
        <is>
          <t>대화제약</t>
        </is>
      </c>
      <c r="E3133" t="inlineStr">
        <is>
          <t>amlodipine besylate,  valsartan</t>
        </is>
      </c>
      <c r="F3133" t="inlineStr">
        <is>
          <t>의원</t>
        </is>
      </c>
      <c r="G3133" t="inlineStr">
        <is>
          <t>Generic</t>
        </is>
      </c>
      <c r="H3133" s="493" t="n">
        <v>0</v>
      </c>
      <c r="I3133" s="493" t="n">
        <v>0</v>
      </c>
      <c r="J3133" s="493" t="n">
        <v>0</v>
      </c>
      <c r="K3133" s="493" t="n">
        <v>0</v>
      </c>
      <c r="L3133" s="493" t="n">
        <v>0</v>
      </c>
      <c r="M3133" s="493" t="n">
        <v>0</v>
      </c>
      <c r="N3133" s="493" t="n">
        <v>0</v>
      </c>
      <c r="O3133" s="493" t="n">
        <v>0</v>
      </c>
      <c r="P3133" s="493" t="n">
        <v>0</v>
      </c>
      <c r="Q3133" s="493" t="n">
        <v>0</v>
      </c>
      <c r="R3133" s="493" t="n">
        <v>0</v>
      </c>
      <c r="S3133" s="493" t="n">
        <v>0</v>
      </c>
      <c r="T3133" s="493" t="n">
        <v>0</v>
      </c>
      <c r="U3133" s="493" t="n">
        <v>0</v>
      </c>
      <c r="V3133" s="493" t="n">
        <v>0</v>
      </c>
      <c r="W3133" s="493" t="n">
        <v>0</v>
      </c>
      <c r="X3133" s="493" t="n">
        <v>0</v>
      </c>
      <c r="Y3133" s="493" t="n">
        <v>1459.8</v>
      </c>
      <c r="Z3133" s="493" t="n">
        <v>7631.73</v>
      </c>
      <c r="AA3133" s="493" t="n">
        <v>13507.44</v>
      </c>
      <c r="AB3133" s="493" t="n">
        <v>20816.11</v>
      </c>
      <c r="AC3133" s="493" t="n">
        <v>19651.1</v>
      </c>
      <c r="AD3133" s="493" t="n">
        <v>23629</v>
      </c>
      <c r="AE3133" s="493" t="n">
        <v>25349</v>
      </c>
      <c r="AF3133" s="493" t="n">
        <v>23493.3</v>
      </c>
      <c r="AG3133" s="493" t="n">
        <v>22834.1</v>
      </c>
      <c r="AH3133" s="493" t="n">
        <v>26838.85</v>
      </c>
      <c r="AI3133" s="493" t="n">
        <v>25308.25</v>
      </c>
      <c r="AJ3133" s="493" t="n">
        <v>31108.05</v>
      </c>
      <c r="AK3133" s="493" t="n">
        <v>29109.05</v>
      </c>
      <c r="AL3133" s="493" t="n">
        <v>29275.83</v>
      </c>
      <c r="AM3133" s="493" t="n">
        <v>29860.82</v>
      </c>
      <c r="AN3133" s="493" t="n">
        <v>29342.2</v>
      </c>
      <c r="AO3133" s="493" t="n">
        <v>26831.22</v>
      </c>
      <c r="AP3133" s="493" t="n">
        <v>33718.18</v>
      </c>
      <c r="AQ3133" s="493" t="n">
        <v>29817.43</v>
      </c>
      <c r="AR3133" s="493" t="n">
        <v>32836.87</v>
      </c>
      <c r="AS3133" s="493" t="n">
        <v>30878</v>
      </c>
      <c r="AT3133" s="493" t="n">
        <v>33586.98</v>
      </c>
      <c r="AU3133" s="493" t="n">
        <v>26628.75</v>
      </c>
      <c r="AV3133" s="493" t="n">
        <v>32697.1</v>
      </c>
      <c r="AW3133" s="493" t="n">
        <v>25252.85</v>
      </c>
      <c r="AX3133" s="493" t="n">
        <v>32547.3</v>
      </c>
      <c r="AY3133" s="493" t="n">
        <v>27454.78</v>
      </c>
      <c r="AZ3133" s="493" t="n">
        <v>35080.3</v>
      </c>
      <c r="BA3133" s="493" t="n">
        <v>28595.1</v>
      </c>
      <c r="BB3133" s="493" t="n">
        <v>34035.45</v>
      </c>
      <c r="BC3133" s="493" t="n">
        <v>30610.4</v>
      </c>
      <c r="BD3133" s="493" t="n">
        <v>33712.53</v>
      </c>
      <c r="BE3133" s="493" t="n">
        <v>27673.6</v>
      </c>
      <c r="BF3133" s="493" t="n">
        <v>29445.5</v>
      </c>
      <c r="BG3133" s="493" t="n">
        <v>28383.75</v>
      </c>
      <c r="BH3133" s="493" t="n">
        <v>27334.01</v>
      </c>
      <c r="BI3133" s="493" t="n">
        <v>27049.48</v>
      </c>
      <c r="BJ3133" s="493" t="n">
        <v>24613.35</v>
      </c>
      <c r="BK3133" s="493" t="n">
        <v>28359.13</v>
      </c>
      <c r="BL3133" s="493" t="n">
        <v>27880.3</v>
      </c>
      <c r="BM3133" s="493" t="n">
        <v>28301.78</v>
      </c>
      <c r="BN3133" s="493" t="n">
        <v>28006.42</v>
      </c>
      <c r="BO3133" s="493" t="n">
        <v>26577.34</v>
      </c>
      <c r="BP3133" s="493" t="n">
        <v>27374.05</v>
      </c>
      <c r="BQ3133" s="493" t="n">
        <v>21374.85</v>
      </c>
      <c r="BR3133" s="493" t="n">
        <v>28816.51</v>
      </c>
      <c r="BS3133" s="493" t="n">
        <v>28338.9</v>
      </c>
      <c r="BT3133" s="493" t="n">
        <v>29626.45</v>
      </c>
      <c r="BU3133" s="493" t="n">
        <v>27348.55</v>
      </c>
      <c r="BV3133" s="493" t="n">
        <v>31723.8</v>
      </c>
      <c r="BW3133" s="493" t="n">
        <v>25740.95</v>
      </c>
    </row>
    <row r="3134">
      <c r="A3134" t="inlineStr">
        <is>
          <t>[C9D3] Angiotensin-II 길항제 칼슘길항제 복합제</t>
        </is>
      </c>
      <c r="B3134" t="inlineStr">
        <is>
          <t>대화제약</t>
        </is>
      </c>
      <c r="C3134" t="inlineStr">
        <is>
          <t>바로포지</t>
        </is>
      </c>
      <c r="D3134" t="inlineStr">
        <is>
          <t>대화제약</t>
        </is>
      </c>
      <c r="E3134" t="inlineStr">
        <is>
          <t>amlodipine besylate,  valsartan</t>
        </is>
      </c>
      <c r="F3134" t="inlineStr">
        <is>
          <t>보건소</t>
        </is>
      </c>
      <c r="G3134" t="inlineStr">
        <is>
          <t>Generic</t>
        </is>
      </c>
      <c r="H3134" s="493" t="n">
        <v>0</v>
      </c>
      <c r="I3134" s="493" t="n">
        <v>0</v>
      </c>
      <c r="J3134" s="493" t="n">
        <v>0</v>
      </c>
      <c r="K3134" s="493" t="n">
        <v>0</v>
      </c>
      <c r="L3134" s="493" t="n">
        <v>0</v>
      </c>
      <c r="M3134" s="493" t="n">
        <v>0</v>
      </c>
      <c r="N3134" s="493" t="n">
        <v>0</v>
      </c>
      <c r="O3134" s="493" t="n">
        <v>0</v>
      </c>
      <c r="P3134" s="493" t="n">
        <v>0</v>
      </c>
      <c r="Q3134" s="493" t="n">
        <v>0</v>
      </c>
      <c r="R3134" s="493" t="n">
        <v>0</v>
      </c>
      <c r="S3134" s="493" t="n">
        <v>0</v>
      </c>
      <c r="T3134" s="493" t="n">
        <v>0</v>
      </c>
      <c r="U3134" s="493" t="n">
        <v>0</v>
      </c>
      <c r="V3134" s="493" t="n">
        <v>0</v>
      </c>
      <c r="W3134" s="493" t="n">
        <v>0</v>
      </c>
      <c r="X3134" s="493" t="n">
        <v>0</v>
      </c>
      <c r="Y3134" s="493" t="n">
        <v>0</v>
      </c>
      <c r="Z3134" s="493" t="n">
        <v>0</v>
      </c>
      <c r="AA3134" s="493" t="n">
        <v>0</v>
      </c>
      <c r="AB3134" s="493" t="n">
        <v>0</v>
      </c>
      <c r="AC3134" s="493" t="n">
        <v>0</v>
      </c>
      <c r="AD3134" s="493" t="n">
        <v>0</v>
      </c>
      <c r="AE3134" s="493" t="n">
        <v>0</v>
      </c>
      <c r="AF3134" s="493" t="n">
        <v>0</v>
      </c>
      <c r="AG3134" s="493" t="n">
        <v>0</v>
      </c>
      <c r="AH3134" s="493" t="n">
        <v>0</v>
      </c>
      <c r="AI3134" s="493" t="n">
        <v>0</v>
      </c>
      <c r="AJ3134" s="493" t="n">
        <v>0</v>
      </c>
      <c r="AK3134" s="493" t="n">
        <v>380.4</v>
      </c>
      <c r="AL3134" s="493" t="n">
        <v>0</v>
      </c>
      <c r="AM3134" s="493" t="n">
        <v>0</v>
      </c>
      <c r="AN3134" s="493" t="n">
        <v>0</v>
      </c>
      <c r="AO3134" s="493" t="n">
        <v>802.8</v>
      </c>
      <c r="AP3134" s="493" t="n">
        <v>0</v>
      </c>
      <c r="AQ3134" s="493" t="n">
        <v>0</v>
      </c>
      <c r="AR3134" s="493" t="n">
        <v>0</v>
      </c>
      <c r="AS3134" s="493" t="n">
        <v>0</v>
      </c>
      <c r="AT3134" s="493" t="n">
        <v>0</v>
      </c>
      <c r="AU3134" s="493" t="n">
        <v>0</v>
      </c>
      <c r="AV3134" s="493" t="n">
        <v>0</v>
      </c>
      <c r="AW3134" s="493" t="n">
        <v>0</v>
      </c>
      <c r="AX3134" s="493" t="n">
        <v>0</v>
      </c>
      <c r="AY3134" s="493" t="n">
        <v>0</v>
      </c>
      <c r="AZ3134" s="493" t="n">
        <v>0</v>
      </c>
      <c r="BA3134" s="493" t="n">
        <v>160.6</v>
      </c>
      <c r="BB3134" s="493" t="n">
        <v>144.6</v>
      </c>
      <c r="BC3134" s="493" t="n">
        <v>0</v>
      </c>
      <c r="BD3134" s="493" t="n">
        <v>0</v>
      </c>
      <c r="BE3134" s="493" t="n">
        <v>0</v>
      </c>
      <c r="BF3134" s="493" t="n">
        <v>0</v>
      </c>
      <c r="BG3134" s="493" t="n">
        <v>286.8</v>
      </c>
      <c r="BH3134" s="493" t="n">
        <v>0</v>
      </c>
      <c r="BI3134" s="493" t="n">
        <v>0</v>
      </c>
      <c r="BJ3134" s="493" t="n">
        <v>0</v>
      </c>
      <c r="BK3134" s="493" t="n">
        <v>0</v>
      </c>
      <c r="BL3134" s="493" t="n">
        <v>0</v>
      </c>
      <c r="BM3134" s="493" t="n">
        <v>0</v>
      </c>
      <c r="BN3134" s="493" t="n">
        <v>0</v>
      </c>
      <c r="BO3134" s="493" t="n">
        <v>0</v>
      </c>
      <c r="BP3134" s="493" t="n">
        <v>0</v>
      </c>
      <c r="BQ3134" s="493" t="n">
        <v>0</v>
      </c>
      <c r="BR3134" s="493" t="n">
        <v>0</v>
      </c>
      <c r="BS3134" s="493" t="n">
        <v>0</v>
      </c>
      <c r="BT3134" s="493" t="n">
        <v>0</v>
      </c>
      <c r="BU3134" s="493" t="n">
        <v>0</v>
      </c>
      <c r="BV3134" s="493" t="n">
        <v>0</v>
      </c>
      <c r="BW3134" s="493" t="n">
        <v>0</v>
      </c>
    </row>
    <row r="3135">
      <c r="A3135" t="inlineStr">
        <is>
          <t>[C9D3] Angiotensin-II 길항제 칼슘길항제 복합제</t>
        </is>
      </c>
      <c r="B3135" t="inlineStr">
        <is>
          <t>대화제약</t>
        </is>
      </c>
      <c r="C3135" t="inlineStr">
        <is>
          <t>바로포지</t>
        </is>
      </c>
      <c r="D3135" t="inlineStr">
        <is>
          <t>대화제약</t>
        </is>
      </c>
      <c r="E3135" t="inlineStr">
        <is>
          <t>amlodipine besylate,  valsartan</t>
        </is>
      </c>
      <c r="F3135" t="inlineStr">
        <is>
          <t>기타(치과의원, 치과병원 등)</t>
        </is>
      </c>
      <c r="G3135" t="inlineStr">
        <is>
          <t>Generic</t>
        </is>
      </c>
      <c r="H3135" s="493" t="n">
        <v>0</v>
      </c>
      <c r="I3135" s="493" t="n">
        <v>0</v>
      </c>
      <c r="J3135" s="493" t="n">
        <v>0</v>
      </c>
      <c r="K3135" s="493" t="n">
        <v>0</v>
      </c>
      <c r="L3135" s="493" t="n">
        <v>0</v>
      </c>
      <c r="M3135" s="493" t="n">
        <v>0</v>
      </c>
      <c r="N3135" s="493" t="n">
        <v>0</v>
      </c>
      <c r="O3135" s="493" t="n">
        <v>0</v>
      </c>
      <c r="P3135" s="493" t="n">
        <v>0</v>
      </c>
      <c r="Q3135" s="493" t="n">
        <v>0</v>
      </c>
      <c r="R3135" s="493" t="n">
        <v>0</v>
      </c>
      <c r="S3135" s="493" t="n">
        <v>0</v>
      </c>
      <c r="T3135" s="493" t="n">
        <v>0</v>
      </c>
      <c r="U3135" s="493" t="n">
        <v>0</v>
      </c>
      <c r="V3135" s="493" t="n">
        <v>0</v>
      </c>
      <c r="W3135" s="493" t="n">
        <v>0</v>
      </c>
      <c r="X3135" s="493" t="n">
        <v>0</v>
      </c>
      <c r="Y3135" s="493" t="n">
        <v>0</v>
      </c>
      <c r="Z3135" s="493" t="n">
        <v>0</v>
      </c>
      <c r="AA3135" s="493" t="n">
        <v>0</v>
      </c>
      <c r="AB3135" s="493" t="n">
        <v>0</v>
      </c>
      <c r="AC3135" s="493" t="n">
        <v>0</v>
      </c>
      <c r="AD3135" s="493" t="n">
        <v>0</v>
      </c>
      <c r="AE3135" s="493" t="n">
        <v>0</v>
      </c>
      <c r="AF3135" s="493" t="n">
        <v>0</v>
      </c>
      <c r="AG3135" s="493" t="n">
        <v>0</v>
      </c>
      <c r="AH3135" s="493" t="n">
        <v>0</v>
      </c>
      <c r="AI3135" s="493" t="n">
        <v>0</v>
      </c>
      <c r="AJ3135" s="493" t="n">
        <v>0</v>
      </c>
      <c r="AK3135" s="493" t="n">
        <v>0</v>
      </c>
      <c r="AL3135" s="493" t="n">
        <v>0</v>
      </c>
      <c r="AM3135" s="493" t="n">
        <v>0</v>
      </c>
      <c r="AN3135" s="493" t="n">
        <v>0</v>
      </c>
      <c r="AO3135" s="493" t="n">
        <v>0</v>
      </c>
      <c r="AP3135" s="493" t="n">
        <v>0</v>
      </c>
      <c r="AQ3135" s="493" t="n">
        <v>0</v>
      </c>
      <c r="AR3135" s="493" t="n">
        <v>0</v>
      </c>
      <c r="AS3135" s="493" t="n">
        <v>0</v>
      </c>
      <c r="AT3135" s="493" t="n">
        <v>0</v>
      </c>
      <c r="AU3135" s="493" t="n">
        <v>0</v>
      </c>
      <c r="AV3135" s="493" t="n">
        <v>0</v>
      </c>
      <c r="AW3135" s="493" t="n">
        <v>0</v>
      </c>
      <c r="AX3135" s="493" t="n">
        <v>0</v>
      </c>
      <c r="AY3135" s="493" t="n">
        <v>0</v>
      </c>
      <c r="AZ3135" s="493" t="n">
        <v>0</v>
      </c>
      <c r="BA3135" s="493" t="n">
        <v>0</v>
      </c>
      <c r="BB3135" s="493" t="n">
        <v>0</v>
      </c>
      <c r="BC3135" s="493" t="n">
        <v>0</v>
      </c>
      <c r="BD3135" s="493" t="n">
        <v>0</v>
      </c>
      <c r="BE3135" s="493" t="n">
        <v>0</v>
      </c>
      <c r="BF3135" s="493" t="n">
        <v>0</v>
      </c>
      <c r="BG3135" s="493" t="n">
        <v>0</v>
      </c>
      <c r="BH3135" s="493" t="n">
        <v>0</v>
      </c>
      <c r="BI3135" s="493" t="n">
        <v>0</v>
      </c>
      <c r="BJ3135" s="493" t="n">
        <v>0</v>
      </c>
      <c r="BK3135" s="493" t="n">
        <v>0</v>
      </c>
      <c r="BL3135" s="493" t="n">
        <v>0</v>
      </c>
      <c r="BM3135" s="493" t="n">
        <v>0</v>
      </c>
      <c r="BN3135" s="493" t="n">
        <v>0</v>
      </c>
      <c r="BO3135" s="493" t="n">
        <v>0</v>
      </c>
      <c r="BP3135" s="493" t="n">
        <v>0</v>
      </c>
      <c r="BQ3135" s="493" t="n">
        <v>0</v>
      </c>
      <c r="BR3135" s="493" t="n">
        <v>0</v>
      </c>
      <c r="BS3135" s="493" t="n">
        <v>0</v>
      </c>
      <c r="BT3135" s="493" t="n">
        <v>0</v>
      </c>
      <c r="BU3135" s="493" t="n">
        <v>0</v>
      </c>
      <c r="BV3135" s="493" t="n">
        <v>0</v>
      </c>
      <c r="BW3135" s="493" t="n">
        <v>381.6</v>
      </c>
    </row>
    <row r="3136">
      <c r="A3136" t="inlineStr">
        <is>
          <t>[C9D3] Angiotensin-II 길항제 칼슘길항제 복합제</t>
        </is>
      </c>
      <c r="B3136" t="inlineStr">
        <is>
          <t>대화제약</t>
        </is>
      </c>
      <c r="C3136" t="inlineStr">
        <is>
          <t>비바스</t>
        </is>
      </c>
      <c r="D3136" t="inlineStr">
        <is>
          <t>대화제약</t>
        </is>
      </c>
      <c r="E3136" t="inlineStr">
        <is>
          <t>amlodipine besylate,  olmesartan medoxomil</t>
        </is>
      </c>
      <c r="F3136" t="inlineStr">
        <is>
          <t>종합병원</t>
        </is>
      </c>
      <c r="G3136" t="inlineStr">
        <is>
          <t>Generic</t>
        </is>
      </c>
      <c r="H3136" s="493" t="n">
        <v>0</v>
      </c>
      <c r="I3136" s="493" t="n">
        <v>0</v>
      </c>
      <c r="J3136" s="493" t="n">
        <v>0</v>
      </c>
      <c r="K3136" s="493" t="n">
        <v>0</v>
      </c>
      <c r="L3136" s="493" t="n">
        <v>0</v>
      </c>
      <c r="M3136" s="493" t="n">
        <v>0</v>
      </c>
      <c r="N3136" s="493" t="n">
        <v>0</v>
      </c>
      <c r="O3136" s="493" t="n">
        <v>0</v>
      </c>
      <c r="P3136" s="493" t="n">
        <v>0</v>
      </c>
      <c r="Q3136" s="493" t="n">
        <v>0</v>
      </c>
      <c r="R3136" s="493" t="n">
        <v>0</v>
      </c>
      <c r="S3136" s="493" t="n">
        <v>0</v>
      </c>
      <c r="T3136" s="493" t="n">
        <v>0</v>
      </c>
      <c r="U3136" s="493" t="n">
        <v>0</v>
      </c>
      <c r="V3136" s="493" t="n">
        <v>0</v>
      </c>
      <c r="W3136" s="493" t="n">
        <v>0</v>
      </c>
      <c r="X3136" s="493" t="n">
        <v>0</v>
      </c>
      <c r="Y3136" s="493" t="n">
        <v>0</v>
      </c>
      <c r="Z3136" s="493" t="n">
        <v>0</v>
      </c>
      <c r="AA3136" s="493" t="n">
        <v>0</v>
      </c>
      <c r="AB3136" s="493" t="n">
        <v>0</v>
      </c>
      <c r="AC3136" s="493" t="n">
        <v>0</v>
      </c>
      <c r="AD3136" s="493" t="n">
        <v>0</v>
      </c>
      <c r="AE3136" s="493" t="n">
        <v>0</v>
      </c>
      <c r="AF3136" s="493" t="n">
        <v>0</v>
      </c>
      <c r="AG3136" s="493" t="n">
        <v>2062.92</v>
      </c>
      <c r="AH3136" s="493" t="n">
        <v>486.6</v>
      </c>
      <c r="AI3136" s="493" t="n">
        <v>1014.72</v>
      </c>
      <c r="AJ3136" s="493" t="n">
        <v>339.36</v>
      </c>
      <c r="AK3136" s="493" t="n">
        <v>240.6</v>
      </c>
      <c r="AL3136" s="493" t="n">
        <v>1957.2</v>
      </c>
      <c r="AM3136" s="493" t="n">
        <v>730.73</v>
      </c>
      <c r="AN3136" s="493" t="n">
        <v>0</v>
      </c>
      <c r="AO3136" s="493" t="n">
        <v>0</v>
      </c>
      <c r="AP3136" s="493" t="n">
        <v>118.3</v>
      </c>
      <c r="AQ3136" s="493" t="n">
        <v>0</v>
      </c>
      <c r="AR3136" s="493" t="n">
        <v>0</v>
      </c>
      <c r="AS3136" s="493" t="n">
        <v>0</v>
      </c>
      <c r="AT3136" s="493" t="n">
        <v>0</v>
      </c>
      <c r="AU3136" s="493" t="n">
        <v>968.4</v>
      </c>
      <c r="AV3136" s="493" t="n">
        <v>0</v>
      </c>
      <c r="AW3136" s="493" t="n">
        <v>0</v>
      </c>
      <c r="AX3136" s="493" t="n">
        <v>0</v>
      </c>
      <c r="AY3136" s="493" t="n">
        <v>0</v>
      </c>
      <c r="AZ3136" s="493" t="n">
        <v>0</v>
      </c>
      <c r="BA3136" s="493" t="n">
        <v>0</v>
      </c>
      <c r="BB3136" s="493" t="n">
        <v>0</v>
      </c>
      <c r="BC3136" s="493" t="n">
        <v>0</v>
      </c>
      <c r="BD3136" s="493" t="n">
        <v>0</v>
      </c>
      <c r="BE3136" s="493" t="n">
        <v>0</v>
      </c>
      <c r="BF3136" s="493" t="n">
        <v>0</v>
      </c>
      <c r="BG3136" s="493" t="n">
        <v>0</v>
      </c>
      <c r="BH3136" s="493" t="n">
        <v>0</v>
      </c>
      <c r="BI3136" s="493" t="n">
        <v>0</v>
      </c>
      <c r="BJ3136" s="493" t="n">
        <v>0</v>
      </c>
      <c r="BK3136" s="493" t="n">
        <v>0</v>
      </c>
      <c r="BL3136" s="493" t="n">
        <v>0</v>
      </c>
      <c r="BM3136" s="493" t="n">
        <v>0</v>
      </c>
      <c r="BN3136" s="493" t="n">
        <v>0</v>
      </c>
      <c r="BO3136" s="493" t="n">
        <v>0</v>
      </c>
      <c r="BP3136" s="493" t="n">
        <v>0</v>
      </c>
      <c r="BQ3136" s="493" t="n">
        <v>0</v>
      </c>
      <c r="BR3136" s="493" t="n">
        <v>0</v>
      </c>
      <c r="BS3136" s="493" t="n">
        <v>0</v>
      </c>
      <c r="BT3136" s="493" t="n">
        <v>91.8</v>
      </c>
      <c r="BU3136" s="493" t="n">
        <v>48.9</v>
      </c>
      <c r="BV3136" s="493" t="n">
        <v>0</v>
      </c>
      <c r="BW3136" s="493" t="n">
        <v>87.59999999999999</v>
      </c>
    </row>
    <row r="3137">
      <c r="A3137" t="inlineStr">
        <is>
          <t>[C9D3] Angiotensin-II 길항제 칼슘길항제 복합제</t>
        </is>
      </c>
      <c r="B3137" t="inlineStr">
        <is>
          <t>대화제약</t>
        </is>
      </c>
      <c r="C3137" t="inlineStr">
        <is>
          <t>비바스</t>
        </is>
      </c>
      <c r="D3137" t="inlineStr">
        <is>
          <t>대화제약</t>
        </is>
      </c>
      <c r="E3137" t="inlineStr">
        <is>
          <t>amlodipine besylate,  olmesartan medoxomil</t>
        </is>
      </c>
      <c r="F3137" t="inlineStr">
        <is>
          <t>병원</t>
        </is>
      </c>
      <c r="G3137" t="inlineStr">
        <is>
          <t>Generic</t>
        </is>
      </c>
      <c r="H3137" s="493" t="n">
        <v>0</v>
      </c>
      <c r="I3137" s="493" t="n">
        <v>0</v>
      </c>
      <c r="J3137" s="493" t="n">
        <v>0</v>
      </c>
      <c r="K3137" s="493" t="n">
        <v>480</v>
      </c>
      <c r="L3137" s="493" t="n">
        <v>0</v>
      </c>
      <c r="M3137" s="493" t="n">
        <v>0</v>
      </c>
      <c r="N3137" s="493" t="n">
        <v>0</v>
      </c>
      <c r="O3137" s="493" t="n">
        <v>242.7</v>
      </c>
      <c r="P3137" s="493" t="n">
        <v>0</v>
      </c>
      <c r="Q3137" s="493" t="n">
        <v>0</v>
      </c>
      <c r="R3137" s="493" t="n">
        <v>0</v>
      </c>
      <c r="S3137" s="493" t="n">
        <v>0</v>
      </c>
      <c r="T3137" s="493" t="n">
        <v>0</v>
      </c>
      <c r="U3137" s="493" t="n">
        <v>0</v>
      </c>
      <c r="V3137" s="493" t="n">
        <v>241.5</v>
      </c>
      <c r="W3137" s="493" t="n">
        <v>0</v>
      </c>
      <c r="X3137" s="493" t="n">
        <v>0</v>
      </c>
      <c r="Y3137" s="493" t="n">
        <v>720</v>
      </c>
      <c r="Z3137" s="493" t="n">
        <v>0</v>
      </c>
      <c r="AA3137" s="493" t="n">
        <v>120</v>
      </c>
      <c r="AB3137" s="493" t="n">
        <v>240</v>
      </c>
      <c r="AC3137" s="493" t="n">
        <v>0</v>
      </c>
      <c r="AD3137" s="493" t="n">
        <v>480</v>
      </c>
      <c r="AE3137" s="493" t="n">
        <v>0</v>
      </c>
      <c r="AF3137" s="493" t="n">
        <v>0</v>
      </c>
      <c r="AG3137" s="493" t="n">
        <v>733.2</v>
      </c>
      <c r="AH3137" s="493" t="n">
        <v>0</v>
      </c>
      <c r="AI3137" s="493" t="n">
        <v>0</v>
      </c>
      <c r="AJ3137" s="493" t="n">
        <v>0</v>
      </c>
      <c r="AK3137" s="493" t="n">
        <v>0</v>
      </c>
      <c r="AL3137" s="493" t="n">
        <v>0</v>
      </c>
      <c r="AM3137" s="493" t="n">
        <v>0</v>
      </c>
      <c r="AN3137" s="493" t="n">
        <v>0</v>
      </c>
      <c r="AO3137" s="493" t="n">
        <v>0</v>
      </c>
      <c r="AP3137" s="493" t="n">
        <v>0</v>
      </c>
      <c r="AQ3137" s="493" t="n">
        <v>0</v>
      </c>
      <c r="AR3137" s="493" t="n">
        <v>528.6</v>
      </c>
      <c r="AS3137" s="493" t="n">
        <v>0</v>
      </c>
      <c r="AT3137" s="493" t="n">
        <v>0</v>
      </c>
      <c r="AU3137" s="493" t="n">
        <v>0</v>
      </c>
      <c r="AV3137" s="493" t="n">
        <v>0</v>
      </c>
      <c r="AW3137" s="493" t="n">
        <v>0</v>
      </c>
      <c r="AX3137" s="493" t="n">
        <v>0</v>
      </c>
      <c r="AY3137" s="493" t="n">
        <v>0</v>
      </c>
      <c r="AZ3137" s="493" t="n">
        <v>0</v>
      </c>
      <c r="BA3137" s="493" t="n">
        <v>0</v>
      </c>
      <c r="BB3137" s="493" t="n">
        <v>360</v>
      </c>
      <c r="BC3137" s="493" t="n">
        <v>200.5</v>
      </c>
      <c r="BD3137" s="493" t="n">
        <v>0</v>
      </c>
      <c r="BE3137" s="493" t="n">
        <v>0</v>
      </c>
      <c r="BF3137" s="493" t="n">
        <v>0</v>
      </c>
      <c r="BG3137" s="493" t="n">
        <v>0</v>
      </c>
      <c r="BH3137" s="493" t="n">
        <v>0</v>
      </c>
      <c r="BI3137" s="493" t="n">
        <v>1470.6</v>
      </c>
      <c r="BJ3137" s="493" t="n">
        <v>0</v>
      </c>
      <c r="BK3137" s="493" t="n">
        <v>378.9</v>
      </c>
      <c r="BL3137" s="493" t="n">
        <v>0</v>
      </c>
      <c r="BM3137" s="493" t="n">
        <v>0</v>
      </c>
      <c r="BN3137" s="493" t="n">
        <v>483.6</v>
      </c>
      <c r="BO3137" s="493" t="n">
        <v>0</v>
      </c>
      <c r="BP3137" s="493" t="n">
        <v>240.6</v>
      </c>
      <c r="BQ3137" s="493" t="n">
        <v>0</v>
      </c>
      <c r="BR3137" s="493" t="n">
        <v>486</v>
      </c>
      <c r="BS3137" s="493" t="n">
        <v>0</v>
      </c>
      <c r="BT3137" s="493" t="n">
        <v>248.4</v>
      </c>
      <c r="BU3137" s="493" t="n">
        <v>366.3</v>
      </c>
      <c r="BV3137" s="493" t="n">
        <v>492</v>
      </c>
      <c r="BW3137" s="493" t="n">
        <v>978.6</v>
      </c>
    </row>
    <row r="3138">
      <c r="A3138" t="inlineStr">
        <is>
          <t>[C9D3] Angiotensin-II 길항제 칼슘길항제 복합제</t>
        </is>
      </c>
      <c r="B3138" t="inlineStr">
        <is>
          <t>대화제약</t>
        </is>
      </c>
      <c r="C3138" t="inlineStr">
        <is>
          <t>비바스</t>
        </is>
      </c>
      <c r="D3138" t="inlineStr">
        <is>
          <t>대화제약</t>
        </is>
      </c>
      <c r="E3138" t="inlineStr">
        <is>
          <t>amlodipine besylate,  olmesartan medoxomil</t>
        </is>
      </c>
      <c r="F3138" t="inlineStr">
        <is>
          <t>의원</t>
        </is>
      </c>
      <c r="G3138" t="inlineStr">
        <is>
          <t>Generic</t>
        </is>
      </c>
      <c r="H3138" s="493" t="n">
        <v>47330.67</v>
      </c>
      <c r="I3138" s="493" t="n">
        <v>50831.84</v>
      </c>
      <c r="J3138" s="493" t="n">
        <v>49562.33</v>
      </c>
      <c r="K3138" s="493" t="n">
        <v>56284.45</v>
      </c>
      <c r="L3138" s="493" t="n">
        <v>52097.89</v>
      </c>
      <c r="M3138" s="493" t="n">
        <v>58113.88</v>
      </c>
      <c r="N3138" s="493" t="n">
        <v>51862.22</v>
      </c>
      <c r="O3138" s="493" t="n">
        <v>54470.57</v>
      </c>
      <c r="P3138" s="493" t="n">
        <v>54422.09</v>
      </c>
      <c r="Q3138" s="493" t="n">
        <v>59173.21</v>
      </c>
      <c r="R3138" s="493" t="n">
        <v>54010.28</v>
      </c>
      <c r="S3138" s="493" t="n">
        <v>67507.17</v>
      </c>
      <c r="T3138" s="493" t="n">
        <v>60351.66</v>
      </c>
      <c r="U3138" s="493" t="n">
        <v>57431.27</v>
      </c>
      <c r="V3138" s="493" t="n">
        <v>65806.14</v>
      </c>
      <c r="W3138" s="493" t="n">
        <v>66437.58</v>
      </c>
      <c r="X3138" s="493" t="n">
        <v>67560.3</v>
      </c>
      <c r="Y3138" s="493" t="n">
        <v>63988.9</v>
      </c>
      <c r="Z3138" s="493" t="n">
        <v>64207.57</v>
      </c>
      <c r="AA3138" s="493" t="n">
        <v>69000.63</v>
      </c>
      <c r="AB3138" s="493" t="n">
        <v>62704.57</v>
      </c>
      <c r="AC3138" s="493" t="n">
        <v>69604.55</v>
      </c>
      <c r="AD3138" s="493" t="n">
        <v>67060.91</v>
      </c>
      <c r="AE3138" s="493" t="n">
        <v>68307.92999999999</v>
      </c>
      <c r="AF3138" s="493" t="n">
        <v>64833.88</v>
      </c>
      <c r="AG3138" s="493" t="n">
        <v>61981.92</v>
      </c>
      <c r="AH3138" s="493" t="n">
        <v>75231.87</v>
      </c>
      <c r="AI3138" s="493" t="n">
        <v>64368.05</v>
      </c>
      <c r="AJ3138" s="493" t="n">
        <v>74625.55</v>
      </c>
      <c r="AK3138" s="493" t="n">
        <v>69596.96000000001</v>
      </c>
      <c r="AL3138" s="493" t="n">
        <v>63412.47</v>
      </c>
      <c r="AM3138" s="493" t="n">
        <v>68992.24000000001</v>
      </c>
      <c r="AN3138" s="493" t="n">
        <v>64425.87</v>
      </c>
      <c r="AO3138" s="493" t="n">
        <v>72567.81</v>
      </c>
      <c r="AP3138" s="493" t="n">
        <v>70685.41</v>
      </c>
      <c r="AQ3138" s="493" t="n">
        <v>70420.42</v>
      </c>
      <c r="AR3138" s="493" t="n">
        <v>77230.00999999999</v>
      </c>
      <c r="AS3138" s="493" t="n">
        <v>69824.00999999999</v>
      </c>
      <c r="AT3138" s="493" t="n">
        <v>83458.77</v>
      </c>
      <c r="AU3138" s="493" t="n">
        <v>92774.74000000001</v>
      </c>
      <c r="AV3138" s="493" t="n">
        <v>95060.92999999999</v>
      </c>
      <c r="AW3138" s="493" t="n">
        <v>87703.56</v>
      </c>
      <c r="AX3138" s="493" t="n">
        <v>85601.08</v>
      </c>
      <c r="AY3138" s="493" t="n">
        <v>131045.34</v>
      </c>
      <c r="AZ3138" s="493" t="n">
        <v>120780.5</v>
      </c>
      <c r="BA3138" s="493" t="n">
        <v>131612.24</v>
      </c>
      <c r="BB3138" s="493" t="n">
        <v>115248.08</v>
      </c>
      <c r="BC3138" s="493" t="n">
        <v>119600.32</v>
      </c>
      <c r="BD3138" s="493" t="n">
        <v>125898.29</v>
      </c>
      <c r="BE3138" s="493" t="n">
        <v>117039.53</v>
      </c>
      <c r="BF3138" s="493" t="n">
        <v>130452.56</v>
      </c>
      <c r="BG3138" s="493" t="n">
        <v>124788.49</v>
      </c>
      <c r="BH3138" s="493" t="n">
        <v>130432.51</v>
      </c>
      <c r="BI3138" s="493" t="n">
        <v>114684.98</v>
      </c>
      <c r="BJ3138" s="493" t="n">
        <v>125785.28</v>
      </c>
      <c r="BK3138" s="493" t="n">
        <v>107285.66</v>
      </c>
      <c r="BL3138" s="493" t="n">
        <v>124521.89</v>
      </c>
      <c r="BM3138" s="493" t="n">
        <v>103022.64</v>
      </c>
      <c r="BN3138" s="493" t="n">
        <v>94873.06</v>
      </c>
      <c r="BO3138" s="493" t="n">
        <v>99552.52</v>
      </c>
      <c r="BP3138" s="493" t="n">
        <v>101174.12</v>
      </c>
      <c r="BQ3138" s="493" t="n">
        <v>96653.23</v>
      </c>
      <c r="BR3138" s="493" t="n">
        <v>106488.83</v>
      </c>
      <c r="BS3138" s="493" t="n">
        <v>91747.25999999999</v>
      </c>
      <c r="BT3138" s="493" t="n">
        <v>95057.39999999999</v>
      </c>
      <c r="BU3138" s="493" t="n">
        <v>97649.39999999999</v>
      </c>
      <c r="BV3138" s="493" t="n">
        <v>101144.86</v>
      </c>
      <c r="BW3138" s="493" t="n">
        <v>104922.3</v>
      </c>
    </row>
    <row r="3139">
      <c r="A3139" t="inlineStr">
        <is>
          <t>[C9D3] Angiotensin-II 길항제 칼슘길항제 복합제</t>
        </is>
      </c>
      <c r="B3139" t="inlineStr">
        <is>
          <t>대화제약</t>
        </is>
      </c>
      <c r="C3139" t="inlineStr">
        <is>
          <t>비바스</t>
        </is>
      </c>
      <c r="D3139" t="inlineStr">
        <is>
          <t>대화제약</t>
        </is>
      </c>
      <c r="E3139" t="inlineStr">
        <is>
          <t>amlodipine besylate,  olmesartan medoxomil</t>
        </is>
      </c>
      <c r="F3139" t="inlineStr">
        <is>
          <t>보건소</t>
        </is>
      </c>
      <c r="G3139" t="inlineStr">
        <is>
          <t>Generic</t>
        </is>
      </c>
      <c r="H3139" s="493" t="n">
        <v>0</v>
      </c>
      <c r="I3139" s="493" t="n">
        <v>0</v>
      </c>
      <c r="J3139" s="493" t="n">
        <v>0</v>
      </c>
      <c r="K3139" s="493" t="n">
        <v>0</v>
      </c>
      <c r="L3139" s="493" t="n">
        <v>0</v>
      </c>
      <c r="M3139" s="493" t="n">
        <v>0</v>
      </c>
      <c r="N3139" s="493" t="n">
        <v>0</v>
      </c>
      <c r="O3139" s="493" t="n">
        <v>0</v>
      </c>
      <c r="P3139" s="493" t="n">
        <v>0</v>
      </c>
      <c r="Q3139" s="493" t="n">
        <v>0</v>
      </c>
      <c r="R3139" s="493" t="n">
        <v>0</v>
      </c>
      <c r="S3139" s="493" t="n">
        <v>0</v>
      </c>
      <c r="T3139" s="493" t="n">
        <v>0</v>
      </c>
      <c r="U3139" s="493" t="n">
        <v>0</v>
      </c>
      <c r="V3139" s="493" t="n">
        <v>0</v>
      </c>
      <c r="W3139" s="493" t="n">
        <v>0</v>
      </c>
      <c r="X3139" s="493" t="n">
        <v>0</v>
      </c>
      <c r="Y3139" s="493" t="n">
        <v>0</v>
      </c>
      <c r="Z3139" s="493" t="n">
        <v>0</v>
      </c>
      <c r="AA3139" s="493" t="n">
        <v>0</v>
      </c>
      <c r="AB3139" s="493" t="n">
        <v>48</v>
      </c>
      <c r="AC3139" s="493" t="n">
        <v>0</v>
      </c>
      <c r="AD3139" s="493" t="n">
        <v>0</v>
      </c>
      <c r="AE3139" s="493" t="n">
        <v>296.1</v>
      </c>
      <c r="AF3139" s="493" t="n">
        <v>0</v>
      </c>
      <c r="AG3139" s="493" t="n">
        <v>198</v>
      </c>
      <c r="AH3139" s="493" t="n">
        <v>0</v>
      </c>
      <c r="AI3139" s="493" t="n">
        <v>0</v>
      </c>
      <c r="AJ3139" s="493" t="n">
        <v>344.7</v>
      </c>
      <c r="AK3139" s="493" t="n">
        <v>0</v>
      </c>
      <c r="AL3139" s="493" t="n">
        <v>174</v>
      </c>
      <c r="AM3139" s="493" t="n">
        <v>635.1</v>
      </c>
      <c r="AN3139" s="493" t="n">
        <v>0</v>
      </c>
      <c r="AO3139" s="493" t="n">
        <v>0</v>
      </c>
      <c r="AP3139" s="493" t="n">
        <v>633.6</v>
      </c>
      <c r="AQ3139" s="493" t="n">
        <v>0</v>
      </c>
      <c r="AR3139" s="493" t="n">
        <v>0</v>
      </c>
      <c r="AS3139" s="493" t="n">
        <v>0</v>
      </c>
      <c r="AT3139" s="493" t="n">
        <v>0</v>
      </c>
      <c r="AU3139" s="493" t="n">
        <v>0</v>
      </c>
      <c r="AV3139" s="493" t="n">
        <v>627.9</v>
      </c>
      <c r="AW3139" s="493" t="n">
        <v>0</v>
      </c>
      <c r="AX3139" s="493" t="n">
        <v>0</v>
      </c>
      <c r="AY3139" s="493" t="n">
        <v>553.5</v>
      </c>
      <c r="AZ3139" s="493" t="n">
        <v>0</v>
      </c>
      <c r="BA3139" s="493" t="n">
        <v>0</v>
      </c>
      <c r="BB3139" s="493" t="n">
        <v>0</v>
      </c>
      <c r="BC3139" s="493" t="n">
        <v>0</v>
      </c>
      <c r="BD3139" s="493" t="n">
        <v>0</v>
      </c>
      <c r="BE3139" s="493" t="n">
        <v>0</v>
      </c>
      <c r="BF3139" s="493" t="n">
        <v>0</v>
      </c>
      <c r="BG3139" s="493" t="n">
        <v>0</v>
      </c>
      <c r="BH3139" s="493" t="n">
        <v>0</v>
      </c>
      <c r="BI3139" s="493" t="n">
        <v>0</v>
      </c>
      <c r="BJ3139" s="493" t="n">
        <v>0</v>
      </c>
      <c r="BK3139" s="493" t="n">
        <v>0</v>
      </c>
      <c r="BL3139" s="493" t="n">
        <v>0</v>
      </c>
      <c r="BM3139" s="493" t="n">
        <v>0</v>
      </c>
      <c r="BN3139" s="493" t="n">
        <v>477.9</v>
      </c>
      <c r="BO3139" s="493" t="n">
        <v>0</v>
      </c>
      <c r="BP3139" s="493" t="n">
        <v>0</v>
      </c>
      <c r="BQ3139" s="493" t="n">
        <v>0</v>
      </c>
      <c r="BR3139" s="493" t="n">
        <v>1218.6</v>
      </c>
      <c r="BS3139" s="493" t="n">
        <v>0</v>
      </c>
      <c r="BT3139" s="493" t="n">
        <v>0</v>
      </c>
      <c r="BU3139" s="493" t="n">
        <v>0</v>
      </c>
      <c r="BV3139" s="493" t="n">
        <v>1125.9</v>
      </c>
      <c r="BW3139" s="493" t="n">
        <v>0</v>
      </c>
    </row>
    <row r="3140">
      <c r="A3140" t="inlineStr">
        <is>
          <t>[C9D3] Angiotensin-II 길항제 칼슘길항제 복합제</t>
        </is>
      </c>
      <c r="B3140" t="inlineStr">
        <is>
          <t>대화제약</t>
        </is>
      </c>
      <c r="C3140" t="inlineStr">
        <is>
          <t>수피아</t>
        </is>
      </c>
      <c r="D3140" t="inlineStr">
        <is>
          <t>대화제약</t>
        </is>
      </c>
      <c r="E3140" t="inlineStr">
        <is>
          <t>amlodipine besylate,  telmisartan</t>
        </is>
      </c>
      <c r="F3140" t="inlineStr">
        <is>
          <t>종합병원</t>
        </is>
      </c>
      <c r="G3140" t="inlineStr">
        <is>
          <t>Generic</t>
        </is>
      </c>
      <c r="H3140" s="493" t="n">
        <v>0</v>
      </c>
      <c r="I3140" s="493" t="n">
        <v>0</v>
      </c>
      <c r="J3140" s="493" t="n">
        <v>0</v>
      </c>
      <c r="K3140" s="493" t="n">
        <v>0</v>
      </c>
      <c r="L3140" s="493" t="n">
        <v>0</v>
      </c>
      <c r="M3140" s="493" t="n">
        <v>0</v>
      </c>
      <c r="N3140" s="493" t="n">
        <v>0</v>
      </c>
      <c r="O3140" s="493" t="n">
        <v>0</v>
      </c>
      <c r="P3140" s="493" t="n">
        <v>0</v>
      </c>
      <c r="Q3140" s="493" t="n">
        <v>0</v>
      </c>
      <c r="R3140" s="493" t="n">
        <v>0</v>
      </c>
      <c r="S3140" s="493" t="n">
        <v>0</v>
      </c>
      <c r="T3140" s="493" t="n">
        <v>0</v>
      </c>
      <c r="U3140" s="493" t="n">
        <v>0</v>
      </c>
      <c r="V3140" s="493" t="n">
        <v>0</v>
      </c>
      <c r="W3140" s="493" t="n">
        <v>0</v>
      </c>
      <c r="X3140" s="493" t="n">
        <v>0</v>
      </c>
      <c r="Y3140" s="493" t="n">
        <v>0</v>
      </c>
      <c r="Z3140" s="493" t="n">
        <v>0</v>
      </c>
      <c r="AA3140" s="493" t="n">
        <v>0</v>
      </c>
      <c r="AB3140" s="493" t="n">
        <v>0</v>
      </c>
      <c r="AC3140" s="493" t="n">
        <v>0</v>
      </c>
      <c r="AD3140" s="493" t="n">
        <v>0</v>
      </c>
      <c r="AE3140" s="493" t="n">
        <v>0</v>
      </c>
      <c r="AF3140" s="493" t="n">
        <v>0</v>
      </c>
      <c r="AG3140" s="493" t="n">
        <v>0</v>
      </c>
      <c r="AH3140" s="493" t="n">
        <v>0</v>
      </c>
      <c r="AI3140" s="493" t="n">
        <v>0</v>
      </c>
      <c r="AJ3140" s="493" t="n">
        <v>0</v>
      </c>
      <c r="AK3140" s="493" t="n">
        <v>0</v>
      </c>
      <c r="AL3140" s="493" t="n">
        <v>0</v>
      </c>
      <c r="AM3140" s="493" t="n">
        <v>0</v>
      </c>
      <c r="AN3140" s="493" t="n">
        <v>0</v>
      </c>
      <c r="AO3140" s="493" t="n">
        <v>0</v>
      </c>
      <c r="AP3140" s="493" t="n">
        <v>0</v>
      </c>
      <c r="AQ3140" s="493" t="n">
        <v>0</v>
      </c>
      <c r="AR3140" s="493" t="n">
        <v>0</v>
      </c>
      <c r="AS3140" s="493" t="n">
        <v>0</v>
      </c>
      <c r="AT3140" s="493" t="n">
        <v>0</v>
      </c>
      <c r="AU3140" s="493" t="n">
        <v>0</v>
      </c>
      <c r="AV3140" s="493" t="n">
        <v>0</v>
      </c>
      <c r="AW3140" s="493" t="n">
        <v>0</v>
      </c>
      <c r="AX3140" s="493" t="n">
        <v>0</v>
      </c>
      <c r="AY3140" s="493" t="n">
        <v>0</v>
      </c>
      <c r="AZ3140" s="493" t="n">
        <v>0</v>
      </c>
      <c r="BA3140" s="493" t="n">
        <v>0</v>
      </c>
      <c r="BB3140" s="493" t="n">
        <v>0</v>
      </c>
      <c r="BC3140" s="493" t="n">
        <v>0</v>
      </c>
      <c r="BD3140" s="493" t="n">
        <v>141.6</v>
      </c>
      <c r="BE3140" s="493" t="n">
        <v>0</v>
      </c>
      <c r="BF3140" s="493" t="n">
        <v>0</v>
      </c>
      <c r="BG3140" s="493" t="n">
        <v>0</v>
      </c>
      <c r="BH3140" s="493" t="n">
        <v>0</v>
      </c>
      <c r="BI3140" s="493" t="n">
        <v>0</v>
      </c>
      <c r="BJ3140" s="493" t="n">
        <v>0</v>
      </c>
      <c r="BK3140" s="493" t="n">
        <v>0</v>
      </c>
      <c r="BL3140" s="493" t="n">
        <v>0</v>
      </c>
      <c r="BM3140" s="493" t="n">
        <v>0</v>
      </c>
      <c r="BN3140" s="493" t="n">
        <v>0</v>
      </c>
      <c r="BO3140" s="493" t="n">
        <v>0</v>
      </c>
      <c r="BP3140" s="493" t="n">
        <v>0</v>
      </c>
      <c r="BQ3140" s="493" t="n">
        <v>0</v>
      </c>
      <c r="BR3140" s="493" t="n">
        <v>0</v>
      </c>
      <c r="BS3140" s="493" t="n">
        <v>997.8</v>
      </c>
      <c r="BT3140" s="493" t="n">
        <v>1062</v>
      </c>
      <c r="BU3140" s="493" t="n">
        <v>1337.7</v>
      </c>
      <c r="BV3140" s="493" t="n">
        <v>348.6</v>
      </c>
      <c r="BW3140" s="493" t="n">
        <v>3445.5</v>
      </c>
    </row>
    <row r="3141">
      <c r="A3141" t="inlineStr">
        <is>
          <t>[C9D3] Angiotensin-II 길항제 칼슘길항제 복합제</t>
        </is>
      </c>
      <c r="B3141" t="inlineStr">
        <is>
          <t>대화제약</t>
        </is>
      </c>
      <c r="C3141" t="inlineStr">
        <is>
          <t>수피아</t>
        </is>
      </c>
      <c r="D3141" t="inlineStr">
        <is>
          <t>대화제약</t>
        </is>
      </c>
      <c r="E3141" t="inlineStr">
        <is>
          <t>amlodipine besylate,  telmisartan</t>
        </is>
      </c>
      <c r="F3141" t="inlineStr">
        <is>
          <t>병원</t>
        </is>
      </c>
      <c r="G3141" t="inlineStr">
        <is>
          <t>Generic</t>
        </is>
      </c>
      <c r="H3141" s="493" t="n">
        <v>2109</v>
      </c>
      <c r="I3141" s="493" t="n">
        <v>552.6</v>
      </c>
      <c r="J3141" s="493" t="n">
        <v>910.2</v>
      </c>
      <c r="K3141" s="493" t="n">
        <v>1630.5</v>
      </c>
      <c r="L3141" s="493" t="n">
        <v>72</v>
      </c>
      <c r="M3141" s="493" t="n">
        <v>1510.2</v>
      </c>
      <c r="N3141" s="493" t="n">
        <v>1532.1</v>
      </c>
      <c r="O3141" s="493" t="n">
        <v>908.1</v>
      </c>
      <c r="P3141" s="493" t="n">
        <v>2372.2</v>
      </c>
      <c r="Q3141" s="493" t="n">
        <v>2107.2</v>
      </c>
      <c r="R3141" s="493" t="n">
        <v>671.1</v>
      </c>
      <c r="S3141" s="493" t="n">
        <v>2112</v>
      </c>
      <c r="T3141" s="493" t="n">
        <v>667.8</v>
      </c>
      <c r="U3141" s="493" t="n">
        <v>787.2</v>
      </c>
      <c r="V3141" s="493" t="n">
        <v>421.8</v>
      </c>
      <c r="W3141" s="493" t="n">
        <v>183.6</v>
      </c>
      <c r="X3141" s="493" t="n">
        <v>783</v>
      </c>
      <c r="Y3141" s="493" t="n">
        <v>299.4</v>
      </c>
      <c r="Z3141" s="493" t="n">
        <v>179.7</v>
      </c>
      <c r="AA3141" s="493" t="n">
        <v>473.7</v>
      </c>
      <c r="AB3141" s="493" t="n">
        <v>874.2</v>
      </c>
      <c r="AC3141" s="493" t="n">
        <v>786.9</v>
      </c>
      <c r="AD3141" s="493" t="n">
        <v>838.8</v>
      </c>
      <c r="AE3141" s="493" t="n">
        <v>674.7</v>
      </c>
      <c r="AF3141" s="493" t="n">
        <v>546.6</v>
      </c>
      <c r="AG3141" s="493" t="n">
        <v>1153.2</v>
      </c>
      <c r="AH3141" s="493" t="n">
        <v>547.5</v>
      </c>
      <c r="AI3141" s="493" t="n">
        <v>785.7</v>
      </c>
      <c r="AJ3141" s="493" t="n">
        <v>1465.7</v>
      </c>
      <c r="AK3141" s="493" t="n">
        <v>2037.5</v>
      </c>
      <c r="AL3141" s="493" t="n">
        <v>1131.42</v>
      </c>
      <c r="AM3141" s="493" t="n">
        <v>3420.55</v>
      </c>
      <c r="AN3141" s="493" t="n">
        <v>3548.22</v>
      </c>
      <c r="AO3141" s="493" t="n">
        <v>1528.26</v>
      </c>
      <c r="AP3141" s="493" t="n">
        <v>5477.14</v>
      </c>
      <c r="AQ3141" s="493" t="n">
        <v>1152.77</v>
      </c>
      <c r="AR3141" s="493" t="n">
        <v>4996.92</v>
      </c>
      <c r="AS3141" s="493" t="n">
        <v>2088.7</v>
      </c>
      <c r="AT3141" s="493" t="n">
        <v>3575.16</v>
      </c>
      <c r="AU3141" s="493" t="n">
        <v>2779.2</v>
      </c>
      <c r="AV3141" s="493" t="n">
        <v>2439.26</v>
      </c>
      <c r="AW3141" s="493" t="n">
        <v>2976.76</v>
      </c>
      <c r="AX3141" s="493" t="n">
        <v>2751.5</v>
      </c>
      <c r="AY3141" s="493" t="n">
        <v>3688.14</v>
      </c>
      <c r="AZ3141" s="493" t="n">
        <v>2073.16</v>
      </c>
      <c r="BA3141" s="493" t="n">
        <v>3259.5</v>
      </c>
      <c r="BB3141" s="493" t="n">
        <v>2701.2</v>
      </c>
      <c r="BC3141" s="493" t="n">
        <v>2892.7</v>
      </c>
      <c r="BD3141" s="493" t="n">
        <v>2099.84</v>
      </c>
      <c r="BE3141" s="493" t="n">
        <v>2237.46</v>
      </c>
      <c r="BF3141" s="493" t="n">
        <v>2463.38</v>
      </c>
      <c r="BG3141" s="493" t="n">
        <v>2239.6</v>
      </c>
      <c r="BH3141" s="493" t="n">
        <v>2215.8</v>
      </c>
      <c r="BI3141" s="493" t="n">
        <v>1380.04</v>
      </c>
      <c r="BJ3141" s="493" t="n">
        <v>2975.22</v>
      </c>
      <c r="BK3141" s="493" t="n">
        <v>1431.57</v>
      </c>
      <c r="BL3141" s="493" t="n">
        <v>433.02</v>
      </c>
      <c r="BM3141" s="493" t="n">
        <v>412.14</v>
      </c>
      <c r="BN3141" s="493" t="n">
        <v>311.85</v>
      </c>
      <c r="BO3141" s="493" t="n">
        <v>509.46</v>
      </c>
      <c r="BP3141" s="493" t="n">
        <v>1369.38</v>
      </c>
      <c r="BQ3141" s="493" t="n">
        <v>1116.06</v>
      </c>
      <c r="BR3141" s="493" t="n">
        <v>2269.78</v>
      </c>
      <c r="BS3141" s="493" t="n">
        <v>172.06</v>
      </c>
      <c r="BT3141" s="493" t="n">
        <v>1354.54</v>
      </c>
      <c r="BU3141" s="493" t="n">
        <v>521.58</v>
      </c>
      <c r="BV3141" s="493" t="n">
        <v>641.74</v>
      </c>
      <c r="BW3141" s="493" t="n">
        <v>818.3</v>
      </c>
    </row>
    <row r="3142">
      <c r="A3142" t="inlineStr">
        <is>
          <t>[C9D3] Angiotensin-II 길항제 칼슘길항제 복합제</t>
        </is>
      </c>
      <c r="B3142" t="inlineStr">
        <is>
          <t>대화제약</t>
        </is>
      </c>
      <c r="C3142" t="inlineStr">
        <is>
          <t>수피아</t>
        </is>
      </c>
      <c r="D3142" t="inlineStr">
        <is>
          <t>대화제약</t>
        </is>
      </c>
      <c r="E3142" t="inlineStr">
        <is>
          <t>amlodipine besylate,  telmisartan</t>
        </is>
      </c>
      <c r="F3142" t="inlineStr">
        <is>
          <t>의원</t>
        </is>
      </c>
      <c r="G3142" t="inlineStr">
        <is>
          <t>Generic</t>
        </is>
      </c>
      <c r="H3142" s="493" t="n">
        <v>51500.33</v>
      </c>
      <c r="I3142" s="493" t="n">
        <v>43344.9</v>
      </c>
      <c r="J3142" s="493" t="n">
        <v>51373.3</v>
      </c>
      <c r="K3142" s="493" t="n">
        <v>45167.9</v>
      </c>
      <c r="L3142" s="493" t="n">
        <v>47493.92</v>
      </c>
      <c r="M3142" s="493" t="n">
        <v>44080.8</v>
      </c>
      <c r="N3142" s="493" t="n">
        <v>45477.26</v>
      </c>
      <c r="O3142" s="493" t="n">
        <v>46322.4</v>
      </c>
      <c r="P3142" s="493" t="n">
        <v>44944.8</v>
      </c>
      <c r="Q3142" s="493" t="n">
        <v>44208</v>
      </c>
      <c r="R3142" s="493" t="n">
        <v>44183.24</v>
      </c>
      <c r="S3142" s="493" t="n">
        <v>50624.7</v>
      </c>
      <c r="T3142" s="493" t="n">
        <v>47482.9</v>
      </c>
      <c r="U3142" s="493" t="n">
        <v>41826.4</v>
      </c>
      <c r="V3142" s="493" t="n">
        <v>53664.2</v>
      </c>
      <c r="W3142" s="493" t="n">
        <v>45267.1</v>
      </c>
      <c r="X3142" s="493" t="n">
        <v>49646.8</v>
      </c>
      <c r="Y3142" s="493" t="n">
        <v>49675.35</v>
      </c>
      <c r="Z3142" s="493" t="n">
        <v>44609.7</v>
      </c>
      <c r="AA3142" s="493" t="n">
        <v>63772.52</v>
      </c>
      <c r="AB3142" s="493" t="n">
        <v>51266</v>
      </c>
      <c r="AC3142" s="493" t="n">
        <v>60667.25</v>
      </c>
      <c r="AD3142" s="493" t="n">
        <v>46432.75</v>
      </c>
      <c r="AE3142" s="493" t="n">
        <v>52056.7</v>
      </c>
      <c r="AF3142" s="493" t="n">
        <v>50980.7</v>
      </c>
      <c r="AG3142" s="493" t="n">
        <v>42881.6</v>
      </c>
      <c r="AH3142" s="493" t="n">
        <v>55245.35</v>
      </c>
      <c r="AI3142" s="493" t="n">
        <v>38492</v>
      </c>
      <c r="AJ3142" s="493" t="n">
        <v>42955.7</v>
      </c>
      <c r="AK3142" s="493" t="n">
        <v>41774.16</v>
      </c>
      <c r="AL3142" s="493" t="n">
        <v>54156.2</v>
      </c>
      <c r="AM3142" s="493" t="n">
        <v>47268.3</v>
      </c>
      <c r="AN3142" s="493" t="n">
        <v>45032.1</v>
      </c>
      <c r="AO3142" s="493" t="n">
        <v>46664</v>
      </c>
      <c r="AP3142" s="493" t="n">
        <v>54688.6</v>
      </c>
      <c r="AQ3142" s="493" t="n">
        <v>51909.99</v>
      </c>
      <c r="AR3142" s="493" t="n">
        <v>57029.7</v>
      </c>
      <c r="AS3142" s="493" t="n">
        <v>57424.3</v>
      </c>
      <c r="AT3142" s="493" t="n">
        <v>57707.7</v>
      </c>
      <c r="AU3142" s="493" t="n">
        <v>60437.56</v>
      </c>
      <c r="AV3142" s="493" t="n">
        <v>64765.15</v>
      </c>
      <c r="AW3142" s="493" t="n">
        <v>58672.53</v>
      </c>
      <c r="AX3142" s="493" t="n">
        <v>60455.64</v>
      </c>
      <c r="AY3142" s="493" t="n">
        <v>75204.81</v>
      </c>
      <c r="AZ3142" s="493" t="n">
        <v>69890.8</v>
      </c>
      <c r="BA3142" s="493" t="n">
        <v>87147.27</v>
      </c>
      <c r="BB3142" s="493" t="n">
        <v>72227.61</v>
      </c>
      <c r="BC3142" s="493" t="n">
        <v>83810.13</v>
      </c>
      <c r="BD3142" s="493" t="n">
        <v>77933.02</v>
      </c>
      <c r="BE3142" s="493" t="n">
        <v>77484.56</v>
      </c>
      <c r="BF3142" s="493" t="n">
        <v>80331.61</v>
      </c>
      <c r="BG3142" s="493" t="n">
        <v>73042.22</v>
      </c>
      <c r="BH3142" s="493" t="n">
        <v>74625.49000000001</v>
      </c>
      <c r="BI3142" s="493" t="n">
        <v>76053.58</v>
      </c>
      <c r="BJ3142" s="493" t="n">
        <v>81836.89</v>
      </c>
      <c r="BK3142" s="493" t="n">
        <v>65949.31</v>
      </c>
      <c r="BL3142" s="493" t="n">
        <v>77546.10000000001</v>
      </c>
      <c r="BM3142" s="493" t="n">
        <v>66716.67999999999</v>
      </c>
      <c r="BN3142" s="493" t="n">
        <v>56655.8</v>
      </c>
      <c r="BO3142" s="493" t="n">
        <v>73765.47</v>
      </c>
      <c r="BP3142" s="493" t="n">
        <v>64602.31</v>
      </c>
      <c r="BQ3142" s="493" t="n">
        <v>61182.2</v>
      </c>
      <c r="BR3142" s="493" t="n">
        <v>64046.59</v>
      </c>
      <c r="BS3142" s="493" t="n">
        <v>72298.75999999999</v>
      </c>
      <c r="BT3142" s="493" t="n">
        <v>64169.1</v>
      </c>
      <c r="BU3142" s="493" t="n">
        <v>73676.10000000001</v>
      </c>
      <c r="BV3142" s="493" t="n">
        <v>65517.34</v>
      </c>
      <c r="BW3142" s="493" t="n">
        <v>67479.78</v>
      </c>
    </row>
    <row r="3143">
      <c r="A3143" t="inlineStr">
        <is>
          <t>[C9D3] Angiotensin-II 길항제 칼슘길항제 복합제</t>
        </is>
      </c>
      <c r="B3143" t="inlineStr">
        <is>
          <t>대화제약</t>
        </is>
      </c>
      <c r="C3143" t="inlineStr">
        <is>
          <t>수피아</t>
        </is>
      </c>
      <c r="D3143" t="inlineStr">
        <is>
          <t>대화제약</t>
        </is>
      </c>
      <c r="E3143" t="inlineStr">
        <is>
          <t>amlodipine besylate,  telmisartan</t>
        </is>
      </c>
      <c r="F3143" t="inlineStr">
        <is>
          <t>보건소</t>
        </is>
      </c>
      <c r="G3143" t="inlineStr">
        <is>
          <t>Generic</t>
        </is>
      </c>
      <c r="H3143" s="493" t="n">
        <v>0</v>
      </c>
      <c r="I3143" s="493" t="n">
        <v>0</v>
      </c>
      <c r="J3143" s="493" t="n">
        <v>0</v>
      </c>
      <c r="K3143" s="493" t="n">
        <v>0</v>
      </c>
      <c r="L3143" s="493" t="n">
        <v>0</v>
      </c>
      <c r="M3143" s="493" t="n">
        <v>0</v>
      </c>
      <c r="N3143" s="493" t="n">
        <v>572.4</v>
      </c>
      <c r="O3143" s="493" t="n">
        <v>0</v>
      </c>
      <c r="P3143" s="493" t="n">
        <v>486.6</v>
      </c>
      <c r="Q3143" s="493" t="n">
        <v>0</v>
      </c>
      <c r="R3143" s="493" t="n">
        <v>0</v>
      </c>
      <c r="S3143" s="493" t="n">
        <v>0</v>
      </c>
      <c r="T3143" s="493" t="n">
        <v>0</v>
      </c>
      <c r="U3143" s="493" t="n">
        <v>0</v>
      </c>
      <c r="V3143" s="493" t="n">
        <v>0</v>
      </c>
      <c r="W3143" s="493" t="n">
        <v>0</v>
      </c>
      <c r="X3143" s="493" t="n">
        <v>0</v>
      </c>
      <c r="Y3143" s="493" t="n">
        <v>0</v>
      </c>
      <c r="Z3143" s="493" t="n">
        <v>0</v>
      </c>
      <c r="AA3143" s="493" t="n">
        <v>35.7</v>
      </c>
      <c r="AB3143" s="493" t="n">
        <v>19.2</v>
      </c>
      <c r="AC3143" s="493" t="n">
        <v>81</v>
      </c>
      <c r="AD3143" s="493" t="n">
        <v>351</v>
      </c>
      <c r="AE3143" s="493" t="n">
        <v>0</v>
      </c>
      <c r="AF3143" s="493" t="n">
        <v>177</v>
      </c>
      <c r="AG3143" s="493" t="n">
        <v>0</v>
      </c>
      <c r="AH3143" s="493" t="n">
        <v>164.4</v>
      </c>
      <c r="AI3143" s="493" t="n">
        <v>0</v>
      </c>
      <c r="AJ3143" s="493" t="n">
        <v>309.6</v>
      </c>
      <c r="AK3143" s="493" t="n">
        <v>0</v>
      </c>
      <c r="AL3143" s="493" t="n">
        <v>286.2</v>
      </c>
      <c r="AM3143" s="493" t="n">
        <v>0</v>
      </c>
      <c r="AN3143" s="493" t="n">
        <v>273.6</v>
      </c>
      <c r="AO3143" s="493" t="n">
        <v>199.5</v>
      </c>
      <c r="AP3143" s="493" t="n">
        <v>551.1</v>
      </c>
      <c r="AQ3143" s="493" t="n">
        <v>732.6</v>
      </c>
      <c r="AR3143" s="493" t="n">
        <v>0</v>
      </c>
      <c r="AS3143" s="493" t="n">
        <v>353.4</v>
      </c>
      <c r="AT3143" s="493" t="n">
        <v>0</v>
      </c>
      <c r="AU3143" s="493" t="n">
        <v>364.8</v>
      </c>
      <c r="AV3143" s="493" t="n">
        <v>0</v>
      </c>
      <c r="AW3143" s="493" t="n">
        <v>349.2</v>
      </c>
      <c r="AX3143" s="493" t="n">
        <v>0</v>
      </c>
      <c r="AY3143" s="493" t="n">
        <v>396</v>
      </c>
      <c r="AZ3143" s="493" t="n">
        <v>0</v>
      </c>
      <c r="BA3143" s="493" t="n">
        <v>473.4</v>
      </c>
      <c r="BB3143" s="493" t="n">
        <v>0</v>
      </c>
      <c r="BC3143" s="493" t="n">
        <v>450</v>
      </c>
      <c r="BD3143" s="493" t="n">
        <v>0</v>
      </c>
      <c r="BE3143" s="493" t="n">
        <v>444.6</v>
      </c>
      <c r="BF3143" s="493" t="n">
        <v>0</v>
      </c>
      <c r="BG3143" s="493" t="n">
        <v>424.2</v>
      </c>
      <c r="BH3143" s="493" t="n">
        <v>0</v>
      </c>
      <c r="BI3143" s="493" t="n">
        <v>477</v>
      </c>
      <c r="BJ3143" s="493" t="n">
        <v>64.8</v>
      </c>
      <c r="BK3143" s="493" t="n">
        <v>537.6</v>
      </c>
      <c r="BL3143" s="493" t="n">
        <v>0</v>
      </c>
      <c r="BM3143" s="493" t="n">
        <v>329.4</v>
      </c>
      <c r="BN3143" s="493" t="n">
        <v>0</v>
      </c>
      <c r="BO3143" s="493" t="n">
        <v>392.4</v>
      </c>
      <c r="BP3143" s="493" t="n">
        <v>0</v>
      </c>
      <c r="BQ3143" s="493" t="n">
        <v>300.6</v>
      </c>
      <c r="BR3143" s="493" t="n">
        <v>0</v>
      </c>
      <c r="BS3143" s="493" t="n">
        <v>307.2</v>
      </c>
      <c r="BT3143" s="493" t="n">
        <v>669.9</v>
      </c>
      <c r="BU3143" s="493" t="n">
        <v>1698</v>
      </c>
      <c r="BV3143" s="493" t="n">
        <v>729</v>
      </c>
      <c r="BW3143" s="493" t="n">
        <v>333</v>
      </c>
    </row>
    <row r="3144">
      <c r="A3144" t="inlineStr">
        <is>
          <t>[C9D3] Angiotensin-II 길항제 칼슘길항제 복합제</t>
        </is>
      </c>
      <c r="B3144" t="inlineStr">
        <is>
          <t>대화제약</t>
        </is>
      </c>
      <c r="C3144" t="inlineStr">
        <is>
          <t>수피아</t>
        </is>
      </c>
      <c r="D3144" t="inlineStr">
        <is>
          <t>대화제약</t>
        </is>
      </c>
      <c r="E3144" t="inlineStr">
        <is>
          <t>amlodipine besylate,  telmisartan</t>
        </is>
      </c>
      <c r="F3144" t="inlineStr">
        <is>
          <t>기타(치과의원, 치과병원 등)</t>
        </is>
      </c>
      <c r="G3144" t="inlineStr">
        <is>
          <t>Generic</t>
        </is>
      </c>
      <c r="H3144" s="493" t="n">
        <v>0</v>
      </c>
      <c r="I3144" s="493" t="n">
        <v>0</v>
      </c>
      <c r="J3144" s="493" t="n">
        <v>0</v>
      </c>
      <c r="K3144" s="493" t="n">
        <v>0</v>
      </c>
      <c r="L3144" s="493" t="n">
        <v>0</v>
      </c>
      <c r="M3144" s="493" t="n">
        <v>0</v>
      </c>
      <c r="N3144" s="493" t="n">
        <v>0</v>
      </c>
      <c r="O3144" s="493" t="n">
        <v>0</v>
      </c>
      <c r="P3144" s="493" t="n">
        <v>0</v>
      </c>
      <c r="Q3144" s="493" t="n">
        <v>0</v>
      </c>
      <c r="R3144" s="493" t="n">
        <v>0</v>
      </c>
      <c r="S3144" s="493" t="n">
        <v>0</v>
      </c>
      <c r="T3144" s="493" t="n">
        <v>0</v>
      </c>
      <c r="U3144" s="493" t="n">
        <v>0</v>
      </c>
      <c r="V3144" s="493" t="n">
        <v>0</v>
      </c>
      <c r="W3144" s="493" t="n">
        <v>0</v>
      </c>
      <c r="X3144" s="493" t="n">
        <v>0</v>
      </c>
      <c r="Y3144" s="493" t="n">
        <v>0</v>
      </c>
      <c r="Z3144" s="493" t="n">
        <v>0</v>
      </c>
      <c r="AA3144" s="493" t="n">
        <v>0</v>
      </c>
      <c r="AB3144" s="493" t="n">
        <v>0</v>
      </c>
      <c r="AC3144" s="493" t="n">
        <v>0</v>
      </c>
      <c r="AD3144" s="493" t="n">
        <v>0</v>
      </c>
      <c r="AE3144" s="493" t="n">
        <v>0</v>
      </c>
      <c r="AF3144" s="493" t="n">
        <v>0</v>
      </c>
      <c r="AG3144" s="493" t="n">
        <v>0</v>
      </c>
      <c r="AH3144" s="493" t="n">
        <v>0</v>
      </c>
      <c r="AI3144" s="493" t="n">
        <v>0</v>
      </c>
      <c r="AJ3144" s="493" t="n">
        <v>0</v>
      </c>
      <c r="AK3144" s="493" t="n">
        <v>0</v>
      </c>
      <c r="AL3144" s="493" t="n">
        <v>0</v>
      </c>
      <c r="AM3144" s="493" t="n">
        <v>200.1</v>
      </c>
      <c r="AN3144" s="493" t="n">
        <v>0</v>
      </c>
      <c r="AO3144" s="493" t="n">
        <v>0</v>
      </c>
      <c r="AP3144" s="493" t="n">
        <v>0</v>
      </c>
      <c r="AQ3144" s="493" t="n">
        <v>0</v>
      </c>
      <c r="AR3144" s="493" t="n">
        <v>0</v>
      </c>
      <c r="AS3144" s="493" t="n">
        <v>0</v>
      </c>
      <c r="AT3144" s="493" t="n">
        <v>0</v>
      </c>
      <c r="AU3144" s="493" t="n">
        <v>0</v>
      </c>
      <c r="AV3144" s="493" t="n">
        <v>0</v>
      </c>
      <c r="AW3144" s="493" t="n">
        <v>0</v>
      </c>
      <c r="AX3144" s="493" t="n">
        <v>0</v>
      </c>
      <c r="AY3144" s="493" t="n">
        <v>0</v>
      </c>
      <c r="AZ3144" s="493" t="n">
        <v>0</v>
      </c>
      <c r="BA3144" s="493" t="n">
        <v>0</v>
      </c>
      <c r="BB3144" s="493" t="n">
        <v>0</v>
      </c>
      <c r="BC3144" s="493" t="n">
        <v>0</v>
      </c>
      <c r="BD3144" s="493" t="n">
        <v>0</v>
      </c>
      <c r="BE3144" s="493" t="n">
        <v>0</v>
      </c>
      <c r="BF3144" s="493" t="n">
        <v>0</v>
      </c>
      <c r="BG3144" s="493" t="n">
        <v>0</v>
      </c>
      <c r="BH3144" s="493" t="n">
        <v>0</v>
      </c>
      <c r="BI3144" s="493" t="n">
        <v>0</v>
      </c>
      <c r="BJ3144" s="493" t="n">
        <v>0</v>
      </c>
      <c r="BK3144" s="493" t="n">
        <v>0</v>
      </c>
      <c r="BL3144" s="493" t="n">
        <v>0</v>
      </c>
      <c r="BM3144" s="493" t="n">
        <v>0</v>
      </c>
      <c r="BN3144" s="493" t="n">
        <v>0</v>
      </c>
      <c r="BO3144" s="493" t="n">
        <v>0</v>
      </c>
      <c r="BP3144" s="493" t="n">
        <v>0</v>
      </c>
      <c r="BQ3144" s="493" t="n">
        <v>0</v>
      </c>
      <c r="BR3144" s="493" t="n">
        <v>0</v>
      </c>
      <c r="BS3144" s="493" t="n">
        <v>0</v>
      </c>
      <c r="BT3144" s="493" t="n">
        <v>0</v>
      </c>
      <c r="BU3144" s="493" t="n">
        <v>0</v>
      </c>
      <c r="BV3144" s="493" t="n">
        <v>0</v>
      </c>
      <c r="BW3144" s="493" t="n">
        <v>0</v>
      </c>
    </row>
    <row r="3145">
      <c r="A3145" t="inlineStr">
        <is>
          <t>[C9D3] Angiotensin-II 길항제 칼슘길항제 복합제</t>
        </is>
      </c>
      <c r="B3145" t="inlineStr">
        <is>
          <t>대화제약</t>
        </is>
      </c>
      <c r="C3145" t="inlineStr">
        <is>
          <t>카포트리</t>
        </is>
      </c>
      <c r="D3145" t="inlineStr">
        <is>
          <t>대화제약</t>
        </is>
      </c>
      <c r="E3145" t="inlineStr">
        <is>
          <t>indapamide,  s-amlodipine besylate 2.5hydrate  ( as s-amlodipine),  valsartan</t>
        </is>
      </c>
      <c r="F3145" t="inlineStr">
        <is>
          <t>의원</t>
        </is>
      </c>
      <c r="G3145" t="inlineStr">
        <is>
          <t>Generic</t>
        </is>
      </c>
      <c r="H3145" s="493" t="n">
        <v>0</v>
      </c>
      <c r="I3145" s="493" t="n">
        <v>0</v>
      </c>
      <c r="J3145" s="493" t="n">
        <v>0</v>
      </c>
      <c r="K3145" s="493" t="n">
        <v>0</v>
      </c>
      <c r="L3145" s="493" t="n">
        <v>0</v>
      </c>
      <c r="M3145" s="493" t="n">
        <v>0</v>
      </c>
      <c r="N3145" s="493" t="n">
        <v>0</v>
      </c>
      <c r="O3145" s="493" t="n">
        <v>0</v>
      </c>
      <c r="P3145" s="493" t="n">
        <v>0</v>
      </c>
      <c r="Q3145" s="493" t="n">
        <v>0</v>
      </c>
      <c r="R3145" s="493" t="n">
        <v>0</v>
      </c>
      <c r="S3145" s="493" t="n">
        <v>0</v>
      </c>
      <c r="T3145" s="493" t="n">
        <v>0</v>
      </c>
      <c r="U3145" s="493" t="n">
        <v>0</v>
      </c>
      <c r="V3145" s="493" t="n">
        <v>0</v>
      </c>
      <c r="W3145" s="493" t="n">
        <v>0</v>
      </c>
      <c r="X3145" s="493" t="n">
        <v>0</v>
      </c>
      <c r="Y3145" s="493" t="n">
        <v>0</v>
      </c>
      <c r="Z3145" s="493" t="n">
        <v>0</v>
      </c>
      <c r="AA3145" s="493" t="n">
        <v>0</v>
      </c>
      <c r="AB3145" s="493" t="n">
        <v>0</v>
      </c>
      <c r="AC3145" s="493" t="n">
        <v>0</v>
      </c>
      <c r="AD3145" s="493" t="n">
        <v>0</v>
      </c>
      <c r="AE3145" s="493" t="n">
        <v>0</v>
      </c>
      <c r="AF3145" s="493" t="n">
        <v>0</v>
      </c>
      <c r="AG3145" s="493" t="n">
        <v>0</v>
      </c>
      <c r="AH3145" s="493" t="n">
        <v>0</v>
      </c>
      <c r="AI3145" s="493" t="n">
        <v>0</v>
      </c>
      <c r="AJ3145" s="493" t="n">
        <v>0</v>
      </c>
      <c r="AK3145" s="493" t="n">
        <v>0</v>
      </c>
      <c r="AL3145" s="493" t="n">
        <v>0</v>
      </c>
      <c r="AM3145" s="493" t="n">
        <v>0</v>
      </c>
      <c r="AN3145" s="493" t="n">
        <v>0</v>
      </c>
      <c r="AO3145" s="493" t="n">
        <v>0</v>
      </c>
      <c r="AP3145" s="493" t="n">
        <v>0</v>
      </c>
      <c r="AQ3145" s="493" t="n">
        <v>0</v>
      </c>
      <c r="AR3145" s="493" t="n">
        <v>0</v>
      </c>
      <c r="AS3145" s="493" t="n">
        <v>0</v>
      </c>
      <c r="AT3145" s="493" t="n">
        <v>0</v>
      </c>
      <c r="AU3145" s="493" t="n">
        <v>0</v>
      </c>
      <c r="AV3145" s="493" t="n">
        <v>0</v>
      </c>
      <c r="AW3145" s="493" t="n">
        <v>0</v>
      </c>
      <c r="AX3145" s="493" t="n">
        <v>0</v>
      </c>
      <c r="AY3145" s="493" t="n">
        <v>0</v>
      </c>
      <c r="AZ3145" s="493" t="n">
        <v>0</v>
      </c>
      <c r="BA3145" s="493" t="n">
        <v>0</v>
      </c>
      <c r="BB3145" s="493" t="n">
        <v>0</v>
      </c>
      <c r="BC3145" s="493" t="n">
        <v>0</v>
      </c>
      <c r="BD3145" s="493" t="n">
        <v>0</v>
      </c>
      <c r="BE3145" s="493" t="n">
        <v>0</v>
      </c>
      <c r="BF3145" s="493" t="n">
        <v>0</v>
      </c>
      <c r="BG3145" s="493" t="n">
        <v>0</v>
      </c>
      <c r="BH3145" s="493" t="n">
        <v>0</v>
      </c>
      <c r="BI3145" s="493" t="n">
        <v>0</v>
      </c>
      <c r="BJ3145" s="493" t="n">
        <v>0</v>
      </c>
      <c r="BK3145" s="493" t="n">
        <v>0</v>
      </c>
      <c r="BL3145" s="493" t="n">
        <v>0</v>
      </c>
      <c r="BM3145" s="493" t="n">
        <v>0</v>
      </c>
      <c r="BN3145" s="493" t="n">
        <v>0</v>
      </c>
      <c r="BO3145" s="493" t="n">
        <v>0</v>
      </c>
      <c r="BP3145" s="493" t="n">
        <v>0</v>
      </c>
      <c r="BQ3145" s="493" t="n">
        <v>0</v>
      </c>
      <c r="BR3145" s="493" t="n">
        <v>0</v>
      </c>
      <c r="BS3145" s="493" t="n">
        <v>0</v>
      </c>
      <c r="BT3145" s="493" t="n">
        <v>0</v>
      </c>
      <c r="BU3145" s="493" t="n">
        <v>0</v>
      </c>
      <c r="BV3145" s="493" t="n">
        <v>1364.82</v>
      </c>
      <c r="BW3145" s="493" t="n">
        <v>6677.24</v>
      </c>
    </row>
    <row r="3146">
      <c r="A3146" t="inlineStr">
        <is>
          <t>[C9D3] Angiotensin-II 길항제 칼슘길항제 복합제</t>
        </is>
      </c>
      <c r="B3146" t="inlineStr">
        <is>
          <t>동광제약</t>
        </is>
      </c>
      <c r="C3146" t="inlineStr">
        <is>
          <t>바로셋</t>
        </is>
      </c>
      <c r="D3146" t="inlineStr">
        <is>
          <t>동광제약</t>
        </is>
      </c>
      <c r="E3146" t="inlineStr">
        <is>
          <t>amlodipine besylate  ( as amlodipine),  chlorthalidone,  valsartan</t>
        </is>
      </c>
      <c r="F3146" t="inlineStr">
        <is>
          <t>종합병원</t>
        </is>
      </c>
      <c r="G3146" t="inlineStr">
        <is>
          <t>Generic</t>
        </is>
      </c>
      <c r="H3146" s="493" t="n">
        <v>0</v>
      </c>
      <c r="I3146" s="493" t="n">
        <v>0</v>
      </c>
      <c r="J3146" s="493" t="n">
        <v>0</v>
      </c>
      <c r="K3146" s="493" t="n">
        <v>0</v>
      </c>
      <c r="L3146" s="493" t="n">
        <v>0</v>
      </c>
      <c r="M3146" s="493" t="n">
        <v>0</v>
      </c>
      <c r="N3146" s="493" t="n">
        <v>0</v>
      </c>
      <c r="O3146" s="493" t="n">
        <v>0</v>
      </c>
      <c r="P3146" s="493" t="n">
        <v>0</v>
      </c>
      <c r="Q3146" s="493" t="n">
        <v>0</v>
      </c>
      <c r="R3146" s="493" t="n">
        <v>0</v>
      </c>
      <c r="S3146" s="493" t="n">
        <v>0</v>
      </c>
      <c r="T3146" s="493" t="n">
        <v>0</v>
      </c>
      <c r="U3146" s="493" t="n">
        <v>0</v>
      </c>
      <c r="V3146" s="493" t="n">
        <v>0</v>
      </c>
      <c r="W3146" s="493" t="n">
        <v>0</v>
      </c>
      <c r="X3146" s="493" t="n">
        <v>0</v>
      </c>
      <c r="Y3146" s="493" t="n">
        <v>0</v>
      </c>
      <c r="Z3146" s="493" t="n">
        <v>0</v>
      </c>
      <c r="AA3146" s="493" t="n">
        <v>0</v>
      </c>
      <c r="AB3146" s="493" t="n">
        <v>0</v>
      </c>
      <c r="AC3146" s="493" t="n">
        <v>0</v>
      </c>
      <c r="AD3146" s="493" t="n">
        <v>0</v>
      </c>
      <c r="AE3146" s="493" t="n">
        <v>0</v>
      </c>
      <c r="AF3146" s="493" t="n">
        <v>0</v>
      </c>
      <c r="AG3146" s="493" t="n">
        <v>0</v>
      </c>
      <c r="AH3146" s="493" t="n">
        <v>0</v>
      </c>
      <c r="AI3146" s="493" t="n">
        <v>0</v>
      </c>
      <c r="AJ3146" s="493" t="n">
        <v>0</v>
      </c>
      <c r="AK3146" s="493" t="n">
        <v>0</v>
      </c>
      <c r="AL3146" s="493" t="n">
        <v>0</v>
      </c>
      <c r="AM3146" s="493" t="n">
        <v>0</v>
      </c>
      <c r="AN3146" s="493" t="n">
        <v>0</v>
      </c>
      <c r="AO3146" s="493" t="n">
        <v>0</v>
      </c>
      <c r="AP3146" s="493" t="n">
        <v>0</v>
      </c>
      <c r="AQ3146" s="493" t="n">
        <v>0</v>
      </c>
      <c r="AR3146" s="493" t="n">
        <v>0</v>
      </c>
      <c r="AS3146" s="493" t="n">
        <v>0</v>
      </c>
      <c r="AT3146" s="493" t="n">
        <v>0</v>
      </c>
      <c r="AU3146" s="493" t="n">
        <v>0</v>
      </c>
      <c r="AV3146" s="493" t="n">
        <v>0</v>
      </c>
      <c r="AW3146" s="493" t="n">
        <v>0</v>
      </c>
      <c r="AX3146" s="493" t="n">
        <v>0</v>
      </c>
      <c r="AY3146" s="493" t="n">
        <v>0</v>
      </c>
      <c r="AZ3146" s="493" t="n">
        <v>0</v>
      </c>
      <c r="BA3146" s="493" t="n">
        <v>0</v>
      </c>
      <c r="BB3146" s="493" t="n">
        <v>0</v>
      </c>
      <c r="BC3146" s="493" t="n">
        <v>0</v>
      </c>
      <c r="BD3146" s="493" t="n">
        <v>0</v>
      </c>
      <c r="BE3146" s="493" t="n">
        <v>0</v>
      </c>
      <c r="BF3146" s="493" t="n">
        <v>0</v>
      </c>
      <c r="BG3146" s="493" t="n">
        <v>0</v>
      </c>
      <c r="BH3146" s="493" t="n">
        <v>0</v>
      </c>
      <c r="BI3146" s="493" t="n">
        <v>0</v>
      </c>
      <c r="BJ3146" s="493" t="n">
        <v>0</v>
      </c>
      <c r="BK3146" s="493" t="n">
        <v>0</v>
      </c>
      <c r="BL3146" s="493" t="n">
        <v>0</v>
      </c>
      <c r="BM3146" s="493" t="n">
        <v>0</v>
      </c>
      <c r="BN3146" s="493" t="n">
        <v>0</v>
      </c>
      <c r="BO3146" s="493" t="n">
        <v>0</v>
      </c>
      <c r="BP3146" s="493" t="n">
        <v>0</v>
      </c>
      <c r="BQ3146" s="493" t="n">
        <v>0</v>
      </c>
      <c r="BR3146" s="493" t="n">
        <v>538.74</v>
      </c>
      <c r="BS3146" s="493" t="n">
        <v>268.8</v>
      </c>
      <c r="BT3146" s="493" t="n">
        <v>748.8</v>
      </c>
      <c r="BU3146" s="493" t="n">
        <v>1477.2</v>
      </c>
      <c r="BV3146" s="493" t="n">
        <v>1987.8</v>
      </c>
      <c r="BW3146" s="493" t="n">
        <v>1161</v>
      </c>
    </row>
    <row r="3147">
      <c r="A3147" t="inlineStr">
        <is>
          <t>[C9D3] Angiotensin-II 길항제 칼슘길항제 복합제</t>
        </is>
      </c>
      <c r="B3147" t="inlineStr">
        <is>
          <t>동광제약</t>
        </is>
      </c>
      <c r="C3147" t="inlineStr">
        <is>
          <t>바로셋</t>
        </is>
      </c>
      <c r="D3147" t="inlineStr">
        <is>
          <t>동광제약</t>
        </is>
      </c>
      <c r="E3147" t="inlineStr">
        <is>
          <t>amlodipine besylate  ( as amlodipine),  chlorthalidone,  valsartan</t>
        </is>
      </c>
      <c r="F3147" t="inlineStr">
        <is>
          <t>병원</t>
        </is>
      </c>
      <c r="G3147" t="inlineStr">
        <is>
          <t>Generic</t>
        </is>
      </c>
      <c r="H3147" s="493" t="n">
        <v>0</v>
      </c>
      <c r="I3147" s="493" t="n">
        <v>0</v>
      </c>
      <c r="J3147" s="493" t="n">
        <v>0</v>
      </c>
      <c r="K3147" s="493" t="n">
        <v>0</v>
      </c>
      <c r="L3147" s="493" t="n">
        <v>0</v>
      </c>
      <c r="M3147" s="493" t="n">
        <v>0</v>
      </c>
      <c r="N3147" s="493" t="n">
        <v>0</v>
      </c>
      <c r="O3147" s="493" t="n">
        <v>0</v>
      </c>
      <c r="P3147" s="493" t="n">
        <v>0</v>
      </c>
      <c r="Q3147" s="493" t="n">
        <v>0</v>
      </c>
      <c r="R3147" s="493" t="n">
        <v>0</v>
      </c>
      <c r="S3147" s="493" t="n">
        <v>0</v>
      </c>
      <c r="T3147" s="493" t="n">
        <v>0</v>
      </c>
      <c r="U3147" s="493" t="n">
        <v>0</v>
      </c>
      <c r="V3147" s="493" t="n">
        <v>0</v>
      </c>
      <c r="W3147" s="493" t="n">
        <v>0</v>
      </c>
      <c r="X3147" s="493" t="n">
        <v>0</v>
      </c>
      <c r="Y3147" s="493" t="n">
        <v>0</v>
      </c>
      <c r="Z3147" s="493" t="n">
        <v>0</v>
      </c>
      <c r="AA3147" s="493" t="n">
        <v>0</v>
      </c>
      <c r="AB3147" s="493" t="n">
        <v>0</v>
      </c>
      <c r="AC3147" s="493" t="n">
        <v>0</v>
      </c>
      <c r="AD3147" s="493" t="n">
        <v>0</v>
      </c>
      <c r="AE3147" s="493" t="n">
        <v>0</v>
      </c>
      <c r="AF3147" s="493" t="n">
        <v>0</v>
      </c>
      <c r="AG3147" s="493" t="n">
        <v>0</v>
      </c>
      <c r="AH3147" s="493" t="n">
        <v>0</v>
      </c>
      <c r="AI3147" s="493" t="n">
        <v>0</v>
      </c>
      <c r="AJ3147" s="493" t="n">
        <v>0</v>
      </c>
      <c r="AK3147" s="493" t="n">
        <v>0</v>
      </c>
      <c r="AL3147" s="493" t="n">
        <v>0</v>
      </c>
      <c r="AM3147" s="493" t="n">
        <v>0</v>
      </c>
      <c r="AN3147" s="493" t="n">
        <v>0</v>
      </c>
      <c r="AO3147" s="493" t="n">
        <v>0</v>
      </c>
      <c r="AP3147" s="493" t="n">
        <v>0</v>
      </c>
      <c r="AQ3147" s="493" t="n">
        <v>0</v>
      </c>
      <c r="AR3147" s="493" t="n">
        <v>0</v>
      </c>
      <c r="AS3147" s="493" t="n">
        <v>0</v>
      </c>
      <c r="AT3147" s="493" t="n">
        <v>0</v>
      </c>
      <c r="AU3147" s="493" t="n">
        <v>0</v>
      </c>
      <c r="AV3147" s="493" t="n">
        <v>0</v>
      </c>
      <c r="AW3147" s="493" t="n">
        <v>0</v>
      </c>
      <c r="AX3147" s="493" t="n">
        <v>0</v>
      </c>
      <c r="AY3147" s="493" t="n">
        <v>0</v>
      </c>
      <c r="AZ3147" s="493" t="n">
        <v>0</v>
      </c>
      <c r="BA3147" s="493" t="n">
        <v>0</v>
      </c>
      <c r="BB3147" s="493" t="n">
        <v>0</v>
      </c>
      <c r="BC3147" s="493" t="n">
        <v>0</v>
      </c>
      <c r="BD3147" s="493" t="n">
        <v>0</v>
      </c>
      <c r="BE3147" s="493" t="n">
        <v>0</v>
      </c>
      <c r="BF3147" s="493" t="n">
        <v>0</v>
      </c>
      <c r="BG3147" s="493" t="n">
        <v>0</v>
      </c>
      <c r="BH3147" s="493" t="n">
        <v>0</v>
      </c>
      <c r="BI3147" s="493" t="n">
        <v>0</v>
      </c>
      <c r="BJ3147" s="493" t="n">
        <v>0</v>
      </c>
      <c r="BK3147" s="493" t="n">
        <v>0</v>
      </c>
      <c r="BL3147" s="493" t="n">
        <v>0</v>
      </c>
      <c r="BM3147" s="493" t="n">
        <v>0</v>
      </c>
      <c r="BN3147" s="493" t="n">
        <v>0</v>
      </c>
      <c r="BO3147" s="493" t="n">
        <v>0</v>
      </c>
      <c r="BP3147" s="493" t="n">
        <v>0</v>
      </c>
      <c r="BQ3147" s="493" t="n">
        <v>622.46</v>
      </c>
      <c r="BR3147" s="493" t="n">
        <v>768.02</v>
      </c>
      <c r="BS3147" s="493" t="n">
        <v>1043.56</v>
      </c>
      <c r="BT3147" s="493" t="n">
        <v>1424.38</v>
      </c>
      <c r="BU3147" s="493" t="n">
        <v>1379.8</v>
      </c>
      <c r="BV3147" s="493" t="n">
        <v>2267.66</v>
      </c>
      <c r="BW3147" s="493" t="n">
        <v>2041.16</v>
      </c>
    </row>
    <row r="3148">
      <c r="A3148" t="inlineStr">
        <is>
          <t>[C9D3] Angiotensin-II 길항제 칼슘길항제 복합제</t>
        </is>
      </c>
      <c r="B3148" t="inlineStr">
        <is>
          <t>동광제약</t>
        </is>
      </c>
      <c r="C3148" t="inlineStr">
        <is>
          <t>바로셋</t>
        </is>
      </c>
      <c r="D3148" t="inlineStr">
        <is>
          <t>동광제약</t>
        </is>
      </c>
      <c r="E3148" t="inlineStr">
        <is>
          <t>amlodipine besylate  ( as amlodipine),  chlorthalidone,  valsartan</t>
        </is>
      </c>
      <c r="F3148" t="inlineStr">
        <is>
          <t>의원</t>
        </is>
      </c>
      <c r="G3148" t="inlineStr">
        <is>
          <t>Generic</t>
        </is>
      </c>
      <c r="H3148" s="493" t="n">
        <v>0</v>
      </c>
      <c r="I3148" s="493" t="n">
        <v>0</v>
      </c>
      <c r="J3148" s="493" t="n">
        <v>0</v>
      </c>
      <c r="K3148" s="493" t="n">
        <v>0</v>
      </c>
      <c r="L3148" s="493" t="n">
        <v>0</v>
      </c>
      <c r="M3148" s="493" t="n">
        <v>0</v>
      </c>
      <c r="N3148" s="493" t="n">
        <v>0</v>
      </c>
      <c r="O3148" s="493" t="n">
        <v>0</v>
      </c>
      <c r="P3148" s="493" t="n">
        <v>0</v>
      </c>
      <c r="Q3148" s="493" t="n">
        <v>0</v>
      </c>
      <c r="R3148" s="493" t="n">
        <v>0</v>
      </c>
      <c r="S3148" s="493" t="n">
        <v>0</v>
      </c>
      <c r="T3148" s="493" t="n">
        <v>0</v>
      </c>
      <c r="U3148" s="493" t="n">
        <v>0</v>
      </c>
      <c r="V3148" s="493" t="n">
        <v>0</v>
      </c>
      <c r="W3148" s="493" t="n">
        <v>0</v>
      </c>
      <c r="X3148" s="493" t="n">
        <v>0</v>
      </c>
      <c r="Y3148" s="493" t="n">
        <v>0</v>
      </c>
      <c r="Z3148" s="493" t="n">
        <v>0</v>
      </c>
      <c r="AA3148" s="493" t="n">
        <v>0</v>
      </c>
      <c r="AB3148" s="493" t="n">
        <v>0</v>
      </c>
      <c r="AC3148" s="493" t="n">
        <v>0</v>
      </c>
      <c r="AD3148" s="493" t="n">
        <v>0</v>
      </c>
      <c r="AE3148" s="493" t="n">
        <v>0</v>
      </c>
      <c r="AF3148" s="493" t="n">
        <v>0</v>
      </c>
      <c r="AG3148" s="493" t="n">
        <v>0</v>
      </c>
      <c r="AH3148" s="493" t="n">
        <v>0</v>
      </c>
      <c r="AI3148" s="493" t="n">
        <v>0</v>
      </c>
      <c r="AJ3148" s="493" t="n">
        <v>0</v>
      </c>
      <c r="AK3148" s="493" t="n">
        <v>0</v>
      </c>
      <c r="AL3148" s="493" t="n">
        <v>0</v>
      </c>
      <c r="AM3148" s="493" t="n">
        <v>0</v>
      </c>
      <c r="AN3148" s="493" t="n">
        <v>0</v>
      </c>
      <c r="AO3148" s="493" t="n">
        <v>0</v>
      </c>
      <c r="AP3148" s="493" t="n">
        <v>0</v>
      </c>
      <c r="AQ3148" s="493" t="n">
        <v>0</v>
      </c>
      <c r="AR3148" s="493" t="n">
        <v>0</v>
      </c>
      <c r="AS3148" s="493" t="n">
        <v>0</v>
      </c>
      <c r="AT3148" s="493" t="n">
        <v>0</v>
      </c>
      <c r="AU3148" s="493" t="n">
        <v>0</v>
      </c>
      <c r="AV3148" s="493" t="n">
        <v>0</v>
      </c>
      <c r="AW3148" s="493" t="n">
        <v>0</v>
      </c>
      <c r="AX3148" s="493" t="n">
        <v>0</v>
      </c>
      <c r="AY3148" s="493" t="n">
        <v>0</v>
      </c>
      <c r="AZ3148" s="493" t="n">
        <v>0</v>
      </c>
      <c r="BA3148" s="493" t="n">
        <v>0</v>
      </c>
      <c r="BB3148" s="493" t="n">
        <v>0</v>
      </c>
      <c r="BC3148" s="493" t="n">
        <v>0</v>
      </c>
      <c r="BD3148" s="493" t="n">
        <v>0</v>
      </c>
      <c r="BE3148" s="493" t="n">
        <v>0</v>
      </c>
      <c r="BF3148" s="493" t="n">
        <v>0</v>
      </c>
      <c r="BG3148" s="493" t="n">
        <v>0</v>
      </c>
      <c r="BH3148" s="493" t="n">
        <v>0</v>
      </c>
      <c r="BI3148" s="493" t="n">
        <v>0</v>
      </c>
      <c r="BJ3148" s="493" t="n">
        <v>0</v>
      </c>
      <c r="BK3148" s="493" t="n">
        <v>0</v>
      </c>
      <c r="BL3148" s="493" t="n">
        <v>0</v>
      </c>
      <c r="BM3148" s="493" t="n">
        <v>0</v>
      </c>
      <c r="BN3148" s="493" t="n">
        <v>0</v>
      </c>
      <c r="BO3148" s="493" t="n">
        <v>0</v>
      </c>
      <c r="BP3148" s="493" t="n">
        <v>0</v>
      </c>
      <c r="BQ3148" s="493" t="n">
        <v>11188.55</v>
      </c>
      <c r="BR3148" s="493" t="n">
        <v>20536.47</v>
      </c>
      <c r="BS3148" s="493" t="n">
        <v>29132.8</v>
      </c>
      <c r="BT3148" s="493" t="n">
        <v>29035.23</v>
      </c>
      <c r="BU3148" s="493" t="n">
        <v>39351.34</v>
      </c>
      <c r="BV3148" s="493" t="n">
        <v>40439.03</v>
      </c>
      <c r="BW3148" s="493" t="n">
        <v>37468.88</v>
      </c>
    </row>
    <row r="3149">
      <c r="A3149" t="inlineStr">
        <is>
          <t>[C9D3] Angiotensin-II 길항제 칼슘길항제 복합제</t>
        </is>
      </c>
      <c r="B3149" t="inlineStr">
        <is>
          <t>동광제약</t>
        </is>
      </c>
      <c r="C3149" t="inlineStr">
        <is>
          <t>바로셋</t>
        </is>
      </c>
      <c r="D3149" t="inlineStr">
        <is>
          <t>동광제약</t>
        </is>
      </c>
      <c r="E3149" t="inlineStr">
        <is>
          <t>amlodipine besylate  ( as amlodipine),  chlorthalidone,  valsartan</t>
        </is>
      </c>
      <c r="F3149" t="inlineStr">
        <is>
          <t>보건소</t>
        </is>
      </c>
      <c r="G3149" t="inlineStr">
        <is>
          <t>Generic</t>
        </is>
      </c>
      <c r="H3149" s="493" t="n">
        <v>0</v>
      </c>
      <c r="I3149" s="493" t="n">
        <v>0</v>
      </c>
      <c r="J3149" s="493" t="n">
        <v>0</v>
      </c>
      <c r="K3149" s="493" t="n">
        <v>0</v>
      </c>
      <c r="L3149" s="493" t="n">
        <v>0</v>
      </c>
      <c r="M3149" s="493" t="n">
        <v>0</v>
      </c>
      <c r="N3149" s="493" t="n">
        <v>0</v>
      </c>
      <c r="O3149" s="493" t="n">
        <v>0</v>
      </c>
      <c r="P3149" s="493" t="n">
        <v>0</v>
      </c>
      <c r="Q3149" s="493" t="n">
        <v>0</v>
      </c>
      <c r="R3149" s="493" t="n">
        <v>0</v>
      </c>
      <c r="S3149" s="493" t="n">
        <v>0</v>
      </c>
      <c r="T3149" s="493" t="n">
        <v>0</v>
      </c>
      <c r="U3149" s="493" t="n">
        <v>0</v>
      </c>
      <c r="V3149" s="493" t="n">
        <v>0</v>
      </c>
      <c r="W3149" s="493" t="n">
        <v>0</v>
      </c>
      <c r="X3149" s="493" t="n">
        <v>0</v>
      </c>
      <c r="Y3149" s="493" t="n">
        <v>0</v>
      </c>
      <c r="Z3149" s="493" t="n">
        <v>0</v>
      </c>
      <c r="AA3149" s="493" t="n">
        <v>0</v>
      </c>
      <c r="AB3149" s="493" t="n">
        <v>0</v>
      </c>
      <c r="AC3149" s="493" t="n">
        <v>0</v>
      </c>
      <c r="AD3149" s="493" t="n">
        <v>0</v>
      </c>
      <c r="AE3149" s="493" t="n">
        <v>0</v>
      </c>
      <c r="AF3149" s="493" t="n">
        <v>0</v>
      </c>
      <c r="AG3149" s="493" t="n">
        <v>0</v>
      </c>
      <c r="AH3149" s="493" t="n">
        <v>0</v>
      </c>
      <c r="AI3149" s="493" t="n">
        <v>0</v>
      </c>
      <c r="AJ3149" s="493" t="n">
        <v>0</v>
      </c>
      <c r="AK3149" s="493" t="n">
        <v>0</v>
      </c>
      <c r="AL3149" s="493" t="n">
        <v>0</v>
      </c>
      <c r="AM3149" s="493" t="n">
        <v>0</v>
      </c>
      <c r="AN3149" s="493" t="n">
        <v>0</v>
      </c>
      <c r="AO3149" s="493" t="n">
        <v>0</v>
      </c>
      <c r="AP3149" s="493" t="n">
        <v>0</v>
      </c>
      <c r="AQ3149" s="493" t="n">
        <v>0</v>
      </c>
      <c r="AR3149" s="493" t="n">
        <v>0</v>
      </c>
      <c r="AS3149" s="493" t="n">
        <v>0</v>
      </c>
      <c r="AT3149" s="493" t="n">
        <v>0</v>
      </c>
      <c r="AU3149" s="493" t="n">
        <v>0</v>
      </c>
      <c r="AV3149" s="493" t="n">
        <v>0</v>
      </c>
      <c r="AW3149" s="493" t="n">
        <v>0</v>
      </c>
      <c r="AX3149" s="493" t="n">
        <v>0</v>
      </c>
      <c r="AY3149" s="493" t="n">
        <v>0</v>
      </c>
      <c r="AZ3149" s="493" t="n">
        <v>0</v>
      </c>
      <c r="BA3149" s="493" t="n">
        <v>0</v>
      </c>
      <c r="BB3149" s="493" t="n">
        <v>0</v>
      </c>
      <c r="BC3149" s="493" t="n">
        <v>0</v>
      </c>
      <c r="BD3149" s="493" t="n">
        <v>0</v>
      </c>
      <c r="BE3149" s="493" t="n">
        <v>0</v>
      </c>
      <c r="BF3149" s="493" t="n">
        <v>0</v>
      </c>
      <c r="BG3149" s="493" t="n">
        <v>0</v>
      </c>
      <c r="BH3149" s="493" t="n">
        <v>0</v>
      </c>
      <c r="BI3149" s="493" t="n">
        <v>0</v>
      </c>
      <c r="BJ3149" s="493" t="n">
        <v>0</v>
      </c>
      <c r="BK3149" s="493" t="n">
        <v>0</v>
      </c>
      <c r="BL3149" s="493" t="n">
        <v>0</v>
      </c>
      <c r="BM3149" s="493" t="n">
        <v>0</v>
      </c>
      <c r="BN3149" s="493" t="n">
        <v>0</v>
      </c>
      <c r="BO3149" s="493" t="n">
        <v>0</v>
      </c>
      <c r="BP3149" s="493" t="n">
        <v>0</v>
      </c>
      <c r="BQ3149" s="493" t="n">
        <v>0</v>
      </c>
      <c r="BR3149" s="493" t="n">
        <v>0</v>
      </c>
      <c r="BS3149" s="493" t="n">
        <v>0</v>
      </c>
      <c r="BT3149" s="493" t="n">
        <v>0</v>
      </c>
      <c r="BU3149" s="493" t="n">
        <v>0</v>
      </c>
      <c r="BV3149" s="493" t="n">
        <v>124.8</v>
      </c>
      <c r="BW3149" s="493" t="n">
        <v>1579.2</v>
      </c>
    </row>
    <row r="3150">
      <c r="A3150" t="inlineStr">
        <is>
          <t>[C9D3] Angiotensin-II 길항제 칼슘길항제 복합제</t>
        </is>
      </c>
      <c r="B3150" t="inlineStr">
        <is>
          <t>동광제약</t>
        </is>
      </c>
      <c r="C3150" t="inlineStr">
        <is>
          <t>발탄엑스</t>
        </is>
      </c>
      <c r="D3150" t="inlineStr">
        <is>
          <t>동광제약</t>
        </is>
      </c>
      <c r="E3150" t="inlineStr">
        <is>
          <t>amlodipine besylate,  valsartan</t>
        </is>
      </c>
      <c r="F3150" t="inlineStr">
        <is>
          <t>상급종합병원</t>
        </is>
      </c>
      <c r="G3150" t="inlineStr">
        <is>
          <t>Generic</t>
        </is>
      </c>
      <c r="H3150" s="493" t="n">
        <v>0</v>
      </c>
      <c r="I3150" s="493" t="n">
        <v>0</v>
      </c>
      <c r="J3150" s="493" t="n">
        <v>0</v>
      </c>
      <c r="K3150" s="493" t="n">
        <v>0</v>
      </c>
      <c r="L3150" s="493" t="n">
        <v>0</v>
      </c>
      <c r="M3150" s="493" t="n">
        <v>0</v>
      </c>
      <c r="N3150" s="493" t="n">
        <v>0</v>
      </c>
      <c r="O3150" s="493" t="n">
        <v>0</v>
      </c>
      <c r="P3150" s="493" t="n">
        <v>0</v>
      </c>
      <c r="Q3150" s="493" t="n">
        <v>0</v>
      </c>
      <c r="R3150" s="493" t="n">
        <v>0</v>
      </c>
      <c r="S3150" s="493" t="n">
        <v>0</v>
      </c>
      <c r="T3150" s="493" t="n">
        <v>0</v>
      </c>
      <c r="U3150" s="493" t="n">
        <v>0</v>
      </c>
      <c r="V3150" s="493" t="n">
        <v>0</v>
      </c>
      <c r="W3150" s="493" t="n">
        <v>0</v>
      </c>
      <c r="X3150" s="493" t="n">
        <v>0</v>
      </c>
      <c r="Y3150" s="493" t="n">
        <v>0</v>
      </c>
      <c r="Z3150" s="493" t="n">
        <v>731.4</v>
      </c>
      <c r="AA3150" s="493" t="n">
        <v>0</v>
      </c>
      <c r="AB3150" s="493" t="n">
        <v>0</v>
      </c>
      <c r="AC3150" s="493" t="n">
        <v>0</v>
      </c>
      <c r="AD3150" s="493" t="n">
        <v>0</v>
      </c>
      <c r="AE3150" s="493" t="n">
        <v>0</v>
      </c>
      <c r="AF3150" s="493" t="n">
        <v>0</v>
      </c>
      <c r="AG3150" s="493" t="n">
        <v>0</v>
      </c>
      <c r="AH3150" s="493" t="n">
        <v>0</v>
      </c>
      <c r="AI3150" s="493" t="n">
        <v>0</v>
      </c>
      <c r="AJ3150" s="493" t="n">
        <v>0</v>
      </c>
      <c r="AK3150" s="493" t="n">
        <v>0</v>
      </c>
      <c r="AL3150" s="493" t="n">
        <v>0</v>
      </c>
      <c r="AM3150" s="493" t="n">
        <v>0</v>
      </c>
      <c r="AN3150" s="493" t="n">
        <v>0</v>
      </c>
      <c r="AO3150" s="493" t="n">
        <v>0</v>
      </c>
      <c r="AP3150" s="493" t="n">
        <v>0</v>
      </c>
      <c r="AQ3150" s="493" t="n">
        <v>0</v>
      </c>
      <c r="AR3150" s="493" t="n">
        <v>0</v>
      </c>
      <c r="AS3150" s="493" t="n">
        <v>0</v>
      </c>
      <c r="AT3150" s="493" t="n">
        <v>0</v>
      </c>
      <c r="AU3150" s="493" t="n">
        <v>0</v>
      </c>
      <c r="AV3150" s="493" t="n">
        <v>0</v>
      </c>
      <c r="AW3150" s="493" t="n">
        <v>0</v>
      </c>
      <c r="AX3150" s="493" t="n">
        <v>0</v>
      </c>
      <c r="AY3150" s="493" t="n">
        <v>0</v>
      </c>
      <c r="AZ3150" s="493" t="n">
        <v>0</v>
      </c>
      <c r="BA3150" s="493" t="n">
        <v>0</v>
      </c>
      <c r="BB3150" s="493" t="n">
        <v>0</v>
      </c>
      <c r="BC3150" s="493" t="n">
        <v>0</v>
      </c>
      <c r="BD3150" s="493" t="n">
        <v>0</v>
      </c>
      <c r="BE3150" s="493" t="n">
        <v>0</v>
      </c>
      <c r="BF3150" s="493" t="n">
        <v>0</v>
      </c>
      <c r="BG3150" s="493" t="n">
        <v>0</v>
      </c>
      <c r="BH3150" s="493" t="n">
        <v>0</v>
      </c>
      <c r="BI3150" s="493" t="n">
        <v>0</v>
      </c>
      <c r="BJ3150" s="493" t="n">
        <v>0</v>
      </c>
      <c r="BK3150" s="493" t="n">
        <v>0</v>
      </c>
      <c r="BL3150" s="493" t="n">
        <v>0</v>
      </c>
      <c r="BM3150" s="493" t="n">
        <v>0</v>
      </c>
      <c r="BN3150" s="493" t="n">
        <v>0</v>
      </c>
      <c r="BO3150" s="493" t="n">
        <v>0</v>
      </c>
      <c r="BP3150" s="493" t="n">
        <v>0</v>
      </c>
      <c r="BQ3150" s="493" t="n">
        <v>372.78</v>
      </c>
      <c r="BR3150" s="493" t="n">
        <v>0</v>
      </c>
      <c r="BS3150" s="493" t="n">
        <v>0</v>
      </c>
      <c r="BT3150" s="493" t="n">
        <v>0</v>
      </c>
      <c r="BU3150" s="493" t="n">
        <v>0</v>
      </c>
      <c r="BV3150" s="493" t="n">
        <v>0</v>
      </c>
      <c r="BW3150" s="493" t="n">
        <v>0</v>
      </c>
    </row>
    <row r="3151">
      <c r="A3151" t="inlineStr">
        <is>
          <t>[C9D3] Angiotensin-II 길항제 칼슘길항제 복합제</t>
        </is>
      </c>
      <c r="B3151" t="inlineStr">
        <is>
          <t>동광제약</t>
        </is>
      </c>
      <c r="C3151" t="inlineStr">
        <is>
          <t>발탄엑스</t>
        </is>
      </c>
      <c r="D3151" t="inlineStr">
        <is>
          <t>동광제약</t>
        </is>
      </c>
      <c r="E3151" t="inlineStr">
        <is>
          <t>amlodipine besylate,  valsartan</t>
        </is>
      </c>
      <c r="F3151" t="inlineStr">
        <is>
          <t>종합병원</t>
        </is>
      </c>
      <c r="G3151" t="inlineStr">
        <is>
          <t>Generic</t>
        </is>
      </c>
      <c r="H3151" s="493" t="n">
        <v>358.8</v>
      </c>
      <c r="I3151" s="493" t="n">
        <v>477.6</v>
      </c>
      <c r="J3151" s="493" t="n">
        <v>959.1</v>
      </c>
      <c r="K3151" s="493" t="n">
        <v>0</v>
      </c>
      <c r="L3151" s="493" t="n">
        <v>959.4</v>
      </c>
      <c r="M3151" s="493" t="n">
        <v>1258.47</v>
      </c>
      <c r="N3151" s="493" t="n">
        <v>598.2</v>
      </c>
      <c r="O3151" s="493" t="n">
        <v>720.6</v>
      </c>
      <c r="P3151" s="493" t="n">
        <v>720</v>
      </c>
      <c r="Q3151" s="493" t="n">
        <v>600</v>
      </c>
      <c r="R3151" s="493" t="n">
        <v>600.6</v>
      </c>
      <c r="S3151" s="493" t="n">
        <v>508</v>
      </c>
      <c r="T3151" s="493" t="n">
        <v>1459.4</v>
      </c>
      <c r="U3151" s="493" t="n">
        <v>360</v>
      </c>
      <c r="V3151" s="493" t="n">
        <v>1200</v>
      </c>
      <c r="W3151" s="493" t="n">
        <v>2804.2</v>
      </c>
      <c r="X3151" s="493" t="n">
        <v>2855.44</v>
      </c>
      <c r="Y3151" s="493" t="n">
        <v>7797.84</v>
      </c>
      <c r="Z3151" s="493" t="n">
        <v>2592.42</v>
      </c>
      <c r="AA3151" s="493" t="n">
        <v>7417.66</v>
      </c>
      <c r="AB3151" s="493" t="n">
        <v>8143.08</v>
      </c>
      <c r="AC3151" s="493" t="n">
        <v>9990.52</v>
      </c>
      <c r="AD3151" s="493" t="n">
        <v>10486.99</v>
      </c>
      <c r="AE3151" s="493" t="n">
        <v>22362.44</v>
      </c>
      <c r="AF3151" s="493" t="n">
        <v>16799.68</v>
      </c>
      <c r="AG3151" s="493" t="n">
        <v>16708.44</v>
      </c>
      <c r="AH3151" s="493" t="n">
        <v>21883.26</v>
      </c>
      <c r="AI3151" s="493" t="n">
        <v>15995.56</v>
      </c>
      <c r="AJ3151" s="493" t="n">
        <v>15108.78</v>
      </c>
      <c r="AK3151" s="493" t="n">
        <v>16538.19</v>
      </c>
      <c r="AL3151" s="493" t="n">
        <v>14955.5</v>
      </c>
      <c r="AM3151" s="493" t="n">
        <v>9838.1</v>
      </c>
      <c r="AN3151" s="493" t="n">
        <v>26486.39</v>
      </c>
      <c r="AO3151" s="493" t="n">
        <v>13925.99</v>
      </c>
      <c r="AP3151" s="493" t="n">
        <v>16438.63</v>
      </c>
      <c r="AQ3151" s="493" t="n">
        <v>25453.01</v>
      </c>
      <c r="AR3151" s="493" t="n">
        <v>19486.2</v>
      </c>
      <c r="AS3151" s="493" t="n">
        <v>18198.74</v>
      </c>
      <c r="AT3151" s="493" t="n">
        <v>4433.54</v>
      </c>
      <c r="AU3151" s="493" t="n">
        <v>6669</v>
      </c>
      <c r="AV3151" s="493" t="n">
        <v>7287.38</v>
      </c>
      <c r="AW3151" s="493" t="n">
        <v>9767.110000000001</v>
      </c>
      <c r="AX3151" s="493" t="n">
        <v>5646.98</v>
      </c>
      <c r="AY3151" s="493" t="n">
        <v>6105.97</v>
      </c>
      <c r="AZ3151" s="493" t="n">
        <v>6569.95</v>
      </c>
      <c r="BA3151" s="493" t="n">
        <v>6855.9</v>
      </c>
      <c r="BB3151" s="493" t="n">
        <v>6999.98</v>
      </c>
      <c r="BC3151" s="493" t="n">
        <v>6351.78</v>
      </c>
      <c r="BD3151" s="493" t="n">
        <v>8305.4</v>
      </c>
      <c r="BE3151" s="493" t="n">
        <v>7987.14</v>
      </c>
      <c r="BF3151" s="493" t="n">
        <v>6248.06</v>
      </c>
      <c r="BG3151" s="493" t="n">
        <v>13515.6</v>
      </c>
      <c r="BH3151" s="493" t="n">
        <v>16983</v>
      </c>
      <c r="BI3151" s="493" t="n">
        <v>7748.03</v>
      </c>
      <c r="BJ3151" s="493" t="n">
        <v>18493.84</v>
      </c>
      <c r="BK3151" s="493" t="n">
        <v>11528.65</v>
      </c>
      <c r="BL3151" s="493" t="n">
        <v>10786.92</v>
      </c>
      <c r="BM3151" s="493" t="n">
        <v>14278.73</v>
      </c>
      <c r="BN3151" s="493" t="n">
        <v>7453.69</v>
      </c>
      <c r="BO3151" s="493" t="n">
        <v>15878.61</v>
      </c>
      <c r="BP3151" s="493" t="n">
        <v>8841.780000000001</v>
      </c>
      <c r="BQ3151" s="493" t="n">
        <v>10831.99</v>
      </c>
      <c r="BR3151" s="493" t="n">
        <v>9242.82</v>
      </c>
      <c r="BS3151" s="493" t="n">
        <v>10976.42</v>
      </c>
      <c r="BT3151" s="493" t="n">
        <v>8761.389999999999</v>
      </c>
      <c r="BU3151" s="493" t="n">
        <v>9657.950000000001</v>
      </c>
      <c r="BV3151" s="493" t="n">
        <v>7992.78</v>
      </c>
      <c r="BW3151" s="493" t="n">
        <v>8336.08</v>
      </c>
    </row>
    <row r="3152">
      <c r="A3152" t="inlineStr">
        <is>
          <t>[C9D3] Angiotensin-II 길항제 칼슘길항제 복합제</t>
        </is>
      </c>
      <c r="B3152" t="inlineStr">
        <is>
          <t>동광제약</t>
        </is>
      </c>
      <c r="C3152" t="inlineStr">
        <is>
          <t>발탄엑스</t>
        </is>
      </c>
      <c r="D3152" t="inlineStr">
        <is>
          <t>동광제약</t>
        </is>
      </c>
      <c r="E3152" t="inlineStr">
        <is>
          <t>amlodipine besylate,  valsartan</t>
        </is>
      </c>
      <c r="F3152" t="inlineStr">
        <is>
          <t>병원</t>
        </is>
      </c>
      <c r="G3152" t="inlineStr">
        <is>
          <t>Generic</t>
        </is>
      </c>
      <c r="H3152" s="493" t="n">
        <v>11453.19</v>
      </c>
      <c r="I3152" s="493" t="n">
        <v>11029.14</v>
      </c>
      <c r="J3152" s="493" t="n">
        <v>11769.48</v>
      </c>
      <c r="K3152" s="493" t="n">
        <v>9707.459999999999</v>
      </c>
      <c r="L3152" s="493" t="n">
        <v>11218.94</v>
      </c>
      <c r="M3152" s="493" t="n">
        <v>9281.879999999999</v>
      </c>
      <c r="N3152" s="493" t="n">
        <v>10160.5</v>
      </c>
      <c r="O3152" s="493" t="n">
        <v>9222.700000000001</v>
      </c>
      <c r="P3152" s="493" t="n">
        <v>7607.96</v>
      </c>
      <c r="Q3152" s="493" t="n">
        <v>8708.73</v>
      </c>
      <c r="R3152" s="493" t="n">
        <v>11370.34</v>
      </c>
      <c r="S3152" s="493" t="n">
        <v>9487.6</v>
      </c>
      <c r="T3152" s="493" t="n">
        <v>11017.39</v>
      </c>
      <c r="U3152" s="493" t="n">
        <v>8928.74</v>
      </c>
      <c r="V3152" s="493" t="n">
        <v>9079.49</v>
      </c>
      <c r="W3152" s="493" t="n">
        <v>7091.34</v>
      </c>
      <c r="X3152" s="493" t="n">
        <v>7636.58</v>
      </c>
      <c r="Y3152" s="493" t="n">
        <v>9967.35</v>
      </c>
      <c r="Z3152" s="493" t="n">
        <v>5183.5</v>
      </c>
      <c r="AA3152" s="493" t="n">
        <v>5290.68</v>
      </c>
      <c r="AB3152" s="493" t="n">
        <v>7722.17</v>
      </c>
      <c r="AC3152" s="493" t="n">
        <v>6911.62</v>
      </c>
      <c r="AD3152" s="493" t="n">
        <v>8263.540000000001</v>
      </c>
      <c r="AE3152" s="493" t="n">
        <v>5643.48</v>
      </c>
      <c r="AF3152" s="493" t="n">
        <v>3298.4</v>
      </c>
      <c r="AG3152" s="493" t="n">
        <v>3684.98</v>
      </c>
      <c r="AH3152" s="493" t="n">
        <v>4938.52</v>
      </c>
      <c r="AI3152" s="493" t="n">
        <v>7613.28</v>
      </c>
      <c r="AJ3152" s="493" t="n">
        <v>5286.96</v>
      </c>
      <c r="AK3152" s="493" t="n">
        <v>6160.6</v>
      </c>
      <c r="AL3152" s="493" t="n">
        <v>6969.84</v>
      </c>
      <c r="AM3152" s="493" t="n">
        <v>6635.18</v>
      </c>
      <c r="AN3152" s="493" t="n">
        <v>4549.02</v>
      </c>
      <c r="AO3152" s="493" t="n">
        <v>7938.63</v>
      </c>
      <c r="AP3152" s="493" t="n">
        <v>5804.56</v>
      </c>
      <c r="AQ3152" s="493" t="n">
        <v>6761.82</v>
      </c>
      <c r="AR3152" s="493" t="n">
        <v>7303.48</v>
      </c>
      <c r="AS3152" s="493" t="n">
        <v>5971.26</v>
      </c>
      <c r="AT3152" s="493" t="n">
        <v>6263.26</v>
      </c>
      <c r="AU3152" s="493" t="n">
        <v>6208.64</v>
      </c>
      <c r="AV3152" s="493" t="n">
        <v>8153.9</v>
      </c>
      <c r="AW3152" s="493" t="n">
        <v>12701.68</v>
      </c>
      <c r="AX3152" s="493" t="n">
        <v>16233.5</v>
      </c>
      <c r="AY3152" s="493" t="n">
        <v>14843.83</v>
      </c>
      <c r="AZ3152" s="493" t="n">
        <v>14326.44</v>
      </c>
      <c r="BA3152" s="493" t="n">
        <v>14713.87</v>
      </c>
      <c r="BB3152" s="493" t="n">
        <v>14047.33</v>
      </c>
      <c r="BC3152" s="493" t="n">
        <v>11250.78</v>
      </c>
      <c r="BD3152" s="493" t="n">
        <v>13472.92</v>
      </c>
      <c r="BE3152" s="493" t="n">
        <v>12935.38</v>
      </c>
      <c r="BF3152" s="493" t="n">
        <v>13064.73</v>
      </c>
      <c r="BG3152" s="493" t="n">
        <v>15462.45</v>
      </c>
      <c r="BH3152" s="493" t="n">
        <v>11991.6</v>
      </c>
      <c r="BI3152" s="493" t="n">
        <v>12416.92</v>
      </c>
      <c r="BJ3152" s="493" t="n">
        <v>14678.16</v>
      </c>
      <c r="BK3152" s="493" t="n">
        <v>15138.99</v>
      </c>
      <c r="BL3152" s="493" t="n">
        <v>14311.25</v>
      </c>
      <c r="BM3152" s="493" t="n">
        <v>12957.04</v>
      </c>
      <c r="BN3152" s="493" t="n">
        <v>9909.629999999999</v>
      </c>
      <c r="BO3152" s="493" t="n">
        <v>15973.87</v>
      </c>
      <c r="BP3152" s="493" t="n">
        <v>12303.81</v>
      </c>
      <c r="BQ3152" s="493" t="n">
        <v>12616.56</v>
      </c>
      <c r="BR3152" s="493" t="n">
        <v>14988.73</v>
      </c>
      <c r="BS3152" s="493" t="n">
        <v>16035.72</v>
      </c>
      <c r="BT3152" s="493" t="n">
        <v>9602.24</v>
      </c>
      <c r="BU3152" s="493" t="n">
        <v>17320.76</v>
      </c>
      <c r="BV3152" s="493" t="n">
        <v>13585.61</v>
      </c>
      <c r="BW3152" s="493" t="n">
        <v>18271.14</v>
      </c>
    </row>
    <row r="3153">
      <c r="A3153" t="inlineStr">
        <is>
          <t>[C9D3] Angiotensin-II 길항제 칼슘길항제 복합제</t>
        </is>
      </c>
      <c r="B3153" t="inlineStr">
        <is>
          <t>동광제약</t>
        </is>
      </c>
      <c r="C3153" t="inlineStr">
        <is>
          <t>발탄엑스</t>
        </is>
      </c>
      <c r="D3153" t="inlineStr">
        <is>
          <t>동광제약</t>
        </is>
      </c>
      <c r="E3153" t="inlineStr">
        <is>
          <t>amlodipine besylate,  valsartan</t>
        </is>
      </c>
      <c r="F3153" t="inlineStr">
        <is>
          <t>의원</t>
        </is>
      </c>
      <c r="G3153" t="inlineStr">
        <is>
          <t>Generic</t>
        </is>
      </c>
      <c r="H3153" s="493" t="n">
        <v>69268.33</v>
      </c>
      <c r="I3153" s="493" t="n">
        <v>69892</v>
      </c>
      <c r="J3153" s="493" t="n">
        <v>74703.52</v>
      </c>
      <c r="K3153" s="493" t="n">
        <v>83126.07000000001</v>
      </c>
      <c r="L3153" s="493" t="n">
        <v>75609.2</v>
      </c>
      <c r="M3153" s="493" t="n">
        <v>84033.61</v>
      </c>
      <c r="N3153" s="493" t="n">
        <v>85105.92</v>
      </c>
      <c r="O3153" s="493" t="n">
        <v>84583.95</v>
      </c>
      <c r="P3153" s="493" t="n">
        <v>71051.46000000001</v>
      </c>
      <c r="Q3153" s="493" t="n">
        <v>89394.5</v>
      </c>
      <c r="R3153" s="493" t="n">
        <v>84711.14999999999</v>
      </c>
      <c r="S3153" s="493" t="n">
        <v>96013.5</v>
      </c>
      <c r="T3153" s="493" t="n">
        <v>82258.8</v>
      </c>
      <c r="U3153" s="493" t="n">
        <v>92541.33</v>
      </c>
      <c r="V3153" s="493" t="n">
        <v>93199.56</v>
      </c>
      <c r="W3153" s="493" t="n">
        <v>90077.21000000001</v>
      </c>
      <c r="X3153" s="493" t="n">
        <v>104396.56</v>
      </c>
      <c r="Y3153" s="493" t="n">
        <v>99422.60000000001</v>
      </c>
      <c r="Z3153" s="493" t="n">
        <v>107033.22</v>
      </c>
      <c r="AA3153" s="493" t="n">
        <v>113996.41</v>
      </c>
      <c r="AB3153" s="493" t="n">
        <v>116463.23</v>
      </c>
      <c r="AC3153" s="493" t="n">
        <v>119298.54</v>
      </c>
      <c r="AD3153" s="493" t="n">
        <v>120123.41</v>
      </c>
      <c r="AE3153" s="493" t="n">
        <v>148433.57</v>
      </c>
      <c r="AF3153" s="493" t="n">
        <v>135582.27</v>
      </c>
      <c r="AG3153" s="493" t="n">
        <v>137828.69</v>
      </c>
      <c r="AH3153" s="493" t="n">
        <v>147666.27</v>
      </c>
      <c r="AI3153" s="493" t="n">
        <v>139884.01</v>
      </c>
      <c r="AJ3153" s="493" t="n">
        <v>147160.46</v>
      </c>
      <c r="AK3153" s="493" t="n">
        <v>154390.1</v>
      </c>
      <c r="AL3153" s="493" t="n">
        <v>142824.25</v>
      </c>
      <c r="AM3153" s="493" t="n">
        <v>156408.82</v>
      </c>
      <c r="AN3153" s="493" t="n">
        <v>141969.93</v>
      </c>
      <c r="AO3153" s="493" t="n">
        <v>154124.39</v>
      </c>
      <c r="AP3153" s="493" t="n">
        <v>148899.5</v>
      </c>
      <c r="AQ3153" s="493" t="n">
        <v>155677.79</v>
      </c>
      <c r="AR3153" s="493" t="n">
        <v>171717.99</v>
      </c>
      <c r="AS3153" s="493" t="n">
        <v>155529.55</v>
      </c>
      <c r="AT3153" s="493" t="n">
        <v>157664</v>
      </c>
      <c r="AU3153" s="493" t="n">
        <v>167012.13</v>
      </c>
      <c r="AV3153" s="493" t="n">
        <v>170998.87</v>
      </c>
      <c r="AW3153" s="493" t="n">
        <v>166086.78</v>
      </c>
      <c r="AX3153" s="493" t="n">
        <v>176305.65</v>
      </c>
      <c r="AY3153" s="493" t="n">
        <v>159730.77</v>
      </c>
      <c r="AZ3153" s="493" t="n">
        <v>156861.25</v>
      </c>
      <c r="BA3153" s="493" t="n">
        <v>175589.04</v>
      </c>
      <c r="BB3153" s="493" t="n">
        <v>164109.03</v>
      </c>
      <c r="BC3153" s="493" t="n">
        <v>181591.39</v>
      </c>
      <c r="BD3153" s="493" t="n">
        <v>174540.48</v>
      </c>
      <c r="BE3153" s="493" t="n">
        <v>188269.15</v>
      </c>
      <c r="BF3153" s="493" t="n">
        <v>185010.97</v>
      </c>
      <c r="BG3153" s="493" t="n">
        <v>212768.34</v>
      </c>
      <c r="BH3153" s="493" t="n">
        <v>222840.77</v>
      </c>
      <c r="BI3153" s="493" t="n">
        <v>222783.84</v>
      </c>
      <c r="BJ3153" s="493" t="n">
        <v>243464.69</v>
      </c>
      <c r="BK3153" s="493" t="n">
        <v>222130.7</v>
      </c>
      <c r="BL3153" s="493" t="n">
        <v>264768.75</v>
      </c>
      <c r="BM3153" s="493" t="n">
        <v>241687.25</v>
      </c>
      <c r="BN3153" s="493" t="n">
        <v>238911.2</v>
      </c>
      <c r="BO3153" s="493" t="n">
        <v>260056.94</v>
      </c>
      <c r="BP3153" s="493" t="n">
        <v>251684.45</v>
      </c>
      <c r="BQ3153" s="493" t="n">
        <v>223440.79</v>
      </c>
      <c r="BR3153" s="493" t="n">
        <v>264467.8</v>
      </c>
      <c r="BS3153" s="493" t="n">
        <v>250391.68</v>
      </c>
      <c r="BT3153" s="493" t="n">
        <v>238572.68</v>
      </c>
      <c r="BU3153" s="493" t="n">
        <v>250210.2</v>
      </c>
      <c r="BV3153" s="493" t="n">
        <v>270859.58</v>
      </c>
      <c r="BW3153" s="493" t="n">
        <v>247545.61</v>
      </c>
    </row>
    <row r="3154">
      <c r="A3154" t="inlineStr">
        <is>
          <t>[C9D3] Angiotensin-II 길항제 칼슘길항제 복합제</t>
        </is>
      </c>
      <c r="B3154" t="inlineStr">
        <is>
          <t>동광제약</t>
        </is>
      </c>
      <c r="C3154" t="inlineStr">
        <is>
          <t>발탄엑스</t>
        </is>
      </c>
      <c r="D3154" t="inlineStr">
        <is>
          <t>동광제약</t>
        </is>
      </c>
      <c r="E3154" t="inlineStr">
        <is>
          <t>amlodipine besylate,  valsartan</t>
        </is>
      </c>
      <c r="F3154" t="inlineStr">
        <is>
          <t>보건소</t>
        </is>
      </c>
      <c r="G3154" t="inlineStr">
        <is>
          <t>Generic</t>
        </is>
      </c>
      <c r="H3154" s="493" t="n">
        <v>0</v>
      </c>
      <c r="I3154" s="493" t="n">
        <v>0</v>
      </c>
      <c r="J3154" s="493" t="n">
        <v>0</v>
      </c>
      <c r="K3154" s="493" t="n">
        <v>0</v>
      </c>
      <c r="L3154" s="493" t="n">
        <v>0</v>
      </c>
      <c r="M3154" s="493" t="n">
        <v>0</v>
      </c>
      <c r="N3154" s="493" t="n">
        <v>0</v>
      </c>
      <c r="O3154" s="493" t="n">
        <v>0</v>
      </c>
      <c r="P3154" s="493" t="n">
        <v>0</v>
      </c>
      <c r="Q3154" s="493" t="n">
        <v>0</v>
      </c>
      <c r="R3154" s="493" t="n">
        <v>2326.5</v>
      </c>
      <c r="S3154" s="493" t="n">
        <v>0</v>
      </c>
      <c r="T3154" s="493" t="n">
        <v>0</v>
      </c>
      <c r="U3154" s="493" t="n">
        <v>3379.2</v>
      </c>
      <c r="V3154" s="493" t="n">
        <v>0</v>
      </c>
      <c r="W3154" s="493" t="n">
        <v>0</v>
      </c>
      <c r="X3154" s="493" t="n">
        <v>274.8</v>
      </c>
      <c r="Y3154" s="493" t="n">
        <v>169.2</v>
      </c>
      <c r="Z3154" s="493" t="n">
        <v>885.6</v>
      </c>
      <c r="AA3154" s="493" t="n">
        <v>667.2</v>
      </c>
      <c r="AB3154" s="493" t="n">
        <v>634.8</v>
      </c>
      <c r="AC3154" s="493" t="n">
        <v>495</v>
      </c>
      <c r="AD3154" s="493" t="n">
        <v>1375.2</v>
      </c>
      <c r="AE3154" s="493" t="n">
        <v>0</v>
      </c>
      <c r="AF3154" s="493" t="n">
        <v>2142</v>
      </c>
      <c r="AG3154" s="493" t="n">
        <v>720.6</v>
      </c>
      <c r="AH3154" s="493" t="n">
        <v>1005.9</v>
      </c>
      <c r="AI3154" s="493" t="n">
        <v>1699.5</v>
      </c>
      <c r="AJ3154" s="493" t="n">
        <v>1096.2</v>
      </c>
      <c r="AK3154" s="493" t="n">
        <v>2383.2</v>
      </c>
      <c r="AL3154" s="493" t="n">
        <v>1789.2</v>
      </c>
      <c r="AM3154" s="493" t="n">
        <v>305.4</v>
      </c>
      <c r="AN3154" s="493" t="n">
        <v>496.2</v>
      </c>
      <c r="AO3154" s="493" t="n">
        <v>2069.1</v>
      </c>
      <c r="AP3154" s="493" t="n">
        <v>0</v>
      </c>
      <c r="AQ3154" s="493" t="n">
        <v>1485</v>
      </c>
      <c r="AR3154" s="493" t="n">
        <v>2073</v>
      </c>
      <c r="AS3154" s="493" t="n">
        <v>200.4</v>
      </c>
      <c r="AT3154" s="493" t="n">
        <v>1892.4</v>
      </c>
      <c r="AU3154" s="493" t="n">
        <v>2907</v>
      </c>
      <c r="AV3154" s="493" t="n">
        <v>432</v>
      </c>
      <c r="AW3154" s="493" t="n">
        <v>1769.45</v>
      </c>
      <c r="AX3154" s="493" t="n">
        <v>1342.8</v>
      </c>
      <c r="AY3154" s="493" t="n">
        <v>853.2</v>
      </c>
      <c r="AZ3154" s="493" t="n">
        <v>1261.8</v>
      </c>
      <c r="BA3154" s="493" t="n">
        <v>3964.8</v>
      </c>
      <c r="BB3154" s="493" t="n">
        <v>3824.1</v>
      </c>
      <c r="BC3154" s="493" t="n">
        <v>1527.9</v>
      </c>
      <c r="BD3154" s="493" t="n">
        <v>515.4</v>
      </c>
      <c r="BE3154" s="493" t="n">
        <v>271.2</v>
      </c>
      <c r="BF3154" s="493" t="n">
        <v>1368.6</v>
      </c>
      <c r="BG3154" s="493" t="n">
        <v>496.8</v>
      </c>
      <c r="BH3154" s="493" t="n">
        <v>279</v>
      </c>
      <c r="BI3154" s="493" t="n">
        <v>1722.6</v>
      </c>
      <c r="BJ3154" s="493" t="n">
        <v>351.3</v>
      </c>
      <c r="BK3154" s="493" t="n">
        <v>851.1</v>
      </c>
      <c r="BL3154" s="493" t="n">
        <v>351.9</v>
      </c>
      <c r="BM3154" s="493" t="n">
        <v>0</v>
      </c>
      <c r="BN3154" s="493" t="n">
        <v>0</v>
      </c>
      <c r="BO3154" s="493" t="n">
        <v>1226.7</v>
      </c>
      <c r="BP3154" s="493" t="n">
        <v>6779.1</v>
      </c>
      <c r="BQ3154" s="493" t="n">
        <v>433.8</v>
      </c>
      <c r="BR3154" s="493" t="n">
        <v>0</v>
      </c>
      <c r="BS3154" s="493" t="n">
        <v>3004.5</v>
      </c>
      <c r="BT3154" s="493" t="n">
        <v>0</v>
      </c>
      <c r="BU3154" s="493" t="n">
        <v>6505.74</v>
      </c>
      <c r="BV3154" s="493" t="n">
        <v>6272.7</v>
      </c>
      <c r="BW3154" s="493" t="n">
        <v>999</v>
      </c>
    </row>
    <row r="3155">
      <c r="A3155" t="inlineStr">
        <is>
          <t>[C9D3] Angiotensin-II 길항제 칼슘길항제 복합제</t>
        </is>
      </c>
      <c r="B3155" t="inlineStr">
        <is>
          <t>동광제약</t>
        </is>
      </c>
      <c r="C3155" t="inlineStr">
        <is>
          <t>발탄엑스</t>
        </is>
      </c>
      <c r="D3155" t="inlineStr">
        <is>
          <t>동광제약</t>
        </is>
      </c>
      <c r="E3155" t="inlineStr">
        <is>
          <t>amlodipine besylate,  valsartan</t>
        </is>
      </c>
      <c r="F3155" t="inlineStr">
        <is>
          <t>기타(치과의원, 치과병원 등)</t>
        </is>
      </c>
      <c r="G3155" t="inlineStr">
        <is>
          <t>Generic</t>
        </is>
      </c>
      <c r="H3155" s="493" t="n">
        <v>0</v>
      </c>
      <c r="I3155" s="493" t="n">
        <v>0</v>
      </c>
      <c r="J3155" s="493" t="n">
        <v>0</v>
      </c>
      <c r="K3155" s="493" t="n">
        <v>0</v>
      </c>
      <c r="L3155" s="493" t="n">
        <v>0</v>
      </c>
      <c r="M3155" s="493" t="n">
        <v>0</v>
      </c>
      <c r="N3155" s="493" t="n">
        <v>0</v>
      </c>
      <c r="O3155" s="493" t="n">
        <v>0</v>
      </c>
      <c r="P3155" s="493" t="n">
        <v>0</v>
      </c>
      <c r="Q3155" s="493" t="n">
        <v>0</v>
      </c>
      <c r="R3155" s="493" t="n">
        <v>0</v>
      </c>
      <c r="S3155" s="493" t="n">
        <v>0</v>
      </c>
      <c r="T3155" s="493" t="n">
        <v>0</v>
      </c>
      <c r="U3155" s="493" t="n">
        <v>0</v>
      </c>
      <c r="V3155" s="493" t="n">
        <v>0</v>
      </c>
      <c r="W3155" s="493" t="n">
        <v>0</v>
      </c>
      <c r="X3155" s="493" t="n">
        <v>0</v>
      </c>
      <c r="Y3155" s="493" t="n">
        <v>0</v>
      </c>
      <c r="Z3155" s="493" t="n">
        <v>0</v>
      </c>
      <c r="AA3155" s="493" t="n">
        <v>0</v>
      </c>
      <c r="AB3155" s="493" t="n">
        <v>0</v>
      </c>
      <c r="AC3155" s="493" t="n">
        <v>0</v>
      </c>
      <c r="AD3155" s="493" t="n">
        <v>0</v>
      </c>
      <c r="AE3155" s="493" t="n">
        <v>0</v>
      </c>
      <c r="AF3155" s="493" t="n">
        <v>0</v>
      </c>
      <c r="AG3155" s="493" t="n">
        <v>0</v>
      </c>
      <c r="AH3155" s="493" t="n">
        <v>0</v>
      </c>
      <c r="AI3155" s="493" t="n">
        <v>240</v>
      </c>
      <c r="AJ3155" s="493" t="n">
        <v>0</v>
      </c>
      <c r="AK3155" s="493" t="n">
        <v>0</v>
      </c>
      <c r="AL3155" s="493" t="n">
        <v>0</v>
      </c>
      <c r="AM3155" s="493" t="n">
        <v>0</v>
      </c>
      <c r="AN3155" s="493" t="n">
        <v>0</v>
      </c>
      <c r="AO3155" s="493" t="n">
        <v>0</v>
      </c>
      <c r="AP3155" s="493" t="n">
        <v>0</v>
      </c>
      <c r="AQ3155" s="493" t="n">
        <v>0</v>
      </c>
      <c r="AR3155" s="493" t="n">
        <v>0</v>
      </c>
      <c r="AS3155" s="493" t="n">
        <v>0</v>
      </c>
      <c r="AT3155" s="493" t="n">
        <v>0</v>
      </c>
      <c r="AU3155" s="493" t="n">
        <v>0</v>
      </c>
      <c r="AV3155" s="493" t="n">
        <v>0</v>
      </c>
      <c r="AW3155" s="493" t="n">
        <v>0</v>
      </c>
      <c r="AX3155" s="493" t="n">
        <v>0</v>
      </c>
      <c r="AY3155" s="493" t="n">
        <v>0</v>
      </c>
      <c r="AZ3155" s="493" t="n">
        <v>0</v>
      </c>
      <c r="BA3155" s="493" t="n">
        <v>0</v>
      </c>
      <c r="BB3155" s="493" t="n">
        <v>0</v>
      </c>
      <c r="BC3155" s="493" t="n">
        <v>0</v>
      </c>
      <c r="BD3155" s="493" t="n">
        <v>0</v>
      </c>
      <c r="BE3155" s="493" t="n">
        <v>0</v>
      </c>
      <c r="BF3155" s="493" t="n">
        <v>0</v>
      </c>
      <c r="BG3155" s="493" t="n">
        <v>127.8</v>
      </c>
      <c r="BH3155" s="493" t="n">
        <v>0</v>
      </c>
      <c r="BI3155" s="493" t="n">
        <v>122.7</v>
      </c>
      <c r="BJ3155" s="493" t="n">
        <v>0</v>
      </c>
      <c r="BK3155" s="493" t="n">
        <v>0</v>
      </c>
      <c r="BL3155" s="493" t="n">
        <v>124.5</v>
      </c>
      <c r="BM3155" s="493" t="n">
        <v>0</v>
      </c>
      <c r="BN3155" s="493" t="n">
        <v>146.1</v>
      </c>
      <c r="BO3155" s="493" t="n">
        <v>0</v>
      </c>
      <c r="BP3155" s="493" t="n">
        <v>141.3</v>
      </c>
      <c r="BQ3155" s="493" t="n">
        <v>0</v>
      </c>
      <c r="BR3155" s="493" t="n">
        <v>138</v>
      </c>
      <c r="BS3155" s="493" t="n">
        <v>0</v>
      </c>
      <c r="BT3155" s="493" t="n">
        <v>147.9</v>
      </c>
      <c r="BU3155" s="493" t="n">
        <v>0</v>
      </c>
      <c r="BV3155" s="493" t="n">
        <v>145.2</v>
      </c>
      <c r="BW3155" s="493" t="n">
        <v>0</v>
      </c>
    </row>
    <row r="3156">
      <c r="A3156" t="inlineStr">
        <is>
          <t>[C9D3] Angiotensin-II 길항제 칼슘길항제 복합제</t>
        </is>
      </c>
      <c r="B3156" t="inlineStr">
        <is>
          <t>동광제약</t>
        </is>
      </c>
      <c r="C3156" t="inlineStr">
        <is>
          <t>텔로셋</t>
        </is>
      </c>
      <c r="D3156" t="inlineStr">
        <is>
          <t>동광제약</t>
        </is>
      </c>
      <c r="E3156" t="inlineStr">
        <is>
          <t>amlodipine besylate,  chlorthalidone,  telmisartan</t>
        </is>
      </c>
      <c r="F3156" t="inlineStr">
        <is>
          <t>종합병원</t>
        </is>
      </c>
      <c r="G3156" t="inlineStr">
        <is>
          <t>Generic</t>
        </is>
      </c>
      <c r="H3156" s="493" t="n">
        <v>0</v>
      </c>
      <c r="I3156" s="493" t="n">
        <v>0</v>
      </c>
      <c r="J3156" s="493" t="n">
        <v>0</v>
      </c>
      <c r="K3156" s="493" t="n">
        <v>0</v>
      </c>
      <c r="L3156" s="493" t="n">
        <v>0</v>
      </c>
      <c r="M3156" s="493" t="n">
        <v>0</v>
      </c>
      <c r="N3156" s="493" t="n">
        <v>0</v>
      </c>
      <c r="O3156" s="493" t="n">
        <v>0</v>
      </c>
      <c r="P3156" s="493" t="n">
        <v>0</v>
      </c>
      <c r="Q3156" s="493" t="n">
        <v>0</v>
      </c>
      <c r="R3156" s="493" t="n">
        <v>0</v>
      </c>
      <c r="S3156" s="493" t="n">
        <v>0</v>
      </c>
      <c r="T3156" s="493" t="n">
        <v>0</v>
      </c>
      <c r="U3156" s="493" t="n">
        <v>0</v>
      </c>
      <c r="V3156" s="493" t="n">
        <v>0</v>
      </c>
      <c r="W3156" s="493" t="n">
        <v>0</v>
      </c>
      <c r="X3156" s="493" t="n">
        <v>0</v>
      </c>
      <c r="Y3156" s="493" t="n">
        <v>0</v>
      </c>
      <c r="Z3156" s="493" t="n">
        <v>0</v>
      </c>
      <c r="AA3156" s="493" t="n">
        <v>0</v>
      </c>
      <c r="AB3156" s="493" t="n">
        <v>0</v>
      </c>
      <c r="AC3156" s="493" t="n">
        <v>0</v>
      </c>
      <c r="AD3156" s="493" t="n">
        <v>0</v>
      </c>
      <c r="AE3156" s="493" t="n">
        <v>0</v>
      </c>
      <c r="AF3156" s="493" t="n">
        <v>0</v>
      </c>
      <c r="AG3156" s="493" t="n">
        <v>0</v>
      </c>
      <c r="AH3156" s="493" t="n">
        <v>0</v>
      </c>
      <c r="AI3156" s="493" t="n">
        <v>0</v>
      </c>
      <c r="AJ3156" s="493" t="n">
        <v>0</v>
      </c>
      <c r="AK3156" s="493" t="n">
        <v>0</v>
      </c>
      <c r="AL3156" s="493" t="n">
        <v>0</v>
      </c>
      <c r="AM3156" s="493" t="n">
        <v>0</v>
      </c>
      <c r="AN3156" s="493" t="n">
        <v>0</v>
      </c>
      <c r="AO3156" s="493" t="n">
        <v>0</v>
      </c>
      <c r="AP3156" s="493" t="n">
        <v>0</v>
      </c>
      <c r="AQ3156" s="493" t="n">
        <v>0</v>
      </c>
      <c r="AR3156" s="493" t="n">
        <v>0</v>
      </c>
      <c r="AS3156" s="493" t="n">
        <v>0</v>
      </c>
      <c r="AT3156" s="493" t="n">
        <v>0</v>
      </c>
      <c r="AU3156" s="493" t="n">
        <v>0</v>
      </c>
      <c r="AV3156" s="493" t="n">
        <v>0</v>
      </c>
      <c r="AW3156" s="493" t="n">
        <v>0</v>
      </c>
      <c r="AX3156" s="493" t="n">
        <v>0</v>
      </c>
      <c r="AY3156" s="493" t="n">
        <v>0</v>
      </c>
      <c r="AZ3156" s="493" t="n">
        <v>0</v>
      </c>
      <c r="BA3156" s="493" t="n">
        <v>0</v>
      </c>
      <c r="BB3156" s="493" t="n">
        <v>0</v>
      </c>
      <c r="BC3156" s="493" t="n">
        <v>0</v>
      </c>
      <c r="BD3156" s="493" t="n">
        <v>0</v>
      </c>
      <c r="BE3156" s="493" t="n">
        <v>0</v>
      </c>
      <c r="BF3156" s="493" t="n">
        <v>0</v>
      </c>
      <c r="BG3156" s="493" t="n">
        <v>0</v>
      </c>
      <c r="BH3156" s="493" t="n">
        <v>0</v>
      </c>
      <c r="BI3156" s="493" t="n">
        <v>0</v>
      </c>
      <c r="BJ3156" s="493" t="n">
        <v>0</v>
      </c>
      <c r="BK3156" s="493" t="n">
        <v>0</v>
      </c>
      <c r="BL3156" s="493" t="n">
        <v>0</v>
      </c>
      <c r="BM3156" s="493" t="n">
        <v>0</v>
      </c>
      <c r="BN3156" s="493" t="n">
        <v>0</v>
      </c>
      <c r="BO3156" s="493" t="n">
        <v>0</v>
      </c>
      <c r="BP3156" s="493" t="n">
        <v>0</v>
      </c>
      <c r="BQ3156" s="493" t="n">
        <v>0</v>
      </c>
      <c r="BR3156" s="493" t="n">
        <v>0</v>
      </c>
      <c r="BS3156" s="493" t="n">
        <v>0</v>
      </c>
      <c r="BT3156" s="493" t="n">
        <v>124.8</v>
      </c>
      <c r="BU3156" s="493" t="n">
        <v>0</v>
      </c>
      <c r="BV3156" s="493" t="n">
        <v>0</v>
      </c>
      <c r="BW3156" s="493" t="n">
        <v>168.98</v>
      </c>
    </row>
    <row r="3157">
      <c r="A3157" t="inlineStr">
        <is>
          <t>[C9D3] Angiotensin-II 길항제 칼슘길항제 복합제</t>
        </is>
      </c>
      <c r="B3157" t="inlineStr">
        <is>
          <t>동광제약</t>
        </is>
      </c>
      <c r="C3157" t="inlineStr">
        <is>
          <t>텔로셋</t>
        </is>
      </c>
      <c r="D3157" t="inlineStr">
        <is>
          <t>동광제약</t>
        </is>
      </c>
      <c r="E3157" t="inlineStr">
        <is>
          <t>amlodipine besylate,  chlorthalidone,  telmisartan</t>
        </is>
      </c>
      <c r="F3157" t="inlineStr">
        <is>
          <t>의원</t>
        </is>
      </c>
      <c r="G3157" t="inlineStr">
        <is>
          <t>Generic</t>
        </is>
      </c>
      <c r="H3157" s="493" t="n">
        <v>0</v>
      </c>
      <c r="I3157" s="493" t="n">
        <v>0</v>
      </c>
      <c r="J3157" s="493" t="n">
        <v>0</v>
      </c>
      <c r="K3157" s="493" t="n">
        <v>0</v>
      </c>
      <c r="L3157" s="493" t="n">
        <v>0</v>
      </c>
      <c r="M3157" s="493" t="n">
        <v>0</v>
      </c>
      <c r="N3157" s="493" t="n">
        <v>0</v>
      </c>
      <c r="O3157" s="493" t="n">
        <v>0</v>
      </c>
      <c r="P3157" s="493" t="n">
        <v>0</v>
      </c>
      <c r="Q3157" s="493" t="n">
        <v>0</v>
      </c>
      <c r="R3157" s="493" t="n">
        <v>0</v>
      </c>
      <c r="S3157" s="493" t="n">
        <v>0</v>
      </c>
      <c r="T3157" s="493" t="n">
        <v>0</v>
      </c>
      <c r="U3157" s="493" t="n">
        <v>0</v>
      </c>
      <c r="V3157" s="493" t="n">
        <v>0</v>
      </c>
      <c r="W3157" s="493" t="n">
        <v>0</v>
      </c>
      <c r="X3157" s="493" t="n">
        <v>0</v>
      </c>
      <c r="Y3157" s="493" t="n">
        <v>0</v>
      </c>
      <c r="Z3157" s="493" t="n">
        <v>0</v>
      </c>
      <c r="AA3157" s="493" t="n">
        <v>0</v>
      </c>
      <c r="AB3157" s="493" t="n">
        <v>0</v>
      </c>
      <c r="AC3157" s="493" t="n">
        <v>0</v>
      </c>
      <c r="AD3157" s="493" t="n">
        <v>0</v>
      </c>
      <c r="AE3157" s="493" t="n">
        <v>0</v>
      </c>
      <c r="AF3157" s="493" t="n">
        <v>0</v>
      </c>
      <c r="AG3157" s="493" t="n">
        <v>0</v>
      </c>
      <c r="AH3157" s="493" t="n">
        <v>0</v>
      </c>
      <c r="AI3157" s="493" t="n">
        <v>0</v>
      </c>
      <c r="AJ3157" s="493" t="n">
        <v>0</v>
      </c>
      <c r="AK3157" s="493" t="n">
        <v>0</v>
      </c>
      <c r="AL3157" s="493" t="n">
        <v>0</v>
      </c>
      <c r="AM3157" s="493" t="n">
        <v>0</v>
      </c>
      <c r="AN3157" s="493" t="n">
        <v>0</v>
      </c>
      <c r="AO3157" s="493" t="n">
        <v>0</v>
      </c>
      <c r="AP3157" s="493" t="n">
        <v>0</v>
      </c>
      <c r="AQ3157" s="493" t="n">
        <v>0</v>
      </c>
      <c r="AR3157" s="493" t="n">
        <v>0</v>
      </c>
      <c r="AS3157" s="493" t="n">
        <v>0</v>
      </c>
      <c r="AT3157" s="493" t="n">
        <v>0</v>
      </c>
      <c r="AU3157" s="493" t="n">
        <v>0</v>
      </c>
      <c r="AV3157" s="493" t="n">
        <v>0</v>
      </c>
      <c r="AW3157" s="493" t="n">
        <v>0</v>
      </c>
      <c r="AX3157" s="493" t="n">
        <v>0</v>
      </c>
      <c r="AY3157" s="493" t="n">
        <v>0</v>
      </c>
      <c r="AZ3157" s="493" t="n">
        <v>0</v>
      </c>
      <c r="BA3157" s="493" t="n">
        <v>0</v>
      </c>
      <c r="BB3157" s="493" t="n">
        <v>0</v>
      </c>
      <c r="BC3157" s="493" t="n">
        <v>0</v>
      </c>
      <c r="BD3157" s="493" t="n">
        <v>0</v>
      </c>
      <c r="BE3157" s="493" t="n">
        <v>0</v>
      </c>
      <c r="BF3157" s="493" t="n">
        <v>0</v>
      </c>
      <c r="BG3157" s="493" t="n">
        <v>0</v>
      </c>
      <c r="BH3157" s="493" t="n">
        <v>0</v>
      </c>
      <c r="BI3157" s="493" t="n">
        <v>0</v>
      </c>
      <c r="BJ3157" s="493" t="n">
        <v>0</v>
      </c>
      <c r="BK3157" s="493" t="n">
        <v>0</v>
      </c>
      <c r="BL3157" s="493" t="n">
        <v>0</v>
      </c>
      <c r="BM3157" s="493" t="n">
        <v>0</v>
      </c>
      <c r="BN3157" s="493" t="n">
        <v>0</v>
      </c>
      <c r="BO3157" s="493" t="n">
        <v>0</v>
      </c>
      <c r="BP3157" s="493" t="n">
        <v>0</v>
      </c>
      <c r="BQ3157" s="493" t="n">
        <v>0</v>
      </c>
      <c r="BR3157" s="493" t="n">
        <v>0</v>
      </c>
      <c r="BS3157" s="493" t="n">
        <v>0</v>
      </c>
      <c r="BT3157" s="493" t="n">
        <v>7103.6</v>
      </c>
      <c r="BU3157" s="493" t="n">
        <v>15140.8</v>
      </c>
      <c r="BV3157" s="493" t="n">
        <v>16743.52</v>
      </c>
      <c r="BW3157" s="493" t="n">
        <v>16960.39</v>
      </c>
    </row>
    <row r="3158">
      <c r="A3158" t="inlineStr">
        <is>
          <t>[C9D3] Angiotensin-II 길항제 칼슘길항제 복합제</t>
        </is>
      </c>
      <c r="B3158" t="inlineStr">
        <is>
          <t>동광제약</t>
        </is>
      </c>
      <c r="C3158" t="inlineStr">
        <is>
          <t>텔미스타 엑스</t>
        </is>
      </c>
      <c r="D3158" t="inlineStr">
        <is>
          <t>동광제약</t>
        </is>
      </c>
      <c r="E3158" t="inlineStr">
        <is>
          <t>amlodipine besylate,  telmisartan</t>
        </is>
      </c>
      <c r="F3158" t="inlineStr">
        <is>
          <t>종합병원</t>
        </is>
      </c>
      <c r="G3158" t="inlineStr">
        <is>
          <t>Generic</t>
        </is>
      </c>
      <c r="H3158" s="493" t="n">
        <v>5258.32</v>
      </c>
      <c r="I3158" s="493" t="n">
        <v>7481.62</v>
      </c>
      <c r="J3158" s="493" t="n">
        <v>6643.63</v>
      </c>
      <c r="K3158" s="493" t="n">
        <v>8166.72</v>
      </c>
      <c r="L3158" s="493" t="n">
        <v>6562.24</v>
      </c>
      <c r="M3158" s="493" t="n">
        <v>4569.04</v>
      </c>
      <c r="N3158" s="493" t="n">
        <v>7545</v>
      </c>
      <c r="O3158" s="493" t="n">
        <v>6843.3</v>
      </c>
      <c r="P3158" s="493" t="n">
        <v>4973.7</v>
      </c>
      <c r="Q3158" s="493" t="n">
        <v>8099.4</v>
      </c>
      <c r="R3158" s="493" t="n">
        <v>12032.14</v>
      </c>
      <c r="S3158" s="493" t="n">
        <v>16631.86</v>
      </c>
      <c r="T3158" s="493" t="n">
        <v>12531.47</v>
      </c>
      <c r="U3158" s="493" t="n">
        <v>13612.1</v>
      </c>
      <c r="V3158" s="493" t="n">
        <v>15147.83</v>
      </c>
      <c r="W3158" s="493" t="n">
        <v>16264.02</v>
      </c>
      <c r="X3158" s="493" t="n">
        <v>15282.47</v>
      </c>
      <c r="Y3158" s="493" t="n">
        <v>17168.52</v>
      </c>
      <c r="Z3158" s="493" t="n">
        <v>12820.95</v>
      </c>
      <c r="AA3158" s="493" t="n">
        <v>16218.06</v>
      </c>
      <c r="AB3158" s="493" t="n">
        <v>11910.13</v>
      </c>
      <c r="AC3158" s="493" t="n">
        <v>16088.28</v>
      </c>
      <c r="AD3158" s="493" t="n">
        <v>11060.83</v>
      </c>
      <c r="AE3158" s="493" t="n">
        <v>13635.83</v>
      </c>
      <c r="AF3158" s="493" t="n">
        <v>15468.4</v>
      </c>
      <c r="AG3158" s="493" t="n">
        <v>10747.4</v>
      </c>
      <c r="AH3158" s="493" t="n">
        <v>14200.54</v>
      </c>
      <c r="AI3158" s="493" t="n">
        <v>15439.44</v>
      </c>
      <c r="AJ3158" s="493" t="n">
        <v>13745.5</v>
      </c>
      <c r="AK3158" s="493" t="n">
        <v>17903.74</v>
      </c>
      <c r="AL3158" s="493" t="n">
        <v>17408.46</v>
      </c>
      <c r="AM3158" s="493" t="n">
        <v>13828.45</v>
      </c>
      <c r="AN3158" s="493" t="n">
        <v>15260.14</v>
      </c>
      <c r="AO3158" s="493" t="n">
        <v>26798.12</v>
      </c>
      <c r="AP3158" s="493" t="n">
        <v>17784.51</v>
      </c>
      <c r="AQ3158" s="493" t="n">
        <v>19715.7</v>
      </c>
      <c r="AR3158" s="493" t="n">
        <v>23347.56</v>
      </c>
      <c r="AS3158" s="493" t="n">
        <v>18906.78</v>
      </c>
      <c r="AT3158" s="493" t="n">
        <v>13840.62</v>
      </c>
      <c r="AU3158" s="493" t="n">
        <v>23597.97</v>
      </c>
      <c r="AV3158" s="493" t="n">
        <v>21554.92</v>
      </c>
      <c r="AW3158" s="493" t="n">
        <v>20545.72</v>
      </c>
      <c r="AX3158" s="493" t="n">
        <v>21676.44</v>
      </c>
      <c r="AY3158" s="493" t="n">
        <v>21570.34</v>
      </c>
      <c r="AZ3158" s="493" t="n">
        <v>15485.88</v>
      </c>
      <c r="BA3158" s="493" t="n">
        <v>24836.48</v>
      </c>
      <c r="BB3158" s="493" t="n">
        <v>20255.15</v>
      </c>
      <c r="BC3158" s="493" t="n">
        <v>25403.93</v>
      </c>
      <c r="BD3158" s="493" t="n">
        <v>26086.64</v>
      </c>
      <c r="BE3158" s="493" t="n">
        <v>24015.71</v>
      </c>
      <c r="BF3158" s="493" t="n">
        <v>21418.38</v>
      </c>
      <c r="BG3158" s="493" t="n">
        <v>23078.52</v>
      </c>
      <c r="BH3158" s="493" t="n">
        <v>23674.56</v>
      </c>
      <c r="BI3158" s="493" t="n">
        <v>23466.36</v>
      </c>
      <c r="BJ3158" s="493" t="n">
        <v>22061</v>
      </c>
      <c r="BK3158" s="493" t="n">
        <v>22686.99</v>
      </c>
      <c r="BL3158" s="493" t="n">
        <v>26577.71</v>
      </c>
      <c r="BM3158" s="493" t="n">
        <v>23062.34</v>
      </c>
      <c r="BN3158" s="493" t="n">
        <v>22617.16</v>
      </c>
      <c r="BO3158" s="493" t="n">
        <v>22066.77</v>
      </c>
      <c r="BP3158" s="493" t="n">
        <v>21541.24</v>
      </c>
      <c r="BQ3158" s="493" t="n">
        <v>25514.08</v>
      </c>
      <c r="BR3158" s="493" t="n">
        <v>21590.5</v>
      </c>
      <c r="BS3158" s="493" t="n">
        <v>23799.86</v>
      </c>
      <c r="BT3158" s="493" t="n">
        <v>18156.63</v>
      </c>
      <c r="BU3158" s="493" t="n">
        <v>19767.24</v>
      </c>
      <c r="BV3158" s="493" t="n">
        <v>21820.5</v>
      </c>
      <c r="BW3158" s="493" t="n">
        <v>23585.24</v>
      </c>
    </row>
    <row r="3159">
      <c r="A3159" t="inlineStr">
        <is>
          <t>[C9D3] Angiotensin-II 길항제 칼슘길항제 복합제</t>
        </is>
      </c>
      <c r="B3159" t="inlineStr">
        <is>
          <t>동광제약</t>
        </is>
      </c>
      <c r="C3159" t="inlineStr">
        <is>
          <t>텔미스타 엑스</t>
        </is>
      </c>
      <c r="D3159" t="inlineStr">
        <is>
          <t>동광제약</t>
        </is>
      </c>
      <c r="E3159" t="inlineStr">
        <is>
          <t>amlodipine besylate,  telmisartan</t>
        </is>
      </c>
      <c r="F3159" t="inlineStr">
        <is>
          <t>병원</t>
        </is>
      </c>
      <c r="G3159" t="inlineStr">
        <is>
          <t>Generic</t>
        </is>
      </c>
      <c r="H3159" s="493" t="n">
        <v>36250.4</v>
      </c>
      <c r="I3159" s="493" t="n">
        <v>30096.44</v>
      </c>
      <c r="J3159" s="493" t="n">
        <v>27762.65</v>
      </c>
      <c r="K3159" s="493" t="n">
        <v>38923.42</v>
      </c>
      <c r="L3159" s="493" t="n">
        <v>29954.25</v>
      </c>
      <c r="M3159" s="493" t="n">
        <v>31910.7</v>
      </c>
      <c r="N3159" s="493" t="n">
        <v>36626.94</v>
      </c>
      <c r="O3159" s="493" t="n">
        <v>36194.56</v>
      </c>
      <c r="P3159" s="493" t="n">
        <v>31008.66</v>
      </c>
      <c r="Q3159" s="493" t="n">
        <v>33498.3</v>
      </c>
      <c r="R3159" s="493" t="n">
        <v>36719.8</v>
      </c>
      <c r="S3159" s="493" t="n">
        <v>37368.13</v>
      </c>
      <c r="T3159" s="493" t="n">
        <v>44796.32</v>
      </c>
      <c r="U3159" s="493" t="n">
        <v>35868.6</v>
      </c>
      <c r="V3159" s="493" t="n">
        <v>41421.4</v>
      </c>
      <c r="W3159" s="493" t="n">
        <v>41826.83</v>
      </c>
      <c r="X3159" s="493" t="n">
        <v>48471.87</v>
      </c>
      <c r="Y3159" s="493" t="n">
        <v>40487.43</v>
      </c>
      <c r="Z3159" s="493" t="n">
        <v>36404.98</v>
      </c>
      <c r="AA3159" s="493" t="n">
        <v>45149.36</v>
      </c>
      <c r="AB3159" s="493" t="n">
        <v>34781.27</v>
      </c>
      <c r="AC3159" s="493" t="n">
        <v>33735.98</v>
      </c>
      <c r="AD3159" s="493" t="n">
        <v>32902.9</v>
      </c>
      <c r="AE3159" s="493" t="n">
        <v>34747.73</v>
      </c>
      <c r="AF3159" s="493" t="n">
        <v>35986</v>
      </c>
      <c r="AG3159" s="493" t="n">
        <v>26781.79</v>
      </c>
      <c r="AH3159" s="493" t="n">
        <v>27842.15</v>
      </c>
      <c r="AI3159" s="493" t="n">
        <v>28765.95</v>
      </c>
      <c r="AJ3159" s="493" t="n">
        <v>28820.9</v>
      </c>
      <c r="AK3159" s="493" t="n">
        <v>27180.4</v>
      </c>
      <c r="AL3159" s="493" t="n">
        <v>28922.78</v>
      </c>
      <c r="AM3159" s="493" t="n">
        <v>30293.53</v>
      </c>
      <c r="AN3159" s="493" t="n">
        <v>24072.86</v>
      </c>
      <c r="AO3159" s="493" t="n">
        <v>25174.58</v>
      </c>
      <c r="AP3159" s="493" t="n">
        <v>25925.46</v>
      </c>
      <c r="AQ3159" s="493" t="n">
        <v>25969.72</v>
      </c>
      <c r="AR3159" s="493" t="n">
        <v>23293.43</v>
      </c>
      <c r="AS3159" s="493" t="n">
        <v>31743.75</v>
      </c>
      <c r="AT3159" s="493" t="n">
        <v>27415.94</v>
      </c>
      <c r="AU3159" s="493" t="n">
        <v>35934.17</v>
      </c>
      <c r="AV3159" s="493" t="n">
        <v>42890.58</v>
      </c>
      <c r="AW3159" s="493" t="n">
        <v>42015.91</v>
      </c>
      <c r="AX3159" s="493" t="n">
        <v>41801.38</v>
      </c>
      <c r="AY3159" s="493" t="n">
        <v>44451.52</v>
      </c>
      <c r="AZ3159" s="493" t="n">
        <v>46857.23</v>
      </c>
      <c r="BA3159" s="493" t="n">
        <v>44059.9</v>
      </c>
      <c r="BB3159" s="493" t="n">
        <v>53377.87</v>
      </c>
      <c r="BC3159" s="493" t="n">
        <v>39769.69</v>
      </c>
      <c r="BD3159" s="493" t="n">
        <v>45665.84</v>
      </c>
      <c r="BE3159" s="493" t="n">
        <v>43893.75</v>
      </c>
      <c r="BF3159" s="493" t="n">
        <v>44479.89</v>
      </c>
      <c r="BG3159" s="493" t="n">
        <v>42031.27</v>
      </c>
      <c r="BH3159" s="493" t="n">
        <v>41745.49</v>
      </c>
      <c r="BI3159" s="493" t="n">
        <v>45426.32</v>
      </c>
      <c r="BJ3159" s="493" t="n">
        <v>42395.55</v>
      </c>
      <c r="BK3159" s="493" t="n">
        <v>46982.31</v>
      </c>
      <c r="BL3159" s="493" t="n">
        <v>59447.58</v>
      </c>
      <c r="BM3159" s="493" t="n">
        <v>43016.76</v>
      </c>
      <c r="BN3159" s="493" t="n">
        <v>47240.34</v>
      </c>
      <c r="BO3159" s="493" t="n">
        <v>52499.88</v>
      </c>
      <c r="BP3159" s="493" t="n">
        <v>51047.7</v>
      </c>
      <c r="BQ3159" s="493" t="n">
        <v>39670.4</v>
      </c>
      <c r="BR3159" s="493" t="n">
        <v>54383.87</v>
      </c>
      <c r="BS3159" s="493" t="n">
        <v>43889.54</v>
      </c>
      <c r="BT3159" s="493" t="n">
        <v>43219.18</v>
      </c>
      <c r="BU3159" s="493" t="n">
        <v>48218.32</v>
      </c>
      <c r="BV3159" s="493" t="n">
        <v>54102.57</v>
      </c>
      <c r="BW3159" s="493" t="n">
        <v>46485.73</v>
      </c>
    </row>
    <row r="3160">
      <c r="A3160" t="inlineStr">
        <is>
          <t>[C9D3] Angiotensin-II 길항제 칼슘길항제 복합제</t>
        </is>
      </c>
      <c r="B3160" t="inlineStr">
        <is>
          <t>동광제약</t>
        </is>
      </c>
      <c r="C3160" t="inlineStr">
        <is>
          <t>텔미스타 엑스</t>
        </is>
      </c>
      <c r="D3160" t="inlineStr">
        <is>
          <t>동광제약</t>
        </is>
      </c>
      <c r="E3160" t="inlineStr">
        <is>
          <t>amlodipine besylate,  telmisartan</t>
        </is>
      </c>
      <c r="F3160" t="inlineStr">
        <is>
          <t>의원</t>
        </is>
      </c>
      <c r="G3160" t="inlineStr">
        <is>
          <t>Generic</t>
        </is>
      </c>
      <c r="H3160" s="493" t="n">
        <v>289052.58</v>
      </c>
      <c r="I3160" s="493" t="n">
        <v>287395.06</v>
      </c>
      <c r="J3160" s="493" t="n">
        <v>333475.28</v>
      </c>
      <c r="K3160" s="493" t="n">
        <v>334635.67</v>
      </c>
      <c r="L3160" s="493" t="n">
        <v>326628.16</v>
      </c>
      <c r="M3160" s="493" t="n">
        <v>329972.53</v>
      </c>
      <c r="N3160" s="493" t="n">
        <v>337953.89</v>
      </c>
      <c r="O3160" s="493" t="n">
        <v>339430.83</v>
      </c>
      <c r="P3160" s="493" t="n">
        <v>311829.27</v>
      </c>
      <c r="Q3160" s="493" t="n">
        <v>345319.29</v>
      </c>
      <c r="R3160" s="493" t="n">
        <v>353318.51</v>
      </c>
      <c r="S3160" s="493" t="n">
        <v>416007.42</v>
      </c>
      <c r="T3160" s="493" t="n">
        <v>408027.09</v>
      </c>
      <c r="U3160" s="493" t="n">
        <v>397260.43</v>
      </c>
      <c r="V3160" s="493" t="n">
        <v>436410.3</v>
      </c>
      <c r="W3160" s="493" t="n">
        <v>420324.36</v>
      </c>
      <c r="X3160" s="493" t="n">
        <v>442988.88</v>
      </c>
      <c r="Y3160" s="493" t="n">
        <v>462115.53</v>
      </c>
      <c r="Z3160" s="493" t="n">
        <v>422756</v>
      </c>
      <c r="AA3160" s="493" t="n">
        <v>468493.4</v>
      </c>
      <c r="AB3160" s="493" t="n">
        <v>357199.36</v>
      </c>
      <c r="AC3160" s="493" t="n">
        <v>352501.13</v>
      </c>
      <c r="AD3160" s="493" t="n">
        <v>338009.92</v>
      </c>
      <c r="AE3160" s="493" t="n">
        <v>401615.86</v>
      </c>
      <c r="AF3160" s="493" t="n">
        <v>309447.17</v>
      </c>
      <c r="AG3160" s="493" t="n">
        <v>325149.25</v>
      </c>
      <c r="AH3160" s="493" t="n">
        <v>354587.7</v>
      </c>
      <c r="AI3160" s="493" t="n">
        <v>355383.13</v>
      </c>
      <c r="AJ3160" s="493" t="n">
        <v>368397.18</v>
      </c>
      <c r="AK3160" s="493" t="n">
        <v>370342.65</v>
      </c>
      <c r="AL3160" s="493" t="n">
        <v>360109.55</v>
      </c>
      <c r="AM3160" s="493" t="n">
        <v>392757.86</v>
      </c>
      <c r="AN3160" s="493" t="n">
        <v>380922.66</v>
      </c>
      <c r="AO3160" s="493" t="n">
        <v>394361.03</v>
      </c>
      <c r="AP3160" s="493" t="n">
        <v>414437.49</v>
      </c>
      <c r="AQ3160" s="493" t="n">
        <v>411856.6</v>
      </c>
      <c r="AR3160" s="493" t="n">
        <v>422892.72</v>
      </c>
      <c r="AS3160" s="493" t="n">
        <v>405073.15</v>
      </c>
      <c r="AT3160" s="493" t="n">
        <v>407944.94</v>
      </c>
      <c r="AU3160" s="493" t="n">
        <v>407235.93</v>
      </c>
      <c r="AV3160" s="493" t="n">
        <v>444359.44</v>
      </c>
      <c r="AW3160" s="493" t="n">
        <v>390680.05</v>
      </c>
      <c r="AX3160" s="493" t="n">
        <v>425838.42</v>
      </c>
      <c r="AY3160" s="493" t="n">
        <v>419146.59</v>
      </c>
      <c r="AZ3160" s="493" t="n">
        <v>419416.43</v>
      </c>
      <c r="BA3160" s="493" t="n">
        <v>430556.9</v>
      </c>
      <c r="BB3160" s="493" t="n">
        <v>418781.86</v>
      </c>
      <c r="BC3160" s="493" t="n">
        <v>447702.72</v>
      </c>
      <c r="BD3160" s="493" t="n">
        <v>427025.38</v>
      </c>
      <c r="BE3160" s="493" t="n">
        <v>447929.91</v>
      </c>
      <c r="BF3160" s="493" t="n">
        <v>461456.97</v>
      </c>
      <c r="BG3160" s="493" t="n">
        <v>461191.49</v>
      </c>
      <c r="BH3160" s="493" t="n">
        <v>463156.04</v>
      </c>
      <c r="BI3160" s="493" t="n">
        <v>436085.43</v>
      </c>
      <c r="BJ3160" s="493" t="n">
        <v>475078.63</v>
      </c>
      <c r="BK3160" s="493" t="n">
        <v>449609.34</v>
      </c>
      <c r="BL3160" s="493" t="n">
        <v>481483.69</v>
      </c>
      <c r="BM3160" s="493" t="n">
        <v>423573.63</v>
      </c>
      <c r="BN3160" s="493" t="n">
        <v>432438.72</v>
      </c>
      <c r="BO3160" s="493" t="n">
        <v>473369.82</v>
      </c>
      <c r="BP3160" s="493" t="n">
        <v>448150.45</v>
      </c>
      <c r="BQ3160" s="493" t="n">
        <v>437877.68</v>
      </c>
      <c r="BR3160" s="493" t="n">
        <v>484147.62</v>
      </c>
      <c r="BS3160" s="493" t="n">
        <v>471306.52</v>
      </c>
      <c r="BT3160" s="493" t="n">
        <v>480171.03</v>
      </c>
      <c r="BU3160" s="493" t="n">
        <v>498370.85</v>
      </c>
      <c r="BV3160" s="493" t="n">
        <v>546830.67</v>
      </c>
      <c r="BW3160" s="493" t="n">
        <v>495345.02</v>
      </c>
    </row>
    <row r="3161">
      <c r="A3161" t="inlineStr">
        <is>
          <t>[C9D3] Angiotensin-II 길항제 칼슘길항제 복합제</t>
        </is>
      </c>
      <c r="B3161" t="inlineStr">
        <is>
          <t>동광제약</t>
        </is>
      </c>
      <c r="C3161" t="inlineStr">
        <is>
          <t>텔미스타 엑스</t>
        </is>
      </c>
      <c r="D3161" t="inlineStr">
        <is>
          <t>동광제약</t>
        </is>
      </c>
      <c r="E3161" t="inlineStr">
        <is>
          <t>amlodipine besylate,  telmisartan</t>
        </is>
      </c>
      <c r="F3161" t="inlineStr">
        <is>
          <t>보건소</t>
        </is>
      </c>
      <c r="G3161" t="inlineStr">
        <is>
          <t>Generic</t>
        </is>
      </c>
      <c r="H3161" s="493" t="n">
        <v>8686.74</v>
      </c>
      <c r="I3161" s="493" t="n">
        <v>7364.3</v>
      </c>
      <c r="J3161" s="493" t="n">
        <v>7585.54</v>
      </c>
      <c r="K3161" s="493" t="n">
        <v>9141</v>
      </c>
      <c r="L3161" s="493" t="n">
        <v>7498.26</v>
      </c>
      <c r="M3161" s="493" t="n">
        <v>7869.06</v>
      </c>
      <c r="N3161" s="493" t="n">
        <v>8132.88</v>
      </c>
      <c r="O3161" s="493" t="n">
        <v>7928.09</v>
      </c>
      <c r="P3161" s="493" t="n">
        <v>6068</v>
      </c>
      <c r="Q3161" s="493" t="n">
        <v>7357.15</v>
      </c>
      <c r="R3161" s="493" t="n">
        <v>6842.9</v>
      </c>
      <c r="S3161" s="493" t="n">
        <v>7379.38</v>
      </c>
      <c r="T3161" s="493" t="n">
        <v>5644.04</v>
      </c>
      <c r="U3161" s="493" t="n">
        <v>4148.78</v>
      </c>
      <c r="V3161" s="493" t="n">
        <v>7072.77</v>
      </c>
      <c r="W3161" s="493" t="n">
        <v>3749.13</v>
      </c>
      <c r="X3161" s="493" t="n">
        <v>2855.94</v>
      </c>
      <c r="Y3161" s="493" t="n">
        <v>3958.12</v>
      </c>
      <c r="Z3161" s="493" t="n">
        <v>3402.93</v>
      </c>
      <c r="AA3161" s="493" t="n">
        <v>10432.03</v>
      </c>
      <c r="AB3161" s="493" t="n">
        <v>2362.54</v>
      </c>
      <c r="AC3161" s="493" t="n">
        <v>2928.6</v>
      </c>
      <c r="AD3161" s="493" t="n">
        <v>10424.4</v>
      </c>
      <c r="AE3161" s="493" t="n">
        <v>5440.08</v>
      </c>
      <c r="AF3161" s="493" t="n">
        <v>5345.4</v>
      </c>
      <c r="AG3161" s="493" t="n">
        <v>4498.8</v>
      </c>
      <c r="AH3161" s="493" t="n">
        <v>4020.15</v>
      </c>
      <c r="AI3161" s="493" t="n">
        <v>5220.1</v>
      </c>
      <c r="AJ3161" s="493" t="n">
        <v>5655.6</v>
      </c>
      <c r="AK3161" s="493" t="n">
        <v>3523.55</v>
      </c>
      <c r="AL3161" s="493" t="n">
        <v>3829.8</v>
      </c>
      <c r="AM3161" s="493" t="n">
        <v>5207.4</v>
      </c>
      <c r="AN3161" s="493" t="n">
        <v>5048.12</v>
      </c>
      <c r="AO3161" s="493" t="n">
        <v>3324.38</v>
      </c>
      <c r="AP3161" s="493" t="n">
        <v>4865.69</v>
      </c>
      <c r="AQ3161" s="493" t="n">
        <v>1174.32</v>
      </c>
      <c r="AR3161" s="493" t="n">
        <v>429.3</v>
      </c>
      <c r="AS3161" s="493" t="n">
        <v>389.7</v>
      </c>
      <c r="AT3161" s="493" t="n">
        <v>329.1</v>
      </c>
      <c r="AU3161" s="493" t="n">
        <v>534.6</v>
      </c>
      <c r="AV3161" s="493" t="n">
        <v>323.1</v>
      </c>
      <c r="AW3161" s="493" t="n">
        <v>584.1</v>
      </c>
      <c r="AX3161" s="493" t="n">
        <v>372.3</v>
      </c>
      <c r="AY3161" s="493" t="n">
        <v>154.2</v>
      </c>
      <c r="AZ3161" s="493" t="n">
        <v>683.1</v>
      </c>
      <c r="BA3161" s="493" t="n">
        <v>356.16</v>
      </c>
      <c r="BB3161" s="493" t="n">
        <v>451.5</v>
      </c>
      <c r="BC3161" s="493" t="n">
        <v>819.6</v>
      </c>
      <c r="BD3161" s="493" t="n">
        <v>3495.3</v>
      </c>
      <c r="BE3161" s="493" t="n">
        <v>432.6</v>
      </c>
      <c r="BF3161" s="493" t="n">
        <v>832.1</v>
      </c>
      <c r="BG3161" s="493" t="n">
        <v>626.74</v>
      </c>
      <c r="BH3161" s="493" t="n">
        <v>6259.2</v>
      </c>
      <c r="BI3161" s="493" t="n">
        <v>593.4</v>
      </c>
      <c r="BJ3161" s="493" t="n">
        <v>419.26</v>
      </c>
      <c r="BK3161" s="493" t="n">
        <v>641.04</v>
      </c>
      <c r="BL3161" s="493" t="n">
        <v>6716.75</v>
      </c>
      <c r="BM3161" s="493" t="n">
        <v>768.79</v>
      </c>
      <c r="BN3161" s="493" t="n">
        <v>340.2</v>
      </c>
      <c r="BO3161" s="493" t="n">
        <v>961.2</v>
      </c>
      <c r="BP3161" s="493" t="n">
        <v>4858.5</v>
      </c>
      <c r="BQ3161" s="493" t="n">
        <v>715.9</v>
      </c>
      <c r="BR3161" s="493" t="n">
        <v>318.9</v>
      </c>
      <c r="BS3161" s="493" t="n">
        <v>1695</v>
      </c>
      <c r="BT3161" s="493" t="n">
        <v>1290.3</v>
      </c>
      <c r="BU3161" s="493" t="n">
        <v>3287.1</v>
      </c>
      <c r="BV3161" s="493" t="n">
        <v>1520.1</v>
      </c>
      <c r="BW3161" s="493" t="n">
        <v>2766.02</v>
      </c>
    </row>
    <row r="3162">
      <c r="A3162" t="inlineStr">
        <is>
          <t>[C9D3] Angiotensin-II 길항제 칼슘길항제 복합제</t>
        </is>
      </c>
      <c r="B3162" t="inlineStr">
        <is>
          <t>동광제약</t>
        </is>
      </c>
      <c r="C3162" t="inlineStr">
        <is>
          <t>텔미스타 엑스</t>
        </is>
      </c>
      <c r="D3162" t="inlineStr">
        <is>
          <t>동광제약</t>
        </is>
      </c>
      <c r="E3162" t="inlineStr">
        <is>
          <t>amlodipine besylate,  telmisartan</t>
        </is>
      </c>
      <c r="F3162" t="inlineStr">
        <is>
          <t>기타(치과의원, 치과병원 등)</t>
        </is>
      </c>
      <c r="G3162" t="inlineStr">
        <is>
          <t>Generic</t>
        </is>
      </c>
      <c r="H3162" s="493" t="n">
        <v>0</v>
      </c>
      <c r="I3162" s="493" t="n">
        <v>164.4</v>
      </c>
      <c r="J3162" s="493" t="n">
        <v>0</v>
      </c>
      <c r="K3162" s="493" t="n">
        <v>0</v>
      </c>
      <c r="L3162" s="493" t="n">
        <v>0</v>
      </c>
      <c r="M3162" s="493" t="n">
        <v>0</v>
      </c>
      <c r="N3162" s="493" t="n">
        <v>0</v>
      </c>
      <c r="O3162" s="493" t="n">
        <v>0</v>
      </c>
      <c r="P3162" s="493" t="n">
        <v>0</v>
      </c>
      <c r="Q3162" s="493" t="n">
        <v>0</v>
      </c>
      <c r="R3162" s="493" t="n">
        <v>0</v>
      </c>
      <c r="S3162" s="493" t="n">
        <v>0</v>
      </c>
      <c r="T3162" s="493" t="n">
        <v>972.6</v>
      </c>
      <c r="U3162" s="493" t="n">
        <v>0</v>
      </c>
      <c r="V3162" s="493" t="n">
        <v>1107</v>
      </c>
      <c r="W3162" s="493" t="n">
        <v>0</v>
      </c>
      <c r="X3162" s="493" t="n">
        <v>0</v>
      </c>
      <c r="Y3162" s="493" t="n">
        <v>1102.2</v>
      </c>
      <c r="Z3162" s="493" t="n">
        <v>0</v>
      </c>
      <c r="AA3162" s="493" t="n">
        <v>994.8</v>
      </c>
      <c r="AB3162" s="493" t="n">
        <v>0</v>
      </c>
      <c r="AC3162" s="493" t="n">
        <v>1003.8</v>
      </c>
      <c r="AD3162" s="493" t="n">
        <v>0</v>
      </c>
      <c r="AE3162" s="493" t="n">
        <v>0</v>
      </c>
      <c r="AF3162" s="493" t="n">
        <v>0</v>
      </c>
      <c r="AG3162" s="493" t="n">
        <v>0</v>
      </c>
      <c r="AH3162" s="493" t="n">
        <v>0</v>
      </c>
      <c r="AI3162" s="493" t="n">
        <v>0</v>
      </c>
      <c r="AJ3162" s="493" t="n">
        <v>0</v>
      </c>
      <c r="AK3162" s="493" t="n">
        <v>0</v>
      </c>
      <c r="AL3162" s="493" t="n">
        <v>0</v>
      </c>
      <c r="AM3162" s="493" t="n">
        <v>0</v>
      </c>
      <c r="AN3162" s="493" t="n">
        <v>0</v>
      </c>
      <c r="AO3162" s="493" t="n">
        <v>0</v>
      </c>
      <c r="AP3162" s="493" t="n">
        <v>0</v>
      </c>
      <c r="AQ3162" s="493" t="n">
        <v>0</v>
      </c>
      <c r="AR3162" s="493" t="n">
        <v>0</v>
      </c>
      <c r="AS3162" s="493" t="n">
        <v>0</v>
      </c>
      <c r="AT3162" s="493" t="n">
        <v>0</v>
      </c>
      <c r="AU3162" s="493" t="n">
        <v>0</v>
      </c>
      <c r="AV3162" s="493" t="n">
        <v>0</v>
      </c>
      <c r="AW3162" s="493" t="n">
        <v>0</v>
      </c>
      <c r="AX3162" s="493" t="n">
        <v>0</v>
      </c>
      <c r="AY3162" s="493" t="n">
        <v>0</v>
      </c>
      <c r="AZ3162" s="493" t="n">
        <v>0</v>
      </c>
      <c r="BA3162" s="493" t="n">
        <v>0</v>
      </c>
      <c r="BB3162" s="493" t="n">
        <v>0</v>
      </c>
      <c r="BC3162" s="493" t="n">
        <v>0</v>
      </c>
      <c r="BD3162" s="493" t="n">
        <v>0</v>
      </c>
      <c r="BE3162" s="493" t="n">
        <v>179.4</v>
      </c>
      <c r="BF3162" s="493" t="n">
        <v>0</v>
      </c>
      <c r="BG3162" s="493" t="n">
        <v>0</v>
      </c>
      <c r="BH3162" s="493" t="n">
        <v>0</v>
      </c>
      <c r="BI3162" s="493" t="n">
        <v>0</v>
      </c>
      <c r="BJ3162" s="493" t="n">
        <v>0</v>
      </c>
      <c r="BK3162" s="493" t="n">
        <v>0</v>
      </c>
      <c r="BL3162" s="493" t="n">
        <v>0</v>
      </c>
      <c r="BM3162" s="493" t="n">
        <v>0</v>
      </c>
      <c r="BN3162" s="493" t="n">
        <v>0</v>
      </c>
      <c r="BO3162" s="493" t="n">
        <v>0</v>
      </c>
      <c r="BP3162" s="493" t="n">
        <v>171</v>
      </c>
      <c r="BQ3162" s="493" t="n">
        <v>0</v>
      </c>
      <c r="BR3162" s="493" t="n">
        <v>0</v>
      </c>
      <c r="BS3162" s="493" t="n">
        <v>171.6</v>
      </c>
      <c r="BT3162" s="493" t="n">
        <v>0</v>
      </c>
      <c r="BU3162" s="493" t="n">
        <v>0</v>
      </c>
      <c r="BV3162" s="493" t="n">
        <v>0</v>
      </c>
      <c r="BW3162" s="493" t="n">
        <v>0</v>
      </c>
    </row>
    <row r="3163">
      <c r="A3163" t="inlineStr">
        <is>
          <t>[C9D3] Angiotensin-II 길항제 칼슘길항제 복합제</t>
        </is>
      </c>
      <c r="B3163" t="inlineStr">
        <is>
          <t>동구 바이오</t>
        </is>
      </c>
      <c r="C3163" t="inlineStr">
        <is>
          <t>동구잘탄</t>
        </is>
      </c>
      <c r="D3163" t="inlineStr">
        <is>
          <t>동구 바이오</t>
        </is>
      </c>
      <c r="E3163" t="inlineStr">
        <is>
          <t>amlodipine besylate  ( as amlodipine),  losartan potassium</t>
        </is>
      </c>
      <c r="F3163" t="inlineStr">
        <is>
          <t>종합병원</t>
        </is>
      </c>
      <c r="G3163" t="inlineStr">
        <is>
          <t>Generic</t>
        </is>
      </c>
      <c r="H3163" s="493" t="n">
        <v>240</v>
      </c>
      <c r="I3163" s="493" t="n">
        <v>0</v>
      </c>
      <c r="J3163" s="493" t="n">
        <v>0</v>
      </c>
      <c r="K3163" s="493" t="n">
        <v>0</v>
      </c>
      <c r="L3163" s="493" t="n">
        <v>0</v>
      </c>
      <c r="M3163" s="493" t="n">
        <v>0</v>
      </c>
      <c r="N3163" s="493" t="n">
        <v>0</v>
      </c>
      <c r="O3163" s="493" t="n">
        <v>0</v>
      </c>
      <c r="P3163" s="493" t="n">
        <v>0</v>
      </c>
      <c r="Q3163" s="493" t="n">
        <v>0</v>
      </c>
      <c r="R3163" s="493" t="n">
        <v>0</v>
      </c>
      <c r="S3163" s="493" t="n">
        <v>0</v>
      </c>
      <c r="T3163" s="493" t="n">
        <v>0</v>
      </c>
      <c r="U3163" s="493" t="n">
        <v>0</v>
      </c>
      <c r="V3163" s="493" t="n">
        <v>0</v>
      </c>
      <c r="W3163" s="493" t="n">
        <v>0</v>
      </c>
      <c r="X3163" s="493" t="n">
        <v>0</v>
      </c>
      <c r="Y3163" s="493" t="n">
        <v>0</v>
      </c>
      <c r="Z3163" s="493" t="n">
        <v>0</v>
      </c>
      <c r="AA3163" s="493" t="n">
        <v>0</v>
      </c>
      <c r="AB3163" s="493" t="n">
        <v>0</v>
      </c>
      <c r="AC3163" s="493" t="n">
        <v>0</v>
      </c>
      <c r="AD3163" s="493" t="n">
        <v>0</v>
      </c>
      <c r="AE3163" s="493" t="n">
        <v>0</v>
      </c>
      <c r="AF3163" s="493" t="n">
        <v>0</v>
      </c>
      <c r="AG3163" s="493" t="n">
        <v>0</v>
      </c>
      <c r="AH3163" s="493" t="n">
        <v>0</v>
      </c>
      <c r="AI3163" s="493" t="n">
        <v>0</v>
      </c>
      <c r="AJ3163" s="493" t="n">
        <v>0</v>
      </c>
      <c r="AK3163" s="493" t="n">
        <v>0</v>
      </c>
      <c r="AL3163" s="493" t="n">
        <v>0</v>
      </c>
      <c r="AM3163" s="493" t="n">
        <v>0</v>
      </c>
      <c r="AN3163" s="493" t="n">
        <v>0</v>
      </c>
      <c r="AO3163" s="493" t="n">
        <v>0</v>
      </c>
      <c r="AP3163" s="493" t="n">
        <v>0</v>
      </c>
      <c r="AQ3163" s="493" t="n">
        <v>0</v>
      </c>
      <c r="AR3163" s="493" t="n">
        <v>0</v>
      </c>
      <c r="AS3163" s="493" t="n">
        <v>0</v>
      </c>
      <c r="AT3163" s="493" t="n">
        <v>0</v>
      </c>
      <c r="AU3163" s="493" t="n">
        <v>0</v>
      </c>
      <c r="AV3163" s="493" t="n">
        <v>0</v>
      </c>
      <c r="AW3163" s="493" t="n">
        <v>0</v>
      </c>
      <c r="AX3163" s="493" t="n">
        <v>0</v>
      </c>
      <c r="AY3163" s="493" t="n">
        <v>0</v>
      </c>
      <c r="AZ3163" s="493" t="n">
        <v>0</v>
      </c>
      <c r="BA3163" s="493" t="n">
        <v>0</v>
      </c>
      <c r="BB3163" s="493" t="n">
        <v>0</v>
      </c>
      <c r="BC3163" s="493" t="n">
        <v>0</v>
      </c>
      <c r="BD3163" s="493" t="n">
        <v>0</v>
      </c>
      <c r="BE3163" s="493" t="n">
        <v>0</v>
      </c>
      <c r="BF3163" s="493" t="n">
        <v>0</v>
      </c>
      <c r="BG3163" s="493" t="n">
        <v>0</v>
      </c>
      <c r="BH3163" s="493" t="n">
        <v>0</v>
      </c>
      <c r="BI3163" s="493" t="n">
        <v>0</v>
      </c>
      <c r="BJ3163" s="493" t="n">
        <v>0</v>
      </c>
      <c r="BK3163" s="493" t="n">
        <v>0</v>
      </c>
      <c r="BL3163" s="493" t="n">
        <v>0</v>
      </c>
      <c r="BM3163" s="493" t="n">
        <v>0</v>
      </c>
      <c r="BN3163" s="493" t="n">
        <v>0</v>
      </c>
      <c r="BO3163" s="493" t="n">
        <v>0</v>
      </c>
      <c r="BP3163" s="493" t="n">
        <v>0</v>
      </c>
      <c r="BQ3163" s="493" t="n">
        <v>0</v>
      </c>
      <c r="BR3163" s="493" t="n">
        <v>0</v>
      </c>
      <c r="BS3163" s="493" t="n">
        <v>0</v>
      </c>
      <c r="BT3163" s="493" t="n">
        <v>0</v>
      </c>
      <c r="BU3163" s="493" t="n">
        <v>0</v>
      </c>
      <c r="BV3163" s="493" t="n">
        <v>0</v>
      </c>
      <c r="BW3163" s="493" t="n">
        <v>0</v>
      </c>
    </row>
    <row r="3164">
      <c r="A3164" t="inlineStr">
        <is>
          <t>[C9D3] Angiotensin-II 길항제 칼슘길항제 복합제</t>
        </is>
      </c>
      <c r="B3164" t="inlineStr">
        <is>
          <t>동구 바이오</t>
        </is>
      </c>
      <c r="C3164" t="inlineStr">
        <is>
          <t>동구잘탄</t>
        </is>
      </c>
      <c r="D3164" t="inlineStr">
        <is>
          <t>동구 바이오</t>
        </is>
      </c>
      <c r="E3164" t="inlineStr">
        <is>
          <t>amlodipine besylate  ( as amlodipine),  losartan potassium</t>
        </is>
      </c>
      <c r="F3164" t="inlineStr">
        <is>
          <t>병원</t>
        </is>
      </c>
      <c r="G3164" t="inlineStr">
        <is>
          <t>Generic</t>
        </is>
      </c>
      <c r="H3164" s="493" t="n">
        <v>257.1</v>
      </c>
      <c r="I3164" s="493" t="n">
        <v>498.6</v>
      </c>
      <c r="J3164" s="493" t="n">
        <v>131.44</v>
      </c>
      <c r="K3164" s="493" t="n">
        <v>0</v>
      </c>
      <c r="L3164" s="493" t="n">
        <v>240</v>
      </c>
      <c r="M3164" s="493" t="n">
        <v>0</v>
      </c>
      <c r="N3164" s="493" t="n">
        <v>240</v>
      </c>
      <c r="O3164" s="493" t="n">
        <v>0</v>
      </c>
      <c r="P3164" s="493" t="n">
        <v>0</v>
      </c>
      <c r="Q3164" s="493" t="n">
        <v>0</v>
      </c>
      <c r="R3164" s="493" t="n">
        <v>0</v>
      </c>
      <c r="S3164" s="493" t="n">
        <v>0</v>
      </c>
      <c r="T3164" s="493" t="n">
        <v>240</v>
      </c>
      <c r="U3164" s="493" t="n">
        <v>0</v>
      </c>
      <c r="V3164" s="493" t="n">
        <v>0</v>
      </c>
      <c r="W3164" s="493" t="n">
        <v>0</v>
      </c>
      <c r="X3164" s="493" t="n">
        <v>0</v>
      </c>
      <c r="Y3164" s="493" t="n">
        <v>0</v>
      </c>
      <c r="Z3164" s="493" t="n">
        <v>0</v>
      </c>
      <c r="AA3164" s="493" t="n">
        <v>0</v>
      </c>
      <c r="AB3164" s="493" t="n">
        <v>0</v>
      </c>
      <c r="AC3164" s="493" t="n">
        <v>0</v>
      </c>
      <c r="AD3164" s="493" t="n">
        <v>0</v>
      </c>
      <c r="AE3164" s="493" t="n">
        <v>0</v>
      </c>
      <c r="AF3164" s="493" t="n">
        <v>0</v>
      </c>
      <c r="AG3164" s="493" t="n">
        <v>0</v>
      </c>
      <c r="AH3164" s="493" t="n">
        <v>0</v>
      </c>
      <c r="AI3164" s="493" t="n">
        <v>0</v>
      </c>
      <c r="AJ3164" s="493" t="n">
        <v>0</v>
      </c>
      <c r="AK3164" s="493" t="n">
        <v>0</v>
      </c>
      <c r="AL3164" s="493" t="n">
        <v>0</v>
      </c>
      <c r="AM3164" s="493" t="n">
        <v>0</v>
      </c>
      <c r="AN3164" s="493" t="n">
        <v>0</v>
      </c>
      <c r="AO3164" s="493" t="n">
        <v>0</v>
      </c>
      <c r="AP3164" s="493" t="n">
        <v>0</v>
      </c>
      <c r="AQ3164" s="493" t="n">
        <v>0</v>
      </c>
      <c r="AR3164" s="493" t="n">
        <v>0</v>
      </c>
      <c r="AS3164" s="493" t="n">
        <v>0</v>
      </c>
      <c r="AT3164" s="493" t="n">
        <v>0</v>
      </c>
      <c r="AU3164" s="493" t="n">
        <v>0</v>
      </c>
      <c r="AV3164" s="493" t="n">
        <v>0</v>
      </c>
      <c r="AW3164" s="493" t="n">
        <v>0</v>
      </c>
      <c r="AX3164" s="493" t="n">
        <v>0</v>
      </c>
      <c r="AY3164" s="493" t="n">
        <v>0</v>
      </c>
      <c r="AZ3164" s="493" t="n">
        <v>0</v>
      </c>
      <c r="BA3164" s="493" t="n">
        <v>0</v>
      </c>
      <c r="BB3164" s="493" t="n">
        <v>0</v>
      </c>
      <c r="BC3164" s="493" t="n">
        <v>0</v>
      </c>
      <c r="BD3164" s="493" t="n">
        <v>0</v>
      </c>
      <c r="BE3164" s="493" t="n">
        <v>0</v>
      </c>
      <c r="BF3164" s="493" t="n">
        <v>0</v>
      </c>
      <c r="BG3164" s="493" t="n">
        <v>0</v>
      </c>
      <c r="BH3164" s="493" t="n">
        <v>0</v>
      </c>
      <c r="BI3164" s="493" t="n">
        <v>0</v>
      </c>
      <c r="BJ3164" s="493" t="n">
        <v>0</v>
      </c>
      <c r="BK3164" s="493" t="n">
        <v>0</v>
      </c>
      <c r="BL3164" s="493" t="n">
        <v>0</v>
      </c>
      <c r="BM3164" s="493" t="n">
        <v>0</v>
      </c>
      <c r="BN3164" s="493" t="n">
        <v>0</v>
      </c>
      <c r="BO3164" s="493" t="n">
        <v>0</v>
      </c>
      <c r="BP3164" s="493" t="n">
        <v>0</v>
      </c>
      <c r="BQ3164" s="493" t="n">
        <v>0</v>
      </c>
      <c r="BR3164" s="493" t="n">
        <v>0</v>
      </c>
      <c r="BS3164" s="493" t="n">
        <v>0</v>
      </c>
      <c r="BT3164" s="493" t="n">
        <v>0</v>
      </c>
      <c r="BU3164" s="493" t="n">
        <v>0</v>
      </c>
      <c r="BV3164" s="493" t="n">
        <v>0</v>
      </c>
      <c r="BW3164" s="493" t="n">
        <v>0</v>
      </c>
    </row>
    <row r="3165">
      <c r="A3165" t="inlineStr">
        <is>
          <t>[C9D3] Angiotensin-II 길항제 칼슘길항제 복합제</t>
        </is>
      </c>
      <c r="B3165" t="inlineStr">
        <is>
          <t>동구 바이오</t>
        </is>
      </c>
      <c r="C3165" t="inlineStr">
        <is>
          <t>동구잘탄</t>
        </is>
      </c>
      <c r="D3165" t="inlineStr">
        <is>
          <t>동구 바이오</t>
        </is>
      </c>
      <c r="E3165" t="inlineStr">
        <is>
          <t>amlodipine besylate  ( as amlodipine),  losartan potassium</t>
        </is>
      </c>
      <c r="F3165" t="inlineStr">
        <is>
          <t>의원</t>
        </is>
      </c>
      <c r="G3165" t="inlineStr">
        <is>
          <t>Generic</t>
        </is>
      </c>
      <c r="H3165" s="493" t="n">
        <v>85202.53</v>
      </c>
      <c r="I3165" s="493" t="n">
        <v>69107.67</v>
      </c>
      <c r="J3165" s="493" t="n">
        <v>84087.46000000001</v>
      </c>
      <c r="K3165" s="493" t="n">
        <v>81279.42999999999</v>
      </c>
      <c r="L3165" s="493" t="n">
        <v>88638.35000000001</v>
      </c>
      <c r="M3165" s="493" t="n">
        <v>82483.53</v>
      </c>
      <c r="N3165" s="493" t="n">
        <v>87031.66</v>
      </c>
      <c r="O3165" s="493" t="n">
        <v>75792.75</v>
      </c>
      <c r="P3165" s="493" t="n">
        <v>84463.56</v>
      </c>
      <c r="Q3165" s="493" t="n">
        <v>78369.46000000001</v>
      </c>
      <c r="R3165" s="493" t="n">
        <v>80439.77</v>
      </c>
      <c r="S3165" s="493" t="n">
        <v>19879.54</v>
      </c>
      <c r="T3165" s="493" t="n">
        <v>6438</v>
      </c>
      <c r="U3165" s="493" t="n">
        <v>1755.6</v>
      </c>
      <c r="V3165" s="493" t="n">
        <v>0</v>
      </c>
      <c r="W3165" s="493" t="n">
        <v>0</v>
      </c>
      <c r="X3165" s="493" t="n">
        <v>0</v>
      </c>
      <c r="Y3165" s="493" t="n">
        <v>0</v>
      </c>
      <c r="Z3165" s="493" t="n">
        <v>0</v>
      </c>
      <c r="AA3165" s="493" t="n">
        <v>0</v>
      </c>
      <c r="AB3165" s="493" t="n">
        <v>0</v>
      </c>
      <c r="AC3165" s="493" t="n">
        <v>0</v>
      </c>
      <c r="AD3165" s="493" t="n">
        <v>0</v>
      </c>
      <c r="AE3165" s="493" t="n">
        <v>0</v>
      </c>
      <c r="AF3165" s="493" t="n">
        <v>0</v>
      </c>
      <c r="AG3165" s="493" t="n">
        <v>0</v>
      </c>
      <c r="AH3165" s="493" t="n">
        <v>0</v>
      </c>
      <c r="AI3165" s="493" t="n">
        <v>0</v>
      </c>
      <c r="AJ3165" s="493" t="n">
        <v>0</v>
      </c>
      <c r="AK3165" s="493" t="n">
        <v>0</v>
      </c>
      <c r="AL3165" s="493" t="n">
        <v>0</v>
      </c>
      <c r="AM3165" s="493" t="n">
        <v>0</v>
      </c>
      <c r="AN3165" s="493" t="n">
        <v>0</v>
      </c>
      <c r="AO3165" s="493" t="n">
        <v>0</v>
      </c>
      <c r="AP3165" s="493" t="n">
        <v>0</v>
      </c>
      <c r="AQ3165" s="493" t="n">
        <v>0</v>
      </c>
      <c r="AR3165" s="493" t="n">
        <v>0</v>
      </c>
      <c r="AS3165" s="493" t="n">
        <v>0</v>
      </c>
      <c r="AT3165" s="493" t="n">
        <v>0</v>
      </c>
      <c r="AU3165" s="493" t="n">
        <v>0</v>
      </c>
      <c r="AV3165" s="493" t="n">
        <v>0</v>
      </c>
      <c r="AW3165" s="493" t="n">
        <v>0</v>
      </c>
      <c r="AX3165" s="493" t="n">
        <v>0</v>
      </c>
      <c r="AY3165" s="493" t="n">
        <v>0</v>
      </c>
      <c r="AZ3165" s="493" t="n">
        <v>0</v>
      </c>
      <c r="BA3165" s="493" t="n">
        <v>0</v>
      </c>
      <c r="BB3165" s="493" t="n">
        <v>0</v>
      </c>
      <c r="BC3165" s="493" t="n">
        <v>0</v>
      </c>
      <c r="BD3165" s="493" t="n">
        <v>0</v>
      </c>
      <c r="BE3165" s="493" t="n">
        <v>0</v>
      </c>
      <c r="BF3165" s="493" t="n">
        <v>0</v>
      </c>
      <c r="BG3165" s="493" t="n">
        <v>0</v>
      </c>
      <c r="BH3165" s="493" t="n">
        <v>0</v>
      </c>
      <c r="BI3165" s="493" t="n">
        <v>0</v>
      </c>
      <c r="BJ3165" s="493" t="n">
        <v>0</v>
      </c>
      <c r="BK3165" s="493" t="n">
        <v>0</v>
      </c>
      <c r="BL3165" s="493" t="n">
        <v>0</v>
      </c>
      <c r="BM3165" s="493" t="n">
        <v>0</v>
      </c>
      <c r="BN3165" s="493" t="n">
        <v>0</v>
      </c>
      <c r="BO3165" s="493" t="n">
        <v>0</v>
      </c>
      <c r="BP3165" s="493" t="n">
        <v>0</v>
      </c>
      <c r="BQ3165" s="493" t="n">
        <v>0</v>
      </c>
      <c r="BR3165" s="493" t="n">
        <v>0</v>
      </c>
      <c r="BS3165" s="493" t="n">
        <v>0</v>
      </c>
      <c r="BT3165" s="493" t="n">
        <v>0</v>
      </c>
      <c r="BU3165" s="493" t="n">
        <v>0</v>
      </c>
      <c r="BV3165" s="493" t="n">
        <v>0</v>
      </c>
      <c r="BW3165" s="493" t="n">
        <v>0</v>
      </c>
    </row>
    <row r="3166">
      <c r="A3166" t="inlineStr">
        <is>
          <t>[C9D3] Angiotensin-II 길항제 칼슘길항제 복합제</t>
        </is>
      </c>
      <c r="B3166" t="inlineStr">
        <is>
          <t>동구 바이오</t>
        </is>
      </c>
      <c r="C3166" t="inlineStr">
        <is>
          <t>동구잘탄</t>
        </is>
      </c>
      <c r="D3166" t="inlineStr">
        <is>
          <t>동구 바이오</t>
        </is>
      </c>
      <c r="E3166" t="inlineStr">
        <is>
          <t>amlodipine besylate  ( as amlodipine),  losartan potassium</t>
        </is>
      </c>
      <c r="F3166" t="inlineStr">
        <is>
          <t>보건소</t>
        </is>
      </c>
      <c r="G3166" t="inlineStr">
        <is>
          <t>Generic</t>
        </is>
      </c>
      <c r="H3166" s="493" t="n">
        <v>0</v>
      </c>
      <c r="I3166" s="493" t="n">
        <v>0</v>
      </c>
      <c r="J3166" s="493" t="n">
        <v>0</v>
      </c>
      <c r="K3166" s="493" t="n">
        <v>0</v>
      </c>
      <c r="L3166" s="493" t="n">
        <v>1362.6</v>
      </c>
      <c r="M3166" s="493" t="n">
        <v>0</v>
      </c>
      <c r="N3166" s="493" t="n">
        <v>1240.8</v>
      </c>
      <c r="O3166" s="493" t="n">
        <v>0</v>
      </c>
      <c r="P3166" s="493" t="n">
        <v>0</v>
      </c>
      <c r="Q3166" s="493" t="n">
        <v>0</v>
      </c>
      <c r="R3166" s="493" t="n">
        <v>0</v>
      </c>
      <c r="S3166" s="493" t="n">
        <v>0</v>
      </c>
      <c r="T3166" s="493" t="n">
        <v>0</v>
      </c>
      <c r="U3166" s="493" t="n">
        <v>0</v>
      </c>
      <c r="V3166" s="493" t="n">
        <v>0</v>
      </c>
      <c r="W3166" s="493" t="n">
        <v>0</v>
      </c>
      <c r="X3166" s="493" t="n">
        <v>0</v>
      </c>
      <c r="Y3166" s="493" t="n">
        <v>0</v>
      </c>
      <c r="Z3166" s="493" t="n">
        <v>0</v>
      </c>
      <c r="AA3166" s="493" t="n">
        <v>0</v>
      </c>
      <c r="AB3166" s="493" t="n">
        <v>0</v>
      </c>
      <c r="AC3166" s="493" t="n">
        <v>0</v>
      </c>
      <c r="AD3166" s="493" t="n">
        <v>0</v>
      </c>
      <c r="AE3166" s="493" t="n">
        <v>0</v>
      </c>
      <c r="AF3166" s="493" t="n">
        <v>0</v>
      </c>
      <c r="AG3166" s="493" t="n">
        <v>0</v>
      </c>
      <c r="AH3166" s="493" t="n">
        <v>0</v>
      </c>
      <c r="AI3166" s="493" t="n">
        <v>0</v>
      </c>
      <c r="AJ3166" s="493" t="n">
        <v>0</v>
      </c>
      <c r="AK3166" s="493" t="n">
        <v>0</v>
      </c>
      <c r="AL3166" s="493" t="n">
        <v>0</v>
      </c>
      <c r="AM3166" s="493" t="n">
        <v>0</v>
      </c>
      <c r="AN3166" s="493" t="n">
        <v>0</v>
      </c>
      <c r="AO3166" s="493" t="n">
        <v>0</v>
      </c>
      <c r="AP3166" s="493" t="n">
        <v>0</v>
      </c>
      <c r="AQ3166" s="493" t="n">
        <v>0</v>
      </c>
      <c r="AR3166" s="493" t="n">
        <v>0</v>
      </c>
      <c r="AS3166" s="493" t="n">
        <v>0</v>
      </c>
      <c r="AT3166" s="493" t="n">
        <v>0</v>
      </c>
      <c r="AU3166" s="493" t="n">
        <v>0</v>
      </c>
      <c r="AV3166" s="493" t="n">
        <v>0</v>
      </c>
      <c r="AW3166" s="493" t="n">
        <v>0</v>
      </c>
      <c r="AX3166" s="493" t="n">
        <v>0</v>
      </c>
      <c r="AY3166" s="493" t="n">
        <v>0</v>
      </c>
      <c r="AZ3166" s="493" t="n">
        <v>0</v>
      </c>
      <c r="BA3166" s="493" t="n">
        <v>0</v>
      </c>
      <c r="BB3166" s="493" t="n">
        <v>0</v>
      </c>
      <c r="BC3166" s="493" t="n">
        <v>0</v>
      </c>
      <c r="BD3166" s="493" t="n">
        <v>0</v>
      </c>
      <c r="BE3166" s="493" t="n">
        <v>0</v>
      </c>
      <c r="BF3166" s="493" t="n">
        <v>0</v>
      </c>
      <c r="BG3166" s="493" t="n">
        <v>0</v>
      </c>
      <c r="BH3166" s="493" t="n">
        <v>0</v>
      </c>
      <c r="BI3166" s="493" t="n">
        <v>0</v>
      </c>
      <c r="BJ3166" s="493" t="n">
        <v>0</v>
      </c>
      <c r="BK3166" s="493" t="n">
        <v>0</v>
      </c>
      <c r="BL3166" s="493" t="n">
        <v>0</v>
      </c>
      <c r="BM3166" s="493" t="n">
        <v>0</v>
      </c>
      <c r="BN3166" s="493" t="n">
        <v>0</v>
      </c>
      <c r="BO3166" s="493" t="n">
        <v>0</v>
      </c>
      <c r="BP3166" s="493" t="n">
        <v>0</v>
      </c>
      <c r="BQ3166" s="493" t="n">
        <v>0</v>
      </c>
      <c r="BR3166" s="493" t="n">
        <v>0</v>
      </c>
      <c r="BS3166" s="493" t="n">
        <v>0</v>
      </c>
      <c r="BT3166" s="493" t="n">
        <v>0</v>
      </c>
      <c r="BU3166" s="493" t="n">
        <v>0</v>
      </c>
      <c r="BV3166" s="493" t="n">
        <v>0</v>
      </c>
      <c r="BW3166" s="493" t="n">
        <v>0</v>
      </c>
    </row>
    <row r="3167">
      <c r="A3167" t="inlineStr">
        <is>
          <t>[C9D3] Angiotensin-II 길항제 칼슘길항제 복합제</t>
        </is>
      </c>
      <c r="B3167" t="inlineStr">
        <is>
          <t>동구 바이오</t>
        </is>
      </c>
      <c r="C3167" t="inlineStr">
        <is>
          <t>동구잘탄</t>
        </is>
      </c>
      <c r="D3167" t="inlineStr">
        <is>
          <t>동구 바이오</t>
        </is>
      </c>
      <c r="E3167" t="inlineStr">
        <is>
          <t>amlodipine besylate  ( as amlodipine),  losartan potassium</t>
        </is>
      </c>
      <c r="F3167" t="inlineStr">
        <is>
          <t>기타(치과의원, 치과병원 등)</t>
        </is>
      </c>
      <c r="G3167" t="inlineStr">
        <is>
          <t>Generic</t>
        </is>
      </c>
      <c r="H3167" s="493" t="n">
        <v>0</v>
      </c>
      <c r="I3167" s="493" t="n">
        <v>214.2</v>
      </c>
      <c r="J3167" s="493" t="n">
        <v>0</v>
      </c>
      <c r="K3167" s="493" t="n">
        <v>0</v>
      </c>
      <c r="L3167" s="493" t="n">
        <v>0</v>
      </c>
      <c r="M3167" s="493" t="n">
        <v>0</v>
      </c>
      <c r="N3167" s="493" t="n">
        <v>0</v>
      </c>
      <c r="O3167" s="493" t="n">
        <v>0</v>
      </c>
      <c r="P3167" s="493" t="n">
        <v>0</v>
      </c>
      <c r="Q3167" s="493" t="n">
        <v>0</v>
      </c>
      <c r="R3167" s="493" t="n">
        <v>161.4</v>
      </c>
      <c r="S3167" s="493" t="n">
        <v>0</v>
      </c>
      <c r="T3167" s="493" t="n">
        <v>0</v>
      </c>
      <c r="U3167" s="493" t="n">
        <v>0</v>
      </c>
      <c r="V3167" s="493" t="n">
        <v>0</v>
      </c>
      <c r="W3167" s="493" t="n">
        <v>0</v>
      </c>
      <c r="X3167" s="493" t="n">
        <v>0</v>
      </c>
      <c r="Y3167" s="493" t="n">
        <v>0</v>
      </c>
      <c r="Z3167" s="493" t="n">
        <v>0</v>
      </c>
      <c r="AA3167" s="493" t="n">
        <v>0</v>
      </c>
      <c r="AB3167" s="493" t="n">
        <v>0</v>
      </c>
      <c r="AC3167" s="493" t="n">
        <v>0</v>
      </c>
      <c r="AD3167" s="493" t="n">
        <v>0</v>
      </c>
      <c r="AE3167" s="493" t="n">
        <v>0</v>
      </c>
      <c r="AF3167" s="493" t="n">
        <v>0</v>
      </c>
      <c r="AG3167" s="493" t="n">
        <v>0</v>
      </c>
      <c r="AH3167" s="493" t="n">
        <v>0</v>
      </c>
      <c r="AI3167" s="493" t="n">
        <v>0</v>
      </c>
      <c r="AJ3167" s="493" t="n">
        <v>0</v>
      </c>
      <c r="AK3167" s="493" t="n">
        <v>0</v>
      </c>
      <c r="AL3167" s="493" t="n">
        <v>0</v>
      </c>
      <c r="AM3167" s="493" t="n">
        <v>0</v>
      </c>
      <c r="AN3167" s="493" t="n">
        <v>0</v>
      </c>
      <c r="AO3167" s="493" t="n">
        <v>0</v>
      </c>
      <c r="AP3167" s="493" t="n">
        <v>0</v>
      </c>
      <c r="AQ3167" s="493" t="n">
        <v>0</v>
      </c>
      <c r="AR3167" s="493" t="n">
        <v>0</v>
      </c>
      <c r="AS3167" s="493" t="n">
        <v>0</v>
      </c>
      <c r="AT3167" s="493" t="n">
        <v>0</v>
      </c>
      <c r="AU3167" s="493" t="n">
        <v>0</v>
      </c>
      <c r="AV3167" s="493" t="n">
        <v>0</v>
      </c>
      <c r="AW3167" s="493" t="n">
        <v>0</v>
      </c>
      <c r="AX3167" s="493" t="n">
        <v>0</v>
      </c>
      <c r="AY3167" s="493" t="n">
        <v>0</v>
      </c>
      <c r="AZ3167" s="493" t="n">
        <v>0</v>
      </c>
      <c r="BA3167" s="493" t="n">
        <v>0</v>
      </c>
      <c r="BB3167" s="493" t="n">
        <v>0</v>
      </c>
      <c r="BC3167" s="493" t="n">
        <v>0</v>
      </c>
      <c r="BD3167" s="493" t="n">
        <v>0</v>
      </c>
      <c r="BE3167" s="493" t="n">
        <v>0</v>
      </c>
      <c r="BF3167" s="493" t="n">
        <v>0</v>
      </c>
      <c r="BG3167" s="493" t="n">
        <v>0</v>
      </c>
      <c r="BH3167" s="493" t="n">
        <v>0</v>
      </c>
      <c r="BI3167" s="493" t="n">
        <v>0</v>
      </c>
      <c r="BJ3167" s="493" t="n">
        <v>0</v>
      </c>
      <c r="BK3167" s="493" t="n">
        <v>0</v>
      </c>
      <c r="BL3167" s="493" t="n">
        <v>0</v>
      </c>
      <c r="BM3167" s="493" t="n">
        <v>0</v>
      </c>
      <c r="BN3167" s="493" t="n">
        <v>0</v>
      </c>
      <c r="BO3167" s="493" t="n">
        <v>0</v>
      </c>
      <c r="BP3167" s="493" t="n">
        <v>0</v>
      </c>
      <c r="BQ3167" s="493" t="n">
        <v>0</v>
      </c>
      <c r="BR3167" s="493" t="n">
        <v>0</v>
      </c>
      <c r="BS3167" s="493" t="n">
        <v>0</v>
      </c>
      <c r="BT3167" s="493" t="n">
        <v>0</v>
      </c>
      <c r="BU3167" s="493" t="n">
        <v>0</v>
      </c>
      <c r="BV3167" s="493" t="n">
        <v>0</v>
      </c>
      <c r="BW3167" s="493" t="n">
        <v>0</v>
      </c>
    </row>
    <row r="3168">
      <c r="A3168" t="inlineStr">
        <is>
          <t>[C9D3] Angiotensin-II 길항제 칼슘길항제 복합제</t>
        </is>
      </c>
      <c r="B3168" t="inlineStr">
        <is>
          <t>동구 바이오</t>
        </is>
      </c>
      <c r="C3168" t="inlineStr">
        <is>
          <t>아발탄</t>
        </is>
      </c>
      <c r="D3168" t="inlineStr">
        <is>
          <t>동구 바이오</t>
        </is>
      </c>
      <c r="E3168" t="inlineStr">
        <is>
          <t>amlodipine besylate,  valsartan</t>
        </is>
      </c>
      <c r="F3168" t="inlineStr">
        <is>
          <t>상급종합병원</t>
        </is>
      </c>
      <c r="G3168" t="inlineStr">
        <is>
          <t>Generic</t>
        </is>
      </c>
      <c r="H3168" s="493" t="n">
        <v>0</v>
      </c>
      <c r="I3168" s="493" t="n">
        <v>0</v>
      </c>
      <c r="J3168" s="493" t="n">
        <v>0</v>
      </c>
      <c r="K3168" s="493" t="n">
        <v>0</v>
      </c>
      <c r="L3168" s="493" t="n">
        <v>0</v>
      </c>
      <c r="M3168" s="493" t="n">
        <v>0</v>
      </c>
      <c r="N3168" s="493" t="n">
        <v>0</v>
      </c>
      <c r="O3168" s="493" t="n">
        <v>0</v>
      </c>
      <c r="P3168" s="493" t="n">
        <v>0</v>
      </c>
      <c r="Q3168" s="493" t="n">
        <v>0</v>
      </c>
      <c r="R3168" s="493" t="n">
        <v>0</v>
      </c>
      <c r="S3168" s="493" t="n">
        <v>0</v>
      </c>
      <c r="T3168" s="493" t="n">
        <v>0</v>
      </c>
      <c r="U3168" s="493" t="n">
        <v>0</v>
      </c>
      <c r="V3168" s="493" t="n">
        <v>0</v>
      </c>
      <c r="W3168" s="493" t="n">
        <v>0</v>
      </c>
      <c r="X3168" s="493" t="n">
        <v>0</v>
      </c>
      <c r="Y3168" s="493" t="n">
        <v>0</v>
      </c>
      <c r="Z3168" s="493" t="n">
        <v>0</v>
      </c>
      <c r="AA3168" s="493" t="n">
        <v>0</v>
      </c>
      <c r="AB3168" s="493" t="n">
        <v>0</v>
      </c>
      <c r="AC3168" s="493" t="n">
        <v>0</v>
      </c>
      <c r="AD3168" s="493" t="n">
        <v>0</v>
      </c>
      <c r="AE3168" s="493" t="n">
        <v>0</v>
      </c>
      <c r="AF3168" s="493" t="n">
        <v>0</v>
      </c>
      <c r="AG3168" s="493" t="n">
        <v>0</v>
      </c>
      <c r="AH3168" s="493" t="n">
        <v>0</v>
      </c>
      <c r="AI3168" s="493" t="n">
        <v>0</v>
      </c>
      <c r="AJ3168" s="493" t="n">
        <v>0</v>
      </c>
      <c r="AK3168" s="493" t="n">
        <v>0</v>
      </c>
      <c r="AL3168" s="493" t="n">
        <v>0</v>
      </c>
      <c r="AM3168" s="493" t="n">
        <v>0</v>
      </c>
      <c r="AN3168" s="493" t="n">
        <v>0</v>
      </c>
      <c r="AO3168" s="493" t="n">
        <v>0</v>
      </c>
      <c r="AP3168" s="493" t="n">
        <v>0</v>
      </c>
      <c r="AQ3168" s="493" t="n">
        <v>0</v>
      </c>
      <c r="AR3168" s="493" t="n">
        <v>0</v>
      </c>
      <c r="AS3168" s="493" t="n">
        <v>0</v>
      </c>
      <c r="AT3168" s="493" t="n">
        <v>0</v>
      </c>
      <c r="AU3168" s="493" t="n">
        <v>0</v>
      </c>
      <c r="AV3168" s="493" t="n">
        <v>0</v>
      </c>
      <c r="AW3168" s="493" t="n">
        <v>0</v>
      </c>
      <c r="AX3168" s="493" t="n">
        <v>0</v>
      </c>
      <c r="AY3168" s="493" t="n">
        <v>0</v>
      </c>
      <c r="AZ3168" s="493" t="n">
        <v>0</v>
      </c>
      <c r="BA3168" s="493" t="n">
        <v>0</v>
      </c>
      <c r="BB3168" s="493" t="n">
        <v>0</v>
      </c>
      <c r="BC3168" s="493" t="n">
        <v>0</v>
      </c>
      <c r="BD3168" s="493" t="n">
        <v>0</v>
      </c>
      <c r="BE3168" s="493" t="n">
        <v>0</v>
      </c>
      <c r="BF3168" s="493" t="n">
        <v>0</v>
      </c>
      <c r="BG3168" s="493" t="n">
        <v>0</v>
      </c>
      <c r="BH3168" s="493" t="n">
        <v>0</v>
      </c>
      <c r="BI3168" s="493" t="n">
        <v>0</v>
      </c>
      <c r="BJ3168" s="493" t="n">
        <v>0</v>
      </c>
      <c r="BK3168" s="493" t="n">
        <v>0</v>
      </c>
      <c r="BL3168" s="493" t="n">
        <v>0</v>
      </c>
      <c r="BM3168" s="493" t="n">
        <v>0</v>
      </c>
      <c r="BN3168" s="493" t="n">
        <v>0</v>
      </c>
      <c r="BO3168" s="493" t="n">
        <v>0</v>
      </c>
      <c r="BP3168" s="493" t="n">
        <v>0</v>
      </c>
      <c r="BQ3168" s="493" t="n">
        <v>0</v>
      </c>
      <c r="BR3168" s="493" t="n">
        <v>0</v>
      </c>
      <c r="BS3168" s="493" t="n">
        <v>0</v>
      </c>
      <c r="BT3168" s="493" t="n">
        <v>0</v>
      </c>
      <c r="BU3168" s="493" t="n">
        <v>818</v>
      </c>
      <c r="BV3168" s="493" t="n">
        <v>0</v>
      </c>
      <c r="BW3168" s="493" t="n">
        <v>0</v>
      </c>
    </row>
    <row r="3169">
      <c r="A3169" t="inlineStr">
        <is>
          <t>[C9D3] Angiotensin-II 길항제 칼슘길항제 복합제</t>
        </is>
      </c>
      <c r="B3169" t="inlineStr">
        <is>
          <t>동구 바이오</t>
        </is>
      </c>
      <c r="C3169" t="inlineStr">
        <is>
          <t>아발탄</t>
        </is>
      </c>
      <c r="D3169" t="inlineStr">
        <is>
          <t>동구 바이오</t>
        </is>
      </c>
      <c r="E3169" t="inlineStr">
        <is>
          <t>amlodipine besylate,  valsartan</t>
        </is>
      </c>
      <c r="F3169" t="inlineStr">
        <is>
          <t>종합병원</t>
        </is>
      </c>
      <c r="G3169" t="inlineStr">
        <is>
          <t>Generic</t>
        </is>
      </c>
      <c r="H3169" s="493" t="n">
        <v>27343.38</v>
      </c>
      <c r="I3169" s="493" t="n">
        <v>27947.3</v>
      </c>
      <c r="J3169" s="493" t="n">
        <v>30308.88</v>
      </c>
      <c r="K3169" s="493" t="n">
        <v>25345.41</v>
      </c>
      <c r="L3169" s="493" t="n">
        <v>31862.79</v>
      </c>
      <c r="M3169" s="493" t="n">
        <v>28857.1</v>
      </c>
      <c r="N3169" s="493" t="n">
        <v>27048.94</v>
      </c>
      <c r="O3169" s="493" t="n">
        <v>25284.8</v>
      </c>
      <c r="P3169" s="493" t="n">
        <v>23523.65</v>
      </c>
      <c r="Q3169" s="493" t="n">
        <v>21916.68</v>
      </c>
      <c r="R3169" s="493" t="n">
        <v>22438</v>
      </c>
      <c r="S3169" s="493" t="n">
        <v>25055.34</v>
      </c>
      <c r="T3169" s="493" t="n">
        <v>21125.18</v>
      </c>
      <c r="U3169" s="493" t="n">
        <v>21900.75</v>
      </c>
      <c r="V3169" s="493" t="n">
        <v>23999.52</v>
      </c>
      <c r="W3169" s="493" t="n">
        <v>21587.85</v>
      </c>
      <c r="X3169" s="493" t="n">
        <v>24047.28</v>
      </c>
      <c r="Y3169" s="493" t="n">
        <v>22464.56</v>
      </c>
      <c r="Z3169" s="493" t="n">
        <v>22085.28</v>
      </c>
      <c r="AA3169" s="493" t="n">
        <v>27620.74</v>
      </c>
      <c r="AB3169" s="493" t="n">
        <v>25266.2</v>
      </c>
      <c r="AC3169" s="493" t="n">
        <v>24017.37</v>
      </c>
      <c r="AD3169" s="493" t="n">
        <v>23764.54</v>
      </c>
      <c r="AE3169" s="493" t="n">
        <v>25387.05</v>
      </c>
      <c r="AF3169" s="493" t="n">
        <v>29604.17</v>
      </c>
      <c r="AG3169" s="493" t="n">
        <v>24334.42</v>
      </c>
      <c r="AH3169" s="493" t="n">
        <v>28644.74</v>
      </c>
      <c r="AI3169" s="493" t="n">
        <v>24950.7</v>
      </c>
      <c r="AJ3169" s="493" t="n">
        <v>27958.17</v>
      </c>
      <c r="AK3169" s="493" t="n">
        <v>28998.13</v>
      </c>
      <c r="AL3169" s="493" t="n">
        <v>28621.4</v>
      </c>
      <c r="AM3169" s="493" t="n">
        <v>31541.16</v>
      </c>
      <c r="AN3169" s="493" t="n">
        <v>30411.66</v>
      </c>
      <c r="AO3169" s="493" t="n">
        <v>35046.7</v>
      </c>
      <c r="AP3169" s="493" t="n">
        <v>35288.26</v>
      </c>
      <c r="AQ3169" s="493" t="n">
        <v>32504.66</v>
      </c>
      <c r="AR3169" s="493" t="n">
        <v>32146.32</v>
      </c>
      <c r="AS3169" s="493" t="n">
        <v>32988.12</v>
      </c>
      <c r="AT3169" s="493" t="n">
        <v>26851.52</v>
      </c>
      <c r="AU3169" s="493" t="n">
        <v>32602.51</v>
      </c>
      <c r="AV3169" s="493" t="n">
        <v>34456.18</v>
      </c>
      <c r="AW3169" s="493" t="n">
        <v>30395.76</v>
      </c>
      <c r="AX3169" s="493" t="n">
        <v>31915.42</v>
      </c>
      <c r="AY3169" s="493" t="n">
        <v>32669.17</v>
      </c>
      <c r="AZ3169" s="493" t="n">
        <v>31446.75</v>
      </c>
      <c r="BA3169" s="493" t="n">
        <v>31055.7</v>
      </c>
      <c r="BB3169" s="493" t="n">
        <v>31093.53</v>
      </c>
      <c r="BC3169" s="493" t="n">
        <v>40100.68</v>
      </c>
      <c r="BD3169" s="493" t="n">
        <v>33190.76</v>
      </c>
      <c r="BE3169" s="493" t="n">
        <v>30686.92</v>
      </c>
      <c r="BF3169" s="493" t="n">
        <v>36676.31</v>
      </c>
      <c r="BG3169" s="493" t="n">
        <v>37698.1</v>
      </c>
      <c r="BH3169" s="493" t="n">
        <v>34293.9</v>
      </c>
      <c r="BI3169" s="493" t="n">
        <v>32283.12</v>
      </c>
      <c r="BJ3169" s="493" t="n">
        <v>34605.2</v>
      </c>
      <c r="BK3169" s="493" t="n">
        <v>27167.86</v>
      </c>
      <c r="BL3169" s="493" t="n">
        <v>52686.05</v>
      </c>
      <c r="BM3169" s="493" t="n">
        <v>45807.87</v>
      </c>
      <c r="BN3169" s="493" t="n">
        <v>39335.87</v>
      </c>
      <c r="BO3169" s="493" t="n">
        <v>49902.92</v>
      </c>
      <c r="BP3169" s="493" t="n">
        <v>43523.87</v>
      </c>
      <c r="BQ3169" s="493" t="n">
        <v>40899.36</v>
      </c>
      <c r="BR3169" s="493" t="n">
        <v>47369.7</v>
      </c>
      <c r="BS3169" s="493" t="n">
        <v>49059.95</v>
      </c>
      <c r="BT3169" s="493" t="n">
        <v>43722.15</v>
      </c>
      <c r="BU3169" s="493" t="n">
        <v>46472.89</v>
      </c>
      <c r="BV3169" s="493" t="n">
        <v>51401.98</v>
      </c>
      <c r="BW3169" s="493" t="n">
        <v>46621.78</v>
      </c>
    </row>
    <row r="3170">
      <c r="A3170" t="inlineStr">
        <is>
          <t>[C9D3] Angiotensin-II 길항제 칼슘길항제 복합제</t>
        </is>
      </c>
      <c r="B3170" t="inlineStr">
        <is>
          <t>동구 바이오</t>
        </is>
      </c>
      <c r="C3170" t="inlineStr">
        <is>
          <t>아발탄</t>
        </is>
      </c>
      <c r="D3170" t="inlineStr">
        <is>
          <t>동구 바이오</t>
        </is>
      </c>
      <c r="E3170" t="inlineStr">
        <is>
          <t>amlodipine besylate,  valsartan</t>
        </is>
      </c>
      <c r="F3170" t="inlineStr">
        <is>
          <t>병원</t>
        </is>
      </c>
      <c r="G3170" t="inlineStr">
        <is>
          <t>Generic</t>
        </is>
      </c>
      <c r="H3170" s="493" t="n">
        <v>930.3</v>
      </c>
      <c r="I3170" s="493" t="n">
        <v>1189.2</v>
      </c>
      <c r="J3170" s="493" t="n">
        <v>1863</v>
      </c>
      <c r="K3170" s="493" t="n">
        <v>3299.87</v>
      </c>
      <c r="L3170" s="493" t="n">
        <v>1646.1</v>
      </c>
      <c r="M3170" s="493" t="n">
        <v>2910.6</v>
      </c>
      <c r="N3170" s="493" t="n">
        <v>2158.5</v>
      </c>
      <c r="O3170" s="493" t="n">
        <v>2586.3</v>
      </c>
      <c r="P3170" s="493" t="n">
        <v>1486.2</v>
      </c>
      <c r="Q3170" s="493" t="n">
        <v>3070.4</v>
      </c>
      <c r="R3170" s="493" t="n">
        <v>2969.58</v>
      </c>
      <c r="S3170" s="493" t="n">
        <v>2396.2</v>
      </c>
      <c r="T3170" s="493" t="n">
        <v>1965.12</v>
      </c>
      <c r="U3170" s="493" t="n">
        <v>2111.38</v>
      </c>
      <c r="V3170" s="493" t="n">
        <v>2494.2</v>
      </c>
      <c r="W3170" s="493" t="n">
        <v>1737.1</v>
      </c>
      <c r="X3170" s="493" t="n">
        <v>1648.9</v>
      </c>
      <c r="Y3170" s="493" t="n">
        <v>755.5</v>
      </c>
      <c r="Z3170" s="493" t="n">
        <v>1245.4</v>
      </c>
      <c r="AA3170" s="493" t="n">
        <v>536.4</v>
      </c>
      <c r="AB3170" s="493" t="n">
        <v>835.2</v>
      </c>
      <c r="AC3170" s="493" t="n">
        <v>1266.6</v>
      </c>
      <c r="AD3170" s="493" t="n">
        <v>2408.4</v>
      </c>
      <c r="AE3170" s="493" t="n">
        <v>154.5</v>
      </c>
      <c r="AF3170" s="493" t="n">
        <v>1638.6</v>
      </c>
      <c r="AG3170" s="493" t="n">
        <v>482.4</v>
      </c>
      <c r="AH3170" s="493" t="n">
        <v>594</v>
      </c>
      <c r="AI3170" s="493" t="n">
        <v>322.2</v>
      </c>
      <c r="AJ3170" s="493" t="n">
        <v>972</v>
      </c>
      <c r="AK3170" s="493" t="n">
        <v>538.8</v>
      </c>
      <c r="AL3170" s="493" t="n">
        <v>393</v>
      </c>
      <c r="AM3170" s="493" t="n">
        <v>1329</v>
      </c>
      <c r="AN3170" s="493" t="n">
        <v>2617.8</v>
      </c>
      <c r="AO3170" s="493" t="n">
        <v>1384.2</v>
      </c>
      <c r="AP3170" s="493" t="n">
        <v>2586</v>
      </c>
      <c r="AQ3170" s="493" t="n">
        <v>2934</v>
      </c>
      <c r="AR3170" s="493" t="n">
        <v>402</v>
      </c>
      <c r="AS3170" s="493" t="n">
        <v>2285.4</v>
      </c>
      <c r="AT3170" s="493" t="n">
        <v>2047.36</v>
      </c>
      <c r="AU3170" s="493" t="n">
        <v>2798.08</v>
      </c>
      <c r="AV3170" s="493" t="n">
        <v>2506.82</v>
      </c>
      <c r="AW3170" s="493" t="n">
        <v>2729.64</v>
      </c>
      <c r="AX3170" s="493" t="n">
        <v>2635</v>
      </c>
      <c r="AY3170" s="493" t="n">
        <v>2202.14</v>
      </c>
      <c r="AZ3170" s="493" t="n">
        <v>2538.54</v>
      </c>
      <c r="BA3170" s="493" t="n">
        <v>2860.94</v>
      </c>
      <c r="BB3170" s="493" t="n">
        <v>2777.08</v>
      </c>
      <c r="BC3170" s="493" t="n">
        <v>2305</v>
      </c>
      <c r="BD3170" s="493" t="n">
        <v>5824.36</v>
      </c>
      <c r="BE3170" s="493" t="n">
        <v>1539.06</v>
      </c>
      <c r="BF3170" s="493" t="n">
        <v>4095.82</v>
      </c>
      <c r="BG3170" s="493" t="n">
        <v>2681.91</v>
      </c>
      <c r="BH3170" s="493" t="n">
        <v>2242.58</v>
      </c>
      <c r="BI3170" s="493" t="n">
        <v>1437.82</v>
      </c>
      <c r="BJ3170" s="493" t="n">
        <v>6213.18</v>
      </c>
      <c r="BK3170" s="493" t="n">
        <v>3532.38</v>
      </c>
      <c r="BL3170" s="493" t="n">
        <v>1930.24</v>
      </c>
      <c r="BM3170" s="493" t="n">
        <v>2389.4</v>
      </c>
      <c r="BN3170" s="493" t="n">
        <v>2026.8</v>
      </c>
      <c r="BO3170" s="493" t="n">
        <v>3371.4</v>
      </c>
      <c r="BP3170" s="493" t="n">
        <v>2582.4</v>
      </c>
      <c r="BQ3170" s="493" t="n">
        <v>1381.5</v>
      </c>
      <c r="BR3170" s="493" t="n">
        <v>531.6</v>
      </c>
      <c r="BS3170" s="493" t="n">
        <v>2400</v>
      </c>
      <c r="BT3170" s="493" t="n">
        <v>2152.8</v>
      </c>
      <c r="BU3170" s="493" t="n">
        <v>4139.1</v>
      </c>
      <c r="BV3170" s="493" t="n">
        <v>1759.8</v>
      </c>
      <c r="BW3170" s="493" t="n">
        <v>2836.68</v>
      </c>
    </row>
    <row r="3171">
      <c r="A3171" t="inlineStr">
        <is>
          <t>[C9D3] Angiotensin-II 길항제 칼슘길항제 복합제</t>
        </is>
      </c>
      <c r="B3171" t="inlineStr">
        <is>
          <t>동구 바이오</t>
        </is>
      </c>
      <c r="C3171" t="inlineStr">
        <is>
          <t>아발탄</t>
        </is>
      </c>
      <c r="D3171" t="inlineStr">
        <is>
          <t>동구 바이오</t>
        </is>
      </c>
      <c r="E3171" t="inlineStr">
        <is>
          <t>amlodipine besylate,  valsartan</t>
        </is>
      </c>
      <c r="F3171" t="inlineStr">
        <is>
          <t>의원</t>
        </is>
      </c>
      <c r="G3171" t="inlineStr">
        <is>
          <t>Generic</t>
        </is>
      </c>
      <c r="H3171" s="493" t="n">
        <v>228418.28</v>
      </c>
      <c r="I3171" s="493" t="n">
        <v>208900.04</v>
      </c>
      <c r="J3171" s="493" t="n">
        <v>248169.37</v>
      </c>
      <c r="K3171" s="493" t="n">
        <v>243284.15</v>
      </c>
      <c r="L3171" s="493" t="n">
        <v>244969.94</v>
      </c>
      <c r="M3171" s="493" t="n">
        <v>232497.51</v>
      </c>
      <c r="N3171" s="493" t="n">
        <v>228317.69</v>
      </c>
      <c r="O3171" s="493" t="n">
        <v>234579.36</v>
      </c>
      <c r="P3171" s="493" t="n">
        <v>222010.81</v>
      </c>
      <c r="Q3171" s="493" t="n">
        <v>219174.81</v>
      </c>
      <c r="R3171" s="493" t="n">
        <v>249618</v>
      </c>
      <c r="S3171" s="493" t="n">
        <v>270141.86</v>
      </c>
      <c r="T3171" s="493" t="n">
        <v>252666.08</v>
      </c>
      <c r="U3171" s="493" t="n">
        <v>232893.11</v>
      </c>
      <c r="V3171" s="493" t="n">
        <v>265230.03</v>
      </c>
      <c r="W3171" s="493" t="n">
        <v>234670.08</v>
      </c>
      <c r="X3171" s="493" t="n">
        <v>256171.15</v>
      </c>
      <c r="Y3171" s="493" t="n">
        <v>245268.01</v>
      </c>
      <c r="Z3171" s="493" t="n">
        <v>238119.09</v>
      </c>
      <c r="AA3171" s="493" t="n">
        <v>258567.37</v>
      </c>
      <c r="AB3171" s="493" t="n">
        <v>242483.74</v>
      </c>
      <c r="AC3171" s="493" t="n">
        <v>250357.12</v>
      </c>
      <c r="AD3171" s="493" t="n">
        <v>269675.37</v>
      </c>
      <c r="AE3171" s="493" t="n">
        <v>272402.89</v>
      </c>
      <c r="AF3171" s="493" t="n">
        <v>248407.4</v>
      </c>
      <c r="AG3171" s="493" t="n">
        <v>226731.7</v>
      </c>
      <c r="AH3171" s="493" t="n">
        <v>258497.48</v>
      </c>
      <c r="AI3171" s="493" t="n">
        <v>230130.49</v>
      </c>
      <c r="AJ3171" s="493" t="n">
        <v>257563.62</v>
      </c>
      <c r="AK3171" s="493" t="n">
        <v>287998.61</v>
      </c>
      <c r="AL3171" s="493" t="n">
        <v>282846.85</v>
      </c>
      <c r="AM3171" s="493" t="n">
        <v>277687.5</v>
      </c>
      <c r="AN3171" s="493" t="n">
        <v>259645.06</v>
      </c>
      <c r="AO3171" s="493" t="n">
        <v>291313.48</v>
      </c>
      <c r="AP3171" s="493" t="n">
        <v>266342.37</v>
      </c>
      <c r="AQ3171" s="493" t="n">
        <v>276099.82</v>
      </c>
      <c r="AR3171" s="493" t="n">
        <v>283327.82</v>
      </c>
      <c r="AS3171" s="493" t="n">
        <v>284810.58</v>
      </c>
      <c r="AT3171" s="493" t="n">
        <v>283945.87</v>
      </c>
      <c r="AU3171" s="493" t="n">
        <v>276620.94</v>
      </c>
      <c r="AV3171" s="493" t="n">
        <v>299607.93</v>
      </c>
      <c r="AW3171" s="493" t="n">
        <v>265699.5</v>
      </c>
      <c r="AX3171" s="493" t="n">
        <v>294597.64</v>
      </c>
      <c r="AY3171" s="493" t="n">
        <v>293776.12</v>
      </c>
      <c r="AZ3171" s="493" t="n">
        <v>311121.06</v>
      </c>
      <c r="BA3171" s="493" t="n">
        <v>332754.66</v>
      </c>
      <c r="BB3171" s="493" t="n">
        <v>317770.69</v>
      </c>
      <c r="BC3171" s="493" t="n">
        <v>335461.59</v>
      </c>
      <c r="BD3171" s="493" t="n">
        <v>325556.49</v>
      </c>
      <c r="BE3171" s="493" t="n">
        <v>296377.34</v>
      </c>
      <c r="BF3171" s="493" t="n">
        <v>317031.65</v>
      </c>
      <c r="BG3171" s="493" t="n">
        <v>329335.34</v>
      </c>
      <c r="BH3171" s="493" t="n">
        <v>338214.85</v>
      </c>
      <c r="BI3171" s="493" t="n">
        <v>311915.33</v>
      </c>
      <c r="BJ3171" s="493" t="n">
        <v>330575.75</v>
      </c>
      <c r="BK3171" s="493" t="n">
        <v>304706.92</v>
      </c>
      <c r="BL3171" s="493" t="n">
        <v>359264.05</v>
      </c>
      <c r="BM3171" s="493" t="n">
        <v>313815.04</v>
      </c>
      <c r="BN3171" s="493" t="n">
        <v>299256.15</v>
      </c>
      <c r="BO3171" s="493" t="n">
        <v>345158.68</v>
      </c>
      <c r="BP3171" s="493" t="n">
        <v>348431.56</v>
      </c>
      <c r="BQ3171" s="493" t="n">
        <v>316673.78</v>
      </c>
      <c r="BR3171" s="493" t="n">
        <v>343483.16</v>
      </c>
      <c r="BS3171" s="493" t="n">
        <v>362656.44</v>
      </c>
      <c r="BT3171" s="493" t="n">
        <v>331687.09</v>
      </c>
      <c r="BU3171" s="493" t="n">
        <v>361951.46</v>
      </c>
      <c r="BV3171" s="493" t="n">
        <v>388896.84</v>
      </c>
      <c r="BW3171" s="493" t="n">
        <v>344020.55</v>
      </c>
    </row>
    <row r="3172">
      <c r="A3172" t="inlineStr">
        <is>
          <t>[C9D3] Angiotensin-II 길항제 칼슘길항제 복합제</t>
        </is>
      </c>
      <c r="B3172" t="inlineStr">
        <is>
          <t>동구 바이오</t>
        </is>
      </c>
      <c r="C3172" t="inlineStr">
        <is>
          <t>아발탄</t>
        </is>
      </c>
      <c r="D3172" t="inlineStr">
        <is>
          <t>동구 바이오</t>
        </is>
      </c>
      <c r="E3172" t="inlineStr">
        <is>
          <t>amlodipine besylate,  valsartan</t>
        </is>
      </c>
      <c r="F3172" t="inlineStr">
        <is>
          <t>보건소</t>
        </is>
      </c>
      <c r="G3172" t="inlineStr">
        <is>
          <t>Generic</t>
        </is>
      </c>
      <c r="H3172" s="493" t="n">
        <v>15907.2</v>
      </c>
      <c r="I3172" s="493" t="n">
        <v>16232.4</v>
      </c>
      <c r="J3172" s="493" t="n">
        <v>21315.6</v>
      </c>
      <c r="K3172" s="493" t="n">
        <v>16272.9</v>
      </c>
      <c r="L3172" s="493" t="n">
        <v>16106.88</v>
      </c>
      <c r="M3172" s="493" t="n">
        <v>17661</v>
      </c>
      <c r="N3172" s="493" t="n">
        <v>15329.6</v>
      </c>
      <c r="O3172" s="493" t="n">
        <v>14307.25</v>
      </c>
      <c r="P3172" s="493" t="n">
        <v>12374.7</v>
      </c>
      <c r="Q3172" s="493" t="n">
        <v>12295.88</v>
      </c>
      <c r="R3172" s="493" t="n">
        <v>21300</v>
      </c>
      <c r="S3172" s="493" t="n">
        <v>14357.92</v>
      </c>
      <c r="T3172" s="493" t="n">
        <v>10479.3</v>
      </c>
      <c r="U3172" s="493" t="n">
        <v>6313.26</v>
      </c>
      <c r="V3172" s="493" t="n">
        <v>8272.200000000001</v>
      </c>
      <c r="W3172" s="493" t="n">
        <v>6157.2</v>
      </c>
      <c r="X3172" s="493" t="n">
        <v>15790.95</v>
      </c>
      <c r="Y3172" s="493" t="n">
        <v>10956.9</v>
      </c>
      <c r="Z3172" s="493" t="n">
        <v>11159.4</v>
      </c>
      <c r="AA3172" s="493" t="n">
        <v>13499.4</v>
      </c>
      <c r="AB3172" s="493" t="n">
        <v>10033.8</v>
      </c>
      <c r="AC3172" s="493" t="n">
        <v>15776.4</v>
      </c>
      <c r="AD3172" s="493" t="n">
        <v>14144.7</v>
      </c>
      <c r="AE3172" s="493" t="n">
        <v>15099.6</v>
      </c>
      <c r="AF3172" s="493" t="n">
        <v>15921</v>
      </c>
      <c r="AG3172" s="493" t="n">
        <v>14788.55</v>
      </c>
      <c r="AH3172" s="493" t="n">
        <v>14806.83</v>
      </c>
      <c r="AI3172" s="493" t="n">
        <v>14873</v>
      </c>
      <c r="AJ3172" s="493" t="n">
        <v>16353.98</v>
      </c>
      <c r="AK3172" s="493" t="n">
        <v>17290.3</v>
      </c>
      <c r="AL3172" s="493" t="n">
        <v>15302.8</v>
      </c>
      <c r="AM3172" s="493" t="n">
        <v>17945.77</v>
      </c>
      <c r="AN3172" s="493" t="n">
        <v>11421.11</v>
      </c>
      <c r="AO3172" s="493" t="n">
        <v>22444.98</v>
      </c>
      <c r="AP3172" s="493" t="n">
        <v>14780.46</v>
      </c>
      <c r="AQ3172" s="493" t="n">
        <v>17437.3</v>
      </c>
      <c r="AR3172" s="493" t="n">
        <v>13405.64</v>
      </c>
      <c r="AS3172" s="493" t="n">
        <v>19114.68</v>
      </c>
      <c r="AT3172" s="493" t="n">
        <v>13629.16</v>
      </c>
      <c r="AU3172" s="493" t="n">
        <v>11420.34</v>
      </c>
      <c r="AV3172" s="493" t="n">
        <v>11941.5</v>
      </c>
      <c r="AW3172" s="493" t="n">
        <v>10852.88</v>
      </c>
      <c r="AX3172" s="493" t="n">
        <v>14377.5</v>
      </c>
      <c r="AY3172" s="493" t="n">
        <v>12504.01</v>
      </c>
      <c r="AZ3172" s="493" t="n">
        <v>11707.26</v>
      </c>
      <c r="BA3172" s="493" t="n">
        <v>12824.58</v>
      </c>
      <c r="BB3172" s="493" t="n">
        <v>12492.7</v>
      </c>
      <c r="BC3172" s="493" t="n">
        <v>18182.25</v>
      </c>
      <c r="BD3172" s="493" t="n">
        <v>11463.48</v>
      </c>
      <c r="BE3172" s="493" t="n">
        <v>16245.67</v>
      </c>
      <c r="BF3172" s="493" t="n">
        <v>14667.22</v>
      </c>
      <c r="BG3172" s="493" t="n">
        <v>12535.5</v>
      </c>
      <c r="BH3172" s="493" t="n">
        <v>8962.200000000001</v>
      </c>
      <c r="BI3172" s="493" t="n">
        <v>9305.940000000001</v>
      </c>
      <c r="BJ3172" s="493" t="n">
        <v>8735.1</v>
      </c>
      <c r="BK3172" s="493" t="n">
        <v>9478.4</v>
      </c>
      <c r="BL3172" s="493" t="n">
        <v>12270.3</v>
      </c>
      <c r="BM3172" s="493" t="n">
        <v>10963.2</v>
      </c>
      <c r="BN3172" s="493" t="n">
        <v>10100.7</v>
      </c>
      <c r="BO3172" s="493" t="n">
        <v>15915.3</v>
      </c>
      <c r="BP3172" s="493" t="n">
        <v>11378.7</v>
      </c>
      <c r="BQ3172" s="493" t="n">
        <v>24777.26</v>
      </c>
      <c r="BR3172" s="493" t="n">
        <v>8867.549999999999</v>
      </c>
      <c r="BS3172" s="493" t="n">
        <v>6199.5</v>
      </c>
      <c r="BT3172" s="493" t="n">
        <v>5532.9</v>
      </c>
      <c r="BU3172" s="493" t="n">
        <v>12614.85</v>
      </c>
      <c r="BV3172" s="493" t="n">
        <v>12489.7</v>
      </c>
      <c r="BW3172" s="493" t="n">
        <v>11583.5</v>
      </c>
    </row>
    <row r="3173">
      <c r="A3173" t="inlineStr">
        <is>
          <t>[C9D3] Angiotensin-II 길항제 칼슘길항제 복합제</t>
        </is>
      </c>
      <c r="B3173" t="inlineStr">
        <is>
          <t>동구 바이오</t>
        </is>
      </c>
      <c r="C3173" t="inlineStr">
        <is>
          <t>아발탄</t>
        </is>
      </c>
      <c r="D3173" t="inlineStr">
        <is>
          <t>동구 바이오</t>
        </is>
      </c>
      <c r="E3173" t="inlineStr">
        <is>
          <t>amlodipine besylate,  valsartan</t>
        </is>
      </c>
      <c r="F3173" t="inlineStr">
        <is>
          <t>기타(치과의원, 치과병원 등)</t>
        </is>
      </c>
      <c r="G3173" t="inlineStr">
        <is>
          <t>Generic</t>
        </is>
      </c>
      <c r="H3173" s="493" t="n">
        <v>145.2</v>
      </c>
      <c r="I3173" s="493" t="n">
        <v>0</v>
      </c>
      <c r="J3173" s="493" t="n">
        <v>0</v>
      </c>
      <c r="K3173" s="493" t="n">
        <v>0</v>
      </c>
      <c r="L3173" s="493" t="n">
        <v>137.4</v>
      </c>
      <c r="M3173" s="493" t="n">
        <v>0</v>
      </c>
      <c r="N3173" s="493" t="n">
        <v>0</v>
      </c>
      <c r="O3173" s="493" t="n">
        <v>0</v>
      </c>
      <c r="P3173" s="493" t="n">
        <v>0</v>
      </c>
      <c r="Q3173" s="493" t="n">
        <v>162.9</v>
      </c>
      <c r="R3173" s="493" t="n">
        <v>0</v>
      </c>
      <c r="S3173" s="493" t="n">
        <v>0</v>
      </c>
      <c r="T3173" s="493" t="n">
        <v>0</v>
      </c>
      <c r="U3173" s="493" t="n">
        <v>0</v>
      </c>
      <c r="V3173" s="493" t="n">
        <v>0</v>
      </c>
      <c r="W3173" s="493" t="n">
        <v>191.7</v>
      </c>
      <c r="X3173" s="493" t="n">
        <v>0</v>
      </c>
      <c r="Y3173" s="493" t="n">
        <v>0</v>
      </c>
      <c r="Z3173" s="493" t="n">
        <v>178.2</v>
      </c>
      <c r="AA3173" s="493" t="n">
        <v>0</v>
      </c>
      <c r="AB3173" s="493" t="n">
        <v>0</v>
      </c>
      <c r="AC3173" s="493" t="n">
        <v>183.6</v>
      </c>
      <c r="AD3173" s="493" t="n">
        <v>0</v>
      </c>
      <c r="AE3173" s="493" t="n">
        <v>0</v>
      </c>
      <c r="AF3173" s="493" t="n">
        <v>180</v>
      </c>
      <c r="AG3173" s="493" t="n">
        <v>0</v>
      </c>
      <c r="AH3173" s="493" t="n">
        <v>0</v>
      </c>
      <c r="AI3173" s="493" t="n">
        <v>175.5</v>
      </c>
      <c r="AJ3173" s="493" t="n">
        <v>0</v>
      </c>
      <c r="AK3173" s="493" t="n">
        <v>0</v>
      </c>
      <c r="AL3173" s="493" t="n">
        <v>0</v>
      </c>
      <c r="AM3173" s="493" t="n">
        <v>156.6</v>
      </c>
      <c r="AN3173" s="493" t="n">
        <v>0</v>
      </c>
      <c r="AO3173" s="493" t="n">
        <v>0</v>
      </c>
      <c r="AP3173" s="493" t="n">
        <v>164.7</v>
      </c>
      <c r="AQ3173" s="493" t="n">
        <v>0</v>
      </c>
      <c r="AR3173" s="493" t="n">
        <v>0</v>
      </c>
      <c r="AS3173" s="493" t="n">
        <v>172.8</v>
      </c>
      <c r="AT3173" s="493" t="n">
        <v>0</v>
      </c>
      <c r="AU3173" s="493" t="n">
        <v>0</v>
      </c>
      <c r="AV3173" s="493" t="n">
        <v>0</v>
      </c>
      <c r="AW3173" s="493" t="n">
        <v>167.4</v>
      </c>
      <c r="AX3173" s="493" t="n">
        <v>0</v>
      </c>
      <c r="AY3173" s="493" t="n">
        <v>0</v>
      </c>
      <c r="AZ3173" s="493" t="n">
        <v>195.3</v>
      </c>
      <c r="BA3173" s="493" t="n">
        <v>0</v>
      </c>
      <c r="BB3173" s="493" t="n">
        <v>0</v>
      </c>
      <c r="BC3173" s="493" t="n">
        <v>196.2</v>
      </c>
      <c r="BD3173" s="493" t="n">
        <v>0</v>
      </c>
      <c r="BE3173" s="493" t="n">
        <v>0</v>
      </c>
      <c r="BF3173" s="493" t="n">
        <v>0</v>
      </c>
      <c r="BG3173" s="493" t="n">
        <v>0</v>
      </c>
      <c r="BH3173" s="493" t="n">
        <v>207.9</v>
      </c>
      <c r="BI3173" s="493" t="n">
        <v>0</v>
      </c>
      <c r="BJ3173" s="493" t="n">
        <v>0</v>
      </c>
      <c r="BK3173" s="493" t="n">
        <v>0</v>
      </c>
      <c r="BL3173" s="493" t="n">
        <v>195.3</v>
      </c>
      <c r="BM3173" s="493" t="n">
        <v>0</v>
      </c>
      <c r="BN3173" s="493" t="n">
        <v>0</v>
      </c>
      <c r="BO3173" s="493" t="n">
        <v>0</v>
      </c>
      <c r="BP3173" s="493" t="n">
        <v>0</v>
      </c>
      <c r="BQ3173" s="493" t="n">
        <v>0</v>
      </c>
      <c r="BR3173" s="493" t="n">
        <v>209.7</v>
      </c>
      <c r="BS3173" s="493" t="n">
        <v>0</v>
      </c>
      <c r="BT3173" s="493" t="n">
        <v>0</v>
      </c>
      <c r="BU3173" s="493" t="n">
        <v>0</v>
      </c>
      <c r="BV3173" s="493" t="n">
        <v>216.9</v>
      </c>
      <c r="BW3173" s="493" t="n">
        <v>0</v>
      </c>
    </row>
    <row r="3174">
      <c r="A3174" t="inlineStr">
        <is>
          <t>[C9D3] Angiotensin-II 길항제 칼슘길항제 복합제</t>
        </is>
      </c>
      <c r="B3174" t="inlineStr">
        <is>
          <t>동구 바이오</t>
        </is>
      </c>
      <c r="C3174" t="inlineStr">
        <is>
          <t>에스카브</t>
        </is>
      </c>
      <c r="D3174" t="inlineStr">
        <is>
          <t>동구 바이오</t>
        </is>
      </c>
      <c r="E3174" t="inlineStr">
        <is>
          <t>fimasartan potassium trihydrate  ( as fimasartan potassium),  s-amlodipine besylate dihydrate  ( as s-amlodipine)</t>
        </is>
      </c>
      <c r="F3174" t="inlineStr">
        <is>
          <t>종합병원</t>
        </is>
      </c>
      <c r="G3174" t="inlineStr">
        <is>
          <t>Generic</t>
        </is>
      </c>
      <c r="H3174" s="493" t="n">
        <v>0</v>
      </c>
      <c r="I3174" s="493" t="n">
        <v>0</v>
      </c>
      <c r="J3174" s="493" t="n">
        <v>0</v>
      </c>
      <c r="K3174" s="493" t="n">
        <v>0</v>
      </c>
      <c r="L3174" s="493" t="n">
        <v>0</v>
      </c>
      <c r="M3174" s="493" t="n">
        <v>0</v>
      </c>
      <c r="N3174" s="493" t="n">
        <v>0</v>
      </c>
      <c r="O3174" s="493" t="n">
        <v>0</v>
      </c>
      <c r="P3174" s="493" t="n">
        <v>0</v>
      </c>
      <c r="Q3174" s="493" t="n">
        <v>0</v>
      </c>
      <c r="R3174" s="493" t="n">
        <v>0</v>
      </c>
      <c r="S3174" s="493" t="n">
        <v>0</v>
      </c>
      <c r="T3174" s="493" t="n">
        <v>0</v>
      </c>
      <c r="U3174" s="493" t="n">
        <v>0</v>
      </c>
      <c r="V3174" s="493" t="n">
        <v>0</v>
      </c>
      <c r="W3174" s="493" t="n">
        <v>0</v>
      </c>
      <c r="X3174" s="493" t="n">
        <v>0</v>
      </c>
      <c r="Y3174" s="493" t="n">
        <v>0</v>
      </c>
      <c r="Z3174" s="493" t="n">
        <v>0</v>
      </c>
      <c r="AA3174" s="493" t="n">
        <v>0</v>
      </c>
      <c r="AB3174" s="493" t="n">
        <v>0</v>
      </c>
      <c r="AC3174" s="493" t="n">
        <v>0</v>
      </c>
      <c r="AD3174" s="493" t="n">
        <v>0</v>
      </c>
      <c r="AE3174" s="493" t="n">
        <v>0</v>
      </c>
      <c r="AF3174" s="493" t="n">
        <v>0</v>
      </c>
      <c r="AG3174" s="493" t="n">
        <v>0</v>
      </c>
      <c r="AH3174" s="493" t="n">
        <v>0</v>
      </c>
      <c r="AI3174" s="493" t="n">
        <v>0</v>
      </c>
      <c r="AJ3174" s="493" t="n">
        <v>0</v>
      </c>
      <c r="AK3174" s="493" t="n">
        <v>0</v>
      </c>
      <c r="AL3174" s="493" t="n">
        <v>0</v>
      </c>
      <c r="AM3174" s="493" t="n">
        <v>0</v>
      </c>
      <c r="AN3174" s="493" t="n">
        <v>0</v>
      </c>
      <c r="AO3174" s="493" t="n">
        <v>0</v>
      </c>
      <c r="AP3174" s="493" t="n">
        <v>0</v>
      </c>
      <c r="AQ3174" s="493" t="n">
        <v>0</v>
      </c>
      <c r="AR3174" s="493" t="n">
        <v>0</v>
      </c>
      <c r="AS3174" s="493" t="n">
        <v>0</v>
      </c>
      <c r="AT3174" s="493" t="n">
        <v>0</v>
      </c>
      <c r="AU3174" s="493" t="n">
        <v>0</v>
      </c>
      <c r="AV3174" s="493" t="n">
        <v>0</v>
      </c>
      <c r="AW3174" s="493" t="n">
        <v>0</v>
      </c>
      <c r="AX3174" s="493" t="n">
        <v>0</v>
      </c>
      <c r="AY3174" s="493" t="n">
        <v>0</v>
      </c>
      <c r="AZ3174" s="493" t="n">
        <v>0</v>
      </c>
      <c r="BA3174" s="493" t="n">
        <v>0</v>
      </c>
      <c r="BB3174" s="493" t="n">
        <v>0</v>
      </c>
      <c r="BC3174" s="493" t="n">
        <v>0</v>
      </c>
      <c r="BD3174" s="493" t="n">
        <v>0</v>
      </c>
      <c r="BE3174" s="493" t="n">
        <v>0</v>
      </c>
      <c r="BF3174" s="493" t="n">
        <v>0</v>
      </c>
      <c r="BG3174" s="493" t="n">
        <v>0</v>
      </c>
      <c r="BH3174" s="493" t="n">
        <v>0</v>
      </c>
      <c r="BI3174" s="493" t="n">
        <v>0</v>
      </c>
      <c r="BJ3174" s="493" t="n">
        <v>0</v>
      </c>
      <c r="BK3174" s="493" t="n">
        <v>0</v>
      </c>
      <c r="BL3174" s="493" t="n">
        <v>0</v>
      </c>
      <c r="BM3174" s="493" t="n">
        <v>0</v>
      </c>
      <c r="BN3174" s="493" t="n">
        <v>0</v>
      </c>
      <c r="BO3174" s="493" t="n">
        <v>0</v>
      </c>
      <c r="BP3174" s="493" t="n">
        <v>0</v>
      </c>
      <c r="BQ3174" s="493" t="n">
        <v>0</v>
      </c>
      <c r="BR3174" s="493" t="n">
        <v>1345.05</v>
      </c>
      <c r="BS3174" s="493" t="n">
        <v>1453.2</v>
      </c>
      <c r="BT3174" s="493" t="n">
        <v>1372.17</v>
      </c>
      <c r="BU3174" s="493" t="n">
        <v>1111.34</v>
      </c>
      <c r="BV3174" s="493" t="n">
        <v>2812.65</v>
      </c>
      <c r="BW3174" s="493" t="n">
        <v>826.8</v>
      </c>
    </row>
    <row r="3175">
      <c r="A3175" t="inlineStr">
        <is>
          <t>[C9D3] Angiotensin-II 길항제 칼슘길항제 복합제</t>
        </is>
      </c>
      <c r="B3175" t="inlineStr">
        <is>
          <t>동구 바이오</t>
        </is>
      </c>
      <c r="C3175" t="inlineStr">
        <is>
          <t>에스카브</t>
        </is>
      </c>
      <c r="D3175" t="inlineStr">
        <is>
          <t>동구 바이오</t>
        </is>
      </c>
      <c r="E3175" t="inlineStr">
        <is>
          <t>fimasartan potassium trihydrate  ( as fimasartan potassium),  s-amlodipine besylate dihydrate  ( as s-amlodipine)</t>
        </is>
      </c>
      <c r="F3175" t="inlineStr">
        <is>
          <t>의원</t>
        </is>
      </c>
      <c r="G3175" t="inlineStr">
        <is>
          <t>Generic</t>
        </is>
      </c>
      <c r="H3175" s="493" t="n">
        <v>0</v>
      </c>
      <c r="I3175" s="493" t="n">
        <v>0</v>
      </c>
      <c r="J3175" s="493" t="n">
        <v>0</v>
      </c>
      <c r="K3175" s="493" t="n">
        <v>0</v>
      </c>
      <c r="L3175" s="493" t="n">
        <v>0</v>
      </c>
      <c r="M3175" s="493" t="n">
        <v>0</v>
      </c>
      <c r="N3175" s="493" t="n">
        <v>0</v>
      </c>
      <c r="O3175" s="493" t="n">
        <v>0</v>
      </c>
      <c r="P3175" s="493" t="n">
        <v>0</v>
      </c>
      <c r="Q3175" s="493" t="n">
        <v>0</v>
      </c>
      <c r="R3175" s="493" t="n">
        <v>0</v>
      </c>
      <c r="S3175" s="493" t="n">
        <v>0</v>
      </c>
      <c r="T3175" s="493" t="n">
        <v>0</v>
      </c>
      <c r="U3175" s="493" t="n">
        <v>0</v>
      </c>
      <c r="V3175" s="493" t="n">
        <v>0</v>
      </c>
      <c r="W3175" s="493" t="n">
        <v>0</v>
      </c>
      <c r="X3175" s="493" t="n">
        <v>0</v>
      </c>
      <c r="Y3175" s="493" t="n">
        <v>0</v>
      </c>
      <c r="Z3175" s="493" t="n">
        <v>0</v>
      </c>
      <c r="AA3175" s="493" t="n">
        <v>0</v>
      </c>
      <c r="AB3175" s="493" t="n">
        <v>0</v>
      </c>
      <c r="AC3175" s="493" t="n">
        <v>0</v>
      </c>
      <c r="AD3175" s="493" t="n">
        <v>0</v>
      </c>
      <c r="AE3175" s="493" t="n">
        <v>0</v>
      </c>
      <c r="AF3175" s="493" t="n">
        <v>0</v>
      </c>
      <c r="AG3175" s="493" t="n">
        <v>0</v>
      </c>
      <c r="AH3175" s="493" t="n">
        <v>0</v>
      </c>
      <c r="AI3175" s="493" t="n">
        <v>0</v>
      </c>
      <c r="AJ3175" s="493" t="n">
        <v>0</v>
      </c>
      <c r="AK3175" s="493" t="n">
        <v>0</v>
      </c>
      <c r="AL3175" s="493" t="n">
        <v>0</v>
      </c>
      <c r="AM3175" s="493" t="n">
        <v>0</v>
      </c>
      <c r="AN3175" s="493" t="n">
        <v>0</v>
      </c>
      <c r="AO3175" s="493" t="n">
        <v>0</v>
      </c>
      <c r="AP3175" s="493" t="n">
        <v>0</v>
      </c>
      <c r="AQ3175" s="493" t="n">
        <v>0</v>
      </c>
      <c r="AR3175" s="493" t="n">
        <v>0</v>
      </c>
      <c r="AS3175" s="493" t="n">
        <v>0</v>
      </c>
      <c r="AT3175" s="493" t="n">
        <v>0</v>
      </c>
      <c r="AU3175" s="493" t="n">
        <v>0</v>
      </c>
      <c r="AV3175" s="493" t="n">
        <v>0</v>
      </c>
      <c r="AW3175" s="493" t="n">
        <v>0</v>
      </c>
      <c r="AX3175" s="493" t="n">
        <v>0</v>
      </c>
      <c r="AY3175" s="493" t="n">
        <v>0</v>
      </c>
      <c r="AZ3175" s="493" t="n">
        <v>0</v>
      </c>
      <c r="BA3175" s="493" t="n">
        <v>0</v>
      </c>
      <c r="BB3175" s="493" t="n">
        <v>0</v>
      </c>
      <c r="BC3175" s="493" t="n">
        <v>0</v>
      </c>
      <c r="BD3175" s="493" t="n">
        <v>0</v>
      </c>
      <c r="BE3175" s="493" t="n">
        <v>0</v>
      </c>
      <c r="BF3175" s="493" t="n">
        <v>0</v>
      </c>
      <c r="BG3175" s="493" t="n">
        <v>0</v>
      </c>
      <c r="BH3175" s="493" t="n">
        <v>0</v>
      </c>
      <c r="BI3175" s="493" t="n">
        <v>0</v>
      </c>
      <c r="BJ3175" s="493" t="n">
        <v>0</v>
      </c>
      <c r="BK3175" s="493" t="n">
        <v>0</v>
      </c>
      <c r="BL3175" s="493" t="n">
        <v>0</v>
      </c>
      <c r="BM3175" s="493" t="n">
        <v>0</v>
      </c>
      <c r="BN3175" s="493" t="n">
        <v>0</v>
      </c>
      <c r="BO3175" s="493" t="n">
        <v>2293.1</v>
      </c>
      <c r="BP3175" s="493" t="n">
        <v>3899</v>
      </c>
      <c r="BQ3175" s="493" t="n">
        <v>5837.2</v>
      </c>
      <c r="BR3175" s="493" t="n">
        <v>4586.4</v>
      </c>
      <c r="BS3175" s="493" t="n">
        <v>5759.2</v>
      </c>
      <c r="BT3175" s="493" t="n">
        <v>7133.6</v>
      </c>
      <c r="BU3175" s="493" t="n">
        <v>8247</v>
      </c>
      <c r="BV3175" s="493" t="n">
        <v>14932.56</v>
      </c>
      <c r="BW3175" s="493" t="n">
        <v>14295.85</v>
      </c>
    </row>
    <row r="3176">
      <c r="A3176" t="inlineStr">
        <is>
          <t>[C9D3] Angiotensin-II 길항제 칼슘길항제 복합제</t>
        </is>
      </c>
      <c r="B3176" t="inlineStr">
        <is>
          <t>동구 바이오</t>
        </is>
      </c>
      <c r="C3176" t="inlineStr">
        <is>
          <t>에스카브</t>
        </is>
      </c>
      <c r="D3176" t="inlineStr">
        <is>
          <t>동구 바이오</t>
        </is>
      </c>
      <c r="E3176" t="inlineStr">
        <is>
          <t>fimasartan potassium trihydrate  ( as fimasartan potassium),  s-amlodipine besylate dihydrate  ( as s-amlodipine)</t>
        </is>
      </c>
      <c r="F3176" t="inlineStr">
        <is>
          <t>보건소</t>
        </is>
      </c>
      <c r="G3176" t="inlineStr">
        <is>
          <t>Generic</t>
        </is>
      </c>
      <c r="H3176" s="493" t="n">
        <v>0</v>
      </c>
      <c r="I3176" s="493" t="n">
        <v>0</v>
      </c>
      <c r="J3176" s="493" t="n">
        <v>0</v>
      </c>
      <c r="K3176" s="493" t="n">
        <v>0</v>
      </c>
      <c r="L3176" s="493" t="n">
        <v>0</v>
      </c>
      <c r="M3176" s="493" t="n">
        <v>0</v>
      </c>
      <c r="N3176" s="493" t="n">
        <v>0</v>
      </c>
      <c r="O3176" s="493" t="n">
        <v>0</v>
      </c>
      <c r="P3176" s="493" t="n">
        <v>0</v>
      </c>
      <c r="Q3176" s="493" t="n">
        <v>0</v>
      </c>
      <c r="R3176" s="493" t="n">
        <v>0</v>
      </c>
      <c r="S3176" s="493" t="n">
        <v>0</v>
      </c>
      <c r="T3176" s="493" t="n">
        <v>0</v>
      </c>
      <c r="U3176" s="493" t="n">
        <v>0</v>
      </c>
      <c r="V3176" s="493" t="n">
        <v>0</v>
      </c>
      <c r="W3176" s="493" t="n">
        <v>0</v>
      </c>
      <c r="X3176" s="493" t="n">
        <v>0</v>
      </c>
      <c r="Y3176" s="493" t="n">
        <v>0</v>
      </c>
      <c r="Z3176" s="493" t="n">
        <v>0</v>
      </c>
      <c r="AA3176" s="493" t="n">
        <v>0</v>
      </c>
      <c r="AB3176" s="493" t="n">
        <v>0</v>
      </c>
      <c r="AC3176" s="493" t="n">
        <v>0</v>
      </c>
      <c r="AD3176" s="493" t="n">
        <v>0</v>
      </c>
      <c r="AE3176" s="493" t="n">
        <v>0</v>
      </c>
      <c r="AF3176" s="493" t="n">
        <v>0</v>
      </c>
      <c r="AG3176" s="493" t="n">
        <v>0</v>
      </c>
      <c r="AH3176" s="493" t="n">
        <v>0</v>
      </c>
      <c r="AI3176" s="493" t="n">
        <v>0</v>
      </c>
      <c r="AJ3176" s="493" t="n">
        <v>0</v>
      </c>
      <c r="AK3176" s="493" t="n">
        <v>0</v>
      </c>
      <c r="AL3176" s="493" t="n">
        <v>0</v>
      </c>
      <c r="AM3176" s="493" t="n">
        <v>0</v>
      </c>
      <c r="AN3176" s="493" t="n">
        <v>0</v>
      </c>
      <c r="AO3176" s="493" t="n">
        <v>0</v>
      </c>
      <c r="AP3176" s="493" t="n">
        <v>0</v>
      </c>
      <c r="AQ3176" s="493" t="n">
        <v>0</v>
      </c>
      <c r="AR3176" s="493" t="n">
        <v>0</v>
      </c>
      <c r="AS3176" s="493" t="n">
        <v>0</v>
      </c>
      <c r="AT3176" s="493" t="n">
        <v>0</v>
      </c>
      <c r="AU3176" s="493" t="n">
        <v>0</v>
      </c>
      <c r="AV3176" s="493" t="n">
        <v>0</v>
      </c>
      <c r="AW3176" s="493" t="n">
        <v>0</v>
      </c>
      <c r="AX3176" s="493" t="n">
        <v>0</v>
      </c>
      <c r="AY3176" s="493" t="n">
        <v>0</v>
      </c>
      <c r="AZ3176" s="493" t="n">
        <v>0</v>
      </c>
      <c r="BA3176" s="493" t="n">
        <v>0</v>
      </c>
      <c r="BB3176" s="493" t="n">
        <v>0</v>
      </c>
      <c r="BC3176" s="493" t="n">
        <v>0</v>
      </c>
      <c r="BD3176" s="493" t="n">
        <v>0</v>
      </c>
      <c r="BE3176" s="493" t="n">
        <v>0</v>
      </c>
      <c r="BF3176" s="493" t="n">
        <v>0</v>
      </c>
      <c r="BG3176" s="493" t="n">
        <v>0</v>
      </c>
      <c r="BH3176" s="493" t="n">
        <v>0</v>
      </c>
      <c r="BI3176" s="493" t="n">
        <v>0</v>
      </c>
      <c r="BJ3176" s="493" t="n">
        <v>0</v>
      </c>
      <c r="BK3176" s="493" t="n">
        <v>0</v>
      </c>
      <c r="BL3176" s="493" t="n">
        <v>0</v>
      </c>
      <c r="BM3176" s="493" t="n">
        <v>0</v>
      </c>
      <c r="BN3176" s="493" t="n">
        <v>0</v>
      </c>
      <c r="BO3176" s="493" t="n">
        <v>322.2</v>
      </c>
      <c r="BP3176" s="493" t="n">
        <v>1852.5</v>
      </c>
      <c r="BQ3176" s="493" t="n">
        <v>940.8</v>
      </c>
      <c r="BR3176" s="493" t="n">
        <v>3455.4</v>
      </c>
      <c r="BS3176" s="493" t="n">
        <v>3032.4</v>
      </c>
      <c r="BT3176" s="493" t="n">
        <v>523.8</v>
      </c>
      <c r="BU3176" s="493" t="n">
        <v>2658</v>
      </c>
      <c r="BV3176" s="493" t="n">
        <v>8348.700000000001</v>
      </c>
      <c r="BW3176" s="493" t="n">
        <v>1545.6</v>
      </c>
    </row>
    <row r="3177">
      <c r="A3177" t="inlineStr">
        <is>
          <t>[C9D3] Angiotensin-II 길항제 칼슘길항제 복합제</t>
        </is>
      </c>
      <c r="B3177" t="inlineStr">
        <is>
          <t>동구 바이오</t>
        </is>
      </c>
      <c r="C3177" t="inlineStr">
        <is>
          <t>에스카브</t>
        </is>
      </c>
      <c r="D3177" t="inlineStr">
        <is>
          <t>동구 바이오</t>
        </is>
      </c>
      <c r="E3177" t="inlineStr">
        <is>
          <t>s-amlodipine besylate 2.5 hydrate  ( as s-amlodipine),  fimasartan potassium trihydrate  ( as fimasartan potassium)</t>
        </is>
      </c>
      <c r="F3177" t="inlineStr">
        <is>
          <t>상급종합병원</t>
        </is>
      </c>
      <c r="G3177" t="inlineStr">
        <is>
          <t>Generic</t>
        </is>
      </c>
      <c r="H3177" s="493" t="n">
        <v>0</v>
      </c>
      <c r="I3177" s="493" t="n">
        <v>0</v>
      </c>
      <c r="J3177" s="493" t="n">
        <v>0</v>
      </c>
      <c r="K3177" s="493" t="n">
        <v>0</v>
      </c>
      <c r="L3177" s="493" t="n">
        <v>0</v>
      </c>
      <c r="M3177" s="493" t="n">
        <v>0</v>
      </c>
      <c r="N3177" s="493" t="n">
        <v>0</v>
      </c>
      <c r="O3177" s="493" t="n">
        <v>0</v>
      </c>
      <c r="P3177" s="493" t="n">
        <v>0</v>
      </c>
      <c r="Q3177" s="493" t="n">
        <v>0</v>
      </c>
      <c r="R3177" s="493" t="n">
        <v>0</v>
      </c>
      <c r="S3177" s="493" t="n">
        <v>0</v>
      </c>
      <c r="T3177" s="493" t="n">
        <v>0</v>
      </c>
      <c r="U3177" s="493" t="n">
        <v>0</v>
      </c>
      <c r="V3177" s="493" t="n">
        <v>0</v>
      </c>
      <c r="W3177" s="493" t="n">
        <v>0</v>
      </c>
      <c r="X3177" s="493" t="n">
        <v>0</v>
      </c>
      <c r="Y3177" s="493" t="n">
        <v>0</v>
      </c>
      <c r="Z3177" s="493" t="n">
        <v>0</v>
      </c>
      <c r="AA3177" s="493" t="n">
        <v>0</v>
      </c>
      <c r="AB3177" s="493" t="n">
        <v>0</v>
      </c>
      <c r="AC3177" s="493" t="n">
        <v>0</v>
      </c>
      <c r="AD3177" s="493" t="n">
        <v>0</v>
      </c>
      <c r="AE3177" s="493" t="n">
        <v>0</v>
      </c>
      <c r="AF3177" s="493" t="n">
        <v>0</v>
      </c>
      <c r="AG3177" s="493" t="n">
        <v>0</v>
      </c>
      <c r="AH3177" s="493" t="n">
        <v>0</v>
      </c>
      <c r="AI3177" s="493" t="n">
        <v>0</v>
      </c>
      <c r="AJ3177" s="493" t="n">
        <v>0</v>
      </c>
      <c r="AK3177" s="493" t="n">
        <v>0</v>
      </c>
      <c r="AL3177" s="493" t="n">
        <v>0</v>
      </c>
      <c r="AM3177" s="493" t="n">
        <v>0</v>
      </c>
      <c r="AN3177" s="493" t="n">
        <v>0</v>
      </c>
      <c r="AO3177" s="493" t="n">
        <v>0</v>
      </c>
      <c r="AP3177" s="493" t="n">
        <v>0</v>
      </c>
      <c r="AQ3177" s="493" t="n">
        <v>0</v>
      </c>
      <c r="AR3177" s="493" t="n">
        <v>0</v>
      </c>
      <c r="AS3177" s="493" t="n">
        <v>0</v>
      </c>
      <c r="AT3177" s="493" t="n">
        <v>0</v>
      </c>
      <c r="AU3177" s="493" t="n">
        <v>0</v>
      </c>
      <c r="AV3177" s="493" t="n">
        <v>0</v>
      </c>
      <c r="AW3177" s="493" t="n">
        <v>0</v>
      </c>
      <c r="AX3177" s="493" t="n">
        <v>0</v>
      </c>
      <c r="AY3177" s="493" t="n">
        <v>0</v>
      </c>
      <c r="AZ3177" s="493" t="n">
        <v>0</v>
      </c>
      <c r="BA3177" s="493" t="n">
        <v>0</v>
      </c>
      <c r="BB3177" s="493" t="n">
        <v>0</v>
      </c>
      <c r="BC3177" s="493" t="n">
        <v>0</v>
      </c>
      <c r="BD3177" s="493" t="n">
        <v>0</v>
      </c>
      <c r="BE3177" s="493" t="n">
        <v>0</v>
      </c>
      <c r="BF3177" s="493" t="n">
        <v>0</v>
      </c>
      <c r="BG3177" s="493" t="n">
        <v>0</v>
      </c>
      <c r="BH3177" s="493" t="n">
        <v>0</v>
      </c>
      <c r="BI3177" s="493" t="n">
        <v>0</v>
      </c>
      <c r="BJ3177" s="493" t="n">
        <v>0</v>
      </c>
      <c r="BK3177" s="493" t="n">
        <v>0</v>
      </c>
      <c r="BL3177" s="493" t="n">
        <v>0</v>
      </c>
      <c r="BM3177" s="493" t="n">
        <v>0</v>
      </c>
      <c r="BN3177" s="493" t="n">
        <v>284.9</v>
      </c>
      <c r="BO3177" s="493" t="n">
        <v>0</v>
      </c>
      <c r="BP3177" s="493" t="n">
        <v>0</v>
      </c>
      <c r="BQ3177" s="493" t="n">
        <v>0</v>
      </c>
      <c r="BR3177" s="493" t="n">
        <v>0</v>
      </c>
      <c r="BS3177" s="493" t="n">
        <v>0</v>
      </c>
      <c r="BT3177" s="493" t="n">
        <v>0</v>
      </c>
      <c r="BU3177" s="493" t="n">
        <v>0</v>
      </c>
      <c r="BV3177" s="493" t="n">
        <v>0</v>
      </c>
      <c r="BW3177" s="493" t="n">
        <v>0</v>
      </c>
    </row>
    <row r="3178">
      <c r="A3178" t="inlineStr">
        <is>
          <t>[C9D3] Angiotensin-II 길항제 칼슘길항제 복합제</t>
        </is>
      </c>
      <c r="B3178" t="inlineStr">
        <is>
          <t>동구 바이오</t>
        </is>
      </c>
      <c r="C3178" t="inlineStr">
        <is>
          <t>에스카브</t>
        </is>
      </c>
      <c r="D3178" t="inlineStr">
        <is>
          <t>동구 바이오</t>
        </is>
      </c>
      <c r="E3178" t="inlineStr">
        <is>
          <t>s-amlodipine besylate 2.5 hydrate  ( as s-amlodipine),  fimasartan potassium trihydrate  ( as fimasartan potassium)</t>
        </is>
      </c>
      <c r="F3178" t="inlineStr">
        <is>
          <t>종합병원</t>
        </is>
      </c>
      <c r="G3178" t="inlineStr">
        <is>
          <t>Generic</t>
        </is>
      </c>
      <c r="H3178" s="493" t="n">
        <v>0</v>
      </c>
      <c r="I3178" s="493" t="n">
        <v>0</v>
      </c>
      <c r="J3178" s="493" t="n">
        <v>0</v>
      </c>
      <c r="K3178" s="493" t="n">
        <v>0</v>
      </c>
      <c r="L3178" s="493" t="n">
        <v>0</v>
      </c>
      <c r="M3178" s="493" t="n">
        <v>0</v>
      </c>
      <c r="N3178" s="493" t="n">
        <v>0</v>
      </c>
      <c r="O3178" s="493" t="n">
        <v>0</v>
      </c>
      <c r="P3178" s="493" t="n">
        <v>0</v>
      </c>
      <c r="Q3178" s="493" t="n">
        <v>0</v>
      </c>
      <c r="R3178" s="493" t="n">
        <v>0</v>
      </c>
      <c r="S3178" s="493" t="n">
        <v>0</v>
      </c>
      <c r="T3178" s="493" t="n">
        <v>0</v>
      </c>
      <c r="U3178" s="493" t="n">
        <v>0</v>
      </c>
      <c r="V3178" s="493" t="n">
        <v>0</v>
      </c>
      <c r="W3178" s="493" t="n">
        <v>0</v>
      </c>
      <c r="X3178" s="493" t="n">
        <v>0</v>
      </c>
      <c r="Y3178" s="493" t="n">
        <v>0</v>
      </c>
      <c r="Z3178" s="493" t="n">
        <v>0</v>
      </c>
      <c r="AA3178" s="493" t="n">
        <v>0</v>
      </c>
      <c r="AB3178" s="493" t="n">
        <v>0</v>
      </c>
      <c r="AC3178" s="493" t="n">
        <v>0</v>
      </c>
      <c r="AD3178" s="493" t="n">
        <v>0</v>
      </c>
      <c r="AE3178" s="493" t="n">
        <v>0</v>
      </c>
      <c r="AF3178" s="493" t="n">
        <v>0</v>
      </c>
      <c r="AG3178" s="493" t="n">
        <v>0</v>
      </c>
      <c r="AH3178" s="493" t="n">
        <v>0</v>
      </c>
      <c r="AI3178" s="493" t="n">
        <v>0</v>
      </c>
      <c r="AJ3178" s="493" t="n">
        <v>0</v>
      </c>
      <c r="AK3178" s="493" t="n">
        <v>0</v>
      </c>
      <c r="AL3178" s="493" t="n">
        <v>0</v>
      </c>
      <c r="AM3178" s="493" t="n">
        <v>120</v>
      </c>
      <c r="AN3178" s="493" t="n">
        <v>240.3</v>
      </c>
      <c r="AO3178" s="493" t="n">
        <v>0</v>
      </c>
      <c r="AP3178" s="493" t="n">
        <v>417.9</v>
      </c>
      <c r="AQ3178" s="493" t="n">
        <v>960.15</v>
      </c>
      <c r="AR3178" s="493" t="n">
        <v>540</v>
      </c>
      <c r="AS3178" s="493" t="n">
        <v>1148.7</v>
      </c>
      <c r="AT3178" s="493" t="n">
        <v>313.4</v>
      </c>
      <c r="AU3178" s="493" t="n">
        <v>726.9</v>
      </c>
      <c r="AV3178" s="493" t="n">
        <v>330.3</v>
      </c>
      <c r="AW3178" s="493" t="n">
        <v>822</v>
      </c>
      <c r="AX3178" s="493" t="n">
        <v>116.7</v>
      </c>
      <c r="AY3178" s="493" t="n">
        <v>430.7</v>
      </c>
      <c r="AZ3178" s="493" t="n">
        <v>120</v>
      </c>
      <c r="BA3178" s="493" t="n">
        <v>420</v>
      </c>
      <c r="BB3178" s="493" t="n">
        <v>580.5</v>
      </c>
      <c r="BC3178" s="493" t="n">
        <v>340.2</v>
      </c>
      <c r="BD3178" s="493" t="n">
        <v>317.7</v>
      </c>
      <c r="BE3178" s="493" t="n">
        <v>649.8</v>
      </c>
      <c r="BF3178" s="493" t="n">
        <v>333.9</v>
      </c>
      <c r="BG3178" s="493" t="n">
        <v>232.8</v>
      </c>
      <c r="BH3178" s="493" t="n">
        <v>639</v>
      </c>
      <c r="BI3178" s="493" t="n">
        <v>269.25</v>
      </c>
      <c r="BJ3178" s="493" t="n">
        <v>648</v>
      </c>
      <c r="BK3178" s="493" t="n">
        <v>106.2</v>
      </c>
      <c r="BL3178" s="493" t="n">
        <v>511.5</v>
      </c>
      <c r="BM3178" s="493" t="n">
        <v>917.1</v>
      </c>
      <c r="BN3178" s="493" t="n">
        <v>496.65</v>
      </c>
      <c r="BO3178" s="493" t="n">
        <v>666</v>
      </c>
      <c r="BP3178" s="493" t="n">
        <v>756.6</v>
      </c>
      <c r="BQ3178" s="493" t="n">
        <v>782.4</v>
      </c>
      <c r="BR3178" s="493" t="n">
        <v>297.9</v>
      </c>
      <c r="BS3178" s="493" t="n">
        <v>553.8</v>
      </c>
      <c r="BT3178" s="493" t="n">
        <v>665.7</v>
      </c>
      <c r="BU3178" s="493" t="n">
        <v>424.8</v>
      </c>
      <c r="BV3178" s="493" t="n">
        <v>737.1</v>
      </c>
      <c r="BW3178" s="493" t="n">
        <v>718.2</v>
      </c>
    </row>
    <row r="3179">
      <c r="A3179" t="inlineStr">
        <is>
          <t>[C9D3] Angiotensin-II 길항제 칼슘길항제 복합제</t>
        </is>
      </c>
      <c r="B3179" t="inlineStr">
        <is>
          <t>동구 바이오</t>
        </is>
      </c>
      <c r="C3179" t="inlineStr">
        <is>
          <t>에스카브</t>
        </is>
      </c>
      <c r="D3179" t="inlineStr">
        <is>
          <t>동구 바이오</t>
        </is>
      </c>
      <c r="E3179" t="inlineStr">
        <is>
          <t>s-amlodipine besylate 2.5 hydrate  ( as s-amlodipine),  fimasartan potassium trihydrate  ( as fimasartan potassium)</t>
        </is>
      </c>
      <c r="F3179" t="inlineStr">
        <is>
          <t>병원</t>
        </is>
      </c>
      <c r="G3179" t="inlineStr">
        <is>
          <t>Generic</t>
        </is>
      </c>
      <c r="H3179" s="493" t="n">
        <v>0</v>
      </c>
      <c r="I3179" s="493" t="n">
        <v>0</v>
      </c>
      <c r="J3179" s="493" t="n">
        <v>0</v>
      </c>
      <c r="K3179" s="493" t="n">
        <v>0</v>
      </c>
      <c r="L3179" s="493" t="n">
        <v>0</v>
      </c>
      <c r="M3179" s="493" t="n">
        <v>0</v>
      </c>
      <c r="N3179" s="493" t="n">
        <v>0</v>
      </c>
      <c r="O3179" s="493" t="n">
        <v>0</v>
      </c>
      <c r="P3179" s="493" t="n">
        <v>0</v>
      </c>
      <c r="Q3179" s="493" t="n">
        <v>0</v>
      </c>
      <c r="R3179" s="493" t="n">
        <v>0</v>
      </c>
      <c r="S3179" s="493" t="n">
        <v>0</v>
      </c>
      <c r="T3179" s="493" t="n">
        <v>0</v>
      </c>
      <c r="U3179" s="493" t="n">
        <v>0</v>
      </c>
      <c r="V3179" s="493" t="n">
        <v>0</v>
      </c>
      <c r="W3179" s="493" t="n">
        <v>0</v>
      </c>
      <c r="X3179" s="493" t="n">
        <v>0</v>
      </c>
      <c r="Y3179" s="493" t="n">
        <v>0</v>
      </c>
      <c r="Z3179" s="493" t="n">
        <v>0</v>
      </c>
      <c r="AA3179" s="493" t="n">
        <v>0</v>
      </c>
      <c r="AB3179" s="493" t="n">
        <v>0</v>
      </c>
      <c r="AC3179" s="493" t="n">
        <v>0</v>
      </c>
      <c r="AD3179" s="493" t="n">
        <v>0</v>
      </c>
      <c r="AE3179" s="493" t="n">
        <v>0</v>
      </c>
      <c r="AF3179" s="493" t="n">
        <v>0</v>
      </c>
      <c r="AG3179" s="493" t="n">
        <v>0</v>
      </c>
      <c r="AH3179" s="493" t="n">
        <v>0</v>
      </c>
      <c r="AI3179" s="493" t="n">
        <v>0</v>
      </c>
      <c r="AJ3179" s="493" t="n">
        <v>0</v>
      </c>
      <c r="AK3179" s="493" t="n">
        <v>0</v>
      </c>
      <c r="AL3179" s="493" t="n">
        <v>0</v>
      </c>
      <c r="AM3179" s="493" t="n">
        <v>0</v>
      </c>
      <c r="AN3179" s="493" t="n">
        <v>0</v>
      </c>
      <c r="AO3179" s="493" t="n">
        <v>0</v>
      </c>
      <c r="AP3179" s="493" t="n">
        <v>0</v>
      </c>
      <c r="AQ3179" s="493" t="n">
        <v>0</v>
      </c>
      <c r="AR3179" s="493" t="n">
        <v>0</v>
      </c>
      <c r="AS3179" s="493" t="n">
        <v>0</v>
      </c>
      <c r="AT3179" s="493" t="n">
        <v>0</v>
      </c>
      <c r="AU3179" s="493" t="n">
        <v>0</v>
      </c>
      <c r="AV3179" s="493" t="n">
        <v>0</v>
      </c>
      <c r="AW3179" s="493" t="n">
        <v>0</v>
      </c>
      <c r="AX3179" s="493" t="n">
        <v>0</v>
      </c>
      <c r="AY3179" s="493" t="n">
        <v>0</v>
      </c>
      <c r="AZ3179" s="493" t="n">
        <v>0</v>
      </c>
      <c r="BA3179" s="493" t="n">
        <v>0</v>
      </c>
      <c r="BB3179" s="493" t="n">
        <v>0</v>
      </c>
      <c r="BC3179" s="493" t="n">
        <v>0</v>
      </c>
      <c r="BD3179" s="493" t="n">
        <v>0</v>
      </c>
      <c r="BE3179" s="493" t="n">
        <v>0</v>
      </c>
      <c r="BF3179" s="493" t="n">
        <v>242.4</v>
      </c>
      <c r="BG3179" s="493" t="n">
        <v>0</v>
      </c>
      <c r="BH3179" s="493" t="n">
        <v>0</v>
      </c>
      <c r="BI3179" s="493" t="n">
        <v>0</v>
      </c>
      <c r="BJ3179" s="493" t="n">
        <v>0</v>
      </c>
      <c r="BK3179" s="493" t="n">
        <v>1449.6</v>
      </c>
      <c r="BL3179" s="493" t="n">
        <v>1335.9</v>
      </c>
      <c r="BM3179" s="493" t="n">
        <v>360</v>
      </c>
      <c r="BN3179" s="493" t="n">
        <v>721.8</v>
      </c>
      <c r="BO3179" s="493" t="n">
        <v>0</v>
      </c>
      <c r="BP3179" s="493" t="n">
        <v>648</v>
      </c>
      <c r="BQ3179" s="493" t="n">
        <v>482.4</v>
      </c>
      <c r="BR3179" s="493" t="n">
        <v>1209</v>
      </c>
      <c r="BS3179" s="493" t="n">
        <v>846.6</v>
      </c>
      <c r="BT3179" s="493" t="n">
        <v>1570.8</v>
      </c>
      <c r="BU3179" s="493" t="n">
        <v>480</v>
      </c>
      <c r="BV3179" s="493" t="n">
        <v>541.5</v>
      </c>
      <c r="BW3179" s="493" t="n">
        <v>0</v>
      </c>
    </row>
    <row r="3180">
      <c r="A3180" t="inlineStr">
        <is>
          <t>[C9D3] Angiotensin-II 길항제 칼슘길항제 복합제</t>
        </is>
      </c>
      <c r="B3180" t="inlineStr">
        <is>
          <t>동구 바이오</t>
        </is>
      </c>
      <c r="C3180" t="inlineStr">
        <is>
          <t>에스카브</t>
        </is>
      </c>
      <c r="D3180" t="inlineStr">
        <is>
          <t>동구 바이오</t>
        </is>
      </c>
      <c r="E3180" t="inlineStr">
        <is>
          <t>s-amlodipine besylate 2.5 hydrate  ( as s-amlodipine),  fimasartan potassium trihydrate  ( as fimasartan potassium)</t>
        </is>
      </c>
      <c r="F3180" t="inlineStr">
        <is>
          <t>의원</t>
        </is>
      </c>
      <c r="G3180" t="inlineStr">
        <is>
          <t>Generic</t>
        </is>
      </c>
      <c r="H3180" s="493" t="n">
        <v>0</v>
      </c>
      <c r="I3180" s="493" t="n">
        <v>0</v>
      </c>
      <c r="J3180" s="493" t="n">
        <v>0</v>
      </c>
      <c r="K3180" s="493" t="n">
        <v>0</v>
      </c>
      <c r="L3180" s="493" t="n">
        <v>0</v>
      </c>
      <c r="M3180" s="493" t="n">
        <v>0</v>
      </c>
      <c r="N3180" s="493" t="n">
        <v>0</v>
      </c>
      <c r="O3180" s="493" t="n">
        <v>0</v>
      </c>
      <c r="P3180" s="493" t="n">
        <v>0</v>
      </c>
      <c r="Q3180" s="493" t="n">
        <v>0</v>
      </c>
      <c r="R3180" s="493" t="n">
        <v>0</v>
      </c>
      <c r="S3180" s="493" t="n">
        <v>0</v>
      </c>
      <c r="T3180" s="493" t="n">
        <v>0</v>
      </c>
      <c r="U3180" s="493" t="n">
        <v>0</v>
      </c>
      <c r="V3180" s="493" t="n">
        <v>0</v>
      </c>
      <c r="W3180" s="493" t="n">
        <v>0</v>
      </c>
      <c r="X3180" s="493" t="n">
        <v>0</v>
      </c>
      <c r="Y3180" s="493" t="n">
        <v>0</v>
      </c>
      <c r="Z3180" s="493" t="n">
        <v>0</v>
      </c>
      <c r="AA3180" s="493" t="n">
        <v>0</v>
      </c>
      <c r="AB3180" s="493" t="n">
        <v>0</v>
      </c>
      <c r="AC3180" s="493" t="n">
        <v>0</v>
      </c>
      <c r="AD3180" s="493" t="n">
        <v>0</v>
      </c>
      <c r="AE3180" s="493" t="n">
        <v>0</v>
      </c>
      <c r="AF3180" s="493" t="n">
        <v>0</v>
      </c>
      <c r="AG3180" s="493" t="n">
        <v>0</v>
      </c>
      <c r="AH3180" s="493" t="n">
        <v>0</v>
      </c>
      <c r="AI3180" s="493" t="n">
        <v>0</v>
      </c>
      <c r="AJ3180" s="493" t="n">
        <v>0</v>
      </c>
      <c r="AK3180" s="493" t="n">
        <v>0</v>
      </c>
      <c r="AL3180" s="493" t="n">
        <v>0</v>
      </c>
      <c r="AM3180" s="493" t="n">
        <v>1196.4</v>
      </c>
      <c r="AN3180" s="493" t="n">
        <v>1678.8</v>
      </c>
      <c r="AO3180" s="493" t="n">
        <v>0</v>
      </c>
      <c r="AP3180" s="493" t="n">
        <v>1436.4</v>
      </c>
      <c r="AQ3180" s="493" t="n">
        <v>1621.5</v>
      </c>
      <c r="AR3180" s="493" t="n">
        <v>2946</v>
      </c>
      <c r="AS3180" s="493" t="n">
        <v>2642.5</v>
      </c>
      <c r="AT3180" s="493" t="n">
        <v>3110.2</v>
      </c>
      <c r="AU3180" s="493" t="n">
        <v>5186.2</v>
      </c>
      <c r="AV3180" s="493" t="n">
        <v>3860.1</v>
      </c>
      <c r="AW3180" s="493" t="n">
        <v>4260.7</v>
      </c>
      <c r="AX3180" s="493" t="n">
        <v>4226.38</v>
      </c>
      <c r="AY3180" s="493" t="n">
        <v>5565.7</v>
      </c>
      <c r="AZ3180" s="493" t="n">
        <v>6710.26</v>
      </c>
      <c r="BA3180" s="493" t="n">
        <v>8834.33</v>
      </c>
      <c r="BB3180" s="493" t="n">
        <v>6107.35</v>
      </c>
      <c r="BC3180" s="493" t="n">
        <v>9562.02</v>
      </c>
      <c r="BD3180" s="493" t="n">
        <v>11653.45</v>
      </c>
      <c r="BE3180" s="493" t="n">
        <v>9145.879999999999</v>
      </c>
      <c r="BF3180" s="493" t="n">
        <v>11885.31</v>
      </c>
      <c r="BG3180" s="493" t="n">
        <v>12887</v>
      </c>
      <c r="BH3180" s="493" t="n">
        <v>12504.31</v>
      </c>
      <c r="BI3180" s="493" t="n">
        <v>15420.91</v>
      </c>
      <c r="BJ3180" s="493" t="n">
        <v>12293.6</v>
      </c>
      <c r="BK3180" s="493" t="n">
        <v>12600.17</v>
      </c>
      <c r="BL3180" s="493" t="n">
        <v>13627.04</v>
      </c>
      <c r="BM3180" s="493" t="n">
        <v>14707.31</v>
      </c>
      <c r="BN3180" s="493" t="n">
        <v>13180.79</v>
      </c>
      <c r="BO3180" s="493" t="n">
        <v>11699.36</v>
      </c>
      <c r="BP3180" s="493" t="n">
        <v>17183.5</v>
      </c>
      <c r="BQ3180" s="493" t="n">
        <v>12210.8</v>
      </c>
      <c r="BR3180" s="493" t="n">
        <v>14391.23</v>
      </c>
      <c r="BS3180" s="493" t="n">
        <v>17069.86</v>
      </c>
      <c r="BT3180" s="493" t="n">
        <v>14198.05</v>
      </c>
      <c r="BU3180" s="493" t="n">
        <v>17573.27</v>
      </c>
      <c r="BV3180" s="493" t="n">
        <v>16413.37</v>
      </c>
      <c r="BW3180" s="493" t="n">
        <v>16939.28</v>
      </c>
    </row>
    <row r="3181">
      <c r="A3181" t="inlineStr">
        <is>
          <t>[C9D3] Angiotensin-II 길항제 칼슘길항제 복합제</t>
        </is>
      </c>
      <c r="B3181" t="inlineStr">
        <is>
          <t>동구 바이오</t>
        </is>
      </c>
      <c r="C3181" t="inlineStr">
        <is>
          <t>에스카브</t>
        </is>
      </c>
      <c r="D3181" t="inlineStr">
        <is>
          <t>동구 바이오</t>
        </is>
      </c>
      <c r="E3181" t="inlineStr">
        <is>
          <t>s-amlodipine besylate 2.5 hydrate  ( as s-amlodipine),  fimasartan potassium trihydrate  ( as fimasartan potassium)</t>
        </is>
      </c>
      <c r="F3181" t="inlineStr">
        <is>
          <t>보건소</t>
        </is>
      </c>
      <c r="G3181" t="inlineStr">
        <is>
          <t>Generic</t>
        </is>
      </c>
      <c r="H3181" s="493" t="n">
        <v>0</v>
      </c>
      <c r="I3181" s="493" t="n">
        <v>0</v>
      </c>
      <c r="J3181" s="493" t="n">
        <v>0</v>
      </c>
      <c r="K3181" s="493" t="n">
        <v>0</v>
      </c>
      <c r="L3181" s="493" t="n">
        <v>0</v>
      </c>
      <c r="M3181" s="493" t="n">
        <v>0</v>
      </c>
      <c r="N3181" s="493" t="n">
        <v>0</v>
      </c>
      <c r="O3181" s="493" t="n">
        <v>0</v>
      </c>
      <c r="P3181" s="493" t="n">
        <v>0</v>
      </c>
      <c r="Q3181" s="493" t="n">
        <v>0</v>
      </c>
      <c r="R3181" s="493" t="n">
        <v>0</v>
      </c>
      <c r="S3181" s="493" t="n">
        <v>0</v>
      </c>
      <c r="T3181" s="493" t="n">
        <v>0</v>
      </c>
      <c r="U3181" s="493" t="n">
        <v>0</v>
      </c>
      <c r="V3181" s="493" t="n">
        <v>0</v>
      </c>
      <c r="W3181" s="493" t="n">
        <v>0</v>
      </c>
      <c r="X3181" s="493" t="n">
        <v>0</v>
      </c>
      <c r="Y3181" s="493" t="n">
        <v>0</v>
      </c>
      <c r="Z3181" s="493" t="n">
        <v>0</v>
      </c>
      <c r="AA3181" s="493" t="n">
        <v>0</v>
      </c>
      <c r="AB3181" s="493" t="n">
        <v>0</v>
      </c>
      <c r="AC3181" s="493" t="n">
        <v>0</v>
      </c>
      <c r="AD3181" s="493" t="n">
        <v>0</v>
      </c>
      <c r="AE3181" s="493" t="n">
        <v>0</v>
      </c>
      <c r="AF3181" s="493" t="n">
        <v>0</v>
      </c>
      <c r="AG3181" s="493" t="n">
        <v>0</v>
      </c>
      <c r="AH3181" s="493" t="n">
        <v>0</v>
      </c>
      <c r="AI3181" s="493" t="n">
        <v>0</v>
      </c>
      <c r="AJ3181" s="493" t="n">
        <v>0</v>
      </c>
      <c r="AK3181" s="493" t="n">
        <v>0</v>
      </c>
      <c r="AL3181" s="493" t="n">
        <v>0</v>
      </c>
      <c r="AM3181" s="493" t="n">
        <v>0</v>
      </c>
      <c r="AN3181" s="493" t="n">
        <v>0</v>
      </c>
      <c r="AO3181" s="493" t="n">
        <v>0</v>
      </c>
      <c r="AP3181" s="493" t="n">
        <v>0</v>
      </c>
      <c r="AQ3181" s="493" t="n">
        <v>0</v>
      </c>
      <c r="AR3181" s="493" t="n">
        <v>0</v>
      </c>
      <c r="AS3181" s="493" t="n">
        <v>0</v>
      </c>
      <c r="AT3181" s="493" t="n">
        <v>0</v>
      </c>
      <c r="AU3181" s="493" t="n">
        <v>0</v>
      </c>
      <c r="AV3181" s="493" t="n">
        <v>0</v>
      </c>
      <c r="AW3181" s="493" t="n">
        <v>0</v>
      </c>
      <c r="AX3181" s="493" t="n">
        <v>0</v>
      </c>
      <c r="AY3181" s="493" t="n">
        <v>0</v>
      </c>
      <c r="AZ3181" s="493" t="n">
        <v>0</v>
      </c>
      <c r="BA3181" s="493" t="n">
        <v>0</v>
      </c>
      <c r="BB3181" s="493" t="n">
        <v>0</v>
      </c>
      <c r="BC3181" s="493" t="n">
        <v>340.2</v>
      </c>
      <c r="BD3181" s="493" t="n">
        <v>0</v>
      </c>
      <c r="BE3181" s="493" t="n">
        <v>126</v>
      </c>
      <c r="BF3181" s="493" t="n">
        <v>59.4</v>
      </c>
      <c r="BG3181" s="493" t="n">
        <v>124.2</v>
      </c>
      <c r="BH3181" s="493" t="n">
        <v>57.9</v>
      </c>
      <c r="BI3181" s="493" t="n">
        <v>93.59999999999999</v>
      </c>
      <c r="BJ3181" s="493" t="n">
        <v>46.5</v>
      </c>
      <c r="BK3181" s="493" t="n">
        <v>146.7</v>
      </c>
      <c r="BL3181" s="493" t="n">
        <v>50.4</v>
      </c>
      <c r="BM3181" s="493" t="n">
        <v>110.4</v>
      </c>
      <c r="BN3181" s="493" t="n">
        <v>3895.2</v>
      </c>
      <c r="BO3181" s="493" t="n">
        <v>130.5</v>
      </c>
      <c r="BP3181" s="493" t="n">
        <v>574.2</v>
      </c>
      <c r="BQ3181" s="493" t="n">
        <v>319.8</v>
      </c>
      <c r="BR3181" s="493" t="n">
        <v>363.49</v>
      </c>
      <c r="BS3181" s="493" t="n">
        <v>297</v>
      </c>
      <c r="BT3181" s="493" t="n">
        <v>3147.6</v>
      </c>
      <c r="BU3181" s="493" t="n">
        <v>1365</v>
      </c>
      <c r="BV3181" s="493" t="n">
        <v>824.7</v>
      </c>
      <c r="BW3181" s="493" t="n">
        <v>3464.4</v>
      </c>
    </row>
    <row r="3182">
      <c r="A3182" t="inlineStr">
        <is>
          <t>[C9D3] Angiotensin-II 길항제 칼슘길항제 복합제</t>
        </is>
      </c>
      <c r="B3182" t="inlineStr">
        <is>
          <t>동구 바이오</t>
        </is>
      </c>
      <c r="C3182" t="inlineStr">
        <is>
          <t>에스카브</t>
        </is>
      </c>
      <c r="D3182" t="inlineStr">
        <is>
          <t>동구 바이오</t>
        </is>
      </c>
      <c r="E3182" t="inlineStr">
        <is>
          <t>s-amlodipine besylate 2.5 hydrate  ( as s-amlodipine),  fimasartan potassium trihydrate  ( as fimasartan potassium)</t>
        </is>
      </c>
      <c r="F3182" t="inlineStr">
        <is>
          <t>기타(치과의원, 치과병원 등)</t>
        </is>
      </c>
      <c r="G3182" t="inlineStr">
        <is>
          <t>Generic</t>
        </is>
      </c>
      <c r="H3182" s="493" t="n">
        <v>0</v>
      </c>
      <c r="I3182" s="493" t="n">
        <v>0</v>
      </c>
      <c r="J3182" s="493" t="n">
        <v>0</v>
      </c>
      <c r="K3182" s="493" t="n">
        <v>0</v>
      </c>
      <c r="L3182" s="493" t="n">
        <v>0</v>
      </c>
      <c r="M3182" s="493" t="n">
        <v>0</v>
      </c>
      <c r="N3182" s="493" t="n">
        <v>0</v>
      </c>
      <c r="O3182" s="493" t="n">
        <v>0</v>
      </c>
      <c r="P3182" s="493" t="n">
        <v>0</v>
      </c>
      <c r="Q3182" s="493" t="n">
        <v>0</v>
      </c>
      <c r="R3182" s="493" t="n">
        <v>0</v>
      </c>
      <c r="S3182" s="493" t="n">
        <v>0</v>
      </c>
      <c r="T3182" s="493" t="n">
        <v>0</v>
      </c>
      <c r="U3182" s="493" t="n">
        <v>0</v>
      </c>
      <c r="V3182" s="493" t="n">
        <v>0</v>
      </c>
      <c r="W3182" s="493" t="n">
        <v>0</v>
      </c>
      <c r="X3182" s="493" t="n">
        <v>0</v>
      </c>
      <c r="Y3182" s="493" t="n">
        <v>0</v>
      </c>
      <c r="Z3182" s="493" t="n">
        <v>0</v>
      </c>
      <c r="AA3182" s="493" t="n">
        <v>0</v>
      </c>
      <c r="AB3182" s="493" t="n">
        <v>0</v>
      </c>
      <c r="AC3182" s="493" t="n">
        <v>0</v>
      </c>
      <c r="AD3182" s="493" t="n">
        <v>0</v>
      </c>
      <c r="AE3182" s="493" t="n">
        <v>0</v>
      </c>
      <c r="AF3182" s="493" t="n">
        <v>0</v>
      </c>
      <c r="AG3182" s="493" t="n">
        <v>0</v>
      </c>
      <c r="AH3182" s="493" t="n">
        <v>0</v>
      </c>
      <c r="AI3182" s="493" t="n">
        <v>0</v>
      </c>
      <c r="AJ3182" s="493" t="n">
        <v>0</v>
      </c>
      <c r="AK3182" s="493" t="n">
        <v>0</v>
      </c>
      <c r="AL3182" s="493" t="n">
        <v>0</v>
      </c>
      <c r="AM3182" s="493" t="n">
        <v>0</v>
      </c>
      <c r="AN3182" s="493" t="n">
        <v>0</v>
      </c>
      <c r="AO3182" s="493" t="n">
        <v>0</v>
      </c>
      <c r="AP3182" s="493" t="n">
        <v>0</v>
      </c>
      <c r="AQ3182" s="493" t="n">
        <v>0</v>
      </c>
      <c r="AR3182" s="493" t="n">
        <v>0</v>
      </c>
      <c r="AS3182" s="493" t="n">
        <v>0</v>
      </c>
      <c r="AT3182" s="493" t="n">
        <v>0</v>
      </c>
      <c r="AU3182" s="493" t="n">
        <v>0</v>
      </c>
      <c r="AV3182" s="493" t="n">
        <v>0</v>
      </c>
      <c r="AW3182" s="493" t="n">
        <v>0</v>
      </c>
      <c r="AX3182" s="493" t="n">
        <v>0</v>
      </c>
      <c r="AY3182" s="493" t="n">
        <v>0</v>
      </c>
      <c r="AZ3182" s="493" t="n">
        <v>0</v>
      </c>
      <c r="BA3182" s="493" t="n">
        <v>0</v>
      </c>
      <c r="BB3182" s="493" t="n">
        <v>0</v>
      </c>
      <c r="BC3182" s="493" t="n">
        <v>0</v>
      </c>
      <c r="BD3182" s="493" t="n">
        <v>0</v>
      </c>
      <c r="BE3182" s="493" t="n">
        <v>0</v>
      </c>
      <c r="BF3182" s="493" t="n">
        <v>0</v>
      </c>
      <c r="BG3182" s="493" t="n">
        <v>0</v>
      </c>
      <c r="BH3182" s="493" t="n">
        <v>0</v>
      </c>
      <c r="BI3182" s="493" t="n">
        <v>0</v>
      </c>
      <c r="BJ3182" s="493" t="n">
        <v>0</v>
      </c>
      <c r="BK3182" s="493" t="n">
        <v>0</v>
      </c>
      <c r="BL3182" s="493" t="n">
        <v>0</v>
      </c>
      <c r="BM3182" s="493" t="n">
        <v>0</v>
      </c>
      <c r="BN3182" s="493" t="n">
        <v>0</v>
      </c>
      <c r="BO3182" s="493" t="n">
        <v>0</v>
      </c>
      <c r="BP3182" s="493" t="n">
        <v>0</v>
      </c>
      <c r="BQ3182" s="493" t="n">
        <v>0</v>
      </c>
      <c r="BR3182" s="493" t="n">
        <v>0</v>
      </c>
      <c r="BS3182" s="493" t="n">
        <v>0</v>
      </c>
      <c r="BT3182" s="493" t="n">
        <v>0</v>
      </c>
      <c r="BU3182" s="493" t="n">
        <v>0</v>
      </c>
      <c r="BV3182" s="493" t="n">
        <v>0</v>
      </c>
      <c r="BW3182" s="493" t="n">
        <v>304.5</v>
      </c>
    </row>
    <row r="3183">
      <c r="A3183" t="inlineStr">
        <is>
          <t>[C9D3] Angiotensin-II 길항제 칼슘길항제 복합제</t>
        </is>
      </c>
      <c r="B3183" t="inlineStr">
        <is>
          <t>동구 바이오</t>
        </is>
      </c>
      <c r="C3183" t="inlineStr">
        <is>
          <t>에스카브</t>
        </is>
      </c>
      <c r="D3183" t="inlineStr">
        <is>
          <t>동구 바이오</t>
        </is>
      </c>
      <c r="E3183" t="inlineStr">
        <is>
          <t>s-amlodipine besylate dihydrate  ( as s-amlodipine),  fimasartan potassium trihydrate  ( as fimasartan potassium)</t>
        </is>
      </c>
      <c r="F3183" t="inlineStr">
        <is>
          <t>상급종합병원</t>
        </is>
      </c>
      <c r="G3183" t="inlineStr">
        <is>
          <t>Generic</t>
        </is>
      </c>
      <c r="H3183" s="493" t="n">
        <v>0</v>
      </c>
      <c r="I3183" s="493" t="n">
        <v>0</v>
      </c>
      <c r="J3183" s="493" t="n">
        <v>0</v>
      </c>
      <c r="K3183" s="493" t="n">
        <v>0</v>
      </c>
      <c r="L3183" s="493" t="n">
        <v>0</v>
      </c>
      <c r="M3183" s="493" t="n">
        <v>0</v>
      </c>
      <c r="N3183" s="493" t="n">
        <v>0</v>
      </c>
      <c r="O3183" s="493" t="n">
        <v>0</v>
      </c>
      <c r="P3183" s="493" t="n">
        <v>0</v>
      </c>
      <c r="Q3183" s="493" t="n">
        <v>0</v>
      </c>
      <c r="R3183" s="493" t="n">
        <v>0</v>
      </c>
      <c r="S3183" s="493" t="n">
        <v>0</v>
      </c>
      <c r="T3183" s="493" t="n">
        <v>0</v>
      </c>
      <c r="U3183" s="493" t="n">
        <v>0</v>
      </c>
      <c r="V3183" s="493" t="n">
        <v>0</v>
      </c>
      <c r="W3183" s="493" t="n">
        <v>0</v>
      </c>
      <c r="X3183" s="493" t="n">
        <v>0</v>
      </c>
      <c r="Y3183" s="493" t="n">
        <v>0</v>
      </c>
      <c r="Z3183" s="493" t="n">
        <v>0</v>
      </c>
      <c r="AA3183" s="493" t="n">
        <v>0</v>
      </c>
      <c r="AB3183" s="493" t="n">
        <v>0</v>
      </c>
      <c r="AC3183" s="493" t="n">
        <v>0</v>
      </c>
      <c r="AD3183" s="493" t="n">
        <v>0</v>
      </c>
      <c r="AE3183" s="493" t="n">
        <v>0</v>
      </c>
      <c r="AF3183" s="493" t="n">
        <v>0</v>
      </c>
      <c r="AG3183" s="493" t="n">
        <v>0</v>
      </c>
      <c r="AH3183" s="493" t="n">
        <v>0</v>
      </c>
      <c r="AI3183" s="493" t="n">
        <v>0</v>
      </c>
      <c r="AJ3183" s="493" t="n">
        <v>0</v>
      </c>
      <c r="AK3183" s="493" t="n">
        <v>0</v>
      </c>
      <c r="AL3183" s="493" t="n">
        <v>0</v>
      </c>
      <c r="AM3183" s="493" t="n">
        <v>0</v>
      </c>
      <c r="AN3183" s="493" t="n">
        <v>0</v>
      </c>
      <c r="AO3183" s="493" t="n">
        <v>0</v>
      </c>
      <c r="AP3183" s="493" t="n">
        <v>0</v>
      </c>
      <c r="AQ3183" s="493" t="n">
        <v>0</v>
      </c>
      <c r="AR3183" s="493" t="n">
        <v>0</v>
      </c>
      <c r="AS3183" s="493" t="n">
        <v>0</v>
      </c>
      <c r="AT3183" s="493" t="n">
        <v>0</v>
      </c>
      <c r="AU3183" s="493" t="n">
        <v>0</v>
      </c>
      <c r="AV3183" s="493" t="n">
        <v>0</v>
      </c>
      <c r="AW3183" s="493" t="n">
        <v>4715.3</v>
      </c>
      <c r="AX3183" s="493" t="n">
        <v>4450.56</v>
      </c>
      <c r="AY3183" s="493" t="n">
        <v>3120.21</v>
      </c>
      <c r="AZ3183" s="493" t="n">
        <v>5964.18</v>
      </c>
      <c r="BA3183" s="493" t="n">
        <v>6540.91</v>
      </c>
      <c r="BB3183" s="493" t="n">
        <v>6338.08</v>
      </c>
      <c r="BC3183" s="493" t="n">
        <v>7129.17</v>
      </c>
      <c r="BD3183" s="493" t="n">
        <v>5902</v>
      </c>
      <c r="BE3183" s="493" t="n">
        <v>8153.47</v>
      </c>
      <c r="BF3183" s="493" t="n">
        <v>6394</v>
      </c>
      <c r="BG3183" s="493" t="n">
        <v>6995.12</v>
      </c>
      <c r="BH3183" s="493" t="n">
        <v>5367.96</v>
      </c>
      <c r="BI3183" s="493" t="n">
        <v>1806.29</v>
      </c>
      <c r="BJ3183" s="493" t="n">
        <v>6070.58</v>
      </c>
      <c r="BK3183" s="493" t="n">
        <v>5820.67</v>
      </c>
      <c r="BL3183" s="493" t="n">
        <v>6713.07</v>
      </c>
      <c r="BM3183" s="493" t="n">
        <v>5390.1</v>
      </c>
      <c r="BN3183" s="493" t="n">
        <v>5394.87</v>
      </c>
      <c r="BO3183" s="493" t="n">
        <v>4704.34</v>
      </c>
      <c r="BP3183" s="493" t="n">
        <v>6834.6</v>
      </c>
      <c r="BQ3183" s="493" t="n">
        <v>5536.56</v>
      </c>
      <c r="BR3183" s="493" t="n">
        <v>6951</v>
      </c>
      <c r="BS3183" s="493" t="n">
        <v>5946.04</v>
      </c>
      <c r="BT3183" s="493" t="n">
        <v>5800.14</v>
      </c>
      <c r="BU3183" s="493" t="n">
        <v>5679.32</v>
      </c>
      <c r="BV3183" s="493" t="n">
        <v>5803.34</v>
      </c>
      <c r="BW3183" s="493" t="n">
        <v>5969.7</v>
      </c>
    </row>
    <row r="3184">
      <c r="A3184" t="inlineStr">
        <is>
          <t>[C9D3] Angiotensin-II 길항제 칼슘길항제 복합제</t>
        </is>
      </c>
      <c r="B3184" t="inlineStr">
        <is>
          <t>동구 바이오</t>
        </is>
      </c>
      <c r="C3184" t="inlineStr">
        <is>
          <t>에스카브</t>
        </is>
      </c>
      <c r="D3184" t="inlineStr">
        <is>
          <t>동구 바이오</t>
        </is>
      </c>
      <c r="E3184" t="inlineStr">
        <is>
          <t>s-amlodipine besylate dihydrate  ( as s-amlodipine),  fimasartan potassium trihydrate  ( as fimasartan potassium)</t>
        </is>
      </c>
      <c r="F3184" t="inlineStr">
        <is>
          <t>종합병원</t>
        </is>
      </c>
      <c r="G3184" t="inlineStr">
        <is>
          <t>Generic</t>
        </is>
      </c>
      <c r="H3184" s="493" t="n">
        <v>0</v>
      </c>
      <c r="I3184" s="493" t="n">
        <v>0</v>
      </c>
      <c r="J3184" s="493" t="n">
        <v>0</v>
      </c>
      <c r="K3184" s="493" t="n">
        <v>0</v>
      </c>
      <c r="L3184" s="493" t="n">
        <v>0</v>
      </c>
      <c r="M3184" s="493" t="n">
        <v>0</v>
      </c>
      <c r="N3184" s="493" t="n">
        <v>0</v>
      </c>
      <c r="O3184" s="493" t="n">
        <v>0</v>
      </c>
      <c r="P3184" s="493" t="n">
        <v>0</v>
      </c>
      <c r="Q3184" s="493" t="n">
        <v>0</v>
      </c>
      <c r="R3184" s="493" t="n">
        <v>0</v>
      </c>
      <c r="S3184" s="493" t="n">
        <v>0</v>
      </c>
      <c r="T3184" s="493" t="n">
        <v>0</v>
      </c>
      <c r="U3184" s="493" t="n">
        <v>0</v>
      </c>
      <c r="V3184" s="493" t="n">
        <v>0</v>
      </c>
      <c r="W3184" s="493" t="n">
        <v>0</v>
      </c>
      <c r="X3184" s="493" t="n">
        <v>0</v>
      </c>
      <c r="Y3184" s="493" t="n">
        <v>0</v>
      </c>
      <c r="Z3184" s="493" t="n">
        <v>0</v>
      </c>
      <c r="AA3184" s="493" t="n">
        <v>0</v>
      </c>
      <c r="AB3184" s="493" t="n">
        <v>0</v>
      </c>
      <c r="AC3184" s="493" t="n">
        <v>0</v>
      </c>
      <c r="AD3184" s="493" t="n">
        <v>0</v>
      </c>
      <c r="AE3184" s="493" t="n">
        <v>0</v>
      </c>
      <c r="AF3184" s="493" t="n">
        <v>0</v>
      </c>
      <c r="AG3184" s="493" t="n">
        <v>0</v>
      </c>
      <c r="AH3184" s="493" t="n">
        <v>0</v>
      </c>
      <c r="AI3184" s="493" t="n">
        <v>0</v>
      </c>
      <c r="AJ3184" s="493" t="n">
        <v>0</v>
      </c>
      <c r="AK3184" s="493" t="n">
        <v>0</v>
      </c>
      <c r="AL3184" s="493" t="n">
        <v>0</v>
      </c>
      <c r="AM3184" s="493" t="n">
        <v>0</v>
      </c>
      <c r="AN3184" s="493" t="n">
        <v>0</v>
      </c>
      <c r="AO3184" s="493" t="n">
        <v>0</v>
      </c>
      <c r="AP3184" s="493" t="n">
        <v>0</v>
      </c>
      <c r="AQ3184" s="493" t="n">
        <v>983.97</v>
      </c>
      <c r="AR3184" s="493" t="n">
        <v>820</v>
      </c>
      <c r="AS3184" s="493" t="n">
        <v>0</v>
      </c>
      <c r="AT3184" s="493" t="n">
        <v>527.8</v>
      </c>
      <c r="AU3184" s="493" t="n">
        <v>829.92</v>
      </c>
      <c r="AV3184" s="493" t="n">
        <v>1223.1</v>
      </c>
      <c r="AW3184" s="493" t="n">
        <v>117</v>
      </c>
      <c r="AX3184" s="493" t="n">
        <v>933.6</v>
      </c>
      <c r="AY3184" s="493" t="n">
        <v>328.5</v>
      </c>
      <c r="AZ3184" s="493" t="n">
        <v>4928.7</v>
      </c>
      <c r="BA3184" s="493" t="n">
        <v>1105.2</v>
      </c>
      <c r="BB3184" s="493" t="n">
        <v>580.5</v>
      </c>
      <c r="BC3184" s="493" t="n">
        <v>2493</v>
      </c>
      <c r="BD3184" s="493" t="n">
        <v>2726.6</v>
      </c>
      <c r="BE3184" s="493" t="n">
        <v>1483.49</v>
      </c>
      <c r="BF3184" s="493" t="n">
        <v>746.8</v>
      </c>
      <c r="BG3184" s="493" t="n">
        <v>3614.77</v>
      </c>
      <c r="BH3184" s="493" t="n">
        <v>1868.7</v>
      </c>
      <c r="BI3184" s="493" t="n">
        <v>1077</v>
      </c>
      <c r="BJ3184" s="493" t="n">
        <v>2383.67</v>
      </c>
      <c r="BK3184" s="493" t="n">
        <v>899.16</v>
      </c>
      <c r="BL3184" s="493" t="n">
        <v>1615.41</v>
      </c>
      <c r="BM3184" s="493" t="n">
        <v>1947.3</v>
      </c>
      <c r="BN3184" s="493" t="n">
        <v>645.84</v>
      </c>
      <c r="BO3184" s="493" t="n">
        <v>4617.3</v>
      </c>
      <c r="BP3184" s="493" t="n">
        <v>1428</v>
      </c>
      <c r="BQ3184" s="493" t="n">
        <v>1480.98</v>
      </c>
      <c r="BR3184" s="493" t="n">
        <v>2244.46</v>
      </c>
      <c r="BS3184" s="493" t="n">
        <v>902.5</v>
      </c>
      <c r="BT3184" s="493" t="n">
        <v>2343.78</v>
      </c>
      <c r="BU3184" s="493" t="n">
        <v>7465.59</v>
      </c>
      <c r="BV3184" s="493" t="n">
        <v>3076.95</v>
      </c>
      <c r="BW3184" s="493" t="n">
        <v>2918.6</v>
      </c>
    </row>
    <row r="3185">
      <c r="A3185" t="inlineStr">
        <is>
          <t>[C9D3] Angiotensin-II 길항제 칼슘길항제 복합제</t>
        </is>
      </c>
      <c r="B3185" t="inlineStr">
        <is>
          <t>동구 바이오</t>
        </is>
      </c>
      <c r="C3185" t="inlineStr">
        <is>
          <t>에스카브</t>
        </is>
      </c>
      <c r="D3185" t="inlineStr">
        <is>
          <t>동구 바이오</t>
        </is>
      </c>
      <c r="E3185" t="inlineStr">
        <is>
          <t>s-amlodipine besylate dihydrate  ( as s-amlodipine),  fimasartan potassium trihydrate  ( as fimasartan potassium)</t>
        </is>
      </c>
      <c r="F3185" t="inlineStr">
        <is>
          <t>병원</t>
        </is>
      </c>
      <c r="G3185" t="inlineStr">
        <is>
          <t>Generic</t>
        </is>
      </c>
      <c r="H3185" s="493" t="n">
        <v>0</v>
      </c>
      <c r="I3185" s="493" t="n">
        <v>0</v>
      </c>
      <c r="J3185" s="493" t="n">
        <v>0</v>
      </c>
      <c r="K3185" s="493" t="n">
        <v>0</v>
      </c>
      <c r="L3185" s="493" t="n">
        <v>0</v>
      </c>
      <c r="M3185" s="493" t="n">
        <v>0</v>
      </c>
      <c r="N3185" s="493" t="n">
        <v>0</v>
      </c>
      <c r="O3185" s="493" t="n">
        <v>0</v>
      </c>
      <c r="P3185" s="493" t="n">
        <v>0</v>
      </c>
      <c r="Q3185" s="493" t="n">
        <v>0</v>
      </c>
      <c r="R3185" s="493" t="n">
        <v>0</v>
      </c>
      <c r="S3185" s="493" t="n">
        <v>0</v>
      </c>
      <c r="T3185" s="493" t="n">
        <v>0</v>
      </c>
      <c r="U3185" s="493" t="n">
        <v>0</v>
      </c>
      <c r="V3185" s="493" t="n">
        <v>0</v>
      </c>
      <c r="W3185" s="493" t="n">
        <v>0</v>
      </c>
      <c r="X3185" s="493" t="n">
        <v>0</v>
      </c>
      <c r="Y3185" s="493" t="n">
        <v>0</v>
      </c>
      <c r="Z3185" s="493" t="n">
        <v>0</v>
      </c>
      <c r="AA3185" s="493" t="n">
        <v>0</v>
      </c>
      <c r="AB3185" s="493" t="n">
        <v>0</v>
      </c>
      <c r="AC3185" s="493" t="n">
        <v>0</v>
      </c>
      <c r="AD3185" s="493" t="n">
        <v>0</v>
      </c>
      <c r="AE3185" s="493" t="n">
        <v>0</v>
      </c>
      <c r="AF3185" s="493" t="n">
        <v>0</v>
      </c>
      <c r="AG3185" s="493" t="n">
        <v>0</v>
      </c>
      <c r="AH3185" s="493" t="n">
        <v>0</v>
      </c>
      <c r="AI3185" s="493" t="n">
        <v>0</v>
      </c>
      <c r="AJ3185" s="493" t="n">
        <v>0</v>
      </c>
      <c r="AK3185" s="493" t="n">
        <v>0</v>
      </c>
      <c r="AL3185" s="493" t="n">
        <v>0</v>
      </c>
      <c r="AM3185" s="493" t="n">
        <v>0</v>
      </c>
      <c r="AN3185" s="493" t="n">
        <v>0</v>
      </c>
      <c r="AO3185" s="493" t="n">
        <v>0</v>
      </c>
      <c r="AP3185" s="493" t="n">
        <v>0</v>
      </c>
      <c r="AQ3185" s="493" t="n">
        <v>0</v>
      </c>
      <c r="AR3185" s="493" t="n">
        <v>0</v>
      </c>
      <c r="AS3185" s="493" t="n">
        <v>0</v>
      </c>
      <c r="AT3185" s="493" t="n">
        <v>0</v>
      </c>
      <c r="AU3185" s="493" t="n">
        <v>0</v>
      </c>
      <c r="AV3185" s="493" t="n">
        <v>0</v>
      </c>
      <c r="AW3185" s="493" t="n">
        <v>0</v>
      </c>
      <c r="AX3185" s="493" t="n">
        <v>0</v>
      </c>
      <c r="AY3185" s="493" t="n">
        <v>0</v>
      </c>
      <c r="AZ3185" s="493" t="n">
        <v>0</v>
      </c>
      <c r="BA3185" s="493" t="n">
        <v>0</v>
      </c>
      <c r="BB3185" s="493" t="n">
        <v>0</v>
      </c>
      <c r="BC3185" s="493" t="n">
        <v>0</v>
      </c>
      <c r="BD3185" s="493" t="n">
        <v>0</v>
      </c>
      <c r="BE3185" s="493" t="n">
        <v>0</v>
      </c>
      <c r="BF3185" s="493" t="n">
        <v>0</v>
      </c>
      <c r="BG3185" s="493" t="n">
        <v>0</v>
      </c>
      <c r="BH3185" s="493" t="n">
        <v>0</v>
      </c>
      <c r="BI3185" s="493" t="n">
        <v>0</v>
      </c>
      <c r="BJ3185" s="493" t="n">
        <v>0</v>
      </c>
      <c r="BK3185" s="493" t="n">
        <v>0</v>
      </c>
      <c r="BL3185" s="493" t="n">
        <v>0</v>
      </c>
      <c r="BM3185" s="493" t="n">
        <v>0</v>
      </c>
      <c r="BN3185" s="493" t="n">
        <v>0</v>
      </c>
      <c r="BO3185" s="493" t="n">
        <v>0</v>
      </c>
      <c r="BP3185" s="493" t="n">
        <v>723.6</v>
      </c>
      <c r="BQ3185" s="493" t="n">
        <v>0</v>
      </c>
      <c r="BR3185" s="493" t="n">
        <v>0</v>
      </c>
      <c r="BS3185" s="493" t="n">
        <v>0</v>
      </c>
      <c r="BT3185" s="493" t="n">
        <v>0</v>
      </c>
      <c r="BU3185" s="493" t="n">
        <v>0</v>
      </c>
      <c r="BV3185" s="493" t="n">
        <v>0</v>
      </c>
      <c r="BW3185" s="493" t="n">
        <v>226.66</v>
      </c>
    </row>
    <row r="3186">
      <c r="A3186" t="inlineStr">
        <is>
          <t>[C9D3] Angiotensin-II 길항제 칼슘길항제 복합제</t>
        </is>
      </c>
      <c r="B3186" t="inlineStr">
        <is>
          <t>동구 바이오</t>
        </is>
      </c>
      <c r="C3186" t="inlineStr">
        <is>
          <t>에스카브</t>
        </is>
      </c>
      <c r="D3186" t="inlineStr">
        <is>
          <t>동구 바이오</t>
        </is>
      </c>
      <c r="E3186" t="inlineStr">
        <is>
          <t>s-amlodipine besylate dihydrate  ( as s-amlodipine),  fimasartan potassium trihydrate  ( as fimasartan potassium)</t>
        </is>
      </c>
      <c r="F3186" t="inlineStr">
        <is>
          <t>의원</t>
        </is>
      </c>
      <c r="G3186" t="inlineStr">
        <is>
          <t>Generic</t>
        </is>
      </c>
      <c r="H3186" s="493" t="n">
        <v>0</v>
      </c>
      <c r="I3186" s="493" t="n">
        <v>0</v>
      </c>
      <c r="J3186" s="493" t="n">
        <v>0</v>
      </c>
      <c r="K3186" s="493" t="n">
        <v>0</v>
      </c>
      <c r="L3186" s="493" t="n">
        <v>0</v>
      </c>
      <c r="M3186" s="493" t="n">
        <v>0</v>
      </c>
      <c r="N3186" s="493" t="n">
        <v>0</v>
      </c>
      <c r="O3186" s="493" t="n">
        <v>0</v>
      </c>
      <c r="P3186" s="493" t="n">
        <v>0</v>
      </c>
      <c r="Q3186" s="493" t="n">
        <v>0</v>
      </c>
      <c r="R3186" s="493" t="n">
        <v>0</v>
      </c>
      <c r="S3186" s="493" t="n">
        <v>0</v>
      </c>
      <c r="T3186" s="493" t="n">
        <v>0</v>
      </c>
      <c r="U3186" s="493" t="n">
        <v>0</v>
      </c>
      <c r="V3186" s="493" t="n">
        <v>0</v>
      </c>
      <c r="W3186" s="493" t="n">
        <v>0</v>
      </c>
      <c r="X3186" s="493" t="n">
        <v>0</v>
      </c>
      <c r="Y3186" s="493" t="n">
        <v>0</v>
      </c>
      <c r="Z3186" s="493" t="n">
        <v>0</v>
      </c>
      <c r="AA3186" s="493" t="n">
        <v>0</v>
      </c>
      <c r="AB3186" s="493" t="n">
        <v>0</v>
      </c>
      <c r="AC3186" s="493" t="n">
        <v>0</v>
      </c>
      <c r="AD3186" s="493" t="n">
        <v>0</v>
      </c>
      <c r="AE3186" s="493" t="n">
        <v>0</v>
      </c>
      <c r="AF3186" s="493" t="n">
        <v>0</v>
      </c>
      <c r="AG3186" s="493" t="n">
        <v>0</v>
      </c>
      <c r="AH3186" s="493" t="n">
        <v>0</v>
      </c>
      <c r="AI3186" s="493" t="n">
        <v>62.4</v>
      </c>
      <c r="AJ3186" s="493" t="n">
        <v>0</v>
      </c>
      <c r="AK3186" s="493" t="n">
        <v>0</v>
      </c>
      <c r="AL3186" s="493" t="n">
        <v>0</v>
      </c>
      <c r="AM3186" s="493" t="n">
        <v>0</v>
      </c>
      <c r="AN3186" s="493" t="n">
        <v>0</v>
      </c>
      <c r="AO3186" s="493" t="n">
        <v>0</v>
      </c>
      <c r="AP3186" s="493" t="n">
        <v>0</v>
      </c>
      <c r="AQ3186" s="493" t="n">
        <v>340.9</v>
      </c>
      <c r="AR3186" s="493" t="n">
        <v>933</v>
      </c>
      <c r="AS3186" s="493" t="n">
        <v>0</v>
      </c>
      <c r="AT3186" s="493" t="n">
        <v>3180</v>
      </c>
      <c r="AU3186" s="493" t="n">
        <v>4937.34</v>
      </c>
      <c r="AV3186" s="493" t="n">
        <v>6570.2</v>
      </c>
      <c r="AW3186" s="493" t="n">
        <v>7896.16</v>
      </c>
      <c r="AX3186" s="493" t="n">
        <v>9051.370000000001</v>
      </c>
      <c r="AY3186" s="493" t="n">
        <v>5720.67</v>
      </c>
      <c r="AZ3186" s="493" t="n">
        <v>8013.6</v>
      </c>
      <c r="BA3186" s="493" t="n">
        <v>7798.9</v>
      </c>
      <c r="BB3186" s="493" t="n">
        <v>9601</v>
      </c>
      <c r="BC3186" s="493" t="n">
        <v>8600.799999999999</v>
      </c>
      <c r="BD3186" s="493" t="n">
        <v>12830.4</v>
      </c>
      <c r="BE3186" s="493" t="n">
        <v>11134.1</v>
      </c>
      <c r="BF3186" s="493" t="n">
        <v>14270.51</v>
      </c>
      <c r="BG3186" s="493" t="n">
        <v>13198.49</v>
      </c>
      <c r="BH3186" s="493" t="n">
        <v>15589.76</v>
      </c>
      <c r="BI3186" s="493" t="n">
        <v>11400.87</v>
      </c>
      <c r="BJ3186" s="493" t="n">
        <v>17875.46</v>
      </c>
      <c r="BK3186" s="493" t="n">
        <v>12016.16</v>
      </c>
      <c r="BL3186" s="493" t="n">
        <v>14762.49</v>
      </c>
      <c r="BM3186" s="493" t="n">
        <v>14478.33</v>
      </c>
      <c r="BN3186" s="493" t="n">
        <v>14983.98</v>
      </c>
      <c r="BO3186" s="493" t="n">
        <v>15335.4</v>
      </c>
      <c r="BP3186" s="493" t="n">
        <v>15129.55</v>
      </c>
      <c r="BQ3186" s="493" t="n">
        <v>14656.45</v>
      </c>
      <c r="BR3186" s="493" t="n">
        <v>18454.3</v>
      </c>
      <c r="BS3186" s="493" t="n">
        <v>15809.1</v>
      </c>
      <c r="BT3186" s="493" t="n">
        <v>16021.7</v>
      </c>
      <c r="BU3186" s="493" t="n">
        <v>17013.97</v>
      </c>
      <c r="BV3186" s="493" t="n">
        <v>23094.98</v>
      </c>
      <c r="BW3186" s="493" t="n">
        <v>18882.18</v>
      </c>
    </row>
    <row r="3187">
      <c r="A3187" t="inlineStr">
        <is>
          <t>[C9D3] Angiotensin-II 길항제 칼슘길항제 복합제</t>
        </is>
      </c>
      <c r="B3187" t="inlineStr">
        <is>
          <t>동구 바이오</t>
        </is>
      </c>
      <c r="C3187" t="inlineStr">
        <is>
          <t>에스카브</t>
        </is>
      </c>
      <c r="D3187" t="inlineStr">
        <is>
          <t>동구 바이오</t>
        </is>
      </c>
      <c r="E3187" t="inlineStr">
        <is>
          <t>s-amlodipine besylate dihydrate  ( as s-amlodipine),  fimasartan potassium trihydrate  ( as fimasartan potassium)</t>
        </is>
      </c>
      <c r="F3187" t="inlineStr">
        <is>
          <t>보건소</t>
        </is>
      </c>
      <c r="G3187" t="inlineStr">
        <is>
          <t>Generic</t>
        </is>
      </c>
      <c r="H3187" s="493" t="n">
        <v>0</v>
      </c>
      <c r="I3187" s="493" t="n">
        <v>0</v>
      </c>
      <c r="J3187" s="493" t="n">
        <v>0</v>
      </c>
      <c r="K3187" s="493" t="n">
        <v>0</v>
      </c>
      <c r="L3187" s="493" t="n">
        <v>0</v>
      </c>
      <c r="M3187" s="493" t="n">
        <v>0</v>
      </c>
      <c r="N3187" s="493" t="n">
        <v>0</v>
      </c>
      <c r="O3187" s="493" t="n">
        <v>0</v>
      </c>
      <c r="P3187" s="493" t="n">
        <v>0</v>
      </c>
      <c r="Q3187" s="493" t="n">
        <v>0</v>
      </c>
      <c r="R3187" s="493" t="n">
        <v>0</v>
      </c>
      <c r="S3187" s="493" t="n">
        <v>0</v>
      </c>
      <c r="T3187" s="493" t="n">
        <v>0</v>
      </c>
      <c r="U3187" s="493" t="n">
        <v>0</v>
      </c>
      <c r="V3187" s="493" t="n">
        <v>0</v>
      </c>
      <c r="W3187" s="493" t="n">
        <v>0</v>
      </c>
      <c r="X3187" s="493" t="n">
        <v>0</v>
      </c>
      <c r="Y3187" s="493" t="n">
        <v>0</v>
      </c>
      <c r="Z3187" s="493" t="n">
        <v>0</v>
      </c>
      <c r="AA3187" s="493" t="n">
        <v>0</v>
      </c>
      <c r="AB3187" s="493" t="n">
        <v>0</v>
      </c>
      <c r="AC3187" s="493" t="n">
        <v>0</v>
      </c>
      <c r="AD3187" s="493" t="n">
        <v>0</v>
      </c>
      <c r="AE3187" s="493" t="n">
        <v>0</v>
      </c>
      <c r="AF3187" s="493" t="n">
        <v>0</v>
      </c>
      <c r="AG3187" s="493" t="n">
        <v>0</v>
      </c>
      <c r="AH3187" s="493" t="n">
        <v>0</v>
      </c>
      <c r="AI3187" s="493" t="n">
        <v>0</v>
      </c>
      <c r="AJ3187" s="493" t="n">
        <v>0</v>
      </c>
      <c r="AK3187" s="493" t="n">
        <v>0</v>
      </c>
      <c r="AL3187" s="493" t="n">
        <v>0</v>
      </c>
      <c r="AM3187" s="493" t="n">
        <v>0</v>
      </c>
      <c r="AN3187" s="493" t="n">
        <v>0</v>
      </c>
      <c r="AO3187" s="493" t="n">
        <v>0</v>
      </c>
      <c r="AP3187" s="493" t="n">
        <v>0</v>
      </c>
      <c r="AQ3187" s="493" t="n">
        <v>0</v>
      </c>
      <c r="AR3187" s="493" t="n">
        <v>0</v>
      </c>
      <c r="AS3187" s="493" t="n">
        <v>0</v>
      </c>
      <c r="AT3187" s="493" t="n">
        <v>203.4</v>
      </c>
      <c r="AU3187" s="493" t="n">
        <v>739.2</v>
      </c>
      <c r="AV3187" s="493" t="n">
        <v>284.7</v>
      </c>
      <c r="AW3187" s="493" t="n">
        <v>0</v>
      </c>
      <c r="AX3187" s="493" t="n">
        <v>0</v>
      </c>
      <c r="AY3187" s="493" t="n">
        <v>0</v>
      </c>
      <c r="AZ3187" s="493" t="n">
        <v>0</v>
      </c>
      <c r="BA3187" s="493" t="n">
        <v>0</v>
      </c>
      <c r="BB3187" s="493" t="n">
        <v>144</v>
      </c>
      <c r="BC3187" s="493" t="n">
        <v>291.6</v>
      </c>
      <c r="BD3187" s="493" t="n">
        <v>1056</v>
      </c>
      <c r="BE3187" s="493" t="n">
        <v>189</v>
      </c>
      <c r="BF3187" s="493" t="n">
        <v>356.4</v>
      </c>
      <c r="BG3187" s="493" t="n">
        <v>0</v>
      </c>
      <c r="BH3187" s="493" t="n">
        <v>0</v>
      </c>
      <c r="BI3187" s="493" t="n">
        <v>421.2</v>
      </c>
      <c r="BJ3187" s="493" t="n">
        <v>0</v>
      </c>
      <c r="BK3187" s="493" t="n">
        <v>0</v>
      </c>
      <c r="BL3187" s="493" t="n">
        <v>302.4</v>
      </c>
      <c r="BM3187" s="493" t="n">
        <v>165.6</v>
      </c>
      <c r="BN3187" s="493" t="n">
        <v>1319.4</v>
      </c>
      <c r="BO3187" s="493" t="n">
        <v>261</v>
      </c>
      <c r="BP3187" s="493" t="n">
        <v>234.9</v>
      </c>
      <c r="BQ3187" s="493" t="n">
        <v>1462.8</v>
      </c>
      <c r="BR3187" s="493" t="n">
        <v>1543.5</v>
      </c>
      <c r="BS3187" s="493" t="n">
        <v>49.5</v>
      </c>
      <c r="BT3187" s="493" t="n">
        <v>2083.8</v>
      </c>
      <c r="BU3187" s="493" t="n">
        <v>2306.7</v>
      </c>
      <c r="BV3187" s="493" t="n">
        <v>1681.5</v>
      </c>
      <c r="BW3187" s="493" t="n">
        <v>3477.6</v>
      </c>
    </row>
    <row r="3188">
      <c r="A3188" t="inlineStr">
        <is>
          <t>[C9D3] Angiotensin-II 길항제 칼슘길항제 복합제</t>
        </is>
      </c>
      <c r="B3188" t="inlineStr">
        <is>
          <t>동구 바이오</t>
        </is>
      </c>
      <c r="C3188" t="inlineStr">
        <is>
          <t>올세비탄 에이치씨티</t>
        </is>
      </c>
      <c r="D3188" t="inlineStr">
        <is>
          <t>동구 바이오</t>
        </is>
      </c>
      <c r="E3188" t="inlineStr">
        <is>
          <t>amlodipine besylate,  hydrochlorothiazide,  olmesartan medoxomil</t>
        </is>
      </c>
      <c r="F3188" t="inlineStr">
        <is>
          <t>상급종합병원</t>
        </is>
      </c>
      <c r="G3188" t="inlineStr">
        <is>
          <t>Generic</t>
        </is>
      </c>
      <c r="H3188" s="493" t="n">
        <v>0</v>
      </c>
      <c r="I3188" s="493" t="n">
        <v>0</v>
      </c>
      <c r="J3188" s="493" t="n">
        <v>0</v>
      </c>
      <c r="K3188" s="493" t="n">
        <v>0</v>
      </c>
      <c r="L3188" s="493" t="n">
        <v>0</v>
      </c>
      <c r="M3188" s="493" t="n">
        <v>0</v>
      </c>
      <c r="N3188" s="493" t="n">
        <v>0</v>
      </c>
      <c r="O3188" s="493" t="n">
        <v>0</v>
      </c>
      <c r="P3188" s="493" t="n">
        <v>0</v>
      </c>
      <c r="Q3188" s="493" t="n">
        <v>0</v>
      </c>
      <c r="R3188" s="493" t="n">
        <v>0</v>
      </c>
      <c r="S3188" s="493" t="n">
        <v>0</v>
      </c>
      <c r="T3188" s="493" t="n">
        <v>0</v>
      </c>
      <c r="U3188" s="493" t="n">
        <v>0</v>
      </c>
      <c r="V3188" s="493" t="n">
        <v>0</v>
      </c>
      <c r="W3188" s="493" t="n">
        <v>0</v>
      </c>
      <c r="X3188" s="493" t="n">
        <v>0</v>
      </c>
      <c r="Y3188" s="493" t="n">
        <v>0</v>
      </c>
      <c r="Z3188" s="493" t="n">
        <v>0</v>
      </c>
      <c r="AA3188" s="493" t="n">
        <v>0</v>
      </c>
      <c r="AB3188" s="493" t="n">
        <v>0</v>
      </c>
      <c r="AC3188" s="493" t="n">
        <v>0</v>
      </c>
      <c r="AD3188" s="493" t="n">
        <v>0</v>
      </c>
      <c r="AE3188" s="493" t="n">
        <v>0</v>
      </c>
      <c r="AF3188" s="493" t="n">
        <v>0</v>
      </c>
      <c r="AG3188" s="493" t="n">
        <v>0</v>
      </c>
      <c r="AH3188" s="493" t="n">
        <v>0</v>
      </c>
      <c r="AI3188" s="493" t="n">
        <v>0</v>
      </c>
      <c r="AJ3188" s="493" t="n">
        <v>0</v>
      </c>
      <c r="AK3188" s="493" t="n">
        <v>0</v>
      </c>
      <c r="AL3188" s="493" t="n">
        <v>0</v>
      </c>
      <c r="AM3188" s="493" t="n">
        <v>0</v>
      </c>
      <c r="AN3188" s="493" t="n">
        <v>0</v>
      </c>
      <c r="AO3188" s="493" t="n">
        <v>0</v>
      </c>
      <c r="AP3188" s="493" t="n">
        <v>0</v>
      </c>
      <c r="AQ3188" s="493" t="n">
        <v>0</v>
      </c>
      <c r="AR3188" s="493" t="n">
        <v>0</v>
      </c>
      <c r="AS3188" s="493" t="n">
        <v>0</v>
      </c>
      <c r="AT3188" s="493" t="n">
        <v>0</v>
      </c>
      <c r="AU3188" s="493" t="n">
        <v>0</v>
      </c>
      <c r="AV3188" s="493" t="n">
        <v>0</v>
      </c>
      <c r="AW3188" s="493" t="n">
        <v>0</v>
      </c>
      <c r="AX3188" s="493" t="n">
        <v>0</v>
      </c>
      <c r="AY3188" s="493" t="n">
        <v>0</v>
      </c>
      <c r="AZ3188" s="493" t="n">
        <v>0</v>
      </c>
      <c r="BA3188" s="493" t="n">
        <v>0</v>
      </c>
      <c r="BB3188" s="493" t="n">
        <v>0</v>
      </c>
      <c r="BC3188" s="493" t="n">
        <v>0</v>
      </c>
      <c r="BD3188" s="493" t="n">
        <v>0</v>
      </c>
      <c r="BE3188" s="493" t="n">
        <v>0</v>
      </c>
      <c r="BF3188" s="493" t="n">
        <v>0</v>
      </c>
      <c r="BG3188" s="493" t="n">
        <v>0</v>
      </c>
      <c r="BH3188" s="493" t="n">
        <v>0</v>
      </c>
      <c r="BI3188" s="493" t="n">
        <v>0</v>
      </c>
      <c r="BJ3188" s="493" t="n">
        <v>0</v>
      </c>
      <c r="BK3188" s="493" t="n">
        <v>0</v>
      </c>
      <c r="BL3188" s="493" t="n">
        <v>3357.75</v>
      </c>
      <c r="BM3188" s="493" t="n">
        <v>0</v>
      </c>
      <c r="BN3188" s="493" t="n">
        <v>0</v>
      </c>
      <c r="BO3188" s="493" t="n">
        <v>0</v>
      </c>
      <c r="BP3188" s="493" t="n">
        <v>0</v>
      </c>
      <c r="BQ3188" s="493" t="n">
        <v>0</v>
      </c>
      <c r="BR3188" s="493" t="n">
        <v>0</v>
      </c>
      <c r="BS3188" s="493" t="n">
        <v>0</v>
      </c>
      <c r="BT3188" s="493" t="n">
        <v>0</v>
      </c>
      <c r="BU3188" s="493" t="n">
        <v>0</v>
      </c>
      <c r="BV3188" s="493" t="n">
        <v>0</v>
      </c>
      <c r="BW3188" s="493" t="n">
        <v>0</v>
      </c>
    </row>
    <row r="3189">
      <c r="A3189" t="inlineStr">
        <is>
          <t>[C9D3] Angiotensin-II 길항제 칼슘길항제 복합제</t>
        </is>
      </c>
      <c r="B3189" t="inlineStr">
        <is>
          <t>동구 바이오</t>
        </is>
      </c>
      <c r="C3189" t="inlineStr">
        <is>
          <t>올세비탄 에이치씨티</t>
        </is>
      </c>
      <c r="D3189" t="inlineStr">
        <is>
          <t>동구 바이오</t>
        </is>
      </c>
      <c r="E3189" t="inlineStr">
        <is>
          <t>amlodipine besylate,  hydrochlorothiazide,  olmesartan medoxomil</t>
        </is>
      </c>
      <c r="F3189" t="inlineStr">
        <is>
          <t>종합병원</t>
        </is>
      </c>
      <c r="G3189" t="inlineStr">
        <is>
          <t>Generic</t>
        </is>
      </c>
      <c r="H3189" s="493" t="n">
        <v>0</v>
      </c>
      <c r="I3189" s="493" t="n">
        <v>0</v>
      </c>
      <c r="J3189" s="493" t="n">
        <v>0</v>
      </c>
      <c r="K3189" s="493" t="n">
        <v>0</v>
      </c>
      <c r="L3189" s="493" t="n">
        <v>0</v>
      </c>
      <c r="M3189" s="493" t="n">
        <v>0</v>
      </c>
      <c r="N3189" s="493" t="n">
        <v>0</v>
      </c>
      <c r="O3189" s="493" t="n">
        <v>0</v>
      </c>
      <c r="P3189" s="493" t="n">
        <v>0</v>
      </c>
      <c r="Q3189" s="493" t="n">
        <v>0</v>
      </c>
      <c r="R3189" s="493" t="n">
        <v>0</v>
      </c>
      <c r="S3189" s="493" t="n">
        <v>0</v>
      </c>
      <c r="T3189" s="493" t="n">
        <v>0</v>
      </c>
      <c r="U3189" s="493" t="n">
        <v>0</v>
      </c>
      <c r="V3189" s="493" t="n">
        <v>0</v>
      </c>
      <c r="W3189" s="493" t="n">
        <v>0</v>
      </c>
      <c r="X3189" s="493" t="n">
        <v>0</v>
      </c>
      <c r="Y3189" s="493" t="n">
        <v>0</v>
      </c>
      <c r="Z3189" s="493" t="n">
        <v>0</v>
      </c>
      <c r="AA3189" s="493" t="n">
        <v>0</v>
      </c>
      <c r="AB3189" s="493" t="n">
        <v>0</v>
      </c>
      <c r="AC3189" s="493" t="n">
        <v>0</v>
      </c>
      <c r="AD3189" s="493" t="n">
        <v>0</v>
      </c>
      <c r="AE3189" s="493" t="n">
        <v>0</v>
      </c>
      <c r="AF3189" s="493" t="n">
        <v>0</v>
      </c>
      <c r="AG3189" s="493" t="n">
        <v>0</v>
      </c>
      <c r="AH3189" s="493" t="n">
        <v>0</v>
      </c>
      <c r="AI3189" s="493" t="n">
        <v>0</v>
      </c>
      <c r="AJ3189" s="493" t="n">
        <v>0</v>
      </c>
      <c r="AK3189" s="493" t="n">
        <v>0</v>
      </c>
      <c r="AL3189" s="493" t="n">
        <v>0</v>
      </c>
      <c r="AM3189" s="493" t="n">
        <v>0</v>
      </c>
      <c r="AN3189" s="493" t="n">
        <v>0</v>
      </c>
      <c r="AO3189" s="493" t="n">
        <v>0</v>
      </c>
      <c r="AP3189" s="493" t="n">
        <v>0</v>
      </c>
      <c r="AQ3189" s="493" t="n">
        <v>0</v>
      </c>
      <c r="AR3189" s="493" t="n">
        <v>0</v>
      </c>
      <c r="AS3189" s="493" t="n">
        <v>0</v>
      </c>
      <c r="AT3189" s="493" t="n">
        <v>0</v>
      </c>
      <c r="AU3189" s="493" t="n">
        <v>0</v>
      </c>
      <c r="AV3189" s="493" t="n">
        <v>0</v>
      </c>
      <c r="AW3189" s="493" t="n">
        <v>0</v>
      </c>
      <c r="AX3189" s="493" t="n">
        <v>0</v>
      </c>
      <c r="AY3189" s="493" t="n">
        <v>0</v>
      </c>
      <c r="AZ3189" s="493" t="n">
        <v>0</v>
      </c>
      <c r="BA3189" s="493" t="n">
        <v>0</v>
      </c>
      <c r="BB3189" s="493" t="n">
        <v>119.56</v>
      </c>
      <c r="BC3189" s="493" t="n">
        <v>173.46</v>
      </c>
      <c r="BD3189" s="493" t="n">
        <v>325.78</v>
      </c>
      <c r="BE3189" s="493" t="n">
        <v>178.92</v>
      </c>
      <c r="BF3189" s="493" t="n">
        <v>234.5</v>
      </c>
      <c r="BG3189" s="493" t="n">
        <v>304.22</v>
      </c>
      <c r="BH3189" s="493" t="n">
        <v>461.86</v>
      </c>
      <c r="BI3189" s="493" t="n">
        <v>236.18</v>
      </c>
      <c r="BJ3189" s="493" t="n">
        <v>1940.36</v>
      </c>
      <c r="BK3189" s="493" t="n">
        <v>2211.88</v>
      </c>
      <c r="BL3189" s="493" t="n">
        <v>1437.81</v>
      </c>
      <c r="BM3189" s="493" t="n">
        <v>1488.3</v>
      </c>
      <c r="BN3189" s="493" t="n">
        <v>1577.96</v>
      </c>
      <c r="BO3189" s="493" t="n">
        <v>4442.76</v>
      </c>
      <c r="BP3189" s="493" t="n">
        <v>1606.02</v>
      </c>
      <c r="BQ3189" s="493" t="n">
        <v>3345.32</v>
      </c>
      <c r="BR3189" s="493" t="n">
        <v>2215.5</v>
      </c>
      <c r="BS3189" s="493" t="n">
        <v>1342.1</v>
      </c>
      <c r="BT3189" s="493" t="n">
        <v>4884.08</v>
      </c>
      <c r="BU3189" s="493" t="n">
        <v>1162.44</v>
      </c>
      <c r="BV3189" s="493" t="n">
        <v>1442.78</v>
      </c>
      <c r="BW3189" s="493" t="n">
        <v>3014.7</v>
      </c>
    </row>
    <row r="3190">
      <c r="A3190" t="inlineStr">
        <is>
          <t>[C9D3] Angiotensin-II 길항제 칼슘길항제 복합제</t>
        </is>
      </c>
      <c r="B3190" t="inlineStr">
        <is>
          <t>동구 바이오</t>
        </is>
      </c>
      <c r="C3190" t="inlineStr">
        <is>
          <t>올세비탄 에이치씨티</t>
        </is>
      </c>
      <c r="D3190" t="inlineStr">
        <is>
          <t>동구 바이오</t>
        </is>
      </c>
      <c r="E3190" t="inlineStr">
        <is>
          <t>amlodipine besylate,  hydrochlorothiazide,  olmesartan medoxomil</t>
        </is>
      </c>
      <c r="F3190" t="inlineStr">
        <is>
          <t>병원</t>
        </is>
      </c>
      <c r="G3190" t="inlineStr">
        <is>
          <t>Generic</t>
        </is>
      </c>
      <c r="H3190" s="493" t="n">
        <v>0</v>
      </c>
      <c r="I3190" s="493" t="n">
        <v>0</v>
      </c>
      <c r="J3190" s="493" t="n">
        <v>0</v>
      </c>
      <c r="K3190" s="493" t="n">
        <v>0</v>
      </c>
      <c r="L3190" s="493" t="n">
        <v>0</v>
      </c>
      <c r="M3190" s="493" t="n">
        <v>0</v>
      </c>
      <c r="N3190" s="493" t="n">
        <v>0</v>
      </c>
      <c r="O3190" s="493" t="n">
        <v>0</v>
      </c>
      <c r="P3190" s="493" t="n">
        <v>0</v>
      </c>
      <c r="Q3190" s="493" t="n">
        <v>0</v>
      </c>
      <c r="R3190" s="493" t="n">
        <v>0</v>
      </c>
      <c r="S3190" s="493" t="n">
        <v>0</v>
      </c>
      <c r="T3190" s="493" t="n">
        <v>0</v>
      </c>
      <c r="U3190" s="493" t="n">
        <v>0</v>
      </c>
      <c r="V3190" s="493" t="n">
        <v>0</v>
      </c>
      <c r="W3190" s="493" t="n">
        <v>0</v>
      </c>
      <c r="X3190" s="493" t="n">
        <v>0</v>
      </c>
      <c r="Y3190" s="493" t="n">
        <v>1080</v>
      </c>
      <c r="Z3190" s="493" t="n">
        <v>0</v>
      </c>
      <c r="AA3190" s="493" t="n">
        <v>0</v>
      </c>
      <c r="AB3190" s="493" t="n">
        <v>0</v>
      </c>
      <c r="AC3190" s="493" t="n">
        <v>0</v>
      </c>
      <c r="AD3190" s="493" t="n">
        <v>0</v>
      </c>
      <c r="AE3190" s="493" t="n">
        <v>240</v>
      </c>
      <c r="AF3190" s="493" t="n">
        <v>0</v>
      </c>
      <c r="AG3190" s="493" t="n">
        <v>804.9</v>
      </c>
      <c r="AH3190" s="493" t="n">
        <v>0</v>
      </c>
      <c r="AI3190" s="493" t="n">
        <v>0</v>
      </c>
      <c r="AJ3190" s="493" t="n">
        <v>0</v>
      </c>
      <c r="AK3190" s="493" t="n">
        <v>0</v>
      </c>
      <c r="AL3190" s="493" t="n">
        <v>0</v>
      </c>
      <c r="AM3190" s="493" t="n">
        <v>0</v>
      </c>
      <c r="AN3190" s="493" t="n">
        <v>0</v>
      </c>
      <c r="AO3190" s="493" t="n">
        <v>0</v>
      </c>
      <c r="AP3190" s="493" t="n">
        <v>0</v>
      </c>
      <c r="AQ3190" s="493" t="n">
        <v>0</v>
      </c>
      <c r="AR3190" s="493" t="n">
        <v>0</v>
      </c>
      <c r="AS3190" s="493" t="n">
        <v>235.5</v>
      </c>
      <c r="AT3190" s="493" t="n">
        <v>239.4</v>
      </c>
      <c r="AU3190" s="493" t="n">
        <v>344.7</v>
      </c>
      <c r="AV3190" s="493" t="n">
        <v>0</v>
      </c>
      <c r="AW3190" s="493" t="n">
        <v>0</v>
      </c>
      <c r="AX3190" s="493" t="n">
        <v>0</v>
      </c>
      <c r="AY3190" s="493" t="n">
        <v>0</v>
      </c>
      <c r="AZ3190" s="493" t="n">
        <v>0</v>
      </c>
      <c r="BA3190" s="493" t="n">
        <v>0</v>
      </c>
      <c r="BB3190" s="493" t="n">
        <v>118.8</v>
      </c>
      <c r="BC3190" s="493" t="n">
        <v>0</v>
      </c>
      <c r="BD3190" s="493" t="n">
        <v>0</v>
      </c>
      <c r="BE3190" s="493" t="n">
        <v>0</v>
      </c>
      <c r="BF3190" s="493" t="n">
        <v>0</v>
      </c>
      <c r="BG3190" s="493" t="n">
        <v>208.2</v>
      </c>
      <c r="BH3190" s="493" t="n">
        <v>0</v>
      </c>
      <c r="BI3190" s="493" t="n">
        <v>0</v>
      </c>
      <c r="BJ3190" s="493" t="n">
        <v>0</v>
      </c>
      <c r="BK3190" s="493" t="n">
        <v>745.2</v>
      </c>
      <c r="BL3190" s="493" t="n">
        <v>0</v>
      </c>
      <c r="BM3190" s="493" t="n">
        <v>34.4</v>
      </c>
      <c r="BN3190" s="493" t="n">
        <v>0</v>
      </c>
      <c r="BO3190" s="493" t="n">
        <v>0</v>
      </c>
      <c r="BP3190" s="493" t="n">
        <v>0</v>
      </c>
      <c r="BQ3190" s="493" t="n">
        <v>2646</v>
      </c>
      <c r="BR3190" s="493" t="n">
        <v>0</v>
      </c>
      <c r="BS3190" s="493" t="n">
        <v>0</v>
      </c>
      <c r="BT3190" s="493" t="n">
        <v>0</v>
      </c>
      <c r="BU3190" s="493" t="n">
        <v>0</v>
      </c>
      <c r="BV3190" s="493" t="n">
        <v>73.8</v>
      </c>
      <c r="BW3190" s="493" t="n">
        <v>2409.6</v>
      </c>
    </row>
    <row r="3191">
      <c r="A3191" t="inlineStr">
        <is>
          <t>[C9D3] Angiotensin-II 길항제 칼슘길항제 복합제</t>
        </is>
      </c>
      <c r="B3191" t="inlineStr">
        <is>
          <t>동구 바이오</t>
        </is>
      </c>
      <c r="C3191" t="inlineStr">
        <is>
          <t>올세비탄 에이치씨티</t>
        </is>
      </c>
      <c r="D3191" t="inlineStr">
        <is>
          <t>동구 바이오</t>
        </is>
      </c>
      <c r="E3191" t="inlineStr">
        <is>
          <t>amlodipine besylate,  hydrochlorothiazide,  olmesartan medoxomil</t>
        </is>
      </c>
      <c r="F3191" t="inlineStr">
        <is>
          <t>의원</t>
        </is>
      </c>
      <c r="G3191" t="inlineStr">
        <is>
          <t>Generic</t>
        </is>
      </c>
      <c r="H3191" s="493" t="n">
        <v>2034.43</v>
      </c>
      <c r="I3191" s="493" t="n">
        <v>6226.94</v>
      </c>
      <c r="J3191" s="493" t="n">
        <v>5720.08</v>
      </c>
      <c r="K3191" s="493" t="n">
        <v>9083.16</v>
      </c>
      <c r="L3191" s="493" t="n">
        <v>7757.7</v>
      </c>
      <c r="M3191" s="493" t="n">
        <v>8223.559999999999</v>
      </c>
      <c r="N3191" s="493" t="n">
        <v>7574.46</v>
      </c>
      <c r="O3191" s="493" t="n">
        <v>11947.11</v>
      </c>
      <c r="P3191" s="493" t="n">
        <v>7465.9</v>
      </c>
      <c r="Q3191" s="493" t="n">
        <v>9390.120000000001</v>
      </c>
      <c r="R3191" s="493" t="n">
        <v>9378</v>
      </c>
      <c r="S3191" s="493" t="n">
        <v>21053.91</v>
      </c>
      <c r="T3191" s="493" t="n">
        <v>16635.4</v>
      </c>
      <c r="U3191" s="493" t="n">
        <v>13080.5</v>
      </c>
      <c r="V3191" s="493" t="n">
        <v>20130.97</v>
      </c>
      <c r="W3191" s="493" t="n">
        <v>17995.1</v>
      </c>
      <c r="X3191" s="493" t="n">
        <v>17361.6</v>
      </c>
      <c r="Y3191" s="493" t="n">
        <v>17276.9</v>
      </c>
      <c r="Z3191" s="493" t="n">
        <v>19067.05</v>
      </c>
      <c r="AA3191" s="493" t="n">
        <v>18499.5</v>
      </c>
      <c r="AB3191" s="493" t="n">
        <v>19515.3</v>
      </c>
      <c r="AC3191" s="493" t="n">
        <v>20469.5</v>
      </c>
      <c r="AD3191" s="493" t="n">
        <v>17276.7</v>
      </c>
      <c r="AE3191" s="493" t="n">
        <v>22972.2</v>
      </c>
      <c r="AF3191" s="493" t="n">
        <v>11404.32</v>
      </c>
      <c r="AG3191" s="493" t="n">
        <v>18227.78</v>
      </c>
      <c r="AH3191" s="493" t="n">
        <v>17928.4</v>
      </c>
      <c r="AI3191" s="493" t="n">
        <v>24017.91</v>
      </c>
      <c r="AJ3191" s="493" t="n">
        <v>22462</v>
      </c>
      <c r="AK3191" s="493" t="n">
        <v>23797.55</v>
      </c>
      <c r="AL3191" s="493" t="n">
        <v>26723.9</v>
      </c>
      <c r="AM3191" s="493" t="n">
        <v>29827.5</v>
      </c>
      <c r="AN3191" s="493" t="n">
        <v>37221.9</v>
      </c>
      <c r="AO3191" s="493" t="n">
        <v>45555.95</v>
      </c>
      <c r="AP3191" s="493" t="n">
        <v>37406.5</v>
      </c>
      <c r="AQ3191" s="493" t="n">
        <v>44117</v>
      </c>
      <c r="AR3191" s="493" t="n">
        <v>44472.18</v>
      </c>
      <c r="AS3191" s="493" t="n">
        <v>53716.1</v>
      </c>
      <c r="AT3191" s="493" t="n">
        <v>49291.31</v>
      </c>
      <c r="AU3191" s="493" t="n">
        <v>52494.95</v>
      </c>
      <c r="AV3191" s="493" t="n">
        <v>65519.1</v>
      </c>
      <c r="AW3191" s="493" t="n">
        <v>63098.54</v>
      </c>
      <c r="AX3191" s="493" t="n">
        <v>60023.7</v>
      </c>
      <c r="AY3191" s="493" t="n">
        <v>62752.2</v>
      </c>
      <c r="AZ3191" s="493" t="n">
        <v>60382.19</v>
      </c>
      <c r="BA3191" s="493" t="n">
        <v>57960.61</v>
      </c>
      <c r="BB3191" s="493" t="n">
        <v>63890.86</v>
      </c>
      <c r="BC3191" s="493" t="n">
        <v>74282.02</v>
      </c>
      <c r="BD3191" s="493" t="n">
        <v>69580.34</v>
      </c>
      <c r="BE3191" s="493" t="n">
        <v>83473.11</v>
      </c>
      <c r="BF3191" s="493" t="n">
        <v>77971.75</v>
      </c>
      <c r="BG3191" s="493" t="n">
        <v>92610.66</v>
      </c>
      <c r="BH3191" s="493" t="n">
        <v>88839.63</v>
      </c>
      <c r="BI3191" s="493" t="n">
        <v>87435.89</v>
      </c>
      <c r="BJ3191" s="493" t="n">
        <v>81010.89999999999</v>
      </c>
      <c r="BK3191" s="493" t="n">
        <v>92762.11</v>
      </c>
      <c r="BL3191" s="493" t="n">
        <v>88968.82000000001</v>
      </c>
      <c r="BM3191" s="493" t="n">
        <v>90322.83</v>
      </c>
      <c r="BN3191" s="493" t="n">
        <v>80441.88</v>
      </c>
      <c r="BO3191" s="493" t="n">
        <v>93319.96000000001</v>
      </c>
      <c r="BP3191" s="493" t="n">
        <v>90704.21000000001</v>
      </c>
      <c r="BQ3191" s="493" t="n">
        <v>83553.07000000001</v>
      </c>
      <c r="BR3191" s="493" t="n">
        <v>92469.21000000001</v>
      </c>
      <c r="BS3191" s="493" t="n">
        <v>81654.34</v>
      </c>
      <c r="BT3191" s="493" t="n">
        <v>83930.42999999999</v>
      </c>
      <c r="BU3191" s="493" t="n">
        <v>93565.62</v>
      </c>
      <c r="BV3191" s="493" t="n">
        <v>93531.50999999999</v>
      </c>
      <c r="BW3191" s="493" t="n">
        <v>97101.99000000001</v>
      </c>
    </row>
    <row r="3192">
      <c r="A3192" t="inlineStr">
        <is>
          <t>[C9D3] Angiotensin-II 길항제 칼슘길항제 복합제</t>
        </is>
      </c>
      <c r="B3192" t="inlineStr">
        <is>
          <t>동구 바이오</t>
        </is>
      </c>
      <c r="C3192" t="inlineStr">
        <is>
          <t>올세비탄 에이치씨티</t>
        </is>
      </c>
      <c r="D3192" t="inlineStr">
        <is>
          <t>동구 바이오</t>
        </is>
      </c>
      <c r="E3192" t="inlineStr">
        <is>
          <t>amlodipine besylate,  hydrochlorothiazide,  olmesartan medoxomil</t>
        </is>
      </c>
      <c r="F3192" t="inlineStr">
        <is>
          <t>보건소</t>
        </is>
      </c>
      <c r="G3192" t="inlineStr">
        <is>
          <t>Generic</t>
        </is>
      </c>
      <c r="H3192" s="493" t="n">
        <v>0</v>
      </c>
      <c r="I3192" s="493" t="n">
        <v>0</v>
      </c>
      <c r="J3192" s="493" t="n">
        <v>0</v>
      </c>
      <c r="K3192" s="493" t="n">
        <v>0</v>
      </c>
      <c r="L3192" s="493" t="n">
        <v>0</v>
      </c>
      <c r="M3192" s="493" t="n">
        <v>0</v>
      </c>
      <c r="N3192" s="493" t="n">
        <v>0</v>
      </c>
      <c r="O3192" s="493" t="n">
        <v>0</v>
      </c>
      <c r="P3192" s="493" t="n">
        <v>0</v>
      </c>
      <c r="Q3192" s="493" t="n">
        <v>0</v>
      </c>
      <c r="R3192" s="493" t="n">
        <v>0</v>
      </c>
      <c r="S3192" s="493" t="n">
        <v>0</v>
      </c>
      <c r="T3192" s="493" t="n">
        <v>0</v>
      </c>
      <c r="U3192" s="493" t="n">
        <v>0</v>
      </c>
      <c r="V3192" s="493" t="n">
        <v>0</v>
      </c>
      <c r="W3192" s="493" t="n">
        <v>0</v>
      </c>
      <c r="X3192" s="493" t="n">
        <v>0</v>
      </c>
      <c r="Y3192" s="493" t="n">
        <v>0</v>
      </c>
      <c r="Z3192" s="493" t="n">
        <v>0</v>
      </c>
      <c r="AA3192" s="493" t="n">
        <v>0</v>
      </c>
      <c r="AB3192" s="493" t="n">
        <v>0</v>
      </c>
      <c r="AC3192" s="493" t="n">
        <v>0</v>
      </c>
      <c r="AD3192" s="493" t="n">
        <v>0</v>
      </c>
      <c r="AE3192" s="493" t="n">
        <v>0</v>
      </c>
      <c r="AF3192" s="493" t="n">
        <v>0</v>
      </c>
      <c r="AG3192" s="493" t="n">
        <v>0</v>
      </c>
      <c r="AH3192" s="493" t="n">
        <v>0</v>
      </c>
      <c r="AI3192" s="493" t="n">
        <v>36.15</v>
      </c>
      <c r="AJ3192" s="493" t="n">
        <v>137.4</v>
      </c>
      <c r="AK3192" s="493" t="n">
        <v>37.8</v>
      </c>
      <c r="AL3192" s="493" t="n">
        <v>0</v>
      </c>
      <c r="AM3192" s="493" t="n">
        <v>48</v>
      </c>
      <c r="AN3192" s="493" t="n">
        <v>35.1</v>
      </c>
      <c r="AO3192" s="493" t="n">
        <v>39.6</v>
      </c>
      <c r="AP3192" s="493" t="n">
        <v>0</v>
      </c>
      <c r="AQ3192" s="493" t="n">
        <v>0</v>
      </c>
      <c r="AR3192" s="493" t="n">
        <v>0</v>
      </c>
      <c r="AS3192" s="493" t="n">
        <v>0</v>
      </c>
      <c r="AT3192" s="493" t="n">
        <v>0</v>
      </c>
      <c r="AU3192" s="493" t="n">
        <v>0</v>
      </c>
      <c r="AV3192" s="493" t="n">
        <v>0</v>
      </c>
      <c r="AW3192" s="493" t="n">
        <v>0</v>
      </c>
      <c r="AX3192" s="493" t="n">
        <v>0</v>
      </c>
      <c r="AY3192" s="493" t="n">
        <v>0</v>
      </c>
      <c r="AZ3192" s="493" t="n">
        <v>0</v>
      </c>
      <c r="BA3192" s="493" t="n">
        <v>0</v>
      </c>
      <c r="BB3192" s="493" t="n">
        <v>0</v>
      </c>
      <c r="BC3192" s="493" t="n">
        <v>0</v>
      </c>
      <c r="BD3192" s="493" t="n">
        <v>0</v>
      </c>
      <c r="BE3192" s="493" t="n">
        <v>0</v>
      </c>
      <c r="BF3192" s="493" t="n">
        <v>0</v>
      </c>
      <c r="BG3192" s="493" t="n">
        <v>190.8</v>
      </c>
      <c r="BH3192" s="493" t="n">
        <v>328.2</v>
      </c>
      <c r="BI3192" s="493" t="n">
        <v>0</v>
      </c>
      <c r="BJ3192" s="493" t="n">
        <v>0</v>
      </c>
      <c r="BK3192" s="493" t="n">
        <v>0</v>
      </c>
      <c r="BL3192" s="493" t="n">
        <v>0</v>
      </c>
      <c r="BM3192" s="493" t="n">
        <v>0</v>
      </c>
      <c r="BN3192" s="493" t="n">
        <v>1319.4</v>
      </c>
      <c r="BO3192" s="493" t="n">
        <v>0</v>
      </c>
      <c r="BP3192" s="493" t="n">
        <v>2075.4</v>
      </c>
      <c r="BQ3192" s="493" t="n">
        <v>0</v>
      </c>
      <c r="BR3192" s="493" t="n">
        <v>0</v>
      </c>
      <c r="BS3192" s="493" t="n">
        <v>180</v>
      </c>
      <c r="BT3192" s="493" t="n">
        <v>0</v>
      </c>
      <c r="BU3192" s="493" t="n">
        <v>115.2</v>
      </c>
      <c r="BV3192" s="493" t="n">
        <v>0</v>
      </c>
      <c r="BW3192" s="493" t="n">
        <v>0</v>
      </c>
    </row>
    <row r="3193">
      <c r="A3193" t="inlineStr">
        <is>
          <t>[C9D3] Angiotensin-II 길항제 칼슘길항제 복합제</t>
        </is>
      </c>
      <c r="B3193" t="inlineStr">
        <is>
          <t>동구 바이오</t>
        </is>
      </c>
      <c r="C3193" t="inlineStr">
        <is>
          <t>올세비탄 에이치씨티</t>
        </is>
      </c>
      <c r="D3193" t="inlineStr">
        <is>
          <t>동구 바이오</t>
        </is>
      </c>
      <c r="E3193" t="inlineStr">
        <is>
          <t>amlodipine besylate,  hydrochlorothiazide,  olmesartan medoxomil</t>
        </is>
      </c>
      <c r="F3193" t="inlineStr">
        <is>
          <t>기타(치과의원, 치과병원 등)</t>
        </is>
      </c>
      <c r="G3193" t="inlineStr">
        <is>
          <t>Generic</t>
        </is>
      </c>
      <c r="H3193" s="493" t="n">
        <v>0</v>
      </c>
      <c r="I3193" s="493" t="n">
        <v>0</v>
      </c>
      <c r="J3193" s="493" t="n">
        <v>0</v>
      </c>
      <c r="K3193" s="493" t="n">
        <v>0</v>
      </c>
      <c r="L3193" s="493" t="n">
        <v>0</v>
      </c>
      <c r="M3193" s="493" t="n">
        <v>0</v>
      </c>
      <c r="N3193" s="493" t="n">
        <v>0</v>
      </c>
      <c r="O3193" s="493" t="n">
        <v>0</v>
      </c>
      <c r="P3193" s="493" t="n">
        <v>0</v>
      </c>
      <c r="Q3193" s="493" t="n">
        <v>0</v>
      </c>
      <c r="R3193" s="493" t="n">
        <v>0</v>
      </c>
      <c r="S3193" s="493" t="n">
        <v>0</v>
      </c>
      <c r="T3193" s="493" t="n">
        <v>0</v>
      </c>
      <c r="U3193" s="493" t="n">
        <v>0</v>
      </c>
      <c r="V3193" s="493" t="n">
        <v>0</v>
      </c>
      <c r="W3193" s="493" t="n">
        <v>0</v>
      </c>
      <c r="X3193" s="493" t="n">
        <v>0</v>
      </c>
      <c r="Y3193" s="493" t="n">
        <v>0</v>
      </c>
      <c r="Z3193" s="493" t="n">
        <v>0</v>
      </c>
      <c r="AA3193" s="493" t="n">
        <v>0</v>
      </c>
      <c r="AB3193" s="493" t="n">
        <v>0</v>
      </c>
      <c r="AC3193" s="493" t="n">
        <v>0</v>
      </c>
      <c r="AD3193" s="493" t="n">
        <v>0</v>
      </c>
      <c r="AE3193" s="493" t="n">
        <v>0</v>
      </c>
      <c r="AF3193" s="493" t="n">
        <v>0</v>
      </c>
      <c r="AG3193" s="493" t="n">
        <v>0</v>
      </c>
      <c r="AH3193" s="493" t="n">
        <v>0</v>
      </c>
      <c r="AI3193" s="493" t="n">
        <v>0</v>
      </c>
      <c r="AJ3193" s="493" t="n">
        <v>0</v>
      </c>
      <c r="AK3193" s="493" t="n">
        <v>0</v>
      </c>
      <c r="AL3193" s="493" t="n">
        <v>0</v>
      </c>
      <c r="AM3193" s="493" t="n">
        <v>0</v>
      </c>
      <c r="AN3193" s="493" t="n">
        <v>0</v>
      </c>
      <c r="AO3193" s="493" t="n">
        <v>0</v>
      </c>
      <c r="AP3193" s="493" t="n">
        <v>0</v>
      </c>
      <c r="AQ3193" s="493" t="n">
        <v>0</v>
      </c>
      <c r="AR3193" s="493" t="n">
        <v>0</v>
      </c>
      <c r="AS3193" s="493" t="n">
        <v>0</v>
      </c>
      <c r="AT3193" s="493" t="n">
        <v>0</v>
      </c>
      <c r="AU3193" s="493" t="n">
        <v>0</v>
      </c>
      <c r="AV3193" s="493" t="n">
        <v>0</v>
      </c>
      <c r="AW3193" s="493" t="n">
        <v>0</v>
      </c>
      <c r="AX3193" s="493" t="n">
        <v>0</v>
      </c>
      <c r="AY3193" s="493" t="n">
        <v>0</v>
      </c>
      <c r="AZ3193" s="493" t="n">
        <v>0</v>
      </c>
      <c r="BA3193" s="493" t="n">
        <v>0</v>
      </c>
      <c r="BB3193" s="493" t="n">
        <v>0</v>
      </c>
      <c r="BC3193" s="493" t="n">
        <v>0</v>
      </c>
      <c r="BD3193" s="493" t="n">
        <v>0</v>
      </c>
      <c r="BE3193" s="493" t="n">
        <v>0</v>
      </c>
      <c r="BF3193" s="493" t="n">
        <v>0</v>
      </c>
      <c r="BG3193" s="493" t="n">
        <v>0</v>
      </c>
      <c r="BH3193" s="493" t="n">
        <v>0</v>
      </c>
      <c r="BI3193" s="493" t="n">
        <v>0</v>
      </c>
      <c r="BJ3193" s="493" t="n">
        <v>0</v>
      </c>
      <c r="BK3193" s="493" t="n">
        <v>0</v>
      </c>
      <c r="BL3193" s="493" t="n">
        <v>0</v>
      </c>
      <c r="BM3193" s="493" t="n">
        <v>0</v>
      </c>
      <c r="BN3193" s="493" t="n">
        <v>0</v>
      </c>
      <c r="BO3193" s="493" t="n">
        <v>0</v>
      </c>
      <c r="BP3193" s="493" t="n">
        <v>205.2</v>
      </c>
      <c r="BQ3193" s="493" t="n">
        <v>0</v>
      </c>
      <c r="BR3193" s="493" t="n">
        <v>0</v>
      </c>
      <c r="BS3193" s="493" t="n">
        <v>0</v>
      </c>
      <c r="BT3193" s="493" t="n">
        <v>0</v>
      </c>
      <c r="BU3193" s="493" t="n">
        <v>0</v>
      </c>
      <c r="BV3193" s="493" t="n">
        <v>0</v>
      </c>
      <c r="BW3193" s="493" t="n">
        <v>0</v>
      </c>
    </row>
    <row r="3194">
      <c r="A3194" t="inlineStr">
        <is>
          <t>[C9D3] Angiotensin-II 길항제 칼슘길항제 복합제</t>
        </is>
      </c>
      <c r="B3194" t="inlineStr">
        <is>
          <t>동구 바이오</t>
        </is>
      </c>
      <c r="C3194" t="inlineStr">
        <is>
          <t>트윈하트</t>
        </is>
      </c>
      <c r="D3194" t="inlineStr">
        <is>
          <t>동구 바이오</t>
        </is>
      </c>
      <c r="E3194" t="inlineStr">
        <is>
          <t>amlodipine besylate,  telmisartan</t>
        </is>
      </c>
      <c r="F3194" t="inlineStr">
        <is>
          <t>종합병원</t>
        </is>
      </c>
      <c r="G3194" t="inlineStr">
        <is>
          <t>Generic</t>
        </is>
      </c>
      <c r="H3194" s="493" t="n">
        <v>352</v>
      </c>
      <c r="I3194" s="493" t="n">
        <v>491.7</v>
      </c>
      <c r="J3194" s="493" t="n">
        <v>553.38</v>
      </c>
      <c r="K3194" s="493" t="n">
        <v>852</v>
      </c>
      <c r="L3194" s="493" t="n">
        <v>252</v>
      </c>
      <c r="M3194" s="493" t="n">
        <v>372</v>
      </c>
      <c r="N3194" s="493" t="n">
        <v>508</v>
      </c>
      <c r="O3194" s="493" t="n">
        <v>240</v>
      </c>
      <c r="P3194" s="493" t="n">
        <v>672</v>
      </c>
      <c r="Q3194" s="493" t="n">
        <v>5652.59</v>
      </c>
      <c r="R3194" s="493" t="n">
        <v>51002.73</v>
      </c>
      <c r="S3194" s="493" t="n">
        <v>50093.22</v>
      </c>
      <c r="T3194" s="493" t="n">
        <v>56867.77</v>
      </c>
      <c r="U3194" s="493" t="n">
        <v>49216.82</v>
      </c>
      <c r="V3194" s="493" t="n">
        <v>53821.74</v>
      </c>
      <c r="W3194" s="493" t="n">
        <v>51112.07</v>
      </c>
      <c r="X3194" s="493" t="n">
        <v>44445.85</v>
      </c>
      <c r="Y3194" s="493" t="n">
        <v>44825.29</v>
      </c>
      <c r="Z3194" s="493" t="n">
        <v>41514.66</v>
      </c>
      <c r="AA3194" s="493" t="n">
        <v>46041.89</v>
      </c>
      <c r="AB3194" s="493" t="n">
        <v>39161.99</v>
      </c>
      <c r="AC3194" s="493" t="n">
        <v>45622.5</v>
      </c>
      <c r="AD3194" s="493" t="n">
        <v>49882.86</v>
      </c>
      <c r="AE3194" s="493" t="n">
        <v>54058.24</v>
      </c>
      <c r="AF3194" s="493" t="n">
        <v>45361.44</v>
      </c>
      <c r="AG3194" s="493" t="n">
        <v>59581</v>
      </c>
      <c r="AH3194" s="493" t="n">
        <v>63107.47</v>
      </c>
      <c r="AI3194" s="493" t="n">
        <v>55298.69</v>
      </c>
      <c r="AJ3194" s="493" t="n">
        <v>54878.14</v>
      </c>
      <c r="AK3194" s="493" t="n">
        <v>50865.45</v>
      </c>
      <c r="AL3194" s="493" t="n">
        <v>56962.84</v>
      </c>
      <c r="AM3194" s="493" t="n">
        <v>62543.01</v>
      </c>
      <c r="AN3194" s="493" t="n">
        <v>55561.41</v>
      </c>
      <c r="AO3194" s="493" t="n">
        <v>44441.89</v>
      </c>
      <c r="AP3194" s="493" t="n">
        <v>39543.53</v>
      </c>
      <c r="AQ3194" s="493" t="n">
        <v>41322.34</v>
      </c>
      <c r="AR3194" s="493" t="n">
        <v>53062.79</v>
      </c>
      <c r="AS3194" s="493" t="n">
        <v>52551.65</v>
      </c>
      <c r="AT3194" s="493" t="n">
        <v>59482.94</v>
      </c>
      <c r="AU3194" s="493" t="n">
        <v>53970.91</v>
      </c>
      <c r="AV3194" s="493" t="n">
        <v>53609.63</v>
      </c>
      <c r="AW3194" s="493" t="n">
        <v>39768.08</v>
      </c>
      <c r="AX3194" s="493" t="n">
        <v>72544.97</v>
      </c>
      <c r="AY3194" s="493" t="n">
        <v>61946.77</v>
      </c>
      <c r="AZ3194" s="493" t="n">
        <v>62514.37</v>
      </c>
      <c r="BA3194" s="493" t="n">
        <v>74454.47</v>
      </c>
      <c r="BB3194" s="493" t="n">
        <v>83216.34</v>
      </c>
      <c r="BC3194" s="493" t="n">
        <v>92878.3</v>
      </c>
      <c r="BD3194" s="493" t="n">
        <v>51724.33</v>
      </c>
      <c r="BE3194" s="493" t="n">
        <v>52175.12</v>
      </c>
      <c r="BF3194" s="493" t="n">
        <v>45907.54</v>
      </c>
      <c r="BG3194" s="493" t="n">
        <v>43108.83</v>
      </c>
      <c r="BH3194" s="493" t="n">
        <v>56654.07</v>
      </c>
      <c r="BI3194" s="493" t="n">
        <v>76514.10000000001</v>
      </c>
      <c r="BJ3194" s="493" t="n">
        <v>68963.45</v>
      </c>
      <c r="BK3194" s="493" t="n">
        <v>31884.8</v>
      </c>
      <c r="BL3194" s="493" t="n">
        <v>61308.13</v>
      </c>
      <c r="BM3194" s="493" t="n">
        <v>20443.06</v>
      </c>
      <c r="BN3194" s="493" t="n">
        <v>38715.23</v>
      </c>
      <c r="BO3194" s="493" t="n">
        <v>49988.61</v>
      </c>
      <c r="BP3194" s="493" t="n">
        <v>30658.87</v>
      </c>
      <c r="BQ3194" s="493" t="n">
        <v>21922.25</v>
      </c>
      <c r="BR3194" s="493" t="n">
        <v>25622.26</v>
      </c>
      <c r="BS3194" s="493" t="n">
        <v>18824.48</v>
      </c>
      <c r="BT3194" s="493" t="n">
        <v>17515.2</v>
      </c>
      <c r="BU3194" s="493" t="n">
        <v>15326.86</v>
      </c>
      <c r="BV3194" s="493" t="n">
        <v>31001.9</v>
      </c>
      <c r="BW3194" s="493" t="n">
        <v>22041.13</v>
      </c>
    </row>
    <row r="3195">
      <c r="A3195" t="inlineStr">
        <is>
          <t>[C9D3] Angiotensin-II 길항제 칼슘길항제 복합제</t>
        </is>
      </c>
      <c r="B3195" t="inlineStr">
        <is>
          <t>동구 바이오</t>
        </is>
      </c>
      <c r="C3195" t="inlineStr">
        <is>
          <t>트윈하트</t>
        </is>
      </c>
      <c r="D3195" t="inlineStr">
        <is>
          <t>동구 바이오</t>
        </is>
      </c>
      <c r="E3195" t="inlineStr">
        <is>
          <t>amlodipine besylate,  telmisartan</t>
        </is>
      </c>
      <c r="F3195" t="inlineStr">
        <is>
          <t>병원</t>
        </is>
      </c>
      <c r="G3195" t="inlineStr">
        <is>
          <t>Generic</t>
        </is>
      </c>
      <c r="H3195" s="493" t="n">
        <v>0</v>
      </c>
      <c r="I3195" s="493" t="n">
        <v>0</v>
      </c>
      <c r="J3195" s="493" t="n">
        <v>0</v>
      </c>
      <c r="K3195" s="493" t="n">
        <v>685.8</v>
      </c>
      <c r="L3195" s="493" t="n">
        <v>0</v>
      </c>
      <c r="M3195" s="493" t="n">
        <v>441.6</v>
      </c>
      <c r="N3195" s="493" t="n">
        <v>331.5</v>
      </c>
      <c r="O3195" s="493" t="n">
        <v>2122.75</v>
      </c>
      <c r="P3195" s="493" t="n">
        <v>2574.78</v>
      </c>
      <c r="Q3195" s="493" t="n">
        <v>19809.08</v>
      </c>
      <c r="R3195" s="493" t="n">
        <v>10176.37</v>
      </c>
      <c r="S3195" s="493" t="n">
        <v>15331</v>
      </c>
      <c r="T3195" s="493" t="n">
        <v>13541.74</v>
      </c>
      <c r="U3195" s="493" t="n">
        <v>20429.4</v>
      </c>
      <c r="V3195" s="493" t="n">
        <v>11321.48</v>
      </c>
      <c r="W3195" s="493" t="n">
        <v>15401.9</v>
      </c>
      <c r="X3195" s="493" t="n">
        <v>10395.1</v>
      </c>
      <c r="Y3195" s="493" t="n">
        <v>12535.36</v>
      </c>
      <c r="Z3195" s="493" t="n">
        <v>16553.67</v>
      </c>
      <c r="AA3195" s="493" t="n">
        <v>13362.8</v>
      </c>
      <c r="AB3195" s="493" t="n">
        <v>9535.049999999999</v>
      </c>
      <c r="AC3195" s="493" t="n">
        <v>11575.55</v>
      </c>
      <c r="AD3195" s="493" t="n">
        <v>14380.08</v>
      </c>
      <c r="AE3195" s="493" t="n">
        <v>9269.51</v>
      </c>
      <c r="AF3195" s="493" t="n">
        <v>14555.92</v>
      </c>
      <c r="AG3195" s="493" t="n">
        <v>13997.9</v>
      </c>
      <c r="AH3195" s="493" t="n">
        <v>11691.95</v>
      </c>
      <c r="AI3195" s="493" t="n">
        <v>13274.54</v>
      </c>
      <c r="AJ3195" s="493" t="n">
        <v>13474.55</v>
      </c>
      <c r="AK3195" s="493" t="n">
        <v>17224.78</v>
      </c>
      <c r="AL3195" s="493" t="n">
        <v>34165.42</v>
      </c>
      <c r="AM3195" s="493" t="n">
        <v>27813.67</v>
      </c>
      <c r="AN3195" s="493" t="n">
        <v>36455.18</v>
      </c>
      <c r="AO3195" s="493" t="n">
        <v>28409.31</v>
      </c>
      <c r="AP3195" s="493" t="n">
        <v>31820.27</v>
      </c>
      <c r="AQ3195" s="493" t="n">
        <v>29645.63</v>
      </c>
      <c r="AR3195" s="493" t="n">
        <v>19247.03</v>
      </c>
      <c r="AS3195" s="493" t="n">
        <v>8520.450000000001</v>
      </c>
      <c r="AT3195" s="493" t="n">
        <v>18559.21</v>
      </c>
      <c r="AU3195" s="493" t="n">
        <v>12899.02</v>
      </c>
      <c r="AV3195" s="493" t="n">
        <v>16667.11</v>
      </c>
      <c r="AW3195" s="493" t="n">
        <v>12061.86</v>
      </c>
      <c r="AX3195" s="493" t="n">
        <v>13274.85</v>
      </c>
      <c r="AY3195" s="493" t="n">
        <v>11015.46</v>
      </c>
      <c r="AZ3195" s="493" t="n">
        <v>14865.37</v>
      </c>
      <c r="BA3195" s="493" t="n">
        <v>12486.88</v>
      </c>
      <c r="BB3195" s="493" t="n">
        <v>15385.04</v>
      </c>
      <c r="BC3195" s="493" t="n">
        <v>17159.89</v>
      </c>
      <c r="BD3195" s="493" t="n">
        <v>14862.6</v>
      </c>
      <c r="BE3195" s="493" t="n">
        <v>19136.15</v>
      </c>
      <c r="BF3195" s="493" t="n">
        <v>10821.02</v>
      </c>
      <c r="BG3195" s="493" t="n">
        <v>13894.35</v>
      </c>
      <c r="BH3195" s="493" t="n">
        <v>12436.47</v>
      </c>
      <c r="BI3195" s="493" t="n">
        <v>13081.82</v>
      </c>
      <c r="BJ3195" s="493" t="n">
        <v>9251.33</v>
      </c>
      <c r="BK3195" s="493" t="n">
        <v>15285.99</v>
      </c>
      <c r="BL3195" s="493" t="n">
        <v>11874.82</v>
      </c>
      <c r="BM3195" s="493" t="n">
        <v>13016.1</v>
      </c>
      <c r="BN3195" s="493" t="n">
        <v>10953.55</v>
      </c>
      <c r="BO3195" s="493" t="n">
        <v>14167.89</v>
      </c>
      <c r="BP3195" s="493" t="n">
        <v>14114.49</v>
      </c>
      <c r="BQ3195" s="493" t="n">
        <v>15508.8</v>
      </c>
      <c r="BR3195" s="493" t="n">
        <v>13123.63</v>
      </c>
      <c r="BS3195" s="493" t="n">
        <v>14072.35</v>
      </c>
      <c r="BT3195" s="493" t="n">
        <v>14265.8</v>
      </c>
      <c r="BU3195" s="493" t="n">
        <v>19885.05</v>
      </c>
      <c r="BV3195" s="493" t="n">
        <v>9751.65</v>
      </c>
      <c r="BW3195" s="493" t="n">
        <v>16486.38</v>
      </c>
    </row>
    <row r="3196">
      <c r="A3196" t="inlineStr">
        <is>
          <t>[C9D3] Angiotensin-II 길항제 칼슘길항제 복합제</t>
        </is>
      </c>
      <c r="B3196" t="inlineStr">
        <is>
          <t>동구 바이오</t>
        </is>
      </c>
      <c r="C3196" t="inlineStr">
        <is>
          <t>트윈하트</t>
        </is>
      </c>
      <c r="D3196" t="inlineStr">
        <is>
          <t>동구 바이오</t>
        </is>
      </c>
      <c r="E3196" t="inlineStr">
        <is>
          <t>amlodipine besylate,  telmisartan</t>
        </is>
      </c>
      <c r="F3196" t="inlineStr">
        <is>
          <t>의원</t>
        </is>
      </c>
      <c r="G3196" t="inlineStr">
        <is>
          <t>Generic</t>
        </is>
      </c>
      <c r="H3196" s="493" t="n">
        <v>64396.54</v>
      </c>
      <c r="I3196" s="493" t="n">
        <v>57839.69</v>
      </c>
      <c r="J3196" s="493" t="n">
        <v>63775.59</v>
      </c>
      <c r="K3196" s="493" t="n">
        <v>75270.95</v>
      </c>
      <c r="L3196" s="493" t="n">
        <v>77402.98</v>
      </c>
      <c r="M3196" s="493" t="n">
        <v>79077.73</v>
      </c>
      <c r="N3196" s="493" t="n">
        <v>75514.33</v>
      </c>
      <c r="O3196" s="493" t="n">
        <v>83235.71000000001</v>
      </c>
      <c r="P3196" s="493" t="n">
        <v>68413.89999999999</v>
      </c>
      <c r="Q3196" s="493" t="n">
        <v>88545.92</v>
      </c>
      <c r="R3196" s="493" t="n">
        <v>113341.26</v>
      </c>
      <c r="S3196" s="493" t="n">
        <v>120444.83</v>
      </c>
      <c r="T3196" s="493" t="n">
        <v>124175.08</v>
      </c>
      <c r="U3196" s="493" t="n">
        <v>116191.69</v>
      </c>
      <c r="V3196" s="493" t="n">
        <v>130462.69</v>
      </c>
      <c r="W3196" s="493" t="n">
        <v>132133.96</v>
      </c>
      <c r="X3196" s="493" t="n">
        <v>120624.74</v>
      </c>
      <c r="Y3196" s="493" t="n">
        <v>141076.54</v>
      </c>
      <c r="Z3196" s="493" t="n">
        <v>127829.57</v>
      </c>
      <c r="AA3196" s="493" t="n">
        <v>127681.5</v>
      </c>
      <c r="AB3196" s="493" t="n">
        <v>127058.43</v>
      </c>
      <c r="AC3196" s="493" t="n">
        <v>129763.96</v>
      </c>
      <c r="AD3196" s="493" t="n">
        <v>136605.41</v>
      </c>
      <c r="AE3196" s="493" t="n">
        <v>157108.67</v>
      </c>
      <c r="AF3196" s="493" t="n">
        <v>130643.99</v>
      </c>
      <c r="AG3196" s="493" t="n">
        <v>129991.16</v>
      </c>
      <c r="AH3196" s="493" t="n">
        <v>151623.41</v>
      </c>
      <c r="AI3196" s="493" t="n">
        <v>142368.42</v>
      </c>
      <c r="AJ3196" s="493" t="n">
        <v>182677.87</v>
      </c>
      <c r="AK3196" s="493" t="n">
        <v>195189.82</v>
      </c>
      <c r="AL3196" s="493" t="n">
        <v>208326.47</v>
      </c>
      <c r="AM3196" s="493" t="n">
        <v>243577.32</v>
      </c>
      <c r="AN3196" s="493" t="n">
        <v>218168.68</v>
      </c>
      <c r="AO3196" s="493" t="n">
        <v>246336.18</v>
      </c>
      <c r="AP3196" s="493" t="n">
        <v>232111.38</v>
      </c>
      <c r="AQ3196" s="493" t="n">
        <v>257906.51</v>
      </c>
      <c r="AR3196" s="493" t="n">
        <v>281768.82</v>
      </c>
      <c r="AS3196" s="493" t="n">
        <v>269152.92</v>
      </c>
      <c r="AT3196" s="493" t="n">
        <v>308324.83</v>
      </c>
      <c r="AU3196" s="493" t="n">
        <v>293546.28</v>
      </c>
      <c r="AV3196" s="493" t="n">
        <v>308172.44</v>
      </c>
      <c r="AW3196" s="493" t="n">
        <v>269003.62</v>
      </c>
      <c r="AX3196" s="493" t="n">
        <v>277633</v>
      </c>
      <c r="AY3196" s="493" t="n">
        <v>193080.67</v>
      </c>
      <c r="AZ3196" s="493" t="n">
        <v>160740.52</v>
      </c>
      <c r="BA3196" s="493" t="n">
        <v>205081.99</v>
      </c>
      <c r="BB3196" s="493" t="n">
        <v>180817.6</v>
      </c>
      <c r="BC3196" s="493" t="n">
        <v>204918.62</v>
      </c>
      <c r="BD3196" s="493" t="n">
        <v>205029.59</v>
      </c>
      <c r="BE3196" s="493" t="n">
        <v>179543.31</v>
      </c>
      <c r="BF3196" s="493" t="n">
        <v>202770.96</v>
      </c>
      <c r="BG3196" s="493" t="n">
        <v>212702.84</v>
      </c>
      <c r="BH3196" s="493" t="n">
        <v>177706.86</v>
      </c>
      <c r="BI3196" s="493" t="n">
        <v>174466.6</v>
      </c>
      <c r="BJ3196" s="493" t="n">
        <v>177149.52</v>
      </c>
      <c r="BK3196" s="493" t="n">
        <v>168681.06</v>
      </c>
      <c r="BL3196" s="493" t="n">
        <v>210954.81</v>
      </c>
      <c r="BM3196" s="493" t="n">
        <v>196749.65</v>
      </c>
      <c r="BN3196" s="493" t="n">
        <v>185420.97</v>
      </c>
      <c r="BO3196" s="493" t="n">
        <v>209397.62</v>
      </c>
      <c r="BP3196" s="493" t="n">
        <v>186600.2</v>
      </c>
      <c r="BQ3196" s="493" t="n">
        <v>182382.86</v>
      </c>
      <c r="BR3196" s="493" t="n">
        <v>188188.11</v>
      </c>
      <c r="BS3196" s="493" t="n">
        <v>207988.97</v>
      </c>
      <c r="BT3196" s="493" t="n">
        <v>196824.31</v>
      </c>
      <c r="BU3196" s="493" t="n">
        <v>200781.46</v>
      </c>
      <c r="BV3196" s="493" t="n">
        <v>218393.63</v>
      </c>
      <c r="BW3196" s="493" t="n">
        <v>207865.82</v>
      </c>
    </row>
    <row r="3197">
      <c r="A3197" t="inlineStr">
        <is>
          <t>[C9D3] Angiotensin-II 길항제 칼슘길항제 복합제</t>
        </is>
      </c>
      <c r="B3197" t="inlineStr">
        <is>
          <t>동구 바이오</t>
        </is>
      </c>
      <c r="C3197" t="inlineStr">
        <is>
          <t>트윈하트</t>
        </is>
      </c>
      <c r="D3197" t="inlineStr">
        <is>
          <t>동구 바이오</t>
        </is>
      </c>
      <c r="E3197" t="inlineStr">
        <is>
          <t>amlodipine besylate,  telmisartan</t>
        </is>
      </c>
      <c r="F3197" t="inlineStr">
        <is>
          <t>보건소</t>
        </is>
      </c>
      <c r="G3197" t="inlineStr">
        <is>
          <t>Generic</t>
        </is>
      </c>
      <c r="H3197" s="493" t="n">
        <v>1108.8</v>
      </c>
      <c r="I3197" s="493" t="n">
        <v>1385.7</v>
      </c>
      <c r="J3197" s="493" t="n">
        <v>12422.4</v>
      </c>
      <c r="K3197" s="493" t="n">
        <v>918</v>
      </c>
      <c r="L3197" s="493" t="n">
        <v>317.1</v>
      </c>
      <c r="M3197" s="493" t="n">
        <v>1721.4</v>
      </c>
      <c r="N3197" s="493" t="n">
        <v>5886.6</v>
      </c>
      <c r="O3197" s="493" t="n">
        <v>763.8</v>
      </c>
      <c r="P3197" s="493" t="n">
        <v>4783.8</v>
      </c>
      <c r="Q3197" s="493" t="n">
        <v>1386</v>
      </c>
      <c r="R3197" s="493" t="n">
        <v>7525.93</v>
      </c>
      <c r="S3197" s="493" t="n">
        <v>4351.5</v>
      </c>
      <c r="T3197" s="493" t="n">
        <v>4005.6</v>
      </c>
      <c r="U3197" s="493" t="n">
        <v>8006.7</v>
      </c>
      <c r="V3197" s="493" t="n">
        <v>2024.4</v>
      </c>
      <c r="W3197" s="493" t="n">
        <v>3404.4</v>
      </c>
      <c r="X3197" s="493" t="n">
        <v>8170.5</v>
      </c>
      <c r="Y3197" s="493" t="n">
        <v>2865</v>
      </c>
      <c r="Z3197" s="493" t="n">
        <v>2939.8</v>
      </c>
      <c r="AA3197" s="493" t="n">
        <v>8370.9</v>
      </c>
      <c r="AB3197" s="493" t="n">
        <v>3112.2</v>
      </c>
      <c r="AC3197" s="493" t="n">
        <v>2967.3</v>
      </c>
      <c r="AD3197" s="493" t="n">
        <v>9399.1</v>
      </c>
      <c r="AE3197" s="493" t="n">
        <v>11612.1</v>
      </c>
      <c r="AF3197" s="493" t="n">
        <v>3877.5</v>
      </c>
      <c r="AG3197" s="493" t="n">
        <v>5812.8</v>
      </c>
      <c r="AH3197" s="493" t="n">
        <v>6884.25</v>
      </c>
      <c r="AI3197" s="493" t="n">
        <v>4032.7</v>
      </c>
      <c r="AJ3197" s="493" t="n">
        <v>5404.5</v>
      </c>
      <c r="AK3197" s="493" t="n">
        <v>7849.2</v>
      </c>
      <c r="AL3197" s="493" t="n">
        <v>6139.1</v>
      </c>
      <c r="AM3197" s="493" t="n">
        <v>13178.4</v>
      </c>
      <c r="AN3197" s="493" t="n">
        <v>7624.65</v>
      </c>
      <c r="AO3197" s="493" t="n">
        <v>3234.6</v>
      </c>
      <c r="AP3197" s="493" t="n">
        <v>4279.38</v>
      </c>
      <c r="AQ3197" s="493" t="n">
        <v>8598.15</v>
      </c>
      <c r="AR3197" s="493" t="n">
        <v>6832.8</v>
      </c>
      <c r="AS3197" s="493" t="n">
        <v>3384.9</v>
      </c>
      <c r="AT3197" s="493" t="n">
        <v>14532.15</v>
      </c>
      <c r="AU3197" s="493" t="n">
        <v>2877.42</v>
      </c>
      <c r="AV3197" s="493" t="n">
        <v>2199</v>
      </c>
      <c r="AW3197" s="493" t="n">
        <v>3683.4</v>
      </c>
      <c r="AX3197" s="493" t="n">
        <v>3584.2</v>
      </c>
      <c r="AY3197" s="493" t="n">
        <v>787.2</v>
      </c>
      <c r="AZ3197" s="493" t="n">
        <v>2566.2</v>
      </c>
      <c r="BA3197" s="493" t="n">
        <v>4404.9</v>
      </c>
      <c r="BB3197" s="493" t="n">
        <v>2055.3</v>
      </c>
      <c r="BC3197" s="493" t="n">
        <v>1271.7</v>
      </c>
      <c r="BD3197" s="493" t="n">
        <v>3695.7</v>
      </c>
      <c r="BE3197" s="493" t="n">
        <v>6011.3</v>
      </c>
      <c r="BF3197" s="493" t="n">
        <v>1442.4</v>
      </c>
      <c r="BG3197" s="493" t="n">
        <v>2496.3</v>
      </c>
      <c r="BH3197" s="493" t="n">
        <v>2114.7</v>
      </c>
      <c r="BI3197" s="493" t="n">
        <v>3759.78</v>
      </c>
      <c r="BJ3197" s="493" t="n">
        <v>4627.2</v>
      </c>
      <c r="BK3197" s="493" t="n">
        <v>1947.2</v>
      </c>
      <c r="BL3197" s="493" t="n">
        <v>2161.35</v>
      </c>
      <c r="BM3197" s="493" t="n">
        <v>3835.8</v>
      </c>
      <c r="BN3197" s="493" t="n">
        <v>2153.1</v>
      </c>
      <c r="BO3197" s="493" t="n">
        <v>2748</v>
      </c>
      <c r="BP3197" s="493" t="n">
        <v>3428.25</v>
      </c>
      <c r="BQ3197" s="493" t="n">
        <v>2241</v>
      </c>
      <c r="BR3197" s="493" t="n">
        <v>1800.15</v>
      </c>
      <c r="BS3197" s="493" t="n">
        <v>3046.5</v>
      </c>
      <c r="BT3197" s="493" t="n">
        <v>1851.23</v>
      </c>
      <c r="BU3197" s="493" t="n">
        <v>1822.2</v>
      </c>
      <c r="BV3197" s="493" t="n">
        <v>2466.6</v>
      </c>
      <c r="BW3197" s="493" t="n">
        <v>2441.1</v>
      </c>
    </row>
    <row r="3198">
      <c r="A3198" t="inlineStr">
        <is>
          <t>[C9D3] Angiotensin-II 길항제 칼슘길항제 복합제</t>
        </is>
      </c>
      <c r="B3198" t="inlineStr">
        <is>
          <t>동구 바이오</t>
        </is>
      </c>
      <c r="C3198" t="inlineStr">
        <is>
          <t>트윈하트</t>
        </is>
      </c>
      <c r="D3198" t="inlineStr">
        <is>
          <t>동구 바이오</t>
        </is>
      </c>
      <c r="E3198" t="inlineStr">
        <is>
          <t>amlodipine besylate,  telmisartan</t>
        </is>
      </c>
      <c r="F3198" t="inlineStr">
        <is>
          <t>기타(치과의원, 치과병원 등)</t>
        </is>
      </c>
      <c r="G3198" t="inlineStr">
        <is>
          <t>Generic</t>
        </is>
      </c>
      <c r="H3198" s="493" t="n">
        <v>0</v>
      </c>
      <c r="I3198" s="493" t="n">
        <v>0</v>
      </c>
      <c r="J3198" s="493" t="n">
        <v>0</v>
      </c>
      <c r="K3198" s="493" t="n">
        <v>0</v>
      </c>
      <c r="L3198" s="493" t="n">
        <v>0</v>
      </c>
      <c r="M3198" s="493" t="n">
        <v>0</v>
      </c>
      <c r="N3198" s="493" t="n">
        <v>0</v>
      </c>
      <c r="O3198" s="493" t="n">
        <v>0</v>
      </c>
      <c r="P3198" s="493" t="n">
        <v>0</v>
      </c>
      <c r="Q3198" s="493" t="n">
        <v>0</v>
      </c>
      <c r="R3198" s="493" t="n">
        <v>0</v>
      </c>
      <c r="S3198" s="493" t="n">
        <v>0</v>
      </c>
      <c r="T3198" s="493" t="n">
        <v>0</v>
      </c>
      <c r="U3198" s="493" t="n">
        <v>0</v>
      </c>
      <c r="V3198" s="493" t="n">
        <v>0</v>
      </c>
      <c r="W3198" s="493" t="n">
        <v>0</v>
      </c>
      <c r="X3198" s="493" t="n">
        <v>0</v>
      </c>
      <c r="Y3198" s="493" t="n">
        <v>0</v>
      </c>
      <c r="Z3198" s="493" t="n">
        <v>0</v>
      </c>
      <c r="AA3198" s="493" t="n">
        <v>0</v>
      </c>
      <c r="AB3198" s="493" t="n">
        <v>0</v>
      </c>
      <c r="AC3198" s="493" t="n">
        <v>0</v>
      </c>
      <c r="AD3198" s="493" t="n">
        <v>0</v>
      </c>
      <c r="AE3198" s="493" t="n">
        <v>0</v>
      </c>
      <c r="AF3198" s="493" t="n">
        <v>0</v>
      </c>
      <c r="AG3198" s="493" t="n">
        <v>0</v>
      </c>
      <c r="AH3198" s="493" t="n">
        <v>0</v>
      </c>
      <c r="AI3198" s="493" t="n">
        <v>0</v>
      </c>
      <c r="AJ3198" s="493" t="n">
        <v>0</v>
      </c>
      <c r="AK3198" s="493" t="n">
        <v>0</v>
      </c>
      <c r="AL3198" s="493" t="n">
        <v>0</v>
      </c>
      <c r="AM3198" s="493" t="n">
        <v>0</v>
      </c>
      <c r="AN3198" s="493" t="n">
        <v>0</v>
      </c>
      <c r="AO3198" s="493" t="n">
        <v>0</v>
      </c>
      <c r="AP3198" s="493" t="n">
        <v>0</v>
      </c>
      <c r="AQ3198" s="493" t="n">
        <v>0</v>
      </c>
      <c r="AR3198" s="493" t="n">
        <v>268.8</v>
      </c>
      <c r="AS3198" s="493" t="n">
        <v>0</v>
      </c>
      <c r="AT3198" s="493" t="n">
        <v>0</v>
      </c>
      <c r="AU3198" s="493" t="n">
        <v>0</v>
      </c>
      <c r="AV3198" s="493" t="n">
        <v>0</v>
      </c>
      <c r="AW3198" s="493" t="n">
        <v>0</v>
      </c>
      <c r="AX3198" s="493" t="n">
        <v>0</v>
      </c>
      <c r="AY3198" s="493" t="n">
        <v>0</v>
      </c>
      <c r="AZ3198" s="493" t="n">
        <v>0</v>
      </c>
      <c r="BA3198" s="493" t="n">
        <v>0</v>
      </c>
      <c r="BB3198" s="493" t="n">
        <v>0</v>
      </c>
      <c r="BC3198" s="493" t="n">
        <v>0</v>
      </c>
      <c r="BD3198" s="493" t="n">
        <v>0</v>
      </c>
      <c r="BE3198" s="493" t="n">
        <v>0</v>
      </c>
      <c r="BF3198" s="493" t="n">
        <v>0</v>
      </c>
      <c r="BG3198" s="493" t="n">
        <v>0</v>
      </c>
      <c r="BH3198" s="493" t="n">
        <v>0</v>
      </c>
      <c r="BI3198" s="493" t="n">
        <v>0</v>
      </c>
      <c r="BJ3198" s="493" t="n">
        <v>0</v>
      </c>
      <c r="BK3198" s="493" t="n">
        <v>201.6</v>
      </c>
      <c r="BL3198" s="493" t="n">
        <v>0</v>
      </c>
      <c r="BM3198" s="493" t="n">
        <v>0</v>
      </c>
      <c r="BN3198" s="493" t="n">
        <v>210.6</v>
      </c>
      <c r="BO3198" s="493" t="n">
        <v>0</v>
      </c>
      <c r="BP3198" s="493" t="n">
        <v>0</v>
      </c>
      <c r="BQ3198" s="493" t="n">
        <v>0</v>
      </c>
      <c r="BR3198" s="493" t="n">
        <v>0</v>
      </c>
      <c r="BS3198" s="493" t="n">
        <v>0</v>
      </c>
      <c r="BT3198" s="493" t="n">
        <v>0</v>
      </c>
      <c r="BU3198" s="493" t="n">
        <v>0</v>
      </c>
      <c r="BV3198" s="493" t="n">
        <v>0</v>
      </c>
      <c r="BW3198" s="493" t="n">
        <v>0</v>
      </c>
    </row>
    <row r="3199">
      <c r="A3199" t="inlineStr">
        <is>
          <t>[C9D3] Angiotensin-II 길항제 칼슘길항제 복합제</t>
        </is>
      </c>
      <c r="B3199" t="inlineStr">
        <is>
          <t>동국제약</t>
        </is>
      </c>
      <c r="C3199" t="inlineStr">
        <is>
          <t>암로비카 에이치씨티</t>
        </is>
      </c>
      <c r="D3199" t="inlineStr">
        <is>
          <t>동국제약</t>
        </is>
      </c>
      <c r="E3199" t="inlineStr">
        <is>
          <t>amlodipine besylate,  hydrochlorothiazide,  olmesartan medoxomil</t>
        </is>
      </c>
      <c r="F3199" t="inlineStr">
        <is>
          <t>상급종합병원</t>
        </is>
      </c>
      <c r="G3199" t="inlineStr">
        <is>
          <t>Generic</t>
        </is>
      </c>
      <c r="H3199" s="493" t="n">
        <v>0</v>
      </c>
      <c r="I3199" s="493" t="n">
        <v>0</v>
      </c>
      <c r="J3199" s="493" t="n">
        <v>0</v>
      </c>
      <c r="K3199" s="493" t="n">
        <v>0</v>
      </c>
      <c r="L3199" s="493" t="n">
        <v>0</v>
      </c>
      <c r="M3199" s="493" t="n">
        <v>0</v>
      </c>
      <c r="N3199" s="493" t="n">
        <v>0</v>
      </c>
      <c r="O3199" s="493" t="n">
        <v>0</v>
      </c>
      <c r="P3199" s="493" t="n">
        <v>0</v>
      </c>
      <c r="Q3199" s="493" t="n">
        <v>0</v>
      </c>
      <c r="R3199" s="493" t="n">
        <v>0</v>
      </c>
      <c r="S3199" s="493" t="n">
        <v>0</v>
      </c>
      <c r="T3199" s="493" t="n">
        <v>0</v>
      </c>
      <c r="U3199" s="493" t="n">
        <v>0</v>
      </c>
      <c r="V3199" s="493" t="n">
        <v>0</v>
      </c>
      <c r="W3199" s="493" t="n">
        <v>0</v>
      </c>
      <c r="X3199" s="493" t="n">
        <v>0</v>
      </c>
      <c r="Y3199" s="493" t="n">
        <v>0</v>
      </c>
      <c r="Z3199" s="493" t="n">
        <v>0</v>
      </c>
      <c r="AA3199" s="493" t="n">
        <v>0</v>
      </c>
      <c r="AB3199" s="493" t="n">
        <v>0</v>
      </c>
      <c r="AC3199" s="493" t="n">
        <v>0</v>
      </c>
      <c r="AD3199" s="493" t="n">
        <v>0</v>
      </c>
      <c r="AE3199" s="493" t="n">
        <v>0</v>
      </c>
      <c r="AF3199" s="493" t="n">
        <v>0</v>
      </c>
      <c r="AG3199" s="493" t="n">
        <v>0</v>
      </c>
      <c r="AH3199" s="493" t="n">
        <v>0</v>
      </c>
      <c r="AI3199" s="493" t="n">
        <v>0</v>
      </c>
      <c r="AJ3199" s="493" t="n">
        <v>0</v>
      </c>
      <c r="AK3199" s="493" t="n">
        <v>0</v>
      </c>
      <c r="AL3199" s="493" t="n">
        <v>0</v>
      </c>
      <c r="AM3199" s="493" t="n">
        <v>0</v>
      </c>
      <c r="AN3199" s="493" t="n">
        <v>0</v>
      </c>
      <c r="AO3199" s="493" t="n">
        <v>0</v>
      </c>
      <c r="AP3199" s="493" t="n">
        <v>0</v>
      </c>
      <c r="AQ3199" s="493" t="n">
        <v>0</v>
      </c>
      <c r="AR3199" s="493" t="n">
        <v>0</v>
      </c>
      <c r="AS3199" s="493" t="n">
        <v>0</v>
      </c>
      <c r="AT3199" s="493" t="n">
        <v>0</v>
      </c>
      <c r="AU3199" s="493" t="n">
        <v>0</v>
      </c>
      <c r="AV3199" s="493" t="n">
        <v>0</v>
      </c>
      <c r="AW3199" s="493" t="n">
        <v>0</v>
      </c>
      <c r="AX3199" s="493" t="n">
        <v>0</v>
      </c>
      <c r="AY3199" s="493" t="n">
        <v>0</v>
      </c>
      <c r="AZ3199" s="493" t="n">
        <v>0</v>
      </c>
      <c r="BA3199" s="493" t="n">
        <v>0</v>
      </c>
      <c r="BB3199" s="493" t="n">
        <v>0</v>
      </c>
      <c r="BC3199" s="493" t="n">
        <v>0</v>
      </c>
      <c r="BD3199" s="493" t="n">
        <v>0</v>
      </c>
      <c r="BE3199" s="493" t="n">
        <v>0</v>
      </c>
      <c r="BF3199" s="493" t="n">
        <v>0</v>
      </c>
      <c r="BG3199" s="493" t="n">
        <v>0</v>
      </c>
      <c r="BH3199" s="493" t="n">
        <v>0</v>
      </c>
      <c r="BI3199" s="493" t="n">
        <v>0</v>
      </c>
      <c r="BJ3199" s="493" t="n">
        <v>0</v>
      </c>
      <c r="BK3199" s="493" t="n">
        <v>0</v>
      </c>
      <c r="BL3199" s="493" t="n">
        <v>0</v>
      </c>
      <c r="BM3199" s="493" t="n">
        <v>0</v>
      </c>
      <c r="BN3199" s="493" t="n">
        <v>0</v>
      </c>
      <c r="BO3199" s="493" t="n">
        <v>0</v>
      </c>
      <c r="BP3199" s="493" t="n">
        <v>0</v>
      </c>
      <c r="BQ3199" s="493" t="n">
        <v>0</v>
      </c>
      <c r="BR3199" s="493" t="n">
        <v>0</v>
      </c>
      <c r="BS3199" s="493" t="n">
        <v>0</v>
      </c>
      <c r="BT3199" s="493" t="n">
        <v>0</v>
      </c>
      <c r="BU3199" s="493" t="n">
        <v>0</v>
      </c>
      <c r="BV3199" s="493" t="n">
        <v>4197.65</v>
      </c>
      <c r="BW3199" s="493" t="n">
        <v>0</v>
      </c>
    </row>
    <row r="3200">
      <c r="A3200" t="inlineStr">
        <is>
          <t>[C9D3] Angiotensin-II 길항제 칼슘길항제 복합제</t>
        </is>
      </c>
      <c r="B3200" t="inlineStr">
        <is>
          <t>동국제약</t>
        </is>
      </c>
      <c r="C3200" t="inlineStr">
        <is>
          <t>암로비카 에이치씨티</t>
        </is>
      </c>
      <c r="D3200" t="inlineStr">
        <is>
          <t>동국제약</t>
        </is>
      </c>
      <c r="E3200" t="inlineStr">
        <is>
          <t>amlodipine besylate,  hydrochlorothiazide,  olmesartan medoxomil</t>
        </is>
      </c>
      <c r="F3200" t="inlineStr">
        <is>
          <t>종합병원</t>
        </is>
      </c>
      <c r="G3200" t="inlineStr">
        <is>
          <t>Generic</t>
        </is>
      </c>
      <c r="H3200" s="493" t="n">
        <v>5132.57</v>
      </c>
      <c r="I3200" s="493" t="n">
        <v>7487.4</v>
      </c>
      <c r="J3200" s="493" t="n">
        <v>7282.58</v>
      </c>
      <c r="K3200" s="493" t="n">
        <v>4196.67</v>
      </c>
      <c r="L3200" s="493" t="n">
        <v>10434.06</v>
      </c>
      <c r="M3200" s="493" t="n">
        <v>9791.67</v>
      </c>
      <c r="N3200" s="493" t="n">
        <v>7715.75</v>
      </c>
      <c r="O3200" s="493" t="n">
        <v>8720.959999999999</v>
      </c>
      <c r="P3200" s="493" t="n">
        <v>13370.5</v>
      </c>
      <c r="Q3200" s="493" t="n">
        <v>7392.67</v>
      </c>
      <c r="R3200" s="493" t="n">
        <v>13229.62</v>
      </c>
      <c r="S3200" s="493" t="n">
        <v>10130.12</v>
      </c>
      <c r="T3200" s="493" t="n">
        <v>11451.04</v>
      </c>
      <c r="U3200" s="493" t="n">
        <v>7489.66</v>
      </c>
      <c r="V3200" s="493" t="n">
        <v>10189.54</v>
      </c>
      <c r="W3200" s="493" t="n">
        <v>10004.34</v>
      </c>
      <c r="X3200" s="493" t="n">
        <v>11341.6</v>
      </c>
      <c r="Y3200" s="493" t="n">
        <v>8652.280000000001</v>
      </c>
      <c r="Z3200" s="493" t="n">
        <v>9901.98</v>
      </c>
      <c r="AA3200" s="493" t="n">
        <v>9317.67</v>
      </c>
      <c r="AB3200" s="493" t="n">
        <v>9912.629999999999</v>
      </c>
      <c r="AC3200" s="493" t="n">
        <v>8505.110000000001</v>
      </c>
      <c r="AD3200" s="493" t="n">
        <v>10635.93</v>
      </c>
      <c r="AE3200" s="493" t="n">
        <v>7572.3</v>
      </c>
      <c r="AF3200" s="493" t="n">
        <v>9300.16</v>
      </c>
      <c r="AG3200" s="493" t="n">
        <v>10235.87</v>
      </c>
      <c r="AH3200" s="493" t="n">
        <v>9015.33</v>
      </c>
      <c r="AI3200" s="493" t="n">
        <v>7364.63</v>
      </c>
      <c r="AJ3200" s="493" t="n">
        <v>11126.96</v>
      </c>
      <c r="AK3200" s="493" t="n">
        <v>7163.16</v>
      </c>
      <c r="AL3200" s="493" t="n">
        <v>7490.98</v>
      </c>
      <c r="AM3200" s="493" t="n">
        <v>8775.219999999999</v>
      </c>
      <c r="AN3200" s="493" t="n">
        <v>8999.450000000001</v>
      </c>
      <c r="AO3200" s="493" t="n">
        <v>8292.809999999999</v>
      </c>
      <c r="AP3200" s="493" t="n">
        <v>9798.42</v>
      </c>
      <c r="AQ3200" s="493" t="n">
        <v>7885.8</v>
      </c>
      <c r="AR3200" s="493" t="n">
        <v>8501.5</v>
      </c>
      <c r="AS3200" s="493" t="n">
        <v>14898.98</v>
      </c>
      <c r="AT3200" s="493" t="n">
        <v>7522.48</v>
      </c>
      <c r="AU3200" s="493" t="n">
        <v>10201.44</v>
      </c>
      <c r="AV3200" s="493" t="n">
        <v>8895.440000000001</v>
      </c>
      <c r="AW3200" s="493" t="n">
        <v>11891.54</v>
      </c>
      <c r="AX3200" s="493" t="n">
        <v>9428.940000000001</v>
      </c>
      <c r="AY3200" s="493" t="n">
        <v>5251.06</v>
      </c>
      <c r="AZ3200" s="493" t="n">
        <v>6561.39</v>
      </c>
      <c r="BA3200" s="493" t="n">
        <v>12012.08</v>
      </c>
      <c r="BB3200" s="493" t="n">
        <v>9116.379999999999</v>
      </c>
      <c r="BC3200" s="493" t="n">
        <v>7486.14</v>
      </c>
      <c r="BD3200" s="493" t="n">
        <v>8117.05</v>
      </c>
      <c r="BE3200" s="493" t="n">
        <v>7479.82</v>
      </c>
      <c r="BF3200" s="493" t="n">
        <v>9030.52</v>
      </c>
      <c r="BG3200" s="493" t="n">
        <v>16720.02</v>
      </c>
      <c r="BH3200" s="493" t="n">
        <v>5566.42</v>
      </c>
      <c r="BI3200" s="493" t="n">
        <v>6443.98</v>
      </c>
      <c r="BJ3200" s="493" t="n">
        <v>12106.91</v>
      </c>
      <c r="BK3200" s="493" t="n">
        <v>7896.54</v>
      </c>
      <c r="BL3200" s="493" t="n">
        <v>8281.370000000001</v>
      </c>
      <c r="BM3200" s="493" t="n">
        <v>6904.8</v>
      </c>
      <c r="BN3200" s="493" t="n">
        <v>11199.25</v>
      </c>
      <c r="BO3200" s="493" t="n">
        <v>7297.56</v>
      </c>
      <c r="BP3200" s="493" t="n">
        <v>8285.5</v>
      </c>
      <c r="BQ3200" s="493" t="n">
        <v>9657.82</v>
      </c>
      <c r="BR3200" s="493" t="n">
        <v>12196.61</v>
      </c>
      <c r="BS3200" s="493" t="n">
        <v>14113.83</v>
      </c>
      <c r="BT3200" s="493" t="n">
        <v>11959.98</v>
      </c>
      <c r="BU3200" s="493" t="n">
        <v>12627.45</v>
      </c>
      <c r="BV3200" s="493" t="n">
        <v>12933.75</v>
      </c>
      <c r="BW3200" s="493" t="n">
        <v>9946.719999999999</v>
      </c>
    </row>
    <row r="3201">
      <c r="A3201" t="inlineStr">
        <is>
          <t>[C9D3] Angiotensin-II 길항제 칼슘길항제 복합제</t>
        </is>
      </c>
      <c r="B3201" t="inlineStr">
        <is>
          <t>동국제약</t>
        </is>
      </c>
      <c r="C3201" t="inlineStr">
        <is>
          <t>암로비카 에이치씨티</t>
        </is>
      </c>
      <c r="D3201" t="inlineStr">
        <is>
          <t>동국제약</t>
        </is>
      </c>
      <c r="E3201" t="inlineStr">
        <is>
          <t>amlodipine besylate,  hydrochlorothiazide,  olmesartan medoxomil</t>
        </is>
      </c>
      <c r="F3201" t="inlineStr">
        <is>
          <t>병원</t>
        </is>
      </c>
      <c r="G3201" t="inlineStr">
        <is>
          <t>Generic</t>
        </is>
      </c>
      <c r="H3201" s="493" t="n">
        <v>7225.3</v>
      </c>
      <c r="I3201" s="493" t="n">
        <v>7600.08</v>
      </c>
      <c r="J3201" s="493" t="n">
        <v>9436.08</v>
      </c>
      <c r="K3201" s="493" t="n">
        <v>9502.379999999999</v>
      </c>
      <c r="L3201" s="493" t="n">
        <v>10545.73</v>
      </c>
      <c r="M3201" s="493" t="n">
        <v>11296.38</v>
      </c>
      <c r="N3201" s="493" t="n">
        <v>10772.9</v>
      </c>
      <c r="O3201" s="493" t="n">
        <v>10566.4</v>
      </c>
      <c r="P3201" s="493" t="n">
        <v>12907.14</v>
      </c>
      <c r="Q3201" s="493" t="n">
        <v>6420.21</v>
      </c>
      <c r="R3201" s="493" t="n">
        <v>14231.32</v>
      </c>
      <c r="S3201" s="493" t="n">
        <v>10356.78</v>
      </c>
      <c r="T3201" s="493" t="n">
        <v>11718.48</v>
      </c>
      <c r="U3201" s="493" t="n">
        <v>9564.26</v>
      </c>
      <c r="V3201" s="493" t="n">
        <v>8876.639999999999</v>
      </c>
      <c r="W3201" s="493" t="n">
        <v>13293.5</v>
      </c>
      <c r="X3201" s="493" t="n">
        <v>8230.52</v>
      </c>
      <c r="Y3201" s="493" t="n">
        <v>8852.34</v>
      </c>
      <c r="Z3201" s="493" t="n">
        <v>10422.21</v>
      </c>
      <c r="AA3201" s="493" t="n">
        <v>11633.96</v>
      </c>
      <c r="AB3201" s="493" t="n">
        <v>8270.98</v>
      </c>
      <c r="AC3201" s="493" t="n">
        <v>19103.24</v>
      </c>
      <c r="AD3201" s="493" t="n">
        <v>7443.05</v>
      </c>
      <c r="AE3201" s="493" t="n">
        <v>9484.6</v>
      </c>
      <c r="AF3201" s="493" t="n">
        <v>13546.59</v>
      </c>
      <c r="AG3201" s="493" t="n">
        <v>11521.33</v>
      </c>
      <c r="AH3201" s="493" t="n">
        <v>12350.24</v>
      </c>
      <c r="AI3201" s="493" t="n">
        <v>11616.91</v>
      </c>
      <c r="AJ3201" s="493" t="n">
        <v>11429.84</v>
      </c>
      <c r="AK3201" s="493" t="n">
        <v>8878.6</v>
      </c>
      <c r="AL3201" s="493" t="n">
        <v>9895.35</v>
      </c>
      <c r="AM3201" s="493" t="n">
        <v>9066.959999999999</v>
      </c>
      <c r="AN3201" s="493" t="n">
        <v>9460.059999999999</v>
      </c>
      <c r="AO3201" s="493" t="n">
        <v>10561.45</v>
      </c>
      <c r="AP3201" s="493" t="n">
        <v>12033.66</v>
      </c>
      <c r="AQ3201" s="493" t="n">
        <v>14411.82</v>
      </c>
      <c r="AR3201" s="493" t="n">
        <v>10950.2</v>
      </c>
      <c r="AS3201" s="493" t="n">
        <v>14939.8</v>
      </c>
      <c r="AT3201" s="493" t="n">
        <v>10680.42</v>
      </c>
      <c r="AU3201" s="493" t="n">
        <v>12692.82</v>
      </c>
      <c r="AV3201" s="493" t="n">
        <v>7346.4</v>
      </c>
      <c r="AW3201" s="493" t="n">
        <v>10533.3</v>
      </c>
      <c r="AX3201" s="493" t="n">
        <v>8348.25</v>
      </c>
      <c r="AY3201" s="493" t="n">
        <v>15003.9</v>
      </c>
      <c r="AZ3201" s="493" t="n">
        <v>11006.69</v>
      </c>
      <c r="BA3201" s="493" t="n">
        <v>13652.78</v>
      </c>
      <c r="BB3201" s="493" t="n">
        <v>9230.24</v>
      </c>
      <c r="BC3201" s="493" t="n">
        <v>12866.93</v>
      </c>
      <c r="BD3201" s="493" t="n">
        <v>10166.55</v>
      </c>
      <c r="BE3201" s="493" t="n">
        <v>12011.1</v>
      </c>
      <c r="BF3201" s="493" t="n">
        <v>11275.44</v>
      </c>
      <c r="BG3201" s="493" t="n">
        <v>14169.22</v>
      </c>
      <c r="BH3201" s="493" t="n">
        <v>18751.63</v>
      </c>
      <c r="BI3201" s="493" t="n">
        <v>14554.65</v>
      </c>
      <c r="BJ3201" s="493" t="n">
        <v>18249.75</v>
      </c>
      <c r="BK3201" s="493" t="n">
        <v>15302.91</v>
      </c>
      <c r="BL3201" s="493" t="n">
        <v>20188.45</v>
      </c>
      <c r="BM3201" s="493" t="n">
        <v>18107.71</v>
      </c>
      <c r="BN3201" s="493" t="n">
        <v>16230.76</v>
      </c>
      <c r="BO3201" s="493" t="n">
        <v>16903.51</v>
      </c>
      <c r="BP3201" s="493" t="n">
        <v>24901.46</v>
      </c>
      <c r="BQ3201" s="493" t="n">
        <v>17773.4</v>
      </c>
      <c r="BR3201" s="493" t="n">
        <v>25919.7</v>
      </c>
      <c r="BS3201" s="493" t="n">
        <v>28061.45</v>
      </c>
      <c r="BT3201" s="493" t="n">
        <v>23421.55</v>
      </c>
      <c r="BU3201" s="493" t="n">
        <v>15298.8</v>
      </c>
      <c r="BV3201" s="493" t="n">
        <v>23118.07</v>
      </c>
      <c r="BW3201" s="493" t="n">
        <v>16830</v>
      </c>
    </row>
    <row r="3202">
      <c r="A3202" t="inlineStr">
        <is>
          <t>[C9D3] Angiotensin-II 길항제 칼슘길항제 복합제</t>
        </is>
      </c>
      <c r="B3202" t="inlineStr">
        <is>
          <t>동국제약</t>
        </is>
      </c>
      <c r="C3202" t="inlineStr">
        <is>
          <t>암로비카 에이치씨티</t>
        </is>
      </c>
      <c r="D3202" t="inlineStr">
        <is>
          <t>동국제약</t>
        </is>
      </c>
      <c r="E3202" t="inlineStr">
        <is>
          <t>amlodipine besylate,  hydrochlorothiazide,  olmesartan medoxomil</t>
        </is>
      </c>
      <c r="F3202" t="inlineStr">
        <is>
          <t>의원</t>
        </is>
      </c>
      <c r="G3202" t="inlineStr">
        <is>
          <t>Generic</t>
        </is>
      </c>
      <c r="H3202" s="493" t="n">
        <v>67910.28999999999</v>
      </c>
      <c r="I3202" s="493" t="n">
        <v>66333.95</v>
      </c>
      <c r="J3202" s="493" t="n">
        <v>71826.67999999999</v>
      </c>
      <c r="K3202" s="493" t="n">
        <v>75130.22</v>
      </c>
      <c r="L3202" s="493" t="n">
        <v>71293.23</v>
      </c>
      <c r="M3202" s="493" t="n">
        <v>77584.56</v>
      </c>
      <c r="N3202" s="493" t="n">
        <v>79334.41</v>
      </c>
      <c r="O3202" s="493" t="n">
        <v>77844.39999999999</v>
      </c>
      <c r="P3202" s="493" t="n">
        <v>79751.92999999999</v>
      </c>
      <c r="Q3202" s="493" t="n">
        <v>82014.39</v>
      </c>
      <c r="R3202" s="493" t="n">
        <v>78786</v>
      </c>
      <c r="S3202" s="493" t="n">
        <v>101590.87</v>
      </c>
      <c r="T3202" s="493" t="n">
        <v>89370.94</v>
      </c>
      <c r="U3202" s="493" t="n">
        <v>90279.67999999999</v>
      </c>
      <c r="V3202" s="493" t="n">
        <v>99418.61</v>
      </c>
      <c r="W3202" s="493" t="n">
        <v>98170.57000000001</v>
      </c>
      <c r="X3202" s="493" t="n">
        <v>89870.86</v>
      </c>
      <c r="Y3202" s="493" t="n">
        <v>99618.78999999999</v>
      </c>
      <c r="Z3202" s="493" t="n">
        <v>88756.37</v>
      </c>
      <c r="AA3202" s="493" t="n">
        <v>86127.99000000001</v>
      </c>
      <c r="AB3202" s="493" t="n">
        <v>92376.97</v>
      </c>
      <c r="AC3202" s="493" t="n">
        <v>92018.64999999999</v>
      </c>
      <c r="AD3202" s="493" t="n">
        <v>89894.38</v>
      </c>
      <c r="AE3202" s="493" t="n">
        <v>102682.87</v>
      </c>
      <c r="AF3202" s="493" t="n">
        <v>102016.49</v>
      </c>
      <c r="AG3202" s="493" t="n">
        <v>92512.8</v>
      </c>
      <c r="AH3202" s="493" t="n">
        <v>109773.96</v>
      </c>
      <c r="AI3202" s="493" t="n">
        <v>105632.68</v>
      </c>
      <c r="AJ3202" s="493" t="n">
        <v>103749.61</v>
      </c>
      <c r="AK3202" s="493" t="n">
        <v>114031.34</v>
      </c>
      <c r="AL3202" s="493" t="n">
        <v>102919.98</v>
      </c>
      <c r="AM3202" s="493" t="n">
        <v>118081.7</v>
      </c>
      <c r="AN3202" s="493" t="n">
        <v>108406.72</v>
      </c>
      <c r="AO3202" s="493" t="n">
        <v>116662.76</v>
      </c>
      <c r="AP3202" s="493" t="n">
        <v>110338.88</v>
      </c>
      <c r="AQ3202" s="493" t="n">
        <v>117523.11</v>
      </c>
      <c r="AR3202" s="493" t="n">
        <v>118026.65</v>
      </c>
      <c r="AS3202" s="493" t="n">
        <v>114709.62</v>
      </c>
      <c r="AT3202" s="493" t="n">
        <v>113124.12</v>
      </c>
      <c r="AU3202" s="493" t="n">
        <v>118176.69</v>
      </c>
      <c r="AV3202" s="493" t="n">
        <v>119071.06</v>
      </c>
      <c r="AW3202" s="493" t="n">
        <v>115385.21</v>
      </c>
      <c r="AX3202" s="493" t="n">
        <v>108293.72</v>
      </c>
      <c r="AY3202" s="493" t="n">
        <v>100592.59</v>
      </c>
      <c r="AZ3202" s="493" t="n">
        <v>101247.47</v>
      </c>
      <c r="BA3202" s="493" t="n">
        <v>112882</v>
      </c>
      <c r="BB3202" s="493" t="n">
        <v>105684.19</v>
      </c>
      <c r="BC3202" s="493" t="n">
        <v>98977.74000000001</v>
      </c>
      <c r="BD3202" s="493" t="n">
        <v>98641.41</v>
      </c>
      <c r="BE3202" s="493" t="n">
        <v>88060.63</v>
      </c>
      <c r="BF3202" s="493" t="n">
        <v>96457.2</v>
      </c>
      <c r="BG3202" s="493" t="n">
        <v>88211.98</v>
      </c>
      <c r="BH3202" s="493" t="n">
        <v>84246.86</v>
      </c>
      <c r="BI3202" s="493" t="n">
        <v>83121.16</v>
      </c>
      <c r="BJ3202" s="493" t="n">
        <v>93599.17999999999</v>
      </c>
      <c r="BK3202" s="493" t="n">
        <v>73452.36</v>
      </c>
      <c r="BL3202" s="493" t="n">
        <v>90694.32000000001</v>
      </c>
      <c r="BM3202" s="493" t="n">
        <v>84706.32000000001</v>
      </c>
      <c r="BN3202" s="493" t="n">
        <v>71392.92</v>
      </c>
      <c r="BO3202" s="493" t="n">
        <v>74941.03</v>
      </c>
      <c r="BP3202" s="493" t="n">
        <v>84055.38</v>
      </c>
      <c r="BQ3202" s="493" t="n">
        <v>70200.75999999999</v>
      </c>
      <c r="BR3202" s="493" t="n">
        <v>83958.09</v>
      </c>
      <c r="BS3202" s="493" t="n">
        <v>83178.73</v>
      </c>
      <c r="BT3202" s="493" t="n">
        <v>72642.69</v>
      </c>
      <c r="BU3202" s="493" t="n">
        <v>87152.33</v>
      </c>
      <c r="BV3202" s="493" t="n">
        <v>87528.82000000001</v>
      </c>
      <c r="BW3202" s="493" t="n">
        <v>81500.28999999999</v>
      </c>
    </row>
    <row r="3203">
      <c r="A3203" t="inlineStr">
        <is>
          <t>[C9D3] Angiotensin-II 길항제 칼슘길항제 복합제</t>
        </is>
      </c>
      <c r="B3203" t="inlineStr">
        <is>
          <t>동국제약</t>
        </is>
      </c>
      <c r="C3203" t="inlineStr">
        <is>
          <t>암로비카 에이치씨티</t>
        </is>
      </c>
      <c r="D3203" t="inlineStr">
        <is>
          <t>동국제약</t>
        </is>
      </c>
      <c r="E3203" t="inlineStr">
        <is>
          <t>amlodipine besylate,  hydrochlorothiazide,  olmesartan medoxomil</t>
        </is>
      </c>
      <c r="F3203" t="inlineStr">
        <is>
          <t>보건소</t>
        </is>
      </c>
      <c r="G3203" t="inlineStr">
        <is>
          <t>Generic</t>
        </is>
      </c>
      <c r="H3203" s="493" t="n">
        <v>313.65</v>
      </c>
      <c r="I3203" s="493" t="n">
        <v>369.9</v>
      </c>
      <c r="J3203" s="493" t="n">
        <v>229.5</v>
      </c>
      <c r="K3203" s="493" t="n">
        <v>458.7</v>
      </c>
      <c r="L3203" s="493" t="n">
        <v>665.7</v>
      </c>
      <c r="M3203" s="493" t="n">
        <v>618.65</v>
      </c>
      <c r="N3203" s="493" t="n">
        <v>676.05</v>
      </c>
      <c r="O3203" s="493" t="n">
        <v>1679.4</v>
      </c>
      <c r="P3203" s="493" t="n">
        <v>791.3</v>
      </c>
      <c r="Q3203" s="493" t="n">
        <v>414.9</v>
      </c>
      <c r="R3203" s="493" t="n">
        <v>1265.1</v>
      </c>
      <c r="S3203" s="493" t="n">
        <v>1036.2</v>
      </c>
      <c r="T3203" s="493" t="n">
        <v>27.9</v>
      </c>
      <c r="U3203" s="493" t="n">
        <v>938.9</v>
      </c>
      <c r="V3203" s="493" t="n">
        <v>1746.3</v>
      </c>
      <c r="W3203" s="493" t="n">
        <v>331.8</v>
      </c>
      <c r="X3203" s="493" t="n">
        <v>1042.2</v>
      </c>
      <c r="Y3203" s="493" t="n">
        <v>1867.2</v>
      </c>
      <c r="Z3203" s="493" t="n">
        <v>399.9</v>
      </c>
      <c r="AA3203" s="493" t="n">
        <v>1694.1</v>
      </c>
      <c r="AB3203" s="493" t="n">
        <v>267.3</v>
      </c>
      <c r="AC3203" s="493" t="n">
        <v>109.8</v>
      </c>
      <c r="AD3203" s="493" t="n">
        <v>2095.2</v>
      </c>
      <c r="AE3203" s="493" t="n">
        <v>279.9</v>
      </c>
      <c r="AF3203" s="493" t="n">
        <v>130.5</v>
      </c>
      <c r="AG3203" s="493" t="n">
        <v>2271.6</v>
      </c>
      <c r="AH3203" s="493" t="n">
        <v>642.6</v>
      </c>
      <c r="AI3203" s="493" t="n">
        <v>913.5</v>
      </c>
      <c r="AJ3203" s="493" t="n">
        <v>1990</v>
      </c>
      <c r="AK3203" s="493" t="n">
        <v>1773.3</v>
      </c>
      <c r="AL3203" s="493" t="n">
        <v>1999.2</v>
      </c>
      <c r="AM3203" s="493" t="n">
        <v>1073.4</v>
      </c>
      <c r="AN3203" s="493" t="n">
        <v>1840.5</v>
      </c>
      <c r="AO3203" s="493" t="n">
        <v>1917</v>
      </c>
      <c r="AP3203" s="493" t="n">
        <v>820.2</v>
      </c>
      <c r="AQ3203" s="493" t="n">
        <v>2388</v>
      </c>
      <c r="AR3203" s="493" t="n">
        <v>1342.56</v>
      </c>
      <c r="AS3203" s="493" t="n">
        <v>2384.7</v>
      </c>
      <c r="AT3203" s="493" t="n">
        <v>1237.5</v>
      </c>
      <c r="AU3203" s="493" t="n">
        <v>2946.6</v>
      </c>
      <c r="AV3203" s="493" t="n">
        <v>2061.3</v>
      </c>
      <c r="AW3203" s="493" t="n">
        <v>4843.2</v>
      </c>
      <c r="AX3203" s="493" t="n">
        <v>2059.8</v>
      </c>
      <c r="AY3203" s="493" t="n">
        <v>4096.5</v>
      </c>
      <c r="AZ3203" s="493" t="n">
        <v>2697</v>
      </c>
      <c r="BA3203" s="493" t="n">
        <v>2925.3</v>
      </c>
      <c r="BB3203" s="493" t="n">
        <v>190.2</v>
      </c>
      <c r="BC3203" s="493" t="n">
        <v>6674.1</v>
      </c>
      <c r="BD3203" s="493" t="n">
        <v>7478.1</v>
      </c>
      <c r="BE3203" s="493" t="n">
        <v>1442.1</v>
      </c>
      <c r="BF3203" s="493" t="n">
        <v>1362.6</v>
      </c>
      <c r="BG3203" s="493" t="n">
        <v>5813.7</v>
      </c>
      <c r="BH3203" s="493" t="n">
        <v>8505.6</v>
      </c>
      <c r="BI3203" s="493" t="n">
        <v>1470</v>
      </c>
      <c r="BJ3203" s="493" t="n">
        <v>6118.2</v>
      </c>
      <c r="BK3203" s="493" t="n">
        <v>2771.7</v>
      </c>
      <c r="BL3203" s="493" t="n">
        <v>2537.4</v>
      </c>
      <c r="BM3203" s="493" t="n">
        <v>6903.6</v>
      </c>
      <c r="BN3203" s="493" t="n">
        <v>6102.3</v>
      </c>
      <c r="BO3203" s="493" t="n">
        <v>3486.9</v>
      </c>
      <c r="BP3203" s="493" t="n">
        <v>2907.6</v>
      </c>
      <c r="BQ3203" s="493" t="n">
        <v>1928.1</v>
      </c>
      <c r="BR3203" s="493" t="n">
        <v>3597.02</v>
      </c>
      <c r="BS3203" s="493" t="n">
        <v>3155.4</v>
      </c>
      <c r="BT3203" s="493" t="n">
        <v>7913.7</v>
      </c>
      <c r="BU3203" s="493" t="n">
        <v>1717.2</v>
      </c>
      <c r="BV3203" s="493" t="n">
        <v>2930.4</v>
      </c>
      <c r="BW3203" s="493" t="n">
        <v>447.38</v>
      </c>
    </row>
    <row r="3204">
      <c r="A3204" t="inlineStr">
        <is>
          <t>[C9D3] Angiotensin-II 길항제 칼슘길항제 복합제</t>
        </is>
      </c>
      <c r="B3204" t="inlineStr">
        <is>
          <t>동국제약</t>
        </is>
      </c>
      <c r="C3204" t="inlineStr">
        <is>
          <t>암로비카 에이치씨티</t>
        </is>
      </c>
      <c r="D3204" t="inlineStr">
        <is>
          <t>동국제약</t>
        </is>
      </c>
      <c r="E3204" t="inlineStr">
        <is>
          <t>amlodipine besylate,  hydrochlorothiazide,  olmesartan medoxomil</t>
        </is>
      </c>
      <c r="F3204" t="inlineStr">
        <is>
          <t>기타(치과의원, 치과병원 등)</t>
        </is>
      </c>
      <c r="G3204" t="inlineStr">
        <is>
          <t>Generic</t>
        </is>
      </c>
      <c r="H3204" s="493" t="n">
        <v>0</v>
      </c>
      <c r="I3204" s="493" t="n">
        <v>0</v>
      </c>
      <c r="J3204" s="493" t="n">
        <v>0</v>
      </c>
      <c r="K3204" s="493" t="n">
        <v>0</v>
      </c>
      <c r="L3204" s="493" t="n">
        <v>0</v>
      </c>
      <c r="M3204" s="493" t="n">
        <v>0</v>
      </c>
      <c r="N3204" s="493" t="n">
        <v>0</v>
      </c>
      <c r="O3204" s="493" t="n">
        <v>0</v>
      </c>
      <c r="P3204" s="493" t="n">
        <v>0</v>
      </c>
      <c r="Q3204" s="493" t="n">
        <v>0</v>
      </c>
      <c r="R3204" s="493" t="n">
        <v>0</v>
      </c>
      <c r="S3204" s="493" t="n">
        <v>0</v>
      </c>
      <c r="T3204" s="493" t="n">
        <v>0</v>
      </c>
      <c r="U3204" s="493" t="n">
        <v>0</v>
      </c>
      <c r="V3204" s="493" t="n">
        <v>0</v>
      </c>
      <c r="W3204" s="493" t="n">
        <v>0</v>
      </c>
      <c r="X3204" s="493" t="n">
        <v>0</v>
      </c>
      <c r="Y3204" s="493" t="n">
        <v>0</v>
      </c>
      <c r="Z3204" s="493" t="n">
        <v>0</v>
      </c>
      <c r="AA3204" s="493" t="n">
        <v>0</v>
      </c>
      <c r="AB3204" s="493" t="n">
        <v>0</v>
      </c>
      <c r="AC3204" s="493" t="n">
        <v>0</v>
      </c>
      <c r="AD3204" s="493" t="n">
        <v>0</v>
      </c>
      <c r="AE3204" s="493" t="n">
        <v>0</v>
      </c>
      <c r="AF3204" s="493" t="n">
        <v>0</v>
      </c>
      <c r="AG3204" s="493" t="n">
        <v>0</v>
      </c>
      <c r="AH3204" s="493" t="n">
        <v>0</v>
      </c>
      <c r="AI3204" s="493" t="n">
        <v>0</v>
      </c>
      <c r="AJ3204" s="493" t="n">
        <v>0</v>
      </c>
      <c r="AK3204" s="493" t="n">
        <v>0</v>
      </c>
      <c r="AL3204" s="493" t="n">
        <v>0</v>
      </c>
      <c r="AM3204" s="493" t="n">
        <v>0</v>
      </c>
      <c r="AN3204" s="493" t="n">
        <v>0</v>
      </c>
      <c r="AO3204" s="493" t="n">
        <v>0</v>
      </c>
      <c r="AP3204" s="493" t="n">
        <v>0</v>
      </c>
      <c r="AQ3204" s="493" t="n">
        <v>0</v>
      </c>
      <c r="AR3204" s="493" t="n">
        <v>0</v>
      </c>
      <c r="AS3204" s="493" t="n">
        <v>0</v>
      </c>
      <c r="AT3204" s="493" t="n">
        <v>0</v>
      </c>
      <c r="AU3204" s="493" t="n">
        <v>0</v>
      </c>
      <c r="AV3204" s="493" t="n">
        <v>0</v>
      </c>
      <c r="AW3204" s="493" t="n">
        <v>0</v>
      </c>
      <c r="AX3204" s="493" t="n">
        <v>0</v>
      </c>
      <c r="AY3204" s="493" t="n">
        <v>0</v>
      </c>
      <c r="AZ3204" s="493" t="n">
        <v>0</v>
      </c>
      <c r="BA3204" s="493" t="n">
        <v>0</v>
      </c>
      <c r="BB3204" s="493" t="n">
        <v>230.1</v>
      </c>
      <c r="BC3204" s="493" t="n">
        <v>0</v>
      </c>
      <c r="BD3204" s="493" t="n">
        <v>0</v>
      </c>
      <c r="BE3204" s="493" t="n">
        <v>0</v>
      </c>
      <c r="BF3204" s="493" t="n">
        <v>0</v>
      </c>
      <c r="BG3204" s="493" t="n">
        <v>0</v>
      </c>
      <c r="BH3204" s="493" t="n">
        <v>0</v>
      </c>
      <c r="BI3204" s="493" t="n">
        <v>0</v>
      </c>
      <c r="BJ3204" s="493" t="n">
        <v>0</v>
      </c>
      <c r="BK3204" s="493" t="n">
        <v>0</v>
      </c>
      <c r="BL3204" s="493" t="n">
        <v>0</v>
      </c>
      <c r="BM3204" s="493" t="n">
        <v>0</v>
      </c>
      <c r="BN3204" s="493" t="n">
        <v>0</v>
      </c>
      <c r="BO3204" s="493" t="n">
        <v>0</v>
      </c>
      <c r="BP3204" s="493" t="n">
        <v>0</v>
      </c>
      <c r="BQ3204" s="493" t="n">
        <v>0</v>
      </c>
      <c r="BR3204" s="493" t="n">
        <v>0</v>
      </c>
      <c r="BS3204" s="493" t="n">
        <v>0</v>
      </c>
      <c r="BT3204" s="493" t="n">
        <v>0</v>
      </c>
      <c r="BU3204" s="493" t="n">
        <v>0</v>
      </c>
      <c r="BV3204" s="493" t="n">
        <v>0</v>
      </c>
      <c r="BW3204" s="493" t="n">
        <v>493.81</v>
      </c>
    </row>
    <row r="3205">
      <c r="A3205" t="inlineStr">
        <is>
          <t>[C9D3] Angiotensin-II 길항제 칼슘길항제 복합제</t>
        </is>
      </c>
      <c r="B3205" t="inlineStr">
        <is>
          <t>동국제약</t>
        </is>
      </c>
      <c r="C3205" t="inlineStr">
        <is>
          <t>암로살탄</t>
        </is>
      </c>
      <c r="D3205" t="inlineStr">
        <is>
          <t>동국제약</t>
        </is>
      </c>
      <c r="E3205" t="inlineStr">
        <is>
          <t>amlodipine besylate,  valsartan</t>
        </is>
      </c>
      <c r="F3205" t="inlineStr">
        <is>
          <t>상급종합병원</t>
        </is>
      </c>
      <c r="G3205" t="inlineStr">
        <is>
          <t>Generic</t>
        </is>
      </c>
      <c r="H3205" s="493" t="n">
        <v>0</v>
      </c>
      <c r="I3205" s="493" t="n">
        <v>0</v>
      </c>
      <c r="J3205" s="493" t="n">
        <v>0</v>
      </c>
      <c r="K3205" s="493" t="n">
        <v>0</v>
      </c>
      <c r="L3205" s="493" t="n">
        <v>0</v>
      </c>
      <c r="M3205" s="493" t="n">
        <v>0</v>
      </c>
      <c r="N3205" s="493" t="n">
        <v>0</v>
      </c>
      <c r="O3205" s="493" t="n">
        <v>0</v>
      </c>
      <c r="P3205" s="493" t="n">
        <v>0</v>
      </c>
      <c r="Q3205" s="493" t="n">
        <v>0</v>
      </c>
      <c r="R3205" s="493" t="n">
        <v>0</v>
      </c>
      <c r="S3205" s="493" t="n">
        <v>0</v>
      </c>
      <c r="T3205" s="493" t="n">
        <v>0</v>
      </c>
      <c r="U3205" s="493" t="n">
        <v>0</v>
      </c>
      <c r="V3205" s="493" t="n">
        <v>0</v>
      </c>
      <c r="W3205" s="493" t="n">
        <v>0</v>
      </c>
      <c r="X3205" s="493" t="n">
        <v>0</v>
      </c>
      <c r="Y3205" s="493" t="n">
        <v>0</v>
      </c>
      <c r="Z3205" s="493" t="n">
        <v>1570.94</v>
      </c>
      <c r="AA3205" s="493" t="n">
        <v>11619.16</v>
      </c>
      <c r="AB3205" s="493" t="n">
        <v>4512</v>
      </c>
      <c r="AC3205" s="493" t="n">
        <v>17069.98</v>
      </c>
      <c r="AD3205" s="493" t="n">
        <v>16107.46</v>
      </c>
      <c r="AE3205" s="493" t="n">
        <v>10728.9</v>
      </c>
      <c r="AF3205" s="493" t="n">
        <v>23048</v>
      </c>
      <c r="AG3205" s="493" t="n">
        <v>11116.01</v>
      </c>
      <c r="AH3205" s="493" t="n">
        <v>17046.69</v>
      </c>
      <c r="AI3205" s="493" t="n">
        <v>33485.54</v>
      </c>
      <c r="AJ3205" s="493" t="n">
        <v>17851.62</v>
      </c>
      <c r="AK3205" s="493" t="n">
        <v>10309.63</v>
      </c>
      <c r="AL3205" s="493" t="n">
        <v>19063.33</v>
      </c>
      <c r="AM3205" s="493" t="n">
        <v>36724.94</v>
      </c>
      <c r="AN3205" s="493" t="n">
        <v>34953.11</v>
      </c>
      <c r="AO3205" s="493" t="n">
        <v>13945.14</v>
      </c>
      <c r="AP3205" s="493" t="n">
        <v>25816.31</v>
      </c>
      <c r="AQ3205" s="493" t="n">
        <v>23659.36</v>
      </c>
      <c r="AR3205" s="493" t="n">
        <v>28317.31</v>
      </c>
      <c r="AS3205" s="493" t="n">
        <v>19681.96</v>
      </c>
      <c r="AT3205" s="493" t="n">
        <v>21710.95</v>
      </c>
      <c r="AU3205" s="493" t="n">
        <v>26457.08</v>
      </c>
      <c r="AV3205" s="493" t="n">
        <v>31247.23</v>
      </c>
      <c r="AW3205" s="493" t="n">
        <v>30471.71</v>
      </c>
      <c r="AX3205" s="493" t="n">
        <v>23927.52</v>
      </c>
      <c r="AY3205" s="493" t="n">
        <v>29155.18</v>
      </c>
      <c r="AZ3205" s="493" t="n">
        <v>17422.56</v>
      </c>
      <c r="BA3205" s="493" t="n">
        <v>21996.2</v>
      </c>
      <c r="BB3205" s="493" t="n">
        <v>38505.67</v>
      </c>
      <c r="BC3205" s="493" t="n">
        <v>38187.9</v>
      </c>
      <c r="BD3205" s="493" t="n">
        <v>20199.94</v>
      </c>
      <c r="BE3205" s="493" t="n">
        <v>13408.1</v>
      </c>
      <c r="BF3205" s="493" t="n">
        <v>19767.64</v>
      </c>
      <c r="BG3205" s="493" t="n">
        <v>20699.79</v>
      </c>
      <c r="BH3205" s="493" t="n">
        <v>29207.2</v>
      </c>
      <c r="BI3205" s="493" t="n">
        <v>30094.92</v>
      </c>
      <c r="BJ3205" s="493" t="n">
        <v>19594.75</v>
      </c>
      <c r="BK3205" s="493" t="n">
        <v>16652.64</v>
      </c>
      <c r="BL3205" s="493" t="n">
        <v>24246.36</v>
      </c>
      <c r="BM3205" s="493" t="n">
        <v>21241.56</v>
      </c>
      <c r="BN3205" s="493" t="n">
        <v>33584.17</v>
      </c>
      <c r="BO3205" s="493" t="n">
        <v>20425.73</v>
      </c>
      <c r="BP3205" s="493" t="n">
        <v>11966.52</v>
      </c>
      <c r="BQ3205" s="493" t="n">
        <v>11714.78</v>
      </c>
      <c r="BR3205" s="493" t="n">
        <v>38577.15</v>
      </c>
      <c r="BS3205" s="493" t="n">
        <v>25777.36</v>
      </c>
      <c r="BT3205" s="493" t="n">
        <v>19711.19</v>
      </c>
      <c r="BU3205" s="493" t="n">
        <v>15585.89</v>
      </c>
      <c r="BV3205" s="493" t="n">
        <v>14018.56</v>
      </c>
      <c r="BW3205" s="493" t="n">
        <v>17641.69</v>
      </c>
    </row>
    <row r="3206">
      <c r="A3206" t="inlineStr">
        <is>
          <t>[C9D3] Angiotensin-II 길항제 칼슘길항제 복합제</t>
        </is>
      </c>
      <c r="B3206" t="inlineStr">
        <is>
          <t>동국제약</t>
        </is>
      </c>
      <c r="C3206" t="inlineStr">
        <is>
          <t>암로살탄</t>
        </is>
      </c>
      <c r="D3206" t="inlineStr">
        <is>
          <t>동국제약</t>
        </is>
      </c>
      <c r="E3206" t="inlineStr">
        <is>
          <t>amlodipine besylate,  valsartan</t>
        </is>
      </c>
      <c r="F3206" t="inlineStr">
        <is>
          <t>종합병원</t>
        </is>
      </c>
      <c r="G3206" t="inlineStr">
        <is>
          <t>Generic</t>
        </is>
      </c>
      <c r="H3206" s="493" t="n">
        <v>0</v>
      </c>
      <c r="I3206" s="493" t="n">
        <v>0</v>
      </c>
      <c r="J3206" s="493" t="n">
        <v>0</v>
      </c>
      <c r="K3206" s="493" t="n">
        <v>0</v>
      </c>
      <c r="L3206" s="493" t="n">
        <v>0</v>
      </c>
      <c r="M3206" s="493" t="n">
        <v>0</v>
      </c>
      <c r="N3206" s="493" t="n">
        <v>0</v>
      </c>
      <c r="O3206" s="493" t="n">
        <v>0</v>
      </c>
      <c r="P3206" s="493" t="n">
        <v>0</v>
      </c>
      <c r="Q3206" s="493" t="n">
        <v>0</v>
      </c>
      <c r="R3206" s="493" t="n">
        <v>0</v>
      </c>
      <c r="S3206" s="493" t="n">
        <v>0</v>
      </c>
      <c r="T3206" s="493" t="n">
        <v>0</v>
      </c>
      <c r="U3206" s="493" t="n">
        <v>0</v>
      </c>
      <c r="V3206" s="493" t="n">
        <v>0</v>
      </c>
      <c r="W3206" s="493" t="n">
        <v>0</v>
      </c>
      <c r="X3206" s="493" t="n">
        <v>0</v>
      </c>
      <c r="Y3206" s="493" t="n">
        <v>0</v>
      </c>
      <c r="Z3206" s="493" t="n">
        <v>0</v>
      </c>
      <c r="AA3206" s="493" t="n">
        <v>0</v>
      </c>
      <c r="AB3206" s="493" t="n">
        <v>0</v>
      </c>
      <c r="AC3206" s="493" t="n">
        <v>0</v>
      </c>
      <c r="AD3206" s="493" t="n">
        <v>0</v>
      </c>
      <c r="AE3206" s="493" t="n">
        <v>0</v>
      </c>
      <c r="AF3206" s="493" t="n">
        <v>0</v>
      </c>
      <c r="AG3206" s="493" t="n">
        <v>0</v>
      </c>
      <c r="AH3206" s="493" t="n">
        <v>0</v>
      </c>
      <c r="AI3206" s="493" t="n">
        <v>0</v>
      </c>
      <c r="AJ3206" s="493" t="n">
        <v>0</v>
      </c>
      <c r="AK3206" s="493" t="n">
        <v>0</v>
      </c>
      <c r="AL3206" s="493" t="n">
        <v>0</v>
      </c>
      <c r="AM3206" s="493" t="n">
        <v>0</v>
      </c>
      <c r="AN3206" s="493" t="n">
        <v>0</v>
      </c>
      <c r="AO3206" s="493" t="n">
        <v>0</v>
      </c>
      <c r="AP3206" s="493" t="n">
        <v>0</v>
      </c>
      <c r="AQ3206" s="493" t="n">
        <v>0</v>
      </c>
      <c r="AR3206" s="493" t="n">
        <v>0</v>
      </c>
      <c r="AS3206" s="493" t="n">
        <v>606.3</v>
      </c>
      <c r="AT3206" s="493" t="n">
        <v>0</v>
      </c>
      <c r="AU3206" s="493" t="n">
        <v>0</v>
      </c>
      <c r="AV3206" s="493" t="n">
        <v>0</v>
      </c>
      <c r="AW3206" s="493" t="n">
        <v>0</v>
      </c>
      <c r="AX3206" s="493" t="n">
        <v>0</v>
      </c>
      <c r="AY3206" s="493" t="n">
        <v>154.8</v>
      </c>
      <c r="AZ3206" s="493" t="n">
        <v>528</v>
      </c>
      <c r="BA3206" s="493" t="n">
        <v>551.98</v>
      </c>
      <c r="BB3206" s="493" t="n">
        <v>195.48</v>
      </c>
      <c r="BC3206" s="493" t="n">
        <v>624.4</v>
      </c>
      <c r="BD3206" s="493" t="n">
        <v>454.05</v>
      </c>
      <c r="BE3206" s="493" t="n">
        <v>251.4</v>
      </c>
      <c r="BF3206" s="493" t="n">
        <v>881.4400000000001</v>
      </c>
      <c r="BG3206" s="493" t="n">
        <v>320.1</v>
      </c>
      <c r="BH3206" s="493" t="n">
        <v>474.6</v>
      </c>
      <c r="BI3206" s="493" t="n">
        <v>586.3</v>
      </c>
      <c r="BJ3206" s="493" t="n">
        <v>612</v>
      </c>
      <c r="BK3206" s="493" t="n">
        <v>35.7</v>
      </c>
      <c r="BL3206" s="493" t="n">
        <v>795.78</v>
      </c>
      <c r="BM3206" s="493" t="n">
        <v>411.3</v>
      </c>
      <c r="BN3206" s="493" t="n">
        <v>243.6</v>
      </c>
      <c r="BO3206" s="493" t="n">
        <v>426.42</v>
      </c>
      <c r="BP3206" s="493" t="n">
        <v>1020.19</v>
      </c>
      <c r="BQ3206" s="493" t="n">
        <v>154.5</v>
      </c>
      <c r="BR3206" s="493" t="n">
        <v>1528.56</v>
      </c>
      <c r="BS3206" s="493" t="n">
        <v>1456.86</v>
      </c>
      <c r="BT3206" s="493" t="n">
        <v>713.8200000000001</v>
      </c>
      <c r="BU3206" s="493" t="n">
        <v>1603.54</v>
      </c>
      <c r="BV3206" s="493" t="n">
        <v>634.2</v>
      </c>
      <c r="BW3206" s="493" t="n">
        <v>517.3200000000001</v>
      </c>
    </row>
    <row r="3207">
      <c r="A3207" t="inlineStr">
        <is>
          <t>[C9D3] Angiotensin-II 길항제 칼슘길항제 복합제</t>
        </is>
      </c>
      <c r="B3207" t="inlineStr">
        <is>
          <t>동국제약</t>
        </is>
      </c>
      <c r="C3207" t="inlineStr">
        <is>
          <t>암로살탄</t>
        </is>
      </c>
      <c r="D3207" t="inlineStr">
        <is>
          <t>동국제약</t>
        </is>
      </c>
      <c r="E3207" t="inlineStr">
        <is>
          <t>amlodipine besylate,  valsartan</t>
        </is>
      </c>
      <c r="F3207" t="inlineStr">
        <is>
          <t>병원</t>
        </is>
      </c>
      <c r="G3207" t="inlineStr">
        <is>
          <t>Generic</t>
        </is>
      </c>
      <c r="H3207" s="493" t="n">
        <v>3187.2</v>
      </c>
      <c r="I3207" s="493" t="n">
        <v>2211.6</v>
      </c>
      <c r="J3207" s="493" t="n">
        <v>4211.2</v>
      </c>
      <c r="K3207" s="493" t="n">
        <v>3238.8</v>
      </c>
      <c r="L3207" s="493" t="n">
        <v>2988.3</v>
      </c>
      <c r="M3207" s="493" t="n">
        <v>3020.1</v>
      </c>
      <c r="N3207" s="493" t="n">
        <v>6975.9</v>
      </c>
      <c r="O3207" s="493" t="n">
        <v>3808.8</v>
      </c>
      <c r="P3207" s="493" t="n">
        <v>5685.3</v>
      </c>
      <c r="Q3207" s="493" t="n">
        <v>5638.5</v>
      </c>
      <c r="R3207" s="493" t="n">
        <v>7442.7</v>
      </c>
      <c r="S3207" s="493" t="n">
        <v>8520</v>
      </c>
      <c r="T3207" s="493" t="n">
        <v>5450.9</v>
      </c>
      <c r="U3207" s="493" t="n">
        <v>2880</v>
      </c>
      <c r="V3207" s="493" t="n">
        <v>7335.6</v>
      </c>
      <c r="W3207" s="493" t="n">
        <v>6552.1</v>
      </c>
      <c r="X3207" s="493" t="n">
        <v>3795</v>
      </c>
      <c r="Y3207" s="493" t="n">
        <v>5581.2</v>
      </c>
      <c r="Z3207" s="493" t="n">
        <v>5631.3</v>
      </c>
      <c r="AA3207" s="493" t="n">
        <v>5158.2</v>
      </c>
      <c r="AB3207" s="493" t="n">
        <v>4698.74</v>
      </c>
      <c r="AC3207" s="493" t="n">
        <v>3558.9</v>
      </c>
      <c r="AD3207" s="493" t="n">
        <v>4442.4</v>
      </c>
      <c r="AE3207" s="493" t="n">
        <v>3820.5</v>
      </c>
      <c r="AF3207" s="493" t="n">
        <v>3365.7</v>
      </c>
      <c r="AG3207" s="493" t="n">
        <v>2879.7</v>
      </c>
      <c r="AH3207" s="493" t="n">
        <v>2883.6</v>
      </c>
      <c r="AI3207" s="493" t="n">
        <v>3243.6</v>
      </c>
      <c r="AJ3207" s="493" t="n">
        <v>1689.6</v>
      </c>
      <c r="AK3207" s="493" t="n">
        <v>2831.4</v>
      </c>
      <c r="AL3207" s="493" t="n">
        <v>5519.5</v>
      </c>
      <c r="AM3207" s="493" t="n">
        <v>3902.7</v>
      </c>
      <c r="AN3207" s="493" t="n">
        <v>4005</v>
      </c>
      <c r="AO3207" s="493" t="n">
        <v>2983.6</v>
      </c>
      <c r="AP3207" s="493" t="n">
        <v>5426.7</v>
      </c>
      <c r="AQ3207" s="493" t="n">
        <v>3201</v>
      </c>
      <c r="AR3207" s="493" t="n">
        <v>9915.940000000001</v>
      </c>
      <c r="AS3207" s="493" t="n">
        <v>5908.5</v>
      </c>
      <c r="AT3207" s="493" t="n">
        <v>7551.6</v>
      </c>
      <c r="AU3207" s="493" t="n">
        <v>10759.75</v>
      </c>
      <c r="AV3207" s="493" t="n">
        <v>13679.1</v>
      </c>
      <c r="AW3207" s="493" t="n">
        <v>6835.47</v>
      </c>
      <c r="AX3207" s="493" t="n">
        <v>11025.96</v>
      </c>
      <c r="AY3207" s="493" t="n">
        <v>8671.34</v>
      </c>
      <c r="AZ3207" s="493" t="n">
        <v>8194.540000000001</v>
      </c>
      <c r="BA3207" s="493" t="n">
        <v>9118.35</v>
      </c>
      <c r="BB3207" s="493" t="n">
        <v>8950.209999999999</v>
      </c>
      <c r="BC3207" s="493" t="n">
        <v>9101.780000000001</v>
      </c>
      <c r="BD3207" s="493" t="n">
        <v>10255.98</v>
      </c>
      <c r="BE3207" s="493" t="n">
        <v>8879.129999999999</v>
      </c>
      <c r="BF3207" s="493" t="n">
        <v>10513</v>
      </c>
      <c r="BG3207" s="493" t="n">
        <v>12300</v>
      </c>
      <c r="BH3207" s="493" t="n">
        <v>10109.46</v>
      </c>
      <c r="BI3207" s="493" t="n">
        <v>9117.59</v>
      </c>
      <c r="BJ3207" s="493" t="n">
        <v>10747.1</v>
      </c>
      <c r="BK3207" s="493" t="n">
        <v>10085.52</v>
      </c>
      <c r="BL3207" s="493" t="n">
        <v>13289.82</v>
      </c>
      <c r="BM3207" s="493" t="n">
        <v>11454.45</v>
      </c>
      <c r="BN3207" s="493" t="n">
        <v>10545.68</v>
      </c>
      <c r="BO3207" s="493" t="n">
        <v>14557.58</v>
      </c>
      <c r="BP3207" s="493" t="n">
        <v>11680.69</v>
      </c>
      <c r="BQ3207" s="493" t="n">
        <v>11890.18</v>
      </c>
      <c r="BR3207" s="493" t="n">
        <v>12221.91</v>
      </c>
      <c r="BS3207" s="493" t="n">
        <v>12689.71</v>
      </c>
      <c r="BT3207" s="493" t="n">
        <v>9460.08</v>
      </c>
      <c r="BU3207" s="493" t="n">
        <v>13030.7</v>
      </c>
      <c r="BV3207" s="493" t="n">
        <v>11366.44</v>
      </c>
      <c r="BW3207" s="493" t="n">
        <v>9451.1</v>
      </c>
    </row>
    <row r="3208">
      <c r="A3208" t="inlineStr">
        <is>
          <t>[C9D3] Angiotensin-II 길항제 칼슘길항제 복합제</t>
        </is>
      </c>
      <c r="B3208" t="inlineStr">
        <is>
          <t>동국제약</t>
        </is>
      </c>
      <c r="C3208" t="inlineStr">
        <is>
          <t>암로살탄</t>
        </is>
      </c>
      <c r="D3208" t="inlineStr">
        <is>
          <t>동국제약</t>
        </is>
      </c>
      <c r="E3208" t="inlineStr">
        <is>
          <t>amlodipine besylate,  valsartan</t>
        </is>
      </c>
      <c r="F3208" t="inlineStr">
        <is>
          <t>의원</t>
        </is>
      </c>
      <c r="G3208" t="inlineStr">
        <is>
          <t>Generic</t>
        </is>
      </c>
      <c r="H3208" s="493" t="n">
        <v>44725.84</v>
      </c>
      <c r="I3208" s="493" t="n">
        <v>37118.59</v>
      </c>
      <c r="J3208" s="493" t="n">
        <v>49998.33</v>
      </c>
      <c r="K3208" s="493" t="n">
        <v>40253.09</v>
      </c>
      <c r="L3208" s="493" t="n">
        <v>43022.5</v>
      </c>
      <c r="M3208" s="493" t="n">
        <v>55987.56</v>
      </c>
      <c r="N3208" s="493" t="n">
        <v>50602.77</v>
      </c>
      <c r="O3208" s="493" t="n">
        <v>62364.01</v>
      </c>
      <c r="P3208" s="493" t="n">
        <v>60694.33</v>
      </c>
      <c r="Q3208" s="493" t="n">
        <v>68213.60000000001</v>
      </c>
      <c r="R3208" s="493" t="n">
        <v>68255.94</v>
      </c>
      <c r="S3208" s="493" t="n">
        <v>72668.23</v>
      </c>
      <c r="T3208" s="493" t="n">
        <v>66980.97</v>
      </c>
      <c r="U3208" s="493" t="n">
        <v>65423.08</v>
      </c>
      <c r="V3208" s="493" t="n">
        <v>72455.52</v>
      </c>
      <c r="W3208" s="493" t="n">
        <v>68293.27</v>
      </c>
      <c r="X3208" s="493" t="n">
        <v>73441.8</v>
      </c>
      <c r="Y3208" s="493" t="n">
        <v>76463.2</v>
      </c>
      <c r="Z3208" s="493" t="n">
        <v>68625.75999999999</v>
      </c>
      <c r="AA3208" s="493" t="n">
        <v>77772.73</v>
      </c>
      <c r="AB3208" s="493" t="n">
        <v>70307.38</v>
      </c>
      <c r="AC3208" s="493" t="n">
        <v>73722.58</v>
      </c>
      <c r="AD3208" s="493" t="n">
        <v>71017.77</v>
      </c>
      <c r="AE3208" s="493" t="n">
        <v>69248.50999999999</v>
      </c>
      <c r="AF3208" s="493" t="n">
        <v>63261.43</v>
      </c>
      <c r="AG3208" s="493" t="n">
        <v>63305.15</v>
      </c>
      <c r="AH3208" s="493" t="n">
        <v>65995.82000000001</v>
      </c>
      <c r="AI3208" s="493" t="n">
        <v>70036.75999999999</v>
      </c>
      <c r="AJ3208" s="493" t="n">
        <v>68051.03999999999</v>
      </c>
      <c r="AK3208" s="493" t="n">
        <v>71269.57000000001</v>
      </c>
      <c r="AL3208" s="493" t="n">
        <v>73967.7</v>
      </c>
      <c r="AM3208" s="493" t="n">
        <v>83084.07000000001</v>
      </c>
      <c r="AN3208" s="493" t="n">
        <v>78104.14</v>
      </c>
      <c r="AO3208" s="493" t="n">
        <v>83535.78999999999</v>
      </c>
      <c r="AP3208" s="493" t="n">
        <v>84554.53999999999</v>
      </c>
      <c r="AQ3208" s="493" t="n">
        <v>87377.62</v>
      </c>
      <c r="AR3208" s="493" t="n">
        <v>90024.60000000001</v>
      </c>
      <c r="AS3208" s="493" t="n">
        <v>75469.95</v>
      </c>
      <c r="AT3208" s="493" t="n">
        <v>85235.62</v>
      </c>
      <c r="AU3208" s="493" t="n">
        <v>76784.75999999999</v>
      </c>
      <c r="AV3208" s="493" t="n">
        <v>77391.85000000001</v>
      </c>
      <c r="AW3208" s="493" t="n">
        <v>65266.86</v>
      </c>
      <c r="AX3208" s="493" t="n">
        <v>85577.60000000001</v>
      </c>
      <c r="AY3208" s="493" t="n">
        <v>66965.52</v>
      </c>
      <c r="AZ3208" s="493" t="n">
        <v>91184.64</v>
      </c>
      <c r="BA3208" s="493" t="n">
        <v>71998.50999999999</v>
      </c>
      <c r="BB3208" s="493" t="n">
        <v>77042.14</v>
      </c>
      <c r="BC3208" s="493" t="n">
        <v>69473.41</v>
      </c>
      <c r="BD3208" s="493" t="n">
        <v>80547.3</v>
      </c>
      <c r="BE3208" s="493" t="n">
        <v>70520.67999999999</v>
      </c>
      <c r="BF3208" s="493" t="n">
        <v>80842.62</v>
      </c>
      <c r="BG3208" s="493" t="n">
        <v>71241.84</v>
      </c>
      <c r="BH3208" s="493" t="n">
        <v>82030.09</v>
      </c>
      <c r="BI3208" s="493" t="n">
        <v>72581.95</v>
      </c>
      <c r="BJ3208" s="493" t="n">
        <v>72248.61</v>
      </c>
      <c r="BK3208" s="493" t="n">
        <v>73049.41</v>
      </c>
      <c r="BL3208" s="493" t="n">
        <v>85083.94</v>
      </c>
      <c r="BM3208" s="493" t="n">
        <v>70776.86</v>
      </c>
      <c r="BN3208" s="493" t="n">
        <v>71745.71000000001</v>
      </c>
      <c r="BO3208" s="493" t="n">
        <v>73501.38</v>
      </c>
      <c r="BP3208" s="493" t="n">
        <v>70946.46000000001</v>
      </c>
      <c r="BQ3208" s="493" t="n">
        <v>70438.12</v>
      </c>
      <c r="BR3208" s="493" t="n">
        <v>67363.59</v>
      </c>
      <c r="BS3208" s="493" t="n">
        <v>64020.97</v>
      </c>
      <c r="BT3208" s="493" t="n">
        <v>62217.54</v>
      </c>
      <c r="BU3208" s="493" t="n">
        <v>67497.48</v>
      </c>
      <c r="BV3208" s="493" t="n">
        <v>72662.03</v>
      </c>
      <c r="BW3208" s="493" t="n">
        <v>65792.97</v>
      </c>
    </row>
    <row r="3209">
      <c r="A3209" t="inlineStr">
        <is>
          <t>[C9D3] Angiotensin-II 길항제 칼슘길항제 복합제</t>
        </is>
      </c>
      <c r="B3209" t="inlineStr">
        <is>
          <t>동국제약</t>
        </is>
      </c>
      <c r="C3209" t="inlineStr">
        <is>
          <t>암로살탄</t>
        </is>
      </c>
      <c r="D3209" t="inlineStr">
        <is>
          <t>동국제약</t>
        </is>
      </c>
      <c r="E3209" t="inlineStr">
        <is>
          <t>amlodipine besylate,  valsartan</t>
        </is>
      </c>
      <c r="F3209" t="inlineStr">
        <is>
          <t>보건소</t>
        </is>
      </c>
      <c r="G3209" t="inlineStr">
        <is>
          <t>Generic</t>
        </is>
      </c>
      <c r="H3209" s="493" t="n">
        <v>415.8</v>
      </c>
      <c r="I3209" s="493" t="n">
        <v>0</v>
      </c>
      <c r="J3209" s="493" t="n">
        <v>1646.1</v>
      </c>
      <c r="K3209" s="493" t="n">
        <v>423.6</v>
      </c>
      <c r="L3209" s="493" t="n">
        <v>0</v>
      </c>
      <c r="M3209" s="493" t="n">
        <v>0</v>
      </c>
      <c r="N3209" s="493" t="n">
        <v>499.2</v>
      </c>
      <c r="O3209" s="493" t="n">
        <v>0</v>
      </c>
      <c r="P3209" s="493" t="n">
        <v>1070.4</v>
      </c>
      <c r="Q3209" s="493" t="n">
        <v>0</v>
      </c>
      <c r="R3209" s="493" t="n">
        <v>1060.2</v>
      </c>
      <c r="S3209" s="493" t="n">
        <v>0</v>
      </c>
      <c r="T3209" s="493" t="n">
        <v>0</v>
      </c>
      <c r="U3209" s="493" t="n">
        <v>0</v>
      </c>
      <c r="V3209" s="493" t="n">
        <v>547.2</v>
      </c>
      <c r="W3209" s="493" t="n">
        <v>4113</v>
      </c>
      <c r="X3209" s="493" t="n">
        <v>0</v>
      </c>
      <c r="Y3209" s="493" t="n">
        <v>591.6</v>
      </c>
      <c r="Z3209" s="493" t="n">
        <v>2463.3</v>
      </c>
      <c r="AA3209" s="493" t="n">
        <v>768.6</v>
      </c>
      <c r="AB3209" s="493" t="n">
        <v>282.6</v>
      </c>
      <c r="AC3209" s="493" t="n">
        <v>1197.3</v>
      </c>
      <c r="AD3209" s="493" t="n">
        <v>3321</v>
      </c>
      <c r="AE3209" s="493" t="n">
        <v>1284.9</v>
      </c>
      <c r="AF3209" s="493" t="n">
        <v>3129.9</v>
      </c>
      <c r="AG3209" s="493" t="n">
        <v>173.7</v>
      </c>
      <c r="AH3209" s="493" t="n">
        <v>564.3</v>
      </c>
      <c r="AI3209" s="493" t="n">
        <v>5494.18</v>
      </c>
      <c r="AJ3209" s="493" t="n">
        <v>722.4</v>
      </c>
      <c r="AK3209" s="493" t="n">
        <v>738</v>
      </c>
      <c r="AL3209" s="493" t="n">
        <v>1512</v>
      </c>
      <c r="AM3209" s="493" t="n">
        <v>5391.6</v>
      </c>
      <c r="AN3209" s="493" t="n">
        <v>1758.54</v>
      </c>
      <c r="AO3209" s="493" t="n">
        <v>5834.4</v>
      </c>
      <c r="AP3209" s="493" t="n">
        <v>1033.2</v>
      </c>
      <c r="AQ3209" s="493" t="n">
        <v>5610.3</v>
      </c>
      <c r="AR3209" s="493" t="n">
        <v>2997.9</v>
      </c>
      <c r="AS3209" s="493" t="n">
        <v>6074.7</v>
      </c>
      <c r="AT3209" s="493" t="n">
        <v>1688.4</v>
      </c>
      <c r="AU3209" s="493" t="n">
        <v>1564.8</v>
      </c>
      <c r="AV3209" s="493" t="n">
        <v>3640.5</v>
      </c>
      <c r="AW3209" s="493" t="n">
        <v>1556.4</v>
      </c>
      <c r="AX3209" s="493" t="n">
        <v>974.7</v>
      </c>
      <c r="AY3209" s="493" t="n">
        <v>3200.4</v>
      </c>
      <c r="AZ3209" s="493" t="n">
        <v>207.9</v>
      </c>
      <c r="BA3209" s="493" t="n">
        <v>2718.9</v>
      </c>
      <c r="BB3209" s="493" t="n">
        <v>4049.1</v>
      </c>
      <c r="BC3209" s="493" t="n">
        <v>577.8</v>
      </c>
      <c r="BD3209" s="493" t="n">
        <v>753.9</v>
      </c>
      <c r="BE3209" s="493" t="n">
        <v>1697.4</v>
      </c>
      <c r="BF3209" s="493" t="n">
        <v>1466.1</v>
      </c>
      <c r="BG3209" s="493" t="n">
        <v>604.8</v>
      </c>
      <c r="BH3209" s="493" t="n">
        <v>643.5</v>
      </c>
      <c r="BI3209" s="493" t="n">
        <v>2052.3</v>
      </c>
      <c r="BJ3209" s="493" t="n">
        <v>979.2</v>
      </c>
      <c r="BK3209" s="493" t="n">
        <v>1193.4</v>
      </c>
      <c r="BL3209" s="493" t="n">
        <v>558</v>
      </c>
      <c r="BM3209" s="493" t="n">
        <v>882.9</v>
      </c>
      <c r="BN3209" s="493" t="n">
        <v>680.7</v>
      </c>
      <c r="BO3209" s="493" t="n">
        <v>819.9</v>
      </c>
      <c r="BP3209" s="493" t="n">
        <v>2837.4</v>
      </c>
      <c r="BQ3209" s="493" t="n">
        <v>1230.3</v>
      </c>
      <c r="BR3209" s="493" t="n">
        <v>213</v>
      </c>
      <c r="BS3209" s="493" t="n">
        <v>892.5</v>
      </c>
      <c r="BT3209" s="493" t="n">
        <v>3161.7</v>
      </c>
      <c r="BU3209" s="493" t="n">
        <v>499.5</v>
      </c>
      <c r="BV3209" s="493" t="n">
        <v>163.8</v>
      </c>
      <c r="BW3209" s="493" t="n">
        <v>1284.9</v>
      </c>
    </row>
    <row r="3210">
      <c r="A3210" t="inlineStr">
        <is>
          <t>[C9D3] Angiotensin-II 길항제 칼슘길항제 복합제</t>
        </is>
      </c>
      <c r="B3210" t="inlineStr">
        <is>
          <t>동국제약</t>
        </is>
      </c>
      <c r="C3210" t="inlineStr">
        <is>
          <t>올메비카</t>
        </is>
      </c>
      <c r="D3210" t="inlineStr">
        <is>
          <t>동국제약</t>
        </is>
      </c>
      <c r="E3210" t="inlineStr">
        <is>
          <t>olmesartan medoxomil,  s-amlodipine besylate  ( as s-amlodipine)</t>
        </is>
      </c>
      <c r="F3210" t="inlineStr">
        <is>
          <t>상급종합병원</t>
        </is>
      </c>
      <c r="G3210" t="inlineStr">
        <is>
          <t>Generic</t>
        </is>
      </c>
      <c r="H3210" s="493" t="n">
        <v>0</v>
      </c>
      <c r="I3210" s="493" t="n">
        <v>0</v>
      </c>
      <c r="J3210" s="493" t="n">
        <v>0</v>
      </c>
      <c r="K3210" s="493" t="n">
        <v>0</v>
      </c>
      <c r="L3210" s="493" t="n">
        <v>0</v>
      </c>
      <c r="M3210" s="493" t="n">
        <v>0</v>
      </c>
      <c r="N3210" s="493" t="n">
        <v>0</v>
      </c>
      <c r="O3210" s="493" t="n">
        <v>0</v>
      </c>
      <c r="P3210" s="493" t="n">
        <v>0</v>
      </c>
      <c r="Q3210" s="493" t="n">
        <v>0</v>
      </c>
      <c r="R3210" s="493" t="n">
        <v>0</v>
      </c>
      <c r="S3210" s="493" t="n">
        <v>0</v>
      </c>
      <c r="T3210" s="493" t="n">
        <v>0</v>
      </c>
      <c r="U3210" s="493" t="n">
        <v>0</v>
      </c>
      <c r="V3210" s="493" t="n">
        <v>0</v>
      </c>
      <c r="W3210" s="493" t="n">
        <v>0</v>
      </c>
      <c r="X3210" s="493" t="n">
        <v>0</v>
      </c>
      <c r="Y3210" s="493" t="n">
        <v>0</v>
      </c>
      <c r="Z3210" s="493" t="n">
        <v>0</v>
      </c>
      <c r="AA3210" s="493" t="n">
        <v>0</v>
      </c>
      <c r="AB3210" s="493" t="n">
        <v>0</v>
      </c>
      <c r="AC3210" s="493" t="n">
        <v>0</v>
      </c>
      <c r="AD3210" s="493" t="n">
        <v>0</v>
      </c>
      <c r="AE3210" s="493" t="n">
        <v>0</v>
      </c>
      <c r="AF3210" s="493" t="n">
        <v>0</v>
      </c>
      <c r="AG3210" s="493" t="n">
        <v>0</v>
      </c>
      <c r="AH3210" s="493" t="n">
        <v>0</v>
      </c>
      <c r="AI3210" s="493" t="n">
        <v>0</v>
      </c>
      <c r="AJ3210" s="493" t="n">
        <v>0</v>
      </c>
      <c r="AK3210" s="493" t="n">
        <v>0</v>
      </c>
      <c r="AL3210" s="493" t="n">
        <v>0</v>
      </c>
      <c r="AM3210" s="493" t="n">
        <v>0</v>
      </c>
      <c r="AN3210" s="493" t="n">
        <v>0</v>
      </c>
      <c r="AO3210" s="493" t="n">
        <v>0</v>
      </c>
      <c r="AP3210" s="493" t="n">
        <v>0</v>
      </c>
      <c r="AQ3210" s="493" t="n">
        <v>0</v>
      </c>
      <c r="AR3210" s="493" t="n">
        <v>0</v>
      </c>
      <c r="AS3210" s="493" t="n">
        <v>0</v>
      </c>
      <c r="AT3210" s="493" t="n">
        <v>0</v>
      </c>
      <c r="AU3210" s="493" t="n">
        <v>0</v>
      </c>
      <c r="AV3210" s="493" t="n">
        <v>0</v>
      </c>
      <c r="AW3210" s="493" t="n">
        <v>0</v>
      </c>
      <c r="AX3210" s="493" t="n">
        <v>0</v>
      </c>
      <c r="AY3210" s="493" t="n">
        <v>0</v>
      </c>
      <c r="AZ3210" s="493" t="n">
        <v>0</v>
      </c>
      <c r="BA3210" s="493" t="n">
        <v>0</v>
      </c>
      <c r="BB3210" s="493" t="n">
        <v>0</v>
      </c>
      <c r="BC3210" s="493" t="n">
        <v>0</v>
      </c>
      <c r="BD3210" s="493" t="n">
        <v>0</v>
      </c>
      <c r="BE3210" s="493" t="n">
        <v>0</v>
      </c>
      <c r="BF3210" s="493" t="n">
        <v>0</v>
      </c>
      <c r="BG3210" s="493" t="n">
        <v>0</v>
      </c>
      <c r="BH3210" s="493" t="n">
        <v>0</v>
      </c>
      <c r="BI3210" s="493" t="n">
        <v>0</v>
      </c>
      <c r="BJ3210" s="493" t="n">
        <v>0</v>
      </c>
      <c r="BK3210" s="493" t="n">
        <v>0</v>
      </c>
      <c r="BL3210" s="493" t="n">
        <v>0</v>
      </c>
      <c r="BM3210" s="493" t="n">
        <v>0</v>
      </c>
      <c r="BN3210" s="493" t="n">
        <v>0</v>
      </c>
      <c r="BO3210" s="493" t="n">
        <v>0</v>
      </c>
      <c r="BP3210" s="493" t="n">
        <v>0</v>
      </c>
      <c r="BQ3210" s="493" t="n">
        <v>0</v>
      </c>
      <c r="BR3210" s="493" t="n">
        <v>8202.49</v>
      </c>
      <c r="BS3210" s="493" t="n">
        <v>18680.55</v>
      </c>
      <c r="BT3210" s="493" t="n">
        <v>7235.59</v>
      </c>
      <c r="BU3210" s="493" t="n">
        <v>11424.36</v>
      </c>
      <c r="BV3210" s="493" t="n">
        <v>19593.22</v>
      </c>
      <c r="BW3210" s="493" t="n">
        <v>20518.35</v>
      </c>
    </row>
    <row r="3211">
      <c r="A3211" t="inlineStr">
        <is>
          <t>[C9D3] Angiotensin-II 길항제 칼슘길항제 복합제</t>
        </is>
      </c>
      <c r="B3211" t="inlineStr">
        <is>
          <t>동국제약</t>
        </is>
      </c>
      <c r="C3211" t="inlineStr">
        <is>
          <t>올메비카</t>
        </is>
      </c>
      <c r="D3211" t="inlineStr">
        <is>
          <t>동국제약</t>
        </is>
      </c>
      <c r="E3211" t="inlineStr">
        <is>
          <t>olmesartan medoxomil,  s-amlodipine besylate  ( as s-amlodipine)</t>
        </is>
      </c>
      <c r="F3211" t="inlineStr">
        <is>
          <t>종합병원</t>
        </is>
      </c>
      <c r="G3211" t="inlineStr">
        <is>
          <t>Generic</t>
        </is>
      </c>
      <c r="H3211" s="493" t="n">
        <v>93965.25999999999</v>
      </c>
      <c r="I3211" s="493" t="n">
        <v>109535.58</v>
      </c>
      <c r="J3211" s="493" t="n">
        <v>125859.5</v>
      </c>
      <c r="K3211" s="493" t="n">
        <v>124719.82</v>
      </c>
      <c r="L3211" s="493" t="n">
        <v>116904.37</v>
      </c>
      <c r="M3211" s="493" t="n">
        <v>131414.89</v>
      </c>
      <c r="N3211" s="493" t="n">
        <v>78704.75999999999</v>
      </c>
      <c r="O3211" s="493" t="n">
        <v>87945.88</v>
      </c>
      <c r="P3211" s="493" t="n">
        <v>87142.13</v>
      </c>
      <c r="Q3211" s="493" t="n">
        <v>80447.78</v>
      </c>
      <c r="R3211" s="493" t="n">
        <v>92230.7</v>
      </c>
      <c r="S3211" s="493" t="n">
        <v>104989.37</v>
      </c>
      <c r="T3211" s="493" t="n">
        <v>86008.82000000001</v>
      </c>
      <c r="U3211" s="493" t="n">
        <v>85298.38</v>
      </c>
      <c r="V3211" s="493" t="n">
        <v>117772.72</v>
      </c>
      <c r="W3211" s="493" t="n">
        <v>83915.85000000001</v>
      </c>
      <c r="X3211" s="493" t="n">
        <v>107332.73</v>
      </c>
      <c r="Y3211" s="493" t="n">
        <v>96361.94</v>
      </c>
      <c r="Z3211" s="493" t="n">
        <v>93134.46000000001</v>
      </c>
      <c r="AA3211" s="493" t="n">
        <v>98329.55</v>
      </c>
      <c r="AB3211" s="493" t="n">
        <v>90276.13</v>
      </c>
      <c r="AC3211" s="493" t="n">
        <v>108281.93</v>
      </c>
      <c r="AD3211" s="493" t="n">
        <v>82729.16</v>
      </c>
      <c r="AE3211" s="493" t="n">
        <v>89900.19</v>
      </c>
      <c r="AF3211" s="493" t="n">
        <v>101529.31</v>
      </c>
      <c r="AG3211" s="493" t="n">
        <v>93645.14999999999</v>
      </c>
      <c r="AH3211" s="493" t="n">
        <v>100460.76</v>
      </c>
      <c r="AI3211" s="493" t="n">
        <v>105725.3</v>
      </c>
      <c r="AJ3211" s="493" t="n">
        <v>88691.53999999999</v>
      </c>
      <c r="AK3211" s="493" t="n">
        <v>102832.87</v>
      </c>
      <c r="AL3211" s="493" t="n">
        <v>109392.19</v>
      </c>
      <c r="AM3211" s="493" t="n">
        <v>98650.69</v>
      </c>
      <c r="AN3211" s="493" t="n">
        <v>88440.03999999999</v>
      </c>
      <c r="AO3211" s="493" t="n">
        <v>107962.01</v>
      </c>
      <c r="AP3211" s="493" t="n">
        <v>98639.34</v>
      </c>
      <c r="AQ3211" s="493" t="n">
        <v>90437.34</v>
      </c>
      <c r="AR3211" s="493" t="n">
        <v>120045.8</v>
      </c>
      <c r="AS3211" s="493" t="n">
        <v>105538.66</v>
      </c>
      <c r="AT3211" s="493" t="n">
        <v>93428.07000000001</v>
      </c>
      <c r="AU3211" s="493" t="n">
        <v>115018.31</v>
      </c>
      <c r="AV3211" s="493" t="n">
        <v>103194.19</v>
      </c>
      <c r="AW3211" s="493" t="n">
        <v>90504.14</v>
      </c>
      <c r="AX3211" s="493" t="n">
        <v>98631.56</v>
      </c>
      <c r="AY3211" s="493" t="n">
        <v>97866.34</v>
      </c>
      <c r="AZ3211" s="493" t="n">
        <v>83394.02</v>
      </c>
      <c r="BA3211" s="493" t="n">
        <v>109176.6</v>
      </c>
      <c r="BB3211" s="493" t="n">
        <v>91757.78</v>
      </c>
      <c r="BC3211" s="493" t="n">
        <v>99227.88</v>
      </c>
      <c r="BD3211" s="493" t="n">
        <v>91468.14999999999</v>
      </c>
      <c r="BE3211" s="493" t="n">
        <v>91284.64999999999</v>
      </c>
      <c r="BF3211" s="493" t="n">
        <v>83888.88</v>
      </c>
      <c r="BG3211" s="493" t="n">
        <v>99327.72</v>
      </c>
      <c r="BH3211" s="493" t="n">
        <v>83936.08</v>
      </c>
      <c r="BI3211" s="493" t="n">
        <v>102391.53</v>
      </c>
      <c r="BJ3211" s="493" t="n">
        <v>112367.39</v>
      </c>
      <c r="BK3211" s="493" t="n">
        <v>95473.64</v>
      </c>
      <c r="BL3211" s="493" t="n">
        <v>109354.44</v>
      </c>
      <c r="BM3211" s="493" t="n">
        <v>119935.03</v>
      </c>
      <c r="BN3211" s="493" t="n">
        <v>90103.24000000001</v>
      </c>
      <c r="BO3211" s="493" t="n">
        <v>123924.56</v>
      </c>
      <c r="BP3211" s="493" t="n">
        <v>98965</v>
      </c>
      <c r="BQ3211" s="493" t="n">
        <v>122008.15</v>
      </c>
      <c r="BR3211" s="493" t="n">
        <v>115608.14</v>
      </c>
      <c r="BS3211" s="493" t="n">
        <v>148857.43</v>
      </c>
      <c r="BT3211" s="493" t="n">
        <v>98673.88</v>
      </c>
      <c r="BU3211" s="493" t="n">
        <v>133911.93</v>
      </c>
      <c r="BV3211" s="493" t="n">
        <v>128312.29</v>
      </c>
      <c r="BW3211" s="493" t="n">
        <v>119393.47</v>
      </c>
    </row>
    <row r="3212">
      <c r="A3212" t="inlineStr">
        <is>
          <t>[C9D3] Angiotensin-II 길항제 칼슘길항제 복합제</t>
        </is>
      </c>
      <c r="B3212" t="inlineStr">
        <is>
          <t>동국제약</t>
        </is>
      </c>
      <c r="C3212" t="inlineStr">
        <is>
          <t>올메비카</t>
        </is>
      </c>
      <c r="D3212" t="inlineStr">
        <is>
          <t>동국제약</t>
        </is>
      </c>
      <c r="E3212" t="inlineStr">
        <is>
          <t>olmesartan medoxomil,  s-amlodipine besylate  ( as s-amlodipine)</t>
        </is>
      </c>
      <c r="F3212" t="inlineStr">
        <is>
          <t>병원</t>
        </is>
      </c>
      <c r="G3212" t="inlineStr">
        <is>
          <t>Generic</t>
        </is>
      </c>
      <c r="H3212" s="493" t="n">
        <v>4233.6</v>
      </c>
      <c r="I3212" s="493" t="n">
        <v>4960.02</v>
      </c>
      <c r="J3212" s="493" t="n">
        <v>4409.09</v>
      </c>
      <c r="K3212" s="493" t="n">
        <v>5179.69</v>
      </c>
      <c r="L3212" s="493" t="n">
        <v>4266.94</v>
      </c>
      <c r="M3212" s="493" t="n">
        <v>4098.24</v>
      </c>
      <c r="N3212" s="493" t="n">
        <v>4648.4</v>
      </c>
      <c r="O3212" s="493" t="n">
        <v>4007.76</v>
      </c>
      <c r="P3212" s="493" t="n">
        <v>6413.58</v>
      </c>
      <c r="Q3212" s="493" t="n">
        <v>3723.7</v>
      </c>
      <c r="R3212" s="493" t="n">
        <v>5111.9</v>
      </c>
      <c r="S3212" s="493" t="n">
        <v>6808.9</v>
      </c>
      <c r="T3212" s="493" t="n">
        <v>6991.6</v>
      </c>
      <c r="U3212" s="493" t="n">
        <v>4080</v>
      </c>
      <c r="V3212" s="493" t="n">
        <v>7973.45</v>
      </c>
      <c r="W3212" s="493" t="n">
        <v>3833.04</v>
      </c>
      <c r="X3212" s="493" t="n">
        <v>5530.65</v>
      </c>
      <c r="Y3212" s="493" t="n">
        <v>5249.55</v>
      </c>
      <c r="Z3212" s="493" t="n">
        <v>6012.8</v>
      </c>
      <c r="AA3212" s="493" t="n">
        <v>5242.55</v>
      </c>
      <c r="AB3212" s="493" t="n">
        <v>6590.8</v>
      </c>
      <c r="AC3212" s="493" t="n">
        <v>5689</v>
      </c>
      <c r="AD3212" s="493" t="n">
        <v>3791.7</v>
      </c>
      <c r="AE3212" s="493" t="n">
        <v>7922.85</v>
      </c>
      <c r="AF3212" s="493" t="n">
        <v>5201.28</v>
      </c>
      <c r="AG3212" s="493" t="n">
        <v>6389.95</v>
      </c>
      <c r="AH3212" s="493" t="n">
        <v>6502.98</v>
      </c>
      <c r="AI3212" s="493" t="n">
        <v>2699.46</v>
      </c>
      <c r="AJ3212" s="493" t="n">
        <v>5212.8</v>
      </c>
      <c r="AK3212" s="493" t="n">
        <v>5156.2</v>
      </c>
      <c r="AL3212" s="493" t="n">
        <v>3509.04</v>
      </c>
      <c r="AM3212" s="493" t="n">
        <v>4539.41</v>
      </c>
      <c r="AN3212" s="493" t="n">
        <v>2410.47</v>
      </c>
      <c r="AO3212" s="493" t="n">
        <v>2067.57</v>
      </c>
      <c r="AP3212" s="493" t="n">
        <v>2459.6</v>
      </c>
      <c r="AQ3212" s="493" t="n">
        <v>2751.9</v>
      </c>
      <c r="AR3212" s="493" t="n">
        <v>3915.45</v>
      </c>
      <c r="AS3212" s="493" t="n">
        <v>6489.63</v>
      </c>
      <c r="AT3212" s="493" t="n">
        <v>4205.4</v>
      </c>
      <c r="AU3212" s="493" t="n">
        <v>2143.2</v>
      </c>
      <c r="AV3212" s="493" t="n">
        <v>5722.16</v>
      </c>
      <c r="AW3212" s="493" t="n">
        <v>4086.63</v>
      </c>
      <c r="AX3212" s="493" t="n">
        <v>5208.9</v>
      </c>
      <c r="AY3212" s="493" t="n">
        <v>6911.19</v>
      </c>
      <c r="AZ3212" s="493" t="n">
        <v>4190.75</v>
      </c>
      <c r="BA3212" s="493" t="n">
        <v>8795.870000000001</v>
      </c>
      <c r="BB3212" s="493" t="n">
        <v>4290.78</v>
      </c>
      <c r="BC3212" s="493" t="n">
        <v>5529.38</v>
      </c>
      <c r="BD3212" s="493" t="n">
        <v>4842.6</v>
      </c>
      <c r="BE3212" s="493" t="n">
        <v>4987.3</v>
      </c>
      <c r="BF3212" s="493" t="n">
        <v>4014</v>
      </c>
      <c r="BG3212" s="493" t="n">
        <v>3688.56</v>
      </c>
      <c r="BH3212" s="493" t="n">
        <v>4952.42</v>
      </c>
      <c r="BI3212" s="493" t="n">
        <v>3821.14</v>
      </c>
      <c r="BJ3212" s="493" t="n">
        <v>4448.15</v>
      </c>
      <c r="BK3212" s="493" t="n">
        <v>7710.55</v>
      </c>
      <c r="BL3212" s="493" t="n">
        <v>4937.8</v>
      </c>
      <c r="BM3212" s="493" t="n">
        <v>5483.7</v>
      </c>
      <c r="BN3212" s="493" t="n">
        <v>9055.9</v>
      </c>
      <c r="BO3212" s="493" t="n">
        <v>6127.25</v>
      </c>
      <c r="BP3212" s="493" t="n">
        <v>5115.87</v>
      </c>
      <c r="BQ3212" s="493" t="n">
        <v>5575.8</v>
      </c>
      <c r="BR3212" s="493" t="n">
        <v>3473.75</v>
      </c>
      <c r="BS3212" s="493" t="n">
        <v>7203.5</v>
      </c>
      <c r="BT3212" s="493" t="n">
        <v>5088.75</v>
      </c>
      <c r="BU3212" s="493" t="n">
        <v>5866.86</v>
      </c>
      <c r="BV3212" s="493" t="n">
        <v>6736.8</v>
      </c>
      <c r="BW3212" s="493" t="n">
        <v>4313.52</v>
      </c>
    </row>
    <row r="3213">
      <c r="A3213" t="inlineStr">
        <is>
          <t>[C9D3] Angiotensin-II 길항제 칼슘길항제 복합제</t>
        </is>
      </c>
      <c r="B3213" t="inlineStr">
        <is>
          <t>동국제약</t>
        </is>
      </c>
      <c r="C3213" t="inlineStr">
        <is>
          <t>올메비카</t>
        </is>
      </c>
      <c r="D3213" t="inlineStr">
        <is>
          <t>동국제약</t>
        </is>
      </c>
      <c r="E3213" t="inlineStr">
        <is>
          <t>olmesartan medoxomil,  s-amlodipine besylate  ( as s-amlodipine)</t>
        </is>
      </c>
      <c r="F3213" t="inlineStr">
        <is>
          <t>의원</t>
        </is>
      </c>
      <c r="G3213" t="inlineStr">
        <is>
          <t>Generic</t>
        </is>
      </c>
      <c r="H3213" s="493" t="n">
        <v>235573.65</v>
      </c>
      <c r="I3213" s="493" t="n">
        <v>215372.85</v>
      </c>
      <c r="J3213" s="493" t="n">
        <v>262534.09</v>
      </c>
      <c r="K3213" s="493" t="n">
        <v>255344.45</v>
      </c>
      <c r="L3213" s="493" t="n">
        <v>261870.45</v>
      </c>
      <c r="M3213" s="493" t="n">
        <v>267316.68</v>
      </c>
      <c r="N3213" s="493" t="n">
        <v>263505.86</v>
      </c>
      <c r="O3213" s="493" t="n">
        <v>270456.85</v>
      </c>
      <c r="P3213" s="493" t="n">
        <v>256084.82</v>
      </c>
      <c r="Q3213" s="493" t="n">
        <v>270399</v>
      </c>
      <c r="R3213" s="493" t="n">
        <v>278357.28</v>
      </c>
      <c r="S3213" s="493" t="n">
        <v>315761.83</v>
      </c>
      <c r="T3213" s="493" t="n">
        <v>333526.61</v>
      </c>
      <c r="U3213" s="493" t="n">
        <v>282913.79</v>
      </c>
      <c r="V3213" s="493" t="n">
        <v>314661.42</v>
      </c>
      <c r="W3213" s="493" t="n">
        <v>323867.3</v>
      </c>
      <c r="X3213" s="493" t="n">
        <v>305245.99</v>
      </c>
      <c r="Y3213" s="493" t="n">
        <v>308483.47</v>
      </c>
      <c r="Z3213" s="493" t="n">
        <v>308791.31</v>
      </c>
      <c r="AA3213" s="493" t="n">
        <v>305325.04</v>
      </c>
      <c r="AB3213" s="493" t="n">
        <v>282616.12</v>
      </c>
      <c r="AC3213" s="493" t="n">
        <v>317345.45</v>
      </c>
      <c r="AD3213" s="493" t="n">
        <v>310697.42</v>
      </c>
      <c r="AE3213" s="493" t="n">
        <v>338971.11</v>
      </c>
      <c r="AF3213" s="493" t="n">
        <v>328374.68</v>
      </c>
      <c r="AG3213" s="493" t="n">
        <v>321785.58</v>
      </c>
      <c r="AH3213" s="493" t="n">
        <v>364629.66</v>
      </c>
      <c r="AI3213" s="493" t="n">
        <v>320007.67</v>
      </c>
      <c r="AJ3213" s="493" t="n">
        <v>348958.49</v>
      </c>
      <c r="AK3213" s="493" t="n">
        <v>329992.13</v>
      </c>
      <c r="AL3213" s="493" t="n">
        <v>340105.78</v>
      </c>
      <c r="AM3213" s="493" t="n">
        <v>337402.66</v>
      </c>
      <c r="AN3213" s="493" t="n">
        <v>363761.12</v>
      </c>
      <c r="AO3213" s="493" t="n">
        <v>350809.23</v>
      </c>
      <c r="AP3213" s="493" t="n">
        <v>360160.52</v>
      </c>
      <c r="AQ3213" s="493" t="n">
        <v>355427.02</v>
      </c>
      <c r="AR3213" s="493" t="n">
        <v>349444.33</v>
      </c>
      <c r="AS3213" s="493" t="n">
        <v>336826.4</v>
      </c>
      <c r="AT3213" s="493" t="n">
        <v>340725.7</v>
      </c>
      <c r="AU3213" s="493" t="n">
        <v>309391.35</v>
      </c>
      <c r="AV3213" s="493" t="n">
        <v>323956.62</v>
      </c>
      <c r="AW3213" s="493" t="n">
        <v>294649.02</v>
      </c>
      <c r="AX3213" s="493" t="n">
        <v>326485.25</v>
      </c>
      <c r="AY3213" s="493" t="n">
        <v>332161.25</v>
      </c>
      <c r="AZ3213" s="493" t="n">
        <v>319676.43</v>
      </c>
      <c r="BA3213" s="493" t="n">
        <v>336956.75</v>
      </c>
      <c r="BB3213" s="493" t="n">
        <v>334689.99</v>
      </c>
      <c r="BC3213" s="493" t="n">
        <v>346689.17</v>
      </c>
      <c r="BD3213" s="493" t="n">
        <v>343376.46</v>
      </c>
      <c r="BE3213" s="493" t="n">
        <v>365977.46</v>
      </c>
      <c r="BF3213" s="493" t="n">
        <v>374167.45</v>
      </c>
      <c r="BG3213" s="493" t="n">
        <v>375232.85</v>
      </c>
      <c r="BH3213" s="493" t="n">
        <v>393026.83</v>
      </c>
      <c r="BI3213" s="493" t="n">
        <v>354668.01</v>
      </c>
      <c r="BJ3213" s="493" t="n">
        <v>371496.84</v>
      </c>
      <c r="BK3213" s="493" t="n">
        <v>351361.75</v>
      </c>
      <c r="BL3213" s="493" t="n">
        <v>400139.25</v>
      </c>
      <c r="BM3213" s="493" t="n">
        <v>352835.01</v>
      </c>
      <c r="BN3213" s="493" t="n">
        <v>376074.94</v>
      </c>
      <c r="BO3213" s="493" t="n">
        <v>387171.66</v>
      </c>
      <c r="BP3213" s="493" t="n">
        <v>405107.1</v>
      </c>
      <c r="BQ3213" s="493" t="n">
        <v>357195.19</v>
      </c>
      <c r="BR3213" s="493" t="n">
        <v>413409.6</v>
      </c>
      <c r="BS3213" s="493" t="n">
        <v>400103.76</v>
      </c>
      <c r="BT3213" s="493" t="n">
        <v>389101.41</v>
      </c>
      <c r="BU3213" s="493" t="n">
        <v>398869.88</v>
      </c>
      <c r="BV3213" s="493" t="n">
        <v>413297.35</v>
      </c>
      <c r="BW3213" s="493" t="n">
        <v>391110.23</v>
      </c>
    </row>
    <row r="3214">
      <c r="A3214" t="inlineStr">
        <is>
          <t>[C9D3] Angiotensin-II 길항제 칼슘길항제 복합제</t>
        </is>
      </c>
      <c r="B3214" t="inlineStr">
        <is>
          <t>동국제약</t>
        </is>
      </c>
      <c r="C3214" t="inlineStr">
        <is>
          <t>올메비카</t>
        </is>
      </c>
      <c r="D3214" t="inlineStr">
        <is>
          <t>동국제약</t>
        </is>
      </c>
      <c r="E3214" t="inlineStr">
        <is>
          <t>olmesartan medoxomil,  s-amlodipine besylate  ( as s-amlodipine)</t>
        </is>
      </c>
      <c r="F3214" t="inlineStr">
        <is>
          <t>보건소</t>
        </is>
      </c>
      <c r="G3214" t="inlineStr">
        <is>
          <t>Generic</t>
        </is>
      </c>
      <c r="H3214" s="493" t="n">
        <v>10276.9</v>
      </c>
      <c r="I3214" s="493" t="n">
        <v>6408.15</v>
      </c>
      <c r="J3214" s="493" t="n">
        <v>7702.95</v>
      </c>
      <c r="K3214" s="493" t="n">
        <v>7446</v>
      </c>
      <c r="L3214" s="493" t="n">
        <v>6945.7</v>
      </c>
      <c r="M3214" s="493" t="n">
        <v>6384.8</v>
      </c>
      <c r="N3214" s="493" t="n">
        <v>6969.8</v>
      </c>
      <c r="O3214" s="493" t="n">
        <v>5796.85</v>
      </c>
      <c r="P3214" s="493" t="n">
        <v>5593.7</v>
      </c>
      <c r="Q3214" s="493" t="n">
        <v>6215.2</v>
      </c>
      <c r="R3214" s="493" t="n">
        <v>6508.08</v>
      </c>
      <c r="S3214" s="493" t="n">
        <v>5873.22</v>
      </c>
      <c r="T3214" s="493" t="n">
        <v>778.5</v>
      </c>
      <c r="U3214" s="493" t="n">
        <v>1287.9</v>
      </c>
      <c r="V3214" s="493" t="n">
        <v>146.7</v>
      </c>
      <c r="W3214" s="493" t="n">
        <v>1102.2</v>
      </c>
      <c r="X3214" s="493" t="n">
        <v>4802.6</v>
      </c>
      <c r="Y3214" s="493" t="n">
        <v>7277.15</v>
      </c>
      <c r="Z3214" s="493" t="n">
        <v>4302.64</v>
      </c>
      <c r="AA3214" s="493" t="n">
        <v>4713.8</v>
      </c>
      <c r="AB3214" s="493" t="n">
        <v>5165.7</v>
      </c>
      <c r="AC3214" s="493" t="n">
        <v>5011.38</v>
      </c>
      <c r="AD3214" s="493" t="n">
        <v>5764.2</v>
      </c>
      <c r="AE3214" s="493" t="n">
        <v>6176.55</v>
      </c>
      <c r="AF3214" s="493" t="n">
        <v>9868.76</v>
      </c>
      <c r="AG3214" s="493" t="n">
        <v>4247.52</v>
      </c>
      <c r="AH3214" s="493" t="n">
        <v>5802.81</v>
      </c>
      <c r="AI3214" s="493" t="n">
        <v>12012.3</v>
      </c>
      <c r="AJ3214" s="493" t="n">
        <v>5230.39</v>
      </c>
      <c r="AK3214" s="493" t="n">
        <v>5603.6</v>
      </c>
      <c r="AL3214" s="493" t="n">
        <v>13523.9</v>
      </c>
      <c r="AM3214" s="493" t="n">
        <v>6995.85</v>
      </c>
      <c r="AN3214" s="493" t="n">
        <v>4570.18</v>
      </c>
      <c r="AO3214" s="493" t="n">
        <v>11531.34</v>
      </c>
      <c r="AP3214" s="493" t="n">
        <v>4530.04</v>
      </c>
      <c r="AQ3214" s="493" t="n">
        <v>6349.26</v>
      </c>
      <c r="AR3214" s="493" t="n">
        <v>10203.2</v>
      </c>
      <c r="AS3214" s="493" t="n">
        <v>4359.9</v>
      </c>
      <c r="AT3214" s="493" t="n">
        <v>4952.57</v>
      </c>
      <c r="AU3214" s="493" t="n">
        <v>7776.78</v>
      </c>
      <c r="AV3214" s="493" t="n">
        <v>5178.9</v>
      </c>
      <c r="AW3214" s="493" t="n">
        <v>5287.44</v>
      </c>
      <c r="AX3214" s="493" t="n">
        <v>12417.12</v>
      </c>
      <c r="AY3214" s="493" t="n">
        <v>5004.94</v>
      </c>
      <c r="AZ3214" s="493" t="n">
        <v>3543.3</v>
      </c>
      <c r="BA3214" s="493" t="n">
        <v>12045.42</v>
      </c>
      <c r="BB3214" s="493" t="n">
        <v>5057.3</v>
      </c>
      <c r="BC3214" s="493" t="n">
        <v>5835.95</v>
      </c>
      <c r="BD3214" s="493" t="n">
        <v>9477.6</v>
      </c>
      <c r="BE3214" s="493" t="n">
        <v>6334.83</v>
      </c>
      <c r="BF3214" s="493" t="n">
        <v>3720.6</v>
      </c>
      <c r="BG3214" s="493" t="n">
        <v>4023.86</v>
      </c>
      <c r="BH3214" s="493" t="n">
        <v>8402.4</v>
      </c>
      <c r="BI3214" s="493" t="n">
        <v>2535.7</v>
      </c>
      <c r="BJ3214" s="493" t="n">
        <v>835.6</v>
      </c>
      <c r="BK3214" s="493" t="n">
        <v>1942.9</v>
      </c>
      <c r="BL3214" s="493" t="n">
        <v>1685.7</v>
      </c>
      <c r="BM3214" s="493" t="n">
        <v>3365.6</v>
      </c>
      <c r="BN3214" s="493" t="n">
        <v>640.9</v>
      </c>
      <c r="BO3214" s="493" t="n">
        <v>1239.5</v>
      </c>
      <c r="BP3214" s="493" t="n">
        <v>2111.2</v>
      </c>
      <c r="BQ3214" s="493" t="n">
        <v>1009.9</v>
      </c>
      <c r="BR3214" s="493" t="n">
        <v>1760.5</v>
      </c>
      <c r="BS3214" s="493" t="n">
        <v>1280.6</v>
      </c>
      <c r="BT3214" s="493" t="n">
        <v>1118.3</v>
      </c>
      <c r="BU3214" s="493" t="n">
        <v>1554.4</v>
      </c>
      <c r="BV3214" s="493" t="n">
        <v>2222.4</v>
      </c>
      <c r="BW3214" s="493" t="n">
        <v>789.2</v>
      </c>
    </row>
    <row r="3215">
      <c r="A3215" t="inlineStr">
        <is>
          <t>[C9D3] Angiotensin-II 길항제 칼슘길항제 복합제</t>
        </is>
      </c>
      <c r="B3215" t="inlineStr">
        <is>
          <t>동국제약</t>
        </is>
      </c>
      <c r="C3215" t="inlineStr">
        <is>
          <t>올메비카</t>
        </is>
      </c>
      <c r="D3215" t="inlineStr">
        <is>
          <t>동국제약</t>
        </is>
      </c>
      <c r="E3215" t="inlineStr">
        <is>
          <t>olmesartan medoxomil,  s-amlodipine besylate  ( as s-amlodipine)</t>
        </is>
      </c>
      <c r="F3215" t="inlineStr">
        <is>
          <t>기타(치과의원, 치과병원 등)</t>
        </is>
      </c>
      <c r="G3215" t="inlineStr">
        <is>
          <t>Generic</t>
        </is>
      </c>
      <c r="H3215" s="493" t="n">
        <v>0</v>
      </c>
      <c r="I3215" s="493" t="n">
        <v>0</v>
      </c>
      <c r="J3215" s="493" t="n">
        <v>0</v>
      </c>
      <c r="K3215" s="493" t="n">
        <v>0</v>
      </c>
      <c r="L3215" s="493" t="n">
        <v>0</v>
      </c>
      <c r="M3215" s="493" t="n">
        <v>0</v>
      </c>
      <c r="N3215" s="493" t="n">
        <v>113.4</v>
      </c>
      <c r="O3215" s="493" t="n">
        <v>0</v>
      </c>
      <c r="P3215" s="493" t="n">
        <v>0</v>
      </c>
      <c r="Q3215" s="493" t="n">
        <v>0</v>
      </c>
      <c r="R3215" s="493" t="n">
        <v>0</v>
      </c>
      <c r="S3215" s="493" t="n">
        <v>0</v>
      </c>
      <c r="T3215" s="493" t="n">
        <v>12.6</v>
      </c>
      <c r="U3215" s="493" t="n">
        <v>0</v>
      </c>
      <c r="V3215" s="493" t="n">
        <v>0</v>
      </c>
      <c r="W3215" s="493" t="n">
        <v>0</v>
      </c>
      <c r="X3215" s="493" t="n">
        <v>0</v>
      </c>
      <c r="Y3215" s="493" t="n">
        <v>0</v>
      </c>
      <c r="Z3215" s="493" t="n">
        <v>0</v>
      </c>
      <c r="AA3215" s="493" t="n">
        <v>0</v>
      </c>
      <c r="AB3215" s="493" t="n">
        <v>0</v>
      </c>
      <c r="AC3215" s="493" t="n">
        <v>0</v>
      </c>
      <c r="AD3215" s="493" t="n">
        <v>196.2</v>
      </c>
      <c r="AE3215" s="493" t="n">
        <v>0</v>
      </c>
      <c r="AF3215" s="493" t="n">
        <v>0</v>
      </c>
      <c r="AG3215" s="493" t="n">
        <v>190.2</v>
      </c>
      <c r="AH3215" s="493" t="n">
        <v>0</v>
      </c>
      <c r="AI3215" s="493" t="n">
        <v>0</v>
      </c>
      <c r="AJ3215" s="493" t="n">
        <v>0</v>
      </c>
      <c r="AK3215" s="493" t="n">
        <v>0</v>
      </c>
      <c r="AL3215" s="493" t="n">
        <v>0</v>
      </c>
      <c r="AM3215" s="493" t="n">
        <v>0</v>
      </c>
      <c r="AN3215" s="493" t="n">
        <v>0</v>
      </c>
      <c r="AO3215" s="493" t="n">
        <v>0</v>
      </c>
      <c r="AP3215" s="493" t="n">
        <v>124.5</v>
      </c>
      <c r="AQ3215" s="493" t="n">
        <v>124.5</v>
      </c>
      <c r="AR3215" s="493" t="n">
        <v>0</v>
      </c>
      <c r="AS3215" s="493" t="n">
        <v>0</v>
      </c>
      <c r="AT3215" s="493" t="n">
        <v>248.4</v>
      </c>
      <c r="AU3215" s="493" t="n">
        <v>851.01</v>
      </c>
      <c r="AV3215" s="493" t="n">
        <v>0</v>
      </c>
      <c r="AW3215" s="493" t="n">
        <v>220.2</v>
      </c>
      <c r="AX3215" s="493" t="n">
        <v>0</v>
      </c>
      <c r="AY3215" s="493" t="n">
        <v>0</v>
      </c>
      <c r="AZ3215" s="493" t="n">
        <v>0</v>
      </c>
      <c r="BA3215" s="493" t="n">
        <v>286.8</v>
      </c>
      <c r="BB3215" s="493" t="n">
        <v>0</v>
      </c>
      <c r="BC3215" s="493" t="n">
        <v>0</v>
      </c>
      <c r="BD3215" s="493" t="n">
        <v>0</v>
      </c>
      <c r="BE3215" s="493" t="n">
        <v>0</v>
      </c>
      <c r="BF3215" s="493" t="n">
        <v>0</v>
      </c>
      <c r="BG3215" s="493" t="n">
        <v>0</v>
      </c>
      <c r="BH3215" s="493" t="n">
        <v>0</v>
      </c>
      <c r="BI3215" s="493" t="n">
        <v>0</v>
      </c>
      <c r="BJ3215" s="493" t="n">
        <v>0</v>
      </c>
      <c r="BK3215" s="493" t="n">
        <v>0</v>
      </c>
      <c r="BL3215" s="493" t="n">
        <v>0</v>
      </c>
      <c r="BM3215" s="493" t="n">
        <v>0</v>
      </c>
      <c r="BN3215" s="493" t="n">
        <v>0</v>
      </c>
      <c r="BO3215" s="493" t="n">
        <v>0</v>
      </c>
      <c r="BP3215" s="493" t="n">
        <v>0</v>
      </c>
      <c r="BQ3215" s="493" t="n">
        <v>0</v>
      </c>
      <c r="BR3215" s="493" t="n">
        <v>0</v>
      </c>
      <c r="BS3215" s="493" t="n">
        <v>0</v>
      </c>
      <c r="BT3215" s="493" t="n">
        <v>0</v>
      </c>
      <c r="BU3215" s="493" t="n">
        <v>167.1</v>
      </c>
      <c r="BV3215" s="493" t="n">
        <v>272.4</v>
      </c>
      <c r="BW3215" s="493" t="n">
        <v>342.6</v>
      </c>
    </row>
    <row r="3216">
      <c r="A3216" t="inlineStr">
        <is>
          <t>[C9D3] Angiotensin-II 길항제 칼슘길항제 복합제</t>
        </is>
      </c>
      <c r="B3216" t="inlineStr">
        <is>
          <t>동국제약</t>
        </is>
      </c>
      <c r="C3216" t="inlineStr">
        <is>
          <t>올메비카 에이치씨티</t>
        </is>
      </c>
      <c r="D3216" t="inlineStr">
        <is>
          <t>동국제약</t>
        </is>
      </c>
      <c r="E3216" t="inlineStr">
        <is>
          <t>hydrochlorothiazide,  olmesartan medoxomil,  s-amlodipine besylate dihydrate  ( as s-amlodipine)</t>
        </is>
      </c>
      <c r="F3216" t="inlineStr">
        <is>
          <t>상급종합병원</t>
        </is>
      </c>
      <c r="G3216" t="inlineStr">
        <is>
          <t>Generic</t>
        </is>
      </c>
      <c r="H3216" s="493" t="n">
        <v>0</v>
      </c>
      <c r="I3216" s="493" t="n">
        <v>0</v>
      </c>
      <c r="J3216" s="493" t="n">
        <v>0</v>
      </c>
      <c r="K3216" s="493" t="n">
        <v>0</v>
      </c>
      <c r="L3216" s="493" t="n">
        <v>0</v>
      </c>
      <c r="M3216" s="493" t="n">
        <v>0</v>
      </c>
      <c r="N3216" s="493" t="n">
        <v>0</v>
      </c>
      <c r="O3216" s="493" t="n">
        <v>0</v>
      </c>
      <c r="P3216" s="493" t="n">
        <v>0</v>
      </c>
      <c r="Q3216" s="493" t="n">
        <v>0</v>
      </c>
      <c r="R3216" s="493" t="n">
        <v>0</v>
      </c>
      <c r="S3216" s="493" t="n">
        <v>0</v>
      </c>
      <c r="T3216" s="493" t="n">
        <v>0</v>
      </c>
      <c r="U3216" s="493" t="n">
        <v>0</v>
      </c>
      <c r="V3216" s="493" t="n">
        <v>0</v>
      </c>
      <c r="W3216" s="493" t="n">
        <v>0</v>
      </c>
      <c r="X3216" s="493" t="n">
        <v>0</v>
      </c>
      <c r="Y3216" s="493" t="n">
        <v>0</v>
      </c>
      <c r="Z3216" s="493" t="n">
        <v>0</v>
      </c>
      <c r="AA3216" s="493" t="n">
        <v>0</v>
      </c>
      <c r="AB3216" s="493" t="n">
        <v>0</v>
      </c>
      <c r="AC3216" s="493" t="n">
        <v>0</v>
      </c>
      <c r="AD3216" s="493" t="n">
        <v>0</v>
      </c>
      <c r="AE3216" s="493" t="n">
        <v>0</v>
      </c>
      <c r="AF3216" s="493" t="n">
        <v>0</v>
      </c>
      <c r="AG3216" s="493" t="n">
        <v>0</v>
      </c>
      <c r="AH3216" s="493" t="n">
        <v>0</v>
      </c>
      <c r="AI3216" s="493" t="n">
        <v>0</v>
      </c>
      <c r="AJ3216" s="493" t="n">
        <v>0</v>
      </c>
      <c r="AK3216" s="493" t="n">
        <v>0</v>
      </c>
      <c r="AL3216" s="493" t="n">
        <v>0</v>
      </c>
      <c r="AM3216" s="493" t="n">
        <v>0</v>
      </c>
      <c r="AN3216" s="493" t="n">
        <v>0</v>
      </c>
      <c r="AO3216" s="493" t="n">
        <v>0</v>
      </c>
      <c r="AP3216" s="493" t="n">
        <v>0</v>
      </c>
      <c r="AQ3216" s="493" t="n">
        <v>0</v>
      </c>
      <c r="AR3216" s="493" t="n">
        <v>0</v>
      </c>
      <c r="AS3216" s="493" t="n">
        <v>0</v>
      </c>
      <c r="AT3216" s="493" t="n">
        <v>0</v>
      </c>
      <c r="AU3216" s="493" t="n">
        <v>0</v>
      </c>
      <c r="AV3216" s="493" t="n">
        <v>0</v>
      </c>
      <c r="AW3216" s="493" t="n">
        <v>0</v>
      </c>
      <c r="AX3216" s="493" t="n">
        <v>0</v>
      </c>
      <c r="AY3216" s="493" t="n">
        <v>0</v>
      </c>
      <c r="AZ3216" s="493" t="n">
        <v>0</v>
      </c>
      <c r="BA3216" s="493" t="n">
        <v>0</v>
      </c>
      <c r="BB3216" s="493" t="n">
        <v>0</v>
      </c>
      <c r="BC3216" s="493" t="n">
        <v>0</v>
      </c>
      <c r="BD3216" s="493" t="n">
        <v>0</v>
      </c>
      <c r="BE3216" s="493" t="n">
        <v>0</v>
      </c>
      <c r="BF3216" s="493" t="n">
        <v>0</v>
      </c>
      <c r="BG3216" s="493" t="n">
        <v>0</v>
      </c>
      <c r="BH3216" s="493" t="n">
        <v>0</v>
      </c>
      <c r="BI3216" s="493" t="n">
        <v>0</v>
      </c>
      <c r="BJ3216" s="493" t="n">
        <v>0</v>
      </c>
      <c r="BK3216" s="493" t="n">
        <v>0</v>
      </c>
      <c r="BL3216" s="493" t="n">
        <v>0</v>
      </c>
      <c r="BM3216" s="493" t="n">
        <v>0</v>
      </c>
      <c r="BN3216" s="493" t="n">
        <v>0</v>
      </c>
      <c r="BO3216" s="493" t="n">
        <v>0</v>
      </c>
      <c r="BP3216" s="493" t="n">
        <v>0</v>
      </c>
      <c r="BQ3216" s="493" t="n">
        <v>0</v>
      </c>
      <c r="BR3216" s="493" t="n">
        <v>1121.4</v>
      </c>
      <c r="BS3216" s="493" t="n">
        <v>942.85</v>
      </c>
      <c r="BT3216" s="493" t="n">
        <v>1231.2</v>
      </c>
      <c r="BU3216" s="493" t="n">
        <v>1557</v>
      </c>
      <c r="BV3216" s="493" t="n">
        <v>772.26</v>
      </c>
      <c r="BW3216" s="493" t="n">
        <v>1174.75</v>
      </c>
    </row>
    <row r="3217">
      <c r="A3217" t="inlineStr">
        <is>
          <t>[C9D3] Angiotensin-II 길항제 칼슘길항제 복합제</t>
        </is>
      </c>
      <c r="B3217" t="inlineStr">
        <is>
          <t>동국제약</t>
        </is>
      </c>
      <c r="C3217" t="inlineStr">
        <is>
          <t>올메비카 에이치씨티</t>
        </is>
      </c>
      <c r="D3217" t="inlineStr">
        <is>
          <t>동국제약</t>
        </is>
      </c>
      <c r="E3217" t="inlineStr">
        <is>
          <t>hydrochlorothiazide,  olmesartan medoxomil,  s-amlodipine besylate dihydrate  ( as s-amlodipine)</t>
        </is>
      </c>
      <c r="F3217" t="inlineStr">
        <is>
          <t>종합병원</t>
        </is>
      </c>
      <c r="G3217" t="inlineStr">
        <is>
          <t>Generic</t>
        </is>
      </c>
      <c r="H3217" s="493" t="n">
        <v>0</v>
      </c>
      <c r="I3217" s="493" t="n">
        <v>0</v>
      </c>
      <c r="J3217" s="493" t="n">
        <v>0</v>
      </c>
      <c r="K3217" s="493" t="n">
        <v>0</v>
      </c>
      <c r="L3217" s="493" t="n">
        <v>0</v>
      </c>
      <c r="M3217" s="493" t="n">
        <v>0</v>
      </c>
      <c r="N3217" s="493" t="n">
        <v>0</v>
      </c>
      <c r="O3217" s="493" t="n">
        <v>0</v>
      </c>
      <c r="P3217" s="493" t="n">
        <v>0</v>
      </c>
      <c r="Q3217" s="493" t="n">
        <v>0</v>
      </c>
      <c r="R3217" s="493" t="n">
        <v>0</v>
      </c>
      <c r="S3217" s="493" t="n">
        <v>0</v>
      </c>
      <c r="T3217" s="493" t="n">
        <v>0</v>
      </c>
      <c r="U3217" s="493" t="n">
        <v>0</v>
      </c>
      <c r="V3217" s="493" t="n">
        <v>0</v>
      </c>
      <c r="W3217" s="493" t="n">
        <v>0</v>
      </c>
      <c r="X3217" s="493" t="n">
        <v>0</v>
      </c>
      <c r="Y3217" s="493" t="n">
        <v>0</v>
      </c>
      <c r="Z3217" s="493" t="n">
        <v>0</v>
      </c>
      <c r="AA3217" s="493" t="n">
        <v>0</v>
      </c>
      <c r="AB3217" s="493" t="n">
        <v>0</v>
      </c>
      <c r="AC3217" s="493" t="n">
        <v>0</v>
      </c>
      <c r="AD3217" s="493" t="n">
        <v>0</v>
      </c>
      <c r="AE3217" s="493" t="n">
        <v>0</v>
      </c>
      <c r="AF3217" s="493" t="n">
        <v>0</v>
      </c>
      <c r="AG3217" s="493" t="n">
        <v>0</v>
      </c>
      <c r="AH3217" s="493" t="n">
        <v>0</v>
      </c>
      <c r="AI3217" s="493" t="n">
        <v>0</v>
      </c>
      <c r="AJ3217" s="493" t="n">
        <v>0</v>
      </c>
      <c r="AK3217" s="493" t="n">
        <v>0</v>
      </c>
      <c r="AL3217" s="493" t="n">
        <v>0</v>
      </c>
      <c r="AM3217" s="493" t="n">
        <v>0</v>
      </c>
      <c r="AN3217" s="493" t="n">
        <v>0</v>
      </c>
      <c r="AO3217" s="493" t="n">
        <v>0</v>
      </c>
      <c r="AP3217" s="493" t="n">
        <v>0</v>
      </c>
      <c r="AQ3217" s="493" t="n">
        <v>0</v>
      </c>
      <c r="AR3217" s="493" t="n">
        <v>0</v>
      </c>
      <c r="AS3217" s="493" t="n">
        <v>0</v>
      </c>
      <c r="AT3217" s="493" t="n">
        <v>0</v>
      </c>
      <c r="AU3217" s="493" t="n">
        <v>0</v>
      </c>
      <c r="AV3217" s="493" t="n">
        <v>0</v>
      </c>
      <c r="AW3217" s="493" t="n">
        <v>0</v>
      </c>
      <c r="AX3217" s="493" t="n">
        <v>0</v>
      </c>
      <c r="AY3217" s="493" t="n">
        <v>0</v>
      </c>
      <c r="AZ3217" s="493" t="n">
        <v>0</v>
      </c>
      <c r="BA3217" s="493" t="n">
        <v>0</v>
      </c>
      <c r="BB3217" s="493" t="n">
        <v>0</v>
      </c>
      <c r="BC3217" s="493" t="n">
        <v>0</v>
      </c>
      <c r="BD3217" s="493" t="n">
        <v>0</v>
      </c>
      <c r="BE3217" s="493" t="n">
        <v>154.8</v>
      </c>
      <c r="BF3217" s="493" t="n">
        <v>39.3</v>
      </c>
      <c r="BG3217" s="493" t="n">
        <v>443.94</v>
      </c>
      <c r="BH3217" s="493" t="n">
        <v>303</v>
      </c>
      <c r="BI3217" s="493" t="n">
        <v>38.4</v>
      </c>
      <c r="BJ3217" s="493" t="n">
        <v>37.8</v>
      </c>
      <c r="BK3217" s="493" t="n">
        <v>173.4</v>
      </c>
      <c r="BL3217" s="493" t="n">
        <v>38.4</v>
      </c>
      <c r="BM3217" s="493" t="n">
        <v>460.04</v>
      </c>
      <c r="BN3217" s="493" t="n">
        <v>281.1</v>
      </c>
      <c r="BO3217" s="493" t="n">
        <v>280.38</v>
      </c>
      <c r="BP3217" s="493" t="n">
        <v>59.02</v>
      </c>
      <c r="BQ3217" s="493" t="n">
        <v>1132.74</v>
      </c>
      <c r="BR3217" s="493" t="n">
        <v>3364.26</v>
      </c>
      <c r="BS3217" s="493" t="n">
        <v>2444.82</v>
      </c>
      <c r="BT3217" s="493" t="n">
        <v>2233.89</v>
      </c>
      <c r="BU3217" s="493" t="n">
        <v>2459.52</v>
      </c>
      <c r="BV3217" s="493" t="n">
        <v>2402.19</v>
      </c>
      <c r="BW3217" s="493" t="n">
        <v>4159.43</v>
      </c>
    </row>
    <row r="3218">
      <c r="A3218" t="inlineStr">
        <is>
          <t>[C9D3] Angiotensin-II 길항제 칼슘길항제 복합제</t>
        </is>
      </c>
      <c r="B3218" t="inlineStr">
        <is>
          <t>동국제약</t>
        </is>
      </c>
      <c r="C3218" t="inlineStr">
        <is>
          <t>올메비카 에이치씨티</t>
        </is>
      </c>
      <c r="D3218" t="inlineStr">
        <is>
          <t>동국제약</t>
        </is>
      </c>
      <c r="E3218" t="inlineStr">
        <is>
          <t>hydrochlorothiazide,  olmesartan medoxomil,  s-amlodipine besylate dihydrate  ( as s-amlodipine)</t>
        </is>
      </c>
      <c r="F3218" t="inlineStr">
        <is>
          <t>병원</t>
        </is>
      </c>
      <c r="G3218" t="inlineStr">
        <is>
          <t>Generic</t>
        </is>
      </c>
      <c r="H3218" s="493" t="n">
        <v>0</v>
      </c>
      <c r="I3218" s="493" t="n">
        <v>0</v>
      </c>
      <c r="J3218" s="493" t="n">
        <v>0</v>
      </c>
      <c r="K3218" s="493" t="n">
        <v>0</v>
      </c>
      <c r="L3218" s="493" t="n">
        <v>0</v>
      </c>
      <c r="M3218" s="493" t="n">
        <v>0</v>
      </c>
      <c r="N3218" s="493" t="n">
        <v>0</v>
      </c>
      <c r="O3218" s="493" t="n">
        <v>0</v>
      </c>
      <c r="P3218" s="493" t="n">
        <v>0</v>
      </c>
      <c r="Q3218" s="493" t="n">
        <v>0</v>
      </c>
      <c r="R3218" s="493" t="n">
        <v>0</v>
      </c>
      <c r="S3218" s="493" t="n">
        <v>0</v>
      </c>
      <c r="T3218" s="493" t="n">
        <v>0</v>
      </c>
      <c r="U3218" s="493" t="n">
        <v>0</v>
      </c>
      <c r="V3218" s="493" t="n">
        <v>0</v>
      </c>
      <c r="W3218" s="493" t="n">
        <v>0</v>
      </c>
      <c r="X3218" s="493" t="n">
        <v>0</v>
      </c>
      <c r="Y3218" s="493" t="n">
        <v>0</v>
      </c>
      <c r="Z3218" s="493" t="n">
        <v>0</v>
      </c>
      <c r="AA3218" s="493" t="n">
        <v>0</v>
      </c>
      <c r="AB3218" s="493" t="n">
        <v>0</v>
      </c>
      <c r="AC3218" s="493" t="n">
        <v>0</v>
      </c>
      <c r="AD3218" s="493" t="n">
        <v>0</v>
      </c>
      <c r="AE3218" s="493" t="n">
        <v>0</v>
      </c>
      <c r="AF3218" s="493" t="n">
        <v>0</v>
      </c>
      <c r="AG3218" s="493" t="n">
        <v>0</v>
      </c>
      <c r="AH3218" s="493" t="n">
        <v>0</v>
      </c>
      <c r="AI3218" s="493" t="n">
        <v>0</v>
      </c>
      <c r="AJ3218" s="493" t="n">
        <v>0</v>
      </c>
      <c r="AK3218" s="493" t="n">
        <v>0</v>
      </c>
      <c r="AL3218" s="493" t="n">
        <v>0</v>
      </c>
      <c r="AM3218" s="493" t="n">
        <v>0</v>
      </c>
      <c r="AN3218" s="493" t="n">
        <v>0</v>
      </c>
      <c r="AO3218" s="493" t="n">
        <v>0</v>
      </c>
      <c r="AP3218" s="493" t="n">
        <v>0</v>
      </c>
      <c r="AQ3218" s="493" t="n">
        <v>0</v>
      </c>
      <c r="AR3218" s="493" t="n">
        <v>0</v>
      </c>
      <c r="AS3218" s="493" t="n">
        <v>0</v>
      </c>
      <c r="AT3218" s="493" t="n">
        <v>0</v>
      </c>
      <c r="AU3218" s="493" t="n">
        <v>0</v>
      </c>
      <c r="AV3218" s="493" t="n">
        <v>0</v>
      </c>
      <c r="AW3218" s="493" t="n">
        <v>0</v>
      </c>
      <c r="AX3218" s="493" t="n">
        <v>0</v>
      </c>
      <c r="AY3218" s="493" t="n">
        <v>0</v>
      </c>
      <c r="AZ3218" s="493" t="n">
        <v>0</v>
      </c>
      <c r="BA3218" s="493" t="n">
        <v>0</v>
      </c>
      <c r="BB3218" s="493" t="n">
        <v>0</v>
      </c>
      <c r="BC3218" s="493" t="n">
        <v>0</v>
      </c>
      <c r="BD3218" s="493" t="n">
        <v>0</v>
      </c>
      <c r="BE3218" s="493" t="n">
        <v>0</v>
      </c>
      <c r="BF3218" s="493" t="n">
        <v>870</v>
      </c>
      <c r="BG3218" s="493" t="n">
        <v>1258.8</v>
      </c>
      <c r="BH3218" s="493" t="n">
        <v>0</v>
      </c>
      <c r="BI3218" s="493" t="n">
        <v>0</v>
      </c>
      <c r="BJ3218" s="493" t="n">
        <v>1125.6</v>
      </c>
      <c r="BK3218" s="493" t="n">
        <v>247.8</v>
      </c>
      <c r="BL3218" s="493" t="n">
        <v>12</v>
      </c>
      <c r="BM3218" s="493" t="n">
        <v>1610.4</v>
      </c>
      <c r="BN3218" s="493" t="n">
        <v>810</v>
      </c>
      <c r="BO3218" s="493" t="n">
        <v>639</v>
      </c>
      <c r="BP3218" s="493" t="n">
        <v>1251.9</v>
      </c>
      <c r="BQ3218" s="493" t="n">
        <v>240</v>
      </c>
      <c r="BR3218" s="493" t="n">
        <v>738.6</v>
      </c>
      <c r="BS3218" s="493" t="n">
        <v>1115.4</v>
      </c>
      <c r="BT3218" s="493" t="n">
        <v>361.5</v>
      </c>
      <c r="BU3218" s="493" t="n">
        <v>1461.9</v>
      </c>
      <c r="BV3218" s="493" t="n">
        <v>1133.1</v>
      </c>
      <c r="BW3218" s="493" t="n">
        <v>1026</v>
      </c>
    </row>
    <row r="3219">
      <c r="A3219" t="inlineStr">
        <is>
          <t>[C9D3] Angiotensin-II 길항제 칼슘길항제 복합제</t>
        </is>
      </c>
      <c r="B3219" t="inlineStr">
        <is>
          <t>동국제약</t>
        </is>
      </c>
      <c r="C3219" t="inlineStr">
        <is>
          <t>올메비카 에이치씨티</t>
        </is>
      </c>
      <c r="D3219" t="inlineStr">
        <is>
          <t>동국제약</t>
        </is>
      </c>
      <c r="E3219" t="inlineStr">
        <is>
          <t>hydrochlorothiazide,  olmesartan medoxomil,  s-amlodipine besylate dihydrate  ( as s-amlodipine)</t>
        </is>
      </c>
      <c r="F3219" t="inlineStr">
        <is>
          <t>의원</t>
        </is>
      </c>
      <c r="G3219" t="inlineStr">
        <is>
          <t>Generic</t>
        </is>
      </c>
      <c r="H3219" s="493" t="n">
        <v>0</v>
      </c>
      <c r="I3219" s="493" t="n">
        <v>0</v>
      </c>
      <c r="J3219" s="493" t="n">
        <v>0</v>
      </c>
      <c r="K3219" s="493" t="n">
        <v>0</v>
      </c>
      <c r="L3219" s="493" t="n">
        <v>0</v>
      </c>
      <c r="M3219" s="493" t="n">
        <v>0</v>
      </c>
      <c r="N3219" s="493" t="n">
        <v>0</v>
      </c>
      <c r="O3219" s="493" t="n">
        <v>0</v>
      </c>
      <c r="P3219" s="493" t="n">
        <v>0</v>
      </c>
      <c r="Q3219" s="493" t="n">
        <v>0</v>
      </c>
      <c r="R3219" s="493" t="n">
        <v>0</v>
      </c>
      <c r="S3219" s="493" t="n">
        <v>0</v>
      </c>
      <c r="T3219" s="493" t="n">
        <v>0</v>
      </c>
      <c r="U3219" s="493" t="n">
        <v>0</v>
      </c>
      <c r="V3219" s="493" t="n">
        <v>0</v>
      </c>
      <c r="W3219" s="493" t="n">
        <v>0</v>
      </c>
      <c r="X3219" s="493" t="n">
        <v>0</v>
      </c>
      <c r="Y3219" s="493" t="n">
        <v>0</v>
      </c>
      <c r="Z3219" s="493" t="n">
        <v>0</v>
      </c>
      <c r="AA3219" s="493" t="n">
        <v>0</v>
      </c>
      <c r="AB3219" s="493" t="n">
        <v>0</v>
      </c>
      <c r="AC3219" s="493" t="n">
        <v>0</v>
      </c>
      <c r="AD3219" s="493" t="n">
        <v>0</v>
      </c>
      <c r="AE3219" s="493" t="n">
        <v>0</v>
      </c>
      <c r="AF3219" s="493" t="n">
        <v>0</v>
      </c>
      <c r="AG3219" s="493" t="n">
        <v>0</v>
      </c>
      <c r="AH3219" s="493" t="n">
        <v>0</v>
      </c>
      <c r="AI3219" s="493" t="n">
        <v>0</v>
      </c>
      <c r="AJ3219" s="493" t="n">
        <v>0</v>
      </c>
      <c r="AK3219" s="493" t="n">
        <v>0</v>
      </c>
      <c r="AL3219" s="493" t="n">
        <v>0</v>
      </c>
      <c r="AM3219" s="493" t="n">
        <v>0</v>
      </c>
      <c r="AN3219" s="493" t="n">
        <v>0</v>
      </c>
      <c r="AO3219" s="493" t="n">
        <v>0</v>
      </c>
      <c r="AP3219" s="493" t="n">
        <v>0</v>
      </c>
      <c r="AQ3219" s="493" t="n">
        <v>0</v>
      </c>
      <c r="AR3219" s="493" t="n">
        <v>0</v>
      </c>
      <c r="AS3219" s="493" t="n">
        <v>0</v>
      </c>
      <c r="AT3219" s="493" t="n">
        <v>0</v>
      </c>
      <c r="AU3219" s="493" t="n">
        <v>0</v>
      </c>
      <c r="AV3219" s="493" t="n">
        <v>0</v>
      </c>
      <c r="AW3219" s="493" t="n">
        <v>0</v>
      </c>
      <c r="AX3219" s="493" t="n">
        <v>0</v>
      </c>
      <c r="AY3219" s="493" t="n">
        <v>0</v>
      </c>
      <c r="AZ3219" s="493" t="n">
        <v>0</v>
      </c>
      <c r="BA3219" s="493" t="n">
        <v>0</v>
      </c>
      <c r="BB3219" s="493" t="n">
        <v>0</v>
      </c>
      <c r="BC3219" s="493" t="n">
        <v>0</v>
      </c>
      <c r="BD3219" s="493" t="n">
        <v>7005.22</v>
      </c>
      <c r="BE3219" s="493" t="n">
        <v>7164.74</v>
      </c>
      <c r="BF3219" s="493" t="n">
        <v>9470.959999999999</v>
      </c>
      <c r="BG3219" s="493" t="n">
        <v>11895.52</v>
      </c>
      <c r="BH3219" s="493" t="n">
        <v>13413.67</v>
      </c>
      <c r="BI3219" s="493" t="n">
        <v>13991.73</v>
      </c>
      <c r="BJ3219" s="493" t="n">
        <v>16196.49</v>
      </c>
      <c r="BK3219" s="493" t="n">
        <v>11710.9</v>
      </c>
      <c r="BL3219" s="493" t="n">
        <v>15790.38</v>
      </c>
      <c r="BM3219" s="493" t="n">
        <v>14202.76</v>
      </c>
      <c r="BN3219" s="493" t="n">
        <v>15500.73</v>
      </c>
      <c r="BO3219" s="493" t="n">
        <v>14908.63</v>
      </c>
      <c r="BP3219" s="493" t="n">
        <v>21056.14</v>
      </c>
      <c r="BQ3219" s="493" t="n">
        <v>20350.86</v>
      </c>
      <c r="BR3219" s="493" t="n">
        <v>20774.35</v>
      </c>
      <c r="BS3219" s="493" t="n">
        <v>24882.26</v>
      </c>
      <c r="BT3219" s="493" t="n">
        <v>20693.23</v>
      </c>
      <c r="BU3219" s="493" t="n">
        <v>19940.74</v>
      </c>
      <c r="BV3219" s="493" t="n">
        <v>20410.55</v>
      </c>
      <c r="BW3219" s="493" t="n">
        <v>20046.13</v>
      </c>
    </row>
    <row r="3220">
      <c r="A3220" t="inlineStr">
        <is>
          <t>[C9D3] Angiotensin-II 길항제 칼슘길항제 복합제</t>
        </is>
      </c>
      <c r="B3220" t="inlineStr">
        <is>
          <t>동국제약</t>
        </is>
      </c>
      <c r="C3220" t="inlineStr">
        <is>
          <t>올메비카 에이치씨티</t>
        </is>
      </c>
      <c r="D3220" t="inlineStr">
        <is>
          <t>동국제약</t>
        </is>
      </c>
      <c r="E3220" t="inlineStr">
        <is>
          <t>hydrochlorothiazide,  olmesartan medoxomil,  s-amlodipine besylate dihydrate  ( as s-amlodipine)</t>
        </is>
      </c>
      <c r="F3220" t="inlineStr">
        <is>
          <t>보건소</t>
        </is>
      </c>
      <c r="G3220" t="inlineStr">
        <is>
          <t>Generic</t>
        </is>
      </c>
      <c r="H3220" s="493" t="n">
        <v>0</v>
      </c>
      <c r="I3220" s="493" t="n">
        <v>0</v>
      </c>
      <c r="J3220" s="493" t="n">
        <v>0</v>
      </c>
      <c r="K3220" s="493" t="n">
        <v>0</v>
      </c>
      <c r="L3220" s="493" t="n">
        <v>0</v>
      </c>
      <c r="M3220" s="493" t="n">
        <v>0</v>
      </c>
      <c r="N3220" s="493" t="n">
        <v>0</v>
      </c>
      <c r="O3220" s="493" t="n">
        <v>0</v>
      </c>
      <c r="P3220" s="493" t="n">
        <v>0</v>
      </c>
      <c r="Q3220" s="493" t="n">
        <v>0</v>
      </c>
      <c r="R3220" s="493" t="n">
        <v>0</v>
      </c>
      <c r="S3220" s="493" t="n">
        <v>0</v>
      </c>
      <c r="T3220" s="493" t="n">
        <v>0</v>
      </c>
      <c r="U3220" s="493" t="n">
        <v>0</v>
      </c>
      <c r="V3220" s="493" t="n">
        <v>0</v>
      </c>
      <c r="W3220" s="493" t="n">
        <v>0</v>
      </c>
      <c r="X3220" s="493" t="n">
        <v>0</v>
      </c>
      <c r="Y3220" s="493" t="n">
        <v>0</v>
      </c>
      <c r="Z3220" s="493" t="n">
        <v>0</v>
      </c>
      <c r="AA3220" s="493" t="n">
        <v>0</v>
      </c>
      <c r="AB3220" s="493" t="n">
        <v>0</v>
      </c>
      <c r="AC3220" s="493" t="n">
        <v>0</v>
      </c>
      <c r="AD3220" s="493" t="n">
        <v>0</v>
      </c>
      <c r="AE3220" s="493" t="n">
        <v>0</v>
      </c>
      <c r="AF3220" s="493" t="n">
        <v>0</v>
      </c>
      <c r="AG3220" s="493" t="n">
        <v>0</v>
      </c>
      <c r="AH3220" s="493" t="n">
        <v>0</v>
      </c>
      <c r="AI3220" s="493" t="n">
        <v>0</v>
      </c>
      <c r="AJ3220" s="493" t="n">
        <v>0</v>
      </c>
      <c r="AK3220" s="493" t="n">
        <v>0</v>
      </c>
      <c r="AL3220" s="493" t="n">
        <v>0</v>
      </c>
      <c r="AM3220" s="493" t="n">
        <v>0</v>
      </c>
      <c r="AN3220" s="493" t="n">
        <v>0</v>
      </c>
      <c r="AO3220" s="493" t="n">
        <v>0</v>
      </c>
      <c r="AP3220" s="493" t="n">
        <v>0</v>
      </c>
      <c r="AQ3220" s="493" t="n">
        <v>0</v>
      </c>
      <c r="AR3220" s="493" t="n">
        <v>0</v>
      </c>
      <c r="AS3220" s="493" t="n">
        <v>0</v>
      </c>
      <c r="AT3220" s="493" t="n">
        <v>0</v>
      </c>
      <c r="AU3220" s="493" t="n">
        <v>0</v>
      </c>
      <c r="AV3220" s="493" t="n">
        <v>0</v>
      </c>
      <c r="AW3220" s="493" t="n">
        <v>0</v>
      </c>
      <c r="AX3220" s="493" t="n">
        <v>0</v>
      </c>
      <c r="AY3220" s="493" t="n">
        <v>0</v>
      </c>
      <c r="AZ3220" s="493" t="n">
        <v>0</v>
      </c>
      <c r="BA3220" s="493" t="n">
        <v>0</v>
      </c>
      <c r="BB3220" s="493" t="n">
        <v>0</v>
      </c>
      <c r="BC3220" s="493" t="n">
        <v>0</v>
      </c>
      <c r="BD3220" s="493" t="n">
        <v>0</v>
      </c>
      <c r="BE3220" s="493" t="n">
        <v>0</v>
      </c>
      <c r="BF3220" s="493" t="n">
        <v>0</v>
      </c>
      <c r="BG3220" s="493" t="n">
        <v>0</v>
      </c>
      <c r="BH3220" s="493" t="n">
        <v>0</v>
      </c>
      <c r="BI3220" s="493" t="n">
        <v>0</v>
      </c>
      <c r="BJ3220" s="493" t="n">
        <v>0</v>
      </c>
      <c r="BK3220" s="493" t="n">
        <v>0</v>
      </c>
      <c r="BL3220" s="493" t="n">
        <v>0</v>
      </c>
      <c r="BM3220" s="493" t="n">
        <v>145.2</v>
      </c>
      <c r="BN3220" s="493" t="n">
        <v>598.2</v>
      </c>
      <c r="BO3220" s="493" t="n">
        <v>0</v>
      </c>
      <c r="BP3220" s="493" t="n">
        <v>43.5</v>
      </c>
      <c r="BQ3220" s="493" t="n">
        <v>166.8</v>
      </c>
      <c r="BR3220" s="493" t="n">
        <v>78.59999999999999</v>
      </c>
      <c r="BS3220" s="493" t="n">
        <v>76.2</v>
      </c>
      <c r="BT3220" s="493" t="n">
        <v>600.3</v>
      </c>
      <c r="BU3220" s="493" t="n">
        <v>73.2</v>
      </c>
      <c r="BV3220" s="493" t="n">
        <v>0</v>
      </c>
      <c r="BW3220" s="493" t="n">
        <v>81</v>
      </c>
    </row>
    <row r="3221">
      <c r="A3221" t="inlineStr">
        <is>
          <t>[C9D3] Angiotensin-II 길항제 칼슘길항제 복합제</t>
        </is>
      </c>
      <c r="B3221" t="inlineStr">
        <is>
          <t>동국제약</t>
        </is>
      </c>
      <c r="C3221" t="inlineStr">
        <is>
          <t>올메비카 에이치씨티</t>
        </is>
      </c>
      <c r="D3221" t="inlineStr">
        <is>
          <t>동국제약</t>
        </is>
      </c>
      <c r="E3221" t="inlineStr">
        <is>
          <t>hydrochlorothiazide,  olmesartan medoxomil,  s-amlodipine besylate dihydrate  ( as s-amlodipine)</t>
        </is>
      </c>
      <c r="F3221" t="inlineStr">
        <is>
          <t>기타(치과의원, 치과병원 등)</t>
        </is>
      </c>
      <c r="G3221" t="inlineStr">
        <is>
          <t>Generic</t>
        </is>
      </c>
      <c r="H3221" s="493" t="n">
        <v>0</v>
      </c>
      <c r="I3221" s="493" t="n">
        <v>0</v>
      </c>
      <c r="J3221" s="493" t="n">
        <v>0</v>
      </c>
      <c r="K3221" s="493" t="n">
        <v>0</v>
      </c>
      <c r="L3221" s="493" t="n">
        <v>0</v>
      </c>
      <c r="M3221" s="493" t="n">
        <v>0</v>
      </c>
      <c r="N3221" s="493" t="n">
        <v>0</v>
      </c>
      <c r="O3221" s="493" t="n">
        <v>0</v>
      </c>
      <c r="P3221" s="493" t="n">
        <v>0</v>
      </c>
      <c r="Q3221" s="493" t="n">
        <v>0</v>
      </c>
      <c r="R3221" s="493" t="n">
        <v>0</v>
      </c>
      <c r="S3221" s="493" t="n">
        <v>0</v>
      </c>
      <c r="T3221" s="493" t="n">
        <v>0</v>
      </c>
      <c r="U3221" s="493" t="n">
        <v>0</v>
      </c>
      <c r="V3221" s="493" t="n">
        <v>0</v>
      </c>
      <c r="W3221" s="493" t="n">
        <v>0</v>
      </c>
      <c r="X3221" s="493" t="n">
        <v>0</v>
      </c>
      <c r="Y3221" s="493" t="n">
        <v>0</v>
      </c>
      <c r="Z3221" s="493" t="n">
        <v>0</v>
      </c>
      <c r="AA3221" s="493" t="n">
        <v>0</v>
      </c>
      <c r="AB3221" s="493" t="n">
        <v>0</v>
      </c>
      <c r="AC3221" s="493" t="n">
        <v>0</v>
      </c>
      <c r="AD3221" s="493" t="n">
        <v>0</v>
      </c>
      <c r="AE3221" s="493" t="n">
        <v>0</v>
      </c>
      <c r="AF3221" s="493" t="n">
        <v>0</v>
      </c>
      <c r="AG3221" s="493" t="n">
        <v>0</v>
      </c>
      <c r="AH3221" s="493" t="n">
        <v>0</v>
      </c>
      <c r="AI3221" s="493" t="n">
        <v>0</v>
      </c>
      <c r="AJ3221" s="493" t="n">
        <v>0</v>
      </c>
      <c r="AK3221" s="493" t="n">
        <v>0</v>
      </c>
      <c r="AL3221" s="493" t="n">
        <v>0</v>
      </c>
      <c r="AM3221" s="493" t="n">
        <v>0</v>
      </c>
      <c r="AN3221" s="493" t="n">
        <v>0</v>
      </c>
      <c r="AO3221" s="493" t="n">
        <v>0</v>
      </c>
      <c r="AP3221" s="493" t="n">
        <v>0</v>
      </c>
      <c r="AQ3221" s="493" t="n">
        <v>0</v>
      </c>
      <c r="AR3221" s="493" t="n">
        <v>0</v>
      </c>
      <c r="AS3221" s="493" t="n">
        <v>0</v>
      </c>
      <c r="AT3221" s="493" t="n">
        <v>0</v>
      </c>
      <c r="AU3221" s="493" t="n">
        <v>0</v>
      </c>
      <c r="AV3221" s="493" t="n">
        <v>0</v>
      </c>
      <c r="AW3221" s="493" t="n">
        <v>0</v>
      </c>
      <c r="AX3221" s="493" t="n">
        <v>0</v>
      </c>
      <c r="AY3221" s="493" t="n">
        <v>0</v>
      </c>
      <c r="AZ3221" s="493" t="n">
        <v>0</v>
      </c>
      <c r="BA3221" s="493" t="n">
        <v>0</v>
      </c>
      <c r="BB3221" s="493" t="n">
        <v>0</v>
      </c>
      <c r="BC3221" s="493" t="n">
        <v>0</v>
      </c>
      <c r="BD3221" s="493" t="n">
        <v>0</v>
      </c>
      <c r="BE3221" s="493" t="n">
        <v>0</v>
      </c>
      <c r="BF3221" s="493" t="n">
        <v>0</v>
      </c>
      <c r="BG3221" s="493" t="n">
        <v>0</v>
      </c>
      <c r="BH3221" s="493" t="n">
        <v>0</v>
      </c>
      <c r="BI3221" s="493" t="n">
        <v>0</v>
      </c>
      <c r="BJ3221" s="493" t="n">
        <v>0</v>
      </c>
      <c r="BK3221" s="493" t="n">
        <v>0</v>
      </c>
      <c r="BL3221" s="493" t="n">
        <v>0</v>
      </c>
      <c r="BM3221" s="493" t="n">
        <v>0</v>
      </c>
      <c r="BN3221" s="493" t="n">
        <v>0</v>
      </c>
      <c r="BO3221" s="493" t="n">
        <v>0</v>
      </c>
      <c r="BP3221" s="493" t="n">
        <v>0</v>
      </c>
      <c r="BQ3221" s="493" t="n">
        <v>0</v>
      </c>
      <c r="BR3221" s="493" t="n">
        <v>0</v>
      </c>
      <c r="BS3221" s="493" t="n">
        <v>215.1</v>
      </c>
      <c r="BT3221" s="493" t="n">
        <v>228.3</v>
      </c>
      <c r="BU3221" s="493" t="n">
        <v>226.8</v>
      </c>
      <c r="BV3221" s="493" t="n">
        <v>185.4</v>
      </c>
      <c r="BW3221" s="493" t="n">
        <v>190.8</v>
      </c>
    </row>
    <row r="3222">
      <c r="A3222" t="inlineStr">
        <is>
          <t>[C9D3] Angiotensin-II 길항제 칼슘길항제 복합제</t>
        </is>
      </c>
      <c r="B3222" t="inlineStr">
        <is>
          <t>동국제약</t>
        </is>
      </c>
      <c r="C3222" t="inlineStr">
        <is>
          <t>올메비카 에이치씨티</t>
        </is>
      </c>
      <c r="D3222" t="inlineStr">
        <is>
          <t>동국제약</t>
        </is>
      </c>
      <c r="E3222" t="inlineStr">
        <is>
          <t>hydrochlorothiazide,  olmesartan medoxomil,  s-amlodipine nicotinate dihydrate  ( as s-amlodipine)</t>
        </is>
      </c>
      <c r="F3222" t="inlineStr">
        <is>
          <t>상급종합병원</t>
        </is>
      </c>
      <c r="G3222" t="inlineStr">
        <is>
          <t>Generic</t>
        </is>
      </c>
      <c r="H3222" s="493" t="n">
        <v>0</v>
      </c>
      <c r="I3222" s="493" t="n">
        <v>0</v>
      </c>
      <c r="J3222" s="493" t="n">
        <v>0</v>
      </c>
      <c r="K3222" s="493" t="n">
        <v>0</v>
      </c>
      <c r="L3222" s="493" t="n">
        <v>0</v>
      </c>
      <c r="M3222" s="493" t="n">
        <v>0</v>
      </c>
      <c r="N3222" s="493" t="n">
        <v>0</v>
      </c>
      <c r="O3222" s="493" t="n">
        <v>0</v>
      </c>
      <c r="P3222" s="493" t="n">
        <v>0</v>
      </c>
      <c r="Q3222" s="493" t="n">
        <v>0</v>
      </c>
      <c r="R3222" s="493" t="n">
        <v>0</v>
      </c>
      <c r="S3222" s="493" t="n">
        <v>0</v>
      </c>
      <c r="T3222" s="493" t="n">
        <v>0</v>
      </c>
      <c r="U3222" s="493" t="n">
        <v>0</v>
      </c>
      <c r="V3222" s="493" t="n">
        <v>0</v>
      </c>
      <c r="W3222" s="493" t="n">
        <v>0</v>
      </c>
      <c r="X3222" s="493" t="n">
        <v>0</v>
      </c>
      <c r="Y3222" s="493" t="n">
        <v>0</v>
      </c>
      <c r="Z3222" s="493" t="n">
        <v>0</v>
      </c>
      <c r="AA3222" s="493" t="n">
        <v>0</v>
      </c>
      <c r="AB3222" s="493" t="n">
        <v>0</v>
      </c>
      <c r="AC3222" s="493" t="n">
        <v>0</v>
      </c>
      <c r="AD3222" s="493" t="n">
        <v>0</v>
      </c>
      <c r="AE3222" s="493" t="n">
        <v>0</v>
      </c>
      <c r="AF3222" s="493" t="n">
        <v>0</v>
      </c>
      <c r="AG3222" s="493" t="n">
        <v>0</v>
      </c>
      <c r="AH3222" s="493" t="n">
        <v>0</v>
      </c>
      <c r="AI3222" s="493" t="n">
        <v>0</v>
      </c>
      <c r="AJ3222" s="493" t="n">
        <v>0</v>
      </c>
      <c r="AK3222" s="493" t="n">
        <v>0</v>
      </c>
      <c r="AL3222" s="493" t="n">
        <v>0</v>
      </c>
      <c r="AM3222" s="493" t="n">
        <v>0</v>
      </c>
      <c r="AN3222" s="493" t="n">
        <v>0</v>
      </c>
      <c r="AO3222" s="493" t="n">
        <v>0</v>
      </c>
      <c r="AP3222" s="493" t="n">
        <v>0</v>
      </c>
      <c r="AQ3222" s="493" t="n">
        <v>0</v>
      </c>
      <c r="AR3222" s="493" t="n">
        <v>0</v>
      </c>
      <c r="AS3222" s="493" t="n">
        <v>0</v>
      </c>
      <c r="AT3222" s="493" t="n">
        <v>0</v>
      </c>
      <c r="AU3222" s="493" t="n">
        <v>0</v>
      </c>
      <c r="AV3222" s="493" t="n">
        <v>0</v>
      </c>
      <c r="AW3222" s="493" t="n">
        <v>0</v>
      </c>
      <c r="AX3222" s="493" t="n">
        <v>0</v>
      </c>
      <c r="AY3222" s="493" t="n">
        <v>0</v>
      </c>
      <c r="AZ3222" s="493" t="n">
        <v>0</v>
      </c>
      <c r="BA3222" s="493" t="n">
        <v>0</v>
      </c>
      <c r="BB3222" s="493" t="n">
        <v>0</v>
      </c>
      <c r="BC3222" s="493" t="n">
        <v>0</v>
      </c>
      <c r="BD3222" s="493" t="n">
        <v>0</v>
      </c>
      <c r="BE3222" s="493" t="n">
        <v>0</v>
      </c>
      <c r="BF3222" s="493" t="n">
        <v>0</v>
      </c>
      <c r="BG3222" s="493" t="n">
        <v>0</v>
      </c>
      <c r="BH3222" s="493" t="n">
        <v>0</v>
      </c>
      <c r="BI3222" s="493" t="n">
        <v>0</v>
      </c>
      <c r="BJ3222" s="493" t="n">
        <v>0</v>
      </c>
      <c r="BK3222" s="493" t="n">
        <v>0</v>
      </c>
      <c r="BL3222" s="493" t="n">
        <v>0</v>
      </c>
      <c r="BM3222" s="493" t="n">
        <v>0</v>
      </c>
      <c r="BN3222" s="493" t="n">
        <v>0</v>
      </c>
      <c r="BO3222" s="493" t="n">
        <v>0</v>
      </c>
      <c r="BP3222" s="493" t="n">
        <v>0</v>
      </c>
      <c r="BQ3222" s="493" t="n">
        <v>0</v>
      </c>
      <c r="BR3222" s="493" t="n">
        <v>562.86</v>
      </c>
      <c r="BS3222" s="493" t="n">
        <v>415.2</v>
      </c>
      <c r="BT3222" s="493" t="n">
        <v>208.8</v>
      </c>
      <c r="BU3222" s="493" t="n">
        <v>772.54</v>
      </c>
      <c r="BV3222" s="493" t="n">
        <v>1158.39</v>
      </c>
      <c r="BW3222" s="493" t="n">
        <v>1011.33</v>
      </c>
    </row>
    <row r="3223">
      <c r="A3223" t="inlineStr">
        <is>
          <t>[C9D3] Angiotensin-II 길항제 칼슘길항제 복합제</t>
        </is>
      </c>
      <c r="B3223" t="inlineStr">
        <is>
          <t>동국제약</t>
        </is>
      </c>
      <c r="C3223" t="inlineStr">
        <is>
          <t>올메비카 에이치씨티</t>
        </is>
      </c>
      <c r="D3223" t="inlineStr">
        <is>
          <t>동국제약</t>
        </is>
      </c>
      <c r="E3223" t="inlineStr">
        <is>
          <t>hydrochlorothiazide,  olmesartan medoxomil,  s-amlodipine nicotinate dihydrate  ( as s-amlodipine)</t>
        </is>
      </c>
      <c r="F3223" t="inlineStr">
        <is>
          <t>종합병원</t>
        </is>
      </c>
      <c r="G3223" t="inlineStr">
        <is>
          <t>Generic</t>
        </is>
      </c>
      <c r="H3223" s="493" t="n">
        <v>0</v>
      </c>
      <c r="I3223" s="493" t="n">
        <v>0</v>
      </c>
      <c r="J3223" s="493" t="n">
        <v>0</v>
      </c>
      <c r="K3223" s="493" t="n">
        <v>0</v>
      </c>
      <c r="L3223" s="493" t="n">
        <v>0</v>
      </c>
      <c r="M3223" s="493" t="n">
        <v>0</v>
      </c>
      <c r="N3223" s="493" t="n">
        <v>0</v>
      </c>
      <c r="O3223" s="493" t="n">
        <v>0</v>
      </c>
      <c r="P3223" s="493" t="n">
        <v>0</v>
      </c>
      <c r="Q3223" s="493" t="n">
        <v>0</v>
      </c>
      <c r="R3223" s="493" t="n">
        <v>0</v>
      </c>
      <c r="S3223" s="493" t="n">
        <v>0</v>
      </c>
      <c r="T3223" s="493" t="n">
        <v>0</v>
      </c>
      <c r="U3223" s="493" t="n">
        <v>0</v>
      </c>
      <c r="V3223" s="493" t="n">
        <v>0</v>
      </c>
      <c r="W3223" s="493" t="n">
        <v>0</v>
      </c>
      <c r="X3223" s="493" t="n">
        <v>0</v>
      </c>
      <c r="Y3223" s="493" t="n">
        <v>0</v>
      </c>
      <c r="Z3223" s="493" t="n">
        <v>0</v>
      </c>
      <c r="AA3223" s="493" t="n">
        <v>0</v>
      </c>
      <c r="AB3223" s="493" t="n">
        <v>0</v>
      </c>
      <c r="AC3223" s="493" t="n">
        <v>0</v>
      </c>
      <c r="AD3223" s="493" t="n">
        <v>0</v>
      </c>
      <c r="AE3223" s="493" t="n">
        <v>0</v>
      </c>
      <c r="AF3223" s="493" t="n">
        <v>0</v>
      </c>
      <c r="AG3223" s="493" t="n">
        <v>0</v>
      </c>
      <c r="AH3223" s="493" t="n">
        <v>0</v>
      </c>
      <c r="AI3223" s="493" t="n">
        <v>0</v>
      </c>
      <c r="AJ3223" s="493" t="n">
        <v>0</v>
      </c>
      <c r="AK3223" s="493" t="n">
        <v>0</v>
      </c>
      <c r="AL3223" s="493" t="n">
        <v>0</v>
      </c>
      <c r="AM3223" s="493" t="n">
        <v>0</v>
      </c>
      <c r="AN3223" s="493" t="n">
        <v>0</v>
      </c>
      <c r="AO3223" s="493" t="n">
        <v>0</v>
      </c>
      <c r="AP3223" s="493" t="n">
        <v>0</v>
      </c>
      <c r="AQ3223" s="493" t="n">
        <v>0</v>
      </c>
      <c r="AR3223" s="493" t="n">
        <v>0</v>
      </c>
      <c r="AS3223" s="493" t="n">
        <v>0</v>
      </c>
      <c r="AT3223" s="493" t="n">
        <v>0</v>
      </c>
      <c r="AU3223" s="493" t="n">
        <v>0</v>
      </c>
      <c r="AV3223" s="493" t="n">
        <v>0</v>
      </c>
      <c r="AW3223" s="493" t="n">
        <v>0</v>
      </c>
      <c r="AX3223" s="493" t="n">
        <v>0</v>
      </c>
      <c r="AY3223" s="493" t="n">
        <v>0</v>
      </c>
      <c r="AZ3223" s="493" t="n">
        <v>0</v>
      </c>
      <c r="BA3223" s="493" t="n">
        <v>0</v>
      </c>
      <c r="BB3223" s="493" t="n">
        <v>0</v>
      </c>
      <c r="BC3223" s="493" t="n">
        <v>0</v>
      </c>
      <c r="BD3223" s="493" t="n">
        <v>0</v>
      </c>
      <c r="BE3223" s="493" t="n">
        <v>117</v>
      </c>
      <c r="BF3223" s="493" t="n">
        <v>39.3</v>
      </c>
      <c r="BG3223" s="493" t="n">
        <v>159.6</v>
      </c>
      <c r="BH3223" s="493" t="n">
        <v>78</v>
      </c>
      <c r="BI3223" s="493" t="n">
        <v>76.8</v>
      </c>
      <c r="BJ3223" s="493" t="n">
        <v>571.2</v>
      </c>
      <c r="BK3223" s="493" t="n">
        <v>0</v>
      </c>
      <c r="BL3223" s="493" t="n">
        <v>650.4</v>
      </c>
      <c r="BM3223" s="493" t="n">
        <v>0</v>
      </c>
      <c r="BN3223" s="493" t="n">
        <v>868.1</v>
      </c>
      <c r="BO3223" s="493" t="n">
        <v>120.54</v>
      </c>
      <c r="BP3223" s="493" t="n">
        <v>242.24</v>
      </c>
      <c r="BQ3223" s="493" t="n">
        <v>1079.28</v>
      </c>
      <c r="BR3223" s="493" t="n">
        <v>1930.44</v>
      </c>
      <c r="BS3223" s="493" t="n">
        <v>1033.17</v>
      </c>
      <c r="BT3223" s="493" t="n">
        <v>3413.72</v>
      </c>
      <c r="BU3223" s="493" t="n">
        <v>5600.4</v>
      </c>
      <c r="BV3223" s="493" t="n">
        <v>4793.4</v>
      </c>
      <c r="BW3223" s="493" t="n">
        <v>7055.93</v>
      </c>
    </row>
    <row r="3224">
      <c r="A3224" t="inlineStr">
        <is>
          <t>[C9D3] Angiotensin-II 길항제 칼슘길항제 복합제</t>
        </is>
      </c>
      <c r="B3224" t="inlineStr">
        <is>
          <t>동국제약</t>
        </is>
      </c>
      <c r="C3224" t="inlineStr">
        <is>
          <t>올메비카 에이치씨티</t>
        </is>
      </c>
      <c r="D3224" t="inlineStr">
        <is>
          <t>동국제약</t>
        </is>
      </c>
      <c r="E3224" t="inlineStr">
        <is>
          <t>hydrochlorothiazide,  olmesartan medoxomil,  s-amlodipine nicotinate dihydrate  ( as s-amlodipine)</t>
        </is>
      </c>
      <c r="F3224" t="inlineStr">
        <is>
          <t>병원</t>
        </is>
      </c>
      <c r="G3224" t="inlineStr">
        <is>
          <t>Generic</t>
        </is>
      </c>
      <c r="H3224" s="493" t="n">
        <v>0</v>
      </c>
      <c r="I3224" s="493" t="n">
        <v>0</v>
      </c>
      <c r="J3224" s="493" t="n">
        <v>0</v>
      </c>
      <c r="K3224" s="493" t="n">
        <v>0</v>
      </c>
      <c r="L3224" s="493" t="n">
        <v>0</v>
      </c>
      <c r="M3224" s="493" t="n">
        <v>0</v>
      </c>
      <c r="N3224" s="493" t="n">
        <v>0</v>
      </c>
      <c r="O3224" s="493" t="n">
        <v>0</v>
      </c>
      <c r="P3224" s="493" t="n">
        <v>0</v>
      </c>
      <c r="Q3224" s="493" t="n">
        <v>0</v>
      </c>
      <c r="R3224" s="493" t="n">
        <v>0</v>
      </c>
      <c r="S3224" s="493" t="n">
        <v>0</v>
      </c>
      <c r="T3224" s="493" t="n">
        <v>0</v>
      </c>
      <c r="U3224" s="493" t="n">
        <v>0</v>
      </c>
      <c r="V3224" s="493" t="n">
        <v>0</v>
      </c>
      <c r="W3224" s="493" t="n">
        <v>0</v>
      </c>
      <c r="X3224" s="493" t="n">
        <v>0</v>
      </c>
      <c r="Y3224" s="493" t="n">
        <v>0</v>
      </c>
      <c r="Z3224" s="493" t="n">
        <v>0</v>
      </c>
      <c r="AA3224" s="493" t="n">
        <v>0</v>
      </c>
      <c r="AB3224" s="493" t="n">
        <v>0</v>
      </c>
      <c r="AC3224" s="493" t="n">
        <v>0</v>
      </c>
      <c r="AD3224" s="493" t="n">
        <v>0</v>
      </c>
      <c r="AE3224" s="493" t="n">
        <v>0</v>
      </c>
      <c r="AF3224" s="493" t="n">
        <v>0</v>
      </c>
      <c r="AG3224" s="493" t="n">
        <v>0</v>
      </c>
      <c r="AH3224" s="493" t="n">
        <v>0</v>
      </c>
      <c r="AI3224" s="493" t="n">
        <v>0</v>
      </c>
      <c r="AJ3224" s="493" t="n">
        <v>0</v>
      </c>
      <c r="AK3224" s="493" t="n">
        <v>0</v>
      </c>
      <c r="AL3224" s="493" t="n">
        <v>0</v>
      </c>
      <c r="AM3224" s="493" t="n">
        <v>0</v>
      </c>
      <c r="AN3224" s="493" t="n">
        <v>0</v>
      </c>
      <c r="AO3224" s="493" t="n">
        <v>0</v>
      </c>
      <c r="AP3224" s="493" t="n">
        <v>0</v>
      </c>
      <c r="AQ3224" s="493" t="n">
        <v>0</v>
      </c>
      <c r="AR3224" s="493" t="n">
        <v>0</v>
      </c>
      <c r="AS3224" s="493" t="n">
        <v>0</v>
      </c>
      <c r="AT3224" s="493" t="n">
        <v>0</v>
      </c>
      <c r="AU3224" s="493" t="n">
        <v>0</v>
      </c>
      <c r="AV3224" s="493" t="n">
        <v>0</v>
      </c>
      <c r="AW3224" s="493" t="n">
        <v>0</v>
      </c>
      <c r="AX3224" s="493" t="n">
        <v>0</v>
      </c>
      <c r="AY3224" s="493" t="n">
        <v>0</v>
      </c>
      <c r="AZ3224" s="493" t="n">
        <v>0</v>
      </c>
      <c r="BA3224" s="493" t="n">
        <v>0</v>
      </c>
      <c r="BB3224" s="493" t="n">
        <v>0</v>
      </c>
      <c r="BC3224" s="493" t="n">
        <v>0</v>
      </c>
      <c r="BD3224" s="493" t="n">
        <v>0</v>
      </c>
      <c r="BE3224" s="493" t="n">
        <v>0</v>
      </c>
      <c r="BF3224" s="493" t="n">
        <v>0</v>
      </c>
      <c r="BG3224" s="493" t="n">
        <v>0</v>
      </c>
      <c r="BH3224" s="493" t="n">
        <v>0</v>
      </c>
      <c r="BI3224" s="493" t="n">
        <v>0</v>
      </c>
      <c r="BJ3224" s="493" t="n">
        <v>724.8</v>
      </c>
      <c r="BK3224" s="493" t="n">
        <v>0</v>
      </c>
      <c r="BL3224" s="493" t="n">
        <v>480</v>
      </c>
      <c r="BM3224" s="493" t="n">
        <v>966</v>
      </c>
      <c r="BN3224" s="493" t="n">
        <v>727.2</v>
      </c>
      <c r="BO3224" s="493" t="n">
        <v>240.6</v>
      </c>
      <c r="BP3224" s="493" t="n">
        <v>721.8</v>
      </c>
      <c r="BQ3224" s="493" t="n">
        <v>240</v>
      </c>
      <c r="BR3224" s="493" t="n">
        <v>1929</v>
      </c>
      <c r="BS3224" s="493" t="n">
        <v>0</v>
      </c>
      <c r="BT3224" s="493" t="n">
        <v>1925.4</v>
      </c>
      <c r="BU3224" s="493" t="n">
        <v>890.1799999999999</v>
      </c>
      <c r="BV3224" s="493" t="n">
        <v>1011.3</v>
      </c>
      <c r="BW3224" s="493" t="n">
        <v>1147.5</v>
      </c>
    </row>
    <row r="3225">
      <c r="A3225" t="inlineStr">
        <is>
          <t>[C9D3] Angiotensin-II 길항제 칼슘길항제 복합제</t>
        </is>
      </c>
      <c r="B3225" t="inlineStr">
        <is>
          <t>동국제약</t>
        </is>
      </c>
      <c r="C3225" t="inlineStr">
        <is>
          <t>올메비카 에이치씨티</t>
        </is>
      </c>
      <c r="D3225" t="inlineStr">
        <is>
          <t>동국제약</t>
        </is>
      </c>
      <c r="E3225" t="inlineStr">
        <is>
          <t>hydrochlorothiazide,  olmesartan medoxomil,  s-amlodipine nicotinate dihydrate  ( as s-amlodipine)</t>
        </is>
      </c>
      <c r="F3225" t="inlineStr">
        <is>
          <t>의원</t>
        </is>
      </c>
      <c r="G3225" t="inlineStr">
        <is>
          <t>Generic</t>
        </is>
      </c>
      <c r="H3225" s="493" t="n">
        <v>0</v>
      </c>
      <c r="I3225" s="493" t="n">
        <v>0</v>
      </c>
      <c r="J3225" s="493" t="n">
        <v>0</v>
      </c>
      <c r="K3225" s="493" t="n">
        <v>0</v>
      </c>
      <c r="L3225" s="493" t="n">
        <v>0</v>
      </c>
      <c r="M3225" s="493" t="n">
        <v>0</v>
      </c>
      <c r="N3225" s="493" t="n">
        <v>0</v>
      </c>
      <c r="O3225" s="493" t="n">
        <v>0</v>
      </c>
      <c r="P3225" s="493" t="n">
        <v>0</v>
      </c>
      <c r="Q3225" s="493" t="n">
        <v>0</v>
      </c>
      <c r="R3225" s="493" t="n">
        <v>0</v>
      </c>
      <c r="S3225" s="493" t="n">
        <v>0</v>
      </c>
      <c r="T3225" s="493" t="n">
        <v>0</v>
      </c>
      <c r="U3225" s="493" t="n">
        <v>0</v>
      </c>
      <c r="V3225" s="493" t="n">
        <v>0</v>
      </c>
      <c r="W3225" s="493" t="n">
        <v>0</v>
      </c>
      <c r="X3225" s="493" t="n">
        <v>0</v>
      </c>
      <c r="Y3225" s="493" t="n">
        <v>0</v>
      </c>
      <c r="Z3225" s="493" t="n">
        <v>0</v>
      </c>
      <c r="AA3225" s="493" t="n">
        <v>0</v>
      </c>
      <c r="AB3225" s="493" t="n">
        <v>0</v>
      </c>
      <c r="AC3225" s="493" t="n">
        <v>0</v>
      </c>
      <c r="AD3225" s="493" t="n">
        <v>0</v>
      </c>
      <c r="AE3225" s="493" t="n">
        <v>0</v>
      </c>
      <c r="AF3225" s="493" t="n">
        <v>0</v>
      </c>
      <c r="AG3225" s="493" t="n">
        <v>0</v>
      </c>
      <c r="AH3225" s="493" t="n">
        <v>0</v>
      </c>
      <c r="AI3225" s="493" t="n">
        <v>0</v>
      </c>
      <c r="AJ3225" s="493" t="n">
        <v>0</v>
      </c>
      <c r="AK3225" s="493" t="n">
        <v>0</v>
      </c>
      <c r="AL3225" s="493" t="n">
        <v>0</v>
      </c>
      <c r="AM3225" s="493" t="n">
        <v>0</v>
      </c>
      <c r="AN3225" s="493" t="n">
        <v>0</v>
      </c>
      <c r="AO3225" s="493" t="n">
        <v>0</v>
      </c>
      <c r="AP3225" s="493" t="n">
        <v>0</v>
      </c>
      <c r="AQ3225" s="493" t="n">
        <v>0</v>
      </c>
      <c r="AR3225" s="493" t="n">
        <v>0</v>
      </c>
      <c r="AS3225" s="493" t="n">
        <v>0</v>
      </c>
      <c r="AT3225" s="493" t="n">
        <v>0</v>
      </c>
      <c r="AU3225" s="493" t="n">
        <v>0</v>
      </c>
      <c r="AV3225" s="493" t="n">
        <v>0</v>
      </c>
      <c r="AW3225" s="493" t="n">
        <v>0</v>
      </c>
      <c r="AX3225" s="493" t="n">
        <v>0</v>
      </c>
      <c r="AY3225" s="493" t="n">
        <v>0</v>
      </c>
      <c r="AZ3225" s="493" t="n">
        <v>0</v>
      </c>
      <c r="BA3225" s="493" t="n">
        <v>0</v>
      </c>
      <c r="BB3225" s="493" t="n">
        <v>0</v>
      </c>
      <c r="BC3225" s="493" t="n">
        <v>2752.03</v>
      </c>
      <c r="BD3225" s="493" t="n">
        <v>2384.84</v>
      </c>
      <c r="BE3225" s="493" t="n">
        <v>3296.2</v>
      </c>
      <c r="BF3225" s="493" t="n">
        <v>4527.22</v>
      </c>
      <c r="BG3225" s="493" t="n">
        <v>5189.65</v>
      </c>
      <c r="BH3225" s="493" t="n">
        <v>4422.53</v>
      </c>
      <c r="BI3225" s="493" t="n">
        <v>5178.75</v>
      </c>
      <c r="BJ3225" s="493" t="n">
        <v>7109.68</v>
      </c>
      <c r="BK3225" s="493" t="n">
        <v>5140.2</v>
      </c>
      <c r="BL3225" s="493" t="n">
        <v>7710.26</v>
      </c>
      <c r="BM3225" s="493" t="n">
        <v>7676.72</v>
      </c>
      <c r="BN3225" s="493" t="n">
        <v>8168.45</v>
      </c>
      <c r="BO3225" s="493" t="n">
        <v>10682.41</v>
      </c>
      <c r="BP3225" s="493" t="n">
        <v>11948.57</v>
      </c>
      <c r="BQ3225" s="493" t="n">
        <v>12289.12</v>
      </c>
      <c r="BR3225" s="493" t="n">
        <v>11287.82</v>
      </c>
      <c r="BS3225" s="493" t="n">
        <v>14599.98</v>
      </c>
      <c r="BT3225" s="493" t="n">
        <v>14191.06</v>
      </c>
      <c r="BU3225" s="493" t="n">
        <v>13223.64</v>
      </c>
      <c r="BV3225" s="493" t="n">
        <v>13608.85</v>
      </c>
      <c r="BW3225" s="493" t="n">
        <v>14856.13</v>
      </c>
    </row>
    <row r="3226">
      <c r="A3226" t="inlineStr">
        <is>
          <t>[C9D3] Angiotensin-II 길항제 칼슘길항제 복합제</t>
        </is>
      </c>
      <c r="B3226" t="inlineStr">
        <is>
          <t>동국제약</t>
        </is>
      </c>
      <c r="C3226" t="inlineStr">
        <is>
          <t>올메비카 에이치씨티</t>
        </is>
      </c>
      <c r="D3226" t="inlineStr">
        <is>
          <t>동국제약</t>
        </is>
      </c>
      <c r="E3226" t="inlineStr">
        <is>
          <t>hydrochlorothiazide,  olmesartan medoxomil,  s-amlodipine nicotinate dihydrate  ( as s-amlodipine)</t>
        </is>
      </c>
      <c r="F3226" t="inlineStr">
        <is>
          <t>보건소</t>
        </is>
      </c>
      <c r="G3226" t="inlineStr">
        <is>
          <t>Generic</t>
        </is>
      </c>
      <c r="H3226" s="493" t="n">
        <v>0</v>
      </c>
      <c r="I3226" s="493" t="n">
        <v>0</v>
      </c>
      <c r="J3226" s="493" t="n">
        <v>0</v>
      </c>
      <c r="K3226" s="493" t="n">
        <v>0</v>
      </c>
      <c r="L3226" s="493" t="n">
        <v>0</v>
      </c>
      <c r="M3226" s="493" t="n">
        <v>0</v>
      </c>
      <c r="N3226" s="493" t="n">
        <v>0</v>
      </c>
      <c r="O3226" s="493" t="n">
        <v>0</v>
      </c>
      <c r="P3226" s="493" t="n">
        <v>0</v>
      </c>
      <c r="Q3226" s="493" t="n">
        <v>0</v>
      </c>
      <c r="R3226" s="493" t="n">
        <v>0</v>
      </c>
      <c r="S3226" s="493" t="n">
        <v>0</v>
      </c>
      <c r="T3226" s="493" t="n">
        <v>0</v>
      </c>
      <c r="U3226" s="493" t="n">
        <v>0</v>
      </c>
      <c r="V3226" s="493" t="n">
        <v>0</v>
      </c>
      <c r="W3226" s="493" t="n">
        <v>0</v>
      </c>
      <c r="X3226" s="493" t="n">
        <v>0</v>
      </c>
      <c r="Y3226" s="493" t="n">
        <v>0</v>
      </c>
      <c r="Z3226" s="493" t="n">
        <v>0</v>
      </c>
      <c r="AA3226" s="493" t="n">
        <v>0</v>
      </c>
      <c r="AB3226" s="493" t="n">
        <v>0</v>
      </c>
      <c r="AC3226" s="493" t="n">
        <v>0</v>
      </c>
      <c r="AD3226" s="493" t="n">
        <v>0</v>
      </c>
      <c r="AE3226" s="493" t="n">
        <v>0</v>
      </c>
      <c r="AF3226" s="493" t="n">
        <v>0</v>
      </c>
      <c r="AG3226" s="493" t="n">
        <v>0</v>
      </c>
      <c r="AH3226" s="493" t="n">
        <v>0</v>
      </c>
      <c r="AI3226" s="493" t="n">
        <v>0</v>
      </c>
      <c r="AJ3226" s="493" t="n">
        <v>0</v>
      </c>
      <c r="AK3226" s="493" t="n">
        <v>0</v>
      </c>
      <c r="AL3226" s="493" t="n">
        <v>0</v>
      </c>
      <c r="AM3226" s="493" t="n">
        <v>0</v>
      </c>
      <c r="AN3226" s="493" t="n">
        <v>0</v>
      </c>
      <c r="AO3226" s="493" t="n">
        <v>0</v>
      </c>
      <c r="AP3226" s="493" t="n">
        <v>0</v>
      </c>
      <c r="AQ3226" s="493" t="n">
        <v>0</v>
      </c>
      <c r="AR3226" s="493" t="n">
        <v>0</v>
      </c>
      <c r="AS3226" s="493" t="n">
        <v>0</v>
      </c>
      <c r="AT3226" s="493" t="n">
        <v>0</v>
      </c>
      <c r="AU3226" s="493" t="n">
        <v>0</v>
      </c>
      <c r="AV3226" s="493" t="n">
        <v>0</v>
      </c>
      <c r="AW3226" s="493" t="n">
        <v>0</v>
      </c>
      <c r="AX3226" s="493" t="n">
        <v>0</v>
      </c>
      <c r="AY3226" s="493" t="n">
        <v>0</v>
      </c>
      <c r="AZ3226" s="493" t="n">
        <v>0</v>
      </c>
      <c r="BA3226" s="493" t="n">
        <v>0</v>
      </c>
      <c r="BB3226" s="493" t="n">
        <v>0</v>
      </c>
      <c r="BC3226" s="493" t="n">
        <v>0</v>
      </c>
      <c r="BD3226" s="493" t="n">
        <v>674.1</v>
      </c>
      <c r="BE3226" s="493" t="n">
        <v>12</v>
      </c>
      <c r="BF3226" s="493" t="n">
        <v>0</v>
      </c>
      <c r="BG3226" s="493" t="n">
        <v>768.6</v>
      </c>
      <c r="BH3226" s="493" t="n">
        <v>0</v>
      </c>
      <c r="BI3226" s="493" t="n">
        <v>0</v>
      </c>
      <c r="BJ3226" s="493" t="n">
        <v>665.1</v>
      </c>
      <c r="BK3226" s="493" t="n">
        <v>0</v>
      </c>
      <c r="BL3226" s="493" t="n">
        <v>0</v>
      </c>
      <c r="BM3226" s="493" t="n">
        <v>0</v>
      </c>
      <c r="BN3226" s="493" t="n">
        <v>0</v>
      </c>
      <c r="BO3226" s="493" t="n">
        <v>0</v>
      </c>
      <c r="BP3226" s="493" t="n">
        <v>0</v>
      </c>
      <c r="BQ3226" s="493" t="n">
        <v>0</v>
      </c>
      <c r="BR3226" s="493" t="n">
        <v>0</v>
      </c>
      <c r="BS3226" s="493" t="n">
        <v>18</v>
      </c>
      <c r="BT3226" s="493" t="n">
        <v>0</v>
      </c>
      <c r="BU3226" s="493" t="n">
        <v>0</v>
      </c>
      <c r="BV3226" s="493" t="n">
        <v>15.6</v>
      </c>
      <c r="BW3226" s="493" t="n">
        <v>0</v>
      </c>
    </row>
    <row r="3227">
      <c r="A3227" t="inlineStr">
        <is>
          <t>[C9D3] Angiotensin-II 길항제 칼슘길항제 복합제</t>
        </is>
      </c>
      <c r="B3227" t="inlineStr">
        <is>
          <t>동국제약</t>
        </is>
      </c>
      <c r="C3227" t="inlineStr">
        <is>
          <t>프리트윈</t>
        </is>
      </c>
      <c r="D3227" t="inlineStr">
        <is>
          <t>동국제약</t>
        </is>
      </c>
      <c r="E3227" t="inlineStr">
        <is>
          <t>amlodipine besylate,  telmisartan</t>
        </is>
      </c>
      <c r="F3227" t="inlineStr">
        <is>
          <t>상급종합병원</t>
        </is>
      </c>
      <c r="G3227" t="inlineStr">
        <is>
          <t>Generic</t>
        </is>
      </c>
      <c r="H3227" s="493" t="n">
        <v>0</v>
      </c>
      <c r="I3227" s="493" t="n">
        <v>0</v>
      </c>
      <c r="J3227" s="493" t="n">
        <v>0</v>
      </c>
      <c r="K3227" s="493" t="n">
        <v>0</v>
      </c>
      <c r="L3227" s="493" t="n">
        <v>0</v>
      </c>
      <c r="M3227" s="493" t="n">
        <v>0</v>
      </c>
      <c r="N3227" s="493" t="n">
        <v>0</v>
      </c>
      <c r="O3227" s="493" t="n">
        <v>0</v>
      </c>
      <c r="P3227" s="493" t="n">
        <v>0</v>
      </c>
      <c r="Q3227" s="493" t="n">
        <v>0</v>
      </c>
      <c r="R3227" s="493" t="n">
        <v>0</v>
      </c>
      <c r="S3227" s="493" t="n">
        <v>0</v>
      </c>
      <c r="T3227" s="493" t="n">
        <v>0</v>
      </c>
      <c r="U3227" s="493" t="n">
        <v>0</v>
      </c>
      <c r="V3227" s="493" t="n">
        <v>0</v>
      </c>
      <c r="W3227" s="493" t="n">
        <v>0</v>
      </c>
      <c r="X3227" s="493" t="n">
        <v>0</v>
      </c>
      <c r="Y3227" s="493" t="n">
        <v>0</v>
      </c>
      <c r="Z3227" s="493" t="n">
        <v>0</v>
      </c>
      <c r="AA3227" s="493" t="n">
        <v>0</v>
      </c>
      <c r="AB3227" s="493" t="n">
        <v>0</v>
      </c>
      <c r="AC3227" s="493" t="n">
        <v>0</v>
      </c>
      <c r="AD3227" s="493" t="n">
        <v>0</v>
      </c>
      <c r="AE3227" s="493" t="n">
        <v>0</v>
      </c>
      <c r="AF3227" s="493" t="n">
        <v>0</v>
      </c>
      <c r="AG3227" s="493" t="n">
        <v>0</v>
      </c>
      <c r="AH3227" s="493" t="n">
        <v>0</v>
      </c>
      <c r="AI3227" s="493" t="n">
        <v>0</v>
      </c>
      <c r="AJ3227" s="493" t="n">
        <v>0</v>
      </c>
      <c r="AK3227" s="493" t="n">
        <v>0</v>
      </c>
      <c r="AL3227" s="493" t="n">
        <v>0</v>
      </c>
      <c r="AM3227" s="493" t="n">
        <v>0</v>
      </c>
      <c r="AN3227" s="493" t="n">
        <v>0</v>
      </c>
      <c r="AO3227" s="493" t="n">
        <v>0</v>
      </c>
      <c r="AP3227" s="493" t="n">
        <v>0</v>
      </c>
      <c r="AQ3227" s="493" t="n">
        <v>0</v>
      </c>
      <c r="AR3227" s="493" t="n">
        <v>365.4</v>
      </c>
      <c r="AS3227" s="493" t="n">
        <v>0</v>
      </c>
      <c r="AT3227" s="493" t="n">
        <v>0</v>
      </c>
      <c r="AU3227" s="493" t="n">
        <v>0</v>
      </c>
      <c r="AV3227" s="493" t="n">
        <v>0</v>
      </c>
      <c r="AW3227" s="493" t="n">
        <v>0</v>
      </c>
      <c r="AX3227" s="493" t="n">
        <v>0</v>
      </c>
      <c r="AY3227" s="493" t="n">
        <v>0</v>
      </c>
      <c r="AZ3227" s="493" t="n">
        <v>0</v>
      </c>
      <c r="BA3227" s="493" t="n">
        <v>0</v>
      </c>
      <c r="BB3227" s="493" t="n">
        <v>0</v>
      </c>
      <c r="BC3227" s="493" t="n">
        <v>0</v>
      </c>
      <c r="BD3227" s="493" t="n">
        <v>0</v>
      </c>
      <c r="BE3227" s="493" t="n">
        <v>0</v>
      </c>
      <c r="BF3227" s="493" t="n">
        <v>0</v>
      </c>
      <c r="BG3227" s="493" t="n">
        <v>0</v>
      </c>
      <c r="BH3227" s="493" t="n">
        <v>0</v>
      </c>
      <c r="BI3227" s="493" t="n">
        <v>0</v>
      </c>
      <c r="BJ3227" s="493" t="n">
        <v>0</v>
      </c>
      <c r="BK3227" s="493" t="n">
        <v>0</v>
      </c>
      <c r="BL3227" s="493" t="n">
        <v>0</v>
      </c>
      <c r="BM3227" s="493" t="n">
        <v>0</v>
      </c>
      <c r="BN3227" s="493" t="n">
        <v>0</v>
      </c>
      <c r="BO3227" s="493" t="n">
        <v>0</v>
      </c>
      <c r="BP3227" s="493" t="n">
        <v>0</v>
      </c>
      <c r="BQ3227" s="493" t="n">
        <v>0</v>
      </c>
      <c r="BR3227" s="493" t="n">
        <v>0</v>
      </c>
      <c r="BS3227" s="493" t="n">
        <v>0</v>
      </c>
      <c r="BT3227" s="493" t="n">
        <v>0</v>
      </c>
      <c r="BU3227" s="493" t="n">
        <v>0</v>
      </c>
      <c r="BV3227" s="493" t="n">
        <v>0</v>
      </c>
      <c r="BW3227" s="493" t="n">
        <v>0</v>
      </c>
    </row>
    <row r="3228">
      <c r="A3228" t="inlineStr">
        <is>
          <t>[C9D3] Angiotensin-II 길항제 칼슘길항제 복합제</t>
        </is>
      </c>
      <c r="B3228" t="inlineStr">
        <is>
          <t>동국제약</t>
        </is>
      </c>
      <c r="C3228" t="inlineStr">
        <is>
          <t>프리트윈</t>
        </is>
      </c>
      <c r="D3228" t="inlineStr">
        <is>
          <t>동국제약</t>
        </is>
      </c>
      <c r="E3228" t="inlineStr">
        <is>
          <t>amlodipine besylate,  telmisartan</t>
        </is>
      </c>
      <c r="F3228" t="inlineStr">
        <is>
          <t>종합병원</t>
        </is>
      </c>
      <c r="G3228" t="inlineStr">
        <is>
          <t>Generic</t>
        </is>
      </c>
      <c r="H3228" s="493" t="n">
        <v>43982.72</v>
      </c>
      <c r="I3228" s="493" t="n">
        <v>37802.01</v>
      </c>
      <c r="J3228" s="493" t="n">
        <v>48206.42</v>
      </c>
      <c r="K3228" s="493" t="n">
        <v>44894.66</v>
      </c>
      <c r="L3228" s="493" t="n">
        <v>39902.3</v>
      </c>
      <c r="M3228" s="493" t="n">
        <v>50193.84</v>
      </c>
      <c r="N3228" s="493" t="n">
        <v>45416.09</v>
      </c>
      <c r="O3228" s="493" t="n">
        <v>43736.98</v>
      </c>
      <c r="P3228" s="493" t="n">
        <v>34092.79</v>
      </c>
      <c r="Q3228" s="493" t="n">
        <v>35793.04</v>
      </c>
      <c r="R3228" s="493" t="n">
        <v>53551.01</v>
      </c>
      <c r="S3228" s="493" t="n">
        <v>62490.17</v>
      </c>
      <c r="T3228" s="493" t="n">
        <v>56715.74</v>
      </c>
      <c r="U3228" s="493" t="n">
        <v>51820.98</v>
      </c>
      <c r="V3228" s="493" t="n">
        <v>65491.67</v>
      </c>
      <c r="W3228" s="493" t="n">
        <v>51429.93</v>
      </c>
      <c r="X3228" s="493" t="n">
        <v>57695.43</v>
      </c>
      <c r="Y3228" s="493" t="n">
        <v>55178.78</v>
      </c>
      <c r="Z3228" s="493" t="n">
        <v>55315.36</v>
      </c>
      <c r="AA3228" s="493" t="n">
        <v>53232.46</v>
      </c>
      <c r="AB3228" s="493" t="n">
        <v>56962.43</v>
      </c>
      <c r="AC3228" s="493" t="n">
        <v>58197.59</v>
      </c>
      <c r="AD3228" s="493" t="n">
        <v>55511.13</v>
      </c>
      <c r="AE3228" s="493" t="n">
        <v>61664.6</v>
      </c>
      <c r="AF3228" s="493" t="n">
        <v>57915.99</v>
      </c>
      <c r="AG3228" s="493" t="n">
        <v>55916.87</v>
      </c>
      <c r="AH3228" s="493" t="n">
        <v>62274.32</v>
      </c>
      <c r="AI3228" s="493" t="n">
        <v>64911.11</v>
      </c>
      <c r="AJ3228" s="493" t="n">
        <v>72667.71000000001</v>
      </c>
      <c r="AK3228" s="493" t="n">
        <v>64653.25</v>
      </c>
      <c r="AL3228" s="493" t="n">
        <v>75751.07000000001</v>
      </c>
      <c r="AM3228" s="493" t="n">
        <v>83214.59</v>
      </c>
      <c r="AN3228" s="493" t="n">
        <v>77966.44</v>
      </c>
      <c r="AO3228" s="493" t="n">
        <v>84113.91</v>
      </c>
      <c r="AP3228" s="493" t="n">
        <v>82826.25</v>
      </c>
      <c r="AQ3228" s="493" t="n">
        <v>77688.07000000001</v>
      </c>
      <c r="AR3228" s="493" t="n">
        <v>77567.73</v>
      </c>
      <c r="AS3228" s="493" t="n">
        <v>64007.6</v>
      </c>
      <c r="AT3228" s="493" t="n">
        <v>69759.63</v>
      </c>
      <c r="AU3228" s="493" t="n">
        <v>65940.35000000001</v>
      </c>
      <c r="AV3228" s="493" t="n">
        <v>81501.73</v>
      </c>
      <c r="AW3228" s="493" t="n">
        <v>64681.06</v>
      </c>
      <c r="AX3228" s="493" t="n">
        <v>77659.06</v>
      </c>
      <c r="AY3228" s="493" t="n">
        <v>79536.57000000001</v>
      </c>
      <c r="AZ3228" s="493" t="n">
        <v>71725.21000000001</v>
      </c>
      <c r="BA3228" s="493" t="n">
        <v>79328.45</v>
      </c>
      <c r="BB3228" s="493" t="n">
        <v>84062.73</v>
      </c>
      <c r="BC3228" s="493" t="n">
        <v>79146.21000000001</v>
      </c>
      <c r="BD3228" s="493" t="n">
        <v>79059.67999999999</v>
      </c>
      <c r="BE3228" s="493" t="n">
        <v>86597.64999999999</v>
      </c>
      <c r="BF3228" s="493" t="n">
        <v>80767.61</v>
      </c>
      <c r="BG3228" s="493" t="n">
        <v>99915.08</v>
      </c>
      <c r="BH3228" s="493" t="n">
        <v>85658.73</v>
      </c>
      <c r="BI3228" s="493" t="n">
        <v>86958.12</v>
      </c>
      <c r="BJ3228" s="493" t="n">
        <v>87076.02</v>
      </c>
      <c r="BK3228" s="493" t="n">
        <v>79170.57000000001</v>
      </c>
      <c r="BL3228" s="493" t="n">
        <v>90634.25999999999</v>
      </c>
      <c r="BM3228" s="493" t="n">
        <v>82440.48</v>
      </c>
      <c r="BN3228" s="493" t="n">
        <v>61695.13</v>
      </c>
      <c r="BO3228" s="493" t="n">
        <v>75150.78999999999</v>
      </c>
      <c r="BP3228" s="493" t="n">
        <v>73955.25999999999</v>
      </c>
      <c r="BQ3228" s="493" t="n">
        <v>63816.45</v>
      </c>
      <c r="BR3228" s="493" t="n">
        <v>85957.58</v>
      </c>
      <c r="BS3228" s="493" t="n">
        <v>87178.59</v>
      </c>
      <c r="BT3228" s="493" t="n">
        <v>82499.44</v>
      </c>
      <c r="BU3228" s="493" t="n">
        <v>94829.95</v>
      </c>
      <c r="BV3228" s="493" t="n">
        <v>106787.25</v>
      </c>
      <c r="BW3228" s="493" t="n">
        <v>84396.95</v>
      </c>
    </row>
    <row r="3229">
      <c r="A3229" t="inlineStr">
        <is>
          <t>[C9D3] Angiotensin-II 길항제 칼슘길항제 복합제</t>
        </is>
      </c>
      <c r="B3229" t="inlineStr">
        <is>
          <t>동국제약</t>
        </is>
      </c>
      <c r="C3229" t="inlineStr">
        <is>
          <t>프리트윈</t>
        </is>
      </c>
      <c r="D3229" t="inlineStr">
        <is>
          <t>동국제약</t>
        </is>
      </c>
      <c r="E3229" t="inlineStr">
        <is>
          <t>amlodipine besylate,  telmisartan</t>
        </is>
      </c>
      <c r="F3229" t="inlineStr">
        <is>
          <t>병원</t>
        </is>
      </c>
      <c r="G3229" t="inlineStr">
        <is>
          <t>Generic</t>
        </is>
      </c>
      <c r="H3229" s="493" t="n">
        <v>15491.7</v>
      </c>
      <c r="I3229" s="493" t="n">
        <v>11228</v>
      </c>
      <c r="J3229" s="493" t="n">
        <v>13895.1</v>
      </c>
      <c r="K3229" s="493" t="n">
        <v>13148.59</v>
      </c>
      <c r="L3229" s="493" t="n">
        <v>18873.38</v>
      </c>
      <c r="M3229" s="493" t="n">
        <v>33974.62</v>
      </c>
      <c r="N3229" s="493" t="n">
        <v>28985.25</v>
      </c>
      <c r="O3229" s="493" t="n">
        <v>27770.7</v>
      </c>
      <c r="P3229" s="493" t="n">
        <v>28990.18</v>
      </c>
      <c r="Q3229" s="493" t="n">
        <v>24808.92</v>
      </c>
      <c r="R3229" s="493" t="n">
        <v>35207.43</v>
      </c>
      <c r="S3229" s="493" t="n">
        <v>36564.07</v>
      </c>
      <c r="T3229" s="493" t="n">
        <v>30263.93</v>
      </c>
      <c r="U3229" s="493" t="n">
        <v>31330.65</v>
      </c>
      <c r="V3229" s="493" t="n">
        <v>35974.91</v>
      </c>
      <c r="W3229" s="493" t="n">
        <v>38597.11</v>
      </c>
      <c r="X3229" s="493" t="n">
        <v>37337.36</v>
      </c>
      <c r="Y3229" s="493" t="n">
        <v>33971.81</v>
      </c>
      <c r="Z3229" s="493" t="n">
        <v>31206.3</v>
      </c>
      <c r="AA3229" s="493" t="n">
        <v>34668.61</v>
      </c>
      <c r="AB3229" s="493" t="n">
        <v>27725.61</v>
      </c>
      <c r="AC3229" s="493" t="n">
        <v>39905.16</v>
      </c>
      <c r="AD3229" s="493" t="n">
        <v>33848.84</v>
      </c>
      <c r="AE3229" s="493" t="n">
        <v>33640.38</v>
      </c>
      <c r="AF3229" s="493" t="n">
        <v>50468.06</v>
      </c>
      <c r="AG3229" s="493" t="n">
        <v>36642.86</v>
      </c>
      <c r="AH3229" s="493" t="n">
        <v>40649.06</v>
      </c>
      <c r="AI3229" s="493" t="n">
        <v>41321.84</v>
      </c>
      <c r="AJ3229" s="493" t="n">
        <v>40181.6</v>
      </c>
      <c r="AK3229" s="493" t="n">
        <v>34157.15</v>
      </c>
      <c r="AL3229" s="493" t="n">
        <v>36786.19</v>
      </c>
      <c r="AM3229" s="493" t="n">
        <v>42265.21</v>
      </c>
      <c r="AN3229" s="493" t="n">
        <v>32152.32</v>
      </c>
      <c r="AO3229" s="493" t="n">
        <v>39949.53</v>
      </c>
      <c r="AP3229" s="493" t="n">
        <v>35454.08</v>
      </c>
      <c r="AQ3229" s="493" t="n">
        <v>46241.92</v>
      </c>
      <c r="AR3229" s="493" t="n">
        <v>48927.3</v>
      </c>
      <c r="AS3229" s="493" t="n">
        <v>51703.78</v>
      </c>
      <c r="AT3229" s="493" t="n">
        <v>47318.37</v>
      </c>
      <c r="AU3229" s="493" t="n">
        <v>60552.54</v>
      </c>
      <c r="AV3229" s="493" t="n">
        <v>46083.76</v>
      </c>
      <c r="AW3229" s="493" t="n">
        <v>44383.96</v>
      </c>
      <c r="AX3229" s="493" t="n">
        <v>48623.96</v>
      </c>
      <c r="AY3229" s="493" t="n">
        <v>43367.98</v>
      </c>
      <c r="AZ3229" s="493" t="n">
        <v>42957.33</v>
      </c>
      <c r="BA3229" s="493" t="n">
        <v>46708.98</v>
      </c>
      <c r="BB3229" s="493" t="n">
        <v>55670.67</v>
      </c>
      <c r="BC3229" s="493" t="n">
        <v>55386.44</v>
      </c>
      <c r="BD3229" s="493" t="n">
        <v>44842.53</v>
      </c>
      <c r="BE3229" s="493" t="n">
        <v>45887.37</v>
      </c>
      <c r="BF3229" s="493" t="n">
        <v>44296.44</v>
      </c>
      <c r="BG3229" s="493" t="n">
        <v>48395.82</v>
      </c>
      <c r="BH3229" s="493" t="n">
        <v>43806.23</v>
      </c>
      <c r="BI3229" s="493" t="n">
        <v>40066.47</v>
      </c>
      <c r="BJ3229" s="493" t="n">
        <v>37105.62</v>
      </c>
      <c r="BK3229" s="493" t="n">
        <v>43436.85</v>
      </c>
      <c r="BL3229" s="493" t="n">
        <v>36523.23</v>
      </c>
      <c r="BM3229" s="493" t="n">
        <v>36679.25</v>
      </c>
      <c r="BN3229" s="493" t="n">
        <v>38751.44</v>
      </c>
      <c r="BO3229" s="493" t="n">
        <v>37794.35</v>
      </c>
      <c r="BP3229" s="493" t="n">
        <v>28786.45</v>
      </c>
      <c r="BQ3229" s="493" t="n">
        <v>29882.38</v>
      </c>
      <c r="BR3229" s="493" t="n">
        <v>30322.58</v>
      </c>
      <c r="BS3229" s="493" t="n">
        <v>36442.82</v>
      </c>
      <c r="BT3229" s="493" t="n">
        <v>35088.95</v>
      </c>
      <c r="BU3229" s="493" t="n">
        <v>35586.33</v>
      </c>
      <c r="BV3229" s="493" t="n">
        <v>34701.27</v>
      </c>
      <c r="BW3229" s="493" t="n">
        <v>38091.93</v>
      </c>
    </row>
    <row r="3230">
      <c r="A3230" t="inlineStr">
        <is>
          <t>[C9D3] Angiotensin-II 길항제 칼슘길항제 복합제</t>
        </is>
      </c>
      <c r="B3230" t="inlineStr">
        <is>
          <t>동국제약</t>
        </is>
      </c>
      <c r="C3230" t="inlineStr">
        <is>
          <t>프리트윈</t>
        </is>
      </c>
      <c r="D3230" t="inlineStr">
        <is>
          <t>동국제약</t>
        </is>
      </c>
      <c r="E3230" t="inlineStr">
        <is>
          <t>amlodipine besylate,  telmisartan</t>
        </is>
      </c>
      <c r="F3230" t="inlineStr">
        <is>
          <t>의원</t>
        </is>
      </c>
      <c r="G3230" t="inlineStr">
        <is>
          <t>Generic</t>
        </is>
      </c>
      <c r="H3230" s="493" t="n">
        <v>203338.34</v>
      </c>
      <c r="I3230" s="493" t="n">
        <v>196040.16</v>
      </c>
      <c r="J3230" s="493" t="n">
        <v>216950.65</v>
      </c>
      <c r="K3230" s="493" t="n">
        <v>217847.14</v>
      </c>
      <c r="L3230" s="493" t="n">
        <v>217821.99</v>
      </c>
      <c r="M3230" s="493" t="n">
        <v>214604.98</v>
      </c>
      <c r="N3230" s="493" t="n">
        <v>223532.94</v>
      </c>
      <c r="O3230" s="493" t="n">
        <v>220092.8</v>
      </c>
      <c r="P3230" s="493" t="n">
        <v>225053.39</v>
      </c>
      <c r="Q3230" s="493" t="n">
        <v>238829.71</v>
      </c>
      <c r="R3230" s="493" t="n">
        <v>251895.04</v>
      </c>
      <c r="S3230" s="493" t="n">
        <v>296533.72</v>
      </c>
      <c r="T3230" s="493" t="n">
        <v>283193.95</v>
      </c>
      <c r="U3230" s="493" t="n">
        <v>256629.3</v>
      </c>
      <c r="V3230" s="493" t="n">
        <v>289553.07</v>
      </c>
      <c r="W3230" s="493" t="n">
        <v>292510.73</v>
      </c>
      <c r="X3230" s="493" t="n">
        <v>298990.86</v>
      </c>
      <c r="Y3230" s="493" t="n">
        <v>285945.49</v>
      </c>
      <c r="Z3230" s="493" t="n">
        <v>295389.8</v>
      </c>
      <c r="AA3230" s="493" t="n">
        <v>290135.74</v>
      </c>
      <c r="AB3230" s="493" t="n">
        <v>273419.29</v>
      </c>
      <c r="AC3230" s="493" t="n">
        <v>301552.77</v>
      </c>
      <c r="AD3230" s="493" t="n">
        <v>302576.54</v>
      </c>
      <c r="AE3230" s="493" t="n">
        <v>292252.45</v>
      </c>
      <c r="AF3230" s="493" t="n">
        <v>277209.36</v>
      </c>
      <c r="AG3230" s="493" t="n">
        <v>301576.85</v>
      </c>
      <c r="AH3230" s="493" t="n">
        <v>325297.78</v>
      </c>
      <c r="AI3230" s="493" t="n">
        <v>327290.33</v>
      </c>
      <c r="AJ3230" s="493" t="n">
        <v>340004.47</v>
      </c>
      <c r="AK3230" s="493" t="n">
        <v>345512.82</v>
      </c>
      <c r="AL3230" s="493" t="n">
        <v>324947.77</v>
      </c>
      <c r="AM3230" s="493" t="n">
        <v>342896.11</v>
      </c>
      <c r="AN3230" s="493" t="n">
        <v>321068.63</v>
      </c>
      <c r="AO3230" s="493" t="n">
        <v>345060.12</v>
      </c>
      <c r="AP3230" s="493" t="n">
        <v>345505.55</v>
      </c>
      <c r="AQ3230" s="493" t="n">
        <v>353310.25</v>
      </c>
      <c r="AR3230" s="493" t="n">
        <v>355735.25</v>
      </c>
      <c r="AS3230" s="493" t="n">
        <v>338486.4</v>
      </c>
      <c r="AT3230" s="493" t="n">
        <v>355123.56</v>
      </c>
      <c r="AU3230" s="493" t="n">
        <v>347567.63</v>
      </c>
      <c r="AV3230" s="493" t="n">
        <v>368916.85</v>
      </c>
      <c r="AW3230" s="493" t="n">
        <v>335782.99</v>
      </c>
      <c r="AX3230" s="493" t="n">
        <v>350695.87</v>
      </c>
      <c r="AY3230" s="493" t="n">
        <v>359520.25</v>
      </c>
      <c r="AZ3230" s="493" t="n">
        <v>336916.03</v>
      </c>
      <c r="BA3230" s="493" t="n">
        <v>378484.95</v>
      </c>
      <c r="BB3230" s="493" t="n">
        <v>346742.65</v>
      </c>
      <c r="BC3230" s="493" t="n">
        <v>384915.39</v>
      </c>
      <c r="BD3230" s="493" t="n">
        <v>353683.93</v>
      </c>
      <c r="BE3230" s="493" t="n">
        <v>338521.64</v>
      </c>
      <c r="BF3230" s="493" t="n">
        <v>330487.77</v>
      </c>
      <c r="BG3230" s="493" t="n">
        <v>353416.02</v>
      </c>
      <c r="BH3230" s="493" t="n">
        <v>353828.65</v>
      </c>
      <c r="BI3230" s="493" t="n">
        <v>340032.43</v>
      </c>
      <c r="BJ3230" s="493" t="n">
        <v>331478.92</v>
      </c>
      <c r="BK3230" s="493" t="n">
        <v>320897.61</v>
      </c>
      <c r="BL3230" s="493" t="n">
        <v>360419.58</v>
      </c>
      <c r="BM3230" s="493" t="n">
        <v>315644.05</v>
      </c>
      <c r="BN3230" s="493" t="n">
        <v>324863.55</v>
      </c>
      <c r="BO3230" s="493" t="n">
        <v>343659.47</v>
      </c>
      <c r="BP3230" s="493" t="n">
        <v>328198.86</v>
      </c>
      <c r="BQ3230" s="493" t="n">
        <v>292524.45</v>
      </c>
      <c r="BR3230" s="493" t="n">
        <v>337286.36</v>
      </c>
      <c r="BS3230" s="493" t="n">
        <v>345993.26</v>
      </c>
      <c r="BT3230" s="493" t="n">
        <v>310739.72</v>
      </c>
      <c r="BU3230" s="493" t="n">
        <v>341156.75</v>
      </c>
      <c r="BV3230" s="493" t="n">
        <v>376128.9</v>
      </c>
      <c r="BW3230" s="493" t="n">
        <v>332378.95</v>
      </c>
    </row>
    <row r="3231">
      <c r="A3231" t="inlineStr">
        <is>
          <t>[C9D3] Angiotensin-II 길항제 칼슘길항제 복합제</t>
        </is>
      </c>
      <c r="B3231" t="inlineStr">
        <is>
          <t>동국제약</t>
        </is>
      </c>
      <c r="C3231" t="inlineStr">
        <is>
          <t>프리트윈</t>
        </is>
      </c>
      <c r="D3231" t="inlineStr">
        <is>
          <t>동국제약</t>
        </is>
      </c>
      <c r="E3231" t="inlineStr">
        <is>
          <t>amlodipine besylate,  telmisartan</t>
        </is>
      </c>
      <c r="F3231" t="inlineStr">
        <is>
          <t>보건소</t>
        </is>
      </c>
      <c r="G3231" t="inlineStr">
        <is>
          <t>Generic</t>
        </is>
      </c>
      <c r="H3231" s="493" t="n">
        <v>0</v>
      </c>
      <c r="I3231" s="493" t="n">
        <v>16738.8</v>
      </c>
      <c r="J3231" s="493" t="n">
        <v>1352.7</v>
      </c>
      <c r="K3231" s="493" t="n">
        <v>0</v>
      </c>
      <c r="L3231" s="493" t="n">
        <v>13929.3</v>
      </c>
      <c r="M3231" s="493" t="n">
        <v>1677.6</v>
      </c>
      <c r="N3231" s="493" t="n">
        <v>0</v>
      </c>
      <c r="O3231" s="493" t="n">
        <v>4053.12</v>
      </c>
      <c r="P3231" s="493" t="n">
        <v>12820.5</v>
      </c>
      <c r="Q3231" s="493" t="n">
        <v>0</v>
      </c>
      <c r="R3231" s="493" t="n">
        <v>0</v>
      </c>
      <c r="S3231" s="493" t="n">
        <v>15424.2</v>
      </c>
      <c r="T3231" s="493" t="n">
        <v>508.5</v>
      </c>
      <c r="U3231" s="493" t="n">
        <v>1181.7</v>
      </c>
      <c r="V3231" s="493" t="n">
        <v>874.8</v>
      </c>
      <c r="W3231" s="493" t="n">
        <v>11673</v>
      </c>
      <c r="X3231" s="493" t="n">
        <v>2948.4</v>
      </c>
      <c r="Y3231" s="493" t="n">
        <v>0</v>
      </c>
      <c r="Z3231" s="493" t="n">
        <v>1985.7</v>
      </c>
      <c r="AA3231" s="493" t="n">
        <v>5792.4</v>
      </c>
      <c r="AB3231" s="493" t="n">
        <v>3247.2</v>
      </c>
      <c r="AC3231" s="493" t="n">
        <v>57.3</v>
      </c>
      <c r="AD3231" s="493" t="n">
        <v>5725.8</v>
      </c>
      <c r="AE3231" s="493" t="n">
        <v>738</v>
      </c>
      <c r="AF3231" s="493" t="n">
        <v>1191.6</v>
      </c>
      <c r="AG3231" s="493" t="n">
        <v>5904</v>
      </c>
      <c r="AH3231" s="493" t="n">
        <v>310.68</v>
      </c>
      <c r="AI3231" s="493" t="n">
        <v>4933.5</v>
      </c>
      <c r="AJ3231" s="493" t="n">
        <v>3591.9</v>
      </c>
      <c r="AK3231" s="493" t="n">
        <v>6578.7</v>
      </c>
      <c r="AL3231" s="493" t="n">
        <v>1903.2</v>
      </c>
      <c r="AM3231" s="493" t="n">
        <v>4718.4</v>
      </c>
      <c r="AN3231" s="493" t="n">
        <v>3519.3</v>
      </c>
      <c r="AO3231" s="493" t="n">
        <v>5466.6</v>
      </c>
      <c r="AP3231" s="493" t="n">
        <v>3765</v>
      </c>
      <c r="AQ3231" s="493" t="n">
        <v>3729</v>
      </c>
      <c r="AR3231" s="493" t="n">
        <v>4585.5</v>
      </c>
      <c r="AS3231" s="493" t="n">
        <v>2469.6</v>
      </c>
      <c r="AT3231" s="493" t="n">
        <v>3316.5</v>
      </c>
      <c r="AU3231" s="493" t="n">
        <v>2306.1</v>
      </c>
      <c r="AV3231" s="493" t="n">
        <v>2367</v>
      </c>
      <c r="AW3231" s="493" t="n">
        <v>2475</v>
      </c>
      <c r="AX3231" s="493" t="n">
        <v>2604.3</v>
      </c>
      <c r="AY3231" s="493" t="n">
        <v>3682.8</v>
      </c>
      <c r="AZ3231" s="493" t="n">
        <v>3056.1</v>
      </c>
      <c r="BA3231" s="493" t="n">
        <v>3192</v>
      </c>
      <c r="BB3231" s="493" t="n">
        <v>9169.5</v>
      </c>
      <c r="BC3231" s="493" t="n">
        <v>1198.2</v>
      </c>
      <c r="BD3231" s="493" t="n">
        <v>2817</v>
      </c>
      <c r="BE3231" s="493" t="n">
        <v>388.5</v>
      </c>
      <c r="BF3231" s="493" t="n">
        <v>571.2</v>
      </c>
      <c r="BG3231" s="493" t="n">
        <v>3568.2</v>
      </c>
      <c r="BH3231" s="493" t="n">
        <v>921.3</v>
      </c>
      <c r="BI3231" s="493" t="n">
        <v>1443.6</v>
      </c>
      <c r="BJ3231" s="493" t="n">
        <v>7207.8</v>
      </c>
      <c r="BK3231" s="493" t="n">
        <v>2548.5</v>
      </c>
      <c r="BL3231" s="493" t="n">
        <v>3174.9</v>
      </c>
      <c r="BM3231" s="493" t="n">
        <v>9652.5</v>
      </c>
      <c r="BN3231" s="493" t="n">
        <v>2969.1</v>
      </c>
      <c r="BO3231" s="493" t="n">
        <v>1553.1</v>
      </c>
      <c r="BP3231" s="493" t="n">
        <v>3143.7</v>
      </c>
      <c r="BQ3231" s="493" t="n">
        <v>1732.5</v>
      </c>
      <c r="BR3231" s="493" t="n">
        <v>4187.4</v>
      </c>
      <c r="BS3231" s="493" t="n">
        <v>3596.7</v>
      </c>
      <c r="BT3231" s="493" t="n">
        <v>1029.6</v>
      </c>
      <c r="BU3231" s="493" t="n">
        <v>1087.2</v>
      </c>
      <c r="BV3231" s="493" t="n">
        <v>2581.2</v>
      </c>
      <c r="BW3231" s="493" t="n">
        <v>1497.3</v>
      </c>
    </row>
    <row r="3232">
      <c r="A3232" t="inlineStr">
        <is>
          <t>[C9D3] Angiotensin-II 길항제 칼슘길항제 복합제</t>
        </is>
      </c>
      <c r="B3232" t="inlineStr">
        <is>
          <t>동국제약</t>
        </is>
      </c>
      <c r="C3232" t="inlineStr">
        <is>
          <t>프리트윈</t>
        </is>
      </c>
      <c r="D3232" t="inlineStr">
        <is>
          <t>동국제약</t>
        </is>
      </c>
      <c r="E3232" t="inlineStr">
        <is>
          <t>amlodipine besylate,  telmisartan</t>
        </is>
      </c>
      <c r="F3232" t="inlineStr">
        <is>
          <t>기타(치과의원, 치과병원 등)</t>
        </is>
      </c>
      <c r="G3232" t="inlineStr">
        <is>
          <t>Generic</t>
        </is>
      </c>
      <c r="H3232" s="493" t="n">
        <v>0</v>
      </c>
      <c r="I3232" s="493" t="n">
        <v>0</v>
      </c>
      <c r="J3232" s="493" t="n">
        <v>0</v>
      </c>
      <c r="K3232" s="493" t="n">
        <v>0</v>
      </c>
      <c r="L3232" s="493" t="n">
        <v>0</v>
      </c>
      <c r="M3232" s="493" t="n">
        <v>0</v>
      </c>
      <c r="N3232" s="493" t="n">
        <v>0</v>
      </c>
      <c r="O3232" s="493" t="n">
        <v>0</v>
      </c>
      <c r="P3232" s="493" t="n">
        <v>0</v>
      </c>
      <c r="Q3232" s="493" t="n">
        <v>0</v>
      </c>
      <c r="R3232" s="493" t="n">
        <v>0</v>
      </c>
      <c r="S3232" s="493" t="n">
        <v>0</v>
      </c>
      <c r="T3232" s="493" t="n">
        <v>0</v>
      </c>
      <c r="U3232" s="493" t="n">
        <v>0</v>
      </c>
      <c r="V3232" s="493" t="n">
        <v>0</v>
      </c>
      <c r="W3232" s="493" t="n">
        <v>0</v>
      </c>
      <c r="X3232" s="493" t="n">
        <v>177</v>
      </c>
      <c r="Y3232" s="493" t="n">
        <v>0</v>
      </c>
      <c r="Z3232" s="493" t="n">
        <v>0</v>
      </c>
      <c r="AA3232" s="493" t="n">
        <v>0</v>
      </c>
      <c r="AB3232" s="493" t="n">
        <v>0</v>
      </c>
      <c r="AC3232" s="493" t="n">
        <v>0</v>
      </c>
      <c r="AD3232" s="493" t="n">
        <v>0</v>
      </c>
      <c r="AE3232" s="493" t="n">
        <v>0</v>
      </c>
      <c r="AF3232" s="493" t="n">
        <v>0</v>
      </c>
      <c r="AG3232" s="493" t="n">
        <v>0</v>
      </c>
      <c r="AH3232" s="493" t="n">
        <v>0</v>
      </c>
      <c r="AI3232" s="493" t="n">
        <v>190.8</v>
      </c>
      <c r="AJ3232" s="493" t="n">
        <v>0</v>
      </c>
      <c r="AK3232" s="493" t="n">
        <v>0</v>
      </c>
      <c r="AL3232" s="493" t="n">
        <v>0</v>
      </c>
      <c r="AM3232" s="493" t="n">
        <v>0</v>
      </c>
      <c r="AN3232" s="493" t="n">
        <v>0</v>
      </c>
      <c r="AO3232" s="493" t="n">
        <v>216.6</v>
      </c>
      <c r="AP3232" s="493" t="n">
        <v>208.5</v>
      </c>
      <c r="AQ3232" s="493" t="n">
        <v>202.2</v>
      </c>
      <c r="AR3232" s="493" t="n">
        <v>0</v>
      </c>
      <c r="AS3232" s="493" t="n">
        <v>186.9</v>
      </c>
      <c r="AT3232" s="493" t="n">
        <v>180</v>
      </c>
      <c r="AU3232" s="493" t="n">
        <v>187.2</v>
      </c>
      <c r="AV3232" s="493" t="n">
        <v>187.8</v>
      </c>
      <c r="AW3232" s="493" t="n">
        <v>0</v>
      </c>
      <c r="AX3232" s="493" t="n">
        <v>0</v>
      </c>
      <c r="AY3232" s="493" t="n">
        <v>0</v>
      </c>
      <c r="AZ3232" s="493" t="n">
        <v>219.3</v>
      </c>
      <c r="BA3232" s="493" t="n">
        <v>206.1</v>
      </c>
      <c r="BB3232" s="493" t="n">
        <v>194.7</v>
      </c>
      <c r="BC3232" s="493" t="n">
        <v>204.6</v>
      </c>
      <c r="BD3232" s="493" t="n">
        <v>201.6</v>
      </c>
      <c r="BE3232" s="493" t="n">
        <v>199.2</v>
      </c>
      <c r="BF3232" s="493" t="n">
        <v>0</v>
      </c>
      <c r="BG3232" s="493" t="n">
        <v>198</v>
      </c>
      <c r="BH3232" s="493" t="n">
        <v>197.4</v>
      </c>
      <c r="BI3232" s="493" t="n">
        <v>0</v>
      </c>
      <c r="BJ3232" s="493" t="n">
        <v>0</v>
      </c>
      <c r="BK3232" s="493" t="n">
        <v>0</v>
      </c>
      <c r="BL3232" s="493" t="n">
        <v>376.2</v>
      </c>
      <c r="BM3232" s="493" t="n">
        <v>0</v>
      </c>
      <c r="BN3232" s="493" t="n">
        <v>358.2</v>
      </c>
      <c r="BO3232" s="493" t="n">
        <v>0</v>
      </c>
      <c r="BP3232" s="493" t="n">
        <v>0</v>
      </c>
      <c r="BQ3232" s="493" t="n">
        <v>363.6</v>
      </c>
      <c r="BR3232" s="493" t="n">
        <v>0</v>
      </c>
      <c r="BS3232" s="493" t="n">
        <v>0</v>
      </c>
      <c r="BT3232" s="493" t="n">
        <v>0</v>
      </c>
      <c r="BU3232" s="493" t="n">
        <v>0</v>
      </c>
      <c r="BV3232" s="493" t="n">
        <v>0</v>
      </c>
      <c r="BW3232" s="493" t="n">
        <v>0</v>
      </c>
    </row>
    <row r="3233">
      <c r="A3233" t="inlineStr">
        <is>
          <t>[C9D3] Angiotensin-II 길항제 칼슘길항제 복합제</t>
        </is>
      </c>
      <c r="B3233" t="inlineStr">
        <is>
          <t>동국제약</t>
        </is>
      </c>
      <c r="C3233" t="inlineStr">
        <is>
          <t>피마에스</t>
        </is>
      </c>
      <c r="D3233" t="inlineStr">
        <is>
          <t>동국제약</t>
        </is>
      </c>
      <c r="E3233" t="inlineStr">
        <is>
          <t>fimasartan potassium trihydrate  ( as fimasartan potassium),  s-amlodipine besylate dihydrate  ( as s-amlodipine)</t>
        </is>
      </c>
      <c r="F3233" t="inlineStr">
        <is>
          <t>병원</t>
        </is>
      </c>
      <c r="G3233" t="inlineStr">
        <is>
          <t>Generic</t>
        </is>
      </c>
      <c r="H3233" s="493" t="n">
        <v>0</v>
      </c>
      <c r="I3233" s="493" t="n">
        <v>0</v>
      </c>
      <c r="J3233" s="493" t="n">
        <v>0</v>
      </c>
      <c r="K3233" s="493" t="n">
        <v>0</v>
      </c>
      <c r="L3233" s="493" t="n">
        <v>0</v>
      </c>
      <c r="M3233" s="493" t="n">
        <v>0</v>
      </c>
      <c r="N3233" s="493" t="n">
        <v>0</v>
      </c>
      <c r="O3233" s="493" t="n">
        <v>0</v>
      </c>
      <c r="P3233" s="493" t="n">
        <v>0</v>
      </c>
      <c r="Q3233" s="493" t="n">
        <v>0</v>
      </c>
      <c r="R3233" s="493" t="n">
        <v>0</v>
      </c>
      <c r="S3233" s="493" t="n">
        <v>0</v>
      </c>
      <c r="T3233" s="493" t="n">
        <v>0</v>
      </c>
      <c r="U3233" s="493" t="n">
        <v>0</v>
      </c>
      <c r="V3233" s="493" t="n">
        <v>0</v>
      </c>
      <c r="W3233" s="493" t="n">
        <v>0</v>
      </c>
      <c r="X3233" s="493" t="n">
        <v>0</v>
      </c>
      <c r="Y3233" s="493" t="n">
        <v>0</v>
      </c>
      <c r="Z3233" s="493" t="n">
        <v>0</v>
      </c>
      <c r="AA3233" s="493" t="n">
        <v>0</v>
      </c>
      <c r="AB3233" s="493" t="n">
        <v>0</v>
      </c>
      <c r="AC3233" s="493" t="n">
        <v>0</v>
      </c>
      <c r="AD3233" s="493" t="n">
        <v>0</v>
      </c>
      <c r="AE3233" s="493" t="n">
        <v>0</v>
      </c>
      <c r="AF3233" s="493" t="n">
        <v>0</v>
      </c>
      <c r="AG3233" s="493" t="n">
        <v>0</v>
      </c>
      <c r="AH3233" s="493" t="n">
        <v>0</v>
      </c>
      <c r="AI3233" s="493" t="n">
        <v>0</v>
      </c>
      <c r="AJ3233" s="493" t="n">
        <v>0</v>
      </c>
      <c r="AK3233" s="493" t="n">
        <v>0</v>
      </c>
      <c r="AL3233" s="493" t="n">
        <v>0</v>
      </c>
      <c r="AM3233" s="493" t="n">
        <v>0</v>
      </c>
      <c r="AN3233" s="493" t="n">
        <v>0</v>
      </c>
      <c r="AO3233" s="493" t="n">
        <v>0</v>
      </c>
      <c r="AP3233" s="493" t="n">
        <v>0</v>
      </c>
      <c r="AQ3233" s="493" t="n">
        <v>0</v>
      </c>
      <c r="AR3233" s="493" t="n">
        <v>0</v>
      </c>
      <c r="AS3233" s="493" t="n">
        <v>0</v>
      </c>
      <c r="AT3233" s="493" t="n">
        <v>0</v>
      </c>
      <c r="AU3233" s="493" t="n">
        <v>0</v>
      </c>
      <c r="AV3233" s="493" t="n">
        <v>0</v>
      </c>
      <c r="AW3233" s="493" t="n">
        <v>0</v>
      </c>
      <c r="AX3233" s="493" t="n">
        <v>0</v>
      </c>
      <c r="AY3233" s="493" t="n">
        <v>0</v>
      </c>
      <c r="AZ3233" s="493" t="n">
        <v>0</v>
      </c>
      <c r="BA3233" s="493" t="n">
        <v>0</v>
      </c>
      <c r="BB3233" s="493" t="n">
        <v>0</v>
      </c>
      <c r="BC3233" s="493" t="n">
        <v>0</v>
      </c>
      <c r="BD3233" s="493" t="n">
        <v>0</v>
      </c>
      <c r="BE3233" s="493" t="n">
        <v>0</v>
      </c>
      <c r="BF3233" s="493" t="n">
        <v>0</v>
      </c>
      <c r="BG3233" s="493" t="n">
        <v>0</v>
      </c>
      <c r="BH3233" s="493" t="n">
        <v>0</v>
      </c>
      <c r="BI3233" s="493" t="n">
        <v>0</v>
      </c>
      <c r="BJ3233" s="493" t="n">
        <v>0</v>
      </c>
      <c r="BK3233" s="493" t="n">
        <v>0</v>
      </c>
      <c r="BL3233" s="493" t="n">
        <v>0</v>
      </c>
      <c r="BM3233" s="493" t="n">
        <v>0</v>
      </c>
      <c r="BN3233" s="493" t="n">
        <v>0</v>
      </c>
      <c r="BO3233" s="493" t="n">
        <v>0</v>
      </c>
      <c r="BP3233" s="493" t="n">
        <v>0</v>
      </c>
      <c r="BQ3233" s="493" t="n">
        <v>0</v>
      </c>
      <c r="BR3233" s="493" t="n">
        <v>0</v>
      </c>
      <c r="BS3233" s="493" t="n">
        <v>0</v>
      </c>
      <c r="BT3233" s="493" t="n">
        <v>0</v>
      </c>
      <c r="BU3233" s="493" t="n">
        <v>1388.9</v>
      </c>
      <c r="BV3233" s="493" t="n">
        <v>0</v>
      </c>
      <c r="BW3233" s="493" t="n">
        <v>0</v>
      </c>
    </row>
    <row r="3234">
      <c r="A3234" t="inlineStr">
        <is>
          <t>[C9D3] Angiotensin-II 길항제 칼슘길항제 복합제</t>
        </is>
      </c>
      <c r="B3234" t="inlineStr">
        <is>
          <t>동국제약</t>
        </is>
      </c>
      <c r="C3234" t="inlineStr">
        <is>
          <t>피마에스</t>
        </is>
      </c>
      <c r="D3234" t="inlineStr">
        <is>
          <t>동국제약</t>
        </is>
      </c>
      <c r="E3234" t="inlineStr">
        <is>
          <t>fimasartan potassium trihydrate  ( as fimasartan potassium),  s-amlodipine besylate dihydrate  ( as s-amlodipine)</t>
        </is>
      </c>
      <c r="F3234" t="inlineStr">
        <is>
          <t>의원</t>
        </is>
      </c>
      <c r="G3234" t="inlineStr">
        <is>
          <t>Generic</t>
        </is>
      </c>
      <c r="H3234" s="493" t="n">
        <v>0</v>
      </c>
      <c r="I3234" s="493" t="n">
        <v>0</v>
      </c>
      <c r="J3234" s="493" t="n">
        <v>0</v>
      </c>
      <c r="K3234" s="493" t="n">
        <v>0</v>
      </c>
      <c r="L3234" s="493" t="n">
        <v>0</v>
      </c>
      <c r="M3234" s="493" t="n">
        <v>0</v>
      </c>
      <c r="N3234" s="493" t="n">
        <v>0</v>
      </c>
      <c r="O3234" s="493" t="n">
        <v>0</v>
      </c>
      <c r="P3234" s="493" t="n">
        <v>0</v>
      </c>
      <c r="Q3234" s="493" t="n">
        <v>0</v>
      </c>
      <c r="R3234" s="493" t="n">
        <v>0</v>
      </c>
      <c r="S3234" s="493" t="n">
        <v>0</v>
      </c>
      <c r="T3234" s="493" t="n">
        <v>0</v>
      </c>
      <c r="U3234" s="493" t="n">
        <v>0</v>
      </c>
      <c r="V3234" s="493" t="n">
        <v>0</v>
      </c>
      <c r="W3234" s="493" t="n">
        <v>0</v>
      </c>
      <c r="X3234" s="493" t="n">
        <v>0</v>
      </c>
      <c r="Y3234" s="493" t="n">
        <v>0</v>
      </c>
      <c r="Z3234" s="493" t="n">
        <v>0</v>
      </c>
      <c r="AA3234" s="493" t="n">
        <v>0</v>
      </c>
      <c r="AB3234" s="493" t="n">
        <v>0</v>
      </c>
      <c r="AC3234" s="493" t="n">
        <v>0</v>
      </c>
      <c r="AD3234" s="493" t="n">
        <v>0</v>
      </c>
      <c r="AE3234" s="493" t="n">
        <v>0</v>
      </c>
      <c r="AF3234" s="493" t="n">
        <v>0</v>
      </c>
      <c r="AG3234" s="493" t="n">
        <v>0</v>
      </c>
      <c r="AH3234" s="493" t="n">
        <v>0</v>
      </c>
      <c r="AI3234" s="493" t="n">
        <v>0</v>
      </c>
      <c r="AJ3234" s="493" t="n">
        <v>0</v>
      </c>
      <c r="AK3234" s="493" t="n">
        <v>0</v>
      </c>
      <c r="AL3234" s="493" t="n">
        <v>0</v>
      </c>
      <c r="AM3234" s="493" t="n">
        <v>0</v>
      </c>
      <c r="AN3234" s="493" t="n">
        <v>0</v>
      </c>
      <c r="AO3234" s="493" t="n">
        <v>0</v>
      </c>
      <c r="AP3234" s="493" t="n">
        <v>0</v>
      </c>
      <c r="AQ3234" s="493" t="n">
        <v>0</v>
      </c>
      <c r="AR3234" s="493" t="n">
        <v>0</v>
      </c>
      <c r="AS3234" s="493" t="n">
        <v>0</v>
      </c>
      <c r="AT3234" s="493" t="n">
        <v>0</v>
      </c>
      <c r="AU3234" s="493" t="n">
        <v>0</v>
      </c>
      <c r="AV3234" s="493" t="n">
        <v>0</v>
      </c>
      <c r="AW3234" s="493" t="n">
        <v>0</v>
      </c>
      <c r="AX3234" s="493" t="n">
        <v>0</v>
      </c>
      <c r="AY3234" s="493" t="n">
        <v>0</v>
      </c>
      <c r="AZ3234" s="493" t="n">
        <v>0</v>
      </c>
      <c r="BA3234" s="493" t="n">
        <v>0</v>
      </c>
      <c r="BB3234" s="493" t="n">
        <v>0</v>
      </c>
      <c r="BC3234" s="493" t="n">
        <v>0</v>
      </c>
      <c r="BD3234" s="493" t="n">
        <v>0</v>
      </c>
      <c r="BE3234" s="493" t="n">
        <v>0</v>
      </c>
      <c r="BF3234" s="493" t="n">
        <v>0</v>
      </c>
      <c r="BG3234" s="493" t="n">
        <v>0</v>
      </c>
      <c r="BH3234" s="493" t="n">
        <v>0</v>
      </c>
      <c r="BI3234" s="493" t="n">
        <v>0</v>
      </c>
      <c r="BJ3234" s="493" t="n">
        <v>0</v>
      </c>
      <c r="BK3234" s="493" t="n">
        <v>0</v>
      </c>
      <c r="BL3234" s="493" t="n">
        <v>0</v>
      </c>
      <c r="BM3234" s="493" t="n">
        <v>0</v>
      </c>
      <c r="BN3234" s="493" t="n">
        <v>0</v>
      </c>
      <c r="BO3234" s="493" t="n">
        <v>0</v>
      </c>
      <c r="BP3234" s="493" t="n">
        <v>0</v>
      </c>
      <c r="BQ3234" s="493" t="n">
        <v>0</v>
      </c>
      <c r="BR3234" s="493" t="n">
        <v>0</v>
      </c>
      <c r="BS3234" s="493" t="n">
        <v>0</v>
      </c>
      <c r="BT3234" s="493" t="n">
        <v>0</v>
      </c>
      <c r="BU3234" s="493" t="n">
        <v>363.47</v>
      </c>
      <c r="BV3234" s="493" t="n">
        <v>0</v>
      </c>
      <c r="BW3234" s="493" t="n">
        <v>0</v>
      </c>
    </row>
    <row r="3235">
      <c r="A3235" t="inlineStr">
        <is>
          <t>[C9D3] Angiotensin-II 길항제 칼슘길항제 복합제</t>
        </is>
      </c>
      <c r="B3235" t="inlineStr">
        <is>
          <t>동국제약</t>
        </is>
      </c>
      <c r="C3235" t="inlineStr">
        <is>
          <t>피마에스</t>
        </is>
      </c>
      <c r="D3235" t="inlineStr">
        <is>
          <t>동국제약</t>
        </is>
      </c>
      <c r="E3235" t="inlineStr">
        <is>
          <t>fimasartan potassium trihydrate  ( as fimasartan potassium),  s-amlodipine besylate dihydrate  ( as s-amlodipine)</t>
        </is>
      </c>
      <c r="F3235" t="inlineStr">
        <is>
          <t>보건소</t>
        </is>
      </c>
      <c r="G3235" t="inlineStr">
        <is>
          <t>Generic</t>
        </is>
      </c>
      <c r="H3235" s="493" t="n">
        <v>0</v>
      </c>
      <c r="I3235" s="493" t="n">
        <v>0</v>
      </c>
      <c r="J3235" s="493" t="n">
        <v>0</v>
      </c>
      <c r="K3235" s="493" t="n">
        <v>0</v>
      </c>
      <c r="L3235" s="493" t="n">
        <v>0</v>
      </c>
      <c r="M3235" s="493" t="n">
        <v>0</v>
      </c>
      <c r="N3235" s="493" t="n">
        <v>0</v>
      </c>
      <c r="O3235" s="493" t="n">
        <v>0</v>
      </c>
      <c r="P3235" s="493" t="n">
        <v>0</v>
      </c>
      <c r="Q3235" s="493" t="n">
        <v>0</v>
      </c>
      <c r="R3235" s="493" t="n">
        <v>0</v>
      </c>
      <c r="S3235" s="493" t="n">
        <v>0</v>
      </c>
      <c r="T3235" s="493" t="n">
        <v>0</v>
      </c>
      <c r="U3235" s="493" t="n">
        <v>0</v>
      </c>
      <c r="V3235" s="493" t="n">
        <v>0</v>
      </c>
      <c r="W3235" s="493" t="n">
        <v>0</v>
      </c>
      <c r="X3235" s="493" t="n">
        <v>0</v>
      </c>
      <c r="Y3235" s="493" t="n">
        <v>0</v>
      </c>
      <c r="Z3235" s="493" t="n">
        <v>0</v>
      </c>
      <c r="AA3235" s="493" t="n">
        <v>0</v>
      </c>
      <c r="AB3235" s="493" t="n">
        <v>0</v>
      </c>
      <c r="AC3235" s="493" t="n">
        <v>0</v>
      </c>
      <c r="AD3235" s="493" t="n">
        <v>0</v>
      </c>
      <c r="AE3235" s="493" t="n">
        <v>0</v>
      </c>
      <c r="AF3235" s="493" t="n">
        <v>0</v>
      </c>
      <c r="AG3235" s="493" t="n">
        <v>0</v>
      </c>
      <c r="AH3235" s="493" t="n">
        <v>0</v>
      </c>
      <c r="AI3235" s="493" t="n">
        <v>0</v>
      </c>
      <c r="AJ3235" s="493" t="n">
        <v>0</v>
      </c>
      <c r="AK3235" s="493" t="n">
        <v>0</v>
      </c>
      <c r="AL3235" s="493" t="n">
        <v>0</v>
      </c>
      <c r="AM3235" s="493" t="n">
        <v>0</v>
      </c>
      <c r="AN3235" s="493" t="n">
        <v>0</v>
      </c>
      <c r="AO3235" s="493" t="n">
        <v>0</v>
      </c>
      <c r="AP3235" s="493" t="n">
        <v>0</v>
      </c>
      <c r="AQ3235" s="493" t="n">
        <v>0</v>
      </c>
      <c r="AR3235" s="493" t="n">
        <v>0</v>
      </c>
      <c r="AS3235" s="493" t="n">
        <v>0</v>
      </c>
      <c r="AT3235" s="493" t="n">
        <v>0</v>
      </c>
      <c r="AU3235" s="493" t="n">
        <v>0</v>
      </c>
      <c r="AV3235" s="493" t="n">
        <v>0</v>
      </c>
      <c r="AW3235" s="493" t="n">
        <v>0</v>
      </c>
      <c r="AX3235" s="493" t="n">
        <v>0</v>
      </c>
      <c r="AY3235" s="493" t="n">
        <v>0</v>
      </c>
      <c r="AZ3235" s="493" t="n">
        <v>0</v>
      </c>
      <c r="BA3235" s="493" t="n">
        <v>0</v>
      </c>
      <c r="BB3235" s="493" t="n">
        <v>0</v>
      </c>
      <c r="BC3235" s="493" t="n">
        <v>0</v>
      </c>
      <c r="BD3235" s="493" t="n">
        <v>0</v>
      </c>
      <c r="BE3235" s="493" t="n">
        <v>0</v>
      </c>
      <c r="BF3235" s="493" t="n">
        <v>0</v>
      </c>
      <c r="BG3235" s="493" t="n">
        <v>0</v>
      </c>
      <c r="BH3235" s="493" t="n">
        <v>0</v>
      </c>
      <c r="BI3235" s="493" t="n">
        <v>0</v>
      </c>
      <c r="BJ3235" s="493" t="n">
        <v>0</v>
      </c>
      <c r="BK3235" s="493" t="n">
        <v>0</v>
      </c>
      <c r="BL3235" s="493" t="n">
        <v>0</v>
      </c>
      <c r="BM3235" s="493" t="n">
        <v>0</v>
      </c>
      <c r="BN3235" s="493" t="n">
        <v>0</v>
      </c>
      <c r="BO3235" s="493" t="n">
        <v>0</v>
      </c>
      <c r="BP3235" s="493" t="n">
        <v>0</v>
      </c>
      <c r="BQ3235" s="493" t="n">
        <v>0</v>
      </c>
      <c r="BR3235" s="493" t="n">
        <v>0</v>
      </c>
      <c r="BS3235" s="493" t="n">
        <v>0</v>
      </c>
      <c r="BT3235" s="493" t="n">
        <v>0</v>
      </c>
      <c r="BU3235" s="493" t="n">
        <v>142.8</v>
      </c>
      <c r="BV3235" s="493" t="n">
        <v>0</v>
      </c>
      <c r="BW3235" s="493" t="n">
        <v>0</v>
      </c>
    </row>
    <row r="3236">
      <c r="A3236" t="inlineStr">
        <is>
          <t>[C9D3] Angiotensin-II 길항제 칼슘길항제 복합제</t>
        </is>
      </c>
      <c r="B3236" t="inlineStr">
        <is>
          <t>동국제약</t>
        </is>
      </c>
      <c r="C3236" t="inlineStr">
        <is>
          <t>피마에스</t>
        </is>
      </c>
      <c r="D3236" t="inlineStr">
        <is>
          <t>동국제약</t>
        </is>
      </c>
      <c r="E3236" t="inlineStr">
        <is>
          <t>s-amlodipine besylate 2.5 hydrate  ( as s-amlodipine),  fimasartan potassium trihydrate  ( as fimasartan potassium)</t>
        </is>
      </c>
      <c r="F3236" t="inlineStr">
        <is>
          <t>종합병원</t>
        </is>
      </c>
      <c r="G3236" t="inlineStr">
        <is>
          <t>Generic</t>
        </is>
      </c>
      <c r="H3236" s="493" t="n">
        <v>0</v>
      </c>
      <c r="I3236" s="493" t="n">
        <v>0</v>
      </c>
      <c r="J3236" s="493" t="n">
        <v>0</v>
      </c>
      <c r="K3236" s="493" t="n">
        <v>0</v>
      </c>
      <c r="L3236" s="493" t="n">
        <v>0</v>
      </c>
      <c r="M3236" s="493" t="n">
        <v>0</v>
      </c>
      <c r="N3236" s="493" t="n">
        <v>0</v>
      </c>
      <c r="O3236" s="493" t="n">
        <v>0</v>
      </c>
      <c r="P3236" s="493" t="n">
        <v>0</v>
      </c>
      <c r="Q3236" s="493" t="n">
        <v>0</v>
      </c>
      <c r="R3236" s="493" t="n">
        <v>0</v>
      </c>
      <c r="S3236" s="493" t="n">
        <v>0</v>
      </c>
      <c r="T3236" s="493" t="n">
        <v>0</v>
      </c>
      <c r="U3236" s="493" t="n">
        <v>0</v>
      </c>
      <c r="V3236" s="493" t="n">
        <v>0</v>
      </c>
      <c r="W3236" s="493" t="n">
        <v>0</v>
      </c>
      <c r="X3236" s="493" t="n">
        <v>0</v>
      </c>
      <c r="Y3236" s="493" t="n">
        <v>0</v>
      </c>
      <c r="Z3236" s="493" t="n">
        <v>0</v>
      </c>
      <c r="AA3236" s="493" t="n">
        <v>0</v>
      </c>
      <c r="AB3236" s="493" t="n">
        <v>0</v>
      </c>
      <c r="AC3236" s="493" t="n">
        <v>0</v>
      </c>
      <c r="AD3236" s="493" t="n">
        <v>0</v>
      </c>
      <c r="AE3236" s="493" t="n">
        <v>0</v>
      </c>
      <c r="AF3236" s="493" t="n">
        <v>0</v>
      </c>
      <c r="AG3236" s="493" t="n">
        <v>0</v>
      </c>
      <c r="AH3236" s="493" t="n">
        <v>0</v>
      </c>
      <c r="AI3236" s="493" t="n">
        <v>0</v>
      </c>
      <c r="AJ3236" s="493" t="n">
        <v>0</v>
      </c>
      <c r="AK3236" s="493" t="n">
        <v>0</v>
      </c>
      <c r="AL3236" s="493" t="n">
        <v>0</v>
      </c>
      <c r="AM3236" s="493" t="n">
        <v>0</v>
      </c>
      <c r="AN3236" s="493" t="n">
        <v>0</v>
      </c>
      <c r="AO3236" s="493" t="n">
        <v>0</v>
      </c>
      <c r="AP3236" s="493" t="n">
        <v>0</v>
      </c>
      <c r="AQ3236" s="493" t="n">
        <v>0</v>
      </c>
      <c r="AR3236" s="493" t="n">
        <v>0</v>
      </c>
      <c r="AS3236" s="493" t="n">
        <v>0</v>
      </c>
      <c r="AT3236" s="493" t="n">
        <v>0</v>
      </c>
      <c r="AU3236" s="493" t="n">
        <v>0</v>
      </c>
      <c r="AV3236" s="493" t="n">
        <v>0</v>
      </c>
      <c r="AW3236" s="493" t="n">
        <v>0</v>
      </c>
      <c r="AX3236" s="493" t="n">
        <v>0</v>
      </c>
      <c r="AY3236" s="493" t="n">
        <v>72.23999999999999</v>
      </c>
      <c r="AZ3236" s="493" t="n">
        <v>0</v>
      </c>
      <c r="BA3236" s="493" t="n">
        <v>0</v>
      </c>
      <c r="BB3236" s="493" t="n">
        <v>40.8</v>
      </c>
      <c r="BC3236" s="493" t="n">
        <v>42</v>
      </c>
      <c r="BD3236" s="493" t="n">
        <v>121.5</v>
      </c>
      <c r="BE3236" s="493" t="n">
        <v>0</v>
      </c>
      <c r="BF3236" s="493" t="n">
        <v>1236.9</v>
      </c>
      <c r="BG3236" s="493" t="n">
        <v>0</v>
      </c>
      <c r="BH3236" s="493" t="n">
        <v>162</v>
      </c>
      <c r="BI3236" s="493" t="n">
        <v>42.3</v>
      </c>
      <c r="BJ3236" s="493" t="n">
        <v>41.1</v>
      </c>
      <c r="BK3236" s="493" t="n">
        <v>40.8</v>
      </c>
      <c r="BL3236" s="493" t="n">
        <v>41.4</v>
      </c>
      <c r="BM3236" s="493" t="n">
        <v>41.7</v>
      </c>
      <c r="BN3236" s="493" t="n">
        <v>0</v>
      </c>
      <c r="BO3236" s="493" t="n">
        <v>0</v>
      </c>
      <c r="BP3236" s="493" t="n">
        <v>0</v>
      </c>
      <c r="BQ3236" s="493" t="n">
        <v>0</v>
      </c>
      <c r="BR3236" s="493" t="n">
        <v>0</v>
      </c>
      <c r="BS3236" s="493" t="n">
        <v>0</v>
      </c>
      <c r="BT3236" s="493" t="n">
        <v>0</v>
      </c>
      <c r="BU3236" s="493" t="n">
        <v>0</v>
      </c>
      <c r="BV3236" s="493" t="n">
        <v>0</v>
      </c>
      <c r="BW3236" s="493" t="n">
        <v>0</v>
      </c>
    </row>
    <row r="3237">
      <c r="A3237" t="inlineStr">
        <is>
          <t>[C9D3] Angiotensin-II 길항제 칼슘길항제 복합제</t>
        </is>
      </c>
      <c r="B3237" t="inlineStr">
        <is>
          <t>동국제약</t>
        </is>
      </c>
      <c r="C3237" t="inlineStr">
        <is>
          <t>피마에스</t>
        </is>
      </c>
      <c r="D3237" t="inlineStr">
        <is>
          <t>동국제약</t>
        </is>
      </c>
      <c r="E3237" t="inlineStr">
        <is>
          <t>s-amlodipine besylate 2.5 hydrate  ( as s-amlodipine),  fimasartan potassium trihydrate  ( as fimasartan potassium)</t>
        </is>
      </c>
      <c r="F3237" t="inlineStr">
        <is>
          <t>의원</t>
        </is>
      </c>
      <c r="G3237" t="inlineStr">
        <is>
          <t>Generic</t>
        </is>
      </c>
      <c r="H3237" s="493" t="n">
        <v>0</v>
      </c>
      <c r="I3237" s="493" t="n">
        <v>0</v>
      </c>
      <c r="J3237" s="493" t="n">
        <v>0</v>
      </c>
      <c r="K3237" s="493" t="n">
        <v>0</v>
      </c>
      <c r="L3237" s="493" t="n">
        <v>0</v>
      </c>
      <c r="M3237" s="493" t="n">
        <v>0</v>
      </c>
      <c r="N3237" s="493" t="n">
        <v>0</v>
      </c>
      <c r="O3237" s="493" t="n">
        <v>0</v>
      </c>
      <c r="P3237" s="493" t="n">
        <v>0</v>
      </c>
      <c r="Q3237" s="493" t="n">
        <v>0</v>
      </c>
      <c r="R3237" s="493" t="n">
        <v>0</v>
      </c>
      <c r="S3237" s="493" t="n">
        <v>0</v>
      </c>
      <c r="T3237" s="493" t="n">
        <v>0</v>
      </c>
      <c r="U3237" s="493" t="n">
        <v>0</v>
      </c>
      <c r="V3237" s="493" t="n">
        <v>0</v>
      </c>
      <c r="W3237" s="493" t="n">
        <v>0</v>
      </c>
      <c r="X3237" s="493" t="n">
        <v>0</v>
      </c>
      <c r="Y3237" s="493" t="n">
        <v>0</v>
      </c>
      <c r="Z3237" s="493" t="n">
        <v>0</v>
      </c>
      <c r="AA3237" s="493" t="n">
        <v>0</v>
      </c>
      <c r="AB3237" s="493" t="n">
        <v>0</v>
      </c>
      <c r="AC3237" s="493" t="n">
        <v>0</v>
      </c>
      <c r="AD3237" s="493" t="n">
        <v>0</v>
      </c>
      <c r="AE3237" s="493" t="n">
        <v>0</v>
      </c>
      <c r="AF3237" s="493" t="n">
        <v>0</v>
      </c>
      <c r="AG3237" s="493" t="n">
        <v>0</v>
      </c>
      <c r="AH3237" s="493" t="n">
        <v>0</v>
      </c>
      <c r="AI3237" s="493" t="n">
        <v>0</v>
      </c>
      <c r="AJ3237" s="493" t="n">
        <v>0</v>
      </c>
      <c r="AK3237" s="493" t="n">
        <v>0</v>
      </c>
      <c r="AL3237" s="493" t="n">
        <v>0</v>
      </c>
      <c r="AM3237" s="493" t="n">
        <v>0</v>
      </c>
      <c r="AN3237" s="493" t="n">
        <v>0</v>
      </c>
      <c r="AO3237" s="493" t="n">
        <v>0</v>
      </c>
      <c r="AP3237" s="493" t="n">
        <v>0</v>
      </c>
      <c r="AQ3237" s="493" t="n">
        <v>0</v>
      </c>
      <c r="AR3237" s="493" t="n">
        <v>0</v>
      </c>
      <c r="AS3237" s="493" t="n">
        <v>0</v>
      </c>
      <c r="AT3237" s="493" t="n">
        <v>0</v>
      </c>
      <c r="AU3237" s="493" t="n">
        <v>0</v>
      </c>
      <c r="AV3237" s="493" t="n">
        <v>0</v>
      </c>
      <c r="AW3237" s="493" t="n">
        <v>1641</v>
      </c>
      <c r="AX3237" s="493" t="n">
        <v>2852.1</v>
      </c>
      <c r="AY3237" s="493" t="n">
        <v>1863</v>
      </c>
      <c r="AZ3237" s="493" t="n">
        <v>2323.5</v>
      </c>
      <c r="BA3237" s="493" t="n">
        <v>1898.56</v>
      </c>
      <c r="BB3237" s="493" t="n">
        <v>4468.5</v>
      </c>
      <c r="BC3237" s="493" t="n">
        <v>4017</v>
      </c>
      <c r="BD3237" s="493" t="n">
        <v>4837.8</v>
      </c>
      <c r="BE3237" s="493" t="n">
        <v>3360</v>
      </c>
      <c r="BF3237" s="493" t="n">
        <v>4546.8</v>
      </c>
      <c r="BG3237" s="493" t="n">
        <v>3924.9</v>
      </c>
      <c r="BH3237" s="493" t="n">
        <v>5493.9</v>
      </c>
      <c r="BI3237" s="493" t="n">
        <v>5011.5</v>
      </c>
      <c r="BJ3237" s="493" t="n">
        <v>4551.2</v>
      </c>
      <c r="BK3237" s="493" t="n">
        <v>4794.6</v>
      </c>
      <c r="BL3237" s="493" t="n">
        <v>5722.2</v>
      </c>
      <c r="BM3237" s="493" t="n">
        <v>4318.2</v>
      </c>
      <c r="BN3237" s="493" t="n">
        <v>4577.4</v>
      </c>
      <c r="BO3237" s="493" t="n">
        <v>5778.3</v>
      </c>
      <c r="BP3237" s="493" t="n">
        <v>3864</v>
      </c>
      <c r="BQ3237" s="493" t="n">
        <v>4613.1</v>
      </c>
      <c r="BR3237" s="493" t="n">
        <v>5352.9</v>
      </c>
      <c r="BS3237" s="493" t="n">
        <v>3424.5</v>
      </c>
      <c r="BT3237" s="493" t="n">
        <v>5625.9</v>
      </c>
      <c r="BU3237" s="493" t="n">
        <v>3305.1</v>
      </c>
      <c r="BV3237" s="493" t="n">
        <v>5283.3</v>
      </c>
      <c r="BW3237" s="493" t="n">
        <v>3342.6</v>
      </c>
    </row>
    <row r="3238">
      <c r="A3238" t="inlineStr">
        <is>
          <t>[C9D3] Angiotensin-II 길항제 칼슘길항제 복합제</t>
        </is>
      </c>
      <c r="B3238" t="inlineStr">
        <is>
          <t>동국제약</t>
        </is>
      </c>
      <c r="C3238" t="inlineStr">
        <is>
          <t>피마에스</t>
        </is>
      </c>
      <c r="D3238" t="inlineStr">
        <is>
          <t>동국제약</t>
        </is>
      </c>
      <c r="E3238" t="inlineStr">
        <is>
          <t>s-amlodipine besylate 2.5 hydrate  ( as s-amlodipine),  fimasartan potassium trihydrate  ( as fimasartan potassium)</t>
        </is>
      </c>
      <c r="F3238" t="inlineStr">
        <is>
          <t>보건소</t>
        </is>
      </c>
      <c r="G3238" t="inlineStr">
        <is>
          <t>Generic</t>
        </is>
      </c>
      <c r="H3238" s="493" t="n">
        <v>0</v>
      </c>
      <c r="I3238" s="493" t="n">
        <v>0</v>
      </c>
      <c r="J3238" s="493" t="n">
        <v>0</v>
      </c>
      <c r="K3238" s="493" t="n">
        <v>0</v>
      </c>
      <c r="L3238" s="493" t="n">
        <v>0</v>
      </c>
      <c r="M3238" s="493" t="n">
        <v>0</v>
      </c>
      <c r="N3238" s="493" t="n">
        <v>0</v>
      </c>
      <c r="O3238" s="493" t="n">
        <v>0</v>
      </c>
      <c r="P3238" s="493" t="n">
        <v>0</v>
      </c>
      <c r="Q3238" s="493" t="n">
        <v>0</v>
      </c>
      <c r="R3238" s="493" t="n">
        <v>0</v>
      </c>
      <c r="S3238" s="493" t="n">
        <v>0</v>
      </c>
      <c r="T3238" s="493" t="n">
        <v>0</v>
      </c>
      <c r="U3238" s="493" t="n">
        <v>0</v>
      </c>
      <c r="V3238" s="493" t="n">
        <v>0</v>
      </c>
      <c r="W3238" s="493" t="n">
        <v>0</v>
      </c>
      <c r="X3238" s="493" t="n">
        <v>0</v>
      </c>
      <c r="Y3238" s="493" t="n">
        <v>0</v>
      </c>
      <c r="Z3238" s="493" t="n">
        <v>0</v>
      </c>
      <c r="AA3238" s="493" t="n">
        <v>0</v>
      </c>
      <c r="AB3238" s="493" t="n">
        <v>0</v>
      </c>
      <c r="AC3238" s="493" t="n">
        <v>0</v>
      </c>
      <c r="AD3238" s="493" t="n">
        <v>0</v>
      </c>
      <c r="AE3238" s="493" t="n">
        <v>0</v>
      </c>
      <c r="AF3238" s="493" t="n">
        <v>0</v>
      </c>
      <c r="AG3238" s="493" t="n">
        <v>0</v>
      </c>
      <c r="AH3238" s="493" t="n">
        <v>0</v>
      </c>
      <c r="AI3238" s="493" t="n">
        <v>0</v>
      </c>
      <c r="AJ3238" s="493" t="n">
        <v>0</v>
      </c>
      <c r="AK3238" s="493" t="n">
        <v>0</v>
      </c>
      <c r="AL3238" s="493" t="n">
        <v>0</v>
      </c>
      <c r="AM3238" s="493" t="n">
        <v>0</v>
      </c>
      <c r="AN3238" s="493" t="n">
        <v>0</v>
      </c>
      <c r="AO3238" s="493" t="n">
        <v>0</v>
      </c>
      <c r="AP3238" s="493" t="n">
        <v>0</v>
      </c>
      <c r="AQ3238" s="493" t="n">
        <v>0</v>
      </c>
      <c r="AR3238" s="493" t="n">
        <v>0</v>
      </c>
      <c r="AS3238" s="493" t="n">
        <v>0</v>
      </c>
      <c r="AT3238" s="493" t="n">
        <v>0</v>
      </c>
      <c r="AU3238" s="493" t="n">
        <v>0</v>
      </c>
      <c r="AV3238" s="493" t="n">
        <v>0</v>
      </c>
      <c r="AW3238" s="493" t="n">
        <v>25.8</v>
      </c>
      <c r="AX3238" s="493" t="n">
        <v>88.8</v>
      </c>
      <c r="AY3238" s="493" t="n">
        <v>129</v>
      </c>
      <c r="AZ3238" s="493" t="n">
        <v>38.7</v>
      </c>
      <c r="BA3238" s="493" t="n">
        <v>163.8</v>
      </c>
      <c r="BB3238" s="493" t="n">
        <v>26.4</v>
      </c>
      <c r="BC3238" s="493" t="n">
        <v>84.59999999999999</v>
      </c>
      <c r="BD3238" s="493" t="n">
        <v>126</v>
      </c>
      <c r="BE3238" s="493" t="n">
        <v>101.6</v>
      </c>
      <c r="BF3238" s="493" t="n">
        <v>84</v>
      </c>
      <c r="BG3238" s="493" t="n">
        <v>153</v>
      </c>
      <c r="BH3238" s="493" t="n">
        <v>91.8</v>
      </c>
      <c r="BI3238" s="493" t="n">
        <v>61.2</v>
      </c>
      <c r="BJ3238" s="493" t="n">
        <v>107.1</v>
      </c>
      <c r="BK3238" s="493" t="n">
        <v>86.40000000000001</v>
      </c>
      <c r="BL3238" s="493" t="n">
        <v>49.5</v>
      </c>
      <c r="BM3238" s="493" t="n">
        <v>81.59999999999999</v>
      </c>
      <c r="BN3238" s="493" t="n">
        <v>8.4</v>
      </c>
      <c r="BO3238" s="493" t="n">
        <v>124.8</v>
      </c>
      <c r="BP3238" s="493" t="n">
        <v>74.40000000000001</v>
      </c>
      <c r="BQ3238" s="493" t="n">
        <v>93</v>
      </c>
      <c r="BR3238" s="493" t="n">
        <v>139.5</v>
      </c>
      <c r="BS3238" s="493" t="n">
        <v>72</v>
      </c>
      <c r="BT3238" s="493" t="n">
        <v>60.9</v>
      </c>
      <c r="BU3238" s="493" t="n">
        <v>151.2</v>
      </c>
      <c r="BV3238" s="493" t="n">
        <v>39</v>
      </c>
      <c r="BW3238" s="493" t="n">
        <v>82.5</v>
      </c>
    </row>
    <row r="3239">
      <c r="A3239" t="inlineStr">
        <is>
          <t>[C9D3] Angiotensin-II 길항제 칼슘길항제 복합제</t>
        </is>
      </c>
      <c r="B3239" t="inlineStr">
        <is>
          <t>동국제약</t>
        </is>
      </c>
      <c r="C3239" t="inlineStr">
        <is>
          <t>피마에스</t>
        </is>
      </c>
      <c r="D3239" t="inlineStr">
        <is>
          <t>동국제약</t>
        </is>
      </c>
      <c r="E3239" t="inlineStr">
        <is>
          <t>s-amlodipine besylate dihydrate  ( as s-amlodipine),  fimasartan potassium trihydrate  ( as fimasartan potassium)</t>
        </is>
      </c>
      <c r="F3239" t="inlineStr">
        <is>
          <t>종합병원</t>
        </is>
      </c>
      <c r="G3239" t="inlineStr">
        <is>
          <t>Generic</t>
        </is>
      </c>
      <c r="H3239" s="493" t="n">
        <v>0</v>
      </c>
      <c r="I3239" s="493" t="n">
        <v>0</v>
      </c>
      <c r="J3239" s="493" t="n">
        <v>0</v>
      </c>
      <c r="K3239" s="493" t="n">
        <v>0</v>
      </c>
      <c r="L3239" s="493" t="n">
        <v>0</v>
      </c>
      <c r="M3239" s="493" t="n">
        <v>0</v>
      </c>
      <c r="N3239" s="493" t="n">
        <v>0</v>
      </c>
      <c r="O3239" s="493" t="n">
        <v>0</v>
      </c>
      <c r="P3239" s="493" t="n">
        <v>0</v>
      </c>
      <c r="Q3239" s="493" t="n">
        <v>0</v>
      </c>
      <c r="R3239" s="493" t="n">
        <v>0</v>
      </c>
      <c r="S3239" s="493" t="n">
        <v>0</v>
      </c>
      <c r="T3239" s="493" t="n">
        <v>0</v>
      </c>
      <c r="U3239" s="493" t="n">
        <v>0</v>
      </c>
      <c r="V3239" s="493" t="n">
        <v>0</v>
      </c>
      <c r="W3239" s="493" t="n">
        <v>0</v>
      </c>
      <c r="X3239" s="493" t="n">
        <v>0</v>
      </c>
      <c r="Y3239" s="493" t="n">
        <v>0</v>
      </c>
      <c r="Z3239" s="493" t="n">
        <v>0</v>
      </c>
      <c r="AA3239" s="493" t="n">
        <v>0</v>
      </c>
      <c r="AB3239" s="493" t="n">
        <v>0</v>
      </c>
      <c r="AC3239" s="493" t="n">
        <v>0</v>
      </c>
      <c r="AD3239" s="493" t="n">
        <v>0</v>
      </c>
      <c r="AE3239" s="493" t="n">
        <v>0</v>
      </c>
      <c r="AF3239" s="493" t="n">
        <v>0</v>
      </c>
      <c r="AG3239" s="493" t="n">
        <v>0</v>
      </c>
      <c r="AH3239" s="493" t="n">
        <v>0</v>
      </c>
      <c r="AI3239" s="493" t="n">
        <v>0</v>
      </c>
      <c r="AJ3239" s="493" t="n">
        <v>0</v>
      </c>
      <c r="AK3239" s="493" t="n">
        <v>0</v>
      </c>
      <c r="AL3239" s="493" t="n">
        <v>0</v>
      </c>
      <c r="AM3239" s="493" t="n">
        <v>0</v>
      </c>
      <c r="AN3239" s="493" t="n">
        <v>0</v>
      </c>
      <c r="AO3239" s="493" t="n">
        <v>0</v>
      </c>
      <c r="AP3239" s="493" t="n">
        <v>0</v>
      </c>
      <c r="AQ3239" s="493" t="n">
        <v>0</v>
      </c>
      <c r="AR3239" s="493" t="n">
        <v>0</v>
      </c>
      <c r="AS3239" s="493" t="n">
        <v>0</v>
      </c>
      <c r="AT3239" s="493" t="n">
        <v>0</v>
      </c>
      <c r="AU3239" s="493" t="n">
        <v>0</v>
      </c>
      <c r="AV3239" s="493" t="n">
        <v>0</v>
      </c>
      <c r="AW3239" s="493" t="n">
        <v>0</v>
      </c>
      <c r="AX3239" s="493" t="n">
        <v>0</v>
      </c>
      <c r="AY3239" s="493" t="n">
        <v>0</v>
      </c>
      <c r="AZ3239" s="493" t="n">
        <v>0</v>
      </c>
      <c r="BA3239" s="493" t="n">
        <v>0</v>
      </c>
      <c r="BB3239" s="493" t="n">
        <v>0</v>
      </c>
      <c r="BC3239" s="493" t="n">
        <v>0</v>
      </c>
      <c r="BD3239" s="493" t="n">
        <v>0</v>
      </c>
      <c r="BE3239" s="493" t="n">
        <v>0</v>
      </c>
      <c r="BF3239" s="493" t="n">
        <v>0</v>
      </c>
      <c r="BG3239" s="493" t="n">
        <v>0</v>
      </c>
      <c r="BH3239" s="493" t="n">
        <v>0</v>
      </c>
      <c r="BI3239" s="493" t="n">
        <v>663.4</v>
      </c>
      <c r="BJ3239" s="493" t="n">
        <v>0</v>
      </c>
      <c r="BK3239" s="493" t="n">
        <v>0</v>
      </c>
      <c r="BL3239" s="493" t="n">
        <v>901.8</v>
      </c>
      <c r="BM3239" s="493" t="n">
        <v>0</v>
      </c>
      <c r="BN3239" s="493" t="n">
        <v>0</v>
      </c>
      <c r="BO3239" s="493" t="n">
        <v>1513.8</v>
      </c>
      <c r="BP3239" s="493" t="n">
        <v>780.7</v>
      </c>
      <c r="BQ3239" s="493" t="n">
        <v>0</v>
      </c>
      <c r="BR3239" s="493" t="n">
        <v>3535.8</v>
      </c>
      <c r="BS3239" s="493" t="n">
        <v>0</v>
      </c>
      <c r="BT3239" s="493" t="n">
        <v>492</v>
      </c>
      <c r="BU3239" s="493" t="n">
        <v>1537.2</v>
      </c>
      <c r="BV3239" s="493" t="n">
        <v>270</v>
      </c>
      <c r="BW3239" s="493" t="n">
        <v>0</v>
      </c>
    </row>
    <row r="3240">
      <c r="A3240" t="inlineStr">
        <is>
          <t>[C9D3] Angiotensin-II 길항제 칼슘길항제 복합제</t>
        </is>
      </c>
      <c r="B3240" t="inlineStr">
        <is>
          <t>동국제약</t>
        </is>
      </c>
      <c r="C3240" t="inlineStr">
        <is>
          <t>피마에스</t>
        </is>
      </c>
      <c r="D3240" t="inlineStr">
        <is>
          <t>동국제약</t>
        </is>
      </c>
      <c r="E3240" t="inlineStr">
        <is>
          <t>s-amlodipine besylate dihydrate  ( as s-amlodipine),  fimasartan potassium trihydrate  ( as fimasartan potassium)</t>
        </is>
      </c>
      <c r="F3240" t="inlineStr">
        <is>
          <t>병원</t>
        </is>
      </c>
      <c r="G3240" t="inlineStr">
        <is>
          <t>Generic</t>
        </is>
      </c>
      <c r="H3240" s="493" t="n">
        <v>0</v>
      </c>
      <c r="I3240" s="493" t="n">
        <v>0</v>
      </c>
      <c r="J3240" s="493" t="n">
        <v>0</v>
      </c>
      <c r="K3240" s="493" t="n">
        <v>0</v>
      </c>
      <c r="L3240" s="493" t="n">
        <v>0</v>
      </c>
      <c r="M3240" s="493" t="n">
        <v>0</v>
      </c>
      <c r="N3240" s="493" t="n">
        <v>0</v>
      </c>
      <c r="O3240" s="493" t="n">
        <v>0</v>
      </c>
      <c r="P3240" s="493" t="n">
        <v>0</v>
      </c>
      <c r="Q3240" s="493" t="n">
        <v>0</v>
      </c>
      <c r="R3240" s="493" t="n">
        <v>0</v>
      </c>
      <c r="S3240" s="493" t="n">
        <v>0</v>
      </c>
      <c r="T3240" s="493" t="n">
        <v>0</v>
      </c>
      <c r="U3240" s="493" t="n">
        <v>0</v>
      </c>
      <c r="V3240" s="493" t="n">
        <v>0</v>
      </c>
      <c r="W3240" s="493" t="n">
        <v>0</v>
      </c>
      <c r="X3240" s="493" t="n">
        <v>0</v>
      </c>
      <c r="Y3240" s="493" t="n">
        <v>0</v>
      </c>
      <c r="Z3240" s="493" t="n">
        <v>0</v>
      </c>
      <c r="AA3240" s="493" t="n">
        <v>0</v>
      </c>
      <c r="AB3240" s="493" t="n">
        <v>0</v>
      </c>
      <c r="AC3240" s="493" t="n">
        <v>0</v>
      </c>
      <c r="AD3240" s="493" t="n">
        <v>0</v>
      </c>
      <c r="AE3240" s="493" t="n">
        <v>0</v>
      </c>
      <c r="AF3240" s="493" t="n">
        <v>0</v>
      </c>
      <c r="AG3240" s="493" t="n">
        <v>0</v>
      </c>
      <c r="AH3240" s="493" t="n">
        <v>0</v>
      </c>
      <c r="AI3240" s="493" t="n">
        <v>0</v>
      </c>
      <c r="AJ3240" s="493" t="n">
        <v>0</v>
      </c>
      <c r="AK3240" s="493" t="n">
        <v>0</v>
      </c>
      <c r="AL3240" s="493" t="n">
        <v>0</v>
      </c>
      <c r="AM3240" s="493" t="n">
        <v>0</v>
      </c>
      <c r="AN3240" s="493" t="n">
        <v>0</v>
      </c>
      <c r="AO3240" s="493" t="n">
        <v>0</v>
      </c>
      <c r="AP3240" s="493" t="n">
        <v>0</v>
      </c>
      <c r="AQ3240" s="493" t="n">
        <v>0</v>
      </c>
      <c r="AR3240" s="493" t="n">
        <v>0</v>
      </c>
      <c r="AS3240" s="493" t="n">
        <v>0</v>
      </c>
      <c r="AT3240" s="493" t="n">
        <v>0</v>
      </c>
      <c r="AU3240" s="493" t="n">
        <v>0</v>
      </c>
      <c r="AV3240" s="493" t="n">
        <v>0</v>
      </c>
      <c r="AW3240" s="493" t="n">
        <v>0</v>
      </c>
      <c r="AX3240" s="493" t="n">
        <v>0</v>
      </c>
      <c r="AY3240" s="493" t="n">
        <v>0</v>
      </c>
      <c r="AZ3240" s="493" t="n">
        <v>0</v>
      </c>
      <c r="BA3240" s="493" t="n">
        <v>0</v>
      </c>
      <c r="BB3240" s="493" t="n">
        <v>0</v>
      </c>
      <c r="BC3240" s="493" t="n">
        <v>0</v>
      </c>
      <c r="BD3240" s="493" t="n">
        <v>0</v>
      </c>
      <c r="BE3240" s="493" t="n">
        <v>0</v>
      </c>
      <c r="BF3240" s="493" t="n">
        <v>0</v>
      </c>
      <c r="BG3240" s="493" t="n">
        <v>0</v>
      </c>
      <c r="BH3240" s="493" t="n">
        <v>0</v>
      </c>
      <c r="BI3240" s="493" t="n">
        <v>0</v>
      </c>
      <c r="BJ3240" s="493" t="n">
        <v>0</v>
      </c>
      <c r="BK3240" s="493" t="n">
        <v>0</v>
      </c>
      <c r="BL3240" s="493" t="n">
        <v>0</v>
      </c>
      <c r="BM3240" s="493" t="n">
        <v>0</v>
      </c>
      <c r="BN3240" s="493" t="n">
        <v>0</v>
      </c>
      <c r="BO3240" s="493" t="n">
        <v>0</v>
      </c>
      <c r="BP3240" s="493" t="n">
        <v>0</v>
      </c>
      <c r="BQ3240" s="493" t="n">
        <v>0</v>
      </c>
      <c r="BR3240" s="493" t="n">
        <v>0</v>
      </c>
      <c r="BS3240" s="493" t="n">
        <v>0</v>
      </c>
      <c r="BT3240" s="493" t="n">
        <v>0</v>
      </c>
      <c r="BU3240" s="493" t="n">
        <v>0</v>
      </c>
      <c r="BV3240" s="493" t="n">
        <v>114.3</v>
      </c>
      <c r="BW3240" s="493" t="n">
        <v>694.8</v>
      </c>
    </row>
    <row r="3241">
      <c r="A3241" t="inlineStr">
        <is>
          <t>[C9D3] Angiotensin-II 길항제 칼슘길항제 복합제</t>
        </is>
      </c>
      <c r="B3241" t="inlineStr">
        <is>
          <t>동국제약</t>
        </is>
      </c>
      <c r="C3241" t="inlineStr">
        <is>
          <t>피마에스</t>
        </is>
      </c>
      <c r="D3241" t="inlineStr">
        <is>
          <t>동국제약</t>
        </is>
      </c>
      <c r="E3241" t="inlineStr">
        <is>
          <t>s-amlodipine besylate dihydrate  ( as s-amlodipine),  fimasartan potassium trihydrate  ( as fimasartan potassium)</t>
        </is>
      </c>
      <c r="F3241" t="inlineStr">
        <is>
          <t>의원</t>
        </is>
      </c>
      <c r="G3241" t="inlineStr">
        <is>
          <t>Generic</t>
        </is>
      </c>
      <c r="H3241" s="493" t="n">
        <v>0</v>
      </c>
      <c r="I3241" s="493" t="n">
        <v>0</v>
      </c>
      <c r="J3241" s="493" t="n">
        <v>0</v>
      </c>
      <c r="K3241" s="493" t="n">
        <v>0</v>
      </c>
      <c r="L3241" s="493" t="n">
        <v>0</v>
      </c>
      <c r="M3241" s="493" t="n">
        <v>0</v>
      </c>
      <c r="N3241" s="493" t="n">
        <v>0</v>
      </c>
      <c r="O3241" s="493" t="n">
        <v>0</v>
      </c>
      <c r="P3241" s="493" t="n">
        <v>0</v>
      </c>
      <c r="Q3241" s="493" t="n">
        <v>0</v>
      </c>
      <c r="R3241" s="493" t="n">
        <v>0</v>
      </c>
      <c r="S3241" s="493" t="n">
        <v>0</v>
      </c>
      <c r="T3241" s="493" t="n">
        <v>0</v>
      </c>
      <c r="U3241" s="493" t="n">
        <v>0</v>
      </c>
      <c r="V3241" s="493" t="n">
        <v>0</v>
      </c>
      <c r="W3241" s="493" t="n">
        <v>0</v>
      </c>
      <c r="X3241" s="493" t="n">
        <v>0</v>
      </c>
      <c r="Y3241" s="493" t="n">
        <v>0</v>
      </c>
      <c r="Z3241" s="493" t="n">
        <v>0</v>
      </c>
      <c r="AA3241" s="493" t="n">
        <v>0</v>
      </c>
      <c r="AB3241" s="493" t="n">
        <v>0</v>
      </c>
      <c r="AC3241" s="493" t="n">
        <v>0</v>
      </c>
      <c r="AD3241" s="493" t="n">
        <v>0</v>
      </c>
      <c r="AE3241" s="493" t="n">
        <v>0</v>
      </c>
      <c r="AF3241" s="493" t="n">
        <v>0</v>
      </c>
      <c r="AG3241" s="493" t="n">
        <v>0</v>
      </c>
      <c r="AH3241" s="493" t="n">
        <v>0</v>
      </c>
      <c r="AI3241" s="493" t="n">
        <v>0</v>
      </c>
      <c r="AJ3241" s="493" t="n">
        <v>0</v>
      </c>
      <c r="AK3241" s="493" t="n">
        <v>0</v>
      </c>
      <c r="AL3241" s="493" t="n">
        <v>0</v>
      </c>
      <c r="AM3241" s="493" t="n">
        <v>0</v>
      </c>
      <c r="AN3241" s="493" t="n">
        <v>0</v>
      </c>
      <c r="AO3241" s="493" t="n">
        <v>0</v>
      </c>
      <c r="AP3241" s="493" t="n">
        <v>0</v>
      </c>
      <c r="AQ3241" s="493" t="n">
        <v>0</v>
      </c>
      <c r="AR3241" s="493" t="n">
        <v>0</v>
      </c>
      <c r="AS3241" s="493" t="n">
        <v>0</v>
      </c>
      <c r="AT3241" s="493" t="n">
        <v>1087.55</v>
      </c>
      <c r="AU3241" s="493" t="n">
        <v>3447.98</v>
      </c>
      <c r="AV3241" s="493" t="n">
        <v>2200.75</v>
      </c>
      <c r="AW3241" s="493" t="n">
        <v>3520.24</v>
      </c>
      <c r="AX3241" s="493" t="n">
        <v>4408.23</v>
      </c>
      <c r="AY3241" s="493" t="n">
        <v>3688.98</v>
      </c>
      <c r="AZ3241" s="493" t="n">
        <v>4171.6</v>
      </c>
      <c r="BA3241" s="493" t="n">
        <v>4119.69</v>
      </c>
      <c r="BB3241" s="493" t="n">
        <v>5913.6</v>
      </c>
      <c r="BC3241" s="493" t="n">
        <v>4463.74</v>
      </c>
      <c r="BD3241" s="493" t="n">
        <v>3663.38</v>
      </c>
      <c r="BE3241" s="493" t="n">
        <v>5021.2</v>
      </c>
      <c r="BF3241" s="493" t="n">
        <v>5328.72</v>
      </c>
      <c r="BG3241" s="493" t="n">
        <v>5553.1</v>
      </c>
      <c r="BH3241" s="493" t="n">
        <v>7326.26</v>
      </c>
      <c r="BI3241" s="493" t="n">
        <v>3376.92</v>
      </c>
      <c r="BJ3241" s="493" t="n">
        <v>7088.49</v>
      </c>
      <c r="BK3241" s="493" t="n">
        <v>4729.84</v>
      </c>
      <c r="BL3241" s="493" t="n">
        <v>5338.8</v>
      </c>
      <c r="BM3241" s="493" t="n">
        <v>4889.81</v>
      </c>
      <c r="BN3241" s="493" t="n">
        <v>7424.3</v>
      </c>
      <c r="BO3241" s="493" t="n">
        <v>5894.08</v>
      </c>
      <c r="BP3241" s="493" t="n">
        <v>6094.49</v>
      </c>
      <c r="BQ3241" s="493" t="n">
        <v>5492.1</v>
      </c>
      <c r="BR3241" s="493" t="n">
        <v>5190.31</v>
      </c>
      <c r="BS3241" s="493" t="n">
        <v>5812.55</v>
      </c>
      <c r="BT3241" s="493" t="n">
        <v>4021.2</v>
      </c>
      <c r="BU3241" s="493" t="n">
        <v>6188.49</v>
      </c>
      <c r="BV3241" s="493" t="n">
        <v>5440.2</v>
      </c>
      <c r="BW3241" s="493" t="n">
        <v>4771.78</v>
      </c>
    </row>
    <row r="3242">
      <c r="A3242" t="inlineStr">
        <is>
          <t>[C9D3] Angiotensin-II 길항제 칼슘길항제 복합제</t>
        </is>
      </c>
      <c r="B3242" t="inlineStr">
        <is>
          <t>동국제약</t>
        </is>
      </c>
      <c r="C3242" t="inlineStr">
        <is>
          <t>피마에스</t>
        </is>
      </c>
      <c r="D3242" t="inlineStr">
        <is>
          <t>동국제약</t>
        </is>
      </c>
      <c r="E3242" t="inlineStr">
        <is>
          <t>s-amlodipine besylate dihydrate  ( as s-amlodipine),  fimasartan potassium trihydrate  ( as fimasartan potassium)</t>
        </is>
      </c>
      <c r="F3242" t="inlineStr">
        <is>
          <t>보건소</t>
        </is>
      </c>
      <c r="G3242" t="inlineStr">
        <is>
          <t>Generic</t>
        </is>
      </c>
      <c r="H3242" s="493" t="n">
        <v>0</v>
      </c>
      <c r="I3242" s="493" t="n">
        <v>0</v>
      </c>
      <c r="J3242" s="493" t="n">
        <v>0</v>
      </c>
      <c r="K3242" s="493" t="n">
        <v>0</v>
      </c>
      <c r="L3242" s="493" t="n">
        <v>0</v>
      </c>
      <c r="M3242" s="493" t="n">
        <v>0</v>
      </c>
      <c r="N3242" s="493" t="n">
        <v>0</v>
      </c>
      <c r="O3242" s="493" t="n">
        <v>0</v>
      </c>
      <c r="P3242" s="493" t="n">
        <v>0</v>
      </c>
      <c r="Q3242" s="493" t="n">
        <v>0</v>
      </c>
      <c r="R3242" s="493" t="n">
        <v>0</v>
      </c>
      <c r="S3242" s="493" t="n">
        <v>0</v>
      </c>
      <c r="T3242" s="493" t="n">
        <v>0</v>
      </c>
      <c r="U3242" s="493" t="n">
        <v>0</v>
      </c>
      <c r="V3242" s="493" t="n">
        <v>0</v>
      </c>
      <c r="W3242" s="493" t="n">
        <v>0</v>
      </c>
      <c r="X3242" s="493" t="n">
        <v>0</v>
      </c>
      <c r="Y3242" s="493" t="n">
        <v>0</v>
      </c>
      <c r="Z3242" s="493" t="n">
        <v>0</v>
      </c>
      <c r="AA3242" s="493" t="n">
        <v>0</v>
      </c>
      <c r="AB3242" s="493" t="n">
        <v>0</v>
      </c>
      <c r="AC3242" s="493" t="n">
        <v>0</v>
      </c>
      <c r="AD3242" s="493" t="n">
        <v>0</v>
      </c>
      <c r="AE3242" s="493" t="n">
        <v>0</v>
      </c>
      <c r="AF3242" s="493" t="n">
        <v>0</v>
      </c>
      <c r="AG3242" s="493" t="n">
        <v>0</v>
      </c>
      <c r="AH3242" s="493" t="n">
        <v>0</v>
      </c>
      <c r="AI3242" s="493" t="n">
        <v>0</v>
      </c>
      <c r="AJ3242" s="493" t="n">
        <v>0</v>
      </c>
      <c r="AK3242" s="493" t="n">
        <v>0</v>
      </c>
      <c r="AL3242" s="493" t="n">
        <v>0</v>
      </c>
      <c r="AM3242" s="493" t="n">
        <v>0</v>
      </c>
      <c r="AN3242" s="493" t="n">
        <v>0</v>
      </c>
      <c r="AO3242" s="493" t="n">
        <v>0</v>
      </c>
      <c r="AP3242" s="493" t="n">
        <v>0</v>
      </c>
      <c r="AQ3242" s="493" t="n">
        <v>0</v>
      </c>
      <c r="AR3242" s="493" t="n">
        <v>0</v>
      </c>
      <c r="AS3242" s="493" t="n">
        <v>0</v>
      </c>
      <c r="AT3242" s="493" t="n">
        <v>0</v>
      </c>
      <c r="AU3242" s="493" t="n">
        <v>11.4</v>
      </c>
      <c r="AV3242" s="493" t="n">
        <v>132</v>
      </c>
      <c r="AW3242" s="493" t="n">
        <v>193.5</v>
      </c>
      <c r="AX3242" s="493" t="n">
        <v>111</v>
      </c>
      <c r="AY3242" s="493" t="n">
        <v>129</v>
      </c>
      <c r="AZ3242" s="493" t="n">
        <v>141.9</v>
      </c>
      <c r="BA3242" s="493" t="n">
        <v>175.5</v>
      </c>
      <c r="BB3242" s="493" t="n">
        <v>52.8</v>
      </c>
      <c r="BC3242" s="493" t="n">
        <v>155.1</v>
      </c>
      <c r="BD3242" s="493" t="n">
        <v>163.8</v>
      </c>
      <c r="BE3242" s="493" t="n">
        <v>228</v>
      </c>
      <c r="BF3242" s="493" t="n">
        <v>96</v>
      </c>
      <c r="BG3242" s="493" t="n">
        <v>132.6</v>
      </c>
      <c r="BH3242" s="493" t="n">
        <v>193.8</v>
      </c>
      <c r="BI3242" s="493" t="n">
        <v>102</v>
      </c>
      <c r="BJ3242" s="493" t="n">
        <v>61.2</v>
      </c>
      <c r="BK3242" s="493" t="n">
        <v>211.2</v>
      </c>
      <c r="BL3242" s="493" t="n">
        <v>138.6</v>
      </c>
      <c r="BM3242" s="493" t="n">
        <v>122.4</v>
      </c>
      <c r="BN3242" s="493" t="n">
        <v>226.8</v>
      </c>
      <c r="BO3242" s="493" t="n">
        <v>57.6</v>
      </c>
      <c r="BP3242" s="493" t="n">
        <v>120.9</v>
      </c>
      <c r="BQ3242" s="493" t="n">
        <v>213.9</v>
      </c>
      <c r="BR3242" s="493" t="n">
        <v>130.2</v>
      </c>
      <c r="BS3242" s="493" t="n">
        <v>108</v>
      </c>
      <c r="BT3242" s="493" t="n">
        <v>95.7</v>
      </c>
      <c r="BU3242" s="493" t="n">
        <v>75.59999999999999</v>
      </c>
      <c r="BV3242" s="493" t="n">
        <v>109.2</v>
      </c>
      <c r="BW3242" s="493" t="n">
        <v>225</v>
      </c>
    </row>
    <row r="3243">
      <c r="A3243" t="inlineStr">
        <is>
          <t>[C9D3] Angiotensin-II 길항제 칼슘길항제 복합제</t>
        </is>
      </c>
      <c r="B3243" t="inlineStr">
        <is>
          <t>동아에스티</t>
        </is>
      </c>
      <c r="C3243" t="inlineStr">
        <is>
          <t>세비살탄</t>
        </is>
      </c>
      <c r="D3243" t="inlineStr">
        <is>
          <t>동아에스티</t>
        </is>
      </c>
      <c r="E3243" t="inlineStr">
        <is>
          <t>amlodipine orotate  ( as amlodipine),  olmesartan medoxomil</t>
        </is>
      </c>
      <c r="F3243" t="inlineStr">
        <is>
          <t>상급종합병원</t>
        </is>
      </c>
      <c r="G3243" t="inlineStr">
        <is>
          <t>Original</t>
        </is>
      </c>
      <c r="H3243" s="493" t="n">
        <v>0</v>
      </c>
      <c r="I3243" s="493" t="n">
        <v>0</v>
      </c>
      <c r="J3243" s="493" t="n">
        <v>0</v>
      </c>
      <c r="K3243" s="493" t="n">
        <v>0</v>
      </c>
      <c r="L3243" s="493" t="n">
        <v>0</v>
      </c>
      <c r="M3243" s="493" t="n">
        <v>0</v>
      </c>
      <c r="N3243" s="493" t="n">
        <v>0</v>
      </c>
      <c r="O3243" s="493" t="n">
        <v>0</v>
      </c>
      <c r="P3243" s="493" t="n">
        <v>0</v>
      </c>
      <c r="Q3243" s="493" t="n">
        <v>0</v>
      </c>
      <c r="R3243" s="493" t="n">
        <v>0</v>
      </c>
      <c r="S3243" s="493" t="n">
        <v>0</v>
      </c>
      <c r="T3243" s="493" t="n">
        <v>0</v>
      </c>
      <c r="U3243" s="493" t="n">
        <v>0</v>
      </c>
      <c r="V3243" s="493" t="n">
        <v>0</v>
      </c>
      <c r="W3243" s="493" t="n">
        <v>0</v>
      </c>
      <c r="X3243" s="493" t="n">
        <v>0</v>
      </c>
      <c r="Y3243" s="493" t="n">
        <v>0</v>
      </c>
      <c r="Z3243" s="493" t="n">
        <v>0</v>
      </c>
      <c r="AA3243" s="493" t="n">
        <v>0</v>
      </c>
      <c r="AB3243" s="493" t="n">
        <v>0</v>
      </c>
      <c r="AC3243" s="493" t="n">
        <v>0</v>
      </c>
      <c r="AD3243" s="493" t="n">
        <v>0</v>
      </c>
      <c r="AE3243" s="493" t="n">
        <v>0</v>
      </c>
      <c r="AF3243" s="493" t="n">
        <v>0</v>
      </c>
      <c r="AG3243" s="493" t="n">
        <v>0</v>
      </c>
      <c r="AH3243" s="493" t="n">
        <v>0</v>
      </c>
      <c r="AI3243" s="493" t="n">
        <v>0</v>
      </c>
      <c r="AJ3243" s="493" t="n">
        <v>0</v>
      </c>
      <c r="AK3243" s="493" t="n">
        <v>0</v>
      </c>
      <c r="AL3243" s="493" t="n">
        <v>0</v>
      </c>
      <c r="AM3243" s="493" t="n">
        <v>1470.6</v>
      </c>
      <c r="AN3243" s="493" t="n">
        <v>763.2</v>
      </c>
      <c r="AO3243" s="493" t="n">
        <v>0</v>
      </c>
      <c r="AP3243" s="493" t="n">
        <v>0</v>
      </c>
      <c r="AQ3243" s="493" t="n">
        <v>0</v>
      </c>
      <c r="AR3243" s="493" t="n">
        <v>262.08</v>
      </c>
      <c r="AS3243" s="493" t="n">
        <v>0</v>
      </c>
      <c r="AT3243" s="493" t="n">
        <v>0</v>
      </c>
      <c r="AU3243" s="493" t="n">
        <v>0</v>
      </c>
      <c r="AV3243" s="493" t="n">
        <v>0</v>
      </c>
      <c r="AW3243" s="493" t="n">
        <v>0</v>
      </c>
      <c r="AX3243" s="493" t="n">
        <v>290.5</v>
      </c>
      <c r="AY3243" s="493" t="n">
        <v>0</v>
      </c>
      <c r="AZ3243" s="493" t="n">
        <v>873.6</v>
      </c>
      <c r="BA3243" s="493" t="n">
        <v>0</v>
      </c>
      <c r="BB3243" s="493" t="n">
        <v>0</v>
      </c>
      <c r="BC3243" s="493" t="n">
        <v>696.36</v>
      </c>
      <c r="BD3243" s="493" t="n">
        <v>0</v>
      </c>
      <c r="BE3243" s="493" t="n">
        <v>0</v>
      </c>
      <c r="BF3243" s="493" t="n">
        <v>261.45</v>
      </c>
      <c r="BG3243" s="493" t="n">
        <v>0</v>
      </c>
      <c r="BH3243" s="493" t="n">
        <v>578.2</v>
      </c>
      <c r="BI3243" s="493" t="n">
        <v>0</v>
      </c>
      <c r="BJ3243" s="493" t="n">
        <v>145.6</v>
      </c>
      <c r="BK3243" s="493" t="n">
        <v>0</v>
      </c>
      <c r="BL3243" s="493" t="n">
        <v>0</v>
      </c>
      <c r="BM3243" s="493" t="n">
        <v>0</v>
      </c>
      <c r="BN3243" s="493" t="n">
        <v>0</v>
      </c>
      <c r="BO3243" s="493" t="n">
        <v>0</v>
      </c>
      <c r="BP3243" s="493" t="n">
        <v>0</v>
      </c>
      <c r="BQ3243" s="493" t="n">
        <v>0</v>
      </c>
      <c r="BR3243" s="493" t="n">
        <v>0</v>
      </c>
      <c r="BS3243" s="493" t="n">
        <v>0</v>
      </c>
      <c r="BT3243" s="493" t="n">
        <v>0</v>
      </c>
      <c r="BU3243" s="493" t="n">
        <v>0</v>
      </c>
      <c r="BV3243" s="493" t="n">
        <v>0</v>
      </c>
      <c r="BW3243" s="493" t="n">
        <v>0</v>
      </c>
    </row>
    <row r="3244">
      <c r="A3244" t="inlineStr">
        <is>
          <t>[C9D3] Angiotensin-II 길항제 칼슘길항제 복합제</t>
        </is>
      </c>
      <c r="B3244" t="inlineStr">
        <is>
          <t>동아에스티</t>
        </is>
      </c>
      <c r="C3244" t="inlineStr">
        <is>
          <t>세비살탄</t>
        </is>
      </c>
      <c r="D3244" t="inlineStr">
        <is>
          <t>동아에스티</t>
        </is>
      </c>
      <c r="E3244" t="inlineStr">
        <is>
          <t>amlodipine orotate  ( as amlodipine),  olmesartan medoxomil</t>
        </is>
      </c>
      <c r="F3244" t="inlineStr">
        <is>
          <t>종합병원</t>
        </is>
      </c>
      <c r="G3244" t="inlineStr">
        <is>
          <t>Original</t>
        </is>
      </c>
      <c r="H3244" s="493" t="n">
        <v>5187.62</v>
      </c>
      <c r="I3244" s="493" t="n">
        <v>7144.06</v>
      </c>
      <c r="J3244" s="493" t="n">
        <v>8441.219999999999</v>
      </c>
      <c r="K3244" s="493" t="n">
        <v>6507</v>
      </c>
      <c r="L3244" s="493" t="n">
        <v>4375.09</v>
      </c>
      <c r="M3244" s="493" t="n">
        <v>11663.05</v>
      </c>
      <c r="N3244" s="493" t="n">
        <v>4385.97</v>
      </c>
      <c r="O3244" s="493" t="n">
        <v>11161.05</v>
      </c>
      <c r="P3244" s="493" t="n">
        <v>9553.780000000001</v>
      </c>
      <c r="Q3244" s="493" t="n">
        <v>7457</v>
      </c>
      <c r="R3244" s="493" t="n">
        <v>7491.11</v>
      </c>
      <c r="S3244" s="493" t="n">
        <v>7268.37</v>
      </c>
      <c r="T3244" s="493" t="n">
        <v>8700.799999999999</v>
      </c>
      <c r="U3244" s="493" t="n">
        <v>5016.09</v>
      </c>
      <c r="V3244" s="493" t="n">
        <v>8026.74</v>
      </c>
      <c r="W3244" s="493" t="n">
        <v>3838.34</v>
      </c>
      <c r="X3244" s="493" t="n">
        <v>8063.08</v>
      </c>
      <c r="Y3244" s="493" t="n">
        <v>4660.96</v>
      </c>
      <c r="Z3244" s="493" t="n">
        <v>11029.6</v>
      </c>
      <c r="AA3244" s="493" t="n">
        <v>4468.59</v>
      </c>
      <c r="AB3244" s="493" t="n">
        <v>9135.540000000001</v>
      </c>
      <c r="AC3244" s="493" t="n">
        <v>5475.02</v>
      </c>
      <c r="AD3244" s="493" t="n">
        <v>7265.38</v>
      </c>
      <c r="AE3244" s="493" t="n">
        <v>8322.83</v>
      </c>
      <c r="AF3244" s="493" t="n">
        <v>11059.48</v>
      </c>
      <c r="AG3244" s="493" t="n">
        <v>5442.15</v>
      </c>
      <c r="AH3244" s="493" t="n">
        <v>9255.42</v>
      </c>
      <c r="AI3244" s="493" t="n">
        <v>8193.059999999999</v>
      </c>
      <c r="AJ3244" s="493" t="n">
        <v>6037.47</v>
      </c>
      <c r="AK3244" s="493" t="n">
        <v>10518.14</v>
      </c>
      <c r="AL3244" s="493" t="n">
        <v>8520.65</v>
      </c>
      <c r="AM3244" s="493" t="n">
        <v>8894.92</v>
      </c>
      <c r="AN3244" s="493" t="n">
        <v>7348.37</v>
      </c>
      <c r="AO3244" s="493" t="n">
        <v>10547.61</v>
      </c>
      <c r="AP3244" s="493" t="n">
        <v>10729.51</v>
      </c>
      <c r="AQ3244" s="493" t="n">
        <v>9731.57</v>
      </c>
      <c r="AR3244" s="493" t="n">
        <v>10739.69</v>
      </c>
      <c r="AS3244" s="493" t="n">
        <v>12188.72</v>
      </c>
      <c r="AT3244" s="493" t="n">
        <v>14240.48</v>
      </c>
      <c r="AU3244" s="493" t="n">
        <v>23296.15</v>
      </c>
      <c r="AV3244" s="493" t="n">
        <v>14799.18</v>
      </c>
      <c r="AW3244" s="493" t="n">
        <v>18213.99</v>
      </c>
      <c r="AX3244" s="493" t="n">
        <v>16013.91</v>
      </c>
      <c r="AY3244" s="493" t="n">
        <v>15166.25</v>
      </c>
      <c r="AZ3244" s="493" t="n">
        <v>10951.55</v>
      </c>
      <c r="BA3244" s="493" t="n">
        <v>19611.29</v>
      </c>
      <c r="BB3244" s="493" t="n">
        <v>8794.629999999999</v>
      </c>
      <c r="BC3244" s="493" t="n">
        <v>15449.47</v>
      </c>
      <c r="BD3244" s="493" t="n">
        <v>13792.21</v>
      </c>
      <c r="BE3244" s="493" t="n">
        <v>7798.1</v>
      </c>
      <c r="BF3244" s="493" t="n">
        <v>11019.43</v>
      </c>
      <c r="BG3244" s="493" t="n">
        <v>14894.22</v>
      </c>
      <c r="BH3244" s="493" t="n">
        <v>15626.99</v>
      </c>
      <c r="BI3244" s="493" t="n">
        <v>14149.81</v>
      </c>
      <c r="BJ3244" s="493" t="n">
        <v>11748.82</v>
      </c>
      <c r="BK3244" s="493" t="n">
        <v>8410.75</v>
      </c>
      <c r="BL3244" s="493" t="n">
        <v>13158.89</v>
      </c>
      <c r="BM3244" s="493" t="n">
        <v>5642.01</v>
      </c>
      <c r="BN3244" s="493" t="n">
        <v>4778.94</v>
      </c>
      <c r="BO3244" s="493" t="n">
        <v>5880.29</v>
      </c>
      <c r="BP3244" s="493" t="n">
        <v>9918.110000000001</v>
      </c>
      <c r="BQ3244" s="493" t="n">
        <v>4348.97</v>
      </c>
      <c r="BR3244" s="493" t="n">
        <v>5684.34</v>
      </c>
      <c r="BS3244" s="493" t="n">
        <v>6515.5</v>
      </c>
      <c r="BT3244" s="493" t="n">
        <v>6133.61</v>
      </c>
      <c r="BU3244" s="493" t="n">
        <v>6923.01</v>
      </c>
      <c r="BV3244" s="493" t="n">
        <v>8574.809999999999</v>
      </c>
      <c r="BW3244" s="493" t="n">
        <v>5854.29</v>
      </c>
    </row>
    <row r="3245">
      <c r="A3245" t="inlineStr">
        <is>
          <t>[C9D3] Angiotensin-II 길항제 칼슘길항제 복합제</t>
        </is>
      </c>
      <c r="B3245" t="inlineStr">
        <is>
          <t>동아에스티</t>
        </is>
      </c>
      <c r="C3245" t="inlineStr">
        <is>
          <t>세비살탄</t>
        </is>
      </c>
      <c r="D3245" t="inlineStr">
        <is>
          <t>동아에스티</t>
        </is>
      </c>
      <c r="E3245" t="inlineStr">
        <is>
          <t>amlodipine orotate  ( as amlodipine),  olmesartan medoxomil</t>
        </is>
      </c>
      <c r="F3245" t="inlineStr">
        <is>
          <t>병원</t>
        </is>
      </c>
      <c r="G3245" t="inlineStr">
        <is>
          <t>Original</t>
        </is>
      </c>
      <c r="H3245" s="493" t="n">
        <v>57.9</v>
      </c>
      <c r="I3245" s="493" t="n">
        <v>239.4</v>
      </c>
      <c r="J3245" s="493" t="n">
        <v>1319.4</v>
      </c>
      <c r="K3245" s="493" t="n">
        <v>275.4</v>
      </c>
      <c r="L3245" s="493" t="n">
        <v>240</v>
      </c>
      <c r="M3245" s="493" t="n">
        <v>360</v>
      </c>
      <c r="N3245" s="493" t="n">
        <v>0</v>
      </c>
      <c r="O3245" s="493" t="n">
        <v>34.8</v>
      </c>
      <c r="P3245" s="493" t="n">
        <v>360</v>
      </c>
      <c r="Q3245" s="493" t="n">
        <v>33.3</v>
      </c>
      <c r="R3245" s="493" t="n">
        <v>0</v>
      </c>
      <c r="S3245" s="493" t="n">
        <v>392.7</v>
      </c>
      <c r="T3245" s="493" t="n">
        <v>480</v>
      </c>
      <c r="U3245" s="493" t="n">
        <v>0</v>
      </c>
      <c r="V3245" s="493" t="n">
        <v>1329.3</v>
      </c>
      <c r="W3245" s="493" t="n">
        <v>558.6</v>
      </c>
      <c r="X3245" s="493" t="n">
        <v>480</v>
      </c>
      <c r="Y3245" s="493" t="n">
        <v>256.75</v>
      </c>
      <c r="Z3245" s="493" t="n">
        <v>698.4</v>
      </c>
      <c r="AA3245" s="493" t="n">
        <v>415.2</v>
      </c>
      <c r="AB3245" s="493" t="n">
        <v>240</v>
      </c>
      <c r="AC3245" s="493" t="n">
        <v>358.2</v>
      </c>
      <c r="AD3245" s="493" t="n">
        <v>351.9</v>
      </c>
      <c r="AE3245" s="493" t="n">
        <v>0</v>
      </c>
      <c r="AF3245" s="493" t="n">
        <v>359.1</v>
      </c>
      <c r="AG3245" s="493" t="n">
        <v>573.3</v>
      </c>
      <c r="AH3245" s="493" t="n">
        <v>480</v>
      </c>
      <c r="AI3245" s="493" t="n">
        <v>684.9</v>
      </c>
      <c r="AJ3245" s="493" t="n">
        <v>477.3</v>
      </c>
      <c r="AK3245" s="493" t="n">
        <v>0</v>
      </c>
      <c r="AL3245" s="493" t="n">
        <v>326.7</v>
      </c>
      <c r="AM3245" s="493" t="n">
        <v>307.8</v>
      </c>
      <c r="AN3245" s="493" t="n">
        <v>135.1</v>
      </c>
      <c r="AO3245" s="493" t="n">
        <v>552</v>
      </c>
      <c r="AP3245" s="493" t="n">
        <v>360</v>
      </c>
      <c r="AQ3245" s="493" t="n">
        <v>0</v>
      </c>
      <c r="AR3245" s="493" t="n">
        <v>0</v>
      </c>
      <c r="AS3245" s="493" t="n">
        <v>937.8</v>
      </c>
      <c r="AT3245" s="493" t="n">
        <v>0</v>
      </c>
      <c r="AU3245" s="493" t="n">
        <v>0</v>
      </c>
      <c r="AV3245" s="493" t="n">
        <v>970.2</v>
      </c>
      <c r="AW3245" s="493" t="n">
        <v>0</v>
      </c>
      <c r="AX3245" s="493" t="n">
        <v>0</v>
      </c>
      <c r="AY3245" s="493" t="n">
        <v>1296</v>
      </c>
      <c r="AZ3245" s="493" t="n">
        <v>0</v>
      </c>
      <c r="BA3245" s="493" t="n">
        <v>0</v>
      </c>
      <c r="BB3245" s="493" t="n">
        <v>552.6</v>
      </c>
      <c r="BC3245" s="493" t="n">
        <v>0</v>
      </c>
      <c r="BD3245" s="493" t="n">
        <v>30</v>
      </c>
      <c r="BE3245" s="493" t="n">
        <v>1386</v>
      </c>
      <c r="BF3245" s="493" t="n">
        <v>14.4</v>
      </c>
      <c r="BG3245" s="493" t="n">
        <v>0</v>
      </c>
      <c r="BH3245" s="493" t="n">
        <v>618.3</v>
      </c>
      <c r="BI3245" s="493" t="n">
        <v>0</v>
      </c>
      <c r="BJ3245" s="493" t="n">
        <v>0</v>
      </c>
      <c r="BK3245" s="493" t="n">
        <v>1650</v>
      </c>
      <c r="BL3245" s="493" t="n">
        <v>0</v>
      </c>
      <c r="BM3245" s="493" t="n">
        <v>0</v>
      </c>
      <c r="BN3245" s="493" t="n">
        <v>625.5</v>
      </c>
      <c r="BO3245" s="493" t="n">
        <v>0</v>
      </c>
      <c r="BP3245" s="493" t="n">
        <v>0</v>
      </c>
      <c r="BQ3245" s="493" t="n">
        <v>221.52</v>
      </c>
      <c r="BR3245" s="493" t="n">
        <v>882.9</v>
      </c>
      <c r="BS3245" s="493" t="n">
        <v>2520.3</v>
      </c>
      <c r="BT3245" s="493" t="n">
        <v>1095.6</v>
      </c>
      <c r="BU3245" s="493" t="n">
        <v>3273.35</v>
      </c>
      <c r="BV3245" s="493" t="n">
        <v>2614.44</v>
      </c>
      <c r="BW3245" s="493" t="n">
        <v>5258.7</v>
      </c>
    </row>
    <row r="3246">
      <c r="A3246" t="inlineStr">
        <is>
          <t>[C9D3] Angiotensin-II 길항제 칼슘길항제 복합제</t>
        </is>
      </c>
      <c r="B3246" t="inlineStr">
        <is>
          <t>동아에스티</t>
        </is>
      </c>
      <c r="C3246" t="inlineStr">
        <is>
          <t>세비살탄</t>
        </is>
      </c>
      <c r="D3246" t="inlineStr">
        <is>
          <t>동아에스티</t>
        </is>
      </c>
      <c r="E3246" t="inlineStr">
        <is>
          <t>amlodipine orotate  ( as amlodipine),  olmesartan medoxomil</t>
        </is>
      </c>
      <c r="F3246" t="inlineStr">
        <is>
          <t>의원</t>
        </is>
      </c>
      <c r="G3246" t="inlineStr">
        <is>
          <t>Original</t>
        </is>
      </c>
      <c r="H3246" s="493" t="n">
        <v>25161.2</v>
      </c>
      <c r="I3246" s="493" t="n">
        <v>20895.92</v>
      </c>
      <c r="J3246" s="493" t="n">
        <v>25645.7</v>
      </c>
      <c r="K3246" s="493" t="n">
        <v>25185.61</v>
      </c>
      <c r="L3246" s="493" t="n">
        <v>27555.92</v>
      </c>
      <c r="M3246" s="493" t="n">
        <v>22086.3</v>
      </c>
      <c r="N3246" s="493" t="n">
        <v>28465.45</v>
      </c>
      <c r="O3246" s="493" t="n">
        <v>19680.38</v>
      </c>
      <c r="P3246" s="493" t="n">
        <v>24430.95</v>
      </c>
      <c r="Q3246" s="493" t="n">
        <v>21935.39</v>
      </c>
      <c r="R3246" s="493" t="n">
        <v>27165.77</v>
      </c>
      <c r="S3246" s="493" t="n">
        <v>25900.41</v>
      </c>
      <c r="T3246" s="493" t="n">
        <v>26445.7</v>
      </c>
      <c r="U3246" s="493" t="n">
        <v>21564.74</v>
      </c>
      <c r="V3246" s="493" t="n">
        <v>28298.61</v>
      </c>
      <c r="W3246" s="493" t="n">
        <v>24930.32</v>
      </c>
      <c r="X3246" s="493" t="n">
        <v>25487.54</v>
      </c>
      <c r="Y3246" s="493" t="n">
        <v>24369.5</v>
      </c>
      <c r="Z3246" s="493" t="n">
        <v>23605.33</v>
      </c>
      <c r="AA3246" s="493" t="n">
        <v>24433.4</v>
      </c>
      <c r="AB3246" s="493" t="n">
        <v>25441.27</v>
      </c>
      <c r="AC3246" s="493" t="n">
        <v>19841.9</v>
      </c>
      <c r="AD3246" s="493" t="n">
        <v>26224.81</v>
      </c>
      <c r="AE3246" s="493" t="n">
        <v>25256.83</v>
      </c>
      <c r="AF3246" s="493" t="n">
        <v>22020.09</v>
      </c>
      <c r="AG3246" s="493" t="n">
        <v>24343.2</v>
      </c>
      <c r="AH3246" s="493" t="n">
        <v>21672</v>
      </c>
      <c r="AI3246" s="493" t="n">
        <v>22756.5</v>
      </c>
      <c r="AJ3246" s="493" t="n">
        <v>24548.7</v>
      </c>
      <c r="AK3246" s="493" t="n">
        <v>25617.5</v>
      </c>
      <c r="AL3246" s="493" t="n">
        <v>22986.6</v>
      </c>
      <c r="AM3246" s="493" t="n">
        <v>27864.45</v>
      </c>
      <c r="AN3246" s="493" t="n">
        <v>21932.4</v>
      </c>
      <c r="AO3246" s="493" t="n">
        <v>23801.57</v>
      </c>
      <c r="AP3246" s="493" t="n">
        <v>20319</v>
      </c>
      <c r="AQ3246" s="493" t="n">
        <v>18374.3</v>
      </c>
      <c r="AR3246" s="493" t="n">
        <v>18105.8</v>
      </c>
      <c r="AS3246" s="493" t="n">
        <v>8928</v>
      </c>
      <c r="AT3246" s="493" t="n">
        <v>9843.299999999999</v>
      </c>
      <c r="AU3246" s="493" t="n">
        <v>10970.9</v>
      </c>
      <c r="AV3246" s="493" t="n">
        <v>8430.9</v>
      </c>
      <c r="AW3246" s="493" t="n">
        <v>8185.95</v>
      </c>
      <c r="AX3246" s="493" t="n">
        <v>9619.200000000001</v>
      </c>
      <c r="AY3246" s="493" t="n">
        <v>9586.9</v>
      </c>
      <c r="AZ3246" s="493" t="n">
        <v>8528.870000000001</v>
      </c>
      <c r="BA3246" s="493" t="n">
        <v>10786.9</v>
      </c>
      <c r="BB3246" s="493" t="n">
        <v>9737.299999999999</v>
      </c>
      <c r="BC3246" s="493" t="n">
        <v>9183.959999999999</v>
      </c>
      <c r="BD3246" s="493" t="n">
        <v>9974.6</v>
      </c>
      <c r="BE3246" s="493" t="n">
        <v>7563.5</v>
      </c>
      <c r="BF3246" s="493" t="n">
        <v>8014.68</v>
      </c>
      <c r="BG3246" s="493" t="n">
        <v>10020.25</v>
      </c>
      <c r="BH3246" s="493" t="n">
        <v>7966</v>
      </c>
      <c r="BI3246" s="493" t="n">
        <v>7939.03</v>
      </c>
      <c r="BJ3246" s="493" t="n">
        <v>9587.82</v>
      </c>
      <c r="BK3246" s="493" t="n">
        <v>8845.77</v>
      </c>
      <c r="BL3246" s="493" t="n">
        <v>10353.1</v>
      </c>
      <c r="BM3246" s="493" t="n">
        <v>16209.73</v>
      </c>
      <c r="BN3246" s="493" t="n">
        <v>9462.799999999999</v>
      </c>
      <c r="BO3246" s="493" t="n">
        <v>11083.86</v>
      </c>
      <c r="BP3246" s="493" t="n">
        <v>11536.9</v>
      </c>
      <c r="BQ3246" s="493" t="n">
        <v>9736.450000000001</v>
      </c>
      <c r="BR3246" s="493" t="n">
        <v>9202.4</v>
      </c>
      <c r="BS3246" s="493" t="n">
        <v>13188.25</v>
      </c>
      <c r="BT3246" s="493" t="n">
        <v>11907.7</v>
      </c>
      <c r="BU3246" s="493" t="n">
        <v>11449.55</v>
      </c>
      <c r="BV3246" s="493" t="n">
        <v>11700.54</v>
      </c>
      <c r="BW3246" s="493" t="n">
        <v>13755.25</v>
      </c>
    </row>
    <row r="3247">
      <c r="A3247" t="inlineStr">
        <is>
          <t>[C9D3] Angiotensin-II 길항제 칼슘길항제 복합제</t>
        </is>
      </c>
      <c r="B3247" t="inlineStr">
        <is>
          <t>동아에스티</t>
        </is>
      </c>
      <c r="C3247" t="inlineStr">
        <is>
          <t>세비살탄</t>
        </is>
      </c>
      <c r="D3247" t="inlineStr">
        <is>
          <t>동아에스티</t>
        </is>
      </c>
      <c r="E3247" t="inlineStr">
        <is>
          <t>amlodipine orotate  ( as amlodipine),  olmesartan medoxomil</t>
        </is>
      </c>
      <c r="F3247" t="inlineStr">
        <is>
          <t>보건소</t>
        </is>
      </c>
      <c r="G3247" t="inlineStr">
        <is>
          <t>Original</t>
        </is>
      </c>
      <c r="H3247" s="493" t="n">
        <v>844.8</v>
      </c>
      <c r="I3247" s="493" t="n">
        <v>0</v>
      </c>
      <c r="J3247" s="493" t="n">
        <v>1259.7</v>
      </c>
      <c r="K3247" s="493" t="n">
        <v>44.72</v>
      </c>
      <c r="L3247" s="493" t="n">
        <v>1155</v>
      </c>
      <c r="M3247" s="493" t="n">
        <v>271.5</v>
      </c>
      <c r="N3247" s="493" t="n">
        <v>3915.6</v>
      </c>
      <c r="O3247" s="493" t="n">
        <v>571.5</v>
      </c>
      <c r="P3247" s="493" t="n">
        <v>411.6</v>
      </c>
      <c r="Q3247" s="493" t="n">
        <v>0</v>
      </c>
      <c r="R3247" s="493" t="n">
        <v>2624.4</v>
      </c>
      <c r="S3247" s="493" t="n">
        <v>307.8</v>
      </c>
      <c r="T3247" s="493" t="n">
        <v>856.8</v>
      </c>
      <c r="U3247" s="493" t="n">
        <v>288.3</v>
      </c>
      <c r="V3247" s="493" t="n">
        <v>909</v>
      </c>
      <c r="W3247" s="493" t="n">
        <v>6018.6</v>
      </c>
      <c r="X3247" s="493" t="n">
        <v>1780.8</v>
      </c>
      <c r="Y3247" s="493" t="n">
        <v>1025.1</v>
      </c>
      <c r="Z3247" s="493" t="n">
        <v>24210.6</v>
      </c>
      <c r="AA3247" s="493" t="n">
        <v>517.87</v>
      </c>
      <c r="AB3247" s="493" t="n">
        <v>9187.5</v>
      </c>
      <c r="AC3247" s="493" t="n">
        <v>1927.5</v>
      </c>
      <c r="AD3247" s="493" t="n">
        <v>7194.32</v>
      </c>
      <c r="AE3247" s="493" t="n">
        <v>456.9</v>
      </c>
      <c r="AF3247" s="493" t="n">
        <v>752.7</v>
      </c>
      <c r="AG3247" s="493" t="n">
        <v>4218</v>
      </c>
      <c r="AH3247" s="493" t="n">
        <v>4900.62</v>
      </c>
      <c r="AI3247" s="493" t="n">
        <v>1878.9</v>
      </c>
      <c r="AJ3247" s="493" t="n">
        <v>323.4</v>
      </c>
      <c r="AK3247" s="493" t="n">
        <v>269.7</v>
      </c>
      <c r="AL3247" s="493" t="n">
        <v>595.2</v>
      </c>
      <c r="AM3247" s="493" t="n">
        <v>691.8</v>
      </c>
      <c r="AN3247" s="493" t="n">
        <v>2912.96</v>
      </c>
      <c r="AO3247" s="493" t="n">
        <v>2580.9</v>
      </c>
      <c r="AP3247" s="493" t="n">
        <v>918.3</v>
      </c>
      <c r="AQ3247" s="493" t="n">
        <v>761.38</v>
      </c>
      <c r="AR3247" s="493" t="n">
        <v>1976.1</v>
      </c>
      <c r="AS3247" s="493" t="n">
        <v>553.65</v>
      </c>
      <c r="AT3247" s="493" t="n">
        <v>231.6</v>
      </c>
      <c r="AU3247" s="493" t="n">
        <v>1947.3</v>
      </c>
      <c r="AV3247" s="493" t="n">
        <v>1751.4</v>
      </c>
      <c r="AW3247" s="493" t="n">
        <v>661.5</v>
      </c>
      <c r="AX3247" s="493" t="n">
        <v>2808</v>
      </c>
      <c r="AY3247" s="493" t="n">
        <v>1052.3</v>
      </c>
      <c r="AZ3247" s="493" t="n">
        <v>350.1</v>
      </c>
      <c r="BA3247" s="493" t="n">
        <v>5130.6</v>
      </c>
      <c r="BB3247" s="493" t="n">
        <v>851.4</v>
      </c>
      <c r="BC3247" s="493" t="n">
        <v>823.5</v>
      </c>
      <c r="BD3247" s="493" t="n">
        <v>1351.2</v>
      </c>
      <c r="BE3247" s="493" t="n">
        <v>4084.5</v>
      </c>
      <c r="BF3247" s="493" t="n">
        <v>543.3</v>
      </c>
      <c r="BG3247" s="493" t="n">
        <v>2937.9</v>
      </c>
      <c r="BH3247" s="493" t="n">
        <v>4024.2</v>
      </c>
      <c r="BI3247" s="493" t="n">
        <v>2566.2</v>
      </c>
      <c r="BJ3247" s="493" t="n">
        <v>2508</v>
      </c>
      <c r="BK3247" s="493" t="n">
        <v>443.2</v>
      </c>
      <c r="BL3247" s="493" t="n">
        <v>372.6</v>
      </c>
      <c r="BM3247" s="493" t="n">
        <v>1673.4</v>
      </c>
      <c r="BN3247" s="493" t="n">
        <v>148.2</v>
      </c>
      <c r="BO3247" s="493" t="n">
        <v>712.5</v>
      </c>
      <c r="BP3247" s="493" t="n">
        <v>1108.8</v>
      </c>
      <c r="BQ3247" s="493" t="n">
        <v>272.4</v>
      </c>
      <c r="BR3247" s="493" t="n">
        <v>657.6</v>
      </c>
      <c r="BS3247" s="493" t="n">
        <v>1571.7</v>
      </c>
      <c r="BT3247" s="493" t="n">
        <v>1172.4</v>
      </c>
      <c r="BU3247" s="493" t="n">
        <v>333</v>
      </c>
      <c r="BV3247" s="493" t="n">
        <v>1486.5</v>
      </c>
      <c r="BW3247" s="493" t="n">
        <v>584.7</v>
      </c>
    </row>
    <row r="3248">
      <c r="A3248" t="inlineStr">
        <is>
          <t>[C9D3] Angiotensin-II 길항제 칼슘길항제 복합제</t>
        </is>
      </c>
      <c r="B3248" t="inlineStr">
        <is>
          <t>동아에스티</t>
        </is>
      </c>
      <c r="C3248" t="inlineStr">
        <is>
          <t>세비살탄</t>
        </is>
      </c>
      <c r="D3248" t="inlineStr">
        <is>
          <t>동아에스티</t>
        </is>
      </c>
      <c r="E3248" t="inlineStr">
        <is>
          <t>amlodipine orotate  ( as amlodipine),  olmesartan medoxomil</t>
        </is>
      </c>
      <c r="F3248" t="inlineStr">
        <is>
          <t>기타(치과의원, 치과병원 등)</t>
        </is>
      </c>
      <c r="G3248" t="inlineStr">
        <is>
          <t>Original</t>
        </is>
      </c>
      <c r="H3248" s="493" t="n">
        <v>0</v>
      </c>
      <c r="I3248" s="493" t="n">
        <v>0</v>
      </c>
      <c r="J3248" s="493" t="n">
        <v>0</v>
      </c>
      <c r="K3248" s="493" t="n">
        <v>0</v>
      </c>
      <c r="L3248" s="493" t="n">
        <v>0</v>
      </c>
      <c r="M3248" s="493" t="n">
        <v>0</v>
      </c>
      <c r="N3248" s="493" t="n">
        <v>0</v>
      </c>
      <c r="O3248" s="493" t="n">
        <v>0</v>
      </c>
      <c r="P3248" s="493" t="n">
        <v>0</v>
      </c>
      <c r="Q3248" s="493" t="n">
        <v>0</v>
      </c>
      <c r="R3248" s="493" t="n">
        <v>0</v>
      </c>
      <c r="S3248" s="493" t="n">
        <v>0</v>
      </c>
      <c r="T3248" s="493" t="n">
        <v>0</v>
      </c>
      <c r="U3248" s="493" t="n">
        <v>0</v>
      </c>
      <c r="V3248" s="493" t="n">
        <v>0</v>
      </c>
      <c r="W3248" s="493" t="n">
        <v>0</v>
      </c>
      <c r="X3248" s="493" t="n">
        <v>0</v>
      </c>
      <c r="Y3248" s="493" t="n">
        <v>0</v>
      </c>
      <c r="Z3248" s="493" t="n">
        <v>0</v>
      </c>
      <c r="AA3248" s="493" t="n">
        <v>0</v>
      </c>
      <c r="AB3248" s="493" t="n">
        <v>0</v>
      </c>
      <c r="AC3248" s="493" t="n">
        <v>0</v>
      </c>
      <c r="AD3248" s="493" t="n">
        <v>0</v>
      </c>
      <c r="AE3248" s="493" t="n">
        <v>0</v>
      </c>
      <c r="AF3248" s="493" t="n">
        <v>0</v>
      </c>
      <c r="AG3248" s="493" t="n">
        <v>0</v>
      </c>
      <c r="AH3248" s="493" t="n">
        <v>0</v>
      </c>
      <c r="AI3248" s="493" t="n">
        <v>0</v>
      </c>
      <c r="AJ3248" s="493" t="n">
        <v>0</v>
      </c>
      <c r="AK3248" s="493" t="n">
        <v>0</v>
      </c>
      <c r="AL3248" s="493" t="n">
        <v>0</v>
      </c>
      <c r="AM3248" s="493" t="n">
        <v>0</v>
      </c>
      <c r="AN3248" s="493" t="n">
        <v>0</v>
      </c>
      <c r="AO3248" s="493" t="n">
        <v>0</v>
      </c>
      <c r="AP3248" s="493" t="n">
        <v>0</v>
      </c>
      <c r="AQ3248" s="493" t="n">
        <v>0</v>
      </c>
      <c r="AR3248" s="493" t="n">
        <v>0</v>
      </c>
      <c r="AS3248" s="493" t="n">
        <v>0</v>
      </c>
      <c r="AT3248" s="493" t="n">
        <v>0</v>
      </c>
      <c r="AU3248" s="493" t="n">
        <v>0</v>
      </c>
      <c r="AV3248" s="493" t="n">
        <v>0</v>
      </c>
      <c r="AW3248" s="493" t="n">
        <v>0</v>
      </c>
      <c r="AX3248" s="493" t="n">
        <v>0</v>
      </c>
      <c r="AY3248" s="493" t="n">
        <v>0</v>
      </c>
      <c r="AZ3248" s="493" t="n">
        <v>0</v>
      </c>
      <c r="BA3248" s="493" t="n">
        <v>0</v>
      </c>
      <c r="BB3248" s="493" t="n">
        <v>0</v>
      </c>
      <c r="BC3248" s="493" t="n">
        <v>0</v>
      </c>
      <c r="BD3248" s="493" t="n">
        <v>0</v>
      </c>
      <c r="BE3248" s="493" t="n">
        <v>0</v>
      </c>
      <c r="BF3248" s="493" t="n">
        <v>0</v>
      </c>
      <c r="BG3248" s="493" t="n">
        <v>0</v>
      </c>
      <c r="BH3248" s="493" t="n">
        <v>0</v>
      </c>
      <c r="BI3248" s="493" t="n">
        <v>0</v>
      </c>
      <c r="BJ3248" s="493" t="n">
        <v>0</v>
      </c>
      <c r="BK3248" s="493" t="n">
        <v>0</v>
      </c>
      <c r="BL3248" s="493" t="n">
        <v>0</v>
      </c>
      <c r="BM3248" s="493" t="n">
        <v>0</v>
      </c>
      <c r="BN3248" s="493" t="n">
        <v>0</v>
      </c>
      <c r="BO3248" s="493" t="n">
        <v>0</v>
      </c>
      <c r="BP3248" s="493" t="n">
        <v>0</v>
      </c>
      <c r="BQ3248" s="493" t="n">
        <v>105</v>
      </c>
      <c r="BR3248" s="493" t="n">
        <v>0</v>
      </c>
      <c r="BS3248" s="493" t="n">
        <v>0</v>
      </c>
      <c r="BT3248" s="493" t="n">
        <v>0</v>
      </c>
      <c r="BU3248" s="493" t="n">
        <v>0</v>
      </c>
      <c r="BV3248" s="493" t="n">
        <v>0</v>
      </c>
      <c r="BW3248" s="493" t="n">
        <v>0</v>
      </c>
    </row>
    <row r="3249">
      <c r="A3249" t="inlineStr">
        <is>
          <t>[C9D3] Angiotensin-II 길항제 칼슘길항제 복합제</t>
        </is>
      </c>
      <c r="B3249" t="inlineStr">
        <is>
          <t>동아에스티</t>
        </is>
      </c>
      <c r="C3249" t="inlineStr">
        <is>
          <t>오로살탄</t>
        </is>
      </c>
      <c r="D3249" t="inlineStr">
        <is>
          <t>동아에스티</t>
        </is>
      </c>
      <c r="E3249" t="inlineStr">
        <is>
          <t>amlodipine orotate  ( as ),  valsartan</t>
        </is>
      </c>
      <c r="F3249" t="inlineStr">
        <is>
          <t>상급종합병원</t>
        </is>
      </c>
      <c r="G3249" t="inlineStr">
        <is>
          <t>Generic</t>
        </is>
      </c>
      <c r="H3249" s="493" t="n">
        <v>78293.11</v>
      </c>
      <c r="I3249" s="493" t="n">
        <v>90308.84</v>
      </c>
      <c r="J3249" s="493" t="n">
        <v>94541.48</v>
      </c>
      <c r="K3249" s="493" t="n">
        <v>61936.77</v>
      </c>
      <c r="L3249" s="493" t="n">
        <v>76245.88</v>
      </c>
      <c r="M3249" s="493" t="n">
        <v>106506.04</v>
      </c>
      <c r="N3249" s="493" t="n">
        <v>75187.05</v>
      </c>
      <c r="O3249" s="493" t="n">
        <v>86643.28999999999</v>
      </c>
      <c r="P3249" s="493" t="n">
        <v>119404.87</v>
      </c>
      <c r="Q3249" s="493" t="n">
        <v>80942.07000000001</v>
      </c>
      <c r="R3249" s="493" t="n">
        <v>84317.05</v>
      </c>
      <c r="S3249" s="493" t="n">
        <v>102623.89</v>
      </c>
      <c r="T3249" s="493" t="n">
        <v>96756.67999999999</v>
      </c>
      <c r="U3249" s="493" t="n">
        <v>80836.31</v>
      </c>
      <c r="V3249" s="493" t="n">
        <v>118451.76</v>
      </c>
      <c r="W3249" s="493" t="n">
        <v>79044.45</v>
      </c>
      <c r="X3249" s="493" t="n">
        <v>71778</v>
      </c>
      <c r="Y3249" s="493" t="n">
        <v>81678.95</v>
      </c>
      <c r="Z3249" s="493" t="n">
        <v>84592.07000000001</v>
      </c>
      <c r="AA3249" s="493" t="n">
        <v>87428.52</v>
      </c>
      <c r="AB3249" s="493" t="n">
        <v>98931.75999999999</v>
      </c>
      <c r="AC3249" s="493" t="n">
        <v>82175.32000000001</v>
      </c>
      <c r="AD3249" s="493" t="n">
        <v>88568.74000000001</v>
      </c>
      <c r="AE3249" s="493" t="n">
        <v>85782.46000000001</v>
      </c>
      <c r="AF3249" s="493" t="n">
        <v>87188.08</v>
      </c>
      <c r="AG3249" s="493" t="n">
        <v>81192.89</v>
      </c>
      <c r="AH3249" s="493" t="n">
        <v>89849.47</v>
      </c>
      <c r="AI3249" s="493" t="n">
        <v>73753.42999999999</v>
      </c>
      <c r="AJ3249" s="493" t="n">
        <v>86938.84</v>
      </c>
      <c r="AK3249" s="493" t="n">
        <v>76592.48</v>
      </c>
      <c r="AL3249" s="493" t="n">
        <v>87151.12</v>
      </c>
      <c r="AM3249" s="493" t="n">
        <v>86203.48</v>
      </c>
      <c r="AN3249" s="493" t="n">
        <v>81250.38</v>
      </c>
      <c r="AO3249" s="493" t="n">
        <v>74104.64</v>
      </c>
      <c r="AP3249" s="493" t="n">
        <v>55252.68</v>
      </c>
      <c r="AQ3249" s="493" t="n">
        <v>77214.99000000001</v>
      </c>
      <c r="AR3249" s="493" t="n">
        <v>167768.62</v>
      </c>
      <c r="AS3249" s="493" t="n">
        <v>168767.74</v>
      </c>
      <c r="AT3249" s="493" t="n">
        <v>136318.94</v>
      </c>
      <c r="AU3249" s="493" t="n">
        <v>96695.72</v>
      </c>
      <c r="AV3249" s="493" t="n">
        <v>126628.5</v>
      </c>
      <c r="AW3249" s="493" t="n">
        <v>132484.19</v>
      </c>
      <c r="AX3249" s="493" t="n">
        <v>156438.75</v>
      </c>
      <c r="AY3249" s="493" t="n">
        <v>116849.85</v>
      </c>
      <c r="AZ3249" s="493" t="n">
        <v>104783.74</v>
      </c>
      <c r="BA3249" s="493" t="n">
        <v>127971.1</v>
      </c>
      <c r="BB3249" s="493" t="n">
        <v>136285.36</v>
      </c>
      <c r="BC3249" s="493" t="n">
        <v>106343.94</v>
      </c>
      <c r="BD3249" s="493" t="n">
        <v>110032.98</v>
      </c>
      <c r="BE3249" s="493" t="n">
        <v>123196.13</v>
      </c>
      <c r="BF3249" s="493" t="n">
        <v>89781.48</v>
      </c>
      <c r="BG3249" s="493" t="n">
        <v>109377.76</v>
      </c>
      <c r="BH3249" s="493" t="n">
        <v>101650.19</v>
      </c>
      <c r="BI3249" s="493" t="n">
        <v>108303.59</v>
      </c>
      <c r="BJ3249" s="493" t="n">
        <v>135138.71</v>
      </c>
      <c r="BK3249" s="493" t="n">
        <v>107162.81</v>
      </c>
      <c r="BL3249" s="493" t="n">
        <v>134234.66</v>
      </c>
      <c r="BM3249" s="493" t="n">
        <v>119920.11</v>
      </c>
      <c r="BN3249" s="493" t="n">
        <v>87144.67999999999</v>
      </c>
      <c r="BO3249" s="493" t="n">
        <v>111437.68</v>
      </c>
      <c r="BP3249" s="493" t="n">
        <v>119360.92</v>
      </c>
      <c r="BQ3249" s="493" t="n">
        <v>120195.24</v>
      </c>
      <c r="BR3249" s="493" t="n">
        <v>154782.34</v>
      </c>
      <c r="BS3249" s="493" t="n">
        <v>130407.06</v>
      </c>
      <c r="BT3249" s="493" t="n">
        <v>100318.09</v>
      </c>
      <c r="BU3249" s="493" t="n">
        <v>139121.34</v>
      </c>
      <c r="BV3249" s="493" t="n">
        <v>129391.62</v>
      </c>
      <c r="BW3249" s="493" t="n">
        <v>125726.31</v>
      </c>
    </row>
    <row r="3250">
      <c r="A3250" t="inlineStr">
        <is>
          <t>[C9D3] Angiotensin-II 길항제 칼슘길항제 복합제</t>
        </is>
      </c>
      <c r="B3250" t="inlineStr">
        <is>
          <t>동아에스티</t>
        </is>
      </c>
      <c r="C3250" t="inlineStr">
        <is>
          <t>오로살탄</t>
        </is>
      </c>
      <c r="D3250" t="inlineStr">
        <is>
          <t>동아에스티</t>
        </is>
      </c>
      <c r="E3250" t="inlineStr">
        <is>
          <t>amlodipine orotate  ( as ),  valsartan</t>
        </is>
      </c>
      <c r="F3250" t="inlineStr">
        <is>
          <t>종합병원</t>
        </is>
      </c>
      <c r="G3250" t="inlineStr">
        <is>
          <t>Generic</t>
        </is>
      </c>
      <c r="H3250" s="493" t="n">
        <v>147815.92</v>
      </c>
      <c r="I3250" s="493" t="n">
        <v>139057.56</v>
      </c>
      <c r="J3250" s="493" t="n">
        <v>162525.41</v>
      </c>
      <c r="K3250" s="493" t="n">
        <v>135308.11</v>
      </c>
      <c r="L3250" s="493" t="n">
        <v>136469.22</v>
      </c>
      <c r="M3250" s="493" t="n">
        <v>158691.97</v>
      </c>
      <c r="N3250" s="493" t="n">
        <v>145536.15</v>
      </c>
      <c r="O3250" s="493" t="n">
        <v>128278.59</v>
      </c>
      <c r="P3250" s="493" t="n">
        <v>130642.3</v>
      </c>
      <c r="Q3250" s="493" t="n">
        <v>148157.74</v>
      </c>
      <c r="R3250" s="493" t="n">
        <v>126284.24</v>
      </c>
      <c r="S3250" s="493" t="n">
        <v>144828.49</v>
      </c>
      <c r="T3250" s="493" t="n">
        <v>150624.37</v>
      </c>
      <c r="U3250" s="493" t="n">
        <v>133013.14</v>
      </c>
      <c r="V3250" s="493" t="n">
        <v>155708.71</v>
      </c>
      <c r="W3250" s="493" t="n">
        <v>145718.76</v>
      </c>
      <c r="X3250" s="493" t="n">
        <v>147850.73</v>
      </c>
      <c r="Y3250" s="493" t="n">
        <v>146466.28</v>
      </c>
      <c r="Z3250" s="493" t="n">
        <v>133775.29</v>
      </c>
      <c r="AA3250" s="493" t="n">
        <v>129706.32</v>
      </c>
      <c r="AB3250" s="493" t="n">
        <v>141379.06</v>
      </c>
      <c r="AC3250" s="493" t="n">
        <v>117855.66</v>
      </c>
      <c r="AD3250" s="493" t="n">
        <v>134528.87</v>
      </c>
      <c r="AE3250" s="493" t="n">
        <v>124063.76</v>
      </c>
      <c r="AF3250" s="493" t="n">
        <v>151426.1</v>
      </c>
      <c r="AG3250" s="493" t="n">
        <v>126686.81</v>
      </c>
      <c r="AH3250" s="493" t="n">
        <v>141896.53</v>
      </c>
      <c r="AI3250" s="493" t="n">
        <v>139390.06</v>
      </c>
      <c r="AJ3250" s="493" t="n">
        <v>127975.58</v>
      </c>
      <c r="AK3250" s="493" t="n">
        <v>132645.93</v>
      </c>
      <c r="AL3250" s="493" t="n">
        <v>146028.49</v>
      </c>
      <c r="AM3250" s="493" t="n">
        <v>172138</v>
      </c>
      <c r="AN3250" s="493" t="n">
        <v>144753.78</v>
      </c>
      <c r="AO3250" s="493" t="n">
        <v>142536.79</v>
      </c>
      <c r="AP3250" s="493" t="n">
        <v>136667.6</v>
      </c>
      <c r="AQ3250" s="493" t="n">
        <v>118619.62</v>
      </c>
      <c r="AR3250" s="493" t="n">
        <v>125599.61</v>
      </c>
      <c r="AS3250" s="493" t="n">
        <v>106950.84</v>
      </c>
      <c r="AT3250" s="493" t="n">
        <v>121104.54</v>
      </c>
      <c r="AU3250" s="493" t="n">
        <v>129793.1</v>
      </c>
      <c r="AV3250" s="493" t="n">
        <v>112843.25</v>
      </c>
      <c r="AW3250" s="493" t="n">
        <v>118182.04</v>
      </c>
      <c r="AX3250" s="493" t="n">
        <v>115266.12</v>
      </c>
      <c r="AY3250" s="493" t="n">
        <v>115585.42</v>
      </c>
      <c r="AZ3250" s="493" t="n">
        <v>101129.58</v>
      </c>
      <c r="BA3250" s="493" t="n">
        <v>124671.83</v>
      </c>
      <c r="BB3250" s="493" t="n">
        <v>127696.55</v>
      </c>
      <c r="BC3250" s="493" t="n">
        <v>152855.76</v>
      </c>
      <c r="BD3250" s="493" t="n">
        <v>130096.11</v>
      </c>
      <c r="BE3250" s="493" t="n">
        <v>98391.3</v>
      </c>
      <c r="BF3250" s="493" t="n">
        <v>105048.73</v>
      </c>
      <c r="BG3250" s="493" t="n">
        <v>133803.93</v>
      </c>
      <c r="BH3250" s="493" t="n">
        <v>114796.58</v>
      </c>
      <c r="BI3250" s="493" t="n">
        <v>108633.58</v>
      </c>
      <c r="BJ3250" s="493" t="n">
        <v>127640.23</v>
      </c>
      <c r="BK3250" s="493" t="n">
        <v>100991</v>
      </c>
      <c r="BL3250" s="493" t="n">
        <v>118402.97</v>
      </c>
      <c r="BM3250" s="493" t="n">
        <v>113785.91</v>
      </c>
      <c r="BN3250" s="493" t="n">
        <v>108947.07</v>
      </c>
      <c r="BO3250" s="493" t="n">
        <v>124191.27</v>
      </c>
      <c r="BP3250" s="493" t="n">
        <v>114010.03</v>
      </c>
      <c r="BQ3250" s="493" t="n">
        <v>91841.25999999999</v>
      </c>
      <c r="BR3250" s="493" t="n">
        <v>125208.85</v>
      </c>
      <c r="BS3250" s="493" t="n">
        <v>129064.22</v>
      </c>
      <c r="BT3250" s="493" t="n">
        <v>107277.48</v>
      </c>
      <c r="BU3250" s="493" t="n">
        <v>120802.13</v>
      </c>
      <c r="BV3250" s="493" t="n">
        <v>135858.04</v>
      </c>
      <c r="BW3250" s="493" t="n">
        <v>108270.88</v>
      </c>
    </row>
    <row r="3251">
      <c r="A3251" t="inlineStr">
        <is>
          <t>[C9D3] Angiotensin-II 길항제 칼슘길항제 복합제</t>
        </is>
      </c>
      <c r="B3251" t="inlineStr">
        <is>
          <t>동아에스티</t>
        </is>
      </c>
      <c r="C3251" t="inlineStr">
        <is>
          <t>오로살탄</t>
        </is>
      </c>
      <c r="D3251" t="inlineStr">
        <is>
          <t>동아에스티</t>
        </is>
      </c>
      <c r="E3251" t="inlineStr">
        <is>
          <t>amlodipine orotate  ( as ),  valsartan</t>
        </is>
      </c>
      <c r="F3251" t="inlineStr">
        <is>
          <t>병원</t>
        </is>
      </c>
      <c r="G3251" t="inlineStr">
        <is>
          <t>Generic</t>
        </is>
      </c>
      <c r="H3251" s="493" t="n">
        <v>12943.91</v>
      </c>
      <c r="I3251" s="493" t="n">
        <v>9807.790000000001</v>
      </c>
      <c r="J3251" s="493" t="n">
        <v>13721</v>
      </c>
      <c r="K3251" s="493" t="n">
        <v>8707.17</v>
      </c>
      <c r="L3251" s="493" t="n">
        <v>10051.32</v>
      </c>
      <c r="M3251" s="493" t="n">
        <v>7114.6</v>
      </c>
      <c r="N3251" s="493" t="n">
        <v>10268.68</v>
      </c>
      <c r="O3251" s="493" t="n">
        <v>7358</v>
      </c>
      <c r="P3251" s="493" t="n">
        <v>8886.200000000001</v>
      </c>
      <c r="Q3251" s="493" t="n">
        <v>8329.58</v>
      </c>
      <c r="R3251" s="493" t="n">
        <v>6708.52</v>
      </c>
      <c r="S3251" s="493" t="n">
        <v>6342.4</v>
      </c>
      <c r="T3251" s="493" t="n">
        <v>6375.34</v>
      </c>
      <c r="U3251" s="493" t="n">
        <v>9020.700000000001</v>
      </c>
      <c r="V3251" s="493" t="n">
        <v>9766.700000000001</v>
      </c>
      <c r="W3251" s="493" t="n">
        <v>6064.06</v>
      </c>
      <c r="X3251" s="493" t="n">
        <v>6732.95</v>
      </c>
      <c r="Y3251" s="493" t="n">
        <v>8965.07</v>
      </c>
      <c r="Z3251" s="493" t="n">
        <v>3023.7</v>
      </c>
      <c r="AA3251" s="493" t="n">
        <v>5660.66</v>
      </c>
      <c r="AB3251" s="493" t="n">
        <v>6561</v>
      </c>
      <c r="AC3251" s="493" t="n">
        <v>3055.2</v>
      </c>
      <c r="AD3251" s="493" t="n">
        <v>6242.85</v>
      </c>
      <c r="AE3251" s="493" t="n">
        <v>8121.45</v>
      </c>
      <c r="AF3251" s="493" t="n">
        <v>6195.3</v>
      </c>
      <c r="AG3251" s="493" t="n">
        <v>6891.3</v>
      </c>
      <c r="AH3251" s="493" t="n">
        <v>10419.3</v>
      </c>
      <c r="AI3251" s="493" t="n">
        <v>4418</v>
      </c>
      <c r="AJ3251" s="493" t="n">
        <v>10341.2</v>
      </c>
      <c r="AK3251" s="493" t="n">
        <v>7112.7</v>
      </c>
      <c r="AL3251" s="493" t="n">
        <v>4257.9</v>
      </c>
      <c r="AM3251" s="493" t="n">
        <v>2576.1</v>
      </c>
      <c r="AN3251" s="493" t="n">
        <v>4899.3</v>
      </c>
      <c r="AO3251" s="493" t="n">
        <v>6576.9</v>
      </c>
      <c r="AP3251" s="493" t="n">
        <v>5007.6</v>
      </c>
      <c r="AQ3251" s="493" t="n">
        <v>970</v>
      </c>
      <c r="AR3251" s="493" t="n">
        <v>3093</v>
      </c>
      <c r="AS3251" s="493" t="n">
        <v>4365.1</v>
      </c>
      <c r="AT3251" s="493" t="n">
        <v>4292.83</v>
      </c>
      <c r="AU3251" s="493" t="n">
        <v>3390.9</v>
      </c>
      <c r="AV3251" s="493" t="n">
        <v>4558.2</v>
      </c>
      <c r="AW3251" s="493" t="n">
        <v>3015.19</v>
      </c>
      <c r="AX3251" s="493" t="n">
        <v>3932.1</v>
      </c>
      <c r="AY3251" s="493" t="n">
        <v>4253.69</v>
      </c>
      <c r="AZ3251" s="493" t="n">
        <v>3915</v>
      </c>
      <c r="BA3251" s="493" t="n">
        <v>2057.4</v>
      </c>
      <c r="BB3251" s="493" t="n">
        <v>3922.5</v>
      </c>
      <c r="BC3251" s="493" t="n">
        <v>3176.7</v>
      </c>
      <c r="BD3251" s="493" t="n">
        <v>2855.9</v>
      </c>
      <c r="BE3251" s="493" t="n">
        <v>4125.9</v>
      </c>
      <c r="BF3251" s="493" t="n">
        <v>2399.4</v>
      </c>
      <c r="BG3251" s="493" t="n">
        <v>2221.8</v>
      </c>
      <c r="BH3251" s="493" t="n">
        <v>3602.25</v>
      </c>
      <c r="BI3251" s="493" t="n">
        <v>2836.8</v>
      </c>
      <c r="BJ3251" s="493" t="n">
        <v>2933.52</v>
      </c>
      <c r="BK3251" s="493" t="n">
        <v>3273.9</v>
      </c>
      <c r="BL3251" s="493" t="n">
        <v>3856.56</v>
      </c>
      <c r="BM3251" s="493" t="n">
        <v>2622</v>
      </c>
      <c r="BN3251" s="493" t="n">
        <v>3115.64</v>
      </c>
      <c r="BO3251" s="493" t="n">
        <v>2575.55</v>
      </c>
      <c r="BP3251" s="493" t="n">
        <v>1492.02</v>
      </c>
      <c r="BQ3251" s="493" t="n">
        <v>3757.58</v>
      </c>
      <c r="BR3251" s="493" t="n">
        <v>2418.28</v>
      </c>
      <c r="BS3251" s="493" t="n">
        <v>1438.43</v>
      </c>
      <c r="BT3251" s="493" t="n">
        <v>2104.16</v>
      </c>
      <c r="BU3251" s="493" t="n">
        <v>4805.44</v>
      </c>
      <c r="BV3251" s="493" t="n">
        <v>4095.4</v>
      </c>
      <c r="BW3251" s="493" t="n">
        <v>7194.22</v>
      </c>
    </row>
    <row r="3252">
      <c r="A3252" t="inlineStr">
        <is>
          <t>[C9D3] Angiotensin-II 길항제 칼슘길항제 복합제</t>
        </is>
      </c>
      <c r="B3252" t="inlineStr">
        <is>
          <t>동아에스티</t>
        </is>
      </c>
      <c r="C3252" t="inlineStr">
        <is>
          <t>오로살탄</t>
        </is>
      </c>
      <c r="D3252" t="inlineStr">
        <is>
          <t>동아에스티</t>
        </is>
      </c>
      <c r="E3252" t="inlineStr">
        <is>
          <t>amlodipine orotate  ( as ),  valsartan</t>
        </is>
      </c>
      <c r="F3252" t="inlineStr">
        <is>
          <t>의원</t>
        </is>
      </c>
      <c r="G3252" t="inlineStr">
        <is>
          <t>Generic</t>
        </is>
      </c>
      <c r="H3252" s="493" t="n">
        <v>183416.36</v>
      </c>
      <c r="I3252" s="493" t="n">
        <v>179741.99</v>
      </c>
      <c r="J3252" s="493" t="n">
        <v>187426.24</v>
      </c>
      <c r="K3252" s="493" t="n">
        <v>183388.81</v>
      </c>
      <c r="L3252" s="493" t="n">
        <v>185800.21</v>
      </c>
      <c r="M3252" s="493" t="n">
        <v>203912.87</v>
      </c>
      <c r="N3252" s="493" t="n">
        <v>168172.62</v>
      </c>
      <c r="O3252" s="493" t="n">
        <v>195688.61</v>
      </c>
      <c r="P3252" s="493" t="n">
        <v>181245.74</v>
      </c>
      <c r="Q3252" s="493" t="n">
        <v>182638.41</v>
      </c>
      <c r="R3252" s="493" t="n">
        <v>181194.06</v>
      </c>
      <c r="S3252" s="493" t="n">
        <v>202711.57</v>
      </c>
      <c r="T3252" s="493" t="n">
        <v>164462.85</v>
      </c>
      <c r="U3252" s="493" t="n">
        <v>171527.43</v>
      </c>
      <c r="V3252" s="493" t="n">
        <v>175768.25</v>
      </c>
      <c r="W3252" s="493" t="n">
        <v>171746.5</v>
      </c>
      <c r="X3252" s="493" t="n">
        <v>178429.6</v>
      </c>
      <c r="Y3252" s="493" t="n">
        <v>170571.6</v>
      </c>
      <c r="Z3252" s="493" t="n">
        <v>166660.45</v>
      </c>
      <c r="AA3252" s="493" t="n">
        <v>173559.75</v>
      </c>
      <c r="AB3252" s="493" t="n">
        <v>152483.75</v>
      </c>
      <c r="AC3252" s="493" t="n">
        <v>168876.92</v>
      </c>
      <c r="AD3252" s="493" t="n">
        <v>161254.62</v>
      </c>
      <c r="AE3252" s="493" t="n">
        <v>172805.06</v>
      </c>
      <c r="AF3252" s="493" t="n">
        <v>135590.13</v>
      </c>
      <c r="AG3252" s="493" t="n">
        <v>177200.01</v>
      </c>
      <c r="AH3252" s="493" t="n">
        <v>178313.56</v>
      </c>
      <c r="AI3252" s="493" t="n">
        <v>170690.47</v>
      </c>
      <c r="AJ3252" s="493" t="n">
        <v>186810.78</v>
      </c>
      <c r="AK3252" s="493" t="n">
        <v>191745.49</v>
      </c>
      <c r="AL3252" s="493" t="n">
        <v>172434.28</v>
      </c>
      <c r="AM3252" s="493" t="n">
        <v>178370.65</v>
      </c>
      <c r="AN3252" s="493" t="n">
        <v>160235.73</v>
      </c>
      <c r="AO3252" s="493" t="n">
        <v>180838.84</v>
      </c>
      <c r="AP3252" s="493" t="n">
        <v>176346.3</v>
      </c>
      <c r="AQ3252" s="493" t="n">
        <v>184658.83</v>
      </c>
      <c r="AR3252" s="493" t="n">
        <v>172814.91</v>
      </c>
      <c r="AS3252" s="493" t="n">
        <v>163483.46</v>
      </c>
      <c r="AT3252" s="493" t="n">
        <v>165915.1</v>
      </c>
      <c r="AU3252" s="493" t="n">
        <v>155559.67</v>
      </c>
      <c r="AV3252" s="493" t="n">
        <v>164298.24</v>
      </c>
      <c r="AW3252" s="493" t="n">
        <v>158826.46</v>
      </c>
      <c r="AX3252" s="493" t="n">
        <v>153738.25</v>
      </c>
      <c r="AY3252" s="493" t="n">
        <v>166358.71</v>
      </c>
      <c r="AZ3252" s="493" t="n">
        <v>154229.99</v>
      </c>
      <c r="BA3252" s="493" t="n">
        <v>161046.67</v>
      </c>
      <c r="BB3252" s="493" t="n">
        <v>151040.96</v>
      </c>
      <c r="BC3252" s="493" t="n">
        <v>163818.77</v>
      </c>
      <c r="BD3252" s="493" t="n">
        <v>145868.62</v>
      </c>
      <c r="BE3252" s="493" t="n">
        <v>150642.13</v>
      </c>
      <c r="BF3252" s="493" t="n">
        <v>152962.15</v>
      </c>
      <c r="BG3252" s="493" t="n">
        <v>150061.06</v>
      </c>
      <c r="BH3252" s="493" t="n">
        <v>147656.42</v>
      </c>
      <c r="BI3252" s="493" t="n">
        <v>146576.9</v>
      </c>
      <c r="BJ3252" s="493" t="n">
        <v>143402.34</v>
      </c>
      <c r="BK3252" s="493" t="n">
        <v>144507.89</v>
      </c>
      <c r="BL3252" s="493" t="n">
        <v>155868.21</v>
      </c>
      <c r="BM3252" s="493" t="n">
        <v>119072.79</v>
      </c>
      <c r="BN3252" s="493" t="n">
        <v>109452.46</v>
      </c>
      <c r="BO3252" s="493" t="n">
        <v>145051.14</v>
      </c>
      <c r="BP3252" s="493" t="n">
        <v>121765.8</v>
      </c>
      <c r="BQ3252" s="493" t="n">
        <v>122903.08</v>
      </c>
      <c r="BR3252" s="493" t="n">
        <v>128749.84</v>
      </c>
      <c r="BS3252" s="493" t="n">
        <v>130822.28</v>
      </c>
      <c r="BT3252" s="493" t="n">
        <v>115121.55</v>
      </c>
      <c r="BU3252" s="493" t="n">
        <v>133745.49</v>
      </c>
      <c r="BV3252" s="493" t="n">
        <v>127007.16</v>
      </c>
      <c r="BW3252" s="493" t="n">
        <v>123409.3</v>
      </c>
    </row>
    <row r="3253">
      <c r="A3253" t="inlineStr">
        <is>
          <t>[C9D3] Angiotensin-II 길항제 칼슘길항제 복합제</t>
        </is>
      </c>
      <c r="B3253" t="inlineStr">
        <is>
          <t>동아에스티</t>
        </is>
      </c>
      <c r="C3253" t="inlineStr">
        <is>
          <t>오로살탄</t>
        </is>
      </c>
      <c r="D3253" t="inlineStr">
        <is>
          <t>동아에스티</t>
        </is>
      </c>
      <c r="E3253" t="inlineStr">
        <is>
          <t>amlodipine orotate  ( as ),  valsartan</t>
        </is>
      </c>
      <c r="F3253" t="inlineStr">
        <is>
          <t>보건소</t>
        </is>
      </c>
      <c r="G3253" t="inlineStr">
        <is>
          <t>Generic</t>
        </is>
      </c>
      <c r="H3253" s="493" t="n">
        <v>8137.81</v>
      </c>
      <c r="I3253" s="493" t="n">
        <v>6267.3</v>
      </c>
      <c r="J3253" s="493" t="n">
        <v>18879.81</v>
      </c>
      <c r="K3253" s="493" t="n">
        <v>7555.8</v>
      </c>
      <c r="L3253" s="493" t="n">
        <v>6023.7</v>
      </c>
      <c r="M3253" s="493" t="n">
        <v>13967.1</v>
      </c>
      <c r="N3253" s="493" t="n">
        <v>7492.8</v>
      </c>
      <c r="O3253" s="493" t="n">
        <v>10914.9</v>
      </c>
      <c r="P3253" s="493" t="n">
        <v>6635.4</v>
      </c>
      <c r="Q3253" s="493" t="n">
        <v>6325.35</v>
      </c>
      <c r="R3253" s="493" t="n">
        <v>6151.5</v>
      </c>
      <c r="S3253" s="493" t="n">
        <v>12483</v>
      </c>
      <c r="T3253" s="493" t="n">
        <v>8137.15</v>
      </c>
      <c r="U3253" s="493" t="n">
        <v>5371.9</v>
      </c>
      <c r="V3253" s="493" t="n">
        <v>11886.3</v>
      </c>
      <c r="W3253" s="493" t="n">
        <v>7306.8</v>
      </c>
      <c r="X3253" s="493" t="n">
        <v>4111.5</v>
      </c>
      <c r="Y3253" s="493" t="n">
        <v>12196.2</v>
      </c>
      <c r="Z3253" s="493" t="n">
        <v>4451.85</v>
      </c>
      <c r="AA3253" s="493" t="n">
        <v>6900</v>
      </c>
      <c r="AB3253" s="493" t="n">
        <v>12216.3</v>
      </c>
      <c r="AC3253" s="493" t="n">
        <v>5783.1</v>
      </c>
      <c r="AD3253" s="493" t="n">
        <v>8937.299999999999</v>
      </c>
      <c r="AE3253" s="493" t="n">
        <v>11480.96</v>
      </c>
      <c r="AF3253" s="493" t="n">
        <v>9600</v>
      </c>
      <c r="AG3253" s="493" t="n">
        <v>5351.7</v>
      </c>
      <c r="AH3253" s="493" t="n">
        <v>15677.35</v>
      </c>
      <c r="AI3253" s="493" t="n">
        <v>9190.049999999999</v>
      </c>
      <c r="AJ3253" s="493" t="n">
        <v>16310.7</v>
      </c>
      <c r="AK3253" s="493" t="n">
        <v>8910.6</v>
      </c>
      <c r="AL3253" s="493" t="n">
        <v>8982.299999999999</v>
      </c>
      <c r="AM3253" s="493" t="n">
        <v>14300.7</v>
      </c>
      <c r="AN3253" s="493" t="n">
        <v>11691.1</v>
      </c>
      <c r="AO3253" s="493" t="n">
        <v>6986.8</v>
      </c>
      <c r="AP3253" s="493" t="n">
        <v>16987.8</v>
      </c>
      <c r="AQ3253" s="493" t="n">
        <v>7920.6</v>
      </c>
      <c r="AR3253" s="493" t="n">
        <v>8725.5</v>
      </c>
      <c r="AS3253" s="493" t="n">
        <v>12944.61</v>
      </c>
      <c r="AT3253" s="493" t="n">
        <v>10359</v>
      </c>
      <c r="AU3253" s="493" t="n">
        <v>4948.2</v>
      </c>
      <c r="AV3253" s="493" t="n">
        <v>6223.5</v>
      </c>
      <c r="AW3253" s="493" t="n">
        <v>4006.64</v>
      </c>
      <c r="AX3253" s="493" t="n">
        <v>19747.2</v>
      </c>
      <c r="AY3253" s="493" t="n">
        <v>7639.8</v>
      </c>
      <c r="AZ3253" s="493" t="n">
        <v>24020.1</v>
      </c>
      <c r="BA3253" s="493" t="n">
        <v>8599.799999999999</v>
      </c>
      <c r="BB3253" s="493" t="n">
        <v>11380.2</v>
      </c>
      <c r="BC3253" s="493" t="n">
        <v>5069.1</v>
      </c>
      <c r="BD3253" s="493" t="n">
        <v>14428.86</v>
      </c>
      <c r="BE3253" s="493" t="n">
        <v>6741.9</v>
      </c>
      <c r="BF3253" s="493" t="n">
        <v>10929</v>
      </c>
      <c r="BG3253" s="493" t="n">
        <v>7912.8</v>
      </c>
      <c r="BH3253" s="493" t="n">
        <v>14560.2</v>
      </c>
      <c r="BI3253" s="493" t="n">
        <v>3560.1</v>
      </c>
      <c r="BJ3253" s="493" t="n">
        <v>8410.799999999999</v>
      </c>
      <c r="BK3253" s="493" t="n">
        <v>16402.8</v>
      </c>
      <c r="BL3253" s="493" t="n">
        <v>8793.299999999999</v>
      </c>
      <c r="BM3253" s="493" t="n">
        <v>4471.5</v>
      </c>
      <c r="BN3253" s="493" t="n">
        <v>10533.6</v>
      </c>
      <c r="BO3253" s="493" t="n">
        <v>4477.2</v>
      </c>
      <c r="BP3253" s="493" t="n">
        <v>7179.6</v>
      </c>
      <c r="BQ3253" s="493" t="n">
        <v>10182.9</v>
      </c>
      <c r="BR3253" s="493" t="n">
        <v>7111.8</v>
      </c>
      <c r="BS3253" s="493" t="n">
        <v>12836.1</v>
      </c>
      <c r="BT3253" s="493" t="n">
        <v>6266.1</v>
      </c>
      <c r="BU3253" s="493" t="n">
        <v>6316.5</v>
      </c>
      <c r="BV3253" s="493" t="n">
        <v>9259.5</v>
      </c>
      <c r="BW3253" s="493" t="n">
        <v>14009.1</v>
      </c>
    </row>
    <row r="3254">
      <c r="A3254" t="inlineStr">
        <is>
          <t>[C9D3] Angiotensin-II 길항제 칼슘길항제 복합제</t>
        </is>
      </c>
      <c r="B3254" t="inlineStr">
        <is>
          <t>동아에스티</t>
        </is>
      </c>
      <c r="C3254" t="inlineStr">
        <is>
          <t>오로살탄</t>
        </is>
      </c>
      <c r="D3254" t="inlineStr">
        <is>
          <t>동아에스티</t>
        </is>
      </c>
      <c r="E3254" t="inlineStr">
        <is>
          <t>amlodipine orotate  ( as ),  valsartan</t>
        </is>
      </c>
      <c r="F3254" t="inlineStr">
        <is>
          <t>기타(치과의원, 치과병원 등)</t>
        </is>
      </c>
      <c r="G3254" t="inlineStr">
        <is>
          <t>Generic</t>
        </is>
      </c>
      <c r="H3254" s="493" t="n">
        <v>0</v>
      </c>
      <c r="I3254" s="493" t="n">
        <v>0</v>
      </c>
      <c r="J3254" s="493" t="n">
        <v>0</v>
      </c>
      <c r="K3254" s="493" t="n">
        <v>0</v>
      </c>
      <c r="L3254" s="493" t="n">
        <v>0</v>
      </c>
      <c r="M3254" s="493" t="n">
        <v>0</v>
      </c>
      <c r="N3254" s="493" t="n">
        <v>0</v>
      </c>
      <c r="O3254" s="493" t="n">
        <v>0</v>
      </c>
      <c r="P3254" s="493" t="n">
        <v>0</v>
      </c>
      <c r="Q3254" s="493" t="n">
        <v>0</v>
      </c>
      <c r="R3254" s="493" t="n">
        <v>0</v>
      </c>
      <c r="S3254" s="493" t="n">
        <v>0</v>
      </c>
      <c r="T3254" s="493" t="n">
        <v>0</v>
      </c>
      <c r="U3254" s="493" t="n">
        <v>0</v>
      </c>
      <c r="V3254" s="493" t="n">
        <v>45.78</v>
      </c>
      <c r="W3254" s="493" t="n">
        <v>0</v>
      </c>
      <c r="X3254" s="493" t="n">
        <v>0</v>
      </c>
      <c r="Y3254" s="493" t="n">
        <v>0</v>
      </c>
      <c r="Z3254" s="493" t="n">
        <v>109</v>
      </c>
      <c r="AA3254" s="493" t="n">
        <v>0</v>
      </c>
      <c r="AB3254" s="493" t="n">
        <v>0</v>
      </c>
      <c r="AC3254" s="493" t="n">
        <v>0</v>
      </c>
      <c r="AD3254" s="493" t="n">
        <v>265.6</v>
      </c>
      <c r="AE3254" s="493" t="n">
        <v>54.74</v>
      </c>
      <c r="AF3254" s="493" t="n">
        <v>0</v>
      </c>
      <c r="AG3254" s="493" t="n">
        <v>545.4</v>
      </c>
      <c r="AH3254" s="493" t="n">
        <v>0</v>
      </c>
      <c r="AI3254" s="493" t="n">
        <v>0</v>
      </c>
      <c r="AJ3254" s="493" t="n">
        <v>0</v>
      </c>
      <c r="AK3254" s="493" t="n">
        <v>0</v>
      </c>
      <c r="AL3254" s="493" t="n">
        <v>0</v>
      </c>
      <c r="AM3254" s="493" t="n">
        <v>0</v>
      </c>
      <c r="AN3254" s="493" t="n">
        <v>0</v>
      </c>
      <c r="AO3254" s="493" t="n">
        <v>0</v>
      </c>
      <c r="AP3254" s="493" t="n">
        <v>0</v>
      </c>
      <c r="AQ3254" s="493" t="n">
        <v>0</v>
      </c>
      <c r="AR3254" s="493" t="n">
        <v>0</v>
      </c>
      <c r="AS3254" s="493" t="n">
        <v>0</v>
      </c>
      <c r="AT3254" s="493" t="n">
        <v>0</v>
      </c>
      <c r="AU3254" s="493" t="n">
        <v>0</v>
      </c>
      <c r="AV3254" s="493" t="n">
        <v>0</v>
      </c>
      <c r="AW3254" s="493" t="n">
        <v>0</v>
      </c>
      <c r="AX3254" s="493" t="n">
        <v>0</v>
      </c>
      <c r="AY3254" s="493" t="n">
        <v>0</v>
      </c>
      <c r="AZ3254" s="493" t="n">
        <v>656.1</v>
      </c>
      <c r="BA3254" s="493" t="n">
        <v>0</v>
      </c>
      <c r="BB3254" s="493" t="n">
        <v>0</v>
      </c>
      <c r="BC3254" s="493" t="n">
        <v>0</v>
      </c>
      <c r="BD3254" s="493" t="n">
        <v>856.4</v>
      </c>
      <c r="BE3254" s="493" t="n">
        <v>0</v>
      </c>
      <c r="BF3254" s="493" t="n">
        <v>0</v>
      </c>
      <c r="BG3254" s="493" t="n">
        <v>645.3</v>
      </c>
      <c r="BH3254" s="493" t="n">
        <v>0</v>
      </c>
      <c r="BI3254" s="493" t="n">
        <v>0</v>
      </c>
      <c r="BJ3254" s="493" t="n">
        <v>0</v>
      </c>
      <c r="BK3254" s="493" t="n">
        <v>0</v>
      </c>
      <c r="BL3254" s="493" t="n">
        <v>0</v>
      </c>
      <c r="BM3254" s="493" t="n">
        <v>0</v>
      </c>
      <c r="BN3254" s="493" t="n">
        <v>0</v>
      </c>
      <c r="BO3254" s="493" t="n">
        <v>0</v>
      </c>
      <c r="BP3254" s="493" t="n">
        <v>0</v>
      </c>
      <c r="BQ3254" s="493" t="n">
        <v>479.7</v>
      </c>
      <c r="BR3254" s="493" t="n">
        <v>0</v>
      </c>
      <c r="BS3254" s="493" t="n">
        <v>0</v>
      </c>
      <c r="BT3254" s="493" t="n">
        <v>0</v>
      </c>
      <c r="BU3254" s="493" t="n">
        <v>0</v>
      </c>
      <c r="BV3254" s="493" t="n">
        <v>0</v>
      </c>
      <c r="BW3254" s="493" t="n">
        <v>0</v>
      </c>
    </row>
    <row r="3255">
      <c r="A3255" t="inlineStr">
        <is>
          <t>[C9D3] Angiotensin-II 길항제 칼슘길항제 복합제</t>
        </is>
      </c>
      <c r="B3255" t="inlineStr">
        <is>
          <t>라이트팜텍</t>
        </is>
      </c>
      <c r="C3255" t="inlineStr">
        <is>
          <t>텔미듀얼</t>
        </is>
      </c>
      <c r="D3255" t="inlineStr">
        <is>
          <t>라이트팜텍</t>
        </is>
      </c>
      <c r="E3255" t="inlineStr">
        <is>
          <t>amlodipine besylate,  telmisartan</t>
        </is>
      </c>
      <c r="F3255" t="inlineStr">
        <is>
          <t>종합병원</t>
        </is>
      </c>
      <c r="G3255" t="inlineStr">
        <is>
          <t>Generic</t>
        </is>
      </c>
      <c r="H3255" s="493" t="n">
        <v>0</v>
      </c>
      <c r="I3255" s="493" t="n">
        <v>0</v>
      </c>
      <c r="J3255" s="493" t="n">
        <v>0</v>
      </c>
      <c r="K3255" s="493" t="n">
        <v>0</v>
      </c>
      <c r="L3255" s="493" t="n">
        <v>0</v>
      </c>
      <c r="M3255" s="493" t="n">
        <v>0</v>
      </c>
      <c r="N3255" s="493" t="n">
        <v>0</v>
      </c>
      <c r="O3255" s="493" t="n">
        <v>0</v>
      </c>
      <c r="P3255" s="493" t="n">
        <v>0</v>
      </c>
      <c r="Q3255" s="493" t="n">
        <v>0</v>
      </c>
      <c r="R3255" s="493" t="n">
        <v>0</v>
      </c>
      <c r="S3255" s="493" t="n">
        <v>0</v>
      </c>
      <c r="T3255" s="493" t="n">
        <v>0</v>
      </c>
      <c r="U3255" s="493" t="n">
        <v>0</v>
      </c>
      <c r="V3255" s="493" t="n">
        <v>0</v>
      </c>
      <c r="W3255" s="493" t="n">
        <v>0</v>
      </c>
      <c r="X3255" s="493" t="n">
        <v>0</v>
      </c>
      <c r="Y3255" s="493" t="n">
        <v>0</v>
      </c>
      <c r="Z3255" s="493" t="n">
        <v>0</v>
      </c>
      <c r="AA3255" s="493" t="n">
        <v>0</v>
      </c>
      <c r="AB3255" s="493" t="n">
        <v>0</v>
      </c>
      <c r="AC3255" s="493" t="n">
        <v>0</v>
      </c>
      <c r="AD3255" s="493" t="n">
        <v>0</v>
      </c>
      <c r="AE3255" s="493" t="n">
        <v>0</v>
      </c>
      <c r="AF3255" s="493" t="n">
        <v>0</v>
      </c>
      <c r="AG3255" s="493" t="n">
        <v>0</v>
      </c>
      <c r="AH3255" s="493" t="n">
        <v>0</v>
      </c>
      <c r="AI3255" s="493" t="n">
        <v>0</v>
      </c>
      <c r="AJ3255" s="493" t="n">
        <v>0</v>
      </c>
      <c r="AK3255" s="493" t="n">
        <v>0</v>
      </c>
      <c r="AL3255" s="493" t="n">
        <v>0</v>
      </c>
      <c r="AM3255" s="493" t="n">
        <v>0</v>
      </c>
      <c r="AN3255" s="493" t="n">
        <v>0</v>
      </c>
      <c r="AO3255" s="493" t="n">
        <v>0</v>
      </c>
      <c r="AP3255" s="493" t="n">
        <v>0</v>
      </c>
      <c r="AQ3255" s="493" t="n">
        <v>0</v>
      </c>
      <c r="AR3255" s="493" t="n">
        <v>0</v>
      </c>
      <c r="AS3255" s="493" t="n">
        <v>0</v>
      </c>
      <c r="AT3255" s="493" t="n">
        <v>0</v>
      </c>
      <c r="AU3255" s="493" t="n">
        <v>0</v>
      </c>
      <c r="AV3255" s="493" t="n">
        <v>0</v>
      </c>
      <c r="AW3255" s="493" t="n">
        <v>0</v>
      </c>
      <c r="AX3255" s="493" t="n">
        <v>0</v>
      </c>
      <c r="AY3255" s="493" t="n">
        <v>0</v>
      </c>
      <c r="AZ3255" s="493" t="n">
        <v>0</v>
      </c>
      <c r="BA3255" s="493" t="n">
        <v>0</v>
      </c>
      <c r="BB3255" s="493" t="n">
        <v>0</v>
      </c>
      <c r="BC3255" s="493" t="n">
        <v>0</v>
      </c>
      <c r="BD3255" s="493" t="n">
        <v>601.8</v>
      </c>
      <c r="BE3255" s="493" t="n">
        <v>750</v>
      </c>
      <c r="BF3255" s="493" t="n">
        <v>0</v>
      </c>
      <c r="BG3255" s="493" t="n">
        <v>0</v>
      </c>
      <c r="BH3255" s="493" t="n">
        <v>0</v>
      </c>
      <c r="BI3255" s="493" t="n">
        <v>0</v>
      </c>
      <c r="BJ3255" s="493" t="n">
        <v>0</v>
      </c>
      <c r="BK3255" s="493" t="n">
        <v>0</v>
      </c>
      <c r="BL3255" s="493" t="n">
        <v>0</v>
      </c>
      <c r="BM3255" s="493" t="n">
        <v>0</v>
      </c>
      <c r="BN3255" s="493" t="n">
        <v>0</v>
      </c>
      <c r="BO3255" s="493" t="n">
        <v>1816.2</v>
      </c>
      <c r="BP3255" s="493" t="n">
        <v>1213.2</v>
      </c>
      <c r="BQ3255" s="493" t="n">
        <v>1800</v>
      </c>
      <c r="BR3255" s="493" t="n">
        <v>605.4</v>
      </c>
      <c r="BS3255" s="493" t="n">
        <v>0</v>
      </c>
      <c r="BT3255" s="493" t="n">
        <v>0</v>
      </c>
      <c r="BU3255" s="493" t="n">
        <v>1725.36</v>
      </c>
      <c r="BV3255" s="493" t="n">
        <v>0</v>
      </c>
      <c r="BW3255" s="493" t="n">
        <v>0</v>
      </c>
    </row>
    <row r="3256">
      <c r="A3256" t="inlineStr">
        <is>
          <t>[C9D3] Angiotensin-II 길항제 칼슘길항제 복합제</t>
        </is>
      </c>
      <c r="B3256" t="inlineStr">
        <is>
          <t>라이트팜텍</t>
        </is>
      </c>
      <c r="C3256" t="inlineStr">
        <is>
          <t>텔미듀얼</t>
        </is>
      </c>
      <c r="D3256" t="inlineStr">
        <is>
          <t>라이트팜텍</t>
        </is>
      </c>
      <c r="E3256" t="inlineStr">
        <is>
          <t>amlodipine besylate,  telmisartan</t>
        </is>
      </c>
      <c r="F3256" t="inlineStr">
        <is>
          <t>병원</t>
        </is>
      </c>
      <c r="G3256" t="inlineStr">
        <is>
          <t>Generic</t>
        </is>
      </c>
      <c r="H3256" s="493" t="n">
        <v>0</v>
      </c>
      <c r="I3256" s="493" t="n">
        <v>0</v>
      </c>
      <c r="J3256" s="493" t="n">
        <v>0</v>
      </c>
      <c r="K3256" s="493" t="n">
        <v>0</v>
      </c>
      <c r="L3256" s="493" t="n">
        <v>0</v>
      </c>
      <c r="M3256" s="493" t="n">
        <v>0</v>
      </c>
      <c r="N3256" s="493" t="n">
        <v>0</v>
      </c>
      <c r="O3256" s="493" t="n">
        <v>0</v>
      </c>
      <c r="P3256" s="493" t="n">
        <v>0</v>
      </c>
      <c r="Q3256" s="493" t="n">
        <v>0</v>
      </c>
      <c r="R3256" s="493" t="n">
        <v>0</v>
      </c>
      <c r="S3256" s="493" t="n">
        <v>0</v>
      </c>
      <c r="T3256" s="493" t="n">
        <v>0</v>
      </c>
      <c r="U3256" s="493" t="n">
        <v>0</v>
      </c>
      <c r="V3256" s="493" t="n">
        <v>0</v>
      </c>
      <c r="W3256" s="493" t="n">
        <v>0</v>
      </c>
      <c r="X3256" s="493" t="n">
        <v>0</v>
      </c>
      <c r="Y3256" s="493" t="n">
        <v>0</v>
      </c>
      <c r="Z3256" s="493" t="n">
        <v>0</v>
      </c>
      <c r="AA3256" s="493" t="n">
        <v>0</v>
      </c>
      <c r="AB3256" s="493" t="n">
        <v>0</v>
      </c>
      <c r="AC3256" s="493" t="n">
        <v>0</v>
      </c>
      <c r="AD3256" s="493" t="n">
        <v>0</v>
      </c>
      <c r="AE3256" s="493" t="n">
        <v>0</v>
      </c>
      <c r="AF3256" s="493" t="n">
        <v>0</v>
      </c>
      <c r="AG3256" s="493" t="n">
        <v>0</v>
      </c>
      <c r="AH3256" s="493" t="n">
        <v>0</v>
      </c>
      <c r="AI3256" s="493" t="n">
        <v>0</v>
      </c>
      <c r="AJ3256" s="493" t="n">
        <v>0</v>
      </c>
      <c r="AK3256" s="493" t="n">
        <v>0</v>
      </c>
      <c r="AL3256" s="493" t="n">
        <v>0</v>
      </c>
      <c r="AM3256" s="493" t="n">
        <v>0</v>
      </c>
      <c r="AN3256" s="493" t="n">
        <v>0</v>
      </c>
      <c r="AO3256" s="493" t="n">
        <v>0</v>
      </c>
      <c r="AP3256" s="493" t="n">
        <v>0</v>
      </c>
      <c r="AQ3256" s="493" t="n">
        <v>0</v>
      </c>
      <c r="AR3256" s="493" t="n">
        <v>0</v>
      </c>
      <c r="AS3256" s="493" t="n">
        <v>0</v>
      </c>
      <c r="AT3256" s="493" t="n">
        <v>0</v>
      </c>
      <c r="AU3256" s="493" t="n">
        <v>0</v>
      </c>
      <c r="AV3256" s="493" t="n">
        <v>0</v>
      </c>
      <c r="AW3256" s="493" t="n">
        <v>0</v>
      </c>
      <c r="AX3256" s="493" t="n">
        <v>0</v>
      </c>
      <c r="AY3256" s="493" t="n">
        <v>0</v>
      </c>
      <c r="AZ3256" s="493" t="n">
        <v>0</v>
      </c>
      <c r="BA3256" s="493" t="n">
        <v>0</v>
      </c>
      <c r="BB3256" s="493" t="n">
        <v>0</v>
      </c>
      <c r="BC3256" s="493" t="n">
        <v>0</v>
      </c>
      <c r="BD3256" s="493" t="n">
        <v>0</v>
      </c>
      <c r="BE3256" s="493" t="n">
        <v>0</v>
      </c>
      <c r="BF3256" s="493" t="n">
        <v>0</v>
      </c>
      <c r="BG3256" s="493" t="n">
        <v>0</v>
      </c>
      <c r="BH3256" s="493" t="n">
        <v>0</v>
      </c>
      <c r="BI3256" s="493" t="n">
        <v>0</v>
      </c>
      <c r="BJ3256" s="493" t="n">
        <v>0</v>
      </c>
      <c r="BK3256" s="493" t="n">
        <v>0</v>
      </c>
      <c r="BL3256" s="493" t="n">
        <v>372.6</v>
      </c>
      <c r="BM3256" s="493" t="n">
        <v>0</v>
      </c>
      <c r="BN3256" s="493" t="n">
        <v>0</v>
      </c>
      <c r="BO3256" s="493" t="n">
        <v>0</v>
      </c>
      <c r="BP3256" s="493" t="n">
        <v>0</v>
      </c>
      <c r="BQ3256" s="493" t="n">
        <v>0</v>
      </c>
      <c r="BR3256" s="493" t="n">
        <v>0</v>
      </c>
      <c r="BS3256" s="493" t="n">
        <v>0</v>
      </c>
      <c r="BT3256" s="493" t="n">
        <v>0</v>
      </c>
      <c r="BU3256" s="493" t="n">
        <v>0</v>
      </c>
      <c r="BV3256" s="493" t="n">
        <v>0</v>
      </c>
      <c r="BW3256" s="493" t="n">
        <v>0</v>
      </c>
    </row>
    <row r="3257">
      <c r="A3257" t="inlineStr">
        <is>
          <t>[C9D3] Angiotensin-II 길항제 칼슘길항제 복합제</t>
        </is>
      </c>
      <c r="B3257" t="inlineStr">
        <is>
          <t>라이트팜텍</t>
        </is>
      </c>
      <c r="C3257" t="inlineStr">
        <is>
          <t>텔미듀얼</t>
        </is>
      </c>
      <c r="D3257" t="inlineStr">
        <is>
          <t>라이트팜텍</t>
        </is>
      </c>
      <c r="E3257" t="inlineStr">
        <is>
          <t>amlodipine besylate,  telmisartan</t>
        </is>
      </c>
      <c r="F3257" t="inlineStr">
        <is>
          <t>의원</t>
        </is>
      </c>
      <c r="G3257" t="inlineStr">
        <is>
          <t>Generic</t>
        </is>
      </c>
      <c r="H3257" s="493" t="n">
        <v>0</v>
      </c>
      <c r="I3257" s="493" t="n">
        <v>0</v>
      </c>
      <c r="J3257" s="493" t="n">
        <v>0</v>
      </c>
      <c r="K3257" s="493" t="n">
        <v>0</v>
      </c>
      <c r="L3257" s="493" t="n">
        <v>0</v>
      </c>
      <c r="M3257" s="493" t="n">
        <v>0</v>
      </c>
      <c r="N3257" s="493" t="n">
        <v>0</v>
      </c>
      <c r="O3257" s="493" t="n">
        <v>0</v>
      </c>
      <c r="P3257" s="493" t="n">
        <v>0</v>
      </c>
      <c r="Q3257" s="493" t="n">
        <v>0</v>
      </c>
      <c r="R3257" s="493" t="n">
        <v>0</v>
      </c>
      <c r="S3257" s="493" t="n">
        <v>0</v>
      </c>
      <c r="T3257" s="493" t="n">
        <v>0</v>
      </c>
      <c r="U3257" s="493" t="n">
        <v>0</v>
      </c>
      <c r="V3257" s="493" t="n">
        <v>0</v>
      </c>
      <c r="W3257" s="493" t="n">
        <v>0</v>
      </c>
      <c r="X3257" s="493" t="n">
        <v>0</v>
      </c>
      <c r="Y3257" s="493" t="n">
        <v>0</v>
      </c>
      <c r="Z3257" s="493" t="n">
        <v>0</v>
      </c>
      <c r="AA3257" s="493" t="n">
        <v>0</v>
      </c>
      <c r="AB3257" s="493" t="n">
        <v>0</v>
      </c>
      <c r="AC3257" s="493" t="n">
        <v>0</v>
      </c>
      <c r="AD3257" s="493" t="n">
        <v>0</v>
      </c>
      <c r="AE3257" s="493" t="n">
        <v>0</v>
      </c>
      <c r="AF3257" s="493" t="n">
        <v>4048</v>
      </c>
      <c r="AG3257" s="493" t="n">
        <v>5744</v>
      </c>
      <c r="AH3257" s="493" t="n">
        <v>8024</v>
      </c>
      <c r="AI3257" s="493" t="n">
        <v>13057.4</v>
      </c>
      <c r="AJ3257" s="493" t="n">
        <v>9274.6</v>
      </c>
      <c r="AK3257" s="493" t="n">
        <v>16622.33</v>
      </c>
      <c r="AL3257" s="493" t="n">
        <v>16548.11</v>
      </c>
      <c r="AM3257" s="493" t="n">
        <v>17978.8</v>
      </c>
      <c r="AN3257" s="493" t="n">
        <v>18755.16</v>
      </c>
      <c r="AO3257" s="493" t="n">
        <v>26049.2</v>
      </c>
      <c r="AP3257" s="493" t="n">
        <v>23354</v>
      </c>
      <c r="AQ3257" s="493" t="n">
        <v>28592.9</v>
      </c>
      <c r="AR3257" s="493" t="n">
        <v>25922.6</v>
      </c>
      <c r="AS3257" s="493" t="n">
        <v>34753.33</v>
      </c>
      <c r="AT3257" s="493" t="n">
        <v>34678.01</v>
      </c>
      <c r="AU3257" s="493" t="n">
        <v>49129.85</v>
      </c>
      <c r="AV3257" s="493" t="n">
        <v>51166.2</v>
      </c>
      <c r="AW3257" s="493" t="n">
        <v>51959.31</v>
      </c>
      <c r="AX3257" s="493" t="n">
        <v>50419.38</v>
      </c>
      <c r="AY3257" s="493" t="n">
        <v>45642.47</v>
      </c>
      <c r="AZ3257" s="493" t="n">
        <v>56179.34</v>
      </c>
      <c r="BA3257" s="493" t="n">
        <v>49734.31</v>
      </c>
      <c r="BB3257" s="493" t="n">
        <v>58861.81</v>
      </c>
      <c r="BC3257" s="493" t="n">
        <v>55843.7</v>
      </c>
      <c r="BD3257" s="493" t="n">
        <v>57759</v>
      </c>
      <c r="BE3257" s="493" t="n">
        <v>44267.24</v>
      </c>
      <c r="BF3257" s="493" t="n">
        <v>53258.21</v>
      </c>
      <c r="BG3257" s="493" t="n">
        <v>43149.19</v>
      </c>
      <c r="BH3257" s="493" t="n">
        <v>45590.17</v>
      </c>
      <c r="BI3257" s="493" t="n">
        <v>43607.92</v>
      </c>
      <c r="BJ3257" s="493" t="n">
        <v>42492.96</v>
      </c>
      <c r="BK3257" s="493" t="n">
        <v>46379.34</v>
      </c>
      <c r="BL3257" s="493" t="n">
        <v>50375.13</v>
      </c>
      <c r="BM3257" s="493" t="n">
        <v>52473.64</v>
      </c>
      <c r="BN3257" s="493" t="n">
        <v>42390.38</v>
      </c>
      <c r="BO3257" s="493" t="n">
        <v>56026.26</v>
      </c>
      <c r="BP3257" s="493" t="n">
        <v>45051.32</v>
      </c>
      <c r="BQ3257" s="493" t="n">
        <v>47632.9</v>
      </c>
      <c r="BR3257" s="493" t="n">
        <v>48139.25</v>
      </c>
      <c r="BS3257" s="493" t="n">
        <v>52830.03</v>
      </c>
      <c r="BT3257" s="493" t="n">
        <v>51762.43</v>
      </c>
      <c r="BU3257" s="493" t="n">
        <v>56933.65</v>
      </c>
      <c r="BV3257" s="493" t="n">
        <v>59693.49</v>
      </c>
      <c r="BW3257" s="493" t="n">
        <v>57477.29</v>
      </c>
    </row>
    <row r="3258">
      <c r="A3258" t="inlineStr">
        <is>
          <t>[C9D3] Angiotensin-II 길항제 칼슘길항제 복합제</t>
        </is>
      </c>
      <c r="B3258" t="inlineStr">
        <is>
          <t>라이트팜텍</t>
        </is>
      </c>
      <c r="C3258" t="inlineStr">
        <is>
          <t>텔미듀얼</t>
        </is>
      </c>
      <c r="D3258" t="inlineStr">
        <is>
          <t>라이트팜텍</t>
        </is>
      </c>
      <c r="E3258" t="inlineStr">
        <is>
          <t>amlodipine besylate,  telmisartan</t>
        </is>
      </c>
      <c r="F3258" t="inlineStr">
        <is>
          <t>보건소</t>
        </is>
      </c>
      <c r="G3258" t="inlineStr">
        <is>
          <t>Generic</t>
        </is>
      </c>
      <c r="H3258" s="493" t="n">
        <v>0</v>
      </c>
      <c r="I3258" s="493" t="n">
        <v>0</v>
      </c>
      <c r="J3258" s="493" t="n">
        <v>0</v>
      </c>
      <c r="K3258" s="493" t="n">
        <v>0</v>
      </c>
      <c r="L3258" s="493" t="n">
        <v>0</v>
      </c>
      <c r="M3258" s="493" t="n">
        <v>0</v>
      </c>
      <c r="N3258" s="493" t="n">
        <v>0</v>
      </c>
      <c r="O3258" s="493" t="n">
        <v>0</v>
      </c>
      <c r="P3258" s="493" t="n">
        <v>0</v>
      </c>
      <c r="Q3258" s="493" t="n">
        <v>0</v>
      </c>
      <c r="R3258" s="493" t="n">
        <v>0</v>
      </c>
      <c r="S3258" s="493" t="n">
        <v>0</v>
      </c>
      <c r="T3258" s="493" t="n">
        <v>0</v>
      </c>
      <c r="U3258" s="493" t="n">
        <v>0</v>
      </c>
      <c r="V3258" s="493" t="n">
        <v>0</v>
      </c>
      <c r="W3258" s="493" t="n">
        <v>0</v>
      </c>
      <c r="X3258" s="493" t="n">
        <v>0</v>
      </c>
      <c r="Y3258" s="493" t="n">
        <v>0</v>
      </c>
      <c r="Z3258" s="493" t="n">
        <v>0</v>
      </c>
      <c r="AA3258" s="493" t="n">
        <v>0</v>
      </c>
      <c r="AB3258" s="493" t="n">
        <v>0</v>
      </c>
      <c r="AC3258" s="493" t="n">
        <v>0</v>
      </c>
      <c r="AD3258" s="493" t="n">
        <v>0</v>
      </c>
      <c r="AE3258" s="493" t="n">
        <v>0</v>
      </c>
      <c r="AF3258" s="493" t="n">
        <v>0</v>
      </c>
      <c r="AG3258" s="493" t="n">
        <v>0</v>
      </c>
      <c r="AH3258" s="493" t="n">
        <v>0</v>
      </c>
      <c r="AI3258" s="493" t="n">
        <v>0</v>
      </c>
      <c r="AJ3258" s="493" t="n">
        <v>0</v>
      </c>
      <c r="AK3258" s="493" t="n">
        <v>0</v>
      </c>
      <c r="AL3258" s="493" t="n">
        <v>3465</v>
      </c>
      <c r="AM3258" s="493" t="n">
        <v>3108</v>
      </c>
      <c r="AN3258" s="493" t="n">
        <v>2673</v>
      </c>
      <c r="AO3258" s="493" t="n">
        <v>2270.1</v>
      </c>
      <c r="AP3258" s="493" t="n">
        <v>4321.8</v>
      </c>
      <c r="AQ3258" s="493" t="n">
        <v>1584</v>
      </c>
      <c r="AR3258" s="493" t="n">
        <v>3168</v>
      </c>
      <c r="AS3258" s="493" t="n">
        <v>1869.6</v>
      </c>
      <c r="AT3258" s="493" t="n">
        <v>1552.2</v>
      </c>
      <c r="AU3258" s="493" t="n">
        <v>3416.4</v>
      </c>
      <c r="AV3258" s="493" t="n">
        <v>2847.6</v>
      </c>
      <c r="AW3258" s="493" t="n">
        <v>3146.4</v>
      </c>
      <c r="AX3258" s="493" t="n">
        <v>2469.6</v>
      </c>
      <c r="AY3258" s="493" t="n">
        <v>2955</v>
      </c>
      <c r="AZ3258" s="493" t="n">
        <v>2763.6</v>
      </c>
      <c r="BA3258" s="493" t="n">
        <v>2505.6</v>
      </c>
      <c r="BB3258" s="493" t="n">
        <v>2889.6</v>
      </c>
      <c r="BC3258" s="493" t="n">
        <v>2943.6</v>
      </c>
      <c r="BD3258" s="493" t="n">
        <v>2085.3</v>
      </c>
      <c r="BE3258" s="493" t="n">
        <v>3486</v>
      </c>
      <c r="BF3258" s="493" t="n">
        <v>1684.8</v>
      </c>
      <c r="BG3258" s="493" t="n">
        <v>2385</v>
      </c>
      <c r="BH3258" s="493" t="n">
        <v>0</v>
      </c>
      <c r="BI3258" s="493" t="n">
        <v>19.85</v>
      </c>
      <c r="BJ3258" s="493" t="n">
        <v>0</v>
      </c>
      <c r="BK3258" s="493" t="n">
        <v>0</v>
      </c>
      <c r="BL3258" s="493" t="n">
        <v>0</v>
      </c>
      <c r="BM3258" s="493" t="n">
        <v>0</v>
      </c>
      <c r="BN3258" s="493" t="n">
        <v>0</v>
      </c>
      <c r="BO3258" s="493" t="n">
        <v>0</v>
      </c>
      <c r="BP3258" s="493" t="n">
        <v>0</v>
      </c>
      <c r="BQ3258" s="493" t="n">
        <v>0</v>
      </c>
      <c r="BR3258" s="493" t="n">
        <v>0</v>
      </c>
      <c r="BS3258" s="493" t="n">
        <v>0</v>
      </c>
      <c r="BT3258" s="493" t="n">
        <v>0</v>
      </c>
      <c r="BU3258" s="493" t="n">
        <v>0</v>
      </c>
      <c r="BV3258" s="493" t="n">
        <v>0</v>
      </c>
      <c r="BW3258" s="493" t="n">
        <v>0</v>
      </c>
    </row>
    <row r="3259">
      <c r="A3259" t="inlineStr">
        <is>
          <t>[C9D3] Angiotensin-II 길항제 칼슘길항제 복합제</t>
        </is>
      </c>
      <c r="B3259" t="inlineStr">
        <is>
          <t>라이트팜텍</t>
        </is>
      </c>
      <c r="C3259" t="inlineStr">
        <is>
          <t>텔미듀얼</t>
        </is>
      </c>
      <c r="D3259" t="inlineStr">
        <is>
          <t>라이트팜텍</t>
        </is>
      </c>
      <c r="E3259" t="inlineStr">
        <is>
          <t>amlodipine besylate,  telmisartan</t>
        </is>
      </c>
      <c r="F3259" t="inlineStr">
        <is>
          <t>기타(치과의원, 치과병원 등)</t>
        </is>
      </c>
      <c r="G3259" t="inlineStr">
        <is>
          <t>Generic</t>
        </is>
      </c>
      <c r="H3259" s="493" t="n">
        <v>0</v>
      </c>
      <c r="I3259" s="493" t="n">
        <v>0</v>
      </c>
      <c r="J3259" s="493" t="n">
        <v>0</v>
      </c>
      <c r="K3259" s="493" t="n">
        <v>0</v>
      </c>
      <c r="L3259" s="493" t="n">
        <v>0</v>
      </c>
      <c r="M3259" s="493" t="n">
        <v>0</v>
      </c>
      <c r="N3259" s="493" t="n">
        <v>0</v>
      </c>
      <c r="O3259" s="493" t="n">
        <v>0</v>
      </c>
      <c r="P3259" s="493" t="n">
        <v>0</v>
      </c>
      <c r="Q3259" s="493" t="n">
        <v>0</v>
      </c>
      <c r="R3259" s="493" t="n">
        <v>0</v>
      </c>
      <c r="S3259" s="493" t="n">
        <v>0</v>
      </c>
      <c r="T3259" s="493" t="n">
        <v>0</v>
      </c>
      <c r="U3259" s="493" t="n">
        <v>0</v>
      </c>
      <c r="V3259" s="493" t="n">
        <v>0</v>
      </c>
      <c r="W3259" s="493" t="n">
        <v>0</v>
      </c>
      <c r="X3259" s="493" t="n">
        <v>0</v>
      </c>
      <c r="Y3259" s="493" t="n">
        <v>0</v>
      </c>
      <c r="Z3259" s="493" t="n">
        <v>0</v>
      </c>
      <c r="AA3259" s="493" t="n">
        <v>0</v>
      </c>
      <c r="AB3259" s="493" t="n">
        <v>0</v>
      </c>
      <c r="AC3259" s="493" t="n">
        <v>0</v>
      </c>
      <c r="AD3259" s="493" t="n">
        <v>0</v>
      </c>
      <c r="AE3259" s="493" t="n">
        <v>0</v>
      </c>
      <c r="AF3259" s="493" t="n">
        <v>0</v>
      </c>
      <c r="AG3259" s="493" t="n">
        <v>0</v>
      </c>
      <c r="AH3259" s="493" t="n">
        <v>0</v>
      </c>
      <c r="AI3259" s="493" t="n">
        <v>0</v>
      </c>
      <c r="AJ3259" s="493" t="n">
        <v>0</v>
      </c>
      <c r="AK3259" s="493" t="n">
        <v>0</v>
      </c>
      <c r="AL3259" s="493" t="n">
        <v>0</v>
      </c>
      <c r="AM3259" s="493" t="n">
        <v>0</v>
      </c>
      <c r="AN3259" s="493" t="n">
        <v>0</v>
      </c>
      <c r="AO3259" s="493" t="n">
        <v>0</v>
      </c>
      <c r="AP3259" s="493" t="n">
        <v>0</v>
      </c>
      <c r="AQ3259" s="493" t="n">
        <v>0</v>
      </c>
      <c r="AR3259" s="493" t="n">
        <v>0</v>
      </c>
      <c r="AS3259" s="493" t="n">
        <v>0</v>
      </c>
      <c r="AT3259" s="493" t="n">
        <v>0</v>
      </c>
      <c r="AU3259" s="493" t="n">
        <v>0</v>
      </c>
      <c r="AV3259" s="493" t="n">
        <v>0</v>
      </c>
      <c r="AW3259" s="493" t="n">
        <v>0</v>
      </c>
      <c r="AX3259" s="493" t="n">
        <v>0</v>
      </c>
      <c r="AY3259" s="493" t="n">
        <v>0</v>
      </c>
      <c r="AZ3259" s="493" t="n">
        <v>0</v>
      </c>
      <c r="BA3259" s="493" t="n">
        <v>0</v>
      </c>
      <c r="BB3259" s="493" t="n">
        <v>0</v>
      </c>
      <c r="BC3259" s="493" t="n">
        <v>0</v>
      </c>
      <c r="BD3259" s="493" t="n">
        <v>0</v>
      </c>
      <c r="BE3259" s="493" t="n">
        <v>0</v>
      </c>
      <c r="BF3259" s="493" t="n">
        <v>0</v>
      </c>
      <c r="BG3259" s="493" t="n">
        <v>0</v>
      </c>
      <c r="BH3259" s="493" t="n">
        <v>0</v>
      </c>
      <c r="BI3259" s="493" t="n">
        <v>0</v>
      </c>
      <c r="BJ3259" s="493" t="n">
        <v>0</v>
      </c>
      <c r="BK3259" s="493" t="n">
        <v>0</v>
      </c>
      <c r="BL3259" s="493" t="n">
        <v>0</v>
      </c>
      <c r="BM3259" s="493" t="n">
        <v>0</v>
      </c>
      <c r="BN3259" s="493" t="n">
        <v>145.2</v>
      </c>
      <c r="BO3259" s="493" t="n">
        <v>0</v>
      </c>
      <c r="BP3259" s="493" t="n">
        <v>0</v>
      </c>
      <c r="BQ3259" s="493" t="n">
        <v>0</v>
      </c>
      <c r="BR3259" s="493" t="n">
        <v>0</v>
      </c>
      <c r="BS3259" s="493" t="n">
        <v>0</v>
      </c>
      <c r="BT3259" s="493" t="n">
        <v>0</v>
      </c>
      <c r="BU3259" s="493" t="n">
        <v>0</v>
      </c>
      <c r="BV3259" s="493" t="n">
        <v>0</v>
      </c>
      <c r="BW3259" s="493" t="n">
        <v>0</v>
      </c>
    </row>
    <row r="3260">
      <c r="A3260" t="inlineStr">
        <is>
          <t>[C9D3] Angiotensin-II 길항제 칼슘길항제 복합제</t>
        </is>
      </c>
      <c r="B3260" t="inlineStr">
        <is>
          <t>마더스</t>
        </is>
      </c>
      <c r="C3260" t="inlineStr">
        <is>
          <t>듀얼 엑스</t>
        </is>
      </c>
      <c r="D3260" t="inlineStr">
        <is>
          <t>마더스</t>
        </is>
      </c>
      <c r="E3260" t="inlineStr">
        <is>
          <t>amlodipine besylate,  valsartan</t>
        </is>
      </c>
      <c r="F3260" t="inlineStr">
        <is>
          <t>종합병원</t>
        </is>
      </c>
      <c r="G3260" t="inlineStr">
        <is>
          <t>Generic</t>
        </is>
      </c>
      <c r="H3260" s="493" t="n">
        <v>0</v>
      </c>
      <c r="I3260" s="493" t="n">
        <v>0</v>
      </c>
      <c r="J3260" s="493" t="n">
        <v>0</v>
      </c>
      <c r="K3260" s="493" t="n">
        <v>0</v>
      </c>
      <c r="L3260" s="493" t="n">
        <v>0</v>
      </c>
      <c r="M3260" s="493" t="n">
        <v>0</v>
      </c>
      <c r="N3260" s="493" t="n">
        <v>0</v>
      </c>
      <c r="O3260" s="493" t="n">
        <v>0</v>
      </c>
      <c r="P3260" s="493" t="n">
        <v>0</v>
      </c>
      <c r="Q3260" s="493" t="n">
        <v>0</v>
      </c>
      <c r="R3260" s="493" t="n">
        <v>0</v>
      </c>
      <c r="S3260" s="493" t="n">
        <v>0</v>
      </c>
      <c r="T3260" s="493" t="n">
        <v>0</v>
      </c>
      <c r="U3260" s="493" t="n">
        <v>0</v>
      </c>
      <c r="V3260" s="493" t="n">
        <v>0</v>
      </c>
      <c r="W3260" s="493" t="n">
        <v>0</v>
      </c>
      <c r="X3260" s="493" t="n">
        <v>0</v>
      </c>
      <c r="Y3260" s="493" t="n">
        <v>0</v>
      </c>
      <c r="Z3260" s="493" t="n">
        <v>0</v>
      </c>
      <c r="AA3260" s="493" t="n">
        <v>0</v>
      </c>
      <c r="AB3260" s="493" t="n">
        <v>0</v>
      </c>
      <c r="AC3260" s="493" t="n">
        <v>0</v>
      </c>
      <c r="AD3260" s="493" t="n">
        <v>0</v>
      </c>
      <c r="AE3260" s="493" t="n">
        <v>0</v>
      </c>
      <c r="AF3260" s="493" t="n">
        <v>0</v>
      </c>
      <c r="AG3260" s="493" t="n">
        <v>0</v>
      </c>
      <c r="AH3260" s="493" t="n">
        <v>0</v>
      </c>
      <c r="AI3260" s="493" t="n">
        <v>120</v>
      </c>
      <c r="AJ3260" s="493" t="n">
        <v>939.6</v>
      </c>
      <c r="AK3260" s="493" t="n">
        <v>1227.33</v>
      </c>
      <c r="AL3260" s="493" t="n">
        <v>721.8</v>
      </c>
      <c r="AM3260" s="493" t="n">
        <v>240</v>
      </c>
      <c r="AN3260" s="493" t="n">
        <v>601.5</v>
      </c>
      <c r="AO3260" s="493" t="n">
        <v>361.2</v>
      </c>
      <c r="AP3260" s="493" t="n">
        <v>1228.53</v>
      </c>
      <c r="AQ3260" s="493" t="n">
        <v>1107.25</v>
      </c>
      <c r="AR3260" s="493" t="n">
        <v>1315.4</v>
      </c>
      <c r="AS3260" s="493" t="n">
        <v>469.16</v>
      </c>
      <c r="AT3260" s="493" t="n">
        <v>1192</v>
      </c>
      <c r="AU3260" s="493" t="n">
        <v>1212.81</v>
      </c>
      <c r="AV3260" s="493" t="n">
        <v>1009.05</v>
      </c>
      <c r="AW3260" s="493" t="n">
        <v>994.9400000000001</v>
      </c>
      <c r="AX3260" s="493" t="n">
        <v>1083.02</v>
      </c>
      <c r="AY3260" s="493" t="n">
        <v>882.04</v>
      </c>
      <c r="AZ3260" s="493" t="n">
        <v>1130.82</v>
      </c>
      <c r="BA3260" s="493" t="n">
        <v>911.98</v>
      </c>
      <c r="BB3260" s="493" t="n">
        <v>1188.6</v>
      </c>
      <c r="BC3260" s="493" t="n">
        <v>1313.42</v>
      </c>
      <c r="BD3260" s="493" t="n">
        <v>825.76</v>
      </c>
      <c r="BE3260" s="493" t="n">
        <v>862.15</v>
      </c>
      <c r="BF3260" s="493" t="n">
        <v>1445.15</v>
      </c>
      <c r="BG3260" s="493" t="n">
        <v>781.3</v>
      </c>
      <c r="BH3260" s="493" t="n">
        <v>1443.94</v>
      </c>
      <c r="BI3260" s="493" t="n">
        <v>719.12</v>
      </c>
      <c r="BJ3260" s="493" t="n">
        <v>1013.7</v>
      </c>
      <c r="BK3260" s="493" t="n">
        <v>603</v>
      </c>
      <c r="BL3260" s="493" t="n">
        <v>792</v>
      </c>
      <c r="BM3260" s="493" t="n">
        <v>247.8</v>
      </c>
      <c r="BN3260" s="493" t="n">
        <v>241.2</v>
      </c>
      <c r="BO3260" s="493" t="n">
        <v>121.2</v>
      </c>
      <c r="BP3260" s="493" t="n">
        <v>121.5</v>
      </c>
      <c r="BQ3260" s="493" t="n">
        <v>120</v>
      </c>
      <c r="BR3260" s="493" t="n">
        <v>126</v>
      </c>
      <c r="BS3260" s="493" t="n">
        <v>120.9</v>
      </c>
      <c r="BT3260" s="493" t="n">
        <v>124.8</v>
      </c>
      <c r="BU3260" s="493" t="n">
        <v>0</v>
      </c>
      <c r="BV3260" s="493" t="n">
        <v>0</v>
      </c>
      <c r="BW3260" s="493" t="n">
        <v>0</v>
      </c>
    </row>
    <row r="3261">
      <c r="A3261" t="inlineStr">
        <is>
          <t>[C9D3] Angiotensin-II 길항제 칼슘길항제 복합제</t>
        </is>
      </c>
      <c r="B3261" t="inlineStr">
        <is>
          <t>마더스</t>
        </is>
      </c>
      <c r="C3261" t="inlineStr">
        <is>
          <t>듀얼 엑스</t>
        </is>
      </c>
      <c r="D3261" t="inlineStr">
        <is>
          <t>마더스</t>
        </is>
      </c>
      <c r="E3261" t="inlineStr">
        <is>
          <t>amlodipine besylate,  valsartan</t>
        </is>
      </c>
      <c r="F3261" t="inlineStr">
        <is>
          <t>병원</t>
        </is>
      </c>
      <c r="G3261" t="inlineStr">
        <is>
          <t>Generic</t>
        </is>
      </c>
      <c r="H3261" s="493" t="n">
        <v>0</v>
      </c>
      <c r="I3261" s="493" t="n">
        <v>0</v>
      </c>
      <c r="J3261" s="493" t="n">
        <v>0</v>
      </c>
      <c r="K3261" s="493" t="n">
        <v>0</v>
      </c>
      <c r="L3261" s="493" t="n">
        <v>0</v>
      </c>
      <c r="M3261" s="493" t="n">
        <v>0</v>
      </c>
      <c r="N3261" s="493" t="n">
        <v>0</v>
      </c>
      <c r="O3261" s="493" t="n">
        <v>192.45</v>
      </c>
      <c r="P3261" s="493" t="n">
        <v>51</v>
      </c>
      <c r="Q3261" s="493" t="n">
        <v>56.4</v>
      </c>
      <c r="R3261" s="493" t="n">
        <v>313.2</v>
      </c>
      <c r="S3261" s="493" t="n">
        <v>43.8</v>
      </c>
      <c r="T3261" s="493" t="n">
        <v>23.7</v>
      </c>
      <c r="U3261" s="493" t="n">
        <v>23.1</v>
      </c>
      <c r="V3261" s="493" t="n">
        <v>94.48</v>
      </c>
      <c r="W3261" s="493" t="n">
        <v>207.16</v>
      </c>
      <c r="X3261" s="493" t="n">
        <v>0</v>
      </c>
      <c r="Y3261" s="493" t="n">
        <v>0</v>
      </c>
      <c r="Z3261" s="493" t="n">
        <v>0</v>
      </c>
      <c r="AA3261" s="493" t="n">
        <v>0</v>
      </c>
      <c r="AB3261" s="493" t="n">
        <v>0</v>
      </c>
      <c r="AC3261" s="493" t="n">
        <v>0</v>
      </c>
      <c r="AD3261" s="493" t="n">
        <v>0</v>
      </c>
      <c r="AE3261" s="493" t="n">
        <v>0</v>
      </c>
      <c r="AF3261" s="493" t="n">
        <v>0</v>
      </c>
      <c r="AG3261" s="493" t="n">
        <v>0</v>
      </c>
      <c r="AH3261" s="493" t="n">
        <v>0</v>
      </c>
      <c r="AI3261" s="493" t="n">
        <v>0</v>
      </c>
      <c r="AJ3261" s="493" t="n">
        <v>0</v>
      </c>
      <c r="AK3261" s="493" t="n">
        <v>0</v>
      </c>
      <c r="AL3261" s="493" t="n">
        <v>0</v>
      </c>
      <c r="AM3261" s="493" t="n">
        <v>0</v>
      </c>
      <c r="AN3261" s="493" t="n">
        <v>0</v>
      </c>
      <c r="AO3261" s="493" t="n">
        <v>124.2</v>
      </c>
      <c r="AP3261" s="493" t="n">
        <v>0</v>
      </c>
      <c r="AQ3261" s="493" t="n">
        <v>0</v>
      </c>
      <c r="AR3261" s="493" t="n">
        <v>0</v>
      </c>
      <c r="AS3261" s="493" t="n">
        <v>219.87</v>
      </c>
      <c r="AT3261" s="493" t="n">
        <v>561.9</v>
      </c>
      <c r="AU3261" s="493" t="n">
        <v>241</v>
      </c>
      <c r="AV3261" s="493" t="n">
        <v>1177.7</v>
      </c>
      <c r="AW3261" s="493" t="n">
        <v>240.03</v>
      </c>
      <c r="AX3261" s="493" t="n">
        <v>627.74</v>
      </c>
      <c r="AY3261" s="493" t="n">
        <v>564.98</v>
      </c>
      <c r="AZ3261" s="493" t="n">
        <v>516.78</v>
      </c>
      <c r="BA3261" s="493" t="n">
        <v>2729.29</v>
      </c>
      <c r="BB3261" s="493" t="n">
        <v>802.6</v>
      </c>
      <c r="BC3261" s="493" t="n">
        <v>818.2</v>
      </c>
      <c r="BD3261" s="493" t="n">
        <v>1510.94</v>
      </c>
      <c r="BE3261" s="493" t="n">
        <v>593.4</v>
      </c>
      <c r="BF3261" s="493" t="n">
        <v>2686.15</v>
      </c>
      <c r="BG3261" s="493" t="n">
        <v>2336.24</v>
      </c>
      <c r="BH3261" s="493" t="n">
        <v>3032.07</v>
      </c>
      <c r="BI3261" s="493" t="n">
        <v>3938.92</v>
      </c>
      <c r="BJ3261" s="493" t="n">
        <v>1660.04</v>
      </c>
      <c r="BK3261" s="493" t="n">
        <v>1962.56</v>
      </c>
      <c r="BL3261" s="493" t="n">
        <v>1700.04</v>
      </c>
      <c r="BM3261" s="493" t="n">
        <v>3049.89</v>
      </c>
      <c r="BN3261" s="493" t="n">
        <v>2203.93</v>
      </c>
      <c r="BO3261" s="493" t="n">
        <v>3823.75</v>
      </c>
      <c r="BP3261" s="493" t="n">
        <v>4075.74</v>
      </c>
      <c r="BQ3261" s="493" t="n">
        <v>1509.46</v>
      </c>
      <c r="BR3261" s="493" t="n">
        <v>3194.07</v>
      </c>
      <c r="BS3261" s="493" t="n">
        <v>2857.22</v>
      </c>
      <c r="BT3261" s="493" t="n">
        <v>3759.42</v>
      </c>
      <c r="BU3261" s="493" t="n">
        <v>22898.9</v>
      </c>
      <c r="BV3261" s="493" t="n">
        <v>22088.18</v>
      </c>
      <c r="BW3261" s="493" t="n">
        <v>18210.23</v>
      </c>
    </row>
    <row r="3262">
      <c r="A3262" t="inlineStr">
        <is>
          <t>[C9D3] Angiotensin-II 길항제 칼슘길항제 복합제</t>
        </is>
      </c>
      <c r="B3262" t="inlineStr">
        <is>
          <t>마더스</t>
        </is>
      </c>
      <c r="C3262" t="inlineStr">
        <is>
          <t>듀얼 엑스</t>
        </is>
      </c>
      <c r="D3262" t="inlineStr">
        <is>
          <t>마더스</t>
        </is>
      </c>
      <c r="E3262" t="inlineStr">
        <is>
          <t>amlodipine besylate,  valsartan</t>
        </is>
      </c>
      <c r="F3262" t="inlineStr">
        <is>
          <t>의원</t>
        </is>
      </c>
      <c r="G3262" t="inlineStr">
        <is>
          <t>Generic</t>
        </is>
      </c>
      <c r="H3262" s="493" t="n">
        <v>0</v>
      </c>
      <c r="I3262" s="493" t="n">
        <v>0</v>
      </c>
      <c r="J3262" s="493" t="n">
        <v>0</v>
      </c>
      <c r="K3262" s="493" t="n">
        <v>0</v>
      </c>
      <c r="L3262" s="493" t="n">
        <v>0</v>
      </c>
      <c r="M3262" s="493" t="n">
        <v>0</v>
      </c>
      <c r="N3262" s="493" t="n">
        <v>0</v>
      </c>
      <c r="O3262" s="493" t="n">
        <v>1995.9</v>
      </c>
      <c r="P3262" s="493" t="n">
        <v>3798.38</v>
      </c>
      <c r="Q3262" s="493" t="n">
        <v>8830.450000000001</v>
      </c>
      <c r="R3262" s="493" t="n">
        <v>11668.51</v>
      </c>
      <c r="S3262" s="493" t="n">
        <v>23791.56</v>
      </c>
      <c r="T3262" s="493" t="n">
        <v>29090.4</v>
      </c>
      <c r="U3262" s="493" t="n">
        <v>28782.62</v>
      </c>
      <c r="V3262" s="493" t="n">
        <v>35069.12</v>
      </c>
      <c r="W3262" s="493" t="n">
        <v>39686.87</v>
      </c>
      <c r="X3262" s="493" t="n">
        <v>51283.61</v>
      </c>
      <c r="Y3262" s="493" t="n">
        <v>49704.96</v>
      </c>
      <c r="Z3262" s="493" t="n">
        <v>43158.85</v>
      </c>
      <c r="AA3262" s="493" t="n">
        <v>43691.26</v>
      </c>
      <c r="AB3262" s="493" t="n">
        <v>40352.43</v>
      </c>
      <c r="AC3262" s="493" t="n">
        <v>48847.79</v>
      </c>
      <c r="AD3262" s="493" t="n">
        <v>53858.83</v>
      </c>
      <c r="AE3262" s="493" t="n">
        <v>59127.48</v>
      </c>
      <c r="AF3262" s="493" t="n">
        <v>56175.38</v>
      </c>
      <c r="AG3262" s="493" t="n">
        <v>55087.33</v>
      </c>
      <c r="AH3262" s="493" t="n">
        <v>68374.78999999999</v>
      </c>
      <c r="AI3262" s="493" t="n">
        <v>59856.81</v>
      </c>
      <c r="AJ3262" s="493" t="n">
        <v>98954.45</v>
      </c>
      <c r="AK3262" s="493" t="n">
        <v>124809.91</v>
      </c>
      <c r="AL3262" s="493" t="n">
        <v>99213.72</v>
      </c>
      <c r="AM3262" s="493" t="n">
        <v>79893.05</v>
      </c>
      <c r="AN3262" s="493" t="n">
        <v>64335.16</v>
      </c>
      <c r="AO3262" s="493" t="n">
        <v>54909.23</v>
      </c>
      <c r="AP3262" s="493" t="n">
        <v>47076.76</v>
      </c>
      <c r="AQ3262" s="493" t="n">
        <v>40209.8</v>
      </c>
      <c r="AR3262" s="493" t="n">
        <v>46086.36</v>
      </c>
      <c r="AS3262" s="493" t="n">
        <v>42275.32</v>
      </c>
      <c r="AT3262" s="493" t="n">
        <v>47720.67</v>
      </c>
      <c r="AU3262" s="493" t="n">
        <v>52925.32</v>
      </c>
      <c r="AV3262" s="493" t="n">
        <v>53601.35</v>
      </c>
      <c r="AW3262" s="493" t="n">
        <v>51711.64</v>
      </c>
      <c r="AX3262" s="493" t="n">
        <v>47356.75</v>
      </c>
      <c r="AY3262" s="493" t="n">
        <v>53213.5</v>
      </c>
      <c r="AZ3262" s="493" t="n">
        <v>46765.2</v>
      </c>
      <c r="BA3262" s="493" t="n">
        <v>54424.98</v>
      </c>
      <c r="BB3262" s="493" t="n">
        <v>47508.06</v>
      </c>
      <c r="BC3262" s="493" t="n">
        <v>51772.74</v>
      </c>
      <c r="BD3262" s="493" t="n">
        <v>50260.52</v>
      </c>
      <c r="BE3262" s="493" t="n">
        <v>43119.28</v>
      </c>
      <c r="BF3262" s="493" t="n">
        <v>37183.79</v>
      </c>
      <c r="BG3262" s="493" t="n">
        <v>47759.62</v>
      </c>
      <c r="BH3262" s="493" t="n">
        <v>43167.37</v>
      </c>
      <c r="BI3262" s="493" t="n">
        <v>42243.6</v>
      </c>
      <c r="BJ3262" s="493" t="n">
        <v>50032.91</v>
      </c>
      <c r="BK3262" s="493" t="n">
        <v>78959.03999999999</v>
      </c>
      <c r="BL3262" s="493" t="n">
        <v>99344.42999999999</v>
      </c>
      <c r="BM3262" s="493" t="n">
        <v>101343.42</v>
      </c>
      <c r="BN3262" s="493" t="n">
        <v>94740.89</v>
      </c>
      <c r="BO3262" s="493" t="n">
        <v>105623.42</v>
      </c>
      <c r="BP3262" s="493" t="n">
        <v>104785.76</v>
      </c>
      <c r="BQ3262" s="493" t="n">
        <v>103887.17</v>
      </c>
      <c r="BR3262" s="493" t="n">
        <v>104851.51</v>
      </c>
      <c r="BS3262" s="493" t="n">
        <v>113599.08</v>
      </c>
      <c r="BT3262" s="493" t="n">
        <v>119216.39</v>
      </c>
      <c r="BU3262" s="493" t="n">
        <v>104399.5</v>
      </c>
      <c r="BV3262" s="493" t="n">
        <v>127024.13</v>
      </c>
      <c r="BW3262" s="493" t="n">
        <v>114346.6</v>
      </c>
    </row>
    <row r="3263">
      <c r="A3263" t="inlineStr">
        <is>
          <t>[C9D3] Angiotensin-II 길항제 칼슘길항제 복합제</t>
        </is>
      </c>
      <c r="B3263" t="inlineStr">
        <is>
          <t>마더스</t>
        </is>
      </c>
      <c r="C3263" t="inlineStr">
        <is>
          <t>듀얼 엑스</t>
        </is>
      </c>
      <c r="D3263" t="inlineStr">
        <is>
          <t>마더스</t>
        </is>
      </c>
      <c r="E3263" t="inlineStr">
        <is>
          <t>amlodipine besylate,  valsartan</t>
        </is>
      </c>
      <c r="F3263" t="inlineStr">
        <is>
          <t>보건소</t>
        </is>
      </c>
      <c r="G3263" t="inlineStr">
        <is>
          <t>Generic</t>
        </is>
      </c>
      <c r="H3263" s="493" t="n">
        <v>0</v>
      </c>
      <c r="I3263" s="493" t="n">
        <v>0</v>
      </c>
      <c r="J3263" s="493" t="n">
        <v>0</v>
      </c>
      <c r="K3263" s="493" t="n">
        <v>0</v>
      </c>
      <c r="L3263" s="493" t="n">
        <v>0</v>
      </c>
      <c r="M3263" s="493" t="n">
        <v>0</v>
      </c>
      <c r="N3263" s="493" t="n">
        <v>0</v>
      </c>
      <c r="O3263" s="493" t="n">
        <v>0</v>
      </c>
      <c r="P3263" s="493" t="n">
        <v>0</v>
      </c>
      <c r="Q3263" s="493" t="n">
        <v>0</v>
      </c>
      <c r="R3263" s="493" t="n">
        <v>0</v>
      </c>
      <c r="S3263" s="493" t="n">
        <v>0</v>
      </c>
      <c r="T3263" s="493" t="n">
        <v>0</v>
      </c>
      <c r="U3263" s="493" t="n">
        <v>1225.35</v>
      </c>
      <c r="V3263" s="493" t="n">
        <v>0</v>
      </c>
      <c r="W3263" s="493" t="n">
        <v>0</v>
      </c>
      <c r="X3263" s="493" t="n">
        <v>356.4</v>
      </c>
      <c r="Y3263" s="493" t="n">
        <v>0</v>
      </c>
      <c r="Z3263" s="493" t="n">
        <v>0</v>
      </c>
      <c r="AA3263" s="493" t="n">
        <v>396</v>
      </c>
      <c r="AB3263" s="493" t="n">
        <v>0</v>
      </c>
      <c r="AC3263" s="493" t="n">
        <v>0</v>
      </c>
      <c r="AD3263" s="493" t="n">
        <v>388.8</v>
      </c>
      <c r="AE3263" s="493" t="n">
        <v>0</v>
      </c>
      <c r="AF3263" s="493" t="n">
        <v>0</v>
      </c>
      <c r="AG3263" s="493" t="n">
        <v>0</v>
      </c>
      <c r="AH3263" s="493" t="n">
        <v>407.4</v>
      </c>
      <c r="AI3263" s="493" t="n">
        <v>1483.8</v>
      </c>
      <c r="AJ3263" s="493" t="n">
        <v>4165.8</v>
      </c>
      <c r="AK3263" s="493" t="n">
        <v>7004.82</v>
      </c>
      <c r="AL3263" s="493" t="n">
        <v>21287.5</v>
      </c>
      <c r="AM3263" s="493" t="n">
        <v>5670.3</v>
      </c>
      <c r="AN3263" s="493" t="n">
        <v>6255</v>
      </c>
      <c r="AO3263" s="493" t="n">
        <v>5355.6</v>
      </c>
      <c r="AP3263" s="493" t="n">
        <v>13214.88</v>
      </c>
      <c r="AQ3263" s="493" t="n">
        <v>2424.77</v>
      </c>
      <c r="AR3263" s="493" t="n">
        <v>6003</v>
      </c>
      <c r="AS3263" s="493" t="n">
        <v>20292.86</v>
      </c>
      <c r="AT3263" s="493" t="n">
        <v>11548.5</v>
      </c>
      <c r="AU3263" s="493" t="n">
        <v>5204.7</v>
      </c>
      <c r="AV3263" s="493" t="n">
        <v>18716.7</v>
      </c>
      <c r="AW3263" s="493" t="n">
        <v>14240.85</v>
      </c>
      <c r="AX3263" s="493" t="n">
        <v>20485.59</v>
      </c>
      <c r="AY3263" s="493" t="n">
        <v>26062.08</v>
      </c>
      <c r="AZ3263" s="493" t="n">
        <v>18955.2</v>
      </c>
      <c r="BA3263" s="493" t="n">
        <v>21457.95</v>
      </c>
      <c r="BB3263" s="493" t="n">
        <v>32456.1</v>
      </c>
      <c r="BC3263" s="493" t="n">
        <v>17172</v>
      </c>
      <c r="BD3263" s="493" t="n">
        <v>16217.1</v>
      </c>
      <c r="BE3263" s="493" t="n">
        <v>16769.1</v>
      </c>
      <c r="BF3263" s="493" t="n">
        <v>19094.89</v>
      </c>
      <c r="BG3263" s="493" t="n">
        <v>26968.16</v>
      </c>
      <c r="BH3263" s="493" t="n">
        <v>16600.05</v>
      </c>
      <c r="BI3263" s="493" t="n">
        <v>12174.33</v>
      </c>
      <c r="BJ3263" s="493" t="n">
        <v>9647.1</v>
      </c>
      <c r="BK3263" s="493" t="n">
        <v>5980.74</v>
      </c>
      <c r="BL3263" s="493" t="n">
        <v>7675.86</v>
      </c>
      <c r="BM3263" s="493" t="n">
        <v>7602.6</v>
      </c>
      <c r="BN3263" s="493" t="n">
        <v>7299</v>
      </c>
      <c r="BO3263" s="493" t="n">
        <v>7149.98</v>
      </c>
      <c r="BP3263" s="493" t="n">
        <v>10150.8</v>
      </c>
      <c r="BQ3263" s="493" t="n">
        <v>6698.7</v>
      </c>
      <c r="BR3263" s="493" t="n">
        <v>4218.3</v>
      </c>
      <c r="BS3263" s="493" t="n">
        <v>7763.1</v>
      </c>
      <c r="BT3263" s="493" t="n">
        <v>6666.3</v>
      </c>
      <c r="BU3263" s="493" t="n">
        <v>8501.4</v>
      </c>
      <c r="BV3263" s="493" t="n">
        <v>5077.92</v>
      </c>
      <c r="BW3263" s="493" t="n">
        <v>7340.7</v>
      </c>
    </row>
    <row r="3264">
      <c r="A3264" t="inlineStr">
        <is>
          <t>[C9D3] Angiotensin-II 길항제 칼슘길항제 복합제</t>
        </is>
      </c>
      <c r="B3264" t="inlineStr">
        <is>
          <t>마더스</t>
        </is>
      </c>
      <c r="C3264" t="inlineStr">
        <is>
          <t>듀얼 엑스</t>
        </is>
      </c>
      <c r="D3264" t="inlineStr">
        <is>
          <t>마더스</t>
        </is>
      </c>
      <c r="E3264" t="inlineStr">
        <is>
          <t>amlodipine besylate,  valsartan</t>
        </is>
      </c>
      <c r="F3264" t="inlineStr">
        <is>
          <t>기타(치과의원, 치과병원 등)</t>
        </is>
      </c>
      <c r="G3264" t="inlineStr">
        <is>
          <t>Generic</t>
        </is>
      </c>
      <c r="H3264" s="493" t="n">
        <v>0</v>
      </c>
      <c r="I3264" s="493" t="n">
        <v>0</v>
      </c>
      <c r="J3264" s="493" t="n">
        <v>0</v>
      </c>
      <c r="K3264" s="493" t="n">
        <v>0</v>
      </c>
      <c r="L3264" s="493" t="n">
        <v>0</v>
      </c>
      <c r="M3264" s="493" t="n">
        <v>0</v>
      </c>
      <c r="N3264" s="493" t="n">
        <v>0</v>
      </c>
      <c r="O3264" s="493" t="n">
        <v>0</v>
      </c>
      <c r="P3264" s="493" t="n">
        <v>0</v>
      </c>
      <c r="Q3264" s="493" t="n">
        <v>0</v>
      </c>
      <c r="R3264" s="493" t="n">
        <v>0</v>
      </c>
      <c r="S3264" s="493" t="n">
        <v>0</v>
      </c>
      <c r="T3264" s="493" t="n">
        <v>0</v>
      </c>
      <c r="U3264" s="493" t="n">
        <v>0</v>
      </c>
      <c r="V3264" s="493" t="n">
        <v>0</v>
      </c>
      <c r="W3264" s="493" t="n">
        <v>0</v>
      </c>
      <c r="X3264" s="493" t="n">
        <v>0</v>
      </c>
      <c r="Y3264" s="493" t="n">
        <v>0</v>
      </c>
      <c r="Z3264" s="493" t="n">
        <v>0</v>
      </c>
      <c r="AA3264" s="493" t="n">
        <v>0</v>
      </c>
      <c r="AB3264" s="493" t="n">
        <v>0</v>
      </c>
      <c r="AC3264" s="493" t="n">
        <v>0</v>
      </c>
      <c r="AD3264" s="493" t="n">
        <v>0</v>
      </c>
      <c r="AE3264" s="493" t="n">
        <v>0</v>
      </c>
      <c r="AF3264" s="493" t="n">
        <v>0</v>
      </c>
      <c r="AG3264" s="493" t="n">
        <v>0</v>
      </c>
      <c r="AH3264" s="493" t="n">
        <v>0</v>
      </c>
      <c r="AI3264" s="493" t="n">
        <v>0</v>
      </c>
      <c r="AJ3264" s="493" t="n">
        <v>0</v>
      </c>
      <c r="AK3264" s="493" t="n">
        <v>0</v>
      </c>
      <c r="AL3264" s="493" t="n">
        <v>0</v>
      </c>
      <c r="AM3264" s="493" t="n">
        <v>0</v>
      </c>
      <c r="AN3264" s="493" t="n">
        <v>0</v>
      </c>
      <c r="AO3264" s="493" t="n">
        <v>0</v>
      </c>
      <c r="AP3264" s="493" t="n">
        <v>0</v>
      </c>
      <c r="AQ3264" s="493" t="n">
        <v>0</v>
      </c>
      <c r="AR3264" s="493" t="n">
        <v>0</v>
      </c>
      <c r="AS3264" s="493" t="n">
        <v>0</v>
      </c>
      <c r="AT3264" s="493" t="n">
        <v>0</v>
      </c>
      <c r="AU3264" s="493" t="n">
        <v>0</v>
      </c>
      <c r="AV3264" s="493" t="n">
        <v>163.8</v>
      </c>
      <c r="AW3264" s="493" t="n">
        <v>0</v>
      </c>
      <c r="AX3264" s="493" t="n">
        <v>0</v>
      </c>
      <c r="AY3264" s="493" t="n">
        <v>0</v>
      </c>
      <c r="AZ3264" s="493" t="n">
        <v>0</v>
      </c>
      <c r="BA3264" s="493" t="n">
        <v>0</v>
      </c>
      <c r="BB3264" s="493" t="n">
        <v>0</v>
      </c>
      <c r="BC3264" s="493" t="n">
        <v>0</v>
      </c>
      <c r="BD3264" s="493" t="n">
        <v>0</v>
      </c>
      <c r="BE3264" s="493" t="n">
        <v>0</v>
      </c>
      <c r="BF3264" s="493" t="n">
        <v>0</v>
      </c>
      <c r="BG3264" s="493" t="n">
        <v>0</v>
      </c>
      <c r="BH3264" s="493" t="n">
        <v>0</v>
      </c>
      <c r="BI3264" s="493" t="n">
        <v>0</v>
      </c>
      <c r="BJ3264" s="493" t="n">
        <v>0</v>
      </c>
      <c r="BK3264" s="493" t="n">
        <v>0</v>
      </c>
      <c r="BL3264" s="493" t="n">
        <v>0</v>
      </c>
      <c r="BM3264" s="493" t="n">
        <v>0</v>
      </c>
      <c r="BN3264" s="493" t="n">
        <v>0</v>
      </c>
      <c r="BO3264" s="493" t="n">
        <v>0</v>
      </c>
      <c r="BP3264" s="493" t="n">
        <v>0</v>
      </c>
      <c r="BQ3264" s="493" t="n">
        <v>0</v>
      </c>
      <c r="BR3264" s="493" t="n">
        <v>0</v>
      </c>
      <c r="BS3264" s="493" t="n">
        <v>0</v>
      </c>
      <c r="BT3264" s="493" t="n">
        <v>0</v>
      </c>
      <c r="BU3264" s="493" t="n">
        <v>0</v>
      </c>
      <c r="BV3264" s="493" t="n">
        <v>0</v>
      </c>
      <c r="BW3264" s="493" t="n">
        <v>0</v>
      </c>
    </row>
    <row r="3265">
      <c r="A3265" t="inlineStr">
        <is>
          <t>[C9D3] Angiotensin-II 길항제 칼슘길항제 복합제</t>
        </is>
      </c>
      <c r="B3265" t="inlineStr">
        <is>
          <t>마더스</t>
        </is>
      </c>
      <c r="C3265" t="inlineStr">
        <is>
          <t>듀카엠</t>
        </is>
      </c>
      <c r="D3265" t="inlineStr">
        <is>
          <t>마더스</t>
        </is>
      </c>
      <c r="E3265" t="inlineStr">
        <is>
          <t>fimasartan potassium trihydrate  ( as fimasartan potassium),  s-amlodipine besylate dihydrate  ( as s-amlodipine)</t>
        </is>
      </c>
      <c r="F3265" t="inlineStr">
        <is>
          <t>종합병원</t>
        </is>
      </c>
      <c r="G3265" t="inlineStr">
        <is>
          <t>Generic</t>
        </is>
      </c>
      <c r="H3265" s="493" t="n">
        <v>0</v>
      </c>
      <c r="I3265" s="493" t="n">
        <v>0</v>
      </c>
      <c r="J3265" s="493" t="n">
        <v>0</v>
      </c>
      <c r="K3265" s="493" t="n">
        <v>0</v>
      </c>
      <c r="L3265" s="493" t="n">
        <v>0</v>
      </c>
      <c r="M3265" s="493" t="n">
        <v>0</v>
      </c>
      <c r="N3265" s="493" t="n">
        <v>0</v>
      </c>
      <c r="O3265" s="493" t="n">
        <v>0</v>
      </c>
      <c r="P3265" s="493" t="n">
        <v>0</v>
      </c>
      <c r="Q3265" s="493" t="n">
        <v>0</v>
      </c>
      <c r="R3265" s="493" t="n">
        <v>0</v>
      </c>
      <c r="S3265" s="493" t="n">
        <v>0</v>
      </c>
      <c r="T3265" s="493" t="n">
        <v>0</v>
      </c>
      <c r="U3265" s="493" t="n">
        <v>0</v>
      </c>
      <c r="V3265" s="493" t="n">
        <v>0</v>
      </c>
      <c r="W3265" s="493" t="n">
        <v>0</v>
      </c>
      <c r="X3265" s="493" t="n">
        <v>0</v>
      </c>
      <c r="Y3265" s="493" t="n">
        <v>0</v>
      </c>
      <c r="Z3265" s="493" t="n">
        <v>0</v>
      </c>
      <c r="AA3265" s="493" t="n">
        <v>0</v>
      </c>
      <c r="AB3265" s="493" t="n">
        <v>0</v>
      </c>
      <c r="AC3265" s="493" t="n">
        <v>0</v>
      </c>
      <c r="AD3265" s="493" t="n">
        <v>0</v>
      </c>
      <c r="AE3265" s="493" t="n">
        <v>0</v>
      </c>
      <c r="AF3265" s="493" t="n">
        <v>0</v>
      </c>
      <c r="AG3265" s="493" t="n">
        <v>0</v>
      </c>
      <c r="AH3265" s="493" t="n">
        <v>0</v>
      </c>
      <c r="AI3265" s="493" t="n">
        <v>0</v>
      </c>
      <c r="AJ3265" s="493" t="n">
        <v>0</v>
      </c>
      <c r="AK3265" s="493" t="n">
        <v>0</v>
      </c>
      <c r="AL3265" s="493" t="n">
        <v>0</v>
      </c>
      <c r="AM3265" s="493" t="n">
        <v>0</v>
      </c>
      <c r="AN3265" s="493" t="n">
        <v>0</v>
      </c>
      <c r="AO3265" s="493" t="n">
        <v>0</v>
      </c>
      <c r="AP3265" s="493" t="n">
        <v>0</v>
      </c>
      <c r="AQ3265" s="493" t="n">
        <v>0</v>
      </c>
      <c r="AR3265" s="493" t="n">
        <v>0</v>
      </c>
      <c r="AS3265" s="493" t="n">
        <v>0</v>
      </c>
      <c r="AT3265" s="493" t="n">
        <v>0</v>
      </c>
      <c r="AU3265" s="493" t="n">
        <v>0</v>
      </c>
      <c r="AV3265" s="493" t="n">
        <v>0</v>
      </c>
      <c r="AW3265" s="493" t="n">
        <v>0</v>
      </c>
      <c r="AX3265" s="493" t="n">
        <v>0</v>
      </c>
      <c r="AY3265" s="493" t="n">
        <v>0</v>
      </c>
      <c r="AZ3265" s="493" t="n">
        <v>0</v>
      </c>
      <c r="BA3265" s="493" t="n">
        <v>0</v>
      </c>
      <c r="BB3265" s="493" t="n">
        <v>0</v>
      </c>
      <c r="BC3265" s="493" t="n">
        <v>0</v>
      </c>
      <c r="BD3265" s="493" t="n">
        <v>0</v>
      </c>
      <c r="BE3265" s="493" t="n">
        <v>0</v>
      </c>
      <c r="BF3265" s="493" t="n">
        <v>0</v>
      </c>
      <c r="BG3265" s="493" t="n">
        <v>0</v>
      </c>
      <c r="BH3265" s="493" t="n">
        <v>0</v>
      </c>
      <c r="BI3265" s="493" t="n">
        <v>0</v>
      </c>
      <c r="BJ3265" s="493" t="n">
        <v>0</v>
      </c>
      <c r="BK3265" s="493" t="n">
        <v>0</v>
      </c>
      <c r="BL3265" s="493" t="n">
        <v>0</v>
      </c>
      <c r="BM3265" s="493" t="n">
        <v>0</v>
      </c>
      <c r="BN3265" s="493" t="n">
        <v>0</v>
      </c>
      <c r="BO3265" s="493" t="n">
        <v>0</v>
      </c>
      <c r="BP3265" s="493" t="n">
        <v>0</v>
      </c>
      <c r="BQ3265" s="493" t="n">
        <v>0</v>
      </c>
      <c r="BR3265" s="493" t="n">
        <v>0</v>
      </c>
      <c r="BS3265" s="493" t="n">
        <v>0</v>
      </c>
      <c r="BT3265" s="493" t="n">
        <v>0</v>
      </c>
      <c r="BU3265" s="493" t="n">
        <v>0</v>
      </c>
      <c r="BV3265" s="493" t="n">
        <v>161.2</v>
      </c>
      <c r="BW3265" s="493" t="n">
        <v>201</v>
      </c>
    </row>
    <row r="3266">
      <c r="A3266" t="inlineStr">
        <is>
          <t>[C9D3] Angiotensin-II 길항제 칼슘길항제 복합제</t>
        </is>
      </c>
      <c r="B3266" t="inlineStr">
        <is>
          <t>마더스</t>
        </is>
      </c>
      <c r="C3266" t="inlineStr">
        <is>
          <t>듀카엠</t>
        </is>
      </c>
      <c r="D3266" t="inlineStr">
        <is>
          <t>마더스</t>
        </is>
      </c>
      <c r="E3266" t="inlineStr">
        <is>
          <t>fimasartan potassium trihydrate  ( as fimasartan potassium),  s-amlodipine besylate dihydrate  ( as s-amlodipine)</t>
        </is>
      </c>
      <c r="F3266" t="inlineStr">
        <is>
          <t>병원</t>
        </is>
      </c>
      <c r="G3266" t="inlineStr">
        <is>
          <t>Generic</t>
        </is>
      </c>
      <c r="H3266" s="493" t="n">
        <v>0</v>
      </c>
      <c r="I3266" s="493" t="n">
        <v>0</v>
      </c>
      <c r="J3266" s="493" t="n">
        <v>0</v>
      </c>
      <c r="K3266" s="493" t="n">
        <v>0</v>
      </c>
      <c r="L3266" s="493" t="n">
        <v>0</v>
      </c>
      <c r="M3266" s="493" t="n">
        <v>0</v>
      </c>
      <c r="N3266" s="493" t="n">
        <v>0</v>
      </c>
      <c r="O3266" s="493" t="n">
        <v>0</v>
      </c>
      <c r="P3266" s="493" t="n">
        <v>0</v>
      </c>
      <c r="Q3266" s="493" t="n">
        <v>0</v>
      </c>
      <c r="R3266" s="493" t="n">
        <v>0</v>
      </c>
      <c r="S3266" s="493" t="n">
        <v>0</v>
      </c>
      <c r="T3266" s="493" t="n">
        <v>0</v>
      </c>
      <c r="U3266" s="493" t="n">
        <v>0</v>
      </c>
      <c r="V3266" s="493" t="n">
        <v>0</v>
      </c>
      <c r="W3266" s="493" t="n">
        <v>0</v>
      </c>
      <c r="X3266" s="493" t="n">
        <v>0</v>
      </c>
      <c r="Y3266" s="493" t="n">
        <v>0</v>
      </c>
      <c r="Z3266" s="493" t="n">
        <v>0</v>
      </c>
      <c r="AA3266" s="493" t="n">
        <v>0</v>
      </c>
      <c r="AB3266" s="493" t="n">
        <v>0</v>
      </c>
      <c r="AC3266" s="493" t="n">
        <v>0</v>
      </c>
      <c r="AD3266" s="493" t="n">
        <v>0</v>
      </c>
      <c r="AE3266" s="493" t="n">
        <v>0</v>
      </c>
      <c r="AF3266" s="493" t="n">
        <v>0</v>
      </c>
      <c r="AG3266" s="493" t="n">
        <v>0</v>
      </c>
      <c r="AH3266" s="493" t="n">
        <v>0</v>
      </c>
      <c r="AI3266" s="493" t="n">
        <v>0</v>
      </c>
      <c r="AJ3266" s="493" t="n">
        <v>0</v>
      </c>
      <c r="AK3266" s="493" t="n">
        <v>0</v>
      </c>
      <c r="AL3266" s="493" t="n">
        <v>0</v>
      </c>
      <c r="AM3266" s="493" t="n">
        <v>0</v>
      </c>
      <c r="AN3266" s="493" t="n">
        <v>0</v>
      </c>
      <c r="AO3266" s="493" t="n">
        <v>0</v>
      </c>
      <c r="AP3266" s="493" t="n">
        <v>0</v>
      </c>
      <c r="AQ3266" s="493" t="n">
        <v>0</v>
      </c>
      <c r="AR3266" s="493" t="n">
        <v>0</v>
      </c>
      <c r="AS3266" s="493" t="n">
        <v>0</v>
      </c>
      <c r="AT3266" s="493" t="n">
        <v>0</v>
      </c>
      <c r="AU3266" s="493" t="n">
        <v>0</v>
      </c>
      <c r="AV3266" s="493" t="n">
        <v>0</v>
      </c>
      <c r="AW3266" s="493" t="n">
        <v>0</v>
      </c>
      <c r="AX3266" s="493" t="n">
        <v>0</v>
      </c>
      <c r="AY3266" s="493" t="n">
        <v>0</v>
      </c>
      <c r="AZ3266" s="493" t="n">
        <v>0</v>
      </c>
      <c r="BA3266" s="493" t="n">
        <v>0</v>
      </c>
      <c r="BB3266" s="493" t="n">
        <v>0</v>
      </c>
      <c r="BC3266" s="493" t="n">
        <v>0</v>
      </c>
      <c r="BD3266" s="493" t="n">
        <v>0</v>
      </c>
      <c r="BE3266" s="493" t="n">
        <v>0</v>
      </c>
      <c r="BF3266" s="493" t="n">
        <v>0</v>
      </c>
      <c r="BG3266" s="493" t="n">
        <v>0</v>
      </c>
      <c r="BH3266" s="493" t="n">
        <v>0</v>
      </c>
      <c r="BI3266" s="493" t="n">
        <v>0</v>
      </c>
      <c r="BJ3266" s="493" t="n">
        <v>0</v>
      </c>
      <c r="BK3266" s="493" t="n">
        <v>0</v>
      </c>
      <c r="BL3266" s="493" t="n">
        <v>0</v>
      </c>
      <c r="BM3266" s="493" t="n">
        <v>0</v>
      </c>
      <c r="BN3266" s="493" t="n">
        <v>0</v>
      </c>
      <c r="BO3266" s="493" t="n">
        <v>912.5</v>
      </c>
      <c r="BP3266" s="493" t="n">
        <v>480.28</v>
      </c>
      <c r="BQ3266" s="493" t="n">
        <v>1145.28</v>
      </c>
      <c r="BR3266" s="493" t="n">
        <v>972.9</v>
      </c>
      <c r="BS3266" s="493" t="n">
        <v>2446.5</v>
      </c>
      <c r="BT3266" s="493" t="n">
        <v>1133.46</v>
      </c>
      <c r="BU3266" s="493" t="n">
        <v>2362.08</v>
      </c>
      <c r="BV3266" s="493" t="n">
        <v>0</v>
      </c>
      <c r="BW3266" s="493" t="n">
        <v>0</v>
      </c>
    </row>
    <row r="3267">
      <c r="A3267" t="inlineStr">
        <is>
          <t>[C9D3] Angiotensin-II 길항제 칼슘길항제 복합제</t>
        </is>
      </c>
      <c r="B3267" t="inlineStr">
        <is>
          <t>마더스</t>
        </is>
      </c>
      <c r="C3267" t="inlineStr">
        <is>
          <t>듀카엠</t>
        </is>
      </c>
      <c r="D3267" t="inlineStr">
        <is>
          <t>마더스</t>
        </is>
      </c>
      <c r="E3267" t="inlineStr">
        <is>
          <t>fimasartan potassium trihydrate  ( as fimasartan potassium),  s-amlodipine besylate dihydrate  ( as s-amlodipine)</t>
        </is>
      </c>
      <c r="F3267" t="inlineStr">
        <is>
          <t>의원</t>
        </is>
      </c>
      <c r="G3267" t="inlineStr">
        <is>
          <t>Generic</t>
        </is>
      </c>
      <c r="H3267" s="493" t="n">
        <v>0</v>
      </c>
      <c r="I3267" s="493" t="n">
        <v>0</v>
      </c>
      <c r="J3267" s="493" t="n">
        <v>0</v>
      </c>
      <c r="K3267" s="493" t="n">
        <v>0</v>
      </c>
      <c r="L3267" s="493" t="n">
        <v>0</v>
      </c>
      <c r="M3267" s="493" t="n">
        <v>0</v>
      </c>
      <c r="N3267" s="493" t="n">
        <v>0</v>
      </c>
      <c r="O3267" s="493" t="n">
        <v>0</v>
      </c>
      <c r="P3267" s="493" t="n">
        <v>0</v>
      </c>
      <c r="Q3267" s="493" t="n">
        <v>0</v>
      </c>
      <c r="R3267" s="493" t="n">
        <v>0</v>
      </c>
      <c r="S3267" s="493" t="n">
        <v>0</v>
      </c>
      <c r="T3267" s="493" t="n">
        <v>0</v>
      </c>
      <c r="U3267" s="493" t="n">
        <v>0</v>
      </c>
      <c r="V3267" s="493" t="n">
        <v>0</v>
      </c>
      <c r="W3267" s="493" t="n">
        <v>0</v>
      </c>
      <c r="X3267" s="493" t="n">
        <v>0</v>
      </c>
      <c r="Y3267" s="493" t="n">
        <v>0</v>
      </c>
      <c r="Z3267" s="493" t="n">
        <v>0</v>
      </c>
      <c r="AA3267" s="493" t="n">
        <v>0</v>
      </c>
      <c r="AB3267" s="493" t="n">
        <v>0</v>
      </c>
      <c r="AC3267" s="493" t="n">
        <v>0</v>
      </c>
      <c r="AD3267" s="493" t="n">
        <v>0</v>
      </c>
      <c r="AE3267" s="493" t="n">
        <v>0</v>
      </c>
      <c r="AF3267" s="493" t="n">
        <v>0</v>
      </c>
      <c r="AG3267" s="493" t="n">
        <v>0</v>
      </c>
      <c r="AH3267" s="493" t="n">
        <v>0</v>
      </c>
      <c r="AI3267" s="493" t="n">
        <v>0</v>
      </c>
      <c r="AJ3267" s="493" t="n">
        <v>0</v>
      </c>
      <c r="AK3267" s="493" t="n">
        <v>0</v>
      </c>
      <c r="AL3267" s="493" t="n">
        <v>0</v>
      </c>
      <c r="AM3267" s="493" t="n">
        <v>0</v>
      </c>
      <c r="AN3267" s="493" t="n">
        <v>0</v>
      </c>
      <c r="AO3267" s="493" t="n">
        <v>0</v>
      </c>
      <c r="AP3267" s="493" t="n">
        <v>0</v>
      </c>
      <c r="AQ3267" s="493" t="n">
        <v>0</v>
      </c>
      <c r="AR3267" s="493" t="n">
        <v>0</v>
      </c>
      <c r="AS3267" s="493" t="n">
        <v>0</v>
      </c>
      <c r="AT3267" s="493" t="n">
        <v>0</v>
      </c>
      <c r="AU3267" s="493" t="n">
        <v>0</v>
      </c>
      <c r="AV3267" s="493" t="n">
        <v>0</v>
      </c>
      <c r="AW3267" s="493" t="n">
        <v>0</v>
      </c>
      <c r="AX3267" s="493" t="n">
        <v>0</v>
      </c>
      <c r="AY3267" s="493" t="n">
        <v>0</v>
      </c>
      <c r="AZ3267" s="493" t="n">
        <v>0</v>
      </c>
      <c r="BA3267" s="493" t="n">
        <v>0</v>
      </c>
      <c r="BB3267" s="493" t="n">
        <v>0</v>
      </c>
      <c r="BC3267" s="493" t="n">
        <v>0</v>
      </c>
      <c r="BD3267" s="493" t="n">
        <v>0</v>
      </c>
      <c r="BE3267" s="493" t="n">
        <v>0</v>
      </c>
      <c r="BF3267" s="493" t="n">
        <v>0</v>
      </c>
      <c r="BG3267" s="493" t="n">
        <v>0</v>
      </c>
      <c r="BH3267" s="493" t="n">
        <v>0</v>
      </c>
      <c r="BI3267" s="493" t="n">
        <v>0</v>
      </c>
      <c r="BJ3267" s="493" t="n">
        <v>0</v>
      </c>
      <c r="BK3267" s="493" t="n">
        <v>0</v>
      </c>
      <c r="BL3267" s="493" t="n">
        <v>0</v>
      </c>
      <c r="BM3267" s="493" t="n">
        <v>0</v>
      </c>
      <c r="BN3267" s="493" t="n">
        <v>0</v>
      </c>
      <c r="BO3267" s="493" t="n">
        <v>1060.8</v>
      </c>
      <c r="BP3267" s="493" t="n">
        <v>4952.5</v>
      </c>
      <c r="BQ3267" s="493" t="n">
        <v>3471.5</v>
      </c>
      <c r="BR3267" s="493" t="n">
        <v>5977.17</v>
      </c>
      <c r="BS3267" s="493" t="n">
        <v>5556.42</v>
      </c>
      <c r="BT3267" s="493" t="n">
        <v>5123.32</v>
      </c>
      <c r="BU3267" s="493" t="n">
        <v>7209.73</v>
      </c>
      <c r="BV3267" s="493" t="n">
        <v>5514.22</v>
      </c>
      <c r="BW3267" s="493" t="n">
        <v>4256</v>
      </c>
    </row>
    <row r="3268">
      <c r="A3268" t="inlineStr">
        <is>
          <t>[C9D3] Angiotensin-II 길항제 칼슘길항제 복합제</t>
        </is>
      </c>
      <c r="B3268" t="inlineStr">
        <is>
          <t>마더스</t>
        </is>
      </c>
      <c r="C3268" t="inlineStr">
        <is>
          <t>듀카엠</t>
        </is>
      </c>
      <c r="D3268" t="inlineStr">
        <is>
          <t>마더스</t>
        </is>
      </c>
      <c r="E3268" t="inlineStr">
        <is>
          <t>fimasartan potassium trihydrate  ( as fimasartan potassium),  s-amlodipine besylate dihydrate  ( as s-amlodipine)</t>
        </is>
      </c>
      <c r="F3268" t="inlineStr">
        <is>
          <t>보건소</t>
        </is>
      </c>
      <c r="G3268" t="inlineStr">
        <is>
          <t>Generic</t>
        </is>
      </c>
      <c r="H3268" s="493" t="n">
        <v>0</v>
      </c>
      <c r="I3268" s="493" t="n">
        <v>0</v>
      </c>
      <c r="J3268" s="493" t="n">
        <v>0</v>
      </c>
      <c r="K3268" s="493" t="n">
        <v>0</v>
      </c>
      <c r="L3268" s="493" t="n">
        <v>0</v>
      </c>
      <c r="M3268" s="493" t="n">
        <v>0</v>
      </c>
      <c r="N3268" s="493" t="n">
        <v>0</v>
      </c>
      <c r="O3268" s="493" t="n">
        <v>0</v>
      </c>
      <c r="P3268" s="493" t="n">
        <v>0</v>
      </c>
      <c r="Q3268" s="493" t="n">
        <v>0</v>
      </c>
      <c r="R3268" s="493" t="n">
        <v>0</v>
      </c>
      <c r="S3268" s="493" t="n">
        <v>0</v>
      </c>
      <c r="T3268" s="493" t="n">
        <v>0</v>
      </c>
      <c r="U3268" s="493" t="n">
        <v>0</v>
      </c>
      <c r="V3268" s="493" t="n">
        <v>0</v>
      </c>
      <c r="W3268" s="493" t="n">
        <v>0</v>
      </c>
      <c r="X3268" s="493" t="n">
        <v>0</v>
      </c>
      <c r="Y3268" s="493" t="n">
        <v>0</v>
      </c>
      <c r="Z3268" s="493" t="n">
        <v>0</v>
      </c>
      <c r="AA3268" s="493" t="n">
        <v>0</v>
      </c>
      <c r="AB3268" s="493" t="n">
        <v>0</v>
      </c>
      <c r="AC3268" s="493" t="n">
        <v>0</v>
      </c>
      <c r="AD3268" s="493" t="n">
        <v>0</v>
      </c>
      <c r="AE3268" s="493" t="n">
        <v>0</v>
      </c>
      <c r="AF3268" s="493" t="n">
        <v>0</v>
      </c>
      <c r="AG3268" s="493" t="n">
        <v>0</v>
      </c>
      <c r="AH3268" s="493" t="n">
        <v>0</v>
      </c>
      <c r="AI3268" s="493" t="n">
        <v>0</v>
      </c>
      <c r="AJ3268" s="493" t="n">
        <v>0</v>
      </c>
      <c r="AK3268" s="493" t="n">
        <v>0</v>
      </c>
      <c r="AL3268" s="493" t="n">
        <v>0</v>
      </c>
      <c r="AM3268" s="493" t="n">
        <v>0</v>
      </c>
      <c r="AN3268" s="493" t="n">
        <v>0</v>
      </c>
      <c r="AO3268" s="493" t="n">
        <v>0</v>
      </c>
      <c r="AP3268" s="493" t="n">
        <v>0</v>
      </c>
      <c r="AQ3268" s="493" t="n">
        <v>0</v>
      </c>
      <c r="AR3268" s="493" t="n">
        <v>0</v>
      </c>
      <c r="AS3268" s="493" t="n">
        <v>0</v>
      </c>
      <c r="AT3268" s="493" t="n">
        <v>0</v>
      </c>
      <c r="AU3268" s="493" t="n">
        <v>0</v>
      </c>
      <c r="AV3268" s="493" t="n">
        <v>0</v>
      </c>
      <c r="AW3268" s="493" t="n">
        <v>0</v>
      </c>
      <c r="AX3268" s="493" t="n">
        <v>0</v>
      </c>
      <c r="AY3268" s="493" t="n">
        <v>0</v>
      </c>
      <c r="AZ3268" s="493" t="n">
        <v>0</v>
      </c>
      <c r="BA3268" s="493" t="n">
        <v>0</v>
      </c>
      <c r="BB3268" s="493" t="n">
        <v>0</v>
      </c>
      <c r="BC3268" s="493" t="n">
        <v>0</v>
      </c>
      <c r="BD3268" s="493" t="n">
        <v>0</v>
      </c>
      <c r="BE3268" s="493" t="n">
        <v>0</v>
      </c>
      <c r="BF3268" s="493" t="n">
        <v>0</v>
      </c>
      <c r="BG3268" s="493" t="n">
        <v>0</v>
      </c>
      <c r="BH3268" s="493" t="n">
        <v>0</v>
      </c>
      <c r="BI3268" s="493" t="n">
        <v>0</v>
      </c>
      <c r="BJ3268" s="493" t="n">
        <v>0</v>
      </c>
      <c r="BK3268" s="493" t="n">
        <v>0</v>
      </c>
      <c r="BL3268" s="493" t="n">
        <v>0</v>
      </c>
      <c r="BM3268" s="493" t="n">
        <v>0</v>
      </c>
      <c r="BN3268" s="493" t="n">
        <v>0</v>
      </c>
      <c r="BO3268" s="493" t="n">
        <v>0</v>
      </c>
      <c r="BP3268" s="493" t="n">
        <v>0</v>
      </c>
      <c r="BQ3268" s="493" t="n">
        <v>0</v>
      </c>
      <c r="BR3268" s="493" t="n">
        <v>0</v>
      </c>
      <c r="BS3268" s="493" t="n">
        <v>0</v>
      </c>
      <c r="BT3268" s="493" t="n">
        <v>259.2</v>
      </c>
      <c r="BU3268" s="493" t="n">
        <v>199.8</v>
      </c>
      <c r="BV3268" s="493" t="n">
        <v>0</v>
      </c>
      <c r="BW3268" s="493" t="n">
        <v>251.1</v>
      </c>
    </row>
    <row r="3269">
      <c r="A3269" t="inlineStr">
        <is>
          <t>[C9D3] Angiotensin-II 길항제 칼슘길항제 복합제</t>
        </is>
      </c>
      <c r="B3269" t="inlineStr">
        <is>
          <t>마더스</t>
        </is>
      </c>
      <c r="C3269" t="inlineStr">
        <is>
          <t>듀카엠</t>
        </is>
      </c>
      <c r="D3269" t="inlineStr">
        <is>
          <t>마더스</t>
        </is>
      </c>
      <c r="E3269" t="inlineStr">
        <is>
          <t>s-amlodipine besylate 2.5 hydrate  ( as s-amlodipine),  fimasartan potassium trihydrate  ( as fimasartan potassium)</t>
        </is>
      </c>
      <c r="F3269" t="inlineStr">
        <is>
          <t>병원</t>
        </is>
      </c>
      <c r="G3269" t="inlineStr">
        <is>
          <t>Generic</t>
        </is>
      </c>
      <c r="H3269" s="493" t="n">
        <v>0</v>
      </c>
      <c r="I3269" s="493" t="n">
        <v>0</v>
      </c>
      <c r="J3269" s="493" t="n">
        <v>0</v>
      </c>
      <c r="K3269" s="493" t="n">
        <v>0</v>
      </c>
      <c r="L3269" s="493" t="n">
        <v>0</v>
      </c>
      <c r="M3269" s="493" t="n">
        <v>0</v>
      </c>
      <c r="N3269" s="493" t="n">
        <v>0</v>
      </c>
      <c r="O3269" s="493" t="n">
        <v>0</v>
      </c>
      <c r="P3269" s="493" t="n">
        <v>0</v>
      </c>
      <c r="Q3269" s="493" t="n">
        <v>0</v>
      </c>
      <c r="R3269" s="493" t="n">
        <v>0</v>
      </c>
      <c r="S3269" s="493" t="n">
        <v>0</v>
      </c>
      <c r="T3269" s="493" t="n">
        <v>0</v>
      </c>
      <c r="U3269" s="493" t="n">
        <v>0</v>
      </c>
      <c r="V3269" s="493" t="n">
        <v>0</v>
      </c>
      <c r="W3269" s="493" t="n">
        <v>0</v>
      </c>
      <c r="X3269" s="493" t="n">
        <v>0</v>
      </c>
      <c r="Y3269" s="493" t="n">
        <v>0</v>
      </c>
      <c r="Z3269" s="493" t="n">
        <v>0</v>
      </c>
      <c r="AA3269" s="493" t="n">
        <v>0</v>
      </c>
      <c r="AB3269" s="493" t="n">
        <v>0</v>
      </c>
      <c r="AC3269" s="493" t="n">
        <v>0</v>
      </c>
      <c r="AD3269" s="493" t="n">
        <v>0</v>
      </c>
      <c r="AE3269" s="493" t="n">
        <v>0</v>
      </c>
      <c r="AF3269" s="493" t="n">
        <v>0</v>
      </c>
      <c r="AG3269" s="493" t="n">
        <v>0</v>
      </c>
      <c r="AH3269" s="493" t="n">
        <v>0</v>
      </c>
      <c r="AI3269" s="493" t="n">
        <v>0</v>
      </c>
      <c r="AJ3269" s="493" t="n">
        <v>0</v>
      </c>
      <c r="AK3269" s="493" t="n">
        <v>0</v>
      </c>
      <c r="AL3269" s="493" t="n">
        <v>0</v>
      </c>
      <c r="AM3269" s="493" t="n">
        <v>0</v>
      </c>
      <c r="AN3269" s="493" t="n">
        <v>0</v>
      </c>
      <c r="AO3269" s="493" t="n">
        <v>2192.6</v>
      </c>
      <c r="AP3269" s="493" t="n">
        <v>3336</v>
      </c>
      <c r="AQ3269" s="493" t="n">
        <v>5030.92</v>
      </c>
      <c r="AR3269" s="493" t="n">
        <v>6317.73</v>
      </c>
      <c r="AS3269" s="493" t="n">
        <v>5799.4</v>
      </c>
      <c r="AT3269" s="493" t="n">
        <v>5762.48</v>
      </c>
      <c r="AU3269" s="493" t="n">
        <v>7417.8</v>
      </c>
      <c r="AV3269" s="493" t="n">
        <v>5888.5</v>
      </c>
      <c r="AW3269" s="493" t="n">
        <v>7551.76</v>
      </c>
      <c r="AX3269" s="493" t="n">
        <v>8652.870000000001</v>
      </c>
      <c r="AY3269" s="493" t="n">
        <v>7342.1</v>
      </c>
      <c r="AZ3269" s="493" t="n">
        <v>8284.799999999999</v>
      </c>
      <c r="BA3269" s="493" t="n">
        <v>7713</v>
      </c>
      <c r="BB3269" s="493" t="n">
        <v>8136.29</v>
      </c>
      <c r="BC3269" s="493" t="n">
        <v>8314.66</v>
      </c>
      <c r="BD3269" s="493" t="n">
        <v>7366.26</v>
      </c>
      <c r="BE3269" s="493" t="n">
        <v>7541.82</v>
      </c>
      <c r="BF3269" s="493" t="n">
        <v>8928.959999999999</v>
      </c>
      <c r="BG3269" s="493" t="n">
        <v>9699.98</v>
      </c>
      <c r="BH3269" s="493" t="n">
        <v>7338.5</v>
      </c>
      <c r="BI3269" s="493" t="n">
        <v>7482.57</v>
      </c>
      <c r="BJ3269" s="493" t="n">
        <v>10575.18</v>
      </c>
      <c r="BK3269" s="493" t="n">
        <v>7213.9</v>
      </c>
      <c r="BL3269" s="493" t="n">
        <v>6986.82</v>
      </c>
      <c r="BM3269" s="493" t="n">
        <v>8966.790000000001</v>
      </c>
      <c r="BN3269" s="493" t="n">
        <v>9288.780000000001</v>
      </c>
      <c r="BO3269" s="493" t="n">
        <v>10236.05</v>
      </c>
      <c r="BP3269" s="493" t="n">
        <v>7878.92</v>
      </c>
      <c r="BQ3269" s="493" t="n">
        <v>9774.059999999999</v>
      </c>
      <c r="BR3269" s="493" t="n">
        <v>9473.43</v>
      </c>
      <c r="BS3269" s="493" t="n">
        <v>10143.74</v>
      </c>
      <c r="BT3269" s="493" t="n">
        <v>12066.49</v>
      </c>
      <c r="BU3269" s="493" t="n">
        <v>9617.719999999999</v>
      </c>
      <c r="BV3269" s="493" t="n">
        <v>2469.88</v>
      </c>
      <c r="BW3269" s="493" t="n">
        <v>3766.25</v>
      </c>
    </row>
    <row r="3270">
      <c r="A3270" t="inlineStr">
        <is>
          <t>[C9D3] Angiotensin-II 길항제 칼슘길항제 복합제</t>
        </is>
      </c>
      <c r="B3270" t="inlineStr">
        <is>
          <t>마더스</t>
        </is>
      </c>
      <c r="C3270" t="inlineStr">
        <is>
          <t>듀카엠</t>
        </is>
      </c>
      <c r="D3270" t="inlineStr">
        <is>
          <t>마더스</t>
        </is>
      </c>
      <c r="E3270" t="inlineStr">
        <is>
          <t>s-amlodipine besylate 2.5 hydrate  ( as s-amlodipine),  fimasartan potassium trihydrate  ( as fimasartan potassium)</t>
        </is>
      </c>
      <c r="F3270" t="inlineStr">
        <is>
          <t>의원</t>
        </is>
      </c>
      <c r="G3270" t="inlineStr">
        <is>
          <t>Generic</t>
        </is>
      </c>
      <c r="H3270" s="493" t="n">
        <v>0</v>
      </c>
      <c r="I3270" s="493" t="n">
        <v>0</v>
      </c>
      <c r="J3270" s="493" t="n">
        <v>0</v>
      </c>
      <c r="K3270" s="493" t="n">
        <v>0</v>
      </c>
      <c r="L3270" s="493" t="n">
        <v>0</v>
      </c>
      <c r="M3270" s="493" t="n">
        <v>0</v>
      </c>
      <c r="N3270" s="493" t="n">
        <v>0</v>
      </c>
      <c r="O3270" s="493" t="n">
        <v>0</v>
      </c>
      <c r="P3270" s="493" t="n">
        <v>0</v>
      </c>
      <c r="Q3270" s="493" t="n">
        <v>0</v>
      </c>
      <c r="R3270" s="493" t="n">
        <v>0</v>
      </c>
      <c r="S3270" s="493" t="n">
        <v>0</v>
      </c>
      <c r="T3270" s="493" t="n">
        <v>0</v>
      </c>
      <c r="U3270" s="493" t="n">
        <v>0</v>
      </c>
      <c r="V3270" s="493" t="n">
        <v>0</v>
      </c>
      <c r="W3270" s="493" t="n">
        <v>0</v>
      </c>
      <c r="X3270" s="493" t="n">
        <v>0</v>
      </c>
      <c r="Y3270" s="493" t="n">
        <v>0</v>
      </c>
      <c r="Z3270" s="493" t="n">
        <v>0</v>
      </c>
      <c r="AA3270" s="493" t="n">
        <v>0</v>
      </c>
      <c r="AB3270" s="493" t="n">
        <v>0</v>
      </c>
      <c r="AC3270" s="493" t="n">
        <v>0</v>
      </c>
      <c r="AD3270" s="493" t="n">
        <v>0</v>
      </c>
      <c r="AE3270" s="493" t="n">
        <v>0</v>
      </c>
      <c r="AF3270" s="493" t="n">
        <v>0</v>
      </c>
      <c r="AG3270" s="493" t="n">
        <v>0</v>
      </c>
      <c r="AH3270" s="493" t="n">
        <v>0</v>
      </c>
      <c r="AI3270" s="493" t="n">
        <v>0</v>
      </c>
      <c r="AJ3270" s="493" t="n">
        <v>0</v>
      </c>
      <c r="AK3270" s="493" t="n">
        <v>0</v>
      </c>
      <c r="AL3270" s="493" t="n">
        <v>0</v>
      </c>
      <c r="AM3270" s="493" t="n">
        <v>0</v>
      </c>
      <c r="AN3270" s="493" t="n">
        <v>0</v>
      </c>
      <c r="AO3270" s="493" t="n">
        <v>1080.6</v>
      </c>
      <c r="AP3270" s="493" t="n">
        <v>240</v>
      </c>
      <c r="AQ3270" s="493" t="n">
        <v>1235.05</v>
      </c>
      <c r="AR3270" s="493" t="n">
        <v>411.55</v>
      </c>
      <c r="AS3270" s="493" t="n">
        <v>1595.88</v>
      </c>
      <c r="AT3270" s="493" t="n">
        <v>240</v>
      </c>
      <c r="AU3270" s="493" t="n">
        <v>548</v>
      </c>
      <c r="AV3270" s="493" t="n">
        <v>3852</v>
      </c>
      <c r="AW3270" s="493" t="n">
        <v>3020</v>
      </c>
      <c r="AX3270" s="493" t="n">
        <v>5601.68</v>
      </c>
      <c r="AY3270" s="493" t="n">
        <v>4715.4</v>
      </c>
      <c r="AZ3270" s="493" t="n">
        <v>5524.76</v>
      </c>
      <c r="BA3270" s="493" t="n">
        <v>4010.2</v>
      </c>
      <c r="BB3270" s="493" t="n">
        <v>7199.2</v>
      </c>
      <c r="BC3270" s="493" t="n">
        <v>6524.2</v>
      </c>
      <c r="BD3270" s="493" t="n">
        <v>7894.3</v>
      </c>
      <c r="BE3270" s="493" t="n">
        <v>6096.6</v>
      </c>
      <c r="BF3270" s="493" t="n">
        <v>9908.43</v>
      </c>
      <c r="BG3270" s="493" t="n">
        <v>8681.200000000001</v>
      </c>
      <c r="BH3270" s="493" t="n">
        <v>11802.96</v>
      </c>
      <c r="BI3270" s="493" t="n">
        <v>10065.9</v>
      </c>
      <c r="BJ3270" s="493" t="n">
        <v>11677.5</v>
      </c>
      <c r="BK3270" s="493" t="n">
        <v>8205.91</v>
      </c>
      <c r="BL3270" s="493" t="n">
        <v>9106.639999999999</v>
      </c>
      <c r="BM3270" s="493" t="n">
        <v>9327.15</v>
      </c>
      <c r="BN3270" s="493" t="n">
        <v>6945.16</v>
      </c>
      <c r="BO3270" s="493" t="n">
        <v>7755.6</v>
      </c>
      <c r="BP3270" s="493" t="n">
        <v>9092.950000000001</v>
      </c>
      <c r="BQ3270" s="493" t="n">
        <v>7057.8</v>
      </c>
      <c r="BR3270" s="493" t="n">
        <v>9776.9</v>
      </c>
      <c r="BS3270" s="493" t="n">
        <v>8420.299999999999</v>
      </c>
      <c r="BT3270" s="493" t="n">
        <v>10440.4</v>
      </c>
      <c r="BU3270" s="493" t="n">
        <v>7497.8</v>
      </c>
      <c r="BV3270" s="493" t="n">
        <v>10092.2</v>
      </c>
      <c r="BW3270" s="493" t="n">
        <v>8794.200000000001</v>
      </c>
    </row>
    <row r="3271">
      <c r="A3271" t="inlineStr">
        <is>
          <t>[C9D3] Angiotensin-II 길항제 칼슘길항제 복합제</t>
        </is>
      </c>
      <c r="B3271" t="inlineStr">
        <is>
          <t>마더스</t>
        </is>
      </c>
      <c r="C3271" t="inlineStr">
        <is>
          <t>듀카엠</t>
        </is>
      </c>
      <c r="D3271" t="inlineStr">
        <is>
          <t>마더스</t>
        </is>
      </c>
      <c r="E3271" t="inlineStr">
        <is>
          <t>s-amlodipine besylate dihydrate  ( as s-amlodipine),  fimasartan potassium trihydrate  ( as fimasartan potassium)</t>
        </is>
      </c>
      <c r="F3271" t="inlineStr">
        <is>
          <t>종합병원</t>
        </is>
      </c>
      <c r="G3271" t="inlineStr">
        <is>
          <t>Generic</t>
        </is>
      </c>
      <c r="H3271" s="493" t="n">
        <v>0</v>
      </c>
      <c r="I3271" s="493" t="n">
        <v>0</v>
      </c>
      <c r="J3271" s="493" t="n">
        <v>0</v>
      </c>
      <c r="K3271" s="493" t="n">
        <v>0</v>
      </c>
      <c r="L3271" s="493" t="n">
        <v>0</v>
      </c>
      <c r="M3271" s="493" t="n">
        <v>0</v>
      </c>
      <c r="N3271" s="493" t="n">
        <v>0</v>
      </c>
      <c r="O3271" s="493" t="n">
        <v>0</v>
      </c>
      <c r="P3271" s="493" t="n">
        <v>0</v>
      </c>
      <c r="Q3271" s="493" t="n">
        <v>0</v>
      </c>
      <c r="R3271" s="493" t="n">
        <v>0</v>
      </c>
      <c r="S3271" s="493" t="n">
        <v>0</v>
      </c>
      <c r="T3271" s="493" t="n">
        <v>0</v>
      </c>
      <c r="U3271" s="493" t="n">
        <v>0</v>
      </c>
      <c r="V3271" s="493" t="n">
        <v>0</v>
      </c>
      <c r="W3271" s="493" t="n">
        <v>0</v>
      </c>
      <c r="X3271" s="493" t="n">
        <v>0</v>
      </c>
      <c r="Y3271" s="493" t="n">
        <v>0</v>
      </c>
      <c r="Z3271" s="493" t="n">
        <v>0</v>
      </c>
      <c r="AA3271" s="493" t="n">
        <v>0</v>
      </c>
      <c r="AB3271" s="493" t="n">
        <v>0</v>
      </c>
      <c r="AC3271" s="493" t="n">
        <v>0</v>
      </c>
      <c r="AD3271" s="493" t="n">
        <v>0</v>
      </c>
      <c r="AE3271" s="493" t="n">
        <v>0</v>
      </c>
      <c r="AF3271" s="493" t="n">
        <v>0</v>
      </c>
      <c r="AG3271" s="493" t="n">
        <v>0</v>
      </c>
      <c r="AH3271" s="493" t="n">
        <v>0</v>
      </c>
      <c r="AI3271" s="493" t="n">
        <v>0</v>
      </c>
      <c r="AJ3271" s="493" t="n">
        <v>0</v>
      </c>
      <c r="AK3271" s="493" t="n">
        <v>0</v>
      </c>
      <c r="AL3271" s="493" t="n">
        <v>0</v>
      </c>
      <c r="AM3271" s="493" t="n">
        <v>0</v>
      </c>
      <c r="AN3271" s="493" t="n">
        <v>541.45</v>
      </c>
      <c r="AO3271" s="493" t="n">
        <v>580.45</v>
      </c>
      <c r="AP3271" s="493" t="n">
        <v>0</v>
      </c>
      <c r="AQ3271" s="493" t="n">
        <v>0</v>
      </c>
      <c r="AR3271" s="493" t="n">
        <v>0</v>
      </c>
      <c r="AS3271" s="493" t="n">
        <v>0</v>
      </c>
      <c r="AT3271" s="493" t="n">
        <v>0</v>
      </c>
      <c r="AU3271" s="493" t="n">
        <v>0</v>
      </c>
      <c r="AV3271" s="493" t="n">
        <v>0</v>
      </c>
      <c r="AW3271" s="493" t="n">
        <v>0</v>
      </c>
      <c r="AX3271" s="493" t="n">
        <v>0</v>
      </c>
      <c r="AY3271" s="493" t="n">
        <v>0</v>
      </c>
      <c r="AZ3271" s="493" t="n">
        <v>0</v>
      </c>
      <c r="BA3271" s="493" t="n">
        <v>0</v>
      </c>
      <c r="BB3271" s="493" t="n">
        <v>0</v>
      </c>
      <c r="BC3271" s="493" t="n">
        <v>0</v>
      </c>
      <c r="BD3271" s="493" t="n">
        <v>0</v>
      </c>
      <c r="BE3271" s="493" t="n">
        <v>0</v>
      </c>
      <c r="BF3271" s="493" t="n">
        <v>0</v>
      </c>
      <c r="BG3271" s="493" t="n">
        <v>0</v>
      </c>
      <c r="BH3271" s="493" t="n">
        <v>0</v>
      </c>
      <c r="BI3271" s="493" t="n">
        <v>0</v>
      </c>
      <c r="BJ3271" s="493" t="n">
        <v>0</v>
      </c>
      <c r="BK3271" s="493" t="n">
        <v>0</v>
      </c>
      <c r="BL3271" s="493" t="n">
        <v>0</v>
      </c>
      <c r="BM3271" s="493" t="n">
        <v>0</v>
      </c>
      <c r="BN3271" s="493" t="n">
        <v>0</v>
      </c>
      <c r="BO3271" s="493" t="n">
        <v>0</v>
      </c>
      <c r="BP3271" s="493" t="n">
        <v>0</v>
      </c>
      <c r="BQ3271" s="493" t="n">
        <v>0</v>
      </c>
      <c r="BR3271" s="493" t="n">
        <v>0</v>
      </c>
      <c r="BS3271" s="493" t="n">
        <v>0</v>
      </c>
      <c r="BT3271" s="493" t="n">
        <v>0</v>
      </c>
      <c r="BU3271" s="493" t="n">
        <v>0</v>
      </c>
      <c r="BV3271" s="493" t="n">
        <v>0</v>
      </c>
      <c r="BW3271" s="493" t="n">
        <v>361.8</v>
      </c>
    </row>
    <row r="3272">
      <c r="A3272" t="inlineStr">
        <is>
          <t>[C9D3] Angiotensin-II 길항제 칼슘길항제 복합제</t>
        </is>
      </c>
      <c r="B3272" t="inlineStr">
        <is>
          <t>마더스</t>
        </is>
      </c>
      <c r="C3272" t="inlineStr">
        <is>
          <t>듀카엠</t>
        </is>
      </c>
      <c r="D3272" t="inlineStr">
        <is>
          <t>마더스</t>
        </is>
      </c>
      <c r="E3272" t="inlineStr">
        <is>
          <t>s-amlodipine besylate dihydrate  ( as s-amlodipine),  fimasartan potassium trihydrate  ( as fimasartan potassium)</t>
        </is>
      </c>
      <c r="F3272" t="inlineStr">
        <is>
          <t>병원</t>
        </is>
      </c>
      <c r="G3272" t="inlineStr">
        <is>
          <t>Generic</t>
        </is>
      </c>
      <c r="H3272" s="493" t="n">
        <v>0</v>
      </c>
      <c r="I3272" s="493" t="n">
        <v>0</v>
      </c>
      <c r="J3272" s="493" t="n">
        <v>0</v>
      </c>
      <c r="K3272" s="493" t="n">
        <v>0</v>
      </c>
      <c r="L3272" s="493" t="n">
        <v>0</v>
      </c>
      <c r="M3272" s="493" t="n">
        <v>0</v>
      </c>
      <c r="N3272" s="493" t="n">
        <v>0</v>
      </c>
      <c r="O3272" s="493" t="n">
        <v>0</v>
      </c>
      <c r="P3272" s="493" t="n">
        <v>0</v>
      </c>
      <c r="Q3272" s="493" t="n">
        <v>0</v>
      </c>
      <c r="R3272" s="493" t="n">
        <v>0</v>
      </c>
      <c r="S3272" s="493" t="n">
        <v>0</v>
      </c>
      <c r="T3272" s="493" t="n">
        <v>0</v>
      </c>
      <c r="U3272" s="493" t="n">
        <v>0</v>
      </c>
      <c r="V3272" s="493" t="n">
        <v>0</v>
      </c>
      <c r="W3272" s="493" t="n">
        <v>0</v>
      </c>
      <c r="X3272" s="493" t="n">
        <v>0</v>
      </c>
      <c r="Y3272" s="493" t="n">
        <v>0</v>
      </c>
      <c r="Z3272" s="493" t="n">
        <v>0</v>
      </c>
      <c r="AA3272" s="493" t="n">
        <v>0</v>
      </c>
      <c r="AB3272" s="493" t="n">
        <v>0</v>
      </c>
      <c r="AC3272" s="493" t="n">
        <v>0</v>
      </c>
      <c r="AD3272" s="493" t="n">
        <v>0</v>
      </c>
      <c r="AE3272" s="493" t="n">
        <v>0</v>
      </c>
      <c r="AF3272" s="493" t="n">
        <v>0</v>
      </c>
      <c r="AG3272" s="493" t="n">
        <v>0</v>
      </c>
      <c r="AH3272" s="493" t="n">
        <v>0</v>
      </c>
      <c r="AI3272" s="493" t="n">
        <v>0</v>
      </c>
      <c r="AJ3272" s="493" t="n">
        <v>0</v>
      </c>
      <c r="AK3272" s="493" t="n">
        <v>0</v>
      </c>
      <c r="AL3272" s="493" t="n">
        <v>0</v>
      </c>
      <c r="AM3272" s="493" t="n">
        <v>0</v>
      </c>
      <c r="AN3272" s="493" t="n">
        <v>1254.2</v>
      </c>
      <c r="AO3272" s="493" t="n">
        <v>3227</v>
      </c>
      <c r="AP3272" s="493" t="n">
        <v>2864</v>
      </c>
      <c r="AQ3272" s="493" t="n">
        <v>7050.72</v>
      </c>
      <c r="AR3272" s="493" t="n">
        <v>4577.68</v>
      </c>
      <c r="AS3272" s="493" t="n">
        <v>4655.42</v>
      </c>
      <c r="AT3272" s="493" t="n">
        <v>4883.78</v>
      </c>
      <c r="AU3272" s="493" t="n">
        <v>4973.84</v>
      </c>
      <c r="AV3272" s="493" t="n">
        <v>6749.74</v>
      </c>
      <c r="AW3272" s="493" t="n">
        <v>3928.29</v>
      </c>
      <c r="AX3272" s="493" t="n">
        <v>4893.18</v>
      </c>
      <c r="AY3272" s="493" t="n">
        <v>6065.4</v>
      </c>
      <c r="AZ3272" s="493" t="n">
        <v>4580.37</v>
      </c>
      <c r="BA3272" s="493" t="n">
        <v>7259.7</v>
      </c>
      <c r="BB3272" s="493" t="n">
        <v>5583.64</v>
      </c>
      <c r="BC3272" s="493" t="n">
        <v>6551.44</v>
      </c>
      <c r="BD3272" s="493" t="n">
        <v>7363.82</v>
      </c>
      <c r="BE3272" s="493" t="n">
        <v>6274.05</v>
      </c>
      <c r="BF3272" s="493" t="n">
        <v>7107.94</v>
      </c>
      <c r="BG3272" s="493" t="n">
        <v>6899.23</v>
      </c>
      <c r="BH3272" s="493" t="n">
        <v>7553.58</v>
      </c>
      <c r="BI3272" s="493" t="n">
        <v>4287.31</v>
      </c>
      <c r="BJ3272" s="493" t="n">
        <v>6924.6</v>
      </c>
      <c r="BK3272" s="493" t="n">
        <v>6922.74</v>
      </c>
      <c r="BL3272" s="493" t="n">
        <v>5719.95</v>
      </c>
      <c r="BM3272" s="493" t="n">
        <v>9163.799999999999</v>
      </c>
      <c r="BN3272" s="493" t="n">
        <v>4010.34</v>
      </c>
      <c r="BO3272" s="493" t="n">
        <v>6060.72</v>
      </c>
      <c r="BP3272" s="493" t="n">
        <v>4883.4</v>
      </c>
      <c r="BQ3272" s="493" t="n">
        <v>5867.93</v>
      </c>
      <c r="BR3272" s="493" t="n">
        <v>5357.1</v>
      </c>
      <c r="BS3272" s="493" t="n">
        <v>5496.09</v>
      </c>
      <c r="BT3272" s="493" t="n">
        <v>4110.6</v>
      </c>
      <c r="BU3272" s="493" t="n">
        <v>3623.7</v>
      </c>
      <c r="BV3272" s="493" t="n">
        <v>0</v>
      </c>
      <c r="BW3272" s="493" t="n">
        <v>490.8</v>
      </c>
    </row>
    <row r="3273">
      <c r="A3273" t="inlineStr">
        <is>
          <t>[C9D3] Angiotensin-II 길항제 칼슘길항제 복합제</t>
        </is>
      </c>
      <c r="B3273" t="inlineStr">
        <is>
          <t>마더스</t>
        </is>
      </c>
      <c r="C3273" t="inlineStr">
        <is>
          <t>듀카엠</t>
        </is>
      </c>
      <c r="D3273" t="inlineStr">
        <is>
          <t>마더스</t>
        </is>
      </c>
      <c r="E3273" t="inlineStr">
        <is>
          <t>s-amlodipine besylate dihydrate  ( as s-amlodipine),  fimasartan potassium trihydrate  ( as fimasartan potassium)</t>
        </is>
      </c>
      <c r="F3273" t="inlineStr">
        <is>
          <t>의원</t>
        </is>
      </c>
      <c r="G3273" t="inlineStr">
        <is>
          <t>Generic</t>
        </is>
      </c>
      <c r="H3273" s="493" t="n">
        <v>0</v>
      </c>
      <c r="I3273" s="493" t="n">
        <v>0</v>
      </c>
      <c r="J3273" s="493" t="n">
        <v>0</v>
      </c>
      <c r="K3273" s="493" t="n">
        <v>0</v>
      </c>
      <c r="L3273" s="493" t="n">
        <v>0</v>
      </c>
      <c r="M3273" s="493" t="n">
        <v>0</v>
      </c>
      <c r="N3273" s="493" t="n">
        <v>0</v>
      </c>
      <c r="O3273" s="493" t="n">
        <v>0</v>
      </c>
      <c r="P3273" s="493" t="n">
        <v>0</v>
      </c>
      <c r="Q3273" s="493" t="n">
        <v>0</v>
      </c>
      <c r="R3273" s="493" t="n">
        <v>0</v>
      </c>
      <c r="S3273" s="493" t="n">
        <v>0</v>
      </c>
      <c r="T3273" s="493" t="n">
        <v>0</v>
      </c>
      <c r="U3273" s="493" t="n">
        <v>0</v>
      </c>
      <c r="V3273" s="493" t="n">
        <v>0</v>
      </c>
      <c r="W3273" s="493" t="n">
        <v>0</v>
      </c>
      <c r="X3273" s="493" t="n">
        <v>0</v>
      </c>
      <c r="Y3273" s="493" t="n">
        <v>0</v>
      </c>
      <c r="Z3273" s="493" t="n">
        <v>0</v>
      </c>
      <c r="AA3273" s="493" t="n">
        <v>0</v>
      </c>
      <c r="AB3273" s="493" t="n">
        <v>0</v>
      </c>
      <c r="AC3273" s="493" t="n">
        <v>0</v>
      </c>
      <c r="AD3273" s="493" t="n">
        <v>0</v>
      </c>
      <c r="AE3273" s="493" t="n">
        <v>0</v>
      </c>
      <c r="AF3273" s="493" t="n">
        <v>0</v>
      </c>
      <c r="AG3273" s="493" t="n">
        <v>0</v>
      </c>
      <c r="AH3273" s="493" t="n">
        <v>0</v>
      </c>
      <c r="AI3273" s="493" t="n">
        <v>0</v>
      </c>
      <c r="AJ3273" s="493" t="n">
        <v>0</v>
      </c>
      <c r="AK3273" s="493" t="n">
        <v>0</v>
      </c>
      <c r="AL3273" s="493" t="n">
        <v>1788</v>
      </c>
      <c r="AM3273" s="493" t="n">
        <v>0</v>
      </c>
      <c r="AN3273" s="493" t="n">
        <v>1320.9</v>
      </c>
      <c r="AO3273" s="493" t="n">
        <v>1800.3</v>
      </c>
      <c r="AP3273" s="493" t="n">
        <v>3068</v>
      </c>
      <c r="AQ3273" s="493" t="n">
        <v>2210.92</v>
      </c>
      <c r="AR3273" s="493" t="n">
        <v>2622.31</v>
      </c>
      <c r="AS3273" s="493" t="n">
        <v>2759.88</v>
      </c>
      <c r="AT3273" s="493" t="n">
        <v>1480</v>
      </c>
      <c r="AU3273" s="493" t="n">
        <v>1718.56</v>
      </c>
      <c r="AV3273" s="493" t="n">
        <v>2505.87</v>
      </c>
      <c r="AW3273" s="493" t="n">
        <v>2050.55</v>
      </c>
      <c r="AX3273" s="493" t="n">
        <v>2738.44</v>
      </c>
      <c r="AY3273" s="493" t="n">
        <v>3318.65</v>
      </c>
      <c r="AZ3273" s="493" t="n">
        <v>2681.04</v>
      </c>
      <c r="BA3273" s="493" t="n">
        <v>4842.5</v>
      </c>
      <c r="BB3273" s="493" t="n">
        <v>3385.68</v>
      </c>
      <c r="BC3273" s="493" t="n">
        <v>3491.48</v>
      </c>
      <c r="BD3273" s="493" t="n">
        <v>5481.2</v>
      </c>
      <c r="BE3273" s="493" t="n">
        <v>3515.24</v>
      </c>
      <c r="BF3273" s="493" t="n">
        <v>4440.71</v>
      </c>
      <c r="BG3273" s="493" t="n">
        <v>5183.17</v>
      </c>
      <c r="BH3273" s="493" t="n">
        <v>4141.3</v>
      </c>
      <c r="BI3273" s="493" t="n">
        <v>5763.65</v>
      </c>
      <c r="BJ3273" s="493" t="n">
        <v>7672.5</v>
      </c>
      <c r="BK3273" s="493" t="n">
        <v>6547.59</v>
      </c>
      <c r="BL3273" s="493" t="n">
        <v>7136.22</v>
      </c>
      <c r="BM3273" s="493" t="n">
        <v>5251.22</v>
      </c>
      <c r="BN3273" s="493" t="n">
        <v>7177.98</v>
      </c>
      <c r="BO3273" s="493" t="n">
        <v>9246.879999999999</v>
      </c>
      <c r="BP3273" s="493" t="n">
        <v>9714.6</v>
      </c>
      <c r="BQ3273" s="493" t="n">
        <v>8255.32</v>
      </c>
      <c r="BR3273" s="493" t="n">
        <v>9748.559999999999</v>
      </c>
      <c r="BS3273" s="493" t="n">
        <v>10146.03</v>
      </c>
      <c r="BT3273" s="493" t="n">
        <v>10520.74</v>
      </c>
      <c r="BU3273" s="493" t="n">
        <v>9603.5</v>
      </c>
      <c r="BV3273" s="493" t="n">
        <v>11098.76</v>
      </c>
      <c r="BW3273" s="493" t="n">
        <v>9830</v>
      </c>
    </row>
    <row r="3274">
      <c r="A3274" t="inlineStr">
        <is>
          <t>[C9D3] Angiotensin-II 길항제 칼슘길항제 복합제</t>
        </is>
      </c>
      <c r="B3274" t="inlineStr">
        <is>
          <t>마더스</t>
        </is>
      </c>
      <c r="C3274" t="inlineStr">
        <is>
          <t>듀카엠</t>
        </is>
      </c>
      <c r="D3274" t="inlineStr">
        <is>
          <t>마더스</t>
        </is>
      </c>
      <c r="E3274" t="inlineStr">
        <is>
          <t>s-amlodipine besylate dihydrate  ( as s-amlodipine),  fimasartan potassium trihydrate  ( as fimasartan potassium)</t>
        </is>
      </c>
      <c r="F3274" t="inlineStr">
        <is>
          <t>기타(치과의원, 치과병원 등)</t>
        </is>
      </c>
      <c r="G3274" t="inlineStr">
        <is>
          <t>Generic</t>
        </is>
      </c>
      <c r="H3274" s="493" t="n">
        <v>0</v>
      </c>
      <c r="I3274" s="493" t="n">
        <v>0</v>
      </c>
      <c r="J3274" s="493" t="n">
        <v>0</v>
      </c>
      <c r="K3274" s="493" t="n">
        <v>0</v>
      </c>
      <c r="L3274" s="493" t="n">
        <v>0</v>
      </c>
      <c r="M3274" s="493" t="n">
        <v>0</v>
      </c>
      <c r="N3274" s="493" t="n">
        <v>0</v>
      </c>
      <c r="O3274" s="493" t="n">
        <v>0</v>
      </c>
      <c r="P3274" s="493" t="n">
        <v>0</v>
      </c>
      <c r="Q3274" s="493" t="n">
        <v>0</v>
      </c>
      <c r="R3274" s="493" t="n">
        <v>0</v>
      </c>
      <c r="S3274" s="493" t="n">
        <v>0</v>
      </c>
      <c r="T3274" s="493" t="n">
        <v>0</v>
      </c>
      <c r="U3274" s="493" t="n">
        <v>0</v>
      </c>
      <c r="V3274" s="493" t="n">
        <v>0</v>
      </c>
      <c r="W3274" s="493" t="n">
        <v>0</v>
      </c>
      <c r="X3274" s="493" t="n">
        <v>0</v>
      </c>
      <c r="Y3274" s="493" t="n">
        <v>0</v>
      </c>
      <c r="Z3274" s="493" t="n">
        <v>0</v>
      </c>
      <c r="AA3274" s="493" t="n">
        <v>0</v>
      </c>
      <c r="AB3274" s="493" t="n">
        <v>0</v>
      </c>
      <c r="AC3274" s="493" t="n">
        <v>0</v>
      </c>
      <c r="AD3274" s="493" t="n">
        <v>0</v>
      </c>
      <c r="AE3274" s="493" t="n">
        <v>0</v>
      </c>
      <c r="AF3274" s="493" t="n">
        <v>0</v>
      </c>
      <c r="AG3274" s="493" t="n">
        <v>0</v>
      </c>
      <c r="AH3274" s="493" t="n">
        <v>0</v>
      </c>
      <c r="AI3274" s="493" t="n">
        <v>0</v>
      </c>
      <c r="AJ3274" s="493" t="n">
        <v>0</v>
      </c>
      <c r="AK3274" s="493" t="n">
        <v>0</v>
      </c>
      <c r="AL3274" s="493" t="n">
        <v>0</v>
      </c>
      <c r="AM3274" s="493" t="n">
        <v>0</v>
      </c>
      <c r="AN3274" s="493" t="n">
        <v>0</v>
      </c>
      <c r="AO3274" s="493" t="n">
        <v>0</v>
      </c>
      <c r="AP3274" s="493" t="n">
        <v>0</v>
      </c>
      <c r="AQ3274" s="493" t="n">
        <v>0</v>
      </c>
      <c r="AR3274" s="493" t="n">
        <v>0</v>
      </c>
      <c r="AS3274" s="493" t="n">
        <v>0</v>
      </c>
      <c r="AT3274" s="493" t="n">
        <v>0</v>
      </c>
      <c r="AU3274" s="493" t="n">
        <v>0</v>
      </c>
      <c r="AV3274" s="493" t="n">
        <v>0</v>
      </c>
      <c r="AW3274" s="493" t="n">
        <v>0</v>
      </c>
      <c r="AX3274" s="493" t="n">
        <v>0</v>
      </c>
      <c r="AY3274" s="493" t="n">
        <v>0</v>
      </c>
      <c r="AZ3274" s="493" t="n">
        <v>0</v>
      </c>
      <c r="BA3274" s="493" t="n">
        <v>0</v>
      </c>
      <c r="BB3274" s="493" t="n">
        <v>0</v>
      </c>
      <c r="BC3274" s="493" t="n">
        <v>0</v>
      </c>
      <c r="BD3274" s="493" t="n">
        <v>0</v>
      </c>
      <c r="BE3274" s="493" t="n">
        <v>0</v>
      </c>
      <c r="BF3274" s="493" t="n">
        <v>0</v>
      </c>
      <c r="BG3274" s="493" t="n">
        <v>0</v>
      </c>
      <c r="BH3274" s="493" t="n">
        <v>0</v>
      </c>
      <c r="BI3274" s="493" t="n">
        <v>0</v>
      </c>
      <c r="BJ3274" s="493" t="n">
        <v>0</v>
      </c>
      <c r="BK3274" s="493" t="n">
        <v>0</v>
      </c>
      <c r="BL3274" s="493" t="n">
        <v>0</v>
      </c>
      <c r="BM3274" s="493" t="n">
        <v>0</v>
      </c>
      <c r="BN3274" s="493" t="n">
        <v>0</v>
      </c>
      <c r="BO3274" s="493" t="n">
        <v>0</v>
      </c>
      <c r="BP3274" s="493" t="n">
        <v>0</v>
      </c>
      <c r="BQ3274" s="493" t="n">
        <v>0</v>
      </c>
      <c r="BR3274" s="493" t="n">
        <v>0</v>
      </c>
      <c r="BS3274" s="493" t="n">
        <v>0</v>
      </c>
      <c r="BT3274" s="493" t="n">
        <v>0</v>
      </c>
      <c r="BU3274" s="493" t="n">
        <v>0</v>
      </c>
      <c r="BV3274" s="493" t="n">
        <v>185.4</v>
      </c>
      <c r="BW3274" s="493" t="n">
        <v>0</v>
      </c>
    </row>
    <row r="3275">
      <c r="A3275" t="inlineStr">
        <is>
          <t>[C9D3] Angiotensin-II 길항제 칼슘길항제 복합제</t>
        </is>
      </c>
      <c r="B3275" t="inlineStr">
        <is>
          <t>마더스</t>
        </is>
      </c>
      <c r="C3275" t="inlineStr">
        <is>
          <t>세비엠 에이치씨티</t>
        </is>
      </c>
      <c r="D3275" t="inlineStr">
        <is>
          <t>마더스</t>
        </is>
      </c>
      <c r="E3275" t="inlineStr">
        <is>
          <t>amlodipine besylate,  hydrochlorothiazide,  olmesartan medoxomil</t>
        </is>
      </c>
      <c r="F3275" t="inlineStr">
        <is>
          <t>종합병원</t>
        </is>
      </c>
      <c r="G3275" t="inlineStr">
        <is>
          <t>Generic</t>
        </is>
      </c>
      <c r="H3275" s="493" t="n">
        <v>0</v>
      </c>
      <c r="I3275" s="493" t="n">
        <v>0</v>
      </c>
      <c r="J3275" s="493" t="n">
        <v>0</v>
      </c>
      <c r="K3275" s="493" t="n">
        <v>0</v>
      </c>
      <c r="L3275" s="493" t="n">
        <v>0</v>
      </c>
      <c r="M3275" s="493" t="n">
        <v>0</v>
      </c>
      <c r="N3275" s="493" t="n">
        <v>0</v>
      </c>
      <c r="O3275" s="493" t="n">
        <v>0</v>
      </c>
      <c r="P3275" s="493" t="n">
        <v>0</v>
      </c>
      <c r="Q3275" s="493" t="n">
        <v>0</v>
      </c>
      <c r="R3275" s="493" t="n">
        <v>0</v>
      </c>
      <c r="S3275" s="493" t="n">
        <v>0</v>
      </c>
      <c r="T3275" s="493" t="n">
        <v>47.04</v>
      </c>
      <c r="U3275" s="493" t="n">
        <v>163.24</v>
      </c>
      <c r="V3275" s="493" t="n">
        <v>25.76</v>
      </c>
      <c r="W3275" s="493" t="n">
        <v>347.4</v>
      </c>
      <c r="X3275" s="493" t="n">
        <v>0</v>
      </c>
      <c r="Y3275" s="493" t="n">
        <v>0</v>
      </c>
      <c r="Z3275" s="493" t="n">
        <v>0</v>
      </c>
      <c r="AA3275" s="493" t="n">
        <v>0</v>
      </c>
      <c r="AB3275" s="493" t="n">
        <v>0</v>
      </c>
      <c r="AC3275" s="493" t="n">
        <v>0</v>
      </c>
      <c r="AD3275" s="493" t="n">
        <v>0</v>
      </c>
      <c r="AE3275" s="493" t="n">
        <v>0</v>
      </c>
      <c r="AF3275" s="493" t="n">
        <v>0</v>
      </c>
      <c r="AG3275" s="493" t="n">
        <v>0</v>
      </c>
      <c r="AH3275" s="493" t="n">
        <v>0</v>
      </c>
      <c r="AI3275" s="493" t="n">
        <v>0</v>
      </c>
      <c r="AJ3275" s="493" t="n">
        <v>0</v>
      </c>
      <c r="AK3275" s="493" t="n">
        <v>0</v>
      </c>
      <c r="AL3275" s="493" t="n">
        <v>0</v>
      </c>
      <c r="AM3275" s="493" t="n">
        <v>443.04</v>
      </c>
      <c r="AN3275" s="493" t="n">
        <v>318.96</v>
      </c>
      <c r="AO3275" s="493" t="n">
        <v>127.8</v>
      </c>
      <c r="AP3275" s="493" t="n">
        <v>286.8</v>
      </c>
      <c r="AQ3275" s="493" t="n">
        <v>0</v>
      </c>
      <c r="AR3275" s="493" t="n">
        <v>2415.6</v>
      </c>
      <c r="AS3275" s="493" t="n">
        <v>1118.4</v>
      </c>
      <c r="AT3275" s="493" t="n">
        <v>753</v>
      </c>
      <c r="AU3275" s="493" t="n">
        <v>746.1</v>
      </c>
      <c r="AV3275" s="493" t="n">
        <v>0</v>
      </c>
      <c r="AW3275" s="493" t="n">
        <v>0</v>
      </c>
      <c r="AX3275" s="493" t="n">
        <v>0</v>
      </c>
      <c r="AY3275" s="493" t="n">
        <v>0</v>
      </c>
      <c r="AZ3275" s="493" t="n">
        <v>0</v>
      </c>
      <c r="BA3275" s="493" t="n">
        <v>0</v>
      </c>
      <c r="BB3275" s="493" t="n">
        <v>0</v>
      </c>
      <c r="BC3275" s="493" t="n">
        <v>0</v>
      </c>
      <c r="BD3275" s="493" t="n">
        <v>0</v>
      </c>
      <c r="BE3275" s="493" t="n">
        <v>0</v>
      </c>
      <c r="BF3275" s="493" t="n">
        <v>0</v>
      </c>
      <c r="BG3275" s="493" t="n">
        <v>0</v>
      </c>
      <c r="BH3275" s="493" t="n">
        <v>0</v>
      </c>
      <c r="BI3275" s="493" t="n">
        <v>0</v>
      </c>
      <c r="BJ3275" s="493" t="n">
        <v>0</v>
      </c>
      <c r="BK3275" s="493" t="n">
        <v>0</v>
      </c>
      <c r="BL3275" s="493" t="n">
        <v>0</v>
      </c>
      <c r="BM3275" s="493" t="n">
        <v>0</v>
      </c>
      <c r="BN3275" s="493" t="n">
        <v>0</v>
      </c>
      <c r="BO3275" s="493" t="n">
        <v>123.3</v>
      </c>
      <c r="BP3275" s="493" t="n">
        <v>681.6</v>
      </c>
      <c r="BQ3275" s="493" t="n">
        <v>864</v>
      </c>
      <c r="BR3275" s="493" t="n">
        <v>1012.5</v>
      </c>
      <c r="BS3275" s="493" t="n">
        <v>1002.6</v>
      </c>
      <c r="BT3275" s="493" t="n">
        <v>750.9</v>
      </c>
      <c r="BU3275" s="493" t="n">
        <v>1363.32</v>
      </c>
      <c r="BV3275" s="493" t="n">
        <v>739.5</v>
      </c>
      <c r="BW3275" s="493" t="n">
        <v>3167.46</v>
      </c>
    </row>
    <row r="3276">
      <c r="A3276" t="inlineStr">
        <is>
          <t>[C9D3] Angiotensin-II 길항제 칼슘길항제 복합제</t>
        </is>
      </c>
      <c r="B3276" t="inlineStr">
        <is>
          <t>마더스</t>
        </is>
      </c>
      <c r="C3276" t="inlineStr">
        <is>
          <t>세비엠 에이치씨티</t>
        </is>
      </c>
      <c r="D3276" t="inlineStr">
        <is>
          <t>마더스</t>
        </is>
      </c>
      <c r="E3276" t="inlineStr">
        <is>
          <t>amlodipine besylate,  hydrochlorothiazide,  olmesartan medoxomil</t>
        </is>
      </c>
      <c r="F3276" t="inlineStr">
        <is>
          <t>병원</t>
        </is>
      </c>
      <c r="G3276" t="inlineStr">
        <is>
          <t>Generic</t>
        </is>
      </c>
      <c r="H3276" s="493" t="n">
        <v>0</v>
      </c>
      <c r="I3276" s="493" t="n">
        <v>0</v>
      </c>
      <c r="J3276" s="493" t="n">
        <v>0</v>
      </c>
      <c r="K3276" s="493" t="n">
        <v>48.3</v>
      </c>
      <c r="L3276" s="493" t="n">
        <v>0</v>
      </c>
      <c r="M3276" s="493" t="n">
        <v>145.5</v>
      </c>
      <c r="N3276" s="493" t="n">
        <v>338.4</v>
      </c>
      <c r="O3276" s="493" t="n">
        <v>169.2</v>
      </c>
      <c r="P3276" s="493" t="n">
        <v>224.4</v>
      </c>
      <c r="Q3276" s="493" t="n">
        <v>0</v>
      </c>
      <c r="R3276" s="493" t="n">
        <v>234</v>
      </c>
      <c r="S3276" s="493" t="n">
        <v>236.4</v>
      </c>
      <c r="T3276" s="493" t="n">
        <v>234.6</v>
      </c>
      <c r="U3276" s="493" t="n">
        <v>110.4</v>
      </c>
      <c r="V3276" s="493" t="n">
        <v>274.5</v>
      </c>
      <c r="W3276" s="493" t="n">
        <v>227.4</v>
      </c>
      <c r="X3276" s="493" t="n">
        <v>152.24</v>
      </c>
      <c r="Y3276" s="493" t="n">
        <v>730.2</v>
      </c>
      <c r="Z3276" s="493" t="n">
        <v>306.16</v>
      </c>
      <c r="AA3276" s="493" t="n">
        <v>245.68</v>
      </c>
      <c r="AB3276" s="493" t="n">
        <v>862.5</v>
      </c>
      <c r="AC3276" s="493" t="n">
        <v>723</v>
      </c>
      <c r="AD3276" s="493" t="n">
        <v>389.24</v>
      </c>
      <c r="AE3276" s="493" t="n">
        <v>2429.44</v>
      </c>
      <c r="AF3276" s="493" t="n">
        <v>951</v>
      </c>
      <c r="AG3276" s="493" t="n">
        <v>1526.2</v>
      </c>
      <c r="AH3276" s="493" t="n">
        <v>1384.1</v>
      </c>
      <c r="AI3276" s="493" t="n">
        <v>1439.64</v>
      </c>
      <c r="AJ3276" s="493" t="n">
        <v>928.76</v>
      </c>
      <c r="AK3276" s="493" t="n">
        <v>1082</v>
      </c>
      <c r="AL3276" s="493" t="n">
        <v>1930.36</v>
      </c>
      <c r="AM3276" s="493" t="n">
        <v>1477.6</v>
      </c>
      <c r="AN3276" s="493" t="n">
        <v>2628.06</v>
      </c>
      <c r="AO3276" s="493" t="n">
        <v>2454.6</v>
      </c>
      <c r="AP3276" s="493" t="n">
        <v>2474.76</v>
      </c>
      <c r="AQ3276" s="493" t="n">
        <v>3348.53</v>
      </c>
      <c r="AR3276" s="493" t="n">
        <v>4764.2</v>
      </c>
      <c r="AS3276" s="493" t="n">
        <v>4796</v>
      </c>
      <c r="AT3276" s="493" t="n">
        <v>8602.200000000001</v>
      </c>
      <c r="AU3276" s="493" t="n">
        <v>8523.6</v>
      </c>
      <c r="AV3276" s="493" t="n">
        <v>9580.92</v>
      </c>
      <c r="AW3276" s="493" t="n">
        <v>16467.02</v>
      </c>
      <c r="AX3276" s="493" t="n">
        <v>19673.74</v>
      </c>
      <c r="AY3276" s="493" t="n">
        <v>22911.08</v>
      </c>
      <c r="AZ3276" s="493" t="n">
        <v>22530.26</v>
      </c>
      <c r="BA3276" s="493" t="n">
        <v>23824.57</v>
      </c>
      <c r="BB3276" s="493" t="n">
        <v>17775.55</v>
      </c>
      <c r="BC3276" s="493" t="n">
        <v>24377.38</v>
      </c>
      <c r="BD3276" s="493" t="n">
        <v>16566.93</v>
      </c>
      <c r="BE3276" s="493" t="n">
        <v>23189.56</v>
      </c>
      <c r="BF3276" s="493" t="n">
        <v>16677.09</v>
      </c>
      <c r="BG3276" s="493" t="n">
        <v>22404.31</v>
      </c>
      <c r="BH3276" s="493" t="n">
        <v>18406.83</v>
      </c>
      <c r="BI3276" s="493" t="n">
        <v>18630.1</v>
      </c>
      <c r="BJ3276" s="493" t="n">
        <v>19217.4</v>
      </c>
      <c r="BK3276" s="493" t="n">
        <v>23188.22</v>
      </c>
      <c r="BL3276" s="493" t="n">
        <v>19521.74</v>
      </c>
      <c r="BM3276" s="493" t="n">
        <v>21878.12</v>
      </c>
      <c r="BN3276" s="493" t="n">
        <v>15666.37</v>
      </c>
      <c r="BO3276" s="493" t="n">
        <v>20171.67</v>
      </c>
      <c r="BP3276" s="493" t="n">
        <v>17181.81</v>
      </c>
      <c r="BQ3276" s="493" t="n">
        <v>13998.76</v>
      </c>
      <c r="BR3276" s="493" t="n">
        <v>19519.82</v>
      </c>
      <c r="BS3276" s="493" t="n">
        <v>22340.95</v>
      </c>
      <c r="BT3276" s="493" t="n">
        <v>20896.95</v>
      </c>
      <c r="BU3276" s="493" t="n">
        <v>20029.96</v>
      </c>
      <c r="BV3276" s="493" t="n">
        <v>21695.11</v>
      </c>
      <c r="BW3276" s="493" t="n">
        <v>20930.82</v>
      </c>
    </row>
    <row r="3277">
      <c r="A3277" t="inlineStr">
        <is>
          <t>[C9D3] Angiotensin-II 길항제 칼슘길항제 복합제</t>
        </is>
      </c>
      <c r="B3277" t="inlineStr">
        <is>
          <t>마더스</t>
        </is>
      </c>
      <c r="C3277" t="inlineStr">
        <is>
          <t>세비엠 에이치씨티</t>
        </is>
      </c>
      <c r="D3277" t="inlineStr">
        <is>
          <t>마더스</t>
        </is>
      </c>
      <c r="E3277" t="inlineStr">
        <is>
          <t>amlodipine besylate,  hydrochlorothiazide,  olmesartan medoxomil</t>
        </is>
      </c>
      <c r="F3277" t="inlineStr">
        <is>
          <t>의원</t>
        </is>
      </c>
      <c r="G3277" t="inlineStr">
        <is>
          <t>Generic</t>
        </is>
      </c>
      <c r="H3277" s="493" t="n">
        <v>7089.2</v>
      </c>
      <c r="I3277" s="493" t="n">
        <v>12160</v>
      </c>
      <c r="J3277" s="493" t="n">
        <v>13175.4</v>
      </c>
      <c r="K3277" s="493" t="n">
        <v>21090.68</v>
      </c>
      <c r="L3277" s="493" t="n">
        <v>19776.86</v>
      </c>
      <c r="M3277" s="493" t="n">
        <v>26468.3</v>
      </c>
      <c r="N3277" s="493" t="n">
        <v>32493.45</v>
      </c>
      <c r="O3277" s="493" t="n">
        <v>29490</v>
      </c>
      <c r="P3277" s="493" t="n">
        <v>34390.47</v>
      </c>
      <c r="Q3277" s="493" t="n">
        <v>30044.66</v>
      </c>
      <c r="R3277" s="493" t="n">
        <v>42615.03</v>
      </c>
      <c r="S3277" s="493" t="n">
        <v>67857.05</v>
      </c>
      <c r="T3277" s="493" t="n">
        <v>58697.53</v>
      </c>
      <c r="U3277" s="493" t="n">
        <v>61276.46</v>
      </c>
      <c r="V3277" s="493" t="n">
        <v>63891.5</v>
      </c>
      <c r="W3277" s="493" t="n">
        <v>79313.03999999999</v>
      </c>
      <c r="X3277" s="493" t="n">
        <v>62400.74</v>
      </c>
      <c r="Y3277" s="493" t="n">
        <v>70067.91</v>
      </c>
      <c r="Z3277" s="493" t="n">
        <v>74785.55</v>
      </c>
      <c r="AA3277" s="493" t="n">
        <v>77358.32000000001</v>
      </c>
      <c r="AB3277" s="493" t="n">
        <v>72773.3</v>
      </c>
      <c r="AC3277" s="493" t="n">
        <v>81552.7</v>
      </c>
      <c r="AD3277" s="493" t="n">
        <v>82476.57000000001</v>
      </c>
      <c r="AE3277" s="493" t="n">
        <v>88868.58</v>
      </c>
      <c r="AF3277" s="493" t="n">
        <v>117107.76</v>
      </c>
      <c r="AG3277" s="493" t="n">
        <v>74916.10000000001</v>
      </c>
      <c r="AH3277" s="493" t="n">
        <v>108543.97</v>
      </c>
      <c r="AI3277" s="493" t="n">
        <v>99174.41</v>
      </c>
      <c r="AJ3277" s="493" t="n">
        <v>91205.21000000001</v>
      </c>
      <c r="AK3277" s="493" t="n">
        <v>103430.25</v>
      </c>
      <c r="AL3277" s="493" t="n">
        <v>107541.2</v>
      </c>
      <c r="AM3277" s="493" t="n">
        <v>123388.24</v>
      </c>
      <c r="AN3277" s="493" t="n">
        <v>121406.11</v>
      </c>
      <c r="AO3277" s="493" t="n">
        <v>142273.22</v>
      </c>
      <c r="AP3277" s="493" t="n">
        <v>127843.09</v>
      </c>
      <c r="AQ3277" s="493" t="n">
        <v>150454.09</v>
      </c>
      <c r="AR3277" s="493" t="n">
        <v>149955.64</v>
      </c>
      <c r="AS3277" s="493" t="n">
        <v>154503.62</v>
      </c>
      <c r="AT3277" s="493" t="n">
        <v>155509.58</v>
      </c>
      <c r="AU3277" s="493" t="n">
        <v>174514.22</v>
      </c>
      <c r="AV3277" s="493" t="n">
        <v>165132.29</v>
      </c>
      <c r="AW3277" s="493" t="n">
        <v>175861.95</v>
      </c>
      <c r="AX3277" s="493" t="n">
        <v>194470.98</v>
      </c>
      <c r="AY3277" s="493" t="n">
        <v>199255.3</v>
      </c>
      <c r="AZ3277" s="493" t="n">
        <v>180875.15</v>
      </c>
      <c r="BA3277" s="493" t="n">
        <v>217576.84</v>
      </c>
      <c r="BB3277" s="493" t="n">
        <v>197227.57</v>
      </c>
      <c r="BC3277" s="493" t="n">
        <v>214592.67</v>
      </c>
      <c r="BD3277" s="493" t="n">
        <v>205681.98</v>
      </c>
      <c r="BE3277" s="493" t="n">
        <v>191333.01</v>
      </c>
      <c r="BF3277" s="493" t="n">
        <v>210850.51</v>
      </c>
      <c r="BG3277" s="493" t="n">
        <v>241671.21</v>
      </c>
      <c r="BH3277" s="493" t="n">
        <v>233350.59</v>
      </c>
      <c r="BI3277" s="493" t="n">
        <v>232032.94</v>
      </c>
      <c r="BJ3277" s="493" t="n">
        <v>235146.13</v>
      </c>
      <c r="BK3277" s="493" t="n">
        <v>237056.51</v>
      </c>
      <c r="BL3277" s="493" t="n">
        <v>249680.38</v>
      </c>
      <c r="BM3277" s="493" t="n">
        <v>247735.04</v>
      </c>
      <c r="BN3277" s="493" t="n">
        <v>212295.16</v>
      </c>
      <c r="BO3277" s="493" t="n">
        <v>240539.12</v>
      </c>
      <c r="BP3277" s="493" t="n">
        <v>228675.7</v>
      </c>
      <c r="BQ3277" s="493" t="n">
        <v>213729.86</v>
      </c>
      <c r="BR3277" s="493" t="n">
        <v>245081.49</v>
      </c>
      <c r="BS3277" s="493" t="n">
        <v>254819.93</v>
      </c>
      <c r="BT3277" s="493" t="n">
        <v>232920.05</v>
      </c>
      <c r="BU3277" s="493" t="n">
        <v>253767.19</v>
      </c>
      <c r="BV3277" s="493" t="n">
        <v>258628.03</v>
      </c>
      <c r="BW3277" s="493" t="n">
        <v>237951.39</v>
      </c>
    </row>
    <row r="3278">
      <c r="A3278" t="inlineStr">
        <is>
          <t>[C9D3] Angiotensin-II 길항제 칼슘길항제 복합제</t>
        </is>
      </c>
      <c r="B3278" t="inlineStr">
        <is>
          <t>마더스</t>
        </is>
      </c>
      <c r="C3278" t="inlineStr">
        <is>
          <t>세비엠 에이치씨티</t>
        </is>
      </c>
      <c r="D3278" t="inlineStr">
        <is>
          <t>마더스</t>
        </is>
      </c>
      <c r="E3278" t="inlineStr">
        <is>
          <t>amlodipine besylate,  hydrochlorothiazide,  olmesartan medoxomil</t>
        </is>
      </c>
      <c r="F3278" t="inlineStr">
        <is>
          <t>보건소</t>
        </is>
      </c>
      <c r="G3278" t="inlineStr">
        <is>
          <t>Generic</t>
        </is>
      </c>
      <c r="H3278" s="493" t="n">
        <v>151.2</v>
      </c>
      <c r="I3278" s="493" t="n">
        <v>0</v>
      </c>
      <c r="J3278" s="493" t="n">
        <v>548.1</v>
      </c>
      <c r="K3278" s="493" t="n">
        <v>408</v>
      </c>
      <c r="L3278" s="493" t="n">
        <v>0</v>
      </c>
      <c r="M3278" s="493" t="n">
        <v>706.5</v>
      </c>
      <c r="N3278" s="493" t="n">
        <v>149.4</v>
      </c>
      <c r="O3278" s="493" t="n">
        <v>281.4</v>
      </c>
      <c r="P3278" s="493" t="n">
        <v>882.9</v>
      </c>
      <c r="Q3278" s="493" t="n">
        <v>877.8</v>
      </c>
      <c r="R3278" s="493" t="n">
        <v>376.8</v>
      </c>
      <c r="S3278" s="493" t="n">
        <v>1165.5</v>
      </c>
      <c r="T3278" s="493" t="n">
        <v>489</v>
      </c>
      <c r="U3278" s="493" t="n">
        <v>928.8</v>
      </c>
      <c r="V3278" s="493" t="n">
        <v>422.4</v>
      </c>
      <c r="W3278" s="493" t="n">
        <v>223.5</v>
      </c>
      <c r="X3278" s="493" t="n">
        <v>2217.98</v>
      </c>
      <c r="Y3278" s="493" t="n">
        <v>3587.4</v>
      </c>
      <c r="Z3278" s="493" t="n">
        <v>2231.1</v>
      </c>
      <c r="AA3278" s="493" t="n">
        <v>3012.9</v>
      </c>
      <c r="AB3278" s="493" t="n">
        <v>2272.2</v>
      </c>
      <c r="AC3278" s="493" t="n">
        <v>2598</v>
      </c>
      <c r="AD3278" s="493" t="n">
        <v>2851.2</v>
      </c>
      <c r="AE3278" s="493" t="n">
        <v>3789</v>
      </c>
      <c r="AF3278" s="493" t="n">
        <v>2496</v>
      </c>
      <c r="AG3278" s="493" t="n">
        <v>4623</v>
      </c>
      <c r="AH3278" s="493" t="n">
        <v>3054.3</v>
      </c>
      <c r="AI3278" s="493" t="n">
        <v>2916.9</v>
      </c>
      <c r="AJ3278" s="493" t="n">
        <v>3089.4</v>
      </c>
      <c r="AK3278" s="493" t="n">
        <v>5150.7</v>
      </c>
      <c r="AL3278" s="493" t="n">
        <v>2087.04</v>
      </c>
      <c r="AM3278" s="493" t="n">
        <v>4291.8</v>
      </c>
      <c r="AN3278" s="493" t="n">
        <v>2757</v>
      </c>
      <c r="AO3278" s="493" t="n">
        <v>5171.7</v>
      </c>
      <c r="AP3278" s="493" t="n">
        <v>2559</v>
      </c>
      <c r="AQ3278" s="493" t="n">
        <v>3824.4</v>
      </c>
      <c r="AR3278" s="493" t="n">
        <v>2265</v>
      </c>
      <c r="AS3278" s="493" t="n">
        <v>4592.4</v>
      </c>
      <c r="AT3278" s="493" t="n">
        <v>3376.5</v>
      </c>
      <c r="AU3278" s="493" t="n">
        <v>6252.9</v>
      </c>
      <c r="AV3278" s="493" t="n">
        <v>2349.6</v>
      </c>
      <c r="AW3278" s="493" t="n">
        <v>3986.1</v>
      </c>
      <c r="AX3278" s="493" t="n">
        <v>5723.4</v>
      </c>
      <c r="AY3278" s="493" t="n">
        <v>3473.7</v>
      </c>
      <c r="AZ3278" s="493" t="n">
        <v>3588</v>
      </c>
      <c r="BA3278" s="493" t="n">
        <v>5473.2</v>
      </c>
      <c r="BB3278" s="493" t="n">
        <v>2502.3</v>
      </c>
      <c r="BC3278" s="493" t="n">
        <v>5490.3</v>
      </c>
      <c r="BD3278" s="493" t="n">
        <v>8079.3</v>
      </c>
      <c r="BE3278" s="493" t="n">
        <v>5334.6</v>
      </c>
      <c r="BF3278" s="493" t="n">
        <v>7711.8</v>
      </c>
      <c r="BG3278" s="493" t="n">
        <v>7094.1</v>
      </c>
      <c r="BH3278" s="493" t="n">
        <v>3593.7</v>
      </c>
      <c r="BI3278" s="493" t="n">
        <v>5616</v>
      </c>
      <c r="BJ3278" s="493" t="n">
        <v>4055.1</v>
      </c>
      <c r="BK3278" s="493" t="n">
        <v>5046</v>
      </c>
      <c r="BL3278" s="493" t="n">
        <v>6022.5</v>
      </c>
      <c r="BM3278" s="493" t="n">
        <v>4136.4</v>
      </c>
      <c r="BN3278" s="493" t="n">
        <v>3674.7</v>
      </c>
      <c r="BO3278" s="493" t="n">
        <v>3978.3</v>
      </c>
      <c r="BP3278" s="493" t="n">
        <v>7729.5</v>
      </c>
      <c r="BQ3278" s="493" t="n">
        <v>3675</v>
      </c>
      <c r="BR3278" s="493" t="n">
        <v>13931.4</v>
      </c>
      <c r="BS3278" s="493" t="n">
        <v>3109.2</v>
      </c>
      <c r="BT3278" s="493" t="n">
        <v>3058.5</v>
      </c>
      <c r="BU3278" s="493" t="n">
        <v>7361.1</v>
      </c>
      <c r="BV3278" s="493" t="n">
        <v>4441.2</v>
      </c>
      <c r="BW3278" s="493" t="n">
        <v>8021.4</v>
      </c>
    </row>
    <row r="3279">
      <c r="A3279" t="inlineStr">
        <is>
          <t>[C9D3] Angiotensin-II 길항제 칼슘길항제 복합제</t>
        </is>
      </c>
      <c r="B3279" t="inlineStr">
        <is>
          <t>마더스</t>
        </is>
      </c>
      <c r="C3279" t="inlineStr">
        <is>
          <t>세비엠 에이치씨티</t>
        </is>
      </c>
      <c r="D3279" t="inlineStr">
        <is>
          <t>마더스</t>
        </is>
      </c>
      <c r="E3279" t="inlineStr">
        <is>
          <t>amlodipine besylate,  hydrochlorothiazide,  olmesartan medoxomil</t>
        </is>
      </c>
      <c r="F3279" t="inlineStr">
        <is>
          <t>기타(치과의원, 치과병원 등)</t>
        </is>
      </c>
      <c r="G3279" t="inlineStr">
        <is>
          <t>Generic</t>
        </is>
      </c>
      <c r="H3279" s="493" t="n">
        <v>0</v>
      </c>
      <c r="I3279" s="493" t="n">
        <v>0</v>
      </c>
      <c r="J3279" s="493" t="n">
        <v>0</v>
      </c>
      <c r="K3279" s="493" t="n">
        <v>0</v>
      </c>
      <c r="L3279" s="493" t="n">
        <v>0</v>
      </c>
      <c r="M3279" s="493" t="n">
        <v>0</v>
      </c>
      <c r="N3279" s="493" t="n">
        <v>0</v>
      </c>
      <c r="O3279" s="493" t="n">
        <v>0</v>
      </c>
      <c r="P3279" s="493" t="n">
        <v>0</v>
      </c>
      <c r="Q3279" s="493" t="n">
        <v>0</v>
      </c>
      <c r="R3279" s="493" t="n">
        <v>0</v>
      </c>
      <c r="S3279" s="493" t="n">
        <v>0</v>
      </c>
      <c r="T3279" s="493" t="n">
        <v>0</v>
      </c>
      <c r="U3279" s="493" t="n">
        <v>0</v>
      </c>
      <c r="V3279" s="493" t="n">
        <v>0</v>
      </c>
      <c r="W3279" s="493" t="n">
        <v>0</v>
      </c>
      <c r="X3279" s="493" t="n">
        <v>0</v>
      </c>
      <c r="Y3279" s="493" t="n">
        <v>23.4</v>
      </c>
      <c r="Z3279" s="493" t="n">
        <v>0</v>
      </c>
      <c r="AA3279" s="493" t="n">
        <v>28.8</v>
      </c>
      <c r="AB3279" s="493" t="n">
        <v>0</v>
      </c>
      <c r="AC3279" s="493" t="n">
        <v>0</v>
      </c>
      <c r="AD3279" s="493" t="n">
        <v>0</v>
      </c>
      <c r="AE3279" s="493" t="n">
        <v>24.6</v>
      </c>
      <c r="AF3279" s="493" t="n">
        <v>0</v>
      </c>
      <c r="AG3279" s="493" t="n">
        <v>0</v>
      </c>
      <c r="AH3279" s="493" t="n">
        <v>29.4</v>
      </c>
      <c r="AI3279" s="493" t="n">
        <v>0</v>
      </c>
      <c r="AJ3279" s="493" t="n">
        <v>30</v>
      </c>
      <c r="AK3279" s="493" t="n">
        <v>0</v>
      </c>
      <c r="AL3279" s="493" t="n">
        <v>0</v>
      </c>
      <c r="AM3279" s="493" t="n">
        <v>0</v>
      </c>
      <c r="AN3279" s="493" t="n">
        <v>31.2</v>
      </c>
      <c r="AO3279" s="493" t="n">
        <v>0</v>
      </c>
      <c r="AP3279" s="493" t="n">
        <v>39.6</v>
      </c>
      <c r="AQ3279" s="493" t="n">
        <v>0</v>
      </c>
      <c r="AR3279" s="493" t="n">
        <v>0</v>
      </c>
      <c r="AS3279" s="493" t="n">
        <v>0</v>
      </c>
      <c r="AT3279" s="493" t="n">
        <v>0</v>
      </c>
      <c r="AU3279" s="493" t="n">
        <v>33</v>
      </c>
      <c r="AV3279" s="493" t="n">
        <v>0</v>
      </c>
      <c r="AW3279" s="493" t="n">
        <v>31.8</v>
      </c>
      <c r="AX3279" s="493" t="n">
        <v>31.2</v>
      </c>
      <c r="AY3279" s="493" t="n">
        <v>0</v>
      </c>
      <c r="AZ3279" s="493" t="n">
        <v>0</v>
      </c>
      <c r="BA3279" s="493" t="n">
        <v>0</v>
      </c>
      <c r="BB3279" s="493" t="n">
        <v>0</v>
      </c>
      <c r="BC3279" s="493" t="n">
        <v>0</v>
      </c>
      <c r="BD3279" s="493" t="n">
        <v>0</v>
      </c>
      <c r="BE3279" s="493" t="n">
        <v>0</v>
      </c>
      <c r="BF3279" s="493" t="n">
        <v>0</v>
      </c>
      <c r="BG3279" s="493" t="n">
        <v>0</v>
      </c>
      <c r="BH3279" s="493" t="n">
        <v>0</v>
      </c>
      <c r="BI3279" s="493" t="n">
        <v>0</v>
      </c>
      <c r="BJ3279" s="493" t="n">
        <v>0</v>
      </c>
      <c r="BK3279" s="493" t="n">
        <v>0</v>
      </c>
      <c r="BL3279" s="493" t="n">
        <v>0</v>
      </c>
      <c r="BM3279" s="493" t="n">
        <v>0</v>
      </c>
      <c r="BN3279" s="493" t="n">
        <v>0</v>
      </c>
      <c r="BO3279" s="493" t="n">
        <v>212.4</v>
      </c>
      <c r="BP3279" s="493" t="n">
        <v>0</v>
      </c>
      <c r="BQ3279" s="493" t="n">
        <v>0</v>
      </c>
      <c r="BR3279" s="493" t="n">
        <v>203.1</v>
      </c>
      <c r="BS3279" s="493" t="n">
        <v>0</v>
      </c>
      <c r="BT3279" s="493" t="n">
        <v>0</v>
      </c>
      <c r="BU3279" s="493" t="n">
        <v>0</v>
      </c>
      <c r="BV3279" s="493" t="n">
        <v>0</v>
      </c>
      <c r="BW3279" s="493" t="n">
        <v>0</v>
      </c>
    </row>
    <row r="3280">
      <c r="A3280" t="inlineStr">
        <is>
          <t>[C9D3] Angiotensin-II 길항제 칼슘길항제 복합제</t>
        </is>
      </c>
      <c r="B3280" t="inlineStr">
        <is>
          <t>마더스</t>
        </is>
      </c>
      <c r="C3280" t="inlineStr">
        <is>
          <t>트윈 다운</t>
        </is>
      </c>
      <c r="D3280" t="inlineStr">
        <is>
          <t>마더스</t>
        </is>
      </c>
      <c r="E3280" t="inlineStr">
        <is>
          <t>amlodipine besylate,  telmisartan</t>
        </is>
      </c>
      <c r="F3280" t="inlineStr">
        <is>
          <t>종합병원</t>
        </is>
      </c>
      <c r="G3280" t="inlineStr">
        <is>
          <t>Generic</t>
        </is>
      </c>
      <c r="H3280" s="493" t="n">
        <v>0</v>
      </c>
      <c r="I3280" s="493" t="n">
        <v>0</v>
      </c>
      <c r="J3280" s="493" t="n">
        <v>0</v>
      </c>
      <c r="K3280" s="493" t="n">
        <v>0</v>
      </c>
      <c r="L3280" s="493" t="n">
        <v>0</v>
      </c>
      <c r="M3280" s="493" t="n">
        <v>0</v>
      </c>
      <c r="N3280" s="493" t="n">
        <v>0</v>
      </c>
      <c r="O3280" s="493" t="n">
        <v>0</v>
      </c>
      <c r="P3280" s="493" t="n">
        <v>0</v>
      </c>
      <c r="Q3280" s="493" t="n">
        <v>0</v>
      </c>
      <c r="R3280" s="493" t="n">
        <v>0</v>
      </c>
      <c r="S3280" s="493" t="n">
        <v>0</v>
      </c>
      <c r="T3280" s="493" t="n">
        <v>0</v>
      </c>
      <c r="U3280" s="493" t="n">
        <v>0</v>
      </c>
      <c r="V3280" s="493" t="n">
        <v>961.8</v>
      </c>
      <c r="W3280" s="493" t="n">
        <v>0</v>
      </c>
      <c r="X3280" s="493" t="n">
        <v>0</v>
      </c>
      <c r="Y3280" s="493" t="n">
        <v>0</v>
      </c>
      <c r="Z3280" s="493" t="n">
        <v>0</v>
      </c>
      <c r="AA3280" s="493" t="n">
        <v>0</v>
      </c>
      <c r="AB3280" s="493" t="n">
        <v>0</v>
      </c>
      <c r="AC3280" s="493" t="n">
        <v>0</v>
      </c>
      <c r="AD3280" s="493" t="n">
        <v>0</v>
      </c>
      <c r="AE3280" s="493" t="n">
        <v>0</v>
      </c>
      <c r="AF3280" s="493" t="n">
        <v>0</v>
      </c>
      <c r="AG3280" s="493" t="n">
        <v>0</v>
      </c>
      <c r="AH3280" s="493" t="n">
        <v>0</v>
      </c>
      <c r="AI3280" s="493" t="n">
        <v>0</v>
      </c>
      <c r="AJ3280" s="493" t="n">
        <v>0</v>
      </c>
      <c r="AK3280" s="493" t="n">
        <v>0</v>
      </c>
      <c r="AL3280" s="493" t="n">
        <v>0</v>
      </c>
      <c r="AM3280" s="493" t="n">
        <v>0</v>
      </c>
      <c r="AN3280" s="493" t="n">
        <v>0</v>
      </c>
      <c r="AO3280" s="493" t="n">
        <v>0</v>
      </c>
      <c r="AP3280" s="493" t="n">
        <v>0</v>
      </c>
      <c r="AQ3280" s="493" t="n">
        <v>0</v>
      </c>
      <c r="AR3280" s="493" t="n">
        <v>0</v>
      </c>
      <c r="AS3280" s="493" t="n">
        <v>0</v>
      </c>
      <c r="AT3280" s="493" t="n">
        <v>0</v>
      </c>
      <c r="AU3280" s="493" t="n">
        <v>0</v>
      </c>
      <c r="AV3280" s="493" t="n">
        <v>0</v>
      </c>
      <c r="AW3280" s="493" t="n">
        <v>0</v>
      </c>
      <c r="AX3280" s="493" t="n">
        <v>0</v>
      </c>
      <c r="AY3280" s="493" t="n">
        <v>0</v>
      </c>
      <c r="AZ3280" s="493" t="n">
        <v>0</v>
      </c>
      <c r="BA3280" s="493" t="n">
        <v>0</v>
      </c>
      <c r="BB3280" s="493" t="n">
        <v>0</v>
      </c>
      <c r="BC3280" s="493" t="n">
        <v>0</v>
      </c>
      <c r="BD3280" s="493" t="n">
        <v>0</v>
      </c>
      <c r="BE3280" s="493" t="n">
        <v>0</v>
      </c>
      <c r="BF3280" s="493" t="n">
        <v>0</v>
      </c>
      <c r="BG3280" s="493" t="n">
        <v>0</v>
      </c>
      <c r="BH3280" s="493" t="n">
        <v>0</v>
      </c>
      <c r="BI3280" s="493" t="n">
        <v>0</v>
      </c>
      <c r="BJ3280" s="493" t="n">
        <v>0</v>
      </c>
      <c r="BK3280" s="493" t="n">
        <v>0</v>
      </c>
      <c r="BL3280" s="493" t="n">
        <v>0</v>
      </c>
      <c r="BM3280" s="493" t="n">
        <v>0</v>
      </c>
      <c r="BN3280" s="493" t="n">
        <v>0</v>
      </c>
      <c r="BO3280" s="493" t="n">
        <v>0</v>
      </c>
      <c r="BP3280" s="493" t="n">
        <v>0</v>
      </c>
      <c r="BQ3280" s="493" t="n">
        <v>0</v>
      </c>
      <c r="BR3280" s="493" t="n">
        <v>0</v>
      </c>
      <c r="BS3280" s="493" t="n">
        <v>0</v>
      </c>
      <c r="BT3280" s="493" t="n">
        <v>0</v>
      </c>
      <c r="BU3280" s="493" t="n">
        <v>0</v>
      </c>
      <c r="BV3280" s="493" t="n">
        <v>0</v>
      </c>
      <c r="BW3280" s="493" t="n">
        <v>0</v>
      </c>
    </row>
    <row r="3281">
      <c r="A3281" t="inlineStr">
        <is>
          <t>[C9D3] Angiotensin-II 길항제 칼슘길항제 복합제</t>
        </is>
      </c>
      <c r="B3281" t="inlineStr">
        <is>
          <t>마더스</t>
        </is>
      </c>
      <c r="C3281" t="inlineStr">
        <is>
          <t>트윈 다운</t>
        </is>
      </c>
      <c r="D3281" t="inlineStr">
        <is>
          <t>마더스</t>
        </is>
      </c>
      <c r="E3281" t="inlineStr">
        <is>
          <t>amlodipine besylate,  telmisartan</t>
        </is>
      </c>
      <c r="F3281" t="inlineStr">
        <is>
          <t>병원</t>
        </is>
      </c>
      <c r="G3281" t="inlineStr">
        <is>
          <t>Generic</t>
        </is>
      </c>
      <c r="H3281" s="493" t="n">
        <v>17262.82</v>
      </c>
      <c r="I3281" s="493" t="n">
        <v>21354.28</v>
      </c>
      <c r="J3281" s="493" t="n">
        <v>20463.19</v>
      </c>
      <c r="K3281" s="493" t="n">
        <v>11879.31</v>
      </c>
      <c r="L3281" s="493" t="n">
        <v>13467.34</v>
      </c>
      <c r="M3281" s="493" t="n">
        <v>9887.25</v>
      </c>
      <c r="N3281" s="493" t="n">
        <v>12853.9</v>
      </c>
      <c r="O3281" s="493" t="n">
        <v>12269.76</v>
      </c>
      <c r="P3281" s="493" t="n">
        <v>12846.1</v>
      </c>
      <c r="Q3281" s="493" t="n">
        <v>12084.48</v>
      </c>
      <c r="R3281" s="493" t="n">
        <v>16466.46</v>
      </c>
      <c r="S3281" s="493" t="n">
        <v>16527.18</v>
      </c>
      <c r="T3281" s="493" t="n">
        <v>14882.87</v>
      </c>
      <c r="U3281" s="493" t="n">
        <v>17022.12</v>
      </c>
      <c r="V3281" s="493" t="n">
        <v>13867</v>
      </c>
      <c r="W3281" s="493" t="n">
        <v>16015.72</v>
      </c>
      <c r="X3281" s="493" t="n">
        <v>17424.88</v>
      </c>
      <c r="Y3281" s="493" t="n">
        <v>18145.6</v>
      </c>
      <c r="Z3281" s="493" t="n">
        <v>16469.71</v>
      </c>
      <c r="AA3281" s="493" t="n">
        <v>24717.82</v>
      </c>
      <c r="AB3281" s="493" t="n">
        <v>17961.24</v>
      </c>
      <c r="AC3281" s="493" t="n">
        <v>23652.84</v>
      </c>
      <c r="AD3281" s="493" t="n">
        <v>19074.58</v>
      </c>
      <c r="AE3281" s="493" t="n">
        <v>23014.38</v>
      </c>
      <c r="AF3281" s="493" t="n">
        <v>2342.8</v>
      </c>
      <c r="AG3281" s="493" t="n">
        <v>4678.6</v>
      </c>
      <c r="AH3281" s="493" t="n">
        <v>2393.54</v>
      </c>
      <c r="AI3281" s="493" t="n">
        <v>2876.14</v>
      </c>
      <c r="AJ3281" s="493" t="n">
        <v>1936.5</v>
      </c>
      <c r="AK3281" s="493" t="n">
        <v>3059.1</v>
      </c>
      <c r="AL3281" s="493" t="n">
        <v>1113</v>
      </c>
      <c r="AM3281" s="493" t="n">
        <v>3772.8</v>
      </c>
      <c r="AN3281" s="493" t="n">
        <v>1940.74</v>
      </c>
      <c r="AO3281" s="493" t="n">
        <v>1963.8</v>
      </c>
      <c r="AP3281" s="493" t="n">
        <v>486</v>
      </c>
      <c r="AQ3281" s="493" t="n">
        <v>1761.39</v>
      </c>
      <c r="AR3281" s="493" t="n">
        <v>3055.4</v>
      </c>
      <c r="AS3281" s="493" t="n">
        <v>1810</v>
      </c>
      <c r="AT3281" s="493" t="n">
        <v>3005.6</v>
      </c>
      <c r="AU3281" s="493" t="n">
        <v>3083.2</v>
      </c>
      <c r="AV3281" s="493" t="n">
        <v>4817.6</v>
      </c>
      <c r="AW3281" s="493" t="n">
        <v>1609.78</v>
      </c>
      <c r="AX3281" s="493" t="n">
        <v>2541.81</v>
      </c>
      <c r="AY3281" s="493" t="n">
        <v>6009.88</v>
      </c>
      <c r="AZ3281" s="493" t="n">
        <v>1220.1</v>
      </c>
      <c r="BA3281" s="493" t="n">
        <v>4357.2</v>
      </c>
      <c r="BB3281" s="493" t="n">
        <v>2163.27</v>
      </c>
      <c r="BC3281" s="493" t="n">
        <v>9619.110000000001</v>
      </c>
      <c r="BD3281" s="493" t="n">
        <v>7518.03</v>
      </c>
      <c r="BE3281" s="493" t="n">
        <v>2217.33</v>
      </c>
      <c r="BF3281" s="493" t="n">
        <v>7013.19</v>
      </c>
      <c r="BG3281" s="493" t="n">
        <v>5408.22</v>
      </c>
      <c r="BH3281" s="493" t="n">
        <v>5252.88</v>
      </c>
      <c r="BI3281" s="493" t="n">
        <v>2954.49</v>
      </c>
      <c r="BJ3281" s="493" t="n">
        <v>5774.05</v>
      </c>
      <c r="BK3281" s="493" t="n">
        <v>4001.57</v>
      </c>
      <c r="BL3281" s="493" t="n">
        <v>6945.75</v>
      </c>
      <c r="BM3281" s="493" t="n">
        <v>5047.62</v>
      </c>
      <c r="BN3281" s="493" t="n">
        <v>4790.24</v>
      </c>
      <c r="BO3281" s="493" t="n">
        <v>6890.81</v>
      </c>
      <c r="BP3281" s="493" t="n">
        <v>3323.06</v>
      </c>
      <c r="BQ3281" s="493" t="n">
        <v>4882.44</v>
      </c>
      <c r="BR3281" s="493" t="n">
        <v>5649.17</v>
      </c>
      <c r="BS3281" s="493" t="n">
        <v>4198.91</v>
      </c>
      <c r="BT3281" s="493" t="n">
        <v>3128.47</v>
      </c>
      <c r="BU3281" s="493" t="n">
        <v>5105.99</v>
      </c>
      <c r="BV3281" s="493" t="n">
        <v>1830.72</v>
      </c>
      <c r="BW3281" s="493" t="n">
        <v>3866.38</v>
      </c>
    </row>
    <row r="3282">
      <c r="A3282" t="inlineStr">
        <is>
          <t>[C9D3] Angiotensin-II 길항제 칼슘길항제 복합제</t>
        </is>
      </c>
      <c r="B3282" t="inlineStr">
        <is>
          <t>마더스</t>
        </is>
      </c>
      <c r="C3282" t="inlineStr">
        <is>
          <t>트윈 다운</t>
        </is>
      </c>
      <c r="D3282" t="inlineStr">
        <is>
          <t>마더스</t>
        </is>
      </c>
      <c r="E3282" t="inlineStr">
        <is>
          <t>amlodipine besylate,  telmisartan</t>
        </is>
      </c>
      <c r="F3282" t="inlineStr">
        <is>
          <t>의원</t>
        </is>
      </c>
      <c r="G3282" t="inlineStr">
        <is>
          <t>Generic</t>
        </is>
      </c>
      <c r="H3282" s="493" t="n">
        <v>16992.95</v>
      </c>
      <c r="I3282" s="493" t="n">
        <v>15447.91</v>
      </c>
      <c r="J3282" s="493" t="n">
        <v>17173.89</v>
      </c>
      <c r="K3282" s="493" t="n">
        <v>16275</v>
      </c>
      <c r="L3282" s="493" t="n">
        <v>16628.6</v>
      </c>
      <c r="M3282" s="493" t="n">
        <v>15669.99</v>
      </c>
      <c r="N3282" s="493" t="n">
        <v>17217.15</v>
      </c>
      <c r="O3282" s="493" t="n">
        <v>18573.9</v>
      </c>
      <c r="P3282" s="493" t="n">
        <v>23605.73</v>
      </c>
      <c r="Q3282" s="493" t="n">
        <v>24083.54</v>
      </c>
      <c r="R3282" s="493" t="n">
        <v>36262.96</v>
      </c>
      <c r="S3282" s="493" t="n">
        <v>77978.19</v>
      </c>
      <c r="T3282" s="493" t="n">
        <v>65660.07000000001</v>
      </c>
      <c r="U3282" s="493" t="n">
        <v>67049.13</v>
      </c>
      <c r="V3282" s="493" t="n">
        <v>69952.39999999999</v>
      </c>
      <c r="W3282" s="493" t="n">
        <v>57984.3</v>
      </c>
      <c r="X3282" s="493" t="n">
        <v>55457.27</v>
      </c>
      <c r="Y3282" s="493" t="n">
        <v>59179.25</v>
      </c>
      <c r="Z3282" s="493" t="n">
        <v>54842</v>
      </c>
      <c r="AA3282" s="493" t="n">
        <v>59885.6</v>
      </c>
      <c r="AB3282" s="493" t="n">
        <v>66092.67999999999</v>
      </c>
      <c r="AC3282" s="493" t="n">
        <v>75060.2</v>
      </c>
      <c r="AD3282" s="493" t="n">
        <v>65996</v>
      </c>
      <c r="AE3282" s="493" t="n">
        <v>80695.5</v>
      </c>
      <c r="AF3282" s="493" t="n">
        <v>79743.22</v>
      </c>
      <c r="AG3282" s="493" t="n">
        <v>87851.35000000001</v>
      </c>
      <c r="AH3282" s="493" t="n">
        <v>95357.25999999999</v>
      </c>
      <c r="AI3282" s="493" t="n">
        <v>90904.3</v>
      </c>
      <c r="AJ3282" s="493" t="n">
        <v>88046.81</v>
      </c>
      <c r="AK3282" s="493" t="n">
        <v>86852.42</v>
      </c>
      <c r="AL3282" s="493" t="n">
        <v>82927.49000000001</v>
      </c>
      <c r="AM3282" s="493" t="n">
        <v>80485.5</v>
      </c>
      <c r="AN3282" s="493" t="n">
        <v>68831.58</v>
      </c>
      <c r="AO3282" s="493" t="n">
        <v>60884.94</v>
      </c>
      <c r="AP3282" s="493" t="n">
        <v>61936.12</v>
      </c>
      <c r="AQ3282" s="493" t="n">
        <v>72047.23</v>
      </c>
      <c r="AR3282" s="493" t="n">
        <v>74385.22</v>
      </c>
      <c r="AS3282" s="493" t="n">
        <v>81901.50999999999</v>
      </c>
      <c r="AT3282" s="493" t="n">
        <v>78232.62</v>
      </c>
      <c r="AU3282" s="493" t="n">
        <v>86993.25</v>
      </c>
      <c r="AV3282" s="493" t="n">
        <v>85656.87</v>
      </c>
      <c r="AW3282" s="493" t="n">
        <v>83850.10000000001</v>
      </c>
      <c r="AX3282" s="493" t="n">
        <v>103574.09</v>
      </c>
      <c r="AY3282" s="493" t="n">
        <v>98342.5</v>
      </c>
      <c r="AZ3282" s="493" t="n">
        <v>93131.3</v>
      </c>
      <c r="BA3282" s="493" t="n">
        <v>100516.23</v>
      </c>
      <c r="BB3282" s="493" t="n">
        <v>119424.35</v>
      </c>
      <c r="BC3282" s="493" t="n">
        <v>127983.87</v>
      </c>
      <c r="BD3282" s="493" t="n">
        <v>111740.56</v>
      </c>
      <c r="BE3282" s="493" t="n">
        <v>113815.63</v>
      </c>
      <c r="BF3282" s="493" t="n">
        <v>119387.94</v>
      </c>
      <c r="BG3282" s="493" t="n">
        <v>124807.42</v>
      </c>
      <c r="BH3282" s="493" t="n">
        <v>135690.33</v>
      </c>
      <c r="BI3282" s="493" t="n">
        <v>119604.63</v>
      </c>
      <c r="BJ3282" s="493" t="n">
        <v>127838.58</v>
      </c>
      <c r="BK3282" s="493" t="n">
        <v>112808.98</v>
      </c>
      <c r="BL3282" s="493" t="n">
        <v>149532.56</v>
      </c>
      <c r="BM3282" s="493" t="n">
        <v>118694.82</v>
      </c>
      <c r="BN3282" s="493" t="n">
        <v>122404.71</v>
      </c>
      <c r="BO3282" s="493" t="n">
        <v>148293.39</v>
      </c>
      <c r="BP3282" s="493" t="n">
        <v>156928.62</v>
      </c>
      <c r="BQ3282" s="493" t="n">
        <v>160880.2</v>
      </c>
      <c r="BR3282" s="493" t="n">
        <v>168663.95</v>
      </c>
      <c r="BS3282" s="493" t="n">
        <v>167773.28</v>
      </c>
      <c r="BT3282" s="493" t="n">
        <v>167404.31</v>
      </c>
      <c r="BU3282" s="493" t="n">
        <v>158770.61</v>
      </c>
      <c r="BV3282" s="493" t="n">
        <v>177479.95</v>
      </c>
      <c r="BW3282" s="493" t="n">
        <v>158971.8</v>
      </c>
    </row>
    <row r="3283">
      <c r="A3283" t="inlineStr">
        <is>
          <t>[C9D3] Angiotensin-II 길항제 칼슘길항제 복합제</t>
        </is>
      </c>
      <c r="B3283" t="inlineStr">
        <is>
          <t>마더스</t>
        </is>
      </c>
      <c r="C3283" t="inlineStr">
        <is>
          <t>트윈 다운</t>
        </is>
      </c>
      <c r="D3283" t="inlineStr">
        <is>
          <t>마더스</t>
        </is>
      </c>
      <c r="E3283" t="inlineStr">
        <is>
          <t>amlodipine besylate,  telmisartan</t>
        </is>
      </c>
      <c r="F3283" t="inlineStr">
        <is>
          <t>보건소</t>
        </is>
      </c>
      <c r="G3283" t="inlineStr">
        <is>
          <t>Generic</t>
        </is>
      </c>
      <c r="H3283" s="493" t="n">
        <v>0</v>
      </c>
      <c r="I3283" s="493" t="n">
        <v>0</v>
      </c>
      <c r="J3283" s="493" t="n">
        <v>0</v>
      </c>
      <c r="K3283" s="493" t="n">
        <v>0</v>
      </c>
      <c r="L3283" s="493" t="n">
        <v>0</v>
      </c>
      <c r="M3283" s="493" t="n">
        <v>0</v>
      </c>
      <c r="N3283" s="493" t="n">
        <v>0</v>
      </c>
      <c r="O3283" s="493" t="n">
        <v>0</v>
      </c>
      <c r="P3283" s="493" t="n">
        <v>0</v>
      </c>
      <c r="Q3283" s="493" t="n">
        <v>0</v>
      </c>
      <c r="R3283" s="493" t="n">
        <v>0</v>
      </c>
      <c r="S3283" s="493" t="n">
        <v>0</v>
      </c>
      <c r="T3283" s="493" t="n">
        <v>0</v>
      </c>
      <c r="U3283" s="493" t="n">
        <v>0</v>
      </c>
      <c r="V3283" s="493" t="n">
        <v>0</v>
      </c>
      <c r="W3283" s="493" t="n">
        <v>0</v>
      </c>
      <c r="X3283" s="493" t="n">
        <v>0</v>
      </c>
      <c r="Y3283" s="493" t="n">
        <v>0</v>
      </c>
      <c r="Z3283" s="493" t="n">
        <v>108.6</v>
      </c>
      <c r="AA3283" s="493" t="n">
        <v>0</v>
      </c>
      <c r="AB3283" s="493" t="n">
        <v>240.6</v>
      </c>
      <c r="AC3283" s="493" t="n">
        <v>48.3</v>
      </c>
      <c r="AD3283" s="493" t="n">
        <v>231.6</v>
      </c>
      <c r="AE3283" s="493" t="n">
        <v>0</v>
      </c>
      <c r="AF3283" s="493" t="n">
        <v>252</v>
      </c>
      <c r="AG3283" s="493" t="n">
        <v>0</v>
      </c>
      <c r="AH3283" s="493" t="n">
        <v>151.2</v>
      </c>
      <c r="AI3283" s="493" t="n">
        <v>0</v>
      </c>
      <c r="AJ3283" s="493" t="n">
        <v>228</v>
      </c>
      <c r="AK3283" s="493" t="n">
        <v>313.2</v>
      </c>
      <c r="AL3283" s="493" t="n">
        <v>772.2</v>
      </c>
      <c r="AM3283" s="493" t="n">
        <v>688.5</v>
      </c>
      <c r="AN3283" s="493" t="n">
        <v>1758.36</v>
      </c>
      <c r="AO3283" s="493" t="n">
        <v>1513.65</v>
      </c>
      <c r="AP3283" s="493" t="n">
        <v>0</v>
      </c>
      <c r="AQ3283" s="493" t="n">
        <v>1114.8</v>
      </c>
      <c r="AR3283" s="493" t="n">
        <v>267.6</v>
      </c>
      <c r="AS3283" s="493" t="n">
        <v>502.98</v>
      </c>
      <c r="AT3283" s="493" t="n">
        <v>1043.1</v>
      </c>
      <c r="AU3283" s="493" t="n">
        <v>596.7</v>
      </c>
      <c r="AV3283" s="493" t="n">
        <v>252.9</v>
      </c>
      <c r="AW3283" s="493" t="n">
        <v>1623</v>
      </c>
      <c r="AX3283" s="493" t="n">
        <v>1904.4</v>
      </c>
      <c r="AY3283" s="493" t="n">
        <v>1707.6</v>
      </c>
      <c r="AZ3283" s="493" t="n">
        <v>1230.9</v>
      </c>
      <c r="BA3283" s="493" t="n">
        <v>702.3</v>
      </c>
      <c r="BB3283" s="493" t="n">
        <v>1223.4</v>
      </c>
      <c r="BC3283" s="493" t="n">
        <v>2592.21</v>
      </c>
      <c r="BD3283" s="493" t="n">
        <v>845.1</v>
      </c>
      <c r="BE3283" s="493" t="n">
        <v>835.8</v>
      </c>
      <c r="BF3283" s="493" t="n">
        <v>1272.9</v>
      </c>
      <c r="BG3283" s="493" t="n">
        <v>11983.8</v>
      </c>
      <c r="BH3283" s="493" t="n">
        <v>6682.5</v>
      </c>
      <c r="BI3283" s="493" t="n">
        <v>11012.7</v>
      </c>
      <c r="BJ3283" s="493" t="n">
        <v>16440.9</v>
      </c>
      <c r="BK3283" s="493" t="n">
        <v>5350.8</v>
      </c>
      <c r="BL3283" s="493" t="n">
        <v>14754.46</v>
      </c>
      <c r="BM3283" s="493" t="n">
        <v>5571</v>
      </c>
      <c r="BN3283" s="493" t="n">
        <v>14030.1</v>
      </c>
      <c r="BO3283" s="493" t="n">
        <v>7757.1</v>
      </c>
      <c r="BP3283" s="493" t="n">
        <v>13779.9</v>
      </c>
      <c r="BQ3283" s="493" t="n">
        <v>8817.6</v>
      </c>
      <c r="BR3283" s="493" t="n">
        <v>11116.2</v>
      </c>
      <c r="BS3283" s="493" t="n">
        <v>10976.1</v>
      </c>
      <c r="BT3283" s="493" t="n">
        <v>15441.6</v>
      </c>
      <c r="BU3283" s="493" t="n">
        <v>13327.2</v>
      </c>
      <c r="BV3283" s="493" t="n">
        <v>6827.3</v>
      </c>
      <c r="BW3283" s="493" t="n">
        <v>11751.9</v>
      </c>
    </row>
    <row r="3284">
      <c r="A3284" t="inlineStr">
        <is>
          <t>[C9D3] Angiotensin-II 길항제 칼슘길항제 복합제</t>
        </is>
      </c>
      <c r="B3284" t="inlineStr">
        <is>
          <t>마더스</t>
        </is>
      </c>
      <c r="C3284" t="inlineStr">
        <is>
          <t>트윈 다운</t>
        </is>
      </c>
      <c r="D3284" t="inlineStr">
        <is>
          <t>마더스</t>
        </is>
      </c>
      <c r="E3284" t="inlineStr">
        <is>
          <t>amlodipine besylate,  telmisartan</t>
        </is>
      </c>
      <c r="F3284" t="inlineStr">
        <is>
          <t>기타(치과의원, 치과병원 등)</t>
        </is>
      </c>
      <c r="G3284" t="inlineStr">
        <is>
          <t>Generic</t>
        </is>
      </c>
      <c r="H3284" s="493" t="n">
        <v>0</v>
      </c>
      <c r="I3284" s="493" t="n">
        <v>0</v>
      </c>
      <c r="J3284" s="493" t="n">
        <v>102.9</v>
      </c>
      <c r="K3284" s="493" t="n">
        <v>192.6</v>
      </c>
      <c r="L3284" s="493" t="n">
        <v>177.6</v>
      </c>
      <c r="M3284" s="493" t="n">
        <v>0</v>
      </c>
      <c r="N3284" s="493" t="n">
        <v>0</v>
      </c>
      <c r="O3284" s="493" t="n">
        <v>169.2</v>
      </c>
      <c r="P3284" s="493" t="n">
        <v>0</v>
      </c>
      <c r="Q3284" s="493" t="n">
        <v>190.8</v>
      </c>
      <c r="R3284" s="493" t="n">
        <v>0</v>
      </c>
      <c r="S3284" s="493" t="n">
        <v>0</v>
      </c>
      <c r="T3284" s="493" t="n">
        <v>0</v>
      </c>
      <c r="U3284" s="493" t="n">
        <v>0</v>
      </c>
      <c r="V3284" s="493" t="n">
        <v>230.4</v>
      </c>
      <c r="W3284" s="493" t="n">
        <v>662.4</v>
      </c>
      <c r="X3284" s="493" t="n">
        <v>0</v>
      </c>
      <c r="Y3284" s="493" t="n">
        <v>435.6</v>
      </c>
      <c r="Z3284" s="493" t="n">
        <v>344.7</v>
      </c>
      <c r="AA3284" s="493" t="n">
        <v>420</v>
      </c>
      <c r="AB3284" s="493" t="n">
        <v>0</v>
      </c>
      <c r="AC3284" s="493" t="n">
        <v>418.8</v>
      </c>
      <c r="AD3284" s="493" t="n">
        <v>0</v>
      </c>
      <c r="AE3284" s="493" t="n">
        <v>737.1</v>
      </c>
      <c r="AF3284" s="493" t="n">
        <v>0</v>
      </c>
      <c r="AG3284" s="493" t="n">
        <v>256.2</v>
      </c>
      <c r="AH3284" s="493" t="n">
        <v>0</v>
      </c>
      <c r="AI3284" s="493" t="n">
        <v>249.6</v>
      </c>
      <c r="AJ3284" s="493" t="n">
        <v>418.5</v>
      </c>
      <c r="AK3284" s="493" t="n">
        <v>374.4</v>
      </c>
      <c r="AL3284" s="493" t="n">
        <v>0</v>
      </c>
      <c r="AM3284" s="493" t="n">
        <v>0</v>
      </c>
      <c r="AN3284" s="493" t="n">
        <v>360</v>
      </c>
      <c r="AO3284" s="493" t="n">
        <v>251.4</v>
      </c>
      <c r="AP3284" s="493" t="n">
        <v>0</v>
      </c>
      <c r="AQ3284" s="493" t="n">
        <v>396</v>
      </c>
      <c r="AR3284" s="493" t="n">
        <v>0</v>
      </c>
      <c r="AS3284" s="493" t="n">
        <v>0</v>
      </c>
      <c r="AT3284" s="493" t="n">
        <v>386.1</v>
      </c>
      <c r="AU3284" s="493" t="n">
        <v>0</v>
      </c>
      <c r="AV3284" s="493" t="n">
        <v>0</v>
      </c>
      <c r="AW3284" s="493" t="n">
        <v>403.2</v>
      </c>
      <c r="AX3284" s="493" t="n">
        <v>881.1</v>
      </c>
      <c r="AY3284" s="493" t="n">
        <v>423</v>
      </c>
      <c r="AZ3284" s="493" t="n">
        <v>0</v>
      </c>
      <c r="BA3284" s="493" t="n">
        <v>0</v>
      </c>
      <c r="BB3284" s="493" t="n">
        <v>405</v>
      </c>
      <c r="BC3284" s="493" t="n">
        <v>0</v>
      </c>
      <c r="BD3284" s="493" t="n">
        <v>0</v>
      </c>
      <c r="BE3284" s="493" t="n">
        <v>0</v>
      </c>
      <c r="BF3284" s="493" t="n">
        <v>0</v>
      </c>
      <c r="BG3284" s="493" t="n">
        <v>0</v>
      </c>
      <c r="BH3284" s="493" t="n">
        <v>0</v>
      </c>
      <c r="BI3284" s="493" t="n">
        <v>0</v>
      </c>
      <c r="BJ3284" s="493" t="n">
        <v>0</v>
      </c>
      <c r="BK3284" s="493" t="n">
        <v>0</v>
      </c>
      <c r="BL3284" s="493" t="n">
        <v>0</v>
      </c>
      <c r="BM3284" s="493" t="n">
        <v>0</v>
      </c>
      <c r="BN3284" s="493" t="n">
        <v>0</v>
      </c>
      <c r="BO3284" s="493" t="n">
        <v>0</v>
      </c>
      <c r="BP3284" s="493" t="n">
        <v>0</v>
      </c>
      <c r="BQ3284" s="493" t="n">
        <v>0</v>
      </c>
      <c r="BR3284" s="493" t="n">
        <v>0</v>
      </c>
      <c r="BS3284" s="493" t="n">
        <v>0</v>
      </c>
      <c r="BT3284" s="493" t="n">
        <v>0</v>
      </c>
      <c r="BU3284" s="493" t="n">
        <v>0</v>
      </c>
      <c r="BV3284" s="493" t="n">
        <v>0</v>
      </c>
      <c r="BW3284" s="493" t="n">
        <v>0</v>
      </c>
    </row>
    <row r="3285">
      <c r="A3285" t="inlineStr">
        <is>
          <t>[C9D3] Angiotensin-II 길항제 칼슘길항제 복합제</t>
        </is>
      </c>
      <c r="B3285" t="inlineStr">
        <is>
          <t>맥널티</t>
        </is>
      </c>
      <c r="C3285" t="inlineStr">
        <is>
          <t>듀오엠</t>
        </is>
      </c>
      <c r="D3285" t="inlineStr">
        <is>
          <t>맥널티</t>
        </is>
      </c>
      <c r="E3285" t="inlineStr">
        <is>
          <t>amlodipine besylate,  telmisartan</t>
        </is>
      </c>
      <c r="F3285" t="inlineStr">
        <is>
          <t>종합병원</t>
        </is>
      </c>
      <c r="G3285" t="inlineStr">
        <is>
          <t>Generic</t>
        </is>
      </c>
      <c r="H3285" s="493" t="n">
        <v>0</v>
      </c>
      <c r="I3285" s="493" t="n">
        <v>0</v>
      </c>
      <c r="J3285" s="493" t="n">
        <v>0</v>
      </c>
      <c r="K3285" s="493" t="n">
        <v>0</v>
      </c>
      <c r="L3285" s="493" t="n">
        <v>0</v>
      </c>
      <c r="M3285" s="493" t="n">
        <v>0</v>
      </c>
      <c r="N3285" s="493" t="n">
        <v>0</v>
      </c>
      <c r="O3285" s="493" t="n">
        <v>0</v>
      </c>
      <c r="P3285" s="493" t="n">
        <v>0</v>
      </c>
      <c r="Q3285" s="493" t="n">
        <v>0</v>
      </c>
      <c r="R3285" s="493" t="n">
        <v>0</v>
      </c>
      <c r="S3285" s="493" t="n">
        <v>0</v>
      </c>
      <c r="T3285" s="493" t="n">
        <v>0</v>
      </c>
      <c r="U3285" s="493" t="n">
        <v>0</v>
      </c>
      <c r="V3285" s="493" t="n">
        <v>0</v>
      </c>
      <c r="W3285" s="493" t="n">
        <v>0</v>
      </c>
      <c r="X3285" s="493" t="n">
        <v>0</v>
      </c>
      <c r="Y3285" s="493" t="n">
        <v>0</v>
      </c>
      <c r="Z3285" s="493" t="n">
        <v>0</v>
      </c>
      <c r="AA3285" s="493" t="n">
        <v>0</v>
      </c>
      <c r="AB3285" s="493" t="n">
        <v>0</v>
      </c>
      <c r="AC3285" s="493" t="n">
        <v>0</v>
      </c>
      <c r="AD3285" s="493" t="n">
        <v>0</v>
      </c>
      <c r="AE3285" s="493" t="n">
        <v>0</v>
      </c>
      <c r="AF3285" s="493" t="n">
        <v>0</v>
      </c>
      <c r="AG3285" s="493" t="n">
        <v>0</v>
      </c>
      <c r="AH3285" s="493" t="n">
        <v>0</v>
      </c>
      <c r="AI3285" s="493" t="n">
        <v>0</v>
      </c>
      <c r="AJ3285" s="493" t="n">
        <v>0</v>
      </c>
      <c r="AK3285" s="493" t="n">
        <v>0</v>
      </c>
      <c r="AL3285" s="493" t="n">
        <v>0</v>
      </c>
      <c r="AM3285" s="493" t="n">
        <v>0</v>
      </c>
      <c r="AN3285" s="493" t="n">
        <v>0</v>
      </c>
      <c r="AO3285" s="493" t="n">
        <v>0</v>
      </c>
      <c r="AP3285" s="493" t="n">
        <v>0</v>
      </c>
      <c r="AQ3285" s="493" t="n">
        <v>0</v>
      </c>
      <c r="AR3285" s="493" t="n">
        <v>0</v>
      </c>
      <c r="AS3285" s="493" t="n">
        <v>0</v>
      </c>
      <c r="AT3285" s="493" t="n">
        <v>0</v>
      </c>
      <c r="AU3285" s="493" t="n">
        <v>0</v>
      </c>
      <c r="AV3285" s="493" t="n">
        <v>0</v>
      </c>
      <c r="AW3285" s="493" t="n">
        <v>0</v>
      </c>
      <c r="AX3285" s="493" t="n">
        <v>5463</v>
      </c>
      <c r="AY3285" s="493" t="n">
        <v>0</v>
      </c>
      <c r="AZ3285" s="493" t="n">
        <v>0</v>
      </c>
      <c r="BA3285" s="493" t="n">
        <v>0</v>
      </c>
      <c r="BB3285" s="493" t="n">
        <v>0</v>
      </c>
      <c r="BC3285" s="493" t="n">
        <v>2450.24</v>
      </c>
      <c r="BD3285" s="493" t="n">
        <v>0</v>
      </c>
      <c r="BE3285" s="493" t="n">
        <v>0</v>
      </c>
      <c r="BF3285" s="493" t="n">
        <v>0</v>
      </c>
      <c r="BG3285" s="493" t="n">
        <v>0</v>
      </c>
      <c r="BH3285" s="493" t="n">
        <v>1115.66</v>
      </c>
      <c r="BI3285" s="493" t="n">
        <v>0</v>
      </c>
      <c r="BJ3285" s="493" t="n">
        <v>0</v>
      </c>
      <c r="BK3285" s="493" t="n">
        <v>0</v>
      </c>
      <c r="BL3285" s="493" t="n">
        <v>0</v>
      </c>
      <c r="BM3285" s="493" t="n">
        <v>0</v>
      </c>
      <c r="BN3285" s="493" t="n">
        <v>0</v>
      </c>
      <c r="BO3285" s="493" t="n">
        <v>0</v>
      </c>
      <c r="BP3285" s="493" t="n">
        <v>0</v>
      </c>
      <c r="BQ3285" s="493" t="n">
        <v>0</v>
      </c>
      <c r="BR3285" s="493" t="n">
        <v>0</v>
      </c>
      <c r="BS3285" s="493" t="n">
        <v>0</v>
      </c>
      <c r="BT3285" s="493" t="n">
        <v>0</v>
      </c>
      <c r="BU3285" s="493" t="n">
        <v>0</v>
      </c>
      <c r="BV3285" s="493" t="n">
        <v>0</v>
      </c>
      <c r="BW3285" s="493" t="n">
        <v>0</v>
      </c>
    </row>
    <row r="3286">
      <c r="A3286" t="inlineStr">
        <is>
          <t>[C9D3] Angiotensin-II 길항제 칼슘길항제 복합제</t>
        </is>
      </c>
      <c r="B3286" t="inlineStr">
        <is>
          <t>맥널티</t>
        </is>
      </c>
      <c r="C3286" t="inlineStr">
        <is>
          <t>듀오엠</t>
        </is>
      </c>
      <c r="D3286" t="inlineStr">
        <is>
          <t>맥널티</t>
        </is>
      </c>
      <c r="E3286" t="inlineStr">
        <is>
          <t>amlodipine besylate,  telmisartan</t>
        </is>
      </c>
      <c r="F3286" t="inlineStr">
        <is>
          <t>병원</t>
        </is>
      </c>
      <c r="G3286" t="inlineStr">
        <is>
          <t>Generic</t>
        </is>
      </c>
      <c r="H3286" s="493" t="n">
        <v>0</v>
      </c>
      <c r="I3286" s="493" t="n">
        <v>0</v>
      </c>
      <c r="J3286" s="493" t="n">
        <v>0</v>
      </c>
      <c r="K3286" s="493" t="n">
        <v>0</v>
      </c>
      <c r="L3286" s="493" t="n">
        <v>0</v>
      </c>
      <c r="M3286" s="493" t="n">
        <v>0</v>
      </c>
      <c r="N3286" s="493" t="n">
        <v>0</v>
      </c>
      <c r="O3286" s="493" t="n">
        <v>0</v>
      </c>
      <c r="P3286" s="493" t="n">
        <v>0</v>
      </c>
      <c r="Q3286" s="493" t="n">
        <v>0</v>
      </c>
      <c r="R3286" s="493" t="n">
        <v>0</v>
      </c>
      <c r="S3286" s="493" t="n">
        <v>0</v>
      </c>
      <c r="T3286" s="493" t="n">
        <v>0</v>
      </c>
      <c r="U3286" s="493" t="n">
        <v>0</v>
      </c>
      <c r="V3286" s="493" t="n">
        <v>0</v>
      </c>
      <c r="W3286" s="493" t="n">
        <v>0</v>
      </c>
      <c r="X3286" s="493" t="n">
        <v>0</v>
      </c>
      <c r="Y3286" s="493" t="n">
        <v>0</v>
      </c>
      <c r="Z3286" s="493" t="n">
        <v>0</v>
      </c>
      <c r="AA3286" s="493" t="n">
        <v>0</v>
      </c>
      <c r="AB3286" s="493" t="n">
        <v>0</v>
      </c>
      <c r="AC3286" s="493" t="n">
        <v>0</v>
      </c>
      <c r="AD3286" s="493" t="n">
        <v>0</v>
      </c>
      <c r="AE3286" s="493" t="n">
        <v>0</v>
      </c>
      <c r="AF3286" s="493" t="n">
        <v>0</v>
      </c>
      <c r="AG3286" s="493" t="n">
        <v>0</v>
      </c>
      <c r="AH3286" s="493" t="n">
        <v>0</v>
      </c>
      <c r="AI3286" s="493" t="n">
        <v>0</v>
      </c>
      <c r="AJ3286" s="493" t="n">
        <v>0</v>
      </c>
      <c r="AK3286" s="493" t="n">
        <v>0</v>
      </c>
      <c r="AL3286" s="493" t="n">
        <v>0</v>
      </c>
      <c r="AM3286" s="493" t="n">
        <v>0</v>
      </c>
      <c r="AN3286" s="493" t="n">
        <v>0</v>
      </c>
      <c r="AO3286" s="493" t="n">
        <v>0</v>
      </c>
      <c r="AP3286" s="493" t="n">
        <v>0</v>
      </c>
      <c r="AQ3286" s="493" t="n">
        <v>0</v>
      </c>
      <c r="AR3286" s="493" t="n">
        <v>0</v>
      </c>
      <c r="AS3286" s="493" t="n">
        <v>0</v>
      </c>
      <c r="AT3286" s="493" t="n">
        <v>0</v>
      </c>
      <c r="AU3286" s="493" t="n">
        <v>0</v>
      </c>
      <c r="AV3286" s="493" t="n">
        <v>0</v>
      </c>
      <c r="AW3286" s="493" t="n">
        <v>0</v>
      </c>
      <c r="AX3286" s="493" t="n">
        <v>0</v>
      </c>
      <c r="AY3286" s="493" t="n">
        <v>0</v>
      </c>
      <c r="AZ3286" s="493" t="n">
        <v>0</v>
      </c>
      <c r="BA3286" s="493" t="n">
        <v>0</v>
      </c>
      <c r="BB3286" s="493" t="n">
        <v>0</v>
      </c>
      <c r="BC3286" s="493" t="n">
        <v>0</v>
      </c>
      <c r="BD3286" s="493" t="n">
        <v>0</v>
      </c>
      <c r="BE3286" s="493" t="n">
        <v>0</v>
      </c>
      <c r="BF3286" s="493" t="n">
        <v>0</v>
      </c>
      <c r="BG3286" s="493" t="n">
        <v>0</v>
      </c>
      <c r="BH3286" s="493" t="n">
        <v>0</v>
      </c>
      <c r="BI3286" s="493" t="n">
        <v>0</v>
      </c>
      <c r="BJ3286" s="493" t="n">
        <v>0</v>
      </c>
      <c r="BK3286" s="493" t="n">
        <v>105.56</v>
      </c>
      <c r="BL3286" s="493" t="n">
        <v>249</v>
      </c>
      <c r="BM3286" s="493" t="n">
        <v>0</v>
      </c>
      <c r="BN3286" s="493" t="n">
        <v>0</v>
      </c>
      <c r="BO3286" s="493" t="n">
        <v>0</v>
      </c>
      <c r="BP3286" s="493" t="n">
        <v>0</v>
      </c>
      <c r="BQ3286" s="493" t="n">
        <v>0</v>
      </c>
      <c r="BR3286" s="493" t="n">
        <v>243.6</v>
      </c>
      <c r="BS3286" s="493" t="n">
        <v>244.5</v>
      </c>
      <c r="BT3286" s="493" t="n">
        <v>121.5</v>
      </c>
      <c r="BU3286" s="493" t="n">
        <v>126.6</v>
      </c>
      <c r="BV3286" s="493" t="n">
        <v>0</v>
      </c>
      <c r="BW3286" s="493" t="n">
        <v>0</v>
      </c>
    </row>
    <row r="3287">
      <c r="A3287" t="inlineStr">
        <is>
          <t>[C9D3] Angiotensin-II 길항제 칼슘길항제 복합제</t>
        </is>
      </c>
      <c r="B3287" t="inlineStr">
        <is>
          <t>맥널티</t>
        </is>
      </c>
      <c r="C3287" t="inlineStr">
        <is>
          <t>듀오엠</t>
        </is>
      </c>
      <c r="D3287" t="inlineStr">
        <is>
          <t>맥널티</t>
        </is>
      </c>
      <c r="E3287" t="inlineStr">
        <is>
          <t>amlodipine besylate,  telmisartan</t>
        </is>
      </c>
      <c r="F3287" t="inlineStr">
        <is>
          <t>의원</t>
        </is>
      </c>
      <c r="G3287" t="inlineStr">
        <is>
          <t>Generic</t>
        </is>
      </c>
      <c r="H3287" s="493" t="n">
        <v>0</v>
      </c>
      <c r="I3287" s="493" t="n">
        <v>0</v>
      </c>
      <c r="J3287" s="493" t="n">
        <v>0</v>
      </c>
      <c r="K3287" s="493" t="n">
        <v>0</v>
      </c>
      <c r="L3287" s="493" t="n">
        <v>0</v>
      </c>
      <c r="M3287" s="493" t="n">
        <v>0</v>
      </c>
      <c r="N3287" s="493" t="n">
        <v>0</v>
      </c>
      <c r="O3287" s="493" t="n">
        <v>0</v>
      </c>
      <c r="P3287" s="493" t="n">
        <v>0</v>
      </c>
      <c r="Q3287" s="493" t="n">
        <v>0</v>
      </c>
      <c r="R3287" s="493" t="n">
        <v>0</v>
      </c>
      <c r="S3287" s="493" t="n">
        <v>0</v>
      </c>
      <c r="T3287" s="493" t="n">
        <v>0</v>
      </c>
      <c r="U3287" s="493" t="n">
        <v>0</v>
      </c>
      <c r="V3287" s="493" t="n">
        <v>0</v>
      </c>
      <c r="W3287" s="493" t="n">
        <v>0</v>
      </c>
      <c r="X3287" s="493" t="n">
        <v>0</v>
      </c>
      <c r="Y3287" s="493" t="n">
        <v>0</v>
      </c>
      <c r="Z3287" s="493" t="n">
        <v>0</v>
      </c>
      <c r="AA3287" s="493" t="n">
        <v>0</v>
      </c>
      <c r="AB3287" s="493" t="n">
        <v>0</v>
      </c>
      <c r="AC3287" s="493" t="n">
        <v>0</v>
      </c>
      <c r="AD3287" s="493" t="n">
        <v>0</v>
      </c>
      <c r="AE3287" s="493" t="n">
        <v>0</v>
      </c>
      <c r="AF3287" s="493" t="n">
        <v>0</v>
      </c>
      <c r="AG3287" s="493" t="n">
        <v>0</v>
      </c>
      <c r="AH3287" s="493" t="n">
        <v>0</v>
      </c>
      <c r="AI3287" s="493" t="n">
        <v>0</v>
      </c>
      <c r="AJ3287" s="493" t="n">
        <v>0</v>
      </c>
      <c r="AK3287" s="493" t="n">
        <v>0</v>
      </c>
      <c r="AL3287" s="493" t="n">
        <v>0</v>
      </c>
      <c r="AM3287" s="493" t="n">
        <v>0</v>
      </c>
      <c r="AN3287" s="493" t="n">
        <v>0</v>
      </c>
      <c r="AO3287" s="493" t="n">
        <v>0</v>
      </c>
      <c r="AP3287" s="493" t="n">
        <v>0</v>
      </c>
      <c r="AQ3287" s="493" t="n">
        <v>0</v>
      </c>
      <c r="AR3287" s="493" t="n">
        <v>2188</v>
      </c>
      <c r="AS3287" s="493" t="n">
        <v>3720</v>
      </c>
      <c r="AT3287" s="493" t="n">
        <v>9800</v>
      </c>
      <c r="AU3287" s="493" t="n">
        <v>7180</v>
      </c>
      <c r="AV3287" s="493" t="n">
        <v>9604</v>
      </c>
      <c r="AW3287" s="493" t="n">
        <v>7376</v>
      </c>
      <c r="AX3287" s="493" t="n">
        <v>12700</v>
      </c>
      <c r="AY3287" s="493" t="n">
        <v>9477.65</v>
      </c>
      <c r="AZ3287" s="493" t="n">
        <v>8600</v>
      </c>
      <c r="BA3287" s="493" t="n">
        <v>12694.75</v>
      </c>
      <c r="BB3287" s="493" t="n">
        <v>11502.8</v>
      </c>
      <c r="BC3287" s="493" t="n">
        <v>9581.27</v>
      </c>
      <c r="BD3287" s="493" t="n">
        <v>8581.25</v>
      </c>
      <c r="BE3287" s="493" t="n">
        <v>6384.9</v>
      </c>
      <c r="BF3287" s="493" t="n">
        <v>8167.2</v>
      </c>
      <c r="BG3287" s="493" t="n">
        <v>6963.3</v>
      </c>
      <c r="BH3287" s="493" t="n">
        <v>5400.3</v>
      </c>
      <c r="BI3287" s="493" t="n">
        <v>6179.55</v>
      </c>
      <c r="BJ3287" s="493" t="n">
        <v>5810.36</v>
      </c>
      <c r="BK3287" s="493" t="n">
        <v>3473</v>
      </c>
      <c r="BL3287" s="493" t="n">
        <v>4424.6</v>
      </c>
      <c r="BM3287" s="493" t="n">
        <v>4013.7</v>
      </c>
      <c r="BN3287" s="493" t="n">
        <v>3336</v>
      </c>
      <c r="BO3287" s="493" t="n">
        <v>4664.3</v>
      </c>
      <c r="BP3287" s="493" t="n">
        <v>3900</v>
      </c>
      <c r="BQ3287" s="493" t="n">
        <v>3020.15</v>
      </c>
      <c r="BR3287" s="493" t="n">
        <v>3889.7</v>
      </c>
      <c r="BS3287" s="493" t="n">
        <v>2517.75</v>
      </c>
      <c r="BT3287" s="493" t="n">
        <v>2661.9</v>
      </c>
      <c r="BU3287" s="493" t="n">
        <v>3399.55</v>
      </c>
      <c r="BV3287" s="493" t="n">
        <v>3377.55</v>
      </c>
      <c r="BW3287" s="493" t="n">
        <v>1980.56</v>
      </c>
    </row>
    <row r="3288">
      <c r="A3288" t="inlineStr">
        <is>
          <t>[C9D3] Angiotensin-II 길항제 칼슘길항제 복합제</t>
        </is>
      </c>
      <c r="B3288" t="inlineStr">
        <is>
          <t>맥널티</t>
        </is>
      </c>
      <c r="C3288" t="inlineStr">
        <is>
          <t>듀오엠</t>
        </is>
      </c>
      <c r="D3288" t="inlineStr">
        <is>
          <t>맥널티</t>
        </is>
      </c>
      <c r="E3288" t="inlineStr">
        <is>
          <t>amlodipine besylate,  telmisartan</t>
        </is>
      </c>
      <c r="F3288" t="inlineStr">
        <is>
          <t>보건소</t>
        </is>
      </c>
      <c r="G3288" t="inlineStr">
        <is>
          <t>Generic</t>
        </is>
      </c>
      <c r="H3288" s="493" t="n">
        <v>0</v>
      </c>
      <c r="I3288" s="493" t="n">
        <v>0</v>
      </c>
      <c r="J3288" s="493" t="n">
        <v>0</v>
      </c>
      <c r="K3288" s="493" t="n">
        <v>0</v>
      </c>
      <c r="L3288" s="493" t="n">
        <v>0</v>
      </c>
      <c r="M3288" s="493" t="n">
        <v>0</v>
      </c>
      <c r="N3288" s="493" t="n">
        <v>0</v>
      </c>
      <c r="O3288" s="493" t="n">
        <v>0</v>
      </c>
      <c r="P3288" s="493" t="n">
        <v>0</v>
      </c>
      <c r="Q3288" s="493" t="n">
        <v>0</v>
      </c>
      <c r="R3288" s="493" t="n">
        <v>0</v>
      </c>
      <c r="S3288" s="493" t="n">
        <v>0</v>
      </c>
      <c r="T3288" s="493" t="n">
        <v>0</v>
      </c>
      <c r="U3288" s="493" t="n">
        <v>0</v>
      </c>
      <c r="V3288" s="493" t="n">
        <v>0</v>
      </c>
      <c r="W3288" s="493" t="n">
        <v>0</v>
      </c>
      <c r="X3288" s="493" t="n">
        <v>0</v>
      </c>
      <c r="Y3288" s="493" t="n">
        <v>0</v>
      </c>
      <c r="Z3288" s="493" t="n">
        <v>0</v>
      </c>
      <c r="AA3288" s="493" t="n">
        <v>0</v>
      </c>
      <c r="AB3288" s="493" t="n">
        <v>0</v>
      </c>
      <c r="AC3288" s="493" t="n">
        <v>0</v>
      </c>
      <c r="AD3288" s="493" t="n">
        <v>0</v>
      </c>
      <c r="AE3288" s="493" t="n">
        <v>0</v>
      </c>
      <c r="AF3288" s="493" t="n">
        <v>0</v>
      </c>
      <c r="AG3288" s="493" t="n">
        <v>0</v>
      </c>
      <c r="AH3288" s="493" t="n">
        <v>0</v>
      </c>
      <c r="AI3288" s="493" t="n">
        <v>0</v>
      </c>
      <c r="AJ3288" s="493" t="n">
        <v>0</v>
      </c>
      <c r="AK3288" s="493" t="n">
        <v>0</v>
      </c>
      <c r="AL3288" s="493" t="n">
        <v>0</v>
      </c>
      <c r="AM3288" s="493" t="n">
        <v>0</v>
      </c>
      <c r="AN3288" s="493" t="n">
        <v>0</v>
      </c>
      <c r="AO3288" s="493" t="n">
        <v>0</v>
      </c>
      <c r="AP3288" s="493" t="n">
        <v>0</v>
      </c>
      <c r="AQ3288" s="493" t="n">
        <v>0</v>
      </c>
      <c r="AR3288" s="493" t="n">
        <v>0</v>
      </c>
      <c r="AS3288" s="493" t="n">
        <v>0</v>
      </c>
      <c r="AT3288" s="493" t="n">
        <v>0</v>
      </c>
      <c r="AU3288" s="493" t="n">
        <v>0</v>
      </c>
      <c r="AV3288" s="493" t="n">
        <v>0</v>
      </c>
      <c r="AW3288" s="493" t="n">
        <v>0</v>
      </c>
      <c r="AX3288" s="493" t="n">
        <v>0</v>
      </c>
      <c r="AY3288" s="493" t="n">
        <v>0</v>
      </c>
      <c r="AZ3288" s="493" t="n">
        <v>0</v>
      </c>
      <c r="BA3288" s="493" t="n">
        <v>0</v>
      </c>
      <c r="BB3288" s="493" t="n">
        <v>0</v>
      </c>
      <c r="BC3288" s="493" t="n">
        <v>0</v>
      </c>
      <c r="BD3288" s="493" t="n">
        <v>0</v>
      </c>
      <c r="BE3288" s="493" t="n">
        <v>0</v>
      </c>
      <c r="BF3288" s="493" t="n">
        <v>0</v>
      </c>
      <c r="BG3288" s="493" t="n">
        <v>1041.3</v>
      </c>
      <c r="BH3288" s="493" t="n">
        <v>2692.2</v>
      </c>
      <c r="BI3288" s="493" t="n">
        <v>3828.5</v>
      </c>
      <c r="BJ3288" s="493" t="n">
        <v>3690.75</v>
      </c>
      <c r="BK3288" s="493" t="n">
        <v>3140.86</v>
      </c>
      <c r="BL3288" s="493" t="n">
        <v>8822.4</v>
      </c>
      <c r="BM3288" s="493" t="n">
        <v>3392.1</v>
      </c>
      <c r="BN3288" s="493" t="n">
        <v>3722.74</v>
      </c>
      <c r="BO3288" s="493" t="n">
        <v>11667</v>
      </c>
      <c r="BP3288" s="493" t="n">
        <v>3599.6</v>
      </c>
      <c r="BQ3288" s="493" t="n">
        <v>10327.2</v>
      </c>
      <c r="BR3288" s="493" t="n">
        <v>7024.2</v>
      </c>
      <c r="BS3288" s="493" t="n">
        <v>4100.6</v>
      </c>
      <c r="BT3288" s="493" t="n">
        <v>12160.85</v>
      </c>
      <c r="BU3288" s="493" t="n">
        <v>6439.2</v>
      </c>
      <c r="BV3288" s="493" t="n">
        <v>10106.7</v>
      </c>
      <c r="BW3288" s="493" t="n">
        <v>7351.8</v>
      </c>
    </row>
    <row r="3289">
      <c r="A3289" t="inlineStr">
        <is>
          <t>[C9D3] Angiotensin-II 길항제 칼슘길항제 복합제</t>
        </is>
      </c>
      <c r="B3289" t="inlineStr">
        <is>
          <t>맥널티</t>
        </is>
      </c>
      <c r="C3289" t="inlineStr">
        <is>
          <t>맥세비카</t>
        </is>
      </c>
      <c r="D3289" t="inlineStr">
        <is>
          <t>맥널티</t>
        </is>
      </c>
      <c r="E3289" t="inlineStr">
        <is>
          <t>amlodipine besylate,  olmesartan medoxomil</t>
        </is>
      </c>
      <c r="F3289" t="inlineStr">
        <is>
          <t>상급종합병원</t>
        </is>
      </c>
      <c r="G3289" t="inlineStr">
        <is>
          <t>Generic</t>
        </is>
      </c>
      <c r="H3289" s="493" t="n">
        <v>0</v>
      </c>
      <c r="I3289" s="493" t="n">
        <v>0</v>
      </c>
      <c r="J3289" s="493" t="n">
        <v>0</v>
      </c>
      <c r="K3289" s="493" t="n">
        <v>0</v>
      </c>
      <c r="L3289" s="493" t="n">
        <v>0</v>
      </c>
      <c r="M3289" s="493" t="n">
        <v>0</v>
      </c>
      <c r="N3289" s="493" t="n">
        <v>0</v>
      </c>
      <c r="O3289" s="493" t="n">
        <v>0</v>
      </c>
      <c r="P3289" s="493" t="n">
        <v>0</v>
      </c>
      <c r="Q3289" s="493" t="n">
        <v>0</v>
      </c>
      <c r="R3289" s="493" t="n">
        <v>0</v>
      </c>
      <c r="S3289" s="493" t="n">
        <v>0</v>
      </c>
      <c r="T3289" s="493" t="n">
        <v>0</v>
      </c>
      <c r="U3289" s="493" t="n">
        <v>0</v>
      </c>
      <c r="V3289" s="493" t="n">
        <v>0</v>
      </c>
      <c r="W3289" s="493" t="n">
        <v>2406</v>
      </c>
      <c r="X3289" s="493" t="n">
        <v>0</v>
      </c>
      <c r="Y3289" s="493" t="n">
        <v>0</v>
      </c>
      <c r="Z3289" s="493" t="n">
        <v>0</v>
      </c>
      <c r="AA3289" s="493" t="n">
        <v>0</v>
      </c>
      <c r="AB3289" s="493" t="n">
        <v>0</v>
      </c>
      <c r="AC3289" s="493" t="n">
        <v>0</v>
      </c>
      <c r="AD3289" s="493" t="n">
        <v>0</v>
      </c>
      <c r="AE3289" s="493" t="n">
        <v>0</v>
      </c>
      <c r="AF3289" s="493" t="n">
        <v>0</v>
      </c>
      <c r="AG3289" s="493" t="n">
        <v>0</v>
      </c>
      <c r="AH3289" s="493" t="n">
        <v>0</v>
      </c>
      <c r="AI3289" s="493" t="n">
        <v>0</v>
      </c>
      <c r="AJ3289" s="493" t="n">
        <v>0</v>
      </c>
      <c r="AK3289" s="493" t="n">
        <v>0</v>
      </c>
      <c r="AL3289" s="493" t="n">
        <v>0</v>
      </c>
      <c r="AM3289" s="493" t="n">
        <v>0</v>
      </c>
      <c r="AN3289" s="493" t="n">
        <v>0</v>
      </c>
      <c r="AO3289" s="493" t="n">
        <v>0</v>
      </c>
      <c r="AP3289" s="493" t="n">
        <v>0</v>
      </c>
      <c r="AQ3289" s="493" t="n">
        <v>0</v>
      </c>
      <c r="AR3289" s="493" t="n">
        <v>0</v>
      </c>
      <c r="AS3289" s="493" t="n">
        <v>0</v>
      </c>
      <c r="AT3289" s="493" t="n">
        <v>0</v>
      </c>
      <c r="AU3289" s="493" t="n">
        <v>0</v>
      </c>
      <c r="AV3289" s="493" t="n">
        <v>0</v>
      </c>
      <c r="AW3289" s="493" t="n">
        <v>0</v>
      </c>
      <c r="AX3289" s="493" t="n">
        <v>0</v>
      </c>
      <c r="AY3289" s="493" t="n">
        <v>0</v>
      </c>
      <c r="AZ3289" s="493" t="n">
        <v>0</v>
      </c>
      <c r="BA3289" s="493" t="n">
        <v>0</v>
      </c>
      <c r="BB3289" s="493" t="n">
        <v>0</v>
      </c>
      <c r="BC3289" s="493" t="n">
        <v>0</v>
      </c>
      <c r="BD3289" s="493" t="n">
        <v>0</v>
      </c>
      <c r="BE3289" s="493" t="n">
        <v>0</v>
      </c>
      <c r="BF3289" s="493" t="n">
        <v>0</v>
      </c>
      <c r="BG3289" s="493" t="n">
        <v>0</v>
      </c>
      <c r="BH3289" s="493" t="n">
        <v>0</v>
      </c>
      <c r="BI3289" s="493" t="n">
        <v>0</v>
      </c>
      <c r="BJ3289" s="493" t="n">
        <v>0</v>
      </c>
      <c r="BK3289" s="493" t="n">
        <v>0</v>
      </c>
      <c r="BL3289" s="493" t="n">
        <v>0</v>
      </c>
      <c r="BM3289" s="493" t="n">
        <v>0</v>
      </c>
      <c r="BN3289" s="493" t="n">
        <v>0</v>
      </c>
      <c r="BO3289" s="493" t="n">
        <v>0</v>
      </c>
      <c r="BP3289" s="493" t="n">
        <v>0</v>
      </c>
      <c r="BQ3289" s="493" t="n">
        <v>0</v>
      </c>
      <c r="BR3289" s="493" t="n">
        <v>0</v>
      </c>
      <c r="BS3289" s="493" t="n">
        <v>0</v>
      </c>
      <c r="BT3289" s="493" t="n">
        <v>0</v>
      </c>
      <c r="BU3289" s="493" t="n">
        <v>0</v>
      </c>
      <c r="BV3289" s="493" t="n">
        <v>0</v>
      </c>
      <c r="BW3289" s="493" t="n">
        <v>0</v>
      </c>
    </row>
    <row r="3290">
      <c r="A3290" t="inlineStr">
        <is>
          <t>[C9D3] Angiotensin-II 길항제 칼슘길항제 복합제</t>
        </is>
      </c>
      <c r="B3290" t="inlineStr">
        <is>
          <t>맥널티</t>
        </is>
      </c>
      <c r="C3290" t="inlineStr">
        <is>
          <t>맥세비카</t>
        </is>
      </c>
      <c r="D3290" t="inlineStr">
        <is>
          <t>맥널티</t>
        </is>
      </c>
      <c r="E3290" t="inlineStr">
        <is>
          <t>amlodipine besylate,  olmesartan medoxomil</t>
        </is>
      </c>
      <c r="F3290" t="inlineStr">
        <is>
          <t>종합병원</t>
        </is>
      </c>
      <c r="G3290" t="inlineStr">
        <is>
          <t>Generic</t>
        </is>
      </c>
      <c r="H3290" s="493" t="n">
        <v>0</v>
      </c>
      <c r="I3290" s="493" t="n">
        <v>0</v>
      </c>
      <c r="J3290" s="493" t="n">
        <v>0</v>
      </c>
      <c r="K3290" s="493" t="n">
        <v>0</v>
      </c>
      <c r="L3290" s="493" t="n">
        <v>0</v>
      </c>
      <c r="M3290" s="493" t="n">
        <v>0</v>
      </c>
      <c r="N3290" s="493" t="n">
        <v>0</v>
      </c>
      <c r="O3290" s="493" t="n">
        <v>0</v>
      </c>
      <c r="P3290" s="493" t="n">
        <v>0</v>
      </c>
      <c r="Q3290" s="493" t="n">
        <v>0</v>
      </c>
      <c r="R3290" s="493" t="n">
        <v>0</v>
      </c>
      <c r="S3290" s="493" t="n">
        <v>0</v>
      </c>
      <c r="T3290" s="493" t="n">
        <v>0</v>
      </c>
      <c r="U3290" s="493" t="n">
        <v>0</v>
      </c>
      <c r="V3290" s="493" t="n">
        <v>0</v>
      </c>
      <c r="W3290" s="493" t="n">
        <v>0</v>
      </c>
      <c r="X3290" s="493" t="n">
        <v>0</v>
      </c>
      <c r="Y3290" s="493" t="n">
        <v>0</v>
      </c>
      <c r="Z3290" s="493" t="n">
        <v>0</v>
      </c>
      <c r="AA3290" s="493" t="n">
        <v>0</v>
      </c>
      <c r="AB3290" s="493" t="n">
        <v>0</v>
      </c>
      <c r="AC3290" s="493" t="n">
        <v>0</v>
      </c>
      <c r="AD3290" s="493" t="n">
        <v>0</v>
      </c>
      <c r="AE3290" s="493" t="n">
        <v>0</v>
      </c>
      <c r="AF3290" s="493" t="n">
        <v>0</v>
      </c>
      <c r="AG3290" s="493" t="n">
        <v>0</v>
      </c>
      <c r="AH3290" s="493" t="n">
        <v>0</v>
      </c>
      <c r="AI3290" s="493" t="n">
        <v>0</v>
      </c>
      <c r="AJ3290" s="493" t="n">
        <v>0</v>
      </c>
      <c r="AK3290" s="493" t="n">
        <v>0</v>
      </c>
      <c r="AL3290" s="493" t="n">
        <v>0</v>
      </c>
      <c r="AM3290" s="493" t="n">
        <v>0</v>
      </c>
      <c r="AN3290" s="493" t="n">
        <v>0</v>
      </c>
      <c r="AO3290" s="493" t="n">
        <v>0</v>
      </c>
      <c r="AP3290" s="493" t="n">
        <v>0</v>
      </c>
      <c r="AQ3290" s="493" t="n">
        <v>0</v>
      </c>
      <c r="AR3290" s="493" t="n">
        <v>0</v>
      </c>
      <c r="AS3290" s="493" t="n">
        <v>0</v>
      </c>
      <c r="AT3290" s="493" t="n">
        <v>0</v>
      </c>
      <c r="AU3290" s="493" t="n">
        <v>0</v>
      </c>
      <c r="AV3290" s="493" t="n">
        <v>0</v>
      </c>
      <c r="AW3290" s="493" t="n">
        <v>0</v>
      </c>
      <c r="AX3290" s="493" t="n">
        <v>9937.719999999999</v>
      </c>
      <c r="AY3290" s="493" t="n">
        <v>1597.44</v>
      </c>
      <c r="AZ3290" s="493" t="n">
        <v>2976.75</v>
      </c>
      <c r="BA3290" s="493" t="n">
        <v>3284.58</v>
      </c>
      <c r="BB3290" s="493" t="n">
        <v>20151.23</v>
      </c>
      <c r="BC3290" s="493" t="n">
        <v>9423.09</v>
      </c>
      <c r="BD3290" s="493" t="n">
        <v>7120.6</v>
      </c>
      <c r="BE3290" s="493" t="n">
        <v>6165.06</v>
      </c>
      <c r="BF3290" s="493" t="n">
        <v>13253.29</v>
      </c>
      <c r="BG3290" s="493" t="n">
        <v>4543.44</v>
      </c>
      <c r="BH3290" s="493" t="n">
        <v>7447.16</v>
      </c>
      <c r="BI3290" s="493" t="n">
        <v>1937.6</v>
      </c>
      <c r="BJ3290" s="493" t="n">
        <v>0</v>
      </c>
      <c r="BK3290" s="493" t="n">
        <v>0</v>
      </c>
      <c r="BL3290" s="493" t="n">
        <v>0</v>
      </c>
      <c r="BM3290" s="493" t="n">
        <v>0</v>
      </c>
      <c r="BN3290" s="493" t="n">
        <v>0</v>
      </c>
      <c r="BO3290" s="493" t="n">
        <v>0</v>
      </c>
      <c r="BP3290" s="493" t="n">
        <v>0</v>
      </c>
      <c r="BQ3290" s="493" t="n">
        <v>0</v>
      </c>
      <c r="BR3290" s="493" t="n">
        <v>0</v>
      </c>
      <c r="BS3290" s="493" t="n">
        <v>0</v>
      </c>
      <c r="BT3290" s="493" t="n">
        <v>1008</v>
      </c>
      <c r="BU3290" s="493" t="n">
        <v>0</v>
      </c>
      <c r="BV3290" s="493" t="n">
        <v>500.4</v>
      </c>
      <c r="BW3290" s="493" t="n">
        <v>1402.65</v>
      </c>
    </row>
    <row r="3291">
      <c r="A3291" t="inlineStr">
        <is>
          <t>[C9D3] Angiotensin-II 길항제 칼슘길항제 복합제</t>
        </is>
      </c>
      <c r="B3291" t="inlineStr">
        <is>
          <t>맥널티</t>
        </is>
      </c>
      <c r="C3291" t="inlineStr">
        <is>
          <t>맥세비카</t>
        </is>
      </c>
      <c r="D3291" t="inlineStr">
        <is>
          <t>맥널티</t>
        </is>
      </c>
      <c r="E3291" t="inlineStr">
        <is>
          <t>amlodipine besylate,  olmesartan medoxomil</t>
        </is>
      </c>
      <c r="F3291" t="inlineStr">
        <is>
          <t>병원</t>
        </is>
      </c>
      <c r="G3291" t="inlineStr">
        <is>
          <t>Generic</t>
        </is>
      </c>
      <c r="H3291" s="493" t="n">
        <v>0</v>
      </c>
      <c r="I3291" s="493" t="n">
        <v>0</v>
      </c>
      <c r="J3291" s="493" t="n">
        <v>0</v>
      </c>
      <c r="K3291" s="493" t="n">
        <v>0</v>
      </c>
      <c r="L3291" s="493" t="n">
        <v>0</v>
      </c>
      <c r="M3291" s="493" t="n">
        <v>0</v>
      </c>
      <c r="N3291" s="493" t="n">
        <v>0</v>
      </c>
      <c r="O3291" s="493" t="n">
        <v>0</v>
      </c>
      <c r="P3291" s="493" t="n">
        <v>0</v>
      </c>
      <c r="Q3291" s="493" t="n">
        <v>0</v>
      </c>
      <c r="R3291" s="493" t="n">
        <v>0</v>
      </c>
      <c r="S3291" s="493" t="n">
        <v>0</v>
      </c>
      <c r="T3291" s="493" t="n">
        <v>0</v>
      </c>
      <c r="U3291" s="493" t="n">
        <v>0</v>
      </c>
      <c r="V3291" s="493" t="n">
        <v>0</v>
      </c>
      <c r="W3291" s="493" t="n">
        <v>0</v>
      </c>
      <c r="X3291" s="493" t="n">
        <v>0</v>
      </c>
      <c r="Y3291" s="493" t="n">
        <v>0</v>
      </c>
      <c r="Z3291" s="493" t="n">
        <v>0</v>
      </c>
      <c r="AA3291" s="493" t="n">
        <v>0</v>
      </c>
      <c r="AB3291" s="493" t="n">
        <v>0</v>
      </c>
      <c r="AC3291" s="493" t="n">
        <v>0</v>
      </c>
      <c r="AD3291" s="493" t="n">
        <v>0</v>
      </c>
      <c r="AE3291" s="493" t="n">
        <v>0</v>
      </c>
      <c r="AF3291" s="493" t="n">
        <v>0</v>
      </c>
      <c r="AG3291" s="493" t="n">
        <v>0</v>
      </c>
      <c r="AH3291" s="493" t="n">
        <v>0</v>
      </c>
      <c r="AI3291" s="493" t="n">
        <v>0</v>
      </c>
      <c r="AJ3291" s="493" t="n">
        <v>0</v>
      </c>
      <c r="AK3291" s="493" t="n">
        <v>0</v>
      </c>
      <c r="AL3291" s="493" t="n">
        <v>0</v>
      </c>
      <c r="AM3291" s="493" t="n">
        <v>0</v>
      </c>
      <c r="AN3291" s="493" t="n">
        <v>0</v>
      </c>
      <c r="AO3291" s="493" t="n">
        <v>0</v>
      </c>
      <c r="AP3291" s="493" t="n">
        <v>0</v>
      </c>
      <c r="AQ3291" s="493" t="n">
        <v>0</v>
      </c>
      <c r="AR3291" s="493" t="n">
        <v>240</v>
      </c>
      <c r="AS3291" s="493" t="n">
        <v>360</v>
      </c>
      <c r="AT3291" s="493" t="n">
        <v>480</v>
      </c>
      <c r="AU3291" s="493" t="n">
        <v>0</v>
      </c>
      <c r="AV3291" s="493" t="n">
        <v>0</v>
      </c>
      <c r="AW3291" s="493" t="n">
        <v>0</v>
      </c>
      <c r="AX3291" s="493" t="n">
        <v>0</v>
      </c>
      <c r="AY3291" s="493" t="n">
        <v>0</v>
      </c>
      <c r="AZ3291" s="493" t="n">
        <v>0</v>
      </c>
      <c r="BA3291" s="493" t="n">
        <v>708.6799999999999</v>
      </c>
      <c r="BB3291" s="493" t="n">
        <v>362.1</v>
      </c>
      <c r="BC3291" s="493" t="n">
        <v>664.62</v>
      </c>
      <c r="BD3291" s="493" t="n">
        <v>574.2</v>
      </c>
      <c r="BE3291" s="493" t="n">
        <v>121.8</v>
      </c>
      <c r="BF3291" s="493" t="n">
        <v>243.3</v>
      </c>
      <c r="BG3291" s="493" t="n">
        <v>120.9</v>
      </c>
      <c r="BH3291" s="493" t="n">
        <v>241.5</v>
      </c>
      <c r="BI3291" s="493" t="n">
        <v>120.3</v>
      </c>
      <c r="BJ3291" s="493" t="n">
        <v>813</v>
      </c>
      <c r="BK3291" s="493" t="n">
        <v>435.9</v>
      </c>
      <c r="BL3291" s="493" t="n">
        <v>346.9</v>
      </c>
      <c r="BM3291" s="493" t="n">
        <v>202.9</v>
      </c>
      <c r="BN3291" s="493" t="n">
        <v>148.8</v>
      </c>
      <c r="BO3291" s="493" t="n">
        <v>1376.35</v>
      </c>
      <c r="BP3291" s="493" t="n">
        <v>352.5</v>
      </c>
      <c r="BQ3291" s="493" t="n">
        <v>266.7</v>
      </c>
      <c r="BR3291" s="493" t="n">
        <v>253.8</v>
      </c>
      <c r="BS3291" s="493" t="n">
        <v>160.3</v>
      </c>
      <c r="BT3291" s="493" t="n">
        <v>133.2</v>
      </c>
      <c r="BU3291" s="493" t="n">
        <v>142.85</v>
      </c>
      <c r="BV3291" s="493" t="n">
        <v>211.8</v>
      </c>
      <c r="BW3291" s="493" t="n">
        <v>210.9</v>
      </c>
    </row>
    <row r="3292">
      <c r="A3292" t="inlineStr">
        <is>
          <t>[C9D3] Angiotensin-II 길항제 칼슘길항제 복합제</t>
        </is>
      </c>
      <c r="B3292" t="inlineStr">
        <is>
          <t>맥널티</t>
        </is>
      </c>
      <c r="C3292" t="inlineStr">
        <is>
          <t>맥세비카</t>
        </is>
      </c>
      <c r="D3292" t="inlineStr">
        <is>
          <t>맥널티</t>
        </is>
      </c>
      <c r="E3292" t="inlineStr">
        <is>
          <t>amlodipine besylate,  olmesartan medoxomil</t>
        </is>
      </c>
      <c r="F3292" t="inlineStr">
        <is>
          <t>의원</t>
        </is>
      </c>
      <c r="G3292" t="inlineStr">
        <is>
          <t>Generic</t>
        </is>
      </c>
      <c r="H3292" s="493" t="n">
        <v>0</v>
      </c>
      <c r="I3292" s="493" t="n">
        <v>0</v>
      </c>
      <c r="J3292" s="493" t="n">
        <v>0</v>
      </c>
      <c r="K3292" s="493" t="n">
        <v>0</v>
      </c>
      <c r="L3292" s="493" t="n">
        <v>25538</v>
      </c>
      <c r="M3292" s="493" t="n">
        <v>22633.2</v>
      </c>
      <c r="N3292" s="493" t="n">
        <v>30214.6</v>
      </c>
      <c r="O3292" s="493" t="n">
        <v>26449.45</v>
      </c>
      <c r="P3292" s="493" t="n">
        <v>22015.7</v>
      </c>
      <c r="Q3292" s="493" t="n">
        <v>27413.52</v>
      </c>
      <c r="R3292" s="493" t="n">
        <v>25718.9</v>
      </c>
      <c r="S3292" s="493" t="n">
        <v>22132.05</v>
      </c>
      <c r="T3292" s="493" t="n">
        <v>21820.2</v>
      </c>
      <c r="U3292" s="493" t="n">
        <v>19094.35</v>
      </c>
      <c r="V3292" s="493" t="n">
        <v>20168.75</v>
      </c>
      <c r="W3292" s="493" t="n">
        <v>19200.63</v>
      </c>
      <c r="X3292" s="493" t="n">
        <v>23187.7</v>
      </c>
      <c r="Y3292" s="493" t="n">
        <v>20183.2</v>
      </c>
      <c r="Z3292" s="493" t="n">
        <v>21020.4</v>
      </c>
      <c r="AA3292" s="493" t="n">
        <v>21955.8</v>
      </c>
      <c r="AB3292" s="493" t="n">
        <v>16003.7</v>
      </c>
      <c r="AC3292" s="493" t="n">
        <v>15663.5</v>
      </c>
      <c r="AD3292" s="493" t="n">
        <v>0</v>
      </c>
      <c r="AE3292" s="493" t="n">
        <v>0</v>
      </c>
      <c r="AF3292" s="493" t="n">
        <v>0</v>
      </c>
      <c r="AG3292" s="493" t="n">
        <v>0</v>
      </c>
      <c r="AH3292" s="493" t="n">
        <v>0</v>
      </c>
      <c r="AI3292" s="493" t="n">
        <v>0</v>
      </c>
      <c r="AJ3292" s="493" t="n">
        <v>0</v>
      </c>
      <c r="AK3292" s="493" t="n">
        <v>0</v>
      </c>
      <c r="AL3292" s="493" t="n">
        <v>6121.94</v>
      </c>
      <c r="AM3292" s="493" t="n">
        <v>5815</v>
      </c>
      <c r="AN3292" s="493" t="n">
        <v>8032.11</v>
      </c>
      <c r="AO3292" s="493" t="n">
        <v>7613.8</v>
      </c>
      <c r="AP3292" s="493" t="n">
        <v>6450.9</v>
      </c>
      <c r="AQ3292" s="493" t="n">
        <v>10634.1</v>
      </c>
      <c r="AR3292" s="493" t="n">
        <v>8099.4</v>
      </c>
      <c r="AS3292" s="493" t="n">
        <v>7715.02</v>
      </c>
      <c r="AT3292" s="493" t="n">
        <v>9574.5</v>
      </c>
      <c r="AU3292" s="493" t="n">
        <v>8751.549999999999</v>
      </c>
      <c r="AV3292" s="493" t="n">
        <v>10359.8</v>
      </c>
      <c r="AW3292" s="493" t="n">
        <v>11690.95</v>
      </c>
      <c r="AX3292" s="493" t="n">
        <v>9767</v>
      </c>
      <c r="AY3292" s="493" t="n">
        <v>8301.299999999999</v>
      </c>
      <c r="AZ3292" s="493" t="n">
        <v>10728.75</v>
      </c>
      <c r="BA3292" s="493" t="n">
        <v>7189.4</v>
      </c>
      <c r="BB3292" s="493" t="n">
        <v>8404.6</v>
      </c>
      <c r="BC3292" s="493" t="n">
        <v>10422.1</v>
      </c>
      <c r="BD3292" s="493" t="n">
        <v>8295.5</v>
      </c>
      <c r="BE3292" s="493" t="n">
        <v>9560.1</v>
      </c>
      <c r="BF3292" s="493" t="n">
        <v>9046.5</v>
      </c>
      <c r="BG3292" s="493" t="n">
        <v>12145.94</v>
      </c>
      <c r="BH3292" s="493" t="n">
        <v>11447.05</v>
      </c>
      <c r="BI3292" s="493" t="n">
        <v>14372.4</v>
      </c>
      <c r="BJ3292" s="493" t="n">
        <v>11609</v>
      </c>
      <c r="BK3292" s="493" t="n">
        <v>15691.04</v>
      </c>
      <c r="BL3292" s="493" t="n">
        <v>15296.35</v>
      </c>
      <c r="BM3292" s="493" t="n">
        <v>19072.52</v>
      </c>
      <c r="BN3292" s="493" t="n">
        <v>12248.39</v>
      </c>
      <c r="BO3292" s="493" t="n">
        <v>21469.24</v>
      </c>
      <c r="BP3292" s="493" t="n">
        <v>14590.23</v>
      </c>
      <c r="BQ3292" s="493" t="n">
        <v>18718.16</v>
      </c>
      <c r="BR3292" s="493" t="n">
        <v>18770.1</v>
      </c>
      <c r="BS3292" s="493" t="n">
        <v>21140.85</v>
      </c>
      <c r="BT3292" s="493" t="n">
        <v>22440.02</v>
      </c>
      <c r="BU3292" s="493" t="n">
        <v>31510.53</v>
      </c>
      <c r="BV3292" s="493" t="n">
        <v>27770.09</v>
      </c>
      <c r="BW3292" s="493" t="n">
        <v>37264.73</v>
      </c>
    </row>
    <row r="3293">
      <c r="A3293" t="inlineStr">
        <is>
          <t>[C9D3] Angiotensin-II 길항제 칼슘길항제 복합제</t>
        </is>
      </c>
      <c r="B3293" t="inlineStr">
        <is>
          <t>맥널티</t>
        </is>
      </c>
      <c r="C3293" t="inlineStr">
        <is>
          <t>맥세비카</t>
        </is>
      </c>
      <c r="D3293" t="inlineStr">
        <is>
          <t>맥널티</t>
        </is>
      </c>
      <c r="E3293" t="inlineStr">
        <is>
          <t>amlodipine besylate,  olmesartan medoxomil</t>
        </is>
      </c>
      <c r="F3293" t="inlineStr">
        <is>
          <t>보건소</t>
        </is>
      </c>
      <c r="G3293" t="inlineStr">
        <is>
          <t>Generic</t>
        </is>
      </c>
      <c r="H3293" s="493" t="n">
        <v>0</v>
      </c>
      <c r="I3293" s="493" t="n">
        <v>0</v>
      </c>
      <c r="J3293" s="493" t="n">
        <v>0</v>
      </c>
      <c r="K3293" s="493" t="n">
        <v>0</v>
      </c>
      <c r="L3293" s="493" t="n">
        <v>0</v>
      </c>
      <c r="M3293" s="493" t="n">
        <v>0</v>
      </c>
      <c r="N3293" s="493" t="n">
        <v>0</v>
      </c>
      <c r="O3293" s="493" t="n">
        <v>0</v>
      </c>
      <c r="P3293" s="493" t="n">
        <v>0</v>
      </c>
      <c r="Q3293" s="493" t="n">
        <v>0</v>
      </c>
      <c r="R3293" s="493" t="n">
        <v>0</v>
      </c>
      <c r="S3293" s="493" t="n">
        <v>0</v>
      </c>
      <c r="T3293" s="493" t="n">
        <v>0</v>
      </c>
      <c r="U3293" s="493" t="n">
        <v>0</v>
      </c>
      <c r="V3293" s="493" t="n">
        <v>0</v>
      </c>
      <c r="W3293" s="493" t="n">
        <v>0</v>
      </c>
      <c r="X3293" s="493" t="n">
        <v>0</v>
      </c>
      <c r="Y3293" s="493" t="n">
        <v>0</v>
      </c>
      <c r="Z3293" s="493" t="n">
        <v>0</v>
      </c>
      <c r="AA3293" s="493" t="n">
        <v>0</v>
      </c>
      <c r="AB3293" s="493" t="n">
        <v>0</v>
      </c>
      <c r="AC3293" s="493" t="n">
        <v>0</v>
      </c>
      <c r="AD3293" s="493" t="n">
        <v>0</v>
      </c>
      <c r="AE3293" s="493" t="n">
        <v>0</v>
      </c>
      <c r="AF3293" s="493" t="n">
        <v>0</v>
      </c>
      <c r="AG3293" s="493" t="n">
        <v>0</v>
      </c>
      <c r="AH3293" s="493" t="n">
        <v>0</v>
      </c>
      <c r="AI3293" s="493" t="n">
        <v>0</v>
      </c>
      <c r="AJ3293" s="493" t="n">
        <v>0</v>
      </c>
      <c r="AK3293" s="493" t="n">
        <v>0</v>
      </c>
      <c r="AL3293" s="493" t="n">
        <v>0</v>
      </c>
      <c r="AM3293" s="493" t="n">
        <v>0</v>
      </c>
      <c r="AN3293" s="493" t="n">
        <v>0</v>
      </c>
      <c r="AO3293" s="493" t="n">
        <v>0</v>
      </c>
      <c r="AP3293" s="493" t="n">
        <v>0</v>
      </c>
      <c r="AQ3293" s="493" t="n">
        <v>0</v>
      </c>
      <c r="AR3293" s="493" t="n">
        <v>163.8</v>
      </c>
      <c r="AS3293" s="493" t="n">
        <v>0</v>
      </c>
      <c r="AT3293" s="493" t="n">
        <v>0</v>
      </c>
      <c r="AU3293" s="493" t="n">
        <v>0</v>
      </c>
      <c r="AV3293" s="493" t="n">
        <v>133.2</v>
      </c>
      <c r="AW3293" s="493" t="n">
        <v>0</v>
      </c>
      <c r="AX3293" s="493" t="n">
        <v>129.56</v>
      </c>
      <c r="AY3293" s="493" t="n">
        <v>0</v>
      </c>
      <c r="AZ3293" s="493" t="n">
        <v>0</v>
      </c>
      <c r="BA3293" s="493" t="n">
        <v>205.2</v>
      </c>
      <c r="BB3293" s="493" t="n">
        <v>0</v>
      </c>
      <c r="BC3293" s="493" t="n">
        <v>234.6</v>
      </c>
      <c r="BD3293" s="493" t="n">
        <v>128.7</v>
      </c>
      <c r="BE3293" s="493" t="n">
        <v>167.7</v>
      </c>
      <c r="BF3293" s="493" t="n">
        <v>0</v>
      </c>
      <c r="BG3293" s="493" t="n">
        <v>1243.8</v>
      </c>
      <c r="BH3293" s="493" t="n">
        <v>3501.75</v>
      </c>
      <c r="BI3293" s="493" t="n">
        <v>3163.5</v>
      </c>
      <c r="BJ3293" s="493" t="n">
        <v>3328.5</v>
      </c>
      <c r="BK3293" s="493" t="n">
        <v>3972.7</v>
      </c>
      <c r="BL3293" s="493" t="n">
        <v>3239.1</v>
      </c>
      <c r="BM3293" s="493" t="n">
        <v>3967.5</v>
      </c>
      <c r="BN3293" s="493" t="n">
        <v>4573.34</v>
      </c>
      <c r="BO3293" s="493" t="n">
        <v>4816.74</v>
      </c>
      <c r="BP3293" s="493" t="n">
        <v>5113.67</v>
      </c>
      <c r="BQ3293" s="493" t="n">
        <v>5619.3</v>
      </c>
      <c r="BR3293" s="493" t="n">
        <v>5546</v>
      </c>
      <c r="BS3293" s="493" t="n">
        <v>3423</v>
      </c>
      <c r="BT3293" s="493" t="n">
        <v>5206.33</v>
      </c>
      <c r="BU3293" s="493" t="n">
        <v>4916.1</v>
      </c>
      <c r="BV3293" s="493" t="n">
        <v>4702.74</v>
      </c>
      <c r="BW3293" s="493" t="n">
        <v>3833.88</v>
      </c>
    </row>
    <row r="3294">
      <c r="A3294" t="inlineStr">
        <is>
          <t>[C9D3] Angiotensin-II 길항제 칼슘길항제 복합제</t>
        </is>
      </c>
      <c r="B3294" t="inlineStr">
        <is>
          <t>맥널티</t>
        </is>
      </c>
      <c r="C3294" t="inlineStr">
        <is>
          <t>맥세비카</t>
        </is>
      </c>
      <c r="D3294" t="inlineStr">
        <is>
          <t>맥널티</t>
        </is>
      </c>
      <c r="E3294" t="inlineStr">
        <is>
          <t>amlodipine besylate,  olmesartan medoxomil</t>
        </is>
      </c>
      <c r="F3294" t="inlineStr">
        <is>
          <t>기타(치과의원, 치과병원 등)</t>
        </is>
      </c>
      <c r="G3294" t="inlineStr">
        <is>
          <t>Generic</t>
        </is>
      </c>
      <c r="H3294" s="493" t="n">
        <v>0</v>
      </c>
      <c r="I3294" s="493" t="n">
        <v>0</v>
      </c>
      <c r="J3294" s="493" t="n">
        <v>0</v>
      </c>
      <c r="K3294" s="493" t="n">
        <v>0</v>
      </c>
      <c r="L3294" s="493" t="n">
        <v>0</v>
      </c>
      <c r="M3294" s="493" t="n">
        <v>0</v>
      </c>
      <c r="N3294" s="493" t="n">
        <v>0</v>
      </c>
      <c r="O3294" s="493" t="n">
        <v>0</v>
      </c>
      <c r="P3294" s="493" t="n">
        <v>0</v>
      </c>
      <c r="Q3294" s="493" t="n">
        <v>0</v>
      </c>
      <c r="R3294" s="493" t="n">
        <v>0</v>
      </c>
      <c r="S3294" s="493" t="n">
        <v>0</v>
      </c>
      <c r="T3294" s="493" t="n">
        <v>266.4</v>
      </c>
      <c r="U3294" s="493" t="n">
        <v>0</v>
      </c>
      <c r="V3294" s="493" t="n">
        <v>0</v>
      </c>
      <c r="W3294" s="493" t="n">
        <v>0</v>
      </c>
      <c r="X3294" s="493" t="n">
        <v>0</v>
      </c>
      <c r="Y3294" s="493" t="n">
        <v>0</v>
      </c>
      <c r="Z3294" s="493" t="n">
        <v>0</v>
      </c>
      <c r="AA3294" s="493" t="n">
        <v>0</v>
      </c>
      <c r="AB3294" s="493" t="n">
        <v>0</v>
      </c>
      <c r="AC3294" s="493" t="n">
        <v>0</v>
      </c>
      <c r="AD3294" s="493" t="n">
        <v>0</v>
      </c>
      <c r="AE3294" s="493" t="n">
        <v>0</v>
      </c>
      <c r="AF3294" s="493" t="n">
        <v>0</v>
      </c>
      <c r="AG3294" s="493" t="n">
        <v>0</v>
      </c>
      <c r="AH3294" s="493" t="n">
        <v>0</v>
      </c>
      <c r="AI3294" s="493" t="n">
        <v>0</v>
      </c>
      <c r="AJ3294" s="493" t="n">
        <v>0</v>
      </c>
      <c r="AK3294" s="493" t="n">
        <v>0</v>
      </c>
      <c r="AL3294" s="493" t="n">
        <v>0</v>
      </c>
      <c r="AM3294" s="493" t="n">
        <v>0</v>
      </c>
      <c r="AN3294" s="493" t="n">
        <v>0</v>
      </c>
      <c r="AO3294" s="493" t="n">
        <v>0</v>
      </c>
      <c r="AP3294" s="493" t="n">
        <v>0</v>
      </c>
      <c r="AQ3294" s="493" t="n">
        <v>0</v>
      </c>
      <c r="AR3294" s="493" t="n">
        <v>0</v>
      </c>
      <c r="AS3294" s="493" t="n">
        <v>0</v>
      </c>
      <c r="AT3294" s="493" t="n">
        <v>0</v>
      </c>
      <c r="AU3294" s="493" t="n">
        <v>0</v>
      </c>
      <c r="AV3294" s="493" t="n">
        <v>0</v>
      </c>
      <c r="AW3294" s="493" t="n">
        <v>0</v>
      </c>
      <c r="AX3294" s="493" t="n">
        <v>0</v>
      </c>
      <c r="AY3294" s="493" t="n">
        <v>0</v>
      </c>
      <c r="AZ3294" s="493" t="n">
        <v>0</v>
      </c>
      <c r="BA3294" s="493" t="n">
        <v>0</v>
      </c>
      <c r="BB3294" s="493" t="n">
        <v>0</v>
      </c>
      <c r="BC3294" s="493" t="n">
        <v>0</v>
      </c>
      <c r="BD3294" s="493" t="n">
        <v>0</v>
      </c>
      <c r="BE3294" s="493" t="n">
        <v>0</v>
      </c>
      <c r="BF3294" s="493" t="n">
        <v>0</v>
      </c>
      <c r="BG3294" s="493" t="n">
        <v>0</v>
      </c>
      <c r="BH3294" s="493" t="n">
        <v>0</v>
      </c>
      <c r="BI3294" s="493" t="n">
        <v>0</v>
      </c>
      <c r="BJ3294" s="493" t="n">
        <v>0</v>
      </c>
      <c r="BK3294" s="493" t="n">
        <v>0</v>
      </c>
      <c r="BL3294" s="493" t="n">
        <v>0</v>
      </c>
      <c r="BM3294" s="493" t="n">
        <v>0</v>
      </c>
      <c r="BN3294" s="493" t="n">
        <v>0</v>
      </c>
      <c r="BO3294" s="493" t="n">
        <v>0</v>
      </c>
      <c r="BP3294" s="493" t="n">
        <v>0</v>
      </c>
      <c r="BQ3294" s="493" t="n">
        <v>0</v>
      </c>
      <c r="BR3294" s="493" t="n">
        <v>0</v>
      </c>
      <c r="BS3294" s="493" t="n">
        <v>0</v>
      </c>
      <c r="BT3294" s="493" t="n">
        <v>0</v>
      </c>
      <c r="BU3294" s="493" t="n">
        <v>0</v>
      </c>
      <c r="BV3294" s="493" t="n">
        <v>0</v>
      </c>
      <c r="BW3294" s="493" t="n">
        <v>0</v>
      </c>
    </row>
    <row r="3295">
      <c r="A3295" t="inlineStr">
        <is>
          <t>[C9D3] Angiotensin-II 길항제 칼슘길항제 복합제</t>
        </is>
      </c>
      <c r="B3295" t="inlineStr">
        <is>
          <t>메디카코리아</t>
        </is>
      </c>
      <c r="C3295" t="inlineStr">
        <is>
          <t>로디스타</t>
        </is>
      </c>
      <c r="D3295" t="inlineStr">
        <is>
          <t>메디카코리아</t>
        </is>
      </c>
      <c r="E3295" t="inlineStr">
        <is>
          <t>amlodipine besylate,  telmisartan</t>
        </is>
      </c>
      <c r="F3295" t="inlineStr">
        <is>
          <t>종합병원</t>
        </is>
      </c>
      <c r="G3295" t="inlineStr">
        <is>
          <t>Generic</t>
        </is>
      </c>
      <c r="H3295" s="493" t="n">
        <v>0</v>
      </c>
      <c r="I3295" s="493" t="n">
        <v>0</v>
      </c>
      <c r="J3295" s="493" t="n">
        <v>0</v>
      </c>
      <c r="K3295" s="493" t="n">
        <v>0</v>
      </c>
      <c r="L3295" s="493" t="n">
        <v>0</v>
      </c>
      <c r="M3295" s="493" t="n">
        <v>0</v>
      </c>
      <c r="N3295" s="493" t="n">
        <v>0</v>
      </c>
      <c r="O3295" s="493" t="n">
        <v>0</v>
      </c>
      <c r="P3295" s="493" t="n">
        <v>0</v>
      </c>
      <c r="Q3295" s="493" t="n">
        <v>0</v>
      </c>
      <c r="R3295" s="493" t="n">
        <v>960</v>
      </c>
      <c r="S3295" s="493" t="n">
        <v>2400</v>
      </c>
      <c r="T3295" s="493" t="n">
        <v>2279.1</v>
      </c>
      <c r="U3295" s="493" t="n">
        <v>4080</v>
      </c>
      <c r="V3295" s="493" t="n">
        <v>1016</v>
      </c>
      <c r="W3295" s="493" t="n">
        <v>4949.2</v>
      </c>
      <c r="X3295" s="493" t="n">
        <v>3020.6</v>
      </c>
      <c r="Y3295" s="493" t="n">
        <v>2519.4</v>
      </c>
      <c r="Z3295" s="493" t="n">
        <v>3119.25</v>
      </c>
      <c r="AA3295" s="493" t="n">
        <v>3240</v>
      </c>
      <c r="AB3295" s="493" t="n">
        <v>1652</v>
      </c>
      <c r="AC3295" s="493" t="n">
        <v>2982.3</v>
      </c>
      <c r="AD3295" s="493" t="n">
        <v>3404</v>
      </c>
      <c r="AE3295" s="493" t="n">
        <v>2084</v>
      </c>
      <c r="AF3295" s="493" t="n">
        <v>4020</v>
      </c>
      <c r="AG3295" s="493" t="n">
        <v>2090</v>
      </c>
      <c r="AH3295" s="493" t="n">
        <v>2684.56</v>
      </c>
      <c r="AI3295" s="493" t="n">
        <v>3180</v>
      </c>
      <c r="AJ3295" s="493" t="n">
        <v>2460</v>
      </c>
      <c r="AK3295" s="493" t="n">
        <v>2220</v>
      </c>
      <c r="AL3295" s="493" t="n">
        <v>1528</v>
      </c>
      <c r="AM3295" s="493" t="n">
        <v>3180.6</v>
      </c>
      <c r="AN3295" s="493" t="n">
        <v>1860</v>
      </c>
      <c r="AO3295" s="493" t="n">
        <v>2460</v>
      </c>
      <c r="AP3295" s="493" t="n">
        <v>3300</v>
      </c>
      <c r="AQ3295" s="493" t="n">
        <v>1615.95</v>
      </c>
      <c r="AR3295" s="493" t="n">
        <v>2340</v>
      </c>
      <c r="AS3295" s="493" t="n">
        <v>1260</v>
      </c>
      <c r="AT3295" s="493" t="n">
        <v>2340</v>
      </c>
      <c r="AU3295" s="493" t="n">
        <v>1860</v>
      </c>
      <c r="AV3295" s="493" t="n">
        <v>2340</v>
      </c>
      <c r="AW3295" s="493" t="n">
        <v>2101.2</v>
      </c>
      <c r="AX3295" s="493" t="n">
        <v>902.85</v>
      </c>
      <c r="AY3295" s="493" t="n">
        <v>2100</v>
      </c>
      <c r="AZ3295" s="493" t="n">
        <v>1380</v>
      </c>
      <c r="BA3295" s="493" t="n">
        <v>3119.1</v>
      </c>
      <c r="BB3295" s="493" t="n">
        <v>2452.7</v>
      </c>
      <c r="BC3295" s="493" t="n">
        <v>3043.6</v>
      </c>
      <c r="BD3295" s="493" t="n">
        <v>1500</v>
      </c>
      <c r="BE3295" s="493" t="n">
        <v>3610.25</v>
      </c>
      <c r="BF3295" s="493" t="n">
        <v>2488.9</v>
      </c>
      <c r="BG3295" s="493" t="n">
        <v>0</v>
      </c>
      <c r="BH3295" s="493" t="n">
        <v>1142.4</v>
      </c>
      <c r="BI3295" s="493" t="n">
        <v>687.96</v>
      </c>
      <c r="BJ3295" s="493" t="n">
        <v>687.6799999999999</v>
      </c>
      <c r="BK3295" s="493" t="n">
        <v>576.52</v>
      </c>
      <c r="BL3295" s="493" t="n">
        <v>573.4400000000001</v>
      </c>
      <c r="BM3295" s="493" t="n">
        <v>822.6799999999999</v>
      </c>
      <c r="BN3295" s="493" t="n">
        <v>577.0599999999999</v>
      </c>
      <c r="BO3295" s="493" t="n">
        <v>590.88</v>
      </c>
      <c r="BP3295" s="493" t="n">
        <v>815.96</v>
      </c>
      <c r="BQ3295" s="493" t="n">
        <v>573.8</v>
      </c>
      <c r="BR3295" s="493" t="n">
        <v>463.06</v>
      </c>
      <c r="BS3295" s="493" t="n">
        <v>806.02</v>
      </c>
      <c r="BT3295" s="493" t="n">
        <v>693.5599999999999</v>
      </c>
      <c r="BU3295" s="493" t="n">
        <v>692.4400000000001</v>
      </c>
      <c r="BV3295" s="493" t="n">
        <v>919.8</v>
      </c>
      <c r="BW3295" s="493" t="n">
        <v>461.72</v>
      </c>
    </row>
    <row r="3296">
      <c r="A3296" t="inlineStr">
        <is>
          <t>[C9D3] Angiotensin-II 길항제 칼슘길항제 복합제</t>
        </is>
      </c>
      <c r="B3296" t="inlineStr">
        <is>
          <t>메디카코리아</t>
        </is>
      </c>
      <c r="C3296" t="inlineStr">
        <is>
          <t>로디스타</t>
        </is>
      </c>
      <c r="D3296" t="inlineStr">
        <is>
          <t>메디카코리아</t>
        </is>
      </c>
      <c r="E3296" t="inlineStr">
        <is>
          <t>amlodipine besylate,  telmisartan</t>
        </is>
      </c>
      <c r="F3296" t="inlineStr">
        <is>
          <t>병원</t>
        </is>
      </c>
      <c r="G3296" t="inlineStr">
        <is>
          <t>Generic</t>
        </is>
      </c>
      <c r="H3296" s="493" t="n">
        <v>0</v>
      </c>
      <c r="I3296" s="493" t="n">
        <v>0</v>
      </c>
      <c r="J3296" s="493" t="n">
        <v>0</v>
      </c>
      <c r="K3296" s="493" t="n">
        <v>0</v>
      </c>
      <c r="L3296" s="493" t="n">
        <v>0</v>
      </c>
      <c r="M3296" s="493" t="n">
        <v>0</v>
      </c>
      <c r="N3296" s="493" t="n">
        <v>0</v>
      </c>
      <c r="O3296" s="493" t="n">
        <v>0</v>
      </c>
      <c r="P3296" s="493" t="n">
        <v>799.86</v>
      </c>
      <c r="Q3296" s="493" t="n">
        <v>880</v>
      </c>
      <c r="R3296" s="493" t="n">
        <v>2219.79</v>
      </c>
      <c r="S3296" s="493" t="n">
        <v>2624</v>
      </c>
      <c r="T3296" s="493" t="n">
        <v>3699.15</v>
      </c>
      <c r="U3296" s="493" t="n">
        <v>2259.86</v>
      </c>
      <c r="V3296" s="493" t="n">
        <v>3099.73</v>
      </c>
      <c r="W3296" s="493" t="n">
        <v>3704</v>
      </c>
      <c r="X3296" s="493" t="n">
        <v>3096</v>
      </c>
      <c r="Y3296" s="493" t="n">
        <v>2556</v>
      </c>
      <c r="Z3296" s="493" t="n">
        <v>3810.6</v>
      </c>
      <c r="AA3296" s="493" t="n">
        <v>3272</v>
      </c>
      <c r="AB3296" s="493" t="n">
        <v>2622.92</v>
      </c>
      <c r="AC3296" s="493" t="n">
        <v>3176</v>
      </c>
      <c r="AD3296" s="493" t="n">
        <v>3830.2</v>
      </c>
      <c r="AE3296" s="493" t="n">
        <v>3959.71</v>
      </c>
      <c r="AF3296" s="493" t="n">
        <v>4714</v>
      </c>
      <c r="AG3296" s="493" t="n">
        <v>9115.379999999999</v>
      </c>
      <c r="AH3296" s="493" t="n">
        <v>10795.22</v>
      </c>
      <c r="AI3296" s="493" t="n">
        <v>13632.52</v>
      </c>
      <c r="AJ3296" s="493" t="n">
        <v>13104.32</v>
      </c>
      <c r="AK3296" s="493" t="n">
        <v>13913.38</v>
      </c>
      <c r="AL3296" s="493" t="n">
        <v>12417.13</v>
      </c>
      <c r="AM3296" s="493" t="n">
        <v>11851.31</v>
      </c>
      <c r="AN3296" s="493" t="n">
        <v>8192.6</v>
      </c>
      <c r="AO3296" s="493" t="n">
        <v>5978.64</v>
      </c>
      <c r="AP3296" s="493" t="n">
        <v>6285.77</v>
      </c>
      <c r="AQ3296" s="493" t="n">
        <v>4687.6</v>
      </c>
      <c r="AR3296" s="493" t="n">
        <v>6385.4</v>
      </c>
      <c r="AS3296" s="493" t="n">
        <v>5282.15</v>
      </c>
      <c r="AT3296" s="493" t="n">
        <v>6215.06</v>
      </c>
      <c r="AU3296" s="493" t="n">
        <v>6437.99</v>
      </c>
      <c r="AV3296" s="493" t="n">
        <v>4124.23</v>
      </c>
      <c r="AW3296" s="493" t="n">
        <v>5088.19</v>
      </c>
      <c r="AX3296" s="493" t="n">
        <v>5550.13</v>
      </c>
      <c r="AY3296" s="493" t="n">
        <v>5892.5</v>
      </c>
      <c r="AZ3296" s="493" t="n">
        <v>5289.75</v>
      </c>
      <c r="BA3296" s="493" t="n">
        <v>4174.7</v>
      </c>
      <c r="BB3296" s="493" t="n">
        <v>5635.57</v>
      </c>
      <c r="BC3296" s="493" t="n">
        <v>4062.94</v>
      </c>
      <c r="BD3296" s="493" t="n">
        <v>3868.32</v>
      </c>
      <c r="BE3296" s="493" t="n">
        <v>4218.12</v>
      </c>
      <c r="BF3296" s="493" t="n">
        <v>3391.45</v>
      </c>
      <c r="BG3296" s="493" t="n">
        <v>3513.26</v>
      </c>
      <c r="BH3296" s="493" t="n">
        <v>3652.51</v>
      </c>
      <c r="BI3296" s="493" t="n">
        <v>2980.88</v>
      </c>
      <c r="BJ3296" s="493" t="n">
        <v>4290.14</v>
      </c>
      <c r="BK3296" s="493" t="n">
        <v>2353.47</v>
      </c>
      <c r="BL3296" s="493" t="n">
        <v>3625.38</v>
      </c>
      <c r="BM3296" s="493" t="n">
        <v>2531.61</v>
      </c>
      <c r="BN3296" s="493" t="n">
        <v>2343.2</v>
      </c>
      <c r="BO3296" s="493" t="n">
        <v>8897.870000000001</v>
      </c>
      <c r="BP3296" s="493" t="n">
        <v>10236.77</v>
      </c>
      <c r="BQ3296" s="493" t="n">
        <v>9190.299999999999</v>
      </c>
      <c r="BR3296" s="493" t="n">
        <v>7451.62</v>
      </c>
      <c r="BS3296" s="493" t="n">
        <v>10761.35</v>
      </c>
      <c r="BT3296" s="493" t="n">
        <v>10293.36</v>
      </c>
      <c r="BU3296" s="493" t="n">
        <v>9519.530000000001</v>
      </c>
      <c r="BV3296" s="493" t="n">
        <v>13141.92</v>
      </c>
      <c r="BW3296" s="493" t="n">
        <v>9141.280000000001</v>
      </c>
    </row>
    <row r="3297">
      <c r="A3297" t="inlineStr">
        <is>
          <t>[C9D3] Angiotensin-II 길항제 칼슘길항제 복합제</t>
        </is>
      </c>
      <c r="B3297" t="inlineStr">
        <is>
          <t>메디카코리아</t>
        </is>
      </c>
      <c r="C3297" t="inlineStr">
        <is>
          <t>로디스타</t>
        </is>
      </c>
      <c r="D3297" t="inlineStr">
        <is>
          <t>메디카코리아</t>
        </is>
      </c>
      <c r="E3297" t="inlineStr">
        <is>
          <t>amlodipine besylate,  telmisartan</t>
        </is>
      </c>
      <c r="F3297" t="inlineStr">
        <is>
          <t>의원</t>
        </is>
      </c>
      <c r="G3297" t="inlineStr">
        <is>
          <t>Generic</t>
        </is>
      </c>
      <c r="H3297" s="493" t="n">
        <v>4215.06</v>
      </c>
      <c r="I3297" s="493" t="n">
        <v>6083.57</v>
      </c>
      <c r="J3297" s="493" t="n">
        <v>2564.1</v>
      </c>
      <c r="K3297" s="493" t="n">
        <v>5306.5</v>
      </c>
      <c r="L3297" s="493" t="n">
        <v>2053.5</v>
      </c>
      <c r="M3297" s="493" t="n">
        <v>4242.6</v>
      </c>
      <c r="N3297" s="493" t="n">
        <v>3090.45</v>
      </c>
      <c r="O3297" s="493" t="n">
        <v>3880.95</v>
      </c>
      <c r="P3297" s="493" t="n">
        <v>4918.96</v>
      </c>
      <c r="Q3297" s="493" t="n">
        <v>9222.719999999999</v>
      </c>
      <c r="R3297" s="493" t="n">
        <v>19513.72</v>
      </c>
      <c r="S3297" s="493" t="n">
        <v>28822.5</v>
      </c>
      <c r="T3297" s="493" t="n">
        <v>27332.26</v>
      </c>
      <c r="U3297" s="493" t="n">
        <v>31630.38</v>
      </c>
      <c r="V3297" s="493" t="n">
        <v>35651.51</v>
      </c>
      <c r="W3297" s="493" t="n">
        <v>40479.39</v>
      </c>
      <c r="X3297" s="493" t="n">
        <v>42214.23</v>
      </c>
      <c r="Y3297" s="493" t="n">
        <v>40694.86</v>
      </c>
      <c r="Z3297" s="493" t="n">
        <v>43662.85</v>
      </c>
      <c r="AA3297" s="493" t="n">
        <v>53436.65</v>
      </c>
      <c r="AB3297" s="493" t="n">
        <v>44254.4</v>
      </c>
      <c r="AC3297" s="493" t="n">
        <v>53775.82</v>
      </c>
      <c r="AD3297" s="493" t="n">
        <v>49081.98</v>
      </c>
      <c r="AE3297" s="493" t="n">
        <v>61065.35</v>
      </c>
      <c r="AF3297" s="493" t="n">
        <v>60667.96</v>
      </c>
      <c r="AG3297" s="493" t="n">
        <v>69090.60000000001</v>
      </c>
      <c r="AH3297" s="493" t="n">
        <v>73415.32000000001</v>
      </c>
      <c r="AI3297" s="493" t="n">
        <v>78756.60000000001</v>
      </c>
      <c r="AJ3297" s="493" t="n">
        <v>87338.92</v>
      </c>
      <c r="AK3297" s="493" t="n">
        <v>98258.99000000001</v>
      </c>
      <c r="AL3297" s="493" t="n">
        <v>75917.49000000001</v>
      </c>
      <c r="AM3297" s="493" t="n">
        <v>92781.22</v>
      </c>
      <c r="AN3297" s="493" t="n">
        <v>78043.60000000001</v>
      </c>
      <c r="AO3297" s="493" t="n">
        <v>88124.39</v>
      </c>
      <c r="AP3297" s="493" t="n">
        <v>85047.41</v>
      </c>
      <c r="AQ3297" s="493" t="n">
        <v>96889.52</v>
      </c>
      <c r="AR3297" s="493" t="n">
        <v>86298.72</v>
      </c>
      <c r="AS3297" s="493" t="n">
        <v>92725.48</v>
      </c>
      <c r="AT3297" s="493" t="n">
        <v>87056.09</v>
      </c>
      <c r="AU3297" s="493" t="n">
        <v>83540.22</v>
      </c>
      <c r="AV3297" s="493" t="n">
        <v>95532.33</v>
      </c>
      <c r="AW3297" s="493" t="n">
        <v>98465.5</v>
      </c>
      <c r="AX3297" s="493" t="n">
        <v>87118.34</v>
      </c>
      <c r="AY3297" s="493" t="n">
        <v>100767.5</v>
      </c>
      <c r="AZ3297" s="493" t="n">
        <v>85221.36</v>
      </c>
      <c r="BA3297" s="493" t="n">
        <v>88722.75999999999</v>
      </c>
      <c r="BB3297" s="493" t="n">
        <v>89021.92</v>
      </c>
      <c r="BC3297" s="493" t="n">
        <v>98876.08</v>
      </c>
      <c r="BD3297" s="493" t="n">
        <v>89469.35000000001</v>
      </c>
      <c r="BE3297" s="493" t="n">
        <v>91883.28</v>
      </c>
      <c r="BF3297" s="493" t="n">
        <v>93007.84</v>
      </c>
      <c r="BG3297" s="493" t="n">
        <v>94094.72</v>
      </c>
      <c r="BH3297" s="493" t="n">
        <v>94072.53</v>
      </c>
      <c r="BI3297" s="493" t="n">
        <v>86637.25</v>
      </c>
      <c r="BJ3297" s="493" t="n">
        <v>89640.91</v>
      </c>
      <c r="BK3297" s="493" t="n">
        <v>85220.74000000001</v>
      </c>
      <c r="BL3297" s="493" t="n">
        <v>98752.16</v>
      </c>
      <c r="BM3297" s="493" t="n">
        <v>92390.78999999999</v>
      </c>
      <c r="BN3297" s="493" t="n">
        <v>86782.13</v>
      </c>
      <c r="BO3297" s="493" t="n">
        <v>111480.96</v>
      </c>
      <c r="BP3297" s="493" t="n">
        <v>95902.95</v>
      </c>
      <c r="BQ3297" s="493" t="n">
        <v>100395.83</v>
      </c>
      <c r="BR3297" s="493" t="n">
        <v>109908.21</v>
      </c>
      <c r="BS3297" s="493" t="n">
        <v>115838.31</v>
      </c>
      <c r="BT3297" s="493" t="n">
        <v>114454.06</v>
      </c>
      <c r="BU3297" s="493" t="n">
        <v>124633.61</v>
      </c>
      <c r="BV3297" s="493" t="n">
        <v>120528.67</v>
      </c>
      <c r="BW3297" s="493" t="n">
        <v>123539.89</v>
      </c>
    </row>
    <row r="3298">
      <c r="A3298" t="inlineStr">
        <is>
          <t>[C9D3] Angiotensin-II 길항제 칼슘길항제 복합제</t>
        </is>
      </c>
      <c r="B3298" t="inlineStr">
        <is>
          <t>메디카코리아</t>
        </is>
      </c>
      <c r="C3298" t="inlineStr">
        <is>
          <t>로디스타</t>
        </is>
      </c>
      <c r="D3298" t="inlineStr">
        <is>
          <t>메디카코리아</t>
        </is>
      </c>
      <c r="E3298" t="inlineStr">
        <is>
          <t>amlodipine besylate,  telmisartan</t>
        </is>
      </c>
      <c r="F3298" t="inlineStr">
        <is>
          <t>보건소</t>
        </is>
      </c>
      <c r="G3298" t="inlineStr">
        <is>
          <t>Generic</t>
        </is>
      </c>
      <c r="H3298" s="493" t="n">
        <v>1231.5</v>
      </c>
      <c r="I3298" s="493" t="n">
        <v>0</v>
      </c>
      <c r="J3298" s="493" t="n">
        <v>1544.1</v>
      </c>
      <c r="K3298" s="493" t="n">
        <v>236.7</v>
      </c>
      <c r="L3298" s="493" t="n">
        <v>1138.5</v>
      </c>
      <c r="M3298" s="493" t="n">
        <v>0</v>
      </c>
      <c r="N3298" s="493" t="n">
        <v>1673.7</v>
      </c>
      <c r="O3298" s="493" t="n">
        <v>281.1</v>
      </c>
      <c r="P3298" s="493" t="n">
        <v>744.3</v>
      </c>
      <c r="Q3298" s="493" t="n">
        <v>1317.6</v>
      </c>
      <c r="R3298" s="493" t="n">
        <v>1921.5</v>
      </c>
      <c r="S3298" s="493" t="n">
        <v>0</v>
      </c>
      <c r="T3298" s="493" t="n">
        <v>2577.6</v>
      </c>
      <c r="U3298" s="493" t="n">
        <v>912.6</v>
      </c>
      <c r="V3298" s="493" t="n">
        <v>586.8</v>
      </c>
      <c r="W3298" s="493" t="n">
        <v>2259</v>
      </c>
      <c r="X3298" s="493" t="n">
        <v>1797.6</v>
      </c>
      <c r="Y3298" s="493" t="n">
        <v>0</v>
      </c>
      <c r="Z3298" s="493" t="n">
        <v>1534.5</v>
      </c>
      <c r="AA3298" s="493" t="n">
        <v>867.6</v>
      </c>
      <c r="AB3298" s="493" t="n">
        <v>963</v>
      </c>
      <c r="AC3298" s="493" t="n">
        <v>1092</v>
      </c>
      <c r="AD3298" s="493" t="n">
        <v>972</v>
      </c>
      <c r="AE3298" s="493" t="n">
        <v>411</v>
      </c>
      <c r="AF3298" s="493" t="n">
        <v>2498.4</v>
      </c>
      <c r="AG3298" s="493" t="n">
        <v>1007.1</v>
      </c>
      <c r="AH3298" s="493" t="n">
        <v>1792.5</v>
      </c>
      <c r="AI3298" s="493" t="n">
        <v>1329</v>
      </c>
      <c r="AJ3298" s="493" t="n">
        <v>3762</v>
      </c>
      <c r="AK3298" s="493" t="n">
        <v>2488.35</v>
      </c>
      <c r="AL3298" s="493" t="n">
        <v>5084.4</v>
      </c>
      <c r="AM3298" s="493" t="n">
        <v>4188.78</v>
      </c>
      <c r="AN3298" s="493" t="n">
        <v>4037.7</v>
      </c>
      <c r="AO3298" s="493" t="n">
        <v>2509.8</v>
      </c>
      <c r="AP3298" s="493" t="n">
        <v>2516.4</v>
      </c>
      <c r="AQ3298" s="493" t="n">
        <v>1293.3</v>
      </c>
      <c r="AR3298" s="493" t="n">
        <v>7348.2</v>
      </c>
      <c r="AS3298" s="493" t="n">
        <v>3056.7</v>
      </c>
      <c r="AT3298" s="493" t="n">
        <v>4256.7</v>
      </c>
      <c r="AU3298" s="493" t="n">
        <v>2051.4</v>
      </c>
      <c r="AV3298" s="493" t="n">
        <v>3426</v>
      </c>
      <c r="AW3298" s="493" t="n">
        <v>1257.85</v>
      </c>
      <c r="AX3298" s="493" t="n">
        <v>2314.5</v>
      </c>
      <c r="AY3298" s="493" t="n">
        <v>3345.3</v>
      </c>
      <c r="AZ3298" s="493" t="n">
        <v>1626.3</v>
      </c>
      <c r="BA3298" s="493" t="n">
        <v>5328.6</v>
      </c>
      <c r="BB3298" s="493" t="n">
        <v>2950.2</v>
      </c>
      <c r="BC3298" s="493" t="n">
        <v>4863.3</v>
      </c>
      <c r="BD3298" s="493" t="n">
        <v>4503.9</v>
      </c>
      <c r="BE3298" s="493" t="n">
        <v>3936.6</v>
      </c>
      <c r="BF3298" s="493" t="n">
        <v>8650.799999999999</v>
      </c>
      <c r="BG3298" s="493" t="n">
        <v>7784.1</v>
      </c>
      <c r="BH3298" s="493" t="n">
        <v>6538.8</v>
      </c>
      <c r="BI3298" s="493" t="n">
        <v>13324.8</v>
      </c>
      <c r="BJ3298" s="493" t="n">
        <v>5241</v>
      </c>
      <c r="BK3298" s="493" t="n">
        <v>8283.6</v>
      </c>
      <c r="BL3298" s="493" t="n">
        <v>7402.8</v>
      </c>
      <c r="BM3298" s="493" t="n">
        <v>5335.5</v>
      </c>
      <c r="BN3298" s="493" t="n">
        <v>3570</v>
      </c>
      <c r="BO3298" s="493" t="n">
        <v>11867.7</v>
      </c>
      <c r="BP3298" s="493" t="n">
        <v>2946.3</v>
      </c>
      <c r="BQ3298" s="493" t="n">
        <v>6211.5</v>
      </c>
      <c r="BR3298" s="493" t="n">
        <v>4329.6</v>
      </c>
      <c r="BS3298" s="493" t="n">
        <v>5600.85</v>
      </c>
      <c r="BT3298" s="493" t="n">
        <v>6413.1</v>
      </c>
      <c r="BU3298" s="493" t="n">
        <v>3669.6</v>
      </c>
      <c r="BV3298" s="493" t="n">
        <v>5222.1</v>
      </c>
      <c r="BW3298" s="493" t="n">
        <v>4411.8</v>
      </c>
    </row>
    <row r="3299">
      <c r="A3299" t="inlineStr">
        <is>
          <t>[C9D3] Angiotensin-II 길항제 칼슘길항제 복합제</t>
        </is>
      </c>
      <c r="B3299" t="inlineStr">
        <is>
          <t>메디카코리아</t>
        </is>
      </c>
      <c r="C3299" t="inlineStr">
        <is>
          <t>로디스타</t>
        </is>
      </c>
      <c r="D3299" t="inlineStr">
        <is>
          <t>메디카코리아</t>
        </is>
      </c>
      <c r="E3299" t="inlineStr">
        <is>
          <t>amlodipine besylate,  telmisartan</t>
        </is>
      </c>
      <c r="F3299" t="inlineStr">
        <is>
          <t>기타(치과의원, 치과병원 등)</t>
        </is>
      </c>
      <c r="G3299" t="inlineStr">
        <is>
          <t>Generic</t>
        </is>
      </c>
      <c r="H3299" s="493" t="n">
        <v>0</v>
      </c>
      <c r="I3299" s="493" t="n">
        <v>0</v>
      </c>
      <c r="J3299" s="493" t="n">
        <v>0</v>
      </c>
      <c r="K3299" s="493" t="n">
        <v>0</v>
      </c>
      <c r="L3299" s="493" t="n">
        <v>0</v>
      </c>
      <c r="M3299" s="493" t="n">
        <v>0</v>
      </c>
      <c r="N3299" s="493" t="n">
        <v>0</v>
      </c>
      <c r="O3299" s="493" t="n">
        <v>0</v>
      </c>
      <c r="P3299" s="493" t="n">
        <v>0</v>
      </c>
      <c r="Q3299" s="493" t="n">
        <v>0</v>
      </c>
      <c r="R3299" s="493" t="n">
        <v>0</v>
      </c>
      <c r="S3299" s="493" t="n">
        <v>0</v>
      </c>
      <c r="T3299" s="493" t="n">
        <v>0</v>
      </c>
      <c r="U3299" s="493" t="n">
        <v>0</v>
      </c>
      <c r="V3299" s="493" t="n">
        <v>0</v>
      </c>
      <c r="W3299" s="493" t="n">
        <v>73.05</v>
      </c>
      <c r="X3299" s="493" t="n">
        <v>0</v>
      </c>
      <c r="Y3299" s="493" t="n">
        <v>0</v>
      </c>
      <c r="Z3299" s="493" t="n">
        <v>0</v>
      </c>
      <c r="AA3299" s="493" t="n">
        <v>0</v>
      </c>
      <c r="AB3299" s="493" t="n">
        <v>0</v>
      </c>
      <c r="AC3299" s="493" t="n">
        <v>0</v>
      </c>
      <c r="AD3299" s="493" t="n">
        <v>0</v>
      </c>
      <c r="AE3299" s="493" t="n">
        <v>0</v>
      </c>
      <c r="AF3299" s="493" t="n">
        <v>0</v>
      </c>
      <c r="AG3299" s="493" t="n">
        <v>0</v>
      </c>
      <c r="AH3299" s="493" t="n">
        <v>0</v>
      </c>
      <c r="AI3299" s="493" t="n">
        <v>0</v>
      </c>
      <c r="AJ3299" s="493" t="n">
        <v>0</v>
      </c>
      <c r="AK3299" s="493" t="n">
        <v>0</v>
      </c>
      <c r="AL3299" s="493" t="n">
        <v>0</v>
      </c>
      <c r="AM3299" s="493" t="n">
        <v>0</v>
      </c>
      <c r="AN3299" s="493" t="n">
        <v>0</v>
      </c>
      <c r="AO3299" s="493" t="n">
        <v>0</v>
      </c>
      <c r="AP3299" s="493" t="n">
        <v>0</v>
      </c>
      <c r="AQ3299" s="493" t="n">
        <v>0</v>
      </c>
      <c r="AR3299" s="493" t="n">
        <v>0</v>
      </c>
      <c r="AS3299" s="493" t="n">
        <v>0</v>
      </c>
      <c r="AT3299" s="493" t="n">
        <v>0</v>
      </c>
      <c r="AU3299" s="493" t="n">
        <v>0</v>
      </c>
      <c r="AV3299" s="493" t="n">
        <v>0</v>
      </c>
      <c r="AW3299" s="493" t="n">
        <v>0</v>
      </c>
      <c r="AX3299" s="493" t="n">
        <v>0</v>
      </c>
      <c r="AY3299" s="493" t="n">
        <v>0</v>
      </c>
      <c r="AZ3299" s="493" t="n">
        <v>0</v>
      </c>
      <c r="BA3299" s="493" t="n">
        <v>0</v>
      </c>
      <c r="BB3299" s="493" t="n">
        <v>0</v>
      </c>
      <c r="BC3299" s="493" t="n">
        <v>0</v>
      </c>
      <c r="BD3299" s="493" t="n">
        <v>0</v>
      </c>
      <c r="BE3299" s="493" t="n">
        <v>0</v>
      </c>
      <c r="BF3299" s="493" t="n">
        <v>0</v>
      </c>
      <c r="BG3299" s="493" t="n">
        <v>0</v>
      </c>
      <c r="BH3299" s="493" t="n">
        <v>0</v>
      </c>
      <c r="BI3299" s="493" t="n">
        <v>0</v>
      </c>
      <c r="BJ3299" s="493" t="n">
        <v>0</v>
      </c>
      <c r="BK3299" s="493" t="n">
        <v>0</v>
      </c>
      <c r="BL3299" s="493" t="n">
        <v>0</v>
      </c>
      <c r="BM3299" s="493" t="n">
        <v>0</v>
      </c>
      <c r="BN3299" s="493" t="n">
        <v>0</v>
      </c>
      <c r="BO3299" s="493" t="n">
        <v>0</v>
      </c>
      <c r="BP3299" s="493" t="n">
        <v>0</v>
      </c>
      <c r="BQ3299" s="493" t="n">
        <v>0</v>
      </c>
      <c r="BR3299" s="493" t="n">
        <v>0</v>
      </c>
      <c r="BS3299" s="493" t="n">
        <v>0</v>
      </c>
      <c r="BT3299" s="493" t="n">
        <v>0</v>
      </c>
      <c r="BU3299" s="493" t="n">
        <v>0</v>
      </c>
      <c r="BV3299" s="493" t="n">
        <v>0</v>
      </c>
      <c r="BW3299" s="493" t="n">
        <v>0</v>
      </c>
    </row>
    <row r="3300">
      <c r="A3300" t="inlineStr">
        <is>
          <t>[C9D3] Angiotensin-II 길항제 칼슘길항제 복합제</t>
        </is>
      </c>
      <c r="B3300" t="inlineStr">
        <is>
          <t>메디카코리아</t>
        </is>
      </c>
      <c r="C3300" t="inlineStr">
        <is>
          <t>메디로텐</t>
        </is>
      </c>
      <c r="D3300" t="inlineStr">
        <is>
          <t>메디카코리아</t>
        </is>
      </c>
      <c r="E3300" t="inlineStr">
        <is>
          <t>amlodipine besylate,  valsartan</t>
        </is>
      </c>
      <c r="F3300" t="inlineStr">
        <is>
          <t>상급종합병원</t>
        </is>
      </c>
      <c r="G3300" t="inlineStr">
        <is>
          <t>Generic</t>
        </is>
      </c>
      <c r="H3300" s="493" t="n">
        <v>0</v>
      </c>
      <c r="I3300" s="493" t="n">
        <v>0</v>
      </c>
      <c r="J3300" s="493" t="n">
        <v>0</v>
      </c>
      <c r="K3300" s="493" t="n">
        <v>0</v>
      </c>
      <c r="L3300" s="493" t="n">
        <v>0</v>
      </c>
      <c r="M3300" s="493" t="n">
        <v>0</v>
      </c>
      <c r="N3300" s="493" t="n">
        <v>0</v>
      </c>
      <c r="O3300" s="493" t="n">
        <v>0</v>
      </c>
      <c r="P3300" s="493" t="n">
        <v>0</v>
      </c>
      <c r="Q3300" s="493" t="n">
        <v>0</v>
      </c>
      <c r="R3300" s="493" t="n">
        <v>0</v>
      </c>
      <c r="S3300" s="493" t="n">
        <v>0</v>
      </c>
      <c r="T3300" s="493" t="n">
        <v>0</v>
      </c>
      <c r="U3300" s="493" t="n">
        <v>0</v>
      </c>
      <c r="V3300" s="493" t="n">
        <v>0</v>
      </c>
      <c r="W3300" s="493" t="n">
        <v>0</v>
      </c>
      <c r="X3300" s="493" t="n">
        <v>0</v>
      </c>
      <c r="Y3300" s="493" t="n">
        <v>0</v>
      </c>
      <c r="Z3300" s="493" t="n">
        <v>0</v>
      </c>
      <c r="AA3300" s="493" t="n">
        <v>0</v>
      </c>
      <c r="AB3300" s="493" t="n">
        <v>0</v>
      </c>
      <c r="AC3300" s="493" t="n">
        <v>0</v>
      </c>
      <c r="AD3300" s="493" t="n">
        <v>0</v>
      </c>
      <c r="AE3300" s="493" t="n">
        <v>0</v>
      </c>
      <c r="AF3300" s="493" t="n">
        <v>0</v>
      </c>
      <c r="AG3300" s="493" t="n">
        <v>0</v>
      </c>
      <c r="AH3300" s="493" t="n">
        <v>0</v>
      </c>
      <c r="AI3300" s="493" t="n">
        <v>0</v>
      </c>
      <c r="AJ3300" s="493" t="n">
        <v>0</v>
      </c>
      <c r="AK3300" s="493" t="n">
        <v>0</v>
      </c>
      <c r="AL3300" s="493" t="n">
        <v>0</v>
      </c>
      <c r="AM3300" s="493" t="n">
        <v>0</v>
      </c>
      <c r="AN3300" s="493" t="n">
        <v>0</v>
      </c>
      <c r="AO3300" s="493" t="n">
        <v>0</v>
      </c>
      <c r="AP3300" s="493" t="n">
        <v>0</v>
      </c>
      <c r="AQ3300" s="493" t="n">
        <v>0</v>
      </c>
      <c r="AR3300" s="493" t="n">
        <v>0</v>
      </c>
      <c r="AS3300" s="493" t="n">
        <v>0</v>
      </c>
      <c r="AT3300" s="493" t="n">
        <v>0</v>
      </c>
      <c r="AU3300" s="493" t="n">
        <v>0</v>
      </c>
      <c r="AV3300" s="493" t="n">
        <v>0</v>
      </c>
      <c r="AW3300" s="493" t="n">
        <v>0</v>
      </c>
      <c r="AX3300" s="493" t="n">
        <v>0</v>
      </c>
      <c r="AY3300" s="493" t="n">
        <v>0</v>
      </c>
      <c r="AZ3300" s="493" t="n">
        <v>0</v>
      </c>
      <c r="BA3300" s="493" t="n">
        <v>0</v>
      </c>
      <c r="BB3300" s="493" t="n">
        <v>0</v>
      </c>
      <c r="BC3300" s="493" t="n">
        <v>0</v>
      </c>
      <c r="BD3300" s="493" t="n">
        <v>0</v>
      </c>
      <c r="BE3300" s="493" t="n">
        <v>0</v>
      </c>
      <c r="BF3300" s="493" t="n">
        <v>235.52</v>
      </c>
      <c r="BG3300" s="493" t="n">
        <v>0</v>
      </c>
      <c r="BH3300" s="493" t="n">
        <v>0</v>
      </c>
      <c r="BI3300" s="493" t="n">
        <v>0</v>
      </c>
      <c r="BJ3300" s="493" t="n">
        <v>173</v>
      </c>
      <c r="BK3300" s="493" t="n">
        <v>0</v>
      </c>
      <c r="BL3300" s="493" t="n">
        <v>0</v>
      </c>
      <c r="BM3300" s="493" t="n">
        <v>0</v>
      </c>
      <c r="BN3300" s="493" t="n">
        <v>208.8</v>
      </c>
      <c r="BO3300" s="493" t="n">
        <v>0</v>
      </c>
      <c r="BP3300" s="493" t="n">
        <v>0</v>
      </c>
      <c r="BQ3300" s="493" t="n">
        <v>0</v>
      </c>
      <c r="BR3300" s="493" t="n">
        <v>168</v>
      </c>
      <c r="BS3300" s="493" t="n">
        <v>0</v>
      </c>
      <c r="BT3300" s="493" t="n">
        <v>0</v>
      </c>
      <c r="BU3300" s="493" t="n">
        <v>0</v>
      </c>
      <c r="BV3300" s="493" t="n">
        <v>158</v>
      </c>
      <c r="BW3300" s="493" t="n">
        <v>0</v>
      </c>
    </row>
    <row r="3301">
      <c r="A3301" t="inlineStr">
        <is>
          <t>[C9D3] Angiotensin-II 길항제 칼슘길항제 복합제</t>
        </is>
      </c>
      <c r="B3301" t="inlineStr">
        <is>
          <t>메디카코리아</t>
        </is>
      </c>
      <c r="C3301" t="inlineStr">
        <is>
          <t>메디로텐</t>
        </is>
      </c>
      <c r="D3301" t="inlineStr">
        <is>
          <t>메디카코리아</t>
        </is>
      </c>
      <c r="E3301" t="inlineStr">
        <is>
          <t>amlodipine besylate,  valsartan</t>
        </is>
      </c>
      <c r="F3301" t="inlineStr">
        <is>
          <t>종합병원</t>
        </is>
      </c>
      <c r="G3301" t="inlineStr">
        <is>
          <t>Generic</t>
        </is>
      </c>
      <c r="H3301" s="493" t="n">
        <v>1582.95</v>
      </c>
      <c r="I3301" s="493" t="n">
        <v>205.2</v>
      </c>
      <c r="J3301" s="493" t="n">
        <v>0</v>
      </c>
      <c r="K3301" s="493" t="n">
        <v>1446.3</v>
      </c>
      <c r="L3301" s="493" t="n">
        <v>0</v>
      </c>
      <c r="M3301" s="493" t="n">
        <v>0</v>
      </c>
      <c r="N3301" s="493" t="n">
        <v>1089.9</v>
      </c>
      <c r="O3301" s="493" t="n">
        <v>0</v>
      </c>
      <c r="P3301" s="493" t="n">
        <v>0</v>
      </c>
      <c r="Q3301" s="493" t="n">
        <v>1247.4</v>
      </c>
      <c r="R3301" s="493" t="n">
        <v>0</v>
      </c>
      <c r="S3301" s="493" t="n">
        <v>0</v>
      </c>
      <c r="T3301" s="493" t="n">
        <v>0</v>
      </c>
      <c r="U3301" s="493" t="n">
        <v>0</v>
      </c>
      <c r="V3301" s="493" t="n">
        <v>0</v>
      </c>
      <c r="W3301" s="493" t="n">
        <v>0</v>
      </c>
      <c r="X3301" s="493" t="n">
        <v>0</v>
      </c>
      <c r="Y3301" s="493" t="n">
        <v>0</v>
      </c>
      <c r="Z3301" s="493" t="n">
        <v>0</v>
      </c>
      <c r="AA3301" s="493" t="n">
        <v>532.8</v>
      </c>
      <c r="AB3301" s="493" t="n">
        <v>0</v>
      </c>
      <c r="AC3301" s="493" t="n">
        <v>0</v>
      </c>
      <c r="AD3301" s="493" t="n">
        <v>909</v>
      </c>
      <c r="AE3301" s="493" t="n">
        <v>1631.7</v>
      </c>
      <c r="AF3301" s="493" t="n">
        <v>0</v>
      </c>
      <c r="AG3301" s="493" t="n">
        <v>1323.6</v>
      </c>
      <c r="AH3301" s="493" t="n">
        <v>888.3</v>
      </c>
      <c r="AI3301" s="493" t="n">
        <v>0</v>
      </c>
      <c r="AJ3301" s="493" t="n">
        <v>1257.3</v>
      </c>
      <c r="AK3301" s="493" t="n">
        <v>1248.3</v>
      </c>
      <c r="AL3301" s="493" t="n">
        <v>0</v>
      </c>
      <c r="AM3301" s="493" t="n">
        <v>351.6</v>
      </c>
      <c r="AN3301" s="493" t="n">
        <v>1476.6</v>
      </c>
      <c r="AO3301" s="493" t="n">
        <v>1185.6</v>
      </c>
      <c r="AP3301" s="493" t="n">
        <v>4006.5</v>
      </c>
      <c r="AQ3301" s="493" t="n">
        <v>2196.6</v>
      </c>
      <c r="AR3301" s="493" t="n">
        <v>8282.4</v>
      </c>
      <c r="AS3301" s="493" t="n">
        <v>12386.11</v>
      </c>
      <c r="AT3301" s="493" t="n">
        <v>5719.32</v>
      </c>
      <c r="AU3301" s="493" t="n">
        <v>6712.94</v>
      </c>
      <c r="AV3301" s="493" t="n">
        <v>8624.700000000001</v>
      </c>
      <c r="AW3301" s="493" t="n">
        <v>1316.88</v>
      </c>
      <c r="AX3301" s="493" t="n">
        <v>8610.68</v>
      </c>
      <c r="AY3301" s="493" t="n">
        <v>10244.14</v>
      </c>
      <c r="AZ3301" s="493" t="n">
        <v>5233.12</v>
      </c>
      <c r="BA3301" s="493" t="n">
        <v>6186.4</v>
      </c>
      <c r="BB3301" s="493" t="n">
        <v>12587.74</v>
      </c>
      <c r="BC3301" s="493" t="n">
        <v>7350.58</v>
      </c>
      <c r="BD3301" s="493" t="n">
        <v>16290.96</v>
      </c>
      <c r="BE3301" s="493" t="n">
        <v>7598.26</v>
      </c>
      <c r="BF3301" s="493" t="n">
        <v>9821.9</v>
      </c>
      <c r="BG3301" s="493" t="n">
        <v>9364.200000000001</v>
      </c>
      <c r="BH3301" s="493" t="n">
        <v>8976.360000000001</v>
      </c>
      <c r="BI3301" s="493" t="n">
        <v>8389.5</v>
      </c>
      <c r="BJ3301" s="493" t="n">
        <v>10806.4</v>
      </c>
      <c r="BK3301" s="493" t="n">
        <v>10062.83</v>
      </c>
      <c r="BL3301" s="493" t="n">
        <v>10639.4</v>
      </c>
      <c r="BM3301" s="493" t="n">
        <v>11427.72</v>
      </c>
      <c r="BN3301" s="493" t="n">
        <v>8730.280000000001</v>
      </c>
      <c r="BO3301" s="493" t="n">
        <v>5800.44</v>
      </c>
      <c r="BP3301" s="493" t="n">
        <v>8116.22</v>
      </c>
      <c r="BQ3301" s="493" t="n">
        <v>12683.35</v>
      </c>
      <c r="BR3301" s="493" t="n">
        <v>12638.96</v>
      </c>
      <c r="BS3301" s="493" t="n">
        <v>8251.49</v>
      </c>
      <c r="BT3301" s="493" t="n">
        <v>13631.44</v>
      </c>
      <c r="BU3301" s="493" t="n">
        <v>8438.9</v>
      </c>
      <c r="BV3301" s="493" t="n">
        <v>8184.01</v>
      </c>
      <c r="BW3301" s="493" t="n">
        <v>10359.9</v>
      </c>
    </row>
    <row r="3302">
      <c r="A3302" t="inlineStr">
        <is>
          <t>[C9D3] Angiotensin-II 길항제 칼슘길항제 복합제</t>
        </is>
      </c>
      <c r="B3302" t="inlineStr">
        <is>
          <t>메디카코리아</t>
        </is>
      </c>
      <c r="C3302" t="inlineStr">
        <is>
          <t>메디로텐</t>
        </is>
      </c>
      <c r="D3302" t="inlineStr">
        <is>
          <t>메디카코리아</t>
        </is>
      </c>
      <c r="E3302" t="inlineStr">
        <is>
          <t>amlodipine besylate,  valsartan</t>
        </is>
      </c>
      <c r="F3302" t="inlineStr">
        <is>
          <t>병원</t>
        </is>
      </c>
      <c r="G3302" t="inlineStr">
        <is>
          <t>Generic</t>
        </is>
      </c>
      <c r="H3302" s="493" t="n">
        <v>21735.18</v>
      </c>
      <c r="I3302" s="493" t="n">
        <v>27092.08</v>
      </c>
      <c r="J3302" s="493" t="n">
        <v>25757.01</v>
      </c>
      <c r="K3302" s="493" t="n">
        <v>28770.48</v>
      </c>
      <c r="L3302" s="493" t="n">
        <v>30400.01</v>
      </c>
      <c r="M3302" s="493" t="n">
        <v>34634.96</v>
      </c>
      <c r="N3302" s="493" t="n">
        <v>31728.92</v>
      </c>
      <c r="O3302" s="493" t="n">
        <v>33967.28</v>
      </c>
      <c r="P3302" s="493" t="n">
        <v>39679.79</v>
      </c>
      <c r="Q3302" s="493" t="n">
        <v>31542.87</v>
      </c>
      <c r="R3302" s="493" t="n">
        <v>31751.72</v>
      </c>
      <c r="S3302" s="493" t="n">
        <v>62858.83</v>
      </c>
      <c r="T3302" s="493" t="n">
        <v>55023.3</v>
      </c>
      <c r="U3302" s="493" t="n">
        <v>45627.01</v>
      </c>
      <c r="V3302" s="493" t="n">
        <v>54986.46</v>
      </c>
      <c r="W3302" s="493" t="n">
        <v>54273.58</v>
      </c>
      <c r="X3302" s="493" t="n">
        <v>48511.66</v>
      </c>
      <c r="Y3302" s="493" t="n">
        <v>48144.3</v>
      </c>
      <c r="Z3302" s="493" t="n">
        <v>54272.55</v>
      </c>
      <c r="AA3302" s="493" t="n">
        <v>53856.23</v>
      </c>
      <c r="AB3302" s="493" t="n">
        <v>50371.83</v>
      </c>
      <c r="AC3302" s="493" t="n">
        <v>57571.5</v>
      </c>
      <c r="AD3302" s="493" t="n">
        <v>49980.24</v>
      </c>
      <c r="AE3302" s="493" t="n">
        <v>61636.58</v>
      </c>
      <c r="AF3302" s="493" t="n">
        <v>59471.54</v>
      </c>
      <c r="AG3302" s="493" t="n">
        <v>64605.74</v>
      </c>
      <c r="AH3302" s="493" t="n">
        <v>63686.79</v>
      </c>
      <c r="AI3302" s="493" t="n">
        <v>55336.16</v>
      </c>
      <c r="AJ3302" s="493" t="n">
        <v>63917.46</v>
      </c>
      <c r="AK3302" s="493" t="n">
        <v>61078.67</v>
      </c>
      <c r="AL3302" s="493" t="n">
        <v>56696.38</v>
      </c>
      <c r="AM3302" s="493" t="n">
        <v>68600.07000000001</v>
      </c>
      <c r="AN3302" s="493" t="n">
        <v>45129.67</v>
      </c>
      <c r="AO3302" s="493" t="n">
        <v>31621.66</v>
      </c>
      <c r="AP3302" s="493" t="n">
        <v>40461.26</v>
      </c>
      <c r="AQ3302" s="493" t="n">
        <v>42196.6</v>
      </c>
      <c r="AR3302" s="493" t="n">
        <v>38054.01</v>
      </c>
      <c r="AS3302" s="493" t="n">
        <v>49161.6</v>
      </c>
      <c r="AT3302" s="493" t="n">
        <v>31967.68</v>
      </c>
      <c r="AU3302" s="493" t="n">
        <v>31609.81</v>
      </c>
      <c r="AV3302" s="493" t="n">
        <v>28987.25</v>
      </c>
      <c r="AW3302" s="493" t="n">
        <v>31570.38</v>
      </c>
      <c r="AX3302" s="493" t="n">
        <v>23738.61</v>
      </c>
      <c r="AY3302" s="493" t="n">
        <v>23790.81</v>
      </c>
      <c r="AZ3302" s="493" t="n">
        <v>10512.68</v>
      </c>
      <c r="BA3302" s="493" t="n">
        <v>21531.94</v>
      </c>
      <c r="BB3302" s="493" t="n">
        <v>15848.94</v>
      </c>
      <c r="BC3302" s="493" t="n">
        <v>20744.9</v>
      </c>
      <c r="BD3302" s="493" t="n">
        <v>15977.56</v>
      </c>
      <c r="BE3302" s="493" t="n">
        <v>17600.72</v>
      </c>
      <c r="BF3302" s="493" t="n">
        <v>16743.79</v>
      </c>
      <c r="BG3302" s="493" t="n">
        <v>18169.73</v>
      </c>
      <c r="BH3302" s="493" t="n">
        <v>11270.36</v>
      </c>
      <c r="BI3302" s="493" t="n">
        <v>16242.52</v>
      </c>
      <c r="BJ3302" s="493" t="n">
        <v>16492.58</v>
      </c>
      <c r="BK3302" s="493" t="n">
        <v>10654.55</v>
      </c>
      <c r="BL3302" s="493" t="n">
        <v>19020.09</v>
      </c>
      <c r="BM3302" s="493" t="n">
        <v>17106.92</v>
      </c>
      <c r="BN3302" s="493" t="n">
        <v>18238</v>
      </c>
      <c r="BO3302" s="493" t="n">
        <v>17023.39</v>
      </c>
      <c r="BP3302" s="493" t="n">
        <v>18990.51</v>
      </c>
      <c r="BQ3302" s="493" t="n">
        <v>16390.5</v>
      </c>
      <c r="BR3302" s="493" t="n">
        <v>18153.7</v>
      </c>
      <c r="BS3302" s="493" t="n">
        <v>16927.72</v>
      </c>
      <c r="BT3302" s="493" t="n">
        <v>17640.94</v>
      </c>
      <c r="BU3302" s="493" t="n">
        <v>19322.01</v>
      </c>
      <c r="BV3302" s="493" t="n">
        <v>22474.24</v>
      </c>
      <c r="BW3302" s="493" t="n">
        <v>17975.65</v>
      </c>
    </row>
    <row r="3303">
      <c r="A3303" t="inlineStr">
        <is>
          <t>[C9D3] Angiotensin-II 길항제 칼슘길항제 복합제</t>
        </is>
      </c>
      <c r="B3303" t="inlineStr">
        <is>
          <t>메디카코리아</t>
        </is>
      </c>
      <c r="C3303" t="inlineStr">
        <is>
          <t>메디로텐</t>
        </is>
      </c>
      <c r="D3303" t="inlineStr">
        <is>
          <t>메디카코리아</t>
        </is>
      </c>
      <c r="E3303" t="inlineStr">
        <is>
          <t>amlodipine besylate,  valsartan</t>
        </is>
      </c>
      <c r="F3303" t="inlineStr">
        <is>
          <t>의원</t>
        </is>
      </c>
      <c r="G3303" t="inlineStr">
        <is>
          <t>Generic</t>
        </is>
      </c>
      <c r="H3303" s="493" t="n">
        <v>182144.24</v>
      </c>
      <c r="I3303" s="493" t="n">
        <v>182664.25</v>
      </c>
      <c r="J3303" s="493" t="n">
        <v>211227.33</v>
      </c>
      <c r="K3303" s="493" t="n">
        <v>197519.98</v>
      </c>
      <c r="L3303" s="493" t="n">
        <v>196623.07</v>
      </c>
      <c r="M3303" s="493" t="n">
        <v>202024.13</v>
      </c>
      <c r="N3303" s="493" t="n">
        <v>207433.89</v>
      </c>
      <c r="O3303" s="493" t="n">
        <v>188837.4</v>
      </c>
      <c r="P3303" s="493" t="n">
        <v>193882.64</v>
      </c>
      <c r="Q3303" s="493" t="n">
        <v>207609.61</v>
      </c>
      <c r="R3303" s="493" t="n">
        <v>212855.63</v>
      </c>
      <c r="S3303" s="493" t="n">
        <v>257230.35</v>
      </c>
      <c r="T3303" s="493" t="n">
        <v>232640.86</v>
      </c>
      <c r="U3303" s="493" t="n">
        <v>238452.42</v>
      </c>
      <c r="V3303" s="493" t="n">
        <v>258859.55</v>
      </c>
      <c r="W3303" s="493" t="n">
        <v>242100.04</v>
      </c>
      <c r="X3303" s="493" t="n">
        <v>265825.46</v>
      </c>
      <c r="Y3303" s="493" t="n">
        <v>240128.81</v>
      </c>
      <c r="Z3303" s="493" t="n">
        <v>255235.74</v>
      </c>
      <c r="AA3303" s="493" t="n">
        <v>287787.64</v>
      </c>
      <c r="AB3303" s="493" t="n">
        <v>257970.2</v>
      </c>
      <c r="AC3303" s="493" t="n">
        <v>254938.42</v>
      </c>
      <c r="AD3303" s="493" t="n">
        <v>272510.17</v>
      </c>
      <c r="AE3303" s="493" t="n">
        <v>281358.26</v>
      </c>
      <c r="AF3303" s="493" t="n">
        <v>299846</v>
      </c>
      <c r="AG3303" s="493" t="n">
        <v>258684.17</v>
      </c>
      <c r="AH3303" s="493" t="n">
        <v>283613.47</v>
      </c>
      <c r="AI3303" s="493" t="n">
        <v>217098.56</v>
      </c>
      <c r="AJ3303" s="493" t="n">
        <v>220132.28</v>
      </c>
      <c r="AK3303" s="493" t="n">
        <v>226037.96</v>
      </c>
      <c r="AL3303" s="493" t="n">
        <v>219092.44</v>
      </c>
      <c r="AM3303" s="493" t="n">
        <v>226831.59</v>
      </c>
      <c r="AN3303" s="493" t="n">
        <v>206282.59</v>
      </c>
      <c r="AO3303" s="493" t="n">
        <v>224869.51</v>
      </c>
      <c r="AP3303" s="493" t="n">
        <v>205736.27</v>
      </c>
      <c r="AQ3303" s="493" t="n">
        <v>230737.99</v>
      </c>
      <c r="AR3303" s="493" t="n">
        <v>234350.84</v>
      </c>
      <c r="AS3303" s="493" t="n">
        <v>225605.62</v>
      </c>
      <c r="AT3303" s="493" t="n">
        <v>223955.86</v>
      </c>
      <c r="AU3303" s="493" t="n">
        <v>234685.39</v>
      </c>
      <c r="AV3303" s="493" t="n">
        <v>227579.14</v>
      </c>
      <c r="AW3303" s="493" t="n">
        <v>223018.78</v>
      </c>
      <c r="AX3303" s="493" t="n">
        <v>226373.74</v>
      </c>
      <c r="AY3303" s="493" t="n">
        <v>232048.51</v>
      </c>
      <c r="AZ3303" s="493" t="n">
        <v>221674.48</v>
      </c>
      <c r="BA3303" s="493" t="n">
        <v>238960.58</v>
      </c>
      <c r="BB3303" s="493" t="n">
        <v>227736.28</v>
      </c>
      <c r="BC3303" s="493" t="n">
        <v>232156.06</v>
      </c>
      <c r="BD3303" s="493" t="n">
        <v>233970.94</v>
      </c>
      <c r="BE3303" s="493" t="n">
        <v>218220.01</v>
      </c>
      <c r="BF3303" s="493" t="n">
        <v>222540.22</v>
      </c>
      <c r="BG3303" s="493" t="n">
        <v>221355.5</v>
      </c>
      <c r="BH3303" s="493" t="n">
        <v>220718.1</v>
      </c>
      <c r="BI3303" s="493" t="n">
        <v>211256.66</v>
      </c>
      <c r="BJ3303" s="493" t="n">
        <v>216760.19</v>
      </c>
      <c r="BK3303" s="493" t="n">
        <v>203682.42</v>
      </c>
      <c r="BL3303" s="493" t="n">
        <v>225543.3</v>
      </c>
      <c r="BM3303" s="493" t="n">
        <v>192011.77</v>
      </c>
      <c r="BN3303" s="493" t="n">
        <v>187650.59</v>
      </c>
      <c r="BO3303" s="493" t="n">
        <v>215469.79</v>
      </c>
      <c r="BP3303" s="493" t="n">
        <v>188634.4</v>
      </c>
      <c r="BQ3303" s="493" t="n">
        <v>180672.06</v>
      </c>
      <c r="BR3303" s="493" t="n">
        <v>198986.5</v>
      </c>
      <c r="BS3303" s="493" t="n">
        <v>209370.29</v>
      </c>
      <c r="BT3303" s="493" t="n">
        <v>180015.15</v>
      </c>
      <c r="BU3303" s="493" t="n">
        <v>184097.51</v>
      </c>
      <c r="BV3303" s="493" t="n">
        <v>178525.7</v>
      </c>
      <c r="BW3303" s="493" t="n">
        <v>178789.96</v>
      </c>
    </row>
    <row r="3304">
      <c r="A3304" t="inlineStr">
        <is>
          <t>[C9D3] Angiotensin-II 길항제 칼슘길항제 복합제</t>
        </is>
      </c>
      <c r="B3304" t="inlineStr">
        <is>
          <t>메디카코리아</t>
        </is>
      </c>
      <c r="C3304" t="inlineStr">
        <is>
          <t>메디로텐</t>
        </is>
      </c>
      <c r="D3304" t="inlineStr">
        <is>
          <t>메디카코리아</t>
        </is>
      </c>
      <c r="E3304" t="inlineStr">
        <is>
          <t>amlodipine besylate,  valsartan</t>
        </is>
      </c>
      <c r="F3304" t="inlineStr">
        <is>
          <t>보건소</t>
        </is>
      </c>
      <c r="G3304" t="inlineStr">
        <is>
          <t>Generic</t>
        </is>
      </c>
      <c r="H3304" s="493" t="n">
        <v>13775.1</v>
      </c>
      <c r="I3304" s="493" t="n">
        <v>10297.2</v>
      </c>
      <c r="J3304" s="493" t="n">
        <v>6050.05</v>
      </c>
      <c r="K3304" s="493" t="n">
        <v>30838.35</v>
      </c>
      <c r="L3304" s="493" t="n">
        <v>8395.58</v>
      </c>
      <c r="M3304" s="493" t="n">
        <v>7499.33</v>
      </c>
      <c r="N3304" s="493" t="n">
        <v>5503.8</v>
      </c>
      <c r="O3304" s="493" t="n">
        <v>7804.58</v>
      </c>
      <c r="P3304" s="493" t="n">
        <v>5003.03</v>
      </c>
      <c r="Q3304" s="493" t="n">
        <v>9846.370000000001</v>
      </c>
      <c r="R3304" s="493" t="n">
        <v>8984.25</v>
      </c>
      <c r="S3304" s="493" t="n">
        <v>11599.28</v>
      </c>
      <c r="T3304" s="493" t="n">
        <v>5357.27</v>
      </c>
      <c r="U3304" s="493" t="n">
        <v>4066.65</v>
      </c>
      <c r="V3304" s="493" t="n">
        <v>6625.08</v>
      </c>
      <c r="W3304" s="493" t="n">
        <v>6005.7</v>
      </c>
      <c r="X3304" s="493" t="n">
        <v>5947.68</v>
      </c>
      <c r="Y3304" s="493" t="n">
        <v>10044.9</v>
      </c>
      <c r="Z3304" s="493" t="n">
        <v>3110.4</v>
      </c>
      <c r="AA3304" s="493" t="n">
        <v>11829.15</v>
      </c>
      <c r="AB3304" s="493" t="n">
        <v>4568.4</v>
      </c>
      <c r="AC3304" s="493" t="n">
        <v>8147.4</v>
      </c>
      <c r="AD3304" s="493" t="n">
        <v>5037.3</v>
      </c>
      <c r="AE3304" s="493" t="n">
        <v>9543.700000000001</v>
      </c>
      <c r="AF3304" s="493" t="n">
        <v>8161.2</v>
      </c>
      <c r="AG3304" s="493" t="n">
        <v>9686.4</v>
      </c>
      <c r="AH3304" s="493" t="n">
        <v>10415.9</v>
      </c>
      <c r="AI3304" s="493" t="n">
        <v>9207</v>
      </c>
      <c r="AJ3304" s="493" t="n">
        <v>6290.25</v>
      </c>
      <c r="AK3304" s="493" t="n">
        <v>9089.4</v>
      </c>
      <c r="AL3304" s="493" t="n">
        <v>7276.5</v>
      </c>
      <c r="AM3304" s="493" t="n">
        <v>9874.74</v>
      </c>
      <c r="AN3304" s="493" t="n">
        <v>5740.8</v>
      </c>
      <c r="AO3304" s="493" t="n">
        <v>8032.35</v>
      </c>
      <c r="AP3304" s="493" t="n">
        <v>6352.35</v>
      </c>
      <c r="AQ3304" s="493" t="n">
        <v>7868.4</v>
      </c>
      <c r="AR3304" s="493" t="n">
        <v>9777.280000000001</v>
      </c>
      <c r="AS3304" s="493" t="n">
        <v>5686.2</v>
      </c>
      <c r="AT3304" s="493" t="n">
        <v>4972.05</v>
      </c>
      <c r="AU3304" s="493" t="n">
        <v>5666.25</v>
      </c>
      <c r="AV3304" s="493" t="n">
        <v>6678.3</v>
      </c>
      <c r="AW3304" s="493" t="n">
        <v>3986.34</v>
      </c>
      <c r="AX3304" s="493" t="n">
        <v>5559.42</v>
      </c>
      <c r="AY3304" s="493" t="n">
        <v>9568</v>
      </c>
      <c r="AZ3304" s="493" t="n">
        <v>4823.7</v>
      </c>
      <c r="BA3304" s="493" t="n">
        <v>6594.9</v>
      </c>
      <c r="BB3304" s="493" t="n">
        <v>9317.620000000001</v>
      </c>
      <c r="BC3304" s="493" t="n">
        <v>5838.05</v>
      </c>
      <c r="BD3304" s="493" t="n">
        <v>5343.44</v>
      </c>
      <c r="BE3304" s="493" t="n">
        <v>8111.5</v>
      </c>
      <c r="BF3304" s="493" t="n">
        <v>5410.92</v>
      </c>
      <c r="BG3304" s="493" t="n">
        <v>10472.4</v>
      </c>
      <c r="BH3304" s="493" t="n">
        <v>10536.75</v>
      </c>
      <c r="BI3304" s="493" t="n">
        <v>4102.8</v>
      </c>
      <c r="BJ3304" s="493" t="n">
        <v>5520.6</v>
      </c>
      <c r="BK3304" s="493" t="n">
        <v>5658.95</v>
      </c>
      <c r="BL3304" s="493" t="n">
        <v>5456.66</v>
      </c>
      <c r="BM3304" s="493" t="n">
        <v>3334.5</v>
      </c>
      <c r="BN3304" s="493" t="n">
        <v>4087.05</v>
      </c>
      <c r="BO3304" s="493" t="n">
        <v>4045.95</v>
      </c>
      <c r="BP3304" s="493" t="n">
        <v>4145.1</v>
      </c>
      <c r="BQ3304" s="493" t="n">
        <v>3543.45</v>
      </c>
      <c r="BR3304" s="493" t="n">
        <v>4233</v>
      </c>
      <c r="BS3304" s="493" t="n">
        <v>2531.1</v>
      </c>
      <c r="BT3304" s="493" t="n">
        <v>2441.25</v>
      </c>
      <c r="BU3304" s="493" t="n">
        <v>6132</v>
      </c>
      <c r="BV3304" s="493" t="n">
        <v>1364.1</v>
      </c>
      <c r="BW3304" s="493" t="n">
        <v>2709.9</v>
      </c>
    </row>
    <row r="3305">
      <c r="A3305" t="inlineStr">
        <is>
          <t>[C9D3] Angiotensin-II 길항제 칼슘길항제 복합제</t>
        </is>
      </c>
      <c r="B3305" t="inlineStr">
        <is>
          <t>메디카코리아</t>
        </is>
      </c>
      <c r="C3305" t="inlineStr">
        <is>
          <t>메디로텐</t>
        </is>
      </c>
      <c r="D3305" t="inlineStr">
        <is>
          <t>메디카코리아</t>
        </is>
      </c>
      <c r="E3305" t="inlineStr">
        <is>
          <t>amlodipine besylate,  valsartan</t>
        </is>
      </c>
      <c r="F3305" t="inlineStr">
        <is>
          <t>기타(치과의원, 치과병원 등)</t>
        </is>
      </c>
      <c r="G3305" t="inlineStr">
        <is>
          <t>Generic</t>
        </is>
      </c>
      <c r="H3305" s="493" t="n">
        <v>0</v>
      </c>
      <c r="I3305" s="493" t="n">
        <v>0</v>
      </c>
      <c r="J3305" s="493" t="n">
        <v>0</v>
      </c>
      <c r="K3305" s="493" t="n">
        <v>0</v>
      </c>
      <c r="L3305" s="493" t="n">
        <v>0</v>
      </c>
      <c r="M3305" s="493" t="n">
        <v>0</v>
      </c>
      <c r="N3305" s="493" t="n">
        <v>0</v>
      </c>
      <c r="O3305" s="493" t="n">
        <v>0</v>
      </c>
      <c r="P3305" s="493" t="n">
        <v>72</v>
      </c>
      <c r="Q3305" s="493" t="n">
        <v>69.59999999999999</v>
      </c>
      <c r="R3305" s="493" t="n">
        <v>68.09999999999999</v>
      </c>
      <c r="S3305" s="493" t="n">
        <v>67.5</v>
      </c>
      <c r="T3305" s="493" t="n">
        <v>133.8</v>
      </c>
      <c r="U3305" s="493" t="n">
        <v>0</v>
      </c>
      <c r="V3305" s="493" t="n">
        <v>67.8</v>
      </c>
      <c r="W3305" s="493" t="n">
        <v>67.2</v>
      </c>
      <c r="X3305" s="493" t="n">
        <v>70.5</v>
      </c>
      <c r="Y3305" s="493" t="n">
        <v>69</v>
      </c>
      <c r="Z3305" s="493" t="n">
        <v>296.4</v>
      </c>
      <c r="AA3305" s="493" t="n">
        <v>0</v>
      </c>
      <c r="AB3305" s="493" t="n">
        <v>0</v>
      </c>
      <c r="AC3305" s="493" t="n">
        <v>0</v>
      </c>
      <c r="AD3305" s="493" t="n">
        <v>0</v>
      </c>
      <c r="AE3305" s="493" t="n">
        <v>0</v>
      </c>
      <c r="AF3305" s="493" t="n">
        <v>0</v>
      </c>
      <c r="AG3305" s="493" t="n">
        <v>0</v>
      </c>
      <c r="AH3305" s="493" t="n">
        <v>0</v>
      </c>
      <c r="AI3305" s="493" t="n">
        <v>0</v>
      </c>
      <c r="AJ3305" s="493" t="n">
        <v>0</v>
      </c>
      <c r="AK3305" s="493" t="n">
        <v>0</v>
      </c>
      <c r="AL3305" s="493" t="n">
        <v>0</v>
      </c>
      <c r="AM3305" s="493" t="n">
        <v>0</v>
      </c>
      <c r="AN3305" s="493" t="n">
        <v>0</v>
      </c>
      <c r="AO3305" s="493" t="n">
        <v>0</v>
      </c>
      <c r="AP3305" s="493" t="n">
        <v>0</v>
      </c>
      <c r="AQ3305" s="493" t="n">
        <v>0</v>
      </c>
      <c r="AR3305" s="493" t="n">
        <v>0</v>
      </c>
      <c r="AS3305" s="493" t="n">
        <v>0</v>
      </c>
      <c r="AT3305" s="493" t="n">
        <v>0</v>
      </c>
      <c r="AU3305" s="493" t="n">
        <v>0</v>
      </c>
      <c r="AV3305" s="493" t="n">
        <v>0</v>
      </c>
      <c r="AW3305" s="493" t="n">
        <v>0</v>
      </c>
      <c r="AX3305" s="493" t="n">
        <v>0</v>
      </c>
      <c r="AY3305" s="493" t="n">
        <v>0</v>
      </c>
      <c r="AZ3305" s="493" t="n">
        <v>0</v>
      </c>
      <c r="BA3305" s="493" t="n">
        <v>0</v>
      </c>
      <c r="BB3305" s="493" t="n">
        <v>0</v>
      </c>
      <c r="BC3305" s="493" t="n">
        <v>0</v>
      </c>
      <c r="BD3305" s="493" t="n">
        <v>0</v>
      </c>
      <c r="BE3305" s="493" t="n">
        <v>0</v>
      </c>
      <c r="BF3305" s="493" t="n">
        <v>0</v>
      </c>
      <c r="BG3305" s="493" t="n">
        <v>0</v>
      </c>
      <c r="BH3305" s="493" t="n">
        <v>0</v>
      </c>
      <c r="BI3305" s="493" t="n">
        <v>0</v>
      </c>
      <c r="BJ3305" s="493" t="n">
        <v>0</v>
      </c>
      <c r="BK3305" s="493" t="n">
        <v>0</v>
      </c>
      <c r="BL3305" s="493" t="n">
        <v>0</v>
      </c>
      <c r="BM3305" s="493" t="n">
        <v>0</v>
      </c>
      <c r="BN3305" s="493" t="n">
        <v>0</v>
      </c>
      <c r="BO3305" s="493" t="n">
        <v>0</v>
      </c>
      <c r="BP3305" s="493" t="n">
        <v>0</v>
      </c>
      <c r="BQ3305" s="493" t="n">
        <v>0</v>
      </c>
      <c r="BR3305" s="493" t="n">
        <v>0</v>
      </c>
      <c r="BS3305" s="493" t="n">
        <v>0</v>
      </c>
      <c r="BT3305" s="493" t="n">
        <v>0</v>
      </c>
      <c r="BU3305" s="493" t="n">
        <v>0</v>
      </c>
      <c r="BV3305" s="493" t="n">
        <v>0</v>
      </c>
      <c r="BW3305" s="493" t="n">
        <v>0</v>
      </c>
    </row>
    <row r="3306">
      <c r="A3306" t="inlineStr">
        <is>
          <t>[C9D3] Angiotensin-II 길항제 칼슘길항제 복합제</t>
        </is>
      </c>
      <c r="B3306" t="inlineStr">
        <is>
          <t>메디카코리아</t>
        </is>
      </c>
      <c r="C3306" t="inlineStr">
        <is>
          <t>세비로텐</t>
        </is>
      </c>
      <c r="D3306" t="inlineStr">
        <is>
          <t>메디카코리아</t>
        </is>
      </c>
      <c r="E3306" t="inlineStr">
        <is>
          <t>amlodipine besylate,  olmesartan medoxomil</t>
        </is>
      </c>
      <c r="F3306" t="inlineStr">
        <is>
          <t>상급종합병원</t>
        </is>
      </c>
      <c r="G3306" t="inlineStr">
        <is>
          <t>Generic</t>
        </is>
      </c>
      <c r="H3306" s="493" t="n">
        <v>0</v>
      </c>
      <c r="I3306" s="493" t="n">
        <v>0</v>
      </c>
      <c r="J3306" s="493" t="n">
        <v>0</v>
      </c>
      <c r="K3306" s="493" t="n">
        <v>0</v>
      </c>
      <c r="L3306" s="493" t="n">
        <v>0</v>
      </c>
      <c r="M3306" s="493" t="n">
        <v>0</v>
      </c>
      <c r="N3306" s="493" t="n">
        <v>0</v>
      </c>
      <c r="O3306" s="493" t="n">
        <v>0</v>
      </c>
      <c r="P3306" s="493" t="n">
        <v>0</v>
      </c>
      <c r="Q3306" s="493" t="n">
        <v>0</v>
      </c>
      <c r="R3306" s="493" t="n">
        <v>0</v>
      </c>
      <c r="S3306" s="493" t="n">
        <v>0</v>
      </c>
      <c r="T3306" s="493" t="n">
        <v>0</v>
      </c>
      <c r="U3306" s="493" t="n">
        <v>0</v>
      </c>
      <c r="V3306" s="493" t="n">
        <v>727.2</v>
      </c>
      <c r="W3306" s="493" t="n">
        <v>366.9</v>
      </c>
      <c r="X3306" s="493" t="n">
        <v>0</v>
      </c>
      <c r="Y3306" s="493" t="n">
        <v>970.2</v>
      </c>
      <c r="Z3306" s="493" t="n">
        <v>0</v>
      </c>
      <c r="AA3306" s="493" t="n">
        <v>0</v>
      </c>
      <c r="AB3306" s="493" t="n">
        <v>0</v>
      </c>
      <c r="AC3306" s="493" t="n">
        <v>0</v>
      </c>
      <c r="AD3306" s="493" t="n">
        <v>0</v>
      </c>
      <c r="AE3306" s="493" t="n">
        <v>0</v>
      </c>
      <c r="AF3306" s="493" t="n">
        <v>0</v>
      </c>
      <c r="AG3306" s="493" t="n">
        <v>0</v>
      </c>
      <c r="AH3306" s="493" t="n">
        <v>0</v>
      </c>
      <c r="AI3306" s="493" t="n">
        <v>0</v>
      </c>
      <c r="AJ3306" s="493" t="n">
        <v>0</v>
      </c>
      <c r="AK3306" s="493" t="n">
        <v>0</v>
      </c>
      <c r="AL3306" s="493" t="n">
        <v>0</v>
      </c>
      <c r="AM3306" s="493" t="n">
        <v>0</v>
      </c>
      <c r="AN3306" s="493" t="n">
        <v>0</v>
      </c>
      <c r="AO3306" s="493" t="n">
        <v>0</v>
      </c>
      <c r="AP3306" s="493" t="n">
        <v>0</v>
      </c>
      <c r="AQ3306" s="493" t="n">
        <v>0</v>
      </c>
      <c r="AR3306" s="493" t="n">
        <v>0</v>
      </c>
      <c r="AS3306" s="493" t="n">
        <v>0</v>
      </c>
      <c r="AT3306" s="493" t="n">
        <v>0</v>
      </c>
      <c r="AU3306" s="493" t="n">
        <v>0</v>
      </c>
      <c r="AV3306" s="493" t="n">
        <v>0</v>
      </c>
      <c r="AW3306" s="493" t="n">
        <v>0</v>
      </c>
      <c r="AX3306" s="493" t="n">
        <v>0</v>
      </c>
      <c r="AY3306" s="493" t="n">
        <v>0</v>
      </c>
      <c r="AZ3306" s="493" t="n">
        <v>0</v>
      </c>
      <c r="BA3306" s="493" t="n">
        <v>0</v>
      </c>
      <c r="BB3306" s="493" t="n">
        <v>0</v>
      </c>
      <c r="BC3306" s="493" t="n">
        <v>0</v>
      </c>
      <c r="BD3306" s="493" t="n">
        <v>0</v>
      </c>
      <c r="BE3306" s="493" t="n">
        <v>0</v>
      </c>
      <c r="BF3306" s="493" t="n">
        <v>0</v>
      </c>
      <c r="BG3306" s="493" t="n">
        <v>0</v>
      </c>
      <c r="BH3306" s="493" t="n">
        <v>0</v>
      </c>
      <c r="BI3306" s="493" t="n">
        <v>0</v>
      </c>
      <c r="BJ3306" s="493" t="n">
        <v>0</v>
      </c>
      <c r="BK3306" s="493" t="n">
        <v>0</v>
      </c>
      <c r="BL3306" s="493" t="n">
        <v>0</v>
      </c>
      <c r="BM3306" s="493" t="n">
        <v>0</v>
      </c>
      <c r="BN3306" s="493" t="n">
        <v>0</v>
      </c>
      <c r="BO3306" s="493" t="n">
        <v>0</v>
      </c>
      <c r="BP3306" s="493" t="n">
        <v>0</v>
      </c>
      <c r="BQ3306" s="493" t="n">
        <v>0</v>
      </c>
      <c r="BR3306" s="493" t="n">
        <v>0</v>
      </c>
      <c r="BS3306" s="493" t="n">
        <v>0</v>
      </c>
      <c r="BT3306" s="493" t="n">
        <v>0</v>
      </c>
      <c r="BU3306" s="493" t="n">
        <v>0</v>
      </c>
      <c r="BV3306" s="493" t="n">
        <v>0</v>
      </c>
      <c r="BW3306" s="493" t="n">
        <v>0</v>
      </c>
    </row>
    <row r="3307">
      <c r="A3307" t="inlineStr">
        <is>
          <t>[C9D3] Angiotensin-II 길항제 칼슘길항제 복합제</t>
        </is>
      </c>
      <c r="B3307" t="inlineStr">
        <is>
          <t>메디카코리아</t>
        </is>
      </c>
      <c r="C3307" t="inlineStr">
        <is>
          <t>세비로텐</t>
        </is>
      </c>
      <c r="D3307" t="inlineStr">
        <is>
          <t>메디카코리아</t>
        </is>
      </c>
      <c r="E3307" t="inlineStr">
        <is>
          <t>amlodipine besylate,  olmesartan medoxomil</t>
        </is>
      </c>
      <c r="F3307" t="inlineStr">
        <is>
          <t>종합병원</t>
        </is>
      </c>
      <c r="G3307" t="inlineStr">
        <is>
          <t>Generic</t>
        </is>
      </c>
      <c r="H3307" s="493" t="n">
        <v>0</v>
      </c>
      <c r="I3307" s="493" t="n">
        <v>0</v>
      </c>
      <c r="J3307" s="493" t="n">
        <v>0</v>
      </c>
      <c r="K3307" s="493" t="n">
        <v>0</v>
      </c>
      <c r="L3307" s="493" t="n">
        <v>0</v>
      </c>
      <c r="M3307" s="493" t="n">
        <v>0</v>
      </c>
      <c r="N3307" s="493" t="n">
        <v>0</v>
      </c>
      <c r="O3307" s="493" t="n">
        <v>0</v>
      </c>
      <c r="P3307" s="493" t="n">
        <v>0</v>
      </c>
      <c r="Q3307" s="493" t="n">
        <v>0</v>
      </c>
      <c r="R3307" s="493" t="n">
        <v>182.1</v>
      </c>
      <c r="S3307" s="493" t="n">
        <v>419.1</v>
      </c>
      <c r="T3307" s="493" t="n">
        <v>0</v>
      </c>
      <c r="U3307" s="493" t="n">
        <v>0</v>
      </c>
      <c r="V3307" s="493" t="n">
        <v>0</v>
      </c>
      <c r="W3307" s="493" t="n">
        <v>0</v>
      </c>
      <c r="X3307" s="493" t="n">
        <v>0</v>
      </c>
      <c r="Y3307" s="493" t="n">
        <v>0</v>
      </c>
      <c r="Z3307" s="493" t="n">
        <v>0</v>
      </c>
      <c r="AA3307" s="493" t="n">
        <v>0</v>
      </c>
      <c r="AB3307" s="493" t="n">
        <v>0</v>
      </c>
      <c r="AC3307" s="493" t="n">
        <v>0</v>
      </c>
      <c r="AD3307" s="493" t="n">
        <v>0</v>
      </c>
      <c r="AE3307" s="493" t="n">
        <v>0</v>
      </c>
      <c r="AF3307" s="493" t="n">
        <v>0</v>
      </c>
      <c r="AG3307" s="493" t="n">
        <v>0</v>
      </c>
      <c r="AH3307" s="493" t="n">
        <v>0</v>
      </c>
      <c r="AI3307" s="493" t="n">
        <v>0</v>
      </c>
      <c r="AJ3307" s="493" t="n">
        <v>0</v>
      </c>
      <c r="AK3307" s="493" t="n">
        <v>0</v>
      </c>
      <c r="AL3307" s="493" t="n">
        <v>0</v>
      </c>
      <c r="AM3307" s="493" t="n">
        <v>0</v>
      </c>
      <c r="AN3307" s="493" t="n">
        <v>0</v>
      </c>
      <c r="AO3307" s="493" t="n">
        <v>63.3</v>
      </c>
      <c r="AP3307" s="493" t="n">
        <v>0</v>
      </c>
      <c r="AQ3307" s="493" t="n">
        <v>0</v>
      </c>
      <c r="AR3307" s="493" t="n">
        <v>0</v>
      </c>
      <c r="AS3307" s="493" t="n">
        <v>1683.9</v>
      </c>
      <c r="AT3307" s="493" t="n">
        <v>3066.42</v>
      </c>
      <c r="AU3307" s="493" t="n">
        <v>7625.53</v>
      </c>
      <c r="AV3307" s="493" t="n">
        <v>4298.5</v>
      </c>
      <c r="AW3307" s="493" t="n">
        <v>5898.76</v>
      </c>
      <c r="AX3307" s="493" t="n">
        <v>4409.85</v>
      </c>
      <c r="AY3307" s="493" t="n">
        <v>179.55</v>
      </c>
      <c r="AZ3307" s="493" t="n">
        <v>0</v>
      </c>
      <c r="BA3307" s="493" t="n">
        <v>0</v>
      </c>
      <c r="BB3307" s="493" t="n">
        <v>0</v>
      </c>
      <c r="BC3307" s="493" t="n">
        <v>0</v>
      </c>
      <c r="BD3307" s="493" t="n">
        <v>0</v>
      </c>
      <c r="BE3307" s="493" t="n">
        <v>0</v>
      </c>
      <c r="BF3307" s="493" t="n">
        <v>0</v>
      </c>
      <c r="BG3307" s="493" t="n">
        <v>0</v>
      </c>
      <c r="BH3307" s="493" t="n">
        <v>0</v>
      </c>
      <c r="BI3307" s="493" t="n">
        <v>0</v>
      </c>
      <c r="BJ3307" s="493" t="n">
        <v>0</v>
      </c>
      <c r="BK3307" s="493" t="n">
        <v>0</v>
      </c>
      <c r="BL3307" s="493" t="n">
        <v>0</v>
      </c>
      <c r="BM3307" s="493" t="n">
        <v>0</v>
      </c>
      <c r="BN3307" s="493" t="n">
        <v>0</v>
      </c>
      <c r="BO3307" s="493" t="n">
        <v>0</v>
      </c>
      <c r="BP3307" s="493" t="n">
        <v>0</v>
      </c>
      <c r="BQ3307" s="493" t="n">
        <v>0</v>
      </c>
      <c r="BR3307" s="493" t="n">
        <v>0</v>
      </c>
      <c r="BS3307" s="493" t="n">
        <v>0</v>
      </c>
      <c r="BT3307" s="493" t="n">
        <v>0</v>
      </c>
      <c r="BU3307" s="493" t="n">
        <v>0</v>
      </c>
      <c r="BV3307" s="493" t="n">
        <v>0</v>
      </c>
      <c r="BW3307" s="493" t="n">
        <v>0</v>
      </c>
    </row>
    <row r="3308">
      <c r="A3308" t="inlineStr">
        <is>
          <t>[C9D3] Angiotensin-II 길항제 칼슘길항제 복합제</t>
        </is>
      </c>
      <c r="B3308" t="inlineStr">
        <is>
          <t>메디카코리아</t>
        </is>
      </c>
      <c r="C3308" t="inlineStr">
        <is>
          <t>세비로텐</t>
        </is>
      </c>
      <c r="D3308" t="inlineStr">
        <is>
          <t>메디카코리아</t>
        </is>
      </c>
      <c r="E3308" t="inlineStr">
        <is>
          <t>amlodipine besylate,  olmesartan medoxomil</t>
        </is>
      </c>
      <c r="F3308" t="inlineStr">
        <is>
          <t>병원</t>
        </is>
      </c>
      <c r="G3308" t="inlineStr">
        <is>
          <t>Generic</t>
        </is>
      </c>
      <c r="H3308" s="493" t="n">
        <v>0</v>
      </c>
      <c r="I3308" s="493" t="n">
        <v>48.44</v>
      </c>
      <c r="J3308" s="493" t="n">
        <v>279.12</v>
      </c>
      <c r="K3308" s="493" t="n">
        <v>922.4400000000001</v>
      </c>
      <c r="L3308" s="493" t="n">
        <v>837.92</v>
      </c>
      <c r="M3308" s="493" t="n">
        <v>2913.18</v>
      </c>
      <c r="N3308" s="493" t="n">
        <v>1647.82</v>
      </c>
      <c r="O3308" s="493" t="n">
        <v>2509.58</v>
      </c>
      <c r="P3308" s="493" t="n">
        <v>2235.92</v>
      </c>
      <c r="Q3308" s="493" t="n">
        <v>3893.98</v>
      </c>
      <c r="R3308" s="493" t="n">
        <v>4816.74</v>
      </c>
      <c r="S3308" s="493" t="n">
        <v>4126.42</v>
      </c>
      <c r="T3308" s="493" t="n">
        <v>10316.72</v>
      </c>
      <c r="U3308" s="493" t="n">
        <v>19248.28</v>
      </c>
      <c r="V3308" s="493" t="n">
        <v>16814.82</v>
      </c>
      <c r="W3308" s="493" t="n">
        <v>21186.28</v>
      </c>
      <c r="X3308" s="493" t="n">
        <v>20229.42</v>
      </c>
      <c r="Y3308" s="493" t="n">
        <v>18869.31</v>
      </c>
      <c r="Z3308" s="493" t="n">
        <v>25473.81</v>
      </c>
      <c r="AA3308" s="493" t="n">
        <v>17284.64</v>
      </c>
      <c r="AB3308" s="493" t="n">
        <v>22091.68</v>
      </c>
      <c r="AC3308" s="493" t="n">
        <v>24003.83</v>
      </c>
      <c r="AD3308" s="493" t="n">
        <v>29975.64</v>
      </c>
      <c r="AE3308" s="493" t="n">
        <v>16757.32</v>
      </c>
      <c r="AF3308" s="493" t="n">
        <v>19201.18</v>
      </c>
      <c r="AG3308" s="493" t="n">
        <v>16784.28</v>
      </c>
      <c r="AH3308" s="493" t="n">
        <v>11956.47</v>
      </c>
      <c r="AI3308" s="493" t="n">
        <v>7850.7</v>
      </c>
      <c r="AJ3308" s="493" t="n">
        <v>3878.02</v>
      </c>
      <c r="AK3308" s="493" t="n">
        <v>3364.02</v>
      </c>
      <c r="AL3308" s="493" t="n">
        <v>3374.9</v>
      </c>
      <c r="AM3308" s="493" t="n">
        <v>3328.12</v>
      </c>
      <c r="AN3308" s="493" t="n">
        <v>3371.32</v>
      </c>
      <c r="AO3308" s="493" t="n">
        <v>1992.3</v>
      </c>
      <c r="AP3308" s="493" t="n">
        <v>5073.62</v>
      </c>
      <c r="AQ3308" s="493" t="n">
        <v>1749.78</v>
      </c>
      <c r="AR3308" s="493" t="n">
        <v>4130.65</v>
      </c>
      <c r="AS3308" s="493" t="n">
        <v>1574.57</v>
      </c>
      <c r="AT3308" s="493" t="n">
        <v>3717.27</v>
      </c>
      <c r="AU3308" s="493" t="n">
        <v>3499.42</v>
      </c>
      <c r="AV3308" s="493" t="n">
        <v>2088.66</v>
      </c>
      <c r="AW3308" s="493" t="n">
        <v>2346.9</v>
      </c>
      <c r="AX3308" s="493" t="n">
        <v>4445.7</v>
      </c>
      <c r="AY3308" s="493" t="n">
        <v>1962.1</v>
      </c>
      <c r="AZ3308" s="493" t="n">
        <v>3299.49</v>
      </c>
      <c r="BA3308" s="493" t="n">
        <v>2277.88</v>
      </c>
      <c r="BB3308" s="493" t="n">
        <v>2511.54</v>
      </c>
      <c r="BC3308" s="493" t="n">
        <v>9452.379999999999</v>
      </c>
      <c r="BD3308" s="493" t="n">
        <v>6457.36</v>
      </c>
      <c r="BE3308" s="493" t="n">
        <v>1787.02</v>
      </c>
      <c r="BF3308" s="493" t="n">
        <v>2681.22</v>
      </c>
      <c r="BG3308" s="493" t="n">
        <v>1076.38</v>
      </c>
      <c r="BH3308" s="493" t="n">
        <v>2583.14</v>
      </c>
      <c r="BI3308" s="493" t="n">
        <v>1274.74</v>
      </c>
      <c r="BJ3308" s="493" t="n">
        <v>3268.38</v>
      </c>
      <c r="BK3308" s="493" t="n">
        <v>1778.28</v>
      </c>
      <c r="BL3308" s="493" t="n">
        <v>2686.84</v>
      </c>
      <c r="BM3308" s="493" t="n">
        <v>2145.52</v>
      </c>
      <c r="BN3308" s="493" t="n">
        <v>3426.35</v>
      </c>
      <c r="BO3308" s="493" t="n">
        <v>2858.72</v>
      </c>
      <c r="BP3308" s="493" t="n">
        <v>2836.72</v>
      </c>
      <c r="BQ3308" s="493" t="n">
        <v>2759.47</v>
      </c>
      <c r="BR3308" s="493" t="n">
        <v>3286.02</v>
      </c>
      <c r="BS3308" s="493" t="n">
        <v>3541.45</v>
      </c>
      <c r="BT3308" s="493" t="n">
        <v>1346.54</v>
      </c>
      <c r="BU3308" s="493" t="n">
        <v>3392.03</v>
      </c>
      <c r="BV3308" s="493" t="n">
        <v>1563.05</v>
      </c>
      <c r="BW3308" s="493" t="n">
        <v>3051.75</v>
      </c>
    </row>
    <row r="3309">
      <c r="A3309" t="inlineStr">
        <is>
          <t>[C9D3] Angiotensin-II 길항제 칼슘길항제 복합제</t>
        </is>
      </c>
      <c r="B3309" t="inlineStr">
        <is>
          <t>메디카코리아</t>
        </is>
      </c>
      <c r="C3309" t="inlineStr">
        <is>
          <t>세비로텐</t>
        </is>
      </c>
      <c r="D3309" t="inlineStr">
        <is>
          <t>메디카코리아</t>
        </is>
      </c>
      <c r="E3309" t="inlineStr">
        <is>
          <t>amlodipine besylate,  olmesartan medoxomil</t>
        </is>
      </c>
      <c r="F3309" t="inlineStr">
        <is>
          <t>의원</t>
        </is>
      </c>
      <c r="G3309" t="inlineStr">
        <is>
          <t>Generic</t>
        </is>
      </c>
      <c r="H3309" s="493" t="n">
        <v>103816.47</v>
      </c>
      <c r="I3309" s="493" t="n">
        <v>118575.53</v>
      </c>
      <c r="J3309" s="493" t="n">
        <v>116521.24</v>
      </c>
      <c r="K3309" s="493" t="n">
        <v>117720.63</v>
      </c>
      <c r="L3309" s="493" t="n">
        <v>123350.31</v>
      </c>
      <c r="M3309" s="493" t="n">
        <v>122331.86</v>
      </c>
      <c r="N3309" s="493" t="n">
        <v>119208.96</v>
      </c>
      <c r="O3309" s="493" t="n">
        <v>134645.5</v>
      </c>
      <c r="P3309" s="493" t="n">
        <v>130783.94</v>
      </c>
      <c r="Q3309" s="493" t="n">
        <v>85791.67999999999</v>
      </c>
      <c r="R3309" s="493" t="n">
        <v>106468.79</v>
      </c>
      <c r="S3309" s="493" t="n">
        <v>127917.93</v>
      </c>
      <c r="T3309" s="493" t="n">
        <v>116694.82</v>
      </c>
      <c r="U3309" s="493" t="n">
        <v>113275.52</v>
      </c>
      <c r="V3309" s="493" t="n">
        <v>119619.49</v>
      </c>
      <c r="W3309" s="493" t="n">
        <v>126494.53</v>
      </c>
      <c r="X3309" s="493" t="n">
        <v>124913.68</v>
      </c>
      <c r="Y3309" s="493" t="n">
        <v>121123.48</v>
      </c>
      <c r="Z3309" s="493" t="n">
        <v>121938.81</v>
      </c>
      <c r="AA3309" s="493" t="n">
        <v>132143.63</v>
      </c>
      <c r="AB3309" s="493" t="n">
        <v>137128.17</v>
      </c>
      <c r="AC3309" s="493" t="n">
        <v>142888.82</v>
      </c>
      <c r="AD3309" s="493" t="n">
        <v>148967.69</v>
      </c>
      <c r="AE3309" s="493" t="n">
        <v>165422.6</v>
      </c>
      <c r="AF3309" s="493" t="n">
        <v>166150.92</v>
      </c>
      <c r="AG3309" s="493" t="n">
        <v>168574.72</v>
      </c>
      <c r="AH3309" s="493" t="n">
        <v>186560.29</v>
      </c>
      <c r="AI3309" s="493" t="n">
        <v>164256.2</v>
      </c>
      <c r="AJ3309" s="493" t="n">
        <v>186066.42</v>
      </c>
      <c r="AK3309" s="493" t="n">
        <v>192436.56</v>
      </c>
      <c r="AL3309" s="493" t="n">
        <v>164832.72</v>
      </c>
      <c r="AM3309" s="493" t="n">
        <v>172363.66</v>
      </c>
      <c r="AN3309" s="493" t="n">
        <v>170061.29</v>
      </c>
      <c r="AO3309" s="493" t="n">
        <v>148100.41</v>
      </c>
      <c r="AP3309" s="493" t="n">
        <v>121751.44</v>
      </c>
      <c r="AQ3309" s="493" t="n">
        <v>128371.87</v>
      </c>
      <c r="AR3309" s="493" t="n">
        <v>115960.51</v>
      </c>
      <c r="AS3309" s="493" t="n">
        <v>117424.81</v>
      </c>
      <c r="AT3309" s="493" t="n">
        <v>122143</v>
      </c>
      <c r="AU3309" s="493" t="n">
        <v>128845.22</v>
      </c>
      <c r="AV3309" s="493" t="n">
        <v>109969.1</v>
      </c>
      <c r="AW3309" s="493" t="n">
        <v>123934.31</v>
      </c>
      <c r="AX3309" s="493" t="n">
        <v>120886.22</v>
      </c>
      <c r="AY3309" s="493" t="n">
        <v>126184.52</v>
      </c>
      <c r="AZ3309" s="493" t="n">
        <v>120988.05</v>
      </c>
      <c r="BA3309" s="493" t="n">
        <v>117989.77</v>
      </c>
      <c r="BB3309" s="493" t="n">
        <v>131495.9</v>
      </c>
      <c r="BC3309" s="493" t="n">
        <v>158596.5</v>
      </c>
      <c r="BD3309" s="493" t="n">
        <v>142707.26</v>
      </c>
      <c r="BE3309" s="493" t="n">
        <v>138641.64</v>
      </c>
      <c r="BF3309" s="493" t="n">
        <v>149941.39</v>
      </c>
      <c r="BG3309" s="493" t="n">
        <v>150720</v>
      </c>
      <c r="BH3309" s="493" t="n">
        <v>153138.09</v>
      </c>
      <c r="BI3309" s="493" t="n">
        <v>158279.25</v>
      </c>
      <c r="BJ3309" s="493" t="n">
        <v>155201.94</v>
      </c>
      <c r="BK3309" s="493" t="n">
        <v>155141.07</v>
      </c>
      <c r="BL3309" s="493" t="n">
        <v>166900.19</v>
      </c>
      <c r="BM3309" s="493" t="n">
        <v>145790.18</v>
      </c>
      <c r="BN3309" s="493" t="n">
        <v>158269.33</v>
      </c>
      <c r="BO3309" s="493" t="n">
        <v>159551.73</v>
      </c>
      <c r="BP3309" s="493" t="n">
        <v>158928.02</v>
      </c>
      <c r="BQ3309" s="493" t="n">
        <v>152923.08</v>
      </c>
      <c r="BR3309" s="493" t="n">
        <v>172200.96</v>
      </c>
      <c r="BS3309" s="493" t="n">
        <v>165651.03</v>
      </c>
      <c r="BT3309" s="493" t="n">
        <v>173944.8</v>
      </c>
      <c r="BU3309" s="493" t="n">
        <v>167449.94</v>
      </c>
      <c r="BV3309" s="493" t="n">
        <v>176122.4</v>
      </c>
      <c r="BW3309" s="493" t="n">
        <v>184721.91</v>
      </c>
    </row>
    <row r="3310">
      <c r="A3310" t="inlineStr">
        <is>
          <t>[C9D3] Angiotensin-II 길항제 칼슘길항제 복합제</t>
        </is>
      </c>
      <c r="B3310" t="inlineStr">
        <is>
          <t>메디카코리아</t>
        </is>
      </c>
      <c r="C3310" t="inlineStr">
        <is>
          <t>세비로텐</t>
        </is>
      </c>
      <c r="D3310" t="inlineStr">
        <is>
          <t>메디카코리아</t>
        </is>
      </c>
      <c r="E3310" t="inlineStr">
        <is>
          <t>amlodipine besylate,  olmesartan medoxomil</t>
        </is>
      </c>
      <c r="F3310" t="inlineStr">
        <is>
          <t>보건소</t>
        </is>
      </c>
      <c r="G3310" t="inlineStr">
        <is>
          <t>Generic</t>
        </is>
      </c>
      <c r="H3310" s="493" t="n">
        <v>151.2</v>
      </c>
      <c r="I3310" s="493" t="n">
        <v>134.1</v>
      </c>
      <c r="J3310" s="493" t="n">
        <v>291.6</v>
      </c>
      <c r="K3310" s="493" t="n">
        <v>537.6</v>
      </c>
      <c r="L3310" s="493" t="n">
        <v>0</v>
      </c>
      <c r="M3310" s="493" t="n">
        <v>407.7</v>
      </c>
      <c r="N3310" s="493" t="n">
        <v>3725.71</v>
      </c>
      <c r="O3310" s="493" t="n">
        <v>120.6</v>
      </c>
      <c r="P3310" s="493" t="n">
        <v>604.8</v>
      </c>
      <c r="Q3310" s="493" t="n">
        <v>1062.6</v>
      </c>
      <c r="R3310" s="493" t="n">
        <v>617.4</v>
      </c>
      <c r="S3310" s="493" t="n">
        <v>990</v>
      </c>
      <c r="T3310" s="493" t="n">
        <v>224.7</v>
      </c>
      <c r="U3310" s="493" t="n">
        <v>503.1</v>
      </c>
      <c r="V3310" s="493" t="n">
        <v>750.3</v>
      </c>
      <c r="W3310" s="493" t="n">
        <v>1794.9</v>
      </c>
      <c r="X3310" s="493" t="n">
        <v>1734.9</v>
      </c>
      <c r="Y3310" s="493" t="n">
        <v>1625.1</v>
      </c>
      <c r="Z3310" s="493" t="n">
        <v>1614.3</v>
      </c>
      <c r="AA3310" s="493" t="n">
        <v>1117.8</v>
      </c>
      <c r="AB3310" s="493" t="n">
        <v>1823.1</v>
      </c>
      <c r="AC3310" s="493" t="n">
        <v>1164.9</v>
      </c>
      <c r="AD3310" s="493" t="n">
        <v>2261.4</v>
      </c>
      <c r="AE3310" s="493" t="n">
        <v>1637.4</v>
      </c>
      <c r="AF3310" s="493" t="n">
        <v>3398.4</v>
      </c>
      <c r="AG3310" s="493" t="n">
        <v>1694.4</v>
      </c>
      <c r="AH3310" s="493" t="n">
        <v>2862</v>
      </c>
      <c r="AI3310" s="493" t="n">
        <v>1432.5</v>
      </c>
      <c r="AJ3310" s="493" t="n">
        <v>3771.9</v>
      </c>
      <c r="AK3310" s="493" t="n">
        <v>4295.78</v>
      </c>
      <c r="AL3310" s="493" t="n">
        <v>2767.5</v>
      </c>
      <c r="AM3310" s="493" t="n">
        <v>2472.3</v>
      </c>
      <c r="AN3310" s="493" t="n">
        <v>4031.1</v>
      </c>
      <c r="AO3310" s="493" t="n">
        <v>3211.8</v>
      </c>
      <c r="AP3310" s="493" t="n">
        <v>3299.4</v>
      </c>
      <c r="AQ3310" s="493" t="n">
        <v>2002.2</v>
      </c>
      <c r="AR3310" s="493" t="n">
        <v>3456.9</v>
      </c>
      <c r="AS3310" s="493" t="n">
        <v>2569.2</v>
      </c>
      <c r="AT3310" s="493" t="n">
        <v>2857.8</v>
      </c>
      <c r="AU3310" s="493" t="n">
        <v>3747.6</v>
      </c>
      <c r="AV3310" s="493" t="n">
        <v>2696.7</v>
      </c>
      <c r="AW3310" s="493" t="n">
        <v>1735.2</v>
      </c>
      <c r="AX3310" s="493" t="n">
        <v>2983.2</v>
      </c>
      <c r="AY3310" s="493" t="n">
        <v>2269.2</v>
      </c>
      <c r="AZ3310" s="493" t="n">
        <v>3045</v>
      </c>
      <c r="BA3310" s="493" t="n">
        <v>1932.6</v>
      </c>
      <c r="BB3310" s="493" t="n">
        <v>2538</v>
      </c>
      <c r="BC3310" s="493" t="n">
        <v>2779.8</v>
      </c>
      <c r="BD3310" s="493" t="n">
        <v>2326.5</v>
      </c>
      <c r="BE3310" s="493" t="n">
        <v>2689.8</v>
      </c>
      <c r="BF3310" s="493" t="n">
        <v>2152.8</v>
      </c>
      <c r="BG3310" s="493" t="n">
        <v>2406.3</v>
      </c>
      <c r="BH3310" s="493" t="n">
        <v>3111.3</v>
      </c>
      <c r="BI3310" s="493" t="n">
        <v>1815.9</v>
      </c>
      <c r="BJ3310" s="493" t="n">
        <v>2071.8</v>
      </c>
      <c r="BK3310" s="493" t="n">
        <v>2736</v>
      </c>
      <c r="BL3310" s="493" t="n">
        <v>2040.6</v>
      </c>
      <c r="BM3310" s="493" t="n">
        <v>1904.4</v>
      </c>
      <c r="BN3310" s="493" t="n">
        <v>1866.3</v>
      </c>
      <c r="BO3310" s="493" t="n">
        <v>1653.9</v>
      </c>
      <c r="BP3310" s="493" t="n">
        <v>2405.4</v>
      </c>
      <c r="BQ3310" s="493" t="n">
        <v>1621.2</v>
      </c>
      <c r="BR3310" s="493" t="n">
        <v>2743.5</v>
      </c>
      <c r="BS3310" s="493" t="n">
        <v>1546.5</v>
      </c>
      <c r="BT3310" s="493" t="n">
        <v>1666.5</v>
      </c>
      <c r="BU3310" s="493" t="n">
        <v>817.5</v>
      </c>
      <c r="BV3310" s="493" t="n">
        <v>2291.1</v>
      </c>
      <c r="BW3310" s="493" t="n">
        <v>1279.5</v>
      </c>
    </row>
    <row r="3311">
      <c r="A3311" t="inlineStr">
        <is>
          <t>[C9D3] Angiotensin-II 길항제 칼슘길항제 복합제</t>
        </is>
      </c>
      <c r="B3311" t="inlineStr">
        <is>
          <t>메디카코리아</t>
        </is>
      </c>
      <c r="C3311" t="inlineStr">
        <is>
          <t>세비로텐</t>
        </is>
      </c>
      <c r="D3311" t="inlineStr">
        <is>
          <t>메디카코리아</t>
        </is>
      </c>
      <c r="E3311" t="inlineStr">
        <is>
          <t>amlodipine besylate,  olmesartan medoxomil</t>
        </is>
      </c>
      <c r="F3311" t="inlineStr">
        <is>
          <t>기타(치과의원, 치과병원 등)</t>
        </is>
      </c>
      <c r="G3311" t="inlineStr">
        <is>
          <t>Generic</t>
        </is>
      </c>
      <c r="H3311" s="493" t="n">
        <v>0</v>
      </c>
      <c r="I3311" s="493" t="n">
        <v>0</v>
      </c>
      <c r="J3311" s="493" t="n">
        <v>0</v>
      </c>
      <c r="K3311" s="493" t="n">
        <v>0</v>
      </c>
      <c r="L3311" s="493" t="n">
        <v>0</v>
      </c>
      <c r="M3311" s="493" t="n">
        <v>0</v>
      </c>
      <c r="N3311" s="493" t="n">
        <v>0</v>
      </c>
      <c r="O3311" s="493" t="n">
        <v>0</v>
      </c>
      <c r="P3311" s="493" t="n">
        <v>0</v>
      </c>
      <c r="Q3311" s="493" t="n">
        <v>0</v>
      </c>
      <c r="R3311" s="493" t="n">
        <v>0</v>
      </c>
      <c r="S3311" s="493" t="n">
        <v>0</v>
      </c>
      <c r="T3311" s="493" t="n">
        <v>0</v>
      </c>
      <c r="U3311" s="493" t="n">
        <v>0</v>
      </c>
      <c r="V3311" s="493" t="n">
        <v>0</v>
      </c>
      <c r="W3311" s="493" t="n">
        <v>0</v>
      </c>
      <c r="X3311" s="493" t="n">
        <v>0</v>
      </c>
      <c r="Y3311" s="493" t="n">
        <v>0</v>
      </c>
      <c r="Z3311" s="493" t="n">
        <v>0</v>
      </c>
      <c r="AA3311" s="493" t="n">
        <v>0</v>
      </c>
      <c r="AB3311" s="493" t="n">
        <v>0</v>
      </c>
      <c r="AC3311" s="493" t="n">
        <v>0</v>
      </c>
      <c r="AD3311" s="493" t="n">
        <v>0</v>
      </c>
      <c r="AE3311" s="493" t="n">
        <v>0</v>
      </c>
      <c r="AF3311" s="493" t="n">
        <v>0</v>
      </c>
      <c r="AG3311" s="493" t="n">
        <v>0</v>
      </c>
      <c r="AH3311" s="493" t="n">
        <v>0</v>
      </c>
      <c r="AI3311" s="493" t="n">
        <v>0</v>
      </c>
      <c r="AJ3311" s="493" t="n">
        <v>0</v>
      </c>
      <c r="AK3311" s="493" t="n">
        <v>0</v>
      </c>
      <c r="AL3311" s="493" t="n">
        <v>0</v>
      </c>
      <c r="AM3311" s="493" t="n">
        <v>0</v>
      </c>
      <c r="AN3311" s="493" t="n">
        <v>0</v>
      </c>
      <c r="AO3311" s="493" t="n">
        <v>0</v>
      </c>
      <c r="AP3311" s="493" t="n">
        <v>0</v>
      </c>
      <c r="AQ3311" s="493" t="n">
        <v>0</v>
      </c>
      <c r="AR3311" s="493" t="n">
        <v>0</v>
      </c>
      <c r="AS3311" s="493" t="n">
        <v>0</v>
      </c>
      <c r="AT3311" s="493" t="n">
        <v>0</v>
      </c>
      <c r="AU3311" s="493" t="n">
        <v>0</v>
      </c>
      <c r="AV3311" s="493" t="n">
        <v>0</v>
      </c>
      <c r="AW3311" s="493" t="n">
        <v>0</v>
      </c>
      <c r="AX3311" s="493" t="n">
        <v>0</v>
      </c>
      <c r="AY3311" s="493" t="n">
        <v>0</v>
      </c>
      <c r="AZ3311" s="493" t="n">
        <v>0</v>
      </c>
      <c r="BA3311" s="493" t="n">
        <v>0</v>
      </c>
      <c r="BB3311" s="493" t="n">
        <v>0</v>
      </c>
      <c r="BC3311" s="493" t="n">
        <v>0</v>
      </c>
      <c r="BD3311" s="493" t="n">
        <v>0</v>
      </c>
      <c r="BE3311" s="493" t="n">
        <v>0</v>
      </c>
      <c r="BF3311" s="493" t="n">
        <v>0</v>
      </c>
      <c r="BG3311" s="493" t="n">
        <v>0</v>
      </c>
      <c r="BH3311" s="493" t="n">
        <v>0</v>
      </c>
      <c r="BI3311" s="493" t="n">
        <v>0</v>
      </c>
      <c r="BJ3311" s="493" t="n">
        <v>0</v>
      </c>
      <c r="BK3311" s="493" t="n">
        <v>0</v>
      </c>
      <c r="BL3311" s="493" t="n">
        <v>96</v>
      </c>
      <c r="BM3311" s="493" t="n">
        <v>132</v>
      </c>
      <c r="BN3311" s="493" t="n">
        <v>140.1</v>
      </c>
      <c r="BO3311" s="493" t="n">
        <v>0</v>
      </c>
      <c r="BP3311" s="493" t="n">
        <v>0</v>
      </c>
      <c r="BQ3311" s="493" t="n">
        <v>0</v>
      </c>
      <c r="BR3311" s="493" t="n">
        <v>0</v>
      </c>
      <c r="BS3311" s="493" t="n">
        <v>0</v>
      </c>
      <c r="BT3311" s="493" t="n">
        <v>0</v>
      </c>
      <c r="BU3311" s="493" t="n">
        <v>0</v>
      </c>
      <c r="BV3311" s="493" t="n">
        <v>0</v>
      </c>
      <c r="BW3311" s="493" t="n">
        <v>0</v>
      </c>
    </row>
    <row r="3312">
      <c r="A3312" t="inlineStr">
        <is>
          <t>[C9D3] Angiotensin-II 길항제 칼슘길항제 복합제</t>
        </is>
      </c>
      <c r="B3312" t="inlineStr">
        <is>
          <t>메디카코리아</t>
        </is>
      </c>
      <c r="C3312" t="inlineStr">
        <is>
          <t>올메딜 에이치씨티</t>
        </is>
      </c>
      <c r="D3312" t="inlineStr">
        <is>
          <t>메디카코리아</t>
        </is>
      </c>
      <c r="E3312" t="inlineStr">
        <is>
          <t>amlodipine besylate,  hydrochlorothiazide,  olmesartan medoxomil</t>
        </is>
      </c>
      <c r="F3312" t="inlineStr">
        <is>
          <t>상급종합병원</t>
        </is>
      </c>
      <c r="G3312" t="inlineStr">
        <is>
          <t>Generic</t>
        </is>
      </c>
      <c r="H3312" s="493" t="n">
        <v>0</v>
      </c>
      <c r="I3312" s="493" t="n">
        <v>0</v>
      </c>
      <c r="J3312" s="493" t="n">
        <v>0</v>
      </c>
      <c r="K3312" s="493" t="n">
        <v>0</v>
      </c>
      <c r="L3312" s="493" t="n">
        <v>0</v>
      </c>
      <c r="M3312" s="493" t="n">
        <v>0</v>
      </c>
      <c r="N3312" s="493" t="n">
        <v>0</v>
      </c>
      <c r="O3312" s="493" t="n">
        <v>0</v>
      </c>
      <c r="P3312" s="493" t="n">
        <v>0</v>
      </c>
      <c r="Q3312" s="493" t="n">
        <v>0</v>
      </c>
      <c r="R3312" s="493" t="n">
        <v>0</v>
      </c>
      <c r="S3312" s="493" t="n">
        <v>0</v>
      </c>
      <c r="T3312" s="493" t="n">
        <v>0</v>
      </c>
      <c r="U3312" s="493" t="n">
        <v>0</v>
      </c>
      <c r="V3312" s="493" t="n">
        <v>0</v>
      </c>
      <c r="W3312" s="493" t="n">
        <v>0</v>
      </c>
      <c r="X3312" s="493" t="n">
        <v>0</v>
      </c>
      <c r="Y3312" s="493" t="n">
        <v>0</v>
      </c>
      <c r="Z3312" s="493" t="n">
        <v>0</v>
      </c>
      <c r="AA3312" s="493" t="n">
        <v>0</v>
      </c>
      <c r="AB3312" s="493" t="n">
        <v>0</v>
      </c>
      <c r="AC3312" s="493" t="n">
        <v>0</v>
      </c>
      <c r="AD3312" s="493" t="n">
        <v>0</v>
      </c>
      <c r="AE3312" s="493" t="n">
        <v>0</v>
      </c>
      <c r="AF3312" s="493" t="n">
        <v>0</v>
      </c>
      <c r="AG3312" s="493" t="n">
        <v>0</v>
      </c>
      <c r="AH3312" s="493" t="n">
        <v>0</v>
      </c>
      <c r="AI3312" s="493" t="n">
        <v>0</v>
      </c>
      <c r="AJ3312" s="493" t="n">
        <v>0</v>
      </c>
      <c r="AK3312" s="493" t="n">
        <v>0</v>
      </c>
      <c r="AL3312" s="493" t="n">
        <v>0</v>
      </c>
      <c r="AM3312" s="493" t="n">
        <v>0</v>
      </c>
      <c r="AN3312" s="493" t="n">
        <v>0</v>
      </c>
      <c r="AO3312" s="493" t="n">
        <v>0</v>
      </c>
      <c r="AP3312" s="493" t="n">
        <v>0</v>
      </c>
      <c r="AQ3312" s="493" t="n">
        <v>0</v>
      </c>
      <c r="AR3312" s="493" t="n">
        <v>0</v>
      </c>
      <c r="AS3312" s="493" t="n">
        <v>0</v>
      </c>
      <c r="AT3312" s="493" t="n">
        <v>0</v>
      </c>
      <c r="AU3312" s="493" t="n">
        <v>0</v>
      </c>
      <c r="AV3312" s="493" t="n">
        <v>0</v>
      </c>
      <c r="AW3312" s="493" t="n">
        <v>0</v>
      </c>
      <c r="AX3312" s="493" t="n">
        <v>0</v>
      </c>
      <c r="AY3312" s="493" t="n">
        <v>0</v>
      </c>
      <c r="AZ3312" s="493" t="n">
        <v>0</v>
      </c>
      <c r="BA3312" s="493" t="n">
        <v>0</v>
      </c>
      <c r="BB3312" s="493" t="n">
        <v>0</v>
      </c>
      <c r="BC3312" s="493" t="n">
        <v>0</v>
      </c>
      <c r="BD3312" s="493" t="n">
        <v>0</v>
      </c>
      <c r="BE3312" s="493" t="n">
        <v>0</v>
      </c>
      <c r="BF3312" s="493" t="n">
        <v>0</v>
      </c>
      <c r="BG3312" s="493" t="n">
        <v>0</v>
      </c>
      <c r="BH3312" s="493" t="n">
        <v>0</v>
      </c>
      <c r="BI3312" s="493" t="n">
        <v>0</v>
      </c>
      <c r="BJ3312" s="493" t="n">
        <v>0</v>
      </c>
      <c r="BK3312" s="493" t="n">
        <v>0</v>
      </c>
      <c r="BL3312" s="493" t="n">
        <v>0</v>
      </c>
      <c r="BM3312" s="493" t="n">
        <v>0</v>
      </c>
      <c r="BN3312" s="493" t="n">
        <v>0</v>
      </c>
      <c r="BO3312" s="493" t="n">
        <v>0</v>
      </c>
      <c r="BP3312" s="493" t="n">
        <v>0</v>
      </c>
      <c r="BQ3312" s="493" t="n">
        <v>0</v>
      </c>
      <c r="BR3312" s="493" t="n">
        <v>0</v>
      </c>
      <c r="BS3312" s="493" t="n">
        <v>0</v>
      </c>
      <c r="BT3312" s="493" t="n">
        <v>0</v>
      </c>
      <c r="BU3312" s="493" t="n">
        <v>0</v>
      </c>
      <c r="BV3312" s="493" t="n">
        <v>0</v>
      </c>
      <c r="BW3312" s="493" t="n">
        <v>3199.5</v>
      </c>
    </row>
    <row r="3313">
      <c r="A3313" t="inlineStr">
        <is>
          <t>[C9D3] Angiotensin-II 길항제 칼슘길항제 복합제</t>
        </is>
      </c>
      <c r="B3313" t="inlineStr">
        <is>
          <t>메디카코리아</t>
        </is>
      </c>
      <c r="C3313" t="inlineStr">
        <is>
          <t>올메딜 에이치씨티</t>
        </is>
      </c>
      <c r="D3313" t="inlineStr">
        <is>
          <t>메디카코리아</t>
        </is>
      </c>
      <c r="E3313" t="inlineStr">
        <is>
          <t>amlodipine besylate,  hydrochlorothiazide,  olmesartan medoxomil</t>
        </is>
      </c>
      <c r="F3313" t="inlineStr">
        <is>
          <t>종합병원</t>
        </is>
      </c>
      <c r="G3313" t="inlineStr">
        <is>
          <t>Generic</t>
        </is>
      </c>
      <c r="H3313" s="493" t="n">
        <v>0</v>
      </c>
      <c r="I3313" s="493" t="n">
        <v>0</v>
      </c>
      <c r="J3313" s="493" t="n">
        <v>0</v>
      </c>
      <c r="K3313" s="493" t="n">
        <v>0</v>
      </c>
      <c r="L3313" s="493" t="n">
        <v>0</v>
      </c>
      <c r="M3313" s="493" t="n">
        <v>0</v>
      </c>
      <c r="N3313" s="493" t="n">
        <v>0</v>
      </c>
      <c r="O3313" s="493" t="n">
        <v>0</v>
      </c>
      <c r="P3313" s="493" t="n">
        <v>0</v>
      </c>
      <c r="Q3313" s="493" t="n">
        <v>0</v>
      </c>
      <c r="R3313" s="493" t="n">
        <v>0</v>
      </c>
      <c r="S3313" s="493" t="n">
        <v>0</v>
      </c>
      <c r="T3313" s="493" t="n">
        <v>0</v>
      </c>
      <c r="U3313" s="493" t="n">
        <v>0</v>
      </c>
      <c r="V3313" s="493" t="n">
        <v>0</v>
      </c>
      <c r="W3313" s="493" t="n">
        <v>0</v>
      </c>
      <c r="X3313" s="493" t="n">
        <v>0</v>
      </c>
      <c r="Y3313" s="493" t="n">
        <v>0</v>
      </c>
      <c r="Z3313" s="493" t="n">
        <v>0</v>
      </c>
      <c r="AA3313" s="493" t="n">
        <v>0</v>
      </c>
      <c r="AB3313" s="493" t="n">
        <v>0</v>
      </c>
      <c r="AC3313" s="493" t="n">
        <v>0</v>
      </c>
      <c r="AD3313" s="493" t="n">
        <v>0</v>
      </c>
      <c r="AE3313" s="493" t="n">
        <v>0</v>
      </c>
      <c r="AF3313" s="493" t="n">
        <v>0</v>
      </c>
      <c r="AG3313" s="493" t="n">
        <v>0</v>
      </c>
      <c r="AH3313" s="493" t="n">
        <v>0</v>
      </c>
      <c r="AI3313" s="493" t="n">
        <v>0</v>
      </c>
      <c r="AJ3313" s="493" t="n">
        <v>0</v>
      </c>
      <c r="AK3313" s="493" t="n">
        <v>0</v>
      </c>
      <c r="AL3313" s="493" t="n">
        <v>0</v>
      </c>
      <c r="AM3313" s="493" t="n">
        <v>0</v>
      </c>
      <c r="AN3313" s="493" t="n">
        <v>0</v>
      </c>
      <c r="AO3313" s="493" t="n">
        <v>0</v>
      </c>
      <c r="AP3313" s="493" t="n">
        <v>0</v>
      </c>
      <c r="AQ3313" s="493" t="n">
        <v>0</v>
      </c>
      <c r="AR3313" s="493" t="n">
        <v>0</v>
      </c>
      <c r="AS3313" s="493" t="n">
        <v>0</v>
      </c>
      <c r="AT3313" s="493" t="n">
        <v>0</v>
      </c>
      <c r="AU3313" s="493" t="n">
        <v>0</v>
      </c>
      <c r="AV3313" s="493" t="n">
        <v>0</v>
      </c>
      <c r="AW3313" s="493" t="n">
        <v>0</v>
      </c>
      <c r="AX3313" s="493" t="n">
        <v>0</v>
      </c>
      <c r="AY3313" s="493" t="n">
        <v>0</v>
      </c>
      <c r="AZ3313" s="493" t="n">
        <v>0</v>
      </c>
      <c r="BA3313" s="493" t="n">
        <v>0</v>
      </c>
      <c r="BB3313" s="493" t="n">
        <v>0</v>
      </c>
      <c r="BC3313" s="493" t="n">
        <v>0</v>
      </c>
      <c r="BD3313" s="493" t="n">
        <v>0</v>
      </c>
      <c r="BE3313" s="493" t="n">
        <v>0</v>
      </c>
      <c r="BF3313" s="493" t="n">
        <v>0</v>
      </c>
      <c r="BG3313" s="493" t="n">
        <v>0</v>
      </c>
      <c r="BH3313" s="493" t="n">
        <v>0</v>
      </c>
      <c r="BI3313" s="493" t="n">
        <v>0</v>
      </c>
      <c r="BJ3313" s="493" t="n">
        <v>0</v>
      </c>
      <c r="BK3313" s="493" t="n">
        <v>0</v>
      </c>
      <c r="BL3313" s="493" t="n">
        <v>0</v>
      </c>
      <c r="BM3313" s="493" t="n">
        <v>0</v>
      </c>
      <c r="BN3313" s="493" t="n">
        <v>0</v>
      </c>
      <c r="BO3313" s="493" t="n">
        <v>20.65</v>
      </c>
      <c r="BP3313" s="493" t="n">
        <v>0</v>
      </c>
      <c r="BQ3313" s="493" t="n">
        <v>56.42</v>
      </c>
      <c r="BR3313" s="493" t="n">
        <v>509.4</v>
      </c>
      <c r="BS3313" s="493" t="n">
        <v>372.6</v>
      </c>
      <c r="BT3313" s="493" t="n">
        <v>334.4</v>
      </c>
      <c r="BU3313" s="493" t="n">
        <v>264</v>
      </c>
      <c r="BV3313" s="493" t="n">
        <v>282.6</v>
      </c>
      <c r="BW3313" s="493" t="n">
        <v>379.2</v>
      </c>
    </row>
    <row r="3314">
      <c r="A3314" t="inlineStr">
        <is>
          <t>[C9D3] Angiotensin-II 길항제 칼슘길항제 복합제</t>
        </is>
      </c>
      <c r="B3314" t="inlineStr">
        <is>
          <t>메디카코리아</t>
        </is>
      </c>
      <c r="C3314" t="inlineStr">
        <is>
          <t>올메딜 에이치씨티</t>
        </is>
      </c>
      <c r="D3314" t="inlineStr">
        <is>
          <t>메디카코리아</t>
        </is>
      </c>
      <c r="E3314" t="inlineStr">
        <is>
          <t>amlodipine besylate,  hydrochlorothiazide,  olmesartan medoxomil</t>
        </is>
      </c>
      <c r="F3314" t="inlineStr">
        <is>
          <t>병원</t>
        </is>
      </c>
      <c r="G3314" t="inlineStr">
        <is>
          <t>Generic</t>
        </is>
      </c>
      <c r="H3314" s="493" t="n">
        <v>0</v>
      </c>
      <c r="I3314" s="493" t="n">
        <v>0</v>
      </c>
      <c r="J3314" s="493" t="n">
        <v>0</v>
      </c>
      <c r="K3314" s="493" t="n">
        <v>0</v>
      </c>
      <c r="L3314" s="493" t="n">
        <v>0</v>
      </c>
      <c r="M3314" s="493" t="n">
        <v>0</v>
      </c>
      <c r="N3314" s="493" t="n">
        <v>0</v>
      </c>
      <c r="O3314" s="493" t="n">
        <v>0</v>
      </c>
      <c r="P3314" s="493" t="n">
        <v>0</v>
      </c>
      <c r="Q3314" s="493" t="n">
        <v>0</v>
      </c>
      <c r="R3314" s="493" t="n">
        <v>0</v>
      </c>
      <c r="S3314" s="493" t="n">
        <v>0</v>
      </c>
      <c r="T3314" s="493" t="n">
        <v>0</v>
      </c>
      <c r="U3314" s="493" t="n">
        <v>0</v>
      </c>
      <c r="V3314" s="493" t="n">
        <v>0</v>
      </c>
      <c r="W3314" s="493" t="n">
        <v>0</v>
      </c>
      <c r="X3314" s="493" t="n">
        <v>0</v>
      </c>
      <c r="Y3314" s="493" t="n">
        <v>0</v>
      </c>
      <c r="Z3314" s="493" t="n">
        <v>0</v>
      </c>
      <c r="AA3314" s="493" t="n">
        <v>0</v>
      </c>
      <c r="AB3314" s="493" t="n">
        <v>0</v>
      </c>
      <c r="AC3314" s="493" t="n">
        <v>0</v>
      </c>
      <c r="AD3314" s="493" t="n">
        <v>0</v>
      </c>
      <c r="AE3314" s="493" t="n">
        <v>0</v>
      </c>
      <c r="AF3314" s="493" t="n">
        <v>0</v>
      </c>
      <c r="AG3314" s="493" t="n">
        <v>0</v>
      </c>
      <c r="AH3314" s="493" t="n">
        <v>0</v>
      </c>
      <c r="AI3314" s="493" t="n">
        <v>0</v>
      </c>
      <c r="AJ3314" s="493" t="n">
        <v>0</v>
      </c>
      <c r="AK3314" s="493" t="n">
        <v>0</v>
      </c>
      <c r="AL3314" s="493" t="n">
        <v>0</v>
      </c>
      <c r="AM3314" s="493" t="n">
        <v>0</v>
      </c>
      <c r="AN3314" s="493" t="n">
        <v>0</v>
      </c>
      <c r="AO3314" s="493" t="n">
        <v>0</v>
      </c>
      <c r="AP3314" s="493" t="n">
        <v>0</v>
      </c>
      <c r="AQ3314" s="493" t="n">
        <v>239.4</v>
      </c>
      <c r="AR3314" s="493" t="n">
        <v>2569.5</v>
      </c>
      <c r="AS3314" s="493" t="n">
        <v>2776</v>
      </c>
      <c r="AT3314" s="493" t="n">
        <v>3453.96</v>
      </c>
      <c r="AU3314" s="493" t="n">
        <v>3922.64</v>
      </c>
      <c r="AV3314" s="493" t="n">
        <v>3816.88</v>
      </c>
      <c r="AW3314" s="493" t="n">
        <v>4206.4</v>
      </c>
      <c r="AX3314" s="493" t="n">
        <v>1918.2</v>
      </c>
      <c r="AY3314" s="493" t="n">
        <v>2530.5</v>
      </c>
      <c r="AZ3314" s="493" t="n">
        <v>5187</v>
      </c>
      <c r="BA3314" s="493" t="n">
        <v>2162.1</v>
      </c>
      <c r="BB3314" s="493" t="n">
        <v>3406.65</v>
      </c>
      <c r="BC3314" s="493" t="n">
        <v>3123.12</v>
      </c>
      <c r="BD3314" s="493" t="n">
        <v>2885.4</v>
      </c>
      <c r="BE3314" s="493" t="n">
        <v>2272.92</v>
      </c>
      <c r="BF3314" s="493" t="n">
        <v>4764.1</v>
      </c>
      <c r="BG3314" s="493" t="n">
        <v>2443.3</v>
      </c>
      <c r="BH3314" s="493" t="n">
        <v>3156.34</v>
      </c>
      <c r="BI3314" s="493" t="n">
        <v>3067.74</v>
      </c>
      <c r="BJ3314" s="493" t="n">
        <v>3505.58</v>
      </c>
      <c r="BK3314" s="493" t="n">
        <v>2023.74</v>
      </c>
      <c r="BL3314" s="493" t="n">
        <v>2893.1</v>
      </c>
      <c r="BM3314" s="493" t="n">
        <v>2609.7</v>
      </c>
      <c r="BN3314" s="493" t="n">
        <v>2220.2</v>
      </c>
      <c r="BO3314" s="493" t="n">
        <v>3532.8</v>
      </c>
      <c r="BP3314" s="493" t="n">
        <v>4954.8</v>
      </c>
      <c r="BQ3314" s="493" t="n">
        <v>5565.6</v>
      </c>
      <c r="BR3314" s="493" t="n">
        <v>4234.2</v>
      </c>
      <c r="BS3314" s="493" t="n">
        <v>6684.54</v>
      </c>
      <c r="BT3314" s="493" t="n">
        <v>4503.08</v>
      </c>
      <c r="BU3314" s="493" t="n">
        <v>6587.96</v>
      </c>
      <c r="BV3314" s="493" t="n">
        <v>3633.72</v>
      </c>
      <c r="BW3314" s="493" t="n">
        <v>4037.7</v>
      </c>
    </row>
    <row r="3315">
      <c r="A3315" t="inlineStr">
        <is>
          <t>[C9D3] Angiotensin-II 길항제 칼슘길항제 복합제</t>
        </is>
      </c>
      <c r="B3315" t="inlineStr">
        <is>
          <t>메디카코리아</t>
        </is>
      </c>
      <c r="C3315" t="inlineStr">
        <is>
          <t>올메딜 에이치씨티</t>
        </is>
      </c>
      <c r="D3315" t="inlineStr">
        <is>
          <t>메디카코리아</t>
        </is>
      </c>
      <c r="E3315" t="inlineStr">
        <is>
          <t>amlodipine besylate,  hydrochlorothiazide,  olmesartan medoxomil</t>
        </is>
      </c>
      <c r="F3315" t="inlineStr">
        <is>
          <t>의원</t>
        </is>
      </c>
      <c r="G3315" t="inlineStr">
        <is>
          <t>Generic</t>
        </is>
      </c>
      <c r="H3315" s="493" t="n">
        <v>0</v>
      </c>
      <c r="I3315" s="493" t="n">
        <v>0</v>
      </c>
      <c r="J3315" s="493" t="n">
        <v>0</v>
      </c>
      <c r="K3315" s="493" t="n">
        <v>0</v>
      </c>
      <c r="L3315" s="493" t="n">
        <v>0</v>
      </c>
      <c r="M3315" s="493" t="n">
        <v>0</v>
      </c>
      <c r="N3315" s="493" t="n">
        <v>0</v>
      </c>
      <c r="O3315" s="493" t="n">
        <v>0</v>
      </c>
      <c r="P3315" s="493" t="n">
        <v>0</v>
      </c>
      <c r="Q3315" s="493" t="n">
        <v>0</v>
      </c>
      <c r="R3315" s="493" t="n">
        <v>0</v>
      </c>
      <c r="S3315" s="493" t="n">
        <v>0</v>
      </c>
      <c r="T3315" s="493" t="n">
        <v>0</v>
      </c>
      <c r="U3315" s="493" t="n">
        <v>0</v>
      </c>
      <c r="V3315" s="493" t="n">
        <v>0</v>
      </c>
      <c r="W3315" s="493" t="n">
        <v>0</v>
      </c>
      <c r="X3315" s="493" t="n">
        <v>0</v>
      </c>
      <c r="Y3315" s="493" t="n">
        <v>0</v>
      </c>
      <c r="Z3315" s="493" t="n">
        <v>0</v>
      </c>
      <c r="AA3315" s="493" t="n">
        <v>0</v>
      </c>
      <c r="AB3315" s="493" t="n">
        <v>0</v>
      </c>
      <c r="AC3315" s="493" t="n">
        <v>0</v>
      </c>
      <c r="AD3315" s="493" t="n">
        <v>0</v>
      </c>
      <c r="AE3315" s="493" t="n">
        <v>3465.6</v>
      </c>
      <c r="AF3315" s="493" t="n">
        <v>3264</v>
      </c>
      <c r="AG3315" s="493" t="n">
        <v>2983.8</v>
      </c>
      <c r="AH3315" s="493" t="n">
        <v>4484.7</v>
      </c>
      <c r="AI3315" s="493" t="n">
        <v>2610</v>
      </c>
      <c r="AJ3315" s="493" t="n">
        <v>5990.57</v>
      </c>
      <c r="AK3315" s="493" t="n">
        <v>4287.6</v>
      </c>
      <c r="AL3315" s="493" t="n">
        <v>5327.05</v>
      </c>
      <c r="AM3315" s="493" t="n">
        <v>4147.2</v>
      </c>
      <c r="AN3315" s="493" t="n">
        <v>5812.5</v>
      </c>
      <c r="AO3315" s="493" t="n">
        <v>9428.65</v>
      </c>
      <c r="AP3315" s="493" t="n">
        <v>15110.96</v>
      </c>
      <c r="AQ3315" s="493" t="n">
        <v>17672.65</v>
      </c>
      <c r="AR3315" s="493" t="n">
        <v>28432.75</v>
      </c>
      <c r="AS3315" s="493" t="n">
        <v>38940</v>
      </c>
      <c r="AT3315" s="493" t="n">
        <v>56897.53</v>
      </c>
      <c r="AU3315" s="493" t="n">
        <v>58445.9</v>
      </c>
      <c r="AV3315" s="493" t="n">
        <v>66482.27</v>
      </c>
      <c r="AW3315" s="493" t="n">
        <v>63440.4</v>
      </c>
      <c r="AX3315" s="493" t="n">
        <v>72485.13</v>
      </c>
      <c r="AY3315" s="493" t="n">
        <v>68813.2</v>
      </c>
      <c r="AZ3315" s="493" t="n">
        <v>68026.14999999999</v>
      </c>
      <c r="BA3315" s="493" t="n">
        <v>70883.25</v>
      </c>
      <c r="BB3315" s="493" t="n">
        <v>79552.82000000001</v>
      </c>
      <c r="BC3315" s="493" t="n">
        <v>98639.28999999999</v>
      </c>
      <c r="BD3315" s="493" t="n">
        <v>103746.06</v>
      </c>
      <c r="BE3315" s="493" t="n">
        <v>111602.87</v>
      </c>
      <c r="BF3315" s="493" t="n">
        <v>123649.05</v>
      </c>
      <c r="BG3315" s="493" t="n">
        <v>120047.41</v>
      </c>
      <c r="BH3315" s="493" t="n">
        <v>121328.3</v>
      </c>
      <c r="BI3315" s="493" t="n">
        <v>122686.38</v>
      </c>
      <c r="BJ3315" s="493" t="n">
        <v>113954.22</v>
      </c>
      <c r="BK3315" s="493" t="n">
        <v>131047.4</v>
      </c>
      <c r="BL3315" s="493" t="n">
        <v>137888.87</v>
      </c>
      <c r="BM3315" s="493" t="n">
        <v>122065.82</v>
      </c>
      <c r="BN3315" s="493" t="n">
        <v>119427.13</v>
      </c>
      <c r="BO3315" s="493" t="n">
        <v>139070.59</v>
      </c>
      <c r="BP3315" s="493" t="n">
        <v>137281.86</v>
      </c>
      <c r="BQ3315" s="493" t="n">
        <v>144532.78</v>
      </c>
      <c r="BR3315" s="493" t="n">
        <v>154741.9</v>
      </c>
      <c r="BS3315" s="493" t="n">
        <v>157303.84</v>
      </c>
      <c r="BT3315" s="493" t="n">
        <v>147145.76</v>
      </c>
      <c r="BU3315" s="493" t="n">
        <v>168380.1</v>
      </c>
      <c r="BV3315" s="493" t="n">
        <v>164740.52</v>
      </c>
      <c r="BW3315" s="493" t="n">
        <v>159300.07</v>
      </c>
    </row>
    <row r="3316">
      <c r="A3316" t="inlineStr">
        <is>
          <t>[C9D3] Angiotensin-II 길항제 칼슘길항제 복합제</t>
        </is>
      </c>
      <c r="B3316" t="inlineStr">
        <is>
          <t>메디카코리아</t>
        </is>
      </c>
      <c r="C3316" t="inlineStr">
        <is>
          <t>올메딜 에이치씨티</t>
        </is>
      </c>
      <c r="D3316" t="inlineStr">
        <is>
          <t>메디카코리아</t>
        </is>
      </c>
      <c r="E3316" t="inlineStr">
        <is>
          <t>amlodipine besylate,  hydrochlorothiazide,  olmesartan medoxomil</t>
        </is>
      </c>
      <c r="F3316" t="inlineStr">
        <is>
          <t>보건소</t>
        </is>
      </c>
      <c r="G3316" t="inlineStr">
        <is>
          <t>Generic</t>
        </is>
      </c>
      <c r="H3316" s="493" t="n">
        <v>0</v>
      </c>
      <c r="I3316" s="493" t="n">
        <v>0</v>
      </c>
      <c r="J3316" s="493" t="n">
        <v>0</v>
      </c>
      <c r="K3316" s="493" t="n">
        <v>0</v>
      </c>
      <c r="L3316" s="493" t="n">
        <v>0</v>
      </c>
      <c r="M3316" s="493" t="n">
        <v>0</v>
      </c>
      <c r="N3316" s="493" t="n">
        <v>0</v>
      </c>
      <c r="O3316" s="493" t="n">
        <v>0</v>
      </c>
      <c r="P3316" s="493" t="n">
        <v>0</v>
      </c>
      <c r="Q3316" s="493" t="n">
        <v>0</v>
      </c>
      <c r="R3316" s="493" t="n">
        <v>0</v>
      </c>
      <c r="S3316" s="493" t="n">
        <v>0</v>
      </c>
      <c r="T3316" s="493" t="n">
        <v>0</v>
      </c>
      <c r="U3316" s="493" t="n">
        <v>0</v>
      </c>
      <c r="V3316" s="493" t="n">
        <v>0</v>
      </c>
      <c r="W3316" s="493" t="n">
        <v>0</v>
      </c>
      <c r="X3316" s="493" t="n">
        <v>0</v>
      </c>
      <c r="Y3316" s="493" t="n">
        <v>0</v>
      </c>
      <c r="Z3316" s="493" t="n">
        <v>0</v>
      </c>
      <c r="AA3316" s="493" t="n">
        <v>0</v>
      </c>
      <c r="AB3316" s="493" t="n">
        <v>0</v>
      </c>
      <c r="AC3316" s="493" t="n">
        <v>0</v>
      </c>
      <c r="AD3316" s="493" t="n">
        <v>0</v>
      </c>
      <c r="AE3316" s="493" t="n">
        <v>0</v>
      </c>
      <c r="AF3316" s="493" t="n">
        <v>0</v>
      </c>
      <c r="AG3316" s="493" t="n">
        <v>0</v>
      </c>
      <c r="AH3316" s="493" t="n">
        <v>0</v>
      </c>
      <c r="AI3316" s="493" t="n">
        <v>0</v>
      </c>
      <c r="AJ3316" s="493" t="n">
        <v>417.6</v>
      </c>
      <c r="AK3316" s="493" t="n">
        <v>0</v>
      </c>
      <c r="AL3316" s="493" t="n">
        <v>504</v>
      </c>
      <c r="AM3316" s="493" t="n">
        <v>118.8</v>
      </c>
      <c r="AN3316" s="493" t="n">
        <v>78.59999999999999</v>
      </c>
      <c r="AO3316" s="493" t="n">
        <v>1494.02</v>
      </c>
      <c r="AP3316" s="493" t="n">
        <v>1061.1</v>
      </c>
      <c r="AQ3316" s="493" t="n">
        <v>1065.6</v>
      </c>
      <c r="AR3316" s="493" t="n">
        <v>1833.9</v>
      </c>
      <c r="AS3316" s="493" t="n">
        <v>641.7</v>
      </c>
      <c r="AT3316" s="493" t="n">
        <v>516</v>
      </c>
      <c r="AU3316" s="493" t="n">
        <v>238.1</v>
      </c>
      <c r="AV3316" s="493" t="n">
        <v>220.5</v>
      </c>
      <c r="AW3316" s="493" t="n">
        <v>325.5</v>
      </c>
      <c r="AX3316" s="493" t="n">
        <v>1430.1</v>
      </c>
      <c r="AY3316" s="493" t="n">
        <v>473.4</v>
      </c>
      <c r="AZ3316" s="493" t="n">
        <v>195</v>
      </c>
      <c r="BA3316" s="493" t="n">
        <v>1080</v>
      </c>
      <c r="BB3316" s="493" t="n">
        <v>3846.3</v>
      </c>
      <c r="BC3316" s="493" t="n">
        <v>1089.3</v>
      </c>
      <c r="BD3316" s="493" t="n">
        <v>443.1</v>
      </c>
      <c r="BE3316" s="493" t="n">
        <v>619.5</v>
      </c>
      <c r="BF3316" s="493" t="n">
        <v>189.9</v>
      </c>
      <c r="BG3316" s="493" t="n">
        <v>570.3</v>
      </c>
      <c r="BH3316" s="493" t="n">
        <v>522</v>
      </c>
      <c r="BI3316" s="493" t="n">
        <v>1029</v>
      </c>
      <c r="BJ3316" s="493" t="n">
        <v>3031.8</v>
      </c>
      <c r="BK3316" s="493" t="n">
        <v>148.8</v>
      </c>
      <c r="BL3316" s="493" t="n">
        <v>1249.8</v>
      </c>
      <c r="BM3316" s="493" t="n">
        <v>1360.8</v>
      </c>
      <c r="BN3316" s="493" t="n">
        <v>1441.2</v>
      </c>
      <c r="BO3316" s="493" t="n">
        <v>20.4</v>
      </c>
      <c r="BP3316" s="493" t="n">
        <v>589.8</v>
      </c>
      <c r="BQ3316" s="493" t="n">
        <v>36.6</v>
      </c>
      <c r="BR3316" s="493" t="n">
        <v>18.9</v>
      </c>
      <c r="BS3316" s="493" t="n">
        <v>162.6</v>
      </c>
      <c r="BT3316" s="493" t="n">
        <v>562.8</v>
      </c>
      <c r="BU3316" s="493" t="n">
        <v>40.8</v>
      </c>
      <c r="BV3316" s="493" t="n">
        <v>727.8</v>
      </c>
      <c r="BW3316" s="493" t="n">
        <v>2441.7</v>
      </c>
    </row>
    <row r="3317">
      <c r="A3317" t="inlineStr">
        <is>
          <t>[C9D3] Angiotensin-II 길항제 칼슘길항제 복합제</t>
        </is>
      </c>
      <c r="B3317" t="inlineStr">
        <is>
          <t>메디카코리아</t>
        </is>
      </c>
      <c r="C3317" t="inlineStr">
        <is>
          <t>하이로텐</t>
        </is>
      </c>
      <c r="D3317" t="inlineStr">
        <is>
          <t>메디카코리아</t>
        </is>
      </c>
      <c r="E3317" t="inlineStr">
        <is>
          <t>amlodipine besylate  ( as amlodipine),  losartan potassium</t>
        </is>
      </c>
      <c r="F3317" t="inlineStr">
        <is>
          <t>종합병원</t>
        </is>
      </c>
      <c r="G3317" t="inlineStr">
        <is>
          <t>Generic</t>
        </is>
      </c>
      <c r="H3317" s="493" t="n">
        <v>0</v>
      </c>
      <c r="I3317" s="493" t="n">
        <v>0</v>
      </c>
      <c r="J3317" s="493" t="n">
        <v>0</v>
      </c>
      <c r="K3317" s="493" t="n">
        <v>0</v>
      </c>
      <c r="L3317" s="493" t="n">
        <v>0</v>
      </c>
      <c r="M3317" s="493" t="n">
        <v>0</v>
      </c>
      <c r="N3317" s="493" t="n">
        <v>0</v>
      </c>
      <c r="O3317" s="493" t="n">
        <v>0</v>
      </c>
      <c r="P3317" s="493" t="n">
        <v>0</v>
      </c>
      <c r="Q3317" s="493" t="n">
        <v>0</v>
      </c>
      <c r="R3317" s="493" t="n">
        <v>0</v>
      </c>
      <c r="S3317" s="493" t="n">
        <v>0</v>
      </c>
      <c r="T3317" s="493" t="n">
        <v>0</v>
      </c>
      <c r="U3317" s="493" t="n">
        <v>0</v>
      </c>
      <c r="V3317" s="493" t="n">
        <v>0</v>
      </c>
      <c r="W3317" s="493" t="n">
        <v>0</v>
      </c>
      <c r="X3317" s="493" t="n">
        <v>0</v>
      </c>
      <c r="Y3317" s="493" t="n">
        <v>0</v>
      </c>
      <c r="Z3317" s="493" t="n">
        <v>0</v>
      </c>
      <c r="AA3317" s="493" t="n">
        <v>0</v>
      </c>
      <c r="AB3317" s="493" t="n">
        <v>0</v>
      </c>
      <c r="AC3317" s="493" t="n">
        <v>0</v>
      </c>
      <c r="AD3317" s="493" t="n">
        <v>0</v>
      </c>
      <c r="AE3317" s="493" t="n">
        <v>0</v>
      </c>
      <c r="AF3317" s="493" t="n">
        <v>0</v>
      </c>
      <c r="AG3317" s="493" t="n">
        <v>0</v>
      </c>
      <c r="AH3317" s="493" t="n">
        <v>0</v>
      </c>
      <c r="AI3317" s="493" t="n">
        <v>0</v>
      </c>
      <c r="AJ3317" s="493" t="n">
        <v>0</v>
      </c>
      <c r="AK3317" s="493" t="n">
        <v>0</v>
      </c>
      <c r="AL3317" s="493" t="n">
        <v>0</v>
      </c>
      <c r="AM3317" s="493" t="n">
        <v>0</v>
      </c>
      <c r="AN3317" s="493" t="n">
        <v>0</v>
      </c>
      <c r="AO3317" s="493" t="n">
        <v>0</v>
      </c>
      <c r="AP3317" s="493" t="n">
        <v>0</v>
      </c>
      <c r="AQ3317" s="493" t="n">
        <v>0</v>
      </c>
      <c r="AR3317" s="493" t="n">
        <v>0</v>
      </c>
      <c r="AS3317" s="493" t="n">
        <v>0</v>
      </c>
      <c r="AT3317" s="493" t="n">
        <v>0</v>
      </c>
      <c r="AU3317" s="493" t="n">
        <v>0</v>
      </c>
      <c r="AV3317" s="493" t="n">
        <v>0</v>
      </c>
      <c r="AW3317" s="493" t="n">
        <v>0</v>
      </c>
      <c r="AX3317" s="493" t="n">
        <v>0</v>
      </c>
      <c r="AY3317" s="493" t="n">
        <v>0</v>
      </c>
      <c r="AZ3317" s="493" t="n">
        <v>0</v>
      </c>
      <c r="BA3317" s="493" t="n">
        <v>0</v>
      </c>
      <c r="BB3317" s="493" t="n">
        <v>0</v>
      </c>
      <c r="BC3317" s="493" t="n">
        <v>0</v>
      </c>
      <c r="BD3317" s="493" t="n">
        <v>0</v>
      </c>
      <c r="BE3317" s="493" t="n">
        <v>0</v>
      </c>
      <c r="BF3317" s="493" t="n">
        <v>0</v>
      </c>
      <c r="BG3317" s="493" t="n">
        <v>0</v>
      </c>
      <c r="BH3317" s="493" t="n">
        <v>0</v>
      </c>
      <c r="BI3317" s="493" t="n">
        <v>271.8</v>
      </c>
      <c r="BJ3317" s="493" t="n">
        <v>0</v>
      </c>
      <c r="BK3317" s="493" t="n">
        <v>0</v>
      </c>
      <c r="BL3317" s="493" t="n">
        <v>279</v>
      </c>
      <c r="BM3317" s="493" t="n">
        <v>0</v>
      </c>
      <c r="BN3317" s="493" t="n">
        <v>0</v>
      </c>
      <c r="BO3317" s="493" t="n">
        <v>294.3</v>
      </c>
      <c r="BP3317" s="493" t="n">
        <v>0</v>
      </c>
      <c r="BQ3317" s="493" t="n">
        <v>240.6</v>
      </c>
      <c r="BR3317" s="493" t="n">
        <v>0</v>
      </c>
      <c r="BS3317" s="493" t="n">
        <v>0</v>
      </c>
      <c r="BT3317" s="493" t="n">
        <v>0</v>
      </c>
      <c r="BU3317" s="493" t="n">
        <v>0</v>
      </c>
      <c r="BV3317" s="493" t="n">
        <v>0</v>
      </c>
      <c r="BW3317" s="493" t="n">
        <v>0</v>
      </c>
    </row>
    <row r="3318">
      <c r="A3318" t="inlineStr">
        <is>
          <t>[C9D3] Angiotensin-II 길항제 칼슘길항제 복합제</t>
        </is>
      </c>
      <c r="B3318" t="inlineStr">
        <is>
          <t>메디카코리아</t>
        </is>
      </c>
      <c r="C3318" t="inlineStr">
        <is>
          <t>하이로텐</t>
        </is>
      </c>
      <c r="D3318" t="inlineStr">
        <is>
          <t>메디카코리아</t>
        </is>
      </c>
      <c r="E3318" t="inlineStr">
        <is>
          <t>amlodipine besylate  ( as amlodipine),  losartan potassium</t>
        </is>
      </c>
      <c r="F3318" t="inlineStr">
        <is>
          <t>병원</t>
        </is>
      </c>
      <c r="G3318" t="inlineStr">
        <is>
          <t>Generic</t>
        </is>
      </c>
      <c r="H3318" s="493" t="n">
        <v>23952.4</v>
      </c>
      <c r="I3318" s="493" t="n">
        <v>19400.3</v>
      </c>
      <c r="J3318" s="493" t="n">
        <v>18173.18</v>
      </c>
      <c r="K3318" s="493" t="n">
        <v>22856.6</v>
      </c>
      <c r="L3318" s="493" t="n">
        <v>21559.43</v>
      </c>
      <c r="M3318" s="493" t="n">
        <v>26305.65</v>
      </c>
      <c r="N3318" s="493" t="n">
        <v>39019.92</v>
      </c>
      <c r="O3318" s="493" t="n">
        <v>50084.46</v>
      </c>
      <c r="P3318" s="493" t="n">
        <v>41362.24</v>
      </c>
      <c r="Q3318" s="493" t="n">
        <v>43551.34</v>
      </c>
      <c r="R3318" s="493" t="n">
        <v>50445.15</v>
      </c>
      <c r="S3318" s="493" t="n">
        <v>4844.15</v>
      </c>
      <c r="T3318" s="493" t="n">
        <v>0</v>
      </c>
      <c r="U3318" s="493" t="n">
        <v>0</v>
      </c>
      <c r="V3318" s="493" t="n">
        <v>0</v>
      </c>
      <c r="W3318" s="493" t="n">
        <v>0</v>
      </c>
      <c r="X3318" s="493" t="n">
        <v>0</v>
      </c>
      <c r="Y3318" s="493" t="n">
        <v>0</v>
      </c>
      <c r="Z3318" s="493" t="n">
        <v>0</v>
      </c>
      <c r="AA3318" s="493" t="n">
        <v>0</v>
      </c>
      <c r="AB3318" s="493" t="n">
        <v>0</v>
      </c>
      <c r="AC3318" s="493" t="n">
        <v>0</v>
      </c>
      <c r="AD3318" s="493" t="n">
        <v>2208.64</v>
      </c>
      <c r="AE3318" s="493" t="n">
        <v>1173.26</v>
      </c>
      <c r="AF3318" s="493" t="n">
        <v>456.94</v>
      </c>
      <c r="AG3318" s="493" t="n">
        <v>597.3200000000001</v>
      </c>
      <c r="AH3318" s="493" t="n">
        <v>475.2</v>
      </c>
      <c r="AI3318" s="493" t="n">
        <v>1086.76</v>
      </c>
      <c r="AJ3318" s="493" t="n">
        <v>2327.3</v>
      </c>
      <c r="AK3318" s="493" t="n">
        <v>990.42</v>
      </c>
      <c r="AL3318" s="493" t="n">
        <v>885.4400000000001</v>
      </c>
      <c r="AM3318" s="493" t="n">
        <v>646.66</v>
      </c>
      <c r="AN3318" s="493" t="n">
        <v>597.84</v>
      </c>
      <c r="AO3318" s="493" t="n">
        <v>925.1799999999999</v>
      </c>
      <c r="AP3318" s="493" t="n">
        <v>1587.7</v>
      </c>
      <c r="AQ3318" s="493" t="n">
        <v>1272.2</v>
      </c>
      <c r="AR3318" s="493" t="n">
        <v>1340.5</v>
      </c>
      <c r="AS3318" s="493" t="n">
        <v>846.6799999999999</v>
      </c>
      <c r="AT3318" s="493" t="n">
        <v>793.2</v>
      </c>
      <c r="AU3318" s="493" t="n">
        <v>597.9</v>
      </c>
      <c r="AV3318" s="493" t="n">
        <v>547.2</v>
      </c>
      <c r="AW3318" s="493" t="n">
        <v>622.2</v>
      </c>
      <c r="AX3318" s="493" t="n">
        <v>842.4</v>
      </c>
      <c r="AY3318" s="493" t="n">
        <v>499.2</v>
      </c>
      <c r="AZ3318" s="493" t="n">
        <v>969.6</v>
      </c>
      <c r="BA3318" s="493" t="n">
        <v>1059</v>
      </c>
      <c r="BB3318" s="493" t="n">
        <v>1499.25</v>
      </c>
      <c r="BC3318" s="493" t="n">
        <v>1257.4</v>
      </c>
      <c r="BD3318" s="493" t="n">
        <v>714</v>
      </c>
      <c r="BE3318" s="493" t="n">
        <v>848.88</v>
      </c>
      <c r="BF3318" s="493" t="n">
        <v>3438</v>
      </c>
      <c r="BG3318" s="493" t="n">
        <v>2122.98</v>
      </c>
      <c r="BH3318" s="493" t="n">
        <v>2008.96</v>
      </c>
      <c r="BI3318" s="493" t="n">
        <v>1938.86</v>
      </c>
      <c r="BJ3318" s="493" t="n">
        <v>3063.1</v>
      </c>
      <c r="BK3318" s="493" t="n">
        <v>3131.22</v>
      </c>
      <c r="BL3318" s="493" t="n">
        <v>4440</v>
      </c>
      <c r="BM3318" s="493" t="n">
        <v>3327.98</v>
      </c>
      <c r="BN3318" s="493" t="n">
        <v>1674.16</v>
      </c>
      <c r="BO3318" s="493" t="n">
        <v>2177.84</v>
      </c>
      <c r="BP3318" s="493" t="n">
        <v>2453.06</v>
      </c>
      <c r="BQ3318" s="493" t="n">
        <v>2072.4</v>
      </c>
      <c r="BR3318" s="493" t="n">
        <v>3374.64</v>
      </c>
      <c r="BS3318" s="493" t="n">
        <v>1805.1</v>
      </c>
      <c r="BT3318" s="493" t="n">
        <v>1738.06</v>
      </c>
      <c r="BU3318" s="493" t="n">
        <v>3160.2</v>
      </c>
      <c r="BV3318" s="493" t="n">
        <v>2637.92</v>
      </c>
      <c r="BW3318" s="493" t="n">
        <v>4708.13</v>
      </c>
    </row>
    <row r="3319">
      <c r="A3319" t="inlineStr">
        <is>
          <t>[C9D3] Angiotensin-II 길항제 칼슘길항제 복합제</t>
        </is>
      </c>
      <c r="B3319" t="inlineStr">
        <is>
          <t>메디카코리아</t>
        </is>
      </c>
      <c r="C3319" t="inlineStr">
        <is>
          <t>하이로텐</t>
        </is>
      </c>
      <c r="D3319" t="inlineStr">
        <is>
          <t>메디카코리아</t>
        </is>
      </c>
      <c r="E3319" t="inlineStr">
        <is>
          <t>amlodipine besylate  ( as amlodipine),  losartan potassium</t>
        </is>
      </c>
      <c r="F3319" t="inlineStr">
        <is>
          <t>의원</t>
        </is>
      </c>
      <c r="G3319" t="inlineStr">
        <is>
          <t>Generic</t>
        </is>
      </c>
      <c r="H3319" s="493" t="n">
        <v>30492.15</v>
      </c>
      <c r="I3319" s="493" t="n">
        <v>27999.26</v>
      </c>
      <c r="J3319" s="493" t="n">
        <v>31703.08</v>
      </c>
      <c r="K3319" s="493" t="n">
        <v>29423.11</v>
      </c>
      <c r="L3319" s="493" t="n">
        <v>29823.92</v>
      </c>
      <c r="M3319" s="493" t="n">
        <v>25128.11</v>
      </c>
      <c r="N3319" s="493" t="n">
        <v>48224.36</v>
      </c>
      <c r="O3319" s="493" t="n">
        <v>40958.01</v>
      </c>
      <c r="P3319" s="493" t="n">
        <v>46306.59</v>
      </c>
      <c r="Q3319" s="493" t="n">
        <v>42194.6</v>
      </c>
      <c r="R3319" s="493" t="n">
        <v>45927.19</v>
      </c>
      <c r="S3319" s="493" t="n">
        <v>8885.5</v>
      </c>
      <c r="T3319" s="493" t="n">
        <v>2163</v>
      </c>
      <c r="U3319" s="493" t="n">
        <v>0</v>
      </c>
      <c r="V3319" s="493" t="n">
        <v>0</v>
      </c>
      <c r="W3319" s="493" t="n">
        <v>0</v>
      </c>
      <c r="X3319" s="493" t="n">
        <v>0</v>
      </c>
      <c r="Y3319" s="493" t="n">
        <v>0</v>
      </c>
      <c r="Z3319" s="493" t="n">
        <v>0</v>
      </c>
      <c r="AA3319" s="493" t="n">
        <v>0</v>
      </c>
      <c r="AB3319" s="493" t="n">
        <v>0</v>
      </c>
      <c r="AC3319" s="493" t="n">
        <v>0</v>
      </c>
      <c r="AD3319" s="493" t="n">
        <v>1247.4</v>
      </c>
      <c r="AE3319" s="493" t="n">
        <v>2455.2</v>
      </c>
      <c r="AF3319" s="493" t="n">
        <v>3096.6</v>
      </c>
      <c r="AG3319" s="493" t="n">
        <v>1588.8</v>
      </c>
      <c r="AH3319" s="493" t="n">
        <v>1616.1</v>
      </c>
      <c r="AI3319" s="493" t="n">
        <v>1823.96</v>
      </c>
      <c r="AJ3319" s="493" t="n">
        <v>6426.2</v>
      </c>
      <c r="AK3319" s="493" t="n">
        <v>5766</v>
      </c>
      <c r="AL3319" s="493" t="n">
        <v>6200.65</v>
      </c>
      <c r="AM3319" s="493" t="n">
        <v>6136.7</v>
      </c>
      <c r="AN3319" s="493" t="n">
        <v>12824.28</v>
      </c>
      <c r="AO3319" s="493" t="n">
        <v>13451.8</v>
      </c>
      <c r="AP3319" s="493" t="n">
        <v>18518.04</v>
      </c>
      <c r="AQ3319" s="493" t="n">
        <v>14480.98</v>
      </c>
      <c r="AR3319" s="493" t="n">
        <v>17615.22</v>
      </c>
      <c r="AS3319" s="493" t="n">
        <v>21332.36</v>
      </c>
      <c r="AT3319" s="493" t="n">
        <v>22742.45</v>
      </c>
      <c r="AU3319" s="493" t="n">
        <v>29294.25</v>
      </c>
      <c r="AV3319" s="493" t="n">
        <v>26761.07</v>
      </c>
      <c r="AW3319" s="493" t="n">
        <v>30490.64</v>
      </c>
      <c r="AX3319" s="493" t="n">
        <v>42356.69</v>
      </c>
      <c r="AY3319" s="493" t="n">
        <v>39181.99</v>
      </c>
      <c r="AZ3319" s="493" t="n">
        <v>45115.83</v>
      </c>
      <c r="BA3319" s="493" t="n">
        <v>49859.36</v>
      </c>
      <c r="BB3319" s="493" t="n">
        <v>48511.84</v>
      </c>
      <c r="BC3319" s="493" t="n">
        <v>53270.4</v>
      </c>
      <c r="BD3319" s="493" t="n">
        <v>52160.55</v>
      </c>
      <c r="BE3319" s="493" t="n">
        <v>50677.81</v>
      </c>
      <c r="BF3319" s="493" t="n">
        <v>60767.45</v>
      </c>
      <c r="BG3319" s="493" t="n">
        <v>57719.12</v>
      </c>
      <c r="BH3319" s="493" t="n">
        <v>59029.61</v>
      </c>
      <c r="BI3319" s="493" t="n">
        <v>60603.33</v>
      </c>
      <c r="BJ3319" s="493" t="n">
        <v>60040.42</v>
      </c>
      <c r="BK3319" s="493" t="n">
        <v>66159.53999999999</v>
      </c>
      <c r="BL3319" s="493" t="n">
        <v>75407.63</v>
      </c>
      <c r="BM3319" s="493" t="n">
        <v>62449.97</v>
      </c>
      <c r="BN3319" s="493" t="n">
        <v>65038.99</v>
      </c>
      <c r="BO3319" s="493" t="n">
        <v>73365.84</v>
      </c>
      <c r="BP3319" s="493" t="n">
        <v>71791.38</v>
      </c>
      <c r="BQ3319" s="493" t="n">
        <v>62075.51</v>
      </c>
      <c r="BR3319" s="493" t="n">
        <v>73202.06</v>
      </c>
      <c r="BS3319" s="493" t="n">
        <v>71100.59</v>
      </c>
      <c r="BT3319" s="493" t="n">
        <v>77119.86</v>
      </c>
      <c r="BU3319" s="493" t="n">
        <v>74562.31</v>
      </c>
      <c r="BV3319" s="493" t="n">
        <v>86402.99000000001</v>
      </c>
      <c r="BW3319" s="493" t="n">
        <v>81008.74000000001</v>
      </c>
    </row>
    <row r="3320">
      <c r="A3320" t="inlineStr">
        <is>
          <t>[C9D3] Angiotensin-II 길항제 칼슘길항제 복합제</t>
        </is>
      </c>
      <c r="B3320" t="inlineStr">
        <is>
          <t>메디카코리아</t>
        </is>
      </c>
      <c r="C3320" t="inlineStr">
        <is>
          <t>하이로텐</t>
        </is>
      </c>
      <c r="D3320" t="inlineStr">
        <is>
          <t>메디카코리아</t>
        </is>
      </c>
      <c r="E3320" t="inlineStr">
        <is>
          <t>amlodipine besylate  ( as amlodipine),  losartan potassium</t>
        </is>
      </c>
      <c r="F3320" t="inlineStr">
        <is>
          <t>보건소</t>
        </is>
      </c>
      <c r="G3320" t="inlineStr">
        <is>
          <t>Generic</t>
        </is>
      </c>
      <c r="H3320" s="493" t="n">
        <v>11733.3</v>
      </c>
      <c r="I3320" s="493" t="n">
        <v>3255</v>
      </c>
      <c r="J3320" s="493" t="n">
        <v>16086.9</v>
      </c>
      <c r="K3320" s="493" t="n">
        <v>5789.7</v>
      </c>
      <c r="L3320" s="493" t="n">
        <v>5138.38</v>
      </c>
      <c r="M3320" s="493" t="n">
        <v>5004.9</v>
      </c>
      <c r="N3320" s="493" t="n">
        <v>12822.6</v>
      </c>
      <c r="O3320" s="493" t="n">
        <v>4841.4</v>
      </c>
      <c r="P3320" s="493" t="n">
        <v>5676.3</v>
      </c>
      <c r="Q3320" s="493" t="n">
        <v>5471.58</v>
      </c>
      <c r="R3320" s="493" t="n">
        <v>4767.46</v>
      </c>
      <c r="S3320" s="493" t="n">
        <v>390</v>
      </c>
      <c r="T3320" s="493" t="n">
        <v>0</v>
      </c>
      <c r="U3320" s="493" t="n">
        <v>0</v>
      </c>
      <c r="V3320" s="493" t="n">
        <v>0</v>
      </c>
      <c r="W3320" s="493" t="n">
        <v>0</v>
      </c>
      <c r="X3320" s="493" t="n">
        <v>0</v>
      </c>
      <c r="Y3320" s="493" t="n">
        <v>0</v>
      </c>
      <c r="Z3320" s="493" t="n">
        <v>0</v>
      </c>
      <c r="AA3320" s="493" t="n">
        <v>0</v>
      </c>
      <c r="AB3320" s="493" t="n">
        <v>0</v>
      </c>
      <c r="AC3320" s="493" t="n">
        <v>0</v>
      </c>
      <c r="AD3320" s="493" t="n">
        <v>0</v>
      </c>
      <c r="AE3320" s="493" t="n">
        <v>0</v>
      </c>
      <c r="AF3320" s="493" t="n">
        <v>0</v>
      </c>
      <c r="AG3320" s="493" t="n">
        <v>0</v>
      </c>
      <c r="AH3320" s="493" t="n">
        <v>1116.6</v>
      </c>
      <c r="AI3320" s="493" t="n">
        <v>1420.2</v>
      </c>
      <c r="AJ3320" s="493" t="n">
        <v>0</v>
      </c>
      <c r="AK3320" s="493" t="n">
        <v>969</v>
      </c>
      <c r="AL3320" s="493" t="n">
        <v>1612.8</v>
      </c>
      <c r="AM3320" s="493" t="n">
        <v>423</v>
      </c>
      <c r="AN3320" s="493" t="n">
        <v>1082</v>
      </c>
      <c r="AO3320" s="493" t="n">
        <v>1049.7</v>
      </c>
      <c r="AP3320" s="493" t="n">
        <v>1011.6</v>
      </c>
      <c r="AQ3320" s="493" t="n">
        <v>1539.48</v>
      </c>
      <c r="AR3320" s="493" t="n">
        <v>1432.75</v>
      </c>
      <c r="AS3320" s="493" t="n">
        <v>508.08</v>
      </c>
      <c r="AT3320" s="493" t="n">
        <v>2110.8</v>
      </c>
      <c r="AU3320" s="493" t="n">
        <v>1013.76</v>
      </c>
      <c r="AV3320" s="493" t="n">
        <v>3430</v>
      </c>
      <c r="AW3320" s="493" t="n">
        <v>1882.06</v>
      </c>
      <c r="AX3320" s="493" t="n">
        <v>582</v>
      </c>
      <c r="AY3320" s="493" t="n">
        <v>2259.5</v>
      </c>
      <c r="AZ3320" s="493" t="n">
        <v>1869.87</v>
      </c>
      <c r="BA3320" s="493" t="n">
        <v>1759.8</v>
      </c>
      <c r="BB3320" s="493" t="n">
        <v>3149.48</v>
      </c>
      <c r="BC3320" s="493" t="n">
        <v>2475.6</v>
      </c>
      <c r="BD3320" s="493" t="n">
        <v>957.6</v>
      </c>
      <c r="BE3320" s="493" t="n">
        <v>4666.85</v>
      </c>
      <c r="BF3320" s="493" t="n">
        <v>1559.7</v>
      </c>
      <c r="BG3320" s="493" t="n">
        <v>5465.88</v>
      </c>
      <c r="BH3320" s="493" t="n">
        <v>5061.3</v>
      </c>
      <c r="BI3320" s="493" t="n">
        <v>3183.6</v>
      </c>
      <c r="BJ3320" s="493" t="n">
        <v>3899.1</v>
      </c>
      <c r="BK3320" s="493" t="n">
        <v>3086.1</v>
      </c>
      <c r="BL3320" s="493" t="n">
        <v>1387.2</v>
      </c>
      <c r="BM3320" s="493" t="n">
        <v>1068.3</v>
      </c>
      <c r="BN3320" s="493" t="n">
        <v>1236.6</v>
      </c>
      <c r="BO3320" s="493" t="n">
        <v>2907.6</v>
      </c>
      <c r="BP3320" s="493" t="n">
        <v>4529.7</v>
      </c>
      <c r="BQ3320" s="493" t="n">
        <v>6952.5</v>
      </c>
      <c r="BR3320" s="493" t="n">
        <v>5124</v>
      </c>
      <c r="BS3320" s="493" t="n">
        <v>5623.2</v>
      </c>
      <c r="BT3320" s="493" t="n">
        <v>6335.1</v>
      </c>
      <c r="BU3320" s="493" t="n">
        <v>4221.3</v>
      </c>
      <c r="BV3320" s="493" t="n">
        <v>6492.6</v>
      </c>
      <c r="BW3320" s="493" t="n">
        <v>7027.29</v>
      </c>
    </row>
    <row r="3321">
      <c r="A3321" t="inlineStr">
        <is>
          <t>[C9D3] Angiotensin-II 길항제 칼슘길항제 복합제</t>
        </is>
      </c>
      <c r="B3321" t="inlineStr">
        <is>
          <t>메디카코리아</t>
        </is>
      </c>
      <c r="C3321" t="inlineStr">
        <is>
          <t>하이로텐</t>
        </is>
      </c>
      <c r="D3321" t="inlineStr">
        <is>
          <t>메디카코리아</t>
        </is>
      </c>
      <c r="E3321" t="inlineStr">
        <is>
          <t>amlodipine besylate  ( as amlodipine),  losartan potassium</t>
        </is>
      </c>
      <c r="F3321" t="inlineStr">
        <is>
          <t>기타(치과의원, 치과병원 등)</t>
        </is>
      </c>
      <c r="G3321" t="inlineStr">
        <is>
          <t>Generic</t>
        </is>
      </c>
      <c r="H3321" s="493" t="n">
        <v>50.82</v>
      </c>
      <c r="I3321" s="493" t="n">
        <v>102.9</v>
      </c>
      <c r="J3321" s="493" t="n">
        <v>110.7</v>
      </c>
      <c r="K3321" s="493" t="n">
        <v>279.6</v>
      </c>
      <c r="L3321" s="493" t="n">
        <v>0</v>
      </c>
      <c r="M3321" s="493" t="n">
        <v>281.4</v>
      </c>
      <c r="N3321" s="493" t="n">
        <v>0</v>
      </c>
      <c r="O3321" s="493" t="n">
        <v>298.8</v>
      </c>
      <c r="P3321" s="493" t="n">
        <v>0</v>
      </c>
      <c r="Q3321" s="493" t="n">
        <v>0</v>
      </c>
      <c r="R3321" s="493" t="n">
        <v>299.4</v>
      </c>
      <c r="S3321" s="493" t="n">
        <v>0</v>
      </c>
      <c r="T3321" s="493" t="n">
        <v>0</v>
      </c>
      <c r="U3321" s="493" t="n">
        <v>0</v>
      </c>
      <c r="V3321" s="493" t="n">
        <v>0</v>
      </c>
      <c r="W3321" s="493" t="n">
        <v>0</v>
      </c>
      <c r="X3321" s="493" t="n">
        <v>0</v>
      </c>
      <c r="Y3321" s="493" t="n">
        <v>0</v>
      </c>
      <c r="Z3321" s="493" t="n">
        <v>0</v>
      </c>
      <c r="AA3321" s="493" t="n">
        <v>0</v>
      </c>
      <c r="AB3321" s="493" t="n">
        <v>0</v>
      </c>
      <c r="AC3321" s="493" t="n">
        <v>0</v>
      </c>
      <c r="AD3321" s="493" t="n">
        <v>0</v>
      </c>
      <c r="AE3321" s="493" t="n">
        <v>0</v>
      </c>
      <c r="AF3321" s="493" t="n">
        <v>0</v>
      </c>
      <c r="AG3321" s="493" t="n">
        <v>0</v>
      </c>
      <c r="AH3321" s="493" t="n">
        <v>0</v>
      </c>
      <c r="AI3321" s="493" t="n">
        <v>0</v>
      </c>
      <c r="AJ3321" s="493" t="n">
        <v>0</v>
      </c>
      <c r="AK3321" s="493" t="n">
        <v>0</v>
      </c>
      <c r="AL3321" s="493" t="n">
        <v>0</v>
      </c>
      <c r="AM3321" s="493" t="n">
        <v>0</v>
      </c>
      <c r="AN3321" s="493" t="n">
        <v>0</v>
      </c>
      <c r="AO3321" s="493" t="n">
        <v>0</v>
      </c>
      <c r="AP3321" s="493" t="n">
        <v>0</v>
      </c>
      <c r="AQ3321" s="493" t="n">
        <v>0</v>
      </c>
      <c r="AR3321" s="493" t="n">
        <v>0</v>
      </c>
      <c r="AS3321" s="493" t="n">
        <v>0</v>
      </c>
      <c r="AT3321" s="493" t="n">
        <v>0</v>
      </c>
      <c r="AU3321" s="493" t="n">
        <v>0</v>
      </c>
      <c r="AV3321" s="493" t="n">
        <v>0</v>
      </c>
      <c r="AW3321" s="493" t="n">
        <v>0</v>
      </c>
      <c r="AX3321" s="493" t="n">
        <v>0</v>
      </c>
      <c r="AY3321" s="493" t="n">
        <v>0</v>
      </c>
      <c r="AZ3321" s="493" t="n">
        <v>0</v>
      </c>
      <c r="BA3321" s="493" t="n">
        <v>0</v>
      </c>
      <c r="BB3321" s="493" t="n">
        <v>0</v>
      </c>
      <c r="BC3321" s="493" t="n">
        <v>0</v>
      </c>
      <c r="BD3321" s="493" t="n">
        <v>0</v>
      </c>
      <c r="BE3321" s="493" t="n">
        <v>0</v>
      </c>
      <c r="BF3321" s="493" t="n">
        <v>0</v>
      </c>
      <c r="BG3321" s="493" t="n">
        <v>0</v>
      </c>
      <c r="BH3321" s="493" t="n">
        <v>0</v>
      </c>
      <c r="BI3321" s="493" t="n">
        <v>0</v>
      </c>
      <c r="BJ3321" s="493" t="n">
        <v>0</v>
      </c>
      <c r="BK3321" s="493" t="n">
        <v>0</v>
      </c>
      <c r="BL3321" s="493" t="n">
        <v>0</v>
      </c>
      <c r="BM3321" s="493" t="n">
        <v>0</v>
      </c>
      <c r="BN3321" s="493" t="n">
        <v>0</v>
      </c>
      <c r="BO3321" s="493" t="n">
        <v>0</v>
      </c>
      <c r="BP3321" s="493" t="n">
        <v>0</v>
      </c>
      <c r="BQ3321" s="493" t="n">
        <v>0</v>
      </c>
      <c r="BR3321" s="493" t="n">
        <v>0</v>
      </c>
      <c r="BS3321" s="493" t="n">
        <v>0</v>
      </c>
      <c r="BT3321" s="493" t="n">
        <v>0</v>
      </c>
      <c r="BU3321" s="493" t="n">
        <v>0</v>
      </c>
      <c r="BV3321" s="493" t="n">
        <v>0</v>
      </c>
      <c r="BW3321" s="493" t="n">
        <v>0</v>
      </c>
    </row>
    <row r="3322">
      <c r="A3322" t="inlineStr">
        <is>
          <t>[C9D3] Angiotensin-II 길항제 칼슘길항제 복합제</t>
        </is>
      </c>
      <c r="B3322" t="inlineStr">
        <is>
          <t>명문제약</t>
        </is>
      </c>
      <c r="C3322" t="inlineStr">
        <is>
          <t>엑스닌</t>
        </is>
      </c>
      <c r="D3322" t="inlineStr">
        <is>
          <t>명문제약</t>
        </is>
      </c>
      <c r="E3322" t="inlineStr">
        <is>
          <t>amlodipine besylate,  valsartan</t>
        </is>
      </c>
      <c r="F3322" t="inlineStr">
        <is>
          <t>상급종합병원</t>
        </is>
      </c>
      <c r="G3322" t="inlineStr">
        <is>
          <t>Generic</t>
        </is>
      </c>
      <c r="H3322" s="493" t="n">
        <v>0</v>
      </c>
      <c r="I3322" s="493" t="n">
        <v>0</v>
      </c>
      <c r="J3322" s="493" t="n">
        <v>0</v>
      </c>
      <c r="K3322" s="493" t="n">
        <v>0</v>
      </c>
      <c r="L3322" s="493" t="n">
        <v>0</v>
      </c>
      <c r="M3322" s="493" t="n">
        <v>0</v>
      </c>
      <c r="N3322" s="493" t="n">
        <v>0</v>
      </c>
      <c r="O3322" s="493" t="n">
        <v>0</v>
      </c>
      <c r="P3322" s="493" t="n">
        <v>0</v>
      </c>
      <c r="Q3322" s="493" t="n">
        <v>0</v>
      </c>
      <c r="R3322" s="493" t="n">
        <v>0</v>
      </c>
      <c r="S3322" s="493" t="n">
        <v>0</v>
      </c>
      <c r="T3322" s="493" t="n">
        <v>0</v>
      </c>
      <c r="U3322" s="493" t="n">
        <v>0</v>
      </c>
      <c r="V3322" s="493" t="n">
        <v>0</v>
      </c>
      <c r="W3322" s="493" t="n">
        <v>0</v>
      </c>
      <c r="X3322" s="493" t="n">
        <v>0</v>
      </c>
      <c r="Y3322" s="493" t="n">
        <v>0</v>
      </c>
      <c r="Z3322" s="493" t="n">
        <v>0</v>
      </c>
      <c r="AA3322" s="493" t="n">
        <v>0</v>
      </c>
      <c r="AB3322" s="493" t="n">
        <v>0</v>
      </c>
      <c r="AC3322" s="493" t="n">
        <v>0</v>
      </c>
      <c r="AD3322" s="493" t="n">
        <v>0</v>
      </c>
      <c r="AE3322" s="493" t="n">
        <v>0</v>
      </c>
      <c r="AF3322" s="493" t="n">
        <v>0</v>
      </c>
      <c r="AG3322" s="493" t="n">
        <v>0</v>
      </c>
      <c r="AH3322" s="493" t="n">
        <v>0</v>
      </c>
      <c r="AI3322" s="493" t="n">
        <v>0</v>
      </c>
      <c r="AJ3322" s="493" t="n">
        <v>0</v>
      </c>
      <c r="AK3322" s="493" t="n">
        <v>0</v>
      </c>
      <c r="AL3322" s="493" t="n">
        <v>0</v>
      </c>
      <c r="AM3322" s="493" t="n">
        <v>0</v>
      </c>
      <c r="AN3322" s="493" t="n">
        <v>0</v>
      </c>
      <c r="AO3322" s="493" t="n">
        <v>0</v>
      </c>
      <c r="AP3322" s="493" t="n">
        <v>0</v>
      </c>
      <c r="AQ3322" s="493" t="n">
        <v>0</v>
      </c>
      <c r="AR3322" s="493" t="n">
        <v>0</v>
      </c>
      <c r="AS3322" s="493" t="n">
        <v>0</v>
      </c>
      <c r="AT3322" s="493" t="n">
        <v>0</v>
      </c>
      <c r="AU3322" s="493" t="n">
        <v>0</v>
      </c>
      <c r="AV3322" s="493" t="n">
        <v>0</v>
      </c>
      <c r="AW3322" s="493" t="n">
        <v>0</v>
      </c>
      <c r="AX3322" s="493" t="n">
        <v>0</v>
      </c>
      <c r="AY3322" s="493" t="n">
        <v>0</v>
      </c>
      <c r="AZ3322" s="493" t="n">
        <v>0</v>
      </c>
      <c r="BA3322" s="493" t="n">
        <v>0</v>
      </c>
      <c r="BB3322" s="493" t="n">
        <v>0</v>
      </c>
      <c r="BC3322" s="493" t="n">
        <v>0</v>
      </c>
      <c r="BD3322" s="493" t="n">
        <v>0</v>
      </c>
      <c r="BE3322" s="493" t="n">
        <v>0</v>
      </c>
      <c r="BF3322" s="493" t="n">
        <v>0</v>
      </c>
      <c r="BG3322" s="493" t="n">
        <v>0</v>
      </c>
      <c r="BH3322" s="493" t="n">
        <v>0</v>
      </c>
      <c r="BI3322" s="493" t="n">
        <v>0</v>
      </c>
      <c r="BJ3322" s="493" t="n">
        <v>0</v>
      </c>
      <c r="BK3322" s="493" t="n">
        <v>0</v>
      </c>
      <c r="BL3322" s="493" t="n">
        <v>0</v>
      </c>
      <c r="BM3322" s="493" t="n">
        <v>0</v>
      </c>
      <c r="BN3322" s="493" t="n">
        <v>0</v>
      </c>
      <c r="BO3322" s="493" t="n">
        <v>0</v>
      </c>
      <c r="BP3322" s="493" t="n">
        <v>1569.6</v>
      </c>
      <c r="BQ3322" s="493" t="n">
        <v>0</v>
      </c>
      <c r="BR3322" s="493" t="n">
        <v>0</v>
      </c>
      <c r="BS3322" s="493" t="n">
        <v>0</v>
      </c>
      <c r="BT3322" s="493" t="n">
        <v>0</v>
      </c>
      <c r="BU3322" s="493" t="n">
        <v>0</v>
      </c>
      <c r="BV3322" s="493" t="n">
        <v>0</v>
      </c>
      <c r="BW3322" s="493" t="n">
        <v>0</v>
      </c>
    </row>
    <row r="3323">
      <c r="A3323" t="inlineStr">
        <is>
          <t>[C9D3] Angiotensin-II 길항제 칼슘길항제 복합제</t>
        </is>
      </c>
      <c r="B3323" t="inlineStr">
        <is>
          <t>명문제약</t>
        </is>
      </c>
      <c r="C3323" t="inlineStr">
        <is>
          <t>엑스닌</t>
        </is>
      </c>
      <c r="D3323" t="inlineStr">
        <is>
          <t>명문제약</t>
        </is>
      </c>
      <c r="E3323" t="inlineStr">
        <is>
          <t>amlodipine besylate,  valsartan</t>
        </is>
      </c>
      <c r="F3323" t="inlineStr">
        <is>
          <t>종합병원</t>
        </is>
      </c>
      <c r="G3323" t="inlineStr">
        <is>
          <t>Generic</t>
        </is>
      </c>
      <c r="H3323" s="493" t="n">
        <v>0</v>
      </c>
      <c r="I3323" s="493" t="n">
        <v>0</v>
      </c>
      <c r="J3323" s="493" t="n">
        <v>0</v>
      </c>
      <c r="K3323" s="493" t="n">
        <v>0</v>
      </c>
      <c r="L3323" s="493" t="n">
        <v>0</v>
      </c>
      <c r="M3323" s="493" t="n">
        <v>0</v>
      </c>
      <c r="N3323" s="493" t="n">
        <v>0</v>
      </c>
      <c r="O3323" s="493" t="n">
        <v>0</v>
      </c>
      <c r="P3323" s="493" t="n">
        <v>0</v>
      </c>
      <c r="Q3323" s="493" t="n">
        <v>0</v>
      </c>
      <c r="R3323" s="493" t="n">
        <v>0</v>
      </c>
      <c r="S3323" s="493" t="n">
        <v>0</v>
      </c>
      <c r="T3323" s="493" t="n">
        <v>0</v>
      </c>
      <c r="U3323" s="493" t="n">
        <v>0</v>
      </c>
      <c r="V3323" s="493" t="n">
        <v>0</v>
      </c>
      <c r="W3323" s="493" t="n">
        <v>0</v>
      </c>
      <c r="X3323" s="493" t="n">
        <v>0</v>
      </c>
      <c r="Y3323" s="493" t="n">
        <v>0</v>
      </c>
      <c r="Z3323" s="493" t="n">
        <v>0</v>
      </c>
      <c r="AA3323" s="493" t="n">
        <v>0</v>
      </c>
      <c r="AB3323" s="493" t="n">
        <v>0</v>
      </c>
      <c r="AC3323" s="493" t="n">
        <v>0</v>
      </c>
      <c r="AD3323" s="493" t="n">
        <v>0</v>
      </c>
      <c r="AE3323" s="493" t="n">
        <v>0</v>
      </c>
      <c r="AF3323" s="493" t="n">
        <v>0</v>
      </c>
      <c r="AG3323" s="493" t="n">
        <v>0</v>
      </c>
      <c r="AH3323" s="493" t="n">
        <v>0</v>
      </c>
      <c r="AI3323" s="493" t="n">
        <v>0</v>
      </c>
      <c r="AJ3323" s="493" t="n">
        <v>0</v>
      </c>
      <c r="AK3323" s="493" t="n">
        <v>0</v>
      </c>
      <c r="AL3323" s="493" t="n">
        <v>0</v>
      </c>
      <c r="AM3323" s="493" t="n">
        <v>0</v>
      </c>
      <c r="AN3323" s="493" t="n">
        <v>0</v>
      </c>
      <c r="AO3323" s="493" t="n">
        <v>0</v>
      </c>
      <c r="AP3323" s="493" t="n">
        <v>0</v>
      </c>
      <c r="AQ3323" s="493" t="n">
        <v>0</v>
      </c>
      <c r="AR3323" s="493" t="n">
        <v>0</v>
      </c>
      <c r="AS3323" s="493" t="n">
        <v>0</v>
      </c>
      <c r="AT3323" s="493" t="n">
        <v>0</v>
      </c>
      <c r="AU3323" s="493" t="n">
        <v>0</v>
      </c>
      <c r="AV3323" s="493" t="n">
        <v>0</v>
      </c>
      <c r="AW3323" s="493" t="n">
        <v>0</v>
      </c>
      <c r="AX3323" s="493" t="n">
        <v>0</v>
      </c>
      <c r="AY3323" s="493" t="n">
        <v>0</v>
      </c>
      <c r="AZ3323" s="493" t="n">
        <v>0</v>
      </c>
      <c r="BA3323" s="493" t="n">
        <v>721.8</v>
      </c>
      <c r="BB3323" s="493" t="n">
        <v>1206.6</v>
      </c>
      <c r="BC3323" s="493" t="n">
        <v>0</v>
      </c>
      <c r="BD3323" s="493" t="n">
        <v>1688.4</v>
      </c>
      <c r="BE3323" s="493" t="n">
        <v>0</v>
      </c>
      <c r="BF3323" s="493" t="n">
        <v>1228.8</v>
      </c>
      <c r="BG3323" s="493" t="n">
        <v>0</v>
      </c>
      <c r="BH3323" s="493" t="n">
        <v>747.6</v>
      </c>
      <c r="BI3323" s="493" t="n">
        <v>1216.2</v>
      </c>
      <c r="BJ3323" s="493" t="n">
        <v>1212.6</v>
      </c>
      <c r="BK3323" s="493" t="n">
        <v>1453.8</v>
      </c>
      <c r="BL3323" s="493" t="n">
        <v>0</v>
      </c>
      <c r="BM3323" s="493" t="n">
        <v>735.6</v>
      </c>
      <c r="BN3323" s="493" t="n">
        <v>1218.6</v>
      </c>
      <c r="BO3323" s="493" t="n">
        <v>727.2</v>
      </c>
      <c r="BP3323" s="493" t="n">
        <v>1209</v>
      </c>
      <c r="BQ3323" s="493" t="n">
        <v>480</v>
      </c>
      <c r="BR3323" s="493" t="n">
        <v>967.8</v>
      </c>
      <c r="BS3323" s="493" t="n">
        <v>733.8</v>
      </c>
      <c r="BT3323" s="493" t="n">
        <v>499.8</v>
      </c>
      <c r="BU3323" s="493" t="n">
        <v>0</v>
      </c>
      <c r="BV3323" s="493" t="n">
        <v>1990.8</v>
      </c>
      <c r="BW3323" s="493" t="n">
        <v>0</v>
      </c>
    </row>
    <row r="3324">
      <c r="A3324" t="inlineStr">
        <is>
          <t>[C9D3] Angiotensin-II 길항제 칼슘길항제 복합제</t>
        </is>
      </c>
      <c r="B3324" t="inlineStr">
        <is>
          <t>명문제약</t>
        </is>
      </c>
      <c r="C3324" t="inlineStr">
        <is>
          <t>엑스닌</t>
        </is>
      </c>
      <c r="D3324" t="inlineStr">
        <is>
          <t>명문제약</t>
        </is>
      </c>
      <c r="E3324" t="inlineStr">
        <is>
          <t>amlodipine besylate,  valsartan</t>
        </is>
      </c>
      <c r="F3324" t="inlineStr">
        <is>
          <t>병원</t>
        </is>
      </c>
      <c r="G3324" t="inlineStr">
        <is>
          <t>Generic</t>
        </is>
      </c>
      <c r="H3324" s="493" t="n">
        <v>0</v>
      </c>
      <c r="I3324" s="493" t="n">
        <v>0</v>
      </c>
      <c r="J3324" s="493" t="n">
        <v>0</v>
      </c>
      <c r="K3324" s="493" t="n">
        <v>0</v>
      </c>
      <c r="L3324" s="493" t="n">
        <v>239.7</v>
      </c>
      <c r="M3324" s="493" t="n">
        <v>120</v>
      </c>
      <c r="N3324" s="493" t="n">
        <v>280.2</v>
      </c>
      <c r="O3324" s="493" t="n">
        <v>159.3</v>
      </c>
      <c r="P3324" s="493" t="n">
        <v>279</v>
      </c>
      <c r="Q3324" s="493" t="n">
        <v>39.6</v>
      </c>
      <c r="R3324" s="493" t="n">
        <v>119.7</v>
      </c>
      <c r="S3324" s="493" t="n">
        <v>240</v>
      </c>
      <c r="T3324" s="493" t="n">
        <v>720</v>
      </c>
      <c r="U3324" s="493" t="n">
        <v>0</v>
      </c>
      <c r="V3324" s="493" t="n">
        <v>118.2</v>
      </c>
      <c r="W3324" s="493" t="n">
        <v>480</v>
      </c>
      <c r="X3324" s="493" t="n">
        <v>0</v>
      </c>
      <c r="Y3324" s="493" t="n">
        <v>1921.2</v>
      </c>
      <c r="Z3324" s="493" t="n">
        <v>584.4</v>
      </c>
      <c r="AA3324" s="493" t="n">
        <v>667.8</v>
      </c>
      <c r="AB3324" s="493" t="n">
        <v>551.1</v>
      </c>
      <c r="AC3324" s="493" t="n">
        <v>954.6</v>
      </c>
      <c r="AD3324" s="493" t="n">
        <v>2565.6</v>
      </c>
      <c r="AE3324" s="493" t="n">
        <v>1626</v>
      </c>
      <c r="AF3324" s="493" t="n">
        <v>1488</v>
      </c>
      <c r="AG3324" s="493" t="n">
        <v>1930.8</v>
      </c>
      <c r="AH3324" s="493" t="n">
        <v>1777.5</v>
      </c>
      <c r="AI3324" s="493" t="n">
        <v>884.4</v>
      </c>
      <c r="AJ3324" s="493" t="n">
        <v>967.8</v>
      </c>
      <c r="AK3324" s="493" t="n">
        <v>605.4</v>
      </c>
      <c r="AL3324" s="493" t="n">
        <v>504</v>
      </c>
      <c r="AM3324" s="493" t="n">
        <v>594.9</v>
      </c>
      <c r="AN3324" s="493" t="n">
        <v>147.6</v>
      </c>
      <c r="AO3324" s="493" t="n">
        <v>438</v>
      </c>
      <c r="AP3324" s="493" t="n">
        <v>1459.5</v>
      </c>
      <c r="AQ3324" s="493" t="n">
        <v>0</v>
      </c>
      <c r="AR3324" s="493" t="n">
        <v>0</v>
      </c>
      <c r="AS3324" s="493" t="n">
        <v>0</v>
      </c>
      <c r="AT3324" s="493" t="n">
        <v>0</v>
      </c>
      <c r="AU3324" s="493" t="n">
        <v>0</v>
      </c>
      <c r="AV3324" s="493" t="n">
        <v>0</v>
      </c>
      <c r="AW3324" s="493" t="n">
        <v>0</v>
      </c>
      <c r="AX3324" s="493" t="n">
        <v>59.7</v>
      </c>
      <c r="AY3324" s="493" t="n">
        <v>0</v>
      </c>
      <c r="AZ3324" s="493" t="n">
        <v>0</v>
      </c>
      <c r="BA3324" s="493" t="n">
        <v>0</v>
      </c>
      <c r="BB3324" s="493" t="n">
        <v>0</v>
      </c>
      <c r="BC3324" s="493" t="n">
        <v>0</v>
      </c>
      <c r="BD3324" s="493" t="n">
        <v>0</v>
      </c>
      <c r="BE3324" s="493" t="n">
        <v>0</v>
      </c>
      <c r="BF3324" s="493" t="n">
        <v>0</v>
      </c>
      <c r="BG3324" s="493" t="n">
        <v>0</v>
      </c>
      <c r="BH3324" s="493" t="n">
        <v>0</v>
      </c>
      <c r="BI3324" s="493" t="n">
        <v>0</v>
      </c>
      <c r="BJ3324" s="493" t="n">
        <v>225.99</v>
      </c>
      <c r="BK3324" s="493" t="n">
        <v>96.09999999999999</v>
      </c>
      <c r="BL3324" s="493" t="n">
        <v>90.83</v>
      </c>
      <c r="BM3324" s="493" t="n">
        <v>214.52</v>
      </c>
      <c r="BN3324" s="493" t="n">
        <v>107.26</v>
      </c>
      <c r="BO3324" s="493" t="n">
        <v>101.99</v>
      </c>
      <c r="BP3324" s="493" t="n">
        <v>111.6</v>
      </c>
      <c r="BQ3324" s="493" t="n">
        <v>350.3</v>
      </c>
      <c r="BR3324" s="493" t="n">
        <v>109.43</v>
      </c>
      <c r="BS3324" s="493" t="n">
        <v>230.64</v>
      </c>
      <c r="BT3324" s="493" t="n">
        <v>0</v>
      </c>
      <c r="BU3324" s="493" t="n">
        <v>0</v>
      </c>
      <c r="BV3324" s="493" t="n">
        <v>0</v>
      </c>
      <c r="BW3324" s="493" t="n">
        <v>802.2</v>
      </c>
    </row>
    <row r="3325">
      <c r="A3325" t="inlineStr">
        <is>
          <t>[C9D3] Angiotensin-II 길항제 칼슘길항제 복합제</t>
        </is>
      </c>
      <c r="B3325" t="inlineStr">
        <is>
          <t>명문제약</t>
        </is>
      </c>
      <c r="C3325" t="inlineStr">
        <is>
          <t>엑스닌</t>
        </is>
      </c>
      <c r="D3325" t="inlineStr">
        <is>
          <t>명문제약</t>
        </is>
      </c>
      <c r="E3325" t="inlineStr">
        <is>
          <t>amlodipine besylate,  valsartan</t>
        </is>
      </c>
      <c r="F3325" t="inlineStr">
        <is>
          <t>의원</t>
        </is>
      </c>
      <c r="G3325" t="inlineStr">
        <is>
          <t>Generic</t>
        </is>
      </c>
      <c r="H3325" s="493" t="n">
        <v>0</v>
      </c>
      <c r="I3325" s="493" t="n">
        <v>0</v>
      </c>
      <c r="J3325" s="493" t="n">
        <v>0</v>
      </c>
      <c r="K3325" s="493" t="n">
        <v>0</v>
      </c>
      <c r="L3325" s="493" t="n">
        <v>2141.8</v>
      </c>
      <c r="M3325" s="493" t="n">
        <v>8896.6</v>
      </c>
      <c r="N3325" s="493" t="n">
        <v>23049.6</v>
      </c>
      <c r="O3325" s="493" t="n">
        <v>22558.8</v>
      </c>
      <c r="P3325" s="493" t="n">
        <v>28131.71</v>
      </c>
      <c r="Q3325" s="493" t="n">
        <v>35552.54</v>
      </c>
      <c r="R3325" s="493" t="n">
        <v>43347.98</v>
      </c>
      <c r="S3325" s="493" t="n">
        <v>55549.75</v>
      </c>
      <c r="T3325" s="493" t="n">
        <v>57668.96</v>
      </c>
      <c r="U3325" s="493" t="n">
        <v>56160.12</v>
      </c>
      <c r="V3325" s="493" t="n">
        <v>63939.92</v>
      </c>
      <c r="W3325" s="493" t="n">
        <v>72528.99000000001</v>
      </c>
      <c r="X3325" s="493" t="n">
        <v>67436.12</v>
      </c>
      <c r="Y3325" s="493" t="n">
        <v>69462.61</v>
      </c>
      <c r="Z3325" s="493" t="n">
        <v>70110.97</v>
      </c>
      <c r="AA3325" s="493" t="n">
        <v>67044.55</v>
      </c>
      <c r="AB3325" s="493" t="n">
        <v>62380.06</v>
      </c>
      <c r="AC3325" s="493" t="n">
        <v>70417.53</v>
      </c>
      <c r="AD3325" s="493" t="n">
        <v>71466</v>
      </c>
      <c r="AE3325" s="493" t="n">
        <v>84237.61</v>
      </c>
      <c r="AF3325" s="493" t="n">
        <v>86466.86</v>
      </c>
      <c r="AG3325" s="493" t="n">
        <v>89855.52</v>
      </c>
      <c r="AH3325" s="493" t="n">
        <v>78503.02</v>
      </c>
      <c r="AI3325" s="493" t="n">
        <v>69122.92</v>
      </c>
      <c r="AJ3325" s="493" t="n">
        <v>67653.2</v>
      </c>
      <c r="AK3325" s="493" t="n">
        <v>57154.2</v>
      </c>
      <c r="AL3325" s="493" t="n">
        <v>38118.55</v>
      </c>
      <c r="AM3325" s="493" t="n">
        <v>13121.9</v>
      </c>
      <c r="AN3325" s="493" t="n">
        <v>8828</v>
      </c>
      <c r="AO3325" s="493" t="n">
        <v>4855.8</v>
      </c>
      <c r="AP3325" s="493" t="n">
        <v>5521.2</v>
      </c>
      <c r="AQ3325" s="493" t="n">
        <v>0</v>
      </c>
      <c r="AR3325" s="493" t="n">
        <v>0</v>
      </c>
      <c r="AS3325" s="493" t="n">
        <v>0</v>
      </c>
      <c r="AT3325" s="493" t="n">
        <v>0</v>
      </c>
      <c r="AU3325" s="493" t="n">
        <v>4520.68</v>
      </c>
      <c r="AV3325" s="493" t="n">
        <v>13462.3</v>
      </c>
      <c r="AW3325" s="493" t="n">
        <v>14072.54</v>
      </c>
      <c r="AX3325" s="493" t="n">
        <v>15298.75</v>
      </c>
      <c r="AY3325" s="493" t="n">
        <v>20352.91</v>
      </c>
      <c r="AZ3325" s="493" t="n">
        <v>24380.27</v>
      </c>
      <c r="BA3325" s="493" t="n">
        <v>24854.84</v>
      </c>
      <c r="BB3325" s="493" t="n">
        <v>27140.6</v>
      </c>
      <c r="BC3325" s="493" t="n">
        <v>37384.22</v>
      </c>
      <c r="BD3325" s="493" t="n">
        <v>34713.88</v>
      </c>
      <c r="BE3325" s="493" t="n">
        <v>45952.22</v>
      </c>
      <c r="BF3325" s="493" t="n">
        <v>59450.07</v>
      </c>
      <c r="BG3325" s="493" t="n">
        <v>71832.28</v>
      </c>
      <c r="BH3325" s="493" t="n">
        <v>63314.56</v>
      </c>
      <c r="BI3325" s="493" t="n">
        <v>63659.44</v>
      </c>
      <c r="BJ3325" s="493" t="n">
        <v>62706.57</v>
      </c>
      <c r="BK3325" s="493" t="n">
        <v>61761.07</v>
      </c>
      <c r="BL3325" s="493" t="n">
        <v>65448.35</v>
      </c>
      <c r="BM3325" s="493" t="n">
        <v>60135.93</v>
      </c>
      <c r="BN3325" s="493" t="n">
        <v>63889.74</v>
      </c>
      <c r="BO3325" s="493" t="n">
        <v>68896.74000000001</v>
      </c>
      <c r="BP3325" s="493" t="n">
        <v>62934.76</v>
      </c>
      <c r="BQ3325" s="493" t="n">
        <v>63296.8</v>
      </c>
      <c r="BR3325" s="493" t="n">
        <v>66335.99000000001</v>
      </c>
      <c r="BS3325" s="493" t="n">
        <v>66996.58</v>
      </c>
      <c r="BT3325" s="493" t="n">
        <v>72946.07000000001</v>
      </c>
      <c r="BU3325" s="493" t="n">
        <v>81498.03</v>
      </c>
      <c r="BV3325" s="493" t="n">
        <v>91834.32000000001</v>
      </c>
      <c r="BW3325" s="493" t="n">
        <v>88232.49000000001</v>
      </c>
    </row>
    <row r="3326">
      <c r="A3326" t="inlineStr">
        <is>
          <t>[C9D3] Angiotensin-II 길항제 칼슘길항제 복합제</t>
        </is>
      </c>
      <c r="B3326" t="inlineStr">
        <is>
          <t>명문제약</t>
        </is>
      </c>
      <c r="C3326" t="inlineStr">
        <is>
          <t>엑스닌</t>
        </is>
      </c>
      <c r="D3326" t="inlineStr">
        <is>
          <t>명문제약</t>
        </is>
      </c>
      <c r="E3326" t="inlineStr">
        <is>
          <t>amlodipine besylate,  valsartan</t>
        </is>
      </c>
      <c r="F3326" t="inlineStr">
        <is>
          <t>보건소</t>
        </is>
      </c>
      <c r="G3326" t="inlineStr">
        <is>
          <t>Generic</t>
        </is>
      </c>
      <c r="H3326" s="493" t="n">
        <v>0</v>
      </c>
      <c r="I3326" s="493" t="n">
        <v>0</v>
      </c>
      <c r="J3326" s="493" t="n">
        <v>0</v>
      </c>
      <c r="K3326" s="493" t="n">
        <v>0</v>
      </c>
      <c r="L3326" s="493" t="n">
        <v>0</v>
      </c>
      <c r="M3326" s="493" t="n">
        <v>0</v>
      </c>
      <c r="N3326" s="493" t="n">
        <v>0</v>
      </c>
      <c r="O3326" s="493" t="n">
        <v>0</v>
      </c>
      <c r="P3326" s="493" t="n">
        <v>0</v>
      </c>
      <c r="Q3326" s="493" t="n">
        <v>0</v>
      </c>
      <c r="R3326" s="493" t="n">
        <v>0</v>
      </c>
      <c r="S3326" s="493" t="n">
        <v>0</v>
      </c>
      <c r="T3326" s="493" t="n">
        <v>0</v>
      </c>
      <c r="U3326" s="493" t="n">
        <v>0</v>
      </c>
      <c r="V3326" s="493" t="n">
        <v>0</v>
      </c>
      <c r="W3326" s="493" t="n">
        <v>0</v>
      </c>
      <c r="X3326" s="493" t="n">
        <v>0</v>
      </c>
      <c r="Y3326" s="493" t="n">
        <v>0</v>
      </c>
      <c r="Z3326" s="493" t="n">
        <v>0</v>
      </c>
      <c r="AA3326" s="493" t="n">
        <v>0</v>
      </c>
      <c r="AB3326" s="493" t="n">
        <v>0</v>
      </c>
      <c r="AC3326" s="493" t="n">
        <v>0</v>
      </c>
      <c r="AD3326" s="493" t="n">
        <v>0</v>
      </c>
      <c r="AE3326" s="493" t="n">
        <v>0</v>
      </c>
      <c r="AF3326" s="493" t="n">
        <v>0</v>
      </c>
      <c r="AG3326" s="493" t="n">
        <v>279.6</v>
      </c>
      <c r="AH3326" s="493" t="n">
        <v>0</v>
      </c>
      <c r="AI3326" s="493" t="n">
        <v>0</v>
      </c>
      <c r="AJ3326" s="493" t="n">
        <v>125.4</v>
      </c>
      <c r="AK3326" s="493" t="n">
        <v>0</v>
      </c>
      <c r="AL3326" s="493" t="n">
        <v>0</v>
      </c>
      <c r="AM3326" s="493" t="n">
        <v>0</v>
      </c>
      <c r="AN3326" s="493" t="n">
        <v>0</v>
      </c>
      <c r="AO3326" s="493" t="n">
        <v>0</v>
      </c>
      <c r="AP3326" s="493" t="n">
        <v>0</v>
      </c>
      <c r="AQ3326" s="493" t="n">
        <v>0</v>
      </c>
      <c r="AR3326" s="493" t="n">
        <v>0</v>
      </c>
      <c r="AS3326" s="493" t="n">
        <v>0</v>
      </c>
      <c r="AT3326" s="493" t="n">
        <v>0</v>
      </c>
      <c r="AU3326" s="493" t="n">
        <v>0</v>
      </c>
      <c r="AV3326" s="493" t="n">
        <v>0</v>
      </c>
      <c r="AW3326" s="493" t="n">
        <v>0</v>
      </c>
      <c r="AX3326" s="493" t="n">
        <v>0</v>
      </c>
      <c r="AY3326" s="493" t="n">
        <v>639</v>
      </c>
      <c r="AZ3326" s="493" t="n">
        <v>0</v>
      </c>
      <c r="BA3326" s="493" t="n">
        <v>682.5</v>
      </c>
      <c r="BB3326" s="493" t="n">
        <v>0</v>
      </c>
      <c r="BC3326" s="493" t="n">
        <v>319.2</v>
      </c>
      <c r="BD3326" s="493" t="n">
        <v>0</v>
      </c>
      <c r="BE3326" s="493" t="n">
        <v>678</v>
      </c>
      <c r="BF3326" s="493" t="n">
        <v>0</v>
      </c>
      <c r="BG3326" s="493" t="n">
        <v>270</v>
      </c>
      <c r="BH3326" s="493" t="n">
        <v>157.5</v>
      </c>
      <c r="BI3326" s="493" t="n">
        <v>0</v>
      </c>
      <c r="BJ3326" s="493" t="n">
        <v>265.8</v>
      </c>
      <c r="BK3326" s="493" t="n">
        <v>466.5</v>
      </c>
      <c r="BL3326" s="493" t="n">
        <v>151.2</v>
      </c>
      <c r="BM3326" s="493" t="n">
        <v>0</v>
      </c>
      <c r="BN3326" s="493" t="n">
        <v>576.9</v>
      </c>
      <c r="BO3326" s="493" t="n">
        <v>1.8</v>
      </c>
      <c r="BP3326" s="493" t="n">
        <v>389.7</v>
      </c>
      <c r="BQ3326" s="493" t="n">
        <v>283.5</v>
      </c>
      <c r="BR3326" s="493" t="n">
        <v>932.1</v>
      </c>
      <c r="BS3326" s="493" t="n">
        <v>434.7</v>
      </c>
      <c r="BT3326" s="493" t="n">
        <v>241.2</v>
      </c>
      <c r="BU3326" s="493" t="n">
        <v>0</v>
      </c>
      <c r="BV3326" s="493" t="n">
        <v>1635.3</v>
      </c>
      <c r="BW3326" s="493" t="n">
        <v>629.4</v>
      </c>
    </row>
    <row r="3327">
      <c r="A3327" t="inlineStr">
        <is>
          <t>[C9D3] Angiotensin-II 길항제 칼슘길항제 복합제</t>
        </is>
      </c>
      <c r="B3327" t="inlineStr">
        <is>
          <t>명문제약</t>
        </is>
      </c>
      <c r="C3327" t="inlineStr">
        <is>
          <t>칸데산 에스</t>
        </is>
      </c>
      <c r="D3327" t="inlineStr">
        <is>
          <t>명문제약</t>
        </is>
      </c>
      <c r="E3327" t="inlineStr">
        <is>
          <t>candesartan cilexetil,  s-amlodipine besylate 2.5 hydrate  ( as amlodipine)</t>
        </is>
      </c>
      <c r="F3327" t="inlineStr">
        <is>
          <t>상급종합병원</t>
        </is>
      </c>
      <c r="G3327" t="inlineStr">
        <is>
          <t>Original</t>
        </is>
      </c>
      <c r="H3327" s="493" t="n">
        <v>0</v>
      </c>
      <c r="I3327" s="493" t="n">
        <v>0</v>
      </c>
      <c r="J3327" s="493" t="n">
        <v>0</v>
      </c>
      <c r="K3327" s="493" t="n">
        <v>0</v>
      </c>
      <c r="L3327" s="493" t="n">
        <v>0</v>
      </c>
      <c r="M3327" s="493" t="n">
        <v>0</v>
      </c>
      <c r="N3327" s="493" t="n">
        <v>0</v>
      </c>
      <c r="O3327" s="493" t="n">
        <v>0</v>
      </c>
      <c r="P3327" s="493" t="n">
        <v>0</v>
      </c>
      <c r="Q3327" s="493" t="n">
        <v>0</v>
      </c>
      <c r="R3327" s="493" t="n">
        <v>0</v>
      </c>
      <c r="S3327" s="493" t="n">
        <v>0</v>
      </c>
      <c r="T3327" s="493" t="n">
        <v>0</v>
      </c>
      <c r="U3327" s="493" t="n">
        <v>0</v>
      </c>
      <c r="V3327" s="493" t="n">
        <v>0</v>
      </c>
      <c r="W3327" s="493" t="n">
        <v>0</v>
      </c>
      <c r="X3327" s="493" t="n">
        <v>0</v>
      </c>
      <c r="Y3327" s="493" t="n">
        <v>0</v>
      </c>
      <c r="Z3327" s="493" t="n">
        <v>0</v>
      </c>
      <c r="AA3327" s="493" t="n">
        <v>0</v>
      </c>
      <c r="AB3327" s="493" t="n">
        <v>0</v>
      </c>
      <c r="AC3327" s="493" t="n">
        <v>0</v>
      </c>
      <c r="AD3327" s="493" t="n">
        <v>0</v>
      </c>
      <c r="AE3327" s="493" t="n">
        <v>0</v>
      </c>
      <c r="AF3327" s="493" t="n">
        <v>0</v>
      </c>
      <c r="AG3327" s="493" t="n">
        <v>0</v>
      </c>
      <c r="AH3327" s="493" t="n">
        <v>0</v>
      </c>
      <c r="AI3327" s="493" t="n">
        <v>0</v>
      </c>
      <c r="AJ3327" s="493" t="n">
        <v>0</v>
      </c>
      <c r="AK3327" s="493" t="n">
        <v>0</v>
      </c>
      <c r="AL3327" s="493" t="n">
        <v>0</v>
      </c>
      <c r="AM3327" s="493" t="n">
        <v>0</v>
      </c>
      <c r="AN3327" s="493" t="n">
        <v>0</v>
      </c>
      <c r="AO3327" s="493" t="n">
        <v>0</v>
      </c>
      <c r="AP3327" s="493" t="n">
        <v>0</v>
      </c>
      <c r="AQ3327" s="493" t="n">
        <v>0</v>
      </c>
      <c r="AR3327" s="493" t="n">
        <v>0</v>
      </c>
      <c r="AS3327" s="493" t="n">
        <v>0</v>
      </c>
      <c r="AT3327" s="493" t="n">
        <v>0</v>
      </c>
      <c r="AU3327" s="493" t="n">
        <v>0</v>
      </c>
      <c r="AV3327" s="493" t="n">
        <v>0</v>
      </c>
      <c r="AW3327" s="493" t="n">
        <v>0</v>
      </c>
      <c r="AX3327" s="493" t="n">
        <v>0</v>
      </c>
      <c r="AY3327" s="493" t="n">
        <v>0</v>
      </c>
      <c r="AZ3327" s="493" t="n">
        <v>0</v>
      </c>
      <c r="BA3327" s="493" t="n">
        <v>0</v>
      </c>
      <c r="BB3327" s="493" t="n">
        <v>0</v>
      </c>
      <c r="BC3327" s="493" t="n">
        <v>0</v>
      </c>
      <c r="BD3327" s="493" t="n">
        <v>0</v>
      </c>
      <c r="BE3327" s="493" t="n">
        <v>0</v>
      </c>
      <c r="BF3327" s="493" t="n">
        <v>0</v>
      </c>
      <c r="BG3327" s="493" t="n">
        <v>0</v>
      </c>
      <c r="BH3327" s="493" t="n">
        <v>0</v>
      </c>
      <c r="BI3327" s="493" t="n">
        <v>0</v>
      </c>
      <c r="BJ3327" s="493" t="n">
        <v>0</v>
      </c>
      <c r="BK3327" s="493" t="n">
        <v>0</v>
      </c>
      <c r="BL3327" s="493" t="n">
        <v>0</v>
      </c>
      <c r="BM3327" s="493" t="n">
        <v>0</v>
      </c>
      <c r="BN3327" s="493" t="n">
        <v>0</v>
      </c>
      <c r="BO3327" s="493" t="n">
        <v>0</v>
      </c>
      <c r="BP3327" s="493" t="n">
        <v>702</v>
      </c>
      <c r="BQ3327" s="493" t="n">
        <v>7280.88</v>
      </c>
      <c r="BR3327" s="493" t="n">
        <v>7754.6</v>
      </c>
      <c r="BS3327" s="493" t="n">
        <v>9376.24</v>
      </c>
      <c r="BT3327" s="493" t="n">
        <v>15531.5</v>
      </c>
      <c r="BU3327" s="493" t="n">
        <v>7982.7</v>
      </c>
      <c r="BV3327" s="493" t="n">
        <v>16616.15</v>
      </c>
      <c r="BW3327" s="493" t="n">
        <v>23929.52</v>
      </c>
    </row>
    <row r="3328">
      <c r="A3328" t="inlineStr">
        <is>
          <t>[C9D3] Angiotensin-II 길항제 칼슘길항제 복합제</t>
        </is>
      </c>
      <c r="B3328" t="inlineStr">
        <is>
          <t>명문제약</t>
        </is>
      </c>
      <c r="C3328" t="inlineStr">
        <is>
          <t>칸데산 에스</t>
        </is>
      </c>
      <c r="D3328" t="inlineStr">
        <is>
          <t>명문제약</t>
        </is>
      </c>
      <c r="E3328" t="inlineStr">
        <is>
          <t>candesartan cilexetil,  s-amlodipine besylate 2.5 hydrate  ( as amlodipine)</t>
        </is>
      </c>
      <c r="F3328" t="inlineStr">
        <is>
          <t>종합병원</t>
        </is>
      </c>
      <c r="G3328" t="inlineStr">
        <is>
          <t>Original</t>
        </is>
      </c>
      <c r="H3328" s="493" t="n">
        <v>0</v>
      </c>
      <c r="I3328" s="493" t="n">
        <v>0</v>
      </c>
      <c r="J3328" s="493" t="n">
        <v>0</v>
      </c>
      <c r="K3328" s="493" t="n">
        <v>0</v>
      </c>
      <c r="L3328" s="493" t="n">
        <v>0</v>
      </c>
      <c r="M3328" s="493" t="n">
        <v>0</v>
      </c>
      <c r="N3328" s="493" t="n">
        <v>0</v>
      </c>
      <c r="O3328" s="493" t="n">
        <v>0</v>
      </c>
      <c r="P3328" s="493" t="n">
        <v>0</v>
      </c>
      <c r="Q3328" s="493" t="n">
        <v>0</v>
      </c>
      <c r="R3328" s="493" t="n">
        <v>0</v>
      </c>
      <c r="S3328" s="493" t="n">
        <v>0</v>
      </c>
      <c r="T3328" s="493" t="n">
        <v>0</v>
      </c>
      <c r="U3328" s="493" t="n">
        <v>0</v>
      </c>
      <c r="V3328" s="493" t="n">
        <v>0</v>
      </c>
      <c r="W3328" s="493" t="n">
        <v>0</v>
      </c>
      <c r="X3328" s="493" t="n">
        <v>0</v>
      </c>
      <c r="Y3328" s="493" t="n">
        <v>0</v>
      </c>
      <c r="Z3328" s="493" t="n">
        <v>0</v>
      </c>
      <c r="AA3328" s="493" t="n">
        <v>0</v>
      </c>
      <c r="AB3328" s="493" t="n">
        <v>0</v>
      </c>
      <c r="AC3328" s="493" t="n">
        <v>0</v>
      </c>
      <c r="AD3328" s="493" t="n">
        <v>0</v>
      </c>
      <c r="AE3328" s="493" t="n">
        <v>0</v>
      </c>
      <c r="AF3328" s="493" t="n">
        <v>0</v>
      </c>
      <c r="AG3328" s="493" t="n">
        <v>0</v>
      </c>
      <c r="AH3328" s="493" t="n">
        <v>0</v>
      </c>
      <c r="AI3328" s="493" t="n">
        <v>0</v>
      </c>
      <c r="AJ3328" s="493" t="n">
        <v>0</v>
      </c>
      <c r="AK3328" s="493" t="n">
        <v>0</v>
      </c>
      <c r="AL3328" s="493" t="n">
        <v>0</v>
      </c>
      <c r="AM3328" s="493" t="n">
        <v>0</v>
      </c>
      <c r="AN3328" s="493" t="n">
        <v>0</v>
      </c>
      <c r="AO3328" s="493" t="n">
        <v>0</v>
      </c>
      <c r="AP3328" s="493" t="n">
        <v>0</v>
      </c>
      <c r="AQ3328" s="493" t="n">
        <v>0</v>
      </c>
      <c r="AR3328" s="493" t="n">
        <v>0</v>
      </c>
      <c r="AS3328" s="493" t="n">
        <v>0</v>
      </c>
      <c r="AT3328" s="493" t="n">
        <v>0</v>
      </c>
      <c r="AU3328" s="493" t="n">
        <v>0</v>
      </c>
      <c r="AV3328" s="493" t="n">
        <v>0</v>
      </c>
      <c r="AW3328" s="493" t="n">
        <v>0</v>
      </c>
      <c r="AX3328" s="493" t="n">
        <v>0</v>
      </c>
      <c r="AY3328" s="493" t="n">
        <v>0</v>
      </c>
      <c r="AZ3328" s="493" t="n">
        <v>0</v>
      </c>
      <c r="BA3328" s="493" t="n">
        <v>0</v>
      </c>
      <c r="BB3328" s="493" t="n">
        <v>0</v>
      </c>
      <c r="BC3328" s="493" t="n">
        <v>0</v>
      </c>
      <c r="BD3328" s="493" t="n">
        <v>0</v>
      </c>
      <c r="BE3328" s="493" t="n">
        <v>0</v>
      </c>
      <c r="BF3328" s="493" t="n">
        <v>0</v>
      </c>
      <c r="BG3328" s="493" t="n">
        <v>0</v>
      </c>
      <c r="BH3328" s="493" t="n">
        <v>0</v>
      </c>
      <c r="BI3328" s="493" t="n">
        <v>0</v>
      </c>
      <c r="BJ3328" s="493" t="n">
        <v>0</v>
      </c>
      <c r="BK3328" s="493" t="n">
        <v>0</v>
      </c>
      <c r="BL3328" s="493" t="n">
        <v>0</v>
      </c>
      <c r="BM3328" s="493" t="n">
        <v>0</v>
      </c>
      <c r="BN3328" s="493" t="n">
        <v>765.9</v>
      </c>
      <c r="BO3328" s="493" t="n">
        <v>1016.8</v>
      </c>
      <c r="BP3328" s="493" t="n">
        <v>12922.04</v>
      </c>
      <c r="BQ3328" s="493" t="n">
        <v>29652.74</v>
      </c>
      <c r="BR3328" s="493" t="n">
        <v>43266.43</v>
      </c>
      <c r="BS3328" s="493" t="n">
        <v>53479.44</v>
      </c>
      <c r="BT3328" s="493" t="n">
        <v>73737.08</v>
      </c>
      <c r="BU3328" s="493" t="n">
        <v>65665.58</v>
      </c>
      <c r="BV3328" s="493" t="n">
        <v>89841.42</v>
      </c>
      <c r="BW3328" s="493" t="n">
        <v>97876.83</v>
      </c>
    </row>
    <row r="3329">
      <c r="A3329" t="inlineStr">
        <is>
          <t>[C9D3] Angiotensin-II 길항제 칼슘길항제 복합제</t>
        </is>
      </c>
      <c r="B3329" t="inlineStr">
        <is>
          <t>명문제약</t>
        </is>
      </c>
      <c r="C3329" t="inlineStr">
        <is>
          <t>칸데산 에스</t>
        </is>
      </c>
      <c r="D3329" t="inlineStr">
        <is>
          <t>명문제약</t>
        </is>
      </c>
      <c r="E3329" t="inlineStr">
        <is>
          <t>candesartan cilexetil,  s-amlodipine besylate 2.5 hydrate  ( as amlodipine)</t>
        </is>
      </c>
      <c r="F3329" t="inlineStr">
        <is>
          <t>병원</t>
        </is>
      </c>
      <c r="G3329" t="inlineStr">
        <is>
          <t>Original</t>
        </is>
      </c>
      <c r="H3329" s="493" t="n">
        <v>0</v>
      </c>
      <c r="I3329" s="493" t="n">
        <v>0</v>
      </c>
      <c r="J3329" s="493" t="n">
        <v>0</v>
      </c>
      <c r="K3329" s="493" t="n">
        <v>0</v>
      </c>
      <c r="L3329" s="493" t="n">
        <v>0</v>
      </c>
      <c r="M3329" s="493" t="n">
        <v>0</v>
      </c>
      <c r="N3329" s="493" t="n">
        <v>0</v>
      </c>
      <c r="O3329" s="493" t="n">
        <v>0</v>
      </c>
      <c r="P3329" s="493" t="n">
        <v>0</v>
      </c>
      <c r="Q3329" s="493" t="n">
        <v>0</v>
      </c>
      <c r="R3329" s="493" t="n">
        <v>0</v>
      </c>
      <c r="S3329" s="493" t="n">
        <v>0</v>
      </c>
      <c r="T3329" s="493" t="n">
        <v>0</v>
      </c>
      <c r="U3329" s="493" t="n">
        <v>0</v>
      </c>
      <c r="V3329" s="493" t="n">
        <v>0</v>
      </c>
      <c r="W3329" s="493" t="n">
        <v>0</v>
      </c>
      <c r="X3329" s="493" t="n">
        <v>0</v>
      </c>
      <c r="Y3329" s="493" t="n">
        <v>0</v>
      </c>
      <c r="Z3329" s="493" t="n">
        <v>0</v>
      </c>
      <c r="AA3329" s="493" t="n">
        <v>0</v>
      </c>
      <c r="AB3329" s="493" t="n">
        <v>0</v>
      </c>
      <c r="AC3329" s="493" t="n">
        <v>0</v>
      </c>
      <c r="AD3329" s="493" t="n">
        <v>0</v>
      </c>
      <c r="AE3329" s="493" t="n">
        <v>0</v>
      </c>
      <c r="AF3329" s="493" t="n">
        <v>0</v>
      </c>
      <c r="AG3329" s="493" t="n">
        <v>0</v>
      </c>
      <c r="AH3329" s="493" t="n">
        <v>0</v>
      </c>
      <c r="AI3329" s="493" t="n">
        <v>0</v>
      </c>
      <c r="AJ3329" s="493" t="n">
        <v>0</v>
      </c>
      <c r="AK3329" s="493" t="n">
        <v>0</v>
      </c>
      <c r="AL3329" s="493" t="n">
        <v>0</v>
      </c>
      <c r="AM3329" s="493" t="n">
        <v>0</v>
      </c>
      <c r="AN3329" s="493" t="n">
        <v>0</v>
      </c>
      <c r="AO3329" s="493" t="n">
        <v>0</v>
      </c>
      <c r="AP3329" s="493" t="n">
        <v>0</v>
      </c>
      <c r="AQ3329" s="493" t="n">
        <v>0</v>
      </c>
      <c r="AR3329" s="493" t="n">
        <v>0</v>
      </c>
      <c r="AS3329" s="493" t="n">
        <v>0</v>
      </c>
      <c r="AT3329" s="493" t="n">
        <v>0</v>
      </c>
      <c r="AU3329" s="493" t="n">
        <v>0</v>
      </c>
      <c r="AV3329" s="493" t="n">
        <v>0</v>
      </c>
      <c r="AW3329" s="493" t="n">
        <v>0</v>
      </c>
      <c r="AX3329" s="493" t="n">
        <v>0</v>
      </c>
      <c r="AY3329" s="493" t="n">
        <v>0</v>
      </c>
      <c r="AZ3329" s="493" t="n">
        <v>0</v>
      </c>
      <c r="BA3329" s="493" t="n">
        <v>0</v>
      </c>
      <c r="BB3329" s="493" t="n">
        <v>0</v>
      </c>
      <c r="BC3329" s="493" t="n">
        <v>0</v>
      </c>
      <c r="BD3329" s="493" t="n">
        <v>0</v>
      </c>
      <c r="BE3329" s="493" t="n">
        <v>0</v>
      </c>
      <c r="BF3329" s="493" t="n">
        <v>0</v>
      </c>
      <c r="BG3329" s="493" t="n">
        <v>0</v>
      </c>
      <c r="BH3329" s="493" t="n">
        <v>0</v>
      </c>
      <c r="BI3329" s="493" t="n">
        <v>0</v>
      </c>
      <c r="BJ3329" s="493" t="n">
        <v>0</v>
      </c>
      <c r="BK3329" s="493" t="n">
        <v>0</v>
      </c>
      <c r="BL3329" s="493" t="n">
        <v>0</v>
      </c>
      <c r="BM3329" s="493" t="n">
        <v>0</v>
      </c>
      <c r="BN3329" s="493" t="n">
        <v>402.84</v>
      </c>
      <c r="BO3329" s="493" t="n">
        <v>2139</v>
      </c>
      <c r="BP3329" s="493" t="n">
        <v>2904.48</v>
      </c>
      <c r="BQ3329" s="493" t="n">
        <v>2213.1</v>
      </c>
      <c r="BR3329" s="493" t="n">
        <v>3181.54</v>
      </c>
      <c r="BS3329" s="493" t="n">
        <v>3637.22</v>
      </c>
      <c r="BT3329" s="493" t="n">
        <v>3436.68</v>
      </c>
      <c r="BU3329" s="493" t="n">
        <v>5170.86</v>
      </c>
      <c r="BV3329" s="493" t="n">
        <v>1609.18</v>
      </c>
      <c r="BW3329" s="493" t="n">
        <v>4890.19</v>
      </c>
    </row>
    <row r="3330">
      <c r="A3330" t="inlineStr">
        <is>
          <t>[C9D3] Angiotensin-II 길항제 칼슘길항제 복합제</t>
        </is>
      </c>
      <c r="B3330" t="inlineStr">
        <is>
          <t>명문제약</t>
        </is>
      </c>
      <c r="C3330" t="inlineStr">
        <is>
          <t>칸데산 에스</t>
        </is>
      </c>
      <c r="D3330" t="inlineStr">
        <is>
          <t>명문제약</t>
        </is>
      </c>
      <c r="E3330" t="inlineStr">
        <is>
          <t>candesartan cilexetil,  s-amlodipine besylate 2.5 hydrate  ( as amlodipine)</t>
        </is>
      </c>
      <c r="F3330" t="inlineStr">
        <is>
          <t>의원</t>
        </is>
      </c>
      <c r="G3330" t="inlineStr">
        <is>
          <t>Original</t>
        </is>
      </c>
      <c r="H3330" s="493" t="n">
        <v>0</v>
      </c>
      <c r="I3330" s="493" t="n">
        <v>0</v>
      </c>
      <c r="J3330" s="493" t="n">
        <v>0</v>
      </c>
      <c r="K3330" s="493" t="n">
        <v>0</v>
      </c>
      <c r="L3330" s="493" t="n">
        <v>0</v>
      </c>
      <c r="M3330" s="493" t="n">
        <v>0</v>
      </c>
      <c r="N3330" s="493" t="n">
        <v>0</v>
      </c>
      <c r="O3330" s="493" t="n">
        <v>0</v>
      </c>
      <c r="P3330" s="493" t="n">
        <v>0</v>
      </c>
      <c r="Q3330" s="493" t="n">
        <v>0</v>
      </c>
      <c r="R3330" s="493" t="n">
        <v>0</v>
      </c>
      <c r="S3330" s="493" t="n">
        <v>0</v>
      </c>
      <c r="T3330" s="493" t="n">
        <v>0</v>
      </c>
      <c r="U3330" s="493" t="n">
        <v>0</v>
      </c>
      <c r="V3330" s="493" t="n">
        <v>0</v>
      </c>
      <c r="W3330" s="493" t="n">
        <v>0</v>
      </c>
      <c r="X3330" s="493" t="n">
        <v>0</v>
      </c>
      <c r="Y3330" s="493" t="n">
        <v>0</v>
      </c>
      <c r="Z3330" s="493" t="n">
        <v>0</v>
      </c>
      <c r="AA3330" s="493" t="n">
        <v>0</v>
      </c>
      <c r="AB3330" s="493" t="n">
        <v>0</v>
      </c>
      <c r="AC3330" s="493" t="n">
        <v>0</v>
      </c>
      <c r="AD3330" s="493" t="n">
        <v>0</v>
      </c>
      <c r="AE3330" s="493" t="n">
        <v>0</v>
      </c>
      <c r="AF3330" s="493" t="n">
        <v>0</v>
      </c>
      <c r="AG3330" s="493" t="n">
        <v>0</v>
      </c>
      <c r="AH3330" s="493" t="n">
        <v>0</v>
      </c>
      <c r="AI3330" s="493" t="n">
        <v>0</v>
      </c>
      <c r="AJ3330" s="493" t="n">
        <v>0</v>
      </c>
      <c r="AK3330" s="493" t="n">
        <v>0</v>
      </c>
      <c r="AL3330" s="493" t="n">
        <v>0</v>
      </c>
      <c r="AM3330" s="493" t="n">
        <v>0</v>
      </c>
      <c r="AN3330" s="493" t="n">
        <v>0</v>
      </c>
      <c r="AO3330" s="493" t="n">
        <v>0</v>
      </c>
      <c r="AP3330" s="493" t="n">
        <v>0</v>
      </c>
      <c r="AQ3330" s="493" t="n">
        <v>0</v>
      </c>
      <c r="AR3330" s="493" t="n">
        <v>0</v>
      </c>
      <c r="AS3330" s="493" t="n">
        <v>0</v>
      </c>
      <c r="AT3330" s="493" t="n">
        <v>0</v>
      </c>
      <c r="AU3330" s="493" t="n">
        <v>0</v>
      </c>
      <c r="AV3330" s="493" t="n">
        <v>0</v>
      </c>
      <c r="AW3330" s="493" t="n">
        <v>0</v>
      </c>
      <c r="AX3330" s="493" t="n">
        <v>0</v>
      </c>
      <c r="AY3330" s="493" t="n">
        <v>0</v>
      </c>
      <c r="AZ3330" s="493" t="n">
        <v>0</v>
      </c>
      <c r="BA3330" s="493" t="n">
        <v>0</v>
      </c>
      <c r="BB3330" s="493" t="n">
        <v>0</v>
      </c>
      <c r="BC3330" s="493" t="n">
        <v>0</v>
      </c>
      <c r="BD3330" s="493" t="n">
        <v>0</v>
      </c>
      <c r="BE3330" s="493" t="n">
        <v>0</v>
      </c>
      <c r="BF3330" s="493" t="n">
        <v>0</v>
      </c>
      <c r="BG3330" s="493" t="n">
        <v>0</v>
      </c>
      <c r="BH3330" s="493" t="n">
        <v>0</v>
      </c>
      <c r="BI3330" s="493" t="n">
        <v>0</v>
      </c>
      <c r="BJ3330" s="493" t="n">
        <v>0</v>
      </c>
      <c r="BK3330" s="493" t="n">
        <v>0</v>
      </c>
      <c r="BL3330" s="493" t="n">
        <v>0</v>
      </c>
      <c r="BM3330" s="493" t="n">
        <v>9975.65</v>
      </c>
      <c r="BN3330" s="493" t="n">
        <v>41445.74</v>
      </c>
      <c r="BO3330" s="493" t="n">
        <v>78818.89999999999</v>
      </c>
      <c r="BP3330" s="493" t="n">
        <v>106137.81</v>
      </c>
      <c r="BQ3330" s="493" t="n">
        <v>99286.39999999999</v>
      </c>
      <c r="BR3330" s="493" t="n">
        <v>139019.52</v>
      </c>
      <c r="BS3330" s="493" t="n">
        <v>149496.4</v>
      </c>
      <c r="BT3330" s="493" t="n">
        <v>144091.04</v>
      </c>
      <c r="BU3330" s="493" t="n">
        <v>159307.09</v>
      </c>
      <c r="BV3330" s="493" t="n">
        <v>179759.48</v>
      </c>
      <c r="BW3330" s="493" t="n">
        <v>188258.86</v>
      </c>
    </row>
    <row r="3331">
      <c r="A3331" t="inlineStr">
        <is>
          <t>[C9D3] Angiotensin-II 길항제 칼슘길항제 복합제</t>
        </is>
      </c>
      <c r="B3331" t="inlineStr">
        <is>
          <t>명문제약</t>
        </is>
      </c>
      <c r="C3331" t="inlineStr">
        <is>
          <t>칸데산 에스</t>
        </is>
      </c>
      <c r="D3331" t="inlineStr">
        <is>
          <t>명문제약</t>
        </is>
      </c>
      <c r="E3331" t="inlineStr">
        <is>
          <t>candesartan cilexetil,  s-amlodipine besylate 2.5 hydrate  ( as amlodipine)</t>
        </is>
      </c>
      <c r="F3331" t="inlineStr">
        <is>
          <t>보건소</t>
        </is>
      </c>
      <c r="G3331" t="inlineStr">
        <is>
          <t>Original</t>
        </is>
      </c>
      <c r="H3331" s="493" t="n">
        <v>0</v>
      </c>
      <c r="I3331" s="493" t="n">
        <v>0</v>
      </c>
      <c r="J3331" s="493" t="n">
        <v>0</v>
      </c>
      <c r="K3331" s="493" t="n">
        <v>0</v>
      </c>
      <c r="L3331" s="493" t="n">
        <v>0</v>
      </c>
      <c r="M3331" s="493" t="n">
        <v>0</v>
      </c>
      <c r="N3331" s="493" t="n">
        <v>0</v>
      </c>
      <c r="O3331" s="493" t="n">
        <v>0</v>
      </c>
      <c r="P3331" s="493" t="n">
        <v>0</v>
      </c>
      <c r="Q3331" s="493" t="n">
        <v>0</v>
      </c>
      <c r="R3331" s="493" t="n">
        <v>0</v>
      </c>
      <c r="S3331" s="493" t="n">
        <v>0</v>
      </c>
      <c r="T3331" s="493" t="n">
        <v>0</v>
      </c>
      <c r="U3331" s="493" t="n">
        <v>0</v>
      </c>
      <c r="V3331" s="493" t="n">
        <v>0</v>
      </c>
      <c r="W3331" s="493" t="n">
        <v>0</v>
      </c>
      <c r="X3331" s="493" t="n">
        <v>0</v>
      </c>
      <c r="Y3331" s="493" t="n">
        <v>0</v>
      </c>
      <c r="Z3331" s="493" t="n">
        <v>0</v>
      </c>
      <c r="AA3331" s="493" t="n">
        <v>0</v>
      </c>
      <c r="AB3331" s="493" t="n">
        <v>0</v>
      </c>
      <c r="AC3331" s="493" t="n">
        <v>0</v>
      </c>
      <c r="AD3331" s="493" t="n">
        <v>0</v>
      </c>
      <c r="AE3331" s="493" t="n">
        <v>0</v>
      </c>
      <c r="AF3331" s="493" t="n">
        <v>0</v>
      </c>
      <c r="AG3331" s="493" t="n">
        <v>0</v>
      </c>
      <c r="AH3331" s="493" t="n">
        <v>0</v>
      </c>
      <c r="AI3331" s="493" t="n">
        <v>0</v>
      </c>
      <c r="AJ3331" s="493" t="n">
        <v>0</v>
      </c>
      <c r="AK3331" s="493" t="n">
        <v>0</v>
      </c>
      <c r="AL3331" s="493" t="n">
        <v>0</v>
      </c>
      <c r="AM3331" s="493" t="n">
        <v>0</v>
      </c>
      <c r="AN3331" s="493" t="n">
        <v>0</v>
      </c>
      <c r="AO3331" s="493" t="n">
        <v>0</v>
      </c>
      <c r="AP3331" s="493" t="n">
        <v>0</v>
      </c>
      <c r="AQ3331" s="493" t="n">
        <v>0</v>
      </c>
      <c r="AR3331" s="493" t="n">
        <v>0</v>
      </c>
      <c r="AS3331" s="493" t="n">
        <v>0</v>
      </c>
      <c r="AT3331" s="493" t="n">
        <v>0</v>
      </c>
      <c r="AU3331" s="493" t="n">
        <v>0</v>
      </c>
      <c r="AV3331" s="493" t="n">
        <v>0</v>
      </c>
      <c r="AW3331" s="493" t="n">
        <v>0</v>
      </c>
      <c r="AX3331" s="493" t="n">
        <v>0</v>
      </c>
      <c r="AY3331" s="493" t="n">
        <v>0</v>
      </c>
      <c r="AZ3331" s="493" t="n">
        <v>0</v>
      </c>
      <c r="BA3331" s="493" t="n">
        <v>0</v>
      </c>
      <c r="BB3331" s="493" t="n">
        <v>0</v>
      </c>
      <c r="BC3331" s="493" t="n">
        <v>0</v>
      </c>
      <c r="BD3331" s="493" t="n">
        <v>0</v>
      </c>
      <c r="BE3331" s="493" t="n">
        <v>0</v>
      </c>
      <c r="BF3331" s="493" t="n">
        <v>0</v>
      </c>
      <c r="BG3331" s="493" t="n">
        <v>0</v>
      </c>
      <c r="BH3331" s="493" t="n">
        <v>0</v>
      </c>
      <c r="BI3331" s="493" t="n">
        <v>0</v>
      </c>
      <c r="BJ3331" s="493" t="n">
        <v>0</v>
      </c>
      <c r="BK3331" s="493" t="n">
        <v>0</v>
      </c>
      <c r="BL3331" s="493" t="n">
        <v>0</v>
      </c>
      <c r="BM3331" s="493" t="n">
        <v>0</v>
      </c>
      <c r="BN3331" s="493" t="n">
        <v>976.5</v>
      </c>
      <c r="BO3331" s="493" t="n">
        <v>2633.4</v>
      </c>
      <c r="BP3331" s="493" t="n">
        <v>604.5</v>
      </c>
      <c r="BQ3331" s="493" t="n">
        <v>1591.2</v>
      </c>
      <c r="BR3331" s="493" t="n">
        <v>1407.9</v>
      </c>
      <c r="BS3331" s="493" t="n">
        <v>1671</v>
      </c>
      <c r="BT3331" s="493" t="n">
        <v>2981.4</v>
      </c>
      <c r="BU3331" s="493" t="n">
        <v>3363.3</v>
      </c>
      <c r="BV3331" s="493" t="n">
        <v>1575.3</v>
      </c>
      <c r="BW3331" s="493" t="n">
        <v>2833.2</v>
      </c>
    </row>
    <row r="3332">
      <c r="A3332" t="inlineStr">
        <is>
          <t>[C9D3] Angiotensin-II 길항제 칼슘길항제 복합제</t>
        </is>
      </c>
      <c r="B3332" t="inlineStr">
        <is>
          <t>명문제약</t>
        </is>
      </c>
      <c r="C3332" t="inlineStr">
        <is>
          <t>텔미원스</t>
        </is>
      </c>
      <c r="D3332" t="inlineStr">
        <is>
          <t>명문제약</t>
        </is>
      </c>
      <c r="E3332" t="inlineStr">
        <is>
          <t>amlodipine besylate,  telmisartan</t>
        </is>
      </c>
      <c r="F3332" t="inlineStr">
        <is>
          <t>종합병원</t>
        </is>
      </c>
      <c r="G3332" t="inlineStr">
        <is>
          <t>Generic</t>
        </is>
      </c>
      <c r="H3332" s="493" t="n">
        <v>0</v>
      </c>
      <c r="I3332" s="493" t="n">
        <v>1250.1</v>
      </c>
      <c r="J3332" s="493" t="n">
        <v>0</v>
      </c>
      <c r="K3332" s="493" t="n">
        <v>0</v>
      </c>
      <c r="L3332" s="493" t="n">
        <v>893.7</v>
      </c>
      <c r="M3332" s="493" t="n">
        <v>0</v>
      </c>
      <c r="N3332" s="493" t="n">
        <v>1242.9</v>
      </c>
      <c r="O3332" s="493" t="n">
        <v>0</v>
      </c>
      <c r="P3332" s="493" t="n">
        <v>0</v>
      </c>
      <c r="Q3332" s="493" t="n">
        <v>0</v>
      </c>
      <c r="R3332" s="493" t="n">
        <v>0</v>
      </c>
      <c r="S3332" s="493" t="n">
        <v>0</v>
      </c>
      <c r="T3332" s="493" t="n">
        <v>0</v>
      </c>
      <c r="U3332" s="493" t="n">
        <v>0</v>
      </c>
      <c r="V3332" s="493" t="n">
        <v>0</v>
      </c>
      <c r="W3332" s="493" t="n">
        <v>0</v>
      </c>
      <c r="X3332" s="493" t="n">
        <v>0</v>
      </c>
      <c r="Y3332" s="493" t="n">
        <v>0</v>
      </c>
      <c r="Z3332" s="493" t="n">
        <v>0</v>
      </c>
      <c r="AA3332" s="493" t="n">
        <v>0</v>
      </c>
      <c r="AB3332" s="493" t="n">
        <v>0</v>
      </c>
      <c r="AC3332" s="493" t="n">
        <v>0</v>
      </c>
      <c r="AD3332" s="493" t="n">
        <v>0</v>
      </c>
      <c r="AE3332" s="493" t="n">
        <v>0</v>
      </c>
      <c r="AF3332" s="493" t="n">
        <v>0</v>
      </c>
      <c r="AG3332" s="493" t="n">
        <v>0</v>
      </c>
      <c r="AH3332" s="493" t="n">
        <v>0</v>
      </c>
      <c r="AI3332" s="493" t="n">
        <v>0</v>
      </c>
      <c r="AJ3332" s="493" t="n">
        <v>0</v>
      </c>
      <c r="AK3332" s="493" t="n">
        <v>0</v>
      </c>
      <c r="AL3332" s="493" t="n">
        <v>0</v>
      </c>
      <c r="AM3332" s="493" t="n">
        <v>0</v>
      </c>
      <c r="AN3332" s="493" t="n">
        <v>0</v>
      </c>
      <c r="AO3332" s="493" t="n">
        <v>0</v>
      </c>
      <c r="AP3332" s="493" t="n">
        <v>0</v>
      </c>
      <c r="AQ3332" s="493" t="n">
        <v>0</v>
      </c>
      <c r="AR3332" s="493" t="n">
        <v>0</v>
      </c>
      <c r="AS3332" s="493" t="n">
        <v>0</v>
      </c>
      <c r="AT3332" s="493" t="n">
        <v>0</v>
      </c>
      <c r="AU3332" s="493" t="n">
        <v>0</v>
      </c>
      <c r="AV3332" s="493" t="n">
        <v>0</v>
      </c>
      <c r="AW3332" s="493" t="n">
        <v>0</v>
      </c>
      <c r="AX3332" s="493" t="n">
        <v>0</v>
      </c>
      <c r="AY3332" s="493" t="n">
        <v>0</v>
      </c>
      <c r="AZ3332" s="493" t="n">
        <v>0</v>
      </c>
      <c r="BA3332" s="493" t="n">
        <v>0</v>
      </c>
      <c r="BB3332" s="493" t="n">
        <v>0</v>
      </c>
      <c r="BC3332" s="493" t="n">
        <v>0</v>
      </c>
      <c r="BD3332" s="493" t="n">
        <v>0</v>
      </c>
      <c r="BE3332" s="493" t="n">
        <v>0</v>
      </c>
      <c r="BF3332" s="493" t="n">
        <v>0</v>
      </c>
      <c r="BG3332" s="493" t="n">
        <v>0</v>
      </c>
      <c r="BH3332" s="493" t="n">
        <v>0</v>
      </c>
      <c r="BI3332" s="493" t="n">
        <v>0</v>
      </c>
      <c r="BJ3332" s="493" t="n">
        <v>0</v>
      </c>
      <c r="BK3332" s="493" t="n">
        <v>0</v>
      </c>
      <c r="BL3332" s="493" t="n">
        <v>0</v>
      </c>
      <c r="BM3332" s="493" t="n">
        <v>0</v>
      </c>
      <c r="BN3332" s="493" t="n">
        <v>0</v>
      </c>
      <c r="BO3332" s="493" t="n">
        <v>0</v>
      </c>
      <c r="BP3332" s="493" t="n">
        <v>0</v>
      </c>
      <c r="BQ3332" s="493" t="n">
        <v>0</v>
      </c>
      <c r="BR3332" s="493" t="n">
        <v>0</v>
      </c>
      <c r="BS3332" s="493" t="n">
        <v>0</v>
      </c>
      <c r="BT3332" s="493" t="n">
        <v>0</v>
      </c>
      <c r="BU3332" s="493" t="n">
        <v>0</v>
      </c>
      <c r="BV3332" s="493" t="n">
        <v>0</v>
      </c>
      <c r="BW3332" s="493" t="n">
        <v>0</v>
      </c>
    </row>
    <row r="3333">
      <c r="A3333" t="inlineStr">
        <is>
          <t>[C9D3] Angiotensin-II 길항제 칼슘길항제 복합제</t>
        </is>
      </c>
      <c r="B3333" t="inlineStr">
        <is>
          <t>명문제약</t>
        </is>
      </c>
      <c r="C3333" t="inlineStr">
        <is>
          <t>텔미원스</t>
        </is>
      </c>
      <c r="D3333" t="inlineStr">
        <is>
          <t>명문제약</t>
        </is>
      </c>
      <c r="E3333" t="inlineStr">
        <is>
          <t>amlodipine besylate,  telmisartan</t>
        </is>
      </c>
      <c r="F3333" t="inlineStr">
        <is>
          <t>병원</t>
        </is>
      </c>
      <c r="G3333" t="inlineStr">
        <is>
          <t>Generic</t>
        </is>
      </c>
      <c r="H3333" s="493" t="n">
        <v>965.1</v>
      </c>
      <c r="I3333" s="493" t="n">
        <v>1602.9</v>
      </c>
      <c r="J3333" s="493" t="n">
        <v>1168.2</v>
      </c>
      <c r="K3333" s="493" t="n">
        <v>2633.56</v>
      </c>
      <c r="L3333" s="493" t="n">
        <v>1336.2</v>
      </c>
      <c r="M3333" s="493" t="n">
        <v>1091.4</v>
      </c>
      <c r="N3333" s="493" t="n">
        <v>2664.6</v>
      </c>
      <c r="O3333" s="493" t="n">
        <v>1300.5</v>
      </c>
      <c r="P3333" s="493" t="n">
        <v>2181</v>
      </c>
      <c r="Q3333" s="493" t="n">
        <v>1446</v>
      </c>
      <c r="R3333" s="493" t="n">
        <v>0</v>
      </c>
      <c r="S3333" s="493" t="n">
        <v>0</v>
      </c>
      <c r="T3333" s="493" t="n">
        <v>0</v>
      </c>
      <c r="U3333" s="493" t="n">
        <v>0</v>
      </c>
      <c r="V3333" s="493" t="n">
        <v>0</v>
      </c>
      <c r="W3333" s="493" t="n">
        <v>0</v>
      </c>
      <c r="X3333" s="493" t="n">
        <v>0</v>
      </c>
      <c r="Y3333" s="493" t="n">
        <v>0</v>
      </c>
      <c r="Z3333" s="493" t="n">
        <v>0</v>
      </c>
      <c r="AA3333" s="493" t="n">
        <v>0</v>
      </c>
      <c r="AB3333" s="493" t="n">
        <v>0</v>
      </c>
      <c r="AC3333" s="493" t="n">
        <v>0</v>
      </c>
      <c r="AD3333" s="493" t="n">
        <v>0</v>
      </c>
      <c r="AE3333" s="493" t="n">
        <v>0</v>
      </c>
      <c r="AF3333" s="493" t="n">
        <v>0</v>
      </c>
      <c r="AG3333" s="493" t="n">
        <v>0</v>
      </c>
      <c r="AH3333" s="493" t="n">
        <v>0</v>
      </c>
      <c r="AI3333" s="493" t="n">
        <v>0</v>
      </c>
      <c r="AJ3333" s="493" t="n">
        <v>0</v>
      </c>
      <c r="AK3333" s="493" t="n">
        <v>0</v>
      </c>
      <c r="AL3333" s="493" t="n">
        <v>0</v>
      </c>
      <c r="AM3333" s="493" t="n">
        <v>0</v>
      </c>
      <c r="AN3333" s="493" t="n">
        <v>0</v>
      </c>
      <c r="AO3333" s="493" t="n">
        <v>0</v>
      </c>
      <c r="AP3333" s="493" t="n">
        <v>0</v>
      </c>
      <c r="AQ3333" s="493" t="n">
        <v>0</v>
      </c>
      <c r="AR3333" s="493" t="n">
        <v>0</v>
      </c>
      <c r="AS3333" s="493" t="n">
        <v>0</v>
      </c>
      <c r="AT3333" s="493" t="n">
        <v>0</v>
      </c>
      <c r="AU3333" s="493" t="n">
        <v>0</v>
      </c>
      <c r="AV3333" s="493" t="n">
        <v>0</v>
      </c>
      <c r="AW3333" s="493" t="n">
        <v>0</v>
      </c>
      <c r="AX3333" s="493" t="n">
        <v>0</v>
      </c>
      <c r="AY3333" s="493" t="n">
        <v>0</v>
      </c>
      <c r="AZ3333" s="493" t="n">
        <v>0</v>
      </c>
      <c r="BA3333" s="493" t="n">
        <v>0</v>
      </c>
      <c r="BB3333" s="493" t="n">
        <v>0</v>
      </c>
      <c r="BC3333" s="493" t="n">
        <v>0</v>
      </c>
      <c r="BD3333" s="493" t="n">
        <v>0</v>
      </c>
      <c r="BE3333" s="493" t="n">
        <v>0</v>
      </c>
      <c r="BF3333" s="493" t="n">
        <v>0</v>
      </c>
      <c r="BG3333" s="493" t="n">
        <v>0</v>
      </c>
      <c r="BH3333" s="493" t="n">
        <v>0</v>
      </c>
      <c r="BI3333" s="493" t="n">
        <v>0</v>
      </c>
      <c r="BJ3333" s="493" t="n">
        <v>0</v>
      </c>
      <c r="BK3333" s="493" t="n">
        <v>0</v>
      </c>
      <c r="BL3333" s="493" t="n">
        <v>0</v>
      </c>
      <c r="BM3333" s="493" t="n">
        <v>0</v>
      </c>
      <c r="BN3333" s="493" t="n">
        <v>0</v>
      </c>
      <c r="BO3333" s="493" t="n">
        <v>0</v>
      </c>
      <c r="BP3333" s="493" t="n">
        <v>0</v>
      </c>
      <c r="BQ3333" s="493" t="n">
        <v>0</v>
      </c>
      <c r="BR3333" s="493" t="n">
        <v>0</v>
      </c>
      <c r="BS3333" s="493" t="n">
        <v>0</v>
      </c>
      <c r="BT3333" s="493" t="n">
        <v>0</v>
      </c>
      <c r="BU3333" s="493" t="n">
        <v>0</v>
      </c>
      <c r="BV3333" s="493" t="n">
        <v>0</v>
      </c>
      <c r="BW3333" s="493" t="n">
        <v>0</v>
      </c>
    </row>
    <row r="3334">
      <c r="A3334" t="inlineStr">
        <is>
          <t>[C9D3] Angiotensin-II 길항제 칼슘길항제 복합제</t>
        </is>
      </c>
      <c r="B3334" t="inlineStr">
        <is>
          <t>명문제약</t>
        </is>
      </c>
      <c r="C3334" t="inlineStr">
        <is>
          <t>텔미원스</t>
        </is>
      </c>
      <c r="D3334" t="inlineStr">
        <is>
          <t>명문제약</t>
        </is>
      </c>
      <c r="E3334" t="inlineStr">
        <is>
          <t>amlodipine besylate,  telmisartan</t>
        </is>
      </c>
      <c r="F3334" t="inlineStr">
        <is>
          <t>의원</t>
        </is>
      </c>
      <c r="G3334" t="inlineStr">
        <is>
          <t>Generic</t>
        </is>
      </c>
      <c r="H3334" s="493" t="n">
        <v>83093.77</v>
      </c>
      <c r="I3334" s="493" t="n">
        <v>91450.95</v>
      </c>
      <c r="J3334" s="493" t="n">
        <v>112027.77</v>
      </c>
      <c r="K3334" s="493" t="n">
        <v>105809.24</v>
      </c>
      <c r="L3334" s="493" t="n">
        <v>102363.19</v>
      </c>
      <c r="M3334" s="493" t="n">
        <v>136992.03</v>
      </c>
      <c r="N3334" s="493" t="n">
        <v>122132.25</v>
      </c>
      <c r="O3334" s="493" t="n">
        <v>143699.42</v>
      </c>
      <c r="P3334" s="493" t="n">
        <v>130714.01</v>
      </c>
      <c r="Q3334" s="493" t="n">
        <v>80884.11</v>
      </c>
      <c r="R3334" s="493" t="n">
        <v>0</v>
      </c>
      <c r="S3334" s="493" t="n">
        <v>0</v>
      </c>
      <c r="T3334" s="493" t="n">
        <v>0</v>
      </c>
      <c r="U3334" s="493" t="n">
        <v>0</v>
      </c>
      <c r="V3334" s="493" t="n">
        <v>0</v>
      </c>
      <c r="W3334" s="493" t="n">
        <v>0</v>
      </c>
      <c r="X3334" s="493" t="n">
        <v>0</v>
      </c>
      <c r="Y3334" s="493" t="n">
        <v>0</v>
      </c>
      <c r="Z3334" s="493" t="n">
        <v>0</v>
      </c>
      <c r="AA3334" s="493" t="n">
        <v>0</v>
      </c>
      <c r="AB3334" s="493" t="n">
        <v>0</v>
      </c>
      <c r="AC3334" s="493" t="n">
        <v>0</v>
      </c>
      <c r="AD3334" s="493" t="n">
        <v>0</v>
      </c>
      <c r="AE3334" s="493" t="n">
        <v>0</v>
      </c>
      <c r="AF3334" s="493" t="n">
        <v>0</v>
      </c>
      <c r="AG3334" s="493" t="n">
        <v>0</v>
      </c>
      <c r="AH3334" s="493" t="n">
        <v>0</v>
      </c>
      <c r="AI3334" s="493" t="n">
        <v>0</v>
      </c>
      <c r="AJ3334" s="493" t="n">
        <v>0</v>
      </c>
      <c r="AK3334" s="493" t="n">
        <v>0</v>
      </c>
      <c r="AL3334" s="493" t="n">
        <v>0</v>
      </c>
      <c r="AM3334" s="493" t="n">
        <v>0</v>
      </c>
      <c r="AN3334" s="493" t="n">
        <v>0</v>
      </c>
      <c r="AO3334" s="493" t="n">
        <v>0</v>
      </c>
      <c r="AP3334" s="493" t="n">
        <v>0</v>
      </c>
      <c r="AQ3334" s="493" t="n">
        <v>0</v>
      </c>
      <c r="AR3334" s="493" t="n">
        <v>0</v>
      </c>
      <c r="AS3334" s="493" t="n">
        <v>0</v>
      </c>
      <c r="AT3334" s="493" t="n">
        <v>0</v>
      </c>
      <c r="AU3334" s="493" t="n">
        <v>0</v>
      </c>
      <c r="AV3334" s="493" t="n">
        <v>0</v>
      </c>
      <c r="AW3334" s="493" t="n">
        <v>0</v>
      </c>
      <c r="AX3334" s="493" t="n">
        <v>0</v>
      </c>
      <c r="AY3334" s="493" t="n">
        <v>0</v>
      </c>
      <c r="AZ3334" s="493" t="n">
        <v>0</v>
      </c>
      <c r="BA3334" s="493" t="n">
        <v>0</v>
      </c>
      <c r="BB3334" s="493" t="n">
        <v>0</v>
      </c>
      <c r="BC3334" s="493" t="n">
        <v>0</v>
      </c>
      <c r="BD3334" s="493" t="n">
        <v>0</v>
      </c>
      <c r="BE3334" s="493" t="n">
        <v>0</v>
      </c>
      <c r="BF3334" s="493" t="n">
        <v>0</v>
      </c>
      <c r="BG3334" s="493" t="n">
        <v>0</v>
      </c>
      <c r="BH3334" s="493" t="n">
        <v>0</v>
      </c>
      <c r="BI3334" s="493" t="n">
        <v>0</v>
      </c>
      <c r="BJ3334" s="493" t="n">
        <v>0</v>
      </c>
      <c r="BK3334" s="493" t="n">
        <v>0</v>
      </c>
      <c r="BL3334" s="493" t="n">
        <v>0</v>
      </c>
      <c r="BM3334" s="493" t="n">
        <v>0</v>
      </c>
      <c r="BN3334" s="493" t="n">
        <v>0</v>
      </c>
      <c r="BO3334" s="493" t="n">
        <v>0</v>
      </c>
      <c r="BP3334" s="493" t="n">
        <v>0</v>
      </c>
      <c r="BQ3334" s="493" t="n">
        <v>0</v>
      </c>
      <c r="BR3334" s="493" t="n">
        <v>0</v>
      </c>
      <c r="BS3334" s="493" t="n">
        <v>0</v>
      </c>
      <c r="BT3334" s="493" t="n">
        <v>0</v>
      </c>
      <c r="BU3334" s="493" t="n">
        <v>0</v>
      </c>
      <c r="BV3334" s="493" t="n">
        <v>0</v>
      </c>
      <c r="BW3334" s="493" t="n">
        <v>0</v>
      </c>
    </row>
    <row r="3335">
      <c r="A3335" t="inlineStr">
        <is>
          <t>[C9D3] Angiotensin-II 길항제 칼슘길항제 복합제</t>
        </is>
      </c>
      <c r="B3335" t="inlineStr">
        <is>
          <t>명문제약</t>
        </is>
      </c>
      <c r="C3335" t="inlineStr">
        <is>
          <t>텔미원스</t>
        </is>
      </c>
      <c r="D3335" t="inlineStr">
        <is>
          <t>명문제약</t>
        </is>
      </c>
      <c r="E3335" t="inlineStr">
        <is>
          <t>amlodipine besylate,  telmisartan</t>
        </is>
      </c>
      <c r="F3335" t="inlineStr">
        <is>
          <t>보건소</t>
        </is>
      </c>
      <c r="G3335" t="inlineStr">
        <is>
          <t>Generic</t>
        </is>
      </c>
      <c r="H3335" s="493" t="n">
        <v>327.9</v>
      </c>
      <c r="I3335" s="493" t="n">
        <v>269.76</v>
      </c>
      <c r="J3335" s="493" t="n">
        <v>417</v>
      </c>
      <c r="K3335" s="493" t="n">
        <v>335.4</v>
      </c>
      <c r="L3335" s="493" t="n">
        <v>355.5</v>
      </c>
      <c r="M3335" s="493" t="n">
        <v>354</v>
      </c>
      <c r="N3335" s="493" t="n">
        <v>0</v>
      </c>
      <c r="O3335" s="493" t="n">
        <v>408.3</v>
      </c>
      <c r="P3335" s="493" t="n">
        <v>779.4</v>
      </c>
      <c r="Q3335" s="493" t="n">
        <v>0</v>
      </c>
      <c r="R3335" s="493" t="n">
        <v>0</v>
      </c>
      <c r="S3335" s="493" t="n">
        <v>0</v>
      </c>
      <c r="T3335" s="493" t="n">
        <v>0</v>
      </c>
      <c r="U3335" s="493" t="n">
        <v>0</v>
      </c>
      <c r="V3335" s="493" t="n">
        <v>0</v>
      </c>
      <c r="W3335" s="493" t="n">
        <v>0</v>
      </c>
      <c r="X3335" s="493" t="n">
        <v>0</v>
      </c>
      <c r="Y3335" s="493" t="n">
        <v>0</v>
      </c>
      <c r="Z3335" s="493" t="n">
        <v>0</v>
      </c>
      <c r="AA3335" s="493" t="n">
        <v>0</v>
      </c>
      <c r="AB3335" s="493" t="n">
        <v>0</v>
      </c>
      <c r="AC3335" s="493" t="n">
        <v>0</v>
      </c>
      <c r="AD3335" s="493" t="n">
        <v>0</v>
      </c>
      <c r="AE3335" s="493" t="n">
        <v>0</v>
      </c>
      <c r="AF3335" s="493" t="n">
        <v>0</v>
      </c>
      <c r="AG3335" s="493" t="n">
        <v>0</v>
      </c>
      <c r="AH3335" s="493" t="n">
        <v>0</v>
      </c>
      <c r="AI3335" s="493" t="n">
        <v>0</v>
      </c>
      <c r="AJ3335" s="493" t="n">
        <v>0</v>
      </c>
      <c r="AK3335" s="493" t="n">
        <v>0</v>
      </c>
      <c r="AL3335" s="493" t="n">
        <v>0</v>
      </c>
      <c r="AM3335" s="493" t="n">
        <v>0</v>
      </c>
      <c r="AN3335" s="493" t="n">
        <v>0</v>
      </c>
      <c r="AO3335" s="493" t="n">
        <v>0</v>
      </c>
      <c r="AP3335" s="493" t="n">
        <v>0</v>
      </c>
      <c r="AQ3335" s="493" t="n">
        <v>0</v>
      </c>
      <c r="AR3335" s="493" t="n">
        <v>0</v>
      </c>
      <c r="AS3335" s="493" t="n">
        <v>0</v>
      </c>
      <c r="AT3335" s="493" t="n">
        <v>0</v>
      </c>
      <c r="AU3335" s="493" t="n">
        <v>0</v>
      </c>
      <c r="AV3335" s="493" t="n">
        <v>0</v>
      </c>
      <c r="AW3335" s="493" t="n">
        <v>0</v>
      </c>
      <c r="AX3335" s="493" t="n">
        <v>0</v>
      </c>
      <c r="AY3335" s="493" t="n">
        <v>0</v>
      </c>
      <c r="AZ3335" s="493" t="n">
        <v>0</v>
      </c>
      <c r="BA3335" s="493" t="n">
        <v>0</v>
      </c>
      <c r="BB3335" s="493" t="n">
        <v>0</v>
      </c>
      <c r="BC3335" s="493" t="n">
        <v>0</v>
      </c>
      <c r="BD3335" s="493" t="n">
        <v>0</v>
      </c>
      <c r="BE3335" s="493" t="n">
        <v>0</v>
      </c>
      <c r="BF3335" s="493" t="n">
        <v>0</v>
      </c>
      <c r="BG3335" s="493" t="n">
        <v>0</v>
      </c>
      <c r="BH3335" s="493" t="n">
        <v>0</v>
      </c>
      <c r="BI3335" s="493" t="n">
        <v>0</v>
      </c>
      <c r="BJ3335" s="493" t="n">
        <v>0</v>
      </c>
      <c r="BK3335" s="493" t="n">
        <v>0</v>
      </c>
      <c r="BL3335" s="493" t="n">
        <v>0</v>
      </c>
      <c r="BM3335" s="493" t="n">
        <v>0</v>
      </c>
      <c r="BN3335" s="493" t="n">
        <v>0</v>
      </c>
      <c r="BO3335" s="493" t="n">
        <v>0</v>
      </c>
      <c r="BP3335" s="493" t="n">
        <v>0</v>
      </c>
      <c r="BQ3335" s="493" t="n">
        <v>0</v>
      </c>
      <c r="BR3335" s="493" t="n">
        <v>0</v>
      </c>
      <c r="BS3335" s="493" t="n">
        <v>0</v>
      </c>
      <c r="BT3335" s="493" t="n">
        <v>0</v>
      </c>
      <c r="BU3335" s="493" t="n">
        <v>0</v>
      </c>
      <c r="BV3335" s="493" t="n">
        <v>0</v>
      </c>
      <c r="BW3335" s="493" t="n">
        <v>0</v>
      </c>
    </row>
    <row r="3336">
      <c r="A3336" t="inlineStr">
        <is>
          <t>[C9D3] Angiotensin-II 길항제 칼슘길항제 복합제</t>
        </is>
      </c>
      <c r="B3336" t="inlineStr">
        <is>
          <t>명인제약</t>
        </is>
      </c>
      <c r="C3336" t="inlineStr">
        <is>
          <t>올메디핀</t>
        </is>
      </c>
      <c r="D3336" t="inlineStr">
        <is>
          <t>명인제약</t>
        </is>
      </c>
      <c r="E3336" t="inlineStr">
        <is>
          <t>amlodipine besylate,  olmesartan medoxomil</t>
        </is>
      </c>
      <c r="F3336" t="inlineStr">
        <is>
          <t>상급종합병원</t>
        </is>
      </c>
      <c r="G3336" t="inlineStr">
        <is>
          <t>Generic</t>
        </is>
      </c>
      <c r="H3336" s="493" t="n">
        <v>0</v>
      </c>
      <c r="I3336" s="493" t="n">
        <v>0</v>
      </c>
      <c r="J3336" s="493" t="n">
        <v>0</v>
      </c>
      <c r="K3336" s="493" t="n">
        <v>0</v>
      </c>
      <c r="L3336" s="493" t="n">
        <v>0</v>
      </c>
      <c r="M3336" s="493" t="n">
        <v>0</v>
      </c>
      <c r="N3336" s="493" t="n">
        <v>0</v>
      </c>
      <c r="O3336" s="493" t="n">
        <v>0</v>
      </c>
      <c r="P3336" s="493" t="n">
        <v>0</v>
      </c>
      <c r="Q3336" s="493" t="n">
        <v>0</v>
      </c>
      <c r="R3336" s="493" t="n">
        <v>0</v>
      </c>
      <c r="S3336" s="493" t="n">
        <v>0</v>
      </c>
      <c r="T3336" s="493" t="n">
        <v>0</v>
      </c>
      <c r="U3336" s="493" t="n">
        <v>0</v>
      </c>
      <c r="V3336" s="493" t="n">
        <v>0</v>
      </c>
      <c r="W3336" s="493" t="n">
        <v>0</v>
      </c>
      <c r="X3336" s="493" t="n">
        <v>0</v>
      </c>
      <c r="Y3336" s="493" t="n">
        <v>0</v>
      </c>
      <c r="Z3336" s="493" t="n">
        <v>0</v>
      </c>
      <c r="AA3336" s="493" t="n">
        <v>0</v>
      </c>
      <c r="AB3336" s="493" t="n">
        <v>0</v>
      </c>
      <c r="AC3336" s="493" t="n">
        <v>0</v>
      </c>
      <c r="AD3336" s="493" t="n">
        <v>0</v>
      </c>
      <c r="AE3336" s="493" t="n">
        <v>0</v>
      </c>
      <c r="AF3336" s="493" t="n">
        <v>0</v>
      </c>
      <c r="AG3336" s="493" t="n">
        <v>0</v>
      </c>
      <c r="AH3336" s="493" t="n">
        <v>100.2</v>
      </c>
      <c r="AI3336" s="493" t="n">
        <v>0</v>
      </c>
      <c r="AJ3336" s="493" t="n">
        <v>0</v>
      </c>
      <c r="AK3336" s="493" t="n">
        <v>0</v>
      </c>
      <c r="AL3336" s="493" t="n">
        <v>0</v>
      </c>
      <c r="AM3336" s="493" t="n">
        <v>0</v>
      </c>
      <c r="AN3336" s="493" t="n">
        <v>0</v>
      </c>
      <c r="AO3336" s="493" t="n">
        <v>0</v>
      </c>
      <c r="AP3336" s="493" t="n">
        <v>0</v>
      </c>
      <c r="AQ3336" s="493" t="n">
        <v>0</v>
      </c>
      <c r="AR3336" s="493" t="n">
        <v>0</v>
      </c>
      <c r="AS3336" s="493" t="n">
        <v>0</v>
      </c>
      <c r="AT3336" s="493" t="n">
        <v>0</v>
      </c>
      <c r="AU3336" s="493" t="n">
        <v>0</v>
      </c>
      <c r="AV3336" s="493" t="n">
        <v>0</v>
      </c>
      <c r="AW3336" s="493" t="n">
        <v>0</v>
      </c>
      <c r="AX3336" s="493" t="n">
        <v>0</v>
      </c>
      <c r="AY3336" s="493" t="n">
        <v>0</v>
      </c>
      <c r="AZ3336" s="493" t="n">
        <v>0</v>
      </c>
      <c r="BA3336" s="493" t="n">
        <v>0</v>
      </c>
      <c r="BB3336" s="493" t="n">
        <v>0</v>
      </c>
      <c r="BC3336" s="493" t="n">
        <v>0</v>
      </c>
      <c r="BD3336" s="493" t="n">
        <v>0</v>
      </c>
      <c r="BE3336" s="493" t="n">
        <v>0</v>
      </c>
      <c r="BF3336" s="493" t="n">
        <v>0</v>
      </c>
      <c r="BG3336" s="493" t="n">
        <v>0</v>
      </c>
      <c r="BH3336" s="493" t="n">
        <v>0</v>
      </c>
      <c r="BI3336" s="493" t="n">
        <v>0</v>
      </c>
      <c r="BJ3336" s="493" t="n">
        <v>0</v>
      </c>
      <c r="BK3336" s="493" t="n">
        <v>0</v>
      </c>
      <c r="BL3336" s="493" t="n">
        <v>0</v>
      </c>
      <c r="BM3336" s="493" t="n">
        <v>0</v>
      </c>
      <c r="BN3336" s="493" t="n">
        <v>0</v>
      </c>
      <c r="BO3336" s="493" t="n">
        <v>0</v>
      </c>
      <c r="BP3336" s="493" t="n">
        <v>0</v>
      </c>
      <c r="BQ3336" s="493" t="n">
        <v>0</v>
      </c>
      <c r="BR3336" s="493" t="n">
        <v>0</v>
      </c>
      <c r="BS3336" s="493" t="n">
        <v>0</v>
      </c>
      <c r="BT3336" s="493" t="n">
        <v>0</v>
      </c>
      <c r="BU3336" s="493" t="n">
        <v>0</v>
      </c>
      <c r="BV3336" s="493" t="n">
        <v>0</v>
      </c>
      <c r="BW3336" s="493" t="n">
        <v>0</v>
      </c>
    </row>
    <row r="3337">
      <c r="A3337" t="inlineStr">
        <is>
          <t>[C9D3] Angiotensin-II 길항제 칼슘길항제 복합제</t>
        </is>
      </c>
      <c r="B3337" t="inlineStr">
        <is>
          <t>명인제약</t>
        </is>
      </c>
      <c r="C3337" t="inlineStr">
        <is>
          <t>올메디핀</t>
        </is>
      </c>
      <c r="D3337" t="inlineStr">
        <is>
          <t>명인제약</t>
        </is>
      </c>
      <c r="E3337" t="inlineStr">
        <is>
          <t>amlodipine besylate,  olmesartan medoxomil</t>
        </is>
      </c>
      <c r="F3337" t="inlineStr">
        <is>
          <t>종합병원</t>
        </is>
      </c>
      <c r="G3337" t="inlineStr">
        <is>
          <t>Generic</t>
        </is>
      </c>
      <c r="H3337" s="493" t="n">
        <v>0</v>
      </c>
      <c r="I3337" s="493" t="n">
        <v>657</v>
      </c>
      <c r="J3337" s="493" t="n">
        <v>331.2</v>
      </c>
      <c r="K3337" s="493" t="n">
        <v>0</v>
      </c>
      <c r="L3337" s="493" t="n">
        <v>0</v>
      </c>
      <c r="M3337" s="493" t="n">
        <v>480</v>
      </c>
      <c r="N3337" s="493" t="n">
        <v>0</v>
      </c>
      <c r="O3337" s="493" t="n">
        <v>1118.08</v>
      </c>
      <c r="P3337" s="493" t="n">
        <v>1225.26</v>
      </c>
      <c r="Q3337" s="493" t="n">
        <v>240.6</v>
      </c>
      <c r="R3337" s="493" t="n">
        <v>624</v>
      </c>
      <c r="S3337" s="493" t="n">
        <v>243.9</v>
      </c>
      <c r="T3337" s="493" t="n">
        <v>629.04</v>
      </c>
      <c r="U3337" s="493" t="n">
        <v>858.8</v>
      </c>
      <c r="V3337" s="493" t="n">
        <v>684.3</v>
      </c>
      <c r="W3337" s="493" t="n">
        <v>3131.44</v>
      </c>
      <c r="X3337" s="493" t="n">
        <v>879.45</v>
      </c>
      <c r="Y3337" s="493" t="n">
        <v>121.2</v>
      </c>
      <c r="Z3337" s="493" t="n">
        <v>618.35</v>
      </c>
      <c r="AA3337" s="493" t="n">
        <v>739.8</v>
      </c>
      <c r="AB3337" s="493" t="n">
        <v>246</v>
      </c>
      <c r="AC3337" s="493" t="n">
        <v>369.46</v>
      </c>
      <c r="AD3337" s="493" t="n">
        <v>743.4</v>
      </c>
      <c r="AE3337" s="493" t="n">
        <v>996.64</v>
      </c>
      <c r="AF3337" s="493" t="n">
        <v>248.4</v>
      </c>
      <c r="AG3337" s="493" t="n">
        <v>1008.56</v>
      </c>
      <c r="AH3337" s="493" t="n">
        <v>493.2</v>
      </c>
      <c r="AI3337" s="493" t="n">
        <v>251.4</v>
      </c>
      <c r="AJ3337" s="493" t="n">
        <v>413.7</v>
      </c>
      <c r="AK3337" s="493" t="n">
        <v>241.8</v>
      </c>
      <c r="AL3337" s="493" t="n">
        <v>122.4</v>
      </c>
      <c r="AM3337" s="493" t="n">
        <v>124.5</v>
      </c>
      <c r="AN3337" s="493" t="n">
        <v>380.7</v>
      </c>
      <c r="AO3337" s="493" t="n">
        <v>122.7</v>
      </c>
      <c r="AP3337" s="493" t="n">
        <v>1425.3</v>
      </c>
      <c r="AQ3337" s="493" t="n">
        <v>373.2</v>
      </c>
      <c r="AR3337" s="493" t="n">
        <v>1166.4</v>
      </c>
      <c r="AS3337" s="493" t="n">
        <v>243.6</v>
      </c>
      <c r="AT3337" s="493" t="n">
        <v>2187.6</v>
      </c>
      <c r="AU3337" s="493" t="n">
        <v>1866.36</v>
      </c>
      <c r="AV3337" s="493" t="n">
        <v>2961.18</v>
      </c>
      <c r="AW3337" s="493" t="n">
        <v>1343.26</v>
      </c>
      <c r="AX3337" s="493" t="n">
        <v>3140.19</v>
      </c>
      <c r="AY3337" s="493" t="n">
        <v>5017.05</v>
      </c>
      <c r="AZ3337" s="493" t="n">
        <v>2294.74</v>
      </c>
      <c r="BA3337" s="493" t="n">
        <v>4261.29</v>
      </c>
      <c r="BB3337" s="493" t="n">
        <v>2268.24</v>
      </c>
      <c r="BC3337" s="493" t="n">
        <v>3138.59</v>
      </c>
      <c r="BD3337" s="493" t="n">
        <v>1537.44</v>
      </c>
      <c r="BE3337" s="493" t="n">
        <v>11347.99</v>
      </c>
      <c r="BF3337" s="493" t="n">
        <v>6791.01</v>
      </c>
      <c r="BG3337" s="493" t="n">
        <v>7084.11</v>
      </c>
      <c r="BH3337" s="493" t="n">
        <v>13462.58</v>
      </c>
      <c r="BI3337" s="493" t="n">
        <v>10285.66</v>
      </c>
      <c r="BJ3337" s="493" t="n">
        <v>9218.870000000001</v>
      </c>
      <c r="BK3337" s="493" t="n">
        <v>11240.99</v>
      </c>
      <c r="BL3337" s="493" t="n">
        <v>8611.870000000001</v>
      </c>
      <c r="BM3337" s="493" t="n">
        <v>11038.08</v>
      </c>
      <c r="BN3337" s="493" t="n">
        <v>10083.17</v>
      </c>
      <c r="BO3337" s="493" t="n">
        <v>11009.51</v>
      </c>
      <c r="BP3337" s="493" t="n">
        <v>10372.06</v>
      </c>
      <c r="BQ3337" s="493" t="n">
        <v>9760.25</v>
      </c>
      <c r="BR3337" s="493" t="n">
        <v>10593.99</v>
      </c>
      <c r="BS3337" s="493" t="n">
        <v>14052.31</v>
      </c>
      <c r="BT3337" s="493" t="n">
        <v>11850.32</v>
      </c>
      <c r="BU3337" s="493" t="n">
        <v>9053.139999999999</v>
      </c>
      <c r="BV3337" s="493" t="n">
        <v>18191.52</v>
      </c>
      <c r="BW3337" s="493" t="n">
        <v>8999.459999999999</v>
      </c>
    </row>
    <row r="3338">
      <c r="A3338" t="inlineStr">
        <is>
          <t>[C9D3] Angiotensin-II 길항제 칼슘길항제 복합제</t>
        </is>
      </c>
      <c r="B3338" t="inlineStr">
        <is>
          <t>명인제약</t>
        </is>
      </c>
      <c r="C3338" t="inlineStr">
        <is>
          <t>올메디핀</t>
        </is>
      </c>
      <c r="D3338" t="inlineStr">
        <is>
          <t>명인제약</t>
        </is>
      </c>
      <c r="E3338" t="inlineStr">
        <is>
          <t>amlodipine besylate,  olmesartan medoxomil</t>
        </is>
      </c>
      <c r="F3338" t="inlineStr">
        <is>
          <t>병원</t>
        </is>
      </c>
      <c r="G3338" t="inlineStr">
        <is>
          <t>Generic</t>
        </is>
      </c>
      <c r="H3338" s="493" t="n">
        <v>4087.8</v>
      </c>
      <c r="I3338" s="493" t="n">
        <v>4352.1</v>
      </c>
      <c r="J3338" s="493" t="n">
        <v>5916</v>
      </c>
      <c r="K3338" s="493" t="n">
        <v>3460.93</v>
      </c>
      <c r="L3338" s="493" t="n">
        <v>3327</v>
      </c>
      <c r="M3338" s="493" t="n">
        <v>2115.06</v>
      </c>
      <c r="N3338" s="493" t="n">
        <v>5497.8</v>
      </c>
      <c r="O3338" s="493" t="n">
        <v>2919.9</v>
      </c>
      <c r="P3338" s="493" t="n">
        <v>3224.1</v>
      </c>
      <c r="Q3338" s="493" t="n">
        <v>1267.92</v>
      </c>
      <c r="R3338" s="493" t="n">
        <v>3572.7</v>
      </c>
      <c r="S3338" s="493" t="n">
        <v>2727.6</v>
      </c>
      <c r="T3338" s="493" t="n">
        <v>3060</v>
      </c>
      <c r="U3338" s="493" t="n">
        <v>1648.67</v>
      </c>
      <c r="V3338" s="493" t="n">
        <v>5383.6</v>
      </c>
      <c r="W3338" s="493" t="n">
        <v>1677.3</v>
      </c>
      <c r="X3338" s="493" t="n">
        <v>2565</v>
      </c>
      <c r="Y3338" s="493" t="n">
        <v>3872.8</v>
      </c>
      <c r="Z3338" s="493" t="n">
        <v>3191.1</v>
      </c>
      <c r="AA3338" s="493" t="n">
        <v>5637.26</v>
      </c>
      <c r="AB3338" s="493" t="n">
        <v>3909.93</v>
      </c>
      <c r="AC3338" s="493" t="n">
        <v>2636</v>
      </c>
      <c r="AD3338" s="493" t="n">
        <v>5774.46</v>
      </c>
      <c r="AE3338" s="493" t="n">
        <v>4024.34</v>
      </c>
      <c r="AF3338" s="493" t="n">
        <v>4564.44</v>
      </c>
      <c r="AG3338" s="493" t="n">
        <v>4335.92</v>
      </c>
      <c r="AH3338" s="493" t="n">
        <v>4237.6</v>
      </c>
      <c r="AI3338" s="493" t="n">
        <v>2984.74</v>
      </c>
      <c r="AJ3338" s="493" t="n">
        <v>5001.9</v>
      </c>
      <c r="AK3338" s="493" t="n">
        <v>2923.8</v>
      </c>
      <c r="AL3338" s="493" t="n">
        <v>4374.25</v>
      </c>
      <c r="AM3338" s="493" t="n">
        <v>4675.2</v>
      </c>
      <c r="AN3338" s="493" t="n">
        <v>2211.6</v>
      </c>
      <c r="AO3338" s="493" t="n">
        <v>1650.3</v>
      </c>
      <c r="AP3338" s="493" t="n">
        <v>5579.74</v>
      </c>
      <c r="AQ3338" s="493" t="n">
        <v>4356.4</v>
      </c>
      <c r="AR3338" s="493" t="n">
        <v>2285.1</v>
      </c>
      <c r="AS3338" s="493" t="n">
        <v>6390.04</v>
      </c>
      <c r="AT3338" s="493" t="n">
        <v>2689.8</v>
      </c>
      <c r="AU3338" s="493" t="n">
        <v>4283.4</v>
      </c>
      <c r="AV3338" s="493" t="n">
        <v>2349.9</v>
      </c>
      <c r="AW3338" s="493" t="n">
        <v>5152.8</v>
      </c>
      <c r="AX3338" s="493" t="n">
        <v>2870.58</v>
      </c>
      <c r="AY3338" s="493" t="n">
        <v>4231.26</v>
      </c>
      <c r="AZ3338" s="493" t="n">
        <v>2398.16</v>
      </c>
      <c r="BA3338" s="493" t="n">
        <v>4888.7</v>
      </c>
      <c r="BB3338" s="493" t="n">
        <v>2382.9</v>
      </c>
      <c r="BC3338" s="493" t="n">
        <v>3104.8</v>
      </c>
      <c r="BD3338" s="493" t="n">
        <v>5564.6</v>
      </c>
      <c r="BE3338" s="493" t="n">
        <v>5825.7</v>
      </c>
      <c r="BF3338" s="493" t="n">
        <v>3932.1</v>
      </c>
      <c r="BG3338" s="493" t="n">
        <v>3386.4</v>
      </c>
      <c r="BH3338" s="493" t="n">
        <v>3308.4</v>
      </c>
      <c r="BI3338" s="493" t="n">
        <v>6652.8</v>
      </c>
      <c r="BJ3338" s="493" t="n">
        <v>2536.2</v>
      </c>
      <c r="BK3338" s="493" t="n">
        <v>5161.5</v>
      </c>
      <c r="BL3338" s="493" t="n">
        <v>2385.9</v>
      </c>
      <c r="BM3338" s="493" t="n">
        <v>6253.2</v>
      </c>
      <c r="BN3338" s="493" t="n">
        <v>684.9</v>
      </c>
      <c r="BO3338" s="493" t="n">
        <v>6711.6</v>
      </c>
      <c r="BP3338" s="493" t="n">
        <v>2299.35</v>
      </c>
      <c r="BQ3338" s="493" t="n">
        <v>4881</v>
      </c>
      <c r="BR3338" s="493" t="n">
        <v>3248.7</v>
      </c>
      <c r="BS3338" s="493" t="n">
        <v>6044.82</v>
      </c>
      <c r="BT3338" s="493" t="n">
        <v>2013.92</v>
      </c>
      <c r="BU3338" s="493" t="n">
        <v>7352.32</v>
      </c>
      <c r="BV3338" s="493" t="n">
        <v>4761.83</v>
      </c>
      <c r="BW3338" s="493" t="n">
        <v>5533.94</v>
      </c>
    </row>
    <row r="3339">
      <c r="A3339" t="inlineStr">
        <is>
          <t>[C9D3] Angiotensin-II 길항제 칼슘길항제 복합제</t>
        </is>
      </c>
      <c r="B3339" t="inlineStr">
        <is>
          <t>명인제약</t>
        </is>
      </c>
      <c r="C3339" t="inlineStr">
        <is>
          <t>올메디핀</t>
        </is>
      </c>
      <c r="D3339" t="inlineStr">
        <is>
          <t>명인제약</t>
        </is>
      </c>
      <c r="E3339" t="inlineStr">
        <is>
          <t>amlodipine besylate,  olmesartan medoxomil</t>
        </is>
      </c>
      <c r="F3339" t="inlineStr">
        <is>
          <t>의원</t>
        </is>
      </c>
      <c r="G3339" t="inlineStr">
        <is>
          <t>Generic</t>
        </is>
      </c>
      <c r="H3339" s="493" t="n">
        <v>26419.33</v>
      </c>
      <c r="I3339" s="493" t="n">
        <v>16551.7</v>
      </c>
      <c r="J3339" s="493" t="n">
        <v>23065.92</v>
      </c>
      <c r="K3339" s="493" t="n">
        <v>20038.05</v>
      </c>
      <c r="L3339" s="493" t="n">
        <v>26491.94</v>
      </c>
      <c r="M3339" s="493" t="n">
        <v>18552.26</v>
      </c>
      <c r="N3339" s="493" t="n">
        <v>22551.48</v>
      </c>
      <c r="O3339" s="493" t="n">
        <v>19952.44</v>
      </c>
      <c r="P3339" s="493" t="n">
        <v>19564.25</v>
      </c>
      <c r="Q3339" s="493" t="n">
        <v>20622.54</v>
      </c>
      <c r="R3339" s="493" t="n">
        <v>21912.52</v>
      </c>
      <c r="S3339" s="493" t="n">
        <v>20936.89</v>
      </c>
      <c r="T3339" s="493" t="n">
        <v>26726.24</v>
      </c>
      <c r="U3339" s="493" t="n">
        <v>22218.95</v>
      </c>
      <c r="V3339" s="493" t="n">
        <v>28004.09</v>
      </c>
      <c r="W3339" s="493" t="n">
        <v>44539.78</v>
      </c>
      <c r="X3339" s="493" t="n">
        <v>32426.02</v>
      </c>
      <c r="Y3339" s="493" t="n">
        <v>28513.16</v>
      </c>
      <c r="Z3339" s="493" t="n">
        <v>28100.38</v>
      </c>
      <c r="AA3339" s="493" t="n">
        <v>31334.15</v>
      </c>
      <c r="AB3339" s="493" t="n">
        <v>28903.63</v>
      </c>
      <c r="AC3339" s="493" t="n">
        <v>30287.13</v>
      </c>
      <c r="AD3339" s="493" t="n">
        <v>46557.1</v>
      </c>
      <c r="AE3339" s="493" t="n">
        <v>48311.7</v>
      </c>
      <c r="AF3339" s="493" t="n">
        <v>47829.62</v>
      </c>
      <c r="AG3339" s="493" t="n">
        <v>42047.22</v>
      </c>
      <c r="AH3339" s="493" t="n">
        <v>47748.94</v>
      </c>
      <c r="AI3339" s="493" t="n">
        <v>44426.06</v>
      </c>
      <c r="AJ3339" s="493" t="n">
        <v>44764.1</v>
      </c>
      <c r="AK3339" s="493" t="n">
        <v>45498.88</v>
      </c>
      <c r="AL3339" s="493" t="n">
        <v>44812.34</v>
      </c>
      <c r="AM3339" s="493" t="n">
        <v>41340.92</v>
      </c>
      <c r="AN3339" s="493" t="n">
        <v>42898.5</v>
      </c>
      <c r="AO3339" s="493" t="n">
        <v>41773.9</v>
      </c>
      <c r="AP3339" s="493" t="n">
        <v>40060.72</v>
      </c>
      <c r="AQ3339" s="493" t="n">
        <v>43163.62</v>
      </c>
      <c r="AR3339" s="493" t="n">
        <v>42319.24</v>
      </c>
      <c r="AS3339" s="493" t="n">
        <v>38870.94</v>
      </c>
      <c r="AT3339" s="493" t="n">
        <v>38801.86</v>
      </c>
      <c r="AU3339" s="493" t="n">
        <v>37891.7</v>
      </c>
      <c r="AV3339" s="493" t="n">
        <v>50401.55</v>
      </c>
      <c r="AW3339" s="493" t="n">
        <v>55811.58</v>
      </c>
      <c r="AX3339" s="493" t="n">
        <v>60086.38</v>
      </c>
      <c r="AY3339" s="493" t="n">
        <v>57614.73</v>
      </c>
      <c r="AZ3339" s="493" t="n">
        <v>60171.5</v>
      </c>
      <c r="BA3339" s="493" t="n">
        <v>66220.46000000001</v>
      </c>
      <c r="BB3339" s="493" t="n">
        <v>61606</v>
      </c>
      <c r="BC3339" s="493" t="n">
        <v>66772.94</v>
      </c>
      <c r="BD3339" s="493" t="n">
        <v>67463.19</v>
      </c>
      <c r="BE3339" s="493" t="n">
        <v>59722.99</v>
      </c>
      <c r="BF3339" s="493" t="n">
        <v>62007.37</v>
      </c>
      <c r="BG3339" s="493" t="n">
        <v>63746.77</v>
      </c>
      <c r="BH3339" s="493" t="n">
        <v>66970</v>
      </c>
      <c r="BI3339" s="493" t="n">
        <v>58668.33</v>
      </c>
      <c r="BJ3339" s="493" t="n">
        <v>67447.44</v>
      </c>
      <c r="BK3339" s="493" t="n">
        <v>55317.67</v>
      </c>
      <c r="BL3339" s="493" t="n">
        <v>71948.05</v>
      </c>
      <c r="BM3339" s="493" t="n">
        <v>58467.32</v>
      </c>
      <c r="BN3339" s="493" t="n">
        <v>51735.73</v>
      </c>
      <c r="BO3339" s="493" t="n">
        <v>60698.12</v>
      </c>
      <c r="BP3339" s="493" t="n">
        <v>63354.99</v>
      </c>
      <c r="BQ3339" s="493" t="n">
        <v>49519.58</v>
      </c>
      <c r="BR3339" s="493" t="n">
        <v>40839.75</v>
      </c>
      <c r="BS3339" s="493" t="n">
        <v>50674.35</v>
      </c>
      <c r="BT3339" s="493" t="n">
        <v>39608.5</v>
      </c>
      <c r="BU3339" s="493" t="n">
        <v>48057.35</v>
      </c>
      <c r="BV3339" s="493" t="n">
        <v>41475.4</v>
      </c>
      <c r="BW3339" s="493" t="n">
        <v>41230.4</v>
      </c>
    </row>
    <row r="3340">
      <c r="A3340" t="inlineStr">
        <is>
          <t>[C9D3] Angiotensin-II 길항제 칼슘길항제 복합제</t>
        </is>
      </c>
      <c r="B3340" t="inlineStr">
        <is>
          <t>명인제약</t>
        </is>
      </c>
      <c r="C3340" t="inlineStr">
        <is>
          <t>올메디핀</t>
        </is>
      </c>
      <c r="D3340" t="inlineStr">
        <is>
          <t>명인제약</t>
        </is>
      </c>
      <c r="E3340" t="inlineStr">
        <is>
          <t>amlodipine besylate,  olmesartan medoxomil</t>
        </is>
      </c>
      <c r="F3340" t="inlineStr">
        <is>
          <t>보건소</t>
        </is>
      </c>
      <c r="G3340" t="inlineStr">
        <is>
          <t>Generic</t>
        </is>
      </c>
      <c r="H3340" s="493" t="n">
        <v>0</v>
      </c>
      <c r="I3340" s="493" t="n">
        <v>0</v>
      </c>
      <c r="J3340" s="493" t="n">
        <v>0</v>
      </c>
      <c r="K3340" s="493" t="n">
        <v>0</v>
      </c>
      <c r="L3340" s="493" t="n">
        <v>0</v>
      </c>
      <c r="M3340" s="493" t="n">
        <v>0</v>
      </c>
      <c r="N3340" s="493" t="n">
        <v>0</v>
      </c>
      <c r="O3340" s="493" t="n">
        <v>0</v>
      </c>
      <c r="P3340" s="493" t="n">
        <v>0</v>
      </c>
      <c r="Q3340" s="493" t="n">
        <v>0</v>
      </c>
      <c r="R3340" s="493" t="n">
        <v>0</v>
      </c>
      <c r="S3340" s="493" t="n">
        <v>0</v>
      </c>
      <c r="T3340" s="493" t="n">
        <v>0</v>
      </c>
      <c r="U3340" s="493" t="n">
        <v>0</v>
      </c>
      <c r="V3340" s="493" t="n">
        <v>0</v>
      </c>
      <c r="W3340" s="493" t="n">
        <v>0</v>
      </c>
      <c r="X3340" s="493" t="n">
        <v>0</v>
      </c>
      <c r="Y3340" s="493" t="n">
        <v>30.9</v>
      </c>
      <c r="Z3340" s="493" t="n">
        <v>0</v>
      </c>
      <c r="AA3340" s="493" t="n">
        <v>0</v>
      </c>
      <c r="AB3340" s="493" t="n">
        <v>0</v>
      </c>
      <c r="AC3340" s="493" t="n">
        <v>0</v>
      </c>
      <c r="AD3340" s="493" t="n">
        <v>0</v>
      </c>
      <c r="AE3340" s="493" t="n">
        <v>0</v>
      </c>
      <c r="AF3340" s="493" t="n">
        <v>0</v>
      </c>
      <c r="AG3340" s="493" t="n">
        <v>0</v>
      </c>
      <c r="AH3340" s="493" t="n">
        <v>0</v>
      </c>
      <c r="AI3340" s="493" t="n">
        <v>0</v>
      </c>
      <c r="AJ3340" s="493" t="n">
        <v>0</v>
      </c>
      <c r="AK3340" s="493" t="n">
        <v>0</v>
      </c>
      <c r="AL3340" s="493" t="n">
        <v>0</v>
      </c>
      <c r="AM3340" s="493" t="n">
        <v>0</v>
      </c>
      <c r="AN3340" s="493" t="n">
        <v>0</v>
      </c>
      <c r="AO3340" s="493" t="n">
        <v>0</v>
      </c>
      <c r="AP3340" s="493" t="n">
        <v>0</v>
      </c>
      <c r="AQ3340" s="493" t="n">
        <v>0</v>
      </c>
      <c r="AR3340" s="493" t="n">
        <v>0</v>
      </c>
      <c r="AS3340" s="493" t="n">
        <v>0</v>
      </c>
      <c r="AT3340" s="493" t="n">
        <v>0</v>
      </c>
      <c r="AU3340" s="493" t="n">
        <v>0</v>
      </c>
      <c r="AV3340" s="493" t="n">
        <v>0</v>
      </c>
      <c r="AW3340" s="493" t="n">
        <v>0</v>
      </c>
      <c r="AX3340" s="493" t="n">
        <v>0</v>
      </c>
      <c r="AY3340" s="493" t="n">
        <v>0</v>
      </c>
      <c r="AZ3340" s="493" t="n">
        <v>0</v>
      </c>
      <c r="BA3340" s="493" t="n">
        <v>0</v>
      </c>
      <c r="BB3340" s="493" t="n">
        <v>0</v>
      </c>
      <c r="BC3340" s="493" t="n">
        <v>0</v>
      </c>
      <c r="BD3340" s="493" t="n">
        <v>0</v>
      </c>
      <c r="BE3340" s="493" t="n">
        <v>0</v>
      </c>
      <c r="BF3340" s="493" t="n">
        <v>0</v>
      </c>
      <c r="BG3340" s="493" t="n">
        <v>0</v>
      </c>
      <c r="BH3340" s="493" t="n">
        <v>0</v>
      </c>
      <c r="BI3340" s="493" t="n">
        <v>0</v>
      </c>
      <c r="BJ3340" s="493" t="n">
        <v>0</v>
      </c>
      <c r="BK3340" s="493" t="n">
        <v>0</v>
      </c>
      <c r="BL3340" s="493" t="n">
        <v>0</v>
      </c>
      <c r="BM3340" s="493" t="n">
        <v>0</v>
      </c>
      <c r="BN3340" s="493" t="n">
        <v>0</v>
      </c>
      <c r="BO3340" s="493" t="n">
        <v>0</v>
      </c>
      <c r="BP3340" s="493" t="n">
        <v>0</v>
      </c>
      <c r="BQ3340" s="493" t="n">
        <v>0</v>
      </c>
      <c r="BR3340" s="493" t="n">
        <v>0</v>
      </c>
      <c r="BS3340" s="493" t="n">
        <v>0</v>
      </c>
      <c r="BT3340" s="493" t="n">
        <v>0</v>
      </c>
      <c r="BU3340" s="493" t="n">
        <v>0</v>
      </c>
      <c r="BV3340" s="493" t="n">
        <v>345.3</v>
      </c>
      <c r="BW3340" s="493" t="n">
        <v>0</v>
      </c>
    </row>
    <row r="3341">
      <c r="A3341" t="inlineStr">
        <is>
          <t>[C9D3] Angiotensin-II 길항제 칼슘길항제 복합제</t>
        </is>
      </c>
      <c r="B3341" t="inlineStr">
        <is>
          <t>바이넥스</t>
        </is>
      </c>
      <c r="C3341" t="inlineStr">
        <is>
          <t>트윈스핀</t>
        </is>
      </c>
      <c r="D3341" t="inlineStr">
        <is>
          <t>바이넥스</t>
        </is>
      </c>
      <c r="E3341" t="inlineStr">
        <is>
          <t>amlodipine besylate,  telmisartan</t>
        </is>
      </c>
      <c r="F3341" t="inlineStr">
        <is>
          <t>종합병원</t>
        </is>
      </c>
      <c r="G3341" t="inlineStr">
        <is>
          <t>Generic</t>
        </is>
      </c>
      <c r="H3341" s="493" t="n">
        <v>12262.04</v>
      </c>
      <c r="I3341" s="493" t="n">
        <v>14334.02</v>
      </c>
      <c r="J3341" s="493" t="n">
        <v>15223.5</v>
      </c>
      <c r="K3341" s="493" t="n">
        <v>16331.19</v>
      </c>
      <c r="L3341" s="493" t="n">
        <v>12201.48</v>
      </c>
      <c r="M3341" s="493" t="n">
        <v>17438.03</v>
      </c>
      <c r="N3341" s="493" t="n">
        <v>12575.51</v>
      </c>
      <c r="O3341" s="493" t="n">
        <v>11414.25</v>
      </c>
      <c r="P3341" s="493" t="n">
        <v>12147.72</v>
      </c>
      <c r="Q3341" s="493" t="n">
        <v>13237.7</v>
      </c>
      <c r="R3341" s="493" t="n">
        <v>14662.98</v>
      </c>
      <c r="S3341" s="493" t="n">
        <v>13935.41</v>
      </c>
      <c r="T3341" s="493" t="n">
        <v>12191.46</v>
      </c>
      <c r="U3341" s="493" t="n">
        <v>12851.14</v>
      </c>
      <c r="V3341" s="493" t="n">
        <v>14725.68</v>
      </c>
      <c r="W3341" s="493" t="n">
        <v>11058.3</v>
      </c>
      <c r="X3341" s="493" t="n">
        <v>14177.04</v>
      </c>
      <c r="Y3341" s="493" t="n">
        <v>14958.38</v>
      </c>
      <c r="Z3341" s="493" t="n">
        <v>13107.49</v>
      </c>
      <c r="AA3341" s="493" t="n">
        <v>14027.15</v>
      </c>
      <c r="AB3341" s="493" t="n">
        <v>14589.28</v>
      </c>
      <c r="AC3341" s="493" t="n">
        <v>14494.52</v>
      </c>
      <c r="AD3341" s="493" t="n">
        <v>15585.19</v>
      </c>
      <c r="AE3341" s="493" t="n">
        <v>17513.13</v>
      </c>
      <c r="AF3341" s="493" t="n">
        <v>13664.06</v>
      </c>
      <c r="AG3341" s="493" t="n">
        <v>15145.7</v>
      </c>
      <c r="AH3341" s="493" t="n">
        <v>15802.22</v>
      </c>
      <c r="AI3341" s="493" t="n">
        <v>13210.18</v>
      </c>
      <c r="AJ3341" s="493" t="n">
        <v>15290.05</v>
      </c>
      <c r="AK3341" s="493" t="n">
        <v>13823.23</v>
      </c>
      <c r="AL3341" s="493" t="n">
        <v>14588.61</v>
      </c>
      <c r="AM3341" s="493" t="n">
        <v>15728.4</v>
      </c>
      <c r="AN3341" s="493" t="n">
        <v>16958.74</v>
      </c>
      <c r="AO3341" s="493" t="n">
        <v>15434.24</v>
      </c>
      <c r="AP3341" s="493" t="n">
        <v>11232.2</v>
      </c>
      <c r="AQ3341" s="493" t="n">
        <v>14084.67</v>
      </c>
      <c r="AR3341" s="493" t="n">
        <v>13904.73</v>
      </c>
      <c r="AS3341" s="493" t="n">
        <v>14334.52</v>
      </c>
      <c r="AT3341" s="493" t="n">
        <v>11453.05</v>
      </c>
      <c r="AU3341" s="493" t="n">
        <v>12354.36</v>
      </c>
      <c r="AV3341" s="493" t="n">
        <v>14440.93</v>
      </c>
      <c r="AW3341" s="493" t="n">
        <v>12501.51</v>
      </c>
      <c r="AX3341" s="493" t="n">
        <v>12124.86</v>
      </c>
      <c r="AY3341" s="493" t="n">
        <v>15295.64</v>
      </c>
      <c r="AZ3341" s="493" t="n">
        <v>13877.42</v>
      </c>
      <c r="BA3341" s="493" t="n">
        <v>17644.31</v>
      </c>
      <c r="BB3341" s="493" t="n">
        <v>16609.9</v>
      </c>
      <c r="BC3341" s="493" t="n">
        <v>18139.85</v>
      </c>
      <c r="BD3341" s="493" t="n">
        <v>14435.61</v>
      </c>
      <c r="BE3341" s="493" t="n">
        <v>13645.75</v>
      </c>
      <c r="BF3341" s="493" t="n">
        <v>12434.62</v>
      </c>
      <c r="BG3341" s="493" t="n">
        <v>13461.72</v>
      </c>
      <c r="BH3341" s="493" t="n">
        <v>14004.65</v>
      </c>
      <c r="BI3341" s="493" t="n">
        <v>11630.18</v>
      </c>
      <c r="BJ3341" s="493" t="n">
        <v>12248.6</v>
      </c>
      <c r="BK3341" s="493" t="n">
        <v>11350.04</v>
      </c>
      <c r="BL3341" s="493" t="n">
        <v>11959.37</v>
      </c>
      <c r="BM3341" s="493" t="n">
        <v>11193.47</v>
      </c>
      <c r="BN3341" s="493" t="n">
        <v>11867</v>
      </c>
      <c r="BO3341" s="493" t="n">
        <v>11529.93</v>
      </c>
      <c r="BP3341" s="493" t="n">
        <v>9370.02</v>
      </c>
      <c r="BQ3341" s="493" t="n">
        <v>10540.63</v>
      </c>
      <c r="BR3341" s="493" t="n">
        <v>11064.9</v>
      </c>
      <c r="BS3341" s="493" t="n">
        <v>8741.5</v>
      </c>
      <c r="BT3341" s="493" t="n">
        <v>7284.64</v>
      </c>
      <c r="BU3341" s="493" t="n">
        <v>8871.48</v>
      </c>
      <c r="BV3341" s="493" t="n">
        <v>7228.03</v>
      </c>
      <c r="BW3341" s="493" t="n">
        <v>8009.29</v>
      </c>
    </row>
    <row r="3342">
      <c r="A3342" t="inlineStr">
        <is>
          <t>[C9D3] Angiotensin-II 길항제 칼슘길항제 복합제</t>
        </is>
      </c>
      <c r="B3342" t="inlineStr">
        <is>
          <t>바이넥스</t>
        </is>
      </c>
      <c r="C3342" t="inlineStr">
        <is>
          <t>트윈스핀</t>
        </is>
      </c>
      <c r="D3342" t="inlineStr">
        <is>
          <t>바이넥스</t>
        </is>
      </c>
      <c r="E3342" t="inlineStr">
        <is>
          <t>amlodipine besylate,  telmisartan</t>
        </is>
      </c>
      <c r="F3342" t="inlineStr">
        <is>
          <t>병원</t>
        </is>
      </c>
      <c r="G3342" t="inlineStr">
        <is>
          <t>Generic</t>
        </is>
      </c>
      <c r="H3342" s="493" t="n">
        <v>3561.33</v>
      </c>
      <c r="I3342" s="493" t="n">
        <v>3815.97</v>
      </c>
      <c r="J3342" s="493" t="n">
        <v>5546.16</v>
      </c>
      <c r="K3342" s="493" t="n">
        <v>4919.47</v>
      </c>
      <c r="L3342" s="493" t="n">
        <v>3843.63</v>
      </c>
      <c r="M3342" s="493" t="n">
        <v>5032.46</v>
      </c>
      <c r="N3342" s="493" t="n">
        <v>7795.95</v>
      </c>
      <c r="O3342" s="493" t="n">
        <v>4266.92</v>
      </c>
      <c r="P3342" s="493" t="n">
        <v>6375.28</v>
      </c>
      <c r="Q3342" s="493" t="n">
        <v>3089.31</v>
      </c>
      <c r="R3342" s="493" t="n">
        <v>7505.55</v>
      </c>
      <c r="S3342" s="493" t="n">
        <v>11132.18</v>
      </c>
      <c r="T3342" s="493" t="n">
        <v>10137.63</v>
      </c>
      <c r="U3342" s="493" t="n">
        <v>12881.37</v>
      </c>
      <c r="V3342" s="493" t="n">
        <v>14283.96</v>
      </c>
      <c r="W3342" s="493" t="n">
        <v>11915.4</v>
      </c>
      <c r="X3342" s="493" t="n">
        <v>11882.11</v>
      </c>
      <c r="Y3342" s="493" t="n">
        <v>15169.46</v>
      </c>
      <c r="Z3342" s="493" t="n">
        <v>12536.32</v>
      </c>
      <c r="AA3342" s="493" t="n">
        <v>14248.26</v>
      </c>
      <c r="AB3342" s="493" t="n">
        <v>13034.62</v>
      </c>
      <c r="AC3342" s="493" t="n">
        <v>12479.03</v>
      </c>
      <c r="AD3342" s="493" t="n">
        <v>15561.45</v>
      </c>
      <c r="AE3342" s="493" t="n">
        <v>19467.85</v>
      </c>
      <c r="AF3342" s="493" t="n">
        <v>18991.53</v>
      </c>
      <c r="AG3342" s="493" t="n">
        <v>15198.47</v>
      </c>
      <c r="AH3342" s="493" t="n">
        <v>14720.98</v>
      </c>
      <c r="AI3342" s="493" t="n">
        <v>16974.84</v>
      </c>
      <c r="AJ3342" s="493" t="n">
        <v>21976.92</v>
      </c>
      <c r="AK3342" s="493" t="n">
        <v>16358.68</v>
      </c>
      <c r="AL3342" s="493" t="n">
        <v>17509.4</v>
      </c>
      <c r="AM3342" s="493" t="n">
        <v>17015</v>
      </c>
      <c r="AN3342" s="493" t="n">
        <v>15404.42</v>
      </c>
      <c r="AO3342" s="493" t="n">
        <v>14954.18</v>
      </c>
      <c r="AP3342" s="493" t="n">
        <v>23414.88</v>
      </c>
      <c r="AQ3342" s="493" t="n">
        <v>13346.49</v>
      </c>
      <c r="AR3342" s="493" t="n">
        <v>15234.9</v>
      </c>
      <c r="AS3342" s="493" t="n">
        <v>15047.39</v>
      </c>
      <c r="AT3342" s="493" t="n">
        <v>14866.79</v>
      </c>
      <c r="AU3342" s="493" t="n">
        <v>15657.39</v>
      </c>
      <c r="AV3342" s="493" t="n">
        <v>14205.56</v>
      </c>
      <c r="AW3342" s="493" t="n">
        <v>12145.04</v>
      </c>
      <c r="AX3342" s="493" t="n">
        <v>15374.52</v>
      </c>
      <c r="AY3342" s="493" t="n">
        <v>9818.83</v>
      </c>
      <c r="AZ3342" s="493" t="n">
        <v>14652.55</v>
      </c>
      <c r="BA3342" s="493" t="n">
        <v>12184.2</v>
      </c>
      <c r="BB3342" s="493" t="n">
        <v>10105.15</v>
      </c>
      <c r="BC3342" s="493" t="n">
        <v>12591.34</v>
      </c>
      <c r="BD3342" s="493" t="n">
        <v>13498.03</v>
      </c>
      <c r="BE3342" s="493" t="n">
        <v>9630.530000000001</v>
      </c>
      <c r="BF3342" s="493" t="n">
        <v>11967.82</v>
      </c>
      <c r="BG3342" s="493" t="n">
        <v>13176.41</v>
      </c>
      <c r="BH3342" s="493" t="n">
        <v>9288.879999999999</v>
      </c>
      <c r="BI3342" s="493" t="n">
        <v>13104.38</v>
      </c>
      <c r="BJ3342" s="493" t="n">
        <v>9109.639999999999</v>
      </c>
      <c r="BK3342" s="493" t="n">
        <v>12244.22</v>
      </c>
      <c r="BL3342" s="493" t="n">
        <v>8292.48</v>
      </c>
      <c r="BM3342" s="493" t="n">
        <v>12372.16</v>
      </c>
      <c r="BN3342" s="493" t="n">
        <v>6115.39</v>
      </c>
      <c r="BO3342" s="493" t="n">
        <v>11960.33</v>
      </c>
      <c r="BP3342" s="493" t="n">
        <v>10717.82</v>
      </c>
      <c r="BQ3342" s="493" t="n">
        <v>10211.83</v>
      </c>
      <c r="BR3342" s="493" t="n">
        <v>9463.68</v>
      </c>
      <c r="BS3342" s="493" t="n">
        <v>7890.59</v>
      </c>
      <c r="BT3342" s="493" t="n">
        <v>8367.41</v>
      </c>
      <c r="BU3342" s="493" t="n">
        <v>10453.38</v>
      </c>
      <c r="BV3342" s="493" t="n">
        <v>9248.4</v>
      </c>
      <c r="BW3342" s="493" t="n">
        <v>8284.85</v>
      </c>
    </row>
    <row r="3343">
      <c r="A3343" t="inlineStr">
        <is>
          <t>[C9D3] Angiotensin-II 길항제 칼슘길항제 복합제</t>
        </is>
      </c>
      <c r="B3343" t="inlineStr">
        <is>
          <t>바이넥스</t>
        </is>
      </c>
      <c r="C3343" t="inlineStr">
        <is>
          <t>트윈스핀</t>
        </is>
      </c>
      <c r="D3343" t="inlineStr">
        <is>
          <t>바이넥스</t>
        </is>
      </c>
      <c r="E3343" t="inlineStr">
        <is>
          <t>amlodipine besylate,  telmisartan</t>
        </is>
      </c>
      <c r="F3343" t="inlineStr">
        <is>
          <t>의원</t>
        </is>
      </c>
      <c r="G3343" t="inlineStr">
        <is>
          <t>Generic</t>
        </is>
      </c>
      <c r="H3343" s="493" t="n">
        <v>190782.97</v>
      </c>
      <c r="I3343" s="493" t="n">
        <v>138320.26</v>
      </c>
      <c r="J3343" s="493" t="n">
        <v>197422.74</v>
      </c>
      <c r="K3343" s="493" t="n">
        <v>181115.49</v>
      </c>
      <c r="L3343" s="493" t="n">
        <v>168519.7</v>
      </c>
      <c r="M3343" s="493" t="n">
        <v>166978.75</v>
      </c>
      <c r="N3343" s="493" t="n">
        <v>167079.26</v>
      </c>
      <c r="O3343" s="493" t="n">
        <v>164285.05</v>
      </c>
      <c r="P3343" s="493" t="n">
        <v>164438.27</v>
      </c>
      <c r="Q3343" s="493" t="n">
        <v>163708.26</v>
      </c>
      <c r="R3343" s="493" t="n">
        <v>186080.62</v>
      </c>
      <c r="S3343" s="493" t="n">
        <v>207368.45</v>
      </c>
      <c r="T3343" s="493" t="n">
        <v>198185.01</v>
      </c>
      <c r="U3343" s="493" t="n">
        <v>180077.44</v>
      </c>
      <c r="V3343" s="493" t="n">
        <v>194037.14</v>
      </c>
      <c r="W3343" s="493" t="n">
        <v>192572.94</v>
      </c>
      <c r="X3343" s="493" t="n">
        <v>204605.93</v>
      </c>
      <c r="Y3343" s="493" t="n">
        <v>199675.45</v>
      </c>
      <c r="Z3343" s="493" t="n">
        <v>192522.4</v>
      </c>
      <c r="AA3343" s="493" t="n">
        <v>229727.03</v>
      </c>
      <c r="AB3343" s="493" t="n">
        <v>197656.73</v>
      </c>
      <c r="AC3343" s="493" t="n">
        <v>209035.12</v>
      </c>
      <c r="AD3343" s="493" t="n">
        <v>209775.59</v>
      </c>
      <c r="AE3343" s="493" t="n">
        <v>228999.87</v>
      </c>
      <c r="AF3343" s="493" t="n">
        <v>205593.42</v>
      </c>
      <c r="AG3343" s="493" t="n">
        <v>229909.58</v>
      </c>
      <c r="AH3343" s="493" t="n">
        <v>253868.56</v>
      </c>
      <c r="AI3343" s="493" t="n">
        <v>223155.13</v>
      </c>
      <c r="AJ3343" s="493" t="n">
        <v>255359.73</v>
      </c>
      <c r="AK3343" s="493" t="n">
        <v>263066.33</v>
      </c>
      <c r="AL3343" s="493" t="n">
        <v>235840.5</v>
      </c>
      <c r="AM3343" s="493" t="n">
        <v>234352.47</v>
      </c>
      <c r="AN3343" s="493" t="n">
        <v>223966.83</v>
      </c>
      <c r="AO3343" s="493" t="n">
        <v>218020.42</v>
      </c>
      <c r="AP3343" s="493" t="n">
        <v>216476.43</v>
      </c>
      <c r="AQ3343" s="493" t="n">
        <v>223721.27</v>
      </c>
      <c r="AR3343" s="493" t="n">
        <v>222838.94</v>
      </c>
      <c r="AS3343" s="493" t="n">
        <v>213405.77</v>
      </c>
      <c r="AT3343" s="493" t="n">
        <v>217680.99</v>
      </c>
      <c r="AU3343" s="493" t="n">
        <v>221540.98</v>
      </c>
      <c r="AV3343" s="493" t="n">
        <v>231070.79</v>
      </c>
      <c r="AW3343" s="493" t="n">
        <v>211561.29</v>
      </c>
      <c r="AX3343" s="493" t="n">
        <v>241983.49</v>
      </c>
      <c r="AY3343" s="493" t="n">
        <v>231876.25</v>
      </c>
      <c r="AZ3343" s="493" t="n">
        <v>229512.6</v>
      </c>
      <c r="BA3343" s="493" t="n">
        <v>239818.45</v>
      </c>
      <c r="BB3343" s="493" t="n">
        <v>229768.97</v>
      </c>
      <c r="BC3343" s="493" t="n">
        <v>253397.47</v>
      </c>
      <c r="BD3343" s="493" t="n">
        <v>239836.53</v>
      </c>
      <c r="BE3343" s="493" t="n">
        <v>237109.59</v>
      </c>
      <c r="BF3343" s="493" t="n">
        <v>228196.32</v>
      </c>
      <c r="BG3343" s="493" t="n">
        <v>251006.36</v>
      </c>
      <c r="BH3343" s="493" t="n">
        <v>251302.63</v>
      </c>
      <c r="BI3343" s="493" t="n">
        <v>244613.46</v>
      </c>
      <c r="BJ3343" s="493" t="n">
        <v>254627.1</v>
      </c>
      <c r="BK3343" s="493" t="n">
        <v>254747.25</v>
      </c>
      <c r="BL3343" s="493" t="n">
        <v>259414.24</v>
      </c>
      <c r="BM3343" s="493" t="n">
        <v>226623.4</v>
      </c>
      <c r="BN3343" s="493" t="n">
        <v>235958.2</v>
      </c>
      <c r="BO3343" s="493" t="n">
        <v>232282.36</v>
      </c>
      <c r="BP3343" s="493" t="n">
        <v>241360.42</v>
      </c>
      <c r="BQ3343" s="493" t="n">
        <v>234325.05</v>
      </c>
      <c r="BR3343" s="493" t="n">
        <v>255598.7</v>
      </c>
      <c r="BS3343" s="493" t="n">
        <v>234015.76</v>
      </c>
      <c r="BT3343" s="493" t="n">
        <v>248932.95</v>
      </c>
      <c r="BU3343" s="493" t="n">
        <v>246130.04</v>
      </c>
      <c r="BV3343" s="493" t="n">
        <v>255886.14</v>
      </c>
      <c r="BW3343" s="493" t="n">
        <v>256475.85</v>
      </c>
    </row>
    <row r="3344">
      <c r="A3344" t="inlineStr">
        <is>
          <t>[C9D3] Angiotensin-II 길항제 칼슘길항제 복합제</t>
        </is>
      </c>
      <c r="B3344" t="inlineStr">
        <is>
          <t>바이넥스</t>
        </is>
      </c>
      <c r="C3344" t="inlineStr">
        <is>
          <t>트윈스핀</t>
        </is>
      </c>
      <c r="D3344" t="inlineStr">
        <is>
          <t>바이넥스</t>
        </is>
      </c>
      <c r="E3344" t="inlineStr">
        <is>
          <t>amlodipine besylate,  telmisartan</t>
        </is>
      </c>
      <c r="F3344" t="inlineStr">
        <is>
          <t>보건소</t>
        </is>
      </c>
      <c r="G3344" t="inlineStr">
        <is>
          <t>Generic</t>
        </is>
      </c>
      <c r="H3344" s="493" t="n">
        <v>57</v>
      </c>
      <c r="I3344" s="493" t="n">
        <v>137.7</v>
      </c>
      <c r="J3344" s="493" t="n">
        <v>57</v>
      </c>
      <c r="K3344" s="493" t="n">
        <v>0</v>
      </c>
      <c r="L3344" s="493" t="n">
        <v>184.2</v>
      </c>
      <c r="M3344" s="493" t="n">
        <v>0</v>
      </c>
      <c r="N3344" s="493" t="n">
        <v>64.2</v>
      </c>
      <c r="O3344" s="493" t="n">
        <v>304.5</v>
      </c>
      <c r="P3344" s="493" t="n">
        <v>0</v>
      </c>
      <c r="Q3344" s="493" t="n">
        <v>81.90000000000001</v>
      </c>
      <c r="R3344" s="493" t="n">
        <v>309.3</v>
      </c>
      <c r="S3344" s="493" t="n">
        <v>52.2</v>
      </c>
      <c r="T3344" s="493" t="n">
        <v>63.6</v>
      </c>
      <c r="U3344" s="493" t="n">
        <v>117.3</v>
      </c>
      <c r="V3344" s="493" t="n">
        <v>39.6</v>
      </c>
      <c r="W3344" s="493" t="n">
        <v>112.2</v>
      </c>
      <c r="X3344" s="493" t="n">
        <v>181.5</v>
      </c>
      <c r="Y3344" s="493" t="n">
        <v>42.9</v>
      </c>
      <c r="Z3344" s="493" t="n">
        <v>627.9</v>
      </c>
      <c r="AA3344" s="493" t="n">
        <v>727.2</v>
      </c>
      <c r="AB3344" s="493" t="n">
        <v>762.3</v>
      </c>
      <c r="AC3344" s="493" t="n">
        <v>693.9</v>
      </c>
      <c r="AD3344" s="493" t="n">
        <v>2646.3</v>
      </c>
      <c r="AE3344" s="493" t="n">
        <v>864.6</v>
      </c>
      <c r="AF3344" s="493" t="n">
        <v>2729.7</v>
      </c>
      <c r="AG3344" s="493" t="n">
        <v>316.8</v>
      </c>
      <c r="AH3344" s="493" t="n">
        <v>850.2</v>
      </c>
      <c r="AI3344" s="493" t="n">
        <v>73.8</v>
      </c>
      <c r="AJ3344" s="493" t="n">
        <v>1461.6</v>
      </c>
      <c r="AK3344" s="493" t="n">
        <v>735</v>
      </c>
      <c r="AL3344" s="493" t="n">
        <v>685.2</v>
      </c>
      <c r="AM3344" s="493" t="n">
        <v>3629.4</v>
      </c>
      <c r="AN3344" s="493" t="n">
        <v>112.2</v>
      </c>
      <c r="AO3344" s="493" t="n">
        <v>362.4</v>
      </c>
      <c r="AP3344" s="493" t="n">
        <v>597</v>
      </c>
      <c r="AQ3344" s="493" t="n">
        <v>59.4</v>
      </c>
      <c r="AR3344" s="493" t="n">
        <v>1617.9</v>
      </c>
      <c r="AS3344" s="493" t="n">
        <v>276.3</v>
      </c>
      <c r="AT3344" s="493" t="n">
        <v>129.6</v>
      </c>
      <c r="AU3344" s="493" t="n">
        <v>58.5</v>
      </c>
      <c r="AV3344" s="493" t="n">
        <v>1029.9</v>
      </c>
      <c r="AW3344" s="493" t="n">
        <v>61.2</v>
      </c>
      <c r="AX3344" s="493" t="n">
        <v>3096.9</v>
      </c>
      <c r="AY3344" s="493" t="n">
        <v>2069.7</v>
      </c>
      <c r="AZ3344" s="493" t="n">
        <v>1546.8</v>
      </c>
      <c r="BA3344" s="493" t="n">
        <v>1497.6</v>
      </c>
      <c r="BB3344" s="493" t="n">
        <v>4933.8</v>
      </c>
      <c r="BC3344" s="493" t="n">
        <v>1215.6</v>
      </c>
      <c r="BD3344" s="493" t="n">
        <v>3863.7</v>
      </c>
      <c r="BE3344" s="493" t="n">
        <v>2418</v>
      </c>
      <c r="BF3344" s="493" t="n">
        <v>2221.8</v>
      </c>
      <c r="BG3344" s="493" t="n">
        <v>775.5</v>
      </c>
      <c r="BH3344" s="493" t="n">
        <v>5355</v>
      </c>
      <c r="BI3344" s="493" t="n">
        <v>2259.6</v>
      </c>
      <c r="BJ3344" s="493" t="n">
        <v>5298.3</v>
      </c>
      <c r="BK3344" s="493" t="n">
        <v>495.3</v>
      </c>
      <c r="BL3344" s="493" t="n">
        <v>2308.5</v>
      </c>
      <c r="BM3344" s="493" t="n">
        <v>1258.2</v>
      </c>
      <c r="BN3344" s="493" t="n">
        <v>3420.9</v>
      </c>
      <c r="BO3344" s="493" t="n">
        <v>2738.1</v>
      </c>
      <c r="BP3344" s="493" t="n">
        <v>4122.3</v>
      </c>
      <c r="BQ3344" s="493" t="n">
        <v>2461.2</v>
      </c>
      <c r="BR3344" s="493" t="n">
        <v>2555.1</v>
      </c>
      <c r="BS3344" s="493" t="n">
        <v>1048.5</v>
      </c>
      <c r="BT3344" s="493" t="n">
        <v>3575.7</v>
      </c>
      <c r="BU3344" s="493" t="n">
        <v>2092.2</v>
      </c>
      <c r="BV3344" s="493" t="n">
        <v>5362.5</v>
      </c>
      <c r="BW3344" s="493" t="n">
        <v>6587.4</v>
      </c>
    </row>
    <row r="3345">
      <c r="A3345" t="inlineStr">
        <is>
          <t>[C9D3] Angiotensin-II 길항제 칼슘길항제 복합제</t>
        </is>
      </c>
      <c r="B3345" t="inlineStr">
        <is>
          <t>바이넥스</t>
        </is>
      </c>
      <c r="C3345" t="inlineStr">
        <is>
          <t>트윈스핀</t>
        </is>
      </c>
      <c r="D3345" t="inlineStr">
        <is>
          <t>바이넥스</t>
        </is>
      </c>
      <c r="E3345" t="inlineStr">
        <is>
          <t>amlodipine besylate,  telmisartan</t>
        </is>
      </c>
      <c r="F3345" t="inlineStr">
        <is>
          <t>기타(치과의원, 치과병원 등)</t>
        </is>
      </c>
      <c r="G3345" t="inlineStr">
        <is>
          <t>Generic</t>
        </is>
      </c>
      <c r="H3345" s="493" t="n">
        <v>0</v>
      </c>
      <c r="I3345" s="493" t="n">
        <v>0</v>
      </c>
      <c r="J3345" s="493" t="n">
        <v>0</v>
      </c>
      <c r="K3345" s="493" t="n">
        <v>0</v>
      </c>
      <c r="L3345" s="493" t="n">
        <v>0</v>
      </c>
      <c r="M3345" s="493" t="n">
        <v>103.8</v>
      </c>
      <c r="N3345" s="493" t="n">
        <v>0</v>
      </c>
      <c r="O3345" s="493" t="n">
        <v>210.6</v>
      </c>
      <c r="P3345" s="493" t="n">
        <v>0</v>
      </c>
      <c r="Q3345" s="493" t="n">
        <v>193.8</v>
      </c>
      <c r="R3345" s="493" t="n">
        <v>0</v>
      </c>
      <c r="S3345" s="493" t="n">
        <v>200.4</v>
      </c>
      <c r="T3345" s="493" t="n">
        <v>0</v>
      </c>
      <c r="U3345" s="493" t="n">
        <v>210.6</v>
      </c>
      <c r="V3345" s="493" t="n">
        <v>0</v>
      </c>
      <c r="W3345" s="493" t="n">
        <v>225.6</v>
      </c>
      <c r="X3345" s="493" t="n">
        <v>0</v>
      </c>
      <c r="Y3345" s="493" t="n">
        <v>235.2</v>
      </c>
      <c r="Z3345" s="493" t="n">
        <v>0</v>
      </c>
      <c r="AA3345" s="493" t="n">
        <v>226.8</v>
      </c>
      <c r="AB3345" s="493" t="n">
        <v>131.35</v>
      </c>
      <c r="AC3345" s="493" t="n">
        <v>205.8</v>
      </c>
      <c r="AD3345" s="493" t="n">
        <v>0</v>
      </c>
      <c r="AE3345" s="493" t="n">
        <v>207.6</v>
      </c>
      <c r="AF3345" s="493" t="n">
        <v>0</v>
      </c>
      <c r="AG3345" s="493" t="n">
        <v>207</v>
      </c>
      <c r="AH3345" s="493" t="n">
        <v>0</v>
      </c>
      <c r="AI3345" s="493" t="n">
        <v>193.8</v>
      </c>
      <c r="AJ3345" s="493" t="n">
        <v>0</v>
      </c>
      <c r="AK3345" s="493" t="n">
        <v>208.8</v>
      </c>
      <c r="AL3345" s="493" t="n">
        <v>0</v>
      </c>
      <c r="AM3345" s="493" t="n">
        <v>262.98</v>
      </c>
      <c r="AN3345" s="493" t="n">
        <v>0</v>
      </c>
      <c r="AO3345" s="493" t="n">
        <v>195.6</v>
      </c>
      <c r="AP3345" s="493" t="n">
        <v>0</v>
      </c>
      <c r="AQ3345" s="493" t="n">
        <v>205.8</v>
      </c>
      <c r="AR3345" s="493" t="n">
        <v>0</v>
      </c>
      <c r="AS3345" s="493" t="n">
        <v>0</v>
      </c>
      <c r="AT3345" s="493" t="n">
        <v>0</v>
      </c>
      <c r="AU3345" s="493" t="n">
        <v>0</v>
      </c>
      <c r="AV3345" s="493" t="n">
        <v>0</v>
      </c>
      <c r="AW3345" s="493" t="n">
        <v>0</v>
      </c>
      <c r="AX3345" s="493" t="n">
        <v>0</v>
      </c>
      <c r="AY3345" s="493" t="n">
        <v>0</v>
      </c>
      <c r="AZ3345" s="493" t="n">
        <v>0</v>
      </c>
      <c r="BA3345" s="493" t="n">
        <v>0</v>
      </c>
      <c r="BB3345" s="493" t="n">
        <v>0</v>
      </c>
      <c r="BC3345" s="493" t="n">
        <v>0</v>
      </c>
      <c r="BD3345" s="493" t="n">
        <v>0</v>
      </c>
      <c r="BE3345" s="493" t="n">
        <v>0</v>
      </c>
      <c r="BF3345" s="493" t="n">
        <v>0</v>
      </c>
      <c r="BG3345" s="493" t="n">
        <v>0</v>
      </c>
      <c r="BH3345" s="493" t="n">
        <v>0</v>
      </c>
      <c r="BI3345" s="493" t="n">
        <v>0</v>
      </c>
      <c r="BJ3345" s="493" t="n">
        <v>0</v>
      </c>
      <c r="BK3345" s="493" t="n">
        <v>0</v>
      </c>
      <c r="BL3345" s="493" t="n">
        <v>0</v>
      </c>
      <c r="BM3345" s="493" t="n">
        <v>0</v>
      </c>
      <c r="BN3345" s="493" t="n">
        <v>0</v>
      </c>
      <c r="BO3345" s="493" t="n">
        <v>0</v>
      </c>
      <c r="BP3345" s="493" t="n">
        <v>0</v>
      </c>
      <c r="BQ3345" s="493" t="n">
        <v>0</v>
      </c>
      <c r="BR3345" s="493" t="n">
        <v>0</v>
      </c>
      <c r="BS3345" s="493" t="n">
        <v>0</v>
      </c>
      <c r="BT3345" s="493" t="n">
        <v>0</v>
      </c>
      <c r="BU3345" s="493" t="n">
        <v>0</v>
      </c>
      <c r="BV3345" s="493" t="n">
        <v>0</v>
      </c>
      <c r="BW3345" s="493" t="n">
        <v>0</v>
      </c>
    </row>
    <row r="3346">
      <c r="A3346" t="inlineStr">
        <is>
          <t>[C9D3] Angiotensin-II 길항제 칼슘길항제 복합제</t>
        </is>
      </c>
      <c r="B3346" t="inlineStr">
        <is>
          <t>베링거인겔하임</t>
        </is>
      </c>
      <c r="C3346" t="inlineStr">
        <is>
          <t>트윈스타</t>
        </is>
      </c>
      <c r="D3346" t="inlineStr">
        <is>
          <t>베링거인겔하임</t>
        </is>
      </c>
      <c r="E3346" t="inlineStr">
        <is>
          <t>amlodipine besylate,  telmisartan</t>
        </is>
      </c>
      <c r="F3346" t="inlineStr">
        <is>
          <t>상급종합병원</t>
        </is>
      </c>
      <c r="G3346" t="inlineStr">
        <is>
          <t>Original</t>
        </is>
      </c>
      <c r="H3346" s="493" t="n">
        <v>1008004.93</v>
      </c>
      <c r="I3346" s="493" t="n">
        <v>922761.5</v>
      </c>
      <c r="J3346" s="493" t="n">
        <v>1176072.23</v>
      </c>
      <c r="K3346" s="493" t="n">
        <v>1132171.82</v>
      </c>
      <c r="L3346" s="493" t="n">
        <v>1108971.33</v>
      </c>
      <c r="M3346" s="493" t="n">
        <v>1122925.62</v>
      </c>
      <c r="N3346" s="493" t="n">
        <v>1096833.28</v>
      </c>
      <c r="O3346" s="493" t="n">
        <v>1076159.39</v>
      </c>
      <c r="P3346" s="493" t="n">
        <v>1059394.22</v>
      </c>
      <c r="Q3346" s="493" t="n">
        <v>1033252.27</v>
      </c>
      <c r="R3346" s="493" t="n">
        <v>1076081.39</v>
      </c>
      <c r="S3346" s="493" t="n">
        <v>1149703.72</v>
      </c>
      <c r="T3346" s="493" t="n">
        <v>1079155.72</v>
      </c>
      <c r="U3346" s="493" t="n">
        <v>1057162.86</v>
      </c>
      <c r="V3346" s="493" t="n">
        <v>1169466.54</v>
      </c>
      <c r="W3346" s="493" t="n">
        <v>1194524.6</v>
      </c>
      <c r="X3346" s="493" t="n">
        <v>1104668.84</v>
      </c>
      <c r="Y3346" s="493" t="n">
        <v>1106815.36</v>
      </c>
      <c r="Z3346" s="493" t="n">
        <v>1104850.48</v>
      </c>
      <c r="AA3346" s="493" t="n">
        <v>1070971.52</v>
      </c>
      <c r="AB3346" s="493" t="n">
        <v>1181711.53</v>
      </c>
      <c r="AC3346" s="493" t="n">
        <v>1083712.32</v>
      </c>
      <c r="AD3346" s="493" t="n">
        <v>1107122.57</v>
      </c>
      <c r="AE3346" s="493" t="n">
        <v>1244618.64</v>
      </c>
      <c r="AF3346" s="493" t="n">
        <v>1167568.34</v>
      </c>
      <c r="AG3346" s="493" t="n">
        <v>1045629.39</v>
      </c>
      <c r="AH3346" s="493" t="n">
        <v>1311710.11</v>
      </c>
      <c r="AI3346" s="493" t="n">
        <v>1145101.89</v>
      </c>
      <c r="AJ3346" s="493" t="n">
        <v>1266034</v>
      </c>
      <c r="AK3346" s="493" t="n">
        <v>1187384.6</v>
      </c>
      <c r="AL3346" s="493" t="n">
        <v>944958.88</v>
      </c>
      <c r="AM3346" s="493" t="n">
        <v>1225548.89</v>
      </c>
      <c r="AN3346" s="493" t="n">
        <v>1193225.47</v>
      </c>
      <c r="AO3346" s="493" t="n">
        <v>1192013.14</v>
      </c>
      <c r="AP3346" s="493" t="n">
        <v>1282634.19</v>
      </c>
      <c r="AQ3346" s="493" t="n">
        <v>1171788.28</v>
      </c>
      <c r="AR3346" s="493" t="n">
        <v>1214037.52</v>
      </c>
      <c r="AS3346" s="493" t="n">
        <v>1252764.34</v>
      </c>
      <c r="AT3346" s="493" t="n">
        <v>1294846.98</v>
      </c>
      <c r="AU3346" s="493" t="n">
        <v>1317977.78</v>
      </c>
      <c r="AV3346" s="493" t="n">
        <v>1310943.6</v>
      </c>
      <c r="AW3346" s="493" t="n">
        <v>1172243.23</v>
      </c>
      <c r="AX3346" s="493" t="n">
        <v>1382547.7</v>
      </c>
      <c r="AY3346" s="493" t="n">
        <v>1317836.57</v>
      </c>
      <c r="AZ3346" s="493" t="n">
        <v>1225789.22</v>
      </c>
      <c r="BA3346" s="493" t="n">
        <v>1297004.31</v>
      </c>
      <c r="BB3346" s="493" t="n">
        <v>1328843.97</v>
      </c>
      <c r="BC3346" s="493" t="n">
        <v>1423285.01</v>
      </c>
      <c r="BD3346" s="493" t="n">
        <v>1162566.57</v>
      </c>
      <c r="BE3346" s="493" t="n">
        <v>1344126.94</v>
      </c>
      <c r="BF3346" s="493" t="n">
        <v>1277008.86</v>
      </c>
      <c r="BG3346" s="493" t="n">
        <v>1466806.82</v>
      </c>
      <c r="BH3346" s="493" t="n">
        <v>1399623.72</v>
      </c>
      <c r="BI3346" s="493" t="n">
        <v>1438360.05</v>
      </c>
      <c r="BJ3346" s="493" t="n">
        <v>1405688.55</v>
      </c>
      <c r="BK3346" s="493" t="n">
        <v>1283896.89</v>
      </c>
      <c r="BL3346" s="493" t="n">
        <v>1346218.13</v>
      </c>
      <c r="BM3346" s="493" t="n">
        <v>1177796.94</v>
      </c>
      <c r="BN3346" s="493" t="n">
        <v>1264316.3</v>
      </c>
      <c r="BO3346" s="493" t="n">
        <v>1521362.53</v>
      </c>
      <c r="BP3346" s="493" t="n">
        <v>1441297.68</v>
      </c>
      <c r="BQ3346" s="493" t="n">
        <v>1253942.05</v>
      </c>
      <c r="BR3346" s="493" t="n">
        <v>1458202.32</v>
      </c>
      <c r="BS3346" s="493" t="n">
        <v>1477764.73</v>
      </c>
      <c r="BT3346" s="493" t="n">
        <v>1251811.68</v>
      </c>
      <c r="BU3346" s="493" t="n">
        <v>1384843.9</v>
      </c>
      <c r="BV3346" s="493" t="n">
        <v>1475212.6</v>
      </c>
      <c r="BW3346" s="493" t="n">
        <v>1431679.92</v>
      </c>
    </row>
    <row r="3347">
      <c r="A3347" t="inlineStr">
        <is>
          <t>[C9D3] Angiotensin-II 길항제 칼슘길항제 복합제</t>
        </is>
      </c>
      <c r="B3347" t="inlineStr">
        <is>
          <t>베링거인겔하임</t>
        </is>
      </c>
      <c r="C3347" t="inlineStr">
        <is>
          <t>트윈스타</t>
        </is>
      </c>
      <c r="D3347" t="inlineStr">
        <is>
          <t>베링거인겔하임</t>
        </is>
      </c>
      <c r="E3347" t="inlineStr">
        <is>
          <t>amlodipine besylate,  telmisartan</t>
        </is>
      </c>
      <c r="F3347" t="inlineStr">
        <is>
          <t>종합병원</t>
        </is>
      </c>
      <c r="G3347" t="inlineStr">
        <is>
          <t>Original</t>
        </is>
      </c>
      <c r="H3347" s="493" t="n">
        <v>1563001.83</v>
      </c>
      <c r="I3347" s="493" t="n">
        <v>1450949.65</v>
      </c>
      <c r="J3347" s="493" t="n">
        <v>1730693.18</v>
      </c>
      <c r="K3347" s="493" t="n">
        <v>1691203.71</v>
      </c>
      <c r="L3347" s="493" t="n">
        <v>1573887.63</v>
      </c>
      <c r="M3347" s="493" t="n">
        <v>1613117.04</v>
      </c>
      <c r="N3347" s="493" t="n">
        <v>1636855.88</v>
      </c>
      <c r="O3347" s="493" t="n">
        <v>1589988.45</v>
      </c>
      <c r="P3347" s="493" t="n">
        <v>1596707.26</v>
      </c>
      <c r="Q3347" s="493" t="n">
        <v>1560953.24</v>
      </c>
      <c r="R3347" s="493" t="n">
        <v>1779301.83</v>
      </c>
      <c r="S3347" s="493" t="n">
        <v>1747052.58</v>
      </c>
      <c r="T3347" s="493" t="n">
        <v>1680820.5</v>
      </c>
      <c r="U3347" s="493" t="n">
        <v>1549200.14</v>
      </c>
      <c r="V3347" s="493" t="n">
        <v>1641734.07</v>
      </c>
      <c r="W3347" s="493" t="n">
        <v>1791490.31</v>
      </c>
      <c r="X3347" s="493" t="n">
        <v>1723928.86</v>
      </c>
      <c r="Y3347" s="493" t="n">
        <v>1677310.31</v>
      </c>
      <c r="Z3347" s="493" t="n">
        <v>1635751.05</v>
      </c>
      <c r="AA3347" s="493" t="n">
        <v>1715851.69</v>
      </c>
      <c r="AB3347" s="493" t="n">
        <v>1720143.47</v>
      </c>
      <c r="AC3347" s="493" t="n">
        <v>1683468.81</v>
      </c>
      <c r="AD3347" s="493" t="n">
        <v>1803614.4</v>
      </c>
      <c r="AE3347" s="493" t="n">
        <v>1686327.67</v>
      </c>
      <c r="AF3347" s="493" t="n">
        <v>1665817.05</v>
      </c>
      <c r="AG3347" s="493" t="n">
        <v>1652145.27</v>
      </c>
      <c r="AH3347" s="493" t="n">
        <v>1708773.58</v>
      </c>
      <c r="AI3347" s="493" t="n">
        <v>1613633.83</v>
      </c>
      <c r="AJ3347" s="493" t="n">
        <v>1669254.16</v>
      </c>
      <c r="AK3347" s="493" t="n">
        <v>1702385.84</v>
      </c>
      <c r="AL3347" s="493" t="n">
        <v>1564254.75</v>
      </c>
      <c r="AM3347" s="493" t="n">
        <v>1743857.5</v>
      </c>
      <c r="AN3347" s="493" t="n">
        <v>1656748.96</v>
      </c>
      <c r="AO3347" s="493" t="n">
        <v>1599743.21</v>
      </c>
      <c r="AP3347" s="493" t="n">
        <v>1706421.33</v>
      </c>
      <c r="AQ3347" s="493" t="n">
        <v>1547369.48</v>
      </c>
      <c r="AR3347" s="493" t="n">
        <v>1617432.94</v>
      </c>
      <c r="AS3347" s="493" t="n">
        <v>1385900.25</v>
      </c>
      <c r="AT3347" s="493" t="n">
        <v>1353765.15</v>
      </c>
      <c r="AU3347" s="493" t="n">
        <v>1415629.42</v>
      </c>
      <c r="AV3347" s="493" t="n">
        <v>1438128.98</v>
      </c>
      <c r="AW3347" s="493" t="n">
        <v>1306060.08</v>
      </c>
      <c r="AX3347" s="493" t="n">
        <v>1479987.01</v>
      </c>
      <c r="AY3347" s="493" t="n">
        <v>1422288.19</v>
      </c>
      <c r="AZ3347" s="493" t="n">
        <v>1338866.49</v>
      </c>
      <c r="BA3347" s="493" t="n">
        <v>1525469.23</v>
      </c>
      <c r="BB3347" s="493" t="n">
        <v>1410874.56</v>
      </c>
      <c r="BC3347" s="493" t="n">
        <v>1496297.27</v>
      </c>
      <c r="BD3347" s="493" t="n">
        <v>1360923.06</v>
      </c>
      <c r="BE3347" s="493" t="n">
        <v>1423684.72</v>
      </c>
      <c r="BF3347" s="493" t="n">
        <v>1292189.35</v>
      </c>
      <c r="BG3347" s="493" t="n">
        <v>1462646.8</v>
      </c>
      <c r="BH3347" s="493" t="n">
        <v>1340922.02</v>
      </c>
      <c r="BI3347" s="493" t="n">
        <v>1320148.05</v>
      </c>
      <c r="BJ3347" s="493" t="n">
        <v>1386159.25</v>
      </c>
      <c r="BK3347" s="493" t="n">
        <v>1288616.2</v>
      </c>
      <c r="BL3347" s="493" t="n">
        <v>1391021.4</v>
      </c>
      <c r="BM3347" s="493" t="n">
        <v>1222549.34</v>
      </c>
      <c r="BN3347" s="493" t="n">
        <v>1263371.74</v>
      </c>
      <c r="BO3347" s="493" t="n">
        <v>1506610.43</v>
      </c>
      <c r="BP3347" s="493" t="n">
        <v>1357223.43</v>
      </c>
      <c r="BQ3347" s="493" t="n">
        <v>1252562.19</v>
      </c>
      <c r="BR3347" s="493" t="n">
        <v>1380875.02</v>
      </c>
      <c r="BS3347" s="493" t="n">
        <v>1485092.02</v>
      </c>
      <c r="BT3347" s="493" t="n">
        <v>1290561.13</v>
      </c>
      <c r="BU3347" s="493" t="n">
        <v>1399993.33</v>
      </c>
      <c r="BV3347" s="493" t="n">
        <v>1451275.39</v>
      </c>
      <c r="BW3347" s="493" t="n">
        <v>1296280.56</v>
      </c>
    </row>
    <row r="3348">
      <c r="A3348" t="inlineStr">
        <is>
          <t>[C9D3] Angiotensin-II 길항제 칼슘길항제 복합제</t>
        </is>
      </c>
      <c r="B3348" t="inlineStr">
        <is>
          <t>베링거인겔하임</t>
        </is>
      </c>
      <c r="C3348" t="inlineStr">
        <is>
          <t>트윈스타</t>
        </is>
      </c>
      <c r="D3348" t="inlineStr">
        <is>
          <t>베링거인겔하임</t>
        </is>
      </c>
      <c r="E3348" t="inlineStr">
        <is>
          <t>amlodipine besylate,  telmisartan</t>
        </is>
      </c>
      <c r="F3348" t="inlineStr">
        <is>
          <t>병원</t>
        </is>
      </c>
      <c r="G3348" t="inlineStr">
        <is>
          <t>Original</t>
        </is>
      </c>
      <c r="H3348" s="493" t="n">
        <v>708368.67</v>
      </c>
      <c r="I3348" s="493" t="n">
        <v>722562.51</v>
      </c>
      <c r="J3348" s="493" t="n">
        <v>765446.66</v>
      </c>
      <c r="K3348" s="493" t="n">
        <v>776960.38</v>
      </c>
      <c r="L3348" s="493" t="n">
        <v>725325.25</v>
      </c>
      <c r="M3348" s="493" t="n">
        <v>734685.22</v>
      </c>
      <c r="N3348" s="493" t="n">
        <v>761095.05</v>
      </c>
      <c r="O3348" s="493" t="n">
        <v>769337.6800000001</v>
      </c>
      <c r="P3348" s="493" t="n">
        <v>722480.48</v>
      </c>
      <c r="Q3348" s="493" t="n">
        <v>787256.5699999999</v>
      </c>
      <c r="R3348" s="493" t="n">
        <v>786808.83</v>
      </c>
      <c r="S3348" s="493" t="n">
        <v>866851.78</v>
      </c>
      <c r="T3348" s="493" t="n">
        <v>820200.28</v>
      </c>
      <c r="U3348" s="493" t="n">
        <v>748890.11</v>
      </c>
      <c r="V3348" s="493" t="n">
        <v>776419.99</v>
      </c>
      <c r="W3348" s="493" t="n">
        <v>780198.59</v>
      </c>
      <c r="X3348" s="493" t="n">
        <v>769256.98</v>
      </c>
      <c r="Y3348" s="493" t="n">
        <v>723922.13</v>
      </c>
      <c r="Z3348" s="493" t="n">
        <v>705674.22</v>
      </c>
      <c r="AA3348" s="493" t="n">
        <v>783666.91</v>
      </c>
      <c r="AB3348" s="493" t="n">
        <v>694745.5699999999</v>
      </c>
      <c r="AC3348" s="493" t="n">
        <v>733672.0600000001</v>
      </c>
      <c r="AD3348" s="493" t="n">
        <v>802617.88</v>
      </c>
      <c r="AE3348" s="493" t="n">
        <v>816447.1800000001</v>
      </c>
      <c r="AF3348" s="493" t="n">
        <v>769451.4399999999</v>
      </c>
      <c r="AG3348" s="493" t="n">
        <v>759622.79</v>
      </c>
      <c r="AH3348" s="493" t="n">
        <v>792816.67</v>
      </c>
      <c r="AI3348" s="493" t="n">
        <v>777131.49</v>
      </c>
      <c r="AJ3348" s="493" t="n">
        <v>838099.16</v>
      </c>
      <c r="AK3348" s="493" t="n">
        <v>809830.24</v>
      </c>
      <c r="AL3348" s="493" t="n">
        <v>784494.1800000001</v>
      </c>
      <c r="AM3348" s="493" t="n">
        <v>810791.63</v>
      </c>
      <c r="AN3348" s="493" t="n">
        <v>712766.34</v>
      </c>
      <c r="AO3348" s="493" t="n">
        <v>789266.5</v>
      </c>
      <c r="AP3348" s="493" t="n">
        <v>770849.08</v>
      </c>
      <c r="AQ3348" s="493" t="n">
        <v>741861.42</v>
      </c>
      <c r="AR3348" s="493" t="n">
        <v>752593.74</v>
      </c>
      <c r="AS3348" s="493" t="n">
        <v>715383.66</v>
      </c>
      <c r="AT3348" s="493" t="n">
        <v>705817.22</v>
      </c>
      <c r="AU3348" s="493" t="n">
        <v>737805.13</v>
      </c>
      <c r="AV3348" s="493" t="n">
        <v>729738.72</v>
      </c>
      <c r="AW3348" s="493" t="n">
        <v>704890.4</v>
      </c>
      <c r="AX3348" s="493" t="n">
        <v>702939.46</v>
      </c>
      <c r="AY3348" s="493" t="n">
        <v>758467.83</v>
      </c>
      <c r="AZ3348" s="493" t="n">
        <v>703168.4</v>
      </c>
      <c r="BA3348" s="493" t="n">
        <v>770776.45</v>
      </c>
      <c r="BB3348" s="493" t="n">
        <v>746350.58</v>
      </c>
      <c r="BC3348" s="493" t="n">
        <v>814483.87</v>
      </c>
      <c r="BD3348" s="493" t="n">
        <v>729121.03</v>
      </c>
      <c r="BE3348" s="493" t="n">
        <v>736115.17</v>
      </c>
      <c r="BF3348" s="493" t="n">
        <v>712216.2</v>
      </c>
      <c r="BG3348" s="493" t="n">
        <v>735383.28</v>
      </c>
      <c r="BH3348" s="493" t="n">
        <v>690270.75</v>
      </c>
      <c r="BI3348" s="493" t="n">
        <v>695068.16</v>
      </c>
      <c r="BJ3348" s="493" t="n">
        <v>770708.9</v>
      </c>
      <c r="BK3348" s="493" t="n">
        <v>695342.48</v>
      </c>
      <c r="BL3348" s="493" t="n">
        <v>838690.63</v>
      </c>
      <c r="BM3348" s="493" t="n">
        <v>685367.7</v>
      </c>
      <c r="BN3348" s="493" t="n">
        <v>704064.38</v>
      </c>
      <c r="BO3348" s="493" t="n">
        <v>789431.0600000001</v>
      </c>
      <c r="BP3348" s="493" t="n">
        <v>713457.9300000001</v>
      </c>
      <c r="BQ3348" s="493" t="n">
        <v>707854.08</v>
      </c>
      <c r="BR3348" s="493" t="n">
        <v>786285.89</v>
      </c>
      <c r="BS3348" s="493" t="n">
        <v>780591.72</v>
      </c>
      <c r="BT3348" s="493" t="n">
        <v>710301.71</v>
      </c>
      <c r="BU3348" s="493" t="n">
        <v>758913.8100000001</v>
      </c>
      <c r="BV3348" s="493" t="n">
        <v>830700.48</v>
      </c>
      <c r="BW3348" s="493" t="n">
        <v>732749</v>
      </c>
    </row>
    <row r="3349">
      <c r="A3349" t="inlineStr">
        <is>
          <t>[C9D3] Angiotensin-II 길항제 칼슘길항제 복합제</t>
        </is>
      </c>
      <c r="B3349" t="inlineStr">
        <is>
          <t>베링거인겔하임</t>
        </is>
      </c>
      <c r="C3349" t="inlineStr">
        <is>
          <t>트윈스타</t>
        </is>
      </c>
      <c r="D3349" t="inlineStr">
        <is>
          <t>베링거인겔하임</t>
        </is>
      </c>
      <c r="E3349" t="inlineStr">
        <is>
          <t>amlodipine besylate,  telmisartan</t>
        </is>
      </c>
      <c r="F3349" t="inlineStr">
        <is>
          <t>의원</t>
        </is>
      </c>
      <c r="G3349" t="inlineStr">
        <is>
          <t>Original</t>
        </is>
      </c>
      <c r="H3349" s="493" t="n">
        <v>6330243.09</v>
      </c>
      <c r="I3349" s="493" t="n">
        <v>6082954.41</v>
      </c>
      <c r="J3349" s="493" t="n">
        <v>6799284.96</v>
      </c>
      <c r="K3349" s="493" t="n">
        <v>6484826.11</v>
      </c>
      <c r="L3349" s="493" t="n">
        <v>6639519.02</v>
      </c>
      <c r="M3349" s="493" t="n">
        <v>6721928.39</v>
      </c>
      <c r="N3349" s="493" t="n">
        <v>6867899.35</v>
      </c>
      <c r="O3349" s="493" t="n">
        <v>6812350.88</v>
      </c>
      <c r="P3349" s="493" t="n">
        <v>6685700.03</v>
      </c>
      <c r="Q3349" s="493" t="n">
        <v>6855244</v>
      </c>
      <c r="R3349" s="493" t="n">
        <v>7133536.73</v>
      </c>
      <c r="S3349" s="493" t="n">
        <v>7760717.22</v>
      </c>
      <c r="T3349" s="493" t="n">
        <v>7073303.03</v>
      </c>
      <c r="U3349" s="493" t="n">
        <v>6582592.31</v>
      </c>
      <c r="V3349" s="493" t="n">
        <v>7285269.9</v>
      </c>
      <c r="W3349" s="493" t="n">
        <v>7114821.21</v>
      </c>
      <c r="X3349" s="493" t="n">
        <v>7229074.48</v>
      </c>
      <c r="Y3349" s="493" t="n">
        <v>7093836.08</v>
      </c>
      <c r="Z3349" s="493" t="n">
        <v>7210193.82</v>
      </c>
      <c r="AA3349" s="493" t="n">
        <v>7366456.22</v>
      </c>
      <c r="AB3349" s="493" t="n">
        <v>7064233.23</v>
      </c>
      <c r="AC3349" s="493" t="n">
        <v>7405310.73</v>
      </c>
      <c r="AD3349" s="493" t="n">
        <v>7248576.68</v>
      </c>
      <c r="AE3349" s="493" t="n">
        <v>7667829.83</v>
      </c>
      <c r="AF3349" s="493" t="n">
        <v>7263706.99</v>
      </c>
      <c r="AG3349" s="493" t="n">
        <v>6901738.97</v>
      </c>
      <c r="AH3349" s="493" t="n">
        <v>7637161.11</v>
      </c>
      <c r="AI3349" s="493" t="n">
        <v>7021040.2</v>
      </c>
      <c r="AJ3349" s="493" t="n">
        <v>7633128.79</v>
      </c>
      <c r="AK3349" s="493" t="n">
        <v>7598745.81</v>
      </c>
      <c r="AL3349" s="493" t="n">
        <v>7466279.21</v>
      </c>
      <c r="AM3349" s="493" t="n">
        <v>7502615.59</v>
      </c>
      <c r="AN3349" s="493" t="n">
        <v>7220765.35</v>
      </c>
      <c r="AO3349" s="493" t="n">
        <v>7576282.46</v>
      </c>
      <c r="AP3349" s="493" t="n">
        <v>7528153.56</v>
      </c>
      <c r="AQ3349" s="493" t="n">
        <v>7544537.35</v>
      </c>
      <c r="AR3349" s="493" t="n">
        <v>7701603.9</v>
      </c>
      <c r="AS3349" s="493" t="n">
        <v>7294683.86</v>
      </c>
      <c r="AT3349" s="493" t="n">
        <v>7301072.92</v>
      </c>
      <c r="AU3349" s="493" t="n">
        <v>7519812.71</v>
      </c>
      <c r="AV3349" s="493" t="n">
        <v>7611377.07</v>
      </c>
      <c r="AW3349" s="493" t="n">
        <v>7033151.78</v>
      </c>
      <c r="AX3349" s="493" t="n">
        <v>7614028.71</v>
      </c>
      <c r="AY3349" s="493" t="n">
        <v>7567487.57</v>
      </c>
      <c r="AZ3349" s="493" t="n">
        <v>7360210.59</v>
      </c>
      <c r="BA3349" s="493" t="n">
        <v>7747286.2</v>
      </c>
      <c r="BB3349" s="493" t="n">
        <v>7459212.23</v>
      </c>
      <c r="BC3349" s="493" t="n">
        <v>7882323.55</v>
      </c>
      <c r="BD3349" s="493" t="n">
        <v>7417316.06</v>
      </c>
      <c r="BE3349" s="493" t="n">
        <v>7224863.02</v>
      </c>
      <c r="BF3349" s="493" t="n">
        <v>7291440</v>
      </c>
      <c r="BG3349" s="493" t="n">
        <v>7451455.74</v>
      </c>
      <c r="BH3349" s="493" t="n">
        <v>7430931.46</v>
      </c>
      <c r="BI3349" s="493" t="n">
        <v>6992238.02</v>
      </c>
      <c r="BJ3349" s="493" t="n">
        <v>7477140.9</v>
      </c>
      <c r="BK3349" s="493" t="n">
        <v>7011078.15</v>
      </c>
      <c r="BL3349" s="493" t="n">
        <v>7929810.81</v>
      </c>
      <c r="BM3349" s="493" t="n">
        <v>6974338.35</v>
      </c>
      <c r="BN3349" s="493" t="n">
        <v>7053835.63</v>
      </c>
      <c r="BO3349" s="493" t="n">
        <v>7791195.7</v>
      </c>
      <c r="BP3349" s="493" t="n">
        <v>7572546.53</v>
      </c>
      <c r="BQ3349" s="493" t="n">
        <v>6791992.99</v>
      </c>
      <c r="BR3349" s="493" t="n">
        <v>7539566.08</v>
      </c>
      <c r="BS3349" s="493" t="n">
        <v>7478571.85</v>
      </c>
      <c r="BT3349" s="493" t="n">
        <v>7312249.88</v>
      </c>
      <c r="BU3349" s="493" t="n">
        <v>7507819.45</v>
      </c>
      <c r="BV3349" s="493" t="n">
        <v>7937699.07</v>
      </c>
      <c r="BW3349" s="493" t="n">
        <v>7514130.06</v>
      </c>
    </row>
    <row r="3350">
      <c r="A3350" t="inlineStr">
        <is>
          <t>[C9D3] Angiotensin-II 길항제 칼슘길항제 복합제</t>
        </is>
      </c>
      <c r="B3350" t="inlineStr">
        <is>
          <t>베링거인겔하임</t>
        </is>
      </c>
      <c r="C3350" t="inlineStr">
        <is>
          <t>트윈스타</t>
        </is>
      </c>
      <c r="D3350" t="inlineStr">
        <is>
          <t>베링거인겔하임</t>
        </is>
      </c>
      <c r="E3350" t="inlineStr">
        <is>
          <t>amlodipine besylate,  telmisartan</t>
        </is>
      </c>
      <c r="F3350" t="inlineStr">
        <is>
          <t>보건소</t>
        </is>
      </c>
      <c r="G3350" t="inlineStr">
        <is>
          <t>Original</t>
        </is>
      </c>
      <c r="H3350" s="493" t="n">
        <v>171565.35</v>
      </c>
      <c r="I3350" s="493" t="n">
        <v>203050.99</v>
      </c>
      <c r="J3350" s="493" t="n">
        <v>247968.19</v>
      </c>
      <c r="K3350" s="493" t="n">
        <v>231102.78</v>
      </c>
      <c r="L3350" s="493" t="n">
        <v>204461.11</v>
      </c>
      <c r="M3350" s="493" t="n">
        <v>188986.03</v>
      </c>
      <c r="N3350" s="493" t="n">
        <v>190339.93</v>
      </c>
      <c r="O3350" s="493" t="n">
        <v>188032.75</v>
      </c>
      <c r="P3350" s="493" t="n">
        <v>183523.65</v>
      </c>
      <c r="Q3350" s="493" t="n">
        <v>173271.14</v>
      </c>
      <c r="R3350" s="493" t="n">
        <v>240326.28</v>
      </c>
      <c r="S3350" s="493" t="n">
        <v>214368.98</v>
      </c>
      <c r="T3350" s="493" t="n">
        <v>198855.8</v>
      </c>
      <c r="U3350" s="493" t="n">
        <v>163950.73</v>
      </c>
      <c r="V3350" s="493" t="n">
        <v>171426.91</v>
      </c>
      <c r="W3350" s="493" t="n">
        <v>172197.05</v>
      </c>
      <c r="X3350" s="493" t="n">
        <v>225180.66</v>
      </c>
      <c r="Y3350" s="493" t="n">
        <v>194458.91</v>
      </c>
      <c r="Z3350" s="493" t="n">
        <v>176368.69</v>
      </c>
      <c r="AA3350" s="493" t="n">
        <v>239407.58</v>
      </c>
      <c r="AB3350" s="493" t="n">
        <v>200349.91</v>
      </c>
      <c r="AC3350" s="493" t="n">
        <v>205976.23</v>
      </c>
      <c r="AD3350" s="493" t="n">
        <v>237087.71</v>
      </c>
      <c r="AE3350" s="493" t="n">
        <v>245147.64</v>
      </c>
      <c r="AF3350" s="493" t="n">
        <v>259454.99</v>
      </c>
      <c r="AG3350" s="493" t="n">
        <v>221653.96</v>
      </c>
      <c r="AH3350" s="493" t="n">
        <v>245499.03</v>
      </c>
      <c r="AI3350" s="493" t="n">
        <v>242706.02</v>
      </c>
      <c r="AJ3350" s="493" t="n">
        <v>240224.36</v>
      </c>
      <c r="AK3350" s="493" t="n">
        <v>234487.38</v>
      </c>
      <c r="AL3350" s="493" t="n">
        <v>265660.38</v>
      </c>
      <c r="AM3350" s="493" t="n">
        <v>254424.84</v>
      </c>
      <c r="AN3350" s="493" t="n">
        <v>233004.89</v>
      </c>
      <c r="AO3350" s="493" t="n">
        <v>275448.41</v>
      </c>
      <c r="AP3350" s="493" t="n">
        <v>287535.87</v>
      </c>
      <c r="AQ3350" s="493" t="n">
        <v>256442.75</v>
      </c>
      <c r="AR3350" s="493" t="n">
        <v>249259.34</v>
      </c>
      <c r="AS3350" s="493" t="n">
        <v>240915.74</v>
      </c>
      <c r="AT3350" s="493" t="n">
        <v>280111.45</v>
      </c>
      <c r="AU3350" s="493" t="n">
        <v>222047.21</v>
      </c>
      <c r="AV3350" s="493" t="n">
        <v>264309.44</v>
      </c>
      <c r="AW3350" s="493" t="n">
        <v>238620.75</v>
      </c>
      <c r="AX3350" s="493" t="n">
        <v>290252.51</v>
      </c>
      <c r="AY3350" s="493" t="n">
        <v>249718.98</v>
      </c>
      <c r="AZ3350" s="493" t="n">
        <v>277063.56</v>
      </c>
      <c r="BA3350" s="493" t="n">
        <v>350283.96</v>
      </c>
      <c r="BB3350" s="493" t="n">
        <v>313252.21</v>
      </c>
      <c r="BC3350" s="493" t="n">
        <v>355086.82</v>
      </c>
      <c r="BD3350" s="493" t="n">
        <v>312765.1</v>
      </c>
      <c r="BE3350" s="493" t="n">
        <v>324066.45</v>
      </c>
      <c r="BF3350" s="493" t="n">
        <v>317896.05</v>
      </c>
      <c r="BG3350" s="493" t="n">
        <v>334074.81</v>
      </c>
      <c r="BH3350" s="493" t="n">
        <v>300890.33</v>
      </c>
      <c r="BI3350" s="493" t="n">
        <v>314818.12</v>
      </c>
      <c r="BJ3350" s="493" t="n">
        <v>324541.11</v>
      </c>
      <c r="BK3350" s="493" t="n">
        <v>350554.98</v>
      </c>
      <c r="BL3350" s="493" t="n">
        <v>324793.48</v>
      </c>
      <c r="BM3350" s="493" t="n">
        <v>277605.26</v>
      </c>
      <c r="BN3350" s="493" t="n">
        <v>301679.64</v>
      </c>
      <c r="BO3350" s="493" t="n">
        <v>346663.96</v>
      </c>
      <c r="BP3350" s="493" t="n">
        <v>340580.78</v>
      </c>
      <c r="BQ3350" s="493" t="n">
        <v>274519.35</v>
      </c>
      <c r="BR3350" s="493" t="n">
        <v>336206.64</v>
      </c>
      <c r="BS3350" s="493" t="n">
        <v>312242.31</v>
      </c>
      <c r="BT3350" s="493" t="n">
        <v>291576.91</v>
      </c>
      <c r="BU3350" s="493" t="n">
        <v>316402.42</v>
      </c>
      <c r="BV3350" s="493" t="n">
        <v>321599.79</v>
      </c>
      <c r="BW3350" s="493" t="n">
        <v>279277.5</v>
      </c>
    </row>
    <row r="3351">
      <c r="A3351" t="inlineStr">
        <is>
          <t>[C9D3] Angiotensin-II 길항제 칼슘길항제 복합제</t>
        </is>
      </c>
      <c r="B3351" t="inlineStr">
        <is>
          <t>베링거인겔하임</t>
        </is>
      </c>
      <c r="C3351" t="inlineStr">
        <is>
          <t>트윈스타</t>
        </is>
      </c>
      <c r="D3351" t="inlineStr">
        <is>
          <t>베링거인겔하임</t>
        </is>
      </c>
      <c r="E3351" t="inlineStr">
        <is>
          <t>amlodipine besylate,  telmisartan</t>
        </is>
      </c>
      <c r="F3351" t="inlineStr">
        <is>
          <t>기타(치과의원, 치과병원 등)</t>
        </is>
      </c>
      <c r="G3351" t="inlineStr">
        <is>
          <t>Original</t>
        </is>
      </c>
      <c r="H3351" s="493" t="n">
        <v>7313.46</v>
      </c>
      <c r="I3351" s="493" t="n">
        <v>7728.74</v>
      </c>
      <c r="J3351" s="493" t="n">
        <v>9852.379999999999</v>
      </c>
      <c r="K3351" s="493" t="n">
        <v>6718.1</v>
      </c>
      <c r="L3351" s="493" t="n">
        <v>7701.6</v>
      </c>
      <c r="M3351" s="493" t="n">
        <v>9337.09</v>
      </c>
      <c r="N3351" s="493" t="n">
        <v>10805.45</v>
      </c>
      <c r="O3351" s="493" t="n">
        <v>7390.34</v>
      </c>
      <c r="P3351" s="493" t="n">
        <v>7609.93</v>
      </c>
      <c r="Q3351" s="493" t="n">
        <v>9228.66</v>
      </c>
      <c r="R3351" s="493" t="n">
        <v>8764.1</v>
      </c>
      <c r="S3351" s="493" t="n">
        <v>11557.83</v>
      </c>
      <c r="T3351" s="493" t="n">
        <v>9791.16</v>
      </c>
      <c r="U3351" s="493" t="n">
        <v>7926.4</v>
      </c>
      <c r="V3351" s="493" t="n">
        <v>9912.639999999999</v>
      </c>
      <c r="W3351" s="493" t="n">
        <v>13355.02</v>
      </c>
      <c r="X3351" s="493" t="n">
        <v>6322.68</v>
      </c>
      <c r="Y3351" s="493" t="n">
        <v>15415.6</v>
      </c>
      <c r="Z3351" s="493" t="n">
        <v>10177.01</v>
      </c>
      <c r="AA3351" s="493" t="n">
        <v>6729.89</v>
      </c>
      <c r="AB3351" s="493" t="n">
        <v>10870.7</v>
      </c>
      <c r="AC3351" s="493" t="n">
        <v>9836.959999999999</v>
      </c>
      <c r="AD3351" s="493" t="n">
        <v>7114.26</v>
      </c>
      <c r="AE3351" s="493" t="n">
        <v>14122.65</v>
      </c>
      <c r="AF3351" s="493" t="n">
        <v>8469.17</v>
      </c>
      <c r="AG3351" s="493" t="n">
        <v>8131.9</v>
      </c>
      <c r="AH3351" s="493" t="n">
        <v>10918.45</v>
      </c>
      <c r="AI3351" s="493" t="n">
        <v>10444.34</v>
      </c>
      <c r="AJ3351" s="493" t="n">
        <v>9130.84</v>
      </c>
      <c r="AK3351" s="493" t="n">
        <v>9665.280000000001</v>
      </c>
      <c r="AL3351" s="493" t="n">
        <v>6079.25</v>
      </c>
      <c r="AM3351" s="493" t="n">
        <v>10084.86</v>
      </c>
      <c r="AN3351" s="493" t="n">
        <v>9526.9</v>
      </c>
      <c r="AO3351" s="493" t="n">
        <v>9505.610000000001</v>
      </c>
      <c r="AP3351" s="493" t="n">
        <v>11038.54</v>
      </c>
      <c r="AQ3351" s="493" t="n">
        <v>12443.52</v>
      </c>
      <c r="AR3351" s="493" t="n">
        <v>10148.48</v>
      </c>
      <c r="AS3351" s="493" t="n">
        <v>9451.950000000001</v>
      </c>
      <c r="AT3351" s="493" t="n">
        <v>13983.94</v>
      </c>
      <c r="AU3351" s="493" t="n">
        <v>11335.71</v>
      </c>
      <c r="AV3351" s="493" t="n">
        <v>11505.96</v>
      </c>
      <c r="AW3351" s="493" t="n">
        <v>12516.22</v>
      </c>
      <c r="AX3351" s="493" t="n">
        <v>12865</v>
      </c>
      <c r="AY3351" s="493" t="n">
        <v>7173.82</v>
      </c>
      <c r="AZ3351" s="493" t="n">
        <v>10123.05</v>
      </c>
      <c r="BA3351" s="493" t="n">
        <v>9372.129999999999</v>
      </c>
      <c r="BB3351" s="493" t="n">
        <v>10288.8</v>
      </c>
      <c r="BC3351" s="493" t="n">
        <v>9849.08</v>
      </c>
      <c r="BD3351" s="493" t="n">
        <v>13533.95</v>
      </c>
      <c r="BE3351" s="493" t="n">
        <v>8043.82</v>
      </c>
      <c r="BF3351" s="493" t="n">
        <v>6784.36</v>
      </c>
      <c r="BG3351" s="493" t="n">
        <v>8918.99</v>
      </c>
      <c r="BH3351" s="493" t="n">
        <v>8036.9</v>
      </c>
      <c r="BI3351" s="493" t="n">
        <v>9594.68</v>
      </c>
      <c r="BJ3351" s="493" t="n">
        <v>10175.87</v>
      </c>
      <c r="BK3351" s="493" t="n">
        <v>11714.18</v>
      </c>
      <c r="BL3351" s="493" t="n">
        <v>7431.79</v>
      </c>
      <c r="BM3351" s="493" t="n">
        <v>8257.440000000001</v>
      </c>
      <c r="BN3351" s="493" t="n">
        <v>10588.5</v>
      </c>
      <c r="BO3351" s="493" t="n">
        <v>8077.72</v>
      </c>
      <c r="BP3351" s="493" t="n">
        <v>7185.8</v>
      </c>
      <c r="BQ3351" s="493" t="n">
        <v>5402.42</v>
      </c>
      <c r="BR3351" s="493" t="n">
        <v>10335.05</v>
      </c>
      <c r="BS3351" s="493" t="n">
        <v>7701.37</v>
      </c>
      <c r="BT3351" s="493" t="n">
        <v>8473.940000000001</v>
      </c>
      <c r="BU3351" s="493" t="n">
        <v>6305.11</v>
      </c>
      <c r="BV3351" s="493" t="n">
        <v>8796.5</v>
      </c>
      <c r="BW3351" s="493" t="n">
        <v>9161.299999999999</v>
      </c>
    </row>
    <row r="3352">
      <c r="A3352" t="inlineStr">
        <is>
          <t>[C9D3] Angiotensin-II 길항제 칼슘길항제 복합제</t>
        </is>
      </c>
      <c r="B3352" t="inlineStr">
        <is>
          <t>보령</t>
        </is>
      </c>
      <c r="C3352" t="inlineStr">
        <is>
          <t>듀카브</t>
        </is>
      </c>
      <c r="D3352" t="inlineStr">
        <is>
          <t>보령</t>
        </is>
      </c>
      <c r="E3352" t="inlineStr">
        <is>
          <t>amlodipine besylate  ( as amlodipine),  fimasartan potassium trihydrate granule  ( as fimasartan potassium)</t>
        </is>
      </c>
      <c r="F3352" t="inlineStr">
        <is>
          <t>상급종합병원</t>
        </is>
      </c>
      <c r="G3352" t="inlineStr">
        <is>
          <t>Generic</t>
        </is>
      </c>
      <c r="H3352" s="493" t="n">
        <v>558784.74</v>
      </c>
      <c r="I3352" s="493" t="n">
        <v>494378.14</v>
      </c>
      <c r="J3352" s="493" t="n">
        <v>585468.08</v>
      </c>
      <c r="K3352" s="493" t="n">
        <v>658931.9300000001</v>
      </c>
      <c r="L3352" s="493" t="n">
        <v>603488.3100000001</v>
      </c>
      <c r="M3352" s="493" t="n">
        <v>646168.8100000001</v>
      </c>
      <c r="N3352" s="493" t="n">
        <v>558007.8100000001</v>
      </c>
      <c r="O3352" s="493" t="n">
        <v>623860.73</v>
      </c>
      <c r="P3352" s="493" t="n">
        <v>674122.55</v>
      </c>
      <c r="Q3352" s="493" t="n">
        <v>619859.9300000001</v>
      </c>
      <c r="R3352" s="493" t="n">
        <v>687304.79</v>
      </c>
      <c r="S3352" s="493" t="n">
        <v>774469.92</v>
      </c>
      <c r="T3352" s="493" t="n">
        <v>744668.45</v>
      </c>
      <c r="U3352" s="493" t="n">
        <v>619845.4399999999</v>
      </c>
      <c r="V3352" s="493" t="n">
        <v>754603.35</v>
      </c>
      <c r="W3352" s="493" t="n">
        <v>887944.01</v>
      </c>
      <c r="X3352" s="493" t="n">
        <v>758416.3100000001</v>
      </c>
      <c r="Y3352" s="493" t="n">
        <v>814291.71</v>
      </c>
      <c r="Z3352" s="493" t="n">
        <v>751562.41</v>
      </c>
      <c r="AA3352" s="493" t="n">
        <v>923929.39</v>
      </c>
      <c r="AB3352" s="493" t="n">
        <v>776326.15</v>
      </c>
      <c r="AC3352" s="493" t="n">
        <v>781381.7</v>
      </c>
      <c r="AD3352" s="493" t="n">
        <v>1018621.15</v>
      </c>
      <c r="AE3352" s="493" t="n">
        <v>982319.61</v>
      </c>
      <c r="AF3352" s="493" t="n">
        <v>857205.91</v>
      </c>
      <c r="AG3352" s="493" t="n">
        <v>833766.4300000001</v>
      </c>
      <c r="AH3352" s="493" t="n">
        <v>991955.26</v>
      </c>
      <c r="AI3352" s="493" t="n">
        <v>973393.88</v>
      </c>
      <c r="AJ3352" s="493" t="n">
        <v>932204.72</v>
      </c>
      <c r="AK3352" s="493" t="n">
        <v>905480.8</v>
      </c>
      <c r="AL3352" s="493" t="n">
        <v>945166.42</v>
      </c>
      <c r="AM3352" s="493" t="n">
        <v>974788.72</v>
      </c>
      <c r="AN3352" s="493" t="n">
        <v>923648.97</v>
      </c>
      <c r="AO3352" s="493" t="n">
        <v>950737.11</v>
      </c>
      <c r="AP3352" s="493" t="n">
        <v>1057047.15</v>
      </c>
      <c r="AQ3352" s="493" t="n">
        <v>1133609.99</v>
      </c>
      <c r="AR3352" s="493" t="n">
        <v>1147593.77</v>
      </c>
      <c r="AS3352" s="493" t="n">
        <v>1016982.35</v>
      </c>
      <c r="AT3352" s="493" t="n">
        <v>1141763.09</v>
      </c>
      <c r="AU3352" s="493" t="n">
        <v>1180474.19</v>
      </c>
      <c r="AV3352" s="493" t="n">
        <v>1020591.49</v>
      </c>
      <c r="AW3352" s="493" t="n">
        <v>1079440.98</v>
      </c>
      <c r="AX3352" s="493" t="n">
        <v>1173774.68</v>
      </c>
      <c r="AY3352" s="493" t="n">
        <v>1061845.86</v>
      </c>
      <c r="AZ3352" s="493" t="n">
        <v>1072457.26</v>
      </c>
      <c r="BA3352" s="493" t="n">
        <v>1081657.03</v>
      </c>
      <c r="BB3352" s="493" t="n">
        <v>1145944.48</v>
      </c>
      <c r="BC3352" s="493" t="n">
        <v>1214025.52</v>
      </c>
      <c r="BD3352" s="493" t="n">
        <v>1022084.83</v>
      </c>
      <c r="BE3352" s="493" t="n">
        <v>1172432.19</v>
      </c>
      <c r="BF3352" s="493" t="n">
        <v>1092927.9</v>
      </c>
      <c r="BG3352" s="493" t="n">
        <v>1272699.2</v>
      </c>
      <c r="BH3352" s="493" t="n">
        <v>1108485.26</v>
      </c>
      <c r="BI3352" s="493" t="n">
        <v>1126169.4</v>
      </c>
      <c r="BJ3352" s="493" t="n">
        <v>1272266.75</v>
      </c>
      <c r="BK3352" s="493" t="n">
        <v>1050175.23</v>
      </c>
      <c r="BL3352" s="493" t="n">
        <v>1286912.16</v>
      </c>
      <c r="BM3352" s="493" t="n">
        <v>1082477.27</v>
      </c>
      <c r="BN3352" s="493" t="n">
        <v>1131469.31</v>
      </c>
      <c r="BO3352" s="493" t="n">
        <v>1405311.73</v>
      </c>
      <c r="BP3352" s="493" t="n">
        <v>1213104.36</v>
      </c>
      <c r="BQ3352" s="493" t="n">
        <v>1069353.53</v>
      </c>
      <c r="BR3352" s="493" t="n">
        <v>1382035.16</v>
      </c>
      <c r="BS3352" s="493" t="n">
        <v>1284833.39</v>
      </c>
      <c r="BT3352" s="493" t="n">
        <v>1050109.15</v>
      </c>
      <c r="BU3352" s="493" t="n">
        <v>1270234.38</v>
      </c>
      <c r="BV3352" s="493" t="n">
        <v>1420488.43</v>
      </c>
      <c r="BW3352" s="493" t="n">
        <v>1205749.54</v>
      </c>
    </row>
    <row r="3353">
      <c r="A3353" t="inlineStr">
        <is>
          <t>[C9D3] Angiotensin-II 길항제 칼슘길항제 복합제</t>
        </is>
      </c>
      <c r="B3353" t="inlineStr">
        <is>
          <t>보령</t>
        </is>
      </c>
      <c r="C3353" t="inlineStr">
        <is>
          <t>듀카브</t>
        </is>
      </c>
      <c r="D3353" t="inlineStr">
        <is>
          <t>보령</t>
        </is>
      </c>
      <c r="E3353" t="inlineStr">
        <is>
          <t>amlodipine besylate  ( as amlodipine),  fimasartan potassium trihydrate granule  ( as fimasartan potassium)</t>
        </is>
      </c>
      <c r="F3353" t="inlineStr">
        <is>
          <t>종합병원</t>
        </is>
      </c>
      <c r="G3353" t="inlineStr">
        <is>
          <t>Generic</t>
        </is>
      </c>
      <c r="H3353" s="493" t="n">
        <v>678554.5</v>
      </c>
      <c r="I3353" s="493" t="n">
        <v>607506.62</v>
      </c>
      <c r="J3353" s="493" t="n">
        <v>801824.21</v>
      </c>
      <c r="K3353" s="493" t="n">
        <v>754248.4399999999</v>
      </c>
      <c r="L3353" s="493" t="n">
        <v>777187.61</v>
      </c>
      <c r="M3353" s="493" t="n">
        <v>816936.51</v>
      </c>
      <c r="N3353" s="493" t="n">
        <v>778017.03</v>
      </c>
      <c r="O3353" s="493" t="n">
        <v>771472.65</v>
      </c>
      <c r="P3353" s="493" t="n">
        <v>794669.13</v>
      </c>
      <c r="Q3353" s="493" t="n">
        <v>793285.5699999999</v>
      </c>
      <c r="R3353" s="493" t="n">
        <v>892469.84</v>
      </c>
      <c r="S3353" s="493" t="n">
        <v>928160.6</v>
      </c>
      <c r="T3353" s="493" t="n">
        <v>878369.6</v>
      </c>
      <c r="U3353" s="493" t="n">
        <v>833059.7</v>
      </c>
      <c r="V3353" s="493" t="n">
        <v>995013.0699999999</v>
      </c>
      <c r="W3353" s="493" t="n">
        <v>910712.52</v>
      </c>
      <c r="X3353" s="493" t="n">
        <v>1005995.07</v>
      </c>
      <c r="Y3353" s="493" t="n">
        <v>998638.98</v>
      </c>
      <c r="Z3353" s="493" t="n">
        <v>997621.42</v>
      </c>
      <c r="AA3353" s="493" t="n">
        <v>1075776.61</v>
      </c>
      <c r="AB3353" s="493" t="n">
        <v>1045844.48</v>
      </c>
      <c r="AC3353" s="493" t="n">
        <v>973105.0699999999</v>
      </c>
      <c r="AD3353" s="493" t="n">
        <v>1152923.01</v>
      </c>
      <c r="AE3353" s="493" t="n">
        <v>1181418.17</v>
      </c>
      <c r="AF3353" s="493" t="n">
        <v>1126349.24</v>
      </c>
      <c r="AG3353" s="493" t="n">
        <v>1194010.98</v>
      </c>
      <c r="AH3353" s="493" t="n">
        <v>1289595.56</v>
      </c>
      <c r="AI3353" s="493" t="n">
        <v>1267605.29</v>
      </c>
      <c r="AJ3353" s="493" t="n">
        <v>1388609.72</v>
      </c>
      <c r="AK3353" s="493" t="n">
        <v>1306589.68</v>
      </c>
      <c r="AL3353" s="493" t="n">
        <v>1281129.74</v>
      </c>
      <c r="AM3353" s="493" t="n">
        <v>1449153.22</v>
      </c>
      <c r="AN3353" s="493" t="n">
        <v>1282427.99</v>
      </c>
      <c r="AO3353" s="493" t="n">
        <v>1372253.05</v>
      </c>
      <c r="AP3353" s="493" t="n">
        <v>1471989.72</v>
      </c>
      <c r="AQ3353" s="493" t="n">
        <v>1385056.19</v>
      </c>
      <c r="AR3353" s="493" t="n">
        <v>1433442.77</v>
      </c>
      <c r="AS3353" s="493" t="n">
        <v>1442998.18</v>
      </c>
      <c r="AT3353" s="493" t="n">
        <v>1515555.65</v>
      </c>
      <c r="AU3353" s="493" t="n">
        <v>1648289.4</v>
      </c>
      <c r="AV3353" s="493" t="n">
        <v>1559272.55</v>
      </c>
      <c r="AW3353" s="493" t="n">
        <v>1435257.28</v>
      </c>
      <c r="AX3353" s="493" t="n">
        <v>1588703.91</v>
      </c>
      <c r="AY3353" s="493" t="n">
        <v>1513298.02</v>
      </c>
      <c r="AZ3353" s="493" t="n">
        <v>1490979.54</v>
      </c>
      <c r="BA3353" s="493" t="n">
        <v>1707476.17</v>
      </c>
      <c r="BB3353" s="493" t="n">
        <v>1620160.06</v>
      </c>
      <c r="BC3353" s="493" t="n">
        <v>1743503.26</v>
      </c>
      <c r="BD3353" s="493" t="n">
        <v>1631274.83</v>
      </c>
      <c r="BE3353" s="493" t="n">
        <v>1753114.59</v>
      </c>
      <c r="BF3353" s="493" t="n">
        <v>1665466.19</v>
      </c>
      <c r="BG3353" s="493" t="n">
        <v>1916371.02</v>
      </c>
      <c r="BH3353" s="493" t="n">
        <v>1853690.66</v>
      </c>
      <c r="BI3353" s="493" t="n">
        <v>1753181.42</v>
      </c>
      <c r="BJ3353" s="493" t="n">
        <v>2023118.56</v>
      </c>
      <c r="BK3353" s="493" t="n">
        <v>1952322.62</v>
      </c>
      <c r="BL3353" s="493" t="n">
        <v>2075701.72</v>
      </c>
      <c r="BM3353" s="493" t="n">
        <v>1928337.51</v>
      </c>
      <c r="BN3353" s="493" t="n">
        <v>2035703.57</v>
      </c>
      <c r="BO3353" s="493" t="n">
        <v>2238556.77</v>
      </c>
      <c r="BP3353" s="493" t="n">
        <v>2160686.12</v>
      </c>
      <c r="BQ3353" s="493" t="n">
        <v>1987858.57</v>
      </c>
      <c r="BR3353" s="493" t="n">
        <v>2315199.43</v>
      </c>
      <c r="BS3353" s="493" t="n">
        <v>2238183.3</v>
      </c>
      <c r="BT3353" s="493" t="n">
        <v>2096378.03</v>
      </c>
      <c r="BU3353" s="493" t="n">
        <v>2180816.13</v>
      </c>
      <c r="BV3353" s="493" t="n">
        <v>2261926.99</v>
      </c>
      <c r="BW3353" s="493" t="n">
        <v>2100918.24</v>
      </c>
    </row>
    <row r="3354">
      <c r="A3354" t="inlineStr">
        <is>
          <t>[C9D3] Angiotensin-II 길항제 칼슘길항제 복합제</t>
        </is>
      </c>
      <c r="B3354" t="inlineStr">
        <is>
          <t>보령</t>
        </is>
      </c>
      <c r="C3354" t="inlineStr">
        <is>
          <t>듀카브</t>
        </is>
      </c>
      <c r="D3354" t="inlineStr">
        <is>
          <t>보령</t>
        </is>
      </c>
      <c r="E3354" t="inlineStr">
        <is>
          <t>amlodipine besylate  ( as amlodipine),  fimasartan potassium trihydrate granule  ( as fimasartan potassium)</t>
        </is>
      </c>
      <c r="F3354" t="inlineStr">
        <is>
          <t>병원</t>
        </is>
      </c>
      <c r="G3354" t="inlineStr">
        <is>
          <t>Generic</t>
        </is>
      </c>
      <c r="H3354" s="493" t="n">
        <v>258271.76</v>
      </c>
      <c r="I3354" s="493" t="n">
        <v>227037.76</v>
      </c>
      <c r="J3354" s="493" t="n">
        <v>286478.8</v>
      </c>
      <c r="K3354" s="493" t="n">
        <v>243987.39</v>
      </c>
      <c r="L3354" s="493" t="n">
        <v>269313.93</v>
      </c>
      <c r="M3354" s="493" t="n">
        <v>256566.38</v>
      </c>
      <c r="N3354" s="493" t="n">
        <v>261774.75</v>
      </c>
      <c r="O3354" s="493" t="n">
        <v>259574.02</v>
      </c>
      <c r="P3354" s="493" t="n">
        <v>267233.93</v>
      </c>
      <c r="Q3354" s="493" t="n">
        <v>271570.72</v>
      </c>
      <c r="R3354" s="493" t="n">
        <v>286584.5</v>
      </c>
      <c r="S3354" s="493" t="n">
        <v>308679.83</v>
      </c>
      <c r="T3354" s="493" t="n">
        <v>283171</v>
      </c>
      <c r="U3354" s="493" t="n">
        <v>263929.22</v>
      </c>
      <c r="V3354" s="493" t="n">
        <v>302336.2</v>
      </c>
      <c r="W3354" s="493" t="n">
        <v>302192.5</v>
      </c>
      <c r="X3354" s="493" t="n">
        <v>329079.82</v>
      </c>
      <c r="Y3354" s="493" t="n">
        <v>310762.56</v>
      </c>
      <c r="Z3354" s="493" t="n">
        <v>300862.15</v>
      </c>
      <c r="AA3354" s="493" t="n">
        <v>337654.69</v>
      </c>
      <c r="AB3354" s="493" t="n">
        <v>311710.42</v>
      </c>
      <c r="AC3354" s="493" t="n">
        <v>330362.68</v>
      </c>
      <c r="AD3354" s="493" t="n">
        <v>380280.91</v>
      </c>
      <c r="AE3354" s="493" t="n">
        <v>386158.49</v>
      </c>
      <c r="AF3354" s="493" t="n">
        <v>400436.57</v>
      </c>
      <c r="AG3354" s="493" t="n">
        <v>363106.85</v>
      </c>
      <c r="AH3354" s="493" t="n">
        <v>418423.22</v>
      </c>
      <c r="AI3354" s="493" t="n">
        <v>376932.14</v>
      </c>
      <c r="AJ3354" s="493" t="n">
        <v>408740.42</v>
      </c>
      <c r="AK3354" s="493" t="n">
        <v>421688.99</v>
      </c>
      <c r="AL3354" s="493" t="n">
        <v>397216.44</v>
      </c>
      <c r="AM3354" s="493" t="n">
        <v>438541.43</v>
      </c>
      <c r="AN3354" s="493" t="n">
        <v>415063.33</v>
      </c>
      <c r="AO3354" s="493" t="n">
        <v>413488.99</v>
      </c>
      <c r="AP3354" s="493" t="n">
        <v>449849.22</v>
      </c>
      <c r="AQ3354" s="493" t="n">
        <v>463760.23</v>
      </c>
      <c r="AR3354" s="493" t="n">
        <v>444578.75</v>
      </c>
      <c r="AS3354" s="493" t="n">
        <v>436183.04</v>
      </c>
      <c r="AT3354" s="493" t="n">
        <v>467916.56</v>
      </c>
      <c r="AU3354" s="493" t="n">
        <v>457930.12</v>
      </c>
      <c r="AV3354" s="493" t="n">
        <v>479109.42</v>
      </c>
      <c r="AW3354" s="493" t="n">
        <v>451440.05</v>
      </c>
      <c r="AX3354" s="493" t="n">
        <v>493248.36</v>
      </c>
      <c r="AY3354" s="493" t="n">
        <v>473730.1</v>
      </c>
      <c r="AZ3354" s="493" t="n">
        <v>497729.09</v>
      </c>
      <c r="BA3354" s="493" t="n">
        <v>511559.6</v>
      </c>
      <c r="BB3354" s="493" t="n">
        <v>496360.69</v>
      </c>
      <c r="BC3354" s="493" t="n">
        <v>512410.6</v>
      </c>
      <c r="BD3354" s="493" t="n">
        <v>501128.38</v>
      </c>
      <c r="BE3354" s="493" t="n">
        <v>488732.14</v>
      </c>
      <c r="BF3354" s="493" t="n">
        <v>512587.25</v>
      </c>
      <c r="BG3354" s="493" t="n">
        <v>530207.58</v>
      </c>
      <c r="BH3354" s="493" t="n">
        <v>539221.01</v>
      </c>
      <c r="BI3354" s="493" t="n">
        <v>489618.87</v>
      </c>
      <c r="BJ3354" s="493" t="n">
        <v>548588.9</v>
      </c>
      <c r="BK3354" s="493" t="n">
        <v>504431.36</v>
      </c>
      <c r="BL3354" s="493" t="n">
        <v>530542.85</v>
      </c>
      <c r="BM3354" s="493" t="n">
        <v>511457.35</v>
      </c>
      <c r="BN3354" s="493" t="n">
        <v>526144.04</v>
      </c>
      <c r="BO3354" s="493" t="n">
        <v>567215.4399999999</v>
      </c>
      <c r="BP3354" s="493" t="n">
        <v>510639.39</v>
      </c>
      <c r="BQ3354" s="493" t="n">
        <v>538753.8100000001</v>
      </c>
      <c r="BR3354" s="493" t="n">
        <v>569503.63</v>
      </c>
      <c r="BS3354" s="493" t="n">
        <v>542982.83</v>
      </c>
      <c r="BT3354" s="493" t="n">
        <v>512768.09</v>
      </c>
      <c r="BU3354" s="493" t="n">
        <v>560045.37</v>
      </c>
      <c r="BV3354" s="493" t="n">
        <v>508126.15</v>
      </c>
      <c r="BW3354" s="493" t="n">
        <v>502996.18</v>
      </c>
    </row>
    <row r="3355">
      <c r="A3355" t="inlineStr">
        <is>
          <t>[C9D3] Angiotensin-II 길항제 칼슘길항제 복합제</t>
        </is>
      </c>
      <c r="B3355" t="inlineStr">
        <is>
          <t>보령</t>
        </is>
      </c>
      <c r="C3355" t="inlineStr">
        <is>
          <t>듀카브</t>
        </is>
      </c>
      <c r="D3355" t="inlineStr">
        <is>
          <t>보령</t>
        </is>
      </c>
      <c r="E3355" t="inlineStr">
        <is>
          <t>amlodipine besylate  ( as amlodipine),  fimasartan potassium trihydrate granule  ( as fimasartan potassium)</t>
        </is>
      </c>
      <c r="F3355" t="inlineStr">
        <is>
          <t>의원</t>
        </is>
      </c>
      <c r="G3355" t="inlineStr">
        <is>
          <t>Generic</t>
        </is>
      </c>
      <c r="H3355" s="493" t="n">
        <v>2510428.31</v>
      </c>
      <c r="I3355" s="493" t="n">
        <v>2424588.62</v>
      </c>
      <c r="J3355" s="493" t="n">
        <v>2831992.94</v>
      </c>
      <c r="K3355" s="493" t="n">
        <v>2744947.94</v>
      </c>
      <c r="L3355" s="493" t="n">
        <v>2784305.52</v>
      </c>
      <c r="M3355" s="493" t="n">
        <v>2825517.7</v>
      </c>
      <c r="N3355" s="493" t="n">
        <v>2973138.52</v>
      </c>
      <c r="O3355" s="493" t="n">
        <v>2907649.6</v>
      </c>
      <c r="P3355" s="493" t="n">
        <v>2897724.52</v>
      </c>
      <c r="Q3355" s="493" t="n">
        <v>3023618.26</v>
      </c>
      <c r="R3355" s="493" t="n">
        <v>3107901.02</v>
      </c>
      <c r="S3355" s="493" t="n">
        <v>3511273.94</v>
      </c>
      <c r="T3355" s="493" t="n">
        <v>3307433.03</v>
      </c>
      <c r="U3355" s="493" t="n">
        <v>3084015.1</v>
      </c>
      <c r="V3355" s="493" t="n">
        <v>3414419.39</v>
      </c>
      <c r="W3355" s="493" t="n">
        <v>3422482.86</v>
      </c>
      <c r="X3355" s="493" t="n">
        <v>3584319.3</v>
      </c>
      <c r="Y3355" s="493" t="n">
        <v>3351628.37</v>
      </c>
      <c r="Z3355" s="493" t="n">
        <v>3420404.55</v>
      </c>
      <c r="AA3355" s="493" t="n">
        <v>3448742.01</v>
      </c>
      <c r="AB3355" s="493" t="n">
        <v>3363836.44</v>
      </c>
      <c r="AC3355" s="493" t="n">
        <v>3573054.81</v>
      </c>
      <c r="AD3355" s="493" t="n">
        <v>3519615.01</v>
      </c>
      <c r="AE3355" s="493" t="n">
        <v>3791785.22</v>
      </c>
      <c r="AF3355" s="493" t="n">
        <v>3541289.06</v>
      </c>
      <c r="AG3355" s="493" t="n">
        <v>3413197.23</v>
      </c>
      <c r="AH3355" s="493" t="n">
        <v>3806486.82</v>
      </c>
      <c r="AI3355" s="493" t="n">
        <v>3524945.69</v>
      </c>
      <c r="AJ3355" s="493" t="n">
        <v>3801190.27</v>
      </c>
      <c r="AK3355" s="493" t="n">
        <v>3726124.95</v>
      </c>
      <c r="AL3355" s="493" t="n">
        <v>3662866.16</v>
      </c>
      <c r="AM3355" s="493" t="n">
        <v>3729491.22</v>
      </c>
      <c r="AN3355" s="493" t="n">
        <v>3633193.95</v>
      </c>
      <c r="AO3355" s="493" t="n">
        <v>3763513.57</v>
      </c>
      <c r="AP3355" s="493" t="n">
        <v>3798949.18</v>
      </c>
      <c r="AQ3355" s="493" t="n">
        <v>3873241.95</v>
      </c>
      <c r="AR3355" s="493" t="n">
        <v>4037124.99</v>
      </c>
      <c r="AS3355" s="493" t="n">
        <v>3807944.97</v>
      </c>
      <c r="AT3355" s="493" t="n">
        <v>3892842.62</v>
      </c>
      <c r="AU3355" s="493" t="n">
        <v>4015439.89</v>
      </c>
      <c r="AV3355" s="493" t="n">
        <v>4051693.33</v>
      </c>
      <c r="AW3355" s="493" t="n">
        <v>3890151.11</v>
      </c>
      <c r="AX3355" s="493" t="n">
        <v>4144586.2</v>
      </c>
      <c r="AY3355" s="493" t="n">
        <v>4142395.74</v>
      </c>
      <c r="AZ3355" s="493" t="n">
        <v>4077591.08</v>
      </c>
      <c r="BA3355" s="493" t="n">
        <v>4306616.15</v>
      </c>
      <c r="BB3355" s="493" t="n">
        <v>4255512.41</v>
      </c>
      <c r="BC3355" s="493" t="n">
        <v>4507272.61</v>
      </c>
      <c r="BD3355" s="493" t="n">
        <v>4291439.24</v>
      </c>
      <c r="BE3355" s="493" t="n">
        <v>4232713.19</v>
      </c>
      <c r="BF3355" s="493" t="n">
        <v>4428043.2</v>
      </c>
      <c r="BG3355" s="493" t="n">
        <v>4552732.08</v>
      </c>
      <c r="BH3355" s="493" t="n">
        <v>4665783.74</v>
      </c>
      <c r="BI3355" s="493" t="n">
        <v>4455640.38</v>
      </c>
      <c r="BJ3355" s="493" t="n">
        <v>4764982.6</v>
      </c>
      <c r="BK3355" s="493" t="n">
        <v>4575916.82</v>
      </c>
      <c r="BL3355" s="493" t="n">
        <v>5198184.78</v>
      </c>
      <c r="BM3355" s="493" t="n">
        <v>4588745.89</v>
      </c>
      <c r="BN3355" s="493" t="n">
        <v>4748757.9</v>
      </c>
      <c r="BO3355" s="493" t="n">
        <v>5292695.76</v>
      </c>
      <c r="BP3355" s="493" t="n">
        <v>5180630.4</v>
      </c>
      <c r="BQ3355" s="493" t="n">
        <v>4667692.55</v>
      </c>
      <c r="BR3355" s="493" t="n">
        <v>5223112.21</v>
      </c>
      <c r="BS3355" s="493" t="n">
        <v>5137971.96</v>
      </c>
      <c r="BT3355" s="493" t="n">
        <v>5083600.67</v>
      </c>
      <c r="BU3355" s="493" t="n">
        <v>5166335.97</v>
      </c>
      <c r="BV3355" s="493" t="n">
        <v>5383359.99</v>
      </c>
      <c r="BW3355" s="493" t="n">
        <v>5157858.16</v>
      </c>
    </row>
    <row r="3356">
      <c r="A3356" t="inlineStr">
        <is>
          <t>[C9D3] Angiotensin-II 길항제 칼슘길항제 복합제</t>
        </is>
      </c>
      <c r="B3356" t="inlineStr">
        <is>
          <t>보령</t>
        </is>
      </c>
      <c r="C3356" t="inlineStr">
        <is>
          <t>듀카브</t>
        </is>
      </c>
      <c r="D3356" t="inlineStr">
        <is>
          <t>보령</t>
        </is>
      </c>
      <c r="E3356" t="inlineStr">
        <is>
          <t>amlodipine besylate  ( as amlodipine),  fimasartan potassium trihydrate granule  ( as fimasartan potassium)</t>
        </is>
      </c>
      <c r="F3356" t="inlineStr">
        <is>
          <t>보건소</t>
        </is>
      </c>
      <c r="G3356" t="inlineStr">
        <is>
          <t>Generic</t>
        </is>
      </c>
      <c r="H3356" s="493" t="n">
        <v>10807.38</v>
      </c>
      <c r="I3356" s="493" t="n">
        <v>29824.8</v>
      </c>
      <c r="J3356" s="493" t="n">
        <v>22969.13</v>
      </c>
      <c r="K3356" s="493" t="n">
        <v>19097</v>
      </c>
      <c r="L3356" s="493" t="n">
        <v>29094.15</v>
      </c>
      <c r="M3356" s="493" t="n">
        <v>15521.7</v>
      </c>
      <c r="N3356" s="493" t="n">
        <v>23598.31</v>
      </c>
      <c r="O3356" s="493" t="n">
        <v>17171.2</v>
      </c>
      <c r="P3356" s="493" t="n">
        <v>14006.22</v>
      </c>
      <c r="Q3356" s="493" t="n">
        <v>27343.71</v>
      </c>
      <c r="R3356" s="493" t="n">
        <v>17599.83</v>
      </c>
      <c r="S3356" s="493" t="n">
        <v>18525.6</v>
      </c>
      <c r="T3356" s="493" t="n">
        <v>20976.5</v>
      </c>
      <c r="U3356" s="493" t="n">
        <v>16852.3</v>
      </c>
      <c r="V3356" s="493" t="n">
        <v>18461.17</v>
      </c>
      <c r="W3356" s="493" t="n">
        <v>14902.2</v>
      </c>
      <c r="X3356" s="493" t="n">
        <v>18683.4</v>
      </c>
      <c r="Y3356" s="493" t="n">
        <v>29371.8</v>
      </c>
      <c r="Z3356" s="493" t="n">
        <v>27235.69</v>
      </c>
      <c r="AA3356" s="493" t="n">
        <v>34118.48</v>
      </c>
      <c r="AB3356" s="493" t="n">
        <v>35963.68</v>
      </c>
      <c r="AC3356" s="493" t="n">
        <v>24287.76</v>
      </c>
      <c r="AD3356" s="493" t="n">
        <v>36982.96</v>
      </c>
      <c r="AE3356" s="493" t="n">
        <v>29919.36</v>
      </c>
      <c r="AF3356" s="493" t="n">
        <v>20137.17</v>
      </c>
      <c r="AG3356" s="493" t="n">
        <v>26562.99</v>
      </c>
      <c r="AH3356" s="493" t="n">
        <v>57119.92</v>
      </c>
      <c r="AI3356" s="493" t="n">
        <v>37459.09</v>
      </c>
      <c r="AJ3356" s="493" t="n">
        <v>27864.78</v>
      </c>
      <c r="AK3356" s="493" t="n">
        <v>32336.15</v>
      </c>
      <c r="AL3356" s="493" t="n">
        <v>37568.94</v>
      </c>
      <c r="AM3356" s="493" t="n">
        <v>38115.04</v>
      </c>
      <c r="AN3356" s="493" t="n">
        <v>48154.17</v>
      </c>
      <c r="AO3356" s="493" t="n">
        <v>32141.17</v>
      </c>
      <c r="AP3356" s="493" t="n">
        <v>56629.95</v>
      </c>
      <c r="AQ3356" s="493" t="n">
        <v>39122.85</v>
      </c>
      <c r="AR3356" s="493" t="n">
        <v>42662.76</v>
      </c>
      <c r="AS3356" s="493" t="n">
        <v>49878.13</v>
      </c>
      <c r="AT3356" s="493" t="n">
        <v>49849.98</v>
      </c>
      <c r="AU3356" s="493" t="n">
        <v>46591.4</v>
      </c>
      <c r="AV3356" s="493" t="n">
        <v>35224.81</v>
      </c>
      <c r="AW3356" s="493" t="n">
        <v>42994.6</v>
      </c>
      <c r="AX3356" s="493" t="n">
        <v>38753.73</v>
      </c>
      <c r="AY3356" s="493" t="n">
        <v>49362.06</v>
      </c>
      <c r="AZ3356" s="493" t="n">
        <v>51085.75</v>
      </c>
      <c r="BA3356" s="493" t="n">
        <v>46414.21</v>
      </c>
      <c r="BB3356" s="493" t="n">
        <v>51590.35</v>
      </c>
      <c r="BC3356" s="493" t="n">
        <v>84265.24000000001</v>
      </c>
      <c r="BD3356" s="493" t="n">
        <v>58013.23</v>
      </c>
      <c r="BE3356" s="493" t="n">
        <v>47322.11</v>
      </c>
      <c r="BF3356" s="493" t="n">
        <v>61273.3</v>
      </c>
      <c r="BG3356" s="493" t="n">
        <v>86994.44</v>
      </c>
      <c r="BH3356" s="493" t="n">
        <v>53590.32</v>
      </c>
      <c r="BI3356" s="493" t="n">
        <v>58692.3</v>
      </c>
      <c r="BJ3356" s="493" t="n">
        <v>60214.86</v>
      </c>
      <c r="BK3356" s="493" t="n">
        <v>63948.39</v>
      </c>
      <c r="BL3356" s="493" t="n">
        <v>57887.96</v>
      </c>
      <c r="BM3356" s="493" t="n">
        <v>55277.89</v>
      </c>
      <c r="BN3356" s="493" t="n">
        <v>49368.97</v>
      </c>
      <c r="BO3356" s="493" t="n">
        <v>78853.52</v>
      </c>
      <c r="BP3356" s="493" t="n">
        <v>54273.66</v>
      </c>
      <c r="BQ3356" s="493" t="n">
        <v>41737.31</v>
      </c>
      <c r="BR3356" s="493" t="n">
        <v>64383.36</v>
      </c>
      <c r="BS3356" s="493" t="n">
        <v>64977.46</v>
      </c>
      <c r="BT3356" s="493" t="n">
        <v>52511.07</v>
      </c>
      <c r="BU3356" s="493" t="n">
        <v>64871.15</v>
      </c>
      <c r="BV3356" s="493" t="n">
        <v>60427.57</v>
      </c>
      <c r="BW3356" s="493" t="n">
        <v>47835.94</v>
      </c>
    </row>
    <row r="3357">
      <c r="A3357" t="inlineStr">
        <is>
          <t>[C9D3] Angiotensin-II 길항제 칼슘길항제 복합제</t>
        </is>
      </c>
      <c r="B3357" t="inlineStr">
        <is>
          <t>보령</t>
        </is>
      </c>
      <c r="C3357" t="inlineStr">
        <is>
          <t>듀카브</t>
        </is>
      </c>
      <c r="D3357" t="inlineStr">
        <is>
          <t>보령</t>
        </is>
      </c>
      <c r="E3357" t="inlineStr">
        <is>
          <t>amlodipine besylate  ( as amlodipine),  fimasartan potassium trihydrate granule  ( as fimasartan potassium)</t>
        </is>
      </c>
      <c r="F3357" t="inlineStr">
        <is>
          <t>기타(치과의원, 치과병원 등)</t>
        </is>
      </c>
      <c r="G3357" t="inlineStr">
        <is>
          <t>Generic</t>
        </is>
      </c>
      <c r="H3357" s="493" t="n">
        <v>0</v>
      </c>
      <c r="I3357" s="493" t="n">
        <v>110.7</v>
      </c>
      <c r="J3357" s="493" t="n">
        <v>23.4</v>
      </c>
      <c r="K3357" s="493" t="n">
        <v>274.5</v>
      </c>
      <c r="L3357" s="493" t="n">
        <v>119.1</v>
      </c>
      <c r="M3357" s="493" t="n">
        <v>425.1</v>
      </c>
      <c r="N3357" s="493" t="n">
        <v>135</v>
      </c>
      <c r="O3357" s="493" t="n">
        <v>276.73</v>
      </c>
      <c r="P3357" s="493" t="n">
        <v>273.3</v>
      </c>
      <c r="Q3357" s="493" t="n">
        <v>506.4</v>
      </c>
      <c r="R3357" s="493" t="n">
        <v>165.6</v>
      </c>
      <c r="S3357" s="493" t="n">
        <v>707.7</v>
      </c>
      <c r="T3357" s="493" t="n">
        <v>952.45</v>
      </c>
      <c r="U3357" s="493" t="n">
        <v>410.1</v>
      </c>
      <c r="V3357" s="493" t="n">
        <v>60</v>
      </c>
      <c r="W3357" s="493" t="n">
        <v>327.3</v>
      </c>
      <c r="X3357" s="493" t="n">
        <v>706.8</v>
      </c>
      <c r="Y3357" s="493" t="n">
        <v>284.4</v>
      </c>
      <c r="Z3357" s="493" t="n">
        <v>428.4</v>
      </c>
      <c r="AA3357" s="493" t="n">
        <v>1340.06</v>
      </c>
      <c r="AB3357" s="493" t="n">
        <v>343.5</v>
      </c>
      <c r="AC3357" s="493" t="n">
        <v>976.8</v>
      </c>
      <c r="AD3357" s="493" t="n">
        <v>762.6</v>
      </c>
      <c r="AE3357" s="493" t="n">
        <v>524.99</v>
      </c>
      <c r="AF3357" s="493" t="n">
        <v>2056.7</v>
      </c>
      <c r="AG3357" s="493" t="n">
        <v>42</v>
      </c>
      <c r="AH3357" s="493" t="n">
        <v>1528.03</v>
      </c>
      <c r="AI3357" s="493" t="n">
        <v>134.1</v>
      </c>
      <c r="AJ3357" s="493" t="n">
        <v>868.2</v>
      </c>
      <c r="AK3357" s="493" t="n">
        <v>129</v>
      </c>
      <c r="AL3357" s="493" t="n">
        <v>376.2</v>
      </c>
      <c r="AM3357" s="493" t="n">
        <v>297.12</v>
      </c>
      <c r="AN3357" s="493" t="n">
        <v>927.9</v>
      </c>
      <c r="AO3357" s="493" t="n">
        <v>135.6</v>
      </c>
      <c r="AP3357" s="493" t="n">
        <v>577.8</v>
      </c>
      <c r="AQ3357" s="493" t="n">
        <v>1916.7</v>
      </c>
      <c r="AR3357" s="493" t="n">
        <v>1926.3</v>
      </c>
      <c r="AS3357" s="493" t="n">
        <v>272.25</v>
      </c>
      <c r="AT3357" s="493" t="n">
        <v>1727.81</v>
      </c>
      <c r="AU3357" s="493" t="n">
        <v>603.6</v>
      </c>
      <c r="AV3357" s="493" t="n">
        <v>428.4</v>
      </c>
      <c r="AW3357" s="493" t="n">
        <v>1181.96</v>
      </c>
      <c r="AX3357" s="493" t="n">
        <v>642.75</v>
      </c>
      <c r="AY3357" s="493" t="n">
        <v>267.46</v>
      </c>
      <c r="AZ3357" s="493" t="n">
        <v>1253.16</v>
      </c>
      <c r="BA3357" s="493" t="n">
        <v>978.02</v>
      </c>
      <c r="BB3357" s="493" t="n">
        <v>609.9400000000001</v>
      </c>
      <c r="BC3357" s="493" t="n">
        <v>548.66</v>
      </c>
      <c r="BD3357" s="493" t="n">
        <v>993.22</v>
      </c>
      <c r="BE3357" s="493" t="n">
        <v>1288.53</v>
      </c>
      <c r="BF3357" s="493" t="n">
        <v>3344.98</v>
      </c>
      <c r="BG3357" s="493" t="n">
        <v>1231.06</v>
      </c>
      <c r="BH3357" s="493" t="n">
        <v>1398.9</v>
      </c>
      <c r="BI3357" s="493" t="n">
        <v>1196.79</v>
      </c>
      <c r="BJ3357" s="493" t="n">
        <v>2677.2</v>
      </c>
      <c r="BK3357" s="493" t="n">
        <v>939.6</v>
      </c>
      <c r="BL3357" s="493" t="n">
        <v>1529.54</v>
      </c>
      <c r="BM3357" s="493" t="n">
        <v>2887.9</v>
      </c>
      <c r="BN3357" s="493" t="n">
        <v>1499.7</v>
      </c>
      <c r="BO3357" s="493" t="n">
        <v>160.2</v>
      </c>
      <c r="BP3357" s="493" t="n">
        <v>3064.8</v>
      </c>
      <c r="BQ3357" s="493" t="n">
        <v>384.3</v>
      </c>
      <c r="BR3357" s="493" t="n">
        <v>2361</v>
      </c>
      <c r="BS3357" s="493" t="n">
        <v>1416.9</v>
      </c>
      <c r="BT3357" s="493" t="n">
        <v>1340.7</v>
      </c>
      <c r="BU3357" s="493" t="n">
        <v>1390.8</v>
      </c>
      <c r="BV3357" s="493" t="n">
        <v>2615.7</v>
      </c>
      <c r="BW3357" s="493" t="n">
        <v>1348.2</v>
      </c>
    </row>
    <row r="3358">
      <c r="A3358" t="inlineStr">
        <is>
          <t>[C9D3] Angiotensin-II 길항제 칼슘길항제 복합제</t>
        </is>
      </c>
      <c r="B3358" t="inlineStr">
        <is>
          <t>보령</t>
        </is>
      </c>
      <c r="C3358" t="inlineStr">
        <is>
          <t>듀카브 플러스</t>
        </is>
      </c>
      <c r="D3358" t="inlineStr">
        <is>
          <t>보령</t>
        </is>
      </c>
      <c r="E3358" t="inlineStr">
        <is>
          <t>amlodipine besylate  ( as amlodipine),  fimasartan potassium trihydrate granule  ( as fimasartan potassium),  hydrochlorothiazide</t>
        </is>
      </c>
      <c r="F3358" t="inlineStr">
        <is>
          <t>상급종합병원</t>
        </is>
      </c>
      <c r="G3358" t="inlineStr">
        <is>
          <t>Generic</t>
        </is>
      </c>
      <c r="H3358" s="493" t="n">
        <v>0</v>
      </c>
      <c r="I3358" s="493" t="n">
        <v>0</v>
      </c>
      <c r="J3358" s="493" t="n">
        <v>0</v>
      </c>
      <c r="K3358" s="493" t="n">
        <v>0</v>
      </c>
      <c r="L3358" s="493" t="n">
        <v>0</v>
      </c>
      <c r="M3358" s="493" t="n">
        <v>0</v>
      </c>
      <c r="N3358" s="493" t="n">
        <v>0</v>
      </c>
      <c r="O3358" s="493" t="n">
        <v>0</v>
      </c>
      <c r="P3358" s="493" t="n">
        <v>0</v>
      </c>
      <c r="Q3358" s="493" t="n">
        <v>0</v>
      </c>
      <c r="R3358" s="493" t="n">
        <v>0</v>
      </c>
      <c r="S3358" s="493" t="n">
        <v>0</v>
      </c>
      <c r="T3358" s="493" t="n">
        <v>0</v>
      </c>
      <c r="U3358" s="493" t="n">
        <v>0</v>
      </c>
      <c r="V3358" s="493" t="n">
        <v>0</v>
      </c>
      <c r="W3358" s="493" t="n">
        <v>0</v>
      </c>
      <c r="X3358" s="493" t="n">
        <v>0</v>
      </c>
      <c r="Y3358" s="493" t="n">
        <v>0</v>
      </c>
      <c r="Z3358" s="493" t="n">
        <v>0</v>
      </c>
      <c r="AA3358" s="493" t="n">
        <v>0</v>
      </c>
      <c r="AB3358" s="493" t="n">
        <v>2032.85</v>
      </c>
      <c r="AC3358" s="493" t="n">
        <v>3762.6</v>
      </c>
      <c r="AD3358" s="493" t="n">
        <v>7270.49</v>
      </c>
      <c r="AE3358" s="493" t="n">
        <v>26326.5</v>
      </c>
      <c r="AF3358" s="493" t="n">
        <v>18340.98</v>
      </c>
      <c r="AG3358" s="493" t="n">
        <v>34259.37</v>
      </c>
      <c r="AH3358" s="493" t="n">
        <v>64804.75</v>
      </c>
      <c r="AI3358" s="493" t="n">
        <v>78610.05</v>
      </c>
      <c r="AJ3358" s="493" t="n">
        <v>106062.69</v>
      </c>
      <c r="AK3358" s="493" t="n">
        <v>110197.87</v>
      </c>
      <c r="AL3358" s="493" t="n">
        <v>97997.27</v>
      </c>
      <c r="AM3358" s="493" t="n">
        <v>163035.3</v>
      </c>
      <c r="AN3358" s="493" t="n">
        <v>177481.56</v>
      </c>
      <c r="AO3358" s="493" t="n">
        <v>157056.95</v>
      </c>
      <c r="AP3358" s="493" t="n">
        <v>222830.29</v>
      </c>
      <c r="AQ3358" s="493" t="n">
        <v>152683.76</v>
      </c>
      <c r="AR3358" s="493" t="n">
        <v>277408.4</v>
      </c>
      <c r="AS3358" s="493" t="n">
        <v>207584.29</v>
      </c>
      <c r="AT3358" s="493" t="n">
        <v>235892.75</v>
      </c>
      <c r="AU3358" s="493" t="n">
        <v>261225.32</v>
      </c>
      <c r="AV3358" s="493" t="n">
        <v>210090.61</v>
      </c>
      <c r="AW3358" s="493" t="n">
        <v>277748.11</v>
      </c>
      <c r="AX3358" s="493" t="n">
        <v>302376.45</v>
      </c>
      <c r="AY3358" s="493" t="n">
        <v>242377.83</v>
      </c>
      <c r="AZ3358" s="493" t="n">
        <v>286450.06</v>
      </c>
      <c r="BA3358" s="493" t="n">
        <v>301308.66</v>
      </c>
      <c r="BB3358" s="493" t="n">
        <v>294143.66</v>
      </c>
      <c r="BC3358" s="493" t="n">
        <v>311544.98</v>
      </c>
      <c r="BD3358" s="493" t="n">
        <v>272914.51</v>
      </c>
      <c r="BE3358" s="493" t="n">
        <v>291033.03</v>
      </c>
      <c r="BF3358" s="493" t="n">
        <v>275669.71</v>
      </c>
      <c r="BG3358" s="493" t="n">
        <v>299004.89</v>
      </c>
      <c r="BH3358" s="493" t="n">
        <v>283841.26</v>
      </c>
      <c r="BI3358" s="493" t="n">
        <v>287972.04</v>
      </c>
      <c r="BJ3358" s="493" t="n">
        <v>284899.25</v>
      </c>
      <c r="BK3358" s="493" t="n">
        <v>246124.18</v>
      </c>
      <c r="BL3358" s="493" t="n">
        <v>283205.68</v>
      </c>
      <c r="BM3358" s="493" t="n">
        <v>259755.27</v>
      </c>
      <c r="BN3358" s="493" t="n">
        <v>266971.74</v>
      </c>
      <c r="BO3358" s="493" t="n">
        <v>270183.53</v>
      </c>
      <c r="BP3358" s="493" t="n">
        <v>283081.62</v>
      </c>
      <c r="BQ3358" s="493" t="n">
        <v>227080.42</v>
      </c>
      <c r="BR3358" s="493" t="n">
        <v>299638.37</v>
      </c>
      <c r="BS3358" s="493" t="n">
        <v>266896</v>
      </c>
      <c r="BT3358" s="493" t="n">
        <v>272063.98</v>
      </c>
      <c r="BU3358" s="493" t="n">
        <v>251550.6</v>
      </c>
      <c r="BV3358" s="493" t="n">
        <v>283181.57</v>
      </c>
      <c r="BW3358" s="493" t="n">
        <v>270655.1</v>
      </c>
    </row>
    <row r="3359">
      <c r="A3359" t="inlineStr">
        <is>
          <t>[C9D3] Angiotensin-II 길항제 칼슘길항제 복합제</t>
        </is>
      </c>
      <c r="B3359" t="inlineStr">
        <is>
          <t>보령</t>
        </is>
      </c>
      <c r="C3359" t="inlineStr">
        <is>
          <t>듀카브 플러스</t>
        </is>
      </c>
      <c r="D3359" t="inlineStr">
        <is>
          <t>보령</t>
        </is>
      </c>
      <c r="E3359" t="inlineStr">
        <is>
          <t>amlodipine besylate  ( as amlodipine),  fimasartan potassium trihydrate granule  ( as fimasartan potassium),  hydrochlorothiazide</t>
        </is>
      </c>
      <c r="F3359" t="inlineStr">
        <is>
          <t>종합병원</t>
        </is>
      </c>
      <c r="G3359" t="inlineStr">
        <is>
          <t>Generic</t>
        </is>
      </c>
      <c r="H3359" s="493" t="n">
        <v>0</v>
      </c>
      <c r="I3359" s="493" t="n">
        <v>0</v>
      </c>
      <c r="J3359" s="493" t="n">
        <v>0</v>
      </c>
      <c r="K3359" s="493" t="n">
        <v>0</v>
      </c>
      <c r="L3359" s="493" t="n">
        <v>0</v>
      </c>
      <c r="M3359" s="493" t="n">
        <v>0</v>
      </c>
      <c r="N3359" s="493" t="n">
        <v>0</v>
      </c>
      <c r="O3359" s="493" t="n">
        <v>0</v>
      </c>
      <c r="P3359" s="493" t="n">
        <v>0</v>
      </c>
      <c r="Q3359" s="493" t="n">
        <v>0</v>
      </c>
      <c r="R3359" s="493" t="n">
        <v>0</v>
      </c>
      <c r="S3359" s="493" t="n">
        <v>0</v>
      </c>
      <c r="T3359" s="493" t="n">
        <v>0</v>
      </c>
      <c r="U3359" s="493" t="n">
        <v>0</v>
      </c>
      <c r="V3359" s="493" t="n">
        <v>0</v>
      </c>
      <c r="W3359" s="493" t="n">
        <v>0</v>
      </c>
      <c r="X3359" s="493" t="n">
        <v>0</v>
      </c>
      <c r="Y3359" s="493" t="n">
        <v>9744.52</v>
      </c>
      <c r="Z3359" s="493" t="n">
        <v>17065.99</v>
      </c>
      <c r="AA3359" s="493" t="n">
        <v>32236.15</v>
      </c>
      <c r="AB3359" s="493" t="n">
        <v>40147.19</v>
      </c>
      <c r="AC3359" s="493" t="n">
        <v>112090.73</v>
      </c>
      <c r="AD3359" s="493" t="n">
        <v>184975</v>
      </c>
      <c r="AE3359" s="493" t="n">
        <v>230604.39</v>
      </c>
      <c r="AF3359" s="493" t="n">
        <v>223499.82</v>
      </c>
      <c r="AG3359" s="493" t="n">
        <v>236089.06</v>
      </c>
      <c r="AH3359" s="493" t="n">
        <v>290578.4</v>
      </c>
      <c r="AI3359" s="493" t="n">
        <v>308194.67</v>
      </c>
      <c r="AJ3359" s="493" t="n">
        <v>255844.98</v>
      </c>
      <c r="AK3359" s="493" t="n">
        <v>297952.12</v>
      </c>
      <c r="AL3359" s="493" t="n">
        <v>293465.54</v>
      </c>
      <c r="AM3359" s="493" t="n">
        <v>333537.89</v>
      </c>
      <c r="AN3359" s="493" t="n">
        <v>317809.33</v>
      </c>
      <c r="AO3359" s="493" t="n">
        <v>372459.29</v>
      </c>
      <c r="AP3359" s="493" t="n">
        <v>382621.93</v>
      </c>
      <c r="AQ3359" s="493" t="n">
        <v>353554.63</v>
      </c>
      <c r="AR3359" s="493" t="n">
        <v>392987.8</v>
      </c>
      <c r="AS3359" s="493" t="n">
        <v>353824.13</v>
      </c>
      <c r="AT3359" s="493" t="n">
        <v>388785.56</v>
      </c>
      <c r="AU3359" s="493" t="n">
        <v>423344.97</v>
      </c>
      <c r="AV3359" s="493" t="n">
        <v>396242.05</v>
      </c>
      <c r="AW3359" s="493" t="n">
        <v>372994.02</v>
      </c>
      <c r="AX3359" s="493" t="n">
        <v>438651.97</v>
      </c>
      <c r="AY3359" s="493" t="n">
        <v>441280.98</v>
      </c>
      <c r="AZ3359" s="493" t="n">
        <v>413154.32</v>
      </c>
      <c r="BA3359" s="493" t="n">
        <v>466913.95</v>
      </c>
      <c r="BB3359" s="493" t="n">
        <v>497519.42</v>
      </c>
      <c r="BC3359" s="493" t="n">
        <v>543833.9399999999</v>
      </c>
      <c r="BD3359" s="493" t="n">
        <v>468319.6</v>
      </c>
      <c r="BE3359" s="493" t="n">
        <v>491573.32</v>
      </c>
      <c r="BF3359" s="493" t="n">
        <v>517931.19</v>
      </c>
      <c r="BG3359" s="493" t="n">
        <v>586956.6800000001</v>
      </c>
      <c r="BH3359" s="493" t="n">
        <v>491927.53</v>
      </c>
      <c r="BI3359" s="493" t="n">
        <v>495696.07</v>
      </c>
      <c r="BJ3359" s="493" t="n">
        <v>552696.09</v>
      </c>
      <c r="BK3359" s="493" t="n">
        <v>465164</v>
      </c>
      <c r="BL3359" s="493" t="n">
        <v>532082.24</v>
      </c>
      <c r="BM3359" s="493" t="n">
        <v>506362.36</v>
      </c>
      <c r="BN3359" s="493" t="n">
        <v>478916.5</v>
      </c>
      <c r="BO3359" s="493" t="n">
        <v>567429.79</v>
      </c>
      <c r="BP3359" s="493" t="n">
        <v>573000.3</v>
      </c>
      <c r="BQ3359" s="493" t="n">
        <v>491115.88</v>
      </c>
      <c r="BR3359" s="493" t="n">
        <v>569366.65</v>
      </c>
      <c r="BS3359" s="493" t="n">
        <v>578023.1800000001</v>
      </c>
      <c r="BT3359" s="493" t="n">
        <v>548530.28</v>
      </c>
      <c r="BU3359" s="493" t="n">
        <v>592687.61</v>
      </c>
      <c r="BV3359" s="493" t="n">
        <v>582075.28</v>
      </c>
      <c r="BW3359" s="493" t="n">
        <v>538494.79</v>
      </c>
    </row>
    <row r="3360">
      <c r="A3360" t="inlineStr">
        <is>
          <t>[C9D3] Angiotensin-II 길항제 칼슘길항제 복합제</t>
        </is>
      </c>
      <c r="B3360" t="inlineStr">
        <is>
          <t>보령</t>
        </is>
      </c>
      <c r="C3360" t="inlineStr">
        <is>
          <t>듀카브 플러스</t>
        </is>
      </c>
      <c r="D3360" t="inlineStr">
        <is>
          <t>보령</t>
        </is>
      </c>
      <c r="E3360" t="inlineStr">
        <is>
          <t>amlodipine besylate  ( as amlodipine),  fimasartan potassium trihydrate granule  ( as fimasartan potassium),  hydrochlorothiazide</t>
        </is>
      </c>
      <c r="F3360" t="inlineStr">
        <is>
          <t>병원</t>
        </is>
      </c>
      <c r="G3360" t="inlineStr">
        <is>
          <t>Generic</t>
        </is>
      </c>
      <c r="H3360" s="493" t="n">
        <v>0</v>
      </c>
      <c r="I3360" s="493" t="n">
        <v>0</v>
      </c>
      <c r="J3360" s="493" t="n">
        <v>0</v>
      </c>
      <c r="K3360" s="493" t="n">
        <v>0</v>
      </c>
      <c r="L3360" s="493" t="n">
        <v>0</v>
      </c>
      <c r="M3360" s="493" t="n">
        <v>0</v>
      </c>
      <c r="N3360" s="493" t="n">
        <v>0</v>
      </c>
      <c r="O3360" s="493" t="n">
        <v>0</v>
      </c>
      <c r="P3360" s="493" t="n">
        <v>0</v>
      </c>
      <c r="Q3360" s="493" t="n">
        <v>0</v>
      </c>
      <c r="R3360" s="493" t="n">
        <v>0</v>
      </c>
      <c r="S3360" s="493" t="n">
        <v>0</v>
      </c>
      <c r="T3360" s="493" t="n">
        <v>0</v>
      </c>
      <c r="U3360" s="493" t="n">
        <v>0</v>
      </c>
      <c r="V3360" s="493" t="n">
        <v>0</v>
      </c>
      <c r="W3360" s="493" t="n">
        <v>0</v>
      </c>
      <c r="X3360" s="493" t="n">
        <v>0</v>
      </c>
      <c r="Y3360" s="493" t="n">
        <v>16256.04</v>
      </c>
      <c r="Z3360" s="493" t="n">
        <v>37741.21</v>
      </c>
      <c r="AA3360" s="493" t="n">
        <v>43370.17</v>
      </c>
      <c r="AB3360" s="493" t="n">
        <v>50349.21</v>
      </c>
      <c r="AC3360" s="493" t="n">
        <v>66955.28999999999</v>
      </c>
      <c r="AD3360" s="493" t="n">
        <v>60918.73</v>
      </c>
      <c r="AE3360" s="493" t="n">
        <v>72890.27</v>
      </c>
      <c r="AF3360" s="493" t="n">
        <v>84292.3</v>
      </c>
      <c r="AG3360" s="493" t="n">
        <v>81059.16</v>
      </c>
      <c r="AH3360" s="493" t="n">
        <v>80854.49000000001</v>
      </c>
      <c r="AI3360" s="493" t="n">
        <v>73274.21000000001</v>
      </c>
      <c r="AJ3360" s="493" t="n">
        <v>86495.58</v>
      </c>
      <c r="AK3360" s="493" t="n">
        <v>81785.59</v>
      </c>
      <c r="AL3360" s="493" t="n">
        <v>80785.03999999999</v>
      </c>
      <c r="AM3360" s="493" t="n">
        <v>83551.32000000001</v>
      </c>
      <c r="AN3360" s="493" t="n">
        <v>73191.7</v>
      </c>
      <c r="AO3360" s="493" t="n">
        <v>82937.82000000001</v>
      </c>
      <c r="AP3360" s="493" t="n">
        <v>90515.48</v>
      </c>
      <c r="AQ3360" s="493" t="n">
        <v>77435.22</v>
      </c>
      <c r="AR3360" s="493" t="n">
        <v>78928.82000000001</v>
      </c>
      <c r="AS3360" s="493" t="n">
        <v>74352.49000000001</v>
      </c>
      <c r="AT3360" s="493" t="n">
        <v>83198.42</v>
      </c>
      <c r="AU3360" s="493" t="n">
        <v>80810.75999999999</v>
      </c>
      <c r="AV3360" s="493" t="n">
        <v>100908.17</v>
      </c>
      <c r="AW3360" s="493" t="n">
        <v>80490.59</v>
      </c>
      <c r="AX3360" s="493" t="n">
        <v>95233.7</v>
      </c>
      <c r="AY3360" s="493" t="n">
        <v>86934.61</v>
      </c>
      <c r="AZ3360" s="493" t="n">
        <v>103094.25</v>
      </c>
      <c r="BA3360" s="493" t="n">
        <v>87956.36</v>
      </c>
      <c r="BB3360" s="493" t="n">
        <v>95771.44</v>
      </c>
      <c r="BC3360" s="493" t="n">
        <v>89962.28999999999</v>
      </c>
      <c r="BD3360" s="493" t="n">
        <v>85179.52</v>
      </c>
      <c r="BE3360" s="493" t="n">
        <v>93657.49000000001</v>
      </c>
      <c r="BF3360" s="493" t="n">
        <v>100072.96</v>
      </c>
      <c r="BG3360" s="493" t="n">
        <v>97147.33</v>
      </c>
      <c r="BH3360" s="493" t="n">
        <v>97041.8</v>
      </c>
      <c r="BI3360" s="493" t="n">
        <v>93373.92</v>
      </c>
      <c r="BJ3360" s="493" t="n">
        <v>114868.99</v>
      </c>
      <c r="BK3360" s="493" t="n">
        <v>98354.34</v>
      </c>
      <c r="BL3360" s="493" t="n">
        <v>105236.73</v>
      </c>
      <c r="BM3360" s="493" t="n">
        <v>99560.92</v>
      </c>
      <c r="BN3360" s="493" t="n">
        <v>103090.12</v>
      </c>
      <c r="BO3360" s="493" t="n">
        <v>114660.67</v>
      </c>
      <c r="BP3360" s="493" t="n">
        <v>106381.42</v>
      </c>
      <c r="BQ3360" s="493" t="n">
        <v>103122.33</v>
      </c>
      <c r="BR3360" s="493" t="n">
        <v>121941.49</v>
      </c>
      <c r="BS3360" s="493" t="n">
        <v>113422.2</v>
      </c>
      <c r="BT3360" s="493" t="n">
        <v>124148.72</v>
      </c>
      <c r="BU3360" s="493" t="n">
        <v>114295.44</v>
      </c>
      <c r="BV3360" s="493" t="n">
        <v>110962.03</v>
      </c>
      <c r="BW3360" s="493" t="n">
        <v>95993.33</v>
      </c>
    </row>
    <row r="3361">
      <c r="A3361" t="inlineStr">
        <is>
          <t>[C9D3] Angiotensin-II 길항제 칼슘길항제 복합제</t>
        </is>
      </c>
      <c r="B3361" t="inlineStr">
        <is>
          <t>보령</t>
        </is>
      </c>
      <c r="C3361" t="inlineStr">
        <is>
          <t>듀카브 플러스</t>
        </is>
      </c>
      <c r="D3361" t="inlineStr">
        <is>
          <t>보령</t>
        </is>
      </c>
      <c r="E3361" t="inlineStr">
        <is>
          <t>amlodipine besylate  ( as amlodipine),  fimasartan potassium trihydrate granule  ( as fimasartan potassium),  hydrochlorothiazide</t>
        </is>
      </c>
      <c r="F3361" t="inlineStr">
        <is>
          <t>의원</t>
        </is>
      </c>
      <c r="G3361" t="inlineStr">
        <is>
          <t>Generic</t>
        </is>
      </c>
      <c r="H3361" s="493" t="n">
        <v>0</v>
      </c>
      <c r="I3361" s="493" t="n">
        <v>0</v>
      </c>
      <c r="J3361" s="493" t="n">
        <v>0</v>
      </c>
      <c r="K3361" s="493" t="n">
        <v>0</v>
      </c>
      <c r="L3361" s="493" t="n">
        <v>0</v>
      </c>
      <c r="M3361" s="493" t="n">
        <v>0</v>
      </c>
      <c r="N3361" s="493" t="n">
        <v>0</v>
      </c>
      <c r="O3361" s="493" t="n">
        <v>0</v>
      </c>
      <c r="P3361" s="493" t="n">
        <v>0</v>
      </c>
      <c r="Q3361" s="493" t="n">
        <v>0</v>
      </c>
      <c r="R3361" s="493" t="n">
        <v>0</v>
      </c>
      <c r="S3361" s="493" t="n">
        <v>0</v>
      </c>
      <c r="T3361" s="493" t="n">
        <v>0</v>
      </c>
      <c r="U3361" s="493" t="n">
        <v>0</v>
      </c>
      <c r="V3361" s="493" t="n">
        <v>0</v>
      </c>
      <c r="W3361" s="493" t="n">
        <v>0</v>
      </c>
      <c r="X3361" s="493" t="n">
        <v>0</v>
      </c>
      <c r="Y3361" s="493" t="n">
        <v>381199.46</v>
      </c>
      <c r="Z3361" s="493" t="n">
        <v>494785.92</v>
      </c>
      <c r="AA3361" s="493" t="n">
        <v>645265.13</v>
      </c>
      <c r="AB3361" s="493" t="n">
        <v>706903.26</v>
      </c>
      <c r="AC3361" s="493" t="n">
        <v>804889.3</v>
      </c>
      <c r="AD3361" s="493" t="n">
        <v>870767.79</v>
      </c>
      <c r="AE3361" s="493" t="n">
        <v>989718.02</v>
      </c>
      <c r="AF3361" s="493" t="n">
        <v>917412.38</v>
      </c>
      <c r="AG3361" s="493" t="n">
        <v>969078.15</v>
      </c>
      <c r="AH3361" s="493" t="n">
        <v>1011924.44</v>
      </c>
      <c r="AI3361" s="493" t="n">
        <v>994301.37</v>
      </c>
      <c r="AJ3361" s="493" t="n">
        <v>988918.3199999999</v>
      </c>
      <c r="AK3361" s="493" t="n">
        <v>1066767.96</v>
      </c>
      <c r="AL3361" s="493" t="n">
        <v>993503.38</v>
      </c>
      <c r="AM3361" s="493" t="n">
        <v>1032430.56</v>
      </c>
      <c r="AN3361" s="493" t="n">
        <v>963609.23</v>
      </c>
      <c r="AO3361" s="493" t="n">
        <v>1035017.8</v>
      </c>
      <c r="AP3361" s="493" t="n">
        <v>1018332.25</v>
      </c>
      <c r="AQ3361" s="493" t="n">
        <v>1096953.89</v>
      </c>
      <c r="AR3361" s="493" t="n">
        <v>1118155.03</v>
      </c>
      <c r="AS3361" s="493" t="n">
        <v>1098458.44</v>
      </c>
      <c r="AT3361" s="493" t="n">
        <v>1143251.68</v>
      </c>
      <c r="AU3361" s="493" t="n">
        <v>1201253.55</v>
      </c>
      <c r="AV3361" s="493" t="n">
        <v>1226684.05</v>
      </c>
      <c r="AW3361" s="493" t="n">
        <v>1177153.82</v>
      </c>
      <c r="AX3361" s="493" t="n">
        <v>1253837.37</v>
      </c>
      <c r="AY3361" s="493" t="n">
        <v>1256927.32</v>
      </c>
      <c r="AZ3361" s="493" t="n">
        <v>1211682.06</v>
      </c>
      <c r="BA3361" s="493" t="n">
        <v>1281474.42</v>
      </c>
      <c r="BB3361" s="493" t="n">
        <v>1280129.51</v>
      </c>
      <c r="BC3361" s="493" t="n">
        <v>1361517.81</v>
      </c>
      <c r="BD3361" s="493" t="n">
        <v>1325365.45</v>
      </c>
      <c r="BE3361" s="493" t="n">
        <v>1263844.34</v>
      </c>
      <c r="BF3361" s="493" t="n">
        <v>1312885.74</v>
      </c>
      <c r="BG3361" s="493" t="n">
        <v>1391370.65</v>
      </c>
      <c r="BH3361" s="493" t="n">
        <v>1373855.17</v>
      </c>
      <c r="BI3361" s="493" t="n">
        <v>1324750.68</v>
      </c>
      <c r="BJ3361" s="493" t="n">
        <v>1431871.03</v>
      </c>
      <c r="BK3361" s="493" t="n">
        <v>1364144.7</v>
      </c>
      <c r="BL3361" s="493" t="n">
        <v>1521931.48</v>
      </c>
      <c r="BM3361" s="493" t="n">
        <v>1347004.01</v>
      </c>
      <c r="BN3361" s="493" t="n">
        <v>1376230.12</v>
      </c>
      <c r="BO3361" s="493" t="n">
        <v>1580478.91</v>
      </c>
      <c r="BP3361" s="493" t="n">
        <v>1550772.94</v>
      </c>
      <c r="BQ3361" s="493" t="n">
        <v>1429255.47</v>
      </c>
      <c r="BR3361" s="493" t="n">
        <v>1591730.56</v>
      </c>
      <c r="BS3361" s="493" t="n">
        <v>1567531.06</v>
      </c>
      <c r="BT3361" s="493" t="n">
        <v>1547286.92</v>
      </c>
      <c r="BU3361" s="493" t="n">
        <v>1579330.18</v>
      </c>
      <c r="BV3361" s="493" t="n">
        <v>1616927.2</v>
      </c>
      <c r="BW3361" s="493" t="n">
        <v>1540602.15</v>
      </c>
    </row>
    <row r="3362">
      <c r="A3362" t="inlineStr">
        <is>
          <t>[C9D3] Angiotensin-II 길항제 칼슘길항제 복합제</t>
        </is>
      </c>
      <c r="B3362" t="inlineStr">
        <is>
          <t>보령</t>
        </is>
      </c>
      <c r="C3362" t="inlineStr">
        <is>
          <t>듀카브 플러스</t>
        </is>
      </c>
      <c r="D3362" t="inlineStr">
        <is>
          <t>보령</t>
        </is>
      </c>
      <c r="E3362" t="inlineStr">
        <is>
          <t>amlodipine besylate  ( as amlodipine),  fimasartan potassium trihydrate granule  ( as fimasartan potassium),  hydrochlorothiazide</t>
        </is>
      </c>
      <c r="F3362" t="inlineStr">
        <is>
          <t>보건소</t>
        </is>
      </c>
      <c r="G3362" t="inlineStr">
        <is>
          <t>Generic</t>
        </is>
      </c>
      <c r="H3362" s="493" t="n">
        <v>0</v>
      </c>
      <c r="I3362" s="493" t="n">
        <v>0</v>
      </c>
      <c r="J3362" s="493" t="n">
        <v>0</v>
      </c>
      <c r="K3362" s="493" t="n">
        <v>0</v>
      </c>
      <c r="L3362" s="493" t="n">
        <v>0</v>
      </c>
      <c r="M3362" s="493" t="n">
        <v>0</v>
      </c>
      <c r="N3362" s="493" t="n">
        <v>0</v>
      </c>
      <c r="O3362" s="493" t="n">
        <v>0</v>
      </c>
      <c r="P3362" s="493" t="n">
        <v>0</v>
      </c>
      <c r="Q3362" s="493" t="n">
        <v>0</v>
      </c>
      <c r="R3362" s="493" t="n">
        <v>0</v>
      </c>
      <c r="S3362" s="493" t="n">
        <v>0</v>
      </c>
      <c r="T3362" s="493" t="n">
        <v>0</v>
      </c>
      <c r="U3362" s="493" t="n">
        <v>0</v>
      </c>
      <c r="V3362" s="493" t="n">
        <v>0</v>
      </c>
      <c r="W3362" s="493" t="n">
        <v>0</v>
      </c>
      <c r="X3362" s="493" t="n">
        <v>0</v>
      </c>
      <c r="Y3362" s="493" t="n">
        <v>675.6</v>
      </c>
      <c r="Z3362" s="493" t="n">
        <v>1861.03</v>
      </c>
      <c r="AA3362" s="493" t="n">
        <v>4547.05</v>
      </c>
      <c r="AB3362" s="493" t="n">
        <v>12878.1</v>
      </c>
      <c r="AC3362" s="493" t="n">
        <v>6041.92</v>
      </c>
      <c r="AD3362" s="493" t="n">
        <v>10206.6</v>
      </c>
      <c r="AE3362" s="493" t="n">
        <v>12132</v>
      </c>
      <c r="AF3362" s="493" t="n">
        <v>5110.8</v>
      </c>
      <c r="AG3362" s="493" t="n">
        <v>8364.92</v>
      </c>
      <c r="AH3362" s="493" t="n">
        <v>9830.1</v>
      </c>
      <c r="AI3362" s="493" t="n">
        <v>21299.7</v>
      </c>
      <c r="AJ3362" s="493" t="n">
        <v>10232.1</v>
      </c>
      <c r="AK3362" s="493" t="n">
        <v>9557.4</v>
      </c>
      <c r="AL3362" s="493" t="n">
        <v>16064.6</v>
      </c>
      <c r="AM3362" s="493" t="n">
        <v>10134.3</v>
      </c>
      <c r="AN3362" s="493" t="n">
        <v>9102.110000000001</v>
      </c>
      <c r="AO3362" s="493" t="n">
        <v>8138.7</v>
      </c>
      <c r="AP3362" s="493" t="n">
        <v>9144.389999999999</v>
      </c>
      <c r="AQ3362" s="493" t="n">
        <v>16358.4</v>
      </c>
      <c r="AR3362" s="493" t="n">
        <v>8494.799999999999</v>
      </c>
      <c r="AS3362" s="493" t="n">
        <v>11575.8</v>
      </c>
      <c r="AT3362" s="493" t="n">
        <v>13636.8</v>
      </c>
      <c r="AU3362" s="493" t="n">
        <v>10074.6</v>
      </c>
      <c r="AV3362" s="493" t="n">
        <v>8788.200000000001</v>
      </c>
      <c r="AW3362" s="493" t="n">
        <v>17220.9</v>
      </c>
      <c r="AX3362" s="493" t="n">
        <v>14943.9</v>
      </c>
      <c r="AY3362" s="493" t="n">
        <v>13652.4</v>
      </c>
      <c r="AZ3362" s="493" t="n">
        <v>30874.2</v>
      </c>
      <c r="BA3362" s="493" t="n">
        <v>13939.8</v>
      </c>
      <c r="BB3362" s="493" t="n">
        <v>16395.6</v>
      </c>
      <c r="BC3362" s="493" t="n">
        <v>23685.6</v>
      </c>
      <c r="BD3362" s="493" t="n">
        <v>19806.45</v>
      </c>
      <c r="BE3362" s="493" t="n">
        <v>17915.4</v>
      </c>
      <c r="BF3362" s="493" t="n">
        <v>26347.22</v>
      </c>
      <c r="BG3362" s="493" t="n">
        <v>35030.9</v>
      </c>
      <c r="BH3362" s="493" t="n">
        <v>16632.64</v>
      </c>
      <c r="BI3362" s="493" t="n">
        <v>30882.76</v>
      </c>
      <c r="BJ3362" s="493" t="n">
        <v>17165.65</v>
      </c>
      <c r="BK3362" s="493" t="n">
        <v>31936.92</v>
      </c>
      <c r="BL3362" s="493" t="n">
        <v>27288.9</v>
      </c>
      <c r="BM3362" s="493" t="n">
        <v>25299.3</v>
      </c>
      <c r="BN3362" s="493" t="n">
        <v>21616.07</v>
      </c>
      <c r="BO3362" s="493" t="n">
        <v>16270.24</v>
      </c>
      <c r="BP3362" s="493" t="n">
        <v>22509.9</v>
      </c>
      <c r="BQ3362" s="493" t="n">
        <v>21049.44</v>
      </c>
      <c r="BR3362" s="493" t="n">
        <v>22462.87</v>
      </c>
      <c r="BS3362" s="493" t="n">
        <v>30975.7</v>
      </c>
      <c r="BT3362" s="493" t="n">
        <v>15640.8</v>
      </c>
      <c r="BU3362" s="493" t="n">
        <v>16929.6</v>
      </c>
      <c r="BV3362" s="493" t="n">
        <v>20661.34</v>
      </c>
      <c r="BW3362" s="493" t="n">
        <v>17705.1</v>
      </c>
    </row>
    <row r="3363">
      <c r="A3363" t="inlineStr">
        <is>
          <t>[C9D3] Angiotensin-II 길항제 칼슘길항제 복합제</t>
        </is>
      </c>
      <c r="B3363" t="inlineStr">
        <is>
          <t>보령</t>
        </is>
      </c>
      <c r="C3363" t="inlineStr">
        <is>
          <t>듀카브 플러스</t>
        </is>
      </c>
      <c r="D3363" t="inlineStr">
        <is>
          <t>보령</t>
        </is>
      </c>
      <c r="E3363" t="inlineStr">
        <is>
          <t>amlodipine besylate  ( as amlodipine),  fimasartan potassium trihydrate granule  ( as fimasartan potassium),  hydrochlorothiazide</t>
        </is>
      </c>
      <c r="F3363" t="inlineStr">
        <is>
          <t>기타(치과의원, 치과병원 등)</t>
        </is>
      </c>
      <c r="G3363" t="inlineStr">
        <is>
          <t>Generic</t>
        </is>
      </c>
      <c r="H3363" s="493" t="n">
        <v>0</v>
      </c>
      <c r="I3363" s="493" t="n">
        <v>0</v>
      </c>
      <c r="J3363" s="493" t="n">
        <v>0</v>
      </c>
      <c r="K3363" s="493" t="n">
        <v>0</v>
      </c>
      <c r="L3363" s="493" t="n">
        <v>0</v>
      </c>
      <c r="M3363" s="493" t="n">
        <v>0</v>
      </c>
      <c r="N3363" s="493" t="n">
        <v>0</v>
      </c>
      <c r="O3363" s="493" t="n">
        <v>0</v>
      </c>
      <c r="P3363" s="493" t="n">
        <v>0</v>
      </c>
      <c r="Q3363" s="493" t="n">
        <v>0</v>
      </c>
      <c r="R3363" s="493" t="n">
        <v>0</v>
      </c>
      <c r="S3363" s="493" t="n">
        <v>0</v>
      </c>
      <c r="T3363" s="493" t="n">
        <v>0</v>
      </c>
      <c r="U3363" s="493" t="n">
        <v>0</v>
      </c>
      <c r="V3363" s="493" t="n">
        <v>0</v>
      </c>
      <c r="W3363" s="493" t="n">
        <v>0</v>
      </c>
      <c r="X3363" s="493" t="n">
        <v>0</v>
      </c>
      <c r="Y3363" s="493" t="n">
        <v>0</v>
      </c>
      <c r="Z3363" s="493" t="n">
        <v>0</v>
      </c>
      <c r="AA3363" s="493" t="n">
        <v>0</v>
      </c>
      <c r="AB3363" s="493" t="n">
        <v>0</v>
      </c>
      <c r="AC3363" s="493" t="n">
        <v>0</v>
      </c>
      <c r="AD3363" s="493" t="n">
        <v>0</v>
      </c>
      <c r="AE3363" s="493" t="n">
        <v>0</v>
      </c>
      <c r="AF3363" s="493" t="n">
        <v>0</v>
      </c>
      <c r="AG3363" s="493" t="n">
        <v>0</v>
      </c>
      <c r="AH3363" s="493" t="n">
        <v>0</v>
      </c>
      <c r="AI3363" s="493" t="n">
        <v>0</v>
      </c>
      <c r="AJ3363" s="493" t="n">
        <v>0</v>
      </c>
      <c r="AK3363" s="493" t="n">
        <v>0</v>
      </c>
      <c r="AL3363" s="493" t="n">
        <v>171</v>
      </c>
      <c r="AM3363" s="493" t="n">
        <v>0</v>
      </c>
      <c r="AN3363" s="493" t="n">
        <v>0</v>
      </c>
      <c r="AO3363" s="493" t="n">
        <v>0</v>
      </c>
      <c r="AP3363" s="493" t="n">
        <v>0</v>
      </c>
      <c r="AQ3363" s="493" t="n">
        <v>0</v>
      </c>
      <c r="AR3363" s="493" t="n">
        <v>594.9</v>
      </c>
      <c r="AS3363" s="493" t="n">
        <v>0</v>
      </c>
      <c r="AT3363" s="493" t="n">
        <v>360</v>
      </c>
      <c r="AU3363" s="493" t="n">
        <v>0</v>
      </c>
      <c r="AV3363" s="493" t="n">
        <v>373.8</v>
      </c>
      <c r="AW3363" s="493" t="n">
        <v>702.3</v>
      </c>
      <c r="AX3363" s="493" t="n">
        <v>206.7</v>
      </c>
      <c r="AY3363" s="493" t="n">
        <v>0</v>
      </c>
      <c r="AZ3363" s="493" t="n">
        <v>0</v>
      </c>
      <c r="BA3363" s="493" t="n">
        <v>0</v>
      </c>
      <c r="BB3363" s="493" t="n">
        <v>563.4</v>
      </c>
      <c r="BC3363" s="493" t="n">
        <v>154.78</v>
      </c>
      <c r="BD3363" s="493" t="n">
        <v>168.9</v>
      </c>
      <c r="BE3363" s="493" t="n">
        <v>158.7</v>
      </c>
      <c r="BF3363" s="493" t="n">
        <v>549.9</v>
      </c>
      <c r="BG3363" s="493" t="n">
        <v>0</v>
      </c>
      <c r="BH3363" s="493" t="n">
        <v>893.25</v>
      </c>
      <c r="BI3363" s="493" t="n">
        <v>0</v>
      </c>
      <c r="BJ3363" s="493" t="n">
        <v>272.4</v>
      </c>
      <c r="BK3363" s="493" t="n">
        <v>0</v>
      </c>
      <c r="BL3363" s="493" t="n">
        <v>655.2</v>
      </c>
      <c r="BM3363" s="493" t="n">
        <v>0</v>
      </c>
      <c r="BN3363" s="493" t="n">
        <v>0</v>
      </c>
      <c r="BO3363" s="493" t="n">
        <v>0</v>
      </c>
      <c r="BP3363" s="493" t="n">
        <v>406.5</v>
      </c>
      <c r="BQ3363" s="493" t="n">
        <v>0</v>
      </c>
      <c r="BR3363" s="493" t="n">
        <v>577.8</v>
      </c>
      <c r="BS3363" s="493" t="n">
        <v>140.4</v>
      </c>
      <c r="BT3363" s="493" t="n">
        <v>166.2</v>
      </c>
      <c r="BU3363" s="493" t="n">
        <v>57.9</v>
      </c>
      <c r="BV3363" s="493" t="n">
        <v>88.31999999999999</v>
      </c>
      <c r="BW3363" s="493" t="n">
        <v>0</v>
      </c>
    </row>
    <row r="3364">
      <c r="A3364" t="inlineStr">
        <is>
          <t>[C9D3] Angiotensin-II 길항제 칼슘길항제 복합제</t>
        </is>
      </c>
      <c r="B3364" t="inlineStr">
        <is>
          <t>보령바이오 파마</t>
        </is>
      </c>
      <c r="C3364" t="inlineStr">
        <is>
          <t>알파포지</t>
        </is>
      </c>
      <c r="D3364" t="inlineStr">
        <is>
          <t>보령바이오 파마</t>
        </is>
      </c>
      <c r="E3364" t="inlineStr">
        <is>
          <t>amlodipine besylate,  valsartan</t>
        </is>
      </c>
      <c r="F3364" t="inlineStr">
        <is>
          <t>상급종합병원</t>
        </is>
      </c>
      <c r="G3364" t="inlineStr">
        <is>
          <t>Generic</t>
        </is>
      </c>
      <c r="H3364" s="493" t="n">
        <v>0</v>
      </c>
      <c r="I3364" s="493" t="n">
        <v>0</v>
      </c>
      <c r="J3364" s="493" t="n">
        <v>0</v>
      </c>
      <c r="K3364" s="493" t="n">
        <v>0</v>
      </c>
      <c r="L3364" s="493" t="n">
        <v>0</v>
      </c>
      <c r="M3364" s="493" t="n">
        <v>0</v>
      </c>
      <c r="N3364" s="493" t="n">
        <v>0</v>
      </c>
      <c r="O3364" s="493" t="n">
        <v>0</v>
      </c>
      <c r="P3364" s="493" t="n">
        <v>0</v>
      </c>
      <c r="Q3364" s="493" t="n">
        <v>0</v>
      </c>
      <c r="R3364" s="493" t="n">
        <v>0</v>
      </c>
      <c r="S3364" s="493" t="n">
        <v>0</v>
      </c>
      <c r="T3364" s="493" t="n">
        <v>0</v>
      </c>
      <c r="U3364" s="493" t="n">
        <v>0</v>
      </c>
      <c r="V3364" s="493" t="n">
        <v>0</v>
      </c>
      <c r="W3364" s="493" t="n">
        <v>0</v>
      </c>
      <c r="X3364" s="493" t="n">
        <v>244.2</v>
      </c>
      <c r="Y3364" s="493" t="n">
        <v>613.8</v>
      </c>
      <c r="Z3364" s="493" t="n">
        <v>0</v>
      </c>
      <c r="AA3364" s="493" t="n">
        <v>0</v>
      </c>
      <c r="AB3364" s="493" t="n">
        <v>0</v>
      </c>
      <c r="AC3364" s="493" t="n">
        <v>0</v>
      </c>
      <c r="AD3364" s="493" t="n">
        <v>0</v>
      </c>
      <c r="AE3364" s="493" t="n">
        <v>0</v>
      </c>
      <c r="AF3364" s="493" t="n">
        <v>0</v>
      </c>
      <c r="AG3364" s="493" t="n">
        <v>0</v>
      </c>
      <c r="AH3364" s="493" t="n">
        <v>0</v>
      </c>
      <c r="AI3364" s="493" t="n">
        <v>0</v>
      </c>
      <c r="AJ3364" s="493" t="n">
        <v>0</v>
      </c>
      <c r="AK3364" s="493" t="n">
        <v>0</v>
      </c>
      <c r="AL3364" s="493" t="n">
        <v>0</v>
      </c>
      <c r="AM3364" s="493" t="n">
        <v>0</v>
      </c>
      <c r="AN3364" s="493" t="n">
        <v>0</v>
      </c>
      <c r="AO3364" s="493" t="n">
        <v>0</v>
      </c>
      <c r="AP3364" s="493" t="n">
        <v>0</v>
      </c>
      <c r="AQ3364" s="493" t="n">
        <v>0</v>
      </c>
      <c r="AR3364" s="493" t="n">
        <v>0</v>
      </c>
      <c r="AS3364" s="493" t="n">
        <v>0</v>
      </c>
      <c r="AT3364" s="493" t="n">
        <v>0</v>
      </c>
      <c r="AU3364" s="493" t="n">
        <v>0</v>
      </c>
      <c r="AV3364" s="493" t="n">
        <v>0</v>
      </c>
      <c r="AW3364" s="493" t="n">
        <v>0</v>
      </c>
      <c r="AX3364" s="493" t="n">
        <v>0</v>
      </c>
      <c r="AY3364" s="493" t="n">
        <v>0</v>
      </c>
      <c r="AZ3364" s="493" t="n">
        <v>0</v>
      </c>
      <c r="BA3364" s="493" t="n">
        <v>0</v>
      </c>
      <c r="BB3364" s="493" t="n">
        <v>0</v>
      </c>
      <c r="BC3364" s="493" t="n">
        <v>0</v>
      </c>
      <c r="BD3364" s="493" t="n">
        <v>0</v>
      </c>
      <c r="BE3364" s="493" t="n">
        <v>0</v>
      </c>
      <c r="BF3364" s="493" t="n">
        <v>0</v>
      </c>
      <c r="BG3364" s="493" t="n">
        <v>0</v>
      </c>
      <c r="BH3364" s="493" t="n">
        <v>0</v>
      </c>
      <c r="BI3364" s="493" t="n">
        <v>0</v>
      </c>
      <c r="BJ3364" s="493" t="n">
        <v>0</v>
      </c>
      <c r="BK3364" s="493" t="n">
        <v>0</v>
      </c>
      <c r="BL3364" s="493" t="n">
        <v>0</v>
      </c>
      <c r="BM3364" s="493" t="n">
        <v>0</v>
      </c>
      <c r="BN3364" s="493" t="n">
        <v>0</v>
      </c>
      <c r="BO3364" s="493" t="n">
        <v>0</v>
      </c>
      <c r="BP3364" s="493" t="n">
        <v>0</v>
      </c>
      <c r="BQ3364" s="493" t="n">
        <v>0</v>
      </c>
      <c r="BR3364" s="493" t="n">
        <v>0</v>
      </c>
      <c r="BS3364" s="493" t="n">
        <v>0</v>
      </c>
      <c r="BT3364" s="493" t="n">
        <v>0</v>
      </c>
      <c r="BU3364" s="493" t="n">
        <v>0</v>
      </c>
      <c r="BV3364" s="493" t="n">
        <v>0</v>
      </c>
      <c r="BW3364" s="493" t="n">
        <v>0</v>
      </c>
    </row>
    <row r="3365">
      <c r="A3365" t="inlineStr">
        <is>
          <t>[C9D3] Angiotensin-II 길항제 칼슘길항제 복합제</t>
        </is>
      </c>
      <c r="B3365" t="inlineStr">
        <is>
          <t>보령바이오 파마</t>
        </is>
      </c>
      <c r="C3365" t="inlineStr">
        <is>
          <t>알파포지</t>
        </is>
      </c>
      <c r="D3365" t="inlineStr">
        <is>
          <t>보령바이오 파마</t>
        </is>
      </c>
      <c r="E3365" t="inlineStr">
        <is>
          <t>amlodipine besylate,  valsartan</t>
        </is>
      </c>
      <c r="F3365" t="inlineStr">
        <is>
          <t>종합병원</t>
        </is>
      </c>
      <c r="G3365" t="inlineStr">
        <is>
          <t>Generic</t>
        </is>
      </c>
      <c r="H3365" s="493" t="n">
        <v>0</v>
      </c>
      <c r="I3365" s="493" t="n">
        <v>0</v>
      </c>
      <c r="J3365" s="493" t="n">
        <v>0</v>
      </c>
      <c r="K3365" s="493" t="n">
        <v>0</v>
      </c>
      <c r="L3365" s="493" t="n">
        <v>0</v>
      </c>
      <c r="M3365" s="493" t="n">
        <v>0</v>
      </c>
      <c r="N3365" s="493" t="n">
        <v>0</v>
      </c>
      <c r="O3365" s="493" t="n">
        <v>0</v>
      </c>
      <c r="P3365" s="493" t="n">
        <v>0</v>
      </c>
      <c r="Q3365" s="493" t="n">
        <v>491.7</v>
      </c>
      <c r="R3365" s="493" t="n">
        <v>528</v>
      </c>
      <c r="S3365" s="493" t="n">
        <v>3562.25</v>
      </c>
      <c r="T3365" s="493" t="n">
        <v>7107.98</v>
      </c>
      <c r="U3365" s="493" t="n">
        <v>5304.61</v>
      </c>
      <c r="V3365" s="493" t="n">
        <v>6950.79</v>
      </c>
      <c r="W3365" s="493" t="n">
        <v>8412.299999999999</v>
      </c>
      <c r="X3365" s="493" t="n">
        <v>7919.46</v>
      </c>
      <c r="Y3365" s="493" t="n">
        <v>6586.08</v>
      </c>
      <c r="Z3365" s="493" t="n">
        <v>8778.26</v>
      </c>
      <c r="AA3365" s="493" t="n">
        <v>12407.1</v>
      </c>
      <c r="AB3365" s="493" t="n">
        <v>9146.620000000001</v>
      </c>
      <c r="AC3365" s="493" t="n">
        <v>8952.9</v>
      </c>
      <c r="AD3365" s="493" t="n">
        <v>9486.690000000001</v>
      </c>
      <c r="AE3365" s="493" t="n">
        <v>11234.06</v>
      </c>
      <c r="AF3365" s="493" t="n">
        <v>11869.71</v>
      </c>
      <c r="AG3365" s="493" t="n">
        <v>9798.059999999999</v>
      </c>
      <c r="AH3365" s="493" t="n">
        <v>11789.06</v>
      </c>
      <c r="AI3365" s="493" t="n">
        <v>11738.05</v>
      </c>
      <c r="AJ3365" s="493" t="n">
        <v>10259.07</v>
      </c>
      <c r="AK3365" s="493" t="n">
        <v>13818.89</v>
      </c>
      <c r="AL3365" s="493" t="n">
        <v>12134.22</v>
      </c>
      <c r="AM3365" s="493" t="n">
        <v>9395.52</v>
      </c>
      <c r="AN3365" s="493" t="n">
        <v>11422.3</v>
      </c>
      <c r="AO3365" s="493" t="n">
        <v>12002.4</v>
      </c>
      <c r="AP3365" s="493" t="n">
        <v>4208.29</v>
      </c>
      <c r="AQ3365" s="493" t="n">
        <v>0</v>
      </c>
      <c r="AR3365" s="493" t="n">
        <v>0</v>
      </c>
      <c r="AS3365" s="493" t="n">
        <v>0</v>
      </c>
      <c r="AT3365" s="493" t="n">
        <v>0</v>
      </c>
      <c r="AU3365" s="493" t="n">
        <v>0</v>
      </c>
      <c r="AV3365" s="493" t="n">
        <v>1060.2</v>
      </c>
      <c r="AW3365" s="493" t="n">
        <v>934.5</v>
      </c>
      <c r="AX3365" s="493" t="n">
        <v>1285.4</v>
      </c>
      <c r="AY3365" s="493" t="n">
        <v>3357.9</v>
      </c>
      <c r="AZ3365" s="493" t="n">
        <v>111</v>
      </c>
      <c r="BA3365" s="493" t="n">
        <v>112.8</v>
      </c>
      <c r="BB3365" s="493" t="n">
        <v>57</v>
      </c>
      <c r="BC3365" s="493" t="n">
        <v>0</v>
      </c>
      <c r="BD3365" s="493" t="n">
        <v>0</v>
      </c>
      <c r="BE3365" s="493" t="n">
        <v>154.8</v>
      </c>
      <c r="BF3365" s="493" t="n">
        <v>147.6</v>
      </c>
      <c r="BG3365" s="493" t="n">
        <v>0</v>
      </c>
      <c r="BH3365" s="493" t="n">
        <v>5698.24</v>
      </c>
      <c r="BI3365" s="493" t="n">
        <v>2200.5</v>
      </c>
      <c r="BJ3365" s="493" t="n">
        <v>1456.2</v>
      </c>
      <c r="BK3365" s="493" t="n">
        <v>0</v>
      </c>
      <c r="BL3365" s="493" t="n">
        <v>1106.1</v>
      </c>
      <c r="BM3365" s="493" t="n">
        <v>8419.639999999999</v>
      </c>
      <c r="BN3365" s="493" t="n">
        <v>16221.4</v>
      </c>
      <c r="BO3365" s="493" t="n">
        <v>14665.06</v>
      </c>
      <c r="BP3365" s="493" t="n">
        <v>10499.8</v>
      </c>
      <c r="BQ3365" s="493" t="n">
        <v>16404.3</v>
      </c>
      <c r="BR3365" s="493" t="n">
        <v>21678.17</v>
      </c>
      <c r="BS3365" s="493" t="n">
        <v>12772.18</v>
      </c>
      <c r="BT3365" s="493" t="n">
        <v>17044.44</v>
      </c>
      <c r="BU3365" s="493" t="n">
        <v>23217.31</v>
      </c>
      <c r="BV3365" s="493" t="n">
        <v>13591.52</v>
      </c>
      <c r="BW3365" s="493" t="n">
        <v>15868.45</v>
      </c>
    </row>
    <row r="3366">
      <c r="A3366" t="inlineStr">
        <is>
          <t>[C9D3] Angiotensin-II 길항제 칼슘길항제 복합제</t>
        </is>
      </c>
      <c r="B3366" t="inlineStr">
        <is>
          <t>보령바이오 파마</t>
        </is>
      </c>
      <c r="C3366" t="inlineStr">
        <is>
          <t>알파포지</t>
        </is>
      </c>
      <c r="D3366" t="inlineStr">
        <is>
          <t>보령바이오 파마</t>
        </is>
      </c>
      <c r="E3366" t="inlineStr">
        <is>
          <t>amlodipine besylate,  valsartan</t>
        </is>
      </c>
      <c r="F3366" t="inlineStr">
        <is>
          <t>병원</t>
        </is>
      </c>
      <c r="G3366" t="inlineStr">
        <is>
          <t>Generic</t>
        </is>
      </c>
      <c r="H3366" s="493" t="n">
        <v>0</v>
      </c>
      <c r="I3366" s="493" t="n">
        <v>0</v>
      </c>
      <c r="J3366" s="493" t="n">
        <v>0</v>
      </c>
      <c r="K3366" s="493" t="n">
        <v>0</v>
      </c>
      <c r="L3366" s="493" t="n">
        <v>0</v>
      </c>
      <c r="M3366" s="493" t="n">
        <v>0</v>
      </c>
      <c r="N3366" s="493" t="n">
        <v>0</v>
      </c>
      <c r="O3366" s="493" t="n">
        <v>204</v>
      </c>
      <c r="P3366" s="493" t="n">
        <v>239.7</v>
      </c>
      <c r="Q3366" s="493" t="n">
        <v>838.8</v>
      </c>
      <c r="R3366" s="493" t="n">
        <v>3892</v>
      </c>
      <c r="S3366" s="493" t="n">
        <v>3490.73</v>
      </c>
      <c r="T3366" s="493" t="n">
        <v>4202</v>
      </c>
      <c r="U3366" s="493" t="n">
        <v>4236</v>
      </c>
      <c r="V3366" s="493" t="n">
        <v>1079.7</v>
      </c>
      <c r="W3366" s="493" t="n">
        <v>2359.8</v>
      </c>
      <c r="X3366" s="493" t="n">
        <v>3590.4</v>
      </c>
      <c r="Y3366" s="493" t="n">
        <v>3967.3</v>
      </c>
      <c r="Z3366" s="493" t="n">
        <v>4046.88</v>
      </c>
      <c r="AA3366" s="493" t="n">
        <v>5440.92</v>
      </c>
      <c r="AB3366" s="493" t="n">
        <v>4640.1</v>
      </c>
      <c r="AC3366" s="493" t="n">
        <v>3624.8</v>
      </c>
      <c r="AD3366" s="493" t="n">
        <v>6888.6</v>
      </c>
      <c r="AE3366" s="493" t="n">
        <v>3320.7</v>
      </c>
      <c r="AF3366" s="493" t="n">
        <v>4781.1</v>
      </c>
      <c r="AG3366" s="493" t="n">
        <v>4143.6</v>
      </c>
      <c r="AH3366" s="493" t="n">
        <v>2168.1</v>
      </c>
      <c r="AI3366" s="493" t="n">
        <v>3609.9</v>
      </c>
      <c r="AJ3366" s="493" t="n">
        <v>1680</v>
      </c>
      <c r="AK3366" s="493" t="n">
        <v>2870.52</v>
      </c>
      <c r="AL3366" s="493" t="n">
        <v>1750.5</v>
      </c>
      <c r="AM3366" s="493" t="n">
        <v>3478.2</v>
      </c>
      <c r="AN3366" s="493" t="n">
        <v>3134.1</v>
      </c>
      <c r="AO3366" s="493" t="n">
        <v>7318.95</v>
      </c>
      <c r="AP3366" s="493" t="n">
        <v>3591.02</v>
      </c>
      <c r="AQ3366" s="493" t="n">
        <v>5186.68</v>
      </c>
      <c r="AR3366" s="493" t="n">
        <v>6049.5</v>
      </c>
      <c r="AS3366" s="493" t="n">
        <v>2740.2</v>
      </c>
      <c r="AT3366" s="493" t="n">
        <v>5589</v>
      </c>
      <c r="AU3366" s="493" t="n">
        <v>2077.2</v>
      </c>
      <c r="AV3366" s="493" t="n">
        <v>3151.5</v>
      </c>
      <c r="AW3366" s="493" t="n">
        <v>759.6</v>
      </c>
      <c r="AX3366" s="493" t="n">
        <v>2962.22</v>
      </c>
      <c r="AY3366" s="493" t="n">
        <v>466.5</v>
      </c>
      <c r="AZ3366" s="493" t="n">
        <v>2041.2</v>
      </c>
      <c r="BA3366" s="493" t="n">
        <v>2715</v>
      </c>
      <c r="BB3366" s="493" t="n">
        <v>1303.2</v>
      </c>
      <c r="BC3366" s="493" t="n">
        <v>2548.8</v>
      </c>
      <c r="BD3366" s="493" t="n">
        <v>1444.5</v>
      </c>
      <c r="BE3366" s="493" t="n">
        <v>2431.2</v>
      </c>
      <c r="BF3366" s="493" t="n">
        <v>896.1</v>
      </c>
      <c r="BG3366" s="493" t="n">
        <v>3483.6</v>
      </c>
      <c r="BH3366" s="493" t="n">
        <v>2715</v>
      </c>
      <c r="BI3366" s="493" t="n">
        <v>1671.64</v>
      </c>
      <c r="BJ3366" s="493" t="n">
        <v>2709.82</v>
      </c>
      <c r="BK3366" s="493" t="n">
        <v>2835.19</v>
      </c>
      <c r="BL3366" s="493" t="n">
        <v>4736</v>
      </c>
      <c r="BM3366" s="493" t="n">
        <v>5397.6</v>
      </c>
      <c r="BN3366" s="493" t="n">
        <v>4824.1</v>
      </c>
      <c r="BO3366" s="493" t="n">
        <v>5587.93</v>
      </c>
      <c r="BP3366" s="493" t="n">
        <v>4472.42</v>
      </c>
      <c r="BQ3366" s="493" t="n">
        <v>4768.54</v>
      </c>
      <c r="BR3366" s="493" t="n">
        <v>6473.16</v>
      </c>
      <c r="BS3366" s="493" t="n">
        <v>4465.87</v>
      </c>
      <c r="BT3366" s="493" t="n">
        <v>3430.3</v>
      </c>
      <c r="BU3366" s="493" t="n">
        <v>5995.58</v>
      </c>
      <c r="BV3366" s="493" t="n">
        <v>5619</v>
      </c>
      <c r="BW3366" s="493" t="n">
        <v>5436</v>
      </c>
    </row>
    <row r="3367">
      <c r="A3367" t="inlineStr">
        <is>
          <t>[C9D3] Angiotensin-II 길항제 칼슘길항제 복합제</t>
        </is>
      </c>
      <c r="B3367" t="inlineStr">
        <is>
          <t>보령바이오 파마</t>
        </is>
      </c>
      <c r="C3367" t="inlineStr">
        <is>
          <t>알파포지</t>
        </is>
      </c>
      <c r="D3367" t="inlineStr">
        <is>
          <t>보령바이오 파마</t>
        </is>
      </c>
      <c r="E3367" t="inlineStr">
        <is>
          <t>amlodipine besylate,  valsartan</t>
        </is>
      </c>
      <c r="F3367" t="inlineStr">
        <is>
          <t>의원</t>
        </is>
      </c>
      <c r="G3367" t="inlineStr">
        <is>
          <t>Generic</t>
        </is>
      </c>
      <c r="H3367" s="493" t="n">
        <v>53234.14</v>
      </c>
      <c r="I3367" s="493" t="n">
        <v>54032.94</v>
      </c>
      <c r="J3367" s="493" t="n">
        <v>72233.5</v>
      </c>
      <c r="K3367" s="493" t="n">
        <v>69092.8</v>
      </c>
      <c r="L3367" s="493" t="n">
        <v>78091.98</v>
      </c>
      <c r="M3367" s="493" t="n">
        <v>80441.98</v>
      </c>
      <c r="N3367" s="493" t="n">
        <v>73817.25999999999</v>
      </c>
      <c r="O3367" s="493" t="n">
        <v>96224.96000000001</v>
      </c>
      <c r="P3367" s="493" t="n">
        <v>92087.27</v>
      </c>
      <c r="Q3367" s="493" t="n">
        <v>103740.44</v>
      </c>
      <c r="R3367" s="493" t="n">
        <v>110249.92</v>
      </c>
      <c r="S3367" s="493" t="n">
        <v>139932.36</v>
      </c>
      <c r="T3367" s="493" t="n">
        <v>135025.98</v>
      </c>
      <c r="U3367" s="493" t="n">
        <v>117253.95</v>
      </c>
      <c r="V3367" s="493" t="n">
        <v>148718.12</v>
      </c>
      <c r="W3367" s="493" t="n">
        <v>137318.74</v>
      </c>
      <c r="X3367" s="493" t="n">
        <v>144784.13</v>
      </c>
      <c r="Y3367" s="493" t="n">
        <v>140014.64</v>
      </c>
      <c r="Z3367" s="493" t="n">
        <v>145107.58</v>
      </c>
      <c r="AA3367" s="493" t="n">
        <v>143270.79</v>
      </c>
      <c r="AB3367" s="493" t="n">
        <v>144237.9</v>
      </c>
      <c r="AC3367" s="493" t="n">
        <v>149377.81</v>
      </c>
      <c r="AD3367" s="493" t="n">
        <v>156567.03</v>
      </c>
      <c r="AE3367" s="493" t="n">
        <v>161865.77</v>
      </c>
      <c r="AF3367" s="493" t="n">
        <v>160261.05</v>
      </c>
      <c r="AG3367" s="493" t="n">
        <v>151185.97</v>
      </c>
      <c r="AH3367" s="493" t="n">
        <v>175029.4</v>
      </c>
      <c r="AI3367" s="493" t="n">
        <v>159700.21</v>
      </c>
      <c r="AJ3367" s="493" t="n">
        <v>178978.61</v>
      </c>
      <c r="AK3367" s="493" t="n">
        <v>173669.85</v>
      </c>
      <c r="AL3367" s="493" t="n">
        <v>166264.11</v>
      </c>
      <c r="AM3367" s="493" t="n">
        <v>180879.65</v>
      </c>
      <c r="AN3367" s="493" t="n">
        <v>172326.61</v>
      </c>
      <c r="AO3367" s="493" t="n">
        <v>176516.8</v>
      </c>
      <c r="AP3367" s="493" t="n">
        <v>189916.81</v>
      </c>
      <c r="AQ3367" s="493" t="n">
        <v>201767.3</v>
      </c>
      <c r="AR3367" s="493" t="n">
        <v>201781.27</v>
      </c>
      <c r="AS3367" s="493" t="n">
        <v>193761.31</v>
      </c>
      <c r="AT3367" s="493" t="n">
        <v>187353.89</v>
      </c>
      <c r="AU3367" s="493" t="n">
        <v>201448.63</v>
      </c>
      <c r="AV3367" s="493" t="n">
        <v>202445.25</v>
      </c>
      <c r="AW3367" s="493" t="n">
        <v>183993.35</v>
      </c>
      <c r="AX3367" s="493" t="n">
        <v>204922.09</v>
      </c>
      <c r="AY3367" s="493" t="n">
        <v>218819.04</v>
      </c>
      <c r="AZ3367" s="493" t="n">
        <v>193282.55</v>
      </c>
      <c r="BA3367" s="493" t="n">
        <v>219359.4</v>
      </c>
      <c r="BB3367" s="493" t="n">
        <v>205609.23</v>
      </c>
      <c r="BC3367" s="493" t="n">
        <v>221286.25</v>
      </c>
      <c r="BD3367" s="493" t="n">
        <v>220503.72</v>
      </c>
      <c r="BE3367" s="493" t="n">
        <v>195811.86</v>
      </c>
      <c r="BF3367" s="493" t="n">
        <v>208197.43</v>
      </c>
      <c r="BG3367" s="493" t="n">
        <v>237852.17</v>
      </c>
      <c r="BH3367" s="493" t="n">
        <v>213338.97</v>
      </c>
      <c r="BI3367" s="493" t="n">
        <v>207974.49</v>
      </c>
      <c r="BJ3367" s="493" t="n">
        <v>220036.29</v>
      </c>
      <c r="BK3367" s="493" t="n">
        <v>207521.28</v>
      </c>
      <c r="BL3367" s="493" t="n">
        <v>252524.9</v>
      </c>
      <c r="BM3367" s="493" t="n">
        <v>213408.5</v>
      </c>
      <c r="BN3367" s="493" t="n">
        <v>220534.99</v>
      </c>
      <c r="BO3367" s="493" t="n">
        <v>252297.2</v>
      </c>
      <c r="BP3367" s="493" t="n">
        <v>231090.92</v>
      </c>
      <c r="BQ3367" s="493" t="n">
        <v>233742.31</v>
      </c>
      <c r="BR3367" s="493" t="n">
        <v>237934.04</v>
      </c>
      <c r="BS3367" s="493" t="n">
        <v>249536.95</v>
      </c>
      <c r="BT3367" s="493" t="n">
        <v>228073.73</v>
      </c>
      <c r="BU3367" s="493" t="n">
        <v>238848.49</v>
      </c>
      <c r="BV3367" s="493" t="n">
        <v>247876.58</v>
      </c>
      <c r="BW3367" s="493" t="n">
        <v>235889.6</v>
      </c>
    </row>
    <row r="3368">
      <c r="A3368" t="inlineStr">
        <is>
          <t>[C9D3] Angiotensin-II 길항제 칼슘길항제 복합제</t>
        </is>
      </c>
      <c r="B3368" t="inlineStr">
        <is>
          <t>보령바이오 파마</t>
        </is>
      </c>
      <c r="C3368" t="inlineStr">
        <is>
          <t>알파포지</t>
        </is>
      </c>
      <c r="D3368" t="inlineStr">
        <is>
          <t>보령바이오 파마</t>
        </is>
      </c>
      <c r="E3368" t="inlineStr">
        <is>
          <t>amlodipine besylate,  valsartan</t>
        </is>
      </c>
      <c r="F3368" t="inlineStr">
        <is>
          <t>보건소</t>
        </is>
      </c>
      <c r="G3368" t="inlineStr">
        <is>
          <t>Generic</t>
        </is>
      </c>
      <c r="H3368" s="493" t="n">
        <v>513</v>
      </c>
      <c r="I3368" s="493" t="n">
        <v>576</v>
      </c>
      <c r="J3368" s="493" t="n">
        <v>912</v>
      </c>
      <c r="K3368" s="493" t="n">
        <v>325.5</v>
      </c>
      <c r="L3368" s="493" t="n">
        <v>363.6</v>
      </c>
      <c r="M3368" s="493" t="n">
        <v>991.8</v>
      </c>
      <c r="N3368" s="493" t="n">
        <v>284.62</v>
      </c>
      <c r="O3368" s="493" t="n">
        <v>12776.1</v>
      </c>
      <c r="P3368" s="493" t="n">
        <v>483</v>
      </c>
      <c r="Q3368" s="493" t="n">
        <v>546</v>
      </c>
      <c r="R3368" s="493" t="n">
        <v>272.4</v>
      </c>
      <c r="S3368" s="493" t="n">
        <v>1096.2</v>
      </c>
      <c r="T3368" s="493" t="n">
        <v>445.2</v>
      </c>
      <c r="U3368" s="493" t="n">
        <v>59.7</v>
      </c>
      <c r="V3368" s="493" t="n">
        <v>792</v>
      </c>
      <c r="W3368" s="493" t="n">
        <v>56.7</v>
      </c>
      <c r="X3368" s="493" t="n">
        <v>316.8</v>
      </c>
      <c r="Y3368" s="493" t="n">
        <v>772.2</v>
      </c>
      <c r="Z3368" s="493" t="n">
        <v>3769.2</v>
      </c>
      <c r="AA3368" s="493" t="n">
        <v>480.6</v>
      </c>
      <c r="AB3368" s="493" t="n">
        <v>541.8</v>
      </c>
      <c r="AC3368" s="493" t="n">
        <v>417.6</v>
      </c>
      <c r="AD3368" s="493" t="n">
        <v>415.35</v>
      </c>
      <c r="AE3368" s="493" t="n">
        <v>192</v>
      </c>
      <c r="AF3368" s="493" t="n">
        <v>972.9</v>
      </c>
      <c r="AG3368" s="493" t="n">
        <v>203.4</v>
      </c>
      <c r="AH3368" s="493" t="n">
        <v>613.2</v>
      </c>
      <c r="AI3368" s="493" t="n">
        <v>650.7</v>
      </c>
      <c r="AJ3368" s="493" t="n">
        <v>1617</v>
      </c>
      <c r="AK3368" s="493" t="n">
        <v>224.28</v>
      </c>
      <c r="AL3368" s="493" t="n">
        <v>659.6</v>
      </c>
      <c r="AM3368" s="493" t="n">
        <v>348.8</v>
      </c>
      <c r="AN3368" s="493" t="n">
        <v>208.26</v>
      </c>
      <c r="AO3368" s="493" t="n">
        <v>578.16</v>
      </c>
      <c r="AP3368" s="493" t="n">
        <v>373.66</v>
      </c>
      <c r="AQ3368" s="493" t="n">
        <v>458</v>
      </c>
      <c r="AR3368" s="493" t="n">
        <v>312</v>
      </c>
      <c r="AS3368" s="493" t="n">
        <v>475.6</v>
      </c>
      <c r="AT3368" s="493" t="n">
        <v>139.12</v>
      </c>
      <c r="AU3368" s="493" t="n">
        <v>789.12</v>
      </c>
      <c r="AV3368" s="493" t="n">
        <v>586.8</v>
      </c>
      <c r="AW3368" s="493" t="n">
        <v>2159.72</v>
      </c>
      <c r="AX3368" s="493" t="n">
        <v>898.04</v>
      </c>
      <c r="AY3368" s="493" t="n">
        <v>1008</v>
      </c>
      <c r="AZ3368" s="493" t="n">
        <v>572.4</v>
      </c>
      <c r="BA3368" s="493" t="n">
        <v>842.4</v>
      </c>
      <c r="BB3368" s="493" t="n">
        <v>432.9</v>
      </c>
      <c r="BC3368" s="493" t="n">
        <v>885</v>
      </c>
      <c r="BD3368" s="493" t="n">
        <v>1056.6</v>
      </c>
      <c r="BE3368" s="493" t="n">
        <v>1045.39</v>
      </c>
      <c r="BF3368" s="493" t="n">
        <v>562.35</v>
      </c>
      <c r="BG3368" s="493" t="n">
        <v>1338</v>
      </c>
      <c r="BH3368" s="493" t="n">
        <v>927.3</v>
      </c>
      <c r="BI3368" s="493" t="n">
        <v>1493.92</v>
      </c>
      <c r="BJ3368" s="493" t="n">
        <v>2189.4</v>
      </c>
      <c r="BK3368" s="493" t="n">
        <v>1771.2</v>
      </c>
      <c r="BL3368" s="493" t="n">
        <v>1852.5</v>
      </c>
      <c r="BM3368" s="493" t="n">
        <v>1872.3</v>
      </c>
      <c r="BN3368" s="493" t="n">
        <v>900</v>
      </c>
      <c r="BO3368" s="493" t="n">
        <v>1581.3</v>
      </c>
      <c r="BP3368" s="493" t="n">
        <v>1831.8</v>
      </c>
      <c r="BQ3368" s="493" t="n">
        <v>1319.7</v>
      </c>
      <c r="BR3368" s="493" t="n">
        <v>2051.1</v>
      </c>
      <c r="BS3368" s="493" t="n">
        <v>1673.4</v>
      </c>
      <c r="BT3368" s="493" t="n">
        <v>1257.4</v>
      </c>
      <c r="BU3368" s="493" t="n">
        <v>2140.98</v>
      </c>
      <c r="BV3368" s="493" t="n">
        <v>1646.7</v>
      </c>
      <c r="BW3368" s="493" t="n">
        <v>1735.8</v>
      </c>
    </row>
    <row r="3369">
      <c r="A3369" t="inlineStr">
        <is>
          <t>[C9D3] Angiotensin-II 길항제 칼슘길항제 복합제</t>
        </is>
      </c>
      <c r="B3369" t="inlineStr">
        <is>
          <t>보령바이오 파마</t>
        </is>
      </c>
      <c r="C3369" t="inlineStr">
        <is>
          <t>알파포지</t>
        </is>
      </c>
      <c r="D3369" t="inlineStr">
        <is>
          <t>보령바이오 파마</t>
        </is>
      </c>
      <c r="E3369" t="inlineStr">
        <is>
          <t>amlodipine besylate,  valsartan</t>
        </is>
      </c>
      <c r="F3369" t="inlineStr">
        <is>
          <t>기타(치과의원, 치과병원 등)</t>
        </is>
      </c>
      <c r="G3369" t="inlineStr">
        <is>
          <t>Generic</t>
        </is>
      </c>
      <c r="H3369" s="493" t="n">
        <v>0</v>
      </c>
      <c r="I3369" s="493" t="n">
        <v>0</v>
      </c>
      <c r="J3369" s="493" t="n">
        <v>0</v>
      </c>
      <c r="K3369" s="493" t="n">
        <v>0</v>
      </c>
      <c r="L3369" s="493" t="n">
        <v>0</v>
      </c>
      <c r="M3369" s="493" t="n">
        <v>0</v>
      </c>
      <c r="N3369" s="493" t="n">
        <v>0</v>
      </c>
      <c r="O3369" s="493" t="n">
        <v>0</v>
      </c>
      <c r="P3369" s="493" t="n">
        <v>0</v>
      </c>
      <c r="Q3369" s="493" t="n">
        <v>216.9</v>
      </c>
      <c r="R3369" s="493" t="n">
        <v>0</v>
      </c>
      <c r="S3369" s="493" t="n">
        <v>0</v>
      </c>
      <c r="T3369" s="493" t="n">
        <v>253.8</v>
      </c>
      <c r="U3369" s="493" t="n">
        <v>0</v>
      </c>
      <c r="V3369" s="493" t="n">
        <v>0</v>
      </c>
      <c r="W3369" s="493" t="n">
        <v>0</v>
      </c>
      <c r="X3369" s="493" t="n">
        <v>0</v>
      </c>
      <c r="Y3369" s="493" t="n">
        <v>0</v>
      </c>
      <c r="Z3369" s="493" t="n">
        <v>0</v>
      </c>
      <c r="AA3369" s="493" t="n">
        <v>0</v>
      </c>
      <c r="AB3369" s="493" t="n">
        <v>0</v>
      </c>
      <c r="AC3369" s="493" t="n">
        <v>0</v>
      </c>
      <c r="AD3369" s="493" t="n">
        <v>0</v>
      </c>
      <c r="AE3369" s="493" t="n">
        <v>0</v>
      </c>
      <c r="AF3369" s="493" t="n">
        <v>0</v>
      </c>
      <c r="AG3369" s="493" t="n">
        <v>0</v>
      </c>
      <c r="AH3369" s="493" t="n">
        <v>0</v>
      </c>
      <c r="AI3369" s="493" t="n">
        <v>0</v>
      </c>
      <c r="AJ3369" s="493" t="n">
        <v>0</v>
      </c>
      <c r="AK3369" s="493" t="n">
        <v>0</v>
      </c>
      <c r="AL3369" s="493" t="n">
        <v>0</v>
      </c>
      <c r="AM3369" s="493" t="n">
        <v>0</v>
      </c>
      <c r="AN3369" s="493" t="n">
        <v>0</v>
      </c>
      <c r="AO3369" s="493" t="n">
        <v>0</v>
      </c>
      <c r="AP3369" s="493" t="n">
        <v>0</v>
      </c>
      <c r="AQ3369" s="493" t="n">
        <v>0</v>
      </c>
      <c r="AR3369" s="493" t="n">
        <v>0</v>
      </c>
      <c r="AS3369" s="493" t="n">
        <v>0</v>
      </c>
      <c r="AT3369" s="493" t="n">
        <v>0</v>
      </c>
      <c r="AU3369" s="493" t="n">
        <v>0</v>
      </c>
      <c r="AV3369" s="493" t="n">
        <v>0</v>
      </c>
      <c r="AW3369" s="493" t="n">
        <v>0</v>
      </c>
      <c r="AX3369" s="493" t="n">
        <v>0</v>
      </c>
      <c r="AY3369" s="493" t="n">
        <v>0</v>
      </c>
      <c r="AZ3369" s="493" t="n">
        <v>0</v>
      </c>
      <c r="BA3369" s="493" t="n">
        <v>0</v>
      </c>
      <c r="BB3369" s="493" t="n">
        <v>0</v>
      </c>
      <c r="BC3369" s="493" t="n">
        <v>0</v>
      </c>
      <c r="BD3369" s="493" t="n">
        <v>0</v>
      </c>
      <c r="BE3369" s="493" t="n">
        <v>0</v>
      </c>
      <c r="BF3369" s="493" t="n">
        <v>0</v>
      </c>
      <c r="BG3369" s="493" t="n">
        <v>0</v>
      </c>
      <c r="BH3369" s="493" t="n">
        <v>0</v>
      </c>
      <c r="BI3369" s="493" t="n">
        <v>0</v>
      </c>
      <c r="BJ3369" s="493" t="n">
        <v>0</v>
      </c>
      <c r="BK3369" s="493" t="n">
        <v>0</v>
      </c>
      <c r="BL3369" s="493" t="n">
        <v>0</v>
      </c>
      <c r="BM3369" s="493" t="n">
        <v>0</v>
      </c>
      <c r="BN3369" s="493" t="n">
        <v>0</v>
      </c>
      <c r="BO3369" s="493" t="n">
        <v>0</v>
      </c>
      <c r="BP3369" s="493" t="n">
        <v>0</v>
      </c>
      <c r="BQ3369" s="493" t="n">
        <v>0</v>
      </c>
      <c r="BR3369" s="493" t="n">
        <v>0</v>
      </c>
      <c r="BS3369" s="493" t="n">
        <v>0</v>
      </c>
      <c r="BT3369" s="493" t="n">
        <v>0</v>
      </c>
      <c r="BU3369" s="493" t="n">
        <v>0</v>
      </c>
      <c r="BV3369" s="493" t="n">
        <v>0</v>
      </c>
      <c r="BW3369" s="493" t="n">
        <v>0</v>
      </c>
    </row>
    <row r="3370">
      <c r="A3370" t="inlineStr">
        <is>
          <t>[C9D3] Angiotensin-II 길항제 칼슘길항제 복합제</t>
        </is>
      </c>
      <c r="B3370" t="inlineStr">
        <is>
          <t>보령바이오 파마</t>
        </is>
      </c>
      <c r="C3370" t="inlineStr">
        <is>
          <t>트윈텔라</t>
        </is>
      </c>
      <c r="D3370" t="inlineStr">
        <is>
          <t>보령바이오 파마</t>
        </is>
      </c>
      <c r="E3370" t="inlineStr">
        <is>
          <t>amlodipine besylate,  telmisartan</t>
        </is>
      </c>
      <c r="F3370" t="inlineStr">
        <is>
          <t>상급종합병원</t>
        </is>
      </c>
      <c r="G3370" t="inlineStr">
        <is>
          <t>Generic</t>
        </is>
      </c>
      <c r="H3370" s="493" t="n">
        <v>0</v>
      </c>
      <c r="I3370" s="493" t="n">
        <v>0</v>
      </c>
      <c r="J3370" s="493" t="n">
        <v>0</v>
      </c>
      <c r="K3370" s="493" t="n">
        <v>0</v>
      </c>
      <c r="L3370" s="493" t="n">
        <v>0</v>
      </c>
      <c r="M3370" s="493" t="n">
        <v>0</v>
      </c>
      <c r="N3370" s="493" t="n">
        <v>0</v>
      </c>
      <c r="O3370" s="493" t="n">
        <v>0</v>
      </c>
      <c r="P3370" s="493" t="n">
        <v>0</v>
      </c>
      <c r="Q3370" s="493" t="n">
        <v>0</v>
      </c>
      <c r="R3370" s="493" t="n">
        <v>0</v>
      </c>
      <c r="S3370" s="493" t="n">
        <v>0</v>
      </c>
      <c r="T3370" s="493" t="n">
        <v>0</v>
      </c>
      <c r="U3370" s="493" t="n">
        <v>0</v>
      </c>
      <c r="V3370" s="493" t="n">
        <v>0</v>
      </c>
      <c r="W3370" s="493" t="n">
        <v>0</v>
      </c>
      <c r="X3370" s="493" t="n">
        <v>0</v>
      </c>
      <c r="Y3370" s="493" t="n">
        <v>0</v>
      </c>
      <c r="Z3370" s="493" t="n">
        <v>0</v>
      </c>
      <c r="AA3370" s="493" t="n">
        <v>0</v>
      </c>
      <c r="AB3370" s="493" t="n">
        <v>0</v>
      </c>
      <c r="AC3370" s="493" t="n">
        <v>0</v>
      </c>
      <c r="AD3370" s="493" t="n">
        <v>0</v>
      </c>
      <c r="AE3370" s="493" t="n">
        <v>0</v>
      </c>
      <c r="AF3370" s="493" t="n">
        <v>0</v>
      </c>
      <c r="AG3370" s="493" t="n">
        <v>0</v>
      </c>
      <c r="AH3370" s="493" t="n">
        <v>0</v>
      </c>
      <c r="AI3370" s="493" t="n">
        <v>0</v>
      </c>
      <c r="AJ3370" s="493" t="n">
        <v>0</v>
      </c>
      <c r="AK3370" s="493" t="n">
        <v>0</v>
      </c>
      <c r="AL3370" s="493" t="n">
        <v>0</v>
      </c>
      <c r="AM3370" s="493" t="n">
        <v>0</v>
      </c>
      <c r="AN3370" s="493" t="n">
        <v>0</v>
      </c>
      <c r="AO3370" s="493" t="n">
        <v>0</v>
      </c>
      <c r="AP3370" s="493" t="n">
        <v>0</v>
      </c>
      <c r="AQ3370" s="493" t="n">
        <v>0</v>
      </c>
      <c r="AR3370" s="493" t="n">
        <v>0</v>
      </c>
      <c r="AS3370" s="493" t="n">
        <v>0</v>
      </c>
      <c r="AT3370" s="493" t="n">
        <v>0</v>
      </c>
      <c r="AU3370" s="493" t="n">
        <v>0</v>
      </c>
      <c r="AV3370" s="493" t="n">
        <v>0</v>
      </c>
      <c r="AW3370" s="493" t="n">
        <v>0</v>
      </c>
      <c r="AX3370" s="493" t="n">
        <v>0</v>
      </c>
      <c r="AY3370" s="493" t="n">
        <v>0</v>
      </c>
      <c r="AZ3370" s="493" t="n">
        <v>5154.15</v>
      </c>
      <c r="BA3370" s="493" t="n">
        <v>3607.8</v>
      </c>
      <c r="BB3370" s="493" t="n">
        <v>10606.97</v>
      </c>
      <c r="BC3370" s="493" t="n">
        <v>12828.08</v>
      </c>
      <c r="BD3370" s="493" t="n">
        <v>16627.83</v>
      </c>
      <c r="BE3370" s="493" t="n">
        <v>24703.37</v>
      </c>
      <c r="BF3370" s="493" t="n">
        <v>26936.23</v>
      </c>
      <c r="BG3370" s="493" t="n">
        <v>25386.67</v>
      </c>
      <c r="BH3370" s="493" t="n">
        <v>18889.7</v>
      </c>
      <c r="BI3370" s="493" t="n">
        <v>22672.15</v>
      </c>
      <c r="BJ3370" s="493" t="n">
        <v>18366.42</v>
      </c>
      <c r="BK3370" s="493" t="n">
        <v>31013.91</v>
      </c>
      <c r="BL3370" s="493" t="n">
        <v>27371.81</v>
      </c>
      <c r="BM3370" s="493" t="n">
        <v>9392.700000000001</v>
      </c>
      <c r="BN3370" s="493" t="n">
        <v>32664.25</v>
      </c>
      <c r="BO3370" s="493" t="n">
        <v>15279.8</v>
      </c>
      <c r="BP3370" s="493" t="n">
        <v>17357.22</v>
      </c>
      <c r="BQ3370" s="493" t="n">
        <v>19231.75</v>
      </c>
      <c r="BR3370" s="493" t="n">
        <v>30958.37</v>
      </c>
      <c r="BS3370" s="493" t="n">
        <v>23477.17</v>
      </c>
      <c r="BT3370" s="493" t="n">
        <v>31604.16</v>
      </c>
      <c r="BU3370" s="493" t="n">
        <v>22385.54</v>
      </c>
      <c r="BV3370" s="493" t="n">
        <v>27940.09</v>
      </c>
      <c r="BW3370" s="493" t="n">
        <v>33554.33</v>
      </c>
    </row>
    <row r="3371">
      <c r="A3371" t="inlineStr">
        <is>
          <t>[C9D3] Angiotensin-II 길항제 칼슘길항제 복합제</t>
        </is>
      </c>
      <c r="B3371" t="inlineStr">
        <is>
          <t>보령바이오 파마</t>
        </is>
      </c>
      <c r="C3371" t="inlineStr">
        <is>
          <t>트윈텔라</t>
        </is>
      </c>
      <c r="D3371" t="inlineStr">
        <is>
          <t>보령바이오 파마</t>
        </is>
      </c>
      <c r="E3371" t="inlineStr">
        <is>
          <t>amlodipine besylate,  telmisartan</t>
        </is>
      </c>
      <c r="F3371" t="inlineStr">
        <is>
          <t>종합병원</t>
        </is>
      </c>
      <c r="G3371" t="inlineStr">
        <is>
          <t>Generic</t>
        </is>
      </c>
      <c r="H3371" s="493" t="n">
        <v>0</v>
      </c>
      <c r="I3371" s="493" t="n">
        <v>0</v>
      </c>
      <c r="J3371" s="493" t="n">
        <v>0</v>
      </c>
      <c r="K3371" s="493" t="n">
        <v>0</v>
      </c>
      <c r="L3371" s="493" t="n">
        <v>0</v>
      </c>
      <c r="M3371" s="493" t="n">
        <v>0</v>
      </c>
      <c r="N3371" s="493" t="n">
        <v>0</v>
      </c>
      <c r="O3371" s="493" t="n">
        <v>0</v>
      </c>
      <c r="P3371" s="493" t="n">
        <v>0</v>
      </c>
      <c r="Q3371" s="493" t="n">
        <v>0</v>
      </c>
      <c r="R3371" s="493" t="n">
        <v>0</v>
      </c>
      <c r="S3371" s="493" t="n">
        <v>0</v>
      </c>
      <c r="T3371" s="493" t="n">
        <v>0</v>
      </c>
      <c r="U3371" s="493" t="n">
        <v>0</v>
      </c>
      <c r="V3371" s="493" t="n">
        <v>0</v>
      </c>
      <c r="W3371" s="493" t="n">
        <v>1198.8</v>
      </c>
      <c r="X3371" s="493" t="n">
        <v>0</v>
      </c>
      <c r="Y3371" s="493" t="n">
        <v>480</v>
      </c>
      <c r="Z3371" s="493" t="n">
        <v>0</v>
      </c>
      <c r="AA3371" s="493" t="n">
        <v>0</v>
      </c>
      <c r="AB3371" s="493" t="n">
        <v>0</v>
      </c>
      <c r="AC3371" s="493" t="n">
        <v>0</v>
      </c>
      <c r="AD3371" s="493" t="n">
        <v>0</v>
      </c>
      <c r="AE3371" s="493" t="n">
        <v>0</v>
      </c>
      <c r="AF3371" s="493" t="n">
        <v>0</v>
      </c>
      <c r="AG3371" s="493" t="n">
        <v>0</v>
      </c>
      <c r="AH3371" s="493" t="n">
        <v>0</v>
      </c>
      <c r="AI3371" s="493" t="n">
        <v>0</v>
      </c>
      <c r="AJ3371" s="493" t="n">
        <v>0</v>
      </c>
      <c r="AK3371" s="493" t="n">
        <v>0</v>
      </c>
      <c r="AL3371" s="493" t="n">
        <v>0</v>
      </c>
      <c r="AM3371" s="493" t="n">
        <v>0</v>
      </c>
      <c r="AN3371" s="493" t="n">
        <v>0</v>
      </c>
      <c r="AO3371" s="493" t="n">
        <v>0</v>
      </c>
      <c r="AP3371" s="493" t="n">
        <v>0</v>
      </c>
      <c r="AQ3371" s="493" t="n">
        <v>0</v>
      </c>
      <c r="AR3371" s="493" t="n">
        <v>224.28</v>
      </c>
      <c r="AS3371" s="493" t="n">
        <v>2207.7</v>
      </c>
      <c r="AT3371" s="493" t="n">
        <v>0</v>
      </c>
      <c r="AU3371" s="493" t="n">
        <v>1089.9</v>
      </c>
      <c r="AV3371" s="493" t="n">
        <v>0</v>
      </c>
      <c r="AW3371" s="493" t="n">
        <v>0</v>
      </c>
      <c r="AX3371" s="493" t="n">
        <v>0</v>
      </c>
      <c r="AY3371" s="493" t="n">
        <v>0</v>
      </c>
      <c r="AZ3371" s="493" t="n">
        <v>0</v>
      </c>
      <c r="BA3371" s="493" t="n">
        <v>0</v>
      </c>
      <c r="BB3371" s="493" t="n">
        <v>0</v>
      </c>
      <c r="BC3371" s="493" t="n">
        <v>0</v>
      </c>
      <c r="BD3371" s="493" t="n">
        <v>0</v>
      </c>
      <c r="BE3371" s="493" t="n">
        <v>0</v>
      </c>
      <c r="BF3371" s="493" t="n">
        <v>0</v>
      </c>
      <c r="BG3371" s="493" t="n">
        <v>0</v>
      </c>
      <c r="BH3371" s="493" t="n">
        <v>0</v>
      </c>
      <c r="BI3371" s="493" t="n">
        <v>0</v>
      </c>
      <c r="BJ3371" s="493" t="n">
        <v>0</v>
      </c>
      <c r="BK3371" s="493" t="n">
        <v>0</v>
      </c>
      <c r="BL3371" s="493" t="n">
        <v>0</v>
      </c>
      <c r="BM3371" s="493" t="n">
        <v>0</v>
      </c>
      <c r="BN3371" s="493" t="n">
        <v>0</v>
      </c>
      <c r="BO3371" s="493" t="n">
        <v>0</v>
      </c>
      <c r="BP3371" s="493" t="n">
        <v>0</v>
      </c>
      <c r="BQ3371" s="493" t="n">
        <v>0</v>
      </c>
      <c r="BR3371" s="493" t="n">
        <v>0</v>
      </c>
      <c r="BS3371" s="493" t="n">
        <v>0</v>
      </c>
      <c r="BT3371" s="493" t="n">
        <v>0</v>
      </c>
      <c r="BU3371" s="493" t="n">
        <v>0</v>
      </c>
      <c r="BV3371" s="493" t="n">
        <v>0</v>
      </c>
      <c r="BW3371" s="493" t="n">
        <v>0</v>
      </c>
    </row>
    <row r="3372">
      <c r="A3372" t="inlineStr">
        <is>
          <t>[C9D3] Angiotensin-II 길항제 칼슘길항제 복합제</t>
        </is>
      </c>
      <c r="B3372" t="inlineStr">
        <is>
          <t>보령바이오 파마</t>
        </is>
      </c>
      <c r="C3372" t="inlineStr">
        <is>
          <t>트윈텔라</t>
        </is>
      </c>
      <c r="D3372" t="inlineStr">
        <is>
          <t>보령바이오 파마</t>
        </is>
      </c>
      <c r="E3372" t="inlineStr">
        <is>
          <t>amlodipine besylate,  telmisartan</t>
        </is>
      </c>
      <c r="F3372" t="inlineStr">
        <is>
          <t>병원</t>
        </is>
      </c>
      <c r="G3372" t="inlineStr">
        <is>
          <t>Generic</t>
        </is>
      </c>
      <c r="H3372" s="493" t="n">
        <v>0</v>
      </c>
      <c r="I3372" s="493" t="n">
        <v>0</v>
      </c>
      <c r="J3372" s="493" t="n">
        <v>0</v>
      </c>
      <c r="K3372" s="493" t="n">
        <v>0</v>
      </c>
      <c r="L3372" s="493" t="n">
        <v>0</v>
      </c>
      <c r="M3372" s="493" t="n">
        <v>0</v>
      </c>
      <c r="N3372" s="493" t="n">
        <v>0</v>
      </c>
      <c r="O3372" s="493" t="n">
        <v>0</v>
      </c>
      <c r="P3372" s="493" t="n">
        <v>0</v>
      </c>
      <c r="Q3372" s="493" t="n">
        <v>0</v>
      </c>
      <c r="R3372" s="493" t="n">
        <v>0</v>
      </c>
      <c r="S3372" s="493" t="n">
        <v>0</v>
      </c>
      <c r="T3372" s="493" t="n">
        <v>0</v>
      </c>
      <c r="U3372" s="493" t="n">
        <v>0</v>
      </c>
      <c r="V3372" s="493" t="n">
        <v>0</v>
      </c>
      <c r="W3372" s="493" t="n">
        <v>0</v>
      </c>
      <c r="X3372" s="493" t="n">
        <v>0</v>
      </c>
      <c r="Y3372" s="493" t="n">
        <v>0</v>
      </c>
      <c r="Z3372" s="493" t="n">
        <v>0</v>
      </c>
      <c r="AA3372" s="493" t="n">
        <v>0</v>
      </c>
      <c r="AB3372" s="493" t="n">
        <v>0</v>
      </c>
      <c r="AC3372" s="493" t="n">
        <v>0</v>
      </c>
      <c r="AD3372" s="493" t="n">
        <v>0</v>
      </c>
      <c r="AE3372" s="493" t="n">
        <v>1450.8</v>
      </c>
      <c r="AF3372" s="493" t="n">
        <v>0</v>
      </c>
      <c r="AG3372" s="493" t="n">
        <v>360</v>
      </c>
      <c r="AH3372" s="493" t="n">
        <v>0</v>
      </c>
      <c r="AI3372" s="493" t="n">
        <v>0</v>
      </c>
      <c r="AJ3372" s="493" t="n">
        <v>0</v>
      </c>
      <c r="AK3372" s="493" t="n">
        <v>0</v>
      </c>
      <c r="AL3372" s="493" t="n">
        <v>0</v>
      </c>
      <c r="AM3372" s="493" t="n">
        <v>0</v>
      </c>
      <c r="AN3372" s="493" t="n">
        <v>0</v>
      </c>
      <c r="AO3372" s="493" t="n">
        <v>0</v>
      </c>
      <c r="AP3372" s="493" t="n">
        <v>0</v>
      </c>
      <c r="AQ3372" s="493" t="n">
        <v>0</v>
      </c>
      <c r="AR3372" s="493" t="n">
        <v>0</v>
      </c>
      <c r="AS3372" s="493" t="n">
        <v>0</v>
      </c>
      <c r="AT3372" s="493" t="n">
        <v>0</v>
      </c>
      <c r="AU3372" s="493" t="n">
        <v>360.6</v>
      </c>
      <c r="AV3372" s="493" t="n">
        <v>0</v>
      </c>
      <c r="AW3372" s="493" t="n">
        <v>0</v>
      </c>
      <c r="AX3372" s="493" t="n">
        <v>0</v>
      </c>
      <c r="AY3372" s="493" t="n">
        <v>0</v>
      </c>
      <c r="AZ3372" s="493" t="n">
        <v>0</v>
      </c>
      <c r="BA3372" s="493" t="n">
        <v>0</v>
      </c>
      <c r="BB3372" s="493" t="n">
        <v>0</v>
      </c>
      <c r="BC3372" s="493" t="n">
        <v>0</v>
      </c>
      <c r="BD3372" s="493" t="n">
        <v>0</v>
      </c>
      <c r="BE3372" s="493" t="n">
        <v>0</v>
      </c>
      <c r="BF3372" s="493" t="n">
        <v>0</v>
      </c>
      <c r="BG3372" s="493" t="n">
        <v>0</v>
      </c>
      <c r="BH3372" s="493" t="n">
        <v>0</v>
      </c>
      <c r="BI3372" s="493" t="n">
        <v>163.8</v>
      </c>
      <c r="BJ3372" s="493" t="n">
        <v>43.2</v>
      </c>
      <c r="BK3372" s="493" t="n">
        <v>173.7</v>
      </c>
      <c r="BL3372" s="493" t="n">
        <v>40.6</v>
      </c>
      <c r="BM3372" s="493" t="n">
        <v>37.2</v>
      </c>
      <c r="BN3372" s="493" t="n">
        <v>36.9</v>
      </c>
      <c r="BO3372" s="493" t="n">
        <v>37.2</v>
      </c>
      <c r="BP3372" s="493" t="n">
        <v>32.4</v>
      </c>
      <c r="BQ3372" s="493" t="n">
        <v>160.5</v>
      </c>
      <c r="BR3372" s="493" t="n">
        <v>162.9</v>
      </c>
      <c r="BS3372" s="493" t="n">
        <v>42</v>
      </c>
      <c r="BT3372" s="493" t="n">
        <v>160.8</v>
      </c>
      <c r="BU3372" s="493" t="n">
        <v>345.9</v>
      </c>
      <c r="BV3372" s="493" t="n">
        <v>241.8</v>
      </c>
      <c r="BW3372" s="493" t="n">
        <v>336.3</v>
      </c>
    </row>
    <row r="3373">
      <c r="A3373" t="inlineStr">
        <is>
          <t>[C9D3] Angiotensin-II 길항제 칼슘길항제 복합제</t>
        </is>
      </c>
      <c r="B3373" t="inlineStr">
        <is>
          <t>보령바이오 파마</t>
        </is>
      </c>
      <c r="C3373" t="inlineStr">
        <is>
          <t>트윈텔라</t>
        </is>
      </c>
      <c r="D3373" t="inlineStr">
        <is>
          <t>보령바이오 파마</t>
        </is>
      </c>
      <c r="E3373" t="inlineStr">
        <is>
          <t>amlodipine besylate,  telmisartan</t>
        </is>
      </c>
      <c r="F3373" t="inlineStr">
        <is>
          <t>의원</t>
        </is>
      </c>
      <c r="G3373" t="inlineStr">
        <is>
          <t>Generic</t>
        </is>
      </c>
      <c r="H3373" s="493" t="n">
        <v>24601.54</v>
      </c>
      <c r="I3373" s="493" t="n">
        <v>39818.2</v>
      </c>
      <c r="J3373" s="493" t="n">
        <v>33725.58</v>
      </c>
      <c r="K3373" s="493" t="n">
        <v>34581.04</v>
      </c>
      <c r="L3373" s="493" t="n">
        <v>34586.92</v>
      </c>
      <c r="M3373" s="493" t="n">
        <v>37572.08</v>
      </c>
      <c r="N3373" s="493" t="n">
        <v>27884.56</v>
      </c>
      <c r="O3373" s="493" t="n">
        <v>31386.25</v>
      </c>
      <c r="P3373" s="493" t="n">
        <v>33752.56</v>
      </c>
      <c r="Q3373" s="493" t="n">
        <v>35085.96</v>
      </c>
      <c r="R3373" s="493" t="n">
        <v>40608.94</v>
      </c>
      <c r="S3373" s="493" t="n">
        <v>53949.05</v>
      </c>
      <c r="T3373" s="493" t="n">
        <v>38462.85</v>
      </c>
      <c r="U3373" s="493" t="n">
        <v>42216.7</v>
      </c>
      <c r="V3373" s="493" t="n">
        <v>41122.66</v>
      </c>
      <c r="W3373" s="493" t="n">
        <v>43389.7</v>
      </c>
      <c r="X3373" s="493" t="n">
        <v>38298.03</v>
      </c>
      <c r="Y3373" s="493" t="n">
        <v>43022.5</v>
      </c>
      <c r="Z3373" s="493" t="n">
        <v>44282.35</v>
      </c>
      <c r="AA3373" s="493" t="n">
        <v>42388.76</v>
      </c>
      <c r="AB3373" s="493" t="n">
        <v>48601.9</v>
      </c>
      <c r="AC3373" s="493" t="n">
        <v>64605.87</v>
      </c>
      <c r="AD3373" s="493" t="n">
        <v>62065.22</v>
      </c>
      <c r="AE3373" s="493" t="n">
        <v>64531.55</v>
      </c>
      <c r="AF3373" s="493" t="n">
        <v>72134.44</v>
      </c>
      <c r="AG3373" s="493" t="n">
        <v>74924.07000000001</v>
      </c>
      <c r="AH3373" s="493" t="n">
        <v>83461.94</v>
      </c>
      <c r="AI3373" s="493" t="n">
        <v>90239.84</v>
      </c>
      <c r="AJ3373" s="493" t="n">
        <v>109479.8</v>
      </c>
      <c r="AK3373" s="493" t="n">
        <v>84533.03999999999</v>
      </c>
      <c r="AL3373" s="493" t="n">
        <v>53525.25</v>
      </c>
      <c r="AM3373" s="493" t="n">
        <v>41957.07</v>
      </c>
      <c r="AN3373" s="493" t="n">
        <v>74976.53</v>
      </c>
      <c r="AO3373" s="493" t="n">
        <v>82720.61</v>
      </c>
      <c r="AP3373" s="493" t="n">
        <v>81228.82000000001</v>
      </c>
      <c r="AQ3373" s="493" t="n">
        <v>84922.2</v>
      </c>
      <c r="AR3373" s="493" t="n">
        <v>102125.66</v>
      </c>
      <c r="AS3373" s="493" t="n">
        <v>85583.94</v>
      </c>
      <c r="AT3373" s="493" t="n">
        <v>90708.24000000001</v>
      </c>
      <c r="AU3373" s="493" t="n">
        <v>89055.03999999999</v>
      </c>
      <c r="AV3373" s="493" t="n">
        <v>136115.41</v>
      </c>
      <c r="AW3373" s="493" t="n">
        <v>138121.43</v>
      </c>
      <c r="AX3373" s="493" t="n">
        <v>138863.8</v>
      </c>
      <c r="AY3373" s="493" t="n">
        <v>132824.67</v>
      </c>
      <c r="AZ3373" s="493" t="n">
        <v>148852.24</v>
      </c>
      <c r="BA3373" s="493" t="n">
        <v>168843.85</v>
      </c>
      <c r="BB3373" s="493" t="n">
        <v>151900.53</v>
      </c>
      <c r="BC3373" s="493" t="n">
        <v>187251.77</v>
      </c>
      <c r="BD3373" s="493" t="n">
        <v>182209.49</v>
      </c>
      <c r="BE3373" s="493" t="n">
        <v>163101.78</v>
      </c>
      <c r="BF3373" s="493" t="n">
        <v>181932.54</v>
      </c>
      <c r="BG3373" s="493" t="n">
        <v>193234.04</v>
      </c>
      <c r="BH3373" s="493" t="n">
        <v>181939.77</v>
      </c>
      <c r="BI3373" s="493" t="n">
        <v>181183.38</v>
      </c>
      <c r="BJ3373" s="493" t="n">
        <v>198286.87</v>
      </c>
      <c r="BK3373" s="493" t="n">
        <v>184289.26</v>
      </c>
      <c r="BL3373" s="493" t="n">
        <v>218515.05</v>
      </c>
      <c r="BM3373" s="493" t="n">
        <v>183315.27</v>
      </c>
      <c r="BN3373" s="493" t="n">
        <v>180982.17</v>
      </c>
      <c r="BO3373" s="493" t="n">
        <v>209024.21</v>
      </c>
      <c r="BP3373" s="493" t="n">
        <v>201873.3</v>
      </c>
      <c r="BQ3373" s="493" t="n">
        <v>176324</v>
      </c>
      <c r="BR3373" s="493" t="n">
        <v>216479.23</v>
      </c>
      <c r="BS3373" s="493" t="n">
        <v>214501.76</v>
      </c>
      <c r="BT3373" s="493" t="n">
        <v>208736.53</v>
      </c>
      <c r="BU3373" s="493" t="n">
        <v>238571.72</v>
      </c>
      <c r="BV3373" s="493" t="n">
        <v>233522.5</v>
      </c>
      <c r="BW3373" s="493" t="n">
        <v>231557.16</v>
      </c>
    </row>
    <row r="3374">
      <c r="A3374" t="inlineStr">
        <is>
          <t>[C9D3] Angiotensin-II 길항제 칼슘길항제 복합제</t>
        </is>
      </c>
      <c r="B3374" t="inlineStr">
        <is>
          <t>보령바이오 파마</t>
        </is>
      </c>
      <c r="C3374" t="inlineStr">
        <is>
          <t>트윈텔라</t>
        </is>
      </c>
      <c r="D3374" t="inlineStr">
        <is>
          <t>보령바이오 파마</t>
        </is>
      </c>
      <c r="E3374" t="inlineStr">
        <is>
          <t>amlodipine besylate,  telmisartan</t>
        </is>
      </c>
      <c r="F3374" t="inlineStr">
        <is>
          <t>보건소</t>
        </is>
      </c>
      <c r="G3374" t="inlineStr">
        <is>
          <t>Generic</t>
        </is>
      </c>
      <c r="H3374" s="493" t="n">
        <v>0</v>
      </c>
      <c r="I3374" s="493" t="n">
        <v>0</v>
      </c>
      <c r="J3374" s="493" t="n">
        <v>0</v>
      </c>
      <c r="K3374" s="493" t="n">
        <v>0</v>
      </c>
      <c r="L3374" s="493" t="n">
        <v>0</v>
      </c>
      <c r="M3374" s="493" t="n">
        <v>0</v>
      </c>
      <c r="N3374" s="493" t="n">
        <v>0</v>
      </c>
      <c r="O3374" s="493" t="n">
        <v>0</v>
      </c>
      <c r="P3374" s="493" t="n">
        <v>0</v>
      </c>
      <c r="Q3374" s="493" t="n">
        <v>0</v>
      </c>
      <c r="R3374" s="493" t="n">
        <v>0</v>
      </c>
      <c r="S3374" s="493" t="n">
        <v>0</v>
      </c>
      <c r="T3374" s="493" t="n">
        <v>0</v>
      </c>
      <c r="U3374" s="493" t="n">
        <v>0</v>
      </c>
      <c r="V3374" s="493" t="n">
        <v>0</v>
      </c>
      <c r="W3374" s="493" t="n">
        <v>0</v>
      </c>
      <c r="X3374" s="493" t="n">
        <v>0</v>
      </c>
      <c r="Y3374" s="493" t="n">
        <v>0</v>
      </c>
      <c r="Z3374" s="493" t="n">
        <v>0</v>
      </c>
      <c r="AA3374" s="493" t="n">
        <v>0</v>
      </c>
      <c r="AB3374" s="493" t="n">
        <v>0</v>
      </c>
      <c r="AC3374" s="493" t="n">
        <v>0</v>
      </c>
      <c r="AD3374" s="493" t="n">
        <v>0</v>
      </c>
      <c r="AE3374" s="493" t="n">
        <v>0</v>
      </c>
      <c r="AF3374" s="493" t="n">
        <v>159</v>
      </c>
      <c r="AG3374" s="493" t="n">
        <v>0</v>
      </c>
      <c r="AH3374" s="493" t="n">
        <v>0</v>
      </c>
      <c r="AI3374" s="493" t="n">
        <v>0</v>
      </c>
      <c r="AJ3374" s="493" t="n">
        <v>0</v>
      </c>
      <c r="AK3374" s="493" t="n">
        <v>143.1</v>
      </c>
      <c r="AL3374" s="493" t="n">
        <v>0</v>
      </c>
      <c r="AM3374" s="493" t="n">
        <v>0</v>
      </c>
      <c r="AN3374" s="493" t="n">
        <v>514.2</v>
      </c>
      <c r="AO3374" s="493" t="n">
        <v>0</v>
      </c>
      <c r="AP3374" s="493" t="n">
        <v>369.6</v>
      </c>
      <c r="AQ3374" s="493" t="n">
        <v>206.4</v>
      </c>
      <c r="AR3374" s="493" t="n">
        <v>0</v>
      </c>
      <c r="AS3374" s="493" t="n">
        <v>2419.2</v>
      </c>
      <c r="AT3374" s="493" t="n">
        <v>1240.8</v>
      </c>
      <c r="AU3374" s="493" t="n">
        <v>810.9</v>
      </c>
      <c r="AV3374" s="493" t="n">
        <v>1723.5</v>
      </c>
      <c r="AW3374" s="493" t="n">
        <v>0</v>
      </c>
      <c r="AX3374" s="493" t="n">
        <v>890.7</v>
      </c>
      <c r="AY3374" s="493" t="n">
        <v>0</v>
      </c>
      <c r="AZ3374" s="493" t="n">
        <v>361.8</v>
      </c>
      <c r="BA3374" s="493" t="n">
        <v>1165.5</v>
      </c>
      <c r="BB3374" s="493" t="n">
        <v>67.8</v>
      </c>
      <c r="BC3374" s="493" t="n">
        <v>586.2</v>
      </c>
      <c r="BD3374" s="493" t="n">
        <v>0</v>
      </c>
      <c r="BE3374" s="493" t="n">
        <v>1263.6</v>
      </c>
      <c r="BF3374" s="493" t="n">
        <v>0</v>
      </c>
      <c r="BG3374" s="493" t="n">
        <v>259.8</v>
      </c>
      <c r="BH3374" s="493" t="n">
        <v>0</v>
      </c>
      <c r="BI3374" s="493" t="n">
        <v>1.8</v>
      </c>
      <c r="BJ3374" s="493" t="n">
        <v>0</v>
      </c>
      <c r="BK3374" s="493" t="n">
        <v>2.1</v>
      </c>
      <c r="BL3374" s="493" t="n">
        <v>0</v>
      </c>
      <c r="BM3374" s="493" t="n">
        <v>1.8</v>
      </c>
      <c r="BN3374" s="493" t="n">
        <v>0</v>
      </c>
      <c r="BO3374" s="493" t="n">
        <v>1.2</v>
      </c>
      <c r="BP3374" s="493" t="n">
        <v>0</v>
      </c>
      <c r="BQ3374" s="493" t="n">
        <v>0</v>
      </c>
      <c r="BR3374" s="493" t="n">
        <v>1.2</v>
      </c>
      <c r="BS3374" s="493" t="n">
        <v>1.2</v>
      </c>
      <c r="BT3374" s="493" t="n">
        <v>0</v>
      </c>
      <c r="BU3374" s="493" t="n">
        <v>0</v>
      </c>
      <c r="BV3374" s="493" t="n">
        <v>1.2</v>
      </c>
      <c r="BW3374" s="493" t="n">
        <v>0</v>
      </c>
    </row>
    <row r="3375">
      <c r="A3375" t="inlineStr">
        <is>
          <t>[C9D3] Angiotensin-II 길항제 칼슘길항제 복합제</t>
        </is>
      </c>
      <c r="B3375" t="inlineStr">
        <is>
          <t>보령바이오 파마</t>
        </is>
      </c>
      <c r="C3375" t="inlineStr">
        <is>
          <t>트윈텔라</t>
        </is>
      </c>
      <c r="D3375" t="inlineStr">
        <is>
          <t>보령바이오 파마</t>
        </is>
      </c>
      <c r="E3375" t="inlineStr">
        <is>
          <t>amlodipine besylate,  telmisartan</t>
        </is>
      </c>
      <c r="F3375" t="inlineStr">
        <is>
          <t>기타(치과의원, 치과병원 등)</t>
        </is>
      </c>
      <c r="G3375" t="inlineStr">
        <is>
          <t>Generic</t>
        </is>
      </c>
      <c r="H3375" s="493" t="n">
        <v>0</v>
      </c>
      <c r="I3375" s="493" t="n">
        <v>0</v>
      </c>
      <c r="J3375" s="493" t="n">
        <v>0</v>
      </c>
      <c r="K3375" s="493" t="n">
        <v>0</v>
      </c>
      <c r="L3375" s="493" t="n">
        <v>0</v>
      </c>
      <c r="M3375" s="493" t="n">
        <v>0</v>
      </c>
      <c r="N3375" s="493" t="n">
        <v>0</v>
      </c>
      <c r="O3375" s="493" t="n">
        <v>0</v>
      </c>
      <c r="P3375" s="493" t="n">
        <v>0</v>
      </c>
      <c r="Q3375" s="493" t="n">
        <v>0</v>
      </c>
      <c r="R3375" s="493" t="n">
        <v>0</v>
      </c>
      <c r="S3375" s="493" t="n">
        <v>0</v>
      </c>
      <c r="T3375" s="493" t="n">
        <v>0</v>
      </c>
      <c r="U3375" s="493" t="n">
        <v>0</v>
      </c>
      <c r="V3375" s="493" t="n">
        <v>0</v>
      </c>
      <c r="W3375" s="493" t="n">
        <v>0</v>
      </c>
      <c r="X3375" s="493" t="n">
        <v>0</v>
      </c>
      <c r="Y3375" s="493" t="n">
        <v>0</v>
      </c>
      <c r="Z3375" s="493" t="n">
        <v>0</v>
      </c>
      <c r="AA3375" s="493" t="n">
        <v>0</v>
      </c>
      <c r="AB3375" s="493" t="n">
        <v>0</v>
      </c>
      <c r="AC3375" s="493" t="n">
        <v>0</v>
      </c>
      <c r="AD3375" s="493" t="n">
        <v>0</v>
      </c>
      <c r="AE3375" s="493" t="n">
        <v>0</v>
      </c>
      <c r="AF3375" s="493" t="n">
        <v>0</v>
      </c>
      <c r="AG3375" s="493" t="n">
        <v>0</v>
      </c>
      <c r="AH3375" s="493" t="n">
        <v>0</v>
      </c>
      <c r="AI3375" s="493" t="n">
        <v>0</v>
      </c>
      <c r="AJ3375" s="493" t="n">
        <v>0</v>
      </c>
      <c r="AK3375" s="493" t="n">
        <v>0</v>
      </c>
      <c r="AL3375" s="493" t="n">
        <v>0</v>
      </c>
      <c r="AM3375" s="493" t="n">
        <v>0</v>
      </c>
      <c r="AN3375" s="493" t="n">
        <v>0</v>
      </c>
      <c r="AO3375" s="493" t="n">
        <v>0</v>
      </c>
      <c r="AP3375" s="493" t="n">
        <v>0</v>
      </c>
      <c r="AQ3375" s="493" t="n">
        <v>0</v>
      </c>
      <c r="AR3375" s="493" t="n">
        <v>0</v>
      </c>
      <c r="AS3375" s="493" t="n">
        <v>0</v>
      </c>
      <c r="AT3375" s="493" t="n">
        <v>0</v>
      </c>
      <c r="AU3375" s="493" t="n">
        <v>0</v>
      </c>
      <c r="AV3375" s="493" t="n">
        <v>0</v>
      </c>
      <c r="AW3375" s="493" t="n">
        <v>143.7</v>
      </c>
      <c r="AX3375" s="493" t="n">
        <v>198.6</v>
      </c>
      <c r="AY3375" s="493" t="n">
        <v>0</v>
      </c>
      <c r="AZ3375" s="493" t="n">
        <v>234</v>
      </c>
      <c r="BA3375" s="493" t="n">
        <v>0</v>
      </c>
      <c r="BB3375" s="493" t="n">
        <v>62.58</v>
      </c>
      <c r="BC3375" s="493" t="n">
        <v>0</v>
      </c>
      <c r="BD3375" s="493" t="n">
        <v>215.4</v>
      </c>
      <c r="BE3375" s="493" t="n">
        <v>0</v>
      </c>
      <c r="BF3375" s="493" t="n">
        <v>184.2</v>
      </c>
      <c r="BG3375" s="493" t="n">
        <v>0</v>
      </c>
      <c r="BH3375" s="493" t="n">
        <v>228</v>
      </c>
      <c r="BI3375" s="493" t="n">
        <v>0</v>
      </c>
      <c r="BJ3375" s="493" t="n">
        <v>0</v>
      </c>
      <c r="BK3375" s="493" t="n">
        <v>0</v>
      </c>
      <c r="BL3375" s="493" t="n">
        <v>0</v>
      </c>
      <c r="BM3375" s="493" t="n">
        <v>0</v>
      </c>
      <c r="BN3375" s="493" t="n">
        <v>0</v>
      </c>
      <c r="BO3375" s="493" t="n">
        <v>0</v>
      </c>
      <c r="BP3375" s="493" t="n">
        <v>0</v>
      </c>
      <c r="BQ3375" s="493" t="n">
        <v>0</v>
      </c>
      <c r="BR3375" s="493" t="n">
        <v>0</v>
      </c>
      <c r="BS3375" s="493" t="n">
        <v>0</v>
      </c>
      <c r="BT3375" s="493" t="n">
        <v>0</v>
      </c>
      <c r="BU3375" s="493" t="n">
        <v>0</v>
      </c>
      <c r="BV3375" s="493" t="n">
        <v>0</v>
      </c>
      <c r="BW3375" s="493" t="n">
        <v>0</v>
      </c>
    </row>
    <row r="3376">
      <c r="A3376" t="inlineStr">
        <is>
          <t>[C9D3] Angiotensin-II 길항제 칼슘길항제 복합제</t>
        </is>
      </c>
      <c r="B3376" t="inlineStr">
        <is>
          <t>부광약품</t>
        </is>
      </c>
      <c r="C3376" t="inlineStr">
        <is>
          <t>로디반</t>
        </is>
      </c>
      <c r="D3376" t="inlineStr">
        <is>
          <t>부광약품</t>
        </is>
      </c>
      <c r="E3376" t="inlineStr">
        <is>
          <t>amlodipine besylate  ( as amlodipine),  valsartan</t>
        </is>
      </c>
      <c r="F3376" t="inlineStr">
        <is>
          <t>병원</t>
        </is>
      </c>
      <c r="G3376" t="inlineStr">
        <is>
          <t>Generic</t>
        </is>
      </c>
      <c r="H3376" s="493" t="n">
        <v>0</v>
      </c>
      <c r="I3376" s="493" t="n">
        <v>0</v>
      </c>
      <c r="J3376" s="493" t="n">
        <v>0</v>
      </c>
      <c r="K3376" s="493" t="n">
        <v>0</v>
      </c>
      <c r="L3376" s="493" t="n">
        <v>0</v>
      </c>
      <c r="M3376" s="493" t="n">
        <v>0</v>
      </c>
      <c r="N3376" s="493" t="n">
        <v>0</v>
      </c>
      <c r="O3376" s="493" t="n">
        <v>0</v>
      </c>
      <c r="P3376" s="493" t="n">
        <v>0</v>
      </c>
      <c r="Q3376" s="493" t="n">
        <v>0</v>
      </c>
      <c r="R3376" s="493" t="n">
        <v>0</v>
      </c>
      <c r="S3376" s="493" t="n">
        <v>0</v>
      </c>
      <c r="T3376" s="493" t="n">
        <v>0</v>
      </c>
      <c r="U3376" s="493" t="n">
        <v>0</v>
      </c>
      <c r="V3376" s="493" t="n">
        <v>0</v>
      </c>
      <c r="W3376" s="493" t="n">
        <v>0</v>
      </c>
      <c r="X3376" s="493" t="n">
        <v>0</v>
      </c>
      <c r="Y3376" s="493" t="n">
        <v>0</v>
      </c>
      <c r="Z3376" s="493" t="n">
        <v>0</v>
      </c>
      <c r="AA3376" s="493" t="n">
        <v>0</v>
      </c>
      <c r="AB3376" s="493" t="n">
        <v>0</v>
      </c>
      <c r="AC3376" s="493" t="n">
        <v>0</v>
      </c>
      <c r="AD3376" s="493" t="n">
        <v>0</v>
      </c>
      <c r="AE3376" s="493" t="n">
        <v>0</v>
      </c>
      <c r="AF3376" s="493" t="n">
        <v>0</v>
      </c>
      <c r="AG3376" s="493" t="n">
        <v>0</v>
      </c>
      <c r="AH3376" s="493" t="n">
        <v>0</v>
      </c>
      <c r="AI3376" s="493" t="n">
        <v>0</v>
      </c>
      <c r="AJ3376" s="493" t="n">
        <v>0</v>
      </c>
      <c r="AK3376" s="493" t="n">
        <v>0</v>
      </c>
      <c r="AL3376" s="493" t="n">
        <v>0</v>
      </c>
      <c r="AM3376" s="493" t="n">
        <v>0</v>
      </c>
      <c r="AN3376" s="493" t="n">
        <v>0</v>
      </c>
      <c r="AO3376" s="493" t="n">
        <v>0</v>
      </c>
      <c r="AP3376" s="493" t="n">
        <v>0</v>
      </c>
      <c r="AQ3376" s="493" t="n">
        <v>0</v>
      </c>
      <c r="AR3376" s="493" t="n">
        <v>0</v>
      </c>
      <c r="AS3376" s="493" t="n">
        <v>0</v>
      </c>
      <c r="AT3376" s="493" t="n">
        <v>0</v>
      </c>
      <c r="AU3376" s="493" t="n">
        <v>0</v>
      </c>
      <c r="AV3376" s="493" t="n">
        <v>0</v>
      </c>
      <c r="AW3376" s="493" t="n">
        <v>0</v>
      </c>
      <c r="AX3376" s="493" t="n">
        <v>0</v>
      </c>
      <c r="AY3376" s="493" t="n">
        <v>0</v>
      </c>
      <c r="AZ3376" s="493" t="n">
        <v>0</v>
      </c>
      <c r="BA3376" s="493" t="n">
        <v>0</v>
      </c>
      <c r="BB3376" s="493" t="n">
        <v>0</v>
      </c>
      <c r="BC3376" s="493" t="n">
        <v>0</v>
      </c>
      <c r="BD3376" s="493" t="n">
        <v>0</v>
      </c>
      <c r="BE3376" s="493" t="n">
        <v>0</v>
      </c>
      <c r="BF3376" s="493" t="n">
        <v>0</v>
      </c>
      <c r="BG3376" s="493" t="n">
        <v>0</v>
      </c>
      <c r="BH3376" s="493" t="n">
        <v>0</v>
      </c>
      <c r="BI3376" s="493" t="n">
        <v>0</v>
      </c>
      <c r="BJ3376" s="493" t="n">
        <v>0</v>
      </c>
      <c r="BK3376" s="493" t="n">
        <v>0</v>
      </c>
      <c r="BL3376" s="493" t="n">
        <v>0</v>
      </c>
      <c r="BM3376" s="493" t="n">
        <v>0</v>
      </c>
      <c r="BN3376" s="493" t="n">
        <v>0</v>
      </c>
      <c r="BO3376" s="493" t="n">
        <v>0</v>
      </c>
      <c r="BP3376" s="493" t="n">
        <v>0</v>
      </c>
      <c r="BQ3376" s="493" t="n">
        <v>0</v>
      </c>
      <c r="BR3376" s="493" t="n">
        <v>0</v>
      </c>
      <c r="BS3376" s="493" t="n">
        <v>0</v>
      </c>
      <c r="BT3376" s="493" t="n">
        <v>0</v>
      </c>
      <c r="BU3376" s="493" t="n">
        <v>0</v>
      </c>
      <c r="BV3376" s="493" t="n">
        <v>0</v>
      </c>
      <c r="BW3376" s="493" t="n">
        <v>244.5</v>
      </c>
    </row>
    <row r="3377">
      <c r="A3377" t="inlineStr">
        <is>
          <t>[C9D3] Angiotensin-II 길항제 칼슘길항제 복합제</t>
        </is>
      </c>
      <c r="B3377" t="inlineStr">
        <is>
          <t>부광약품</t>
        </is>
      </c>
      <c r="C3377" t="inlineStr">
        <is>
          <t>로디반</t>
        </is>
      </c>
      <c r="D3377" t="inlineStr">
        <is>
          <t>부광약품</t>
        </is>
      </c>
      <c r="E3377" t="inlineStr">
        <is>
          <t>amlodipine besylate  ( as amlodipine),  valsartan</t>
        </is>
      </c>
      <c r="F3377" t="inlineStr">
        <is>
          <t>의원</t>
        </is>
      </c>
      <c r="G3377" t="inlineStr">
        <is>
          <t>Generic</t>
        </is>
      </c>
      <c r="H3377" s="493" t="n">
        <v>0</v>
      </c>
      <c r="I3377" s="493" t="n">
        <v>0</v>
      </c>
      <c r="J3377" s="493" t="n">
        <v>0</v>
      </c>
      <c r="K3377" s="493" t="n">
        <v>0</v>
      </c>
      <c r="L3377" s="493" t="n">
        <v>0</v>
      </c>
      <c r="M3377" s="493" t="n">
        <v>0</v>
      </c>
      <c r="N3377" s="493" t="n">
        <v>0</v>
      </c>
      <c r="O3377" s="493" t="n">
        <v>0</v>
      </c>
      <c r="P3377" s="493" t="n">
        <v>0</v>
      </c>
      <c r="Q3377" s="493" t="n">
        <v>0</v>
      </c>
      <c r="R3377" s="493" t="n">
        <v>0</v>
      </c>
      <c r="S3377" s="493" t="n">
        <v>0</v>
      </c>
      <c r="T3377" s="493" t="n">
        <v>0</v>
      </c>
      <c r="U3377" s="493" t="n">
        <v>0</v>
      </c>
      <c r="V3377" s="493" t="n">
        <v>0</v>
      </c>
      <c r="W3377" s="493" t="n">
        <v>0</v>
      </c>
      <c r="X3377" s="493" t="n">
        <v>0</v>
      </c>
      <c r="Y3377" s="493" t="n">
        <v>0</v>
      </c>
      <c r="Z3377" s="493" t="n">
        <v>0</v>
      </c>
      <c r="AA3377" s="493" t="n">
        <v>0</v>
      </c>
      <c r="AB3377" s="493" t="n">
        <v>0</v>
      </c>
      <c r="AC3377" s="493" t="n">
        <v>0</v>
      </c>
      <c r="AD3377" s="493" t="n">
        <v>0</v>
      </c>
      <c r="AE3377" s="493" t="n">
        <v>0</v>
      </c>
      <c r="AF3377" s="493" t="n">
        <v>0</v>
      </c>
      <c r="AG3377" s="493" t="n">
        <v>0</v>
      </c>
      <c r="AH3377" s="493" t="n">
        <v>0</v>
      </c>
      <c r="AI3377" s="493" t="n">
        <v>0</v>
      </c>
      <c r="AJ3377" s="493" t="n">
        <v>0</v>
      </c>
      <c r="AK3377" s="493" t="n">
        <v>0</v>
      </c>
      <c r="AL3377" s="493" t="n">
        <v>0</v>
      </c>
      <c r="AM3377" s="493" t="n">
        <v>0</v>
      </c>
      <c r="AN3377" s="493" t="n">
        <v>0</v>
      </c>
      <c r="AO3377" s="493" t="n">
        <v>0</v>
      </c>
      <c r="AP3377" s="493" t="n">
        <v>0</v>
      </c>
      <c r="AQ3377" s="493" t="n">
        <v>0</v>
      </c>
      <c r="AR3377" s="493" t="n">
        <v>0</v>
      </c>
      <c r="AS3377" s="493" t="n">
        <v>0</v>
      </c>
      <c r="AT3377" s="493" t="n">
        <v>0</v>
      </c>
      <c r="AU3377" s="493" t="n">
        <v>0</v>
      </c>
      <c r="AV3377" s="493" t="n">
        <v>0</v>
      </c>
      <c r="AW3377" s="493" t="n">
        <v>0</v>
      </c>
      <c r="AX3377" s="493" t="n">
        <v>0</v>
      </c>
      <c r="AY3377" s="493" t="n">
        <v>0</v>
      </c>
      <c r="AZ3377" s="493" t="n">
        <v>0</v>
      </c>
      <c r="BA3377" s="493" t="n">
        <v>0</v>
      </c>
      <c r="BB3377" s="493" t="n">
        <v>0</v>
      </c>
      <c r="BC3377" s="493" t="n">
        <v>0</v>
      </c>
      <c r="BD3377" s="493" t="n">
        <v>0</v>
      </c>
      <c r="BE3377" s="493" t="n">
        <v>0</v>
      </c>
      <c r="BF3377" s="493" t="n">
        <v>0</v>
      </c>
      <c r="BG3377" s="493" t="n">
        <v>0</v>
      </c>
      <c r="BH3377" s="493" t="n">
        <v>0</v>
      </c>
      <c r="BI3377" s="493" t="n">
        <v>0</v>
      </c>
      <c r="BJ3377" s="493" t="n">
        <v>0</v>
      </c>
      <c r="BK3377" s="493" t="n">
        <v>0</v>
      </c>
      <c r="BL3377" s="493" t="n">
        <v>0</v>
      </c>
      <c r="BM3377" s="493" t="n">
        <v>0</v>
      </c>
      <c r="BN3377" s="493" t="n">
        <v>0</v>
      </c>
      <c r="BO3377" s="493" t="n">
        <v>0</v>
      </c>
      <c r="BP3377" s="493" t="n">
        <v>0</v>
      </c>
      <c r="BQ3377" s="493" t="n">
        <v>0</v>
      </c>
      <c r="BR3377" s="493" t="n">
        <v>0</v>
      </c>
      <c r="BS3377" s="493" t="n">
        <v>0</v>
      </c>
      <c r="BT3377" s="493" t="n">
        <v>0</v>
      </c>
      <c r="BU3377" s="493" t="n">
        <v>0</v>
      </c>
      <c r="BV3377" s="493" t="n">
        <v>0</v>
      </c>
      <c r="BW3377" s="493" t="n">
        <v>2865.9</v>
      </c>
    </row>
    <row r="3378">
      <c r="A3378" t="inlineStr">
        <is>
          <t>[C9D3] Angiotensin-II 길항제 칼슘길항제 복합제</t>
        </is>
      </c>
      <c r="B3378" t="inlineStr">
        <is>
          <t>부광약품</t>
        </is>
      </c>
      <c r="C3378" t="inlineStr">
        <is>
          <t>텔미스탄</t>
        </is>
      </c>
      <c r="D3378" t="inlineStr">
        <is>
          <t>부광약품</t>
        </is>
      </c>
      <c r="E3378" t="inlineStr">
        <is>
          <t>amlodipine besylate,  telmisartan</t>
        </is>
      </c>
      <c r="F3378" t="inlineStr">
        <is>
          <t>종합병원</t>
        </is>
      </c>
      <c r="G3378" t="inlineStr">
        <is>
          <t>Generic</t>
        </is>
      </c>
      <c r="H3378" s="493" t="n">
        <v>369.9</v>
      </c>
      <c r="I3378" s="493" t="n">
        <v>699.9</v>
      </c>
      <c r="J3378" s="493" t="n">
        <v>388.8</v>
      </c>
      <c r="K3378" s="493" t="n">
        <v>238.5</v>
      </c>
      <c r="L3378" s="493" t="n">
        <v>852</v>
      </c>
      <c r="M3378" s="493" t="n">
        <v>1152</v>
      </c>
      <c r="N3378" s="493" t="n">
        <v>328.8</v>
      </c>
      <c r="O3378" s="493" t="n">
        <v>243</v>
      </c>
      <c r="P3378" s="493" t="n">
        <v>384</v>
      </c>
      <c r="Q3378" s="493" t="n">
        <v>869.4</v>
      </c>
      <c r="R3378" s="493" t="n">
        <v>982.5</v>
      </c>
      <c r="S3378" s="493" t="n">
        <v>286.2</v>
      </c>
      <c r="T3378" s="493" t="n">
        <v>195.6</v>
      </c>
      <c r="U3378" s="493" t="n">
        <v>948.6</v>
      </c>
      <c r="V3378" s="493" t="n">
        <v>531</v>
      </c>
      <c r="W3378" s="493" t="n">
        <v>432.9</v>
      </c>
      <c r="X3378" s="493" t="n">
        <v>565.5</v>
      </c>
      <c r="Y3378" s="493" t="n">
        <v>1332.3</v>
      </c>
      <c r="Z3378" s="493" t="n">
        <v>275.7</v>
      </c>
      <c r="AA3378" s="493" t="n">
        <v>195.6</v>
      </c>
      <c r="AB3378" s="493" t="n">
        <v>867.9</v>
      </c>
      <c r="AC3378" s="493" t="n">
        <v>48.9</v>
      </c>
      <c r="AD3378" s="493" t="n">
        <v>291.6</v>
      </c>
      <c r="AE3378" s="493" t="n">
        <v>338.1</v>
      </c>
      <c r="AF3378" s="493" t="n">
        <v>229.5</v>
      </c>
      <c r="AG3378" s="493" t="n">
        <v>0</v>
      </c>
      <c r="AH3378" s="493" t="n">
        <v>943.2</v>
      </c>
      <c r="AI3378" s="493" t="n">
        <v>289.2</v>
      </c>
      <c r="AJ3378" s="493" t="n">
        <v>801.3</v>
      </c>
      <c r="AK3378" s="493" t="n">
        <v>275.4</v>
      </c>
      <c r="AL3378" s="493" t="n">
        <v>375.9</v>
      </c>
      <c r="AM3378" s="493" t="n">
        <v>347.1</v>
      </c>
      <c r="AN3378" s="493" t="n">
        <v>234</v>
      </c>
      <c r="AO3378" s="493" t="n">
        <v>222</v>
      </c>
      <c r="AP3378" s="493" t="n">
        <v>279</v>
      </c>
      <c r="AQ3378" s="493" t="n">
        <v>135</v>
      </c>
      <c r="AR3378" s="493" t="n">
        <v>498</v>
      </c>
      <c r="AS3378" s="493" t="n">
        <v>1410.9</v>
      </c>
      <c r="AT3378" s="493" t="n">
        <v>134.1</v>
      </c>
      <c r="AU3378" s="493" t="n">
        <v>42.9</v>
      </c>
      <c r="AV3378" s="493" t="n">
        <v>465.3</v>
      </c>
      <c r="AW3378" s="493" t="n">
        <v>130.5</v>
      </c>
      <c r="AX3378" s="493" t="n">
        <v>84</v>
      </c>
      <c r="AY3378" s="493" t="n">
        <v>383.4</v>
      </c>
      <c r="AZ3378" s="493" t="n">
        <v>375.3</v>
      </c>
      <c r="BA3378" s="493" t="n">
        <v>171.6</v>
      </c>
      <c r="BB3378" s="493" t="n">
        <v>499.5</v>
      </c>
      <c r="BC3378" s="493" t="n">
        <v>472.2</v>
      </c>
      <c r="BD3378" s="493" t="n">
        <v>83.40000000000001</v>
      </c>
      <c r="BE3378" s="493" t="n">
        <v>207</v>
      </c>
      <c r="BF3378" s="493" t="n">
        <v>0</v>
      </c>
      <c r="BG3378" s="493" t="n">
        <v>250.2</v>
      </c>
      <c r="BH3378" s="493" t="n">
        <v>152.1</v>
      </c>
      <c r="BI3378" s="493" t="n">
        <v>235.8</v>
      </c>
      <c r="BJ3378" s="493" t="n">
        <v>503.1</v>
      </c>
      <c r="BK3378" s="493" t="n">
        <v>113.4</v>
      </c>
      <c r="BL3378" s="493" t="n">
        <v>623.7</v>
      </c>
      <c r="BM3378" s="493" t="n">
        <v>0</v>
      </c>
      <c r="BN3378" s="493" t="n">
        <v>0</v>
      </c>
      <c r="BO3378" s="493" t="n">
        <v>0</v>
      </c>
      <c r="BP3378" s="493" t="n">
        <v>0</v>
      </c>
      <c r="BQ3378" s="493" t="n">
        <v>0</v>
      </c>
      <c r="BR3378" s="493" t="n">
        <v>0</v>
      </c>
      <c r="BS3378" s="493" t="n">
        <v>0</v>
      </c>
      <c r="BT3378" s="493" t="n">
        <v>63.6</v>
      </c>
      <c r="BU3378" s="493" t="n">
        <v>0</v>
      </c>
      <c r="BV3378" s="493" t="n">
        <v>0</v>
      </c>
      <c r="BW3378" s="493" t="n">
        <v>0</v>
      </c>
    </row>
    <row r="3379">
      <c r="A3379" t="inlineStr">
        <is>
          <t>[C9D3] Angiotensin-II 길항제 칼슘길항제 복합제</t>
        </is>
      </c>
      <c r="B3379" t="inlineStr">
        <is>
          <t>부광약품</t>
        </is>
      </c>
      <c r="C3379" t="inlineStr">
        <is>
          <t>텔미스탄</t>
        </is>
      </c>
      <c r="D3379" t="inlineStr">
        <is>
          <t>부광약품</t>
        </is>
      </c>
      <c r="E3379" t="inlineStr">
        <is>
          <t>amlodipine besylate,  telmisartan</t>
        </is>
      </c>
      <c r="F3379" t="inlineStr">
        <is>
          <t>병원</t>
        </is>
      </c>
      <c r="G3379" t="inlineStr">
        <is>
          <t>Generic</t>
        </is>
      </c>
      <c r="H3379" s="493" t="n">
        <v>0</v>
      </c>
      <c r="I3379" s="493" t="n">
        <v>33.3</v>
      </c>
      <c r="J3379" s="493" t="n">
        <v>1036.8</v>
      </c>
      <c r="K3379" s="493" t="n">
        <v>0</v>
      </c>
      <c r="L3379" s="493" t="n">
        <v>788.4</v>
      </c>
      <c r="M3379" s="493" t="n">
        <v>0</v>
      </c>
      <c r="N3379" s="493" t="n">
        <v>791.4</v>
      </c>
      <c r="O3379" s="493" t="n">
        <v>0</v>
      </c>
      <c r="P3379" s="493" t="n">
        <v>67.8</v>
      </c>
      <c r="Q3379" s="493" t="n">
        <v>0</v>
      </c>
      <c r="R3379" s="493" t="n">
        <v>786</v>
      </c>
      <c r="S3379" s="493" t="n">
        <v>0</v>
      </c>
      <c r="T3379" s="493" t="n">
        <v>1020</v>
      </c>
      <c r="U3379" s="493" t="n">
        <v>0</v>
      </c>
      <c r="V3379" s="493" t="n">
        <v>1023</v>
      </c>
      <c r="W3379" s="493" t="n">
        <v>720</v>
      </c>
      <c r="X3379" s="493" t="n">
        <v>1436.4</v>
      </c>
      <c r="Y3379" s="493" t="n">
        <v>324.24</v>
      </c>
      <c r="Z3379" s="493" t="n">
        <v>899.7</v>
      </c>
      <c r="AA3379" s="493" t="n">
        <v>0</v>
      </c>
      <c r="AB3379" s="493" t="n">
        <v>791.4</v>
      </c>
      <c r="AC3379" s="493" t="n">
        <v>840</v>
      </c>
      <c r="AD3379" s="493" t="n">
        <v>1027.2</v>
      </c>
      <c r="AE3379" s="493" t="n">
        <v>0</v>
      </c>
      <c r="AF3379" s="493" t="n">
        <v>1990.2</v>
      </c>
      <c r="AG3379" s="493" t="n">
        <v>0</v>
      </c>
      <c r="AH3379" s="493" t="n">
        <v>303.6</v>
      </c>
      <c r="AI3379" s="493" t="n">
        <v>0</v>
      </c>
      <c r="AJ3379" s="493" t="n">
        <v>543.6</v>
      </c>
      <c r="AK3379" s="493" t="n">
        <v>0</v>
      </c>
      <c r="AL3379" s="493" t="n">
        <v>1620.6</v>
      </c>
      <c r="AM3379" s="493" t="n">
        <v>0</v>
      </c>
      <c r="AN3379" s="493" t="n">
        <v>542.4</v>
      </c>
      <c r="AO3379" s="493" t="n">
        <v>240</v>
      </c>
      <c r="AP3379" s="493" t="n">
        <v>547.8</v>
      </c>
      <c r="AQ3379" s="493" t="n">
        <v>82.88</v>
      </c>
      <c r="AR3379" s="493" t="n">
        <v>798.6</v>
      </c>
      <c r="AS3379" s="493" t="n">
        <v>1396.8</v>
      </c>
      <c r="AT3379" s="493" t="n">
        <v>545.4</v>
      </c>
      <c r="AU3379" s="493" t="n">
        <v>0</v>
      </c>
      <c r="AV3379" s="493" t="n">
        <v>781.2</v>
      </c>
      <c r="AW3379" s="493" t="n">
        <v>0</v>
      </c>
      <c r="AX3379" s="493" t="n">
        <v>1029</v>
      </c>
      <c r="AY3379" s="493" t="n">
        <v>120.3</v>
      </c>
      <c r="AZ3379" s="493" t="n">
        <v>421.2</v>
      </c>
      <c r="BA3379" s="493" t="n">
        <v>0</v>
      </c>
      <c r="BB3379" s="493" t="n">
        <v>902.4</v>
      </c>
      <c r="BC3379" s="493" t="n">
        <v>120</v>
      </c>
      <c r="BD3379" s="493" t="n">
        <v>1261.8</v>
      </c>
      <c r="BE3379" s="493" t="n">
        <v>1027.2</v>
      </c>
      <c r="BF3379" s="493" t="n">
        <v>0</v>
      </c>
      <c r="BG3379" s="493" t="n">
        <v>2007.6</v>
      </c>
      <c r="BH3379" s="493" t="n">
        <v>0</v>
      </c>
      <c r="BI3379" s="493" t="n">
        <v>1781.1</v>
      </c>
      <c r="BJ3379" s="493" t="n">
        <v>0</v>
      </c>
      <c r="BK3379" s="493" t="n">
        <v>298.8</v>
      </c>
      <c r="BL3379" s="493" t="n">
        <v>0</v>
      </c>
      <c r="BM3379" s="493" t="n">
        <v>747.6</v>
      </c>
      <c r="BN3379" s="493" t="n">
        <v>0</v>
      </c>
      <c r="BO3379" s="493" t="n">
        <v>0</v>
      </c>
      <c r="BP3379" s="493" t="n">
        <v>0</v>
      </c>
      <c r="BQ3379" s="493" t="n">
        <v>0</v>
      </c>
      <c r="BR3379" s="493" t="n">
        <v>0</v>
      </c>
      <c r="BS3379" s="493" t="n">
        <v>0</v>
      </c>
      <c r="BT3379" s="493" t="n">
        <v>0</v>
      </c>
      <c r="BU3379" s="493" t="n">
        <v>0</v>
      </c>
      <c r="BV3379" s="493" t="n">
        <v>0</v>
      </c>
      <c r="BW3379" s="493" t="n">
        <v>0</v>
      </c>
    </row>
    <row r="3380">
      <c r="A3380" t="inlineStr">
        <is>
          <t>[C9D3] Angiotensin-II 길항제 칼슘길항제 복합제</t>
        </is>
      </c>
      <c r="B3380" t="inlineStr">
        <is>
          <t>부광약품</t>
        </is>
      </c>
      <c r="C3380" t="inlineStr">
        <is>
          <t>텔미스탄</t>
        </is>
      </c>
      <c r="D3380" t="inlineStr">
        <is>
          <t>부광약품</t>
        </is>
      </c>
      <c r="E3380" t="inlineStr">
        <is>
          <t>amlodipine besylate,  telmisartan</t>
        </is>
      </c>
      <c r="F3380" t="inlineStr">
        <is>
          <t>의원</t>
        </is>
      </c>
      <c r="G3380" t="inlineStr">
        <is>
          <t>Generic</t>
        </is>
      </c>
      <c r="H3380" s="493" t="n">
        <v>22764.5</v>
      </c>
      <c r="I3380" s="493" t="n">
        <v>17873.04</v>
      </c>
      <c r="J3380" s="493" t="n">
        <v>27752.28</v>
      </c>
      <c r="K3380" s="493" t="n">
        <v>26260.35</v>
      </c>
      <c r="L3380" s="493" t="n">
        <v>23857.68</v>
      </c>
      <c r="M3380" s="493" t="n">
        <v>24950.88</v>
      </c>
      <c r="N3380" s="493" t="n">
        <v>30504.25</v>
      </c>
      <c r="O3380" s="493" t="n">
        <v>21662.08</v>
      </c>
      <c r="P3380" s="493" t="n">
        <v>27535.49</v>
      </c>
      <c r="Q3380" s="493" t="n">
        <v>24390.1</v>
      </c>
      <c r="R3380" s="493" t="n">
        <v>28408.8</v>
      </c>
      <c r="S3380" s="493" t="n">
        <v>33023.12</v>
      </c>
      <c r="T3380" s="493" t="n">
        <v>28739.05</v>
      </c>
      <c r="U3380" s="493" t="n">
        <v>22464.13</v>
      </c>
      <c r="V3380" s="493" t="n">
        <v>23359.15</v>
      </c>
      <c r="W3380" s="493" t="n">
        <v>27808.29</v>
      </c>
      <c r="X3380" s="493" t="n">
        <v>28919.3</v>
      </c>
      <c r="Y3380" s="493" t="n">
        <v>25959.2</v>
      </c>
      <c r="Z3380" s="493" t="n">
        <v>26465.77</v>
      </c>
      <c r="AA3380" s="493" t="n">
        <v>23502.75</v>
      </c>
      <c r="AB3380" s="493" t="n">
        <v>25932.54</v>
      </c>
      <c r="AC3380" s="493" t="n">
        <v>22401.75</v>
      </c>
      <c r="AD3380" s="493" t="n">
        <v>25968.45</v>
      </c>
      <c r="AE3380" s="493" t="n">
        <v>23726.4</v>
      </c>
      <c r="AF3380" s="493" t="n">
        <v>22639.5</v>
      </c>
      <c r="AG3380" s="493" t="n">
        <v>25942.48</v>
      </c>
      <c r="AH3380" s="493" t="n">
        <v>30874.4</v>
      </c>
      <c r="AI3380" s="493" t="n">
        <v>21812.2</v>
      </c>
      <c r="AJ3380" s="493" t="n">
        <v>23455.2</v>
      </c>
      <c r="AK3380" s="493" t="n">
        <v>25223.15</v>
      </c>
      <c r="AL3380" s="493" t="n">
        <v>27605.55</v>
      </c>
      <c r="AM3380" s="493" t="n">
        <v>22840.35</v>
      </c>
      <c r="AN3380" s="493" t="n">
        <v>22917.74</v>
      </c>
      <c r="AO3380" s="493" t="n">
        <v>22546.8</v>
      </c>
      <c r="AP3380" s="493" t="n">
        <v>23807.97</v>
      </c>
      <c r="AQ3380" s="493" t="n">
        <v>17923</v>
      </c>
      <c r="AR3380" s="493" t="n">
        <v>13209.7</v>
      </c>
      <c r="AS3380" s="493" t="n">
        <v>12564.9</v>
      </c>
      <c r="AT3380" s="493" t="n">
        <v>8367.299999999999</v>
      </c>
      <c r="AU3380" s="493" t="n">
        <v>8617.950000000001</v>
      </c>
      <c r="AV3380" s="493" t="n">
        <v>11500.1</v>
      </c>
      <c r="AW3380" s="493" t="n">
        <v>7558.4</v>
      </c>
      <c r="AX3380" s="493" t="n">
        <v>5236.76</v>
      </c>
      <c r="AY3380" s="493" t="n">
        <v>5423.54</v>
      </c>
      <c r="AZ3380" s="493" t="n">
        <v>3613</v>
      </c>
      <c r="BA3380" s="493" t="n">
        <v>3550.36</v>
      </c>
      <c r="BB3380" s="493" t="n">
        <v>3002.3</v>
      </c>
      <c r="BC3380" s="493" t="n">
        <v>4174.5</v>
      </c>
      <c r="BD3380" s="493" t="n">
        <v>3866.53</v>
      </c>
      <c r="BE3380" s="493" t="n">
        <v>3235.46</v>
      </c>
      <c r="BF3380" s="493" t="n">
        <v>3311.2</v>
      </c>
      <c r="BG3380" s="493" t="n">
        <v>4196.6</v>
      </c>
      <c r="BH3380" s="493" t="n">
        <v>5645.4</v>
      </c>
      <c r="BI3380" s="493" t="n">
        <v>3801.74</v>
      </c>
      <c r="BJ3380" s="493" t="n">
        <v>5133.06</v>
      </c>
      <c r="BK3380" s="493" t="n">
        <v>4991</v>
      </c>
      <c r="BL3380" s="493" t="n">
        <v>3697.4</v>
      </c>
      <c r="BM3380" s="493" t="n">
        <v>1164.9</v>
      </c>
      <c r="BN3380" s="493" t="n">
        <v>1540.76</v>
      </c>
      <c r="BO3380" s="493" t="n">
        <v>0</v>
      </c>
      <c r="BP3380" s="493" t="n">
        <v>0</v>
      </c>
      <c r="BQ3380" s="493" t="n">
        <v>0</v>
      </c>
      <c r="BR3380" s="493" t="n">
        <v>0</v>
      </c>
      <c r="BS3380" s="493" t="n">
        <v>0</v>
      </c>
      <c r="BT3380" s="493" t="n">
        <v>0</v>
      </c>
      <c r="BU3380" s="493" t="n">
        <v>0</v>
      </c>
      <c r="BV3380" s="493" t="n">
        <v>0</v>
      </c>
      <c r="BW3380" s="493" t="n">
        <v>0</v>
      </c>
    </row>
    <row r="3381">
      <c r="A3381" t="inlineStr">
        <is>
          <t>[C9D3] Angiotensin-II 길항제 칼슘길항제 복합제</t>
        </is>
      </c>
      <c r="B3381" t="inlineStr">
        <is>
          <t>부광약품</t>
        </is>
      </c>
      <c r="C3381" t="inlineStr">
        <is>
          <t>텔미스탄</t>
        </is>
      </c>
      <c r="D3381" t="inlineStr">
        <is>
          <t>부광약품</t>
        </is>
      </c>
      <c r="E3381" t="inlineStr">
        <is>
          <t>amlodipine besylate,  telmisartan</t>
        </is>
      </c>
      <c r="F3381" t="inlineStr">
        <is>
          <t>보건소</t>
        </is>
      </c>
      <c r="G3381" t="inlineStr">
        <is>
          <t>Generic</t>
        </is>
      </c>
      <c r="H3381" s="493" t="n">
        <v>331.2</v>
      </c>
      <c r="I3381" s="493" t="n">
        <v>0</v>
      </c>
      <c r="J3381" s="493" t="n">
        <v>0</v>
      </c>
      <c r="K3381" s="493" t="n">
        <v>414</v>
      </c>
      <c r="L3381" s="493" t="n">
        <v>0</v>
      </c>
      <c r="M3381" s="493" t="n">
        <v>0</v>
      </c>
      <c r="N3381" s="493" t="n">
        <v>369.9</v>
      </c>
      <c r="O3381" s="493" t="n">
        <v>0</v>
      </c>
      <c r="P3381" s="493" t="n">
        <v>262.8</v>
      </c>
      <c r="Q3381" s="493" t="n">
        <v>0</v>
      </c>
      <c r="R3381" s="493" t="n">
        <v>0</v>
      </c>
      <c r="S3381" s="493" t="n">
        <v>0</v>
      </c>
      <c r="T3381" s="493" t="n">
        <v>450.9</v>
      </c>
      <c r="U3381" s="493" t="n">
        <v>0</v>
      </c>
      <c r="V3381" s="493" t="n">
        <v>0</v>
      </c>
      <c r="W3381" s="493" t="n">
        <v>369.9</v>
      </c>
      <c r="X3381" s="493" t="n">
        <v>0</v>
      </c>
      <c r="Y3381" s="493" t="n">
        <v>0</v>
      </c>
      <c r="Z3381" s="493" t="n">
        <v>393.3</v>
      </c>
      <c r="AA3381" s="493" t="n">
        <v>0</v>
      </c>
      <c r="AB3381" s="493" t="n">
        <v>0</v>
      </c>
      <c r="AC3381" s="493" t="n">
        <v>292.5</v>
      </c>
      <c r="AD3381" s="493" t="n">
        <v>142.2</v>
      </c>
      <c r="AE3381" s="493" t="n">
        <v>325.8</v>
      </c>
      <c r="AF3381" s="493" t="n">
        <v>0</v>
      </c>
      <c r="AG3381" s="493" t="n">
        <v>0</v>
      </c>
      <c r="AH3381" s="493" t="n">
        <v>0</v>
      </c>
      <c r="AI3381" s="493" t="n">
        <v>0</v>
      </c>
      <c r="AJ3381" s="493" t="n">
        <v>302.4</v>
      </c>
      <c r="AK3381" s="493" t="n">
        <v>3042.9</v>
      </c>
      <c r="AL3381" s="493" t="n">
        <v>151.2</v>
      </c>
      <c r="AM3381" s="493" t="n">
        <v>306</v>
      </c>
      <c r="AN3381" s="493" t="n">
        <v>0</v>
      </c>
      <c r="AO3381" s="493" t="n">
        <v>0</v>
      </c>
      <c r="AP3381" s="493" t="n">
        <v>358.2</v>
      </c>
      <c r="AQ3381" s="493" t="n">
        <v>0</v>
      </c>
      <c r="AR3381" s="493" t="n">
        <v>0</v>
      </c>
      <c r="AS3381" s="493" t="n">
        <v>411.3</v>
      </c>
      <c r="AT3381" s="493" t="n">
        <v>0</v>
      </c>
      <c r="AU3381" s="493" t="n">
        <v>0</v>
      </c>
      <c r="AV3381" s="493" t="n">
        <v>333</v>
      </c>
      <c r="AW3381" s="493" t="n">
        <v>0</v>
      </c>
      <c r="AX3381" s="493" t="n">
        <v>0</v>
      </c>
      <c r="AY3381" s="493" t="n">
        <v>284.4</v>
      </c>
      <c r="AZ3381" s="493" t="n">
        <v>0</v>
      </c>
      <c r="BA3381" s="493" t="n">
        <v>0</v>
      </c>
      <c r="BB3381" s="493" t="n">
        <v>251.1</v>
      </c>
      <c r="BC3381" s="493" t="n">
        <v>0</v>
      </c>
      <c r="BD3381" s="493" t="n">
        <v>0</v>
      </c>
      <c r="BE3381" s="493" t="n">
        <v>242.1</v>
      </c>
      <c r="BF3381" s="493" t="n">
        <v>0</v>
      </c>
      <c r="BG3381" s="493" t="n">
        <v>0</v>
      </c>
      <c r="BH3381" s="493" t="n">
        <v>0</v>
      </c>
      <c r="BI3381" s="493" t="n">
        <v>0</v>
      </c>
      <c r="BJ3381" s="493" t="n">
        <v>0</v>
      </c>
      <c r="BK3381" s="493" t="n">
        <v>0</v>
      </c>
      <c r="BL3381" s="493" t="n">
        <v>0</v>
      </c>
      <c r="BM3381" s="493" t="n">
        <v>0</v>
      </c>
      <c r="BN3381" s="493" t="n">
        <v>0</v>
      </c>
      <c r="BO3381" s="493" t="n">
        <v>0</v>
      </c>
      <c r="BP3381" s="493" t="n">
        <v>0</v>
      </c>
      <c r="BQ3381" s="493" t="n">
        <v>0</v>
      </c>
      <c r="BR3381" s="493" t="n">
        <v>0</v>
      </c>
      <c r="BS3381" s="493" t="n">
        <v>0</v>
      </c>
      <c r="BT3381" s="493" t="n">
        <v>0</v>
      </c>
      <c r="BU3381" s="493" t="n">
        <v>0</v>
      </c>
      <c r="BV3381" s="493" t="n">
        <v>0</v>
      </c>
      <c r="BW3381" s="493" t="n">
        <v>0</v>
      </c>
    </row>
    <row r="3382">
      <c r="A3382" t="inlineStr">
        <is>
          <t>[C9D3] Angiotensin-II 길항제 칼슘길항제 복합제</t>
        </is>
      </c>
      <c r="B3382" t="inlineStr">
        <is>
          <t>비보존제약</t>
        </is>
      </c>
      <c r="C3382" t="inlineStr">
        <is>
          <t>제이비카</t>
        </is>
      </c>
      <c r="D3382" t="inlineStr">
        <is>
          <t>비보존제약</t>
        </is>
      </c>
      <c r="E3382" t="inlineStr">
        <is>
          <t>amlodipine besylate,  olmesartan medoxomil</t>
        </is>
      </c>
      <c r="F3382" t="inlineStr">
        <is>
          <t>상급종합병원</t>
        </is>
      </c>
      <c r="G3382" t="inlineStr">
        <is>
          <t>Generic</t>
        </is>
      </c>
      <c r="H3382" s="493" t="n">
        <v>0</v>
      </c>
      <c r="I3382" s="493" t="n">
        <v>0</v>
      </c>
      <c r="J3382" s="493" t="n">
        <v>0</v>
      </c>
      <c r="K3382" s="493" t="n">
        <v>0</v>
      </c>
      <c r="L3382" s="493" t="n">
        <v>0</v>
      </c>
      <c r="M3382" s="493" t="n">
        <v>0</v>
      </c>
      <c r="N3382" s="493" t="n">
        <v>0</v>
      </c>
      <c r="O3382" s="493" t="n">
        <v>0</v>
      </c>
      <c r="P3382" s="493" t="n">
        <v>0</v>
      </c>
      <c r="Q3382" s="493" t="n">
        <v>0</v>
      </c>
      <c r="R3382" s="493" t="n">
        <v>0</v>
      </c>
      <c r="S3382" s="493" t="n">
        <v>0</v>
      </c>
      <c r="T3382" s="493" t="n">
        <v>0</v>
      </c>
      <c r="U3382" s="493" t="n">
        <v>0</v>
      </c>
      <c r="V3382" s="493" t="n">
        <v>0</v>
      </c>
      <c r="W3382" s="493" t="n">
        <v>0</v>
      </c>
      <c r="X3382" s="493" t="n">
        <v>0</v>
      </c>
      <c r="Y3382" s="493" t="n">
        <v>0</v>
      </c>
      <c r="Z3382" s="493" t="n">
        <v>0</v>
      </c>
      <c r="AA3382" s="493" t="n">
        <v>0</v>
      </c>
      <c r="AB3382" s="493" t="n">
        <v>0</v>
      </c>
      <c r="AC3382" s="493" t="n">
        <v>0</v>
      </c>
      <c r="AD3382" s="493" t="n">
        <v>0</v>
      </c>
      <c r="AE3382" s="493" t="n">
        <v>0</v>
      </c>
      <c r="AF3382" s="493" t="n">
        <v>0</v>
      </c>
      <c r="AG3382" s="493" t="n">
        <v>0</v>
      </c>
      <c r="AH3382" s="493" t="n">
        <v>0</v>
      </c>
      <c r="AI3382" s="493" t="n">
        <v>0</v>
      </c>
      <c r="AJ3382" s="493" t="n">
        <v>0</v>
      </c>
      <c r="AK3382" s="493" t="n">
        <v>0</v>
      </c>
      <c r="AL3382" s="493" t="n">
        <v>0</v>
      </c>
      <c r="AM3382" s="493" t="n">
        <v>0</v>
      </c>
      <c r="AN3382" s="493" t="n">
        <v>0</v>
      </c>
      <c r="AO3382" s="493" t="n">
        <v>0</v>
      </c>
      <c r="AP3382" s="493" t="n">
        <v>0</v>
      </c>
      <c r="AQ3382" s="493" t="n">
        <v>0</v>
      </c>
      <c r="AR3382" s="493" t="n">
        <v>0</v>
      </c>
      <c r="AS3382" s="493" t="n">
        <v>0</v>
      </c>
      <c r="AT3382" s="493" t="n">
        <v>0</v>
      </c>
      <c r="AU3382" s="493" t="n">
        <v>0</v>
      </c>
      <c r="AV3382" s="493" t="n">
        <v>0</v>
      </c>
      <c r="AW3382" s="493" t="n">
        <v>0</v>
      </c>
      <c r="AX3382" s="493" t="n">
        <v>0</v>
      </c>
      <c r="AY3382" s="493" t="n">
        <v>0</v>
      </c>
      <c r="AZ3382" s="493" t="n">
        <v>0</v>
      </c>
      <c r="BA3382" s="493" t="n">
        <v>0</v>
      </c>
      <c r="BB3382" s="493" t="n">
        <v>0</v>
      </c>
      <c r="BC3382" s="493" t="n">
        <v>0</v>
      </c>
      <c r="BD3382" s="493" t="n">
        <v>0</v>
      </c>
      <c r="BE3382" s="493" t="n">
        <v>0</v>
      </c>
      <c r="BF3382" s="493" t="n">
        <v>0</v>
      </c>
      <c r="BG3382" s="493" t="n">
        <v>0</v>
      </c>
      <c r="BH3382" s="493" t="n">
        <v>0</v>
      </c>
      <c r="BI3382" s="493" t="n">
        <v>0</v>
      </c>
      <c r="BJ3382" s="493" t="n">
        <v>0</v>
      </c>
      <c r="BK3382" s="493" t="n">
        <v>0</v>
      </c>
      <c r="BL3382" s="493" t="n">
        <v>8414.83</v>
      </c>
      <c r="BM3382" s="493" t="n">
        <v>3089.72</v>
      </c>
      <c r="BN3382" s="493" t="n">
        <v>4746.32</v>
      </c>
      <c r="BO3382" s="493" t="n">
        <v>4230.24</v>
      </c>
      <c r="BP3382" s="493" t="n">
        <v>2308.18</v>
      </c>
      <c r="BQ3382" s="493" t="n">
        <v>2568.04</v>
      </c>
      <c r="BR3382" s="493" t="n">
        <v>4801.72</v>
      </c>
      <c r="BS3382" s="493" t="n">
        <v>722.75</v>
      </c>
      <c r="BT3382" s="493" t="n">
        <v>3375.42</v>
      </c>
      <c r="BU3382" s="493" t="n">
        <v>1853.6</v>
      </c>
      <c r="BV3382" s="493" t="n">
        <v>3721.13</v>
      </c>
      <c r="BW3382" s="493" t="n">
        <v>5870.69</v>
      </c>
    </row>
    <row r="3383">
      <c r="A3383" t="inlineStr">
        <is>
          <t>[C9D3] Angiotensin-II 길항제 칼슘길항제 복합제</t>
        </is>
      </c>
      <c r="B3383" t="inlineStr">
        <is>
          <t>비보존제약</t>
        </is>
      </c>
      <c r="C3383" t="inlineStr">
        <is>
          <t>제이비카</t>
        </is>
      </c>
      <c r="D3383" t="inlineStr">
        <is>
          <t>비보존제약</t>
        </is>
      </c>
      <c r="E3383" t="inlineStr">
        <is>
          <t>amlodipine besylate,  olmesartan medoxomil</t>
        </is>
      </c>
      <c r="F3383" t="inlineStr">
        <is>
          <t>종합병원</t>
        </is>
      </c>
      <c r="G3383" t="inlineStr">
        <is>
          <t>Generic</t>
        </is>
      </c>
      <c r="H3383" s="493" t="n">
        <v>21334.89</v>
      </c>
      <c r="I3383" s="493" t="n">
        <v>24890.84</v>
      </c>
      <c r="J3383" s="493" t="n">
        <v>31624.38</v>
      </c>
      <c r="K3383" s="493" t="n">
        <v>22160.46</v>
      </c>
      <c r="L3383" s="493" t="n">
        <v>24084</v>
      </c>
      <c r="M3383" s="493" t="n">
        <v>26283.79</v>
      </c>
      <c r="N3383" s="493" t="n">
        <v>28508.89</v>
      </c>
      <c r="O3383" s="493" t="n">
        <v>18172.36</v>
      </c>
      <c r="P3383" s="493" t="n">
        <v>20696.24</v>
      </c>
      <c r="Q3383" s="493" t="n">
        <v>29782.93</v>
      </c>
      <c r="R3383" s="493" t="n">
        <v>27928.96</v>
      </c>
      <c r="S3383" s="493" t="n">
        <v>23184.52</v>
      </c>
      <c r="T3383" s="493" t="n">
        <v>19813.25</v>
      </c>
      <c r="U3383" s="493" t="n">
        <v>17584.63</v>
      </c>
      <c r="V3383" s="493" t="n">
        <v>40523.02</v>
      </c>
      <c r="W3383" s="493" t="n">
        <v>24479.27</v>
      </c>
      <c r="X3383" s="493" t="n">
        <v>18157.16</v>
      </c>
      <c r="Y3383" s="493" t="n">
        <v>27985.89</v>
      </c>
      <c r="Z3383" s="493" t="n">
        <v>20089.85</v>
      </c>
      <c r="AA3383" s="493" t="n">
        <v>33444.8</v>
      </c>
      <c r="AB3383" s="493" t="n">
        <v>25478.05</v>
      </c>
      <c r="AC3383" s="493" t="n">
        <v>22999.91</v>
      </c>
      <c r="AD3383" s="493" t="n">
        <v>24688.16</v>
      </c>
      <c r="AE3383" s="493" t="n">
        <v>23071.02</v>
      </c>
      <c r="AF3383" s="493" t="n">
        <v>25869.04</v>
      </c>
      <c r="AG3383" s="493" t="n">
        <v>29315.68</v>
      </c>
      <c r="AH3383" s="493" t="n">
        <v>25072.9</v>
      </c>
      <c r="AI3383" s="493" t="n">
        <v>29848.96</v>
      </c>
      <c r="AJ3383" s="493" t="n">
        <v>30267.04</v>
      </c>
      <c r="AK3383" s="493" t="n">
        <v>40765.68</v>
      </c>
      <c r="AL3383" s="493" t="n">
        <v>25627.34</v>
      </c>
      <c r="AM3383" s="493" t="n">
        <v>20456.26</v>
      </c>
      <c r="AN3383" s="493" t="n">
        <v>24052.52</v>
      </c>
      <c r="AO3383" s="493" t="n">
        <v>17514.11</v>
      </c>
      <c r="AP3383" s="493" t="n">
        <v>26459.18</v>
      </c>
      <c r="AQ3383" s="493" t="n">
        <v>31501.68</v>
      </c>
      <c r="AR3383" s="493" t="n">
        <v>26844.29</v>
      </c>
      <c r="AS3383" s="493" t="n">
        <v>27085.26</v>
      </c>
      <c r="AT3383" s="493" t="n">
        <v>34609.2</v>
      </c>
      <c r="AU3383" s="493" t="n">
        <v>28004.14</v>
      </c>
      <c r="AV3383" s="493" t="n">
        <v>25773</v>
      </c>
      <c r="AW3383" s="493" t="n">
        <v>31055.61</v>
      </c>
      <c r="AX3383" s="493" t="n">
        <v>32550.97</v>
      </c>
      <c r="AY3383" s="493" t="n">
        <v>29891.32</v>
      </c>
      <c r="AZ3383" s="493" t="n">
        <v>28553.38</v>
      </c>
      <c r="BA3383" s="493" t="n">
        <v>38336.29</v>
      </c>
      <c r="BB3383" s="493" t="n">
        <v>38107.75</v>
      </c>
      <c r="BC3383" s="493" t="n">
        <v>32387.9</v>
      </c>
      <c r="BD3383" s="493" t="n">
        <v>28743.14</v>
      </c>
      <c r="BE3383" s="493" t="n">
        <v>27802.51</v>
      </c>
      <c r="BF3383" s="493" t="n">
        <v>31677.36</v>
      </c>
      <c r="BG3383" s="493" t="n">
        <v>40318.39</v>
      </c>
      <c r="BH3383" s="493" t="n">
        <v>27532.94</v>
      </c>
      <c r="BI3383" s="493" t="n">
        <v>26287.81</v>
      </c>
      <c r="BJ3383" s="493" t="n">
        <v>37492.15</v>
      </c>
      <c r="BK3383" s="493" t="n">
        <v>28080.17</v>
      </c>
      <c r="BL3383" s="493" t="n">
        <v>28587.43</v>
      </c>
      <c r="BM3383" s="493" t="n">
        <v>31893.75</v>
      </c>
      <c r="BN3383" s="493" t="n">
        <v>38294.14</v>
      </c>
      <c r="BO3383" s="493" t="n">
        <v>45863.34</v>
      </c>
      <c r="BP3383" s="493" t="n">
        <v>56477.66</v>
      </c>
      <c r="BQ3383" s="493" t="n">
        <v>32517.09</v>
      </c>
      <c r="BR3383" s="493" t="n">
        <v>46148.61</v>
      </c>
      <c r="BS3383" s="493" t="n">
        <v>70541.12</v>
      </c>
      <c r="BT3383" s="493" t="n">
        <v>38061.68</v>
      </c>
      <c r="BU3383" s="493" t="n">
        <v>49951.96</v>
      </c>
      <c r="BV3383" s="493" t="n">
        <v>66328.66</v>
      </c>
      <c r="BW3383" s="493" t="n">
        <v>48149.18</v>
      </c>
    </row>
    <row r="3384">
      <c r="A3384" t="inlineStr">
        <is>
          <t>[C9D3] Angiotensin-II 길항제 칼슘길항제 복합제</t>
        </is>
      </c>
      <c r="B3384" t="inlineStr">
        <is>
          <t>비보존제약</t>
        </is>
      </c>
      <c r="C3384" t="inlineStr">
        <is>
          <t>제이비카</t>
        </is>
      </c>
      <c r="D3384" t="inlineStr">
        <is>
          <t>비보존제약</t>
        </is>
      </c>
      <c r="E3384" t="inlineStr">
        <is>
          <t>amlodipine besylate,  olmesartan medoxomil</t>
        </is>
      </c>
      <c r="F3384" t="inlineStr">
        <is>
          <t>병원</t>
        </is>
      </c>
      <c r="G3384" t="inlineStr">
        <is>
          <t>Generic</t>
        </is>
      </c>
      <c r="H3384" s="493" t="n">
        <v>240</v>
      </c>
      <c r="I3384" s="493" t="n">
        <v>0</v>
      </c>
      <c r="J3384" s="493" t="n">
        <v>478.8</v>
      </c>
      <c r="K3384" s="493" t="n">
        <v>0</v>
      </c>
      <c r="L3384" s="493" t="n">
        <v>480</v>
      </c>
      <c r="M3384" s="493" t="n">
        <v>0</v>
      </c>
      <c r="N3384" s="493" t="n">
        <v>476.4</v>
      </c>
      <c r="O3384" s="493" t="n">
        <v>0</v>
      </c>
      <c r="P3384" s="493" t="n">
        <v>262.49</v>
      </c>
      <c r="Q3384" s="493" t="n">
        <v>358.8</v>
      </c>
      <c r="R3384" s="493" t="n">
        <v>360</v>
      </c>
      <c r="S3384" s="493" t="n">
        <v>480</v>
      </c>
      <c r="T3384" s="493" t="n">
        <v>839.4</v>
      </c>
      <c r="U3384" s="493" t="n">
        <v>559.2</v>
      </c>
      <c r="V3384" s="493" t="n">
        <v>762.9</v>
      </c>
      <c r="W3384" s="493" t="n">
        <v>711.26</v>
      </c>
      <c r="X3384" s="493" t="n">
        <v>773.4</v>
      </c>
      <c r="Y3384" s="493" t="n">
        <v>702.8</v>
      </c>
      <c r="Z3384" s="493" t="n">
        <v>463.42</v>
      </c>
      <c r="AA3384" s="493" t="n">
        <v>1291.4</v>
      </c>
      <c r="AB3384" s="493" t="n">
        <v>781.14</v>
      </c>
      <c r="AC3384" s="493" t="n">
        <v>950</v>
      </c>
      <c r="AD3384" s="493" t="n">
        <v>802.3</v>
      </c>
      <c r="AE3384" s="493" t="n">
        <v>1331.26</v>
      </c>
      <c r="AF3384" s="493" t="n">
        <v>2873</v>
      </c>
      <c r="AG3384" s="493" t="n">
        <v>1026.08</v>
      </c>
      <c r="AH3384" s="493" t="n">
        <v>2403.57</v>
      </c>
      <c r="AI3384" s="493" t="n">
        <v>3123.72</v>
      </c>
      <c r="AJ3384" s="493" t="n">
        <v>1860.2</v>
      </c>
      <c r="AK3384" s="493" t="n">
        <v>2188.04</v>
      </c>
      <c r="AL3384" s="493" t="n">
        <v>4098</v>
      </c>
      <c r="AM3384" s="493" t="n">
        <v>1265.4</v>
      </c>
      <c r="AN3384" s="493" t="n">
        <v>2995.85</v>
      </c>
      <c r="AO3384" s="493" t="n">
        <v>2954.1</v>
      </c>
      <c r="AP3384" s="493" t="n">
        <v>2637.6</v>
      </c>
      <c r="AQ3384" s="493" t="n">
        <v>2003.5</v>
      </c>
      <c r="AR3384" s="493" t="n">
        <v>4781</v>
      </c>
      <c r="AS3384" s="493" t="n">
        <v>1647.45</v>
      </c>
      <c r="AT3384" s="493" t="n">
        <v>3207.32</v>
      </c>
      <c r="AU3384" s="493" t="n">
        <v>3672.9</v>
      </c>
      <c r="AV3384" s="493" t="n">
        <v>3999.7</v>
      </c>
      <c r="AW3384" s="493" t="n">
        <v>4080.9</v>
      </c>
      <c r="AX3384" s="493" t="n">
        <v>5088.3</v>
      </c>
      <c r="AY3384" s="493" t="n">
        <v>4243.2</v>
      </c>
      <c r="AZ3384" s="493" t="n">
        <v>3256.8</v>
      </c>
      <c r="BA3384" s="493" t="n">
        <v>6466.8</v>
      </c>
      <c r="BB3384" s="493" t="n">
        <v>8747.16</v>
      </c>
      <c r="BC3384" s="493" t="n">
        <v>15002.2</v>
      </c>
      <c r="BD3384" s="493" t="n">
        <v>13065.29</v>
      </c>
      <c r="BE3384" s="493" t="n">
        <v>15034.12</v>
      </c>
      <c r="BF3384" s="493" t="n">
        <v>9686.360000000001</v>
      </c>
      <c r="BG3384" s="493" t="n">
        <v>11613.82</v>
      </c>
      <c r="BH3384" s="493" t="n">
        <v>12859.77</v>
      </c>
      <c r="BI3384" s="493" t="n">
        <v>9859.82</v>
      </c>
      <c r="BJ3384" s="493" t="n">
        <v>8501.969999999999</v>
      </c>
      <c r="BK3384" s="493" t="n">
        <v>8412.610000000001</v>
      </c>
      <c r="BL3384" s="493" t="n">
        <v>7974.41</v>
      </c>
      <c r="BM3384" s="493" t="n">
        <v>8961.4</v>
      </c>
      <c r="BN3384" s="493" t="n">
        <v>8201.26</v>
      </c>
      <c r="BO3384" s="493" t="n">
        <v>8846.52</v>
      </c>
      <c r="BP3384" s="493" t="n">
        <v>9636.33</v>
      </c>
      <c r="BQ3384" s="493" t="n">
        <v>6202.36</v>
      </c>
      <c r="BR3384" s="493" t="n">
        <v>9536.26</v>
      </c>
      <c r="BS3384" s="493" t="n">
        <v>9295.540000000001</v>
      </c>
      <c r="BT3384" s="493" t="n">
        <v>8551.4</v>
      </c>
      <c r="BU3384" s="493" t="n">
        <v>8216.82</v>
      </c>
      <c r="BV3384" s="493" t="n">
        <v>12356.3</v>
      </c>
      <c r="BW3384" s="493" t="n">
        <v>4996.5</v>
      </c>
    </row>
    <row r="3385">
      <c r="A3385" t="inlineStr">
        <is>
          <t>[C9D3] Angiotensin-II 길항제 칼슘길항제 복합제</t>
        </is>
      </c>
      <c r="B3385" t="inlineStr">
        <is>
          <t>비보존제약</t>
        </is>
      </c>
      <c r="C3385" t="inlineStr">
        <is>
          <t>제이비카</t>
        </is>
      </c>
      <c r="D3385" t="inlineStr">
        <is>
          <t>비보존제약</t>
        </is>
      </c>
      <c r="E3385" t="inlineStr">
        <is>
          <t>amlodipine besylate,  olmesartan medoxomil</t>
        </is>
      </c>
      <c r="F3385" t="inlineStr">
        <is>
          <t>의원</t>
        </is>
      </c>
      <c r="G3385" t="inlineStr">
        <is>
          <t>Generic</t>
        </is>
      </c>
      <c r="H3385" s="493" t="n">
        <v>169176.26</v>
      </c>
      <c r="I3385" s="493" t="n">
        <v>154766.8</v>
      </c>
      <c r="J3385" s="493" t="n">
        <v>171997.21</v>
      </c>
      <c r="K3385" s="493" t="n">
        <v>168942.96</v>
      </c>
      <c r="L3385" s="493" t="n">
        <v>167819.3</v>
      </c>
      <c r="M3385" s="493" t="n">
        <v>174499.07</v>
      </c>
      <c r="N3385" s="493" t="n">
        <v>155836.36</v>
      </c>
      <c r="O3385" s="493" t="n">
        <v>170485.24</v>
      </c>
      <c r="P3385" s="493" t="n">
        <v>151710.09</v>
      </c>
      <c r="Q3385" s="493" t="n">
        <v>166610.49</v>
      </c>
      <c r="R3385" s="493" t="n">
        <v>167856.47</v>
      </c>
      <c r="S3385" s="493" t="n">
        <v>190199.05</v>
      </c>
      <c r="T3385" s="493" t="n">
        <v>192467.57</v>
      </c>
      <c r="U3385" s="493" t="n">
        <v>176662.35</v>
      </c>
      <c r="V3385" s="493" t="n">
        <v>197269.28</v>
      </c>
      <c r="W3385" s="493" t="n">
        <v>201449.12</v>
      </c>
      <c r="X3385" s="493" t="n">
        <v>211683.94</v>
      </c>
      <c r="Y3385" s="493" t="n">
        <v>200954.62</v>
      </c>
      <c r="Z3385" s="493" t="n">
        <v>210102.21</v>
      </c>
      <c r="AA3385" s="493" t="n">
        <v>218494.44</v>
      </c>
      <c r="AB3385" s="493" t="n">
        <v>204102.83</v>
      </c>
      <c r="AC3385" s="493" t="n">
        <v>222107.46</v>
      </c>
      <c r="AD3385" s="493" t="n">
        <v>223168.5</v>
      </c>
      <c r="AE3385" s="493" t="n">
        <v>232336.08</v>
      </c>
      <c r="AF3385" s="493" t="n">
        <v>230660.93</v>
      </c>
      <c r="AG3385" s="493" t="n">
        <v>219342.03</v>
      </c>
      <c r="AH3385" s="493" t="n">
        <v>248859.26</v>
      </c>
      <c r="AI3385" s="493" t="n">
        <v>231613.82</v>
      </c>
      <c r="AJ3385" s="493" t="n">
        <v>260053.06</v>
      </c>
      <c r="AK3385" s="493" t="n">
        <v>259378.45</v>
      </c>
      <c r="AL3385" s="493" t="n">
        <v>282276.59</v>
      </c>
      <c r="AM3385" s="493" t="n">
        <v>300248.48</v>
      </c>
      <c r="AN3385" s="493" t="n">
        <v>289985.43</v>
      </c>
      <c r="AO3385" s="493" t="n">
        <v>326779.07</v>
      </c>
      <c r="AP3385" s="493" t="n">
        <v>320168.69</v>
      </c>
      <c r="AQ3385" s="493" t="n">
        <v>345959.82</v>
      </c>
      <c r="AR3385" s="493" t="n">
        <v>348236.86</v>
      </c>
      <c r="AS3385" s="493" t="n">
        <v>350599.66</v>
      </c>
      <c r="AT3385" s="493" t="n">
        <v>364579.55</v>
      </c>
      <c r="AU3385" s="493" t="n">
        <v>412909.75</v>
      </c>
      <c r="AV3385" s="493" t="n">
        <v>399917.08</v>
      </c>
      <c r="AW3385" s="493" t="n">
        <v>339251.82</v>
      </c>
      <c r="AX3385" s="493" t="n">
        <v>394701.01</v>
      </c>
      <c r="AY3385" s="493" t="n">
        <v>412331.76</v>
      </c>
      <c r="AZ3385" s="493" t="n">
        <v>388186.39</v>
      </c>
      <c r="BA3385" s="493" t="n">
        <v>424775.01</v>
      </c>
      <c r="BB3385" s="493" t="n">
        <v>440544.01</v>
      </c>
      <c r="BC3385" s="493" t="n">
        <v>474688.86</v>
      </c>
      <c r="BD3385" s="493" t="n">
        <v>448545.77</v>
      </c>
      <c r="BE3385" s="493" t="n">
        <v>437615.55</v>
      </c>
      <c r="BF3385" s="493" t="n">
        <v>458598.62</v>
      </c>
      <c r="BG3385" s="493" t="n">
        <v>474037.43</v>
      </c>
      <c r="BH3385" s="493" t="n">
        <v>463237.47</v>
      </c>
      <c r="BI3385" s="493" t="n">
        <v>439711.78</v>
      </c>
      <c r="BJ3385" s="493" t="n">
        <v>465924.54</v>
      </c>
      <c r="BK3385" s="493" t="n">
        <v>455900.4</v>
      </c>
      <c r="BL3385" s="493" t="n">
        <v>513713.29</v>
      </c>
      <c r="BM3385" s="493" t="n">
        <v>450779.63</v>
      </c>
      <c r="BN3385" s="493" t="n">
        <v>463491.21</v>
      </c>
      <c r="BO3385" s="493" t="n">
        <v>448130.02</v>
      </c>
      <c r="BP3385" s="493" t="n">
        <v>478775.48</v>
      </c>
      <c r="BQ3385" s="493" t="n">
        <v>395915.72</v>
      </c>
      <c r="BR3385" s="493" t="n">
        <v>437105.31</v>
      </c>
      <c r="BS3385" s="493" t="n">
        <v>437109.59</v>
      </c>
      <c r="BT3385" s="493" t="n">
        <v>417534.94</v>
      </c>
      <c r="BU3385" s="493" t="n">
        <v>421502.48</v>
      </c>
      <c r="BV3385" s="493" t="n">
        <v>466670.68</v>
      </c>
      <c r="BW3385" s="493" t="n">
        <v>412627.27</v>
      </c>
    </row>
    <row r="3386">
      <c r="A3386" t="inlineStr">
        <is>
          <t>[C9D3] Angiotensin-II 길항제 칼슘길항제 복합제</t>
        </is>
      </c>
      <c r="B3386" t="inlineStr">
        <is>
          <t>비보존제약</t>
        </is>
      </c>
      <c r="C3386" t="inlineStr">
        <is>
          <t>제이비카</t>
        </is>
      </c>
      <c r="D3386" t="inlineStr">
        <is>
          <t>비보존제약</t>
        </is>
      </c>
      <c r="E3386" t="inlineStr">
        <is>
          <t>amlodipine besylate,  olmesartan medoxomil</t>
        </is>
      </c>
      <c r="F3386" t="inlineStr">
        <is>
          <t>보건소</t>
        </is>
      </c>
      <c r="G3386" t="inlineStr">
        <is>
          <t>Generic</t>
        </is>
      </c>
      <c r="H3386" s="493" t="n">
        <v>589.2</v>
      </c>
      <c r="I3386" s="493" t="n">
        <v>0</v>
      </c>
      <c r="J3386" s="493" t="n">
        <v>0</v>
      </c>
      <c r="K3386" s="493" t="n">
        <v>0</v>
      </c>
      <c r="L3386" s="493" t="n">
        <v>0</v>
      </c>
      <c r="M3386" s="493" t="n">
        <v>0</v>
      </c>
      <c r="N3386" s="493" t="n">
        <v>0</v>
      </c>
      <c r="O3386" s="493" t="n">
        <v>0</v>
      </c>
      <c r="P3386" s="493" t="n">
        <v>0</v>
      </c>
      <c r="Q3386" s="493" t="n">
        <v>0</v>
      </c>
      <c r="R3386" s="493" t="n">
        <v>0</v>
      </c>
      <c r="S3386" s="493" t="n">
        <v>0</v>
      </c>
      <c r="T3386" s="493" t="n">
        <v>0</v>
      </c>
      <c r="U3386" s="493" t="n">
        <v>0</v>
      </c>
      <c r="V3386" s="493" t="n">
        <v>0</v>
      </c>
      <c r="W3386" s="493" t="n">
        <v>0</v>
      </c>
      <c r="X3386" s="493" t="n">
        <v>0</v>
      </c>
      <c r="Y3386" s="493" t="n">
        <v>0</v>
      </c>
      <c r="Z3386" s="493" t="n">
        <v>0</v>
      </c>
      <c r="AA3386" s="493" t="n">
        <v>126.9</v>
      </c>
      <c r="AB3386" s="493" t="n">
        <v>213.6</v>
      </c>
      <c r="AC3386" s="493" t="n">
        <v>282</v>
      </c>
      <c r="AD3386" s="493" t="n">
        <v>1122.3</v>
      </c>
      <c r="AE3386" s="493" t="n">
        <v>61.2</v>
      </c>
      <c r="AF3386" s="493" t="n">
        <v>1657.8</v>
      </c>
      <c r="AG3386" s="493" t="n">
        <v>186.75</v>
      </c>
      <c r="AH3386" s="493" t="n">
        <v>431.7</v>
      </c>
      <c r="AI3386" s="493" t="n">
        <v>0</v>
      </c>
      <c r="AJ3386" s="493" t="n">
        <v>450.9</v>
      </c>
      <c r="AK3386" s="493" t="n">
        <v>0</v>
      </c>
      <c r="AL3386" s="493" t="n">
        <v>0</v>
      </c>
      <c r="AM3386" s="493" t="n">
        <v>541.8</v>
      </c>
      <c r="AN3386" s="493" t="n">
        <v>0</v>
      </c>
      <c r="AO3386" s="493" t="n">
        <v>270.6</v>
      </c>
      <c r="AP3386" s="493" t="n">
        <v>630</v>
      </c>
      <c r="AQ3386" s="493" t="n">
        <v>316.2</v>
      </c>
      <c r="AR3386" s="493" t="n">
        <v>150</v>
      </c>
      <c r="AS3386" s="493" t="n">
        <v>872.4</v>
      </c>
      <c r="AT3386" s="493" t="n">
        <v>127.8</v>
      </c>
      <c r="AU3386" s="493" t="n">
        <v>270</v>
      </c>
      <c r="AV3386" s="493" t="n">
        <v>601.2</v>
      </c>
      <c r="AW3386" s="493" t="n">
        <v>300</v>
      </c>
      <c r="AX3386" s="493" t="n">
        <v>2745</v>
      </c>
      <c r="AY3386" s="493" t="n">
        <v>2484.9</v>
      </c>
      <c r="AZ3386" s="493" t="n">
        <v>9328.200000000001</v>
      </c>
      <c r="BA3386" s="493" t="n">
        <v>4742.1</v>
      </c>
      <c r="BB3386" s="493" t="n">
        <v>3659.4</v>
      </c>
      <c r="BC3386" s="493" t="n">
        <v>14429.1</v>
      </c>
      <c r="BD3386" s="493" t="n">
        <v>3003.6</v>
      </c>
      <c r="BE3386" s="493" t="n">
        <v>5943.6</v>
      </c>
      <c r="BF3386" s="493" t="n">
        <v>7432.94</v>
      </c>
      <c r="BG3386" s="493" t="n">
        <v>5903.4</v>
      </c>
      <c r="BH3386" s="493" t="n">
        <v>15179.1</v>
      </c>
      <c r="BI3386" s="493" t="n">
        <v>7783.8</v>
      </c>
      <c r="BJ3386" s="493" t="n">
        <v>14058.3</v>
      </c>
      <c r="BK3386" s="493" t="n">
        <v>13215.9</v>
      </c>
      <c r="BL3386" s="493" t="n">
        <v>12024.3</v>
      </c>
      <c r="BM3386" s="493" t="n">
        <v>9321.6</v>
      </c>
      <c r="BN3386" s="493" t="n">
        <v>12590.7</v>
      </c>
      <c r="BO3386" s="493" t="n">
        <v>12616.2</v>
      </c>
      <c r="BP3386" s="493" t="n">
        <v>10517.4</v>
      </c>
      <c r="BQ3386" s="493" t="n">
        <v>6430.8</v>
      </c>
      <c r="BR3386" s="493" t="n">
        <v>24002.4</v>
      </c>
      <c r="BS3386" s="493" t="n">
        <v>13900.2</v>
      </c>
      <c r="BT3386" s="493" t="n">
        <v>12528.9</v>
      </c>
      <c r="BU3386" s="493" t="n">
        <v>4690.35</v>
      </c>
      <c r="BV3386" s="493" t="n">
        <v>19073.4</v>
      </c>
      <c r="BW3386" s="493" t="n">
        <v>4235.1</v>
      </c>
    </row>
    <row r="3387">
      <c r="A3387" t="inlineStr">
        <is>
          <t>[C9D3] Angiotensin-II 길항제 칼슘길항제 복합제</t>
        </is>
      </c>
      <c r="B3387" t="inlineStr">
        <is>
          <t>비보존제약</t>
        </is>
      </c>
      <c r="C3387" t="inlineStr">
        <is>
          <t>제이비카</t>
        </is>
      </c>
      <c r="D3387" t="inlineStr">
        <is>
          <t>비보존제약</t>
        </is>
      </c>
      <c r="E3387" t="inlineStr">
        <is>
          <t>amlodipine besylate,  olmesartan medoxomil</t>
        </is>
      </c>
      <c r="F3387" t="inlineStr">
        <is>
          <t>기타(치과의원, 치과병원 등)</t>
        </is>
      </c>
      <c r="G3387" t="inlineStr">
        <is>
          <t>Generic</t>
        </is>
      </c>
      <c r="H3387" s="493" t="n">
        <v>0</v>
      </c>
      <c r="I3387" s="493" t="n">
        <v>0</v>
      </c>
      <c r="J3387" s="493" t="n">
        <v>0</v>
      </c>
      <c r="K3387" s="493" t="n">
        <v>0</v>
      </c>
      <c r="L3387" s="493" t="n">
        <v>0</v>
      </c>
      <c r="M3387" s="493" t="n">
        <v>0</v>
      </c>
      <c r="N3387" s="493" t="n">
        <v>0</v>
      </c>
      <c r="O3387" s="493" t="n">
        <v>0</v>
      </c>
      <c r="P3387" s="493" t="n">
        <v>0</v>
      </c>
      <c r="Q3387" s="493" t="n">
        <v>0</v>
      </c>
      <c r="R3387" s="493" t="n">
        <v>0</v>
      </c>
      <c r="S3387" s="493" t="n">
        <v>0</v>
      </c>
      <c r="T3387" s="493" t="n">
        <v>0</v>
      </c>
      <c r="U3387" s="493" t="n">
        <v>0</v>
      </c>
      <c r="V3387" s="493" t="n">
        <v>0</v>
      </c>
      <c r="W3387" s="493" t="n">
        <v>0</v>
      </c>
      <c r="X3387" s="493" t="n">
        <v>0</v>
      </c>
      <c r="Y3387" s="493" t="n">
        <v>127.8</v>
      </c>
      <c r="Z3387" s="493" t="n">
        <v>0</v>
      </c>
      <c r="AA3387" s="493" t="n">
        <v>0</v>
      </c>
      <c r="AB3387" s="493" t="n">
        <v>115.8</v>
      </c>
      <c r="AC3387" s="493" t="n">
        <v>0</v>
      </c>
      <c r="AD3387" s="493" t="n">
        <v>0</v>
      </c>
      <c r="AE3387" s="493" t="n">
        <v>0</v>
      </c>
      <c r="AF3387" s="493" t="n">
        <v>0</v>
      </c>
      <c r="AG3387" s="493" t="n">
        <v>0</v>
      </c>
      <c r="AH3387" s="493" t="n">
        <v>0</v>
      </c>
      <c r="AI3387" s="493" t="n">
        <v>0</v>
      </c>
      <c r="AJ3387" s="493" t="n">
        <v>0</v>
      </c>
      <c r="AK3387" s="493" t="n">
        <v>0</v>
      </c>
      <c r="AL3387" s="493" t="n">
        <v>0</v>
      </c>
      <c r="AM3387" s="493" t="n">
        <v>0</v>
      </c>
      <c r="AN3387" s="493" t="n">
        <v>0</v>
      </c>
      <c r="AO3387" s="493" t="n">
        <v>0</v>
      </c>
      <c r="AP3387" s="493" t="n">
        <v>359.1</v>
      </c>
      <c r="AQ3387" s="493" t="n">
        <v>0</v>
      </c>
      <c r="AR3387" s="493" t="n">
        <v>0</v>
      </c>
      <c r="AS3387" s="493" t="n">
        <v>0</v>
      </c>
      <c r="AT3387" s="493" t="n">
        <v>307.2</v>
      </c>
      <c r="AU3387" s="493" t="n">
        <v>0</v>
      </c>
      <c r="AV3387" s="493" t="n">
        <v>1043.1</v>
      </c>
      <c r="AW3387" s="493" t="n">
        <v>0</v>
      </c>
      <c r="AX3387" s="493" t="n">
        <v>0</v>
      </c>
      <c r="AY3387" s="493" t="n">
        <v>0</v>
      </c>
      <c r="AZ3387" s="493" t="n">
        <v>0</v>
      </c>
      <c r="BA3387" s="493" t="n">
        <v>311.4</v>
      </c>
      <c r="BB3387" s="493" t="n">
        <v>1037.7</v>
      </c>
      <c r="BC3387" s="493" t="n">
        <v>0</v>
      </c>
      <c r="BD3387" s="493" t="n">
        <v>0</v>
      </c>
      <c r="BE3387" s="493" t="n">
        <v>1359</v>
      </c>
      <c r="BF3387" s="493" t="n">
        <v>171.9</v>
      </c>
      <c r="BG3387" s="493" t="n">
        <v>0</v>
      </c>
      <c r="BH3387" s="493" t="n">
        <v>1073.7</v>
      </c>
      <c r="BI3387" s="493" t="n">
        <v>724.8</v>
      </c>
      <c r="BJ3387" s="493" t="n">
        <v>0</v>
      </c>
      <c r="BK3387" s="493" t="n">
        <v>0</v>
      </c>
      <c r="BL3387" s="493" t="n">
        <v>0</v>
      </c>
      <c r="BM3387" s="493" t="n">
        <v>0</v>
      </c>
      <c r="BN3387" s="493" t="n">
        <v>0</v>
      </c>
      <c r="BO3387" s="493" t="n">
        <v>0</v>
      </c>
      <c r="BP3387" s="493" t="n">
        <v>0</v>
      </c>
      <c r="BQ3387" s="493" t="n">
        <v>0</v>
      </c>
      <c r="BR3387" s="493" t="n">
        <v>0</v>
      </c>
      <c r="BS3387" s="493" t="n">
        <v>0</v>
      </c>
      <c r="BT3387" s="493" t="n">
        <v>0</v>
      </c>
      <c r="BU3387" s="493" t="n">
        <v>0</v>
      </c>
      <c r="BV3387" s="493" t="n">
        <v>0</v>
      </c>
      <c r="BW3387" s="493" t="n">
        <v>0</v>
      </c>
    </row>
    <row r="3388">
      <c r="A3388" t="inlineStr">
        <is>
          <t>[C9D3] Angiotensin-II 길항제 칼슘길항제 복합제</t>
        </is>
      </c>
      <c r="B3388" t="inlineStr">
        <is>
          <t>비보존제약</t>
        </is>
      </c>
      <c r="C3388" t="inlineStr">
        <is>
          <t>제이비카 에이치씨티</t>
        </is>
      </c>
      <c r="D3388" t="inlineStr">
        <is>
          <t>비보존제약</t>
        </is>
      </c>
      <c r="E3388" t="inlineStr">
        <is>
          <t>amlodipine besylate,  hydrochlorothiazide,  olmesartan medoxomil</t>
        </is>
      </c>
      <c r="F3388" t="inlineStr">
        <is>
          <t>상급종합병원</t>
        </is>
      </c>
      <c r="G3388" t="inlineStr">
        <is>
          <t>Generic</t>
        </is>
      </c>
      <c r="H3388" s="493" t="n">
        <v>0</v>
      </c>
      <c r="I3388" s="493" t="n">
        <v>0</v>
      </c>
      <c r="J3388" s="493" t="n">
        <v>0</v>
      </c>
      <c r="K3388" s="493" t="n">
        <v>0</v>
      </c>
      <c r="L3388" s="493" t="n">
        <v>0</v>
      </c>
      <c r="M3388" s="493" t="n">
        <v>0</v>
      </c>
      <c r="N3388" s="493" t="n">
        <v>0</v>
      </c>
      <c r="O3388" s="493" t="n">
        <v>0</v>
      </c>
      <c r="P3388" s="493" t="n">
        <v>0</v>
      </c>
      <c r="Q3388" s="493" t="n">
        <v>0</v>
      </c>
      <c r="R3388" s="493" t="n">
        <v>0</v>
      </c>
      <c r="S3388" s="493" t="n">
        <v>0</v>
      </c>
      <c r="T3388" s="493" t="n">
        <v>0</v>
      </c>
      <c r="U3388" s="493" t="n">
        <v>0</v>
      </c>
      <c r="V3388" s="493" t="n">
        <v>0</v>
      </c>
      <c r="W3388" s="493" t="n">
        <v>0</v>
      </c>
      <c r="X3388" s="493" t="n">
        <v>0</v>
      </c>
      <c r="Y3388" s="493" t="n">
        <v>0</v>
      </c>
      <c r="Z3388" s="493" t="n">
        <v>0</v>
      </c>
      <c r="AA3388" s="493" t="n">
        <v>0</v>
      </c>
      <c r="AB3388" s="493" t="n">
        <v>0</v>
      </c>
      <c r="AC3388" s="493" t="n">
        <v>0</v>
      </c>
      <c r="AD3388" s="493" t="n">
        <v>0</v>
      </c>
      <c r="AE3388" s="493" t="n">
        <v>0</v>
      </c>
      <c r="AF3388" s="493" t="n">
        <v>0</v>
      </c>
      <c r="AG3388" s="493" t="n">
        <v>0</v>
      </c>
      <c r="AH3388" s="493" t="n">
        <v>0</v>
      </c>
      <c r="AI3388" s="493" t="n">
        <v>0</v>
      </c>
      <c r="AJ3388" s="493" t="n">
        <v>0</v>
      </c>
      <c r="AK3388" s="493" t="n">
        <v>0</v>
      </c>
      <c r="AL3388" s="493" t="n">
        <v>0</v>
      </c>
      <c r="AM3388" s="493" t="n">
        <v>0</v>
      </c>
      <c r="AN3388" s="493" t="n">
        <v>0</v>
      </c>
      <c r="AO3388" s="493" t="n">
        <v>0</v>
      </c>
      <c r="AP3388" s="493" t="n">
        <v>0</v>
      </c>
      <c r="AQ3388" s="493" t="n">
        <v>0</v>
      </c>
      <c r="AR3388" s="493" t="n">
        <v>0</v>
      </c>
      <c r="AS3388" s="493" t="n">
        <v>0</v>
      </c>
      <c r="AT3388" s="493" t="n">
        <v>0</v>
      </c>
      <c r="AU3388" s="493" t="n">
        <v>0</v>
      </c>
      <c r="AV3388" s="493" t="n">
        <v>0</v>
      </c>
      <c r="AW3388" s="493" t="n">
        <v>0</v>
      </c>
      <c r="AX3388" s="493" t="n">
        <v>0</v>
      </c>
      <c r="AY3388" s="493" t="n">
        <v>0</v>
      </c>
      <c r="AZ3388" s="493" t="n">
        <v>0</v>
      </c>
      <c r="BA3388" s="493" t="n">
        <v>0</v>
      </c>
      <c r="BB3388" s="493" t="n">
        <v>0</v>
      </c>
      <c r="BC3388" s="493" t="n">
        <v>0</v>
      </c>
      <c r="BD3388" s="493" t="n">
        <v>0</v>
      </c>
      <c r="BE3388" s="493" t="n">
        <v>0</v>
      </c>
      <c r="BF3388" s="493" t="n">
        <v>0</v>
      </c>
      <c r="BG3388" s="493" t="n">
        <v>0</v>
      </c>
      <c r="BH3388" s="493" t="n">
        <v>0</v>
      </c>
      <c r="BI3388" s="493" t="n">
        <v>0</v>
      </c>
      <c r="BJ3388" s="493" t="n">
        <v>0</v>
      </c>
      <c r="BK3388" s="493" t="n">
        <v>0</v>
      </c>
      <c r="BL3388" s="493" t="n">
        <v>0</v>
      </c>
      <c r="BM3388" s="493" t="n">
        <v>0</v>
      </c>
      <c r="BN3388" s="493" t="n">
        <v>0</v>
      </c>
      <c r="BO3388" s="493" t="n">
        <v>0</v>
      </c>
      <c r="BP3388" s="493" t="n">
        <v>0</v>
      </c>
      <c r="BQ3388" s="493" t="n">
        <v>0</v>
      </c>
      <c r="BR3388" s="493" t="n">
        <v>0</v>
      </c>
      <c r="BS3388" s="493" t="n">
        <v>0</v>
      </c>
      <c r="BT3388" s="493" t="n">
        <v>0</v>
      </c>
      <c r="BU3388" s="493" t="n">
        <v>1622.6</v>
      </c>
      <c r="BV3388" s="493" t="n">
        <v>0</v>
      </c>
      <c r="BW3388" s="493" t="n">
        <v>0</v>
      </c>
    </row>
    <row r="3389">
      <c r="A3389" t="inlineStr">
        <is>
          <t>[C9D3] Angiotensin-II 길항제 칼슘길항제 복합제</t>
        </is>
      </c>
      <c r="B3389" t="inlineStr">
        <is>
          <t>비보존제약</t>
        </is>
      </c>
      <c r="C3389" t="inlineStr">
        <is>
          <t>제이비카 에이치씨티</t>
        </is>
      </c>
      <c r="D3389" t="inlineStr">
        <is>
          <t>비보존제약</t>
        </is>
      </c>
      <c r="E3389" t="inlineStr">
        <is>
          <t>amlodipine besylate,  hydrochlorothiazide,  olmesartan medoxomil</t>
        </is>
      </c>
      <c r="F3389" t="inlineStr">
        <is>
          <t>종합병원</t>
        </is>
      </c>
      <c r="G3389" t="inlineStr">
        <is>
          <t>Generic</t>
        </is>
      </c>
      <c r="H3389" s="493" t="n">
        <v>0</v>
      </c>
      <c r="I3389" s="493" t="n">
        <v>0</v>
      </c>
      <c r="J3389" s="493" t="n">
        <v>0</v>
      </c>
      <c r="K3389" s="493" t="n">
        <v>0</v>
      </c>
      <c r="L3389" s="493" t="n">
        <v>0</v>
      </c>
      <c r="M3389" s="493" t="n">
        <v>0</v>
      </c>
      <c r="N3389" s="493" t="n">
        <v>0</v>
      </c>
      <c r="O3389" s="493" t="n">
        <v>0</v>
      </c>
      <c r="P3389" s="493" t="n">
        <v>0</v>
      </c>
      <c r="Q3389" s="493" t="n">
        <v>0</v>
      </c>
      <c r="R3389" s="493" t="n">
        <v>0</v>
      </c>
      <c r="S3389" s="493" t="n">
        <v>0</v>
      </c>
      <c r="T3389" s="493" t="n">
        <v>0</v>
      </c>
      <c r="U3389" s="493" t="n">
        <v>0</v>
      </c>
      <c r="V3389" s="493" t="n">
        <v>0</v>
      </c>
      <c r="W3389" s="493" t="n">
        <v>0</v>
      </c>
      <c r="X3389" s="493" t="n">
        <v>0</v>
      </c>
      <c r="Y3389" s="493" t="n">
        <v>0</v>
      </c>
      <c r="Z3389" s="493" t="n">
        <v>0</v>
      </c>
      <c r="AA3389" s="493" t="n">
        <v>0</v>
      </c>
      <c r="AB3389" s="493" t="n">
        <v>0</v>
      </c>
      <c r="AC3389" s="493" t="n">
        <v>0</v>
      </c>
      <c r="AD3389" s="493" t="n">
        <v>0</v>
      </c>
      <c r="AE3389" s="493" t="n">
        <v>0</v>
      </c>
      <c r="AF3389" s="493" t="n">
        <v>0</v>
      </c>
      <c r="AG3389" s="493" t="n">
        <v>0</v>
      </c>
      <c r="AH3389" s="493" t="n">
        <v>0</v>
      </c>
      <c r="AI3389" s="493" t="n">
        <v>0</v>
      </c>
      <c r="AJ3389" s="493" t="n">
        <v>0</v>
      </c>
      <c r="AK3389" s="493" t="n">
        <v>0</v>
      </c>
      <c r="AL3389" s="493" t="n">
        <v>0</v>
      </c>
      <c r="AM3389" s="493" t="n">
        <v>0</v>
      </c>
      <c r="AN3389" s="493" t="n">
        <v>0</v>
      </c>
      <c r="AO3389" s="493" t="n">
        <v>0</v>
      </c>
      <c r="AP3389" s="493" t="n">
        <v>0</v>
      </c>
      <c r="AQ3389" s="493" t="n">
        <v>0</v>
      </c>
      <c r="AR3389" s="493" t="n">
        <v>0</v>
      </c>
      <c r="AS3389" s="493" t="n">
        <v>0</v>
      </c>
      <c r="AT3389" s="493" t="n">
        <v>360.9</v>
      </c>
      <c r="AU3389" s="493" t="n">
        <v>0</v>
      </c>
      <c r="AV3389" s="493" t="n">
        <v>0</v>
      </c>
      <c r="AW3389" s="493" t="n">
        <v>360</v>
      </c>
      <c r="AX3389" s="493" t="n">
        <v>0</v>
      </c>
      <c r="AY3389" s="493" t="n">
        <v>0</v>
      </c>
      <c r="AZ3389" s="493" t="n">
        <v>721.8</v>
      </c>
      <c r="BA3389" s="493" t="n">
        <v>0</v>
      </c>
      <c r="BB3389" s="493" t="n">
        <v>0</v>
      </c>
      <c r="BC3389" s="493" t="n">
        <v>0</v>
      </c>
      <c r="BD3389" s="493" t="n">
        <v>732.6</v>
      </c>
      <c r="BE3389" s="493" t="n">
        <v>0</v>
      </c>
      <c r="BF3389" s="493" t="n">
        <v>0</v>
      </c>
      <c r="BG3389" s="493" t="n">
        <v>1093.5</v>
      </c>
      <c r="BH3389" s="493" t="n">
        <v>0</v>
      </c>
      <c r="BI3389" s="493" t="n">
        <v>0</v>
      </c>
      <c r="BJ3389" s="493" t="n">
        <v>366.3</v>
      </c>
      <c r="BK3389" s="493" t="n">
        <v>0</v>
      </c>
      <c r="BL3389" s="493" t="n">
        <v>0</v>
      </c>
      <c r="BM3389" s="493" t="n">
        <v>1126.8</v>
      </c>
      <c r="BN3389" s="493" t="n">
        <v>0</v>
      </c>
      <c r="BO3389" s="493" t="n">
        <v>0</v>
      </c>
      <c r="BP3389" s="493" t="n">
        <v>0</v>
      </c>
      <c r="BQ3389" s="493" t="n">
        <v>4534.6</v>
      </c>
      <c r="BR3389" s="493" t="n">
        <v>7624.24</v>
      </c>
      <c r="BS3389" s="493" t="n">
        <v>5424.08</v>
      </c>
      <c r="BT3389" s="493" t="n">
        <v>8378.139999999999</v>
      </c>
      <c r="BU3389" s="493" t="n">
        <v>6645.06</v>
      </c>
      <c r="BV3389" s="493" t="n">
        <v>6125.48</v>
      </c>
      <c r="BW3389" s="493" t="n">
        <v>6632.6</v>
      </c>
    </row>
    <row r="3390">
      <c r="A3390" t="inlineStr">
        <is>
          <t>[C9D3] Angiotensin-II 길항제 칼슘길항제 복합제</t>
        </is>
      </c>
      <c r="B3390" t="inlineStr">
        <is>
          <t>비보존제약</t>
        </is>
      </c>
      <c r="C3390" t="inlineStr">
        <is>
          <t>제이비카 에이치씨티</t>
        </is>
      </c>
      <c r="D3390" t="inlineStr">
        <is>
          <t>비보존제약</t>
        </is>
      </c>
      <c r="E3390" t="inlineStr">
        <is>
          <t>amlodipine besylate,  hydrochlorothiazide,  olmesartan medoxomil</t>
        </is>
      </c>
      <c r="F3390" t="inlineStr">
        <is>
          <t>병원</t>
        </is>
      </c>
      <c r="G3390" t="inlineStr">
        <is>
          <t>Generic</t>
        </is>
      </c>
      <c r="H3390" s="493" t="n">
        <v>194.4</v>
      </c>
      <c r="I3390" s="493" t="n">
        <v>71.09999999999999</v>
      </c>
      <c r="J3390" s="493" t="n">
        <v>224.7</v>
      </c>
      <c r="K3390" s="493" t="n">
        <v>72.59999999999999</v>
      </c>
      <c r="L3390" s="493" t="n">
        <v>299.4</v>
      </c>
      <c r="M3390" s="493" t="n">
        <v>172.5</v>
      </c>
      <c r="N3390" s="493" t="n">
        <v>171.6</v>
      </c>
      <c r="O3390" s="493" t="n">
        <v>344.4</v>
      </c>
      <c r="P3390" s="493" t="n">
        <v>103.8</v>
      </c>
      <c r="Q3390" s="493" t="n">
        <v>457.2</v>
      </c>
      <c r="R3390" s="493" t="n">
        <v>279.45</v>
      </c>
      <c r="S3390" s="493" t="n">
        <v>603.3</v>
      </c>
      <c r="T3390" s="493" t="n">
        <v>549.15</v>
      </c>
      <c r="U3390" s="493" t="n">
        <v>763.5</v>
      </c>
      <c r="V3390" s="493" t="n">
        <v>267</v>
      </c>
      <c r="W3390" s="493" t="n">
        <v>685.8</v>
      </c>
      <c r="X3390" s="493" t="n">
        <v>411</v>
      </c>
      <c r="Y3390" s="493" t="n">
        <v>751.2</v>
      </c>
      <c r="Z3390" s="493" t="n">
        <v>388.2</v>
      </c>
      <c r="AA3390" s="493" t="n">
        <v>726</v>
      </c>
      <c r="AB3390" s="493" t="n">
        <v>78.90000000000001</v>
      </c>
      <c r="AC3390" s="493" t="n">
        <v>303</v>
      </c>
      <c r="AD3390" s="493" t="n">
        <v>243</v>
      </c>
      <c r="AE3390" s="493" t="n">
        <v>0</v>
      </c>
      <c r="AF3390" s="493" t="n">
        <v>0</v>
      </c>
      <c r="AG3390" s="493" t="n">
        <v>1920.05</v>
      </c>
      <c r="AH3390" s="493" t="n">
        <v>2108.04</v>
      </c>
      <c r="AI3390" s="493" t="n">
        <v>2213.34</v>
      </c>
      <c r="AJ3390" s="493" t="n">
        <v>1862.79</v>
      </c>
      <c r="AK3390" s="493" t="n">
        <v>3187.84</v>
      </c>
      <c r="AL3390" s="493" t="n">
        <v>3148.27</v>
      </c>
      <c r="AM3390" s="493" t="n">
        <v>2140.35</v>
      </c>
      <c r="AN3390" s="493" t="n">
        <v>2102.47</v>
      </c>
      <c r="AO3390" s="493" t="n">
        <v>1142.6</v>
      </c>
      <c r="AP3390" s="493" t="n">
        <v>5094.6</v>
      </c>
      <c r="AQ3390" s="493" t="n">
        <v>3216.87</v>
      </c>
      <c r="AR3390" s="493" t="n">
        <v>2749.08</v>
      </c>
      <c r="AS3390" s="493" t="n">
        <v>2620.17</v>
      </c>
      <c r="AT3390" s="493" t="n">
        <v>2779.99</v>
      </c>
      <c r="AU3390" s="493" t="n">
        <v>4000.36</v>
      </c>
      <c r="AV3390" s="493" t="n">
        <v>3202.86</v>
      </c>
      <c r="AW3390" s="493" t="n">
        <v>3142.34</v>
      </c>
      <c r="AX3390" s="493" t="n">
        <v>9133.059999999999</v>
      </c>
      <c r="AY3390" s="493" t="n">
        <v>6023.01</v>
      </c>
      <c r="AZ3390" s="493" t="n">
        <v>8131.55</v>
      </c>
      <c r="BA3390" s="493" t="n">
        <v>9290.16</v>
      </c>
      <c r="BB3390" s="493" t="n">
        <v>8030.08</v>
      </c>
      <c r="BC3390" s="493" t="n">
        <v>10794.67</v>
      </c>
      <c r="BD3390" s="493" t="n">
        <v>8543.9</v>
      </c>
      <c r="BE3390" s="493" t="n">
        <v>12091.65</v>
      </c>
      <c r="BF3390" s="493" t="n">
        <v>10402.97</v>
      </c>
      <c r="BG3390" s="493" t="n">
        <v>11305.36</v>
      </c>
      <c r="BH3390" s="493" t="n">
        <v>9364.780000000001</v>
      </c>
      <c r="BI3390" s="493" t="n">
        <v>12061.38</v>
      </c>
      <c r="BJ3390" s="493" t="n">
        <v>7480.73</v>
      </c>
      <c r="BK3390" s="493" t="n">
        <v>12205.64</v>
      </c>
      <c r="BL3390" s="493" t="n">
        <v>12558.93</v>
      </c>
      <c r="BM3390" s="493" t="n">
        <v>9268.33</v>
      </c>
      <c r="BN3390" s="493" t="n">
        <v>9491.280000000001</v>
      </c>
      <c r="BO3390" s="493" t="n">
        <v>14661.94</v>
      </c>
      <c r="BP3390" s="493" t="n">
        <v>12831.73</v>
      </c>
      <c r="BQ3390" s="493" t="n">
        <v>13189.23</v>
      </c>
      <c r="BR3390" s="493" t="n">
        <v>12712.81</v>
      </c>
      <c r="BS3390" s="493" t="n">
        <v>9538.709999999999</v>
      </c>
      <c r="BT3390" s="493" t="n">
        <v>13978.53</v>
      </c>
      <c r="BU3390" s="493" t="n">
        <v>9864.83</v>
      </c>
      <c r="BV3390" s="493" t="n">
        <v>11710.09</v>
      </c>
      <c r="BW3390" s="493" t="n">
        <v>8615.790000000001</v>
      </c>
    </row>
    <row r="3391">
      <c r="A3391" t="inlineStr">
        <is>
          <t>[C9D3] Angiotensin-II 길항제 칼슘길항제 복합제</t>
        </is>
      </c>
      <c r="B3391" t="inlineStr">
        <is>
          <t>비보존제약</t>
        </is>
      </c>
      <c r="C3391" t="inlineStr">
        <is>
          <t>제이비카 에이치씨티</t>
        </is>
      </c>
      <c r="D3391" t="inlineStr">
        <is>
          <t>비보존제약</t>
        </is>
      </c>
      <c r="E3391" t="inlineStr">
        <is>
          <t>amlodipine besylate,  hydrochlorothiazide,  olmesartan medoxomil</t>
        </is>
      </c>
      <c r="F3391" t="inlineStr">
        <is>
          <t>의원</t>
        </is>
      </c>
      <c r="G3391" t="inlineStr">
        <is>
          <t>Generic</t>
        </is>
      </c>
      <c r="H3391" s="493" t="n">
        <v>31437.1</v>
      </c>
      <c r="I3391" s="493" t="n">
        <v>31136.6</v>
      </c>
      <c r="J3391" s="493" t="n">
        <v>32354.48</v>
      </c>
      <c r="K3391" s="493" t="n">
        <v>31715.5</v>
      </c>
      <c r="L3391" s="493" t="n">
        <v>30911.4</v>
      </c>
      <c r="M3391" s="493" t="n">
        <v>29419.8</v>
      </c>
      <c r="N3391" s="493" t="n">
        <v>30734.6</v>
      </c>
      <c r="O3391" s="493" t="n">
        <v>33954.2</v>
      </c>
      <c r="P3391" s="493" t="n">
        <v>30838.2</v>
      </c>
      <c r="Q3391" s="493" t="n">
        <v>30064.3</v>
      </c>
      <c r="R3391" s="493" t="n">
        <v>36819.8</v>
      </c>
      <c r="S3391" s="493" t="n">
        <v>33844.32</v>
      </c>
      <c r="T3391" s="493" t="n">
        <v>39306.58</v>
      </c>
      <c r="U3391" s="493" t="n">
        <v>43012.15</v>
      </c>
      <c r="V3391" s="493" t="n">
        <v>42088.8</v>
      </c>
      <c r="W3391" s="493" t="n">
        <v>35903.78</v>
      </c>
      <c r="X3391" s="493" t="n">
        <v>41860.6</v>
      </c>
      <c r="Y3391" s="493" t="n">
        <v>42962.86</v>
      </c>
      <c r="Z3391" s="493" t="n">
        <v>40879.5</v>
      </c>
      <c r="AA3391" s="493" t="n">
        <v>37627.95</v>
      </c>
      <c r="AB3391" s="493" t="n">
        <v>46758.22</v>
      </c>
      <c r="AC3391" s="493" t="n">
        <v>28357.23</v>
      </c>
      <c r="AD3391" s="493" t="n">
        <v>26675.88</v>
      </c>
      <c r="AE3391" s="493" t="n">
        <v>26889.62</v>
      </c>
      <c r="AF3391" s="493" t="n">
        <v>39125.36</v>
      </c>
      <c r="AG3391" s="493" t="n">
        <v>43248.94</v>
      </c>
      <c r="AH3391" s="493" t="n">
        <v>62170.8</v>
      </c>
      <c r="AI3391" s="493" t="n">
        <v>47167.45</v>
      </c>
      <c r="AJ3391" s="493" t="n">
        <v>66109.14999999999</v>
      </c>
      <c r="AK3391" s="493" t="n">
        <v>66351.46000000001</v>
      </c>
      <c r="AL3391" s="493" t="n">
        <v>64713.15</v>
      </c>
      <c r="AM3391" s="493" t="n">
        <v>59776.5</v>
      </c>
      <c r="AN3391" s="493" t="n">
        <v>73765.92999999999</v>
      </c>
      <c r="AO3391" s="493" t="n">
        <v>79752.67999999999</v>
      </c>
      <c r="AP3391" s="493" t="n">
        <v>75905.88</v>
      </c>
      <c r="AQ3391" s="493" t="n">
        <v>85701.46000000001</v>
      </c>
      <c r="AR3391" s="493" t="n">
        <v>93946.81</v>
      </c>
      <c r="AS3391" s="493" t="n">
        <v>106786.54</v>
      </c>
      <c r="AT3391" s="493" t="n">
        <v>100173.34</v>
      </c>
      <c r="AU3391" s="493" t="n">
        <v>108516.33</v>
      </c>
      <c r="AV3391" s="493" t="n">
        <v>110950.56</v>
      </c>
      <c r="AW3391" s="493" t="n">
        <v>97323.00999999999</v>
      </c>
      <c r="AX3391" s="493" t="n">
        <v>121685.11</v>
      </c>
      <c r="AY3391" s="493" t="n">
        <v>136152.23</v>
      </c>
      <c r="AZ3391" s="493" t="n">
        <v>119275.38</v>
      </c>
      <c r="BA3391" s="493" t="n">
        <v>135438.83</v>
      </c>
      <c r="BB3391" s="493" t="n">
        <v>138957.12</v>
      </c>
      <c r="BC3391" s="493" t="n">
        <v>158017.5</v>
      </c>
      <c r="BD3391" s="493" t="n">
        <v>149837.92</v>
      </c>
      <c r="BE3391" s="493" t="n">
        <v>163024.59</v>
      </c>
      <c r="BF3391" s="493" t="n">
        <v>167098.11</v>
      </c>
      <c r="BG3391" s="493" t="n">
        <v>175830.26</v>
      </c>
      <c r="BH3391" s="493" t="n">
        <v>177842.48</v>
      </c>
      <c r="BI3391" s="493" t="n">
        <v>167882.83</v>
      </c>
      <c r="BJ3391" s="493" t="n">
        <v>173025.95</v>
      </c>
      <c r="BK3391" s="493" t="n">
        <v>171452.9</v>
      </c>
      <c r="BL3391" s="493" t="n">
        <v>195753.52</v>
      </c>
      <c r="BM3391" s="493" t="n">
        <v>162912.84</v>
      </c>
      <c r="BN3391" s="493" t="n">
        <v>166938.96</v>
      </c>
      <c r="BO3391" s="493" t="n">
        <v>175080.39</v>
      </c>
      <c r="BP3391" s="493" t="n">
        <v>176835.4</v>
      </c>
      <c r="BQ3391" s="493" t="n">
        <v>164798.94</v>
      </c>
      <c r="BR3391" s="493" t="n">
        <v>180430.36</v>
      </c>
      <c r="BS3391" s="493" t="n">
        <v>178109.49</v>
      </c>
      <c r="BT3391" s="493" t="n">
        <v>174547.47</v>
      </c>
      <c r="BU3391" s="493" t="n">
        <v>184212.67</v>
      </c>
      <c r="BV3391" s="493" t="n">
        <v>182527.89</v>
      </c>
      <c r="BW3391" s="493" t="n">
        <v>181335.54</v>
      </c>
    </row>
    <row r="3392">
      <c r="A3392" t="inlineStr">
        <is>
          <t>[C9D3] Angiotensin-II 길항제 칼슘길항제 복합제</t>
        </is>
      </c>
      <c r="B3392" t="inlineStr">
        <is>
          <t>비보존제약</t>
        </is>
      </c>
      <c r="C3392" t="inlineStr">
        <is>
          <t>제이비카 에이치씨티</t>
        </is>
      </c>
      <c r="D3392" t="inlineStr">
        <is>
          <t>비보존제약</t>
        </is>
      </c>
      <c r="E3392" t="inlineStr">
        <is>
          <t>amlodipine besylate,  hydrochlorothiazide,  olmesartan medoxomil</t>
        </is>
      </c>
      <c r="F3392" t="inlineStr">
        <is>
          <t>보건소</t>
        </is>
      </c>
      <c r="G3392" t="inlineStr">
        <is>
          <t>Generic</t>
        </is>
      </c>
      <c r="H3392" s="493" t="n">
        <v>0</v>
      </c>
      <c r="I3392" s="493" t="n">
        <v>0</v>
      </c>
      <c r="J3392" s="493" t="n">
        <v>0</v>
      </c>
      <c r="K3392" s="493" t="n">
        <v>0</v>
      </c>
      <c r="L3392" s="493" t="n">
        <v>0</v>
      </c>
      <c r="M3392" s="493" t="n">
        <v>0</v>
      </c>
      <c r="N3392" s="493" t="n">
        <v>0</v>
      </c>
      <c r="O3392" s="493" t="n">
        <v>0</v>
      </c>
      <c r="P3392" s="493" t="n">
        <v>0</v>
      </c>
      <c r="Q3392" s="493" t="n">
        <v>0</v>
      </c>
      <c r="R3392" s="493" t="n">
        <v>0</v>
      </c>
      <c r="S3392" s="493" t="n">
        <v>0</v>
      </c>
      <c r="T3392" s="493" t="n">
        <v>0</v>
      </c>
      <c r="U3392" s="493" t="n">
        <v>0</v>
      </c>
      <c r="V3392" s="493" t="n">
        <v>0</v>
      </c>
      <c r="W3392" s="493" t="n">
        <v>0</v>
      </c>
      <c r="X3392" s="493" t="n">
        <v>0</v>
      </c>
      <c r="Y3392" s="493" t="n">
        <v>0</v>
      </c>
      <c r="Z3392" s="493" t="n">
        <v>0</v>
      </c>
      <c r="AA3392" s="493" t="n">
        <v>126.9</v>
      </c>
      <c r="AB3392" s="493" t="n">
        <v>0</v>
      </c>
      <c r="AC3392" s="493" t="n">
        <v>0</v>
      </c>
      <c r="AD3392" s="493" t="n">
        <v>198.9</v>
      </c>
      <c r="AE3392" s="493" t="n">
        <v>0</v>
      </c>
      <c r="AF3392" s="493" t="n">
        <v>0</v>
      </c>
      <c r="AG3392" s="493" t="n">
        <v>224.1</v>
      </c>
      <c r="AH3392" s="493" t="n">
        <v>0</v>
      </c>
      <c r="AI3392" s="493" t="n">
        <v>669</v>
      </c>
      <c r="AJ3392" s="493" t="n">
        <v>0</v>
      </c>
      <c r="AK3392" s="493" t="n">
        <v>0</v>
      </c>
      <c r="AL3392" s="493" t="n">
        <v>0</v>
      </c>
      <c r="AM3392" s="493" t="n">
        <v>0</v>
      </c>
      <c r="AN3392" s="493" t="n">
        <v>0</v>
      </c>
      <c r="AO3392" s="493" t="n">
        <v>325.8</v>
      </c>
      <c r="AP3392" s="493" t="n">
        <v>589.8</v>
      </c>
      <c r="AQ3392" s="493" t="n">
        <v>0</v>
      </c>
      <c r="AR3392" s="493" t="n">
        <v>396</v>
      </c>
      <c r="AS3392" s="493" t="n">
        <v>0</v>
      </c>
      <c r="AT3392" s="493" t="n">
        <v>0</v>
      </c>
      <c r="AU3392" s="493" t="n">
        <v>2032.8</v>
      </c>
      <c r="AV3392" s="493" t="n">
        <v>781.2</v>
      </c>
      <c r="AW3392" s="493" t="n">
        <v>0</v>
      </c>
      <c r="AX3392" s="493" t="n">
        <v>1074.6</v>
      </c>
      <c r="AY3392" s="493" t="n">
        <v>1176</v>
      </c>
      <c r="AZ3392" s="493" t="n">
        <v>0</v>
      </c>
      <c r="BA3392" s="493" t="n">
        <v>3711.3</v>
      </c>
      <c r="BB3392" s="493" t="n">
        <v>522</v>
      </c>
      <c r="BC3392" s="493" t="n">
        <v>6817.2</v>
      </c>
      <c r="BD3392" s="493" t="n">
        <v>1170.9</v>
      </c>
      <c r="BE3392" s="493" t="n">
        <v>1194.6</v>
      </c>
      <c r="BF3392" s="493" t="n">
        <v>1716</v>
      </c>
      <c r="BG3392" s="493" t="n">
        <v>6989.7</v>
      </c>
      <c r="BH3392" s="493" t="n">
        <v>7056.9</v>
      </c>
      <c r="BI3392" s="493" t="n">
        <v>1906.2</v>
      </c>
      <c r="BJ3392" s="493" t="n">
        <v>3700.8</v>
      </c>
      <c r="BK3392" s="493" t="n">
        <v>4065.9</v>
      </c>
      <c r="BL3392" s="493" t="n">
        <v>3189.6</v>
      </c>
      <c r="BM3392" s="493" t="n">
        <v>6646.2</v>
      </c>
      <c r="BN3392" s="493" t="n">
        <v>6608.4</v>
      </c>
      <c r="BO3392" s="493" t="n">
        <v>3637.73</v>
      </c>
      <c r="BP3392" s="493" t="n">
        <v>5682</v>
      </c>
      <c r="BQ3392" s="493" t="n">
        <v>5690.4</v>
      </c>
      <c r="BR3392" s="493" t="n">
        <v>2588.7</v>
      </c>
      <c r="BS3392" s="493" t="n">
        <v>7273.5</v>
      </c>
      <c r="BT3392" s="493" t="n">
        <v>6385.2</v>
      </c>
      <c r="BU3392" s="493" t="n">
        <v>3906.6</v>
      </c>
      <c r="BV3392" s="493" t="n">
        <v>4007.4</v>
      </c>
      <c r="BW3392" s="493" t="n">
        <v>5207.1</v>
      </c>
    </row>
    <row r="3393">
      <c r="A3393" t="inlineStr">
        <is>
          <t>[C9D3] Angiotensin-II 길항제 칼슘길항제 복합제</t>
        </is>
      </c>
      <c r="B3393" t="inlineStr">
        <is>
          <t>비보존제약</t>
        </is>
      </c>
      <c r="C3393" t="inlineStr">
        <is>
          <t>트윈원</t>
        </is>
      </c>
      <c r="D3393" t="inlineStr">
        <is>
          <t>비보존제약</t>
        </is>
      </c>
      <c r="E3393" t="inlineStr">
        <is>
          <t>amlodipine besylate,  telmisartan</t>
        </is>
      </c>
      <c r="F3393" t="inlineStr">
        <is>
          <t>병원</t>
        </is>
      </c>
      <c r="G3393" t="inlineStr">
        <is>
          <t>Generic</t>
        </is>
      </c>
      <c r="H3393" s="493" t="n">
        <v>6195.2</v>
      </c>
      <c r="I3393" s="493" t="n">
        <v>8961.42</v>
      </c>
      <c r="J3393" s="493" t="n">
        <v>10656.25</v>
      </c>
      <c r="K3393" s="493" t="n">
        <v>7656.7</v>
      </c>
      <c r="L3393" s="493" t="n">
        <v>6076.5</v>
      </c>
      <c r="M3393" s="493" t="n">
        <v>10472.2</v>
      </c>
      <c r="N3393" s="493" t="n">
        <v>6161.7</v>
      </c>
      <c r="O3393" s="493" t="n">
        <v>10328.1</v>
      </c>
      <c r="P3393" s="493" t="n">
        <v>7288.8</v>
      </c>
      <c r="Q3393" s="493" t="n">
        <v>9911.76</v>
      </c>
      <c r="R3393" s="493" t="n">
        <v>9618.110000000001</v>
      </c>
      <c r="S3393" s="493" t="n">
        <v>9404.549999999999</v>
      </c>
      <c r="T3393" s="493" t="n">
        <v>6942.9</v>
      </c>
      <c r="U3393" s="493" t="n">
        <v>9462</v>
      </c>
      <c r="V3393" s="493" t="n">
        <v>7698.75</v>
      </c>
      <c r="W3393" s="493" t="n">
        <v>7827.55</v>
      </c>
      <c r="X3393" s="493" t="n">
        <v>9910.35</v>
      </c>
      <c r="Y3393" s="493" t="n">
        <v>5940</v>
      </c>
      <c r="Z3393" s="493" t="n">
        <v>7440.45</v>
      </c>
      <c r="AA3393" s="493" t="n">
        <v>4937.7</v>
      </c>
      <c r="AB3393" s="493" t="n">
        <v>6285.9</v>
      </c>
      <c r="AC3393" s="493" t="n">
        <v>8221.17</v>
      </c>
      <c r="AD3393" s="493" t="n">
        <v>9066.299999999999</v>
      </c>
      <c r="AE3393" s="493" t="n">
        <v>7420.02</v>
      </c>
      <c r="AF3393" s="493" t="n">
        <v>9428.610000000001</v>
      </c>
      <c r="AG3393" s="493" t="n">
        <v>8134.47</v>
      </c>
      <c r="AH3393" s="493" t="n">
        <v>7259.29</v>
      </c>
      <c r="AI3393" s="493" t="n">
        <v>5916.77</v>
      </c>
      <c r="AJ3393" s="493" t="n">
        <v>9234.379999999999</v>
      </c>
      <c r="AK3393" s="493" t="n">
        <v>11544.6</v>
      </c>
      <c r="AL3393" s="493" t="n">
        <v>7732.15</v>
      </c>
      <c r="AM3393" s="493" t="n">
        <v>7748.58</v>
      </c>
      <c r="AN3393" s="493" t="n">
        <v>5396.48</v>
      </c>
      <c r="AO3393" s="493" t="n">
        <v>6533.91</v>
      </c>
      <c r="AP3393" s="493" t="n">
        <v>9298.02</v>
      </c>
      <c r="AQ3393" s="493" t="n">
        <v>8463.84</v>
      </c>
      <c r="AR3393" s="493" t="n">
        <v>5148.6</v>
      </c>
      <c r="AS3393" s="493" t="n">
        <v>5985.36</v>
      </c>
      <c r="AT3393" s="493" t="n">
        <v>7269.75</v>
      </c>
      <c r="AU3393" s="493" t="n">
        <v>6783.42</v>
      </c>
      <c r="AV3393" s="493" t="n">
        <v>6291.34</v>
      </c>
      <c r="AW3393" s="493" t="n">
        <v>5770.14</v>
      </c>
      <c r="AX3393" s="493" t="n">
        <v>5772.42</v>
      </c>
      <c r="AY3393" s="493" t="n">
        <v>3363.94</v>
      </c>
      <c r="AZ3393" s="493" t="n">
        <v>6319.68</v>
      </c>
      <c r="BA3393" s="493" t="n">
        <v>5652.17</v>
      </c>
      <c r="BB3393" s="493" t="n">
        <v>3537.87</v>
      </c>
      <c r="BC3393" s="493" t="n">
        <v>5511.4</v>
      </c>
      <c r="BD3393" s="493" t="n">
        <v>5748.39</v>
      </c>
      <c r="BE3393" s="493" t="n">
        <v>2543.5</v>
      </c>
      <c r="BF3393" s="493" t="n">
        <v>5071.38</v>
      </c>
      <c r="BG3393" s="493" t="n">
        <v>3277.03</v>
      </c>
      <c r="BH3393" s="493" t="n">
        <v>3472.08</v>
      </c>
      <c r="BI3393" s="493" t="n">
        <v>5837.36</v>
      </c>
      <c r="BJ3393" s="493" t="n">
        <v>5235.13</v>
      </c>
      <c r="BK3393" s="493" t="n">
        <v>3415.4</v>
      </c>
      <c r="BL3393" s="493" t="n">
        <v>6767.04</v>
      </c>
      <c r="BM3393" s="493" t="n">
        <v>2249</v>
      </c>
      <c r="BN3393" s="493" t="n">
        <v>3872.34</v>
      </c>
      <c r="BO3393" s="493" t="n">
        <v>3603.3</v>
      </c>
      <c r="BP3393" s="493" t="n">
        <v>5158.42</v>
      </c>
      <c r="BQ3393" s="493" t="n">
        <v>1296.88</v>
      </c>
      <c r="BR3393" s="493" t="n">
        <v>4300.24</v>
      </c>
      <c r="BS3393" s="493" t="n">
        <v>3890.18</v>
      </c>
      <c r="BT3393" s="493" t="n">
        <v>3046.04</v>
      </c>
      <c r="BU3393" s="493" t="n">
        <v>1849.48</v>
      </c>
      <c r="BV3393" s="493" t="n">
        <v>4354.54</v>
      </c>
      <c r="BW3393" s="493" t="n">
        <v>2801.62</v>
      </c>
    </row>
    <row r="3394">
      <c r="A3394" t="inlineStr">
        <is>
          <t>[C9D3] Angiotensin-II 길항제 칼슘길항제 복합제</t>
        </is>
      </c>
      <c r="B3394" t="inlineStr">
        <is>
          <t>비보존제약</t>
        </is>
      </c>
      <c r="C3394" t="inlineStr">
        <is>
          <t>트윈원</t>
        </is>
      </c>
      <c r="D3394" t="inlineStr">
        <is>
          <t>비보존제약</t>
        </is>
      </c>
      <c r="E3394" t="inlineStr">
        <is>
          <t>amlodipine besylate,  telmisartan</t>
        </is>
      </c>
      <c r="F3394" t="inlineStr">
        <is>
          <t>의원</t>
        </is>
      </c>
      <c r="G3394" t="inlineStr">
        <is>
          <t>Generic</t>
        </is>
      </c>
      <c r="H3394" s="493" t="n">
        <v>81547.06</v>
      </c>
      <c r="I3394" s="493" t="n">
        <v>85459.74000000001</v>
      </c>
      <c r="J3394" s="493" t="n">
        <v>92096.5</v>
      </c>
      <c r="K3394" s="493" t="n">
        <v>92787.89999999999</v>
      </c>
      <c r="L3394" s="493" t="n">
        <v>97924.69</v>
      </c>
      <c r="M3394" s="493" t="n">
        <v>94419.42</v>
      </c>
      <c r="N3394" s="493" t="n">
        <v>90745.36</v>
      </c>
      <c r="O3394" s="493" t="n">
        <v>95550.36</v>
      </c>
      <c r="P3394" s="493" t="n">
        <v>87446.86</v>
      </c>
      <c r="Q3394" s="493" t="n">
        <v>91038.85000000001</v>
      </c>
      <c r="R3394" s="493" t="n">
        <v>107336.7</v>
      </c>
      <c r="S3394" s="493" t="n">
        <v>101873.02</v>
      </c>
      <c r="T3394" s="493" t="n">
        <v>97923.42999999999</v>
      </c>
      <c r="U3394" s="493" t="n">
        <v>95030.56</v>
      </c>
      <c r="V3394" s="493" t="n">
        <v>97421.38</v>
      </c>
      <c r="W3394" s="493" t="n">
        <v>96464.56</v>
      </c>
      <c r="X3394" s="493" t="n">
        <v>105938.52</v>
      </c>
      <c r="Y3394" s="493" t="n">
        <v>99355.92</v>
      </c>
      <c r="Z3394" s="493" t="n">
        <v>102203.05</v>
      </c>
      <c r="AA3394" s="493" t="n">
        <v>109766.52</v>
      </c>
      <c r="AB3394" s="493" t="n">
        <v>115006.02</v>
      </c>
      <c r="AC3394" s="493" t="n">
        <v>125650.5</v>
      </c>
      <c r="AD3394" s="493" t="n">
        <v>114446.37</v>
      </c>
      <c r="AE3394" s="493" t="n">
        <v>121371.09</v>
      </c>
      <c r="AF3394" s="493" t="n">
        <v>111426.42</v>
      </c>
      <c r="AG3394" s="493" t="n">
        <v>125895.97</v>
      </c>
      <c r="AH3394" s="493" t="n">
        <v>126405.85</v>
      </c>
      <c r="AI3394" s="493" t="n">
        <v>119771.2</v>
      </c>
      <c r="AJ3394" s="493" t="n">
        <v>123769.61</v>
      </c>
      <c r="AK3394" s="493" t="n">
        <v>133830.45</v>
      </c>
      <c r="AL3394" s="493" t="n">
        <v>135301.27</v>
      </c>
      <c r="AM3394" s="493" t="n">
        <v>124267.35</v>
      </c>
      <c r="AN3394" s="493" t="n">
        <v>108725.85</v>
      </c>
      <c r="AO3394" s="493" t="n">
        <v>110313.3</v>
      </c>
      <c r="AP3394" s="493" t="n">
        <v>114735.24</v>
      </c>
      <c r="AQ3394" s="493" t="n">
        <v>108809.1</v>
      </c>
      <c r="AR3394" s="493" t="n">
        <v>116739.8</v>
      </c>
      <c r="AS3394" s="493" t="n">
        <v>105429.39</v>
      </c>
      <c r="AT3394" s="493" t="n">
        <v>116216.02</v>
      </c>
      <c r="AU3394" s="493" t="n">
        <v>121648.47</v>
      </c>
      <c r="AV3394" s="493" t="n">
        <v>129295.48</v>
      </c>
      <c r="AW3394" s="493" t="n">
        <v>115539.21</v>
      </c>
      <c r="AX3394" s="493" t="n">
        <v>128116.81</v>
      </c>
      <c r="AY3394" s="493" t="n">
        <v>121330</v>
      </c>
      <c r="AZ3394" s="493" t="n">
        <v>116298.24</v>
      </c>
      <c r="BA3394" s="493" t="n">
        <v>127764.08</v>
      </c>
      <c r="BB3394" s="493" t="n">
        <v>122775.87</v>
      </c>
      <c r="BC3394" s="493" t="n">
        <v>135217.06</v>
      </c>
      <c r="BD3394" s="493" t="n">
        <v>112731.15</v>
      </c>
      <c r="BE3394" s="493" t="n">
        <v>121565.16</v>
      </c>
      <c r="BF3394" s="493" t="n">
        <v>129008.33</v>
      </c>
      <c r="BG3394" s="493" t="n">
        <v>123845.07</v>
      </c>
      <c r="BH3394" s="493" t="n">
        <v>113164.76</v>
      </c>
      <c r="BI3394" s="493" t="n">
        <v>117341.55</v>
      </c>
      <c r="BJ3394" s="493" t="n">
        <v>120369.88</v>
      </c>
      <c r="BK3394" s="493" t="n">
        <v>103493.45</v>
      </c>
      <c r="BL3394" s="493" t="n">
        <v>121055.4</v>
      </c>
      <c r="BM3394" s="493" t="n">
        <v>109826.97</v>
      </c>
      <c r="BN3394" s="493" t="n">
        <v>91689.45</v>
      </c>
      <c r="BO3394" s="493" t="n">
        <v>102683.95</v>
      </c>
      <c r="BP3394" s="493" t="n">
        <v>96429.87</v>
      </c>
      <c r="BQ3394" s="493" t="n">
        <v>86668.62</v>
      </c>
      <c r="BR3394" s="493" t="n">
        <v>104304.14</v>
      </c>
      <c r="BS3394" s="493" t="n">
        <v>101635.51</v>
      </c>
      <c r="BT3394" s="493" t="n">
        <v>91579.74000000001</v>
      </c>
      <c r="BU3394" s="493" t="n">
        <v>103020.37</v>
      </c>
      <c r="BV3394" s="493" t="n">
        <v>99555.85000000001</v>
      </c>
      <c r="BW3394" s="493" t="n">
        <v>89749.78999999999</v>
      </c>
    </row>
    <row r="3395">
      <c r="A3395" t="inlineStr">
        <is>
          <t>[C9D3] Angiotensin-II 길항제 칼슘길항제 복합제</t>
        </is>
      </c>
      <c r="B3395" t="inlineStr">
        <is>
          <t>비보존제약</t>
        </is>
      </c>
      <c r="C3395" t="inlineStr">
        <is>
          <t>트윈원</t>
        </is>
      </c>
      <c r="D3395" t="inlineStr">
        <is>
          <t>비보존제약</t>
        </is>
      </c>
      <c r="E3395" t="inlineStr">
        <is>
          <t>amlodipine besylate,  telmisartan</t>
        </is>
      </c>
      <c r="F3395" t="inlineStr">
        <is>
          <t>보건소</t>
        </is>
      </c>
      <c r="G3395" t="inlineStr">
        <is>
          <t>Generic</t>
        </is>
      </c>
      <c r="H3395" s="493" t="n">
        <v>4803.3</v>
      </c>
      <c r="I3395" s="493" t="n">
        <v>1507.5</v>
      </c>
      <c r="J3395" s="493" t="n">
        <v>1374.6</v>
      </c>
      <c r="K3395" s="493" t="n">
        <v>1047.6</v>
      </c>
      <c r="L3395" s="493" t="n">
        <v>939.9</v>
      </c>
      <c r="M3395" s="493" t="n">
        <v>1163.4</v>
      </c>
      <c r="N3395" s="493" t="n">
        <v>1524.9</v>
      </c>
      <c r="O3395" s="493" t="n">
        <v>903.6</v>
      </c>
      <c r="P3395" s="493" t="n">
        <v>1350</v>
      </c>
      <c r="Q3395" s="493" t="n">
        <v>722.7</v>
      </c>
      <c r="R3395" s="493" t="n">
        <v>1337.7</v>
      </c>
      <c r="S3395" s="493" t="n">
        <v>1339.8</v>
      </c>
      <c r="T3395" s="493" t="n">
        <v>1509.9</v>
      </c>
      <c r="U3395" s="493" t="n">
        <v>639</v>
      </c>
      <c r="V3395" s="493" t="n">
        <v>892.8</v>
      </c>
      <c r="W3395" s="493" t="n">
        <v>1191.6</v>
      </c>
      <c r="X3395" s="493" t="n">
        <v>274.8</v>
      </c>
      <c r="Y3395" s="493" t="n">
        <v>846</v>
      </c>
      <c r="Z3395" s="493" t="n">
        <v>2268.6</v>
      </c>
      <c r="AA3395" s="493" t="n">
        <v>418.2</v>
      </c>
      <c r="AB3395" s="493" t="n">
        <v>1623.9</v>
      </c>
      <c r="AC3395" s="493" t="n">
        <v>169.2</v>
      </c>
      <c r="AD3395" s="493" t="n">
        <v>1767.3</v>
      </c>
      <c r="AE3395" s="493" t="n">
        <v>2518.8</v>
      </c>
      <c r="AF3395" s="493" t="n">
        <v>1125</v>
      </c>
      <c r="AG3395" s="493" t="n">
        <v>971.1</v>
      </c>
      <c r="AH3395" s="493" t="n">
        <v>2740.5</v>
      </c>
      <c r="AI3395" s="493" t="n">
        <v>1443.3</v>
      </c>
      <c r="AJ3395" s="493" t="n">
        <v>1256.8</v>
      </c>
      <c r="AK3395" s="493" t="n">
        <v>1298.9</v>
      </c>
      <c r="AL3395" s="493" t="n">
        <v>2339.4</v>
      </c>
      <c r="AM3395" s="493" t="n">
        <v>1275</v>
      </c>
      <c r="AN3395" s="493" t="n">
        <v>1590</v>
      </c>
      <c r="AO3395" s="493" t="n">
        <v>2149.8</v>
      </c>
      <c r="AP3395" s="493" t="n">
        <v>2652.9</v>
      </c>
      <c r="AQ3395" s="493" t="n">
        <v>1632</v>
      </c>
      <c r="AR3395" s="493" t="n">
        <v>2478.12</v>
      </c>
      <c r="AS3395" s="493" t="n">
        <v>2103.6</v>
      </c>
      <c r="AT3395" s="493" t="n">
        <v>2149.72</v>
      </c>
      <c r="AU3395" s="493" t="n">
        <v>3303.9</v>
      </c>
      <c r="AV3395" s="493" t="n">
        <v>2299.5</v>
      </c>
      <c r="AW3395" s="493" t="n">
        <v>1850.9</v>
      </c>
      <c r="AX3395" s="493" t="n">
        <v>2980.32</v>
      </c>
      <c r="AY3395" s="493" t="n">
        <v>2547.48</v>
      </c>
      <c r="AZ3395" s="493" t="n">
        <v>1422.04</v>
      </c>
      <c r="BA3395" s="493" t="n">
        <v>3822</v>
      </c>
      <c r="BB3395" s="493" t="n">
        <v>4307.04</v>
      </c>
      <c r="BC3395" s="493" t="n">
        <v>3780.62</v>
      </c>
      <c r="BD3395" s="493" t="n">
        <v>2377.8</v>
      </c>
      <c r="BE3395" s="493" t="n">
        <v>6331.12</v>
      </c>
      <c r="BF3395" s="493" t="n">
        <v>2983.1</v>
      </c>
      <c r="BG3395" s="493" t="n">
        <v>5926.5</v>
      </c>
      <c r="BH3395" s="493" t="n">
        <v>6561.6</v>
      </c>
      <c r="BI3395" s="493" t="n">
        <v>6552</v>
      </c>
      <c r="BJ3395" s="493" t="n">
        <v>9733.48</v>
      </c>
      <c r="BK3395" s="493" t="n">
        <v>9133.950000000001</v>
      </c>
      <c r="BL3395" s="493" t="n">
        <v>9563.76</v>
      </c>
      <c r="BM3395" s="493" t="n">
        <v>5930.1</v>
      </c>
      <c r="BN3395" s="493" t="n">
        <v>6793.8</v>
      </c>
      <c r="BO3395" s="493" t="n">
        <v>2479.5</v>
      </c>
      <c r="BP3395" s="493" t="n">
        <v>9468.6</v>
      </c>
      <c r="BQ3395" s="493" t="n">
        <v>1536</v>
      </c>
      <c r="BR3395" s="493" t="n">
        <v>3242.7</v>
      </c>
      <c r="BS3395" s="493" t="n">
        <v>0</v>
      </c>
      <c r="BT3395" s="493" t="n">
        <v>0</v>
      </c>
      <c r="BU3395" s="493" t="n">
        <v>160.5</v>
      </c>
      <c r="BV3395" s="493" t="n">
        <v>0</v>
      </c>
      <c r="BW3395" s="493" t="n">
        <v>0</v>
      </c>
    </row>
    <row r="3396">
      <c r="A3396" t="inlineStr">
        <is>
          <t>[C9D3] Angiotensin-II 길항제 칼슘길항제 복합제</t>
        </is>
      </c>
      <c r="B3396" t="inlineStr">
        <is>
          <t>사이넥스</t>
        </is>
      </c>
      <c r="C3396" t="inlineStr">
        <is>
          <t>세비액트</t>
        </is>
      </c>
      <c r="D3396" t="inlineStr">
        <is>
          <t>사이넥스</t>
        </is>
      </c>
      <c r="E3396" t="inlineStr">
        <is>
          <t>amlodipine besylate,  olmesartan medoxomil</t>
        </is>
      </c>
      <c r="F3396" t="inlineStr">
        <is>
          <t>종합병원</t>
        </is>
      </c>
      <c r="G3396" t="inlineStr">
        <is>
          <t>Generic</t>
        </is>
      </c>
      <c r="H3396" s="493" t="n">
        <v>0</v>
      </c>
      <c r="I3396" s="493" t="n">
        <v>0</v>
      </c>
      <c r="J3396" s="493" t="n">
        <v>0</v>
      </c>
      <c r="K3396" s="493" t="n">
        <v>0</v>
      </c>
      <c r="L3396" s="493" t="n">
        <v>0</v>
      </c>
      <c r="M3396" s="493" t="n">
        <v>0</v>
      </c>
      <c r="N3396" s="493" t="n">
        <v>0</v>
      </c>
      <c r="O3396" s="493" t="n">
        <v>0</v>
      </c>
      <c r="P3396" s="493" t="n">
        <v>0</v>
      </c>
      <c r="Q3396" s="493" t="n">
        <v>1162.2</v>
      </c>
      <c r="R3396" s="493" t="n">
        <v>728</v>
      </c>
      <c r="S3396" s="493" t="n">
        <v>744.9</v>
      </c>
      <c r="T3396" s="493" t="n">
        <v>2520.3</v>
      </c>
      <c r="U3396" s="493" t="n">
        <v>1066.5</v>
      </c>
      <c r="V3396" s="493" t="n">
        <v>625.8</v>
      </c>
      <c r="W3396" s="493" t="n">
        <v>1557</v>
      </c>
      <c r="X3396" s="493" t="n">
        <v>468.6</v>
      </c>
      <c r="Y3396" s="493" t="n">
        <v>224</v>
      </c>
      <c r="Z3396" s="493" t="n">
        <v>703.12</v>
      </c>
      <c r="AA3396" s="493" t="n">
        <v>0</v>
      </c>
      <c r="AB3396" s="493" t="n">
        <v>481.2</v>
      </c>
      <c r="AC3396" s="493" t="n">
        <v>0</v>
      </c>
      <c r="AD3396" s="493" t="n">
        <v>479.4</v>
      </c>
      <c r="AE3396" s="493" t="n">
        <v>0</v>
      </c>
      <c r="AF3396" s="493" t="n">
        <v>0</v>
      </c>
      <c r="AG3396" s="493" t="n">
        <v>0</v>
      </c>
      <c r="AH3396" s="493" t="n">
        <v>480</v>
      </c>
      <c r="AI3396" s="493" t="n">
        <v>0</v>
      </c>
      <c r="AJ3396" s="493" t="n">
        <v>0</v>
      </c>
      <c r="AK3396" s="493" t="n">
        <v>0</v>
      </c>
      <c r="AL3396" s="493" t="n">
        <v>240</v>
      </c>
      <c r="AM3396" s="493" t="n">
        <v>0</v>
      </c>
      <c r="AN3396" s="493" t="n">
        <v>0</v>
      </c>
      <c r="AO3396" s="493" t="n">
        <v>0</v>
      </c>
      <c r="AP3396" s="493" t="n">
        <v>0</v>
      </c>
      <c r="AQ3396" s="493" t="n">
        <v>0</v>
      </c>
      <c r="AR3396" s="493" t="n">
        <v>0</v>
      </c>
      <c r="AS3396" s="493" t="n">
        <v>0</v>
      </c>
      <c r="AT3396" s="493" t="n">
        <v>0</v>
      </c>
      <c r="AU3396" s="493" t="n">
        <v>0</v>
      </c>
      <c r="AV3396" s="493" t="n">
        <v>0</v>
      </c>
      <c r="AW3396" s="493" t="n">
        <v>0</v>
      </c>
      <c r="AX3396" s="493" t="n">
        <v>0</v>
      </c>
      <c r="AY3396" s="493" t="n">
        <v>0</v>
      </c>
      <c r="AZ3396" s="493" t="n">
        <v>0</v>
      </c>
      <c r="BA3396" s="493" t="n">
        <v>0</v>
      </c>
      <c r="BB3396" s="493" t="n">
        <v>0</v>
      </c>
      <c r="BC3396" s="493" t="n">
        <v>0</v>
      </c>
      <c r="BD3396" s="493" t="n">
        <v>0</v>
      </c>
      <c r="BE3396" s="493" t="n">
        <v>0</v>
      </c>
      <c r="BF3396" s="493" t="n">
        <v>0</v>
      </c>
      <c r="BG3396" s="493" t="n">
        <v>0</v>
      </c>
      <c r="BH3396" s="493" t="n">
        <v>0</v>
      </c>
      <c r="BI3396" s="493" t="n">
        <v>0</v>
      </c>
      <c r="BJ3396" s="493" t="n">
        <v>0</v>
      </c>
      <c r="BK3396" s="493" t="n">
        <v>0</v>
      </c>
      <c r="BL3396" s="493" t="n">
        <v>0</v>
      </c>
      <c r="BM3396" s="493" t="n">
        <v>0</v>
      </c>
      <c r="BN3396" s="493" t="n">
        <v>0</v>
      </c>
      <c r="BO3396" s="493" t="n">
        <v>0</v>
      </c>
      <c r="BP3396" s="493" t="n">
        <v>0</v>
      </c>
      <c r="BQ3396" s="493" t="n">
        <v>0</v>
      </c>
      <c r="BR3396" s="493" t="n">
        <v>0</v>
      </c>
      <c r="BS3396" s="493" t="n">
        <v>0</v>
      </c>
      <c r="BT3396" s="493" t="n">
        <v>0</v>
      </c>
      <c r="BU3396" s="493" t="n">
        <v>0</v>
      </c>
      <c r="BV3396" s="493" t="n">
        <v>0</v>
      </c>
      <c r="BW3396" s="493" t="n">
        <v>0</v>
      </c>
    </row>
    <row r="3397">
      <c r="A3397" t="inlineStr">
        <is>
          <t>[C9D3] Angiotensin-II 길항제 칼슘길항제 복합제</t>
        </is>
      </c>
      <c r="B3397" t="inlineStr">
        <is>
          <t>사이넥스</t>
        </is>
      </c>
      <c r="C3397" t="inlineStr">
        <is>
          <t>세비액트</t>
        </is>
      </c>
      <c r="D3397" t="inlineStr">
        <is>
          <t>사이넥스</t>
        </is>
      </c>
      <c r="E3397" t="inlineStr">
        <is>
          <t>amlodipine besylate,  olmesartan medoxomil</t>
        </is>
      </c>
      <c r="F3397" t="inlineStr">
        <is>
          <t>병원</t>
        </is>
      </c>
      <c r="G3397" t="inlineStr">
        <is>
          <t>Generic</t>
        </is>
      </c>
      <c r="H3397" s="493" t="n">
        <v>567.9</v>
      </c>
      <c r="I3397" s="493" t="n">
        <v>1684.5</v>
      </c>
      <c r="J3397" s="493" t="n">
        <v>1055.7</v>
      </c>
      <c r="K3397" s="493" t="n">
        <v>4014.6</v>
      </c>
      <c r="L3397" s="493" t="n">
        <v>6510.6</v>
      </c>
      <c r="M3397" s="493" t="n">
        <v>8843.700000000001</v>
      </c>
      <c r="N3397" s="493" t="n">
        <v>7507.2</v>
      </c>
      <c r="O3397" s="493" t="n">
        <v>7222.5</v>
      </c>
      <c r="P3397" s="493" t="n">
        <v>2440.5</v>
      </c>
      <c r="Q3397" s="493" t="n">
        <v>5418</v>
      </c>
      <c r="R3397" s="493" t="n">
        <v>6707.1</v>
      </c>
      <c r="S3397" s="493" t="n">
        <v>3699</v>
      </c>
      <c r="T3397" s="493" t="n">
        <v>5789.4</v>
      </c>
      <c r="U3397" s="493" t="n">
        <v>4290</v>
      </c>
      <c r="V3397" s="493" t="n">
        <v>4243.72</v>
      </c>
      <c r="W3397" s="493" t="n">
        <v>5373.7</v>
      </c>
      <c r="X3397" s="493" t="n">
        <v>4147.4</v>
      </c>
      <c r="Y3397" s="493" t="n">
        <v>966.6</v>
      </c>
      <c r="Z3397" s="493" t="n">
        <v>555.9</v>
      </c>
      <c r="AA3397" s="493" t="n">
        <v>409.86</v>
      </c>
      <c r="AB3397" s="493" t="n">
        <v>455.7</v>
      </c>
      <c r="AC3397" s="493" t="n">
        <v>166.8</v>
      </c>
      <c r="AD3397" s="493" t="n">
        <v>0</v>
      </c>
      <c r="AE3397" s="493" t="n">
        <v>0</v>
      </c>
      <c r="AF3397" s="493" t="n">
        <v>402</v>
      </c>
      <c r="AG3397" s="493" t="n">
        <v>0</v>
      </c>
      <c r="AH3397" s="493" t="n">
        <v>639.6</v>
      </c>
      <c r="AI3397" s="493" t="n">
        <v>0</v>
      </c>
      <c r="AJ3397" s="493" t="n">
        <v>0</v>
      </c>
      <c r="AK3397" s="493" t="n">
        <v>0</v>
      </c>
      <c r="AL3397" s="493" t="n">
        <v>0</v>
      </c>
      <c r="AM3397" s="493" t="n">
        <v>0</v>
      </c>
      <c r="AN3397" s="493" t="n">
        <v>0</v>
      </c>
      <c r="AO3397" s="493" t="n">
        <v>0</v>
      </c>
      <c r="AP3397" s="493" t="n">
        <v>0</v>
      </c>
      <c r="AQ3397" s="493" t="n">
        <v>0</v>
      </c>
      <c r="AR3397" s="493" t="n">
        <v>0</v>
      </c>
      <c r="AS3397" s="493" t="n">
        <v>0</v>
      </c>
      <c r="AT3397" s="493" t="n">
        <v>0</v>
      </c>
      <c r="AU3397" s="493" t="n">
        <v>0</v>
      </c>
      <c r="AV3397" s="493" t="n">
        <v>0</v>
      </c>
      <c r="AW3397" s="493" t="n">
        <v>0</v>
      </c>
      <c r="AX3397" s="493" t="n">
        <v>0</v>
      </c>
      <c r="AY3397" s="493" t="n">
        <v>0</v>
      </c>
      <c r="AZ3397" s="493" t="n">
        <v>0</v>
      </c>
      <c r="BA3397" s="493" t="n">
        <v>0</v>
      </c>
      <c r="BB3397" s="493" t="n">
        <v>0</v>
      </c>
      <c r="BC3397" s="493" t="n">
        <v>0</v>
      </c>
      <c r="BD3397" s="493" t="n">
        <v>0</v>
      </c>
      <c r="BE3397" s="493" t="n">
        <v>0</v>
      </c>
      <c r="BF3397" s="493" t="n">
        <v>0</v>
      </c>
      <c r="BG3397" s="493" t="n">
        <v>0</v>
      </c>
      <c r="BH3397" s="493" t="n">
        <v>0</v>
      </c>
      <c r="BI3397" s="493" t="n">
        <v>0</v>
      </c>
      <c r="BJ3397" s="493" t="n">
        <v>0</v>
      </c>
      <c r="BK3397" s="493" t="n">
        <v>0</v>
      </c>
      <c r="BL3397" s="493" t="n">
        <v>0</v>
      </c>
      <c r="BM3397" s="493" t="n">
        <v>0</v>
      </c>
      <c r="BN3397" s="493" t="n">
        <v>0</v>
      </c>
      <c r="BO3397" s="493" t="n">
        <v>0</v>
      </c>
      <c r="BP3397" s="493" t="n">
        <v>0</v>
      </c>
      <c r="BQ3397" s="493" t="n">
        <v>0</v>
      </c>
      <c r="BR3397" s="493" t="n">
        <v>0</v>
      </c>
      <c r="BS3397" s="493" t="n">
        <v>0</v>
      </c>
      <c r="BT3397" s="493" t="n">
        <v>0</v>
      </c>
      <c r="BU3397" s="493" t="n">
        <v>0</v>
      </c>
      <c r="BV3397" s="493" t="n">
        <v>0</v>
      </c>
      <c r="BW3397" s="493" t="n">
        <v>0</v>
      </c>
    </row>
    <row r="3398">
      <c r="A3398" t="inlineStr">
        <is>
          <t>[C9D3] Angiotensin-II 길항제 칼슘길항제 복합제</t>
        </is>
      </c>
      <c r="B3398" t="inlineStr">
        <is>
          <t>사이넥스</t>
        </is>
      </c>
      <c r="C3398" t="inlineStr">
        <is>
          <t>세비액트</t>
        </is>
      </c>
      <c r="D3398" t="inlineStr">
        <is>
          <t>사이넥스</t>
        </is>
      </c>
      <c r="E3398" t="inlineStr">
        <is>
          <t>amlodipine besylate,  olmesartan medoxomil</t>
        </is>
      </c>
      <c r="F3398" t="inlineStr">
        <is>
          <t>의원</t>
        </is>
      </c>
      <c r="G3398" t="inlineStr">
        <is>
          <t>Generic</t>
        </is>
      </c>
      <c r="H3398" s="493" t="n">
        <v>32120.6</v>
      </c>
      <c r="I3398" s="493" t="n">
        <v>30634.15</v>
      </c>
      <c r="J3398" s="493" t="n">
        <v>33342.8</v>
      </c>
      <c r="K3398" s="493" t="n">
        <v>31351.95</v>
      </c>
      <c r="L3398" s="493" t="n">
        <v>33380.68</v>
      </c>
      <c r="M3398" s="493" t="n">
        <v>28378.3</v>
      </c>
      <c r="N3398" s="493" t="n">
        <v>31581.3</v>
      </c>
      <c r="O3398" s="493" t="n">
        <v>31857.06</v>
      </c>
      <c r="P3398" s="493" t="n">
        <v>30571</v>
      </c>
      <c r="Q3398" s="493" t="n">
        <v>24955.5</v>
      </c>
      <c r="R3398" s="493" t="n">
        <v>35973.68</v>
      </c>
      <c r="S3398" s="493" t="n">
        <v>30456.26</v>
      </c>
      <c r="T3398" s="493" t="n">
        <v>33543.42</v>
      </c>
      <c r="U3398" s="493" t="n">
        <v>27264.77</v>
      </c>
      <c r="V3398" s="493" t="n">
        <v>35046.82</v>
      </c>
      <c r="W3398" s="493" t="n">
        <v>26532.22</v>
      </c>
      <c r="X3398" s="493" t="n">
        <v>30048.57</v>
      </c>
      <c r="Y3398" s="493" t="n">
        <v>16676.26</v>
      </c>
      <c r="Z3398" s="493" t="n">
        <v>13979.82</v>
      </c>
      <c r="AA3398" s="493" t="n">
        <v>4896.71</v>
      </c>
      <c r="AB3398" s="493" t="n">
        <v>6648.75</v>
      </c>
      <c r="AC3398" s="493" t="n">
        <v>1472.3</v>
      </c>
      <c r="AD3398" s="493" t="n">
        <v>3416.9</v>
      </c>
      <c r="AE3398" s="493" t="n">
        <v>1437.5</v>
      </c>
      <c r="AF3398" s="493" t="n">
        <v>3123.4</v>
      </c>
      <c r="AG3398" s="493" t="n">
        <v>0</v>
      </c>
      <c r="AH3398" s="493" t="n">
        <v>1413.1</v>
      </c>
      <c r="AI3398" s="493" t="n">
        <v>0</v>
      </c>
      <c r="AJ3398" s="493" t="n">
        <v>0</v>
      </c>
      <c r="AK3398" s="493" t="n">
        <v>0</v>
      </c>
      <c r="AL3398" s="493" t="n">
        <v>1559.7</v>
      </c>
      <c r="AM3398" s="493" t="n">
        <v>0</v>
      </c>
      <c r="AN3398" s="493" t="n">
        <v>0</v>
      </c>
      <c r="AO3398" s="493" t="n">
        <v>0</v>
      </c>
      <c r="AP3398" s="493" t="n">
        <v>0</v>
      </c>
      <c r="AQ3398" s="493" t="n">
        <v>0</v>
      </c>
      <c r="AR3398" s="493" t="n">
        <v>0</v>
      </c>
      <c r="AS3398" s="493" t="n">
        <v>0</v>
      </c>
      <c r="AT3398" s="493" t="n">
        <v>0</v>
      </c>
      <c r="AU3398" s="493" t="n">
        <v>0</v>
      </c>
      <c r="AV3398" s="493" t="n">
        <v>0</v>
      </c>
      <c r="AW3398" s="493" t="n">
        <v>0</v>
      </c>
      <c r="AX3398" s="493" t="n">
        <v>0</v>
      </c>
      <c r="AY3398" s="493" t="n">
        <v>0</v>
      </c>
      <c r="AZ3398" s="493" t="n">
        <v>0</v>
      </c>
      <c r="BA3398" s="493" t="n">
        <v>0</v>
      </c>
      <c r="BB3398" s="493" t="n">
        <v>0</v>
      </c>
      <c r="BC3398" s="493" t="n">
        <v>0</v>
      </c>
      <c r="BD3398" s="493" t="n">
        <v>0</v>
      </c>
      <c r="BE3398" s="493" t="n">
        <v>0</v>
      </c>
      <c r="BF3398" s="493" t="n">
        <v>0</v>
      </c>
      <c r="BG3398" s="493" t="n">
        <v>0</v>
      </c>
      <c r="BH3398" s="493" t="n">
        <v>0</v>
      </c>
      <c r="BI3398" s="493" t="n">
        <v>0</v>
      </c>
      <c r="BJ3398" s="493" t="n">
        <v>0</v>
      </c>
      <c r="BK3398" s="493" t="n">
        <v>0</v>
      </c>
      <c r="BL3398" s="493" t="n">
        <v>0</v>
      </c>
      <c r="BM3398" s="493" t="n">
        <v>0</v>
      </c>
      <c r="BN3398" s="493" t="n">
        <v>0</v>
      </c>
      <c r="BO3398" s="493" t="n">
        <v>0</v>
      </c>
      <c r="BP3398" s="493" t="n">
        <v>0</v>
      </c>
      <c r="BQ3398" s="493" t="n">
        <v>0</v>
      </c>
      <c r="BR3398" s="493" t="n">
        <v>0</v>
      </c>
      <c r="BS3398" s="493" t="n">
        <v>0</v>
      </c>
      <c r="BT3398" s="493" t="n">
        <v>0</v>
      </c>
      <c r="BU3398" s="493" t="n">
        <v>0</v>
      </c>
      <c r="BV3398" s="493" t="n">
        <v>0</v>
      </c>
      <c r="BW3398" s="493" t="n">
        <v>0</v>
      </c>
    </row>
    <row r="3399">
      <c r="A3399" t="inlineStr">
        <is>
          <t>[C9D3] Angiotensin-II 길항제 칼슘길항제 복합제</t>
        </is>
      </c>
      <c r="B3399" t="inlineStr">
        <is>
          <t>사이넥스</t>
        </is>
      </c>
      <c r="C3399" t="inlineStr">
        <is>
          <t>세비액트 에이치씨티</t>
        </is>
      </c>
      <c r="D3399" t="inlineStr">
        <is>
          <t>사이넥스</t>
        </is>
      </c>
      <c r="E3399" t="inlineStr">
        <is>
          <t>amlodipine besylate,  hydrochlorothiazide,  olmesartan medoxomil</t>
        </is>
      </c>
      <c r="F3399" t="inlineStr">
        <is>
          <t>종합병원</t>
        </is>
      </c>
      <c r="G3399" t="inlineStr">
        <is>
          <t>Generic</t>
        </is>
      </c>
      <c r="H3399" s="493" t="n">
        <v>0</v>
      </c>
      <c r="I3399" s="493" t="n">
        <v>0</v>
      </c>
      <c r="J3399" s="493" t="n">
        <v>0</v>
      </c>
      <c r="K3399" s="493" t="n">
        <v>0</v>
      </c>
      <c r="L3399" s="493" t="n">
        <v>0</v>
      </c>
      <c r="M3399" s="493" t="n">
        <v>0</v>
      </c>
      <c r="N3399" s="493" t="n">
        <v>0</v>
      </c>
      <c r="O3399" s="493" t="n">
        <v>0</v>
      </c>
      <c r="P3399" s="493" t="n">
        <v>0</v>
      </c>
      <c r="Q3399" s="493" t="n">
        <v>244.36</v>
      </c>
      <c r="R3399" s="493" t="n">
        <v>0</v>
      </c>
      <c r="S3399" s="493" t="n">
        <v>183.6</v>
      </c>
      <c r="T3399" s="493" t="n">
        <v>255.6</v>
      </c>
      <c r="U3399" s="493" t="n">
        <v>47.1</v>
      </c>
      <c r="V3399" s="493" t="n">
        <v>268.2</v>
      </c>
      <c r="W3399" s="493" t="n">
        <v>261</v>
      </c>
      <c r="X3399" s="493" t="n">
        <v>0</v>
      </c>
      <c r="Y3399" s="493" t="n">
        <v>0</v>
      </c>
      <c r="Z3399" s="493" t="n">
        <v>0</v>
      </c>
      <c r="AA3399" s="493" t="n">
        <v>0</v>
      </c>
      <c r="AB3399" s="493" t="n">
        <v>0</v>
      </c>
      <c r="AC3399" s="493" t="n">
        <v>0</v>
      </c>
      <c r="AD3399" s="493" t="n">
        <v>0</v>
      </c>
      <c r="AE3399" s="493" t="n">
        <v>0</v>
      </c>
      <c r="AF3399" s="493" t="n">
        <v>0</v>
      </c>
      <c r="AG3399" s="493" t="n">
        <v>0</v>
      </c>
      <c r="AH3399" s="493" t="n">
        <v>0</v>
      </c>
      <c r="AI3399" s="493" t="n">
        <v>0</v>
      </c>
      <c r="AJ3399" s="493" t="n">
        <v>0</v>
      </c>
      <c r="AK3399" s="493" t="n">
        <v>0</v>
      </c>
      <c r="AL3399" s="493" t="n">
        <v>0</v>
      </c>
      <c r="AM3399" s="493" t="n">
        <v>0</v>
      </c>
      <c r="AN3399" s="493" t="n">
        <v>0</v>
      </c>
      <c r="AO3399" s="493" t="n">
        <v>0</v>
      </c>
      <c r="AP3399" s="493" t="n">
        <v>0</v>
      </c>
      <c r="AQ3399" s="493" t="n">
        <v>0</v>
      </c>
      <c r="AR3399" s="493" t="n">
        <v>0</v>
      </c>
      <c r="AS3399" s="493" t="n">
        <v>0</v>
      </c>
      <c r="AT3399" s="493" t="n">
        <v>0</v>
      </c>
      <c r="AU3399" s="493" t="n">
        <v>0</v>
      </c>
      <c r="AV3399" s="493" t="n">
        <v>0</v>
      </c>
      <c r="AW3399" s="493" t="n">
        <v>0</v>
      </c>
      <c r="AX3399" s="493" t="n">
        <v>0</v>
      </c>
      <c r="AY3399" s="493" t="n">
        <v>0</v>
      </c>
      <c r="AZ3399" s="493" t="n">
        <v>0</v>
      </c>
      <c r="BA3399" s="493" t="n">
        <v>0</v>
      </c>
      <c r="BB3399" s="493" t="n">
        <v>0</v>
      </c>
      <c r="BC3399" s="493" t="n">
        <v>0</v>
      </c>
      <c r="BD3399" s="493" t="n">
        <v>0</v>
      </c>
      <c r="BE3399" s="493" t="n">
        <v>0</v>
      </c>
      <c r="BF3399" s="493" t="n">
        <v>0</v>
      </c>
      <c r="BG3399" s="493" t="n">
        <v>0</v>
      </c>
      <c r="BH3399" s="493" t="n">
        <v>0</v>
      </c>
      <c r="BI3399" s="493" t="n">
        <v>0</v>
      </c>
      <c r="BJ3399" s="493" t="n">
        <v>0</v>
      </c>
      <c r="BK3399" s="493" t="n">
        <v>0</v>
      </c>
      <c r="BL3399" s="493" t="n">
        <v>0</v>
      </c>
      <c r="BM3399" s="493" t="n">
        <v>0</v>
      </c>
      <c r="BN3399" s="493" t="n">
        <v>0</v>
      </c>
      <c r="BO3399" s="493" t="n">
        <v>0</v>
      </c>
      <c r="BP3399" s="493" t="n">
        <v>0</v>
      </c>
      <c r="BQ3399" s="493" t="n">
        <v>0</v>
      </c>
      <c r="BR3399" s="493" t="n">
        <v>0</v>
      </c>
      <c r="BS3399" s="493" t="n">
        <v>0</v>
      </c>
      <c r="BT3399" s="493" t="n">
        <v>0</v>
      </c>
      <c r="BU3399" s="493" t="n">
        <v>0</v>
      </c>
      <c r="BV3399" s="493" t="n">
        <v>0</v>
      </c>
      <c r="BW3399" s="493" t="n">
        <v>0</v>
      </c>
    </row>
    <row r="3400">
      <c r="A3400" t="inlineStr">
        <is>
          <t>[C9D3] Angiotensin-II 길항제 칼슘길항제 복합제</t>
        </is>
      </c>
      <c r="B3400" t="inlineStr">
        <is>
          <t>사이넥스</t>
        </is>
      </c>
      <c r="C3400" t="inlineStr">
        <is>
          <t>세비액트 에이치씨티</t>
        </is>
      </c>
      <c r="D3400" t="inlineStr">
        <is>
          <t>사이넥스</t>
        </is>
      </c>
      <c r="E3400" t="inlineStr">
        <is>
          <t>amlodipine besylate,  hydrochlorothiazide,  olmesartan medoxomil</t>
        </is>
      </c>
      <c r="F3400" t="inlineStr">
        <is>
          <t>병원</t>
        </is>
      </c>
      <c r="G3400" t="inlineStr">
        <is>
          <t>Generic</t>
        </is>
      </c>
      <c r="H3400" s="493" t="n">
        <v>0</v>
      </c>
      <c r="I3400" s="493" t="n">
        <v>0</v>
      </c>
      <c r="J3400" s="493" t="n">
        <v>0</v>
      </c>
      <c r="K3400" s="493" t="n">
        <v>1035.3</v>
      </c>
      <c r="L3400" s="493" t="n">
        <v>9190</v>
      </c>
      <c r="M3400" s="493" t="n">
        <v>6312.52</v>
      </c>
      <c r="N3400" s="493" t="n">
        <v>6101.92</v>
      </c>
      <c r="O3400" s="493" t="n">
        <v>5948.6</v>
      </c>
      <c r="P3400" s="493" t="n">
        <v>11445</v>
      </c>
      <c r="Q3400" s="493" t="n">
        <v>4232.4</v>
      </c>
      <c r="R3400" s="493" t="n">
        <v>9013.799999999999</v>
      </c>
      <c r="S3400" s="493" t="n">
        <v>5333.4</v>
      </c>
      <c r="T3400" s="493" t="n">
        <v>5827.6</v>
      </c>
      <c r="U3400" s="493" t="n">
        <v>7340.4</v>
      </c>
      <c r="V3400" s="493" t="n">
        <v>6474.62</v>
      </c>
      <c r="W3400" s="493" t="n">
        <v>3496.2</v>
      </c>
      <c r="X3400" s="493" t="n">
        <v>3135.6</v>
      </c>
      <c r="Y3400" s="493" t="n">
        <v>0</v>
      </c>
      <c r="Z3400" s="493" t="n">
        <v>0</v>
      </c>
      <c r="AA3400" s="493" t="n">
        <v>0</v>
      </c>
      <c r="AB3400" s="493" t="n">
        <v>0</v>
      </c>
      <c r="AC3400" s="493" t="n">
        <v>0</v>
      </c>
      <c r="AD3400" s="493" t="n">
        <v>0</v>
      </c>
      <c r="AE3400" s="493" t="n">
        <v>0</v>
      </c>
      <c r="AF3400" s="493" t="n">
        <v>0</v>
      </c>
      <c r="AG3400" s="493" t="n">
        <v>0</v>
      </c>
      <c r="AH3400" s="493" t="n">
        <v>0</v>
      </c>
      <c r="AI3400" s="493" t="n">
        <v>0</v>
      </c>
      <c r="AJ3400" s="493" t="n">
        <v>0</v>
      </c>
      <c r="AK3400" s="493" t="n">
        <v>0</v>
      </c>
      <c r="AL3400" s="493" t="n">
        <v>0</v>
      </c>
      <c r="AM3400" s="493" t="n">
        <v>0</v>
      </c>
      <c r="AN3400" s="493" t="n">
        <v>0</v>
      </c>
      <c r="AO3400" s="493" t="n">
        <v>0</v>
      </c>
      <c r="AP3400" s="493" t="n">
        <v>0</v>
      </c>
      <c r="AQ3400" s="493" t="n">
        <v>0</v>
      </c>
      <c r="AR3400" s="493" t="n">
        <v>0</v>
      </c>
      <c r="AS3400" s="493" t="n">
        <v>0</v>
      </c>
      <c r="AT3400" s="493" t="n">
        <v>0</v>
      </c>
      <c r="AU3400" s="493" t="n">
        <v>0</v>
      </c>
      <c r="AV3400" s="493" t="n">
        <v>0</v>
      </c>
      <c r="AW3400" s="493" t="n">
        <v>0</v>
      </c>
      <c r="AX3400" s="493" t="n">
        <v>0</v>
      </c>
      <c r="AY3400" s="493" t="n">
        <v>0</v>
      </c>
      <c r="AZ3400" s="493" t="n">
        <v>0</v>
      </c>
      <c r="BA3400" s="493" t="n">
        <v>0</v>
      </c>
      <c r="BB3400" s="493" t="n">
        <v>0</v>
      </c>
      <c r="BC3400" s="493" t="n">
        <v>0</v>
      </c>
      <c r="BD3400" s="493" t="n">
        <v>0</v>
      </c>
      <c r="BE3400" s="493" t="n">
        <v>0</v>
      </c>
      <c r="BF3400" s="493" t="n">
        <v>0</v>
      </c>
      <c r="BG3400" s="493" t="n">
        <v>0</v>
      </c>
      <c r="BH3400" s="493" t="n">
        <v>0</v>
      </c>
      <c r="BI3400" s="493" t="n">
        <v>0</v>
      </c>
      <c r="BJ3400" s="493" t="n">
        <v>0</v>
      </c>
      <c r="BK3400" s="493" t="n">
        <v>0</v>
      </c>
      <c r="BL3400" s="493" t="n">
        <v>0</v>
      </c>
      <c r="BM3400" s="493" t="n">
        <v>0</v>
      </c>
      <c r="BN3400" s="493" t="n">
        <v>0</v>
      </c>
      <c r="BO3400" s="493" t="n">
        <v>0</v>
      </c>
      <c r="BP3400" s="493" t="n">
        <v>0</v>
      </c>
      <c r="BQ3400" s="493" t="n">
        <v>0</v>
      </c>
      <c r="BR3400" s="493" t="n">
        <v>0</v>
      </c>
      <c r="BS3400" s="493" t="n">
        <v>0</v>
      </c>
      <c r="BT3400" s="493" t="n">
        <v>0</v>
      </c>
      <c r="BU3400" s="493" t="n">
        <v>0</v>
      </c>
      <c r="BV3400" s="493" t="n">
        <v>0</v>
      </c>
      <c r="BW3400" s="493" t="n">
        <v>0</v>
      </c>
    </row>
    <row r="3401">
      <c r="A3401" t="inlineStr">
        <is>
          <t>[C9D3] Angiotensin-II 길항제 칼슘길항제 복합제</t>
        </is>
      </c>
      <c r="B3401" t="inlineStr">
        <is>
          <t>사이넥스</t>
        </is>
      </c>
      <c r="C3401" t="inlineStr">
        <is>
          <t>세비액트 에이치씨티</t>
        </is>
      </c>
      <c r="D3401" t="inlineStr">
        <is>
          <t>사이넥스</t>
        </is>
      </c>
      <c r="E3401" t="inlineStr">
        <is>
          <t>amlodipine besylate,  hydrochlorothiazide,  olmesartan medoxomil</t>
        </is>
      </c>
      <c r="F3401" t="inlineStr">
        <is>
          <t>의원</t>
        </is>
      </c>
      <c r="G3401" t="inlineStr">
        <is>
          <t>Generic</t>
        </is>
      </c>
      <c r="H3401" s="493" t="n">
        <v>34921.7</v>
      </c>
      <c r="I3401" s="493" t="n">
        <v>36636.24</v>
      </c>
      <c r="J3401" s="493" t="n">
        <v>41565.5</v>
      </c>
      <c r="K3401" s="493" t="n">
        <v>37523.1</v>
      </c>
      <c r="L3401" s="493" t="n">
        <v>41498.3</v>
      </c>
      <c r="M3401" s="493" t="n">
        <v>31758.7</v>
      </c>
      <c r="N3401" s="493" t="n">
        <v>33607</v>
      </c>
      <c r="O3401" s="493" t="n">
        <v>35868.8</v>
      </c>
      <c r="P3401" s="493" t="n">
        <v>32540.1</v>
      </c>
      <c r="Q3401" s="493" t="n">
        <v>35482.8</v>
      </c>
      <c r="R3401" s="493" t="n">
        <v>38643.3</v>
      </c>
      <c r="S3401" s="493" t="n">
        <v>40011.6</v>
      </c>
      <c r="T3401" s="493" t="n">
        <v>33991.92</v>
      </c>
      <c r="U3401" s="493" t="n">
        <v>37674</v>
      </c>
      <c r="V3401" s="493" t="n">
        <v>35547.28</v>
      </c>
      <c r="W3401" s="493" t="n">
        <v>36719.38</v>
      </c>
      <c r="X3401" s="493" t="n">
        <v>18168.18</v>
      </c>
      <c r="Y3401" s="493" t="n">
        <v>1888.28</v>
      </c>
      <c r="Z3401" s="493" t="n">
        <v>2152</v>
      </c>
      <c r="AA3401" s="493" t="n">
        <v>0</v>
      </c>
      <c r="AB3401" s="493" t="n">
        <v>0</v>
      </c>
      <c r="AC3401" s="493" t="n">
        <v>0</v>
      </c>
      <c r="AD3401" s="493" t="n">
        <v>0</v>
      </c>
      <c r="AE3401" s="493" t="n">
        <v>0</v>
      </c>
      <c r="AF3401" s="493" t="n">
        <v>0</v>
      </c>
      <c r="AG3401" s="493" t="n">
        <v>0</v>
      </c>
      <c r="AH3401" s="493" t="n">
        <v>0</v>
      </c>
      <c r="AI3401" s="493" t="n">
        <v>0</v>
      </c>
      <c r="AJ3401" s="493" t="n">
        <v>0</v>
      </c>
      <c r="AK3401" s="493" t="n">
        <v>0</v>
      </c>
      <c r="AL3401" s="493" t="n">
        <v>0</v>
      </c>
      <c r="AM3401" s="493" t="n">
        <v>0</v>
      </c>
      <c r="AN3401" s="493" t="n">
        <v>0</v>
      </c>
      <c r="AO3401" s="493" t="n">
        <v>0</v>
      </c>
      <c r="AP3401" s="493" t="n">
        <v>0</v>
      </c>
      <c r="AQ3401" s="493" t="n">
        <v>0</v>
      </c>
      <c r="AR3401" s="493" t="n">
        <v>0</v>
      </c>
      <c r="AS3401" s="493" t="n">
        <v>0</v>
      </c>
      <c r="AT3401" s="493" t="n">
        <v>0</v>
      </c>
      <c r="AU3401" s="493" t="n">
        <v>0</v>
      </c>
      <c r="AV3401" s="493" t="n">
        <v>0</v>
      </c>
      <c r="AW3401" s="493" t="n">
        <v>0</v>
      </c>
      <c r="AX3401" s="493" t="n">
        <v>0</v>
      </c>
      <c r="AY3401" s="493" t="n">
        <v>0</v>
      </c>
      <c r="AZ3401" s="493" t="n">
        <v>0</v>
      </c>
      <c r="BA3401" s="493" t="n">
        <v>0</v>
      </c>
      <c r="BB3401" s="493" t="n">
        <v>0</v>
      </c>
      <c r="BC3401" s="493" t="n">
        <v>0</v>
      </c>
      <c r="BD3401" s="493" t="n">
        <v>0</v>
      </c>
      <c r="BE3401" s="493" t="n">
        <v>0</v>
      </c>
      <c r="BF3401" s="493" t="n">
        <v>0</v>
      </c>
      <c r="BG3401" s="493" t="n">
        <v>0</v>
      </c>
      <c r="BH3401" s="493" t="n">
        <v>0</v>
      </c>
      <c r="BI3401" s="493" t="n">
        <v>0</v>
      </c>
      <c r="BJ3401" s="493" t="n">
        <v>0</v>
      </c>
      <c r="BK3401" s="493" t="n">
        <v>0</v>
      </c>
      <c r="BL3401" s="493" t="n">
        <v>0</v>
      </c>
      <c r="BM3401" s="493" t="n">
        <v>0</v>
      </c>
      <c r="BN3401" s="493" t="n">
        <v>0</v>
      </c>
      <c r="BO3401" s="493" t="n">
        <v>0</v>
      </c>
      <c r="BP3401" s="493" t="n">
        <v>0</v>
      </c>
      <c r="BQ3401" s="493" t="n">
        <v>0</v>
      </c>
      <c r="BR3401" s="493" t="n">
        <v>0</v>
      </c>
      <c r="BS3401" s="493" t="n">
        <v>0</v>
      </c>
      <c r="BT3401" s="493" t="n">
        <v>0</v>
      </c>
      <c r="BU3401" s="493" t="n">
        <v>0</v>
      </c>
      <c r="BV3401" s="493" t="n">
        <v>0</v>
      </c>
      <c r="BW3401" s="493" t="n">
        <v>0</v>
      </c>
    </row>
    <row r="3402">
      <c r="A3402" t="inlineStr">
        <is>
          <t>[C9D3] Angiotensin-II 길항제 칼슘길항제 복합제</t>
        </is>
      </c>
      <c r="B3402" t="inlineStr">
        <is>
          <t>산도스</t>
        </is>
      </c>
      <c r="C3402" t="inlineStr">
        <is>
          <t>임프리다</t>
        </is>
      </c>
      <c r="D3402" t="inlineStr">
        <is>
          <t>산도스</t>
        </is>
      </c>
      <c r="E3402" t="inlineStr">
        <is>
          <t>amlodipine besylate,  valsartan</t>
        </is>
      </c>
      <c r="F3402" t="inlineStr">
        <is>
          <t>상급종합병원</t>
        </is>
      </c>
      <c r="G3402" t="inlineStr">
        <is>
          <t>Generic</t>
        </is>
      </c>
      <c r="H3402" s="493" t="n">
        <v>0</v>
      </c>
      <c r="I3402" s="493" t="n">
        <v>2527.7</v>
      </c>
      <c r="J3402" s="493" t="n">
        <v>0</v>
      </c>
      <c r="K3402" s="493" t="n">
        <v>1090.8</v>
      </c>
      <c r="L3402" s="493" t="n">
        <v>66.90000000000001</v>
      </c>
      <c r="M3402" s="493" t="n">
        <v>0</v>
      </c>
      <c r="N3402" s="493" t="n">
        <v>2240</v>
      </c>
      <c r="O3402" s="493" t="n">
        <v>2901.6</v>
      </c>
      <c r="P3402" s="493" t="n">
        <v>0</v>
      </c>
      <c r="Q3402" s="493" t="n">
        <v>0</v>
      </c>
      <c r="R3402" s="493" t="n">
        <v>6554.9</v>
      </c>
      <c r="S3402" s="493" t="n">
        <v>0</v>
      </c>
      <c r="T3402" s="493" t="n">
        <v>600</v>
      </c>
      <c r="U3402" s="493" t="n">
        <v>8971.950000000001</v>
      </c>
      <c r="V3402" s="493" t="n">
        <v>0</v>
      </c>
      <c r="W3402" s="493" t="n">
        <v>2802.8</v>
      </c>
      <c r="X3402" s="493" t="n">
        <v>4356.6</v>
      </c>
      <c r="Y3402" s="493" t="n">
        <v>1009.68</v>
      </c>
      <c r="Z3402" s="493" t="n">
        <v>0</v>
      </c>
      <c r="AA3402" s="493" t="n">
        <v>9947.040000000001</v>
      </c>
      <c r="AB3402" s="493" t="n">
        <v>2240</v>
      </c>
      <c r="AC3402" s="493" t="n">
        <v>1203.1</v>
      </c>
      <c r="AD3402" s="493" t="n">
        <v>7509.29</v>
      </c>
      <c r="AE3402" s="493" t="n">
        <v>0</v>
      </c>
      <c r="AF3402" s="493" t="n">
        <v>4219.15</v>
      </c>
      <c r="AG3402" s="493" t="n">
        <v>2434.39</v>
      </c>
      <c r="AH3402" s="493" t="n">
        <v>1331.45</v>
      </c>
      <c r="AI3402" s="493" t="n">
        <v>2789.06</v>
      </c>
      <c r="AJ3402" s="493" t="n">
        <v>5785.08</v>
      </c>
      <c r="AK3402" s="493" t="n">
        <v>4253.27</v>
      </c>
      <c r="AL3402" s="493" t="n">
        <v>2306.78</v>
      </c>
      <c r="AM3402" s="493" t="n">
        <v>2892.34</v>
      </c>
      <c r="AN3402" s="493" t="n">
        <v>1342.02</v>
      </c>
      <c r="AO3402" s="493" t="n">
        <v>1732.5</v>
      </c>
      <c r="AP3402" s="493" t="n">
        <v>2073</v>
      </c>
      <c r="AQ3402" s="493" t="n">
        <v>1401.12</v>
      </c>
      <c r="AR3402" s="493" t="n">
        <v>353.64</v>
      </c>
      <c r="AS3402" s="493" t="n">
        <v>0</v>
      </c>
      <c r="AT3402" s="493" t="n">
        <v>0</v>
      </c>
      <c r="AU3402" s="493" t="n">
        <v>0</v>
      </c>
      <c r="AV3402" s="493" t="n">
        <v>0</v>
      </c>
      <c r="AW3402" s="493" t="n">
        <v>0</v>
      </c>
      <c r="AX3402" s="493" t="n">
        <v>0</v>
      </c>
      <c r="AY3402" s="493" t="n">
        <v>0</v>
      </c>
      <c r="AZ3402" s="493" t="n">
        <v>0</v>
      </c>
      <c r="BA3402" s="493" t="n">
        <v>0</v>
      </c>
      <c r="BB3402" s="493" t="n">
        <v>0</v>
      </c>
      <c r="BC3402" s="493" t="n">
        <v>0</v>
      </c>
      <c r="BD3402" s="493" t="n">
        <v>0</v>
      </c>
      <c r="BE3402" s="493" t="n">
        <v>0</v>
      </c>
      <c r="BF3402" s="493" t="n">
        <v>0</v>
      </c>
      <c r="BG3402" s="493" t="n">
        <v>0</v>
      </c>
      <c r="BH3402" s="493" t="n">
        <v>0</v>
      </c>
      <c r="BI3402" s="493" t="n">
        <v>0</v>
      </c>
      <c r="BJ3402" s="493" t="n">
        <v>0</v>
      </c>
      <c r="BK3402" s="493" t="n">
        <v>0</v>
      </c>
      <c r="BL3402" s="493" t="n">
        <v>0</v>
      </c>
      <c r="BM3402" s="493" t="n">
        <v>0</v>
      </c>
      <c r="BN3402" s="493" t="n">
        <v>0</v>
      </c>
      <c r="BO3402" s="493" t="n">
        <v>0</v>
      </c>
      <c r="BP3402" s="493" t="n">
        <v>0</v>
      </c>
      <c r="BQ3402" s="493" t="n">
        <v>0</v>
      </c>
      <c r="BR3402" s="493" t="n">
        <v>0</v>
      </c>
      <c r="BS3402" s="493" t="n">
        <v>0</v>
      </c>
      <c r="BT3402" s="493" t="n">
        <v>0</v>
      </c>
      <c r="BU3402" s="493" t="n">
        <v>0</v>
      </c>
      <c r="BV3402" s="493" t="n">
        <v>0</v>
      </c>
      <c r="BW3402" s="493" t="n">
        <v>0</v>
      </c>
    </row>
    <row r="3403">
      <c r="A3403" t="inlineStr">
        <is>
          <t>[C9D3] Angiotensin-II 길항제 칼슘길항제 복합제</t>
        </is>
      </c>
      <c r="B3403" t="inlineStr">
        <is>
          <t>산도스</t>
        </is>
      </c>
      <c r="C3403" t="inlineStr">
        <is>
          <t>임프리다</t>
        </is>
      </c>
      <c r="D3403" t="inlineStr">
        <is>
          <t>산도스</t>
        </is>
      </c>
      <c r="E3403" t="inlineStr">
        <is>
          <t>amlodipine besylate,  valsartan</t>
        </is>
      </c>
      <c r="F3403" t="inlineStr">
        <is>
          <t>종합병원</t>
        </is>
      </c>
      <c r="G3403" t="inlineStr">
        <is>
          <t>Generic</t>
        </is>
      </c>
      <c r="H3403" s="493" t="n">
        <v>45458.68</v>
      </c>
      <c r="I3403" s="493" t="n">
        <v>47083.78</v>
      </c>
      <c r="J3403" s="493" t="n">
        <v>49782.17</v>
      </c>
      <c r="K3403" s="493" t="n">
        <v>63595.8</v>
      </c>
      <c r="L3403" s="493" t="n">
        <v>52103.26</v>
      </c>
      <c r="M3403" s="493" t="n">
        <v>50996.57</v>
      </c>
      <c r="N3403" s="493" t="n">
        <v>54893.83</v>
      </c>
      <c r="O3403" s="493" t="n">
        <v>50186.55</v>
      </c>
      <c r="P3403" s="493" t="n">
        <v>54280.78</v>
      </c>
      <c r="Q3403" s="493" t="n">
        <v>44686.68</v>
      </c>
      <c r="R3403" s="493" t="n">
        <v>50777.71</v>
      </c>
      <c r="S3403" s="493" t="n">
        <v>53317.12</v>
      </c>
      <c r="T3403" s="493" t="n">
        <v>37742.68</v>
      </c>
      <c r="U3403" s="493" t="n">
        <v>44710.45</v>
      </c>
      <c r="V3403" s="493" t="n">
        <v>50426.79</v>
      </c>
      <c r="W3403" s="493" t="n">
        <v>50055.58</v>
      </c>
      <c r="X3403" s="493" t="n">
        <v>44481.4</v>
      </c>
      <c r="Y3403" s="493" t="n">
        <v>41260.82</v>
      </c>
      <c r="Z3403" s="493" t="n">
        <v>46841.02</v>
      </c>
      <c r="AA3403" s="493" t="n">
        <v>43629.78</v>
      </c>
      <c r="AB3403" s="493" t="n">
        <v>44190.51</v>
      </c>
      <c r="AC3403" s="493" t="n">
        <v>49949.26</v>
      </c>
      <c r="AD3403" s="493" t="n">
        <v>38730.86</v>
      </c>
      <c r="AE3403" s="493" t="n">
        <v>45259.44</v>
      </c>
      <c r="AF3403" s="493" t="n">
        <v>49581.11</v>
      </c>
      <c r="AG3403" s="493" t="n">
        <v>28223.05</v>
      </c>
      <c r="AH3403" s="493" t="n">
        <v>56551.71</v>
      </c>
      <c r="AI3403" s="493" t="n">
        <v>31836.87</v>
      </c>
      <c r="AJ3403" s="493" t="n">
        <v>42930.86</v>
      </c>
      <c r="AK3403" s="493" t="n">
        <v>45291.61</v>
      </c>
      <c r="AL3403" s="493" t="n">
        <v>39774.27</v>
      </c>
      <c r="AM3403" s="493" t="n">
        <v>44399</v>
      </c>
      <c r="AN3403" s="493" t="n">
        <v>52706.02</v>
      </c>
      <c r="AO3403" s="493" t="n">
        <v>35235.41</v>
      </c>
      <c r="AP3403" s="493" t="n">
        <v>41812.43</v>
      </c>
      <c r="AQ3403" s="493" t="n">
        <v>55994.08</v>
      </c>
      <c r="AR3403" s="493" t="n">
        <v>38662.32</v>
      </c>
      <c r="AS3403" s="493" t="n">
        <v>0</v>
      </c>
      <c r="AT3403" s="493" t="n">
        <v>0</v>
      </c>
      <c r="AU3403" s="493" t="n">
        <v>0</v>
      </c>
      <c r="AV3403" s="493" t="n">
        <v>0</v>
      </c>
      <c r="AW3403" s="493" t="n">
        <v>0</v>
      </c>
      <c r="AX3403" s="493" t="n">
        <v>0</v>
      </c>
      <c r="AY3403" s="493" t="n">
        <v>0</v>
      </c>
      <c r="AZ3403" s="493" t="n">
        <v>0</v>
      </c>
      <c r="BA3403" s="493" t="n">
        <v>0</v>
      </c>
      <c r="BB3403" s="493" t="n">
        <v>0</v>
      </c>
      <c r="BC3403" s="493" t="n">
        <v>0</v>
      </c>
      <c r="BD3403" s="493" t="n">
        <v>0</v>
      </c>
      <c r="BE3403" s="493" t="n">
        <v>0</v>
      </c>
      <c r="BF3403" s="493" t="n">
        <v>0</v>
      </c>
      <c r="BG3403" s="493" t="n">
        <v>0</v>
      </c>
      <c r="BH3403" s="493" t="n">
        <v>0</v>
      </c>
      <c r="BI3403" s="493" t="n">
        <v>0</v>
      </c>
      <c r="BJ3403" s="493" t="n">
        <v>0</v>
      </c>
      <c r="BK3403" s="493" t="n">
        <v>0</v>
      </c>
      <c r="BL3403" s="493" t="n">
        <v>0</v>
      </c>
      <c r="BM3403" s="493" t="n">
        <v>0</v>
      </c>
      <c r="BN3403" s="493" t="n">
        <v>0</v>
      </c>
      <c r="BO3403" s="493" t="n">
        <v>0</v>
      </c>
      <c r="BP3403" s="493" t="n">
        <v>0</v>
      </c>
      <c r="BQ3403" s="493" t="n">
        <v>0</v>
      </c>
      <c r="BR3403" s="493" t="n">
        <v>0</v>
      </c>
      <c r="BS3403" s="493" t="n">
        <v>0</v>
      </c>
      <c r="BT3403" s="493" t="n">
        <v>0</v>
      </c>
      <c r="BU3403" s="493" t="n">
        <v>0</v>
      </c>
      <c r="BV3403" s="493" t="n">
        <v>0</v>
      </c>
      <c r="BW3403" s="493" t="n">
        <v>0</v>
      </c>
    </row>
    <row r="3404">
      <c r="A3404" t="inlineStr">
        <is>
          <t>[C9D3] Angiotensin-II 길항제 칼슘길항제 복합제</t>
        </is>
      </c>
      <c r="B3404" t="inlineStr">
        <is>
          <t>산도스</t>
        </is>
      </c>
      <c r="C3404" t="inlineStr">
        <is>
          <t>임프리다</t>
        </is>
      </c>
      <c r="D3404" t="inlineStr">
        <is>
          <t>산도스</t>
        </is>
      </c>
      <c r="E3404" t="inlineStr">
        <is>
          <t>amlodipine besylate,  valsartan</t>
        </is>
      </c>
      <c r="F3404" t="inlineStr">
        <is>
          <t>병원</t>
        </is>
      </c>
      <c r="G3404" t="inlineStr">
        <is>
          <t>Generic</t>
        </is>
      </c>
      <c r="H3404" s="493" t="n">
        <v>11704.1</v>
      </c>
      <c r="I3404" s="493" t="n">
        <v>12136.26</v>
      </c>
      <c r="J3404" s="493" t="n">
        <v>10672.53</v>
      </c>
      <c r="K3404" s="493" t="n">
        <v>11387.04</v>
      </c>
      <c r="L3404" s="493" t="n">
        <v>12953.6</v>
      </c>
      <c r="M3404" s="493" t="n">
        <v>12164.5</v>
      </c>
      <c r="N3404" s="493" t="n">
        <v>11473.86</v>
      </c>
      <c r="O3404" s="493" t="n">
        <v>12262.65</v>
      </c>
      <c r="P3404" s="493" t="n">
        <v>12982.79</v>
      </c>
      <c r="Q3404" s="493" t="n">
        <v>9750.16</v>
      </c>
      <c r="R3404" s="493" t="n">
        <v>10077.4</v>
      </c>
      <c r="S3404" s="493" t="n">
        <v>11285.25</v>
      </c>
      <c r="T3404" s="493" t="n">
        <v>11085.8</v>
      </c>
      <c r="U3404" s="493" t="n">
        <v>7957.5</v>
      </c>
      <c r="V3404" s="493" t="n">
        <v>12530.9</v>
      </c>
      <c r="W3404" s="493" t="n">
        <v>11685.2</v>
      </c>
      <c r="X3404" s="493" t="n">
        <v>9125.68</v>
      </c>
      <c r="Y3404" s="493" t="n">
        <v>8269.5</v>
      </c>
      <c r="Z3404" s="493" t="n">
        <v>11237.3</v>
      </c>
      <c r="AA3404" s="493" t="n">
        <v>10618.5</v>
      </c>
      <c r="AB3404" s="493" t="n">
        <v>13433.65</v>
      </c>
      <c r="AC3404" s="493" t="n">
        <v>11422.6</v>
      </c>
      <c r="AD3404" s="493" t="n">
        <v>9409.620000000001</v>
      </c>
      <c r="AE3404" s="493" t="n">
        <v>14004.65</v>
      </c>
      <c r="AF3404" s="493" t="n">
        <v>11483.86</v>
      </c>
      <c r="AG3404" s="493" t="n">
        <v>7074.6</v>
      </c>
      <c r="AH3404" s="493" t="n">
        <v>11177.7</v>
      </c>
      <c r="AI3404" s="493" t="n">
        <v>9077.85</v>
      </c>
      <c r="AJ3404" s="493" t="n">
        <v>10775.75</v>
      </c>
      <c r="AK3404" s="493" t="n">
        <v>11003.4</v>
      </c>
      <c r="AL3404" s="493" t="n">
        <v>9744</v>
      </c>
      <c r="AM3404" s="493" t="n">
        <v>8958.860000000001</v>
      </c>
      <c r="AN3404" s="493" t="n">
        <v>12931.5</v>
      </c>
      <c r="AO3404" s="493" t="n">
        <v>7813.8</v>
      </c>
      <c r="AP3404" s="493" t="n">
        <v>8190.75</v>
      </c>
      <c r="AQ3404" s="493" t="n">
        <v>10117.8</v>
      </c>
      <c r="AR3404" s="493" t="n">
        <v>7007.9</v>
      </c>
      <c r="AS3404" s="493" t="n">
        <v>0</v>
      </c>
      <c r="AT3404" s="493" t="n">
        <v>0</v>
      </c>
      <c r="AU3404" s="493" t="n">
        <v>0</v>
      </c>
      <c r="AV3404" s="493" t="n">
        <v>0</v>
      </c>
      <c r="AW3404" s="493" t="n">
        <v>0</v>
      </c>
      <c r="AX3404" s="493" t="n">
        <v>0</v>
      </c>
      <c r="AY3404" s="493" t="n">
        <v>0</v>
      </c>
      <c r="AZ3404" s="493" t="n">
        <v>0</v>
      </c>
      <c r="BA3404" s="493" t="n">
        <v>0</v>
      </c>
      <c r="BB3404" s="493" t="n">
        <v>0</v>
      </c>
      <c r="BC3404" s="493" t="n">
        <v>0</v>
      </c>
      <c r="BD3404" s="493" t="n">
        <v>0</v>
      </c>
      <c r="BE3404" s="493" t="n">
        <v>0</v>
      </c>
      <c r="BF3404" s="493" t="n">
        <v>0</v>
      </c>
      <c r="BG3404" s="493" t="n">
        <v>0</v>
      </c>
      <c r="BH3404" s="493" t="n">
        <v>0</v>
      </c>
      <c r="BI3404" s="493" t="n">
        <v>0</v>
      </c>
      <c r="BJ3404" s="493" t="n">
        <v>0</v>
      </c>
      <c r="BK3404" s="493" t="n">
        <v>0</v>
      </c>
      <c r="BL3404" s="493" t="n">
        <v>0</v>
      </c>
      <c r="BM3404" s="493" t="n">
        <v>0</v>
      </c>
      <c r="BN3404" s="493" t="n">
        <v>0</v>
      </c>
      <c r="BO3404" s="493" t="n">
        <v>0</v>
      </c>
      <c r="BP3404" s="493" t="n">
        <v>0</v>
      </c>
      <c r="BQ3404" s="493" t="n">
        <v>0</v>
      </c>
      <c r="BR3404" s="493" t="n">
        <v>0</v>
      </c>
      <c r="BS3404" s="493" t="n">
        <v>0</v>
      </c>
      <c r="BT3404" s="493" t="n">
        <v>0</v>
      </c>
      <c r="BU3404" s="493" t="n">
        <v>0</v>
      </c>
      <c r="BV3404" s="493" t="n">
        <v>0</v>
      </c>
      <c r="BW3404" s="493" t="n">
        <v>0</v>
      </c>
    </row>
    <row r="3405">
      <c r="A3405" t="inlineStr">
        <is>
          <t>[C9D3] Angiotensin-II 길항제 칼슘길항제 복합제</t>
        </is>
      </c>
      <c r="B3405" t="inlineStr">
        <is>
          <t>산도스</t>
        </is>
      </c>
      <c r="C3405" t="inlineStr">
        <is>
          <t>임프리다</t>
        </is>
      </c>
      <c r="D3405" t="inlineStr">
        <is>
          <t>산도스</t>
        </is>
      </c>
      <c r="E3405" t="inlineStr">
        <is>
          <t>amlodipine besylate,  valsartan</t>
        </is>
      </c>
      <c r="F3405" t="inlineStr">
        <is>
          <t>의원</t>
        </is>
      </c>
      <c r="G3405" t="inlineStr">
        <is>
          <t>Generic</t>
        </is>
      </c>
      <c r="H3405" s="493" t="n">
        <v>178701.04</v>
      </c>
      <c r="I3405" s="493" t="n">
        <v>177598.65</v>
      </c>
      <c r="J3405" s="493" t="n">
        <v>202884.41</v>
      </c>
      <c r="K3405" s="493" t="n">
        <v>185400.18</v>
      </c>
      <c r="L3405" s="493" t="n">
        <v>198697.2</v>
      </c>
      <c r="M3405" s="493" t="n">
        <v>184926.81</v>
      </c>
      <c r="N3405" s="493" t="n">
        <v>197303.59</v>
      </c>
      <c r="O3405" s="493" t="n">
        <v>197539.33</v>
      </c>
      <c r="P3405" s="493" t="n">
        <v>200094.58</v>
      </c>
      <c r="Q3405" s="493" t="n">
        <v>180756.04</v>
      </c>
      <c r="R3405" s="493" t="n">
        <v>193146.26</v>
      </c>
      <c r="S3405" s="493" t="n">
        <v>200802.67</v>
      </c>
      <c r="T3405" s="493" t="n">
        <v>195862.31</v>
      </c>
      <c r="U3405" s="493" t="n">
        <v>182012.93</v>
      </c>
      <c r="V3405" s="493" t="n">
        <v>184742.87</v>
      </c>
      <c r="W3405" s="493" t="n">
        <v>178325.4</v>
      </c>
      <c r="X3405" s="493" t="n">
        <v>180171.63</v>
      </c>
      <c r="Y3405" s="493" t="n">
        <v>175823.64</v>
      </c>
      <c r="Z3405" s="493" t="n">
        <v>176523.5</v>
      </c>
      <c r="AA3405" s="493" t="n">
        <v>178944.49</v>
      </c>
      <c r="AB3405" s="493" t="n">
        <v>160666.99</v>
      </c>
      <c r="AC3405" s="493" t="n">
        <v>159112.3</v>
      </c>
      <c r="AD3405" s="493" t="n">
        <v>156785.3</v>
      </c>
      <c r="AE3405" s="493" t="n">
        <v>170482.89</v>
      </c>
      <c r="AF3405" s="493" t="n">
        <v>167112.75</v>
      </c>
      <c r="AG3405" s="493" t="n">
        <v>149487.86</v>
      </c>
      <c r="AH3405" s="493" t="n">
        <v>158545.6</v>
      </c>
      <c r="AI3405" s="493" t="n">
        <v>157827.65</v>
      </c>
      <c r="AJ3405" s="493" t="n">
        <v>165962.07</v>
      </c>
      <c r="AK3405" s="493" t="n">
        <v>147209.09</v>
      </c>
      <c r="AL3405" s="493" t="n">
        <v>139014.96</v>
      </c>
      <c r="AM3405" s="493" t="n">
        <v>137653.85</v>
      </c>
      <c r="AN3405" s="493" t="n">
        <v>122576.28</v>
      </c>
      <c r="AO3405" s="493" t="n">
        <v>130803.59</v>
      </c>
      <c r="AP3405" s="493" t="n">
        <v>117360.75</v>
      </c>
      <c r="AQ3405" s="493" t="n">
        <v>95793.33</v>
      </c>
      <c r="AR3405" s="493" t="n">
        <v>72806.13</v>
      </c>
      <c r="AS3405" s="493" t="n">
        <v>0</v>
      </c>
      <c r="AT3405" s="493" t="n">
        <v>0</v>
      </c>
      <c r="AU3405" s="493" t="n">
        <v>0</v>
      </c>
      <c r="AV3405" s="493" t="n">
        <v>0</v>
      </c>
      <c r="AW3405" s="493" t="n">
        <v>0</v>
      </c>
      <c r="AX3405" s="493" t="n">
        <v>0</v>
      </c>
      <c r="AY3405" s="493" t="n">
        <v>0</v>
      </c>
      <c r="AZ3405" s="493" t="n">
        <v>0</v>
      </c>
      <c r="BA3405" s="493" t="n">
        <v>0</v>
      </c>
      <c r="BB3405" s="493" t="n">
        <v>0</v>
      </c>
      <c r="BC3405" s="493" t="n">
        <v>0</v>
      </c>
      <c r="BD3405" s="493" t="n">
        <v>0</v>
      </c>
      <c r="BE3405" s="493" t="n">
        <v>0</v>
      </c>
      <c r="BF3405" s="493" t="n">
        <v>0</v>
      </c>
      <c r="BG3405" s="493" t="n">
        <v>0</v>
      </c>
      <c r="BH3405" s="493" t="n">
        <v>0</v>
      </c>
      <c r="BI3405" s="493" t="n">
        <v>0</v>
      </c>
      <c r="BJ3405" s="493" t="n">
        <v>0</v>
      </c>
      <c r="BK3405" s="493" t="n">
        <v>0</v>
      </c>
      <c r="BL3405" s="493" t="n">
        <v>0</v>
      </c>
      <c r="BM3405" s="493" t="n">
        <v>0</v>
      </c>
      <c r="BN3405" s="493" t="n">
        <v>0</v>
      </c>
      <c r="BO3405" s="493" t="n">
        <v>0</v>
      </c>
      <c r="BP3405" s="493" t="n">
        <v>0</v>
      </c>
      <c r="BQ3405" s="493" t="n">
        <v>0</v>
      </c>
      <c r="BR3405" s="493" t="n">
        <v>0</v>
      </c>
      <c r="BS3405" s="493" t="n">
        <v>0</v>
      </c>
      <c r="BT3405" s="493" t="n">
        <v>0</v>
      </c>
      <c r="BU3405" s="493" t="n">
        <v>0</v>
      </c>
      <c r="BV3405" s="493" t="n">
        <v>0</v>
      </c>
      <c r="BW3405" s="493" t="n">
        <v>0</v>
      </c>
    </row>
    <row r="3406">
      <c r="A3406" t="inlineStr">
        <is>
          <t>[C9D3] Angiotensin-II 길항제 칼슘길항제 복합제</t>
        </is>
      </c>
      <c r="B3406" t="inlineStr">
        <is>
          <t>산도스</t>
        </is>
      </c>
      <c r="C3406" t="inlineStr">
        <is>
          <t>임프리다</t>
        </is>
      </c>
      <c r="D3406" t="inlineStr">
        <is>
          <t>산도스</t>
        </is>
      </c>
      <c r="E3406" t="inlineStr">
        <is>
          <t>amlodipine besylate,  valsartan</t>
        </is>
      </c>
      <c r="F3406" t="inlineStr">
        <is>
          <t>보건소</t>
        </is>
      </c>
      <c r="G3406" t="inlineStr">
        <is>
          <t>Generic</t>
        </is>
      </c>
      <c r="H3406" s="493" t="n">
        <v>793.5</v>
      </c>
      <c r="I3406" s="493" t="n">
        <v>867</v>
      </c>
      <c r="J3406" s="493" t="n">
        <v>3293.7</v>
      </c>
      <c r="K3406" s="493" t="n">
        <v>1571.1</v>
      </c>
      <c r="L3406" s="493" t="n">
        <v>1454.4</v>
      </c>
      <c r="M3406" s="493" t="n">
        <v>3801.3</v>
      </c>
      <c r="N3406" s="493" t="n">
        <v>452.7</v>
      </c>
      <c r="O3406" s="493" t="n">
        <v>1340.84</v>
      </c>
      <c r="P3406" s="493" t="n">
        <v>1418.26</v>
      </c>
      <c r="Q3406" s="493" t="n">
        <v>4935.3</v>
      </c>
      <c r="R3406" s="493" t="n">
        <v>2646.3</v>
      </c>
      <c r="S3406" s="493" t="n">
        <v>1078.5</v>
      </c>
      <c r="T3406" s="493" t="n">
        <v>1391.1</v>
      </c>
      <c r="U3406" s="493" t="n">
        <v>2977.8</v>
      </c>
      <c r="V3406" s="493" t="n">
        <v>1607.1</v>
      </c>
      <c r="W3406" s="493" t="n">
        <v>0</v>
      </c>
      <c r="X3406" s="493" t="n">
        <v>2437.2</v>
      </c>
      <c r="Y3406" s="493" t="n">
        <v>102.6</v>
      </c>
      <c r="Z3406" s="493" t="n">
        <v>1536.9</v>
      </c>
      <c r="AA3406" s="493" t="n">
        <v>1340.7</v>
      </c>
      <c r="AB3406" s="493" t="n">
        <v>4385.1</v>
      </c>
      <c r="AC3406" s="493" t="n">
        <v>1989.6</v>
      </c>
      <c r="AD3406" s="493" t="n">
        <v>1479</v>
      </c>
      <c r="AE3406" s="493" t="n">
        <v>2264.4</v>
      </c>
      <c r="AF3406" s="493" t="n">
        <v>768.6</v>
      </c>
      <c r="AG3406" s="493" t="n">
        <v>2497.5</v>
      </c>
      <c r="AH3406" s="493" t="n">
        <v>2087.1</v>
      </c>
      <c r="AI3406" s="493" t="n">
        <v>1779.3</v>
      </c>
      <c r="AJ3406" s="493" t="n">
        <v>740.1</v>
      </c>
      <c r="AK3406" s="493" t="n">
        <v>1663.8</v>
      </c>
      <c r="AL3406" s="493" t="n">
        <v>4720.5</v>
      </c>
      <c r="AM3406" s="493" t="n">
        <v>1741.5</v>
      </c>
      <c r="AN3406" s="493" t="n">
        <v>111.6</v>
      </c>
      <c r="AO3406" s="493" t="n">
        <v>9579.9</v>
      </c>
      <c r="AP3406" s="493" t="n">
        <v>236.1</v>
      </c>
      <c r="AQ3406" s="493" t="n">
        <v>1015.8</v>
      </c>
      <c r="AR3406" s="493" t="n">
        <v>868.8</v>
      </c>
      <c r="AS3406" s="493" t="n">
        <v>0</v>
      </c>
      <c r="AT3406" s="493" t="n">
        <v>0</v>
      </c>
      <c r="AU3406" s="493" t="n">
        <v>0</v>
      </c>
      <c r="AV3406" s="493" t="n">
        <v>0</v>
      </c>
      <c r="AW3406" s="493" t="n">
        <v>0</v>
      </c>
      <c r="AX3406" s="493" t="n">
        <v>0</v>
      </c>
      <c r="AY3406" s="493" t="n">
        <v>0</v>
      </c>
      <c r="AZ3406" s="493" t="n">
        <v>0</v>
      </c>
      <c r="BA3406" s="493" t="n">
        <v>0</v>
      </c>
      <c r="BB3406" s="493" t="n">
        <v>0</v>
      </c>
      <c r="BC3406" s="493" t="n">
        <v>0</v>
      </c>
      <c r="BD3406" s="493" t="n">
        <v>0</v>
      </c>
      <c r="BE3406" s="493" t="n">
        <v>0</v>
      </c>
      <c r="BF3406" s="493" t="n">
        <v>0</v>
      </c>
      <c r="BG3406" s="493" t="n">
        <v>0</v>
      </c>
      <c r="BH3406" s="493" t="n">
        <v>0</v>
      </c>
      <c r="BI3406" s="493" t="n">
        <v>0</v>
      </c>
      <c r="BJ3406" s="493" t="n">
        <v>0</v>
      </c>
      <c r="BK3406" s="493" t="n">
        <v>0</v>
      </c>
      <c r="BL3406" s="493" t="n">
        <v>0</v>
      </c>
      <c r="BM3406" s="493" t="n">
        <v>0</v>
      </c>
      <c r="BN3406" s="493" t="n">
        <v>0</v>
      </c>
      <c r="BO3406" s="493" t="n">
        <v>0</v>
      </c>
      <c r="BP3406" s="493" t="n">
        <v>0</v>
      </c>
      <c r="BQ3406" s="493" t="n">
        <v>0</v>
      </c>
      <c r="BR3406" s="493" t="n">
        <v>0</v>
      </c>
      <c r="BS3406" s="493" t="n">
        <v>0</v>
      </c>
      <c r="BT3406" s="493" t="n">
        <v>0</v>
      </c>
      <c r="BU3406" s="493" t="n">
        <v>0</v>
      </c>
      <c r="BV3406" s="493" t="n">
        <v>0</v>
      </c>
      <c r="BW3406" s="493" t="n">
        <v>0</v>
      </c>
    </row>
    <row r="3407">
      <c r="A3407" t="inlineStr">
        <is>
          <t>[C9D3] Angiotensin-II 길항제 칼슘길항제 복합제</t>
        </is>
      </c>
      <c r="B3407" t="inlineStr">
        <is>
          <t>삼남제약</t>
        </is>
      </c>
      <c r="C3407" t="inlineStr">
        <is>
          <t>디스타</t>
        </is>
      </c>
      <c r="D3407" t="inlineStr">
        <is>
          <t>삼남제약</t>
        </is>
      </c>
      <c r="E3407" t="inlineStr">
        <is>
          <t>amlodipine besylate,  telmisartan</t>
        </is>
      </c>
      <c r="F3407" t="inlineStr">
        <is>
          <t>의원</t>
        </is>
      </c>
      <c r="G3407" t="inlineStr">
        <is>
          <t>Generic</t>
        </is>
      </c>
      <c r="H3407" s="493" t="n">
        <v>0</v>
      </c>
      <c r="I3407" s="493" t="n">
        <v>0</v>
      </c>
      <c r="J3407" s="493" t="n">
        <v>0</v>
      </c>
      <c r="K3407" s="493" t="n">
        <v>0</v>
      </c>
      <c r="L3407" s="493" t="n">
        <v>0</v>
      </c>
      <c r="M3407" s="493" t="n">
        <v>0</v>
      </c>
      <c r="N3407" s="493" t="n">
        <v>0</v>
      </c>
      <c r="O3407" s="493" t="n">
        <v>0</v>
      </c>
      <c r="P3407" s="493" t="n">
        <v>0</v>
      </c>
      <c r="Q3407" s="493" t="n">
        <v>0</v>
      </c>
      <c r="R3407" s="493" t="n">
        <v>0</v>
      </c>
      <c r="S3407" s="493" t="n">
        <v>0</v>
      </c>
      <c r="T3407" s="493" t="n">
        <v>0</v>
      </c>
      <c r="U3407" s="493" t="n">
        <v>0</v>
      </c>
      <c r="V3407" s="493" t="n">
        <v>0</v>
      </c>
      <c r="W3407" s="493" t="n">
        <v>0</v>
      </c>
      <c r="X3407" s="493" t="n">
        <v>0</v>
      </c>
      <c r="Y3407" s="493" t="n">
        <v>0</v>
      </c>
      <c r="Z3407" s="493" t="n">
        <v>0</v>
      </c>
      <c r="AA3407" s="493" t="n">
        <v>0</v>
      </c>
      <c r="AB3407" s="493" t="n">
        <v>0</v>
      </c>
      <c r="AC3407" s="493" t="n">
        <v>0</v>
      </c>
      <c r="AD3407" s="493" t="n">
        <v>0</v>
      </c>
      <c r="AE3407" s="493" t="n">
        <v>0</v>
      </c>
      <c r="AF3407" s="493" t="n">
        <v>0</v>
      </c>
      <c r="AG3407" s="493" t="n">
        <v>0</v>
      </c>
      <c r="AH3407" s="493" t="n">
        <v>0</v>
      </c>
      <c r="AI3407" s="493" t="n">
        <v>0</v>
      </c>
      <c r="AJ3407" s="493" t="n">
        <v>0</v>
      </c>
      <c r="AK3407" s="493" t="n">
        <v>0</v>
      </c>
      <c r="AL3407" s="493" t="n">
        <v>0</v>
      </c>
      <c r="AM3407" s="493" t="n">
        <v>726</v>
      </c>
      <c r="AN3407" s="493" t="n">
        <v>0</v>
      </c>
      <c r="AO3407" s="493" t="n">
        <v>0</v>
      </c>
      <c r="AP3407" s="493" t="n">
        <v>0</v>
      </c>
      <c r="AQ3407" s="493" t="n">
        <v>972.6</v>
      </c>
      <c r="AR3407" s="493" t="n">
        <v>0</v>
      </c>
      <c r="AS3407" s="493" t="n">
        <v>0</v>
      </c>
      <c r="AT3407" s="493" t="n">
        <v>0</v>
      </c>
      <c r="AU3407" s="493" t="n">
        <v>0</v>
      </c>
      <c r="AV3407" s="493" t="n">
        <v>0</v>
      </c>
      <c r="AW3407" s="493" t="n">
        <v>0</v>
      </c>
      <c r="AX3407" s="493" t="n">
        <v>0</v>
      </c>
      <c r="AY3407" s="493" t="n">
        <v>0</v>
      </c>
      <c r="AZ3407" s="493" t="n">
        <v>0</v>
      </c>
      <c r="BA3407" s="493" t="n">
        <v>0</v>
      </c>
      <c r="BB3407" s="493" t="n">
        <v>0</v>
      </c>
      <c r="BC3407" s="493" t="n">
        <v>0</v>
      </c>
      <c r="BD3407" s="493" t="n">
        <v>0</v>
      </c>
      <c r="BE3407" s="493" t="n">
        <v>1069.5</v>
      </c>
      <c r="BF3407" s="493" t="n">
        <v>1111.2</v>
      </c>
      <c r="BG3407" s="493" t="n">
        <v>0</v>
      </c>
      <c r="BH3407" s="493" t="n">
        <v>0</v>
      </c>
      <c r="BI3407" s="493" t="n">
        <v>850.2</v>
      </c>
      <c r="BJ3407" s="493" t="n">
        <v>0</v>
      </c>
      <c r="BK3407" s="493" t="n">
        <v>0</v>
      </c>
      <c r="BL3407" s="493" t="n">
        <v>0</v>
      </c>
      <c r="BM3407" s="493" t="n">
        <v>0</v>
      </c>
      <c r="BN3407" s="493" t="n">
        <v>0</v>
      </c>
      <c r="BO3407" s="493" t="n">
        <v>943.2</v>
      </c>
      <c r="BP3407" s="493" t="n">
        <v>736.5</v>
      </c>
      <c r="BQ3407" s="493" t="n">
        <v>0</v>
      </c>
      <c r="BR3407" s="493" t="n">
        <v>0</v>
      </c>
      <c r="BS3407" s="493" t="n">
        <v>673.8</v>
      </c>
      <c r="BT3407" s="493" t="n">
        <v>0</v>
      </c>
      <c r="BU3407" s="493" t="n">
        <v>0</v>
      </c>
      <c r="BV3407" s="493" t="n">
        <v>1153.8</v>
      </c>
      <c r="BW3407" s="493" t="n">
        <v>0</v>
      </c>
    </row>
    <row r="3408">
      <c r="A3408" t="inlineStr">
        <is>
          <t>[C9D3] Angiotensin-II 길항제 칼슘길항제 복합제</t>
        </is>
      </c>
      <c r="B3408" t="inlineStr">
        <is>
          <t>삼성제약</t>
        </is>
      </c>
      <c r="C3408" t="inlineStr">
        <is>
          <t>삼비카 에이치씨티</t>
        </is>
      </c>
      <c r="D3408" t="inlineStr">
        <is>
          <t>삼성제약</t>
        </is>
      </c>
      <c r="E3408" t="inlineStr">
        <is>
          <t>amlodipine besylate,  hydrochlorothiazide,  olmesartan medoxomil</t>
        </is>
      </c>
      <c r="F3408" t="inlineStr">
        <is>
          <t>상급종합병원</t>
        </is>
      </c>
      <c r="G3408" t="inlineStr">
        <is>
          <t>Generic</t>
        </is>
      </c>
      <c r="H3408" s="493" t="n">
        <v>0</v>
      </c>
      <c r="I3408" s="493" t="n">
        <v>0</v>
      </c>
      <c r="J3408" s="493" t="n">
        <v>0</v>
      </c>
      <c r="K3408" s="493" t="n">
        <v>0</v>
      </c>
      <c r="L3408" s="493" t="n">
        <v>0</v>
      </c>
      <c r="M3408" s="493" t="n">
        <v>0</v>
      </c>
      <c r="N3408" s="493" t="n">
        <v>0</v>
      </c>
      <c r="O3408" s="493" t="n">
        <v>0</v>
      </c>
      <c r="P3408" s="493" t="n">
        <v>0</v>
      </c>
      <c r="Q3408" s="493" t="n">
        <v>0</v>
      </c>
      <c r="R3408" s="493" t="n">
        <v>0</v>
      </c>
      <c r="S3408" s="493" t="n">
        <v>0</v>
      </c>
      <c r="T3408" s="493" t="n">
        <v>0</v>
      </c>
      <c r="U3408" s="493" t="n">
        <v>0</v>
      </c>
      <c r="V3408" s="493" t="n">
        <v>0</v>
      </c>
      <c r="W3408" s="493" t="n">
        <v>0</v>
      </c>
      <c r="X3408" s="493" t="n">
        <v>0</v>
      </c>
      <c r="Y3408" s="493" t="n">
        <v>0</v>
      </c>
      <c r="Z3408" s="493" t="n">
        <v>0</v>
      </c>
      <c r="AA3408" s="493" t="n">
        <v>0</v>
      </c>
      <c r="AB3408" s="493" t="n">
        <v>0</v>
      </c>
      <c r="AC3408" s="493" t="n">
        <v>0</v>
      </c>
      <c r="AD3408" s="493" t="n">
        <v>0</v>
      </c>
      <c r="AE3408" s="493" t="n">
        <v>0</v>
      </c>
      <c r="AF3408" s="493" t="n">
        <v>0</v>
      </c>
      <c r="AG3408" s="493" t="n">
        <v>0</v>
      </c>
      <c r="AH3408" s="493" t="n">
        <v>0</v>
      </c>
      <c r="AI3408" s="493" t="n">
        <v>0</v>
      </c>
      <c r="AJ3408" s="493" t="n">
        <v>0</v>
      </c>
      <c r="AK3408" s="493" t="n">
        <v>0</v>
      </c>
      <c r="AL3408" s="493" t="n">
        <v>0</v>
      </c>
      <c r="AM3408" s="493" t="n">
        <v>0</v>
      </c>
      <c r="AN3408" s="493" t="n">
        <v>0</v>
      </c>
      <c r="AO3408" s="493" t="n">
        <v>0</v>
      </c>
      <c r="AP3408" s="493" t="n">
        <v>0</v>
      </c>
      <c r="AQ3408" s="493" t="n">
        <v>0</v>
      </c>
      <c r="AR3408" s="493" t="n">
        <v>0</v>
      </c>
      <c r="AS3408" s="493" t="n">
        <v>0</v>
      </c>
      <c r="AT3408" s="493" t="n">
        <v>0</v>
      </c>
      <c r="AU3408" s="493" t="n">
        <v>0</v>
      </c>
      <c r="AV3408" s="493" t="n">
        <v>0</v>
      </c>
      <c r="AW3408" s="493" t="n">
        <v>0</v>
      </c>
      <c r="AX3408" s="493" t="n">
        <v>0</v>
      </c>
      <c r="AY3408" s="493" t="n">
        <v>0</v>
      </c>
      <c r="AZ3408" s="493" t="n">
        <v>0</v>
      </c>
      <c r="BA3408" s="493" t="n">
        <v>0</v>
      </c>
      <c r="BB3408" s="493" t="n">
        <v>0</v>
      </c>
      <c r="BC3408" s="493" t="n">
        <v>0</v>
      </c>
      <c r="BD3408" s="493" t="n">
        <v>0</v>
      </c>
      <c r="BE3408" s="493" t="n">
        <v>0</v>
      </c>
      <c r="BF3408" s="493" t="n">
        <v>0</v>
      </c>
      <c r="BG3408" s="493" t="n">
        <v>0</v>
      </c>
      <c r="BH3408" s="493" t="n">
        <v>0</v>
      </c>
      <c r="BI3408" s="493" t="n">
        <v>0</v>
      </c>
      <c r="BJ3408" s="493" t="n">
        <v>0</v>
      </c>
      <c r="BK3408" s="493" t="n">
        <v>0</v>
      </c>
      <c r="BL3408" s="493" t="n">
        <v>0</v>
      </c>
      <c r="BM3408" s="493" t="n">
        <v>0</v>
      </c>
      <c r="BN3408" s="493" t="n">
        <v>0</v>
      </c>
      <c r="BO3408" s="493" t="n">
        <v>0</v>
      </c>
      <c r="BP3408" s="493" t="n">
        <v>0</v>
      </c>
      <c r="BQ3408" s="493" t="n">
        <v>0</v>
      </c>
      <c r="BR3408" s="493" t="n">
        <v>0</v>
      </c>
      <c r="BS3408" s="493" t="n">
        <v>0</v>
      </c>
      <c r="BT3408" s="493" t="n">
        <v>0</v>
      </c>
      <c r="BU3408" s="493" t="n">
        <v>0</v>
      </c>
      <c r="BV3408" s="493" t="n">
        <v>734.4</v>
      </c>
      <c r="BW3408" s="493" t="n">
        <v>0</v>
      </c>
    </row>
    <row r="3409">
      <c r="A3409" t="inlineStr">
        <is>
          <t>[C9D3] Angiotensin-II 길항제 칼슘길항제 복합제</t>
        </is>
      </c>
      <c r="B3409" t="inlineStr">
        <is>
          <t>삼성제약</t>
        </is>
      </c>
      <c r="C3409" t="inlineStr">
        <is>
          <t>삼비카 에이치씨티</t>
        </is>
      </c>
      <c r="D3409" t="inlineStr">
        <is>
          <t>삼성제약</t>
        </is>
      </c>
      <c r="E3409" t="inlineStr">
        <is>
          <t>amlodipine besylate,  hydrochlorothiazide,  olmesartan medoxomil</t>
        </is>
      </c>
      <c r="F3409" t="inlineStr">
        <is>
          <t>종합병원</t>
        </is>
      </c>
      <c r="G3409" t="inlineStr">
        <is>
          <t>Generic</t>
        </is>
      </c>
      <c r="H3409" s="493" t="n">
        <v>0</v>
      </c>
      <c r="I3409" s="493" t="n">
        <v>0</v>
      </c>
      <c r="J3409" s="493" t="n">
        <v>0</v>
      </c>
      <c r="K3409" s="493" t="n">
        <v>0</v>
      </c>
      <c r="L3409" s="493" t="n">
        <v>0</v>
      </c>
      <c r="M3409" s="493" t="n">
        <v>0</v>
      </c>
      <c r="N3409" s="493" t="n">
        <v>0</v>
      </c>
      <c r="O3409" s="493" t="n">
        <v>0</v>
      </c>
      <c r="P3409" s="493" t="n">
        <v>0</v>
      </c>
      <c r="Q3409" s="493" t="n">
        <v>0</v>
      </c>
      <c r="R3409" s="493" t="n">
        <v>0</v>
      </c>
      <c r="S3409" s="493" t="n">
        <v>0</v>
      </c>
      <c r="T3409" s="493" t="n">
        <v>0</v>
      </c>
      <c r="U3409" s="493" t="n">
        <v>0</v>
      </c>
      <c r="V3409" s="493" t="n">
        <v>0</v>
      </c>
      <c r="W3409" s="493" t="n">
        <v>0</v>
      </c>
      <c r="X3409" s="493" t="n">
        <v>0</v>
      </c>
      <c r="Y3409" s="493" t="n">
        <v>0</v>
      </c>
      <c r="Z3409" s="493" t="n">
        <v>0</v>
      </c>
      <c r="AA3409" s="493" t="n">
        <v>0</v>
      </c>
      <c r="AB3409" s="493" t="n">
        <v>0</v>
      </c>
      <c r="AC3409" s="493" t="n">
        <v>0</v>
      </c>
      <c r="AD3409" s="493" t="n">
        <v>0</v>
      </c>
      <c r="AE3409" s="493" t="n">
        <v>0</v>
      </c>
      <c r="AF3409" s="493" t="n">
        <v>0</v>
      </c>
      <c r="AG3409" s="493" t="n">
        <v>0</v>
      </c>
      <c r="AH3409" s="493" t="n">
        <v>0</v>
      </c>
      <c r="AI3409" s="493" t="n">
        <v>0</v>
      </c>
      <c r="AJ3409" s="493" t="n">
        <v>0</v>
      </c>
      <c r="AK3409" s="493" t="n">
        <v>0</v>
      </c>
      <c r="AL3409" s="493" t="n">
        <v>0</v>
      </c>
      <c r="AM3409" s="493" t="n">
        <v>0</v>
      </c>
      <c r="AN3409" s="493" t="n">
        <v>0</v>
      </c>
      <c r="AO3409" s="493" t="n">
        <v>0</v>
      </c>
      <c r="AP3409" s="493" t="n">
        <v>0</v>
      </c>
      <c r="AQ3409" s="493" t="n">
        <v>0</v>
      </c>
      <c r="AR3409" s="493" t="n">
        <v>0</v>
      </c>
      <c r="AS3409" s="493" t="n">
        <v>0</v>
      </c>
      <c r="AT3409" s="493" t="n">
        <v>0</v>
      </c>
      <c r="AU3409" s="493" t="n">
        <v>0</v>
      </c>
      <c r="AV3409" s="493" t="n">
        <v>0</v>
      </c>
      <c r="AW3409" s="493" t="n">
        <v>147.6</v>
      </c>
      <c r="AX3409" s="493" t="n">
        <v>0</v>
      </c>
      <c r="AY3409" s="493" t="n">
        <v>148.2</v>
      </c>
      <c r="AZ3409" s="493" t="n">
        <v>0</v>
      </c>
      <c r="BA3409" s="493" t="n">
        <v>0</v>
      </c>
      <c r="BB3409" s="493" t="n">
        <v>0</v>
      </c>
      <c r="BC3409" s="493" t="n">
        <v>0</v>
      </c>
      <c r="BD3409" s="493" t="n">
        <v>0</v>
      </c>
      <c r="BE3409" s="493" t="n">
        <v>0</v>
      </c>
      <c r="BF3409" s="493" t="n">
        <v>0</v>
      </c>
      <c r="BG3409" s="493" t="n">
        <v>0</v>
      </c>
      <c r="BH3409" s="493" t="n">
        <v>0</v>
      </c>
      <c r="BI3409" s="493" t="n">
        <v>0</v>
      </c>
      <c r="BJ3409" s="493" t="n">
        <v>0</v>
      </c>
      <c r="BK3409" s="493" t="n">
        <v>0</v>
      </c>
      <c r="BL3409" s="493" t="n">
        <v>0</v>
      </c>
      <c r="BM3409" s="493" t="n">
        <v>0</v>
      </c>
      <c r="BN3409" s="493" t="n">
        <v>0</v>
      </c>
      <c r="BO3409" s="493" t="n">
        <v>0</v>
      </c>
      <c r="BP3409" s="493" t="n">
        <v>0</v>
      </c>
      <c r="BQ3409" s="493" t="n">
        <v>0</v>
      </c>
      <c r="BR3409" s="493" t="n">
        <v>0</v>
      </c>
      <c r="BS3409" s="493" t="n">
        <v>0</v>
      </c>
      <c r="BT3409" s="493" t="n">
        <v>0</v>
      </c>
      <c r="BU3409" s="493" t="n">
        <v>0</v>
      </c>
      <c r="BV3409" s="493" t="n">
        <v>0</v>
      </c>
      <c r="BW3409" s="493" t="n">
        <v>376.38</v>
      </c>
    </row>
    <row r="3410">
      <c r="A3410" t="inlineStr">
        <is>
          <t>[C9D3] Angiotensin-II 길항제 칼슘길항제 복합제</t>
        </is>
      </c>
      <c r="B3410" t="inlineStr">
        <is>
          <t>삼성제약</t>
        </is>
      </c>
      <c r="C3410" t="inlineStr">
        <is>
          <t>삼비카 에이치씨티</t>
        </is>
      </c>
      <c r="D3410" t="inlineStr">
        <is>
          <t>삼성제약</t>
        </is>
      </c>
      <c r="E3410" t="inlineStr">
        <is>
          <t>amlodipine besylate,  hydrochlorothiazide,  olmesartan medoxomil</t>
        </is>
      </c>
      <c r="F3410" t="inlineStr">
        <is>
          <t>병원</t>
        </is>
      </c>
      <c r="G3410" t="inlineStr">
        <is>
          <t>Generic</t>
        </is>
      </c>
      <c r="H3410" s="493" t="n">
        <v>0</v>
      </c>
      <c r="I3410" s="493" t="n">
        <v>0</v>
      </c>
      <c r="J3410" s="493" t="n">
        <v>0</v>
      </c>
      <c r="K3410" s="493" t="n">
        <v>0</v>
      </c>
      <c r="L3410" s="493" t="n">
        <v>0</v>
      </c>
      <c r="M3410" s="493" t="n">
        <v>0</v>
      </c>
      <c r="N3410" s="493" t="n">
        <v>0</v>
      </c>
      <c r="O3410" s="493" t="n">
        <v>0</v>
      </c>
      <c r="P3410" s="493" t="n">
        <v>4366.18</v>
      </c>
      <c r="Q3410" s="493" t="n">
        <v>1592.75</v>
      </c>
      <c r="R3410" s="493" t="n">
        <v>4682.54</v>
      </c>
      <c r="S3410" s="493" t="n">
        <v>7656.76</v>
      </c>
      <c r="T3410" s="493" t="n">
        <v>4981.76</v>
      </c>
      <c r="U3410" s="493" t="n">
        <v>3274</v>
      </c>
      <c r="V3410" s="493" t="n">
        <v>5670.96</v>
      </c>
      <c r="W3410" s="493" t="n">
        <v>7006.66</v>
      </c>
      <c r="X3410" s="493" t="n">
        <v>6050.44</v>
      </c>
      <c r="Y3410" s="493" t="n">
        <v>4539.46</v>
      </c>
      <c r="Z3410" s="493" t="n">
        <v>6165.07</v>
      </c>
      <c r="AA3410" s="493" t="n">
        <v>8173.64</v>
      </c>
      <c r="AB3410" s="493" t="n">
        <v>9409.959999999999</v>
      </c>
      <c r="AC3410" s="493" t="n">
        <v>9884.219999999999</v>
      </c>
      <c r="AD3410" s="493" t="n">
        <v>5276.52</v>
      </c>
      <c r="AE3410" s="493" t="n">
        <v>9480.65</v>
      </c>
      <c r="AF3410" s="493" t="n">
        <v>9902.700000000001</v>
      </c>
      <c r="AG3410" s="493" t="n">
        <v>8267.01</v>
      </c>
      <c r="AH3410" s="493" t="n">
        <v>13166.04</v>
      </c>
      <c r="AI3410" s="493" t="n">
        <v>10685.98</v>
      </c>
      <c r="AJ3410" s="493" t="n">
        <v>4321.84</v>
      </c>
      <c r="AK3410" s="493" t="n">
        <v>4299.77</v>
      </c>
      <c r="AL3410" s="493" t="n">
        <v>3271.42</v>
      </c>
      <c r="AM3410" s="493" t="n">
        <v>2970.53</v>
      </c>
      <c r="AN3410" s="493" t="n">
        <v>2205.96</v>
      </c>
      <c r="AO3410" s="493" t="n">
        <v>2341.84</v>
      </c>
      <c r="AP3410" s="493" t="n">
        <v>2043.65</v>
      </c>
      <c r="AQ3410" s="493" t="n">
        <v>2314.66</v>
      </c>
      <c r="AR3410" s="493" t="n">
        <v>1681.88</v>
      </c>
      <c r="AS3410" s="493" t="n">
        <v>4442.64</v>
      </c>
      <c r="AT3410" s="493" t="n">
        <v>2063.37</v>
      </c>
      <c r="AU3410" s="493" t="n">
        <v>2664</v>
      </c>
      <c r="AV3410" s="493" t="n">
        <v>4131.27</v>
      </c>
      <c r="AW3410" s="493" t="n">
        <v>3281.38</v>
      </c>
      <c r="AX3410" s="493" t="n">
        <v>3236.45</v>
      </c>
      <c r="AY3410" s="493" t="n">
        <v>2404.59</v>
      </c>
      <c r="AZ3410" s="493" t="n">
        <v>1857.15</v>
      </c>
      <c r="BA3410" s="493" t="n">
        <v>1381.8</v>
      </c>
      <c r="BB3410" s="493" t="n">
        <v>2692.7</v>
      </c>
      <c r="BC3410" s="493" t="n">
        <v>2913.5</v>
      </c>
      <c r="BD3410" s="493" t="n">
        <v>1434.45</v>
      </c>
      <c r="BE3410" s="493" t="n">
        <v>3602.7</v>
      </c>
      <c r="BF3410" s="493" t="n">
        <v>2835.6</v>
      </c>
      <c r="BG3410" s="493" t="n">
        <v>6189.6</v>
      </c>
      <c r="BH3410" s="493" t="n">
        <v>6090.75</v>
      </c>
      <c r="BI3410" s="493" t="n">
        <v>2897.35</v>
      </c>
      <c r="BJ3410" s="493" t="n">
        <v>3519.9</v>
      </c>
      <c r="BK3410" s="493" t="n">
        <v>3898.22</v>
      </c>
      <c r="BL3410" s="493" t="n">
        <v>3871.2</v>
      </c>
      <c r="BM3410" s="493" t="n">
        <v>2216.5</v>
      </c>
      <c r="BN3410" s="493" t="n">
        <v>5129.56</v>
      </c>
      <c r="BO3410" s="493" t="n">
        <v>2966.4</v>
      </c>
      <c r="BP3410" s="493" t="n">
        <v>2701.2</v>
      </c>
      <c r="BQ3410" s="493" t="n">
        <v>3814.55</v>
      </c>
      <c r="BR3410" s="493" t="n">
        <v>4554.9</v>
      </c>
      <c r="BS3410" s="493" t="n">
        <v>2642.55</v>
      </c>
      <c r="BT3410" s="493" t="n">
        <v>2395.1</v>
      </c>
      <c r="BU3410" s="493" t="n">
        <v>2885.9</v>
      </c>
      <c r="BV3410" s="493" t="n">
        <v>3853.99</v>
      </c>
      <c r="BW3410" s="493" t="n">
        <v>1197.65</v>
      </c>
    </row>
    <row r="3411">
      <c r="A3411" t="inlineStr">
        <is>
          <t>[C9D3] Angiotensin-II 길항제 칼슘길항제 복합제</t>
        </is>
      </c>
      <c r="B3411" t="inlineStr">
        <is>
          <t>삼성제약</t>
        </is>
      </c>
      <c r="C3411" t="inlineStr">
        <is>
          <t>삼비카 에이치씨티</t>
        </is>
      </c>
      <c r="D3411" t="inlineStr">
        <is>
          <t>삼성제약</t>
        </is>
      </c>
      <c r="E3411" t="inlineStr">
        <is>
          <t>amlodipine besylate,  hydrochlorothiazide,  olmesartan medoxomil</t>
        </is>
      </c>
      <c r="F3411" t="inlineStr">
        <is>
          <t>의원</t>
        </is>
      </c>
      <c r="G3411" t="inlineStr">
        <is>
          <t>Generic</t>
        </is>
      </c>
      <c r="H3411" s="493" t="n">
        <v>0</v>
      </c>
      <c r="I3411" s="493" t="n">
        <v>0</v>
      </c>
      <c r="J3411" s="493" t="n">
        <v>0</v>
      </c>
      <c r="K3411" s="493" t="n">
        <v>0</v>
      </c>
      <c r="L3411" s="493" t="n">
        <v>0</v>
      </c>
      <c r="M3411" s="493" t="n">
        <v>0</v>
      </c>
      <c r="N3411" s="493" t="n">
        <v>0</v>
      </c>
      <c r="O3411" s="493" t="n">
        <v>0</v>
      </c>
      <c r="P3411" s="493" t="n">
        <v>480</v>
      </c>
      <c r="Q3411" s="493" t="n">
        <v>268</v>
      </c>
      <c r="R3411" s="493" t="n">
        <v>5808</v>
      </c>
      <c r="S3411" s="493" t="n">
        <v>5460</v>
      </c>
      <c r="T3411" s="493" t="n">
        <v>8284</v>
      </c>
      <c r="U3411" s="493" t="n">
        <v>11992.6</v>
      </c>
      <c r="V3411" s="493" t="n">
        <v>11180.7</v>
      </c>
      <c r="W3411" s="493" t="n">
        <v>15233.9</v>
      </c>
      <c r="X3411" s="493" t="n">
        <v>18790.55</v>
      </c>
      <c r="Y3411" s="493" t="n">
        <v>15175.34</v>
      </c>
      <c r="Z3411" s="493" t="n">
        <v>16299.26</v>
      </c>
      <c r="AA3411" s="493" t="n">
        <v>17402.32</v>
      </c>
      <c r="AB3411" s="493" t="n">
        <v>20313.94</v>
      </c>
      <c r="AC3411" s="493" t="n">
        <v>18660.6</v>
      </c>
      <c r="AD3411" s="493" t="n">
        <v>21058.7</v>
      </c>
      <c r="AE3411" s="493" t="n">
        <v>23903.5</v>
      </c>
      <c r="AF3411" s="493" t="n">
        <v>23872.1</v>
      </c>
      <c r="AG3411" s="493" t="n">
        <v>25271.6</v>
      </c>
      <c r="AH3411" s="493" t="n">
        <v>26451.54</v>
      </c>
      <c r="AI3411" s="493" t="n">
        <v>25176.57</v>
      </c>
      <c r="AJ3411" s="493" t="n">
        <v>27316.8</v>
      </c>
      <c r="AK3411" s="493" t="n">
        <v>25890.97</v>
      </c>
      <c r="AL3411" s="493" t="n">
        <v>20745.22</v>
      </c>
      <c r="AM3411" s="493" t="n">
        <v>20539.54</v>
      </c>
      <c r="AN3411" s="493" t="n">
        <v>33089.17</v>
      </c>
      <c r="AO3411" s="493" t="n">
        <v>32110.5</v>
      </c>
      <c r="AP3411" s="493" t="n">
        <v>28370.78</v>
      </c>
      <c r="AQ3411" s="493" t="n">
        <v>36388.2</v>
      </c>
      <c r="AR3411" s="493" t="n">
        <v>28913.7</v>
      </c>
      <c r="AS3411" s="493" t="n">
        <v>29307.6</v>
      </c>
      <c r="AT3411" s="493" t="n">
        <v>35777.7</v>
      </c>
      <c r="AU3411" s="493" t="n">
        <v>34969.4</v>
      </c>
      <c r="AV3411" s="493" t="n">
        <v>46515.37</v>
      </c>
      <c r="AW3411" s="493" t="n">
        <v>46084.24</v>
      </c>
      <c r="AX3411" s="493" t="n">
        <v>49022</v>
      </c>
      <c r="AY3411" s="493" t="n">
        <v>45017.22</v>
      </c>
      <c r="AZ3411" s="493" t="n">
        <v>47626.7</v>
      </c>
      <c r="BA3411" s="493" t="n">
        <v>47486.52</v>
      </c>
      <c r="BB3411" s="493" t="n">
        <v>44834.6</v>
      </c>
      <c r="BC3411" s="493" t="n">
        <v>57287.79</v>
      </c>
      <c r="BD3411" s="493" t="n">
        <v>45385.98</v>
      </c>
      <c r="BE3411" s="493" t="n">
        <v>41613.7</v>
      </c>
      <c r="BF3411" s="493" t="n">
        <v>51819.22</v>
      </c>
      <c r="BG3411" s="493" t="n">
        <v>55244.54</v>
      </c>
      <c r="BH3411" s="493" t="n">
        <v>39570.45</v>
      </c>
      <c r="BI3411" s="493" t="n">
        <v>50717.07</v>
      </c>
      <c r="BJ3411" s="493" t="n">
        <v>41739.74</v>
      </c>
      <c r="BK3411" s="493" t="n">
        <v>46102.79</v>
      </c>
      <c r="BL3411" s="493" t="n">
        <v>48753.41</v>
      </c>
      <c r="BM3411" s="493" t="n">
        <v>41024.74</v>
      </c>
      <c r="BN3411" s="493" t="n">
        <v>40910.37</v>
      </c>
      <c r="BO3411" s="493" t="n">
        <v>45899.53</v>
      </c>
      <c r="BP3411" s="493" t="n">
        <v>48264.7</v>
      </c>
      <c r="BQ3411" s="493" t="n">
        <v>42347.18</v>
      </c>
      <c r="BR3411" s="493" t="n">
        <v>51930.3</v>
      </c>
      <c r="BS3411" s="493" t="n">
        <v>45348.48</v>
      </c>
      <c r="BT3411" s="493" t="n">
        <v>48261.44</v>
      </c>
      <c r="BU3411" s="493" t="n">
        <v>44218.6</v>
      </c>
      <c r="BV3411" s="493" t="n">
        <v>50426.46</v>
      </c>
      <c r="BW3411" s="493" t="n">
        <v>46138.99</v>
      </c>
    </row>
    <row r="3412">
      <c r="A3412" t="inlineStr">
        <is>
          <t>[C9D3] Angiotensin-II 길항제 칼슘길항제 복합제</t>
        </is>
      </c>
      <c r="B3412" t="inlineStr">
        <is>
          <t>삼성제약</t>
        </is>
      </c>
      <c r="C3412" t="inlineStr">
        <is>
          <t>삼비카 에이치씨티</t>
        </is>
      </c>
      <c r="D3412" t="inlineStr">
        <is>
          <t>삼성제약</t>
        </is>
      </c>
      <c r="E3412" t="inlineStr">
        <is>
          <t>amlodipine besylate,  hydrochlorothiazide,  olmesartan medoxomil</t>
        </is>
      </c>
      <c r="F3412" t="inlineStr">
        <is>
          <t>보건소</t>
        </is>
      </c>
      <c r="G3412" t="inlineStr">
        <is>
          <t>Generic</t>
        </is>
      </c>
      <c r="H3412" s="493" t="n">
        <v>0</v>
      </c>
      <c r="I3412" s="493" t="n">
        <v>0</v>
      </c>
      <c r="J3412" s="493" t="n">
        <v>0</v>
      </c>
      <c r="K3412" s="493" t="n">
        <v>0</v>
      </c>
      <c r="L3412" s="493" t="n">
        <v>0</v>
      </c>
      <c r="M3412" s="493" t="n">
        <v>0</v>
      </c>
      <c r="N3412" s="493" t="n">
        <v>0</v>
      </c>
      <c r="O3412" s="493" t="n">
        <v>0</v>
      </c>
      <c r="P3412" s="493" t="n">
        <v>0</v>
      </c>
      <c r="Q3412" s="493" t="n">
        <v>0</v>
      </c>
      <c r="R3412" s="493" t="n">
        <v>0</v>
      </c>
      <c r="S3412" s="493" t="n">
        <v>0</v>
      </c>
      <c r="T3412" s="493" t="n">
        <v>0</v>
      </c>
      <c r="U3412" s="493" t="n">
        <v>0</v>
      </c>
      <c r="V3412" s="493" t="n">
        <v>0</v>
      </c>
      <c r="W3412" s="493" t="n">
        <v>0</v>
      </c>
      <c r="X3412" s="493" t="n">
        <v>0</v>
      </c>
      <c r="Y3412" s="493" t="n">
        <v>0</v>
      </c>
      <c r="Z3412" s="493" t="n">
        <v>0</v>
      </c>
      <c r="AA3412" s="493" t="n">
        <v>0</v>
      </c>
      <c r="AB3412" s="493" t="n">
        <v>0</v>
      </c>
      <c r="AC3412" s="493" t="n">
        <v>0</v>
      </c>
      <c r="AD3412" s="493" t="n">
        <v>0</v>
      </c>
      <c r="AE3412" s="493" t="n">
        <v>0</v>
      </c>
      <c r="AF3412" s="493" t="n">
        <v>0</v>
      </c>
      <c r="AG3412" s="493" t="n">
        <v>0</v>
      </c>
      <c r="AH3412" s="493" t="n">
        <v>0</v>
      </c>
      <c r="AI3412" s="493" t="n">
        <v>0</v>
      </c>
      <c r="AJ3412" s="493" t="n">
        <v>0</v>
      </c>
      <c r="AK3412" s="493" t="n">
        <v>216.9</v>
      </c>
      <c r="AL3412" s="493" t="n">
        <v>349.5</v>
      </c>
      <c r="AM3412" s="493" t="n">
        <v>76.5</v>
      </c>
      <c r="AN3412" s="493" t="n">
        <v>1022.4</v>
      </c>
      <c r="AO3412" s="493" t="n">
        <v>3343.8</v>
      </c>
      <c r="AP3412" s="493" t="n">
        <v>2575.8</v>
      </c>
      <c r="AQ3412" s="493" t="n">
        <v>2780.18</v>
      </c>
      <c r="AR3412" s="493" t="n">
        <v>3330</v>
      </c>
      <c r="AS3412" s="493" t="n">
        <v>2137.07</v>
      </c>
      <c r="AT3412" s="493" t="n">
        <v>1935.72</v>
      </c>
      <c r="AU3412" s="493" t="n">
        <v>3250.8</v>
      </c>
      <c r="AV3412" s="493" t="n">
        <v>1930.5</v>
      </c>
      <c r="AW3412" s="493" t="n">
        <v>4080</v>
      </c>
      <c r="AX3412" s="493" t="n">
        <v>3712.8</v>
      </c>
      <c r="AY3412" s="493" t="n">
        <v>5278.74</v>
      </c>
      <c r="AZ3412" s="493" t="n">
        <v>1614</v>
      </c>
      <c r="BA3412" s="493" t="n">
        <v>5302.8</v>
      </c>
      <c r="BB3412" s="493" t="n">
        <v>1324.8</v>
      </c>
      <c r="BC3412" s="493" t="n">
        <v>4468.8</v>
      </c>
      <c r="BD3412" s="493" t="n">
        <v>2203.2</v>
      </c>
      <c r="BE3412" s="493" t="n">
        <v>4867.5</v>
      </c>
      <c r="BF3412" s="493" t="n">
        <v>4017.6</v>
      </c>
      <c r="BG3412" s="493" t="n">
        <v>2859.3</v>
      </c>
      <c r="BH3412" s="493" t="n">
        <v>2468.1</v>
      </c>
      <c r="BI3412" s="493" t="n">
        <v>3896.7</v>
      </c>
      <c r="BJ3412" s="493" t="n">
        <v>2402.1</v>
      </c>
      <c r="BK3412" s="493" t="n">
        <v>2480.4</v>
      </c>
      <c r="BL3412" s="493" t="n">
        <v>2923.2</v>
      </c>
      <c r="BM3412" s="493" t="n">
        <v>3102.3</v>
      </c>
      <c r="BN3412" s="493" t="n">
        <v>3766.8</v>
      </c>
      <c r="BO3412" s="493" t="n">
        <v>2475</v>
      </c>
      <c r="BP3412" s="493" t="n">
        <v>2952</v>
      </c>
      <c r="BQ3412" s="493" t="n">
        <v>4067.1</v>
      </c>
      <c r="BR3412" s="493" t="n">
        <v>3623.1</v>
      </c>
      <c r="BS3412" s="493" t="n">
        <v>638.4</v>
      </c>
      <c r="BT3412" s="493" t="n">
        <v>2721.6</v>
      </c>
      <c r="BU3412" s="493" t="n">
        <v>3946.8</v>
      </c>
      <c r="BV3412" s="493" t="n">
        <v>1275.96</v>
      </c>
      <c r="BW3412" s="493" t="n">
        <v>2271.9</v>
      </c>
    </row>
    <row r="3413">
      <c r="A3413" t="inlineStr">
        <is>
          <t>[C9D3] Angiotensin-II 길항제 칼슘길항제 복합제</t>
        </is>
      </c>
      <c r="B3413" t="inlineStr">
        <is>
          <t>삼성제약</t>
        </is>
      </c>
      <c r="C3413" t="inlineStr">
        <is>
          <t>아노포지</t>
        </is>
      </c>
      <c r="D3413" t="inlineStr">
        <is>
          <t>삼성제약</t>
        </is>
      </c>
      <c r="E3413" t="inlineStr">
        <is>
          <t>amlodipine besylate,  valsartan</t>
        </is>
      </c>
      <c r="F3413" t="inlineStr">
        <is>
          <t>병원</t>
        </is>
      </c>
      <c r="G3413" t="inlineStr">
        <is>
          <t>Generic</t>
        </is>
      </c>
      <c r="H3413" s="493" t="n">
        <v>112</v>
      </c>
      <c r="I3413" s="493" t="n">
        <v>224</v>
      </c>
      <c r="J3413" s="493" t="n">
        <v>0</v>
      </c>
      <c r="K3413" s="493" t="n">
        <v>784</v>
      </c>
      <c r="L3413" s="493" t="n">
        <v>0</v>
      </c>
      <c r="M3413" s="493" t="n">
        <v>112</v>
      </c>
      <c r="N3413" s="493" t="n">
        <v>224</v>
      </c>
      <c r="O3413" s="493" t="n">
        <v>224</v>
      </c>
      <c r="P3413" s="493" t="n">
        <v>224</v>
      </c>
      <c r="Q3413" s="493" t="n">
        <v>112</v>
      </c>
      <c r="R3413" s="493" t="n">
        <v>224</v>
      </c>
      <c r="S3413" s="493" t="n">
        <v>224</v>
      </c>
      <c r="T3413" s="493" t="n">
        <v>779.6799999999999</v>
      </c>
      <c r="U3413" s="493" t="n">
        <v>756.88</v>
      </c>
      <c r="V3413" s="493" t="n">
        <v>224</v>
      </c>
      <c r="W3413" s="493" t="n">
        <v>112</v>
      </c>
      <c r="X3413" s="493" t="n">
        <v>224</v>
      </c>
      <c r="Y3413" s="493" t="n">
        <v>944.88</v>
      </c>
      <c r="Z3413" s="493" t="n">
        <v>1232.28</v>
      </c>
      <c r="AA3413" s="493" t="n">
        <v>704</v>
      </c>
      <c r="AB3413" s="493" t="n">
        <v>1568</v>
      </c>
      <c r="AC3413" s="493" t="n">
        <v>480</v>
      </c>
      <c r="AD3413" s="493" t="n">
        <v>1344</v>
      </c>
      <c r="AE3413" s="493" t="n">
        <v>576</v>
      </c>
      <c r="AF3413" s="493" t="n">
        <v>112</v>
      </c>
      <c r="AG3413" s="493" t="n">
        <v>896</v>
      </c>
      <c r="AH3413" s="493" t="n">
        <v>225.4</v>
      </c>
      <c r="AI3413" s="493" t="n">
        <v>112</v>
      </c>
      <c r="AJ3413" s="493" t="n">
        <v>1712</v>
      </c>
      <c r="AK3413" s="493" t="n">
        <v>224</v>
      </c>
      <c r="AL3413" s="493" t="n">
        <v>448.84</v>
      </c>
      <c r="AM3413" s="493" t="n">
        <v>224.56</v>
      </c>
      <c r="AN3413" s="493" t="n">
        <v>944.5599999999999</v>
      </c>
      <c r="AO3413" s="493" t="n">
        <v>944.3</v>
      </c>
      <c r="AP3413" s="493" t="n">
        <v>1232</v>
      </c>
      <c r="AQ3413" s="493" t="n">
        <v>1064</v>
      </c>
      <c r="AR3413" s="493" t="n">
        <v>2024</v>
      </c>
      <c r="AS3413" s="493" t="n">
        <v>672</v>
      </c>
      <c r="AT3413" s="493" t="n">
        <v>0</v>
      </c>
      <c r="AU3413" s="493" t="n">
        <v>0</v>
      </c>
      <c r="AV3413" s="493" t="n">
        <v>0</v>
      </c>
      <c r="AW3413" s="493" t="n">
        <v>0</v>
      </c>
      <c r="AX3413" s="493" t="n">
        <v>0</v>
      </c>
      <c r="AY3413" s="493" t="n">
        <v>0</v>
      </c>
      <c r="AZ3413" s="493" t="n">
        <v>0</v>
      </c>
      <c r="BA3413" s="493" t="n">
        <v>0</v>
      </c>
      <c r="BB3413" s="493" t="n">
        <v>0</v>
      </c>
      <c r="BC3413" s="493" t="n">
        <v>0</v>
      </c>
      <c r="BD3413" s="493" t="n">
        <v>0</v>
      </c>
      <c r="BE3413" s="493" t="n">
        <v>0</v>
      </c>
      <c r="BF3413" s="493" t="n">
        <v>0</v>
      </c>
      <c r="BG3413" s="493" t="n">
        <v>0</v>
      </c>
      <c r="BH3413" s="493" t="n">
        <v>0</v>
      </c>
      <c r="BI3413" s="493" t="n">
        <v>0</v>
      </c>
      <c r="BJ3413" s="493" t="n">
        <v>0</v>
      </c>
      <c r="BK3413" s="493" t="n">
        <v>0</v>
      </c>
      <c r="BL3413" s="493" t="n">
        <v>0</v>
      </c>
      <c r="BM3413" s="493" t="n">
        <v>0</v>
      </c>
      <c r="BN3413" s="493" t="n">
        <v>0</v>
      </c>
      <c r="BO3413" s="493" t="n">
        <v>0</v>
      </c>
      <c r="BP3413" s="493" t="n">
        <v>0</v>
      </c>
      <c r="BQ3413" s="493" t="n">
        <v>0</v>
      </c>
      <c r="BR3413" s="493" t="n">
        <v>0</v>
      </c>
      <c r="BS3413" s="493" t="n">
        <v>0</v>
      </c>
      <c r="BT3413" s="493" t="n">
        <v>0</v>
      </c>
      <c r="BU3413" s="493" t="n">
        <v>0</v>
      </c>
      <c r="BV3413" s="493" t="n">
        <v>0</v>
      </c>
      <c r="BW3413" s="493" t="n">
        <v>0</v>
      </c>
    </row>
    <row r="3414">
      <c r="A3414" t="inlineStr">
        <is>
          <t>[C9D3] Angiotensin-II 길항제 칼슘길항제 복합제</t>
        </is>
      </c>
      <c r="B3414" t="inlineStr">
        <is>
          <t>삼성제약</t>
        </is>
      </c>
      <c r="C3414" t="inlineStr">
        <is>
          <t>아노포지</t>
        </is>
      </c>
      <c r="D3414" t="inlineStr">
        <is>
          <t>삼성제약</t>
        </is>
      </c>
      <c r="E3414" t="inlineStr">
        <is>
          <t>amlodipine besylate,  valsartan</t>
        </is>
      </c>
      <c r="F3414" t="inlineStr">
        <is>
          <t>의원</t>
        </is>
      </c>
      <c r="G3414" t="inlineStr">
        <is>
          <t>Generic</t>
        </is>
      </c>
      <c r="H3414" s="493" t="n">
        <v>24204.8</v>
      </c>
      <c r="I3414" s="493" t="n">
        <v>26080</v>
      </c>
      <c r="J3414" s="493" t="n">
        <v>26702</v>
      </c>
      <c r="K3414" s="493" t="n">
        <v>25416.24</v>
      </c>
      <c r="L3414" s="493" t="n">
        <v>22499.95</v>
      </c>
      <c r="M3414" s="493" t="n">
        <v>25417.5</v>
      </c>
      <c r="N3414" s="493" t="n">
        <v>23654.7</v>
      </c>
      <c r="O3414" s="493" t="n">
        <v>23468</v>
      </c>
      <c r="P3414" s="493" t="n">
        <v>23877.91</v>
      </c>
      <c r="Q3414" s="493" t="n">
        <v>23124.45</v>
      </c>
      <c r="R3414" s="493" t="n">
        <v>23624.8</v>
      </c>
      <c r="S3414" s="493" t="n">
        <v>25537.51</v>
      </c>
      <c r="T3414" s="493" t="n">
        <v>25129.9</v>
      </c>
      <c r="U3414" s="493" t="n">
        <v>23260.3</v>
      </c>
      <c r="V3414" s="493" t="n">
        <v>25675</v>
      </c>
      <c r="W3414" s="493" t="n">
        <v>22326.3</v>
      </c>
      <c r="X3414" s="493" t="n">
        <v>26179.32</v>
      </c>
      <c r="Y3414" s="493" t="n">
        <v>24982.2</v>
      </c>
      <c r="Z3414" s="493" t="n">
        <v>30254.64</v>
      </c>
      <c r="AA3414" s="493" t="n">
        <v>22965.6</v>
      </c>
      <c r="AB3414" s="493" t="n">
        <v>29335.5</v>
      </c>
      <c r="AC3414" s="493" t="n">
        <v>29003.5</v>
      </c>
      <c r="AD3414" s="493" t="n">
        <v>28255.8</v>
      </c>
      <c r="AE3414" s="493" t="n">
        <v>26142.3</v>
      </c>
      <c r="AF3414" s="493" t="n">
        <v>26891.52</v>
      </c>
      <c r="AG3414" s="493" t="n">
        <v>25431.54</v>
      </c>
      <c r="AH3414" s="493" t="n">
        <v>28854.78</v>
      </c>
      <c r="AI3414" s="493" t="n">
        <v>27015.89</v>
      </c>
      <c r="AJ3414" s="493" t="n">
        <v>33517.14</v>
      </c>
      <c r="AK3414" s="493" t="n">
        <v>33944.82</v>
      </c>
      <c r="AL3414" s="493" t="n">
        <v>24348.3</v>
      </c>
      <c r="AM3414" s="493" t="n">
        <v>1985.28</v>
      </c>
      <c r="AN3414" s="493" t="n">
        <v>1684.82</v>
      </c>
      <c r="AO3414" s="493" t="n">
        <v>1469.9</v>
      </c>
      <c r="AP3414" s="493" t="n">
        <v>1225.7</v>
      </c>
      <c r="AQ3414" s="493" t="n">
        <v>2293.74</v>
      </c>
      <c r="AR3414" s="493" t="n">
        <v>2321</v>
      </c>
      <c r="AS3414" s="493" t="n">
        <v>2078.4</v>
      </c>
      <c r="AT3414" s="493" t="n">
        <v>0</v>
      </c>
      <c r="AU3414" s="493" t="n">
        <v>0</v>
      </c>
      <c r="AV3414" s="493" t="n">
        <v>0</v>
      </c>
      <c r="AW3414" s="493" t="n">
        <v>0</v>
      </c>
      <c r="AX3414" s="493" t="n">
        <v>0</v>
      </c>
      <c r="AY3414" s="493" t="n">
        <v>0</v>
      </c>
      <c r="AZ3414" s="493" t="n">
        <v>0</v>
      </c>
      <c r="BA3414" s="493" t="n">
        <v>0</v>
      </c>
      <c r="BB3414" s="493" t="n">
        <v>0</v>
      </c>
      <c r="BC3414" s="493" t="n">
        <v>0</v>
      </c>
      <c r="BD3414" s="493" t="n">
        <v>0</v>
      </c>
      <c r="BE3414" s="493" t="n">
        <v>0</v>
      </c>
      <c r="BF3414" s="493" t="n">
        <v>0</v>
      </c>
      <c r="BG3414" s="493" t="n">
        <v>0</v>
      </c>
      <c r="BH3414" s="493" t="n">
        <v>0</v>
      </c>
      <c r="BI3414" s="493" t="n">
        <v>0</v>
      </c>
      <c r="BJ3414" s="493" t="n">
        <v>0</v>
      </c>
      <c r="BK3414" s="493" t="n">
        <v>0</v>
      </c>
      <c r="BL3414" s="493" t="n">
        <v>0</v>
      </c>
      <c r="BM3414" s="493" t="n">
        <v>0</v>
      </c>
      <c r="BN3414" s="493" t="n">
        <v>0</v>
      </c>
      <c r="BO3414" s="493" t="n">
        <v>0</v>
      </c>
      <c r="BP3414" s="493" t="n">
        <v>0</v>
      </c>
      <c r="BQ3414" s="493" t="n">
        <v>0</v>
      </c>
      <c r="BR3414" s="493" t="n">
        <v>0</v>
      </c>
      <c r="BS3414" s="493" t="n">
        <v>0</v>
      </c>
      <c r="BT3414" s="493" t="n">
        <v>0</v>
      </c>
      <c r="BU3414" s="493" t="n">
        <v>0</v>
      </c>
      <c r="BV3414" s="493" t="n">
        <v>0</v>
      </c>
      <c r="BW3414" s="493" t="n">
        <v>0</v>
      </c>
    </row>
    <row r="3415">
      <c r="A3415" t="inlineStr">
        <is>
          <t>[C9D3] Angiotensin-II 길항제 칼슘길항제 복합제</t>
        </is>
      </c>
      <c r="B3415" t="inlineStr">
        <is>
          <t>삼성제약</t>
        </is>
      </c>
      <c r="C3415" t="inlineStr">
        <is>
          <t>아노포지</t>
        </is>
      </c>
      <c r="D3415" t="inlineStr">
        <is>
          <t>삼성제약</t>
        </is>
      </c>
      <c r="E3415" t="inlineStr">
        <is>
          <t>amlodipine besylate,  valsartan</t>
        </is>
      </c>
      <c r="F3415" t="inlineStr">
        <is>
          <t>보건소</t>
        </is>
      </c>
      <c r="G3415" t="inlineStr">
        <is>
          <t>Generic</t>
        </is>
      </c>
      <c r="H3415" s="493" t="n">
        <v>771.6</v>
      </c>
      <c r="I3415" s="493" t="n">
        <v>353.4</v>
      </c>
      <c r="J3415" s="493" t="n">
        <v>1696.8</v>
      </c>
      <c r="K3415" s="493" t="n">
        <v>715.5</v>
      </c>
      <c r="L3415" s="493" t="n">
        <v>1515.9</v>
      </c>
      <c r="M3415" s="493" t="n">
        <v>1531.2</v>
      </c>
      <c r="N3415" s="493" t="n">
        <v>2141.4</v>
      </c>
      <c r="O3415" s="493" t="n">
        <v>1146.6</v>
      </c>
      <c r="P3415" s="493" t="n">
        <v>1883.7</v>
      </c>
      <c r="Q3415" s="493" t="n">
        <v>1281.6</v>
      </c>
      <c r="R3415" s="493" t="n">
        <v>1564.2</v>
      </c>
      <c r="S3415" s="493" t="n">
        <v>5146.8</v>
      </c>
      <c r="T3415" s="493" t="n">
        <v>1752</v>
      </c>
      <c r="U3415" s="493" t="n">
        <v>990</v>
      </c>
      <c r="V3415" s="493" t="n">
        <v>4928.1</v>
      </c>
      <c r="W3415" s="493" t="n">
        <v>1357.8</v>
      </c>
      <c r="X3415" s="493" t="n">
        <v>4669.8</v>
      </c>
      <c r="Y3415" s="493" t="n">
        <v>1242</v>
      </c>
      <c r="Z3415" s="493" t="n">
        <v>2496.6</v>
      </c>
      <c r="AA3415" s="493" t="n">
        <v>991.8</v>
      </c>
      <c r="AB3415" s="493" t="n">
        <v>4958.1</v>
      </c>
      <c r="AC3415" s="493" t="n">
        <v>957</v>
      </c>
      <c r="AD3415" s="493" t="n">
        <v>4776</v>
      </c>
      <c r="AE3415" s="493" t="n">
        <v>1999.8</v>
      </c>
      <c r="AF3415" s="493" t="n">
        <v>3108</v>
      </c>
      <c r="AG3415" s="493" t="n">
        <v>1429.2</v>
      </c>
      <c r="AH3415" s="493" t="n">
        <v>5295.6</v>
      </c>
      <c r="AI3415" s="493" t="n">
        <v>833.4</v>
      </c>
      <c r="AJ3415" s="493" t="n">
        <v>3853.2</v>
      </c>
      <c r="AK3415" s="493" t="n">
        <v>1365</v>
      </c>
      <c r="AL3415" s="493" t="n">
        <v>2788.2</v>
      </c>
      <c r="AM3415" s="493" t="n">
        <v>1138.5</v>
      </c>
      <c r="AN3415" s="493" t="n">
        <v>229.2</v>
      </c>
      <c r="AO3415" s="493" t="n">
        <v>0</v>
      </c>
      <c r="AP3415" s="493" t="n">
        <v>0</v>
      </c>
      <c r="AQ3415" s="493" t="n">
        <v>0</v>
      </c>
      <c r="AR3415" s="493" t="n">
        <v>0</v>
      </c>
      <c r="AS3415" s="493" t="n">
        <v>0</v>
      </c>
      <c r="AT3415" s="493" t="n">
        <v>0</v>
      </c>
      <c r="AU3415" s="493" t="n">
        <v>0</v>
      </c>
      <c r="AV3415" s="493" t="n">
        <v>0</v>
      </c>
      <c r="AW3415" s="493" t="n">
        <v>0</v>
      </c>
      <c r="AX3415" s="493" t="n">
        <v>0</v>
      </c>
      <c r="AY3415" s="493" t="n">
        <v>0</v>
      </c>
      <c r="AZ3415" s="493" t="n">
        <v>0</v>
      </c>
      <c r="BA3415" s="493" t="n">
        <v>0</v>
      </c>
      <c r="BB3415" s="493" t="n">
        <v>0</v>
      </c>
      <c r="BC3415" s="493" t="n">
        <v>0</v>
      </c>
      <c r="BD3415" s="493" t="n">
        <v>0</v>
      </c>
      <c r="BE3415" s="493" t="n">
        <v>0</v>
      </c>
      <c r="BF3415" s="493" t="n">
        <v>0</v>
      </c>
      <c r="BG3415" s="493" t="n">
        <v>0</v>
      </c>
      <c r="BH3415" s="493" t="n">
        <v>0</v>
      </c>
      <c r="BI3415" s="493" t="n">
        <v>0</v>
      </c>
      <c r="BJ3415" s="493" t="n">
        <v>0</v>
      </c>
      <c r="BK3415" s="493" t="n">
        <v>0</v>
      </c>
      <c r="BL3415" s="493" t="n">
        <v>0</v>
      </c>
      <c r="BM3415" s="493" t="n">
        <v>0</v>
      </c>
      <c r="BN3415" s="493" t="n">
        <v>0</v>
      </c>
      <c r="BO3415" s="493" t="n">
        <v>0</v>
      </c>
      <c r="BP3415" s="493" t="n">
        <v>0</v>
      </c>
      <c r="BQ3415" s="493" t="n">
        <v>0</v>
      </c>
      <c r="BR3415" s="493" t="n">
        <v>0</v>
      </c>
      <c r="BS3415" s="493" t="n">
        <v>0</v>
      </c>
      <c r="BT3415" s="493" t="n">
        <v>0</v>
      </c>
      <c r="BU3415" s="493" t="n">
        <v>0</v>
      </c>
      <c r="BV3415" s="493" t="n">
        <v>0</v>
      </c>
      <c r="BW3415" s="493" t="n">
        <v>0</v>
      </c>
    </row>
    <row r="3416">
      <c r="A3416" t="inlineStr">
        <is>
          <t>[C9D3] Angiotensin-II 길항제 칼슘길항제 복합제</t>
        </is>
      </c>
      <c r="B3416" t="inlineStr">
        <is>
          <t>삼성제약</t>
        </is>
      </c>
      <c r="C3416" t="inlineStr">
        <is>
          <t>테람트윈</t>
        </is>
      </c>
      <c r="D3416" t="inlineStr">
        <is>
          <t>삼성제약</t>
        </is>
      </c>
      <c r="E3416" t="inlineStr">
        <is>
          <t>amlodipine besylate,  telmisartan</t>
        </is>
      </c>
      <c r="F3416" t="inlineStr">
        <is>
          <t>병원</t>
        </is>
      </c>
      <c r="G3416" t="inlineStr">
        <is>
          <t>Generic</t>
        </is>
      </c>
      <c r="H3416" s="493" t="n">
        <v>0</v>
      </c>
      <c r="I3416" s="493" t="n">
        <v>0</v>
      </c>
      <c r="J3416" s="493" t="n">
        <v>0</v>
      </c>
      <c r="K3416" s="493" t="n">
        <v>0</v>
      </c>
      <c r="L3416" s="493" t="n">
        <v>0</v>
      </c>
      <c r="M3416" s="493" t="n">
        <v>0</v>
      </c>
      <c r="N3416" s="493" t="n">
        <v>6102.52</v>
      </c>
      <c r="O3416" s="493" t="n">
        <v>7911.4</v>
      </c>
      <c r="P3416" s="493" t="n">
        <v>4904</v>
      </c>
      <c r="Q3416" s="493" t="n">
        <v>5480</v>
      </c>
      <c r="R3416" s="493" t="n">
        <v>7058.9</v>
      </c>
      <c r="S3416" s="493" t="n">
        <v>23851.35</v>
      </c>
      <c r="T3416" s="493" t="n">
        <v>30197.1</v>
      </c>
      <c r="U3416" s="493" t="n">
        <v>24901.8</v>
      </c>
      <c r="V3416" s="493" t="n">
        <v>25088.88</v>
      </c>
      <c r="W3416" s="493" t="n">
        <v>26566.5</v>
      </c>
      <c r="X3416" s="493" t="n">
        <v>26305.6</v>
      </c>
      <c r="Y3416" s="493" t="n">
        <v>29247.8</v>
      </c>
      <c r="Z3416" s="493" t="n">
        <v>21367.9</v>
      </c>
      <c r="AA3416" s="493" t="n">
        <v>23757.75</v>
      </c>
      <c r="AB3416" s="493" t="n">
        <v>22093.5</v>
      </c>
      <c r="AC3416" s="493" t="n">
        <v>26738.8</v>
      </c>
      <c r="AD3416" s="493" t="n">
        <v>15249.8</v>
      </c>
      <c r="AE3416" s="493" t="n">
        <v>21963.9</v>
      </c>
      <c r="AF3416" s="493" t="n">
        <v>17848.7</v>
      </c>
      <c r="AG3416" s="493" t="n">
        <v>4540.2</v>
      </c>
      <c r="AH3416" s="493" t="n">
        <v>5151.9</v>
      </c>
      <c r="AI3416" s="493" t="n">
        <v>17275.5</v>
      </c>
      <c r="AJ3416" s="493" t="n">
        <v>14098.28</v>
      </c>
      <c r="AK3416" s="493" t="n">
        <v>18786.3</v>
      </c>
      <c r="AL3416" s="493" t="n">
        <v>17408.58</v>
      </c>
      <c r="AM3416" s="493" t="n">
        <v>22429.94</v>
      </c>
      <c r="AN3416" s="493" t="n">
        <v>2320.98</v>
      </c>
      <c r="AO3416" s="493" t="n">
        <v>4514.34</v>
      </c>
      <c r="AP3416" s="493" t="n">
        <v>3185.98</v>
      </c>
      <c r="AQ3416" s="493" t="n">
        <v>3543.46</v>
      </c>
      <c r="AR3416" s="493" t="n">
        <v>3915.66</v>
      </c>
      <c r="AS3416" s="493" t="n">
        <v>3425.26</v>
      </c>
      <c r="AT3416" s="493" t="n">
        <v>1803.28</v>
      </c>
      <c r="AU3416" s="493" t="n">
        <v>5785.41</v>
      </c>
      <c r="AV3416" s="493" t="n">
        <v>2164.8</v>
      </c>
      <c r="AW3416" s="493" t="n">
        <v>2108.2</v>
      </c>
      <c r="AX3416" s="493" t="n">
        <v>3699.6</v>
      </c>
      <c r="AY3416" s="493" t="n">
        <v>2937.8</v>
      </c>
      <c r="AZ3416" s="493" t="n">
        <v>4994.98</v>
      </c>
      <c r="BA3416" s="493" t="n">
        <v>2409.84</v>
      </c>
      <c r="BB3416" s="493" t="n">
        <v>4885.38</v>
      </c>
      <c r="BC3416" s="493" t="n">
        <v>2504.12</v>
      </c>
      <c r="BD3416" s="493" t="n">
        <v>5276.04</v>
      </c>
      <c r="BE3416" s="493" t="n">
        <v>3590.9</v>
      </c>
      <c r="BF3416" s="493" t="n">
        <v>4519.7</v>
      </c>
      <c r="BG3416" s="493" t="n">
        <v>4414.02</v>
      </c>
      <c r="BH3416" s="493" t="n">
        <v>2926.2</v>
      </c>
      <c r="BI3416" s="493" t="n">
        <v>3740.85</v>
      </c>
      <c r="BJ3416" s="493" t="n">
        <v>3381.39</v>
      </c>
      <c r="BK3416" s="493" t="n">
        <v>3842.41</v>
      </c>
      <c r="BL3416" s="493" t="n">
        <v>3658.7</v>
      </c>
      <c r="BM3416" s="493" t="n">
        <v>2538.55</v>
      </c>
      <c r="BN3416" s="493" t="n">
        <v>5055</v>
      </c>
      <c r="BO3416" s="493" t="n">
        <v>1722.75</v>
      </c>
      <c r="BP3416" s="493" t="n">
        <v>3335.7</v>
      </c>
      <c r="BQ3416" s="493" t="n">
        <v>1640.4</v>
      </c>
      <c r="BR3416" s="493" t="n">
        <v>2500.76</v>
      </c>
      <c r="BS3416" s="493" t="n">
        <v>1351.85</v>
      </c>
      <c r="BT3416" s="493" t="n">
        <v>2060.95</v>
      </c>
      <c r="BU3416" s="493" t="n">
        <v>1260.39</v>
      </c>
      <c r="BV3416" s="493" t="n">
        <v>1899.58</v>
      </c>
      <c r="BW3416" s="493" t="n">
        <v>1836.9</v>
      </c>
    </row>
    <row r="3417">
      <c r="A3417" t="inlineStr">
        <is>
          <t>[C9D3] Angiotensin-II 길항제 칼슘길항제 복합제</t>
        </is>
      </c>
      <c r="B3417" t="inlineStr">
        <is>
          <t>삼성제약</t>
        </is>
      </c>
      <c r="C3417" t="inlineStr">
        <is>
          <t>테람트윈</t>
        </is>
      </c>
      <c r="D3417" t="inlineStr">
        <is>
          <t>삼성제약</t>
        </is>
      </c>
      <c r="E3417" t="inlineStr">
        <is>
          <t>amlodipine besylate,  telmisartan</t>
        </is>
      </c>
      <c r="F3417" t="inlineStr">
        <is>
          <t>의원</t>
        </is>
      </c>
      <c r="G3417" t="inlineStr">
        <is>
          <t>Generic</t>
        </is>
      </c>
      <c r="H3417" s="493" t="n">
        <v>38165.18</v>
      </c>
      <c r="I3417" s="493" t="n">
        <v>84622.3</v>
      </c>
      <c r="J3417" s="493" t="n">
        <v>92372.27</v>
      </c>
      <c r="K3417" s="493" t="n">
        <v>102386.59</v>
      </c>
      <c r="L3417" s="493" t="n">
        <v>92357.84</v>
      </c>
      <c r="M3417" s="493" t="n">
        <v>93158.89999999999</v>
      </c>
      <c r="N3417" s="493" t="n">
        <v>97826.03999999999</v>
      </c>
      <c r="O3417" s="493" t="n">
        <v>104903.52</v>
      </c>
      <c r="P3417" s="493" t="n">
        <v>86251.7</v>
      </c>
      <c r="Q3417" s="493" t="n">
        <v>107863.24</v>
      </c>
      <c r="R3417" s="493" t="n">
        <v>146373.95</v>
      </c>
      <c r="S3417" s="493" t="n">
        <v>199046.36</v>
      </c>
      <c r="T3417" s="493" t="n">
        <v>171585.7</v>
      </c>
      <c r="U3417" s="493" t="n">
        <v>161588.66</v>
      </c>
      <c r="V3417" s="493" t="n">
        <v>186397.48</v>
      </c>
      <c r="W3417" s="493" t="n">
        <v>175349.73</v>
      </c>
      <c r="X3417" s="493" t="n">
        <v>183540.29</v>
      </c>
      <c r="Y3417" s="493" t="n">
        <v>196840.68</v>
      </c>
      <c r="Z3417" s="493" t="n">
        <v>198056.62</v>
      </c>
      <c r="AA3417" s="493" t="n">
        <v>77660.14</v>
      </c>
      <c r="AB3417" s="493" t="n">
        <v>60853.37</v>
      </c>
      <c r="AC3417" s="493" t="n">
        <v>89921.99000000001</v>
      </c>
      <c r="AD3417" s="493" t="n">
        <v>89797.78</v>
      </c>
      <c r="AE3417" s="493" t="n">
        <v>99704.59</v>
      </c>
      <c r="AF3417" s="493" t="n">
        <v>108764.03</v>
      </c>
      <c r="AG3417" s="493" t="n">
        <v>104581.56</v>
      </c>
      <c r="AH3417" s="493" t="n">
        <v>73440.23</v>
      </c>
      <c r="AI3417" s="493" t="n">
        <v>80399.47</v>
      </c>
      <c r="AJ3417" s="493" t="n">
        <v>85164.41</v>
      </c>
      <c r="AK3417" s="493" t="n">
        <v>86576.06</v>
      </c>
      <c r="AL3417" s="493" t="n">
        <v>84451.19</v>
      </c>
      <c r="AM3417" s="493" t="n">
        <v>81734.7</v>
      </c>
      <c r="AN3417" s="493" t="n">
        <v>80219.86</v>
      </c>
      <c r="AO3417" s="493" t="n">
        <v>90676.97</v>
      </c>
      <c r="AP3417" s="493" t="n">
        <v>85650.78999999999</v>
      </c>
      <c r="AQ3417" s="493" t="n">
        <v>94828.31</v>
      </c>
      <c r="AR3417" s="493" t="n">
        <v>107733.39</v>
      </c>
      <c r="AS3417" s="493" t="n">
        <v>109974.34</v>
      </c>
      <c r="AT3417" s="493" t="n">
        <v>117352.41</v>
      </c>
      <c r="AU3417" s="493" t="n">
        <v>118409.08</v>
      </c>
      <c r="AV3417" s="493" t="n">
        <v>128034.04</v>
      </c>
      <c r="AW3417" s="493" t="n">
        <v>107105.94</v>
      </c>
      <c r="AX3417" s="493" t="n">
        <v>111158.9</v>
      </c>
      <c r="AY3417" s="493" t="n">
        <v>124796.34</v>
      </c>
      <c r="AZ3417" s="493" t="n">
        <v>117269.77</v>
      </c>
      <c r="BA3417" s="493" t="n">
        <v>122303.57</v>
      </c>
      <c r="BB3417" s="493" t="n">
        <v>112038.95</v>
      </c>
      <c r="BC3417" s="493" t="n">
        <v>129502.59</v>
      </c>
      <c r="BD3417" s="493" t="n">
        <v>122513.93</v>
      </c>
      <c r="BE3417" s="493" t="n">
        <v>116680.06</v>
      </c>
      <c r="BF3417" s="493" t="n">
        <v>116146.79</v>
      </c>
      <c r="BG3417" s="493" t="n">
        <v>136907.65</v>
      </c>
      <c r="BH3417" s="493" t="n">
        <v>115581.43</v>
      </c>
      <c r="BI3417" s="493" t="n">
        <v>117511.05</v>
      </c>
      <c r="BJ3417" s="493" t="n">
        <v>131997.43</v>
      </c>
      <c r="BK3417" s="493" t="n">
        <v>105897.11</v>
      </c>
      <c r="BL3417" s="493" t="n">
        <v>133473.58</v>
      </c>
      <c r="BM3417" s="493" t="n">
        <v>106462.08</v>
      </c>
      <c r="BN3417" s="493" t="n">
        <v>109073.65</v>
      </c>
      <c r="BO3417" s="493" t="n">
        <v>111018.16</v>
      </c>
      <c r="BP3417" s="493" t="n">
        <v>123048.81</v>
      </c>
      <c r="BQ3417" s="493" t="n">
        <v>102670.48</v>
      </c>
      <c r="BR3417" s="493" t="n">
        <v>107935.25</v>
      </c>
      <c r="BS3417" s="493" t="n">
        <v>103151.24</v>
      </c>
      <c r="BT3417" s="493" t="n">
        <v>102989.79</v>
      </c>
      <c r="BU3417" s="493" t="n">
        <v>102999.77</v>
      </c>
      <c r="BV3417" s="493" t="n">
        <v>111723.49</v>
      </c>
      <c r="BW3417" s="493" t="n">
        <v>108403.85</v>
      </c>
    </row>
    <row r="3418">
      <c r="A3418" t="inlineStr">
        <is>
          <t>[C9D3] Angiotensin-II 길항제 칼슘길항제 복합제</t>
        </is>
      </c>
      <c r="B3418" t="inlineStr">
        <is>
          <t>삼성제약</t>
        </is>
      </c>
      <c r="C3418" t="inlineStr">
        <is>
          <t>테람트윈</t>
        </is>
      </c>
      <c r="D3418" t="inlineStr">
        <is>
          <t>삼성제약</t>
        </is>
      </c>
      <c r="E3418" t="inlineStr">
        <is>
          <t>amlodipine besylate,  telmisartan</t>
        </is>
      </c>
      <c r="F3418" t="inlineStr">
        <is>
          <t>보건소</t>
        </is>
      </c>
      <c r="G3418" t="inlineStr">
        <is>
          <t>Generic</t>
        </is>
      </c>
      <c r="H3418" s="493" t="n">
        <v>0</v>
      </c>
      <c r="I3418" s="493" t="n">
        <v>0</v>
      </c>
      <c r="J3418" s="493" t="n">
        <v>0</v>
      </c>
      <c r="K3418" s="493" t="n">
        <v>0</v>
      </c>
      <c r="L3418" s="493" t="n">
        <v>0</v>
      </c>
      <c r="M3418" s="493" t="n">
        <v>0</v>
      </c>
      <c r="N3418" s="493" t="n">
        <v>0</v>
      </c>
      <c r="O3418" s="493" t="n">
        <v>0</v>
      </c>
      <c r="P3418" s="493" t="n">
        <v>0</v>
      </c>
      <c r="Q3418" s="493" t="n">
        <v>0</v>
      </c>
      <c r="R3418" s="493" t="n">
        <v>0</v>
      </c>
      <c r="S3418" s="493" t="n">
        <v>0</v>
      </c>
      <c r="T3418" s="493" t="n">
        <v>0</v>
      </c>
      <c r="U3418" s="493" t="n">
        <v>0</v>
      </c>
      <c r="V3418" s="493" t="n">
        <v>0</v>
      </c>
      <c r="W3418" s="493" t="n">
        <v>0</v>
      </c>
      <c r="X3418" s="493" t="n">
        <v>0</v>
      </c>
      <c r="Y3418" s="493" t="n">
        <v>0</v>
      </c>
      <c r="Z3418" s="493" t="n">
        <v>0</v>
      </c>
      <c r="AA3418" s="493" t="n">
        <v>0</v>
      </c>
      <c r="AB3418" s="493" t="n">
        <v>0</v>
      </c>
      <c r="AC3418" s="493" t="n">
        <v>0</v>
      </c>
      <c r="AD3418" s="493" t="n">
        <v>0</v>
      </c>
      <c r="AE3418" s="493" t="n">
        <v>3847.5</v>
      </c>
      <c r="AF3418" s="493" t="n">
        <v>161.1</v>
      </c>
      <c r="AG3418" s="493" t="n">
        <v>188.4</v>
      </c>
      <c r="AH3418" s="493" t="n">
        <v>0</v>
      </c>
      <c r="AI3418" s="493" t="n">
        <v>864.3</v>
      </c>
      <c r="AJ3418" s="493" t="n">
        <v>3012.9</v>
      </c>
      <c r="AK3418" s="493" t="n">
        <v>2776.8</v>
      </c>
      <c r="AL3418" s="493" t="n">
        <v>3110.4</v>
      </c>
      <c r="AM3418" s="493" t="n">
        <v>2885.4</v>
      </c>
      <c r="AN3418" s="493" t="n">
        <v>4143.6</v>
      </c>
      <c r="AO3418" s="493" t="n">
        <v>3496.9</v>
      </c>
      <c r="AP3418" s="493" t="n">
        <v>10066.38</v>
      </c>
      <c r="AQ3418" s="493" t="n">
        <v>4903.2</v>
      </c>
      <c r="AR3418" s="493" t="n">
        <v>10218.4</v>
      </c>
      <c r="AS3418" s="493" t="n">
        <v>5631</v>
      </c>
      <c r="AT3418" s="493" t="n">
        <v>7240.8</v>
      </c>
      <c r="AU3418" s="493" t="n">
        <v>7053.3</v>
      </c>
      <c r="AV3418" s="493" t="n">
        <v>9147.299999999999</v>
      </c>
      <c r="AW3418" s="493" t="n">
        <v>6204.9</v>
      </c>
      <c r="AX3418" s="493" t="n">
        <v>12784.95</v>
      </c>
      <c r="AY3418" s="493" t="n">
        <v>7713.6</v>
      </c>
      <c r="AZ3418" s="493" t="n">
        <v>10252.52</v>
      </c>
      <c r="BA3418" s="493" t="n">
        <v>8865.299999999999</v>
      </c>
      <c r="BB3418" s="493" t="n">
        <v>7352.64</v>
      </c>
      <c r="BC3418" s="493" t="n">
        <v>17366.4</v>
      </c>
      <c r="BD3418" s="493" t="n">
        <v>11510.68</v>
      </c>
      <c r="BE3418" s="493" t="n">
        <v>25419</v>
      </c>
      <c r="BF3418" s="493" t="n">
        <v>22086.3</v>
      </c>
      <c r="BG3418" s="493" t="n">
        <v>34490.4</v>
      </c>
      <c r="BH3418" s="493" t="n">
        <v>48924.04</v>
      </c>
      <c r="BI3418" s="493" t="n">
        <v>51092.07</v>
      </c>
      <c r="BJ3418" s="493" t="n">
        <v>17965.37</v>
      </c>
      <c r="BK3418" s="493" t="n">
        <v>58113.51</v>
      </c>
      <c r="BL3418" s="493" t="n">
        <v>35537.36</v>
      </c>
      <c r="BM3418" s="493" t="n">
        <v>21004.74</v>
      </c>
      <c r="BN3418" s="493" t="n">
        <v>37446.6</v>
      </c>
      <c r="BO3418" s="493" t="n">
        <v>45068.1</v>
      </c>
      <c r="BP3418" s="493" t="n">
        <v>11569.5</v>
      </c>
      <c r="BQ3418" s="493" t="n">
        <v>42609</v>
      </c>
      <c r="BR3418" s="493" t="n">
        <v>33609.9</v>
      </c>
      <c r="BS3418" s="493" t="n">
        <v>19444.8</v>
      </c>
      <c r="BT3418" s="493" t="n">
        <v>32340.9</v>
      </c>
      <c r="BU3418" s="493" t="n">
        <v>46834.2</v>
      </c>
      <c r="BV3418" s="493" t="n">
        <v>15003.3</v>
      </c>
      <c r="BW3418" s="493" t="n">
        <v>30619.52</v>
      </c>
    </row>
    <row r="3419">
      <c r="A3419" t="inlineStr">
        <is>
          <t>[C9D3] Angiotensin-II 길항제 칼슘길항제 복합제</t>
        </is>
      </c>
      <c r="B3419" t="inlineStr">
        <is>
          <t>삼성제약</t>
        </is>
      </c>
      <c r="C3419" t="inlineStr">
        <is>
          <t>테람트윈</t>
        </is>
      </c>
      <c r="D3419" t="inlineStr">
        <is>
          <t>삼성제약</t>
        </is>
      </c>
      <c r="E3419" t="inlineStr">
        <is>
          <t>amlodipine besylate,  telmisartan</t>
        </is>
      </c>
      <c r="F3419" t="inlineStr">
        <is>
          <t>기타(치과의원, 치과병원 등)</t>
        </is>
      </c>
      <c r="G3419" t="inlineStr">
        <is>
          <t>Generic</t>
        </is>
      </c>
      <c r="H3419" s="493" t="n">
        <v>0</v>
      </c>
      <c r="I3419" s="493" t="n">
        <v>0</v>
      </c>
      <c r="J3419" s="493" t="n">
        <v>0</v>
      </c>
      <c r="K3419" s="493" t="n">
        <v>0</v>
      </c>
      <c r="L3419" s="493" t="n">
        <v>0</v>
      </c>
      <c r="M3419" s="493" t="n">
        <v>0</v>
      </c>
      <c r="N3419" s="493" t="n">
        <v>0</v>
      </c>
      <c r="O3419" s="493" t="n">
        <v>0</v>
      </c>
      <c r="P3419" s="493" t="n">
        <v>0</v>
      </c>
      <c r="Q3419" s="493" t="n">
        <v>0</v>
      </c>
      <c r="R3419" s="493" t="n">
        <v>0</v>
      </c>
      <c r="S3419" s="493" t="n">
        <v>0</v>
      </c>
      <c r="T3419" s="493" t="n">
        <v>0</v>
      </c>
      <c r="U3419" s="493" t="n">
        <v>0</v>
      </c>
      <c r="V3419" s="493" t="n">
        <v>0</v>
      </c>
      <c r="W3419" s="493" t="n">
        <v>0</v>
      </c>
      <c r="X3419" s="493" t="n">
        <v>70.5</v>
      </c>
      <c r="Y3419" s="493" t="n">
        <v>138</v>
      </c>
      <c r="Z3419" s="493" t="n">
        <v>0</v>
      </c>
      <c r="AA3419" s="493" t="n">
        <v>0</v>
      </c>
      <c r="AB3419" s="493" t="n">
        <v>0</v>
      </c>
      <c r="AC3419" s="493" t="n">
        <v>0</v>
      </c>
      <c r="AD3419" s="493" t="n">
        <v>0</v>
      </c>
      <c r="AE3419" s="493" t="n">
        <v>0</v>
      </c>
      <c r="AF3419" s="493" t="n">
        <v>0</v>
      </c>
      <c r="AG3419" s="493" t="n">
        <v>0</v>
      </c>
      <c r="AH3419" s="493" t="n">
        <v>0</v>
      </c>
      <c r="AI3419" s="493" t="n">
        <v>0</v>
      </c>
      <c r="AJ3419" s="493" t="n">
        <v>0</v>
      </c>
      <c r="AK3419" s="493" t="n">
        <v>0</v>
      </c>
      <c r="AL3419" s="493" t="n">
        <v>0</v>
      </c>
      <c r="AM3419" s="493" t="n">
        <v>0</v>
      </c>
      <c r="AN3419" s="493" t="n">
        <v>0</v>
      </c>
      <c r="AO3419" s="493" t="n">
        <v>0</v>
      </c>
      <c r="AP3419" s="493" t="n">
        <v>0</v>
      </c>
      <c r="AQ3419" s="493" t="n">
        <v>0</v>
      </c>
      <c r="AR3419" s="493" t="n">
        <v>0</v>
      </c>
      <c r="AS3419" s="493" t="n">
        <v>0</v>
      </c>
      <c r="AT3419" s="493" t="n">
        <v>0</v>
      </c>
      <c r="AU3419" s="493" t="n">
        <v>0</v>
      </c>
      <c r="AV3419" s="493" t="n">
        <v>0</v>
      </c>
      <c r="AW3419" s="493" t="n">
        <v>0</v>
      </c>
      <c r="AX3419" s="493" t="n">
        <v>0</v>
      </c>
      <c r="AY3419" s="493" t="n">
        <v>0</v>
      </c>
      <c r="AZ3419" s="493" t="n">
        <v>0</v>
      </c>
      <c r="BA3419" s="493" t="n">
        <v>0</v>
      </c>
      <c r="BB3419" s="493" t="n">
        <v>0</v>
      </c>
      <c r="BC3419" s="493" t="n">
        <v>0</v>
      </c>
      <c r="BD3419" s="493" t="n">
        <v>0</v>
      </c>
      <c r="BE3419" s="493" t="n">
        <v>0</v>
      </c>
      <c r="BF3419" s="493" t="n">
        <v>0</v>
      </c>
      <c r="BG3419" s="493" t="n">
        <v>0</v>
      </c>
      <c r="BH3419" s="493" t="n">
        <v>0</v>
      </c>
      <c r="BI3419" s="493" t="n">
        <v>0</v>
      </c>
      <c r="BJ3419" s="493" t="n">
        <v>0</v>
      </c>
      <c r="BK3419" s="493" t="n">
        <v>0</v>
      </c>
      <c r="BL3419" s="493" t="n">
        <v>0</v>
      </c>
      <c r="BM3419" s="493" t="n">
        <v>0</v>
      </c>
      <c r="BN3419" s="493" t="n">
        <v>0</v>
      </c>
      <c r="BO3419" s="493" t="n">
        <v>0</v>
      </c>
      <c r="BP3419" s="493" t="n">
        <v>0</v>
      </c>
      <c r="BQ3419" s="493" t="n">
        <v>0</v>
      </c>
      <c r="BR3419" s="493" t="n">
        <v>0</v>
      </c>
      <c r="BS3419" s="493" t="n">
        <v>0</v>
      </c>
      <c r="BT3419" s="493" t="n">
        <v>0</v>
      </c>
      <c r="BU3419" s="493" t="n">
        <v>0</v>
      </c>
      <c r="BV3419" s="493" t="n">
        <v>0</v>
      </c>
      <c r="BW3419" s="493" t="n">
        <v>0</v>
      </c>
    </row>
    <row r="3420">
      <c r="A3420" t="inlineStr">
        <is>
          <t>[C9D3] Angiotensin-II 길항제 칼슘길항제 복합제</t>
        </is>
      </c>
      <c r="B3420" t="inlineStr">
        <is>
          <t>삼아제약</t>
        </is>
      </c>
      <c r="C3420" t="inlineStr">
        <is>
          <t>시넥트</t>
        </is>
      </c>
      <c r="D3420" t="inlineStr">
        <is>
          <t>삼아제약</t>
        </is>
      </c>
      <c r="E3420" t="inlineStr">
        <is>
          <t>amlodipine besylate,  valsartan</t>
        </is>
      </c>
      <c r="F3420" t="inlineStr">
        <is>
          <t>병원</t>
        </is>
      </c>
      <c r="G3420" t="inlineStr">
        <is>
          <t>Generic</t>
        </is>
      </c>
      <c r="H3420" s="493" t="n">
        <v>0</v>
      </c>
      <c r="I3420" s="493" t="n">
        <v>0</v>
      </c>
      <c r="J3420" s="493" t="n">
        <v>0</v>
      </c>
      <c r="K3420" s="493" t="n">
        <v>0</v>
      </c>
      <c r="L3420" s="493" t="n">
        <v>0</v>
      </c>
      <c r="M3420" s="493" t="n">
        <v>0</v>
      </c>
      <c r="N3420" s="493" t="n">
        <v>0</v>
      </c>
      <c r="O3420" s="493" t="n">
        <v>0</v>
      </c>
      <c r="P3420" s="493" t="n">
        <v>0</v>
      </c>
      <c r="Q3420" s="493" t="n">
        <v>0</v>
      </c>
      <c r="R3420" s="493" t="n">
        <v>0</v>
      </c>
      <c r="S3420" s="493" t="n">
        <v>0</v>
      </c>
      <c r="T3420" s="493" t="n">
        <v>0</v>
      </c>
      <c r="U3420" s="493" t="n">
        <v>0</v>
      </c>
      <c r="V3420" s="493" t="n">
        <v>0</v>
      </c>
      <c r="W3420" s="493" t="n">
        <v>0</v>
      </c>
      <c r="X3420" s="493" t="n">
        <v>0</v>
      </c>
      <c r="Y3420" s="493" t="n">
        <v>293.4</v>
      </c>
      <c r="Z3420" s="493" t="n">
        <v>0</v>
      </c>
      <c r="AA3420" s="493" t="n">
        <v>49.8</v>
      </c>
      <c r="AB3420" s="493" t="n">
        <v>0</v>
      </c>
      <c r="AC3420" s="493" t="n">
        <v>0</v>
      </c>
      <c r="AD3420" s="493" t="n">
        <v>0</v>
      </c>
      <c r="AE3420" s="493" t="n">
        <v>0</v>
      </c>
      <c r="AF3420" s="493" t="n">
        <v>0</v>
      </c>
      <c r="AG3420" s="493" t="n">
        <v>0</v>
      </c>
      <c r="AH3420" s="493" t="n">
        <v>0</v>
      </c>
      <c r="AI3420" s="493" t="n">
        <v>0</v>
      </c>
      <c r="AJ3420" s="493" t="n">
        <v>0</v>
      </c>
      <c r="AK3420" s="493" t="n">
        <v>0</v>
      </c>
      <c r="AL3420" s="493" t="n">
        <v>0</v>
      </c>
      <c r="AM3420" s="493" t="n">
        <v>0</v>
      </c>
      <c r="AN3420" s="493" t="n">
        <v>0</v>
      </c>
      <c r="AO3420" s="493" t="n">
        <v>0</v>
      </c>
      <c r="AP3420" s="493" t="n">
        <v>0</v>
      </c>
      <c r="AQ3420" s="493" t="n">
        <v>0</v>
      </c>
      <c r="AR3420" s="493" t="n">
        <v>0</v>
      </c>
      <c r="AS3420" s="493" t="n">
        <v>0</v>
      </c>
      <c r="AT3420" s="493" t="n">
        <v>0</v>
      </c>
      <c r="AU3420" s="493" t="n">
        <v>0</v>
      </c>
      <c r="AV3420" s="493" t="n">
        <v>0</v>
      </c>
      <c r="AW3420" s="493" t="n">
        <v>0</v>
      </c>
      <c r="AX3420" s="493" t="n">
        <v>0</v>
      </c>
      <c r="AY3420" s="493" t="n">
        <v>0</v>
      </c>
      <c r="AZ3420" s="493" t="n">
        <v>0</v>
      </c>
      <c r="BA3420" s="493" t="n">
        <v>0</v>
      </c>
      <c r="BB3420" s="493" t="n">
        <v>0</v>
      </c>
      <c r="BC3420" s="493" t="n">
        <v>0</v>
      </c>
      <c r="BD3420" s="493" t="n">
        <v>0</v>
      </c>
      <c r="BE3420" s="493" t="n">
        <v>0</v>
      </c>
      <c r="BF3420" s="493" t="n">
        <v>0</v>
      </c>
      <c r="BG3420" s="493" t="n">
        <v>0</v>
      </c>
      <c r="BH3420" s="493" t="n">
        <v>0</v>
      </c>
      <c r="BI3420" s="493" t="n">
        <v>0</v>
      </c>
      <c r="BJ3420" s="493" t="n">
        <v>0</v>
      </c>
      <c r="BK3420" s="493" t="n">
        <v>0</v>
      </c>
      <c r="BL3420" s="493" t="n">
        <v>0</v>
      </c>
      <c r="BM3420" s="493" t="n">
        <v>0</v>
      </c>
      <c r="BN3420" s="493" t="n">
        <v>0</v>
      </c>
      <c r="BO3420" s="493" t="n">
        <v>0</v>
      </c>
      <c r="BP3420" s="493" t="n">
        <v>0</v>
      </c>
      <c r="BQ3420" s="493" t="n">
        <v>0</v>
      </c>
      <c r="BR3420" s="493" t="n">
        <v>0</v>
      </c>
      <c r="BS3420" s="493" t="n">
        <v>0</v>
      </c>
      <c r="BT3420" s="493" t="n">
        <v>0</v>
      </c>
      <c r="BU3420" s="493" t="n">
        <v>0</v>
      </c>
      <c r="BV3420" s="493" t="n">
        <v>0</v>
      </c>
      <c r="BW3420" s="493" t="n">
        <v>0</v>
      </c>
    </row>
    <row r="3421">
      <c r="A3421" t="inlineStr">
        <is>
          <t>[C9D3] Angiotensin-II 길항제 칼슘길항제 복합제</t>
        </is>
      </c>
      <c r="B3421" t="inlineStr">
        <is>
          <t>삼아제약</t>
        </is>
      </c>
      <c r="C3421" t="inlineStr">
        <is>
          <t>시넥트</t>
        </is>
      </c>
      <c r="D3421" t="inlineStr">
        <is>
          <t>삼아제약</t>
        </is>
      </c>
      <c r="E3421" t="inlineStr">
        <is>
          <t>amlodipine besylate,  valsartan</t>
        </is>
      </c>
      <c r="F3421" t="inlineStr">
        <is>
          <t>의원</t>
        </is>
      </c>
      <c r="G3421" t="inlineStr">
        <is>
          <t>Generic</t>
        </is>
      </c>
      <c r="H3421" s="493" t="n">
        <v>8310.4</v>
      </c>
      <c r="I3421" s="493" t="n">
        <v>8922.280000000001</v>
      </c>
      <c r="J3421" s="493" t="n">
        <v>7805.8</v>
      </c>
      <c r="K3421" s="493" t="n">
        <v>7353.55</v>
      </c>
      <c r="L3421" s="493" t="n">
        <v>7317.1</v>
      </c>
      <c r="M3421" s="493" t="n">
        <v>7748.95</v>
      </c>
      <c r="N3421" s="493" t="n">
        <v>7651.45</v>
      </c>
      <c r="O3421" s="493" t="n">
        <v>7539.7</v>
      </c>
      <c r="P3421" s="493" t="n">
        <v>9781.799999999999</v>
      </c>
      <c r="Q3421" s="493" t="n">
        <v>8217.700000000001</v>
      </c>
      <c r="R3421" s="493" t="n">
        <v>8119.9</v>
      </c>
      <c r="S3421" s="493" t="n">
        <v>9746.75</v>
      </c>
      <c r="T3421" s="493" t="n">
        <v>7072.9</v>
      </c>
      <c r="U3421" s="493" t="n">
        <v>5706</v>
      </c>
      <c r="V3421" s="493" t="n">
        <v>8610.4</v>
      </c>
      <c r="W3421" s="493" t="n">
        <v>7806.4</v>
      </c>
      <c r="X3421" s="493" t="n">
        <v>6718.6</v>
      </c>
      <c r="Y3421" s="493" t="n">
        <v>8680.6</v>
      </c>
      <c r="Z3421" s="493" t="n">
        <v>6103</v>
      </c>
      <c r="AA3421" s="493" t="n">
        <v>7738.3</v>
      </c>
      <c r="AB3421" s="493" t="n">
        <v>8795</v>
      </c>
      <c r="AC3421" s="493" t="n">
        <v>6766</v>
      </c>
      <c r="AD3421" s="493" t="n">
        <v>6850.46</v>
      </c>
      <c r="AE3421" s="493" t="n">
        <v>4879.65</v>
      </c>
      <c r="AF3421" s="493" t="n">
        <v>7003.65</v>
      </c>
      <c r="AG3421" s="493" t="n">
        <v>6053.5</v>
      </c>
      <c r="AH3421" s="493" t="n">
        <v>3849.5</v>
      </c>
      <c r="AI3421" s="493" t="n">
        <v>4220</v>
      </c>
      <c r="AJ3421" s="493" t="n">
        <v>6732.8</v>
      </c>
      <c r="AK3421" s="493" t="n">
        <v>5070</v>
      </c>
      <c r="AL3421" s="493" t="n">
        <v>3601.8</v>
      </c>
      <c r="AM3421" s="493" t="n">
        <v>5060.6</v>
      </c>
      <c r="AN3421" s="493" t="n">
        <v>4138.8</v>
      </c>
      <c r="AO3421" s="493" t="n">
        <v>2912.2</v>
      </c>
      <c r="AP3421" s="493" t="n">
        <v>4330.3</v>
      </c>
      <c r="AQ3421" s="493" t="n">
        <v>3519.7</v>
      </c>
      <c r="AR3421" s="493" t="n">
        <v>5049.18</v>
      </c>
      <c r="AS3421" s="493" t="n">
        <v>2810</v>
      </c>
      <c r="AT3421" s="493" t="n">
        <v>4191.4</v>
      </c>
      <c r="AU3421" s="493" t="n">
        <v>2869.6</v>
      </c>
      <c r="AV3421" s="493" t="n">
        <v>4831.8</v>
      </c>
      <c r="AW3421" s="493" t="n">
        <v>0</v>
      </c>
      <c r="AX3421" s="493" t="n">
        <v>2883.8</v>
      </c>
      <c r="AY3421" s="493" t="n">
        <v>2984.4</v>
      </c>
      <c r="AZ3421" s="493" t="n">
        <v>0</v>
      </c>
      <c r="BA3421" s="493" t="n">
        <v>2998.2</v>
      </c>
      <c r="BB3421" s="493" t="n">
        <v>0</v>
      </c>
      <c r="BC3421" s="493" t="n">
        <v>4956</v>
      </c>
      <c r="BD3421" s="493" t="n">
        <v>0</v>
      </c>
      <c r="BE3421" s="493" t="n">
        <v>3197.4</v>
      </c>
      <c r="BF3421" s="493" t="n">
        <v>2138.6</v>
      </c>
      <c r="BG3421" s="493" t="n">
        <v>5586.9</v>
      </c>
      <c r="BH3421" s="493" t="n">
        <v>2504.15</v>
      </c>
      <c r="BI3421" s="493" t="n">
        <v>2753.6</v>
      </c>
      <c r="BJ3421" s="493" t="n">
        <v>4863.9</v>
      </c>
      <c r="BK3421" s="493" t="n">
        <v>2718.16</v>
      </c>
      <c r="BL3421" s="493" t="n">
        <v>3309.3</v>
      </c>
      <c r="BM3421" s="493" t="n">
        <v>2959.7</v>
      </c>
      <c r="BN3421" s="493" t="n">
        <v>2466</v>
      </c>
      <c r="BO3421" s="493" t="n">
        <v>2024</v>
      </c>
      <c r="BP3421" s="493" t="n">
        <v>4782.9</v>
      </c>
      <c r="BQ3421" s="493" t="n">
        <v>0</v>
      </c>
      <c r="BR3421" s="493" t="n">
        <v>3116.6</v>
      </c>
      <c r="BS3421" s="493" t="n">
        <v>0</v>
      </c>
      <c r="BT3421" s="493" t="n">
        <v>0</v>
      </c>
      <c r="BU3421" s="493" t="n">
        <v>2433.7</v>
      </c>
      <c r="BV3421" s="493" t="n">
        <v>2637.2</v>
      </c>
      <c r="BW3421" s="493" t="n">
        <v>0</v>
      </c>
    </row>
    <row r="3422">
      <c r="A3422" t="inlineStr">
        <is>
          <t>[C9D3] Angiotensin-II 길항제 칼슘길항제 복합제</t>
        </is>
      </c>
      <c r="B3422" t="inlineStr">
        <is>
          <t>삼아제약</t>
        </is>
      </c>
      <c r="C3422" t="inlineStr">
        <is>
          <t>시넥트</t>
        </is>
      </c>
      <c r="D3422" t="inlineStr">
        <is>
          <t>삼아제약</t>
        </is>
      </c>
      <c r="E3422" t="inlineStr">
        <is>
          <t>amlodipine besylate,  valsartan</t>
        </is>
      </c>
      <c r="F3422" t="inlineStr">
        <is>
          <t>보건소</t>
        </is>
      </c>
      <c r="G3422" t="inlineStr">
        <is>
          <t>Generic</t>
        </is>
      </c>
      <c r="H3422" s="493" t="n">
        <v>0</v>
      </c>
      <c r="I3422" s="493" t="n">
        <v>0</v>
      </c>
      <c r="J3422" s="493" t="n">
        <v>0</v>
      </c>
      <c r="K3422" s="493" t="n">
        <v>0</v>
      </c>
      <c r="L3422" s="493" t="n">
        <v>0</v>
      </c>
      <c r="M3422" s="493" t="n">
        <v>0</v>
      </c>
      <c r="N3422" s="493" t="n">
        <v>0</v>
      </c>
      <c r="O3422" s="493" t="n">
        <v>0</v>
      </c>
      <c r="P3422" s="493" t="n">
        <v>0</v>
      </c>
      <c r="Q3422" s="493" t="n">
        <v>0</v>
      </c>
      <c r="R3422" s="493" t="n">
        <v>0</v>
      </c>
      <c r="S3422" s="493" t="n">
        <v>0</v>
      </c>
      <c r="T3422" s="493" t="n">
        <v>0</v>
      </c>
      <c r="U3422" s="493" t="n">
        <v>0</v>
      </c>
      <c r="V3422" s="493" t="n">
        <v>0</v>
      </c>
      <c r="W3422" s="493" t="n">
        <v>0</v>
      </c>
      <c r="X3422" s="493" t="n">
        <v>0</v>
      </c>
      <c r="Y3422" s="493" t="n">
        <v>0</v>
      </c>
      <c r="Z3422" s="493" t="n">
        <v>0</v>
      </c>
      <c r="AA3422" s="493" t="n">
        <v>0</v>
      </c>
      <c r="AB3422" s="493" t="n">
        <v>0</v>
      </c>
      <c r="AC3422" s="493" t="n">
        <v>0</v>
      </c>
      <c r="AD3422" s="493" t="n">
        <v>0</v>
      </c>
      <c r="AE3422" s="493" t="n">
        <v>0</v>
      </c>
      <c r="AF3422" s="493" t="n">
        <v>0</v>
      </c>
      <c r="AG3422" s="493" t="n">
        <v>0</v>
      </c>
      <c r="AH3422" s="493" t="n">
        <v>0</v>
      </c>
      <c r="AI3422" s="493" t="n">
        <v>0</v>
      </c>
      <c r="AJ3422" s="493" t="n">
        <v>0</v>
      </c>
      <c r="AK3422" s="493" t="n">
        <v>0</v>
      </c>
      <c r="AL3422" s="493" t="n">
        <v>0</v>
      </c>
      <c r="AM3422" s="493" t="n">
        <v>948</v>
      </c>
      <c r="AN3422" s="493" t="n">
        <v>0</v>
      </c>
      <c r="AO3422" s="493" t="n">
        <v>0</v>
      </c>
      <c r="AP3422" s="493" t="n">
        <v>0</v>
      </c>
      <c r="AQ3422" s="493" t="n">
        <v>0</v>
      </c>
      <c r="AR3422" s="493" t="n">
        <v>0</v>
      </c>
      <c r="AS3422" s="493" t="n">
        <v>0</v>
      </c>
      <c r="AT3422" s="493" t="n">
        <v>0</v>
      </c>
      <c r="AU3422" s="493" t="n">
        <v>0</v>
      </c>
      <c r="AV3422" s="493" t="n">
        <v>0</v>
      </c>
      <c r="AW3422" s="493" t="n">
        <v>0</v>
      </c>
      <c r="AX3422" s="493" t="n">
        <v>0</v>
      </c>
      <c r="AY3422" s="493" t="n">
        <v>0</v>
      </c>
      <c r="AZ3422" s="493" t="n">
        <v>0</v>
      </c>
      <c r="BA3422" s="493" t="n">
        <v>0</v>
      </c>
      <c r="BB3422" s="493" t="n">
        <v>0</v>
      </c>
      <c r="BC3422" s="493" t="n">
        <v>222.3</v>
      </c>
      <c r="BD3422" s="493" t="n">
        <v>0</v>
      </c>
      <c r="BE3422" s="493" t="n">
        <v>0</v>
      </c>
      <c r="BF3422" s="493" t="n">
        <v>0</v>
      </c>
      <c r="BG3422" s="493" t="n">
        <v>0</v>
      </c>
      <c r="BH3422" s="493" t="n">
        <v>0</v>
      </c>
      <c r="BI3422" s="493" t="n">
        <v>0</v>
      </c>
      <c r="BJ3422" s="493" t="n">
        <v>0</v>
      </c>
      <c r="BK3422" s="493" t="n">
        <v>0</v>
      </c>
      <c r="BL3422" s="493" t="n">
        <v>0</v>
      </c>
      <c r="BM3422" s="493" t="n">
        <v>0</v>
      </c>
      <c r="BN3422" s="493" t="n">
        <v>0</v>
      </c>
      <c r="BO3422" s="493" t="n">
        <v>0</v>
      </c>
      <c r="BP3422" s="493" t="n">
        <v>0</v>
      </c>
      <c r="BQ3422" s="493" t="n">
        <v>0</v>
      </c>
      <c r="BR3422" s="493" t="n">
        <v>0</v>
      </c>
      <c r="BS3422" s="493" t="n">
        <v>0</v>
      </c>
      <c r="BT3422" s="493" t="n">
        <v>0</v>
      </c>
      <c r="BU3422" s="493" t="n">
        <v>0</v>
      </c>
      <c r="BV3422" s="493" t="n">
        <v>0</v>
      </c>
      <c r="BW3422" s="493" t="n">
        <v>0</v>
      </c>
    </row>
    <row r="3423">
      <c r="A3423" t="inlineStr">
        <is>
          <t>[C9D3] Angiotensin-II 길항제 칼슘길항제 복합제</t>
        </is>
      </c>
      <c r="B3423" t="inlineStr">
        <is>
          <t>삼익제약</t>
        </is>
      </c>
      <c r="C3423" t="inlineStr">
        <is>
          <t>베르사체</t>
        </is>
      </c>
      <c r="D3423" t="inlineStr">
        <is>
          <t>삼익제약</t>
        </is>
      </c>
      <c r="E3423" t="inlineStr">
        <is>
          <t>amlodipine besylate,  telmisartan</t>
        </is>
      </c>
      <c r="F3423" t="inlineStr">
        <is>
          <t>종합병원</t>
        </is>
      </c>
      <c r="G3423" t="inlineStr">
        <is>
          <t>Generic</t>
        </is>
      </c>
      <c r="H3423" s="493" t="n">
        <v>2392</v>
      </c>
      <c r="I3423" s="493" t="n">
        <v>2400</v>
      </c>
      <c r="J3423" s="493" t="n">
        <v>4440</v>
      </c>
      <c r="K3423" s="493" t="n">
        <v>1912</v>
      </c>
      <c r="L3423" s="493" t="n">
        <v>1688</v>
      </c>
      <c r="M3423" s="493" t="n">
        <v>4544</v>
      </c>
      <c r="N3423" s="493" t="n">
        <v>6215.17</v>
      </c>
      <c r="O3423" s="493" t="n">
        <v>5793.6</v>
      </c>
      <c r="P3423" s="493" t="n">
        <v>5717.08</v>
      </c>
      <c r="Q3423" s="493" t="n">
        <v>5951.92</v>
      </c>
      <c r="R3423" s="493" t="n">
        <v>4503.36</v>
      </c>
      <c r="S3423" s="493" t="n">
        <v>5702.9</v>
      </c>
      <c r="T3423" s="493" t="n">
        <v>5671.58</v>
      </c>
      <c r="U3423" s="493" t="n">
        <v>4553.86</v>
      </c>
      <c r="V3423" s="493" t="n">
        <v>6209.76</v>
      </c>
      <c r="W3423" s="493" t="n">
        <v>5315.64</v>
      </c>
      <c r="X3423" s="493" t="n">
        <v>5591.16</v>
      </c>
      <c r="Y3423" s="493" t="n">
        <v>5041.84</v>
      </c>
      <c r="Z3423" s="493" t="n">
        <v>5265.28</v>
      </c>
      <c r="AA3423" s="493" t="n">
        <v>5611.71</v>
      </c>
      <c r="AB3423" s="493" t="n">
        <v>4328.75</v>
      </c>
      <c r="AC3423" s="493" t="n">
        <v>4325.5</v>
      </c>
      <c r="AD3423" s="493" t="n">
        <v>5540.55</v>
      </c>
      <c r="AE3423" s="493" t="n">
        <v>6939.96</v>
      </c>
      <c r="AF3423" s="493" t="n">
        <v>4456.7</v>
      </c>
      <c r="AG3423" s="493" t="n">
        <v>5041.38</v>
      </c>
      <c r="AH3423" s="493" t="n">
        <v>5594.32</v>
      </c>
      <c r="AI3423" s="493" t="n">
        <v>5792.09</v>
      </c>
      <c r="AJ3423" s="493" t="n">
        <v>4754.48</v>
      </c>
      <c r="AK3423" s="493" t="n">
        <v>5290.8</v>
      </c>
      <c r="AL3423" s="493" t="n">
        <v>5752.48</v>
      </c>
      <c r="AM3423" s="493" t="n">
        <v>6255.51</v>
      </c>
      <c r="AN3423" s="493" t="n">
        <v>6302.08</v>
      </c>
      <c r="AO3423" s="493" t="n">
        <v>6126.75</v>
      </c>
      <c r="AP3423" s="493" t="n">
        <v>6604.54</v>
      </c>
      <c r="AQ3423" s="493" t="n">
        <v>6706.23</v>
      </c>
      <c r="AR3423" s="493" t="n">
        <v>5289.36</v>
      </c>
      <c r="AS3423" s="493" t="n">
        <v>5501.92</v>
      </c>
      <c r="AT3423" s="493" t="n">
        <v>1150.1</v>
      </c>
      <c r="AU3423" s="493" t="n">
        <v>201</v>
      </c>
      <c r="AV3423" s="493" t="n">
        <v>0</v>
      </c>
      <c r="AW3423" s="493" t="n">
        <v>0</v>
      </c>
      <c r="AX3423" s="493" t="n">
        <v>178.8</v>
      </c>
      <c r="AY3423" s="493" t="n">
        <v>361.8</v>
      </c>
      <c r="AZ3423" s="493" t="n">
        <v>0</v>
      </c>
      <c r="BA3423" s="493" t="n">
        <v>43.2</v>
      </c>
      <c r="BB3423" s="493" t="n">
        <v>279.08</v>
      </c>
      <c r="BC3423" s="493" t="n">
        <v>643.8</v>
      </c>
      <c r="BD3423" s="493" t="n">
        <v>640.2</v>
      </c>
      <c r="BE3423" s="493" t="n">
        <v>285.3</v>
      </c>
      <c r="BF3423" s="493" t="n">
        <v>1079.88</v>
      </c>
      <c r="BG3423" s="493" t="n">
        <v>224</v>
      </c>
      <c r="BH3423" s="493" t="n">
        <v>0</v>
      </c>
      <c r="BI3423" s="493" t="n">
        <v>944</v>
      </c>
      <c r="BJ3423" s="493" t="n">
        <v>279.3</v>
      </c>
      <c r="BK3423" s="493" t="n">
        <v>224.56</v>
      </c>
      <c r="BL3423" s="493" t="n">
        <v>738</v>
      </c>
      <c r="BM3423" s="493" t="n">
        <v>1664.79</v>
      </c>
      <c r="BN3423" s="493" t="n">
        <v>826.0599999999999</v>
      </c>
      <c r="BO3423" s="493" t="n">
        <v>3008.56</v>
      </c>
      <c r="BP3423" s="493" t="n">
        <v>1300</v>
      </c>
      <c r="BQ3423" s="493" t="n">
        <v>355.5</v>
      </c>
      <c r="BR3423" s="493" t="n">
        <v>3048.8</v>
      </c>
      <c r="BS3423" s="493" t="n">
        <v>663.6</v>
      </c>
      <c r="BT3423" s="493" t="n">
        <v>725.4</v>
      </c>
      <c r="BU3423" s="493" t="n">
        <v>1447.2</v>
      </c>
      <c r="BV3423" s="493" t="n">
        <v>243.6</v>
      </c>
      <c r="BW3423" s="493" t="n">
        <v>357</v>
      </c>
    </row>
    <row r="3424">
      <c r="A3424" t="inlineStr">
        <is>
          <t>[C9D3] Angiotensin-II 길항제 칼슘길항제 복합제</t>
        </is>
      </c>
      <c r="B3424" t="inlineStr">
        <is>
          <t>삼익제약</t>
        </is>
      </c>
      <c r="C3424" t="inlineStr">
        <is>
          <t>베르사체</t>
        </is>
      </c>
      <c r="D3424" t="inlineStr">
        <is>
          <t>삼익제약</t>
        </is>
      </c>
      <c r="E3424" t="inlineStr">
        <is>
          <t>amlodipine besylate,  telmisartan</t>
        </is>
      </c>
      <c r="F3424" t="inlineStr">
        <is>
          <t>병원</t>
        </is>
      </c>
      <c r="G3424" t="inlineStr">
        <is>
          <t>Generic</t>
        </is>
      </c>
      <c r="H3424" s="493" t="n">
        <v>1740.45</v>
      </c>
      <c r="I3424" s="493" t="n">
        <v>3954.53</v>
      </c>
      <c r="J3424" s="493" t="n">
        <v>23944.37</v>
      </c>
      <c r="K3424" s="493" t="n">
        <v>31937.22</v>
      </c>
      <c r="L3424" s="493" t="n">
        <v>35550.97</v>
      </c>
      <c r="M3424" s="493" t="n">
        <v>21383.4</v>
      </c>
      <c r="N3424" s="493" t="n">
        <v>27505.65</v>
      </c>
      <c r="O3424" s="493" t="n">
        <v>29004.26</v>
      </c>
      <c r="P3424" s="493" t="n">
        <v>21435.09</v>
      </c>
      <c r="Q3424" s="493" t="n">
        <v>24655.75</v>
      </c>
      <c r="R3424" s="493" t="n">
        <v>24702.75</v>
      </c>
      <c r="S3424" s="493" t="n">
        <v>23188.39</v>
      </c>
      <c r="T3424" s="493" t="n">
        <v>25306.65</v>
      </c>
      <c r="U3424" s="493" t="n">
        <v>24448.12</v>
      </c>
      <c r="V3424" s="493" t="n">
        <v>22656.78</v>
      </c>
      <c r="W3424" s="493" t="n">
        <v>20839.11</v>
      </c>
      <c r="X3424" s="493" t="n">
        <v>26008.22</v>
      </c>
      <c r="Y3424" s="493" t="n">
        <v>26908.74</v>
      </c>
      <c r="Z3424" s="493" t="n">
        <v>27666.74</v>
      </c>
      <c r="AA3424" s="493" t="n">
        <v>29499.26</v>
      </c>
      <c r="AB3424" s="493" t="n">
        <v>26014.56</v>
      </c>
      <c r="AC3424" s="493" t="n">
        <v>28973.59</v>
      </c>
      <c r="AD3424" s="493" t="n">
        <v>26482.03</v>
      </c>
      <c r="AE3424" s="493" t="n">
        <v>29517.06</v>
      </c>
      <c r="AF3424" s="493" t="n">
        <v>31068.32</v>
      </c>
      <c r="AG3424" s="493" t="n">
        <v>21962.45</v>
      </c>
      <c r="AH3424" s="493" t="n">
        <v>35140.4</v>
      </c>
      <c r="AI3424" s="493" t="n">
        <v>31295.97</v>
      </c>
      <c r="AJ3424" s="493" t="n">
        <v>28164.6</v>
      </c>
      <c r="AK3424" s="493" t="n">
        <v>33585.94</v>
      </c>
      <c r="AL3424" s="493" t="n">
        <v>32294.31</v>
      </c>
      <c r="AM3424" s="493" t="n">
        <v>38942.64</v>
      </c>
      <c r="AN3424" s="493" t="n">
        <v>32127.28</v>
      </c>
      <c r="AO3424" s="493" t="n">
        <v>36207.95</v>
      </c>
      <c r="AP3424" s="493" t="n">
        <v>32758.08</v>
      </c>
      <c r="AQ3424" s="493" t="n">
        <v>31798.03</v>
      </c>
      <c r="AR3424" s="493" t="n">
        <v>32292.75</v>
      </c>
      <c r="AS3424" s="493" t="n">
        <v>26381.4</v>
      </c>
      <c r="AT3424" s="493" t="n">
        <v>18173.08</v>
      </c>
      <c r="AU3424" s="493" t="n">
        <v>7423.8</v>
      </c>
      <c r="AV3424" s="493" t="n">
        <v>3483</v>
      </c>
      <c r="AW3424" s="493" t="n">
        <v>3003.9</v>
      </c>
      <c r="AX3424" s="493" t="n">
        <v>2012.7</v>
      </c>
      <c r="AY3424" s="493" t="n">
        <v>1817.7</v>
      </c>
      <c r="AZ3424" s="493" t="n">
        <v>919.2</v>
      </c>
      <c r="BA3424" s="493" t="n">
        <v>2646.9</v>
      </c>
      <c r="BB3424" s="493" t="n">
        <v>5907.06</v>
      </c>
      <c r="BC3424" s="493" t="n">
        <v>3114.5</v>
      </c>
      <c r="BD3424" s="493" t="n">
        <v>4742.06</v>
      </c>
      <c r="BE3424" s="493" t="n">
        <v>4995.17</v>
      </c>
      <c r="BF3424" s="493" t="n">
        <v>3330.95</v>
      </c>
      <c r="BG3424" s="493" t="n">
        <v>3945.95</v>
      </c>
      <c r="BH3424" s="493" t="n">
        <v>2383.45</v>
      </c>
      <c r="BI3424" s="493" t="n">
        <v>1571.1</v>
      </c>
      <c r="BJ3424" s="493" t="n">
        <v>529.1</v>
      </c>
      <c r="BK3424" s="493" t="n">
        <v>2049.85</v>
      </c>
      <c r="BL3424" s="493" t="n">
        <v>1681.4</v>
      </c>
      <c r="BM3424" s="493" t="n">
        <v>957.05</v>
      </c>
      <c r="BN3424" s="493" t="n">
        <v>1894.5</v>
      </c>
      <c r="BO3424" s="493" t="n">
        <v>2754.89</v>
      </c>
      <c r="BP3424" s="493" t="n">
        <v>1242.1</v>
      </c>
      <c r="BQ3424" s="493" t="n">
        <v>2460</v>
      </c>
      <c r="BR3424" s="493" t="n">
        <v>1405.25</v>
      </c>
      <c r="BS3424" s="493" t="n">
        <v>747.25</v>
      </c>
      <c r="BT3424" s="493" t="n">
        <v>1498.4</v>
      </c>
      <c r="BU3424" s="493" t="n">
        <v>446.7</v>
      </c>
      <c r="BV3424" s="493" t="n">
        <v>724.5</v>
      </c>
      <c r="BW3424" s="493" t="n">
        <v>1095.9</v>
      </c>
    </row>
    <row r="3425">
      <c r="A3425" t="inlineStr">
        <is>
          <t>[C9D3] Angiotensin-II 길항제 칼슘길항제 복합제</t>
        </is>
      </c>
      <c r="B3425" t="inlineStr">
        <is>
          <t>삼익제약</t>
        </is>
      </c>
      <c r="C3425" t="inlineStr">
        <is>
          <t>베르사체</t>
        </is>
      </c>
      <c r="D3425" t="inlineStr">
        <is>
          <t>삼익제약</t>
        </is>
      </c>
      <c r="E3425" t="inlineStr">
        <is>
          <t>amlodipine besylate,  telmisartan</t>
        </is>
      </c>
      <c r="F3425" t="inlineStr">
        <is>
          <t>의원</t>
        </is>
      </c>
      <c r="G3425" t="inlineStr">
        <is>
          <t>Generic</t>
        </is>
      </c>
      <c r="H3425" s="493" t="n">
        <v>107164.55</v>
      </c>
      <c r="I3425" s="493" t="n">
        <v>100388.21</v>
      </c>
      <c r="J3425" s="493" t="n">
        <v>117449.14</v>
      </c>
      <c r="K3425" s="493" t="n">
        <v>106926.32</v>
      </c>
      <c r="L3425" s="493" t="n">
        <v>108771.07</v>
      </c>
      <c r="M3425" s="493" t="n">
        <v>112148.71</v>
      </c>
      <c r="N3425" s="493" t="n">
        <v>104389.03</v>
      </c>
      <c r="O3425" s="493" t="n">
        <v>106504.92</v>
      </c>
      <c r="P3425" s="493" t="n">
        <v>97843.34</v>
      </c>
      <c r="Q3425" s="493" t="n">
        <v>103570.75</v>
      </c>
      <c r="R3425" s="493" t="n">
        <v>107403.69</v>
      </c>
      <c r="S3425" s="493" t="n">
        <v>116595.88</v>
      </c>
      <c r="T3425" s="493" t="n">
        <v>116590.35</v>
      </c>
      <c r="U3425" s="493" t="n">
        <v>97584.14999999999</v>
      </c>
      <c r="V3425" s="493" t="n">
        <v>111039.56</v>
      </c>
      <c r="W3425" s="493" t="n">
        <v>111675.54</v>
      </c>
      <c r="X3425" s="493" t="n">
        <v>111895.95</v>
      </c>
      <c r="Y3425" s="493" t="n">
        <v>114983.79</v>
      </c>
      <c r="Z3425" s="493" t="n">
        <v>115402.17</v>
      </c>
      <c r="AA3425" s="493" t="n">
        <v>123343.35</v>
      </c>
      <c r="AB3425" s="493" t="n">
        <v>109768.44</v>
      </c>
      <c r="AC3425" s="493" t="n">
        <v>109927.91</v>
      </c>
      <c r="AD3425" s="493" t="n">
        <v>116734.37</v>
      </c>
      <c r="AE3425" s="493" t="n">
        <v>123611.66</v>
      </c>
      <c r="AF3425" s="493" t="n">
        <v>106560.98</v>
      </c>
      <c r="AG3425" s="493" t="n">
        <v>87198.57000000001</v>
      </c>
      <c r="AH3425" s="493" t="n">
        <v>107909.27</v>
      </c>
      <c r="AI3425" s="493" t="n">
        <v>94669.63</v>
      </c>
      <c r="AJ3425" s="493" t="n">
        <v>117715.24</v>
      </c>
      <c r="AK3425" s="493" t="n">
        <v>124243.12</v>
      </c>
      <c r="AL3425" s="493" t="n">
        <v>133495.82</v>
      </c>
      <c r="AM3425" s="493" t="n">
        <v>121115.6</v>
      </c>
      <c r="AN3425" s="493" t="n">
        <v>126091.85</v>
      </c>
      <c r="AO3425" s="493" t="n">
        <v>133995.68</v>
      </c>
      <c r="AP3425" s="493" t="n">
        <v>123439.75</v>
      </c>
      <c r="AQ3425" s="493" t="n">
        <v>124119.54</v>
      </c>
      <c r="AR3425" s="493" t="n">
        <v>128185.67</v>
      </c>
      <c r="AS3425" s="493" t="n">
        <v>118847.34</v>
      </c>
      <c r="AT3425" s="493" t="n">
        <v>57599.76</v>
      </c>
      <c r="AU3425" s="493" t="n">
        <v>34733.14</v>
      </c>
      <c r="AV3425" s="493" t="n">
        <v>25081.67</v>
      </c>
      <c r="AW3425" s="493" t="n">
        <v>29442.32</v>
      </c>
      <c r="AX3425" s="493" t="n">
        <v>40232.77</v>
      </c>
      <c r="AY3425" s="493" t="n">
        <v>45065.74</v>
      </c>
      <c r="AZ3425" s="493" t="n">
        <v>48529.18</v>
      </c>
      <c r="BA3425" s="493" t="n">
        <v>49290.38</v>
      </c>
      <c r="BB3425" s="493" t="n">
        <v>60968.26</v>
      </c>
      <c r="BC3425" s="493" t="n">
        <v>61876.93</v>
      </c>
      <c r="BD3425" s="493" t="n">
        <v>63837.12</v>
      </c>
      <c r="BE3425" s="493" t="n">
        <v>48899.56</v>
      </c>
      <c r="BF3425" s="493" t="n">
        <v>46999.33</v>
      </c>
      <c r="BG3425" s="493" t="n">
        <v>57460.9</v>
      </c>
      <c r="BH3425" s="493" t="n">
        <v>54689.23</v>
      </c>
      <c r="BI3425" s="493" t="n">
        <v>45083.06</v>
      </c>
      <c r="BJ3425" s="493" t="n">
        <v>48881.49</v>
      </c>
      <c r="BK3425" s="493" t="n">
        <v>43959.19</v>
      </c>
      <c r="BL3425" s="493" t="n">
        <v>59314.22</v>
      </c>
      <c r="BM3425" s="493" t="n">
        <v>45218.69</v>
      </c>
      <c r="BN3425" s="493" t="n">
        <v>40513.78</v>
      </c>
      <c r="BO3425" s="493" t="n">
        <v>44938.53</v>
      </c>
      <c r="BP3425" s="493" t="n">
        <v>45525.36</v>
      </c>
      <c r="BQ3425" s="493" t="n">
        <v>46564.8</v>
      </c>
      <c r="BR3425" s="493" t="n">
        <v>53817.46</v>
      </c>
      <c r="BS3425" s="493" t="n">
        <v>49795.24</v>
      </c>
      <c r="BT3425" s="493" t="n">
        <v>57358.78</v>
      </c>
      <c r="BU3425" s="493" t="n">
        <v>46781.51</v>
      </c>
      <c r="BV3425" s="493" t="n">
        <v>60010.98</v>
      </c>
      <c r="BW3425" s="493" t="n">
        <v>52101.84</v>
      </c>
    </row>
    <row r="3426">
      <c r="A3426" t="inlineStr">
        <is>
          <t>[C9D3] Angiotensin-II 길항제 칼슘길항제 복합제</t>
        </is>
      </c>
      <c r="B3426" t="inlineStr">
        <is>
          <t>삼익제약</t>
        </is>
      </c>
      <c r="C3426" t="inlineStr">
        <is>
          <t>베르사체</t>
        </is>
      </c>
      <c r="D3426" t="inlineStr">
        <is>
          <t>삼익제약</t>
        </is>
      </c>
      <c r="E3426" t="inlineStr">
        <is>
          <t>amlodipine besylate,  telmisartan</t>
        </is>
      </c>
      <c r="F3426" t="inlineStr">
        <is>
          <t>보건소</t>
        </is>
      </c>
      <c r="G3426" t="inlineStr">
        <is>
          <t>Generic</t>
        </is>
      </c>
      <c r="H3426" s="493" t="n">
        <v>12598.42</v>
      </c>
      <c r="I3426" s="493" t="n">
        <v>15820.2</v>
      </c>
      <c r="J3426" s="493" t="n">
        <v>21090</v>
      </c>
      <c r="K3426" s="493" t="n">
        <v>15525</v>
      </c>
      <c r="L3426" s="493" t="n">
        <v>14979.6</v>
      </c>
      <c r="M3426" s="493" t="n">
        <v>11604</v>
      </c>
      <c r="N3426" s="493" t="n">
        <v>11397.6</v>
      </c>
      <c r="O3426" s="493" t="n">
        <v>25271.1</v>
      </c>
      <c r="P3426" s="493" t="n">
        <v>13452.3</v>
      </c>
      <c r="Q3426" s="493" t="n">
        <v>13142.1</v>
      </c>
      <c r="R3426" s="493" t="n">
        <v>18034.88</v>
      </c>
      <c r="S3426" s="493" t="n">
        <v>10601.7</v>
      </c>
      <c r="T3426" s="493" t="n">
        <v>17424.42</v>
      </c>
      <c r="U3426" s="493" t="n">
        <v>13428</v>
      </c>
      <c r="V3426" s="493" t="n">
        <v>13123.53</v>
      </c>
      <c r="W3426" s="493" t="n">
        <v>24744.66</v>
      </c>
      <c r="X3426" s="493" t="n">
        <v>12074.7</v>
      </c>
      <c r="Y3426" s="493" t="n">
        <v>14510.16</v>
      </c>
      <c r="Z3426" s="493" t="n">
        <v>10925.88</v>
      </c>
      <c r="AA3426" s="493" t="n">
        <v>19234.9</v>
      </c>
      <c r="AB3426" s="493" t="n">
        <v>13892.42</v>
      </c>
      <c r="AC3426" s="493" t="n">
        <v>23056.18</v>
      </c>
      <c r="AD3426" s="493" t="n">
        <v>19432.42</v>
      </c>
      <c r="AE3426" s="493" t="n">
        <v>17616</v>
      </c>
      <c r="AF3426" s="493" t="n">
        <v>15922.5</v>
      </c>
      <c r="AG3426" s="493" t="n">
        <v>18746.7</v>
      </c>
      <c r="AH3426" s="493" t="n">
        <v>17488.06</v>
      </c>
      <c r="AI3426" s="493" t="n">
        <v>16957.86</v>
      </c>
      <c r="AJ3426" s="493" t="n">
        <v>15321.21</v>
      </c>
      <c r="AK3426" s="493" t="n">
        <v>15244.5</v>
      </c>
      <c r="AL3426" s="493" t="n">
        <v>13532.84</v>
      </c>
      <c r="AM3426" s="493" t="n">
        <v>21232.89</v>
      </c>
      <c r="AN3426" s="493" t="n">
        <v>8308.34</v>
      </c>
      <c r="AO3426" s="493" t="n">
        <v>5951.4</v>
      </c>
      <c r="AP3426" s="493" t="n">
        <v>7759.05</v>
      </c>
      <c r="AQ3426" s="493" t="n">
        <v>7561.2</v>
      </c>
      <c r="AR3426" s="493" t="n">
        <v>8172</v>
      </c>
      <c r="AS3426" s="493" t="n">
        <v>9503.1</v>
      </c>
      <c r="AT3426" s="493" t="n">
        <v>4770.9</v>
      </c>
      <c r="AU3426" s="493" t="n">
        <v>1788.9</v>
      </c>
      <c r="AV3426" s="493" t="n">
        <v>5884.2</v>
      </c>
      <c r="AW3426" s="493" t="n">
        <v>2311.92</v>
      </c>
      <c r="AX3426" s="493" t="n">
        <v>925.3200000000001</v>
      </c>
      <c r="AY3426" s="493" t="n">
        <v>7087.1</v>
      </c>
      <c r="AZ3426" s="493" t="n">
        <v>5130.9</v>
      </c>
      <c r="BA3426" s="493" t="n">
        <v>5193.9</v>
      </c>
      <c r="BB3426" s="493" t="n">
        <v>2007.8</v>
      </c>
      <c r="BC3426" s="493" t="n">
        <v>7052.22</v>
      </c>
      <c r="BD3426" s="493" t="n">
        <v>4965</v>
      </c>
      <c r="BE3426" s="493" t="n">
        <v>5642.55</v>
      </c>
      <c r="BF3426" s="493" t="n">
        <v>3995.6</v>
      </c>
      <c r="BG3426" s="493" t="n">
        <v>4761.3</v>
      </c>
      <c r="BH3426" s="493" t="n">
        <v>4449.15</v>
      </c>
      <c r="BI3426" s="493" t="n">
        <v>4262.85</v>
      </c>
      <c r="BJ3426" s="493" t="n">
        <v>3866.6</v>
      </c>
      <c r="BK3426" s="493" t="n">
        <v>2842.95</v>
      </c>
      <c r="BL3426" s="493" t="n">
        <v>5766</v>
      </c>
      <c r="BM3426" s="493" t="n">
        <v>2383.8</v>
      </c>
      <c r="BN3426" s="493" t="n">
        <v>6135.04</v>
      </c>
      <c r="BO3426" s="493" t="n">
        <v>8473.200000000001</v>
      </c>
      <c r="BP3426" s="493" t="n">
        <v>3621</v>
      </c>
      <c r="BQ3426" s="493" t="n">
        <v>5773.5</v>
      </c>
      <c r="BR3426" s="493" t="n">
        <v>4167.3</v>
      </c>
      <c r="BS3426" s="493" t="n">
        <v>2852.55</v>
      </c>
      <c r="BT3426" s="493" t="n">
        <v>8753.85</v>
      </c>
      <c r="BU3426" s="493" t="n">
        <v>6355.2</v>
      </c>
      <c r="BV3426" s="493" t="n">
        <v>5027.51</v>
      </c>
      <c r="BW3426" s="493" t="n">
        <v>6254.78</v>
      </c>
    </row>
    <row r="3427">
      <c r="A3427" t="inlineStr">
        <is>
          <t>[C9D3] Angiotensin-II 길항제 칼슘길항제 복합제</t>
        </is>
      </c>
      <c r="B3427" t="inlineStr">
        <is>
          <t>삼익제약</t>
        </is>
      </c>
      <c r="C3427" t="inlineStr">
        <is>
          <t>에스카</t>
        </is>
      </c>
      <c r="D3427" t="inlineStr">
        <is>
          <t>삼익제약</t>
        </is>
      </c>
      <c r="E3427" t="inlineStr">
        <is>
          <t>amlodipine besylate,  olmesartan medoxomil</t>
        </is>
      </c>
      <c r="F3427" t="inlineStr">
        <is>
          <t>종합병원</t>
        </is>
      </c>
      <c r="G3427" t="inlineStr">
        <is>
          <t>Generic</t>
        </is>
      </c>
      <c r="H3427" s="493" t="n">
        <v>0</v>
      </c>
      <c r="I3427" s="493" t="n">
        <v>0</v>
      </c>
      <c r="J3427" s="493" t="n">
        <v>0</v>
      </c>
      <c r="K3427" s="493" t="n">
        <v>0</v>
      </c>
      <c r="L3427" s="493" t="n">
        <v>0</v>
      </c>
      <c r="M3427" s="493" t="n">
        <v>0</v>
      </c>
      <c r="N3427" s="493" t="n">
        <v>0</v>
      </c>
      <c r="O3427" s="493" t="n">
        <v>0</v>
      </c>
      <c r="P3427" s="493" t="n">
        <v>0</v>
      </c>
      <c r="Q3427" s="493" t="n">
        <v>0</v>
      </c>
      <c r="R3427" s="493" t="n">
        <v>0</v>
      </c>
      <c r="S3427" s="493" t="n">
        <v>0</v>
      </c>
      <c r="T3427" s="493" t="n">
        <v>0</v>
      </c>
      <c r="U3427" s="493" t="n">
        <v>0</v>
      </c>
      <c r="V3427" s="493" t="n">
        <v>0</v>
      </c>
      <c r="W3427" s="493" t="n">
        <v>0</v>
      </c>
      <c r="X3427" s="493" t="n">
        <v>0</v>
      </c>
      <c r="Y3427" s="493" t="n">
        <v>0</v>
      </c>
      <c r="Z3427" s="493" t="n">
        <v>0</v>
      </c>
      <c r="AA3427" s="493" t="n">
        <v>0</v>
      </c>
      <c r="AB3427" s="493" t="n">
        <v>0</v>
      </c>
      <c r="AC3427" s="493" t="n">
        <v>0</v>
      </c>
      <c r="AD3427" s="493" t="n">
        <v>0</v>
      </c>
      <c r="AE3427" s="493" t="n">
        <v>0</v>
      </c>
      <c r="AF3427" s="493" t="n">
        <v>0</v>
      </c>
      <c r="AG3427" s="493" t="n">
        <v>0</v>
      </c>
      <c r="AH3427" s="493" t="n">
        <v>0</v>
      </c>
      <c r="AI3427" s="493" t="n">
        <v>0</v>
      </c>
      <c r="AJ3427" s="493" t="n">
        <v>0</v>
      </c>
      <c r="AK3427" s="493" t="n">
        <v>0</v>
      </c>
      <c r="AL3427" s="493" t="n">
        <v>0</v>
      </c>
      <c r="AM3427" s="493" t="n">
        <v>0</v>
      </c>
      <c r="AN3427" s="493" t="n">
        <v>0</v>
      </c>
      <c r="AO3427" s="493" t="n">
        <v>0</v>
      </c>
      <c r="AP3427" s="493" t="n">
        <v>0</v>
      </c>
      <c r="AQ3427" s="493" t="n">
        <v>0</v>
      </c>
      <c r="AR3427" s="493" t="n">
        <v>0</v>
      </c>
      <c r="AS3427" s="493" t="n">
        <v>0</v>
      </c>
      <c r="AT3427" s="493" t="n">
        <v>0</v>
      </c>
      <c r="AU3427" s="493" t="n">
        <v>0</v>
      </c>
      <c r="AV3427" s="493" t="n">
        <v>0</v>
      </c>
      <c r="AW3427" s="493" t="n">
        <v>1179.9</v>
      </c>
      <c r="AX3427" s="493" t="n">
        <v>0</v>
      </c>
      <c r="AY3427" s="493" t="n">
        <v>0</v>
      </c>
      <c r="AZ3427" s="493" t="n">
        <v>808.2</v>
      </c>
      <c r="BA3427" s="493" t="n">
        <v>0</v>
      </c>
      <c r="BB3427" s="493" t="n">
        <v>0</v>
      </c>
      <c r="BC3427" s="493" t="n">
        <v>0</v>
      </c>
      <c r="BD3427" s="493" t="n">
        <v>428.4</v>
      </c>
      <c r="BE3427" s="493" t="n">
        <v>0</v>
      </c>
      <c r="BF3427" s="493" t="n">
        <v>0</v>
      </c>
      <c r="BG3427" s="493" t="n">
        <v>800.1</v>
      </c>
      <c r="BH3427" s="493" t="n">
        <v>0</v>
      </c>
      <c r="BI3427" s="493" t="n">
        <v>0</v>
      </c>
      <c r="BJ3427" s="493" t="n">
        <v>0</v>
      </c>
      <c r="BK3427" s="493" t="n">
        <v>0</v>
      </c>
      <c r="BL3427" s="493" t="n">
        <v>0</v>
      </c>
      <c r="BM3427" s="493" t="n">
        <v>0</v>
      </c>
      <c r="BN3427" s="493" t="n">
        <v>0</v>
      </c>
      <c r="BO3427" s="493" t="n">
        <v>0</v>
      </c>
      <c r="BP3427" s="493" t="n">
        <v>0</v>
      </c>
      <c r="BQ3427" s="493" t="n">
        <v>0</v>
      </c>
      <c r="BR3427" s="493" t="n">
        <v>0</v>
      </c>
      <c r="BS3427" s="493" t="n">
        <v>0</v>
      </c>
      <c r="BT3427" s="493" t="n">
        <v>0</v>
      </c>
      <c r="BU3427" s="493" t="n">
        <v>0</v>
      </c>
      <c r="BV3427" s="493" t="n">
        <v>0</v>
      </c>
      <c r="BW3427" s="493" t="n">
        <v>0</v>
      </c>
    </row>
    <row r="3428">
      <c r="A3428" t="inlineStr">
        <is>
          <t>[C9D3] Angiotensin-II 길항제 칼슘길항제 복합제</t>
        </is>
      </c>
      <c r="B3428" t="inlineStr">
        <is>
          <t>삼익제약</t>
        </is>
      </c>
      <c r="C3428" t="inlineStr">
        <is>
          <t>에스카</t>
        </is>
      </c>
      <c r="D3428" t="inlineStr">
        <is>
          <t>삼익제약</t>
        </is>
      </c>
      <c r="E3428" t="inlineStr">
        <is>
          <t>amlodipine besylate,  olmesartan medoxomil</t>
        </is>
      </c>
      <c r="F3428" t="inlineStr">
        <is>
          <t>병원</t>
        </is>
      </c>
      <c r="G3428" t="inlineStr">
        <is>
          <t>Generic</t>
        </is>
      </c>
      <c r="H3428" s="493" t="n">
        <v>0</v>
      </c>
      <c r="I3428" s="493" t="n">
        <v>0</v>
      </c>
      <c r="J3428" s="493" t="n">
        <v>0</v>
      </c>
      <c r="K3428" s="493" t="n">
        <v>0</v>
      </c>
      <c r="L3428" s="493" t="n">
        <v>0</v>
      </c>
      <c r="M3428" s="493" t="n">
        <v>0</v>
      </c>
      <c r="N3428" s="493" t="n">
        <v>0</v>
      </c>
      <c r="O3428" s="493" t="n">
        <v>0</v>
      </c>
      <c r="P3428" s="493" t="n">
        <v>0</v>
      </c>
      <c r="Q3428" s="493" t="n">
        <v>720.6</v>
      </c>
      <c r="R3428" s="493" t="n">
        <v>240</v>
      </c>
      <c r="S3428" s="493" t="n">
        <v>0</v>
      </c>
      <c r="T3428" s="493" t="n">
        <v>0</v>
      </c>
      <c r="U3428" s="493" t="n">
        <v>0</v>
      </c>
      <c r="V3428" s="493" t="n">
        <v>0</v>
      </c>
      <c r="W3428" s="493" t="n">
        <v>49.05</v>
      </c>
      <c r="X3428" s="493" t="n">
        <v>283.5</v>
      </c>
      <c r="Y3428" s="493" t="n">
        <v>1303.5</v>
      </c>
      <c r="Z3428" s="493" t="n">
        <v>418.2</v>
      </c>
      <c r="AA3428" s="493" t="n">
        <v>2374.8</v>
      </c>
      <c r="AB3428" s="493" t="n">
        <v>899.51</v>
      </c>
      <c r="AC3428" s="493" t="n">
        <v>751.2</v>
      </c>
      <c r="AD3428" s="493" t="n">
        <v>1219.2</v>
      </c>
      <c r="AE3428" s="493" t="n">
        <v>2738.7</v>
      </c>
      <c r="AF3428" s="493" t="n">
        <v>950.4</v>
      </c>
      <c r="AG3428" s="493" t="n">
        <v>1017</v>
      </c>
      <c r="AH3428" s="493" t="n">
        <v>2176.2</v>
      </c>
      <c r="AI3428" s="493" t="n">
        <v>897</v>
      </c>
      <c r="AJ3428" s="493" t="n">
        <v>1331.1</v>
      </c>
      <c r="AK3428" s="493" t="n">
        <v>1533.36</v>
      </c>
      <c r="AL3428" s="493" t="n">
        <v>2611.2</v>
      </c>
      <c r="AM3428" s="493" t="n">
        <v>2624.1</v>
      </c>
      <c r="AN3428" s="493" t="n">
        <v>729.9</v>
      </c>
      <c r="AO3428" s="493" t="n">
        <v>1356</v>
      </c>
      <c r="AP3428" s="493" t="n">
        <v>648.9</v>
      </c>
      <c r="AQ3428" s="493" t="n">
        <v>1112.1</v>
      </c>
      <c r="AR3428" s="493" t="n">
        <v>1575</v>
      </c>
      <c r="AS3428" s="493" t="n">
        <v>231</v>
      </c>
      <c r="AT3428" s="493" t="n">
        <v>496.8</v>
      </c>
      <c r="AU3428" s="493" t="n">
        <v>458.4</v>
      </c>
      <c r="AV3428" s="493" t="n">
        <v>293.7</v>
      </c>
      <c r="AW3428" s="493" t="n">
        <v>88.2</v>
      </c>
      <c r="AX3428" s="493" t="n">
        <v>232.5</v>
      </c>
      <c r="AY3428" s="493" t="n">
        <v>364.2</v>
      </c>
      <c r="AZ3428" s="493" t="n">
        <v>32.4</v>
      </c>
      <c r="BA3428" s="493" t="n">
        <v>91.8</v>
      </c>
      <c r="BB3428" s="493" t="n">
        <v>208.8</v>
      </c>
      <c r="BC3428" s="493" t="n">
        <v>481.8</v>
      </c>
      <c r="BD3428" s="493" t="n">
        <v>294</v>
      </c>
      <c r="BE3428" s="493" t="n">
        <v>22.8</v>
      </c>
      <c r="BF3428" s="493" t="n">
        <v>208.2</v>
      </c>
      <c r="BG3428" s="493" t="n">
        <v>22.8</v>
      </c>
      <c r="BH3428" s="493" t="n">
        <v>22.2</v>
      </c>
      <c r="BI3428" s="493" t="n">
        <v>172.8</v>
      </c>
      <c r="BJ3428" s="493" t="n">
        <v>1732.68</v>
      </c>
      <c r="BK3428" s="493" t="n">
        <v>557.23</v>
      </c>
      <c r="BL3428" s="493" t="n">
        <v>1105.2</v>
      </c>
      <c r="BM3428" s="493" t="n">
        <v>1182</v>
      </c>
      <c r="BN3428" s="493" t="n">
        <v>2166</v>
      </c>
      <c r="BO3428" s="493" t="n">
        <v>2655.99</v>
      </c>
      <c r="BP3428" s="493" t="n">
        <v>3221.25</v>
      </c>
      <c r="BQ3428" s="493" t="n">
        <v>2658.94</v>
      </c>
      <c r="BR3428" s="493" t="n">
        <v>2907.2</v>
      </c>
      <c r="BS3428" s="493" t="n">
        <v>3789.65</v>
      </c>
      <c r="BT3428" s="493" t="n">
        <v>3979.98</v>
      </c>
      <c r="BU3428" s="493" t="n">
        <v>4069.76</v>
      </c>
      <c r="BV3428" s="493" t="n">
        <v>2618.05</v>
      </c>
      <c r="BW3428" s="493" t="n">
        <v>4155.27</v>
      </c>
    </row>
    <row r="3429">
      <c r="A3429" t="inlineStr">
        <is>
          <t>[C9D3] Angiotensin-II 길항제 칼슘길항제 복합제</t>
        </is>
      </c>
      <c r="B3429" t="inlineStr">
        <is>
          <t>삼익제약</t>
        </is>
      </c>
      <c r="C3429" t="inlineStr">
        <is>
          <t>에스카</t>
        </is>
      </c>
      <c r="D3429" t="inlineStr">
        <is>
          <t>삼익제약</t>
        </is>
      </c>
      <c r="E3429" t="inlineStr">
        <is>
          <t>amlodipine besylate,  olmesartan medoxomil</t>
        </is>
      </c>
      <c r="F3429" t="inlineStr">
        <is>
          <t>의원</t>
        </is>
      </c>
      <c r="G3429" t="inlineStr">
        <is>
          <t>Generic</t>
        </is>
      </c>
      <c r="H3429" s="493" t="n">
        <v>4724.95</v>
      </c>
      <c r="I3429" s="493" t="n">
        <v>4040.7</v>
      </c>
      <c r="J3429" s="493" t="n">
        <v>5779.66</v>
      </c>
      <c r="K3429" s="493" t="n">
        <v>5175.3</v>
      </c>
      <c r="L3429" s="493" t="n">
        <v>5628.73</v>
      </c>
      <c r="M3429" s="493" t="n">
        <v>4694.7</v>
      </c>
      <c r="N3429" s="493" t="n">
        <v>23170.78</v>
      </c>
      <c r="O3429" s="493" t="n">
        <v>31919.55</v>
      </c>
      <c r="P3429" s="493" t="n">
        <v>24529.3</v>
      </c>
      <c r="Q3429" s="493" t="n">
        <v>27505.19</v>
      </c>
      <c r="R3429" s="493" t="n">
        <v>33191.28</v>
      </c>
      <c r="S3429" s="493" t="n">
        <v>6427.4</v>
      </c>
      <c r="T3429" s="493" t="n">
        <v>31742.58</v>
      </c>
      <c r="U3429" s="493" t="n">
        <v>4005.6</v>
      </c>
      <c r="V3429" s="493" t="n">
        <v>1715.48</v>
      </c>
      <c r="W3429" s="493" t="n">
        <v>15157.8</v>
      </c>
      <c r="X3429" s="493" t="n">
        <v>28863.67</v>
      </c>
      <c r="Y3429" s="493" t="n">
        <v>32078.64</v>
      </c>
      <c r="Z3429" s="493" t="n">
        <v>44559.93</v>
      </c>
      <c r="AA3429" s="493" t="n">
        <v>33164.5</v>
      </c>
      <c r="AB3429" s="493" t="n">
        <v>27629.5</v>
      </c>
      <c r="AC3429" s="493" t="n">
        <v>29261.99</v>
      </c>
      <c r="AD3429" s="493" t="n">
        <v>27298.14</v>
      </c>
      <c r="AE3429" s="493" t="n">
        <v>21356.46</v>
      </c>
      <c r="AF3429" s="493" t="n">
        <v>28483.56</v>
      </c>
      <c r="AG3429" s="493" t="n">
        <v>24929.3</v>
      </c>
      <c r="AH3429" s="493" t="n">
        <v>27037.29</v>
      </c>
      <c r="AI3429" s="493" t="n">
        <v>24270.94</v>
      </c>
      <c r="AJ3429" s="493" t="n">
        <v>29339</v>
      </c>
      <c r="AK3429" s="493" t="n">
        <v>34516.38</v>
      </c>
      <c r="AL3429" s="493" t="n">
        <v>39063.97</v>
      </c>
      <c r="AM3429" s="493" t="n">
        <v>45362.69</v>
      </c>
      <c r="AN3429" s="493" t="n">
        <v>49910.24</v>
      </c>
      <c r="AO3429" s="493" t="n">
        <v>68031.03999999999</v>
      </c>
      <c r="AP3429" s="493" t="n">
        <v>61618.2</v>
      </c>
      <c r="AQ3429" s="493" t="n">
        <v>67580.64</v>
      </c>
      <c r="AR3429" s="493" t="n">
        <v>57811.27</v>
      </c>
      <c r="AS3429" s="493" t="n">
        <v>54545.38</v>
      </c>
      <c r="AT3429" s="493" t="n">
        <v>37995.45</v>
      </c>
      <c r="AU3429" s="493" t="n">
        <v>30118.68</v>
      </c>
      <c r="AV3429" s="493" t="n">
        <v>22593.74</v>
      </c>
      <c r="AW3429" s="493" t="n">
        <v>6679.62</v>
      </c>
      <c r="AX3429" s="493" t="n">
        <v>13186.45</v>
      </c>
      <c r="AY3429" s="493" t="n">
        <v>14624.69</v>
      </c>
      <c r="AZ3429" s="493" t="n">
        <v>17046.42</v>
      </c>
      <c r="BA3429" s="493" t="n">
        <v>12920.42</v>
      </c>
      <c r="BB3429" s="493" t="n">
        <v>26420.16</v>
      </c>
      <c r="BC3429" s="493" t="n">
        <v>28748.58</v>
      </c>
      <c r="BD3429" s="493" t="n">
        <v>26186.71</v>
      </c>
      <c r="BE3429" s="493" t="n">
        <v>14893.02</v>
      </c>
      <c r="BF3429" s="493" t="n">
        <v>26091.25</v>
      </c>
      <c r="BG3429" s="493" t="n">
        <v>18858.46</v>
      </c>
      <c r="BH3429" s="493" t="n">
        <v>22052.02</v>
      </c>
      <c r="BI3429" s="493" t="n">
        <v>20884.82</v>
      </c>
      <c r="BJ3429" s="493" t="n">
        <v>25711.68</v>
      </c>
      <c r="BK3429" s="493" t="n">
        <v>23496.65</v>
      </c>
      <c r="BL3429" s="493" t="n">
        <v>22321.76</v>
      </c>
      <c r="BM3429" s="493" t="n">
        <v>19462.25</v>
      </c>
      <c r="BN3429" s="493" t="n">
        <v>23411.28</v>
      </c>
      <c r="BO3429" s="493" t="n">
        <v>22530.78</v>
      </c>
      <c r="BP3429" s="493" t="n">
        <v>21146.96</v>
      </c>
      <c r="BQ3429" s="493" t="n">
        <v>21619.23</v>
      </c>
      <c r="BR3429" s="493" t="n">
        <v>23123.76</v>
      </c>
      <c r="BS3429" s="493" t="n">
        <v>21379.74</v>
      </c>
      <c r="BT3429" s="493" t="n">
        <v>21109.34</v>
      </c>
      <c r="BU3429" s="493" t="n">
        <v>25051.75</v>
      </c>
      <c r="BV3429" s="493" t="n">
        <v>21531.28</v>
      </c>
      <c r="BW3429" s="493" t="n">
        <v>24881.65</v>
      </c>
    </row>
    <row r="3430">
      <c r="A3430" t="inlineStr">
        <is>
          <t>[C9D3] Angiotensin-II 길항제 칼슘길항제 복합제</t>
        </is>
      </c>
      <c r="B3430" t="inlineStr">
        <is>
          <t>삼익제약</t>
        </is>
      </c>
      <c r="C3430" t="inlineStr">
        <is>
          <t>에스카</t>
        </is>
      </c>
      <c r="D3430" t="inlineStr">
        <is>
          <t>삼익제약</t>
        </is>
      </c>
      <c r="E3430" t="inlineStr">
        <is>
          <t>amlodipine besylate,  olmesartan medoxomil</t>
        </is>
      </c>
      <c r="F3430" t="inlineStr">
        <is>
          <t>보건소</t>
        </is>
      </c>
      <c r="G3430" t="inlineStr">
        <is>
          <t>Generic</t>
        </is>
      </c>
      <c r="H3430" s="493" t="n">
        <v>0</v>
      </c>
      <c r="I3430" s="493" t="n">
        <v>0</v>
      </c>
      <c r="J3430" s="493" t="n">
        <v>0</v>
      </c>
      <c r="K3430" s="493" t="n">
        <v>71.09999999999999</v>
      </c>
      <c r="L3430" s="493" t="n">
        <v>54.6</v>
      </c>
      <c r="M3430" s="493" t="n">
        <v>67.8</v>
      </c>
      <c r="N3430" s="493" t="n">
        <v>0</v>
      </c>
      <c r="O3430" s="493" t="n">
        <v>0</v>
      </c>
      <c r="P3430" s="493" t="n">
        <v>64.5</v>
      </c>
      <c r="Q3430" s="493" t="n">
        <v>85.2</v>
      </c>
      <c r="R3430" s="493" t="n">
        <v>379.8</v>
      </c>
      <c r="S3430" s="493" t="n">
        <v>70.5</v>
      </c>
      <c r="T3430" s="493" t="n">
        <v>216</v>
      </c>
      <c r="U3430" s="493" t="n">
        <v>187.2</v>
      </c>
      <c r="V3430" s="493" t="n">
        <v>127.2</v>
      </c>
      <c r="W3430" s="493" t="n">
        <v>2587.2</v>
      </c>
      <c r="X3430" s="493" t="n">
        <v>2748.6</v>
      </c>
      <c r="Y3430" s="493" t="n">
        <v>66.59999999999999</v>
      </c>
      <c r="Z3430" s="493" t="n">
        <v>58.5</v>
      </c>
      <c r="AA3430" s="493" t="n">
        <v>338.4</v>
      </c>
      <c r="AB3430" s="493" t="n">
        <v>56.7</v>
      </c>
      <c r="AC3430" s="493" t="n">
        <v>64.8</v>
      </c>
      <c r="AD3430" s="493" t="n">
        <v>260.4</v>
      </c>
      <c r="AE3430" s="493" t="n">
        <v>0</v>
      </c>
      <c r="AF3430" s="493" t="n">
        <v>0</v>
      </c>
      <c r="AG3430" s="493" t="n">
        <v>324</v>
      </c>
      <c r="AH3430" s="493" t="n">
        <v>0</v>
      </c>
      <c r="AI3430" s="493" t="n">
        <v>79.2</v>
      </c>
      <c r="AJ3430" s="493" t="n">
        <v>296.4</v>
      </c>
      <c r="AK3430" s="493" t="n">
        <v>88.2</v>
      </c>
      <c r="AL3430" s="493" t="n">
        <v>81</v>
      </c>
      <c r="AM3430" s="493" t="n">
        <v>220.5</v>
      </c>
      <c r="AN3430" s="493" t="n">
        <v>80.7</v>
      </c>
      <c r="AO3430" s="493" t="n">
        <v>175.5</v>
      </c>
      <c r="AP3430" s="493" t="n">
        <v>77.7</v>
      </c>
      <c r="AQ3430" s="493" t="n">
        <v>4532.4</v>
      </c>
      <c r="AR3430" s="493" t="n">
        <v>115.8</v>
      </c>
      <c r="AS3430" s="493" t="n">
        <v>0</v>
      </c>
      <c r="AT3430" s="493" t="n">
        <v>0</v>
      </c>
      <c r="AU3430" s="493" t="n">
        <v>129.6</v>
      </c>
      <c r="AV3430" s="493" t="n">
        <v>142.8</v>
      </c>
      <c r="AW3430" s="493" t="n">
        <v>112.8</v>
      </c>
      <c r="AX3430" s="493" t="n">
        <v>167.4</v>
      </c>
      <c r="AY3430" s="493" t="n">
        <v>143.4</v>
      </c>
      <c r="AZ3430" s="493" t="n">
        <v>146.4</v>
      </c>
      <c r="BA3430" s="493" t="n">
        <v>342</v>
      </c>
      <c r="BB3430" s="493" t="n">
        <v>0</v>
      </c>
      <c r="BC3430" s="493" t="n">
        <v>255.6</v>
      </c>
      <c r="BD3430" s="493" t="n">
        <v>0</v>
      </c>
      <c r="BE3430" s="493" t="n">
        <v>141.6</v>
      </c>
      <c r="BF3430" s="493" t="n">
        <v>305.4</v>
      </c>
      <c r="BG3430" s="493" t="n">
        <v>165.6</v>
      </c>
      <c r="BH3430" s="493" t="n">
        <v>0</v>
      </c>
      <c r="BI3430" s="493" t="n">
        <v>376.5</v>
      </c>
      <c r="BJ3430" s="493" t="n">
        <v>0</v>
      </c>
      <c r="BK3430" s="493" t="n">
        <v>145.2</v>
      </c>
      <c r="BL3430" s="493" t="n">
        <v>0</v>
      </c>
      <c r="BM3430" s="493" t="n">
        <v>142.8</v>
      </c>
      <c r="BN3430" s="493" t="n">
        <v>0</v>
      </c>
      <c r="BO3430" s="493" t="n">
        <v>323.7</v>
      </c>
      <c r="BP3430" s="493" t="n">
        <v>0</v>
      </c>
      <c r="BQ3430" s="493" t="n">
        <v>130.8</v>
      </c>
      <c r="BR3430" s="493" t="n">
        <v>246.6</v>
      </c>
      <c r="BS3430" s="493" t="n">
        <v>120</v>
      </c>
      <c r="BT3430" s="493" t="n">
        <v>0</v>
      </c>
      <c r="BU3430" s="493" t="n">
        <v>330.9</v>
      </c>
      <c r="BV3430" s="493" t="n">
        <v>312.3</v>
      </c>
      <c r="BW3430" s="493" t="n">
        <v>320.4</v>
      </c>
    </row>
    <row r="3431">
      <c r="A3431" t="inlineStr">
        <is>
          <t>[C9D3] Angiotensin-II 길항제 칼슘길항제 복합제</t>
        </is>
      </c>
      <c r="B3431" t="inlineStr">
        <is>
          <t>삼익제약</t>
        </is>
      </c>
      <c r="C3431" t="inlineStr">
        <is>
          <t>에스카 에이치씨티</t>
        </is>
      </c>
      <c r="D3431" t="inlineStr">
        <is>
          <t>삼익제약</t>
        </is>
      </c>
      <c r="E3431" t="inlineStr">
        <is>
          <t>amlodipine besylate,  hydrochlorothiazide,  olmesartan medoxomil</t>
        </is>
      </c>
      <c r="F3431" t="inlineStr">
        <is>
          <t>상급종합병원</t>
        </is>
      </c>
      <c r="G3431" t="inlineStr">
        <is>
          <t>Generic</t>
        </is>
      </c>
      <c r="H3431" s="493" t="n">
        <v>0</v>
      </c>
      <c r="I3431" s="493" t="n">
        <v>0</v>
      </c>
      <c r="J3431" s="493" t="n">
        <v>0</v>
      </c>
      <c r="K3431" s="493" t="n">
        <v>0</v>
      </c>
      <c r="L3431" s="493" t="n">
        <v>0</v>
      </c>
      <c r="M3431" s="493" t="n">
        <v>0</v>
      </c>
      <c r="N3431" s="493" t="n">
        <v>0</v>
      </c>
      <c r="O3431" s="493" t="n">
        <v>0</v>
      </c>
      <c r="P3431" s="493" t="n">
        <v>0</v>
      </c>
      <c r="Q3431" s="493" t="n">
        <v>0</v>
      </c>
      <c r="R3431" s="493" t="n">
        <v>0</v>
      </c>
      <c r="S3431" s="493" t="n">
        <v>0</v>
      </c>
      <c r="T3431" s="493" t="n">
        <v>0</v>
      </c>
      <c r="U3431" s="493" t="n">
        <v>0</v>
      </c>
      <c r="V3431" s="493" t="n">
        <v>0</v>
      </c>
      <c r="W3431" s="493" t="n">
        <v>0</v>
      </c>
      <c r="X3431" s="493" t="n">
        <v>0</v>
      </c>
      <c r="Y3431" s="493" t="n">
        <v>0</v>
      </c>
      <c r="Z3431" s="493" t="n">
        <v>0</v>
      </c>
      <c r="AA3431" s="493" t="n">
        <v>0</v>
      </c>
      <c r="AB3431" s="493" t="n">
        <v>0</v>
      </c>
      <c r="AC3431" s="493" t="n">
        <v>0</v>
      </c>
      <c r="AD3431" s="493" t="n">
        <v>0</v>
      </c>
      <c r="AE3431" s="493" t="n">
        <v>0</v>
      </c>
      <c r="AF3431" s="493" t="n">
        <v>0</v>
      </c>
      <c r="AG3431" s="493" t="n">
        <v>0</v>
      </c>
      <c r="AH3431" s="493" t="n">
        <v>0</v>
      </c>
      <c r="AI3431" s="493" t="n">
        <v>0</v>
      </c>
      <c r="AJ3431" s="493" t="n">
        <v>0</v>
      </c>
      <c r="AK3431" s="493" t="n">
        <v>0</v>
      </c>
      <c r="AL3431" s="493" t="n">
        <v>0</v>
      </c>
      <c r="AM3431" s="493" t="n">
        <v>0</v>
      </c>
      <c r="AN3431" s="493" t="n">
        <v>0</v>
      </c>
      <c r="AO3431" s="493" t="n">
        <v>0</v>
      </c>
      <c r="AP3431" s="493" t="n">
        <v>0</v>
      </c>
      <c r="AQ3431" s="493" t="n">
        <v>0</v>
      </c>
      <c r="AR3431" s="493" t="n">
        <v>0</v>
      </c>
      <c r="AS3431" s="493" t="n">
        <v>0</v>
      </c>
      <c r="AT3431" s="493" t="n">
        <v>0</v>
      </c>
      <c r="AU3431" s="493" t="n">
        <v>0</v>
      </c>
      <c r="AV3431" s="493" t="n">
        <v>0</v>
      </c>
      <c r="AW3431" s="493" t="n">
        <v>0</v>
      </c>
      <c r="AX3431" s="493" t="n">
        <v>0</v>
      </c>
      <c r="AY3431" s="493" t="n">
        <v>0</v>
      </c>
      <c r="AZ3431" s="493" t="n">
        <v>0</v>
      </c>
      <c r="BA3431" s="493" t="n">
        <v>0</v>
      </c>
      <c r="BB3431" s="493" t="n">
        <v>0</v>
      </c>
      <c r="BC3431" s="493" t="n">
        <v>0</v>
      </c>
      <c r="BD3431" s="493" t="n">
        <v>0</v>
      </c>
      <c r="BE3431" s="493" t="n">
        <v>0</v>
      </c>
      <c r="BF3431" s="493" t="n">
        <v>0</v>
      </c>
      <c r="BG3431" s="493" t="n">
        <v>0</v>
      </c>
      <c r="BH3431" s="493" t="n">
        <v>0</v>
      </c>
      <c r="BI3431" s="493" t="n">
        <v>0</v>
      </c>
      <c r="BJ3431" s="493" t="n">
        <v>0</v>
      </c>
      <c r="BK3431" s="493" t="n">
        <v>0</v>
      </c>
      <c r="BL3431" s="493" t="n">
        <v>0</v>
      </c>
      <c r="BM3431" s="493" t="n">
        <v>0</v>
      </c>
      <c r="BN3431" s="493" t="n">
        <v>0</v>
      </c>
      <c r="BO3431" s="493" t="n">
        <v>0</v>
      </c>
      <c r="BP3431" s="493" t="n">
        <v>0</v>
      </c>
      <c r="BQ3431" s="493" t="n">
        <v>0</v>
      </c>
      <c r="BR3431" s="493" t="n">
        <v>0</v>
      </c>
      <c r="BS3431" s="493" t="n">
        <v>0</v>
      </c>
      <c r="BT3431" s="493" t="n">
        <v>0</v>
      </c>
      <c r="BU3431" s="493" t="n">
        <v>0</v>
      </c>
      <c r="BV3431" s="493" t="n">
        <v>1948.8</v>
      </c>
      <c r="BW3431" s="493" t="n">
        <v>0</v>
      </c>
    </row>
    <row r="3432">
      <c r="A3432" t="inlineStr">
        <is>
          <t>[C9D3] Angiotensin-II 길항제 칼슘길항제 복합제</t>
        </is>
      </c>
      <c r="B3432" t="inlineStr">
        <is>
          <t>삼익제약</t>
        </is>
      </c>
      <c r="C3432" t="inlineStr">
        <is>
          <t>에스카 에이치씨티</t>
        </is>
      </c>
      <c r="D3432" t="inlineStr">
        <is>
          <t>삼익제약</t>
        </is>
      </c>
      <c r="E3432" t="inlineStr">
        <is>
          <t>amlodipine besylate,  hydrochlorothiazide,  olmesartan medoxomil</t>
        </is>
      </c>
      <c r="F3432" t="inlineStr">
        <is>
          <t>종합병원</t>
        </is>
      </c>
      <c r="G3432" t="inlineStr">
        <is>
          <t>Generic</t>
        </is>
      </c>
      <c r="H3432" s="493" t="n">
        <v>0</v>
      </c>
      <c r="I3432" s="493" t="n">
        <v>0</v>
      </c>
      <c r="J3432" s="493" t="n">
        <v>0</v>
      </c>
      <c r="K3432" s="493" t="n">
        <v>0</v>
      </c>
      <c r="L3432" s="493" t="n">
        <v>0</v>
      </c>
      <c r="M3432" s="493" t="n">
        <v>0</v>
      </c>
      <c r="N3432" s="493" t="n">
        <v>0</v>
      </c>
      <c r="O3432" s="493" t="n">
        <v>0</v>
      </c>
      <c r="P3432" s="493" t="n">
        <v>0</v>
      </c>
      <c r="Q3432" s="493" t="n">
        <v>0</v>
      </c>
      <c r="R3432" s="493" t="n">
        <v>0</v>
      </c>
      <c r="S3432" s="493" t="n">
        <v>0</v>
      </c>
      <c r="T3432" s="493" t="n">
        <v>0</v>
      </c>
      <c r="U3432" s="493" t="n">
        <v>0</v>
      </c>
      <c r="V3432" s="493" t="n">
        <v>0</v>
      </c>
      <c r="W3432" s="493" t="n">
        <v>0</v>
      </c>
      <c r="X3432" s="493" t="n">
        <v>0</v>
      </c>
      <c r="Y3432" s="493" t="n">
        <v>0</v>
      </c>
      <c r="Z3432" s="493" t="n">
        <v>0</v>
      </c>
      <c r="AA3432" s="493" t="n">
        <v>0</v>
      </c>
      <c r="AB3432" s="493" t="n">
        <v>0</v>
      </c>
      <c r="AC3432" s="493" t="n">
        <v>0</v>
      </c>
      <c r="AD3432" s="493" t="n">
        <v>0</v>
      </c>
      <c r="AE3432" s="493" t="n">
        <v>0</v>
      </c>
      <c r="AF3432" s="493" t="n">
        <v>0</v>
      </c>
      <c r="AG3432" s="493" t="n">
        <v>0</v>
      </c>
      <c r="AH3432" s="493" t="n">
        <v>0</v>
      </c>
      <c r="AI3432" s="493" t="n">
        <v>0</v>
      </c>
      <c r="AJ3432" s="493" t="n">
        <v>0</v>
      </c>
      <c r="AK3432" s="493" t="n">
        <v>0</v>
      </c>
      <c r="AL3432" s="493" t="n">
        <v>0</v>
      </c>
      <c r="AM3432" s="493" t="n">
        <v>0</v>
      </c>
      <c r="AN3432" s="493" t="n">
        <v>0</v>
      </c>
      <c r="AO3432" s="493" t="n">
        <v>0</v>
      </c>
      <c r="AP3432" s="493" t="n">
        <v>0</v>
      </c>
      <c r="AQ3432" s="493" t="n">
        <v>0</v>
      </c>
      <c r="AR3432" s="493" t="n">
        <v>0</v>
      </c>
      <c r="AS3432" s="493" t="n">
        <v>0</v>
      </c>
      <c r="AT3432" s="493" t="n">
        <v>0</v>
      </c>
      <c r="AU3432" s="493" t="n">
        <v>0</v>
      </c>
      <c r="AV3432" s="493" t="n">
        <v>0</v>
      </c>
      <c r="AW3432" s="493" t="n">
        <v>0</v>
      </c>
      <c r="AX3432" s="493" t="n">
        <v>0</v>
      </c>
      <c r="AY3432" s="493" t="n">
        <v>0</v>
      </c>
      <c r="AZ3432" s="493" t="n">
        <v>0</v>
      </c>
      <c r="BA3432" s="493" t="n">
        <v>0</v>
      </c>
      <c r="BB3432" s="493" t="n">
        <v>0</v>
      </c>
      <c r="BC3432" s="493" t="n">
        <v>0</v>
      </c>
      <c r="BD3432" s="493" t="n">
        <v>0</v>
      </c>
      <c r="BE3432" s="493" t="n">
        <v>240</v>
      </c>
      <c r="BF3432" s="493" t="n">
        <v>0</v>
      </c>
      <c r="BG3432" s="493" t="n">
        <v>0</v>
      </c>
      <c r="BH3432" s="493" t="n">
        <v>0</v>
      </c>
      <c r="BI3432" s="493" t="n">
        <v>0</v>
      </c>
      <c r="BJ3432" s="493" t="n">
        <v>0</v>
      </c>
      <c r="BK3432" s="493" t="n">
        <v>0</v>
      </c>
      <c r="BL3432" s="493" t="n">
        <v>0</v>
      </c>
      <c r="BM3432" s="493" t="n">
        <v>0</v>
      </c>
      <c r="BN3432" s="493" t="n">
        <v>0</v>
      </c>
      <c r="BO3432" s="493" t="n">
        <v>363.6</v>
      </c>
      <c r="BP3432" s="493" t="n">
        <v>780</v>
      </c>
      <c r="BQ3432" s="493" t="n">
        <v>1306.5</v>
      </c>
      <c r="BR3432" s="493" t="n">
        <v>240.6</v>
      </c>
      <c r="BS3432" s="493" t="n">
        <v>0</v>
      </c>
      <c r="BT3432" s="493" t="n">
        <v>1148.55</v>
      </c>
      <c r="BU3432" s="493" t="n">
        <v>844.2</v>
      </c>
      <c r="BV3432" s="493" t="n">
        <v>1682.9</v>
      </c>
      <c r="BW3432" s="493" t="n">
        <v>1696.8</v>
      </c>
    </row>
    <row r="3433">
      <c r="A3433" t="inlineStr">
        <is>
          <t>[C9D3] Angiotensin-II 길항제 칼슘길항제 복합제</t>
        </is>
      </c>
      <c r="B3433" t="inlineStr">
        <is>
          <t>삼익제약</t>
        </is>
      </c>
      <c r="C3433" t="inlineStr">
        <is>
          <t>에스카 에이치씨티</t>
        </is>
      </c>
      <c r="D3433" t="inlineStr">
        <is>
          <t>삼익제약</t>
        </is>
      </c>
      <c r="E3433" t="inlineStr">
        <is>
          <t>amlodipine besylate,  hydrochlorothiazide,  olmesartan medoxomil</t>
        </is>
      </c>
      <c r="F3433" t="inlineStr">
        <is>
          <t>병원</t>
        </is>
      </c>
      <c r="G3433" t="inlineStr">
        <is>
          <t>Generic</t>
        </is>
      </c>
      <c r="H3433" s="493" t="n">
        <v>0</v>
      </c>
      <c r="I3433" s="493" t="n">
        <v>0</v>
      </c>
      <c r="J3433" s="493" t="n">
        <v>0</v>
      </c>
      <c r="K3433" s="493" t="n">
        <v>0</v>
      </c>
      <c r="L3433" s="493" t="n">
        <v>0</v>
      </c>
      <c r="M3433" s="493" t="n">
        <v>0</v>
      </c>
      <c r="N3433" s="493" t="n">
        <v>0</v>
      </c>
      <c r="O3433" s="493" t="n">
        <v>0</v>
      </c>
      <c r="P3433" s="493" t="n">
        <v>0</v>
      </c>
      <c r="Q3433" s="493" t="n">
        <v>69.59999999999999</v>
      </c>
      <c r="R3433" s="493" t="n">
        <v>379.2</v>
      </c>
      <c r="S3433" s="493" t="n">
        <v>0</v>
      </c>
      <c r="T3433" s="493" t="n">
        <v>140.4</v>
      </c>
      <c r="U3433" s="493" t="n">
        <v>0</v>
      </c>
      <c r="V3433" s="493" t="n">
        <v>127.8</v>
      </c>
      <c r="W3433" s="493" t="n">
        <v>0</v>
      </c>
      <c r="X3433" s="493" t="n">
        <v>121.8</v>
      </c>
      <c r="Y3433" s="493" t="n">
        <v>0</v>
      </c>
      <c r="Z3433" s="493" t="n">
        <v>123.6</v>
      </c>
      <c r="AA3433" s="493" t="n">
        <v>2296.5</v>
      </c>
      <c r="AB3433" s="493" t="n">
        <v>3320.4</v>
      </c>
      <c r="AC3433" s="493" t="n">
        <v>5852.7</v>
      </c>
      <c r="AD3433" s="493" t="n">
        <v>6734.1</v>
      </c>
      <c r="AE3433" s="493" t="n">
        <v>7478.4</v>
      </c>
      <c r="AF3433" s="493" t="n">
        <v>6360</v>
      </c>
      <c r="AG3433" s="493" t="n">
        <v>6172.5</v>
      </c>
      <c r="AH3433" s="493" t="n">
        <v>10554.72</v>
      </c>
      <c r="AI3433" s="493" t="n">
        <v>5654.4</v>
      </c>
      <c r="AJ3433" s="493" t="n">
        <v>10130.56</v>
      </c>
      <c r="AK3433" s="493" t="n">
        <v>7608.68</v>
      </c>
      <c r="AL3433" s="493" t="n">
        <v>13525.17</v>
      </c>
      <c r="AM3433" s="493" t="n">
        <v>7152.46</v>
      </c>
      <c r="AN3433" s="493" t="n">
        <v>8156.53</v>
      </c>
      <c r="AO3433" s="493" t="n">
        <v>9267.09</v>
      </c>
      <c r="AP3433" s="493" t="n">
        <v>7201.02</v>
      </c>
      <c r="AQ3433" s="493" t="n">
        <v>7352.16</v>
      </c>
      <c r="AR3433" s="493" t="n">
        <v>9100.629999999999</v>
      </c>
      <c r="AS3433" s="493" t="n">
        <v>5349.98</v>
      </c>
      <c r="AT3433" s="493" t="n">
        <v>8125.74</v>
      </c>
      <c r="AU3433" s="493" t="n">
        <v>8133.32</v>
      </c>
      <c r="AV3433" s="493" t="n">
        <v>5658.2</v>
      </c>
      <c r="AW3433" s="493" t="n">
        <v>4022.98</v>
      </c>
      <c r="AX3433" s="493" t="n">
        <v>5192.23</v>
      </c>
      <c r="AY3433" s="493" t="n">
        <v>6718.32</v>
      </c>
      <c r="AZ3433" s="493" t="n">
        <v>777.8</v>
      </c>
      <c r="BA3433" s="493" t="n">
        <v>7342.49</v>
      </c>
      <c r="BB3433" s="493" t="n">
        <v>10806.13</v>
      </c>
      <c r="BC3433" s="493" t="n">
        <v>5738.52</v>
      </c>
      <c r="BD3433" s="493" t="n">
        <v>10466.78</v>
      </c>
      <c r="BE3433" s="493" t="n">
        <v>5887.54</v>
      </c>
      <c r="BF3433" s="493" t="n">
        <v>7806.94</v>
      </c>
      <c r="BG3433" s="493" t="n">
        <v>5654.4</v>
      </c>
      <c r="BH3433" s="493" t="n">
        <v>8702.809999999999</v>
      </c>
      <c r="BI3433" s="493" t="n">
        <v>5733.83</v>
      </c>
      <c r="BJ3433" s="493" t="n">
        <v>4991.29</v>
      </c>
      <c r="BK3433" s="493" t="n">
        <v>5122.47</v>
      </c>
      <c r="BL3433" s="493" t="n">
        <v>6513.48</v>
      </c>
      <c r="BM3433" s="493" t="n">
        <v>3097.48</v>
      </c>
      <c r="BN3433" s="493" t="n">
        <v>3542.72</v>
      </c>
      <c r="BO3433" s="493" t="n">
        <v>8670.68</v>
      </c>
      <c r="BP3433" s="493" t="n">
        <v>4155.19</v>
      </c>
      <c r="BQ3433" s="493" t="n">
        <v>3837.56</v>
      </c>
      <c r="BR3433" s="493" t="n">
        <v>6638.34</v>
      </c>
      <c r="BS3433" s="493" t="n">
        <v>4230.86</v>
      </c>
      <c r="BT3433" s="493" t="n">
        <v>2928.9</v>
      </c>
      <c r="BU3433" s="493" t="n">
        <v>5223.14</v>
      </c>
      <c r="BV3433" s="493" t="n">
        <v>2235.26</v>
      </c>
      <c r="BW3433" s="493" t="n">
        <v>4720.4</v>
      </c>
    </row>
    <row r="3434">
      <c r="A3434" t="inlineStr">
        <is>
          <t>[C9D3] Angiotensin-II 길항제 칼슘길항제 복합제</t>
        </is>
      </c>
      <c r="B3434" t="inlineStr">
        <is>
          <t>삼익제약</t>
        </is>
      </c>
      <c r="C3434" t="inlineStr">
        <is>
          <t>에스카 에이치씨티</t>
        </is>
      </c>
      <c r="D3434" t="inlineStr">
        <is>
          <t>삼익제약</t>
        </is>
      </c>
      <c r="E3434" t="inlineStr">
        <is>
          <t>amlodipine besylate,  hydrochlorothiazide,  olmesartan medoxomil</t>
        </is>
      </c>
      <c r="F3434" t="inlineStr">
        <is>
          <t>의원</t>
        </is>
      </c>
      <c r="G3434" t="inlineStr">
        <is>
          <t>Generic</t>
        </is>
      </c>
      <c r="H3434" s="493" t="n">
        <v>8209.9</v>
      </c>
      <c r="I3434" s="493" t="n">
        <v>9572.299999999999</v>
      </c>
      <c r="J3434" s="493" t="n">
        <v>23737.2</v>
      </c>
      <c r="K3434" s="493" t="n">
        <v>13705.5</v>
      </c>
      <c r="L3434" s="493" t="n">
        <v>8481.6</v>
      </c>
      <c r="M3434" s="493" t="n">
        <v>9826.799999999999</v>
      </c>
      <c r="N3434" s="493" t="n">
        <v>23558.2</v>
      </c>
      <c r="O3434" s="493" t="n">
        <v>20996.2</v>
      </c>
      <c r="P3434" s="493" t="n">
        <v>24186.6</v>
      </c>
      <c r="Q3434" s="493" t="n">
        <v>20718.45</v>
      </c>
      <c r="R3434" s="493" t="n">
        <v>24874.95</v>
      </c>
      <c r="S3434" s="493" t="n">
        <v>13078.95</v>
      </c>
      <c r="T3434" s="493" t="n">
        <v>23534.55</v>
      </c>
      <c r="U3434" s="493" t="n">
        <v>7473.6</v>
      </c>
      <c r="V3434" s="493" t="n">
        <v>10394.25</v>
      </c>
      <c r="W3434" s="493" t="n">
        <v>24751.11</v>
      </c>
      <c r="X3434" s="493" t="n">
        <v>23165.3</v>
      </c>
      <c r="Y3434" s="493" t="n">
        <v>19977.65</v>
      </c>
      <c r="Z3434" s="493" t="n">
        <v>22499.9</v>
      </c>
      <c r="AA3434" s="493" t="n">
        <v>22768.15</v>
      </c>
      <c r="AB3434" s="493" t="n">
        <v>18826.85</v>
      </c>
      <c r="AC3434" s="493" t="n">
        <v>19519.05</v>
      </c>
      <c r="AD3434" s="493" t="n">
        <v>21174.3</v>
      </c>
      <c r="AE3434" s="493" t="n">
        <v>22502.72</v>
      </c>
      <c r="AF3434" s="493" t="n">
        <v>19990.35</v>
      </c>
      <c r="AG3434" s="493" t="n">
        <v>22412</v>
      </c>
      <c r="AH3434" s="493" t="n">
        <v>26268.6</v>
      </c>
      <c r="AI3434" s="493" t="n">
        <v>24027.61</v>
      </c>
      <c r="AJ3434" s="493" t="n">
        <v>24235.8</v>
      </c>
      <c r="AK3434" s="493" t="n">
        <v>24443.6</v>
      </c>
      <c r="AL3434" s="493" t="n">
        <v>19876.7</v>
      </c>
      <c r="AM3434" s="493" t="n">
        <v>18700.6</v>
      </c>
      <c r="AN3434" s="493" t="n">
        <v>19000.3</v>
      </c>
      <c r="AO3434" s="493" t="n">
        <v>21994.32</v>
      </c>
      <c r="AP3434" s="493" t="n">
        <v>18333.2</v>
      </c>
      <c r="AQ3434" s="493" t="n">
        <v>26174.16</v>
      </c>
      <c r="AR3434" s="493" t="n">
        <v>26609.25</v>
      </c>
      <c r="AS3434" s="493" t="n">
        <v>27526.15</v>
      </c>
      <c r="AT3434" s="493" t="n">
        <v>31731.9</v>
      </c>
      <c r="AU3434" s="493" t="n">
        <v>27135.45</v>
      </c>
      <c r="AV3434" s="493" t="n">
        <v>38388.02</v>
      </c>
      <c r="AW3434" s="493" t="n">
        <v>31446.3</v>
      </c>
      <c r="AX3434" s="493" t="n">
        <v>40419.3</v>
      </c>
      <c r="AY3434" s="493" t="n">
        <v>37680.84</v>
      </c>
      <c r="AZ3434" s="493" t="n">
        <v>44736.73</v>
      </c>
      <c r="BA3434" s="493" t="n">
        <v>43209.09</v>
      </c>
      <c r="BB3434" s="493" t="n">
        <v>51634.86</v>
      </c>
      <c r="BC3434" s="493" t="n">
        <v>63697.4</v>
      </c>
      <c r="BD3434" s="493" t="n">
        <v>70807.52</v>
      </c>
      <c r="BE3434" s="493" t="n">
        <v>65172</v>
      </c>
      <c r="BF3434" s="493" t="n">
        <v>78786.24000000001</v>
      </c>
      <c r="BG3434" s="493" t="n">
        <v>75257.61</v>
      </c>
      <c r="BH3434" s="493" t="n">
        <v>82275.32000000001</v>
      </c>
      <c r="BI3434" s="493" t="n">
        <v>76787.22</v>
      </c>
      <c r="BJ3434" s="493" t="n">
        <v>82923.06</v>
      </c>
      <c r="BK3434" s="493" t="n">
        <v>80413.48</v>
      </c>
      <c r="BL3434" s="493" t="n">
        <v>93116.81</v>
      </c>
      <c r="BM3434" s="493" t="n">
        <v>79981.78</v>
      </c>
      <c r="BN3434" s="493" t="n">
        <v>76492.05</v>
      </c>
      <c r="BO3434" s="493" t="n">
        <v>91063.03</v>
      </c>
      <c r="BP3434" s="493" t="n">
        <v>89901.02</v>
      </c>
      <c r="BQ3434" s="493" t="n">
        <v>75151.89999999999</v>
      </c>
      <c r="BR3434" s="493" t="n">
        <v>92730.84</v>
      </c>
      <c r="BS3434" s="493" t="n">
        <v>84512.17999999999</v>
      </c>
      <c r="BT3434" s="493" t="n">
        <v>82689.19</v>
      </c>
      <c r="BU3434" s="493" t="n">
        <v>79797.71000000001</v>
      </c>
      <c r="BV3434" s="493" t="n">
        <v>93488.2</v>
      </c>
      <c r="BW3434" s="493" t="n">
        <v>80828.88</v>
      </c>
    </row>
    <row r="3435">
      <c r="A3435" t="inlineStr">
        <is>
          <t>[C9D3] Angiotensin-II 길항제 칼슘길항제 복합제</t>
        </is>
      </c>
      <c r="B3435" t="inlineStr">
        <is>
          <t>삼익제약</t>
        </is>
      </c>
      <c r="C3435" t="inlineStr">
        <is>
          <t>에스카 에이치씨티</t>
        </is>
      </c>
      <c r="D3435" t="inlineStr">
        <is>
          <t>삼익제약</t>
        </is>
      </c>
      <c r="E3435" t="inlineStr">
        <is>
          <t>amlodipine besylate,  hydrochlorothiazide,  olmesartan medoxomil</t>
        </is>
      </c>
      <c r="F3435" t="inlineStr">
        <is>
          <t>보건소</t>
        </is>
      </c>
      <c r="G3435" t="inlineStr">
        <is>
          <t>Generic</t>
        </is>
      </c>
      <c r="H3435" s="493" t="n">
        <v>0</v>
      </c>
      <c r="I3435" s="493" t="n">
        <v>0</v>
      </c>
      <c r="J3435" s="493" t="n">
        <v>0</v>
      </c>
      <c r="K3435" s="493" t="n">
        <v>213.3</v>
      </c>
      <c r="L3435" s="493" t="n">
        <v>0</v>
      </c>
      <c r="M3435" s="493" t="n">
        <v>0</v>
      </c>
      <c r="N3435" s="493" t="n">
        <v>184.5</v>
      </c>
      <c r="O3435" s="493" t="n">
        <v>0</v>
      </c>
      <c r="P3435" s="493" t="n">
        <v>0</v>
      </c>
      <c r="Q3435" s="493" t="n">
        <v>255.6</v>
      </c>
      <c r="R3435" s="493" t="n">
        <v>0</v>
      </c>
      <c r="S3435" s="493" t="n">
        <v>0</v>
      </c>
      <c r="T3435" s="493" t="n">
        <v>162</v>
      </c>
      <c r="U3435" s="493" t="n">
        <v>0</v>
      </c>
      <c r="V3435" s="493" t="n">
        <v>63.6</v>
      </c>
      <c r="W3435" s="493" t="n">
        <v>727.2</v>
      </c>
      <c r="X3435" s="493" t="n">
        <v>248.4</v>
      </c>
      <c r="Y3435" s="493" t="n">
        <v>199.8</v>
      </c>
      <c r="Z3435" s="493" t="n">
        <v>409.5</v>
      </c>
      <c r="AA3435" s="493" t="n">
        <v>56.4</v>
      </c>
      <c r="AB3435" s="493" t="n">
        <v>56.7</v>
      </c>
      <c r="AC3435" s="493" t="n">
        <v>1424.7</v>
      </c>
      <c r="AD3435" s="493" t="n">
        <v>260.4</v>
      </c>
      <c r="AE3435" s="493" t="n">
        <v>0</v>
      </c>
      <c r="AF3435" s="493" t="n">
        <v>769.8</v>
      </c>
      <c r="AG3435" s="493" t="n">
        <v>1541.7</v>
      </c>
      <c r="AH3435" s="493" t="n">
        <v>92.40000000000001</v>
      </c>
      <c r="AI3435" s="493" t="n">
        <v>79.2</v>
      </c>
      <c r="AJ3435" s="493" t="n">
        <v>1181.1</v>
      </c>
      <c r="AK3435" s="493" t="n">
        <v>88.2</v>
      </c>
      <c r="AL3435" s="493" t="n">
        <v>460.8</v>
      </c>
      <c r="AM3435" s="493" t="n">
        <v>2361.3</v>
      </c>
      <c r="AN3435" s="493" t="n">
        <v>1245.9</v>
      </c>
      <c r="AO3435" s="493" t="n">
        <v>2528.26</v>
      </c>
      <c r="AP3435" s="493" t="n">
        <v>2717.4</v>
      </c>
      <c r="AQ3435" s="493" t="n">
        <v>1552.8</v>
      </c>
      <c r="AR3435" s="493" t="n">
        <v>872.4</v>
      </c>
      <c r="AS3435" s="493" t="n">
        <v>2149.5</v>
      </c>
      <c r="AT3435" s="493" t="n">
        <v>2589.3</v>
      </c>
      <c r="AU3435" s="493" t="n">
        <v>1507.2</v>
      </c>
      <c r="AV3435" s="493" t="n">
        <v>933.6</v>
      </c>
      <c r="AW3435" s="493" t="n">
        <v>2911.2</v>
      </c>
      <c r="AX3435" s="493" t="n">
        <v>895.8</v>
      </c>
      <c r="AY3435" s="493" t="n">
        <v>1564.5</v>
      </c>
      <c r="AZ3435" s="493" t="n">
        <v>2322.62</v>
      </c>
      <c r="BA3435" s="493" t="n">
        <v>818.1</v>
      </c>
      <c r="BB3435" s="493" t="n">
        <v>661.5</v>
      </c>
      <c r="BC3435" s="493" t="n">
        <v>1825.2</v>
      </c>
      <c r="BD3435" s="493" t="n">
        <v>157.8</v>
      </c>
      <c r="BE3435" s="493" t="n">
        <v>495.6</v>
      </c>
      <c r="BF3435" s="493" t="n">
        <v>5413.2</v>
      </c>
      <c r="BG3435" s="493" t="n">
        <v>986.4</v>
      </c>
      <c r="BH3435" s="493" t="n">
        <v>2644.2</v>
      </c>
      <c r="BI3435" s="493" t="n">
        <v>1274.4</v>
      </c>
      <c r="BJ3435" s="493" t="n">
        <v>715.5</v>
      </c>
      <c r="BK3435" s="493" t="n">
        <v>1087.8</v>
      </c>
      <c r="BL3435" s="493" t="n">
        <v>3035.4</v>
      </c>
      <c r="BM3435" s="493" t="n">
        <v>214.2</v>
      </c>
      <c r="BN3435" s="493" t="n">
        <v>867.6</v>
      </c>
      <c r="BO3435" s="493" t="n">
        <v>3406.5</v>
      </c>
      <c r="BP3435" s="493" t="n">
        <v>158.4</v>
      </c>
      <c r="BQ3435" s="493" t="n">
        <v>749.4</v>
      </c>
      <c r="BR3435" s="493" t="n">
        <v>2707.8</v>
      </c>
      <c r="BS3435" s="493" t="n">
        <v>300</v>
      </c>
      <c r="BT3435" s="493" t="n">
        <v>2185.2</v>
      </c>
      <c r="BU3435" s="493" t="n">
        <v>2527.5</v>
      </c>
      <c r="BV3435" s="493" t="n">
        <v>732</v>
      </c>
      <c r="BW3435" s="493" t="n">
        <v>3699</v>
      </c>
    </row>
    <row r="3436">
      <c r="A3436" t="inlineStr">
        <is>
          <t>[C9D3] Angiotensin-II 길항제 칼슘길항제 복합제</t>
        </is>
      </c>
      <c r="B3436" t="inlineStr">
        <is>
          <t>삼익제약</t>
        </is>
      </c>
      <c r="C3436" t="inlineStr">
        <is>
          <t>카덴자</t>
        </is>
      </c>
      <c r="D3436" t="inlineStr">
        <is>
          <t>삼익제약</t>
        </is>
      </c>
      <c r="E3436" t="inlineStr">
        <is>
          <t>amlodipine besylate,  valsartan</t>
        </is>
      </c>
      <c r="F3436" t="inlineStr">
        <is>
          <t>상급종합병원</t>
        </is>
      </c>
      <c r="G3436" t="inlineStr">
        <is>
          <t>Generic</t>
        </is>
      </c>
      <c r="H3436" s="493" t="n">
        <v>0</v>
      </c>
      <c r="I3436" s="493" t="n">
        <v>0</v>
      </c>
      <c r="J3436" s="493" t="n">
        <v>0</v>
      </c>
      <c r="K3436" s="493" t="n">
        <v>0</v>
      </c>
      <c r="L3436" s="493" t="n">
        <v>0</v>
      </c>
      <c r="M3436" s="493" t="n">
        <v>0</v>
      </c>
      <c r="N3436" s="493" t="n">
        <v>0</v>
      </c>
      <c r="O3436" s="493" t="n">
        <v>0</v>
      </c>
      <c r="P3436" s="493" t="n">
        <v>0</v>
      </c>
      <c r="Q3436" s="493" t="n">
        <v>0</v>
      </c>
      <c r="R3436" s="493" t="n">
        <v>0</v>
      </c>
      <c r="S3436" s="493" t="n">
        <v>0</v>
      </c>
      <c r="T3436" s="493" t="n">
        <v>0</v>
      </c>
      <c r="U3436" s="493" t="n">
        <v>0</v>
      </c>
      <c r="V3436" s="493" t="n">
        <v>0</v>
      </c>
      <c r="W3436" s="493" t="n">
        <v>0</v>
      </c>
      <c r="X3436" s="493" t="n">
        <v>0</v>
      </c>
      <c r="Y3436" s="493" t="n">
        <v>0</v>
      </c>
      <c r="Z3436" s="493" t="n">
        <v>0</v>
      </c>
      <c r="AA3436" s="493" t="n">
        <v>0</v>
      </c>
      <c r="AB3436" s="493" t="n">
        <v>0</v>
      </c>
      <c r="AC3436" s="493" t="n">
        <v>0</v>
      </c>
      <c r="AD3436" s="493" t="n">
        <v>0</v>
      </c>
      <c r="AE3436" s="493" t="n">
        <v>0</v>
      </c>
      <c r="AF3436" s="493" t="n">
        <v>0</v>
      </c>
      <c r="AG3436" s="493" t="n">
        <v>0</v>
      </c>
      <c r="AH3436" s="493" t="n">
        <v>0</v>
      </c>
      <c r="AI3436" s="493" t="n">
        <v>0</v>
      </c>
      <c r="AJ3436" s="493" t="n">
        <v>0</v>
      </c>
      <c r="AK3436" s="493" t="n">
        <v>0</v>
      </c>
      <c r="AL3436" s="493" t="n">
        <v>0</v>
      </c>
      <c r="AM3436" s="493" t="n">
        <v>0</v>
      </c>
      <c r="AN3436" s="493" t="n">
        <v>0</v>
      </c>
      <c r="AO3436" s="493" t="n">
        <v>0</v>
      </c>
      <c r="AP3436" s="493" t="n">
        <v>0</v>
      </c>
      <c r="AQ3436" s="493" t="n">
        <v>0</v>
      </c>
      <c r="AR3436" s="493" t="n">
        <v>0</v>
      </c>
      <c r="AS3436" s="493" t="n">
        <v>0</v>
      </c>
      <c r="AT3436" s="493" t="n">
        <v>0</v>
      </c>
      <c r="AU3436" s="493" t="n">
        <v>0</v>
      </c>
      <c r="AV3436" s="493" t="n">
        <v>0</v>
      </c>
      <c r="AW3436" s="493" t="n">
        <v>0</v>
      </c>
      <c r="AX3436" s="493" t="n">
        <v>0</v>
      </c>
      <c r="AY3436" s="493" t="n">
        <v>0</v>
      </c>
      <c r="AZ3436" s="493" t="n">
        <v>0</v>
      </c>
      <c r="BA3436" s="493" t="n">
        <v>0</v>
      </c>
      <c r="BB3436" s="493" t="n">
        <v>0</v>
      </c>
      <c r="BC3436" s="493" t="n">
        <v>0</v>
      </c>
      <c r="BD3436" s="493" t="n">
        <v>0</v>
      </c>
      <c r="BE3436" s="493" t="n">
        <v>0</v>
      </c>
      <c r="BF3436" s="493" t="n">
        <v>0</v>
      </c>
      <c r="BG3436" s="493" t="n">
        <v>0</v>
      </c>
      <c r="BH3436" s="493" t="n">
        <v>0</v>
      </c>
      <c r="BI3436" s="493" t="n">
        <v>0</v>
      </c>
      <c r="BJ3436" s="493" t="n">
        <v>0</v>
      </c>
      <c r="BK3436" s="493" t="n">
        <v>0</v>
      </c>
      <c r="BL3436" s="493" t="n">
        <v>0</v>
      </c>
      <c r="BM3436" s="493" t="n">
        <v>0</v>
      </c>
      <c r="BN3436" s="493" t="n">
        <v>0</v>
      </c>
      <c r="BO3436" s="493" t="n">
        <v>0</v>
      </c>
      <c r="BP3436" s="493" t="n">
        <v>0</v>
      </c>
      <c r="BQ3436" s="493" t="n">
        <v>0</v>
      </c>
      <c r="BR3436" s="493" t="n">
        <v>0</v>
      </c>
      <c r="BS3436" s="493" t="n">
        <v>0</v>
      </c>
      <c r="BT3436" s="493" t="n">
        <v>0</v>
      </c>
      <c r="BU3436" s="493" t="n">
        <v>0</v>
      </c>
      <c r="BV3436" s="493" t="n">
        <v>779</v>
      </c>
      <c r="BW3436" s="493" t="n">
        <v>0</v>
      </c>
    </row>
    <row r="3437">
      <c r="A3437" t="inlineStr">
        <is>
          <t>[C9D3] Angiotensin-II 길항제 칼슘길항제 복합제</t>
        </is>
      </c>
      <c r="B3437" t="inlineStr">
        <is>
          <t>삼익제약</t>
        </is>
      </c>
      <c r="C3437" t="inlineStr">
        <is>
          <t>카덴자</t>
        </is>
      </c>
      <c r="D3437" t="inlineStr">
        <is>
          <t>삼익제약</t>
        </is>
      </c>
      <c r="E3437" t="inlineStr">
        <is>
          <t>amlodipine besylate,  valsartan</t>
        </is>
      </c>
      <c r="F3437" t="inlineStr">
        <is>
          <t>종합병원</t>
        </is>
      </c>
      <c r="G3437" t="inlineStr">
        <is>
          <t>Generic</t>
        </is>
      </c>
      <c r="H3437" s="493" t="n">
        <v>749.7</v>
      </c>
      <c r="I3437" s="493" t="n">
        <v>462.96</v>
      </c>
      <c r="J3437" s="493" t="n">
        <v>292.2</v>
      </c>
      <c r="K3437" s="493" t="n">
        <v>227.36</v>
      </c>
      <c r="L3437" s="493" t="n">
        <v>498.6</v>
      </c>
      <c r="M3437" s="493" t="n">
        <v>582.12</v>
      </c>
      <c r="N3437" s="493" t="n">
        <v>585.74</v>
      </c>
      <c r="O3437" s="493" t="n">
        <v>158.92</v>
      </c>
      <c r="P3437" s="493" t="n">
        <v>41.7</v>
      </c>
      <c r="Q3437" s="493" t="n">
        <v>161.7</v>
      </c>
      <c r="R3437" s="493" t="n">
        <v>41.4</v>
      </c>
      <c r="S3437" s="493" t="n">
        <v>41.1</v>
      </c>
      <c r="T3437" s="493" t="n">
        <v>40.8</v>
      </c>
      <c r="U3437" s="493" t="n">
        <v>15616.85</v>
      </c>
      <c r="V3437" s="493" t="n">
        <v>15514.9</v>
      </c>
      <c r="W3437" s="493" t="n">
        <v>13992.59</v>
      </c>
      <c r="X3437" s="493" t="n">
        <v>15003.49</v>
      </c>
      <c r="Y3437" s="493" t="n">
        <v>12972.42</v>
      </c>
      <c r="Z3437" s="493" t="n">
        <v>13041.65</v>
      </c>
      <c r="AA3437" s="493" t="n">
        <v>14622.58</v>
      </c>
      <c r="AB3437" s="493" t="n">
        <v>14885.29</v>
      </c>
      <c r="AC3437" s="493" t="n">
        <v>9453.84</v>
      </c>
      <c r="AD3437" s="493" t="n">
        <v>4904.02</v>
      </c>
      <c r="AE3437" s="493" t="n">
        <v>9614.34</v>
      </c>
      <c r="AF3437" s="493" t="n">
        <v>8280.219999999999</v>
      </c>
      <c r="AG3437" s="493" t="n">
        <v>10291.17</v>
      </c>
      <c r="AH3437" s="493" t="n">
        <v>6758.5</v>
      </c>
      <c r="AI3437" s="493" t="n">
        <v>1141.68</v>
      </c>
      <c r="AJ3437" s="493" t="n">
        <v>381</v>
      </c>
      <c r="AK3437" s="493" t="n">
        <v>198.32</v>
      </c>
      <c r="AL3437" s="493" t="n">
        <v>219.76</v>
      </c>
      <c r="AM3437" s="493" t="n">
        <v>1677.52</v>
      </c>
      <c r="AN3437" s="493" t="n">
        <v>321</v>
      </c>
      <c r="AO3437" s="493" t="n">
        <v>738.62</v>
      </c>
      <c r="AP3437" s="493" t="n">
        <v>3874.44</v>
      </c>
      <c r="AQ3437" s="493" t="n">
        <v>3520.28</v>
      </c>
      <c r="AR3437" s="493" t="n">
        <v>3130.5</v>
      </c>
      <c r="AS3437" s="493" t="n">
        <v>699.62</v>
      </c>
      <c r="AT3437" s="493" t="n">
        <v>3396.2</v>
      </c>
      <c r="AU3437" s="493" t="n">
        <v>644.7</v>
      </c>
      <c r="AV3437" s="493" t="n">
        <v>1560</v>
      </c>
      <c r="AW3437" s="493" t="n">
        <v>1080</v>
      </c>
      <c r="AX3437" s="493" t="n">
        <v>240</v>
      </c>
      <c r="AY3437" s="493" t="n">
        <v>1328.4</v>
      </c>
      <c r="AZ3437" s="493" t="n">
        <v>1040.1</v>
      </c>
      <c r="BA3437" s="493" t="n">
        <v>4271.4</v>
      </c>
      <c r="BB3437" s="493" t="n">
        <v>5033.92</v>
      </c>
      <c r="BC3437" s="493" t="n">
        <v>4499.64</v>
      </c>
      <c r="BD3437" s="493" t="n">
        <v>3863.12</v>
      </c>
      <c r="BE3437" s="493" t="n">
        <v>5250</v>
      </c>
      <c r="BF3437" s="493" t="n">
        <v>3922.41</v>
      </c>
      <c r="BG3437" s="493" t="n">
        <v>3629.7</v>
      </c>
      <c r="BH3437" s="493" t="n">
        <v>4856.3</v>
      </c>
      <c r="BI3437" s="493" t="n">
        <v>4338.9</v>
      </c>
      <c r="BJ3437" s="493" t="n">
        <v>4949.7</v>
      </c>
      <c r="BK3437" s="493" t="n">
        <v>4934.7</v>
      </c>
      <c r="BL3437" s="493" t="n">
        <v>7983</v>
      </c>
      <c r="BM3437" s="493" t="n">
        <v>8087.25</v>
      </c>
      <c r="BN3437" s="493" t="n">
        <v>16144.96</v>
      </c>
      <c r="BO3437" s="493" t="n">
        <v>17228.48</v>
      </c>
      <c r="BP3437" s="493" t="n">
        <v>18938.88</v>
      </c>
      <c r="BQ3437" s="493" t="n">
        <v>14028.3</v>
      </c>
      <c r="BR3437" s="493" t="n">
        <v>17766.72</v>
      </c>
      <c r="BS3437" s="493" t="n">
        <v>17806.32</v>
      </c>
      <c r="BT3437" s="493" t="n">
        <v>18306.8</v>
      </c>
      <c r="BU3437" s="493" t="n">
        <v>16163.52</v>
      </c>
      <c r="BV3437" s="493" t="n">
        <v>18086.1</v>
      </c>
      <c r="BW3437" s="493" t="n">
        <v>16492.84</v>
      </c>
    </row>
    <row r="3438">
      <c r="A3438" t="inlineStr">
        <is>
          <t>[C9D3] Angiotensin-II 길항제 칼슘길항제 복합제</t>
        </is>
      </c>
      <c r="B3438" t="inlineStr">
        <is>
          <t>삼익제약</t>
        </is>
      </c>
      <c r="C3438" t="inlineStr">
        <is>
          <t>카덴자</t>
        </is>
      </c>
      <c r="D3438" t="inlineStr">
        <is>
          <t>삼익제약</t>
        </is>
      </c>
      <c r="E3438" t="inlineStr">
        <is>
          <t>amlodipine besylate,  valsartan</t>
        </is>
      </c>
      <c r="F3438" t="inlineStr">
        <is>
          <t>병원</t>
        </is>
      </c>
      <c r="G3438" t="inlineStr">
        <is>
          <t>Generic</t>
        </is>
      </c>
      <c r="H3438" s="493" t="n">
        <v>40268.03</v>
      </c>
      <c r="I3438" s="493" t="n">
        <v>42651.14</v>
      </c>
      <c r="J3438" s="493" t="n">
        <v>46304.3</v>
      </c>
      <c r="K3438" s="493" t="n">
        <v>52852.48</v>
      </c>
      <c r="L3438" s="493" t="n">
        <v>48750</v>
      </c>
      <c r="M3438" s="493" t="n">
        <v>46154.61</v>
      </c>
      <c r="N3438" s="493" t="n">
        <v>39354.63</v>
      </c>
      <c r="O3438" s="493" t="n">
        <v>50992.7</v>
      </c>
      <c r="P3438" s="493" t="n">
        <v>45287.9</v>
      </c>
      <c r="Q3438" s="493" t="n">
        <v>45113.52</v>
      </c>
      <c r="R3438" s="493" t="n">
        <v>43929.27</v>
      </c>
      <c r="S3438" s="493" t="n">
        <v>50051.83</v>
      </c>
      <c r="T3438" s="493" t="n">
        <v>39620.83</v>
      </c>
      <c r="U3438" s="493" t="n">
        <v>2578.79</v>
      </c>
      <c r="V3438" s="493" t="n">
        <v>3596.28</v>
      </c>
      <c r="W3438" s="493" t="n">
        <v>3710.64</v>
      </c>
      <c r="X3438" s="493" t="n">
        <v>3698.74</v>
      </c>
      <c r="Y3438" s="493" t="n">
        <v>3580.63</v>
      </c>
      <c r="Z3438" s="493" t="n">
        <v>4345.1</v>
      </c>
      <c r="AA3438" s="493" t="n">
        <v>6970.49</v>
      </c>
      <c r="AB3438" s="493" t="n">
        <v>2331.74</v>
      </c>
      <c r="AC3438" s="493" t="n">
        <v>10049.76</v>
      </c>
      <c r="AD3438" s="493" t="n">
        <v>5424.12</v>
      </c>
      <c r="AE3438" s="493" t="n">
        <v>9736.440000000001</v>
      </c>
      <c r="AF3438" s="493" t="n">
        <v>9511.49</v>
      </c>
      <c r="AG3438" s="493" t="n">
        <v>7591.87</v>
      </c>
      <c r="AH3438" s="493" t="n">
        <v>12531.19</v>
      </c>
      <c r="AI3438" s="493" t="n">
        <v>9954.76</v>
      </c>
      <c r="AJ3438" s="493" t="n">
        <v>8244</v>
      </c>
      <c r="AK3438" s="493" t="n">
        <v>8278.870000000001</v>
      </c>
      <c r="AL3438" s="493" t="n">
        <v>8678.200000000001</v>
      </c>
      <c r="AM3438" s="493" t="n">
        <v>9160.35</v>
      </c>
      <c r="AN3438" s="493" t="n">
        <v>7676.4</v>
      </c>
      <c r="AO3438" s="493" t="n">
        <v>8127.17</v>
      </c>
      <c r="AP3438" s="493" t="n">
        <v>7340.9</v>
      </c>
      <c r="AQ3438" s="493" t="n">
        <v>6258.1</v>
      </c>
      <c r="AR3438" s="493" t="n">
        <v>8074.6</v>
      </c>
      <c r="AS3438" s="493" t="n">
        <v>7462.26</v>
      </c>
      <c r="AT3438" s="493" t="n">
        <v>10171.5</v>
      </c>
      <c r="AU3438" s="493" t="n">
        <v>7912.34</v>
      </c>
      <c r="AV3438" s="493" t="n">
        <v>8355.84</v>
      </c>
      <c r="AW3438" s="493" t="n">
        <v>9654.969999999999</v>
      </c>
      <c r="AX3438" s="493" t="n">
        <v>10954.97</v>
      </c>
      <c r="AY3438" s="493" t="n">
        <v>6843.23</v>
      </c>
      <c r="AZ3438" s="493" t="n">
        <v>9906.5</v>
      </c>
      <c r="BA3438" s="493" t="n">
        <v>9290.549999999999</v>
      </c>
      <c r="BB3438" s="493" t="n">
        <v>8426.43</v>
      </c>
      <c r="BC3438" s="493" t="n">
        <v>10533.4</v>
      </c>
      <c r="BD3438" s="493" t="n">
        <v>10968.9</v>
      </c>
      <c r="BE3438" s="493" t="n">
        <v>8027.02</v>
      </c>
      <c r="BF3438" s="493" t="n">
        <v>8944.610000000001</v>
      </c>
      <c r="BG3438" s="493" t="n">
        <v>11039.7</v>
      </c>
      <c r="BH3438" s="493" t="n">
        <v>9053.93</v>
      </c>
      <c r="BI3438" s="493" t="n">
        <v>9407.57</v>
      </c>
      <c r="BJ3438" s="493" t="n">
        <v>7753.35</v>
      </c>
      <c r="BK3438" s="493" t="n">
        <v>9719.940000000001</v>
      </c>
      <c r="BL3438" s="493" t="n">
        <v>11014.52</v>
      </c>
      <c r="BM3438" s="493" t="n">
        <v>10182.73</v>
      </c>
      <c r="BN3438" s="493" t="n">
        <v>6123.25</v>
      </c>
      <c r="BO3438" s="493" t="n">
        <v>11196.05</v>
      </c>
      <c r="BP3438" s="493" t="n">
        <v>7991.4</v>
      </c>
      <c r="BQ3438" s="493" t="n">
        <v>10539</v>
      </c>
      <c r="BR3438" s="493" t="n">
        <v>10011.3</v>
      </c>
      <c r="BS3438" s="493" t="n">
        <v>12189.81</v>
      </c>
      <c r="BT3438" s="493" t="n">
        <v>8749.389999999999</v>
      </c>
      <c r="BU3438" s="493" t="n">
        <v>10824.91</v>
      </c>
      <c r="BV3438" s="493" t="n">
        <v>10968.4</v>
      </c>
      <c r="BW3438" s="493" t="n">
        <v>10761.02</v>
      </c>
    </row>
    <row r="3439">
      <c r="A3439" t="inlineStr">
        <is>
          <t>[C9D3] Angiotensin-II 길항제 칼슘길항제 복합제</t>
        </is>
      </c>
      <c r="B3439" t="inlineStr">
        <is>
          <t>삼익제약</t>
        </is>
      </c>
      <c r="C3439" t="inlineStr">
        <is>
          <t>카덴자</t>
        </is>
      </c>
      <c r="D3439" t="inlineStr">
        <is>
          <t>삼익제약</t>
        </is>
      </c>
      <c r="E3439" t="inlineStr">
        <is>
          <t>amlodipine besylate,  valsartan</t>
        </is>
      </c>
      <c r="F3439" t="inlineStr">
        <is>
          <t>의원</t>
        </is>
      </c>
      <c r="G3439" t="inlineStr">
        <is>
          <t>Generic</t>
        </is>
      </c>
      <c r="H3439" s="493" t="n">
        <v>51111.96</v>
      </c>
      <c r="I3439" s="493" t="n">
        <v>49967.32</v>
      </c>
      <c r="J3439" s="493" t="n">
        <v>60377.98</v>
      </c>
      <c r="K3439" s="493" t="n">
        <v>76242.88</v>
      </c>
      <c r="L3439" s="493" t="n">
        <v>81715.81</v>
      </c>
      <c r="M3439" s="493" t="n">
        <v>80296.97</v>
      </c>
      <c r="N3439" s="493" t="n">
        <v>79232.78999999999</v>
      </c>
      <c r="O3439" s="493" t="n">
        <v>85358.48</v>
      </c>
      <c r="P3439" s="493" t="n">
        <v>74044.46000000001</v>
      </c>
      <c r="Q3439" s="493" t="n">
        <v>77827.94</v>
      </c>
      <c r="R3439" s="493" t="n">
        <v>82572.47</v>
      </c>
      <c r="S3439" s="493" t="n">
        <v>102006.73</v>
      </c>
      <c r="T3439" s="493" t="n">
        <v>87696.42999999999</v>
      </c>
      <c r="U3439" s="493" t="n">
        <v>97546.57000000001</v>
      </c>
      <c r="V3439" s="493" t="n">
        <v>102256.35</v>
      </c>
      <c r="W3439" s="493" t="n">
        <v>98594.87</v>
      </c>
      <c r="X3439" s="493" t="n">
        <v>108667.53</v>
      </c>
      <c r="Y3439" s="493" t="n">
        <v>120668.42</v>
      </c>
      <c r="Z3439" s="493" t="n">
        <v>111939.25</v>
      </c>
      <c r="AA3439" s="493" t="n">
        <v>128972.44</v>
      </c>
      <c r="AB3439" s="493" t="n">
        <v>121662.92</v>
      </c>
      <c r="AC3439" s="493" t="n">
        <v>134242.22</v>
      </c>
      <c r="AD3439" s="493" t="n">
        <v>123412.72</v>
      </c>
      <c r="AE3439" s="493" t="n">
        <v>142453.11</v>
      </c>
      <c r="AF3439" s="493" t="n">
        <v>127922.92</v>
      </c>
      <c r="AG3439" s="493" t="n">
        <v>114006.66</v>
      </c>
      <c r="AH3439" s="493" t="n">
        <v>115580.43</v>
      </c>
      <c r="AI3439" s="493" t="n">
        <v>110231.4</v>
      </c>
      <c r="AJ3439" s="493" t="n">
        <v>112272.7</v>
      </c>
      <c r="AK3439" s="493" t="n">
        <v>125683.56</v>
      </c>
      <c r="AL3439" s="493" t="n">
        <v>138600.09</v>
      </c>
      <c r="AM3439" s="493" t="n">
        <v>170011.52</v>
      </c>
      <c r="AN3439" s="493" t="n">
        <v>181855.11</v>
      </c>
      <c r="AO3439" s="493" t="n">
        <v>195876.24</v>
      </c>
      <c r="AP3439" s="493" t="n">
        <v>203235.79</v>
      </c>
      <c r="AQ3439" s="493" t="n">
        <v>196805.09</v>
      </c>
      <c r="AR3439" s="493" t="n">
        <v>217425.86</v>
      </c>
      <c r="AS3439" s="493" t="n">
        <v>211212.75</v>
      </c>
      <c r="AT3439" s="493" t="n">
        <v>207294.89</v>
      </c>
      <c r="AU3439" s="493" t="n">
        <v>199237.67</v>
      </c>
      <c r="AV3439" s="493" t="n">
        <v>213100.99</v>
      </c>
      <c r="AW3439" s="493" t="n">
        <v>206304.5</v>
      </c>
      <c r="AX3439" s="493" t="n">
        <v>226763.26</v>
      </c>
      <c r="AY3439" s="493" t="n">
        <v>223581.76</v>
      </c>
      <c r="AZ3439" s="493" t="n">
        <v>234438.33</v>
      </c>
      <c r="BA3439" s="493" t="n">
        <v>232852.35</v>
      </c>
      <c r="BB3439" s="493" t="n">
        <v>231100.97</v>
      </c>
      <c r="BC3439" s="493" t="n">
        <v>241657.47</v>
      </c>
      <c r="BD3439" s="493" t="n">
        <v>259949.63</v>
      </c>
      <c r="BE3439" s="493" t="n">
        <v>273382.42</v>
      </c>
      <c r="BF3439" s="493" t="n">
        <v>274359.87</v>
      </c>
      <c r="BG3439" s="493" t="n">
        <v>272817.45</v>
      </c>
      <c r="BH3439" s="493" t="n">
        <v>308778.47</v>
      </c>
      <c r="BI3439" s="493" t="n">
        <v>267646.51</v>
      </c>
      <c r="BJ3439" s="493" t="n">
        <v>295913.44</v>
      </c>
      <c r="BK3439" s="493" t="n">
        <v>269236.42</v>
      </c>
      <c r="BL3439" s="493" t="n">
        <v>323019.33</v>
      </c>
      <c r="BM3439" s="493" t="n">
        <v>279631.6</v>
      </c>
      <c r="BN3439" s="493" t="n">
        <v>262135.75</v>
      </c>
      <c r="BO3439" s="493" t="n">
        <v>314692.73</v>
      </c>
      <c r="BP3439" s="493" t="n">
        <v>289909.84</v>
      </c>
      <c r="BQ3439" s="493" t="n">
        <v>275609.4</v>
      </c>
      <c r="BR3439" s="493" t="n">
        <v>310262.66</v>
      </c>
      <c r="BS3439" s="493" t="n">
        <v>331423.28</v>
      </c>
      <c r="BT3439" s="493" t="n">
        <v>307799.2</v>
      </c>
      <c r="BU3439" s="493" t="n">
        <v>323163.95</v>
      </c>
      <c r="BV3439" s="493" t="n">
        <v>360954.41</v>
      </c>
      <c r="BW3439" s="493" t="n">
        <v>317495.33</v>
      </c>
    </row>
    <row r="3440">
      <c r="A3440" t="inlineStr">
        <is>
          <t>[C9D3] Angiotensin-II 길항제 칼슘길항제 복합제</t>
        </is>
      </c>
      <c r="B3440" t="inlineStr">
        <is>
          <t>삼익제약</t>
        </is>
      </c>
      <c r="C3440" t="inlineStr">
        <is>
          <t>카덴자</t>
        </is>
      </c>
      <c r="D3440" t="inlineStr">
        <is>
          <t>삼익제약</t>
        </is>
      </c>
      <c r="E3440" t="inlineStr">
        <is>
          <t>amlodipine besylate,  valsartan</t>
        </is>
      </c>
      <c r="F3440" t="inlineStr">
        <is>
          <t>보건소</t>
        </is>
      </c>
      <c r="G3440" t="inlineStr">
        <is>
          <t>Generic</t>
        </is>
      </c>
      <c r="H3440" s="493" t="n">
        <v>4176</v>
      </c>
      <c r="I3440" s="493" t="n">
        <v>2868.3</v>
      </c>
      <c r="J3440" s="493" t="n">
        <v>3322.5</v>
      </c>
      <c r="K3440" s="493" t="n">
        <v>4062</v>
      </c>
      <c r="L3440" s="493" t="n">
        <v>1705.5</v>
      </c>
      <c r="M3440" s="493" t="n">
        <v>2913.9</v>
      </c>
      <c r="N3440" s="493" t="n">
        <v>3406.2</v>
      </c>
      <c r="O3440" s="493" t="n">
        <v>2697.9</v>
      </c>
      <c r="P3440" s="493" t="n">
        <v>2060.55</v>
      </c>
      <c r="Q3440" s="493" t="n">
        <v>1926.9</v>
      </c>
      <c r="R3440" s="493" t="n">
        <v>4083.4</v>
      </c>
      <c r="S3440" s="493" t="n">
        <v>4305.6</v>
      </c>
      <c r="T3440" s="493" t="n">
        <v>2814.3</v>
      </c>
      <c r="U3440" s="493" t="n">
        <v>4462.82</v>
      </c>
      <c r="V3440" s="493" t="n">
        <v>2124</v>
      </c>
      <c r="W3440" s="493" t="n">
        <v>5667.3</v>
      </c>
      <c r="X3440" s="493" t="n">
        <v>3124.8</v>
      </c>
      <c r="Y3440" s="493" t="n">
        <v>3775.8</v>
      </c>
      <c r="Z3440" s="493" t="n">
        <v>2679.6</v>
      </c>
      <c r="AA3440" s="493" t="n">
        <v>6624.6</v>
      </c>
      <c r="AB3440" s="493" t="n">
        <v>5996.3</v>
      </c>
      <c r="AC3440" s="493" t="n">
        <v>3924.3</v>
      </c>
      <c r="AD3440" s="493" t="n">
        <v>5103.6</v>
      </c>
      <c r="AE3440" s="493" t="n">
        <v>7062.3</v>
      </c>
      <c r="AF3440" s="493" t="n">
        <v>3864.6</v>
      </c>
      <c r="AG3440" s="493" t="n">
        <v>1106.4</v>
      </c>
      <c r="AH3440" s="493" t="n">
        <v>1794.6</v>
      </c>
      <c r="AI3440" s="493" t="n">
        <v>3196.2</v>
      </c>
      <c r="AJ3440" s="493" t="n">
        <v>3992.4</v>
      </c>
      <c r="AK3440" s="493" t="n">
        <v>1480.8</v>
      </c>
      <c r="AL3440" s="493" t="n">
        <v>3414.3</v>
      </c>
      <c r="AM3440" s="493" t="n">
        <v>5025</v>
      </c>
      <c r="AN3440" s="493" t="n">
        <v>6855.3</v>
      </c>
      <c r="AO3440" s="493" t="n">
        <v>2920.8</v>
      </c>
      <c r="AP3440" s="493" t="n">
        <v>9904.35</v>
      </c>
      <c r="AQ3440" s="493" t="n">
        <v>5880.1</v>
      </c>
      <c r="AR3440" s="493" t="n">
        <v>5251.2</v>
      </c>
      <c r="AS3440" s="493" t="n">
        <v>8354</v>
      </c>
      <c r="AT3440" s="493" t="n">
        <v>7302.6</v>
      </c>
      <c r="AU3440" s="493" t="n">
        <v>3360.12</v>
      </c>
      <c r="AV3440" s="493" t="n">
        <v>9533.4</v>
      </c>
      <c r="AW3440" s="493" t="n">
        <v>4263.9</v>
      </c>
      <c r="AX3440" s="493" t="n">
        <v>4735.09</v>
      </c>
      <c r="AY3440" s="493" t="n">
        <v>8859.9</v>
      </c>
      <c r="AZ3440" s="493" t="n">
        <v>5769.6</v>
      </c>
      <c r="BA3440" s="493" t="n">
        <v>3522.68</v>
      </c>
      <c r="BB3440" s="493" t="n">
        <v>11129.7</v>
      </c>
      <c r="BC3440" s="493" t="n">
        <v>11280.52</v>
      </c>
      <c r="BD3440" s="493" t="n">
        <v>9080.1</v>
      </c>
      <c r="BE3440" s="493" t="n">
        <v>11413.5</v>
      </c>
      <c r="BF3440" s="493" t="n">
        <v>4792</v>
      </c>
      <c r="BG3440" s="493" t="n">
        <v>3245.1</v>
      </c>
      <c r="BH3440" s="493" t="n">
        <v>8985.299999999999</v>
      </c>
      <c r="BI3440" s="493" t="n">
        <v>10094.4</v>
      </c>
      <c r="BJ3440" s="493" t="n">
        <v>4446</v>
      </c>
      <c r="BK3440" s="493" t="n">
        <v>12339</v>
      </c>
      <c r="BL3440" s="493" t="n">
        <v>11586.21</v>
      </c>
      <c r="BM3440" s="493" t="n">
        <v>3111.6</v>
      </c>
      <c r="BN3440" s="493" t="n">
        <v>18473.7</v>
      </c>
      <c r="BO3440" s="493" t="n">
        <v>13544.7</v>
      </c>
      <c r="BP3440" s="493" t="n">
        <v>11265.6</v>
      </c>
      <c r="BQ3440" s="493" t="n">
        <v>10884</v>
      </c>
      <c r="BR3440" s="493" t="n">
        <v>10401.61</v>
      </c>
      <c r="BS3440" s="493" t="n">
        <v>10858.22</v>
      </c>
      <c r="BT3440" s="493" t="n">
        <v>21463.9</v>
      </c>
      <c r="BU3440" s="493" t="n">
        <v>18068.7</v>
      </c>
      <c r="BV3440" s="493" t="n">
        <v>12932.4</v>
      </c>
      <c r="BW3440" s="493" t="n">
        <v>15894</v>
      </c>
    </row>
    <row r="3441">
      <c r="A3441" t="inlineStr">
        <is>
          <t>[C9D3] Angiotensin-II 길항제 칼슘길항제 복합제</t>
        </is>
      </c>
      <c r="B3441" t="inlineStr">
        <is>
          <t>삼익제약</t>
        </is>
      </c>
      <c r="C3441" t="inlineStr">
        <is>
          <t>카덴자</t>
        </is>
      </c>
      <c r="D3441" t="inlineStr">
        <is>
          <t>삼익제약</t>
        </is>
      </c>
      <c r="E3441" t="inlineStr">
        <is>
          <t>amlodipine besylate,  valsartan</t>
        </is>
      </c>
      <c r="F3441" t="inlineStr">
        <is>
          <t>기타(치과의원, 치과병원 등)</t>
        </is>
      </c>
      <c r="G3441" t="inlineStr">
        <is>
          <t>Generic</t>
        </is>
      </c>
      <c r="H3441" s="493" t="n">
        <v>0</v>
      </c>
      <c r="I3441" s="493" t="n">
        <v>0</v>
      </c>
      <c r="J3441" s="493" t="n">
        <v>0</v>
      </c>
      <c r="K3441" s="493" t="n">
        <v>0</v>
      </c>
      <c r="L3441" s="493" t="n">
        <v>0</v>
      </c>
      <c r="M3441" s="493" t="n">
        <v>0</v>
      </c>
      <c r="N3441" s="493" t="n">
        <v>0</v>
      </c>
      <c r="O3441" s="493" t="n">
        <v>0</v>
      </c>
      <c r="P3441" s="493" t="n">
        <v>0</v>
      </c>
      <c r="Q3441" s="493" t="n">
        <v>0</v>
      </c>
      <c r="R3441" s="493" t="n">
        <v>0</v>
      </c>
      <c r="S3441" s="493" t="n">
        <v>0</v>
      </c>
      <c r="T3441" s="493" t="n">
        <v>0</v>
      </c>
      <c r="U3441" s="493" t="n">
        <v>0</v>
      </c>
      <c r="V3441" s="493" t="n">
        <v>0</v>
      </c>
      <c r="W3441" s="493" t="n">
        <v>0</v>
      </c>
      <c r="X3441" s="493" t="n">
        <v>0</v>
      </c>
      <c r="Y3441" s="493" t="n">
        <v>0</v>
      </c>
      <c r="Z3441" s="493" t="n">
        <v>0</v>
      </c>
      <c r="AA3441" s="493" t="n">
        <v>0</v>
      </c>
      <c r="AB3441" s="493" t="n">
        <v>0</v>
      </c>
      <c r="AC3441" s="493" t="n">
        <v>0</v>
      </c>
      <c r="AD3441" s="493" t="n">
        <v>0</v>
      </c>
      <c r="AE3441" s="493" t="n">
        <v>0</v>
      </c>
      <c r="AF3441" s="493" t="n">
        <v>0</v>
      </c>
      <c r="AG3441" s="493" t="n">
        <v>0</v>
      </c>
      <c r="AH3441" s="493" t="n">
        <v>0</v>
      </c>
      <c r="AI3441" s="493" t="n">
        <v>0</v>
      </c>
      <c r="AJ3441" s="493" t="n">
        <v>0</v>
      </c>
      <c r="AK3441" s="493" t="n">
        <v>0</v>
      </c>
      <c r="AL3441" s="493" t="n">
        <v>0</v>
      </c>
      <c r="AM3441" s="493" t="n">
        <v>0</v>
      </c>
      <c r="AN3441" s="493" t="n">
        <v>0</v>
      </c>
      <c r="AO3441" s="493" t="n">
        <v>0</v>
      </c>
      <c r="AP3441" s="493" t="n">
        <v>0</v>
      </c>
      <c r="AQ3441" s="493" t="n">
        <v>0</v>
      </c>
      <c r="AR3441" s="493" t="n">
        <v>0</v>
      </c>
      <c r="AS3441" s="493" t="n">
        <v>0</v>
      </c>
      <c r="AT3441" s="493" t="n">
        <v>0</v>
      </c>
      <c r="AU3441" s="493" t="n">
        <v>0</v>
      </c>
      <c r="AV3441" s="493" t="n">
        <v>0</v>
      </c>
      <c r="AW3441" s="493" t="n">
        <v>0</v>
      </c>
      <c r="AX3441" s="493" t="n">
        <v>0</v>
      </c>
      <c r="AY3441" s="493" t="n">
        <v>0</v>
      </c>
      <c r="AZ3441" s="493" t="n">
        <v>0</v>
      </c>
      <c r="BA3441" s="493" t="n">
        <v>0</v>
      </c>
      <c r="BB3441" s="493" t="n">
        <v>0</v>
      </c>
      <c r="BC3441" s="493" t="n">
        <v>0</v>
      </c>
      <c r="BD3441" s="493" t="n">
        <v>0</v>
      </c>
      <c r="BE3441" s="493" t="n">
        <v>0</v>
      </c>
      <c r="BF3441" s="493" t="n">
        <v>0</v>
      </c>
      <c r="BG3441" s="493" t="n">
        <v>0</v>
      </c>
      <c r="BH3441" s="493" t="n">
        <v>0</v>
      </c>
      <c r="BI3441" s="493" t="n">
        <v>0</v>
      </c>
      <c r="BJ3441" s="493" t="n">
        <v>0</v>
      </c>
      <c r="BK3441" s="493" t="n">
        <v>0</v>
      </c>
      <c r="BL3441" s="493" t="n">
        <v>0</v>
      </c>
      <c r="BM3441" s="493" t="n">
        <v>0</v>
      </c>
      <c r="BN3441" s="493" t="n">
        <v>339</v>
      </c>
      <c r="BO3441" s="493" t="n">
        <v>0</v>
      </c>
      <c r="BP3441" s="493" t="n">
        <v>276</v>
      </c>
      <c r="BQ3441" s="493" t="n">
        <v>0</v>
      </c>
      <c r="BR3441" s="493" t="n">
        <v>0</v>
      </c>
      <c r="BS3441" s="493" t="n">
        <v>280.8</v>
      </c>
      <c r="BT3441" s="493" t="n">
        <v>0</v>
      </c>
      <c r="BU3441" s="493" t="n">
        <v>456.3</v>
      </c>
      <c r="BV3441" s="493" t="n">
        <v>0</v>
      </c>
      <c r="BW3441" s="493" t="n">
        <v>0</v>
      </c>
    </row>
    <row r="3442">
      <c r="A3442" t="inlineStr">
        <is>
          <t>[C9D3] Angiotensin-II 길항제 칼슘길항제 복합제</t>
        </is>
      </c>
      <c r="B3442" t="inlineStr">
        <is>
          <t>삼진제약</t>
        </is>
      </c>
      <c r="C3442" t="inlineStr">
        <is>
          <t>에이알비-엑스지</t>
        </is>
      </c>
      <c r="D3442" t="inlineStr">
        <is>
          <t>삼진제약</t>
        </is>
      </c>
      <c r="E3442" t="inlineStr">
        <is>
          <t>amlodipine besylate,  valsartan</t>
        </is>
      </c>
      <c r="F3442" t="inlineStr">
        <is>
          <t>상급종합병원</t>
        </is>
      </c>
      <c r="G3442" t="inlineStr">
        <is>
          <t>Generic</t>
        </is>
      </c>
      <c r="H3442" s="493" t="n">
        <v>0</v>
      </c>
      <c r="I3442" s="493" t="n">
        <v>0</v>
      </c>
      <c r="J3442" s="493" t="n">
        <v>0</v>
      </c>
      <c r="K3442" s="493" t="n">
        <v>0</v>
      </c>
      <c r="L3442" s="493" t="n">
        <v>0</v>
      </c>
      <c r="M3442" s="493" t="n">
        <v>0</v>
      </c>
      <c r="N3442" s="493" t="n">
        <v>0</v>
      </c>
      <c r="O3442" s="493" t="n">
        <v>0</v>
      </c>
      <c r="P3442" s="493" t="n">
        <v>1477.2</v>
      </c>
      <c r="Q3442" s="493" t="n">
        <v>0</v>
      </c>
      <c r="R3442" s="493" t="n">
        <v>0</v>
      </c>
      <c r="S3442" s="493" t="n">
        <v>0</v>
      </c>
      <c r="T3442" s="493" t="n">
        <v>0</v>
      </c>
      <c r="U3442" s="493" t="n">
        <v>0</v>
      </c>
      <c r="V3442" s="493" t="n">
        <v>0</v>
      </c>
      <c r="W3442" s="493" t="n">
        <v>0</v>
      </c>
      <c r="X3442" s="493" t="n">
        <v>0</v>
      </c>
      <c r="Y3442" s="493" t="n">
        <v>0</v>
      </c>
      <c r="Z3442" s="493" t="n">
        <v>0</v>
      </c>
      <c r="AA3442" s="493" t="n">
        <v>0</v>
      </c>
      <c r="AB3442" s="493" t="n">
        <v>0</v>
      </c>
      <c r="AC3442" s="493" t="n">
        <v>0</v>
      </c>
      <c r="AD3442" s="493" t="n">
        <v>0</v>
      </c>
      <c r="AE3442" s="493" t="n">
        <v>0</v>
      </c>
      <c r="AF3442" s="493" t="n">
        <v>0</v>
      </c>
      <c r="AG3442" s="493" t="n">
        <v>0</v>
      </c>
      <c r="AH3442" s="493" t="n">
        <v>0</v>
      </c>
      <c r="AI3442" s="493" t="n">
        <v>0</v>
      </c>
      <c r="AJ3442" s="493" t="n">
        <v>67.2</v>
      </c>
      <c r="AK3442" s="493" t="n">
        <v>959.84</v>
      </c>
      <c r="AL3442" s="493" t="n">
        <v>0</v>
      </c>
      <c r="AM3442" s="493" t="n">
        <v>0</v>
      </c>
      <c r="AN3442" s="493" t="n">
        <v>0</v>
      </c>
      <c r="AO3442" s="493" t="n">
        <v>0</v>
      </c>
      <c r="AP3442" s="493" t="n">
        <v>0</v>
      </c>
      <c r="AQ3442" s="493" t="n">
        <v>0</v>
      </c>
      <c r="AR3442" s="493" t="n">
        <v>3133.8</v>
      </c>
      <c r="AS3442" s="493" t="n">
        <v>0</v>
      </c>
      <c r="AT3442" s="493" t="n">
        <v>0</v>
      </c>
      <c r="AU3442" s="493" t="n">
        <v>0</v>
      </c>
      <c r="AV3442" s="493" t="n">
        <v>0</v>
      </c>
      <c r="AW3442" s="493" t="n">
        <v>0</v>
      </c>
      <c r="AX3442" s="493" t="n">
        <v>0</v>
      </c>
      <c r="AY3442" s="493" t="n">
        <v>0</v>
      </c>
      <c r="AZ3442" s="493" t="n">
        <v>0</v>
      </c>
      <c r="BA3442" s="493" t="n">
        <v>0</v>
      </c>
      <c r="BB3442" s="493" t="n">
        <v>0</v>
      </c>
      <c r="BC3442" s="493" t="n">
        <v>0</v>
      </c>
      <c r="BD3442" s="493" t="n">
        <v>0</v>
      </c>
      <c r="BE3442" s="493" t="n">
        <v>0</v>
      </c>
      <c r="BF3442" s="493" t="n">
        <v>450.45</v>
      </c>
      <c r="BG3442" s="493" t="n">
        <v>0</v>
      </c>
      <c r="BH3442" s="493" t="n">
        <v>0</v>
      </c>
      <c r="BI3442" s="493" t="n">
        <v>0</v>
      </c>
      <c r="BJ3442" s="493" t="n">
        <v>0</v>
      </c>
      <c r="BK3442" s="493" t="n">
        <v>0</v>
      </c>
      <c r="BL3442" s="493" t="n">
        <v>0</v>
      </c>
      <c r="BM3442" s="493" t="n">
        <v>0</v>
      </c>
      <c r="BN3442" s="493" t="n">
        <v>0</v>
      </c>
      <c r="BO3442" s="493" t="n">
        <v>2302.2</v>
      </c>
      <c r="BP3442" s="493" t="n">
        <v>0</v>
      </c>
      <c r="BQ3442" s="493" t="n">
        <v>788.13</v>
      </c>
      <c r="BR3442" s="493" t="n">
        <v>0</v>
      </c>
      <c r="BS3442" s="493" t="n">
        <v>0</v>
      </c>
      <c r="BT3442" s="493" t="n">
        <v>1691</v>
      </c>
      <c r="BU3442" s="493" t="n">
        <v>2305.8</v>
      </c>
      <c r="BV3442" s="493" t="n">
        <v>0</v>
      </c>
      <c r="BW3442" s="493" t="n">
        <v>0</v>
      </c>
    </row>
    <row r="3443">
      <c r="A3443" t="inlineStr">
        <is>
          <t>[C9D3] Angiotensin-II 길항제 칼슘길항제 복합제</t>
        </is>
      </c>
      <c r="B3443" t="inlineStr">
        <is>
          <t>삼진제약</t>
        </is>
      </c>
      <c r="C3443" t="inlineStr">
        <is>
          <t>에이알비-엑스지</t>
        </is>
      </c>
      <c r="D3443" t="inlineStr">
        <is>
          <t>삼진제약</t>
        </is>
      </c>
      <c r="E3443" t="inlineStr">
        <is>
          <t>amlodipine besylate,  valsartan</t>
        </is>
      </c>
      <c r="F3443" t="inlineStr">
        <is>
          <t>종합병원</t>
        </is>
      </c>
      <c r="G3443" t="inlineStr">
        <is>
          <t>Generic</t>
        </is>
      </c>
      <c r="H3443" s="493" t="n">
        <v>31638.2</v>
      </c>
      <c r="I3443" s="493" t="n">
        <v>29609.86</v>
      </c>
      <c r="J3443" s="493" t="n">
        <v>26729.73</v>
      </c>
      <c r="K3443" s="493" t="n">
        <v>25594.99</v>
      </c>
      <c r="L3443" s="493" t="n">
        <v>26362.8</v>
      </c>
      <c r="M3443" s="493" t="n">
        <v>31337.18</v>
      </c>
      <c r="N3443" s="493" t="n">
        <v>28091.57</v>
      </c>
      <c r="O3443" s="493" t="n">
        <v>26968.05</v>
      </c>
      <c r="P3443" s="493" t="n">
        <v>37675.81</v>
      </c>
      <c r="Q3443" s="493" t="n">
        <v>35792.21</v>
      </c>
      <c r="R3443" s="493" t="n">
        <v>30522.86</v>
      </c>
      <c r="S3443" s="493" t="n">
        <v>36572.58</v>
      </c>
      <c r="T3443" s="493" t="n">
        <v>38256.9</v>
      </c>
      <c r="U3443" s="493" t="n">
        <v>30939.37</v>
      </c>
      <c r="V3443" s="493" t="n">
        <v>36087.45</v>
      </c>
      <c r="W3443" s="493" t="n">
        <v>32410.84</v>
      </c>
      <c r="X3443" s="493" t="n">
        <v>34244.23</v>
      </c>
      <c r="Y3443" s="493" t="n">
        <v>28637.45</v>
      </c>
      <c r="Z3443" s="493" t="n">
        <v>32980.11</v>
      </c>
      <c r="AA3443" s="493" t="n">
        <v>37263.42</v>
      </c>
      <c r="AB3443" s="493" t="n">
        <v>29985.15</v>
      </c>
      <c r="AC3443" s="493" t="n">
        <v>34132.94</v>
      </c>
      <c r="AD3443" s="493" t="n">
        <v>36224.39</v>
      </c>
      <c r="AE3443" s="493" t="n">
        <v>32984.01</v>
      </c>
      <c r="AF3443" s="493" t="n">
        <v>33180.08</v>
      </c>
      <c r="AG3443" s="493" t="n">
        <v>32481.85</v>
      </c>
      <c r="AH3443" s="493" t="n">
        <v>34300.22</v>
      </c>
      <c r="AI3443" s="493" t="n">
        <v>32255.25</v>
      </c>
      <c r="AJ3443" s="493" t="n">
        <v>42766.21</v>
      </c>
      <c r="AK3443" s="493" t="n">
        <v>32574.81</v>
      </c>
      <c r="AL3443" s="493" t="n">
        <v>40773.89</v>
      </c>
      <c r="AM3443" s="493" t="n">
        <v>43088.53</v>
      </c>
      <c r="AN3443" s="493" t="n">
        <v>30267.85</v>
      </c>
      <c r="AO3443" s="493" t="n">
        <v>43196.79</v>
      </c>
      <c r="AP3443" s="493" t="n">
        <v>42580.93</v>
      </c>
      <c r="AQ3443" s="493" t="n">
        <v>44683.03</v>
      </c>
      <c r="AR3443" s="493" t="n">
        <v>43409.29</v>
      </c>
      <c r="AS3443" s="493" t="n">
        <v>47676.53</v>
      </c>
      <c r="AT3443" s="493" t="n">
        <v>48669.46</v>
      </c>
      <c r="AU3443" s="493" t="n">
        <v>45860.67</v>
      </c>
      <c r="AV3443" s="493" t="n">
        <v>49341.54</v>
      </c>
      <c r="AW3443" s="493" t="n">
        <v>46522.53</v>
      </c>
      <c r="AX3443" s="493" t="n">
        <v>45155.95</v>
      </c>
      <c r="AY3443" s="493" t="n">
        <v>45309.25</v>
      </c>
      <c r="AZ3443" s="493" t="n">
        <v>51040.36</v>
      </c>
      <c r="BA3443" s="493" t="n">
        <v>47133.95</v>
      </c>
      <c r="BB3443" s="493" t="n">
        <v>46299.17</v>
      </c>
      <c r="BC3443" s="493" t="n">
        <v>47668.52</v>
      </c>
      <c r="BD3443" s="493" t="n">
        <v>42327.56</v>
      </c>
      <c r="BE3443" s="493" t="n">
        <v>38960.78</v>
      </c>
      <c r="BF3443" s="493" t="n">
        <v>47439.76</v>
      </c>
      <c r="BG3443" s="493" t="n">
        <v>43713.24</v>
      </c>
      <c r="BH3443" s="493" t="n">
        <v>52459.75</v>
      </c>
      <c r="BI3443" s="493" t="n">
        <v>40408.6</v>
      </c>
      <c r="BJ3443" s="493" t="n">
        <v>47338.19</v>
      </c>
      <c r="BK3443" s="493" t="n">
        <v>44102.18</v>
      </c>
      <c r="BL3443" s="493" t="n">
        <v>44952.33</v>
      </c>
      <c r="BM3443" s="493" t="n">
        <v>44206.12</v>
      </c>
      <c r="BN3443" s="493" t="n">
        <v>46255.75</v>
      </c>
      <c r="BO3443" s="493" t="n">
        <v>46596.98</v>
      </c>
      <c r="BP3443" s="493" t="n">
        <v>43876.02</v>
      </c>
      <c r="BQ3443" s="493" t="n">
        <v>36769.16</v>
      </c>
      <c r="BR3443" s="493" t="n">
        <v>46961.16</v>
      </c>
      <c r="BS3443" s="493" t="n">
        <v>40776.19</v>
      </c>
      <c r="BT3443" s="493" t="n">
        <v>44350.69</v>
      </c>
      <c r="BU3443" s="493" t="n">
        <v>47381.33</v>
      </c>
      <c r="BV3443" s="493" t="n">
        <v>37086.97</v>
      </c>
      <c r="BW3443" s="493" t="n">
        <v>43546.15</v>
      </c>
    </row>
    <row r="3444">
      <c r="A3444" t="inlineStr">
        <is>
          <t>[C9D3] Angiotensin-II 길항제 칼슘길항제 복합제</t>
        </is>
      </c>
      <c r="B3444" t="inlineStr">
        <is>
          <t>삼진제약</t>
        </is>
      </c>
      <c r="C3444" t="inlineStr">
        <is>
          <t>에이알비-엑스지</t>
        </is>
      </c>
      <c r="D3444" t="inlineStr">
        <is>
          <t>삼진제약</t>
        </is>
      </c>
      <c r="E3444" t="inlineStr">
        <is>
          <t>amlodipine besylate,  valsartan</t>
        </is>
      </c>
      <c r="F3444" t="inlineStr">
        <is>
          <t>병원</t>
        </is>
      </c>
      <c r="G3444" t="inlineStr">
        <is>
          <t>Generic</t>
        </is>
      </c>
      <c r="H3444" s="493" t="n">
        <v>51954.88</v>
      </c>
      <c r="I3444" s="493" t="n">
        <v>48787.79</v>
      </c>
      <c r="J3444" s="493" t="n">
        <v>45569.34</v>
      </c>
      <c r="K3444" s="493" t="n">
        <v>48473.18</v>
      </c>
      <c r="L3444" s="493" t="n">
        <v>42864.62</v>
      </c>
      <c r="M3444" s="493" t="n">
        <v>41029.06</v>
      </c>
      <c r="N3444" s="493" t="n">
        <v>42211.14</v>
      </c>
      <c r="O3444" s="493" t="n">
        <v>40616.24</v>
      </c>
      <c r="P3444" s="493" t="n">
        <v>41429.45</v>
      </c>
      <c r="Q3444" s="493" t="n">
        <v>35863.17</v>
      </c>
      <c r="R3444" s="493" t="n">
        <v>40098.15</v>
      </c>
      <c r="S3444" s="493" t="n">
        <v>38191.39</v>
      </c>
      <c r="T3444" s="493" t="n">
        <v>44580.52</v>
      </c>
      <c r="U3444" s="493" t="n">
        <v>36660.35</v>
      </c>
      <c r="V3444" s="493" t="n">
        <v>42729.42</v>
      </c>
      <c r="W3444" s="493" t="n">
        <v>38665.1</v>
      </c>
      <c r="X3444" s="493" t="n">
        <v>43305.59</v>
      </c>
      <c r="Y3444" s="493" t="n">
        <v>44525.45</v>
      </c>
      <c r="Z3444" s="493" t="n">
        <v>40627.26</v>
      </c>
      <c r="AA3444" s="493" t="n">
        <v>46483.62</v>
      </c>
      <c r="AB3444" s="493" t="n">
        <v>44098.84</v>
      </c>
      <c r="AC3444" s="493" t="n">
        <v>42076.98</v>
      </c>
      <c r="AD3444" s="493" t="n">
        <v>43084.94</v>
      </c>
      <c r="AE3444" s="493" t="n">
        <v>42195.19</v>
      </c>
      <c r="AF3444" s="493" t="n">
        <v>41838.7</v>
      </c>
      <c r="AG3444" s="493" t="n">
        <v>29561.91</v>
      </c>
      <c r="AH3444" s="493" t="n">
        <v>30629.98</v>
      </c>
      <c r="AI3444" s="493" t="n">
        <v>33765.57</v>
      </c>
      <c r="AJ3444" s="493" t="n">
        <v>32350.75</v>
      </c>
      <c r="AK3444" s="493" t="n">
        <v>33235.18</v>
      </c>
      <c r="AL3444" s="493" t="n">
        <v>34773.33</v>
      </c>
      <c r="AM3444" s="493" t="n">
        <v>32448.37</v>
      </c>
      <c r="AN3444" s="493" t="n">
        <v>29547.66</v>
      </c>
      <c r="AO3444" s="493" t="n">
        <v>38580.11</v>
      </c>
      <c r="AP3444" s="493" t="n">
        <v>37392</v>
      </c>
      <c r="AQ3444" s="493" t="n">
        <v>39708.31</v>
      </c>
      <c r="AR3444" s="493" t="n">
        <v>45352.8</v>
      </c>
      <c r="AS3444" s="493" t="n">
        <v>33368.79</v>
      </c>
      <c r="AT3444" s="493" t="n">
        <v>37991.14</v>
      </c>
      <c r="AU3444" s="493" t="n">
        <v>40070.23</v>
      </c>
      <c r="AV3444" s="493" t="n">
        <v>36202.75</v>
      </c>
      <c r="AW3444" s="493" t="n">
        <v>41860.12</v>
      </c>
      <c r="AX3444" s="493" t="n">
        <v>37513.44</v>
      </c>
      <c r="AY3444" s="493" t="n">
        <v>34625.06</v>
      </c>
      <c r="AZ3444" s="493" t="n">
        <v>41492.6</v>
      </c>
      <c r="BA3444" s="493" t="n">
        <v>40334.19</v>
      </c>
      <c r="BB3444" s="493" t="n">
        <v>31849.76</v>
      </c>
      <c r="BC3444" s="493" t="n">
        <v>39681.92</v>
      </c>
      <c r="BD3444" s="493" t="n">
        <v>35542.09</v>
      </c>
      <c r="BE3444" s="493" t="n">
        <v>39007.84</v>
      </c>
      <c r="BF3444" s="493" t="n">
        <v>29703</v>
      </c>
      <c r="BG3444" s="493" t="n">
        <v>40946.56</v>
      </c>
      <c r="BH3444" s="493" t="n">
        <v>27967.19</v>
      </c>
      <c r="BI3444" s="493" t="n">
        <v>29312.11</v>
      </c>
      <c r="BJ3444" s="493" t="n">
        <v>31439.2</v>
      </c>
      <c r="BK3444" s="493" t="n">
        <v>29601.57</v>
      </c>
      <c r="BL3444" s="493" t="n">
        <v>32794.13</v>
      </c>
      <c r="BM3444" s="493" t="n">
        <v>32911.58</v>
      </c>
      <c r="BN3444" s="493" t="n">
        <v>20141.52</v>
      </c>
      <c r="BO3444" s="493" t="n">
        <v>30743.29</v>
      </c>
      <c r="BP3444" s="493" t="n">
        <v>24348.04</v>
      </c>
      <c r="BQ3444" s="493" t="n">
        <v>25063.03</v>
      </c>
      <c r="BR3444" s="493" t="n">
        <v>30892.04</v>
      </c>
      <c r="BS3444" s="493" t="n">
        <v>29380.14</v>
      </c>
      <c r="BT3444" s="493" t="n">
        <v>27442.53</v>
      </c>
      <c r="BU3444" s="493" t="n">
        <v>30220.43</v>
      </c>
      <c r="BV3444" s="493" t="n">
        <v>29420.84</v>
      </c>
      <c r="BW3444" s="493" t="n">
        <v>27905.84</v>
      </c>
    </row>
    <row r="3445">
      <c r="A3445" t="inlineStr">
        <is>
          <t>[C9D3] Angiotensin-II 길항제 칼슘길항제 복합제</t>
        </is>
      </c>
      <c r="B3445" t="inlineStr">
        <is>
          <t>삼진제약</t>
        </is>
      </c>
      <c r="C3445" t="inlineStr">
        <is>
          <t>에이알비-엑스지</t>
        </is>
      </c>
      <c r="D3445" t="inlineStr">
        <is>
          <t>삼진제약</t>
        </is>
      </c>
      <c r="E3445" t="inlineStr">
        <is>
          <t>amlodipine besylate,  valsartan</t>
        </is>
      </c>
      <c r="F3445" t="inlineStr">
        <is>
          <t>의원</t>
        </is>
      </c>
      <c r="G3445" t="inlineStr">
        <is>
          <t>Generic</t>
        </is>
      </c>
      <c r="H3445" s="493" t="n">
        <v>284713.59</v>
      </c>
      <c r="I3445" s="493" t="n">
        <v>261008.16</v>
      </c>
      <c r="J3445" s="493" t="n">
        <v>294902.42</v>
      </c>
      <c r="K3445" s="493" t="n">
        <v>291696</v>
      </c>
      <c r="L3445" s="493" t="n">
        <v>256583.21</v>
      </c>
      <c r="M3445" s="493" t="n">
        <v>281458.11</v>
      </c>
      <c r="N3445" s="493" t="n">
        <v>284008.32</v>
      </c>
      <c r="O3445" s="493" t="n">
        <v>269253.24</v>
      </c>
      <c r="P3445" s="493" t="n">
        <v>264435.18</v>
      </c>
      <c r="Q3445" s="493" t="n">
        <v>281228.28</v>
      </c>
      <c r="R3445" s="493" t="n">
        <v>274860.1</v>
      </c>
      <c r="S3445" s="493" t="n">
        <v>299782.04</v>
      </c>
      <c r="T3445" s="493" t="n">
        <v>284032.98</v>
      </c>
      <c r="U3445" s="493" t="n">
        <v>271743.28</v>
      </c>
      <c r="V3445" s="493" t="n">
        <v>286619.04</v>
      </c>
      <c r="W3445" s="493" t="n">
        <v>289935.69</v>
      </c>
      <c r="X3445" s="493" t="n">
        <v>297632.79</v>
      </c>
      <c r="Y3445" s="493" t="n">
        <v>293362.29</v>
      </c>
      <c r="Z3445" s="493" t="n">
        <v>287963.1</v>
      </c>
      <c r="AA3445" s="493" t="n">
        <v>306848.27</v>
      </c>
      <c r="AB3445" s="493" t="n">
        <v>284636.85</v>
      </c>
      <c r="AC3445" s="493" t="n">
        <v>294644.9</v>
      </c>
      <c r="AD3445" s="493" t="n">
        <v>295039.75</v>
      </c>
      <c r="AE3445" s="493" t="n">
        <v>310908.49</v>
      </c>
      <c r="AF3445" s="493" t="n">
        <v>281825.7</v>
      </c>
      <c r="AG3445" s="493" t="n">
        <v>282606.2</v>
      </c>
      <c r="AH3445" s="493" t="n">
        <v>295612.32</v>
      </c>
      <c r="AI3445" s="493" t="n">
        <v>272378.98</v>
      </c>
      <c r="AJ3445" s="493" t="n">
        <v>289846.26</v>
      </c>
      <c r="AK3445" s="493" t="n">
        <v>282697.82</v>
      </c>
      <c r="AL3445" s="493" t="n">
        <v>282477.22</v>
      </c>
      <c r="AM3445" s="493" t="n">
        <v>278844.04</v>
      </c>
      <c r="AN3445" s="493" t="n">
        <v>267224.15</v>
      </c>
      <c r="AO3445" s="493" t="n">
        <v>270712.83</v>
      </c>
      <c r="AP3445" s="493" t="n">
        <v>265930.44</v>
      </c>
      <c r="AQ3445" s="493" t="n">
        <v>265080.24</v>
      </c>
      <c r="AR3445" s="493" t="n">
        <v>293260.56</v>
      </c>
      <c r="AS3445" s="493" t="n">
        <v>268486.96</v>
      </c>
      <c r="AT3445" s="493" t="n">
        <v>261292.59</v>
      </c>
      <c r="AU3445" s="493" t="n">
        <v>276411.07</v>
      </c>
      <c r="AV3445" s="493" t="n">
        <v>282676.22</v>
      </c>
      <c r="AW3445" s="493" t="n">
        <v>259440.79</v>
      </c>
      <c r="AX3445" s="493" t="n">
        <v>274155</v>
      </c>
      <c r="AY3445" s="493" t="n">
        <v>265597.22</v>
      </c>
      <c r="AZ3445" s="493" t="n">
        <v>267928.41</v>
      </c>
      <c r="BA3445" s="493" t="n">
        <v>276858.21</v>
      </c>
      <c r="BB3445" s="493" t="n">
        <v>272837.33</v>
      </c>
      <c r="BC3445" s="493" t="n">
        <v>282623.91</v>
      </c>
      <c r="BD3445" s="493" t="n">
        <v>272660.91</v>
      </c>
      <c r="BE3445" s="493" t="n">
        <v>255654.93</v>
      </c>
      <c r="BF3445" s="493" t="n">
        <v>262678.53</v>
      </c>
      <c r="BG3445" s="493" t="n">
        <v>256682.51</v>
      </c>
      <c r="BH3445" s="493" t="n">
        <v>260393.87</v>
      </c>
      <c r="BI3445" s="493" t="n">
        <v>237287.42</v>
      </c>
      <c r="BJ3445" s="493" t="n">
        <v>270369.68</v>
      </c>
      <c r="BK3445" s="493" t="n">
        <v>242779.52</v>
      </c>
      <c r="BL3445" s="493" t="n">
        <v>270184.19</v>
      </c>
      <c r="BM3445" s="493" t="n">
        <v>233522.04</v>
      </c>
      <c r="BN3445" s="493" t="n">
        <v>228647.95</v>
      </c>
      <c r="BO3445" s="493" t="n">
        <v>225994.93</v>
      </c>
      <c r="BP3445" s="493" t="n">
        <v>209048.14</v>
      </c>
      <c r="BQ3445" s="493" t="n">
        <v>198936.22</v>
      </c>
      <c r="BR3445" s="493" t="n">
        <v>215000.19</v>
      </c>
      <c r="BS3445" s="493" t="n">
        <v>200019.47</v>
      </c>
      <c r="BT3445" s="493" t="n">
        <v>213303.53</v>
      </c>
      <c r="BU3445" s="493" t="n">
        <v>223084.1</v>
      </c>
      <c r="BV3445" s="493" t="n">
        <v>235989.44</v>
      </c>
      <c r="BW3445" s="493" t="n">
        <v>225374.45</v>
      </c>
    </row>
    <row r="3446">
      <c r="A3446" t="inlineStr">
        <is>
          <t>[C9D3] Angiotensin-II 길항제 칼슘길항제 복합제</t>
        </is>
      </c>
      <c r="B3446" t="inlineStr">
        <is>
          <t>삼진제약</t>
        </is>
      </c>
      <c r="C3446" t="inlineStr">
        <is>
          <t>에이알비-엑스지</t>
        </is>
      </c>
      <c r="D3446" t="inlineStr">
        <is>
          <t>삼진제약</t>
        </is>
      </c>
      <c r="E3446" t="inlineStr">
        <is>
          <t>amlodipine besylate,  valsartan</t>
        </is>
      </c>
      <c r="F3446" t="inlineStr">
        <is>
          <t>보건소</t>
        </is>
      </c>
      <c r="G3446" t="inlineStr">
        <is>
          <t>Generic</t>
        </is>
      </c>
      <c r="H3446" s="493" t="n">
        <v>1762.8</v>
      </c>
      <c r="I3446" s="493" t="n">
        <v>10211.1</v>
      </c>
      <c r="J3446" s="493" t="n">
        <v>2127.3</v>
      </c>
      <c r="K3446" s="493" t="n">
        <v>5030.1</v>
      </c>
      <c r="L3446" s="493" t="n">
        <v>4109.4</v>
      </c>
      <c r="M3446" s="493" t="n">
        <v>5289.6</v>
      </c>
      <c r="N3446" s="493" t="n">
        <v>1204.2</v>
      </c>
      <c r="O3446" s="493" t="n">
        <v>6880.95</v>
      </c>
      <c r="P3446" s="493" t="n">
        <v>3473.18</v>
      </c>
      <c r="Q3446" s="493" t="n">
        <v>5517</v>
      </c>
      <c r="R3446" s="493" t="n">
        <v>4728.18</v>
      </c>
      <c r="S3446" s="493" t="n">
        <v>5091.3</v>
      </c>
      <c r="T3446" s="493" t="n">
        <v>2185.5</v>
      </c>
      <c r="U3446" s="493" t="n">
        <v>7887.74</v>
      </c>
      <c r="V3446" s="493" t="n">
        <v>1606</v>
      </c>
      <c r="W3446" s="493" t="n">
        <v>4626.6</v>
      </c>
      <c r="X3446" s="493" t="n">
        <v>4011</v>
      </c>
      <c r="Y3446" s="493" t="n">
        <v>5495.1</v>
      </c>
      <c r="Z3446" s="493" t="n">
        <v>0</v>
      </c>
      <c r="AA3446" s="493" t="n">
        <v>9805.5</v>
      </c>
      <c r="AB3446" s="493" t="n">
        <v>1053</v>
      </c>
      <c r="AC3446" s="493" t="n">
        <v>3600.9</v>
      </c>
      <c r="AD3446" s="493" t="n">
        <v>5648.7</v>
      </c>
      <c r="AE3446" s="493" t="n">
        <v>4473.6</v>
      </c>
      <c r="AF3446" s="493" t="n">
        <v>3381</v>
      </c>
      <c r="AG3446" s="493" t="n">
        <v>7605.9</v>
      </c>
      <c r="AH3446" s="493" t="n">
        <v>5364.3</v>
      </c>
      <c r="AI3446" s="493" t="n">
        <v>4148.1</v>
      </c>
      <c r="AJ3446" s="493" t="n">
        <v>4853.85</v>
      </c>
      <c r="AK3446" s="493" t="n">
        <v>1067.1</v>
      </c>
      <c r="AL3446" s="493" t="n">
        <v>1623.3</v>
      </c>
      <c r="AM3446" s="493" t="n">
        <v>4835.7</v>
      </c>
      <c r="AN3446" s="493" t="n">
        <v>690.3</v>
      </c>
      <c r="AO3446" s="493" t="n">
        <v>2259</v>
      </c>
      <c r="AP3446" s="493" t="n">
        <v>2782.8</v>
      </c>
      <c r="AQ3446" s="493" t="n">
        <v>996.9</v>
      </c>
      <c r="AR3446" s="493" t="n">
        <v>2239.8</v>
      </c>
      <c r="AS3446" s="493" t="n">
        <v>130.5</v>
      </c>
      <c r="AT3446" s="493" t="n">
        <v>1446</v>
      </c>
      <c r="AU3446" s="493" t="n">
        <v>0</v>
      </c>
      <c r="AV3446" s="493" t="n">
        <v>1248.3</v>
      </c>
      <c r="AW3446" s="493" t="n">
        <v>861.3</v>
      </c>
      <c r="AX3446" s="493" t="n">
        <v>86.09999999999999</v>
      </c>
      <c r="AY3446" s="493" t="n">
        <v>480.9</v>
      </c>
      <c r="AZ3446" s="493" t="n">
        <v>0</v>
      </c>
      <c r="BA3446" s="493" t="n">
        <v>209.7</v>
      </c>
      <c r="BB3446" s="493" t="n">
        <v>182.7</v>
      </c>
      <c r="BC3446" s="493" t="n">
        <v>0</v>
      </c>
      <c r="BD3446" s="493" t="n">
        <v>418.2</v>
      </c>
      <c r="BE3446" s="493" t="n">
        <v>792.6</v>
      </c>
      <c r="BF3446" s="493" t="n">
        <v>924.6</v>
      </c>
      <c r="BG3446" s="493" t="n">
        <v>802.8</v>
      </c>
      <c r="BH3446" s="493" t="n">
        <v>301.2</v>
      </c>
      <c r="BI3446" s="493" t="n">
        <v>1384.8</v>
      </c>
      <c r="BJ3446" s="493" t="n">
        <v>1803</v>
      </c>
      <c r="BK3446" s="493" t="n">
        <v>307.8</v>
      </c>
      <c r="BL3446" s="493" t="n">
        <v>1511.16</v>
      </c>
      <c r="BM3446" s="493" t="n">
        <v>1392.3</v>
      </c>
      <c r="BN3446" s="493" t="n">
        <v>272.7</v>
      </c>
      <c r="BO3446" s="493" t="n">
        <v>201</v>
      </c>
      <c r="BP3446" s="493" t="n">
        <v>1654.5</v>
      </c>
      <c r="BQ3446" s="493" t="n">
        <v>558</v>
      </c>
      <c r="BR3446" s="493" t="n">
        <v>423.9</v>
      </c>
      <c r="BS3446" s="493" t="n">
        <v>371.7</v>
      </c>
      <c r="BT3446" s="493" t="n">
        <v>1061.1</v>
      </c>
      <c r="BU3446" s="493" t="n">
        <v>454.4</v>
      </c>
      <c r="BV3446" s="493" t="n">
        <v>0</v>
      </c>
      <c r="BW3446" s="493" t="n">
        <v>2726.22</v>
      </c>
    </row>
    <row r="3447">
      <c r="A3447" t="inlineStr">
        <is>
          <t>[C9D3] Angiotensin-II 길항제 칼슘길항제 복합제</t>
        </is>
      </c>
      <c r="B3447" t="inlineStr">
        <is>
          <t>삼진제약</t>
        </is>
      </c>
      <c r="C3447" t="inlineStr">
        <is>
          <t>에이알비-엑스지</t>
        </is>
      </c>
      <c r="D3447" t="inlineStr">
        <is>
          <t>삼진제약</t>
        </is>
      </c>
      <c r="E3447" t="inlineStr">
        <is>
          <t>amlodipine besylate,  valsartan</t>
        </is>
      </c>
      <c r="F3447" t="inlineStr">
        <is>
          <t>기타(치과의원, 치과병원 등)</t>
        </is>
      </c>
      <c r="G3447" t="inlineStr">
        <is>
          <t>Generic</t>
        </is>
      </c>
      <c r="H3447" s="493" t="n">
        <v>0</v>
      </c>
      <c r="I3447" s="493" t="n">
        <v>0</v>
      </c>
      <c r="J3447" s="493" t="n">
        <v>0</v>
      </c>
      <c r="K3447" s="493" t="n">
        <v>211.5</v>
      </c>
      <c r="L3447" s="493" t="n">
        <v>0</v>
      </c>
      <c r="M3447" s="493" t="n">
        <v>0</v>
      </c>
      <c r="N3447" s="493" t="n">
        <v>0</v>
      </c>
      <c r="O3447" s="493" t="n">
        <v>0</v>
      </c>
      <c r="P3447" s="493" t="n">
        <v>0</v>
      </c>
      <c r="Q3447" s="493" t="n">
        <v>0</v>
      </c>
      <c r="R3447" s="493" t="n">
        <v>0</v>
      </c>
      <c r="S3447" s="493" t="n">
        <v>0</v>
      </c>
      <c r="T3447" s="493" t="n">
        <v>0</v>
      </c>
      <c r="U3447" s="493" t="n">
        <v>0</v>
      </c>
      <c r="V3447" s="493" t="n">
        <v>0</v>
      </c>
      <c r="W3447" s="493" t="n">
        <v>0</v>
      </c>
      <c r="X3447" s="493" t="n">
        <v>0</v>
      </c>
      <c r="Y3447" s="493" t="n">
        <v>0</v>
      </c>
      <c r="Z3447" s="493" t="n">
        <v>0</v>
      </c>
      <c r="AA3447" s="493" t="n">
        <v>0</v>
      </c>
      <c r="AB3447" s="493" t="n">
        <v>0</v>
      </c>
      <c r="AC3447" s="493" t="n">
        <v>0</v>
      </c>
      <c r="AD3447" s="493" t="n">
        <v>0</v>
      </c>
      <c r="AE3447" s="493" t="n">
        <v>0</v>
      </c>
      <c r="AF3447" s="493" t="n">
        <v>0</v>
      </c>
      <c r="AG3447" s="493" t="n">
        <v>0</v>
      </c>
      <c r="AH3447" s="493" t="n">
        <v>0</v>
      </c>
      <c r="AI3447" s="493" t="n">
        <v>0</v>
      </c>
      <c r="AJ3447" s="493" t="n">
        <v>0</v>
      </c>
      <c r="AK3447" s="493" t="n">
        <v>0</v>
      </c>
      <c r="AL3447" s="493" t="n">
        <v>0</v>
      </c>
      <c r="AM3447" s="493" t="n">
        <v>0</v>
      </c>
      <c r="AN3447" s="493" t="n">
        <v>0</v>
      </c>
      <c r="AO3447" s="493" t="n">
        <v>0</v>
      </c>
      <c r="AP3447" s="493" t="n">
        <v>0</v>
      </c>
      <c r="AQ3447" s="493" t="n">
        <v>0</v>
      </c>
      <c r="AR3447" s="493" t="n">
        <v>0</v>
      </c>
      <c r="AS3447" s="493" t="n">
        <v>0</v>
      </c>
      <c r="AT3447" s="493" t="n">
        <v>0</v>
      </c>
      <c r="AU3447" s="493" t="n">
        <v>0</v>
      </c>
      <c r="AV3447" s="493" t="n">
        <v>0</v>
      </c>
      <c r="AW3447" s="493" t="n">
        <v>0</v>
      </c>
      <c r="AX3447" s="493" t="n">
        <v>0</v>
      </c>
      <c r="AY3447" s="493" t="n">
        <v>0</v>
      </c>
      <c r="AZ3447" s="493" t="n">
        <v>0</v>
      </c>
      <c r="BA3447" s="493" t="n">
        <v>0</v>
      </c>
      <c r="BB3447" s="493" t="n">
        <v>0</v>
      </c>
      <c r="BC3447" s="493" t="n">
        <v>0</v>
      </c>
      <c r="BD3447" s="493" t="n">
        <v>0</v>
      </c>
      <c r="BE3447" s="493" t="n">
        <v>0</v>
      </c>
      <c r="BF3447" s="493" t="n">
        <v>0</v>
      </c>
      <c r="BG3447" s="493" t="n">
        <v>0</v>
      </c>
      <c r="BH3447" s="493" t="n">
        <v>0</v>
      </c>
      <c r="BI3447" s="493" t="n">
        <v>0</v>
      </c>
      <c r="BJ3447" s="493" t="n">
        <v>0</v>
      </c>
      <c r="BK3447" s="493" t="n">
        <v>0</v>
      </c>
      <c r="BL3447" s="493" t="n">
        <v>0</v>
      </c>
      <c r="BM3447" s="493" t="n">
        <v>0</v>
      </c>
      <c r="BN3447" s="493" t="n">
        <v>0</v>
      </c>
      <c r="BO3447" s="493" t="n">
        <v>0</v>
      </c>
      <c r="BP3447" s="493" t="n">
        <v>0</v>
      </c>
      <c r="BQ3447" s="493" t="n">
        <v>0</v>
      </c>
      <c r="BR3447" s="493" t="n">
        <v>0</v>
      </c>
      <c r="BS3447" s="493" t="n">
        <v>0</v>
      </c>
      <c r="BT3447" s="493" t="n">
        <v>660.6</v>
      </c>
      <c r="BU3447" s="493" t="n">
        <v>0</v>
      </c>
      <c r="BV3447" s="493" t="n">
        <v>211.12</v>
      </c>
      <c r="BW3447" s="493" t="n">
        <v>0</v>
      </c>
    </row>
    <row r="3448">
      <c r="A3448" t="inlineStr">
        <is>
          <t>[C9D3] Angiotensin-II 길항제 칼슘길항제 복합제</t>
        </is>
      </c>
      <c r="B3448" t="inlineStr">
        <is>
          <t>삼진제약</t>
        </is>
      </c>
      <c r="C3448" t="inlineStr">
        <is>
          <t>에이알비티에스</t>
        </is>
      </c>
      <c r="D3448" t="inlineStr">
        <is>
          <t>삼진제약</t>
        </is>
      </c>
      <c r="E3448" t="inlineStr">
        <is>
          <t>amlodipine besylate,  telmisartan</t>
        </is>
      </c>
      <c r="F3448" t="inlineStr">
        <is>
          <t>상급종합병원</t>
        </is>
      </c>
      <c r="G3448" t="inlineStr">
        <is>
          <t>Generic</t>
        </is>
      </c>
      <c r="H3448" s="493" t="n">
        <v>11464.48</v>
      </c>
      <c r="I3448" s="493" t="n">
        <v>6584.99</v>
      </c>
      <c r="J3448" s="493" t="n">
        <v>13426.61</v>
      </c>
      <c r="K3448" s="493" t="n">
        <v>15543.69</v>
      </c>
      <c r="L3448" s="493" t="n">
        <v>12824.05</v>
      </c>
      <c r="M3448" s="493" t="n">
        <v>8744.709999999999</v>
      </c>
      <c r="N3448" s="493" t="n">
        <v>13657.44</v>
      </c>
      <c r="O3448" s="493" t="n">
        <v>6780.58</v>
      </c>
      <c r="P3448" s="493" t="n">
        <v>8873.059999999999</v>
      </c>
      <c r="Q3448" s="493" t="n">
        <v>16761.77</v>
      </c>
      <c r="R3448" s="493" t="n">
        <v>10169.42</v>
      </c>
      <c r="S3448" s="493" t="n">
        <v>18956.41</v>
      </c>
      <c r="T3448" s="493" t="n">
        <v>9547.98</v>
      </c>
      <c r="U3448" s="493" t="n">
        <v>9501.309999999999</v>
      </c>
      <c r="V3448" s="493" t="n">
        <v>14812.96</v>
      </c>
      <c r="W3448" s="493" t="n">
        <v>11441.92</v>
      </c>
      <c r="X3448" s="493" t="n">
        <v>12042.99</v>
      </c>
      <c r="Y3448" s="493" t="n">
        <v>13919.06</v>
      </c>
      <c r="Z3448" s="493" t="n">
        <v>11496.2</v>
      </c>
      <c r="AA3448" s="493" t="n">
        <v>15538.8</v>
      </c>
      <c r="AB3448" s="493" t="n">
        <v>15223.6</v>
      </c>
      <c r="AC3448" s="493" t="n">
        <v>4657.85</v>
      </c>
      <c r="AD3448" s="493" t="n">
        <v>14617.06</v>
      </c>
      <c r="AE3448" s="493" t="n">
        <v>11848.96</v>
      </c>
      <c r="AF3448" s="493" t="n">
        <v>8905.139999999999</v>
      </c>
      <c r="AG3448" s="493" t="n">
        <v>13173.1</v>
      </c>
      <c r="AH3448" s="493" t="n">
        <v>12354.7</v>
      </c>
      <c r="AI3448" s="493" t="n">
        <v>16354.16</v>
      </c>
      <c r="AJ3448" s="493" t="n">
        <v>31491.09</v>
      </c>
      <c r="AK3448" s="493" t="n">
        <v>23363.99</v>
      </c>
      <c r="AL3448" s="493" t="n">
        <v>15221.03</v>
      </c>
      <c r="AM3448" s="493" t="n">
        <v>13653.45</v>
      </c>
      <c r="AN3448" s="493" t="n">
        <v>17607.59</v>
      </c>
      <c r="AO3448" s="493" t="n">
        <v>8675.67</v>
      </c>
      <c r="AP3448" s="493" t="n">
        <v>27083.38</v>
      </c>
      <c r="AQ3448" s="493" t="n">
        <v>21765.4</v>
      </c>
      <c r="AR3448" s="493" t="n">
        <v>9768.370000000001</v>
      </c>
      <c r="AS3448" s="493" t="n">
        <v>17331.33</v>
      </c>
      <c r="AT3448" s="493" t="n">
        <v>16293.83</v>
      </c>
      <c r="AU3448" s="493" t="n">
        <v>18854.3</v>
      </c>
      <c r="AV3448" s="493" t="n">
        <v>21211.35</v>
      </c>
      <c r="AW3448" s="493" t="n">
        <v>27908.33</v>
      </c>
      <c r="AX3448" s="493" t="n">
        <v>25155.04</v>
      </c>
      <c r="AY3448" s="493" t="n">
        <v>13472.4</v>
      </c>
      <c r="AZ3448" s="493" t="n">
        <v>15906.69</v>
      </c>
      <c r="BA3448" s="493" t="n">
        <v>19245.52</v>
      </c>
      <c r="BB3448" s="493" t="n">
        <v>22158.36</v>
      </c>
      <c r="BC3448" s="493" t="n">
        <v>29051.07</v>
      </c>
      <c r="BD3448" s="493" t="n">
        <v>17599.44</v>
      </c>
      <c r="BE3448" s="493" t="n">
        <v>25993.46</v>
      </c>
      <c r="BF3448" s="493" t="n">
        <v>20345.37</v>
      </c>
      <c r="BG3448" s="493" t="n">
        <v>24233.97</v>
      </c>
      <c r="BH3448" s="493" t="n">
        <v>15544.96</v>
      </c>
      <c r="BI3448" s="493" t="n">
        <v>25975.13</v>
      </c>
      <c r="BJ3448" s="493" t="n">
        <v>21390.73</v>
      </c>
      <c r="BK3448" s="493" t="n">
        <v>23735.93</v>
      </c>
      <c r="BL3448" s="493" t="n">
        <v>18105.38</v>
      </c>
      <c r="BM3448" s="493" t="n">
        <v>12687.63</v>
      </c>
      <c r="BN3448" s="493" t="n">
        <v>15563.67</v>
      </c>
      <c r="BO3448" s="493" t="n">
        <v>21299.95</v>
      </c>
      <c r="BP3448" s="493" t="n">
        <v>15295.99</v>
      </c>
      <c r="BQ3448" s="493" t="n">
        <v>14638.17</v>
      </c>
      <c r="BR3448" s="493" t="n">
        <v>18353.07</v>
      </c>
      <c r="BS3448" s="493" t="n">
        <v>14574.15</v>
      </c>
      <c r="BT3448" s="493" t="n">
        <v>26376.93</v>
      </c>
      <c r="BU3448" s="493" t="n">
        <v>32729.45</v>
      </c>
      <c r="BV3448" s="493" t="n">
        <v>20665.45</v>
      </c>
      <c r="BW3448" s="493" t="n">
        <v>16813.89</v>
      </c>
    </row>
    <row r="3449">
      <c r="A3449" t="inlineStr">
        <is>
          <t>[C9D3] Angiotensin-II 길항제 칼슘길항제 복합제</t>
        </is>
      </c>
      <c r="B3449" t="inlineStr">
        <is>
          <t>삼진제약</t>
        </is>
      </c>
      <c r="C3449" t="inlineStr">
        <is>
          <t>에이알비티에스</t>
        </is>
      </c>
      <c r="D3449" t="inlineStr">
        <is>
          <t>삼진제약</t>
        </is>
      </c>
      <c r="E3449" t="inlineStr">
        <is>
          <t>amlodipine besylate,  telmisartan</t>
        </is>
      </c>
      <c r="F3449" t="inlineStr">
        <is>
          <t>종합병원</t>
        </is>
      </c>
      <c r="G3449" t="inlineStr">
        <is>
          <t>Generic</t>
        </is>
      </c>
      <c r="H3449" s="493" t="n">
        <v>44605.9</v>
      </c>
      <c r="I3449" s="493" t="n">
        <v>45953.72</v>
      </c>
      <c r="J3449" s="493" t="n">
        <v>39119.7</v>
      </c>
      <c r="K3449" s="493" t="n">
        <v>45511.18</v>
      </c>
      <c r="L3449" s="493" t="n">
        <v>46307.83</v>
      </c>
      <c r="M3449" s="493" t="n">
        <v>34444.76</v>
      </c>
      <c r="N3449" s="493" t="n">
        <v>34364.06</v>
      </c>
      <c r="O3449" s="493" t="n">
        <v>50161.62</v>
      </c>
      <c r="P3449" s="493" t="n">
        <v>42500.55</v>
      </c>
      <c r="Q3449" s="493" t="n">
        <v>37877.36</v>
      </c>
      <c r="R3449" s="493" t="n">
        <v>41468.97</v>
      </c>
      <c r="S3449" s="493" t="n">
        <v>44069.38</v>
      </c>
      <c r="T3449" s="493" t="n">
        <v>39442.49</v>
      </c>
      <c r="U3449" s="493" t="n">
        <v>43587.21</v>
      </c>
      <c r="V3449" s="493" t="n">
        <v>52171.61</v>
      </c>
      <c r="W3449" s="493" t="n">
        <v>44840.06</v>
      </c>
      <c r="X3449" s="493" t="n">
        <v>46731.05</v>
      </c>
      <c r="Y3449" s="493" t="n">
        <v>39226.25</v>
      </c>
      <c r="Z3449" s="493" t="n">
        <v>47311.27</v>
      </c>
      <c r="AA3449" s="493" t="n">
        <v>40259.52</v>
      </c>
      <c r="AB3449" s="493" t="n">
        <v>38820.86</v>
      </c>
      <c r="AC3449" s="493" t="n">
        <v>40965.63</v>
      </c>
      <c r="AD3449" s="493" t="n">
        <v>49017.73</v>
      </c>
      <c r="AE3449" s="493" t="n">
        <v>40272.56</v>
      </c>
      <c r="AF3449" s="493" t="n">
        <v>57182.8</v>
      </c>
      <c r="AG3449" s="493" t="n">
        <v>42641.56</v>
      </c>
      <c r="AH3449" s="493" t="n">
        <v>47120.3</v>
      </c>
      <c r="AI3449" s="493" t="n">
        <v>55874.92</v>
      </c>
      <c r="AJ3449" s="493" t="n">
        <v>51037.73</v>
      </c>
      <c r="AK3449" s="493" t="n">
        <v>59337.56</v>
      </c>
      <c r="AL3449" s="493" t="n">
        <v>60139.55</v>
      </c>
      <c r="AM3449" s="493" t="n">
        <v>60678.23</v>
      </c>
      <c r="AN3449" s="493" t="n">
        <v>54335.3</v>
      </c>
      <c r="AO3449" s="493" t="n">
        <v>64884.06</v>
      </c>
      <c r="AP3449" s="493" t="n">
        <v>60316.44</v>
      </c>
      <c r="AQ3449" s="493" t="n">
        <v>69565.00999999999</v>
      </c>
      <c r="AR3449" s="493" t="n">
        <v>66386.45</v>
      </c>
      <c r="AS3449" s="493" t="n">
        <v>101083.06</v>
      </c>
      <c r="AT3449" s="493" t="n">
        <v>103586.52</v>
      </c>
      <c r="AU3449" s="493" t="n">
        <v>109703</v>
      </c>
      <c r="AV3449" s="493" t="n">
        <v>118891.43</v>
      </c>
      <c r="AW3449" s="493" t="n">
        <v>106411.49</v>
      </c>
      <c r="AX3449" s="493" t="n">
        <v>112974.23</v>
      </c>
      <c r="AY3449" s="493" t="n">
        <v>100105.15</v>
      </c>
      <c r="AZ3449" s="493" t="n">
        <v>110268.44</v>
      </c>
      <c r="BA3449" s="493" t="n">
        <v>128367.22</v>
      </c>
      <c r="BB3449" s="493" t="n">
        <v>87071.45</v>
      </c>
      <c r="BC3449" s="493" t="n">
        <v>108035.96</v>
      </c>
      <c r="BD3449" s="493" t="n">
        <v>120556.8</v>
      </c>
      <c r="BE3449" s="493" t="n">
        <v>126425.92</v>
      </c>
      <c r="BF3449" s="493" t="n">
        <v>109968.44</v>
      </c>
      <c r="BG3449" s="493" t="n">
        <v>129746.25</v>
      </c>
      <c r="BH3449" s="493" t="n">
        <v>99719.34</v>
      </c>
      <c r="BI3449" s="493" t="n">
        <v>114397.86</v>
      </c>
      <c r="BJ3449" s="493" t="n">
        <v>139211.33</v>
      </c>
      <c r="BK3449" s="493" t="n">
        <v>109616.78</v>
      </c>
      <c r="BL3449" s="493" t="n">
        <v>112312.16</v>
      </c>
      <c r="BM3449" s="493" t="n">
        <v>107248.2</v>
      </c>
      <c r="BN3449" s="493" t="n">
        <v>122593.92</v>
      </c>
      <c r="BO3449" s="493" t="n">
        <v>118599.72</v>
      </c>
      <c r="BP3449" s="493" t="n">
        <v>108445.75</v>
      </c>
      <c r="BQ3449" s="493" t="n">
        <v>99055.61</v>
      </c>
      <c r="BR3449" s="493" t="n">
        <v>110976.85</v>
      </c>
      <c r="BS3449" s="493" t="n">
        <v>119103.03</v>
      </c>
      <c r="BT3449" s="493" t="n">
        <v>116737.23</v>
      </c>
      <c r="BU3449" s="493" t="n">
        <v>101666.35</v>
      </c>
      <c r="BV3449" s="493" t="n">
        <v>104592.91</v>
      </c>
      <c r="BW3449" s="493" t="n">
        <v>125427.82</v>
      </c>
    </row>
    <row r="3450">
      <c r="A3450" t="inlineStr">
        <is>
          <t>[C9D3] Angiotensin-II 길항제 칼슘길항제 복합제</t>
        </is>
      </c>
      <c r="B3450" t="inlineStr">
        <is>
          <t>삼진제약</t>
        </is>
      </c>
      <c r="C3450" t="inlineStr">
        <is>
          <t>에이알비티에스</t>
        </is>
      </c>
      <c r="D3450" t="inlineStr">
        <is>
          <t>삼진제약</t>
        </is>
      </c>
      <c r="E3450" t="inlineStr">
        <is>
          <t>amlodipine besylate,  telmisartan</t>
        </is>
      </c>
      <c r="F3450" t="inlineStr">
        <is>
          <t>병원</t>
        </is>
      </c>
      <c r="G3450" t="inlineStr">
        <is>
          <t>Generic</t>
        </is>
      </c>
      <c r="H3450" s="493" t="n">
        <v>4657.58</v>
      </c>
      <c r="I3450" s="493" t="n">
        <v>4417.14</v>
      </c>
      <c r="J3450" s="493" t="n">
        <v>8049.55</v>
      </c>
      <c r="K3450" s="493" t="n">
        <v>6632.7</v>
      </c>
      <c r="L3450" s="493" t="n">
        <v>6526.44</v>
      </c>
      <c r="M3450" s="493" t="n">
        <v>7219.05</v>
      </c>
      <c r="N3450" s="493" t="n">
        <v>9346.700000000001</v>
      </c>
      <c r="O3450" s="493" t="n">
        <v>5888.83</v>
      </c>
      <c r="P3450" s="493" t="n">
        <v>7054.52</v>
      </c>
      <c r="Q3450" s="493" t="n">
        <v>8952.799999999999</v>
      </c>
      <c r="R3450" s="493" t="n">
        <v>9776.6</v>
      </c>
      <c r="S3450" s="493" t="n">
        <v>5256.19</v>
      </c>
      <c r="T3450" s="493" t="n">
        <v>8682.639999999999</v>
      </c>
      <c r="U3450" s="493" t="n">
        <v>6046.86</v>
      </c>
      <c r="V3450" s="493" t="n">
        <v>9912.540000000001</v>
      </c>
      <c r="W3450" s="493" t="n">
        <v>9005.459999999999</v>
      </c>
      <c r="X3450" s="493" t="n">
        <v>8972.559999999999</v>
      </c>
      <c r="Y3450" s="493" t="n">
        <v>7317.15</v>
      </c>
      <c r="Z3450" s="493" t="n">
        <v>11836.54</v>
      </c>
      <c r="AA3450" s="493" t="n">
        <v>6788.33</v>
      </c>
      <c r="AB3450" s="493" t="n">
        <v>7095.74</v>
      </c>
      <c r="AC3450" s="493" t="n">
        <v>11536.71</v>
      </c>
      <c r="AD3450" s="493" t="n">
        <v>10786.84</v>
      </c>
      <c r="AE3450" s="493" t="n">
        <v>12711.33</v>
      </c>
      <c r="AF3450" s="493" t="n">
        <v>7080.06</v>
      </c>
      <c r="AG3450" s="493" t="n">
        <v>7969.28</v>
      </c>
      <c r="AH3450" s="493" t="n">
        <v>9551.549999999999</v>
      </c>
      <c r="AI3450" s="493" t="n">
        <v>8958.799999999999</v>
      </c>
      <c r="AJ3450" s="493" t="n">
        <v>11806.29</v>
      </c>
      <c r="AK3450" s="493" t="n">
        <v>5872.6</v>
      </c>
      <c r="AL3450" s="493" t="n">
        <v>8854.26</v>
      </c>
      <c r="AM3450" s="493" t="n">
        <v>6929.52</v>
      </c>
      <c r="AN3450" s="493" t="n">
        <v>8493.76</v>
      </c>
      <c r="AO3450" s="493" t="n">
        <v>7972.65</v>
      </c>
      <c r="AP3450" s="493" t="n">
        <v>8709.32</v>
      </c>
      <c r="AQ3450" s="493" t="n">
        <v>8275.440000000001</v>
      </c>
      <c r="AR3450" s="493" t="n">
        <v>6489.07</v>
      </c>
      <c r="AS3450" s="493" t="n">
        <v>7196.47</v>
      </c>
      <c r="AT3450" s="493" t="n">
        <v>8190.3</v>
      </c>
      <c r="AU3450" s="493" t="n">
        <v>7978.6</v>
      </c>
      <c r="AV3450" s="493" t="n">
        <v>8238</v>
      </c>
      <c r="AW3450" s="493" t="n">
        <v>7888.74</v>
      </c>
      <c r="AX3450" s="493" t="n">
        <v>9799.5</v>
      </c>
      <c r="AY3450" s="493" t="n">
        <v>8612.4</v>
      </c>
      <c r="AZ3450" s="493" t="n">
        <v>6017.1</v>
      </c>
      <c r="BA3450" s="493" t="n">
        <v>6669</v>
      </c>
      <c r="BB3450" s="493" t="n">
        <v>7990.2</v>
      </c>
      <c r="BC3450" s="493" t="n">
        <v>6133.8</v>
      </c>
      <c r="BD3450" s="493" t="n">
        <v>11824.2</v>
      </c>
      <c r="BE3450" s="493" t="n">
        <v>5961.9</v>
      </c>
      <c r="BF3450" s="493" t="n">
        <v>9041.030000000001</v>
      </c>
      <c r="BG3450" s="493" t="n">
        <v>6465.6</v>
      </c>
      <c r="BH3450" s="493" t="n">
        <v>8558.049999999999</v>
      </c>
      <c r="BI3450" s="493" t="n">
        <v>7153.02</v>
      </c>
      <c r="BJ3450" s="493" t="n">
        <v>12011.92</v>
      </c>
      <c r="BK3450" s="493" t="n">
        <v>4260.54</v>
      </c>
      <c r="BL3450" s="493" t="n">
        <v>6976.44</v>
      </c>
      <c r="BM3450" s="493" t="n">
        <v>8621.209999999999</v>
      </c>
      <c r="BN3450" s="493" t="n">
        <v>5910.7</v>
      </c>
      <c r="BO3450" s="493" t="n">
        <v>6203.54</v>
      </c>
      <c r="BP3450" s="493" t="n">
        <v>6019.08</v>
      </c>
      <c r="BQ3450" s="493" t="n">
        <v>5272.47</v>
      </c>
      <c r="BR3450" s="493" t="n">
        <v>6345.54</v>
      </c>
      <c r="BS3450" s="493" t="n">
        <v>8274.719999999999</v>
      </c>
      <c r="BT3450" s="493" t="n">
        <v>5871.56</v>
      </c>
      <c r="BU3450" s="493" t="n">
        <v>8239.85</v>
      </c>
      <c r="BV3450" s="493" t="n">
        <v>7010.6</v>
      </c>
      <c r="BW3450" s="493" t="n">
        <v>9758.780000000001</v>
      </c>
    </row>
    <row r="3451">
      <c r="A3451" t="inlineStr">
        <is>
          <t>[C9D3] Angiotensin-II 길항제 칼슘길항제 복합제</t>
        </is>
      </c>
      <c r="B3451" t="inlineStr">
        <is>
          <t>삼진제약</t>
        </is>
      </c>
      <c r="C3451" t="inlineStr">
        <is>
          <t>에이알비티에스</t>
        </is>
      </c>
      <c r="D3451" t="inlineStr">
        <is>
          <t>삼진제약</t>
        </is>
      </c>
      <c r="E3451" t="inlineStr">
        <is>
          <t>amlodipine besylate,  telmisartan</t>
        </is>
      </c>
      <c r="F3451" t="inlineStr">
        <is>
          <t>의원</t>
        </is>
      </c>
      <c r="G3451" t="inlineStr">
        <is>
          <t>Generic</t>
        </is>
      </c>
      <c r="H3451" s="493" t="n">
        <v>99970.42</v>
      </c>
      <c r="I3451" s="493" t="n">
        <v>86351.81</v>
      </c>
      <c r="J3451" s="493" t="n">
        <v>100180.02</v>
      </c>
      <c r="K3451" s="493" t="n">
        <v>87666.44</v>
      </c>
      <c r="L3451" s="493" t="n">
        <v>84017.22</v>
      </c>
      <c r="M3451" s="493" t="n">
        <v>92619.27</v>
      </c>
      <c r="N3451" s="493" t="n">
        <v>89885.49000000001</v>
      </c>
      <c r="O3451" s="493" t="n">
        <v>90887.89999999999</v>
      </c>
      <c r="P3451" s="493" t="n">
        <v>94993.03999999999</v>
      </c>
      <c r="Q3451" s="493" t="n">
        <v>85597.25</v>
      </c>
      <c r="R3451" s="493" t="n">
        <v>91435.42999999999</v>
      </c>
      <c r="S3451" s="493" t="n">
        <v>94713.47</v>
      </c>
      <c r="T3451" s="493" t="n">
        <v>89851.63</v>
      </c>
      <c r="U3451" s="493" t="n">
        <v>79738.84</v>
      </c>
      <c r="V3451" s="493" t="n">
        <v>98319.75</v>
      </c>
      <c r="W3451" s="493" t="n">
        <v>81470.12</v>
      </c>
      <c r="X3451" s="493" t="n">
        <v>92708.23</v>
      </c>
      <c r="Y3451" s="493" t="n">
        <v>86660.46000000001</v>
      </c>
      <c r="Z3451" s="493" t="n">
        <v>91322.33</v>
      </c>
      <c r="AA3451" s="493" t="n">
        <v>93756</v>
      </c>
      <c r="AB3451" s="493" t="n">
        <v>94566.63</v>
      </c>
      <c r="AC3451" s="493" t="n">
        <v>88524.64</v>
      </c>
      <c r="AD3451" s="493" t="n">
        <v>92294.42999999999</v>
      </c>
      <c r="AE3451" s="493" t="n">
        <v>107232.85</v>
      </c>
      <c r="AF3451" s="493" t="n">
        <v>99262.8</v>
      </c>
      <c r="AG3451" s="493" t="n">
        <v>92819.08</v>
      </c>
      <c r="AH3451" s="493" t="n">
        <v>112357.04</v>
      </c>
      <c r="AI3451" s="493" t="n">
        <v>97470.66</v>
      </c>
      <c r="AJ3451" s="493" t="n">
        <v>104734.69</v>
      </c>
      <c r="AK3451" s="493" t="n">
        <v>108366.82</v>
      </c>
      <c r="AL3451" s="493" t="n">
        <v>98462.86</v>
      </c>
      <c r="AM3451" s="493" t="n">
        <v>102059.78</v>
      </c>
      <c r="AN3451" s="493" t="n">
        <v>91630.32000000001</v>
      </c>
      <c r="AO3451" s="493" t="n">
        <v>96911.41</v>
      </c>
      <c r="AP3451" s="493" t="n">
        <v>98898.59</v>
      </c>
      <c r="AQ3451" s="493" t="n">
        <v>102951.6</v>
      </c>
      <c r="AR3451" s="493" t="n">
        <v>105948.71</v>
      </c>
      <c r="AS3451" s="493" t="n">
        <v>98922.47</v>
      </c>
      <c r="AT3451" s="493" t="n">
        <v>91353.11</v>
      </c>
      <c r="AU3451" s="493" t="n">
        <v>96620.45</v>
      </c>
      <c r="AV3451" s="493" t="n">
        <v>91669.74000000001</v>
      </c>
      <c r="AW3451" s="493" t="n">
        <v>85005.88</v>
      </c>
      <c r="AX3451" s="493" t="n">
        <v>93322.42</v>
      </c>
      <c r="AY3451" s="493" t="n">
        <v>96279.81</v>
      </c>
      <c r="AZ3451" s="493" t="n">
        <v>95638.22</v>
      </c>
      <c r="BA3451" s="493" t="n">
        <v>93407.39</v>
      </c>
      <c r="BB3451" s="493" t="n">
        <v>86404.61</v>
      </c>
      <c r="BC3451" s="493" t="n">
        <v>96894</v>
      </c>
      <c r="BD3451" s="493" t="n">
        <v>92739.5</v>
      </c>
      <c r="BE3451" s="493" t="n">
        <v>88595.27</v>
      </c>
      <c r="BF3451" s="493" t="n">
        <v>92729.25999999999</v>
      </c>
      <c r="BG3451" s="493" t="n">
        <v>92606.74000000001</v>
      </c>
      <c r="BH3451" s="493" t="n">
        <v>88972.48</v>
      </c>
      <c r="BI3451" s="493" t="n">
        <v>89522.7</v>
      </c>
      <c r="BJ3451" s="493" t="n">
        <v>93263.21000000001</v>
      </c>
      <c r="BK3451" s="493" t="n">
        <v>84404.57000000001</v>
      </c>
      <c r="BL3451" s="493" t="n">
        <v>103508.51</v>
      </c>
      <c r="BM3451" s="493" t="n">
        <v>87849.78</v>
      </c>
      <c r="BN3451" s="493" t="n">
        <v>83951.58</v>
      </c>
      <c r="BO3451" s="493" t="n">
        <v>77566.08</v>
      </c>
      <c r="BP3451" s="493" t="n">
        <v>73798.75999999999</v>
      </c>
      <c r="BQ3451" s="493" t="n">
        <v>72770.95</v>
      </c>
      <c r="BR3451" s="493" t="n">
        <v>76791.95</v>
      </c>
      <c r="BS3451" s="493" t="n">
        <v>76298.36</v>
      </c>
      <c r="BT3451" s="493" t="n">
        <v>75503.8</v>
      </c>
      <c r="BU3451" s="493" t="n">
        <v>72725.81</v>
      </c>
      <c r="BV3451" s="493" t="n">
        <v>76825.08</v>
      </c>
      <c r="BW3451" s="493" t="n">
        <v>69425.00999999999</v>
      </c>
    </row>
    <row r="3452">
      <c r="A3452" t="inlineStr">
        <is>
          <t>[C9D3] Angiotensin-II 길항제 칼슘길항제 복합제</t>
        </is>
      </c>
      <c r="B3452" t="inlineStr">
        <is>
          <t>삼진제약</t>
        </is>
      </c>
      <c r="C3452" t="inlineStr">
        <is>
          <t>에이알비티에스</t>
        </is>
      </c>
      <c r="D3452" t="inlineStr">
        <is>
          <t>삼진제약</t>
        </is>
      </c>
      <c r="E3452" t="inlineStr">
        <is>
          <t>amlodipine besylate,  telmisartan</t>
        </is>
      </c>
      <c r="F3452" t="inlineStr">
        <is>
          <t>보건소</t>
        </is>
      </c>
      <c r="G3452" t="inlineStr">
        <is>
          <t>Generic</t>
        </is>
      </c>
      <c r="H3452" s="493" t="n">
        <v>0</v>
      </c>
      <c r="I3452" s="493" t="n">
        <v>0</v>
      </c>
      <c r="J3452" s="493" t="n">
        <v>0</v>
      </c>
      <c r="K3452" s="493" t="n">
        <v>0</v>
      </c>
      <c r="L3452" s="493" t="n">
        <v>0</v>
      </c>
      <c r="M3452" s="493" t="n">
        <v>0</v>
      </c>
      <c r="N3452" s="493" t="n">
        <v>0</v>
      </c>
      <c r="O3452" s="493" t="n">
        <v>0</v>
      </c>
      <c r="P3452" s="493" t="n">
        <v>0</v>
      </c>
      <c r="Q3452" s="493" t="n">
        <v>0</v>
      </c>
      <c r="R3452" s="493" t="n">
        <v>0</v>
      </c>
      <c r="S3452" s="493" t="n">
        <v>0</v>
      </c>
      <c r="T3452" s="493" t="n">
        <v>268.2</v>
      </c>
      <c r="U3452" s="493" t="n">
        <v>0</v>
      </c>
      <c r="V3452" s="493" t="n">
        <v>246.6</v>
      </c>
      <c r="W3452" s="493" t="n">
        <v>0</v>
      </c>
      <c r="X3452" s="493" t="n">
        <v>230.4</v>
      </c>
      <c r="Y3452" s="493" t="n">
        <v>0</v>
      </c>
      <c r="Z3452" s="493" t="n">
        <v>226.8</v>
      </c>
      <c r="AA3452" s="493" t="n">
        <v>0</v>
      </c>
      <c r="AB3452" s="493" t="n">
        <v>0</v>
      </c>
      <c r="AC3452" s="493" t="n">
        <v>0</v>
      </c>
      <c r="AD3452" s="493" t="n">
        <v>0</v>
      </c>
      <c r="AE3452" s="493" t="n">
        <v>0</v>
      </c>
      <c r="AF3452" s="493" t="n">
        <v>0</v>
      </c>
      <c r="AG3452" s="493" t="n">
        <v>0</v>
      </c>
      <c r="AH3452" s="493" t="n">
        <v>0</v>
      </c>
      <c r="AI3452" s="493" t="n">
        <v>0</v>
      </c>
      <c r="AJ3452" s="493" t="n">
        <v>0</v>
      </c>
      <c r="AK3452" s="493" t="n">
        <v>0</v>
      </c>
      <c r="AL3452" s="493" t="n">
        <v>285.6</v>
      </c>
      <c r="AM3452" s="493" t="n">
        <v>205.2</v>
      </c>
      <c r="AN3452" s="493" t="n">
        <v>0</v>
      </c>
      <c r="AO3452" s="493" t="n">
        <v>241.2</v>
      </c>
      <c r="AP3452" s="493" t="n">
        <v>175.5</v>
      </c>
      <c r="AQ3452" s="493" t="n">
        <v>128.4</v>
      </c>
      <c r="AR3452" s="493" t="n">
        <v>136.2</v>
      </c>
      <c r="AS3452" s="493" t="n">
        <v>175.2</v>
      </c>
      <c r="AT3452" s="493" t="n">
        <v>1875.9</v>
      </c>
      <c r="AU3452" s="493" t="n">
        <v>101.4</v>
      </c>
      <c r="AV3452" s="493" t="n">
        <v>173.4</v>
      </c>
      <c r="AW3452" s="493" t="n">
        <v>2883</v>
      </c>
      <c r="AX3452" s="493" t="n">
        <v>130.8</v>
      </c>
      <c r="AY3452" s="493" t="n">
        <v>52.2</v>
      </c>
      <c r="AZ3452" s="493" t="n">
        <v>1327.5</v>
      </c>
      <c r="BA3452" s="493" t="n">
        <v>0</v>
      </c>
      <c r="BB3452" s="493" t="n">
        <v>402.6</v>
      </c>
      <c r="BC3452" s="493" t="n">
        <v>14.14</v>
      </c>
      <c r="BD3452" s="493" t="n">
        <v>0</v>
      </c>
      <c r="BE3452" s="493" t="n">
        <v>52.2</v>
      </c>
      <c r="BF3452" s="493" t="n">
        <v>129.6</v>
      </c>
      <c r="BG3452" s="493" t="n">
        <v>0</v>
      </c>
      <c r="BH3452" s="493" t="n">
        <v>0</v>
      </c>
      <c r="BI3452" s="493" t="n">
        <v>359.1</v>
      </c>
      <c r="BJ3452" s="493" t="n">
        <v>0</v>
      </c>
      <c r="BK3452" s="493" t="n">
        <v>0</v>
      </c>
      <c r="BL3452" s="493" t="n">
        <v>378</v>
      </c>
      <c r="BM3452" s="493" t="n">
        <v>436.2</v>
      </c>
      <c r="BN3452" s="493" t="n">
        <v>49.5</v>
      </c>
      <c r="BO3452" s="493" t="n">
        <v>361.8</v>
      </c>
      <c r="BP3452" s="493" t="n">
        <v>0</v>
      </c>
      <c r="BQ3452" s="493" t="n">
        <v>0</v>
      </c>
      <c r="BR3452" s="493" t="n">
        <v>383.4</v>
      </c>
      <c r="BS3452" s="493" t="n">
        <v>180</v>
      </c>
      <c r="BT3452" s="493" t="n">
        <v>0</v>
      </c>
      <c r="BU3452" s="493" t="n">
        <v>338.4</v>
      </c>
      <c r="BV3452" s="493" t="n">
        <v>0</v>
      </c>
      <c r="BW3452" s="493" t="n">
        <v>0</v>
      </c>
    </row>
    <row r="3453">
      <c r="A3453" t="inlineStr">
        <is>
          <t>[C9D3] Angiotensin-II 길항제 칼슘길항제 복합제</t>
        </is>
      </c>
      <c r="B3453" t="inlineStr">
        <is>
          <t>삼진제약</t>
        </is>
      </c>
      <c r="C3453" t="inlineStr">
        <is>
          <t>피마듀오</t>
        </is>
      </c>
      <c r="D3453" t="inlineStr">
        <is>
          <t>삼진제약</t>
        </is>
      </c>
      <c r="E3453" t="inlineStr">
        <is>
          <t>s-amlodipine besylate 2.5 hydrate  ( as s-amlodipine),  fimasartan potassium trihydrate  ( as fimasartan potassium)</t>
        </is>
      </c>
      <c r="F3453" t="inlineStr">
        <is>
          <t>종합병원</t>
        </is>
      </c>
      <c r="G3453" t="inlineStr">
        <is>
          <t>Generic</t>
        </is>
      </c>
      <c r="H3453" s="493" t="n">
        <v>0</v>
      </c>
      <c r="I3453" s="493" t="n">
        <v>0</v>
      </c>
      <c r="J3453" s="493" t="n">
        <v>0</v>
      </c>
      <c r="K3453" s="493" t="n">
        <v>0</v>
      </c>
      <c r="L3453" s="493" t="n">
        <v>0</v>
      </c>
      <c r="M3453" s="493" t="n">
        <v>0</v>
      </c>
      <c r="N3453" s="493" t="n">
        <v>0</v>
      </c>
      <c r="O3453" s="493" t="n">
        <v>0</v>
      </c>
      <c r="P3453" s="493" t="n">
        <v>0</v>
      </c>
      <c r="Q3453" s="493" t="n">
        <v>0</v>
      </c>
      <c r="R3453" s="493" t="n">
        <v>0</v>
      </c>
      <c r="S3453" s="493" t="n">
        <v>0</v>
      </c>
      <c r="T3453" s="493" t="n">
        <v>0</v>
      </c>
      <c r="U3453" s="493" t="n">
        <v>0</v>
      </c>
      <c r="V3453" s="493" t="n">
        <v>0</v>
      </c>
      <c r="W3453" s="493" t="n">
        <v>0</v>
      </c>
      <c r="X3453" s="493" t="n">
        <v>0</v>
      </c>
      <c r="Y3453" s="493" t="n">
        <v>0</v>
      </c>
      <c r="Z3453" s="493" t="n">
        <v>0</v>
      </c>
      <c r="AA3453" s="493" t="n">
        <v>0</v>
      </c>
      <c r="AB3453" s="493" t="n">
        <v>0</v>
      </c>
      <c r="AC3453" s="493" t="n">
        <v>0</v>
      </c>
      <c r="AD3453" s="493" t="n">
        <v>0</v>
      </c>
      <c r="AE3453" s="493" t="n">
        <v>0</v>
      </c>
      <c r="AF3453" s="493" t="n">
        <v>0</v>
      </c>
      <c r="AG3453" s="493" t="n">
        <v>0</v>
      </c>
      <c r="AH3453" s="493" t="n">
        <v>0</v>
      </c>
      <c r="AI3453" s="493" t="n">
        <v>0</v>
      </c>
      <c r="AJ3453" s="493" t="n">
        <v>0</v>
      </c>
      <c r="AK3453" s="493" t="n">
        <v>0</v>
      </c>
      <c r="AL3453" s="493" t="n">
        <v>0</v>
      </c>
      <c r="AM3453" s="493" t="n">
        <v>6485</v>
      </c>
      <c r="AN3453" s="493" t="n">
        <v>0</v>
      </c>
      <c r="AO3453" s="493" t="n">
        <v>9217.799999999999</v>
      </c>
      <c r="AP3453" s="493" t="n">
        <v>0</v>
      </c>
      <c r="AQ3453" s="493" t="n">
        <v>3729.3</v>
      </c>
      <c r="AR3453" s="493" t="n">
        <v>0</v>
      </c>
      <c r="AS3453" s="493" t="n">
        <v>0</v>
      </c>
      <c r="AT3453" s="493" t="n">
        <v>5084.58</v>
      </c>
      <c r="AU3453" s="493" t="n">
        <v>1245.8</v>
      </c>
      <c r="AV3453" s="493" t="n">
        <v>2064.27</v>
      </c>
      <c r="AW3453" s="493" t="n">
        <v>2182.31</v>
      </c>
      <c r="AX3453" s="493" t="n">
        <v>2370.15</v>
      </c>
      <c r="AY3453" s="493" t="n">
        <v>768.85</v>
      </c>
      <c r="AZ3453" s="493" t="n">
        <v>3864.9</v>
      </c>
      <c r="BA3453" s="493" t="n">
        <v>2283.22</v>
      </c>
      <c r="BB3453" s="493" t="n">
        <v>1123.45</v>
      </c>
      <c r="BC3453" s="493" t="n">
        <v>3174.6</v>
      </c>
      <c r="BD3453" s="493" t="n">
        <v>1236.2</v>
      </c>
      <c r="BE3453" s="493" t="n">
        <v>1518.65</v>
      </c>
      <c r="BF3453" s="493" t="n">
        <v>2666.79</v>
      </c>
      <c r="BG3453" s="493" t="n">
        <v>2283.47</v>
      </c>
      <c r="BH3453" s="493" t="n">
        <v>938.4</v>
      </c>
      <c r="BI3453" s="493" t="n">
        <v>2278.57</v>
      </c>
      <c r="BJ3453" s="493" t="n">
        <v>1468.02</v>
      </c>
      <c r="BK3453" s="493" t="n">
        <v>2793.8</v>
      </c>
      <c r="BL3453" s="493" t="n">
        <v>2272.88</v>
      </c>
      <c r="BM3453" s="493" t="n">
        <v>3835.25</v>
      </c>
      <c r="BN3453" s="493" t="n">
        <v>2278.89</v>
      </c>
      <c r="BO3453" s="493" t="n">
        <v>3520.93</v>
      </c>
      <c r="BP3453" s="493" t="n">
        <v>3757.46</v>
      </c>
      <c r="BQ3453" s="493" t="n">
        <v>1328.7</v>
      </c>
      <c r="BR3453" s="493" t="n">
        <v>4131.06</v>
      </c>
      <c r="BS3453" s="493" t="n">
        <v>3114.55</v>
      </c>
      <c r="BT3453" s="493" t="n">
        <v>3002.34</v>
      </c>
      <c r="BU3453" s="493" t="n">
        <v>1242.8</v>
      </c>
      <c r="BV3453" s="493" t="n">
        <v>5212.59</v>
      </c>
      <c r="BW3453" s="493" t="n">
        <v>2698.04</v>
      </c>
    </row>
    <row r="3454">
      <c r="A3454" t="inlineStr">
        <is>
          <t>[C9D3] Angiotensin-II 길항제 칼슘길항제 복합제</t>
        </is>
      </c>
      <c r="B3454" t="inlineStr">
        <is>
          <t>삼진제약</t>
        </is>
      </c>
      <c r="C3454" t="inlineStr">
        <is>
          <t>피마듀오</t>
        </is>
      </c>
      <c r="D3454" t="inlineStr">
        <is>
          <t>삼진제약</t>
        </is>
      </c>
      <c r="E3454" t="inlineStr">
        <is>
          <t>s-amlodipine besylate 2.5 hydrate  ( as s-amlodipine),  fimasartan potassium trihydrate  ( as fimasartan potassium)</t>
        </is>
      </c>
      <c r="F3454" t="inlineStr">
        <is>
          <t>의원</t>
        </is>
      </c>
      <c r="G3454" t="inlineStr">
        <is>
          <t>Generic</t>
        </is>
      </c>
      <c r="H3454" s="493" t="n">
        <v>0</v>
      </c>
      <c r="I3454" s="493" t="n">
        <v>0</v>
      </c>
      <c r="J3454" s="493" t="n">
        <v>0</v>
      </c>
      <c r="K3454" s="493" t="n">
        <v>0</v>
      </c>
      <c r="L3454" s="493" t="n">
        <v>0</v>
      </c>
      <c r="M3454" s="493" t="n">
        <v>0</v>
      </c>
      <c r="N3454" s="493" t="n">
        <v>0</v>
      </c>
      <c r="O3454" s="493" t="n">
        <v>0</v>
      </c>
      <c r="P3454" s="493" t="n">
        <v>0</v>
      </c>
      <c r="Q3454" s="493" t="n">
        <v>0</v>
      </c>
      <c r="R3454" s="493" t="n">
        <v>0</v>
      </c>
      <c r="S3454" s="493" t="n">
        <v>0</v>
      </c>
      <c r="T3454" s="493" t="n">
        <v>0</v>
      </c>
      <c r="U3454" s="493" t="n">
        <v>0</v>
      </c>
      <c r="V3454" s="493" t="n">
        <v>0</v>
      </c>
      <c r="W3454" s="493" t="n">
        <v>0</v>
      </c>
      <c r="X3454" s="493" t="n">
        <v>0</v>
      </c>
      <c r="Y3454" s="493" t="n">
        <v>0</v>
      </c>
      <c r="Z3454" s="493" t="n">
        <v>0</v>
      </c>
      <c r="AA3454" s="493" t="n">
        <v>0</v>
      </c>
      <c r="AB3454" s="493" t="n">
        <v>0</v>
      </c>
      <c r="AC3454" s="493" t="n">
        <v>0</v>
      </c>
      <c r="AD3454" s="493" t="n">
        <v>0</v>
      </c>
      <c r="AE3454" s="493" t="n">
        <v>0</v>
      </c>
      <c r="AF3454" s="493" t="n">
        <v>0</v>
      </c>
      <c r="AG3454" s="493" t="n">
        <v>0</v>
      </c>
      <c r="AH3454" s="493" t="n">
        <v>0</v>
      </c>
      <c r="AI3454" s="493" t="n">
        <v>0</v>
      </c>
      <c r="AJ3454" s="493" t="n">
        <v>0</v>
      </c>
      <c r="AK3454" s="493" t="n">
        <v>0</v>
      </c>
      <c r="AL3454" s="493" t="n">
        <v>0</v>
      </c>
      <c r="AM3454" s="493" t="n">
        <v>689.4</v>
      </c>
      <c r="AN3454" s="493" t="n">
        <v>0</v>
      </c>
      <c r="AO3454" s="493" t="n">
        <v>890.4</v>
      </c>
      <c r="AP3454" s="493" t="n">
        <v>0</v>
      </c>
      <c r="AQ3454" s="493" t="n">
        <v>652.8</v>
      </c>
      <c r="AR3454" s="493" t="n">
        <v>1417.2</v>
      </c>
      <c r="AS3454" s="493" t="n">
        <v>0</v>
      </c>
      <c r="AT3454" s="493" t="n">
        <v>1110.9</v>
      </c>
      <c r="AU3454" s="493" t="n">
        <v>1438.8</v>
      </c>
      <c r="AV3454" s="493" t="n">
        <v>1636.8</v>
      </c>
      <c r="AW3454" s="493" t="n">
        <v>2805.3</v>
      </c>
      <c r="AX3454" s="493" t="n">
        <v>1973.85</v>
      </c>
      <c r="AY3454" s="493" t="n">
        <v>3257.67</v>
      </c>
      <c r="AZ3454" s="493" t="n">
        <v>4479</v>
      </c>
      <c r="BA3454" s="493" t="n">
        <v>2990.25</v>
      </c>
      <c r="BB3454" s="493" t="n">
        <v>5737.95</v>
      </c>
      <c r="BC3454" s="493" t="n">
        <v>5224.2</v>
      </c>
      <c r="BD3454" s="493" t="n">
        <v>5202.9</v>
      </c>
      <c r="BE3454" s="493" t="n">
        <v>4788</v>
      </c>
      <c r="BF3454" s="493" t="n">
        <v>5994.6</v>
      </c>
      <c r="BG3454" s="493" t="n">
        <v>4917.15</v>
      </c>
      <c r="BH3454" s="493" t="n">
        <v>7973.4</v>
      </c>
      <c r="BI3454" s="493" t="n">
        <v>3505.2</v>
      </c>
      <c r="BJ3454" s="493" t="n">
        <v>6040.4</v>
      </c>
      <c r="BK3454" s="493" t="n">
        <v>4546.2</v>
      </c>
      <c r="BL3454" s="493" t="n">
        <v>5560.05</v>
      </c>
      <c r="BM3454" s="493" t="n">
        <v>6789.9</v>
      </c>
      <c r="BN3454" s="493" t="n">
        <v>6576</v>
      </c>
      <c r="BO3454" s="493" t="n">
        <v>5731.2</v>
      </c>
      <c r="BP3454" s="493" t="n">
        <v>6009.6</v>
      </c>
      <c r="BQ3454" s="493" t="n">
        <v>4514.05</v>
      </c>
      <c r="BR3454" s="493" t="n">
        <v>7196.66</v>
      </c>
      <c r="BS3454" s="493" t="n">
        <v>5906.5</v>
      </c>
      <c r="BT3454" s="493" t="n">
        <v>6038.55</v>
      </c>
      <c r="BU3454" s="493" t="n">
        <v>5912.5</v>
      </c>
      <c r="BV3454" s="493" t="n">
        <v>7010.07</v>
      </c>
      <c r="BW3454" s="493" t="n">
        <v>6029.4</v>
      </c>
    </row>
    <row r="3455">
      <c r="A3455" t="inlineStr">
        <is>
          <t>[C9D3] Angiotensin-II 길항제 칼슘길항제 복합제</t>
        </is>
      </c>
      <c r="B3455" t="inlineStr">
        <is>
          <t>삼진제약</t>
        </is>
      </c>
      <c r="C3455" t="inlineStr">
        <is>
          <t>피마듀오</t>
        </is>
      </c>
      <c r="D3455" t="inlineStr">
        <is>
          <t>삼진제약</t>
        </is>
      </c>
      <c r="E3455" t="inlineStr">
        <is>
          <t>s-amlodipine besylate 2.5 hydrate  ( as s-amlodipine),  fimasartan potassium trihydrate  ( as fimasartan potassium)</t>
        </is>
      </c>
      <c r="F3455" t="inlineStr">
        <is>
          <t>보건소</t>
        </is>
      </c>
      <c r="G3455" t="inlineStr">
        <is>
          <t>Generic</t>
        </is>
      </c>
      <c r="H3455" s="493" t="n">
        <v>0</v>
      </c>
      <c r="I3455" s="493" t="n">
        <v>0</v>
      </c>
      <c r="J3455" s="493" t="n">
        <v>0</v>
      </c>
      <c r="K3455" s="493" t="n">
        <v>0</v>
      </c>
      <c r="L3455" s="493" t="n">
        <v>0</v>
      </c>
      <c r="M3455" s="493" t="n">
        <v>0</v>
      </c>
      <c r="N3455" s="493" t="n">
        <v>0</v>
      </c>
      <c r="O3455" s="493" t="n">
        <v>0</v>
      </c>
      <c r="P3455" s="493" t="n">
        <v>0</v>
      </c>
      <c r="Q3455" s="493" t="n">
        <v>0</v>
      </c>
      <c r="R3455" s="493" t="n">
        <v>0</v>
      </c>
      <c r="S3455" s="493" t="n">
        <v>0</v>
      </c>
      <c r="T3455" s="493" t="n">
        <v>0</v>
      </c>
      <c r="U3455" s="493" t="n">
        <v>0</v>
      </c>
      <c r="V3455" s="493" t="n">
        <v>0</v>
      </c>
      <c r="W3455" s="493" t="n">
        <v>0</v>
      </c>
      <c r="X3455" s="493" t="n">
        <v>0</v>
      </c>
      <c r="Y3455" s="493" t="n">
        <v>0</v>
      </c>
      <c r="Z3455" s="493" t="n">
        <v>0</v>
      </c>
      <c r="AA3455" s="493" t="n">
        <v>0</v>
      </c>
      <c r="AB3455" s="493" t="n">
        <v>0</v>
      </c>
      <c r="AC3455" s="493" t="n">
        <v>0</v>
      </c>
      <c r="AD3455" s="493" t="n">
        <v>0</v>
      </c>
      <c r="AE3455" s="493" t="n">
        <v>0</v>
      </c>
      <c r="AF3455" s="493" t="n">
        <v>0</v>
      </c>
      <c r="AG3455" s="493" t="n">
        <v>0</v>
      </c>
      <c r="AH3455" s="493" t="n">
        <v>0</v>
      </c>
      <c r="AI3455" s="493" t="n">
        <v>0</v>
      </c>
      <c r="AJ3455" s="493" t="n">
        <v>0</v>
      </c>
      <c r="AK3455" s="493" t="n">
        <v>0</v>
      </c>
      <c r="AL3455" s="493" t="n">
        <v>0</v>
      </c>
      <c r="AM3455" s="493" t="n">
        <v>0</v>
      </c>
      <c r="AN3455" s="493" t="n">
        <v>0</v>
      </c>
      <c r="AO3455" s="493" t="n">
        <v>0</v>
      </c>
      <c r="AP3455" s="493" t="n">
        <v>0</v>
      </c>
      <c r="AQ3455" s="493" t="n">
        <v>0</v>
      </c>
      <c r="AR3455" s="493" t="n">
        <v>0</v>
      </c>
      <c r="AS3455" s="493" t="n">
        <v>0</v>
      </c>
      <c r="AT3455" s="493" t="n">
        <v>0</v>
      </c>
      <c r="AU3455" s="493" t="n">
        <v>122.4</v>
      </c>
      <c r="AV3455" s="493" t="n">
        <v>0</v>
      </c>
      <c r="AW3455" s="493" t="n">
        <v>231.6</v>
      </c>
      <c r="AX3455" s="493" t="n">
        <v>0</v>
      </c>
      <c r="AY3455" s="493" t="n">
        <v>213.6</v>
      </c>
      <c r="AZ3455" s="493" t="n">
        <v>0</v>
      </c>
      <c r="BA3455" s="493" t="n">
        <v>108.6</v>
      </c>
      <c r="BB3455" s="493" t="n">
        <v>115.2</v>
      </c>
      <c r="BC3455" s="493" t="n">
        <v>121.2</v>
      </c>
      <c r="BD3455" s="493" t="n">
        <v>0</v>
      </c>
      <c r="BE3455" s="493" t="n">
        <v>242.4</v>
      </c>
      <c r="BF3455" s="493" t="n">
        <v>0</v>
      </c>
      <c r="BG3455" s="493" t="n">
        <v>264</v>
      </c>
      <c r="BH3455" s="493" t="n">
        <v>0</v>
      </c>
      <c r="BI3455" s="493" t="n">
        <v>298.8</v>
      </c>
      <c r="BJ3455" s="493" t="n">
        <v>0</v>
      </c>
      <c r="BK3455" s="493" t="n">
        <v>253.2</v>
      </c>
      <c r="BL3455" s="493" t="n">
        <v>0</v>
      </c>
      <c r="BM3455" s="493" t="n">
        <v>267.6</v>
      </c>
      <c r="BN3455" s="493" t="n">
        <v>0</v>
      </c>
      <c r="BO3455" s="493" t="n">
        <v>216</v>
      </c>
      <c r="BP3455" s="493" t="n">
        <v>0</v>
      </c>
      <c r="BQ3455" s="493" t="n">
        <v>0</v>
      </c>
      <c r="BR3455" s="493" t="n">
        <v>136.8</v>
      </c>
      <c r="BS3455" s="493" t="n">
        <v>0</v>
      </c>
      <c r="BT3455" s="493" t="n">
        <v>0</v>
      </c>
      <c r="BU3455" s="493" t="n">
        <v>0</v>
      </c>
      <c r="BV3455" s="493" t="n">
        <v>0</v>
      </c>
      <c r="BW3455" s="493" t="n">
        <v>0</v>
      </c>
    </row>
    <row r="3456">
      <c r="A3456" t="inlineStr">
        <is>
          <t>[C9D3] Angiotensin-II 길항제 칼슘길항제 복합제</t>
        </is>
      </c>
      <c r="B3456" t="inlineStr">
        <is>
          <t>삼진제약</t>
        </is>
      </c>
      <c r="C3456" t="inlineStr">
        <is>
          <t>피마듀오</t>
        </is>
      </c>
      <c r="D3456" t="inlineStr">
        <is>
          <t>삼진제약</t>
        </is>
      </c>
      <c r="E3456" t="inlineStr">
        <is>
          <t>s-amlodipine besylate dihydrate  ( as s-amlodipine),  fimasartan potassium trihydrate  ( as fimasartan potassium)</t>
        </is>
      </c>
      <c r="F3456" t="inlineStr">
        <is>
          <t>종합병원</t>
        </is>
      </c>
      <c r="G3456" t="inlineStr">
        <is>
          <t>Generic</t>
        </is>
      </c>
      <c r="H3456" s="493" t="n">
        <v>0</v>
      </c>
      <c r="I3456" s="493" t="n">
        <v>0</v>
      </c>
      <c r="J3456" s="493" t="n">
        <v>0</v>
      </c>
      <c r="K3456" s="493" t="n">
        <v>0</v>
      </c>
      <c r="L3456" s="493" t="n">
        <v>0</v>
      </c>
      <c r="M3456" s="493" t="n">
        <v>0</v>
      </c>
      <c r="N3456" s="493" t="n">
        <v>0</v>
      </c>
      <c r="O3456" s="493" t="n">
        <v>0</v>
      </c>
      <c r="P3456" s="493" t="n">
        <v>0</v>
      </c>
      <c r="Q3456" s="493" t="n">
        <v>0</v>
      </c>
      <c r="R3456" s="493" t="n">
        <v>0</v>
      </c>
      <c r="S3456" s="493" t="n">
        <v>0</v>
      </c>
      <c r="T3456" s="493" t="n">
        <v>0</v>
      </c>
      <c r="U3456" s="493" t="n">
        <v>0</v>
      </c>
      <c r="V3456" s="493" t="n">
        <v>0</v>
      </c>
      <c r="W3456" s="493" t="n">
        <v>0</v>
      </c>
      <c r="X3456" s="493" t="n">
        <v>0</v>
      </c>
      <c r="Y3456" s="493" t="n">
        <v>0</v>
      </c>
      <c r="Z3456" s="493" t="n">
        <v>0</v>
      </c>
      <c r="AA3456" s="493" t="n">
        <v>0</v>
      </c>
      <c r="AB3456" s="493" t="n">
        <v>0</v>
      </c>
      <c r="AC3456" s="493" t="n">
        <v>0</v>
      </c>
      <c r="AD3456" s="493" t="n">
        <v>0</v>
      </c>
      <c r="AE3456" s="493" t="n">
        <v>0</v>
      </c>
      <c r="AF3456" s="493" t="n">
        <v>0</v>
      </c>
      <c r="AG3456" s="493" t="n">
        <v>0</v>
      </c>
      <c r="AH3456" s="493" t="n">
        <v>0</v>
      </c>
      <c r="AI3456" s="493" t="n">
        <v>0</v>
      </c>
      <c r="AJ3456" s="493" t="n">
        <v>0</v>
      </c>
      <c r="AK3456" s="493" t="n">
        <v>15461.04</v>
      </c>
      <c r="AL3456" s="493" t="n">
        <v>19416.76</v>
      </c>
      <c r="AM3456" s="493" t="n">
        <v>22283.2</v>
      </c>
      <c r="AN3456" s="493" t="n">
        <v>18589.8</v>
      </c>
      <c r="AO3456" s="493" t="n">
        <v>9239.780000000001</v>
      </c>
      <c r="AP3456" s="493" t="n">
        <v>47177.54</v>
      </c>
      <c r="AQ3456" s="493" t="n">
        <v>14653.75</v>
      </c>
      <c r="AR3456" s="493" t="n">
        <v>21004.6</v>
      </c>
      <c r="AS3456" s="493" t="n">
        <v>24342.8</v>
      </c>
      <c r="AT3456" s="493" t="n">
        <v>10590.2</v>
      </c>
      <c r="AU3456" s="493" t="n">
        <v>9116.200000000001</v>
      </c>
      <c r="AV3456" s="493" t="n">
        <v>13257.58</v>
      </c>
      <c r="AW3456" s="493" t="n">
        <v>6783.73</v>
      </c>
      <c r="AX3456" s="493" t="n">
        <v>13624.14</v>
      </c>
      <c r="AY3456" s="493" t="n">
        <v>9091.85</v>
      </c>
      <c r="AZ3456" s="493" t="n">
        <v>11712.96</v>
      </c>
      <c r="BA3456" s="493" t="n">
        <v>9837.18</v>
      </c>
      <c r="BB3456" s="493" t="n">
        <v>17382.48</v>
      </c>
      <c r="BC3456" s="493" t="n">
        <v>14519.66</v>
      </c>
      <c r="BD3456" s="493" t="n">
        <v>14708.4</v>
      </c>
      <c r="BE3456" s="493" t="n">
        <v>10138.24</v>
      </c>
      <c r="BF3456" s="493" t="n">
        <v>11010.63</v>
      </c>
      <c r="BG3456" s="493" t="n">
        <v>5383.45</v>
      </c>
      <c r="BH3456" s="493" t="n">
        <v>13488.6</v>
      </c>
      <c r="BI3456" s="493" t="n">
        <v>15638.94</v>
      </c>
      <c r="BJ3456" s="493" t="n">
        <v>15455.58</v>
      </c>
      <c r="BK3456" s="493" t="n">
        <v>4584.48</v>
      </c>
      <c r="BL3456" s="493" t="n">
        <v>10818.35</v>
      </c>
      <c r="BM3456" s="493" t="n">
        <v>4393.32</v>
      </c>
      <c r="BN3456" s="493" t="n">
        <v>6113.71</v>
      </c>
      <c r="BO3456" s="493" t="n">
        <v>9478.379999999999</v>
      </c>
      <c r="BP3456" s="493" t="n">
        <v>9043.889999999999</v>
      </c>
      <c r="BQ3456" s="493" t="n">
        <v>4058.95</v>
      </c>
      <c r="BR3456" s="493" t="n">
        <v>14923.34</v>
      </c>
      <c r="BS3456" s="493" t="n">
        <v>6250.95</v>
      </c>
      <c r="BT3456" s="493" t="n">
        <v>8086.23</v>
      </c>
      <c r="BU3456" s="493" t="n">
        <v>15189.04</v>
      </c>
      <c r="BV3456" s="493" t="n">
        <v>14251.98</v>
      </c>
      <c r="BW3456" s="493" t="n">
        <v>11430.74</v>
      </c>
    </row>
    <row r="3457">
      <c r="A3457" t="inlineStr">
        <is>
          <t>[C9D3] Angiotensin-II 길항제 칼슘길항제 복합제</t>
        </is>
      </c>
      <c r="B3457" t="inlineStr">
        <is>
          <t>삼진제약</t>
        </is>
      </c>
      <c r="C3457" t="inlineStr">
        <is>
          <t>피마듀오</t>
        </is>
      </c>
      <c r="D3457" t="inlineStr">
        <is>
          <t>삼진제약</t>
        </is>
      </c>
      <c r="E3457" t="inlineStr">
        <is>
          <t>s-amlodipine besylate dihydrate  ( as s-amlodipine),  fimasartan potassium trihydrate  ( as fimasartan potassium)</t>
        </is>
      </c>
      <c r="F3457" t="inlineStr">
        <is>
          <t>병원</t>
        </is>
      </c>
      <c r="G3457" t="inlineStr">
        <is>
          <t>Generic</t>
        </is>
      </c>
      <c r="H3457" s="493" t="n">
        <v>0</v>
      </c>
      <c r="I3457" s="493" t="n">
        <v>0</v>
      </c>
      <c r="J3457" s="493" t="n">
        <v>0</v>
      </c>
      <c r="K3457" s="493" t="n">
        <v>0</v>
      </c>
      <c r="L3457" s="493" t="n">
        <v>0</v>
      </c>
      <c r="M3457" s="493" t="n">
        <v>0</v>
      </c>
      <c r="N3457" s="493" t="n">
        <v>0</v>
      </c>
      <c r="O3457" s="493" t="n">
        <v>0</v>
      </c>
      <c r="P3457" s="493" t="n">
        <v>0</v>
      </c>
      <c r="Q3457" s="493" t="n">
        <v>0</v>
      </c>
      <c r="R3457" s="493" t="n">
        <v>0</v>
      </c>
      <c r="S3457" s="493" t="n">
        <v>0</v>
      </c>
      <c r="T3457" s="493" t="n">
        <v>0</v>
      </c>
      <c r="U3457" s="493" t="n">
        <v>0</v>
      </c>
      <c r="V3457" s="493" t="n">
        <v>0</v>
      </c>
      <c r="W3457" s="493" t="n">
        <v>0</v>
      </c>
      <c r="X3457" s="493" t="n">
        <v>0</v>
      </c>
      <c r="Y3457" s="493" t="n">
        <v>0</v>
      </c>
      <c r="Z3457" s="493" t="n">
        <v>0</v>
      </c>
      <c r="AA3457" s="493" t="n">
        <v>0</v>
      </c>
      <c r="AB3457" s="493" t="n">
        <v>0</v>
      </c>
      <c r="AC3457" s="493" t="n">
        <v>0</v>
      </c>
      <c r="AD3457" s="493" t="n">
        <v>0</v>
      </c>
      <c r="AE3457" s="493" t="n">
        <v>0</v>
      </c>
      <c r="AF3457" s="493" t="n">
        <v>0</v>
      </c>
      <c r="AG3457" s="493" t="n">
        <v>0</v>
      </c>
      <c r="AH3457" s="493" t="n">
        <v>0</v>
      </c>
      <c r="AI3457" s="493" t="n">
        <v>0</v>
      </c>
      <c r="AJ3457" s="493" t="n">
        <v>0</v>
      </c>
      <c r="AK3457" s="493" t="n">
        <v>0</v>
      </c>
      <c r="AL3457" s="493" t="n">
        <v>0</v>
      </c>
      <c r="AM3457" s="493" t="n">
        <v>0</v>
      </c>
      <c r="AN3457" s="493" t="n">
        <v>0</v>
      </c>
      <c r="AO3457" s="493" t="n">
        <v>0</v>
      </c>
      <c r="AP3457" s="493" t="n">
        <v>0</v>
      </c>
      <c r="AQ3457" s="493" t="n">
        <v>0</v>
      </c>
      <c r="AR3457" s="493" t="n">
        <v>0</v>
      </c>
      <c r="AS3457" s="493" t="n">
        <v>0</v>
      </c>
      <c r="AT3457" s="493" t="n">
        <v>0</v>
      </c>
      <c r="AU3457" s="493" t="n">
        <v>0</v>
      </c>
      <c r="AV3457" s="493" t="n">
        <v>0</v>
      </c>
      <c r="AW3457" s="493" t="n">
        <v>0</v>
      </c>
      <c r="AX3457" s="493" t="n">
        <v>0</v>
      </c>
      <c r="AY3457" s="493" t="n">
        <v>0</v>
      </c>
      <c r="AZ3457" s="493" t="n">
        <v>0</v>
      </c>
      <c r="BA3457" s="493" t="n">
        <v>0</v>
      </c>
      <c r="BB3457" s="493" t="n">
        <v>0</v>
      </c>
      <c r="BC3457" s="493" t="n">
        <v>232.36</v>
      </c>
      <c r="BD3457" s="493" t="n">
        <v>0</v>
      </c>
      <c r="BE3457" s="493" t="n">
        <v>0</v>
      </c>
      <c r="BF3457" s="493" t="n">
        <v>0</v>
      </c>
      <c r="BG3457" s="493" t="n">
        <v>0</v>
      </c>
      <c r="BH3457" s="493" t="n">
        <v>0</v>
      </c>
      <c r="BI3457" s="493" t="n">
        <v>0</v>
      </c>
      <c r="BJ3457" s="493" t="n">
        <v>154.56</v>
      </c>
      <c r="BK3457" s="493" t="n">
        <v>0</v>
      </c>
      <c r="BL3457" s="493" t="n">
        <v>0</v>
      </c>
      <c r="BM3457" s="493" t="n">
        <v>0</v>
      </c>
      <c r="BN3457" s="493" t="n">
        <v>0</v>
      </c>
      <c r="BO3457" s="493" t="n">
        <v>0</v>
      </c>
      <c r="BP3457" s="493" t="n">
        <v>0</v>
      </c>
      <c r="BQ3457" s="493" t="n">
        <v>0</v>
      </c>
      <c r="BR3457" s="493" t="n">
        <v>0</v>
      </c>
      <c r="BS3457" s="493" t="n">
        <v>0</v>
      </c>
      <c r="BT3457" s="493" t="n">
        <v>245.7</v>
      </c>
      <c r="BU3457" s="493" t="n">
        <v>0</v>
      </c>
      <c r="BV3457" s="493" t="n">
        <v>402.6</v>
      </c>
      <c r="BW3457" s="493" t="n">
        <v>211.41</v>
      </c>
    </row>
    <row r="3458">
      <c r="A3458" t="inlineStr">
        <is>
          <t>[C9D3] Angiotensin-II 길항제 칼슘길항제 복합제</t>
        </is>
      </c>
      <c r="B3458" t="inlineStr">
        <is>
          <t>삼진제약</t>
        </is>
      </c>
      <c r="C3458" t="inlineStr">
        <is>
          <t>피마듀오</t>
        </is>
      </c>
      <c r="D3458" t="inlineStr">
        <is>
          <t>삼진제약</t>
        </is>
      </c>
      <c r="E3458" t="inlineStr">
        <is>
          <t>s-amlodipine besylate dihydrate  ( as s-amlodipine),  fimasartan potassium trihydrate  ( as fimasartan potassium)</t>
        </is>
      </c>
      <c r="F3458" t="inlineStr">
        <is>
          <t>의원</t>
        </is>
      </c>
      <c r="G3458" t="inlineStr">
        <is>
          <t>Generic</t>
        </is>
      </c>
      <c r="H3458" s="493" t="n">
        <v>0</v>
      </c>
      <c r="I3458" s="493" t="n">
        <v>0</v>
      </c>
      <c r="J3458" s="493" t="n">
        <v>0</v>
      </c>
      <c r="K3458" s="493" t="n">
        <v>0</v>
      </c>
      <c r="L3458" s="493" t="n">
        <v>0</v>
      </c>
      <c r="M3458" s="493" t="n">
        <v>0</v>
      </c>
      <c r="N3458" s="493" t="n">
        <v>0</v>
      </c>
      <c r="O3458" s="493" t="n">
        <v>0</v>
      </c>
      <c r="P3458" s="493" t="n">
        <v>0</v>
      </c>
      <c r="Q3458" s="493" t="n">
        <v>0</v>
      </c>
      <c r="R3458" s="493" t="n">
        <v>0</v>
      </c>
      <c r="S3458" s="493" t="n">
        <v>0</v>
      </c>
      <c r="T3458" s="493" t="n">
        <v>0</v>
      </c>
      <c r="U3458" s="493" t="n">
        <v>0</v>
      </c>
      <c r="V3458" s="493" t="n">
        <v>0</v>
      </c>
      <c r="W3458" s="493" t="n">
        <v>0</v>
      </c>
      <c r="X3458" s="493" t="n">
        <v>0</v>
      </c>
      <c r="Y3458" s="493" t="n">
        <v>0</v>
      </c>
      <c r="Z3458" s="493" t="n">
        <v>0</v>
      </c>
      <c r="AA3458" s="493" t="n">
        <v>0</v>
      </c>
      <c r="AB3458" s="493" t="n">
        <v>0</v>
      </c>
      <c r="AC3458" s="493" t="n">
        <v>0</v>
      </c>
      <c r="AD3458" s="493" t="n">
        <v>0</v>
      </c>
      <c r="AE3458" s="493" t="n">
        <v>0</v>
      </c>
      <c r="AF3458" s="493" t="n">
        <v>0</v>
      </c>
      <c r="AG3458" s="493" t="n">
        <v>0</v>
      </c>
      <c r="AH3458" s="493" t="n">
        <v>0</v>
      </c>
      <c r="AI3458" s="493" t="n">
        <v>0</v>
      </c>
      <c r="AJ3458" s="493" t="n">
        <v>0</v>
      </c>
      <c r="AK3458" s="493" t="n">
        <v>66.88</v>
      </c>
      <c r="AL3458" s="493" t="n">
        <v>666.6</v>
      </c>
      <c r="AM3458" s="493" t="n">
        <v>766</v>
      </c>
      <c r="AN3458" s="493" t="n">
        <v>489.6</v>
      </c>
      <c r="AO3458" s="493" t="n">
        <v>865.2</v>
      </c>
      <c r="AP3458" s="493" t="n">
        <v>940.5</v>
      </c>
      <c r="AQ3458" s="493" t="n">
        <v>603.6</v>
      </c>
      <c r="AR3458" s="493" t="n">
        <v>796.2</v>
      </c>
      <c r="AS3458" s="493" t="n">
        <v>618</v>
      </c>
      <c r="AT3458" s="493" t="n">
        <v>1072.8</v>
      </c>
      <c r="AU3458" s="493" t="n">
        <v>751.5</v>
      </c>
      <c r="AV3458" s="493" t="n">
        <v>2243.1</v>
      </c>
      <c r="AW3458" s="493" t="n">
        <v>1395.45</v>
      </c>
      <c r="AX3458" s="493" t="n">
        <v>4152.3</v>
      </c>
      <c r="AY3458" s="493" t="n">
        <v>3365.1</v>
      </c>
      <c r="AZ3458" s="493" t="n">
        <v>4276.8</v>
      </c>
      <c r="BA3458" s="493" t="n">
        <v>3759.15</v>
      </c>
      <c r="BB3458" s="493" t="n">
        <v>4695</v>
      </c>
      <c r="BC3458" s="493" t="n">
        <v>4551.75</v>
      </c>
      <c r="BD3458" s="493" t="n">
        <v>3331.05</v>
      </c>
      <c r="BE3458" s="493" t="n">
        <v>3831.6</v>
      </c>
      <c r="BF3458" s="493" t="n">
        <v>3784.8</v>
      </c>
      <c r="BG3458" s="493" t="n">
        <v>3508.2</v>
      </c>
      <c r="BH3458" s="493" t="n">
        <v>3474</v>
      </c>
      <c r="BI3458" s="493" t="n">
        <v>6932.1</v>
      </c>
      <c r="BJ3458" s="493" t="n">
        <v>4557.3</v>
      </c>
      <c r="BK3458" s="493" t="n">
        <v>5324.85</v>
      </c>
      <c r="BL3458" s="493" t="n">
        <v>7732.37</v>
      </c>
      <c r="BM3458" s="493" t="n">
        <v>7304.36</v>
      </c>
      <c r="BN3458" s="493" t="n">
        <v>4165.9</v>
      </c>
      <c r="BO3458" s="493" t="n">
        <v>5726.52</v>
      </c>
      <c r="BP3458" s="493" t="n">
        <v>4449.05</v>
      </c>
      <c r="BQ3458" s="493" t="n">
        <v>6264.55</v>
      </c>
      <c r="BR3458" s="493" t="n">
        <v>5000.1</v>
      </c>
      <c r="BS3458" s="493" t="n">
        <v>5839.2</v>
      </c>
      <c r="BT3458" s="493" t="n">
        <v>5031.75</v>
      </c>
      <c r="BU3458" s="493" t="n">
        <v>6319.78</v>
      </c>
      <c r="BV3458" s="493" t="n">
        <v>7700</v>
      </c>
      <c r="BW3458" s="493" t="n">
        <v>5102.1</v>
      </c>
    </row>
    <row r="3459">
      <c r="A3459" t="inlineStr">
        <is>
          <t>[C9D3] Angiotensin-II 길항제 칼슘길항제 복합제</t>
        </is>
      </c>
      <c r="B3459" t="inlineStr">
        <is>
          <t>삼천당</t>
        </is>
      </c>
      <c r="C3459" t="inlineStr">
        <is>
          <t>암로반</t>
        </is>
      </c>
      <c r="D3459" t="inlineStr">
        <is>
          <t>삼천당</t>
        </is>
      </c>
      <c r="E3459" t="inlineStr">
        <is>
          <t>amlodipine besylate,  valsartan</t>
        </is>
      </c>
      <c r="F3459" t="inlineStr">
        <is>
          <t>종합병원</t>
        </is>
      </c>
      <c r="G3459" t="inlineStr">
        <is>
          <t>Generic</t>
        </is>
      </c>
      <c r="H3459" s="493" t="n">
        <v>0</v>
      </c>
      <c r="I3459" s="493" t="n">
        <v>0</v>
      </c>
      <c r="J3459" s="493" t="n">
        <v>0</v>
      </c>
      <c r="K3459" s="493" t="n">
        <v>0</v>
      </c>
      <c r="L3459" s="493" t="n">
        <v>0</v>
      </c>
      <c r="M3459" s="493" t="n">
        <v>0</v>
      </c>
      <c r="N3459" s="493" t="n">
        <v>0</v>
      </c>
      <c r="O3459" s="493" t="n">
        <v>240</v>
      </c>
      <c r="P3459" s="493" t="n">
        <v>241.5</v>
      </c>
      <c r="Q3459" s="493" t="n">
        <v>112</v>
      </c>
      <c r="R3459" s="493" t="n">
        <v>112</v>
      </c>
      <c r="S3459" s="493" t="n">
        <v>448</v>
      </c>
      <c r="T3459" s="493" t="n">
        <v>225.4</v>
      </c>
      <c r="U3459" s="493" t="n">
        <v>225.4</v>
      </c>
      <c r="V3459" s="493" t="n">
        <v>448.84</v>
      </c>
      <c r="W3459" s="493" t="n">
        <v>672.84</v>
      </c>
      <c r="X3459" s="493" t="n">
        <v>0</v>
      </c>
      <c r="Y3459" s="493" t="n">
        <v>0</v>
      </c>
      <c r="Z3459" s="493" t="n">
        <v>0</v>
      </c>
      <c r="AA3459" s="493" t="n">
        <v>0</v>
      </c>
      <c r="AB3459" s="493" t="n">
        <v>0</v>
      </c>
      <c r="AC3459" s="493" t="n">
        <v>0</v>
      </c>
      <c r="AD3459" s="493" t="n">
        <v>0</v>
      </c>
      <c r="AE3459" s="493" t="n">
        <v>0</v>
      </c>
      <c r="AF3459" s="493" t="n">
        <v>0</v>
      </c>
      <c r="AG3459" s="493" t="n">
        <v>0</v>
      </c>
      <c r="AH3459" s="493" t="n">
        <v>0</v>
      </c>
      <c r="AI3459" s="493" t="n">
        <v>0</v>
      </c>
      <c r="AJ3459" s="493" t="n">
        <v>0</v>
      </c>
      <c r="AK3459" s="493" t="n">
        <v>0</v>
      </c>
      <c r="AL3459" s="493" t="n">
        <v>0</v>
      </c>
      <c r="AM3459" s="493" t="n">
        <v>0</v>
      </c>
      <c r="AN3459" s="493" t="n">
        <v>0</v>
      </c>
      <c r="AO3459" s="493" t="n">
        <v>0</v>
      </c>
      <c r="AP3459" s="493" t="n">
        <v>0</v>
      </c>
      <c r="AQ3459" s="493" t="n">
        <v>0</v>
      </c>
      <c r="AR3459" s="493" t="n">
        <v>0</v>
      </c>
      <c r="AS3459" s="493" t="n">
        <v>0</v>
      </c>
      <c r="AT3459" s="493" t="n">
        <v>0</v>
      </c>
      <c r="AU3459" s="493" t="n">
        <v>0</v>
      </c>
      <c r="AV3459" s="493" t="n">
        <v>0</v>
      </c>
      <c r="AW3459" s="493" t="n">
        <v>0</v>
      </c>
      <c r="AX3459" s="493" t="n">
        <v>0</v>
      </c>
      <c r="AY3459" s="493" t="n">
        <v>0</v>
      </c>
      <c r="AZ3459" s="493" t="n">
        <v>0</v>
      </c>
      <c r="BA3459" s="493" t="n">
        <v>0</v>
      </c>
      <c r="BB3459" s="493" t="n">
        <v>0</v>
      </c>
      <c r="BC3459" s="493" t="n">
        <v>0</v>
      </c>
      <c r="BD3459" s="493" t="n">
        <v>0</v>
      </c>
      <c r="BE3459" s="493" t="n">
        <v>0</v>
      </c>
      <c r="BF3459" s="493" t="n">
        <v>0</v>
      </c>
      <c r="BG3459" s="493" t="n">
        <v>480</v>
      </c>
      <c r="BH3459" s="493" t="n">
        <v>0</v>
      </c>
      <c r="BI3459" s="493" t="n">
        <v>0</v>
      </c>
      <c r="BJ3459" s="493" t="n">
        <v>0</v>
      </c>
      <c r="BK3459" s="493" t="n">
        <v>0</v>
      </c>
      <c r="BL3459" s="493" t="n">
        <v>0</v>
      </c>
      <c r="BM3459" s="493" t="n">
        <v>0</v>
      </c>
      <c r="BN3459" s="493" t="n">
        <v>0</v>
      </c>
      <c r="BO3459" s="493" t="n">
        <v>0</v>
      </c>
      <c r="BP3459" s="493" t="n">
        <v>0</v>
      </c>
      <c r="BQ3459" s="493" t="n">
        <v>0</v>
      </c>
      <c r="BR3459" s="493" t="n">
        <v>0</v>
      </c>
      <c r="BS3459" s="493" t="n">
        <v>0</v>
      </c>
      <c r="BT3459" s="493" t="n">
        <v>0</v>
      </c>
      <c r="BU3459" s="493" t="n">
        <v>16.2</v>
      </c>
      <c r="BV3459" s="493" t="n">
        <v>0</v>
      </c>
      <c r="BW3459" s="493" t="n">
        <v>0</v>
      </c>
    </row>
    <row r="3460">
      <c r="A3460" t="inlineStr">
        <is>
          <t>[C9D3] Angiotensin-II 길항제 칼슘길항제 복합제</t>
        </is>
      </c>
      <c r="B3460" t="inlineStr">
        <is>
          <t>삼천당</t>
        </is>
      </c>
      <c r="C3460" t="inlineStr">
        <is>
          <t>암로반</t>
        </is>
      </c>
      <c r="D3460" t="inlineStr">
        <is>
          <t>삼천당</t>
        </is>
      </c>
      <c r="E3460" t="inlineStr">
        <is>
          <t>amlodipine besylate,  valsartan</t>
        </is>
      </c>
      <c r="F3460" t="inlineStr">
        <is>
          <t>병원</t>
        </is>
      </c>
      <c r="G3460" t="inlineStr">
        <is>
          <t>Generic</t>
        </is>
      </c>
      <c r="H3460" s="493" t="n">
        <v>5902.3</v>
      </c>
      <c r="I3460" s="493" t="n">
        <v>2808.3</v>
      </c>
      <c r="J3460" s="493" t="n">
        <v>7121.36</v>
      </c>
      <c r="K3460" s="493" t="n">
        <v>6320.82</v>
      </c>
      <c r="L3460" s="493" t="n">
        <v>5860.16</v>
      </c>
      <c r="M3460" s="493" t="n">
        <v>6327.9</v>
      </c>
      <c r="N3460" s="493" t="n">
        <v>4411.34</v>
      </c>
      <c r="O3460" s="493" t="n">
        <v>4123.28</v>
      </c>
      <c r="P3460" s="493" t="n">
        <v>9256</v>
      </c>
      <c r="Q3460" s="493" t="n">
        <v>6021.76</v>
      </c>
      <c r="R3460" s="493" t="n">
        <v>3830.01</v>
      </c>
      <c r="S3460" s="493" t="n">
        <v>6585.5</v>
      </c>
      <c r="T3460" s="493" t="n">
        <v>3867.98</v>
      </c>
      <c r="U3460" s="493" t="n">
        <v>5452.78</v>
      </c>
      <c r="V3460" s="493" t="n">
        <v>6789.1</v>
      </c>
      <c r="W3460" s="493" t="n">
        <v>4929.12</v>
      </c>
      <c r="X3460" s="493" t="n">
        <v>5951.9</v>
      </c>
      <c r="Y3460" s="493" t="n">
        <v>4792.1</v>
      </c>
      <c r="Z3460" s="493" t="n">
        <v>5812.7</v>
      </c>
      <c r="AA3460" s="493" t="n">
        <v>3866.6</v>
      </c>
      <c r="AB3460" s="493" t="n">
        <v>4049.6</v>
      </c>
      <c r="AC3460" s="493" t="n">
        <v>5096.24</v>
      </c>
      <c r="AD3460" s="493" t="n">
        <v>6295.09</v>
      </c>
      <c r="AE3460" s="493" t="n">
        <v>6804.2</v>
      </c>
      <c r="AF3460" s="493" t="n">
        <v>2948.06</v>
      </c>
      <c r="AG3460" s="493" t="n">
        <v>6231.06</v>
      </c>
      <c r="AH3460" s="493" t="n">
        <v>11262.04</v>
      </c>
      <c r="AI3460" s="493" t="n">
        <v>5879.88</v>
      </c>
      <c r="AJ3460" s="493" t="n">
        <v>4755.99</v>
      </c>
      <c r="AK3460" s="493" t="n">
        <v>7416.68</v>
      </c>
      <c r="AL3460" s="493" t="n">
        <v>4008.2</v>
      </c>
      <c r="AM3460" s="493" t="n">
        <v>8022.74</v>
      </c>
      <c r="AN3460" s="493" t="n">
        <v>7209.88</v>
      </c>
      <c r="AO3460" s="493" t="n">
        <v>6311.7</v>
      </c>
      <c r="AP3460" s="493" t="n">
        <v>1960.5</v>
      </c>
      <c r="AQ3460" s="493" t="n">
        <v>7523.38</v>
      </c>
      <c r="AR3460" s="493" t="n">
        <v>5431.76</v>
      </c>
      <c r="AS3460" s="493" t="n">
        <v>4749.16</v>
      </c>
      <c r="AT3460" s="493" t="n">
        <v>4330.74</v>
      </c>
      <c r="AU3460" s="493" t="n">
        <v>6075.96</v>
      </c>
      <c r="AV3460" s="493" t="n">
        <v>4605</v>
      </c>
      <c r="AW3460" s="493" t="n">
        <v>9060.190000000001</v>
      </c>
      <c r="AX3460" s="493" t="n">
        <v>3064.8</v>
      </c>
      <c r="AY3460" s="493" t="n">
        <v>8239.959999999999</v>
      </c>
      <c r="AZ3460" s="493" t="n">
        <v>3722.6</v>
      </c>
      <c r="BA3460" s="493" t="n">
        <v>6252.18</v>
      </c>
      <c r="BB3460" s="493" t="n">
        <v>6211.85</v>
      </c>
      <c r="BC3460" s="493" t="n">
        <v>7981</v>
      </c>
      <c r="BD3460" s="493" t="n">
        <v>4957.9</v>
      </c>
      <c r="BE3460" s="493" t="n">
        <v>5774.12</v>
      </c>
      <c r="BF3460" s="493" t="n">
        <v>5716.85</v>
      </c>
      <c r="BG3460" s="493" t="n">
        <v>3636</v>
      </c>
      <c r="BH3460" s="493" t="n">
        <v>6428.64</v>
      </c>
      <c r="BI3460" s="493" t="n">
        <v>3558.54</v>
      </c>
      <c r="BJ3460" s="493" t="n">
        <v>5571.01</v>
      </c>
      <c r="BK3460" s="493" t="n">
        <v>5831.4</v>
      </c>
      <c r="BL3460" s="493" t="n">
        <v>4866.12</v>
      </c>
      <c r="BM3460" s="493" t="n">
        <v>3843.9</v>
      </c>
      <c r="BN3460" s="493" t="n">
        <v>2913.3</v>
      </c>
      <c r="BO3460" s="493" t="n">
        <v>2610.3</v>
      </c>
      <c r="BP3460" s="493" t="n">
        <v>3780.75</v>
      </c>
      <c r="BQ3460" s="493" t="n">
        <v>4690</v>
      </c>
      <c r="BR3460" s="493" t="n">
        <v>2034.85</v>
      </c>
      <c r="BS3460" s="493" t="n">
        <v>3320.4</v>
      </c>
      <c r="BT3460" s="493" t="n">
        <v>4542.8</v>
      </c>
      <c r="BU3460" s="493" t="n">
        <v>3669</v>
      </c>
      <c r="BV3460" s="493" t="n">
        <v>2860.5</v>
      </c>
      <c r="BW3460" s="493" t="n">
        <v>3707</v>
      </c>
    </row>
    <row r="3461">
      <c r="A3461" t="inlineStr">
        <is>
          <t>[C9D3] Angiotensin-II 길항제 칼슘길항제 복합제</t>
        </is>
      </c>
      <c r="B3461" t="inlineStr">
        <is>
          <t>삼천당</t>
        </is>
      </c>
      <c r="C3461" t="inlineStr">
        <is>
          <t>암로반</t>
        </is>
      </c>
      <c r="D3461" t="inlineStr">
        <is>
          <t>삼천당</t>
        </is>
      </c>
      <c r="E3461" t="inlineStr">
        <is>
          <t>amlodipine besylate,  valsartan</t>
        </is>
      </c>
      <c r="F3461" t="inlineStr">
        <is>
          <t>의원</t>
        </is>
      </c>
      <c r="G3461" t="inlineStr">
        <is>
          <t>Generic</t>
        </is>
      </c>
      <c r="H3461" s="493" t="n">
        <v>196393.94</v>
      </c>
      <c r="I3461" s="493" t="n">
        <v>167427.83</v>
      </c>
      <c r="J3461" s="493" t="n">
        <v>204495.61</v>
      </c>
      <c r="K3461" s="493" t="n">
        <v>203539.25</v>
      </c>
      <c r="L3461" s="493" t="n">
        <v>198338.47</v>
      </c>
      <c r="M3461" s="493" t="n">
        <v>198785.88</v>
      </c>
      <c r="N3461" s="493" t="n">
        <v>182543.03</v>
      </c>
      <c r="O3461" s="493" t="n">
        <v>202423.12</v>
      </c>
      <c r="P3461" s="493" t="n">
        <v>181429.77</v>
      </c>
      <c r="Q3461" s="493" t="n">
        <v>199749.19</v>
      </c>
      <c r="R3461" s="493" t="n">
        <v>189355.35</v>
      </c>
      <c r="S3461" s="493" t="n">
        <v>219202.54</v>
      </c>
      <c r="T3461" s="493" t="n">
        <v>199129.08</v>
      </c>
      <c r="U3461" s="493" t="n">
        <v>190992.44</v>
      </c>
      <c r="V3461" s="493" t="n">
        <v>204306.3</v>
      </c>
      <c r="W3461" s="493" t="n">
        <v>219086.57</v>
      </c>
      <c r="X3461" s="493" t="n">
        <v>195397.25</v>
      </c>
      <c r="Y3461" s="493" t="n">
        <v>203287.16</v>
      </c>
      <c r="Z3461" s="493" t="n">
        <v>196175.84</v>
      </c>
      <c r="AA3461" s="493" t="n">
        <v>199646.48</v>
      </c>
      <c r="AB3461" s="493" t="n">
        <v>180419.77</v>
      </c>
      <c r="AC3461" s="493" t="n">
        <v>190259.95</v>
      </c>
      <c r="AD3461" s="493" t="n">
        <v>187029.2</v>
      </c>
      <c r="AE3461" s="493" t="n">
        <v>197407.22</v>
      </c>
      <c r="AF3461" s="493" t="n">
        <v>195142.86</v>
      </c>
      <c r="AG3461" s="493" t="n">
        <v>185134.46</v>
      </c>
      <c r="AH3461" s="493" t="n">
        <v>197359.61</v>
      </c>
      <c r="AI3461" s="493" t="n">
        <v>191123.88</v>
      </c>
      <c r="AJ3461" s="493" t="n">
        <v>203345.18</v>
      </c>
      <c r="AK3461" s="493" t="n">
        <v>190861.65</v>
      </c>
      <c r="AL3461" s="493" t="n">
        <v>200862.67</v>
      </c>
      <c r="AM3461" s="493" t="n">
        <v>201169.4</v>
      </c>
      <c r="AN3461" s="493" t="n">
        <v>182103.4</v>
      </c>
      <c r="AO3461" s="493" t="n">
        <v>197135.15</v>
      </c>
      <c r="AP3461" s="493" t="n">
        <v>180927.83</v>
      </c>
      <c r="AQ3461" s="493" t="n">
        <v>194411.88</v>
      </c>
      <c r="AR3461" s="493" t="n">
        <v>196372.92</v>
      </c>
      <c r="AS3461" s="493" t="n">
        <v>179468.52</v>
      </c>
      <c r="AT3461" s="493" t="n">
        <v>174874.21</v>
      </c>
      <c r="AU3461" s="493" t="n">
        <v>192645.73</v>
      </c>
      <c r="AV3461" s="493" t="n">
        <v>183377.71</v>
      </c>
      <c r="AW3461" s="493" t="n">
        <v>164379.38</v>
      </c>
      <c r="AX3461" s="493" t="n">
        <v>180373.21</v>
      </c>
      <c r="AY3461" s="493" t="n">
        <v>173344.28</v>
      </c>
      <c r="AZ3461" s="493" t="n">
        <v>178500.46</v>
      </c>
      <c r="BA3461" s="493" t="n">
        <v>173803.82</v>
      </c>
      <c r="BB3461" s="493" t="n">
        <v>172371.26</v>
      </c>
      <c r="BC3461" s="493" t="n">
        <v>179731.56</v>
      </c>
      <c r="BD3461" s="493" t="n">
        <v>179960.49</v>
      </c>
      <c r="BE3461" s="493" t="n">
        <v>147872.48</v>
      </c>
      <c r="BF3461" s="493" t="n">
        <v>173214.98</v>
      </c>
      <c r="BG3461" s="493" t="n">
        <v>162586.21</v>
      </c>
      <c r="BH3461" s="493" t="n">
        <v>170418.16</v>
      </c>
      <c r="BI3461" s="493" t="n">
        <v>165996.69</v>
      </c>
      <c r="BJ3461" s="493" t="n">
        <v>177446.72</v>
      </c>
      <c r="BK3461" s="493" t="n">
        <v>168483.2</v>
      </c>
      <c r="BL3461" s="493" t="n">
        <v>178713.29</v>
      </c>
      <c r="BM3461" s="493" t="n">
        <v>152035.53</v>
      </c>
      <c r="BN3461" s="493" t="n">
        <v>149558.83</v>
      </c>
      <c r="BO3461" s="493" t="n">
        <v>188680.66</v>
      </c>
      <c r="BP3461" s="493" t="n">
        <v>156325.96</v>
      </c>
      <c r="BQ3461" s="493" t="n">
        <v>147156.25</v>
      </c>
      <c r="BR3461" s="493" t="n">
        <v>168607.05</v>
      </c>
      <c r="BS3461" s="493" t="n">
        <v>157555.32</v>
      </c>
      <c r="BT3461" s="493" t="n">
        <v>158562.26</v>
      </c>
      <c r="BU3461" s="493" t="n">
        <v>166793.91</v>
      </c>
      <c r="BV3461" s="493" t="n">
        <v>169511.65</v>
      </c>
      <c r="BW3461" s="493" t="n">
        <v>153585.35</v>
      </c>
    </row>
    <row r="3462">
      <c r="A3462" t="inlineStr">
        <is>
          <t>[C9D3] Angiotensin-II 길항제 칼슘길항제 복합제</t>
        </is>
      </c>
      <c r="B3462" t="inlineStr">
        <is>
          <t>삼천당</t>
        </is>
      </c>
      <c r="C3462" t="inlineStr">
        <is>
          <t>암로반</t>
        </is>
      </c>
      <c r="D3462" t="inlineStr">
        <is>
          <t>삼천당</t>
        </is>
      </c>
      <c r="E3462" t="inlineStr">
        <is>
          <t>amlodipine besylate,  valsartan</t>
        </is>
      </c>
      <c r="F3462" t="inlineStr">
        <is>
          <t>보건소</t>
        </is>
      </c>
      <c r="G3462" t="inlineStr">
        <is>
          <t>Generic</t>
        </is>
      </c>
      <c r="H3462" s="493" t="n">
        <v>1584</v>
      </c>
      <c r="I3462" s="493" t="n">
        <v>0</v>
      </c>
      <c r="J3462" s="493" t="n">
        <v>1304.4</v>
      </c>
      <c r="K3462" s="493" t="n">
        <v>1296.3</v>
      </c>
      <c r="L3462" s="493" t="n">
        <v>0</v>
      </c>
      <c r="M3462" s="493" t="n">
        <v>519.3</v>
      </c>
      <c r="N3462" s="493" t="n">
        <v>1018.8</v>
      </c>
      <c r="O3462" s="493" t="n">
        <v>0</v>
      </c>
      <c r="P3462" s="493" t="n">
        <v>1099.2</v>
      </c>
      <c r="Q3462" s="493" t="n">
        <v>129.3</v>
      </c>
      <c r="R3462" s="493" t="n">
        <v>889.5</v>
      </c>
      <c r="S3462" s="493" t="n">
        <v>1022.4</v>
      </c>
      <c r="T3462" s="493" t="n">
        <v>718.8</v>
      </c>
      <c r="U3462" s="493" t="n">
        <v>263.7</v>
      </c>
      <c r="V3462" s="493" t="n">
        <v>798</v>
      </c>
      <c r="W3462" s="493" t="n">
        <v>889.2</v>
      </c>
      <c r="X3462" s="493" t="n">
        <v>362.4</v>
      </c>
      <c r="Y3462" s="493" t="n">
        <v>227.7</v>
      </c>
      <c r="Z3462" s="493" t="n">
        <v>704.7</v>
      </c>
      <c r="AA3462" s="493" t="n">
        <v>207</v>
      </c>
      <c r="AB3462" s="493" t="n">
        <v>261</v>
      </c>
      <c r="AC3462" s="493" t="n">
        <v>59.1</v>
      </c>
      <c r="AD3462" s="493" t="n">
        <v>1054.8</v>
      </c>
      <c r="AE3462" s="493" t="n">
        <v>284.4</v>
      </c>
      <c r="AF3462" s="493" t="n">
        <v>1044.6</v>
      </c>
      <c r="AG3462" s="493" t="n">
        <v>552.6</v>
      </c>
      <c r="AH3462" s="493" t="n">
        <v>129.6</v>
      </c>
      <c r="AI3462" s="493" t="n">
        <v>0</v>
      </c>
      <c r="AJ3462" s="493" t="n">
        <v>209.7</v>
      </c>
      <c r="AK3462" s="493" t="n">
        <v>0</v>
      </c>
      <c r="AL3462" s="493" t="n">
        <v>26.1</v>
      </c>
      <c r="AM3462" s="493" t="n">
        <v>218.7</v>
      </c>
      <c r="AN3462" s="493" t="n">
        <v>0</v>
      </c>
      <c r="AO3462" s="493" t="n">
        <v>0</v>
      </c>
      <c r="AP3462" s="493" t="n">
        <v>653.7</v>
      </c>
      <c r="AQ3462" s="493" t="n">
        <v>0</v>
      </c>
      <c r="AR3462" s="493" t="n">
        <v>0</v>
      </c>
      <c r="AS3462" s="493" t="n">
        <v>403.8</v>
      </c>
      <c r="AT3462" s="493" t="n">
        <v>402.3</v>
      </c>
      <c r="AU3462" s="493" t="n">
        <v>332.4</v>
      </c>
      <c r="AV3462" s="493" t="n">
        <v>117</v>
      </c>
      <c r="AW3462" s="493" t="n">
        <v>498</v>
      </c>
      <c r="AX3462" s="493" t="n">
        <v>120</v>
      </c>
      <c r="AY3462" s="493" t="n">
        <v>344.4</v>
      </c>
      <c r="AZ3462" s="493" t="n">
        <v>268.2</v>
      </c>
      <c r="BA3462" s="493" t="n">
        <v>0</v>
      </c>
      <c r="BB3462" s="493" t="n">
        <v>329.4</v>
      </c>
      <c r="BC3462" s="493" t="n">
        <v>676.2</v>
      </c>
      <c r="BD3462" s="493" t="n">
        <v>0</v>
      </c>
      <c r="BE3462" s="493" t="n">
        <v>159</v>
      </c>
      <c r="BF3462" s="493" t="n">
        <v>0</v>
      </c>
      <c r="BG3462" s="493" t="n">
        <v>405.6</v>
      </c>
      <c r="BH3462" s="493" t="n">
        <v>3228.3</v>
      </c>
      <c r="BI3462" s="493" t="n">
        <v>330</v>
      </c>
      <c r="BJ3462" s="493" t="n">
        <v>157.8</v>
      </c>
      <c r="BK3462" s="493" t="n">
        <v>256.8</v>
      </c>
      <c r="BL3462" s="493" t="n">
        <v>279</v>
      </c>
      <c r="BM3462" s="493" t="n">
        <v>184.2</v>
      </c>
      <c r="BN3462" s="493" t="n">
        <v>205.8</v>
      </c>
      <c r="BO3462" s="493" t="n">
        <v>388.2</v>
      </c>
      <c r="BP3462" s="493" t="n">
        <v>140.4</v>
      </c>
      <c r="BQ3462" s="493" t="n">
        <v>84.59999999999999</v>
      </c>
      <c r="BR3462" s="493" t="n">
        <v>247.2</v>
      </c>
      <c r="BS3462" s="493" t="n">
        <v>0</v>
      </c>
      <c r="BT3462" s="493" t="n">
        <v>268.2</v>
      </c>
      <c r="BU3462" s="493" t="n">
        <v>0</v>
      </c>
      <c r="BV3462" s="493" t="n">
        <v>189</v>
      </c>
      <c r="BW3462" s="493" t="n">
        <v>0</v>
      </c>
    </row>
    <row r="3463">
      <c r="A3463" t="inlineStr">
        <is>
          <t>[C9D3] Angiotensin-II 길항제 칼슘길항제 복합제</t>
        </is>
      </c>
      <c r="B3463" t="inlineStr">
        <is>
          <t>삼천당</t>
        </is>
      </c>
      <c r="C3463" t="inlineStr">
        <is>
          <t>암로반</t>
        </is>
      </c>
      <c r="D3463" t="inlineStr">
        <is>
          <t>삼천당</t>
        </is>
      </c>
      <c r="E3463" t="inlineStr">
        <is>
          <t>amlodipine besylate,  valsartan</t>
        </is>
      </c>
      <c r="F3463" t="inlineStr">
        <is>
          <t>기타(치과의원, 치과병원 등)</t>
        </is>
      </c>
      <c r="G3463" t="inlineStr">
        <is>
          <t>Generic</t>
        </is>
      </c>
      <c r="H3463" s="493" t="n">
        <v>0</v>
      </c>
      <c r="I3463" s="493" t="n">
        <v>0</v>
      </c>
      <c r="J3463" s="493" t="n">
        <v>0</v>
      </c>
      <c r="K3463" s="493" t="n">
        <v>0</v>
      </c>
      <c r="L3463" s="493" t="n">
        <v>0</v>
      </c>
      <c r="M3463" s="493" t="n">
        <v>0</v>
      </c>
      <c r="N3463" s="493" t="n">
        <v>0</v>
      </c>
      <c r="O3463" s="493" t="n">
        <v>0</v>
      </c>
      <c r="P3463" s="493" t="n">
        <v>0</v>
      </c>
      <c r="Q3463" s="493" t="n">
        <v>0</v>
      </c>
      <c r="R3463" s="493" t="n">
        <v>0</v>
      </c>
      <c r="S3463" s="493" t="n">
        <v>0</v>
      </c>
      <c r="T3463" s="493" t="n">
        <v>0</v>
      </c>
      <c r="U3463" s="493" t="n">
        <v>0</v>
      </c>
      <c r="V3463" s="493" t="n">
        <v>0</v>
      </c>
      <c r="W3463" s="493" t="n">
        <v>0</v>
      </c>
      <c r="X3463" s="493" t="n">
        <v>0</v>
      </c>
      <c r="Y3463" s="493" t="n">
        <v>0</v>
      </c>
      <c r="Z3463" s="493" t="n">
        <v>0</v>
      </c>
      <c r="AA3463" s="493" t="n">
        <v>0</v>
      </c>
      <c r="AB3463" s="493" t="n">
        <v>0</v>
      </c>
      <c r="AC3463" s="493" t="n">
        <v>0</v>
      </c>
      <c r="AD3463" s="493" t="n">
        <v>0</v>
      </c>
      <c r="AE3463" s="493" t="n">
        <v>0</v>
      </c>
      <c r="AF3463" s="493" t="n">
        <v>0</v>
      </c>
      <c r="AG3463" s="493" t="n">
        <v>0</v>
      </c>
      <c r="AH3463" s="493" t="n">
        <v>0</v>
      </c>
      <c r="AI3463" s="493" t="n">
        <v>0</v>
      </c>
      <c r="AJ3463" s="493" t="n">
        <v>0</v>
      </c>
      <c r="AK3463" s="493" t="n">
        <v>0</v>
      </c>
      <c r="AL3463" s="493" t="n">
        <v>0</v>
      </c>
      <c r="AM3463" s="493" t="n">
        <v>0</v>
      </c>
      <c r="AN3463" s="493" t="n">
        <v>0</v>
      </c>
      <c r="AO3463" s="493" t="n">
        <v>0</v>
      </c>
      <c r="AP3463" s="493" t="n">
        <v>0</v>
      </c>
      <c r="AQ3463" s="493" t="n">
        <v>0</v>
      </c>
      <c r="AR3463" s="493" t="n">
        <v>0</v>
      </c>
      <c r="AS3463" s="493" t="n">
        <v>0</v>
      </c>
      <c r="AT3463" s="493" t="n">
        <v>0</v>
      </c>
      <c r="AU3463" s="493" t="n">
        <v>374.4</v>
      </c>
      <c r="AV3463" s="493" t="n">
        <v>0</v>
      </c>
      <c r="AW3463" s="493" t="n">
        <v>0</v>
      </c>
      <c r="AX3463" s="493" t="n">
        <v>0</v>
      </c>
      <c r="AY3463" s="493" t="n">
        <v>390.6</v>
      </c>
      <c r="AZ3463" s="493" t="n">
        <v>0</v>
      </c>
      <c r="BA3463" s="493" t="n">
        <v>0</v>
      </c>
      <c r="BB3463" s="493" t="n">
        <v>0</v>
      </c>
      <c r="BC3463" s="493" t="n">
        <v>0</v>
      </c>
      <c r="BD3463" s="493" t="n">
        <v>0</v>
      </c>
      <c r="BE3463" s="493" t="n">
        <v>0</v>
      </c>
      <c r="BF3463" s="493" t="n">
        <v>0</v>
      </c>
      <c r="BG3463" s="493" t="n">
        <v>0</v>
      </c>
      <c r="BH3463" s="493" t="n">
        <v>0</v>
      </c>
      <c r="BI3463" s="493" t="n">
        <v>0</v>
      </c>
      <c r="BJ3463" s="493" t="n">
        <v>0</v>
      </c>
      <c r="BK3463" s="493" t="n">
        <v>0</v>
      </c>
      <c r="BL3463" s="493" t="n">
        <v>0</v>
      </c>
      <c r="BM3463" s="493" t="n">
        <v>0</v>
      </c>
      <c r="BN3463" s="493" t="n">
        <v>0</v>
      </c>
      <c r="BO3463" s="493" t="n">
        <v>0</v>
      </c>
      <c r="BP3463" s="493" t="n">
        <v>0</v>
      </c>
      <c r="BQ3463" s="493" t="n">
        <v>196.8</v>
      </c>
      <c r="BR3463" s="493" t="n">
        <v>0</v>
      </c>
      <c r="BS3463" s="493" t="n">
        <v>193.8</v>
      </c>
      <c r="BT3463" s="493" t="n">
        <v>0</v>
      </c>
      <c r="BU3463" s="493" t="n">
        <v>193.8</v>
      </c>
      <c r="BV3463" s="493" t="n">
        <v>0</v>
      </c>
      <c r="BW3463" s="493" t="n">
        <v>198</v>
      </c>
    </row>
    <row r="3464">
      <c r="A3464" t="inlineStr">
        <is>
          <t>[C9D3] Angiotensin-II 길항제 칼슘길항제 복합제</t>
        </is>
      </c>
      <c r="B3464" t="inlineStr">
        <is>
          <t>삼천당</t>
        </is>
      </c>
      <c r="C3464" t="inlineStr">
        <is>
          <t>에이트윈</t>
        </is>
      </c>
      <c r="D3464" t="inlineStr">
        <is>
          <t>삼천당</t>
        </is>
      </c>
      <c r="E3464" t="inlineStr">
        <is>
          <t>amlodipine besylate,  telmisartan</t>
        </is>
      </c>
      <c r="F3464" t="inlineStr">
        <is>
          <t>종합병원</t>
        </is>
      </c>
      <c r="G3464" t="inlineStr">
        <is>
          <t>Generic</t>
        </is>
      </c>
      <c r="H3464" s="493" t="n">
        <v>0</v>
      </c>
      <c r="I3464" s="493" t="n">
        <v>0</v>
      </c>
      <c r="J3464" s="493" t="n">
        <v>0</v>
      </c>
      <c r="K3464" s="493" t="n">
        <v>0</v>
      </c>
      <c r="L3464" s="493" t="n">
        <v>0</v>
      </c>
      <c r="M3464" s="493" t="n">
        <v>0</v>
      </c>
      <c r="N3464" s="493" t="n">
        <v>0</v>
      </c>
      <c r="O3464" s="493" t="n">
        <v>0</v>
      </c>
      <c r="P3464" s="493" t="n">
        <v>0</v>
      </c>
      <c r="Q3464" s="493" t="n">
        <v>0</v>
      </c>
      <c r="R3464" s="493" t="n">
        <v>0</v>
      </c>
      <c r="S3464" s="493" t="n">
        <v>0</v>
      </c>
      <c r="T3464" s="493" t="n">
        <v>0</v>
      </c>
      <c r="U3464" s="493" t="n">
        <v>0</v>
      </c>
      <c r="V3464" s="493" t="n">
        <v>0</v>
      </c>
      <c r="W3464" s="493" t="n">
        <v>0</v>
      </c>
      <c r="X3464" s="493" t="n">
        <v>0</v>
      </c>
      <c r="Y3464" s="493" t="n">
        <v>0</v>
      </c>
      <c r="Z3464" s="493" t="n">
        <v>0</v>
      </c>
      <c r="AA3464" s="493" t="n">
        <v>0</v>
      </c>
      <c r="AB3464" s="493" t="n">
        <v>0</v>
      </c>
      <c r="AC3464" s="493" t="n">
        <v>0</v>
      </c>
      <c r="AD3464" s="493" t="n">
        <v>0</v>
      </c>
      <c r="AE3464" s="493" t="n">
        <v>0</v>
      </c>
      <c r="AF3464" s="493" t="n">
        <v>0</v>
      </c>
      <c r="AG3464" s="493" t="n">
        <v>0</v>
      </c>
      <c r="AH3464" s="493" t="n">
        <v>0</v>
      </c>
      <c r="AI3464" s="493" t="n">
        <v>0</v>
      </c>
      <c r="AJ3464" s="493" t="n">
        <v>0</v>
      </c>
      <c r="AK3464" s="493" t="n">
        <v>0</v>
      </c>
      <c r="AL3464" s="493" t="n">
        <v>0</v>
      </c>
      <c r="AM3464" s="493" t="n">
        <v>0</v>
      </c>
      <c r="AN3464" s="493" t="n">
        <v>482.4</v>
      </c>
      <c r="AO3464" s="493" t="n">
        <v>0</v>
      </c>
      <c r="AP3464" s="493" t="n">
        <v>504</v>
      </c>
      <c r="AQ3464" s="493" t="n">
        <v>0</v>
      </c>
      <c r="AR3464" s="493" t="n">
        <v>720.6</v>
      </c>
      <c r="AS3464" s="493" t="n">
        <v>0</v>
      </c>
      <c r="AT3464" s="493" t="n">
        <v>982.2</v>
      </c>
      <c r="AU3464" s="493" t="n">
        <v>0</v>
      </c>
      <c r="AV3464" s="493" t="n">
        <v>0</v>
      </c>
      <c r="AW3464" s="493" t="n">
        <v>0</v>
      </c>
      <c r="AX3464" s="493" t="n">
        <v>0</v>
      </c>
      <c r="AY3464" s="493" t="n">
        <v>0</v>
      </c>
      <c r="AZ3464" s="493" t="n">
        <v>0</v>
      </c>
      <c r="BA3464" s="493" t="n">
        <v>0</v>
      </c>
      <c r="BB3464" s="493" t="n">
        <v>0</v>
      </c>
      <c r="BC3464" s="493" t="n">
        <v>0</v>
      </c>
      <c r="BD3464" s="493" t="n">
        <v>0</v>
      </c>
      <c r="BE3464" s="493" t="n">
        <v>0</v>
      </c>
      <c r="BF3464" s="493" t="n">
        <v>0</v>
      </c>
      <c r="BG3464" s="493" t="n">
        <v>0</v>
      </c>
      <c r="BH3464" s="493" t="n">
        <v>0</v>
      </c>
      <c r="BI3464" s="493" t="n">
        <v>0</v>
      </c>
      <c r="BJ3464" s="493" t="n">
        <v>0</v>
      </c>
      <c r="BK3464" s="493" t="n">
        <v>0</v>
      </c>
      <c r="BL3464" s="493" t="n">
        <v>0</v>
      </c>
      <c r="BM3464" s="493" t="n">
        <v>0</v>
      </c>
      <c r="BN3464" s="493" t="n">
        <v>0</v>
      </c>
      <c r="BO3464" s="493" t="n">
        <v>0</v>
      </c>
      <c r="BP3464" s="493" t="n">
        <v>0</v>
      </c>
      <c r="BQ3464" s="493" t="n">
        <v>0</v>
      </c>
      <c r="BR3464" s="493" t="n">
        <v>0</v>
      </c>
      <c r="BS3464" s="493" t="n">
        <v>0</v>
      </c>
      <c r="BT3464" s="493" t="n">
        <v>0</v>
      </c>
      <c r="BU3464" s="493" t="n">
        <v>0</v>
      </c>
      <c r="BV3464" s="493" t="n">
        <v>0</v>
      </c>
      <c r="BW3464" s="493" t="n">
        <v>0</v>
      </c>
    </row>
    <row r="3465">
      <c r="A3465" t="inlineStr">
        <is>
          <t>[C9D3] Angiotensin-II 길항제 칼슘길항제 복합제</t>
        </is>
      </c>
      <c r="B3465" t="inlineStr">
        <is>
          <t>삼천당</t>
        </is>
      </c>
      <c r="C3465" t="inlineStr">
        <is>
          <t>에이트윈</t>
        </is>
      </c>
      <c r="D3465" t="inlineStr">
        <is>
          <t>삼천당</t>
        </is>
      </c>
      <c r="E3465" t="inlineStr">
        <is>
          <t>amlodipine besylate,  telmisartan</t>
        </is>
      </c>
      <c r="F3465" t="inlineStr">
        <is>
          <t>병원</t>
        </is>
      </c>
      <c r="G3465" t="inlineStr">
        <is>
          <t>Generic</t>
        </is>
      </c>
      <c r="H3465" s="493" t="n">
        <v>0</v>
      </c>
      <c r="I3465" s="493" t="n">
        <v>0</v>
      </c>
      <c r="J3465" s="493" t="n">
        <v>0</v>
      </c>
      <c r="K3465" s="493" t="n">
        <v>0</v>
      </c>
      <c r="L3465" s="493" t="n">
        <v>0</v>
      </c>
      <c r="M3465" s="493" t="n">
        <v>0</v>
      </c>
      <c r="N3465" s="493" t="n">
        <v>0</v>
      </c>
      <c r="O3465" s="493" t="n">
        <v>0</v>
      </c>
      <c r="P3465" s="493" t="n">
        <v>0</v>
      </c>
      <c r="Q3465" s="493" t="n">
        <v>0</v>
      </c>
      <c r="R3465" s="493" t="n">
        <v>0</v>
      </c>
      <c r="S3465" s="493" t="n">
        <v>0</v>
      </c>
      <c r="T3465" s="493" t="n">
        <v>0</v>
      </c>
      <c r="U3465" s="493" t="n">
        <v>241.2</v>
      </c>
      <c r="V3465" s="493" t="n">
        <v>0</v>
      </c>
      <c r="W3465" s="493" t="n">
        <v>485.4</v>
      </c>
      <c r="X3465" s="493" t="n">
        <v>0</v>
      </c>
      <c r="Y3465" s="493" t="n">
        <v>0</v>
      </c>
      <c r="Z3465" s="493" t="n">
        <v>0</v>
      </c>
      <c r="AA3465" s="493" t="n">
        <v>0</v>
      </c>
      <c r="AB3465" s="493" t="n">
        <v>0</v>
      </c>
      <c r="AC3465" s="493" t="n">
        <v>0</v>
      </c>
      <c r="AD3465" s="493" t="n">
        <v>0</v>
      </c>
      <c r="AE3465" s="493" t="n">
        <v>0</v>
      </c>
      <c r="AF3465" s="493" t="n">
        <v>0</v>
      </c>
      <c r="AG3465" s="493" t="n">
        <v>0</v>
      </c>
      <c r="AH3465" s="493" t="n">
        <v>0</v>
      </c>
      <c r="AI3465" s="493" t="n">
        <v>0</v>
      </c>
      <c r="AJ3465" s="493" t="n">
        <v>0</v>
      </c>
      <c r="AK3465" s="493" t="n">
        <v>0</v>
      </c>
      <c r="AL3465" s="493" t="n">
        <v>0</v>
      </c>
      <c r="AM3465" s="493" t="n">
        <v>0</v>
      </c>
      <c r="AN3465" s="493" t="n">
        <v>0</v>
      </c>
      <c r="AO3465" s="493" t="n">
        <v>0</v>
      </c>
      <c r="AP3465" s="493" t="n">
        <v>0</v>
      </c>
      <c r="AQ3465" s="493" t="n">
        <v>0</v>
      </c>
      <c r="AR3465" s="493" t="n">
        <v>0</v>
      </c>
      <c r="AS3465" s="493" t="n">
        <v>0</v>
      </c>
      <c r="AT3465" s="493" t="n">
        <v>0</v>
      </c>
      <c r="AU3465" s="493" t="n">
        <v>0</v>
      </c>
      <c r="AV3465" s="493" t="n">
        <v>0</v>
      </c>
      <c r="AW3465" s="493" t="n">
        <v>0</v>
      </c>
      <c r="AX3465" s="493" t="n">
        <v>0</v>
      </c>
      <c r="AY3465" s="493" t="n">
        <v>0</v>
      </c>
      <c r="AZ3465" s="493" t="n">
        <v>212.4</v>
      </c>
      <c r="BA3465" s="493" t="n">
        <v>0</v>
      </c>
      <c r="BB3465" s="493" t="n">
        <v>0</v>
      </c>
      <c r="BC3465" s="493" t="n">
        <v>0</v>
      </c>
      <c r="BD3465" s="493" t="n">
        <v>0</v>
      </c>
      <c r="BE3465" s="493" t="n">
        <v>0</v>
      </c>
      <c r="BF3465" s="493" t="n">
        <v>0</v>
      </c>
      <c r="BG3465" s="493" t="n">
        <v>0</v>
      </c>
      <c r="BH3465" s="493" t="n">
        <v>0</v>
      </c>
      <c r="BI3465" s="493" t="n">
        <v>0</v>
      </c>
      <c r="BJ3465" s="493" t="n">
        <v>0</v>
      </c>
      <c r="BK3465" s="493" t="n">
        <v>0</v>
      </c>
      <c r="BL3465" s="493" t="n">
        <v>0</v>
      </c>
      <c r="BM3465" s="493" t="n">
        <v>0</v>
      </c>
      <c r="BN3465" s="493" t="n">
        <v>0</v>
      </c>
      <c r="BO3465" s="493" t="n">
        <v>0</v>
      </c>
      <c r="BP3465" s="493" t="n">
        <v>0</v>
      </c>
      <c r="BQ3465" s="493" t="n">
        <v>480</v>
      </c>
      <c r="BR3465" s="493" t="n">
        <v>0</v>
      </c>
      <c r="BS3465" s="493" t="n">
        <v>0</v>
      </c>
      <c r="BT3465" s="493" t="n">
        <v>0</v>
      </c>
      <c r="BU3465" s="493" t="n">
        <v>0</v>
      </c>
      <c r="BV3465" s="493" t="n">
        <v>0</v>
      </c>
      <c r="BW3465" s="493" t="n">
        <v>0</v>
      </c>
    </row>
    <row r="3466">
      <c r="A3466" t="inlineStr">
        <is>
          <t>[C9D3] Angiotensin-II 길항제 칼슘길항제 복합제</t>
        </is>
      </c>
      <c r="B3466" t="inlineStr">
        <is>
          <t>삼천당</t>
        </is>
      </c>
      <c r="C3466" t="inlineStr">
        <is>
          <t>에이트윈</t>
        </is>
      </c>
      <c r="D3466" t="inlineStr">
        <is>
          <t>삼천당</t>
        </is>
      </c>
      <c r="E3466" t="inlineStr">
        <is>
          <t>amlodipine besylate,  telmisartan</t>
        </is>
      </c>
      <c r="F3466" t="inlineStr">
        <is>
          <t>의원</t>
        </is>
      </c>
      <c r="G3466" t="inlineStr">
        <is>
          <t>Generic</t>
        </is>
      </c>
      <c r="H3466" s="493" t="n">
        <v>54005.4</v>
      </c>
      <c r="I3466" s="493" t="n">
        <v>50120.35</v>
      </c>
      <c r="J3466" s="493" t="n">
        <v>60277.24</v>
      </c>
      <c r="K3466" s="493" t="n">
        <v>52119.61</v>
      </c>
      <c r="L3466" s="493" t="n">
        <v>60049</v>
      </c>
      <c r="M3466" s="493" t="n">
        <v>49889.84</v>
      </c>
      <c r="N3466" s="493" t="n">
        <v>53849.87</v>
      </c>
      <c r="O3466" s="493" t="n">
        <v>61506.61</v>
      </c>
      <c r="P3466" s="493" t="n">
        <v>61849.29</v>
      </c>
      <c r="Q3466" s="493" t="n">
        <v>61124.55</v>
      </c>
      <c r="R3466" s="493" t="n">
        <v>70800.13</v>
      </c>
      <c r="S3466" s="493" t="n">
        <v>77290.25999999999</v>
      </c>
      <c r="T3466" s="493" t="n">
        <v>72034.91</v>
      </c>
      <c r="U3466" s="493" t="n">
        <v>73502.91</v>
      </c>
      <c r="V3466" s="493" t="n">
        <v>81560.95</v>
      </c>
      <c r="W3466" s="493" t="n">
        <v>70061.39</v>
      </c>
      <c r="X3466" s="493" t="n">
        <v>81547.3</v>
      </c>
      <c r="Y3466" s="493" t="n">
        <v>76044.02</v>
      </c>
      <c r="Z3466" s="493" t="n">
        <v>84011.39</v>
      </c>
      <c r="AA3466" s="493" t="n">
        <v>76851.33</v>
      </c>
      <c r="AB3466" s="493" t="n">
        <v>75549.45</v>
      </c>
      <c r="AC3466" s="493" t="n">
        <v>86017.09</v>
      </c>
      <c r="AD3466" s="493" t="n">
        <v>78562.16</v>
      </c>
      <c r="AE3466" s="493" t="n">
        <v>92233</v>
      </c>
      <c r="AF3466" s="493" t="n">
        <v>76815.06</v>
      </c>
      <c r="AG3466" s="493" t="n">
        <v>81569.35000000001</v>
      </c>
      <c r="AH3466" s="493" t="n">
        <v>83811.67</v>
      </c>
      <c r="AI3466" s="493" t="n">
        <v>83230.85000000001</v>
      </c>
      <c r="AJ3466" s="493" t="n">
        <v>84021.60000000001</v>
      </c>
      <c r="AK3466" s="493" t="n">
        <v>78499.85000000001</v>
      </c>
      <c r="AL3466" s="493" t="n">
        <v>71865.23</v>
      </c>
      <c r="AM3466" s="493" t="n">
        <v>63013.35</v>
      </c>
      <c r="AN3466" s="493" t="n">
        <v>64936.34</v>
      </c>
      <c r="AO3466" s="493" t="n">
        <v>76143.17999999999</v>
      </c>
      <c r="AP3466" s="493" t="n">
        <v>72559.35000000001</v>
      </c>
      <c r="AQ3466" s="493" t="n">
        <v>74843.25999999999</v>
      </c>
      <c r="AR3466" s="493" t="n">
        <v>77013.07000000001</v>
      </c>
      <c r="AS3466" s="493" t="n">
        <v>76719</v>
      </c>
      <c r="AT3466" s="493" t="n">
        <v>76561.5</v>
      </c>
      <c r="AU3466" s="493" t="n">
        <v>81841.55</v>
      </c>
      <c r="AV3466" s="493" t="n">
        <v>81966.14999999999</v>
      </c>
      <c r="AW3466" s="493" t="n">
        <v>72915.33</v>
      </c>
      <c r="AX3466" s="493" t="n">
        <v>77983.45</v>
      </c>
      <c r="AY3466" s="493" t="n">
        <v>86403.34</v>
      </c>
      <c r="AZ3466" s="493" t="n">
        <v>72719.33</v>
      </c>
      <c r="BA3466" s="493" t="n">
        <v>81675.25</v>
      </c>
      <c r="BB3466" s="493" t="n">
        <v>81519.14999999999</v>
      </c>
      <c r="BC3466" s="493" t="n">
        <v>82242.03999999999</v>
      </c>
      <c r="BD3466" s="493" t="n">
        <v>83994.38</v>
      </c>
      <c r="BE3466" s="493" t="n">
        <v>79772.78</v>
      </c>
      <c r="BF3466" s="493" t="n">
        <v>86665.91</v>
      </c>
      <c r="BG3466" s="493" t="n">
        <v>83364.27</v>
      </c>
      <c r="BH3466" s="493" t="n">
        <v>85905.50999999999</v>
      </c>
      <c r="BI3466" s="493" t="n">
        <v>87701.2</v>
      </c>
      <c r="BJ3466" s="493" t="n">
        <v>81747.08</v>
      </c>
      <c r="BK3466" s="493" t="n">
        <v>77141.41</v>
      </c>
      <c r="BL3466" s="493" t="n">
        <v>80206.39999999999</v>
      </c>
      <c r="BM3466" s="493" t="n">
        <v>78142.67999999999</v>
      </c>
      <c r="BN3466" s="493" t="n">
        <v>73047.28999999999</v>
      </c>
      <c r="BO3466" s="493" t="n">
        <v>77757.03</v>
      </c>
      <c r="BP3466" s="493" t="n">
        <v>79602.00999999999</v>
      </c>
      <c r="BQ3466" s="493" t="n">
        <v>69349.98</v>
      </c>
      <c r="BR3466" s="493" t="n">
        <v>75934.89999999999</v>
      </c>
      <c r="BS3466" s="493" t="n">
        <v>76797.52</v>
      </c>
      <c r="BT3466" s="493" t="n">
        <v>73814.74000000001</v>
      </c>
      <c r="BU3466" s="493" t="n">
        <v>71265.7</v>
      </c>
      <c r="BV3466" s="493" t="n">
        <v>79059.3</v>
      </c>
      <c r="BW3466" s="493" t="n">
        <v>71270.94</v>
      </c>
    </row>
    <row r="3467">
      <c r="A3467" t="inlineStr">
        <is>
          <t>[C9D3] Angiotensin-II 길항제 칼슘길항제 복합제</t>
        </is>
      </c>
      <c r="B3467" t="inlineStr">
        <is>
          <t>삼천당</t>
        </is>
      </c>
      <c r="C3467" t="inlineStr">
        <is>
          <t>에이트윈</t>
        </is>
      </c>
      <c r="D3467" t="inlineStr">
        <is>
          <t>삼천당</t>
        </is>
      </c>
      <c r="E3467" t="inlineStr">
        <is>
          <t>amlodipine besylate,  telmisartan</t>
        </is>
      </c>
      <c r="F3467" t="inlineStr">
        <is>
          <t>보건소</t>
        </is>
      </c>
      <c r="G3467" t="inlineStr">
        <is>
          <t>Generic</t>
        </is>
      </c>
      <c r="H3467" s="493" t="n">
        <v>187.2</v>
      </c>
      <c r="I3467" s="493" t="n">
        <v>0</v>
      </c>
      <c r="J3467" s="493" t="n">
        <v>196.2</v>
      </c>
      <c r="K3467" s="493" t="n">
        <v>0</v>
      </c>
      <c r="L3467" s="493" t="n">
        <v>315.6</v>
      </c>
      <c r="M3467" s="493" t="n">
        <v>0</v>
      </c>
      <c r="N3467" s="493" t="n">
        <v>436.8</v>
      </c>
      <c r="O3467" s="493" t="n">
        <v>0</v>
      </c>
      <c r="P3467" s="493" t="n">
        <v>160.2</v>
      </c>
      <c r="Q3467" s="493" t="n">
        <v>198</v>
      </c>
      <c r="R3467" s="493" t="n">
        <v>356.4</v>
      </c>
      <c r="S3467" s="493" t="n">
        <v>178.2</v>
      </c>
      <c r="T3467" s="493" t="n">
        <v>0</v>
      </c>
      <c r="U3467" s="493" t="n">
        <v>502.5</v>
      </c>
      <c r="V3467" s="493" t="n">
        <v>0</v>
      </c>
      <c r="W3467" s="493" t="n">
        <v>195.6</v>
      </c>
      <c r="X3467" s="493" t="n">
        <v>327.6</v>
      </c>
      <c r="Y3467" s="493" t="n">
        <v>0</v>
      </c>
      <c r="Z3467" s="493" t="n">
        <v>180.6</v>
      </c>
      <c r="AA3467" s="493" t="n">
        <v>338.4</v>
      </c>
      <c r="AB3467" s="493" t="n">
        <v>357.3</v>
      </c>
      <c r="AC3467" s="493" t="n">
        <v>0</v>
      </c>
      <c r="AD3467" s="493" t="n">
        <v>0</v>
      </c>
      <c r="AE3467" s="493" t="n">
        <v>637.8</v>
      </c>
      <c r="AF3467" s="493" t="n">
        <v>0</v>
      </c>
      <c r="AG3467" s="493" t="n">
        <v>322.2</v>
      </c>
      <c r="AH3467" s="493" t="n">
        <v>252.9</v>
      </c>
      <c r="AI3467" s="493" t="n">
        <v>49.2</v>
      </c>
      <c r="AJ3467" s="493" t="n">
        <v>0</v>
      </c>
      <c r="AK3467" s="493" t="n">
        <v>191.7</v>
      </c>
      <c r="AL3467" s="493" t="n">
        <v>0</v>
      </c>
      <c r="AM3467" s="493" t="n">
        <v>267.3</v>
      </c>
      <c r="AN3467" s="493" t="n">
        <v>6624.9</v>
      </c>
      <c r="AO3467" s="493" t="n">
        <v>6042.6</v>
      </c>
      <c r="AP3467" s="493" t="n">
        <v>228</v>
      </c>
      <c r="AQ3467" s="493" t="n">
        <v>6000.3</v>
      </c>
      <c r="AR3467" s="493" t="n">
        <v>2632.8</v>
      </c>
      <c r="AS3467" s="493" t="n">
        <v>4922.25</v>
      </c>
      <c r="AT3467" s="493" t="n">
        <v>4806</v>
      </c>
      <c r="AU3467" s="493" t="n">
        <v>4277.4</v>
      </c>
      <c r="AV3467" s="493" t="n">
        <v>235.8</v>
      </c>
      <c r="AW3467" s="493" t="n">
        <v>5373.3</v>
      </c>
      <c r="AX3467" s="493" t="n">
        <v>264.6</v>
      </c>
      <c r="AY3467" s="493" t="n">
        <v>4475.4</v>
      </c>
      <c r="AZ3467" s="493" t="n">
        <v>183.6</v>
      </c>
      <c r="BA3467" s="493" t="n">
        <v>4209.6</v>
      </c>
      <c r="BB3467" s="493" t="n">
        <v>0</v>
      </c>
      <c r="BC3467" s="493" t="n">
        <v>673.5</v>
      </c>
      <c r="BD3467" s="493" t="n">
        <v>0</v>
      </c>
      <c r="BE3467" s="493" t="n">
        <v>657.9</v>
      </c>
      <c r="BF3467" s="493" t="n">
        <v>616.8</v>
      </c>
      <c r="BG3467" s="493" t="n">
        <v>278.4</v>
      </c>
      <c r="BH3467" s="493" t="n">
        <v>667.2</v>
      </c>
      <c r="BI3467" s="493" t="n">
        <v>937.8</v>
      </c>
      <c r="BJ3467" s="493" t="n">
        <v>171</v>
      </c>
      <c r="BK3467" s="493" t="n">
        <v>994.8</v>
      </c>
      <c r="BL3467" s="493" t="n">
        <v>0</v>
      </c>
      <c r="BM3467" s="493" t="n">
        <v>1042.2</v>
      </c>
      <c r="BN3467" s="493" t="n">
        <v>0</v>
      </c>
      <c r="BO3467" s="493" t="n">
        <v>999.6</v>
      </c>
      <c r="BP3467" s="493" t="n">
        <v>0</v>
      </c>
      <c r="BQ3467" s="493" t="n">
        <v>928.8</v>
      </c>
      <c r="BR3467" s="493" t="n">
        <v>0</v>
      </c>
      <c r="BS3467" s="493" t="n">
        <v>307.8</v>
      </c>
      <c r="BT3467" s="493" t="n">
        <v>141</v>
      </c>
      <c r="BU3467" s="493" t="n">
        <v>277.8</v>
      </c>
      <c r="BV3467" s="493" t="n">
        <v>0</v>
      </c>
      <c r="BW3467" s="493" t="n">
        <v>278.4</v>
      </c>
    </row>
    <row r="3468">
      <c r="A3468" t="inlineStr">
        <is>
          <t>[C9D3] Angiotensin-II 길항제 칼슘길항제 복합제</t>
        </is>
      </c>
      <c r="B3468" t="inlineStr">
        <is>
          <t>삼천당</t>
        </is>
      </c>
      <c r="C3468" t="inlineStr">
        <is>
          <t>에이트윈</t>
        </is>
      </c>
      <c r="D3468" t="inlineStr">
        <is>
          <t>삼천당</t>
        </is>
      </c>
      <c r="E3468" t="inlineStr">
        <is>
          <t>amlodipine besylate,  telmisartan</t>
        </is>
      </c>
      <c r="F3468" t="inlineStr">
        <is>
          <t>기타(치과의원, 치과병원 등)</t>
        </is>
      </c>
      <c r="G3468" t="inlineStr">
        <is>
          <t>Generic</t>
        </is>
      </c>
      <c r="H3468" s="493" t="n">
        <v>0</v>
      </c>
      <c r="I3468" s="493" t="n">
        <v>0</v>
      </c>
      <c r="J3468" s="493" t="n">
        <v>0</v>
      </c>
      <c r="K3468" s="493" t="n">
        <v>0</v>
      </c>
      <c r="L3468" s="493" t="n">
        <v>0</v>
      </c>
      <c r="M3468" s="493" t="n">
        <v>0</v>
      </c>
      <c r="N3468" s="493" t="n">
        <v>0</v>
      </c>
      <c r="O3468" s="493" t="n">
        <v>0</v>
      </c>
      <c r="P3468" s="493" t="n">
        <v>0</v>
      </c>
      <c r="Q3468" s="493" t="n">
        <v>0</v>
      </c>
      <c r="R3468" s="493" t="n">
        <v>0</v>
      </c>
      <c r="S3468" s="493" t="n">
        <v>0</v>
      </c>
      <c r="T3468" s="493" t="n">
        <v>0</v>
      </c>
      <c r="U3468" s="493" t="n">
        <v>0</v>
      </c>
      <c r="V3468" s="493" t="n">
        <v>0</v>
      </c>
      <c r="W3468" s="493" t="n">
        <v>0</v>
      </c>
      <c r="X3468" s="493" t="n">
        <v>0</v>
      </c>
      <c r="Y3468" s="493" t="n">
        <v>0</v>
      </c>
      <c r="Z3468" s="493" t="n">
        <v>0</v>
      </c>
      <c r="AA3468" s="493" t="n">
        <v>0</v>
      </c>
      <c r="AB3468" s="493" t="n">
        <v>0</v>
      </c>
      <c r="AC3468" s="493" t="n">
        <v>0</v>
      </c>
      <c r="AD3468" s="493" t="n">
        <v>0</v>
      </c>
      <c r="AE3468" s="493" t="n">
        <v>0</v>
      </c>
      <c r="AF3468" s="493" t="n">
        <v>0</v>
      </c>
      <c r="AG3468" s="493" t="n">
        <v>0</v>
      </c>
      <c r="AH3468" s="493" t="n">
        <v>0</v>
      </c>
      <c r="AI3468" s="493" t="n">
        <v>0</v>
      </c>
      <c r="AJ3468" s="493" t="n">
        <v>0</v>
      </c>
      <c r="AK3468" s="493" t="n">
        <v>0</v>
      </c>
      <c r="AL3468" s="493" t="n">
        <v>0</v>
      </c>
      <c r="AM3468" s="493" t="n">
        <v>0</v>
      </c>
      <c r="AN3468" s="493" t="n">
        <v>0</v>
      </c>
      <c r="AO3468" s="493" t="n">
        <v>0</v>
      </c>
      <c r="AP3468" s="493" t="n">
        <v>0</v>
      </c>
      <c r="AQ3468" s="493" t="n">
        <v>0</v>
      </c>
      <c r="AR3468" s="493" t="n">
        <v>0</v>
      </c>
      <c r="AS3468" s="493" t="n">
        <v>0</v>
      </c>
      <c r="AT3468" s="493" t="n">
        <v>0</v>
      </c>
      <c r="AU3468" s="493" t="n">
        <v>0</v>
      </c>
      <c r="AV3468" s="493" t="n">
        <v>0</v>
      </c>
      <c r="AW3468" s="493" t="n">
        <v>0</v>
      </c>
      <c r="AX3468" s="493" t="n">
        <v>0</v>
      </c>
      <c r="AY3468" s="493" t="n">
        <v>0</v>
      </c>
      <c r="AZ3468" s="493" t="n">
        <v>0</v>
      </c>
      <c r="BA3468" s="493" t="n">
        <v>0</v>
      </c>
      <c r="BB3468" s="493" t="n">
        <v>0</v>
      </c>
      <c r="BC3468" s="493" t="n">
        <v>0</v>
      </c>
      <c r="BD3468" s="493" t="n">
        <v>0</v>
      </c>
      <c r="BE3468" s="493" t="n">
        <v>0</v>
      </c>
      <c r="BF3468" s="493" t="n">
        <v>0</v>
      </c>
      <c r="BG3468" s="493" t="n">
        <v>0</v>
      </c>
      <c r="BH3468" s="493" t="n">
        <v>0</v>
      </c>
      <c r="BI3468" s="493" t="n">
        <v>0</v>
      </c>
      <c r="BJ3468" s="493" t="n">
        <v>0</v>
      </c>
      <c r="BK3468" s="493" t="n">
        <v>0</v>
      </c>
      <c r="BL3468" s="493" t="n">
        <v>0</v>
      </c>
      <c r="BM3468" s="493" t="n">
        <v>0</v>
      </c>
      <c r="BN3468" s="493" t="n">
        <v>0</v>
      </c>
      <c r="BO3468" s="493" t="n">
        <v>0</v>
      </c>
      <c r="BP3468" s="493" t="n">
        <v>0</v>
      </c>
      <c r="BQ3468" s="493" t="n">
        <v>0</v>
      </c>
      <c r="BR3468" s="493" t="n">
        <v>0</v>
      </c>
      <c r="BS3468" s="493" t="n">
        <v>0</v>
      </c>
      <c r="BT3468" s="493" t="n">
        <v>0</v>
      </c>
      <c r="BU3468" s="493" t="n">
        <v>0</v>
      </c>
      <c r="BV3468" s="493" t="n">
        <v>0</v>
      </c>
      <c r="BW3468" s="493" t="n">
        <v>150</v>
      </c>
    </row>
    <row r="3469">
      <c r="A3469" t="inlineStr">
        <is>
          <t>[C9D3] Angiotensin-II 길항제 칼슘길항제 복합제</t>
        </is>
      </c>
      <c r="B3469" t="inlineStr">
        <is>
          <t>삼천당</t>
        </is>
      </c>
      <c r="C3469" t="inlineStr">
        <is>
          <t>올듀오</t>
        </is>
      </c>
      <c r="D3469" t="inlineStr">
        <is>
          <t>삼천당</t>
        </is>
      </c>
      <c r="E3469" t="inlineStr">
        <is>
          <t>amlodipine maleate,  olmesartan medoxomil</t>
        </is>
      </c>
      <c r="F3469" t="inlineStr">
        <is>
          <t>병원</t>
        </is>
      </c>
      <c r="G3469" t="inlineStr">
        <is>
          <t>Generic</t>
        </is>
      </c>
      <c r="H3469" s="493" t="n">
        <v>0</v>
      </c>
      <c r="I3469" s="493" t="n">
        <v>0</v>
      </c>
      <c r="J3469" s="493" t="n">
        <v>0</v>
      </c>
      <c r="K3469" s="493" t="n">
        <v>0</v>
      </c>
      <c r="L3469" s="493" t="n">
        <v>720</v>
      </c>
      <c r="M3469" s="493" t="n">
        <v>0</v>
      </c>
      <c r="N3469" s="493" t="n">
        <v>0</v>
      </c>
      <c r="O3469" s="493" t="n">
        <v>0</v>
      </c>
      <c r="P3469" s="493" t="n">
        <v>0</v>
      </c>
      <c r="Q3469" s="493" t="n">
        <v>360.9</v>
      </c>
      <c r="R3469" s="493" t="n">
        <v>0</v>
      </c>
      <c r="S3469" s="493" t="n">
        <v>0</v>
      </c>
      <c r="T3469" s="493" t="n">
        <v>0</v>
      </c>
      <c r="U3469" s="493" t="n">
        <v>0</v>
      </c>
      <c r="V3469" s="493" t="n">
        <v>0</v>
      </c>
      <c r="W3469" s="493" t="n">
        <v>0</v>
      </c>
      <c r="X3469" s="493" t="n">
        <v>0</v>
      </c>
      <c r="Y3469" s="493" t="n">
        <v>0</v>
      </c>
      <c r="Z3469" s="493" t="n">
        <v>0</v>
      </c>
      <c r="AA3469" s="493" t="n">
        <v>0</v>
      </c>
      <c r="AB3469" s="493" t="n">
        <v>0</v>
      </c>
      <c r="AC3469" s="493" t="n">
        <v>0</v>
      </c>
      <c r="AD3469" s="493" t="n">
        <v>0</v>
      </c>
      <c r="AE3469" s="493" t="n">
        <v>0</v>
      </c>
      <c r="AF3469" s="493" t="n">
        <v>0</v>
      </c>
      <c r="AG3469" s="493" t="n">
        <v>0</v>
      </c>
      <c r="AH3469" s="493" t="n">
        <v>0</v>
      </c>
      <c r="AI3469" s="493" t="n">
        <v>0</v>
      </c>
      <c r="AJ3469" s="493" t="n">
        <v>0</v>
      </c>
      <c r="AK3469" s="493" t="n">
        <v>0</v>
      </c>
      <c r="AL3469" s="493" t="n">
        <v>0</v>
      </c>
      <c r="AM3469" s="493" t="n">
        <v>0</v>
      </c>
      <c r="AN3469" s="493" t="n">
        <v>0</v>
      </c>
      <c r="AO3469" s="493" t="n">
        <v>0</v>
      </c>
      <c r="AP3469" s="493" t="n">
        <v>0</v>
      </c>
      <c r="AQ3469" s="493" t="n">
        <v>0</v>
      </c>
      <c r="AR3469" s="493" t="n">
        <v>0</v>
      </c>
      <c r="AS3469" s="493" t="n">
        <v>0</v>
      </c>
      <c r="AT3469" s="493" t="n">
        <v>0</v>
      </c>
      <c r="AU3469" s="493" t="n">
        <v>0</v>
      </c>
      <c r="AV3469" s="493" t="n">
        <v>0</v>
      </c>
      <c r="AW3469" s="493" t="n">
        <v>0</v>
      </c>
      <c r="AX3469" s="493" t="n">
        <v>0</v>
      </c>
      <c r="AY3469" s="493" t="n">
        <v>0</v>
      </c>
      <c r="AZ3469" s="493" t="n">
        <v>0</v>
      </c>
      <c r="BA3469" s="493" t="n">
        <v>0</v>
      </c>
      <c r="BB3469" s="493" t="n">
        <v>0</v>
      </c>
      <c r="BC3469" s="493" t="n">
        <v>0</v>
      </c>
      <c r="BD3469" s="493" t="n">
        <v>0</v>
      </c>
      <c r="BE3469" s="493" t="n">
        <v>0</v>
      </c>
      <c r="BF3469" s="493" t="n">
        <v>0</v>
      </c>
      <c r="BG3469" s="493" t="n">
        <v>0</v>
      </c>
      <c r="BH3469" s="493" t="n">
        <v>0</v>
      </c>
      <c r="BI3469" s="493" t="n">
        <v>0</v>
      </c>
      <c r="BJ3469" s="493" t="n">
        <v>0</v>
      </c>
      <c r="BK3469" s="493" t="n">
        <v>0</v>
      </c>
      <c r="BL3469" s="493" t="n">
        <v>0</v>
      </c>
      <c r="BM3469" s="493" t="n">
        <v>0</v>
      </c>
      <c r="BN3469" s="493" t="n">
        <v>0</v>
      </c>
      <c r="BO3469" s="493" t="n">
        <v>0</v>
      </c>
      <c r="BP3469" s="493" t="n">
        <v>0</v>
      </c>
      <c r="BQ3469" s="493" t="n">
        <v>0</v>
      </c>
      <c r="BR3469" s="493" t="n">
        <v>0</v>
      </c>
      <c r="BS3469" s="493" t="n">
        <v>0</v>
      </c>
      <c r="BT3469" s="493" t="n">
        <v>0</v>
      </c>
      <c r="BU3469" s="493" t="n">
        <v>0</v>
      </c>
      <c r="BV3469" s="493" t="n">
        <v>0</v>
      </c>
      <c r="BW3469" s="493" t="n">
        <v>0</v>
      </c>
    </row>
    <row r="3470">
      <c r="A3470" t="inlineStr">
        <is>
          <t>[C9D3] Angiotensin-II 길항제 칼슘길항제 복합제</t>
        </is>
      </c>
      <c r="B3470" t="inlineStr">
        <is>
          <t>삼천당</t>
        </is>
      </c>
      <c r="C3470" t="inlineStr">
        <is>
          <t>올듀오</t>
        </is>
      </c>
      <c r="D3470" t="inlineStr">
        <is>
          <t>삼천당</t>
        </is>
      </c>
      <c r="E3470" t="inlineStr">
        <is>
          <t>amlodipine maleate,  olmesartan medoxomil</t>
        </is>
      </c>
      <c r="F3470" t="inlineStr">
        <is>
          <t>의원</t>
        </is>
      </c>
      <c r="G3470" t="inlineStr">
        <is>
          <t>Generic</t>
        </is>
      </c>
      <c r="H3470" s="493" t="n">
        <v>52142.08</v>
      </c>
      <c r="I3470" s="493" t="n">
        <v>47246.04</v>
      </c>
      <c r="J3470" s="493" t="n">
        <v>59470.26</v>
      </c>
      <c r="K3470" s="493" t="n">
        <v>53133.9</v>
      </c>
      <c r="L3470" s="493" t="n">
        <v>56303.92</v>
      </c>
      <c r="M3470" s="493" t="n">
        <v>56261.22</v>
      </c>
      <c r="N3470" s="493" t="n">
        <v>54500.37</v>
      </c>
      <c r="O3470" s="493" t="n">
        <v>46338.64</v>
      </c>
      <c r="P3470" s="493" t="n">
        <v>35237.76</v>
      </c>
      <c r="Q3470" s="493" t="n">
        <v>31399.24</v>
      </c>
      <c r="R3470" s="493" t="n">
        <v>26284.94</v>
      </c>
      <c r="S3470" s="493" t="n">
        <v>13202.78</v>
      </c>
      <c r="T3470" s="493" t="n">
        <v>3184.5</v>
      </c>
      <c r="U3470" s="493" t="n">
        <v>2530.5</v>
      </c>
      <c r="V3470" s="493" t="n">
        <v>1766.4</v>
      </c>
      <c r="W3470" s="493" t="n">
        <v>1932.3</v>
      </c>
      <c r="X3470" s="493" t="n">
        <v>1361.4</v>
      </c>
      <c r="Y3470" s="493" t="n">
        <v>1070.1</v>
      </c>
      <c r="Z3470" s="493" t="n">
        <v>2102.4</v>
      </c>
      <c r="AA3470" s="493" t="n">
        <v>1407.6</v>
      </c>
      <c r="AB3470" s="493" t="n">
        <v>1175.1</v>
      </c>
      <c r="AC3470" s="493" t="n">
        <v>1840.2</v>
      </c>
      <c r="AD3470" s="493" t="n">
        <v>1086.9</v>
      </c>
      <c r="AE3470" s="493" t="n">
        <v>1760.4</v>
      </c>
      <c r="AF3470" s="493" t="n">
        <v>1557</v>
      </c>
      <c r="AG3470" s="493" t="n">
        <v>0</v>
      </c>
      <c r="AH3470" s="493" t="n">
        <v>0</v>
      </c>
      <c r="AI3470" s="493" t="n">
        <v>0</v>
      </c>
      <c r="AJ3470" s="493" t="n">
        <v>0</v>
      </c>
      <c r="AK3470" s="493" t="n">
        <v>0</v>
      </c>
      <c r="AL3470" s="493" t="n">
        <v>0</v>
      </c>
      <c r="AM3470" s="493" t="n">
        <v>0</v>
      </c>
      <c r="AN3470" s="493" t="n">
        <v>0</v>
      </c>
      <c r="AO3470" s="493" t="n">
        <v>0</v>
      </c>
      <c r="AP3470" s="493" t="n">
        <v>0</v>
      </c>
      <c r="AQ3470" s="493" t="n">
        <v>0</v>
      </c>
      <c r="AR3470" s="493" t="n">
        <v>0</v>
      </c>
      <c r="AS3470" s="493" t="n">
        <v>0</v>
      </c>
      <c r="AT3470" s="493" t="n">
        <v>0</v>
      </c>
      <c r="AU3470" s="493" t="n">
        <v>0</v>
      </c>
      <c r="AV3470" s="493" t="n">
        <v>0</v>
      </c>
      <c r="AW3470" s="493" t="n">
        <v>0</v>
      </c>
      <c r="AX3470" s="493" t="n">
        <v>0</v>
      </c>
      <c r="AY3470" s="493" t="n">
        <v>0</v>
      </c>
      <c r="AZ3470" s="493" t="n">
        <v>0</v>
      </c>
      <c r="BA3470" s="493" t="n">
        <v>0</v>
      </c>
      <c r="BB3470" s="493" t="n">
        <v>0</v>
      </c>
      <c r="BC3470" s="493" t="n">
        <v>0</v>
      </c>
      <c r="BD3470" s="493" t="n">
        <v>0</v>
      </c>
      <c r="BE3470" s="493" t="n">
        <v>0</v>
      </c>
      <c r="BF3470" s="493" t="n">
        <v>0</v>
      </c>
      <c r="BG3470" s="493" t="n">
        <v>0</v>
      </c>
      <c r="BH3470" s="493" t="n">
        <v>0</v>
      </c>
      <c r="BI3470" s="493" t="n">
        <v>0</v>
      </c>
      <c r="BJ3470" s="493" t="n">
        <v>0</v>
      </c>
      <c r="BK3470" s="493" t="n">
        <v>0</v>
      </c>
      <c r="BL3470" s="493" t="n">
        <v>0</v>
      </c>
      <c r="BM3470" s="493" t="n">
        <v>0</v>
      </c>
      <c r="BN3470" s="493" t="n">
        <v>0</v>
      </c>
      <c r="BO3470" s="493" t="n">
        <v>0</v>
      </c>
      <c r="BP3470" s="493" t="n">
        <v>0</v>
      </c>
      <c r="BQ3470" s="493" t="n">
        <v>0</v>
      </c>
      <c r="BR3470" s="493" t="n">
        <v>0</v>
      </c>
      <c r="BS3470" s="493" t="n">
        <v>0</v>
      </c>
      <c r="BT3470" s="493" t="n">
        <v>0</v>
      </c>
      <c r="BU3470" s="493" t="n">
        <v>0</v>
      </c>
      <c r="BV3470" s="493" t="n">
        <v>0</v>
      </c>
      <c r="BW3470" s="493" t="n">
        <v>0</v>
      </c>
    </row>
    <row r="3471">
      <c r="A3471" t="inlineStr">
        <is>
          <t>[C9D3] Angiotensin-II 길항제 칼슘길항제 복합제</t>
        </is>
      </c>
      <c r="B3471" t="inlineStr">
        <is>
          <t>삼천당</t>
        </is>
      </c>
      <c r="C3471" t="inlineStr">
        <is>
          <t>올듀오</t>
        </is>
      </c>
      <c r="D3471" t="inlineStr">
        <is>
          <t>삼천당</t>
        </is>
      </c>
      <c r="E3471" t="inlineStr">
        <is>
          <t>amlodipine maleate,  olmesartan medoxomil</t>
        </is>
      </c>
      <c r="F3471" t="inlineStr">
        <is>
          <t>보건소</t>
        </is>
      </c>
      <c r="G3471" t="inlineStr">
        <is>
          <t>Generic</t>
        </is>
      </c>
      <c r="H3471" s="493" t="n">
        <v>187.2</v>
      </c>
      <c r="I3471" s="493" t="n">
        <v>385.5</v>
      </c>
      <c r="J3471" s="493" t="n">
        <v>196.2</v>
      </c>
      <c r="K3471" s="493" t="n">
        <v>406.8</v>
      </c>
      <c r="L3471" s="493" t="n">
        <v>236.7</v>
      </c>
      <c r="M3471" s="493" t="n">
        <v>324</v>
      </c>
      <c r="N3471" s="493" t="n">
        <v>218.4</v>
      </c>
      <c r="O3471" s="493" t="n">
        <v>448.5</v>
      </c>
      <c r="P3471" s="493" t="n">
        <v>0</v>
      </c>
      <c r="Q3471" s="493" t="n">
        <v>396</v>
      </c>
      <c r="R3471" s="493" t="n">
        <v>356.4</v>
      </c>
      <c r="S3471" s="493" t="n">
        <v>356.4</v>
      </c>
      <c r="T3471" s="493" t="n">
        <v>0</v>
      </c>
      <c r="U3471" s="493" t="n">
        <v>402</v>
      </c>
      <c r="V3471" s="493" t="n">
        <v>0</v>
      </c>
      <c r="W3471" s="493" t="n">
        <v>195.6</v>
      </c>
      <c r="X3471" s="493" t="n">
        <v>0</v>
      </c>
      <c r="Y3471" s="493" t="n">
        <v>207</v>
      </c>
      <c r="Z3471" s="493" t="n">
        <v>0</v>
      </c>
      <c r="AA3471" s="493" t="n">
        <v>225.6</v>
      </c>
      <c r="AB3471" s="493" t="n">
        <v>0</v>
      </c>
      <c r="AC3471" s="493" t="n">
        <v>0</v>
      </c>
      <c r="AD3471" s="493" t="n">
        <v>0</v>
      </c>
      <c r="AE3471" s="493" t="n">
        <v>0</v>
      </c>
      <c r="AF3471" s="493" t="n">
        <v>0</v>
      </c>
      <c r="AG3471" s="493" t="n">
        <v>0</v>
      </c>
      <c r="AH3471" s="493" t="n">
        <v>0</v>
      </c>
      <c r="AI3471" s="493" t="n">
        <v>0</v>
      </c>
      <c r="AJ3471" s="493" t="n">
        <v>0</v>
      </c>
      <c r="AK3471" s="493" t="n">
        <v>0</v>
      </c>
      <c r="AL3471" s="493" t="n">
        <v>0</v>
      </c>
      <c r="AM3471" s="493" t="n">
        <v>0</v>
      </c>
      <c r="AN3471" s="493" t="n">
        <v>0</v>
      </c>
      <c r="AO3471" s="493" t="n">
        <v>0</v>
      </c>
      <c r="AP3471" s="493" t="n">
        <v>0</v>
      </c>
      <c r="AQ3471" s="493" t="n">
        <v>0</v>
      </c>
      <c r="AR3471" s="493" t="n">
        <v>0</v>
      </c>
      <c r="AS3471" s="493" t="n">
        <v>0</v>
      </c>
      <c r="AT3471" s="493" t="n">
        <v>0</v>
      </c>
      <c r="AU3471" s="493" t="n">
        <v>0</v>
      </c>
      <c r="AV3471" s="493" t="n">
        <v>0</v>
      </c>
      <c r="AW3471" s="493" t="n">
        <v>0</v>
      </c>
      <c r="AX3471" s="493" t="n">
        <v>0</v>
      </c>
      <c r="AY3471" s="493" t="n">
        <v>0</v>
      </c>
      <c r="AZ3471" s="493" t="n">
        <v>0</v>
      </c>
      <c r="BA3471" s="493" t="n">
        <v>0</v>
      </c>
      <c r="BB3471" s="493" t="n">
        <v>0</v>
      </c>
      <c r="BC3471" s="493" t="n">
        <v>0</v>
      </c>
      <c r="BD3471" s="493" t="n">
        <v>0</v>
      </c>
      <c r="BE3471" s="493" t="n">
        <v>0</v>
      </c>
      <c r="BF3471" s="493" t="n">
        <v>0</v>
      </c>
      <c r="BG3471" s="493" t="n">
        <v>0</v>
      </c>
      <c r="BH3471" s="493" t="n">
        <v>0</v>
      </c>
      <c r="BI3471" s="493" t="n">
        <v>0</v>
      </c>
      <c r="BJ3471" s="493" t="n">
        <v>0</v>
      </c>
      <c r="BK3471" s="493" t="n">
        <v>0</v>
      </c>
      <c r="BL3471" s="493" t="n">
        <v>0</v>
      </c>
      <c r="BM3471" s="493" t="n">
        <v>0</v>
      </c>
      <c r="BN3471" s="493" t="n">
        <v>0</v>
      </c>
      <c r="BO3471" s="493" t="n">
        <v>0</v>
      </c>
      <c r="BP3471" s="493" t="n">
        <v>0</v>
      </c>
      <c r="BQ3471" s="493" t="n">
        <v>0</v>
      </c>
      <c r="BR3471" s="493" t="n">
        <v>0</v>
      </c>
      <c r="BS3471" s="493" t="n">
        <v>0</v>
      </c>
      <c r="BT3471" s="493" t="n">
        <v>0</v>
      </c>
      <c r="BU3471" s="493" t="n">
        <v>0</v>
      </c>
      <c r="BV3471" s="493" t="n">
        <v>0</v>
      </c>
      <c r="BW3471" s="493" t="n">
        <v>0</v>
      </c>
    </row>
    <row r="3472">
      <c r="A3472" t="inlineStr">
        <is>
          <t>[C9D3] Angiotensin-II 길항제 칼슘길항제 복합제</t>
        </is>
      </c>
      <c r="B3472" t="inlineStr">
        <is>
          <t>삼천당</t>
        </is>
      </c>
      <c r="C3472" t="inlineStr">
        <is>
          <t>올듀오 비</t>
        </is>
      </c>
      <c r="D3472" t="inlineStr">
        <is>
          <t>삼천당</t>
        </is>
      </c>
      <c r="E3472" t="inlineStr">
        <is>
          <t>amlodipine besylate,  olmesartan medoxomil</t>
        </is>
      </c>
      <c r="F3472" t="inlineStr">
        <is>
          <t>병원</t>
        </is>
      </c>
      <c r="G3472" t="inlineStr">
        <is>
          <t>Generic</t>
        </is>
      </c>
      <c r="H3472" s="493" t="n">
        <v>0</v>
      </c>
      <c r="I3472" s="493" t="n">
        <v>0</v>
      </c>
      <c r="J3472" s="493" t="n">
        <v>0</v>
      </c>
      <c r="K3472" s="493" t="n">
        <v>0</v>
      </c>
      <c r="L3472" s="493" t="n">
        <v>0</v>
      </c>
      <c r="M3472" s="493" t="n">
        <v>0</v>
      </c>
      <c r="N3472" s="493" t="n">
        <v>0</v>
      </c>
      <c r="O3472" s="493" t="n">
        <v>0</v>
      </c>
      <c r="P3472" s="493" t="n">
        <v>0</v>
      </c>
      <c r="Q3472" s="493" t="n">
        <v>0</v>
      </c>
      <c r="R3472" s="493" t="n">
        <v>0</v>
      </c>
      <c r="S3472" s="493" t="n">
        <v>0</v>
      </c>
      <c r="T3472" s="493" t="n">
        <v>0</v>
      </c>
      <c r="U3472" s="493" t="n">
        <v>0</v>
      </c>
      <c r="V3472" s="493" t="n">
        <v>0</v>
      </c>
      <c r="W3472" s="493" t="n">
        <v>0</v>
      </c>
      <c r="X3472" s="493" t="n">
        <v>0</v>
      </c>
      <c r="Y3472" s="493" t="n">
        <v>0</v>
      </c>
      <c r="Z3472" s="493" t="n">
        <v>0</v>
      </c>
      <c r="AA3472" s="493" t="n">
        <v>0</v>
      </c>
      <c r="AB3472" s="493" t="n">
        <v>0</v>
      </c>
      <c r="AC3472" s="493" t="n">
        <v>0</v>
      </c>
      <c r="AD3472" s="493" t="n">
        <v>56</v>
      </c>
      <c r="AE3472" s="493" t="n">
        <v>0</v>
      </c>
      <c r="AF3472" s="493" t="n">
        <v>0</v>
      </c>
      <c r="AG3472" s="493" t="n">
        <v>0</v>
      </c>
      <c r="AH3472" s="493" t="n">
        <v>0</v>
      </c>
      <c r="AI3472" s="493" t="n">
        <v>0</v>
      </c>
      <c r="AJ3472" s="493" t="n">
        <v>0</v>
      </c>
      <c r="AK3472" s="493" t="n">
        <v>0</v>
      </c>
      <c r="AL3472" s="493" t="n">
        <v>0</v>
      </c>
      <c r="AM3472" s="493" t="n">
        <v>0</v>
      </c>
      <c r="AN3472" s="493" t="n">
        <v>0</v>
      </c>
      <c r="AO3472" s="493" t="n">
        <v>0</v>
      </c>
      <c r="AP3472" s="493" t="n">
        <v>0</v>
      </c>
      <c r="AQ3472" s="493" t="n">
        <v>0</v>
      </c>
      <c r="AR3472" s="493" t="n">
        <v>0</v>
      </c>
      <c r="AS3472" s="493" t="n">
        <v>0</v>
      </c>
      <c r="AT3472" s="493" t="n">
        <v>0</v>
      </c>
      <c r="AU3472" s="493" t="n">
        <v>0</v>
      </c>
      <c r="AV3472" s="493" t="n">
        <v>0</v>
      </c>
      <c r="AW3472" s="493" t="n">
        <v>0</v>
      </c>
      <c r="AX3472" s="493" t="n">
        <v>0</v>
      </c>
      <c r="AY3472" s="493" t="n">
        <v>0</v>
      </c>
      <c r="AZ3472" s="493" t="n">
        <v>0</v>
      </c>
      <c r="BA3472" s="493" t="n">
        <v>0</v>
      </c>
      <c r="BB3472" s="493" t="n">
        <v>0</v>
      </c>
      <c r="BC3472" s="493" t="n">
        <v>0</v>
      </c>
      <c r="BD3472" s="493" t="n">
        <v>0</v>
      </c>
      <c r="BE3472" s="493" t="n">
        <v>0</v>
      </c>
      <c r="BF3472" s="493" t="n">
        <v>0</v>
      </c>
      <c r="BG3472" s="493" t="n">
        <v>0</v>
      </c>
      <c r="BH3472" s="493" t="n">
        <v>0</v>
      </c>
      <c r="BI3472" s="493" t="n">
        <v>0</v>
      </c>
      <c r="BJ3472" s="493" t="n">
        <v>0</v>
      </c>
      <c r="BK3472" s="493" t="n">
        <v>0</v>
      </c>
      <c r="BL3472" s="493" t="n">
        <v>0</v>
      </c>
      <c r="BM3472" s="493" t="n">
        <v>0</v>
      </c>
      <c r="BN3472" s="493" t="n">
        <v>0</v>
      </c>
      <c r="BO3472" s="493" t="n">
        <v>0</v>
      </c>
      <c r="BP3472" s="493" t="n">
        <v>0</v>
      </c>
      <c r="BQ3472" s="493" t="n">
        <v>0</v>
      </c>
      <c r="BR3472" s="493" t="n">
        <v>0</v>
      </c>
      <c r="BS3472" s="493" t="n">
        <v>0</v>
      </c>
      <c r="BT3472" s="493" t="n">
        <v>0</v>
      </c>
      <c r="BU3472" s="493" t="n">
        <v>0</v>
      </c>
      <c r="BV3472" s="493" t="n">
        <v>0</v>
      </c>
      <c r="BW3472" s="493" t="n">
        <v>0</v>
      </c>
    </row>
    <row r="3473">
      <c r="A3473" t="inlineStr">
        <is>
          <t>[C9D3] Angiotensin-II 길항제 칼슘길항제 복합제</t>
        </is>
      </c>
      <c r="B3473" t="inlineStr">
        <is>
          <t>삼천당</t>
        </is>
      </c>
      <c r="C3473" t="inlineStr">
        <is>
          <t>올듀오 비</t>
        </is>
      </c>
      <c r="D3473" t="inlineStr">
        <is>
          <t>삼천당</t>
        </is>
      </c>
      <c r="E3473" t="inlineStr">
        <is>
          <t>amlodipine besylate,  olmesartan medoxomil</t>
        </is>
      </c>
      <c r="F3473" t="inlineStr">
        <is>
          <t>의원</t>
        </is>
      </c>
      <c r="G3473" t="inlineStr">
        <is>
          <t>Generic</t>
        </is>
      </c>
      <c r="H3473" s="493" t="n">
        <v>0</v>
      </c>
      <c r="I3473" s="493" t="n">
        <v>0</v>
      </c>
      <c r="J3473" s="493" t="n">
        <v>0</v>
      </c>
      <c r="K3473" s="493" t="n">
        <v>0</v>
      </c>
      <c r="L3473" s="493" t="n">
        <v>0</v>
      </c>
      <c r="M3473" s="493" t="n">
        <v>0</v>
      </c>
      <c r="N3473" s="493" t="n">
        <v>0</v>
      </c>
      <c r="O3473" s="493" t="n">
        <v>12492.4</v>
      </c>
      <c r="P3473" s="493" t="n">
        <v>15921.1</v>
      </c>
      <c r="Q3473" s="493" t="n">
        <v>15859.22</v>
      </c>
      <c r="R3473" s="493" t="n">
        <v>23783.6</v>
      </c>
      <c r="S3473" s="493" t="n">
        <v>40040.2</v>
      </c>
      <c r="T3473" s="493" t="n">
        <v>50583.04</v>
      </c>
      <c r="U3473" s="493" t="n">
        <v>45795.18</v>
      </c>
      <c r="V3473" s="493" t="n">
        <v>53275.88</v>
      </c>
      <c r="W3473" s="493" t="n">
        <v>47809.16</v>
      </c>
      <c r="X3473" s="493" t="n">
        <v>45646.28</v>
      </c>
      <c r="Y3473" s="493" t="n">
        <v>52786.6</v>
      </c>
      <c r="Z3473" s="493" t="n">
        <v>43096.27</v>
      </c>
      <c r="AA3473" s="493" t="n">
        <v>49834.26</v>
      </c>
      <c r="AB3473" s="493" t="n">
        <v>42688.5</v>
      </c>
      <c r="AC3473" s="493" t="n">
        <v>45682.44</v>
      </c>
      <c r="AD3473" s="493" t="n">
        <v>41027.81</v>
      </c>
      <c r="AE3473" s="493" t="n">
        <v>49503.67</v>
      </c>
      <c r="AF3473" s="493" t="n">
        <v>45115.5</v>
      </c>
      <c r="AG3473" s="493" t="n">
        <v>41032.22</v>
      </c>
      <c r="AH3473" s="493" t="n">
        <v>45003.38</v>
      </c>
      <c r="AI3473" s="493" t="n">
        <v>37991.45</v>
      </c>
      <c r="AJ3473" s="493" t="n">
        <v>35031.2</v>
      </c>
      <c r="AK3473" s="493" t="n">
        <v>51171.3</v>
      </c>
      <c r="AL3473" s="493" t="n">
        <v>37981.66</v>
      </c>
      <c r="AM3473" s="493" t="n">
        <v>48876.56</v>
      </c>
      <c r="AN3473" s="493" t="n">
        <v>39258.91</v>
      </c>
      <c r="AO3473" s="493" t="n">
        <v>41976.38</v>
      </c>
      <c r="AP3473" s="493" t="n">
        <v>36420.12</v>
      </c>
      <c r="AQ3473" s="493" t="n">
        <v>44232.44</v>
      </c>
      <c r="AR3473" s="493" t="n">
        <v>42919.05</v>
      </c>
      <c r="AS3473" s="493" t="n">
        <v>38432.58</v>
      </c>
      <c r="AT3473" s="493" t="n">
        <v>35733.96</v>
      </c>
      <c r="AU3473" s="493" t="n">
        <v>41319.16</v>
      </c>
      <c r="AV3473" s="493" t="n">
        <v>37356.82</v>
      </c>
      <c r="AW3473" s="493" t="n">
        <v>36536.08</v>
      </c>
      <c r="AX3473" s="493" t="n">
        <v>37151.62</v>
      </c>
      <c r="AY3473" s="493" t="n">
        <v>41618.54</v>
      </c>
      <c r="AZ3473" s="493" t="n">
        <v>32983.58</v>
      </c>
      <c r="BA3473" s="493" t="n">
        <v>45817.3</v>
      </c>
      <c r="BB3473" s="493" t="n">
        <v>30876.35</v>
      </c>
      <c r="BC3473" s="493" t="n">
        <v>39779.33</v>
      </c>
      <c r="BD3473" s="493" t="n">
        <v>38194.49</v>
      </c>
      <c r="BE3473" s="493" t="n">
        <v>37934.88</v>
      </c>
      <c r="BF3473" s="493" t="n">
        <v>35931.41</v>
      </c>
      <c r="BG3473" s="493" t="n">
        <v>41977.29</v>
      </c>
      <c r="BH3473" s="493" t="n">
        <v>40639.95</v>
      </c>
      <c r="BI3473" s="493" t="n">
        <v>36056.17</v>
      </c>
      <c r="BJ3473" s="493" t="n">
        <v>42517.32</v>
      </c>
      <c r="BK3473" s="493" t="n">
        <v>35790.41</v>
      </c>
      <c r="BL3473" s="493" t="n">
        <v>46052.69</v>
      </c>
      <c r="BM3473" s="493" t="n">
        <v>39489.43</v>
      </c>
      <c r="BN3473" s="493" t="n">
        <v>37669.24</v>
      </c>
      <c r="BO3473" s="493" t="n">
        <v>36627.63</v>
      </c>
      <c r="BP3473" s="493" t="n">
        <v>38519</v>
      </c>
      <c r="BQ3473" s="493" t="n">
        <v>38932.56</v>
      </c>
      <c r="BR3473" s="493" t="n">
        <v>37930.8</v>
      </c>
      <c r="BS3473" s="493" t="n">
        <v>43376.17</v>
      </c>
      <c r="BT3473" s="493" t="n">
        <v>40894.07</v>
      </c>
      <c r="BU3473" s="493" t="n">
        <v>40129.24</v>
      </c>
      <c r="BV3473" s="493" t="n">
        <v>50978.03</v>
      </c>
      <c r="BW3473" s="493" t="n">
        <v>41084.38</v>
      </c>
    </row>
    <row r="3474">
      <c r="A3474" t="inlineStr">
        <is>
          <t>[C9D3] Angiotensin-II 길항제 칼슘길항제 복합제</t>
        </is>
      </c>
      <c r="B3474" t="inlineStr">
        <is>
          <t>삼천당</t>
        </is>
      </c>
      <c r="C3474" t="inlineStr">
        <is>
          <t>올듀오 비</t>
        </is>
      </c>
      <c r="D3474" t="inlineStr">
        <is>
          <t>삼천당</t>
        </is>
      </c>
      <c r="E3474" t="inlineStr">
        <is>
          <t>amlodipine besylate,  olmesartan medoxomil</t>
        </is>
      </c>
      <c r="F3474" t="inlineStr">
        <is>
          <t>보건소</t>
        </is>
      </c>
      <c r="G3474" t="inlineStr">
        <is>
          <t>Generic</t>
        </is>
      </c>
      <c r="H3474" s="493" t="n">
        <v>0</v>
      </c>
      <c r="I3474" s="493" t="n">
        <v>0</v>
      </c>
      <c r="J3474" s="493" t="n">
        <v>0</v>
      </c>
      <c r="K3474" s="493" t="n">
        <v>0</v>
      </c>
      <c r="L3474" s="493" t="n">
        <v>0</v>
      </c>
      <c r="M3474" s="493" t="n">
        <v>0</v>
      </c>
      <c r="N3474" s="493" t="n">
        <v>0</v>
      </c>
      <c r="O3474" s="493" t="n">
        <v>0</v>
      </c>
      <c r="P3474" s="493" t="n">
        <v>0</v>
      </c>
      <c r="Q3474" s="493" t="n">
        <v>0</v>
      </c>
      <c r="R3474" s="493" t="n">
        <v>0</v>
      </c>
      <c r="S3474" s="493" t="n">
        <v>0</v>
      </c>
      <c r="T3474" s="493" t="n">
        <v>0</v>
      </c>
      <c r="U3474" s="493" t="n">
        <v>301.5</v>
      </c>
      <c r="V3474" s="493" t="n">
        <v>289.8</v>
      </c>
      <c r="W3474" s="493" t="n">
        <v>97.8</v>
      </c>
      <c r="X3474" s="493" t="n">
        <v>327.6</v>
      </c>
      <c r="Y3474" s="493" t="n">
        <v>314.7</v>
      </c>
      <c r="Z3474" s="493" t="n">
        <v>310.8</v>
      </c>
      <c r="AA3474" s="493" t="n">
        <v>564</v>
      </c>
      <c r="AB3474" s="493" t="n">
        <v>513.6</v>
      </c>
      <c r="AC3474" s="493" t="n">
        <v>0</v>
      </c>
      <c r="AD3474" s="493" t="n">
        <v>309.6</v>
      </c>
      <c r="AE3474" s="493" t="n">
        <v>0</v>
      </c>
      <c r="AF3474" s="493" t="n">
        <v>0</v>
      </c>
      <c r="AG3474" s="493" t="n">
        <v>444</v>
      </c>
      <c r="AH3474" s="493" t="n">
        <v>0</v>
      </c>
      <c r="AI3474" s="493" t="n">
        <v>0</v>
      </c>
      <c r="AJ3474" s="493" t="n">
        <v>349.5</v>
      </c>
      <c r="AK3474" s="493" t="n">
        <v>0</v>
      </c>
      <c r="AL3474" s="493" t="n">
        <v>0</v>
      </c>
      <c r="AM3474" s="493" t="n">
        <v>364.5</v>
      </c>
      <c r="AN3474" s="493" t="n">
        <v>0</v>
      </c>
      <c r="AO3474" s="493" t="n">
        <v>111</v>
      </c>
      <c r="AP3474" s="493" t="n">
        <v>316.5</v>
      </c>
      <c r="AQ3474" s="493" t="n">
        <v>0</v>
      </c>
      <c r="AR3474" s="493" t="n">
        <v>150</v>
      </c>
      <c r="AS3474" s="493" t="n">
        <v>205.2</v>
      </c>
      <c r="AT3474" s="493" t="n">
        <v>127.8</v>
      </c>
      <c r="AU3474" s="493" t="n">
        <v>134.4</v>
      </c>
      <c r="AV3474" s="493" t="n">
        <v>117</v>
      </c>
      <c r="AW3474" s="493" t="n">
        <v>138</v>
      </c>
      <c r="AX3474" s="493" t="n">
        <v>120</v>
      </c>
      <c r="AY3474" s="493" t="n">
        <v>127.8</v>
      </c>
      <c r="AZ3474" s="493" t="n">
        <v>268.2</v>
      </c>
      <c r="BA3474" s="493" t="n">
        <v>285</v>
      </c>
      <c r="BB3474" s="493" t="n">
        <v>0</v>
      </c>
      <c r="BC3474" s="493" t="n">
        <v>137.4</v>
      </c>
      <c r="BD3474" s="493" t="n">
        <v>159.6</v>
      </c>
      <c r="BE3474" s="493" t="n">
        <v>159</v>
      </c>
      <c r="BF3474" s="493" t="n">
        <v>171</v>
      </c>
      <c r="BG3474" s="493" t="n">
        <v>0</v>
      </c>
      <c r="BH3474" s="493" t="n">
        <v>169.2</v>
      </c>
      <c r="BI3474" s="493" t="n">
        <v>0</v>
      </c>
      <c r="BJ3474" s="493" t="n">
        <v>157.8</v>
      </c>
      <c r="BK3474" s="493" t="n">
        <v>0</v>
      </c>
      <c r="BL3474" s="493" t="n">
        <v>178.2</v>
      </c>
      <c r="BM3474" s="493" t="n">
        <v>0</v>
      </c>
      <c r="BN3474" s="493" t="n">
        <v>205.8</v>
      </c>
      <c r="BO3474" s="493" t="n">
        <v>0</v>
      </c>
      <c r="BP3474" s="493" t="n">
        <v>140.4</v>
      </c>
      <c r="BQ3474" s="493" t="n">
        <v>0</v>
      </c>
      <c r="BR3474" s="493" t="n">
        <v>163.2</v>
      </c>
      <c r="BS3474" s="493" t="n">
        <v>0</v>
      </c>
      <c r="BT3474" s="493" t="n">
        <v>187.2</v>
      </c>
      <c r="BU3474" s="493" t="n">
        <v>168.6</v>
      </c>
      <c r="BV3474" s="493" t="n">
        <v>151.2</v>
      </c>
      <c r="BW3474" s="493" t="n">
        <v>0</v>
      </c>
    </row>
    <row r="3475">
      <c r="A3475" t="inlineStr">
        <is>
          <t>[C9D3] Angiotensin-II 길항제 칼슘길항제 복합제</t>
        </is>
      </c>
      <c r="B3475" t="inlineStr">
        <is>
          <t>새한제약</t>
        </is>
      </c>
      <c r="C3475" t="inlineStr">
        <is>
          <t>뉴코포지</t>
        </is>
      </c>
      <c r="D3475" t="inlineStr">
        <is>
          <t>새한제약</t>
        </is>
      </c>
      <c r="E3475" t="inlineStr">
        <is>
          <t>amlodipine besylate,  valsartan</t>
        </is>
      </c>
      <c r="F3475" t="inlineStr">
        <is>
          <t>종합병원</t>
        </is>
      </c>
      <c r="G3475" t="inlineStr">
        <is>
          <t>Generic</t>
        </is>
      </c>
      <c r="H3475" s="493" t="n">
        <v>0</v>
      </c>
      <c r="I3475" s="493" t="n">
        <v>0</v>
      </c>
      <c r="J3475" s="493" t="n">
        <v>0</v>
      </c>
      <c r="K3475" s="493" t="n">
        <v>0</v>
      </c>
      <c r="L3475" s="493" t="n">
        <v>0</v>
      </c>
      <c r="M3475" s="493" t="n">
        <v>0</v>
      </c>
      <c r="N3475" s="493" t="n">
        <v>0</v>
      </c>
      <c r="O3475" s="493" t="n">
        <v>0</v>
      </c>
      <c r="P3475" s="493" t="n">
        <v>0</v>
      </c>
      <c r="Q3475" s="493" t="n">
        <v>0</v>
      </c>
      <c r="R3475" s="493" t="n">
        <v>157.2</v>
      </c>
      <c r="S3475" s="493" t="n">
        <v>0</v>
      </c>
      <c r="T3475" s="493" t="n">
        <v>0</v>
      </c>
      <c r="U3475" s="493" t="n">
        <v>0</v>
      </c>
      <c r="V3475" s="493" t="n">
        <v>0</v>
      </c>
      <c r="W3475" s="493" t="n">
        <v>0</v>
      </c>
      <c r="X3475" s="493" t="n">
        <v>0</v>
      </c>
      <c r="Y3475" s="493" t="n">
        <v>0</v>
      </c>
      <c r="Z3475" s="493" t="n">
        <v>0</v>
      </c>
      <c r="AA3475" s="493" t="n">
        <v>0</v>
      </c>
      <c r="AB3475" s="493" t="n">
        <v>0</v>
      </c>
      <c r="AC3475" s="493" t="n">
        <v>0</v>
      </c>
      <c r="AD3475" s="493" t="n">
        <v>0</v>
      </c>
      <c r="AE3475" s="493" t="n">
        <v>0</v>
      </c>
      <c r="AF3475" s="493" t="n">
        <v>0</v>
      </c>
      <c r="AG3475" s="493" t="n">
        <v>0</v>
      </c>
      <c r="AH3475" s="493" t="n">
        <v>0</v>
      </c>
      <c r="AI3475" s="493" t="n">
        <v>0</v>
      </c>
      <c r="AJ3475" s="493" t="n">
        <v>0</v>
      </c>
      <c r="AK3475" s="493" t="n">
        <v>0</v>
      </c>
      <c r="AL3475" s="493" t="n">
        <v>0</v>
      </c>
      <c r="AM3475" s="493" t="n">
        <v>0</v>
      </c>
      <c r="AN3475" s="493" t="n">
        <v>0</v>
      </c>
      <c r="AO3475" s="493" t="n">
        <v>0</v>
      </c>
      <c r="AP3475" s="493" t="n">
        <v>0</v>
      </c>
      <c r="AQ3475" s="493" t="n">
        <v>0</v>
      </c>
      <c r="AR3475" s="493" t="n">
        <v>0</v>
      </c>
      <c r="AS3475" s="493" t="n">
        <v>0</v>
      </c>
      <c r="AT3475" s="493" t="n">
        <v>0</v>
      </c>
      <c r="AU3475" s="493" t="n">
        <v>0</v>
      </c>
      <c r="AV3475" s="493" t="n">
        <v>0</v>
      </c>
      <c r="AW3475" s="493" t="n">
        <v>0</v>
      </c>
      <c r="AX3475" s="493" t="n">
        <v>0</v>
      </c>
      <c r="AY3475" s="493" t="n">
        <v>0</v>
      </c>
      <c r="AZ3475" s="493" t="n">
        <v>0</v>
      </c>
      <c r="BA3475" s="493" t="n">
        <v>0</v>
      </c>
      <c r="BB3475" s="493" t="n">
        <v>0</v>
      </c>
      <c r="BC3475" s="493" t="n">
        <v>0</v>
      </c>
      <c r="BD3475" s="493" t="n">
        <v>0</v>
      </c>
      <c r="BE3475" s="493" t="n">
        <v>0</v>
      </c>
      <c r="BF3475" s="493" t="n">
        <v>0</v>
      </c>
      <c r="BG3475" s="493" t="n">
        <v>0</v>
      </c>
      <c r="BH3475" s="493" t="n">
        <v>0</v>
      </c>
      <c r="BI3475" s="493" t="n">
        <v>0</v>
      </c>
      <c r="BJ3475" s="493" t="n">
        <v>0</v>
      </c>
      <c r="BK3475" s="493" t="n">
        <v>0</v>
      </c>
      <c r="BL3475" s="493" t="n">
        <v>0</v>
      </c>
      <c r="BM3475" s="493" t="n">
        <v>0</v>
      </c>
      <c r="BN3475" s="493" t="n">
        <v>0</v>
      </c>
      <c r="BO3475" s="493" t="n">
        <v>0</v>
      </c>
      <c r="BP3475" s="493" t="n">
        <v>0</v>
      </c>
      <c r="BQ3475" s="493" t="n">
        <v>0</v>
      </c>
      <c r="BR3475" s="493" t="n">
        <v>0</v>
      </c>
      <c r="BS3475" s="493" t="n">
        <v>0</v>
      </c>
      <c r="BT3475" s="493" t="n">
        <v>0</v>
      </c>
      <c r="BU3475" s="493" t="n">
        <v>0</v>
      </c>
      <c r="BV3475" s="493" t="n">
        <v>0</v>
      </c>
      <c r="BW3475" s="493" t="n">
        <v>0</v>
      </c>
    </row>
    <row r="3476">
      <c r="A3476" t="inlineStr">
        <is>
          <t>[C9D3] Angiotensin-II 길항제 칼슘길항제 복합제</t>
        </is>
      </c>
      <c r="B3476" t="inlineStr">
        <is>
          <t>새한제약</t>
        </is>
      </c>
      <c r="C3476" t="inlineStr">
        <is>
          <t>뉴코포지</t>
        </is>
      </c>
      <c r="D3476" t="inlineStr">
        <is>
          <t>새한제약</t>
        </is>
      </c>
      <c r="E3476" t="inlineStr">
        <is>
          <t>amlodipine besylate,  valsartan</t>
        </is>
      </c>
      <c r="F3476" t="inlineStr">
        <is>
          <t>병원</t>
        </is>
      </c>
      <c r="G3476" t="inlineStr">
        <is>
          <t>Generic</t>
        </is>
      </c>
      <c r="H3476" s="493" t="n">
        <v>0</v>
      </c>
      <c r="I3476" s="493" t="n">
        <v>0</v>
      </c>
      <c r="J3476" s="493" t="n">
        <v>0</v>
      </c>
      <c r="K3476" s="493" t="n">
        <v>0</v>
      </c>
      <c r="L3476" s="493" t="n">
        <v>0</v>
      </c>
      <c r="M3476" s="493" t="n">
        <v>0</v>
      </c>
      <c r="N3476" s="493" t="n">
        <v>10076.7</v>
      </c>
      <c r="O3476" s="493" t="n">
        <v>8691</v>
      </c>
      <c r="P3476" s="493" t="n">
        <v>9807.959999999999</v>
      </c>
      <c r="Q3476" s="493" t="n">
        <v>9199.49</v>
      </c>
      <c r="R3476" s="493" t="n">
        <v>11642.58</v>
      </c>
      <c r="S3476" s="493" t="n">
        <v>10267.2</v>
      </c>
      <c r="T3476" s="493" t="n">
        <v>10444.06</v>
      </c>
      <c r="U3476" s="493" t="n">
        <v>8319.15</v>
      </c>
      <c r="V3476" s="493" t="n">
        <v>11787.64</v>
      </c>
      <c r="W3476" s="493" t="n">
        <v>9064.940000000001</v>
      </c>
      <c r="X3476" s="493" t="n">
        <v>8078.88</v>
      </c>
      <c r="Y3476" s="493" t="n">
        <v>7869.5</v>
      </c>
      <c r="Z3476" s="493" t="n">
        <v>0</v>
      </c>
      <c r="AA3476" s="493" t="n">
        <v>0</v>
      </c>
      <c r="AB3476" s="493" t="n">
        <v>0</v>
      </c>
      <c r="AC3476" s="493" t="n">
        <v>0</v>
      </c>
      <c r="AD3476" s="493" t="n">
        <v>0</v>
      </c>
      <c r="AE3476" s="493" t="n">
        <v>0</v>
      </c>
      <c r="AF3476" s="493" t="n">
        <v>0</v>
      </c>
      <c r="AG3476" s="493" t="n">
        <v>0</v>
      </c>
      <c r="AH3476" s="493" t="n">
        <v>0</v>
      </c>
      <c r="AI3476" s="493" t="n">
        <v>0</v>
      </c>
      <c r="AJ3476" s="493" t="n">
        <v>0</v>
      </c>
      <c r="AK3476" s="493" t="n">
        <v>0</v>
      </c>
      <c r="AL3476" s="493" t="n">
        <v>0</v>
      </c>
      <c r="AM3476" s="493" t="n">
        <v>0</v>
      </c>
      <c r="AN3476" s="493" t="n">
        <v>0</v>
      </c>
      <c r="AO3476" s="493" t="n">
        <v>0</v>
      </c>
      <c r="AP3476" s="493" t="n">
        <v>0</v>
      </c>
      <c r="AQ3476" s="493" t="n">
        <v>0</v>
      </c>
      <c r="AR3476" s="493" t="n">
        <v>0</v>
      </c>
      <c r="AS3476" s="493" t="n">
        <v>0</v>
      </c>
      <c r="AT3476" s="493" t="n">
        <v>0</v>
      </c>
      <c r="AU3476" s="493" t="n">
        <v>0</v>
      </c>
      <c r="AV3476" s="493" t="n">
        <v>0</v>
      </c>
      <c r="AW3476" s="493" t="n">
        <v>0</v>
      </c>
      <c r="AX3476" s="493" t="n">
        <v>0</v>
      </c>
      <c r="AY3476" s="493" t="n">
        <v>0</v>
      </c>
      <c r="AZ3476" s="493" t="n">
        <v>0</v>
      </c>
      <c r="BA3476" s="493" t="n">
        <v>0</v>
      </c>
      <c r="BB3476" s="493" t="n">
        <v>0</v>
      </c>
      <c r="BC3476" s="493" t="n">
        <v>0</v>
      </c>
      <c r="BD3476" s="493" t="n">
        <v>0</v>
      </c>
      <c r="BE3476" s="493" t="n">
        <v>0</v>
      </c>
      <c r="BF3476" s="493" t="n">
        <v>0</v>
      </c>
      <c r="BG3476" s="493" t="n">
        <v>0</v>
      </c>
      <c r="BH3476" s="493" t="n">
        <v>0</v>
      </c>
      <c r="BI3476" s="493" t="n">
        <v>0</v>
      </c>
      <c r="BJ3476" s="493" t="n">
        <v>0</v>
      </c>
      <c r="BK3476" s="493" t="n">
        <v>0</v>
      </c>
      <c r="BL3476" s="493" t="n">
        <v>0</v>
      </c>
      <c r="BM3476" s="493" t="n">
        <v>0</v>
      </c>
      <c r="BN3476" s="493" t="n">
        <v>0</v>
      </c>
      <c r="BO3476" s="493" t="n">
        <v>0</v>
      </c>
      <c r="BP3476" s="493" t="n">
        <v>0</v>
      </c>
      <c r="BQ3476" s="493" t="n">
        <v>0</v>
      </c>
      <c r="BR3476" s="493" t="n">
        <v>0</v>
      </c>
      <c r="BS3476" s="493" t="n">
        <v>0</v>
      </c>
      <c r="BT3476" s="493" t="n">
        <v>0</v>
      </c>
      <c r="BU3476" s="493" t="n">
        <v>0</v>
      </c>
      <c r="BV3476" s="493" t="n">
        <v>0</v>
      </c>
      <c r="BW3476" s="493" t="n">
        <v>0</v>
      </c>
    </row>
    <row r="3477">
      <c r="A3477" t="inlineStr">
        <is>
          <t>[C9D3] Angiotensin-II 길항제 칼슘길항제 복합제</t>
        </is>
      </c>
      <c r="B3477" t="inlineStr">
        <is>
          <t>새한제약</t>
        </is>
      </c>
      <c r="C3477" t="inlineStr">
        <is>
          <t>뉴코포지</t>
        </is>
      </c>
      <c r="D3477" t="inlineStr">
        <is>
          <t>새한제약</t>
        </is>
      </c>
      <c r="E3477" t="inlineStr">
        <is>
          <t>amlodipine besylate,  valsartan</t>
        </is>
      </c>
      <c r="F3477" t="inlineStr">
        <is>
          <t>의원</t>
        </is>
      </c>
      <c r="G3477" t="inlineStr">
        <is>
          <t>Generic</t>
        </is>
      </c>
      <c r="H3477" s="493" t="n">
        <v>0</v>
      </c>
      <c r="I3477" s="493" t="n">
        <v>0</v>
      </c>
      <c r="J3477" s="493" t="n">
        <v>0</v>
      </c>
      <c r="K3477" s="493" t="n">
        <v>0</v>
      </c>
      <c r="L3477" s="493" t="n">
        <v>0</v>
      </c>
      <c r="M3477" s="493" t="n">
        <v>0</v>
      </c>
      <c r="N3477" s="493" t="n">
        <v>0</v>
      </c>
      <c r="O3477" s="493" t="n">
        <v>0</v>
      </c>
      <c r="P3477" s="493" t="n">
        <v>0</v>
      </c>
      <c r="Q3477" s="493" t="n">
        <v>0</v>
      </c>
      <c r="R3477" s="493" t="n">
        <v>0</v>
      </c>
      <c r="S3477" s="493" t="n">
        <v>0</v>
      </c>
      <c r="T3477" s="493" t="n">
        <v>0</v>
      </c>
      <c r="U3477" s="493" t="n">
        <v>0</v>
      </c>
      <c r="V3477" s="493" t="n">
        <v>0</v>
      </c>
      <c r="W3477" s="493" t="n">
        <v>0</v>
      </c>
      <c r="X3477" s="493" t="n">
        <v>0</v>
      </c>
      <c r="Y3477" s="493" t="n">
        <v>0</v>
      </c>
      <c r="Z3477" s="493" t="n">
        <v>0</v>
      </c>
      <c r="AA3477" s="493" t="n">
        <v>0</v>
      </c>
      <c r="AB3477" s="493" t="n">
        <v>0</v>
      </c>
      <c r="AC3477" s="493" t="n">
        <v>0</v>
      </c>
      <c r="AD3477" s="493" t="n">
        <v>0</v>
      </c>
      <c r="AE3477" s="493" t="n">
        <v>0</v>
      </c>
      <c r="AF3477" s="493" t="n">
        <v>0</v>
      </c>
      <c r="AG3477" s="493" t="n">
        <v>0</v>
      </c>
      <c r="AH3477" s="493" t="n">
        <v>0</v>
      </c>
      <c r="AI3477" s="493" t="n">
        <v>0</v>
      </c>
      <c r="AJ3477" s="493" t="n">
        <v>2160</v>
      </c>
      <c r="AK3477" s="493" t="n">
        <v>1792</v>
      </c>
      <c r="AL3477" s="493" t="n">
        <v>2400</v>
      </c>
      <c r="AM3477" s="493" t="n">
        <v>3080</v>
      </c>
      <c r="AN3477" s="493" t="n">
        <v>6708</v>
      </c>
      <c r="AO3477" s="493" t="n">
        <v>7520.6</v>
      </c>
      <c r="AP3477" s="493" t="n">
        <v>8522.76</v>
      </c>
      <c r="AQ3477" s="493" t="n">
        <v>7549.05</v>
      </c>
      <c r="AR3477" s="493" t="n">
        <v>10051.05</v>
      </c>
      <c r="AS3477" s="493" t="n">
        <v>33668.68</v>
      </c>
      <c r="AT3477" s="493" t="n">
        <v>45371.08</v>
      </c>
      <c r="AU3477" s="493" t="n">
        <v>49304.85</v>
      </c>
      <c r="AV3477" s="493" t="n">
        <v>54624.94</v>
      </c>
      <c r="AW3477" s="493" t="n">
        <v>48505.35</v>
      </c>
      <c r="AX3477" s="493" t="n">
        <v>49576.55</v>
      </c>
      <c r="AY3477" s="493" t="n">
        <v>31028.75</v>
      </c>
      <c r="AZ3477" s="493" t="n">
        <v>49296.98</v>
      </c>
      <c r="BA3477" s="493" t="n">
        <v>50705.33</v>
      </c>
      <c r="BB3477" s="493" t="n">
        <v>48752.38</v>
      </c>
      <c r="BC3477" s="493" t="n">
        <v>31290.07</v>
      </c>
      <c r="BD3477" s="493" t="n">
        <v>0</v>
      </c>
      <c r="BE3477" s="493" t="n">
        <v>0</v>
      </c>
      <c r="BF3477" s="493" t="n">
        <v>0</v>
      </c>
      <c r="BG3477" s="493" t="n">
        <v>0</v>
      </c>
      <c r="BH3477" s="493" t="n">
        <v>0</v>
      </c>
      <c r="BI3477" s="493" t="n">
        <v>0</v>
      </c>
      <c r="BJ3477" s="493" t="n">
        <v>0</v>
      </c>
      <c r="BK3477" s="493" t="n">
        <v>0</v>
      </c>
      <c r="BL3477" s="493" t="n">
        <v>0</v>
      </c>
      <c r="BM3477" s="493" t="n">
        <v>0</v>
      </c>
      <c r="BN3477" s="493" t="n">
        <v>0</v>
      </c>
      <c r="BO3477" s="493" t="n">
        <v>0</v>
      </c>
      <c r="BP3477" s="493" t="n">
        <v>0</v>
      </c>
      <c r="BQ3477" s="493" t="n">
        <v>0</v>
      </c>
      <c r="BR3477" s="493" t="n">
        <v>0</v>
      </c>
      <c r="BS3477" s="493" t="n">
        <v>0</v>
      </c>
      <c r="BT3477" s="493" t="n">
        <v>0</v>
      </c>
      <c r="BU3477" s="493" t="n">
        <v>0</v>
      </c>
      <c r="BV3477" s="493" t="n">
        <v>0</v>
      </c>
      <c r="BW3477" s="493" t="n">
        <v>0</v>
      </c>
    </row>
    <row r="3478">
      <c r="A3478" t="inlineStr">
        <is>
          <t>[C9D3] Angiotensin-II 길항제 칼슘길항제 복합제</t>
        </is>
      </c>
      <c r="B3478" t="inlineStr">
        <is>
          <t>서울제약</t>
        </is>
      </c>
      <c r="C3478" t="inlineStr">
        <is>
          <t>서울 티스타</t>
        </is>
      </c>
      <c r="D3478" t="inlineStr">
        <is>
          <t>서울제약</t>
        </is>
      </c>
      <c r="E3478" t="inlineStr">
        <is>
          <t>amlodipine besylate,  telmisartan</t>
        </is>
      </c>
      <c r="F3478" t="inlineStr">
        <is>
          <t>종합병원</t>
        </is>
      </c>
      <c r="G3478" t="inlineStr">
        <is>
          <t>Generic</t>
        </is>
      </c>
      <c r="H3478" s="493" t="n">
        <v>0</v>
      </c>
      <c r="I3478" s="493" t="n">
        <v>0</v>
      </c>
      <c r="J3478" s="493" t="n">
        <v>0</v>
      </c>
      <c r="K3478" s="493" t="n">
        <v>0</v>
      </c>
      <c r="L3478" s="493" t="n">
        <v>0</v>
      </c>
      <c r="M3478" s="493" t="n">
        <v>0</v>
      </c>
      <c r="N3478" s="493" t="n">
        <v>0</v>
      </c>
      <c r="O3478" s="493" t="n">
        <v>0</v>
      </c>
      <c r="P3478" s="493" t="n">
        <v>0</v>
      </c>
      <c r="Q3478" s="493" t="n">
        <v>0</v>
      </c>
      <c r="R3478" s="493" t="n">
        <v>0</v>
      </c>
      <c r="S3478" s="493" t="n">
        <v>0</v>
      </c>
      <c r="T3478" s="493" t="n">
        <v>0</v>
      </c>
      <c r="U3478" s="493" t="n">
        <v>0</v>
      </c>
      <c r="V3478" s="493" t="n">
        <v>0</v>
      </c>
      <c r="W3478" s="493" t="n">
        <v>0</v>
      </c>
      <c r="X3478" s="493" t="n">
        <v>0</v>
      </c>
      <c r="Y3478" s="493" t="n">
        <v>0</v>
      </c>
      <c r="Z3478" s="493" t="n">
        <v>0</v>
      </c>
      <c r="AA3478" s="493" t="n">
        <v>0</v>
      </c>
      <c r="AB3478" s="493" t="n">
        <v>0</v>
      </c>
      <c r="AC3478" s="493" t="n">
        <v>0</v>
      </c>
      <c r="AD3478" s="493" t="n">
        <v>0</v>
      </c>
      <c r="AE3478" s="493" t="n">
        <v>0</v>
      </c>
      <c r="AF3478" s="493" t="n">
        <v>0</v>
      </c>
      <c r="AG3478" s="493" t="n">
        <v>112</v>
      </c>
      <c r="AH3478" s="493" t="n">
        <v>0</v>
      </c>
      <c r="AI3478" s="493" t="n">
        <v>0</v>
      </c>
      <c r="AJ3478" s="493" t="n">
        <v>0</v>
      </c>
      <c r="AK3478" s="493" t="n">
        <v>0</v>
      </c>
      <c r="AL3478" s="493" t="n">
        <v>0</v>
      </c>
      <c r="AM3478" s="493" t="n">
        <v>0</v>
      </c>
      <c r="AN3478" s="493" t="n">
        <v>0</v>
      </c>
      <c r="AO3478" s="493" t="n">
        <v>0</v>
      </c>
      <c r="AP3478" s="493" t="n">
        <v>0</v>
      </c>
      <c r="AQ3478" s="493" t="n">
        <v>0</v>
      </c>
      <c r="AR3478" s="493" t="n">
        <v>0</v>
      </c>
      <c r="AS3478" s="493" t="n">
        <v>0</v>
      </c>
      <c r="AT3478" s="493" t="n">
        <v>0</v>
      </c>
      <c r="AU3478" s="493" t="n">
        <v>0</v>
      </c>
      <c r="AV3478" s="493" t="n">
        <v>0</v>
      </c>
      <c r="AW3478" s="493" t="n">
        <v>0</v>
      </c>
      <c r="AX3478" s="493" t="n">
        <v>0</v>
      </c>
      <c r="AY3478" s="493" t="n">
        <v>0</v>
      </c>
      <c r="AZ3478" s="493" t="n">
        <v>0</v>
      </c>
      <c r="BA3478" s="493" t="n">
        <v>0</v>
      </c>
      <c r="BB3478" s="493" t="n">
        <v>0</v>
      </c>
      <c r="BC3478" s="493" t="n">
        <v>0</v>
      </c>
      <c r="BD3478" s="493" t="n">
        <v>0</v>
      </c>
      <c r="BE3478" s="493" t="n">
        <v>0</v>
      </c>
      <c r="BF3478" s="493" t="n">
        <v>0</v>
      </c>
      <c r="BG3478" s="493" t="n">
        <v>0</v>
      </c>
      <c r="BH3478" s="493" t="n">
        <v>0</v>
      </c>
      <c r="BI3478" s="493" t="n">
        <v>0</v>
      </c>
      <c r="BJ3478" s="493" t="n">
        <v>0</v>
      </c>
      <c r="BK3478" s="493" t="n">
        <v>0</v>
      </c>
      <c r="BL3478" s="493" t="n">
        <v>0</v>
      </c>
      <c r="BM3478" s="493" t="n">
        <v>0</v>
      </c>
      <c r="BN3478" s="493" t="n">
        <v>0</v>
      </c>
      <c r="BO3478" s="493" t="n">
        <v>0</v>
      </c>
      <c r="BP3478" s="493" t="n">
        <v>0</v>
      </c>
      <c r="BQ3478" s="493" t="n">
        <v>0</v>
      </c>
      <c r="BR3478" s="493" t="n">
        <v>121.5</v>
      </c>
      <c r="BS3478" s="493" t="n">
        <v>0</v>
      </c>
      <c r="BT3478" s="493" t="n">
        <v>0</v>
      </c>
      <c r="BU3478" s="493" t="n">
        <v>0</v>
      </c>
      <c r="BV3478" s="493" t="n">
        <v>0</v>
      </c>
      <c r="BW3478" s="493" t="n">
        <v>0</v>
      </c>
    </row>
    <row r="3479">
      <c r="A3479" t="inlineStr">
        <is>
          <t>[C9D3] Angiotensin-II 길항제 칼슘길항제 복합제</t>
        </is>
      </c>
      <c r="B3479" t="inlineStr">
        <is>
          <t>서울제약</t>
        </is>
      </c>
      <c r="C3479" t="inlineStr">
        <is>
          <t>서울 티스타</t>
        </is>
      </c>
      <c r="D3479" t="inlineStr">
        <is>
          <t>서울제약</t>
        </is>
      </c>
      <c r="E3479" t="inlineStr">
        <is>
          <t>amlodipine besylate,  telmisartan</t>
        </is>
      </c>
      <c r="F3479" t="inlineStr">
        <is>
          <t>병원</t>
        </is>
      </c>
      <c r="G3479" t="inlineStr">
        <is>
          <t>Generic</t>
        </is>
      </c>
      <c r="H3479" s="493" t="n">
        <v>600</v>
      </c>
      <c r="I3479" s="493" t="n">
        <v>599.4</v>
      </c>
      <c r="J3479" s="493" t="n">
        <v>13400</v>
      </c>
      <c r="K3479" s="493" t="n">
        <v>4490.2</v>
      </c>
      <c r="L3479" s="493" t="n">
        <v>3422.8</v>
      </c>
      <c r="M3479" s="493" t="n">
        <v>2168.83</v>
      </c>
      <c r="N3479" s="493" t="n">
        <v>1767.32</v>
      </c>
      <c r="O3479" s="493" t="n">
        <v>2998.85</v>
      </c>
      <c r="P3479" s="493" t="n">
        <v>1489.92</v>
      </c>
      <c r="Q3479" s="493" t="n">
        <v>2921.4</v>
      </c>
      <c r="R3479" s="493" t="n">
        <v>704</v>
      </c>
      <c r="S3479" s="493" t="n">
        <v>1007.4</v>
      </c>
      <c r="T3479" s="493" t="n">
        <v>849.5599999999999</v>
      </c>
      <c r="U3479" s="493" t="n">
        <v>1320.16</v>
      </c>
      <c r="V3479" s="493" t="n">
        <v>720</v>
      </c>
      <c r="W3479" s="493" t="n">
        <v>957.9</v>
      </c>
      <c r="X3479" s="493" t="n">
        <v>823.14</v>
      </c>
      <c r="Y3479" s="493" t="n">
        <v>947.34</v>
      </c>
      <c r="Z3479" s="493" t="n">
        <v>1308.92</v>
      </c>
      <c r="AA3479" s="493" t="n">
        <v>1649.04</v>
      </c>
      <c r="AB3479" s="493" t="n">
        <v>1781.93</v>
      </c>
      <c r="AC3479" s="493" t="n">
        <v>1253.64</v>
      </c>
      <c r="AD3479" s="493" t="n">
        <v>592</v>
      </c>
      <c r="AE3479" s="493" t="n">
        <v>600</v>
      </c>
      <c r="AF3479" s="493" t="n">
        <v>8949.6</v>
      </c>
      <c r="AG3479" s="493" t="n">
        <v>5264.4</v>
      </c>
      <c r="AH3479" s="493" t="n">
        <v>719.1</v>
      </c>
      <c r="AI3479" s="493" t="n">
        <v>780.3</v>
      </c>
      <c r="AJ3479" s="493" t="n">
        <v>520</v>
      </c>
      <c r="AK3479" s="493" t="n">
        <v>2284.5</v>
      </c>
      <c r="AL3479" s="493" t="n">
        <v>960</v>
      </c>
      <c r="AM3479" s="493" t="n">
        <v>420</v>
      </c>
      <c r="AN3479" s="493" t="n">
        <v>291.94</v>
      </c>
      <c r="AO3479" s="493" t="n">
        <v>814.45</v>
      </c>
      <c r="AP3479" s="493" t="n">
        <v>527.86</v>
      </c>
      <c r="AQ3479" s="493" t="n">
        <v>1794.24</v>
      </c>
      <c r="AR3479" s="493" t="n">
        <v>465.15</v>
      </c>
      <c r="AS3479" s="493" t="n">
        <v>240</v>
      </c>
      <c r="AT3479" s="493" t="n">
        <v>1272.6</v>
      </c>
      <c r="AU3479" s="493" t="n">
        <v>284.55</v>
      </c>
      <c r="AV3479" s="493" t="n">
        <v>123.9</v>
      </c>
      <c r="AW3479" s="493" t="n">
        <v>1689.3</v>
      </c>
      <c r="AX3479" s="493" t="n">
        <v>280</v>
      </c>
      <c r="AY3479" s="493" t="n">
        <v>240</v>
      </c>
      <c r="AZ3479" s="493" t="n">
        <v>1439.1</v>
      </c>
      <c r="BA3479" s="493" t="n">
        <v>279.65</v>
      </c>
      <c r="BB3479" s="493" t="n">
        <v>121.5</v>
      </c>
      <c r="BC3479" s="493" t="n">
        <v>1258.8</v>
      </c>
      <c r="BD3479" s="493" t="n">
        <v>285.6</v>
      </c>
      <c r="BE3479" s="493" t="n">
        <v>247.8</v>
      </c>
      <c r="BF3479" s="493" t="n">
        <v>966.9</v>
      </c>
      <c r="BG3479" s="493" t="n">
        <v>428.75</v>
      </c>
      <c r="BH3479" s="493" t="n">
        <v>244.5</v>
      </c>
      <c r="BI3479" s="493" t="n">
        <v>1058.7</v>
      </c>
      <c r="BJ3479" s="493" t="n">
        <v>922.67</v>
      </c>
      <c r="BK3479" s="493" t="n">
        <v>736</v>
      </c>
      <c r="BL3479" s="493" t="n">
        <v>790.5</v>
      </c>
      <c r="BM3479" s="493" t="n">
        <v>1004.65</v>
      </c>
      <c r="BN3479" s="493" t="n">
        <v>0</v>
      </c>
      <c r="BO3479" s="493" t="n">
        <v>360</v>
      </c>
      <c r="BP3479" s="493" t="n">
        <v>0</v>
      </c>
      <c r="BQ3479" s="493" t="n">
        <v>0</v>
      </c>
      <c r="BR3479" s="493" t="n">
        <v>0</v>
      </c>
      <c r="BS3479" s="493" t="n">
        <v>0</v>
      </c>
      <c r="BT3479" s="493" t="n">
        <v>0</v>
      </c>
      <c r="BU3479" s="493" t="n">
        <v>0</v>
      </c>
      <c r="BV3479" s="493" t="n">
        <v>0</v>
      </c>
      <c r="BW3479" s="493" t="n">
        <v>0</v>
      </c>
    </row>
    <row r="3480">
      <c r="A3480" t="inlineStr">
        <is>
          <t>[C9D3] Angiotensin-II 길항제 칼슘길항제 복합제</t>
        </is>
      </c>
      <c r="B3480" t="inlineStr">
        <is>
          <t>서울제약</t>
        </is>
      </c>
      <c r="C3480" t="inlineStr">
        <is>
          <t>서울 티스타</t>
        </is>
      </c>
      <c r="D3480" t="inlineStr">
        <is>
          <t>서울제약</t>
        </is>
      </c>
      <c r="E3480" t="inlineStr">
        <is>
          <t>amlodipine besylate,  telmisartan</t>
        </is>
      </c>
      <c r="F3480" t="inlineStr">
        <is>
          <t>의원</t>
        </is>
      </c>
      <c r="G3480" t="inlineStr">
        <is>
          <t>Generic</t>
        </is>
      </c>
      <c r="H3480" s="493" t="n">
        <v>114503.49</v>
      </c>
      <c r="I3480" s="493" t="n">
        <v>108995.79</v>
      </c>
      <c r="J3480" s="493" t="n">
        <v>133014.68</v>
      </c>
      <c r="K3480" s="493" t="n">
        <v>126157.24</v>
      </c>
      <c r="L3480" s="493" t="n">
        <v>155075.71</v>
      </c>
      <c r="M3480" s="493" t="n">
        <v>143639.66</v>
      </c>
      <c r="N3480" s="493" t="n">
        <v>150029.51</v>
      </c>
      <c r="O3480" s="493" t="n">
        <v>150017.38</v>
      </c>
      <c r="P3480" s="493" t="n">
        <v>154197.59</v>
      </c>
      <c r="Q3480" s="493" t="n">
        <v>174074.41</v>
      </c>
      <c r="R3480" s="493" t="n">
        <v>185724.58</v>
      </c>
      <c r="S3480" s="493" t="n">
        <v>199589.19</v>
      </c>
      <c r="T3480" s="493" t="n">
        <v>207685.23</v>
      </c>
      <c r="U3480" s="493" t="n">
        <v>178342.5</v>
      </c>
      <c r="V3480" s="493" t="n">
        <v>197526.48</v>
      </c>
      <c r="W3480" s="493" t="n">
        <v>211928.55</v>
      </c>
      <c r="X3480" s="493" t="n">
        <v>203816.09</v>
      </c>
      <c r="Y3480" s="493" t="n">
        <v>219289.15</v>
      </c>
      <c r="Z3480" s="493" t="n">
        <v>206600.14</v>
      </c>
      <c r="AA3480" s="493" t="n">
        <v>220772.66</v>
      </c>
      <c r="AB3480" s="493" t="n">
        <v>198700.44</v>
      </c>
      <c r="AC3480" s="493" t="n">
        <v>212670.2</v>
      </c>
      <c r="AD3480" s="493" t="n">
        <v>212920.43</v>
      </c>
      <c r="AE3480" s="493" t="n">
        <v>231991.83</v>
      </c>
      <c r="AF3480" s="493" t="n">
        <v>221847.4</v>
      </c>
      <c r="AG3480" s="493" t="n">
        <v>199021.32</v>
      </c>
      <c r="AH3480" s="493" t="n">
        <v>232848.32</v>
      </c>
      <c r="AI3480" s="493" t="n">
        <v>209302.68</v>
      </c>
      <c r="AJ3480" s="493" t="n">
        <v>194101.84</v>
      </c>
      <c r="AK3480" s="493" t="n">
        <v>178135.9</v>
      </c>
      <c r="AL3480" s="493" t="n">
        <v>171520.32</v>
      </c>
      <c r="AM3480" s="493" t="n">
        <v>155046.48</v>
      </c>
      <c r="AN3480" s="493" t="n">
        <v>148578.33</v>
      </c>
      <c r="AO3480" s="493" t="n">
        <v>144921.39</v>
      </c>
      <c r="AP3480" s="493" t="n">
        <v>160116.45</v>
      </c>
      <c r="AQ3480" s="493" t="n">
        <v>137033.77</v>
      </c>
      <c r="AR3480" s="493" t="n">
        <v>146346.23</v>
      </c>
      <c r="AS3480" s="493" t="n">
        <v>147822.48</v>
      </c>
      <c r="AT3480" s="493" t="n">
        <v>159324.55</v>
      </c>
      <c r="AU3480" s="493" t="n">
        <v>149383.88</v>
      </c>
      <c r="AV3480" s="493" t="n">
        <v>169790.74</v>
      </c>
      <c r="AW3480" s="493" t="n">
        <v>152763.04</v>
      </c>
      <c r="AX3480" s="493" t="n">
        <v>169887.01</v>
      </c>
      <c r="AY3480" s="493" t="n">
        <v>176806.6</v>
      </c>
      <c r="AZ3480" s="493" t="n">
        <v>164137.67</v>
      </c>
      <c r="BA3480" s="493" t="n">
        <v>166009.63</v>
      </c>
      <c r="BB3480" s="493" t="n">
        <v>165167.62</v>
      </c>
      <c r="BC3480" s="493" t="n">
        <v>178165.13</v>
      </c>
      <c r="BD3480" s="493" t="n">
        <v>164488.32</v>
      </c>
      <c r="BE3480" s="493" t="n">
        <v>157524.44</v>
      </c>
      <c r="BF3480" s="493" t="n">
        <v>159183.03</v>
      </c>
      <c r="BG3480" s="493" t="n">
        <v>162695.82</v>
      </c>
      <c r="BH3480" s="493" t="n">
        <v>169183.42</v>
      </c>
      <c r="BI3480" s="493" t="n">
        <v>158490.67</v>
      </c>
      <c r="BJ3480" s="493" t="n">
        <v>170012.14</v>
      </c>
      <c r="BK3480" s="493" t="n">
        <v>158118.69</v>
      </c>
      <c r="BL3480" s="493" t="n">
        <v>180867.76</v>
      </c>
      <c r="BM3480" s="493" t="n">
        <v>164311.41</v>
      </c>
      <c r="BN3480" s="493" t="n">
        <v>166207.29</v>
      </c>
      <c r="BO3480" s="493" t="n">
        <v>189261.86</v>
      </c>
      <c r="BP3480" s="493" t="n">
        <v>177348.51</v>
      </c>
      <c r="BQ3480" s="493" t="n">
        <v>157241.16</v>
      </c>
      <c r="BR3480" s="493" t="n">
        <v>174793.65</v>
      </c>
      <c r="BS3480" s="493" t="n">
        <v>174817.04</v>
      </c>
      <c r="BT3480" s="493" t="n">
        <v>174087.75</v>
      </c>
      <c r="BU3480" s="493" t="n">
        <v>166706.5</v>
      </c>
      <c r="BV3480" s="493" t="n">
        <v>166651.17</v>
      </c>
      <c r="BW3480" s="493" t="n">
        <v>169385.55</v>
      </c>
    </row>
    <row r="3481">
      <c r="A3481" t="inlineStr">
        <is>
          <t>[C9D3] Angiotensin-II 길항제 칼슘길항제 복합제</t>
        </is>
      </c>
      <c r="B3481" t="inlineStr">
        <is>
          <t>서울제약</t>
        </is>
      </c>
      <c r="C3481" t="inlineStr">
        <is>
          <t>서울 티스타</t>
        </is>
      </c>
      <c r="D3481" t="inlineStr">
        <is>
          <t>서울제약</t>
        </is>
      </c>
      <c r="E3481" t="inlineStr">
        <is>
          <t>amlodipine besylate,  telmisartan</t>
        </is>
      </c>
      <c r="F3481" t="inlineStr">
        <is>
          <t>보건소</t>
        </is>
      </c>
      <c r="G3481" t="inlineStr">
        <is>
          <t>Generic</t>
        </is>
      </c>
      <c r="H3481" s="493" t="n">
        <v>371.4</v>
      </c>
      <c r="I3481" s="493" t="n">
        <v>308.4</v>
      </c>
      <c r="J3481" s="493" t="n">
        <v>232.5</v>
      </c>
      <c r="K3481" s="493" t="n">
        <v>332.4</v>
      </c>
      <c r="L3481" s="493" t="n">
        <v>0</v>
      </c>
      <c r="M3481" s="493" t="n">
        <v>0</v>
      </c>
      <c r="N3481" s="493" t="n">
        <v>228</v>
      </c>
      <c r="O3481" s="493" t="n">
        <v>0</v>
      </c>
      <c r="P3481" s="493" t="n">
        <v>375</v>
      </c>
      <c r="Q3481" s="493" t="n">
        <v>0</v>
      </c>
      <c r="R3481" s="493" t="n">
        <v>892.8</v>
      </c>
      <c r="S3481" s="493" t="n">
        <v>177.6</v>
      </c>
      <c r="T3481" s="493" t="n">
        <v>421.5</v>
      </c>
      <c r="U3481" s="493" t="n">
        <v>124.2</v>
      </c>
      <c r="V3481" s="493" t="n">
        <v>406.2</v>
      </c>
      <c r="W3481" s="493" t="n">
        <v>496.8</v>
      </c>
      <c r="X3481" s="493" t="n">
        <v>374.7</v>
      </c>
      <c r="Y3481" s="493" t="n">
        <v>284.1</v>
      </c>
      <c r="Z3481" s="493" t="n">
        <v>0</v>
      </c>
      <c r="AA3481" s="493" t="n">
        <v>564</v>
      </c>
      <c r="AB3481" s="493" t="n">
        <v>2295.3</v>
      </c>
      <c r="AC3481" s="493" t="n">
        <v>391.5</v>
      </c>
      <c r="AD3481" s="493" t="n">
        <v>73.2</v>
      </c>
      <c r="AE3481" s="493" t="n">
        <v>258.3</v>
      </c>
      <c r="AF3481" s="493" t="n">
        <v>79.2</v>
      </c>
      <c r="AG3481" s="493" t="n">
        <v>765.6</v>
      </c>
      <c r="AH3481" s="493" t="n">
        <v>1119.6</v>
      </c>
      <c r="AI3481" s="493" t="n">
        <v>2306.85</v>
      </c>
      <c r="AJ3481" s="493" t="n">
        <v>1182.3</v>
      </c>
      <c r="AK3481" s="493" t="n">
        <v>62.4</v>
      </c>
      <c r="AL3481" s="493" t="n">
        <v>0</v>
      </c>
      <c r="AM3481" s="493" t="n">
        <v>614.7</v>
      </c>
      <c r="AN3481" s="493" t="n">
        <v>0</v>
      </c>
      <c r="AO3481" s="493" t="n">
        <v>76.2</v>
      </c>
      <c r="AP3481" s="493" t="n">
        <v>972</v>
      </c>
      <c r="AQ3481" s="493" t="n">
        <v>0</v>
      </c>
      <c r="AR3481" s="493" t="n">
        <v>192.6</v>
      </c>
      <c r="AS3481" s="493" t="n">
        <v>0</v>
      </c>
      <c r="AT3481" s="493" t="n">
        <v>410.7</v>
      </c>
      <c r="AU3481" s="493" t="n">
        <v>0</v>
      </c>
      <c r="AV3481" s="493" t="n">
        <v>1765.8</v>
      </c>
      <c r="AW3481" s="493" t="n">
        <v>574.5</v>
      </c>
      <c r="AX3481" s="493" t="n">
        <v>0</v>
      </c>
      <c r="AY3481" s="493" t="n">
        <v>860.4</v>
      </c>
      <c r="AZ3481" s="493" t="n">
        <v>0</v>
      </c>
      <c r="BA3481" s="493" t="n">
        <v>0</v>
      </c>
      <c r="BB3481" s="493" t="n">
        <v>1078.2</v>
      </c>
      <c r="BC3481" s="493" t="n">
        <v>0</v>
      </c>
      <c r="BD3481" s="493" t="n">
        <v>0</v>
      </c>
      <c r="BE3481" s="493" t="n">
        <v>917.1</v>
      </c>
      <c r="BF3481" s="493" t="n">
        <v>0</v>
      </c>
      <c r="BG3481" s="493" t="n">
        <v>0</v>
      </c>
      <c r="BH3481" s="493" t="n">
        <v>1154.7</v>
      </c>
      <c r="BI3481" s="493" t="n">
        <v>0</v>
      </c>
      <c r="BJ3481" s="493" t="n">
        <v>0</v>
      </c>
      <c r="BK3481" s="493" t="n">
        <v>1485</v>
      </c>
      <c r="BL3481" s="493" t="n">
        <v>0</v>
      </c>
      <c r="BM3481" s="493" t="n">
        <v>0</v>
      </c>
      <c r="BN3481" s="493" t="n">
        <v>1157.4</v>
      </c>
      <c r="BO3481" s="493" t="n">
        <v>258.3</v>
      </c>
      <c r="BP3481" s="493" t="n">
        <v>0</v>
      </c>
      <c r="BQ3481" s="493" t="n">
        <v>1269.9</v>
      </c>
      <c r="BR3481" s="493" t="n">
        <v>267.3</v>
      </c>
      <c r="BS3481" s="493" t="n">
        <v>0</v>
      </c>
      <c r="BT3481" s="493" t="n">
        <v>1305.9</v>
      </c>
      <c r="BU3481" s="493" t="n">
        <v>228.6</v>
      </c>
      <c r="BV3481" s="493" t="n">
        <v>0</v>
      </c>
      <c r="BW3481" s="493" t="n">
        <v>1353.6</v>
      </c>
    </row>
    <row r="3482">
      <c r="A3482" t="inlineStr">
        <is>
          <t>[C9D3] Angiotensin-II 길항제 칼슘길항제 복합제</t>
        </is>
      </c>
      <c r="B3482" t="inlineStr">
        <is>
          <t>성원애드콕</t>
        </is>
      </c>
      <c r="C3482" t="inlineStr">
        <is>
          <t>엑스폴</t>
        </is>
      </c>
      <c r="D3482" t="inlineStr">
        <is>
          <t>성원애드콕</t>
        </is>
      </c>
      <c r="E3482" t="inlineStr">
        <is>
          <t>amlodipine besylate,  valsartan</t>
        </is>
      </c>
      <c r="F3482" t="inlineStr">
        <is>
          <t>종합병원</t>
        </is>
      </c>
      <c r="G3482" t="inlineStr">
        <is>
          <t>Generic</t>
        </is>
      </c>
      <c r="H3482" s="493" t="n">
        <v>41788.38</v>
      </c>
      <c r="I3482" s="493" t="n">
        <v>30879.99</v>
      </c>
      <c r="J3482" s="493" t="n">
        <v>43435.32</v>
      </c>
      <c r="K3482" s="493" t="n">
        <v>39883.85</v>
      </c>
      <c r="L3482" s="493" t="n">
        <v>43073.45</v>
      </c>
      <c r="M3482" s="493" t="n">
        <v>35744</v>
      </c>
      <c r="N3482" s="493" t="n">
        <v>40673.7</v>
      </c>
      <c r="O3482" s="493" t="n">
        <v>39456.68</v>
      </c>
      <c r="P3482" s="493" t="n">
        <v>30314.4</v>
      </c>
      <c r="Q3482" s="493" t="n">
        <v>35188.89</v>
      </c>
      <c r="R3482" s="493" t="n">
        <v>40585.67</v>
      </c>
      <c r="S3482" s="493" t="n">
        <v>36716.8</v>
      </c>
      <c r="T3482" s="493" t="n">
        <v>36149.14</v>
      </c>
      <c r="U3482" s="493" t="n">
        <v>38054.13</v>
      </c>
      <c r="V3482" s="493" t="n">
        <v>39730.18</v>
      </c>
      <c r="W3482" s="493" t="n">
        <v>32751.47</v>
      </c>
      <c r="X3482" s="493" t="n">
        <v>40173.84</v>
      </c>
      <c r="Y3482" s="493" t="n">
        <v>34079.6</v>
      </c>
      <c r="Z3482" s="493" t="n">
        <v>40494.76</v>
      </c>
      <c r="AA3482" s="493" t="n">
        <v>47628</v>
      </c>
      <c r="AB3482" s="493" t="n">
        <v>35739.65</v>
      </c>
      <c r="AC3482" s="493" t="n">
        <v>42034.5</v>
      </c>
      <c r="AD3482" s="493" t="n">
        <v>41314.42</v>
      </c>
      <c r="AE3482" s="493" t="n">
        <v>40592.86</v>
      </c>
      <c r="AF3482" s="493" t="n">
        <v>39509.6</v>
      </c>
      <c r="AG3482" s="493" t="n">
        <v>43435.39</v>
      </c>
      <c r="AH3482" s="493" t="n">
        <v>44686.46</v>
      </c>
      <c r="AI3482" s="493" t="n">
        <v>40706.88</v>
      </c>
      <c r="AJ3482" s="493" t="n">
        <v>47831.25</v>
      </c>
      <c r="AK3482" s="493" t="n">
        <v>51056.6</v>
      </c>
      <c r="AL3482" s="493" t="n">
        <v>35593.34</v>
      </c>
      <c r="AM3482" s="493" t="n">
        <v>27551.24</v>
      </c>
      <c r="AN3482" s="493" t="n">
        <v>530.64</v>
      </c>
      <c r="AO3482" s="493" t="n">
        <v>0</v>
      </c>
      <c r="AP3482" s="493" t="n">
        <v>0</v>
      </c>
      <c r="AQ3482" s="493" t="n">
        <v>0</v>
      </c>
      <c r="AR3482" s="493" t="n">
        <v>0</v>
      </c>
      <c r="AS3482" s="493" t="n">
        <v>0</v>
      </c>
      <c r="AT3482" s="493" t="n">
        <v>0</v>
      </c>
      <c r="AU3482" s="493" t="n">
        <v>0</v>
      </c>
      <c r="AV3482" s="493" t="n">
        <v>0</v>
      </c>
      <c r="AW3482" s="493" t="n">
        <v>0</v>
      </c>
      <c r="AX3482" s="493" t="n">
        <v>0</v>
      </c>
      <c r="AY3482" s="493" t="n">
        <v>0</v>
      </c>
      <c r="AZ3482" s="493" t="n">
        <v>0</v>
      </c>
      <c r="BA3482" s="493" t="n">
        <v>0</v>
      </c>
      <c r="BB3482" s="493" t="n">
        <v>0</v>
      </c>
      <c r="BC3482" s="493" t="n">
        <v>0</v>
      </c>
      <c r="BD3482" s="493" t="n">
        <v>0</v>
      </c>
      <c r="BE3482" s="493" t="n">
        <v>0</v>
      </c>
      <c r="BF3482" s="493" t="n">
        <v>0</v>
      </c>
      <c r="BG3482" s="493" t="n">
        <v>0</v>
      </c>
      <c r="BH3482" s="493" t="n">
        <v>0</v>
      </c>
      <c r="BI3482" s="493" t="n">
        <v>0</v>
      </c>
      <c r="BJ3482" s="493" t="n">
        <v>0</v>
      </c>
      <c r="BK3482" s="493" t="n">
        <v>0</v>
      </c>
      <c r="BL3482" s="493" t="n">
        <v>0</v>
      </c>
      <c r="BM3482" s="493" t="n">
        <v>0</v>
      </c>
      <c r="BN3482" s="493" t="n">
        <v>0</v>
      </c>
      <c r="BO3482" s="493" t="n">
        <v>0</v>
      </c>
      <c r="BP3482" s="493" t="n">
        <v>0</v>
      </c>
      <c r="BQ3482" s="493" t="n">
        <v>0</v>
      </c>
      <c r="BR3482" s="493" t="n">
        <v>0</v>
      </c>
      <c r="BS3482" s="493" t="n">
        <v>0</v>
      </c>
      <c r="BT3482" s="493" t="n">
        <v>0</v>
      </c>
      <c r="BU3482" s="493" t="n">
        <v>0</v>
      </c>
      <c r="BV3482" s="493" t="n">
        <v>0</v>
      </c>
      <c r="BW3482" s="493" t="n">
        <v>0</v>
      </c>
    </row>
    <row r="3483">
      <c r="A3483" t="inlineStr">
        <is>
          <t>[C9D3] Angiotensin-II 길항제 칼슘길항제 복합제</t>
        </is>
      </c>
      <c r="B3483" t="inlineStr">
        <is>
          <t>성원애드콕</t>
        </is>
      </c>
      <c r="C3483" t="inlineStr">
        <is>
          <t>엑스폴</t>
        </is>
      </c>
      <c r="D3483" t="inlineStr">
        <is>
          <t>성원애드콕</t>
        </is>
      </c>
      <c r="E3483" t="inlineStr">
        <is>
          <t>amlodipine besylate,  valsartan</t>
        </is>
      </c>
      <c r="F3483" t="inlineStr">
        <is>
          <t>병원</t>
        </is>
      </c>
      <c r="G3483" t="inlineStr">
        <is>
          <t>Generic</t>
        </is>
      </c>
      <c r="H3483" s="493" t="n">
        <v>0</v>
      </c>
      <c r="I3483" s="493" t="n">
        <v>0</v>
      </c>
      <c r="J3483" s="493" t="n">
        <v>0</v>
      </c>
      <c r="K3483" s="493" t="n">
        <v>0</v>
      </c>
      <c r="L3483" s="493" t="n">
        <v>0</v>
      </c>
      <c r="M3483" s="493" t="n">
        <v>0</v>
      </c>
      <c r="N3483" s="493" t="n">
        <v>35.4</v>
      </c>
      <c r="O3483" s="493" t="n">
        <v>0</v>
      </c>
      <c r="P3483" s="493" t="n">
        <v>37.5</v>
      </c>
      <c r="Q3483" s="493" t="n">
        <v>38.4</v>
      </c>
      <c r="R3483" s="493" t="n">
        <v>0</v>
      </c>
      <c r="S3483" s="493" t="n">
        <v>43.2</v>
      </c>
      <c r="T3483" s="493" t="n">
        <v>38.4</v>
      </c>
      <c r="U3483" s="493" t="n">
        <v>0</v>
      </c>
      <c r="V3483" s="493" t="n">
        <v>0</v>
      </c>
      <c r="W3483" s="493" t="n">
        <v>360</v>
      </c>
      <c r="X3483" s="493" t="n">
        <v>0</v>
      </c>
      <c r="Y3483" s="493" t="n">
        <v>40.8</v>
      </c>
      <c r="Z3483" s="493" t="n">
        <v>360</v>
      </c>
      <c r="AA3483" s="493" t="n">
        <v>0</v>
      </c>
      <c r="AB3483" s="493" t="n">
        <v>38.4</v>
      </c>
      <c r="AC3483" s="493" t="n">
        <v>91.2</v>
      </c>
      <c r="AD3483" s="493" t="n">
        <v>0</v>
      </c>
      <c r="AE3483" s="493" t="n">
        <v>39.3</v>
      </c>
      <c r="AF3483" s="493" t="n">
        <v>312.6</v>
      </c>
      <c r="AG3483" s="493" t="n">
        <v>0</v>
      </c>
      <c r="AH3483" s="493" t="n">
        <v>0</v>
      </c>
      <c r="AI3483" s="493" t="n">
        <v>623.7</v>
      </c>
      <c r="AJ3483" s="493" t="n">
        <v>0</v>
      </c>
      <c r="AK3483" s="493" t="n">
        <v>0</v>
      </c>
      <c r="AL3483" s="493" t="n">
        <v>294.3</v>
      </c>
      <c r="AM3483" s="493" t="n">
        <v>42.9</v>
      </c>
      <c r="AN3483" s="493" t="n">
        <v>0</v>
      </c>
      <c r="AO3483" s="493" t="n">
        <v>32.7</v>
      </c>
      <c r="AP3483" s="493" t="n">
        <v>0</v>
      </c>
      <c r="AQ3483" s="493" t="n">
        <v>0</v>
      </c>
      <c r="AR3483" s="493" t="n">
        <v>0</v>
      </c>
      <c r="AS3483" s="493" t="n">
        <v>0</v>
      </c>
      <c r="AT3483" s="493" t="n">
        <v>0</v>
      </c>
      <c r="AU3483" s="493" t="n">
        <v>0</v>
      </c>
      <c r="AV3483" s="493" t="n">
        <v>0</v>
      </c>
      <c r="AW3483" s="493" t="n">
        <v>0</v>
      </c>
      <c r="AX3483" s="493" t="n">
        <v>0</v>
      </c>
      <c r="AY3483" s="493" t="n">
        <v>0</v>
      </c>
      <c r="AZ3483" s="493" t="n">
        <v>0</v>
      </c>
      <c r="BA3483" s="493" t="n">
        <v>0</v>
      </c>
      <c r="BB3483" s="493" t="n">
        <v>0</v>
      </c>
      <c r="BC3483" s="493" t="n">
        <v>0</v>
      </c>
      <c r="BD3483" s="493" t="n">
        <v>0</v>
      </c>
      <c r="BE3483" s="493" t="n">
        <v>0</v>
      </c>
      <c r="BF3483" s="493" t="n">
        <v>0</v>
      </c>
      <c r="BG3483" s="493" t="n">
        <v>0</v>
      </c>
      <c r="BH3483" s="493" t="n">
        <v>0</v>
      </c>
      <c r="BI3483" s="493" t="n">
        <v>0</v>
      </c>
      <c r="BJ3483" s="493" t="n">
        <v>0</v>
      </c>
      <c r="BK3483" s="493" t="n">
        <v>0</v>
      </c>
      <c r="BL3483" s="493" t="n">
        <v>0</v>
      </c>
      <c r="BM3483" s="493" t="n">
        <v>0</v>
      </c>
      <c r="BN3483" s="493" t="n">
        <v>0</v>
      </c>
      <c r="BO3483" s="493" t="n">
        <v>0</v>
      </c>
      <c r="BP3483" s="493" t="n">
        <v>0</v>
      </c>
      <c r="BQ3483" s="493" t="n">
        <v>0</v>
      </c>
      <c r="BR3483" s="493" t="n">
        <v>0</v>
      </c>
      <c r="BS3483" s="493" t="n">
        <v>0</v>
      </c>
      <c r="BT3483" s="493" t="n">
        <v>0</v>
      </c>
      <c r="BU3483" s="493" t="n">
        <v>0</v>
      </c>
      <c r="BV3483" s="493" t="n">
        <v>0</v>
      </c>
      <c r="BW3483" s="493" t="n">
        <v>0</v>
      </c>
    </row>
    <row r="3484">
      <c r="A3484" t="inlineStr">
        <is>
          <t>[C9D3] Angiotensin-II 길항제 칼슘길항제 복합제</t>
        </is>
      </c>
      <c r="B3484" t="inlineStr">
        <is>
          <t>성원애드콕</t>
        </is>
      </c>
      <c r="C3484" t="inlineStr">
        <is>
          <t>엑스폴</t>
        </is>
      </c>
      <c r="D3484" t="inlineStr">
        <is>
          <t>성원애드콕</t>
        </is>
      </c>
      <c r="E3484" t="inlineStr">
        <is>
          <t>amlodipine besylate,  valsartan</t>
        </is>
      </c>
      <c r="F3484" t="inlineStr">
        <is>
          <t>의원</t>
        </is>
      </c>
      <c r="G3484" t="inlineStr">
        <is>
          <t>Generic</t>
        </is>
      </c>
      <c r="H3484" s="493" t="n">
        <v>14943.18</v>
      </c>
      <c r="I3484" s="493" t="n">
        <v>14515.35</v>
      </c>
      <c r="J3484" s="493" t="n">
        <v>15262.95</v>
      </c>
      <c r="K3484" s="493" t="n">
        <v>18884.45</v>
      </c>
      <c r="L3484" s="493" t="n">
        <v>14666.86</v>
      </c>
      <c r="M3484" s="493" t="n">
        <v>17295.93</v>
      </c>
      <c r="N3484" s="493" t="n">
        <v>16218.9</v>
      </c>
      <c r="O3484" s="493" t="n">
        <v>17838.76</v>
      </c>
      <c r="P3484" s="493" t="n">
        <v>16509.54</v>
      </c>
      <c r="Q3484" s="493" t="n">
        <v>16112.32</v>
      </c>
      <c r="R3484" s="493" t="n">
        <v>15953.14</v>
      </c>
      <c r="S3484" s="493" t="n">
        <v>16813.67</v>
      </c>
      <c r="T3484" s="493" t="n">
        <v>16484.18</v>
      </c>
      <c r="U3484" s="493" t="n">
        <v>15201.35</v>
      </c>
      <c r="V3484" s="493" t="n">
        <v>17087.89</v>
      </c>
      <c r="W3484" s="493" t="n">
        <v>19862.67</v>
      </c>
      <c r="X3484" s="493" t="n">
        <v>16414.98</v>
      </c>
      <c r="Y3484" s="493" t="n">
        <v>15571.5</v>
      </c>
      <c r="Z3484" s="493" t="n">
        <v>11707.05</v>
      </c>
      <c r="AA3484" s="493" t="n">
        <v>10968.96</v>
      </c>
      <c r="AB3484" s="493" t="n">
        <v>9042.18</v>
      </c>
      <c r="AC3484" s="493" t="n">
        <v>10480.8</v>
      </c>
      <c r="AD3484" s="493" t="n">
        <v>11567.36</v>
      </c>
      <c r="AE3484" s="493" t="n">
        <v>12133.6</v>
      </c>
      <c r="AF3484" s="493" t="n">
        <v>13014.84</v>
      </c>
      <c r="AG3484" s="493" t="n">
        <v>11601.24</v>
      </c>
      <c r="AH3484" s="493" t="n">
        <v>10598.38</v>
      </c>
      <c r="AI3484" s="493" t="n">
        <v>13911.25</v>
      </c>
      <c r="AJ3484" s="493" t="n">
        <v>11316.6</v>
      </c>
      <c r="AK3484" s="493" t="n">
        <v>11762.7</v>
      </c>
      <c r="AL3484" s="493" t="n">
        <v>8221.290000000001</v>
      </c>
      <c r="AM3484" s="493" t="n">
        <v>12430.88</v>
      </c>
      <c r="AN3484" s="493" t="n">
        <v>10440.3</v>
      </c>
      <c r="AO3484" s="493" t="n">
        <v>11636.05</v>
      </c>
      <c r="AP3484" s="493" t="n">
        <v>11273.1</v>
      </c>
      <c r="AQ3484" s="493" t="n">
        <v>13336.8</v>
      </c>
      <c r="AR3484" s="493" t="n">
        <v>9913.91</v>
      </c>
      <c r="AS3484" s="493" t="n">
        <v>10071</v>
      </c>
      <c r="AT3484" s="493" t="n">
        <v>5494.48</v>
      </c>
      <c r="AU3484" s="493" t="n">
        <v>1978.8</v>
      </c>
      <c r="AV3484" s="493" t="n">
        <v>1993.2</v>
      </c>
      <c r="AW3484" s="493" t="n">
        <v>1491</v>
      </c>
      <c r="AX3484" s="493" t="n">
        <v>1881</v>
      </c>
      <c r="AY3484" s="493" t="n">
        <v>1913.3</v>
      </c>
      <c r="AZ3484" s="493" t="n">
        <v>1175.55</v>
      </c>
      <c r="BA3484" s="493" t="n">
        <v>1240.35</v>
      </c>
      <c r="BB3484" s="493" t="n">
        <v>0</v>
      </c>
      <c r="BC3484" s="493" t="n">
        <v>1291.35</v>
      </c>
      <c r="BD3484" s="493" t="n">
        <v>918.9</v>
      </c>
      <c r="BE3484" s="493" t="n">
        <v>0</v>
      </c>
      <c r="BF3484" s="493" t="n">
        <v>0</v>
      </c>
      <c r="BG3484" s="493" t="n">
        <v>0</v>
      </c>
      <c r="BH3484" s="493" t="n">
        <v>0</v>
      </c>
      <c r="BI3484" s="493" t="n">
        <v>0</v>
      </c>
      <c r="BJ3484" s="493" t="n">
        <v>1062</v>
      </c>
      <c r="BK3484" s="493" t="n">
        <v>0</v>
      </c>
      <c r="BL3484" s="493" t="n">
        <v>1265.25</v>
      </c>
      <c r="BM3484" s="493" t="n">
        <v>828.45</v>
      </c>
      <c r="BN3484" s="493" t="n">
        <v>1185.15</v>
      </c>
      <c r="BO3484" s="493" t="n">
        <v>787.5</v>
      </c>
      <c r="BP3484" s="493" t="n">
        <v>865.95</v>
      </c>
      <c r="BQ3484" s="493" t="n">
        <v>796.95</v>
      </c>
      <c r="BR3484" s="493" t="n">
        <v>993</v>
      </c>
      <c r="BS3484" s="493" t="n">
        <v>0</v>
      </c>
      <c r="BT3484" s="493" t="n">
        <v>0</v>
      </c>
      <c r="BU3484" s="493" t="n">
        <v>0</v>
      </c>
      <c r="BV3484" s="493" t="n">
        <v>0</v>
      </c>
      <c r="BW3484" s="493" t="n">
        <v>0</v>
      </c>
    </row>
    <row r="3485">
      <c r="A3485" t="inlineStr">
        <is>
          <t>[C9D3] Angiotensin-II 길항제 칼슘길항제 복합제</t>
        </is>
      </c>
      <c r="B3485" t="inlineStr">
        <is>
          <t>성원애드콕</t>
        </is>
      </c>
      <c r="C3485" t="inlineStr">
        <is>
          <t>엑스폴</t>
        </is>
      </c>
      <c r="D3485" t="inlineStr">
        <is>
          <t>성원애드콕</t>
        </is>
      </c>
      <c r="E3485" t="inlineStr">
        <is>
          <t>amlodipine besylate,  valsartan</t>
        </is>
      </c>
      <c r="F3485" t="inlineStr">
        <is>
          <t>보건소</t>
        </is>
      </c>
      <c r="G3485" t="inlineStr">
        <is>
          <t>Generic</t>
        </is>
      </c>
      <c r="H3485" s="493" t="n">
        <v>13286.79</v>
      </c>
      <c r="I3485" s="493" t="n">
        <v>6129.6</v>
      </c>
      <c r="J3485" s="493" t="n">
        <v>8503.540000000001</v>
      </c>
      <c r="K3485" s="493" t="n">
        <v>7098.62</v>
      </c>
      <c r="L3485" s="493" t="n">
        <v>8275.5</v>
      </c>
      <c r="M3485" s="493" t="n">
        <v>4440.9</v>
      </c>
      <c r="N3485" s="493" t="n">
        <v>9158.700000000001</v>
      </c>
      <c r="O3485" s="493" t="n">
        <v>3865.2</v>
      </c>
      <c r="P3485" s="493" t="n">
        <v>4734.12</v>
      </c>
      <c r="Q3485" s="493" t="n">
        <v>4987.65</v>
      </c>
      <c r="R3485" s="493" t="n">
        <v>6212.55</v>
      </c>
      <c r="S3485" s="493" t="n">
        <v>5809.8</v>
      </c>
      <c r="T3485" s="493" t="n">
        <v>4173</v>
      </c>
      <c r="U3485" s="493" t="n">
        <v>3489</v>
      </c>
      <c r="V3485" s="493" t="n">
        <v>3361.2</v>
      </c>
      <c r="W3485" s="493" t="n">
        <v>3547.35</v>
      </c>
      <c r="X3485" s="493" t="n">
        <v>2886.9</v>
      </c>
      <c r="Y3485" s="493" t="n">
        <v>4554.9</v>
      </c>
      <c r="Z3485" s="493" t="n">
        <v>1084.2</v>
      </c>
      <c r="AA3485" s="493" t="n">
        <v>4450.2</v>
      </c>
      <c r="AB3485" s="493" t="n">
        <v>2730</v>
      </c>
      <c r="AC3485" s="493" t="n">
        <v>4062</v>
      </c>
      <c r="AD3485" s="493" t="n">
        <v>3582.3</v>
      </c>
      <c r="AE3485" s="493" t="n">
        <v>4477.2</v>
      </c>
      <c r="AF3485" s="493" t="n">
        <v>1906.8</v>
      </c>
      <c r="AG3485" s="493" t="n">
        <v>4177.8</v>
      </c>
      <c r="AH3485" s="493" t="n">
        <v>2975.4</v>
      </c>
      <c r="AI3485" s="493" t="n">
        <v>2329.2</v>
      </c>
      <c r="AJ3485" s="493" t="n">
        <v>930.9</v>
      </c>
      <c r="AK3485" s="493" t="n">
        <v>1065</v>
      </c>
      <c r="AL3485" s="493" t="n">
        <v>697.8</v>
      </c>
      <c r="AM3485" s="493" t="n">
        <v>725.4</v>
      </c>
      <c r="AN3485" s="493" t="n">
        <v>894</v>
      </c>
      <c r="AO3485" s="493" t="n">
        <v>888</v>
      </c>
      <c r="AP3485" s="493" t="n">
        <v>361.8</v>
      </c>
      <c r="AQ3485" s="493" t="n">
        <v>455.1</v>
      </c>
      <c r="AR3485" s="493" t="n">
        <v>1026</v>
      </c>
      <c r="AS3485" s="493" t="n">
        <v>87</v>
      </c>
      <c r="AT3485" s="493" t="n">
        <v>0</v>
      </c>
      <c r="AU3485" s="493" t="n">
        <v>383.4</v>
      </c>
      <c r="AV3485" s="493" t="n">
        <v>0</v>
      </c>
      <c r="AW3485" s="493" t="n">
        <v>0</v>
      </c>
      <c r="AX3485" s="493" t="n">
        <v>257.4</v>
      </c>
      <c r="AY3485" s="493" t="n">
        <v>0</v>
      </c>
      <c r="AZ3485" s="493" t="n">
        <v>389.7</v>
      </c>
      <c r="BA3485" s="493" t="n">
        <v>161.1</v>
      </c>
      <c r="BB3485" s="493" t="n">
        <v>0</v>
      </c>
      <c r="BC3485" s="493" t="n">
        <v>0</v>
      </c>
      <c r="BD3485" s="493" t="n">
        <v>180.9</v>
      </c>
      <c r="BE3485" s="493" t="n">
        <v>0</v>
      </c>
      <c r="BF3485" s="493" t="n">
        <v>0</v>
      </c>
      <c r="BG3485" s="493" t="n">
        <v>0</v>
      </c>
      <c r="BH3485" s="493" t="n">
        <v>0</v>
      </c>
      <c r="BI3485" s="493" t="n">
        <v>0</v>
      </c>
      <c r="BJ3485" s="493" t="n">
        <v>0</v>
      </c>
      <c r="BK3485" s="493" t="n">
        <v>0</v>
      </c>
      <c r="BL3485" s="493" t="n">
        <v>0</v>
      </c>
      <c r="BM3485" s="493" t="n">
        <v>194.4</v>
      </c>
      <c r="BN3485" s="493" t="n">
        <v>0</v>
      </c>
      <c r="BO3485" s="493" t="n">
        <v>0</v>
      </c>
      <c r="BP3485" s="493" t="n">
        <v>0</v>
      </c>
      <c r="BQ3485" s="493" t="n">
        <v>0</v>
      </c>
      <c r="BR3485" s="493" t="n">
        <v>0</v>
      </c>
      <c r="BS3485" s="493" t="n">
        <v>0</v>
      </c>
      <c r="BT3485" s="493" t="n">
        <v>0</v>
      </c>
      <c r="BU3485" s="493" t="n">
        <v>0</v>
      </c>
      <c r="BV3485" s="493" t="n">
        <v>0</v>
      </c>
      <c r="BW3485" s="493" t="n">
        <v>0</v>
      </c>
    </row>
    <row r="3486">
      <c r="A3486" t="inlineStr">
        <is>
          <t>[C9D3] Angiotensin-II 길항제 칼슘길항제 복합제</t>
        </is>
      </c>
      <c r="B3486" t="inlineStr">
        <is>
          <t>셀릭스</t>
        </is>
      </c>
      <c r="C3486" t="inlineStr">
        <is>
          <t>뉴젠포지</t>
        </is>
      </c>
      <c r="D3486" t="inlineStr">
        <is>
          <t>셀릭스</t>
        </is>
      </c>
      <c r="E3486" t="inlineStr">
        <is>
          <t>amlodipine besylate,  valsartan</t>
        </is>
      </c>
      <c r="F3486" t="inlineStr">
        <is>
          <t>종합병원</t>
        </is>
      </c>
      <c r="G3486" t="inlineStr">
        <is>
          <t>Generic</t>
        </is>
      </c>
      <c r="H3486" s="493" t="n">
        <v>1931.55</v>
      </c>
      <c r="I3486" s="493" t="n">
        <v>2256.5</v>
      </c>
      <c r="J3486" s="493" t="n">
        <v>3315.2</v>
      </c>
      <c r="K3486" s="493" t="n">
        <v>2568.06</v>
      </c>
      <c r="L3486" s="493" t="n">
        <v>3640.54</v>
      </c>
      <c r="M3486" s="493" t="n">
        <v>3590.78</v>
      </c>
      <c r="N3486" s="493" t="n">
        <v>647.02</v>
      </c>
      <c r="O3486" s="493" t="n">
        <v>1458.22</v>
      </c>
      <c r="P3486" s="493" t="n">
        <v>1588.16</v>
      </c>
      <c r="Q3486" s="493" t="n">
        <v>1916.66</v>
      </c>
      <c r="R3486" s="493" t="n">
        <v>1906.26</v>
      </c>
      <c r="S3486" s="493" t="n">
        <v>1451.73</v>
      </c>
      <c r="T3486" s="493" t="n">
        <v>366.8</v>
      </c>
      <c r="U3486" s="493" t="n">
        <v>1023.26</v>
      </c>
      <c r="V3486" s="493" t="n">
        <v>1937.39</v>
      </c>
      <c r="W3486" s="493" t="n">
        <v>1261.56</v>
      </c>
      <c r="X3486" s="493" t="n">
        <v>1491.03</v>
      </c>
      <c r="Y3486" s="493" t="n">
        <v>1828.57</v>
      </c>
      <c r="Z3486" s="493" t="n">
        <v>2357.81</v>
      </c>
      <c r="AA3486" s="493" t="n">
        <v>2345.4</v>
      </c>
      <c r="AB3486" s="493" t="n">
        <v>1851.84</v>
      </c>
      <c r="AC3486" s="493" t="n">
        <v>924.98</v>
      </c>
      <c r="AD3486" s="493" t="n">
        <v>1394.79</v>
      </c>
      <c r="AE3486" s="493" t="n">
        <v>1231.03</v>
      </c>
      <c r="AF3486" s="493" t="n">
        <v>2175.76</v>
      </c>
      <c r="AG3486" s="493" t="n">
        <v>1983.1</v>
      </c>
      <c r="AH3486" s="493" t="n">
        <v>3268.31</v>
      </c>
      <c r="AI3486" s="493" t="n">
        <v>6024.23</v>
      </c>
      <c r="AJ3486" s="493" t="n">
        <v>6552.76</v>
      </c>
      <c r="AK3486" s="493" t="n">
        <v>4351.36</v>
      </c>
      <c r="AL3486" s="493" t="n">
        <v>6114.25</v>
      </c>
      <c r="AM3486" s="493" t="n">
        <v>5817.64</v>
      </c>
      <c r="AN3486" s="493" t="n">
        <v>5006.36</v>
      </c>
      <c r="AO3486" s="493" t="n">
        <v>7540.73</v>
      </c>
      <c r="AP3486" s="493" t="n">
        <v>7004.14</v>
      </c>
      <c r="AQ3486" s="493" t="n">
        <v>6577.96</v>
      </c>
      <c r="AR3486" s="493" t="n">
        <v>5402.85</v>
      </c>
      <c r="AS3486" s="493" t="n">
        <v>10306.1</v>
      </c>
      <c r="AT3486" s="493" t="n">
        <v>9375.559999999999</v>
      </c>
      <c r="AU3486" s="493" t="n">
        <v>5599.56</v>
      </c>
      <c r="AV3486" s="493" t="n">
        <v>4946.64</v>
      </c>
      <c r="AW3486" s="493" t="n">
        <v>6780.77</v>
      </c>
      <c r="AX3486" s="493" t="n">
        <v>6390.04</v>
      </c>
      <c r="AY3486" s="493" t="n">
        <v>4982.78</v>
      </c>
      <c r="AZ3486" s="493" t="n">
        <v>8070.92</v>
      </c>
      <c r="BA3486" s="493" t="n">
        <v>8001.56</v>
      </c>
      <c r="BB3486" s="493" t="n">
        <v>7177.5</v>
      </c>
      <c r="BC3486" s="493" t="n">
        <v>10399.36</v>
      </c>
      <c r="BD3486" s="493" t="n">
        <v>504.6</v>
      </c>
      <c r="BE3486" s="493" t="n">
        <v>1987.7</v>
      </c>
      <c r="BF3486" s="493" t="n">
        <v>12011.31</v>
      </c>
      <c r="BG3486" s="493" t="n">
        <v>6740.28</v>
      </c>
      <c r="BH3486" s="493" t="n">
        <v>4240.28</v>
      </c>
      <c r="BI3486" s="493" t="n">
        <v>9937.799999999999</v>
      </c>
      <c r="BJ3486" s="493" t="n">
        <v>3576.46</v>
      </c>
      <c r="BK3486" s="493" t="n">
        <v>5418.22</v>
      </c>
      <c r="BL3486" s="493" t="n">
        <v>4407.25</v>
      </c>
      <c r="BM3486" s="493" t="n">
        <v>7700.07</v>
      </c>
      <c r="BN3486" s="493" t="n">
        <v>9675.6</v>
      </c>
      <c r="BO3486" s="493" t="n">
        <v>4310.01</v>
      </c>
      <c r="BP3486" s="493" t="n">
        <v>477</v>
      </c>
      <c r="BQ3486" s="493" t="n">
        <v>0</v>
      </c>
      <c r="BR3486" s="493" t="n">
        <v>231.14</v>
      </c>
      <c r="BS3486" s="493" t="n">
        <v>441</v>
      </c>
      <c r="BT3486" s="493" t="n">
        <v>0</v>
      </c>
      <c r="BU3486" s="493" t="n">
        <v>245.7</v>
      </c>
      <c r="BV3486" s="493" t="n">
        <v>614.7</v>
      </c>
      <c r="BW3486" s="493" t="n">
        <v>0</v>
      </c>
    </row>
    <row r="3487">
      <c r="A3487" t="inlineStr">
        <is>
          <t>[C9D3] Angiotensin-II 길항제 칼슘길항제 복합제</t>
        </is>
      </c>
      <c r="B3487" t="inlineStr">
        <is>
          <t>셀릭스</t>
        </is>
      </c>
      <c r="C3487" t="inlineStr">
        <is>
          <t>뉴젠포지</t>
        </is>
      </c>
      <c r="D3487" t="inlineStr">
        <is>
          <t>셀릭스</t>
        </is>
      </c>
      <c r="E3487" t="inlineStr">
        <is>
          <t>amlodipine besylate,  valsartan</t>
        </is>
      </c>
      <c r="F3487" t="inlineStr">
        <is>
          <t>병원</t>
        </is>
      </c>
      <c r="G3487" t="inlineStr">
        <is>
          <t>Generic</t>
        </is>
      </c>
      <c r="H3487" s="493" t="n">
        <v>2451.4</v>
      </c>
      <c r="I3487" s="493" t="n">
        <v>2203.95</v>
      </c>
      <c r="J3487" s="493" t="n">
        <v>3337.66</v>
      </c>
      <c r="K3487" s="493" t="n">
        <v>2913.2</v>
      </c>
      <c r="L3487" s="493" t="n">
        <v>2210.1</v>
      </c>
      <c r="M3487" s="493" t="n">
        <v>882</v>
      </c>
      <c r="N3487" s="493" t="n">
        <v>1317.3</v>
      </c>
      <c r="O3487" s="493" t="n">
        <v>1370.4</v>
      </c>
      <c r="P3487" s="493" t="n">
        <v>1880.73</v>
      </c>
      <c r="Q3487" s="493" t="n">
        <v>1504.8</v>
      </c>
      <c r="R3487" s="493" t="n">
        <v>2574.2</v>
      </c>
      <c r="S3487" s="493" t="n">
        <v>1382.4</v>
      </c>
      <c r="T3487" s="493" t="n">
        <v>1818.9</v>
      </c>
      <c r="U3487" s="493" t="n">
        <v>1660.8</v>
      </c>
      <c r="V3487" s="493" t="n">
        <v>1900.5</v>
      </c>
      <c r="W3487" s="493" t="n">
        <v>1796.4</v>
      </c>
      <c r="X3487" s="493" t="n">
        <v>4781.52</v>
      </c>
      <c r="Y3487" s="493" t="n">
        <v>82533.73</v>
      </c>
      <c r="Z3487" s="493" t="n">
        <v>105269.78</v>
      </c>
      <c r="AA3487" s="493" t="n">
        <v>6633.77</v>
      </c>
      <c r="AB3487" s="493" t="n">
        <v>831.1</v>
      </c>
      <c r="AC3487" s="493" t="n">
        <v>1452.65</v>
      </c>
      <c r="AD3487" s="493" t="n">
        <v>2596.3</v>
      </c>
      <c r="AE3487" s="493" t="n">
        <v>98317.56</v>
      </c>
      <c r="AF3487" s="493" t="n">
        <v>172566.9</v>
      </c>
      <c r="AG3487" s="493" t="n">
        <v>2218.5</v>
      </c>
      <c r="AH3487" s="493" t="n">
        <v>996</v>
      </c>
      <c r="AI3487" s="493" t="n">
        <v>1167.6</v>
      </c>
      <c r="AJ3487" s="493" t="n">
        <v>2059.68</v>
      </c>
      <c r="AK3487" s="493" t="n">
        <v>2408.86</v>
      </c>
      <c r="AL3487" s="493" t="n">
        <v>2482.08</v>
      </c>
      <c r="AM3487" s="493" t="n">
        <v>2995.2</v>
      </c>
      <c r="AN3487" s="493" t="n">
        <v>1983.15</v>
      </c>
      <c r="AO3487" s="493" t="n">
        <v>1361.9</v>
      </c>
      <c r="AP3487" s="493" t="n">
        <v>3657.84</v>
      </c>
      <c r="AQ3487" s="493" t="n">
        <v>1629</v>
      </c>
      <c r="AR3487" s="493" t="n">
        <v>2772.7</v>
      </c>
      <c r="AS3487" s="493" t="n">
        <v>1901.1</v>
      </c>
      <c r="AT3487" s="493" t="n">
        <v>5061.7</v>
      </c>
      <c r="AU3487" s="493" t="n">
        <v>3236.61</v>
      </c>
      <c r="AV3487" s="493" t="n">
        <v>5015.1</v>
      </c>
      <c r="AW3487" s="493" t="n">
        <v>5320.86</v>
      </c>
      <c r="AX3487" s="493" t="n">
        <v>5140.9</v>
      </c>
      <c r="AY3487" s="493" t="n">
        <v>5434.11</v>
      </c>
      <c r="AZ3487" s="493" t="n">
        <v>4352.33</v>
      </c>
      <c r="BA3487" s="493" t="n">
        <v>10254.4</v>
      </c>
      <c r="BB3487" s="493" t="n">
        <v>5665.47</v>
      </c>
      <c r="BC3487" s="493" t="n">
        <v>15543.13</v>
      </c>
      <c r="BD3487" s="493" t="n">
        <v>13305.69</v>
      </c>
      <c r="BE3487" s="493" t="n">
        <v>14514.5</v>
      </c>
      <c r="BF3487" s="493" t="n">
        <v>14833.17</v>
      </c>
      <c r="BG3487" s="493" t="n">
        <v>17052.93</v>
      </c>
      <c r="BH3487" s="493" t="n">
        <v>13073.1</v>
      </c>
      <c r="BI3487" s="493" t="n">
        <v>13156.5</v>
      </c>
      <c r="BJ3487" s="493" t="n">
        <v>14948.4</v>
      </c>
      <c r="BK3487" s="493" t="n">
        <v>15231.75</v>
      </c>
      <c r="BL3487" s="493" t="n">
        <v>14186.1</v>
      </c>
      <c r="BM3487" s="493" t="n">
        <v>16533.2</v>
      </c>
      <c r="BN3487" s="493" t="n">
        <v>17738.3</v>
      </c>
      <c r="BO3487" s="493" t="n">
        <v>17170.88</v>
      </c>
      <c r="BP3487" s="493" t="n">
        <v>18367.6</v>
      </c>
      <c r="BQ3487" s="493" t="n">
        <v>10499.46</v>
      </c>
      <c r="BR3487" s="493" t="n">
        <v>16678.3</v>
      </c>
      <c r="BS3487" s="493" t="n">
        <v>11149.3</v>
      </c>
      <c r="BT3487" s="493" t="n">
        <v>10311.95</v>
      </c>
      <c r="BU3487" s="493" t="n">
        <v>11740.5</v>
      </c>
      <c r="BV3487" s="493" t="n">
        <v>11237.03</v>
      </c>
      <c r="BW3487" s="493" t="n">
        <v>10400.1</v>
      </c>
    </row>
    <row r="3488">
      <c r="A3488" t="inlineStr">
        <is>
          <t>[C9D3] Angiotensin-II 길항제 칼슘길항제 복합제</t>
        </is>
      </c>
      <c r="B3488" t="inlineStr">
        <is>
          <t>셀릭스</t>
        </is>
      </c>
      <c r="C3488" t="inlineStr">
        <is>
          <t>뉴젠포지</t>
        </is>
      </c>
      <c r="D3488" t="inlineStr">
        <is>
          <t>셀릭스</t>
        </is>
      </c>
      <c r="E3488" t="inlineStr">
        <is>
          <t>amlodipine besylate,  valsartan</t>
        </is>
      </c>
      <c r="F3488" t="inlineStr">
        <is>
          <t>의원</t>
        </is>
      </c>
      <c r="G3488" t="inlineStr">
        <is>
          <t>Generic</t>
        </is>
      </c>
      <c r="H3488" s="493" t="n">
        <v>99221.50999999999</v>
      </c>
      <c r="I3488" s="493" t="n">
        <v>112057.68</v>
      </c>
      <c r="J3488" s="493" t="n">
        <v>95835.16</v>
      </c>
      <c r="K3488" s="493" t="n">
        <v>104811.55</v>
      </c>
      <c r="L3488" s="493" t="n">
        <v>98336.28999999999</v>
      </c>
      <c r="M3488" s="493" t="n">
        <v>87820.07000000001</v>
      </c>
      <c r="N3488" s="493" t="n">
        <v>86411.14</v>
      </c>
      <c r="O3488" s="493" t="n">
        <v>99520.69</v>
      </c>
      <c r="P3488" s="493" t="n">
        <v>80082.24000000001</v>
      </c>
      <c r="Q3488" s="493" t="n">
        <v>85332.38</v>
      </c>
      <c r="R3488" s="493" t="n">
        <v>87035.78</v>
      </c>
      <c r="S3488" s="493" t="n">
        <v>99999.98</v>
      </c>
      <c r="T3488" s="493" t="n">
        <v>86598.14999999999</v>
      </c>
      <c r="U3488" s="493" t="n">
        <v>89805.16</v>
      </c>
      <c r="V3488" s="493" t="n">
        <v>91703.41</v>
      </c>
      <c r="W3488" s="493" t="n">
        <v>86255.13</v>
      </c>
      <c r="X3488" s="493" t="n">
        <v>86137.12</v>
      </c>
      <c r="Y3488" s="493" t="n">
        <v>98056.97</v>
      </c>
      <c r="Z3488" s="493" t="n">
        <v>80412.28</v>
      </c>
      <c r="AA3488" s="493" t="n">
        <v>91625.84</v>
      </c>
      <c r="AB3488" s="493" t="n">
        <v>72305.06</v>
      </c>
      <c r="AC3488" s="493" t="n">
        <v>89635.25999999999</v>
      </c>
      <c r="AD3488" s="493" t="n">
        <v>79896.3</v>
      </c>
      <c r="AE3488" s="493" t="n">
        <v>96370.06</v>
      </c>
      <c r="AF3488" s="493" t="n">
        <v>92284.84</v>
      </c>
      <c r="AG3488" s="493" t="n">
        <v>87090.2</v>
      </c>
      <c r="AH3488" s="493" t="n">
        <v>86573.10000000001</v>
      </c>
      <c r="AI3488" s="493" t="n">
        <v>87905.56</v>
      </c>
      <c r="AJ3488" s="493" t="n">
        <v>83953.28999999999</v>
      </c>
      <c r="AK3488" s="493" t="n">
        <v>80868.16</v>
      </c>
      <c r="AL3488" s="493" t="n">
        <v>77832.35000000001</v>
      </c>
      <c r="AM3488" s="493" t="n">
        <v>74898.8</v>
      </c>
      <c r="AN3488" s="493" t="n">
        <v>56691</v>
      </c>
      <c r="AO3488" s="493" t="n">
        <v>54628.3</v>
      </c>
      <c r="AP3488" s="493" t="n">
        <v>28210.48</v>
      </c>
      <c r="AQ3488" s="493" t="n">
        <v>28640.4</v>
      </c>
      <c r="AR3488" s="493" t="n">
        <v>24590.2</v>
      </c>
      <c r="AS3488" s="493" t="n">
        <v>20718.7</v>
      </c>
      <c r="AT3488" s="493" t="n">
        <v>13031</v>
      </c>
      <c r="AU3488" s="493" t="n">
        <v>13906.9</v>
      </c>
      <c r="AV3488" s="493" t="n">
        <v>15053.7</v>
      </c>
      <c r="AW3488" s="493" t="n">
        <v>12001.3</v>
      </c>
      <c r="AX3488" s="493" t="n">
        <v>13679</v>
      </c>
      <c r="AY3488" s="493" t="n">
        <v>12869</v>
      </c>
      <c r="AZ3488" s="493" t="n">
        <v>12785.52</v>
      </c>
      <c r="BA3488" s="493" t="n">
        <v>14746.2</v>
      </c>
      <c r="BB3488" s="493" t="n">
        <v>13830.9</v>
      </c>
      <c r="BC3488" s="493" t="n">
        <v>15720.6</v>
      </c>
      <c r="BD3488" s="493" t="n">
        <v>17590.75</v>
      </c>
      <c r="BE3488" s="493" t="n">
        <v>14569.2</v>
      </c>
      <c r="BF3488" s="493" t="n">
        <v>12627.7</v>
      </c>
      <c r="BG3488" s="493" t="n">
        <v>15171.25</v>
      </c>
      <c r="BH3488" s="493" t="n">
        <v>13882.21</v>
      </c>
      <c r="BI3488" s="493" t="n">
        <v>14273.78</v>
      </c>
      <c r="BJ3488" s="493" t="n">
        <v>14089.57</v>
      </c>
      <c r="BK3488" s="493" t="n">
        <v>12802.11</v>
      </c>
      <c r="BL3488" s="493" t="n">
        <v>13662.25</v>
      </c>
      <c r="BM3488" s="493" t="n">
        <v>12381.81</v>
      </c>
      <c r="BN3488" s="493" t="n">
        <v>11459.7</v>
      </c>
      <c r="BO3488" s="493" t="n">
        <v>12520.62</v>
      </c>
      <c r="BP3488" s="493" t="n">
        <v>11633.1</v>
      </c>
      <c r="BQ3488" s="493" t="n">
        <v>10551.5</v>
      </c>
      <c r="BR3488" s="493" t="n">
        <v>11935.2</v>
      </c>
      <c r="BS3488" s="493" t="n">
        <v>10203.05</v>
      </c>
      <c r="BT3488" s="493" t="n">
        <v>11309.4</v>
      </c>
      <c r="BU3488" s="493" t="n">
        <v>8233.200000000001</v>
      </c>
      <c r="BV3488" s="493" t="n">
        <v>11503.05</v>
      </c>
      <c r="BW3488" s="493" t="n">
        <v>8789.35</v>
      </c>
    </row>
    <row r="3489">
      <c r="A3489" t="inlineStr">
        <is>
          <t>[C9D3] Angiotensin-II 길항제 칼슘길항제 복합제</t>
        </is>
      </c>
      <c r="B3489" t="inlineStr">
        <is>
          <t>셀릭스</t>
        </is>
      </c>
      <c r="C3489" t="inlineStr">
        <is>
          <t>뉴젠포지</t>
        </is>
      </c>
      <c r="D3489" t="inlineStr">
        <is>
          <t>셀릭스</t>
        </is>
      </c>
      <c r="E3489" t="inlineStr">
        <is>
          <t>amlodipine besylate,  valsartan</t>
        </is>
      </c>
      <c r="F3489" t="inlineStr">
        <is>
          <t>보건소</t>
        </is>
      </c>
      <c r="G3489" t="inlineStr">
        <is>
          <t>Generic</t>
        </is>
      </c>
      <c r="H3489" s="493" t="n">
        <v>19911</v>
      </c>
      <c r="I3489" s="493" t="n">
        <v>19546.8</v>
      </c>
      <c r="J3489" s="493" t="n">
        <v>16219.24</v>
      </c>
      <c r="K3489" s="493" t="n">
        <v>25558.2</v>
      </c>
      <c r="L3489" s="493" t="n">
        <v>13922.4</v>
      </c>
      <c r="M3489" s="493" t="n">
        <v>15904.8</v>
      </c>
      <c r="N3489" s="493" t="n">
        <v>20937.6</v>
      </c>
      <c r="O3489" s="493" t="n">
        <v>11400.9</v>
      </c>
      <c r="P3489" s="493" t="n">
        <v>14575.8</v>
      </c>
      <c r="Q3489" s="493" t="n">
        <v>13002</v>
      </c>
      <c r="R3489" s="493" t="n">
        <v>12279</v>
      </c>
      <c r="S3489" s="493" t="n">
        <v>15813</v>
      </c>
      <c r="T3489" s="493" t="n">
        <v>12652.93</v>
      </c>
      <c r="U3489" s="493" t="n">
        <v>9197.4</v>
      </c>
      <c r="V3489" s="493" t="n">
        <v>6066.3</v>
      </c>
      <c r="W3489" s="493" t="n">
        <v>11222.1</v>
      </c>
      <c r="X3489" s="493" t="n">
        <v>10105.1</v>
      </c>
      <c r="Y3489" s="493" t="n">
        <v>13799.4</v>
      </c>
      <c r="Z3489" s="493" t="n">
        <v>15199.2</v>
      </c>
      <c r="AA3489" s="493" t="n">
        <v>7858.8</v>
      </c>
      <c r="AB3489" s="493" t="n">
        <v>14000.1</v>
      </c>
      <c r="AC3489" s="493" t="n">
        <v>14598.1</v>
      </c>
      <c r="AD3489" s="493" t="n">
        <v>9749.4</v>
      </c>
      <c r="AE3489" s="493" t="n">
        <v>18214.75</v>
      </c>
      <c r="AF3489" s="493" t="n">
        <v>15111</v>
      </c>
      <c r="AG3489" s="493" t="n">
        <v>18931.5</v>
      </c>
      <c r="AH3489" s="493" t="n">
        <v>13854.9</v>
      </c>
      <c r="AI3489" s="493" t="n">
        <v>17782.35</v>
      </c>
      <c r="AJ3489" s="493" t="n">
        <v>13455.8</v>
      </c>
      <c r="AK3489" s="493" t="n">
        <v>18769.2</v>
      </c>
      <c r="AL3489" s="493" t="n">
        <v>16545.76</v>
      </c>
      <c r="AM3489" s="493" t="n">
        <v>16095.24</v>
      </c>
      <c r="AN3489" s="493" t="n">
        <v>14442</v>
      </c>
      <c r="AO3489" s="493" t="n">
        <v>9958.799999999999</v>
      </c>
      <c r="AP3489" s="493" t="n">
        <v>9875.450000000001</v>
      </c>
      <c r="AQ3489" s="493" t="n">
        <v>10045.68</v>
      </c>
      <c r="AR3489" s="493" t="n">
        <v>9358.799999999999</v>
      </c>
      <c r="AS3489" s="493" t="n">
        <v>9966.6</v>
      </c>
      <c r="AT3489" s="493" t="n">
        <v>9591.15</v>
      </c>
      <c r="AU3489" s="493" t="n">
        <v>8261.549999999999</v>
      </c>
      <c r="AV3489" s="493" t="n">
        <v>6203.7</v>
      </c>
      <c r="AW3489" s="493" t="n">
        <v>7495.2</v>
      </c>
      <c r="AX3489" s="493" t="n">
        <v>6196.2</v>
      </c>
      <c r="AY3489" s="493" t="n">
        <v>7247.97</v>
      </c>
      <c r="AZ3489" s="493" t="n">
        <v>7833.92</v>
      </c>
      <c r="BA3489" s="493" t="n">
        <v>5775</v>
      </c>
      <c r="BB3489" s="493" t="n">
        <v>4576.5</v>
      </c>
      <c r="BC3489" s="493" t="n">
        <v>9084.6</v>
      </c>
      <c r="BD3489" s="493" t="n">
        <v>4745.9</v>
      </c>
      <c r="BE3489" s="493" t="n">
        <v>8992.049999999999</v>
      </c>
      <c r="BF3489" s="493" t="n">
        <v>2766.6</v>
      </c>
      <c r="BG3489" s="493" t="n">
        <v>2931.7</v>
      </c>
      <c r="BH3489" s="493" t="n">
        <v>4573.8</v>
      </c>
      <c r="BI3489" s="493" t="n">
        <v>4186.35</v>
      </c>
      <c r="BJ3489" s="493" t="n">
        <v>3581.7</v>
      </c>
      <c r="BK3489" s="493" t="n">
        <v>4493.4</v>
      </c>
      <c r="BL3489" s="493" t="n">
        <v>3532.5</v>
      </c>
      <c r="BM3489" s="493" t="n">
        <v>2155.3</v>
      </c>
      <c r="BN3489" s="493" t="n">
        <v>3226.8</v>
      </c>
      <c r="BO3489" s="493" t="n">
        <v>2510.7</v>
      </c>
      <c r="BP3489" s="493" t="n">
        <v>7129.05</v>
      </c>
      <c r="BQ3489" s="493" t="n">
        <v>1766.64</v>
      </c>
      <c r="BR3489" s="493" t="n">
        <v>1102.8</v>
      </c>
      <c r="BS3489" s="493" t="n">
        <v>3636.9</v>
      </c>
      <c r="BT3489" s="493" t="n">
        <v>3359.7</v>
      </c>
      <c r="BU3489" s="493" t="n">
        <v>1721.1</v>
      </c>
      <c r="BV3489" s="493" t="n">
        <v>1975.5</v>
      </c>
      <c r="BW3489" s="493" t="n">
        <v>1440.15</v>
      </c>
    </row>
    <row r="3490">
      <c r="A3490" t="inlineStr">
        <is>
          <t>[C9D3] Angiotensin-II 길항제 칼슘길항제 복합제</t>
        </is>
      </c>
      <c r="B3490" t="inlineStr">
        <is>
          <t>셀트리온제약</t>
        </is>
      </c>
      <c r="C3490" t="inlineStr">
        <is>
          <t>셀레비카</t>
        </is>
      </c>
      <c r="D3490" t="inlineStr">
        <is>
          <t>셀트리온제약</t>
        </is>
      </c>
      <c r="E3490" t="inlineStr">
        <is>
          <t>amlodipine besylate,  olmesartan medoxomil</t>
        </is>
      </c>
      <c r="F3490" t="inlineStr">
        <is>
          <t>상급종합병원</t>
        </is>
      </c>
      <c r="G3490" t="inlineStr">
        <is>
          <t>Generic</t>
        </is>
      </c>
      <c r="H3490" s="493" t="n">
        <v>7210.47</v>
      </c>
      <c r="I3490" s="493" t="n">
        <v>16520.7</v>
      </c>
      <c r="J3490" s="493" t="n">
        <v>5835.85</v>
      </c>
      <c r="K3490" s="493" t="n">
        <v>19575.66</v>
      </c>
      <c r="L3490" s="493" t="n">
        <v>12759.9</v>
      </c>
      <c r="M3490" s="493" t="n">
        <v>26008.5</v>
      </c>
      <c r="N3490" s="493" t="n">
        <v>6746.7</v>
      </c>
      <c r="O3490" s="493" t="n">
        <v>12674.6</v>
      </c>
      <c r="P3490" s="493" t="n">
        <v>16030.1</v>
      </c>
      <c r="Q3490" s="493" t="n">
        <v>23914.85</v>
      </c>
      <c r="R3490" s="493" t="n">
        <v>24235.23</v>
      </c>
      <c r="S3490" s="493" t="n">
        <v>10303.08</v>
      </c>
      <c r="T3490" s="493" t="n">
        <v>18485.7</v>
      </c>
      <c r="U3490" s="493" t="n">
        <v>15688.76</v>
      </c>
      <c r="V3490" s="493" t="n">
        <v>19671.1</v>
      </c>
      <c r="W3490" s="493" t="n">
        <v>8995.93</v>
      </c>
      <c r="X3490" s="493" t="n">
        <v>28937.75</v>
      </c>
      <c r="Y3490" s="493" t="n">
        <v>45436.02</v>
      </c>
      <c r="Z3490" s="493" t="n">
        <v>18017.4</v>
      </c>
      <c r="AA3490" s="493" t="n">
        <v>18987.75</v>
      </c>
      <c r="AB3490" s="493" t="n">
        <v>6981</v>
      </c>
      <c r="AC3490" s="493" t="n">
        <v>19457.05</v>
      </c>
      <c r="AD3490" s="493" t="n">
        <v>14003.7</v>
      </c>
      <c r="AE3490" s="493" t="n">
        <v>36638.48</v>
      </c>
      <c r="AF3490" s="493" t="n">
        <v>17423.4</v>
      </c>
      <c r="AG3490" s="493" t="n">
        <v>19583.2</v>
      </c>
      <c r="AH3490" s="493" t="n">
        <v>27793.09</v>
      </c>
      <c r="AI3490" s="493" t="n">
        <v>14976.8</v>
      </c>
      <c r="AJ3490" s="493" t="n">
        <v>17474.7</v>
      </c>
      <c r="AK3490" s="493" t="n">
        <v>29893.68</v>
      </c>
      <c r="AL3490" s="493" t="n">
        <v>26648.98</v>
      </c>
      <c r="AM3490" s="493" t="n">
        <v>13232.89</v>
      </c>
      <c r="AN3490" s="493" t="n">
        <v>23106.5</v>
      </c>
      <c r="AO3490" s="493" t="n">
        <v>23995.2</v>
      </c>
      <c r="AP3490" s="493" t="n">
        <v>27759.62</v>
      </c>
      <c r="AQ3490" s="493" t="n">
        <v>12444.3</v>
      </c>
      <c r="AR3490" s="493" t="n">
        <v>41142.96</v>
      </c>
      <c r="AS3490" s="493" t="n">
        <v>13429.42</v>
      </c>
      <c r="AT3490" s="493" t="n">
        <v>17111.8</v>
      </c>
      <c r="AU3490" s="493" t="n">
        <v>19377.16</v>
      </c>
      <c r="AV3490" s="493" t="n">
        <v>9011</v>
      </c>
      <c r="AW3490" s="493" t="n">
        <v>22137.3</v>
      </c>
      <c r="AX3490" s="493" t="n">
        <v>26175.98</v>
      </c>
      <c r="AY3490" s="493" t="n">
        <v>11187.1</v>
      </c>
      <c r="AZ3490" s="493" t="n">
        <v>16298.32</v>
      </c>
      <c r="BA3490" s="493" t="n">
        <v>20751.03</v>
      </c>
      <c r="BB3490" s="493" t="n">
        <v>24650.24</v>
      </c>
      <c r="BC3490" s="493" t="n">
        <v>27474.44</v>
      </c>
      <c r="BD3490" s="493" t="n">
        <v>35520.6</v>
      </c>
      <c r="BE3490" s="493" t="n">
        <v>13427.13</v>
      </c>
      <c r="BF3490" s="493" t="n">
        <v>20978.21</v>
      </c>
      <c r="BG3490" s="493" t="n">
        <v>25736.7</v>
      </c>
      <c r="BH3490" s="493" t="n">
        <v>11933.13</v>
      </c>
      <c r="BI3490" s="493" t="n">
        <v>20991.22</v>
      </c>
      <c r="BJ3490" s="493" t="n">
        <v>13646.66</v>
      </c>
      <c r="BK3490" s="493" t="n">
        <v>19122.06</v>
      </c>
      <c r="BL3490" s="493" t="n">
        <v>8663</v>
      </c>
      <c r="BM3490" s="493" t="n">
        <v>13347.42</v>
      </c>
      <c r="BN3490" s="493" t="n">
        <v>13105.44</v>
      </c>
      <c r="BO3490" s="493" t="n">
        <v>11558.9</v>
      </c>
      <c r="BP3490" s="493" t="n">
        <v>4691.3</v>
      </c>
      <c r="BQ3490" s="493" t="n">
        <v>8627.639999999999</v>
      </c>
      <c r="BR3490" s="493" t="n">
        <v>7588.5</v>
      </c>
      <c r="BS3490" s="493" t="n">
        <v>10568.16</v>
      </c>
      <c r="BT3490" s="493" t="n">
        <v>2952.1</v>
      </c>
      <c r="BU3490" s="493" t="n">
        <v>13646.3</v>
      </c>
      <c r="BV3490" s="493" t="n">
        <v>6245.35</v>
      </c>
      <c r="BW3490" s="493" t="n">
        <v>4296.6</v>
      </c>
    </row>
    <row r="3491">
      <c r="A3491" t="inlineStr">
        <is>
          <t>[C9D3] Angiotensin-II 길항제 칼슘길항제 복합제</t>
        </is>
      </c>
      <c r="B3491" t="inlineStr">
        <is>
          <t>셀트리온제약</t>
        </is>
      </c>
      <c r="C3491" t="inlineStr">
        <is>
          <t>셀레비카</t>
        </is>
      </c>
      <c r="D3491" t="inlineStr">
        <is>
          <t>셀트리온제약</t>
        </is>
      </c>
      <c r="E3491" t="inlineStr">
        <is>
          <t>amlodipine besylate,  olmesartan medoxomil</t>
        </is>
      </c>
      <c r="F3491" t="inlineStr">
        <is>
          <t>종합병원</t>
        </is>
      </c>
      <c r="G3491" t="inlineStr">
        <is>
          <t>Generic</t>
        </is>
      </c>
      <c r="H3491" s="493" t="n">
        <v>56085.51</v>
      </c>
      <c r="I3491" s="493" t="n">
        <v>42748.96</v>
      </c>
      <c r="J3491" s="493" t="n">
        <v>54912.31</v>
      </c>
      <c r="K3491" s="493" t="n">
        <v>58800.26</v>
      </c>
      <c r="L3491" s="493" t="n">
        <v>57680.62</v>
      </c>
      <c r="M3491" s="493" t="n">
        <v>55882.38</v>
      </c>
      <c r="N3491" s="493" t="n">
        <v>62407.92</v>
      </c>
      <c r="O3491" s="493" t="n">
        <v>66304.89999999999</v>
      </c>
      <c r="P3491" s="493" t="n">
        <v>67688.02</v>
      </c>
      <c r="Q3491" s="493" t="n">
        <v>59348.87</v>
      </c>
      <c r="R3491" s="493" t="n">
        <v>74835.77</v>
      </c>
      <c r="S3491" s="493" t="n">
        <v>78948.84</v>
      </c>
      <c r="T3491" s="493" t="n">
        <v>61053.92</v>
      </c>
      <c r="U3491" s="493" t="n">
        <v>60605.41</v>
      </c>
      <c r="V3491" s="493" t="n">
        <v>71979.38</v>
      </c>
      <c r="W3491" s="493" t="n">
        <v>75903.33</v>
      </c>
      <c r="X3491" s="493" t="n">
        <v>82574.59</v>
      </c>
      <c r="Y3491" s="493" t="n">
        <v>77582.81</v>
      </c>
      <c r="Z3491" s="493" t="n">
        <v>73677.09</v>
      </c>
      <c r="AA3491" s="493" t="n">
        <v>103791.3</v>
      </c>
      <c r="AB3491" s="493" t="n">
        <v>79534.28</v>
      </c>
      <c r="AC3491" s="493" t="n">
        <v>85127.14999999999</v>
      </c>
      <c r="AD3491" s="493" t="n">
        <v>93867.8</v>
      </c>
      <c r="AE3491" s="493" t="n">
        <v>103750</v>
      </c>
      <c r="AF3491" s="493" t="n">
        <v>70494.21000000001</v>
      </c>
      <c r="AG3491" s="493" t="n">
        <v>88071.50999999999</v>
      </c>
      <c r="AH3491" s="493" t="n">
        <v>89515.39</v>
      </c>
      <c r="AI3491" s="493" t="n">
        <v>80687.22</v>
      </c>
      <c r="AJ3491" s="493" t="n">
        <v>93222.63</v>
      </c>
      <c r="AK3491" s="493" t="n">
        <v>83172.42999999999</v>
      </c>
      <c r="AL3491" s="493" t="n">
        <v>93560.71000000001</v>
      </c>
      <c r="AM3491" s="493" t="n">
        <v>94857.74000000001</v>
      </c>
      <c r="AN3491" s="493" t="n">
        <v>66241.72</v>
      </c>
      <c r="AO3491" s="493" t="n">
        <v>66440.33</v>
      </c>
      <c r="AP3491" s="493" t="n">
        <v>83492.53</v>
      </c>
      <c r="AQ3491" s="493" t="n">
        <v>88734.84</v>
      </c>
      <c r="AR3491" s="493" t="n">
        <v>100687.22</v>
      </c>
      <c r="AS3491" s="493" t="n">
        <v>71914.35000000001</v>
      </c>
      <c r="AT3491" s="493" t="n">
        <v>88983.46000000001</v>
      </c>
      <c r="AU3491" s="493" t="n">
        <v>84746.89</v>
      </c>
      <c r="AV3491" s="493" t="n">
        <v>87050.67999999999</v>
      </c>
      <c r="AW3491" s="493" t="n">
        <v>82370.97</v>
      </c>
      <c r="AX3491" s="493" t="n">
        <v>97761.41</v>
      </c>
      <c r="AY3491" s="493" t="n">
        <v>76449.06</v>
      </c>
      <c r="AZ3491" s="493" t="n">
        <v>80894.56</v>
      </c>
      <c r="BA3491" s="493" t="n">
        <v>84541.28999999999</v>
      </c>
      <c r="BB3491" s="493" t="n">
        <v>75649.27</v>
      </c>
      <c r="BC3491" s="493" t="n">
        <v>99250.75</v>
      </c>
      <c r="BD3491" s="493" t="n">
        <v>76063.47</v>
      </c>
      <c r="BE3491" s="493" t="n">
        <v>82131.13</v>
      </c>
      <c r="BF3491" s="493" t="n">
        <v>70778.3</v>
      </c>
      <c r="BG3491" s="493" t="n">
        <v>74247.86</v>
      </c>
      <c r="BH3491" s="493" t="n">
        <v>74632.71000000001</v>
      </c>
      <c r="BI3491" s="493" t="n">
        <v>58610.62</v>
      </c>
      <c r="BJ3491" s="493" t="n">
        <v>92993.61</v>
      </c>
      <c r="BK3491" s="493" t="n">
        <v>78153</v>
      </c>
      <c r="BL3491" s="493" t="n">
        <v>70438.97</v>
      </c>
      <c r="BM3491" s="493" t="n">
        <v>70671.06</v>
      </c>
      <c r="BN3491" s="493" t="n">
        <v>73440.33</v>
      </c>
      <c r="BO3491" s="493" t="n">
        <v>75605.59</v>
      </c>
      <c r="BP3491" s="493" t="n">
        <v>57952.61</v>
      </c>
      <c r="BQ3491" s="493" t="n">
        <v>55276.45</v>
      </c>
      <c r="BR3491" s="493" t="n">
        <v>75524.59</v>
      </c>
      <c r="BS3491" s="493" t="n">
        <v>74518.94</v>
      </c>
      <c r="BT3491" s="493" t="n">
        <v>69972.89</v>
      </c>
      <c r="BU3491" s="493" t="n">
        <v>64285.48</v>
      </c>
      <c r="BV3491" s="493" t="n">
        <v>78630.61</v>
      </c>
      <c r="BW3491" s="493" t="n">
        <v>75613.66</v>
      </c>
    </row>
    <row r="3492">
      <c r="A3492" t="inlineStr">
        <is>
          <t>[C9D3] Angiotensin-II 길항제 칼슘길항제 복합제</t>
        </is>
      </c>
      <c r="B3492" t="inlineStr">
        <is>
          <t>셀트리온제약</t>
        </is>
      </c>
      <c r="C3492" t="inlineStr">
        <is>
          <t>셀레비카</t>
        </is>
      </c>
      <c r="D3492" t="inlineStr">
        <is>
          <t>셀트리온제약</t>
        </is>
      </c>
      <c r="E3492" t="inlineStr">
        <is>
          <t>amlodipine besylate,  olmesartan medoxomil</t>
        </is>
      </c>
      <c r="F3492" t="inlineStr">
        <is>
          <t>병원</t>
        </is>
      </c>
      <c r="G3492" t="inlineStr">
        <is>
          <t>Generic</t>
        </is>
      </c>
      <c r="H3492" s="493" t="n">
        <v>68019.52</v>
      </c>
      <c r="I3492" s="493" t="n">
        <v>70410.99000000001</v>
      </c>
      <c r="J3492" s="493" t="n">
        <v>83129.25</v>
      </c>
      <c r="K3492" s="493" t="n">
        <v>59223.57</v>
      </c>
      <c r="L3492" s="493" t="n">
        <v>69668.52</v>
      </c>
      <c r="M3492" s="493" t="n">
        <v>69079.39</v>
      </c>
      <c r="N3492" s="493" t="n">
        <v>59896.29</v>
      </c>
      <c r="O3492" s="493" t="n">
        <v>54350.17</v>
      </c>
      <c r="P3492" s="493" t="n">
        <v>53874.35</v>
      </c>
      <c r="Q3492" s="493" t="n">
        <v>64800.9</v>
      </c>
      <c r="R3492" s="493" t="n">
        <v>63625.2</v>
      </c>
      <c r="S3492" s="493" t="n">
        <v>67340.28</v>
      </c>
      <c r="T3492" s="493" t="n">
        <v>63973.3</v>
      </c>
      <c r="U3492" s="493" t="n">
        <v>62728.86</v>
      </c>
      <c r="V3492" s="493" t="n">
        <v>69077.11</v>
      </c>
      <c r="W3492" s="493" t="n">
        <v>61809.78</v>
      </c>
      <c r="X3492" s="493" t="n">
        <v>65180.23</v>
      </c>
      <c r="Y3492" s="493" t="n">
        <v>63148.81</v>
      </c>
      <c r="Z3492" s="493" t="n">
        <v>66905.77</v>
      </c>
      <c r="AA3492" s="493" t="n">
        <v>64496.36</v>
      </c>
      <c r="AB3492" s="493" t="n">
        <v>70511.67</v>
      </c>
      <c r="AC3492" s="493" t="n">
        <v>59022.21</v>
      </c>
      <c r="AD3492" s="493" t="n">
        <v>67723.74000000001</v>
      </c>
      <c r="AE3492" s="493" t="n">
        <v>55077.46</v>
      </c>
      <c r="AF3492" s="493" t="n">
        <v>63308.71</v>
      </c>
      <c r="AG3492" s="493" t="n">
        <v>46465.71</v>
      </c>
      <c r="AH3492" s="493" t="n">
        <v>63555.39</v>
      </c>
      <c r="AI3492" s="493" t="n">
        <v>51070.77</v>
      </c>
      <c r="AJ3492" s="493" t="n">
        <v>58595.19</v>
      </c>
      <c r="AK3492" s="493" t="n">
        <v>54702.28</v>
      </c>
      <c r="AL3492" s="493" t="n">
        <v>51523.73</v>
      </c>
      <c r="AM3492" s="493" t="n">
        <v>54792.43</v>
      </c>
      <c r="AN3492" s="493" t="n">
        <v>56272.3</v>
      </c>
      <c r="AO3492" s="493" t="n">
        <v>47153.34</v>
      </c>
      <c r="AP3492" s="493" t="n">
        <v>51294.52</v>
      </c>
      <c r="AQ3492" s="493" t="n">
        <v>51850.29</v>
      </c>
      <c r="AR3492" s="493" t="n">
        <v>46467.87</v>
      </c>
      <c r="AS3492" s="493" t="n">
        <v>51009.02</v>
      </c>
      <c r="AT3492" s="493" t="n">
        <v>46815.57</v>
      </c>
      <c r="AU3492" s="493" t="n">
        <v>49129.82</v>
      </c>
      <c r="AV3492" s="493" t="n">
        <v>51963.13</v>
      </c>
      <c r="AW3492" s="493" t="n">
        <v>50509.31</v>
      </c>
      <c r="AX3492" s="493" t="n">
        <v>43795.53</v>
      </c>
      <c r="AY3492" s="493" t="n">
        <v>50709.52</v>
      </c>
      <c r="AZ3492" s="493" t="n">
        <v>58217.6</v>
      </c>
      <c r="BA3492" s="493" t="n">
        <v>53125.49</v>
      </c>
      <c r="BB3492" s="493" t="n">
        <v>53283.9</v>
      </c>
      <c r="BC3492" s="493" t="n">
        <v>65587.09</v>
      </c>
      <c r="BD3492" s="493" t="n">
        <v>48151.06</v>
      </c>
      <c r="BE3492" s="493" t="n">
        <v>52472.81</v>
      </c>
      <c r="BF3492" s="493" t="n">
        <v>54613.94</v>
      </c>
      <c r="BG3492" s="493" t="n">
        <v>54482.38</v>
      </c>
      <c r="BH3492" s="493" t="n">
        <v>42126.13</v>
      </c>
      <c r="BI3492" s="493" t="n">
        <v>54617.55</v>
      </c>
      <c r="BJ3492" s="493" t="n">
        <v>53572.02</v>
      </c>
      <c r="BK3492" s="493" t="n">
        <v>43078.97</v>
      </c>
      <c r="BL3492" s="493" t="n">
        <v>55752.46</v>
      </c>
      <c r="BM3492" s="493" t="n">
        <v>44033.2</v>
      </c>
      <c r="BN3492" s="493" t="n">
        <v>40355.32</v>
      </c>
      <c r="BO3492" s="493" t="n">
        <v>58422.04</v>
      </c>
      <c r="BP3492" s="493" t="n">
        <v>58907.8</v>
      </c>
      <c r="BQ3492" s="493" t="n">
        <v>41431.32</v>
      </c>
      <c r="BR3492" s="493" t="n">
        <v>63469.19</v>
      </c>
      <c r="BS3492" s="493" t="n">
        <v>56158.07</v>
      </c>
      <c r="BT3492" s="493" t="n">
        <v>53612.72</v>
      </c>
      <c r="BU3492" s="493" t="n">
        <v>57034.21</v>
      </c>
      <c r="BV3492" s="493" t="n">
        <v>49693.03</v>
      </c>
      <c r="BW3492" s="493" t="n">
        <v>57850.03</v>
      </c>
    </row>
    <row r="3493">
      <c r="A3493" t="inlineStr">
        <is>
          <t>[C9D3] Angiotensin-II 길항제 칼슘길항제 복합제</t>
        </is>
      </c>
      <c r="B3493" t="inlineStr">
        <is>
          <t>셀트리온제약</t>
        </is>
      </c>
      <c r="C3493" t="inlineStr">
        <is>
          <t>셀레비카</t>
        </is>
      </c>
      <c r="D3493" t="inlineStr">
        <is>
          <t>셀트리온제약</t>
        </is>
      </c>
      <c r="E3493" t="inlineStr">
        <is>
          <t>amlodipine besylate,  olmesartan medoxomil</t>
        </is>
      </c>
      <c r="F3493" t="inlineStr">
        <is>
          <t>의원</t>
        </is>
      </c>
      <c r="G3493" t="inlineStr">
        <is>
          <t>Generic</t>
        </is>
      </c>
      <c r="H3493" s="493" t="n">
        <v>596833.73</v>
      </c>
      <c r="I3493" s="493" t="n">
        <v>601677.15</v>
      </c>
      <c r="J3493" s="493" t="n">
        <v>701162.6</v>
      </c>
      <c r="K3493" s="493" t="n">
        <v>691623.86</v>
      </c>
      <c r="L3493" s="493" t="n">
        <v>715873.24</v>
      </c>
      <c r="M3493" s="493" t="n">
        <v>714264.08</v>
      </c>
      <c r="N3493" s="493" t="n">
        <v>737283.24</v>
      </c>
      <c r="O3493" s="493" t="n">
        <v>750066.84</v>
      </c>
      <c r="P3493" s="493" t="n">
        <v>757528.27</v>
      </c>
      <c r="Q3493" s="493" t="n">
        <v>758234.91</v>
      </c>
      <c r="R3493" s="493" t="n">
        <v>794647.8100000001</v>
      </c>
      <c r="S3493" s="493" t="n">
        <v>928013.04</v>
      </c>
      <c r="T3493" s="493" t="n">
        <v>849285.28</v>
      </c>
      <c r="U3493" s="493" t="n">
        <v>831194.6</v>
      </c>
      <c r="V3493" s="493" t="n">
        <v>935369.54</v>
      </c>
      <c r="W3493" s="493" t="n">
        <v>915597.27</v>
      </c>
      <c r="X3493" s="493" t="n">
        <v>955347.17</v>
      </c>
      <c r="Y3493" s="493" t="n">
        <v>894087.24</v>
      </c>
      <c r="Z3493" s="493" t="n">
        <v>909588.33</v>
      </c>
      <c r="AA3493" s="493" t="n">
        <v>936459.26</v>
      </c>
      <c r="AB3493" s="493" t="n">
        <v>890485.36</v>
      </c>
      <c r="AC3493" s="493" t="n">
        <v>943027.48</v>
      </c>
      <c r="AD3493" s="493" t="n">
        <v>959579.14</v>
      </c>
      <c r="AE3493" s="493" t="n">
        <v>1029371.69</v>
      </c>
      <c r="AF3493" s="493" t="n">
        <v>956685.02</v>
      </c>
      <c r="AG3493" s="493" t="n">
        <v>940646.54</v>
      </c>
      <c r="AH3493" s="493" t="n">
        <v>1034238.43</v>
      </c>
      <c r="AI3493" s="493" t="n">
        <v>956882.47</v>
      </c>
      <c r="AJ3493" s="493" t="n">
        <v>952004.0699999999</v>
      </c>
      <c r="AK3493" s="493" t="n">
        <v>867010.79</v>
      </c>
      <c r="AL3493" s="493" t="n">
        <v>787965.0699999999</v>
      </c>
      <c r="AM3493" s="493" t="n">
        <v>718577.72</v>
      </c>
      <c r="AN3493" s="493" t="n">
        <v>650898</v>
      </c>
      <c r="AO3493" s="493" t="n">
        <v>576857.8100000001</v>
      </c>
      <c r="AP3493" s="493" t="n">
        <v>576837.52</v>
      </c>
      <c r="AQ3493" s="493" t="n">
        <v>633993.52</v>
      </c>
      <c r="AR3493" s="493" t="n">
        <v>680225.71</v>
      </c>
      <c r="AS3493" s="493" t="n">
        <v>682303.28</v>
      </c>
      <c r="AT3493" s="493" t="n">
        <v>738882.17</v>
      </c>
      <c r="AU3493" s="493" t="n">
        <v>803288.54</v>
      </c>
      <c r="AV3493" s="493" t="n">
        <v>772068.24</v>
      </c>
      <c r="AW3493" s="493" t="n">
        <v>742871.85</v>
      </c>
      <c r="AX3493" s="493" t="n">
        <v>795341.7</v>
      </c>
      <c r="AY3493" s="493" t="n">
        <v>843842.61</v>
      </c>
      <c r="AZ3493" s="493" t="n">
        <v>799946.42</v>
      </c>
      <c r="BA3493" s="493" t="n">
        <v>873769.99</v>
      </c>
      <c r="BB3493" s="493" t="n">
        <v>882361.83</v>
      </c>
      <c r="BC3493" s="493" t="n">
        <v>965463.3100000001</v>
      </c>
      <c r="BD3493" s="493" t="n">
        <v>904875.72</v>
      </c>
      <c r="BE3493" s="493" t="n">
        <v>906386.04</v>
      </c>
      <c r="BF3493" s="493" t="n">
        <v>928477.99</v>
      </c>
      <c r="BG3493" s="493" t="n">
        <v>966127.9</v>
      </c>
      <c r="BH3493" s="493" t="n">
        <v>954668.3</v>
      </c>
      <c r="BI3493" s="493" t="n">
        <v>894038.73</v>
      </c>
      <c r="BJ3493" s="493" t="n">
        <v>948900.51</v>
      </c>
      <c r="BK3493" s="493" t="n">
        <v>878999.46</v>
      </c>
      <c r="BL3493" s="493" t="n">
        <v>970670.75</v>
      </c>
      <c r="BM3493" s="493" t="n">
        <v>880148.42</v>
      </c>
      <c r="BN3493" s="493" t="n">
        <v>883331.62</v>
      </c>
      <c r="BO3493" s="493" t="n">
        <v>996883.71</v>
      </c>
      <c r="BP3493" s="493" t="n">
        <v>946381.59</v>
      </c>
      <c r="BQ3493" s="493" t="n">
        <v>911941.21</v>
      </c>
      <c r="BR3493" s="493" t="n">
        <v>990568.46</v>
      </c>
      <c r="BS3493" s="493" t="n">
        <v>977301.72</v>
      </c>
      <c r="BT3493" s="493" t="n">
        <v>942817.71</v>
      </c>
      <c r="BU3493" s="493" t="n">
        <v>990792.5699999999</v>
      </c>
      <c r="BV3493" s="493" t="n">
        <v>1043353.97</v>
      </c>
      <c r="BW3493" s="493" t="n">
        <v>994435.5699999999</v>
      </c>
    </row>
    <row r="3494">
      <c r="A3494" t="inlineStr">
        <is>
          <t>[C9D3] Angiotensin-II 길항제 칼슘길항제 복합제</t>
        </is>
      </c>
      <c r="B3494" t="inlineStr">
        <is>
          <t>셀트리온제약</t>
        </is>
      </c>
      <c r="C3494" t="inlineStr">
        <is>
          <t>셀레비카</t>
        </is>
      </c>
      <c r="D3494" t="inlineStr">
        <is>
          <t>셀트리온제약</t>
        </is>
      </c>
      <c r="E3494" t="inlineStr">
        <is>
          <t>amlodipine besylate,  olmesartan medoxomil</t>
        </is>
      </c>
      <c r="F3494" t="inlineStr">
        <is>
          <t>보건소</t>
        </is>
      </c>
      <c r="G3494" t="inlineStr">
        <is>
          <t>Generic</t>
        </is>
      </c>
      <c r="H3494" s="493" t="n">
        <v>3574.5</v>
      </c>
      <c r="I3494" s="493" t="n">
        <v>4455</v>
      </c>
      <c r="J3494" s="493" t="n">
        <v>9228</v>
      </c>
      <c r="K3494" s="493" t="n">
        <v>5324.7</v>
      </c>
      <c r="L3494" s="493" t="n">
        <v>6976.8</v>
      </c>
      <c r="M3494" s="493" t="n">
        <v>5790.6</v>
      </c>
      <c r="N3494" s="493" t="n">
        <v>8157.15</v>
      </c>
      <c r="O3494" s="493" t="n">
        <v>12543.9</v>
      </c>
      <c r="P3494" s="493" t="n">
        <v>7420.2</v>
      </c>
      <c r="Q3494" s="493" t="n">
        <v>8101.2</v>
      </c>
      <c r="R3494" s="493" t="n">
        <v>9152.700000000001</v>
      </c>
      <c r="S3494" s="493" t="n">
        <v>3771.4</v>
      </c>
      <c r="T3494" s="493" t="n">
        <v>6340.84</v>
      </c>
      <c r="U3494" s="493" t="n">
        <v>7194.9</v>
      </c>
      <c r="V3494" s="493" t="n">
        <v>3969.9</v>
      </c>
      <c r="W3494" s="493" t="n">
        <v>6618.6</v>
      </c>
      <c r="X3494" s="493" t="n">
        <v>9393</v>
      </c>
      <c r="Y3494" s="493" t="n">
        <v>5662.2</v>
      </c>
      <c r="Z3494" s="493" t="n">
        <v>4762.5</v>
      </c>
      <c r="AA3494" s="493" t="n">
        <v>8795.1</v>
      </c>
      <c r="AB3494" s="493" t="n">
        <v>5222.1</v>
      </c>
      <c r="AC3494" s="493" t="n">
        <v>10652.72</v>
      </c>
      <c r="AD3494" s="493" t="n">
        <v>10809.6</v>
      </c>
      <c r="AE3494" s="493" t="n">
        <v>10967.4</v>
      </c>
      <c r="AF3494" s="493" t="n">
        <v>8939.1</v>
      </c>
      <c r="AG3494" s="493" t="n">
        <v>5255.7</v>
      </c>
      <c r="AH3494" s="493" t="n">
        <v>6816.6</v>
      </c>
      <c r="AI3494" s="493" t="n">
        <v>8358</v>
      </c>
      <c r="AJ3494" s="493" t="n">
        <v>7063.8</v>
      </c>
      <c r="AK3494" s="493" t="n">
        <v>8479.799999999999</v>
      </c>
      <c r="AL3494" s="493" t="n">
        <v>4834.52</v>
      </c>
      <c r="AM3494" s="493" t="n">
        <v>9284.700000000001</v>
      </c>
      <c r="AN3494" s="493" t="n">
        <v>6482.1</v>
      </c>
      <c r="AO3494" s="493" t="n">
        <v>4563</v>
      </c>
      <c r="AP3494" s="493" t="n">
        <v>9955.200000000001</v>
      </c>
      <c r="AQ3494" s="493" t="n">
        <v>6197.1</v>
      </c>
      <c r="AR3494" s="493" t="n">
        <v>11775.4</v>
      </c>
      <c r="AS3494" s="493" t="n">
        <v>8015.16</v>
      </c>
      <c r="AT3494" s="493" t="n">
        <v>6483.5</v>
      </c>
      <c r="AU3494" s="493" t="n">
        <v>15134</v>
      </c>
      <c r="AV3494" s="493" t="n">
        <v>6069</v>
      </c>
      <c r="AW3494" s="493" t="n">
        <v>9374.92</v>
      </c>
      <c r="AX3494" s="493" t="n">
        <v>13571.82</v>
      </c>
      <c r="AY3494" s="493" t="n">
        <v>8063.41</v>
      </c>
      <c r="AZ3494" s="493" t="n">
        <v>14743.56</v>
      </c>
      <c r="BA3494" s="493" t="n">
        <v>10830.18</v>
      </c>
      <c r="BB3494" s="493" t="n">
        <v>19147.78</v>
      </c>
      <c r="BC3494" s="493" t="n">
        <v>12058.5</v>
      </c>
      <c r="BD3494" s="493" t="n">
        <v>14023.7</v>
      </c>
      <c r="BE3494" s="493" t="n">
        <v>15342.9</v>
      </c>
      <c r="BF3494" s="493" t="n">
        <v>12906.88</v>
      </c>
      <c r="BG3494" s="493" t="n">
        <v>12794.18</v>
      </c>
      <c r="BH3494" s="493" t="n">
        <v>7401.2</v>
      </c>
      <c r="BI3494" s="493" t="n">
        <v>7332.6</v>
      </c>
      <c r="BJ3494" s="493" t="n">
        <v>11381.86</v>
      </c>
      <c r="BK3494" s="493" t="n">
        <v>11883.3</v>
      </c>
      <c r="BL3494" s="493" t="n">
        <v>6812.74</v>
      </c>
      <c r="BM3494" s="493" t="n">
        <v>9271.5</v>
      </c>
      <c r="BN3494" s="493" t="n">
        <v>10447.3</v>
      </c>
      <c r="BO3494" s="493" t="n">
        <v>12946.22</v>
      </c>
      <c r="BP3494" s="493" t="n">
        <v>8506.129999999999</v>
      </c>
      <c r="BQ3494" s="493" t="n">
        <v>12102.29</v>
      </c>
      <c r="BR3494" s="493" t="n">
        <v>5497.78</v>
      </c>
      <c r="BS3494" s="493" t="n">
        <v>8920.719999999999</v>
      </c>
      <c r="BT3494" s="493" t="n">
        <v>11247.3</v>
      </c>
      <c r="BU3494" s="493" t="n">
        <v>14622.6</v>
      </c>
      <c r="BV3494" s="493" t="n">
        <v>6813</v>
      </c>
      <c r="BW3494" s="493" t="n">
        <v>10277.28</v>
      </c>
    </row>
    <row r="3495">
      <c r="A3495" t="inlineStr">
        <is>
          <t>[C9D3] Angiotensin-II 길항제 칼슘길항제 복합제</t>
        </is>
      </c>
      <c r="B3495" t="inlineStr">
        <is>
          <t>셀트리온제약</t>
        </is>
      </c>
      <c r="C3495" t="inlineStr">
        <is>
          <t>셀레비카</t>
        </is>
      </c>
      <c r="D3495" t="inlineStr">
        <is>
          <t>셀트리온제약</t>
        </is>
      </c>
      <c r="E3495" t="inlineStr">
        <is>
          <t>amlodipine besylate,  olmesartan medoxomil</t>
        </is>
      </c>
      <c r="F3495" t="inlineStr">
        <is>
          <t>기타(치과의원, 치과병원 등)</t>
        </is>
      </c>
      <c r="G3495" t="inlineStr">
        <is>
          <t>Generic</t>
        </is>
      </c>
      <c r="H3495" s="493" t="n">
        <v>0</v>
      </c>
      <c r="I3495" s="493" t="n">
        <v>0</v>
      </c>
      <c r="J3495" s="493" t="n">
        <v>0</v>
      </c>
      <c r="K3495" s="493" t="n">
        <v>0</v>
      </c>
      <c r="L3495" s="493" t="n">
        <v>0</v>
      </c>
      <c r="M3495" s="493" t="n">
        <v>0</v>
      </c>
      <c r="N3495" s="493" t="n">
        <v>1.8</v>
      </c>
      <c r="O3495" s="493" t="n">
        <v>0</v>
      </c>
      <c r="P3495" s="493" t="n">
        <v>0</v>
      </c>
      <c r="Q3495" s="493" t="n">
        <v>0</v>
      </c>
      <c r="R3495" s="493" t="n">
        <v>174</v>
      </c>
      <c r="S3495" s="493" t="n">
        <v>0</v>
      </c>
      <c r="T3495" s="493" t="n">
        <v>0</v>
      </c>
      <c r="U3495" s="493" t="n">
        <v>0</v>
      </c>
      <c r="V3495" s="493" t="n">
        <v>0</v>
      </c>
      <c r="W3495" s="493" t="n">
        <v>0</v>
      </c>
      <c r="X3495" s="493" t="n">
        <v>0</v>
      </c>
      <c r="Y3495" s="493" t="n">
        <v>0</v>
      </c>
      <c r="Z3495" s="493" t="n">
        <v>0</v>
      </c>
      <c r="AA3495" s="493" t="n">
        <v>326.04</v>
      </c>
      <c r="AB3495" s="493" t="n">
        <v>0</v>
      </c>
      <c r="AC3495" s="493" t="n">
        <v>593.84</v>
      </c>
      <c r="AD3495" s="493" t="n">
        <v>12.6</v>
      </c>
      <c r="AE3495" s="493" t="n">
        <v>12.3</v>
      </c>
      <c r="AF3495" s="493" t="n">
        <v>171</v>
      </c>
      <c r="AG3495" s="493" t="n">
        <v>14.7</v>
      </c>
      <c r="AH3495" s="493" t="n">
        <v>14.7</v>
      </c>
      <c r="AI3495" s="493" t="n">
        <v>21.9</v>
      </c>
      <c r="AJ3495" s="493" t="n">
        <v>15</v>
      </c>
      <c r="AK3495" s="493" t="n">
        <v>14.4</v>
      </c>
      <c r="AL3495" s="493" t="n">
        <v>16.5</v>
      </c>
      <c r="AM3495" s="493" t="n">
        <v>275.1</v>
      </c>
      <c r="AN3495" s="493" t="n">
        <v>15.6</v>
      </c>
      <c r="AO3495" s="493" t="n">
        <v>13.5</v>
      </c>
      <c r="AP3495" s="493" t="n">
        <v>19.8</v>
      </c>
      <c r="AQ3495" s="493" t="n">
        <v>15.6</v>
      </c>
      <c r="AR3495" s="493" t="n">
        <v>42.6</v>
      </c>
      <c r="AS3495" s="493" t="n">
        <v>0</v>
      </c>
      <c r="AT3495" s="493" t="n">
        <v>17.7</v>
      </c>
      <c r="AU3495" s="493" t="n">
        <v>33</v>
      </c>
      <c r="AV3495" s="493" t="n">
        <v>16.5</v>
      </c>
      <c r="AW3495" s="493" t="n">
        <v>15.9</v>
      </c>
      <c r="AX3495" s="493" t="n">
        <v>15.6</v>
      </c>
      <c r="AY3495" s="493" t="n">
        <v>14.7</v>
      </c>
      <c r="AZ3495" s="493" t="n">
        <v>30.6</v>
      </c>
      <c r="BA3495" s="493" t="n">
        <v>29.1</v>
      </c>
      <c r="BB3495" s="493" t="n">
        <v>32.4</v>
      </c>
      <c r="BC3495" s="493" t="n">
        <v>25.5</v>
      </c>
      <c r="BD3495" s="493" t="n">
        <v>26.7</v>
      </c>
      <c r="BE3495" s="493" t="n">
        <v>58.8</v>
      </c>
      <c r="BF3495" s="493" t="n">
        <v>140.8</v>
      </c>
      <c r="BG3495" s="493" t="n">
        <v>55.2</v>
      </c>
      <c r="BH3495" s="493" t="n">
        <v>0</v>
      </c>
      <c r="BI3495" s="493" t="n">
        <v>50.4</v>
      </c>
      <c r="BJ3495" s="493" t="n">
        <v>0</v>
      </c>
      <c r="BK3495" s="493" t="n">
        <v>50.4</v>
      </c>
      <c r="BL3495" s="493" t="n">
        <v>0</v>
      </c>
      <c r="BM3495" s="493" t="n">
        <v>238.8</v>
      </c>
      <c r="BN3495" s="493" t="n">
        <v>0</v>
      </c>
      <c r="BO3495" s="493" t="n">
        <v>48</v>
      </c>
      <c r="BP3495" s="493" t="n">
        <v>205.2</v>
      </c>
      <c r="BQ3495" s="493" t="n">
        <v>55.8</v>
      </c>
      <c r="BR3495" s="493" t="n">
        <v>383.7</v>
      </c>
      <c r="BS3495" s="493" t="n">
        <v>47.4</v>
      </c>
      <c r="BT3495" s="493" t="n">
        <v>205.8</v>
      </c>
      <c r="BU3495" s="493" t="n">
        <v>347.7</v>
      </c>
      <c r="BV3495" s="493" t="n">
        <v>397.2</v>
      </c>
      <c r="BW3495" s="493" t="n">
        <v>60</v>
      </c>
    </row>
    <row r="3496">
      <c r="A3496" t="inlineStr">
        <is>
          <t>[C9D3] Angiotensin-II 길항제 칼슘길항제 복합제</t>
        </is>
      </c>
      <c r="B3496" t="inlineStr">
        <is>
          <t>셀트리온제약</t>
        </is>
      </c>
      <c r="C3496" t="inlineStr">
        <is>
          <t>셀미스타</t>
        </is>
      </c>
      <c r="D3496" t="inlineStr">
        <is>
          <t>셀트리온제약</t>
        </is>
      </c>
      <c r="E3496" t="inlineStr">
        <is>
          <t>amlodipine besylate,  telmisartan</t>
        </is>
      </c>
      <c r="F3496" t="inlineStr">
        <is>
          <t>상급종합병원</t>
        </is>
      </c>
      <c r="G3496" t="inlineStr">
        <is>
          <t>Generic</t>
        </is>
      </c>
      <c r="H3496" s="493" t="n">
        <v>0</v>
      </c>
      <c r="I3496" s="493" t="n">
        <v>0</v>
      </c>
      <c r="J3496" s="493" t="n">
        <v>0</v>
      </c>
      <c r="K3496" s="493" t="n">
        <v>0</v>
      </c>
      <c r="L3496" s="493" t="n">
        <v>0</v>
      </c>
      <c r="M3496" s="493" t="n">
        <v>0</v>
      </c>
      <c r="N3496" s="493" t="n">
        <v>0</v>
      </c>
      <c r="O3496" s="493" t="n">
        <v>0</v>
      </c>
      <c r="P3496" s="493" t="n">
        <v>0</v>
      </c>
      <c r="Q3496" s="493" t="n">
        <v>0</v>
      </c>
      <c r="R3496" s="493" t="n">
        <v>0</v>
      </c>
      <c r="S3496" s="493" t="n">
        <v>0</v>
      </c>
      <c r="T3496" s="493" t="n">
        <v>0</v>
      </c>
      <c r="U3496" s="493" t="n">
        <v>0</v>
      </c>
      <c r="V3496" s="493" t="n">
        <v>0</v>
      </c>
      <c r="W3496" s="493" t="n">
        <v>0</v>
      </c>
      <c r="X3496" s="493" t="n">
        <v>0</v>
      </c>
      <c r="Y3496" s="493" t="n">
        <v>0</v>
      </c>
      <c r="Z3496" s="493" t="n">
        <v>0</v>
      </c>
      <c r="AA3496" s="493" t="n">
        <v>0</v>
      </c>
      <c r="AB3496" s="493" t="n">
        <v>0</v>
      </c>
      <c r="AC3496" s="493" t="n">
        <v>0</v>
      </c>
      <c r="AD3496" s="493" t="n">
        <v>0</v>
      </c>
      <c r="AE3496" s="493" t="n">
        <v>0</v>
      </c>
      <c r="AF3496" s="493" t="n">
        <v>0</v>
      </c>
      <c r="AG3496" s="493" t="n">
        <v>0</v>
      </c>
      <c r="AH3496" s="493" t="n">
        <v>0</v>
      </c>
      <c r="AI3496" s="493" t="n">
        <v>0</v>
      </c>
      <c r="AJ3496" s="493" t="n">
        <v>0</v>
      </c>
      <c r="AK3496" s="493" t="n">
        <v>0</v>
      </c>
      <c r="AL3496" s="493" t="n">
        <v>0</v>
      </c>
      <c r="AM3496" s="493" t="n">
        <v>0</v>
      </c>
      <c r="AN3496" s="493" t="n">
        <v>0</v>
      </c>
      <c r="AO3496" s="493" t="n">
        <v>0</v>
      </c>
      <c r="AP3496" s="493" t="n">
        <v>0</v>
      </c>
      <c r="AQ3496" s="493" t="n">
        <v>0</v>
      </c>
      <c r="AR3496" s="493" t="n">
        <v>0</v>
      </c>
      <c r="AS3496" s="493" t="n">
        <v>0</v>
      </c>
      <c r="AT3496" s="493" t="n">
        <v>248.4</v>
      </c>
      <c r="AU3496" s="493" t="n">
        <v>106.6</v>
      </c>
      <c r="AV3496" s="493" t="n">
        <v>123.6</v>
      </c>
      <c r="AW3496" s="493" t="n">
        <v>0</v>
      </c>
      <c r="AX3496" s="493" t="n">
        <v>0</v>
      </c>
      <c r="AY3496" s="493" t="n">
        <v>0</v>
      </c>
      <c r="AZ3496" s="493" t="n">
        <v>0</v>
      </c>
      <c r="BA3496" s="493" t="n">
        <v>0</v>
      </c>
      <c r="BB3496" s="493" t="n">
        <v>0</v>
      </c>
      <c r="BC3496" s="493" t="n">
        <v>0</v>
      </c>
      <c r="BD3496" s="493" t="n">
        <v>0</v>
      </c>
      <c r="BE3496" s="493" t="n">
        <v>0</v>
      </c>
      <c r="BF3496" s="493" t="n">
        <v>0</v>
      </c>
      <c r="BG3496" s="493" t="n">
        <v>0</v>
      </c>
      <c r="BH3496" s="493" t="n">
        <v>0</v>
      </c>
      <c r="BI3496" s="493" t="n">
        <v>0</v>
      </c>
      <c r="BJ3496" s="493" t="n">
        <v>0</v>
      </c>
      <c r="BK3496" s="493" t="n">
        <v>0</v>
      </c>
      <c r="BL3496" s="493" t="n">
        <v>0</v>
      </c>
      <c r="BM3496" s="493" t="n">
        <v>0</v>
      </c>
      <c r="BN3496" s="493" t="n">
        <v>0</v>
      </c>
      <c r="BO3496" s="493" t="n">
        <v>0</v>
      </c>
      <c r="BP3496" s="493" t="n">
        <v>0</v>
      </c>
      <c r="BQ3496" s="493" t="n">
        <v>0</v>
      </c>
      <c r="BR3496" s="493" t="n">
        <v>0</v>
      </c>
      <c r="BS3496" s="493" t="n">
        <v>0</v>
      </c>
      <c r="BT3496" s="493" t="n">
        <v>0</v>
      </c>
      <c r="BU3496" s="493" t="n">
        <v>0</v>
      </c>
      <c r="BV3496" s="493" t="n">
        <v>0</v>
      </c>
      <c r="BW3496" s="493" t="n">
        <v>0</v>
      </c>
    </row>
    <row r="3497">
      <c r="A3497" t="inlineStr">
        <is>
          <t>[C9D3] Angiotensin-II 길항제 칼슘길항제 복합제</t>
        </is>
      </c>
      <c r="B3497" t="inlineStr">
        <is>
          <t>셀트리온제약</t>
        </is>
      </c>
      <c r="C3497" t="inlineStr">
        <is>
          <t>셀미스타</t>
        </is>
      </c>
      <c r="D3497" t="inlineStr">
        <is>
          <t>셀트리온제약</t>
        </is>
      </c>
      <c r="E3497" t="inlineStr">
        <is>
          <t>amlodipine besylate,  telmisartan</t>
        </is>
      </c>
      <c r="F3497" t="inlineStr">
        <is>
          <t>종합병원</t>
        </is>
      </c>
      <c r="G3497" t="inlineStr">
        <is>
          <t>Generic</t>
        </is>
      </c>
      <c r="H3497" s="493" t="n">
        <v>60426.19</v>
      </c>
      <c r="I3497" s="493" t="n">
        <v>79875.94</v>
      </c>
      <c r="J3497" s="493" t="n">
        <v>95232.32000000001</v>
      </c>
      <c r="K3497" s="493" t="n">
        <v>83938.72</v>
      </c>
      <c r="L3497" s="493" t="n">
        <v>86555.86</v>
      </c>
      <c r="M3497" s="493" t="n">
        <v>91803.92</v>
      </c>
      <c r="N3497" s="493" t="n">
        <v>104445.4</v>
      </c>
      <c r="O3497" s="493" t="n">
        <v>93041.87</v>
      </c>
      <c r="P3497" s="493" t="n">
        <v>100278.22</v>
      </c>
      <c r="Q3497" s="493" t="n">
        <v>91818.12</v>
      </c>
      <c r="R3497" s="493" t="n">
        <v>110944.94</v>
      </c>
      <c r="S3497" s="493" t="n">
        <v>130171.74</v>
      </c>
      <c r="T3497" s="493" t="n">
        <v>120508.81</v>
      </c>
      <c r="U3497" s="493" t="n">
        <v>111123.42</v>
      </c>
      <c r="V3497" s="493" t="n">
        <v>138099.45</v>
      </c>
      <c r="W3497" s="493" t="n">
        <v>138670.37</v>
      </c>
      <c r="X3497" s="493" t="n">
        <v>114808.3</v>
      </c>
      <c r="Y3497" s="493" t="n">
        <v>129426.27</v>
      </c>
      <c r="Z3497" s="493" t="n">
        <v>154245.72</v>
      </c>
      <c r="AA3497" s="493" t="n">
        <v>161353.03</v>
      </c>
      <c r="AB3497" s="493" t="n">
        <v>155065.13</v>
      </c>
      <c r="AC3497" s="493" t="n">
        <v>152835.45</v>
      </c>
      <c r="AD3497" s="493" t="n">
        <v>155176.33</v>
      </c>
      <c r="AE3497" s="493" t="n">
        <v>172638.28</v>
      </c>
      <c r="AF3497" s="493" t="n">
        <v>172266.05</v>
      </c>
      <c r="AG3497" s="493" t="n">
        <v>149728.19</v>
      </c>
      <c r="AH3497" s="493" t="n">
        <v>178265.58</v>
      </c>
      <c r="AI3497" s="493" t="n">
        <v>181673.81</v>
      </c>
      <c r="AJ3497" s="493" t="n">
        <v>150985.05</v>
      </c>
      <c r="AK3497" s="493" t="n">
        <v>181653.68</v>
      </c>
      <c r="AL3497" s="493" t="n">
        <v>171186.87</v>
      </c>
      <c r="AM3497" s="493" t="n">
        <v>177958.94</v>
      </c>
      <c r="AN3497" s="493" t="n">
        <v>155325.47</v>
      </c>
      <c r="AO3497" s="493" t="n">
        <v>208968.32</v>
      </c>
      <c r="AP3497" s="493" t="n">
        <v>175464.84</v>
      </c>
      <c r="AQ3497" s="493" t="n">
        <v>190426.36</v>
      </c>
      <c r="AR3497" s="493" t="n">
        <v>204575.22</v>
      </c>
      <c r="AS3497" s="493" t="n">
        <v>220630.56</v>
      </c>
      <c r="AT3497" s="493" t="n">
        <v>218931.49</v>
      </c>
      <c r="AU3497" s="493" t="n">
        <v>247393.05</v>
      </c>
      <c r="AV3497" s="493" t="n">
        <v>227960.02</v>
      </c>
      <c r="AW3497" s="493" t="n">
        <v>260944.85</v>
      </c>
      <c r="AX3497" s="493" t="n">
        <v>261719.24</v>
      </c>
      <c r="AY3497" s="493" t="n">
        <v>279480.35</v>
      </c>
      <c r="AZ3497" s="493" t="n">
        <v>229281.37</v>
      </c>
      <c r="BA3497" s="493" t="n">
        <v>271597.37</v>
      </c>
      <c r="BB3497" s="493" t="n">
        <v>264939.15</v>
      </c>
      <c r="BC3497" s="493" t="n">
        <v>249640.58</v>
      </c>
      <c r="BD3497" s="493" t="n">
        <v>261573.44</v>
      </c>
      <c r="BE3497" s="493" t="n">
        <v>238122.13</v>
      </c>
      <c r="BF3497" s="493" t="n">
        <v>257998.06</v>
      </c>
      <c r="BG3497" s="493" t="n">
        <v>251493.74</v>
      </c>
      <c r="BH3497" s="493" t="n">
        <v>243680.48</v>
      </c>
      <c r="BI3497" s="493" t="n">
        <v>251273.99</v>
      </c>
      <c r="BJ3497" s="493" t="n">
        <v>271313.92</v>
      </c>
      <c r="BK3497" s="493" t="n">
        <v>252865.34</v>
      </c>
      <c r="BL3497" s="493" t="n">
        <v>231838.9</v>
      </c>
      <c r="BM3497" s="493" t="n">
        <v>240335.79</v>
      </c>
      <c r="BN3497" s="493" t="n">
        <v>249431.43</v>
      </c>
      <c r="BO3497" s="493" t="n">
        <v>253922.69</v>
      </c>
      <c r="BP3497" s="493" t="n">
        <v>261747.11</v>
      </c>
      <c r="BQ3497" s="493" t="n">
        <v>273030.37</v>
      </c>
      <c r="BR3497" s="493" t="n">
        <v>264891.55</v>
      </c>
      <c r="BS3497" s="493" t="n">
        <v>309262.41</v>
      </c>
      <c r="BT3497" s="493" t="n">
        <v>243337.97</v>
      </c>
      <c r="BU3497" s="493" t="n">
        <v>265290.01</v>
      </c>
      <c r="BV3497" s="493" t="n">
        <v>299939.68</v>
      </c>
      <c r="BW3497" s="493" t="n">
        <v>265911.91</v>
      </c>
    </row>
    <row r="3498">
      <c r="A3498" t="inlineStr">
        <is>
          <t>[C9D3] Angiotensin-II 길항제 칼슘길항제 복합제</t>
        </is>
      </c>
      <c r="B3498" t="inlineStr">
        <is>
          <t>셀트리온제약</t>
        </is>
      </c>
      <c r="C3498" t="inlineStr">
        <is>
          <t>셀미스타</t>
        </is>
      </c>
      <c r="D3498" t="inlineStr">
        <is>
          <t>셀트리온제약</t>
        </is>
      </c>
      <c r="E3498" t="inlineStr">
        <is>
          <t>amlodipine besylate,  telmisartan</t>
        </is>
      </c>
      <c r="F3498" t="inlineStr">
        <is>
          <t>병원</t>
        </is>
      </c>
      <c r="G3498" t="inlineStr">
        <is>
          <t>Generic</t>
        </is>
      </c>
      <c r="H3498" s="493" t="n">
        <v>21474.37</v>
      </c>
      <c r="I3498" s="493" t="n">
        <v>22824.48</v>
      </c>
      <c r="J3498" s="493" t="n">
        <v>23164.8</v>
      </c>
      <c r="K3498" s="493" t="n">
        <v>24938.73</v>
      </c>
      <c r="L3498" s="493" t="n">
        <v>22537.44</v>
      </c>
      <c r="M3498" s="493" t="n">
        <v>25294.42</v>
      </c>
      <c r="N3498" s="493" t="n">
        <v>25372.42</v>
      </c>
      <c r="O3498" s="493" t="n">
        <v>33869.78</v>
      </c>
      <c r="P3498" s="493" t="n">
        <v>40082.34</v>
      </c>
      <c r="Q3498" s="493" t="n">
        <v>46889.98</v>
      </c>
      <c r="R3498" s="493" t="n">
        <v>46527.9</v>
      </c>
      <c r="S3498" s="493" t="n">
        <v>51419.69</v>
      </c>
      <c r="T3498" s="493" t="n">
        <v>51375.88</v>
      </c>
      <c r="U3498" s="493" t="n">
        <v>43943.64</v>
      </c>
      <c r="V3498" s="493" t="n">
        <v>50571.63</v>
      </c>
      <c r="W3498" s="493" t="n">
        <v>52103.39</v>
      </c>
      <c r="X3498" s="493" t="n">
        <v>48974.75</v>
      </c>
      <c r="Y3498" s="493" t="n">
        <v>47265.37</v>
      </c>
      <c r="Z3498" s="493" t="n">
        <v>57312.33</v>
      </c>
      <c r="AA3498" s="493" t="n">
        <v>46178.99</v>
      </c>
      <c r="AB3498" s="493" t="n">
        <v>49151.13</v>
      </c>
      <c r="AC3498" s="493" t="n">
        <v>64663.69</v>
      </c>
      <c r="AD3498" s="493" t="n">
        <v>62574.79</v>
      </c>
      <c r="AE3498" s="493" t="n">
        <v>67535.48</v>
      </c>
      <c r="AF3498" s="493" t="n">
        <v>69521.06</v>
      </c>
      <c r="AG3498" s="493" t="n">
        <v>55914.41</v>
      </c>
      <c r="AH3498" s="493" t="n">
        <v>56083.92</v>
      </c>
      <c r="AI3498" s="493" t="n">
        <v>71599.72</v>
      </c>
      <c r="AJ3498" s="493" t="n">
        <v>76263.92999999999</v>
      </c>
      <c r="AK3498" s="493" t="n">
        <v>79803.92</v>
      </c>
      <c r="AL3498" s="493" t="n">
        <v>78457.07000000001</v>
      </c>
      <c r="AM3498" s="493" t="n">
        <v>74978.25999999999</v>
      </c>
      <c r="AN3498" s="493" t="n">
        <v>78067.64999999999</v>
      </c>
      <c r="AO3498" s="493" t="n">
        <v>83967.42999999999</v>
      </c>
      <c r="AP3498" s="493" t="n">
        <v>78326.71000000001</v>
      </c>
      <c r="AQ3498" s="493" t="n">
        <v>82312.63</v>
      </c>
      <c r="AR3498" s="493" t="n">
        <v>81789.48</v>
      </c>
      <c r="AS3498" s="493" t="n">
        <v>78787.5</v>
      </c>
      <c r="AT3498" s="493" t="n">
        <v>93550.42999999999</v>
      </c>
      <c r="AU3498" s="493" t="n">
        <v>97340.22</v>
      </c>
      <c r="AV3498" s="493" t="n">
        <v>94058.35000000001</v>
      </c>
      <c r="AW3498" s="493" t="n">
        <v>110403.63</v>
      </c>
      <c r="AX3498" s="493" t="n">
        <v>114140.7</v>
      </c>
      <c r="AY3498" s="493" t="n">
        <v>110994.82</v>
      </c>
      <c r="AZ3498" s="493" t="n">
        <v>109534.27</v>
      </c>
      <c r="BA3498" s="493" t="n">
        <v>119017.44</v>
      </c>
      <c r="BB3498" s="493" t="n">
        <v>107786.32</v>
      </c>
      <c r="BC3498" s="493" t="n">
        <v>112563.49</v>
      </c>
      <c r="BD3498" s="493" t="n">
        <v>106609.4</v>
      </c>
      <c r="BE3498" s="493" t="n">
        <v>103834.86</v>
      </c>
      <c r="BF3498" s="493" t="n">
        <v>87911.5</v>
      </c>
      <c r="BG3498" s="493" t="n">
        <v>94875.75999999999</v>
      </c>
      <c r="BH3498" s="493" t="n">
        <v>83205.78</v>
      </c>
      <c r="BI3498" s="493" t="n">
        <v>82050.10000000001</v>
      </c>
      <c r="BJ3498" s="493" t="n">
        <v>86807.24000000001</v>
      </c>
      <c r="BK3498" s="493" t="n">
        <v>84020.5</v>
      </c>
      <c r="BL3498" s="493" t="n">
        <v>98073.11</v>
      </c>
      <c r="BM3498" s="493" t="n">
        <v>81273.56</v>
      </c>
      <c r="BN3498" s="493" t="n">
        <v>93792.39999999999</v>
      </c>
      <c r="BO3498" s="493" t="n">
        <v>97822.34</v>
      </c>
      <c r="BP3498" s="493" t="n">
        <v>89085.89999999999</v>
      </c>
      <c r="BQ3498" s="493" t="n">
        <v>75047.84</v>
      </c>
      <c r="BR3498" s="493" t="n">
        <v>97114.99000000001</v>
      </c>
      <c r="BS3498" s="493" t="n">
        <v>84198.88</v>
      </c>
      <c r="BT3498" s="493" t="n">
        <v>78601.24000000001</v>
      </c>
      <c r="BU3498" s="493" t="n">
        <v>90331.16</v>
      </c>
      <c r="BV3498" s="493" t="n">
        <v>89555.7</v>
      </c>
      <c r="BW3498" s="493" t="n">
        <v>76482.05</v>
      </c>
    </row>
    <row r="3499">
      <c r="A3499" t="inlineStr">
        <is>
          <t>[C9D3] Angiotensin-II 길항제 칼슘길항제 복합제</t>
        </is>
      </c>
      <c r="B3499" t="inlineStr">
        <is>
          <t>셀트리온제약</t>
        </is>
      </c>
      <c r="C3499" t="inlineStr">
        <is>
          <t>셀미스타</t>
        </is>
      </c>
      <c r="D3499" t="inlineStr">
        <is>
          <t>셀트리온제약</t>
        </is>
      </c>
      <c r="E3499" t="inlineStr">
        <is>
          <t>amlodipine besylate,  telmisartan</t>
        </is>
      </c>
      <c r="F3499" t="inlineStr">
        <is>
          <t>의원</t>
        </is>
      </c>
      <c r="G3499" t="inlineStr">
        <is>
          <t>Generic</t>
        </is>
      </c>
      <c r="H3499" s="493" t="n">
        <v>628358.37</v>
      </c>
      <c r="I3499" s="493" t="n">
        <v>628223.73</v>
      </c>
      <c r="J3499" s="493" t="n">
        <v>690345.75</v>
      </c>
      <c r="K3499" s="493" t="n">
        <v>687438.02</v>
      </c>
      <c r="L3499" s="493" t="n">
        <v>706261.84</v>
      </c>
      <c r="M3499" s="493" t="n">
        <v>683653.62</v>
      </c>
      <c r="N3499" s="493" t="n">
        <v>731721.53</v>
      </c>
      <c r="O3499" s="493" t="n">
        <v>755009.64</v>
      </c>
      <c r="P3499" s="493" t="n">
        <v>726325.01</v>
      </c>
      <c r="Q3499" s="493" t="n">
        <v>792528.73</v>
      </c>
      <c r="R3499" s="493" t="n">
        <v>880413.8100000001</v>
      </c>
      <c r="S3499" s="493" t="n">
        <v>1005915.18</v>
      </c>
      <c r="T3499" s="493" t="n">
        <v>1035727.29</v>
      </c>
      <c r="U3499" s="493" t="n">
        <v>955460.15</v>
      </c>
      <c r="V3499" s="493" t="n">
        <v>1072970.69</v>
      </c>
      <c r="W3499" s="493" t="n">
        <v>1038249.47</v>
      </c>
      <c r="X3499" s="493" t="n">
        <v>1099890.18</v>
      </c>
      <c r="Y3499" s="493" t="n">
        <v>1072058.79</v>
      </c>
      <c r="Z3499" s="493" t="n">
        <v>1081866.98</v>
      </c>
      <c r="AA3499" s="493" t="n">
        <v>1186456.33</v>
      </c>
      <c r="AB3499" s="493" t="n">
        <v>1123602.55</v>
      </c>
      <c r="AC3499" s="493" t="n">
        <v>1200499.04</v>
      </c>
      <c r="AD3499" s="493" t="n">
        <v>1186420.6</v>
      </c>
      <c r="AE3499" s="493" t="n">
        <v>1336701.46</v>
      </c>
      <c r="AF3499" s="493" t="n">
        <v>1237069.3</v>
      </c>
      <c r="AG3499" s="493" t="n">
        <v>1199830.48</v>
      </c>
      <c r="AH3499" s="493" t="n">
        <v>1356884.5</v>
      </c>
      <c r="AI3499" s="493" t="n">
        <v>1320925.25</v>
      </c>
      <c r="AJ3499" s="493" t="n">
        <v>1292706.61</v>
      </c>
      <c r="AK3499" s="493" t="n">
        <v>1271818.07</v>
      </c>
      <c r="AL3499" s="493" t="n">
        <v>1210772.19</v>
      </c>
      <c r="AM3499" s="493" t="n">
        <v>1216808.87</v>
      </c>
      <c r="AN3499" s="493" t="n">
        <v>1169531.75</v>
      </c>
      <c r="AO3499" s="493" t="n">
        <v>1226529.84</v>
      </c>
      <c r="AP3499" s="493" t="n">
        <v>1264459.64</v>
      </c>
      <c r="AQ3499" s="493" t="n">
        <v>1329690.79</v>
      </c>
      <c r="AR3499" s="493" t="n">
        <v>1412434.54</v>
      </c>
      <c r="AS3499" s="493" t="n">
        <v>1371077.02</v>
      </c>
      <c r="AT3499" s="493" t="n">
        <v>1406367.99</v>
      </c>
      <c r="AU3499" s="493" t="n">
        <v>1470493.46</v>
      </c>
      <c r="AV3499" s="493" t="n">
        <v>1522833.77</v>
      </c>
      <c r="AW3499" s="493" t="n">
        <v>1445047.78</v>
      </c>
      <c r="AX3499" s="493" t="n">
        <v>1577059.94</v>
      </c>
      <c r="AY3499" s="493" t="n">
        <v>1594511.65</v>
      </c>
      <c r="AZ3499" s="493" t="n">
        <v>1492818.32</v>
      </c>
      <c r="BA3499" s="493" t="n">
        <v>1666863.54</v>
      </c>
      <c r="BB3499" s="493" t="n">
        <v>1560876.43</v>
      </c>
      <c r="BC3499" s="493" t="n">
        <v>1676434.45</v>
      </c>
      <c r="BD3499" s="493" t="n">
        <v>1654865.48</v>
      </c>
      <c r="BE3499" s="493" t="n">
        <v>1583181.9</v>
      </c>
      <c r="BF3499" s="493" t="n">
        <v>1624783.17</v>
      </c>
      <c r="BG3499" s="493" t="n">
        <v>1707511.5</v>
      </c>
      <c r="BH3499" s="493" t="n">
        <v>1700322.22</v>
      </c>
      <c r="BI3499" s="493" t="n">
        <v>1601852.96</v>
      </c>
      <c r="BJ3499" s="493" t="n">
        <v>1737570.49</v>
      </c>
      <c r="BK3499" s="493" t="n">
        <v>1704608.92</v>
      </c>
      <c r="BL3499" s="493" t="n">
        <v>1870278</v>
      </c>
      <c r="BM3499" s="493" t="n">
        <v>1680534.96</v>
      </c>
      <c r="BN3499" s="493" t="n">
        <v>1709507.09</v>
      </c>
      <c r="BO3499" s="493" t="n">
        <v>1891003.12</v>
      </c>
      <c r="BP3499" s="493" t="n">
        <v>1877060.03</v>
      </c>
      <c r="BQ3499" s="493" t="n">
        <v>1676398.36</v>
      </c>
      <c r="BR3499" s="493" t="n">
        <v>1901638.72</v>
      </c>
      <c r="BS3499" s="493" t="n">
        <v>1875678.69</v>
      </c>
      <c r="BT3499" s="493" t="n">
        <v>1881283.82</v>
      </c>
      <c r="BU3499" s="493" t="n">
        <v>1911357.96</v>
      </c>
      <c r="BV3499" s="493" t="n">
        <v>2030425.89</v>
      </c>
      <c r="BW3499" s="493" t="n">
        <v>1944282.94</v>
      </c>
    </row>
    <row r="3500">
      <c r="A3500" t="inlineStr">
        <is>
          <t>[C9D3] Angiotensin-II 길항제 칼슘길항제 복합제</t>
        </is>
      </c>
      <c r="B3500" t="inlineStr">
        <is>
          <t>셀트리온제약</t>
        </is>
      </c>
      <c r="C3500" t="inlineStr">
        <is>
          <t>셀미스타</t>
        </is>
      </c>
      <c r="D3500" t="inlineStr">
        <is>
          <t>셀트리온제약</t>
        </is>
      </c>
      <c r="E3500" t="inlineStr">
        <is>
          <t>amlodipine besylate,  telmisartan</t>
        </is>
      </c>
      <c r="F3500" t="inlineStr">
        <is>
          <t>보건소</t>
        </is>
      </c>
      <c r="G3500" t="inlineStr">
        <is>
          <t>Generic</t>
        </is>
      </c>
      <c r="H3500" s="493" t="n">
        <v>18236.1</v>
      </c>
      <c r="I3500" s="493" t="n">
        <v>20901</v>
      </c>
      <c r="J3500" s="493" t="n">
        <v>21220.29</v>
      </c>
      <c r="K3500" s="493" t="n">
        <v>21584.55</v>
      </c>
      <c r="L3500" s="493" t="n">
        <v>24038.4</v>
      </c>
      <c r="M3500" s="493" t="n">
        <v>20456.98</v>
      </c>
      <c r="N3500" s="493" t="n">
        <v>19843.8</v>
      </c>
      <c r="O3500" s="493" t="n">
        <v>18205.94</v>
      </c>
      <c r="P3500" s="493" t="n">
        <v>21369.6</v>
      </c>
      <c r="Q3500" s="493" t="n">
        <v>12662.1</v>
      </c>
      <c r="R3500" s="493" t="n">
        <v>31488.6</v>
      </c>
      <c r="S3500" s="493" t="n">
        <v>53925.56</v>
      </c>
      <c r="T3500" s="493" t="n">
        <v>43496.4</v>
      </c>
      <c r="U3500" s="493" t="n">
        <v>30909</v>
      </c>
      <c r="V3500" s="493" t="n">
        <v>38604.81</v>
      </c>
      <c r="W3500" s="493" t="n">
        <v>37328.4</v>
      </c>
      <c r="X3500" s="493" t="n">
        <v>15721.05</v>
      </c>
      <c r="Y3500" s="493" t="n">
        <v>12439.5</v>
      </c>
      <c r="Z3500" s="493" t="n">
        <v>10228.2</v>
      </c>
      <c r="AA3500" s="493" t="n">
        <v>10998.3</v>
      </c>
      <c r="AB3500" s="493" t="n">
        <v>19209</v>
      </c>
      <c r="AC3500" s="493" t="n">
        <v>14292.29</v>
      </c>
      <c r="AD3500" s="493" t="n">
        <v>17536.35</v>
      </c>
      <c r="AE3500" s="493" t="n">
        <v>23356.8</v>
      </c>
      <c r="AF3500" s="493" t="n">
        <v>24126.6</v>
      </c>
      <c r="AG3500" s="493" t="n">
        <v>22008.82</v>
      </c>
      <c r="AH3500" s="493" t="n">
        <v>32437.45</v>
      </c>
      <c r="AI3500" s="493" t="n">
        <v>21215.61</v>
      </c>
      <c r="AJ3500" s="493" t="n">
        <v>22562.4</v>
      </c>
      <c r="AK3500" s="493" t="n">
        <v>39703.35</v>
      </c>
      <c r="AL3500" s="493" t="n">
        <v>34385.66</v>
      </c>
      <c r="AM3500" s="493" t="n">
        <v>32705.9</v>
      </c>
      <c r="AN3500" s="493" t="n">
        <v>27692.29</v>
      </c>
      <c r="AO3500" s="493" t="n">
        <v>24521.73</v>
      </c>
      <c r="AP3500" s="493" t="n">
        <v>30952.98</v>
      </c>
      <c r="AQ3500" s="493" t="n">
        <v>33522</v>
      </c>
      <c r="AR3500" s="493" t="n">
        <v>31359.23</v>
      </c>
      <c r="AS3500" s="493" t="n">
        <v>22442.2</v>
      </c>
      <c r="AT3500" s="493" t="n">
        <v>34086.3</v>
      </c>
      <c r="AU3500" s="493" t="n">
        <v>30698.4</v>
      </c>
      <c r="AV3500" s="493" t="n">
        <v>26074.5</v>
      </c>
      <c r="AW3500" s="493" t="n">
        <v>35972.04</v>
      </c>
      <c r="AX3500" s="493" t="n">
        <v>29628.63</v>
      </c>
      <c r="AY3500" s="493" t="n">
        <v>34089</v>
      </c>
      <c r="AZ3500" s="493" t="n">
        <v>28162.69</v>
      </c>
      <c r="BA3500" s="493" t="n">
        <v>31442.61</v>
      </c>
      <c r="BB3500" s="493" t="n">
        <v>39545.84</v>
      </c>
      <c r="BC3500" s="493" t="n">
        <v>40245.9</v>
      </c>
      <c r="BD3500" s="493" t="n">
        <v>34826.4</v>
      </c>
      <c r="BE3500" s="493" t="n">
        <v>34940.15</v>
      </c>
      <c r="BF3500" s="493" t="n">
        <v>40105.54</v>
      </c>
      <c r="BG3500" s="493" t="n">
        <v>39552.7</v>
      </c>
      <c r="BH3500" s="493" t="n">
        <v>27879.08</v>
      </c>
      <c r="BI3500" s="493" t="n">
        <v>27212.38</v>
      </c>
      <c r="BJ3500" s="493" t="n">
        <v>17564.08</v>
      </c>
      <c r="BK3500" s="493" t="n">
        <v>28597.77</v>
      </c>
      <c r="BL3500" s="493" t="n">
        <v>21954.6</v>
      </c>
      <c r="BM3500" s="493" t="n">
        <v>17607.68</v>
      </c>
      <c r="BN3500" s="493" t="n">
        <v>24675</v>
      </c>
      <c r="BO3500" s="493" t="n">
        <v>14010</v>
      </c>
      <c r="BP3500" s="493" t="n">
        <v>20812.83</v>
      </c>
      <c r="BQ3500" s="493" t="n">
        <v>26424</v>
      </c>
      <c r="BR3500" s="493" t="n">
        <v>19146.54</v>
      </c>
      <c r="BS3500" s="493" t="n">
        <v>21703.06</v>
      </c>
      <c r="BT3500" s="493" t="n">
        <v>18917.44</v>
      </c>
      <c r="BU3500" s="493" t="n">
        <v>15598.25</v>
      </c>
      <c r="BV3500" s="493" t="n">
        <v>20030.4</v>
      </c>
      <c r="BW3500" s="493" t="n">
        <v>11497.2</v>
      </c>
    </row>
    <row r="3501">
      <c r="A3501" t="inlineStr">
        <is>
          <t>[C9D3] Angiotensin-II 길항제 칼슘길항제 복합제</t>
        </is>
      </c>
      <c r="B3501" t="inlineStr">
        <is>
          <t>셀트리온제약</t>
        </is>
      </c>
      <c r="C3501" t="inlineStr">
        <is>
          <t>셀미스타</t>
        </is>
      </c>
      <c r="D3501" t="inlineStr">
        <is>
          <t>셀트리온제약</t>
        </is>
      </c>
      <c r="E3501" t="inlineStr">
        <is>
          <t>amlodipine besylate,  telmisartan</t>
        </is>
      </c>
      <c r="F3501" t="inlineStr">
        <is>
          <t>기타(치과의원, 치과병원 등)</t>
        </is>
      </c>
      <c r="G3501" t="inlineStr">
        <is>
          <t>Generic</t>
        </is>
      </c>
      <c r="H3501" s="493" t="n">
        <v>0</v>
      </c>
      <c r="I3501" s="493" t="n">
        <v>0</v>
      </c>
      <c r="J3501" s="493" t="n">
        <v>72.59999999999999</v>
      </c>
      <c r="K3501" s="493" t="n">
        <v>120</v>
      </c>
      <c r="L3501" s="493" t="n">
        <v>0</v>
      </c>
      <c r="M3501" s="493" t="n">
        <v>0</v>
      </c>
      <c r="N3501" s="493" t="n">
        <v>0</v>
      </c>
      <c r="O3501" s="493" t="n">
        <v>0</v>
      </c>
      <c r="P3501" s="493" t="n">
        <v>0</v>
      </c>
      <c r="Q3501" s="493" t="n">
        <v>0</v>
      </c>
      <c r="R3501" s="493" t="n">
        <v>0</v>
      </c>
      <c r="S3501" s="493" t="n">
        <v>47.3</v>
      </c>
      <c r="T3501" s="493" t="n">
        <v>120.6</v>
      </c>
      <c r="U3501" s="493" t="n">
        <v>0</v>
      </c>
      <c r="V3501" s="493" t="n">
        <v>0</v>
      </c>
      <c r="W3501" s="493" t="n">
        <v>0</v>
      </c>
      <c r="X3501" s="493" t="n">
        <v>0</v>
      </c>
      <c r="Y3501" s="493" t="n">
        <v>0</v>
      </c>
      <c r="Z3501" s="493" t="n">
        <v>0</v>
      </c>
      <c r="AA3501" s="493" t="n">
        <v>0</v>
      </c>
      <c r="AB3501" s="493" t="n">
        <v>0</v>
      </c>
      <c r="AC3501" s="493" t="n">
        <v>531.6</v>
      </c>
      <c r="AD3501" s="493" t="n">
        <v>0</v>
      </c>
      <c r="AE3501" s="493" t="n">
        <v>507.6</v>
      </c>
      <c r="AF3501" s="493" t="n">
        <v>0</v>
      </c>
      <c r="AG3501" s="493" t="n">
        <v>148.8</v>
      </c>
      <c r="AH3501" s="493" t="n">
        <v>284.4</v>
      </c>
      <c r="AI3501" s="493" t="n">
        <v>694.2</v>
      </c>
      <c r="AJ3501" s="493" t="n">
        <v>394.5</v>
      </c>
      <c r="AK3501" s="493" t="n">
        <v>92.40000000000001</v>
      </c>
      <c r="AL3501" s="493" t="n">
        <v>286.2</v>
      </c>
      <c r="AM3501" s="493" t="n">
        <v>0</v>
      </c>
      <c r="AN3501" s="493" t="n">
        <v>314.4</v>
      </c>
      <c r="AO3501" s="493" t="n">
        <v>157.5</v>
      </c>
      <c r="AP3501" s="493" t="n">
        <v>345.6</v>
      </c>
      <c r="AQ3501" s="493" t="n">
        <v>96.90000000000001</v>
      </c>
      <c r="AR3501" s="493" t="n">
        <v>351</v>
      </c>
      <c r="AS3501" s="493" t="n">
        <v>0</v>
      </c>
      <c r="AT3501" s="493" t="n">
        <v>578.4</v>
      </c>
      <c r="AU3501" s="493" t="n">
        <v>0</v>
      </c>
      <c r="AV3501" s="493" t="n">
        <v>726.6</v>
      </c>
      <c r="AW3501" s="493" t="n">
        <v>0</v>
      </c>
      <c r="AX3501" s="493" t="n">
        <v>721.2</v>
      </c>
      <c r="AY3501" s="493" t="n">
        <v>159</v>
      </c>
      <c r="AZ3501" s="493" t="n">
        <v>753</v>
      </c>
      <c r="BA3501" s="493" t="n">
        <v>251.1</v>
      </c>
      <c r="BB3501" s="493" t="n">
        <v>749.4</v>
      </c>
      <c r="BC3501" s="493" t="n">
        <v>0</v>
      </c>
      <c r="BD3501" s="493" t="n">
        <v>501.9</v>
      </c>
      <c r="BE3501" s="493" t="n">
        <v>619.5</v>
      </c>
      <c r="BF3501" s="493" t="n">
        <v>379.2</v>
      </c>
      <c r="BG3501" s="493" t="n">
        <v>588</v>
      </c>
      <c r="BH3501" s="493" t="n">
        <v>1000.5</v>
      </c>
      <c r="BI3501" s="493" t="n">
        <v>324</v>
      </c>
      <c r="BJ3501" s="493" t="n">
        <v>378</v>
      </c>
      <c r="BK3501" s="493" t="n">
        <v>913.2</v>
      </c>
      <c r="BL3501" s="493" t="n">
        <v>0</v>
      </c>
      <c r="BM3501" s="493" t="n">
        <v>1132.5</v>
      </c>
      <c r="BN3501" s="493" t="n">
        <v>621.9</v>
      </c>
      <c r="BO3501" s="493" t="n">
        <v>383.7</v>
      </c>
      <c r="BP3501" s="493" t="n">
        <v>538.8</v>
      </c>
      <c r="BQ3501" s="493" t="n">
        <v>738</v>
      </c>
      <c r="BR3501" s="493" t="n">
        <v>621.9</v>
      </c>
      <c r="BS3501" s="493" t="n">
        <v>475.5</v>
      </c>
      <c r="BT3501" s="493" t="n">
        <v>487.2</v>
      </c>
      <c r="BU3501" s="493" t="n">
        <v>393.9</v>
      </c>
      <c r="BV3501" s="493" t="n">
        <v>672.6</v>
      </c>
      <c r="BW3501" s="493" t="n">
        <v>691.5</v>
      </c>
    </row>
    <row r="3502">
      <c r="A3502" t="inlineStr">
        <is>
          <t>[C9D3] Angiotensin-II 길항제 칼슘길항제 복합제</t>
        </is>
      </c>
      <c r="B3502" t="inlineStr">
        <is>
          <t>셀트리온제약</t>
        </is>
      </c>
      <c r="C3502" t="inlineStr">
        <is>
          <t>셀미트리</t>
        </is>
      </c>
      <c r="D3502" t="inlineStr">
        <is>
          <t>셀트리온제약</t>
        </is>
      </c>
      <c r="E3502" t="inlineStr">
        <is>
          <t>amlodipine besylate,  chlorthalidone,  telmisartan</t>
        </is>
      </c>
      <c r="F3502" t="inlineStr">
        <is>
          <t>병원</t>
        </is>
      </c>
      <c r="G3502" t="inlineStr">
        <is>
          <t>Generic</t>
        </is>
      </c>
      <c r="H3502" s="493" t="n">
        <v>0</v>
      </c>
      <c r="I3502" s="493" t="n">
        <v>0</v>
      </c>
      <c r="J3502" s="493" t="n">
        <v>0</v>
      </c>
      <c r="K3502" s="493" t="n">
        <v>0</v>
      </c>
      <c r="L3502" s="493" t="n">
        <v>0</v>
      </c>
      <c r="M3502" s="493" t="n">
        <v>0</v>
      </c>
      <c r="N3502" s="493" t="n">
        <v>0</v>
      </c>
      <c r="O3502" s="493" t="n">
        <v>0</v>
      </c>
      <c r="P3502" s="493" t="n">
        <v>0</v>
      </c>
      <c r="Q3502" s="493" t="n">
        <v>0</v>
      </c>
      <c r="R3502" s="493" t="n">
        <v>0</v>
      </c>
      <c r="S3502" s="493" t="n">
        <v>0</v>
      </c>
      <c r="T3502" s="493" t="n">
        <v>0</v>
      </c>
      <c r="U3502" s="493" t="n">
        <v>0</v>
      </c>
      <c r="V3502" s="493" t="n">
        <v>0</v>
      </c>
      <c r="W3502" s="493" t="n">
        <v>0</v>
      </c>
      <c r="X3502" s="493" t="n">
        <v>0</v>
      </c>
      <c r="Y3502" s="493" t="n">
        <v>0</v>
      </c>
      <c r="Z3502" s="493" t="n">
        <v>0</v>
      </c>
      <c r="AA3502" s="493" t="n">
        <v>0</v>
      </c>
      <c r="AB3502" s="493" t="n">
        <v>0</v>
      </c>
      <c r="AC3502" s="493" t="n">
        <v>0</v>
      </c>
      <c r="AD3502" s="493" t="n">
        <v>0</v>
      </c>
      <c r="AE3502" s="493" t="n">
        <v>0</v>
      </c>
      <c r="AF3502" s="493" t="n">
        <v>0</v>
      </c>
      <c r="AG3502" s="493" t="n">
        <v>0</v>
      </c>
      <c r="AH3502" s="493" t="n">
        <v>0</v>
      </c>
      <c r="AI3502" s="493" t="n">
        <v>0</v>
      </c>
      <c r="AJ3502" s="493" t="n">
        <v>0</v>
      </c>
      <c r="AK3502" s="493" t="n">
        <v>0</v>
      </c>
      <c r="AL3502" s="493" t="n">
        <v>0</v>
      </c>
      <c r="AM3502" s="493" t="n">
        <v>0</v>
      </c>
      <c r="AN3502" s="493" t="n">
        <v>0</v>
      </c>
      <c r="AO3502" s="493" t="n">
        <v>0</v>
      </c>
      <c r="AP3502" s="493" t="n">
        <v>0</v>
      </c>
      <c r="AQ3502" s="493" t="n">
        <v>0</v>
      </c>
      <c r="AR3502" s="493" t="n">
        <v>0</v>
      </c>
      <c r="AS3502" s="493" t="n">
        <v>0</v>
      </c>
      <c r="AT3502" s="493" t="n">
        <v>0</v>
      </c>
      <c r="AU3502" s="493" t="n">
        <v>0</v>
      </c>
      <c r="AV3502" s="493" t="n">
        <v>0</v>
      </c>
      <c r="AW3502" s="493" t="n">
        <v>0</v>
      </c>
      <c r="AX3502" s="493" t="n">
        <v>0</v>
      </c>
      <c r="AY3502" s="493" t="n">
        <v>0</v>
      </c>
      <c r="AZ3502" s="493" t="n">
        <v>0</v>
      </c>
      <c r="BA3502" s="493" t="n">
        <v>0</v>
      </c>
      <c r="BB3502" s="493" t="n">
        <v>0</v>
      </c>
      <c r="BC3502" s="493" t="n">
        <v>0</v>
      </c>
      <c r="BD3502" s="493" t="n">
        <v>0</v>
      </c>
      <c r="BE3502" s="493" t="n">
        <v>0</v>
      </c>
      <c r="BF3502" s="493" t="n">
        <v>0</v>
      </c>
      <c r="BG3502" s="493" t="n">
        <v>0</v>
      </c>
      <c r="BH3502" s="493" t="n">
        <v>0</v>
      </c>
      <c r="BI3502" s="493" t="n">
        <v>0</v>
      </c>
      <c r="BJ3502" s="493" t="n">
        <v>0</v>
      </c>
      <c r="BK3502" s="493" t="n">
        <v>0</v>
      </c>
      <c r="BL3502" s="493" t="n">
        <v>0</v>
      </c>
      <c r="BM3502" s="493" t="n">
        <v>0</v>
      </c>
      <c r="BN3502" s="493" t="n">
        <v>0</v>
      </c>
      <c r="BO3502" s="493" t="n">
        <v>0</v>
      </c>
      <c r="BP3502" s="493" t="n">
        <v>0</v>
      </c>
      <c r="BQ3502" s="493" t="n">
        <v>0</v>
      </c>
      <c r="BR3502" s="493" t="n">
        <v>0</v>
      </c>
      <c r="BS3502" s="493" t="n">
        <v>0</v>
      </c>
      <c r="BT3502" s="493" t="n">
        <v>6324.9</v>
      </c>
      <c r="BU3502" s="493" t="n">
        <v>5231.7</v>
      </c>
      <c r="BV3502" s="493" t="n">
        <v>7332.6</v>
      </c>
      <c r="BW3502" s="493" t="n">
        <v>3148.8</v>
      </c>
    </row>
    <row r="3503">
      <c r="A3503" t="inlineStr">
        <is>
          <t>[C9D3] Angiotensin-II 길항제 칼슘길항제 복합제</t>
        </is>
      </c>
      <c r="B3503" t="inlineStr">
        <is>
          <t>셀트리온제약</t>
        </is>
      </c>
      <c r="C3503" t="inlineStr">
        <is>
          <t>셀미트리</t>
        </is>
      </c>
      <c r="D3503" t="inlineStr">
        <is>
          <t>셀트리온제약</t>
        </is>
      </c>
      <c r="E3503" t="inlineStr">
        <is>
          <t>amlodipine besylate,  chlorthalidone,  telmisartan</t>
        </is>
      </c>
      <c r="F3503" t="inlineStr">
        <is>
          <t>의원</t>
        </is>
      </c>
      <c r="G3503" t="inlineStr">
        <is>
          <t>Generic</t>
        </is>
      </c>
      <c r="H3503" s="493" t="n">
        <v>0</v>
      </c>
      <c r="I3503" s="493" t="n">
        <v>0</v>
      </c>
      <c r="J3503" s="493" t="n">
        <v>0</v>
      </c>
      <c r="K3503" s="493" t="n">
        <v>0</v>
      </c>
      <c r="L3503" s="493" t="n">
        <v>0</v>
      </c>
      <c r="M3503" s="493" t="n">
        <v>0</v>
      </c>
      <c r="N3503" s="493" t="n">
        <v>0</v>
      </c>
      <c r="O3503" s="493" t="n">
        <v>0</v>
      </c>
      <c r="P3503" s="493" t="n">
        <v>0</v>
      </c>
      <c r="Q3503" s="493" t="n">
        <v>0</v>
      </c>
      <c r="R3503" s="493" t="n">
        <v>0</v>
      </c>
      <c r="S3503" s="493" t="n">
        <v>0</v>
      </c>
      <c r="T3503" s="493" t="n">
        <v>0</v>
      </c>
      <c r="U3503" s="493" t="n">
        <v>0</v>
      </c>
      <c r="V3503" s="493" t="n">
        <v>0</v>
      </c>
      <c r="W3503" s="493" t="n">
        <v>0</v>
      </c>
      <c r="X3503" s="493" t="n">
        <v>0</v>
      </c>
      <c r="Y3503" s="493" t="n">
        <v>0</v>
      </c>
      <c r="Z3503" s="493" t="n">
        <v>0</v>
      </c>
      <c r="AA3503" s="493" t="n">
        <v>0</v>
      </c>
      <c r="AB3503" s="493" t="n">
        <v>0</v>
      </c>
      <c r="AC3503" s="493" t="n">
        <v>0</v>
      </c>
      <c r="AD3503" s="493" t="n">
        <v>0</v>
      </c>
      <c r="AE3503" s="493" t="n">
        <v>0</v>
      </c>
      <c r="AF3503" s="493" t="n">
        <v>0</v>
      </c>
      <c r="AG3503" s="493" t="n">
        <v>0</v>
      </c>
      <c r="AH3503" s="493" t="n">
        <v>0</v>
      </c>
      <c r="AI3503" s="493" t="n">
        <v>0</v>
      </c>
      <c r="AJ3503" s="493" t="n">
        <v>0</v>
      </c>
      <c r="AK3503" s="493" t="n">
        <v>0</v>
      </c>
      <c r="AL3503" s="493" t="n">
        <v>0</v>
      </c>
      <c r="AM3503" s="493" t="n">
        <v>0</v>
      </c>
      <c r="AN3503" s="493" t="n">
        <v>0</v>
      </c>
      <c r="AO3503" s="493" t="n">
        <v>0</v>
      </c>
      <c r="AP3503" s="493" t="n">
        <v>0</v>
      </c>
      <c r="AQ3503" s="493" t="n">
        <v>0</v>
      </c>
      <c r="AR3503" s="493" t="n">
        <v>0</v>
      </c>
      <c r="AS3503" s="493" t="n">
        <v>0</v>
      </c>
      <c r="AT3503" s="493" t="n">
        <v>0</v>
      </c>
      <c r="AU3503" s="493" t="n">
        <v>0</v>
      </c>
      <c r="AV3503" s="493" t="n">
        <v>0</v>
      </c>
      <c r="AW3503" s="493" t="n">
        <v>0</v>
      </c>
      <c r="AX3503" s="493" t="n">
        <v>0</v>
      </c>
      <c r="AY3503" s="493" t="n">
        <v>0</v>
      </c>
      <c r="AZ3503" s="493" t="n">
        <v>0</v>
      </c>
      <c r="BA3503" s="493" t="n">
        <v>0</v>
      </c>
      <c r="BB3503" s="493" t="n">
        <v>0</v>
      </c>
      <c r="BC3503" s="493" t="n">
        <v>0</v>
      </c>
      <c r="BD3503" s="493" t="n">
        <v>0</v>
      </c>
      <c r="BE3503" s="493" t="n">
        <v>0</v>
      </c>
      <c r="BF3503" s="493" t="n">
        <v>0</v>
      </c>
      <c r="BG3503" s="493" t="n">
        <v>0</v>
      </c>
      <c r="BH3503" s="493" t="n">
        <v>0</v>
      </c>
      <c r="BI3503" s="493" t="n">
        <v>0</v>
      </c>
      <c r="BJ3503" s="493" t="n">
        <v>0</v>
      </c>
      <c r="BK3503" s="493" t="n">
        <v>0</v>
      </c>
      <c r="BL3503" s="493" t="n">
        <v>0</v>
      </c>
      <c r="BM3503" s="493" t="n">
        <v>0</v>
      </c>
      <c r="BN3503" s="493" t="n">
        <v>0</v>
      </c>
      <c r="BO3503" s="493" t="n">
        <v>0</v>
      </c>
      <c r="BP3503" s="493" t="n">
        <v>0</v>
      </c>
      <c r="BQ3503" s="493" t="n">
        <v>0</v>
      </c>
      <c r="BR3503" s="493" t="n">
        <v>0</v>
      </c>
      <c r="BS3503" s="493" t="n">
        <v>0</v>
      </c>
      <c r="BT3503" s="493" t="n">
        <v>3381.45</v>
      </c>
      <c r="BU3503" s="493" t="n">
        <v>5453.79</v>
      </c>
      <c r="BV3503" s="493" t="n">
        <v>7285.71</v>
      </c>
      <c r="BW3503" s="493" t="n">
        <v>10088.15</v>
      </c>
    </row>
    <row r="3504">
      <c r="A3504" t="inlineStr">
        <is>
          <t>[C9D3] Angiotensin-II 길항제 칼슘길항제 복합제</t>
        </is>
      </c>
      <c r="B3504" t="inlineStr">
        <is>
          <t>셀트리온제약</t>
        </is>
      </c>
      <c r="C3504" t="inlineStr">
        <is>
          <t>셀트포지</t>
        </is>
      </c>
      <c r="D3504" t="inlineStr">
        <is>
          <t>셀트리온제약</t>
        </is>
      </c>
      <c r="E3504" t="inlineStr">
        <is>
          <t>amlodipine besylate,  valsartan</t>
        </is>
      </c>
      <c r="F3504" t="inlineStr">
        <is>
          <t>상급종합병원</t>
        </is>
      </c>
      <c r="G3504" t="inlineStr">
        <is>
          <t>Generic</t>
        </is>
      </c>
      <c r="H3504" s="493" t="n">
        <v>24543.34</v>
      </c>
      <c r="I3504" s="493" t="n">
        <v>20439.34</v>
      </c>
      <c r="J3504" s="493" t="n">
        <v>16218.25</v>
      </c>
      <c r="K3504" s="493" t="n">
        <v>22695.14</v>
      </c>
      <c r="L3504" s="493" t="n">
        <v>16200.7</v>
      </c>
      <c r="M3504" s="493" t="n">
        <v>23649.81</v>
      </c>
      <c r="N3504" s="493" t="n">
        <v>24714.39</v>
      </c>
      <c r="O3504" s="493" t="n">
        <v>28098.64</v>
      </c>
      <c r="P3504" s="493" t="n">
        <v>24493.82</v>
      </c>
      <c r="Q3504" s="493" t="n">
        <v>16196.23</v>
      </c>
      <c r="R3504" s="493" t="n">
        <v>21352.82</v>
      </c>
      <c r="S3504" s="493" t="n">
        <v>24018.89</v>
      </c>
      <c r="T3504" s="493" t="n">
        <v>29231.6</v>
      </c>
      <c r="U3504" s="493" t="n">
        <v>24137.85</v>
      </c>
      <c r="V3504" s="493" t="n">
        <v>18241.72</v>
      </c>
      <c r="W3504" s="493" t="n">
        <v>27204.61</v>
      </c>
      <c r="X3504" s="493" t="n">
        <v>24078.6</v>
      </c>
      <c r="Y3504" s="493" t="n">
        <v>21370.1</v>
      </c>
      <c r="Z3504" s="493" t="n">
        <v>20353.7</v>
      </c>
      <c r="AA3504" s="493" t="n">
        <v>25826.42</v>
      </c>
      <c r="AB3504" s="493" t="n">
        <v>14346.84</v>
      </c>
      <c r="AC3504" s="493" t="n">
        <v>27761.55</v>
      </c>
      <c r="AD3504" s="493" t="n">
        <v>27531.78</v>
      </c>
      <c r="AE3504" s="493" t="n">
        <v>36198.14</v>
      </c>
      <c r="AF3504" s="493" t="n">
        <v>26707.52</v>
      </c>
      <c r="AG3504" s="493" t="n">
        <v>33134.32</v>
      </c>
      <c r="AH3504" s="493" t="n">
        <v>35961.86</v>
      </c>
      <c r="AI3504" s="493" t="n">
        <v>26112.6</v>
      </c>
      <c r="AJ3504" s="493" t="n">
        <v>24350.24</v>
      </c>
      <c r="AK3504" s="493" t="n">
        <v>38855.05</v>
      </c>
      <c r="AL3504" s="493" t="n">
        <v>12932.47</v>
      </c>
      <c r="AM3504" s="493" t="n">
        <v>20449.31</v>
      </c>
      <c r="AN3504" s="493" t="n">
        <v>35801.95</v>
      </c>
      <c r="AO3504" s="493" t="n">
        <v>14117.56</v>
      </c>
      <c r="AP3504" s="493" t="n">
        <v>16012.95</v>
      </c>
      <c r="AQ3504" s="493" t="n">
        <v>19984.66</v>
      </c>
      <c r="AR3504" s="493" t="n">
        <v>19516.65</v>
      </c>
      <c r="AS3504" s="493" t="n">
        <v>117860.76</v>
      </c>
      <c r="AT3504" s="493" t="n">
        <v>149283.84</v>
      </c>
      <c r="AU3504" s="493" t="n">
        <v>239112.9</v>
      </c>
      <c r="AV3504" s="493" t="n">
        <v>160578.42</v>
      </c>
      <c r="AW3504" s="493" t="n">
        <v>137829.13</v>
      </c>
      <c r="AX3504" s="493" t="n">
        <v>169772.34</v>
      </c>
      <c r="AY3504" s="493" t="n">
        <v>201066.15</v>
      </c>
      <c r="AZ3504" s="493" t="n">
        <v>146277.74</v>
      </c>
      <c r="BA3504" s="493" t="n">
        <v>134406.26</v>
      </c>
      <c r="BB3504" s="493" t="n">
        <v>189053.82</v>
      </c>
      <c r="BC3504" s="493" t="n">
        <v>206567.43</v>
      </c>
      <c r="BD3504" s="493" t="n">
        <v>146674.46</v>
      </c>
      <c r="BE3504" s="493" t="n">
        <v>205435.65</v>
      </c>
      <c r="BF3504" s="493" t="n">
        <v>146091.53</v>
      </c>
      <c r="BG3504" s="493" t="n">
        <v>233031.92</v>
      </c>
      <c r="BH3504" s="493" t="n">
        <v>160351.41</v>
      </c>
      <c r="BI3504" s="493" t="n">
        <v>173429.74</v>
      </c>
      <c r="BJ3504" s="493" t="n">
        <v>174185.46</v>
      </c>
      <c r="BK3504" s="493" t="n">
        <v>128484.08</v>
      </c>
      <c r="BL3504" s="493" t="n">
        <v>146992.22</v>
      </c>
      <c r="BM3504" s="493" t="n">
        <v>112659.16</v>
      </c>
      <c r="BN3504" s="493" t="n">
        <v>111459.1</v>
      </c>
      <c r="BO3504" s="493" t="n">
        <v>150477.27</v>
      </c>
      <c r="BP3504" s="493" t="n">
        <v>154491.37</v>
      </c>
      <c r="BQ3504" s="493" t="n">
        <v>124954.8</v>
      </c>
      <c r="BR3504" s="493" t="n">
        <v>146628.98</v>
      </c>
      <c r="BS3504" s="493" t="n">
        <v>185432.42</v>
      </c>
      <c r="BT3504" s="493" t="n">
        <v>118040.98</v>
      </c>
      <c r="BU3504" s="493" t="n">
        <v>129228.42</v>
      </c>
      <c r="BV3504" s="493" t="n">
        <v>163958.95</v>
      </c>
      <c r="BW3504" s="493" t="n">
        <v>127363.75</v>
      </c>
    </row>
    <row r="3505">
      <c r="A3505" t="inlineStr">
        <is>
          <t>[C9D3] Angiotensin-II 길항제 칼슘길항제 복합제</t>
        </is>
      </c>
      <c r="B3505" t="inlineStr">
        <is>
          <t>셀트리온제약</t>
        </is>
      </c>
      <c r="C3505" t="inlineStr">
        <is>
          <t>셀트포지</t>
        </is>
      </c>
      <c r="D3505" t="inlineStr">
        <is>
          <t>셀트리온제약</t>
        </is>
      </c>
      <c r="E3505" t="inlineStr">
        <is>
          <t>amlodipine besylate,  valsartan</t>
        </is>
      </c>
      <c r="F3505" t="inlineStr">
        <is>
          <t>종합병원</t>
        </is>
      </c>
      <c r="G3505" t="inlineStr">
        <is>
          <t>Generic</t>
        </is>
      </c>
      <c r="H3505" s="493" t="n">
        <v>1440</v>
      </c>
      <c r="I3505" s="493" t="n">
        <v>3146.8</v>
      </c>
      <c r="J3505" s="493" t="n">
        <v>1907.4</v>
      </c>
      <c r="K3505" s="493" t="n">
        <v>840</v>
      </c>
      <c r="L3505" s="493" t="n">
        <v>3714.6</v>
      </c>
      <c r="M3505" s="493" t="n">
        <v>1552</v>
      </c>
      <c r="N3505" s="493" t="n">
        <v>6780.11</v>
      </c>
      <c r="O3505" s="493" t="n">
        <v>4439.76</v>
      </c>
      <c r="P3505" s="493" t="n">
        <v>6316.65</v>
      </c>
      <c r="Q3505" s="493" t="n">
        <v>6565.96</v>
      </c>
      <c r="R3505" s="493" t="n">
        <v>52734.9</v>
      </c>
      <c r="S3505" s="493" t="n">
        <v>76609.71000000001</v>
      </c>
      <c r="T3505" s="493" t="n">
        <v>58846.31</v>
      </c>
      <c r="U3505" s="493" t="n">
        <v>57098.21</v>
      </c>
      <c r="V3505" s="493" t="n">
        <v>59620.37</v>
      </c>
      <c r="W3505" s="493" t="n">
        <v>144496.14</v>
      </c>
      <c r="X3505" s="493" t="n">
        <v>82893.46000000001</v>
      </c>
      <c r="Y3505" s="493" t="n">
        <v>63024.59</v>
      </c>
      <c r="Z3505" s="493" t="n">
        <v>60506.86</v>
      </c>
      <c r="AA3505" s="493" t="n">
        <v>121264.52</v>
      </c>
      <c r="AB3505" s="493" t="n">
        <v>63265.2</v>
      </c>
      <c r="AC3505" s="493" t="n">
        <v>87501.03</v>
      </c>
      <c r="AD3505" s="493" t="n">
        <v>73012.92</v>
      </c>
      <c r="AE3505" s="493" t="n">
        <v>77546.64</v>
      </c>
      <c r="AF3505" s="493" t="n">
        <v>69901.2</v>
      </c>
      <c r="AG3505" s="493" t="n">
        <v>58334.74</v>
      </c>
      <c r="AH3505" s="493" t="n">
        <v>69282</v>
      </c>
      <c r="AI3505" s="493" t="n">
        <v>104374.06</v>
      </c>
      <c r="AJ3505" s="493" t="n">
        <v>136721.17</v>
      </c>
      <c r="AK3505" s="493" t="n">
        <v>108291.11</v>
      </c>
      <c r="AL3505" s="493" t="n">
        <v>76606.89</v>
      </c>
      <c r="AM3505" s="493" t="n">
        <v>119505.94</v>
      </c>
      <c r="AN3505" s="493" t="n">
        <v>86167.92</v>
      </c>
      <c r="AO3505" s="493" t="n">
        <v>124703.05</v>
      </c>
      <c r="AP3505" s="493" t="n">
        <v>114674.32</v>
      </c>
      <c r="AQ3505" s="493" t="n">
        <v>83589.50999999999</v>
      </c>
      <c r="AR3505" s="493" t="n">
        <v>101410.78</v>
      </c>
      <c r="AS3505" s="493" t="n">
        <v>39043.16</v>
      </c>
      <c r="AT3505" s="493" t="n">
        <v>30300.63</v>
      </c>
      <c r="AU3505" s="493" t="n">
        <v>39240.1</v>
      </c>
      <c r="AV3505" s="493" t="n">
        <v>23349.35</v>
      </c>
      <c r="AW3505" s="493" t="n">
        <v>37613.34</v>
      </c>
      <c r="AX3505" s="493" t="n">
        <v>37992.94</v>
      </c>
      <c r="AY3505" s="493" t="n">
        <v>34276.01</v>
      </c>
      <c r="AZ3505" s="493" t="n">
        <v>47372.01</v>
      </c>
      <c r="BA3505" s="493" t="n">
        <v>26180.89</v>
      </c>
      <c r="BB3505" s="493" t="n">
        <v>34784.85</v>
      </c>
      <c r="BC3505" s="493" t="n">
        <v>47273.72</v>
      </c>
      <c r="BD3505" s="493" t="n">
        <v>40981.52</v>
      </c>
      <c r="BE3505" s="493" t="n">
        <v>42210.5</v>
      </c>
      <c r="BF3505" s="493" t="n">
        <v>38152.44</v>
      </c>
      <c r="BG3505" s="493" t="n">
        <v>38068.77</v>
      </c>
      <c r="BH3505" s="493" t="n">
        <v>31501.26</v>
      </c>
      <c r="BI3505" s="493" t="n">
        <v>28343.15</v>
      </c>
      <c r="BJ3505" s="493" t="n">
        <v>24476.01</v>
      </c>
      <c r="BK3505" s="493" t="n">
        <v>23434.52</v>
      </c>
      <c r="BL3505" s="493" t="n">
        <v>41387.05</v>
      </c>
      <c r="BM3505" s="493" t="n">
        <v>27543.41</v>
      </c>
      <c r="BN3505" s="493" t="n">
        <v>16656.79</v>
      </c>
      <c r="BO3505" s="493" t="n">
        <v>23861.68</v>
      </c>
      <c r="BP3505" s="493" t="n">
        <v>23973.87</v>
      </c>
      <c r="BQ3505" s="493" t="n">
        <v>21034.55</v>
      </c>
      <c r="BR3505" s="493" t="n">
        <v>34758.39</v>
      </c>
      <c r="BS3505" s="493" t="n">
        <v>31935.2</v>
      </c>
      <c r="BT3505" s="493" t="n">
        <v>19326.5</v>
      </c>
      <c r="BU3505" s="493" t="n">
        <v>26391.38</v>
      </c>
      <c r="BV3505" s="493" t="n">
        <v>35426.88</v>
      </c>
      <c r="BW3505" s="493" t="n">
        <v>26194.68</v>
      </c>
    </row>
    <row r="3506">
      <c r="A3506" t="inlineStr">
        <is>
          <t>[C9D3] Angiotensin-II 길항제 칼슘길항제 복합제</t>
        </is>
      </c>
      <c r="B3506" t="inlineStr">
        <is>
          <t>셀트리온제약</t>
        </is>
      </c>
      <c r="C3506" t="inlineStr">
        <is>
          <t>셀트포지</t>
        </is>
      </c>
      <c r="D3506" t="inlineStr">
        <is>
          <t>셀트리온제약</t>
        </is>
      </c>
      <c r="E3506" t="inlineStr">
        <is>
          <t>amlodipine besylate,  valsartan</t>
        </is>
      </c>
      <c r="F3506" t="inlineStr">
        <is>
          <t>병원</t>
        </is>
      </c>
      <c r="G3506" t="inlineStr">
        <is>
          <t>Generic</t>
        </is>
      </c>
      <c r="H3506" s="493" t="n">
        <v>36399.76</v>
      </c>
      <c r="I3506" s="493" t="n">
        <v>32277.84</v>
      </c>
      <c r="J3506" s="493" t="n">
        <v>27381.9</v>
      </c>
      <c r="K3506" s="493" t="n">
        <v>42723.99</v>
      </c>
      <c r="L3506" s="493" t="n">
        <v>29707.73</v>
      </c>
      <c r="M3506" s="493" t="n">
        <v>36951.1</v>
      </c>
      <c r="N3506" s="493" t="n">
        <v>36693.75</v>
      </c>
      <c r="O3506" s="493" t="n">
        <v>37891.82</v>
      </c>
      <c r="P3506" s="493" t="n">
        <v>36209.95</v>
      </c>
      <c r="Q3506" s="493" t="n">
        <v>42627.66</v>
      </c>
      <c r="R3506" s="493" t="n">
        <v>43770.57</v>
      </c>
      <c r="S3506" s="493" t="n">
        <v>53693.77</v>
      </c>
      <c r="T3506" s="493" t="n">
        <v>63895.19</v>
      </c>
      <c r="U3506" s="493" t="n">
        <v>46526.8</v>
      </c>
      <c r="V3506" s="493" t="n">
        <v>56730.08</v>
      </c>
      <c r="W3506" s="493" t="n">
        <v>58103.05</v>
      </c>
      <c r="X3506" s="493" t="n">
        <v>60869.73</v>
      </c>
      <c r="Y3506" s="493" t="n">
        <v>57906.27</v>
      </c>
      <c r="Z3506" s="493" t="n">
        <v>67412.66</v>
      </c>
      <c r="AA3506" s="493" t="n">
        <v>70798.49000000001</v>
      </c>
      <c r="AB3506" s="493" t="n">
        <v>66373.66</v>
      </c>
      <c r="AC3506" s="493" t="n">
        <v>73582.84</v>
      </c>
      <c r="AD3506" s="493" t="n">
        <v>65851.22</v>
      </c>
      <c r="AE3506" s="493" t="n">
        <v>55103.92</v>
      </c>
      <c r="AF3506" s="493" t="n">
        <v>73428.58</v>
      </c>
      <c r="AG3506" s="493" t="n">
        <v>57210.99</v>
      </c>
      <c r="AH3506" s="493" t="n">
        <v>74473.64999999999</v>
      </c>
      <c r="AI3506" s="493" t="n">
        <v>55685.85</v>
      </c>
      <c r="AJ3506" s="493" t="n">
        <v>50632.11</v>
      </c>
      <c r="AK3506" s="493" t="n">
        <v>46885.82</v>
      </c>
      <c r="AL3506" s="493" t="n">
        <v>59461.31</v>
      </c>
      <c r="AM3506" s="493" t="n">
        <v>49559.64</v>
      </c>
      <c r="AN3506" s="493" t="n">
        <v>39055.45</v>
      </c>
      <c r="AO3506" s="493" t="n">
        <v>37912.41</v>
      </c>
      <c r="AP3506" s="493" t="n">
        <v>45828.14</v>
      </c>
      <c r="AQ3506" s="493" t="n">
        <v>38972.81</v>
      </c>
      <c r="AR3506" s="493" t="n">
        <v>33485.59</v>
      </c>
      <c r="AS3506" s="493" t="n">
        <v>30042.07</v>
      </c>
      <c r="AT3506" s="493" t="n">
        <v>29631.16</v>
      </c>
      <c r="AU3506" s="493" t="n">
        <v>33500.09</v>
      </c>
      <c r="AV3506" s="493" t="n">
        <v>35825.32</v>
      </c>
      <c r="AW3506" s="493" t="n">
        <v>43790.59</v>
      </c>
      <c r="AX3506" s="493" t="n">
        <v>41089.35</v>
      </c>
      <c r="AY3506" s="493" t="n">
        <v>41087.35</v>
      </c>
      <c r="AZ3506" s="493" t="n">
        <v>52340.54</v>
      </c>
      <c r="BA3506" s="493" t="n">
        <v>44476.01</v>
      </c>
      <c r="BB3506" s="493" t="n">
        <v>47430.58</v>
      </c>
      <c r="BC3506" s="493" t="n">
        <v>44443.92</v>
      </c>
      <c r="BD3506" s="493" t="n">
        <v>42375.72</v>
      </c>
      <c r="BE3506" s="493" t="n">
        <v>37923.06</v>
      </c>
      <c r="BF3506" s="493" t="n">
        <v>29882.57</v>
      </c>
      <c r="BG3506" s="493" t="n">
        <v>34194.92</v>
      </c>
      <c r="BH3506" s="493" t="n">
        <v>36683.79</v>
      </c>
      <c r="BI3506" s="493" t="n">
        <v>33029.05</v>
      </c>
      <c r="BJ3506" s="493" t="n">
        <v>38555.83</v>
      </c>
      <c r="BK3506" s="493" t="n">
        <v>32319.15</v>
      </c>
      <c r="BL3506" s="493" t="n">
        <v>31547.9</v>
      </c>
      <c r="BM3506" s="493" t="n">
        <v>31430.7</v>
      </c>
      <c r="BN3506" s="493" t="n">
        <v>35134.82</v>
      </c>
      <c r="BO3506" s="493" t="n">
        <v>29149.05</v>
      </c>
      <c r="BP3506" s="493" t="n">
        <v>22852.66</v>
      </c>
      <c r="BQ3506" s="493" t="n">
        <v>28154.3</v>
      </c>
      <c r="BR3506" s="493" t="n">
        <v>45252.17</v>
      </c>
      <c r="BS3506" s="493" t="n">
        <v>34187.36</v>
      </c>
      <c r="BT3506" s="493" t="n">
        <v>45367.55</v>
      </c>
      <c r="BU3506" s="493" t="n">
        <v>41460.34</v>
      </c>
      <c r="BV3506" s="493" t="n">
        <v>39093.29</v>
      </c>
      <c r="BW3506" s="493" t="n">
        <v>37869.81</v>
      </c>
    </row>
    <row r="3507">
      <c r="A3507" t="inlineStr">
        <is>
          <t>[C9D3] Angiotensin-II 길항제 칼슘길항제 복합제</t>
        </is>
      </c>
      <c r="B3507" t="inlineStr">
        <is>
          <t>셀트리온제약</t>
        </is>
      </c>
      <c r="C3507" t="inlineStr">
        <is>
          <t>셀트포지</t>
        </is>
      </c>
      <c r="D3507" t="inlineStr">
        <is>
          <t>셀트리온제약</t>
        </is>
      </c>
      <c r="E3507" t="inlineStr">
        <is>
          <t>amlodipine besylate,  valsartan</t>
        </is>
      </c>
      <c r="F3507" t="inlineStr">
        <is>
          <t>의원</t>
        </is>
      </c>
      <c r="G3507" t="inlineStr">
        <is>
          <t>Generic</t>
        </is>
      </c>
      <c r="H3507" s="493" t="n">
        <v>335263.54</v>
      </c>
      <c r="I3507" s="493" t="n">
        <v>323545.58</v>
      </c>
      <c r="J3507" s="493" t="n">
        <v>366951.84</v>
      </c>
      <c r="K3507" s="493" t="n">
        <v>364953.55</v>
      </c>
      <c r="L3507" s="493" t="n">
        <v>365228.22</v>
      </c>
      <c r="M3507" s="493" t="n">
        <v>379455.35</v>
      </c>
      <c r="N3507" s="493" t="n">
        <v>373851.49</v>
      </c>
      <c r="O3507" s="493" t="n">
        <v>369023.03</v>
      </c>
      <c r="P3507" s="493" t="n">
        <v>351025.72</v>
      </c>
      <c r="Q3507" s="493" t="n">
        <v>370059.82</v>
      </c>
      <c r="R3507" s="493" t="n">
        <v>380448.51</v>
      </c>
      <c r="S3507" s="493" t="n">
        <v>450153.68</v>
      </c>
      <c r="T3507" s="493" t="n">
        <v>444364.8</v>
      </c>
      <c r="U3507" s="493" t="n">
        <v>391161.17</v>
      </c>
      <c r="V3507" s="493" t="n">
        <v>435905.29</v>
      </c>
      <c r="W3507" s="493" t="n">
        <v>424009.11</v>
      </c>
      <c r="X3507" s="493" t="n">
        <v>456477.75</v>
      </c>
      <c r="Y3507" s="493" t="n">
        <v>446608.27</v>
      </c>
      <c r="Z3507" s="493" t="n">
        <v>467201.67</v>
      </c>
      <c r="AA3507" s="493" t="n">
        <v>457265.87</v>
      </c>
      <c r="AB3507" s="493" t="n">
        <v>440703.22</v>
      </c>
      <c r="AC3507" s="493" t="n">
        <v>462188.19</v>
      </c>
      <c r="AD3507" s="493" t="n">
        <v>462132.28</v>
      </c>
      <c r="AE3507" s="493" t="n">
        <v>503159.18</v>
      </c>
      <c r="AF3507" s="493" t="n">
        <v>484919.12</v>
      </c>
      <c r="AG3507" s="493" t="n">
        <v>480342.99</v>
      </c>
      <c r="AH3507" s="493" t="n">
        <v>518058.34</v>
      </c>
      <c r="AI3507" s="493" t="n">
        <v>520714.63</v>
      </c>
      <c r="AJ3507" s="493" t="n">
        <v>565390.9</v>
      </c>
      <c r="AK3507" s="493" t="n">
        <v>559283.87</v>
      </c>
      <c r="AL3507" s="493" t="n">
        <v>550280.1</v>
      </c>
      <c r="AM3507" s="493" t="n">
        <v>535770.58</v>
      </c>
      <c r="AN3507" s="493" t="n">
        <v>517317.89</v>
      </c>
      <c r="AO3507" s="493" t="n">
        <v>560041.9</v>
      </c>
      <c r="AP3507" s="493" t="n">
        <v>564165.37</v>
      </c>
      <c r="AQ3507" s="493" t="n">
        <v>575246.9300000001</v>
      </c>
      <c r="AR3507" s="493" t="n">
        <v>560159.6899999999</v>
      </c>
      <c r="AS3507" s="493" t="n">
        <v>535497.48</v>
      </c>
      <c r="AT3507" s="493" t="n">
        <v>499589.41</v>
      </c>
      <c r="AU3507" s="493" t="n">
        <v>563668.64</v>
      </c>
      <c r="AV3507" s="493" t="n">
        <v>516707.19</v>
      </c>
      <c r="AW3507" s="493" t="n">
        <v>519412.39</v>
      </c>
      <c r="AX3507" s="493" t="n">
        <v>535548.97</v>
      </c>
      <c r="AY3507" s="493" t="n">
        <v>564338.29</v>
      </c>
      <c r="AZ3507" s="493" t="n">
        <v>515723.07</v>
      </c>
      <c r="BA3507" s="493" t="n">
        <v>533904.4300000001</v>
      </c>
      <c r="BB3507" s="493" t="n">
        <v>522911.51</v>
      </c>
      <c r="BC3507" s="493" t="n">
        <v>556964.96</v>
      </c>
      <c r="BD3507" s="493" t="n">
        <v>573800.4</v>
      </c>
      <c r="BE3507" s="493" t="n">
        <v>540111.9300000001</v>
      </c>
      <c r="BF3507" s="493" t="n">
        <v>565940.53</v>
      </c>
      <c r="BG3507" s="493" t="n">
        <v>577798.5</v>
      </c>
      <c r="BH3507" s="493" t="n">
        <v>569538.4399999999</v>
      </c>
      <c r="BI3507" s="493" t="n">
        <v>521950.56</v>
      </c>
      <c r="BJ3507" s="493" t="n">
        <v>574614.47</v>
      </c>
      <c r="BK3507" s="493" t="n">
        <v>522240.2</v>
      </c>
      <c r="BL3507" s="493" t="n">
        <v>605481.33</v>
      </c>
      <c r="BM3507" s="493" t="n">
        <v>522923.23</v>
      </c>
      <c r="BN3507" s="493" t="n">
        <v>512997.21</v>
      </c>
      <c r="BO3507" s="493" t="n">
        <v>580255.3</v>
      </c>
      <c r="BP3507" s="493" t="n">
        <v>545243.74</v>
      </c>
      <c r="BQ3507" s="493" t="n">
        <v>487693.47</v>
      </c>
      <c r="BR3507" s="493" t="n">
        <v>585735.6</v>
      </c>
      <c r="BS3507" s="493" t="n">
        <v>559518.62</v>
      </c>
      <c r="BT3507" s="493" t="n">
        <v>563900.29</v>
      </c>
      <c r="BU3507" s="493" t="n">
        <v>606218.6899999999</v>
      </c>
      <c r="BV3507" s="493" t="n">
        <v>626214.67</v>
      </c>
      <c r="BW3507" s="493" t="n">
        <v>601653.4</v>
      </c>
    </row>
    <row r="3508">
      <c r="A3508" t="inlineStr">
        <is>
          <t>[C9D3] Angiotensin-II 길항제 칼슘길항제 복합제</t>
        </is>
      </c>
      <c r="B3508" t="inlineStr">
        <is>
          <t>셀트리온제약</t>
        </is>
      </c>
      <c r="C3508" t="inlineStr">
        <is>
          <t>셀트포지</t>
        </is>
      </c>
      <c r="D3508" t="inlineStr">
        <is>
          <t>셀트리온제약</t>
        </is>
      </c>
      <c r="E3508" t="inlineStr">
        <is>
          <t>amlodipine besylate,  valsartan</t>
        </is>
      </c>
      <c r="F3508" t="inlineStr">
        <is>
          <t>보건소</t>
        </is>
      </c>
      <c r="G3508" t="inlineStr">
        <is>
          <t>Generic</t>
        </is>
      </c>
      <c r="H3508" s="493" t="n">
        <v>21353.43</v>
      </c>
      <c r="I3508" s="493" t="n">
        <v>17324.85</v>
      </c>
      <c r="J3508" s="493" t="n">
        <v>26288.1</v>
      </c>
      <c r="K3508" s="493" t="n">
        <v>17925.97</v>
      </c>
      <c r="L3508" s="493" t="n">
        <v>14249.55</v>
      </c>
      <c r="M3508" s="493" t="n">
        <v>13874.4</v>
      </c>
      <c r="N3508" s="493" t="n">
        <v>5404.05</v>
      </c>
      <c r="O3508" s="493" t="n">
        <v>18567.82</v>
      </c>
      <c r="P3508" s="493" t="n">
        <v>5936.1</v>
      </c>
      <c r="Q3508" s="493" t="n">
        <v>5960.9</v>
      </c>
      <c r="R3508" s="493" t="n">
        <v>15989.53</v>
      </c>
      <c r="S3508" s="493" t="n">
        <v>4992.9</v>
      </c>
      <c r="T3508" s="493" t="n">
        <v>7004.32</v>
      </c>
      <c r="U3508" s="493" t="n">
        <v>5564.7</v>
      </c>
      <c r="V3508" s="493" t="n">
        <v>8128.84</v>
      </c>
      <c r="W3508" s="493" t="n">
        <v>4092.9</v>
      </c>
      <c r="X3508" s="493" t="n">
        <v>7802.7</v>
      </c>
      <c r="Y3508" s="493" t="n">
        <v>8273.700000000001</v>
      </c>
      <c r="Z3508" s="493" t="n">
        <v>4270.7</v>
      </c>
      <c r="AA3508" s="493" t="n">
        <v>11345.98</v>
      </c>
      <c r="AB3508" s="493" t="n">
        <v>9270.889999999999</v>
      </c>
      <c r="AC3508" s="493" t="n">
        <v>5897.4</v>
      </c>
      <c r="AD3508" s="493" t="n">
        <v>8552.879999999999</v>
      </c>
      <c r="AE3508" s="493" t="n">
        <v>4591.76</v>
      </c>
      <c r="AF3508" s="493" t="n">
        <v>3456.9</v>
      </c>
      <c r="AG3508" s="493" t="n">
        <v>4657.1</v>
      </c>
      <c r="AH3508" s="493" t="n">
        <v>7731.16</v>
      </c>
      <c r="AI3508" s="493" t="n">
        <v>4388.68</v>
      </c>
      <c r="AJ3508" s="493" t="n">
        <v>6342.6</v>
      </c>
      <c r="AK3508" s="493" t="n">
        <v>9600.299999999999</v>
      </c>
      <c r="AL3508" s="493" t="n">
        <v>4256.1</v>
      </c>
      <c r="AM3508" s="493" t="n">
        <v>8717.18</v>
      </c>
      <c r="AN3508" s="493" t="n">
        <v>5679.6</v>
      </c>
      <c r="AO3508" s="493" t="n">
        <v>8467.5</v>
      </c>
      <c r="AP3508" s="493" t="n">
        <v>9518.4</v>
      </c>
      <c r="AQ3508" s="493" t="n">
        <v>7992.84</v>
      </c>
      <c r="AR3508" s="493" t="n">
        <v>5440.5</v>
      </c>
      <c r="AS3508" s="493" t="n">
        <v>11173.21</v>
      </c>
      <c r="AT3508" s="493" t="n">
        <v>5985.98</v>
      </c>
      <c r="AU3508" s="493" t="n">
        <v>3991.26</v>
      </c>
      <c r="AV3508" s="493" t="n">
        <v>10803.05</v>
      </c>
      <c r="AW3508" s="493" t="n">
        <v>4079.86</v>
      </c>
      <c r="AX3508" s="493" t="n">
        <v>4124.43</v>
      </c>
      <c r="AY3508" s="493" t="n">
        <v>11217.85</v>
      </c>
      <c r="AZ3508" s="493" t="n">
        <v>4722.57</v>
      </c>
      <c r="BA3508" s="493" t="n">
        <v>3633.72</v>
      </c>
      <c r="BB3508" s="493" t="n">
        <v>9098.360000000001</v>
      </c>
      <c r="BC3508" s="493" t="n">
        <v>5519.25</v>
      </c>
      <c r="BD3508" s="493" t="n">
        <v>8621.65</v>
      </c>
      <c r="BE3508" s="493" t="n">
        <v>6644.88</v>
      </c>
      <c r="BF3508" s="493" t="n">
        <v>19465.85</v>
      </c>
      <c r="BG3508" s="493" t="n">
        <v>12433.8</v>
      </c>
      <c r="BH3508" s="493" t="n">
        <v>8035.45</v>
      </c>
      <c r="BI3508" s="493" t="n">
        <v>14675.46</v>
      </c>
      <c r="BJ3508" s="493" t="n">
        <v>15059.94</v>
      </c>
      <c r="BK3508" s="493" t="n">
        <v>6826.08</v>
      </c>
      <c r="BL3508" s="493" t="n">
        <v>9434.49</v>
      </c>
      <c r="BM3508" s="493" t="n">
        <v>17109</v>
      </c>
      <c r="BN3508" s="493" t="n">
        <v>7123.94</v>
      </c>
      <c r="BO3508" s="493" t="n">
        <v>7930.02</v>
      </c>
      <c r="BP3508" s="493" t="n">
        <v>20549.94</v>
      </c>
      <c r="BQ3508" s="493" t="n">
        <v>4036.4</v>
      </c>
      <c r="BR3508" s="493" t="n">
        <v>8105.56</v>
      </c>
      <c r="BS3508" s="493" t="n">
        <v>8996.9</v>
      </c>
      <c r="BT3508" s="493" t="n">
        <v>4399.8</v>
      </c>
      <c r="BU3508" s="493" t="n">
        <v>6645.63</v>
      </c>
      <c r="BV3508" s="493" t="n">
        <v>9297.200000000001</v>
      </c>
      <c r="BW3508" s="493" t="n">
        <v>4051.66</v>
      </c>
    </row>
    <row r="3509">
      <c r="A3509" t="inlineStr">
        <is>
          <t>[C9D3] Angiotensin-II 길항제 칼슘길항제 복합제</t>
        </is>
      </c>
      <c r="B3509" t="inlineStr">
        <is>
          <t>셀트리온제약</t>
        </is>
      </c>
      <c r="C3509" t="inlineStr">
        <is>
          <t>셀트포지</t>
        </is>
      </c>
      <c r="D3509" t="inlineStr">
        <is>
          <t>셀트리온제약</t>
        </is>
      </c>
      <c r="E3509" t="inlineStr">
        <is>
          <t>amlodipine besylate,  valsartan</t>
        </is>
      </c>
      <c r="F3509" t="inlineStr">
        <is>
          <t>기타(치과의원, 치과병원 등)</t>
        </is>
      </c>
      <c r="G3509" t="inlineStr">
        <is>
          <t>Generic</t>
        </is>
      </c>
      <c r="H3509" s="493" t="n">
        <v>0</v>
      </c>
      <c r="I3509" s="493" t="n">
        <v>0</v>
      </c>
      <c r="J3509" s="493" t="n">
        <v>0</v>
      </c>
      <c r="K3509" s="493" t="n">
        <v>557.1</v>
      </c>
      <c r="L3509" s="493" t="n">
        <v>0</v>
      </c>
      <c r="M3509" s="493" t="n">
        <v>675</v>
      </c>
      <c r="N3509" s="493" t="n">
        <v>100.24</v>
      </c>
      <c r="O3509" s="493" t="n">
        <v>0</v>
      </c>
      <c r="P3509" s="493" t="n">
        <v>0</v>
      </c>
      <c r="Q3509" s="493" t="n">
        <v>0</v>
      </c>
      <c r="R3509" s="493" t="n">
        <v>0</v>
      </c>
      <c r="S3509" s="493" t="n">
        <v>0</v>
      </c>
      <c r="T3509" s="493" t="n">
        <v>0</v>
      </c>
      <c r="U3509" s="493" t="n">
        <v>0</v>
      </c>
      <c r="V3509" s="493" t="n">
        <v>0</v>
      </c>
      <c r="W3509" s="493" t="n">
        <v>0</v>
      </c>
      <c r="X3509" s="493" t="n">
        <v>0</v>
      </c>
      <c r="Y3509" s="493" t="n">
        <v>0</v>
      </c>
      <c r="Z3509" s="493" t="n">
        <v>0</v>
      </c>
      <c r="AA3509" s="493" t="n">
        <v>0</v>
      </c>
      <c r="AB3509" s="493" t="n">
        <v>0</v>
      </c>
      <c r="AC3509" s="493" t="n">
        <v>0</v>
      </c>
      <c r="AD3509" s="493" t="n">
        <v>0</v>
      </c>
      <c r="AE3509" s="493" t="n">
        <v>0</v>
      </c>
      <c r="AF3509" s="493" t="n">
        <v>0</v>
      </c>
      <c r="AG3509" s="493" t="n">
        <v>0</v>
      </c>
      <c r="AH3509" s="493" t="n">
        <v>0</v>
      </c>
      <c r="AI3509" s="493" t="n">
        <v>0</v>
      </c>
      <c r="AJ3509" s="493" t="n">
        <v>0</v>
      </c>
      <c r="AK3509" s="493" t="n">
        <v>0</v>
      </c>
      <c r="AL3509" s="493" t="n">
        <v>0</v>
      </c>
      <c r="AM3509" s="493" t="n">
        <v>0</v>
      </c>
      <c r="AN3509" s="493" t="n">
        <v>0</v>
      </c>
      <c r="AO3509" s="493" t="n">
        <v>0</v>
      </c>
      <c r="AP3509" s="493" t="n">
        <v>0</v>
      </c>
      <c r="AQ3509" s="493" t="n">
        <v>0</v>
      </c>
      <c r="AR3509" s="493" t="n">
        <v>0</v>
      </c>
      <c r="AS3509" s="493" t="n">
        <v>0</v>
      </c>
      <c r="AT3509" s="493" t="n">
        <v>0</v>
      </c>
      <c r="AU3509" s="493" t="n">
        <v>0</v>
      </c>
      <c r="AV3509" s="493" t="n">
        <v>0</v>
      </c>
      <c r="AW3509" s="493" t="n">
        <v>0</v>
      </c>
      <c r="AX3509" s="493" t="n">
        <v>0</v>
      </c>
      <c r="AY3509" s="493" t="n">
        <v>0</v>
      </c>
      <c r="AZ3509" s="493" t="n">
        <v>0</v>
      </c>
      <c r="BA3509" s="493" t="n">
        <v>0</v>
      </c>
      <c r="BB3509" s="493" t="n">
        <v>0</v>
      </c>
      <c r="BC3509" s="493" t="n">
        <v>0</v>
      </c>
      <c r="BD3509" s="493" t="n">
        <v>0</v>
      </c>
      <c r="BE3509" s="493" t="n">
        <v>0</v>
      </c>
      <c r="BF3509" s="493" t="n">
        <v>0</v>
      </c>
      <c r="BG3509" s="493" t="n">
        <v>0</v>
      </c>
      <c r="BH3509" s="493" t="n">
        <v>0</v>
      </c>
      <c r="BI3509" s="493" t="n">
        <v>0</v>
      </c>
      <c r="BJ3509" s="493" t="n">
        <v>0</v>
      </c>
      <c r="BK3509" s="493" t="n">
        <v>0</v>
      </c>
      <c r="BL3509" s="493" t="n">
        <v>0</v>
      </c>
      <c r="BM3509" s="493" t="n">
        <v>0</v>
      </c>
      <c r="BN3509" s="493" t="n">
        <v>0</v>
      </c>
      <c r="BO3509" s="493" t="n">
        <v>0</v>
      </c>
      <c r="BP3509" s="493" t="n">
        <v>25.68</v>
      </c>
      <c r="BQ3509" s="493" t="n">
        <v>0</v>
      </c>
      <c r="BR3509" s="493" t="n">
        <v>0</v>
      </c>
      <c r="BS3509" s="493" t="n">
        <v>0</v>
      </c>
      <c r="BT3509" s="493" t="n">
        <v>0</v>
      </c>
      <c r="BU3509" s="493" t="n">
        <v>0</v>
      </c>
      <c r="BV3509" s="493" t="n">
        <v>0</v>
      </c>
      <c r="BW3509" s="493" t="n">
        <v>0</v>
      </c>
    </row>
    <row r="3510">
      <c r="A3510" t="inlineStr">
        <is>
          <t>[C9D3] Angiotensin-II 길항제 칼슘길항제 복합제</t>
        </is>
      </c>
      <c r="B3510" t="inlineStr">
        <is>
          <t>셀트리온제약</t>
        </is>
      </c>
      <c r="C3510" t="inlineStr">
        <is>
          <t>올디피</t>
        </is>
      </c>
      <c r="D3510" t="inlineStr">
        <is>
          <t>셀트리온제약</t>
        </is>
      </c>
      <c r="E3510" t="inlineStr">
        <is>
          <t>amlodipine besylate,  hydrochlorothiazide,  olmesartan medoxomil</t>
        </is>
      </c>
      <c r="F3510" t="inlineStr">
        <is>
          <t>상급종합병원</t>
        </is>
      </c>
      <c r="G3510" t="inlineStr">
        <is>
          <t>Generic</t>
        </is>
      </c>
      <c r="H3510" s="493" t="n">
        <v>0</v>
      </c>
      <c r="I3510" s="493" t="n">
        <v>0</v>
      </c>
      <c r="J3510" s="493" t="n">
        <v>0</v>
      </c>
      <c r="K3510" s="493" t="n">
        <v>0</v>
      </c>
      <c r="L3510" s="493" t="n">
        <v>0</v>
      </c>
      <c r="M3510" s="493" t="n">
        <v>0</v>
      </c>
      <c r="N3510" s="493" t="n">
        <v>0</v>
      </c>
      <c r="O3510" s="493" t="n">
        <v>0</v>
      </c>
      <c r="P3510" s="493" t="n">
        <v>0</v>
      </c>
      <c r="Q3510" s="493" t="n">
        <v>0</v>
      </c>
      <c r="R3510" s="493" t="n">
        <v>0</v>
      </c>
      <c r="S3510" s="493" t="n">
        <v>0</v>
      </c>
      <c r="T3510" s="493" t="n">
        <v>0</v>
      </c>
      <c r="U3510" s="493" t="n">
        <v>0</v>
      </c>
      <c r="V3510" s="493" t="n">
        <v>0</v>
      </c>
      <c r="W3510" s="493" t="n">
        <v>0</v>
      </c>
      <c r="X3510" s="493" t="n">
        <v>0</v>
      </c>
      <c r="Y3510" s="493" t="n">
        <v>0</v>
      </c>
      <c r="Z3510" s="493" t="n">
        <v>0</v>
      </c>
      <c r="AA3510" s="493" t="n">
        <v>0</v>
      </c>
      <c r="AB3510" s="493" t="n">
        <v>0</v>
      </c>
      <c r="AC3510" s="493" t="n">
        <v>0</v>
      </c>
      <c r="AD3510" s="493" t="n">
        <v>0</v>
      </c>
      <c r="AE3510" s="493" t="n">
        <v>0</v>
      </c>
      <c r="AF3510" s="493" t="n">
        <v>0</v>
      </c>
      <c r="AG3510" s="493" t="n">
        <v>0</v>
      </c>
      <c r="AH3510" s="493" t="n">
        <v>0</v>
      </c>
      <c r="AI3510" s="493" t="n">
        <v>0</v>
      </c>
      <c r="AJ3510" s="493" t="n">
        <v>0</v>
      </c>
      <c r="AK3510" s="493" t="n">
        <v>0</v>
      </c>
      <c r="AL3510" s="493" t="n">
        <v>0</v>
      </c>
      <c r="AM3510" s="493" t="n">
        <v>0</v>
      </c>
      <c r="AN3510" s="493" t="n">
        <v>0</v>
      </c>
      <c r="AO3510" s="493" t="n">
        <v>0</v>
      </c>
      <c r="AP3510" s="493" t="n">
        <v>0</v>
      </c>
      <c r="AQ3510" s="493" t="n">
        <v>0</v>
      </c>
      <c r="AR3510" s="493" t="n">
        <v>0</v>
      </c>
      <c r="AS3510" s="493" t="n">
        <v>0</v>
      </c>
      <c r="AT3510" s="493" t="n">
        <v>0</v>
      </c>
      <c r="AU3510" s="493" t="n">
        <v>0</v>
      </c>
      <c r="AV3510" s="493" t="n">
        <v>0</v>
      </c>
      <c r="AW3510" s="493" t="n">
        <v>0</v>
      </c>
      <c r="AX3510" s="493" t="n">
        <v>0</v>
      </c>
      <c r="AY3510" s="493" t="n">
        <v>0</v>
      </c>
      <c r="AZ3510" s="493" t="n">
        <v>0</v>
      </c>
      <c r="BA3510" s="493" t="n">
        <v>0</v>
      </c>
      <c r="BB3510" s="493" t="n">
        <v>0</v>
      </c>
      <c r="BC3510" s="493" t="n">
        <v>0</v>
      </c>
      <c r="BD3510" s="493" t="n">
        <v>0</v>
      </c>
      <c r="BE3510" s="493" t="n">
        <v>0</v>
      </c>
      <c r="BF3510" s="493" t="n">
        <v>0</v>
      </c>
      <c r="BG3510" s="493" t="n">
        <v>0</v>
      </c>
      <c r="BH3510" s="493" t="n">
        <v>0</v>
      </c>
      <c r="BI3510" s="493" t="n">
        <v>0</v>
      </c>
      <c r="BJ3510" s="493" t="n">
        <v>0</v>
      </c>
      <c r="BK3510" s="493" t="n">
        <v>0</v>
      </c>
      <c r="BL3510" s="493" t="n">
        <v>0</v>
      </c>
      <c r="BM3510" s="493" t="n">
        <v>0</v>
      </c>
      <c r="BN3510" s="493" t="n">
        <v>0</v>
      </c>
      <c r="BO3510" s="493" t="n">
        <v>0</v>
      </c>
      <c r="BP3510" s="493" t="n">
        <v>0</v>
      </c>
      <c r="BQ3510" s="493" t="n">
        <v>0</v>
      </c>
      <c r="BR3510" s="493" t="n">
        <v>0</v>
      </c>
      <c r="BS3510" s="493" t="n">
        <v>0</v>
      </c>
      <c r="BT3510" s="493" t="n">
        <v>0</v>
      </c>
      <c r="BU3510" s="493" t="n">
        <v>3258.72</v>
      </c>
      <c r="BV3510" s="493" t="n">
        <v>0</v>
      </c>
      <c r="BW3510" s="493" t="n">
        <v>0</v>
      </c>
    </row>
    <row r="3511">
      <c r="A3511" t="inlineStr">
        <is>
          <t>[C9D3] Angiotensin-II 길항제 칼슘길항제 복합제</t>
        </is>
      </c>
      <c r="B3511" t="inlineStr">
        <is>
          <t>셀트리온제약</t>
        </is>
      </c>
      <c r="C3511" t="inlineStr">
        <is>
          <t>올디피</t>
        </is>
      </c>
      <c r="D3511" t="inlineStr">
        <is>
          <t>셀트리온제약</t>
        </is>
      </c>
      <c r="E3511" t="inlineStr">
        <is>
          <t>amlodipine besylate,  hydrochlorothiazide,  olmesartan medoxomil</t>
        </is>
      </c>
      <c r="F3511" t="inlineStr">
        <is>
          <t>종합병원</t>
        </is>
      </c>
      <c r="G3511" t="inlineStr">
        <is>
          <t>Generic</t>
        </is>
      </c>
      <c r="H3511" s="493" t="n">
        <v>0</v>
      </c>
      <c r="I3511" s="493" t="n">
        <v>0</v>
      </c>
      <c r="J3511" s="493" t="n">
        <v>0</v>
      </c>
      <c r="K3511" s="493" t="n">
        <v>0</v>
      </c>
      <c r="L3511" s="493" t="n">
        <v>0</v>
      </c>
      <c r="M3511" s="493" t="n">
        <v>0</v>
      </c>
      <c r="N3511" s="493" t="n">
        <v>0</v>
      </c>
      <c r="O3511" s="493" t="n">
        <v>0</v>
      </c>
      <c r="P3511" s="493" t="n">
        <v>0</v>
      </c>
      <c r="Q3511" s="493" t="n">
        <v>0</v>
      </c>
      <c r="R3511" s="493" t="n">
        <v>0</v>
      </c>
      <c r="S3511" s="493" t="n">
        <v>0</v>
      </c>
      <c r="T3511" s="493" t="n">
        <v>0</v>
      </c>
      <c r="U3511" s="493" t="n">
        <v>0</v>
      </c>
      <c r="V3511" s="493" t="n">
        <v>0</v>
      </c>
      <c r="W3511" s="493" t="n">
        <v>0</v>
      </c>
      <c r="X3511" s="493" t="n">
        <v>0</v>
      </c>
      <c r="Y3511" s="493" t="n">
        <v>0</v>
      </c>
      <c r="Z3511" s="493" t="n">
        <v>0</v>
      </c>
      <c r="AA3511" s="493" t="n">
        <v>0</v>
      </c>
      <c r="AB3511" s="493" t="n">
        <v>0</v>
      </c>
      <c r="AC3511" s="493" t="n">
        <v>0</v>
      </c>
      <c r="AD3511" s="493" t="n">
        <v>0</v>
      </c>
      <c r="AE3511" s="493" t="n">
        <v>0</v>
      </c>
      <c r="AF3511" s="493" t="n">
        <v>0</v>
      </c>
      <c r="AG3511" s="493" t="n">
        <v>0</v>
      </c>
      <c r="AH3511" s="493" t="n">
        <v>0</v>
      </c>
      <c r="AI3511" s="493" t="n">
        <v>0</v>
      </c>
      <c r="AJ3511" s="493" t="n">
        <v>0</v>
      </c>
      <c r="AK3511" s="493" t="n">
        <v>0</v>
      </c>
      <c r="AL3511" s="493" t="n">
        <v>0</v>
      </c>
      <c r="AM3511" s="493" t="n">
        <v>0</v>
      </c>
      <c r="AN3511" s="493" t="n">
        <v>0</v>
      </c>
      <c r="AO3511" s="493" t="n">
        <v>0</v>
      </c>
      <c r="AP3511" s="493" t="n">
        <v>0</v>
      </c>
      <c r="AQ3511" s="493" t="n">
        <v>0</v>
      </c>
      <c r="AR3511" s="493" t="n">
        <v>0</v>
      </c>
      <c r="AS3511" s="493" t="n">
        <v>0</v>
      </c>
      <c r="AT3511" s="493" t="n">
        <v>0</v>
      </c>
      <c r="AU3511" s="493" t="n">
        <v>0</v>
      </c>
      <c r="AV3511" s="493" t="n">
        <v>0</v>
      </c>
      <c r="AW3511" s="493" t="n">
        <v>1177.96</v>
      </c>
      <c r="AX3511" s="493" t="n">
        <v>0</v>
      </c>
      <c r="AY3511" s="493" t="n">
        <v>0</v>
      </c>
      <c r="AZ3511" s="493" t="n">
        <v>3604.98</v>
      </c>
      <c r="BA3511" s="493" t="n">
        <v>0</v>
      </c>
      <c r="BB3511" s="493" t="n">
        <v>157.8</v>
      </c>
      <c r="BC3511" s="493" t="n">
        <v>1262.76</v>
      </c>
      <c r="BD3511" s="493" t="n">
        <v>820</v>
      </c>
      <c r="BE3511" s="493" t="n">
        <v>110.4</v>
      </c>
      <c r="BF3511" s="493" t="n">
        <v>0</v>
      </c>
      <c r="BG3511" s="493" t="n">
        <v>325.2</v>
      </c>
      <c r="BH3511" s="493" t="n">
        <v>76.8</v>
      </c>
      <c r="BI3511" s="493" t="n">
        <v>0</v>
      </c>
      <c r="BJ3511" s="493" t="n">
        <v>83.40000000000001</v>
      </c>
      <c r="BK3511" s="493" t="n">
        <v>0</v>
      </c>
      <c r="BL3511" s="493" t="n">
        <v>0</v>
      </c>
      <c r="BM3511" s="493" t="n">
        <v>92.40000000000001</v>
      </c>
      <c r="BN3511" s="493" t="n">
        <v>1060.2</v>
      </c>
      <c r="BO3511" s="493" t="n">
        <v>1453.5</v>
      </c>
      <c r="BP3511" s="493" t="n">
        <v>1209.6</v>
      </c>
      <c r="BQ3511" s="493" t="n">
        <v>130.5</v>
      </c>
      <c r="BR3511" s="493" t="n">
        <v>1112.36</v>
      </c>
      <c r="BS3511" s="493" t="n">
        <v>772.66</v>
      </c>
      <c r="BT3511" s="493" t="n">
        <v>2363.7</v>
      </c>
      <c r="BU3511" s="493" t="n">
        <v>811.36</v>
      </c>
      <c r="BV3511" s="493" t="n">
        <v>2813.76</v>
      </c>
      <c r="BW3511" s="493" t="n">
        <v>217.5</v>
      </c>
    </row>
    <row r="3512">
      <c r="A3512" t="inlineStr">
        <is>
          <t>[C9D3] Angiotensin-II 길항제 칼슘길항제 복합제</t>
        </is>
      </c>
      <c r="B3512" t="inlineStr">
        <is>
          <t>셀트리온제약</t>
        </is>
      </c>
      <c r="C3512" t="inlineStr">
        <is>
          <t>올디피</t>
        </is>
      </c>
      <c r="D3512" t="inlineStr">
        <is>
          <t>셀트리온제약</t>
        </is>
      </c>
      <c r="E3512" t="inlineStr">
        <is>
          <t>amlodipine besylate,  hydrochlorothiazide,  olmesartan medoxomil</t>
        </is>
      </c>
      <c r="F3512" t="inlineStr">
        <is>
          <t>병원</t>
        </is>
      </c>
      <c r="G3512" t="inlineStr">
        <is>
          <t>Generic</t>
        </is>
      </c>
      <c r="H3512" s="493" t="n">
        <v>1722.1</v>
      </c>
      <c r="I3512" s="493" t="n">
        <v>1787.79</v>
      </c>
      <c r="J3512" s="493" t="n">
        <v>1443.6</v>
      </c>
      <c r="K3512" s="493" t="n">
        <v>2159.55</v>
      </c>
      <c r="L3512" s="493" t="n">
        <v>1919.7</v>
      </c>
      <c r="M3512" s="493" t="n">
        <v>1680</v>
      </c>
      <c r="N3512" s="493" t="n">
        <v>2220</v>
      </c>
      <c r="O3512" s="493" t="n">
        <v>1378.5</v>
      </c>
      <c r="P3512" s="493" t="n">
        <v>1618.45</v>
      </c>
      <c r="Q3512" s="493" t="n">
        <v>4423.4</v>
      </c>
      <c r="R3512" s="493" t="n">
        <v>4283.55</v>
      </c>
      <c r="S3512" s="493" t="n">
        <v>3984</v>
      </c>
      <c r="T3512" s="493" t="n">
        <v>4675.55</v>
      </c>
      <c r="U3512" s="493" t="n">
        <v>2620</v>
      </c>
      <c r="V3512" s="493" t="n">
        <v>2838.7</v>
      </c>
      <c r="W3512" s="493" t="n">
        <v>1920</v>
      </c>
      <c r="X3512" s="493" t="n">
        <v>3047.7</v>
      </c>
      <c r="Y3512" s="493" t="n">
        <v>4151.84</v>
      </c>
      <c r="Z3512" s="493" t="n">
        <v>3480</v>
      </c>
      <c r="AA3512" s="493" t="n">
        <v>4440</v>
      </c>
      <c r="AB3512" s="493" t="n">
        <v>3021</v>
      </c>
      <c r="AC3512" s="493" t="n">
        <v>3479.7</v>
      </c>
      <c r="AD3512" s="493" t="n">
        <v>2877.3</v>
      </c>
      <c r="AE3512" s="493" t="n">
        <v>5041.5</v>
      </c>
      <c r="AF3512" s="493" t="n">
        <v>3960</v>
      </c>
      <c r="AG3512" s="493" t="n">
        <v>3925.5</v>
      </c>
      <c r="AH3512" s="493" t="n">
        <v>3834</v>
      </c>
      <c r="AI3512" s="493" t="n">
        <v>2514.6</v>
      </c>
      <c r="AJ3512" s="493" t="n">
        <v>3000</v>
      </c>
      <c r="AK3512" s="493" t="n">
        <v>4560</v>
      </c>
      <c r="AL3512" s="493" t="n">
        <v>5031.6</v>
      </c>
      <c r="AM3512" s="493" t="n">
        <v>1560</v>
      </c>
      <c r="AN3512" s="493" t="n">
        <v>3240</v>
      </c>
      <c r="AO3512" s="493" t="n">
        <v>3541.2</v>
      </c>
      <c r="AP3512" s="493" t="n">
        <v>3847.8</v>
      </c>
      <c r="AQ3512" s="493" t="n">
        <v>2215.9</v>
      </c>
      <c r="AR3512" s="493" t="n">
        <v>5090.4</v>
      </c>
      <c r="AS3512" s="493" t="n">
        <v>2209.5</v>
      </c>
      <c r="AT3512" s="493" t="n">
        <v>6115.75</v>
      </c>
      <c r="AU3512" s="493" t="n">
        <v>3926.1</v>
      </c>
      <c r="AV3512" s="493" t="n">
        <v>5772.24</v>
      </c>
      <c r="AW3512" s="493" t="n">
        <v>5371.95</v>
      </c>
      <c r="AX3512" s="493" t="n">
        <v>6507.75</v>
      </c>
      <c r="AY3512" s="493" t="n">
        <v>5742.9</v>
      </c>
      <c r="AZ3512" s="493" t="n">
        <v>5927.05</v>
      </c>
      <c r="BA3512" s="493" t="n">
        <v>8126.03</v>
      </c>
      <c r="BB3512" s="493" t="n">
        <v>4107</v>
      </c>
      <c r="BC3512" s="493" t="n">
        <v>7394.7</v>
      </c>
      <c r="BD3512" s="493" t="n">
        <v>7852.79</v>
      </c>
      <c r="BE3512" s="493" t="n">
        <v>8219.5</v>
      </c>
      <c r="BF3512" s="493" t="n">
        <v>10487.02</v>
      </c>
      <c r="BG3512" s="493" t="n">
        <v>6275.9</v>
      </c>
      <c r="BH3512" s="493" t="n">
        <v>10886.05</v>
      </c>
      <c r="BI3512" s="493" t="n">
        <v>6198.51</v>
      </c>
      <c r="BJ3512" s="493" t="n">
        <v>12293.9</v>
      </c>
      <c r="BK3512" s="493" t="n">
        <v>5842.65</v>
      </c>
      <c r="BL3512" s="493" t="n">
        <v>8407.049999999999</v>
      </c>
      <c r="BM3512" s="493" t="n">
        <v>10059.4</v>
      </c>
      <c r="BN3512" s="493" t="n">
        <v>8598.549999999999</v>
      </c>
      <c r="BO3512" s="493" t="n">
        <v>9051.9</v>
      </c>
      <c r="BP3512" s="493" t="n">
        <v>10800.8</v>
      </c>
      <c r="BQ3512" s="493" t="n">
        <v>10346.9</v>
      </c>
      <c r="BR3512" s="493" t="n">
        <v>8108.07</v>
      </c>
      <c r="BS3512" s="493" t="n">
        <v>10413.16</v>
      </c>
      <c r="BT3512" s="493" t="n">
        <v>9962.110000000001</v>
      </c>
      <c r="BU3512" s="493" t="n">
        <v>11361.46</v>
      </c>
      <c r="BV3512" s="493" t="n">
        <v>15519.07</v>
      </c>
      <c r="BW3512" s="493" t="n">
        <v>11354.29</v>
      </c>
    </row>
    <row r="3513">
      <c r="A3513" t="inlineStr">
        <is>
          <t>[C9D3] Angiotensin-II 길항제 칼슘길항제 복합제</t>
        </is>
      </c>
      <c r="B3513" t="inlineStr">
        <is>
          <t>셀트리온제약</t>
        </is>
      </c>
      <c r="C3513" t="inlineStr">
        <is>
          <t>올디피</t>
        </is>
      </c>
      <c r="D3513" t="inlineStr">
        <is>
          <t>셀트리온제약</t>
        </is>
      </c>
      <c r="E3513" t="inlineStr">
        <is>
          <t>amlodipine besylate,  hydrochlorothiazide,  olmesartan medoxomil</t>
        </is>
      </c>
      <c r="F3513" t="inlineStr">
        <is>
          <t>의원</t>
        </is>
      </c>
      <c r="G3513" t="inlineStr">
        <is>
          <t>Generic</t>
        </is>
      </c>
      <c r="H3513" s="493" t="n">
        <v>19646.97</v>
      </c>
      <c r="I3513" s="493" t="n">
        <v>26119.39</v>
      </c>
      <c r="J3513" s="493" t="n">
        <v>36254.97</v>
      </c>
      <c r="K3513" s="493" t="n">
        <v>42404.88</v>
      </c>
      <c r="L3513" s="493" t="n">
        <v>44127.06</v>
      </c>
      <c r="M3513" s="493" t="n">
        <v>50183.85</v>
      </c>
      <c r="N3513" s="493" t="n">
        <v>49493.72</v>
      </c>
      <c r="O3513" s="493" t="n">
        <v>50270.08</v>
      </c>
      <c r="P3513" s="493" t="n">
        <v>48176.06</v>
      </c>
      <c r="Q3513" s="493" t="n">
        <v>53159.55</v>
      </c>
      <c r="R3513" s="493" t="n">
        <v>57873.5</v>
      </c>
      <c r="S3513" s="493" t="n">
        <v>64848.49</v>
      </c>
      <c r="T3513" s="493" t="n">
        <v>64929.05</v>
      </c>
      <c r="U3513" s="493" t="n">
        <v>65555.14</v>
      </c>
      <c r="V3513" s="493" t="n">
        <v>85757.36</v>
      </c>
      <c r="W3513" s="493" t="n">
        <v>84523.57000000001</v>
      </c>
      <c r="X3513" s="493" t="n">
        <v>89636.86</v>
      </c>
      <c r="Y3513" s="493" t="n">
        <v>93927.62</v>
      </c>
      <c r="Z3513" s="493" t="n">
        <v>92835.25</v>
      </c>
      <c r="AA3513" s="493" t="n">
        <v>101384.2</v>
      </c>
      <c r="AB3513" s="493" t="n">
        <v>100301.79</v>
      </c>
      <c r="AC3513" s="493" t="n">
        <v>108177.78</v>
      </c>
      <c r="AD3513" s="493" t="n">
        <v>103228.15</v>
      </c>
      <c r="AE3513" s="493" t="n">
        <v>118944.31</v>
      </c>
      <c r="AF3513" s="493" t="n">
        <v>110393.15</v>
      </c>
      <c r="AG3513" s="493" t="n">
        <v>112728.78</v>
      </c>
      <c r="AH3513" s="493" t="n">
        <v>136085.5</v>
      </c>
      <c r="AI3513" s="493" t="n">
        <v>124052.6</v>
      </c>
      <c r="AJ3513" s="493" t="n">
        <v>124771.13</v>
      </c>
      <c r="AK3513" s="493" t="n">
        <v>143286.9</v>
      </c>
      <c r="AL3513" s="493" t="n">
        <v>136105.45</v>
      </c>
      <c r="AM3513" s="493" t="n">
        <v>129019.5</v>
      </c>
      <c r="AN3513" s="493" t="n">
        <v>121635.07</v>
      </c>
      <c r="AO3513" s="493" t="n">
        <v>112059.86</v>
      </c>
      <c r="AP3513" s="493" t="n">
        <v>129259.4</v>
      </c>
      <c r="AQ3513" s="493" t="n">
        <v>141028.54</v>
      </c>
      <c r="AR3513" s="493" t="n">
        <v>151841.48</v>
      </c>
      <c r="AS3513" s="493" t="n">
        <v>169740.08</v>
      </c>
      <c r="AT3513" s="493" t="n">
        <v>174908.55</v>
      </c>
      <c r="AU3513" s="493" t="n">
        <v>187999.62</v>
      </c>
      <c r="AV3513" s="493" t="n">
        <v>191363.15</v>
      </c>
      <c r="AW3513" s="493" t="n">
        <v>167846.46</v>
      </c>
      <c r="AX3513" s="493" t="n">
        <v>192212.25</v>
      </c>
      <c r="AY3513" s="493" t="n">
        <v>189029.44</v>
      </c>
      <c r="AZ3513" s="493" t="n">
        <v>200766.05</v>
      </c>
      <c r="BA3513" s="493" t="n">
        <v>228741.06</v>
      </c>
      <c r="BB3513" s="493" t="n">
        <v>202848.56</v>
      </c>
      <c r="BC3513" s="493" t="n">
        <v>231543.2</v>
      </c>
      <c r="BD3513" s="493" t="n">
        <v>224826.77</v>
      </c>
      <c r="BE3513" s="493" t="n">
        <v>214776.3</v>
      </c>
      <c r="BF3513" s="493" t="n">
        <v>239596.41</v>
      </c>
      <c r="BG3513" s="493" t="n">
        <v>247568.53</v>
      </c>
      <c r="BH3513" s="493" t="n">
        <v>237531.89</v>
      </c>
      <c r="BI3513" s="493" t="n">
        <v>213914.02</v>
      </c>
      <c r="BJ3513" s="493" t="n">
        <v>237407.09</v>
      </c>
      <c r="BK3513" s="493" t="n">
        <v>229818.25</v>
      </c>
      <c r="BL3513" s="493" t="n">
        <v>256789.19</v>
      </c>
      <c r="BM3513" s="493" t="n">
        <v>237063.11</v>
      </c>
      <c r="BN3513" s="493" t="n">
        <v>238941.68</v>
      </c>
      <c r="BO3513" s="493" t="n">
        <v>271605.62</v>
      </c>
      <c r="BP3513" s="493" t="n">
        <v>267392.21</v>
      </c>
      <c r="BQ3513" s="493" t="n">
        <v>249074.36</v>
      </c>
      <c r="BR3513" s="493" t="n">
        <v>288567.05</v>
      </c>
      <c r="BS3513" s="493" t="n">
        <v>282890.57</v>
      </c>
      <c r="BT3513" s="493" t="n">
        <v>267334.85</v>
      </c>
      <c r="BU3513" s="493" t="n">
        <v>297778.85</v>
      </c>
      <c r="BV3513" s="493" t="n">
        <v>314223.14</v>
      </c>
      <c r="BW3513" s="493" t="n">
        <v>304632</v>
      </c>
    </row>
    <row r="3514">
      <c r="A3514" t="inlineStr">
        <is>
          <t>[C9D3] Angiotensin-II 길항제 칼슘길항제 복합제</t>
        </is>
      </c>
      <c r="B3514" t="inlineStr">
        <is>
          <t>셀트리온제약</t>
        </is>
      </c>
      <c r="C3514" t="inlineStr">
        <is>
          <t>올디피</t>
        </is>
      </c>
      <c r="D3514" t="inlineStr">
        <is>
          <t>셀트리온제약</t>
        </is>
      </c>
      <c r="E3514" t="inlineStr">
        <is>
          <t>amlodipine besylate,  hydrochlorothiazide,  olmesartan medoxomil</t>
        </is>
      </c>
      <c r="F3514" t="inlineStr">
        <is>
          <t>보건소</t>
        </is>
      </c>
      <c r="G3514" t="inlineStr">
        <is>
          <t>Generic</t>
        </is>
      </c>
      <c r="H3514" s="493" t="n">
        <v>0</v>
      </c>
      <c r="I3514" s="493" t="n">
        <v>0</v>
      </c>
      <c r="J3514" s="493" t="n">
        <v>0</v>
      </c>
      <c r="K3514" s="493" t="n">
        <v>0</v>
      </c>
      <c r="L3514" s="493" t="n">
        <v>790.2</v>
      </c>
      <c r="M3514" s="493" t="n">
        <v>789</v>
      </c>
      <c r="N3514" s="493" t="n">
        <v>1107</v>
      </c>
      <c r="O3514" s="493" t="n">
        <v>2157.6</v>
      </c>
      <c r="P3514" s="493" t="n">
        <v>908.1</v>
      </c>
      <c r="Q3514" s="493" t="n">
        <v>1076.4</v>
      </c>
      <c r="R3514" s="493" t="n">
        <v>988.2</v>
      </c>
      <c r="S3514" s="493" t="n">
        <v>382.2</v>
      </c>
      <c r="T3514" s="493" t="n">
        <v>698.4</v>
      </c>
      <c r="U3514" s="493" t="n">
        <v>0</v>
      </c>
      <c r="V3514" s="493" t="n">
        <v>1512.9</v>
      </c>
      <c r="W3514" s="493" t="n">
        <v>0</v>
      </c>
      <c r="X3514" s="493" t="n">
        <v>1048.2</v>
      </c>
      <c r="Y3514" s="493" t="n">
        <v>128.7</v>
      </c>
      <c r="Z3514" s="493" t="n">
        <v>1484.1</v>
      </c>
      <c r="AA3514" s="493" t="n">
        <v>207</v>
      </c>
      <c r="AB3514" s="493" t="n">
        <v>2326.2</v>
      </c>
      <c r="AC3514" s="493" t="n">
        <v>689.4</v>
      </c>
      <c r="AD3514" s="493" t="n">
        <v>1255.5</v>
      </c>
      <c r="AE3514" s="493" t="n">
        <v>2336.1</v>
      </c>
      <c r="AF3514" s="493" t="n">
        <v>1294.8</v>
      </c>
      <c r="AG3514" s="493" t="n">
        <v>2884.2</v>
      </c>
      <c r="AH3514" s="493" t="n">
        <v>2503.5</v>
      </c>
      <c r="AI3514" s="493" t="n">
        <v>359.88</v>
      </c>
      <c r="AJ3514" s="493" t="n">
        <v>17154.9</v>
      </c>
      <c r="AK3514" s="493" t="n">
        <v>7758.3</v>
      </c>
      <c r="AL3514" s="493" t="n">
        <v>4011.6</v>
      </c>
      <c r="AM3514" s="493" t="n">
        <v>11545.8</v>
      </c>
      <c r="AN3514" s="493" t="n">
        <v>3244.5</v>
      </c>
      <c r="AO3514" s="493" t="n">
        <v>1127.55</v>
      </c>
      <c r="AP3514" s="493" t="n">
        <v>5623.5</v>
      </c>
      <c r="AQ3514" s="493" t="n">
        <v>6748.8</v>
      </c>
      <c r="AR3514" s="493" t="n">
        <v>7335</v>
      </c>
      <c r="AS3514" s="493" t="n">
        <v>12761.46</v>
      </c>
      <c r="AT3514" s="493" t="n">
        <v>9412.35</v>
      </c>
      <c r="AU3514" s="493" t="n">
        <v>1892.25</v>
      </c>
      <c r="AV3514" s="493" t="n">
        <v>9713.4</v>
      </c>
      <c r="AW3514" s="493" t="n">
        <v>785.7</v>
      </c>
      <c r="AX3514" s="493" t="n">
        <v>3859.2</v>
      </c>
      <c r="AY3514" s="493" t="n">
        <v>620.4</v>
      </c>
      <c r="AZ3514" s="493" t="n">
        <v>9396.299999999999</v>
      </c>
      <c r="BA3514" s="493" t="n">
        <v>8418.299999999999</v>
      </c>
      <c r="BB3514" s="493" t="n">
        <v>6601.2</v>
      </c>
      <c r="BC3514" s="493" t="n">
        <v>7722.6</v>
      </c>
      <c r="BD3514" s="493" t="n">
        <v>11249.7</v>
      </c>
      <c r="BE3514" s="493" t="n">
        <v>3918.45</v>
      </c>
      <c r="BF3514" s="493" t="n">
        <v>11501.25</v>
      </c>
      <c r="BG3514" s="493" t="n">
        <v>4350.6</v>
      </c>
      <c r="BH3514" s="493" t="n">
        <v>2654.85</v>
      </c>
      <c r="BI3514" s="493" t="n">
        <v>14725.8</v>
      </c>
      <c r="BJ3514" s="493" t="n">
        <v>13439.45</v>
      </c>
      <c r="BK3514" s="493" t="n">
        <v>9961.35</v>
      </c>
      <c r="BL3514" s="493" t="n">
        <v>4332.9</v>
      </c>
      <c r="BM3514" s="493" t="n">
        <v>2796</v>
      </c>
      <c r="BN3514" s="493" t="n">
        <v>13017.15</v>
      </c>
      <c r="BO3514" s="493" t="n">
        <v>13205.4</v>
      </c>
      <c r="BP3514" s="493" t="n">
        <v>24119.7</v>
      </c>
      <c r="BQ3514" s="493" t="n">
        <v>11857.2</v>
      </c>
      <c r="BR3514" s="493" t="n">
        <v>4823.7</v>
      </c>
      <c r="BS3514" s="493" t="n">
        <v>17142</v>
      </c>
      <c r="BT3514" s="493" t="n">
        <v>3717.75</v>
      </c>
      <c r="BU3514" s="493" t="n">
        <v>6954</v>
      </c>
      <c r="BV3514" s="493" t="n">
        <v>11455.8</v>
      </c>
      <c r="BW3514" s="493" t="n">
        <v>1895.7</v>
      </c>
    </row>
    <row r="3515">
      <c r="A3515" t="inlineStr">
        <is>
          <t>[C9D3] Angiotensin-II 길항제 칼슘길항제 복합제</t>
        </is>
      </c>
      <c r="B3515" t="inlineStr">
        <is>
          <t>셀트리온제약</t>
        </is>
      </c>
      <c r="C3515" t="inlineStr">
        <is>
          <t>이달디핀</t>
        </is>
      </c>
      <c r="D3515" t="inlineStr">
        <is>
          <t>셀트리온제약</t>
        </is>
      </c>
      <c r="E3515" t="inlineStr">
        <is>
          <t>amlodipine besylate  ( as amlodipine),  azilsartan medoxomil potassium  ( as azilsartan medoxomil)</t>
        </is>
      </c>
      <c r="F3515" t="inlineStr">
        <is>
          <t>상급종합병원</t>
        </is>
      </c>
      <c r="G3515" t="inlineStr">
        <is>
          <t>Generic</t>
        </is>
      </c>
      <c r="H3515" s="493" t="n">
        <v>0</v>
      </c>
      <c r="I3515" s="493" t="n">
        <v>0</v>
      </c>
      <c r="J3515" s="493" t="n">
        <v>0</v>
      </c>
      <c r="K3515" s="493" t="n">
        <v>0</v>
      </c>
      <c r="L3515" s="493" t="n">
        <v>0</v>
      </c>
      <c r="M3515" s="493" t="n">
        <v>0</v>
      </c>
      <c r="N3515" s="493" t="n">
        <v>0</v>
      </c>
      <c r="O3515" s="493" t="n">
        <v>0</v>
      </c>
      <c r="P3515" s="493" t="n">
        <v>0</v>
      </c>
      <c r="Q3515" s="493" t="n">
        <v>0</v>
      </c>
      <c r="R3515" s="493" t="n">
        <v>0</v>
      </c>
      <c r="S3515" s="493" t="n">
        <v>0</v>
      </c>
      <c r="T3515" s="493" t="n">
        <v>0</v>
      </c>
      <c r="U3515" s="493" t="n">
        <v>0</v>
      </c>
      <c r="V3515" s="493" t="n">
        <v>0</v>
      </c>
      <c r="W3515" s="493" t="n">
        <v>0</v>
      </c>
      <c r="X3515" s="493" t="n">
        <v>0</v>
      </c>
      <c r="Y3515" s="493" t="n">
        <v>0</v>
      </c>
      <c r="Z3515" s="493" t="n">
        <v>0</v>
      </c>
      <c r="AA3515" s="493" t="n">
        <v>0</v>
      </c>
      <c r="AB3515" s="493" t="n">
        <v>0</v>
      </c>
      <c r="AC3515" s="493" t="n">
        <v>0</v>
      </c>
      <c r="AD3515" s="493" t="n">
        <v>0</v>
      </c>
      <c r="AE3515" s="493" t="n">
        <v>0</v>
      </c>
      <c r="AF3515" s="493" t="n">
        <v>0</v>
      </c>
      <c r="AG3515" s="493" t="n">
        <v>0</v>
      </c>
      <c r="AH3515" s="493" t="n">
        <v>0</v>
      </c>
      <c r="AI3515" s="493" t="n">
        <v>0</v>
      </c>
      <c r="AJ3515" s="493" t="n">
        <v>0</v>
      </c>
      <c r="AK3515" s="493" t="n">
        <v>0</v>
      </c>
      <c r="AL3515" s="493" t="n">
        <v>0</v>
      </c>
      <c r="AM3515" s="493" t="n">
        <v>0</v>
      </c>
      <c r="AN3515" s="493" t="n">
        <v>0</v>
      </c>
      <c r="AO3515" s="493" t="n">
        <v>0</v>
      </c>
      <c r="AP3515" s="493" t="n">
        <v>0</v>
      </c>
      <c r="AQ3515" s="493" t="n">
        <v>0</v>
      </c>
      <c r="AR3515" s="493" t="n">
        <v>0</v>
      </c>
      <c r="AS3515" s="493" t="n">
        <v>0</v>
      </c>
      <c r="AT3515" s="493" t="n">
        <v>0</v>
      </c>
      <c r="AU3515" s="493" t="n">
        <v>0</v>
      </c>
      <c r="AV3515" s="493" t="n">
        <v>0</v>
      </c>
      <c r="AW3515" s="493" t="n">
        <v>0</v>
      </c>
      <c r="AX3515" s="493" t="n">
        <v>0</v>
      </c>
      <c r="AY3515" s="493" t="n">
        <v>0</v>
      </c>
      <c r="AZ3515" s="493" t="n">
        <v>0</v>
      </c>
      <c r="BA3515" s="493" t="n">
        <v>0</v>
      </c>
      <c r="BB3515" s="493" t="n">
        <v>0</v>
      </c>
      <c r="BC3515" s="493" t="n">
        <v>0</v>
      </c>
      <c r="BD3515" s="493" t="n">
        <v>0</v>
      </c>
      <c r="BE3515" s="493" t="n">
        <v>0</v>
      </c>
      <c r="BF3515" s="493" t="n">
        <v>0</v>
      </c>
      <c r="BG3515" s="493" t="n">
        <v>0</v>
      </c>
      <c r="BH3515" s="493" t="n">
        <v>0</v>
      </c>
      <c r="BI3515" s="493" t="n">
        <v>0</v>
      </c>
      <c r="BJ3515" s="493" t="n">
        <v>0</v>
      </c>
      <c r="BK3515" s="493" t="n">
        <v>0</v>
      </c>
      <c r="BL3515" s="493" t="n">
        <v>0</v>
      </c>
      <c r="BM3515" s="493" t="n">
        <v>0</v>
      </c>
      <c r="BN3515" s="493" t="n">
        <v>0</v>
      </c>
      <c r="BO3515" s="493" t="n">
        <v>0</v>
      </c>
      <c r="BP3515" s="493" t="n">
        <v>0</v>
      </c>
      <c r="BQ3515" s="493" t="n">
        <v>0</v>
      </c>
      <c r="BR3515" s="493" t="n">
        <v>0</v>
      </c>
      <c r="BS3515" s="493" t="n">
        <v>0</v>
      </c>
      <c r="BT3515" s="493" t="n">
        <v>3341.5</v>
      </c>
      <c r="BU3515" s="493" t="n">
        <v>5311.54</v>
      </c>
      <c r="BV3515" s="493" t="n">
        <v>20428.1</v>
      </c>
      <c r="BW3515" s="493" t="n">
        <v>13401.15</v>
      </c>
    </row>
    <row r="3516">
      <c r="A3516" t="inlineStr">
        <is>
          <t>[C9D3] Angiotensin-II 길항제 칼슘길항제 복합제</t>
        </is>
      </c>
      <c r="B3516" t="inlineStr">
        <is>
          <t>셀트리온제약</t>
        </is>
      </c>
      <c r="C3516" t="inlineStr">
        <is>
          <t>이달디핀</t>
        </is>
      </c>
      <c r="D3516" t="inlineStr">
        <is>
          <t>셀트리온제약</t>
        </is>
      </c>
      <c r="E3516" t="inlineStr">
        <is>
          <t>amlodipine besylate  ( as amlodipine),  azilsartan medoxomil potassium  ( as azilsartan medoxomil)</t>
        </is>
      </c>
      <c r="F3516" t="inlineStr">
        <is>
          <t>종합병원</t>
        </is>
      </c>
      <c r="G3516" t="inlineStr">
        <is>
          <t>Generic</t>
        </is>
      </c>
      <c r="H3516" s="493" t="n">
        <v>0</v>
      </c>
      <c r="I3516" s="493" t="n">
        <v>0</v>
      </c>
      <c r="J3516" s="493" t="n">
        <v>0</v>
      </c>
      <c r="K3516" s="493" t="n">
        <v>0</v>
      </c>
      <c r="L3516" s="493" t="n">
        <v>0</v>
      </c>
      <c r="M3516" s="493" t="n">
        <v>0</v>
      </c>
      <c r="N3516" s="493" t="n">
        <v>0</v>
      </c>
      <c r="O3516" s="493" t="n">
        <v>0</v>
      </c>
      <c r="P3516" s="493" t="n">
        <v>0</v>
      </c>
      <c r="Q3516" s="493" t="n">
        <v>0</v>
      </c>
      <c r="R3516" s="493" t="n">
        <v>0</v>
      </c>
      <c r="S3516" s="493" t="n">
        <v>0</v>
      </c>
      <c r="T3516" s="493" t="n">
        <v>0</v>
      </c>
      <c r="U3516" s="493" t="n">
        <v>0</v>
      </c>
      <c r="V3516" s="493" t="n">
        <v>0</v>
      </c>
      <c r="W3516" s="493" t="n">
        <v>0</v>
      </c>
      <c r="X3516" s="493" t="n">
        <v>0</v>
      </c>
      <c r="Y3516" s="493" t="n">
        <v>0</v>
      </c>
      <c r="Z3516" s="493" t="n">
        <v>0</v>
      </c>
      <c r="AA3516" s="493" t="n">
        <v>0</v>
      </c>
      <c r="AB3516" s="493" t="n">
        <v>0</v>
      </c>
      <c r="AC3516" s="493" t="n">
        <v>0</v>
      </c>
      <c r="AD3516" s="493" t="n">
        <v>0</v>
      </c>
      <c r="AE3516" s="493" t="n">
        <v>0</v>
      </c>
      <c r="AF3516" s="493" t="n">
        <v>0</v>
      </c>
      <c r="AG3516" s="493" t="n">
        <v>0</v>
      </c>
      <c r="AH3516" s="493" t="n">
        <v>0</v>
      </c>
      <c r="AI3516" s="493" t="n">
        <v>0</v>
      </c>
      <c r="AJ3516" s="493" t="n">
        <v>0</v>
      </c>
      <c r="AK3516" s="493" t="n">
        <v>0</v>
      </c>
      <c r="AL3516" s="493" t="n">
        <v>0</v>
      </c>
      <c r="AM3516" s="493" t="n">
        <v>0</v>
      </c>
      <c r="AN3516" s="493" t="n">
        <v>0</v>
      </c>
      <c r="AO3516" s="493" t="n">
        <v>0</v>
      </c>
      <c r="AP3516" s="493" t="n">
        <v>0</v>
      </c>
      <c r="AQ3516" s="493" t="n">
        <v>0</v>
      </c>
      <c r="AR3516" s="493" t="n">
        <v>0</v>
      </c>
      <c r="AS3516" s="493" t="n">
        <v>0</v>
      </c>
      <c r="AT3516" s="493" t="n">
        <v>0</v>
      </c>
      <c r="AU3516" s="493" t="n">
        <v>0</v>
      </c>
      <c r="AV3516" s="493" t="n">
        <v>0</v>
      </c>
      <c r="AW3516" s="493" t="n">
        <v>0</v>
      </c>
      <c r="AX3516" s="493" t="n">
        <v>0</v>
      </c>
      <c r="AY3516" s="493" t="n">
        <v>0</v>
      </c>
      <c r="AZ3516" s="493" t="n">
        <v>0</v>
      </c>
      <c r="BA3516" s="493" t="n">
        <v>0</v>
      </c>
      <c r="BB3516" s="493" t="n">
        <v>0</v>
      </c>
      <c r="BC3516" s="493" t="n">
        <v>0</v>
      </c>
      <c r="BD3516" s="493" t="n">
        <v>0</v>
      </c>
      <c r="BE3516" s="493" t="n">
        <v>0</v>
      </c>
      <c r="BF3516" s="493" t="n">
        <v>0</v>
      </c>
      <c r="BG3516" s="493" t="n">
        <v>0</v>
      </c>
      <c r="BH3516" s="493" t="n">
        <v>0</v>
      </c>
      <c r="BI3516" s="493" t="n">
        <v>0</v>
      </c>
      <c r="BJ3516" s="493" t="n">
        <v>0</v>
      </c>
      <c r="BK3516" s="493" t="n">
        <v>0</v>
      </c>
      <c r="BL3516" s="493" t="n">
        <v>0</v>
      </c>
      <c r="BM3516" s="493" t="n">
        <v>0</v>
      </c>
      <c r="BN3516" s="493" t="n">
        <v>0</v>
      </c>
      <c r="BO3516" s="493" t="n">
        <v>0</v>
      </c>
      <c r="BP3516" s="493" t="n">
        <v>0</v>
      </c>
      <c r="BQ3516" s="493" t="n">
        <v>400.5</v>
      </c>
      <c r="BR3516" s="493" t="n">
        <v>9825.91</v>
      </c>
      <c r="BS3516" s="493" t="n">
        <v>9463.57</v>
      </c>
      <c r="BT3516" s="493" t="n">
        <v>16217.19</v>
      </c>
      <c r="BU3516" s="493" t="n">
        <v>19385.34</v>
      </c>
      <c r="BV3516" s="493" t="n">
        <v>29012.23</v>
      </c>
      <c r="BW3516" s="493" t="n">
        <v>29146.66</v>
      </c>
    </row>
    <row r="3517">
      <c r="A3517" t="inlineStr">
        <is>
          <t>[C9D3] Angiotensin-II 길항제 칼슘길항제 복합제</t>
        </is>
      </c>
      <c r="B3517" t="inlineStr">
        <is>
          <t>셀트리온제약</t>
        </is>
      </c>
      <c r="C3517" t="inlineStr">
        <is>
          <t>이달디핀</t>
        </is>
      </c>
      <c r="D3517" t="inlineStr">
        <is>
          <t>셀트리온제약</t>
        </is>
      </c>
      <c r="E3517" t="inlineStr">
        <is>
          <t>amlodipine besylate  ( as amlodipine),  azilsartan medoxomil potassium  ( as azilsartan medoxomil)</t>
        </is>
      </c>
      <c r="F3517" t="inlineStr">
        <is>
          <t>병원</t>
        </is>
      </c>
      <c r="G3517" t="inlineStr">
        <is>
          <t>Generic</t>
        </is>
      </c>
      <c r="H3517" s="493" t="n">
        <v>0</v>
      </c>
      <c r="I3517" s="493" t="n">
        <v>0</v>
      </c>
      <c r="J3517" s="493" t="n">
        <v>0</v>
      </c>
      <c r="K3517" s="493" t="n">
        <v>0</v>
      </c>
      <c r="L3517" s="493" t="n">
        <v>0</v>
      </c>
      <c r="M3517" s="493" t="n">
        <v>0</v>
      </c>
      <c r="N3517" s="493" t="n">
        <v>0</v>
      </c>
      <c r="O3517" s="493" t="n">
        <v>0</v>
      </c>
      <c r="P3517" s="493" t="n">
        <v>0</v>
      </c>
      <c r="Q3517" s="493" t="n">
        <v>0</v>
      </c>
      <c r="R3517" s="493" t="n">
        <v>0</v>
      </c>
      <c r="S3517" s="493" t="n">
        <v>0</v>
      </c>
      <c r="T3517" s="493" t="n">
        <v>0</v>
      </c>
      <c r="U3517" s="493" t="n">
        <v>0</v>
      </c>
      <c r="V3517" s="493" t="n">
        <v>0</v>
      </c>
      <c r="W3517" s="493" t="n">
        <v>0</v>
      </c>
      <c r="X3517" s="493" t="n">
        <v>0</v>
      </c>
      <c r="Y3517" s="493" t="n">
        <v>0</v>
      </c>
      <c r="Z3517" s="493" t="n">
        <v>0</v>
      </c>
      <c r="AA3517" s="493" t="n">
        <v>0</v>
      </c>
      <c r="AB3517" s="493" t="n">
        <v>0</v>
      </c>
      <c r="AC3517" s="493" t="n">
        <v>0</v>
      </c>
      <c r="AD3517" s="493" t="n">
        <v>0</v>
      </c>
      <c r="AE3517" s="493" t="n">
        <v>0</v>
      </c>
      <c r="AF3517" s="493" t="n">
        <v>0</v>
      </c>
      <c r="AG3517" s="493" t="n">
        <v>0</v>
      </c>
      <c r="AH3517" s="493" t="n">
        <v>0</v>
      </c>
      <c r="AI3517" s="493" t="n">
        <v>0</v>
      </c>
      <c r="AJ3517" s="493" t="n">
        <v>0</v>
      </c>
      <c r="AK3517" s="493" t="n">
        <v>0</v>
      </c>
      <c r="AL3517" s="493" t="n">
        <v>0</v>
      </c>
      <c r="AM3517" s="493" t="n">
        <v>0</v>
      </c>
      <c r="AN3517" s="493" t="n">
        <v>0</v>
      </c>
      <c r="AO3517" s="493" t="n">
        <v>0</v>
      </c>
      <c r="AP3517" s="493" t="n">
        <v>0</v>
      </c>
      <c r="AQ3517" s="493" t="n">
        <v>0</v>
      </c>
      <c r="AR3517" s="493" t="n">
        <v>0</v>
      </c>
      <c r="AS3517" s="493" t="n">
        <v>0</v>
      </c>
      <c r="AT3517" s="493" t="n">
        <v>0</v>
      </c>
      <c r="AU3517" s="493" t="n">
        <v>0</v>
      </c>
      <c r="AV3517" s="493" t="n">
        <v>0</v>
      </c>
      <c r="AW3517" s="493" t="n">
        <v>0</v>
      </c>
      <c r="AX3517" s="493" t="n">
        <v>0</v>
      </c>
      <c r="AY3517" s="493" t="n">
        <v>0</v>
      </c>
      <c r="AZ3517" s="493" t="n">
        <v>0</v>
      </c>
      <c r="BA3517" s="493" t="n">
        <v>0</v>
      </c>
      <c r="BB3517" s="493" t="n">
        <v>0</v>
      </c>
      <c r="BC3517" s="493" t="n">
        <v>0</v>
      </c>
      <c r="BD3517" s="493" t="n">
        <v>0</v>
      </c>
      <c r="BE3517" s="493" t="n">
        <v>0</v>
      </c>
      <c r="BF3517" s="493" t="n">
        <v>0</v>
      </c>
      <c r="BG3517" s="493" t="n">
        <v>0</v>
      </c>
      <c r="BH3517" s="493" t="n">
        <v>0</v>
      </c>
      <c r="BI3517" s="493" t="n">
        <v>0</v>
      </c>
      <c r="BJ3517" s="493" t="n">
        <v>0</v>
      </c>
      <c r="BK3517" s="493" t="n">
        <v>0</v>
      </c>
      <c r="BL3517" s="493" t="n">
        <v>0</v>
      </c>
      <c r="BM3517" s="493" t="n">
        <v>0</v>
      </c>
      <c r="BN3517" s="493" t="n">
        <v>0</v>
      </c>
      <c r="BO3517" s="493" t="n">
        <v>0</v>
      </c>
      <c r="BP3517" s="493" t="n">
        <v>0</v>
      </c>
      <c r="BQ3517" s="493" t="n">
        <v>237</v>
      </c>
      <c r="BR3517" s="493" t="n">
        <v>542.87</v>
      </c>
      <c r="BS3517" s="493" t="n">
        <v>1528.1</v>
      </c>
      <c r="BT3517" s="493" t="n">
        <v>3308.31</v>
      </c>
      <c r="BU3517" s="493" t="n">
        <v>12176.9</v>
      </c>
      <c r="BV3517" s="493" t="n">
        <v>17296.77</v>
      </c>
      <c r="BW3517" s="493" t="n">
        <v>18502.9</v>
      </c>
    </row>
    <row r="3518">
      <c r="A3518" t="inlineStr">
        <is>
          <t>[C9D3] Angiotensin-II 길항제 칼슘길항제 복합제</t>
        </is>
      </c>
      <c r="B3518" t="inlineStr">
        <is>
          <t>셀트리온제약</t>
        </is>
      </c>
      <c r="C3518" t="inlineStr">
        <is>
          <t>이달디핀</t>
        </is>
      </c>
      <c r="D3518" t="inlineStr">
        <is>
          <t>셀트리온제약</t>
        </is>
      </c>
      <c r="E3518" t="inlineStr">
        <is>
          <t>amlodipine besylate  ( as amlodipine),  azilsartan medoxomil potassium  ( as azilsartan medoxomil)</t>
        </is>
      </c>
      <c r="F3518" t="inlineStr">
        <is>
          <t>의원</t>
        </is>
      </c>
      <c r="G3518" t="inlineStr">
        <is>
          <t>Generic</t>
        </is>
      </c>
      <c r="H3518" s="493" t="n">
        <v>0</v>
      </c>
      <c r="I3518" s="493" t="n">
        <v>0</v>
      </c>
      <c r="J3518" s="493" t="n">
        <v>0</v>
      </c>
      <c r="K3518" s="493" t="n">
        <v>0</v>
      </c>
      <c r="L3518" s="493" t="n">
        <v>0</v>
      </c>
      <c r="M3518" s="493" t="n">
        <v>0</v>
      </c>
      <c r="N3518" s="493" t="n">
        <v>0</v>
      </c>
      <c r="O3518" s="493" t="n">
        <v>0</v>
      </c>
      <c r="P3518" s="493" t="n">
        <v>0</v>
      </c>
      <c r="Q3518" s="493" t="n">
        <v>0</v>
      </c>
      <c r="R3518" s="493" t="n">
        <v>0</v>
      </c>
      <c r="S3518" s="493" t="n">
        <v>0</v>
      </c>
      <c r="T3518" s="493" t="n">
        <v>0</v>
      </c>
      <c r="U3518" s="493" t="n">
        <v>0</v>
      </c>
      <c r="V3518" s="493" t="n">
        <v>0</v>
      </c>
      <c r="W3518" s="493" t="n">
        <v>0</v>
      </c>
      <c r="X3518" s="493" t="n">
        <v>0</v>
      </c>
      <c r="Y3518" s="493" t="n">
        <v>0</v>
      </c>
      <c r="Z3518" s="493" t="n">
        <v>0</v>
      </c>
      <c r="AA3518" s="493" t="n">
        <v>0</v>
      </c>
      <c r="AB3518" s="493" t="n">
        <v>0</v>
      </c>
      <c r="AC3518" s="493" t="n">
        <v>0</v>
      </c>
      <c r="AD3518" s="493" t="n">
        <v>0</v>
      </c>
      <c r="AE3518" s="493" t="n">
        <v>0</v>
      </c>
      <c r="AF3518" s="493" t="n">
        <v>0</v>
      </c>
      <c r="AG3518" s="493" t="n">
        <v>0</v>
      </c>
      <c r="AH3518" s="493" t="n">
        <v>0</v>
      </c>
      <c r="AI3518" s="493" t="n">
        <v>0</v>
      </c>
      <c r="AJ3518" s="493" t="n">
        <v>0</v>
      </c>
      <c r="AK3518" s="493" t="n">
        <v>0</v>
      </c>
      <c r="AL3518" s="493" t="n">
        <v>0</v>
      </c>
      <c r="AM3518" s="493" t="n">
        <v>0</v>
      </c>
      <c r="AN3518" s="493" t="n">
        <v>0</v>
      </c>
      <c r="AO3518" s="493" t="n">
        <v>0</v>
      </c>
      <c r="AP3518" s="493" t="n">
        <v>0</v>
      </c>
      <c r="AQ3518" s="493" t="n">
        <v>0</v>
      </c>
      <c r="AR3518" s="493" t="n">
        <v>0</v>
      </c>
      <c r="AS3518" s="493" t="n">
        <v>0</v>
      </c>
      <c r="AT3518" s="493" t="n">
        <v>0</v>
      </c>
      <c r="AU3518" s="493" t="n">
        <v>0</v>
      </c>
      <c r="AV3518" s="493" t="n">
        <v>0</v>
      </c>
      <c r="AW3518" s="493" t="n">
        <v>0</v>
      </c>
      <c r="AX3518" s="493" t="n">
        <v>0</v>
      </c>
      <c r="AY3518" s="493" t="n">
        <v>0</v>
      </c>
      <c r="AZ3518" s="493" t="n">
        <v>0</v>
      </c>
      <c r="BA3518" s="493" t="n">
        <v>0</v>
      </c>
      <c r="BB3518" s="493" t="n">
        <v>0</v>
      </c>
      <c r="BC3518" s="493" t="n">
        <v>0</v>
      </c>
      <c r="BD3518" s="493" t="n">
        <v>0</v>
      </c>
      <c r="BE3518" s="493" t="n">
        <v>0</v>
      </c>
      <c r="BF3518" s="493" t="n">
        <v>0</v>
      </c>
      <c r="BG3518" s="493" t="n">
        <v>0</v>
      </c>
      <c r="BH3518" s="493" t="n">
        <v>0</v>
      </c>
      <c r="BI3518" s="493" t="n">
        <v>0</v>
      </c>
      <c r="BJ3518" s="493" t="n">
        <v>0</v>
      </c>
      <c r="BK3518" s="493" t="n">
        <v>0</v>
      </c>
      <c r="BL3518" s="493" t="n">
        <v>0</v>
      </c>
      <c r="BM3518" s="493" t="n">
        <v>0</v>
      </c>
      <c r="BN3518" s="493" t="n">
        <v>0</v>
      </c>
      <c r="BO3518" s="493" t="n">
        <v>0</v>
      </c>
      <c r="BP3518" s="493" t="n">
        <v>9928.42</v>
      </c>
      <c r="BQ3518" s="493" t="n">
        <v>63433.19</v>
      </c>
      <c r="BR3518" s="493" t="n">
        <v>124960.45</v>
      </c>
      <c r="BS3518" s="493" t="n">
        <v>188168.48</v>
      </c>
      <c r="BT3518" s="493" t="n">
        <v>206052.99</v>
      </c>
      <c r="BU3518" s="493" t="n">
        <v>231958.55</v>
      </c>
      <c r="BV3518" s="493" t="n">
        <v>249210.15</v>
      </c>
      <c r="BW3518" s="493" t="n">
        <v>267711.71</v>
      </c>
    </row>
    <row r="3519">
      <c r="A3519" t="inlineStr">
        <is>
          <t>[C9D3] Angiotensin-II 길항제 칼슘길항제 복합제</t>
        </is>
      </c>
      <c r="B3519" t="inlineStr">
        <is>
          <t>셀트리온제약</t>
        </is>
      </c>
      <c r="C3519" t="inlineStr">
        <is>
          <t>이달디핀</t>
        </is>
      </c>
      <c r="D3519" t="inlineStr">
        <is>
          <t>셀트리온제약</t>
        </is>
      </c>
      <c r="E3519" t="inlineStr">
        <is>
          <t>amlodipine besylate  ( as amlodipine),  azilsartan medoxomil potassium  ( as azilsartan medoxomil)</t>
        </is>
      </c>
      <c r="F3519" t="inlineStr">
        <is>
          <t>보건소</t>
        </is>
      </c>
      <c r="G3519" t="inlineStr">
        <is>
          <t>Generic</t>
        </is>
      </c>
      <c r="H3519" s="493" t="n">
        <v>0</v>
      </c>
      <c r="I3519" s="493" t="n">
        <v>0</v>
      </c>
      <c r="J3519" s="493" t="n">
        <v>0</v>
      </c>
      <c r="K3519" s="493" t="n">
        <v>0</v>
      </c>
      <c r="L3519" s="493" t="n">
        <v>0</v>
      </c>
      <c r="M3519" s="493" t="n">
        <v>0</v>
      </c>
      <c r="N3519" s="493" t="n">
        <v>0</v>
      </c>
      <c r="O3519" s="493" t="n">
        <v>0</v>
      </c>
      <c r="P3519" s="493" t="n">
        <v>0</v>
      </c>
      <c r="Q3519" s="493" t="n">
        <v>0</v>
      </c>
      <c r="R3519" s="493" t="n">
        <v>0</v>
      </c>
      <c r="S3519" s="493" t="n">
        <v>0</v>
      </c>
      <c r="T3519" s="493" t="n">
        <v>0</v>
      </c>
      <c r="U3519" s="493" t="n">
        <v>0</v>
      </c>
      <c r="V3519" s="493" t="n">
        <v>0</v>
      </c>
      <c r="W3519" s="493" t="n">
        <v>0</v>
      </c>
      <c r="X3519" s="493" t="n">
        <v>0</v>
      </c>
      <c r="Y3519" s="493" t="n">
        <v>0</v>
      </c>
      <c r="Z3519" s="493" t="n">
        <v>0</v>
      </c>
      <c r="AA3519" s="493" t="n">
        <v>0</v>
      </c>
      <c r="AB3519" s="493" t="n">
        <v>0</v>
      </c>
      <c r="AC3519" s="493" t="n">
        <v>0</v>
      </c>
      <c r="AD3519" s="493" t="n">
        <v>0</v>
      </c>
      <c r="AE3519" s="493" t="n">
        <v>0</v>
      </c>
      <c r="AF3519" s="493" t="n">
        <v>0</v>
      </c>
      <c r="AG3519" s="493" t="n">
        <v>0</v>
      </c>
      <c r="AH3519" s="493" t="n">
        <v>0</v>
      </c>
      <c r="AI3519" s="493" t="n">
        <v>0</v>
      </c>
      <c r="AJ3519" s="493" t="n">
        <v>0</v>
      </c>
      <c r="AK3519" s="493" t="n">
        <v>0</v>
      </c>
      <c r="AL3519" s="493" t="n">
        <v>0</v>
      </c>
      <c r="AM3519" s="493" t="n">
        <v>0</v>
      </c>
      <c r="AN3519" s="493" t="n">
        <v>0</v>
      </c>
      <c r="AO3519" s="493" t="n">
        <v>0</v>
      </c>
      <c r="AP3519" s="493" t="n">
        <v>0</v>
      </c>
      <c r="AQ3519" s="493" t="n">
        <v>0</v>
      </c>
      <c r="AR3519" s="493" t="n">
        <v>0</v>
      </c>
      <c r="AS3519" s="493" t="n">
        <v>0</v>
      </c>
      <c r="AT3519" s="493" t="n">
        <v>0</v>
      </c>
      <c r="AU3519" s="493" t="n">
        <v>0</v>
      </c>
      <c r="AV3519" s="493" t="n">
        <v>0</v>
      </c>
      <c r="AW3519" s="493" t="n">
        <v>0</v>
      </c>
      <c r="AX3519" s="493" t="n">
        <v>0</v>
      </c>
      <c r="AY3519" s="493" t="n">
        <v>0</v>
      </c>
      <c r="AZ3519" s="493" t="n">
        <v>0</v>
      </c>
      <c r="BA3519" s="493" t="n">
        <v>0</v>
      </c>
      <c r="BB3519" s="493" t="n">
        <v>0</v>
      </c>
      <c r="BC3519" s="493" t="n">
        <v>0</v>
      </c>
      <c r="BD3519" s="493" t="n">
        <v>0</v>
      </c>
      <c r="BE3519" s="493" t="n">
        <v>0</v>
      </c>
      <c r="BF3519" s="493" t="n">
        <v>0</v>
      </c>
      <c r="BG3519" s="493" t="n">
        <v>0</v>
      </c>
      <c r="BH3519" s="493" t="n">
        <v>0</v>
      </c>
      <c r="BI3519" s="493" t="n">
        <v>0</v>
      </c>
      <c r="BJ3519" s="493" t="n">
        <v>0</v>
      </c>
      <c r="BK3519" s="493" t="n">
        <v>0</v>
      </c>
      <c r="BL3519" s="493" t="n">
        <v>0</v>
      </c>
      <c r="BM3519" s="493" t="n">
        <v>0</v>
      </c>
      <c r="BN3519" s="493" t="n">
        <v>0</v>
      </c>
      <c r="BO3519" s="493" t="n">
        <v>0</v>
      </c>
      <c r="BP3519" s="493" t="n">
        <v>410.4</v>
      </c>
      <c r="BQ3519" s="493" t="n">
        <v>597.9</v>
      </c>
      <c r="BR3519" s="493" t="n">
        <v>2156.1</v>
      </c>
      <c r="BS3519" s="493" t="n">
        <v>7797.6</v>
      </c>
      <c r="BT3519" s="493" t="n">
        <v>2825.85</v>
      </c>
      <c r="BU3519" s="493" t="n">
        <v>4173.6</v>
      </c>
      <c r="BV3519" s="493" t="n">
        <v>6502.42</v>
      </c>
      <c r="BW3519" s="493" t="n">
        <v>3668.7</v>
      </c>
    </row>
    <row r="3520">
      <c r="A3520" t="inlineStr">
        <is>
          <t>[C9D3] Angiotensin-II 길항제 칼슘길항제 복합제</t>
        </is>
      </c>
      <c r="B3520" t="inlineStr">
        <is>
          <t>셀트리온제약</t>
        </is>
      </c>
      <c r="C3520" t="inlineStr">
        <is>
          <t>이달디핀</t>
        </is>
      </c>
      <c r="D3520" t="inlineStr">
        <is>
          <t>셀트리온제약</t>
        </is>
      </c>
      <c r="E3520" t="inlineStr">
        <is>
          <t>amlodipine besylate  ( as amlodipine),  azilsartan medoxomil potassium  ( as azilsartan medoxomil)</t>
        </is>
      </c>
      <c r="F3520" t="inlineStr">
        <is>
          <t>기타(치과의원, 치과병원 등)</t>
        </is>
      </c>
      <c r="G3520" t="inlineStr">
        <is>
          <t>Generic</t>
        </is>
      </c>
      <c r="H3520" s="493" t="n">
        <v>0</v>
      </c>
      <c r="I3520" s="493" t="n">
        <v>0</v>
      </c>
      <c r="J3520" s="493" t="n">
        <v>0</v>
      </c>
      <c r="K3520" s="493" t="n">
        <v>0</v>
      </c>
      <c r="L3520" s="493" t="n">
        <v>0</v>
      </c>
      <c r="M3520" s="493" t="n">
        <v>0</v>
      </c>
      <c r="N3520" s="493" t="n">
        <v>0</v>
      </c>
      <c r="O3520" s="493" t="n">
        <v>0</v>
      </c>
      <c r="P3520" s="493" t="n">
        <v>0</v>
      </c>
      <c r="Q3520" s="493" t="n">
        <v>0</v>
      </c>
      <c r="R3520" s="493" t="n">
        <v>0</v>
      </c>
      <c r="S3520" s="493" t="n">
        <v>0</v>
      </c>
      <c r="T3520" s="493" t="n">
        <v>0</v>
      </c>
      <c r="U3520" s="493" t="n">
        <v>0</v>
      </c>
      <c r="V3520" s="493" t="n">
        <v>0</v>
      </c>
      <c r="W3520" s="493" t="n">
        <v>0</v>
      </c>
      <c r="X3520" s="493" t="n">
        <v>0</v>
      </c>
      <c r="Y3520" s="493" t="n">
        <v>0</v>
      </c>
      <c r="Z3520" s="493" t="n">
        <v>0</v>
      </c>
      <c r="AA3520" s="493" t="n">
        <v>0</v>
      </c>
      <c r="AB3520" s="493" t="n">
        <v>0</v>
      </c>
      <c r="AC3520" s="493" t="n">
        <v>0</v>
      </c>
      <c r="AD3520" s="493" t="n">
        <v>0</v>
      </c>
      <c r="AE3520" s="493" t="n">
        <v>0</v>
      </c>
      <c r="AF3520" s="493" t="n">
        <v>0</v>
      </c>
      <c r="AG3520" s="493" t="n">
        <v>0</v>
      </c>
      <c r="AH3520" s="493" t="n">
        <v>0</v>
      </c>
      <c r="AI3520" s="493" t="n">
        <v>0</v>
      </c>
      <c r="AJ3520" s="493" t="n">
        <v>0</v>
      </c>
      <c r="AK3520" s="493" t="n">
        <v>0</v>
      </c>
      <c r="AL3520" s="493" t="n">
        <v>0</v>
      </c>
      <c r="AM3520" s="493" t="n">
        <v>0</v>
      </c>
      <c r="AN3520" s="493" t="n">
        <v>0</v>
      </c>
      <c r="AO3520" s="493" t="n">
        <v>0</v>
      </c>
      <c r="AP3520" s="493" t="n">
        <v>0</v>
      </c>
      <c r="AQ3520" s="493" t="n">
        <v>0</v>
      </c>
      <c r="AR3520" s="493" t="n">
        <v>0</v>
      </c>
      <c r="AS3520" s="493" t="n">
        <v>0</v>
      </c>
      <c r="AT3520" s="493" t="n">
        <v>0</v>
      </c>
      <c r="AU3520" s="493" t="n">
        <v>0</v>
      </c>
      <c r="AV3520" s="493" t="n">
        <v>0</v>
      </c>
      <c r="AW3520" s="493" t="n">
        <v>0</v>
      </c>
      <c r="AX3520" s="493" t="n">
        <v>0</v>
      </c>
      <c r="AY3520" s="493" t="n">
        <v>0</v>
      </c>
      <c r="AZ3520" s="493" t="n">
        <v>0</v>
      </c>
      <c r="BA3520" s="493" t="n">
        <v>0</v>
      </c>
      <c r="BB3520" s="493" t="n">
        <v>0</v>
      </c>
      <c r="BC3520" s="493" t="n">
        <v>0</v>
      </c>
      <c r="BD3520" s="493" t="n">
        <v>0</v>
      </c>
      <c r="BE3520" s="493" t="n">
        <v>0</v>
      </c>
      <c r="BF3520" s="493" t="n">
        <v>0</v>
      </c>
      <c r="BG3520" s="493" t="n">
        <v>0</v>
      </c>
      <c r="BH3520" s="493" t="n">
        <v>0</v>
      </c>
      <c r="BI3520" s="493" t="n">
        <v>0</v>
      </c>
      <c r="BJ3520" s="493" t="n">
        <v>0</v>
      </c>
      <c r="BK3520" s="493" t="n">
        <v>0</v>
      </c>
      <c r="BL3520" s="493" t="n">
        <v>0</v>
      </c>
      <c r="BM3520" s="493" t="n">
        <v>0</v>
      </c>
      <c r="BN3520" s="493" t="n">
        <v>0</v>
      </c>
      <c r="BO3520" s="493" t="n">
        <v>0</v>
      </c>
      <c r="BP3520" s="493" t="n">
        <v>0</v>
      </c>
      <c r="BQ3520" s="493" t="n">
        <v>852</v>
      </c>
      <c r="BR3520" s="493" t="n">
        <v>699.75</v>
      </c>
      <c r="BS3520" s="493" t="n">
        <v>578.5</v>
      </c>
      <c r="BT3520" s="493" t="n">
        <v>1447.03</v>
      </c>
      <c r="BU3520" s="493" t="n">
        <v>1304.1</v>
      </c>
      <c r="BV3520" s="493" t="n">
        <v>911.2</v>
      </c>
      <c r="BW3520" s="493" t="n">
        <v>1653</v>
      </c>
    </row>
    <row r="3521">
      <c r="A3521" t="inlineStr">
        <is>
          <t>[C9D3] Angiotensin-II 길항제 칼슘길항제 복합제</t>
        </is>
      </c>
      <c r="B3521" t="inlineStr">
        <is>
          <t>셀트리온제약</t>
        </is>
      </c>
      <c r="C3521" t="inlineStr">
        <is>
          <t>코살엑스</t>
        </is>
      </c>
      <c r="D3521" t="inlineStr">
        <is>
          <t>셀트리온제약</t>
        </is>
      </c>
      <c r="E3521" t="inlineStr">
        <is>
          <t>amlodipine besylate  ( as amlodipine),  losartan potassium</t>
        </is>
      </c>
      <c r="F3521" t="inlineStr">
        <is>
          <t>병원</t>
        </is>
      </c>
      <c r="G3521" t="inlineStr">
        <is>
          <t>Generic</t>
        </is>
      </c>
      <c r="H3521" s="493" t="n">
        <v>15943.05</v>
      </c>
      <c r="I3521" s="493" t="n">
        <v>12357.2</v>
      </c>
      <c r="J3521" s="493" t="n">
        <v>14812.63</v>
      </c>
      <c r="K3521" s="493" t="n">
        <v>18993.46</v>
      </c>
      <c r="L3521" s="493" t="n">
        <v>15479.14</v>
      </c>
      <c r="M3521" s="493" t="n">
        <v>12349.05</v>
      </c>
      <c r="N3521" s="493" t="n">
        <v>11034.98</v>
      </c>
      <c r="O3521" s="493" t="n">
        <v>6595.2</v>
      </c>
      <c r="P3521" s="493" t="n">
        <v>9469.540000000001</v>
      </c>
      <c r="Q3521" s="493" t="n">
        <v>6242.82</v>
      </c>
      <c r="R3521" s="493" t="n">
        <v>5503.74</v>
      </c>
      <c r="S3521" s="493" t="n">
        <v>358.58</v>
      </c>
      <c r="T3521" s="493" t="n">
        <v>0</v>
      </c>
      <c r="U3521" s="493" t="n">
        <v>0</v>
      </c>
      <c r="V3521" s="493" t="n">
        <v>0</v>
      </c>
      <c r="W3521" s="493" t="n">
        <v>0</v>
      </c>
      <c r="X3521" s="493" t="n">
        <v>0</v>
      </c>
      <c r="Y3521" s="493" t="n">
        <v>0</v>
      </c>
      <c r="Z3521" s="493" t="n">
        <v>0</v>
      </c>
      <c r="AA3521" s="493" t="n">
        <v>0</v>
      </c>
      <c r="AB3521" s="493" t="n">
        <v>0</v>
      </c>
      <c r="AC3521" s="493" t="n">
        <v>0</v>
      </c>
      <c r="AD3521" s="493" t="n">
        <v>0</v>
      </c>
      <c r="AE3521" s="493" t="n">
        <v>0</v>
      </c>
      <c r="AF3521" s="493" t="n">
        <v>0</v>
      </c>
      <c r="AG3521" s="493" t="n">
        <v>0</v>
      </c>
      <c r="AH3521" s="493" t="n">
        <v>0</v>
      </c>
      <c r="AI3521" s="493" t="n">
        <v>0</v>
      </c>
      <c r="AJ3521" s="493" t="n">
        <v>0</v>
      </c>
      <c r="AK3521" s="493" t="n">
        <v>0</v>
      </c>
      <c r="AL3521" s="493" t="n">
        <v>0</v>
      </c>
      <c r="AM3521" s="493" t="n">
        <v>0</v>
      </c>
      <c r="AN3521" s="493" t="n">
        <v>0</v>
      </c>
      <c r="AO3521" s="493" t="n">
        <v>0</v>
      </c>
      <c r="AP3521" s="493" t="n">
        <v>0</v>
      </c>
      <c r="AQ3521" s="493" t="n">
        <v>0</v>
      </c>
      <c r="AR3521" s="493" t="n">
        <v>0</v>
      </c>
      <c r="AS3521" s="493" t="n">
        <v>0</v>
      </c>
      <c r="AT3521" s="493" t="n">
        <v>0</v>
      </c>
      <c r="AU3521" s="493" t="n">
        <v>0</v>
      </c>
      <c r="AV3521" s="493" t="n">
        <v>0</v>
      </c>
      <c r="AW3521" s="493" t="n">
        <v>0</v>
      </c>
      <c r="AX3521" s="493" t="n">
        <v>0</v>
      </c>
      <c r="AY3521" s="493" t="n">
        <v>0</v>
      </c>
      <c r="AZ3521" s="493" t="n">
        <v>0</v>
      </c>
      <c r="BA3521" s="493" t="n">
        <v>0</v>
      </c>
      <c r="BB3521" s="493" t="n">
        <v>0</v>
      </c>
      <c r="BC3521" s="493" t="n">
        <v>0</v>
      </c>
      <c r="BD3521" s="493" t="n">
        <v>0</v>
      </c>
      <c r="BE3521" s="493" t="n">
        <v>0</v>
      </c>
      <c r="BF3521" s="493" t="n">
        <v>0</v>
      </c>
      <c r="BG3521" s="493" t="n">
        <v>0</v>
      </c>
      <c r="BH3521" s="493" t="n">
        <v>0</v>
      </c>
      <c r="BI3521" s="493" t="n">
        <v>0</v>
      </c>
      <c r="BJ3521" s="493" t="n">
        <v>0</v>
      </c>
      <c r="BK3521" s="493" t="n">
        <v>0</v>
      </c>
      <c r="BL3521" s="493" t="n">
        <v>0</v>
      </c>
      <c r="BM3521" s="493" t="n">
        <v>0</v>
      </c>
      <c r="BN3521" s="493" t="n">
        <v>0</v>
      </c>
      <c r="BO3521" s="493" t="n">
        <v>0</v>
      </c>
      <c r="BP3521" s="493" t="n">
        <v>0</v>
      </c>
      <c r="BQ3521" s="493" t="n">
        <v>0</v>
      </c>
      <c r="BR3521" s="493" t="n">
        <v>0</v>
      </c>
      <c r="BS3521" s="493" t="n">
        <v>0</v>
      </c>
      <c r="BT3521" s="493" t="n">
        <v>0</v>
      </c>
      <c r="BU3521" s="493" t="n">
        <v>0</v>
      </c>
      <c r="BV3521" s="493" t="n">
        <v>0</v>
      </c>
      <c r="BW3521" s="493" t="n">
        <v>0</v>
      </c>
    </row>
    <row r="3522">
      <c r="A3522" t="inlineStr">
        <is>
          <t>[C9D3] Angiotensin-II 길항제 칼슘길항제 복합제</t>
        </is>
      </c>
      <c r="B3522" t="inlineStr">
        <is>
          <t>셀트리온제약</t>
        </is>
      </c>
      <c r="C3522" t="inlineStr">
        <is>
          <t>코살엑스</t>
        </is>
      </c>
      <c r="D3522" t="inlineStr">
        <is>
          <t>셀트리온제약</t>
        </is>
      </c>
      <c r="E3522" t="inlineStr">
        <is>
          <t>amlodipine besylate  ( as amlodipine),  losartan potassium</t>
        </is>
      </c>
      <c r="F3522" t="inlineStr">
        <is>
          <t>의원</t>
        </is>
      </c>
      <c r="G3522" t="inlineStr">
        <is>
          <t>Generic</t>
        </is>
      </c>
      <c r="H3522" s="493" t="n">
        <v>20530.9</v>
      </c>
      <c r="I3522" s="493" t="n">
        <v>21517.04</v>
      </c>
      <c r="J3522" s="493" t="n">
        <v>22981.94</v>
      </c>
      <c r="K3522" s="493" t="n">
        <v>23787.04</v>
      </c>
      <c r="L3522" s="493" t="n">
        <v>26248.99</v>
      </c>
      <c r="M3522" s="493" t="n">
        <v>25915.9</v>
      </c>
      <c r="N3522" s="493" t="n">
        <v>25502.2</v>
      </c>
      <c r="O3522" s="493" t="n">
        <v>34083.24</v>
      </c>
      <c r="P3522" s="493" t="n">
        <v>32814.28</v>
      </c>
      <c r="Q3522" s="493" t="n">
        <v>38208.59</v>
      </c>
      <c r="R3522" s="493" t="n">
        <v>31750.6</v>
      </c>
      <c r="S3522" s="493" t="n">
        <v>8228.4</v>
      </c>
      <c r="T3522" s="493" t="n">
        <v>0</v>
      </c>
      <c r="U3522" s="493" t="n">
        <v>0</v>
      </c>
      <c r="V3522" s="493" t="n">
        <v>0</v>
      </c>
      <c r="W3522" s="493" t="n">
        <v>0</v>
      </c>
      <c r="X3522" s="493" t="n">
        <v>0</v>
      </c>
      <c r="Y3522" s="493" t="n">
        <v>0</v>
      </c>
      <c r="Z3522" s="493" t="n">
        <v>0</v>
      </c>
      <c r="AA3522" s="493" t="n">
        <v>0</v>
      </c>
      <c r="AB3522" s="493" t="n">
        <v>0</v>
      </c>
      <c r="AC3522" s="493" t="n">
        <v>0</v>
      </c>
      <c r="AD3522" s="493" t="n">
        <v>0</v>
      </c>
      <c r="AE3522" s="493" t="n">
        <v>0</v>
      </c>
      <c r="AF3522" s="493" t="n">
        <v>0</v>
      </c>
      <c r="AG3522" s="493" t="n">
        <v>0</v>
      </c>
      <c r="AH3522" s="493" t="n">
        <v>0</v>
      </c>
      <c r="AI3522" s="493" t="n">
        <v>0</v>
      </c>
      <c r="AJ3522" s="493" t="n">
        <v>0</v>
      </c>
      <c r="AK3522" s="493" t="n">
        <v>0</v>
      </c>
      <c r="AL3522" s="493" t="n">
        <v>0</v>
      </c>
      <c r="AM3522" s="493" t="n">
        <v>0</v>
      </c>
      <c r="AN3522" s="493" t="n">
        <v>0</v>
      </c>
      <c r="AO3522" s="493" t="n">
        <v>0</v>
      </c>
      <c r="AP3522" s="493" t="n">
        <v>0</v>
      </c>
      <c r="AQ3522" s="493" t="n">
        <v>0</v>
      </c>
      <c r="AR3522" s="493" t="n">
        <v>0</v>
      </c>
      <c r="AS3522" s="493" t="n">
        <v>0</v>
      </c>
      <c r="AT3522" s="493" t="n">
        <v>0</v>
      </c>
      <c r="AU3522" s="493" t="n">
        <v>0</v>
      </c>
      <c r="AV3522" s="493" t="n">
        <v>0</v>
      </c>
      <c r="AW3522" s="493" t="n">
        <v>0</v>
      </c>
      <c r="AX3522" s="493" t="n">
        <v>0</v>
      </c>
      <c r="AY3522" s="493" t="n">
        <v>0</v>
      </c>
      <c r="AZ3522" s="493" t="n">
        <v>0</v>
      </c>
      <c r="BA3522" s="493" t="n">
        <v>0</v>
      </c>
      <c r="BB3522" s="493" t="n">
        <v>0</v>
      </c>
      <c r="BC3522" s="493" t="n">
        <v>0</v>
      </c>
      <c r="BD3522" s="493" t="n">
        <v>0</v>
      </c>
      <c r="BE3522" s="493" t="n">
        <v>0</v>
      </c>
      <c r="BF3522" s="493" t="n">
        <v>0</v>
      </c>
      <c r="BG3522" s="493" t="n">
        <v>0</v>
      </c>
      <c r="BH3522" s="493" t="n">
        <v>0</v>
      </c>
      <c r="BI3522" s="493" t="n">
        <v>0</v>
      </c>
      <c r="BJ3522" s="493" t="n">
        <v>0</v>
      </c>
      <c r="BK3522" s="493" t="n">
        <v>0</v>
      </c>
      <c r="BL3522" s="493" t="n">
        <v>0</v>
      </c>
      <c r="BM3522" s="493" t="n">
        <v>0</v>
      </c>
      <c r="BN3522" s="493" t="n">
        <v>0</v>
      </c>
      <c r="BO3522" s="493" t="n">
        <v>0</v>
      </c>
      <c r="BP3522" s="493" t="n">
        <v>0</v>
      </c>
      <c r="BQ3522" s="493" t="n">
        <v>0</v>
      </c>
      <c r="BR3522" s="493" t="n">
        <v>0</v>
      </c>
      <c r="BS3522" s="493" t="n">
        <v>0</v>
      </c>
      <c r="BT3522" s="493" t="n">
        <v>0</v>
      </c>
      <c r="BU3522" s="493" t="n">
        <v>0</v>
      </c>
      <c r="BV3522" s="493" t="n">
        <v>0</v>
      </c>
      <c r="BW3522" s="493" t="n">
        <v>0</v>
      </c>
    </row>
    <row r="3523">
      <c r="A3523" t="inlineStr">
        <is>
          <t>[C9D3] Angiotensin-II 길항제 칼슘길항제 복합제</t>
        </is>
      </c>
      <c r="B3523" t="inlineStr">
        <is>
          <t>셀트리온제약</t>
        </is>
      </c>
      <c r="C3523" t="inlineStr">
        <is>
          <t>코살엑스</t>
        </is>
      </c>
      <c r="D3523" t="inlineStr">
        <is>
          <t>셀트리온제약</t>
        </is>
      </c>
      <c r="E3523" t="inlineStr">
        <is>
          <t>amlodipine besylate  ( as amlodipine),  losartan potassium</t>
        </is>
      </c>
      <c r="F3523" t="inlineStr">
        <is>
          <t>보건소</t>
        </is>
      </c>
      <c r="G3523" t="inlineStr">
        <is>
          <t>Generic</t>
        </is>
      </c>
      <c r="H3523" s="493" t="n">
        <v>5135.1</v>
      </c>
      <c r="I3523" s="493" t="n">
        <v>2238.6</v>
      </c>
      <c r="J3523" s="493" t="n">
        <v>5707.8</v>
      </c>
      <c r="K3523" s="493" t="n">
        <v>3655.8</v>
      </c>
      <c r="L3523" s="493" t="n">
        <v>1799.4</v>
      </c>
      <c r="M3523" s="493" t="n">
        <v>8293.5</v>
      </c>
      <c r="N3523" s="493" t="n">
        <v>1202.1</v>
      </c>
      <c r="O3523" s="493" t="n">
        <v>3644.1</v>
      </c>
      <c r="P3523" s="493" t="n">
        <v>1977.3</v>
      </c>
      <c r="Q3523" s="493" t="n">
        <v>3499.8</v>
      </c>
      <c r="R3523" s="493" t="n">
        <v>896.4</v>
      </c>
      <c r="S3523" s="493" t="n">
        <v>745.8</v>
      </c>
      <c r="T3523" s="493" t="n">
        <v>0</v>
      </c>
      <c r="U3523" s="493" t="n">
        <v>0</v>
      </c>
      <c r="V3523" s="493" t="n">
        <v>0</v>
      </c>
      <c r="W3523" s="493" t="n">
        <v>0</v>
      </c>
      <c r="X3523" s="493" t="n">
        <v>0</v>
      </c>
      <c r="Y3523" s="493" t="n">
        <v>0</v>
      </c>
      <c r="Z3523" s="493" t="n">
        <v>0</v>
      </c>
      <c r="AA3523" s="493" t="n">
        <v>0</v>
      </c>
      <c r="AB3523" s="493" t="n">
        <v>0</v>
      </c>
      <c r="AC3523" s="493" t="n">
        <v>0</v>
      </c>
      <c r="AD3523" s="493" t="n">
        <v>0</v>
      </c>
      <c r="AE3523" s="493" t="n">
        <v>0</v>
      </c>
      <c r="AF3523" s="493" t="n">
        <v>0</v>
      </c>
      <c r="AG3523" s="493" t="n">
        <v>0</v>
      </c>
      <c r="AH3523" s="493" t="n">
        <v>0</v>
      </c>
      <c r="AI3523" s="493" t="n">
        <v>0</v>
      </c>
      <c r="AJ3523" s="493" t="n">
        <v>0</v>
      </c>
      <c r="AK3523" s="493" t="n">
        <v>0</v>
      </c>
      <c r="AL3523" s="493" t="n">
        <v>0</v>
      </c>
      <c r="AM3523" s="493" t="n">
        <v>0</v>
      </c>
      <c r="AN3523" s="493" t="n">
        <v>0</v>
      </c>
      <c r="AO3523" s="493" t="n">
        <v>0</v>
      </c>
      <c r="AP3523" s="493" t="n">
        <v>0</v>
      </c>
      <c r="AQ3523" s="493" t="n">
        <v>0</v>
      </c>
      <c r="AR3523" s="493" t="n">
        <v>0</v>
      </c>
      <c r="AS3523" s="493" t="n">
        <v>0</v>
      </c>
      <c r="AT3523" s="493" t="n">
        <v>0</v>
      </c>
      <c r="AU3523" s="493" t="n">
        <v>0</v>
      </c>
      <c r="AV3523" s="493" t="n">
        <v>0</v>
      </c>
      <c r="AW3523" s="493" t="n">
        <v>0</v>
      </c>
      <c r="AX3523" s="493" t="n">
        <v>0</v>
      </c>
      <c r="AY3523" s="493" t="n">
        <v>0</v>
      </c>
      <c r="AZ3523" s="493" t="n">
        <v>0</v>
      </c>
      <c r="BA3523" s="493" t="n">
        <v>0</v>
      </c>
      <c r="BB3523" s="493" t="n">
        <v>0</v>
      </c>
      <c r="BC3523" s="493" t="n">
        <v>0</v>
      </c>
      <c r="BD3523" s="493" t="n">
        <v>0</v>
      </c>
      <c r="BE3523" s="493" t="n">
        <v>0</v>
      </c>
      <c r="BF3523" s="493" t="n">
        <v>0</v>
      </c>
      <c r="BG3523" s="493" t="n">
        <v>0</v>
      </c>
      <c r="BH3523" s="493" t="n">
        <v>0</v>
      </c>
      <c r="BI3523" s="493" t="n">
        <v>0</v>
      </c>
      <c r="BJ3523" s="493" t="n">
        <v>0</v>
      </c>
      <c r="BK3523" s="493" t="n">
        <v>0</v>
      </c>
      <c r="BL3523" s="493" t="n">
        <v>0</v>
      </c>
      <c r="BM3523" s="493" t="n">
        <v>0</v>
      </c>
      <c r="BN3523" s="493" t="n">
        <v>0</v>
      </c>
      <c r="BO3523" s="493" t="n">
        <v>0</v>
      </c>
      <c r="BP3523" s="493" t="n">
        <v>0</v>
      </c>
      <c r="BQ3523" s="493" t="n">
        <v>0</v>
      </c>
      <c r="BR3523" s="493" t="n">
        <v>0</v>
      </c>
      <c r="BS3523" s="493" t="n">
        <v>0</v>
      </c>
      <c r="BT3523" s="493" t="n">
        <v>0</v>
      </c>
      <c r="BU3523" s="493" t="n">
        <v>0</v>
      </c>
      <c r="BV3523" s="493" t="n">
        <v>0</v>
      </c>
      <c r="BW3523" s="493" t="n">
        <v>0</v>
      </c>
    </row>
    <row r="3524">
      <c r="A3524" t="inlineStr">
        <is>
          <t>[C9D3] Angiotensin-II 길항제 칼슘길항제 복합제</t>
        </is>
      </c>
      <c r="B3524" t="inlineStr">
        <is>
          <t>시어스제약</t>
        </is>
      </c>
      <c r="C3524" t="inlineStr">
        <is>
          <t>듀크포지</t>
        </is>
      </c>
      <c r="D3524" t="inlineStr">
        <is>
          <t>시어스제약</t>
        </is>
      </c>
      <c r="E3524" t="inlineStr">
        <is>
          <t>amlodipine besylate,  valsartan</t>
        </is>
      </c>
      <c r="F3524" t="inlineStr">
        <is>
          <t>종합병원</t>
        </is>
      </c>
      <c r="G3524" t="inlineStr">
        <is>
          <t>Generic</t>
        </is>
      </c>
      <c r="H3524" s="493" t="n">
        <v>0</v>
      </c>
      <c r="I3524" s="493" t="n">
        <v>0</v>
      </c>
      <c r="J3524" s="493" t="n">
        <v>0</v>
      </c>
      <c r="K3524" s="493" t="n">
        <v>0</v>
      </c>
      <c r="L3524" s="493" t="n">
        <v>0</v>
      </c>
      <c r="M3524" s="493" t="n">
        <v>720</v>
      </c>
      <c r="N3524" s="493" t="n">
        <v>0</v>
      </c>
      <c r="O3524" s="493" t="n">
        <v>959.4</v>
      </c>
      <c r="P3524" s="493" t="n">
        <v>0</v>
      </c>
      <c r="Q3524" s="493" t="n">
        <v>235.8</v>
      </c>
      <c r="R3524" s="493" t="n">
        <v>0</v>
      </c>
      <c r="S3524" s="493" t="n">
        <v>232.8</v>
      </c>
      <c r="T3524" s="493" t="n">
        <v>0</v>
      </c>
      <c r="U3524" s="493" t="n">
        <v>233.4</v>
      </c>
      <c r="V3524" s="493" t="n">
        <v>0</v>
      </c>
      <c r="W3524" s="493" t="n">
        <v>235.8</v>
      </c>
      <c r="X3524" s="493" t="n">
        <v>0</v>
      </c>
      <c r="Y3524" s="493" t="n">
        <v>234</v>
      </c>
      <c r="Z3524" s="493" t="n">
        <v>0</v>
      </c>
      <c r="AA3524" s="493" t="n">
        <v>240</v>
      </c>
      <c r="AB3524" s="493" t="n">
        <v>0</v>
      </c>
      <c r="AC3524" s="493" t="n">
        <v>239.4</v>
      </c>
      <c r="AD3524" s="493" t="n">
        <v>0</v>
      </c>
      <c r="AE3524" s="493" t="n">
        <v>240</v>
      </c>
      <c r="AF3524" s="493" t="n">
        <v>0</v>
      </c>
      <c r="AG3524" s="493" t="n">
        <v>720.6</v>
      </c>
      <c r="AH3524" s="493" t="n">
        <v>0</v>
      </c>
      <c r="AI3524" s="493" t="n">
        <v>0</v>
      </c>
      <c r="AJ3524" s="493" t="n">
        <v>236.4</v>
      </c>
      <c r="AK3524" s="493" t="n">
        <v>237.6</v>
      </c>
      <c r="AL3524" s="493" t="n">
        <v>0</v>
      </c>
      <c r="AM3524" s="493" t="n">
        <v>238.2</v>
      </c>
      <c r="AN3524" s="493" t="n">
        <v>0</v>
      </c>
      <c r="AO3524" s="493" t="n">
        <v>474.6</v>
      </c>
      <c r="AP3524" s="493" t="n">
        <v>0</v>
      </c>
      <c r="AQ3524" s="493" t="n">
        <v>479.4</v>
      </c>
      <c r="AR3524" s="493" t="n">
        <v>0</v>
      </c>
      <c r="AS3524" s="493" t="n">
        <v>238.8</v>
      </c>
      <c r="AT3524" s="493" t="n">
        <v>0</v>
      </c>
      <c r="AU3524" s="493" t="n">
        <v>234</v>
      </c>
      <c r="AV3524" s="493" t="n">
        <v>0</v>
      </c>
      <c r="AW3524" s="493" t="n">
        <v>231</v>
      </c>
      <c r="AX3524" s="493" t="n">
        <v>0</v>
      </c>
      <c r="AY3524" s="493" t="n">
        <v>233.4</v>
      </c>
      <c r="AZ3524" s="493" t="n">
        <v>0</v>
      </c>
      <c r="BA3524" s="493" t="n">
        <v>0</v>
      </c>
      <c r="BB3524" s="493" t="n">
        <v>240</v>
      </c>
      <c r="BC3524" s="493" t="n">
        <v>0</v>
      </c>
      <c r="BD3524" s="493" t="n">
        <v>240.6</v>
      </c>
      <c r="BE3524" s="493" t="n">
        <v>0</v>
      </c>
      <c r="BF3524" s="493" t="n">
        <v>241.8</v>
      </c>
      <c r="BG3524" s="493" t="n">
        <v>0</v>
      </c>
      <c r="BH3524" s="493" t="n">
        <v>0</v>
      </c>
      <c r="BI3524" s="493" t="n">
        <v>240</v>
      </c>
      <c r="BJ3524" s="493" t="n">
        <v>0</v>
      </c>
      <c r="BK3524" s="493" t="n">
        <v>241.2</v>
      </c>
      <c r="BL3524" s="493" t="n">
        <v>0</v>
      </c>
      <c r="BM3524" s="493" t="n">
        <v>241.8</v>
      </c>
      <c r="BN3524" s="493" t="n">
        <v>0</v>
      </c>
      <c r="BO3524" s="493" t="n">
        <v>483</v>
      </c>
      <c r="BP3524" s="493" t="n">
        <v>0</v>
      </c>
      <c r="BQ3524" s="493" t="n">
        <v>240</v>
      </c>
      <c r="BR3524" s="493" t="n">
        <v>0</v>
      </c>
      <c r="BS3524" s="493" t="n">
        <v>0</v>
      </c>
      <c r="BT3524" s="493" t="n">
        <v>240.6</v>
      </c>
      <c r="BU3524" s="493" t="n">
        <v>0</v>
      </c>
      <c r="BV3524" s="493" t="n">
        <v>480.6</v>
      </c>
      <c r="BW3524" s="493" t="n">
        <v>0</v>
      </c>
    </row>
    <row r="3525">
      <c r="A3525" t="inlineStr">
        <is>
          <t>[C9D3] Angiotensin-II 길항제 칼슘길항제 복합제</t>
        </is>
      </c>
      <c r="B3525" t="inlineStr">
        <is>
          <t>시어스제약</t>
        </is>
      </c>
      <c r="C3525" t="inlineStr">
        <is>
          <t>듀크포지</t>
        </is>
      </c>
      <c r="D3525" t="inlineStr">
        <is>
          <t>시어스제약</t>
        </is>
      </c>
      <c r="E3525" t="inlineStr">
        <is>
          <t>amlodipine besylate,  valsartan</t>
        </is>
      </c>
      <c r="F3525" t="inlineStr">
        <is>
          <t>병원</t>
        </is>
      </c>
      <c r="G3525" t="inlineStr">
        <is>
          <t>Generic</t>
        </is>
      </c>
      <c r="H3525" s="493" t="n">
        <v>0</v>
      </c>
      <c r="I3525" s="493" t="n">
        <v>0</v>
      </c>
      <c r="J3525" s="493" t="n">
        <v>0</v>
      </c>
      <c r="K3525" s="493" t="n">
        <v>0</v>
      </c>
      <c r="L3525" s="493" t="n">
        <v>0</v>
      </c>
      <c r="M3525" s="493" t="n">
        <v>0</v>
      </c>
      <c r="N3525" s="493" t="n">
        <v>0</v>
      </c>
      <c r="O3525" s="493" t="n">
        <v>0</v>
      </c>
      <c r="P3525" s="493" t="n">
        <v>0</v>
      </c>
      <c r="Q3525" s="493" t="n">
        <v>0</v>
      </c>
      <c r="R3525" s="493" t="n">
        <v>0</v>
      </c>
      <c r="S3525" s="493" t="n">
        <v>0</v>
      </c>
      <c r="T3525" s="493" t="n">
        <v>35.1</v>
      </c>
      <c r="U3525" s="493" t="n">
        <v>67.2</v>
      </c>
      <c r="V3525" s="493" t="n">
        <v>63.9</v>
      </c>
      <c r="W3525" s="493" t="n">
        <v>0</v>
      </c>
      <c r="X3525" s="493" t="n">
        <v>121.8</v>
      </c>
      <c r="Y3525" s="493" t="n">
        <v>0</v>
      </c>
      <c r="Z3525" s="493" t="n">
        <v>123.6</v>
      </c>
      <c r="AA3525" s="493" t="n">
        <v>0</v>
      </c>
      <c r="AB3525" s="493" t="n">
        <v>121.8</v>
      </c>
      <c r="AC3525" s="493" t="n">
        <v>0</v>
      </c>
      <c r="AD3525" s="493" t="n">
        <v>186.3</v>
      </c>
      <c r="AE3525" s="493" t="n">
        <v>0</v>
      </c>
      <c r="AF3525" s="493" t="n">
        <v>0</v>
      </c>
      <c r="AG3525" s="493" t="n">
        <v>0</v>
      </c>
      <c r="AH3525" s="493" t="n">
        <v>0</v>
      </c>
      <c r="AI3525" s="493" t="n">
        <v>0</v>
      </c>
      <c r="AJ3525" s="493" t="n">
        <v>837.9</v>
      </c>
      <c r="AK3525" s="493" t="n">
        <v>2608</v>
      </c>
      <c r="AL3525" s="493" t="n">
        <v>3514.5</v>
      </c>
      <c r="AM3525" s="493" t="n">
        <v>5408</v>
      </c>
      <c r="AN3525" s="493" t="n">
        <v>3292</v>
      </c>
      <c r="AO3525" s="493" t="n">
        <v>3718.35</v>
      </c>
      <c r="AP3525" s="493" t="n">
        <v>5046</v>
      </c>
      <c r="AQ3525" s="493" t="n">
        <v>4192</v>
      </c>
      <c r="AR3525" s="493" t="n">
        <v>3678.78</v>
      </c>
      <c r="AS3525" s="493" t="n">
        <v>4518.2</v>
      </c>
      <c r="AT3525" s="493" t="n">
        <v>4708</v>
      </c>
      <c r="AU3525" s="493" t="n">
        <v>4305.7</v>
      </c>
      <c r="AV3525" s="493" t="n">
        <v>4346.8</v>
      </c>
      <c r="AW3525" s="493" t="n">
        <v>3902.4</v>
      </c>
      <c r="AX3525" s="493" t="n">
        <v>5134.9</v>
      </c>
      <c r="AY3525" s="493" t="n">
        <v>4057.95</v>
      </c>
      <c r="AZ3525" s="493" t="n">
        <v>5007.3</v>
      </c>
      <c r="BA3525" s="493" t="n">
        <v>3253.01</v>
      </c>
      <c r="BB3525" s="493" t="n">
        <v>4255.8</v>
      </c>
      <c r="BC3525" s="493" t="n">
        <v>2910.24</v>
      </c>
      <c r="BD3525" s="493" t="n">
        <v>4041.97</v>
      </c>
      <c r="BE3525" s="493" t="n">
        <v>2983.05</v>
      </c>
      <c r="BF3525" s="493" t="n">
        <v>4005.69</v>
      </c>
      <c r="BG3525" s="493" t="n">
        <v>3656.7</v>
      </c>
      <c r="BH3525" s="493" t="n">
        <v>3370.35</v>
      </c>
      <c r="BI3525" s="493" t="n">
        <v>3261.85</v>
      </c>
      <c r="BJ3525" s="493" t="n">
        <v>4265.55</v>
      </c>
      <c r="BK3525" s="493" t="n">
        <v>3288.85</v>
      </c>
      <c r="BL3525" s="493" t="n">
        <v>4375</v>
      </c>
      <c r="BM3525" s="493" t="n">
        <v>3706.25</v>
      </c>
      <c r="BN3525" s="493" t="n">
        <v>3323.82</v>
      </c>
      <c r="BO3525" s="493" t="n">
        <v>3890.9</v>
      </c>
      <c r="BP3525" s="493" t="n">
        <v>4669.7</v>
      </c>
      <c r="BQ3525" s="493" t="n">
        <v>3708.4</v>
      </c>
      <c r="BR3525" s="493" t="n">
        <v>6073.43</v>
      </c>
      <c r="BS3525" s="493" t="n">
        <v>3478.25</v>
      </c>
      <c r="BT3525" s="493" t="n">
        <v>5071.2</v>
      </c>
      <c r="BU3525" s="493" t="n">
        <v>3977.5</v>
      </c>
      <c r="BV3525" s="493" t="n">
        <v>5739.44</v>
      </c>
      <c r="BW3525" s="493" t="n">
        <v>3101.58</v>
      </c>
    </row>
    <row r="3526">
      <c r="A3526" t="inlineStr">
        <is>
          <t>[C9D3] Angiotensin-II 길항제 칼슘길항제 복합제</t>
        </is>
      </c>
      <c r="B3526" t="inlineStr">
        <is>
          <t>시어스제약</t>
        </is>
      </c>
      <c r="C3526" t="inlineStr">
        <is>
          <t>듀크포지</t>
        </is>
      </c>
      <c r="D3526" t="inlineStr">
        <is>
          <t>시어스제약</t>
        </is>
      </c>
      <c r="E3526" t="inlineStr">
        <is>
          <t>amlodipine besylate,  valsartan</t>
        </is>
      </c>
      <c r="F3526" t="inlineStr">
        <is>
          <t>의원</t>
        </is>
      </c>
      <c r="G3526" t="inlineStr">
        <is>
          <t>Generic</t>
        </is>
      </c>
      <c r="H3526" s="493" t="n">
        <v>0</v>
      </c>
      <c r="I3526" s="493" t="n">
        <v>0</v>
      </c>
      <c r="J3526" s="493" t="n">
        <v>0</v>
      </c>
      <c r="K3526" s="493" t="n">
        <v>0</v>
      </c>
      <c r="L3526" s="493" t="n">
        <v>0</v>
      </c>
      <c r="M3526" s="493" t="n">
        <v>120</v>
      </c>
      <c r="N3526" s="493" t="n">
        <v>360</v>
      </c>
      <c r="O3526" s="493" t="n">
        <v>480</v>
      </c>
      <c r="P3526" s="493" t="n">
        <v>523.8</v>
      </c>
      <c r="Q3526" s="493" t="n">
        <v>1002</v>
      </c>
      <c r="R3526" s="493" t="n">
        <v>480</v>
      </c>
      <c r="S3526" s="493" t="n">
        <v>1560</v>
      </c>
      <c r="T3526" s="493" t="n">
        <v>1289.7</v>
      </c>
      <c r="U3526" s="493" t="n">
        <v>812.7</v>
      </c>
      <c r="V3526" s="493" t="n">
        <v>1437.9</v>
      </c>
      <c r="W3526" s="493" t="n">
        <v>2383.2</v>
      </c>
      <c r="X3526" s="493" t="n">
        <v>2919.3</v>
      </c>
      <c r="Y3526" s="493" t="n">
        <v>2468</v>
      </c>
      <c r="Z3526" s="493" t="n">
        <v>3100.5</v>
      </c>
      <c r="AA3526" s="493" t="n">
        <v>4317.56</v>
      </c>
      <c r="AB3526" s="493" t="n">
        <v>3308.8</v>
      </c>
      <c r="AC3526" s="493" t="n">
        <v>4973.74</v>
      </c>
      <c r="AD3526" s="493" t="n">
        <v>3548.82</v>
      </c>
      <c r="AE3526" s="493" t="n">
        <v>4039.08</v>
      </c>
      <c r="AF3526" s="493" t="n">
        <v>4574.38</v>
      </c>
      <c r="AG3526" s="493" t="n">
        <v>5165.75</v>
      </c>
      <c r="AH3526" s="493" t="n">
        <v>4981.58</v>
      </c>
      <c r="AI3526" s="493" t="n">
        <v>5407.18</v>
      </c>
      <c r="AJ3526" s="493" t="n">
        <v>4695.22</v>
      </c>
      <c r="AK3526" s="493" t="n">
        <v>5576.58</v>
      </c>
      <c r="AL3526" s="493" t="n">
        <v>5177.12</v>
      </c>
      <c r="AM3526" s="493" t="n">
        <v>5614.28</v>
      </c>
      <c r="AN3526" s="493" t="n">
        <v>5292.9</v>
      </c>
      <c r="AO3526" s="493" t="n">
        <v>6325.71</v>
      </c>
      <c r="AP3526" s="493" t="n">
        <v>5535.45</v>
      </c>
      <c r="AQ3526" s="493" t="n">
        <v>8411.719999999999</v>
      </c>
      <c r="AR3526" s="493" t="n">
        <v>7711.04</v>
      </c>
      <c r="AS3526" s="493" t="n">
        <v>10935.51</v>
      </c>
      <c r="AT3526" s="493" t="n">
        <v>12251.41</v>
      </c>
      <c r="AU3526" s="493" t="n">
        <v>11283.56</v>
      </c>
      <c r="AV3526" s="493" t="n">
        <v>13738.72</v>
      </c>
      <c r="AW3526" s="493" t="n">
        <v>13326.42</v>
      </c>
      <c r="AX3526" s="493" t="n">
        <v>16106.45</v>
      </c>
      <c r="AY3526" s="493" t="n">
        <v>15692.98</v>
      </c>
      <c r="AZ3526" s="493" t="n">
        <v>13810.64</v>
      </c>
      <c r="BA3526" s="493" t="n">
        <v>14122.58</v>
      </c>
      <c r="BB3526" s="493" t="n">
        <v>12233.18</v>
      </c>
      <c r="BC3526" s="493" t="n">
        <v>13373.62</v>
      </c>
      <c r="BD3526" s="493" t="n">
        <v>10598.64</v>
      </c>
      <c r="BE3526" s="493" t="n">
        <v>8808.75</v>
      </c>
      <c r="BF3526" s="493" t="n">
        <v>10728.55</v>
      </c>
      <c r="BG3526" s="493" t="n">
        <v>11980.3</v>
      </c>
      <c r="BH3526" s="493" t="n">
        <v>10051.86</v>
      </c>
      <c r="BI3526" s="493" t="n">
        <v>10958.1</v>
      </c>
      <c r="BJ3526" s="493" t="n">
        <v>14925.2</v>
      </c>
      <c r="BK3526" s="493" t="n">
        <v>14527.64</v>
      </c>
      <c r="BL3526" s="493" t="n">
        <v>16533.55</v>
      </c>
      <c r="BM3526" s="493" t="n">
        <v>12362.39</v>
      </c>
      <c r="BN3526" s="493" t="n">
        <v>15756.75</v>
      </c>
      <c r="BO3526" s="493" t="n">
        <v>14111.67</v>
      </c>
      <c r="BP3526" s="493" t="n">
        <v>16008.42</v>
      </c>
      <c r="BQ3526" s="493" t="n">
        <v>12269.62</v>
      </c>
      <c r="BR3526" s="493" t="n">
        <v>17498.63</v>
      </c>
      <c r="BS3526" s="493" t="n">
        <v>14508.19</v>
      </c>
      <c r="BT3526" s="493" t="n">
        <v>15486.08</v>
      </c>
      <c r="BU3526" s="493" t="n">
        <v>15200.38</v>
      </c>
      <c r="BV3526" s="493" t="n">
        <v>16783.44</v>
      </c>
      <c r="BW3526" s="493" t="n">
        <v>16174.42</v>
      </c>
    </row>
    <row r="3527">
      <c r="A3527" t="inlineStr">
        <is>
          <t>[C9D3] Angiotensin-II 길항제 칼슘길항제 복합제</t>
        </is>
      </c>
      <c r="B3527" t="inlineStr">
        <is>
          <t>시어스제약</t>
        </is>
      </c>
      <c r="C3527" t="inlineStr">
        <is>
          <t>듀크포지</t>
        </is>
      </c>
      <c r="D3527" t="inlineStr">
        <is>
          <t>시어스제약</t>
        </is>
      </c>
      <c r="E3527" t="inlineStr">
        <is>
          <t>amlodipine besylate,  valsartan</t>
        </is>
      </c>
      <c r="F3527" t="inlineStr">
        <is>
          <t>보건소</t>
        </is>
      </c>
      <c r="G3527" t="inlineStr">
        <is>
          <t>Generic</t>
        </is>
      </c>
      <c r="H3527" s="493" t="n">
        <v>0</v>
      </c>
      <c r="I3527" s="493" t="n">
        <v>0</v>
      </c>
      <c r="J3527" s="493" t="n">
        <v>0</v>
      </c>
      <c r="K3527" s="493" t="n">
        <v>4011.9</v>
      </c>
      <c r="L3527" s="493" t="n">
        <v>6937.8</v>
      </c>
      <c r="M3527" s="493" t="n">
        <v>5481.6</v>
      </c>
      <c r="N3527" s="493" t="n">
        <v>13289.1</v>
      </c>
      <c r="O3527" s="493" t="n">
        <v>9960.9</v>
      </c>
      <c r="P3527" s="493" t="n">
        <v>13661.85</v>
      </c>
      <c r="Q3527" s="493" t="n">
        <v>13144.04</v>
      </c>
      <c r="R3527" s="493" t="n">
        <v>20253.9</v>
      </c>
      <c r="S3527" s="493" t="n">
        <v>31525.5</v>
      </c>
      <c r="T3527" s="493" t="n">
        <v>28858.04</v>
      </c>
      <c r="U3527" s="493" t="n">
        <v>21112.96</v>
      </c>
      <c r="V3527" s="493" t="n">
        <v>25815</v>
      </c>
      <c r="W3527" s="493" t="n">
        <v>29880.72</v>
      </c>
      <c r="X3527" s="493" t="n">
        <v>29736.3</v>
      </c>
      <c r="Y3527" s="493" t="n">
        <v>30071.04</v>
      </c>
      <c r="Z3527" s="493" t="n">
        <v>30175.8</v>
      </c>
      <c r="AA3527" s="493" t="n">
        <v>28927.5</v>
      </c>
      <c r="AB3527" s="493" t="n">
        <v>27039.6</v>
      </c>
      <c r="AC3527" s="493" t="n">
        <v>33378.99</v>
      </c>
      <c r="AD3527" s="493" t="n">
        <v>37321.2</v>
      </c>
      <c r="AE3527" s="493" t="n">
        <v>39169.2</v>
      </c>
      <c r="AF3527" s="493" t="n">
        <v>31506.78</v>
      </c>
      <c r="AG3527" s="493" t="n">
        <v>34855.2</v>
      </c>
      <c r="AH3527" s="493" t="n">
        <v>42627</v>
      </c>
      <c r="AI3527" s="493" t="n">
        <v>30673.5</v>
      </c>
      <c r="AJ3527" s="493" t="n">
        <v>35380.35</v>
      </c>
      <c r="AK3527" s="493" t="n">
        <v>38577.3</v>
      </c>
      <c r="AL3527" s="493" t="n">
        <v>39509.5</v>
      </c>
      <c r="AM3527" s="493" t="n">
        <v>33594</v>
      </c>
      <c r="AN3527" s="493" t="n">
        <v>32520.6</v>
      </c>
      <c r="AO3527" s="493" t="n">
        <v>27761.86</v>
      </c>
      <c r="AP3527" s="493" t="n">
        <v>29673.6</v>
      </c>
      <c r="AQ3527" s="493" t="n">
        <v>22548</v>
      </c>
      <c r="AR3527" s="493" t="n">
        <v>28833.3</v>
      </c>
      <c r="AS3527" s="493" t="n">
        <v>22287.9</v>
      </c>
      <c r="AT3527" s="493" t="n">
        <v>23045.7</v>
      </c>
      <c r="AU3527" s="493" t="n">
        <v>25840.05</v>
      </c>
      <c r="AV3527" s="493" t="n">
        <v>15534.3</v>
      </c>
      <c r="AW3527" s="493" t="n">
        <v>22040.1</v>
      </c>
      <c r="AX3527" s="493" t="n">
        <v>16211.94</v>
      </c>
      <c r="AY3527" s="493" t="n">
        <v>26260.2</v>
      </c>
      <c r="AZ3527" s="493" t="n">
        <v>17370</v>
      </c>
      <c r="BA3527" s="493" t="n">
        <v>13723.99</v>
      </c>
      <c r="BB3527" s="493" t="n">
        <v>6682.2</v>
      </c>
      <c r="BC3527" s="493" t="n">
        <v>13820.7</v>
      </c>
      <c r="BD3527" s="493" t="n">
        <v>5366.1</v>
      </c>
      <c r="BE3527" s="493" t="n">
        <v>12314.03</v>
      </c>
      <c r="BF3527" s="493" t="n">
        <v>12951.3</v>
      </c>
      <c r="BG3527" s="493" t="n">
        <v>6171.9</v>
      </c>
      <c r="BH3527" s="493" t="n">
        <v>14193.9</v>
      </c>
      <c r="BI3527" s="493" t="n">
        <v>16835.7</v>
      </c>
      <c r="BJ3527" s="493" t="n">
        <v>7890.6</v>
      </c>
      <c r="BK3527" s="493" t="n">
        <v>10807.8</v>
      </c>
      <c r="BL3527" s="493" t="n">
        <v>11466.3</v>
      </c>
      <c r="BM3527" s="493" t="n">
        <v>6405.3</v>
      </c>
      <c r="BN3527" s="493" t="n">
        <v>14763</v>
      </c>
      <c r="BO3527" s="493" t="n">
        <v>10680.9</v>
      </c>
      <c r="BP3527" s="493" t="n">
        <v>8785.5</v>
      </c>
      <c r="BQ3527" s="493" t="n">
        <v>14065.2</v>
      </c>
      <c r="BR3527" s="493" t="n">
        <v>10558.8</v>
      </c>
      <c r="BS3527" s="493" t="n">
        <v>9372.6</v>
      </c>
      <c r="BT3527" s="493" t="n">
        <v>14757.3</v>
      </c>
      <c r="BU3527" s="493" t="n">
        <v>6261</v>
      </c>
      <c r="BV3527" s="493" t="n">
        <v>6159.3</v>
      </c>
      <c r="BW3527" s="493" t="n">
        <v>16350.9</v>
      </c>
    </row>
    <row r="3528">
      <c r="A3528" t="inlineStr">
        <is>
          <t>[C9D3] Angiotensin-II 길항제 칼슘길항제 복합제</t>
        </is>
      </c>
      <c r="B3528" t="inlineStr">
        <is>
          <t>시어스제약</t>
        </is>
      </c>
      <c r="C3528" t="inlineStr">
        <is>
          <t>트윈에코</t>
        </is>
      </c>
      <c r="D3528" t="inlineStr">
        <is>
          <t>시어스제약</t>
        </is>
      </c>
      <c r="E3528" t="inlineStr">
        <is>
          <t>amlodipine besylate,  telmisartan</t>
        </is>
      </c>
      <c r="F3528" t="inlineStr">
        <is>
          <t>종합병원</t>
        </is>
      </c>
      <c r="G3528" t="inlineStr">
        <is>
          <t>Generic</t>
        </is>
      </c>
      <c r="H3528" s="493" t="n">
        <v>0</v>
      </c>
      <c r="I3528" s="493" t="n">
        <v>0</v>
      </c>
      <c r="J3528" s="493" t="n">
        <v>0</v>
      </c>
      <c r="K3528" s="493" t="n">
        <v>0</v>
      </c>
      <c r="L3528" s="493" t="n">
        <v>0</v>
      </c>
      <c r="M3528" s="493" t="n">
        <v>0</v>
      </c>
      <c r="N3528" s="493" t="n">
        <v>0</v>
      </c>
      <c r="O3528" s="493" t="n">
        <v>0</v>
      </c>
      <c r="P3528" s="493" t="n">
        <v>0</v>
      </c>
      <c r="Q3528" s="493" t="n">
        <v>0</v>
      </c>
      <c r="R3528" s="493" t="n">
        <v>0</v>
      </c>
      <c r="S3528" s="493" t="n">
        <v>0</v>
      </c>
      <c r="T3528" s="493" t="n">
        <v>0</v>
      </c>
      <c r="U3528" s="493" t="n">
        <v>0</v>
      </c>
      <c r="V3528" s="493" t="n">
        <v>0</v>
      </c>
      <c r="W3528" s="493" t="n">
        <v>0</v>
      </c>
      <c r="X3528" s="493" t="n">
        <v>0</v>
      </c>
      <c r="Y3528" s="493" t="n">
        <v>0</v>
      </c>
      <c r="Z3528" s="493" t="n">
        <v>0</v>
      </c>
      <c r="AA3528" s="493" t="n">
        <v>0</v>
      </c>
      <c r="AB3528" s="493" t="n">
        <v>0</v>
      </c>
      <c r="AC3528" s="493" t="n">
        <v>0</v>
      </c>
      <c r="AD3528" s="493" t="n">
        <v>0</v>
      </c>
      <c r="AE3528" s="493" t="n">
        <v>0</v>
      </c>
      <c r="AF3528" s="493" t="n">
        <v>0</v>
      </c>
      <c r="AG3528" s="493" t="n">
        <v>0</v>
      </c>
      <c r="AH3528" s="493" t="n">
        <v>0</v>
      </c>
      <c r="AI3528" s="493" t="n">
        <v>0</v>
      </c>
      <c r="AJ3528" s="493" t="n">
        <v>0</v>
      </c>
      <c r="AK3528" s="493" t="n">
        <v>0</v>
      </c>
      <c r="AL3528" s="493" t="n">
        <v>0</v>
      </c>
      <c r="AM3528" s="493" t="n">
        <v>0</v>
      </c>
      <c r="AN3528" s="493" t="n">
        <v>0</v>
      </c>
      <c r="AO3528" s="493" t="n">
        <v>0</v>
      </c>
      <c r="AP3528" s="493" t="n">
        <v>0</v>
      </c>
      <c r="AQ3528" s="493" t="n">
        <v>0</v>
      </c>
      <c r="AR3528" s="493" t="n">
        <v>0</v>
      </c>
      <c r="AS3528" s="493" t="n">
        <v>0</v>
      </c>
      <c r="AT3528" s="493" t="n">
        <v>0</v>
      </c>
      <c r="AU3528" s="493" t="n">
        <v>0</v>
      </c>
      <c r="AV3528" s="493" t="n">
        <v>0</v>
      </c>
      <c r="AW3528" s="493" t="n">
        <v>0</v>
      </c>
      <c r="AX3528" s="493" t="n">
        <v>0</v>
      </c>
      <c r="AY3528" s="493" t="n">
        <v>0</v>
      </c>
      <c r="AZ3528" s="493" t="n">
        <v>0</v>
      </c>
      <c r="BA3528" s="493" t="n">
        <v>0</v>
      </c>
      <c r="BB3528" s="493" t="n">
        <v>0</v>
      </c>
      <c r="BC3528" s="493" t="n">
        <v>0</v>
      </c>
      <c r="BD3528" s="493" t="n">
        <v>0</v>
      </c>
      <c r="BE3528" s="493" t="n">
        <v>0</v>
      </c>
      <c r="BF3528" s="493" t="n">
        <v>0</v>
      </c>
      <c r="BG3528" s="493" t="n">
        <v>0</v>
      </c>
      <c r="BH3528" s="493" t="n">
        <v>0</v>
      </c>
      <c r="BI3528" s="493" t="n">
        <v>0</v>
      </c>
      <c r="BJ3528" s="493" t="n">
        <v>0</v>
      </c>
      <c r="BK3528" s="493" t="n">
        <v>0</v>
      </c>
      <c r="BL3528" s="493" t="n">
        <v>0</v>
      </c>
      <c r="BM3528" s="493" t="n">
        <v>0</v>
      </c>
      <c r="BN3528" s="493" t="n">
        <v>0</v>
      </c>
      <c r="BO3528" s="493" t="n">
        <v>0</v>
      </c>
      <c r="BP3528" s="493" t="n">
        <v>0</v>
      </c>
      <c r="BQ3528" s="493" t="n">
        <v>0</v>
      </c>
      <c r="BR3528" s="493" t="n">
        <v>0</v>
      </c>
      <c r="BS3528" s="493" t="n">
        <v>0</v>
      </c>
      <c r="BT3528" s="493" t="n">
        <v>0</v>
      </c>
      <c r="BU3528" s="493" t="n">
        <v>726</v>
      </c>
      <c r="BV3528" s="493" t="n">
        <v>1977.9</v>
      </c>
      <c r="BW3528" s="493" t="n">
        <v>6479</v>
      </c>
    </row>
    <row r="3529">
      <c r="A3529" t="inlineStr">
        <is>
          <t>[C9D3] Angiotensin-II 길항제 칼슘길항제 복합제</t>
        </is>
      </c>
      <c r="B3529" t="inlineStr">
        <is>
          <t>시어스제약</t>
        </is>
      </c>
      <c r="C3529" t="inlineStr">
        <is>
          <t>트윈에코</t>
        </is>
      </c>
      <c r="D3529" t="inlineStr">
        <is>
          <t>시어스제약</t>
        </is>
      </c>
      <c r="E3529" t="inlineStr">
        <is>
          <t>amlodipine besylate,  telmisartan</t>
        </is>
      </c>
      <c r="F3529" t="inlineStr">
        <is>
          <t>병원</t>
        </is>
      </c>
      <c r="G3529" t="inlineStr">
        <is>
          <t>Generic</t>
        </is>
      </c>
      <c r="H3529" s="493" t="n">
        <v>0</v>
      </c>
      <c r="I3529" s="493" t="n">
        <v>0</v>
      </c>
      <c r="J3529" s="493" t="n">
        <v>0</v>
      </c>
      <c r="K3529" s="493" t="n">
        <v>0</v>
      </c>
      <c r="L3529" s="493" t="n">
        <v>0</v>
      </c>
      <c r="M3529" s="493" t="n">
        <v>0</v>
      </c>
      <c r="N3529" s="493" t="n">
        <v>0</v>
      </c>
      <c r="O3529" s="493" t="n">
        <v>0</v>
      </c>
      <c r="P3529" s="493" t="n">
        <v>0</v>
      </c>
      <c r="Q3529" s="493" t="n">
        <v>0</v>
      </c>
      <c r="R3529" s="493" t="n">
        <v>0</v>
      </c>
      <c r="S3529" s="493" t="n">
        <v>0</v>
      </c>
      <c r="T3529" s="493" t="n">
        <v>0</v>
      </c>
      <c r="U3529" s="493" t="n">
        <v>0</v>
      </c>
      <c r="V3529" s="493" t="n">
        <v>0</v>
      </c>
      <c r="W3529" s="493" t="n">
        <v>0</v>
      </c>
      <c r="X3529" s="493" t="n">
        <v>0</v>
      </c>
      <c r="Y3529" s="493" t="n">
        <v>0</v>
      </c>
      <c r="Z3529" s="493" t="n">
        <v>0</v>
      </c>
      <c r="AA3529" s="493" t="n">
        <v>240</v>
      </c>
      <c r="AB3529" s="493" t="n">
        <v>240</v>
      </c>
      <c r="AC3529" s="493" t="n">
        <v>1680</v>
      </c>
      <c r="AD3529" s="493" t="n">
        <v>1440</v>
      </c>
      <c r="AE3529" s="493" t="n">
        <v>840</v>
      </c>
      <c r="AF3529" s="493" t="n">
        <v>484</v>
      </c>
      <c r="AG3529" s="493" t="n">
        <v>240</v>
      </c>
      <c r="AH3529" s="493" t="n">
        <v>0</v>
      </c>
      <c r="AI3529" s="493" t="n">
        <v>0</v>
      </c>
      <c r="AJ3529" s="493" t="n">
        <v>0</v>
      </c>
      <c r="AK3529" s="493" t="n">
        <v>0</v>
      </c>
      <c r="AL3529" s="493" t="n">
        <v>0</v>
      </c>
      <c r="AM3529" s="493" t="n">
        <v>0</v>
      </c>
      <c r="AN3529" s="493" t="n">
        <v>0</v>
      </c>
      <c r="AO3529" s="493" t="n">
        <v>1314.3</v>
      </c>
      <c r="AP3529" s="493" t="n">
        <v>1937.7</v>
      </c>
      <c r="AQ3529" s="493" t="n">
        <v>3855</v>
      </c>
      <c r="AR3529" s="493" t="n">
        <v>6145.62</v>
      </c>
      <c r="AS3529" s="493" t="n">
        <v>20402.13</v>
      </c>
      <c r="AT3529" s="493" t="n">
        <v>18052.32</v>
      </c>
      <c r="AU3529" s="493" t="n">
        <v>24039.88</v>
      </c>
      <c r="AV3529" s="493" t="n">
        <v>31327.98</v>
      </c>
      <c r="AW3529" s="493" t="n">
        <v>20972.54</v>
      </c>
      <c r="AX3529" s="493" t="n">
        <v>21141.83</v>
      </c>
      <c r="AY3529" s="493" t="n">
        <v>9217.76</v>
      </c>
      <c r="AZ3529" s="493" t="n">
        <v>9363.4</v>
      </c>
      <c r="BA3529" s="493" t="n">
        <v>6641.43</v>
      </c>
      <c r="BB3529" s="493" t="n">
        <v>15283.27</v>
      </c>
      <c r="BC3529" s="493" t="n">
        <v>12652.5</v>
      </c>
      <c r="BD3529" s="493" t="n">
        <v>13644.2</v>
      </c>
      <c r="BE3529" s="493" t="n">
        <v>8992.950000000001</v>
      </c>
      <c r="BF3529" s="493" t="n">
        <v>17587.04</v>
      </c>
      <c r="BG3529" s="493" t="n">
        <v>22656.02</v>
      </c>
      <c r="BH3529" s="493" t="n">
        <v>27229.08</v>
      </c>
      <c r="BI3529" s="493" t="n">
        <v>28887.17</v>
      </c>
      <c r="BJ3529" s="493" t="n">
        <v>26482.63</v>
      </c>
      <c r="BK3529" s="493" t="n">
        <v>27994.08</v>
      </c>
      <c r="BL3529" s="493" t="n">
        <v>31375.9</v>
      </c>
      <c r="BM3529" s="493" t="n">
        <v>27057.73</v>
      </c>
      <c r="BN3529" s="493" t="n">
        <v>20930.8</v>
      </c>
      <c r="BO3529" s="493" t="n">
        <v>28132.27</v>
      </c>
      <c r="BP3529" s="493" t="n">
        <v>24711</v>
      </c>
      <c r="BQ3529" s="493" t="n">
        <v>19608.84</v>
      </c>
      <c r="BR3529" s="493" t="n">
        <v>28757.81</v>
      </c>
      <c r="BS3529" s="493" t="n">
        <v>27969.48</v>
      </c>
      <c r="BT3529" s="493" t="n">
        <v>22958.46</v>
      </c>
      <c r="BU3529" s="493" t="n">
        <v>26310.42</v>
      </c>
      <c r="BV3529" s="493" t="n">
        <v>31100.66</v>
      </c>
      <c r="BW3529" s="493" t="n">
        <v>22636.39</v>
      </c>
    </row>
    <row r="3530">
      <c r="A3530" t="inlineStr">
        <is>
          <t>[C9D3] Angiotensin-II 길항제 칼슘길항제 복합제</t>
        </is>
      </c>
      <c r="B3530" t="inlineStr">
        <is>
          <t>시어스제약</t>
        </is>
      </c>
      <c r="C3530" t="inlineStr">
        <is>
          <t>트윈에코</t>
        </is>
      </c>
      <c r="D3530" t="inlineStr">
        <is>
          <t>시어스제약</t>
        </is>
      </c>
      <c r="E3530" t="inlineStr">
        <is>
          <t>amlodipine besylate,  telmisartan</t>
        </is>
      </c>
      <c r="F3530" t="inlineStr">
        <is>
          <t>의원</t>
        </is>
      </c>
      <c r="G3530" t="inlineStr">
        <is>
          <t>Generic</t>
        </is>
      </c>
      <c r="H3530" s="493" t="n">
        <v>0</v>
      </c>
      <c r="I3530" s="493" t="n">
        <v>0</v>
      </c>
      <c r="J3530" s="493" t="n">
        <v>0</v>
      </c>
      <c r="K3530" s="493" t="n">
        <v>0</v>
      </c>
      <c r="L3530" s="493" t="n">
        <v>0</v>
      </c>
      <c r="M3530" s="493" t="n">
        <v>0</v>
      </c>
      <c r="N3530" s="493" t="n">
        <v>0</v>
      </c>
      <c r="O3530" s="493" t="n">
        <v>0</v>
      </c>
      <c r="P3530" s="493" t="n">
        <v>0</v>
      </c>
      <c r="Q3530" s="493" t="n">
        <v>0</v>
      </c>
      <c r="R3530" s="493" t="n">
        <v>0</v>
      </c>
      <c r="S3530" s="493" t="n">
        <v>0</v>
      </c>
      <c r="T3530" s="493" t="n">
        <v>0</v>
      </c>
      <c r="U3530" s="493" t="n">
        <v>0</v>
      </c>
      <c r="V3530" s="493" t="n">
        <v>0</v>
      </c>
      <c r="W3530" s="493" t="n">
        <v>0</v>
      </c>
      <c r="X3530" s="493" t="n">
        <v>0</v>
      </c>
      <c r="Y3530" s="493" t="n">
        <v>2256.35</v>
      </c>
      <c r="Z3530" s="493" t="n">
        <v>11625.58</v>
      </c>
      <c r="AA3530" s="493" t="n">
        <v>35945.8</v>
      </c>
      <c r="AB3530" s="493" t="n">
        <v>35801.08</v>
      </c>
      <c r="AC3530" s="493" t="n">
        <v>41932.35</v>
      </c>
      <c r="AD3530" s="493" t="n">
        <v>41088.05</v>
      </c>
      <c r="AE3530" s="493" t="n">
        <v>54621.8</v>
      </c>
      <c r="AF3530" s="493" t="n">
        <v>40255.07</v>
      </c>
      <c r="AG3530" s="493" t="n">
        <v>41066.87</v>
      </c>
      <c r="AH3530" s="493" t="n">
        <v>16350.96</v>
      </c>
      <c r="AI3530" s="493" t="n">
        <v>8872.9</v>
      </c>
      <c r="AJ3530" s="493" t="n">
        <v>2154.78</v>
      </c>
      <c r="AK3530" s="493" t="n">
        <v>2038.42</v>
      </c>
      <c r="AL3530" s="493" t="n">
        <v>1698.38</v>
      </c>
      <c r="AM3530" s="493" t="n">
        <v>1891.4</v>
      </c>
      <c r="AN3530" s="493" t="n">
        <v>2737.2</v>
      </c>
      <c r="AO3530" s="493" t="n">
        <v>2595.4</v>
      </c>
      <c r="AP3530" s="493" t="n">
        <v>1753.55</v>
      </c>
      <c r="AQ3530" s="493" t="n">
        <v>5795.55</v>
      </c>
      <c r="AR3530" s="493" t="n">
        <v>14883.4</v>
      </c>
      <c r="AS3530" s="493" t="n">
        <v>7244.45</v>
      </c>
      <c r="AT3530" s="493" t="n">
        <v>11582.7</v>
      </c>
      <c r="AU3530" s="493" t="n">
        <v>19898.6</v>
      </c>
      <c r="AV3530" s="493" t="n">
        <v>16353.5</v>
      </c>
      <c r="AW3530" s="493" t="n">
        <v>15632.6</v>
      </c>
      <c r="AX3530" s="493" t="n">
        <v>15989.7</v>
      </c>
      <c r="AY3530" s="493" t="n">
        <v>19187.28</v>
      </c>
      <c r="AZ3530" s="493" t="n">
        <v>23353.9</v>
      </c>
      <c r="BA3530" s="493" t="n">
        <v>24057.22</v>
      </c>
      <c r="BB3530" s="493" t="n">
        <v>28385.05</v>
      </c>
      <c r="BC3530" s="493" t="n">
        <v>40728.44</v>
      </c>
      <c r="BD3530" s="493" t="n">
        <v>43972.61</v>
      </c>
      <c r="BE3530" s="493" t="n">
        <v>38392.52</v>
      </c>
      <c r="BF3530" s="493" t="n">
        <v>40607.42</v>
      </c>
      <c r="BG3530" s="493" t="n">
        <v>39762.06</v>
      </c>
      <c r="BH3530" s="493" t="n">
        <v>41895.99</v>
      </c>
      <c r="BI3530" s="493" t="n">
        <v>38006.46</v>
      </c>
      <c r="BJ3530" s="493" t="n">
        <v>38417.23</v>
      </c>
      <c r="BK3530" s="493" t="n">
        <v>37744.24</v>
      </c>
      <c r="BL3530" s="493" t="n">
        <v>42033.81</v>
      </c>
      <c r="BM3530" s="493" t="n">
        <v>36714.6</v>
      </c>
      <c r="BN3530" s="493" t="n">
        <v>40889</v>
      </c>
      <c r="BO3530" s="493" t="n">
        <v>48704.83</v>
      </c>
      <c r="BP3530" s="493" t="n">
        <v>40497.19</v>
      </c>
      <c r="BQ3530" s="493" t="n">
        <v>45564.47</v>
      </c>
      <c r="BR3530" s="493" t="n">
        <v>64860.25</v>
      </c>
      <c r="BS3530" s="493" t="n">
        <v>57518.77</v>
      </c>
      <c r="BT3530" s="493" t="n">
        <v>63737.58</v>
      </c>
      <c r="BU3530" s="493" t="n">
        <v>56101.18</v>
      </c>
      <c r="BV3530" s="493" t="n">
        <v>67945.82000000001</v>
      </c>
      <c r="BW3530" s="493" t="n">
        <v>56194.63</v>
      </c>
    </row>
    <row r="3531">
      <c r="A3531" t="inlineStr">
        <is>
          <t>[C9D3] Angiotensin-II 길항제 칼슘길항제 복합제</t>
        </is>
      </c>
      <c r="B3531" t="inlineStr">
        <is>
          <t>시어스제약</t>
        </is>
      </c>
      <c r="C3531" t="inlineStr">
        <is>
          <t>트윈에코</t>
        </is>
      </c>
      <c r="D3531" t="inlineStr">
        <is>
          <t>시어스제약</t>
        </is>
      </c>
      <c r="E3531" t="inlineStr">
        <is>
          <t>amlodipine besylate,  telmisartan</t>
        </is>
      </c>
      <c r="F3531" t="inlineStr">
        <is>
          <t>보건소</t>
        </is>
      </c>
      <c r="G3531" t="inlineStr">
        <is>
          <t>Generic</t>
        </is>
      </c>
      <c r="H3531" s="493" t="n">
        <v>0</v>
      </c>
      <c r="I3531" s="493" t="n">
        <v>0</v>
      </c>
      <c r="J3531" s="493" t="n">
        <v>0</v>
      </c>
      <c r="K3531" s="493" t="n">
        <v>0</v>
      </c>
      <c r="L3531" s="493" t="n">
        <v>0</v>
      </c>
      <c r="M3531" s="493" t="n">
        <v>0</v>
      </c>
      <c r="N3531" s="493" t="n">
        <v>0</v>
      </c>
      <c r="O3531" s="493" t="n">
        <v>0</v>
      </c>
      <c r="P3531" s="493" t="n">
        <v>0</v>
      </c>
      <c r="Q3531" s="493" t="n">
        <v>0</v>
      </c>
      <c r="R3531" s="493" t="n">
        <v>0</v>
      </c>
      <c r="S3531" s="493" t="n">
        <v>0</v>
      </c>
      <c r="T3531" s="493" t="n">
        <v>0</v>
      </c>
      <c r="U3531" s="493" t="n">
        <v>0</v>
      </c>
      <c r="V3531" s="493" t="n">
        <v>0</v>
      </c>
      <c r="W3531" s="493" t="n">
        <v>0</v>
      </c>
      <c r="X3531" s="493" t="n">
        <v>0</v>
      </c>
      <c r="Y3531" s="493" t="n">
        <v>0</v>
      </c>
      <c r="Z3531" s="493" t="n">
        <v>0</v>
      </c>
      <c r="AA3531" s="493" t="n">
        <v>0</v>
      </c>
      <c r="AB3531" s="493" t="n">
        <v>0</v>
      </c>
      <c r="AC3531" s="493" t="n">
        <v>0</v>
      </c>
      <c r="AD3531" s="493" t="n">
        <v>0</v>
      </c>
      <c r="AE3531" s="493" t="n">
        <v>9386.1</v>
      </c>
      <c r="AF3531" s="493" t="n">
        <v>5013.9</v>
      </c>
      <c r="AG3531" s="493" t="n">
        <v>1899.9</v>
      </c>
      <c r="AH3531" s="493" t="n">
        <v>558.3</v>
      </c>
      <c r="AI3531" s="493" t="n">
        <v>0</v>
      </c>
      <c r="AJ3531" s="493" t="n">
        <v>1077.6</v>
      </c>
      <c r="AK3531" s="493" t="n">
        <v>0</v>
      </c>
      <c r="AL3531" s="493" t="n">
        <v>1075.2</v>
      </c>
      <c r="AM3531" s="493" t="n">
        <v>0</v>
      </c>
      <c r="AN3531" s="493" t="n">
        <v>6045.3</v>
      </c>
      <c r="AO3531" s="493" t="n">
        <v>6042.6</v>
      </c>
      <c r="AP3531" s="493" t="n">
        <v>0</v>
      </c>
      <c r="AQ3531" s="493" t="n">
        <v>0</v>
      </c>
      <c r="AR3531" s="493" t="n">
        <v>6337.8</v>
      </c>
      <c r="AS3531" s="493" t="n">
        <v>744</v>
      </c>
      <c r="AT3531" s="493" t="n">
        <v>4603.2</v>
      </c>
      <c r="AU3531" s="493" t="n">
        <v>10559.4</v>
      </c>
      <c r="AV3531" s="493" t="n">
        <v>3681.6</v>
      </c>
      <c r="AW3531" s="493" t="n">
        <v>380.4</v>
      </c>
      <c r="AX3531" s="493" t="n">
        <v>9383.1</v>
      </c>
      <c r="AY3531" s="493" t="n">
        <v>342.6</v>
      </c>
      <c r="AZ3531" s="493" t="n">
        <v>4987.8</v>
      </c>
      <c r="BA3531" s="493" t="n">
        <v>8075.8</v>
      </c>
      <c r="BB3531" s="493" t="n">
        <v>12297.86</v>
      </c>
      <c r="BC3531" s="493" t="n">
        <v>12115.2</v>
      </c>
      <c r="BD3531" s="493" t="n">
        <v>13612.2</v>
      </c>
      <c r="BE3531" s="493" t="n">
        <v>3567.9</v>
      </c>
      <c r="BF3531" s="493" t="n">
        <v>6936.9</v>
      </c>
      <c r="BG3531" s="493" t="n">
        <v>8260.799999999999</v>
      </c>
      <c r="BH3531" s="493" t="n">
        <v>10742.7</v>
      </c>
      <c r="BI3531" s="493" t="n">
        <v>7575.3</v>
      </c>
      <c r="BJ3531" s="493" t="n">
        <v>10088.4</v>
      </c>
      <c r="BK3531" s="493" t="n">
        <v>5213.4</v>
      </c>
      <c r="BL3531" s="493" t="n">
        <v>7686</v>
      </c>
      <c r="BM3531" s="493" t="n">
        <v>5372.1</v>
      </c>
      <c r="BN3531" s="493" t="n">
        <v>2289.9</v>
      </c>
      <c r="BO3531" s="493" t="n">
        <v>11215.2</v>
      </c>
      <c r="BP3531" s="493" t="n">
        <v>5994.3</v>
      </c>
      <c r="BQ3531" s="493" t="n">
        <v>4385.1</v>
      </c>
      <c r="BR3531" s="493" t="n">
        <v>8830.200000000001</v>
      </c>
      <c r="BS3531" s="493" t="n">
        <v>6126.75</v>
      </c>
      <c r="BT3531" s="493" t="n">
        <v>7722.3</v>
      </c>
      <c r="BU3531" s="493" t="n">
        <v>8709.4</v>
      </c>
      <c r="BV3531" s="493" t="n">
        <v>2376.51</v>
      </c>
      <c r="BW3531" s="493" t="n">
        <v>7299.9</v>
      </c>
    </row>
    <row r="3532">
      <c r="A3532" t="inlineStr">
        <is>
          <t>[C9D3] Angiotensin-II 길항제 칼슘길항제 복합제</t>
        </is>
      </c>
      <c r="B3532" t="inlineStr">
        <is>
          <t>신일제약</t>
        </is>
      </c>
      <c r="C3532" t="inlineStr">
        <is>
          <t>네오스타</t>
        </is>
      </c>
      <c r="D3532" t="inlineStr">
        <is>
          <t>신일제약</t>
        </is>
      </c>
      <c r="E3532" t="inlineStr">
        <is>
          <t>amlodipine besylate,  telmisartan</t>
        </is>
      </c>
      <c r="F3532" t="inlineStr">
        <is>
          <t>종합병원</t>
        </is>
      </c>
      <c r="G3532" t="inlineStr">
        <is>
          <t>Generic</t>
        </is>
      </c>
      <c r="H3532" s="493" t="n">
        <v>8062.3</v>
      </c>
      <c r="I3532" s="493" t="n">
        <v>7652.96</v>
      </c>
      <c r="J3532" s="493" t="n">
        <v>12672.6</v>
      </c>
      <c r="K3532" s="493" t="n">
        <v>9291.75</v>
      </c>
      <c r="L3532" s="493" t="n">
        <v>12518.77</v>
      </c>
      <c r="M3532" s="493" t="n">
        <v>8838.1</v>
      </c>
      <c r="N3532" s="493" t="n">
        <v>8440</v>
      </c>
      <c r="O3532" s="493" t="n">
        <v>6580.6</v>
      </c>
      <c r="P3532" s="493" t="n">
        <v>8815.700000000001</v>
      </c>
      <c r="Q3532" s="493" t="n">
        <v>4802.4</v>
      </c>
      <c r="R3532" s="493" t="n">
        <v>9045.9</v>
      </c>
      <c r="S3532" s="493" t="n">
        <v>9081.299999999999</v>
      </c>
      <c r="T3532" s="493" t="n">
        <v>5807.9</v>
      </c>
      <c r="U3532" s="493" t="n">
        <v>10388.8</v>
      </c>
      <c r="V3532" s="493" t="n">
        <v>6556</v>
      </c>
      <c r="W3532" s="493" t="n">
        <v>5873.4</v>
      </c>
      <c r="X3532" s="493" t="n">
        <v>11962.26</v>
      </c>
      <c r="Y3532" s="493" t="n">
        <v>10629.1</v>
      </c>
      <c r="Z3532" s="493" t="n">
        <v>6767.5</v>
      </c>
      <c r="AA3532" s="493" t="n">
        <v>10277.07</v>
      </c>
      <c r="AB3532" s="493" t="n">
        <v>7255.7</v>
      </c>
      <c r="AC3532" s="493" t="n">
        <v>13697.68</v>
      </c>
      <c r="AD3532" s="493" t="n">
        <v>13317.9</v>
      </c>
      <c r="AE3532" s="493" t="n">
        <v>16328.35</v>
      </c>
      <c r="AF3532" s="493" t="n">
        <v>15584.35</v>
      </c>
      <c r="AG3532" s="493" t="n">
        <v>14761.45</v>
      </c>
      <c r="AH3532" s="493" t="n">
        <v>14827.87</v>
      </c>
      <c r="AI3532" s="493" t="n">
        <v>18609.53</v>
      </c>
      <c r="AJ3532" s="493" t="n">
        <v>15022.05</v>
      </c>
      <c r="AK3532" s="493" t="n">
        <v>20080.05</v>
      </c>
      <c r="AL3532" s="493" t="n">
        <v>21053.55</v>
      </c>
      <c r="AM3532" s="493" t="n">
        <v>10834.5</v>
      </c>
      <c r="AN3532" s="493" t="n">
        <v>15112.65</v>
      </c>
      <c r="AO3532" s="493" t="n">
        <v>16602.9</v>
      </c>
      <c r="AP3532" s="493" t="n">
        <v>16813.5</v>
      </c>
      <c r="AQ3532" s="493" t="n">
        <v>18690.9</v>
      </c>
      <c r="AR3532" s="493" t="n">
        <v>24336.6</v>
      </c>
      <c r="AS3532" s="493" t="n">
        <v>12742.18</v>
      </c>
      <c r="AT3532" s="493" t="n">
        <v>20609.85</v>
      </c>
      <c r="AU3532" s="493" t="n">
        <v>22953.15</v>
      </c>
      <c r="AV3532" s="493" t="n">
        <v>18285.95</v>
      </c>
      <c r="AW3532" s="493" t="n">
        <v>20614.65</v>
      </c>
      <c r="AX3532" s="493" t="n">
        <v>20819.95</v>
      </c>
      <c r="AY3532" s="493" t="n">
        <v>15909.3</v>
      </c>
      <c r="AZ3532" s="493" t="n">
        <v>20356.09</v>
      </c>
      <c r="BA3532" s="493" t="n">
        <v>27109</v>
      </c>
      <c r="BB3532" s="493" t="n">
        <v>29907.2</v>
      </c>
      <c r="BC3532" s="493" t="n">
        <v>20724.1</v>
      </c>
      <c r="BD3532" s="493" t="n">
        <v>24179.58</v>
      </c>
      <c r="BE3532" s="493" t="n">
        <v>17877.2</v>
      </c>
      <c r="BF3532" s="493" t="n">
        <v>17365.9</v>
      </c>
      <c r="BG3532" s="493" t="n">
        <v>27415.7</v>
      </c>
      <c r="BH3532" s="493" t="n">
        <v>17721.2</v>
      </c>
      <c r="BI3532" s="493" t="n">
        <v>16482.02</v>
      </c>
      <c r="BJ3532" s="493" t="n">
        <v>25766.95</v>
      </c>
      <c r="BK3532" s="493" t="n">
        <v>17611.77</v>
      </c>
      <c r="BL3532" s="493" t="n">
        <v>21749.39</v>
      </c>
      <c r="BM3532" s="493" t="n">
        <v>21298.26</v>
      </c>
      <c r="BN3532" s="493" t="n">
        <v>27619.93</v>
      </c>
      <c r="BO3532" s="493" t="n">
        <v>24597.44</v>
      </c>
      <c r="BP3532" s="493" t="n">
        <v>25554.45</v>
      </c>
      <c r="BQ3532" s="493" t="n">
        <v>19252</v>
      </c>
      <c r="BR3532" s="493" t="n">
        <v>38915.05</v>
      </c>
      <c r="BS3532" s="493" t="n">
        <v>34289</v>
      </c>
      <c r="BT3532" s="493" t="n">
        <v>26469.75</v>
      </c>
      <c r="BU3532" s="493" t="n">
        <v>25267.15</v>
      </c>
      <c r="BV3532" s="493" t="n">
        <v>31701.69</v>
      </c>
      <c r="BW3532" s="493" t="n">
        <v>22560.8</v>
      </c>
    </row>
    <row r="3533">
      <c r="A3533" t="inlineStr">
        <is>
          <t>[C9D3] Angiotensin-II 길항제 칼슘길항제 복합제</t>
        </is>
      </c>
      <c r="B3533" t="inlineStr">
        <is>
          <t>신일제약</t>
        </is>
      </c>
      <c r="C3533" t="inlineStr">
        <is>
          <t>네오스타</t>
        </is>
      </c>
      <c r="D3533" t="inlineStr">
        <is>
          <t>신일제약</t>
        </is>
      </c>
      <c r="E3533" t="inlineStr">
        <is>
          <t>amlodipine besylate,  telmisartan</t>
        </is>
      </c>
      <c r="F3533" t="inlineStr">
        <is>
          <t>병원</t>
        </is>
      </c>
      <c r="G3533" t="inlineStr">
        <is>
          <t>Generic</t>
        </is>
      </c>
      <c r="H3533" s="493" t="n">
        <v>1136.97</v>
      </c>
      <c r="I3533" s="493" t="n">
        <v>1080.9</v>
      </c>
      <c r="J3533" s="493" t="n">
        <v>721.8</v>
      </c>
      <c r="K3533" s="493" t="n">
        <v>2165.4</v>
      </c>
      <c r="L3533" s="493" t="n">
        <v>0</v>
      </c>
      <c r="M3533" s="493" t="n">
        <v>360</v>
      </c>
      <c r="N3533" s="493" t="n">
        <v>3365.7</v>
      </c>
      <c r="O3533" s="493" t="n">
        <v>112</v>
      </c>
      <c r="P3533" s="493" t="n">
        <v>1800</v>
      </c>
      <c r="Q3533" s="493" t="n">
        <v>360</v>
      </c>
      <c r="R3533" s="493" t="n">
        <v>0</v>
      </c>
      <c r="S3533" s="493" t="n">
        <v>720</v>
      </c>
      <c r="T3533" s="493" t="n">
        <v>1440</v>
      </c>
      <c r="U3533" s="493" t="n">
        <v>0</v>
      </c>
      <c r="V3533" s="493" t="n">
        <v>360</v>
      </c>
      <c r="W3533" s="493" t="n">
        <v>1080</v>
      </c>
      <c r="X3533" s="493" t="n">
        <v>720</v>
      </c>
      <c r="Y3533" s="493" t="n">
        <v>360</v>
      </c>
      <c r="Z3533" s="493" t="n">
        <v>0</v>
      </c>
      <c r="AA3533" s="493" t="n">
        <v>1555.2</v>
      </c>
      <c r="AB3533" s="493" t="n">
        <v>360</v>
      </c>
      <c r="AC3533" s="493" t="n">
        <v>0</v>
      </c>
      <c r="AD3533" s="493" t="n">
        <v>2466.72</v>
      </c>
      <c r="AE3533" s="493" t="n">
        <v>381.3</v>
      </c>
      <c r="AF3533" s="493" t="n">
        <v>784.2</v>
      </c>
      <c r="AG3533" s="493" t="n">
        <v>2040</v>
      </c>
      <c r="AH3533" s="493" t="n">
        <v>360</v>
      </c>
      <c r="AI3533" s="493" t="n">
        <v>840</v>
      </c>
      <c r="AJ3533" s="493" t="n">
        <v>844.8</v>
      </c>
      <c r="AK3533" s="493" t="n">
        <v>1686</v>
      </c>
      <c r="AL3533" s="493" t="n">
        <v>1080</v>
      </c>
      <c r="AM3533" s="493" t="n">
        <v>640</v>
      </c>
      <c r="AN3533" s="493" t="n">
        <v>8458.059999999999</v>
      </c>
      <c r="AO3533" s="493" t="n">
        <v>6514.87</v>
      </c>
      <c r="AP3533" s="493" t="n">
        <v>7234.15</v>
      </c>
      <c r="AQ3533" s="493" t="n">
        <v>8206.940000000001</v>
      </c>
      <c r="AR3533" s="493" t="n">
        <v>7902.9</v>
      </c>
      <c r="AS3533" s="493" t="n">
        <v>7165.5</v>
      </c>
      <c r="AT3533" s="493" t="n">
        <v>5998.55</v>
      </c>
      <c r="AU3533" s="493" t="n">
        <v>6036.8</v>
      </c>
      <c r="AV3533" s="493" t="n">
        <v>5995.05</v>
      </c>
      <c r="AW3533" s="493" t="n">
        <v>5409.06</v>
      </c>
      <c r="AX3533" s="493" t="n">
        <v>9184</v>
      </c>
      <c r="AY3533" s="493" t="n">
        <v>6533.25</v>
      </c>
      <c r="AZ3533" s="493" t="n">
        <v>7494.25</v>
      </c>
      <c r="BA3533" s="493" t="n">
        <v>6666.82</v>
      </c>
      <c r="BB3533" s="493" t="n">
        <v>246</v>
      </c>
      <c r="BC3533" s="493" t="n">
        <v>5964.5</v>
      </c>
      <c r="BD3533" s="493" t="n">
        <v>9100.049999999999</v>
      </c>
      <c r="BE3533" s="493" t="n">
        <v>7142.96</v>
      </c>
      <c r="BF3533" s="493" t="n">
        <v>6328.82</v>
      </c>
      <c r="BG3533" s="493" t="n">
        <v>7475.01</v>
      </c>
      <c r="BH3533" s="493" t="n">
        <v>4130.38</v>
      </c>
      <c r="BI3533" s="493" t="n">
        <v>6355.56</v>
      </c>
      <c r="BJ3533" s="493" t="n">
        <v>8216.85</v>
      </c>
      <c r="BK3533" s="493" t="n">
        <v>5759.4</v>
      </c>
      <c r="BL3533" s="493" t="n">
        <v>6504.18</v>
      </c>
      <c r="BM3533" s="493" t="n">
        <v>8209.9</v>
      </c>
      <c r="BN3533" s="493" t="n">
        <v>6217.8</v>
      </c>
      <c r="BO3533" s="493" t="n">
        <v>8213.01</v>
      </c>
      <c r="BP3533" s="493" t="n">
        <v>8104.72</v>
      </c>
      <c r="BQ3533" s="493" t="n">
        <v>6331.64</v>
      </c>
      <c r="BR3533" s="493" t="n">
        <v>8037.69</v>
      </c>
      <c r="BS3533" s="493" t="n">
        <v>8672.879999999999</v>
      </c>
      <c r="BT3533" s="493" t="n">
        <v>8494.65</v>
      </c>
      <c r="BU3533" s="493" t="n">
        <v>6994.78</v>
      </c>
      <c r="BV3533" s="493" t="n">
        <v>6684</v>
      </c>
      <c r="BW3533" s="493" t="n">
        <v>10030.8</v>
      </c>
    </row>
    <row r="3534">
      <c r="A3534" t="inlineStr">
        <is>
          <t>[C9D3] Angiotensin-II 길항제 칼슘길항제 복합제</t>
        </is>
      </c>
      <c r="B3534" t="inlineStr">
        <is>
          <t>신일제약</t>
        </is>
      </c>
      <c r="C3534" t="inlineStr">
        <is>
          <t>네오스타</t>
        </is>
      </c>
      <c r="D3534" t="inlineStr">
        <is>
          <t>신일제약</t>
        </is>
      </c>
      <c r="E3534" t="inlineStr">
        <is>
          <t>amlodipine besylate,  telmisartan</t>
        </is>
      </c>
      <c r="F3534" t="inlineStr">
        <is>
          <t>의원</t>
        </is>
      </c>
      <c r="G3534" t="inlineStr">
        <is>
          <t>Generic</t>
        </is>
      </c>
      <c r="H3534" s="493" t="n">
        <v>13307.45</v>
      </c>
      <c r="I3534" s="493" t="n">
        <v>10042</v>
      </c>
      <c r="J3534" s="493" t="n">
        <v>12953.4</v>
      </c>
      <c r="K3534" s="493" t="n">
        <v>12036.8</v>
      </c>
      <c r="L3534" s="493" t="n">
        <v>11635.83</v>
      </c>
      <c r="M3534" s="493" t="n">
        <v>14825.2</v>
      </c>
      <c r="N3534" s="493" t="n">
        <v>13114.78</v>
      </c>
      <c r="O3534" s="493" t="n">
        <v>9775.040000000001</v>
      </c>
      <c r="P3534" s="493" t="n">
        <v>13663.77</v>
      </c>
      <c r="Q3534" s="493" t="n">
        <v>10562.15</v>
      </c>
      <c r="R3534" s="493" t="n">
        <v>13862.18</v>
      </c>
      <c r="S3534" s="493" t="n">
        <v>10429.84</v>
      </c>
      <c r="T3534" s="493" t="n">
        <v>16402.7</v>
      </c>
      <c r="U3534" s="493" t="n">
        <v>18355.56</v>
      </c>
      <c r="V3534" s="493" t="n">
        <v>18241.1</v>
      </c>
      <c r="W3534" s="493" t="n">
        <v>17935.4</v>
      </c>
      <c r="X3534" s="493" t="n">
        <v>15906.48</v>
      </c>
      <c r="Y3534" s="493" t="n">
        <v>18186.88</v>
      </c>
      <c r="Z3534" s="493" t="n">
        <v>18443.56</v>
      </c>
      <c r="AA3534" s="493" t="n">
        <v>21198.75</v>
      </c>
      <c r="AB3534" s="493" t="n">
        <v>24160.1</v>
      </c>
      <c r="AC3534" s="493" t="n">
        <v>22304.96</v>
      </c>
      <c r="AD3534" s="493" t="n">
        <v>21711.25</v>
      </c>
      <c r="AE3534" s="493" t="n">
        <v>35813.29</v>
      </c>
      <c r="AF3534" s="493" t="n">
        <v>27630.1</v>
      </c>
      <c r="AG3534" s="493" t="n">
        <v>30488.33</v>
      </c>
      <c r="AH3534" s="493" t="n">
        <v>30236.67</v>
      </c>
      <c r="AI3534" s="493" t="n">
        <v>33927.09</v>
      </c>
      <c r="AJ3534" s="493" t="n">
        <v>36147.9</v>
      </c>
      <c r="AK3534" s="493" t="n">
        <v>37497.53</v>
      </c>
      <c r="AL3534" s="493" t="n">
        <v>36064.34</v>
      </c>
      <c r="AM3534" s="493" t="n">
        <v>36918.73</v>
      </c>
      <c r="AN3534" s="493" t="n">
        <v>38649.2</v>
      </c>
      <c r="AO3534" s="493" t="n">
        <v>39362.48</v>
      </c>
      <c r="AP3534" s="493" t="n">
        <v>39797.31</v>
      </c>
      <c r="AQ3534" s="493" t="n">
        <v>40549.28</v>
      </c>
      <c r="AR3534" s="493" t="n">
        <v>50778.46</v>
      </c>
      <c r="AS3534" s="493" t="n">
        <v>41716.98</v>
      </c>
      <c r="AT3534" s="493" t="n">
        <v>44411.88</v>
      </c>
      <c r="AU3534" s="493" t="n">
        <v>44073.37</v>
      </c>
      <c r="AV3534" s="493" t="n">
        <v>52367.5</v>
      </c>
      <c r="AW3534" s="493" t="n">
        <v>44808.3</v>
      </c>
      <c r="AX3534" s="493" t="n">
        <v>54715.97</v>
      </c>
      <c r="AY3534" s="493" t="n">
        <v>53611.7</v>
      </c>
      <c r="AZ3534" s="493" t="n">
        <v>54243.7</v>
      </c>
      <c r="BA3534" s="493" t="n">
        <v>53848.41</v>
      </c>
      <c r="BB3534" s="493" t="n">
        <v>67646.12</v>
      </c>
      <c r="BC3534" s="493" t="n">
        <v>69248.58</v>
      </c>
      <c r="BD3534" s="493" t="n">
        <v>76882.75999999999</v>
      </c>
      <c r="BE3534" s="493" t="n">
        <v>78498</v>
      </c>
      <c r="BF3534" s="493" t="n">
        <v>65624.05</v>
      </c>
      <c r="BG3534" s="493" t="n">
        <v>72892.56</v>
      </c>
      <c r="BH3534" s="493" t="n">
        <v>76964.46000000001</v>
      </c>
      <c r="BI3534" s="493" t="n">
        <v>69274.11</v>
      </c>
      <c r="BJ3534" s="493" t="n">
        <v>72956.49000000001</v>
      </c>
      <c r="BK3534" s="493" t="n">
        <v>63107.98</v>
      </c>
      <c r="BL3534" s="493" t="n">
        <v>75686.56</v>
      </c>
      <c r="BM3534" s="493" t="n">
        <v>63768.09</v>
      </c>
      <c r="BN3534" s="493" t="n">
        <v>63555.13</v>
      </c>
      <c r="BO3534" s="493" t="n">
        <v>66191.44</v>
      </c>
      <c r="BP3534" s="493" t="n">
        <v>69621.05</v>
      </c>
      <c r="BQ3534" s="493" t="n">
        <v>63067.98</v>
      </c>
      <c r="BR3534" s="493" t="n">
        <v>71380.96000000001</v>
      </c>
      <c r="BS3534" s="493" t="n">
        <v>69074.14999999999</v>
      </c>
      <c r="BT3534" s="493" t="n">
        <v>68988.7</v>
      </c>
      <c r="BU3534" s="493" t="n">
        <v>68626.50999999999</v>
      </c>
      <c r="BV3534" s="493" t="n">
        <v>77322.7</v>
      </c>
      <c r="BW3534" s="493" t="n">
        <v>70421.25</v>
      </c>
    </row>
    <row r="3535">
      <c r="A3535" t="inlineStr">
        <is>
          <t>[C9D3] Angiotensin-II 길항제 칼슘길항제 복합제</t>
        </is>
      </c>
      <c r="B3535" t="inlineStr">
        <is>
          <t>신일제약</t>
        </is>
      </c>
      <c r="C3535" t="inlineStr">
        <is>
          <t>네오스타</t>
        </is>
      </c>
      <c r="D3535" t="inlineStr">
        <is>
          <t>신일제약</t>
        </is>
      </c>
      <c r="E3535" t="inlineStr">
        <is>
          <t>amlodipine besylate,  telmisartan</t>
        </is>
      </c>
      <c r="F3535" t="inlineStr">
        <is>
          <t>보건소</t>
        </is>
      </c>
      <c r="G3535" t="inlineStr">
        <is>
          <t>Generic</t>
        </is>
      </c>
      <c r="H3535" s="493" t="n">
        <v>0</v>
      </c>
      <c r="I3535" s="493" t="n">
        <v>0</v>
      </c>
      <c r="J3535" s="493" t="n">
        <v>0</v>
      </c>
      <c r="K3535" s="493" t="n">
        <v>0</v>
      </c>
      <c r="L3535" s="493" t="n">
        <v>0</v>
      </c>
      <c r="M3535" s="493" t="n">
        <v>0</v>
      </c>
      <c r="N3535" s="493" t="n">
        <v>0</v>
      </c>
      <c r="O3535" s="493" t="n">
        <v>0</v>
      </c>
      <c r="P3535" s="493" t="n">
        <v>0</v>
      </c>
      <c r="Q3535" s="493" t="n">
        <v>0</v>
      </c>
      <c r="R3535" s="493" t="n">
        <v>0</v>
      </c>
      <c r="S3535" s="493" t="n">
        <v>0</v>
      </c>
      <c r="T3535" s="493" t="n">
        <v>0</v>
      </c>
      <c r="U3535" s="493" t="n">
        <v>0</v>
      </c>
      <c r="V3535" s="493" t="n">
        <v>0</v>
      </c>
      <c r="W3535" s="493" t="n">
        <v>0</v>
      </c>
      <c r="X3535" s="493" t="n">
        <v>0</v>
      </c>
      <c r="Y3535" s="493" t="n">
        <v>0</v>
      </c>
      <c r="Z3535" s="493" t="n">
        <v>0</v>
      </c>
      <c r="AA3535" s="493" t="n">
        <v>0</v>
      </c>
      <c r="AB3535" s="493" t="n">
        <v>0</v>
      </c>
      <c r="AC3535" s="493" t="n">
        <v>0</v>
      </c>
      <c r="AD3535" s="493" t="n">
        <v>0</v>
      </c>
      <c r="AE3535" s="493" t="n">
        <v>0</v>
      </c>
      <c r="AF3535" s="493" t="n">
        <v>0</v>
      </c>
      <c r="AG3535" s="493" t="n">
        <v>0</v>
      </c>
      <c r="AH3535" s="493" t="n">
        <v>177</v>
      </c>
      <c r="AI3535" s="493" t="n">
        <v>0</v>
      </c>
      <c r="AJ3535" s="493" t="n">
        <v>0</v>
      </c>
      <c r="AK3535" s="493" t="n">
        <v>0</v>
      </c>
      <c r="AL3535" s="493" t="n">
        <v>0</v>
      </c>
      <c r="AM3535" s="493" t="n">
        <v>0</v>
      </c>
      <c r="AN3535" s="493" t="n">
        <v>0</v>
      </c>
      <c r="AO3535" s="493" t="n">
        <v>0</v>
      </c>
      <c r="AP3535" s="493" t="n">
        <v>0</v>
      </c>
      <c r="AQ3535" s="493" t="n">
        <v>0</v>
      </c>
      <c r="AR3535" s="493" t="n">
        <v>0</v>
      </c>
      <c r="AS3535" s="493" t="n">
        <v>0</v>
      </c>
      <c r="AT3535" s="493" t="n">
        <v>0</v>
      </c>
      <c r="AU3535" s="493" t="n">
        <v>0</v>
      </c>
      <c r="AV3535" s="493" t="n">
        <v>0</v>
      </c>
      <c r="AW3535" s="493" t="n">
        <v>0</v>
      </c>
      <c r="AX3535" s="493" t="n">
        <v>0</v>
      </c>
      <c r="AY3535" s="493" t="n">
        <v>0</v>
      </c>
      <c r="AZ3535" s="493" t="n">
        <v>0</v>
      </c>
      <c r="BA3535" s="493" t="n">
        <v>0</v>
      </c>
      <c r="BB3535" s="493" t="n">
        <v>0</v>
      </c>
      <c r="BC3535" s="493" t="n">
        <v>0</v>
      </c>
      <c r="BD3535" s="493" t="n">
        <v>0</v>
      </c>
      <c r="BE3535" s="493" t="n">
        <v>0</v>
      </c>
      <c r="BF3535" s="493" t="n">
        <v>0</v>
      </c>
      <c r="BG3535" s="493" t="n">
        <v>0</v>
      </c>
      <c r="BH3535" s="493" t="n">
        <v>0</v>
      </c>
      <c r="BI3535" s="493" t="n">
        <v>0</v>
      </c>
      <c r="BJ3535" s="493" t="n">
        <v>0</v>
      </c>
      <c r="BK3535" s="493" t="n">
        <v>0</v>
      </c>
      <c r="BL3535" s="493" t="n">
        <v>0</v>
      </c>
      <c r="BM3535" s="493" t="n">
        <v>0</v>
      </c>
      <c r="BN3535" s="493" t="n">
        <v>0</v>
      </c>
      <c r="BO3535" s="493" t="n">
        <v>0</v>
      </c>
      <c r="BP3535" s="493" t="n">
        <v>0</v>
      </c>
      <c r="BQ3535" s="493" t="n">
        <v>0</v>
      </c>
      <c r="BR3535" s="493" t="n">
        <v>0</v>
      </c>
      <c r="BS3535" s="493" t="n">
        <v>0</v>
      </c>
      <c r="BT3535" s="493" t="n">
        <v>0</v>
      </c>
      <c r="BU3535" s="493" t="n">
        <v>70.2</v>
      </c>
      <c r="BV3535" s="493" t="n">
        <v>63.6</v>
      </c>
      <c r="BW3535" s="493" t="n">
        <v>0</v>
      </c>
    </row>
    <row r="3536">
      <c r="A3536" t="inlineStr">
        <is>
          <t>[C9D3] Angiotensin-II 길항제 칼슘길항제 복합제</t>
        </is>
      </c>
      <c r="B3536" t="inlineStr">
        <is>
          <t>신일제약</t>
        </is>
      </c>
      <c r="C3536" t="inlineStr">
        <is>
          <t>네오스타</t>
        </is>
      </c>
      <c r="D3536" t="inlineStr">
        <is>
          <t>신일제약</t>
        </is>
      </c>
      <c r="E3536" t="inlineStr">
        <is>
          <t>amlodipine besylate,  telmisartan</t>
        </is>
      </c>
      <c r="F3536" t="inlineStr">
        <is>
          <t>기타(치과의원, 치과병원 등)</t>
        </is>
      </c>
      <c r="G3536" t="inlineStr">
        <is>
          <t>Generic</t>
        </is>
      </c>
      <c r="H3536" s="493" t="n">
        <v>0</v>
      </c>
      <c r="I3536" s="493" t="n">
        <v>0</v>
      </c>
      <c r="J3536" s="493" t="n">
        <v>0</v>
      </c>
      <c r="K3536" s="493" t="n">
        <v>0</v>
      </c>
      <c r="L3536" s="493" t="n">
        <v>0</v>
      </c>
      <c r="M3536" s="493" t="n">
        <v>0</v>
      </c>
      <c r="N3536" s="493" t="n">
        <v>0</v>
      </c>
      <c r="O3536" s="493" t="n">
        <v>0</v>
      </c>
      <c r="P3536" s="493" t="n">
        <v>0</v>
      </c>
      <c r="Q3536" s="493" t="n">
        <v>0</v>
      </c>
      <c r="R3536" s="493" t="n">
        <v>0</v>
      </c>
      <c r="S3536" s="493" t="n">
        <v>0</v>
      </c>
      <c r="T3536" s="493" t="n">
        <v>0</v>
      </c>
      <c r="U3536" s="493" t="n">
        <v>0</v>
      </c>
      <c r="V3536" s="493" t="n">
        <v>0</v>
      </c>
      <c r="W3536" s="493" t="n">
        <v>0</v>
      </c>
      <c r="X3536" s="493" t="n">
        <v>0</v>
      </c>
      <c r="Y3536" s="493" t="n">
        <v>0</v>
      </c>
      <c r="Z3536" s="493" t="n">
        <v>0</v>
      </c>
      <c r="AA3536" s="493" t="n">
        <v>0</v>
      </c>
      <c r="AB3536" s="493" t="n">
        <v>0</v>
      </c>
      <c r="AC3536" s="493" t="n">
        <v>0</v>
      </c>
      <c r="AD3536" s="493" t="n">
        <v>0</v>
      </c>
      <c r="AE3536" s="493" t="n">
        <v>0</v>
      </c>
      <c r="AF3536" s="493" t="n">
        <v>0</v>
      </c>
      <c r="AG3536" s="493" t="n">
        <v>0</v>
      </c>
      <c r="AH3536" s="493" t="n">
        <v>0</v>
      </c>
      <c r="AI3536" s="493" t="n">
        <v>0</v>
      </c>
      <c r="AJ3536" s="493" t="n">
        <v>0</v>
      </c>
      <c r="AK3536" s="493" t="n">
        <v>0</v>
      </c>
      <c r="AL3536" s="493" t="n">
        <v>0</v>
      </c>
      <c r="AM3536" s="493" t="n">
        <v>0</v>
      </c>
      <c r="AN3536" s="493" t="n">
        <v>0</v>
      </c>
      <c r="AO3536" s="493" t="n">
        <v>0</v>
      </c>
      <c r="AP3536" s="493" t="n">
        <v>0</v>
      </c>
      <c r="AQ3536" s="493" t="n">
        <v>0</v>
      </c>
      <c r="AR3536" s="493" t="n">
        <v>0</v>
      </c>
      <c r="AS3536" s="493" t="n">
        <v>0</v>
      </c>
      <c r="AT3536" s="493" t="n">
        <v>87.58</v>
      </c>
      <c r="AU3536" s="493" t="n">
        <v>105.35</v>
      </c>
      <c r="AV3536" s="493" t="n">
        <v>83.72</v>
      </c>
      <c r="AW3536" s="493" t="n">
        <v>85.12</v>
      </c>
      <c r="AX3536" s="493" t="n">
        <v>102.3</v>
      </c>
      <c r="AY3536" s="493" t="n">
        <v>0</v>
      </c>
      <c r="AZ3536" s="493" t="n">
        <v>0</v>
      </c>
      <c r="BA3536" s="493" t="n">
        <v>0</v>
      </c>
      <c r="BB3536" s="493" t="n">
        <v>0</v>
      </c>
      <c r="BC3536" s="493" t="n">
        <v>0</v>
      </c>
      <c r="BD3536" s="493" t="n">
        <v>0</v>
      </c>
      <c r="BE3536" s="493" t="n">
        <v>0</v>
      </c>
      <c r="BF3536" s="493" t="n">
        <v>0</v>
      </c>
      <c r="BG3536" s="493" t="n">
        <v>0</v>
      </c>
      <c r="BH3536" s="493" t="n">
        <v>0</v>
      </c>
      <c r="BI3536" s="493" t="n">
        <v>0</v>
      </c>
      <c r="BJ3536" s="493" t="n">
        <v>0</v>
      </c>
      <c r="BK3536" s="493" t="n">
        <v>0</v>
      </c>
      <c r="BL3536" s="493" t="n">
        <v>0</v>
      </c>
      <c r="BM3536" s="493" t="n">
        <v>0</v>
      </c>
      <c r="BN3536" s="493" t="n">
        <v>0</v>
      </c>
      <c r="BO3536" s="493" t="n">
        <v>0</v>
      </c>
      <c r="BP3536" s="493" t="n">
        <v>0</v>
      </c>
      <c r="BQ3536" s="493" t="n">
        <v>0</v>
      </c>
      <c r="BR3536" s="493" t="n">
        <v>0</v>
      </c>
      <c r="BS3536" s="493" t="n">
        <v>0</v>
      </c>
      <c r="BT3536" s="493" t="n">
        <v>0</v>
      </c>
      <c r="BU3536" s="493" t="n">
        <v>0</v>
      </c>
      <c r="BV3536" s="493" t="n">
        <v>0</v>
      </c>
      <c r="BW3536" s="493" t="n">
        <v>0</v>
      </c>
    </row>
    <row r="3537">
      <c r="A3537" t="inlineStr">
        <is>
          <t>[C9D3] Angiotensin-II 길항제 칼슘길항제 복합제</t>
        </is>
      </c>
      <c r="B3537" t="inlineStr">
        <is>
          <t>신일제약</t>
        </is>
      </c>
      <c r="C3537" t="inlineStr">
        <is>
          <t>엑스포텐</t>
        </is>
      </c>
      <c r="D3537" t="inlineStr">
        <is>
          <t>신일제약</t>
        </is>
      </c>
      <c r="E3537" t="inlineStr">
        <is>
          <t>amlodipine besylate,  valsartan</t>
        </is>
      </c>
      <c r="F3537" t="inlineStr">
        <is>
          <t>종합병원</t>
        </is>
      </c>
      <c r="G3537" t="inlineStr">
        <is>
          <t>Generic</t>
        </is>
      </c>
      <c r="H3537" s="493" t="n">
        <v>0</v>
      </c>
      <c r="I3537" s="493" t="n">
        <v>0</v>
      </c>
      <c r="J3537" s="493" t="n">
        <v>0</v>
      </c>
      <c r="K3537" s="493" t="n">
        <v>0</v>
      </c>
      <c r="L3537" s="493" t="n">
        <v>0</v>
      </c>
      <c r="M3537" s="493" t="n">
        <v>0</v>
      </c>
      <c r="N3537" s="493" t="n">
        <v>0</v>
      </c>
      <c r="O3537" s="493" t="n">
        <v>0</v>
      </c>
      <c r="P3537" s="493" t="n">
        <v>0</v>
      </c>
      <c r="Q3537" s="493" t="n">
        <v>0</v>
      </c>
      <c r="R3537" s="493" t="n">
        <v>0</v>
      </c>
      <c r="S3537" s="493" t="n">
        <v>0</v>
      </c>
      <c r="T3537" s="493" t="n">
        <v>0</v>
      </c>
      <c r="U3537" s="493" t="n">
        <v>0</v>
      </c>
      <c r="V3537" s="493" t="n">
        <v>0</v>
      </c>
      <c r="W3537" s="493" t="n">
        <v>0</v>
      </c>
      <c r="X3537" s="493" t="n">
        <v>0</v>
      </c>
      <c r="Y3537" s="493" t="n">
        <v>0</v>
      </c>
      <c r="Z3537" s="493" t="n">
        <v>0</v>
      </c>
      <c r="AA3537" s="493" t="n">
        <v>0</v>
      </c>
      <c r="AB3537" s="493" t="n">
        <v>0</v>
      </c>
      <c r="AC3537" s="493" t="n">
        <v>0</v>
      </c>
      <c r="AD3537" s="493" t="n">
        <v>0</v>
      </c>
      <c r="AE3537" s="493" t="n">
        <v>0</v>
      </c>
      <c r="AF3537" s="493" t="n">
        <v>0</v>
      </c>
      <c r="AG3537" s="493" t="n">
        <v>0</v>
      </c>
      <c r="AH3537" s="493" t="n">
        <v>0</v>
      </c>
      <c r="AI3537" s="493" t="n">
        <v>0</v>
      </c>
      <c r="AJ3537" s="493" t="n">
        <v>0</v>
      </c>
      <c r="AK3537" s="493" t="n">
        <v>0</v>
      </c>
      <c r="AL3537" s="493" t="n">
        <v>0</v>
      </c>
      <c r="AM3537" s="493" t="n">
        <v>0</v>
      </c>
      <c r="AN3537" s="493" t="n">
        <v>0</v>
      </c>
      <c r="AO3537" s="493" t="n">
        <v>0</v>
      </c>
      <c r="AP3537" s="493" t="n">
        <v>0</v>
      </c>
      <c r="AQ3537" s="493" t="n">
        <v>0</v>
      </c>
      <c r="AR3537" s="493" t="n">
        <v>0</v>
      </c>
      <c r="AS3537" s="493" t="n">
        <v>0</v>
      </c>
      <c r="AT3537" s="493" t="n">
        <v>0</v>
      </c>
      <c r="AU3537" s="493" t="n">
        <v>5246.13</v>
      </c>
      <c r="AV3537" s="493" t="n">
        <v>0</v>
      </c>
      <c r="AW3537" s="493" t="n">
        <v>0</v>
      </c>
      <c r="AX3537" s="493" t="n">
        <v>0</v>
      </c>
      <c r="AY3537" s="493" t="n">
        <v>0</v>
      </c>
      <c r="AZ3537" s="493" t="n">
        <v>0</v>
      </c>
      <c r="BA3537" s="493" t="n">
        <v>0</v>
      </c>
      <c r="BB3537" s="493" t="n">
        <v>0</v>
      </c>
      <c r="BC3537" s="493" t="n">
        <v>0</v>
      </c>
      <c r="BD3537" s="493" t="n">
        <v>0</v>
      </c>
      <c r="BE3537" s="493" t="n">
        <v>0</v>
      </c>
      <c r="BF3537" s="493" t="n">
        <v>0</v>
      </c>
      <c r="BG3537" s="493" t="n">
        <v>3279.78</v>
      </c>
      <c r="BH3537" s="493" t="n">
        <v>0</v>
      </c>
      <c r="BI3537" s="493" t="n">
        <v>0</v>
      </c>
      <c r="BJ3537" s="493" t="n">
        <v>0</v>
      </c>
      <c r="BK3537" s="493" t="n">
        <v>0</v>
      </c>
      <c r="BL3537" s="493" t="n">
        <v>0</v>
      </c>
      <c r="BM3537" s="493" t="n">
        <v>15970.83</v>
      </c>
      <c r="BN3537" s="493" t="n">
        <v>0</v>
      </c>
      <c r="BO3537" s="493" t="n">
        <v>7764.12</v>
      </c>
      <c r="BP3537" s="493" t="n">
        <v>0</v>
      </c>
      <c r="BQ3537" s="493" t="n">
        <v>0</v>
      </c>
      <c r="BR3537" s="493" t="n">
        <v>5788.18</v>
      </c>
      <c r="BS3537" s="493" t="n">
        <v>735</v>
      </c>
      <c r="BT3537" s="493" t="n">
        <v>0</v>
      </c>
      <c r="BU3537" s="493" t="n">
        <v>2233.88</v>
      </c>
      <c r="BV3537" s="493" t="n">
        <v>2878</v>
      </c>
      <c r="BW3537" s="493" t="n">
        <v>1804.56</v>
      </c>
    </row>
    <row r="3538">
      <c r="A3538" t="inlineStr">
        <is>
          <t>[C9D3] Angiotensin-II 길항제 칼슘길항제 복합제</t>
        </is>
      </c>
      <c r="B3538" t="inlineStr">
        <is>
          <t>신일제약</t>
        </is>
      </c>
      <c r="C3538" t="inlineStr">
        <is>
          <t>엑스포텐</t>
        </is>
      </c>
      <c r="D3538" t="inlineStr">
        <is>
          <t>신일제약</t>
        </is>
      </c>
      <c r="E3538" t="inlineStr">
        <is>
          <t>amlodipine besylate,  valsartan</t>
        </is>
      </c>
      <c r="F3538" t="inlineStr">
        <is>
          <t>병원</t>
        </is>
      </c>
      <c r="G3538" t="inlineStr">
        <is>
          <t>Generic</t>
        </is>
      </c>
      <c r="H3538" s="493" t="n">
        <v>0</v>
      </c>
      <c r="I3538" s="493" t="n">
        <v>0</v>
      </c>
      <c r="J3538" s="493" t="n">
        <v>0</v>
      </c>
      <c r="K3538" s="493" t="n">
        <v>0</v>
      </c>
      <c r="L3538" s="493" t="n">
        <v>0</v>
      </c>
      <c r="M3538" s="493" t="n">
        <v>0</v>
      </c>
      <c r="N3538" s="493" t="n">
        <v>0</v>
      </c>
      <c r="O3538" s="493" t="n">
        <v>0</v>
      </c>
      <c r="P3538" s="493" t="n">
        <v>0</v>
      </c>
      <c r="Q3538" s="493" t="n">
        <v>0</v>
      </c>
      <c r="R3538" s="493" t="n">
        <v>0</v>
      </c>
      <c r="S3538" s="493" t="n">
        <v>0</v>
      </c>
      <c r="T3538" s="493" t="n">
        <v>0</v>
      </c>
      <c r="U3538" s="493" t="n">
        <v>0</v>
      </c>
      <c r="V3538" s="493" t="n">
        <v>0</v>
      </c>
      <c r="W3538" s="493" t="n">
        <v>0</v>
      </c>
      <c r="X3538" s="493" t="n">
        <v>0</v>
      </c>
      <c r="Y3538" s="493" t="n">
        <v>0</v>
      </c>
      <c r="Z3538" s="493" t="n">
        <v>0</v>
      </c>
      <c r="AA3538" s="493" t="n">
        <v>0</v>
      </c>
      <c r="AB3538" s="493" t="n">
        <v>0</v>
      </c>
      <c r="AC3538" s="493" t="n">
        <v>0</v>
      </c>
      <c r="AD3538" s="493" t="n">
        <v>0</v>
      </c>
      <c r="AE3538" s="493" t="n">
        <v>0</v>
      </c>
      <c r="AF3538" s="493" t="n">
        <v>0</v>
      </c>
      <c r="AG3538" s="493" t="n">
        <v>0</v>
      </c>
      <c r="AH3538" s="493" t="n">
        <v>0</v>
      </c>
      <c r="AI3538" s="493" t="n">
        <v>0</v>
      </c>
      <c r="AJ3538" s="493" t="n">
        <v>0</v>
      </c>
      <c r="AK3538" s="493" t="n">
        <v>0</v>
      </c>
      <c r="AL3538" s="493" t="n">
        <v>0</v>
      </c>
      <c r="AM3538" s="493" t="n">
        <v>0</v>
      </c>
      <c r="AN3538" s="493" t="n">
        <v>0</v>
      </c>
      <c r="AO3538" s="493" t="n">
        <v>0</v>
      </c>
      <c r="AP3538" s="493" t="n">
        <v>0</v>
      </c>
      <c r="AQ3538" s="493" t="n">
        <v>0</v>
      </c>
      <c r="AR3538" s="493" t="n">
        <v>0</v>
      </c>
      <c r="AS3538" s="493" t="n">
        <v>0</v>
      </c>
      <c r="AT3538" s="493" t="n">
        <v>0</v>
      </c>
      <c r="AU3538" s="493" t="n">
        <v>0</v>
      </c>
      <c r="AV3538" s="493" t="n">
        <v>0</v>
      </c>
      <c r="AW3538" s="493" t="n">
        <v>0</v>
      </c>
      <c r="AX3538" s="493" t="n">
        <v>0</v>
      </c>
      <c r="AY3538" s="493" t="n">
        <v>0</v>
      </c>
      <c r="AZ3538" s="493" t="n">
        <v>0</v>
      </c>
      <c r="BA3538" s="493" t="n">
        <v>0</v>
      </c>
      <c r="BB3538" s="493" t="n">
        <v>0</v>
      </c>
      <c r="BC3538" s="493" t="n">
        <v>0</v>
      </c>
      <c r="BD3538" s="493" t="n">
        <v>0</v>
      </c>
      <c r="BE3538" s="493" t="n">
        <v>0</v>
      </c>
      <c r="BF3538" s="493" t="n">
        <v>0</v>
      </c>
      <c r="BG3538" s="493" t="n">
        <v>60</v>
      </c>
      <c r="BH3538" s="493" t="n">
        <v>0</v>
      </c>
      <c r="BI3538" s="493" t="n">
        <v>0</v>
      </c>
      <c r="BJ3538" s="493" t="n">
        <v>0</v>
      </c>
      <c r="BK3538" s="493" t="n">
        <v>0</v>
      </c>
      <c r="BL3538" s="493" t="n">
        <v>0</v>
      </c>
      <c r="BM3538" s="493" t="n">
        <v>616.5</v>
      </c>
      <c r="BN3538" s="493" t="n">
        <v>0</v>
      </c>
      <c r="BO3538" s="493" t="n">
        <v>1025.1</v>
      </c>
      <c r="BP3538" s="493" t="n">
        <v>0</v>
      </c>
      <c r="BQ3538" s="493" t="n">
        <v>0</v>
      </c>
      <c r="BR3538" s="493" t="n">
        <v>961.8</v>
      </c>
      <c r="BS3538" s="493" t="n">
        <v>1161</v>
      </c>
      <c r="BT3538" s="493" t="n">
        <v>633.6</v>
      </c>
      <c r="BU3538" s="493" t="n">
        <v>663.6</v>
      </c>
      <c r="BV3538" s="493" t="n">
        <v>842.1</v>
      </c>
      <c r="BW3538" s="493" t="n">
        <v>240</v>
      </c>
    </row>
    <row r="3539">
      <c r="A3539" t="inlineStr">
        <is>
          <t>[C9D3] Angiotensin-II 길항제 칼슘길항제 복합제</t>
        </is>
      </c>
      <c r="B3539" t="inlineStr">
        <is>
          <t>신일제약</t>
        </is>
      </c>
      <c r="C3539" t="inlineStr">
        <is>
          <t>엑스포텐</t>
        </is>
      </c>
      <c r="D3539" t="inlineStr">
        <is>
          <t>신일제약</t>
        </is>
      </c>
      <c r="E3539" t="inlineStr">
        <is>
          <t>amlodipine besylate,  valsartan</t>
        </is>
      </c>
      <c r="F3539" t="inlineStr">
        <is>
          <t>의원</t>
        </is>
      </c>
      <c r="G3539" t="inlineStr">
        <is>
          <t>Generic</t>
        </is>
      </c>
      <c r="H3539" s="493" t="n">
        <v>0</v>
      </c>
      <c r="I3539" s="493" t="n">
        <v>0</v>
      </c>
      <c r="J3539" s="493" t="n">
        <v>0</v>
      </c>
      <c r="K3539" s="493" t="n">
        <v>0</v>
      </c>
      <c r="L3539" s="493" t="n">
        <v>0</v>
      </c>
      <c r="M3539" s="493" t="n">
        <v>0</v>
      </c>
      <c r="N3539" s="493" t="n">
        <v>0</v>
      </c>
      <c r="O3539" s="493" t="n">
        <v>0</v>
      </c>
      <c r="P3539" s="493" t="n">
        <v>0</v>
      </c>
      <c r="Q3539" s="493" t="n">
        <v>0</v>
      </c>
      <c r="R3539" s="493" t="n">
        <v>0</v>
      </c>
      <c r="S3539" s="493" t="n">
        <v>0</v>
      </c>
      <c r="T3539" s="493" t="n">
        <v>0</v>
      </c>
      <c r="U3539" s="493" t="n">
        <v>0</v>
      </c>
      <c r="V3539" s="493" t="n">
        <v>0</v>
      </c>
      <c r="W3539" s="493" t="n">
        <v>0</v>
      </c>
      <c r="X3539" s="493" t="n">
        <v>0</v>
      </c>
      <c r="Y3539" s="493" t="n">
        <v>0</v>
      </c>
      <c r="Z3539" s="493" t="n">
        <v>0</v>
      </c>
      <c r="AA3539" s="493" t="n">
        <v>0</v>
      </c>
      <c r="AB3539" s="493" t="n">
        <v>0</v>
      </c>
      <c r="AC3539" s="493" t="n">
        <v>0</v>
      </c>
      <c r="AD3539" s="493" t="n">
        <v>0</v>
      </c>
      <c r="AE3539" s="493" t="n">
        <v>0</v>
      </c>
      <c r="AF3539" s="493" t="n">
        <v>0</v>
      </c>
      <c r="AG3539" s="493" t="n">
        <v>0</v>
      </c>
      <c r="AH3539" s="493" t="n">
        <v>0</v>
      </c>
      <c r="AI3539" s="493" t="n">
        <v>0</v>
      </c>
      <c r="AJ3539" s="493" t="n">
        <v>0</v>
      </c>
      <c r="AK3539" s="493" t="n">
        <v>0</v>
      </c>
      <c r="AL3539" s="493" t="n">
        <v>0</v>
      </c>
      <c r="AM3539" s="493" t="n">
        <v>0</v>
      </c>
      <c r="AN3539" s="493" t="n">
        <v>0</v>
      </c>
      <c r="AO3539" s="493" t="n">
        <v>0</v>
      </c>
      <c r="AP3539" s="493" t="n">
        <v>0</v>
      </c>
      <c r="AQ3539" s="493" t="n">
        <v>0</v>
      </c>
      <c r="AR3539" s="493" t="n">
        <v>0</v>
      </c>
      <c r="AS3539" s="493" t="n">
        <v>0</v>
      </c>
      <c r="AT3539" s="493" t="n">
        <v>0</v>
      </c>
      <c r="AU3539" s="493" t="n">
        <v>2529</v>
      </c>
      <c r="AV3539" s="493" t="n">
        <v>0</v>
      </c>
      <c r="AW3539" s="493" t="n">
        <v>0</v>
      </c>
      <c r="AX3539" s="493" t="n">
        <v>0</v>
      </c>
      <c r="AY3539" s="493" t="n">
        <v>0</v>
      </c>
      <c r="AZ3539" s="493" t="n">
        <v>0</v>
      </c>
      <c r="BA3539" s="493" t="n">
        <v>0</v>
      </c>
      <c r="BB3539" s="493" t="n">
        <v>0</v>
      </c>
      <c r="BC3539" s="493" t="n">
        <v>0</v>
      </c>
      <c r="BD3539" s="493" t="n">
        <v>0</v>
      </c>
      <c r="BE3539" s="493" t="n">
        <v>0</v>
      </c>
      <c r="BF3539" s="493" t="n">
        <v>0</v>
      </c>
      <c r="BG3539" s="493" t="n">
        <v>0</v>
      </c>
      <c r="BH3539" s="493" t="n">
        <v>0</v>
      </c>
      <c r="BI3539" s="493" t="n">
        <v>0</v>
      </c>
      <c r="BJ3539" s="493" t="n">
        <v>0</v>
      </c>
      <c r="BK3539" s="493" t="n">
        <v>0</v>
      </c>
      <c r="BL3539" s="493" t="n">
        <v>0</v>
      </c>
      <c r="BM3539" s="493" t="n">
        <v>224.1</v>
      </c>
      <c r="BN3539" s="493" t="n">
        <v>0</v>
      </c>
      <c r="BO3539" s="493" t="n">
        <v>132.42</v>
      </c>
      <c r="BP3539" s="493" t="n">
        <v>0</v>
      </c>
      <c r="BQ3539" s="493" t="n">
        <v>0</v>
      </c>
      <c r="BR3539" s="493" t="n">
        <v>672.7</v>
      </c>
      <c r="BS3539" s="493" t="n">
        <v>1160</v>
      </c>
      <c r="BT3539" s="493" t="n">
        <v>2230.92</v>
      </c>
      <c r="BU3539" s="493" t="n">
        <v>1639.48</v>
      </c>
      <c r="BV3539" s="493" t="n">
        <v>3905.82</v>
      </c>
      <c r="BW3539" s="493" t="n">
        <v>2572.16</v>
      </c>
    </row>
    <row r="3540">
      <c r="A3540" t="inlineStr">
        <is>
          <t>[C9D3] Angiotensin-II 길항제 칼슘길항제 복합제</t>
        </is>
      </c>
      <c r="B3540" t="inlineStr">
        <is>
          <t>신풍제약</t>
        </is>
      </c>
      <c r="C3540" t="inlineStr">
        <is>
          <t>암로발탄</t>
        </is>
      </c>
      <c r="D3540" t="inlineStr">
        <is>
          <t>신풍제약</t>
        </is>
      </c>
      <c r="E3540" t="inlineStr">
        <is>
          <t>amlodipine besylate,  valsartan</t>
        </is>
      </c>
      <c r="F3540" t="inlineStr">
        <is>
          <t>종합병원</t>
        </is>
      </c>
      <c r="G3540" t="inlineStr">
        <is>
          <t>Generic</t>
        </is>
      </c>
      <c r="H3540" s="493" t="n">
        <v>5208.08</v>
      </c>
      <c r="I3540" s="493" t="n">
        <v>2732.15</v>
      </c>
      <c r="J3540" s="493" t="n">
        <v>5428.62</v>
      </c>
      <c r="K3540" s="493" t="n">
        <v>6056.38</v>
      </c>
      <c r="L3540" s="493" t="n">
        <v>5763.95</v>
      </c>
      <c r="M3540" s="493" t="n">
        <v>4036.24</v>
      </c>
      <c r="N3540" s="493" t="n">
        <v>6721.14</v>
      </c>
      <c r="O3540" s="493" t="n">
        <v>3811.52</v>
      </c>
      <c r="P3540" s="493" t="n">
        <v>5696.21</v>
      </c>
      <c r="Q3540" s="493" t="n">
        <v>6244.16</v>
      </c>
      <c r="R3540" s="493" t="n">
        <v>4702.54</v>
      </c>
      <c r="S3540" s="493" t="n">
        <v>5962.26</v>
      </c>
      <c r="T3540" s="493" t="n">
        <v>5463.69</v>
      </c>
      <c r="U3540" s="493" t="n">
        <v>3639.49</v>
      </c>
      <c r="V3540" s="493" t="n">
        <v>3062.54</v>
      </c>
      <c r="W3540" s="493" t="n">
        <v>3412.78</v>
      </c>
      <c r="X3540" s="493" t="n">
        <v>3116.26</v>
      </c>
      <c r="Y3540" s="493" t="n">
        <v>3325.4</v>
      </c>
      <c r="Z3540" s="493" t="n">
        <v>3819.74</v>
      </c>
      <c r="AA3540" s="493" t="n">
        <v>4056.62</v>
      </c>
      <c r="AB3540" s="493" t="n">
        <v>2444.44</v>
      </c>
      <c r="AC3540" s="493" t="n">
        <v>4292.1</v>
      </c>
      <c r="AD3540" s="493" t="n">
        <v>2472.92</v>
      </c>
      <c r="AE3540" s="493" t="n">
        <v>2511.16</v>
      </c>
      <c r="AF3540" s="493" t="n">
        <v>3602.9</v>
      </c>
      <c r="AG3540" s="493" t="n">
        <v>2343.19</v>
      </c>
      <c r="AH3540" s="493" t="n">
        <v>3033.31</v>
      </c>
      <c r="AI3540" s="493" t="n">
        <v>3348.14</v>
      </c>
      <c r="AJ3540" s="493" t="n">
        <v>3884.57</v>
      </c>
      <c r="AK3540" s="493" t="n">
        <v>3573.72</v>
      </c>
      <c r="AL3540" s="493" t="n">
        <v>2626.8</v>
      </c>
      <c r="AM3540" s="493" t="n">
        <v>5337.65</v>
      </c>
      <c r="AN3540" s="493" t="n">
        <v>1983.05</v>
      </c>
      <c r="AO3540" s="493" t="n">
        <v>3597.03</v>
      </c>
      <c r="AP3540" s="493" t="n">
        <v>3842.58</v>
      </c>
      <c r="AQ3540" s="493" t="n">
        <v>1664.07</v>
      </c>
      <c r="AR3540" s="493" t="n">
        <v>3332.58</v>
      </c>
      <c r="AS3540" s="493" t="n">
        <v>3094.44</v>
      </c>
      <c r="AT3540" s="493" t="n">
        <v>1640.46</v>
      </c>
      <c r="AU3540" s="493" t="n">
        <v>3250.52</v>
      </c>
      <c r="AV3540" s="493" t="n">
        <v>3877.18</v>
      </c>
      <c r="AW3540" s="493" t="n">
        <v>701.1799999999999</v>
      </c>
      <c r="AX3540" s="493" t="n">
        <v>5227.6</v>
      </c>
      <c r="AY3540" s="493" t="n">
        <v>2474.9</v>
      </c>
      <c r="AZ3540" s="493" t="n">
        <v>1298.41</v>
      </c>
      <c r="BA3540" s="493" t="n">
        <v>4361.58</v>
      </c>
      <c r="BB3540" s="493" t="n">
        <v>3583.62</v>
      </c>
      <c r="BC3540" s="493" t="n">
        <v>2103.08</v>
      </c>
      <c r="BD3540" s="493" t="n">
        <v>2622.5</v>
      </c>
      <c r="BE3540" s="493" t="n">
        <v>2812.43</v>
      </c>
      <c r="BF3540" s="493" t="n">
        <v>1489.32</v>
      </c>
      <c r="BG3540" s="493" t="n">
        <v>2786.29</v>
      </c>
      <c r="BH3540" s="493" t="n">
        <v>1725.2</v>
      </c>
      <c r="BI3540" s="493" t="n">
        <v>2891.27</v>
      </c>
      <c r="BJ3540" s="493" t="n">
        <v>1526.7</v>
      </c>
      <c r="BK3540" s="493" t="n">
        <v>2878.79</v>
      </c>
      <c r="BL3540" s="493" t="n">
        <v>3094.74</v>
      </c>
      <c r="BM3540" s="493" t="n">
        <v>1881.78</v>
      </c>
      <c r="BN3540" s="493" t="n">
        <v>1338.4</v>
      </c>
      <c r="BO3540" s="493" t="n">
        <v>1926.2</v>
      </c>
      <c r="BP3540" s="493" t="n">
        <v>1876.3</v>
      </c>
      <c r="BQ3540" s="493" t="n">
        <v>2019.95</v>
      </c>
      <c r="BR3540" s="493" t="n">
        <v>1664.66</v>
      </c>
      <c r="BS3540" s="493" t="n">
        <v>443.54</v>
      </c>
      <c r="BT3540" s="493" t="n">
        <v>2014.2</v>
      </c>
      <c r="BU3540" s="493" t="n">
        <v>1918.18</v>
      </c>
      <c r="BV3540" s="493" t="n">
        <v>1991.32</v>
      </c>
      <c r="BW3540" s="493" t="n">
        <v>3126.81</v>
      </c>
    </row>
    <row r="3541">
      <c r="A3541" t="inlineStr">
        <is>
          <t>[C9D3] Angiotensin-II 길항제 칼슘길항제 복합제</t>
        </is>
      </c>
      <c r="B3541" t="inlineStr">
        <is>
          <t>신풍제약</t>
        </is>
      </c>
      <c r="C3541" t="inlineStr">
        <is>
          <t>암로발탄</t>
        </is>
      </c>
      <c r="D3541" t="inlineStr">
        <is>
          <t>신풍제약</t>
        </is>
      </c>
      <c r="E3541" t="inlineStr">
        <is>
          <t>amlodipine besylate,  valsartan</t>
        </is>
      </c>
      <c r="F3541" t="inlineStr">
        <is>
          <t>병원</t>
        </is>
      </c>
      <c r="G3541" t="inlineStr">
        <is>
          <t>Generic</t>
        </is>
      </c>
      <c r="H3541" s="493" t="n">
        <v>6660.78</v>
      </c>
      <c r="I3541" s="493" t="n">
        <v>3322.35</v>
      </c>
      <c r="J3541" s="493" t="n">
        <v>3758.4</v>
      </c>
      <c r="K3541" s="493" t="n">
        <v>4601.9</v>
      </c>
      <c r="L3541" s="493" t="n">
        <v>4578.98</v>
      </c>
      <c r="M3541" s="493" t="n">
        <v>2701.95</v>
      </c>
      <c r="N3541" s="493" t="n">
        <v>4835.9</v>
      </c>
      <c r="O3541" s="493" t="n">
        <v>2182.8</v>
      </c>
      <c r="P3541" s="493" t="n">
        <v>3837.9</v>
      </c>
      <c r="Q3541" s="493" t="n">
        <v>3047.8</v>
      </c>
      <c r="R3541" s="493" t="n">
        <v>3152.7</v>
      </c>
      <c r="S3541" s="493" t="n">
        <v>4397.2</v>
      </c>
      <c r="T3541" s="493" t="n">
        <v>3678.78</v>
      </c>
      <c r="U3541" s="493" t="n">
        <v>3707.7</v>
      </c>
      <c r="V3541" s="493" t="n">
        <v>2953.76</v>
      </c>
      <c r="W3541" s="493" t="n">
        <v>4057.3</v>
      </c>
      <c r="X3541" s="493" t="n">
        <v>2549.1</v>
      </c>
      <c r="Y3541" s="493" t="n">
        <v>3290.7</v>
      </c>
      <c r="Z3541" s="493" t="n">
        <v>4111.9</v>
      </c>
      <c r="AA3541" s="493" t="n">
        <v>2592.5</v>
      </c>
      <c r="AB3541" s="493" t="n">
        <v>2385.06</v>
      </c>
      <c r="AC3541" s="493" t="n">
        <v>3157.9</v>
      </c>
      <c r="AD3541" s="493" t="n">
        <v>5340.6</v>
      </c>
      <c r="AE3541" s="493" t="n">
        <v>6201.2</v>
      </c>
      <c r="AF3541" s="493" t="n">
        <v>2756.55</v>
      </c>
      <c r="AG3541" s="493" t="n">
        <v>2803.3</v>
      </c>
      <c r="AH3541" s="493" t="n">
        <v>3301.35</v>
      </c>
      <c r="AI3541" s="493" t="n">
        <v>2667.6</v>
      </c>
      <c r="AJ3541" s="493" t="n">
        <v>3749.7</v>
      </c>
      <c r="AK3541" s="493" t="n">
        <v>7886.38</v>
      </c>
      <c r="AL3541" s="493" t="n">
        <v>2831.02</v>
      </c>
      <c r="AM3541" s="493" t="n">
        <v>3559.9</v>
      </c>
      <c r="AN3541" s="493" t="n">
        <v>3563.56</v>
      </c>
      <c r="AO3541" s="493" t="n">
        <v>4069.32</v>
      </c>
      <c r="AP3541" s="493" t="n">
        <v>2369.5</v>
      </c>
      <c r="AQ3541" s="493" t="n">
        <v>2960</v>
      </c>
      <c r="AR3541" s="493" t="n">
        <v>3191.5</v>
      </c>
      <c r="AS3541" s="493" t="n">
        <v>3013.96</v>
      </c>
      <c r="AT3541" s="493" t="n">
        <v>4464.7</v>
      </c>
      <c r="AU3541" s="493" t="n">
        <v>2204.3</v>
      </c>
      <c r="AV3541" s="493" t="n">
        <v>3776.3</v>
      </c>
      <c r="AW3541" s="493" t="n">
        <v>2385.83</v>
      </c>
      <c r="AX3541" s="493" t="n">
        <v>6566.8</v>
      </c>
      <c r="AY3541" s="493" t="n">
        <v>3736.5</v>
      </c>
      <c r="AZ3541" s="493" t="n">
        <v>7200.63</v>
      </c>
      <c r="BA3541" s="493" t="n">
        <v>3202.8</v>
      </c>
      <c r="BB3541" s="493" t="n">
        <v>2801.16</v>
      </c>
      <c r="BC3541" s="493" t="n">
        <v>3548.1</v>
      </c>
      <c r="BD3541" s="493" t="n">
        <v>4216.2</v>
      </c>
      <c r="BE3541" s="493" t="n">
        <v>4007.87</v>
      </c>
      <c r="BF3541" s="493" t="n">
        <v>3850.88</v>
      </c>
      <c r="BG3541" s="493" t="n">
        <v>3487.84</v>
      </c>
      <c r="BH3541" s="493" t="n">
        <v>4131.24</v>
      </c>
      <c r="BI3541" s="493" t="n">
        <v>2556.9</v>
      </c>
      <c r="BJ3541" s="493" t="n">
        <v>5783.96</v>
      </c>
      <c r="BK3541" s="493" t="n">
        <v>3801.9</v>
      </c>
      <c r="BL3541" s="493" t="n">
        <v>4342.54</v>
      </c>
      <c r="BM3541" s="493" t="n">
        <v>4509.4</v>
      </c>
      <c r="BN3541" s="493" t="n">
        <v>4474.8</v>
      </c>
      <c r="BO3541" s="493" t="n">
        <v>2253.6</v>
      </c>
      <c r="BP3541" s="493" t="n">
        <v>4951.9</v>
      </c>
      <c r="BQ3541" s="493" t="n">
        <v>1055.1</v>
      </c>
      <c r="BR3541" s="493" t="n">
        <v>4135.2</v>
      </c>
      <c r="BS3541" s="493" t="n">
        <v>4122.6</v>
      </c>
      <c r="BT3541" s="493" t="n">
        <v>4071.3</v>
      </c>
      <c r="BU3541" s="493" t="n">
        <v>1996.5</v>
      </c>
      <c r="BV3541" s="493" t="n">
        <v>3460.8</v>
      </c>
      <c r="BW3541" s="493" t="n">
        <v>3584.7</v>
      </c>
    </row>
    <row r="3542">
      <c r="A3542" t="inlineStr">
        <is>
          <t>[C9D3] Angiotensin-II 길항제 칼슘길항제 복합제</t>
        </is>
      </c>
      <c r="B3542" t="inlineStr">
        <is>
          <t>신풍제약</t>
        </is>
      </c>
      <c r="C3542" t="inlineStr">
        <is>
          <t>암로발탄</t>
        </is>
      </c>
      <c r="D3542" t="inlineStr">
        <is>
          <t>신풍제약</t>
        </is>
      </c>
      <c r="E3542" t="inlineStr">
        <is>
          <t>amlodipine besylate,  valsartan</t>
        </is>
      </c>
      <c r="F3542" t="inlineStr">
        <is>
          <t>의원</t>
        </is>
      </c>
      <c r="G3542" t="inlineStr">
        <is>
          <t>Generic</t>
        </is>
      </c>
      <c r="H3542" s="493" t="n">
        <v>188439.22</v>
      </c>
      <c r="I3542" s="493" t="n">
        <v>173999.66</v>
      </c>
      <c r="J3542" s="493" t="n">
        <v>187198.32</v>
      </c>
      <c r="K3542" s="493" t="n">
        <v>192107.32</v>
      </c>
      <c r="L3542" s="493" t="n">
        <v>183561.99</v>
      </c>
      <c r="M3542" s="493" t="n">
        <v>189969.13</v>
      </c>
      <c r="N3542" s="493" t="n">
        <v>211641.9</v>
      </c>
      <c r="O3542" s="493" t="n">
        <v>203599.41</v>
      </c>
      <c r="P3542" s="493" t="n">
        <v>197678.78</v>
      </c>
      <c r="Q3542" s="493" t="n">
        <v>209853.56</v>
      </c>
      <c r="R3542" s="493" t="n">
        <v>190469.43</v>
      </c>
      <c r="S3542" s="493" t="n">
        <v>220477.56</v>
      </c>
      <c r="T3542" s="493" t="n">
        <v>187873.49</v>
      </c>
      <c r="U3542" s="493" t="n">
        <v>183797.37</v>
      </c>
      <c r="V3542" s="493" t="n">
        <v>192041.03</v>
      </c>
      <c r="W3542" s="493" t="n">
        <v>199774.56</v>
      </c>
      <c r="X3542" s="493" t="n">
        <v>212333.51</v>
      </c>
      <c r="Y3542" s="493" t="n">
        <v>209817.66</v>
      </c>
      <c r="Z3542" s="493" t="n">
        <v>211789.63</v>
      </c>
      <c r="AA3542" s="493" t="n">
        <v>216634.21</v>
      </c>
      <c r="AB3542" s="493" t="n">
        <v>205584.76</v>
      </c>
      <c r="AC3542" s="493" t="n">
        <v>197698.31</v>
      </c>
      <c r="AD3542" s="493" t="n">
        <v>211367.63</v>
      </c>
      <c r="AE3542" s="493" t="n">
        <v>219858.19</v>
      </c>
      <c r="AF3542" s="493" t="n">
        <v>201875.55</v>
      </c>
      <c r="AG3542" s="493" t="n">
        <v>196878.2</v>
      </c>
      <c r="AH3542" s="493" t="n">
        <v>210597.85</v>
      </c>
      <c r="AI3542" s="493" t="n">
        <v>187177.09</v>
      </c>
      <c r="AJ3542" s="493" t="n">
        <v>199350.59</v>
      </c>
      <c r="AK3542" s="493" t="n">
        <v>182069.3</v>
      </c>
      <c r="AL3542" s="493" t="n">
        <v>190055.34</v>
      </c>
      <c r="AM3542" s="493" t="n">
        <v>190772.9</v>
      </c>
      <c r="AN3542" s="493" t="n">
        <v>190877.15</v>
      </c>
      <c r="AO3542" s="493" t="n">
        <v>186314.16</v>
      </c>
      <c r="AP3542" s="493" t="n">
        <v>180799.23</v>
      </c>
      <c r="AQ3542" s="493" t="n">
        <v>199744.87</v>
      </c>
      <c r="AR3542" s="493" t="n">
        <v>203113.69</v>
      </c>
      <c r="AS3542" s="493" t="n">
        <v>187737.66</v>
      </c>
      <c r="AT3542" s="493" t="n">
        <v>180868.49</v>
      </c>
      <c r="AU3542" s="493" t="n">
        <v>196976.85</v>
      </c>
      <c r="AV3542" s="493" t="n">
        <v>178552.14</v>
      </c>
      <c r="AW3542" s="493" t="n">
        <v>181950.23</v>
      </c>
      <c r="AX3542" s="493" t="n">
        <v>190597.24</v>
      </c>
      <c r="AY3542" s="493" t="n">
        <v>195078.74</v>
      </c>
      <c r="AZ3542" s="493" t="n">
        <v>183172.72</v>
      </c>
      <c r="BA3542" s="493" t="n">
        <v>194151.95</v>
      </c>
      <c r="BB3542" s="493" t="n">
        <v>181306.26</v>
      </c>
      <c r="BC3542" s="493" t="n">
        <v>193116.29</v>
      </c>
      <c r="BD3542" s="493" t="n">
        <v>179963.37</v>
      </c>
      <c r="BE3542" s="493" t="n">
        <v>176532.75</v>
      </c>
      <c r="BF3542" s="493" t="n">
        <v>180110.05</v>
      </c>
      <c r="BG3542" s="493" t="n">
        <v>175018.69</v>
      </c>
      <c r="BH3542" s="493" t="n">
        <v>183799.36</v>
      </c>
      <c r="BI3542" s="493" t="n">
        <v>165195.64</v>
      </c>
      <c r="BJ3542" s="493" t="n">
        <v>175446.34</v>
      </c>
      <c r="BK3542" s="493" t="n">
        <v>160318.09</v>
      </c>
      <c r="BL3542" s="493" t="n">
        <v>187107.82</v>
      </c>
      <c r="BM3542" s="493" t="n">
        <v>155496.1</v>
      </c>
      <c r="BN3542" s="493" t="n">
        <v>146225.92</v>
      </c>
      <c r="BO3542" s="493" t="n">
        <v>169666.75</v>
      </c>
      <c r="BP3542" s="493" t="n">
        <v>156287.42</v>
      </c>
      <c r="BQ3542" s="493" t="n">
        <v>146791.02</v>
      </c>
      <c r="BR3542" s="493" t="n">
        <v>155372.13</v>
      </c>
      <c r="BS3542" s="493" t="n">
        <v>159230.33</v>
      </c>
      <c r="BT3542" s="493" t="n">
        <v>146708.38</v>
      </c>
      <c r="BU3542" s="493" t="n">
        <v>169242.04</v>
      </c>
      <c r="BV3542" s="493" t="n">
        <v>170518.9</v>
      </c>
      <c r="BW3542" s="493" t="n">
        <v>157042.28</v>
      </c>
    </row>
    <row r="3543">
      <c r="A3543" t="inlineStr">
        <is>
          <t>[C9D3] Angiotensin-II 길항제 칼슘길항제 복합제</t>
        </is>
      </c>
      <c r="B3543" t="inlineStr">
        <is>
          <t>신풍제약</t>
        </is>
      </c>
      <c r="C3543" t="inlineStr">
        <is>
          <t>암로발탄</t>
        </is>
      </c>
      <c r="D3543" t="inlineStr">
        <is>
          <t>신풍제약</t>
        </is>
      </c>
      <c r="E3543" t="inlineStr">
        <is>
          <t>amlodipine besylate,  valsartan</t>
        </is>
      </c>
      <c r="F3543" t="inlineStr">
        <is>
          <t>보건소</t>
        </is>
      </c>
      <c r="G3543" t="inlineStr">
        <is>
          <t>Generic</t>
        </is>
      </c>
      <c r="H3543" s="493" t="n">
        <v>10003.5</v>
      </c>
      <c r="I3543" s="493" t="n">
        <v>1728.45</v>
      </c>
      <c r="J3543" s="493" t="n">
        <v>1992.3</v>
      </c>
      <c r="K3543" s="493" t="n">
        <v>3759</v>
      </c>
      <c r="L3543" s="493" t="n">
        <v>1638</v>
      </c>
      <c r="M3543" s="493" t="n">
        <v>5763</v>
      </c>
      <c r="N3543" s="493" t="n">
        <v>3071.7</v>
      </c>
      <c r="O3543" s="493" t="n">
        <v>7848.3</v>
      </c>
      <c r="P3543" s="493" t="n">
        <v>766.5</v>
      </c>
      <c r="Q3543" s="493" t="n">
        <v>2020.8</v>
      </c>
      <c r="R3543" s="493" t="n">
        <v>4332.6</v>
      </c>
      <c r="S3543" s="493" t="n">
        <v>2757</v>
      </c>
      <c r="T3543" s="493" t="n">
        <v>2104.5</v>
      </c>
      <c r="U3543" s="493" t="n">
        <v>2009.1</v>
      </c>
      <c r="V3543" s="493" t="n">
        <v>1557.3</v>
      </c>
      <c r="W3543" s="493" t="n">
        <v>5141.1</v>
      </c>
      <c r="X3543" s="493" t="n">
        <v>2347.2</v>
      </c>
      <c r="Y3543" s="493" t="n">
        <v>2466</v>
      </c>
      <c r="Z3543" s="493" t="n">
        <v>1542.3</v>
      </c>
      <c r="AA3543" s="493" t="n">
        <v>1978.86</v>
      </c>
      <c r="AB3543" s="493" t="n">
        <v>2874.3</v>
      </c>
      <c r="AC3543" s="493" t="n">
        <v>1148.4</v>
      </c>
      <c r="AD3543" s="493" t="n">
        <v>1334.4</v>
      </c>
      <c r="AE3543" s="493" t="n">
        <v>3746.1</v>
      </c>
      <c r="AF3543" s="493" t="n">
        <v>1920.6</v>
      </c>
      <c r="AG3543" s="493" t="n">
        <v>1195.5</v>
      </c>
      <c r="AH3543" s="493" t="n">
        <v>2124.9</v>
      </c>
      <c r="AI3543" s="493" t="n">
        <v>2547.3</v>
      </c>
      <c r="AJ3543" s="493" t="n">
        <v>518.4</v>
      </c>
      <c r="AK3543" s="493" t="n">
        <v>9089.700000000001</v>
      </c>
      <c r="AL3543" s="493" t="n">
        <v>5531.1</v>
      </c>
      <c r="AM3543" s="493" t="n">
        <v>993.6</v>
      </c>
      <c r="AN3543" s="493" t="n">
        <v>8499.299999999999</v>
      </c>
      <c r="AO3543" s="493" t="n">
        <v>3456</v>
      </c>
      <c r="AP3543" s="493" t="n">
        <v>1628.7</v>
      </c>
      <c r="AQ3543" s="493" t="n">
        <v>1104.6</v>
      </c>
      <c r="AR3543" s="493" t="n">
        <v>543</v>
      </c>
      <c r="AS3543" s="493" t="n">
        <v>1261.2</v>
      </c>
      <c r="AT3543" s="493" t="n">
        <v>1251.9</v>
      </c>
      <c r="AU3543" s="493" t="n">
        <v>995.4</v>
      </c>
      <c r="AV3543" s="493" t="n">
        <v>3274.2</v>
      </c>
      <c r="AW3543" s="493" t="n">
        <v>2051.4</v>
      </c>
      <c r="AX3543" s="493" t="n">
        <v>877.2</v>
      </c>
      <c r="AY3543" s="493" t="n">
        <v>374.4</v>
      </c>
      <c r="AZ3543" s="493" t="n">
        <v>2098.8</v>
      </c>
      <c r="BA3543" s="493" t="n">
        <v>7257.3</v>
      </c>
      <c r="BB3543" s="493" t="n">
        <v>1189.2</v>
      </c>
      <c r="BC3543" s="493" t="n">
        <v>9179.4</v>
      </c>
      <c r="BD3543" s="493" t="n">
        <v>567</v>
      </c>
      <c r="BE3543" s="493" t="n">
        <v>2670.3</v>
      </c>
      <c r="BF3543" s="493" t="n">
        <v>3912.6</v>
      </c>
      <c r="BG3543" s="493" t="n">
        <v>9742.200000000001</v>
      </c>
      <c r="BH3543" s="493" t="n">
        <v>2003.1</v>
      </c>
      <c r="BI3543" s="493" t="n">
        <v>3231.3</v>
      </c>
      <c r="BJ3543" s="493" t="n">
        <v>1780.2</v>
      </c>
      <c r="BK3543" s="493" t="n">
        <v>1023.3</v>
      </c>
      <c r="BL3543" s="493" t="n">
        <v>9988.5</v>
      </c>
      <c r="BM3543" s="493" t="n">
        <v>561.6</v>
      </c>
      <c r="BN3543" s="493" t="n">
        <v>873.3</v>
      </c>
      <c r="BO3543" s="493" t="n">
        <v>6024.9</v>
      </c>
      <c r="BP3543" s="493" t="n">
        <v>3590.1</v>
      </c>
      <c r="BQ3543" s="493" t="n">
        <v>444.6</v>
      </c>
      <c r="BR3543" s="493" t="n">
        <v>2023.8</v>
      </c>
      <c r="BS3543" s="493" t="n">
        <v>777.6</v>
      </c>
      <c r="BT3543" s="493" t="n">
        <v>4452.3</v>
      </c>
      <c r="BU3543" s="493" t="n">
        <v>4609.8</v>
      </c>
      <c r="BV3543" s="493" t="n">
        <v>19509.3</v>
      </c>
      <c r="BW3543" s="493" t="n">
        <v>370.8</v>
      </c>
    </row>
    <row r="3544">
      <c r="A3544" t="inlineStr">
        <is>
          <t>[C9D3] Angiotensin-II 길항제 칼슘길항제 복합제</t>
        </is>
      </c>
      <c r="B3544" t="inlineStr">
        <is>
          <t>신풍제약</t>
        </is>
      </c>
      <c r="C3544" t="inlineStr">
        <is>
          <t>암로발탄</t>
        </is>
      </c>
      <c r="D3544" t="inlineStr">
        <is>
          <t>신풍제약</t>
        </is>
      </c>
      <c r="E3544" t="inlineStr">
        <is>
          <t>amlodipine besylate,  valsartan</t>
        </is>
      </c>
      <c r="F3544" t="inlineStr">
        <is>
          <t>기타(치과의원, 치과병원 등)</t>
        </is>
      </c>
      <c r="G3544" t="inlineStr">
        <is>
          <t>Generic</t>
        </is>
      </c>
      <c r="H3544" s="493" t="n">
        <v>410.4</v>
      </c>
      <c r="I3544" s="493" t="n">
        <v>486</v>
      </c>
      <c r="J3544" s="493" t="n">
        <v>411.6</v>
      </c>
      <c r="K3544" s="493" t="n">
        <v>260.01</v>
      </c>
      <c r="L3544" s="493" t="n">
        <v>621.6</v>
      </c>
      <c r="M3544" s="493" t="n">
        <v>196.8</v>
      </c>
      <c r="N3544" s="493" t="n">
        <v>376.8</v>
      </c>
      <c r="O3544" s="493" t="n">
        <v>253.8</v>
      </c>
      <c r="P3544" s="493" t="n">
        <v>579.6</v>
      </c>
      <c r="Q3544" s="493" t="n">
        <v>381.6</v>
      </c>
      <c r="R3544" s="493" t="n">
        <v>421.2</v>
      </c>
      <c r="S3544" s="493" t="n">
        <v>223.2</v>
      </c>
      <c r="T3544" s="493" t="n">
        <v>546</v>
      </c>
      <c r="U3544" s="493" t="n">
        <v>0</v>
      </c>
      <c r="V3544" s="493" t="n">
        <v>576</v>
      </c>
      <c r="W3544" s="493" t="n">
        <v>462.3</v>
      </c>
      <c r="X3544" s="493" t="n">
        <v>124.5</v>
      </c>
      <c r="Y3544" s="493" t="n">
        <v>653.4</v>
      </c>
      <c r="Z3544" s="493" t="n">
        <v>195.33</v>
      </c>
      <c r="AA3544" s="493" t="n">
        <v>315</v>
      </c>
      <c r="AB3544" s="493" t="n">
        <v>343.8</v>
      </c>
      <c r="AC3544" s="493" t="n">
        <v>523.5</v>
      </c>
      <c r="AD3544" s="493" t="n">
        <v>0</v>
      </c>
      <c r="AE3544" s="493" t="n">
        <v>842.4</v>
      </c>
      <c r="AF3544" s="493" t="n">
        <v>0</v>
      </c>
      <c r="AG3544" s="493" t="n">
        <v>256.2</v>
      </c>
      <c r="AH3544" s="493" t="n">
        <v>367.2</v>
      </c>
      <c r="AI3544" s="493" t="n">
        <v>624</v>
      </c>
      <c r="AJ3544" s="493" t="n">
        <v>0</v>
      </c>
      <c r="AK3544" s="493" t="n">
        <v>624</v>
      </c>
      <c r="AL3544" s="493" t="n">
        <v>407.7</v>
      </c>
      <c r="AM3544" s="493" t="n">
        <v>286.8</v>
      </c>
      <c r="AN3544" s="493" t="n">
        <v>360</v>
      </c>
      <c r="AO3544" s="493" t="n">
        <v>628.5</v>
      </c>
      <c r="AP3544" s="493" t="n">
        <v>0</v>
      </c>
      <c r="AQ3544" s="493" t="n">
        <v>660</v>
      </c>
      <c r="AR3544" s="493" t="n">
        <v>0</v>
      </c>
      <c r="AS3544" s="493" t="n">
        <v>976.5</v>
      </c>
      <c r="AT3544" s="493" t="n">
        <v>386.1</v>
      </c>
      <c r="AU3544" s="493" t="n">
        <v>489.6</v>
      </c>
      <c r="AV3544" s="493" t="n">
        <v>0</v>
      </c>
      <c r="AW3544" s="493" t="n">
        <v>1344</v>
      </c>
      <c r="AX3544" s="493" t="n">
        <v>0</v>
      </c>
      <c r="AY3544" s="493" t="n">
        <v>987</v>
      </c>
      <c r="AZ3544" s="493" t="n">
        <v>0</v>
      </c>
      <c r="BA3544" s="493" t="n">
        <v>637.2</v>
      </c>
      <c r="BB3544" s="493" t="n">
        <v>405</v>
      </c>
      <c r="BC3544" s="493" t="n">
        <v>528</v>
      </c>
      <c r="BD3544" s="493" t="n">
        <v>0</v>
      </c>
      <c r="BE3544" s="493" t="n">
        <v>0</v>
      </c>
      <c r="BF3544" s="493" t="n">
        <v>0</v>
      </c>
      <c r="BG3544" s="493" t="n">
        <v>0</v>
      </c>
      <c r="BH3544" s="493" t="n">
        <v>0</v>
      </c>
      <c r="BI3544" s="493" t="n">
        <v>0</v>
      </c>
      <c r="BJ3544" s="493" t="n">
        <v>0</v>
      </c>
      <c r="BK3544" s="493" t="n">
        <v>0</v>
      </c>
      <c r="BL3544" s="493" t="n">
        <v>0</v>
      </c>
      <c r="BM3544" s="493" t="n">
        <v>0</v>
      </c>
      <c r="BN3544" s="493" t="n">
        <v>0</v>
      </c>
      <c r="BO3544" s="493" t="n">
        <v>0</v>
      </c>
      <c r="BP3544" s="493" t="n">
        <v>0</v>
      </c>
      <c r="BQ3544" s="493" t="n">
        <v>0</v>
      </c>
      <c r="BR3544" s="493" t="n">
        <v>0</v>
      </c>
      <c r="BS3544" s="493" t="n">
        <v>0</v>
      </c>
      <c r="BT3544" s="493" t="n">
        <v>0</v>
      </c>
      <c r="BU3544" s="493" t="n">
        <v>0</v>
      </c>
      <c r="BV3544" s="493" t="n">
        <v>0</v>
      </c>
      <c r="BW3544" s="493" t="n">
        <v>0</v>
      </c>
    </row>
    <row r="3545">
      <c r="A3545" t="inlineStr">
        <is>
          <t>[C9D3] Angiotensin-II 길항제 칼슘길항제 복합제</t>
        </is>
      </c>
      <c r="B3545" t="inlineStr">
        <is>
          <t>신풍제약</t>
        </is>
      </c>
      <c r="C3545" t="inlineStr">
        <is>
          <t>칸데암로</t>
        </is>
      </c>
      <c r="D3545" t="inlineStr">
        <is>
          <t>신풍제약</t>
        </is>
      </c>
      <c r="E3545" t="inlineStr">
        <is>
          <t>amlodipine besylate  ( as amlodipine),  candesartan cilexetil</t>
        </is>
      </c>
      <c r="F3545" t="inlineStr">
        <is>
          <t>상급종합병원</t>
        </is>
      </c>
      <c r="G3545" t="inlineStr">
        <is>
          <t>Generic</t>
        </is>
      </c>
      <c r="H3545" s="493" t="n">
        <v>3810.5</v>
      </c>
      <c r="I3545" s="493" t="n">
        <v>6263.34</v>
      </c>
      <c r="J3545" s="493" t="n">
        <v>10637.71</v>
      </c>
      <c r="K3545" s="493" t="n">
        <v>6894.4</v>
      </c>
      <c r="L3545" s="493" t="n">
        <v>13168.74</v>
      </c>
      <c r="M3545" s="493" t="n">
        <v>17289.7</v>
      </c>
      <c r="N3545" s="493" t="n">
        <v>9355.9</v>
      </c>
      <c r="O3545" s="493" t="n">
        <v>1590.54</v>
      </c>
      <c r="P3545" s="493" t="n">
        <v>10734.78</v>
      </c>
      <c r="Q3545" s="493" t="n">
        <v>8068.4</v>
      </c>
      <c r="R3545" s="493" t="n">
        <v>7125.48</v>
      </c>
      <c r="S3545" s="493" t="n">
        <v>21215.9</v>
      </c>
      <c r="T3545" s="493" t="n">
        <v>9890.42</v>
      </c>
      <c r="U3545" s="493" t="n">
        <v>3745.08</v>
      </c>
      <c r="V3545" s="493" t="n">
        <v>11005.68</v>
      </c>
      <c r="W3545" s="493" t="n">
        <v>13999.97</v>
      </c>
      <c r="X3545" s="493" t="n">
        <v>7425.36</v>
      </c>
      <c r="Y3545" s="493" t="n">
        <v>19826.38</v>
      </c>
      <c r="Z3545" s="493" t="n">
        <v>8153.85</v>
      </c>
      <c r="AA3545" s="493" t="n">
        <v>6237.44</v>
      </c>
      <c r="AB3545" s="493" t="n">
        <v>6852.2</v>
      </c>
      <c r="AC3545" s="493" t="n">
        <v>10090.9</v>
      </c>
      <c r="AD3545" s="493" t="n">
        <v>8551.35</v>
      </c>
      <c r="AE3545" s="493" t="n">
        <v>25270.85</v>
      </c>
      <c r="AF3545" s="493" t="n">
        <v>6424.3</v>
      </c>
      <c r="AG3545" s="493" t="n">
        <v>16408.95</v>
      </c>
      <c r="AH3545" s="493" t="n">
        <v>11204.2</v>
      </c>
      <c r="AI3545" s="493" t="n">
        <v>15985.2</v>
      </c>
      <c r="AJ3545" s="493" t="n">
        <v>4392.4</v>
      </c>
      <c r="AK3545" s="493" t="n">
        <v>9956.07</v>
      </c>
      <c r="AL3545" s="493" t="n">
        <v>13665.8</v>
      </c>
      <c r="AM3545" s="493" t="n">
        <v>5358.9</v>
      </c>
      <c r="AN3545" s="493" t="n">
        <v>11237.77</v>
      </c>
      <c r="AO3545" s="493" t="n">
        <v>2057.51</v>
      </c>
      <c r="AP3545" s="493" t="n">
        <v>17015</v>
      </c>
      <c r="AQ3545" s="493" t="n">
        <v>10684.39</v>
      </c>
      <c r="AR3545" s="493" t="n">
        <v>9056.67</v>
      </c>
      <c r="AS3545" s="493" t="n">
        <v>7338.18</v>
      </c>
      <c r="AT3545" s="493" t="n">
        <v>12238.4</v>
      </c>
      <c r="AU3545" s="493" t="n">
        <v>4776.9</v>
      </c>
      <c r="AV3545" s="493" t="n">
        <v>10148.68</v>
      </c>
      <c r="AW3545" s="493" t="n">
        <v>14152.45</v>
      </c>
      <c r="AX3545" s="493" t="n">
        <v>8103.58</v>
      </c>
      <c r="AY3545" s="493" t="n">
        <v>10771.13</v>
      </c>
      <c r="AZ3545" s="493" t="n">
        <v>0</v>
      </c>
      <c r="BA3545" s="493" t="n">
        <v>11858.6</v>
      </c>
      <c r="BB3545" s="493" t="n">
        <v>10880.62</v>
      </c>
      <c r="BC3545" s="493" t="n">
        <v>20852.15</v>
      </c>
      <c r="BD3545" s="493" t="n">
        <v>3342.76</v>
      </c>
      <c r="BE3545" s="493" t="n">
        <v>3999.45</v>
      </c>
      <c r="BF3545" s="493" t="n">
        <v>1715</v>
      </c>
      <c r="BG3545" s="493" t="n">
        <v>2447.2</v>
      </c>
      <c r="BH3545" s="493" t="n">
        <v>2680</v>
      </c>
      <c r="BI3545" s="493" t="n">
        <v>23254.3</v>
      </c>
      <c r="BJ3545" s="493" t="n">
        <v>5042.25</v>
      </c>
      <c r="BK3545" s="493" t="n">
        <v>9080.469999999999</v>
      </c>
      <c r="BL3545" s="493" t="n">
        <v>0</v>
      </c>
      <c r="BM3545" s="493" t="n">
        <v>4541.1</v>
      </c>
      <c r="BN3545" s="493" t="n">
        <v>2440.8</v>
      </c>
      <c r="BO3545" s="493" t="n">
        <v>4811.7</v>
      </c>
      <c r="BP3545" s="493" t="n">
        <v>8871.950000000001</v>
      </c>
      <c r="BQ3545" s="493" t="n">
        <v>4861.51</v>
      </c>
      <c r="BR3545" s="493" t="n">
        <v>9934.32</v>
      </c>
      <c r="BS3545" s="493" t="n">
        <v>4786.1</v>
      </c>
      <c r="BT3545" s="493" t="n">
        <v>3300.5</v>
      </c>
      <c r="BU3545" s="493" t="n">
        <v>2322.32</v>
      </c>
      <c r="BV3545" s="493" t="n">
        <v>5797.3</v>
      </c>
      <c r="BW3545" s="493" t="n">
        <v>11067.44</v>
      </c>
    </row>
    <row r="3546">
      <c r="A3546" t="inlineStr">
        <is>
          <t>[C9D3] Angiotensin-II 길항제 칼슘길항제 복합제</t>
        </is>
      </c>
      <c r="B3546" t="inlineStr">
        <is>
          <t>신풍제약</t>
        </is>
      </c>
      <c r="C3546" t="inlineStr">
        <is>
          <t>칸데암로</t>
        </is>
      </c>
      <c r="D3546" t="inlineStr">
        <is>
          <t>신풍제약</t>
        </is>
      </c>
      <c r="E3546" t="inlineStr">
        <is>
          <t>amlodipine besylate  ( as amlodipine),  candesartan cilexetil</t>
        </is>
      </c>
      <c r="F3546" t="inlineStr">
        <is>
          <t>종합병원</t>
        </is>
      </c>
      <c r="G3546" t="inlineStr">
        <is>
          <t>Generic</t>
        </is>
      </c>
      <c r="H3546" s="493" t="n">
        <v>138419.02</v>
      </c>
      <c r="I3546" s="493" t="n">
        <v>131899.02</v>
      </c>
      <c r="J3546" s="493" t="n">
        <v>142681.44</v>
      </c>
      <c r="K3546" s="493" t="n">
        <v>133651.35</v>
      </c>
      <c r="L3546" s="493" t="n">
        <v>123131.67</v>
      </c>
      <c r="M3546" s="493" t="n">
        <v>145018.57</v>
      </c>
      <c r="N3546" s="493" t="n">
        <v>137817.55</v>
      </c>
      <c r="O3546" s="493" t="n">
        <v>121290.98</v>
      </c>
      <c r="P3546" s="493" t="n">
        <v>125481.45</v>
      </c>
      <c r="Q3546" s="493" t="n">
        <v>130049.88</v>
      </c>
      <c r="R3546" s="493" t="n">
        <v>158001.72</v>
      </c>
      <c r="S3546" s="493" t="n">
        <v>153447.76</v>
      </c>
      <c r="T3546" s="493" t="n">
        <v>140567.89</v>
      </c>
      <c r="U3546" s="493" t="n">
        <v>125870.06</v>
      </c>
      <c r="V3546" s="493" t="n">
        <v>158899.32</v>
      </c>
      <c r="W3546" s="493" t="n">
        <v>139265.21</v>
      </c>
      <c r="X3546" s="493" t="n">
        <v>158480.09</v>
      </c>
      <c r="Y3546" s="493" t="n">
        <v>142278.69</v>
      </c>
      <c r="Z3546" s="493" t="n">
        <v>141867.88</v>
      </c>
      <c r="AA3546" s="493" t="n">
        <v>155674.21</v>
      </c>
      <c r="AB3546" s="493" t="n">
        <v>146555.8</v>
      </c>
      <c r="AC3546" s="493" t="n">
        <v>159117.45</v>
      </c>
      <c r="AD3546" s="493" t="n">
        <v>154547.84</v>
      </c>
      <c r="AE3546" s="493" t="n">
        <v>167000.82</v>
      </c>
      <c r="AF3546" s="493" t="n">
        <v>141585.51</v>
      </c>
      <c r="AG3546" s="493" t="n">
        <v>137684.18</v>
      </c>
      <c r="AH3546" s="493" t="n">
        <v>179962.06</v>
      </c>
      <c r="AI3546" s="493" t="n">
        <v>150454.71</v>
      </c>
      <c r="AJ3546" s="493" t="n">
        <v>160917.7</v>
      </c>
      <c r="AK3546" s="493" t="n">
        <v>173494.91</v>
      </c>
      <c r="AL3546" s="493" t="n">
        <v>154769.7</v>
      </c>
      <c r="AM3546" s="493" t="n">
        <v>150929.79</v>
      </c>
      <c r="AN3546" s="493" t="n">
        <v>155776.6</v>
      </c>
      <c r="AO3546" s="493" t="n">
        <v>161634.24</v>
      </c>
      <c r="AP3546" s="493" t="n">
        <v>177245.15</v>
      </c>
      <c r="AQ3546" s="493" t="n">
        <v>151574.41</v>
      </c>
      <c r="AR3546" s="493" t="n">
        <v>152695.1</v>
      </c>
      <c r="AS3546" s="493" t="n">
        <v>160802.53</v>
      </c>
      <c r="AT3546" s="493" t="n">
        <v>191870.34</v>
      </c>
      <c r="AU3546" s="493" t="n">
        <v>161731.87</v>
      </c>
      <c r="AV3546" s="493" t="n">
        <v>151482.02</v>
      </c>
      <c r="AW3546" s="493" t="n">
        <v>131647.79</v>
      </c>
      <c r="AX3546" s="493" t="n">
        <v>161335.63</v>
      </c>
      <c r="AY3546" s="493" t="n">
        <v>136044.54</v>
      </c>
      <c r="AZ3546" s="493" t="n">
        <v>136832.22</v>
      </c>
      <c r="BA3546" s="493" t="n">
        <v>159561.15</v>
      </c>
      <c r="BB3546" s="493" t="n">
        <v>142702.77</v>
      </c>
      <c r="BC3546" s="493" t="n">
        <v>153370.95</v>
      </c>
      <c r="BD3546" s="493" t="n">
        <v>132611.7</v>
      </c>
      <c r="BE3546" s="493" t="n">
        <v>145928.72</v>
      </c>
      <c r="BF3546" s="493" t="n">
        <v>145072.27</v>
      </c>
      <c r="BG3546" s="493" t="n">
        <v>161697.24</v>
      </c>
      <c r="BH3546" s="493" t="n">
        <v>122784.85</v>
      </c>
      <c r="BI3546" s="493" t="n">
        <v>133816.47</v>
      </c>
      <c r="BJ3546" s="493" t="n">
        <v>143417.44</v>
      </c>
      <c r="BK3546" s="493" t="n">
        <v>133793.22</v>
      </c>
      <c r="BL3546" s="493" t="n">
        <v>161104.13</v>
      </c>
      <c r="BM3546" s="493" t="n">
        <v>127882.1</v>
      </c>
      <c r="BN3546" s="493" t="n">
        <v>144167.03</v>
      </c>
      <c r="BO3546" s="493" t="n">
        <v>148091.95</v>
      </c>
      <c r="BP3546" s="493" t="n">
        <v>137009.38</v>
      </c>
      <c r="BQ3546" s="493" t="n">
        <v>125080.27</v>
      </c>
      <c r="BR3546" s="493" t="n">
        <v>157037.97</v>
      </c>
      <c r="BS3546" s="493" t="n">
        <v>144218.38</v>
      </c>
      <c r="BT3546" s="493" t="n">
        <v>132617.09</v>
      </c>
      <c r="BU3546" s="493" t="n">
        <v>161098.28</v>
      </c>
      <c r="BV3546" s="493" t="n">
        <v>158178.15</v>
      </c>
      <c r="BW3546" s="493" t="n">
        <v>136874.06</v>
      </c>
    </row>
    <row r="3547">
      <c r="A3547" t="inlineStr">
        <is>
          <t>[C9D3] Angiotensin-II 길항제 칼슘길항제 복합제</t>
        </is>
      </c>
      <c r="B3547" t="inlineStr">
        <is>
          <t>신풍제약</t>
        </is>
      </c>
      <c r="C3547" t="inlineStr">
        <is>
          <t>칸데암로</t>
        </is>
      </c>
      <c r="D3547" t="inlineStr">
        <is>
          <t>신풍제약</t>
        </is>
      </c>
      <c r="E3547" t="inlineStr">
        <is>
          <t>amlodipine besylate  ( as amlodipine),  candesartan cilexetil</t>
        </is>
      </c>
      <c r="F3547" t="inlineStr">
        <is>
          <t>병원</t>
        </is>
      </c>
      <c r="G3547" t="inlineStr">
        <is>
          <t>Generic</t>
        </is>
      </c>
      <c r="H3547" s="493" t="n">
        <v>56461.61</v>
      </c>
      <c r="I3547" s="493" t="n">
        <v>68989.7</v>
      </c>
      <c r="J3547" s="493" t="n">
        <v>61037.65</v>
      </c>
      <c r="K3547" s="493" t="n">
        <v>68913.83</v>
      </c>
      <c r="L3547" s="493" t="n">
        <v>55572.11</v>
      </c>
      <c r="M3547" s="493" t="n">
        <v>78654.14</v>
      </c>
      <c r="N3547" s="493" t="n">
        <v>52184.99</v>
      </c>
      <c r="O3547" s="493" t="n">
        <v>56325.47</v>
      </c>
      <c r="P3547" s="493" t="n">
        <v>54401.58</v>
      </c>
      <c r="Q3547" s="493" t="n">
        <v>56215.38</v>
      </c>
      <c r="R3547" s="493" t="n">
        <v>48952.11</v>
      </c>
      <c r="S3547" s="493" t="n">
        <v>60545.59</v>
      </c>
      <c r="T3547" s="493" t="n">
        <v>41370.6</v>
      </c>
      <c r="U3547" s="493" t="n">
        <v>52784.29</v>
      </c>
      <c r="V3547" s="493" t="n">
        <v>53557.54</v>
      </c>
      <c r="W3547" s="493" t="n">
        <v>40320.67</v>
      </c>
      <c r="X3547" s="493" t="n">
        <v>48059.96</v>
      </c>
      <c r="Y3547" s="493" t="n">
        <v>46330.98</v>
      </c>
      <c r="Z3547" s="493" t="n">
        <v>41457.63</v>
      </c>
      <c r="AA3547" s="493" t="n">
        <v>45688.9</v>
      </c>
      <c r="AB3547" s="493" t="n">
        <v>46749.18</v>
      </c>
      <c r="AC3547" s="493" t="n">
        <v>47971.72</v>
      </c>
      <c r="AD3547" s="493" t="n">
        <v>41915.32</v>
      </c>
      <c r="AE3547" s="493" t="n">
        <v>38131.52</v>
      </c>
      <c r="AF3547" s="493" t="n">
        <v>33927.42</v>
      </c>
      <c r="AG3547" s="493" t="n">
        <v>41665.35</v>
      </c>
      <c r="AH3547" s="493" t="n">
        <v>39154.86</v>
      </c>
      <c r="AI3547" s="493" t="n">
        <v>34367.78</v>
      </c>
      <c r="AJ3547" s="493" t="n">
        <v>43655.56</v>
      </c>
      <c r="AK3547" s="493" t="n">
        <v>45880.97</v>
      </c>
      <c r="AL3547" s="493" t="n">
        <v>31648.75</v>
      </c>
      <c r="AM3547" s="493" t="n">
        <v>41373.34</v>
      </c>
      <c r="AN3547" s="493" t="n">
        <v>45304.25</v>
      </c>
      <c r="AO3547" s="493" t="n">
        <v>34069.44</v>
      </c>
      <c r="AP3547" s="493" t="n">
        <v>40747.62</v>
      </c>
      <c r="AQ3547" s="493" t="n">
        <v>52654.83</v>
      </c>
      <c r="AR3547" s="493" t="n">
        <v>36385.22</v>
      </c>
      <c r="AS3547" s="493" t="n">
        <v>41469.23</v>
      </c>
      <c r="AT3547" s="493" t="n">
        <v>41192.61</v>
      </c>
      <c r="AU3547" s="493" t="n">
        <v>39598.33</v>
      </c>
      <c r="AV3547" s="493" t="n">
        <v>43339.3</v>
      </c>
      <c r="AW3547" s="493" t="n">
        <v>32839.4</v>
      </c>
      <c r="AX3547" s="493" t="n">
        <v>38283.51</v>
      </c>
      <c r="AY3547" s="493" t="n">
        <v>37431.1</v>
      </c>
      <c r="AZ3547" s="493" t="n">
        <v>40353.19</v>
      </c>
      <c r="BA3547" s="493" t="n">
        <v>37360.32</v>
      </c>
      <c r="BB3547" s="493" t="n">
        <v>37232.2</v>
      </c>
      <c r="BC3547" s="493" t="n">
        <v>36902.84</v>
      </c>
      <c r="BD3547" s="493" t="n">
        <v>35780.66</v>
      </c>
      <c r="BE3547" s="493" t="n">
        <v>34676.62</v>
      </c>
      <c r="BF3547" s="493" t="n">
        <v>36877.3</v>
      </c>
      <c r="BG3547" s="493" t="n">
        <v>35759.34</v>
      </c>
      <c r="BH3547" s="493" t="n">
        <v>29886.84</v>
      </c>
      <c r="BI3547" s="493" t="n">
        <v>37674.39</v>
      </c>
      <c r="BJ3547" s="493" t="n">
        <v>30825.73</v>
      </c>
      <c r="BK3547" s="493" t="n">
        <v>42601.54</v>
      </c>
      <c r="BL3547" s="493" t="n">
        <v>35830.37</v>
      </c>
      <c r="BM3547" s="493" t="n">
        <v>41667.01</v>
      </c>
      <c r="BN3547" s="493" t="n">
        <v>26809.7</v>
      </c>
      <c r="BO3547" s="493" t="n">
        <v>38898.02</v>
      </c>
      <c r="BP3547" s="493" t="n">
        <v>33477.92</v>
      </c>
      <c r="BQ3547" s="493" t="n">
        <v>36238.8</v>
      </c>
      <c r="BR3547" s="493" t="n">
        <v>37478.27</v>
      </c>
      <c r="BS3547" s="493" t="n">
        <v>40945.57</v>
      </c>
      <c r="BT3547" s="493" t="n">
        <v>28314.95</v>
      </c>
      <c r="BU3547" s="493" t="n">
        <v>32981.81</v>
      </c>
      <c r="BV3547" s="493" t="n">
        <v>33045.14</v>
      </c>
      <c r="BW3547" s="493" t="n">
        <v>31156.73</v>
      </c>
    </row>
    <row r="3548">
      <c r="A3548" t="inlineStr">
        <is>
          <t>[C9D3] Angiotensin-II 길항제 칼슘길항제 복합제</t>
        </is>
      </c>
      <c r="B3548" t="inlineStr">
        <is>
          <t>신풍제약</t>
        </is>
      </c>
      <c r="C3548" t="inlineStr">
        <is>
          <t>칸데암로</t>
        </is>
      </c>
      <c r="D3548" t="inlineStr">
        <is>
          <t>신풍제약</t>
        </is>
      </c>
      <c r="E3548" t="inlineStr">
        <is>
          <t>amlodipine besylate  ( as amlodipine),  candesartan cilexetil</t>
        </is>
      </c>
      <c r="F3548" t="inlineStr">
        <is>
          <t>의원</t>
        </is>
      </c>
      <c r="G3548" t="inlineStr">
        <is>
          <t>Generic</t>
        </is>
      </c>
      <c r="H3548" s="493" t="n">
        <v>555522.99</v>
      </c>
      <c r="I3548" s="493" t="n">
        <v>528879.4399999999</v>
      </c>
      <c r="J3548" s="493" t="n">
        <v>589050.45</v>
      </c>
      <c r="K3548" s="493" t="n">
        <v>575152.9399999999</v>
      </c>
      <c r="L3548" s="493" t="n">
        <v>576510.61</v>
      </c>
      <c r="M3548" s="493" t="n">
        <v>567850.98</v>
      </c>
      <c r="N3548" s="493" t="n">
        <v>610465.47</v>
      </c>
      <c r="O3548" s="493" t="n">
        <v>592797.0600000001</v>
      </c>
      <c r="P3548" s="493" t="n">
        <v>582149.89</v>
      </c>
      <c r="Q3548" s="493" t="n">
        <v>581157.0699999999</v>
      </c>
      <c r="R3548" s="493" t="n">
        <v>609741.5</v>
      </c>
      <c r="S3548" s="493" t="n">
        <v>670048.27</v>
      </c>
      <c r="T3548" s="493" t="n">
        <v>620080.66</v>
      </c>
      <c r="U3548" s="493" t="n">
        <v>562500.49</v>
      </c>
      <c r="V3548" s="493" t="n">
        <v>652365</v>
      </c>
      <c r="W3548" s="493" t="n">
        <v>618018.16</v>
      </c>
      <c r="X3548" s="493" t="n">
        <v>668313.64</v>
      </c>
      <c r="Y3548" s="493" t="n">
        <v>631216.9</v>
      </c>
      <c r="Z3548" s="493" t="n">
        <v>631453.2</v>
      </c>
      <c r="AA3548" s="493" t="n">
        <v>640809.28</v>
      </c>
      <c r="AB3548" s="493" t="n">
        <v>625930.3100000001</v>
      </c>
      <c r="AC3548" s="493" t="n">
        <v>645280.45</v>
      </c>
      <c r="AD3548" s="493" t="n">
        <v>659738.64</v>
      </c>
      <c r="AE3548" s="493" t="n">
        <v>683770.76</v>
      </c>
      <c r="AF3548" s="493" t="n">
        <v>646358.6899999999</v>
      </c>
      <c r="AG3548" s="493" t="n">
        <v>616704.36</v>
      </c>
      <c r="AH3548" s="493" t="n">
        <v>660353.71</v>
      </c>
      <c r="AI3548" s="493" t="n">
        <v>599942.6</v>
      </c>
      <c r="AJ3548" s="493" t="n">
        <v>663323.34</v>
      </c>
      <c r="AK3548" s="493" t="n">
        <v>650772.21</v>
      </c>
      <c r="AL3548" s="493" t="n">
        <v>632283.89</v>
      </c>
      <c r="AM3548" s="493" t="n">
        <v>642506.33</v>
      </c>
      <c r="AN3548" s="493" t="n">
        <v>619991.21</v>
      </c>
      <c r="AO3548" s="493" t="n">
        <v>673326.66</v>
      </c>
      <c r="AP3548" s="493" t="n">
        <v>664124.59</v>
      </c>
      <c r="AQ3548" s="493" t="n">
        <v>707221.84</v>
      </c>
      <c r="AR3548" s="493" t="n">
        <v>704738.24</v>
      </c>
      <c r="AS3548" s="493" t="n">
        <v>677417.24</v>
      </c>
      <c r="AT3548" s="493" t="n">
        <v>654494.34</v>
      </c>
      <c r="AU3548" s="493" t="n">
        <v>674157.14</v>
      </c>
      <c r="AV3548" s="493" t="n">
        <v>684217.33</v>
      </c>
      <c r="AW3548" s="493" t="n">
        <v>634360.53</v>
      </c>
      <c r="AX3548" s="493" t="n">
        <v>701873.3199999999</v>
      </c>
      <c r="AY3548" s="493" t="n">
        <v>697056.53</v>
      </c>
      <c r="AZ3548" s="493" t="n">
        <v>655283.97</v>
      </c>
      <c r="BA3548" s="493" t="n">
        <v>706730.34</v>
      </c>
      <c r="BB3548" s="493" t="n">
        <v>662738.2</v>
      </c>
      <c r="BC3548" s="493" t="n">
        <v>735235.79</v>
      </c>
      <c r="BD3548" s="493" t="n">
        <v>655431.7</v>
      </c>
      <c r="BE3548" s="493" t="n">
        <v>622539.98</v>
      </c>
      <c r="BF3548" s="493" t="n">
        <v>662421.1800000001</v>
      </c>
      <c r="BG3548" s="493" t="n">
        <v>675453.2</v>
      </c>
      <c r="BH3548" s="493" t="n">
        <v>672033.16</v>
      </c>
      <c r="BI3548" s="493" t="n">
        <v>663337.16</v>
      </c>
      <c r="BJ3548" s="493" t="n">
        <v>694226.88</v>
      </c>
      <c r="BK3548" s="493" t="n">
        <v>667137.7</v>
      </c>
      <c r="BL3548" s="493" t="n">
        <v>722760.66</v>
      </c>
      <c r="BM3548" s="493" t="n">
        <v>645814.6899999999</v>
      </c>
      <c r="BN3548" s="493" t="n">
        <v>617838.53</v>
      </c>
      <c r="BO3548" s="493" t="n">
        <v>702939.17</v>
      </c>
      <c r="BP3548" s="493" t="n">
        <v>663507.72</v>
      </c>
      <c r="BQ3548" s="493" t="n">
        <v>606651.02</v>
      </c>
      <c r="BR3548" s="493" t="n">
        <v>670928.33</v>
      </c>
      <c r="BS3548" s="493" t="n">
        <v>669614.7</v>
      </c>
      <c r="BT3548" s="493" t="n">
        <v>646924.87</v>
      </c>
      <c r="BU3548" s="493" t="n">
        <v>655787.42</v>
      </c>
      <c r="BV3548" s="493" t="n">
        <v>706673.47</v>
      </c>
      <c r="BW3548" s="493" t="n">
        <v>647054.26</v>
      </c>
    </row>
    <row r="3549">
      <c r="A3549" t="inlineStr">
        <is>
          <t>[C9D3] Angiotensin-II 길항제 칼슘길항제 복합제</t>
        </is>
      </c>
      <c r="B3549" t="inlineStr">
        <is>
          <t>신풍제약</t>
        </is>
      </c>
      <c r="C3549" t="inlineStr">
        <is>
          <t>칸데암로</t>
        </is>
      </c>
      <c r="D3549" t="inlineStr">
        <is>
          <t>신풍제약</t>
        </is>
      </c>
      <c r="E3549" t="inlineStr">
        <is>
          <t>amlodipine besylate  ( as amlodipine),  candesartan cilexetil</t>
        </is>
      </c>
      <c r="F3549" t="inlineStr">
        <is>
          <t>보건소</t>
        </is>
      </c>
      <c r="G3549" t="inlineStr">
        <is>
          <t>Generic</t>
        </is>
      </c>
      <c r="H3549" s="493" t="n">
        <v>11301.98</v>
      </c>
      <c r="I3549" s="493" t="n">
        <v>13529.86</v>
      </c>
      <c r="J3549" s="493" t="n">
        <v>9805.68</v>
      </c>
      <c r="K3549" s="493" t="n">
        <v>12178.5</v>
      </c>
      <c r="L3549" s="493" t="n">
        <v>11083.7</v>
      </c>
      <c r="M3549" s="493" t="n">
        <v>26700.78</v>
      </c>
      <c r="N3549" s="493" t="n">
        <v>17696.16</v>
      </c>
      <c r="O3549" s="493" t="n">
        <v>10817.59</v>
      </c>
      <c r="P3549" s="493" t="n">
        <v>11075.61</v>
      </c>
      <c r="Q3549" s="493" t="n">
        <v>11078.8</v>
      </c>
      <c r="R3549" s="493" t="n">
        <v>11447</v>
      </c>
      <c r="S3549" s="493" t="n">
        <v>8920</v>
      </c>
      <c r="T3549" s="493" t="n">
        <v>9304.700000000001</v>
      </c>
      <c r="U3549" s="493" t="n">
        <v>7029.45</v>
      </c>
      <c r="V3549" s="493" t="n">
        <v>8213.43</v>
      </c>
      <c r="W3549" s="493" t="n">
        <v>6670.17</v>
      </c>
      <c r="X3549" s="493" t="n">
        <v>4112.94</v>
      </c>
      <c r="Y3549" s="493" t="n">
        <v>6879.88</v>
      </c>
      <c r="Z3549" s="493" t="n">
        <v>3358.92</v>
      </c>
      <c r="AA3549" s="493" t="n">
        <v>4219.06</v>
      </c>
      <c r="AB3549" s="493" t="n">
        <v>5278.12</v>
      </c>
      <c r="AC3549" s="493" t="n">
        <v>6778.56</v>
      </c>
      <c r="AD3549" s="493" t="n">
        <v>9051.879999999999</v>
      </c>
      <c r="AE3549" s="493" t="n">
        <v>9793.16</v>
      </c>
      <c r="AF3549" s="493" t="n">
        <v>11685.06</v>
      </c>
      <c r="AG3549" s="493" t="n">
        <v>17171.74</v>
      </c>
      <c r="AH3549" s="493" t="n">
        <v>10132.39</v>
      </c>
      <c r="AI3549" s="493" t="n">
        <v>12743.4</v>
      </c>
      <c r="AJ3549" s="493" t="n">
        <v>11019.3</v>
      </c>
      <c r="AK3549" s="493" t="n">
        <v>8794.549999999999</v>
      </c>
      <c r="AL3549" s="493" t="n">
        <v>17181.82</v>
      </c>
      <c r="AM3549" s="493" t="n">
        <v>8950.200000000001</v>
      </c>
      <c r="AN3549" s="493" t="n">
        <v>13438.34</v>
      </c>
      <c r="AO3549" s="493" t="n">
        <v>14254.36</v>
      </c>
      <c r="AP3549" s="493" t="n">
        <v>10118.16</v>
      </c>
      <c r="AQ3549" s="493" t="n">
        <v>11851.26</v>
      </c>
      <c r="AR3549" s="493" t="n">
        <v>6445.7</v>
      </c>
      <c r="AS3549" s="493" t="n">
        <v>5714.97</v>
      </c>
      <c r="AT3549" s="493" t="n">
        <v>12244.3</v>
      </c>
      <c r="AU3549" s="493" t="n">
        <v>11535</v>
      </c>
      <c r="AV3549" s="493" t="n">
        <v>4648.9</v>
      </c>
      <c r="AW3549" s="493" t="n">
        <v>19581.12</v>
      </c>
      <c r="AX3549" s="493" t="n">
        <v>7027.5</v>
      </c>
      <c r="AY3549" s="493" t="n">
        <v>8443.59</v>
      </c>
      <c r="AZ3549" s="493" t="n">
        <v>16661.4</v>
      </c>
      <c r="BA3549" s="493" t="n">
        <v>6651.24</v>
      </c>
      <c r="BB3549" s="493" t="n">
        <v>8245.35</v>
      </c>
      <c r="BC3549" s="493" t="n">
        <v>17838</v>
      </c>
      <c r="BD3549" s="493" t="n">
        <v>13862.36</v>
      </c>
      <c r="BE3549" s="493" t="n">
        <v>10404.75</v>
      </c>
      <c r="BF3549" s="493" t="n">
        <v>17789.8</v>
      </c>
      <c r="BG3549" s="493" t="n">
        <v>18051.14</v>
      </c>
      <c r="BH3549" s="493" t="n">
        <v>4906.45</v>
      </c>
      <c r="BI3549" s="493" t="n">
        <v>30492.09</v>
      </c>
      <c r="BJ3549" s="493" t="n">
        <v>8977.620000000001</v>
      </c>
      <c r="BK3549" s="493" t="n">
        <v>9063.6</v>
      </c>
      <c r="BL3549" s="493" t="n">
        <v>16212.3</v>
      </c>
      <c r="BM3549" s="493" t="n">
        <v>10374.6</v>
      </c>
      <c r="BN3549" s="493" t="n">
        <v>5999.9</v>
      </c>
      <c r="BO3549" s="493" t="n">
        <v>10818.45</v>
      </c>
      <c r="BP3549" s="493" t="n">
        <v>10581.87</v>
      </c>
      <c r="BQ3549" s="493" t="n">
        <v>6719.7</v>
      </c>
      <c r="BR3549" s="493" t="n">
        <v>7163.3</v>
      </c>
      <c r="BS3549" s="493" t="n">
        <v>33519.68</v>
      </c>
      <c r="BT3549" s="493" t="n">
        <v>5563.86</v>
      </c>
      <c r="BU3549" s="493" t="n">
        <v>6531.48</v>
      </c>
      <c r="BV3549" s="493" t="n">
        <v>11291.02</v>
      </c>
      <c r="BW3549" s="493" t="n">
        <v>15917.3</v>
      </c>
    </row>
    <row r="3550">
      <c r="A3550" t="inlineStr">
        <is>
          <t>[C9D3] Angiotensin-II 길항제 칼슘길항제 복합제</t>
        </is>
      </c>
      <c r="B3550" t="inlineStr">
        <is>
          <t>신풍제약</t>
        </is>
      </c>
      <c r="C3550" t="inlineStr">
        <is>
          <t>칸데암로</t>
        </is>
      </c>
      <c r="D3550" t="inlineStr">
        <is>
          <t>신풍제약</t>
        </is>
      </c>
      <c r="E3550" t="inlineStr">
        <is>
          <t>amlodipine besylate  ( as amlodipine),  candesartan cilexetil</t>
        </is>
      </c>
      <c r="F3550" t="inlineStr">
        <is>
          <t>기타(치과의원, 치과병원 등)</t>
        </is>
      </c>
      <c r="G3550" t="inlineStr">
        <is>
          <t>Generic</t>
        </is>
      </c>
      <c r="H3550" s="493" t="n">
        <v>804.9</v>
      </c>
      <c r="I3550" s="493" t="n">
        <v>982.2</v>
      </c>
      <c r="J3550" s="493" t="n">
        <v>629.1</v>
      </c>
      <c r="K3550" s="493" t="n">
        <v>752.1</v>
      </c>
      <c r="L3550" s="493" t="n">
        <v>1065.6</v>
      </c>
      <c r="M3550" s="493" t="n">
        <v>0</v>
      </c>
      <c r="N3550" s="493" t="n">
        <v>753.6</v>
      </c>
      <c r="O3550" s="493" t="n">
        <v>676.8</v>
      </c>
      <c r="P3550" s="493" t="n">
        <v>1212.3</v>
      </c>
      <c r="Q3550" s="493" t="n">
        <v>190.8</v>
      </c>
      <c r="R3550" s="493" t="n">
        <v>947.7</v>
      </c>
      <c r="S3550" s="493" t="n">
        <v>1282.5</v>
      </c>
      <c r="T3550" s="493" t="n">
        <v>327.6</v>
      </c>
      <c r="U3550" s="493" t="n">
        <v>1566.3</v>
      </c>
      <c r="V3550" s="493" t="n">
        <v>1152</v>
      </c>
      <c r="W3550" s="493" t="n">
        <v>662.4</v>
      </c>
      <c r="X3550" s="493" t="n">
        <v>1699.8</v>
      </c>
      <c r="Y3550" s="493" t="n">
        <v>871.2</v>
      </c>
      <c r="Z3550" s="493" t="n">
        <v>689.4</v>
      </c>
      <c r="AA3550" s="493" t="n">
        <v>1455.9</v>
      </c>
      <c r="AB3550" s="493" t="n">
        <v>573</v>
      </c>
      <c r="AC3550" s="493" t="n">
        <v>2339.32</v>
      </c>
      <c r="AD3550" s="493" t="n">
        <v>2092.5</v>
      </c>
      <c r="AE3550" s="493" t="n">
        <v>1733.4</v>
      </c>
      <c r="AF3550" s="493" t="n">
        <v>1214.4</v>
      </c>
      <c r="AG3550" s="493" t="n">
        <v>1587</v>
      </c>
      <c r="AH3550" s="493" t="n">
        <v>244.8</v>
      </c>
      <c r="AI3550" s="493" t="n">
        <v>1372.8</v>
      </c>
      <c r="AJ3550" s="493" t="n">
        <v>1730.7</v>
      </c>
      <c r="AK3550" s="493" t="n">
        <v>2057.1</v>
      </c>
      <c r="AL3550" s="493" t="n">
        <v>1318.5</v>
      </c>
      <c r="AM3550" s="493" t="n">
        <v>1720.8</v>
      </c>
      <c r="AN3550" s="493" t="n">
        <v>600</v>
      </c>
      <c r="AO3550" s="493" t="n">
        <v>879.9</v>
      </c>
      <c r="AP3550" s="493" t="n">
        <v>2445</v>
      </c>
      <c r="AQ3550" s="493" t="n">
        <v>924</v>
      </c>
      <c r="AR3550" s="493" t="n">
        <v>968.4</v>
      </c>
      <c r="AS3550" s="493" t="n">
        <v>558</v>
      </c>
      <c r="AT3550" s="493" t="n">
        <v>1955.7</v>
      </c>
      <c r="AU3550" s="493" t="n">
        <v>612</v>
      </c>
      <c r="AV3550" s="493" t="n">
        <v>1789.28</v>
      </c>
      <c r="AW3550" s="493" t="n">
        <v>1336.32</v>
      </c>
      <c r="AX3550" s="493" t="n">
        <v>1000.86</v>
      </c>
      <c r="AY3550" s="493" t="n">
        <v>1493.27</v>
      </c>
      <c r="AZ3550" s="493" t="n">
        <v>683.86</v>
      </c>
      <c r="BA3550" s="493" t="n">
        <v>1020.9</v>
      </c>
      <c r="BB3550" s="493" t="n">
        <v>1475.1</v>
      </c>
      <c r="BC3550" s="493" t="n">
        <v>931.58</v>
      </c>
      <c r="BD3550" s="493" t="n">
        <v>510.88</v>
      </c>
      <c r="BE3550" s="493" t="n">
        <v>535.2</v>
      </c>
      <c r="BF3550" s="493" t="n">
        <v>480.94</v>
      </c>
      <c r="BG3550" s="493" t="n">
        <v>504</v>
      </c>
      <c r="BH3550" s="493" t="n">
        <v>490.14</v>
      </c>
      <c r="BI3550" s="493" t="n">
        <v>499.12</v>
      </c>
      <c r="BJ3550" s="493" t="n">
        <v>596.8200000000001</v>
      </c>
      <c r="BK3550" s="493" t="n">
        <v>251.4</v>
      </c>
      <c r="BL3550" s="493" t="n">
        <v>252</v>
      </c>
      <c r="BM3550" s="493" t="n">
        <v>813.9</v>
      </c>
      <c r="BN3550" s="493" t="n">
        <v>810</v>
      </c>
      <c r="BO3550" s="493" t="n">
        <v>255.6</v>
      </c>
      <c r="BP3550" s="493" t="n">
        <v>243</v>
      </c>
      <c r="BQ3550" s="493" t="n">
        <v>797.1</v>
      </c>
      <c r="BR3550" s="493" t="n">
        <v>764.7</v>
      </c>
      <c r="BS3550" s="493" t="n">
        <v>260.7</v>
      </c>
      <c r="BT3550" s="493" t="n">
        <v>262.5</v>
      </c>
      <c r="BU3550" s="493" t="n">
        <v>254.7</v>
      </c>
      <c r="BV3550" s="493" t="n">
        <v>821.4</v>
      </c>
      <c r="BW3550" s="493" t="n">
        <v>852</v>
      </c>
    </row>
    <row r="3551">
      <c r="A3551" t="inlineStr">
        <is>
          <t>[C9D3] Angiotensin-II 길항제 칼슘길항제 복합제</t>
        </is>
      </c>
      <c r="B3551" t="inlineStr">
        <is>
          <t>신풍제약</t>
        </is>
      </c>
      <c r="C3551" t="inlineStr">
        <is>
          <t>피마디핀</t>
        </is>
      </c>
      <c r="D3551" t="inlineStr">
        <is>
          <t>신풍제약</t>
        </is>
      </c>
      <c r="E3551" t="inlineStr">
        <is>
          <t>s-amlodipine besylate dihydrate  ( as s-amlodipine),  fimasartan potassium trihydrate  ( as fimasartan potassium)</t>
        </is>
      </c>
      <c r="F3551" t="inlineStr">
        <is>
          <t>병원</t>
        </is>
      </c>
      <c r="G3551" t="inlineStr">
        <is>
          <t>Original</t>
        </is>
      </c>
      <c r="H3551" s="493" t="n">
        <v>0</v>
      </c>
      <c r="I3551" s="493" t="n">
        <v>0</v>
      </c>
      <c r="J3551" s="493" t="n">
        <v>0</v>
      </c>
      <c r="K3551" s="493" t="n">
        <v>0</v>
      </c>
      <c r="L3551" s="493" t="n">
        <v>0</v>
      </c>
      <c r="M3551" s="493" t="n">
        <v>0</v>
      </c>
      <c r="N3551" s="493" t="n">
        <v>0</v>
      </c>
      <c r="O3551" s="493" t="n">
        <v>0</v>
      </c>
      <c r="P3551" s="493" t="n">
        <v>0</v>
      </c>
      <c r="Q3551" s="493" t="n">
        <v>0</v>
      </c>
      <c r="R3551" s="493" t="n">
        <v>0</v>
      </c>
      <c r="S3551" s="493" t="n">
        <v>0</v>
      </c>
      <c r="T3551" s="493" t="n">
        <v>0</v>
      </c>
      <c r="U3551" s="493" t="n">
        <v>0</v>
      </c>
      <c r="V3551" s="493" t="n">
        <v>0</v>
      </c>
      <c r="W3551" s="493" t="n">
        <v>0</v>
      </c>
      <c r="X3551" s="493" t="n">
        <v>0</v>
      </c>
      <c r="Y3551" s="493" t="n">
        <v>0</v>
      </c>
      <c r="Z3551" s="493" t="n">
        <v>0</v>
      </c>
      <c r="AA3551" s="493" t="n">
        <v>0</v>
      </c>
      <c r="AB3551" s="493" t="n">
        <v>0</v>
      </c>
      <c r="AC3551" s="493" t="n">
        <v>0</v>
      </c>
      <c r="AD3551" s="493" t="n">
        <v>0</v>
      </c>
      <c r="AE3551" s="493" t="n">
        <v>0</v>
      </c>
      <c r="AF3551" s="493" t="n">
        <v>0</v>
      </c>
      <c r="AG3551" s="493" t="n">
        <v>0</v>
      </c>
      <c r="AH3551" s="493" t="n">
        <v>0</v>
      </c>
      <c r="AI3551" s="493" t="n">
        <v>0</v>
      </c>
      <c r="AJ3551" s="493" t="n">
        <v>0</v>
      </c>
      <c r="AK3551" s="493" t="n">
        <v>0</v>
      </c>
      <c r="AL3551" s="493" t="n">
        <v>0</v>
      </c>
      <c r="AM3551" s="493" t="n">
        <v>0</v>
      </c>
      <c r="AN3551" s="493" t="n">
        <v>0</v>
      </c>
      <c r="AO3551" s="493" t="n">
        <v>0</v>
      </c>
      <c r="AP3551" s="493" t="n">
        <v>0</v>
      </c>
      <c r="AQ3551" s="493" t="n">
        <v>0</v>
      </c>
      <c r="AR3551" s="493" t="n">
        <v>0</v>
      </c>
      <c r="AS3551" s="493" t="n">
        <v>0</v>
      </c>
      <c r="AT3551" s="493" t="n">
        <v>0</v>
      </c>
      <c r="AU3551" s="493" t="n">
        <v>720.9</v>
      </c>
      <c r="AV3551" s="493" t="n">
        <v>0</v>
      </c>
      <c r="AW3551" s="493" t="n">
        <v>0</v>
      </c>
      <c r="AX3551" s="493" t="n">
        <v>0</v>
      </c>
      <c r="AY3551" s="493" t="n">
        <v>0</v>
      </c>
      <c r="AZ3551" s="493" t="n">
        <v>0</v>
      </c>
      <c r="BA3551" s="493" t="n">
        <v>0</v>
      </c>
      <c r="BB3551" s="493" t="n">
        <v>0</v>
      </c>
      <c r="BC3551" s="493" t="n">
        <v>0</v>
      </c>
      <c r="BD3551" s="493" t="n">
        <v>0</v>
      </c>
      <c r="BE3551" s="493" t="n">
        <v>0</v>
      </c>
      <c r="BF3551" s="493" t="n">
        <v>0</v>
      </c>
      <c r="BG3551" s="493" t="n">
        <v>0</v>
      </c>
      <c r="BH3551" s="493" t="n">
        <v>0</v>
      </c>
      <c r="BI3551" s="493" t="n">
        <v>0</v>
      </c>
      <c r="BJ3551" s="493" t="n">
        <v>0</v>
      </c>
      <c r="BK3551" s="493" t="n">
        <v>0</v>
      </c>
      <c r="BL3551" s="493" t="n">
        <v>0</v>
      </c>
      <c r="BM3551" s="493" t="n">
        <v>0</v>
      </c>
      <c r="BN3551" s="493" t="n">
        <v>0</v>
      </c>
      <c r="BO3551" s="493" t="n">
        <v>0</v>
      </c>
      <c r="BP3551" s="493" t="n">
        <v>0</v>
      </c>
      <c r="BQ3551" s="493" t="n">
        <v>0</v>
      </c>
      <c r="BR3551" s="493" t="n">
        <v>0</v>
      </c>
      <c r="BS3551" s="493" t="n">
        <v>0</v>
      </c>
      <c r="BT3551" s="493" t="n">
        <v>0</v>
      </c>
      <c r="BU3551" s="493" t="n">
        <v>0</v>
      </c>
      <c r="BV3551" s="493" t="n">
        <v>0</v>
      </c>
      <c r="BW3551" s="493" t="n">
        <v>0</v>
      </c>
    </row>
    <row r="3552">
      <c r="A3552" t="inlineStr">
        <is>
          <t>[C9D3] Angiotensin-II 길항제 칼슘길항제 복합제</t>
        </is>
      </c>
      <c r="B3552" t="inlineStr">
        <is>
          <t>신풍제약</t>
        </is>
      </c>
      <c r="C3552" t="inlineStr">
        <is>
          <t>피마디핀</t>
        </is>
      </c>
      <c r="D3552" t="inlineStr">
        <is>
          <t>신풍제약</t>
        </is>
      </c>
      <c r="E3552" t="inlineStr">
        <is>
          <t>s-amlodipine besylate dihydrate  ( as s-amlodipine),  fimasartan potassium trihydrate  ( as fimasartan potassium)</t>
        </is>
      </c>
      <c r="F3552" t="inlineStr">
        <is>
          <t>의원</t>
        </is>
      </c>
      <c r="G3552" t="inlineStr">
        <is>
          <t>Original</t>
        </is>
      </c>
      <c r="H3552" s="493" t="n">
        <v>0</v>
      </c>
      <c r="I3552" s="493" t="n">
        <v>0</v>
      </c>
      <c r="J3552" s="493" t="n">
        <v>0</v>
      </c>
      <c r="K3552" s="493" t="n">
        <v>0</v>
      </c>
      <c r="L3552" s="493" t="n">
        <v>0</v>
      </c>
      <c r="M3552" s="493" t="n">
        <v>0</v>
      </c>
      <c r="N3552" s="493" t="n">
        <v>0</v>
      </c>
      <c r="O3552" s="493" t="n">
        <v>0</v>
      </c>
      <c r="P3552" s="493" t="n">
        <v>0</v>
      </c>
      <c r="Q3552" s="493" t="n">
        <v>0</v>
      </c>
      <c r="R3552" s="493" t="n">
        <v>0</v>
      </c>
      <c r="S3552" s="493" t="n">
        <v>0</v>
      </c>
      <c r="T3552" s="493" t="n">
        <v>0</v>
      </c>
      <c r="U3552" s="493" t="n">
        <v>0</v>
      </c>
      <c r="V3552" s="493" t="n">
        <v>0</v>
      </c>
      <c r="W3552" s="493" t="n">
        <v>0</v>
      </c>
      <c r="X3552" s="493" t="n">
        <v>0</v>
      </c>
      <c r="Y3552" s="493" t="n">
        <v>0</v>
      </c>
      <c r="Z3552" s="493" t="n">
        <v>0</v>
      </c>
      <c r="AA3552" s="493" t="n">
        <v>0</v>
      </c>
      <c r="AB3552" s="493" t="n">
        <v>0</v>
      </c>
      <c r="AC3552" s="493" t="n">
        <v>0</v>
      </c>
      <c r="AD3552" s="493" t="n">
        <v>0</v>
      </c>
      <c r="AE3552" s="493" t="n">
        <v>0</v>
      </c>
      <c r="AF3552" s="493" t="n">
        <v>0</v>
      </c>
      <c r="AG3552" s="493" t="n">
        <v>0</v>
      </c>
      <c r="AH3552" s="493" t="n">
        <v>0</v>
      </c>
      <c r="AI3552" s="493" t="n">
        <v>0</v>
      </c>
      <c r="AJ3552" s="493" t="n">
        <v>0</v>
      </c>
      <c r="AK3552" s="493" t="n">
        <v>120</v>
      </c>
      <c r="AL3552" s="493" t="n">
        <v>309</v>
      </c>
      <c r="AM3552" s="493" t="n">
        <v>68.40000000000001</v>
      </c>
      <c r="AN3552" s="493" t="n">
        <v>71.09999999999999</v>
      </c>
      <c r="AO3552" s="493" t="n">
        <v>72</v>
      </c>
      <c r="AP3552" s="493" t="n">
        <v>71.7</v>
      </c>
      <c r="AQ3552" s="493" t="n">
        <v>72.90000000000001</v>
      </c>
      <c r="AR3552" s="493" t="n">
        <v>70.8</v>
      </c>
      <c r="AS3552" s="493" t="n">
        <v>71.7</v>
      </c>
      <c r="AT3552" s="493" t="n">
        <v>70.8</v>
      </c>
      <c r="AU3552" s="493" t="n">
        <v>74.09999999999999</v>
      </c>
      <c r="AV3552" s="493" t="n">
        <v>74.09999999999999</v>
      </c>
      <c r="AW3552" s="493" t="n">
        <v>0</v>
      </c>
      <c r="AX3552" s="493" t="n">
        <v>0</v>
      </c>
      <c r="AY3552" s="493" t="n">
        <v>0</v>
      </c>
      <c r="AZ3552" s="493" t="n">
        <v>0</v>
      </c>
      <c r="BA3552" s="493" t="n">
        <v>0</v>
      </c>
      <c r="BB3552" s="493" t="n">
        <v>0</v>
      </c>
      <c r="BC3552" s="493" t="n">
        <v>0</v>
      </c>
      <c r="BD3552" s="493" t="n">
        <v>0</v>
      </c>
      <c r="BE3552" s="493" t="n">
        <v>0</v>
      </c>
      <c r="BF3552" s="493" t="n">
        <v>0</v>
      </c>
      <c r="BG3552" s="493" t="n">
        <v>0</v>
      </c>
      <c r="BH3552" s="493" t="n">
        <v>0</v>
      </c>
      <c r="BI3552" s="493" t="n">
        <v>0</v>
      </c>
      <c r="BJ3552" s="493" t="n">
        <v>0</v>
      </c>
      <c r="BK3552" s="493" t="n">
        <v>0</v>
      </c>
      <c r="BL3552" s="493" t="n">
        <v>0</v>
      </c>
      <c r="BM3552" s="493" t="n">
        <v>0</v>
      </c>
      <c r="BN3552" s="493" t="n">
        <v>0</v>
      </c>
      <c r="BO3552" s="493" t="n">
        <v>0</v>
      </c>
      <c r="BP3552" s="493" t="n">
        <v>0</v>
      </c>
      <c r="BQ3552" s="493" t="n">
        <v>0</v>
      </c>
      <c r="BR3552" s="493" t="n">
        <v>0</v>
      </c>
      <c r="BS3552" s="493" t="n">
        <v>0</v>
      </c>
      <c r="BT3552" s="493" t="n">
        <v>0</v>
      </c>
      <c r="BU3552" s="493" t="n">
        <v>0</v>
      </c>
      <c r="BV3552" s="493" t="n">
        <v>0</v>
      </c>
      <c r="BW3552" s="493" t="n">
        <v>0</v>
      </c>
    </row>
    <row r="3553">
      <c r="A3553" t="inlineStr">
        <is>
          <t>[C9D3] Angiotensin-II 길항제 칼슘길항제 복합제</t>
        </is>
      </c>
      <c r="B3553" t="inlineStr">
        <is>
          <t>씨엠지제약</t>
        </is>
      </c>
      <c r="C3553" t="inlineStr">
        <is>
          <t>아모르탄</t>
        </is>
      </c>
      <c r="D3553" t="inlineStr">
        <is>
          <t>씨엠지제약</t>
        </is>
      </c>
      <c r="E3553" t="inlineStr">
        <is>
          <t>amlodipine besylate,  valsartan</t>
        </is>
      </c>
      <c r="F3553" t="inlineStr">
        <is>
          <t>종합병원</t>
        </is>
      </c>
      <c r="G3553" t="inlineStr">
        <is>
          <t>Generic</t>
        </is>
      </c>
      <c r="H3553" s="493" t="n">
        <v>8501.610000000001</v>
      </c>
      <c r="I3553" s="493" t="n">
        <v>4929.34</v>
      </c>
      <c r="J3553" s="493" t="n">
        <v>6602.7</v>
      </c>
      <c r="K3553" s="493" t="n">
        <v>3575.68</v>
      </c>
      <c r="L3553" s="493" t="n">
        <v>9078.18</v>
      </c>
      <c r="M3553" s="493" t="n">
        <v>7288.09</v>
      </c>
      <c r="N3553" s="493" t="n">
        <v>6606.55</v>
      </c>
      <c r="O3553" s="493" t="n">
        <v>2917.48</v>
      </c>
      <c r="P3553" s="493" t="n">
        <v>8924.65</v>
      </c>
      <c r="Q3553" s="493" t="n">
        <v>19930.85</v>
      </c>
      <c r="R3553" s="493" t="n">
        <v>20522.02</v>
      </c>
      <c r="S3553" s="493" t="n">
        <v>25309.11</v>
      </c>
      <c r="T3553" s="493" t="n">
        <v>9936.940000000001</v>
      </c>
      <c r="U3553" s="493" t="n">
        <v>14683.5</v>
      </c>
      <c r="V3553" s="493" t="n">
        <v>14827.81</v>
      </c>
      <c r="W3553" s="493" t="n">
        <v>34376.88</v>
      </c>
      <c r="X3553" s="493" t="n">
        <v>26559.88</v>
      </c>
      <c r="Y3553" s="493" t="n">
        <v>19104.31</v>
      </c>
      <c r="Z3553" s="493" t="n">
        <v>12777.02</v>
      </c>
      <c r="AA3553" s="493" t="n">
        <v>12774.1</v>
      </c>
      <c r="AB3553" s="493" t="n">
        <v>16928.26</v>
      </c>
      <c r="AC3553" s="493" t="n">
        <v>12086.4</v>
      </c>
      <c r="AD3553" s="493" t="n">
        <v>12687.16</v>
      </c>
      <c r="AE3553" s="493" t="n">
        <v>16821.51</v>
      </c>
      <c r="AF3553" s="493" t="n">
        <v>10699.68</v>
      </c>
      <c r="AG3553" s="493" t="n">
        <v>18071.71</v>
      </c>
      <c r="AH3553" s="493" t="n">
        <v>20887.54</v>
      </c>
      <c r="AI3553" s="493" t="n">
        <v>9039.5</v>
      </c>
      <c r="AJ3553" s="493" t="n">
        <v>14926.27</v>
      </c>
      <c r="AK3553" s="493" t="n">
        <v>15117.23</v>
      </c>
      <c r="AL3553" s="493" t="n">
        <v>12325.45</v>
      </c>
      <c r="AM3553" s="493" t="n">
        <v>15280.81</v>
      </c>
      <c r="AN3553" s="493" t="n">
        <v>8266</v>
      </c>
      <c r="AO3553" s="493" t="n">
        <v>20096.99</v>
      </c>
      <c r="AP3553" s="493" t="n">
        <v>21131.86</v>
      </c>
      <c r="AQ3553" s="493" t="n">
        <v>12363</v>
      </c>
      <c r="AR3553" s="493" t="n">
        <v>11720.82</v>
      </c>
      <c r="AS3553" s="493" t="n">
        <v>15652</v>
      </c>
      <c r="AT3553" s="493" t="n">
        <v>11614.76</v>
      </c>
      <c r="AU3553" s="493" t="n">
        <v>8676.6</v>
      </c>
      <c r="AV3553" s="493" t="n">
        <v>12449.52</v>
      </c>
      <c r="AW3553" s="493" t="n">
        <v>14157.75</v>
      </c>
      <c r="AX3553" s="493" t="n">
        <v>8531.549999999999</v>
      </c>
      <c r="AY3553" s="493" t="n">
        <v>12535.66</v>
      </c>
      <c r="AZ3553" s="493" t="n">
        <v>10888.2</v>
      </c>
      <c r="BA3553" s="493" t="n">
        <v>15801.5</v>
      </c>
      <c r="BB3553" s="493" t="n">
        <v>5026.69</v>
      </c>
      <c r="BC3553" s="493" t="n">
        <v>8584.809999999999</v>
      </c>
      <c r="BD3553" s="493" t="n">
        <v>7101.4</v>
      </c>
      <c r="BE3553" s="493" t="n">
        <v>16759.56</v>
      </c>
      <c r="BF3553" s="493" t="n">
        <v>12326.39</v>
      </c>
      <c r="BG3553" s="493" t="n">
        <v>14748.5</v>
      </c>
      <c r="BH3553" s="493" t="n">
        <v>3077.06</v>
      </c>
      <c r="BI3553" s="493" t="n">
        <v>15653.07</v>
      </c>
      <c r="BJ3553" s="493" t="n">
        <v>7483.6</v>
      </c>
      <c r="BK3553" s="493" t="n">
        <v>15191.92</v>
      </c>
      <c r="BL3553" s="493" t="n">
        <v>9864.809999999999</v>
      </c>
      <c r="BM3553" s="493" t="n">
        <v>15356.3</v>
      </c>
      <c r="BN3553" s="493" t="n">
        <v>11468.85</v>
      </c>
      <c r="BO3553" s="493" t="n">
        <v>3000.9</v>
      </c>
      <c r="BP3553" s="493" t="n">
        <v>2460.09</v>
      </c>
      <c r="BQ3553" s="493" t="n">
        <v>11142.66</v>
      </c>
      <c r="BR3553" s="493" t="n">
        <v>14651.56</v>
      </c>
      <c r="BS3553" s="493" t="n">
        <v>8300.950000000001</v>
      </c>
      <c r="BT3553" s="493" t="n">
        <v>4661.52</v>
      </c>
      <c r="BU3553" s="493" t="n">
        <v>4191.9</v>
      </c>
      <c r="BV3553" s="493" t="n">
        <v>9486.1</v>
      </c>
      <c r="BW3553" s="493" t="n">
        <v>4278.06</v>
      </c>
    </row>
    <row r="3554">
      <c r="A3554" t="inlineStr">
        <is>
          <t>[C9D3] Angiotensin-II 길항제 칼슘길항제 복합제</t>
        </is>
      </c>
      <c r="B3554" t="inlineStr">
        <is>
          <t>씨엠지제약</t>
        </is>
      </c>
      <c r="C3554" t="inlineStr">
        <is>
          <t>아모르탄</t>
        </is>
      </c>
      <c r="D3554" t="inlineStr">
        <is>
          <t>씨엠지제약</t>
        </is>
      </c>
      <c r="E3554" t="inlineStr">
        <is>
          <t>amlodipine besylate,  valsartan</t>
        </is>
      </c>
      <c r="F3554" t="inlineStr">
        <is>
          <t>병원</t>
        </is>
      </c>
      <c r="G3554" t="inlineStr">
        <is>
          <t>Generic</t>
        </is>
      </c>
      <c r="H3554" s="493" t="n">
        <v>2031.7</v>
      </c>
      <c r="I3554" s="493" t="n">
        <v>2075.67</v>
      </c>
      <c r="J3554" s="493" t="n">
        <v>2657.16</v>
      </c>
      <c r="K3554" s="493" t="n">
        <v>1360.73</v>
      </c>
      <c r="L3554" s="493" t="n">
        <v>2885.95</v>
      </c>
      <c r="M3554" s="493" t="n">
        <v>2925.27</v>
      </c>
      <c r="N3554" s="493" t="n">
        <v>2629.45</v>
      </c>
      <c r="O3554" s="493" t="n">
        <v>2668.45</v>
      </c>
      <c r="P3554" s="493" t="n">
        <v>1645.62</v>
      </c>
      <c r="Q3554" s="493" t="n">
        <v>2930.52</v>
      </c>
      <c r="R3554" s="493" t="n">
        <v>4857.06</v>
      </c>
      <c r="S3554" s="493" t="n">
        <v>3325.18</v>
      </c>
      <c r="T3554" s="493" t="n">
        <v>3656.73</v>
      </c>
      <c r="U3554" s="493" t="n">
        <v>2769.12</v>
      </c>
      <c r="V3554" s="493" t="n">
        <v>2457.2</v>
      </c>
      <c r="W3554" s="493" t="n">
        <v>3650.22</v>
      </c>
      <c r="X3554" s="493" t="n">
        <v>4039.14</v>
      </c>
      <c r="Y3554" s="493" t="n">
        <v>3666.6</v>
      </c>
      <c r="Z3554" s="493" t="n">
        <v>3421</v>
      </c>
      <c r="AA3554" s="493" t="n">
        <v>4872.4</v>
      </c>
      <c r="AB3554" s="493" t="n">
        <v>3720.22</v>
      </c>
      <c r="AC3554" s="493" t="n">
        <v>4753.6</v>
      </c>
      <c r="AD3554" s="493" t="n">
        <v>5300.2</v>
      </c>
      <c r="AE3554" s="493" t="n">
        <v>5777.94</v>
      </c>
      <c r="AF3554" s="493" t="n">
        <v>5462.6</v>
      </c>
      <c r="AG3554" s="493" t="n">
        <v>5542.4</v>
      </c>
      <c r="AH3554" s="493" t="n">
        <v>5804.38</v>
      </c>
      <c r="AI3554" s="493" t="n">
        <v>4296.96</v>
      </c>
      <c r="AJ3554" s="493" t="n">
        <v>5676.8</v>
      </c>
      <c r="AK3554" s="493" t="n">
        <v>4664.96</v>
      </c>
      <c r="AL3554" s="493" t="n">
        <v>6692.52</v>
      </c>
      <c r="AM3554" s="493" t="n">
        <v>4557.78</v>
      </c>
      <c r="AN3554" s="493" t="n">
        <v>5291.2</v>
      </c>
      <c r="AO3554" s="493" t="n">
        <v>3662.08</v>
      </c>
      <c r="AP3554" s="493" t="n">
        <v>3965.45</v>
      </c>
      <c r="AQ3554" s="493" t="n">
        <v>3177.6</v>
      </c>
      <c r="AR3554" s="493" t="n">
        <v>4249.44</v>
      </c>
      <c r="AS3554" s="493" t="n">
        <v>3001.68</v>
      </c>
      <c r="AT3554" s="493" t="n">
        <v>4895.4</v>
      </c>
      <c r="AU3554" s="493" t="n">
        <v>4790.4</v>
      </c>
      <c r="AV3554" s="493" t="n">
        <v>3935.3</v>
      </c>
      <c r="AW3554" s="493" t="n">
        <v>4313.38</v>
      </c>
      <c r="AX3554" s="493" t="n">
        <v>5617.81</v>
      </c>
      <c r="AY3554" s="493" t="n">
        <v>3551.99</v>
      </c>
      <c r="AZ3554" s="493" t="n">
        <v>7072.31</v>
      </c>
      <c r="BA3554" s="493" t="n">
        <v>5619.44</v>
      </c>
      <c r="BB3554" s="493" t="n">
        <v>4481.64</v>
      </c>
      <c r="BC3554" s="493" t="n">
        <v>2681.1</v>
      </c>
      <c r="BD3554" s="493" t="n">
        <v>2950.8</v>
      </c>
      <c r="BE3554" s="493" t="n">
        <v>2421.9</v>
      </c>
      <c r="BF3554" s="493" t="n">
        <v>2897.4</v>
      </c>
      <c r="BG3554" s="493" t="n">
        <v>3457.92</v>
      </c>
      <c r="BH3554" s="493" t="n">
        <v>1321.5</v>
      </c>
      <c r="BI3554" s="493" t="n">
        <v>2525.7</v>
      </c>
      <c r="BJ3554" s="493" t="n">
        <v>1031.1</v>
      </c>
      <c r="BK3554" s="493" t="n">
        <v>4059.9</v>
      </c>
      <c r="BL3554" s="493" t="n">
        <v>1735.2</v>
      </c>
      <c r="BM3554" s="493" t="n">
        <v>3138</v>
      </c>
      <c r="BN3554" s="493" t="n">
        <v>1095.6</v>
      </c>
      <c r="BO3554" s="493" t="n">
        <v>3326.4</v>
      </c>
      <c r="BP3554" s="493" t="n">
        <v>1781.1</v>
      </c>
      <c r="BQ3554" s="493" t="n">
        <v>1452.3</v>
      </c>
      <c r="BR3554" s="493" t="n">
        <v>1825.2</v>
      </c>
      <c r="BS3554" s="493" t="n">
        <v>2683.15</v>
      </c>
      <c r="BT3554" s="493" t="n">
        <v>2635.5</v>
      </c>
      <c r="BU3554" s="493" t="n">
        <v>3680.7</v>
      </c>
      <c r="BV3554" s="493" t="n">
        <v>5573.4</v>
      </c>
      <c r="BW3554" s="493" t="n">
        <v>4082.7</v>
      </c>
    </row>
    <row r="3555">
      <c r="A3555" t="inlineStr">
        <is>
          <t>[C9D3] Angiotensin-II 길항제 칼슘길항제 복합제</t>
        </is>
      </c>
      <c r="B3555" t="inlineStr">
        <is>
          <t>씨엠지제약</t>
        </is>
      </c>
      <c r="C3555" t="inlineStr">
        <is>
          <t>아모르탄</t>
        </is>
      </c>
      <c r="D3555" t="inlineStr">
        <is>
          <t>씨엠지제약</t>
        </is>
      </c>
      <c r="E3555" t="inlineStr">
        <is>
          <t>amlodipine besylate,  valsartan</t>
        </is>
      </c>
      <c r="F3555" t="inlineStr">
        <is>
          <t>의원</t>
        </is>
      </c>
      <c r="G3555" t="inlineStr">
        <is>
          <t>Generic</t>
        </is>
      </c>
      <c r="H3555" s="493" t="n">
        <v>278186.26</v>
      </c>
      <c r="I3555" s="493" t="n">
        <v>269107.03</v>
      </c>
      <c r="J3555" s="493" t="n">
        <v>298490.48</v>
      </c>
      <c r="K3555" s="493" t="n">
        <v>284823.48</v>
      </c>
      <c r="L3555" s="493" t="n">
        <v>281833.45</v>
      </c>
      <c r="M3555" s="493" t="n">
        <v>285962.92</v>
      </c>
      <c r="N3555" s="493" t="n">
        <v>294807.09</v>
      </c>
      <c r="O3555" s="493" t="n">
        <v>269302.14</v>
      </c>
      <c r="P3555" s="493" t="n">
        <v>274475.42</v>
      </c>
      <c r="Q3555" s="493" t="n">
        <v>276955.29</v>
      </c>
      <c r="R3555" s="493" t="n">
        <v>285893.66</v>
      </c>
      <c r="S3555" s="493" t="n">
        <v>324962.71</v>
      </c>
      <c r="T3555" s="493" t="n">
        <v>319894.73</v>
      </c>
      <c r="U3555" s="493" t="n">
        <v>299620.88</v>
      </c>
      <c r="V3555" s="493" t="n">
        <v>318314.82</v>
      </c>
      <c r="W3555" s="493" t="n">
        <v>303651.38</v>
      </c>
      <c r="X3555" s="493" t="n">
        <v>325458.18</v>
      </c>
      <c r="Y3555" s="493" t="n">
        <v>323334.01</v>
      </c>
      <c r="Z3555" s="493" t="n">
        <v>311399.92</v>
      </c>
      <c r="AA3555" s="493" t="n">
        <v>331532.21</v>
      </c>
      <c r="AB3555" s="493" t="n">
        <v>305065.09</v>
      </c>
      <c r="AC3555" s="493" t="n">
        <v>319834.97</v>
      </c>
      <c r="AD3555" s="493" t="n">
        <v>311032.37</v>
      </c>
      <c r="AE3555" s="493" t="n">
        <v>320376.48</v>
      </c>
      <c r="AF3555" s="493" t="n">
        <v>320571.72</v>
      </c>
      <c r="AG3555" s="493" t="n">
        <v>309409.72</v>
      </c>
      <c r="AH3555" s="493" t="n">
        <v>355416.47</v>
      </c>
      <c r="AI3555" s="493" t="n">
        <v>332920.48</v>
      </c>
      <c r="AJ3555" s="493" t="n">
        <v>345513.84</v>
      </c>
      <c r="AK3555" s="493" t="n">
        <v>352088.95</v>
      </c>
      <c r="AL3555" s="493" t="n">
        <v>346244.73</v>
      </c>
      <c r="AM3555" s="493" t="n">
        <v>384104.14</v>
      </c>
      <c r="AN3555" s="493" t="n">
        <v>369733.43</v>
      </c>
      <c r="AO3555" s="493" t="n">
        <v>367603.81</v>
      </c>
      <c r="AP3555" s="493" t="n">
        <v>362382.08</v>
      </c>
      <c r="AQ3555" s="493" t="n">
        <v>393815.65</v>
      </c>
      <c r="AR3555" s="493" t="n">
        <v>423308.44</v>
      </c>
      <c r="AS3555" s="493" t="n">
        <v>394556.17</v>
      </c>
      <c r="AT3555" s="493" t="n">
        <v>380318.47</v>
      </c>
      <c r="AU3555" s="493" t="n">
        <v>408133.39</v>
      </c>
      <c r="AV3555" s="493" t="n">
        <v>397909.42</v>
      </c>
      <c r="AW3555" s="493" t="n">
        <v>367810.84</v>
      </c>
      <c r="AX3555" s="493" t="n">
        <v>410803.4</v>
      </c>
      <c r="AY3555" s="493" t="n">
        <v>400200.52</v>
      </c>
      <c r="AZ3555" s="493" t="n">
        <v>383469.03</v>
      </c>
      <c r="BA3555" s="493" t="n">
        <v>405834.86</v>
      </c>
      <c r="BB3555" s="493" t="n">
        <v>373236.05</v>
      </c>
      <c r="BC3555" s="493" t="n">
        <v>402416.67</v>
      </c>
      <c r="BD3555" s="493" t="n">
        <v>356988.85</v>
      </c>
      <c r="BE3555" s="493" t="n">
        <v>295620.37</v>
      </c>
      <c r="BF3555" s="493" t="n">
        <v>217593.86</v>
      </c>
      <c r="BG3555" s="493" t="n">
        <v>188521.8</v>
      </c>
      <c r="BH3555" s="493" t="n">
        <v>173267.55</v>
      </c>
      <c r="BI3555" s="493" t="n">
        <v>139005.04</v>
      </c>
      <c r="BJ3555" s="493" t="n">
        <v>149086.43</v>
      </c>
      <c r="BK3555" s="493" t="n">
        <v>152158.27</v>
      </c>
      <c r="BL3555" s="493" t="n">
        <v>170847.37</v>
      </c>
      <c r="BM3555" s="493" t="n">
        <v>140495.03</v>
      </c>
      <c r="BN3555" s="493" t="n">
        <v>140488.24</v>
      </c>
      <c r="BO3555" s="493" t="n">
        <v>152175.72</v>
      </c>
      <c r="BP3555" s="493" t="n">
        <v>147805.52</v>
      </c>
      <c r="BQ3555" s="493" t="n">
        <v>132752.04</v>
      </c>
      <c r="BR3555" s="493" t="n">
        <v>142921.27</v>
      </c>
      <c r="BS3555" s="493" t="n">
        <v>151560.76</v>
      </c>
      <c r="BT3555" s="493" t="n">
        <v>138964.09</v>
      </c>
      <c r="BU3555" s="493" t="n">
        <v>142198.57</v>
      </c>
      <c r="BV3555" s="493" t="n">
        <v>148756.52</v>
      </c>
      <c r="BW3555" s="493" t="n">
        <v>140740.88</v>
      </c>
    </row>
    <row r="3556">
      <c r="A3556" t="inlineStr">
        <is>
          <t>[C9D3] Angiotensin-II 길항제 칼슘길항제 복합제</t>
        </is>
      </c>
      <c r="B3556" t="inlineStr">
        <is>
          <t>씨엠지제약</t>
        </is>
      </c>
      <c r="C3556" t="inlineStr">
        <is>
          <t>아모르탄</t>
        </is>
      </c>
      <c r="D3556" t="inlineStr">
        <is>
          <t>씨엠지제약</t>
        </is>
      </c>
      <c r="E3556" t="inlineStr">
        <is>
          <t>amlodipine besylate,  valsartan</t>
        </is>
      </c>
      <c r="F3556" t="inlineStr">
        <is>
          <t>보건소</t>
        </is>
      </c>
      <c r="G3556" t="inlineStr">
        <is>
          <t>Generic</t>
        </is>
      </c>
      <c r="H3556" s="493" t="n">
        <v>8536.5</v>
      </c>
      <c r="I3556" s="493" t="n">
        <v>8178.9</v>
      </c>
      <c r="J3556" s="493" t="n">
        <v>4522.5</v>
      </c>
      <c r="K3556" s="493" t="n">
        <v>5219.55</v>
      </c>
      <c r="L3556" s="493" t="n">
        <v>7376.85</v>
      </c>
      <c r="M3556" s="493" t="n">
        <v>3018.45</v>
      </c>
      <c r="N3556" s="493" t="n">
        <v>3918.6</v>
      </c>
      <c r="O3556" s="493" t="n">
        <v>5533.05</v>
      </c>
      <c r="P3556" s="493" t="n">
        <v>3782.4</v>
      </c>
      <c r="Q3556" s="493" t="n">
        <v>1915.65</v>
      </c>
      <c r="R3556" s="493" t="n">
        <v>7693.2</v>
      </c>
      <c r="S3556" s="493" t="n">
        <v>2817.6</v>
      </c>
      <c r="T3556" s="493" t="n">
        <v>3947.15</v>
      </c>
      <c r="U3556" s="493" t="n">
        <v>5564.4</v>
      </c>
      <c r="V3556" s="493" t="n">
        <v>2251.8</v>
      </c>
      <c r="W3556" s="493" t="n">
        <v>1955.1</v>
      </c>
      <c r="X3556" s="493" t="n">
        <v>7664.7</v>
      </c>
      <c r="Y3556" s="493" t="n">
        <v>3861</v>
      </c>
      <c r="Z3556" s="493" t="n">
        <v>5012.7</v>
      </c>
      <c r="AA3556" s="493" t="n">
        <v>5425.95</v>
      </c>
      <c r="AB3556" s="493" t="n">
        <v>7633.47</v>
      </c>
      <c r="AC3556" s="493" t="n">
        <v>7339.8</v>
      </c>
      <c r="AD3556" s="493" t="n">
        <v>7366.2</v>
      </c>
      <c r="AE3556" s="493" t="n">
        <v>6531.3</v>
      </c>
      <c r="AF3556" s="493" t="n">
        <v>8012.7</v>
      </c>
      <c r="AG3556" s="493" t="n">
        <v>3846.45</v>
      </c>
      <c r="AH3556" s="493" t="n">
        <v>1823.4</v>
      </c>
      <c r="AI3556" s="493" t="n">
        <v>2081.4</v>
      </c>
      <c r="AJ3556" s="493" t="n">
        <v>4015.5</v>
      </c>
      <c r="AK3556" s="493" t="n">
        <v>9033.299999999999</v>
      </c>
      <c r="AL3556" s="493" t="n">
        <v>1750.8</v>
      </c>
      <c r="AM3556" s="493" t="n">
        <v>3989.7</v>
      </c>
      <c r="AN3556" s="493" t="n">
        <v>5534.1</v>
      </c>
      <c r="AO3556" s="493" t="n">
        <v>19240.2</v>
      </c>
      <c r="AP3556" s="493" t="n">
        <v>5258.7</v>
      </c>
      <c r="AQ3556" s="493" t="n">
        <v>3911.4</v>
      </c>
      <c r="AR3556" s="493" t="n">
        <v>23557.2</v>
      </c>
      <c r="AS3556" s="493" t="n">
        <v>9088.200000000001</v>
      </c>
      <c r="AT3556" s="493" t="n">
        <v>3027.9</v>
      </c>
      <c r="AU3556" s="493" t="n">
        <v>12731.7</v>
      </c>
      <c r="AV3556" s="493" t="n">
        <v>12187.95</v>
      </c>
      <c r="AW3556" s="493" t="n">
        <v>6742.8</v>
      </c>
      <c r="AX3556" s="493" t="n">
        <v>7539.6</v>
      </c>
      <c r="AY3556" s="493" t="n">
        <v>3706.8</v>
      </c>
      <c r="AZ3556" s="493" t="n">
        <v>3731.1</v>
      </c>
      <c r="BA3556" s="493" t="n">
        <v>2671.2</v>
      </c>
      <c r="BB3556" s="493" t="n">
        <v>6625.2</v>
      </c>
      <c r="BC3556" s="493" t="n">
        <v>3246</v>
      </c>
      <c r="BD3556" s="493" t="n">
        <v>3492.6</v>
      </c>
      <c r="BE3556" s="493" t="n">
        <v>5396.7</v>
      </c>
      <c r="BF3556" s="493" t="n">
        <v>3233.1</v>
      </c>
      <c r="BG3556" s="493" t="n">
        <v>3573.72</v>
      </c>
      <c r="BH3556" s="493" t="n">
        <v>2578.5</v>
      </c>
      <c r="BI3556" s="493" t="n">
        <v>3830.1</v>
      </c>
      <c r="BJ3556" s="493" t="n">
        <v>4853.4</v>
      </c>
      <c r="BK3556" s="493" t="n">
        <v>4501.8</v>
      </c>
      <c r="BL3556" s="493" t="n">
        <v>5575.2</v>
      </c>
      <c r="BM3556" s="493" t="n">
        <v>1941.3</v>
      </c>
      <c r="BN3556" s="493" t="n">
        <v>3900.6</v>
      </c>
      <c r="BO3556" s="493" t="n">
        <v>4823.4</v>
      </c>
      <c r="BP3556" s="493" t="n">
        <v>3763.5</v>
      </c>
      <c r="BQ3556" s="493" t="n">
        <v>3520.5</v>
      </c>
      <c r="BR3556" s="493" t="n">
        <v>3742.8</v>
      </c>
      <c r="BS3556" s="493" t="n">
        <v>5237.1</v>
      </c>
      <c r="BT3556" s="493" t="n">
        <v>4609.2</v>
      </c>
      <c r="BU3556" s="493" t="n">
        <v>4559.1</v>
      </c>
      <c r="BV3556" s="493" t="n">
        <v>4817.4</v>
      </c>
      <c r="BW3556" s="493" t="n">
        <v>4147.5</v>
      </c>
    </row>
    <row r="3557">
      <c r="A3557" t="inlineStr">
        <is>
          <t>[C9D3] Angiotensin-II 길항제 칼슘길항제 복합제</t>
        </is>
      </c>
      <c r="B3557" t="inlineStr">
        <is>
          <t>씨엠지제약</t>
        </is>
      </c>
      <c r="C3557" t="inlineStr">
        <is>
          <t>아모르탄</t>
        </is>
      </c>
      <c r="D3557" t="inlineStr">
        <is>
          <t>씨엠지제약</t>
        </is>
      </c>
      <c r="E3557" t="inlineStr">
        <is>
          <t>amlodipine besylate,  valsartan</t>
        </is>
      </c>
      <c r="F3557" t="inlineStr">
        <is>
          <t>기타(치과의원, 치과병원 등)</t>
        </is>
      </c>
      <c r="G3557" t="inlineStr">
        <is>
          <t>Generic</t>
        </is>
      </c>
      <c r="H3557" s="493" t="n">
        <v>0</v>
      </c>
      <c r="I3557" s="493" t="n">
        <v>526.2</v>
      </c>
      <c r="J3557" s="493" t="n">
        <v>0</v>
      </c>
      <c r="K3557" s="493" t="n">
        <v>0</v>
      </c>
      <c r="L3557" s="493" t="n">
        <v>0</v>
      </c>
      <c r="M3557" s="493" t="n">
        <v>0</v>
      </c>
      <c r="N3557" s="493" t="n">
        <v>0</v>
      </c>
      <c r="O3557" s="493" t="n">
        <v>0</v>
      </c>
      <c r="P3557" s="493" t="n">
        <v>0</v>
      </c>
      <c r="Q3557" s="493" t="n">
        <v>0</v>
      </c>
      <c r="R3557" s="493" t="n">
        <v>0</v>
      </c>
      <c r="S3557" s="493" t="n">
        <v>0</v>
      </c>
      <c r="T3557" s="493" t="n">
        <v>0</v>
      </c>
      <c r="U3557" s="493" t="n">
        <v>0</v>
      </c>
      <c r="V3557" s="493" t="n">
        <v>0</v>
      </c>
      <c r="W3557" s="493" t="n">
        <v>0</v>
      </c>
      <c r="X3557" s="493" t="n">
        <v>0</v>
      </c>
      <c r="Y3557" s="493" t="n">
        <v>0</v>
      </c>
      <c r="Z3557" s="493" t="n">
        <v>0</v>
      </c>
      <c r="AA3557" s="493" t="n">
        <v>302.4</v>
      </c>
      <c r="AB3557" s="493" t="n">
        <v>0</v>
      </c>
      <c r="AC3557" s="493" t="n">
        <v>0</v>
      </c>
      <c r="AD3557" s="493" t="n">
        <v>0</v>
      </c>
      <c r="AE3557" s="493" t="n">
        <v>0</v>
      </c>
      <c r="AF3557" s="493" t="n">
        <v>0</v>
      </c>
      <c r="AG3557" s="493" t="n">
        <v>0</v>
      </c>
      <c r="AH3557" s="493" t="n">
        <v>0</v>
      </c>
      <c r="AI3557" s="493" t="n">
        <v>0</v>
      </c>
      <c r="AJ3557" s="493" t="n">
        <v>0</v>
      </c>
      <c r="AK3557" s="493" t="n">
        <v>0</v>
      </c>
      <c r="AL3557" s="493" t="n">
        <v>0</v>
      </c>
      <c r="AM3557" s="493" t="n">
        <v>0</v>
      </c>
      <c r="AN3557" s="493" t="n">
        <v>0</v>
      </c>
      <c r="AO3557" s="493" t="n">
        <v>0</v>
      </c>
      <c r="AP3557" s="493" t="n">
        <v>0</v>
      </c>
      <c r="AQ3557" s="493" t="n">
        <v>0</v>
      </c>
      <c r="AR3557" s="493" t="n">
        <v>0</v>
      </c>
      <c r="AS3557" s="493" t="n">
        <v>0</v>
      </c>
      <c r="AT3557" s="493" t="n">
        <v>0</v>
      </c>
      <c r="AU3557" s="493" t="n">
        <v>0</v>
      </c>
      <c r="AV3557" s="493" t="n">
        <v>0</v>
      </c>
      <c r="AW3557" s="493" t="n">
        <v>0</v>
      </c>
      <c r="AX3557" s="493" t="n">
        <v>0</v>
      </c>
      <c r="AY3557" s="493" t="n">
        <v>0</v>
      </c>
      <c r="AZ3557" s="493" t="n">
        <v>0</v>
      </c>
      <c r="BA3557" s="493" t="n">
        <v>0</v>
      </c>
      <c r="BB3557" s="493" t="n">
        <v>0</v>
      </c>
      <c r="BC3557" s="493" t="n">
        <v>0</v>
      </c>
      <c r="BD3557" s="493" t="n">
        <v>0</v>
      </c>
      <c r="BE3557" s="493" t="n">
        <v>0</v>
      </c>
      <c r="BF3557" s="493" t="n">
        <v>0</v>
      </c>
      <c r="BG3557" s="493" t="n">
        <v>0</v>
      </c>
      <c r="BH3557" s="493" t="n">
        <v>0</v>
      </c>
      <c r="BI3557" s="493" t="n">
        <v>0</v>
      </c>
      <c r="BJ3557" s="493" t="n">
        <v>0</v>
      </c>
      <c r="BK3557" s="493" t="n">
        <v>0</v>
      </c>
      <c r="BL3557" s="493" t="n">
        <v>0</v>
      </c>
      <c r="BM3557" s="493" t="n">
        <v>0</v>
      </c>
      <c r="BN3557" s="493" t="n">
        <v>0</v>
      </c>
      <c r="BO3557" s="493" t="n">
        <v>0</v>
      </c>
      <c r="BP3557" s="493" t="n">
        <v>0</v>
      </c>
      <c r="BQ3557" s="493" t="n">
        <v>0</v>
      </c>
      <c r="BR3557" s="493" t="n">
        <v>0</v>
      </c>
      <c r="BS3557" s="493" t="n">
        <v>0</v>
      </c>
      <c r="BT3557" s="493" t="n">
        <v>0</v>
      </c>
      <c r="BU3557" s="493" t="n">
        <v>0</v>
      </c>
      <c r="BV3557" s="493" t="n">
        <v>0</v>
      </c>
      <c r="BW3557" s="493" t="n">
        <v>0</v>
      </c>
    </row>
    <row r="3558">
      <c r="A3558" t="inlineStr">
        <is>
          <t>[C9D3] Angiotensin-II 길항제 칼슘길항제 복합제</t>
        </is>
      </c>
      <c r="B3558" t="inlineStr">
        <is>
          <t>씨엠지제약</t>
        </is>
      </c>
      <c r="C3558" t="inlineStr">
        <is>
          <t>아모스타</t>
        </is>
      </c>
      <c r="D3558" t="inlineStr">
        <is>
          <t>씨엠지제약</t>
        </is>
      </c>
      <c r="E3558" t="inlineStr">
        <is>
          <t>amlodipine besylate,  telmisartan</t>
        </is>
      </c>
      <c r="F3558" t="inlineStr">
        <is>
          <t>종합병원</t>
        </is>
      </c>
      <c r="G3558" t="inlineStr">
        <is>
          <t>Generic</t>
        </is>
      </c>
      <c r="H3558" s="493" t="n">
        <v>16027.8</v>
      </c>
      <c r="I3558" s="493" t="n">
        <v>12035.42</v>
      </c>
      <c r="J3558" s="493" t="n">
        <v>10167.82</v>
      </c>
      <c r="K3558" s="493" t="n">
        <v>7583.33</v>
      </c>
      <c r="L3558" s="493" t="n">
        <v>6462.13</v>
      </c>
      <c r="M3558" s="493" t="n">
        <v>15719.59</v>
      </c>
      <c r="N3558" s="493" t="n">
        <v>9901.5</v>
      </c>
      <c r="O3558" s="493" t="n">
        <v>10079.99</v>
      </c>
      <c r="P3558" s="493" t="n">
        <v>17931.69</v>
      </c>
      <c r="Q3558" s="493" t="n">
        <v>20656.36</v>
      </c>
      <c r="R3558" s="493" t="n">
        <v>9592.51</v>
      </c>
      <c r="S3558" s="493" t="n">
        <v>23908.8</v>
      </c>
      <c r="T3558" s="493" t="n">
        <v>25769.4</v>
      </c>
      <c r="U3558" s="493" t="n">
        <v>25731.2</v>
      </c>
      <c r="V3558" s="493" t="n">
        <v>11556.57</v>
      </c>
      <c r="W3558" s="493" t="n">
        <v>26744.87</v>
      </c>
      <c r="X3558" s="493" t="n">
        <v>17826.9</v>
      </c>
      <c r="Y3558" s="493" t="n">
        <v>21226.72</v>
      </c>
      <c r="Z3558" s="493" t="n">
        <v>9798.030000000001</v>
      </c>
      <c r="AA3558" s="493" t="n">
        <v>7220</v>
      </c>
      <c r="AB3558" s="493" t="n">
        <v>11855.88</v>
      </c>
      <c r="AC3558" s="493" t="n">
        <v>14359.5</v>
      </c>
      <c r="AD3558" s="493" t="n">
        <v>7841.1</v>
      </c>
      <c r="AE3558" s="493" t="n">
        <v>12707.75</v>
      </c>
      <c r="AF3558" s="493" t="n">
        <v>13669.98</v>
      </c>
      <c r="AG3558" s="493" t="n">
        <v>11429.2</v>
      </c>
      <c r="AH3558" s="493" t="n">
        <v>9141.299999999999</v>
      </c>
      <c r="AI3558" s="493" t="n">
        <v>17059.12</v>
      </c>
      <c r="AJ3558" s="493" t="n">
        <v>14264.65</v>
      </c>
      <c r="AK3558" s="493" t="n">
        <v>7348.95</v>
      </c>
      <c r="AL3558" s="493" t="n">
        <v>10917.13</v>
      </c>
      <c r="AM3558" s="493" t="n">
        <v>13799.69</v>
      </c>
      <c r="AN3558" s="493" t="n">
        <v>9952.4</v>
      </c>
      <c r="AO3558" s="493" t="n">
        <v>8841.719999999999</v>
      </c>
      <c r="AP3558" s="493" t="n">
        <v>9716</v>
      </c>
      <c r="AQ3558" s="493" t="n">
        <v>13385.85</v>
      </c>
      <c r="AR3558" s="493" t="n">
        <v>16519.5</v>
      </c>
      <c r="AS3558" s="493" t="n">
        <v>8311.799999999999</v>
      </c>
      <c r="AT3558" s="493" t="n">
        <v>6723.55</v>
      </c>
      <c r="AU3558" s="493" t="n">
        <v>15286.84</v>
      </c>
      <c r="AV3558" s="493" t="n">
        <v>11775.29</v>
      </c>
      <c r="AW3558" s="493" t="n">
        <v>6750.19</v>
      </c>
      <c r="AX3558" s="493" t="n">
        <v>6451.51</v>
      </c>
      <c r="AY3558" s="493" t="n">
        <v>10069.14</v>
      </c>
      <c r="AZ3558" s="493" t="n">
        <v>22909.44</v>
      </c>
      <c r="BA3558" s="493" t="n">
        <v>7706.2</v>
      </c>
      <c r="BB3558" s="493" t="n">
        <v>10803.52</v>
      </c>
      <c r="BC3558" s="493" t="n">
        <v>7439.2</v>
      </c>
      <c r="BD3558" s="493" t="n">
        <v>9418.790000000001</v>
      </c>
      <c r="BE3558" s="493" t="n">
        <v>10729.35</v>
      </c>
      <c r="BF3558" s="493" t="n">
        <v>12912.58</v>
      </c>
      <c r="BG3558" s="493" t="n">
        <v>12882.46</v>
      </c>
      <c r="BH3558" s="493" t="n">
        <v>13816.17</v>
      </c>
      <c r="BI3558" s="493" t="n">
        <v>8078.8</v>
      </c>
      <c r="BJ3558" s="493" t="n">
        <v>7615.16</v>
      </c>
      <c r="BK3558" s="493" t="n">
        <v>10189.21</v>
      </c>
      <c r="BL3558" s="493" t="n">
        <v>15941.44</v>
      </c>
      <c r="BM3558" s="493" t="n">
        <v>7289.08</v>
      </c>
      <c r="BN3558" s="493" t="n">
        <v>10379.2</v>
      </c>
      <c r="BO3558" s="493" t="n">
        <v>6444.5</v>
      </c>
      <c r="BP3558" s="493" t="n">
        <v>3672.44</v>
      </c>
      <c r="BQ3558" s="493" t="n">
        <v>10567.7</v>
      </c>
      <c r="BR3558" s="493" t="n">
        <v>18483.91</v>
      </c>
      <c r="BS3558" s="493" t="n">
        <v>7397.68</v>
      </c>
      <c r="BT3558" s="493" t="n">
        <v>9215.73</v>
      </c>
      <c r="BU3558" s="493" t="n">
        <v>6304.93</v>
      </c>
      <c r="BV3558" s="493" t="n">
        <v>10550.22</v>
      </c>
      <c r="BW3558" s="493" t="n">
        <v>8800.059999999999</v>
      </c>
    </row>
    <row r="3559">
      <c r="A3559" t="inlineStr">
        <is>
          <t>[C9D3] Angiotensin-II 길항제 칼슘길항제 복합제</t>
        </is>
      </c>
      <c r="B3559" t="inlineStr">
        <is>
          <t>씨엠지제약</t>
        </is>
      </c>
      <c r="C3559" t="inlineStr">
        <is>
          <t>아모스타</t>
        </is>
      </c>
      <c r="D3559" t="inlineStr">
        <is>
          <t>씨엠지제약</t>
        </is>
      </c>
      <c r="E3559" t="inlineStr">
        <is>
          <t>amlodipine besylate,  telmisartan</t>
        </is>
      </c>
      <c r="F3559" t="inlineStr">
        <is>
          <t>병원</t>
        </is>
      </c>
      <c r="G3559" t="inlineStr">
        <is>
          <t>Generic</t>
        </is>
      </c>
      <c r="H3559" s="493" t="n">
        <v>26145.72</v>
      </c>
      <c r="I3559" s="493" t="n">
        <v>22029.42</v>
      </c>
      <c r="J3559" s="493" t="n">
        <v>29642.98</v>
      </c>
      <c r="K3559" s="493" t="n">
        <v>27102.24</v>
      </c>
      <c r="L3559" s="493" t="n">
        <v>29383.57</v>
      </c>
      <c r="M3559" s="493" t="n">
        <v>29172.81</v>
      </c>
      <c r="N3559" s="493" t="n">
        <v>32716.9</v>
      </c>
      <c r="O3559" s="493" t="n">
        <v>27700.71</v>
      </c>
      <c r="P3559" s="493" t="n">
        <v>27661.78</v>
      </c>
      <c r="Q3559" s="493" t="n">
        <v>27903.09</v>
      </c>
      <c r="R3559" s="493" t="n">
        <v>24621.45</v>
      </c>
      <c r="S3559" s="493" t="n">
        <v>30066.9</v>
      </c>
      <c r="T3559" s="493" t="n">
        <v>33205.72</v>
      </c>
      <c r="U3559" s="493" t="n">
        <v>27922.69</v>
      </c>
      <c r="V3559" s="493" t="n">
        <v>33035.61</v>
      </c>
      <c r="W3559" s="493" t="n">
        <v>35927.62</v>
      </c>
      <c r="X3559" s="493" t="n">
        <v>36385.89</v>
      </c>
      <c r="Y3559" s="493" t="n">
        <v>26763.93</v>
      </c>
      <c r="Z3559" s="493" t="n">
        <v>33395.77</v>
      </c>
      <c r="AA3559" s="493" t="n">
        <v>44470.19</v>
      </c>
      <c r="AB3559" s="493" t="n">
        <v>41830.71</v>
      </c>
      <c r="AC3559" s="493" t="n">
        <v>45649.41</v>
      </c>
      <c r="AD3559" s="493" t="n">
        <v>45517.66</v>
      </c>
      <c r="AE3559" s="493" t="n">
        <v>40181.63</v>
      </c>
      <c r="AF3559" s="493" t="n">
        <v>46979.03</v>
      </c>
      <c r="AG3559" s="493" t="n">
        <v>40855.9</v>
      </c>
      <c r="AH3559" s="493" t="n">
        <v>37133.42</v>
      </c>
      <c r="AI3559" s="493" t="n">
        <v>43847.14</v>
      </c>
      <c r="AJ3559" s="493" t="n">
        <v>37298.54</v>
      </c>
      <c r="AK3559" s="493" t="n">
        <v>39931.3</v>
      </c>
      <c r="AL3559" s="493" t="n">
        <v>37548.05</v>
      </c>
      <c r="AM3559" s="493" t="n">
        <v>45190.46</v>
      </c>
      <c r="AN3559" s="493" t="n">
        <v>37346.23</v>
      </c>
      <c r="AO3559" s="493" t="n">
        <v>38806.92</v>
      </c>
      <c r="AP3559" s="493" t="n">
        <v>36085.29</v>
      </c>
      <c r="AQ3559" s="493" t="n">
        <v>38778.32</v>
      </c>
      <c r="AR3559" s="493" t="n">
        <v>39516.02</v>
      </c>
      <c r="AS3559" s="493" t="n">
        <v>33762.27</v>
      </c>
      <c r="AT3559" s="493" t="n">
        <v>40696.78</v>
      </c>
      <c r="AU3559" s="493" t="n">
        <v>32511.74</v>
      </c>
      <c r="AV3559" s="493" t="n">
        <v>39469.39</v>
      </c>
      <c r="AW3559" s="493" t="n">
        <v>36945.64</v>
      </c>
      <c r="AX3559" s="493" t="n">
        <v>36885.69</v>
      </c>
      <c r="AY3559" s="493" t="n">
        <v>34973.81</v>
      </c>
      <c r="AZ3559" s="493" t="n">
        <v>44888.35</v>
      </c>
      <c r="BA3559" s="493" t="n">
        <v>37328.31</v>
      </c>
      <c r="BB3559" s="493" t="n">
        <v>36713.55</v>
      </c>
      <c r="BC3559" s="493" t="n">
        <v>40211.79</v>
      </c>
      <c r="BD3559" s="493" t="n">
        <v>38205.88</v>
      </c>
      <c r="BE3559" s="493" t="n">
        <v>35405.63</v>
      </c>
      <c r="BF3559" s="493" t="n">
        <v>41674.98</v>
      </c>
      <c r="BG3559" s="493" t="n">
        <v>33784.11</v>
      </c>
      <c r="BH3559" s="493" t="n">
        <v>32577.93</v>
      </c>
      <c r="BI3559" s="493" t="n">
        <v>30290.46</v>
      </c>
      <c r="BJ3559" s="493" t="n">
        <v>37031.68</v>
      </c>
      <c r="BK3559" s="493" t="n">
        <v>37735.57</v>
      </c>
      <c r="BL3559" s="493" t="n">
        <v>40368.96</v>
      </c>
      <c r="BM3559" s="493" t="n">
        <v>45998.82</v>
      </c>
      <c r="BN3559" s="493" t="n">
        <v>34057.29</v>
      </c>
      <c r="BO3559" s="493" t="n">
        <v>40426.42</v>
      </c>
      <c r="BP3559" s="493" t="n">
        <v>36980.67</v>
      </c>
      <c r="BQ3559" s="493" t="n">
        <v>35501.6</v>
      </c>
      <c r="BR3559" s="493" t="n">
        <v>36970.94</v>
      </c>
      <c r="BS3559" s="493" t="n">
        <v>40454.28</v>
      </c>
      <c r="BT3559" s="493" t="n">
        <v>37734.13</v>
      </c>
      <c r="BU3559" s="493" t="n">
        <v>50813.17</v>
      </c>
      <c r="BV3559" s="493" t="n">
        <v>42837.73</v>
      </c>
      <c r="BW3559" s="493" t="n">
        <v>38154.56</v>
      </c>
    </row>
    <row r="3560">
      <c r="A3560" t="inlineStr">
        <is>
          <t>[C9D3] Angiotensin-II 길항제 칼슘길항제 복합제</t>
        </is>
      </c>
      <c r="B3560" t="inlineStr">
        <is>
          <t>씨엠지제약</t>
        </is>
      </c>
      <c r="C3560" t="inlineStr">
        <is>
          <t>아모스타</t>
        </is>
      </c>
      <c r="D3560" t="inlineStr">
        <is>
          <t>씨엠지제약</t>
        </is>
      </c>
      <c r="E3560" t="inlineStr">
        <is>
          <t>amlodipine besylate,  telmisartan</t>
        </is>
      </c>
      <c r="F3560" t="inlineStr">
        <is>
          <t>의원</t>
        </is>
      </c>
      <c r="G3560" t="inlineStr">
        <is>
          <t>Generic</t>
        </is>
      </c>
      <c r="H3560" s="493" t="n">
        <v>241535.52</v>
      </c>
      <c r="I3560" s="493" t="n">
        <v>224310.1</v>
      </c>
      <c r="J3560" s="493" t="n">
        <v>244526.73</v>
      </c>
      <c r="K3560" s="493" t="n">
        <v>233577.13</v>
      </c>
      <c r="L3560" s="493" t="n">
        <v>256299.55</v>
      </c>
      <c r="M3560" s="493" t="n">
        <v>259456.9</v>
      </c>
      <c r="N3560" s="493" t="n">
        <v>286919.15</v>
      </c>
      <c r="O3560" s="493" t="n">
        <v>280283.05</v>
      </c>
      <c r="P3560" s="493" t="n">
        <v>261576.58</v>
      </c>
      <c r="Q3560" s="493" t="n">
        <v>278017.01</v>
      </c>
      <c r="R3560" s="493" t="n">
        <v>292838.03</v>
      </c>
      <c r="S3560" s="493" t="n">
        <v>361681.05</v>
      </c>
      <c r="T3560" s="493" t="n">
        <v>314453.05</v>
      </c>
      <c r="U3560" s="493" t="n">
        <v>299456.05</v>
      </c>
      <c r="V3560" s="493" t="n">
        <v>320367.27</v>
      </c>
      <c r="W3560" s="493" t="n">
        <v>334961.44</v>
      </c>
      <c r="X3560" s="493" t="n">
        <v>310663.97</v>
      </c>
      <c r="Y3560" s="493" t="n">
        <v>319326.22</v>
      </c>
      <c r="Z3560" s="493" t="n">
        <v>310523.88</v>
      </c>
      <c r="AA3560" s="493" t="n">
        <v>349740.96</v>
      </c>
      <c r="AB3560" s="493" t="n">
        <v>350972.5</v>
      </c>
      <c r="AC3560" s="493" t="n">
        <v>382157.09</v>
      </c>
      <c r="AD3560" s="493" t="n">
        <v>392012.97</v>
      </c>
      <c r="AE3560" s="493" t="n">
        <v>406920.4</v>
      </c>
      <c r="AF3560" s="493" t="n">
        <v>387720.15</v>
      </c>
      <c r="AG3560" s="493" t="n">
        <v>356096.99</v>
      </c>
      <c r="AH3560" s="493" t="n">
        <v>404635.82</v>
      </c>
      <c r="AI3560" s="493" t="n">
        <v>374625.76</v>
      </c>
      <c r="AJ3560" s="493" t="n">
        <v>409540.93</v>
      </c>
      <c r="AK3560" s="493" t="n">
        <v>413022.44</v>
      </c>
      <c r="AL3560" s="493" t="n">
        <v>409944.9</v>
      </c>
      <c r="AM3560" s="493" t="n">
        <v>408017.32</v>
      </c>
      <c r="AN3560" s="493" t="n">
        <v>359233.42</v>
      </c>
      <c r="AO3560" s="493" t="n">
        <v>355181.7</v>
      </c>
      <c r="AP3560" s="493" t="n">
        <v>339027.37</v>
      </c>
      <c r="AQ3560" s="493" t="n">
        <v>325945.59</v>
      </c>
      <c r="AR3560" s="493" t="n">
        <v>390589.56</v>
      </c>
      <c r="AS3560" s="493" t="n">
        <v>337565.97</v>
      </c>
      <c r="AT3560" s="493" t="n">
        <v>357828.13</v>
      </c>
      <c r="AU3560" s="493" t="n">
        <v>339643.34</v>
      </c>
      <c r="AV3560" s="493" t="n">
        <v>351690.81</v>
      </c>
      <c r="AW3560" s="493" t="n">
        <v>335324.62</v>
      </c>
      <c r="AX3560" s="493" t="n">
        <v>346591.69</v>
      </c>
      <c r="AY3560" s="493" t="n">
        <v>348316.66</v>
      </c>
      <c r="AZ3560" s="493" t="n">
        <v>363124.18</v>
      </c>
      <c r="BA3560" s="493" t="n">
        <v>403048.77</v>
      </c>
      <c r="BB3560" s="493" t="n">
        <v>409134.09</v>
      </c>
      <c r="BC3560" s="493" t="n">
        <v>417735.15</v>
      </c>
      <c r="BD3560" s="493" t="n">
        <v>410627.07</v>
      </c>
      <c r="BE3560" s="493" t="n">
        <v>379267.48</v>
      </c>
      <c r="BF3560" s="493" t="n">
        <v>388800.09</v>
      </c>
      <c r="BG3560" s="493" t="n">
        <v>387040.08</v>
      </c>
      <c r="BH3560" s="493" t="n">
        <v>363408.75</v>
      </c>
      <c r="BI3560" s="493" t="n">
        <v>330771.5</v>
      </c>
      <c r="BJ3560" s="493" t="n">
        <v>368176.48</v>
      </c>
      <c r="BK3560" s="493" t="n">
        <v>307258.54</v>
      </c>
      <c r="BL3560" s="493" t="n">
        <v>376636.77</v>
      </c>
      <c r="BM3560" s="493" t="n">
        <v>320933.51</v>
      </c>
      <c r="BN3560" s="493" t="n">
        <v>326202.75</v>
      </c>
      <c r="BO3560" s="493" t="n">
        <v>373019.31</v>
      </c>
      <c r="BP3560" s="493" t="n">
        <v>394253.11</v>
      </c>
      <c r="BQ3560" s="493" t="n">
        <v>344069.04</v>
      </c>
      <c r="BR3560" s="493" t="n">
        <v>412574.29</v>
      </c>
      <c r="BS3560" s="493" t="n">
        <v>393986.2</v>
      </c>
      <c r="BT3560" s="493" t="n">
        <v>378226.21</v>
      </c>
      <c r="BU3560" s="493" t="n">
        <v>382868.71</v>
      </c>
      <c r="BV3560" s="493" t="n">
        <v>404967.62</v>
      </c>
      <c r="BW3560" s="493" t="n">
        <v>352165.49</v>
      </c>
    </row>
    <row r="3561">
      <c r="A3561" t="inlineStr">
        <is>
          <t>[C9D3] Angiotensin-II 길항제 칼슘길항제 복합제</t>
        </is>
      </c>
      <c r="B3561" t="inlineStr">
        <is>
          <t>씨엠지제약</t>
        </is>
      </c>
      <c r="C3561" t="inlineStr">
        <is>
          <t>아모스타</t>
        </is>
      </c>
      <c r="D3561" t="inlineStr">
        <is>
          <t>씨엠지제약</t>
        </is>
      </c>
      <c r="E3561" t="inlineStr">
        <is>
          <t>amlodipine besylate,  telmisartan</t>
        </is>
      </c>
      <c r="F3561" t="inlineStr">
        <is>
          <t>보건소</t>
        </is>
      </c>
      <c r="G3561" t="inlineStr">
        <is>
          <t>Generic</t>
        </is>
      </c>
      <c r="H3561" s="493" t="n">
        <v>64.8</v>
      </c>
      <c r="I3561" s="493" t="n">
        <v>240.6</v>
      </c>
      <c r="J3561" s="493" t="n">
        <v>1025.1</v>
      </c>
      <c r="K3561" s="493" t="n">
        <v>139.2</v>
      </c>
      <c r="L3561" s="493" t="n">
        <v>116.4</v>
      </c>
      <c r="M3561" s="493" t="n">
        <v>1447.2</v>
      </c>
      <c r="N3561" s="493" t="n">
        <v>66</v>
      </c>
      <c r="O3561" s="493" t="n">
        <v>61.8</v>
      </c>
      <c r="P3561" s="493" t="n">
        <v>0</v>
      </c>
      <c r="Q3561" s="493" t="n">
        <v>254.4</v>
      </c>
      <c r="R3561" s="493" t="n">
        <v>121.2</v>
      </c>
      <c r="S3561" s="493" t="n">
        <v>241.2</v>
      </c>
      <c r="T3561" s="493" t="n">
        <v>60.6</v>
      </c>
      <c r="U3561" s="493" t="n">
        <v>239.4</v>
      </c>
      <c r="V3561" s="493" t="n">
        <v>0</v>
      </c>
      <c r="W3561" s="493" t="n">
        <v>652.5</v>
      </c>
      <c r="X3561" s="493" t="n">
        <v>550.8</v>
      </c>
      <c r="Y3561" s="493" t="n">
        <v>64.8</v>
      </c>
      <c r="Z3561" s="493" t="n">
        <v>193.8</v>
      </c>
      <c r="AA3561" s="493" t="n">
        <v>61.5</v>
      </c>
      <c r="AB3561" s="493" t="n">
        <v>56.4</v>
      </c>
      <c r="AC3561" s="493" t="n">
        <v>12</v>
      </c>
      <c r="AD3561" s="493" t="n">
        <v>1688.1</v>
      </c>
      <c r="AE3561" s="493" t="n">
        <v>657.9</v>
      </c>
      <c r="AF3561" s="493" t="n">
        <v>54</v>
      </c>
      <c r="AG3561" s="493" t="n">
        <v>72</v>
      </c>
      <c r="AH3561" s="493" t="n">
        <v>794.7</v>
      </c>
      <c r="AI3561" s="493" t="n">
        <v>2866.8</v>
      </c>
      <c r="AJ3561" s="493" t="n">
        <v>578.1</v>
      </c>
      <c r="AK3561" s="493" t="n">
        <v>580.2</v>
      </c>
      <c r="AL3561" s="493" t="n">
        <v>2274</v>
      </c>
      <c r="AM3561" s="493" t="n">
        <v>386.7</v>
      </c>
      <c r="AN3561" s="493" t="n">
        <v>1200</v>
      </c>
      <c r="AO3561" s="493" t="n">
        <v>2077.8</v>
      </c>
      <c r="AP3561" s="493" t="n">
        <v>883.8</v>
      </c>
      <c r="AQ3561" s="493" t="n">
        <v>516.75</v>
      </c>
      <c r="AR3561" s="493" t="n">
        <v>35.4</v>
      </c>
      <c r="AS3561" s="493" t="n">
        <v>160.5</v>
      </c>
      <c r="AT3561" s="493" t="n">
        <v>852.3</v>
      </c>
      <c r="AU3561" s="493" t="n">
        <v>2221.8</v>
      </c>
      <c r="AV3561" s="493" t="n">
        <v>660.6</v>
      </c>
      <c r="AW3561" s="493" t="n">
        <v>452.7</v>
      </c>
      <c r="AX3561" s="493" t="n">
        <v>2739.3</v>
      </c>
      <c r="AY3561" s="493" t="n">
        <v>1011.6</v>
      </c>
      <c r="AZ3561" s="493" t="n">
        <v>3429.9</v>
      </c>
      <c r="BA3561" s="493" t="n">
        <v>16456.5</v>
      </c>
      <c r="BB3561" s="493" t="n">
        <v>1919.7</v>
      </c>
      <c r="BC3561" s="493" t="n">
        <v>1969.2</v>
      </c>
      <c r="BD3561" s="493" t="n">
        <v>13395.6</v>
      </c>
      <c r="BE3561" s="493" t="n">
        <v>1911.3</v>
      </c>
      <c r="BF3561" s="493" t="n">
        <v>1317.9</v>
      </c>
      <c r="BG3561" s="493" t="n">
        <v>3523.8</v>
      </c>
      <c r="BH3561" s="493" t="n">
        <v>11857.5</v>
      </c>
      <c r="BI3561" s="493" t="n">
        <v>1754.7</v>
      </c>
      <c r="BJ3561" s="493" t="n">
        <v>6004.2</v>
      </c>
      <c r="BK3561" s="493" t="n">
        <v>1910.25</v>
      </c>
      <c r="BL3561" s="493" t="n">
        <v>10337.1</v>
      </c>
      <c r="BM3561" s="493" t="n">
        <v>3560.1</v>
      </c>
      <c r="BN3561" s="493" t="n">
        <v>1377.6</v>
      </c>
      <c r="BO3561" s="493" t="n">
        <v>2919.15</v>
      </c>
      <c r="BP3561" s="493" t="n">
        <v>8714.959999999999</v>
      </c>
      <c r="BQ3561" s="493" t="n">
        <v>2247.82</v>
      </c>
      <c r="BR3561" s="493" t="n">
        <v>2769.6</v>
      </c>
      <c r="BS3561" s="493" t="n">
        <v>2655</v>
      </c>
      <c r="BT3561" s="493" t="n">
        <v>5612.85</v>
      </c>
      <c r="BU3561" s="493" t="n">
        <v>1772.4</v>
      </c>
      <c r="BV3561" s="493" t="n">
        <v>8735.4</v>
      </c>
      <c r="BW3561" s="493" t="n">
        <v>2972.4</v>
      </c>
    </row>
    <row r="3562">
      <c r="A3562" t="inlineStr">
        <is>
          <t>[C9D3] Angiotensin-II 길항제 칼슘길항제 복합제</t>
        </is>
      </c>
      <c r="B3562" t="inlineStr">
        <is>
          <t>씨엠지제약</t>
        </is>
      </c>
      <c r="C3562" t="inlineStr">
        <is>
          <t>아모스타</t>
        </is>
      </c>
      <c r="D3562" t="inlineStr">
        <is>
          <t>씨엠지제약</t>
        </is>
      </c>
      <c r="E3562" t="inlineStr">
        <is>
          <t>amlodipine besylate,  telmisartan</t>
        </is>
      </c>
      <c r="F3562" t="inlineStr">
        <is>
          <t>기타(치과의원, 치과병원 등)</t>
        </is>
      </c>
      <c r="G3562" t="inlineStr">
        <is>
          <t>Generic</t>
        </is>
      </c>
      <c r="H3562" s="493" t="n">
        <v>0</v>
      </c>
      <c r="I3562" s="493" t="n">
        <v>0</v>
      </c>
      <c r="J3562" s="493" t="n">
        <v>0</v>
      </c>
      <c r="K3562" s="493" t="n">
        <v>0</v>
      </c>
      <c r="L3562" s="493" t="n">
        <v>0</v>
      </c>
      <c r="M3562" s="493" t="n">
        <v>0</v>
      </c>
      <c r="N3562" s="493" t="n">
        <v>290.4</v>
      </c>
      <c r="O3562" s="493" t="n">
        <v>0</v>
      </c>
      <c r="P3562" s="493" t="n">
        <v>0</v>
      </c>
      <c r="Q3562" s="493" t="n">
        <v>0</v>
      </c>
      <c r="R3562" s="493" t="n">
        <v>0</v>
      </c>
      <c r="S3562" s="493" t="n">
        <v>322.2</v>
      </c>
      <c r="T3562" s="493" t="n">
        <v>0</v>
      </c>
      <c r="U3562" s="493" t="n">
        <v>0</v>
      </c>
      <c r="V3562" s="493" t="n">
        <v>0</v>
      </c>
      <c r="W3562" s="493" t="n">
        <v>0</v>
      </c>
      <c r="X3562" s="493" t="n">
        <v>0</v>
      </c>
      <c r="Y3562" s="493" t="n">
        <v>0</v>
      </c>
      <c r="Z3562" s="493" t="n">
        <v>0</v>
      </c>
      <c r="AA3562" s="493" t="n">
        <v>144</v>
      </c>
      <c r="AB3562" s="493" t="n">
        <v>0</v>
      </c>
      <c r="AC3562" s="493" t="n">
        <v>143.4</v>
      </c>
      <c r="AD3562" s="493" t="n">
        <v>0</v>
      </c>
      <c r="AE3562" s="493" t="n">
        <v>0</v>
      </c>
      <c r="AF3562" s="493" t="n">
        <v>0</v>
      </c>
      <c r="AG3562" s="493" t="n">
        <v>0</v>
      </c>
      <c r="AH3562" s="493" t="n">
        <v>0</v>
      </c>
      <c r="AI3562" s="493" t="n">
        <v>0</v>
      </c>
      <c r="AJ3562" s="493" t="n">
        <v>0</v>
      </c>
      <c r="AK3562" s="493" t="n">
        <v>0</v>
      </c>
      <c r="AL3562" s="493" t="n">
        <v>0</v>
      </c>
      <c r="AM3562" s="493" t="n">
        <v>0</v>
      </c>
      <c r="AN3562" s="493" t="n">
        <v>0</v>
      </c>
      <c r="AO3562" s="493" t="n">
        <v>0</v>
      </c>
      <c r="AP3562" s="493" t="n">
        <v>0</v>
      </c>
      <c r="AQ3562" s="493" t="n">
        <v>562.5</v>
      </c>
      <c r="AR3562" s="493" t="n">
        <v>0</v>
      </c>
      <c r="AS3562" s="493" t="n">
        <v>0</v>
      </c>
      <c r="AT3562" s="493" t="n">
        <v>0</v>
      </c>
      <c r="AU3562" s="493" t="n">
        <v>0</v>
      </c>
      <c r="AV3562" s="493" t="n">
        <v>0</v>
      </c>
      <c r="AW3562" s="493" t="n">
        <v>0</v>
      </c>
      <c r="AX3562" s="493" t="n">
        <v>0</v>
      </c>
      <c r="AY3562" s="493" t="n">
        <v>0</v>
      </c>
      <c r="AZ3562" s="493" t="n">
        <v>0</v>
      </c>
      <c r="BA3562" s="493" t="n">
        <v>0</v>
      </c>
      <c r="BB3562" s="493" t="n">
        <v>210</v>
      </c>
      <c r="BC3562" s="493" t="n">
        <v>208.2</v>
      </c>
      <c r="BD3562" s="493" t="n">
        <v>195.6</v>
      </c>
      <c r="BE3562" s="493" t="n">
        <v>390</v>
      </c>
      <c r="BF3562" s="493" t="n">
        <v>0</v>
      </c>
      <c r="BG3562" s="493" t="n">
        <v>201.6</v>
      </c>
      <c r="BH3562" s="493" t="n">
        <v>642</v>
      </c>
      <c r="BI3562" s="493" t="n">
        <v>0</v>
      </c>
      <c r="BJ3562" s="493" t="n">
        <v>310.2</v>
      </c>
      <c r="BK3562" s="493" t="n">
        <v>0</v>
      </c>
      <c r="BL3562" s="493" t="n">
        <v>247.2</v>
      </c>
      <c r="BM3562" s="493" t="n">
        <v>0</v>
      </c>
      <c r="BN3562" s="493" t="n">
        <v>0</v>
      </c>
      <c r="BO3562" s="493" t="n">
        <v>0</v>
      </c>
      <c r="BP3562" s="493" t="n">
        <v>0</v>
      </c>
      <c r="BQ3562" s="493" t="n">
        <v>0</v>
      </c>
      <c r="BR3562" s="493" t="n">
        <v>0</v>
      </c>
      <c r="BS3562" s="493" t="n">
        <v>0</v>
      </c>
      <c r="BT3562" s="493" t="n">
        <v>0</v>
      </c>
      <c r="BU3562" s="493" t="n">
        <v>0</v>
      </c>
      <c r="BV3562" s="493" t="n">
        <v>0</v>
      </c>
      <c r="BW3562" s="493" t="n">
        <v>0</v>
      </c>
    </row>
    <row r="3563">
      <c r="A3563" t="inlineStr">
        <is>
          <t>[C9D3] Angiotensin-II 길항제 칼슘길항제 복합제</t>
        </is>
      </c>
      <c r="B3563" t="inlineStr">
        <is>
          <t>씨티씨바이오</t>
        </is>
      </c>
      <c r="C3563" t="inlineStr">
        <is>
          <t>듀얼살탄</t>
        </is>
      </c>
      <c r="D3563" t="inlineStr">
        <is>
          <t>씨티씨바이오</t>
        </is>
      </c>
      <c r="E3563" t="inlineStr">
        <is>
          <t>amlodipine besylate,  telmisartan</t>
        </is>
      </c>
      <c r="F3563" t="inlineStr">
        <is>
          <t>상급종합병원</t>
        </is>
      </c>
      <c r="G3563" t="inlineStr">
        <is>
          <t>Generic</t>
        </is>
      </c>
      <c r="H3563" s="493" t="n">
        <v>0</v>
      </c>
      <c r="I3563" s="493" t="n">
        <v>0</v>
      </c>
      <c r="J3563" s="493" t="n">
        <v>0</v>
      </c>
      <c r="K3563" s="493" t="n">
        <v>3328.56</v>
      </c>
      <c r="L3563" s="493" t="n">
        <v>0</v>
      </c>
      <c r="M3563" s="493" t="n">
        <v>1614</v>
      </c>
      <c r="N3563" s="493" t="n">
        <v>0</v>
      </c>
      <c r="O3563" s="493" t="n">
        <v>0</v>
      </c>
      <c r="P3563" s="493" t="n">
        <v>3828.5</v>
      </c>
      <c r="Q3563" s="493" t="n">
        <v>0</v>
      </c>
      <c r="R3563" s="493" t="n">
        <v>3064.7</v>
      </c>
      <c r="S3563" s="493" t="n">
        <v>0</v>
      </c>
      <c r="T3563" s="493" t="n">
        <v>0</v>
      </c>
      <c r="U3563" s="493" t="n">
        <v>0</v>
      </c>
      <c r="V3563" s="493" t="n">
        <v>0</v>
      </c>
      <c r="W3563" s="493" t="n">
        <v>1203</v>
      </c>
      <c r="X3563" s="493" t="n">
        <v>0</v>
      </c>
      <c r="Y3563" s="493" t="n">
        <v>0</v>
      </c>
      <c r="Z3563" s="493" t="n">
        <v>1603</v>
      </c>
      <c r="AA3563" s="493" t="n">
        <v>0</v>
      </c>
      <c r="AB3563" s="493" t="n">
        <v>0</v>
      </c>
      <c r="AC3563" s="493" t="n">
        <v>0</v>
      </c>
      <c r="AD3563" s="493" t="n">
        <v>0</v>
      </c>
      <c r="AE3563" s="493" t="n">
        <v>1881.7</v>
      </c>
      <c r="AF3563" s="493" t="n">
        <v>242.4</v>
      </c>
      <c r="AG3563" s="493" t="n">
        <v>0</v>
      </c>
      <c r="AH3563" s="493" t="n">
        <v>0</v>
      </c>
      <c r="AI3563" s="493" t="n">
        <v>0</v>
      </c>
      <c r="AJ3563" s="493" t="n">
        <v>0</v>
      </c>
      <c r="AK3563" s="493" t="n">
        <v>0</v>
      </c>
      <c r="AL3563" s="493" t="n">
        <v>0</v>
      </c>
      <c r="AM3563" s="493" t="n">
        <v>0</v>
      </c>
      <c r="AN3563" s="493" t="n">
        <v>0</v>
      </c>
      <c r="AO3563" s="493" t="n">
        <v>0</v>
      </c>
      <c r="AP3563" s="493" t="n">
        <v>0</v>
      </c>
      <c r="AQ3563" s="493" t="n">
        <v>0</v>
      </c>
      <c r="AR3563" s="493" t="n">
        <v>0</v>
      </c>
      <c r="AS3563" s="493" t="n">
        <v>0</v>
      </c>
      <c r="AT3563" s="493" t="n">
        <v>0</v>
      </c>
      <c r="AU3563" s="493" t="n">
        <v>0</v>
      </c>
      <c r="AV3563" s="493" t="n">
        <v>0</v>
      </c>
      <c r="AW3563" s="493" t="n">
        <v>0</v>
      </c>
      <c r="AX3563" s="493" t="n">
        <v>0</v>
      </c>
      <c r="AY3563" s="493" t="n">
        <v>0</v>
      </c>
      <c r="AZ3563" s="493" t="n">
        <v>0</v>
      </c>
      <c r="BA3563" s="493" t="n">
        <v>1665.3</v>
      </c>
      <c r="BB3563" s="493" t="n">
        <v>0</v>
      </c>
      <c r="BC3563" s="493" t="n">
        <v>0</v>
      </c>
      <c r="BD3563" s="493" t="n">
        <v>0</v>
      </c>
      <c r="BE3563" s="493" t="n">
        <v>0</v>
      </c>
      <c r="BF3563" s="493" t="n">
        <v>0</v>
      </c>
      <c r="BG3563" s="493" t="n">
        <v>0</v>
      </c>
      <c r="BH3563" s="493" t="n">
        <v>0</v>
      </c>
      <c r="BI3563" s="493" t="n">
        <v>0</v>
      </c>
      <c r="BJ3563" s="493" t="n">
        <v>0</v>
      </c>
      <c r="BK3563" s="493" t="n">
        <v>0</v>
      </c>
      <c r="BL3563" s="493" t="n">
        <v>0</v>
      </c>
      <c r="BM3563" s="493" t="n">
        <v>0</v>
      </c>
      <c r="BN3563" s="493" t="n">
        <v>0</v>
      </c>
      <c r="BO3563" s="493" t="n">
        <v>0</v>
      </c>
      <c r="BP3563" s="493" t="n">
        <v>0</v>
      </c>
      <c r="BQ3563" s="493" t="n">
        <v>0</v>
      </c>
      <c r="BR3563" s="493" t="n">
        <v>0</v>
      </c>
      <c r="BS3563" s="493" t="n">
        <v>0</v>
      </c>
      <c r="BT3563" s="493" t="n">
        <v>13824.77</v>
      </c>
      <c r="BU3563" s="493" t="n">
        <v>25098.77</v>
      </c>
      <c r="BV3563" s="493" t="n">
        <v>9437.4</v>
      </c>
      <c r="BW3563" s="493" t="n">
        <v>18784.59</v>
      </c>
    </row>
    <row r="3564">
      <c r="A3564" t="inlineStr">
        <is>
          <t>[C9D3] Angiotensin-II 길항제 칼슘길항제 복합제</t>
        </is>
      </c>
      <c r="B3564" t="inlineStr">
        <is>
          <t>씨티씨바이오</t>
        </is>
      </c>
      <c r="C3564" t="inlineStr">
        <is>
          <t>듀얼살탄</t>
        </is>
      </c>
      <c r="D3564" t="inlineStr">
        <is>
          <t>씨티씨바이오</t>
        </is>
      </c>
      <c r="E3564" t="inlineStr">
        <is>
          <t>amlodipine besylate,  telmisartan</t>
        </is>
      </c>
      <c r="F3564" t="inlineStr">
        <is>
          <t>종합병원</t>
        </is>
      </c>
      <c r="G3564" t="inlineStr">
        <is>
          <t>Generic</t>
        </is>
      </c>
      <c r="H3564" s="493" t="n">
        <v>0</v>
      </c>
      <c r="I3564" s="493" t="n">
        <v>0</v>
      </c>
      <c r="J3564" s="493" t="n">
        <v>0</v>
      </c>
      <c r="K3564" s="493" t="n">
        <v>0</v>
      </c>
      <c r="L3564" s="493" t="n">
        <v>0</v>
      </c>
      <c r="M3564" s="493" t="n">
        <v>0</v>
      </c>
      <c r="N3564" s="493" t="n">
        <v>0</v>
      </c>
      <c r="O3564" s="493" t="n">
        <v>0</v>
      </c>
      <c r="P3564" s="493" t="n">
        <v>0</v>
      </c>
      <c r="Q3564" s="493" t="n">
        <v>0</v>
      </c>
      <c r="R3564" s="493" t="n">
        <v>0</v>
      </c>
      <c r="S3564" s="493" t="n">
        <v>0</v>
      </c>
      <c r="T3564" s="493" t="n">
        <v>0</v>
      </c>
      <c r="U3564" s="493" t="n">
        <v>0</v>
      </c>
      <c r="V3564" s="493" t="n">
        <v>0</v>
      </c>
      <c r="W3564" s="493" t="n">
        <v>0</v>
      </c>
      <c r="X3564" s="493" t="n">
        <v>0</v>
      </c>
      <c r="Y3564" s="493" t="n">
        <v>0</v>
      </c>
      <c r="Z3564" s="493" t="n">
        <v>0</v>
      </c>
      <c r="AA3564" s="493" t="n">
        <v>0</v>
      </c>
      <c r="AB3564" s="493" t="n">
        <v>0</v>
      </c>
      <c r="AC3564" s="493" t="n">
        <v>0</v>
      </c>
      <c r="AD3564" s="493" t="n">
        <v>0</v>
      </c>
      <c r="AE3564" s="493" t="n">
        <v>0</v>
      </c>
      <c r="AF3564" s="493" t="n">
        <v>0</v>
      </c>
      <c r="AG3564" s="493" t="n">
        <v>0</v>
      </c>
      <c r="AH3564" s="493" t="n">
        <v>0</v>
      </c>
      <c r="AI3564" s="493" t="n">
        <v>0</v>
      </c>
      <c r="AJ3564" s="493" t="n">
        <v>0</v>
      </c>
      <c r="AK3564" s="493" t="n">
        <v>0</v>
      </c>
      <c r="AL3564" s="493" t="n">
        <v>252.63</v>
      </c>
      <c r="AM3564" s="493" t="n">
        <v>0</v>
      </c>
      <c r="AN3564" s="493" t="n">
        <v>252</v>
      </c>
      <c r="AO3564" s="493" t="n">
        <v>2457.4</v>
      </c>
      <c r="AP3564" s="493" t="n">
        <v>252</v>
      </c>
      <c r="AQ3564" s="493" t="n">
        <v>691.63</v>
      </c>
      <c r="AR3564" s="493" t="n">
        <v>3200.4</v>
      </c>
      <c r="AS3564" s="493" t="n">
        <v>0</v>
      </c>
      <c r="AT3564" s="493" t="n">
        <v>360.9</v>
      </c>
      <c r="AU3564" s="493" t="n">
        <v>3618.76</v>
      </c>
      <c r="AV3564" s="493" t="n">
        <v>733.5</v>
      </c>
      <c r="AW3564" s="493" t="n">
        <v>2441.22</v>
      </c>
      <c r="AX3564" s="493" t="n">
        <v>1718.19</v>
      </c>
      <c r="AY3564" s="493" t="n">
        <v>736.83</v>
      </c>
      <c r="AZ3564" s="493" t="n">
        <v>2475.45</v>
      </c>
      <c r="BA3564" s="493" t="n">
        <v>1090.8</v>
      </c>
      <c r="BB3564" s="493" t="n">
        <v>1371.3</v>
      </c>
      <c r="BC3564" s="493" t="n">
        <v>1000.62</v>
      </c>
      <c r="BD3564" s="493" t="n">
        <v>1324.92</v>
      </c>
      <c r="BE3564" s="493" t="n">
        <v>252.63</v>
      </c>
      <c r="BF3564" s="493" t="n">
        <v>384.3</v>
      </c>
      <c r="BG3564" s="493" t="n">
        <v>252.63</v>
      </c>
      <c r="BH3564" s="493" t="n">
        <v>0</v>
      </c>
      <c r="BI3564" s="493" t="n">
        <v>252.63</v>
      </c>
      <c r="BJ3564" s="493" t="n">
        <v>734.4</v>
      </c>
      <c r="BK3564" s="493" t="n">
        <v>253.26</v>
      </c>
      <c r="BL3564" s="493" t="n">
        <v>364.5</v>
      </c>
      <c r="BM3564" s="493" t="n">
        <v>973.26</v>
      </c>
      <c r="BN3564" s="493" t="n">
        <v>0</v>
      </c>
      <c r="BO3564" s="493" t="n">
        <v>0</v>
      </c>
      <c r="BP3564" s="493" t="n">
        <v>624.25</v>
      </c>
      <c r="BQ3564" s="493" t="n">
        <v>0</v>
      </c>
      <c r="BR3564" s="493" t="n">
        <v>521.3</v>
      </c>
      <c r="BS3564" s="493" t="n">
        <v>819</v>
      </c>
      <c r="BT3564" s="493" t="n">
        <v>856.17</v>
      </c>
      <c r="BU3564" s="493" t="n">
        <v>0</v>
      </c>
      <c r="BV3564" s="493" t="n">
        <v>1218.2</v>
      </c>
      <c r="BW3564" s="493" t="n">
        <v>396.9</v>
      </c>
    </row>
    <row r="3565">
      <c r="A3565" t="inlineStr">
        <is>
          <t>[C9D3] Angiotensin-II 길항제 칼슘길항제 복합제</t>
        </is>
      </c>
      <c r="B3565" t="inlineStr">
        <is>
          <t>씨티씨바이오</t>
        </is>
      </c>
      <c r="C3565" t="inlineStr">
        <is>
          <t>듀얼살탄</t>
        </is>
      </c>
      <c r="D3565" t="inlineStr">
        <is>
          <t>씨티씨바이오</t>
        </is>
      </c>
      <c r="E3565" t="inlineStr">
        <is>
          <t>amlodipine besylate,  telmisartan</t>
        </is>
      </c>
      <c r="F3565" t="inlineStr">
        <is>
          <t>병원</t>
        </is>
      </c>
      <c r="G3565" t="inlineStr">
        <is>
          <t>Generic</t>
        </is>
      </c>
      <c r="H3565" s="493" t="n">
        <v>1476</v>
      </c>
      <c r="I3565" s="493" t="n">
        <v>1671.4</v>
      </c>
      <c r="J3565" s="493" t="n">
        <v>1608</v>
      </c>
      <c r="K3565" s="493" t="n">
        <v>3746.2</v>
      </c>
      <c r="L3565" s="493" t="n">
        <v>3192</v>
      </c>
      <c r="M3565" s="493" t="n">
        <v>5832</v>
      </c>
      <c r="N3565" s="493" t="n">
        <v>5896</v>
      </c>
      <c r="O3565" s="493" t="n">
        <v>7151</v>
      </c>
      <c r="P3565" s="493" t="n">
        <v>7695.1</v>
      </c>
      <c r="Q3565" s="493" t="n">
        <v>14084.8</v>
      </c>
      <c r="R3565" s="493" t="n">
        <v>11316.54</v>
      </c>
      <c r="S3565" s="493" t="n">
        <v>11996.8</v>
      </c>
      <c r="T3565" s="493" t="n">
        <v>21599.5</v>
      </c>
      <c r="U3565" s="493" t="n">
        <v>14433.12</v>
      </c>
      <c r="V3565" s="493" t="n">
        <v>17150.9</v>
      </c>
      <c r="W3565" s="493" t="n">
        <v>14528.75</v>
      </c>
      <c r="X3565" s="493" t="n">
        <v>22375.44</v>
      </c>
      <c r="Y3565" s="493" t="n">
        <v>15385.2</v>
      </c>
      <c r="Z3565" s="493" t="n">
        <v>26815.25</v>
      </c>
      <c r="AA3565" s="493" t="n">
        <v>17677.9</v>
      </c>
      <c r="AB3565" s="493" t="n">
        <v>15777.61</v>
      </c>
      <c r="AC3565" s="493" t="n">
        <v>25150</v>
      </c>
      <c r="AD3565" s="493" t="n">
        <v>20099.95</v>
      </c>
      <c r="AE3565" s="493" t="n">
        <v>20596.64</v>
      </c>
      <c r="AF3565" s="493" t="n">
        <v>18395.45</v>
      </c>
      <c r="AG3565" s="493" t="n">
        <v>14199.87</v>
      </c>
      <c r="AH3565" s="493" t="n">
        <v>12669.48</v>
      </c>
      <c r="AI3565" s="493" t="n">
        <v>18437.9</v>
      </c>
      <c r="AJ3565" s="493" t="n">
        <v>20478.64</v>
      </c>
      <c r="AK3565" s="493" t="n">
        <v>19427.2</v>
      </c>
      <c r="AL3565" s="493" t="n">
        <v>23592.88</v>
      </c>
      <c r="AM3565" s="493" t="n">
        <v>18482.94</v>
      </c>
      <c r="AN3565" s="493" t="n">
        <v>20652.11</v>
      </c>
      <c r="AO3565" s="493" t="n">
        <v>26521.46</v>
      </c>
      <c r="AP3565" s="493" t="n">
        <v>28707.63</v>
      </c>
      <c r="AQ3565" s="493" t="n">
        <v>29158.77</v>
      </c>
      <c r="AR3565" s="493" t="n">
        <v>32189.92</v>
      </c>
      <c r="AS3565" s="493" t="n">
        <v>31395.35</v>
      </c>
      <c r="AT3565" s="493" t="n">
        <v>32976.14</v>
      </c>
      <c r="AU3565" s="493" t="n">
        <v>28363.59</v>
      </c>
      <c r="AV3565" s="493" t="n">
        <v>23163.14</v>
      </c>
      <c r="AW3565" s="493" t="n">
        <v>25767.02</v>
      </c>
      <c r="AX3565" s="493" t="n">
        <v>22400.61</v>
      </c>
      <c r="AY3565" s="493" t="n">
        <v>26401.75</v>
      </c>
      <c r="AZ3565" s="493" t="n">
        <v>19840.33</v>
      </c>
      <c r="BA3565" s="493" t="n">
        <v>30454.35</v>
      </c>
      <c r="BB3565" s="493" t="n">
        <v>13651.62</v>
      </c>
      <c r="BC3565" s="493" t="n">
        <v>24441.38</v>
      </c>
      <c r="BD3565" s="493" t="n">
        <v>11902.9</v>
      </c>
      <c r="BE3565" s="493" t="n">
        <v>20996.83</v>
      </c>
      <c r="BF3565" s="493" t="n">
        <v>14315.39</v>
      </c>
      <c r="BG3565" s="493" t="n">
        <v>22275.08</v>
      </c>
      <c r="BH3565" s="493" t="n">
        <v>13761.8</v>
      </c>
      <c r="BI3565" s="493" t="n">
        <v>23537.97</v>
      </c>
      <c r="BJ3565" s="493" t="n">
        <v>16759.28</v>
      </c>
      <c r="BK3565" s="493" t="n">
        <v>17806.14</v>
      </c>
      <c r="BL3565" s="493" t="n">
        <v>18628.46</v>
      </c>
      <c r="BM3565" s="493" t="n">
        <v>17395.6</v>
      </c>
      <c r="BN3565" s="493" t="n">
        <v>10941.48</v>
      </c>
      <c r="BO3565" s="493" t="n">
        <v>14437.98</v>
      </c>
      <c r="BP3565" s="493" t="n">
        <v>13343.21</v>
      </c>
      <c r="BQ3565" s="493" t="n">
        <v>11929.18</v>
      </c>
      <c r="BR3565" s="493" t="n">
        <v>14656.9</v>
      </c>
      <c r="BS3565" s="493" t="n">
        <v>15166.14</v>
      </c>
      <c r="BT3565" s="493" t="n">
        <v>11920.96</v>
      </c>
      <c r="BU3565" s="493" t="n">
        <v>12449.42</v>
      </c>
      <c r="BV3565" s="493" t="n">
        <v>14919.46</v>
      </c>
      <c r="BW3565" s="493" t="n">
        <v>13640.59</v>
      </c>
    </row>
    <row r="3566">
      <c r="A3566" t="inlineStr">
        <is>
          <t>[C9D3] Angiotensin-II 길항제 칼슘길항제 복합제</t>
        </is>
      </c>
      <c r="B3566" t="inlineStr">
        <is>
          <t>씨티씨바이오</t>
        </is>
      </c>
      <c r="C3566" t="inlineStr">
        <is>
          <t>듀얼살탄</t>
        </is>
      </c>
      <c r="D3566" t="inlineStr">
        <is>
          <t>씨티씨바이오</t>
        </is>
      </c>
      <c r="E3566" t="inlineStr">
        <is>
          <t>amlodipine besylate,  telmisartan</t>
        </is>
      </c>
      <c r="F3566" t="inlineStr">
        <is>
          <t>의원</t>
        </is>
      </c>
      <c r="G3566" t="inlineStr">
        <is>
          <t>Generic</t>
        </is>
      </c>
      <c r="H3566" s="493" t="n">
        <v>85278.78</v>
      </c>
      <c r="I3566" s="493" t="n">
        <v>91940.92999999999</v>
      </c>
      <c r="J3566" s="493" t="n">
        <v>98117.8</v>
      </c>
      <c r="K3566" s="493" t="n">
        <v>102614.47</v>
      </c>
      <c r="L3566" s="493" t="n">
        <v>114540.12</v>
      </c>
      <c r="M3566" s="493" t="n">
        <v>108498.28</v>
      </c>
      <c r="N3566" s="493" t="n">
        <v>109567.45</v>
      </c>
      <c r="O3566" s="493" t="n">
        <v>104921.74</v>
      </c>
      <c r="P3566" s="493" t="n">
        <v>118256.13</v>
      </c>
      <c r="Q3566" s="493" t="n">
        <v>125462.4</v>
      </c>
      <c r="R3566" s="493" t="n">
        <v>160061.7</v>
      </c>
      <c r="S3566" s="493" t="n">
        <v>170503.27</v>
      </c>
      <c r="T3566" s="493" t="n">
        <v>184646.02</v>
      </c>
      <c r="U3566" s="493" t="n">
        <v>140946.3</v>
      </c>
      <c r="V3566" s="493" t="n">
        <v>167530.36</v>
      </c>
      <c r="W3566" s="493" t="n">
        <v>166550.99</v>
      </c>
      <c r="X3566" s="493" t="n">
        <v>173702.75</v>
      </c>
      <c r="Y3566" s="493" t="n">
        <v>161757.34</v>
      </c>
      <c r="Z3566" s="493" t="n">
        <v>168356.86</v>
      </c>
      <c r="AA3566" s="493" t="n">
        <v>168561.28</v>
      </c>
      <c r="AB3566" s="493" t="n">
        <v>156575.23</v>
      </c>
      <c r="AC3566" s="493" t="n">
        <v>159828.06</v>
      </c>
      <c r="AD3566" s="493" t="n">
        <v>157642.17</v>
      </c>
      <c r="AE3566" s="493" t="n">
        <v>154182.42</v>
      </c>
      <c r="AF3566" s="493" t="n">
        <v>95967.89999999999</v>
      </c>
      <c r="AG3566" s="493" t="n">
        <v>125942.6</v>
      </c>
      <c r="AH3566" s="493" t="n">
        <v>171413.77</v>
      </c>
      <c r="AI3566" s="493" t="n">
        <v>165799.96</v>
      </c>
      <c r="AJ3566" s="493" t="n">
        <v>161077.68</v>
      </c>
      <c r="AK3566" s="493" t="n">
        <v>171740.15</v>
      </c>
      <c r="AL3566" s="493" t="n">
        <v>179591.57</v>
      </c>
      <c r="AM3566" s="493" t="n">
        <v>183507.31</v>
      </c>
      <c r="AN3566" s="493" t="n">
        <v>228684.46</v>
      </c>
      <c r="AO3566" s="493" t="n">
        <v>240522.83</v>
      </c>
      <c r="AP3566" s="493" t="n">
        <v>272850.86</v>
      </c>
      <c r="AQ3566" s="493" t="n">
        <v>270544.41</v>
      </c>
      <c r="AR3566" s="493" t="n">
        <v>291842.9</v>
      </c>
      <c r="AS3566" s="493" t="n">
        <v>284928.31</v>
      </c>
      <c r="AT3566" s="493" t="n">
        <v>302665.85</v>
      </c>
      <c r="AU3566" s="493" t="n">
        <v>299478.34</v>
      </c>
      <c r="AV3566" s="493" t="n">
        <v>310832.72</v>
      </c>
      <c r="AW3566" s="493" t="n">
        <v>276520.76</v>
      </c>
      <c r="AX3566" s="493" t="n">
        <v>300865.33</v>
      </c>
      <c r="AY3566" s="493" t="n">
        <v>301607.8</v>
      </c>
      <c r="AZ3566" s="493" t="n">
        <v>317159.71</v>
      </c>
      <c r="BA3566" s="493" t="n">
        <v>343953.77</v>
      </c>
      <c r="BB3566" s="493" t="n">
        <v>351562.4</v>
      </c>
      <c r="BC3566" s="493" t="n">
        <v>337031.43</v>
      </c>
      <c r="BD3566" s="493" t="n">
        <v>289824.69</v>
      </c>
      <c r="BE3566" s="493" t="n">
        <v>304791.11</v>
      </c>
      <c r="BF3566" s="493" t="n">
        <v>316644.95</v>
      </c>
      <c r="BG3566" s="493" t="n">
        <v>311895.8</v>
      </c>
      <c r="BH3566" s="493" t="n">
        <v>312477.61</v>
      </c>
      <c r="BI3566" s="493" t="n">
        <v>301731.66</v>
      </c>
      <c r="BJ3566" s="493" t="n">
        <v>332922.25</v>
      </c>
      <c r="BK3566" s="493" t="n">
        <v>321183.49</v>
      </c>
      <c r="BL3566" s="493" t="n">
        <v>365485.73</v>
      </c>
      <c r="BM3566" s="493" t="n">
        <v>325726.84</v>
      </c>
      <c r="BN3566" s="493" t="n">
        <v>295026.78</v>
      </c>
      <c r="BO3566" s="493" t="n">
        <v>337369.86</v>
      </c>
      <c r="BP3566" s="493" t="n">
        <v>315527.37</v>
      </c>
      <c r="BQ3566" s="493" t="n">
        <v>285184.29</v>
      </c>
      <c r="BR3566" s="493" t="n">
        <v>328328.56</v>
      </c>
      <c r="BS3566" s="493" t="n">
        <v>311963.48</v>
      </c>
      <c r="BT3566" s="493" t="n">
        <v>317841.27</v>
      </c>
      <c r="BU3566" s="493" t="n">
        <v>313318.53</v>
      </c>
      <c r="BV3566" s="493" t="n">
        <v>333460.56</v>
      </c>
      <c r="BW3566" s="493" t="n">
        <v>311837.3</v>
      </c>
    </row>
    <row r="3567">
      <c r="A3567" t="inlineStr">
        <is>
          <t>[C9D3] Angiotensin-II 길항제 칼슘길항제 복합제</t>
        </is>
      </c>
      <c r="B3567" t="inlineStr">
        <is>
          <t>씨티씨바이오</t>
        </is>
      </c>
      <c r="C3567" t="inlineStr">
        <is>
          <t>듀얼살탄</t>
        </is>
      </c>
      <c r="D3567" t="inlineStr">
        <is>
          <t>씨티씨바이오</t>
        </is>
      </c>
      <c r="E3567" t="inlineStr">
        <is>
          <t>amlodipine besylate,  telmisartan</t>
        </is>
      </c>
      <c r="F3567" t="inlineStr">
        <is>
          <t>보건소</t>
        </is>
      </c>
      <c r="G3567" t="inlineStr">
        <is>
          <t>Generic</t>
        </is>
      </c>
      <c r="H3567" s="493" t="n">
        <v>1924.84</v>
      </c>
      <c r="I3567" s="493" t="n">
        <v>6793.5</v>
      </c>
      <c r="J3567" s="493" t="n">
        <v>4020.3</v>
      </c>
      <c r="K3567" s="493" t="n">
        <v>8631.6</v>
      </c>
      <c r="L3567" s="493" t="n">
        <v>5933.4</v>
      </c>
      <c r="M3567" s="493" t="n">
        <v>2457.3</v>
      </c>
      <c r="N3567" s="493" t="n">
        <v>7355.7</v>
      </c>
      <c r="O3567" s="493" t="n">
        <v>5664.6</v>
      </c>
      <c r="P3567" s="493" t="n">
        <v>4221</v>
      </c>
      <c r="Q3567" s="493" t="n">
        <v>4455.3</v>
      </c>
      <c r="R3567" s="493" t="n">
        <v>6990</v>
      </c>
      <c r="S3567" s="493" t="n">
        <v>4026.6</v>
      </c>
      <c r="T3567" s="493" t="n">
        <v>4417.2</v>
      </c>
      <c r="U3567" s="493" t="n">
        <v>4105.2</v>
      </c>
      <c r="V3567" s="493" t="n">
        <v>3332.7</v>
      </c>
      <c r="W3567" s="493" t="n">
        <v>4380.6</v>
      </c>
      <c r="X3567" s="493" t="n">
        <v>3134.4</v>
      </c>
      <c r="Y3567" s="493" t="n">
        <v>2645.7</v>
      </c>
      <c r="Z3567" s="493" t="n">
        <v>3822.6</v>
      </c>
      <c r="AA3567" s="493" t="n">
        <v>4085.4</v>
      </c>
      <c r="AB3567" s="493" t="n">
        <v>4073.4</v>
      </c>
      <c r="AC3567" s="493" t="n">
        <v>2060.4</v>
      </c>
      <c r="AD3567" s="493" t="n">
        <v>3297.9</v>
      </c>
      <c r="AE3567" s="493" t="n">
        <v>3320.7</v>
      </c>
      <c r="AF3567" s="493" t="n">
        <v>3940.2</v>
      </c>
      <c r="AG3567" s="493" t="n">
        <v>3314.7</v>
      </c>
      <c r="AH3567" s="493" t="n">
        <v>4097.1</v>
      </c>
      <c r="AI3567" s="493" t="n">
        <v>1184.4</v>
      </c>
      <c r="AJ3567" s="493" t="n">
        <v>3221.4</v>
      </c>
      <c r="AK3567" s="493" t="n">
        <v>3748.2</v>
      </c>
      <c r="AL3567" s="493" t="n">
        <v>2421.9</v>
      </c>
      <c r="AM3567" s="493" t="n">
        <v>2976.6</v>
      </c>
      <c r="AN3567" s="493" t="n">
        <v>3268.5</v>
      </c>
      <c r="AO3567" s="493" t="n">
        <v>2155.5</v>
      </c>
      <c r="AP3567" s="493" t="n">
        <v>1257.6</v>
      </c>
      <c r="AQ3567" s="493" t="n">
        <v>7631.28</v>
      </c>
      <c r="AR3567" s="493" t="n">
        <v>9305.700000000001</v>
      </c>
      <c r="AS3567" s="493" t="n">
        <v>10090.4</v>
      </c>
      <c r="AT3567" s="493" t="n">
        <v>12771.58</v>
      </c>
      <c r="AU3567" s="493" t="n">
        <v>8493.6</v>
      </c>
      <c r="AV3567" s="493" t="n">
        <v>8385.1</v>
      </c>
      <c r="AW3567" s="493" t="n">
        <v>12393</v>
      </c>
      <c r="AX3567" s="493" t="n">
        <v>8846.700000000001</v>
      </c>
      <c r="AY3567" s="493" t="n">
        <v>10489.8</v>
      </c>
      <c r="AZ3567" s="493" t="n">
        <v>16552.06</v>
      </c>
      <c r="BA3567" s="493" t="n">
        <v>16920.9</v>
      </c>
      <c r="BB3567" s="493" t="n">
        <v>18180.45</v>
      </c>
      <c r="BC3567" s="493" t="n">
        <v>19457</v>
      </c>
      <c r="BD3567" s="493" t="n">
        <v>15729.7</v>
      </c>
      <c r="BE3567" s="493" t="n">
        <v>13685.4</v>
      </c>
      <c r="BF3567" s="493" t="n">
        <v>17647.8</v>
      </c>
      <c r="BG3567" s="493" t="n">
        <v>16184.54</v>
      </c>
      <c r="BH3567" s="493" t="n">
        <v>16684.38</v>
      </c>
      <c r="BI3567" s="493" t="n">
        <v>22052.07</v>
      </c>
      <c r="BJ3567" s="493" t="n">
        <v>22900.15</v>
      </c>
      <c r="BK3567" s="493" t="n">
        <v>22361.4</v>
      </c>
      <c r="BL3567" s="493" t="n">
        <v>24323.45</v>
      </c>
      <c r="BM3567" s="493" t="n">
        <v>18537</v>
      </c>
      <c r="BN3567" s="493" t="n">
        <v>19059.15</v>
      </c>
      <c r="BO3567" s="493" t="n">
        <v>24457.8</v>
      </c>
      <c r="BP3567" s="493" t="n">
        <v>18385.2</v>
      </c>
      <c r="BQ3567" s="493" t="n">
        <v>19101.6</v>
      </c>
      <c r="BR3567" s="493" t="n">
        <v>22139.4</v>
      </c>
      <c r="BS3567" s="493" t="n">
        <v>16725.9</v>
      </c>
      <c r="BT3567" s="493" t="n">
        <v>13868.1</v>
      </c>
      <c r="BU3567" s="493" t="n">
        <v>13182.83</v>
      </c>
      <c r="BV3567" s="493" t="n">
        <v>13701.6</v>
      </c>
      <c r="BW3567" s="493" t="n">
        <v>13901.14</v>
      </c>
    </row>
    <row r="3568">
      <c r="A3568" t="inlineStr">
        <is>
          <t>[C9D3] Angiotensin-II 길항제 칼슘길항제 복합제</t>
        </is>
      </c>
      <c r="B3568" t="inlineStr">
        <is>
          <t>씨티씨바이오</t>
        </is>
      </c>
      <c r="C3568" t="inlineStr">
        <is>
          <t>듀얼살탄</t>
        </is>
      </c>
      <c r="D3568" t="inlineStr">
        <is>
          <t>씨티씨바이오</t>
        </is>
      </c>
      <c r="E3568" t="inlineStr">
        <is>
          <t>amlodipine besylate,  telmisartan</t>
        </is>
      </c>
      <c r="F3568" t="inlineStr">
        <is>
          <t>기타(치과의원, 치과병원 등)</t>
        </is>
      </c>
      <c r="G3568" t="inlineStr">
        <is>
          <t>Generic</t>
        </is>
      </c>
      <c r="H3568" s="493" t="n">
        <v>0</v>
      </c>
      <c r="I3568" s="493" t="n">
        <v>0</v>
      </c>
      <c r="J3568" s="493" t="n">
        <v>0</v>
      </c>
      <c r="K3568" s="493" t="n">
        <v>0</v>
      </c>
      <c r="L3568" s="493" t="n">
        <v>0</v>
      </c>
      <c r="M3568" s="493" t="n">
        <v>0</v>
      </c>
      <c r="N3568" s="493" t="n">
        <v>0</v>
      </c>
      <c r="O3568" s="493" t="n">
        <v>0</v>
      </c>
      <c r="P3568" s="493" t="n">
        <v>0</v>
      </c>
      <c r="Q3568" s="493" t="n">
        <v>0</v>
      </c>
      <c r="R3568" s="493" t="n">
        <v>0</v>
      </c>
      <c r="S3568" s="493" t="n">
        <v>0</v>
      </c>
      <c r="T3568" s="493" t="n">
        <v>0</v>
      </c>
      <c r="U3568" s="493" t="n">
        <v>0</v>
      </c>
      <c r="V3568" s="493" t="n">
        <v>0</v>
      </c>
      <c r="W3568" s="493" t="n">
        <v>0</v>
      </c>
      <c r="X3568" s="493" t="n">
        <v>0</v>
      </c>
      <c r="Y3568" s="493" t="n">
        <v>0</v>
      </c>
      <c r="Z3568" s="493" t="n">
        <v>0</v>
      </c>
      <c r="AA3568" s="493" t="n">
        <v>0</v>
      </c>
      <c r="AB3568" s="493" t="n">
        <v>0</v>
      </c>
      <c r="AC3568" s="493" t="n">
        <v>0</v>
      </c>
      <c r="AD3568" s="493" t="n">
        <v>0</v>
      </c>
      <c r="AE3568" s="493" t="n">
        <v>810.9</v>
      </c>
      <c r="AF3568" s="493" t="n">
        <v>0</v>
      </c>
      <c r="AG3568" s="493" t="n">
        <v>0</v>
      </c>
      <c r="AH3568" s="493" t="n">
        <v>0</v>
      </c>
      <c r="AI3568" s="493" t="n">
        <v>0</v>
      </c>
      <c r="AJ3568" s="493" t="n">
        <v>0</v>
      </c>
      <c r="AK3568" s="493" t="n">
        <v>0</v>
      </c>
      <c r="AL3568" s="493" t="n">
        <v>0</v>
      </c>
      <c r="AM3568" s="493" t="n">
        <v>0</v>
      </c>
      <c r="AN3568" s="493" t="n">
        <v>505.5</v>
      </c>
      <c r="AO3568" s="493" t="n">
        <v>285.3</v>
      </c>
      <c r="AP3568" s="493" t="n">
        <v>177</v>
      </c>
      <c r="AQ3568" s="493" t="n">
        <v>708.3</v>
      </c>
      <c r="AR3568" s="493" t="n">
        <v>0</v>
      </c>
      <c r="AS3568" s="493" t="n">
        <v>340.2</v>
      </c>
      <c r="AT3568" s="493" t="n">
        <v>352.8</v>
      </c>
      <c r="AU3568" s="493" t="n">
        <v>180.6</v>
      </c>
      <c r="AV3568" s="493" t="n">
        <v>0</v>
      </c>
      <c r="AW3568" s="493" t="n">
        <v>182.4</v>
      </c>
      <c r="AX3568" s="493" t="n">
        <v>372</v>
      </c>
      <c r="AY3568" s="493" t="n">
        <v>403.2</v>
      </c>
      <c r="AZ3568" s="493" t="n">
        <v>0</v>
      </c>
      <c r="BA3568" s="493" t="n">
        <v>528</v>
      </c>
      <c r="BB3568" s="493" t="n">
        <v>0</v>
      </c>
      <c r="BC3568" s="493" t="n">
        <v>200.4</v>
      </c>
      <c r="BD3568" s="493" t="n">
        <v>0</v>
      </c>
      <c r="BE3568" s="493" t="n">
        <v>480</v>
      </c>
      <c r="BF3568" s="493" t="n">
        <v>0</v>
      </c>
      <c r="BG3568" s="493" t="n">
        <v>195.6</v>
      </c>
      <c r="BH3568" s="493" t="n">
        <v>452.1</v>
      </c>
      <c r="BI3568" s="493" t="n">
        <v>178.2</v>
      </c>
      <c r="BJ3568" s="493" t="n">
        <v>0</v>
      </c>
      <c r="BK3568" s="493" t="n">
        <v>583.2</v>
      </c>
      <c r="BL3568" s="493" t="n">
        <v>0</v>
      </c>
      <c r="BM3568" s="493" t="n">
        <v>191.4</v>
      </c>
      <c r="BN3568" s="493" t="n">
        <v>124.8</v>
      </c>
      <c r="BO3568" s="493" t="n">
        <v>207.6</v>
      </c>
      <c r="BP3568" s="493" t="n">
        <v>0</v>
      </c>
      <c r="BQ3568" s="493" t="n">
        <v>295.2</v>
      </c>
      <c r="BR3568" s="493" t="n">
        <v>0</v>
      </c>
      <c r="BS3568" s="493" t="n">
        <v>102.9</v>
      </c>
      <c r="BT3568" s="493" t="n">
        <v>413.1</v>
      </c>
      <c r="BU3568" s="493" t="n">
        <v>0</v>
      </c>
      <c r="BV3568" s="493" t="n">
        <v>0</v>
      </c>
      <c r="BW3568" s="493" t="n">
        <v>0</v>
      </c>
    </row>
    <row r="3569">
      <c r="A3569" t="inlineStr">
        <is>
          <t>[C9D3] Angiotensin-II 길항제 칼슘길항제 복합제</t>
        </is>
      </c>
      <c r="B3569" t="inlineStr">
        <is>
          <t>아리제약</t>
        </is>
      </c>
      <c r="C3569" t="inlineStr">
        <is>
          <t>암로 듀오</t>
        </is>
      </c>
      <c r="D3569" t="inlineStr">
        <is>
          <t>아리제약</t>
        </is>
      </c>
      <c r="E3569" t="inlineStr">
        <is>
          <t>amlodipine besylate,  valsartan</t>
        </is>
      </c>
      <c r="F3569" t="inlineStr">
        <is>
          <t>의원</t>
        </is>
      </c>
      <c r="G3569" t="inlineStr">
        <is>
          <t>Generic</t>
        </is>
      </c>
      <c r="H3569" s="493" t="n">
        <v>0</v>
      </c>
      <c r="I3569" s="493" t="n">
        <v>0</v>
      </c>
      <c r="J3569" s="493" t="n">
        <v>0</v>
      </c>
      <c r="K3569" s="493" t="n">
        <v>0</v>
      </c>
      <c r="L3569" s="493" t="n">
        <v>0</v>
      </c>
      <c r="M3569" s="493" t="n">
        <v>0</v>
      </c>
      <c r="N3569" s="493" t="n">
        <v>0</v>
      </c>
      <c r="O3569" s="493" t="n">
        <v>0</v>
      </c>
      <c r="P3569" s="493" t="n">
        <v>0</v>
      </c>
      <c r="Q3569" s="493" t="n">
        <v>0</v>
      </c>
      <c r="R3569" s="493" t="n">
        <v>0</v>
      </c>
      <c r="S3569" s="493" t="n">
        <v>0</v>
      </c>
      <c r="T3569" s="493" t="n">
        <v>0</v>
      </c>
      <c r="U3569" s="493" t="n">
        <v>0</v>
      </c>
      <c r="V3569" s="493" t="n">
        <v>0</v>
      </c>
      <c r="W3569" s="493" t="n">
        <v>1446.32</v>
      </c>
      <c r="X3569" s="493" t="n">
        <v>1446.72</v>
      </c>
      <c r="Y3569" s="493" t="n">
        <v>1373.6</v>
      </c>
      <c r="Z3569" s="493" t="n">
        <v>1724.06</v>
      </c>
      <c r="AA3569" s="493" t="n">
        <v>0</v>
      </c>
      <c r="AB3569" s="493" t="n">
        <v>1396.64</v>
      </c>
      <c r="AC3569" s="493" t="n">
        <v>1710.52</v>
      </c>
      <c r="AD3569" s="493" t="n">
        <v>1630.86</v>
      </c>
      <c r="AE3569" s="493" t="n">
        <v>1520.3</v>
      </c>
      <c r="AF3569" s="493" t="n">
        <v>2205.2</v>
      </c>
      <c r="AG3569" s="493" t="n">
        <v>930.24</v>
      </c>
      <c r="AH3569" s="493" t="n">
        <v>2135.6</v>
      </c>
      <c r="AI3569" s="493" t="n">
        <v>1483.2</v>
      </c>
      <c r="AJ3569" s="493" t="n">
        <v>2317.64</v>
      </c>
      <c r="AK3569" s="493" t="n">
        <v>1321.6</v>
      </c>
      <c r="AL3569" s="493" t="n">
        <v>1862.28</v>
      </c>
      <c r="AM3569" s="493" t="n">
        <v>1109.68</v>
      </c>
      <c r="AN3569" s="493" t="n">
        <v>1766.24</v>
      </c>
      <c r="AO3569" s="493" t="n">
        <v>1049.1</v>
      </c>
      <c r="AP3569" s="493" t="n">
        <v>1859.52</v>
      </c>
      <c r="AQ3569" s="493" t="n">
        <v>1320.66</v>
      </c>
      <c r="AR3569" s="493" t="n">
        <v>1656.48</v>
      </c>
      <c r="AS3569" s="493" t="n">
        <v>1413.84</v>
      </c>
      <c r="AT3569" s="493" t="n">
        <v>1984.68</v>
      </c>
      <c r="AU3569" s="493" t="n">
        <v>1137.87</v>
      </c>
      <c r="AV3569" s="493" t="n">
        <v>1742.74</v>
      </c>
      <c r="AW3569" s="493" t="n">
        <v>1663.51</v>
      </c>
      <c r="AX3569" s="493" t="n">
        <v>0</v>
      </c>
      <c r="AY3569" s="493" t="n">
        <v>0</v>
      </c>
      <c r="AZ3569" s="493" t="n">
        <v>0</v>
      </c>
      <c r="BA3569" s="493" t="n">
        <v>0</v>
      </c>
      <c r="BB3569" s="493" t="n">
        <v>0</v>
      </c>
      <c r="BC3569" s="493" t="n">
        <v>0</v>
      </c>
      <c r="BD3569" s="493" t="n">
        <v>0</v>
      </c>
      <c r="BE3569" s="493" t="n">
        <v>0</v>
      </c>
      <c r="BF3569" s="493" t="n">
        <v>0</v>
      </c>
      <c r="BG3569" s="493" t="n">
        <v>0</v>
      </c>
      <c r="BH3569" s="493" t="n">
        <v>0</v>
      </c>
      <c r="BI3569" s="493" t="n">
        <v>0</v>
      </c>
      <c r="BJ3569" s="493" t="n">
        <v>0</v>
      </c>
      <c r="BK3569" s="493" t="n">
        <v>0</v>
      </c>
      <c r="BL3569" s="493" t="n">
        <v>0</v>
      </c>
      <c r="BM3569" s="493" t="n">
        <v>0</v>
      </c>
      <c r="BN3569" s="493" t="n">
        <v>0</v>
      </c>
      <c r="BO3569" s="493" t="n">
        <v>0</v>
      </c>
      <c r="BP3569" s="493" t="n">
        <v>0</v>
      </c>
      <c r="BQ3569" s="493" t="n">
        <v>0</v>
      </c>
      <c r="BR3569" s="493" t="n">
        <v>0</v>
      </c>
      <c r="BS3569" s="493" t="n">
        <v>0</v>
      </c>
      <c r="BT3569" s="493" t="n">
        <v>0</v>
      </c>
      <c r="BU3569" s="493" t="n">
        <v>0</v>
      </c>
      <c r="BV3569" s="493" t="n">
        <v>0</v>
      </c>
      <c r="BW3569" s="493" t="n">
        <v>0</v>
      </c>
    </row>
    <row r="3570">
      <c r="A3570" t="inlineStr">
        <is>
          <t>[C9D3] Angiotensin-II 길항제 칼슘길항제 복합제</t>
        </is>
      </c>
      <c r="B3570" t="inlineStr">
        <is>
          <t>아이큐어</t>
        </is>
      </c>
      <c r="C3570" t="inlineStr">
        <is>
          <t>아미포지</t>
        </is>
      </c>
      <c r="D3570" t="inlineStr">
        <is>
          <t>아이큐어</t>
        </is>
      </c>
      <c r="E3570" t="inlineStr">
        <is>
          <t>amlodipine besylate,  valsartan</t>
        </is>
      </c>
      <c r="F3570" t="inlineStr">
        <is>
          <t>상급종합병원</t>
        </is>
      </c>
      <c r="G3570" t="inlineStr">
        <is>
          <t>Generic</t>
        </is>
      </c>
      <c r="H3570" s="493" t="n">
        <v>480</v>
      </c>
      <c r="I3570" s="493" t="n">
        <v>0</v>
      </c>
      <c r="J3570" s="493" t="n">
        <v>0</v>
      </c>
      <c r="K3570" s="493" t="n">
        <v>0</v>
      </c>
      <c r="L3570" s="493" t="n">
        <v>0</v>
      </c>
      <c r="M3570" s="493" t="n">
        <v>0</v>
      </c>
      <c r="N3570" s="493" t="n">
        <v>0</v>
      </c>
      <c r="O3570" s="493" t="n">
        <v>0</v>
      </c>
      <c r="P3570" s="493" t="n">
        <v>0</v>
      </c>
      <c r="Q3570" s="493" t="n">
        <v>0</v>
      </c>
      <c r="R3570" s="493" t="n">
        <v>0</v>
      </c>
      <c r="S3570" s="493" t="n">
        <v>0</v>
      </c>
      <c r="T3570" s="493" t="n">
        <v>0</v>
      </c>
      <c r="U3570" s="493" t="n">
        <v>0</v>
      </c>
      <c r="V3570" s="493" t="n">
        <v>0</v>
      </c>
      <c r="W3570" s="493" t="n">
        <v>0</v>
      </c>
      <c r="X3570" s="493" t="n">
        <v>0</v>
      </c>
      <c r="Y3570" s="493" t="n">
        <v>0</v>
      </c>
      <c r="Z3570" s="493" t="n">
        <v>0</v>
      </c>
      <c r="AA3570" s="493" t="n">
        <v>0</v>
      </c>
      <c r="AB3570" s="493" t="n">
        <v>0</v>
      </c>
      <c r="AC3570" s="493" t="n">
        <v>0</v>
      </c>
      <c r="AD3570" s="493" t="n">
        <v>0</v>
      </c>
      <c r="AE3570" s="493" t="n">
        <v>0</v>
      </c>
      <c r="AF3570" s="493" t="n">
        <v>0</v>
      </c>
      <c r="AG3570" s="493" t="n">
        <v>0</v>
      </c>
      <c r="AH3570" s="493" t="n">
        <v>0</v>
      </c>
      <c r="AI3570" s="493" t="n">
        <v>0</v>
      </c>
      <c r="AJ3570" s="493" t="n">
        <v>0</v>
      </c>
      <c r="AK3570" s="493" t="n">
        <v>0</v>
      </c>
      <c r="AL3570" s="493" t="n">
        <v>0</v>
      </c>
      <c r="AM3570" s="493" t="n">
        <v>0</v>
      </c>
      <c r="AN3570" s="493" t="n">
        <v>0</v>
      </c>
      <c r="AO3570" s="493" t="n">
        <v>0</v>
      </c>
      <c r="AP3570" s="493" t="n">
        <v>0</v>
      </c>
      <c r="AQ3570" s="493" t="n">
        <v>0</v>
      </c>
      <c r="AR3570" s="493" t="n">
        <v>0</v>
      </c>
      <c r="AS3570" s="493" t="n">
        <v>0</v>
      </c>
      <c r="AT3570" s="493" t="n">
        <v>0</v>
      </c>
      <c r="AU3570" s="493" t="n">
        <v>0</v>
      </c>
      <c r="AV3570" s="493" t="n">
        <v>0</v>
      </c>
      <c r="AW3570" s="493" t="n">
        <v>0</v>
      </c>
      <c r="AX3570" s="493" t="n">
        <v>0</v>
      </c>
      <c r="AY3570" s="493" t="n">
        <v>0</v>
      </c>
      <c r="AZ3570" s="493" t="n">
        <v>0</v>
      </c>
      <c r="BA3570" s="493" t="n">
        <v>0</v>
      </c>
      <c r="BB3570" s="493" t="n">
        <v>0</v>
      </c>
      <c r="BC3570" s="493" t="n">
        <v>0</v>
      </c>
      <c r="BD3570" s="493" t="n">
        <v>0</v>
      </c>
      <c r="BE3570" s="493" t="n">
        <v>0</v>
      </c>
      <c r="BF3570" s="493" t="n">
        <v>0</v>
      </c>
      <c r="BG3570" s="493" t="n">
        <v>0</v>
      </c>
      <c r="BH3570" s="493" t="n">
        <v>0</v>
      </c>
      <c r="BI3570" s="493" t="n">
        <v>0</v>
      </c>
      <c r="BJ3570" s="493" t="n">
        <v>0</v>
      </c>
      <c r="BK3570" s="493" t="n">
        <v>0</v>
      </c>
      <c r="BL3570" s="493" t="n">
        <v>0</v>
      </c>
      <c r="BM3570" s="493" t="n">
        <v>0</v>
      </c>
      <c r="BN3570" s="493" t="n">
        <v>0</v>
      </c>
      <c r="BO3570" s="493" t="n">
        <v>0</v>
      </c>
      <c r="BP3570" s="493" t="n">
        <v>0</v>
      </c>
      <c r="BQ3570" s="493" t="n">
        <v>0</v>
      </c>
      <c r="BR3570" s="493" t="n">
        <v>0</v>
      </c>
      <c r="BS3570" s="493" t="n">
        <v>0</v>
      </c>
      <c r="BT3570" s="493" t="n">
        <v>0</v>
      </c>
      <c r="BU3570" s="493" t="n">
        <v>0</v>
      </c>
      <c r="BV3570" s="493" t="n">
        <v>0</v>
      </c>
      <c r="BW3570" s="493" t="n">
        <v>0</v>
      </c>
    </row>
    <row r="3571">
      <c r="A3571" t="inlineStr">
        <is>
          <t>[C9D3] Angiotensin-II 길항제 칼슘길항제 복합제</t>
        </is>
      </c>
      <c r="B3571" t="inlineStr">
        <is>
          <t>아이큐어</t>
        </is>
      </c>
      <c r="C3571" t="inlineStr">
        <is>
          <t>아미포지</t>
        </is>
      </c>
      <c r="D3571" t="inlineStr">
        <is>
          <t>아이큐어</t>
        </is>
      </c>
      <c r="E3571" t="inlineStr">
        <is>
          <t>amlodipine besylate,  valsartan</t>
        </is>
      </c>
      <c r="F3571" t="inlineStr">
        <is>
          <t>종합병원</t>
        </is>
      </c>
      <c r="G3571" t="inlineStr">
        <is>
          <t>Generic</t>
        </is>
      </c>
      <c r="H3571" s="493" t="n">
        <v>9021.43</v>
      </c>
      <c r="I3571" s="493" t="n">
        <v>8672</v>
      </c>
      <c r="J3571" s="493" t="n">
        <v>8543.059999999999</v>
      </c>
      <c r="K3571" s="493" t="n">
        <v>8670.17</v>
      </c>
      <c r="L3571" s="493" t="n">
        <v>9678.66</v>
      </c>
      <c r="M3571" s="493" t="n">
        <v>9807.610000000001</v>
      </c>
      <c r="N3571" s="493" t="n">
        <v>12383.75</v>
      </c>
      <c r="O3571" s="493" t="n">
        <v>9707.26</v>
      </c>
      <c r="P3571" s="493" t="n">
        <v>12110.7</v>
      </c>
      <c r="Q3571" s="493" t="n">
        <v>7498.05</v>
      </c>
      <c r="R3571" s="493" t="n">
        <v>11618.7</v>
      </c>
      <c r="S3571" s="493" t="n">
        <v>9698.219999999999</v>
      </c>
      <c r="T3571" s="493" t="n">
        <v>11042.13</v>
      </c>
      <c r="U3571" s="493" t="n">
        <v>12757.5</v>
      </c>
      <c r="V3571" s="493" t="n">
        <v>12239.72</v>
      </c>
      <c r="W3571" s="493" t="n">
        <v>10609.18</v>
      </c>
      <c r="X3571" s="493" t="n">
        <v>10230</v>
      </c>
      <c r="Y3571" s="493" t="n">
        <v>9952.41</v>
      </c>
      <c r="Z3571" s="493" t="n">
        <v>7049.85</v>
      </c>
      <c r="AA3571" s="493" t="n">
        <v>15368.34</v>
      </c>
      <c r="AB3571" s="493" t="n">
        <v>10053.14</v>
      </c>
      <c r="AC3571" s="493" t="n">
        <v>11447.73</v>
      </c>
      <c r="AD3571" s="493" t="n">
        <v>13795.96</v>
      </c>
      <c r="AE3571" s="493" t="n">
        <v>13730.73</v>
      </c>
      <c r="AF3571" s="493" t="n">
        <v>9444.370000000001</v>
      </c>
      <c r="AG3571" s="493" t="n">
        <v>16371.06</v>
      </c>
      <c r="AH3571" s="493" t="n">
        <v>10462.76</v>
      </c>
      <c r="AI3571" s="493" t="n">
        <v>13420.62</v>
      </c>
      <c r="AJ3571" s="493" t="n">
        <v>13093.19</v>
      </c>
      <c r="AK3571" s="493" t="n">
        <v>13125.1</v>
      </c>
      <c r="AL3571" s="493" t="n">
        <v>13442.44</v>
      </c>
      <c r="AM3571" s="493" t="n">
        <v>10938.1</v>
      </c>
      <c r="AN3571" s="493" t="n">
        <v>7162.86</v>
      </c>
      <c r="AO3571" s="493" t="n">
        <v>7646.4</v>
      </c>
      <c r="AP3571" s="493" t="n">
        <v>5027.6</v>
      </c>
      <c r="AQ3571" s="493" t="n">
        <v>7962.6</v>
      </c>
      <c r="AR3571" s="493" t="n">
        <v>6734.6</v>
      </c>
      <c r="AS3571" s="493" t="n">
        <v>8524.200000000001</v>
      </c>
      <c r="AT3571" s="493" t="n">
        <v>6453.06</v>
      </c>
      <c r="AU3571" s="493" t="n">
        <v>5071.2</v>
      </c>
      <c r="AV3571" s="493" t="n">
        <v>7582.01</v>
      </c>
      <c r="AW3571" s="493" t="n">
        <v>5464</v>
      </c>
      <c r="AX3571" s="493" t="n">
        <v>4069.4</v>
      </c>
      <c r="AY3571" s="493" t="n">
        <v>9131.6</v>
      </c>
      <c r="AZ3571" s="493" t="n">
        <v>3481.5</v>
      </c>
      <c r="BA3571" s="493" t="n">
        <v>6201.12</v>
      </c>
      <c r="BB3571" s="493" t="n">
        <v>7392.6</v>
      </c>
      <c r="BC3571" s="493" t="n">
        <v>9613.41</v>
      </c>
      <c r="BD3571" s="493" t="n">
        <v>3122.7</v>
      </c>
      <c r="BE3571" s="493" t="n">
        <v>1920</v>
      </c>
      <c r="BF3571" s="493" t="n">
        <v>6731.2</v>
      </c>
      <c r="BG3571" s="493" t="n">
        <v>5316.6</v>
      </c>
      <c r="BH3571" s="493" t="n">
        <v>1451.7</v>
      </c>
      <c r="BI3571" s="493" t="n">
        <v>6018</v>
      </c>
      <c r="BJ3571" s="493" t="n">
        <v>4327.2</v>
      </c>
      <c r="BK3571" s="493" t="n">
        <v>2671.2</v>
      </c>
      <c r="BL3571" s="493" t="n">
        <v>7239.6</v>
      </c>
      <c r="BM3571" s="493" t="n">
        <v>2647.2</v>
      </c>
      <c r="BN3571" s="493" t="n">
        <v>1564.8</v>
      </c>
      <c r="BO3571" s="493" t="n">
        <v>5050.8</v>
      </c>
      <c r="BP3571" s="493" t="n">
        <v>1443.6</v>
      </c>
      <c r="BQ3571" s="493" t="n">
        <v>1200</v>
      </c>
      <c r="BR3571" s="493" t="n">
        <v>3740.7</v>
      </c>
      <c r="BS3571" s="493" t="n">
        <v>1566.6</v>
      </c>
      <c r="BT3571" s="493" t="n">
        <v>840</v>
      </c>
      <c r="BU3571" s="493" t="n">
        <v>4463.1</v>
      </c>
      <c r="BV3571" s="493" t="n">
        <v>1083.6</v>
      </c>
      <c r="BW3571" s="493" t="n">
        <v>962.7</v>
      </c>
    </row>
    <row r="3572">
      <c r="A3572" t="inlineStr">
        <is>
          <t>[C9D3] Angiotensin-II 길항제 칼슘길항제 복합제</t>
        </is>
      </c>
      <c r="B3572" t="inlineStr">
        <is>
          <t>아이큐어</t>
        </is>
      </c>
      <c r="C3572" t="inlineStr">
        <is>
          <t>아미포지</t>
        </is>
      </c>
      <c r="D3572" t="inlineStr">
        <is>
          <t>아이큐어</t>
        </is>
      </c>
      <c r="E3572" t="inlineStr">
        <is>
          <t>amlodipine besylate,  valsartan</t>
        </is>
      </c>
      <c r="F3572" t="inlineStr">
        <is>
          <t>병원</t>
        </is>
      </c>
      <c r="G3572" t="inlineStr">
        <is>
          <t>Generic</t>
        </is>
      </c>
      <c r="H3572" s="493" t="n">
        <v>4019.27</v>
      </c>
      <c r="I3572" s="493" t="n">
        <v>2338.74</v>
      </c>
      <c r="J3572" s="493" t="n">
        <v>610.03</v>
      </c>
      <c r="K3572" s="493" t="n">
        <v>610.1799999999999</v>
      </c>
      <c r="L3572" s="493" t="n">
        <v>313.54</v>
      </c>
      <c r="M3572" s="493" t="n">
        <v>512</v>
      </c>
      <c r="N3572" s="493" t="n">
        <v>1160.92</v>
      </c>
      <c r="O3572" s="493" t="n">
        <v>1225.2</v>
      </c>
      <c r="P3572" s="493" t="n">
        <v>1399.76</v>
      </c>
      <c r="Q3572" s="493" t="n">
        <v>1876.06</v>
      </c>
      <c r="R3572" s="493" t="n">
        <v>489.92</v>
      </c>
      <c r="S3572" s="493" t="n">
        <v>570.3200000000001</v>
      </c>
      <c r="T3572" s="493" t="n">
        <v>665.52</v>
      </c>
      <c r="U3572" s="493" t="n">
        <v>557.12</v>
      </c>
      <c r="V3572" s="493" t="n">
        <v>1376.64</v>
      </c>
      <c r="W3572" s="493" t="n">
        <v>774.24</v>
      </c>
      <c r="X3572" s="493" t="n">
        <v>536.84</v>
      </c>
      <c r="Y3572" s="493" t="n">
        <v>308.32</v>
      </c>
      <c r="Z3572" s="493" t="n">
        <v>268.84</v>
      </c>
      <c r="AA3572" s="493" t="n">
        <v>302.7</v>
      </c>
      <c r="AB3572" s="493" t="n">
        <v>305.1</v>
      </c>
      <c r="AC3572" s="493" t="n">
        <v>366.6</v>
      </c>
      <c r="AD3572" s="493" t="n">
        <v>120</v>
      </c>
      <c r="AE3572" s="493" t="n">
        <v>712.8</v>
      </c>
      <c r="AF3572" s="493" t="n">
        <v>243.96</v>
      </c>
      <c r="AG3572" s="493" t="n">
        <v>219.9</v>
      </c>
      <c r="AH3572" s="493" t="n">
        <v>462.75</v>
      </c>
      <c r="AI3572" s="493" t="n">
        <v>98.7</v>
      </c>
      <c r="AJ3572" s="493" t="n">
        <v>180</v>
      </c>
      <c r="AK3572" s="493" t="n">
        <v>475.8</v>
      </c>
      <c r="AL3572" s="493" t="n">
        <v>423.9</v>
      </c>
      <c r="AM3572" s="493" t="n">
        <v>60.3</v>
      </c>
      <c r="AN3572" s="493" t="n">
        <v>0</v>
      </c>
      <c r="AO3572" s="493" t="n">
        <v>0</v>
      </c>
      <c r="AP3572" s="493" t="n">
        <v>0</v>
      </c>
      <c r="AQ3572" s="493" t="n">
        <v>0</v>
      </c>
      <c r="AR3572" s="493" t="n">
        <v>0</v>
      </c>
      <c r="AS3572" s="493" t="n">
        <v>0</v>
      </c>
      <c r="AT3572" s="493" t="n">
        <v>0</v>
      </c>
      <c r="AU3572" s="493" t="n">
        <v>0</v>
      </c>
      <c r="AV3572" s="493" t="n">
        <v>0</v>
      </c>
      <c r="AW3572" s="493" t="n">
        <v>0</v>
      </c>
      <c r="AX3572" s="493" t="n">
        <v>0</v>
      </c>
      <c r="AY3572" s="493" t="n">
        <v>0</v>
      </c>
      <c r="AZ3572" s="493" t="n">
        <v>0</v>
      </c>
      <c r="BA3572" s="493" t="n">
        <v>0</v>
      </c>
      <c r="BB3572" s="493" t="n">
        <v>0</v>
      </c>
      <c r="BC3572" s="493" t="n">
        <v>0</v>
      </c>
      <c r="BD3572" s="493" t="n">
        <v>964.2</v>
      </c>
      <c r="BE3572" s="493" t="n">
        <v>0</v>
      </c>
      <c r="BF3572" s="493" t="n">
        <v>241.2</v>
      </c>
      <c r="BG3572" s="493" t="n">
        <v>0</v>
      </c>
      <c r="BH3572" s="493" t="n">
        <v>723.6</v>
      </c>
      <c r="BI3572" s="493" t="n">
        <v>0</v>
      </c>
      <c r="BJ3572" s="493" t="n">
        <v>972</v>
      </c>
      <c r="BK3572" s="493" t="n">
        <v>0</v>
      </c>
      <c r="BL3572" s="493" t="n">
        <v>361.8</v>
      </c>
      <c r="BM3572" s="493" t="n">
        <v>0</v>
      </c>
      <c r="BN3572" s="493" t="n">
        <v>364.5</v>
      </c>
      <c r="BO3572" s="493" t="n">
        <v>0</v>
      </c>
      <c r="BP3572" s="493" t="n">
        <v>0</v>
      </c>
      <c r="BQ3572" s="493" t="n">
        <v>0</v>
      </c>
      <c r="BR3572" s="493" t="n">
        <v>0</v>
      </c>
      <c r="BS3572" s="493" t="n">
        <v>0</v>
      </c>
      <c r="BT3572" s="493" t="n">
        <v>0</v>
      </c>
      <c r="BU3572" s="493" t="n">
        <v>0</v>
      </c>
      <c r="BV3572" s="493" t="n">
        <v>0</v>
      </c>
      <c r="BW3572" s="493" t="n">
        <v>0</v>
      </c>
    </row>
    <row r="3573">
      <c r="A3573" t="inlineStr">
        <is>
          <t>[C9D3] Angiotensin-II 길항제 칼슘길항제 복합제</t>
        </is>
      </c>
      <c r="B3573" t="inlineStr">
        <is>
          <t>아이큐어</t>
        </is>
      </c>
      <c r="C3573" t="inlineStr">
        <is>
          <t>아미포지</t>
        </is>
      </c>
      <c r="D3573" t="inlineStr">
        <is>
          <t>아이큐어</t>
        </is>
      </c>
      <c r="E3573" t="inlineStr">
        <is>
          <t>amlodipine besylate,  valsartan</t>
        </is>
      </c>
      <c r="F3573" t="inlineStr">
        <is>
          <t>의원</t>
        </is>
      </c>
      <c r="G3573" t="inlineStr">
        <is>
          <t>Generic</t>
        </is>
      </c>
      <c r="H3573" s="493" t="n">
        <v>20171.33</v>
      </c>
      <c r="I3573" s="493" t="n">
        <v>25505.36</v>
      </c>
      <c r="J3573" s="493" t="n">
        <v>25109.46</v>
      </c>
      <c r="K3573" s="493" t="n">
        <v>44950.86</v>
      </c>
      <c r="L3573" s="493" t="n">
        <v>41886.4</v>
      </c>
      <c r="M3573" s="493" t="n">
        <v>40820.51</v>
      </c>
      <c r="N3573" s="493" t="n">
        <v>44445.25</v>
      </c>
      <c r="O3573" s="493" t="n">
        <v>40630.94</v>
      </c>
      <c r="P3573" s="493" t="n">
        <v>36386.75</v>
      </c>
      <c r="Q3573" s="493" t="n">
        <v>44632.57</v>
      </c>
      <c r="R3573" s="493" t="n">
        <v>39589.92</v>
      </c>
      <c r="S3573" s="493" t="n">
        <v>48474.19</v>
      </c>
      <c r="T3573" s="493" t="n">
        <v>43871.42</v>
      </c>
      <c r="U3573" s="493" t="n">
        <v>36360.9</v>
      </c>
      <c r="V3573" s="493" t="n">
        <v>50671.07</v>
      </c>
      <c r="W3573" s="493" t="n">
        <v>41023.55</v>
      </c>
      <c r="X3573" s="493" t="n">
        <v>47546.48</v>
      </c>
      <c r="Y3573" s="493" t="n">
        <v>53304.07</v>
      </c>
      <c r="Z3573" s="493" t="n">
        <v>44954.78</v>
      </c>
      <c r="AA3573" s="493" t="n">
        <v>45664.42</v>
      </c>
      <c r="AB3573" s="493" t="n">
        <v>49681.42</v>
      </c>
      <c r="AC3573" s="493" t="n">
        <v>45982.94</v>
      </c>
      <c r="AD3573" s="493" t="n">
        <v>45205.64</v>
      </c>
      <c r="AE3573" s="493" t="n">
        <v>47650.88</v>
      </c>
      <c r="AF3573" s="493" t="n">
        <v>47122.33</v>
      </c>
      <c r="AG3573" s="493" t="n">
        <v>45714.28</v>
      </c>
      <c r="AH3573" s="493" t="n">
        <v>52185.13</v>
      </c>
      <c r="AI3573" s="493" t="n">
        <v>39826.43</v>
      </c>
      <c r="AJ3573" s="493" t="n">
        <v>48207.32</v>
      </c>
      <c r="AK3573" s="493" t="n">
        <v>42917.76</v>
      </c>
      <c r="AL3573" s="493" t="n">
        <v>40983.77</v>
      </c>
      <c r="AM3573" s="493" t="n">
        <v>41345.76</v>
      </c>
      <c r="AN3573" s="493" t="n">
        <v>37274.76</v>
      </c>
      <c r="AO3573" s="493" t="n">
        <v>32898.31</v>
      </c>
      <c r="AP3573" s="493" t="n">
        <v>33730.1</v>
      </c>
      <c r="AQ3573" s="493" t="n">
        <v>31501.7</v>
      </c>
      <c r="AR3573" s="493" t="n">
        <v>36415.8</v>
      </c>
      <c r="AS3573" s="493" t="n">
        <v>31847.3</v>
      </c>
      <c r="AT3573" s="493" t="n">
        <v>35505.3</v>
      </c>
      <c r="AU3573" s="493" t="n">
        <v>41189.45</v>
      </c>
      <c r="AV3573" s="493" t="n">
        <v>45145.85</v>
      </c>
      <c r="AW3573" s="493" t="n">
        <v>35606.1</v>
      </c>
      <c r="AX3573" s="493" t="n">
        <v>41060.75</v>
      </c>
      <c r="AY3573" s="493" t="n">
        <v>41023.35</v>
      </c>
      <c r="AZ3573" s="493" t="n">
        <v>43770.8</v>
      </c>
      <c r="BA3573" s="493" t="n">
        <v>42564.3</v>
      </c>
      <c r="BB3573" s="493" t="n">
        <v>36835.35</v>
      </c>
      <c r="BC3573" s="493" t="n">
        <v>41038.4</v>
      </c>
      <c r="BD3573" s="493" t="n">
        <v>43151.74</v>
      </c>
      <c r="BE3573" s="493" t="n">
        <v>28216.6</v>
      </c>
      <c r="BF3573" s="493" t="n">
        <v>38547.6</v>
      </c>
      <c r="BG3573" s="493" t="n">
        <v>32905.63</v>
      </c>
      <c r="BH3573" s="493" t="n">
        <v>35667.2</v>
      </c>
      <c r="BI3573" s="493" t="n">
        <v>33906.46</v>
      </c>
      <c r="BJ3573" s="493" t="n">
        <v>41718.15</v>
      </c>
      <c r="BK3573" s="493" t="n">
        <v>43132.45</v>
      </c>
      <c r="BL3573" s="493" t="n">
        <v>41825.04</v>
      </c>
      <c r="BM3573" s="493" t="n">
        <v>29637.44</v>
      </c>
      <c r="BN3573" s="493" t="n">
        <v>29342.55</v>
      </c>
      <c r="BO3573" s="493" t="n">
        <v>31404.5</v>
      </c>
      <c r="BP3573" s="493" t="n">
        <v>25053.04</v>
      </c>
      <c r="BQ3573" s="493" t="n">
        <v>22767.4</v>
      </c>
      <c r="BR3573" s="493" t="n">
        <v>35304</v>
      </c>
      <c r="BS3573" s="493" t="n">
        <v>20933.06</v>
      </c>
      <c r="BT3573" s="493" t="n">
        <v>28235.55</v>
      </c>
      <c r="BU3573" s="493" t="n">
        <v>24094.88</v>
      </c>
      <c r="BV3573" s="493" t="n">
        <v>29425.3</v>
      </c>
      <c r="BW3573" s="493" t="n">
        <v>24873.61</v>
      </c>
    </row>
    <row r="3574">
      <c r="A3574" t="inlineStr">
        <is>
          <t>[C9D3] Angiotensin-II 길항제 칼슘길항제 복합제</t>
        </is>
      </c>
      <c r="B3574" t="inlineStr">
        <is>
          <t>아이큐어</t>
        </is>
      </c>
      <c r="C3574" t="inlineStr">
        <is>
          <t>아미포지</t>
        </is>
      </c>
      <c r="D3574" t="inlineStr">
        <is>
          <t>아이큐어</t>
        </is>
      </c>
      <c r="E3574" t="inlineStr">
        <is>
          <t>amlodipine besylate,  valsartan</t>
        </is>
      </c>
      <c r="F3574" t="inlineStr">
        <is>
          <t>보건소</t>
        </is>
      </c>
      <c r="G3574" t="inlineStr">
        <is>
          <t>Generic</t>
        </is>
      </c>
      <c r="H3574" s="493" t="n">
        <v>0</v>
      </c>
      <c r="I3574" s="493" t="n">
        <v>0</v>
      </c>
      <c r="J3574" s="493" t="n">
        <v>0</v>
      </c>
      <c r="K3574" s="493" t="n">
        <v>0</v>
      </c>
      <c r="L3574" s="493" t="n">
        <v>0</v>
      </c>
      <c r="M3574" s="493" t="n">
        <v>0</v>
      </c>
      <c r="N3574" s="493" t="n">
        <v>0</v>
      </c>
      <c r="O3574" s="493" t="n">
        <v>0</v>
      </c>
      <c r="P3574" s="493" t="n">
        <v>0</v>
      </c>
      <c r="Q3574" s="493" t="n">
        <v>627.6</v>
      </c>
      <c r="R3574" s="493" t="n">
        <v>546.6</v>
      </c>
      <c r="S3574" s="493" t="n">
        <v>0</v>
      </c>
      <c r="T3574" s="493" t="n">
        <v>0</v>
      </c>
      <c r="U3574" s="493" t="n">
        <v>470.4</v>
      </c>
      <c r="V3574" s="493" t="n">
        <v>0</v>
      </c>
      <c r="W3574" s="493" t="n">
        <v>0</v>
      </c>
      <c r="X3574" s="493" t="n">
        <v>84.7</v>
      </c>
      <c r="Y3574" s="493" t="n">
        <v>0</v>
      </c>
      <c r="Z3574" s="493" t="n">
        <v>626.4</v>
      </c>
      <c r="AA3574" s="493" t="n">
        <v>0</v>
      </c>
      <c r="AB3574" s="493" t="n">
        <v>646.2</v>
      </c>
      <c r="AC3574" s="493" t="n">
        <v>0</v>
      </c>
      <c r="AD3574" s="493" t="n">
        <v>579</v>
      </c>
      <c r="AE3574" s="493" t="n">
        <v>0</v>
      </c>
      <c r="AF3574" s="493" t="n">
        <v>0</v>
      </c>
      <c r="AG3574" s="493" t="n">
        <v>0</v>
      </c>
      <c r="AH3574" s="493" t="n">
        <v>0</v>
      </c>
      <c r="AI3574" s="493" t="n">
        <v>0</v>
      </c>
      <c r="AJ3574" s="493" t="n">
        <v>0</v>
      </c>
      <c r="AK3574" s="493" t="n">
        <v>0</v>
      </c>
      <c r="AL3574" s="493" t="n">
        <v>0</v>
      </c>
      <c r="AM3574" s="493" t="n">
        <v>0</v>
      </c>
      <c r="AN3574" s="493" t="n">
        <v>0</v>
      </c>
      <c r="AO3574" s="493" t="n">
        <v>0</v>
      </c>
      <c r="AP3574" s="493" t="n">
        <v>0</v>
      </c>
      <c r="AQ3574" s="493" t="n">
        <v>0</v>
      </c>
      <c r="AR3574" s="493" t="n">
        <v>0</v>
      </c>
      <c r="AS3574" s="493" t="n">
        <v>0</v>
      </c>
      <c r="AT3574" s="493" t="n">
        <v>0</v>
      </c>
      <c r="AU3574" s="493" t="n">
        <v>0</v>
      </c>
      <c r="AV3574" s="493" t="n">
        <v>0</v>
      </c>
      <c r="AW3574" s="493" t="n">
        <v>0</v>
      </c>
      <c r="AX3574" s="493" t="n">
        <v>0</v>
      </c>
      <c r="AY3574" s="493" t="n">
        <v>435</v>
      </c>
      <c r="AZ3574" s="493" t="n">
        <v>0</v>
      </c>
      <c r="BA3574" s="493" t="n">
        <v>136.8</v>
      </c>
      <c r="BB3574" s="493" t="n">
        <v>0</v>
      </c>
      <c r="BC3574" s="493" t="n">
        <v>531</v>
      </c>
      <c r="BD3574" s="493" t="n">
        <v>85.8</v>
      </c>
      <c r="BE3574" s="493" t="n">
        <v>0</v>
      </c>
      <c r="BF3574" s="493" t="n">
        <v>0</v>
      </c>
      <c r="BG3574" s="493" t="n">
        <v>0</v>
      </c>
      <c r="BH3574" s="493" t="n">
        <v>0</v>
      </c>
      <c r="BI3574" s="493" t="n">
        <v>0</v>
      </c>
      <c r="BJ3574" s="493" t="n">
        <v>0</v>
      </c>
      <c r="BK3574" s="493" t="n">
        <v>70.2</v>
      </c>
      <c r="BL3574" s="493" t="n">
        <v>0</v>
      </c>
      <c r="BM3574" s="493" t="n">
        <v>0</v>
      </c>
      <c r="BN3574" s="493" t="n">
        <v>0</v>
      </c>
      <c r="BO3574" s="493" t="n">
        <v>0</v>
      </c>
      <c r="BP3574" s="493" t="n">
        <v>0</v>
      </c>
      <c r="BQ3574" s="493" t="n">
        <v>0</v>
      </c>
      <c r="BR3574" s="493" t="n">
        <v>0</v>
      </c>
      <c r="BS3574" s="493" t="n">
        <v>0</v>
      </c>
      <c r="BT3574" s="493" t="n">
        <v>0</v>
      </c>
      <c r="BU3574" s="493" t="n">
        <v>0</v>
      </c>
      <c r="BV3574" s="493" t="n">
        <v>0</v>
      </c>
      <c r="BW3574" s="493" t="n">
        <v>0</v>
      </c>
    </row>
    <row r="3575">
      <c r="A3575" t="inlineStr">
        <is>
          <t>[C9D3] Angiotensin-II 길항제 칼슘길항제 복합제</t>
        </is>
      </c>
      <c r="B3575" t="inlineStr">
        <is>
          <t>아주약품</t>
        </is>
      </c>
      <c r="C3575" t="inlineStr">
        <is>
          <t>로자디핀</t>
        </is>
      </c>
      <c r="D3575" t="inlineStr">
        <is>
          <t>아주약품</t>
        </is>
      </c>
      <c r="E3575" t="inlineStr">
        <is>
          <t>amlodipine besylate  ( as amlodipine),  losartan potassium</t>
        </is>
      </c>
      <c r="F3575" t="inlineStr">
        <is>
          <t>병원</t>
        </is>
      </c>
      <c r="G3575" t="inlineStr">
        <is>
          <t>Generic</t>
        </is>
      </c>
      <c r="H3575" s="493" t="n">
        <v>0</v>
      </c>
      <c r="I3575" s="493" t="n">
        <v>0</v>
      </c>
      <c r="J3575" s="493" t="n">
        <v>0</v>
      </c>
      <c r="K3575" s="493" t="n">
        <v>0</v>
      </c>
      <c r="L3575" s="493" t="n">
        <v>0</v>
      </c>
      <c r="M3575" s="493" t="n">
        <v>274.5</v>
      </c>
      <c r="N3575" s="493" t="n">
        <v>0</v>
      </c>
      <c r="O3575" s="493" t="n">
        <v>0</v>
      </c>
      <c r="P3575" s="493" t="n">
        <v>623.7</v>
      </c>
      <c r="Q3575" s="493" t="n">
        <v>408</v>
      </c>
      <c r="R3575" s="493" t="n">
        <v>0</v>
      </c>
      <c r="S3575" s="493" t="n">
        <v>0</v>
      </c>
      <c r="T3575" s="493" t="n">
        <v>0</v>
      </c>
      <c r="U3575" s="493" t="n">
        <v>0</v>
      </c>
      <c r="V3575" s="493" t="n">
        <v>0</v>
      </c>
      <c r="W3575" s="493" t="n">
        <v>0</v>
      </c>
      <c r="X3575" s="493" t="n">
        <v>0</v>
      </c>
      <c r="Y3575" s="493" t="n">
        <v>0</v>
      </c>
      <c r="Z3575" s="493" t="n">
        <v>0</v>
      </c>
      <c r="AA3575" s="493" t="n">
        <v>0</v>
      </c>
      <c r="AB3575" s="493" t="n">
        <v>0</v>
      </c>
      <c r="AC3575" s="493" t="n">
        <v>0</v>
      </c>
      <c r="AD3575" s="493" t="n">
        <v>0</v>
      </c>
      <c r="AE3575" s="493" t="n">
        <v>0</v>
      </c>
      <c r="AF3575" s="493" t="n">
        <v>0</v>
      </c>
      <c r="AG3575" s="493" t="n">
        <v>0</v>
      </c>
      <c r="AH3575" s="493" t="n">
        <v>0</v>
      </c>
      <c r="AI3575" s="493" t="n">
        <v>0</v>
      </c>
      <c r="AJ3575" s="493" t="n">
        <v>0</v>
      </c>
      <c r="AK3575" s="493" t="n">
        <v>0</v>
      </c>
      <c r="AL3575" s="493" t="n">
        <v>0</v>
      </c>
      <c r="AM3575" s="493" t="n">
        <v>0</v>
      </c>
      <c r="AN3575" s="493" t="n">
        <v>0</v>
      </c>
      <c r="AO3575" s="493" t="n">
        <v>0</v>
      </c>
      <c r="AP3575" s="493" t="n">
        <v>0</v>
      </c>
      <c r="AQ3575" s="493" t="n">
        <v>0</v>
      </c>
      <c r="AR3575" s="493" t="n">
        <v>0</v>
      </c>
      <c r="AS3575" s="493" t="n">
        <v>0</v>
      </c>
      <c r="AT3575" s="493" t="n">
        <v>0</v>
      </c>
      <c r="AU3575" s="493" t="n">
        <v>0</v>
      </c>
      <c r="AV3575" s="493" t="n">
        <v>240</v>
      </c>
      <c r="AW3575" s="493" t="n">
        <v>0</v>
      </c>
      <c r="AX3575" s="493" t="n">
        <v>487.8</v>
      </c>
      <c r="AY3575" s="493" t="n">
        <v>0</v>
      </c>
      <c r="AZ3575" s="493" t="n">
        <v>488.4</v>
      </c>
      <c r="BA3575" s="493" t="n">
        <v>0</v>
      </c>
      <c r="BB3575" s="493" t="n">
        <v>0</v>
      </c>
      <c r="BC3575" s="493" t="n">
        <v>2418</v>
      </c>
      <c r="BD3575" s="493" t="n">
        <v>0</v>
      </c>
      <c r="BE3575" s="493" t="n">
        <v>0</v>
      </c>
      <c r="BF3575" s="493" t="n">
        <v>489</v>
      </c>
      <c r="BG3575" s="493" t="n">
        <v>0</v>
      </c>
      <c r="BH3575" s="493" t="n">
        <v>925.2</v>
      </c>
      <c r="BI3575" s="493" t="n">
        <v>2914.27</v>
      </c>
      <c r="BJ3575" s="493" t="n">
        <v>7039.26</v>
      </c>
      <c r="BK3575" s="493" t="n">
        <v>4241.46</v>
      </c>
      <c r="BL3575" s="493" t="n">
        <v>6024.49</v>
      </c>
      <c r="BM3575" s="493" t="n">
        <v>4403.02</v>
      </c>
      <c r="BN3575" s="493" t="n">
        <v>5422.68</v>
      </c>
      <c r="BO3575" s="493" t="n">
        <v>4156.3</v>
      </c>
      <c r="BP3575" s="493" t="n">
        <v>2395.8</v>
      </c>
      <c r="BQ3575" s="493" t="n">
        <v>4985.46</v>
      </c>
      <c r="BR3575" s="493" t="n">
        <v>4775.88</v>
      </c>
      <c r="BS3575" s="493" t="n">
        <v>3833.1</v>
      </c>
      <c r="BT3575" s="493" t="n">
        <v>4766.6</v>
      </c>
      <c r="BU3575" s="493" t="n">
        <v>6678.04</v>
      </c>
      <c r="BV3575" s="493" t="n">
        <v>4399.79</v>
      </c>
      <c r="BW3575" s="493" t="n">
        <v>5373.08</v>
      </c>
    </row>
    <row r="3576">
      <c r="A3576" t="inlineStr">
        <is>
          <t>[C9D3] Angiotensin-II 길항제 칼슘길항제 복합제</t>
        </is>
      </c>
      <c r="B3576" t="inlineStr">
        <is>
          <t>아주약품</t>
        </is>
      </c>
      <c r="C3576" t="inlineStr">
        <is>
          <t>로자디핀</t>
        </is>
      </c>
      <c r="D3576" t="inlineStr">
        <is>
          <t>아주약품</t>
        </is>
      </c>
      <c r="E3576" t="inlineStr">
        <is>
          <t>amlodipine besylate  ( as amlodipine),  losartan potassium</t>
        </is>
      </c>
      <c r="F3576" t="inlineStr">
        <is>
          <t>의원</t>
        </is>
      </c>
      <c r="G3576" t="inlineStr">
        <is>
          <t>Generic</t>
        </is>
      </c>
      <c r="H3576" s="493" t="n">
        <v>16746</v>
      </c>
      <c r="I3576" s="493" t="n">
        <v>14814</v>
      </c>
      <c r="J3576" s="493" t="n">
        <v>15141.9</v>
      </c>
      <c r="K3576" s="493" t="n">
        <v>15688.5</v>
      </c>
      <c r="L3576" s="493" t="n">
        <v>15870.4</v>
      </c>
      <c r="M3576" s="493" t="n">
        <v>15320.1</v>
      </c>
      <c r="N3576" s="493" t="n">
        <v>15903.2</v>
      </c>
      <c r="O3576" s="493" t="n">
        <v>14158.3</v>
      </c>
      <c r="P3576" s="493" t="n">
        <v>14905.1</v>
      </c>
      <c r="Q3576" s="493" t="n">
        <v>13340.8</v>
      </c>
      <c r="R3576" s="493" t="n">
        <v>12066</v>
      </c>
      <c r="S3576" s="493" t="n">
        <v>0</v>
      </c>
      <c r="T3576" s="493" t="n">
        <v>0</v>
      </c>
      <c r="U3576" s="493" t="n">
        <v>0</v>
      </c>
      <c r="V3576" s="493" t="n">
        <v>0</v>
      </c>
      <c r="W3576" s="493" t="n">
        <v>0</v>
      </c>
      <c r="X3576" s="493" t="n">
        <v>0</v>
      </c>
      <c r="Y3576" s="493" t="n">
        <v>0</v>
      </c>
      <c r="Z3576" s="493" t="n">
        <v>0</v>
      </c>
      <c r="AA3576" s="493" t="n">
        <v>0</v>
      </c>
      <c r="AB3576" s="493" t="n">
        <v>0</v>
      </c>
      <c r="AC3576" s="493" t="n">
        <v>0</v>
      </c>
      <c r="AD3576" s="493" t="n">
        <v>1750.2</v>
      </c>
      <c r="AE3576" s="493" t="n">
        <v>3102.6</v>
      </c>
      <c r="AF3576" s="493" t="n">
        <v>3455.04</v>
      </c>
      <c r="AG3576" s="493" t="n">
        <v>3419.4</v>
      </c>
      <c r="AH3576" s="493" t="n">
        <v>2927.4</v>
      </c>
      <c r="AI3576" s="493" t="n">
        <v>3379.28</v>
      </c>
      <c r="AJ3576" s="493" t="n">
        <v>5204.7</v>
      </c>
      <c r="AK3576" s="493" t="n">
        <v>4479</v>
      </c>
      <c r="AL3576" s="493" t="n">
        <v>4210.2</v>
      </c>
      <c r="AM3576" s="493" t="n">
        <v>3987.86</v>
      </c>
      <c r="AN3576" s="493" t="n">
        <v>3204.3</v>
      </c>
      <c r="AO3576" s="493" t="n">
        <v>3632.4</v>
      </c>
      <c r="AP3576" s="493" t="n">
        <v>6279.6</v>
      </c>
      <c r="AQ3576" s="493" t="n">
        <v>4625.7</v>
      </c>
      <c r="AR3576" s="493" t="n">
        <v>4118</v>
      </c>
      <c r="AS3576" s="493" t="n">
        <v>5137.2</v>
      </c>
      <c r="AT3576" s="493" t="n">
        <v>5188.5</v>
      </c>
      <c r="AU3576" s="493" t="n">
        <v>8134.3</v>
      </c>
      <c r="AV3576" s="493" t="n">
        <v>7279.5</v>
      </c>
      <c r="AW3576" s="493" t="n">
        <v>2856</v>
      </c>
      <c r="AX3576" s="493" t="n">
        <v>2532.6</v>
      </c>
      <c r="AY3576" s="493" t="n">
        <v>3027</v>
      </c>
      <c r="AZ3576" s="493" t="n">
        <v>3050.1</v>
      </c>
      <c r="BA3576" s="493" t="n">
        <v>3267.05</v>
      </c>
      <c r="BB3576" s="493" t="n">
        <v>2228.7</v>
      </c>
      <c r="BC3576" s="493" t="n">
        <v>4377.6</v>
      </c>
      <c r="BD3576" s="493" t="n">
        <v>5378.55</v>
      </c>
      <c r="BE3576" s="493" t="n">
        <v>4762.5</v>
      </c>
      <c r="BF3576" s="493" t="n">
        <v>5185.2</v>
      </c>
      <c r="BG3576" s="493" t="n">
        <v>6636</v>
      </c>
      <c r="BH3576" s="493" t="n">
        <v>4141.05</v>
      </c>
      <c r="BI3576" s="493" t="n">
        <v>5279.1</v>
      </c>
      <c r="BJ3576" s="493" t="n">
        <v>5612.05</v>
      </c>
      <c r="BK3576" s="493" t="n">
        <v>8282.51</v>
      </c>
      <c r="BL3576" s="493" t="n">
        <v>10172.75</v>
      </c>
      <c r="BM3576" s="493" t="n">
        <v>12448.84</v>
      </c>
      <c r="BN3576" s="493" t="n">
        <v>10186.8</v>
      </c>
      <c r="BO3576" s="493" t="n">
        <v>12363.85</v>
      </c>
      <c r="BP3576" s="493" t="n">
        <v>11420.26</v>
      </c>
      <c r="BQ3576" s="493" t="n">
        <v>11660.58</v>
      </c>
      <c r="BR3576" s="493" t="n">
        <v>10200.6</v>
      </c>
      <c r="BS3576" s="493" t="n">
        <v>12365.17</v>
      </c>
      <c r="BT3576" s="493" t="n">
        <v>14062.51</v>
      </c>
      <c r="BU3576" s="493" t="n">
        <v>13247.1</v>
      </c>
      <c r="BV3576" s="493" t="n">
        <v>13022.11</v>
      </c>
      <c r="BW3576" s="493" t="n">
        <v>13419.33</v>
      </c>
    </row>
    <row r="3577">
      <c r="A3577" t="inlineStr">
        <is>
          <t>[C9D3] Angiotensin-II 길항제 칼슘길항제 복합제</t>
        </is>
      </c>
      <c r="B3577" t="inlineStr">
        <is>
          <t>아주약품</t>
        </is>
      </c>
      <c r="C3577" t="inlineStr">
        <is>
          <t>로자디핀</t>
        </is>
      </c>
      <c r="D3577" t="inlineStr">
        <is>
          <t>아주약품</t>
        </is>
      </c>
      <c r="E3577" t="inlineStr">
        <is>
          <t>amlodipine besylate  ( as amlodipine),  losartan potassium</t>
        </is>
      </c>
      <c r="F3577" t="inlineStr">
        <is>
          <t>보건소</t>
        </is>
      </c>
      <c r="G3577" t="inlineStr">
        <is>
          <t>Generic</t>
        </is>
      </c>
      <c r="H3577" s="493" t="n">
        <v>200.7</v>
      </c>
      <c r="I3577" s="493" t="n">
        <v>0</v>
      </c>
      <c r="J3577" s="493" t="n">
        <v>0</v>
      </c>
      <c r="K3577" s="493" t="n">
        <v>269.1</v>
      </c>
      <c r="L3577" s="493" t="n">
        <v>0</v>
      </c>
      <c r="M3577" s="493" t="n">
        <v>0</v>
      </c>
      <c r="N3577" s="493" t="n">
        <v>234</v>
      </c>
      <c r="O3577" s="493" t="n">
        <v>0</v>
      </c>
      <c r="P3577" s="493" t="n">
        <v>0</v>
      </c>
      <c r="Q3577" s="493" t="n">
        <v>267.3</v>
      </c>
      <c r="R3577" s="493" t="n">
        <v>0</v>
      </c>
      <c r="S3577" s="493" t="n">
        <v>0</v>
      </c>
      <c r="T3577" s="493" t="n">
        <v>0</v>
      </c>
      <c r="U3577" s="493" t="n">
        <v>0</v>
      </c>
      <c r="V3577" s="493" t="n">
        <v>0</v>
      </c>
      <c r="W3577" s="493" t="n">
        <v>0</v>
      </c>
      <c r="X3577" s="493" t="n">
        <v>0</v>
      </c>
      <c r="Y3577" s="493" t="n">
        <v>0</v>
      </c>
      <c r="Z3577" s="493" t="n">
        <v>0</v>
      </c>
      <c r="AA3577" s="493" t="n">
        <v>0</v>
      </c>
      <c r="AB3577" s="493" t="n">
        <v>0</v>
      </c>
      <c r="AC3577" s="493" t="n">
        <v>0</v>
      </c>
      <c r="AD3577" s="493" t="n">
        <v>0</v>
      </c>
      <c r="AE3577" s="493" t="n">
        <v>0</v>
      </c>
      <c r="AF3577" s="493" t="n">
        <v>0</v>
      </c>
      <c r="AG3577" s="493" t="n">
        <v>0</v>
      </c>
      <c r="AH3577" s="493" t="n">
        <v>0</v>
      </c>
      <c r="AI3577" s="493" t="n">
        <v>0</v>
      </c>
      <c r="AJ3577" s="493" t="n">
        <v>0</v>
      </c>
      <c r="AK3577" s="493" t="n">
        <v>0</v>
      </c>
      <c r="AL3577" s="493" t="n">
        <v>0</v>
      </c>
      <c r="AM3577" s="493" t="n">
        <v>0</v>
      </c>
      <c r="AN3577" s="493" t="n">
        <v>0</v>
      </c>
      <c r="AO3577" s="493" t="n">
        <v>0</v>
      </c>
      <c r="AP3577" s="493" t="n">
        <v>58.2</v>
      </c>
      <c r="AQ3577" s="493" t="n">
        <v>68.40000000000001</v>
      </c>
      <c r="AR3577" s="493" t="n">
        <v>99</v>
      </c>
      <c r="AS3577" s="493" t="n">
        <v>29.7</v>
      </c>
      <c r="AT3577" s="493" t="n">
        <v>90</v>
      </c>
      <c r="AU3577" s="493" t="n">
        <v>90.90000000000001</v>
      </c>
      <c r="AV3577" s="493" t="n">
        <v>0</v>
      </c>
      <c r="AW3577" s="493" t="n">
        <v>134.1</v>
      </c>
      <c r="AX3577" s="493" t="n">
        <v>99.90000000000001</v>
      </c>
      <c r="AY3577" s="493" t="n">
        <v>0</v>
      </c>
      <c r="AZ3577" s="493" t="n">
        <v>423</v>
      </c>
      <c r="BA3577" s="493" t="n">
        <v>0</v>
      </c>
      <c r="BB3577" s="493" t="n">
        <v>92.7</v>
      </c>
      <c r="BC3577" s="493" t="n">
        <v>552.9</v>
      </c>
      <c r="BD3577" s="493" t="n">
        <v>366.3</v>
      </c>
      <c r="BE3577" s="493" t="n">
        <v>411</v>
      </c>
      <c r="BF3577" s="493" t="n">
        <v>0</v>
      </c>
      <c r="BG3577" s="493" t="n">
        <v>900.6</v>
      </c>
      <c r="BH3577" s="493" t="n">
        <v>280.8</v>
      </c>
      <c r="BI3577" s="493" t="n">
        <v>0</v>
      </c>
      <c r="BJ3577" s="493" t="n">
        <v>0</v>
      </c>
      <c r="BK3577" s="493" t="n">
        <v>225</v>
      </c>
      <c r="BL3577" s="493" t="n">
        <v>146.4</v>
      </c>
      <c r="BM3577" s="493" t="n">
        <v>178.5</v>
      </c>
      <c r="BN3577" s="493" t="n">
        <v>145.2</v>
      </c>
      <c r="BO3577" s="493" t="n">
        <v>129</v>
      </c>
      <c r="BP3577" s="493" t="n">
        <v>261</v>
      </c>
      <c r="BQ3577" s="493" t="n">
        <v>166.8</v>
      </c>
      <c r="BR3577" s="493" t="n">
        <v>561</v>
      </c>
      <c r="BS3577" s="493" t="n">
        <v>76.2</v>
      </c>
      <c r="BT3577" s="493" t="n">
        <v>158.4</v>
      </c>
      <c r="BU3577" s="493" t="n">
        <v>384.9</v>
      </c>
      <c r="BV3577" s="493" t="n">
        <v>250.2</v>
      </c>
      <c r="BW3577" s="493" t="n">
        <v>386.1</v>
      </c>
    </row>
    <row r="3578">
      <c r="A3578" t="inlineStr">
        <is>
          <t>[C9D3] Angiotensin-II 길항제 칼슘길항제 복합제</t>
        </is>
      </c>
      <c r="B3578" t="inlineStr">
        <is>
          <t>아주약품</t>
        </is>
      </c>
      <c r="C3578" t="inlineStr">
        <is>
          <t>세바코</t>
        </is>
      </c>
      <c r="D3578" t="inlineStr">
        <is>
          <t>아주약품</t>
        </is>
      </c>
      <c r="E3578" t="inlineStr">
        <is>
          <t>amlodipine besylate,  olmesartan medoxomil</t>
        </is>
      </c>
      <c r="F3578" t="inlineStr">
        <is>
          <t>상급종합병원</t>
        </is>
      </c>
      <c r="G3578" t="inlineStr">
        <is>
          <t>Generic</t>
        </is>
      </c>
      <c r="H3578" s="493" t="n">
        <v>0</v>
      </c>
      <c r="I3578" s="493" t="n">
        <v>0</v>
      </c>
      <c r="J3578" s="493" t="n">
        <v>0</v>
      </c>
      <c r="K3578" s="493" t="n">
        <v>0</v>
      </c>
      <c r="L3578" s="493" t="n">
        <v>0</v>
      </c>
      <c r="M3578" s="493" t="n">
        <v>0</v>
      </c>
      <c r="N3578" s="493" t="n">
        <v>0</v>
      </c>
      <c r="O3578" s="493" t="n">
        <v>0</v>
      </c>
      <c r="P3578" s="493" t="n">
        <v>0</v>
      </c>
      <c r="Q3578" s="493" t="n">
        <v>0</v>
      </c>
      <c r="R3578" s="493" t="n">
        <v>0</v>
      </c>
      <c r="S3578" s="493" t="n">
        <v>0</v>
      </c>
      <c r="T3578" s="493" t="n">
        <v>0</v>
      </c>
      <c r="U3578" s="493" t="n">
        <v>0</v>
      </c>
      <c r="V3578" s="493" t="n">
        <v>0</v>
      </c>
      <c r="W3578" s="493" t="n">
        <v>0</v>
      </c>
      <c r="X3578" s="493" t="n">
        <v>0</v>
      </c>
      <c r="Y3578" s="493" t="n">
        <v>0</v>
      </c>
      <c r="Z3578" s="493" t="n">
        <v>0</v>
      </c>
      <c r="AA3578" s="493" t="n">
        <v>0</v>
      </c>
      <c r="AB3578" s="493" t="n">
        <v>0</v>
      </c>
      <c r="AC3578" s="493" t="n">
        <v>0</v>
      </c>
      <c r="AD3578" s="493" t="n">
        <v>0</v>
      </c>
      <c r="AE3578" s="493" t="n">
        <v>0</v>
      </c>
      <c r="AF3578" s="493" t="n">
        <v>0</v>
      </c>
      <c r="AG3578" s="493" t="n">
        <v>0</v>
      </c>
      <c r="AH3578" s="493" t="n">
        <v>0</v>
      </c>
      <c r="AI3578" s="493" t="n">
        <v>0</v>
      </c>
      <c r="AJ3578" s="493" t="n">
        <v>0</v>
      </c>
      <c r="AK3578" s="493" t="n">
        <v>0</v>
      </c>
      <c r="AL3578" s="493" t="n">
        <v>0</v>
      </c>
      <c r="AM3578" s="493" t="n">
        <v>0</v>
      </c>
      <c r="AN3578" s="493" t="n">
        <v>0</v>
      </c>
      <c r="AO3578" s="493" t="n">
        <v>0</v>
      </c>
      <c r="AP3578" s="493" t="n">
        <v>0</v>
      </c>
      <c r="AQ3578" s="493" t="n">
        <v>0</v>
      </c>
      <c r="AR3578" s="493" t="n">
        <v>0</v>
      </c>
      <c r="AS3578" s="493" t="n">
        <v>0</v>
      </c>
      <c r="AT3578" s="493" t="n">
        <v>0</v>
      </c>
      <c r="AU3578" s="493" t="n">
        <v>0</v>
      </c>
      <c r="AV3578" s="493" t="n">
        <v>0</v>
      </c>
      <c r="AW3578" s="493" t="n">
        <v>0</v>
      </c>
      <c r="AX3578" s="493" t="n">
        <v>0</v>
      </c>
      <c r="AY3578" s="493" t="n">
        <v>0</v>
      </c>
      <c r="AZ3578" s="493" t="n">
        <v>0</v>
      </c>
      <c r="BA3578" s="493" t="n">
        <v>0</v>
      </c>
      <c r="BB3578" s="493" t="n">
        <v>0</v>
      </c>
      <c r="BC3578" s="493" t="n">
        <v>0</v>
      </c>
      <c r="BD3578" s="493" t="n">
        <v>0</v>
      </c>
      <c r="BE3578" s="493" t="n">
        <v>0</v>
      </c>
      <c r="BF3578" s="493" t="n">
        <v>0</v>
      </c>
      <c r="BG3578" s="493" t="n">
        <v>0</v>
      </c>
      <c r="BH3578" s="493" t="n">
        <v>0</v>
      </c>
      <c r="BI3578" s="493" t="n">
        <v>0</v>
      </c>
      <c r="BJ3578" s="493" t="n">
        <v>0</v>
      </c>
      <c r="BK3578" s="493" t="n">
        <v>0</v>
      </c>
      <c r="BL3578" s="493" t="n">
        <v>0</v>
      </c>
      <c r="BM3578" s="493" t="n">
        <v>0</v>
      </c>
      <c r="BN3578" s="493" t="n">
        <v>0</v>
      </c>
      <c r="BO3578" s="493" t="n">
        <v>0</v>
      </c>
      <c r="BP3578" s="493" t="n">
        <v>1173</v>
      </c>
      <c r="BQ3578" s="493" t="n">
        <v>2301.53</v>
      </c>
      <c r="BR3578" s="493" t="n">
        <v>0</v>
      </c>
      <c r="BS3578" s="493" t="n">
        <v>3403.92</v>
      </c>
      <c r="BT3578" s="493" t="n">
        <v>3300.06</v>
      </c>
      <c r="BU3578" s="493" t="n">
        <v>809.9</v>
      </c>
      <c r="BV3578" s="493" t="n">
        <v>1070.61</v>
      </c>
      <c r="BW3578" s="493" t="n">
        <v>1682.65</v>
      </c>
    </row>
    <row r="3579">
      <c r="A3579" t="inlineStr">
        <is>
          <t>[C9D3] Angiotensin-II 길항제 칼슘길항제 복합제</t>
        </is>
      </c>
      <c r="B3579" t="inlineStr">
        <is>
          <t>아주약품</t>
        </is>
      </c>
      <c r="C3579" t="inlineStr">
        <is>
          <t>세바코</t>
        </is>
      </c>
      <c r="D3579" t="inlineStr">
        <is>
          <t>아주약품</t>
        </is>
      </c>
      <c r="E3579" t="inlineStr">
        <is>
          <t>amlodipine besylate,  olmesartan medoxomil</t>
        </is>
      </c>
      <c r="F3579" t="inlineStr">
        <is>
          <t>종합병원</t>
        </is>
      </c>
      <c r="G3579" t="inlineStr">
        <is>
          <t>Generic</t>
        </is>
      </c>
      <c r="H3579" s="493" t="n">
        <v>6181.81</v>
      </c>
      <c r="I3579" s="493" t="n">
        <v>8007.8</v>
      </c>
      <c r="J3579" s="493" t="n">
        <v>12184.13</v>
      </c>
      <c r="K3579" s="493" t="n">
        <v>5733.94</v>
      </c>
      <c r="L3579" s="493" t="n">
        <v>8029.34</v>
      </c>
      <c r="M3579" s="493" t="n">
        <v>8452.629999999999</v>
      </c>
      <c r="N3579" s="493" t="n">
        <v>7816.38</v>
      </c>
      <c r="O3579" s="493" t="n">
        <v>13724.27</v>
      </c>
      <c r="P3579" s="493" t="n">
        <v>9001.07</v>
      </c>
      <c r="Q3579" s="493" t="n">
        <v>9366.85</v>
      </c>
      <c r="R3579" s="493" t="n">
        <v>9791.51</v>
      </c>
      <c r="S3579" s="493" t="n">
        <v>13158.42</v>
      </c>
      <c r="T3579" s="493" t="n">
        <v>9510.469999999999</v>
      </c>
      <c r="U3579" s="493" t="n">
        <v>4138.46</v>
      </c>
      <c r="V3579" s="493" t="n">
        <v>2286.05</v>
      </c>
      <c r="W3579" s="493" t="n">
        <v>102.6</v>
      </c>
      <c r="X3579" s="493" t="n">
        <v>0</v>
      </c>
      <c r="Y3579" s="493" t="n">
        <v>0</v>
      </c>
      <c r="Z3579" s="493" t="n">
        <v>0</v>
      </c>
      <c r="AA3579" s="493" t="n">
        <v>0</v>
      </c>
      <c r="AB3579" s="493" t="n">
        <v>0</v>
      </c>
      <c r="AC3579" s="493" t="n">
        <v>0</v>
      </c>
      <c r="AD3579" s="493" t="n">
        <v>0</v>
      </c>
      <c r="AE3579" s="493" t="n">
        <v>0</v>
      </c>
      <c r="AF3579" s="493" t="n">
        <v>0</v>
      </c>
      <c r="AG3579" s="493" t="n">
        <v>0</v>
      </c>
      <c r="AH3579" s="493" t="n">
        <v>0</v>
      </c>
      <c r="AI3579" s="493" t="n">
        <v>0</v>
      </c>
      <c r="AJ3579" s="493" t="n">
        <v>0</v>
      </c>
      <c r="AK3579" s="493" t="n">
        <v>0</v>
      </c>
      <c r="AL3579" s="493" t="n">
        <v>0</v>
      </c>
      <c r="AM3579" s="493" t="n">
        <v>0</v>
      </c>
      <c r="AN3579" s="493" t="n">
        <v>0</v>
      </c>
      <c r="AO3579" s="493" t="n">
        <v>0</v>
      </c>
      <c r="AP3579" s="493" t="n">
        <v>0</v>
      </c>
      <c r="AQ3579" s="493" t="n">
        <v>0</v>
      </c>
      <c r="AR3579" s="493" t="n">
        <v>0</v>
      </c>
      <c r="AS3579" s="493" t="n">
        <v>0</v>
      </c>
      <c r="AT3579" s="493" t="n">
        <v>0</v>
      </c>
      <c r="AU3579" s="493" t="n">
        <v>0</v>
      </c>
      <c r="AV3579" s="493" t="n">
        <v>0</v>
      </c>
      <c r="AW3579" s="493" t="n">
        <v>0</v>
      </c>
      <c r="AX3579" s="493" t="n">
        <v>0</v>
      </c>
      <c r="AY3579" s="493" t="n">
        <v>0</v>
      </c>
      <c r="AZ3579" s="493" t="n">
        <v>0</v>
      </c>
      <c r="BA3579" s="493" t="n">
        <v>0</v>
      </c>
      <c r="BB3579" s="493" t="n">
        <v>0</v>
      </c>
      <c r="BC3579" s="493" t="n">
        <v>0</v>
      </c>
      <c r="BD3579" s="493" t="n">
        <v>0</v>
      </c>
      <c r="BE3579" s="493" t="n">
        <v>0</v>
      </c>
      <c r="BF3579" s="493" t="n">
        <v>1526.7</v>
      </c>
      <c r="BG3579" s="493" t="n">
        <v>3814.75</v>
      </c>
      <c r="BH3579" s="493" t="n">
        <v>2445.9</v>
      </c>
      <c r="BI3579" s="493" t="n">
        <v>1878.65</v>
      </c>
      <c r="BJ3579" s="493" t="n">
        <v>969.6</v>
      </c>
      <c r="BK3579" s="493" t="n">
        <v>2706.3</v>
      </c>
      <c r="BL3579" s="493" t="n">
        <v>2011.4</v>
      </c>
      <c r="BM3579" s="493" t="n">
        <v>1669.18</v>
      </c>
      <c r="BN3579" s="493" t="n">
        <v>4634.05</v>
      </c>
      <c r="BO3579" s="493" t="n">
        <v>2389.45</v>
      </c>
      <c r="BP3579" s="493" t="n">
        <v>3167.7</v>
      </c>
      <c r="BQ3579" s="493" t="n">
        <v>2952.1</v>
      </c>
      <c r="BR3579" s="493" t="n">
        <v>4784.56</v>
      </c>
      <c r="BS3579" s="493" t="n">
        <v>3510</v>
      </c>
      <c r="BT3579" s="493" t="n">
        <v>3004.68</v>
      </c>
      <c r="BU3579" s="493" t="n">
        <v>3535.9</v>
      </c>
      <c r="BV3579" s="493" t="n">
        <v>6116.7</v>
      </c>
      <c r="BW3579" s="493" t="n">
        <v>4925.7</v>
      </c>
    </row>
    <row r="3580">
      <c r="A3580" t="inlineStr">
        <is>
          <t>[C9D3] Angiotensin-II 길항제 칼슘길항제 복합제</t>
        </is>
      </c>
      <c r="B3580" t="inlineStr">
        <is>
          <t>아주약품</t>
        </is>
      </c>
      <c r="C3580" t="inlineStr">
        <is>
          <t>세바코</t>
        </is>
      </c>
      <c r="D3580" t="inlineStr">
        <is>
          <t>아주약품</t>
        </is>
      </c>
      <c r="E3580" t="inlineStr">
        <is>
          <t>amlodipine besylate,  olmesartan medoxomil</t>
        </is>
      </c>
      <c r="F3580" t="inlineStr">
        <is>
          <t>병원</t>
        </is>
      </c>
      <c r="G3580" t="inlineStr">
        <is>
          <t>Generic</t>
        </is>
      </c>
      <c r="H3580" s="493" t="n">
        <v>120.3</v>
      </c>
      <c r="I3580" s="493" t="n">
        <v>0</v>
      </c>
      <c r="J3580" s="493" t="n">
        <v>468.3</v>
      </c>
      <c r="K3580" s="493" t="n">
        <v>240.6</v>
      </c>
      <c r="L3580" s="493" t="n">
        <v>235.8</v>
      </c>
      <c r="M3580" s="493" t="n">
        <v>240.3</v>
      </c>
      <c r="N3580" s="493" t="n">
        <v>480</v>
      </c>
      <c r="O3580" s="493" t="n">
        <v>168.28</v>
      </c>
      <c r="P3580" s="493" t="n">
        <v>657.9</v>
      </c>
      <c r="Q3580" s="493" t="n">
        <v>0</v>
      </c>
      <c r="R3580" s="493" t="n">
        <v>1165.56</v>
      </c>
      <c r="S3580" s="493" t="n">
        <v>13567.4</v>
      </c>
      <c r="T3580" s="493" t="n">
        <v>6393.3</v>
      </c>
      <c r="U3580" s="493" t="n">
        <v>471.6</v>
      </c>
      <c r="V3580" s="493" t="n">
        <v>0</v>
      </c>
      <c r="W3580" s="493" t="n">
        <v>0</v>
      </c>
      <c r="X3580" s="493" t="n">
        <v>0</v>
      </c>
      <c r="Y3580" s="493" t="n">
        <v>0</v>
      </c>
      <c r="Z3580" s="493" t="n">
        <v>0</v>
      </c>
      <c r="AA3580" s="493" t="n">
        <v>0</v>
      </c>
      <c r="AB3580" s="493" t="n">
        <v>0</v>
      </c>
      <c r="AC3580" s="493" t="n">
        <v>0</v>
      </c>
      <c r="AD3580" s="493" t="n">
        <v>0</v>
      </c>
      <c r="AE3580" s="493" t="n">
        <v>0</v>
      </c>
      <c r="AF3580" s="493" t="n">
        <v>0</v>
      </c>
      <c r="AG3580" s="493" t="n">
        <v>0</v>
      </c>
      <c r="AH3580" s="493" t="n">
        <v>0</v>
      </c>
      <c r="AI3580" s="493" t="n">
        <v>0</v>
      </c>
      <c r="AJ3580" s="493" t="n">
        <v>0</v>
      </c>
      <c r="AK3580" s="493" t="n">
        <v>0</v>
      </c>
      <c r="AL3580" s="493" t="n">
        <v>0</v>
      </c>
      <c r="AM3580" s="493" t="n">
        <v>0</v>
      </c>
      <c r="AN3580" s="493" t="n">
        <v>0</v>
      </c>
      <c r="AO3580" s="493" t="n">
        <v>0</v>
      </c>
      <c r="AP3580" s="493" t="n">
        <v>0</v>
      </c>
      <c r="AQ3580" s="493" t="n">
        <v>0</v>
      </c>
      <c r="AR3580" s="493" t="n">
        <v>0</v>
      </c>
      <c r="AS3580" s="493" t="n">
        <v>0</v>
      </c>
      <c r="AT3580" s="493" t="n">
        <v>0</v>
      </c>
      <c r="AU3580" s="493" t="n">
        <v>0</v>
      </c>
      <c r="AV3580" s="493" t="n">
        <v>0</v>
      </c>
      <c r="AW3580" s="493" t="n">
        <v>0</v>
      </c>
      <c r="AX3580" s="493" t="n">
        <v>0</v>
      </c>
      <c r="AY3580" s="493" t="n">
        <v>0</v>
      </c>
      <c r="AZ3580" s="493" t="n">
        <v>0</v>
      </c>
      <c r="BA3580" s="493" t="n">
        <v>0</v>
      </c>
      <c r="BB3580" s="493" t="n">
        <v>0</v>
      </c>
      <c r="BC3580" s="493" t="n">
        <v>0</v>
      </c>
      <c r="BD3580" s="493" t="n">
        <v>0</v>
      </c>
      <c r="BE3580" s="493" t="n">
        <v>0</v>
      </c>
      <c r="BF3580" s="493" t="n">
        <v>0</v>
      </c>
      <c r="BG3580" s="493" t="n">
        <v>1090.8</v>
      </c>
      <c r="BH3580" s="493" t="n">
        <v>302.25</v>
      </c>
      <c r="BI3580" s="493" t="n">
        <v>713.1</v>
      </c>
      <c r="BJ3580" s="493" t="n">
        <v>337.82</v>
      </c>
      <c r="BK3580" s="493" t="n">
        <v>1642.35</v>
      </c>
      <c r="BL3580" s="493" t="n">
        <v>567.21</v>
      </c>
      <c r="BM3580" s="493" t="n">
        <v>0</v>
      </c>
      <c r="BN3580" s="493" t="n">
        <v>240</v>
      </c>
      <c r="BO3580" s="493" t="n">
        <v>0</v>
      </c>
      <c r="BP3580" s="493" t="n">
        <v>469.2</v>
      </c>
      <c r="BQ3580" s="493" t="n">
        <v>574.8</v>
      </c>
      <c r="BR3580" s="493" t="n">
        <v>1401.45</v>
      </c>
      <c r="BS3580" s="493" t="n">
        <v>297.34</v>
      </c>
      <c r="BT3580" s="493" t="n">
        <v>564.49</v>
      </c>
      <c r="BU3580" s="493" t="n">
        <v>2217.3</v>
      </c>
      <c r="BV3580" s="493" t="n">
        <v>1841.2</v>
      </c>
      <c r="BW3580" s="493" t="n">
        <v>2436</v>
      </c>
    </row>
    <row r="3581">
      <c r="A3581" t="inlineStr">
        <is>
          <t>[C9D3] Angiotensin-II 길항제 칼슘길항제 복합제</t>
        </is>
      </c>
      <c r="B3581" t="inlineStr">
        <is>
          <t>아주약품</t>
        </is>
      </c>
      <c r="C3581" t="inlineStr">
        <is>
          <t>세바코</t>
        </is>
      </c>
      <c r="D3581" t="inlineStr">
        <is>
          <t>아주약품</t>
        </is>
      </c>
      <c r="E3581" t="inlineStr">
        <is>
          <t>amlodipine besylate,  olmesartan medoxomil</t>
        </is>
      </c>
      <c r="F3581" t="inlineStr">
        <is>
          <t>의원</t>
        </is>
      </c>
      <c r="G3581" t="inlineStr">
        <is>
          <t>Generic</t>
        </is>
      </c>
      <c r="H3581" s="493" t="n">
        <v>4368.9</v>
      </c>
      <c r="I3581" s="493" t="n">
        <v>6439.68</v>
      </c>
      <c r="J3581" s="493" t="n">
        <v>8210.4</v>
      </c>
      <c r="K3581" s="493" t="n">
        <v>5520</v>
      </c>
      <c r="L3581" s="493" t="n">
        <v>6480</v>
      </c>
      <c r="M3581" s="493" t="n">
        <v>7242.4</v>
      </c>
      <c r="N3581" s="493" t="n">
        <v>7336.3</v>
      </c>
      <c r="O3581" s="493" t="n">
        <v>5700</v>
      </c>
      <c r="P3581" s="493" t="n">
        <v>5420</v>
      </c>
      <c r="Q3581" s="493" t="n">
        <v>5488</v>
      </c>
      <c r="R3581" s="493" t="n">
        <v>13206.9</v>
      </c>
      <c r="S3581" s="493" t="n">
        <v>24399.9</v>
      </c>
      <c r="T3581" s="493" t="n">
        <v>20783.3</v>
      </c>
      <c r="U3581" s="493" t="n">
        <v>8214.309999999999</v>
      </c>
      <c r="V3581" s="493" t="n">
        <v>9858.610000000001</v>
      </c>
      <c r="W3581" s="493" t="n">
        <v>2082</v>
      </c>
      <c r="X3581" s="493" t="n">
        <v>0</v>
      </c>
      <c r="Y3581" s="493" t="n">
        <v>0</v>
      </c>
      <c r="Z3581" s="493" t="n">
        <v>0</v>
      </c>
      <c r="AA3581" s="493" t="n">
        <v>1141.92</v>
      </c>
      <c r="AB3581" s="493" t="n">
        <v>1495.2</v>
      </c>
      <c r="AC3581" s="493" t="n">
        <v>1418.7</v>
      </c>
      <c r="AD3581" s="493" t="n">
        <v>2037.6</v>
      </c>
      <c r="AE3581" s="493" t="n">
        <v>0</v>
      </c>
      <c r="AF3581" s="493" t="n">
        <v>0</v>
      </c>
      <c r="AG3581" s="493" t="n">
        <v>0</v>
      </c>
      <c r="AH3581" s="493" t="n">
        <v>0</v>
      </c>
      <c r="AI3581" s="493" t="n">
        <v>0</v>
      </c>
      <c r="AJ3581" s="493" t="n">
        <v>0</v>
      </c>
      <c r="AK3581" s="493" t="n">
        <v>0</v>
      </c>
      <c r="AL3581" s="493" t="n">
        <v>0</v>
      </c>
      <c r="AM3581" s="493" t="n">
        <v>0</v>
      </c>
      <c r="AN3581" s="493" t="n">
        <v>0</v>
      </c>
      <c r="AO3581" s="493" t="n">
        <v>0</v>
      </c>
      <c r="AP3581" s="493" t="n">
        <v>0</v>
      </c>
      <c r="AQ3581" s="493" t="n">
        <v>0</v>
      </c>
      <c r="AR3581" s="493" t="n">
        <v>0</v>
      </c>
      <c r="AS3581" s="493" t="n">
        <v>0</v>
      </c>
      <c r="AT3581" s="493" t="n">
        <v>0</v>
      </c>
      <c r="AU3581" s="493" t="n">
        <v>0</v>
      </c>
      <c r="AV3581" s="493" t="n">
        <v>0</v>
      </c>
      <c r="AW3581" s="493" t="n">
        <v>0</v>
      </c>
      <c r="AX3581" s="493" t="n">
        <v>0</v>
      </c>
      <c r="AY3581" s="493" t="n">
        <v>0</v>
      </c>
      <c r="AZ3581" s="493" t="n">
        <v>0</v>
      </c>
      <c r="BA3581" s="493" t="n">
        <v>0</v>
      </c>
      <c r="BB3581" s="493" t="n">
        <v>0</v>
      </c>
      <c r="BC3581" s="493" t="n">
        <v>1314.18</v>
      </c>
      <c r="BD3581" s="493" t="n">
        <v>5041.8</v>
      </c>
      <c r="BE3581" s="493" t="n">
        <v>12653.49</v>
      </c>
      <c r="BF3581" s="493" t="n">
        <v>15500.9</v>
      </c>
      <c r="BG3581" s="493" t="n">
        <v>20924.24</v>
      </c>
      <c r="BH3581" s="493" t="n">
        <v>23571.93</v>
      </c>
      <c r="BI3581" s="493" t="n">
        <v>27954.63</v>
      </c>
      <c r="BJ3581" s="493" t="n">
        <v>35112</v>
      </c>
      <c r="BK3581" s="493" t="n">
        <v>33849.54</v>
      </c>
      <c r="BL3581" s="493" t="n">
        <v>48097.39</v>
      </c>
      <c r="BM3581" s="493" t="n">
        <v>37943.6</v>
      </c>
      <c r="BN3581" s="493" t="n">
        <v>39877.8</v>
      </c>
      <c r="BO3581" s="493" t="n">
        <v>39278.96</v>
      </c>
      <c r="BP3581" s="493" t="n">
        <v>37889.99</v>
      </c>
      <c r="BQ3581" s="493" t="n">
        <v>34084.39</v>
      </c>
      <c r="BR3581" s="493" t="n">
        <v>43838.68</v>
      </c>
      <c r="BS3581" s="493" t="n">
        <v>50136.45</v>
      </c>
      <c r="BT3581" s="493" t="n">
        <v>45433.73</v>
      </c>
      <c r="BU3581" s="493" t="n">
        <v>53168.86</v>
      </c>
      <c r="BV3581" s="493" t="n">
        <v>58935.97</v>
      </c>
      <c r="BW3581" s="493" t="n">
        <v>63369.34</v>
      </c>
    </row>
    <row r="3582">
      <c r="A3582" t="inlineStr">
        <is>
          <t>[C9D3] Angiotensin-II 길항제 칼슘길항제 복합제</t>
        </is>
      </c>
      <c r="B3582" t="inlineStr">
        <is>
          <t>아주약품</t>
        </is>
      </c>
      <c r="C3582" t="inlineStr">
        <is>
          <t>세바코</t>
        </is>
      </c>
      <c r="D3582" t="inlineStr">
        <is>
          <t>아주약품</t>
        </is>
      </c>
      <c r="E3582" t="inlineStr">
        <is>
          <t>amlodipine besylate,  olmesartan medoxomil</t>
        </is>
      </c>
      <c r="F3582" t="inlineStr">
        <is>
          <t>보건소</t>
        </is>
      </c>
      <c r="G3582" t="inlineStr">
        <is>
          <t>Generic</t>
        </is>
      </c>
      <c r="H3582" s="493" t="n">
        <v>0</v>
      </c>
      <c r="I3582" s="493" t="n">
        <v>0</v>
      </c>
      <c r="J3582" s="493" t="n">
        <v>0</v>
      </c>
      <c r="K3582" s="493" t="n">
        <v>0</v>
      </c>
      <c r="L3582" s="493" t="n">
        <v>0</v>
      </c>
      <c r="M3582" s="493" t="n">
        <v>0</v>
      </c>
      <c r="N3582" s="493" t="n">
        <v>0</v>
      </c>
      <c r="O3582" s="493" t="n">
        <v>0</v>
      </c>
      <c r="P3582" s="493" t="n">
        <v>0</v>
      </c>
      <c r="Q3582" s="493" t="n">
        <v>0</v>
      </c>
      <c r="R3582" s="493" t="n">
        <v>0</v>
      </c>
      <c r="S3582" s="493" t="n">
        <v>0</v>
      </c>
      <c r="T3582" s="493" t="n">
        <v>0</v>
      </c>
      <c r="U3582" s="493" t="n">
        <v>0</v>
      </c>
      <c r="V3582" s="493" t="n">
        <v>0</v>
      </c>
      <c r="W3582" s="493" t="n">
        <v>0</v>
      </c>
      <c r="X3582" s="493" t="n">
        <v>0</v>
      </c>
      <c r="Y3582" s="493" t="n">
        <v>0</v>
      </c>
      <c r="Z3582" s="493" t="n">
        <v>0</v>
      </c>
      <c r="AA3582" s="493" t="n">
        <v>708</v>
      </c>
      <c r="AB3582" s="493" t="n">
        <v>0</v>
      </c>
      <c r="AC3582" s="493" t="n">
        <v>0</v>
      </c>
      <c r="AD3582" s="493" t="n">
        <v>0</v>
      </c>
      <c r="AE3582" s="493" t="n">
        <v>0</v>
      </c>
      <c r="AF3582" s="493" t="n">
        <v>0</v>
      </c>
      <c r="AG3582" s="493" t="n">
        <v>0</v>
      </c>
      <c r="AH3582" s="493" t="n">
        <v>0</v>
      </c>
      <c r="AI3582" s="493" t="n">
        <v>0</v>
      </c>
      <c r="AJ3582" s="493" t="n">
        <v>0</v>
      </c>
      <c r="AK3582" s="493" t="n">
        <v>0</v>
      </c>
      <c r="AL3582" s="493" t="n">
        <v>0</v>
      </c>
      <c r="AM3582" s="493" t="n">
        <v>0</v>
      </c>
      <c r="AN3582" s="493" t="n">
        <v>0</v>
      </c>
      <c r="AO3582" s="493" t="n">
        <v>0</v>
      </c>
      <c r="AP3582" s="493" t="n">
        <v>0</v>
      </c>
      <c r="AQ3582" s="493" t="n">
        <v>0</v>
      </c>
      <c r="AR3582" s="493" t="n">
        <v>0</v>
      </c>
      <c r="AS3582" s="493" t="n">
        <v>0</v>
      </c>
      <c r="AT3582" s="493" t="n">
        <v>0</v>
      </c>
      <c r="AU3582" s="493" t="n">
        <v>0</v>
      </c>
      <c r="AV3582" s="493" t="n">
        <v>0</v>
      </c>
      <c r="AW3582" s="493" t="n">
        <v>0</v>
      </c>
      <c r="AX3582" s="493" t="n">
        <v>0</v>
      </c>
      <c r="AY3582" s="493" t="n">
        <v>0</v>
      </c>
      <c r="AZ3582" s="493" t="n">
        <v>0</v>
      </c>
      <c r="BA3582" s="493" t="n">
        <v>0</v>
      </c>
      <c r="BB3582" s="493" t="n">
        <v>0</v>
      </c>
      <c r="BC3582" s="493" t="n">
        <v>0</v>
      </c>
      <c r="BD3582" s="493" t="n">
        <v>0</v>
      </c>
      <c r="BE3582" s="493" t="n">
        <v>0</v>
      </c>
      <c r="BF3582" s="493" t="n">
        <v>0</v>
      </c>
      <c r="BG3582" s="493" t="n">
        <v>0</v>
      </c>
      <c r="BH3582" s="493" t="n">
        <v>1350.9</v>
      </c>
      <c r="BI3582" s="493" t="n">
        <v>0</v>
      </c>
      <c r="BJ3582" s="493" t="n">
        <v>0</v>
      </c>
      <c r="BK3582" s="493" t="n">
        <v>0</v>
      </c>
      <c r="BL3582" s="493" t="n">
        <v>990.9</v>
      </c>
      <c r="BM3582" s="493" t="n">
        <v>0</v>
      </c>
      <c r="BN3582" s="493" t="n">
        <v>28.8</v>
      </c>
      <c r="BO3582" s="493" t="n">
        <v>988.2</v>
      </c>
      <c r="BP3582" s="493" t="n">
        <v>0</v>
      </c>
      <c r="BQ3582" s="493" t="n">
        <v>0</v>
      </c>
      <c r="BR3582" s="493" t="n">
        <v>1622.7</v>
      </c>
      <c r="BS3582" s="493" t="n">
        <v>302.4</v>
      </c>
      <c r="BT3582" s="493" t="n">
        <v>555</v>
      </c>
      <c r="BU3582" s="493" t="n">
        <v>846.3</v>
      </c>
      <c r="BV3582" s="493" t="n">
        <v>45</v>
      </c>
      <c r="BW3582" s="493" t="n">
        <v>304.2</v>
      </c>
    </row>
    <row r="3583">
      <c r="A3583" t="inlineStr">
        <is>
          <t>[C9D3] Angiotensin-II 길항제 칼슘길항제 복합제</t>
        </is>
      </c>
      <c r="B3583" t="inlineStr">
        <is>
          <t>아주약품</t>
        </is>
      </c>
      <c r="C3583" t="inlineStr">
        <is>
          <t>세바코</t>
        </is>
      </c>
      <c r="D3583" t="inlineStr">
        <is>
          <t>아주약품</t>
        </is>
      </c>
      <c r="E3583" t="inlineStr">
        <is>
          <t>amlodipine besylate,  olmesartan medoxomil</t>
        </is>
      </c>
      <c r="F3583" t="inlineStr">
        <is>
          <t>기타(치과의원, 치과병원 등)</t>
        </is>
      </c>
      <c r="G3583" t="inlineStr">
        <is>
          <t>Generic</t>
        </is>
      </c>
      <c r="H3583" s="493" t="n">
        <v>0</v>
      </c>
      <c r="I3583" s="493" t="n">
        <v>0</v>
      </c>
      <c r="J3583" s="493" t="n">
        <v>0</v>
      </c>
      <c r="K3583" s="493" t="n">
        <v>0</v>
      </c>
      <c r="L3583" s="493" t="n">
        <v>0</v>
      </c>
      <c r="M3583" s="493" t="n">
        <v>0</v>
      </c>
      <c r="N3583" s="493" t="n">
        <v>0</v>
      </c>
      <c r="O3583" s="493" t="n">
        <v>0</v>
      </c>
      <c r="P3583" s="493" t="n">
        <v>0</v>
      </c>
      <c r="Q3583" s="493" t="n">
        <v>0</v>
      </c>
      <c r="R3583" s="493" t="n">
        <v>0</v>
      </c>
      <c r="S3583" s="493" t="n">
        <v>0</v>
      </c>
      <c r="T3583" s="493" t="n">
        <v>0</v>
      </c>
      <c r="U3583" s="493" t="n">
        <v>0</v>
      </c>
      <c r="V3583" s="493" t="n">
        <v>0</v>
      </c>
      <c r="W3583" s="493" t="n">
        <v>0</v>
      </c>
      <c r="X3583" s="493" t="n">
        <v>0</v>
      </c>
      <c r="Y3583" s="493" t="n">
        <v>0</v>
      </c>
      <c r="Z3583" s="493" t="n">
        <v>0</v>
      </c>
      <c r="AA3583" s="493" t="n">
        <v>0</v>
      </c>
      <c r="AB3583" s="493" t="n">
        <v>0</v>
      </c>
      <c r="AC3583" s="493" t="n">
        <v>0</v>
      </c>
      <c r="AD3583" s="493" t="n">
        <v>0</v>
      </c>
      <c r="AE3583" s="493" t="n">
        <v>0</v>
      </c>
      <c r="AF3583" s="493" t="n">
        <v>0</v>
      </c>
      <c r="AG3583" s="493" t="n">
        <v>0</v>
      </c>
      <c r="AH3583" s="493" t="n">
        <v>0</v>
      </c>
      <c r="AI3583" s="493" t="n">
        <v>0</v>
      </c>
      <c r="AJ3583" s="493" t="n">
        <v>0</v>
      </c>
      <c r="AK3583" s="493" t="n">
        <v>0</v>
      </c>
      <c r="AL3583" s="493" t="n">
        <v>0</v>
      </c>
      <c r="AM3583" s="493" t="n">
        <v>0</v>
      </c>
      <c r="AN3583" s="493" t="n">
        <v>0</v>
      </c>
      <c r="AO3583" s="493" t="n">
        <v>0</v>
      </c>
      <c r="AP3583" s="493" t="n">
        <v>0</v>
      </c>
      <c r="AQ3583" s="493" t="n">
        <v>0</v>
      </c>
      <c r="AR3583" s="493" t="n">
        <v>0</v>
      </c>
      <c r="AS3583" s="493" t="n">
        <v>0</v>
      </c>
      <c r="AT3583" s="493" t="n">
        <v>0</v>
      </c>
      <c r="AU3583" s="493" t="n">
        <v>0</v>
      </c>
      <c r="AV3583" s="493" t="n">
        <v>0</v>
      </c>
      <c r="AW3583" s="493" t="n">
        <v>0</v>
      </c>
      <c r="AX3583" s="493" t="n">
        <v>0</v>
      </c>
      <c r="AY3583" s="493" t="n">
        <v>0</v>
      </c>
      <c r="AZ3583" s="493" t="n">
        <v>0</v>
      </c>
      <c r="BA3583" s="493" t="n">
        <v>0</v>
      </c>
      <c r="BB3583" s="493" t="n">
        <v>0</v>
      </c>
      <c r="BC3583" s="493" t="n">
        <v>0</v>
      </c>
      <c r="BD3583" s="493" t="n">
        <v>0</v>
      </c>
      <c r="BE3583" s="493" t="n">
        <v>0</v>
      </c>
      <c r="BF3583" s="493" t="n">
        <v>0</v>
      </c>
      <c r="BG3583" s="493" t="n">
        <v>0</v>
      </c>
      <c r="BH3583" s="493" t="n">
        <v>0</v>
      </c>
      <c r="BI3583" s="493" t="n">
        <v>0</v>
      </c>
      <c r="BJ3583" s="493" t="n">
        <v>0</v>
      </c>
      <c r="BK3583" s="493" t="n">
        <v>0</v>
      </c>
      <c r="BL3583" s="493" t="n">
        <v>0</v>
      </c>
      <c r="BM3583" s="493" t="n">
        <v>0</v>
      </c>
      <c r="BN3583" s="493" t="n">
        <v>0</v>
      </c>
      <c r="BO3583" s="493" t="n">
        <v>0</v>
      </c>
      <c r="BP3583" s="493" t="n">
        <v>0</v>
      </c>
      <c r="BQ3583" s="493" t="n">
        <v>0</v>
      </c>
      <c r="BR3583" s="493" t="n">
        <v>168</v>
      </c>
      <c r="BS3583" s="493" t="n">
        <v>0</v>
      </c>
      <c r="BT3583" s="493" t="n">
        <v>166.2</v>
      </c>
      <c r="BU3583" s="493" t="n">
        <v>0</v>
      </c>
      <c r="BV3583" s="493" t="n">
        <v>0</v>
      </c>
      <c r="BW3583" s="493" t="n">
        <v>0</v>
      </c>
    </row>
    <row r="3584">
      <c r="A3584" t="inlineStr">
        <is>
          <t>[C9D3] Angiotensin-II 길항제 칼슘길항제 복합제</t>
        </is>
      </c>
      <c r="B3584" t="inlineStr">
        <is>
          <t>아주약품</t>
        </is>
      </c>
      <c r="C3584" t="inlineStr">
        <is>
          <t>세바코 에이치씨티</t>
        </is>
      </c>
      <c r="D3584" t="inlineStr">
        <is>
          <t>아주약품</t>
        </is>
      </c>
      <c r="E3584" t="inlineStr">
        <is>
          <t>amlodipine besylate,  hydrochlorothiazide,  olmesartan medoxomil</t>
        </is>
      </c>
      <c r="F3584" t="inlineStr">
        <is>
          <t>상급종합병원</t>
        </is>
      </c>
      <c r="G3584" t="inlineStr">
        <is>
          <t>Generic</t>
        </is>
      </c>
      <c r="H3584" s="493" t="n">
        <v>0</v>
      </c>
      <c r="I3584" s="493" t="n">
        <v>0</v>
      </c>
      <c r="J3584" s="493" t="n">
        <v>0</v>
      </c>
      <c r="K3584" s="493" t="n">
        <v>0</v>
      </c>
      <c r="L3584" s="493" t="n">
        <v>0</v>
      </c>
      <c r="M3584" s="493" t="n">
        <v>0</v>
      </c>
      <c r="N3584" s="493" t="n">
        <v>0</v>
      </c>
      <c r="O3584" s="493" t="n">
        <v>0</v>
      </c>
      <c r="P3584" s="493" t="n">
        <v>0</v>
      </c>
      <c r="Q3584" s="493" t="n">
        <v>0</v>
      </c>
      <c r="R3584" s="493" t="n">
        <v>0</v>
      </c>
      <c r="S3584" s="493" t="n">
        <v>0</v>
      </c>
      <c r="T3584" s="493" t="n">
        <v>0</v>
      </c>
      <c r="U3584" s="493" t="n">
        <v>0</v>
      </c>
      <c r="V3584" s="493" t="n">
        <v>0</v>
      </c>
      <c r="W3584" s="493" t="n">
        <v>0</v>
      </c>
      <c r="X3584" s="493" t="n">
        <v>0</v>
      </c>
      <c r="Y3584" s="493" t="n">
        <v>0</v>
      </c>
      <c r="Z3584" s="493" t="n">
        <v>0</v>
      </c>
      <c r="AA3584" s="493" t="n">
        <v>0</v>
      </c>
      <c r="AB3584" s="493" t="n">
        <v>0</v>
      </c>
      <c r="AC3584" s="493" t="n">
        <v>0</v>
      </c>
      <c r="AD3584" s="493" t="n">
        <v>0</v>
      </c>
      <c r="AE3584" s="493" t="n">
        <v>0</v>
      </c>
      <c r="AF3584" s="493" t="n">
        <v>0</v>
      </c>
      <c r="AG3584" s="493" t="n">
        <v>0</v>
      </c>
      <c r="AH3584" s="493" t="n">
        <v>0</v>
      </c>
      <c r="AI3584" s="493" t="n">
        <v>0</v>
      </c>
      <c r="AJ3584" s="493" t="n">
        <v>0</v>
      </c>
      <c r="AK3584" s="493" t="n">
        <v>0</v>
      </c>
      <c r="AL3584" s="493" t="n">
        <v>0</v>
      </c>
      <c r="AM3584" s="493" t="n">
        <v>0</v>
      </c>
      <c r="AN3584" s="493" t="n">
        <v>0</v>
      </c>
      <c r="AO3584" s="493" t="n">
        <v>0</v>
      </c>
      <c r="AP3584" s="493" t="n">
        <v>0</v>
      </c>
      <c r="AQ3584" s="493" t="n">
        <v>0</v>
      </c>
      <c r="AR3584" s="493" t="n">
        <v>0</v>
      </c>
      <c r="AS3584" s="493" t="n">
        <v>0</v>
      </c>
      <c r="AT3584" s="493" t="n">
        <v>0</v>
      </c>
      <c r="AU3584" s="493" t="n">
        <v>0</v>
      </c>
      <c r="AV3584" s="493" t="n">
        <v>0</v>
      </c>
      <c r="AW3584" s="493" t="n">
        <v>0</v>
      </c>
      <c r="AX3584" s="493" t="n">
        <v>0</v>
      </c>
      <c r="AY3584" s="493" t="n">
        <v>0</v>
      </c>
      <c r="AZ3584" s="493" t="n">
        <v>0</v>
      </c>
      <c r="BA3584" s="493" t="n">
        <v>0</v>
      </c>
      <c r="BB3584" s="493" t="n">
        <v>0</v>
      </c>
      <c r="BC3584" s="493" t="n">
        <v>0</v>
      </c>
      <c r="BD3584" s="493" t="n">
        <v>0</v>
      </c>
      <c r="BE3584" s="493" t="n">
        <v>0</v>
      </c>
      <c r="BF3584" s="493" t="n">
        <v>0</v>
      </c>
      <c r="BG3584" s="493" t="n">
        <v>0</v>
      </c>
      <c r="BH3584" s="493" t="n">
        <v>0</v>
      </c>
      <c r="BI3584" s="493" t="n">
        <v>0</v>
      </c>
      <c r="BJ3584" s="493" t="n">
        <v>0</v>
      </c>
      <c r="BK3584" s="493" t="n">
        <v>0</v>
      </c>
      <c r="BL3584" s="493" t="n">
        <v>0</v>
      </c>
      <c r="BM3584" s="493" t="n">
        <v>0</v>
      </c>
      <c r="BN3584" s="493" t="n">
        <v>0</v>
      </c>
      <c r="BO3584" s="493" t="n">
        <v>0</v>
      </c>
      <c r="BP3584" s="493" t="n">
        <v>0</v>
      </c>
      <c r="BQ3584" s="493" t="n">
        <v>0</v>
      </c>
      <c r="BR3584" s="493" t="n">
        <v>0</v>
      </c>
      <c r="BS3584" s="493" t="n">
        <v>768.6</v>
      </c>
      <c r="BT3584" s="493" t="n">
        <v>59.16</v>
      </c>
      <c r="BU3584" s="493" t="n">
        <v>1369.2</v>
      </c>
      <c r="BV3584" s="493" t="n">
        <v>1298.7</v>
      </c>
      <c r="BW3584" s="493" t="n">
        <v>0</v>
      </c>
    </row>
    <row r="3585">
      <c r="A3585" t="inlineStr">
        <is>
          <t>[C9D3] Angiotensin-II 길항제 칼슘길항제 복합제</t>
        </is>
      </c>
      <c r="B3585" t="inlineStr">
        <is>
          <t>아주약품</t>
        </is>
      </c>
      <c r="C3585" t="inlineStr">
        <is>
          <t>세바코 에이치씨티</t>
        </is>
      </c>
      <c r="D3585" t="inlineStr">
        <is>
          <t>아주약품</t>
        </is>
      </c>
      <c r="E3585" t="inlineStr">
        <is>
          <t>amlodipine besylate,  hydrochlorothiazide,  olmesartan medoxomil</t>
        </is>
      </c>
      <c r="F3585" t="inlineStr">
        <is>
          <t>종합병원</t>
        </is>
      </c>
      <c r="G3585" t="inlineStr">
        <is>
          <t>Generic</t>
        </is>
      </c>
      <c r="H3585" s="493" t="n">
        <v>0</v>
      </c>
      <c r="I3585" s="493" t="n">
        <v>0</v>
      </c>
      <c r="J3585" s="493" t="n">
        <v>0</v>
      </c>
      <c r="K3585" s="493" t="n">
        <v>0</v>
      </c>
      <c r="L3585" s="493" t="n">
        <v>0</v>
      </c>
      <c r="M3585" s="493" t="n">
        <v>0</v>
      </c>
      <c r="N3585" s="493" t="n">
        <v>0</v>
      </c>
      <c r="O3585" s="493" t="n">
        <v>0</v>
      </c>
      <c r="P3585" s="493" t="n">
        <v>0</v>
      </c>
      <c r="Q3585" s="493" t="n">
        <v>0</v>
      </c>
      <c r="R3585" s="493" t="n">
        <v>0</v>
      </c>
      <c r="S3585" s="493" t="n">
        <v>0</v>
      </c>
      <c r="T3585" s="493" t="n">
        <v>0</v>
      </c>
      <c r="U3585" s="493" t="n">
        <v>0</v>
      </c>
      <c r="V3585" s="493" t="n">
        <v>0</v>
      </c>
      <c r="W3585" s="493" t="n">
        <v>0</v>
      </c>
      <c r="X3585" s="493" t="n">
        <v>0</v>
      </c>
      <c r="Y3585" s="493" t="n">
        <v>0</v>
      </c>
      <c r="Z3585" s="493" t="n">
        <v>0</v>
      </c>
      <c r="AA3585" s="493" t="n">
        <v>0</v>
      </c>
      <c r="AB3585" s="493" t="n">
        <v>0</v>
      </c>
      <c r="AC3585" s="493" t="n">
        <v>0</v>
      </c>
      <c r="AD3585" s="493" t="n">
        <v>0</v>
      </c>
      <c r="AE3585" s="493" t="n">
        <v>0</v>
      </c>
      <c r="AF3585" s="493" t="n">
        <v>0</v>
      </c>
      <c r="AG3585" s="493" t="n">
        <v>0</v>
      </c>
      <c r="AH3585" s="493" t="n">
        <v>0</v>
      </c>
      <c r="AI3585" s="493" t="n">
        <v>0</v>
      </c>
      <c r="AJ3585" s="493" t="n">
        <v>0</v>
      </c>
      <c r="AK3585" s="493" t="n">
        <v>0</v>
      </c>
      <c r="AL3585" s="493" t="n">
        <v>1512</v>
      </c>
      <c r="AM3585" s="493" t="n">
        <v>0</v>
      </c>
      <c r="AN3585" s="493" t="n">
        <v>0</v>
      </c>
      <c r="AO3585" s="493" t="n">
        <v>0</v>
      </c>
      <c r="AP3585" s="493" t="n">
        <v>0</v>
      </c>
      <c r="AQ3585" s="493" t="n">
        <v>2215.8</v>
      </c>
      <c r="AR3585" s="493" t="n">
        <v>2221.2</v>
      </c>
      <c r="AS3585" s="493" t="n">
        <v>0</v>
      </c>
      <c r="AT3585" s="493" t="n">
        <v>832.6799999999999</v>
      </c>
      <c r="AU3585" s="493" t="n">
        <v>0</v>
      </c>
      <c r="AV3585" s="493" t="n">
        <v>975.6</v>
      </c>
      <c r="AW3585" s="493" t="n">
        <v>1450.8</v>
      </c>
      <c r="AX3585" s="493" t="n">
        <v>363.6</v>
      </c>
      <c r="AY3585" s="493" t="n">
        <v>1452.6</v>
      </c>
      <c r="AZ3585" s="493" t="n">
        <v>2670</v>
      </c>
      <c r="BA3585" s="493" t="n">
        <v>1704.3</v>
      </c>
      <c r="BB3585" s="493" t="n">
        <v>5515.3</v>
      </c>
      <c r="BC3585" s="493" t="n">
        <v>6321.64</v>
      </c>
      <c r="BD3585" s="493" t="n">
        <v>6918.3</v>
      </c>
      <c r="BE3585" s="493" t="n">
        <v>4520.25</v>
      </c>
      <c r="BF3585" s="493" t="n">
        <v>4778.6</v>
      </c>
      <c r="BG3585" s="493" t="n">
        <v>9742.1</v>
      </c>
      <c r="BH3585" s="493" t="n">
        <v>4297.83</v>
      </c>
      <c r="BI3585" s="493" t="n">
        <v>2454.3</v>
      </c>
      <c r="BJ3585" s="493" t="n">
        <v>4256.1</v>
      </c>
      <c r="BK3585" s="493" t="n">
        <v>1266.6</v>
      </c>
      <c r="BL3585" s="493" t="n">
        <v>5539.62</v>
      </c>
      <c r="BM3585" s="493" t="n">
        <v>9600.299999999999</v>
      </c>
      <c r="BN3585" s="493" t="n">
        <v>9286.08</v>
      </c>
      <c r="BO3585" s="493" t="n">
        <v>6627.6</v>
      </c>
      <c r="BP3585" s="493" t="n">
        <v>8299.82</v>
      </c>
      <c r="BQ3585" s="493" t="n">
        <v>5864.8</v>
      </c>
      <c r="BR3585" s="493" t="n">
        <v>12377.98</v>
      </c>
      <c r="BS3585" s="493" t="n">
        <v>8644.719999999999</v>
      </c>
      <c r="BT3585" s="493" t="n">
        <v>10512.76</v>
      </c>
      <c r="BU3585" s="493" t="n">
        <v>15117.45</v>
      </c>
      <c r="BV3585" s="493" t="n">
        <v>9778.26</v>
      </c>
      <c r="BW3585" s="493" t="n">
        <v>13141</v>
      </c>
    </row>
    <row r="3586">
      <c r="A3586" t="inlineStr">
        <is>
          <t>[C9D3] Angiotensin-II 길항제 칼슘길항제 복합제</t>
        </is>
      </c>
      <c r="B3586" t="inlineStr">
        <is>
          <t>아주약품</t>
        </is>
      </c>
      <c r="C3586" t="inlineStr">
        <is>
          <t>세바코 에이치씨티</t>
        </is>
      </c>
      <c r="D3586" t="inlineStr">
        <is>
          <t>아주약품</t>
        </is>
      </c>
      <c r="E3586" t="inlineStr">
        <is>
          <t>amlodipine besylate,  hydrochlorothiazide,  olmesartan medoxomil</t>
        </is>
      </c>
      <c r="F3586" t="inlineStr">
        <is>
          <t>병원</t>
        </is>
      </c>
      <c r="G3586" t="inlineStr">
        <is>
          <t>Generic</t>
        </is>
      </c>
      <c r="H3586" s="493" t="n">
        <v>0</v>
      </c>
      <c r="I3586" s="493" t="n">
        <v>0</v>
      </c>
      <c r="J3586" s="493" t="n">
        <v>0</v>
      </c>
      <c r="K3586" s="493" t="n">
        <v>0</v>
      </c>
      <c r="L3586" s="493" t="n">
        <v>480</v>
      </c>
      <c r="M3586" s="493" t="n">
        <v>0</v>
      </c>
      <c r="N3586" s="493" t="n">
        <v>0</v>
      </c>
      <c r="O3586" s="493" t="n">
        <v>352.6</v>
      </c>
      <c r="P3586" s="493" t="n">
        <v>64</v>
      </c>
      <c r="Q3586" s="493" t="n">
        <v>721.8</v>
      </c>
      <c r="R3586" s="493" t="n">
        <v>0</v>
      </c>
      <c r="S3586" s="493" t="n">
        <v>481.2</v>
      </c>
      <c r="T3586" s="493" t="n">
        <v>56</v>
      </c>
      <c r="U3586" s="493" t="n">
        <v>703.86</v>
      </c>
      <c r="V3586" s="493" t="n">
        <v>111.72</v>
      </c>
      <c r="W3586" s="493" t="n">
        <v>1232</v>
      </c>
      <c r="X3586" s="493" t="n">
        <v>972</v>
      </c>
      <c r="Y3586" s="493" t="n">
        <v>1844.6</v>
      </c>
      <c r="Z3586" s="493" t="n">
        <v>480</v>
      </c>
      <c r="AA3586" s="493" t="n">
        <v>2152</v>
      </c>
      <c r="AB3586" s="493" t="n">
        <v>948</v>
      </c>
      <c r="AC3586" s="493" t="n">
        <v>1552</v>
      </c>
      <c r="AD3586" s="493" t="n">
        <v>1336</v>
      </c>
      <c r="AE3586" s="493" t="n">
        <v>1959.7</v>
      </c>
      <c r="AF3586" s="493" t="n">
        <v>1492</v>
      </c>
      <c r="AG3586" s="493" t="n">
        <v>591.7</v>
      </c>
      <c r="AH3586" s="493" t="n">
        <v>1288</v>
      </c>
      <c r="AI3586" s="493" t="n">
        <v>260</v>
      </c>
      <c r="AJ3586" s="493" t="n">
        <v>6726.17</v>
      </c>
      <c r="AK3586" s="493" t="n">
        <v>9886.5</v>
      </c>
      <c r="AL3586" s="493" t="n">
        <v>10069.62</v>
      </c>
      <c r="AM3586" s="493" t="n">
        <v>5949.62</v>
      </c>
      <c r="AN3586" s="493" t="n">
        <v>7982.53</v>
      </c>
      <c r="AO3586" s="493" t="n">
        <v>10064.58</v>
      </c>
      <c r="AP3586" s="493" t="n">
        <v>10268.47</v>
      </c>
      <c r="AQ3586" s="493" t="n">
        <v>15656.72</v>
      </c>
      <c r="AR3586" s="493" t="n">
        <v>14829.84</v>
      </c>
      <c r="AS3586" s="493" t="n">
        <v>12842.55</v>
      </c>
      <c r="AT3586" s="493" t="n">
        <v>20279.36</v>
      </c>
      <c r="AU3586" s="493" t="n">
        <v>17244.04</v>
      </c>
      <c r="AV3586" s="493" t="n">
        <v>18403</v>
      </c>
      <c r="AW3586" s="493" t="n">
        <v>13550.28</v>
      </c>
      <c r="AX3586" s="493" t="n">
        <v>12190.8</v>
      </c>
      <c r="AY3586" s="493" t="n">
        <v>12313.16</v>
      </c>
      <c r="AZ3586" s="493" t="n">
        <v>10098.26</v>
      </c>
      <c r="BA3586" s="493" t="n">
        <v>12227.1</v>
      </c>
      <c r="BB3586" s="493" t="n">
        <v>12144.47</v>
      </c>
      <c r="BC3586" s="493" t="n">
        <v>7748.32</v>
      </c>
      <c r="BD3586" s="493" t="n">
        <v>13188.09</v>
      </c>
      <c r="BE3586" s="493" t="n">
        <v>9728.799999999999</v>
      </c>
      <c r="BF3586" s="493" t="n">
        <v>12565.91</v>
      </c>
      <c r="BG3586" s="493" t="n">
        <v>9847.959999999999</v>
      </c>
      <c r="BH3586" s="493" t="n">
        <v>13326.96</v>
      </c>
      <c r="BI3586" s="493" t="n">
        <v>11806.8</v>
      </c>
      <c r="BJ3586" s="493" t="n">
        <v>10266.41</v>
      </c>
      <c r="BK3586" s="493" t="n">
        <v>9014.379999999999</v>
      </c>
      <c r="BL3586" s="493" t="n">
        <v>11199.29</v>
      </c>
      <c r="BM3586" s="493" t="n">
        <v>7967.23</v>
      </c>
      <c r="BN3586" s="493" t="n">
        <v>9590.33</v>
      </c>
      <c r="BO3586" s="493" t="n">
        <v>8008.64</v>
      </c>
      <c r="BP3586" s="493" t="n">
        <v>10464.85</v>
      </c>
      <c r="BQ3586" s="493" t="n">
        <v>9151.190000000001</v>
      </c>
      <c r="BR3586" s="493" t="n">
        <v>8492.200000000001</v>
      </c>
      <c r="BS3586" s="493" t="n">
        <v>11573.75</v>
      </c>
      <c r="BT3586" s="493" t="n">
        <v>9300.73</v>
      </c>
      <c r="BU3586" s="493" t="n">
        <v>11484.71</v>
      </c>
      <c r="BV3586" s="493" t="n">
        <v>12183</v>
      </c>
      <c r="BW3586" s="493" t="n">
        <v>11543.19</v>
      </c>
    </row>
    <row r="3587">
      <c r="A3587" t="inlineStr">
        <is>
          <t>[C9D3] Angiotensin-II 길항제 칼슘길항제 복합제</t>
        </is>
      </c>
      <c r="B3587" t="inlineStr">
        <is>
          <t>아주약품</t>
        </is>
      </c>
      <c r="C3587" t="inlineStr">
        <is>
          <t>세바코 에이치씨티</t>
        </is>
      </c>
      <c r="D3587" t="inlineStr">
        <is>
          <t>아주약품</t>
        </is>
      </c>
      <c r="E3587" t="inlineStr">
        <is>
          <t>amlodipine besylate,  hydrochlorothiazide,  olmesartan medoxomil</t>
        </is>
      </c>
      <c r="F3587" t="inlineStr">
        <is>
          <t>의원</t>
        </is>
      </c>
      <c r="G3587" t="inlineStr">
        <is>
          <t>Generic</t>
        </is>
      </c>
      <c r="H3587" s="493" t="n">
        <v>2760</v>
      </c>
      <c r="I3587" s="493" t="n">
        <v>5188</v>
      </c>
      <c r="J3587" s="493" t="n">
        <v>3240</v>
      </c>
      <c r="K3587" s="493" t="n">
        <v>2640</v>
      </c>
      <c r="L3587" s="493" t="n">
        <v>5560</v>
      </c>
      <c r="M3587" s="493" t="n">
        <v>4640</v>
      </c>
      <c r="N3587" s="493" t="n">
        <v>7051.5</v>
      </c>
      <c r="O3587" s="493" t="n">
        <v>3732</v>
      </c>
      <c r="P3587" s="493" t="n">
        <v>7524.1</v>
      </c>
      <c r="Q3587" s="493" t="n">
        <v>4023.5</v>
      </c>
      <c r="R3587" s="493" t="n">
        <v>7199.7</v>
      </c>
      <c r="S3587" s="493" t="n">
        <v>9762.6</v>
      </c>
      <c r="T3587" s="493" t="n">
        <v>11583.9</v>
      </c>
      <c r="U3587" s="493" t="n">
        <v>11841.3</v>
      </c>
      <c r="V3587" s="493" t="n">
        <v>13774.86</v>
      </c>
      <c r="W3587" s="493" t="n">
        <v>17156.7</v>
      </c>
      <c r="X3587" s="493" t="n">
        <v>16281.6</v>
      </c>
      <c r="Y3587" s="493" t="n">
        <v>19460.1</v>
      </c>
      <c r="Z3587" s="493" t="n">
        <v>16138.12</v>
      </c>
      <c r="AA3587" s="493" t="n">
        <v>22645.98</v>
      </c>
      <c r="AB3587" s="493" t="n">
        <v>20799.1</v>
      </c>
      <c r="AC3587" s="493" t="n">
        <v>22519.5</v>
      </c>
      <c r="AD3587" s="493" t="n">
        <v>15901.8</v>
      </c>
      <c r="AE3587" s="493" t="n">
        <v>14980.53</v>
      </c>
      <c r="AF3587" s="493" t="n">
        <v>19795.74</v>
      </c>
      <c r="AG3587" s="493" t="n">
        <v>22731.02</v>
      </c>
      <c r="AH3587" s="493" t="n">
        <v>28401.54</v>
      </c>
      <c r="AI3587" s="493" t="n">
        <v>28907.34</v>
      </c>
      <c r="AJ3587" s="493" t="n">
        <v>43319.08</v>
      </c>
      <c r="AK3587" s="493" t="n">
        <v>41185.58</v>
      </c>
      <c r="AL3587" s="493" t="n">
        <v>36566.36</v>
      </c>
      <c r="AM3587" s="493" t="n">
        <v>37072.03</v>
      </c>
      <c r="AN3587" s="493" t="n">
        <v>41744.66</v>
      </c>
      <c r="AO3587" s="493" t="n">
        <v>35175.17</v>
      </c>
      <c r="AP3587" s="493" t="n">
        <v>42230.64</v>
      </c>
      <c r="AQ3587" s="493" t="n">
        <v>49388.01</v>
      </c>
      <c r="AR3587" s="493" t="n">
        <v>63086.08</v>
      </c>
      <c r="AS3587" s="493" t="n">
        <v>61327.15</v>
      </c>
      <c r="AT3587" s="493" t="n">
        <v>80756.28</v>
      </c>
      <c r="AU3587" s="493" t="n">
        <v>90834.42</v>
      </c>
      <c r="AV3587" s="493" t="n">
        <v>95693.03999999999</v>
      </c>
      <c r="AW3587" s="493" t="n">
        <v>94564.17</v>
      </c>
      <c r="AX3587" s="493" t="n">
        <v>85745.67</v>
      </c>
      <c r="AY3587" s="493" t="n">
        <v>89984</v>
      </c>
      <c r="AZ3587" s="493" t="n">
        <v>86217.75</v>
      </c>
      <c r="BA3587" s="493" t="n">
        <v>109064.16</v>
      </c>
      <c r="BB3587" s="493" t="n">
        <v>96507.67999999999</v>
      </c>
      <c r="BC3587" s="493" t="n">
        <v>113765.13</v>
      </c>
      <c r="BD3587" s="493" t="n">
        <v>111987.77</v>
      </c>
      <c r="BE3587" s="493" t="n">
        <v>122712.1</v>
      </c>
      <c r="BF3587" s="493" t="n">
        <v>130885.79</v>
      </c>
      <c r="BG3587" s="493" t="n">
        <v>144401.35</v>
      </c>
      <c r="BH3587" s="493" t="n">
        <v>133261.53</v>
      </c>
      <c r="BI3587" s="493" t="n">
        <v>140340.49</v>
      </c>
      <c r="BJ3587" s="493" t="n">
        <v>141370.14</v>
      </c>
      <c r="BK3587" s="493" t="n">
        <v>141660.52</v>
      </c>
      <c r="BL3587" s="493" t="n">
        <v>148551.16</v>
      </c>
      <c r="BM3587" s="493" t="n">
        <v>149421.47</v>
      </c>
      <c r="BN3587" s="493" t="n">
        <v>141455.06</v>
      </c>
      <c r="BO3587" s="493" t="n">
        <v>162277.75</v>
      </c>
      <c r="BP3587" s="493" t="n">
        <v>167542.64</v>
      </c>
      <c r="BQ3587" s="493" t="n">
        <v>150561.47</v>
      </c>
      <c r="BR3587" s="493" t="n">
        <v>186356.51</v>
      </c>
      <c r="BS3587" s="493" t="n">
        <v>186769.35</v>
      </c>
      <c r="BT3587" s="493" t="n">
        <v>175792.28</v>
      </c>
      <c r="BU3587" s="493" t="n">
        <v>195339.04</v>
      </c>
      <c r="BV3587" s="493" t="n">
        <v>198835.29</v>
      </c>
      <c r="BW3587" s="493" t="n">
        <v>208137.96</v>
      </c>
    </row>
    <row r="3588">
      <c r="A3588" t="inlineStr">
        <is>
          <t>[C9D3] Angiotensin-II 길항제 칼슘길항제 복합제</t>
        </is>
      </c>
      <c r="B3588" t="inlineStr">
        <is>
          <t>아주약품</t>
        </is>
      </c>
      <c r="C3588" t="inlineStr">
        <is>
          <t>세바코 에이치씨티</t>
        </is>
      </c>
      <c r="D3588" t="inlineStr">
        <is>
          <t>아주약품</t>
        </is>
      </c>
      <c r="E3588" t="inlineStr">
        <is>
          <t>amlodipine besylate,  hydrochlorothiazide,  olmesartan medoxomil</t>
        </is>
      </c>
      <c r="F3588" t="inlineStr">
        <is>
          <t>보건소</t>
        </is>
      </c>
      <c r="G3588" t="inlineStr">
        <is>
          <t>Generic</t>
        </is>
      </c>
      <c r="H3588" s="493" t="n">
        <v>0</v>
      </c>
      <c r="I3588" s="493" t="n">
        <v>0</v>
      </c>
      <c r="J3588" s="493" t="n">
        <v>0</v>
      </c>
      <c r="K3588" s="493" t="n">
        <v>0</v>
      </c>
      <c r="L3588" s="493" t="n">
        <v>0</v>
      </c>
      <c r="M3588" s="493" t="n">
        <v>0</v>
      </c>
      <c r="N3588" s="493" t="n">
        <v>0</v>
      </c>
      <c r="O3588" s="493" t="n">
        <v>0</v>
      </c>
      <c r="P3588" s="493" t="n">
        <v>0</v>
      </c>
      <c r="Q3588" s="493" t="n">
        <v>0</v>
      </c>
      <c r="R3588" s="493" t="n">
        <v>0</v>
      </c>
      <c r="S3588" s="493" t="n">
        <v>0</v>
      </c>
      <c r="T3588" s="493" t="n">
        <v>0</v>
      </c>
      <c r="U3588" s="493" t="n">
        <v>0</v>
      </c>
      <c r="V3588" s="493" t="n">
        <v>0</v>
      </c>
      <c r="W3588" s="493" t="n">
        <v>0</v>
      </c>
      <c r="X3588" s="493" t="n">
        <v>1486.5</v>
      </c>
      <c r="Y3588" s="493" t="n">
        <v>1545</v>
      </c>
      <c r="Z3588" s="493" t="n">
        <v>3019.5</v>
      </c>
      <c r="AA3588" s="493" t="n">
        <v>4257.6</v>
      </c>
      <c r="AB3588" s="493" t="n">
        <v>1842.9</v>
      </c>
      <c r="AC3588" s="493" t="n">
        <v>3018.6</v>
      </c>
      <c r="AD3588" s="493" t="n">
        <v>3429</v>
      </c>
      <c r="AE3588" s="493" t="n">
        <v>173.7</v>
      </c>
      <c r="AF3588" s="493" t="n">
        <v>946.8</v>
      </c>
      <c r="AG3588" s="493" t="n">
        <v>892.5</v>
      </c>
      <c r="AH3588" s="493" t="n">
        <v>931.5</v>
      </c>
      <c r="AI3588" s="493" t="n">
        <v>561.6</v>
      </c>
      <c r="AJ3588" s="493" t="n">
        <v>822.6</v>
      </c>
      <c r="AK3588" s="493" t="n">
        <v>540.75</v>
      </c>
      <c r="AL3588" s="493" t="n">
        <v>438.3</v>
      </c>
      <c r="AM3588" s="493" t="n">
        <v>1143</v>
      </c>
      <c r="AN3588" s="493" t="n">
        <v>906</v>
      </c>
      <c r="AO3588" s="493" t="n">
        <v>973.8</v>
      </c>
      <c r="AP3588" s="493" t="n">
        <v>1085.7</v>
      </c>
      <c r="AQ3588" s="493" t="n">
        <v>346.8</v>
      </c>
      <c r="AR3588" s="493" t="n">
        <v>535.2</v>
      </c>
      <c r="AS3588" s="493" t="n">
        <v>311.4</v>
      </c>
      <c r="AT3588" s="493" t="n">
        <v>3440.1</v>
      </c>
      <c r="AU3588" s="493" t="n">
        <v>705.6</v>
      </c>
      <c r="AV3588" s="493" t="n">
        <v>6443.1</v>
      </c>
      <c r="AW3588" s="493" t="n">
        <v>935.7</v>
      </c>
      <c r="AX3588" s="493" t="n">
        <v>4505.4</v>
      </c>
      <c r="AY3588" s="493" t="n">
        <v>1804.8</v>
      </c>
      <c r="AZ3588" s="493" t="n">
        <v>1063.5</v>
      </c>
      <c r="BA3588" s="493" t="n">
        <v>1333.8</v>
      </c>
      <c r="BB3588" s="493" t="n">
        <v>4059.9</v>
      </c>
      <c r="BC3588" s="493" t="n">
        <v>541.8</v>
      </c>
      <c r="BD3588" s="493" t="n">
        <v>2281.5</v>
      </c>
      <c r="BE3588" s="493" t="n">
        <v>2554.2</v>
      </c>
      <c r="BF3588" s="493" t="n">
        <v>5985</v>
      </c>
      <c r="BG3588" s="493" t="n">
        <v>1344.9</v>
      </c>
      <c r="BH3588" s="493" t="n">
        <v>2034</v>
      </c>
      <c r="BI3588" s="493" t="n">
        <v>5308.5</v>
      </c>
      <c r="BJ3588" s="493" t="n">
        <v>1103.1</v>
      </c>
      <c r="BK3588" s="493" t="n">
        <v>3251.4</v>
      </c>
      <c r="BL3588" s="493" t="n">
        <v>3890.7</v>
      </c>
      <c r="BM3588" s="493" t="n">
        <v>2755.2</v>
      </c>
      <c r="BN3588" s="493" t="n">
        <v>2511.6</v>
      </c>
      <c r="BO3588" s="493" t="n">
        <v>3822</v>
      </c>
      <c r="BP3588" s="493" t="n">
        <v>9.6</v>
      </c>
      <c r="BQ3588" s="493" t="n">
        <v>31.2</v>
      </c>
      <c r="BR3588" s="493" t="n">
        <v>4303.5</v>
      </c>
      <c r="BS3588" s="493" t="n">
        <v>57</v>
      </c>
      <c r="BT3588" s="493" t="n">
        <v>2305.2</v>
      </c>
      <c r="BU3588" s="493" t="n">
        <v>839.1</v>
      </c>
      <c r="BV3588" s="493" t="n">
        <v>773.4</v>
      </c>
      <c r="BW3588" s="493" t="n">
        <v>3372</v>
      </c>
    </row>
    <row r="3589">
      <c r="A3589" t="inlineStr">
        <is>
          <t>[C9D3] Angiotensin-II 길항제 칼슘길항제 복합제</t>
        </is>
      </c>
      <c r="B3589" t="inlineStr">
        <is>
          <t>아주약품</t>
        </is>
      </c>
      <c r="C3589" t="inlineStr">
        <is>
          <t>세바코 에이치씨티</t>
        </is>
      </c>
      <c r="D3589" t="inlineStr">
        <is>
          <t>아주약품</t>
        </is>
      </c>
      <c r="E3589" t="inlineStr">
        <is>
          <t>amlodipine besylate,  hydrochlorothiazide,  olmesartan medoxomil</t>
        </is>
      </c>
      <c r="F3589" t="inlineStr">
        <is>
          <t>기타(치과의원, 치과병원 등)</t>
        </is>
      </c>
      <c r="G3589" t="inlineStr">
        <is>
          <t>Generic</t>
        </is>
      </c>
      <c r="H3589" s="493" t="n">
        <v>0</v>
      </c>
      <c r="I3589" s="493" t="n">
        <v>0</v>
      </c>
      <c r="J3589" s="493" t="n">
        <v>0</v>
      </c>
      <c r="K3589" s="493" t="n">
        <v>0</v>
      </c>
      <c r="L3589" s="493" t="n">
        <v>0</v>
      </c>
      <c r="M3589" s="493" t="n">
        <v>0</v>
      </c>
      <c r="N3589" s="493" t="n">
        <v>0</v>
      </c>
      <c r="O3589" s="493" t="n">
        <v>0</v>
      </c>
      <c r="P3589" s="493" t="n">
        <v>0</v>
      </c>
      <c r="Q3589" s="493" t="n">
        <v>0</v>
      </c>
      <c r="R3589" s="493" t="n">
        <v>0</v>
      </c>
      <c r="S3589" s="493" t="n">
        <v>0</v>
      </c>
      <c r="T3589" s="493" t="n">
        <v>0</v>
      </c>
      <c r="U3589" s="493" t="n">
        <v>0</v>
      </c>
      <c r="V3589" s="493" t="n">
        <v>0</v>
      </c>
      <c r="W3589" s="493" t="n">
        <v>0</v>
      </c>
      <c r="X3589" s="493" t="n">
        <v>0</v>
      </c>
      <c r="Y3589" s="493" t="n">
        <v>0</v>
      </c>
      <c r="Z3589" s="493" t="n">
        <v>0</v>
      </c>
      <c r="AA3589" s="493" t="n">
        <v>0</v>
      </c>
      <c r="AB3589" s="493" t="n">
        <v>0</v>
      </c>
      <c r="AC3589" s="493" t="n">
        <v>0</v>
      </c>
      <c r="AD3589" s="493" t="n">
        <v>0</v>
      </c>
      <c r="AE3589" s="493" t="n">
        <v>0</v>
      </c>
      <c r="AF3589" s="493" t="n">
        <v>0</v>
      </c>
      <c r="AG3589" s="493" t="n">
        <v>0</v>
      </c>
      <c r="AH3589" s="493" t="n">
        <v>0</v>
      </c>
      <c r="AI3589" s="493" t="n">
        <v>0</v>
      </c>
      <c r="AJ3589" s="493" t="n">
        <v>0</v>
      </c>
      <c r="AK3589" s="493" t="n">
        <v>0</v>
      </c>
      <c r="AL3589" s="493" t="n">
        <v>0</v>
      </c>
      <c r="AM3589" s="493" t="n">
        <v>0</v>
      </c>
      <c r="AN3589" s="493" t="n">
        <v>0</v>
      </c>
      <c r="AO3589" s="493" t="n">
        <v>0</v>
      </c>
      <c r="AP3589" s="493" t="n">
        <v>0</v>
      </c>
      <c r="AQ3589" s="493" t="n">
        <v>0</v>
      </c>
      <c r="AR3589" s="493" t="n">
        <v>0</v>
      </c>
      <c r="AS3589" s="493" t="n">
        <v>0</v>
      </c>
      <c r="AT3589" s="493" t="n">
        <v>0</v>
      </c>
      <c r="AU3589" s="493" t="n">
        <v>0</v>
      </c>
      <c r="AV3589" s="493" t="n">
        <v>0</v>
      </c>
      <c r="AW3589" s="493" t="n">
        <v>0</v>
      </c>
      <c r="AX3589" s="493" t="n">
        <v>0</v>
      </c>
      <c r="AY3589" s="493" t="n">
        <v>0</v>
      </c>
      <c r="AZ3589" s="493" t="n">
        <v>0</v>
      </c>
      <c r="BA3589" s="493" t="n">
        <v>0</v>
      </c>
      <c r="BB3589" s="493" t="n">
        <v>0</v>
      </c>
      <c r="BC3589" s="493" t="n">
        <v>0</v>
      </c>
      <c r="BD3589" s="493" t="n">
        <v>0</v>
      </c>
      <c r="BE3589" s="493" t="n">
        <v>162.6</v>
      </c>
      <c r="BF3589" s="493" t="n">
        <v>0</v>
      </c>
      <c r="BG3589" s="493" t="n">
        <v>153</v>
      </c>
      <c r="BH3589" s="493" t="n">
        <v>0</v>
      </c>
      <c r="BI3589" s="493" t="n">
        <v>0</v>
      </c>
      <c r="BJ3589" s="493" t="n">
        <v>0</v>
      </c>
      <c r="BK3589" s="493" t="n">
        <v>0</v>
      </c>
      <c r="BL3589" s="493" t="n">
        <v>0</v>
      </c>
      <c r="BM3589" s="493" t="n">
        <v>0</v>
      </c>
      <c r="BN3589" s="493" t="n">
        <v>0</v>
      </c>
      <c r="BO3589" s="493" t="n">
        <v>0</v>
      </c>
      <c r="BP3589" s="493" t="n">
        <v>143.1</v>
      </c>
      <c r="BQ3589" s="493" t="n">
        <v>63.8</v>
      </c>
      <c r="BR3589" s="493" t="n">
        <v>0</v>
      </c>
      <c r="BS3589" s="493" t="n">
        <v>0</v>
      </c>
      <c r="BT3589" s="493" t="n">
        <v>0</v>
      </c>
      <c r="BU3589" s="493" t="n">
        <v>163.8</v>
      </c>
      <c r="BV3589" s="493" t="n">
        <v>157.2</v>
      </c>
      <c r="BW3589" s="493" t="n">
        <v>0</v>
      </c>
    </row>
    <row r="3590">
      <c r="A3590" t="inlineStr">
        <is>
          <t>[C9D3] Angiotensin-II 길항제 칼슘길항제 복합제</t>
        </is>
      </c>
      <c r="B3590" t="inlineStr">
        <is>
          <t>아주약품</t>
        </is>
      </c>
      <c r="C3590" t="inlineStr">
        <is>
          <t>아나퍼지</t>
        </is>
      </c>
      <c r="D3590" t="inlineStr">
        <is>
          <t>아주약품</t>
        </is>
      </c>
      <c r="E3590" t="inlineStr">
        <is>
          <t>amlodipine besylate,  valsartan</t>
        </is>
      </c>
      <c r="F3590" t="inlineStr">
        <is>
          <t>종합병원</t>
        </is>
      </c>
      <c r="G3590" t="inlineStr">
        <is>
          <t>Generic</t>
        </is>
      </c>
      <c r="H3590" s="493" t="n">
        <v>0</v>
      </c>
      <c r="I3590" s="493" t="n">
        <v>0</v>
      </c>
      <c r="J3590" s="493" t="n">
        <v>0</v>
      </c>
      <c r="K3590" s="493" t="n">
        <v>0</v>
      </c>
      <c r="L3590" s="493" t="n">
        <v>0</v>
      </c>
      <c r="M3590" s="493" t="n">
        <v>0</v>
      </c>
      <c r="N3590" s="493" t="n">
        <v>0</v>
      </c>
      <c r="O3590" s="493" t="n">
        <v>0</v>
      </c>
      <c r="P3590" s="493" t="n">
        <v>0</v>
      </c>
      <c r="Q3590" s="493" t="n">
        <v>0</v>
      </c>
      <c r="R3590" s="493" t="n">
        <v>0</v>
      </c>
      <c r="S3590" s="493" t="n">
        <v>0</v>
      </c>
      <c r="T3590" s="493" t="n">
        <v>0</v>
      </c>
      <c r="U3590" s="493" t="n">
        <v>0</v>
      </c>
      <c r="V3590" s="493" t="n">
        <v>52731.94</v>
      </c>
      <c r="W3590" s="493" t="n">
        <v>51434.85</v>
      </c>
      <c r="X3590" s="493" t="n">
        <v>73958.25999999999</v>
      </c>
      <c r="Y3590" s="493" t="n">
        <v>58444.69</v>
      </c>
      <c r="Z3590" s="493" t="n">
        <v>49441.12</v>
      </c>
      <c r="AA3590" s="493" t="n">
        <v>52720</v>
      </c>
      <c r="AB3590" s="493" t="n">
        <v>486</v>
      </c>
      <c r="AC3590" s="493" t="n">
        <v>0</v>
      </c>
      <c r="AD3590" s="493" t="n">
        <v>0</v>
      </c>
      <c r="AE3590" s="493" t="n">
        <v>0</v>
      </c>
      <c r="AF3590" s="493" t="n">
        <v>0</v>
      </c>
      <c r="AG3590" s="493" t="n">
        <v>0</v>
      </c>
      <c r="AH3590" s="493" t="n">
        <v>120.3</v>
      </c>
      <c r="AI3590" s="493" t="n">
        <v>0</v>
      </c>
      <c r="AJ3590" s="493" t="n">
        <v>0</v>
      </c>
      <c r="AK3590" s="493" t="n">
        <v>0</v>
      </c>
      <c r="AL3590" s="493" t="n">
        <v>0</v>
      </c>
      <c r="AM3590" s="493" t="n">
        <v>0</v>
      </c>
      <c r="AN3590" s="493" t="n">
        <v>0</v>
      </c>
      <c r="AO3590" s="493" t="n">
        <v>0</v>
      </c>
      <c r="AP3590" s="493" t="n">
        <v>0</v>
      </c>
      <c r="AQ3590" s="493" t="n">
        <v>0</v>
      </c>
      <c r="AR3590" s="493" t="n">
        <v>0</v>
      </c>
      <c r="AS3590" s="493" t="n">
        <v>1688.7</v>
      </c>
      <c r="AT3590" s="493" t="n">
        <v>374.7</v>
      </c>
      <c r="AU3590" s="493" t="n">
        <v>3315.6</v>
      </c>
      <c r="AV3590" s="493" t="n">
        <v>1910.7</v>
      </c>
      <c r="AW3590" s="493" t="n">
        <v>3260.24</v>
      </c>
      <c r="AX3590" s="493" t="n">
        <v>1046.51</v>
      </c>
      <c r="AY3590" s="493" t="n">
        <v>2350.32</v>
      </c>
      <c r="AZ3590" s="493" t="n">
        <v>280.7</v>
      </c>
      <c r="BA3590" s="493" t="n">
        <v>1238.4</v>
      </c>
      <c r="BB3590" s="493" t="n">
        <v>1629.7</v>
      </c>
      <c r="BC3590" s="493" t="n">
        <v>2444.86</v>
      </c>
      <c r="BD3590" s="493" t="n">
        <v>3585.03</v>
      </c>
      <c r="BE3590" s="493" t="n">
        <v>2168.78</v>
      </c>
      <c r="BF3590" s="493" t="n">
        <v>806.23</v>
      </c>
      <c r="BG3590" s="493" t="n">
        <v>2060.76</v>
      </c>
      <c r="BH3590" s="493" t="n">
        <v>8981.290000000001</v>
      </c>
      <c r="BI3590" s="493" t="n">
        <v>8325.940000000001</v>
      </c>
      <c r="BJ3590" s="493" t="n">
        <v>12525.93</v>
      </c>
      <c r="BK3590" s="493" t="n">
        <v>7247.1</v>
      </c>
      <c r="BL3590" s="493" t="n">
        <v>7075.37</v>
      </c>
      <c r="BM3590" s="493" t="n">
        <v>7188.45</v>
      </c>
      <c r="BN3590" s="493" t="n">
        <v>11651.13</v>
      </c>
      <c r="BO3590" s="493" t="n">
        <v>14582.1</v>
      </c>
      <c r="BP3590" s="493" t="n">
        <v>7517</v>
      </c>
      <c r="BQ3590" s="493" t="n">
        <v>12336.5</v>
      </c>
      <c r="BR3590" s="493" t="n">
        <v>17765.18</v>
      </c>
      <c r="BS3590" s="493" t="n">
        <v>13990.78</v>
      </c>
      <c r="BT3590" s="493" t="n">
        <v>11575.1</v>
      </c>
      <c r="BU3590" s="493" t="n">
        <v>11113.75</v>
      </c>
      <c r="BV3590" s="493" t="n">
        <v>8336.65</v>
      </c>
      <c r="BW3590" s="493" t="n">
        <v>13132.13</v>
      </c>
    </row>
    <row r="3591">
      <c r="A3591" t="inlineStr">
        <is>
          <t>[C9D3] Angiotensin-II 길항제 칼슘길항제 복합제</t>
        </is>
      </c>
      <c r="B3591" t="inlineStr">
        <is>
          <t>아주약품</t>
        </is>
      </c>
      <c r="C3591" t="inlineStr">
        <is>
          <t>아나퍼지</t>
        </is>
      </c>
      <c r="D3591" t="inlineStr">
        <is>
          <t>아주약품</t>
        </is>
      </c>
      <c r="E3591" t="inlineStr">
        <is>
          <t>amlodipine besylate,  valsartan</t>
        </is>
      </c>
      <c r="F3591" t="inlineStr">
        <is>
          <t>병원</t>
        </is>
      </c>
      <c r="G3591" t="inlineStr">
        <is>
          <t>Generic</t>
        </is>
      </c>
      <c r="H3591" s="493" t="n">
        <v>0</v>
      </c>
      <c r="I3591" s="493" t="n">
        <v>0</v>
      </c>
      <c r="J3591" s="493" t="n">
        <v>0</v>
      </c>
      <c r="K3591" s="493" t="n">
        <v>0</v>
      </c>
      <c r="L3591" s="493" t="n">
        <v>0</v>
      </c>
      <c r="M3591" s="493" t="n">
        <v>0</v>
      </c>
      <c r="N3591" s="493" t="n">
        <v>0</v>
      </c>
      <c r="O3591" s="493" t="n">
        <v>0</v>
      </c>
      <c r="P3591" s="493" t="n">
        <v>0</v>
      </c>
      <c r="Q3591" s="493" t="n">
        <v>0</v>
      </c>
      <c r="R3591" s="493" t="n">
        <v>0</v>
      </c>
      <c r="S3591" s="493" t="n">
        <v>0</v>
      </c>
      <c r="T3591" s="493" t="n">
        <v>0</v>
      </c>
      <c r="U3591" s="493" t="n">
        <v>0</v>
      </c>
      <c r="V3591" s="493" t="n">
        <v>0</v>
      </c>
      <c r="W3591" s="493" t="n">
        <v>0</v>
      </c>
      <c r="X3591" s="493" t="n">
        <v>0</v>
      </c>
      <c r="Y3591" s="493" t="n">
        <v>35.95</v>
      </c>
      <c r="Z3591" s="493" t="n">
        <v>47.4</v>
      </c>
      <c r="AA3591" s="493" t="n">
        <v>106.8</v>
      </c>
      <c r="AB3591" s="493" t="n">
        <v>49.95</v>
      </c>
      <c r="AC3591" s="493" t="n">
        <v>49.5</v>
      </c>
      <c r="AD3591" s="493" t="n">
        <v>182.42</v>
      </c>
      <c r="AE3591" s="493" t="n">
        <v>1047.52</v>
      </c>
      <c r="AF3591" s="493" t="n">
        <v>1322.88</v>
      </c>
      <c r="AG3591" s="493" t="n">
        <v>1704</v>
      </c>
      <c r="AH3591" s="493" t="n">
        <v>1829.81</v>
      </c>
      <c r="AI3591" s="493" t="n">
        <v>6056.86</v>
      </c>
      <c r="AJ3591" s="493" t="n">
        <v>11013.34</v>
      </c>
      <c r="AK3591" s="493" t="n">
        <v>13839.7</v>
      </c>
      <c r="AL3591" s="493" t="n">
        <v>12050.54</v>
      </c>
      <c r="AM3591" s="493" t="n">
        <v>2565.61</v>
      </c>
      <c r="AN3591" s="493" t="n">
        <v>2564.46</v>
      </c>
      <c r="AO3591" s="493" t="n">
        <v>2951.6</v>
      </c>
      <c r="AP3591" s="493" t="n">
        <v>3971.08</v>
      </c>
      <c r="AQ3591" s="493" t="n">
        <v>2147.85</v>
      </c>
      <c r="AR3591" s="493" t="n">
        <v>4102.35</v>
      </c>
      <c r="AS3591" s="493" t="n">
        <v>3626.25</v>
      </c>
      <c r="AT3591" s="493" t="n">
        <v>1768.95</v>
      </c>
      <c r="AU3591" s="493" t="n">
        <v>2068.05</v>
      </c>
      <c r="AV3591" s="493" t="n">
        <v>3220.05</v>
      </c>
      <c r="AW3591" s="493" t="n">
        <v>2267.7</v>
      </c>
      <c r="AX3591" s="493" t="n">
        <v>1292.88</v>
      </c>
      <c r="AY3591" s="493" t="n">
        <v>4084.8</v>
      </c>
      <c r="AZ3591" s="493" t="n">
        <v>1038.75</v>
      </c>
      <c r="BA3591" s="493" t="n">
        <v>2560.29</v>
      </c>
      <c r="BB3591" s="493" t="n">
        <v>2347.71</v>
      </c>
      <c r="BC3591" s="493" t="n">
        <v>3560.52</v>
      </c>
      <c r="BD3591" s="493" t="n">
        <v>1974.9</v>
      </c>
      <c r="BE3591" s="493" t="n">
        <v>2433</v>
      </c>
      <c r="BF3591" s="493" t="n">
        <v>2903.23</v>
      </c>
      <c r="BG3591" s="493" t="n">
        <v>2811</v>
      </c>
      <c r="BH3591" s="493" t="n">
        <v>1892.1</v>
      </c>
      <c r="BI3591" s="493" t="n">
        <v>1264.2</v>
      </c>
      <c r="BJ3591" s="493" t="n">
        <v>4716.86</v>
      </c>
      <c r="BK3591" s="493" t="n">
        <v>2446.7</v>
      </c>
      <c r="BL3591" s="493" t="n">
        <v>1223.85</v>
      </c>
      <c r="BM3591" s="493" t="n">
        <v>2043</v>
      </c>
      <c r="BN3591" s="493" t="n">
        <v>1710.9</v>
      </c>
      <c r="BO3591" s="493" t="n">
        <v>1795.5</v>
      </c>
      <c r="BP3591" s="493" t="n">
        <v>2554.8</v>
      </c>
      <c r="BQ3591" s="493" t="n">
        <v>709.2</v>
      </c>
      <c r="BR3591" s="493" t="n">
        <v>1170.6</v>
      </c>
      <c r="BS3591" s="493" t="n">
        <v>3900</v>
      </c>
      <c r="BT3591" s="493" t="n">
        <v>1675.6</v>
      </c>
      <c r="BU3591" s="493" t="n">
        <v>1437.3</v>
      </c>
      <c r="BV3591" s="493" t="n">
        <v>2801.7</v>
      </c>
      <c r="BW3591" s="493" t="n">
        <v>6753.16</v>
      </c>
    </row>
    <row r="3592">
      <c r="A3592" t="inlineStr">
        <is>
          <t>[C9D3] Angiotensin-II 길항제 칼슘길항제 복합제</t>
        </is>
      </c>
      <c r="B3592" t="inlineStr">
        <is>
          <t>아주약품</t>
        </is>
      </c>
      <c r="C3592" t="inlineStr">
        <is>
          <t>아나퍼지</t>
        </is>
      </c>
      <c r="D3592" t="inlineStr">
        <is>
          <t>아주약품</t>
        </is>
      </c>
      <c r="E3592" t="inlineStr">
        <is>
          <t>amlodipine besylate,  valsartan</t>
        </is>
      </c>
      <c r="F3592" t="inlineStr">
        <is>
          <t>의원</t>
        </is>
      </c>
      <c r="G3592" t="inlineStr">
        <is>
          <t>Generic</t>
        </is>
      </c>
      <c r="H3592" s="493" t="n">
        <v>1784</v>
      </c>
      <c r="I3592" s="493" t="n">
        <v>2232</v>
      </c>
      <c r="J3592" s="493" t="n">
        <v>2008</v>
      </c>
      <c r="K3592" s="493" t="n">
        <v>2372.76</v>
      </c>
      <c r="L3592" s="493" t="n">
        <v>2136</v>
      </c>
      <c r="M3592" s="493" t="n">
        <v>1720</v>
      </c>
      <c r="N3592" s="493" t="n">
        <v>2824</v>
      </c>
      <c r="O3592" s="493" t="n">
        <v>2112</v>
      </c>
      <c r="P3592" s="493" t="n">
        <v>1536</v>
      </c>
      <c r="Q3592" s="493" t="n">
        <v>2376</v>
      </c>
      <c r="R3592" s="493" t="n">
        <v>2251.85</v>
      </c>
      <c r="S3592" s="493" t="n">
        <v>4583.1</v>
      </c>
      <c r="T3592" s="493" t="n">
        <v>7570.78</v>
      </c>
      <c r="U3592" s="493" t="n">
        <v>4944.16</v>
      </c>
      <c r="V3592" s="493" t="n">
        <v>7457.66</v>
      </c>
      <c r="W3592" s="493" t="n">
        <v>15244.36</v>
      </c>
      <c r="X3592" s="493" t="n">
        <v>16144.36</v>
      </c>
      <c r="Y3592" s="493" t="n">
        <v>16634.4</v>
      </c>
      <c r="Z3592" s="493" t="n">
        <v>17382.68</v>
      </c>
      <c r="AA3592" s="493" t="n">
        <v>19505.84</v>
      </c>
      <c r="AB3592" s="493" t="n">
        <v>17677.6</v>
      </c>
      <c r="AC3592" s="493" t="n">
        <v>12017.4</v>
      </c>
      <c r="AD3592" s="493" t="n">
        <v>13405.54</v>
      </c>
      <c r="AE3592" s="493" t="n">
        <v>15925.6</v>
      </c>
      <c r="AF3592" s="493" t="n">
        <v>10622.22</v>
      </c>
      <c r="AG3592" s="493" t="n">
        <v>11275.2</v>
      </c>
      <c r="AH3592" s="493" t="n">
        <v>10896.4</v>
      </c>
      <c r="AI3592" s="493" t="n">
        <v>18909.94</v>
      </c>
      <c r="AJ3592" s="493" t="n">
        <v>18097.74</v>
      </c>
      <c r="AK3592" s="493" t="n">
        <v>14927.5</v>
      </c>
      <c r="AL3592" s="493" t="n">
        <v>15831</v>
      </c>
      <c r="AM3592" s="493" t="n">
        <v>17536.72</v>
      </c>
      <c r="AN3592" s="493" t="n">
        <v>15316.5</v>
      </c>
      <c r="AO3592" s="493" t="n">
        <v>22608.68</v>
      </c>
      <c r="AP3592" s="493" t="n">
        <v>14294.9</v>
      </c>
      <c r="AQ3592" s="493" t="n">
        <v>20214.08</v>
      </c>
      <c r="AR3592" s="493" t="n">
        <v>41670.79</v>
      </c>
      <c r="AS3592" s="493" t="n">
        <v>43257.56</v>
      </c>
      <c r="AT3592" s="493" t="n">
        <v>53827.6</v>
      </c>
      <c r="AU3592" s="493" t="n">
        <v>51942.48</v>
      </c>
      <c r="AV3592" s="493" t="n">
        <v>55350.4</v>
      </c>
      <c r="AW3592" s="493" t="n">
        <v>52426.63</v>
      </c>
      <c r="AX3592" s="493" t="n">
        <v>56429.3</v>
      </c>
      <c r="AY3592" s="493" t="n">
        <v>50467.67</v>
      </c>
      <c r="AZ3592" s="493" t="n">
        <v>56536.15</v>
      </c>
      <c r="BA3592" s="493" t="n">
        <v>47743.2</v>
      </c>
      <c r="BB3592" s="493" t="n">
        <v>54477.54</v>
      </c>
      <c r="BC3592" s="493" t="n">
        <v>54407.54</v>
      </c>
      <c r="BD3592" s="493" t="n">
        <v>67458.72</v>
      </c>
      <c r="BE3592" s="493" t="n">
        <v>54114.65</v>
      </c>
      <c r="BF3592" s="493" t="n">
        <v>81248.09</v>
      </c>
      <c r="BG3592" s="493" t="n">
        <v>83749.7</v>
      </c>
      <c r="BH3592" s="493" t="n">
        <v>76067.42999999999</v>
      </c>
      <c r="BI3592" s="493" t="n">
        <v>68308.19</v>
      </c>
      <c r="BJ3592" s="493" t="n">
        <v>86895.34</v>
      </c>
      <c r="BK3592" s="493" t="n">
        <v>90788.25</v>
      </c>
      <c r="BL3592" s="493" t="n">
        <v>125049.7</v>
      </c>
      <c r="BM3592" s="493" t="n">
        <v>111893.43</v>
      </c>
      <c r="BN3592" s="493" t="n">
        <v>111077.99</v>
      </c>
      <c r="BO3592" s="493" t="n">
        <v>106279.18</v>
      </c>
      <c r="BP3592" s="493" t="n">
        <v>121354.98</v>
      </c>
      <c r="BQ3592" s="493" t="n">
        <v>100859.7</v>
      </c>
      <c r="BR3592" s="493" t="n">
        <v>140232.65</v>
      </c>
      <c r="BS3592" s="493" t="n">
        <v>165563.62</v>
      </c>
      <c r="BT3592" s="493" t="n">
        <v>154591.46</v>
      </c>
      <c r="BU3592" s="493" t="n">
        <v>164260.98</v>
      </c>
      <c r="BV3592" s="493" t="n">
        <v>186642.88</v>
      </c>
      <c r="BW3592" s="493" t="n">
        <v>169515</v>
      </c>
    </row>
    <row r="3593">
      <c r="A3593" t="inlineStr">
        <is>
          <t>[C9D3] Angiotensin-II 길항제 칼슘길항제 복합제</t>
        </is>
      </c>
      <c r="B3593" t="inlineStr">
        <is>
          <t>아주약품</t>
        </is>
      </c>
      <c r="C3593" t="inlineStr">
        <is>
          <t>아나퍼지</t>
        </is>
      </c>
      <c r="D3593" t="inlineStr">
        <is>
          <t>아주약품</t>
        </is>
      </c>
      <c r="E3593" t="inlineStr">
        <is>
          <t>amlodipine besylate,  valsartan</t>
        </is>
      </c>
      <c r="F3593" t="inlineStr">
        <is>
          <t>보건소</t>
        </is>
      </c>
      <c r="G3593" t="inlineStr">
        <is>
          <t>Generic</t>
        </is>
      </c>
      <c r="H3593" s="493" t="n">
        <v>0</v>
      </c>
      <c r="I3593" s="493" t="n">
        <v>0</v>
      </c>
      <c r="J3593" s="493" t="n">
        <v>0</v>
      </c>
      <c r="K3593" s="493" t="n">
        <v>0</v>
      </c>
      <c r="L3593" s="493" t="n">
        <v>0</v>
      </c>
      <c r="M3593" s="493" t="n">
        <v>0</v>
      </c>
      <c r="N3593" s="493" t="n">
        <v>0</v>
      </c>
      <c r="O3593" s="493" t="n">
        <v>0</v>
      </c>
      <c r="P3593" s="493" t="n">
        <v>0</v>
      </c>
      <c r="Q3593" s="493" t="n">
        <v>0</v>
      </c>
      <c r="R3593" s="493" t="n">
        <v>0</v>
      </c>
      <c r="S3593" s="493" t="n">
        <v>0</v>
      </c>
      <c r="T3593" s="493" t="n">
        <v>0</v>
      </c>
      <c r="U3593" s="493" t="n">
        <v>0</v>
      </c>
      <c r="V3593" s="493" t="n">
        <v>0</v>
      </c>
      <c r="W3593" s="493" t="n">
        <v>0</v>
      </c>
      <c r="X3593" s="493" t="n">
        <v>0</v>
      </c>
      <c r="Y3593" s="493" t="n">
        <v>0</v>
      </c>
      <c r="Z3593" s="493" t="n">
        <v>0</v>
      </c>
      <c r="AA3593" s="493" t="n">
        <v>0</v>
      </c>
      <c r="AB3593" s="493" t="n">
        <v>0</v>
      </c>
      <c r="AC3593" s="493" t="n">
        <v>0</v>
      </c>
      <c r="AD3593" s="493" t="n">
        <v>0</v>
      </c>
      <c r="AE3593" s="493" t="n">
        <v>0</v>
      </c>
      <c r="AF3593" s="493" t="n">
        <v>0</v>
      </c>
      <c r="AG3593" s="493" t="n">
        <v>0</v>
      </c>
      <c r="AH3593" s="493" t="n">
        <v>0</v>
      </c>
      <c r="AI3593" s="493" t="n">
        <v>0</v>
      </c>
      <c r="AJ3593" s="493" t="n">
        <v>0</v>
      </c>
      <c r="AK3593" s="493" t="n">
        <v>1844.1</v>
      </c>
      <c r="AL3593" s="493" t="n">
        <v>0</v>
      </c>
      <c r="AM3593" s="493" t="n">
        <v>0</v>
      </c>
      <c r="AN3593" s="493" t="n">
        <v>2196</v>
      </c>
      <c r="AO3593" s="493" t="n">
        <v>0</v>
      </c>
      <c r="AP3593" s="493" t="n">
        <v>0</v>
      </c>
      <c r="AQ3593" s="493" t="n">
        <v>2367</v>
      </c>
      <c r="AR3593" s="493" t="n">
        <v>0</v>
      </c>
      <c r="AS3593" s="493" t="n">
        <v>0</v>
      </c>
      <c r="AT3593" s="493" t="n">
        <v>2915.1</v>
      </c>
      <c r="AU3593" s="493" t="n">
        <v>0</v>
      </c>
      <c r="AV3593" s="493" t="n">
        <v>0</v>
      </c>
      <c r="AW3593" s="493" t="n">
        <v>3206.4</v>
      </c>
      <c r="AX3593" s="493" t="n">
        <v>0</v>
      </c>
      <c r="AY3593" s="493" t="n">
        <v>0</v>
      </c>
      <c r="AZ3593" s="493" t="n">
        <v>4236.3</v>
      </c>
      <c r="BA3593" s="493" t="n">
        <v>0</v>
      </c>
      <c r="BB3593" s="493" t="n">
        <v>0</v>
      </c>
      <c r="BC3593" s="493" t="n">
        <v>203.4</v>
      </c>
      <c r="BD3593" s="493" t="n">
        <v>0</v>
      </c>
      <c r="BE3593" s="493" t="n">
        <v>112.2</v>
      </c>
      <c r="BF3593" s="493" t="n">
        <v>105.6</v>
      </c>
      <c r="BG3593" s="493" t="n">
        <v>858.6</v>
      </c>
      <c r="BH3593" s="493" t="n">
        <v>215.7</v>
      </c>
      <c r="BI3593" s="493" t="n">
        <v>498</v>
      </c>
      <c r="BJ3593" s="493" t="n">
        <v>1124.1</v>
      </c>
      <c r="BK3593" s="493" t="n">
        <v>542.7</v>
      </c>
      <c r="BL3593" s="493" t="n">
        <v>1126.8</v>
      </c>
      <c r="BM3593" s="493" t="n">
        <v>736.7</v>
      </c>
      <c r="BN3593" s="493" t="n">
        <v>728.7</v>
      </c>
      <c r="BO3593" s="493" t="n">
        <v>532.5</v>
      </c>
      <c r="BP3593" s="493" t="n">
        <v>1517.3</v>
      </c>
      <c r="BQ3593" s="493" t="n">
        <v>1841.76</v>
      </c>
      <c r="BR3593" s="493" t="n">
        <v>2243.7</v>
      </c>
      <c r="BS3593" s="493" t="n">
        <v>1753.8</v>
      </c>
      <c r="BT3593" s="493" t="n">
        <v>700.92</v>
      </c>
      <c r="BU3593" s="493" t="n">
        <v>2043.3</v>
      </c>
      <c r="BV3593" s="493" t="n">
        <v>1960.2</v>
      </c>
      <c r="BW3593" s="493" t="n">
        <v>1939.2</v>
      </c>
    </row>
    <row r="3594">
      <c r="A3594" t="inlineStr">
        <is>
          <t>[C9D3] Angiotensin-II 길항제 칼슘길항제 복합제</t>
        </is>
      </c>
      <c r="B3594" t="inlineStr">
        <is>
          <t>아주약품</t>
        </is>
      </c>
      <c r="C3594" t="inlineStr">
        <is>
          <t>아주스타</t>
        </is>
      </c>
      <c r="D3594" t="inlineStr">
        <is>
          <t>아주약품</t>
        </is>
      </c>
      <c r="E3594" t="inlineStr">
        <is>
          <t>amlodipine besylate,  telmisartan</t>
        </is>
      </c>
      <c r="F3594" t="inlineStr">
        <is>
          <t>상급종합병원</t>
        </is>
      </c>
      <c r="G3594" t="inlineStr">
        <is>
          <t>Generic</t>
        </is>
      </c>
      <c r="H3594" s="493" t="n">
        <v>0</v>
      </c>
      <c r="I3594" s="493" t="n">
        <v>0</v>
      </c>
      <c r="J3594" s="493" t="n">
        <v>0</v>
      </c>
      <c r="K3594" s="493" t="n">
        <v>0</v>
      </c>
      <c r="L3594" s="493" t="n">
        <v>0</v>
      </c>
      <c r="M3594" s="493" t="n">
        <v>0</v>
      </c>
      <c r="N3594" s="493" t="n">
        <v>967.8</v>
      </c>
      <c r="O3594" s="493" t="n">
        <v>0</v>
      </c>
      <c r="P3594" s="493" t="n">
        <v>0</v>
      </c>
      <c r="Q3594" s="493" t="n">
        <v>1215</v>
      </c>
      <c r="R3594" s="493" t="n">
        <v>0</v>
      </c>
      <c r="S3594" s="493" t="n">
        <v>970.8</v>
      </c>
      <c r="T3594" s="493" t="n">
        <v>486.6</v>
      </c>
      <c r="U3594" s="493" t="n">
        <v>0</v>
      </c>
      <c r="V3594" s="493" t="n">
        <v>0</v>
      </c>
      <c r="W3594" s="493" t="n">
        <v>0</v>
      </c>
      <c r="X3594" s="493" t="n">
        <v>483.6</v>
      </c>
      <c r="Y3594" s="493" t="n">
        <v>0</v>
      </c>
      <c r="Z3594" s="493" t="n">
        <v>0</v>
      </c>
      <c r="AA3594" s="493" t="n">
        <v>0</v>
      </c>
      <c r="AB3594" s="493" t="n">
        <v>0</v>
      </c>
      <c r="AC3594" s="493" t="n">
        <v>0</v>
      </c>
      <c r="AD3594" s="493" t="n">
        <v>0</v>
      </c>
      <c r="AE3594" s="493" t="n">
        <v>0</v>
      </c>
      <c r="AF3594" s="493" t="n">
        <v>498.9</v>
      </c>
      <c r="AG3594" s="493" t="n">
        <v>0</v>
      </c>
      <c r="AH3594" s="493" t="n">
        <v>0</v>
      </c>
      <c r="AI3594" s="493" t="n">
        <v>0</v>
      </c>
      <c r="AJ3594" s="493" t="n">
        <v>0</v>
      </c>
      <c r="AK3594" s="493" t="n">
        <v>0</v>
      </c>
      <c r="AL3594" s="493" t="n">
        <v>0</v>
      </c>
      <c r="AM3594" s="493" t="n">
        <v>0</v>
      </c>
      <c r="AN3594" s="493" t="n">
        <v>0</v>
      </c>
      <c r="AO3594" s="493" t="n">
        <v>0</v>
      </c>
      <c r="AP3594" s="493" t="n">
        <v>0</v>
      </c>
      <c r="AQ3594" s="493" t="n">
        <v>0</v>
      </c>
      <c r="AR3594" s="493" t="n">
        <v>0</v>
      </c>
      <c r="AS3594" s="493" t="n">
        <v>0</v>
      </c>
      <c r="AT3594" s="493" t="n">
        <v>0</v>
      </c>
      <c r="AU3594" s="493" t="n">
        <v>0</v>
      </c>
      <c r="AV3594" s="493" t="n">
        <v>0</v>
      </c>
      <c r="AW3594" s="493" t="n">
        <v>0</v>
      </c>
      <c r="AX3594" s="493" t="n">
        <v>0</v>
      </c>
      <c r="AY3594" s="493" t="n">
        <v>0</v>
      </c>
      <c r="AZ3594" s="493" t="n">
        <v>0</v>
      </c>
      <c r="BA3594" s="493" t="n">
        <v>0</v>
      </c>
      <c r="BB3594" s="493" t="n">
        <v>0</v>
      </c>
      <c r="BC3594" s="493" t="n">
        <v>0</v>
      </c>
      <c r="BD3594" s="493" t="n">
        <v>0</v>
      </c>
      <c r="BE3594" s="493" t="n">
        <v>0</v>
      </c>
      <c r="BF3594" s="493" t="n">
        <v>0</v>
      </c>
      <c r="BG3594" s="493" t="n">
        <v>0</v>
      </c>
      <c r="BH3594" s="493" t="n">
        <v>0</v>
      </c>
      <c r="BI3594" s="493" t="n">
        <v>0</v>
      </c>
      <c r="BJ3594" s="493" t="n">
        <v>0</v>
      </c>
      <c r="BK3594" s="493" t="n">
        <v>0</v>
      </c>
      <c r="BL3594" s="493" t="n">
        <v>0</v>
      </c>
      <c r="BM3594" s="493" t="n">
        <v>0</v>
      </c>
      <c r="BN3594" s="493" t="n">
        <v>0</v>
      </c>
      <c r="BO3594" s="493" t="n">
        <v>0</v>
      </c>
      <c r="BP3594" s="493" t="n">
        <v>2425.37</v>
      </c>
      <c r="BQ3594" s="493" t="n">
        <v>3581.6</v>
      </c>
      <c r="BR3594" s="493" t="n">
        <v>1274.1</v>
      </c>
      <c r="BS3594" s="493" t="n">
        <v>3530.28</v>
      </c>
      <c r="BT3594" s="493" t="n">
        <v>1476</v>
      </c>
      <c r="BU3594" s="493" t="n">
        <v>4510</v>
      </c>
      <c r="BV3594" s="493" t="n">
        <v>5573.16</v>
      </c>
      <c r="BW3594" s="493" t="n">
        <v>2739</v>
      </c>
    </row>
    <row r="3595">
      <c r="A3595" t="inlineStr">
        <is>
          <t>[C9D3] Angiotensin-II 길항제 칼슘길항제 복합제</t>
        </is>
      </c>
      <c r="B3595" t="inlineStr">
        <is>
          <t>아주약품</t>
        </is>
      </c>
      <c r="C3595" t="inlineStr">
        <is>
          <t>아주스타</t>
        </is>
      </c>
      <c r="D3595" t="inlineStr">
        <is>
          <t>아주약품</t>
        </is>
      </c>
      <c r="E3595" t="inlineStr">
        <is>
          <t>amlodipine besylate,  telmisartan</t>
        </is>
      </c>
      <c r="F3595" t="inlineStr">
        <is>
          <t>종합병원</t>
        </is>
      </c>
      <c r="G3595" t="inlineStr">
        <is>
          <t>Generic</t>
        </is>
      </c>
      <c r="H3595" s="493" t="n">
        <v>0</v>
      </c>
      <c r="I3595" s="493" t="n">
        <v>0</v>
      </c>
      <c r="J3595" s="493" t="n">
        <v>0</v>
      </c>
      <c r="K3595" s="493" t="n">
        <v>0</v>
      </c>
      <c r="L3595" s="493" t="n">
        <v>0</v>
      </c>
      <c r="M3595" s="493" t="n">
        <v>0</v>
      </c>
      <c r="N3595" s="493" t="n">
        <v>0</v>
      </c>
      <c r="O3595" s="493" t="n">
        <v>0</v>
      </c>
      <c r="P3595" s="493" t="n">
        <v>0</v>
      </c>
      <c r="Q3595" s="493" t="n">
        <v>0</v>
      </c>
      <c r="R3595" s="493" t="n">
        <v>0</v>
      </c>
      <c r="S3595" s="493" t="n">
        <v>0</v>
      </c>
      <c r="T3595" s="493" t="n">
        <v>0</v>
      </c>
      <c r="U3595" s="493" t="n">
        <v>0</v>
      </c>
      <c r="V3595" s="493" t="n">
        <v>482.4</v>
      </c>
      <c r="W3595" s="493" t="n">
        <v>0</v>
      </c>
      <c r="X3595" s="493" t="n">
        <v>720</v>
      </c>
      <c r="Y3595" s="493" t="n">
        <v>492</v>
      </c>
      <c r="Z3595" s="493" t="n">
        <v>1604.88</v>
      </c>
      <c r="AA3595" s="493" t="n">
        <v>2608</v>
      </c>
      <c r="AB3595" s="493" t="n">
        <v>1560</v>
      </c>
      <c r="AC3595" s="493" t="n">
        <v>2162.8</v>
      </c>
      <c r="AD3595" s="493" t="n">
        <v>4311.12</v>
      </c>
      <c r="AE3595" s="493" t="n">
        <v>1648.8</v>
      </c>
      <c r="AF3595" s="493" t="n">
        <v>2402.98</v>
      </c>
      <c r="AG3595" s="493" t="n">
        <v>2435.02</v>
      </c>
      <c r="AH3595" s="493" t="n">
        <v>3322.6</v>
      </c>
      <c r="AI3595" s="493" t="n">
        <v>3299.23</v>
      </c>
      <c r="AJ3595" s="493" t="n">
        <v>2579.19</v>
      </c>
      <c r="AK3595" s="493" t="n">
        <v>3037.05</v>
      </c>
      <c r="AL3595" s="493" t="n">
        <v>3885.59</v>
      </c>
      <c r="AM3595" s="493" t="n">
        <v>2881.77</v>
      </c>
      <c r="AN3595" s="493" t="n">
        <v>1947.35</v>
      </c>
      <c r="AO3595" s="493" t="n">
        <v>4720.23</v>
      </c>
      <c r="AP3595" s="493" t="n">
        <v>1562.61</v>
      </c>
      <c r="AQ3595" s="493" t="n">
        <v>2143.9</v>
      </c>
      <c r="AR3595" s="493" t="n">
        <v>4420.32</v>
      </c>
      <c r="AS3595" s="493" t="n">
        <v>2989.56</v>
      </c>
      <c r="AT3595" s="493" t="n">
        <v>2701.5</v>
      </c>
      <c r="AU3595" s="493" t="n">
        <v>3694.96</v>
      </c>
      <c r="AV3595" s="493" t="n">
        <v>3520.23</v>
      </c>
      <c r="AW3595" s="493" t="n">
        <v>1534.4</v>
      </c>
      <c r="AX3595" s="493" t="n">
        <v>2936.7</v>
      </c>
      <c r="AY3595" s="493" t="n">
        <v>2474.1</v>
      </c>
      <c r="AZ3595" s="493" t="n">
        <v>3732.36</v>
      </c>
      <c r="BA3595" s="493" t="n">
        <v>848.7</v>
      </c>
      <c r="BB3595" s="493" t="n">
        <v>2152.44</v>
      </c>
      <c r="BC3595" s="493" t="n">
        <v>3367.21</v>
      </c>
      <c r="BD3595" s="493" t="n">
        <v>3439.79</v>
      </c>
      <c r="BE3595" s="493" t="n">
        <v>7184.73</v>
      </c>
      <c r="BF3595" s="493" t="n">
        <v>2815.78</v>
      </c>
      <c r="BG3595" s="493" t="n">
        <v>3401</v>
      </c>
      <c r="BH3595" s="493" t="n">
        <v>3499.92</v>
      </c>
      <c r="BI3595" s="493" t="n">
        <v>7421.61</v>
      </c>
      <c r="BJ3595" s="493" t="n">
        <v>8671.639999999999</v>
      </c>
      <c r="BK3595" s="493" t="n">
        <v>7257.96</v>
      </c>
      <c r="BL3595" s="493" t="n">
        <v>5977.54</v>
      </c>
      <c r="BM3595" s="493" t="n">
        <v>11631.58</v>
      </c>
      <c r="BN3595" s="493" t="n">
        <v>9670.030000000001</v>
      </c>
      <c r="BO3595" s="493" t="n">
        <v>10573.57</v>
      </c>
      <c r="BP3595" s="493" t="n">
        <v>9536.549999999999</v>
      </c>
      <c r="BQ3595" s="493" t="n">
        <v>14189.85</v>
      </c>
      <c r="BR3595" s="493" t="n">
        <v>11049.27</v>
      </c>
      <c r="BS3595" s="493" t="n">
        <v>20596.99</v>
      </c>
      <c r="BT3595" s="493" t="n">
        <v>16936.16</v>
      </c>
      <c r="BU3595" s="493" t="n">
        <v>20809.68</v>
      </c>
      <c r="BV3595" s="493" t="n">
        <v>14766.99</v>
      </c>
      <c r="BW3595" s="493" t="n">
        <v>17735.53</v>
      </c>
    </row>
    <row r="3596">
      <c r="A3596" t="inlineStr">
        <is>
          <t>[C9D3] Angiotensin-II 길항제 칼슘길항제 복합제</t>
        </is>
      </c>
      <c r="B3596" t="inlineStr">
        <is>
          <t>아주약품</t>
        </is>
      </c>
      <c r="C3596" t="inlineStr">
        <is>
          <t>아주스타</t>
        </is>
      </c>
      <c r="D3596" t="inlineStr">
        <is>
          <t>아주약품</t>
        </is>
      </c>
      <c r="E3596" t="inlineStr">
        <is>
          <t>amlodipine besylate,  telmisartan</t>
        </is>
      </c>
      <c r="F3596" t="inlineStr">
        <is>
          <t>병원</t>
        </is>
      </c>
      <c r="G3596" t="inlineStr">
        <is>
          <t>Generic</t>
        </is>
      </c>
      <c r="H3596" s="493" t="n">
        <v>4806.3</v>
      </c>
      <c r="I3596" s="493" t="n">
        <v>4542.45</v>
      </c>
      <c r="J3596" s="493" t="n">
        <v>6267.9</v>
      </c>
      <c r="K3596" s="493" t="n">
        <v>4845.9</v>
      </c>
      <c r="L3596" s="493" t="n">
        <v>5673.3</v>
      </c>
      <c r="M3596" s="493" t="n">
        <v>6078.08</v>
      </c>
      <c r="N3596" s="493" t="n">
        <v>5082.96</v>
      </c>
      <c r="O3596" s="493" t="n">
        <v>6197.4</v>
      </c>
      <c r="P3596" s="493" t="n">
        <v>6112.94</v>
      </c>
      <c r="Q3596" s="493" t="n">
        <v>6336.34</v>
      </c>
      <c r="R3596" s="493" t="n">
        <v>8976</v>
      </c>
      <c r="S3596" s="493" t="n">
        <v>8966.84</v>
      </c>
      <c r="T3596" s="493" t="n">
        <v>4793.4</v>
      </c>
      <c r="U3596" s="493" t="n">
        <v>7065.45</v>
      </c>
      <c r="V3596" s="493" t="n">
        <v>8415.6</v>
      </c>
      <c r="W3596" s="493" t="n">
        <v>7600.5</v>
      </c>
      <c r="X3596" s="493" t="n">
        <v>7853.53</v>
      </c>
      <c r="Y3596" s="493" t="n">
        <v>11586.3</v>
      </c>
      <c r="Z3596" s="493" t="n">
        <v>11187</v>
      </c>
      <c r="AA3596" s="493" t="n">
        <v>14639.02</v>
      </c>
      <c r="AB3596" s="493" t="n">
        <v>14594.06</v>
      </c>
      <c r="AC3596" s="493" t="n">
        <v>15348.3</v>
      </c>
      <c r="AD3596" s="493" t="n">
        <v>13544.1</v>
      </c>
      <c r="AE3596" s="493" t="n">
        <v>15187.99</v>
      </c>
      <c r="AF3596" s="493" t="n">
        <v>19006.98</v>
      </c>
      <c r="AG3596" s="493" t="n">
        <v>17419.48</v>
      </c>
      <c r="AH3596" s="493" t="n">
        <v>11951.96</v>
      </c>
      <c r="AI3596" s="493" t="n">
        <v>15002.54</v>
      </c>
      <c r="AJ3596" s="493" t="n">
        <v>19035.7</v>
      </c>
      <c r="AK3596" s="493" t="n">
        <v>18908.44</v>
      </c>
      <c r="AL3596" s="493" t="n">
        <v>16522.18</v>
      </c>
      <c r="AM3596" s="493" t="n">
        <v>17171.62</v>
      </c>
      <c r="AN3596" s="493" t="n">
        <v>14692.8</v>
      </c>
      <c r="AO3596" s="493" t="n">
        <v>17453.87</v>
      </c>
      <c r="AP3596" s="493" t="n">
        <v>15921.62</v>
      </c>
      <c r="AQ3596" s="493" t="n">
        <v>18255.49</v>
      </c>
      <c r="AR3596" s="493" t="n">
        <v>18749.76</v>
      </c>
      <c r="AS3596" s="493" t="n">
        <v>20792.23</v>
      </c>
      <c r="AT3596" s="493" t="n">
        <v>19188.48</v>
      </c>
      <c r="AU3596" s="493" t="n">
        <v>18427.69</v>
      </c>
      <c r="AV3596" s="493" t="n">
        <v>31824.12</v>
      </c>
      <c r="AW3596" s="493" t="n">
        <v>24588.68</v>
      </c>
      <c r="AX3596" s="493" t="n">
        <v>25746.46</v>
      </c>
      <c r="AY3596" s="493" t="n">
        <v>20941.6</v>
      </c>
      <c r="AZ3596" s="493" t="n">
        <v>28047.31</v>
      </c>
      <c r="BA3596" s="493" t="n">
        <v>22703.63</v>
      </c>
      <c r="BB3596" s="493" t="n">
        <v>27017.98</v>
      </c>
      <c r="BC3596" s="493" t="n">
        <v>27330.28</v>
      </c>
      <c r="BD3596" s="493" t="n">
        <v>34478.39</v>
      </c>
      <c r="BE3596" s="493" t="n">
        <v>31054.38</v>
      </c>
      <c r="BF3596" s="493" t="n">
        <v>33924.76</v>
      </c>
      <c r="BG3596" s="493" t="n">
        <v>37229.54</v>
      </c>
      <c r="BH3596" s="493" t="n">
        <v>30113.46</v>
      </c>
      <c r="BI3596" s="493" t="n">
        <v>26298.69</v>
      </c>
      <c r="BJ3596" s="493" t="n">
        <v>29026.93</v>
      </c>
      <c r="BK3596" s="493" t="n">
        <v>22294</v>
      </c>
      <c r="BL3596" s="493" t="n">
        <v>30189.57</v>
      </c>
      <c r="BM3596" s="493" t="n">
        <v>27197.76</v>
      </c>
      <c r="BN3596" s="493" t="n">
        <v>32821.75</v>
      </c>
      <c r="BO3596" s="493" t="n">
        <v>26382.87</v>
      </c>
      <c r="BP3596" s="493" t="n">
        <v>21660.64</v>
      </c>
      <c r="BQ3596" s="493" t="n">
        <v>26764.31</v>
      </c>
      <c r="BR3596" s="493" t="n">
        <v>33961.04</v>
      </c>
      <c r="BS3596" s="493" t="n">
        <v>23908.66</v>
      </c>
      <c r="BT3596" s="493" t="n">
        <v>36879.56</v>
      </c>
      <c r="BU3596" s="493" t="n">
        <v>31202.15</v>
      </c>
      <c r="BV3596" s="493" t="n">
        <v>30419.12</v>
      </c>
      <c r="BW3596" s="493" t="n">
        <v>29518.36</v>
      </c>
    </row>
    <row r="3597">
      <c r="A3597" t="inlineStr">
        <is>
          <t>[C9D3] Angiotensin-II 길항제 칼슘길항제 복합제</t>
        </is>
      </c>
      <c r="B3597" t="inlineStr">
        <is>
          <t>아주약품</t>
        </is>
      </c>
      <c r="C3597" t="inlineStr">
        <is>
          <t>아주스타</t>
        </is>
      </c>
      <c r="D3597" t="inlineStr">
        <is>
          <t>아주약품</t>
        </is>
      </c>
      <c r="E3597" t="inlineStr">
        <is>
          <t>amlodipine besylate,  telmisartan</t>
        </is>
      </c>
      <c r="F3597" t="inlineStr">
        <is>
          <t>의원</t>
        </is>
      </c>
      <c r="G3597" t="inlineStr">
        <is>
          <t>Generic</t>
        </is>
      </c>
      <c r="H3597" s="493" t="n">
        <v>134242.19</v>
      </c>
      <c r="I3597" s="493" t="n">
        <v>115518.61</v>
      </c>
      <c r="J3597" s="493" t="n">
        <v>138013.56</v>
      </c>
      <c r="K3597" s="493" t="n">
        <v>135713.3</v>
      </c>
      <c r="L3597" s="493" t="n">
        <v>124306.19</v>
      </c>
      <c r="M3597" s="493" t="n">
        <v>132864.56</v>
      </c>
      <c r="N3597" s="493" t="n">
        <v>125357.42</v>
      </c>
      <c r="O3597" s="493" t="n">
        <v>124982.07</v>
      </c>
      <c r="P3597" s="493" t="n">
        <v>117305.1</v>
      </c>
      <c r="Q3597" s="493" t="n">
        <v>127200.67</v>
      </c>
      <c r="R3597" s="493" t="n">
        <v>145006.66</v>
      </c>
      <c r="S3597" s="493" t="n">
        <v>171516.77</v>
      </c>
      <c r="T3597" s="493" t="n">
        <v>153222.72</v>
      </c>
      <c r="U3597" s="493" t="n">
        <v>147060.55</v>
      </c>
      <c r="V3597" s="493" t="n">
        <v>164036.76</v>
      </c>
      <c r="W3597" s="493" t="n">
        <v>148830.92</v>
      </c>
      <c r="X3597" s="493" t="n">
        <v>175579.85</v>
      </c>
      <c r="Y3597" s="493" t="n">
        <v>169316.66</v>
      </c>
      <c r="Z3597" s="493" t="n">
        <v>179043.31</v>
      </c>
      <c r="AA3597" s="493" t="n">
        <v>174199.73</v>
      </c>
      <c r="AB3597" s="493" t="n">
        <v>172074.92</v>
      </c>
      <c r="AC3597" s="493" t="n">
        <v>186409.25</v>
      </c>
      <c r="AD3597" s="493" t="n">
        <v>190626.55</v>
      </c>
      <c r="AE3597" s="493" t="n">
        <v>209422.52</v>
      </c>
      <c r="AF3597" s="493" t="n">
        <v>221223.5</v>
      </c>
      <c r="AG3597" s="493" t="n">
        <v>219527.69</v>
      </c>
      <c r="AH3597" s="493" t="n">
        <v>248556.76</v>
      </c>
      <c r="AI3597" s="493" t="n">
        <v>252762.61</v>
      </c>
      <c r="AJ3597" s="493" t="n">
        <v>316252.98</v>
      </c>
      <c r="AK3597" s="493" t="n">
        <v>306530.86</v>
      </c>
      <c r="AL3597" s="493" t="n">
        <v>318524.33</v>
      </c>
      <c r="AM3597" s="493" t="n">
        <v>317674.53</v>
      </c>
      <c r="AN3597" s="493" t="n">
        <v>299613.09</v>
      </c>
      <c r="AO3597" s="493" t="n">
        <v>330652.35</v>
      </c>
      <c r="AP3597" s="493" t="n">
        <v>325800.33</v>
      </c>
      <c r="AQ3597" s="493" t="n">
        <v>370652.8</v>
      </c>
      <c r="AR3597" s="493" t="n">
        <v>366932.08</v>
      </c>
      <c r="AS3597" s="493" t="n">
        <v>387848.75</v>
      </c>
      <c r="AT3597" s="493" t="n">
        <v>386887.73</v>
      </c>
      <c r="AU3597" s="493" t="n">
        <v>395834.9</v>
      </c>
      <c r="AV3597" s="493" t="n">
        <v>422303.95</v>
      </c>
      <c r="AW3597" s="493" t="n">
        <v>388025.71</v>
      </c>
      <c r="AX3597" s="493" t="n">
        <v>413681.17</v>
      </c>
      <c r="AY3597" s="493" t="n">
        <v>444652.42</v>
      </c>
      <c r="AZ3597" s="493" t="n">
        <v>424602.53</v>
      </c>
      <c r="BA3597" s="493" t="n">
        <v>488403.92</v>
      </c>
      <c r="BB3597" s="493" t="n">
        <v>453847.42</v>
      </c>
      <c r="BC3597" s="493" t="n">
        <v>518369.92</v>
      </c>
      <c r="BD3597" s="493" t="n">
        <v>494212.95</v>
      </c>
      <c r="BE3597" s="493" t="n">
        <v>513499.4</v>
      </c>
      <c r="BF3597" s="493" t="n">
        <v>530120.33</v>
      </c>
      <c r="BG3597" s="493" t="n">
        <v>576606.0699999999</v>
      </c>
      <c r="BH3597" s="493" t="n">
        <v>554065.45</v>
      </c>
      <c r="BI3597" s="493" t="n">
        <v>555759.86</v>
      </c>
      <c r="BJ3597" s="493" t="n">
        <v>563658.49</v>
      </c>
      <c r="BK3597" s="493" t="n">
        <v>540431.6</v>
      </c>
      <c r="BL3597" s="493" t="n">
        <v>621981.24</v>
      </c>
      <c r="BM3597" s="493" t="n">
        <v>527638.08</v>
      </c>
      <c r="BN3597" s="493" t="n">
        <v>547724.48</v>
      </c>
      <c r="BO3597" s="493" t="n">
        <v>619852.98</v>
      </c>
      <c r="BP3597" s="493" t="n">
        <v>626136.35</v>
      </c>
      <c r="BQ3597" s="493" t="n">
        <v>585553.11</v>
      </c>
      <c r="BR3597" s="493" t="n">
        <v>661876.61</v>
      </c>
      <c r="BS3597" s="493" t="n">
        <v>639321.99</v>
      </c>
      <c r="BT3597" s="493" t="n">
        <v>640108.4399999999</v>
      </c>
      <c r="BU3597" s="493" t="n">
        <v>658645.8100000001</v>
      </c>
      <c r="BV3597" s="493" t="n">
        <v>684175.0600000001</v>
      </c>
      <c r="BW3597" s="493" t="n">
        <v>666715.71</v>
      </c>
    </row>
    <row r="3598">
      <c r="A3598" t="inlineStr">
        <is>
          <t>[C9D3] Angiotensin-II 길항제 칼슘길항제 복합제</t>
        </is>
      </c>
      <c r="B3598" t="inlineStr">
        <is>
          <t>아주약품</t>
        </is>
      </c>
      <c r="C3598" t="inlineStr">
        <is>
          <t>아주스타</t>
        </is>
      </c>
      <c r="D3598" t="inlineStr">
        <is>
          <t>아주약품</t>
        </is>
      </c>
      <c r="E3598" t="inlineStr">
        <is>
          <t>amlodipine besylate,  telmisartan</t>
        </is>
      </c>
      <c r="F3598" t="inlineStr">
        <is>
          <t>보건소</t>
        </is>
      </c>
      <c r="G3598" t="inlineStr">
        <is>
          <t>Generic</t>
        </is>
      </c>
      <c r="H3598" s="493" t="n">
        <v>0</v>
      </c>
      <c r="I3598" s="493" t="n">
        <v>0</v>
      </c>
      <c r="J3598" s="493" t="n">
        <v>0</v>
      </c>
      <c r="K3598" s="493" t="n">
        <v>0</v>
      </c>
      <c r="L3598" s="493" t="n">
        <v>0</v>
      </c>
      <c r="M3598" s="493" t="n">
        <v>0</v>
      </c>
      <c r="N3598" s="493" t="n">
        <v>3552</v>
      </c>
      <c r="O3598" s="493" t="n">
        <v>0</v>
      </c>
      <c r="P3598" s="493" t="n">
        <v>89.40000000000001</v>
      </c>
      <c r="Q3598" s="493" t="n">
        <v>87</v>
      </c>
      <c r="R3598" s="493" t="n">
        <v>78</v>
      </c>
      <c r="S3598" s="493" t="n">
        <v>181.5</v>
      </c>
      <c r="T3598" s="493" t="n">
        <v>0</v>
      </c>
      <c r="U3598" s="493" t="n">
        <v>0</v>
      </c>
      <c r="V3598" s="493" t="n">
        <v>39.6</v>
      </c>
      <c r="W3598" s="493" t="n">
        <v>309.6</v>
      </c>
      <c r="X3598" s="493" t="n">
        <v>1894.2</v>
      </c>
      <c r="Y3598" s="493" t="n">
        <v>760.8</v>
      </c>
      <c r="Z3598" s="493" t="n">
        <v>1387.65</v>
      </c>
      <c r="AA3598" s="493" t="n">
        <v>1645.14</v>
      </c>
      <c r="AB3598" s="493" t="n">
        <v>1514.7</v>
      </c>
      <c r="AC3598" s="493" t="n">
        <v>1254</v>
      </c>
      <c r="AD3598" s="493" t="n">
        <v>3331.8</v>
      </c>
      <c r="AE3598" s="493" t="n">
        <v>1958.4</v>
      </c>
      <c r="AF3598" s="493" t="n">
        <v>1765.2</v>
      </c>
      <c r="AG3598" s="493" t="n">
        <v>2359.8</v>
      </c>
      <c r="AH3598" s="493" t="n">
        <v>1511.7</v>
      </c>
      <c r="AI3598" s="493" t="n">
        <v>984</v>
      </c>
      <c r="AJ3598" s="493" t="n">
        <v>2610.3</v>
      </c>
      <c r="AK3598" s="493" t="n">
        <v>2418</v>
      </c>
      <c r="AL3598" s="493" t="n">
        <v>1053.6</v>
      </c>
      <c r="AM3598" s="493" t="n">
        <v>6235.6</v>
      </c>
      <c r="AN3598" s="493" t="n">
        <v>4240.5</v>
      </c>
      <c r="AO3598" s="493" t="n">
        <v>3210</v>
      </c>
      <c r="AP3598" s="493" t="n">
        <v>1582.2</v>
      </c>
      <c r="AQ3598" s="493" t="n">
        <v>8393.4</v>
      </c>
      <c r="AR3598" s="493" t="n">
        <v>10772.4</v>
      </c>
      <c r="AS3598" s="493" t="n">
        <v>9053.4</v>
      </c>
      <c r="AT3598" s="493" t="n">
        <v>7736.6</v>
      </c>
      <c r="AU3598" s="493" t="n">
        <v>10364.7</v>
      </c>
      <c r="AV3598" s="493" t="n">
        <v>9154.5</v>
      </c>
      <c r="AW3598" s="493" t="n">
        <v>11792.7</v>
      </c>
      <c r="AX3598" s="493" t="n">
        <v>10251.9</v>
      </c>
      <c r="AY3598" s="493" t="n">
        <v>10809.9</v>
      </c>
      <c r="AZ3598" s="493" t="n">
        <v>15488.4</v>
      </c>
      <c r="BA3598" s="493" t="n">
        <v>11239.8</v>
      </c>
      <c r="BB3598" s="493" t="n">
        <v>11820.6</v>
      </c>
      <c r="BC3598" s="493" t="n">
        <v>27519.7</v>
      </c>
      <c r="BD3598" s="493" t="n">
        <v>17997.82</v>
      </c>
      <c r="BE3598" s="493" t="n">
        <v>11952.3</v>
      </c>
      <c r="BF3598" s="493" t="n">
        <v>13915.8</v>
      </c>
      <c r="BG3598" s="493" t="n">
        <v>13402.5</v>
      </c>
      <c r="BH3598" s="493" t="n">
        <v>9242.700000000001</v>
      </c>
      <c r="BI3598" s="493" t="n">
        <v>12743.7</v>
      </c>
      <c r="BJ3598" s="493" t="n">
        <v>11199.3</v>
      </c>
      <c r="BK3598" s="493" t="n">
        <v>7155.9</v>
      </c>
      <c r="BL3598" s="493" t="n">
        <v>22591.8</v>
      </c>
      <c r="BM3598" s="493" t="n">
        <v>11764.2</v>
      </c>
      <c r="BN3598" s="493" t="n">
        <v>14898.87</v>
      </c>
      <c r="BO3598" s="493" t="n">
        <v>11980.1</v>
      </c>
      <c r="BP3598" s="493" t="n">
        <v>13344.9</v>
      </c>
      <c r="BQ3598" s="493" t="n">
        <v>16867.2</v>
      </c>
      <c r="BR3598" s="493" t="n">
        <v>15070.05</v>
      </c>
      <c r="BS3598" s="493" t="n">
        <v>17172.34</v>
      </c>
      <c r="BT3598" s="493" t="n">
        <v>14710.2</v>
      </c>
      <c r="BU3598" s="493" t="n">
        <v>14404.5</v>
      </c>
      <c r="BV3598" s="493" t="n">
        <v>12641.8</v>
      </c>
      <c r="BW3598" s="493" t="n">
        <v>19608.26</v>
      </c>
    </row>
    <row r="3599">
      <c r="A3599" t="inlineStr">
        <is>
          <t>[C9D3] Angiotensin-II 길항제 칼슘길항제 복합제</t>
        </is>
      </c>
      <c r="B3599" t="inlineStr">
        <is>
          <t>아주약품</t>
        </is>
      </c>
      <c r="C3599" t="inlineStr">
        <is>
          <t>아주스타</t>
        </is>
      </c>
      <c r="D3599" t="inlineStr">
        <is>
          <t>아주약품</t>
        </is>
      </c>
      <c r="E3599" t="inlineStr">
        <is>
          <t>amlodipine besylate,  telmisartan</t>
        </is>
      </c>
      <c r="F3599" t="inlineStr">
        <is>
          <t>기타(치과의원, 치과병원 등)</t>
        </is>
      </c>
      <c r="G3599" t="inlineStr">
        <is>
          <t>Generic</t>
        </is>
      </c>
      <c r="H3599" s="493" t="n">
        <v>0</v>
      </c>
      <c r="I3599" s="493" t="n">
        <v>0</v>
      </c>
      <c r="J3599" s="493" t="n">
        <v>0</v>
      </c>
      <c r="K3599" s="493" t="n">
        <v>0</v>
      </c>
      <c r="L3599" s="493" t="n">
        <v>0</v>
      </c>
      <c r="M3599" s="493" t="n">
        <v>0</v>
      </c>
      <c r="N3599" s="493" t="n">
        <v>0</v>
      </c>
      <c r="O3599" s="493" t="n">
        <v>0</v>
      </c>
      <c r="P3599" s="493" t="n">
        <v>0</v>
      </c>
      <c r="Q3599" s="493" t="n">
        <v>0</v>
      </c>
      <c r="R3599" s="493" t="n">
        <v>0</v>
      </c>
      <c r="S3599" s="493" t="n">
        <v>0</v>
      </c>
      <c r="T3599" s="493" t="n">
        <v>0</v>
      </c>
      <c r="U3599" s="493" t="n">
        <v>0</v>
      </c>
      <c r="V3599" s="493" t="n">
        <v>0</v>
      </c>
      <c r="W3599" s="493" t="n">
        <v>0</v>
      </c>
      <c r="X3599" s="493" t="n">
        <v>0</v>
      </c>
      <c r="Y3599" s="493" t="n">
        <v>0</v>
      </c>
      <c r="Z3599" s="493" t="n">
        <v>0</v>
      </c>
      <c r="AA3599" s="493" t="n">
        <v>0</v>
      </c>
      <c r="AB3599" s="493" t="n">
        <v>0</v>
      </c>
      <c r="AC3599" s="493" t="n">
        <v>0</v>
      </c>
      <c r="AD3599" s="493" t="n">
        <v>0</v>
      </c>
      <c r="AE3599" s="493" t="n">
        <v>0</v>
      </c>
      <c r="AF3599" s="493" t="n">
        <v>0</v>
      </c>
      <c r="AG3599" s="493" t="n">
        <v>0</v>
      </c>
      <c r="AH3599" s="493" t="n">
        <v>0</v>
      </c>
      <c r="AI3599" s="493" t="n">
        <v>0</v>
      </c>
      <c r="AJ3599" s="493" t="n">
        <v>0</v>
      </c>
      <c r="AK3599" s="493" t="n">
        <v>0</v>
      </c>
      <c r="AL3599" s="493" t="n">
        <v>0</v>
      </c>
      <c r="AM3599" s="493" t="n">
        <v>0</v>
      </c>
      <c r="AN3599" s="493" t="n">
        <v>0</v>
      </c>
      <c r="AO3599" s="493" t="n">
        <v>0</v>
      </c>
      <c r="AP3599" s="493" t="n">
        <v>0</v>
      </c>
      <c r="AQ3599" s="493" t="n">
        <v>0</v>
      </c>
      <c r="AR3599" s="493" t="n">
        <v>351.9</v>
      </c>
      <c r="AS3599" s="493" t="n">
        <v>0</v>
      </c>
      <c r="AT3599" s="493" t="n">
        <v>0</v>
      </c>
      <c r="AU3599" s="493" t="n">
        <v>0</v>
      </c>
      <c r="AV3599" s="493" t="n">
        <v>0</v>
      </c>
      <c r="AW3599" s="493" t="n">
        <v>0</v>
      </c>
      <c r="AX3599" s="493" t="n">
        <v>0</v>
      </c>
      <c r="AY3599" s="493" t="n">
        <v>0</v>
      </c>
      <c r="AZ3599" s="493" t="n">
        <v>0</v>
      </c>
      <c r="BA3599" s="493" t="n">
        <v>0</v>
      </c>
      <c r="BB3599" s="493" t="n">
        <v>0</v>
      </c>
      <c r="BC3599" s="493" t="n">
        <v>0</v>
      </c>
      <c r="BD3599" s="493" t="n">
        <v>0</v>
      </c>
      <c r="BE3599" s="493" t="n">
        <v>0</v>
      </c>
      <c r="BF3599" s="493" t="n">
        <v>0</v>
      </c>
      <c r="BG3599" s="493" t="n">
        <v>0</v>
      </c>
      <c r="BH3599" s="493" t="n">
        <v>0</v>
      </c>
      <c r="BI3599" s="493" t="n">
        <v>0</v>
      </c>
      <c r="BJ3599" s="493" t="n">
        <v>0</v>
      </c>
      <c r="BK3599" s="493" t="n">
        <v>0</v>
      </c>
      <c r="BL3599" s="493" t="n">
        <v>0</v>
      </c>
      <c r="BM3599" s="493" t="n">
        <v>0</v>
      </c>
      <c r="BN3599" s="493" t="n">
        <v>0</v>
      </c>
      <c r="BO3599" s="493" t="n">
        <v>0</v>
      </c>
      <c r="BP3599" s="493" t="n">
        <v>0</v>
      </c>
      <c r="BQ3599" s="493" t="n">
        <v>0</v>
      </c>
      <c r="BR3599" s="493" t="n">
        <v>0</v>
      </c>
      <c r="BS3599" s="493" t="n">
        <v>0</v>
      </c>
      <c r="BT3599" s="493" t="n">
        <v>0</v>
      </c>
      <c r="BU3599" s="493" t="n">
        <v>0</v>
      </c>
      <c r="BV3599" s="493" t="n">
        <v>0</v>
      </c>
      <c r="BW3599" s="493" t="n">
        <v>0</v>
      </c>
    </row>
    <row r="3600">
      <c r="A3600" t="inlineStr">
        <is>
          <t>[C9D3] Angiotensin-II 길항제 칼슘길항제 복합제</t>
        </is>
      </c>
      <c r="B3600" t="inlineStr">
        <is>
          <t>안국뉴팜</t>
        </is>
      </c>
      <c r="C3600" t="inlineStr">
        <is>
          <t>레보발사</t>
        </is>
      </c>
      <c r="D3600" t="inlineStr">
        <is>
          <t>안국뉴팜</t>
        </is>
      </c>
      <c r="E3600" t="inlineStr">
        <is>
          <t>s-amlodipine besylate 2.5 hydrate,  valsartan</t>
        </is>
      </c>
      <c r="F3600" t="inlineStr">
        <is>
          <t>상급종합병원</t>
        </is>
      </c>
      <c r="G3600" t="inlineStr">
        <is>
          <t>Generic</t>
        </is>
      </c>
      <c r="H3600" s="493" t="n">
        <v>0</v>
      </c>
      <c r="I3600" s="493" t="n">
        <v>0</v>
      </c>
      <c r="J3600" s="493" t="n">
        <v>0</v>
      </c>
      <c r="K3600" s="493" t="n">
        <v>0</v>
      </c>
      <c r="L3600" s="493" t="n">
        <v>0</v>
      </c>
      <c r="M3600" s="493" t="n">
        <v>0</v>
      </c>
      <c r="N3600" s="493" t="n">
        <v>0</v>
      </c>
      <c r="O3600" s="493" t="n">
        <v>0</v>
      </c>
      <c r="P3600" s="493" t="n">
        <v>0</v>
      </c>
      <c r="Q3600" s="493" t="n">
        <v>0</v>
      </c>
      <c r="R3600" s="493" t="n">
        <v>0</v>
      </c>
      <c r="S3600" s="493" t="n">
        <v>0</v>
      </c>
      <c r="T3600" s="493" t="n">
        <v>0</v>
      </c>
      <c r="U3600" s="493" t="n">
        <v>0</v>
      </c>
      <c r="V3600" s="493" t="n">
        <v>0</v>
      </c>
      <c r="W3600" s="493" t="n">
        <v>0</v>
      </c>
      <c r="X3600" s="493" t="n">
        <v>0</v>
      </c>
      <c r="Y3600" s="493" t="n">
        <v>756</v>
      </c>
      <c r="Z3600" s="493" t="n">
        <v>0</v>
      </c>
      <c r="AA3600" s="493" t="n">
        <v>504</v>
      </c>
      <c r="AB3600" s="493" t="n">
        <v>0</v>
      </c>
      <c r="AC3600" s="493" t="n">
        <v>1344</v>
      </c>
      <c r="AD3600" s="493" t="n">
        <v>1801.5</v>
      </c>
      <c r="AE3600" s="493" t="n">
        <v>0</v>
      </c>
      <c r="AF3600" s="493" t="n">
        <v>360.3</v>
      </c>
      <c r="AG3600" s="493" t="n">
        <v>1381.15</v>
      </c>
      <c r="AH3600" s="493" t="n">
        <v>2236.65</v>
      </c>
      <c r="AI3600" s="493" t="n">
        <v>2267.28</v>
      </c>
      <c r="AJ3600" s="493" t="n">
        <v>2227.4</v>
      </c>
      <c r="AK3600" s="493" t="n">
        <v>1021.8</v>
      </c>
      <c r="AL3600" s="493" t="n">
        <v>4619.52</v>
      </c>
      <c r="AM3600" s="493" t="n">
        <v>524.4</v>
      </c>
      <c r="AN3600" s="493" t="n">
        <v>0</v>
      </c>
      <c r="AO3600" s="493" t="n">
        <v>0</v>
      </c>
      <c r="AP3600" s="493" t="n">
        <v>519.6</v>
      </c>
      <c r="AQ3600" s="493" t="n">
        <v>0</v>
      </c>
      <c r="AR3600" s="493" t="n">
        <v>0</v>
      </c>
      <c r="AS3600" s="493" t="n">
        <v>0</v>
      </c>
      <c r="AT3600" s="493" t="n">
        <v>0</v>
      </c>
      <c r="AU3600" s="493" t="n">
        <v>3045.7</v>
      </c>
      <c r="AV3600" s="493" t="n">
        <v>0</v>
      </c>
      <c r="AW3600" s="493" t="n">
        <v>0</v>
      </c>
      <c r="AX3600" s="493" t="n">
        <v>0</v>
      </c>
      <c r="AY3600" s="493" t="n">
        <v>0</v>
      </c>
      <c r="AZ3600" s="493" t="n">
        <v>0</v>
      </c>
      <c r="BA3600" s="493" t="n">
        <v>2310.4</v>
      </c>
      <c r="BB3600" s="493" t="n">
        <v>0</v>
      </c>
      <c r="BC3600" s="493" t="n">
        <v>2265.6</v>
      </c>
      <c r="BD3600" s="493" t="n">
        <v>0</v>
      </c>
      <c r="BE3600" s="493" t="n">
        <v>3144.5</v>
      </c>
      <c r="BF3600" s="493" t="n">
        <v>0</v>
      </c>
      <c r="BG3600" s="493" t="n">
        <v>0</v>
      </c>
      <c r="BH3600" s="493" t="n">
        <v>0</v>
      </c>
      <c r="BI3600" s="493" t="n">
        <v>0</v>
      </c>
      <c r="BJ3600" s="493" t="n">
        <v>0</v>
      </c>
      <c r="BK3600" s="493" t="n">
        <v>0</v>
      </c>
      <c r="BL3600" s="493" t="n">
        <v>2357.9</v>
      </c>
      <c r="BM3600" s="493" t="n">
        <v>0</v>
      </c>
      <c r="BN3600" s="493" t="n">
        <v>0</v>
      </c>
      <c r="BO3600" s="493" t="n">
        <v>1970.4</v>
      </c>
      <c r="BP3600" s="493" t="n">
        <v>0</v>
      </c>
      <c r="BQ3600" s="493" t="n">
        <v>3936.8</v>
      </c>
      <c r="BR3600" s="493" t="n">
        <v>0</v>
      </c>
      <c r="BS3600" s="493" t="n">
        <v>0</v>
      </c>
      <c r="BT3600" s="493" t="n">
        <v>3075</v>
      </c>
      <c r="BU3600" s="493" t="n">
        <v>0</v>
      </c>
      <c r="BV3600" s="493" t="n">
        <v>0</v>
      </c>
      <c r="BW3600" s="493" t="n">
        <v>3164.85</v>
      </c>
    </row>
    <row r="3601">
      <c r="A3601" t="inlineStr">
        <is>
          <t>[C9D3] Angiotensin-II 길항제 칼슘길항제 복합제</t>
        </is>
      </c>
      <c r="B3601" t="inlineStr">
        <is>
          <t>안국뉴팜</t>
        </is>
      </c>
      <c r="C3601" t="inlineStr">
        <is>
          <t>레보발사</t>
        </is>
      </c>
      <c r="D3601" t="inlineStr">
        <is>
          <t>안국뉴팜</t>
        </is>
      </c>
      <c r="E3601" t="inlineStr">
        <is>
          <t>s-amlodipine besylate 2.5 hydrate,  valsartan</t>
        </is>
      </c>
      <c r="F3601" t="inlineStr">
        <is>
          <t>종합병원</t>
        </is>
      </c>
      <c r="G3601" t="inlineStr">
        <is>
          <t>Generic</t>
        </is>
      </c>
      <c r="H3601" s="493" t="n">
        <v>720</v>
      </c>
      <c r="I3601" s="493" t="n">
        <v>0</v>
      </c>
      <c r="J3601" s="493" t="n">
        <v>358.2</v>
      </c>
      <c r="K3601" s="493" t="n">
        <v>720.9</v>
      </c>
      <c r="L3601" s="493" t="n">
        <v>351.9</v>
      </c>
      <c r="M3601" s="493" t="n">
        <v>360</v>
      </c>
      <c r="N3601" s="493" t="n">
        <v>603.6</v>
      </c>
      <c r="O3601" s="493" t="n">
        <v>0</v>
      </c>
      <c r="P3601" s="493" t="n">
        <v>1329.6</v>
      </c>
      <c r="Q3601" s="493" t="n">
        <v>1713.3</v>
      </c>
      <c r="R3601" s="493" t="n">
        <v>0</v>
      </c>
      <c r="S3601" s="493" t="n">
        <v>2563.2</v>
      </c>
      <c r="T3601" s="493" t="n">
        <v>1342.2</v>
      </c>
      <c r="U3601" s="493" t="n">
        <v>1937.8</v>
      </c>
      <c r="V3601" s="493" t="n">
        <v>2534.4</v>
      </c>
      <c r="W3601" s="493" t="n">
        <v>1954.2</v>
      </c>
      <c r="X3601" s="493" t="n">
        <v>1738.8</v>
      </c>
      <c r="Y3601" s="493" t="n">
        <v>2427.8</v>
      </c>
      <c r="Z3601" s="493" t="n">
        <v>1781.6</v>
      </c>
      <c r="AA3601" s="493" t="n">
        <v>5396.18</v>
      </c>
      <c r="AB3601" s="493" t="n">
        <v>4022.68</v>
      </c>
      <c r="AC3601" s="493" t="n">
        <v>4916.91</v>
      </c>
      <c r="AD3601" s="493" t="n">
        <v>10838.72</v>
      </c>
      <c r="AE3601" s="493" t="n">
        <v>7641.05</v>
      </c>
      <c r="AF3601" s="493" t="n">
        <v>5229.2</v>
      </c>
      <c r="AG3601" s="493" t="n">
        <v>11394.83</v>
      </c>
      <c r="AH3601" s="493" t="n">
        <v>14011.74</v>
      </c>
      <c r="AI3601" s="493" t="n">
        <v>11141.06</v>
      </c>
      <c r="AJ3601" s="493" t="n">
        <v>13208.26</v>
      </c>
      <c r="AK3601" s="493" t="n">
        <v>17144.92</v>
      </c>
      <c r="AL3601" s="493" t="n">
        <v>12896.85</v>
      </c>
      <c r="AM3601" s="493" t="n">
        <v>15368.88</v>
      </c>
      <c r="AN3601" s="493" t="n">
        <v>16968.84</v>
      </c>
      <c r="AO3601" s="493" t="n">
        <v>11896.4</v>
      </c>
      <c r="AP3601" s="493" t="n">
        <v>19062.9</v>
      </c>
      <c r="AQ3601" s="493" t="n">
        <v>16939.71</v>
      </c>
      <c r="AR3601" s="493" t="n">
        <v>15637.89</v>
      </c>
      <c r="AS3601" s="493" t="n">
        <v>31665.47</v>
      </c>
      <c r="AT3601" s="493" t="n">
        <v>43086.92</v>
      </c>
      <c r="AU3601" s="493" t="n">
        <v>33554.42</v>
      </c>
      <c r="AV3601" s="493" t="n">
        <v>33408.33</v>
      </c>
      <c r="AW3601" s="493" t="n">
        <v>35180.84</v>
      </c>
      <c r="AX3601" s="493" t="n">
        <v>38165.43</v>
      </c>
      <c r="AY3601" s="493" t="n">
        <v>42352.67</v>
      </c>
      <c r="AZ3601" s="493" t="n">
        <v>44444.08</v>
      </c>
      <c r="BA3601" s="493" t="n">
        <v>45655.17</v>
      </c>
      <c r="BB3601" s="493" t="n">
        <v>63439.08</v>
      </c>
      <c r="BC3601" s="493" t="n">
        <v>61421.19</v>
      </c>
      <c r="BD3601" s="493" t="n">
        <v>87957.00999999999</v>
      </c>
      <c r="BE3601" s="493" t="n">
        <v>80239.13</v>
      </c>
      <c r="BF3601" s="493" t="n">
        <v>77251.91</v>
      </c>
      <c r="BG3601" s="493" t="n">
        <v>81063.67999999999</v>
      </c>
      <c r="BH3601" s="493" t="n">
        <v>85206.53999999999</v>
      </c>
      <c r="BI3601" s="493" t="n">
        <v>94175.75</v>
      </c>
      <c r="BJ3601" s="493" t="n">
        <v>80570.22</v>
      </c>
      <c r="BK3601" s="493" t="n">
        <v>78859.50999999999</v>
      </c>
      <c r="BL3601" s="493" t="n">
        <v>90539.61</v>
      </c>
      <c r="BM3601" s="493" t="n">
        <v>90529.11</v>
      </c>
      <c r="BN3601" s="493" t="n">
        <v>74014.5</v>
      </c>
      <c r="BO3601" s="493" t="n">
        <v>101317.8</v>
      </c>
      <c r="BP3601" s="493" t="n">
        <v>72938.17</v>
      </c>
      <c r="BQ3601" s="493" t="n">
        <v>91912.11</v>
      </c>
      <c r="BR3601" s="493" t="n">
        <v>75652.13</v>
      </c>
      <c r="BS3601" s="493" t="n">
        <v>97513.98</v>
      </c>
      <c r="BT3601" s="493" t="n">
        <v>87790.47</v>
      </c>
      <c r="BU3601" s="493" t="n">
        <v>81289.24000000001</v>
      </c>
      <c r="BV3601" s="493" t="n">
        <v>90850.97</v>
      </c>
      <c r="BW3601" s="493" t="n">
        <v>83175.19</v>
      </c>
    </row>
    <row r="3602">
      <c r="A3602" t="inlineStr">
        <is>
          <t>[C9D3] Angiotensin-II 길항제 칼슘길항제 복합제</t>
        </is>
      </c>
      <c r="B3602" t="inlineStr">
        <is>
          <t>안국뉴팜</t>
        </is>
      </c>
      <c r="C3602" t="inlineStr">
        <is>
          <t>레보발사</t>
        </is>
      </c>
      <c r="D3602" t="inlineStr">
        <is>
          <t>안국뉴팜</t>
        </is>
      </c>
      <c r="E3602" t="inlineStr">
        <is>
          <t>s-amlodipine besylate 2.5 hydrate,  valsartan</t>
        </is>
      </c>
      <c r="F3602" t="inlineStr">
        <is>
          <t>병원</t>
        </is>
      </c>
      <c r="G3602" t="inlineStr">
        <is>
          <t>Generic</t>
        </is>
      </c>
      <c r="H3602" s="493" t="n">
        <v>1622.4</v>
      </c>
      <c r="I3602" s="493" t="n">
        <v>2452.28</v>
      </c>
      <c r="J3602" s="493" t="n">
        <v>4342.62</v>
      </c>
      <c r="K3602" s="493" t="n">
        <v>3030.26</v>
      </c>
      <c r="L3602" s="493" t="n">
        <v>3287.54</v>
      </c>
      <c r="M3602" s="493" t="n">
        <v>2513.36</v>
      </c>
      <c r="N3602" s="493" t="n">
        <v>4081.48</v>
      </c>
      <c r="O3602" s="493" t="n">
        <v>2287.5</v>
      </c>
      <c r="P3602" s="493" t="n">
        <v>3047</v>
      </c>
      <c r="Q3602" s="493" t="n">
        <v>2138.52</v>
      </c>
      <c r="R3602" s="493" t="n">
        <v>4717.46</v>
      </c>
      <c r="S3602" s="493" t="n">
        <v>2044.96</v>
      </c>
      <c r="T3602" s="493" t="n">
        <v>3863.3</v>
      </c>
      <c r="U3602" s="493" t="n">
        <v>2681.1</v>
      </c>
      <c r="V3602" s="493" t="n">
        <v>3865.64</v>
      </c>
      <c r="W3602" s="493" t="n">
        <v>2134</v>
      </c>
      <c r="X3602" s="493" t="n">
        <v>3416.28</v>
      </c>
      <c r="Y3602" s="493" t="n">
        <v>1543.9</v>
      </c>
      <c r="Z3602" s="493" t="n">
        <v>2684.88</v>
      </c>
      <c r="AA3602" s="493" t="n">
        <v>2965.1</v>
      </c>
      <c r="AB3602" s="493" t="n">
        <v>2604.5</v>
      </c>
      <c r="AC3602" s="493" t="n">
        <v>2174</v>
      </c>
      <c r="AD3602" s="493" t="n">
        <v>3755.72</v>
      </c>
      <c r="AE3602" s="493" t="n">
        <v>3808.3</v>
      </c>
      <c r="AF3602" s="493" t="n">
        <v>3053.8</v>
      </c>
      <c r="AG3602" s="493" t="n">
        <v>2368.38</v>
      </c>
      <c r="AH3602" s="493" t="n">
        <v>3441.98</v>
      </c>
      <c r="AI3602" s="493" t="n">
        <v>3072.42</v>
      </c>
      <c r="AJ3602" s="493" t="n">
        <v>2619.48</v>
      </c>
      <c r="AK3602" s="493" t="n">
        <v>1800.86</v>
      </c>
      <c r="AL3602" s="493" t="n">
        <v>2177.7</v>
      </c>
      <c r="AM3602" s="493" t="n">
        <v>2527.16</v>
      </c>
      <c r="AN3602" s="493" t="n">
        <v>1740</v>
      </c>
      <c r="AO3602" s="493" t="n">
        <v>2096.34</v>
      </c>
      <c r="AP3602" s="493" t="n">
        <v>1913.48</v>
      </c>
      <c r="AQ3602" s="493" t="n">
        <v>816.58</v>
      </c>
      <c r="AR3602" s="493" t="n">
        <v>1957.22</v>
      </c>
      <c r="AS3602" s="493" t="n">
        <v>2441.6</v>
      </c>
      <c r="AT3602" s="493" t="n">
        <v>2547.36</v>
      </c>
      <c r="AU3602" s="493" t="n">
        <v>806.76</v>
      </c>
      <c r="AV3602" s="493" t="n">
        <v>1044.48</v>
      </c>
      <c r="AW3602" s="493" t="n">
        <v>795.28</v>
      </c>
      <c r="AX3602" s="493" t="n">
        <v>1817.68</v>
      </c>
      <c r="AY3602" s="493" t="n">
        <v>2317.54</v>
      </c>
      <c r="AZ3602" s="493" t="n">
        <v>1910.02</v>
      </c>
      <c r="BA3602" s="493" t="n">
        <v>887.3099999999999</v>
      </c>
      <c r="BB3602" s="493" t="n">
        <v>1313.77</v>
      </c>
      <c r="BC3602" s="493" t="n">
        <v>1059.86</v>
      </c>
      <c r="BD3602" s="493" t="n">
        <v>1151.32</v>
      </c>
      <c r="BE3602" s="493" t="n">
        <v>647.8099999999999</v>
      </c>
      <c r="BF3602" s="493" t="n">
        <v>2686.42</v>
      </c>
      <c r="BG3602" s="493" t="n">
        <v>2367.84</v>
      </c>
      <c r="BH3602" s="493" t="n">
        <v>3139.68</v>
      </c>
      <c r="BI3602" s="493" t="n">
        <v>1189.9</v>
      </c>
      <c r="BJ3602" s="493" t="n">
        <v>2857.61</v>
      </c>
      <c r="BK3602" s="493" t="n">
        <v>1094.64</v>
      </c>
      <c r="BL3602" s="493" t="n">
        <v>3261.08</v>
      </c>
      <c r="BM3602" s="493" t="n">
        <v>2866.48</v>
      </c>
      <c r="BN3602" s="493" t="n">
        <v>2381.52</v>
      </c>
      <c r="BO3602" s="493" t="n">
        <v>2461.52</v>
      </c>
      <c r="BP3602" s="493" t="n">
        <v>3850.2</v>
      </c>
      <c r="BQ3602" s="493" t="n">
        <v>795.04</v>
      </c>
      <c r="BR3602" s="493" t="n">
        <v>2306.68</v>
      </c>
      <c r="BS3602" s="493" t="n">
        <v>1830.64</v>
      </c>
      <c r="BT3602" s="493" t="n">
        <v>1104.7</v>
      </c>
      <c r="BU3602" s="493" t="n">
        <v>1988.88</v>
      </c>
      <c r="BV3602" s="493" t="n">
        <v>3177.16</v>
      </c>
      <c r="BW3602" s="493" t="n">
        <v>1999.64</v>
      </c>
    </row>
    <row r="3603">
      <c r="A3603" t="inlineStr">
        <is>
          <t>[C9D3] Angiotensin-II 길항제 칼슘길항제 복합제</t>
        </is>
      </c>
      <c r="B3603" t="inlineStr">
        <is>
          <t>안국뉴팜</t>
        </is>
      </c>
      <c r="C3603" t="inlineStr">
        <is>
          <t>레보발사</t>
        </is>
      </c>
      <c r="D3603" t="inlineStr">
        <is>
          <t>안국뉴팜</t>
        </is>
      </c>
      <c r="E3603" t="inlineStr">
        <is>
          <t>s-amlodipine besylate 2.5 hydrate,  valsartan</t>
        </is>
      </c>
      <c r="F3603" t="inlineStr">
        <is>
          <t>의원</t>
        </is>
      </c>
      <c r="G3603" t="inlineStr">
        <is>
          <t>Generic</t>
        </is>
      </c>
      <c r="H3603" s="493" t="n">
        <v>38226.54</v>
      </c>
      <c r="I3603" s="493" t="n">
        <v>28353.8</v>
      </c>
      <c r="J3603" s="493" t="n">
        <v>39487.18</v>
      </c>
      <c r="K3603" s="493" t="n">
        <v>34005.16</v>
      </c>
      <c r="L3603" s="493" t="n">
        <v>39354.27</v>
      </c>
      <c r="M3603" s="493" t="n">
        <v>39728.64</v>
      </c>
      <c r="N3603" s="493" t="n">
        <v>40402.11</v>
      </c>
      <c r="O3603" s="493" t="n">
        <v>41006.96</v>
      </c>
      <c r="P3603" s="493" t="n">
        <v>40420.96</v>
      </c>
      <c r="Q3603" s="493" t="n">
        <v>42089.3</v>
      </c>
      <c r="R3603" s="493" t="n">
        <v>48605.43</v>
      </c>
      <c r="S3603" s="493" t="n">
        <v>59439.92</v>
      </c>
      <c r="T3603" s="493" t="n">
        <v>54080.8</v>
      </c>
      <c r="U3603" s="493" t="n">
        <v>58499.75</v>
      </c>
      <c r="V3603" s="493" t="n">
        <v>69658.42999999999</v>
      </c>
      <c r="W3603" s="493" t="n">
        <v>37900.58</v>
      </c>
      <c r="X3603" s="493" t="n">
        <v>62038.97</v>
      </c>
      <c r="Y3603" s="493" t="n">
        <v>51976.6</v>
      </c>
      <c r="Z3603" s="493" t="n">
        <v>61006.31</v>
      </c>
      <c r="AA3603" s="493" t="n">
        <v>59013.02</v>
      </c>
      <c r="AB3603" s="493" t="n">
        <v>63087.31</v>
      </c>
      <c r="AC3603" s="493" t="n">
        <v>56689.35</v>
      </c>
      <c r="AD3603" s="493" t="n">
        <v>81395.39999999999</v>
      </c>
      <c r="AE3603" s="493" t="n">
        <v>67104.21000000001</v>
      </c>
      <c r="AF3603" s="493" t="n">
        <v>78436.14</v>
      </c>
      <c r="AG3603" s="493" t="n">
        <v>72808.22</v>
      </c>
      <c r="AH3603" s="493" t="n">
        <v>84257.95</v>
      </c>
      <c r="AI3603" s="493" t="n">
        <v>71268.48</v>
      </c>
      <c r="AJ3603" s="493" t="n">
        <v>88163.94</v>
      </c>
      <c r="AK3603" s="493" t="n">
        <v>87143.8</v>
      </c>
      <c r="AL3603" s="493" t="n">
        <v>87903.58</v>
      </c>
      <c r="AM3603" s="493" t="n">
        <v>79643.53</v>
      </c>
      <c r="AN3603" s="493" t="n">
        <v>98264.95</v>
      </c>
      <c r="AO3603" s="493" t="n">
        <v>95799.77</v>
      </c>
      <c r="AP3603" s="493" t="n">
        <v>92861.31</v>
      </c>
      <c r="AQ3603" s="493" t="n">
        <v>103022.66</v>
      </c>
      <c r="AR3603" s="493" t="n">
        <v>106356.94</v>
      </c>
      <c r="AS3603" s="493" t="n">
        <v>99650.82000000001</v>
      </c>
      <c r="AT3603" s="493" t="n">
        <v>110416.38</v>
      </c>
      <c r="AU3603" s="493" t="n">
        <v>114444.77</v>
      </c>
      <c r="AV3603" s="493" t="n">
        <v>107482.31</v>
      </c>
      <c r="AW3603" s="493" t="n">
        <v>105645.1</v>
      </c>
      <c r="AX3603" s="493" t="n">
        <v>114135.34</v>
      </c>
      <c r="AY3603" s="493" t="n">
        <v>109065.5</v>
      </c>
      <c r="AZ3603" s="493" t="n">
        <v>119131.35</v>
      </c>
      <c r="BA3603" s="493" t="n">
        <v>115051.21</v>
      </c>
      <c r="BB3603" s="493" t="n">
        <v>110866.5</v>
      </c>
      <c r="BC3603" s="493" t="n">
        <v>130524.23</v>
      </c>
      <c r="BD3603" s="493" t="n">
        <v>108324.89</v>
      </c>
      <c r="BE3603" s="493" t="n">
        <v>111758.77</v>
      </c>
      <c r="BF3603" s="493" t="n">
        <v>118885.49</v>
      </c>
      <c r="BG3603" s="493" t="n">
        <v>121512.23</v>
      </c>
      <c r="BH3603" s="493" t="n">
        <v>122083.05</v>
      </c>
      <c r="BI3603" s="493" t="n">
        <v>111712.09</v>
      </c>
      <c r="BJ3603" s="493" t="n">
        <v>113163.84</v>
      </c>
      <c r="BK3603" s="493" t="n">
        <v>117832.08</v>
      </c>
      <c r="BL3603" s="493" t="n">
        <v>128375.6</v>
      </c>
      <c r="BM3603" s="493" t="n">
        <v>106414.91</v>
      </c>
      <c r="BN3603" s="493" t="n">
        <v>113561.08</v>
      </c>
      <c r="BO3603" s="493" t="n">
        <v>132163.75</v>
      </c>
      <c r="BP3603" s="493" t="n">
        <v>116166.71</v>
      </c>
      <c r="BQ3603" s="493" t="n">
        <v>108658.93</v>
      </c>
      <c r="BR3603" s="493" t="n">
        <v>122884.71</v>
      </c>
      <c r="BS3603" s="493" t="n">
        <v>121808.98</v>
      </c>
      <c r="BT3603" s="493" t="n">
        <v>116253.41</v>
      </c>
      <c r="BU3603" s="493" t="n">
        <v>126744.14</v>
      </c>
      <c r="BV3603" s="493" t="n">
        <v>128960.41</v>
      </c>
      <c r="BW3603" s="493" t="n">
        <v>139736.14</v>
      </c>
    </row>
    <row r="3604">
      <c r="A3604" t="inlineStr">
        <is>
          <t>[C9D3] Angiotensin-II 길항제 칼슘길항제 복합제</t>
        </is>
      </c>
      <c r="B3604" t="inlineStr">
        <is>
          <t>안국뉴팜</t>
        </is>
      </c>
      <c r="C3604" t="inlineStr">
        <is>
          <t>레보발사</t>
        </is>
      </c>
      <c r="D3604" t="inlineStr">
        <is>
          <t>안국뉴팜</t>
        </is>
      </c>
      <c r="E3604" t="inlineStr">
        <is>
          <t>s-amlodipine besylate 2.5 hydrate,  valsartan</t>
        </is>
      </c>
      <c r="F3604" t="inlineStr">
        <is>
          <t>보건소</t>
        </is>
      </c>
      <c r="G3604" t="inlineStr">
        <is>
          <t>Generic</t>
        </is>
      </c>
      <c r="H3604" s="493" t="n">
        <v>10391.7</v>
      </c>
      <c r="I3604" s="493" t="n">
        <v>16191.37</v>
      </c>
      <c r="J3604" s="493" t="n">
        <v>14784.9</v>
      </c>
      <c r="K3604" s="493" t="n">
        <v>11278.56</v>
      </c>
      <c r="L3604" s="493" t="n">
        <v>16408.2</v>
      </c>
      <c r="M3604" s="493" t="n">
        <v>18070.17</v>
      </c>
      <c r="N3604" s="493" t="n">
        <v>14042.1</v>
      </c>
      <c r="O3604" s="493" t="n">
        <v>17100.3</v>
      </c>
      <c r="P3604" s="493" t="n">
        <v>13874.4</v>
      </c>
      <c r="Q3604" s="493" t="n">
        <v>13360.5</v>
      </c>
      <c r="R3604" s="493" t="n">
        <v>13576.8</v>
      </c>
      <c r="S3604" s="493" t="n">
        <v>24526.25</v>
      </c>
      <c r="T3604" s="493" t="n">
        <v>20550.3</v>
      </c>
      <c r="U3604" s="493" t="n">
        <v>19313.1</v>
      </c>
      <c r="V3604" s="493" t="n">
        <v>16416.45</v>
      </c>
      <c r="W3604" s="493" t="n">
        <v>20462.7</v>
      </c>
      <c r="X3604" s="493" t="n">
        <v>20988.15</v>
      </c>
      <c r="Y3604" s="493" t="n">
        <v>24008.3</v>
      </c>
      <c r="Z3604" s="493" t="n">
        <v>20130.6</v>
      </c>
      <c r="AA3604" s="493" t="n">
        <v>22719.6</v>
      </c>
      <c r="AB3604" s="493" t="n">
        <v>17640.2</v>
      </c>
      <c r="AC3604" s="493" t="n">
        <v>21304.5</v>
      </c>
      <c r="AD3604" s="493" t="n">
        <v>21610.16</v>
      </c>
      <c r="AE3604" s="493" t="n">
        <v>20360.7</v>
      </c>
      <c r="AF3604" s="493" t="n">
        <v>23367.18</v>
      </c>
      <c r="AG3604" s="493" t="n">
        <v>31872.6</v>
      </c>
      <c r="AH3604" s="493" t="n">
        <v>23884.65</v>
      </c>
      <c r="AI3604" s="493" t="n">
        <v>26045.26</v>
      </c>
      <c r="AJ3604" s="493" t="n">
        <v>33147.6</v>
      </c>
      <c r="AK3604" s="493" t="n">
        <v>19644</v>
      </c>
      <c r="AL3604" s="493" t="n">
        <v>24380.55</v>
      </c>
      <c r="AM3604" s="493" t="n">
        <v>26144.04</v>
      </c>
      <c r="AN3604" s="493" t="n">
        <v>16786</v>
      </c>
      <c r="AO3604" s="493" t="n">
        <v>22702.1</v>
      </c>
      <c r="AP3604" s="493" t="n">
        <v>18198.18</v>
      </c>
      <c r="AQ3604" s="493" t="n">
        <v>18526.5</v>
      </c>
      <c r="AR3604" s="493" t="n">
        <v>21596.08</v>
      </c>
      <c r="AS3604" s="493" t="n">
        <v>17829.51</v>
      </c>
      <c r="AT3604" s="493" t="n">
        <v>11407.46</v>
      </c>
      <c r="AU3604" s="493" t="n">
        <v>32928.6</v>
      </c>
      <c r="AV3604" s="493" t="n">
        <v>23348.76</v>
      </c>
      <c r="AW3604" s="493" t="n">
        <v>23885.2</v>
      </c>
      <c r="AX3604" s="493" t="n">
        <v>31203.92</v>
      </c>
      <c r="AY3604" s="493" t="n">
        <v>28494.24</v>
      </c>
      <c r="AZ3604" s="493" t="n">
        <v>21325.21</v>
      </c>
      <c r="BA3604" s="493" t="n">
        <v>35800.44</v>
      </c>
      <c r="BB3604" s="493" t="n">
        <v>28569.36</v>
      </c>
      <c r="BC3604" s="493" t="n">
        <v>36461.76</v>
      </c>
      <c r="BD3604" s="493" t="n">
        <v>24913.5</v>
      </c>
      <c r="BE3604" s="493" t="n">
        <v>25488.69</v>
      </c>
      <c r="BF3604" s="493" t="n">
        <v>19458.6</v>
      </c>
      <c r="BG3604" s="493" t="n">
        <v>40229.01</v>
      </c>
      <c r="BH3604" s="493" t="n">
        <v>25258.2</v>
      </c>
      <c r="BI3604" s="493" t="n">
        <v>24515.5</v>
      </c>
      <c r="BJ3604" s="493" t="n">
        <v>29066.1</v>
      </c>
      <c r="BK3604" s="493" t="n">
        <v>42582.1</v>
      </c>
      <c r="BL3604" s="493" t="n">
        <v>32057.28</v>
      </c>
      <c r="BM3604" s="493" t="n">
        <v>28027.95</v>
      </c>
      <c r="BN3604" s="493" t="n">
        <v>21197.7</v>
      </c>
      <c r="BO3604" s="493" t="n">
        <v>39378</v>
      </c>
      <c r="BP3604" s="493" t="n">
        <v>21386.85</v>
      </c>
      <c r="BQ3604" s="493" t="n">
        <v>28464.3</v>
      </c>
      <c r="BR3604" s="493" t="n">
        <v>17391.46</v>
      </c>
      <c r="BS3604" s="493" t="n">
        <v>26659.95</v>
      </c>
      <c r="BT3604" s="493" t="n">
        <v>20959.2</v>
      </c>
      <c r="BU3604" s="493" t="n">
        <v>23997.25</v>
      </c>
      <c r="BV3604" s="493" t="n">
        <v>23650.82</v>
      </c>
      <c r="BW3604" s="493" t="n">
        <v>37510.7</v>
      </c>
    </row>
    <row r="3605">
      <c r="A3605" t="inlineStr">
        <is>
          <t>[C9D3] Angiotensin-II 길항제 칼슘길항제 복합제</t>
        </is>
      </c>
      <c r="B3605" t="inlineStr">
        <is>
          <t>안국약품</t>
        </is>
      </c>
      <c r="C3605" t="inlineStr">
        <is>
          <t>레보모스</t>
        </is>
      </c>
      <c r="D3605" t="inlineStr">
        <is>
          <t>안국약품</t>
        </is>
      </c>
      <c r="E3605" t="inlineStr">
        <is>
          <t>olmesartan medoxomil,  s-amlodipine besylate  ( as s-amlodipine)</t>
        </is>
      </c>
      <c r="F3605" t="inlineStr">
        <is>
          <t>상급종합병원</t>
        </is>
      </c>
      <c r="G3605" t="inlineStr">
        <is>
          <t>Generic</t>
        </is>
      </c>
      <c r="H3605" s="493" t="n">
        <v>3585.9</v>
      </c>
      <c r="I3605" s="493" t="n">
        <v>5290.72</v>
      </c>
      <c r="J3605" s="493" t="n">
        <v>6259.85</v>
      </c>
      <c r="K3605" s="493" t="n">
        <v>12521.89</v>
      </c>
      <c r="L3605" s="493" t="n">
        <v>7339.14</v>
      </c>
      <c r="M3605" s="493" t="n">
        <v>6191.02</v>
      </c>
      <c r="N3605" s="493" t="n">
        <v>4651.92</v>
      </c>
      <c r="O3605" s="493" t="n">
        <v>7908.93</v>
      </c>
      <c r="P3605" s="493" t="n">
        <v>9893.25</v>
      </c>
      <c r="Q3605" s="493" t="n">
        <v>17239.83</v>
      </c>
      <c r="R3605" s="493" t="n">
        <v>8653.639999999999</v>
      </c>
      <c r="S3605" s="493" t="n">
        <v>10735.81</v>
      </c>
      <c r="T3605" s="493" t="n">
        <v>5713.4</v>
      </c>
      <c r="U3605" s="493" t="n">
        <v>7876.6</v>
      </c>
      <c r="V3605" s="493" t="n">
        <v>19032.09</v>
      </c>
      <c r="W3605" s="493" t="n">
        <v>16054.02</v>
      </c>
      <c r="X3605" s="493" t="n">
        <v>9285.57</v>
      </c>
      <c r="Y3605" s="493" t="n">
        <v>22484.64</v>
      </c>
      <c r="Z3605" s="493" t="n">
        <v>8487.889999999999</v>
      </c>
      <c r="AA3605" s="493" t="n">
        <v>8713.389999999999</v>
      </c>
      <c r="AB3605" s="493" t="n">
        <v>11942.9</v>
      </c>
      <c r="AC3605" s="493" t="n">
        <v>14883.72</v>
      </c>
      <c r="AD3605" s="493" t="n">
        <v>22802.68</v>
      </c>
      <c r="AE3605" s="493" t="n">
        <v>13826.75</v>
      </c>
      <c r="AF3605" s="493" t="n">
        <v>31849.91</v>
      </c>
      <c r="AG3605" s="493" t="n">
        <v>18106.43</v>
      </c>
      <c r="AH3605" s="493" t="n">
        <v>9055.299999999999</v>
      </c>
      <c r="AI3605" s="493" t="n">
        <v>13319.77</v>
      </c>
      <c r="AJ3605" s="493" t="n">
        <v>14384.59</v>
      </c>
      <c r="AK3605" s="493" t="n">
        <v>15698.74</v>
      </c>
      <c r="AL3605" s="493" t="n">
        <v>18390.24</v>
      </c>
      <c r="AM3605" s="493" t="n">
        <v>9911.25</v>
      </c>
      <c r="AN3605" s="493" t="n">
        <v>12692.66</v>
      </c>
      <c r="AO3605" s="493" t="n">
        <v>18695.37</v>
      </c>
      <c r="AP3605" s="493" t="n">
        <v>16884.94</v>
      </c>
      <c r="AQ3605" s="493" t="n">
        <v>6634.79</v>
      </c>
      <c r="AR3605" s="493" t="n">
        <v>15187.7</v>
      </c>
      <c r="AS3605" s="493" t="n">
        <v>16078.62</v>
      </c>
      <c r="AT3605" s="493" t="n">
        <v>5702.26</v>
      </c>
      <c r="AU3605" s="493" t="n">
        <v>28660.31</v>
      </c>
      <c r="AV3605" s="493" t="n">
        <v>15844.9</v>
      </c>
      <c r="AW3605" s="493" t="n">
        <v>17463.26</v>
      </c>
      <c r="AX3605" s="493" t="n">
        <v>28503.32</v>
      </c>
      <c r="AY3605" s="493" t="n">
        <v>17868.01</v>
      </c>
      <c r="AZ3605" s="493" t="n">
        <v>14205.43</v>
      </c>
      <c r="BA3605" s="493" t="n">
        <v>20093.5</v>
      </c>
      <c r="BB3605" s="493" t="n">
        <v>24703.97</v>
      </c>
      <c r="BC3605" s="493" t="n">
        <v>23227.62</v>
      </c>
      <c r="BD3605" s="493" t="n">
        <v>10702.59</v>
      </c>
      <c r="BE3605" s="493" t="n">
        <v>27053.02</v>
      </c>
      <c r="BF3605" s="493" t="n">
        <v>11035.63</v>
      </c>
      <c r="BG3605" s="493" t="n">
        <v>24837</v>
      </c>
      <c r="BH3605" s="493" t="n">
        <v>20729.05</v>
      </c>
      <c r="BI3605" s="493" t="n">
        <v>19947</v>
      </c>
      <c r="BJ3605" s="493" t="n">
        <v>10756.8</v>
      </c>
      <c r="BK3605" s="493" t="n">
        <v>22898.65</v>
      </c>
      <c r="BL3605" s="493" t="n">
        <v>13644.72</v>
      </c>
      <c r="BM3605" s="493" t="n">
        <v>18266.77</v>
      </c>
      <c r="BN3605" s="493" t="n">
        <v>11794.4</v>
      </c>
      <c r="BO3605" s="493" t="n">
        <v>14884.78</v>
      </c>
      <c r="BP3605" s="493" t="n">
        <v>18407.13</v>
      </c>
      <c r="BQ3605" s="493" t="n">
        <v>12931.02</v>
      </c>
      <c r="BR3605" s="493" t="n">
        <v>14617.38</v>
      </c>
      <c r="BS3605" s="493" t="n">
        <v>10345.94</v>
      </c>
      <c r="BT3605" s="493" t="n">
        <v>12554.39</v>
      </c>
      <c r="BU3605" s="493" t="n">
        <v>7757.34</v>
      </c>
      <c r="BV3605" s="493" t="n">
        <v>14791.26</v>
      </c>
      <c r="BW3605" s="493" t="n">
        <v>14566.69</v>
      </c>
    </row>
    <row r="3606">
      <c r="A3606" t="inlineStr">
        <is>
          <t>[C9D3] Angiotensin-II 길항제 칼슘길항제 복합제</t>
        </is>
      </c>
      <c r="B3606" t="inlineStr">
        <is>
          <t>안국약품</t>
        </is>
      </c>
      <c r="C3606" t="inlineStr">
        <is>
          <t>레보모스</t>
        </is>
      </c>
      <c r="D3606" t="inlineStr">
        <is>
          <t>안국약품</t>
        </is>
      </c>
      <c r="E3606" t="inlineStr">
        <is>
          <t>olmesartan medoxomil,  s-amlodipine besylate  ( as s-amlodipine)</t>
        </is>
      </c>
      <c r="F3606" t="inlineStr">
        <is>
          <t>종합병원</t>
        </is>
      </c>
      <c r="G3606" t="inlineStr">
        <is>
          <t>Generic</t>
        </is>
      </c>
      <c r="H3606" s="493" t="n">
        <v>160</v>
      </c>
      <c r="I3606" s="493" t="n">
        <v>896</v>
      </c>
      <c r="J3606" s="493" t="n">
        <v>1568</v>
      </c>
      <c r="K3606" s="493" t="n">
        <v>0</v>
      </c>
      <c r="L3606" s="493" t="n">
        <v>560</v>
      </c>
      <c r="M3606" s="493" t="n">
        <v>2914.8</v>
      </c>
      <c r="N3606" s="493" t="n">
        <v>1679.44</v>
      </c>
      <c r="O3606" s="493" t="n">
        <v>644</v>
      </c>
      <c r="P3606" s="493" t="n">
        <v>2240</v>
      </c>
      <c r="Q3606" s="493" t="n">
        <v>2049.8</v>
      </c>
      <c r="R3606" s="493" t="n">
        <v>3870.82</v>
      </c>
      <c r="S3606" s="493" t="n">
        <v>4557.72</v>
      </c>
      <c r="T3606" s="493" t="n">
        <v>8380.09</v>
      </c>
      <c r="U3606" s="493" t="n">
        <v>6423.6</v>
      </c>
      <c r="V3606" s="493" t="n">
        <v>10600.62</v>
      </c>
      <c r="W3606" s="493" t="n">
        <v>7815.17</v>
      </c>
      <c r="X3606" s="493" t="n">
        <v>15700.4</v>
      </c>
      <c r="Y3606" s="493" t="n">
        <v>10927.6</v>
      </c>
      <c r="Z3606" s="493" t="n">
        <v>12316.5</v>
      </c>
      <c r="AA3606" s="493" t="n">
        <v>20117.26</v>
      </c>
      <c r="AB3606" s="493" t="n">
        <v>16436.52</v>
      </c>
      <c r="AC3606" s="493" t="n">
        <v>9887.73</v>
      </c>
      <c r="AD3606" s="493" t="n">
        <v>9934.889999999999</v>
      </c>
      <c r="AE3606" s="493" t="n">
        <v>8486.799999999999</v>
      </c>
      <c r="AF3606" s="493" t="n">
        <v>12555.34</v>
      </c>
      <c r="AG3606" s="493" t="n">
        <v>7314.48</v>
      </c>
      <c r="AH3606" s="493" t="n">
        <v>22321</v>
      </c>
      <c r="AI3606" s="493" t="n">
        <v>10411.88</v>
      </c>
      <c r="AJ3606" s="493" t="n">
        <v>15306.07</v>
      </c>
      <c r="AK3606" s="493" t="n">
        <v>16337.11</v>
      </c>
      <c r="AL3606" s="493" t="n">
        <v>13045.22</v>
      </c>
      <c r="AM3606" s="493" t="n">
        <v>15931.68</v>
      </c>
      <c r="AN3606" s="493" t="n">
        <v>12274.44</v>
      </c>
      <c r="AO3606" s="493" t="n">
        <v>12190.92</v>
      </c>
      <c r="AP3606" s="493" t="n">
        <v>20558.56</v>
      </c>
      <c r="AQ3606" s="493" t="n">
        <v>11914.47</v>
      </c>
      <c r="AR3606" s="493" t="n">
        <v>10057.64</v>
      </c>
      <c r="AS3606" s="493" t="n">
        <v>13600.02</v>
      </c>
      <c r="AT3606" s="493" t="n">
        <v>15180.5</v>
      </c>
      <c r="AU3606" s="493" t="n">
        <v>19750.89</v>
      </c>
      <c r="AV3606" s="493" t="n">
        <v>17725.07</v>
      </c>
      <c r="AW3606" s="493" t="n">
        <v>17284.38</v>
      </c>
      <c r="AX3606" s="493" t="n">
        <v>21713.5</v>
      </c>
      <c r="AY3606" s="493" t="n">
        <v>17342.3</v>
      </c>
      <c r="AZ3606" s="493" t="n">
        <v>21221.53</v>
      </c>
      <c r="BA3606" s="493" t="n">
        <v>21330.96</v>
      </c>
      <c r="BB3606" s="493" t="n">
        <v>27879.75</v>
      </c>
      <c r="BC3606" s="493" t="n">
        <v>25970.04</v>
      </c>
      <c r="BD3606" s="493" t="n">
        <v>26103.9</v>
      </c>
      <c r="BE3606" s="493" t="n">
        <v>31408.67</v>
      </c>
      <c r="BF3606" s="493" t="n">
        <v>26273.83</v>
      </c>
      <c r="BG3606" s="493" t="n">
        <v>34290.53</v>
      </c>
      <c r="BH3606" s="493" t="n">
        <v>29187.69</v>
      </c>
      <c r="BI3606" s="493" t="n">
        <v>31245.64</v>
      </c>
      <c r="BJ3606" s="493" t="n">
        <v>38286.75</v>
      </c>
      <c r="BK3606" s="493" t="n">
        <v>31611.43</v>
      </c>
      <c r="BL3606" s="493" t="n">
        <v>35020.02</v>
      </c>
      <c r="BM3606" s="493" t="n">
        <v>36420.41</v>
      </c>
      <c r="BN3606" s="493" t="n">
        <v>35481.58</v>
      </c>
      <c r="BO3606" s="493" t="n">
        <v>39917.09</v>
      </c>
      <c r="BP3606" s="493" t="n">
        <v>35918.4</v>
      </c>
      <c r="BQ3606" s="493" t="n">
        <v>35266.68</v>
      </c>
      <c r="BR3606" s="493" t="n">
        <v>39341.21</v>
      </c>
      <c r="BS3606" s="493" t="n">
        <v>39334.13</v>
      </c>
      <c r="BT3606" s="493" t="n">
        <v>33798.56</v>
      </c>
      <c r="BU3606" s="493" t="n">
        <v>34760.65</v>
      </c>
      <c r="BV3606" s="493" t="n">
        <v>36012.08</v>
      </c>
      <c r="BW3606" s="493" t="n">
        <v>36401.43</v>
      </c>
    </row>
    <row r="3607">
      <c r="A3607" t="inlineStr">
        <is>
          <t>[C9D3] Angiotensin-II 길항제 칼슘길항제 복합제</t>
        </is>
      </c>
      <c r="B3607" t="inlineStr">
        <is>
          <t>안국약품</t>
        </is>
      </c>
      <c r="C3607" t="inlineStr">
        <is>
          <t>레보모스</t>
        </is>
      </c>
      <c r="D3607" t="inlineStr">
        <is>
          <t>안국약품</t>
        </is>
      </c>
      <c r="E3607" t="inlineStr">
        <is>
          <t>olmesartan medoxomil,  s-amlodipine besylate  ( as s-amlodipine)</t>
        </is>
      </c>
      <c r="F3607" t="inlineStr">
        <is>
          <t>병원</t>
        </is>
      </c>
      <c r="G3607" t="inlineStr">
        <is>
          <t>Generic</t>
        </is>
      </c>
      <c r="H3607" s="493" t="n">
        <v>12258.93</v>
      </c>
      <c r="I3607" s="493" t="n">
        <v>18217.84</v>
      </c>
      <c r="J3607" s="493" t="n">
        <v>13312.72</v>
      </c>
      <c r="K3607" s="493" t="n">
        <v>16879.76</v>
      </c>
      <c r="L3607" s="493" t="n">
        <v>13446.52</v>
      </c>
      <c r="M3607" s="493" t="n">
        <v>19016.56</v>
      </c>
      <c r="N3607" s="493" t="n">
        <v>16823.24</v>
      </c>
      <c r="O3607" s="493" t="n">
        <v>19626.76</v>
      </c>
      <c r="P3607" s="493" t="n">
        <v>17128.53</v>
      </c>
      <c r="Q3607" s="493" t="n">
        <v>22286.43</v>
      </c>
      <c r="R3607" s="493" t="n">
        <v>17991.74</v>
      </c>
      <c r="S3607" s="493" t="n">
        <v>19696.87</v>
      </c>
      <c r="T3607" s="493" t="n">
        <v>17603.76</v>
      </c>
      <c r="U3607" s="493" t="n">
        <v>18289.55</v>
      </c>
      <c r="V3607" s="493" t="n">
        <v>16221.01</v>
      </c>
      <c r="W3607" s="493" t="n">
        <v>23317.43</v>
      </c>
      <c r="X3607" s="493" t="n">
        <v>14317.86</v>
      </c>
      <c r="Y3607" s="493" t="n">
        <v>16043.56</v>
      </c>
      <c r="Z3607" s="493" t="n">
        <v>18677.9</v>
      </c>
      <c r="AA3607" s="493" t="n">
        <v>22739.76</v>
      </c>
      <c r="AB3607" s="493" t="n">
        <v>14698.8</v>
      </c>
      <c r="AC3607" s="493" t="n">
        <v>20776.35</v>
      </c>
      <c r="AD3607" s="493" t="n">
        <v>17360.29</v>
      </c>
      <c r="AE3607" s="493" t="n">
        <v>19319.87</v>
      </c>
      <c r="AF3607" s="493" t="n">
        <v>16046.34</v>
      </c>
      <c r="AG3607" s="493" t="n">
        <v>21501.18</v>
      </c>
      <c r="AH3607" s="493" t="n">
        <v>19129.02</v>
      </c>
      <c r="AI3607" s="493" t="n">
        <v>16471.01</v>
      </c>
      <c r="AJ3607" s="493" t="n">
        <v>18679.37</v>
      </c>
      <c r="AK3607" s="493" t="n">
        <v>18125.5</v>
      </c>
      <c r="AL3607" s="493" t="n">
        <v>20785.24</v>
      </c>
      <c r="AM3607" s="493" t="n">
        <v>19219.45</v>
      </c>
      <c r="AN3607" s="493" t="n">
        <v>22363.06</v>
      </c>
      <c r="AO3607" s="493" t="n">
        <v>23146.92</v>
      </c>
      <c r="AP3607" s="493" t="n">
        <v>20609.04</v>
      </c>
      <c r="AQ3607" s="493" t="n">
        <v>16173.5</v>
      </c>
      <c r="AR3607" s="493" t="n">
        <v>23484.87</v>
      </c>
      <c r="AS3607" s="493" t="n">
        <v>16840.02</v>
      </c>
      <c r="AT3607" s="493" t="n">
        <v>21820.62</v>
      </c>
      <c r="AU3607" s="493" t="n">
        <v>20272.9</v>
      </c>
      <c r="AV3607" s="493" t="n">
        <v>21137.79</v>
      </c>
      <c r="AW3607" s="493" t="n">
        <v>16663.16</v>
      </c>
      <c r="AX3607" s="493" t="n">
        <v>23872.38</v>
      </c>
      <c r="AY3607" s="493" t="n">
        <v>19701.69</v>
      </c>
      <c r="AZ3607" s="493" t="n">
        <v>21426.42</v>
      </c>
      <c r="BA3607" s="493" t="n">
        <v>21010.77</v>
      </c>
      <c r="BB3607" s="493" t="n">
        <v>18553.09</v>
      </c>
      <c r="BC3607" s="493" t="n">
        <v>23303.2</v>
      </c>
      <c r="BD3607" s="493" t="n">
        <v>19585.31</v>
      </c>
      <c r="BE3607" s="493" t="n">
        <v>19636.91</v>
      </c>
      <c r="BF3607" s="493" t="n">
        <v>21893.1</v>
      </c>
      <c r="BG3607" s="493" t="n">
        <v>25671.21</v>
      </c>
      <c r="BH3607" s="493" t="n">
        <v>18832.35</v>
      </c>
      <c r="BI3607" s="493" t="n">
        <v>17168.39</v>
      </c>
      <c r="BJ3607" s="493" t="n">
        <v>23487.12</v>
      </c>
      <c r="BK3607" s="493" t="n">
        <v>17127.71</v>
      </c>
      <c r="BL3607" s="493" t="n">
        <v>23826.65</v>
      </c>
      <c r="BM3607" s="493" t="n">
        <v>20745.87</v>
      </c>
      <c r="BN3607" s="493" t="n">
        <v>25707.38</v>
      </c>
      <c r="BO3607" s="493" t="n">
        <v>22681.44</v>
      </c>
      <c r="BP3607" s="493" t="n">
        <v>21585.14</v>
      </c>
      <c r="BQ3607" s="493" t="n">
        <v>19578.93</v>
      </c>
      <c r="BR3607" s="493" t="n">
        <v>24941.3</v>
      </c>
      <c r="BS3607" s="493" t="n">
        <v>20045.77</v>
      </c>
      <c r="BT3607" s="493" t="n">
        <v>17552.48</v>
      </c>
      <c r="BU3607" s="493" t="n">
        <v>24556.25</v>
      </c>
      <c r="BV3607" s="493" t="n">
        <v>24344.97</v>
      </c>
      <c r="BW3607" s="493" t="n">
        <v>18939.12</v>
      </c>
    </row>
    <row r="3608">
      <c r="A3608" t="inlineStr">
        <is>
          <t>[C9D3] Angiotensin-II 길항제 칼슘길항제 복합제</t>
        </is>
      </c>
      <c r="B3608" t="inlineStr">
        <is>
          <t>안국약품</t>
        </is>
      </c>
      <c r="C3608" t="inlineStr">
        <is>
          <t>레보모스</t>
        </is>
      </c>
      <c r="D3608" t="inlineStr">
        <is>
          <t>안국약품</t>
        </is>
      </c>
      <c r="E3608" t="inlineStr">
        <is>
          <t>olmesartan medoxomil,  s-amlodipine besylate  ( as s-amlodipine)</t>
        </is>
      </c>
      <c r="F3608" t="inlineStr">
        <is>
          <t>의원</t>
        </is>
      </c>
      <c r="G3608" t="inlineStr">
        <is>
          <t>Generic</t>
        </is>
      </c>
      <c r="H3608" s="493" t="n">
        <v>34625.9</v>
      </c>
      <c r="I3608" s="493" t="n">
        <v>33223.01</v>
      </c>
      <c r="J3608" s="493" t="n">
        <v>42206.76</v>
      </c>
      <c r="K3608" s="493" t="n">
        <v>47818.24</v>
      </c>
      <c r="L3608" s="493" t="n">
        <v>49488.47</v>
      </c>
      <c r="M3608" s="493" t="n">
        <v>50308.9</v>
      </c>
      <c r="N3608" s="493" t="n">
        <v>84581.75999999999</v>
      </c>
      <c r="O3608" s="493" t="n">
        <v>79531.73</v>
      </c>
      <c r="P3608" s="493" t="n">
        <v>84594.14</v>
      </c>
      <c r="Q3608" s="493" t="n">
        <v>81816.57000000001</v>
      </c>
      <c r="R3608" s="493" t="n">
        <v>88305.86</v>
      </c>
      <c r="S3608" s="493" t="n">
        <v>104123.69</v>
      </c>
      <c r="T3608" s="493" t="n">
        <v>97119.56</v>
      </c>
      <c r="U3608" s="493" t="n">
        <v>87666.37</v>
      </c>
      <c r="V3608" s="493" t="n">
        <v>100751.83</v>
      </c>
      <c r="W3608" s="493" t="n">
        <v>95710.02</v>
      </c>
      <c r="X3608" s="493" t="n">
        <v>97201.11</v>
      </c>
      <c r="Y3608" s="493" t="n">
        <v>100066.07</v>
      </c>
      <c r="Z3608" s="493" t="n">
        <v>104260.69</v>
      </c>
      <c r="AA3608" s="493" t="n">
        <v>107348.14</v>
      </c>
      <c r="AB3608" s="493" t="n">
        <v>103262.09</v>
      </c>
      <c r="AC3608" s="493" t="n">
        <v>108871.91</v>
      </c>
      <c r="AD3608" s="493" t="n">
        <v>105188.09</v>
      </c>
      <c r="AE3608" s="493" t="n">
        <v>102009.28</v>
      </c>
      <c r="AF3608" s="493" t="n">
        <v>90304.12</v>
      </c>
      <c r="AG3608" s="493" t="n">
        <v>81332.74000000001</v>
      </c>
      <c r="AH3608" s="493" t="n">
        <v>86748.37</v>
      </c>
      <c r="AI3608" s="493" t="n">
        <v>81177.67999999999</v>
      </c>
      <c r="AJ3608" s="493" t="n">
        <v>85601.33</v>
      </c>
      <c r="AK3608" s="493" t="n">
        <v>93347.07000000001</v>
      </c>
      <c r="AL3608" s="493" t="n">
        <v>96401.24000000001</v>
      </c>
      <c r="AM3608" s="493" t="n">
        <v>86469.19</v>
      </c>
      <c r="AN3608" s="493" t="n">
        <v>87467.03999999999</v>
      </c>
      <c r="AO3608" s="493" t="n">
        <v>90323.32000000001</v>
      </c>
      <c r="AP3608" s="493" t="n">
        <v>91510.39</v>
      </c>
      <c r="AQ3608" s="493" t="n">
        <v>95030.17</v>
      </c>
      <c r="AR3608" s="493" t="n">
        <v>101413.41</v>
      </c>
      <c r="AS3608" s="493" t="n">
        <v>99002.03999999999</v>
      </c>
      <c r="AT3608" s="493" t="n">
        <v>107531.01</v>
      </c>
      <c r="AU3608" s="493" t="n">
        <v>123107.63</v>
      </c>
      <c r="AV3608" s="493" t="n">
        <v>133884.04</v>
      </c>
      <c r="AW3608" s="493" t="n">
        <v>116896.04</v>
      </c>
      <c r="AX3608" s="493" t="n">
        <v>125826.67</v>
      </c>
      <c r="AY3608" s="493" t="n">
        <v>117828.18</v>
      </c>
      <c r="AZ3608" s="493" t="n">
        <v>129824.92</v>
      </c>
      <c r="BA3608" s="493" t="n">
        <v>134683.64</v>
      </c>
      <c r="BB3608" s="493" t="n">
        <v>132437.97</v>
      </c>
      <c r="BC3608" s="493" t="n">
        <v>139956.42</v>
      </c>
      <c r="BD3608" s="493" t="n">
        <v>146546.49</v>
      </c>
      <c r="BE3608" s="493" t="n">
        <v>133578.95</v>
      </c>
      <c r="BF3608" s="493" t="n">
        <v>147990.56</v>
      </c>
      <c r="BG3608" s="493" t="n">
        <v>169088.69</v>
      </c>
      <c r="BH3608" s="493" t="n">
        <v>165694.73</v>
      </c>
      <c r="BI3608" s="493" t="n">
        <v>173594.66</v>
      </c>
      <c r="BJ3608" s="493" t="n">
        <v>193979.59</v>
      </c>
      <c r="BK3608" s="493" t="n">
        <v>184604.99</v>
      </c>
      <c r="BL3608" s="493" t="n">
        <v>207148.63</v>
      </c>
      <c r="BM3608" s="493" t="n">
        <v>194858.89</v>
      </c>
      <c r="BN3608" s="493" t="n">
        <v>194011.65</v>
      </c>
      <c r="BO3608" s="493" t="n">
        <v>218701.99</v>
      </c>
      <c r="BP3608" s="493" t="n">
        <v>222402.46</v>
      </c>
      <c r="BQ3608" s="493" t="n">
        <v>205472.06</v>
      </c>
      <c r="BR3608" s="493" t="n">
        <v>228230.49</v>
      </c>
      <c r="BS3608" s="493" t="n">
        <v>241646</v>
      </c>
      <c r="BT3608" s="493" t="n">
        <v>220753.43</v>
      </c>
      <c r="BU3608" s="493" t="n">
        <v>245518.21</v>
      </c>
      <c r="BV3608" s="493" t="n">
        <v>252850.92</v>
      </c>
      <c r="BW3608" s="493" t="n">
        <v>236244.38</v>
      </c>
    </row>
    <row r="3609">
      <c r="A3609" t="inlineStr">
        <is>
          <t>[C9D3] Angiotensin-II 길항제 칼슘길항제 복합제</t>
        </is>
      </c>
      <c r="B3609" t="inlineStr">
        <is>
          <t>안국약품</t>
        </is>
      </c>
      <c r="C3609" t="inlineStr">
        <is>
          <t>레보모스</t>
        </is>
      </c>
      <c r="D3609" t="inlineStr">
        <is>
          <t>안국약품</t>
        </is>
      </c>
      <c r="E3609" t="inlineStr">
        <is>
          <t>olmesartan medoxomil,  s-amlodipine besylate  ( as s-amlodipine)</t>
        </is>
      </c>
      <c r="F3609" t="inlineStr">
        <is>
          <t>보건소</t>
        </is>
      </c>
      <c r="G3609" t="inlineStr">
        <is>
          <t>Generic</t>
        </is>
      </c>
      <c r="H3609" s="493" t="n">
        <v>1622.7</v>
      </c>
      <c r="I3609" s="493" t="n">
        <v>6153.6</v>
      </c>
      <c r="J3609" s="493" t="n">
        <v>3737.1</v>
      </c>
      <c r="K3609" s="493" t="n">
        <v>5314.2</v>
      </c>
      <c r="L3609" s="493" t="n">
        <v>2672.1</v>
      </c>
      <c r="M3609" s="493" t="n">
        <v>158.1</v>
      </c>
      <c r="N3609" s="493" t="n">
        <v>553.5</v>
      </c>
      <c r="O3609" s="493" t="n">
        <v>703.8</v>
      </c>
      <c r="P3609" s="493" t="n">
        <v>0</v>
      </c>
      <c r="Q3609" s="493" t="n">
        <v>0</v>
      </c>
      <c r="R3609" s="493" t="n">
        <v>0</v>
      </c>
      <c r="S3609" s="493" t="n">
        <v>0</v>
      </c>
      <c r="T3609" s="493" t="n">
        <v>790.2</v>
      </c>
      <c r="U3609" s="493" t="n">
        <v>522</v>
      </c>
      <c r="V3609" s="493" t="n">
        <v>0</v>
      </c>
      <c r="W3609" s="493" t="n">
        <v>0</v>
      </c>
      <c r="X3609" s="493" t="n">
        <v>2681.7</v>
      </c>
      <c r="Y3609" s="493" t="n">
        <v>1193.4</v>
      </c>
      <c r="Z3609" s="493" t="n">
        <v>210.6</v>
      </c>
      <c r="AA3609" s="493" t="n">
        <v>978.6</v>
      </c>
      <c r="AB3609" s="493" t="n">
        <v>1665</v>
      </c>
      <c r="AC3609" s="493" t="n">
        <v>1080.95</v>
      </c>
      <c r="AD3609" s="493" t="n">
        <v>731.4</v>
      </c>
      <c r="AE3609" s="493" t="n">
        <v>9214.5</v>
      </c>
      <c r="AF3609" s="493" t="n">
        <v>920.4</v>
      </c>
      <c r="AG3609" s="493" t="n">
        <v>773.73</v>
      </c>
      <c r="AH3609" s="493" t="n">
        <v>580.5</v>
      </c>
      <c r="AI3609" s="493" t="n">
        <v>1804.24</v>
      </c>
      <c r="AJ3609" s="493" t="n">
        <v>1172.7</v>
      </c>
      <c r="AK3609" s="493" t="n">
        <v>2705.1</v>
      </c>
      <c r="AL3609" s="493" t="n">
        <v>2126.7</v>
      </c>
      <c r="AM3609" s="493" t="n">
        <v>3088.2</v>
      </c>
      <c r="AN3609" s="493" t="n">
        <v>1264.2</v>
      </c>
      <c r="AO3609" s="493" t="n">
        <v>2481.9</v>
      </c>
      <c r="AP3609" s="493" t="n">
        <v>2802</v>
      </c>
      <c r="AQ3609" s="493" t="n">
        <v>2964.3</v>
      </c>
      <c r="AR3609" s="493" t="n">
        <v>3427.5</v>
      </c>
      <c r="AS3609" s="493" t="n">
        <v>1553.1</v>
      </c>
      <c r="AT3609" s="493" t="n">
        <v>2280.6</v>
      </c>
      <c r="AU3609" s="493" t="n">
        <v>4445.7</v>
      </c>
      <c r="AV3609" s="493" t="n">
        <v>1329.3</v>
      </c>
      <c r="AW3609" s="493" t="n">
        <v>2288.1</v>
      </c>
      <c r="AX3609" s="493" t="n">
        <v>5560.2</v>
      </c>
      <c r="AY3609" s="493" t="n">
        <v>8518.799999999999</v>
      </c>
      <c r="AZ3609" s="493" t="n">
        <v>1410.6</v>
      </c>
      <c r="BA3609" s="493" t="n">
        <v>7782.9</v>
      </c>
      <c r="BB3609" s="493" t="n">
        <v>5099.92</v>
      </c>
      <c r="BC3609" s="493" t="n">
        <v>6412.5</v>
      </c>
      <c r="BD3609" s="493" t="n">
        <v>3513.6</v>
      </c>
      <c r="BE3609" s="493" t="n">
        <v>2038.5</v>
      </c>
      <c r="BF3609" s="493" t="n">
        <v>4630.8</v>
      </c>
      <c r="BG3609" s="493" t="n">
        <v>6618</v>
      </c>
      <c r="BH3609" s="493" t="n">
        <v>1871.4</v>
      </c>
      <c r="BI3609" s="493" t="n">
        <v>2205.9</v>
      </c>
      <c r="BJ3609" s="493" t="n">
        <v>3312.9</v>
      </c>
      <c r="BK3609" s="493" t="n">
        <v>1698.6</v>
      </c>
      <c r="BL3609" s="493" t="n">
        <v>2006.1</v>
      </c>
      <c r="BM3609" s="493" t="n">
        <v>15331.5</v>
      </c>
      <c r="BN3609" s="493" t="n">
        <v>1363.8</v>
      </c>
      <c r="BO3609" s="493" t="n">
        <v>748.2</v>
      </c>
      <c r="BP3609" s="493" t="n">
        <v>16436.4</v>
      </c>
      <c r="BQ3609" s="493" t="n">
        <v>646.2</v>
      </c>
      <c r="BR3609" s="493" t="n">
        <v>542.7</v>
      </c>
      <c r="BS3609" s="493" t="n">
        <v>5512.2</v>
      </c>
      <c r="BT3609" s="493" t="n">
        <v>2071.8</v>
      </c>
      <c r="BU3609" s="493" t="n">
        <v>756.6</v>
      </c>
      <c r="BV3609" s="493" t="n">
        <v>6340.8</v>
      </c>
      <c r="BW3609" s="493" t="n">
        <v>1405.8</v>
      </c>
    </row>
    <row r="3610">
      <c r="A3610" t="inlineStr">
        <is>
          <t>[C9D3] Angiotensin-II 길항제 칼슘길항제 복합제</t>
        </is>
      </c>
      <c r="B3610" t="inlineStr">
        <is>
          <t>안국약품</t>
        </is>
      </c>
      <c r="C3610" t="inlineStr">
        <is>
          <t>레보모스</t>
        </is>
      </c>
      <c r="D3610" t="inlineStr">
        <is>
          <t>안국약품</t>
        </is>
      </c>
      <c r="E3610" t="inlineStr">
        <is>
          <t>olmesartan medoxomil,  s-amlodipine besylate  ( as s-amlodipine)</t>
        </is>
      </c>
      <c r="F3610" t="inlineStr">
        <is>
          <t>기타(치과의원, 치과병원 등)</t>
        </is>
      </c>
      <c r="G3610" t="inlineStr">
        <is>
          <t>Generic</t>
        </is>
      </c>
      <c r="H3610" s="493" t="n">
        <v>0</v>
      </c>
      <c r="I3610" s="493" t="n">
        <v>0</v>
      </c>
      <c r="J3610" s="493" t="n">
        <v>0</v>
      </c>
      <c r="K3610" s="493" t="n">
        <v>0</v>
      </c>
      <c r="L3610" s="493" t="n">
        <v>0</v>
      </c>
      <c r="M3610" s="493" t="n">
        <v>0</v>
      </c>
      <c r="N3610" s="493" t="n">
        <v>0</v>
      </c>
      <c r="O3610" s="493" t="n">
        <v>0</v>
      </c>
      <c r="P3610" s="493" t="n">
        <v>0</v>
      </c>
      <c r="Q3610" s="493" t="n">
        <v>0</v>
      </c>
      <c r="R3610" s="493" t="n">
        <v>0</v>
      </c>
      <c r="S3610" s="493" t="n">
        <v>0</v>
      </c>
      <c r="T3610" s="493" t="n">
        <v>0</v>
      </c>
      <c r="U3610" s="493" t="n">
        <v>0</v>
      </c>
      <c r="V3610" s="493" t="n">
        <v>0</v>
      </c>
      <c r="W3610" s="493" t="n">
        <v>0</v>
      </c>
      <c r="X3610" s="493" t="n">
        <v>0</v>
      </c>
      <c r="Y3610" s="493" t="n">
        <v>0</v>
      </c>
      <c r="Z3610" s="493" t="n">
        <v>0</v>
      </c>
      <c r="AA3610" s="493" t="n">
        <v>0</v>
      </c>
      <c r="AB3610" s="493" t="n">
        <v>0</v>
      </c>
      <c r="AC3610" s="493" t="n">
        <v>0</v>
      </c>
      <c r="AD3610" s="493" t="n">
        <v>0</v>
      </c>
      <c r="AE3610" s="493" t="n">
        <v>0</v>
      </c>
      <c r="AF3610" s="493" t="n">
        <v>0</v>
      </c>
      <c r="AG3610" s="493" t="n">
        <v>304.2</v>
      </c>
      <c r="AH3610" s="493" t="n">
        <v>0</v>
      </c>
      <c r="AI3610" s="493" t="n">
        <v>0</v>
      </c>
      <c r="AJ3610" s="493" t="n">
        <v>0</v>
      </c>
      <c r="AK3610" s="493" t="n">
        <v>0</v>
      </c>
      <c r="AL3610" s="493" t="n">
        <v>0</v>
      </c>
      <c r="AM3610" s="493" t="n">
        <v>0</v>
      </c>
      <c r="AN3610" s="493" t="n">
        <v>0</v>
      </c>
      <c r="AO3610" s="493" t="n">
        <v>0</v>
      </c>
      <c r="AP3610" s="493" t="n">
        <v>0</v>
      </c>
      <c r="AQ3610" s="493" t="n">
        <v>0</v>
      </c>
      <c r="AR3610" s="493" t="n">
        <v>0</v>
      </c>
      <c r="AS3610" s="493" t="n">
        <v>0</v>
      </c>
      <c r="AT3610" s="493" t="n">
        <v>0</v>
      </c>
      <c r="AU3610" s="493" t="n">
        <v>0</v>
      </c>
      <c r="AV3610" s="493" t="n">
        <v>0</v>
      </c>
      <c r="AW3610" s="493" t="n">
        <v>0</v>
      </c>
      <c r="AX3610" s="493" t="n">
        <v>0</v>
      </c>
      <c r="AY3610" s="493" t="n">
        <v>0</v>
      </c>
      <c r="AZ3610" s="493" t="n">
        <v>0</v>
      </c>
      <c r="BA3610" s="493" t="n">
        <v>0</v>
      </c>
      <c r="BB3610" s="493" t="n">
        <v>560.4</v>
      </c>
      <c r="BC3610" s="493" t="n">
        <v>0</v>
      </c>
      <c r="BD3610" s="493" t="n">
        <v>0</v>
      </c>
      <c r="BE3610" s="493" t="n">
        <v>0</v>
      </c>
      <c r="BF3610" s="493" t="n">
        <v>0</v>
      </c>
      <c r="BG3610" s="493" t="n">
        <v>0</v>
      </c>
      <c r="BH3610" s="493" t="n">
        <v>0</v>
      </c>
      <c r="BI3610" s="493" t="n">
        <v>0</v>
      </c>
      <c r="BJ3610" s="493" t="n">
        <v>0</v>
      </c>
      <c r="BK3610" s="493" t="n">
        <v>168</v>
      </c>
      <c r="BL3610" s="493" t="n">
        <v>0</v>
      </c>
      <c r="BM3610" s="493" t="n">
        <v>0</v>
      </c>
      <c r="BN3610" s="493" t="n">
        <v>275.4</v>
      </c>
      <c r="BO3610" s="493" t="n">
        <v>0</v>
      </c>
      <c r="BP3610" s="493" t="n">
        <v>0</v>
      </c>
      <c r="BQ3610" s="493" t="n">
        <v>0</v>
      </c>
      <c r="BR3610" s="493" t="n">
        <v>0</v>
      </c>
      <c r="BS3610" s="493" t="n">
        <v>0</v>
      </c>
      <c r="BT3610" s="493" t="n">
        <v>0</v>
      </c>
      <c r="BU3610" s="493" t="n">
        <v>0</v>
      </c>
      <c r="BV3610" s="493" t="n">
        <v>0</v>
      </c>
      <c r="BW3610" s="493" t="n">
        <v>0</v>
      </c>
    </row>
    <row r="3611">
      <c r="A3611" t="inlineStr">
        <is>
          <t>[C9D3] Angiotensin-II 길항제 칼슘길항제 복합제</t>
        </is>
      </c>
      <c r="B3611" t="inlineStr">
        <is>
          <t>안국약품</t>
        </is>
      </c>
      <c r="C3611" t="inlineStr">
        <is>
          <t>레보살탄</t>
        </is>
      </c>
      <c r="D3611" t="inlineStr">
        <is>
          <t>안국약품</t>
        </is>
      </c>
      <c r="E3611" t="inlineStr">
        <is>
          <t>s-amlodipine besylate 2.5 hydrate,  valsartan</t>
        </is>
      </c>
      <c r="F3611" t="inlineStr">
        <is>
          <t>상급종합병원</t>
        </is>
      </c>
      <c r="G3611" t="inlineStr">
        <is>
          <t>Original</t>
        </is>
      </c>
      <c r="H3611" s="493" t="n">
        <v>44331.88</v>
      </c>
      <c r="I3611" s="493" t="n">
        <v>34455.82</v>
      </c>
      <c r="J3611" s="493" t="n">
        <v>57156.29</v>
      </c>
      <c r="K3611" s="493" t="n">
        <v>49359.8</v>
      </c>
      <c r="L3611" s="493" t="n">
        <v>44145.68</v>
      </c>
      <c r="M3611" s="493" t="n">
        <v>51839.04</v>
      </c>
      <c r="N3611" s="493" t="n">
        <v>58707.11</v>
      </c>
      <c r="O3611" s="493" t="n">
        <v>68799.63</v>
      </c>
      <c r="P3611" s="493" t="n">
        <v>68736.62</v>
      </c>
      <c r="Q3611" s="493" t="n">
        <v>59688.05</v>
      </c>
      <c r="R3611" s="493" t="n">
        <v>54890.26</v>
      </c>
      <c r="S3611" s="493" t="n">
        <v>64120.03</v>
      </c>
      <c r="T3611" s="493" t="n">
        <v>55668.23</v>
      </c>
      <c r="U3611" s="493" t="n">
        <v>56235.06</v>
      </c>
      <c r="V3611" s="493" t="n">
        <v>77706.8</v>
      </c>
      <c r="W3611" s="493" t="n">
        <v>65604.14</v>
      </c>
      <c r="X3611" s="493" t="n">
        <v>63468.93</v>
      </c>
      <c r="Y3611" s="493" t="n">
        <v>52787.28</v>
      </c>
      <c r="Z3611" s="493" t="n">
        <v>76504.42</v>
      </c>
      <c r="AA3611" s="493" t="n">
        <v>70935.34</v>
      </c>
      <c r="AB3611" s="493" t="n">
        <v>66478.36</v>
      </c>
      <c r="AC3611" s="493" t="n">
        <v>61785.82</v>
      </c>
      <c r="AD3611" s="493" t="n">
        <v>64049.13</v>
      </c>
      <c r="AE3611" s="493" t="n">
        <v>54315.87</v>
      </c>
      <c r="AF3611" s="493" t="n">
        <v>74717.28999999999</v>
      </c>
      <c r="AG3611" s="493" t="n">
        <v>101251.68</v>
      </c>
      <c r="AH3611" s="493" t="n">
        <v>86882.19</v>
      </c>
      <c r="AI3611" s="493" t="n">
        <v>95501.17</v>
      </c>
      <c r="AJ3611" s="493" t="n">
        <v>86101.84</v>
      </c>
      <c r="AK3611" s="493" t="n">
        <v>76593.31</v>
      </c>
      <c r="AL3611" s="493" t="n">
        <v>102879.03</v>
      </c>
      <c r="AM3611" s="493" t="n">
        <v>126754.76</v>
      </c>
      <c r="AN3611" s="493" t="n">
        <v>104595.64</v>
      </c>
      <c r="AO3611" s="493" t="n">
        <v>100073.18</v>
      </c>
      <c r="AP3611" s="493" t="n">
        <v>106337.84</v>
      </c>
      <c r="AQ3611" s="493" t="n">
        <v>124530.21</v>
      </c>
      <c r="AR3611" s="493" t="n">
        <v>90896.52</v>
      </c>
      <c r="AS3611" s="493" t="n">
        <v>113910.3</v>
      </c>
      <c r="AT3611" s="493" t="n">
        <v>90993.25999999999</v>
      </c>
      <c r="AU3611" s="493" t="n">
        <v>112059.03</v>
      </c>
      <c r="AV3611" s="493" t="n">
        <v>87167.66</v>
      </c>
      <c r="AW3611" s="493" t="n">
        <v>87240.34</v>
      </c>
      <c r="AX3611" s="493" t="n">
        <v>131587.09</v>
      </c>
      <c r="AY3611" s="493" t="n">
        <v>118691.09</v>
      </c>
      <c r="AZ3611" s="493" t="n">
        <v>98109.37</v>
      </c>
      <c r="BA3611" s="493" t="n">
        <v>100027.56</v>
      </c>
      <c r="BB3611" s="493" t="n">
        <v>103762.9</v>
      </c>
      <c r="BC3611" s="493" t="n">
        <v>102745.55</v>
      </c>
      <c r="BD3611" s="493" t="n">
        <v>115064.32</v>
      </c>
      <c r="BE3611" s="493" t="n">
        <v>118167.43</v>
      </c>
      <c r="BF3611" s="493" t="n">
        <v>93965.75</v>
      </c>
      <c r="BG3611" s="493" t="n">
        <v>105369.62</v>
      </c>
      <c r="BH3611" s="493" t="n">
        <v>81179.02</v>
      </c>
      <c r="BI3611" s="493" t="n">
        <v>103857.21</v>
      </c>
      <c r="BJ3611" s="493" t="n">
        <v>95257.14</v>
      </c>
      <c r="BK3611" s="493" t="n">
        <v>91625.32000000001</v>
      </c>
      <c r="BL3611" s="493" t="n">
        <v>129272.45</v>
      </c>
      <c r="BM3611" s="493" t="n">
        <v>73286.21000000001</v>
      </c>
      <c r="BN3611" s="493" t="n">
        <v>64430.6</v>
      </c>
      <c r="BO3611" s="493" t="n">
        <v>106652.67</v>
      </c>
      <c r="BP3611" s="493" t="n">
        <v>79091.17</v>
      </c>
      <c r="BQ3611" s="493" t="n">
        <v>71253.21000000001</v>
      </c>
      <c r="BR3611" s="493" t="n">
        <v>72217.94</v>
      </c>
      <c r="BS3611" s="493" t="n">
        <v>96527.88</v>
      </c>
      <c r="BT3611" s="493" t="n">
        <v>84984.32000000001</v>
      </c>
      <c r="BU3611" s="493" t="n">
        <v>95140.44</v>
      </c>
      <c r="BV3611" s="493" t="n">
        <v>120704.64</v>
      </c>
      <c r="BW3611" s="493" t="n">
        <v>73065.39</v>
      </c>
    </row>
    <row r="3612">
      <c r="A3612" t="inlineStr">
        <is>
          <t>[C9D3] Angiotensin-II 길항제 칼슘길항제 복합제</t>
        </is>
      </c>
      <c r="B3612" t="inlineStr">
        <is>
          <t>안국약품</t>
        </is>
      </c>
      <c r="C3612" t="inlineStr">
        <is>
          <t>레보살탄</t>
        </is>
      </c>
      <c r="D3612" t="inlineStr">
        <is>
          <t>안국약품</t>
        </is>
      </c>
      <c r="E3612" t="inlineStr">
        <is>
          <t>s-amlodipine besylate 2.5 hydrate,  valsartan</t>
        </is>
      </c>
      <c r="F3612" t="inlineStr">
        <is>
          <t>종합병원</t>
        </is>
      </c>
      <c r="G3612" t="inlineStr">
        <is>
          <t>Original</t>
        </is>
      </c>
      <c r="H3612" s="493" t="n">
        <v>115211.11</v>
      </c>
      <c r="I3612" s="493" t="n">
        <v>128633.3</v>
      </c>
      <c r="J3612" s="493" t="n">
        <v>124565.51</v>
      </c>
      <c r="K3612" s="493" t="n">
        <v>138245.22</v>
      </c>
      <c r="L3612" s="493" t="n">
        <v>126477.33</v>
      </c>
      <c r="M3612" s="493" t="n">
        <v>127455.69</v>
      </c>
      <c r="N3612" s="493" t="n">
        <v>123132.91</v>
      </c>
      <c r="O3612" s="493" t="n">
        <v>123306.31</v>
      </c>
      <c r="P3612" s="493" t="n">
        <v>129039.88</v>
      </c>
      <c r="Q3612" s="493" t="n">
        <v>154608.92</v>
      </c>
      <c r="R3612" s="493" t="n">
        <v>118058.4</v>
      </c>
      <c r="S3612" s="493" t="n">
        <v>125306.57</v>
      </c>
      <c r="T3612" s="493" t="n">
        <v>126418.77</v>
      </c>
      <c r="U3612" s="493" t="n">
        <v>124659.44</v>
      </c>
      <c r="V3612" s="493" t="n">
        <v>137777.72</v>
      </c>
      <c r="W3612" s="493" t="n">
        <v>140664.59</v>
      </c>
      <c r="X3612" s="493" t="n">
        <v>116688.61</v>
      </c>
      <c r="Y3612" s="493" t="n">
        <v>123147.79</v>
      </c>
      <c r="Z3612" s="493" t="n">
        <v>135751.32</v>
      </c>
      <c r="AA3612" s="493" t="n">
        <v>132883.6</v>
      </c>
      <c r="AB3612" s="493" t="n">
        <v>137184.54</v>
      </c>
      <c r="AC3612" s="493" t="n">
        <v>131828.25</v>
      </c>
      <c r="AD3612" s="493" t="n">
        <v>141921.89</v>
      </c>
      <c r="AE3612" s="493" t="n">
        <v>126839.1</v>
      </c>
      <c r="AF3612" s="493" t="n">
        <v>134059.91</v>
      </c>
      <c r="AG3612" s="493" t="n">
        <v>118412.16</v>
      </c>
      <c r="AH3612" s="493" t="n">
        <v>159797.17</v>
      </c>
      <c r="AI3612" s="493" t="n">
        <v>139972.1</v>
      </c>
      <c r="AJ3612" s="493" t="n">
        <v>129670.11</v>
      </c>
      <c r="AK3612" s="493" t="n">
        <v>128934.08</v>
      </c>
      <c r="AL3612" s="493" t="n">
        <v>130337.37</v>
      </c>
      <c r="AM3612" s="493" t="n">
        <v>136724.89</v>
      </c>
      <c r="AN3612" s="493" t="n">
        <v>126291</v>
      </c>
      <c r="AO3612" s="493" t="n">
        <v>119136.19</v>
      </c>
      <c r="AP3612" s="493" t="n">
        <v>129836.14</v>
      </c>
      <c r="AQ3612" s="493" t="n">
        <v>135028.19</v>
      </c>
      <c r="AR3612" s="493" t="n">
        <v>184329.84</v>
      </c>
      <c r="AS3612" s="493" t="n">
        <v>225961.13</v>
      </c>
      <c r="AT3612" s="493" t="n">
        <v>219565.68</v>
      </c>
      <c r="AU3612" s="493" t="n">
        <v>242628.26</v>
      </c>
      <c r="AV3612" s="493" t="n">
        <v>243454.69</v>
      </c>
      <c r="AW3612" s="493" t="n">
        <v>206751.24</v>
      </c>
      <c r="AX3612" s="493" t="n">
        <v>248524.78</v>
      </c>
      <c r="AY3612" s="493" t="n">
        <v>284734.02</v>
      </c>
      <c r="AZ3612" s="493" t="n">
        <v>259247.29</v>
      </c>
      <c r="BA3612" s="493" t="n">
        <v>278963.72</v>
      </c>
      <c r="BB3612" s="493" t="n">
        <v>238458.12</v>
      </c>
      <c r="BC3612" s="493" t="n">
        <v>259136.18</v>
      </c>
      <c r="BD3612" s="493" t="n">
        <v>245498.27</v>
      </c>
      <c r="BE3612" s="493" t="n">
        <v>259785.95</v>
      </c>
      <c r="BF3612" s="493" t="n">
        <v>243539.21</v>
      </c>
      <c r="BG3612" s="493" t="n">
        <v>257574.85</v>
      </c>
      <c r="BH3612" s="493" t="n">
        <v>276837.28</v>
      </c>
      <c r="BI3612" s="493" t="n">
        <v>232116.81</v>
      </c>
      <c r="BJ3612" s="493" t="n">
        <v>256597.28</v>
      </c>
      <c r="BK3612" s="493" t="n">
        <v>244175.29</v>
      </c>
      <c r="BL3612" s="493" t="n">
        <v>284583.22</v>
      </c>
      <c r="BM3612" s="493" t="n">
        <v>217131.86</v>
      </c>
      <c r="BN3612" s="493" t="n">
        <v>240082.43</v>
      </c>
      <c r="BO3612" s="493" t="n">
        <v>286945.64</v>
      </c>
      <c r="BP3612" s="493" t="n">
        <v>246990.88</v>
      </c>
      <c r="BQ3612" s="493" t="n">
        <v>231390.4</v>
      </c>
      <c r="BR3612" s="493" t="n">
        <v>289458.49</v>
      </c>
      <c r="BS3612" s="493" t="n">
        <v>289396.56</v>
      </c>
      <c r="BT3612" s="493" t="n">
        <v>248113.34</v>
      </c>
      <c r="BU3612" s="493" t="n">
        <v>279993.42</v>
      </c>
      <c r="BV3612" s="493" t="n">
        <v>286796.89</v>
      </c>
      <c r="BW3612" s="493" t="n">
        <v>229580.89</v>
      </c>
    </row>
    <row r="3613">
      <c r="A3613" t="inlineStr">
        <is>
          <t>[C9D3] Angiotensin-II 길항제 칼슘길항제 복합제</t>
        </is>
      </c>
      <c r="B3613" t="inlineStr">
        <is>
          <t>안국약품</t>
        </is>
      </c>
      <c r="C3613" t="inlineStr">
        <is>
          <t>레보살탄</t>
        </is>
      </c>
      <c r="D3613" t="inlineStr">
        <is>
          <t>안국약품</t>
        </is>
      </c>
      <c r="E3613" t="inlineStr">
        <is>
          <t>s-amlodipine besylate 2.5 hydrate,  valsartan</t>
        </is>
      </c>
      <c r="F3613" t="inlineStr">
        <is>
          <t>병원</t>
        </is>
      </c>
      <c r="G3613" t="inlineStr">
        <is>
          <t>Original</t>
        </is>
      </c>
      <c r="H3613" s="493" t="n">
        <v>18313.3</v>
      </c>
      <c r="I3613" s="493" t="n">
        <v>21993.74</v>
      </c>
      <c r="J3613" s="493" t="n">
        <v>22443.12</v>
      </c>
      <c r="K3613" s="493" t="n">
        <v>23420.67</v>
      </c>
      <c r="L3613" s="493" t="n">
        <v>25951.05</v>
      </c>
      <c r="M3613" s="493" t="n">
        <v>23598.12</v>
      </c>
      <c r="N3613" s="493" t="n">
        <v>22533.84</v>
      </c>
      <c r="O3613" s="493" t="n">
        <v>26512.16</v>
      </c>
      <c r="P3613" s="493" t="n">
        <v>18164.61</v>
      </c>
      <c r="Q3613" s="493" t="n">
        <v>20301.94</v>
      </c>
      <c r="R3613" s="493" t="n">
        <v>21899.69</v>
      </c>
      <c r="S3613" s="493" t="n">
        <v>24046.61</v>
      </c>
      <c r="T3613" s="493" t="n">
        <v>21116.56</v>
      </c>
      <c r="U3613" s="493" t="n">
        <v>22798.46</v>
      </c>
      <c r="V3613" s="493" t="n">
        <v>27558.71</v>
      </c>
      <c r="W3613" s="493" t="n">
        <v>24144.79</v>
      </c>
      <c r="X3613" s="493" t="n">
        <v>27852.3</v>
      </c>
      <c r="Y3613" s="493" t="n">
        <v>27326.77</v>
      </c>
      <c r="Z3613" s="493" t="n">
        <v>26325.19</v>
      </c>
      <c r="AA3613" s="493" t="n">
        <v>23329.8</v>
      </c>
      <c r="AB3613" s="493" t="n">
        <v>24975.71</v>
      </c>
      <c r="AC3613" s="493" t="n">
        <v>24127.04</v>
      </c>
      <c r="AD3613" s="493" t="n">
        <v>27576.01</v>
      </c>
      <c r="AE3613" s="493" t="n">
        <v>24988.46</v>
      </c>
      <c r="AF3613" s="493" t="n">
        <v>22902.1</v>
      </c>
      <c r="AG3613" s="493" t="n">
        <v>15537.59</v>
      </c>
      <c r="AH3613" s="493" t="n">
        <v>28398.8</v>
      </c>
      <c r="AI3613" s="493" t="n">
        <v>18999.3</v>
      </c>
      <c r="AJ3613" s="493" t="n">
        <v>26734.97</v>
      </c>
      <c r="AK3613" s="493" t="n">
        <v>19876.08</v>
      </c>
      <c r="AL3613" s="493" t="n">
        <v>22048.89</v>
      </c>
      <c r="AM3613" s="493" t="n">
        <v>21454.8</v>
      </c>
      <c r="AN3613" s="493" t="n">
        <v>21864.47</v>
      </c>
      <c r="AO3613" s="493" t="n">
        <v>18203.2</v>
      </c>
      <c r="AP3613" s="493" t="n">
        <v>22309.77</v>
      </c>
      <c r="AQ3613" s="493" t="n">
        <v>21641.29</v>
      </c>
      <c r="AR3613" s="493" t="n">
        <v>22148.51</v>
      </c>
      <c r="AS3613" s="493" t="n">
        <v>26199.83</v>
      </c>
      <c r="AT3613" s="493" t="n">
        <v>23205.47</v>
      </c>
      <c r="AU3613" s="493" t="n">
        <v>29216.36</v>
      </c>
      <c r="AV3613" s="493" t="n">
        <v>29081.79</v>
      </c>
      <c r="AW3613" s="493" t="n">
        <v>25332.89</v>
      </c>
      <c r="AX3613" s="493" t="n">
        <v>23283.97</v>
      </c>
      <c r="AY3613" s="493" t="n">
        <v>31098.24</v>
      </c>
      <c r="AZ3613" s="493" t="n">
        <v>27319.73</v>
      </c>
      <c r="BA3613" s="493" t="n">
        <v>26743.28</v>
      </c>
      <c r="BB3613" s="493" t="n">
        <v>26429.46</v>
      </c>
      <c r="BC3613" s="493" t="n">
        <v>29315.14</v>
      </c>
      <c r="BD3613" s="493" t="n">
        <v>23868.51</v>
      </c>
      <c r="BE3613" s="493" t="n">
        <v>25834.29</v>
      </c>
      <c r="BF3613" s="493" t="n">
        <v>28646.06</v>
      </c>
      <c r="BG3613" s="493" t="n">
        <v>20922.09</v>
      </c>
      <c r="BH3613" s="493" t="n">
        <v>28358.06</v>
      </c>
      <c r="BI3613" s="493" t="n">
        <v>26732.11</v>
      </c>
      <c r="BJ3613" s="493" t="n">
        <v>31169.61</v>
      </c>
      <c r="BK3613" s="493" t="n">
        <v>23774.49</v>
      </c>
      <c r="BL3613" s="493" t="n">
        <v>35685.96</v>
      </c>
      <c r="BM3613" s="493" t="n">
        <v>31545.81</v>
      </c>
      <c r="BN3613" s="493" t="n">
        <v>24890.4</v>
      </c>
      <c r="BO3613" s="493" t="n">
        <v>35384.15</v>
      </c>
      <c r="BP3613" s="493" t="n">
        <v>26360.75</v>
      </c>
      <c r="BQ3613" s="493" t="n">
        <v>22844.23</v>
      </c>
      <c r="BR3613" s="493" t="n">
        <v>36720.42</v>
      </c>
      <c r="BS3613" s="493" t="n">
        <v>32870.6</v>
      </c>
      <c r="BT3613" s="493" t="n">
        <v>28685.04</v>
      </c>
      <c r="BU3613" s="493" t="n">
        <v>32472.91</v>
      </c>
      <c r="BV3613" s="493" t="n">
        <v>36364.13</v>
      </c>
      <c r="BW3613" s="493" t="n">
        <v>36806.3</v>
      </c>
    </row>
    <row r="3614">
      <c r="A3614" t="inlineStr">
        <is>
          <t>[C9D3] Angiotensin-II 길항제 칼슘길항제 복합제</t>
        </is>
      </c>
      <c r="B3614" t="inlineStr">
        <is>
          <t>안국약품</t>
        </is>
      </c>
      <c r="C3614" t="inlineStr">
        <is>
          <t>레보살탄</t>
        </is>
      </c>
      <c r="D3614" t="inlineStr">
        <is>
          <t>안국약품</t>
        </is>
      </c>
      <c r="E3614" t="inlineStr">
        <is>
          <t>s-amlodipine besylate 2.5 hydrate,  valsartan</t>
        </is>
      </c>
      <c r="F3614" t="inlineStr">
        <is>
          <t>의원</t>
        </is>
      </c>
      <c r="G3614" t="inlineStr">
        <is>
          <t>Original</t>
        </is>
      </c>
      <c r="H3614" s="493" t="n">
        <v>726480.36</v>
      </c>
      <c r="I3614" s="493" t="n">
        <v>744852.26</v>
      </c>
      <c r="J3614" s="493" t="n">
        <v>848259.34</v>
      </c>
      <c r="K3614" s="493" t="n">
        <v>815595.29</v>
      </c>
      <c r="L3614" s="493" t="n">
        <v>845353.3100000001</v>
      </c>
      <c r="M3614" s="493" t="n">
        <v>835085.29</v>
      </c>
      <c r="N3614" s="493" t="n">
        <v>832519.9</v>
      </c>
      <c r="O3614" s="493" t="n">
        <v>841716.5600000001</v>
      </c>
      <c r="P3614" s="493" t="n">
        <v>806080.0600000001</v>
      </c>
      <c r="Q3614" s="493" t="n">
        <v>833698.11</v>
      </c>
      <c r="R3614" s="493" t="n">
        <v>834387.53</v>
      </c>
      <c r="S3614" s="493" t="n">
        <v>929583.78</v>
      </c>
      <c r="T3614" s="493" t="n">
        <v>855937.61</v>
      </c>
      <c r="U3614" s="493" t="n">
        <v>816526.46</v>
      </c>
      <c r="V3614" s="493" t="n">
        <v>897106.1899999999</v>
      </c>
      <c r="W3614" s="493" t="n">
        <v>875290.15</v>
      </c>
      <c r="X3614" s="493" t="n">
        <v>897937.96</v>
      </c>
      <c r="Y3614" s="493" t="n">
        <v>875545.35</v>
      </c>
      <c r="Z3614" s="493" t="n">
        <v>909659.01</v>
      </c>
      <c r="AA3614" s="493" t="n">
        <v>915243.3199999999</v>
      </c>
      <c r="AB3614" s="493" t="n">
        <v>915199.34</v>
      </c>
      <c r="AC3614" s="493" t="n">
        <v>935762.41</v>
      </c>
      <c r="AD3614" s="493" t="n">
        <v>929370.72</v>
      </c>
      <c r="AE3614" s="493" t="n">
        <v>1006389.64</v>
      </c>
      <c r="AF3614" s="493" t="n">
        <v>982510.21</v>
      </c>
      <c r="AG3614" s="493" t="n">
        <v>938049.51</v>
      </c>
      <c r="AH3614" s="493" t="n">
        <v>1017201.63</v>
      </c>
      <c r="AI3614" s="493" t="n">
        <v>973096.97</v>
      </c>
      <c r="AJ3614" s="493" t="n">
        <v>1019779.54</v>
      </c>
      <c r="AK3614" s="493" t="n">
        <v>1043181.23</v>
      </c>
      <c r="AL3614" s="493" t="n">
        <v>1026463.12</v>
      </c>
      <c r="AM3614" s="493" t="n">
        <v>1028621.84</v>
      </c>
      <c r="AN3614" s="493" t="n">
        <v>1030146.95</v>
      </c>
      <c r="AO3614" s="493" t="n">
        <v>1047467.36</v>
      </c>
      <c r="AP3614" s="493" t="n">
        <v>1068822.48</v>
      </c>
      <c r="AQ3614" s="493" t="n">
        <v>1070064.34</v>
      </c>
      <c r="AR3614" s="493" t="n">
        <v>1107324.88</v>
      </c>
      <c r="AS3614" s="493" t="n">
        <v>1014557.55</v>
      </c>
      <c r="AT3614" s="493" t="n">
        <v>1084566.01</v>
      </c>
      <c r="AU3614" s="493" t="n">
        <v>1104896.43</v>
      </c>
      <c r="AV3614" s="493" t="n">
        <v>1142309.09</v>
      </c>
      <c r="AW3614" s="493" t="n">
        <v>1057591.92</v>
      </c>
      <c r="AX3614" s="493" t="n">
        <v>1168740.48</v>
      </c>
      <c r="AY3614" s="493" t="n">
        <v>1132272.91</v>
      </c>
      <c r="AZ3614" s="493" t="n">
        <v>1135477.12</v>
      </c>
      <c r="BA3614" s="493" t="n">
        <v>1177777.02</v>
      </c>
      <c r="BB3614" s="493" t="n">
        <v>1138840.57</v>
      </c>
      <c r="BC3614" s="493" t="n">
        <v>1209070.37</v>
      </c>
      <c r="BD3614" s="493" t="n">
        <v>1154376.48</v>
      </c>
      <c r="BE3614" s="493" t="n">
        <v>1132112.39</v>
      </c>
      <c r="BF3614" s="493" t="n">
        <v>1178642.75</v>
      </c>
      <c r="BG3614" s="493" t="n">
        <v>1185998.74</v>
      </c>
      <c r="BH3614" s="493" t="n">
        <v>1184026.02</v>
      </c>
      <c r="BI3614" s="493" t="n">
        <v>1148524.22</v>
      </c>
      <c r="BJ3614" s="493" t="n">
        <v>1204319.19</v>
      </c>
      <c r="BK3614" s="493" t="n">
        <v>1156009.13</v>
      </c>
      <c r="BL3614" s="493" t="n">
        <v>1318438.31</v>
      </c>
      <c r="BM3614" s="493" t="n">
        <v>1195688.93</v>
      </c>
      <c r="BN3614" s="493" t="n">
        <v>1176141.74</v>
      </c>
      <c r="BO3614" s="493" t="n">
        <v>1344959.11</v>
      </c>
      <c r="BP3614" s="493" t="n">
        <v>1266426.17</v>
      </c>
      <c r="BQ3614" s="493" t="n">
        <v>1190916.55</v>
      </c>
      <c r="BR3614" s="493" t="n">
        <v>1263080.58</v>
      </c>
      <c r="BS3614" s="493" t="n">
        <v>1269782.81</v>
      </c>
      <c r="BT3614" s="493" t="n">
        <v>1293896.89</v>
      </c>
      <c r="BU3614" s="493" t="n">
        <v>1305371.82</v>
      </c>
      <c r="BV3614" s="493" t="n">
        <v>1357877.14</v>
      </c>
      <c r="BW3614" s="493" t="n">
        <v>1295298.08</v>
      </c>
    </row>
    <row r="3615">
      <c r="A3615" t="inlineStr">
        <is>
          <t>[C9D3] Angiotensin-II 길항제 칼슘길항제 복합제</t>
        </is>
      </c>
      <c r="B3615" t="inlineStr">
        <is>
          <t>안국약품</t>
        </is>
      </c>
      <c r="C3615" t="inlineStr">
        <is>
          <t>레보살탄</t>
        </is>
      </c>
      <c r="D3615" t="inlineStr">
        <is>
          <t>안국약품</t>
        </is>
      </c>
      <c r="E3615" t="inlineStr">
        <is>
          <t>s-amlodipine besylate 2.5 hydrate,  valsartan</t>
        </is>
      </c>
      <c r="F3615" t="inlineStr">
        <is>
          <t>보건소</t>
        </is>
      </c>
      <c r="G3615" t="inlineStr">
        <is>
          <t>Original</t>
        </is>
      </c>
      <c r="H3615" s="493" t="n">
        <v>4989.9</v>
      </c>
      <c r="I3615" s="493" t="n">
        <v>3708.6</v>
      </c>
      <c r="J3615" s="493" t="n">
        <v>5564.1</v>
      </c>
      <c r="K3615" s="493" t="n">
        <v>6065.85</v>
      </c>
      <c r="L3615" s="493" t="n">
        <v>5447.1</v>
      </c>
      <c r="M3615" s="493" t="n">
        <v>9141.299999999999</v>
      </c>
      <c r="N3615" s="493" t="n">
        <v>2584.35</v>
      </c>
      <c r="O3615" s="493" t="n">
        <v>4168.55</v>
      </c>
      <c r="P3615" s="493" t="n">
        <v>3530.4</v>
      </c>
      <c r="Q3615" s="493" t="n">
        <v>4967.1</v>
      </c>
      <c r="R3615" s="493" t="n">
        <v>2356.2</v>
      </c>
      <c r="S3615" s="493" t="n">
        <v>6633.3</v>
      </c>
      <c r="T3615" s="493" t="n">
        <v>2482.8</v>
      </c>
      <c r="U3615" s="493" t="n">
        <v>5378.7</v>
      </c>
      <c r="V3615" s="493" t="n">
        <v>5778.6</v>
      </c>
      <c r="W3615" s="493" t="n">
        <v>9170.4</v>
      </c>
      <c r="X3615" s="493" t="n">
        <v>9762</v>
      </c>
      <c r="Y3615" s="493" t="n">
        <v>13691.4</v>
      </c>
      <c r="Z3615" s="493" t="n">
        <v>9516</v>
      </c>
      <c r="AA3615" s="493" t="n">
        <v>12218.38</v>
      </c>
      <c r="AB3615" s="493" t="n">
        <v>9049.200000000001</v>
      </c>
      <c r="AC3615" s="493" t="n">
        <v>12184.95</v>
      </c>
      <c r="AD3615" s="493" t="n">
        <v>6857.25</v>
      </c>
      <c r="AE3615" s="493" t="n">
        <v>14429.7</v>
      </c>
      <c r="AF3615" s="493" t="n">
        <v>8885.1</v>
      </c>
      <c r="AG3615" s="493" t="n">
        <v>9493.5</v>
      </c>
      <c r="AH3615" s="493" t="n">
        <v>11054.22</v>
      </c>
      <c r="AI3615" s="493" t="n">
        <v>6541.1</v>
      </c>
      <c r="AJ3615" s="493" t="n">
        <v>12956.58</v>
      </c>
      <c r="AK3615" s="493" t="n">
        <v>13043.6</v>
      </c>
      <c r="AL3615" s="493" t="n">
        <v>11804.4</v>
      </c>
      <c r="AM3615" s="493" t="n">
        <v>13255.8</v>
      </c>
      <c r="AN3615" s="493" t="n">
        <v>10027.2</v>
      </c>
      <c r="AO3615" s="493" t="n">
        <v>13135.8</v>
      </c>
      <c r="AP3615" s="493" t="n">
        <v>12897</v>
      </c>
      <c r="AQ3615" s="493" t="n">
        <v>12894.3</v>
      </c>
      <c r="AR3615" s="493" t="n">
        <v>16039.7</v>
      </c>
      <c r="AS3615" s="493" t="n">
        <v>17978.4</v>
      </c>
      <c r="AT3615" s="493" t="n">
        <v>5680.2</v>
      </c>
      <c r="AU3615" s="493" t="n">
        <v>16184.7</v>
      </c>
      <c r="AV3615" s="493" t="n">
        <v>12955.04</v>
      </c>
      <c r="AW3615" s="493" t="n">
        <v>14382.96</v>
      </c>
      <c r="AX3615" s="493" t="n">
        <v>14112.1</v>
      </c>
      <c r="AY3615" s="493" t="n">
        <v>18153.8</v>
      </c>
      <c r="AZ3615" s="493" t="n">
        <v>20977.5</v>
      </c>
      <c r="BA3615" s="493" t="n">
        <v>19289.4</v>
      </c>
      <c r="BB3615" s="493" t="n">
        <v>16823.7</v>
      </c>
      <c r="BC3615" s="493" t="n">
        <v>20930.7</v>
      </c>
      <c r="BD3615" s="493" t="n">
        <v>19847.7</v>
      </c>
      <c r="BE3615" s="493" t="n">
        <v>19730.1</v>
      </c>
      <c r="BF3615" s="493" t="n">
        <v>16102.05</v>
      </c>
      <c r="BG3615" s="493" t="n">
        <v>21466.1</v>
      </c>
      <c r="BH3615" s="493" t="n">
        <v>21771</v>
      </c>
      <c r="BI3615" s="493" t="n">
        <v>12840.75</v>
      </c>
      <c r="BJ3615" s="493" t="n">
        <v>23011.8</v>
      </c>
      <c r="BK3615" s="493" t="n">
        <v>21594.9</v>
      </c>
      <c r="BL3615" s="493" t="n">
        <v>16389.75</v>
      </c>
      <c r="BM3615" s="493" t="n">
        <v>27365.4</v>
      </c>
      <c r="BN3615" s="493" t="n">
        <v>16070.36</v>
      </c>
      <c r="BO3615" s="493" t="n">
        <v>31944</v>
      </c>
      <c r="BP3615" s="493" t="n">
        <v>15207.18</v>
      </c>
      <c r="BQ3615" s="493" t="n">
        <v>9304.5</v>
      </c>
      <c r="BR3615" s="493" t="n">
        <v>20568.94</v>
      </c>
      <c r="BS3615" s="493" t="n">
        <v>17169.15</v>
      </c>
      <c r="BT3615" s="493" t="n">
        <v>19625.7</v>
      </c>
      <c r="BU3615" s="493" t="n">
        <v>17106</v>
      </c>
      <c r="BV3615" s="493" t="n">
        <v>29404.8</v>
      </c>
      <c r="BW3615" s="493" t="n">
        <v>16619.93</v>
      </c>
    </row>
    <row r="3616">
      <c r="A3616" t="inlineStr">
        <is>
          <t>[C9D3] Angiotensin-II 길항제 칼슘길항제 복합제</t>
        </is>
      </c>
      <c r="B3616" t="inlineStr">
        <is>
          <t>안국약품</t>
        </is>
      </c>
      <c r="C3616" t="inlineStr">
        <is>
          <t>레보살탄</t>
        </is>
      </c>
      <c r="D3616" t="inlineStr">
        <is>
          <t>안국약품</t>
        </is>
      </c>
      <c r="E3616" t="inlineStr">
        <is>
          <t>s-amlodipine besylate 2.5 hydrate,  valsartan</t>
        </is>
      </c>
      <c r="F3616" t="inlineStr">
        <is>
          <t>기타(치과의원, 치과병원 등)</t>
        </is>
      </c>
      <c r="G3616" t="inlineStr">
        <is>
          <t>Original</t>
        </is>
      </c>
      <c r="H3616" s="493" t="n">
        <v>0</v>
      </c>
      <c r="I3616" s="493" t="n">
        <v>0</v>
      </c>
      <c r="J3616" s="493" t="n">
        <v>0</v>
      </c>
      <c r="K3616" s="493" t="n">
        <v>0</v>
      </c>
      <c r="L3616" s="493" t="n">
        <v>540.9</v>
      </c>
      <c r="M3616" s="493" t="n">
        <v>0</v>
      </c>
      <c r="N3616" s="493" t="n">
        <v>159.3</v>
      </c>
      <c r="O3616" s="493" t="n">
        <v>512.1</v>
      </c>
      <c r="P3616" s="493" t="n">
        <v>0</v>
      </c>
      <c r="Q3616" s="493" t="n">
        <v>419.4</v>
      </c>
      <c r="R3616" s="493" t="n">
        <v>552.6</v>
      </c>
      <c r="S3616" s="493" t="n">
        <v>0</v>
      </c>
      <c r="T3616" s="493" t="n">
        <v>0</v>
      </c>
      <c r="U3616" s="493" t="n">
        <v>671.4</v>
      </c>
      <c r="V3616" s="493" t="n">
        <v>0</v>
      </c>
      <c r="W3616" s="493" t="n">
        <v>571.5</v>
      </c>
      <c r="X3616" s="493" t="n">
        <v>0</v>
      </c>
      <c r="Y3616" s="493" t="n">
        <v>0</v>
      </c>
      <c r="Z3616" s="493" t="n">
        <v>0</v>
      </c>
      <c r="AA3616" s="493" t="n">
        <v>627.3</v>
      </c>
      <c r="AB3616" s="493" t="n">
        <v>0</v>
      </c>
      <c r="AC3616" s="493" t="n">
        <v>0</v>
      </c>
      <c r="AD3616" s="493" t="n">
        <v>657.9</v>
      </c>
      <c r="AE3616" s="493" t="n">
        <v>0</v>
      </c>
      <c r="AF3616" s="493" t="n">
        <v>0</v>
      </c>
      <c r="AG3616" s="493" t="n">
        <v>968.85</v>
      </c>
      <c r="AH3616" s="493" t="n">
        <v>0</v>
      </c>
      <c r="AI3616" s="493" t="n">
        <v>0</v>
      </c>
      <c r="AJ3616" s="493" t="n">
        <v>0</v>
      </c>
      <c r="AK3616" s="493" t="n">
        <v>0</v>
      </c>
      <c r="AL3616" s="493" t="n">
        <v>619.2</v>
      </c>
      <c r="AM3616" s="493" t="n">
        <v>55.5</v>
      </c>
      <c r="AN3616" s="493" t="n">
        <v>0</v>
      </c>
      <c r="AO3616" s="493" t="n">
        <v>564.3</v>
      </c>
      <c r="AP3616" s="493" t="n">
        <v>0</v>
      </c>
      <c r="AQ3616" s="493" t="n">
        <v>0</v>
      </c>
      <c r="AR3616" s="493" t="n">
        <v>587.7</v>
      </c>
      <c r="AS3616" s="493" t="n">
        <v>0</v>
      </c>
      <c r="AT3616" s="493" t="n">
        <v>61.88</v>
      </c>
      <c r="AU3616" s="493" t="n">
        <v>593.1</v>
      </c>
      <c r="AV3616" s="493" t="n">
        <v>142.8</v>
      </c>
      <c r="AW3616" s="493" t="n">
        <v>0</v>
      </c>
      <c r="AX3616" s="493" t="n">
        <v>599.1</v>
      </c>
      <c r="AY3616" s="493" t="n">
        <v>0</v>
      </c>
      <c r="AZ3616" s="493" t="n">
        <v>0</v>
      </c>
      <c r="BA3616" s="493" t="n">
        <v>468.9</v>
      </c>
      <c r="BB3616" s="493" t="n">
        <v>548.8</v>
      </c>
      <c r="BC3616" s="493" t="n">
        <v>0</v>
      </c>
      <c r="BD3616" s="493" t="n">
        <v>467.1</v>
      </c>
      <c r="BE3616" s="493" t="n">
        <v>87.90000000000001</v>
      </c>
      <c r="BF3616" s="493" t="n">
        <v>412.2</v>
      </c>
      <c r="BG3616" s="493" t="n">
        <v>198</v>
      </c>
      <c r="BH3616" s="493" t="n">
        <v>197.4</v>
      </c>
      <c r="BI3616" s="493" t="n">
        <v>396.9</v>
      </c>
      <c r="BJ3616" s="493" t="n">
        <v>263.7</v>
      </c>
      <c r="BK3616" s="493" t="n">
        <v>611.99</v>
      </c>
      <c r="BL3616" s="493" t="n">
        <v>552.9</v>
      </c>
      <c r="BM3616" s="493" t="n">
        <v>131.7</v>
      </c>
      <c r="BN3616" s="493" t="n">
        <v>907.8</v>
      </c>
      <c r="BO3616" s="493" t="n">
        <v>482.1</v>
      </c>
      <c r="BP3616" s="493" t="n">
        <v>133.8</v>
      </c>
      <c r="BQ3616" s="493" t="n">
        <v>319.8</v>
      </c>
      <c r="BR3616" s="493" t="n">
        <v>268.2</v>
      </c>
      <c r="BS3616" s="493" t="n">
        <v>0</v>
      </c>
      <c r="BT3616" s="493" t="n">
        <v>298.8</v>
      </c>
      <c r="BU3616" s="493" t="n">
        <v>0</v>
      </c>
      <c r="BV3616" s="493" t="n">
        <v>0</v>
      </c>
      <c r="BW3616" s="493" t="n">
        <v>0</v>
      </c>
    </row>
    <row r="3617">
      <c r="A3617" t="inlineStr">
        <is>
          <t>[C9D3] Angiotensin-II 길항제 칼슘길항제 복합제</t>
        </is>
      </c>
      <c r="B3617" t="inlineStr">
        <is>
          <t>안국약품</t>
        </is>
      </c>
      <c r="C3617" t="inlineStr">
        <is>
          <t>레보살탄 플러스</t>
        </is>
      </c>
      <c r="D3617" t="inlineStr">
        <is>
          <t>안국약품</t>
        </is>
      </c>
      <c r="E3617" t="inlineStr">
        <is>
          <t>indapamide,  s-amlodipine besylate 2.5hydrate  ( as s-amlodipine),  valsartan</t>
        </is>
      </c>
      <c r="F3617" t="inlineStr">
        <is>
          <t>종합병원</t>
        </is>
      </c>
      <c r="G3617" t="inlineStr">
        <is>
          <t>Original</t>
        </is>
      </c>
      <c r="H3617" s="493" t="n">
        <v>0</v>
      </c>
      <c r="I3617" s="493" t="n">
        <v>0</v>
      </c>
      <c r="J3617" s="493" t="n">
        <v>0</v>
      </c>
      <c r="K3617" s="493" t="n">
        <v>0</v>
      </c>
      <c r="L3617" s="493" t="n">
        <v>0</v>
      </c>
      <c r="M3617" s="493" t="n">
        <v>0</v>
      </c>
      <c r="N3617" s="493" t="n">
        <v>0</v>
      </c>
      <c r="O3617" s="493" t="n">
        <v>0</v>
      </c>
      <c r="P3617" s="493" t="n">
        <v>0</v>
      </c>
      <c r="Q3617" s="493" t="n">
        <v>0</v>
      </c>
      <c r="R3617" s="493" t="n">
        <v>0</v>
      </c>
      <c r="S3617" s="493" t="n">
        <v>0</v>
      </c>
      <c r="T3617" s="493" t="n">
        <v>0</v>
      </c>
      <c r="U3617" s="493" t="n">
        <v>0</v>
      </c>
      <c r="V3617" s="493" t="n">
        <v>0</v>
      </c>
      <c r="W3617" s="493" t="n">
        <v>0</v>
      </c>
      <c r="X3617" s="493" t="n">
        <v>0</v>
      </c>
      <c r="Y3617" s="493" t="n">
        <v>0</v>
      </c>
      <c r="Z3617" s="493" t="n">
        <v>0</v>
      </c>
      <c r="AA3617" s="493" t="n">
        <v>0</v>
      </c>
      <c r="AB3617" s="493" t="n">
        <v>0</v>
      </c>
      <c r="AC3617" s="493" t="n">
        <v>0</v>
      </c>
      <c r="AD3617" s="493" t="n">
        <v>0</v>
      </c>
      <c r="AE3617" s="493" t="n">
        <v>0</v>
      </c>
      <c r="AF3617" s="493" t="n">
        <v>0</v>
      </c>
      <c r="AG3617" s="493" t="n">
        <v>0</v>
      </c>
      <c r="AH3617" s="493" t="n">
        <v>0</v>
      </c>
      <c r="AI3617" s="493" t="n">
        <v>0</v>
      </c>
      <c r="AJ3617" s="493" t="n">
        <v>0</v>
      </c>
      <c r="AK3617" s="493" t="n">
        <v>0</v>
      </c>
      <c r="AL3617" s="493" t="n">
        <v>0</v>
      </c>
      <c r="AM3617" s="493" t="n">
        <v>0</v>
      </c>
      <c r="AN3617" s="493" t="n">
        <v>0</v>
      </c>
      <c r="AO3617" s="493" t="n">
        <v>0</v>
      </c>
      <c r="AP3617" s="493" t="n">
        <v>0</v>
      </c>
      <c r="AQ3617" s="493" t="n">
        <v>0</v>
      </c>
      <c r="AR3617" s="493" t="n">
        <v>0</v>
      </c>
      <c r="AS3617" s="493" t="n">
        <v>0</v>
      </c>
      <c r="AT3617" s="493" t="n">
        <v>0</v>
      </c>
      <c r="AU3617" s="493" t="n">
        <v>0</v>
      </c>
      <c r="AV3617" s="493" t="n">
        <v>0</v>
      </c>
      <c r="AW3617" s="493" t="n">
        <v>0</v>
      </c>
      <c r="AX3617" s="493" t="n">
        <v>0</v>
      </c>
      <c r="AY3617" s="493" t="n">
        <v>0</v>
      </c>
      <c r="AZ3617" s="493" t="n">
        <v>0</v>
      </c>
      <c r="BA3617" s="493" t="n">
        <v>0</v>
      </c>
      <c r="BB3617" s="493" t="n">
        <v>0</v>
      </c>
      <c r="BC3617" s="493" t="n">
        <v>0</v>
      </c>
      <c r="BD3617" s="493" t="n">
        <v>0</v>
      </c>
      <c r="BE3617" s="493" t="n">
        <v>0</v>
      </c>
      <c r="BF3617" s="493" t="n">
        <v>0</v>
      </c>
      <c r="BG3617" s="493" t="n">
        <v>0</v>
      </c>
      <c r="BH3617" s="493" t="n">
        <v>0</v>
      </c>
      <c r="BI3617" s="493" t="n">
        <v>0</v>
      </c>
      <c r="BJ3617" s="493" t="n">
        <v>0</v>
      </c>
      <c r="BK3617" s="493" t="n">
        <v>0</v>
      </c>
      <c r="BL3617" s="493" t="n">
        <v>0</v>
      </c>
      <c r="BM3617" s="493" t="n">
        <v>0</v>
      </c>
      <c r="BN3617" s="493" t="n">
        <v>0</v>
      </c>
      <c r="BO3617" s="493" t="n">
        <v>0</v>
      </c>
      <c r="BP3617" s="493" t="n">
        <v>0</v>
      </c>
      <c r="BQ3617" s="493" t="n">
        <v>0</v>
      </c>
      <c r="BR3617" s="493" t="n">
        <v>0</v>
      </c>
      <c r="BS3617" s="493" t="n">
        <v>0</v>
      </c>
      <c r="BT3617" s="493" t="n">
        <v>0</v>
      </c>
      <c r="BU3617" s="493" t="n">
        <v>0</v>
      </c>
      <c r="BV3617" s="493" t="n">
        <v>0</v>
      </c>
      <c r="BW3617" s="493" t="n">
        <v>116.4</v>
      </c>
    </row>
    <row r="3618">
      <c r="A3618" t="inlineStr">
        <is>
          <t>[C9D3] Angiotensin-II 길항제 칼슘길항제 복합제</t>
        </is>
      </c>
      <c r="B3618" t="inlineStr">
        <is>
          <t>안국약품</t>
        </is>
      </c>
      <c r="C3618" t="inlineStr">
        <is>
          <t>레보살탄 플러스</t>
        </is>
      </c>
      <c r="D3618" t="inlineStr">
        <is>
          <t>안국약품</t>
        </is>
      </c>
      <c r="E3618" t="inlineStr">
        <is>
          <t>indapamide,  s-amlodipine besylate 2.5hydrate  ( as s-amlodipine),  valsartan</t>
        </is>
      </c>
      <c r="F3618" t="inlineStr">
        <is>
          <t>의원</t>
        </is>
      </c>
      <c r="G3618" t="inlineStr">
        <is>
          <t>Original</t>
        </is>
      </c>
      <c r="H3618" s="493" t="n">
        <v>0</v>
      </c>
      <c r="I3618" s="493" t="n">
        <v>0</v>
      </c>
      <c r="J3618" s="493" t="n">
        <v>0</v>
      </c>
      <c r="K3618" s="493" t="n">
        <v>0</v>
      </c>
      <c r="L3618" s="493" t="n">
        <v>0</v>
      </c>
      <c r="M3618" s="493" t="n">
        <v>0</v>
      </c>
      <c r="N3618" s="493" t="n">
        <v>0</v>
      </c>
      <c r="O3618" s="493" t="n">
        <v>0</v>
      </c>
      <c r="P3618" s="493" t="n">
        <v>0</v>
      </c>
      <c r="Q3618" s="493" t="n">
        <v>0</v>
      </c>
      <c r="R3618" s="493" t="n">
        <v>0</v>
      </c>
      <c r="S3618" s="493" t="n">
        <v>0</v>
      </c>
      <c r="T3618" s="493" t="n">
        <v>0</v>
      </c>
      <c r="U3618" s="493" t="n">
        <v>0</v>
      </c>
      <c r="V3618" s="493" t="n">
        <v>0</v>
      </c>
      <c r="W3618" s="493" t="n">
        <v>0</v>
      </c>
      <c r="X3618" s="493" t="n">
        <v>0</v>
      </c>
      <c r="Y3618" s="493" t="n">
        <v>0</v>
      </c>
      <c r="Z3618" s="493" t="n">
        <v>0</v>
      </c>
      <c r="AA3618" s="493" t="n">
        <v>0</v>
      </c>
      <c r="AB3618" s="493" t="n">
        <v>0</v>
      </c>
      <c r="AC3618" s="493" t="n">
        <v>0</v>
      </c>
      <c r="AD3618" s="493" t="n">
        <v>0</v>
      </c>
      <c r="AE3618" s="493" t="n">
        <v>0</v>
      </c>
      <c r="AF3618" s="493" t="n">
        <v>0</v>
      </c>
      <c r="AG3618" s="493" t="n">
        <v>0</v>
      </c>
      <c r="AH3618" s="493" t="n">
        <v>0</v>
      </c>
      <c r="AI3618" s="493" t="n">
        <v>0</v>
      </c>
      <c r="AJ3618" s="493" t="n">
        <v>0</v>
      </c>
      <c r="AK3618" s="493" t="n">
        <v>0</v>
      </c>
      <c r="AL3618" s="493" t="n">
        <v>0</v>
      </c>
      <c r="AM3618" s="493" t="n">
        <v>0</v>
      </c>
      <c r="AN3618" s="493" t="n">
        <v>0</v>
      </c>
      <c r="AO3618" s="493" t="n">
        <v>0</v>
      </c>
      <c r="AP3618" s="493" t="n">
        <v>0</v>
      </c>
      <c r="AQ3618" s="493" t="n">
        <v>0</v>
      </c>
      <c r="AR3618" s="493" t="n">
        <v>0</v>
      </c>
      <c r="AS3618" s="493" t="n">
        <v>0</v>
      </c>
      <c r="AT3618" s="493" t="n">
        <v>0</v>
      </c>
      <c r="AU3618" s="493" t="n">
        <v>0</v>
      </c>
      <c r="AV3618" s="493" t="n">
        <v>0</v>
      </c>
      <c r="AW3618" s="493" t="n">
        <v>0</v>
      </c>
      <c r="AX3618" s="493" t="n">
        <v>0</v>
      </c>
      <c r="AY3618" s="493" t="n">
        <v>0</v>
      </c>
      <c r="AZ3618" s="493" t="n">
        <v>0</v>
      </c>
      <c r="BA3618" s="493" t="n">
        <v>0</v>
      </c>
      <c r="BB3618" s="493" t="n">
        <v>0</v>
      </c>
      <c r="BC3618" s="493" t="n">
        <v>0</v>
      </c>
      <c r="BD3618" s="493" t="n">
        <v>0</v>
      </c>
      <c r="BE3618" s="493" t="n">
        <v>0</v>
      </c>
      <c r="BF3618" s="493" t="n">
        <v>0</v>
      </c>
      <c r="BG3618" s="493" t="n">
        <v>0</v>
      </c>
      <c r="BH3618" s="493" t="n">
        <v>0</v>
      </c>
      <c r="BI3618" s="493" t="n">
        <v>0</v>
      </c>
      <c r="BJ3618" s="493" t="n">
        <v>0</v>
      </c>
      <c r="BK3618" s="493" t="n">
        <v>0</v>
      </c>
      <c r="BL3618" s="493" t="n">
        <v>0</v>
      </c>
      <c r="BM3618" s="493" t="n">
        <v>0</v>
      </c>
      <c r="BN3618" s="493" t="n">
        <v>0</v>
      </c>
      <c r="BO3618" s="493" t="n">
        <v>0</v>
      </c>
      <c r="BP3618" s="493" t="n">
        <v>0</v>
      </c>
      <c r="BQ3618" s="493" t="n">
        <v>0</v>
      </c>
      <c r="BR3618" s="493" t="n">
        <v>0</v>
      </c>
      <c r="BS3618" s="493" t="n">
        <v>0</v>
      </c>
      <c r="BT3618" s="493" t="n">
        <v>0</v>
      </c>
      <c r="BU3618" s="493" t="n">
        <v>0</v>
      </c>
      <c r="BV3618" s="493" t="n">
        <v>2660.4</v>
      </c>
      <c r="BW3618" s="493" t="n">
        <v>5433.7</v>
      </c>
    </row>
    <row r="3619">
      <c r="A3619" t="inlineStr">
        <is>
          <t>[C9D3] Angiotensin-II 길항제 칼슘길항제 복합제</t>
        </is>
      </c>
      <c r="B3619" t="inlineStr">
        <is>
          <t>안국약품</t>
        </is>
      </c>
      <c r="C3619" t="inlineStr">
        <is>
          <t>레보티탄</t>
        </is>
      </c>
      <c r="D3619" t="inlineStr">
        <is>
          <t>안국약품</t>
        </is>
      </c>
      <c r="E3619" t="inlineStr">
        <is>
          <t>amlodipine besylate,  telmisartan</t>
        </is>
      </c>
      <c r="F3619" t="inlineStr">
        <is>
          <t>병원</t>
        </is>
      </c>
      <c r="G3619" t="inlineStr">
        <is>
          <t>Generic</t>
        </is>
      </c>
      <c r="H3619" s="493" t="n">
        <v>0</v>
      </c>
      <c r="I3619" s="493" t="n">
        <v>0</v>
      </c>
      <c r="J3619" s="493" t="n">
        <v>0</v>
      </c>
      <c r="K3619" s="493" t="n">
        <v>0</v>
      </c>
      <c r="L3619" s="493" t="n">
        <v>0</v>
      </c>
      <c r="M3619" s="493" t="n">
        <v>0</v>
      </c>
      <c r="N3619" s="493" t="n">
        <v>0</v>
      </c>
      <c r="O3619" s="493" t="n">
        <v>0</v>
      </c>
      <c r="P3619" s="493" t="n">
        <v>0</v>
      </c>
      <c r="Q3619" s="493" t="n">
        <v>0</v>
      </c>
      <c r="R3619" s="493" t="n">
        <v>0</v>
      </c>
      <c r="S3619" s="493" t="n">
        <v>0</v>
      </c>
      <c r="T3619" s="493" t="n">
        <v>0</v>
      </c>
      <c r="U3619" s="493" t="n">
        <v>0</v>
      </c>
      <c r="V3619" s="493" t="n">
        <v>0</v>
      </c>
      <c r="W3619" s="493" t="n">
        <v>0</v>
      </c>
      <c r="X3619" s="493" t="n">
        <v>0</v>
      </c>
      <c r="Y3619" s="493" t="n">
        <v>0</v>
      </c>
      <c r="Z3619" s="493" t="n">
        <v>0</v>
      </c>
      <c r="AA3619" s="493" t="n">
        <v>0</v>
      </c>
      <c r="AB3619" s="493" t="n">
        <v>0</v>
      </c>
      <c r="AC3619" s="493" t="n">
        <v>0</v>
      </c>
      <c r="AD3619" s="493" t="n">
        <v>0</v>
      </c>
      <c r="AE3619" s="493" t="n">
        <v>0</v>
      </c>
      <c r="AF3619" s="493" t="n">
        <v>0</v>
      </c>
      <c r="AG3619" s="493" t="n">
        <v>0</v>
      </c>
      <c r="AH3619" s="493" t="n">
        <v>0</v>
      </c>
      <c r="AI3619" s="493" t="n">
        <v>0</v>
      </c>
      <c r="AJ3619" s="493" t="n">
        <v>0</v>
      </c>
      <c r="AK3619" s="493" t="n">
        <v>0</v>
      </c>
      <c r="AL3619" s="493" t="n">
        <v>0</v>
      </c>
      <c r="AM3619" s="493" t="n">
        <v>0</v>
      </c>
      <c r="AN3619" s="493" t="n">
        <v>0</v>
      </c>
      <c r="AO3619" s="493" t="n">
        <v>0</v>
      </c>
      <c r="AP3619" s="493" t="n">
        <v>720</v>
      </c>
      <c r="AQ3619" s="493" t="n">
        <v>0</v>
      </c>
      <c r="AR3619" s="493" t="n">
        <v>177</v>
      </c>
      <c r="AS3619" s="493" t="n">
        <v>750.6</v>
      </c>
      <c r="AT3619" s="493" t="n">
        <v>10560.3</v>
      </c>
      <c r="AU3619" s="493" t="n">
        <v>8384.459999999999</v>
      </c>
      <c r="AV3619" s="493" t="n">
        <v>2232.48</v>
      </c>
      <c r="AW3619" s="493" t="n">
        <v>71.68000000000001</v>
      </c>
      <c r="AX3619" s="493" t="n">
        <v>0</v>
      </c>
      <c r="AY3619" s="493" t="n">
        <v>404.4</v>
      </c>
      <c r="AZ3619" s="493" t="n">
        <v>0</v>
      </c>
      <c r="BA3619" s="493" t="n">
        <v>0</v>
      </c>
      <c r="BB3619" s="493" t="n">
        <v>0</v>
      </c>
      <c r="BC3619" s="493" t="n">
        <v>0</v>
      </c>
      <c r="BD3619" s="493" t="n">
        <v>0</v>
      </c>
      <c r="BE3619" s="493" t="n">
        <v>0</v>
      </c>
      <c r="BF3619" s="493" t="n">
        <v>0</v>
      </c>
      <c r="BG3619" s="493" t="n">
        <v>0</v>
      </c>
      <c r="BH3619" s="493" t="n">
        <v>0</v>
      </c>
      <c r="BI3619" s="493" t="n">
        <v>0</v>
      </c>
      <c r="BJ3619" s="493" t="n">
        <v>0</v>
      </c>
      <c r="BK3619" s="493" t="n">
        <v>0</v>
      </c>
      <c r="BL3619" s="493" t="n">
        <v>0</v>
      </c>
      <c r="BM3619" s="493" t="n">
        <v>0</v>
      </c>
      <c r="BN3619" s="493" t="n">
        <v>0</v>
      </c>
      <c r="BO3619" s="493" t="n">
        <v>0</v>
      </c>
      <c r="BP3619" s="493" t="n">
        <v>0</v>
      </c>
      <c r="BQ3619" s="493" t="n">
        <v>0</v>
      </c>
      <c r="BR3619" s="493" t="n">
        <v>0</v>
      </c>
      <c r="BS3619" s="493" t="n">
        <v>0</v>
      </c>
      <c r="BT3619" s="493" t="n">
        <v>0</v>
      </c>
      <c r="BU3619" s="493" t="n">
        <v>0</v>
      </c>
      <c r="BV3619" s="493" t="n">
        <v>0</v>
      </c>
      <c r="BW3619" s="493" t="n">
        <v>0</v>
      </c>
    </row>
    <row r="3620">
      <c r="A3620" t="inlineStr">
        <is>
          <t>[C9D3] Angiotensin-II 길항제 칼슘길항제 복합제</t>
        </is>
      </c>
      <c r="B3620" t="inlineStr">
        <is>
          <t>안국약품</t>
        </is>
      </c>
      <c r="C3620" t="inlineStr">
        <is>
          <t>레보티탄</t>
        </is>
      </c>
      <c r="D3620" t="inlineStr">
        <is>
          <t>안국약품</t>
        </is>
      </c>
      <c r="E3620" t="inlineStr">
        <is>
          <t>amlodipine besylate,  telmisartan</t>
        </is>
      </c>
      <c r="F3620" t="inlineStr">
        <is>
          <t>의원</t>
        </is>
      </c>
      <c r="G3620" t="inlineStr">
        <is>
          <t>Generic</t>
        </is>
      </c>
      <c r="H3620" s="493" t="n">
        <v>0</v>
      </c>
      <c r="I3620" s="493" t="n">
        <v>0</v>
      </c>
      <c r="J3620" s="493" t="n">
        <v>0</v>
      </c>
      <c r="K3620" s="493" t="n">
        <v>0</v>
      </c>
      <c r="L3620" s="493" t="n">
        <v>0</v>
      </c>
      <c r="M3620" s="493" t="n">
        <v>0</v>
      </c>
      <c r="N3620" s="493" t="n">
        <v>0</v>
      </c>
      <c r="O3620" s="493" t="n">
        <v>0</v>
      </c>
      <c r="P3620" s="493" t="n">
        <v>0</v>
      </c>
      <c r="Q3620" s="493" t="n">
        <v>0</v>
      </c>
      <c r="R3620" s="493" t="n">
        <v>0</v>
      </c>
      <c r="S3620" s="493" t="n">
        <v>0</v>
      </c>
      <c r="T3620" s="493" t="n">
        <v>0</v>
      </c>
      <c r="U3620" s="493" t="n">
        <v>0</v>
      </c>
      <c r="V3620" s="493" t="n">
        <v>0</v>
      </c>
      <c r="W3620" s="493" t="n">
        <v>0</v>
      </c>
      <c r="X3620" s="493" t="n">
        <v>0</v>
      </c>
      <c r="Y3620" s="493" t="n">
        <v>0</v>
      </c>
      <c r="Z3620" s="493" t="n">
        <v>0</v>
      </c>
      <c r="AA3620" s="493" t="n">
        <v>0</v>
      </c>
      <c r="AB3620" s="493" t="n">
        <v>0</v>
      </c>
      <c r="AC3620" s="493" t="n">
        <v>0</v>
      </c>
      <c r="AD3620" s="493" t="n">
        <v>0</v>
      </c>
      <c r="AE3620" s="493" t="n">
        <v>0</v>
      </c>
      <c r="AF3620" s="493" t="n">
        <v>0</v>
      </c>
      <c r="AG3620" s="493" t="n">
        <v>0</v>
      </c>
      <c r="AH3620" s="493" t="n">
        <v>0</v>
      </c>
      <c r="AI3620" s="493" t="n">
        <v>0</v>
      </c>
      <c r="AJ3620" s="493" t="n">
        <v>37700.93</v>
      </c>
      <c r="AK3620" s="493" t="n">
        <v>47168.55</v>
      </c>
      <c r="AL3620" s="493" t="n">
        <v>54211.72</v>
      </c>
      <c r="AM3620" s="493" t="n">
        <v>76396.75</v>
      </c>
      <c r="AN3620" s="493" t="n">
        <v>85734.38</v>
      </c>
      <c r="AO3620" s="493" t="n">
        <v>84329.95</v>
      </c>
      <c r="AP3620" s="493" t="n">
        <v>87341.14</v>
      </c>
      <c r="AQ3620" s="493" t="n">
        <v>87764.3</v>
      </c>
      <c r="AR3620" s="493" t="n">
        <v>88733.12</v>
      </c>
      <c r="AS3620" s="493" t="n">
        <v>77349.5</v>
      </c>
      <c r="AT3620" s="493" t="n">
        <v>93932.89999999999</v>
      </c>
      <c r="AU3620" s="493" t="n">
        <v>85570.85000000001</v>
      </c>
      <c r="AV3620" s="493" t="n">
        <v>29303.53</v>
      </c>
      <c r="AW3620" s="493" t="n">
        <v>14037.02</v>
      </c>
      <c r="AX3620" s="493" t="n">
        <v>9605.1</v>
      </c>
      <c r="AY3620" s="493" t="n">
        <v>12240.3</v>
      </c>
      <c r="AZ3620" s="493" t="n">
        <v>9237.33</v>
      </c>
      <c r="BA3620" s="493" t="n">
        <v>3579.6</v>
      </c>
      <c r="BB3620" s="493" t="n">
        <v>0</v>
      </c>
      <c r="BC3620" s="493" t="n">
        <v>0</v>
      </c>
      <c r="BD3620" s="493" t="n">
        <v>0</v>
      </c>
      <c r="BE3620" s="493" t="n">
        <v>0</v>
      </c>
      <c r="BF3620" s="493" t="n">
        <v>0</v>
      </c>
      <c r="BG3620" s="493" t="n">
        <v>0</v>
      </c>
      <c r="BH3620" s="493" t="n">
        <v>0</v>
      </c>
      <c r="BI3620" s="493" t="n">
        <v>0</v>
      </c>
      <c r="BJ3620" s="493" t="n">
        <v>0</v>
      </c>
      <c r="BK3620" s="493" t="n">
        <v>0</v>
      </c>
      <c r="BL3620" s="493" t="n">
        <v>0</v>
      </c>
      <c r="BM3620" s="493" t="n">
        <v>0</v>
      </c>
      <c r="BN3620" s="493" t="n">
        <v>0</v>
      </c>
      <c r="BO3620" s="493" t="n">
        <v>0</v>
      </c>
      <c r="BP3620" s="493" t="n">
        <v>0</v>
      </c>
      <c r="BQ3620" s="493" t="n">
        <v>0</v>
      </c>
      <c r="BR3620" s="493" t="n">
        <v>0</v>
      </c>
      <c r="BS3620" s="493" t="n">
        <v>0</v>
      </c>
      <c r="BT3620" s="493" t="n">
        <v>0</v>
      </c>
      <c r="BU3620" s="493" t="n">
        <v>0</v>
      </c>
      <c r="BV3620" s="493" t="n">
        <v>0</v>
      </c>
      <c r="BW3620" s="493" t="n">
        <v>0</v>
      </c>
    </row>
    <row r="3621">
      <c r="A3621" t="inlineStr">
        <is>
          <t>[C9D3] Angiotensin-II 길항제 칼슘길항제 복합제</t>
        </is>
      </c>
      <c r="B3621" t="inlineStr">
        <is>
          <t>안국약품</t>
        </is>
      </c>
      <c r="C3621" t="inlineStr">
        <is>
          <t>레보티탄</t>
        </is>
      </c>
      <c r="D3621" t="inlineStr">
        <is>
          <t>안국약품</t>
        </is>
      </c>
      <c r="E3621" t="inlineStr">
        <is>
          <t>amlodipine besylate,  telmisartan</t>
        </is>
      </c>
      <c r="F3621" t="inlineStr">
        <is>
          <t>기타(치과의원, 치과병원 등)</t>
        </is>
      </c>
      <c r="G3621" t="inlineStr">
        <is>
          <t>Generic</t>
        </is>
      </c>
      <c r="H3621" s="493" t="n">
        <v>0</v>
      </c>
      <c r="I3621" s="493" t="n">
        <v>0</v>
      </c>
      <c r="J3621" s="493" t="n">
        <v>0</v>
      </c>
      <c r="K3621" s="493" t="n">
        <v>0</v>
      </c>
      <c r="L3621" s="493" t="n">
        <v>0</v>
      </c>
      <c r="M3621" s="493" t="n">
        <v>0</v>
      </c>
      <c r="N3621" s="493" t="n">
        <v>0</v>
      </c>
      <c r="O3621" s="493" t="n">
        <v>0</v>
      </c>
      <c r="P3621" s="493" t="n">
        <v>0</v>
      </c>
      <c r="Q3621" s="493" t="n">
        <v>0</v>
      </c>
      <c r="R3621" s="493" t="n">
        <v>0</v>
      </c>
      <c r="S3621" s="493" t="n">
        <v>0</v>
      </c>
      <c r="T3621" s="493" t="n">
        <v>0</v>
      </c>
      <c r="U3621" s="493" t="n">
        <v>0</v>
      </c>
      <c r="V3621" s="493" t="n">
        <v>0</v>
      </c>
      <c r="W3621" s="493" t="n">
        <v>0</v>
      </c>
      <c r="X3621" s="493" t="n">
        <v>0</v>
      </c>
      <c r="Y3621" s="493" t="n">
        <v>0</v>
      </c>
      <c r="Z3621" s="493" t="n">
        <v>0</v>
      </c>
      <c r="AA3621" s="493" t="n">
        <v>0</v>
      </c>
      <c r="AB3621" s="493" t="n">
        <v>0</v>
      </c>
      <c r="AC3621" s="493" t="n">
        <v>0</v>
      </c>
      <c r="AD3621" s="493" t="n">
        <v>0</v>
      </c>
      <c r="AE3621" s="493" t="n">
        <v>0</v>
      </c>
      <c r="AF3621" s="493" t="n">
        <v>0</v>
      </c>
      <c r="AG3621" s="493" t="n">
        <v>0</v>
      </c>
      <c r="AH3621" s="493" t="n">
        <v>0</v>
      </c>
      <c r="AI3621" s="493" t="n">
        <v>0</v>
      </c>
      <c r="AJ3621" s="493" t="n">
        <v>0</v>
      </c>
      <c r="AK3621" s="493" t="n">
        <v>0</v>
      </c>
      <c r="AL3621" s="493" t="n">
        <v>0</v>
      </c>
      <c r="AM3621" s="493" t="n">
        <v>0</v>
      </c>
      <c r="AN3621" s="493" t="n">
        <v>0</v>
      </c>
      <c r="AO3621" s="493" t="n">
        <v>64.26000000000001</v>
      </c>
      <c r="AP3621" s="493" t="n">
        <v>0</v>
      </c>
      <c r="AQ3621" s="493" t="n">
        <v>0</v>
      </c>
      <c r="AR3621" s="493" t="n">
        <v>0</v>
      </c>
      <c r="AS3621" s="493" t="n">
        <v>0</v>
      </c>
      <c r="AT3621" s="493" t="n">
        <v>0</v>
      </c>
      <c r="AU3621" s="493" t="n">
        <v>0</v>
      </c>
      <c r="AV3621" s="493" t="n">
        <v>0</v>
      </c>
      <c r="AW3621" s="493" t="n">
        <v>0</v>
      </c>
      <c r="AX3621" s="493" t="n">
        <v>0</v>
      </c>
      <c r="AY3621" s="493" t="n">
        <v>0</v>
      </c>
      <c r="AZ3621" s="493" t="n">
        <v>0</v>
      </c>
      <c r="BA3621" s="493" t="n">
        <v>0</v>
      </c>
      <c r="BB3621" s="493" t="n">
        <v>0</v>
      </c>
      <c r="BC3621" s="493" t="n">
        <v>0</v>
      </c>
      <c r="BD3621" s="493" t="n">
        <v>0</v>
      </c>
      <c r="BE3621" s="493" t="n">
        <v>0</v>
      </c>
      <c r="BF3621" s="493" t="n">
        <v>0</v>
      </c>
      <c r="BG3621" s="493" t="n">
        <v>0</v>
      </c>
      <c r="BH3621" s="493" t="n">
        <v>0</v>
      </c>
      <c r="BI3621" s="493" t="n">
        <v>0</v>
      </c>
      <c r="BJ3621" s="493" t="n">
        <v>0</v>
      </c>
      <c r="BK3621" s="493" t="n">
        <v>0</v>
      </c>
      <c r="BL3621" s="493" t="n">
        <v>0</v>
      </c>
      <c r="BM3621" s="493" t="n">
        <v>0</v>
      </c>
      <c r="BN3621" s="493" t="n">
        <v>0</v>
      </c>
      <c r="BO3621" s="493" t="n">
        <v>0</v>
      </c>
      <c r="BP3621" s="493" t="n">
        <v>0</v>
      </c>
      <c r="BQ3621" s="493" t="n">
        <v>0</v>
      </c>
      <c r="BR3621" s="493" t="n">
        <v>0</v>
      </c>
      <c r="BS3621" s="493" t="n">
        <v>0</v>
      </c>
      <c r="BT3621" s="493" t="n">
        <v>0</v>
      </c>
      <c r="BU3621" s="493" t="n">
        <v>0</v>
      </c>
      <c r="BV3621" s="493" t="n">
        <v>0</v>
      </c>
      <c r="BW3621" s="493" t="n">
        <v>0</v>
      </c>
    </row>
    <row r="3622">
      <c r="A3622" t="inlineStr">
        <is>
          <t>[C9D3] Angiotensin-II 길항제 칼슘길항제 복합제</t>
        </is>
      </c>
      <c r="B3622" t="inlineStr">
        <is>
          <t>알리코</t>
        </is>
      </c>
      <c r="C3622" t="inlineStr">
        <is>
          <t>디오디핀</t>
        </is>
      </c>
      <c r="D3622" t="inlineStr">
        <is>
          <t>알리코</t>
        </is>
      </c>
      <c r="E3622" t="inlineStr">
        <is>
          <t>amlodipine besylate,  valsartan</t>
        </is>
      </c>
      <c r="F3622" t="inlineStr">
        <is>
          <t>상급종합병원</t>
        </is>
      </c>
      <c r="G3622" t="inlineStr">
        <is>
          <t>Generic</t>
        </is>
      </c>
      <c r="H3622" s="493" t="n">
        <v>0</v>
      </c>
      <c r="I3622" s="493" t="n">
        <v>0</v>
      </c>
      <c r="J3622" s="493" t="n">
        <v>0</v>
      </c>
      <c r="K3622" s="493" t="n">
        <v>0</v>
      </c>
      <c r="L3622" s="493" t="n">
        <v>0</v>
      </c>
      <c r="M3622" s="493" t="n">
        <v>0</v>
      </c>
      <c r="N3622" s="493" t="n">
        <v>0</v>
      </c>
      <c r="O3622" s="493" t="n">
        <v>0</v>
      </c>
      <c r="P3622" s="493" t="n">
        <v>0</v>
      </c>
      <c r="Q3622" s="493" t="n">
        <v>0</v>
      </c>
      <c r="R3622" s="493" t="n">
        <v>0</v>
      </c>
      <c r="S3622" s="493" t="n">
        <v>0</v>
      </c>
      <c r="T3622" s="493" t="n">
        <v>0</v>
      </c>
      <c r="U3622" s="493" t="n">
        <v>0</v>
      </c>
      <c r="V3622" s="493" t="n">
        <v>0</v>
      </c>
      <c r="W3622" s="493" t="n">
        <v>0</v>
      </c>
      <c r="X3622" s="493" t="n">
        <v>0</v>
      </c>
      <c r="Y3622" s="493" t="n">
        <v>0</v>
      </c>
      <c r="Z3622" s="493" t="n">
        <v>0</v>
      </c>
      <c r="AA3622" s="493" t="n">
        <v>0</v>
      </c>
      <c r="AB3622" s="493" t="n">
        <v>0</v>
      </c>
      <c r="AC3622" s="493" t="n">
        <v>0</v>
      </c>
      <c r="AD3622" s="493" t="n">
        <v>0</v>
      </c>
      <c r="AE3622" s="493" t="n">
        <v>0</v>
      </c>
      <c r="AF3622" s="493" t="n">
        <v>0</v>
      </c>
      <c r="AG3622" s="493" t="n">
        <v>0</v>
      </c>
      <c r="AH3622" s="493" t="n">
        <v>0</v>
      </c>
      <c r="AI3622" s="493" t="n">
        <v>0</v>
      </c>
      <c r="AJ3622" s="493" t="n">
        <v>0</v>
      </c>
      <c r="AK3622" s="493" t="n">
        <v>0</v>
      </c>
      <c r="AL3622" s="493" t="n">
        <v>0</v>
      </c>
      <c r="AM3622" s="493" t="n">
        <v>0</v>
      </c>
      <c r="AN3622" s="493" t="n">
        <v>0</v>
      </c>
      <c r="AO3622" s="493" t="n">
        <v>0</v>
      </c>
      <c r="AP3622" s="493" t="n">
        <v>0</v>
      </c>
      <c r="AQ3622" s="493" t="n">
        <v>0</v>
      </c>
      <c r="AR3622" s="493" t="n">
        <v>0</v>
      </c>
      <c r="AS3622" s="493" t="n">
        <v>0</v>
      </c>
      <c r="AT3622" s="493" t="n">
        <v>1522.2</v>
      </c>
      <c r="AU3622" s="493" t="n">
        <v>0</v>
      </c>
      <c r="AV3622" s="493" t="n">
        <v>0</v>
      </c>
      <c r="AW3622" s="493" t="n">
        <v>0</v>
      </c>
      <c r="AX3622" s="493" t="n">
        <v>0</v>
      </c>
      <c r="AY3622" s="493" t="n">
        <v>0</v>
      </c>
      <c r="AZ3622" s="493" t="n">
        <v>0</v>
      </c>
      <c r="BA3622" s="493" t="n">
        <v>0</v>
      </c>
      <c r="BB3622" s="493" t="n">
        <v>0</v>
      </c>
      <c r="BC3622" s="493" t="n">
        <v>0</v>
      </c>
      <c r="BD3622" s="493" t="n">
        <v>0</v>
      </c>
      <c r="BE3622" s="493" t="n">
        <v>0</v>
      </c>
      <c r="BF3622" s="493" t="n">
        <v>2324</v>
      </c>
      <c r="BG3622" s="493" t="n">
        <v>0</v>
      </c>
      <c r="BH3622" s="493" t="n">
        <v>0</v>
      </c>
      <c r="BI3622" s="493" t="n">
        <v>0</v>
      </c>
      <c r="BJ3622" s="493" t="n">
        <v>0</v>
      </c>
      <c r="BK3622" s="493" t="n">
        <v>0</v>
      </c>
      <c r="BL3622" s="493" t="n">
        <v>1625.26</v>
      </c>
      <c r="BM3622" s="493" t="n">
        <v>0</v>
      </c>
      <c r="BN3622" s="493" t="n">
        <v>0</v>
      </c>
      <c r="BO3622" s="493" t="n">
        <v>0</v>
      </c>
      <c r="BP3622" s="493" t="n">
        <v>0</v>
      </c>
      <c r="BQ3622" s="493" t="n">
        <v>0</v>
      </c>
      <c r="BR3622" s="493" t="n">
        <v>3050.25</v>
      </c>
      <c r="BS3622" s="493" t="n">
        <v>0</v>
      </c>
      <c r="BT3622" s="493" t="n">
        <v>0</v>
      </c>
      <c r="BU3622" s="493" t="n">
        <v>0</v>
      </c>
      <c r="BV3622" s="493" t="n">
        <v>0</v>
      </c>
      <c r="BW3622" s="493" t="n">
        <v>0</v>
      </c>
    </row>
    <row r="3623">
      <c r="A3623" t="inlineStr">
        <is>
          <t>[C9D3] Angiotensin-II 길항제 칼슘길항제 복합제</t>
        </is>
      </c>
      <c r="B3623" t="inlineStr">
        <is>
          <t>알리코</t>
        </is>
      </c>
      <c r="C3623" t="inlineStr">
        <is>
          <t>디오디핀</t>
        </is>
      </c>
      <c r="D3623" t="inlineStr">
        <is>
          <t>알리코</t>
        </is>
      </c>
      <c r="E3623" t="inlineStr">
        <is>
          <t>amlodipine besylate,  valsartan</t>
        </is>
      </c>
      <c r="F3623" t="inlineStr">
        <is>
          <t>종합병원</t>
        </is>
      </c>
      <c r="G3623" t="inlineStr">
        <is>
          <t>Generic</t>
        </is>
      </c>
      <c r="H3623" s="493" t="n">
        <v>1446.31</v>
      </c>
      <c r="I3623" s="493" t="n">
        <v>1122.72</v>
      </c>
      <c r="J3623" s="493" t="n">
        <v>1035.48</v>
      </c>
      <c r="K3623" s="493" t="n">
        <v>963.9</v>
      </c>
      <c r="L3623" s="493" t="n">
        <v>1155.57</v>
      </c>
      <c r="M3623" s="493" t="n">
        <v>933.1799999999999</v>
      </c>
      <c r="N3623" s="493" t="n">
        <v>1079.88</v>
      </c>
      <c r="O3623" s="493" t="n">
        <v>405.44</v>
      </c>
      <c r="P3623" s="493" t="n">
        <v>1415.1</v>
      </c>
      <c r="Q3623" s="493" t="n">
        <v>450.4</v>
      </c>
      <c r="R3623" s="493" t="n">
        <v>1248.6</v>
      </c>
      <c r="S3623" s="493" t="n">
        <v>531.72</v>
      </c>
      <c r="T3623" s="493" t="n">
        <v>1258.84</v>
      </c>
      <c r="U3623" s="493" t="n">
        <v>451.5</v>
      </c>
      <c r="V3623" s="493" t="n">
        <v>702.08</v>
      </c>
      <c r="W3623" s="493" t="n">
        <v>868.58</v>
      </c>
      <c r="X3623" s="493" t="n">
        <v>592.34</v>
      </c>
      <c r="Y3623" s="493" t="n">
        <v>947.96</v>
      </c>
      <c r="Z3623" s="493" t="n">
        <v>1257.6</v>
      </c>
      <c r="AA3623" s="493" t="n">
        <v>127.2</v>
      </c>
      <c r="AB3623" s="493" t="n">
        <v>340.5</v>
      </c>
      <c r="AC3623" s="493" t="n">
        <v>0</v>
      </c>
      <c r="AD3623" s="493" t="n">
        <v>247.28</v>
      </c>
      <c r="AE3623" s="493" t="n">
        <v>963.2</v>
      </c>
      <c r="AF3623" s="493" t="n">
        <v>561.4</v>
      </c>
      <c r="AG3623" s="493" t="n">
        <v>1439.72</v>
      </c>
      <c r="AH3623" s="493" t="n">
        <v>624.11</v>
      </c>
      <c r="AI3623" s="493" t="n">
        <v>1537.56</v>
      </c>
      <c r="AJ3623" s="493" t="n">
        <v>1030.14</v>
      </c>
      <c r="AK3623" s="493" t="n">
        <v>1859.16</v>
      </c>
      <c r="AL3623" s="493" t="n">
        <v>1676.64</v>
      </c>
      <c r="AM3623" s="493" t="n">
        <v>4810.92</v>
      </c>
      <c r="AN3623" s="493" t="n">
        <v>3588.21</v>
      </c>
      <c r="AO3623" s="493" t="n">
        <v>3957.21</v>
      </c>
      <c r="AP3623" s="493" t="n">
        <v>4600.01</v>
      </c>
      <c r="AQ3623" s="493" t="n">
        <v>2905.91</v>
      </c>
      <c r="AR3623" s="493" t="n">
        <v>3108.84</v>
      </c>
      <c r="AS3623" s="493" t="n">
        <v>4348.13</v>
      </c>
      <c r="AT3623" s="493" t="n">
        <v>3638.71</v>
      </c>
      <c r="AU3623" s="493" t="n">
        <v>3603.18</v>
      </c>
      <c r="AV3623" s="493" t="n">
        <v>3650.67</v>
      </c>
      <c r="AW3623" s="493" t="n">
        <v>2927.96</v>
      </c>
      <c r="AX3623" s="493" t="n">
        <v>3753.96</v>
      </c>
      <c r="AY3623" s="493" t="n">
        <v>3479.7</v>
      </c>
      <c r="AZ3623" s="493" t="n">
        <v>3637.3</v>
      </c>
      <c r="BA3623" s="493" t="n">
        <v>2868.99</v>
      </c>
      <c r="BB3623" s="493" t="n">
        <v>2838.48</v>
      </c>
      <c r="BC3623" s="493" t="n">
        <v>3713.3</v>
      </c>
      <c r="BD3623" s="493" t="n">
        <v>4581.2</v>
      </c>
      <c r="BE3623" s="493" t="n">
        <v>1819.88</v>
      </c>
      <c r="BF3623" s="493" t="n">
        <v>2152.21</v>
      </c>
      <c r="BG3623" s="493" t="n">
        <v>3192.55</v>
      </c>
      <c r="BH3623" s="493" t="n">
        <v>2249.14</v>
      </c>
      <c r="BI3623" s="493" t="n">
        <v>3015.94</v>
      </c>
      <c r="BJ3623" s="493" t="n">
        <v>1858.5</v>
      </c>
      <c r="BK3623" s="493" t="n">
        <v>2767.8</v>
      </c>
      <c r="BL3623" s="493" t="n">
        <v>2803.88</v>
      </c>
      <c r="BM3623" s="493" t="n">
        <v>2096.37</v>
      </c>
      <c r="BN3623" s="493" t="n">
        <v>1962.31</v>
      </c>
      <c r="BO3623" s="493" t="n">
        <v>2382.92</v>
      </c>
      <c r="BP3623" s="493" t="n">
        <v>1435.68</v>
      </c>
      <c r="BQ3623" s="493" t="n">
        <v>1406.04</v>
      </c>
      <c r="BR3623" s="493" t="n">
        <v>2313.06</v>
      </c>
      <c r="BS3623" s="493" t="n">
        <v>928.5599999999999</v>
      </c>
      <c r="BT3623" s="493" t="n">
        <v>1731.12</v>
      </c>
      <c r="BU3623" s="493" t="n">
        <v>1608</v>
      </c>
      <c r="BV3623" s="493" t="n">
        <v>1049.1</v>
      </c>
      <c r="BW3623" s="493" t="n">
        <v>1930.45</v>
      </c>
    </row>
    <row r="3624">
      <c r="A3624" t="inlineStr">
        <is>
          <t>[C9D3] Angiotensin-II 길항제 칼슘길항제 복합제</t>
        </is>
      </c>
      <c r="B3624" t="inlineStr">
        <is>
          <t>알리코</t>
        </is>
      </c>
      <c r="C3624" t="inlineStr">
        <is>
          <t>디오디핀</t>
        </is>
      </c>
      <c r="D3624" t="inlineStr">
        <is>
          <t>알리코</t>
        </is>
      </c>
      <c r="E3624" t="inlineStr">
        <is>
          <t>amlodipine besylate,  valsartan</t>
        </is>
      </c>
      <c r="F3624" t="inlineStr">
        <is>
          <t>병원</t>
        </is>
      </c>
      <c r="G3624" t="inlineStr">
        <is>
          <t>Generic</t>
        </is>
      </c>
      <c r="H3624" s="493" t="n">
        <v>17459.9</v>
      </c>
      <c r="I3624" s="493" t="n">
        <v>20925.43</v>
      </c>
      <c r="J3624" s="493" t="n">
        <v>22263.3</v>
      </c>
      <c r="K3624" s="493" t="n">
        <v>20871.4</v>
      </c>
      <c r="L3624" s="493" t="n">
        <v>17739.04</v>
      </c>
      <c r="M3624" s="493" t="n">
        <v>23876</v>
      </c>
      <c r="N3624" s="493" t="n">
        <v>15724.46</v>
      </c>
      <c r="O3624" s="493" t="n">
        <v>27111.6</v>
      </c>
      <c r="P3624" s="493" t="n">
        <v>23782.7</v>
      </c>
      <c r="Q3624" s="493" t="n">
        <v>19979.7</v>
      </c>
      <c r="R3624" s="493" t="n">
        <v>23639.7</v>
      </c>
      <c r="S3624" s="493" t="n">
        <v>28688.93</v>
      </c>
      <c r="T3624" s="493" t="n">
        <v>17472.33</v>
      </c>
      <c r="U3624" s="493" t="n">
        <v>28270.4</v>
      </c>
      <c r="V3624" s="493" t="n">
        <v>24727.2</v>
      </c>
      <c r="W3624" s="493" t="n">
        <v>20013</v>
      </c>
      <c r="X3624" s="493" t="n">
        <v>18630.36</v>
      </c>
      <c r="Y3624" s="493" t="n">
        <v>27357.9</v>
      </c>
      <c r="Z3624" s="493" t="n">
        <v>16529.82</v>
      </c>
      <c r="AA3624" s="493" t="n">
        <v>25338.55</v>
      </c>
      <c r="AB3624" s="493" t="n">
        <v>16192</v>
      </c>
      <c r="AC3624" s="493" t="n">
        <v>22415.2</v>
      </c>
      <c r="AD3624" s="493" t="n">
        <v>25655.3</v>
      </c>
      <c r="AE3624" s="493" t="n">
        <v>29304.04</v>
      </c>
      <c r="AF3624" s="493" t="n">
        <v>22658.95</v>
      </c>
      <c r="AG3624" s="493" t="n">
        <v>30182.1</v>
      </c>
      <c r="AH3624" s="493" t="n">
        <v>26021.62</v>
      </c>
      <c r="AI3624" s="493" t="n">
        <v>29122.51</v>
      </c>
      <c r="AJ3624" s="493" t="n">
        <v>32132.9</v>
      </c>
      <c r="AK3624" s="493" t="n">
        <v>26139.86</v>
      </c>
      <c r="AL3624" s="493" t="n">
        <v>35311.49</v>
      </c>
      <c r="AM3624" s="493" t="n">
        <v>35081.92</v>
      </c>
      <c r="AN3624" s="493" t="n">
        <v>24966.8</v>
      </c>
      <c r="AO3624" s="493" t="n">
        <v>36024.32</v>
      </c>
      <c r="AP3624" s="493" t="n">
        <v>27146.46</v>
      </c>
      <c r="AQ3624" s="493" t="n">
        <v>25225.98</v>
      </c>
      <c r="AR3624" s="493" t="n">
        <v>29224.76</v>
      </c>
      <c r="AS3624" s="493" t="n">
        <v>31172.2</v>
      </c>
      <c r="AT3624" s="493" t="n">
        <v>21929.05</v>
      </c>
      <c r="AU3624" s="493" t="n">
        <v>25772.3</v>
      </c>
      <c r="AV3624" s="493" t="n">
        <v>30290.25</v>
      </c>
      <c r="AW3624" s="493" t="n">
        <v>25957.15</v>
      </c>
      <c r="AX3624" s="493" t="n">
        <v>28851.6</v>
      </c>
      <c r="AY3624" s="493" t="n">
        <v>30097.8</v>
      </c>
      <c r="AZ3624" s="493" t="n">
        <v>5271</v>
      </c>
      <c r="BA3624" s="493" t="n">
        <v>9859.940000000001</v>
      </c>
      <c r="BB3624" s="493" t="n">
        <v>6516.12</v>
      </c>
      <c r="BC3624" s="493" t="n">
        <v>7477.5</v>
      </c>
      <c r="BD3624" s="493" t="n">
        <v>7268.35</v>
      </c>
      <c r="BE3624" s="493" t="n">
        <v>8685</v>
      </c>
      <c r="BF3624" s="493" t="n">
        <v>4511.55</v>
      </c>
      <c r="BG3624" s="493" t="n">
        <v>8843.33</v>
      </c>
      <c r="BH3624" s="493" t="n">
        <v>6090.3</v>
      </c>
      <c r="BI3624" s="493" t="n">
        <v>4357.04</v>
      </c>
      <c r="BJ3624" s="493" t="n">
        <v>4351.2</v>
      </c>
      <c r="BK3624" s="493" t="n">
        <v>8622</v>
      </c>
      <c r="BL3624" s="493" t="n">
        <v>6288.06</v>
      </c>
      <c r="BM3624" s="493" t="n">
        <v>4783.5</v>
      </c>
      <c r="BN3624" s="493" t="n">
        <v>5797.66</v>
      </c>
      <c r="BO3624" s="493" t="n">
        <v>6770.34</v>
      </c>
      <c r="BP3624" s="493" t="n">
        <v>4582.52</v>
      </c>
      <c r="BQ3624" s="493" t="n">
        <v>6336.84</v>
      </c>
      <c r="BR3624" s="493" t="n">
        <v>8417.08</v>
      </c>
      <c r="BS3624" s="493" t="n">
        <v>3759.54</v>
      </c>
      <c r="BT3624" s="493" t="n">
        <v>7090.29</v>
      </c>
      <c r="BU3624" s="493" t="n">
        <v>6695.03</v>
      </c>
      <c r="BV3624" s="493" t="n">
        <v>5626.17</v>
      </c>
      <c r="BW3624" s="493" t="n">
        <v>7515.16</v>
      </c>
    </row>
    <row r="3625">
      <c r="A3625" t="inlineStr">
        <is>
          <t>[C9D3] Angiotensin-II 길항제 칼슘길항제 복합제</t>
        </is>
      </c>
      <c r="B3625" t="inlineStr">
        <is>
          <t>알리코</t>
        </is>
      </c>
      <c r="C3625" t="inlineStr">
        <is>
          <t>디오디핀</t>
        </is>
      </c>
      <c r="D3625" t="inlineStr">
        <is>
          <t>알리코</t>
        </is>
      </c>
      <c r="E3625" t="inlineStr">
        <is>
          <t>amlodipine besylate,  valsartan</t>
        </is>
      </c>
      <c r="F3625" t="inlineStr">
        <is>
          <t>의원</t>
        </is>
      </c>
      <c r="G3625" t="inlineStr">
        <is>
          <t>Generic</t>
        </is>
      </c>
      <c r="H3625" s="493" t="n">
        <v>135987.21</v>
      </c>
      <c r="I3625" s="493" t="n">
        <v>116519.7</v>
      </c>
      <c r="J3625" s="493" t="n">
        <v>144517.45</v>
      </c>
      <c r="K3625" s="493" t="n">
        <v>128865.67</v>
      </c>
      <c r="L3625" s="493" t="n">
        <v>144834.97</v>
      </c>
      <c r="M3625" s="493" t="n">
        <v>137133.23</v>
      </c>
      <c r="N3625" s="493" t="n">
        <v>141683.42</v>
      </c>
      <c r="O3625" s="493" t="n">
        <v>131862</v>
      </c>
      <c r="P3625" s="493" t="n">
        <v>145893.2</v>
      </c>
      <c r="Q3625" s="493" t="n">
        <v>140578.15</v>
      </c>
      <c r="R3625" s="493" t="n">
        <v>153820.35</v>
      </c>
      <c r="S3625" s="493" t="n">
        <v>156497.64</v>
      </c>
      <c r="T3625" s="493" t="n">
        <v>151668.81</v>
      </c>
      <c r="U3625" s="493" t="n">
        <v>143948.19</v>
      </c>
      <c r="V3625" s="493" t="n">
        <v>166886.52</v>
      </c>
      <c r="W3625" s="493" t="n">
        <v>139660.51</v>
      </c>
      <c r="X3625" s="493" t="n">
        <v>143845.61</v>
      </c>
      <c r="Y3625" s="493" t="n">
        <v>77614.57000000001</v>
      </c>
      <c r="Z3625" s="493" t="n">
        <v>93883</v>
      </c>
      <c r="AA3625" s="493" t="n">
        <v>88474.56</v>
      </c>
      <c r="AB3625" s="493" t="n">
        <v>89816.16</v>
      </c>
      <c r="AC3625" s="493" t="n">
        <v>89523.46000000001</v>
      </c>
      <c r="AD3625" s="493" t="n">
        <v>99291.11</v>
      </c>
      <c r="AE3625" s="493" t="n">
        <v>106304.82</v>
      </c>
      <c r="AF3625" s="493" t="n">
        <v>114037.44</v>
      </c>
      <c r="AG3625" s="493" t="n">
        <v>93853.10000000001</v>
      </c>
      <c r="AH3625" s="493" t="n">
        <v>116157.36</v>
      </c>
      <c r="AI3625" s="493" t="n">
        <v>96552.14</v>
      </c>
      <c r="AJ3625" s="493" t="n">
        <v>117910.17</v>
      </c>
      <c r="AK3625" s="493" t="n">
        <v>125434.99</v>
      </c>
      <c r="AL3625" s="493" t="n">
        <v>147280.08</v>
      </c>
      <c r="AM3625" s="493" t="n">
        <v>158831.36</v>
      </c>
      <c r="AN3625" s="493" t="n">
        <v>143337.46</v>
      </c>
      <c r="AO3625" s="493" t="n">
        <v>111881.24</v>
      </c>
      <c r="AP3625" s="493" t="n">
        <v>125454.15</v>
      </c>
      <c r="AQ3625" s="493" t="n">
        <v>110112.77</v>
      </c>
      <c r="AR3625" s="493" t="n">
        <v>121902.17</v>
      </c>
      <c r="AS3625" s="493" t="n">
        <v>109258.5</v>
      </c>
      <c r="AT3625" s="493" t="n">
        <v>114792.9</v>
      </c>
      <c r="AU3625" s="493" t="n">
        <v>129178.49</v>
      </c>
      <c r="AV3625" s="493" t="n">
        <v>129316.37</v>
      </c>
      <c r="AW3625" s="493" t="n">
        <v>119044.23</v>
      </c>
      <c r="AX3625" s="493" t="n">
        <v>128118.73</v>
      </c>
      <c r="AY3625" s="493" t="n">
        <v>119923.41</v>
      </c>
      <c r="AZ3625" s="493" t="n">
        <v>126245.67</v>
      </c>
      <c r="BA3625" s="493" t="n">
        <v>141104.97</v>
      </c>
      <c r="BB3625" s="493" t="n">
        <v>134170.48</v>
      </c>
      <c r="BC3625" s="493" t="n">
        <v>138242.2</v>
      </c>
      <c r="BD3625" s="493" t="n">
        <v>138178.43</v>
      </c>
      <c r="BE3625" s="493" t="n">
        <v>124323.17</v>
      </c>
      <c r="BF3625" s="493" t="n">
        <v>125669.11</v>
      </c>
      <c r="BG3625" s="493" t="n">
        <v>154045.47</v>
      </c>
      <c r="BH3625" s="493" t="n">
        <v>144049.77</v>
      </c>
      <c r="BI3625" s="493" t="n">
        <v>151715.06</v>
      </c>
      <c r="BJ3625" s="493" t="n">
        <v>156407.83</v>
      </c>
      <c r="BK3625" s="493" t="n">
        <v>150974.29</v>
      </c>
      <c r="BL3625" s="493" t="n">
        <v>181193.76</v>
      </c>
      <c r="BM3625" s="493" t="n">
        <v>164809.25</v>
      </c>
      <c r="BN3625" s="493" t="n">
        <v>161936.51</v>
      </c>
      <c r="BO3625" s="493" t="n">
        <v>186289.21</v>
      </c>
      <c r="BP3625" s="493" t="n">
        <v>182441.03</v>
      </c>
      <c r="BQ3625" s="493" t="n">
        <v>165107.93</v>
      </c>
      <c r="BR3625" s="493" t="n">
        <v>179482.27</v>
      </c>
      <c r="BS3625" s="493" t="n">
        <v>181964.91</v>
      </c>
      <c r="BT3625" s="493" t="n">
        <v>180832.89</v>
      </c>
      <c r="BU3625" s="493" t="n">
        <v>178292.16</v>
      </c>
      <c r="BV3625" s="493" t="n">
        <v>189003.69</v>
      </c>
      <c r="BW3625" s="493" t="n">
        <v>178267.63</v>
      </c>
    </row>
    <row r="3626">
      <c r="A3626" t="inlineStr">
        <is>
          <t>[C9D3] Angiotensin-II 길항제 칼슘길항제 복합제</t>
        </is>
      </c>
      <c r="B3626" t="inlineStr">
        <is>
          <t>알리코</t>
        </is>
      </c>
      <c r="C3626" t="inlineStr">
        <is>
          <t>디오디핀</t>
        </is>
      </c>
      <c r="D3626" t="inlineStr">
        <is>
          <t>알리코</t>
        </is>
      </c>
      <c r="E3626" t="inlineStr">
        <is>
          <t>amlodipine besylate,  valsartan</t>
        </is>
      </c>
      <c r="F3626" t="inlineStr">
        <is>
          <t>보건소</t>
        </is>
      </c>
      <c r="G3626" t="inlineStr">
        <is>
          <t>Generic</t>
        </is>
      </c>
      <c r="H3626" s="493" t="n">
        <v>7029.42</v>
      </c>
      <c r="I3626" s="493" t="n">
        <v>6624.6</v>
      </c>
      <c r="J3626" s="493" t="n">
        <v>8349.16</v>
      </c>
      <c r="K3626" s="493" t="n">
        <v>12526.5</v>
      </c>
      <c r="L3626" s="493" t="n">
        <v>7333.2</v>
      </c>
      <c r="M3626" s="493" t="n">
        <v>7491</v>
      </c>
      <c r="N3626" s="493" t="n">
        <v>14751</v>
      </c>
      <c r="O3626" s="493" t="n">
        <v>6412.5</v>
      </c>
      <c r="P3626" s="493" t="n">
        <v>7463.5</v>
      </c>
      <c r="Q3626" s="493" t="n">
        <v>9298.5</v>
      </c>
      <c r="R3626" s="493" t="n">
        <v>7787.7</v>
      </c>
      <c r="S3626" s="493" t="n">
        <v>10822.65</v>
      </c>
      <c r="T3626" s="493" t="n">
        <v>12197.4</v>
      </c>
      <c r="U3626" s="493" t="n">
        <v>8053.2</v>
      </c>
      <c r="V3626" s="493" t="n">
        <v>5666.1</v>
      </c>
      <c r="W3626" s="493" t="n">
        <v>9489.5</v>
      </c>
      <c r="X3626" s="493" t="n">
        <v>5714.4</v>
      </c>
      <c r="Y3626" s="493" t="n">
        <v>4959</v>
      </c>
      <c r="Z3626" s="493" t="n">
        <v>13973.1</v>
      </c>
      <c r="AA3626" s="493" t="n">
        <v>10047.9</v>
      </c>
      <c r="AB3626" s="493" t="n">
        <v>6141</v>
      </c>
      <c r="AC3626" s="493" t="n">
        <v>7521.47</v>
      </c>
      <c r="AD3626" s="493" t="n">
        <v>12643.2</v>
      </c>
      <c r="AE3626" s="493" t="n">
        <v>3253.6</v>
      </c>
      <c r="AF3626" s="493" t="n">
        <v>8686.299999999999</v>
      </c>
      <c r="AG3626" s="493" t="n">
        <v>14755.75</v>
      </c>
      <c r="AH3626" s="493" t="n">
        <v>8670.9</v>
      </c>
      <c r="AI3626" s="493" t="n">
        <v>8917.200000000001</v>
      </c>
      <c r="AJ3626" s="493" t="n">
        <v>9175.799999999999</v>
      </c>
      <c r="AK3626" s="493" t="n">
        <v>5936.65</v>
      </c>
      <c r="AL3626" s="493" t="n">
        <v>7225.8</v>
      </c>
      <c r="AM3626" s="493" t="n">
        <v>18653.7</v>
      </c>
      <c r="AN3626" s="493" t="n">
        <v>9668.6</v>
      </c>
      <c r="AO3626" s="493" t="n">
        <v>7911</v>
      </c>
      <c r="AP3626" s="493" t="n">
        <v>9254.6</v>
      </c>
      <c r="AQ3626" s="493" t="n">
        <v>7139.55</v>
      </c>
      <c r="AR3626" s="493" t="n">
        <v>9757.110000000001</v>
      </c>
      <c r="AS3626" s="493" t="n">
        <v>12659.3</v>
      </c>
      <c r="AT3626" s="493" t="n">
        <v>9971.92</v>
      </c>
      <c r="AU3626" s="493" t="n">
        <v>12460.82</v>
      </c>
      <c r="AV3626" s="493" t="n">
        <v>11270.7</v>
      </c>
      <c r="AW3626" s="493" t="n">
        <v>14143.24</v>
      </c>
      <c r="AX3626" s="493" t="n">
        <v>18122.7</v>
      </c>
      <c r="AY3626" s="493" t="n">
        <v>9054</v>
      </c>
      <c r="AZ3626" s="493" t="n">
        <v>20421.34</v>
      </c>
      <c r="BA3626" s="493" t="n">
        <v>28115.4</v>
      </c>
      <c r="BB3626" s="493" t="n">
        <v>17013.9</v>
      </c>
      <c r="BC3626" s="493" t="n">
        <v>12060.6</v>
      </c>
      <c r="BD3626" s="493" t="n">
        <v>34263</v>
      </c>
      <c r="BE3626" s="493" t="n">
        <v>27054.45</v>
      </c>
      <c r="BF3626" s="493" t="n">
        <v>23418.9</v>
      </c>
      <c r="BG3626" s="493" t="n">
        <v>22347.15</v>
      </c>
      <c r="BH3626" s="493" t="n">
        <v>20613.9</v>
      </c>
      <c r="BI3626" s="493" t="n">
        <v>19180.8</v>
      </c>
      <c r="BJ3626" s="493" t="n">
        <v>25056.3</v>
      </c>
      <c r="BK3626" s="493" t="n">
        <v>16889.7</v>
      </c>
      <c r="BL3626" s="493" t="n">
        <v>35605.35</v>
      </c>
      <c r="BM3626" s="493" t="n">
        <v>16124.55</v>
      </c>
      <c r="BN3626" s="493" t="n">
        <v>24397.62</v>
      </c>
      <c r="BO3626" s="493" t="n">
        <v>22931.7</v>
      </c>
      <c r="BP3626" s="493" t="n">
        <v>30719.4</v>
      </c>
      <c r="BQ3626" s="493" t="n">
        <v>22207.2</v>
      </c>
      <c r="BR3626" s="493" t="n">
        <v>17418.38</v>
      </c>
      <c r="BS3626" s="493" t="n">
        <v>17208.3</v>
      </c>
      <c r="BT3626" s="493" t="n">
        <v>17984.76</v>
      </c>
      <c r="BU3626" s="493" t="n">
        <v>30368.71</v>
      </c>
      <c r="BV3626" s="493" t="n">
        <v>24780.9</v>
      </c>
      <c r="BW3626" s="493" t="n">
        <v>24553.2</v>
      </c>
    </row>
    <row r="3627">
      <c r="A3627" t="inlineStr">
        <is>
          <t>[C9D3] Angiotensin-II 길항제 칼슘길항제 복합제</t>
        </is>
      </c>
      <c r="B3627" t="inlineStr">
        <is>
          <t>알리코</t>
        </is>
      </c>
      <c r="C3627" t="inlineStr">
        <is>
          <t>디오디핀</t>
        </is>
      </c>
      <c r="D3627" t="inlineStr">
        <is>
          <t>알리코</t>
        </is>
      </c>
      <c r="E3627" t="inlineStr">
        <is>
          <t>amlodipine besylate,  valsartan</t>
        </is>
      </c>
      <c r="F3627" t="inlineStr">
        <is>
          <t>기타(치과의원, 치과병원 등)</t>
        </is>
      </c>
      <c r="G3627" t="inlineStr">
        <is>
          <t>Generic</t>
        </is>
      </c>
      <c r="H3627" s="493" t="n">
        <v>513</v>
      </c>
      <c r="I3627" s="493" t="n">
        <v>388.8</v>
      </c>
      <c r="J3627" s="493" t="n">
        <v>0</v>
      </c>
      <c r="K3627" s="493" t="n">
        <v>770.4</v>
      </c>
      <c r="L3627" s="493" t="n">
        <v>0</v>
      </c>
      <c r="M3627" s="493" t="n">
        <v>196.8</v>
      </c>
      <c r="N3627" s="493" t="n">
        <v>565.2</v>
      </c>
      <c r="O3627" s="493" t="n">
        <v>169.2</v>
      </c>
      <c r="P3627" s="493" t="n">
        <v>0</v>
      </c>
      <c r="Q3627" s="493" t="n">
        <v>477</v>
      </c>
      <c r="R3627" s="493" t="n">
        <v>315.9</v>
      </c>
      <c r="S3627" s="493" t="n">
        <v>223.2</v>
      </c>
      <c r="T3627" s="493" t="n">
        <v>327.6</v>
      </c>
      <c r="U3627" s="493" t="n">
        <v>542.4</v>
      </c>
      <c r="V3627" s="493" t="n">
        <v>0</v>
      </c>
      <c r="W3627" s="493" t="n">
        <v>869.4</v>
      </c>
      <c r="X3627" s="493" t="n">
        <v>0</v>
      </c>
      <c r="Y3627" s="493" t="n">
        <v>217.8</v>
      </c>
      <c r="Z3627" s="493" t="n">
        <v>344.7</v>
      </c>
      <c r="AA3627" s="493" t="n">
        <v>210</v>
      </c>
      <c r="AB3627" s="493" t="n">
        <v>0</v>
      </c>
      <c r="AC3627" s="493" t="n">
        <v>523.5</v>
      </c>
      <c r="AD3627" s="493" t="n">
        <v>0</v>
      </c>
      <c r="AE3627" s="493" t="n">
        <v>210.6</v>
      </c>
      <c r="AF3627" s="493" t="n">
        <v>631.2</v>
      </c>
      <c r="AG3627" s="493" t="n">
        <v>256.2</v>
      </c>
      <c r="AH3627" s="493" t="n">
        <v>0</v>
      </c>
      <c r="AI3627" s="493" t="n">
        <v>374.4</v>
      </c>
      <c r="AJ3627" s="493" t="n">
        <v>279</v>
      </c>
      <c r="AK3627" s="493" t="n">
        <v>249.6</v>
      </c>
      <c r="AL3627" s="493" t="n">
        <v>407.7</v>
      </c>
      <c r="AM3627" s="493" t="n">
        <v>0</v>
      </c>
      <c r="AN3627" s="493" t="n">
        <v>240</v>
      </c>
      <c r="AO3627" s="493" t="n">
        <v>377.1</v>
      </c>
      <c r="AP3627" s="493" t="n">
        <v>301.8</v>
      </c>
      <c r="AQ3627" s="493" t="n">
        <v>0</v>
      </c>
      <c r="AR3627" s="493" t="n">
        <v>657</v>
      </c>
      <c r="AS3627" s="493" t="n">
        <v>0</v>
      </c>
      <c r="AT3627" s="493" t="n">
        <v>257.4</v>
      </c>
      <c r="AU3627" s="493" t="n">
        <v>367.2</v>
      </c>
      <c r="AV3627" s="493" t="n">
        <v>267.6</v>
      </c>
      <c r="AW3627" s="493" t="n">
        <v>0</v>
      </c>
      <c r="AX3627" s="493" t="n">
        <v>699</v>
      </c>
      <c r="AY3627" s="493" t="n">
        <v>0</v>
      </c>
      <c r="AZ3627" s="493" t="n">
        <v>901.8</v>
      </c>
      <c r="BA3627" s="493" t="n">
        <v>159.3</v>
      </c>
      <c r="BB3627" s="493" t="n">
        <v>405</v>
      </c>
      <c r="BC3627" s="493" t="n">
        <v>528</v>
      </c>
      <c r="BD3627" s="493" t="n">
        <v>0</v>
      </c>
      <c r="BE3627" s="493" t="n">
        <v>0</v>
      </c>
      <c r="BF3627" s="493" t="n">
        <v>0</v>
      </c>
      <c r="BG3627" s="493" t="n">
        <v>0</v>
      </c>
      <c r="BH3627" s="493" t="n">
        <v>0</v>
      </c>
      <c r="BI3627" s="493" t="n">
        <v>0</v>
      </c>
      <c r="BJ3627" s="493" t="n">
        <v>0</v>
      </c>
      <c r="BK3627" s="493" t="n">
        <v>0</v>
      </c>
      <c r="BL3627" s="493" t="n">
        <v>0</v>
      </c>
      <c r="BM3627" s="493" t="n">
        <v>0</v>
      </c>
      <c r="BN3627" s="493" t="n">
        <v>0</v>
      </c>
      <c r="BO3627" s="493" t="n">
        <v>0</v>
      </c>
      <c r="BP3627" s="493" t="n">
        <v>0</v>
      </c>
      <c r="BQ3627" s="493" t="n">
        <v>0</v>
      </c>
      <c r="BR3627" s="493" t="n">
        <v>0</v>
      </c>
      <c r="BS3627" s="493" t="n">
        <v>0</v>
      </c>
      <c r="BT3627" s="493" t="n">
        <v>0</v>
      </c>
      <c r="BU3627" s="493" t="n">
        <v>0</v>
      </c>
      <c r="BV3627" s="493" t="n">
        <v>0</v>
      </c>
      <c r="BW3627" s="493" t="n">
        <v>0</v>
      </c>
    </row>
    <row r="3628">
      <c r="A3628" t="inlineStr">
        <is>
          <t>[C9D3] Angiotensin-II 길항제 칼슘길항제 복합제</t>
        </is>
      </c>
      <c r="B3628" t="inlineStr">
        <is>
          <t>알리코</t>
        </is>
      </c>
      <c r="C3628" t="inlineStr">
        <is>
          <t>세라칸 에이치씨티</t>
        </is>
      </c>
      <c r="D3628" t="inlineStr">
        <is>
          <t>알리코</t>
        </is>
      </c>
      <c r="E3628" t="inlineStr">
        <is>
          <t>amlodipine besylate,  hydrochlorothiazide,  olmesartan medoxomil</t>
        </is>
      </c>
      <c r="F3628" t="inlineStr">
        <is>
          <t>종합병원</t>
        </is>
      </c>
      <c r="G3628" t="inlineStr">
        <is>
          <t>Generic</t>
        </is>
      </c>
      <c r="H3628" s="493" t="n">
        <v>0</v>
      </c>
      <c r="I3628" s="493" t="n">
        <v>0</v>
      </c>
      <c r="J3628" s="493" t="n">
        <v>0</v>
      </c>
      <c r="K3628" s="493" t="n">
        <v>0</v>
      </c>
      <c r="L3628" s="493" t="n">
        <v>0</v>
      </c>
      <c r="M3628" s="493" t="n">
        <v>0</v>
      </c>
      <c r="N3628" s="493" t="n">
        <v>0</v>
      </c>
      <c r="O3628" s="493" t="n">
        <v>0</v>
      </c>
      <c r="P3628" s="493" t="n">
        <v>0</v>
      </c>
      <c r="Q3628" s="493" t="n">
        <v>0</v>
      </c>
      <c r="R3628" s="493" t="n">
        <v>140</v>
      </c>
      <c r="S3628" s="493" t="n">
        <v>0</v>
      </c>
      <c r="T3628" s="493" t="n">
        <v>0</v>
      </c>
      <c r="U3628" s="493" t="n">
        <v>0</v>
      </c>
      <c r="V3628" s="493" t="n">
        <v>0</v>
      </c>
      <c r="W3628" s="493" t="n">
        <v>0</v>
      </c>
      <c r="X3628" s="493" t="n">
        <v>0</v>
      </c>
      <c r="Y3628" s="493" t="n">
        <v>0</v>
      </c>
      <c r="Z3628" s="493" t="n">
        <v>0</v>
      </c>
      <c r="AA3628" s="493" t="n">
        <v>0</v>
      </c>
      <c r="AB3628" s="493" t="n">
        <v>0</v>
      </c>
      <c r="AC3628" s="493" t="n">
        <v>0</v>
      </c>
      <c r="AD3628" s="493" t="n">
        <v>0</v>
      </c>
      <c r="AE3628" s="493" t="n">
        <v>0</v>
      </c>
      <c r="AF3628" s="493" t="n">
        <v>0</v>
      </c>
      <c r="AG3628" s="493" t="n">
        <v>110.4</v>
      </c>
      <c r="AH3628" s="493" t="n">
        <v>497.1</v>
      </c>
      <c r="AI3628" s="493" t="n">
        <v>187.2</v>
      </c>
      <c r="AJ3628" s="493" t="n">
        <v>666.6</v>
      </c>
      <c r="AK3628" s="493" t="n">
        <v>454.72</v>
      </c>
      <c r="AL3628" s="493" t="n">
        <v>717.8</v>
      </c>
      <c r="AM3628" s="493" t="n">
        <v>648.6</v>
      </c>
      <c r="AN3628" s="493" t="n">
        <v>392.7</v>
      </c>
      <c r="AO3628" s="493" t="n">
        <v>351</v>
      </c>
      <c r="AP3628" s="493" t="n">
        <v>468</v>
      </c>
      <c r="AQ3628" s="493" t="n">
        <v>709.2</v>
      </c>
      <c r="AR3628" s="493" t="n">
        <v>306</v>
      </c>
      <c r="AS3628" s="493" t="n">
        <v>657</v>
      </c>
      <c r="AT3628" s="493" t="n">
        <v>3862.08</v>
      </c>
      <c r="AU3628" s="493" t="n">
        <v>6084.9</v>
      </c>
      <c r="AV3628" s="493" t="n">
        <v>5823.6</v>
      </c>
      <c r="AW3628" s="493" t="n">
        <v>6400.8</v>
      </c>
      <c r="AX3628" s="493" t="n">
        <v>4530.15</v>
      </c>
      <c r="AY3628" s="493" t="n">
        <v>6250.5</v>
      </c>
      <c r="AZ3628" s="493" t="n">
        <v>4131.6</v>
      </c>
      <c r="BA3628" s="493" t="n">
        <v>5530.01</v>
      </c>
      <c r="BB3628" s="493" t="n">
        <v>4312.36</v>
      </c>
      <c r="BC3628" s="493" t="n">
        <v>4504.8</v>
      </c>
      <c r="BD3628" s="493" t="n">
        <v>3948.3</v>
      </c>
      <c r="BE3628" s="493" t="n">
        <v>5361.5</v>
      </c>
      <c r="BF3628" s="493" t="n">
        <v>2705.1</v>
      </c>
      <c r="BG3628" s="493" t="n">
        <v>3652.2</v>
      </c>
      <c r="BH3628" s="493" t="n">
        <v>4427.06</v>
      </c>
      <c r="BI3628" s="493" t="n">
        <v>4743.9</v>
      </c>
      <c r="BJ3628" s="493" t="n">
        <v>3601.8</v>
      </c>
      <c r="BK3628" s="493" t="n">
        <v>3776.7</v>
      </c>
      <c r="BL3628" s="493" t="n">
        <v>4021.8</v>
      </c>
      <c r="BM3628" s="493" t="n">
        <v>3876.6</v>
      </c>
      <c r="BN3628" s="493" t="n">
        <v>3939.8</v>
      </c>
      <c r="BO3628" s="493" t="n">
        <v>4598.23</v>
      </c>
      <c r="BP3628" s="493" t="n">
        <v>4896.9</v>
      </c>
      <c r="BQ3628" s="493" t="n">
        <v>4857</v>
      </c>
      <c r="BR3628" s="493" t="n">
        <v>4428</v>
      </c>
      <c r="BS3628" s="493" t="n">
        <v>5450.1</v>
      </c>
      <c r="BT3628" s="493" t="n">
        <v>2931.6</v>
      </c>
      <c r="BU3628" s="493" t="n">
        <v>4926.4</v>
      </c>
      <c r="BV3628" s="493" t="n">
        <v>5453.16</v>
      </c>
      <c r="BW3628" s="493" t="n">
        <v>5957.75</v>
      </c>
    </row>
    <row r="3629">
      <c r="A3629" t="inlineStr">
        <is>
          <t>[C9D3] Angiotensin-II 길항제 칼슘길항제 복합제</t>
        </is>
      </c>
      <c r="B3629" t="inlineStr">
        <is>
          <t>알리코</t>
        </is>
      </c>
      <c r="C3629" t="inlineStr">
        <is>
          <t>세라칸 에이치씨티</t>
        </is>
      </c>
      <c r="D3629" t="inlineStr">
        <is>
          <t>알리코</t>
        </is>
      </c>
      <c r="E3629" t="inlineStr">
        <is>
          <t>amlodipine besylate,  hydrochlorothiazide,  olmesartan medoxomil</t>
        </is>
      </c>
      <c r="F3629" t="inlineStr">
        <is>
          <t>병원</t>
        </is>
      </c>
      <c r="G3629" t="inlineStr">
        <is>
          <t>Generic</t>
        </is>
      </c>
      <c r="H3629" s="493" t="n">
        <v>2568.91</v>
      </c>
      <c r="I3629" s="493" t="n">
        <v>3314.66</v>
      </c>
      <c r="J3629" s="493" t="n">
        <v>4588.9</v>
      </c>
      <c r="K3629" s="493" t="n">
        <v>1479.46</v>
      </c>
      <c r="L3629" s="493" t="n">
        <v>1682.82</v>
      </c>
      <c r="M3629" s="493" t="n">
        <v>1989.7</v>
      </c>
      <c r="N3629" s="493" t="n">
        <v>2171.3</v>
      </c>
      <c r="O3629" s="493" t="n">
        <v>1785.46</v>
      </c>
      <c r="P3629" s="493" t="n">
        <v>1474.76</v>
      </c>
      <c r="Q3629" s="493" t="n">
        <v>3236.82</v>
      </c>
      <c r="R3629" s="493" t="n">
        <v>2210.3</v>
      </c>
      <c r="S3629" s="493" t="n">
        <v>4207.32</v>
      </c>
      <c r="T3629" s="493" t="n">
        <v>3426.1</v>
      </c>
      <c r="U3629" s="493" t="n">
        <v>2607.82</v>
      </c>
      <c r="V3629" s="493" t="n">
        <v>3621.86</v>
      </c>
      <c r="W3629" s="493" t="n">
        <v>1660.9</v>
      </c>
      <c r="X3629" s="493" t="n">
        <v>2558.4</v>
      </c>
      <c r="Y3629" s="493" t="n">
        <v>2180.48</v>
      </c>
      <c r="Z3629" s="493" t="n">
        <v>3042.56</v>
      </c>
      <c r="AA3629" s="493" t="n">
        <v>1766.67</v>
      </c>
      <c r="AB3629" s="493" t="n">
        <v>2724.48</v>
      </c>
      <c r="AC3629" s="493" t="n">
        <v>2588.66</v>
      </c>
      <c r="AD3629" s="493" t="n">
        <v>2600</v>
      </c>
      <c r="AE3629" s="493" t="n">
        <v>2779.36</v>
      </c>
      <c r="AF3629" s="493" t="n">
        <v>3858.96</v>
      </c>
      <c r="AG3629" s="493" t="n">
        <v>4646.26</v>
      </c>
      <c r="AH3629" s="493" t="n">
        <v>3597</v>
      </c>
      <c r="AI3629" s="493" t="n">
        <v>8040.1</v>
      </c>
      <c r="AJ3629" s="493" t="n">
        <v>5727.1</v>
      </c>
      <c r="AK3629" s="493" t="n">
        <v>2734.4</v>
      </c>
      <c r="AL3629" s="493" t="n">
        <v>3380.88</v>
      </c>
      <c r="AM3629" s="493" t="n">
        <v>2263.4</v>
      </c>
      <c r="AN3629" s="493" t="n">
        <v>4292.64</v>
      </c>
      <c r="AO3629" s="493" t="n">
        <v>1737.4</v>
      </c>
      <c r="AP3629" s="493" t="n">
        <v>3224</v>
      </c>
      <c r="AQ3629" s="493" t="n">
        <v>2262.8</v>
      </c>
      <c r="AR3629" s="493" t="n">
        <v>896.4</v>
      </c>
      <c r="AS3629" s="493" t="n">
        <v>240</v>
      </c>
      <c r="AT3629" s="493" t="n">
        <v>602.4</v>
      </c>
      <c r="AU3629" s="493" t="n">
        <v>240.3</v>
      </c>
      <c r="AV3629" s="493" t="n">
        <v>240</v>
      </c>
      <c r="AW3629" s="493" t="n">
        <v>240</v>
      </c>
      <c r="AX3629" s="493" t="n">
        <v>120</v>
      </c>
      <c r="AY3629" s="493" t="n">
        <v>1811.4</v>
      </c>
      <c r="AZ3629" s="493" t="n">
        <v>240.3</v>
      </c>
      <c r="BA3629" s="493" t="n">
        <v>481.2</v>
      </c>
      <c r="BB3629" s="493" t="n">
        <v>244.2</v>
      </c>
      <c r="BC3629" s="493" t="n">
        <v>600.6</v>
      </c>
      <c r="BD3629" s="493" t="n">
        <v>242.4</v>
      </c>
      <c r="BE3629" s="493" t="n">
        <v>486</v>
      </c>
      <c r="BF3629" s="493" t="n">
        <v>487.8</v>
      </c>
      <c r="BG3629" s="493" t="n">
        <v>498.6</v>
      </c>
      <c r="BH3629" s="493" t="n">
        <v>645</v>
      </c>
      <c r="BI3629" s="493" t="n">
        <v>1111.2</v>
      </c>
      <c r="BJ3629" s="493" t="n">
        <v>147.6</v>
      </c>
      <c r="BK3629" s="493" t="n">
        <v>486.6</v>
      </c>
      <c r="BL3629" s="493" t="n">
        <v>381</v>
      </c>
      <c r="BM3629" s="493" t="n">
        <v>480</v>
      </c>
      <c r="BN3629" s="493" t="n">
        <v>276.9</v>
      </c>
      <c r="BO3629" s="493" t="n">
        <v>1054.5</v>
      </c>
      <c r="BP3629" s="493" t="n">
        <v>0</v>
      </c>
      <c r="BQ3629" s="493" t="n">
        <v>1684.6</v>
      </c>
      <c r="BR3629" s="493" t="n">
        <v>1001.7</v>
      </c>
      <c r="BS3629" s="493" t="n">
        <v>671.4</v>
      </c>
      <c r="BT3629" s="493" t="n">
        <v>368.4</v>
      </c>
      <c r="BU3629" s="493" t="n">
        <v>1532.4</v>
      </c>
      <c r="BV3629" s="493" t="n">
        <v>1013.1</v>
      </c>
      <c r="BW3629" s="493" t="n">
        <v>1088.1</v>
      </c>
    </row>
    <row r="3630">
      <c r="A3630" t="inlineStr">
        <is>
          <t>[C9D3] Angiotensin-II 길항제 칼슘길항제 복합제</t>
        </is>
      </c>
      <c r="B3630" t="inlineStr">
        <is>
          <t>알리코</t>
        </is>
      </c>
      <c r="C3630" t="inlineStr">
        <is>
          <t>세라칸 에이치씨티</t>
        </is>
      </c>
      <c r="D3630" t="inlineStr">
        <is>
          <t>알리코</t>
        </is>
      </c>
      <c r="E3630" t="inlineStr">
        <is>
          <t>amlodipine besylate,  hydrochlorothiazide,  olmesartan medoxomil</t>
        </is>
      </c>
      <c r="F3630" t="inlineStr">
        <is>
          <t>의원</t>
        </is>
      </c>
      <c r="G3630" t="inlineStr">
        <is>
          <t>Generic</t>
        </is>
      </c>
      <c r="H3630" s="493" t="n">
        <v>86427.94</v>
      </c>
      <c r="I3630" s="493" t="n">
        <v>98263.11</v>
      </c>
      <c r="J3630" s="493" t="n">
        <v>100916.96</v>
      </c>
      <c r="K3630" s="493" t="n">
        <v>111464</v>
      </c>
      <c r="L3630" s="493" t="n">
        <v>106442.16</v>
      </c>
      <c r="M3630" s="493" t="n">
        <v>109045.83</v>
      </c>
      <c r="N3630" s="493" t="n">
        <v>113703.44</v>
      </c>
      <c r="O3630" s="493" t="n">
        <v>114850.42</v>
      </c>
      <c r="P3630" s="493" t="n">
        <v>106508.58</v>
      </c>
      <c r="Q3630" s="493" t="n">
        <v>107303.04</v>
      </c>
      <c r="R3630" s="493" t="n">
        <v>111578.01</v>
      </c>
      <c r="S3630" s="493" t="n">
        <v>138408.87</v>
      </c>
      <c r="T3630" s="493" t="n">
        <v>118552.01</v>
      </c>
      <c r="U3630" s="493" t="n">
        <v>127561.98</v>
      </c>
      <c r="V3630" s="493" t="n">
        <v>132624.67</v>
      </c>
      <c r="W3630" s="493" t="n">
        <v>128287.59</v>
      </c>
      <c r="X3630" s="493" t="n">
        <v>130778.87</v>
      </c>
      <c r="Y3630" s="493" t="n">
        <v>129760.89</v>
      </c>
      <c r="Z3630" s="493" t="n">
        <v>125285</v>
      </c>
      <c r="AA3630" s="493" t="n">
        <v>119891.8</v>
      </c>
      <c r="AB3630" s="493" t="n">
        <v>129392.25</v>
      </c>
      <c r="AC3630" s="493" t="n">
        <v>127361.15</v>
      </c>
      <c r="AD3630" s="493" t="n">
        <v>129449.63</v>
      </c>
      <c r="AE3630" s="493" t="n">
        <v>149067.1</v>
      </c>
      <c r="AF3630" s="493" t="n">
        <v>148394.66</v>
      </c>
      <c r="AG3630" s="493" t="n">
        <v>154359.04</v>
      </c>
      <c r="AH3630" s="493" t="n">
        <v>163265.9</v>
      </c>
      <c r="AI3630" s="493" t="n">
        <v>162252.88</v>
      </c>
      <c r="AJ3630" s="493" t="n">
        <v>172058.84</v>
      </c>
      <c r="AK3630" s="493" t="n">
        <v>178131.53</v>
      </c>
      <c r="AL3630" s="493" t="n">
        <v>176337.59</v>
      </c>
      <c r="AM3630" s="493" t="n">
        <v>174967.31</v>
      </c>
      <c r="AN3630" s="493" t="n">
        <v>168368.68</v>
      </c>
      <c r="AO3630" s="493" t="n">
        <v>172273.84</v>
      </c>
      <c r="AP3630" s="493" t="n">
        <v>177328.76</v>
      </c>
      <c r="AQ3630" s="493" t="n">
        <v>173066.77</v>
      </c>
      <c r="AR3630" s="493" t="n">
        <v>146080.69</v>
      </c>
      <c r="AS3630" s="493" t="n">
        <v>101969</v>
      </c>
      <c r="AT3630" s="493" t="n">
        <v>117999.42</v>
      </c>
      <c r="AU3630" s="493" t="n">
        <v>128932.85</v>
      </c>
      <c r="AV3630" s="493" t="n">
        <v>140565.16</v>
      </c>
      <c r="AW3630" s="493" t="n">
        <v>128188.19</v>
      </c>
      <c r="AX3630" s="493" t="n">
        <v>123695.98</v>
      </c>
      <c r="AY3630" s="493" t="n">
        <v>129423.75</v>
      </c>
      <c r="AZ3630" s="493" t="n">
        <v>116418.59</v>
      </c>
      <c r="BA3630" s="493" t="n">
        <v>114196.72</v>
      </c>
      <c r="BB3630" s="493" t="n">
        <v>113469.55</v>
      </c>
      <c r="BC3630" s="493" t="n">
        <v>118641.87</v>
      </c>
      <c r="BD3630" s="493" t="n">
        <v>98934.53999999999</v>
      </c>
      <c r="BE3630" s="493" t="n">
        <v>66093.95</v>
      </c>
      <c r="BF3630" s="493" t="n">
        <v>59571.29</v>
      </c>
      <c r="BG3630" s="493" t="n">
        <v>71165.7</v>
      </c>
      <c r="BH3630" s="493" t="n">
        <v>79532.2</v>
      </c>
      <c r="BI3630" s="493" t="n">
        <v>83585.36</v>
      </c>
      <c r="BJ3630" s="493" t="n">
        <v>86352.02</v>
      </c>
      <c r="BK3630" s="493" t="n">
        <v>79021.67</v>
      </c>
      <c r="BL3630" s="493" t="n">
        <v>101363.79</v>
      </c>
      <c r="BM3630" s="493" t="n">
        <v>78012.69</v>
      </c>
      <c r="BN3630" s="493" t="n">
        <v>79295.63</v>
      </c>
      <c r="BO3630" s="493" t="n">
        <v>92871.69</v>
      </c>
      <c r="BP3630" s="493" t="n">
        <v>87376.89999999999</v>
      </c>
      <c r="BQ3630" s="493" t="n">
        <v>83289.36</v>
      </c>
      <c r="BR3630" s="493" t="n">
        <v>95507.58</v>
      </c>
      <c r="BS3630" s="493" t="n">
        <v>100439.31</v>
      </c>
      <c r="BT3630" s="493" t="n">
        <v>108428.26</v>
      </c>
      <c r="BU3630" s="493" t="n">
        <v>105564.23</v>
      </c>
      <c r="BV3630" s="493" t="n">
        <v>133438.63</v>
      </c>
      <c r="BW3630" s="493" t="n">
        <v>116000.4</v>
      </c>
    </row>
    <row r="3631">
      <c r="A3631" t="inlineStr">
        <is>
          <t>[C9D3] Angiotensin-II 길항제 칼슘길항제 복합제</t>
        </is>
      </c>
      <c r="B3631" t="inlineStr">
        <is>
          <t>알리코</t>
        </is>
      </c>
      <c r="C3631" t="inlineStr">
        <is>
          <t>세라칸 에이치씨티</t>
        </is>
      </c>
      <c r="D3631" t="inlineStr">
        <is>
          <t>알리코</t>
        </is>
      </c>
      <c r="E3631" t="inlineStr">
        <is>
          <t>amlodipine besylate,  hydrochlorothiazide,  olmesartan medoxomil</t>
        </is>
      </c>
      <c r="F3631" t="inlineStr">
        <is>
          <t>보건소</t>
        </is>
      </c>
      <c r="G3631" t="inlineStr">
        <is>
          <t>Generic</t>
        </is>
      </c>
      <c r="H3631" s="493" t="n">
        <v>0</v>
      </c>
      <c r="I3631" s="493" t="n">
        <v>0</v>
      </c>
      <c r="J3631" s="493" t="n">
        <v>0</v>
      </c>
      <c r="K3631" s="493" t="n">
        <v>0</v>
      </c>
      <c r="L3631" s="493" t="n">
        <v>0</v>
      </c>
      <c r="M3631" s="493" t="n">
        <v>0</v>
      </c>
      <c r="N3631" s="493" t="n">
        <v>0</v>
      </c>
      <c r="O3631" s="493" t="n">
        <v>83.40000000000001</v>
      </c>
      <c r="P3631" s="493" t="n">
        <v>0</v>
      </c>
      <c r="Q3631" s="493" t="n">
        <v>84</v>
      </c>
      <c r="R3631" s="493" t="n">
        <v>90.90000000000001</v>
      </c>
      <c r="S3631" s="493" t="n">
        <v>416.7</v>
      </c>
      <c r="T3631" s="493" t="n">
        <v>1509.3</v>
      </c>
      <c r="U3631" s="493" t="n">
        <v>1650.6</v>
      </c>
      <c r="V3631" s="493" t="n">
        <v>1937.69</v>
      </c>
      <c r="W3631" s="493" t="n">
        <v>1719.22</v>
      </c>
      <c r="X3631" s="493" t="n">
        <v>1324.65</v>
      </c>
      <c r="Y3631" s="493" t="n">
        <v>408.6</v>
      </c>
      <c r="Z3631" s="493" t="n">
        <v>25.8</v>
      </c>
      <c r="AA3631" s="493" t="n">
        <v>285.3</v>
      </c>
      <c r="AB3631" s="493" t="n">
        <v>53.4</v>
      </c>
      <c r="AC3631" s="493" t="n">
        <v>383.7</v>
      </c>
      <c r="AD3631" s="493" t="n">
        <v>876.6</v>
      </c>
      <c r="AE3631" s="493" t="n">
        <v>2240.61</v>
      </c>
      <c r="AF3631" s="493" t="n">
        <v>1063.2</v>
      </c>
      <c r="AG3631" s="493" t="n">
        <v>1678.5</v>
      </c>
      <c r="AH3631" s="493" t="n">
        <v>1521.3</v>
      </c>
      <c r="AI3631" s="493" t="n">
        <v>1659.3</v>
      </c>
      <c r="AJ3631" s="493" t="n">
        <v>966</v>
      </c>
      <c r="AK3631" s="493" t="n">
        <v>2795.1</v>
      </c>
      <c r="AL3631" s="493" t="n">
        <v>1318.5</v>
      </c>
      <c r="AM3631" s="493" t="n">
        <v>1555.2</v>
      </c>
      <c r="AN3631" s="493" t="n">
        <v>1008.9</v>
      </c>
      <c r="AO3631" s="493" t="n">
        <v>2344.5</v>
      </c>
      <c r="AP3631" s="493" t="n">
        <v>276.9</v>
      </c>
      <c r="AQ3631" s="493" t="n">
        <v>2503.5</v>
      </c>
      <c r="AR3631" s="493" t="n">
        <v>1153.5</v>
      </c>
      <c r="AS3631" s="493" t="n">
        <v>644.4</v>
      </c>
      <c r="AT3631" s="493" t="n">
        <v>666</v>
      </c>
      <c r="AU3631" s="493" t="n">
        <v>704.1</v>
      </c>
      <c r="AV3631" s="493" t="n">
        <v>606.3</v>
      </c>
      <c r="AW3631" s="493" t="n">
        <v>3503.4</v>
      </c>
      <c r="AX3631" s="493" t="n">
        <v>2332.8</v>
      </c>
      <c r="AY3631" s="493" t="n">
        <v>2587.2</v>
      </c>
      <c r="AZ3631" s="493" t="n">
        <v>4535.1</v>
      </c>
      <c r="BA3631" s="493" t="n">
        <v>3488.4</v>
      </c>
      <c r="BB3631" s="493" t="n">
        <v>2496</v>
      </c>
      <c r="BC3631" s="493" t="n">
        <v>3131.4</v>
      </c>
      <c r="BD3631" s="493" t="n">
        <v>842.85</v>
      </c>
      <c r="BE3631" s="493" t="n">
        <v>6519.6</v>
      </c>
      <c r="BF3631" s="493" t="n">
        <v>1687.5</v>
      </c>
      <c r="BG3631" s="493" t="n">
        <v>3792.3</v>
      </c>
      <c r="BH3631" s="493" t="n">
        <v>3180.6</v>
      </c>
      <c r="BI3631" s="493" t="n">
        <v>3447</v>
      </c>
      <c r="BJ3631" s="493" t="n">
        <v>3377.4</v>
      </c>
      <c r="BK3631" s="493" t="n">
        <v>7914</v>
      </c>
      <c r="BL3631" s="493" t="n">
        <v>1391.4</v>
      </c>
      <c r="BM3631" s="493" t="n">
        <v>5992.5</v>
      </c>
      <c r="BN3631" s="493" t="n">
        <v>2775.3</v>
      </c>
      <c r="BO3631" s="493" t="n">
        <v>1755</v>
      </c>
      <c r="BP3631" s="493" t="n">
        <v>4170.04</v>
      </c>
      <c r="BQ3631" s="493" t="n">
        <v>3188.45</v>
      </c>
      <c r="BR3631" s="493" t="n">
        <v>1989.6</v>
      </c>
      <c r="BS3631" s="493" t="n">
        <v>865.4</v>
      </c>
      <c r="BT3631" s="493" t="n">
        <v>2153.73</v>
      </c>
      <c r="BU3631" s="493" t="n">
        <v>1990.8</v>
      </c>
      <c r="BV3631" s="493" t="n">
        <v>7172.4</v>
      </c>
      <c r="BW3631" s="493" t="n">
        <v>5640.9</v>
      </c>
    </row>
    <row r="3632">
      <c r="A3632" t="inlineStr">
        <is>
          <t>[C9D3] Angiotensin-II 길항제 칼슘길항제 복합제</t>
        </is>
      </c>
      <c r="B3632" t="inlineStr">
        <is>
          <t>알리코</t>
        </is>
      </c>
      <c r="C3632" t="inlineStr">
        <is>
          <t>세라칸 에이치씨티</t>
        </is>
      </c>
      <c r="D3632" t="inlineStr">
        <is>
          <t>알리코</t>
        </is>
      </c>
      <c r="E3632" t="inlineStr">
        <is>
          <t>amlodipine besylate,  hydrochlorothiazide,  olmesartan medoxomil</t>
        </is>
      </c>
      <c r="F3632" t="inlineStr">
        <is>
          <t>기타(치과의원, 치과병원 등)</t>
        </is>
      </c>
      <c r="G3632" t="inlineStr">
        <is>
          <t>Generic</t>
        </is>
      </c>
      <c r="H3632" s="493" t="n">
        <v>0</v>
      </c>
      <c r="I3632" s="493" t="n">
        <v>0</v>
      </c>
      <c r="J3632" s="493" t="n">
        <v>0</v>
      </c>
      <c r="K3632" s="493" t="n">
        <v>0</v>
      </c>
      <c r="L3632" s="493" t="n">
        <v>0</v>
      </c>
      <c r="M3632" s="493" t="n">
        <v>0</v>
      </c>
      <c r="N3632" s="493" t="n">
        <v>0</v>
      </c>
      <c r="O3632" s="493" t="n">
        <v>0</v>
      </c>
      <c r="P3632" s="493" t="n">
        <v>0</v>
      </c>
      <c r="Q3632" s="493" t="n">
        <v>0</v>
      </c>
      <c r="R3632" s="493" t="n">
        <v>0</v>
      </c>
      <c r="S3632" s="493" t="n">
        <v>194.4</v>
      </c>
      <c r="T3632" s="493" t="n">
        <v>198.6</v>
      </c>
      <c r="U3632" s="493" t="n">
        <v>382.8</v>
      </c>
      <c r="V3632" s="493" t="n">
        <v>0</v>
      </c>
      <c r="W3632" s="493" t="n">
        <v>411</v>
      </c>
      <c r="X3632" s="493" t="n">
        <v>0</v>
      </c>
      <c r="Y3632" s="493" t="n">
        <v>412.8</v>
      </c>
      <c r="Z3632" s="493" t="n">
        <v>0</v>
      </c>
      <c r="AA3632" s="493" t="n">
        <v>515.4</v>
      </c>
      <c r="AB3632" s="493" t="n">
        <v>0</v>
      </c>
      <c r="AC3632" s="493" t="n">
        <v>475.8</v>
      </c>
      <c r="AD3632" s="493" t="n">
        <v>0</v>
      </c>
      <c r="AE3632" s="493" t="n">
        <v>413.4</v>
      </c>
      <c r="AF3632" s="493" t="n">
        <v>0</v>
      </c>
      <c r="AG3632" s="493" t="n">
        <v>0</v>
      </c>
      <c r="AH3632" s="493" t="n">
        <v>406.2</v>
      </c>
      <c r="AI3632" s="493" t="n">
        <v>0</v>
      </c>
      <c r="AJ3632" s="493" t="n">
        <v>0</v>
      </c>
      <c r="AK3632" s="493" t="n">
        <v>225.9</v>
      </c>
      <c r="AL3632" s="493" t="n">
        <v>410.48</v>
      </c>
      <c r="AM3632" s="493" t="n">
        <v>0</v>
      </c>
      <c r="AN3632" s="493" t="n">
        <v>472.08</v>
      </c>
      <c r="AO3632" s="493" t="n">
        <v>174.9</v>
      </c>
      <c r="AP3632" s="493" t="n">
        <v>656.48</v>
      </c>
      <c r="AQ3632" s="493" t="n">
        <v>0</v>
      </c>
      <c r="AR3632" s="493" t="n">
        <v>449.68</v>
      </c>
      <c r="AS3632" s="493" t="n">
        <v>0</v>
      </c>
      <c r="AT3632" s="493" t="n">
        <v>444.64</v>
      </c>
      <c r="AU3632" s="493" t="n">
        <v>0</v>
      </c>
      <c r="AV3632" s="493" t="n">
        <v>428.96</v>
      </c>
      <c r="AW3632" s="493" t="n">
        <v>0</v>
      </c>
      <c r="AX3632" s="493" t="n">
        <v>435.12</v>
      </c>
      <c r="AY3632" s="493" t="n">
        <v>0</v>
      </c>
      <c r="AZ3632" s="493" t="n">
        <v>458.08</v>
      </c>
      <c r="BA3632" s="493" t="n">
        <v>0</v>
      </c>
      <c r="BB3632" s="493" t="n">
        <v>411.6</v>
      </c>
      <c r="BC3632" s="493" t="n">
        <v>0</v>
      </c>
      <c r="BD3632" s="493" t="n">
        <v>456.96</v>
      </c>
      <c r="BE3632" s="493" t="n">
        <v>0</v>
      </c>
      <c r="BF3632" s="493" t="n">
        <v>394.24</v>
      </c>
      <c r="BG3632" s="493" t="n">
        <v>0</v>
      </c>
      <c r="BH3632" s="493" t="n">
        <v>385.28</v>
      </c>
      <c r="BI3632" s="493" t="n">
        <v>0</v>
      </c>
      <c r="BJ3632" s="493" t="n">
        <v>426.72</v>
      </c>
      <c r="BK3632" s="493" t="n">
        <v>0</v>
      </c>
      <c r="BL3632" s="493" t="n">
        <v>427.84</v>
      </c>
      <c r="BM3632" s="493" t="n">
        <v>451.92</v>
      </c>
      <c r="BN3632" s="493" t="n">
        <v>0</v>
      </c>
      <c r="BO3632" s="493" t="n">
        <v>429.52</v>
      </c>
      <c r="BP3632" s="493" t="n">
        <v>0</v>
      </c>
      <c r="BQ3632" s="493" t="n">
        <v>0</v>
      </c>
      <c r="BR3632" s="493" t="n">
        <v>418.32</v>
      </c>
      <c r="BS3632" s="493" t="n">
        <v>0</v>
      </c>
      <c r="BT3632" s="493" t="n">
        <v>732.9400000000001</v>
      </c>
      <c r="BU3632" s="493" t="n">
        <v>174.9</v>
      </c>
      <c r="BV3632" s="493" t="n">
        <v>662.62</v>
      </c>
      <c r="BW3632" s="493" t="n">
        <v>138.3</v>
      </c>
    </row>
    <row r="3633">
      <c r="A3633" t="inlineStr">
        <is>
          <t>[C9D3] Angiotensin-II 길항제 칼슘길항제 복합제</t>
        </is>
      </c>
      <c r="B3633" t="inlineStr">
        <is>
          <t>알리코</t>
        </is>
      </c>
      <c r="C3633" t="inlineStr">
        <is>
          <t>알듀카</t>
        </is>
      </c>
      <c r="D3633" t="inlineStr">
        <is>
          <t>알리코</t>
        </is>
      </c>
      <c r="E3633" t="inlineStr">
        <is>
          <t>fimasartan potassium trihydrate  ( as fimasartan potassium),  s-amlodipine besylate dihydrate  ( as s-amlodipine)</t>
        </is>
      </c>
      <c r="F3633" t="inlineStr">
        <is>
          <t>종합병원</t>
        </is>
      </c>
      <c r="G3633" t="inlineStr">
        <is>
          <t>Original</t>
        </is>
      </c>
      <c r="H3633" s="493" t="n">
        <v>0</v>
      </c>
      <c r="I3633" s="493" t="n">
        <v>0</v>
      </c>
      <c r="J3633" s="493" t="n">
        <v>0</v>
      </c>
      <c r="K3633" s="493" t="n">
        <v>0</v>
      </c>
      <c r="L3633" s="493" t="n">
        <v>0</v>
      </c>
      <c r="M3633" s="493" t="n">
        <v>0</v>
      </c>
      <c r="N3633" s="493" t="n">
        <v>0</v>
      </c>
      <c r="O3633" s="493" t="n">
        <v>0</v>
      </c>
      <c r="P3633" s="493" t="n">
        <v>0</v>
      </c>
      <c r="Q3633" s="493" t="n">
        <v>0</v>
      </c>
      <c r="R3633" s="493" t="n">
        <v>0</v>
      </c>
      <c r="S3633" s="493" t="n">
        <v>0</v>
      </c>
      <c r="T3633" s="493" t="n">
        <v>0</v>
      </c>
      <c r="U3633" s="493" t="n">
        <v>0</v>
      </c>
      <c r="V3633" s="493" t="n">
        <v>0</v>
      </c>
      <c r="W3633" s="493" t="n">
        <v>0</v>
      </c>
      <c r="X3633" s="493" t="n">
        <v>0</v>
      </c>
      <c r="Y3633" s="493" t="n">
        <v>0</v>
      </c>
      <c r="Z3633" s="493" t="n">
        <v>0</v>
      </c>
      <c r="AA3633" s="493" t="n">
        <v>0</v>
      </c>
      <c r="AB3633" s="493" t="n">
        <v>0</v>
      </c>
      <c r="AC3633" s="493" t="n">
        <v>0</v>
      </c>
      <c r="AD3633" s="493" t="n">
        <v>0</v>
      </c>
      <c r="AE3633" s="493" t="n">
        <v>0</v>
      </c>
      <c r="AF3633" s="493" t="n">
        <v>0</v>
      </c>
      <c r="AG3633" s="493" t="n">
        <v>0</v>
      </c>
      <c r="AH3633" s="493" t="n">
        <v>0</v>
      </c>
      <c r="AI3633" s="493" t="n">
        <v>0</v>
      </c>
      <c r="AJ3633" s="493" t="n">
        <v>0</v>
      </c>
      <c r="AK3633" s="493" t="n">
        <v>0</v>
      </c>
      <c r="AL3633" s="493" t="n">
        <v>0</v>
      </c>
      <c r="AM3633" s="493" t="n">
        <v>0</v>
      </c>
      <c r="AN3633" s="493" t="n">
        <v>0</v>
      </c>
      <c r="AO3633" s="493" t="n">
        <v>0</v>
      </c>
      <c r="AP3633" s="493" t="n">
        <v>0</v>
      </c>
      <c r="AQ3633" s="493" t="n">
        <v>0</v>
      </c>
      <c r="AR3633" s="493" t="n">
        <v>0</v>
      </c>
      <c r="AS3633" s="493" t="n">
        <v>0</v>
      </c>
      <c r="AT3633" s="493" t="n">
        <v>0</v>
      </c>
      <c r="AU3633" s="493" t="n">
        <v>0</v>
      </c>
      <c r="AV3633" s="493" t="n">
        <v>0</v>
      </c>
      <c r="AW3633" s="493" t="n">
        <v>0</v>
      </c>
      <c r="AX3633" s="493" t="n">
        <v>0</v>
      </c>
      <c r="AY3633" s="493" t="n">
        <v>0</v>
      </c>
      <c r="AZ3633" s="493" t="n">
        <v>0</v>
      </c>
      <c r="BA3633" s="493" t="n">
        <v>0</v>
      </c>
      <c r="BB3633" s="493" t="n">
        <v>0</v>
      </c>
      <c r="BC3633" s="493" t="n">
        <v>0</v>
      </c>
      <c r="BD3633" s="493" t="n">
        <v>0</v>
      </c>
      <c r="BE3633" s="493" t="n">
        <v>0</v>
      </c>
      <c r="BF3633" s="493" t="n">
        <v>0</v>
      </c>
      <c r="BG3633" s="493" t="n">
        <v>0</v>
      </c>
      <c r="BH3633" s="493" t="n">
        <v>0</v>
      </c>
      <c r="BI3633" s="493" t="n">
        <v>0</v>
      </c>
      <c r="BJ3633" s="493" t="n">
        <v>0</v>
      </c>
      <c r="BK3633" s="493" t="n">
        <v>0</v>
      </c>
      <c r="BL3633" s="493" t="n">
        <v>0</v>
      </c>
      <c r="BM3633" s="493" t="n">
        <v>0</v>
      </c>
      <c r="BN3633" s="493" t="n">
        <v>0</v>
      </c>
      <c r="BO3633" s="493" t="n">
        <v>0</v>
      </c>
      <c r="BP3633" s="493" t="n">
        <v>300.75</v>
      </c>
      <c r="BQ3633" s="493" t="n">
        <v>600</v>
      </c>
      <c r="BR3633" s="493" t="n">
        <v>1088.1</v>
      </c>
      <c r="BS3633" s="493" t="n">
        <v>730.8</v>
      </c>
      <c r="BT3633" s="493" t="n">
        <v>7951.6</v>
      </c>
      <c r="BU3633" s="493" t="n">
        <v>8246.65</v>
      </c>
      <c r="BV3633" s="493" t="n">
        <v>3965.18</v>
      </c>
      <c r="BW3633" s="493" t="n">
        <v>7802.75</v>
      </c>
    </row>
    <row r="3634">
      <c r="A3634" t="inlineStr">
        <is>
          <t>[C9D3] Angiotensin-II 길항제 칼슘길항제 복합제</t>
        </is>
      </c>
      <c r="B3634" t="inlineStr">
        <is>
          <t>알리코</t>
        </is>
      </c>
      <c r="C3634" t="inlineStr">
        <is>
          <t>알듀카</t>
        </is>
      </c>
      <c r="D3634" t="inlineStr">
        <is>
          <t>알리코</t>
        </is>
      </c>
      <c r="E3634" t="inlineStr">
        <is>
          <t>fimasartan potassium trihydrate  ( as fimasartan potassium),  s-amlodipine besylate dihydrate  ( as s-amlodipine)</t>
        </is>
      </c>
      <c r="F3634" t="inlineStr">
        <is>
          <t>의원</t>
        </is>
      </c>
      <c r="G3634" t="inlineStr">
        <is>
          <t>Original</t>
        </is>
      </c>
      <c r="H3634" s="493" t="n">
        <v>0</v>
      </c>
      <c r="I3634" s="493" t="n">
        <v>0</v>
      </c>
      <c r="J3634" s="493" t="n">
        <v>0</v>
      </c>
      <c r="K3634" s="493" t="n">
        <v>0</v>
      </c>
      <c r="L3634" s="493" t="n">
        <v>0</v>
      </c>
      <c r="M3634" s="493" t="n">
        <v>0</v>
      </c>
      <c r="N3634" s="493" t="n">
        <v>0</v>
      </c>
      <c r="O3634" s="493" t="n">
        <v>0</v>
      </c>
      <c r="P3634" s="493" t="n">
        <v>0</v>
      </c>
      <c r="Q3634" s="493" t="n">
        <v>0</v>
      </c>
      <c r="R3634" s="493" t="n">
        <v>0</v>
      </c>
      <c r="S3634" s="493" t="n">
        <v>0</v>
      </c>
      <c r="T3634" s="493" t="n">
        <v>0</v>
      </c>
      <c r="U3634" s="493" t="n">
        <v>0</v>
      </c>
      <c r="V3634" s="493" t="n">
        <v>0</v>
      </c>
      <c r="W3634" s="493" t="n">
        <v>0</v>
      </c>
      <c r="X3634" s="493" t="n">
        <v>0</v>
      </c>
      <c r="Y3634" s="493" t="n">
        <v>0</v>
      </c>
      <c r="Z3634" s="493" t="n">
        <v>0</v>
      </c>
      <c r="AA3634" s="493" t="n">
        <v>0</v>
      </c>
      <c r="AB3634" s="493" t="n">
        <v>0</v>
      </c>
      <c r="AC3634" s="493" t="n">
        <v>0</v>
      </c>
      <c r="AD3634" s="493" t="n">
        <v>0</v>
      </c>
      <c r="AE3634" s="493" t="n">
        <v>0</v>
      </c>
      <c r="AF3634" s="493" t="n">
        <v>0</v>
      </c>
      <c r="AG3634" s="493" t="n">
        <v>0</v>
      </c>
      <c r="AH3634" s="493" t="n">
        <v>0</v>
      </c>
      <c r="AI3634" s="493" t="n">
        <v>0</v>
      </c>
      <c r="AJ3634" s="493" t="n">
        <v>0</v>
      </c>
      <c r="AK3634" s="493" t="n">
        <v>0</v>
      </c>
      <c r="AL3634" s="493" t="n">
        <v>0</v>
      </c>
      <c r="AM3634" s="493" t="n">
        <v>0</v>
      </c>
      <c r="AN3634" s="493" t="n">
        <v>0</v>
      </c>
      <c r="AO3634" s="493" t="n">
        <v>0</v>
      </c>
      <c r="AP3634" s="493" t="n">
        <v>0</v>
      </c>
      <c r="AQ3634" s="493" t="n">
        <v>0</v>
      </c>
      <c r="AR3634" s="493" t="n">
        <v>0</v>
      </c>
      <c r="AS3634" s="493" t="n">
        <v>0</v>
      </c>
      <c r="AT3634" s="493" t="n">
        <v>0</v>
      </c>
      <c r="AU3634" s="493" t="n">
        <v>0</v>
      </c>
      <c r="AV3634" s="493" t="n">
        <v>0</v>
      </c>
      <c r="AW3634" s="493" t="n">
        <v>0</v>
      </c>
      <c r="AX3634" s="493" t="n">
        <v>0</v>
      </c>
      <c r="AY3634" s="493" t="n">
        <v>0</v>
      </c>
      <c r="AZ3634" s="493" t="n">
        <v>0</v>
      </c>
      <c r="BA3634" s="493" t="n">
        <v>0</v>
      </c>
      <c r="BB3634" s="493" t="n">
        <v>0</v>
      </c>
      <c r="BC3634" s="493" t="n">
        <v>0</v>
      </c>
      <c r="BD3634" s="493" t="n">
        <v>0</v>
      </c>
      <c r="BE3634" s="493" t="n">
        <v>0</v>
      </c>
      <c r="BF3634" s="493" t="n">
        <v>0</v>
      </c>
      <c r="BG3634" s="493" t="n">
        <v>0</v>
      </c>
      <c r="BH3634" s="493" t="n">
        <v>0</v>
      </c>
      <c r="BI3634" s="493" t="n">
        <v>0</v>
      </c>
      <c r="BJ3634" s="493" t="n">
        <v>0</v>
      </c>
      <c r="BK3634" s="493" t="n">
        <v>0</v>
      </c>
      <c r="BL3634" s="493" t="n">
        <v>0</v>
      </c>
      <c r="BM3634" s="493" t="n">
        <v>0</v>
      </c>
      <c r="BN3634" s="493" t="n">
        <v>1458.41</v>
      </c>
      <c r="BO3634" s="493" t="n">
        <v>2965.31</v>
      </c>
      <c r="BP3634" s="493" t="n">
        <v>4961.95</v>
      </c>
      <c r="BQ3634" s="493" t="n">
        <v>4357.87</v>
      </c>
      <c r="BR3634" s="493" t="n">
        <v>5566.65</v>
      </c>
      <c r="BS3634" s="493" t="n">
        <v>8251.280000000001</v>
      </c>
      <c r="BT3634" s="493" t="n">
        <v>13597.9</v>
      </c>
      <c r="BU3634" s="493" t="n">
        <v>12909.62</v>
      </c>
      <c r="BV3634" s="493" t="n">
        <v>16534.89</v>
      </c>
      <c r="BW3634" s="493" t="n">
        <v>14568.2</v>
      </c>
    </row>
    <row r="3635">
      <c r="A3635" t="inlineStr">
        <is>
          <t>[C9D3] Angiotensin-II 길항제 칼슘길항제 복합제</t>
        </is>
      </c>
      <c r="B3635" t="inlineStr">
        <is>
          <t>알리코</t>
        </is>
      </c>
      <c r="C3635" t="inlineStr">
        <is>
          <t>알듀카</t>
        </is>
      </c>
      <c r="D3635" t="inlineStr">
        <is>
          <t>알리코</t>
        </is>
      </c>
      <c r="E3635" t="inlineStr">
        <is>
          <t>s-amlodipine besylate dihydrate  ( as s-amlodipine),  fimasartan potassium trihydrate  ( as fimasartan potassium)</t>
        </is>
      </c>
      <c r="F3635" t="inlineStr">
        <is>
          <t>종합병원</t>
        </is>
      </c>
      <c r="G3635" t="inlineStr">
        <is>
          <t>Original</t>
        </is>
      </c>
      <c r="H3635" s="493" t="n">
        <v>0</v>
      </c>
      <c r="I3635" s="493" t="n">
        <v>0</v>
      </c>
      <c r="J3635" s="493" t="n">
        <v>0</v>
      </c>
      <c r="K3635" s="493" t="n">
        <v>0</v>
      </c>
      <c r="L3635" s="493" t="n">
        <v>0</v>
      </c>
      <c r="M3635" s="493" t="n">
        <v>0</v>
      </c>
      <c r="N3635" s="493" t="n">
        <v>0</v>
      </c>
      <c r="O3635" s="493" t="n">
        <v>0</v>
      </c>
      <c r="P3635" s="493" t="n">
        <v>0</v>
      </c>
      <c r="Q3635" s="493" t="n">
        <v>0</v>
      </c>
      <c r="R3635" s="493" t="n">
        <v>0</v>
      </c>
      <c r="S3635" s="493" t="n">
        <v>0</v>
      </c>
      <c r="T3635" s="493" t="n">
        <v>0</v>
      </c>
      <c r="U3635" s="493" t="n">
        <v>0</v>
      </c>
      <c r="V3635" s="493" t="n">
        <v>0</v>
      </c>
      <c r="W3635" s="493" t="n">
        <v>0</v>
      </c>
      <c r="X3635" s="493" t="n">
        <v>0</v>
      </c>
      <c r="Y3635" s="493" t="n">
        <v>0</v>
      </c>
      <c r="Z3635" s="493" t="n">
        <v>0</v>
      </c>
      <c r="AA3635" s="493" t="n">
        <v>0</v>
      </c>
      <c r="AB3635" s="493" t="n">
        <v>0</v>
      </c>
      <c r="AC3635" s="493" t="n">
        <v>0</v>
      </c>
      <c r="AD3635" s="493" t="n">
        <v>0</v>
      </c>
      <c r="AE3635" s="493" t="n">
        <v>0</v>
      </c>
      <c r="AF3635" s="493" t="n">
        <v>0</v>
      </c>
      <c r="AG3635" s="493" t="n">
        <v>0</v>
      </c>
      <c r="AH3635" s="493" t="n">
        <v>0</v>
      </c>
      <c r="AI3635" s="493" t="n">
        <v>0</v>
      </c>
      <c r="AJ3635" s="493" t="n">
        <v>1478.7</v>
      </c>
      <c r="AK3635" s="493" t="n">
        <v>7812.6</v>
      </c>
      <c r="AL3635" s="493" t="n">
        <v>2711.83</v>
      </c>
      <c r="AM3635" s="493" t="n">
        <v>3456.4</v>
      </c>
      <c r="AN3635" s="493" t="n">
        <v>10539.54</v>
      </c>
      <c r="AO3635" s="493" t="n">
        <v>8937.790000000001</v>
      </c>
      <c r="AP3635" s="493" t="n">
        <v>3842.25</v>
      </c>
      <c r="AQ3635" s="493" t="n">
        <v>4397.3</v>
      </c>
      <c r="AR3635" s="493" t="n">
        <v>4372.44</v>
      </c>
      <c r="AS3635" s="493" t="n">
        <v>7579.5</v>
      </c>
      <c r="AT3635" s="493" t="n">
        <v>6033</v>
      </c>
      <c r="AU3635" s="493" t="n">
        <v>5638.2</v>
      </c>
      <c r="AV3635" s="493" t="n">
        <v>6898.37</v>
      </c>
      <c r="AW3635" s="493" t="n">
        <v>7031.7</v>
      </c>
      <c r="AX3635" s="493" t="n">
        <v>3979.74</v>
      </c>
      <c r="AY3635" s="493" t="n">
        <v>11011.62</v>
      </c>
      <c r="AZ3635" s="493" t="n">
        <v>10512.74</v>
      </c>
      <c r="BA3635" s="493" t="n">
        <v>13809.45</v>
      </c>
      <c r="BB3635" s="493" t="n">
        <v>5720.11</v>
      </c>
      <c r="BC3635" s="493" t="n">
        <v>18177.03</v>
      </c>
      <c r="BD3635" s="493" t="n">
        <v>11373.81</v>
      </c>
      <c r="BE3635" s="493" t="n">
        <v>19030.78</v>
      </c>
      <c r="BF3635" s="493" t="n">
        <v>15142.59</v>
      </c>
      <c r="BG3635" s="493" t="n">
        <v>13346.52</v>
      </c>
      <c r="BH3635" s="493" t="n">
        <v>12693.41</v>
      </c>
      <c r="BI3635" s="493" t="n">
        <v>19641.03</v>
      </c>
      <c r="BJ3635" s="493" t="n">
        <v>10936.51</v>
      </c>
      <c r="BK3635" s="493" t="n">
        <v>14101.9</v>
      </c>
      <c r="BL3635" s="493" t="n">
        <v>22846.94</v>
      </c>
      <c r="BM3635" s="493" t="n">
        <v>28536.69</v>
      </c>
      <c r="BN3635" s="493" t="n">
        <v>13102.53</v>
      </c>
      <c r="BO3635" s="493" t="n">
        <v>32318.34</v>
      </c>
      <c r="BP3635" s="493" t="n">
        <v>24595.59</v>
      </c>
      <c r="BQ3635" s="493" t="n">
        <v>14890.63</v>
      </c>
      <c r="BR3635" s="493" t="n">
        <v>28254.4</v>
      </c>
      <c r="BS3635" s="493" t="n">
        <v>34406.88</v>
      </c>
      <c r="BT3635" s="493" t="n">
        <v>32490.12</v>
      </c>
      <c r="BU3635" s="493" t="n">
        <v>29725.75</v>
      </c>
      <c r="BV3635" s="493" t="n">
        <v>26313.43</v>
      </c>
      <c r="BW3635" s="493" t="n">
        <v>34812.16</v>
      </c>
    </row>
    <row r="3636">
      <c r="A3636" t="inlineStr">
        <is>
          <t>[C9D3] Angiotensin-II 길항제 칼슘길항제 복합제</t>
        </is>
      </c>
      <c r="B3636" t="inlineStr">
        <is>
          <t>알리코</t>
        </is>
      </c>
      <c r="C3636" t="inlineStr">
        <is>
          <t>알듀카</t>
        </is>
      </c>
      <c r="D3636" t="inlineStr">
        <is>
          <t>알리코</t>
        </is>
      </c>
      <c r="E3636" t="inlineStr">
        <is>
          <t>s-amlodipine besylate dihydrate  ( as s-amlodipine),  fimasartan potassium trihydrate  ( as fimasartan potassium)</t>
        </is>
      </c>
      <c r="F3636" t="inlineStr">
        <is>
          <t>병원</t>
        </is>
      </c>
      <c r="G3636" t="inlineStr">
        <is>
          <t>Original</t>
        </is>
      </c>
      <c r="H3636" s="493" t="n">
        <v>0</v>
      </c>
      <c r="I3636" s="493" t="n">
        <v>0</v>
      </c>
      <c r="J3636" s="493" t="n">
        <v>0</v>
      </c>
      <c r="K3636" s="493" t="n">
        <v>0</v>
      </c>
      <c r="L3636" s="493" t="n">
        <v>0</v>
      </c>
      <c r="M3636" s="493" t="n">
        <v>0</v>
      </c>
      <c r="N3636" s="493" t="n">
        <v>0</v>
      </c>
      <c r="O3636" s="493" t="n">
        <v>0</v>
      </c>
      <c r="P3636" s="493" t="n">
        <v>0</v>
      </c>
      <c r="Q3636" s="493" t="n">
        <v>0</v>
      </c>
      <c r="R3636" s="493" t="n">
        <v>0</v>
      </c>
      <c r="S3636" s="493" t="n">
        <v>0</v>
      </c>
      <c r="T3636" s="493" t="n">
        <v>0</v>
      </c>
      <c r="U3636" s="493" t="n">
        <v>0</v>
      </c>
      <c r="V3636" s="493" t="n">
        <v>0</v>
      </c>
      <c r="W3636" s="493" t="n">
        <v>0</v>
      </c>
      <c r="X3636" s="493" t="n">
        <v>0</v>
      </c>
      <c r="Y3636" s="493" t="n">
        <v>0</v>
      </c>
      <c r="Z3636" s="493" t="n">
        <v>0</v>
      </c>
      <c r="AA3636" s="493" t="n">
        <v>0</v>
      </c>
      <c r="AB3636" s="493" t="n">
        <v>0</v>
      </c>
      <c r="AC3636" s="493" t="n">
        <v>0</v>
      </c>
      <c r="AD3636" s="493" t="n">
        <v>0</v>
      </c>
      <c r="AE3636" s="493" t="n">
        <v>0</v>
      </c>
      <c r="AF3636" s="493" t="n">
        <v>0</v>
      </c>
      <c r="AG3636" s="493" t="n">
        <v>0</v>
      </c>
      <c r="AH3636" s="493" t="n">
        <v>0</v>
      </c>
      <c r="AI3636" s="493" t="n">
        <v>0</v>
      </c>
      <c r="AJ3636" s="493" t="n">
        <v>0</v>
      </c>
      <c r="AK3636" s="493" t="n">
        <v>0</v>
      </c>
      <c r="AL3636" s="493" t="n">
        <v>0</v>
      </c>
      <c r="AM3636" s="493" t="n">
        <v>0</v>
      </c>
      <c r="AN3636" s="493" t="n">
        <v>0</v>
      </c>
      <c r="AO3636" s="493" t="n">
        <v>0</v>
      </c>
      <c r="AP3636" s="493" t="n">
        <v>0</v>
      </c>
      <c r="AQ3636" s="493" t="n">
        <v>0</v>
      </c>
      <c r="AR3636" s="493" t="n">
        <v>0</v>
      </c>
      <c r="AS3636" s="493" t="n">
        <v>0</v>
      </c>
      <c r="AT3636" s="493" t="n">
        <v>0</v>
      </c>
      <c r="AU3636" s="493" t="n">
        <v>0</v>
      </c>
      <c r="AV3636" s="493" t="n">
        <v>0</v>
      </c>
      <c r="AW3636" s="493" t="n">
        <v>0</v>
      </c>
      <c r="AX3636" s="493" t="n">
        <v>0</v>
      </c>
      <c r="AY3636" s="493" t="n">
        <v>0</v>
      </c>
      <c r="AZ3636" s="493" t="n">
        <v>0</v>
      </c>
      <c r="BA3636" s="493" t="n">
        <v>0</v>
      </c>
      <c r="BB3636" s="493" t="n">
        <v>0</v>
      </c>
      <c r="BC3636" s="493" t="n">
        <v>0</v>
      </c>
      <c r="BD3636" s="493" t="n">
        <v>0</v>
      </c>
      <c r="BE3636" s="493" t="n">
        <v>0</v>
      </c>
      <c r="BF3636" s="493" t="n">
        <v>0</v>
      </c>
      <c r="BG3636" s="493" t="n">
        <v>0</v>
      </c>
      <c r="BH3636" s="493" t="n">
        <v>0</v>
      </c>
      <c r="BI3636" s="493" t="n">
        <v>0</v>
      </c>
      <c r="BJ3636" s="493" t="n">
        <v>0</v>
      </c>
      <c r="BK3636" s="493" t="n">
        <v>0</v>
      </c>
      <c r="BL3636" s="493" t="n">
        <v>0</v>
      </c>
      <c r="BM3636" s="493" t="n">
        <v>0</v>
      </c>
      <c r="BN3636" s="493" t="n">
        <v>0</v>
      </c>
      <c r="BO3636" s="493" t="n">
        <v>229.68</v>
      </c>
      <c r="BP3636" s="493" t="n">
        <v>0</v>
      </c>
      <c r="BQ3636" s="493" t="n">
        <v>34.16</v>
      </c>
      <c r="BR3636" s="493" t="n">
        <v>44.1</v>
      </c>
      <c r="BS3636" s="493" t="n">
        <v>0</v>
      </c>
      <c r="BT3636" s="493" t="n">
        <v>0</v>
      </c>
      <c r="BU3636" s="493" t="n">
        <v>0</v>
      </c>
      <c r="BV3636" s="493" t="n">
        <v>0</v>
      </c>
      <c r="BW3636" s="493" t="n">
        <v>0</v>
      </c>
    </row>
    <row r="3637">
      <c r="A3637" t="inlineStr">
        <is>
          <t>[C9D3] Angiotensin-II 길항제 칼슘길항제 복합제</t>
        </is>
      </c>
      <c r="B3637" t="inlineStr">
        <is>
          <t>알리코</t>
        </is>
      </c>
      <c r="C3637" t="inlineStr">
        <is>
          <t>알듀카</t>
        </is>
      </c>
      <c r="D3637" t="inlineStr">
        <is>
          <t>알리코</t>
        </is>
      </c>
      <c r="E3637" t="inlineStr">
        <is>
          <t>s-amlodipine besylate dihydrate  ( as s-amlodipine),  fimasartan potassium trihydrate  ( as fimasartan potassium)</t>
        </is>
      </c>
      <c r="F3637" t="inlineStr">
        <is>
          <t>의원</t>
        </is>
      </c>
      <c r="G3637" t="inlineStr">
        <is>
          <t>Original</t>
        </is>
      </c>
      <c r="H3637" s="493" t="n">
        <v>0</v>
      </c>
      <c r="I3637" s="493" t="n">
        <v>0</v>
      </c>
      <c r="J3637" s="493" t="n">
        <v>0</v>
      </c>
      <c r="K3637" s="493" t="n">
        <v>0</v>
      </c>
      <c r="L3637" s="493" t="n">
        <v>0</v>
      </c>
      <c r="M3637" s="493" t="n">
        <v>0</v>
      </c>
      <c r="N3637" s="493" t="n">
        <v>0</v>
      </c>
      <c r="O3637" s="493" t="n">
        <v>0</v>
      </c>
      <c r="P3637" s="493" t="n">
        <v>0</v>
      </c>
      <c r="Q3637" s="493" t="n">
        <v>0</v>
      </c>
      <c r="R3637" s="493" t="n">
        <v>0</v>
      </c>
      <c r="S3637" s="493" t="n">
        <v>0</v>
      </c>
      <c r="T3637" s="493" t="n">
        <v>0</v>
      </c>
      <c r="U3637" s="493" t="n">
        <v>0</v>
      </c>
      <c r="V3637" s="493" t="n">
        <v>0</v>
      </c>
      <c r="W3637" s="493" t="n">
        <v>0</v>
      </c>
      <c r="X3637" s="493" t="n">
        <v>0</v>
      </c>
      <c r="Y3637" s="493" t="n">
        <v>0</v>
      </c>
      <c r="Z3637" s="493" t="n">
        <v>0</v>
      </c>
      <c r="AA3637" s="493" t="n">
        <v>0</v>
      </c>
      <c r="AB3637" s="493" t="n">
        <v>0</v>
      </c>
      <c r="AC3637" s="493" t="n">
        <v>0</v>
      </c>
      <c r="AD3637" s="493" t="n">
        <v>0</v>
      </c>
      <c r="AE3637" s="493" t="n">
        <v>0</v>
      </c>
      <c r="AF3637" s="493" t="n">
        <v>0</v>
      </c>
      <c r="AG3637" s="493" t="n">
        <v>0</v>
      </c>
      <c r="AH3637" s="493" t="n">
        <v>292</v>
      </c>
      <c r="AI3637" s="493" t="n">
        <v>1216.4</v>
      </c>
      <c r="AJ3637" s="493" t="n">
        <v>1221.6</v>
      </c>
      <c r="AK3637" s="493" t="n">
        <v>1628.4</v>
      </c>
      <c r="AL3637" s="493" t="n">
        <v>3117.9</v>
      </c>
      <c r="AM3637" s="493" t="n">
        <v>2494.55</v>
      </c>
      <c r="AN3637" s="493" t="n">
        <v>4539.1</v>
      </c>
      <c r="AO3637" s="493" t="n">
        <v>2800.4</v>
      </c>
      <c r="AP3637" s="493" t="n">
        <v>6099.18</v>
      </c>
      <c r="AQ3637" s="493" t="n">
        <v>5980.51</v>
      </c>
      <c r="AR3637" s="493" t="n">
        <v>9913.280000000001</v>
      </c>
      <c r="AS3637" s="493" t="n">
        <v>6634.4</v>
      </c>
      <c r="AT3637" s="493" t="n">
        <v>9763.1</v>
      </c>
      <c r="AU3637" s="493" t="n">
        <v>11313.11</v>
      </c>
      <c r="AV3637" s="493" t="n">
        <v>10353.8</v>
      </c>
      <c r="AW3637" s="493" t="n">
        <v>12190.7</v>
      </c>
      <c r="AX3637" s="493" t="n">
        <v>8933.91</v>
      </c>
      <c r="AY3637" s="493" t="n">
        <v>8362.65</v>
      </c>
      <c r="AZ3637" s="493" t="n">
        <v>12544.4</v>
      </c>
      <c r="BA3637" s="493" t="n">
        <v>11481.59</v>
      </c>
      <c r="BB3637" s="493" t="n">
        <v>11307.36</v>
      </c>
      <c r="BC3637" s="493" t="n">
        <v>14113.64</v>
      </c>
      <c r="BD3637" s="493" t="n">
        <v>12032.73</v>
      </c>
      <c r="BE3637" s="493" t="n">
        <v>10878.39</v>
      </c>
      <c r="BF3637" s="493" t="n">
        <v>12526.82</v>
      </c>
      <c r="BG3637" s="493" t="n">
        <v>14183.4</v>
      </c>
      <c r="BH3637" s="493" t="n">
        <v>14824.63</v>
      </c>
      <c r="BI3637" s="493" t="n">
        <v>15438.6</v>
      </c>
      <c r="BJ3637" s="493" t="n">
        <v>17066.82</v>
      </c>
      <c r="BK3637" s="493" t="n">
        <v>15976.11</v>
      </c>
      <c r="BL3637" s="493" t="n">
        <v>19713.98</v>
      </c>
      <c r="BM3637" s="493" t="n">
        <v>17322.51</v>
      </c>
      <c r="BN3637" s="493" t="n">
        <v>14124.46</v>
      </c>
      <c r="BO3637" s="493" t="n">
        <v>22357.22</v>
      </c>
      <c r="BP3637" s="493" t="n">
        <v>18624.8</v>
      </c>
      <c r="BQ3637" s="493" t="n">
        <v>23148.3</v>
      </c>
      <c r="BR3637" s="493" t="n">
        <v>27426.38</v>
      </c>
      <c r="BS3637" s="493" t="n">
        <v>28705.03</v>
      </c>
      <c r="BT3637" s="493" t="n">
        <v>30557.69</v>
      </c>
      <c r="BU3637" s="493" t="n">
        <v>47813.92</v>
      </c>
      <c r="BV3637" s="493" t="n">
        <v>45337.6</v>
      </c>
      <c r="BW3637" s="493" t="n">
        <v>49025.82</v>
      </c>
    </row>
    <row r="3638">
      <c r="A3638" t="inlineStr">
        <is>
          <t>[C9D3] Angiotensin-II 길항제 칼슘길항제 복합제</t>
        </is>
      </c>
      <c r="B3638" t="inlineStr">
        <is>
          <t>알리코</t>
        </is>
      </c>
      <c r="C3638" t="inlineStr">
        <is>
          <t>알듀카</t>
        </is>
      </c>
      <c r="D3638" t="inlineStr">
        <is>
          <t>알리코</t>
        </is>
      </c>
      <c r="E3638" t="inlineStr">
        <is>
          <t>s-amlodipine besylate dihydrate  ( as s-amlodipine),  fimasartan potassium trihydrate  ( as fimasartan potassium)</t>
        </is>
      </c>
      <c r="F3638" t="inlineStr">
        <is>
          <t>보건소</t>
        </is>
      </c>
      <c r="G3638" t="inlineStr">
        <is>
          <t>Original</t>
        </is>
      </c>
      <c r="H3638" s="493" t="n">
        <v>0</v>
      </c>
      <c r="I3638" s="493" t="n">
        <v>0</v>
      </c>
      <c r="J3638" s="493" t="n">
        <v>0</v>
      </c>
      <c r="K3638" s="493" t="n">
        <v>0</v>
      </c>
      <c r="L3638" s="493" t="n">
        <v>0</v>
      </c>
      <c r="M3638" s="493" t="n">
        <v>0</v>
      </c>
      <c r="N3638" s="493" t="n">
        <v>0</v>
      </c>
      <c r="O3638" s="493" t="n">
        <v>0</v>
      </c>
      <c r="P3638" s="493" t="n">
        <v>0</v>
      </c>
      <c r="Q3638" s="493" t="n">
        <v>0</v>
      </c>
      <c r="R3638" s="493" t="n">
        <v>0</v>
      </c>
      <c r="S3638" s="493" t="n">
        <v>0</v>
      </c>
      <c r="T3638" s="493" t="n">
        <v>0</v>
      </c>
      <c r="U3638" s="493" t="n">
        <v>0</v>
      </c>
      <c r="V3638" s="493" t="n">
        <v>0</v>
      </c>
      <c r="W3638" s="493" t="n">
        <v>0</v>
      </c>
      <c r="X3638" s="493" t="n">
        <v>0</v>
      </c>
      <c r="Y3638" s="493" t="n">
        <v>0</v>
      </c>
      <c r="Z3638" s="493" t="n">
        <v>0</v>
      </c>
      <c r="AA3638" s="493" t="n">
        <v>0</v>
      </c>
      <c r="AB3638" s="493" t="n">
        <v>0</v>
      </c>
      <c r="AC3638" s="493" t="n">
        <v>0</v>
      </c>
      <c r="AD3638" s="493" t="n">
        <v>0</v>
      </c>
      <c r="AE3638" s="493" t="n">
        <v>0</v>
      </c>
      <c r="AF3638" s="493" t="n">
        <v>0</v>
      </c>
      <c r="AG3638" s="493" t="n">
        <v>0</v>
      </c>
      <c r="AH3638" s="493" t="n">
        <v>0</v>
      </c>
      <c r="AI3638" s="493" t="n">
        <v>0</v>
      </c>
      <c r="AJ3638" s="493" t="n">
        <v>0</v>
      </c>
      <c r="AK3638" s="493" t="n">
        <v>0</v>
      </c>
      <c r="AL3638" s="493" t="n">
        <v>0</v>
      </c>
      <c r="AM3638" s="493" t="n">
        <v>0</v>
      </c>
      <c r="AN3638" s="493" t="n">
        <v>0</v>
      </c>
      <c r="AO3638" s="493" t="n">
        <v>0</v>
      </c>
      <c r="AP3638" s="493" t="n">
        <v>0</v>
      </c>
      <c r="AQ3638" s="493" t="n">
        <v>0</v>
      </c>
      <c r="AR3638" s="493" t="n">
        <v>0</v>
      </c>
      <c r="AS3638" s="493" t="n">
        <v>0</v>
      </c>
      <c r="AT3638" s="493" t="n">
        <v>0</v>
      </c>
      <c r="AU3638" s="493" t="n">
        <v>0</v>
      </c>
      <c r="AV3638" s="493" t="n">
        <v>0</v>
      </c>
      <c r="AW3638" s="493" t="n">
        <v>0</v>
      </c>
      <c r="AX3638" s="493" t="n">
        <v>0</v>
      </c>
      <c r="AY3638" s="493" t="n">
        <v>0</v>
      </c>
      <c r="AZ3638" s="493" t="n">
        <v>5213.7</v>
      </c>
      <c r="BA3638" s="493" t="n">
        <v>0</v>
      </c>
      <c r="BB3638" s="493" t="n">
        <v>0</v>
      </c>
      <c r="BC3638" s="493" t="n">
        <v>5097.6</v>
      </c>
      <c r="BD3638" s="493" t="n">
        <v>0</v>
      </c>
      <c r="BE3638" s="493" t="n">
        <v>0</v>
      </c>
      <c r="BF3638" s="493" t="n">
        <v>0</v>
      </c>
      <c r="BG3638" s="493" t="n">
        <v>0</v>
      </c>
      <c r="BH3638" s="493" t="n">
        <v>0</v>
      </c>
      <c r="BI3638" s="493" t="n">
        <v>0</v>
      </c>
      <c r="BJ3638" s="493" t="n">
        <v>0</v>
      </c>
      <c r="BK3638" s="493" t="n">
        <v>0</v>
      </c>
      <c r="BL3638" s="493" t="n">
        <v>0</v>
      </c>
      <c r="BM3638" s="493" t="n">
        <v>0</v>
      </c>
      <c r="BN3638" s="493" t="n">
        <v>0</v>
      </c>
      <c r="BO3638" s="493" t="n">
        <v>0</v>
      </c>
      <c r="BP3638" s="493" t="n">
        <v>0</v>
      </c>
      <c r="BQ3638" s="493" t="n">
        <v>0</v>
      </c>
      <c r="BR3638" s="493" t="n">
        <v>0</v>
      </c>
      <c r="BS3638" s="493" t="n">
        <v>243</v>
      </c>
      <c r="BT3638" s="493" t="n">
        <v>0</v>
      </c>
      <c r="BU3638" s="493" t="n">
        <v>553.2</v>
      </c>
      <c r="BV3638" s="493" t="n">
        <v>0</v>
      </c>
      <c r="BW3638" s="493" t="n">
        <v>0</v>
      </c>
    </row>
    <row r="3639">
      <c r="A3639" t="inlineStr">
        <is>
          <t>[C9D3] Angiotensin-II 길항제 칼슘길항제 복합제</t>
        </is>
      </c>
      <c r="B3639" t="inlineStr">
        <is>
          <t>알리코</t>
        </is>
      </c>
      <c r="C3639" t="inlineStr">
        <is>
          <t>암로칸데</t>
        </is>
      </c>
      <c r="D3639" t="inlineStr">
        <is>
          <t>알리코</t>
        </is>
      </c>
      <c r="E3639" t="inlineStr">
        <is>
          <t>candesartan cilexetil,  s-amlodipine besylate 2.5 hydrate  ( as amlodipine)</t>
        </is>
      </c>
      <c r="F3639" t="inlineStr">
        <is>
          <t>의원</t>
        </is>
      </c>
      <c r="G3639" t="inlineStr">
        <is>
          <t>Generic</t>
        </is>
      </c>
      <c r="H3639" s="493" t="n">
        <v>0</v>
      </c>
      <c r="I3639" s="493" t="n">
        <v>0</v>
      </c>
      <c r="J3639" s="493" t="n">
        <v>0</v>
      </c>
      <c r="K3639" s="493" t="n">
        <v>0</v>
      </c>
      <c r="L3639" s="493" t="n">
        <v>0</v>
      </c>
      <c r="M3639" s="493" t="n">
        <v>0</v>
      </c>
      <c r="N3639" s="493" t="n">
        <v>0</v>
      </c>
      <c r="O3639" s="493" t="n">
        <v>0</v>
      </c>
      <c r="P3639" s="493" t="n">
        <v>0</v>
      </c>
      <c r="Q3639" s="493" t="n">
        <v>0</v>
      </c>
      <c r="R3639" s="493" t="n">
        <v>0</v>
      </c>
      <c r="S3639" s="493" t="n">
        <v>0</v>
      </c>
      <c r="T3639" s="493" t="n">
        <v>0</v>
      </c>
      <c r="U3639" s="493" t="n">
        <v>0</v>
      </c>
      <c r="V3639" s="493" t="n">
        <v>0</v>
      </c>
      <c r="W3639" s="493" t="n">
        <v>0</v>
      </c>
      <c r="X3639" s="493" t="n">
        <v>0</v>
      </c>
      <c r="Y3639" s="493" t="n">
        <v>0</v>
      </c>
      <c r="Z3639" s="493" t="n">
        <v>0</v>
      </c>
      <c r="AA3639" s="493" t="n">
        <v>0</v>
      </c>
      <c r="AB3639" s="493" t="n">
        <v>0</v>
      </c>
      <c r="AC3639" s="493" t="n">
        <v>0</v>
      </c>
      <c r="AD3639" s="493" t="n">
        <v>0</v>
      </c>
      <c r="AE3639" s="493" t="n">
        <v>0</v>
      </c>
      <c r="AF3639" s="493" t="n">
        <v>0</v>
      </c>
      <c r="AG3639" s="493" t="n">
        <v>0</v>
      </c>
      <c r="AH3639" s="493" t="n">
        <v>0</v>
      </c>
      <c r="AI3639" s="493" t="n">
        <v>0</v>
      </c>
      <c r="AJ3639" s="493" t="n">
        <v>0</v>
      </c>
      <c r="AK3639" s="493" t="n">
        <v>0</v>
      </c>
      <c r="AL3639" s="493" t="n">
        <v>0</v>
      </c>
      <c r="AM3639" s="493" t="n">
        <v>0</v>
      </c>
      <c r="AN3639" s="493" t="n">
        <v>0</v>
      </c>
      <c r="AO3639" s="493" t="n">
        <v>0</v>
      </c>
      <c r="AP3639" s="493" t="n">
        <v>0</v>
      </c>
      <c r="AQ3639" s="493" t="n">
        <v>0</v>
      </c>
      <c r="AR3639" s="493" t="n">
        <v>0</v>
      </c>
      <c r="AS3639" s="493" t="n">
        <v>0</v>
      </c>
      <c r="AT3639" s="493" t="n">
        <v>0</v>
      </c>
      <c r="AU3639" s="493" t="n">
        <v>0</v>
      </c>
      <c r="AV3639" s="493" t="n">
        <v>0</v>
      </c>
      <c r="AW3639" s="493" t="n">
        <v>0</v>
      </c>
      <c r="AX3639" s="493" t="n">
        <v>0</v>
      </c>
      <c r="AY3639" s="493" t="n">
        <v>0</v>
      </c>
      <c r="AZ3639" s="493" t="n">
        <v>0</v>
      </c>
      <c r="BA3639" s="493" t="n">
        <v>0</v>
      </c>
      <c r="BB3639" s="493" t="n">
        <v>0</v>
      </c>
      <c r="BC3639" s="493" t="n">
        <v>0</v>
      </c>
      <c r="BD3639" s="493" t="n">
        <v>0</v>
      </c>
      <c r="BE3639" s="493" t="n">
        <v>0</v>
      </c>
      <c r="BF3639" s="493" t="n">
        <v>0</v>
      </c>
      <c r="BG3639" s="493" t="n">
        <v>0</v>
      </c>
      <c r="BH3639" s="493" t="n">
        <v>0</v>
      </c>
      <c r="BI3639" s="493" t="n">
        <v>0</v>
      </c>
      <c r="BJ3639" s="493" t="n">
        <v>0</v>
      </c>
      <c r="BK3639" s="493" t="n">
        <v>0</v>
      </c>
      <c r="BL3639" s="493" t="n">
        <v>0</v>
      </c>
      <c r="BM3639" s="493" t="n">
        <v>0</v>
      </c>
      <c r="BN3639" s="493" t="n">
        <v>0</v>
      </c>
      <c r="BO3639" s="493" t="n">
        <v>0</v>
      </c>
      <c r="BP3639" s="493" t="n">
        <v>0</v>
      </c>
      <c r="BQ3639" s="493" t="n">
        <v>0</v>
      </c>
      <c r="BR3639" s="493" t="n">
        <v>0</v>
      </c>
      <c r="BS3639" s="493" t="n">
        <v>0</v>
      </c>
      <c r="BT3639" s="493" t="n">
        <v>0</v>
      </c>
      <c r="BU3639" s="493" t="n">
        <v>1536.72</v>
      </c>
      <c r="BV3639" s="493" t="n">
        <v>1556.32</v>
      </c>
      <c r="BW3639" s="493" t="n">
        <v>1602.56</v>
      </c>
    </row>
    <row r="3640">
      <c r="A3640" t="inlineStr">
        <is>
          <t>[C9D3] Angiotensin-II 길항제 칼슘길항제 복합제</t>
        </is>
      </c>
      <c r="B3640" t="inlineStr">
        <is>
          <t>알리코</t>
        </is>
      </c>
      <c r="C3640" t="inlineStr">
        <is>
          <t>암로텔미</t>
        </is>
      </c>
      <c r="D3640" t="inlineStr">
        <is>
          <t>알리코</t>
        </is>
      </c>
      <c r="E3640" t="inlineStr">
        <is>
          <t>amlodipine besylate,  telmisartan</t>
        </is>
      </c>
      <c r="F3640" t="inlineStr">
        <is>
          <t>종합병원</t>
        </is>
      </c>
      <c r="G3640" t="inlineStr">
        <is>
          <t>Generic</t>
        </is>
      </c>
      <c r="H3640" s="493" t="n">
        <v>0</v>
      </c>
      <c r="I3640" s="493" t="n">
        <v>0</v>
      </c>
      <c r="J3640" s="493" t="n">
        <v>238.8</v>
      </c>
      <c r="K3640" s="493" t="n">
        <v>0</v>
      </c>
      <c r="L3640" s="493" t="n">
        <v>0</v>
      </c>
      <c r="M3640" s="493" t="n">
        <v>0</v>
      </c>
      <c r="N3640" s="493" t="n">
        <v>0</v>
      </c>
      <c r="O3640" s="493" t="n">
        <v>0</v>
      </c>
      <c r="P3640" s="493" t="n">
        <v>0</v>
      </c>
      <c r="Q3640" s="493" t="n">
        <v>0</v>
      </c>
      <c r="R3640" s="493" t="n">
        <v>0</v>
      </c>
      <c r="S3640" s="493" t="n">
        <v>59.85</v>
      </c>
      <c r="T3640" s="493" t="n">
        <v>120</v>
      </c>
      <c r="U3640" s="493" t="n">
        <v>0</v>
      </c>
      <c r="V3640" s="493" t="n">
        <v>0</v>
      </c>
      <c r="W3640" s="493" t="n">
        <v>0</v>
      </c>
      <c r="X3640" s="493" t="n">
        <v>0</v>
      </c>
      <c r="Y3640" s="493" t="n">
        <v>0</v>
      </c>
      <c r="Z3640" s="493" t="n">
        <v>0</v>
      </c>
      <c r="AA3640" s="493" t="n">
        <v>0</v>
      </c>
      <c r="AB3640" s="493" t="n">
        <v>0</v>
      </c>
      <c r="AC3640" s="493" t="n">
        <v>119.7</v>
      </c>
      <c r="AD3640" s="493" t="n">
        <v>0</v>
      </c>
      <c r="AE3640" s="493" t="n">
        <v>0</v>
      </c>
      <c r="AF3640" s="493" t="n">
        <v>0</v>
      </c>
      <c r="AG3640" s="493" t="n">
        <v>0</v>
      </c>
      <c r="AH3640" s="493" t="n">
        <v>0</v>
      </c>
      <c r="AI3640" s="493" t="n">
        <v>0</v>
      </c>
      <c r="AJ3640" s="493" t="n">
        <v>0</v>
      </c>
      <c r="AK3640" s="493" t="n">
        <v>0</v>
      </c>
      <c r="AL3640" s="493" t="n">
        <v>4765.86</v>
      </c>
      <c r="AM3640" s="493" t="n">
        <v>4612.44</v>
      </c>
      <c r="AN3640" s="493" t="n">
        <v>4473.44</v>
      </c>
      <c r="AO3640" s="493" t="n">
        <v>5292.32</v>
      </c>
      <c r="AP3640" s="493" t="n">
        <v>7272.6</v>
      </c>
      <c r="AQ3640" s="493" t="n">
        <v>5198.16</v>
      </c>
      <c r="AR3640" s="493" t="n">
        <v>2936.84</v>
      </c>
      <c r="AS3640" s="493" t="n">
        <v>4910.97</v>
      </c>
      <c r="AT3640" s="493" t="n">
        <v>11395.19</v>
      </c>
      <c r="AU3640" s="493" t="n">
        <v>16126.33</v>
      </c>
      <c r="AV3640" s="493" t="n">
        <v>6336.29</v>
      </c>
      <c r="AW3640" s="493" t="n">
        <v>784.8</v>
      </c>
      <c r="AX3640" s="493" t="n">
        <v>359.1</v>
      </c>
      <c r="AY3640" s="493" t="n">
        <v>0</v>
      </c>
      <c r="AZ3640" s="493" t="n">
        <v>0</v>
      </c>
      <c r="BA3640" s="493" t="n">
        <v>0</v>
      </c>
      <c r="BB3640" s="493" t="n">
        <v>0</v>
      </c>
      <c r="BC3640" s="493" t="n">
        <v>234.6</v>
      </c>
      <c r="BD3640" s="493" t="n">
        <v>806.4</v>
      </c>
      <c r="BE3640" s="493" t="n">
        <v>1005.84</v>
      </c>
      <c r="BF3640" s="493" t="n">
        <v>866.4</v>
      </c>
      <c r="BG3640" s="493" t="n">
        <v>230.4</v>
      </c>
      <c r="BH3640" s="493" t="n">
        <v>1616.1</v>
      </c>
      <c r="BI3640" s="493" t="n">
        <v>1134.3</v>
      </c>
      <c r="BJ3640" s="493" t="n">
        <v>835.8</v>
      </c>
      <c r="BK3640" s="493" t="n">
        <v>2656.2</v>
      </c>
      <c r="BL3640" s="493" t="n">
        <v>1802.4</v>
      </c>
      <c r="BM3640" s="493" t="n">
        <v>952.8</v>
      </c>
      <c r="BN3640" s="493" t="n">
        <v>1444.8</v>
      </c>
      <c r="BO3640" s="493" t="n">
        <v>489.6</v>
      </c>
      <c r="BP3640" s="493" t="n">
        <v>833.7</v>
      </c>
      <c r="BQ3640" s="493" t="n">
        <v>1192</v>
      </c>
      <c r="BR3640" s="493" t="n">
        <v>1915.2</v>
      </c>
      <c r="BS3640" s="493" t="n">
        <v>1063.96</v>
      </c>
      <c r="BT3640" s="493" t="n">
        <v>1699.2</v>
      </c>
      <c r="BU3640" s="493" t="n">
        <v>1049.4</v>
      </c>
      <c r="BV3640" s="493" t="n">
        <v>1787.46</v>
      </c>
      <c r="BW3640" s="493" t="n">
        <v>565.36</v>
      </c>
    </row>
    <row r="3641">
      <c r="A3641" t="inlineStr">
        <is>
          <t>[C9D3] Angiotensin-II 길항제 칼슘길항제 복합제</t>
        </is>
      </c>
      <c r="B3641" t="inlineStr">
        <is>
          <t>알리코</t>
        </is>
      </c>
      <c r="C3641" t="inlineStr">
        <is>
          <t>암로텔미</t>
        </is>
      </c>
      <c r="D3641" t="inlineStr">
        <is>
          <t>알리코</t>
        </is>
      </c>
      <c r="E3641" t="inlineStr">
        <is>
          <t>amlodipine besylate,  telmisartan</t>
        </is>
      </c>
      <c r="F3641" t="inlineStr">
        <is>
          <t>병원</t>
        </is>
      </c>
      <c r="G3641" t="inlineStr">
        <is>
          <t>Generic</t>
        </is>
      </c>
      <c r="H3641" s="493" t="n">
        <v>22947.68</v>
      </c>
      <c r="I3641" s="493" t="n">
        <v>16445.96</v>
      </c>
      <c r="J3641" s="493" t="n">
        <v>16756.3</v>
      </c>
      <c r="K3641" s="493" t="n">
        <v>17381.02</v>
      </c>
      <c r="L3641" s="493" t="n">
        <v>17051.64</v>
      </c>
      <c r="M3641" s="493" t="n">
        <v>23647.04</v>
      </c>
      <c r="N3641" s="493" t="n">
        <v>12321.35</v>
      </c>
      <c r="O3641" s="493" t="n">
        <v>18274.62</v>
      </c>
      <c r="P3641" s="493" t="n">
        <v>16200.64</v>
      </c>
      <c r="Q3641" s="493" t="n">
        <v>19076.6</v>
      </c>
      <c r="R3641" s="493" t="n">
        <v>26072.1</v>
      </c>
      <c r="S3641" s="493" t="n">
        <v>25226.07</v>
      </c>
      <c r="T3641" s="493" t="n">
        <v>27848.7</v>
      </c>
      <c r="U3641" s="493" t="n">
        <v>27809.8</v>
      </c>
      <c r="V3641" s="493" t="n">
        <v>22308.15</v>
      </c>
      <c r="W3641" s="493" t="n">
        <v>26406.44</v>
      </c>
      <c r="X3641" s="493" t="n">
        <v>25532.15</v>
      </c>
      <c r="Y3641" s="493" t="n">
        <v>28488.2</v>
      </c>
      <c r="Z3641" s="493" t="n">
        <v>29190.51</v>
      </c>
      <c r="AA3641" s="493" t="n">
        <v>30140.03</v>
      </c>
      <c r="AB3641" s="493" t="n">
        <v>29182.26</v>
      </c>
      <c r="AC3641" s="493" t="n">
        <v>29060.09</v>
      </c>
      <c r="AD3641" s="493" t="n">
        <v>39739.71</v>
      </c>
      <c r="AE3641" s="493" t="n">
        <v>33347.52</v>
      </c>
      <c r="AF3641" s="493" t="n">
        <v>33641.77</v>
      </c>
      <c r="AG3641" s="493" t="n">
        <v>33138.84</v>
      </c>
      <c r="AH3641" s="493" t="n">
        <v>51233.68</v>
      </c>
      <c r="AI3641" s="493" t="n">
        <v>33797.54</v>
      </c>
      <c r="AJ3641" s="493" t="n">
        <v>49411.49</v>
      </c>
      <c r="AK3641" s="493" t="n">
        <v>41521.82</v>
      </c>
      <c r="AL3641" s="493" t="n">
        <v>40233.13</v>
      </c>
      <c r="AM3641" s="493" t="n">
        <v>41530.85</v>
      </c>
      <c r="AN3641" s="493" t="n">
        <v>38509.7</v>
      </c>
      <c r="AO3641" s="493" t="n">
        <v>33908.19</v>
      </c>
      <c r="AP3641" s="493" t="n">
        <v>40639.8</v>
      </c>
      <c r="AQ3641" s="493" t="n">
        <v>46976.36</v>
      </c>
      <c r="AR3641" s="493" t="n">
        <v>32037.7</v>
      </c>
      <c r="AS3641" s="493" t="n">
        <v>33644</v>
      </c>
      <c r="AT3641" s="493" t="n">
        <v>17679.9</v>
      </c>
      <c r="AU3641" s="493" t="n">
        <v>29959.9</v>
      </c>
      <c r="AV3641" s="493" t="n">
        <v>2405.7</v>
      </c>
      <c r="AW3641" s="493" t="n">
        <v>1005.6</v>
      </c>
      <c r="AX3641" s="493" t="n">
        <v>2745.9</v>
      </c>
      <c r="AY3641" s="493" t="n">
        <v>2454.9</v>
      </c>
      <c r="AZ3641" s="493" t="n">
        <v>4303.5</v>
      </c>
      <c r="BA3641" s="493" t="n">
        <v>3785.7</v>
      </c>
      <c r="BB3641" s="493" t="n">
        <v>6799.05</v>
      </c>
      <c r="BC3641" s="493" t="n">
        <v>6413.1</v>
      </c>
      <c r="BD3641" s="493" t="n">
        <v>4792.1</v>
      </c>
      <c r="BE3641" s="493" t="n">
        <v>6327.13</v>
      </c>
      <c r="BF3641" s="493" t="n">
        <v>3518.7</v>
      </c>
      <c r="BG3641" s="493" t="n">
        <v>6096</v>
      </c>
      <c r="BH3641" s="493" t="n">
        <v>4235.2</v>
      </c>
      <c r="BI3641" s="493" t="n">
        <v>3561.8</v>
      </c>
      <c r="BJ3641" s="493" t="n">
        <v>4061.6</v>
      </c>
      <c r="BK3641" s="493" t="n">
        <v>4117.52</v>
      </c>
      <c r="BL3641" s="493" t="n">
        <v>8147.31</v>
      </c>
      <c r="BM3641" s="493" t="n">
        <v>3500.6</v>
      </c>
      <c r="BN3641" s="493" t="n">
        <v>2114.1</v>
      </c>
      <c r="BO3641" s="493" t="n">
        <v>6049.2</v>
      </c>
      <c r="BP3641" s="493" t="n">
        <v>7145.21</v>
      </c>
      <c r="BQ3641" s="493" t="n">
        <v>2927.46</v>
      </c>
      <c r="BR3641" s="493" t="n">
        <v>4536.92</v>
      </c>
      <c r="BS3641" s="493" t="n">
        <v>5329.45</v>
      </c>
      <c r="BT3641" s="493" t="n">
        <v>4816.22</v>
      </c>
      <c r="BU3641" s="493" t="n">
        <v>4225.55</v>
      </c>
      <c r="BV3641" s="493" t="n">
        <v>3724.43</v>
      </c>
      <c r="BW3641" s="493" t="n">
        <v>5366.39</v>
      </c>
    </row>
    <row r="3642">
      <c r="A3642" t="inlineStr">
        <is>
          <t>[C9D3] Angiotensin-II 길항제 칼슘길항제 복합제</t>
        </is>
      </c>
      <c r="B3642" t="inlineStr">
        <is>
          <t>알리코</t>
        </is>
      </c>
      <c r="C3642" t="inlineStr">
        <is>
          <t>암로텔미</t>
        </is>
      </c>
      <c r="D3642" t="inlineStr">
        <is>
          <t>알리코</t>
        </is>
      </c>
      <c r="E3642" t="inlineStr">
        <is>
          <t>amlodipine besylate,  telmisartan</t>
        </is>
      </c>
      <c r="F3642" t="inlineStr">
        <is>
          <t>의원</t>
        </is>
      </c>
      <c r="G3642" t="inlineStr">
        <is>
          <t>Generic</t>
        </is>
      </c>
      <c r="H3642" s="493" t="n">
        <v>247006.93</v>
      </c>
      <c r="I3642" s="493" t="n">
        <v>239931.34</v>
      </c>
      <c r="J3642" s="493" t="n">
        <v>280643.65</v>
      </c>
      <c r="K3642" s="493" t="n">
        <v>279633.15</v>
      </c>
      <c r="L3642" s="493" t="n">
        <v>275154.54</v>
      </c>
      <c r="M3642" s="493" t="n">
        <v>288346.87</v>
      </c>
      <c r="N3642" s="493" t="n">
        <v>314651.65</v>
      </c>
      <c r="O3642" s="493" t="n">
        <v>287020.6</v>
      </c>
      <c r="P3642" s="493" t="n">
        <v>275371.21</v>
      </c>
      <c r="Q3642" s="493" t="n">
        <v>298969.13</v>
      </c>
      <c r="R3642" s="493" t="n">
        <v>320431.82</v>
      </c>
      <c r="S3642" s="493" t="n">
        <v>385961.47</v>
      </c>
      <c r="T3642" s="493" t="n">
        <v>349953.34</v>
      </c>
      <c r="U3642" s="493" t="n">
        <v>326229.42</v>
      </c>
      <c r="V3642" s="493" t="n">
        <v>361105.81</v>
      </c>
      <c r="W3642" s="493" t="n">
        <v>368335.25</v>
      </c>
      <c r="X3642" s="493" t="n">
        <v>391950.88</v>
      </c>
      <c r="Y3642" s="493" t="n">
        <v>403030.68</v>
      </c>
      <c r="Z3642" s="493" t="n">
        <v>414259.2</v>
      </c>
      <c r="AA3642" s="493" t="n">
        <v>437447.56</v>
      </c>
      <c r="AB3642" s="493" t="n">
        <v>432991.13</v>
      </c>
      <c r="AC3642" s="493" t="n">
        <v>444436.84</v>
      </c>
      <c r="AD3642" s="493" t="n">
        <v>452437.4</v>
      </c>
      <c r="AE3642" s="493" t="n">
        <v>480242.45</v>
      </c>
      <c r="AF3642" s="493" t="n">
        <v>498227.08</v>
      </c>
      <c r="AG3642" s="493" t="n">
        <v>457349</v>
      </c>
      <c r="AH3642" s="493" t="n">
        <v>485164.95</v>
      </c>
      <c r="AI3642" s="493" t="n">
        <v>459382.36</v>
      </c>
      <c r="AJ3642" s="493" t="n">
        <v>487679.86</v>
      </c>
      <c r="AK3642" s="493" t="n">
        <v>478681.05</v>
      </c>
      <c r="AL3642" s="493" t="n">
        <v>482238.28</v>
      </c>
      <c r="AM3642" s="493" t="n">
        <v>483103.22</v>
      </c>
      <c r="AN3642" s="493" t="n">
        <v>513162.45</v>
      </c>
      <c r="AO3642" s="493" t="n">
        <v>517735.88</v>
      </c>
      <c r="AP3642" s="493" t="n">
        <v>568769.14</v>
      </c>
      <c r="AQ3642" s="493" t="n">
        <v>526087.99</v>
      </c>
      <c r="AR3642" s="493" t="n">
        <v>358270.4</v>
      </c>
      <c r="AS3642" s="493" t="n">
        <v>277560.37</v>
      </c>
      <c r="AT3642" s="493" t="n">
        <v>219425.54</v>
      </c>
      <c r="AU3642" s="493" t="n">
        <v>163427.66</v>
      </c>
      <c r="AV3642" s="493" t="n">
        <v>111698.67</v>
      </c>
      <c r="AW3642" s="493" t="n">
        <v>145988.8</v>
      </c>
      <c r="AX3642" s="493" t="n">
        <v>174574.9</v>
      </c>
      <c r="AY3642" s="493" t="n">
        <v>196092.06</v>
      </c>
      <c r="AZ3642" s="493" t="n">
        <v>204876.76</v>
      </c>
      <c r="BA3642" s="493" t="n">
        <v>235523.67</v>
      </c>
      <c r="BB3642" s="493" t="n">
        <v>225870.52</v>
      </c>
      <c r="BC3642" s="493" t="n">
        <v>308589.46</v>
      </c>
      <c r="BD3642" s="493" t="n">
        <v>271539.25</v>
      </c>
      <c r="BE3642" s="493" t="n">
        <v>267605.04</v>
      </c>
      <c r="BF3642" s="493" t="n">
        <v>289744.27</v>
      </c>
      <c r="BG3642" s="493" t="n">
        <v>304554.44</v>
      </c>
      <c r="BH3642" s="493" t="n">
        <v>282649.79</v>
      </c>
      <c r="BI3642" s="493" t="n">
        <v>287553.41</v>
      </c>
      <c r="BJ3642" s="493" t="n">
        <v>309866.34</v>
      </c>
      <c r="BK3642" s="493" t="n">
        <v>285267.41</v>
      </c>
      <c r="BL3642" s="493" t="n">
        <v>323721.14</v>
      </c>
      <c r="BM3642" s="493" t="n">
        <v>290369.04</v>
      </c>
      <c r="BN3642" s="493" t="n">
        <v>272444.82</v>
      </c>
      <c r="BO3642" s="493" t="n">
        <v>322449.32</v>
      </c>
      <c r="BP3642" s="493" t="n">
        <v>305953.11</v>
      </c>
      <c r="BQ3642" s="493" t="n">
        <v>277153.6</v>
      </c>
      <c r="BR3642" s="493" t="n">
        <v>323552.63</v>
      </c>
      <c r="BS3642" s="493" t="n">
        <v>315327.41</v>
      </c>
      <c r="BT3642" s="493" t="n">
        <v>299301.32</v>
      </c>
      <c r="BU3642" s="493" t="n">
        <v>327633.57</v>
      </c>
      <c r="BV3642" s="493" t="n">
        <v>337352.21</v>
      </c>
      <c r="BW3642" s="493" t="n">
        <v>332015.81</v>
      </c>
    </row>
    <row r="3643">
      <c r="A3643" t="inlineStr">
        <is>
          <t>[C9D3] Angiotensin-II 길항제 칼슘길항제 복합제</t>
        </is>
      </c>
      <c r="B3643" t="inlineStr">
        <is>
          <t>알리코</t>
        </is>
      </c>
      <c r="C3643" t="inlineStr">
        <is>
          <t>암로텔미</t>
        </is>
      </c>
      <c r="D3643" t="inlineStr">
        <is>
          <t>알리코</t>
        </is>
      </c>
      <c r="E3643" t="inlineStr">
        <is>
          <t>amlodipine besylate,  telmisartan</t>
        </is>
      </c>
      <c r="F3643" t="inlineStr">
        <is>
          <t>보건소</t>
        </is>
      </c>
      <c r="G3643" t="inlineStr">
        <is>
          <t>Generic</t>
        </is>
      </c>
      <c r="H3643" s="493" t="n">
        <v>8620.200000000001</v>
      </c>
      <c r="I3643" s="493" t="n">
        <v>9512.4</v>
      </c>
      <c r="J3643" s="493" t="n">
        <v>15159</v>
      </c>
      <c r="K3643" s="493" t="n">
        <v>17865.3</v>
      </c>
      <c r="L3643" s="493" t="n">
        <v>9559.9</v>
      </c>
      <c r="M3643" s="493" t="n">
        <v>13050.9</v>
      </c>
      <c r="N3643" s="493" t="n">
        <v>15886.1</v>
      </c>
      <c r="O3643" s="493" t="n">
        <v>8149.5</v>
      </c>
      <c r="P3643" s="493" t="n">
        <v>10633.2</v>
      </c>
      <c r="Q3643" s="493" t="n">
        <v>12139.5</v>
      </c>
      <c r="R3643" s="493" t="n">
        <v>19912.77</v>
      </c>
      <c r="S3643" s="493" t="n">
        <v>12813.15</v>
      </c>
      <c r="T3643" s="493" t="n">
        <v>14446.32</v>
      </c>
      <c r="U3643" s="493" t="n">
        <v>13362.94</v>
      </c>
      <c r="V3643" s="493" t="n">
        <v>14647.65</v>
      </c>
      <c r="W3643" s="493" t="n">
        <v>11832.72</v>
      </c>
      <c r="X3643" s="493" t="n">
        <v>15234.9</v>
      </c>
      <c r="Y3643" s="493" t="n">
        <v>15522.55</v>
      </c>
      <c r="Z3643" s="493" t="n">
        <v>12099.9</v>
      </c>
      <c r="AA3643" s="493" t="n">
        <v>17527.36</v>
      </c>
      <c r="AB3643" s="493" t="n">
        <v>17782.65</v>
      </c>
      <c r="AC3643" s="493" t="n">
        <v>16157.27</v>
      </c>
      <c r="AD3643" s="493" t="n">
        <v>18315.7</v>
      </c>
      <c r="AE3643" s="493" t="n">
        <v>17757.93</v>
      </c>
      <c r="AF3643" s="493" t="n">
        <v>18919.5</v>
      </c>
      <c r="AG3643" s="493" t="n">
        <v>20534.32</v>
      </c>
      <c r="AH3643" s="493" t="n">
        <v>23712.45</v>
      </c>
      <c r="AI3643" s="493" t="n">
        <v>20581.8</v>
      </c>
      <c r="AJ3643" s="493" t="n">
        <v>20596</v>
      </c>
      <c r="AK3643" s="493" t="n">
        <v>29921.67</v>
      </c>
      <c r="AL3643" s="493" t="n">
        <v>27907.75</v>
      </c>
      <c r="AM3643" s="493" t="n">
        <v>25832.18</v>
      </c>
      <c r="AN3643" s="493" t="n">
        <v>32632.46</v>
      </c>
      <c r="AO3643" s="493" t="n">
        <v>27826.1</v>
      </c>
      <c r="AP3643" s="493" t="n">
        <v>23172.56</v>
      </c>
      <c r="AQ3643" s="493" t="n">
        <v>23855.32</v>
      </c>
      <c r="AR3643" s="493" t="n">
        <v>10049.25</v>
      </c>
      <c r="AS3643" s="493" t="n">
        <v>12807.68</v>
      </c>
      <c r="AT3643" s="493" t="n">
        <v>9598.27</v>
      </c>
      <c r="AU3643" s="493" t="n">
        <v>10101.4</v>
      </c>
      <c r="AV3643" s="493" t="n">
        <v>6673.45</v>
      </c>
      <c r="AW3643" s="493" t="n">
        <v>6472.88</v>
      </c>
      <c r="AX3643" s="493" t="n">
        <v>18778</v>
      </c>
      <c r="AY3643" s="493" t="n">
        <v>13021.8</v>
      </c>
      <c r="AZ3643" s="493" t="n">
        <v>21898.7</v>
      </c>
      <c r="BA3643" s="493" t="n">
        <v>20759.4</v>
      </c>
      <c r="BB3643" s="493" t="n">
        <v>18744.6</v>
      </c>
      <c r="BC3643" s="493" t="n">
        <v>22497.8</v>
      </c>
      <c r="BD3643" s="493" t="n">
        <v>19055.9</v>
      </c>
      <c r="BE3643" s="493" t="n">
        <v>27930.75</v>
      </c>
      <c r="BF3643" s="493" t="n">
        <v>22961.23</v>
      </c>
      <c r="BG3643" s="493" t="n">
        <v>27097.6</v>
      </c>
      <c r="BH3643" s="493" t="n">
        <v>16323.9</v>
      </c>
      <c r="BI3643" s="493" t="n">
        <v>25609.65</v>
      </c>
      <c r="BJ3643" s="493" t="n">
        <v>21504.8</v>
      </c>
      <c r="BK3643" s="493" t="n">
        <v>12648.3</v>
      </c>
      <c r="BL3643" s="493" t="n">
        <v>26177.7</v>
      </c>
      <c r="BM3643" s="493" t="n">
        <v>16856.26</v>
      </c>
      <c r="BN3643" s="493" t="n">
        <v>20317.2</v>
      </c>
      <c r="BO3643" s="493" t="n">
        <v>33657.6</v>
      </c>
      <c r="BP3643" s="493" t="n">
        <v>19579.5</v>
      </c>
      <c r="BQ3643" s="493" t="n">
        <v>16910.34</v>
      </c>
      <c r="BR3643" s="493" t="n">
        <v>20989.95</v>
      </c>
      <c r="BS3643" s="493" t="n">
        <v>27006.54</v>
      </c>
      <c r="BT3643" s="493" t="n">
        <v>17182.7</v>
      </c>
      <c r="BU3643" s="493" t="n">
        <v>26412.8</v>
      </c>
      <c r="BV3643" s="493" t="n">
        <v>24135.3</v>
      </c>
      <c r="BW3643" s="493" t="n">
        <v>20834.1</v>
      </c>
    </row>
    <row r="3644">
      <c r="A3644" t="inlineStr">
        <is>
          <t>[C9D3] Angiotensin-II 길항제 칼슘길항제 복합제</t>
        </is>
      </c>
      <c r="B3644" t="inlineStr">
        <is>
          <t>알리코</t>
        </is>
      </c>
      <c r="C3644" t="inlineStr">
        <is>
          <t>암로텔미</t>
        </is>
      </c>
      <c r="D3644" t="inlineStr">
        <is>
          <t>알리코</t>
        </is>
      </c>
      <c r="E3644" t="inlineStr">
        <is>
          <t>amlodipine besylate,  telmisartan</t>
        </is>
      </c>
      <c r="F3644" t="inlineStr">
        <is>
          <t>기타(치과의원, 치과병원 등)</t>
        </is>
      </c>
      <c r="G3644" t="inlineStr">
        <is>
          <t>Generic</t>
        </is>
      </c>
      <c r="H3644" s="493" t="n">
        <v>1539</v>
      </c>
      <c r="I3644" s="493" t="n">
        <v>831.3</v>
      </c>
      <c r="J3644" s="493" t="n">
        <v>926.1</v>
      </c>
      <c r="K3644" s="493" t="n">
        <v>1059.3</v>
      </c>
      <c r="L3644" s="493" t="n">
        <v>888</v>
      </c>
      <c r="M3644" s="493" t="n">
        <v>885.6</v>
      </c>
      <c r="N3644" s="493" t="n">
        <v>1507.2</v>
      </c>
      <c r="O3644" s="493" t="n">
        <v>676.8</v>
      </c>
      <c r="P3644" s="493" t="n">
        <v>676.2</v>
      </c>
      <c r="Q3644" s="493" t="n">
        <v>1144.8</v>
      </c>
      <c r="R3644" s="493" t="n">
        <v>1474.2</v>
      </c>
      <c r="S3644" s="493" t="n">
        <v>558</v>
      </c>
      <c r="T3644" s="493" t="n">
        <v>1310.4</v>
      </c>
      <c r="U3644" s="493" t="n">
        <v>630</v>
      </c>
      <c r="V3644" s="493" t="n">
        <v>921.6</v>
      </c>
      <c r="W3644" s="493" t="n">
        <v>1214.4</v>
      </c>
      <c r="X3644" s="493" t="n">
        <v>1245</v>
      </c>
      <c r="Y3644" s="493" t="n">
        <v>435.6</v>
      </c>
      <c r="Z3644" s="493" t="n">
        <v>919.2</v>
      </c>
      <c r="AA3644" s="493" t="n">
        <v>1853.4</v>
      </c>
      <c r="AB3644" s="493" t="n">
        <v>802.2</v>
      </c>
      <c r="AC3644" s="493" t="n">
        <v>146.4</v>
      </c>
      <c r="AD3644" s="493" t="n">
        <v>1785.3</v>
      </c>
      <c r="AE3644" s="493" t="n">
        <v>2695.5</v>
      </c>
      <c r="AF3644" s="493" t="n">
        <v>2514</v>
      </c>
      <c r="AG3644" s="493" t="n">
        <v>2142.87</v>
      </c>
      <c r="AH3644" s="493" t="n">
        <v>2562.52</v>
      </c>
      <c r="AI3644" s="493" t="n">
        <v>2480.4</v>
      </c>
      <c r="AJ3644" s="493" t="n">
        <v>2658.87</v>
      </c>
      <c r="AK3644" s="493" t="n">
        <v>3341.9</v>
      </c>
      <c r="AL3644" s="493" t="n">
        <v>1434.6</v>
      </c>
      <c r="AM3644" s="493" t="n">
        <v>3414.85</v>
      </c>
      <c r="AN3644" s="493" t="n">
        <v>2316</v>
      </c>
      <c r="AO3644" s="493" t="n">
        <v>1938.3</v>
      </c>
      <c r="AP3644" s="493" t="n">
        <v>2609.7</v>
      </c>
      <c r="AQ3644" s="493" t="n">
        <v>1511.4</v>
      </c>
      <c r="AR3644" s="493" t="n">
        <v>984.6</v>
      </c>
      <c r="AS3644" s="493" t="n">
        <v>2617.2</v>
      </c>
      <c r="AT3644" s="493" t="n">
        <v>213.3</v>
      </c>
      <c r="AU3644" s="493" t="n">
        <v>1124.4</v>
      </c>
      <c r="AV3644" s="493" t="n">
        <v>230.4</v>
      </c>
      <c r="AW3644" s="493" t="n">
        <v>0</v>
      </c>
      <c r="AX3644" s="493" t="n">
        <v>2788.2</v>
      </c>
      <c r="AY3644" s="493" t="n">
        <v>2642.92</v>
      </c>
      <c r="AZ3644" s="493" t="n">
        <v>2723.1</v>
      </c>
      <c r="BA3644" s="493" t="n">
        <v>3010.3</v>
      </c>
      <c r="BB3644" s="493" t="n">
        <v>2430</v>
      </c>
      <c r="BC3644" s="493" t="n">
        <v>3043.1</v>
      </c>
      <c r="BD3644" s="493" t="n">
        <v>1960.8</v>
      </c>
      <c r="BE3644" s="493" t="n">
        <v>1138.2</v>
      </c>
      <c r="BF3644" s="493" t="n">
        <v>2663.1</v>
      </c>
      <c r="BG3644" s="493" t="n">
        <v>1606.5</v>
      </c>
      <c r="BH3644" s="493" t="n">
        <v>1252.8</v>
      </c>
      <c r="BI3644" s="493" t="n">
        <v>2192.4</v>
      </c>
      <c r="BJ3644" s="493" t="n">
        <v>1344.2</v>
      </c>
      <c r="BK3644" s="493" t="n">
        <v>1288.56</v>
      </c>
      <c r="BL3644" s="493" t="n">
        <v>2544</v>
      </c>
      <c r="BM3644" s="493" t="n">
        <v>819</v>
      </c>
      <c r="BN3644" s="493" t="n">
        <v>975.6</v>
      </c>
      <c r="BO3644" s="493" t="n">
        <v>2082.6</v>
      </c>
      <c r="BP3644" s="493" t="n">
        <v>674.4</v>
      </c>
      <c r="BQ3644" s="493" t="n">
        <v>1688.4</v>
      </c>
      <c r="BR3644" s="493" t="n">
        <v>775.6</v>
      </c>
      <c r="BS3644" s="493" t="n">
        <v>1958.4</v>
      </c>
      <c r="BT3644" s="493" t="n">
        <v>664.8</v>
      </c>
      <c r="BU3644" s="493" t="n">
        <v>1329.51</v>
      </c>
      <c r="BV3644" s="493" t="n">
        <v>1108.26</v>
      </c>
      <c r="BW3644" s="493" t="n">
        <v>1377</v>
      </c>
    </row>
    <row r="3645">
      <c r="A3645" t="inlineStr">
        <is>
          <t>[C9D3] Angiotensin-II 길항제 칼슘길항제 복합제</t>
        </is>
      </c>
      <c r="B3645" t="inlineStr">
        <is>
          <t>알보젠코리아</t>
        </is>
      </c>
      <c r="C3645" t="inlineStr">
        <is>
          <t>맥스미카</t>
        </is>
      </c>
      <c r="D3645" t="inlineStr">
        <is>
          <t>알보젠코리아</t>
        </is>
      </c>
      <c r="E3645" t="inlineStr">
        <is>
          <t>amlodipine besylate,  telmisartan</t>
        </is>
      </c>
      <c r="F3645" t="inlineStr">
        <is>
          <t>종합병원</t>
        </is>
      </c>
      <c r="G3645" t="inlineStr">
        <is>
          <t>Generic</t>
        </is>
      </c>
      <c r="H3645" s="493" t="n">
        <v>7698.84</v>
      </c>
      <c r="I3645" s="493" t="n">
        <v>11405.2</v>
      </c>
      <c r="J3645" s="493" t="n">
        <v>11000.7</v>
      </c>
      <c r="K3645" s="493" t="n">
        <v>9780.639999999999</v>
      </c>
      <c r="L3645" s="493" t="n">
        <v>9974.42</v>
      </c>
      <c r="M3645" s="493" t="n">
        <v>11159.36</v>
      </c>
      <c r="N3645" s="493" t="n">
        <v>10441.14</v>
      </c>
      <c r="O3645" s="493" t="n">
        <v>9105.99</v>
      </c>
      <c r="P3645" s="493" t="n">
        <v>7126.47</v>
      </c>
      <c r="Q3645" s="493" t="n">
        <v>9931.200000000001</v>
      </c>
      <c r="R3645" s="493" t="n">
        <v>8286.66</v>
      </c>
      <c r="S3645" s="493" t="n">
        <v>8865.299999999999</v>
      </c>
      <c r="T3645" s="493" t="n">
        <v>7571.03</v>
      </c>
      <c r="U3645" s="493" t="n">
        <v>8798.940000000001</v>
      </c>
      <c r="V3645" s="493" t="n">
        <v>6866.16</v>
      </c>
      <c r="W3645" s="493" t="n">
        <v>6725.43</v>
      </c>
      <c r="X3645" s="493" t="n">
        <v>6912.4</v>
      </c>
      <c r="Y3645" s="493" t="n">
        <v>9768.27</v>
      </c>
      <c r="Z3645" s="493" t="n">
        <v>8321.549999999999</v>
      </c>
      <c r="AA3645" s="493" t="n">
        <v>8061.6</v>
      </c>
      <c r="AB3645" s="493" t="n">
        <v>6260.48</v>
      </c>
      <c r="AC3645" s="493" t="n">
        <v>10161.94</v>
      </c>
      <c r="AD3645" s="493" t="n">
        <v>10172.22</v>
      </c>
      <c r="AE3645" s="493" t="n">
        <v>9908.84</v>
      </c>
      <c r="AF3645" s="493" t="n">
        <v>7156.34</v>
      </c>
      <c r="AG3645" s="493" t="n">
        <v>10818.02</v>
      </c>
      <c r="AH3645" s="493" t="n">
        <v>9556.959999999999</v>
      </c>
      <c r="AI3645" s="493" t="n">
        <v>10064.42</v>
      </c>
      <c r="AJ3645" s="493" t="n">
        <v>8996.290000000001</v>
      </c>
      <c r="AK3645" s="493" t="n">
        <v>10549.12</v>
      </c>
      <c r="AL3645" s="493" t="n">
        <v>10323.55</v>
      </c>
      <c r="AM3645" s="493" t="n">
        <v>9470.280000000001</v>
      </c>
      <c r="AN3645" s="493" t="n">
        <v>10319.84</v>
      </c>
      <c r="AO3645" s="493" t="n">
        <v>11376.4</v>
      </c>
      <c r="AP3645" s="493" t="n">
        <v>8053.04</v>
      </c>
      <c r="AQ3645" s="493" t="n">
        <v>13582.08</v>
      </c>
      <c r="AR3645" s="493" t="n">
        <v>9485.360000000001</v>
      </c>
      <c r="AS3645" s="493" t="n">
        <v>12149.78</v>
      </c>
      <c r="AT3645" s="493" t="n">
        <v>10372.23</v>
      </c>
      <c r="AU3645" s="493" t="n">
        <v>11183.7</v>
      </c>
      <c r="AV3645" s="493" t="n">
        <v>9201.6</v>
      </c>
      <c r="AW3645" s="493" t="n">
        <v>13175.76</v>
      </c>
      <c r="AX3645" s="493" t="n">
        <v>11948.5</v>
      </c>
      <c r="AY3645" s="493" t="n">
        <v>12090.27</v>
      </c>
      <c r="AZ3645" s="493" t="n">
        <v>9998.42</v>
      </c>
      <c r="BA3645" s="493" t="n">
        <v>9385.93</v>
      </c>
      <c r="BB3645" s="493" t="n">
        <v>9932.01</v>
      </c>
      <c r="BC3645" s="493" t="n">
        <v>10970.91</v>
      </c>
      <c r="BD3645" s="493" t="n">
        <v>10732.02</v>
      </c>
      <c r="BE3645" s="493" t="n">
        <v>10334.7</v>
      </c>
      <c r="BF3645" s="493" t="n">
        <v>13355.26</v>
      </c>
      <c r="BG3645" s="493" t="n">
        <v>13385.67</v>
      </c>
      <c r="BH3645" s="493" t="n">
        <v>10665.28</v>
      </c>
      <c r="BI3645" s="493" t="n">
        <v>12206.99</v>
      </c>
      <c r="BJ3645" s="493" t="n">
        <v>11940.8</v>
      </c>
      <c r="BK3645" s="493" t="n">
        <v>9552.24</v>
      </c>
      <c r="BL3645" s="493" t="n">
        <v>11521.56</v>
      </c>
      <c r="BM3645" s="493" t="n">
        <v>9715.559999999999</v>
      </c>
      <c r="BN3645" s="493" t="n">
        <v>9370.08</v>
      </c>
      <c r="BO3645" s="493" t="n">
        <v>12715.68</v>
      </c>
      <c r="BP3645" s="493" t="n">
        <v>10462.18</v>
      </c>
      <c r="BQ3645" s="493" t="n">
        <v>10017.9</v>
      </c>
      <c r="BR3645" s="493" t="n">
        <v>12279.06</v>
      </c>
      <c r="BS3645" s="493" t="n">
        <v>9987.299999999999</v>
      </c>
      <c r="BT3645" s="493" t="n">
        <v>9207.870000000001</v>
      </c>
      <c r="BU3645" s="493" t="n">
        <v>12769</v>
      </c>
      <c r="BV3645" s="493" t="n">
        <v>11797.16</v>
      </c>
      <c r="BW3645" s="493" t="n">
        <v>11273.22</v>
      </c>
    </row>
    <row r="3646">
      <c r="A3646" t="inlineStr">
        <is>
          <t>[C9D3] Angiotensin-II 길항제 칼슘길항제 복합제</t>
        </is>
      </c>
      <c r="B3646" t="inlineStr">
        <is>
          <t>알보젠코리아</t>
        </is>
      </c>
      <c r="C3646" t="inlineStr">
        <is>
          <t>맥스미카</t>
        </is>
      </c>
      <c r="D3646" t="inlineStr">
        <is>
          <t>알보젠코리아</t>
        </is>
      </c>
      <c r="E3646" t="inlineStr">
        <is>
          <t>amlodipine besylate,  telmisartan</t>
        </is>
      </c>
      <c r="F3646" t="inlineStr">
        <is>
          <t>병원</t>
        </is>
      </c>
      <c r="G3646" t="inlineStr">
        <is>
          <t>Generic</t>
        </is>
      </c>
      <c r="H3646" s="493" t="n">
        <v>7220.05</v>
      </c>
      <c r="I3646" s="493" t="n">
        <v>4558.34</v>
      </c>
      <c r="J3646" s="493" t="n">
        <v>4803.14</v>
      </c>
      <c r="K3646" s="493" t="n">
        <v>3911.58</v>
      </c>
      <c r="L3646" s="493" t="n">
        <v>5420.45</v>
      </c>
      <c r="M3646" s="493" t="n">
        <v>3641.85</v>
      </c>
      <c r="N3646" s="493" t="n">
        <v>6849.47</v>
      </c>
      <c r="O3646" s="493" t="n">
        <v>5357.88</v>
      </c>
      <c r="P3646" s="493" t="n">
        <v>4144.38</v>
      </c>
      <c r="Q3646" s="493" t="n">
        <v>4749.54</v>
      </c>
      <c r="R3646" s="493" t="n">
        <v>6736.22</v>
      </c>
      <c r="S3646" s="493" t="n">
        <v>5154.1</v>
      </c>
      <c r="T3646" s="493" t="n">
        <v>5728</v>
      </c>
      <c r="U3646" s="493" t="n">
        <v>4919.4</v>
      </c>
      <c r="V3646" s="493" t="n">
        <v>4403.38</v>
      </c>
      <c r="W3646" s="493" t="n">
        <v>5989.21</v>
      </c>
      <c r="X3646" s="493" t="n">
        <v>6892.52</v>
      </c>
      <c r="Y3646" s="493" t="n">
        <v>4185.2</v>
      </c>
      <c r="Z3646" s="493" t="n">
        <v>5003.3</v>
      </c>
      <c r="AA3646" s="493" t="n">
        <v>7055</v>
      </c>
      <c r="AB3646" s="493" t="n">
        <v>6195.34</v>
      </c>
      <c r="AC3646" s="493" t="n">
        <v>5690.9</v>
      </c>
      <c r="AD3646" s="493" t="n">
        <v>6914.56</v>
      </c>
      <c r="AE3646" s="493" t="n">
        <v>4157.28</v>
      </c>
      <c r="AF3646" s="493" t="n">
        <v>3988.47</v>
      </c>
      <c r="AG3646" s="493" t="n">
        <v>5148.76</v>
      </c>
      <c r="AH3646" s="493" t="n">
        <v>7373.85</v>
      </c>
      <c r="AI3646" s="493" t="n">
        <v>5076.65</v>
      </c>
      <c r="AJ3646" s="493" t="n">
        <v>6832.3</v>
      </c>
      <c r="AK3646" s="493" t="n">
        <v>10865.46</v>
      </c>
      <c r="AL3646" s="493" t="n">
        <v>6280.24</v>
      </c>
      <c r="AM3646" s="493" t="n">
        <v>5194.32</v>
      </c>
      <c r="AN3646" s="493" t="n">
        <v>8511</v>
      </c>
      <c r="AO3646" s="493" t="n">
        <v>7159.27</v>
      </c>
      <c r="AP3646" s="493" t="n">
        <v>9899.16</v>
      </c>
      <c r="AQ3646" s="493" t="n">
        <v>10198.5</v>
      </c>
      <c r="AR3646" s="493" t="n">
        <v>7225.11</v>
      </c>
      <c r="AS3646" s="493" t="n">
        <v>7199.9</v>
      </c>
      <c r="AT3646" s="493" t="n">
        <v>7610.96</v>
      </c>
      <c r="AU3646" s="493" t="n">
        <v>7192.96</v>
      </c>
      <c r="AV3646" s="493" t="n">
        <v>5742.43</v>
      </c>
      <c r="AW3646" s="493" t="n">
        <v>6442.37</v>
      </c>
      <c r="AX3646" s="493" t="n">
        <v>6928.45</v>
      </c>
      <c r="AY3646" s="493" t="n">
        <v>6797.56</v>
      </c>
      <c r="AZ3646" s="493" t="n">
        <v>5191.72</v>
      </c>
      <c r="BA3646" s="493" t="n">
        <v>7879.07</v>
      </c>
      <c r="BB3646" s="493" t="n">
        <v>6606.16</v>
      </c>
      <c r="BC3646" s="493" t="n">
        <v>4819.83</v>
      </c>
      <c r="BD3646" s="493" t="n">
        <v>7143.28</v>
      </c>
      <c r="BE3646" s="493" t="n">
        <v>5910.51</v>
      </c>
      <c r="BF3646" s="493" t="n">
        <v>5813.92</v>
      </c>
      <c r="BG3646" s="493" t="n">
        <v>8046.66</v>
      </c>
      <c r="BH3646" s="493" t="n">
        <v>7444.11</v>
      </c>
      <c r="BI3646" s="493" t="n">
        <v>5413.06</v>
      </c>
      <c r="BJ3646" s="493" t="n">
        <v>7081.78</v>
      </c>
      <c r="BK3646" s="493" t="n">
        <v>8097.66</v>
      </c>
      <c r="BL3646" s="493" t="n">
        <v>8425.809999999999</v>
      </c>
      <c r="BM3646" s="493" t="n">
        <v>5611.09</v>
      </c>
      <c r="BN3646" s="493" t="n">
        <v>6200.01</v>
      </c>
      <c r="BO3646" s="493" t="n">
        <v>4060.46</v>
      </c>
      <c r="BP3646" s="493" t="n">
        <v>3339</v>
      </c>
      <c r="BQ3646" s="493" t="n">
        <v>1990.2</v>
      </c>
      <c r="BR3646" s="493" t="n">
        <v>379.2</v>
      </c>
      <c r="BS3646" s="493" t="n">
        <v>532.2</v>
      </c>
      <c r="BT3646" s="493" t="n">
        <v>566.4</v>
      </c>
      <c r="BU3646" s="493" t="n">
        <v>90</v>
      </c>
      <c r="BV3646" s="493" t="n">
        <v>383.4</v>
      </c>
      <c r="BW3646" s="493" t="n">
        <v>0</v>
      </c>
    </row>
    <row r="3647">
      <c r="A3647" t="inlineStr">
        <is>
          <t>[C9D3] Angiotensin-II 길항제 칼슘길항제 복합제</t>
        </is>
      </c>
      <c r="B3647" t="inlineStr">
        <is>
          <t>알보젠코리아</t>
        </is>
      </c>
      <c r="C3647" t="inlineStr">
        <is>
          <t>맥스미카</t>
        </is>
      </c>
      <c r="D3647" t="inlineStr">
        <is>
          <t>알보젠코리아</t>
        </is>
      </c>
      <c r="E3647" t="inlineStr">
        <is>
          <t>amlodipine besylate,  telmisartan</t>
        </is>
      </c>
      <c r="F3647" t="inlineStr">
        <is>
          <t>의원</t>
        </is>
      </c>
      <c r="G3647" t="inlineStr">
        <is>
          <t>Generic</t>
        </is>
      </c>
      <c r="H3647" s="493" t="n">
        <v>25513.05</v>
      </c>
      <c r="I3647" s="493" t="n">
        <v>23860.35</v>
      </c>
      <c r="J3647" s="493" t="n">
        <v>27267.86</v>
      </c>
      <c r="K3647" s="493" t="n">
        <v>29557.8</v>
      </c>
      <c r="L3647" s="493" t="n">
        <v>22333.8</v>
      </c>
      <c r="M3647" s="493" t="n">
        <v>24078</v>
      </c>
      <c r="N3647" s="493" t="n">
        <v>27049.8</v>
      </c>
      <c r="O3647" s="493" t="n">
        <v>27239.85</v>
      </c>
      <c r="P3647" s="493" t="n">
        <v>27342.6</v>
      </c>
      <c r="Q3647" s="493" t="n">
        <v>31188.78</v>
      </c>
      <c r="R3647" s="493" t="n">
        <v>34492.2</v>
      </c>
      <c r="S3647" s="493" t="n">
        <v>51763.9</v>
      </c>
      <c r="T3647" s="493" t="n">
        <v>51089.44</v>
      </c>
      <c r="U3647" s="493" t="n">
        <v>42013.45</v>
      </c>
      <c r="V3647" s="493" t="n">
        <v>46013.75</v>
      </c>
      <c r="W3647" s="493" t="n">
        <v>37567.75</v>
      </c>
      <c r="X3647" s="493" t="n">
        <v>49612.9</v>
      </c>
      <c r="Y3647" s="493" t="n">
        <v>40030.05</v>
      </c>
      <c r="Z3647" s="493" t="n">
        <v>46284.55</v>
      </c>
      <c r="AA3647" s="493" t="n">
        <v>43234.65</v>
      </c>
      <c r="AB3647" s="493" t="n">
        <v>42981.6</v>
      </c>
      <c r="AC3647" s="493" t="n">
        <v>37895.5</v>
      </c>
      <c r="AD3647" s="493" t="n">
        <v>38622.35</v>
      </c>
      <c r="AE3647" s="493" t="n">
        <v>47524.8</v>
      </c>
      <c r="AF3647" s="493" t="n">
        <v>45757.6</v>
      </c>
      <c r="AG3647" s="493" t="n">
        <v>39647.2</v>
      </c>
      <c r="AH3647" s="493" t="n">
        <v>43405.4</v>
      </c>
      <c r="AI3647" s="493" t="n">
        <v>39806.55</v>
      </c>
      <c r="AJ3647" s="493" t="n">
        <v>44213.85</v>
      </c>
      <c r="AK3647" s="493" t="n">
        <v>48554.38</v>
      </c>
      <c r="AL3647" s="493" t="n">
        <v>43479.7</v>
      </c>
      <c r="AM3647" s="493" t="n">
        <v>40855.54</v>
      </c>
      <c r="AN3647" s="493" t="n">
        <v>43376.87</v>
      </c>
      <c r="AO3647" s="493" t="n">
        <v>47065.96</v>
      </c>
      <c r="AP3647" s="493" t="n">
        <v>45584.11</v>
      </c>
      <c r="AQ3647" s="493" t="n">
        <v>48752.95</v>
      </c>
      <c r="AR3647" s="493" t="n">
        <v>44298.38</v>
      </c>
      <c r="AS3647" s="493" t="n">
        <v>41745.1</v>
      </c>
      <c r="AT3647" s="493" t="n">
        <v>47368.9</v>
      </c>
      <c r="AU3647" s="493" t="n">
        <v>43612.45</v>
      </c>
      <c r="AV3647" s="493" t="n">
        <v>44694.45</v>
      </c>
      <c r="AW3647" s="493" t="n">
        <v>41665.55</v>
      </c>
      <c r="AX3647" s="493" t="n">
        <v>46062.68</v>
      </c>
      <c r="AY3647" s="493" t="n">
        <v>42905</v>
      </c>
      <c r="AZ3647" s="493" t="n">
        <v>41149.75</v>
      </c>
      <c r="BA3647" s="493" t="n">
        <v>44160.45</v>
      </c>
      <c r="BB3647" s="493" t="n">
        <v>40505.25</v>
      </c>
      <c r="BC3647" s="493" t="n">
        <v>44127.27</v>
      </c>
      <c r="BD3647" s="493" t="n">
        <v>45901.05</v>
      </c>
      <c r="BE3647" s="493" t="n">
        <v>43292.9</v>
      </c>
      <c r="BF3647" s="493" t="n">
        <v>43996.13</v>
      </c>
      <c r="BG3647" s="493" t="n">
        <v>43473.6</v>
      </c>
      <c r="BH3647" s="493" t="n">
        <v>40211</v>
      </c>
      <c r="BI3647" s="493" t="n">
        <v>44716.25</v>
      </c>
      <c r="BJ3647" s="493" t="n">
        <v>38771.08</v>
      </c>
      <c r="BK3647" s="493" t="n">
        <v>38057.24</v>
      </c>
      <c r="BL3647" s="493" t="n">
        <v>47641.16</v>
      </c>
      <c r="BM3647" s="493" t="n">
        <v>34449.51</v>
      </c>
      <c r="BN3647" s="493" t="n">
        <v>37541.25</v>
      </c>
      <c r="BO3647" s="493" t="n">
        <v>40606.55</v>
      </c>
      <c r="BP3647" s="493" t="n">
        <v>37115.6</v>
      </c>
      <c r="BQ3647" s="493" t="n">
        <v>29994.3</v>
      </c>
      <c r="BR3647" s="493" t="n">
        <v>38549.05</v>
      </c>
      <c r="BS3647" s="493" t="n">
        <v>36697.25</v>
      </c>
      <c r="BT3647" s="493" t="n">
        <v>33884.54</v>
      </c>
      <c r="BU3647" s="493" t="n">
        <v>35349.05</v>
      </c>
      <c r="BV3647" s="493" t="n">
        <v>39837.62</v>
      </c>
      <c r="BW3647" s="493" t="n">
        <v>29749.54</v>
      </c>
    </row>
    <row r="3648">
      <c r="A3648" t="inlineStr">
        <is>
          <t>[C9D3] Angiotensin-II 길항제 칼슘길항제 복합제</t>
        </is>
      </c>
      <c r="B3648" t="inlineStr">
        <is>
          <t>알보젠코리아</t>
        </is>
      </c>
      <c r="C3648" t="inlineStr">
        <is>
          <t>맥스미카</t>
        </is>
      </c>
      <c r="D3648" t="inlineStr">
        <is>
          <t>알보젠코리아</t>
        </is>
      </c>
      <c r="E3648" t="inlineStr">
        <is>
          <t>amlodipine besylate,  telmisartan</t>
        </is>
      </c>
      <c r="F3648" t="inlineStr">
        <is>
          <t>보건소</t>
        </is>
      </c>
      <c r="G3648" t="inlineStr">
        <is>
          <t>Generic</t>
        </is>
      </c>
      <c r="H3648" s="493" t="n">
        <v>0</v>
      </c>
      <c r="I3648" s="493" t="n">
        <v>86.7</v>
      </c>
      <c r="J3648" s="493" t="n">
        <v>99.59999999999999</v>
      </c>
      <c r="K3648" s="493" t="n">
        <v>202.8</v>
      </c>
      <c r="L3648" s="493" t="n">
        <v>144.9</v>
      </c>
      <c r="M3648" s="493" t="n">
        <v>0</v>
      </c>
      <c r="N3648" s="493" t="n">
        <v>120.8</v>
      </c>
      <c r="O3648" s="493" t="n">
        <v>109.8</v>
      </c>
      <c r="P3648" s="493" t="n">
        <v>89.09999999999999</v>
      </c>
      <c r="Q3648" s="493" t="n">
        <v>94.84999999999999</v>
      </c>
      <c r="R3648" s="493" t="n">
        <v>111</v>
      </c>
      <c r="S3648" s="493" t="n">
        <v>297</v>
      </c>
      <c r="T3648" s="493" t="n">
        <v>74.09999999999999</v>
      </c>
      <c r="U3648" s="493" t="n">
        <v>99.59999999999999</v>
      </c>
      <c r="V3648" s="493" t="n">
        <v>105.3</v>
      </c>
      <c r="W3648" s="493" t="n">
        <v>82.5</v>
      </c>
      <c r="X3648" s="493" t="n">
        <v>0</v>
      </c>
      <c r="Y3648" s="493" t="n">
        <v>0</v>
      </c>
      <c r="Z3648" s="493" t="n">
        <v>0</v>
      </c>
      <c r="AA3648" s="493" t="n">
        <v>0</v>
      </c>
      <c r="AB3648" s="493" t="n">
        <v>0</v>
      </c>
      <c r="AC3648" s="493" t="n">
        <v>0</v>
      </c>
      <c r="AD3648" s="493" t="n">
        <v>0</v>
      </c>
      <c r="AE3648" s="493" t="n">
        <v>0</v>
      </c>
      <c r="AF3648" s="493" t="n">
        <v>0</v>
      </c>
      <c r="AG3648" s="493" t="n">
        <v>0</v>
      </c>
      <c r="AH3648" s="493" t="n">
        <v>0</v>
      </c>
      <c r="AI3648" s="493" t="n">
        <v>0</v>
      </c>
      <c r="AJ3648" s="493" t="n">
        <v>0</v>
      </c>
      <c r="AK3648" s="493" t="n">
        <v>0</v>
      </c>
      <c r="AL3648" s="493" t="n">
        <v>0</v>
      </c>
      <c r="AM3648" s="493" t="n">
        <v>0</v>
      </c>
      <c r="AN3648" s="493" t="n">
        <v>0</v>
      </c>
      <c r="AO3648" s="493" t="n">
        <v>0</v>
      </c>
      <c r="AP3648" s="493" t="n">
        <v>0</v>
      </c>
      <c r="AQ3648" s="493" t="n">
        <v>0</v>
      </c>
      <c r="AR3648" s="493" t="n">
        <v>0</v>
      </c>
      <c r="AS3648" s="493" t="n">
        <v>0</v>
      </c>
      <c r="AT3648" s="493" t="n">
        <v>0</v>
      </c>
      <c r="AU3648" s="493" t="n">
        <v>0</v>
      </c>
      <c r="AV3648" s="493" t="n">
        <v>153.3</v>
      </c>
      <c r="AW3648" s="493" t="n">
        <v>0</v>
      </c>
      <c r="AX3648" s="493" t="n">
        <v>39.3</v>
      </c>
      <c r="AY3648" s="493" t="n">
        <v>121.5</v>
      </c>
      <c r="AZ3648" s="493" t="n">
        <v>0</v>
      </c>
      <c r="BA3648" s="493" t="n">
        <v>0</v>
      </c>
      <c r="BB3648" s="493" t="n">
        <v>136.8</v>
      </c>
      <c r="BC3648" s="493" t="n">
        <v>0</v>
      </c>
      <c r="BD3648" s="493" t="n">
        <v>0</v>
      </c>
      <c r="BE3648" s="493" t="n">
        <v>137.7</v>
      </c>
      <c r="BF3648" s="493" t="n">
        <v>308.4</v>
      </c>
      <c r="BG3648" s="493" t="n">
        <v>0</v>
      </c>
      <c r="BH3648" s="493" t="n">
        <v>515.4</v>
      </c>
      <c r="BI3648" s="493" t="n">
        <v>0</v>
      </c>
      <c r="BJ3648" s="493" t="n">
        <v>486.9</v>
      </c>
      <c r="BK3648" s="493" t="n">
        <v>0</v>
      </c>
      <c r="BL3648" s="493" t="n">
        <v>0</v>
      </c>
      <c r="BM3648" s="493" t="n">
        <v>0</v>
      </c>
      <c r="BN3648" s="493" t="n">
        <v>981</v>
      </c>
      <c r="BO3648" s="493" t="n">
        <v>317.4</v>
      </c>
      <c r="BP3648" s="493" t="n">
        <v>0</v>
      </c>
      <c r="BQ3648" s="493" t="n">
        <v>269.4</v>
      </c>
      <c r="BR3648" s="493" t="n">
        <v>787.5</v>
      </c>
      <c r="BS3648" s="493" t="n">
        <v>726.6</v>
      </c>
      <c r="BT3648" s="493" t="n">
        <v>571.5</v>
      </c>
      <c r="BU3648" s="493" t="n">
        <v>658.8</v>
      </c>
      <c r="BV3648" s="493" t="n">
        <v>0</v>
      </c>
      <c r="BW3648" s="493" t="n">
        <v>435.6</v>
      </c>
    </row>
    <row r="3649">
      <c r="A3649" t="inlineStr">
        <is>
          <t>[C9D3] Angiotensin-II 길항제 칼슘길항제 복합제</t>
        </is>
      </c>
      <c r="B3649" t="inlineStr">
        <is>
          <t>알보젠코리아</t>
        </is>
      </c>
      <c r="C3649" t="inlineStr">
        <is>
          <t>맥스미카</t>
        </is>
      </c>
      <c r="D3649" t="inlineStr">
        <is>
          <t>알보젠코리아</t>
        </is>
      </c>
      <c r="E3649" t="inlineStr">
        <is>
          <t>amlodipine besylate,  telmisartan</t>
        </is>
      </c>
      <c r="F3649" t="inlineStr">
        <is>
          <t>기타(치과의원, 치과병원 등)</t>
        </is>
      </c>
      <c r="G3649" t="inlineStr">
        <is>
          <t>Generic</t>
        </is>
      </c>
      <c r="H3649" s="493" t="n">
        <v>0</v>
      </c>
      <c r="I3649" s="493" t="n">
        <v>0</v>
      </c>
      <c r="J3649" s="493" t="n">
        <v>0</v>
      </c>
      <c r="K3649" s="493" t="n">
        <v>0</v>
      </c>
      <c r="L3649" s="493" t="n">
        <v>0</v>
      </c>
      <c r="M3649" s="493" t="n">
        <v>0</v>
      </c>
      <c r="N3649" s="493" t="n">
        <v>0</v>
      </c>
      <c r="O3649" s="493" t="n">
        <v>0</v>
      </c>
      <c r="P3649" s="493" t="n">
        <v>0</v>
      </c>
      <c r="Q3649" s="493" t="n">
        <v>0</v>
      </c>
      <c r="R3649" s="493" t="n">
        <v>0</v>
      </c>
      <c r="S3649" s="493" t="n">
        <v>0</v>
      </c>
      <c r="T3649" s="493" t="n">
        <v>0</v>
      </c>
      <c r="U3649" s="493" t="n">
        <v>0</v>
      </c>
      <c r="V3649" s="493" t="n">
        <v>0</v>
      </c>
      <c r="W3649" s="493" t="n">
        <v>0</v>
      </c>
      <c r="X3649" s="493" t="n">
        <v>0</v>
      </c>
      <c r="Y3649" s="493" t="n">
        <v>0</v>
      </c>
      <c r="Z3649" s="493" t="n">
        <v>0</v>
      </c>
      <c r="AA3649" s="493" t="n">
        <v>0</v>
      </c>
      <c r="AB3649" s="493" t="n">
        <v>0</v>
      </c>
      <c r="AC3649" s="493" t="n">
        <v>0</v>
      </c>
      <c r="AD3649" s="493" t="n">
        <v>0</v>
      </c>
      <c r="AE3649" s="493" t="n">
        <v>0</v>
      </c>
      <c r="AF3649" s="493" t="n">
        <v>0</v>
      </c>
      <c r="AG3649" s="493" t="n">
        <v>0</v>
      </c>
      <c r="AH3649" s="493" t="n">
        <v>0</v>
      </c>
      <c r="AI3649" s="493" t="n">
        <v>0</v>
      </c>
      <c r="AJ3649" s="493" t="n">
        <v>0</v>
      </c>
      <c r="AK3649" s="493" t="n">
        <v>0</v>
      </c>
      <c r="AL3649" s="493" t="n">
        <v>0</v>
      </c>
      <c r="AM3649" s="493" t="n">
        <v>0</v>
      </c>
      <c r="AN3649" s="493" t="n">
        <v>0</v>
      </c>
      <c r="AO3649" s="493" t="n">
        <v>0</v>
      </c>
      <c r="AP3649" s="493" t="n">
        <v>0</v>
      </c>
      <c r="AQ3649" s="493" t="n">
        <v>0</v>
      </c>
      <c r="AR3649" s="493" t="n">
        <v>0</v>
      </c>
      <c r="AS3649" s="493" t="n">
        <v>0</v>
      </c>
      <c r="AT3649" s="493" t="n">
        <v>0</v>
      </c>
      <c r="AU3649" s="493" t="n">
        <v>0</v>
      </c>
      <c r="AV3649" s="493" t="n">
        <v>0</v>
      </c>
      <c r="AW3649" s="493" t="n">
        <v>0</v>
      </c>
      <c r="AX3649" s="493" t="n">
        <v>109.5</v>
      </c>
      <c r="AY3649" s="493" t="n">
        <v>111</v>
      </c>
      <c r="AZ3649" s="493" t="n">
        <v>116.7</v>
      </c>
      <c r="BA3649" s="493" t="n">
        <v>143.4</v>
      </c>
      <c r="BB3649" s="493" t="n">
        <v>0</v>
      </c>
      <c r="BC3649" s="493" t="n">
        <v>0</v>
      </c>
      <c r="BD3649" s="493" t="n">
        <v>0</v>
      </c>
      <c r="BE3649" s="493" t="n">
        <v>0</v>
      </c>
      <c r="BF3649" s="493" t="n">
        <v>0</v>
      </c>
      <c r="BG3649" s="493" t="n">
        <v>0</v>
      </c>
      <c r="BH3649" s="493" t="n">
        <v>0</v>
      </c>
      <c r="BI3649" s="493" t="n">
        <v>0</v>
      </c>
      <c r="BJ3649" s="493" t="n">
        <v>0</v>
      </c>
      <c r="BK3649" s="493" t="n">
        <v>0</v>
      </c>
      <c r="BL3649" s="493" t="n">
        <v>0</v>
      </c>
      <c r="BM3649" s="493" t="n">
        <v>0</v>
      </c>
      <c r="BN3649" s="493" t="n">
        <v>0</v>
      </c>
      <c r="BO3649" s="493" t="n">
        <v>0</v>
      </c>
      <c r="BP3649" s="493" t="n">
        <v>0</v>
      </c>
      <c r="BQ3649" s="493" t="n">
        <v>0</v>
      </c>
      <c r="BR3649" s="493" t="n">
        <v>0</v>
      </c>
      <c r="BS3649" s="493" t="n">
        <v>0</v>
      </c>
      <c r="BT3649" s="493" t="n">
        <v>0</v>
      </c>
      <c r="BU3649" s="493" t="n">
        <v>0</v>
      </c>
      <c r="BV3649" s="493" t="n">
        <v>0</v>
      </c>
      <c r="BW3649" s="493" t="n">
        <v>0</v>
      </c>
    </row>
    <row r="3650">
      <c r="A3650" t="inlineStr">
        <is>
          <t>[C9D3] Angiotensin-II 길항제 칼슘길항제 복합제</t>
        </is>
      </c>
      <c r="B3650" t="inlineStr">
        <is>
          <t>알보젠코리아</t>
        </is>
      </c>
      <c r="C3650" t="inlineStr">
        <is>
          <t>맥스잘탄</t>
        </is>
      </c>
      <c r="D3650" t="inlineStr">
        <is>
          <t>알보젠코리아</t>
        </is>
      </c>
      <c r="E3650" t="inlineStr">
        <is>
          <t>amlodipine besylate  ( as amlodipine),  losartan potassium</t>
        </is>
      </c>
      <c r="F3650" t="inlineStr">
        <is>
          <t>병원</t>
        </is>
      </c>
      <c r="G3650" t="inlineStr">
        <is>
          <t>Generic</t>
        </is>
      </c>
      <c r="H3650" s="493" t="n">
        <v>0</v>
      </c>
      <c r="I3650" s="493" t="n">
        <v>390.3</v>
      </c>
      <c r="J3650" s="493" t="n">
        <v>354.6</v>
      </c>
      <c r="K3650" s="493" t="n">
        <v>0</v>
      </c>
      <c r="L3650" s="493" t="n">
        <v>324.6</v>
      </c>
      <c r="M3650" s="493" t="n">
        <v>445.5</v>
      </c>
      <c r="N3650" s="493" t="n">
        <v>0</v>
      </c>
      <c r="O3650" s="493" t="n">
        <v>310.8</v>
      </c>
      <c r="P3650" s="493" t="n">
        <v>451.8</v>
      </c>
      <c r="Q3650" s="493" t="n">
        <v>0</v>
      </c>
      <c r="R3650" s="493" t="n">
        <v>450.9</v>
      </c>
      <c r="S3650" s="493" t="n">
        <v>0</v>
      </c>
      <c r="T3650" s="493" t="n">
        <v>0</v>
      </c>
      <c r="U3650" s="493" t="n">
        <v>0</v>
      </c>
      <c r="V3650" s="493" t="n">
        <v>0</v>
      </c>
      <c r="W3650" s="493" t="n">
        <v>0</v>
      </c>
      <c r="X3650" s="493" t="n">
        <v>0</v>
      </c>
      <c r="Y3650" s="493" t="n">
        <v>0</v>
      </c>
      <c r="Z3650" s="493" t="n">
        <v>0</v>
      </c>
      <c r="AA3650" s="493" t="n">
        <v>0</v>
      </c>
      <c r="AB3650" s="493" t="n">
        <v>0</v>
      </c>
      <c r="AC3650" s="493" t="n">
        <v>0</v>
      </c>
      <c r="AD3650" s="493" t="n">
        <v>0</v>
      </c>
      <c r="AE3650" s="493" t="n">
        <v>0</v>
      </c>
      <c r="AF3650" s="493" t="n">
        <v>0</v>
      </c>
      <c r="AG3650" s="493" t="n">
        <v>0</v>
      </c>
      <c r="AH3650" s="493" t="n">
        <v>0</v>
      </c>
      <c r="AI3650" s="493" t="n">
        <v>0</v>
      </c>
      <c r="AJ3650" s="493" t="n">
        <v>0</v>
      </c>
      <c r="AK3650" s="493" t="n">
        <v>0</v>
      </c>
      <c r="AL3650" s="493" t="n">
        <v>0</v>
      </c>
      <c r="AM3650" s="493" t="n">
        <v>0</v>
      </c>
      <c r="AN3650" s="493" t="n">
        <v>0</v>
      </c>
      <c r="AO3650" s="493" t="n">
        <v>0</v>
      </c>
      <c r="AP3650" s="493" t="n">
        <v>0</v>
      </c>
      <c r="AQ3650" s="493" t="n">
        <v>0</v>
      </c>
      <c r="AR3650" s="493" t="n">
        <v>0</v>
      </c>
      <c r="AS3650" s="493" t="n">
        <v>0</v>
      </c>
      <c r="AT3650" s="493" t="n">
        <v>0</v>
      </c>
      <c r="AU3650" s="493" t="n">
        <v>0</v>
      </c>
      <c r="AV3650" s="493" t="n">
        <v>0</v>
      </c>
      <c r="AW3650" s="493" t="n">
        <v>0</v>
      </c>
      <c r="AX3650" s="493" t="n">
        <v>0</v>
      </c>
      <c r="AY3650" s="493" t="n">
        <v>0</v>
      </c>
      <c r="AZ3650" s="493" t="n">
        <v>0</v>
      </c>
      <c r="BA3650" s="493" t="n">
        <v>0</v>
      </c>
      <c r="BB3650" s="493" t="n">
        <v>0</v>
      </c>
      <c r="BC3650" s="493" t="n">
        <v>0</v>
      </c>
      <c r="BD3650" s="493" t="n">
        <v>0</v>
      </c>
      <c r="BE3650" s="493" t="n">
        <v>246</v>
      </c>
      <c r="BF3650" s="493" t="n">
        <v>247.8</v>
      </c>
      <c r="BG3650" s="493" t="n">
        <v>249</v>
      </c>
      <c r="BH3650" s="493" t="n">
        <v>375</v>
      </c>
      <c r="BI3650" s="493" t="n">
        <v>250.5</v>
      </c>
      <c r="BJ3650" s="493" t="n">
        <v>124.5</v>
      </c>
      <c r="BK3650" s="493" t="n">
        <v>357</v>
      </c>
      <c r="BL3650" s="493" t="n">
        <v>236.88</v>
      </c>
      <c r="BM3650" s="493" t="n">
        <v>233.52</v>
      </c>
      <c r="BN3650" s="493" t="n">
        <v>115.36</v>
      </c>
      <c r="BO3650" s="493" t="n">
        <v>494.7</v>
      </c>
      <c r="BP3650" s="493" t="n">
        <v>123</v>
      </c>
      <c r="BQ3650" s="493" t="n">
        <v>129.6</v>
      </c>
      <c r="BR3650" s="493" t="n">
        <v>0</v>
      </c>
      <c r="BS3650" s="493" t="n">
        <v>0</v>
      </c>
      <c r="BT3650" s="493" t="n">
        <v>57.33</v>
      </c>
      <c r="BU3650" s="493" t="n">
        <v>0</v>
      </c>
      <c r="BV3650" s="493" t="n">
        <v>0</v>
      </c>
      <c r="BW3650" s="493" t="n">
        <v>0</v>
      </c>
    </row>
    <row r="3651">
      <c r="A3651" t="inlineStr">
        <is>
          <t>[C9D3] Angiotensin-II 길항제 칼슘길항제 복합제</t>
        </is>
      </c>
      <c r="B3651" t="inlineStr">
        <is>
          <t>알보젠코리아</t>
        </is>
      </c>
      <c r="C3651" t="inlineStr">
        <is>
          <t>맥스잘탄</t>
        </is>
      </c>
      <c r="D3651" t="inlineStr">
        <is>
          <t>알보젠코리아</t>
        </is>
      </c>
      <c r="E3651" t="inlineStr">
        <is>
          <t>amlodipine besylate  ( as amlodipine),  losartan potassium</t>
        </is>
      </c>
      <c r="F3651" t="inlineStr">
        <is>
          <t>의원</t>
        </is>
      </c>
      <c r="G3651" t="inlineStr">
        <is>
          <t>Generic</t>
        </is>
      </c>
      <c r="H3651" s="493" t="n">
        <v>16943.24</v>
      </c>
      <c r="I3651" s="493" t="n">
        <v>16576.32</v>
      </c>
      <c r="J3651" s="493" t="n">
        <v>17233.14</v>
      </c>
      <c r="K3651" s="493" t="n">
        <v>19622.78</v>
      </c>
      <c r="L3651" s="493" t="n">
        <v>18693.7</v>
      </c>
      <c r="M3651" s="493" t="n">
        <v>17975.3</v>
      </c>
      <c r="N3651" s="493" t="n">
        <v>19988.5</v>
      </c>
      <c r="O3651" s="493" t="n">
        <v>16825.33</v>
      </c>
      <c r="P3651" s="493" t="n">
        <v>19648</v>
      </c>
      <c r="Q3651" s="493" t="n">
        <v>19518.94</v>
      </c>
      <c r="R3651" s="493" t="n">
        <v>17336.28</v>
      </c>
      <c r="S3651" s="493" t="n">
        <v>0</v>
      </c>
      <c r="T3651" s="493" t="n">
        <v>0</v>
      </c>
      <c r="U3651" s="493" t="n">
        <v>0</v>
      </c>
      <c r="V3651" s="493" t="n">
        <v>0</v>
      </c>
      <c r="W3651" s="493" t="n">
        <v>0</v>
      </c>
      <c r="X3651" s="493" t="n">
        <v>0</v>
      </c>
      <c r="Y3651" s="493" t="n">
        <v>0</v>
      </c>
      <c r="Z3651" s="493" t="n">
        <v>0</v>
      </c>
      <c r="AA3651" s="493" t="n">
        <v>0</v>
      </c>
      <c r="AB3651" s="493" t="n">
        <v>0</v>
      </c>
      <c r="AC3651" s="493" t="n">
        <v>0</v>
      </c>
      <c r="AD3651" s="493" t="n">
        <v>0</v>
      </c>
      <c r="AE3651" s="493" t="n">
        <v>0</v>
      </c>
      <c r="AF3651" s="493" t="n">
        <v>0</v>
      </c>
      <c r="AG3651" s="493" t="n">
        <v>0</v>
      </c>
      <c r="AH3651" s="493" t="n">
        <v>0</v>
      </c>
      <c r="AI3651" s="493" t="n">
        <v>0</v>
      </c>
      <c r="AJ3651" s="493" t="n">
        <v>0</v>
      </c>
      <c r="AK3651" s="493" t="n">
        <v>0</v>
      </c>
      <c r="AL3651" s="493" t="n">
        <v>0</v>
      </c>
      <c r="AM3651" s="493" t="n">
        <v>0</v>
      </c>
      <c r="AN3651" s="493" t="n">
        <v>0</v>
      </c>
      <c r="AO3651" s="493" t="n">
        <v>0</v>
      </c>
      <c r="AP3651" s="493" t="n">
        <v>0</v>
      </c>
      <c r="AQ3651" s="493" t="n">
        <v>0</v>
      </c>
      <c r="AR3651" s="493" t="n">
        <v>0</v>
      </c>
      <c r="AS3651" s="493" t="n">
        <v>0</v>
      </c>
      <c r="AT3651" s="493" t="n">
        <v>0</v>
      </c>
      <c r="AU3651" s="493" t="n">
        <v>0</v>
      </c>
      <c r="AV3651" s="493" t="n">
        <v>8065.68</v>
      </c>
      <c r="AW3651" s="493" t="n">
        <v>5542.6</v>
      </c>
      <c r="AX3651" s="493" t="n">
        <v>8497.51</v>
      </c>
      <c r="AY3651" s="493" t="n">
        <v>6850.95</v>
      </c>
      <c r="AZ3651" s="493" t="n">
        <v>9180.889999999999</v>
      </c>
      <c r="BA3651" s="493" t="n">
        <v>10534.16</v>
      </c>
      <c r="BB3651" s="493" t="n">
        <v>11789.82</v>
      </c>
      <c r="BC3651" s="493" t="n">
        <v>11266.56</v>
      </c>
      <c r="BD3651" s="493" t="n">
        <v>13497.92</v>
      </c>
      <c r="BE3651" s="493" t="n">
        <v>11530.14</v>
      </c>
      <c r="BF3651" s="493" t="n">
        <v>11080.04</v>
      </c>
      <c r="BG3651" s="493" t="n">
        <v>12956.72</v>
      </c>
      <c r="BH3651" s="493" t="n">
        <v>16560.3</v>
      </c>
      <c r="BI3651" s="493" t="n">
        <v>12454.89</v>
      </c>
      <c r="BJ3651" s="493" t="n">
        <v>15436.79</v>
      </c>
      <c r="BK3651" s="493" t="n">
        <v>10663.58</v>
      </c>
      <c r="BL3651" s="493" t="n">
        <v>16432.78</v>
      </c>
      <c r="BM3651" s="493" t="n">
        <v>12009.34</v>
      </c>
      <c r="BN3651" s="493" t="n">
        <v>14607.93</v>
      </c>
      <c r="BO3651" s="493" t="n">
        <v>14765.25</v>
      </c>
      <c r="BP3651" s="493" t="n">
        <v>14442.48</v>
      </c>
      <c r="BQ3651" s="493" t="n">
        <v>12795.94</v>
      </c>
      <c r="BR3651" s="493" t="n">
        <v>16487.3</v>
      </c>
      <c r="BS3651" s="493" t="n">
        <v>12202.95</v>
      </c>
      <c r="BT3651" s="493" t="n">
        <v>12655.05</v>
      </c>
      <c r="BU3651" s="493" t="n">
        <v>12626.4</v>
      </c>
      <c r="BV3651" s="493" t="n">
        <v>14262.3</v>
      </c>
      <c r="BW3651" s="493" t="n">
        <v>13658.25</v>
      </c>
    </row>
    <row r="3652">
      <c r="A3652" t="inlineStr">
        <is>
          <t>[C9D3] Angiotensin-II 길항제 칼슘길항제 복합제</t>
        </is>
      </c>
      <c r="B3652" t="inlineStr">
        <is>
          <t>알보젠코리아</t>
        </is>
      </c>
      <c r="C3652" t="inlineStr">
        <is>
          <t>맥스잘탄</t>
        </is>
      </c>
      <c r="D3652" t="inlineStr">
        <is>
          <t>알보젠코리아</t>
        </is>
      </c>
      <c r="E3652" t="inlineStr">
        <is>
          <t>amlodipine besylate  ( as amlodipine),  losartan potassium</t>
        </is>
      </c>
      <c r="F3652" t="inlineStr">
        <is>
          <t>보건소</t>
        </is>
      </c>
      <c r="G3652" t="inlineStr">
        <is>
          <t>Generic</t>
        </is>
      </c>
      <c r="H3652" s="493" t="n">
        <v>2267.1</v>
      </c>
      <c r="I3652" s="493" t="n">
        <v>0</v>
      </c>
      <c r="J3652" s="493" t="n">
        <v>3481.2</v>
      </c>
      <c r="K3652" s="493" t="n">
        <v>1926</v>
      </c>
      <c r="L3652" s="493" t="n">
        <v>2908.8</v>
      </c>
      <c r="M3652" s="493" t="n">
        <v>0</v>
      </c>
      <c r="N3652" s="493" t="n">
        <v>3541.5</v>
      </c>
      <c r="O3652" s="493" t="n">
        <v>816.6</v>
      </c>
      <c r="P3652" s="493" t="n">
        <v>1000.8</v>
      </c>
      <c r="Q3652" s="493" t="n">
        <v>4309.8</v>
      </c>
      <c r="R3652" s="493" t="n">
        <v>1831.2</v>
      </c>
      <c r="S3652" s="493" t="n">
        <v>0</v>
      </c>
      <c r="T3652" s="493" t="n">
        <v>0</v>
      </c>
      <c r="U3652" s="493" t="n">
        <v>0</v>
      </c>
      <c r="V3652" s="493" t="n">
        <v>0</v>
      </c>
      <c r="W3652" s="493" t="n">
        <v>0</v>
      </c>
      <c r="X3652" s="493" t="n">
        <v>0</v>
      </c>
      <c r="Y3652" s="493" t="n">
        <v>0</v>
      </c>
      <c r="Z3652" s="493" t="n">
        <v>0</v>
      </c>
      <c r="AA3652" s="493" t="n">
        <v>0</v>
      </c>
      <c r="AB3652" s="493" t="n">
        <v>0</v>
      </c>
      <c r="AC3652" s="493" t="n">
        <v>0</v>
      </c>
      <c r="AD3652" s="493" t="n">
        <v>0</v>
      </c>
      <c r="AE3652" s="493" t="n">
        <v>0</v>
      </c>
      <c r="AF3652" s="493" t="n">
        <v>0</v>
      </c>
      <c r="AG3652" s="493" t="n">
        <v>0</v>
      </c>
      <c r="AH3652" s="493" t="n">
        <v>0</v>
      </c>
      <c r="AI3652" s="493" t="n">
        <v>0</v>
      </c>
      <c r="AJ3652" s="493" t="n">
        <v>0</v>
      </c>
      <c r="AK3652" s="493" t="n">
        <v>0</v>
      </c>
      <c r="AL3652" s="493" t="n">
        <v>0</v>
      </c>
      <c r="AM3652" s="493" t="n">
        <v>0</v>
      </c>
      <c r="AN3652" s="493" t="n">
        <v>0</v>
      </c>
      <c r="AO3652" s="493" t="n">
        <v>0</v>
      </c>
      <c r="AP3652" s="493" t="n">
        <v>0</v>
      </c>
      <c r="AQ3652" s="493" t="n">
        <v>0</v>
      </c>
      <c r="AR3652" s="493" t="n">
        <v>0</v>
      </c>
      <c r="AS3652" s="493" t="n">
        <v>0</v>
      </c>
      <c r="AT3652" s="493" t="n">
        <v>0</v>
      </c>
      <c r="AU3652" s="493" t="n">
        <v>0</v>
      </c>
      <c r="AV3652" s="493" t="n">
        <v>0</v>
      </c>
      <c r="AW3652" s="493" t="n">
        <v>0</v>
      </c>
      <c r="AX3652" s="493" t="n">
        <v>0</v>
      </c>
      <c r="AY3652" s="493" t="n">
        <v>0</v>
      </c>
      <c r="AZ3652" s="493" t="n">
        <v>0</v>
      </c>
      <c r="BA3652" s="493" t="n">
        <v>0</v>
      </c>
      <c r="BB3652" s="493" t="n">
        <v>0</v>
      </c>
      <c r="BC3652" s="493" t="n">
        <v>0</v>
      </c>
      <c r="BD3652" s="493" t="n">
        <v>0</v>
      </c>
      <c r="BE3652" s="493" t="n">
        <v>0</v>
      </c>
      <c r="BF3652" s="493" t="n">
        <v>0</v>
      </c>
      <c r="BG3652" s="493" t="n">
        <v>0</v>
      </c>
      <c r="BH3652" s="493" t="n">
        <v>0</v>
      </c>
      <c r="BI3652" s="493" t="n">
        <v>0</v>
      </c>
      <c r="BJ3652" s="493" t="n">
        <v>0</v>
      </c>
      <c r="BK3652" s="493" t="n">
        <v>0</v>
      </c>
      <c r="BL3652" s="493" t="n">
        <v>0</v>
      </c>
      <c r="BM3652" s="493" t="n">
        <v>0</v>
      </c>
      <c r="BN3652" s="493" t="n">
        <v>0</v>
      </c>
      <c r="BO3652" s="493" t="n">
        <v>0</v>
      </c>
      <c r="BP3652" s="493" t="n">
        <v>0</v>
      </c>
      <c r="BQ3652" s="493" t="n">
        <v>0</v>
      </c>
      <c r="BR3652" s="493" t="n">
        <v>0</v>
      </c>
      <c r="BS3652" s="493" t="n">
        <v>0</v>
      </c>
      <c r="BT3652" s="493" t="n">
        <v>0</v>
      </c>
      <c r="BU3652" s="493" t="n">
        <v>0.6</v>
      </c>
      <c r="BV3652" s="493" t="n">
        <v>0</v>
      </c>
      <c r="BW3652" s="493" t="n">
        <v>0</v>
      </c>
    </row>
    <row r="3653">
      <c r="A3653" t="inlineStr">
        <is>
          <t>[C9D3] Angiotensin-II 길항제 칼슘길항제 복합제</t>
        </is>
      </c>
      <c r="B3653" t="inlineStr">
        <is>
          <t>에이치엘비제약</t>
        </is>
      </c>
      <c r="C3653" t="inlineStr">
        <is>
          <t>씨트포지</t>
        </is>
      </c>
      <c r="D3653" t="inlineStr">
        <is>
          <t>에이치엘비제약</t>
        </is>
      </c>
      <c r="E3653" t="inlineStr">
        <is>
          <t>amlodipine besylate  ( as amlodipine),  valsartan</t>
        </is>
      </c>
      <c r="F3653" t="inlineStr">
        <is>
          <t>의원</t>
        </is>
      </c>
      <c r="G3653" t="inlineStr">
        <is>
          <t>Generic</t>
        </is>
      </c>
      <c r="H3653" s="493" t="n">
        <v>0</v>
      </c>
      <c r="I3653" s="493" t="n">
        <v>0</v>
      </c>
      <c r="J3653" s="493" t="n">
        <v>0</v>
      </c>
      <c r="K3653" s="493" t="n">
        <v>0</v>
      </c>
      <c r="L3653" s="493" t="n">
        <v>0</v>
      </c>
      <c r="M3653" s="493" t="n">
        <v>0</v>
      </c>
      <c r="N3653" s="493" t="n">
        <v>0</v>
      </c>
      <c r="O3653" s="493" t="n">
        <v>0</v>
      </c>
      <c r="P3653" s="493" t="n">
        <v>0</v>
      </c>
      <c r="Q3653" s="493" t="n">
        <v>0</v>
      </c>
      <c r="R3653" s="493" t="n">
        <v>0</v>
      </c>
      <c r="S3653" s="493" t="n">
        <v>0</v>
      </c>
      <c r="T3653" s="493" t="n">
        <v>0</v>
      </c>
      <c r="U3653" s="493" t="n">
        <v>0</v>
      </c>
      <c r="V3653" s="493" t="n">
        <v>0</v>
      </c>
      <c r="W3653" s="493" t="n">
        <v>0</v>
      </c>
      <c r="X3653" s="493" t="n">
        <v>0</v>
      </c>
      <c r="Y3653" s="493" t="n">
        <v>0</v>
      </c>
      <c r="Z3653" s="493" t="n">
        <v>0</v>
      </c>
      <c r="AA3653" s="493" t="n">
        <v>0</v>
      </c>
      <c r="AB3653" s="493" t="n">
        <v>0</v>
      </c>
      <c r="AC3653" s="493" t="n">
        <v>0</v>
      </c>
      <c r="AD3653" s="493" t="n">
        <v>0</v>
      </c>
      <c r="AE3653" s="493" t="n">
        <v>0</v>
      </c>
      <c r="AF3653" s="493" t="n">
        <v>0</v>
      </c>
      <c r="AG3653" s="493" t="n">
        <v>0</v>
      </c>
      <c r="AH3653" s="493" t="n">
        <v>0</v>
      </c>
      <c r="AI3653" s="493" t="n">
        <v>0</v>
      </c>
      <c r="AJ3653" s="493" t="n">
        <v>0</v>
      </c>
      <c r="AK3653" s="493" t="n">
        <v>0</v>
      </c>
      <c r="AL3653" s="493" t="n">
        <v>0</v>
      </c>
      <c r="AM3653" s="493" t="n">
        <v>0</v>
      </c>
      <c r="AN3653" s="493" t="n">
        <v>0</v>
      </c>
      <c r="AO3653" s="493" t="n">
        <v>0</v>
      </c>
      <c r="AP3653" s="493" t="n">
        <v>0</v>
      </c>
      <c r="AQ3653" s="493" t="n">
        <v>0</v>
      </c>
      <c r="AR3653" s="493" t="n">
        <v>0</v>
      </c>
      <c r="AS3653" s="493" t="n">
        <v>0</v>
      </c>
      <c r="AT3653" s="493" t="n">
        <v>0</v>
      </c>
      <c r="AU3653" s="493" t="n">
        <v>0</v>
      </c>
      <c r="AV3653" s="493" t="n">
        <v>0</v>
      </c>
      <c r="AW3653" s="493" t="n">
        <v>0</v>
      </c>
      <c r="AX3653" s="493" t="n">
        <v>0</v>
      </c>
      <c r="AY3653" s="493" t="n">
        <v>0</v>
      </c>
      <c r="AZ3653" s="493" t="n">
        <v>0</v>
      </c>
      <c r="BA3653" s="493" t="n">
        <v>0</v>
      </c>
      <c r="BB3653" s="493" t="n">
        <v>0</v>
      </c>
      <c r="BC3653" s="493" t="n">
        <v>0</v>
      </c>
      <c r="BD3653" s="493" t="n">
        <v>0</v>
      </c>
      <c r="BE3653" s="493" t="n">
        <v>0</v>
      </c>
      <c r="BF3653" s="493" t="n">
        <v>0</v>
      </c>
      <c r="BG3653" s="493" t="n">
        <v>0</v>
      </c>
      <c r="BH3653" s="493" t="n">
        <v>0</v>
      </c>
      <c r="BI3653" s="493" t="n">
        <v>0</v>
      </c>
      <c r="BJ3653" s="493" t="n">
        <v>0</v>
      </c>
      <c r="BK3653" s="493" t="n">
        <v>0</v>
      </c>
      <c r="BL3653" s="493" t="n">
        <v>0</v>
      </c>
      <c r="BM3653" s="493" t="n">
        <v>0</v>
      </c>
      <c r="BN3653" s="493" t="n">
        <v>0</v>
      </c>
      <c r="BO3653" s="493" t="n">
        <v>0</v>
      </c>
      <c r="BP3653" s="493" t="n">
        <v>0</v>
      </c>
      <c r="BQ3653" s="493" t="n">
        <v>0</v>
      </c>
      <c r="BR3653" s="493" t="n">
        <v>0</v>
      </c>
      <c r="BS3653" s="493" t="n">
        <v>0</v>
      </c>
      <c r="BT3653" s="493" t="n">
        <v>0</v>
      </c>
      <c r="BU3653" s="493" t="n">
        <v>3749.4</v>
      </c>
      <c r="BV3653" s="493" t="n">
        <v>5178.16</v>
      </c>
      <c r="BW3653" s="493" t="n">
        <v>7366.44</v>
      </c>
    </row>
    <row r="3654">
      <c r="A3654" t="inlineStr">
        <is>
          <t>[C9D3] Angiotensin-II 길항제 칼슘길항제 복합제</t>
        </is>
      </c>
      <c r="B3654" t="inlineStr">
        <is>
          <t>에이치엘비제약</t>
        </is>
      </c>
      <c r="C3654" t="inlineStr">
        <is>
          <t>씨트포지</t>
        </is>
      </c>
      <c r="D3654" t="inlineStr">
        <is>
          <t>에이치엘비제약</t>
        </is>
      </c>
      <c r="E3654" t="inlineStr">
        <is>
          <t>amlodipine besylate  ( as amlodipine),  valsartan</t>
        </is>
      </c>
      <c r="F3654" t="inlineStr">
        <is>
          <t>보건소</t>
        </is>
      </c>
      <c r="G3654" t="inlineStr">
        <is>
          <t>Generic</t>
        </is>
      </c>
      <c r="H3654" s="493" t="n">
        <v>0</v>
      </c>
      <c r="I3654" s="493" t="n">
        <v>0</v>
      </c>
      <c r="J3654" s="493" t="n">
        <v>0</v>
      </c>
      <c r="K3654" s="493" t="n">
        <v>0</v>
      </c>
      <c r="L3654" s="493" t="n">
        <v>0</v>
      </c>
      <c r="M3654" s="493" t="n">
        <v>0</v>
      </c>
      <c r="N3654" s="493" t="n">
        <v>0</v>
      </c>
      <c r="O3654" s="493" t="n">
        <v>0</v>
      </c>
      <c r="P3654" s="493" t="n">
        <v>0</v>
      </c>
      <c r="Q3654" s="493" t="n">
        <v>0</v>
      </c>
      <c r="R3654" s="493" t="n">
        <v>0</v>
      </c>
      <c r="S3654" s="493" t="n">
        <v>0</v>
      </c>
      <c r="T3654" s="493" t="n">
        <v>0</v>
      </c>
      <c r="U3654" s="493" t="n">
        <v>0</v>
      </c>
      <c r="V3654" s="493" t="n">
        <v>0</v>
      </c>
      <c r="W3654" s="493" t="n">
        <v>0</v>
      </c>
      <c r="X3654" s="493" t="n">
        <v>0</v>
      </c>
      <c r="Y3654" s="493" t="n">
        <v>0</v>
      </c>
      <c r="Z3654" s="493" t="n">
        <v>0</v>
      </c>
      <c r="AA3654" s="493" t="n">
        <v>0</v>
      </c>
      <c r="AB3654" s="493" t="n">
        <v>0</v>
      </c>
      <c r="AC3654" s="493" t="n">
        <v>0</v>
      </c>
      <c r="AD3654" s="493" t="n">
        <v>0</v>
      </c>
      <c r="AE3654" s="493" t="n">
        <v>0</v>
      </c>
      <c r="AF3654" s="493" t="n">
        <v>0</v>
      </c>
      <c r="AG3654" s="493" t="n">
        <v>0</v>
      </c>
      <c r="AH3654" s="493" t="n">
        <v>0</v>
      </c>
      <c r="AI3654" s="493" t="n">
        <v>0</v>
      </c>
      <c r="AJ3654" s="493" t="n">
        <v>0</v>
      </c>
      <c r="AK3654" s="493" t="n">
        <v>0</v>
      </c>
      <c r="AL3654" s="493" t="n">
        <v>0</v>
      </c>
      <c r="AM3654" s="493" t="n">
        <v>0</v>
      </c>
      <c r="AN3654" s="493" t="n">
        <v>0</v>
      </c>
      <c r="AO3654" s="493" t="n">
        <v>0</v>
      </c>
      <c r="AP3654" s="493" t="n">
        <v>0</v>
      </c>
      <c r="AQ3654" s="493" t="n">
        <v>0</v>
      </c>
      <c r="AR3654" s="493" t="n">
        <v>0</v>
      </c>
      <c r="AS3654" s="493" t="n">
        <v>0</v>
      </c>
      <c r="AT3654" s="493" t="n">
        <v>0</v>
      </c>
      <c r="AU3654" s="493" t="n">
        <v>0</v>
      </c>
      <c r="AV3654" s="493" t="n">
        <v>0</v>
      </c>
      <c r="AW3654" s="493" t="n">
        <v>0</v>
      </c>
      <c r="AX3654" s="493" t="n">
        <v>0</v>
      </c>
      <c r="AY3654" s="493" t="n">
        <v>0</v>
      </c>
      <c r="AZ3654" s="493" t="n">
        <v>0</v>
      </c>
      <c r="BA3654" s="493" t="n">
        <v>0</v>
      </c>
      <c r="BB3654" s="493" t="n">
        <v>0</v>
      </c>
      <c r="BC3654" s="493" t="n">
        <v>0</v>
      </c>
      <c r="BD3654" s="493" t="n">
        <v>0</v>
      </c>
      <c r="BE3654" s="493" t="n">
        <v>0</v>
      </c>
      <c r="BF3654" s="493" t="n">
        <v>0</v>
      </c>
      <c r="BG3654" s="493" t="n">
        <v>0</v>
      </c>
      <c r="BH3654" s="493" t="n">
        <v>0</v>
      </c>
      <c r="BI3654" s="493" t="n">
        <v>0</v>
      </c>
      <c r="BJ3654" s="493" t="n">
        <v>0</v>
      </c>
      <c r="BK3654" s="493" t="n">
        <v>0</v>
      </c>
      <c r="BL3654" s="493" t="n">
        <v>0</v>
      </c>
      <c r="BM3654" s="493" t="n">
        <v>0</v>
      </c>
      <c r="BN3654" s="493" t="n">
        <v>0</v>
      </c>
      <c r="BO3654" s="493" t="n">
        <v>0</v>
      </c>
      <c r="BP3654" s="493" t="n">
        <v>0</v>
      </c>
      <c r="BQ3654" s="493" t="n">
        <v>0</v>
      </c>
      <c r="BR3654" s="493" t="n">
        <v>0</v>
      </c>
      <c r="BS3654" s="493" t="n">
        <v>0</v>
      </c>
      <c r="BT3654" s="493" t="n">
        <v>0</v>
      </c>
      <c r="BU3654" s="493" t="n">
        <v>23.1</v>
      </c>
      <c r="BV3654" s="493" t="n">
        <v>23.1</v>
      </c>
      <c r="BW3654" s="493" t="n">
        <v>21</v>
      </c>
    </row>
    <row r="3655">
      <c r="A3655" t="inlineStr">
        <is>
          <t>[C9D3] Angiotensin-II 길항제 칼슘길항제 복합제</t>
        </is>
      </c>
      <c r="B3655" t="inlineStr">
        <is>
          <t>에이치엘비제약</t>
        </is>
      </c>
      <c r="C3655" t="inlineStr">
        <is>
          <t>씨트포지</t>
        </is>
      </c>
      <c r="D3655" t="inlineStr">
        <is>
          <t>에이치엘비제약</t>
        </is>
      </c>
      <c r="E3655" t="inlineStr">
        <is>
          <t>amlodipine besylate,  valsartan</t>
        </is>
      </c>
      <c r="F3655" t="inlineStr">
        <is>
          <t>종합병원</t>
        </is>
      </c>
      <c r="G3655" t="inlineStr">
        <is>
          <t>Generic</t>
        </is>
      </c>
      <c r="H3655" s="493" t="n">
        <v>6517.56</v>
      </c>
      <c r="I3655" s="493" t="n">
        <v>4722.92</v>
      </c>
      <c r="J3655" s="493" t="n">
        <v>10406.5</v>
      </c>
      <c r="K3655" s="493" t="n">
        <v>9120.18</v>
      </c>
      <c r="L3655" s="493" t="n">
        <v>9490.15</v>
      </c>
      <c r="M3655" s="493" t="n">
        <v>14017.23</v>
      </c>
      <c r="N3655" s="493" t="n">
        <v>11818.05</v>
      </c>
      <c r="O3655" s="493" t="n">
        <v>26939.27</v>
      </c>
      <c r="P3655" s="493" t="n">
        <v>27621.69</v>
      </c>
      <c r="Q3655" s="493" t="n">
        <v>27605.8</v>
      </c>
      <c r="R3655" s="493" t="n">
        <v>28093.06</v>
      </c>
      <c r="S3655" s="493" t="n">
        <v>32476.85</v>
      </c>
      <c r="T3655" s="493" t="n">
        <v>23407.85</v>
      </c>
      <c r="U3655" s="493" t="n">
        <v>26865.46</v>
      </c>
      <c r="V3655" s="493" t="n">
        <v>23697.83</v>
      </c>
      <c r="W3655" s="493" t="n">
        <v>20672.58</v>
      </c>
      <c r="X3655" s="493" t="n">
        <v>11798.57</v>
      </c>
      <c r="Y3655" s="493" t="n">
        <v>19070.48</v>
      </c>
      <c r="Z3655" s="493" t="n">
        <v>14242.94</v>
      </c>
      <c r="AA3655" s="493" t="n">
        <v>17774</v>
      </c>
      <c r="AB3655" s="493" t="n">
        <v>13026.64</v>
      </c>
      <c r="AC3655" s="493" t="n">
        <v>14229.37</v>
      </c>
      <c r="AD3655" s="493" t="n">
        <v>14194.55</v>
      </c>
      <c r="AE3655" s="493" t="n">
        <v>19178.32</v>
      </c>
      <c r="AF3655" s="493" t="n">
        <v>16544.71</v>
      </c>
      <c r="AG3655" s="493" t="n">
        <v>15382.82</v>
      </c>
      <c r="AH3655" s="493" t="n">
        <v>14557.36</v>
      </c>
      <c r="AI3655" s="493" t="n">
        <v>11903.17</v>
      </c>
      <c r="AJ3655" s="493" t="n">
        <v>17902.09</v>
      </c>
      <c r="AK3655" s="493" t="n">
        <v>15044.73</v>
      </c>
      <c r="AL3655" s="493" t="n">
        <v>13342.32</v>
      </c>
      <c r="AM3655" s="493" t="n">
        <v>19706.73</v>
      </c>
      <c r="AN3655" s="493" t="n">
        <v>17417.71</v>
      </c>
      <c r="AO3655" s="493" t="n">
        <v>14448.25</v>
      </c>
      <c r="AP3655" s="493" t="n">
        <v>16481.79</v>
      </c>
      <c r="AQ3655" s="493" t="n">
        <v>17260.16</v>
      </c>
      <c r="AR3655" s="493" t="n">
        <v>11661.3</v>
      </c>
      <c r="AS3655" s="493" t="n">
        <v>12908</v>
      </c>
      <c r="AT3655" s="493" t="n">
        <v>17508.78</v>
      </c>
      <c r="AU3655" s="493" t="n">
        <v>9863.57</v>
      </c>
      <c r="AV3655" s="493" t="n">
        <v>13490.81</v>
      </c>
      <c r="AW3655" s="493" t="n">
        <v>17664.87</v>
      </c>
      <c r="AX3655" s="493" t="n">
        <v>12603.77</v>
      </c>
      <c r="AY3655" s="493" t="n">
        <v>13395.46</v>
      </c>
      <c r="AZ3655" s="493" t="n">
        <v>17363.04</v>
      </c>
      <c r="BA3655" s="493" t="n">
        <v>13729.71</v>
      </c>
      <c r="BB3655" s="493" t="n">
        <v>12924.34</v>
      </c>
      <c r="BC3655" s="493" t="n">
        <v>17471.1</v>
      </c>
      <c r="BD3655" s="493" t="n">
        <v>12946.03</v>
      </c>
      <c r="BE3655" s="493" t="n">
        <v>19546.86</v>
      </c>
      <c r="BF3655" s="493" t="n">
        <v>11802.15</v>
      </c>
      <c r="BG3655" s="493" t="n">
        <v>16810.74</v>
      </c>
      <c r="BH3655" s="493" t="n">
        <v>17561.17</v>
      </c>
      <c r="BI3655" s="493" t="n">
        <v>16369.51</v>
      </c>
      <c r="BJ3655" s="493" t="n">
        <v>16695.64</v>
      </c>
      <c r="BK3655" s="493" t="n">
        <v>16366.52</v>
      </c>
      <c r="BL3655" s="493" t="n">
        <v>19081.58</v>
      </c>
      <c r="BM3655" s="493" t="n">
        <v>24127.07</v>
      </c>
      <c r="BN3655" s="493" t="n">
        <v>18504.14</v>
      </c>
      <c r="BO3655" s="493" t="n">
        <v>20324.77</v>
      </c>
      <c r="BP3655" s="493" t="n">
        <v>25563.43</v>
      </c>
      <c r="BQ3655" s="493" t="n">
        <v>22456.28</v>
      </c>
      <c r="BR3655" s="493" t="n">
        <v>21711.18</v>
      </c>
      <c r="BS3655" s="493" t="n">
        <v>24551.44</v>
      </c>
      <c r="BT3655" s="493" t="n">
        <v>26194.24</v>
      </c>
      <c r="BU3655" s="493" t="n">
        <v>24035.43</v>
      </c>
      <c r="BV3655" s="493" t="n">
        <v>28631.45</v>
      </c>
      <c r="BW3655" s="493" t="n">
        <v>26798.41</v>
      </c>
    </row>
    <row r="3656">
      <c r="A3656" t="inlineStr">
        <is>
          <t>[C9D3] Angiotensin-II 길항제 칼슘길항제 복합제</t>
        </is>
      </c>
      <c r="B3656" t="inlineStr">
        <is>
          <t>에이치엘비제약</t>
        </is>
      </c>
      <c r="C3656" t="inlineStr">
        <is>
          <t>씨트포지</t>
        </is>
      </c>
      <c r="D3656" t="inlineStr">
        <is>
          <t>에이치엘비제약</t>
        </is>
      </c>
      <c r="E3656" t="inlineStr">
        <is>
          <t>amlodipine besylate,  valsartan</t>
        </is>
      </c>
      <c r="F3656" t="inlineStr">
        <is>
          <t>병원</t>
        </is>
      </c>
      <c r="G3656" t="inlineStr">
        <is>
          <t>Generic</t>
        </is>
      </c>
      <c r="H3656" s="493" t="n">
        <v>1632.61</v>
      </c>
      <c r="I3656" s="493" t="n">
        <v>2933.57</v>
      </c>
      <c r="J3656" s="493" t="n">
        <v>4523.58</v>
      </c>
      <c r="K3656" s="493" t="n">
        <v>2757.72</v>
      </c>
      <c r="L3656" s="493" t="n">
        <v>1914.23</v>
      </c>
      <c r="M3656" s="493" t="n">
        <v>7655.89</v>
      </c>
      <c r="N3656" s="493" t="n">
        <v>4264.72</v>
      </c>
      <c r="O3656" s="493" t="n">
        <v>5143.95</v>
      </c>
      <c r="P3656" s="493" t="n">
        <v>8776.16</v>
      </c>
      <c r="Q3656" s="493" t="n">
        <v>9960.42</v>
      </c>
      <c r="R3656" s="493" t="n">
        <v>7186.44</v>
      </c>
      <c r="S3656" s="493" t="n">
        <v>9232.790000000001</v>
      </c>
      <c r="T3656" s="493" t="n">
        <v>7314.52</v>
      </c>
      <c r="U3656" s="493" t="n">
        <v>9111.799999999999</v>
      </c>
      <c r="V3656" s="493" t="n">
        <v>10538.04</v>
      </c>
      <c r="W3656" s="493" t="n">
        <v>8172.66</v>
      </c>
      <c r="X3656" s="493" t="n">
        <v>5436.15</v>
      </c>
      <c r="Y3656" s="493" t="n">
        <v>9475.459999999999</v>
      </c>
      <c r="Z3656" s="493" t="n">
        <v>6470.47</v>
      </c>
      <c r="AA3656" s="493" t="n">
        <v>10380</v>
      </c>
      <c r="AB3656" s="493" t="n">
        <v>9999.77</v>
      </c>
      <c r="AC3656" s="493" t="n">
        <v>8408.280000000001</v>
      </c>
      <c r="AD3656" s="493" t="n">
        <v>10312.27</v>
      </c>
      <c r="AE3656" s="493" t="n">
        <v>12256.55</v>
      </c>
      <c r="AF3656" s="493" t="n">
        <v>12223.32</v>
      </c>
      <c r="AG3656" s="493" t="n">
        <v>13081.04</v>
      </c>
      <c r="AH3656" s="493" t="n">
        <v>12678.65</v>
      </c>
      <c r="AI3656" s="493" t="n">
        <v>12146.49</v>
      </c>
      <c r="AJ3656" s="493" t="n">
        <v>13861.96</v>
      </c>
      <c r="AK3656" s="493" t="n">
        <v>13112.01</v>
      </c>
      <c r="AL3656" s="493" t="n">
        <v>14789.15</v>
      </c>
      <c r="AM3656" s="493" t="n">
        <v>17395.15</v>
      </c>
      <c r="AN3656" s="493" t="n">
        <v>17792.68</v>
      </c>
      <c r="AO3656" s="493" t="n">
        <v>19862.04</v>
      </c>
      <c r="AP3656" s="493" t="n">
        <v>19969.12</v>
      </c>
      <c r="AQ3656" s="493" t="n">
        <v>17872.26</v>
      </c>
      <c r="AR3656" s="493" t="n">
        <v>18548.55</v>
      </c>
      <c r="AS3656" s="493" t="n">
        <v>18253.65</v>
      </c>
      <c r="AT3656" s="493" t="n">
        <v>20238.09</v>
      </c>
      <c r="AU3656" s="493" t="n">
        <v>21629.06</v>
      </c>
      <c r="AV3656" s="493" t="n">
        <v>26443.89</v>
      </c>
      <c r="AW3656" s="493" t="n">
        <v>20204.84</v>
      </c>
      <c r="AX3656" s="493" t="n">
        <v>22226.16</v>
      </c>
      <c r="AY3656" s="493" t="n">
        <v>19276.09</v>
      </c>
      <c r="AZ3656" s="493" t="n">
        <v>20628.02</v>
      </c>
      <c r="BA3656" s="493" t="n">
        <v>18204.98</v>
      </c>
      <c r="BB3656" s="493" t="n">
        <v>19981.69</v>
      </c>
      <c r="BC3656" s="493" t="n">
        <v>23282.32</v>
      </c>
      <c r="BD3656" s="493" t="n">
        <v>20455.35</v>
      </c>
      <c r="BE3656" s="493" t="n">
        <v>18557.84</v>
      </c>
      <c r="BF3656" s="493" t="n">
        <v>21871.84</v>
      </c>
      <c r="BG3656" s="493" t="n">
        <v>17242.71</v>
      </c>
      <c r="BH3656" s="493" t="n">
        <v>19278.47</v>
      </c>
      <c r="BI3656" s="493" t="n">
        <v>16919.19</v>
      </c>
      <c r="BJ3656" s="493" t="n">
        <v>23855.74</v>
      </c>
      <c r="BK3656" s="493" t="n">
        <v>17153.66</v>
      </c>
      <c r="BL3656" s="493" t="n">
        <v>23802.03</v>
      </c>
      <c r="BM3656" s="493" t="n">
        <v>22768.1</v>
      </c>
      <c r="BN3656" s="493" t="n">
        <v>21432.11</v>
      </c>
      <c r="BO3656" s="493" t="n">
        <v>23700.41</v>
      </c>
      <c r="BP3656" s="493" t="n">
        <v>18195.73</v>
      </c>
      <c r="BQ3656" s="493" t="n">
        <v>20071.1</v>
      </c>
      <c r="BR3656" s="493" t="n">
        <v>15351.73</v>
      </c>
      <c r="BS3656" s="493" t="n">
        <v>19838.42</v>
      </c>
      <c r="BT3656" s="493" t="n">
        <v>12460.89</v>
      </c>
      <c r="BU3656" s="493" t="n">
        <v>14939.1</v>
      </c>
      <c r="BV3656" s="493" t="n">
        <v>13397.9</v>
      </c>
      <c r="BW3656" s="493" t="n">
        <v>15203.69</v>
      </c>
    </row>
    <row r="3657">
      <c r="A3657" t="inlineStr">
        <is>
          <t>[C9D3] Angiotensin-II 길항제 칼슘길항제 복합제</t>
        </is>
      </c>
      <c r="B3657" t="inlineStr">
        <is>
          <t>에이치엘비제약</t>
        </is>
      </c>
      <c r="C3657" t="inlineStr">
        <is>
          <t>씨트포지</t>
        </is>
      </c>
      <c r="D3657" t="inlineStr">
        <is>
          <t>에이치엘비제약</t>
        </is>
      </c>
      <c r="E3657" t="inlineStr">
        <is>
          <t>amlodipine besylate,  valsartan</t>
        </is>
      </c>
      <c r="F3657" t="inlineStr">
        <is>
          <t>의원</t>
        </is>
      </c>
      <c r="G3657" t="inlineStr">
        <is>
          <t>Generic</t>
        </is>
      </c>
      <c r="H3657" s="493" t="n">
        <v>18977.17</v>
      </c>
      <c r="I3657" s="493" t="n">
        <v>19423.09</v>
      </c>
      <c r="J3657" s="493" t="n">
        <v>23074.29</v>
      </c>
      <c r="K3657" s="493" t="n">
        <v>25481.14</v>
      </c>
      <c r="L3657" s="493" t="n">
        <v>28218.28</v>
      </c>
      <c r="M3657" s="493" t="n">
        <v>29427.24</v>
      </c>
      <c r="N3657" s="493" t="n">
        <v>33659.3</v>
      </c>
      <c r="O3657" s="493" t="n">
        <v>33326.4</v>
      </c>
      <c r="P3657" s="493" t="n">
        <v>33521.91</v>
      </c>
      <c r="Q3657" s="493" t="n">
        <v>43240.58</v>
      </c>
      <c r="R3657" s="493" t="n">
        <v>52198.47</v>
      </c>
      <c r="S3657" s="493" t="n">
        <v>61492.39</v>
      </c>
      <c r="T3657" s="493" t="n">
        <v>63253.43</v>
      </c>
      <c r="U3657" s="493" t="n">
        <v>54437.77</v>
      </c>
      <c r="V3657" s="493" t="n">
        <v>74038.75</v>
      </c>
      <c r="W3657" s="493" t="n">
        <v>73004.63</v>
      </c>
      <c r="X3657" s="493" t="n">
        <v>57369.27</v>
      </c>
      <c r="Y3657" s="493" t="n">
        <v>67941.21000000001</v>
      </c>
      <c r="Z3657" s="493" t="n">
        <v>92273.74000000001</v>
      </c>
      <c r="AA3657" s="493" t="n">
        <v>92072.00999999999</v>
      </c>
      <c r="AB3657" s="493" t="n">
        <v>94168.16</v>
      </c>
      <c r="AC3657" s="493" t="n">
        <v>104473.53</v>
      </c>
      <c r="AD3657" s="493" t="n">
        <v>99884.42999999999</v>
      </c>
      <c r="AE3657" s="493" t="n">
        <v>123403.24</v>
      </c>
      <c r="AF3657" s="493" t="n">
        <v>107451.17</v>
      </c>
      <c r="AG3657" s="493" t="n">
        <v>108973.22</v>
      </c>
      <c r="AH3657" s="493" t="n">
        <v>119152.29</v>
      </c>
      <c r="AI3657" s="493" t="n">
        <v>132073.04</v>
      </c>
      <c r="AJ3657" s="493" t="n">
        <v>133701.98</v>
      </c>
      <c r="AK3657" s="493" t="n">
        <v>185270.2</v>
      </c>
      <c r="AL3657" s="493" t="n">
        <v>181444.21</v>
      </c>
      <c r="AM3657" s="493" t="n">
        <v>217815.25</v>
      </c>
      <c r="AN3657" s="493" t="n">
        <v>218125.77</v>
      </c>
      <c r="AO3657" s="493" t="n">
        <v>242073.69</v>
      </c>
      <c r="AP3657" s="493" t="n">
        <v>241293.63</v>
      </c>
      <c r="AQ3657" s="493" t="n">
        <v>237399.14</v>
      </c>
      <c r="AR3657" s="493" t="n">
        <v>216789.95</v>
      </c>
      <c r="AS3657" s="493" t="n">
        <v>232054.06</v>
      </c>
      <c r="AT3657" s="493" t="n">
        <v>267810.42</v>
      </c>
      <c r="AU3657" s="493" t="n">
        <v>280585.35</v>
      </c>
      <c r="AV3657" s="493" t="n">
        <v>281485.36</v>
      </c>
      <c r="AW3657" s="493" t="n">
        <v>269966.31</v>
      </c>
      <c r="AX3657" s="493" t="n">
        <v>291018.61</v>
      </c>
      <c r="AY3657" s="493" t="n">
        <v>311554.83</v>
      </c>
      <c r="AZ3657" s="493" t="n">
        <v>289312.72</v>
      </c>
      <c r="BA3657" s="493" t="n">
        <v>314287.25</v>
      </c>
      <c r="BB3657" s="493" t="n">
        <v>306466.84</v>
      </c>
      <c r="BC3657" s="493" t="n">
        <v>320123.05</v>
      </c>
      <c r="BD3657" s="493" t="n">
        <v>302473.07</v>
      </c>
      <c r="BE3657" s="493" t="n">
        <v>303658.97</v>
      </c>
      <c r="BF3657" s="493" t="n">
        <v>317875.51</v>
      </c>
      <c r="BG3657" s="493" t="n">
        <v>334545.52</v>
      </c>
      <c r="BH3657" s="493" t="n">
        <v>338988.9</v>
      </c>
      <c r="BI3657" s="493" t="n">
        <v>302467.73</v>
      </c>
      <c r="BJ3657" s="493" t="n">
        <v>330085.26</v>
      </c>
      <c r="BK3657" s="493" t="n">
        <v>316995.96</v>
      </c>
      <c r="BL3657" s="493" t="n">
        <v>368025.18</v>
      </c>
      <c r="BM3657" s="493" t="n">
        <v>377758.34</v>
      </c>
      <c r="BN3657" s="493" t="n">
        <v>364658.73</v>
      </c>
      <c r="BO3657" s="493" t="n">
        <v>415548.17</v>
      </c>
      <c r="BP3657" s="493" t="n">
        <v>421411.12</v>
      </c>
      <c r="BQ3657" s="493" t="n">
        <v>376377.01</v>
      </c>
      <c r="BR3657" s="493" t="n">
        <v>441151.51</v>
      </c>
      <c r="BS3657" s="493" t="n">
        <v>443419.81</v>
      </c>
      <c r="BT3657" s="493" t="n">
        <v>404612.03</v>
      </c>
      <c r="BU3657" s="493" t="n">
        <v>446680.05</v>
      </c>
      <c r="BV3657" s="493" t="n">
        <v>463693.07</v>
      </c>
      <c r="BW3657" s="493" t="n">
        <v>451955.01</v>
      </c>
    </row>
    <row r="3658">
      <c r="A3658" t="inlineStr">
        <is>
          <t>[C9D3] Angiotensin-II 길항제 칼슘길항제 복합제</t>
        </is>
      </c>
      <c r="B3658" t="inlineStr">
        <is>
          <t>에이치엘비제약</t>
        </is>
      </c>
      <c r="C3658" t="inlineStr">
        <is>
          <t>씨트포지</t>
        </is>
      </c>
      <c r="D3658" t="inlineStr">
        <is>
          <t>에이치엘비제약</t>
        </is>
      </c>
      <c r="E3658" t="inlineStr">
        <is>
          <t>amlodipine besylate,  valsartan</t>
        </is>
      </c>
      <c r="F3658" t="inlineStr">
        <is>
          <t>보건소</t>
        </is>
      </c>
      <c r="G3658" t="inlineStr">
        <is>
          <t>Generic</t>
        </is>
      </c>
      <c r="H3658" s="493" t="n">
        <v>5350.5</v>
      </c>
      <c r="I3658" s="493" t="n">
        <v>3781.2</v>
      </c>
      <c r="J3658" s="493" t="n">
        <v>6813.6</v>
      </c>
      <c r="K3658" s="493" t="n">
        <v>5729.8</v>
      </c>
      <c r="L3658" s="493" t="n">
        <v>4993.5</v>
      </c>
      <c r="M3658" s="493" t="n">
        <v>6703.68</v>
      </c>
      <c r="N3658" s="493" t="n">
        <v>5328.44</v>
      </c>
      <c r="O3658" s="493" t="n">
        <v>7983.9</v>
      </c>
      <c r="P3658" s="493" t="n">
        <v>6860.82</v>
      </c>
      <c r="Q3658" s="493" t="n">
        <v>7900.68</v>
      </c>
      <c r="R3658" s="493" t="n">
        <v>9282.75</v>
      </c>
      <c r="S3658" s="493" t="n">
        <v>10056.55</v>
      </c>
      <c r="T3658" s="493" t="n">
        <v>9679.440000000001</v>
      </c>
      <c r="U3658" s="493" t="n">
        <v>10298.96</v>
      </c>
      <c r="V3658" s="493" t="n">
        <v>10704.92</v>
      </c>
      <c r="W3658" s="493" t="n">
        <v>11883.83</v>
      </c>
      <c r="X3658" s="493" t="n">
        <v>9453.15</v>
      </c>
      <c r="Y3658" s="493" t="n">
        <v>10835</v>
      </c>
      <c r="Z3658" s="493" t="n">
        <v>31198.16</v>
      </c>
      <c r="AA3658" s="493" t="n">
        <v>30545.14</v>
      </c>
      <c r="AB3658" s="493" t="n">
        <v>35334.42</v>
      </c>
      <c r="AC3658" s="493" t="n">
        <v>34160.74</v>
      </c>
      <c r="AD3658" s="493" t="n">
        <v>32126.89</v>
      </c>
      <c r="AE3658" s="493" t="n">
        <v>28672.32</v>
      </c>
      <c r="AF3658" s="493" t="n">
        <v>36021.61</v>
      </c>
      <c r="AG3658" s="493" t="n">
        <v>33566.5</v>
      </c>
      <c r="AH3658" s="493" t="n">
        <v>37762.57</v>
      </c>
      <c r="AI3658" s="493" t="n">
        <v>31680.34</v>
      </c>
      <c r="AJ3658" s="493" t="n">
        <v>42103.72</v>
      </c>
      <c r="AK3658" s="493" t="n">
        <v>33152.02</v>
      </c>
      <c r="AL3658" s="493" t="n">
        <v>34086.33</v>
      </c>
      <c r="AM3658" s="493" t="n">
        <v>49073.61</v>
      </c>
      <c r="AN3658" s="493" t="n">
        <v>55076.56</v>
      </c>
      <c r="AO3658" s="493" t="n">
        <v>45815.87</v>
      </c>
      <c r="AP3658" s="493" t="n">
        <v>52996.42</v>
      </c>
      <c r="AQ3658" s="493" t="n">
        <v>47758.98</v>
      </c>
      <c r="AR3658" s="493" t="n">
        <v>53740.64</v>
      </c>
      <c r="AS3658" s="493" t="n">
        <v>52861.33</v>
      </c>
      <c r="AT3658" s="493" t="n">
        <v>44487.71</v>
      </c>
      <c r="AU3658" s="493" t="n">
        <v>47111.59</v>
      </c>
      <c r="AV3658" s="493" t="n">
        <v>47883.1</v>
      </c>
      <c r="AW3658" s="493" t="n">
        <v>43061.8</v>
      </c>
      <c r="AX3658" s="493" t="n">
        <v>49255.31</v>
      </c>
      <c r="AY3658" s="493" t="n">
        <v>57036.36</v>
      </c>
      <c r="AZ3658" s="493" t="n">
        <v>47478.14</v>
      </c>
      <c r="BA3658" s="493" t="n">
        <v>51749.22</v>
      </c>
      <c r="BB3658" s="493" t="n">
        <v>54960.92</v>
      </c>
      <c r="BC3658" s="493" t="n">
        <v>64654.98</v>
      </c>
      <c r="BD3658" s="493" t="n">
        <v>54478.8</v>
      </c>
      <c r="BE3658" s="493" t="n">
        <v>51518.52</v>
      </c>
      <c r="BF3658" s="493" t="n">
        <v>56764.88</v>
      </c>
      <c r="BG3658" s="493" t="n">
        <v>47872.93</v>
      </c>
      <c r="BH3658" s="493" t="n">
        <v>48603.54</v>
      </c>
      <c r="BI3658" s="493" t="n">
        <v>55311.18</v>
      </c>
      <c r="BJ3658" s="493" t="n">
        <v>46974</v>
      </c>
      <c r="BK3658" s="493" t="n">
        <v>51873.3</v>
      </c>
      <c r="BL3658" s="493" t="n">
        <v>56358.75</v>
      </c>
      <c r="BM3658" s="493" t="n">
        <v>41860.05</v>
      </c>
      <c r="BN3658" s="493" t="n">
        <v>42502.38</v>
      </c>
      <c r="BO3658" s="493" t="n">
        <v>51233.4</v>
      </c>
      <c r="BP3658" s="493" t="n">
        <v>33267.12</v>
      </c>
      <c r="BQ3658" s="493" t="n">
        <v>42111.08</v>
      </c>
      <c r="BR3658" s="493" t="n">
        <v>42762.75</v>
      </c>
      <c r="BS3658" s="493" t="n">
        <v>34027.95</v>
      </c>
      <c r="BT3658" s="493" t="n">
        <v>23700.63</v>
      </c>
      <c r="BU3658" s="493" t="n">
        <v>43965.75</v>
      </c>
      <c r="BV3658" s="493" t="n">
        <v>25837.69</v>
      </c>
      <c r="BW3658" s="493" t="n">
        <v>20088.9</v>
      </c>
    </row>
    <row r="3659">
      <c r="A3659" t="inlineStr">
        <is>
          <t>[C9D3] Angiotensin-II 길항제 칼슘길항제 복합제</t>
        </is>
      </c>
      <c r="B3659" t="inlineStr">
        <is>
          <t>에이치엘비제약</t>
        </is>
      </c>
      <c r="C3659" t="inlineStr">
        <is>
          <t>씨트포지</t>
        </is>
      </c>
      <c r="D3659" t="inlineStr">
        <is>
          <t>에이치엘비제약</t>
        </is>
      </c>
      <c r="E3659" t="inlineStr">
        <is>
          <t>amlodipine besylate,  valsartan</t>
        </is>
      </c>
      <c r="F3659" t="inlineStr">
        <is>
          <t>기타(치과의원, 치과병원 등)</t>
        </is>
      </c>
      <c r="G3659" t="inlineStr">
        <is>
          <t>Generic</t>
        </is>
      </c>
      <c r="H3659" s="493" t="n">
        <v>0</v>
      </c>
      <c r="I3659" s="493" t="n">
        <v>0</v>
      </c>
      <c r="J3659" s="493" t="n">
        <v>0</v>
      </c>
      <c r="K3659" s="493" t="n">
        <v>0</v>
      </c>
      <c r="L3659" s="493" t="n">
        <v>0</v>
      </c>
      <c r="M3659" s="493" t="n">
        <v>0</v>
      </c>
      <c r="N3659" s="493" t="n">
        <v>0</v>
      </c>
      <c r="O3659" s="493" t="n">
        <v>0</v>
      </c>
      <c r="P3659" s="493" t="n">
        <v>0</v>
      </c>
      <c r="Q3659" s="493" t="n">
        <v>0</v>
      </c>
      <c r="R3659" s="493" t="n">
        <v>0</v>
      </c>
      <c r="S3659" s="493" t="n">
        <v>0</v>
      </c>
      <c r="T3659" s="493" t="n">
        <v>0</v>
      </c>
      <c r="U3659" s="493" t="n">
        <v>0</v>
      </c>
      <c r="V3659" s="493" t="n">
        <v>0</v>
      </c>
      <c r="W3659" s="493" t="n">
        <v>0</v>
      </c>
      <c r="X3659" s="493" t="n">
        <v>0</v>
      </c>
      <c r="Y3659" s="493" t="n">
        <v>0</v>
      </c>
      <c r="Z3659" s="493" t="n">
        <v>0</v>
      </c>
      <c r="AA3659" s="493" t="n">
        <v>0</v>
      </c>
      <c r="AB3659" s="493" t="n">
        <v>0</v>
      </c>
      <c r="AC3659" s="493" t="n">
        <v>0</v>
      </c>
      <c r="AD3659" s="493" t="n">
        <v>0</v>
      </c>
      <c r="AE3659" s="493" t="n">
        <v>0</v>
      </c>
      <c r="AF3659" s="493" t="n">
        <v>0</v>
      </c>
      <c r="AG3659" s="493" t="n">
        <v>0</v>
      </c>
      <c r="AH3659" s="493" t="n">
        <v>0</v>
      </c>
      <c r="AI3659" s="493" t="n">
        <v>0</v>
      </c>
      <c r="AJ3659" s="493" t="n">
        <v>0</v>
      </c>
      <c r="AK3659" s="493" t="n">
        <v>0</v>
      </c>
      <c r="AL3659" s="493" t="n">
        <v>0</v>
      </c>
      <c r="AM3659" s="493" t="n">
        <v>0</v>
      </c>
      <c r="AN3659" s="493" t="n">
        <v>0</v>
      </c>
      <c r="AO3659" s="493" t="n">
        <v>0</v>
      </c>
      <c r="AP3659" s="493" t="n">
        <v>0</v>
      </c>
      <c r="AQ3659" s="493" t="n">
        <v>0</v>
      </c>
      <c r="AR3659" s="493" t="n">
        <v>0</v>
      </c>
      <c r="AS3659" s="493" t="n">
        <v>0</v>
      </c>
      <c r="AT3659" s="493" t="n">
        <v>0</v>
      </c>
      <c r="AU3659" s="493" t="n">
        <v>0</v>
      </c>
      <c r="AV3659" s="493" t="n">
        <v>0</v>
      </c>
      <c r="AW3659" s="493" t="n">
        <v>0</v>
      </c>
      <c r="AX3659" s="493" t="n">
        <v>0</v>
      </c>
      <c r="AY3659" s="493" t="n">
        <v>0</v>
      </c>
      <c r="AZ3659" s="493" t="n">
        <v>0</v>
      </c>
      <c r="BA3659" s="493" t="n">
        <v>0</v>
      </c>
      <c r="BB3659" s="493" t="n">
        <v>0</v>
      </c>
      <c r="BC3659" s="493" t="n">
        <v>0</v>
      </c>
      <c r="BD3659" s="493" t="n">
        <v>0</v>
      </c>
      <c r="BE3659" s="493" t="n">
        <v>0</v>
      </c>
      <c r="BF3659" s="493" t="n">
        <v>0</v>
      </c>
      <c r="BG3659" s="493" t="n">
        <v>0</v>
      </c>
      <c r="BH3659" s="493" t="n">
        <v>0</v>
      </c>
      <c r="BI3659" s="493" t="n">
        <v>0</v>
      </c>
      <c r="BJ3659" s="493" t="n">
        <v>0</v>
      </c>
      <c r="BK3659" s="493" t="n">
        <v>170.8</v>
      </c>
      <c r="BL3659" s="493" t="n">
        <v>0</v>
      </c>
      <c r="BM3659" s="493" t="n">
        <v>178.64</v>
      </c>
      <c r="BN3659" s="493" t="n">
        <v>534.24</v>
      </c>
      <c r="BO3659" s="493" t="n">
        <v>0</v>
      </c>
      <c r="BP3659" s="493" t="n">
        <v>0</v>
      </c>
      <c r="BQ3659" s="493" t="n">
        <v>0</v>
      </c>
      <c r="BR3659" s="493" t="n">
        <v>0</v>
      </c>
      <c r="BS3659" s="493" t="n">
        <v>0</v>
      </c>
      <c r="BT3659" s="493" t="n">
        <v>0</v>
      </c>
      <c r="BU3659" s="493" t="n">
        <v>0</v>
      </c>
      <c r="BV3659" s="493" t="n">
        <v>0</v>
      </c>
      <c r="BW3659" s="493" t="n">
        <v>0</v>
      </c>
    </row>
    <row r="3660">
      <c r="A3660" t="inlineStr">
        <is>
          <t>[C9D3] Angiotensin-II 길항제 칼슘길항제 복합제</t>
        </is>
      </c>
      <c r="B3660" t="inlineStr">
        <is>
          <t>에이치엘비제약</t>
        </is>
      </c>
      <c r="C3660" t="inlineStr">
        <is>
          <t>올메로핀</t>
        </is>
      </c>
      <c r="D3660" t="inlineStr">
        <is>
          <t>에이치엘비제약</t>
        </is>
      </c>
      <c r="E3660" t="inlineStr">
        <is>
          <t>amlodipine besylate,  olmesartan medoxomil</t>
        </is>
      </c>
      <c r="F3660" t="inlineStr">
        <is>
          <t>종합병원</t>
        </is>
      </c>
      <c r="G3660" t="inlineStr">
        <is>
          <t>Generic</t>
        </is>
      </c>
      <c r="H3660" s="493" t="n">
        <v>0</v>
      </c>
      <c r="I3660" s="493" t="n">
        <v>0</v>
      </c>
      <c r="J3660" s="493" t="n">
        <v>0</v>
      </c>
      <c r="K3660" s="493" t="n">
        <v>0</v>
      </c>
      <c r="L3660" s="493" t="n">
        <v>0</v>
      </c>
      <c r="M3660" s="493" t="n">
        <v>0</v>
      </c>
      <c r="N3660" s="493" t="n">
        <v>0</v>
      </c>
      <c r="O3660" s="493" t="n">
        <v>0</v>
      </c>
      <c r="P3660" s="493" t="n">
        <v>0</v>
      </c>
      <c r="Q3660" s="493" t="n">
        <v>0</v>
      </c>
      <c r="R3660" s="493" t="n">
        <v>0</v>
      </c>
      <c r="S3660" s="493" t="n">
        <v>0</v>
      </c>
      <c r="T3660" s="493" t="n">
        <v>0</v>
      </c>
      <c r="U3660" s="493" t="n">
        <v>0</v>
      </c>
      <c r="V3660" s="493" t="n">
        <v>0</v>
      </c>
      <c r="W3660" s="493" t="n">
        <v>0</v>
      </c>
      <c r="X3660" s="493" t="n">
        <v>0</v>
      </c>
      <c r="Y3660" s="493" t="n">
        <v>0</v>
      </c>
      <c r="Z3660" s="493" t="n">
        <v>0</v>
      </c>
      <c r="AA3660" s="493" t="n">
        <v>0</v>
      </c>
      <c r="AB3660" s="493" t="n">
        <v>0</v>
      </c>
      <c r="AC3660" s="493" t="n">
        <v>0</v>
      </c>
      <c r="AD3660" s="493" t="n">
        <v>0</v>
      </c>
      <c r="AE3660" s="493" t="n">
        <v>0</v>
      </c>
      <c r="AF3660" s="493" t="n">
        <v>0</v>
      </c>
      <c r="AG3660" s="493" t="n">
        <v>0</v>
      </c>
      <c r="AH3660" s="493" t="n">
        <v>0</v>
      </c>
      <c r="AI3660" s="493" t="n">
        <v>0</v>
      </c>
      <c r="AJ3660" s="493" t="n">
        <v>0</v>
      </c>
      <c r="AK3660" s="493" t="n">
        <v>0</v>
      </c>
      <c r="AL3660" s="493" t="n">
        <v>0</v>
      </c>
      <c r="AM3660" s="493" t="n">
        <v>0</v>
      </c>
      <c r="AN3660" s="493" t="n">
        <v>0</v>
      </c>
      <c r="AO3660" s="493" t="n">
        <v>0</v>
      </c>
      <c r="AP3660" s="493" t="n">
        <v>0</v>
      </c>
      <c r="AQ3660" s="493" t="n">
        <v>0</v>
      </c>
      <c r="AR3660" s="493" t="n">
        <v>0</v>
      </c>
      <c r="AS3660" s="493" t="n">
        <v>0</v>
      </c>
      <c r="AT3660" s="493" t="n">
        <v>0</v>
      </c>
      <c r="AU3660" s="493" t="n">
        <v>0</v>
      </c>
      <c r="AV3660" s="493" t="n">
        <v>0</v>
      </c>
      <c r="AW3660" s="493" t="n">
        <v>0</v>
      </c>
      <c r="AX3660" s="493" t="n">
        <v>0</v>
      </c>
      <c r="AY3660" s="493" t="n">
        <v>2966.4</v>
      </c>
      <c r="AZ3660" s="493" t="n">
        <v>0</v>
      </c>
      <c r="BA3660" s="493" t="n">
        <v>0</v>
      </c>
      <c r="BB3660" s="493" t="n">
        <v>0</v>
      </c>
      <c r="BC3660" s="493" t="n">
        <v>0</v>
      </c>
      <c r="BD3660" s="493" t="n">
        <v>0</v>
      </c>
      <c r="BE3660" s="493" t="n">
        <v>0</v>
      </c>
      <c r="BF3660" s="493" t="n">
        <v>0</v>
      </c>
      <c r="BG3660" s="493" t="n">
        <v>0</v>
      </c>
      <c r="BH3660" s="493" t="n">
        <v>0</v>
      </c>
      <c r="BI3660" s="493" t="n">
        <v>0</v>
      </c>
      <c r="BJ3660" s="493" t="n">
        <v>0</v>
      </c>
      <c r="BK3660" s="493" t="n">
        <v>0</v>
      </c>
      <c r="BL3660" s="493" t="n">
        <v>0</v>
      </c>
      <c r="BM3660" s="493" t="n">
        <v>0</v>
      </c>
      <c r="BN3660" s="493" t="n">
        <v>0</v>
      </c>
      <c r="BO3660" s="493" t="n">
        <v>0</v>
      </c>
      <c r="BP3660" s="493" t="n">
        <v>0</v>
      </c>
      <c r="BQ3660" s="493" t="n">
        <v>0</v>
      </c>
      <c r="BR3660" s="493" t="n">
        <v>0</v>
      </c>
      <c r="BS3660" s="493" t="n">
        <v>0</v>
      </c>
      <c r="BT3660" s="493" t="n">
        <v>0</v>
      </c>
      <c r="BU3660" s="493" t="n">
        <v>0</v>
      </c>
      <c r="BV3660" s="493" t="n">
        <v>0</v>
      </c>
      <c r="BW3660" s="493" t="n">
        <v>0</v>
      </c>
    </row>
    <row r="3661">
      <c r="A3661" t="inlineStr">
        <is>
          <t>[C9D3] Angiotensin-II 길항제 칼슘길항제 복합제</t>
        </is>
      </c>
      <c r="B3661" t="inlineStr">
        <is>
          <t>에이치엘비제약</t>
        </is>
      </c>
      <c r="C3661" t="inlineStr">
        <is>
          <t>올메로핀</t>
        </is>
      </c>
      <c r="D3661" t="inlineStr">
        <is>
          <t>에이치엘비제약</t>
        </is>
      </c>
      <c r="E3661" t="inlineStr">
        <is>
          <t>amlodipine besylate,  olmesartan medoxomil</t>
        </is>
      </c>
      <c r="F3661" t="inlineStr">
        <is>
          <t>병원</t>
        </is>
      </c>
      <c r="G3661" t="inlineStr">
        <is>
          <t>Generic</t>
        </is>
      </c>
      <c r="H3661" s="493" t="n">
        <v>0</v>
      </c>
      <c r="I3661" s="493" t="n">
        <v>0</v>
      </c>
      <c r="J3661" s="493" t="n">
        <v>0</v>
      </c>
      <c r="K3661" s="493" t="n">
        <v>0</v>
      </c>
      <c r="L3661" s="493" t="n">
        <v>0</v>
      </c>
      <c r="M3661" s="493" t="n">
        <v>0</v>
      </c>
      <c r="N3661" s="493" t="n">
        <v>0</v>
      </c>
      <c r="O3661" s="493" t="n">
        <v>0</v>
      </c>
      <c r="P3661" s="493" t="n">
        <v>0</v>
      </c>
      <c r="Q3661" s="493" t="n">
        <v>0</v>
      </c>
      <c r="R3661" s="493" t="n">
        <v>0</v>
      </c>
      <c r="S3661" s="493" t="n">
        <v>0</v>
      </c>
      <c r="T3661" s="493" t="n">
        <v>0</v>
      </c>
      <c r="U3661" s="493" t="n">
        <v>0</v>
      </c>
      <c r="V3661" s="493" t="n">
        <v>0</v>
      </c>
      <c r="W3661" s="493" t="n">
        <v>0</v>
      </c>
      <c r="X3661" s="493" t="n">
        <v>0</v>
      </c>
      <c r="Y3661" s="493" t="n">
        <v>0</v>
      </c>
      <c r="Z3661" s="493" t="n">
        <v>0</v>
      </c>
      <c r="AA3661" s="493" t="n">
        <v>0</v>
      </c>
      <c r="AB3661" s="493" t="n">
        <v>0</v>
      </c>
      <c r="AC3661" s="493" t="n">
        <v>0</v>
      </c>
      <c r="AD3661" s="493" t="n">
        <v>0</v>
      </c>
      <c r="AE3661" s="493" t="n">
        <v>0</v>
      </c>
      <c r="AF3661" s="493" t="n">
        <v>0</v>
      </c>
      <c r="AG3661" s="493" t="n">
        <v>0</v>
      </c>
      <c r="AH3661" s="493" t="n">
        <v>0</v>
      </c>
      <c r="AI3661" s="493" t="n">
        <v>0</v>
      </c>
      <c r="AJ3661" s="493" t="n">
        <v>0</v>
      </c>
      <c r="AK3661" s="493" t="n">
        <v>0</v>
      </c>
      <c r="AL3661" s="493" t="n">
        <v>0</v>
      </c>
      <c r="AM3661" s="493" t="n">
        <v>0</v>
      </c>
      <c r="AN3661" s="493" t="n">
        <v>0</v>
      </c>
      <c r="AO3661" s="493" t="n">
        <v>0</v>
      </c>
      <c r="AP3661" s="493" t="n">
        <v>0</v>
      </c>
      <c r="AQ3661" s="493" t="n">
        <v>0</v>
      </c>
      <c r="AR3661" s="493" t="n">
        <v>114</v>
      </c>
      <c r="AS3661" s="493" t="n">
        <v>123.6</v>
      </c>
      <c r="AT3661" s="493" t="n">
        <v>261.6</v>
      </c>
      <c r="AU3661" s="493" t="n">
        <v>500.4</v>
      </c>
      <c r="AV3661" s="493" t="n">
        <v>129.6</v>
      </c>
      <c r="AW3661" s="493" t="n">
        <v>132.6</v>
      </c>
      <c r="AX3661" s="493" t="n">
        <v>0</v>
      </c>
      <c r="AY3661" s="493" t="n">
        <v>612</v>
      </c>
      <c r="AZ3661" s="493" t="n">
        <v>126</v>
      </c>
      <c r="BA3661" s="493" t="n">
        <v>126.6</v>
      </c>
      <c r="BB3661" s="493" t="n">
        <v>0</v>
      </c>
      <c r="BC3661" s="493" t="n">
        <v>351.6</v>
      </c>
      <c r="BD3661" s="493" t="n">
        <v>53.4</v>
      </c>
      <c r="BE3661" s="493" t="n">
        <v>165.6</v>
      </c>
      <c r="BF3661" s="493" t="n">
        <v>107.4</v>
      </c>
      <c r="BG3661" s="493" t="n">
        <v>218.4</v>
      </c>
      <c r="BH3661" s="493" t="n">
        <v>231.9</v>
      </c>
      <c r="BI3661" s="493" t="n">
        <v>749.85</v>
      </c>
      <c r="BJ3661" s="493" t="n">
        <v>161.1</v>
      </c>
      <c r="BK3661" s="493" t="n">
        <v>264</v>
      </c>
      <c r="BL3661" s="493" t="n">
        <v>53.4</v>
      </c>
      <c r="BM3661" s="493" t="n">
        <v>407.4</v>
      </c>
      <c r="BN3661" s="493" t="n">
        <v>0</v>
      </c>
      <c r="BO3661" s="493" t="n">
        <v>547.8</v>
      </c>
      <c r="BP3661" s="493" t="n">
        <v>1529.94</v>
      </c>
      <c r="BQ3661" s="493" t="n">
        <v>2532</v>
      </c>
      <c r="BR3661" s="493" t="n">
        <v>7399.1</v>
      </c>
      <c r="BS3661" s="493" t="n">
        <v>2649.6</v>
      </c>
      <c r="BT3661" s="493" t="n">
        <v>5348.4</v>
      </c>
      <c r="BU3661" s="493" t="n">
        <v>3404.25</v>
      </c>
      <c r="BV3661" s="493" t="n">
        <v>8790.6</v>
      </c>
      <c r="BW3661" s="493" t="n">
        <v>7749</v>
      </c>
    </row>
    <row r="3662">
      <c r="A3662" t="inlineStr">
        <is>
          <t>[C9D3] Angiotensin-II 길항제 칼슘길항제 복합제</t>
        </is>
      </c>
      <c r="B3662" t="inlineStr">
        <is>
          <t>에이치엘비제약</t>
        </is>
      </c>
      <c r="C3662" t="inlineStr">
        <is>
          <t>올메로핀</t>
        </is>
      </c>
      <c r="D3662" t="inlineStr">
        <is>
          <t>에이치엘비제약</t>
        </is>
      </c>
      <c r="E3662" t="inlineStr">
        <is>
          <t>amlodipine besylate,  olmesartan medoxomil</t>
        </is>
      </c>
      <c r="F3662" t="inlineStr">
        <is>
          <t>의원</t>
        </is>
      </c>
      <c r="G3662" t="inlineStr">
        <is>
          <t>Generic</t>
        </is>
      </c>
      <c r="H3662" s="493" t="n">
        <v>0</v>
      </c>
      <c r="I3662" s="493" t="n">
        <v>0</v>
      </c>
      <c r="J3662" s="493" t="n">
        <v>0</v>
      </c>
      <c r="K3662" s="493" t="n">
        <v>0</v>
      </c>
      <c r="L3662" s="493" t="n">
        <v>0</v>
      </c>
      <c r="M3662" s="493" t="n">
        <v>0</v>
      </c>
      <c r="N3662" s="493" t="n">
        <v>0</v>
      </c>
      <c r="O3662" s="493" t="n">
        <v>0</v>
      </c>
      <c r="P3662" s="493" t="n">
        <v>0</v>
      </c>
      <c r="Q3662" s="493" t="n">
        <v>0</v>
      </c>
      <c r="R3662" s="493" t="n">
        <v>0</v>
      </c>
      <c r="S3662" s="493" t="n">
        <v>0</v>
      </c>
      <c r="T3662" s="493" t="n">
        <v>0</v>
      </c>
      <c r="U3662" s="493" t="n">
        <v>0</v>
      </c>
      <c r="V3662" s="493" t="n">
        <v>0</v>
      </c>
      <c r="W3662" s="493" t="n">
        <v>0</v>
      </c>
      <c r="X3662" s="493" t="n">
        <v>0</v>
      </c>
      <c r="Y3662" s="493" t="n">
        <v>0</v>
      </c>
      <c r="Z3662" s="493" t="n">
        <v>0</v>
      </c>
      <c r="AA3662" s="493" t="n">
        <v>0</v>
      </c>
      <c r="AB3662" s="493" t="n">
        <v>0</v>
      </c>
      <c r="AC3662" s="493" t="n">
        <v>0</v>
      </c>
      <c r="AD3662" s="493" t="n">
        <v>0</v>
      </c>
      <c r="AE3662" s="493" t="n">
        <v>0</v>
      </c>
      <c r="AF3662" s="493" t="n">
        <v>0</v>
      </c>
      <c r="AG3662" s="493" t="n">
        <v>0</v>
      </c>
      <c r="AH3662" s="493" t="n">
        <v>0</v>
      </c>
      <c r="AI3662" s="493" t="n">
        <v>0</v>
      </c>
      <c r="AJ3662" s="493" t="n">
        <v>0</v>
      </c>
      <c r="AK3662" s="493" t="n">
        <v>0</v>
      </c>
      <c r="AL3662" s="493" t="n">
        <v>1600.26</v>
      </c>
      <c r="AM3662" s="493" t="n">
        <v>6611.95</v>
      </c>
      <c r="AN3662" s="493" t="n">
        <v>9395.32</v>
      </c>
      <c r="AO3662" s="493" t="n">
        <v>65137.03</v>
      </c>
      <c r="AP3662" s="493" t="n">
        <v>82071.28999999999</v>
      </c>
      <c r="AQ3662" s="493" t="n">
        <v>91478.98</v>
      </c>
      <c r="AR3662" s="493" t="n">
        <v>87617.77</v>
      </c>
      <c r="AS3662" s="493" t="n">
        <v>94432.09</v>
      </c>
      <c r="AT3662" s="493" t="n">
        <v>130177.92</v>
      </c>
      <c r="AU3662" s="493" t="n">
        <v>145380.59</v>
      </c>
      <c r="AV3662" s="493" t="n">
        <v>140953.46</v>
      </c>
      <c r="AW3662" s="493" t="n">
        <v>144198.36</v>
      </c>
      <c r="AX3662" s="493" t="n">
        <v>151872.5</v>
      </c>
      <c r="AY3662" s="493" t="n">
        <v>158623.57</v>
      </c>
      <c r="AZ3662" s="493" t="n">
        <v>135382.49</v>
      </c>
      <c r="BA3662" s="493" t="n">
        <v>105833.86</v>
      </c>
      <c r="BB3662" s="493" t="n">
        <v>90319.56</v>
      </c>
      <c r="BC3662" s="493" t="n">
        <v>132088.26</v>
      </c>
      <c r="BD3662" s="493" t="n">
        <v>125810.37</v>
      </c>
      <c r="BE3662" s="493" t="n">
        <v>118872.1</v>
      </c>
      <c r="BF3662" s="493" t="n">
        <v>132465.82</v>
      </c>
      <c r="BG3662" s="493" t="n">
        <v>130689.51</v>
      </c>
      <c r="BH3662" s="493" t="n">
        <v>125967.27</v>
      </c>
      <c r="BI3662" s="493" t="n">
        <v>124010.61</v>
      </c>
      <c r="BJ3662" s="493" t="n">
        <v>129196.02</v>
      </c>
      <c r="BK3662" s="493" t="n">
        <v>122277.39</v>
      </c>
      <c r="BL3662" s="493" t="n">
        <v>139226.78</v>
      </c>
      <c r="BM3662" s="493" t="n">
        <v>121241.48</v>
      </c>
      <c r="BN3662" s="493" t="n">
        <v>113575.09</v>
      </c>
      <c r="BO3662" s="493" t="n">
        <v>136809.35</v>
      </c>
      <c r="BP3662" s="493" t="n">
        <v>141976.95</v>
      </c>
      <c r="BQ3662" s="493" t="n">
        <v>130933.87</v>
      </c>
      <c r="BR3662" s="493" t="n">
        <v>145534.64</v>
      </c>
      <c r="BS3662" s="493" t="n">
        <v>140004.29</v>
      </c>
      <c r="BT3662" s="493" t="n">
        <v>139723.33</v>
      </c>
      <c r="BU3662" s="493" t="n">
        <v>136510.85</v>
      </c>
      <c r="BV3662" s="493" t="n">
        <v>145901.43</v>
      </c>
      <c r="BW3662" s="493" t="n">
        <v>144128.79</v>
      </c>
    </row>
    <row r="3663">
      <c r="A3663" t="inlineStr">
        <is>
          <t>[C9D3] Angiotensin-II 길항제 칼슘길항제 복합제</t>
        </is>
      </c>
      <c r="B3663" t="inlineStr">
        <is>
          <t>에이치엘비제약</t>
        </is>
      </c>
      <c r="C3663" t="inlineStr">
        <is>
          <t>올메로핀</t>
        </is>
      </c>
      <c r="D3663" t="inlineStr">
        <is>
          <t>에이치엘비제약</t>
        </is>
      </c>
      <c r="E3663" t="inlineStr">
        <is>
          <t>amlodipine besylate,  olmesartan medoxomil</t>
        </is>
      </c>
      <c r="F3663" t="inlineStr">
        <is>
          <t>보건소</t>
        </is>
      </c>
      <c r="G3663" t="inlineStr">
        <is>
          <t>Generic</t>
        </is>
      </c>
      <c r="H3663" s="493" t="n">
        <v>0</v>
      </c>
      <c r="I3663" s="493" t="n">
        <v>0</v>
      </c>
      <c r="J3663" s="493" t="n">
        <v>0</v>
      </c>
      <c r="K3663" s="493" t="n">
        <v>0</v>
      </c>
      <c r="L3663" s="493" t="n">
        <v>0</v>
      </c>
      <c r="M3663" s="493" t="n">
        <v>0</v>
      </c>
      <c r="N3663" s="493" t="n">
        <v>0</v>
      </c>
      <c r="O3663" s="493" t="n">
        <v>0</v>
      </c>
      <c r="P3663" s="493" t="n">
        <v>0</v>
      </c>
      <c r="Q3663" s="493" t="n">
        <v>0</v>
      </c>
      <c r="R3663" s="493" t="n">
        <v>0</v>
      </c>
      <c r="S3663" s="493" t="n">
        <v>0</v>
      </c>
      <c r="T3663" s="493" t="n">
        <v>0</v>
      </c>
      <c r="U3663" s="493" t="n">
        <v>0</v>
      </c>
      <c r="V3663" s="493" t="n">
        <v>0</v>
      </c>
      <c r="W3663" s="493" t="n">
        <v>0</v>
      </c>
      <c r="X3663" s="493" t="n">
        <v>0</v>
      </c>
      <c r="Y3663" s="493" t="n">
        <v>0</v>
      </c>
      <c r="Z3663" s="493" t="n">
        <v>0</v>
      </c>
      <c r="AA3663" s="493" t="n">
        <v>0</v>
      </c>
      <c r="AB3663" s="493" t="n">
        <v>0</v>
      </c>
      <c r="AC3663" s="493" t="n">
        <v>0</v>
      </c>
      <c r="AD3663" s="493" t="n">
        <v>0</v>
      </c>
      <c r="AE3663" s="493" t="n">
        <v>0</v>
      </c>
      <c r="AF3663" s="493" t="n">
        <v>0</v>
      </c>
      <c r="AG3663" s="493" t="n">
        <v>0</v>
      </c>
      <c r="AH3663" s="493" t="n">
        <v>0</v>
      </c>
      <c r="AI3663" s="493" t="n">
        <v>0</v>
      </c>
      <c r="AJ3663" s="493" t="n">
        <v>0</v>
      </c>
      <c r="AK3663" s="493" t="n">
        <v>0</v>
      </c>
      <c r="AL3663" s="493" t="n">
        <v>0</v>
      </c>
      <c r="AM3663" s="493" t="n">
        <v>0</v>
      </c>
      <c r="AN3663" s="493" t="n">
        <v>0</v>
      </c>
      <c r="AO3663" s="493" t="n">
        <v>0</v>
      </c>
      <c r="AP3663" s="493" t="n">
        <v>0</v>
      </c>
      <c r="AQ3663" s="493" t="n">
        <v>0</v>
      </c>
      <c r="AR3663" s="493" t="n">
        <v>0</v>
      </c>
      <c r="AS3663" s="493" t="n">
        <v>0</v>
      </c>
      <c r="AT3663" s="493" t="n">
        <v>0</v>
      </c>
      <c r="AU3663" s="493" t="n">
        <v>319.8</v>
      </c>
      <c r="AV3663" s="493" t="n">
        <v>3558.9</v>
      </c>
      <c r="AW3663" s="493" t="n">
        <v>1052.1</v>
      </c>
      <c r="AX3663" s="493" t="n">
        <v>336</v>
      </c>
      <c r="AY3663" s="493" t="n">
        <v>5278.2</v>
      </c>
      <c r="AZ3663" s="493" t="n">
        <v>524.4</v>
      </c>
      <c r="BA3663" s="493" t="n">
        <v>3280.2</v>
      </c>
      <c r="BB3663" s="493" t="n">
        <v>7677.3</v>
      </c>
      <c r="BC3663" s="493" t="n">
        <v>1188.9</v>
      </c>
      <c r="BD3663" s="493" t="n">
        <v>608.4</v>
      </c>
      <c r="BE3663" s="493" t="n">
        <v>4201.5</v>
      </c>
      <c r="BF3663" s="493" t="n">
        <v>1719</v>
      </c>
      <c r="BG3663" s="493" t="n">
        <v>342</v>
      </c>
      <c r="BH3663" s="493" t="n">
        <v>2277.6</v>
      </c>
      <c r="BI3663" s="493" t="n">
        <v>9216.299999999999</v>
      </c>
      <c r="BJ3663" s="493" t="n">
        <v>282</v>
      </c>
      <c r="BK3663" s="493" t="n">
        <v>2294.4</v>
      </c>
      <c r="BL3663" s="493" t="n">
        <v>5059.8</v>
      </c>
      <c r="BM3663" s="493" t="n">
        <v>2335.2</v>
      </c>
      <c r="BN3663" s="493" t="n">
        <v>582.3</v>
      </c>
      <c r="BO3663" s="493" t="n">
        <v>2078.1</v>
      </c>
      <c r="BP3663" s="493" t="n">
        <v>1707.6</v>
      </c>
      <c r="BQ3663" s="493" t="n">
        <v>825.6</v>
      </c>
      <c r="BR3663" s="493" t="n">
        <v>1571.1</v>
      </c>
      <c r="BS3663" s="493" t="n">
        <v>354.9</v>
      </c>
      <c r="BT3663" s="493" t="n">
        <v>1579.2</v>
      </c>
      <c r="BU3663" s="493" t="n">
        <v>1534.2</v>
      </c>
      <c r="BV3663" s="493" t="n">
        <v>1677.9</v>
      </c>
      <c r="BW3663" s="493" t="n">
        <v>1381.2</v>
      </c>
    </row>
    <row r="3664">
      <c r="A3664" t="inlineStr">
        <is>
          <t>[C9D3] Angiotensin-II 길항제 칼슘길항제 복합제</t>
        </is>
      </c>
      <c r="B3664" t="inlineStr">
        <is>
          <t>에이치엘비제약</t>
        </is>
      </c>
      <c r="C3664" t="inlineStr">
        <is>
          <t>올메로핀 에이치씨티</t>
        </is>
      </c>
      <c r="D3664" t="inlineStr">
        <is>
          <t>에이치엘비제약</t>
        </is>
      </c>
      <c r="E3664" t="inlineStr">
        <is>
          <t>amlodipine besylate,  hydrochlorothiazide,  olmesartan medoxomil</t>
        </is>
      </c>
      <c r="F3664" t="inlineStr">
        <is>
          <t>상급종합병원</t>
        </is>
      </c>
      <c r="G3664" t="inlineStr">
        <is>
          <t>Generic</t>
        </is>
      </c>
      <c r="H3664" s="493" t="n">
        <v>0</v>
      </c>
      <c r="I3664" s="493" t="n">
        <v>0</v>
      </c>
      <c r="J3664" s="493" t="n">
        <v>0</v>
      </c>
      <c r="K3664" s="493" t="n">
        <v>0</v>
      </c>
      <c r="L3664" s="493" t="n">
        <v>0</v>
      </c>
      <c r="M3664" s="493" t="n">
        <v>0</v>
      </c>
      <c r="N3664" s="493" t="n">
        <v>0</v>
      </c>
      <c r="O3664" s="493" t="n">
        <v>0</v>
      </c>
      <c r="P3664" s="493" t="n">
        <v>0</v>
      </c>
      <c r="Q3664" s="493" t="n">
        <v>0</v>
      </c>
      <c r="R3664" s="493" t="n">
        <v>0</v>
      </c>
      <c r="S3664" s="493" t="n">
        <v>0</v>
      </c>
      <c r="T3664" s="493" t="n">
        <v>0</v>
      </c>
      <c r="U3664" s="493" t="n">
        <v>0</v>
      </c>
      <c r="V3664" s="493" t="n">
        <v>0</v>
      </c>
      <c r="W3664" s="493" t="n">
        <v>0</v>
      </c>
      <c r="X3664" s="493" t="n">
        <v>0</v>
      </c>
      <c r="Y3664" s="493" t="n">
        <v>0</v>
      </c>
      <c r="Z3664" s="493" t="n">
        <v>0</v>
      </c>
      <c r="AA3664" s="493" t="n">
        <v>0</v>
      </c>
      <c r="AB3664" s="493" t="n">
        <v>0</v>
      </c>
      <c r="AC3664" s="493" t="n">
        <v>0</v>
      </c>
      <c r="AD3664" s="493" t="n">
        <v>0</v>
      </c>
      <c r="AE3664" s="493" t="n">
        <v>0</v>
      </c>
      <c r="AF3664" s="493" t="n">
        <v>0</v>
      </c>
      <c r="AG3664" s="493" t="n">
        <v>0</v>
      </c>
      <c r="AH3664" s="493" t="n">
        <v>0</v>
      </c>
      <c r="AI3664" s="493" t="n">
        <v>0</v>
      </c>
      <c r="AJ3664" s="493" t="n">
        <v>0</v>
      </c>
      <c r="AK3664" s="493" t="n">
        <v>0</v>
      </c>
      <c r="AL3664" s="493" t="n">
        <v>0</v>
      </c>
      <c r="AM3664" s="493" t="n">
        <v>0</v>
      </c>
      <c r="AN3664" s="493" t="n">
        <v>0</v>
      </c>
      <c r="AO3664" s="493" t="n">
        <v>0</v>
      </c>
      <c r="AP3664" s="493" t="n">
        <v>0</v>
      </c>
      <c r="AQ3664" s="493" t="n">
        <v>0</v>
      </c>
      <c r="AR3664" s="493" t="n">
        <v>0</v>
      </c>
      <c r="AS3664" s="493" t="n">
        <v>0</v>
      </c>
      <c r="AT3664" s="493" t="n">
        <v>0</v>
      </c>
      <c r="AU3664" s="493" t="n">
        <v>0</v>
      </c>
      <c r="AV3664" s="493" t="n">
        <v>0</v>
      </c>
      <c r="AW3664" s="493" t="n">
        <v>0</v>
      </c>
      <c r="AX3664" s="493" t="n">
        <v>0</v>
      </c>
      <c r="AY3664" s="493" t="n">
        <v>0</v>
      </c>
      <c r="AZ3664" s="493" t="n">
        <v>0</v>
      </c>
      <c r="BA3664" s="493" t="n">
        <v>0</v>
      </c>
      <c r="BB3664" s="493" t="n">
        <v>0</v>
      </c>
      <c r="BC3664" s="493" t="n">
        <v>0</v>
      </c>
      <c r="BD3664" s="493" t="n">
        <v>0</v>
      </c>
      <c r="BE3664" s="493" t="n">
        <v>0</v>
      </c>
      <c r="BF3664" s="493" t="n">
        <v>0</v>
      </c>
      <c r="BG3664" s="493" t="n">
        <v>0</v>
      </c>
      <c r="BH3664" s="493" t="n">
        <v>0</v>
      </c>
      <c r="BI3664" s="493" t="n">
        <v>0</v>
      </c>
      <c r="BJ3664" s="493" t="n">
        <v>0</v>
      </c>
      <c r="BK3664" s="493" t="n">
        <v>0</v>
      </c>
      <c r="BL3664" s="493" t="n">
        <v>445.9</v>
      </c>
      <c r="BM3664" s="493" t="n">
        <v>252</v>
      </c>
      <c r="BN3664" s="493" t="n">
        <v>109.62</v>
      </c>
      <c r="BO3664" s="493" t="n">
        <v>0</v>
      </c>
      <c r="BP3664" s="493" t="n">
        <v>403.2</v>
      </c>
      <c r="BQ3664" s="493" t="n">
        <v>0</v>
      </c>
      <c r="BR3664" s="493" t="n">
        <v>658.5599999999999</v>
      </c>
      <c r="BS3664" s="493" t="n">
        <v>0</v>
      </c>
      <c r="BT3664" s="493" t="n">
        <v>378</v>
      </c>
      <c r="BU3664" s="493" t="n">
        <v>252.56</v>
      </c>
      <c r="BV3664" s="493" t="n">
        <v>99.54000000000001</v>
      </c>
      <c r="BW3664" s="493" t="n">
        <v>0</v>
      </c>
    </row>
    <row r="3665">
      <c r="A3665" t="inlineStr">
        <is>
          <t>[C9D3] Angiotensin-II 길항제 칼슘길항제 복합제</t>
        </is>
      </c>
      <c r="B3665" t="inlineStr">
        <is>
          <t>에이치엘비제약</t>
        </is>
      </c>
      <c r="C3665" t="inlineStr">
        <is>
          <t>올메로핀 에이치씨티</t>
        </is>
      </c>
      <c r="D3665" t="inlineStr">
        <is>
          <t>에이치엘비제약</t>
        </is>
      </c>
      <c r="E3665" t="inlineStr">
        <is>
          <t>amlodipine besylate,  hydrochlorothiazide,  olmesartan medoxomil</t>
        </is>
      </c>
      <c r="F3665" t="inlineStr">
        <is>
          <t>종합병원</t>
        </is>
      </c>
      <c r="G3665" t="inlineStr">
        <is>
          <t>Generic</t>
        </is>
      </c>
      <c r="H3665" s="493" t="n">
        <v>0</v>
      </c>
      <c r="I3665" s="493" t="n">
        <v>0</v>
      </c>
      <c r="J3665" s="493" t="n">
        <v>0</v>
      </c>
      <c r="K3665" s="493" t="n">
        <v>0</v>
      </c>
      <c r="L3665" s="493" t="n">
        <v>0</v>
      </c>
      <c r="M3665" s="493" t="n">
        <v>0</v>
      </c>
      <c r="N3665" s="493" t="n">
        <v>0</v>
      </c>
      <c r="O3665" s="493" t="n">
        <v>0</v>
      </c>
      <c r="P3665" s="493" t="n">
        <v>0</v>
      </c>
      <c r="Q3665" s="493" t="n">
        <v>0</v>
      </c>
      <c r="R3665" s="493" t="n">
        <v>0</v>
      </c>
      <c r="S3665" s="493" t="n">
        <v>0</v>
      </c>
      <c r="T3665" s="493" t="n">
        <v>0</v>
      </c>
      <c r="U3665" s="493" t="n">
        <v>0</v>
      </c>
      <c r="V3665" s="493" t="n">
        <v>0</v>
      </c>
      <c r="W3665" s="493" t="n">
        <v>0</v>
      </c>
      <c r="X3665" s="493" t="n">
        <v>0</v>
      </c>
      <c r="Y3665" s="493" t="n">
        <v>0</v>
      </c>
      <c r="Z3665" s="493" t="n">
        <v>0</v>
      </c>
      <c r="AA3665" s="493" t="n">
        <v>0</v>
      </c>
      <c r="AB3665" s="493" t="n">
        <v>0</v>
      </c>
      <c r="AC3665" s="493" t="n">
        <v>0</v>
      </c>
      <c r="AD3665" s="493" t="n">
        <v>0</v>
      </c>
      <c r="AE3665" s="493" t="n">
        <v>0</v>
      </c>
      <c r="AF3665" s="493" t="n">
        <v>0</v>
      </c>
      <c r="AG3665" s="493" t="n">
        <v>0</v>
      </c>
      <c r="AH3665" s="493" t="n">
        <v>0</v>
      </c>
      <c r="AI3665" s="493" t="n">
        <v>0</v>
      </c>
      <c r="AJ3665" s="493" t="n">
        <v>0</v>
      </c>
      <c r="AK3665" s="493" t="n">
        <v>0</v>
      </c>
      <c r="AL3665" s="493" t="n">
        <v>0</v>
      </c>
      <c r="AM3665" s="493" t="n">
        <v>0</v>
      </c>
      <c r="AN3665" s="493" t="n">
        <v>0</v>
      </c>
      <c r="AO3665" s="493" t="n">
        <v>0</v>
      </c>
      <c r="AP3665" s="493" t="n">
        <v>0</v>
      </c>
      <c r="AQ3665" s="493" t="n">
        <v>0</v>
      </c>
      <c r="AR3665" s="493" t="n">
        <v>0</v>
      </c>
      <c r="AS3665" s="493" t="n">
        <v>1465.8</v>
      </c>
      <c r="AT3665" s="493" t="n">
        <v>0</v>
      </c>
      <c r="AU3665" s="493" t="n">
        <v>1092.6</v>
      </c>
      <c r="AV3665" s="493" t="n">
        <v>0</v>
      </c>
      <c r="AW3665" s="493" t="n">
        <v>0</v>
      </c>
      <c r="AX3665" s="493" t="n">
        <v>0</v>
      </c>
      <c r="AY3665" s="493" t="n">
        <v>240</v>
      </c>
      <c r="AZ3665" s="493" t="n">
        <v>0</v>
      </c>
      <c r="BA3665" s="493" t="n">
        <v>0</v>
      </c>
      <c r="BB3665" s="493" t="n">
        <v>0</v>
      </c>
      <c r="BC3665" s="493" t="n">
        <v>0</v>
      </c>
      <c r="BD3665" s="493" t="n">
        <v>0</v>
      </c>
      <c r="BE3665" s="493" t="n">
        <v>0</v>
      </c>
      <c r="BF3665" s="493" t="n">
        <v>0</v>
      </c>
      <c r="BG3665" s="493" t="n">
        <v>0</v>
      </c>
      <c r="BH3665" s="493" t="n">
        <v>0</v>
      </c>
      <c r="BI3665" s="493" t="n">
        <v>0</v>
      </c>
      <c r="BJ3665" s="493" t="n">
        <v>0</v>
      </c>
      <c r="BK3665" s="493" t="n">
        <v>0</v>
      </c>
      <c r="BL3665" s="493" t="n">
        <v>0</v>
      </c>
      <c r="BM3665" s="493" t="n">
        <v>0</v>
      </c>
      <c r="BN3665" s="493" t="n">
        <v>0</v>
      </c>
      <c r="BO3665" s="493" t="n">
        <v>0</v>
      </c>
      <c r="BP3665" s="493" t="n">
        <v>0</v>
      </c>
      <c r="BQ3665" s="493" t="n">
        <v>0</v>
      </c>
      <c r="BR3665" s="493" t="n">
        <v>0</v>
      </c>
      <c r="BS3665" s="493" t="n">
        <v>0</v>
      </c>
      <c r="BT3665" s="493" t="n">
        <v>0</v>
      </c>
      <c r="BU3665" s="493" t="n">
        <v>0</v>
      </c>
      <c r="BV3665" s="493" t="n">
        <v>323.2</v>
      </c>
      <c r="BW3665" s="493" t="n">
        <v>0</v>
      </c>
    </row>
    <row r="3666">
      <c r="A3666" t="inlineStr">
        <is>
          <t>[C9D3] Angiotensin-II 길항제 칼슘길항제 복합제</t>
        </is>
      </c>
      <c r="B3666" t="inlineStr">
        <is>
          <t>에이치엘비제약</t>
        </is>
      </c>
      <c r="C3666" t="inlineStr">
        <is>
          <t>올메로핀 에이치씨티</t>
        </is>
      </c>
      <c r="D3666" t="inlineStr">
        <is>
          <t>에이치엘비제약</t>
        </is>
      </c>
      <c r="E3666" t="inlineStr">
        <is>
          <t>amlodipine besylate,  hydrochlorothiazide,  olmesartan medoxomil</t>
        </is>
      </c>
      <c r="F3666" t="inlineStr">
        <is>
          <t>병원</t>
        </is>
      </c>
      <c r="G3666" t="inlineStr">
        <is>
          <t>Generic</t>
        </is>
      </c>
      <c r="H3666" s="493" t="n">
        <v>0</v>
      </c>
      <c r="I3666" s="493" t="n">
        <v>0</v>
      </c>
      <c r="J3666" s="493" t="n">
        <v>0</v>
      </c>
      <c r="K3666" s="493" t="n">
        <v>0</v>
      </c>
      <c r="L3666" s="493" t="n">
        <v>0</v>
      </c>
      <c r="M3666" s="493" t="n">
        <v>60</v>
      </c>
      <c r="N3666" s="493" t="n">
        <v>480</v>
      </c>
      <c r="O3666" s="493" t="n">
        <v>1108.8</v>
      </c>
      <c r="P3666" s="493" t="n">
        <v>1416</v>
      </c>
      <c r="Q3666" s="493" t="n">
        <v>506.4</v>
      </c>
      <c r="R3666" s="493" t="n">
        <v>1497.6</v>
      </c>
      <c r="S3666" s="493" t="n">
        <v>907.8</v>
      </c>
      <c r="T3666" s="493" t="n">
        <v>195.6</v>
      </c>
      <c r="U3666" s="493" t="n">
        <v>432</v>
      </c>
      <c r="V3666" s="493" t="n">
        <v>1146.3</v>
      </c>
      <c r="W3666" s="493" t="n">
        <v>1257.3</v>
      </c>
      <c r="X3666" s="493" t="n">
        <v>899.4</v>
      </c>
      <c r="Y3666" s="493" t="n">
        <v>1437.3</v>
      </c>
      <c r="Z3666" s="493" t="n">
        <v>603</v>
      </c>
      <c r="AA3666" s="493" t="n">
        <v>652.2</v>
      </c>
      <c r="AB3666" s="493" t="n">
        <v>2112</v>
      </c>
      <c r="AC3666" s="493" t="n">
        <v>1180.2</v>
      </c>
      <c r="AD3666" s="493" t="n">
        <v>1632</v>
      </c>
      <c r="AE3666" s="493" t="n">
        <v>2075.7</v>
      </c>
      <c r="AF3666" s="493" t="n">
        <v>1795.2</v>
      </c>
      <c r="AG3666" s="493" t="n">
        <v>2228.7</v>
      </c>
      <c r="AH3666" s="493" t="n">
        <v>1950.2</v>
      </c>
      <c r="AI3666" s="493" t="n">
        <v>1821.6</v>
      </c>
      <c r="AJ3666" s="493" t="n">
        <v>3834</v>
      </c>
      <c r="AK3666" s="493" t="n">
        <v>1688.4</v>
      </c>
      <c r="AL3666" s="493" t="n">
        <v>1378.2</v>
      </c>
      <c r="AM3666" s="493" t="n">
        <v>545.7</v>
      </c>
      <c r="AN3666" s="493" t="n">
        <v>930.26</v>
      </c>
      <c r="AO3666" s="493" t="n">
        <v>851.4</v>
      </c>
      <c r="AP3666" s="493" t="n">
        <v>2442.6</v>
      </c>
      <c r="AQ3666" s="493" t="n">
        <v>1432.5</v>
      </c>
      <c r="AR3666" s="493" t="n">
        <v>4079.9</v>
      </c>
      <c r="AS3666" s="493" t="n">
        <v>4162.8</v>
      </c>
      <c r="AT3666" s="493" t="n">
        <v>5160.7</v>
      </c>
      <c r="AU3666" s="493" t="n">
        <v>4998.1</v>
      </c>
      <c r="AV3666" s="493" t="n">
        <v>3787.2</v>
      </c>
      <c r="AW3666" s="493" t="n">
        <v>5680.56</v>
      </c>
      <c r="AX3666" s="493" t="n">
        <v>4515.52</v>
      </c>
      <c r="AY3666" s="493" t="n">
        <v>1344.6</v>
      </c>
      <c r="AZ3666" s="493" t="n">
        <v>946.5</v>
      </c>
      <c r="BA3666" s="493" t="n">
        <v>5651.7</v>
      </c>
      <c r="BB3666" s="493" t="n">
        <v>1464</v>
      </c>
      <c r="BC3666" s="493" t="n">
        <v>346.2</v>
      </c>
      <c r="BD3666" s="493" t="n">
        <v>343.2</v>
      </c>
      <c r="BE3666" s="493" t="n">
        <v>737.4</v>
      </c>
      <c r="BF3666" s="493" t="n">
        <v>497.4</v>
      </c>
      <c r="BG3666" s="493" t="n">
        <v>126</v>
      </c>
      <c r="BH3666" s="493" t="n">
        <v>990.15</v>
      </c>
      <c r="BI3666" s="493" t="n">
        <v>1164</v>
      </c>
      <c r="BJ3666" s="493" t="n">
        <v>381.6</v>
      </c>
      <c r="BK3666" s="493" t="n">
        <v>941.8</v>
      </c>
      <c r="BL3666" s="493" t="n">
        <v>1249.5</v>
      </c>
      <c r="BM3666" s="493" t="n">
        <v>844.8</v>
      </c>
      <c r="BN3666" s="493" t="n">
        <v>1619.4</v>
      </c>
      <c r="BO3666" s="493" t="n">
        <v>988.2</v>
      </c>
      <c r="BP3666" s="493" t="n">
        <v>114.6</v>
      </c>
      <c r="BQ3666" s="493" t="n">
        <v>2741.7</v>
      </c>
      <c r="BR3666" s="493" t="n">
        <v>2608.2</v>
      </c>
      <c r="BS3666" s="493" t="n">
        <v>1209.24</v>
      </c>
      <c r="BT3666" s="493" t="n">
        <v>4150.5</v>
      </c>
      <c r="BU3666" s="493" t="n">
        <v>1870.83</v>
      </c>
      <c r="BV3666" s="493" t="n">
        <v>2045.4</v>
      </c>
      <c r="BW3666" s="493" t="n">
        <v>2387.7</v>
      </c>
    </row>
    <row r="3667">
      <c r="A3667" t="inlineStr">
        <is>
          <t>[C9D3] Angiotensin-II 길항제 칼슘길항제 복합제</t>
        </is>
      </c>
      <c r="B3667" t="inlineStr">
        <is>
          <t>에이치엘비제약</t>
        </is>
      </c>
      <c r="C3667" t="inlineStr">
        <is>
          <t>올메로핀 에이치씨티</t>
        </is>
      </c>
      <c r="D3667" t="inlineStr">
        <is>
          <t>에이치엘비제약</t>
        </is>
      </c>
      <c r="E3667" t="inlineStr">
        <is>
          <t>amlodipine besylate,  hydrochlorothiazide,  olmesartan medoxomil</t>
        </is>
      </c>
      <c r="F3667" t="inlineStr">
        <is>
          <t>의원</t>
        </is>
      </c>
      <c r="G3667" t="inlineStr">
        <is>
          <t>Generic</t>
        </is>
      </c>
      <c r="H3667" s="493" t="n">
        <v>18140.4</v>
      </c>
      <c r="I3667" s="493" t="n">
        <v>17836.2</v>
      </c>
      <c r="J3667" s="493" t="n">
        <v>19875.76</v>
      </c>
      <c r="K3667" s="493" t="n">
        <v>18921.57</v>
      </c>
      <c r="L3667" s="493" t="n">
        <v>19087.38</v>
      </c>
      <c r="M3667" s="493" t="n">
        <v>19567.82</v>
      </c>
      <c r="N3667" s="493" t="n">
        <v>18284.84</v>
      </c>
      <c r="O3667" s="493" t="n">
        <v>28547.23</v>
      </c>
      <c r="P3667" s="493" t="n">
        <v>29966</v>
      </c>
      <c r="Q3667" s="493" t="n">
        <v>28529.36</v>
      </c>
      <c r="R3667" s="493" t="n">
        <v>29463.99</v>
      </c>
      <c r="S3667" s="493" t="n">
        <v>30411</v>
      </c>
      <c r="T3667" s="493" t="n">
        <v>37582.89</v>
      </c>
      <c r="U3667" s="493" t="n">
        <v>38239.32</v>
      </c>
      <c r="V3667" s="493" t="n">
        <v>49299.47</v>
      </c>
      <c r="W3667" s="493" t="n">
        <v>39847.52</v>
      </c>
      <c r="X3667" s="493" t="n">
        <v>48050.75</v>
      </c>
      <c r="Y3667" s="493" t="n">
        <v>43996.7</v>
      </c>
      <c r="Z3667" s="493" t="n">
        <v>44288.4</v>
      </c>
      <c r="AA3667" s="493" t="n">
        <v>45150.12</v>
      </c>
      <c r="AB3667" s="493" t="n">
        <v>48976.64</v>
      </c>
      <c r="AC3667" s="493" t="n">
        <v>48728.85</v>
      </c>
      <c r="AD3667" s="493" t="n">
        <v>46603.22</v>
      </c>
      <c r="AE3667" s="493" t="n">
        <v>59573.89</v>
      </c>
      <c r="AF3667" s="493" t="n">
        <v>55620.76</v>
      </c>
      <c r="AG3667" s="493" t="n">
        <v>56646.26</v>
      </c>
      <c r="AH3667" s="493" t="n">
        <v>85229.45</v>
      </c>
      <c r="AI3667" s="493" t="n">
        <v>83718.77</v>
      </c>
      <c r="AJ3667" s="493" t="n">
        <v>86900.14999999999</v>
      </c>
      <c r="AK3667" s="493" t="n">
        <v>87515.53</v>
      </c>
      <c r="AL3667" s="493" t="n">
        <v>84997.89</v>
      </c>
      <c r="AM3667" s="493" t="n">
        <v>89542.03999999999</v>
      </c>
      <c r="AN3667" s="493" t="n">
        <v>74749.78</v>
      </c>
      <c r="AO3667" s="493" t="n">
        <v>79720.75</v>
      </c>
      <c r="AP3667" s="493" t="n">
        <v>76590.05</v>
      </c>
      <c r="AQ3667" s="493" t="n">
        <v>86399.3</v>
      </c>
      <c r="AR3667" s="493" t="n">
        <v>83553.59</v>
      </c>
      <c r="AS3667" s="493" t="n">
        <v>94970.64</v>
      </c>
      <c r="AT3667" s="493" t="n">
        <v>93197.55</v>
      </c>
      <c r="AU3667" s="493" t="n">
        <v>104008.59</v>
      </c>
      <c r="AV3667" s="493" t="n">
        <v>100571.54</v>
      </c>
      <c r="AW3667" s="493" t="n">
        <v>101226.74</v>
      </c>
      <c r="AX3667" s="493" t="n">
        <v>94706.23</v>
      </c>
      <c r="AY3667" s="493" t="n">
        <v>112699.41</v>
      </c>
      <c r="AZ3667" s="493" t="n">
        <v>89844.75999999999</v>
      </c>
      <c r="BA3667" s="493" t="n">
        <v>95589.5</v>
      </c>
      <c r="BB3667" s="493" t="n">
        <v>65922.25999999999</v>
      </c>
      <c r="BC3667" s="493" t="n">
        <v>75197.78</v>
      </c>
      <c r="BD3667" s="493" t="n">
        <v>61524</v>
      </c>
      <c r="BE3667" s="493" t="n">
        <v>49998.3</v>
      </c>
      <c r="BF3667" s="493" t="n">
        <v>41632.5</v>
      </c>
      <c r="BG3667" s="493" t="n">
        <v>48873.22</v>
      </c>
      <c r="BH3667" s="493" t="n">
        <v>55509.58</v>
      </c>
      <c r="BI3667" s="493" t="n">
        <v>48137.76</v>
      </c>
      <c r="BJ3667" s="493" t="n">
        <v>62670.23</v>
      </c>
      <c r="BK3667" s="493" t="n">
        <v>56283.41</v>
      </c>
      <c r="BL3667" s="493" t="n">
        <v>54204.92</v>
      </c>
      <c r="BM3667" s="493" t="n">
        <v>59652.74</v>
      </c>
      <c r="BN3667" s="493" t="n">
        <v>55025.19</v>
      </c>
      <c r="BO3667" s="493" t="n">
        <v>70366.00999999999</v>
      </c>
      <c r="BP3667" s="493" t="n">
        <v>65429.59</v>
      </c>
      <c r="BQ3667" s="493" t="n">
        <v>67737.97</v>
      </c>
      <c r="BR3667" s="493" t="n">
        <v>70250.7</v>
      </c>
      <c r="BS3667" s="493" t="n">
        <v>82399.75999999999</v>
      </c>
      <c r="BT3667" s="493" t="n">
        <v>75117.27</v>
      </c>
      <c r="BU3667" s="493" t="n">
        <v>84787.00999999999</v>
      </c>
      <c r="BV3667" s="493" t="n">
        <v>79527.42999999999</v>
      </c>
      <c r="BW3667" s="493" t="n">
        <v>88372.27</v>
      </c>
    </row>
    <row r="3668">
      <c r="A3668" t="inlineStr">
        <is>
          <t>[C9D3] Angiotensin-II 길항제 칼슘길항제 복합제</t>
        </is>
      </c>
      <c r="B3668" t="inlineStr">
        <is>
          <t>에이치엘비제약</t>
        </is>
      </c>
      <c r="C3668" t="inlineStr">
        <is>
          <t>올메로핀 에이치씨티</t>
        </is>
      </c>
      <c r="D3668" t="inlineStr">
        <is>
          <t>에이치엘비제약</t>
        </is>
      </c>
      <c r="E3668" t="inlineStr">
        <is>
          <t>amlodipine besylate,  hydrochlorothiazide,  olmesartan medoxomil</t>
        </is>
      </c>
      <c r="F3668" t="inlineStr">
        <is>
          <t>보건소</t>
        </is>
      </c>
      <c r="G3668" t="inlineStr">
        <is>
          <t>Generic</t>
        </is>
      </c>
      <c r="H3668" s="493" t="n">
        <v>0</v>
      </c>
      <c r="I3668" s="493" t="n">
        <v>6907.5</v>
      </c>
      <c r="J3668" s="493" t="n">
        <v>0</v>
      </c>
      <c r="K3668" s="493" t="n">
        <v>0</v>
      </c>
      <c r="L3668" s="493" t="n">
        <v>0</v>
      </c>
      <c r="M3668" s="493" t="n">
        <v>0</v>
      </c>
      <c r="N3668" s="493" t="n">
        <v>0</v>
      </c>
      <c r="O3668" s="493" t="n">
        <v>0</v>
      </c>
      <c r="P3668" s="493" t="n">
        <v>2392.2</v>
      </c>
      <c r="Q3668" s="493" t="n">
        <v>2390.1</v>
      </c>
      <c r="R3668" s="493" t="n">
        <v>0</v>
      </c>
      <c r="S3668" s="493" t="n">
        <v>2016.9</v>
      </c>
      <c r="T3668" s="493" t="n">
        <v>0</v>
      </c>
      <c r="U3668" s="493" t="n">
        <v>778.5</v>
      </c>
      <c r="V3668" s="493" t="n">
        <v>909.9</v>
      </c>
      <c r="W3668" s="493" t="n">
        <v>2382.3</v>
      </c>
      <c r="X3668" s="493" t="n">
        <v>1189.2</v>
      </c>
      <c r="Y3668" s="493" t="n">
        <v>2355.6</v>
      </c>
      <c r="Z3668" s="493" t="n">
        <v>1553.4</v>
      </c>
      <c r="AA3668" s="493" t="n">
        <v>1835.7</v>
      </c>
      <c r="AB3668" s="493" t="n">
        <v>2747.4</v>
      </c>
      <c r="AC3668" s="493" t="n">
        <v>1262.4</v>
      </c>
      <c r="AD3668" s="493" t="n">
        <v>1230</v>
      </c>
      <c r="AE3668" s="493" t="n">
        <v>1283.7</v>
      </c>
      <c r="AF3668" s="493" t="n">
        <v>2898</v>
      </c>
      <c r="AG3668" s="493" t="n">
        <v>357</v>
      </c>
      <c r="AH3668" s="493" t="n">
        <v>1826.4</v>
      </c>
      <c r="AI3668" s="493" t="n">
        <v>1568.4</v>
      </c>
      <c r="AJ3668" s="493" t="n">
        <v>5502.05</v>
      </c>
      <c r="AK3668" s="493" t="n">
        <v>240.17</v>
      </c>
      <c r="AL3668" s="493" t="n">
        <v>1420.92</v>
      </c>
      <c r="AM3668" s="493" t="n">
        <v>2991.39</v>
      </c>
      <c r="AN3668" s="493" t="n">
        <v>642.9</v>
      </c>
      <c r="AO3668" s="493" t="n">
        <v>1174.8</v>
      </c>
      <c r="AP3668" s="493" t="n">
        <v>2658.6</v>
      </c>
      <c r="AQ3668" s="493" t="n">
        <v>2110.2</v>
      </c>
      <c r="AR3668" s="493" t="n">
        <v>584.4</v>
      </c>
      <c r="AS3668" s="493" t="n">
        <v>2336.1</v>
      </c>
      <c r="AT3668" s="493" t="n">
        <v>2015.4</v>
      </c>
      <c r="AU3668" s="493" t="n">
        <v>2576.7</v>
      </c>
      <c r="AV3668" s="493" t="n">
        <v>854.7</v>
      </c>
      <c r="AW3668" s="493" t="n">
        <v>4953.6</v>
      </c>
      <c r="AX3668" s="493" t="n">
        <v>805.05</v>
      </c>
      <c r="AY3668" s="493" t="n">
        <v>1456.2</v>
      </c>
      <c r="AZ3668" s="493" t="n">
        <v>5765.7</v>
      </c>
      <c r="BA3668" s="493" t="n">
        <v>185.4</v>
      </c>
      <c r="BB3668" s="493" t="n">
        <v>2396.4</v>
      </c>
      <c r="BC3668" s="493" t="n">
        <v>5097.6</v>
      </c>
      <c r="BD3668" s="493" t="n">
        <v>766.2</v>
      </c>
      <c r="BE3668" s="493" t="n">
        <v>1060.8</v>
      </c>
      <c r="BF3668" s="493" t="n">
        <v>1350.3</v>
      </c>
      <c r="BG3668" s="493" t="n">
        <v>985.8</v>
      </c>
      <c r="BH3668" s="493" t="n">
        <v>2437.2</v>
      </c>
      <c r="BI3668" s="493" t="n">
        <v>6231.6</v>
      </c>
      <c r="BJ3668" s="493" t="n">
        <v>740.4</v>
      </c>
      <c r="BK3668" s="493" t="n">
        <v>2233.2</v>
      </c>
      <c r="BL3668" s="493" t="n">
        <v>411.6</v>
      </c>
      <c r="BM3668" s="493" t="n">
        <v>1543.5</v>
      </c>
      <c r="BN3668" s="493" t="n">
        <v>771</v>
      </c>
      <c r="BO3668" s="493" t="n">
        <v>2465.1</v>
      </c>
      <c r="BP3668" s="493" t="n">
        <v>0</v>
      </c>
      <c r="BQ3668" s="493" t="n">
        <v>3354.3</v>
      </c>
      <c r="BR3668" s="493" t="n">
        <v>1345.6</v>
      </c>
      <c r="BS3668" s="493" t="n">
        <v>3611.7</v>
      </c>
      <c r="BT3668" s="493" t="n">
        <v>3112.52</v>
      </c>
      <c r="BU3668" s="493" t="n">
        <v>1417.5</v>
      </c>
      <c r="BV3668" s="493" t="n">
        <v>1093.5</v>
      </c>
      <c r="BW3668" s="493" t="n">
        <v>3444.3</v>
      </c>
    </row>
    <row r="3669">
      <c r="A3669" t="inlineStr">
        <is>
          <t>[C9D3] Angiotensin-II 길항제 칼슘길항제 복합제</t>
        </is>
      </c>
      <c r="B3669" t="inlineStr">
        <is>
          <t>에이치엘비제약</t>
        </is>
      </c>
      <c r="C3669" t="inlineStr">
        <is>
          <t>트윈스텔</t>
        </is>
      </c>
      <c r="D3669" t="inlineStr">
        <is>
          <t>에이치엘비제약</t>
        </is>
      </c>
      <c r="E3669" t="inlineStr">
        <is>
          <t>amlodipine besylate,  telmisartan</t>
        </is>
      </c>
      <c r="F3669" t="inlineStr">
        <is>
          <t>병원</t>
        </is>
      </c>
      <c r="G3669" t="inlineStr">
        <is>
          <t>Generic</t>
        </is>
      </c>
      <c r="H3669" s="493" t="n">
        <v>2160</v>
      </c>
      <c r="I3669" s="493" t="n">
        <v>9797.459999999999</v>
      </c>
      <c r="J3669" s="493" t="n">
        <v>7021.76</v>
      </c>
      <c r="K3669" s="493" t="n">
        <v>5973.58</v>
      </c>
      <c r="L3669" s="493" t="n">
        <v>4555.46</v>
      </c>
      <c r="M3669" s="493" t="n">
        <v>7884.6</v>
      </c>
      <c r="N3669" s="493" t="n">
        <v>6571.14</v>
      </c>
      <c r="O3669" s="493" t="n">
        <v>11089.55</v>
      </c>
      <c r="P3669" s="493" t="n">
        <v>12199.85</v>
      </c>
      <c r="Q3669" s="493" t="n">
        <v>13712.14</v>
      </c>
      <c r="R3669" s="493" t="n">
        <v>0</v>
      </c>
      <c r="S3669" s="493" t="n">
        <v>0</v>
      </c>
      <c r="T3669" s="493" t="n">
        <v>0</v>
      </c>
      <c r="U3669" s="493" t="n">
        <v>0</v>
      </c>
      <c r="V3669" s="493" t="n">
        <v>0</v>
      </c>
      <c r="W3669" s="493" t="n">
        <v>0</v>
      </c>
      <c r="X3669" s="493" t="n">
        <v>0</v>
      </c>
      <c r="Y3669" s="493" t="n">
        <v>0</v>
      </c>
      <c r="Z3669" s="493" t="n">
        <v>0</v>
      </c>
      <c r="AA3669" s="493" t="n">
        <v>0</v>
      </c>
      <c r="AB3669" s="493" t="n">
        <v>0</v>
      </c>
      <c r="AC3669" s="493" t="n">
        <v>0</v>
      </c>
      <c r="AD3669" s="493" t="n">
        <v>0</v>
      </c>
      <c r="AE3669" s="493" t="n">
        <v>0</v>
      </c>
      <c r="AF3669" s="493" t="n">
        <v>0</v>
      </c>
      <c r="AG3669" s="493" t="n">
        <v>0</v>
      </c>
      <c r="AH3669" s="493" t="n">
        <v>0</v>
      </c>
      <c r="AI3669" s="493" t="n">
        <v>0</v>
      </c>
      <c r="AJ3669" s="493" t="n">
        <v>0</v>
      </c>
      <c r="AK3669" s="493" t="n">
        <v>0</v>
      </c>
      <c r="AL3669" s="493" t="n">
        <v>0</v>
      </c>
      <c r="AM3669" s="493" t="n">
        <v>0</v>
      </c>
      <c r="AN3669" s="493" t="n">
        <v>0</v>
      </c>
      <c r="AO3669" s="493" t="n">
        <v>0</v>
      </c>
      <c r="AP3669" s="493" t="n">
        <v>0</v>
      </c>
      <c r="AQ3669" s="493" t="n">
        <v>0</v>
      </c>
      <c r="AR3669" s="493" t="n">
        <v>0</v>
      </c>
      <c r="AS3669" s="493" t="n">
        <v>0</v>
      </c>
      <c r="AT3669" s="493" t="n">
        <v>0</v>
      </c>
      <c r="AU3669" s="493" t="n">
        <v>0</v>
      </c>
      <c r="AV3669" s="493" t="n">
        <v>0</v>
      </c>
      <c r="AW3669" s="493" t="n">
        <v>0</v>
      </c>
      <c r="AX3669" s="493" t="n">
        <v>0</v>
      </c>
      <c r="AY3669" s="493" t="n">
        <v>0</v>
      </c>
      <c r="AZ3669" s="493" t="n">
        <v>0</v>
      </c>
      <c r="BA3669" s="493" t="n">
        <v>0</v>
      </c>
      <c r="BB3669" s="493" t="n">
        <v>0</v>
      </c>
      <c r="BC3669" s="493" t="n">
        <v>0</v>
      </c>
      <c r="BD3669" s="493" t="n">
        <v>0</v>
      </c>
      <c r="BE3669" s="493" t="n">
        <v>0</v>
      </c>
      <c r="BF3669" s="493" t="n">
        <v>0</v>
      </c>
      <c r="BG3669" s="493" t="n">
        <v>0</v>
      </c>
      <c r="BH3669" s="493" t="n">
        <v>0</v>
      </c>
      <c r="BI3669" s="493" t="n">
        <v>0</v>
      </c>
      <c r="BJ3669" s="493" t="n">
        <v>0</v>
      </c>
      <c r="BK3669" s="493" t="n">
        <v>0</v>
      </c>
      <c r="BL3669" s="493" t="n">
        <v>0</v>
      </c>
      <c r="BM3669" s="493" t="n">
        <v>0</v>
      </c>
      <c r="BN3669" s="493" t="n">
        <v>0</v>
      </c>
      <c r="BO3669" s="493" t="n">
        <v>0</v>
      </c>
      <c r="BP3669" s="493" t="n">
        <v>0</v>
      </c>
      <c r="BQ3669" s="493" t="n">
        <v>0</v>
      </c>
      <c r="BR3669" s="493" t="n">
        <v>0</v>
      </c>
      <c r="BS3669" s="493" t="n">
        <v>0</v>
      </c>
      <c r="BT3669" s="493" t="n">
        <v>0</v>
      </c>
      <c r="BU3669" s="493" t="n">
        <v>0</v>
      </c>
      <c r="BV3669" s="493" t="n">
        <v>0</v>
      </c>
      <c r="BW3669" s="493" t="n">
        <v>0</v>
      </c>
    </row>
    <row r="3670">
      <c r="A3670" t="inlineStr">
        <is>
          <t>[C9D3] Angiotensin-II 길항제 칼슘길항제 복합제</t>
        </is>
      </c>
      <c r="B3670" t="inlineStr">
        <is>
          <t>에이치엘비제약</t>
        </is>
      </c>
      <c r="C3670" t="inlineStr">
        <is>
          <t>트윈스텔</t>
        </is>
      </c>
      <c r="D3670" t="inlineStr">
        <is>
          <t>에이치엘비제약</t>
        </is>
      </c>
      <c r="E3670" t="inlineStr">
        <is>
          <t>amlodipine besylate,  telmisartan</t>
        </is>
      </c>
      <c r="F3670" t="inlineStr">
        <is>
          <t>의원</t>
        </is>
      </c>
      <c r="G3670" t="inlineStr">
        <is>
          <t>Generic</t>
        </is>
      </c>
      <c r="H3670" s="493" t="n">
        <v>41886.05</v>
      </c>
      <c r="I3670" s="493" t="n">
        <v>36744.62</v>
      </c>
      <c r="J3670" s="493" t="n">
        <v>49721.75</v>
      </c>
      <c r="K3670" s="493" t="n">
        <v>50772.05</v>
      </c>
      <c r="L3670" s="493" t="n">
        <v>50563.6</v>
      </c>
      <c r="M3670" s="493" t="n">
        <v>50170.71</v>
      </c>
      <c r="N3670" s="493" t="n">
        <v>57086.51</v>
      </c>
      <c r="O3670" s="493" t="n">
        <v>54425</v>
      </c>
      <c r="P3670" s="493" t="n">
        <v>53041.6</v>
      </c>
      <c r="Q3670" s="493" t="n">
        <v>43961.31</v>
      </c>
      <c r="R3670" s="493" t="n">
        <v>0</v>
      </c>
      <c r="S3670" s="493" t="n">
        <v>0</v>
      </c>
      <c r="T3670" s="493" t="n">
        <v>0</v>
      </c>
      <c r="U3670" s="493" t="n">
        <v>0</v>
      </c>
      <c r="V3670" s="493" t="n">
        <v>0</v>
      </c>
      <c r="W3670" s="493" t="n">
        <v>0</v>
      </c>
      <c r="X3670" s="493" t="n">
        <v>0</v>
      </c>
      <c r="Y3670" s="493" t="n">
        <v>0</v>
      </c>
      <c r="Z3670" s="493" t="n">
        <v>0</v>
      </c>
      <c r="AA3670" s="493" t="n">
        <v>0</v>
      </c>
      <c r="AB3670" s="493" t="n">
        <v>0</v>
      </c>
      <c r="AC3670" s="493" t="n">
        <v>0</v>
      </c>
      <c r="AD3670" s="493" t="n">
        <v>0</v>
      </c>
      <c r="AE3670" s="493" t="n">
        <v>0</v>
      </c>
      <c r="AF3670" s="493" t="n">
        <v>0</v>
      </c>
      <c r="AG3670" s="493" t="n">
        <v>0</v>
      </c>
      <c r="AH3670" s="493" t="n">
        <v>0</v>
      </c>
      <c r="AI3670" s="493" t="n">
        <v>0</v>
      </c>
      <c r="AJ3670" s="493" t="n">
        <v>0</v>
      </c>
      <c r="AK3670" s="493" t="n">
        <v>0</v>
      </c>
      <c r="AL3670" s="493" t="n">
        <v>0</v>
      </c>
      <c r="AM3670" s="493" t="n">
        <v>0</v>
      </c>
      <c r="AN3670" s="493" t="n">
        <v>0</v>
      </c>
      <c r="AO3670" s="493" t="n">
        <v>0</v>
      </c>
      <c r="AP3670" s="493" t="n">
        <v>0</v>
      </c>
      <c r="AQ3670" s="493" t="n">
        <v>0</v>
      </c>
      <c r="AR3670" s="493" t="n">
        <v>0</v>
      </c>
      <c r="AS3670" s="493" t="n">
        <v>0</v>
      </c>
      <c r="AT3670" s="493" t="n">
        <v>0</v>
      </c>
      <c r="AU3670" s="493" t="n">
        <v>0</v>
      </c>
      <c r="AV3670" s="493" t="n">
        <v>0</v>
      </c>
      <c r="AW3670" s="493" t="n">
        <v>0</v>
      </c>
      <c r="AX3670" s="493" t="n">
        <v>0</v>
      </c>
      <c r="AY3670" s="493" t="n">
        <v>0</v>
      </c>
      <c r="AZ3670" s="493" t="n">
        <v>0</v>
      </c>
      <c r="BA3670" s="493" t="n">
        <v>0</v>
      </c>
      <c r="BB3670" s="493" t="n">
        <v>0</v>
      </c>
      <c r="BC3670" s="493" t="n">
        <v>0</v>
      </c>
      <c r="BD3670" s="493" t="n">
        <v>0</v>
      </c>
      <c r="BE3670" s="493" t="n">
        <v>0</v>
      </c>
      <c r="BF3670" s="493" t="n">
        <v>0</v>
      </c>
      <c r="BG3670" s="493" t="n">
        <v>0</v>
      </c>
      <c r="BH3670" s="493" t="n">
        <v>0</v>
      </c>
      <c r="BI3670" s="493" t="n">
        <v>0</v>
      </c>
      <c r="BJ3670" s="493" t="n">
        <v>0</v>
      </c>
      <c r="BK3670" s="493" t="n">
        <v>0</v>
      </c>
      <c r="BL3670" s="493" t="n">
        <v>0</v>
      </c>
      <c r="BM3670" s="493" t="n">
        <v>0</v>
      </c>
      <c r="BN3670" s="493" t="n">
        <v>0</v>
      </c>
      <c r="BO3670" s="493" t="n">
        <v>0</v>
      </c>
      <c r="BP3670" s="493" t="n">
        <v>0</v>
      </c>
      <c r="BQ3670" s="493" t="n">
        <v>0</v>
      </c>
      <c r="BR3670" s="493" t="n">
        <v>0</v>
      </c>
      <c r="BS3670" s="493" t="n">
        <v>0</v>
      </c>
      <c r="BT3670" s="493" t="n">
        <v>0</v>
      </c>
      <c r="BU3670" s="493" t="n">
        <v>0</v>
      </c>
      <c r="BV3670" s="493" t="n">
        <v>0</v>
      </c>
      <c r="BW3670" s="493" t="n">
        <v>0</v>
      </c>
    </row>
    <row r="3671">
      <c r="A3671" t="inlineStr">
        <is>
          <t>[C9D3] Angiotensin-II 길항제 칼슘길항제 복합제</t>
        </is>
      </c>
      <c r="B3671" t="inlineStr">
        <is>
          <t>에이치엘비제약</t>
        </is>
      </c>
      <c r="C3671" t="inlineStr">
        <is>
          <t>트윈스텔</t>
        </is>
      </c>
      <c r="D3671" t="inlineStr">
        <is>
          <t>에이치엘비제약</t>
        </is>
      </c>
      <c r="E3671" t="inlineStr">
        <is>
          <t>amlodipine besylate,  telmisartan</t>
        </is>
      </c>
      <c r="F3671" t="inlineStr">
        <is>
          <t>보건소</t>
        </is>
      </c>
      <c r="G3671" t="inlineStr">
        <is>
          <t>Generic</t>
        </is>
      </c>
      <c r="H3671" s="493" t="n">
        <v>1625.7</v>
      </c>
      <c r="I3671" s="493" t="n">
        <v>873.6</v>
      </c>
      <c r="J3671" s="493" t="n">
        <v>6261.9</v>
      </c>
      <c r="K3671" s="493" t="n">
        <v>1893.6</v>
      </c>
      <c r="L3671" s="493" t="n">
        <v>3546.14</v>
      </c>
      <c r="M3671" s="493" t="n">
        <v>1457.1</v>
      </c>
      <c r="N3671" s="493" t="n">
        <v>2787</v>
      </c>
      <c r="O3671" s="493" t="n">
        <v>1861.26</v>
      </c>
      <c r="P3671" s="493" t="n">
        <v>2102.52</v>
      </c>
      <c r="Q3671" s="493" t="n">
        <v>2075.7</v>
      </c>
      <c r="R3671" s="493" t="n">
        <v>0</v>
      </c>
      <c r="S3671" s="493" t="n">
        <v>0</v>
      </c>
      <c r="T3671" s="493" t="n">
        <v>0</v>
      </c>
      <c r="U3671" s="493" t="n">
        <v>0</v>
      </c>
      <c r="V3671" s="493" t="n">
        <v>0</v>
      </c>
      <c r="W3671" s="493" t="n">
        <v>0</v>
      </c>
      <c r="X3671" s="493" t="n">
        <v>0</v>
      </c>
      <c r="Y3671" s="493" t="n">
        <v>0</v>
      </c>
      <c r="Z3671" s="493" t="n">
        <v>0</v>
      </c>
      <c r="AA3671" s="493" t="n">
        <v>0</v>
      </c>
      <c r="AB3671" s="493" t="n">
        <v>0</v>
      </c>
      <c r="AC3671" s="493" t="n">
        <v>0</v>
      </c>
      <c r="AD3671" s="493" t="n">
        <v>0</v>
      </c>
      <c r="AE3671" s="493" t="n">
        <v>0</v>
      </c>
      <c r="AF3671" s="493" t="n">
        <v>0</v>
      </c>
      <c r="AG3671" s="493" t="n">
        <v>0</v>
      </c>
      <c r="AH3671" s="493" t="n">
        <v>0</v>
      </c>
      <c r="AI3671" s="493" t="n">
        <v>0</v>
      </c>
      <c r="AJ3671" s="493" t="n">
        <v>0</v>
      </c>
      <c r="AK3671" s="493" t="n">
        <v>0</v>
      </c>
      <c r="AL3671" s="493" t="n">
        <v>0</v>
      </c>
      <c r="AM3671" s="493" t="n">
        <v>0</v>
      </c>
      <c r="AN3671" s="493" t="n">
        <v>0</v>
      </c>
      <c r="AO3671" s="493" t="n">
        <v>0</v>
      </c>
      <c r="AP3671" s="493" t="n">
        <v>0</v>
      </c>
      <c r="AQ3671" s="493" t="n">
        <v>0</v>
      </c>
      <c r="AR3671" s="493" t="n">
        <v>0</v>
      </c>
      <c r="AS3671" s="493" t="n">
        <v>0</v>
      </c>
      <c r="AT3671" s="493" t="n">
        <v>0</v>
      </c>
      <c r="AU3671" s="493" t="n">
        <v>0</v>
      </c>
      <c r="AV3671" s="493" t="n">
        <v>0</v>
      </c>
      <c r="AW3671" s="493" t="n">
        <v>0</v>
      </c>
      <c r="AX3671" s="493" t="n">
        <v>0</v>
      </c>
      <c r="AY3671" s="493" t="n">
        <v>0</v>
      </c>
      <c r="AZ3671" s="493" t="n">
        <v>0</v>
      </c>
      <c r="BA3671" s="493" t="n">
        <v>0</v>
      </c>
      <c r="BB3671" s="493" t="n">
        <v>0</v>
      </c>
      <c r="BC3671" s="493" t="n">
        <v>0</v>
      </c>
      <c r="BD3671" s="493" t="n">
        <v>0</v>
      </c>
      <c r="BE3671" s="493" t="n">
        <v>0</v>
      </c>
      <c r="BF3671" s="493" t="n">
        <v>0</v>
      </c>
      <c r="BG3671" s="493" t="n">
        <v>0</v>
      </c>
      <c r="BH3671" s="493" t="n">
        <v>0</v>
      </c>
      <c r="BI3671" s="493" t="n">
        <v>0</v>
      </c>
      <c r="BJ3671" s="493" t="n">
        <v>0</v>
      </c>
      <c r="BK3671" s="493" t="n">
        <v>0</v>
      </c>
      <c r="BL3671" s="493" t="n">
        <v>0</v>
      </c>
      <c r="BM3671" s="493" t="n">
        <v>0</v>
      </c>
      <c r="BN3671" s="493" t="n">
        <v>0</v>
      </c>
      <c r="BO3671" s="493" t="n">
        <v>0</v>
      </c>
      <c r="BP3671" s="493" t="n">
        <v>0</v>
      </c>
      <c r="BQ3671" s="493" t="n">
        <v>0</v>
      </c>
      <c r="BR3671" s="493" t="n">
        <v>0</v>
      </c>
      <c r="BS3671" s="493" t="n">
        <v>0</v>
      </c>
      <c r="BT3671" s="493" t="n">
        <v>0</v>
      </c>
      <c r="BU3671" s="493" t="n">
        <v>0</v>
      </c>
      <c r="BV3671" s="493" t="n">
        <v>0</v>
      </c>
      <c r="BW3671" s="493" t="n">
        <v>0</v>
      </c>
    </row>
    <row r="3672">
      <c r="A3672" t="inlineStr">
        <is>
          <t>[C9D3] Angiotensin-II 길항제 칼슘길항제 복합제</t>
        </is>
      </c>
      <c r="B3672" t="inlineStr">
        <is>
          <t>에이치엘비제약</t>
        </is>
      </c>
      <c r="C3672" t="inlineStr">
        <is>
          <t>트윈스텔</t>
        </is>
      </c>
      <c r="D3672" t="inlineStr">
        <is>
          <t>에이치엘비제약</t>
        </is>
      </c>
      <c r="E3672" t="inlineStr">
        <is>
          <t>amlodipine besylate,  telmisartan</t>
        </is>
      </c>
      <c r="F3672" t="inlineStr">
        <is>
          <t>기타(치과의원, 치과병원 등)</t>
        </is>
      </c>
      <c r="G3672" t="inlineStr">
        <is>
          <t>Generic</t>
        </is>
      </c>
      <c r="H3672" s="493" t="n">
        <v>0</v>
      </c>
      <c r="I3672" s="493" t="n">
        <v>0</v>
      </c>
      <c r="J3672" s="493" t="n">
        <v>0</v>
      </c>
      <c r="K3672" s="493" t="n">
        <v>0</v>
      </c>
      <c r="L3672" s="493" t="n">
        <v>0</v>
      </c>
      <c r="M3672" s="493" t="n">
        <v>0</v>
      </c>
      <c r="N3672" s="493" t="n">
        <v>0</v>
      </c>
      <c r="O3672" s="493" t="n">
        <v>0</v>
      </c>
      <c r="P3672" s="493" t="n">
        <v>107.7</v>
      </c>
      <c r="Q3672" s="493" t="n">
        <v>0</v>
      </c>
      <c r="R3672" s="493" t="n">
        <v>0</v>
      </c>
      <c r="S3672" s="493" t="n">
        <v>0</v>
      </c>
      <c r="T3672" s="493" t="n">
        <v>0</v>
      </c>
      <c r="U3672" s="493" t="n">
        <v>0</v>
      </c>
      <c r="V3672" s="493" t="n">
        <v>0</v>
      </c>
      <c r="W3672" s="493" t="n">
        <v>0</v>
      </c>
      <c r="X3672" s="493" t="n">
        <v>0</v>
      </c>
      <c r="Y3672" s="493" t="n">
        <v>0</v>
      </c>
      <c r="Z3672" s="493" t="n">
        <v>0</v>
      </c>
      <c r="AA3672" s="493" t="n">
        <v>0</v>
      </c>
      <c r="AB3672" s="493" t="n">
        <v>0</v>
      </c>
      <c r="AC3672" s="493" t="n">
        <v>0</v>
      </c>
      <c r="AD3672" s="493" t="n">
        <v>0</v>
      </c>
      <c r="AE3672" s="493" t="n">
        <v>0</v>
      </c>
      <c r="AF3672" s="493" t="n">
        <v>0</v>
      </c>
      <c r="AG3672" s="493" t="n">
        <v>0</v>
      </c>
      <c r="AH3672" s="493" t="n">
        <v>0</v>
      </c>
      <c r="AI3672" s="493" t="n">
        <v>0</v>
      </c>
      <c r="AJ3672" s="493" t="n">
        <v>0</v>
      </c>
      <c r="AK3672" s="493" t="n">
        <v>0</v>
      </c>
      <c r="AL3672" s="493" t="n">
        <v>0</v>
      </c>
      <c r="AM3672" s="493" t="n">
        <v>0</v>
      </c>
      <c r="AN3672" s="493" t="n">
        <v>0</v>
      </c>
      <c r="AO3672" s="493" t="n">
        <v>0</v>
      </c>
      <c r="AP3672" s="493" t="n">
        <v>0</v>
      </c>
      <c r="AQ3672" s="493" t="n">
        <v>0</v>
      </c>
      <c r="AR3672" s="493" t="n">
        <v>0</v>
      </c>
      <c r="AS3672" s="493" t="n">
        <v>0</v>
      </c>
      <c r="AT3672" s="493" t="n">
        <v>0</v>
      </c>
      <c r="AU3672" s="493" t="n">
        <v>0</v>
      </c>
      <c r="AV3672" s="493" t="n">
        <v>0</v>
      </c>
      <c r="AW3672" s="493" t="n">
        <v>0</v>
      </c>
      <c r="AX3672" s="493" t="n">
        <v>0</v>
      </c>
      <c r="AY3672" s="493" t="n">
        <v>0</v>
      </c>
      <c r="AZ3672" s="493" t="n">
        <v>0</v>
      </c>
      <c r="BA3672" s="493" t="n">
        <v>0</v>
      </c>
      <c r="BB3672" s="493" t="n">
        <v>0</v>
      </c>
      <c r="BC3672" s="493" t="n">
        <v>0</v>
      </c>
      <c r="BD3672" s="493" t="n">
        <v>0</v>
      </c>
      <c r="BE3672" s="493" t="n">
        <v>0</v>
      </c>
      <c r="BF3672" s="493" t="n">
        <v>0</v>
      </c>
      <c r="BG3672" s="493" t="n">
        <v>0</v>
      </c>
      <c r="BH3672" s="493" t="n">
        <v>0</v>
      </c>
      <c r="BI3672" s="493" t="n">
        <v>0</v>
      </c>
      <c r="BJ3672" s="493" t="n">
        <v>0</v>
      </c>
      <c r="BK3672" s="493" t="n">
        <v>0</v>
      </c>
      <c r="BL3672" s="493" t="n">
        <v>0</v>
      </c>
      <c r="BM3672" s="493" t="n">
        <v>0</v>
      </c>
      <c r="BN3672" s="493" t="n">
        <v>0</v>
      </c>
      <c r="BO3672" s="493" t="n">
        <v>0</v>
      </c>
      <c r="BP3672" s="493" t="n">
        <v>0</v>
      </c>
      <c r="BQ3672" s="493" t="n">
        <v>0</v>
      </c>
      <c r="BR3672" s="493" t="n">
        <v>0</v>
      </c>
      <c r="BS3672" s="493" t="n">
        <v>0</v>
      </c>
      <c r="BT3672" s="493" t="n">
        <v>0</v>
      </c>
      <c r="BU3672" s="493" t="n">
        <v>0</v>
      </c>
      <c r="BV3672" s="493" t="n">
        <v>0</v>
      </c>
      <c r="BW3672" s="493" t="n">
        <v>0</v>
      </c>
    </row>
    <row r="3673">
      <c r="A3673" t="inlineStr">
        <is>
          <t>[C9D3] Angiotensin-II 길항제 칼슘길항제 복합제</t>
        </is>
      </c>
      <c r="B3673" t="inlineStr">
        <is>
          <t>에이치케이이노엔</t>
        </is>
      </c>
      <c r="C3673" t="inlineStr">
        <is>
          <t>마하칸</t>
        </is>
      </c>
      <c r="D3673" t="inlineStr">
        <is>
          <t>에이치케이이노엔</t>
        </is>
      </c>
      <c r="E3673" t="inlineStr">
        <is>
          <t>amlodipine besylate  ( as amlodipine),  candesartan cilexetil</t>
        </is>
      </c>
      <c r="F3673" t="inlineStr">
        <is>
          <t>상급종합병원</t>
        </is>
      </c>
      <c r="G3673" t="inlineStr">
        <is>
          <t>Generic</t>
        </is>
      </c>
      <c r="H3673" s="493" t="n">
        <v>128788.87</v>
      </c>
      <c r="I3673" s="493" t="n">
        <v>128875.42</v>
      </c>
      <c r="J3673" s="493" t="n">
        <v>153772.18</v>
      </c>
      <c r="K3673" s="493" t="n">
        <v>148821.15</v>
      </c>
      <c r="L3673" s="493" t="n">
        <v>181530.12</v>
      </c>
      <c r="M3673" s="493" t="n">
        <v>118496.6</v>
      </c>
      <c r="N3673" s="493" t="n">
        <v>142601.41</v>
      </c>
      <c r="O3673" s="493" t="n">
        <v>175939.38</v>
      </c>
      <c r="P3673" s="493" t="n">
        <v>156217.17</v>
      </c>
      <c r="Q3673" s="493" t="n">
        <v>160158.32</v>
      </c>
      <c r="R3673" s="493" t="n">
        <v>109566.9</v>
      </c>
      <c r="S3673" s="493" t="n">
        <v>156370.85</v>
      </c>
      <c r="T3673" s="493" t="n">
        <v>192359.68</v>
      </c>
      <c r="U3673" s="493" t="n">
        <v>157081.61</v>
      </c>
      <c r="V3673" s="493" t="n">
        <v>176578.25</v>
      </c>
      <c r="W3673" s="493" t="n">
        <v>176626.88</v>
      </c>
      <c r="X3673" s="493" t="n">
        <v>101072.21</v>
      </c>
      <c r="Y3673" s="493" t="n">
        <v>149962.94</v>
      </c>
      <c r="Z3673" s="493" t="n">
        <v>189049.41</v>
      </c>
      <c r="AA3673" s="493" t="n">
        <v>154548.71</v>
      </c>
      <c r="AB3673" s="493" t="n">
        <v>153053.84</v>
      </c>
      <c r="AC3673" s="493" t="n">
        <v>143553.6</v>
      </c>
      <c r="AD3673" s="493" t="n">
        <v>139650.02</v>
      </c>
      <c r="AE3673" s="493" t="n">
        <v>152293.25</v>
      </c>
      <c r="AF3673" s="493" t="n">
        <v>129023.03</v>
      </c>
      <c r="AG3673" s="493" t="n">
        <v>170092.34</v>
      </c>
      <c r="AH3673" s="493" t="n">
        <v>158302.48</v>
      </c>
      <c r="AI3673" s="493" t="n">
        <v>110128.14</v>
      </c>
      <c r="AJ3673" s="493" t="n">
        <v>107492.23</v>
      </c>
      <c r="AK3673" s="493" t="n">
        <v>114551.63</v>
      </c>
      <c r="AL3673" s="493" t="n">
        <v>116789.66</v>
      </c>
      <c r="AM3673" s="493" t="n">
        <v>129169.39</v>
      </c>
      <c r="AN3673" s="493" t="n">
        <v>94465.8</v>
      </c>
      <c r="AO3673" s="493" t="n">
        <v>134217.97</v>
      </c>
      <c r="AP3673" s="493" t="n">
        <v>96856.14999999999</v>
      </c>
      <c r="AQ3673" s="493" t="n">
        <v>109522.66</v>
      </c>
      <c r="AR3673" s="493" t="n">
        <v>122234.36</v>
      </c>
      <c r="AS3673" s="493" t="n">
        <v>117605.23</v>
      </c>
      <c r="AT3673" s="493" t="n">
        <v>116156.72</v>
      </c>
      <c r="AU3673" s="493" t="n">
        <v>123395.02</v>
      </c>
      <c r="AV3673" s="493" t="n">
        <v>138500.34</v>
      </c>
      <c r="AW3673" s="493" t="n">
        <v>119445.43</v>
      </c>
      <c r="AX3673" s="493" t="n">
        <v>164821.59</v>
      </c>
      <c r="AY3673" s="493" t="n">
        <v>81252.17</v>
      </c>
      <c r="AZ3673" s="493" t="n">
        <v>124005.04</v>
      </c>
      <c r="BA3673" s="493" t="n">
        <v>105439.4</v>
      </c>
      <c r="BB3673" s="493" t="n">
        <v>111199.56</v>
      </c>
      <c r="BC3673" s="493" t="n">
        <v>134317.86</v>
      </c>
      <c r="BD3673" s="493" t="n">
        <v>133670.47</v>
      </c>
      <c r="BE3673" s="493" t="n">
        <v>119402.97</v>
      </c>
      <c r="BF3673" s="493" t="n">
        <v>130438.1</v>
      </c>
      <c r="BG3673" s="493" t="n">
        <v>125185.47</v>
      </c>
      <c r="BH3673" s="493" t="n">
        <v>111021.66</v>
      </c>
      <c r="BI3673" s="493" t="n">
        <v>122520.25</v>
      </c>
      <c r="BJ3673" s="493" t="n">
        <v>160125.92</v>
      </c>
      <c r="BK3673" s="493" t="n">
        <v>101885.58</v>
      </c>
      <c r="BL3673" s="493" t="n">
        <v>107558.54</v>
      </c>
      <c r="BM3673" s="493" t="n">
        <v>147272.75</v>
      </c>
      <c r="BN3673" s="493" t="n">
        <v>124384.75</v>
      </c>
      <c r="BO3673" s="493" t="n">
        <v>131173.88</v>
      </c>
      <c r="BP3673" s="493" t="n">
        <v>145393.59</v>
      </c>
      <c r="BQ3673" s="493" t="n">
        <v>105962.76</v>
      </c>
      <c r="BR3673" s="493" t="n">
        <v>124352.97</v>
      </c>
      <c r="BS3673" s="493" t="n">
        <v>133346.77</v>
      </c>
      <c r="BT3673" s="493" t="n">
        <v>111570.31</v>
      </c>
      <c r="BU3673" s="493" t="n">
        <v>135328.88</v>
      </c>
      <c r="BV3673" s="493" t="n">
        <v>126715.03</v>
      </c>
      <c r="BW3673" s="493" t="n">
        <v>118769.54</v>
      </c>
    </row>
    <row r="3674">
      <c r="A3674" t="inlineStr">
        <is>
          <t>[C9D3] Angiotensin-II 길항제 칼슘길항제 복합제</t>
        </is>
      </c>
      <c r="B3674" t="inlineStr">
        <is>
          <t>에이치케이이노엔</t>
        </is>
      </c>
      <c r="C3674" t="inlineStr">
        <is>
          <t>마하칸</t>
        </is>
      </c>
      <c r="D3674" t="inlineStr">
        <is>
          <t>에이치케이이노엔</t>
        </is>
      </c>
      <c r="E3674" t="inlineStr">
        <is>
          <t>amlodipine besylate  ( as amlodipine),  candesartan cilexetil</t>
        </is>
      </c>
      <c r="F3674" t="inlineStr">
        <is>
          <t>종합병원</t>
        </is>
      </c>
      <c r="G3674" t="inlineStr">
        <is>
          <t>Generic</t>
        </is>
      </c>
      <c r="H3674" s="493" t="n">
        <v>390150.54</v>
      </c>
      <c r="I3674" s="493" t="n">
        <v>383291.84</v>
      </c>
      <c r="J3674" s="493" t="n">
        <v>459900.77</v>
      </c>
      <c r="K3674" s="493" t="n">
        <v>405201.98</v>
      </c>
      <c r="L3674" s="493" t="n">
        <v>387179.65</v>
      </c>
      <c r="M3674" s="493" t="n">
        <v>410808.11</v>
      </c>
      <c r="N3674" s="493" t="n">
        <v>379668.73</v>
      </c>
      <c r="O3674" s="493" t="n">
        <v>401766.49</v>
      </c>
      <c r="P3674" s="493" t="n">
        <v>382174.49</v>
      </c>
      <c r="Q3674" s="493" t="n">
        <v>368965.49</v>
      </c>
      <c r="R3674" s="493" t="n">
        <v>397742.44</v>
      </c>
      <c r="S3674" s="493" t="n">
        <v>399299.83</v>
      </c>
      <c r="T3674" s="493" t="n">
        <v>399737.12</v>
      </c>
      <c r="U3674" s="493" t="n">
        <v>352563.14</v>
      </c>
      <c r="V3674" s="493" t="n">
        <v>402543.51</v>
      </c>
      <c r="W3674" s="493" t="n">
        <v>348120.48</v>
      </c>
      <c r="X3674" s="493" t="n">
        <v>460874.41</v>
      </c>
      <c r="Y3674" s="493" t="n">
        <v>367420.92</v>
      </c>
      <c r="Z3674" s="493" t="n">
        <v>393096.06</v>
      </c>
      <c r="AA3674" s="493" t="n">
        <v>395392.23</v>
      </c>
      <c r="AB3674" s="493" t="n">
        <v>367591.41</v>
      </c>
      <c r="AC3674" s="493" t="n">
        <v>377413.63</v>
      </c>
      <c r="AD3674" s="493" t="n">
        <v>399238.1</v>
      </c>
      <c r="AE3674" s="493" t="n">
        <v>414714.2</v>
      </c>
      <c r="AF3674" s="493" t="n">
        <v>383174.08</v>
      </c>
      <c r="AG3674" s="493" t="n">
        <v>371258.78</v>
      </c>
      <c r="AH3674" s="493" t="n">
        <v>375444.89</v>
      </c>
      <c r="AI3674" s="493" t="n">
        <v>401691.45</v>
      </c>
      <c r="AJ3674" s="493" t="n">
        <v>430552.69</v>
      </c>
      <c r="AK3674" s="493" t="n">
        <v>363888.3</v>
      </c>
      <c r="AL3674" s="493" t="n">
        <v>368252.67</v>
      </c>
      <c r="AM3674" s="493" t="n">
        <v>365235.47</v>
      </c>
      <c r="AN3674" s="493" t="n">
        <v>366456.34</v>
      </c>
      <c r="AO3674" s="493" t="n">
        <v>372973.24</v>
      </c>
      <c r="AP3674" s="493" t="n">
        <v>400760.18</v>
      </c>
      <c r="AQ3674" s="493" t="n">
        <v>374363.28</v>
      </c>
      <c r="AR3674" s="493" t="n">
        <v>358823.73</v>
      </c>
      <c r="AS3674" s="493" t="n">
        <v>328704.03</v>
      </c>
      <c r="AT3674" s="493" t="n">
        <v>340556.25</v>
      </c>
      <c r="AU3674" s="493" t="n">
        <v>294127.38</v>
      </c>
      <c r="AV3674" s="493" t="n">
        <v>332082.25</v>
      </c>
      <c r="AW3674" s="493" t="n">
        <v>306576.86</v>
      </c>
      <c r="AX3674" s="493" t="n">
        <v>298835.81</v>
      </c>
      <c r="AY3674" s="493" t="n">
        <v>345745.02</v>
      </c>
      <c r="AZ3674" s="493" t="n">
        <v>313427.74</v>
      </c>
      <c r="BA3674" s="493" t="n">
        <v>319254.03</v>
      </c>
      <c r="BB3674" s="493" t="n">
        <v>298134.21</v>
      </c>
      <c r="BC3674" s="493" t="n">
        <v>345025.14</v>
      </c>
      <c r="BD3674" s="493" t="n">
        <v>317277.43</v>
      </c>
      <c r="BE3674" s="493" t="n">
        <v>293949.36</v>
      </c>
      <c r="BF3674" s="493" t="n">
        <v>320363.92</v>
      </c>
      <c r="BG3674" s="493" t="n">
        <v>325458.05</v>
      </c>
      <c r="BH3674" s="493" t="n">
        <v>319847.97</v>
      </c>
      <c r="BI3674" s="493" t="n">
        <v>391048.75</v>
      </c>
      <c r="BJ3674" s="493" t="n">
        <v>331634.61</v>
      </c>
      <c r="BK3674" s="493" t="n">
        <v>374198.85</v>
      </c>
      <c r="BL3674" s="493" t="n">
        <v>380510.9</v>
      </c>
      <c r="BM3674" s="493" t="n">
        <v>357868.35</v>
      </c>
      <c r="BN3674" s="493" t="n">
        <v>300381.28</v>
      </c>
      <c r="BO3674" s="493" t="n">
        <v>386241.57</v>
      </c>
      <c r="BP3674" s="493" t="n">
        <v>328409.17</v>
      </c>
      <c r="BQ3674" s="493" t="n">
        <v>297851.64</v>
      </c>
      <c r="BR3674" s="493" t="n">
        <v>358662.09</v>
      </c>
      <c r="BS3674" s="493" t="n">
        <v>344170.58</v>
      </c>
      <c r="BT3674" s="493" t="n">
        <v>323278.97</v>
      </c>
      <c r="BU3674" s="493" t="n">
        <v>377215.84</v>
      </c>
      <c r="BV3674" s="493" t="n">
        <v>324259.98</v>
      </c>
      <c r="BW3674" s="493" t="n">
        <v>289466.74</v>
      </c>
    </row>
    <row r="3675">
      <c r="A3675" t="inlineStr">
        <is>
          <t>[C9D3] Angiotensin-II 길항제 칼슘길항제 복합제</t>
        </is>
      </c>
      <c r="B3675" t="inlineStr">
        <is>
          <t>에이치케이이노엔</t>
        </is>
      </c>
      <c r="C3675" t="inlineStr">
        <is>
          <t>마하칸</t>
        </is>
      </c>
      <c r="D3675" t="inlineStr">
        <is>
          <t>에이치케이이노엔</t>
        </is>
      </c>
      <c r="E3675" t="inlineStr">
        <is>
          <t>amlodipine besylate  ( as amlodipine),  candesartan cilexetil</t>
        </is>
      </c>
      <c r="F3675" t="inlineStr">
        <is>
          <t>병원</t>
        </is>
      </c>
      <c r="G3675" t="inlineStr">
        <is>
          <t>Generic</t>
        </is>
      </c>
      <c r="H3675" s="493" t="n">
        <v>61264.93</v>
      </c>
      <c r="I3675" s="493" t="n">
        <v>60781.85</v>
      </c>
      <c r="J3675" s="493" t="n">
        <v>76200.49000000001</v>
      </c>
      <c r="K3675" s="493" t="n">
        <v>67676.41</v>
      </c>
      <c r="L3675" s="493" t="n">
        <v>55465.23</v>
      </c>
      <c r="M3675" s="493" t="n">
        <v>62121.19</v>
      </c>
      <c r="N3675" s="493" t="n">
        <v>61996.09</v>
      </c>
      <c r="O3675" s="493" t="n">
        <v>51100.08</v>
      </c>
      <c r="P3675" s="493" t="n">
        <v>60681.24</v>
      </c>
      <c r="Q3675" s="493" t="n">
        <v>53600.42</v>
      </c>
      <c r="R3675" s="493" t="n">
        <v>51420.78</v>
      </c>
      <c r="S3675" s="493" t="n">
        <v>64776.63</v>
      </c>
      <c r="T3675" s="493" t="n">
        <v>51921.3</v>
      </c>
      <c r="U3675" s="493" t="n">
        <v>37883.33</v>
      </c>
      <c r="V3675" s="493" t="n">
        <v>39880.46</v>
      </c>
      <c r="W3675" s="493" t="n">
        <v>41836.84</v>
      </c>
      <c r="X3675" s="493" t="n">
        <v>41103.18</v>
      </c>
      <c r="Y3675" s="493" t="n">
        <v>42680.3</v>
      </c>
      <c r="Z3675" s="493" t="n">
        <v>40134.11</v>
      </c>
      <c r="AA3675" s="493" t="n">
        <v>39812.56</v>
      </c>
      <c r="AB3675" s="493" t="n">
        <v>39907.2</v>
      </c>
      <c r="AC3675" s="493" t="n">
        <v>42980.22</v>
      </c>
      <c r="AD3675" s="493" t="n">
        <v>43062.61</v>
      </c>
      <c r="AE3675" s="493" t="n">
        <v>42369.22</v>
      </c>
      <c r="AF3675" s="493" t="n">
        <v>34390.88</v>
      </c>
      <c r="AG3675" s="493" t="n">
        <v>38033.59</v>
      </c>
      <c r="AH3675" s="493" t="n">
        <v>42863.42</v>
      </c>
      <c r="AI3675" s="493" t="n">
        <v>40895.87</v>
      </c>
      <c r="AJ3675" s="493" t="n">
        <v>40581.23</v>
      </c>
      <c r="AK3675" s="493" t="n">
        <v>38049.6</v>
      </c>
      <c r="AL3675" s="493" t="n">
        <v>34044.21</v>
      </c>
      <c r="AM3675" s="493" t="n">
        <v>36823.63</v>
      </c>
      <c r="AN3675" s="493" t="n">
        <v>33644.4</v>
      </c>
      <c r="AO3675" s="493" t="n">
        <v>37098.06</v>
      </c>
      <c r="AP3675" s="493" t="n">
        <v>42576.56</v>
      </c>
      <c r="AQ3675" s="493" t="n">
        <v>36010.92</v>
      </c>
      <c r="AR3675" s="493" t="n">
        <v>37241.08</v>
      </c>
      <c r="AS3675" s="493" t="n">
        <v>37576.29</v>
      </c>
      <c r="AT3675" s="493" t="n">
        <v>31212.81</v>
      </c>
      <c r="AU3675" s="493" t="n">
        <v>33517.9</v>
      </c>
      <c r="AV3675" s="493" t="n">
        <v>35135</v>
      </c>
      <c r="AW3675" s="493" t="n">
        <v>31159.31</v>
      </c>
      <c r="AX3675" s="493" t="n">
        <v>38700.57</v>
      </c>
      <c r="AY3675" s="493" t="n">
        <v>39549.33</v>
      </c>
      <c r="AZ3675" s="493" t="n">
        <v>29273.59</v>
      </c>
      <c r="BA3675" s="493" t="n">
        <v>31242.17</v>
      </c>
      <c r="BB3675" s="493" t="n">
        <v>42183.85</v>
      </c>
      <c r="BC3675" s="493" t="n">
        <v>32176.91</v>
      </c>
      <c r="BD3675" s="493" t="n">
        <v>27648.71</v>
      </c>
      <c r="BE3675" s="493" t="n">
        <v>31868.76</v>
      </c>
      <c r="BF3675" s="493" t="n">
        <v>30655.6</v>
      </c>
      <c r="BG3675" s="493" t="n">
        <v>23668.89</v>
      </c>
      <c r="BH3675" s="493" t="n">
        <v>33832.14</v>
      </c>
      <c r="BI3675" s="493" t="n">
        <v>33707.36</v>
      </c>
      <c r="BJ3675" s="493" t="n">
        <v>20382.61</v>
      </c>
      <c r="BK3675" s="493" t="n">
        <v>30979.19</v>
      </c>
      <c r="BL3675" s="493" t="n">
        <v>34433.7</v>
      </c>
      <c r="BM3675" s="493" t="n">
        <v>22884.47</v>
      </c>
      <c r="BN3675" s="493" t="n">
        <v>28709.95</v>
      </c>
      <c r="BO3675" s="493" t="n">
        <v>23491.04</v>
      </c>
      <c r="BP3675" s="493" t="n">
        <v>25755.83</v>
      </c>
      <c r="BQ3675" s="493" t="n">
        <v>19469.93</v>
      </c>
      <c r="BR3675" s="493" t="n">
        <v>27705.45</v>
      </c>
      <c r="BS3675" s="493" t="n">
        <v>22486.07</v>
      </c>
      <c r="BT3675" s="493" t="n">
        <v>21280.88</v>
      </c>
      <c r="BU3675" s="493" t="n">
        <v>22704.31</v>
      </c>
      <c r="BV3675" s="493" t="n">
        <v>21574.25</v>
      </c>
      <c r="BW3675" s="493" t="n">
        <v>21417.25</v>
      </c>
    </row>
    <row r="3676">
      <c r="A3676" t="inlineStr">
        <is>
          <t>[C9D3] Angiotensin-II 길항제 칼슘길항제 복합제</t>
        </is>
      </c>
      <c r="B3676" t="inlineStr">
        <is>
          <t>에이치케이이노엔</t>
        </is>
      </c>
      <c r="C3676" t="inlineStr">
        <is>
          <t>마하칸</t>
        </is>
      </c>
      <c r="D3676" t="inlineStr">
        <is>
          <t>에이치케이이노엔</t>
        </is>
      </c>
      <c r="E3676" t="inlineStr">
        <is>
          <t>amlodipine besylate  ( as amlodipine),  candesartan cilexetil</t>
        </is>
      </c>
      <c r="F3676" t="inlineStr">
        <is>
          <t>의원</t>
        </is>
      </c>
      <c r="G3676" t="inlineStr">
        <is>
          <t>Generic</t>
        </is>
      </c>
      <c r="H3676" s="493" t="n">
        <v>659045.15</v>
      </c>
      <c r="I3676" s="493" t="n">
        <v>645085.3</v>
      </c>
      <c r="J3676" s="493" t="n">
        <v>698698.71</v>
      </c>
      <c r="K3676" s="493" t="n">
        <v>679445.92</v>
      </c>
      <c r="L3676" s="493" t="n">
        <v>696663.91</v>
      </c>
      <c r="M3676" s="493" t="n">
        <v>660772.09</v>
      </c>
      <c r="N3676" s="493" t="n">
        <v>695993.4300000001</v>
      </c>
      <c r="O3676" s="493" t="n">
        <v>680414.14</v>
      </c>
      <c r="P3676" s="493" t="n">
        <v>655065.0699999999</v>
      </c>
      <c r="Q3676" s="493" t="n">
        <v>665777.74</v>
      </c>
      <c r="R3676" s="493" t="n">
        <v>712471.9300000001</v>
      </c>
      <c r="S3676" s="493" t="n">
        <v>760294.71</v>
      </c>
      <c r="T3676" s="493" t="n">
        <v>703417.3</v>
      </c>
      <c r="U3676" s="493" t="n">
        <v>648206.66</v>
      </c>
      <c r="V3676" s="493" t="n">
        <v>764967.74</v>
      </c>
      <c r="W3676" s="493" t="n">
        <v>707828.62</v>
      </c>
      <c r="X3676" s="493" t="n">
        <v>742197.1800000001</v>
      </c>
      <c r="Y3676" s="493" t="n">
        <v>721654.98</v>
      </c>
      <c r="Z3676" s="493" t="n">
        <v>707230.79</v>
      </c>
      <c r="AA3676" s="493" t="n">
        <v>740301.78</v>
      </c>
      <c r="AB3676" s="493" t="n">
        <v>719218.5699999999</v>
      </c>
      <c r="AC3676" s="493" t="n">
        <v>712146.47</v>
      </c>
      <c r="AD3676" s="493" t="n">
        <v>705751.1899999999</v>
      </c>
      <c r="AE3676" s="493" t="n">
        <v>770266.08</v>
      </c>
      <c r="AF3676" s="493" t="n">
        <v>708756.34</v>
      </c>
      <c r="AG3676" s="493" t="n">
        <v>652348.0699999999</v>
      </c>
      <c r="AH3676" s="493" t="n">
        <v>775909.3100000001</v>
      </c>
      <c r="AI3676" s="493" t="n">
        <v>707500.71</v>
      </c>
      <c r="AJ3676" s="493" t="n">
        <v>774072.54</v>
      </c>
      <c r="AK3676" s="493" t="n">
        <v>746936.65</v>
      </c>
      <c r="AL3676" s="493" t="n">
        <v>691493.67</v>
      </c>
      <c r="AM3676" s="493" t="n">
        <v>724559.28</v>
      </c>
      <c r="AN3676" s="493" t="n">
        <v>705350.12</v>
      </c>
      <c r="AO3676" s="493" t="n">
        <v>725137.55</v>
      </c>
      <c r="AP3676" s="493" t="n">
        <v>699830.91</v>
      </c>
      <c r="AQ3676" s="493" t="n">
        <v>710366.09</v>
      </c>
      <c r="AR3676" s="493" t="n">
        <v>714041.61</v>
      </c>
      <c r="AS3676" s="493" t="n">
        <v>676130.28</v>
      </c>
      <c r="AT3676" s="493" t="n">
        <v>689986.36</v>
      </c>
      <c r="AU3676" s="493" t="n">
        <v>712144.22</v>
      </c>
      <c r="AV3676" s="493" t="n">
        <v>681283.65</v>
      </c>
      <c r="AW3676" s="493" t="n">
        <v>649537.9300000001</v>
      </c>
      <c r="AX3676" s="493" t="n">
        <v>673679.28</v>
      </c>
      <c r="AY3676" s="493" t="n">
        <v>704156.74</v>
      </c>
      <c r="AZ3676" s="493" t="n">
        <v>653887.01</v>
      </c>
      <c r="BA3676" s="493" t="n">
        <v>711676.49</v>
      </c>
      <c r="BB3676" s="493" t="n">
        <v>676542.09</v>
      </c>
      <c r="BC3676" s="493" t="n">
        <v>713406.89</v>
      </c>
      <c r="BD3676" s="493" t="n">
        <v>639982.9</v>
      </c>
      <c r="BE3676" s="493" t="n">
        <v>673961.05</v>
      </c>
      <c r="BF3676" s="493" t="n">
        <v>645004.52</v>
      </c>
      <c r="BG3676" s="493" t="n">
        <v>660127.4</v>
      </c>
      <c r="BH3676" s="493" t="n">
        <v>676259.26</v>
      </c>
      <c r="BI3676" s="493" t="n">
        <v>626689.55</v>
      </c>
      <c r="BJ3676" s="493" t="n">
        <v>672124.67</v>
      </c>
      <c r="BK3676" s="493" t="n">
        <v>613237.66</v>
      </c>
      <c r="BL3676" s="493" t="n">
        <v>709818.76</v>
      </c>
      <c r="BM3676" s="493" t="n">
        <v>619498.48</v>
      </c>
      <c r="BN3676" s="493" t="n">
        <v>642029.12</v>
      </c>
      <c r="BO3676" s="493" t="n">
        <v>671213.62</v>
      </c>
      <c r="BP3676" s="493" t="n">
        <v>662266.3</v>
      </c>
      <c r="BQ3676" s="493" t="n">
        <v>563451.03</v>
      </c>
      <c r="BR3676" s="493" t="n">
        <v>673722.97</v>
      </c>
      <c r="BS3676" s="493" t="n">
        <v>637944.84</v>
      </c>
      <c r="BT3676" s="493" t="n">
        <v>628160.5</v>
      </c>
      <c r="BU3676" s="493" t="n">
        <v>630128.71</v>
      </c>
      <c r="BV3676" s="493" t="n">
        <v>638750.79</v>
      </c>
      <c r="BW3676" s="493" t="n">
        <v>624378.74</v>
      </c>
    </row>
    <row r="3677">
      <c r="A3677" t="inlineStr">
        <is>
          <t>[C9D3] Angiotensin-II 길항제 칼슘길항제 복합제</t>
        </is>
      </c>
      <c r="B3677" t="inlineStr">
        <is>
          <t>에이치케이이노엔</t>
        </is>
      </c>
      <c r="C3677" t="inlineStr">
        <is>
          <t>마하칸</t>
        </is>
      </c>
      <c r="D3677" t="inlineStr">
        <is>
          <t>에이치케이이노엔</t>
        </is>
      </c>
      <c r="E3677" t="inlineStr">
        <is>
          <t>amlodipine besylate  ( as amlodipine),  candesartan cilexetil</t>
        </is>
      </c>
      <c r="F3677" t="inlineStr">
        <is>
          <t>보건소</t>
        </is>
      </c>
      <c r="G3677" t="inlineStr">
        <is>
          <t>Generic</t>
        </is>
      </c>
      <c r="H3677" s="493" t="n">
        <v>17248.65</v>
      </c>
      <c r="I3677" s="493" t="n">
        <v>15304.35</v>
      </c>
      <c r="J3677" s="493" t="n">
        <v>11275.5</v>
      </c>
      <c r="K3677" s="493" t="n">
        <v>33378</v>
      </c>
      <c r="L3677" s="493" t="n">
        <v>13394.55</v>
      </c>
      <c r="M3677" s="493" t="n">
        <v>17346</v>
      </c>
      <c r="N3677" s="493" t="n">
        <v>33024.5</v>
      </c>
      <c r="O3677" s="493" t="n">
        <v>12143.62</v>
      </c>
      <c r="P3677" s="493" t="n">
        <v>13192.2</v>
      </c>
      <c r="Q3677" s="493" t="n">
        <v>11976.9</v>
      </c>
      <c r="R3677" s="493" t="n">
        <v>10494.45</v>
      </c>
      <c r="S3677" s="493" t="n">
        <v>10070.4</v>
      </c>
      <c r="T3677" s="493" t="n">
        <v>13999.8</v>
      </c>
      <c r="U3677" s="493" t="n">
        <v>9381.75</v>
      </c>
      <c r="V3677" s="493" t="n">
        <v>24461.25</v>
      </c>
      <c r="W3677" s="493" t="n">
        <v>18993.3</v>
      </c>
      <c r="X3677" s="493" t="n">
        <v>14524.2</v>
      </c>
      <c r="Y3677" s="493" t="n">
        <v>9738.299999999999</v>
      </c>
      <c r="Z3677" s="493" t="n">
        <v>18057.3</v>
      </c>
      <c r="AA3677" s="493" t="n">
        <v>12703.12</v>
      </c>
      <c r="AB3677" s="493" t="n">
        <v>7995.75</v>
      </c>
      <c r="AC3677" s="493" t="n">
        <v>10268.7</v>
      </c>
      <c r="AD3677" s="493" t="n">
        <v>8168</v>
      </c>
      <c r="AE3677" s="493" t="n">
        <v>10626.85</v>
      </c>
      <c r="AF3677" s="493" t="n">
        <v>12447.9</v>
      </c>
      <c r="AG3677" s="493" t="n">
        <v>5223.75</v>
      </c>
      <c r="AH3677" s="493" t="n">
        <v>13143.75</v>
      </c>
      <c r="AI3677" s="493" t="n">
        <v>13930.81</v>
      </c>
      <c r="AJ3677" s="493" t="n">
        <v>7410.3</v>
      </c>
      <c r="AK3677" s="493" t="n">
        <v>9147.76</v>
      </c>
      <c r="AL3677" s="493" t="n">
        <v>13653.6</v>
      </c>
      <c r="AM3677" s="493" t="n">
        <v>7600.9</v>
      </c>
      <c r="AN3677" s="493" t="n">
        <v>11592.45</v>
      </c>
      <c r="AO3677" s="493" t="n">
        <v>7557.1</v>
      </c>
      <c r="AP3677" s="493" t="n">
        <v>17722.8</v>
      </c>
      <c r="AQ3677" s="493" t="n">
        <v>12618</v>
      </c>
      <c r="AR3677" s="493" t="n">
        <v>11617.35</v>
      </c>
      <c r="AS3677" s="493" t="n">
        <v>5729.1</v>
      </c>
      <c r="AT3677" s="493" t="n">
        <v>13799.4</v>
      </c>
      <c r="AU3677" s="493" t="n">
        <v>14005.8</v>
      </c>
      <c r="AV3677" s="493" t="n">
        <v>10174.2</v>
      </c>
      <c r="AW3677" s="493" t="n">
        <v>11897.7</v>
      </c>
      <c r="AX3677" s="493" t="n">
        <v>12484.85</v>
      </c>
      <c r="AY3677" s="493" t="n">
        <v>8744.1</v>
      </c>
      <c r="AZ3677" s="493" t="n">
        <v>11661.6</v>
      </c>
      <c r="BA3677" s="493" t="n">
        <v>13957.2</v>
      </c>
      <c r="BB3677" s="493" t="n">
        <v>14057.1</v>
      </c>
      <c r="BC3677" s="493" t="n">
        <v>15371.4</v>
      </c>
      <c r="BD3677" s="493" t="n">
        <v>12423.6</v>
      </c>
      <c r="BE3677" s="493" t="n">
        <v>18628.2</v>
      </c>
      <c r="BF3677" s="493" t="n">
        <v>9870</v>
      </c>
      <c r="BG3677" s="493" t="n">
        <v>15424.4</v>
      </c>
      <c r="BH3677" s="493" t="n">
        <v>6477.3</v>
      </c>
      <c r="BI3677" s="493" t="n">
        <v>8697</v>
      </c>
      <c r="BJ3677" s="493" t="n">
        <v>7247.06</v>
      </c>
      <c r="BK3677" s="493" t="n">
        <v>10285.2</v>
      </c>
      <c r="BL3677" s="493" t="n">
        <v>10448.1</v>
      </c>
      <c r="BM3677" s="493" t="n">
        <v>5253.42</v>
      </c>
      <c r="BN3677" s="493" t="n">
        <v>14571.3</v>
      </c>
      <c r="BO3677" s="493" t="n">
        <v>9993.6</v>
      </c>
      <c r="BP3677" s="493" t="n">
        <v>8008.8</v>
      </c>
      <c r="BQ3677" s="493" t="n">
        <v>4621.35</v>
      </c>
      <c r="BR3677" s="493" t="n">
        <v>11429.4</v>
      </c>
      <c r="BS3677" s="493" t="n">
        <v>4266.9</v>
      </c>
      <c r="BT3677" s="493" t="n">
        <v>14205</v>
      </c>
      <c r="BU3677" s="493" t="n">
        <v>10249.8</v>
      </c>
      <c r="BV3677" s="493" t="n">
        <v>7499.55</v>
      </c>
      <c r="BW3677" s="493" t="n">
        <v>3077.1</v>
      </c>
    </row>
    <row r="3678">
      <c r="A3678" t="inlineStr">
        <is>
          <t>[C9D3] Angiotensin-II 길항제 칼슘길항제 복합제</t>
        </is>
      </c>
      <c r="B3678" t="inlineStr">
        <is>
          <t>에이치케이이노엔</t>
        </is>
      </c>
      <c r="C3678" t="inlineStr">
        <is>
          <t>마하칸</t>
        </is>
      </c>
      <c r="D3678" t="inlineStr">
        <is>
          <t>에이치케이이노엔</t>
        </is>
      </c>
      <c r="E3678" t="inlineStr">
        <is>
          <t>amlodipine besylate  ( as amlodipine),  candesartan cilexetil</t>
        </is>
      </c>
      <c r="F3678" t="inlineStr">
        <is>
          <t>기타(치과의원, 치과병원 등)</t>
        </is>
      </c>
      <c r="G3678" t="inlineStr">
        <is>
          <t>Generic</t>
        </is>
      </c>
      <c r="H3678" s="493" t="n">
        <v>13.8</v>
      </c>
      <c r="I3678" s="493" t="n">
        <v>0</v>
      </c>
      <c r="J3678" s="493" t="n">
        <v>0</v>
      </c>
      <c r="K3678" s="493" t="n">
        <v>0</v>
      </c>
      <c r="L3678" s="493" t="n">
        <v>0</v>
      </c>
      <c r="M3678" s="493" t="n">
        <v>9.6</v>
      </c>
      <c r="N3678" s="493" t="n">
        <v>0</v>
      </c>
      <c r="O3678" s="493" t="n">
        <v>343.8</v>
      </c>
      <c r="P3678" s="493" t="n">
        <v>0</v>
      </c>
      <c r="Q3678" s="493" t="n">
        <v>609.3</v>
      </c>
      <c r="R3678" s="493" t="n">
        <v>12.6</v>
      </c>
      <c r="S3678" s="493" t="n">
        <v>0</v>
      </c>
      <c r="T3678" s="493" t="n">
        <v>15.54</v>
      </c>
      <c r="U3678" s="493" t="n">
        <v>630</v>
      </c>
      <c r="V3678" s="493" t="n">
        <v>0</v>
      </c>
      <c r="W3678" s="493" t="n">
        <v>370.68</v>
      </c>
      <c r="X3678" s="493" t="n">
        <v>0</v>
      </c>
      <c r="Y3678" s="493" t="n">
        <v>638.1</v>
      </c>
      <c r="Z3678" s="493" t="n">
        <v>0</v>
      </c>
      <c r="AA3678" s="493" t="n">
        <v>0</v>
      </c>
      <c r="AB3678" s="493" t="n">
        <v>0</v>
      </c>
      <c r="AC3678" s="493" t="n">
        <v>82.5</v>
      </c>
      <c r="AD3678" s="493" t="n">
        <v>632.7</v>
      </c>
      <c r="AE3678" s="493" t="n">
        <v>0</v>
      </c>
      <c r="AF3678" s="493" t="n">
        <v>22.8</v>
      </c>
      <c r="AG3678" s="493" t="n">
        <v>0</v>
      </c>
      <c r="AH3678" s="493" t="n">
        <v>635.1</v>
      </c>
      <c r="AI3678" s="493" t="n">
        <v>576.8</v>
      </c>
      <c r="AJ3678" s="493" t="n">
        <v>0</v>
      </c>
      <c r="AK3678" s="493" t="n">
        <v>101.22</v>
      </c>
      <c r="AL3678" s="493" t="n">
        <v>583.2</v>
      </c>
      <c r="AM3678" s="493" t="n">
        <v>514.5</v>
      </c>
      <c r="AN3678" s="493" t="n">
        <v>0</v>
      </c>
      <c r="AO3678" s="493" t="n">
        <v>631.2</v>
      </c>
      <c r="AP3678" s="493" t="n">
        <v>0</v>
      </c>
      <c r="AQ3678" s="493" t="n">
        <v>0</v>
      </c>
      <c r="AR3678" s="493" t="n">
        <v>198</v>
      </c>
      <c r="AS3678" s="493" t="n">
        <v>0</v>
      </c>
      <c r="AT3678" s="493" t="n">
        <v>730.2</v>
      </c>
      <c r="AU3678" s="493" t="n">
        <v>0</v>
      </c>
      <c r="AV3678" s="493" t="n">
        <v>0</v>
      </c>
      <c r="AW3678" s="493" t="n">
        <v>381.5</v>
      </c>
      <c r="AX3678" s="493" t="n">
        <v>0</v>
      </c>
      <c r="AY3678" s="493" t="n">
        <v>0</v>
      </c>
      <c r="AZ3678" s="493" t="n">
        <v>0</v>
      </c>
      <c r="BA3678" s="493" t="n">
        <v>29.1</v>
      </c>
      <c r="BB3678" s="493" t="n">
        <v>0</v>
      </c>
      <c r="BC3678" s="493" t="n">
        <v>0</v>
      </c>
      <c r="BD3678" s="493" t="n">
        <v>511.2</v>
      </c>
      <c r="BE3678" s="493" t="n">
        <v>0</v>
      </c>
      <c r="BF3678" s="493" t="n">
        <v>80.7</v>
      </c>
      <c r="BG3678" s="493" t="n">
        <v>76.5</v>
      </c>
      <c r="BH3678" s="493" t="n">
        <v>78.3</v>
      </c>
      <c r="BI3678" s="493" t="n">
        <v>75.59999999999999</v>
      </c>
      <c r="BJ3678" s="493" t="n">
        <v>409.2</v>
      </c>
      <c r="BK3678" s="493" t="n">
        <v>81.90000000000001</v>
      </c>
      <c r="BL3678" s="493" t="n">
        <v>79.5</v>
      </c>
      <c r="BM3678" s="493" t="n">
        <v>81.90000000000001</v>
      </c>
      <c r="BN3678" s="493" t="n">
        <v>402.6</v>
      </c>
      <c r="BO3678" s="493" t="n">
        <v>470.47</v>
      </c>
      <c r="BP3678" s="493" t="n">
        <v>305.1</v>
      </c>
      <c r="BQ3678" s="493" t="n">
        <v>0</v>
      </c>
      <c r="BR3678" s="493" t="n">
        <v>0</v>
      </c>
      <c r="BS3678" s="493" t="n">
        <v>312.3</v>
      </c>
      <c r="BT3678" s="493" t="n">
        <v>0</v>
      </c>
      <c r="BU3678" s="493" t="n">
        <v>0</v>
      </c>
      <c r="BV3678" s="493" t="n">
        <v>0</v>
      </c>
      <c r="BW3678" s="493" t="n">
        <v>339.3</v>
      </c>
    </row>
    <row r="3679">
      <c r="A3679" t="inlineStr">
        <is>
          <t>[C9D3] Angiotensin-II 길항제 칼슘길항제 복합제</t>
        </is>
      </c>
      <c r="B3679" t="inlineStr">
        <is>
          <t>에이치케이이노엔</t>
        </is>
      </c>
      <c r="C3679" t="inlineStr">
        <is>
          <t>엑스원</t>
        </is>
      </c>
      <c r="D3679" t="inlineStr">
        <is>
          <t>에이치케이이노엔</t>
        </is>
      </c>
      <c r="E3679" t="inlineStr">
        <is>
          <t>amlodipine adipate  ( as ),  valsartan</t>
        </is>
      </c>
      <c r="F3679" t="inlineStr">
        <is>
          <t>상급종합병원</t>
        </is>
      </c>
      <c r="G3679" t="inlineStr">
        <is>
          <t>Generic</t>
        </is>
      </c>
      <c r="H3679" s="493" t="n">
        <v>294303.37</v>
      </c>
      <c r="I3679" s="493" t="n">
        <v>215250.38</v>
      </c>
      <c r="J3679" s="493" t="n">
        <v>298611.05</v>
      </c>
      <c r="K3679" s="493" t="n">
        <v>285814.9</v>
      </c>
      <c r="L3679" s="493" t="n">
        <v>327513.82</v>
      </c>
      <c r="M3679" s="493" t="n">
        <v>287162.18</v>
      </c>
      <c r="N3679" s="493" t="n">
        <v>286497.43</v>
      </c>
      <c r="O3679" s="493" t="n">
        <v>280337.66</v>
      </c>
      <c r="P3679" s="493" t="n">
        <v>228866.16</v>
      </c>
      <c r="Q3679" s="493" t="n">
        <v>259108.63</v>
      </c>
      <c r="R3679" s="493" t="n">
        <v>336995.89</v>
      </c>
      <c r="S3679" s="493" t="n">
        <v>260738.29</v>
      </c>
      <c r="T3679" s="493" t="n">
        <v>281039.77</v>
      </c>
      <c r="U3679" s="493" t="n">
        <v>250489.89</v>
      </c>
      <c r="V3679" s="493" t="n">
        <v>322023.16</v>
      </c>
      <c r="W3679" s="493" t="n">
        <v>299626.67</v>
      </c>
      <c r="X3679" s="493" t="n">
        <v>276255.45</v>
      </c>
      <c r="Y3679" s="493" t="n">
        <v>306412.34</v>
      </c>
      <c r="Z3679" s="493" t="n">
        <v>271618.32</v>
      </c>
      <c r="AA3679" s="493" t="n">
        <v>255418.38</v>
      </c>
      <c r="AB3679" s="493" t="n">
        <v>293796.09</v>
      </c>
      <c r="AC3679" s="493" t="n">
        <v>282407.15</v>
      </c>
      <c r="AD3679" s="493" t="n">
        <v>314604.81</v>
      </c>
      <c r="AE3679" s="493" t="n">
        <v>277195.87</v>
      </c>
      <c r="AF3679" s="493" t="n">
        <v>267863.76</v>
      </c>
      <c r="AG3679" s="493" t="n">
        <v>248995.44</v>
      </c>
      <c r="AH3679" s="493" t="n">
        <v>286305.76</v>
      </c>
      <c r="AI3679" s="493" t="n">
        <v>283143.95</v>
      </c>
      <c r="AJ3679" s="493" t="n">
        <v>280008.85</v>
      </c>
      <c r="AK3679" s="493" t="n">
        <v>301551.39</v>
      </c>
      <c r="AL3679" s="493" t="n">
        <v>293817.82</v>
      </c>
      <c r="AM3679" s="493" t="n">
        <v>268108.89</v>
      </c>
      <c r="AN3679" s="493" t="n">
        <v>281086.7</v>
      </c>
      <c r="AO3679" s="493" t="n">
        <v>315306.87</v>
      </c>
      <c r="AP3679" s="493" t="n">
        <v>307612.12</v>
      </c>
      <c r="AQ3679" s="493" t="n">
        <v>278037.71</v>
      </c>
      <c r="AR3679" s="493" t="n">
        <v>446866.91</v>
      </c>
      <c r="AS3679" s="493" t="n">
        <v>400363.2</v>
      </c>
      <c r="AT3679" s="493" t="n">
        <v>430470.47</v>
      </c>
      <c r="AU3679" s="493" t="n">
        <v>508238.38</v>
      </c>
      <c r="AV3679" s="493" t="n">
        <v>474080.87</v>
      </c>
      <c r="AW3679" s="493" t="n">
        <v>399333.06</v>
      </c>
      <c r="AX3679" s="493" t="n">
        <v>418640.85</v>
      </c>
      <c r="AY3679" s="493" t="n">
        <v>530074.53</v>
      </c>
      <c r="AZ3679" s="493" t="n">
        <v>437547.93</v>
      </c>
      <c r="BA3679" s="493" t="n">
        <v>482438.27</v>
      </c>
      <c r="BB3679" s="493" t="n">
        <v>451285.8</v>
      </c>
      <c r="BC3679" s="493" t="n">
        <v>515090.62</v>
      </c>
      <c r="BD3679" s="493" t="n">
        <v>446293.14</v>
      </c>
      <c r="BE3679" s="493" t="n">
        <v>459969.27</v>
      </c>
      <c r="BF3679" s="493" t="n">
        <v>416359.54</v>
      </c>
      <c r="BG3679" s="493" t="n">
        <v>472786.24</v>
      </c>
      <c r="BH3679" s="493" t="n">
        <v>442715.09</v>
      </c>
      <c r="BI3679" s="493" t="n">
        <v>413752.41</v>
      </c>
      <c r="BJ3679" s="493" t="n">
        <v>429920.23</v>
      </c>
      <c r="BK3679" s="493" t="n">
        <v>376713.37</v>
      </c>
      <c r="BL3679" s="493" t="n">
        <v>465524.97</v>
      </c>
      <c r="BM3679" s="493" t="n">
        <v>411395.83</v>
      </c>
      <c r="BN3679" s="493" t="n">
        <v>434869.15</v>
      </c>
      <c r="BO3679" s="493" t="n">
        <v>482098.83</v>
      </c>
      <c r="BP3679" s="493" t="n">
        <v>403614.2</v>
      </c>
      <c r="BQ3679" s="493" t="n">
        <v>334544.16</v>
      </c>
      <c r="BR3679" s="493" t="n">
        <v>526809.51</v>
      </c>
      <c r="BS3679" s="493" t="n">
        <v>478910.29</v>
      </c>
      <c r="BT3679" s="493" t="n">
        <v>423691.59</v>
      </c>
      <c r="BU3679" s="493" t="n">
        <v>451686.79</v>
      </c>
      <c r="BV3679" s="493" t="n">
        <v>494997.94</v>
      </c>
      <c r="BW3679" s="493" t="n">
        <v>394115.21</v>
      </c>
    </row>
    <row r="3680">
      <c r="A3680" t="inlineStr">
        <is>
          <t>[C9D3] Angiotensin-II 길항제 칼슘길항제 복합제</t>
        </is>
      </c>
      <c r="B3680" t="inlineStr">
        <is>
          <t>에이치케이이노엔</t>
        </is>
      </c>
      <c r="C3680" t="inlineStr">
        <is>
          <t>엑스원</t>
        </is>
      </c>
      <c r="D3680" t="inlineStr">
        <is>
          <t>에이치케이이노엔</t>
        </is>
      </c>
      <c r="E3680" t="inlineStr">
        <is>
          <t>amlodipine adipate  ( as ),  valsartan</t>
        </is>
      </c>
      <c r="F3680" t="inlineStr">
        <is>
          <t>종합병원</t>
        </is>
      </c>
      <c r="G3680" t="inlineStr">
        <is>
          <t>Generic</t>
        </is>
      </c>
      <c r="H3680" s="493" t="n">
        <v>579978.65</v>
      </c>
      <c r="I3680" s="493" t="n">
        <v>597051.6899999999</v>
      </c>
      <c r="J3680" s="493" t="n">
        <v>662114.87</v>
      </c>
      <c r="K3680" s="493" t="n">
        <v>626344.08</v>
      </c>
      <c r="L3680" s="493" t="n">
        <v>572987.08</v>
      </c>
      <c r="M3680" s="493" t="n">
        <v>607747.62</v>
      </c>
      <c r="N3680" s="493" t="n">
        <v>624462.0600000001</v>
      </c>
      <c r="O3680" s="493" t="n">
        <v>573918.9399999999</v>
      </c>
      <c r="P3680" s="493" t="n">
        <v>601619.48</v>
      </c>
      <c r="Q3680" s="493" t="n">
        <v>671986.13</v>
      </c>
      <c r="R3680" s="493" t="n">
        <v>555568.49</v>
      </c>
      <c r="S3680" s="493" t="n">
        <v>594746.64</v>
      </c>
      <c r="T3680" s="493" t="n">
        <v>563389.1899999999</v>
      </c>
      <c r="U3680" s="493" t="n">
        <v>547228.23</v>
      </c>
      <c r="V3680" s="493" t="n">
        <v>649133.83</v>
      </c>
      <c r="W3680" s="493" t="n">
        <v>657446.72</v>
      </c>
      <c r="X3680" s="493" t="n">
        <v>602257.4</v>
      </c>
      <c r="Y3680" s="493" t="n">
        <v>589948.8</v>
      </c>
      <c r="Z3680" s="493" t="n">
        <v>604853.58</v>
      </c>
      <c r="AA3680" s="493" t="n">
        <v>616008.09</v>
      </c>
      <c r="AB3680" s="493" t="n">
        <v>617171.6800000001</v>
      </c>
      <c r="AC3680" s="493" t="n">
        <v>589338.89</v>
      </c>
      <c r="AD3680" s="493" t="n">
        <v>605166.15</v>
      </c>
      <c r="AE3680" s="493" t="n">
        <v>629777.95</v>
      </c>
      <c r="AF3680" s="493" t="n">
        <v>599966.5</v>
      </c>
      <c r="AG3680" s="493" t="n">
        <v>617214.52</v>
      </c>
      <c r="AH3680" s="493" t="n">
        <v>722967.63</v>
      </c>
      <c r="AI3680" s="493" t="n">
        <v>564366.45</v>
      </c>
      <c r="AJ3680" s="493" t="n">
        <v>633682.37</v>
      </c>
      <c r="AK3680" s="493" t="n">
        <v>607742.34</v>
      </c>
      <c r="AL3680" s="493" t="n">
        <v>566928.65</v>
      </c>
      <c r="AM3680" s="493" t="n">
        <v>631647.29</v>
      </c>
      <c r="AN3680" s="493" t="n">
        <v>649425.1</v>
      </c>
      <c r="AO3680" s="493" t="n">
        <v>665358.28</v>
      </c>
      <c r="AP3680" s="493" t="n">
        <v>651861.11</v>
      </c>
      <c r="AQ3680" s="493" t="n">
        <v>639773.08</v>
      </c>
      <c r="AR3680" s="493" t="n">
        <v>441722.31</v>
      </c>
      <c r="AS3680" s="493" t="n">
        <v>464247.05</v>
      </c>
      <c r="AT3680" s="493" t="n">
        <v>462853.83</v>
      </c>
      <c r="AU3680" s="493" t="n">
        <v>472925.29</v>
      </c>
      <c r="AV3680" s="493" t="n">
        <v>471504</v>
      </c>
      <c r="AW3680" s="493" t="n">
        <v>436704.95</v>
      </c>
      <c r="AX3680" s="493" t="n">
        <v>507170.48</v>
      </c>
      <c r="AY3680" s="493" t="n">
        <v>484218.21</v>
      </c>
      <c r="AZ3680" s="493" t="n">
        <v>483449.3</v>
      </c>
      <c r="BA3680" s="493" t="n">
        <v>518809.27</v>
      </c>
      <c r="BB3680" s="493" t="n">
        <v>476365.2</v>
      </c>
      <c r="BC3680" s="493" t="n">
        <v>487603.84</v>
      </c>
      <c r="BD3680" s="493" t="n">
        <v>477131.06</v>
      </c>
      <c r="BE3680" s="493" t="n">
        <v>485989.25</v>
      </c>
      <c r="BF3680" s="493" t="n">
        <v>477027.5</v>
      </c>
      <c r="BG3680" s="493" t="n">
        <v>506246.81</v>
      </c>
      <c r="BH3680" s="493" t="n">
        <v>480273.6</v>
      </c>
      <c r="BI3680" s="493" t="n">
        <v>445095.37</v>
      </c>
      <c r="BJ3680" s="493" t="n">
        <v>516551.17</v>
      </c>
      <c r="BK3680" s="493" t="n">
        <v>490389.04</v>
      </c>
      <c r="BL3680" s="493" t="n">
        <v>512778.6</v>
      </c>
      <c r="BM3680" s="493" t="n">
        <v>461249.61</v>
      </c>
      <c r="BN3680" s="493" t="n">
        <v>434982.58</v>
      </c>
      <c r="BO3680" s="493" t="n">
        <v>517400.08</v>
      </c>
      <c r="BP3680" s="493" t="n">
        <v>457587.27</v>
      </c>
      <c r="BQ3680" s="493" t="n">
        <v>423064.44</v>
      </c>
      <c r="BR3680" s="493" t="n">
        <v>513207.83</v>
      </c>
      <c r="BS3680" s="493" t="n">
        <v>477682.87</v>
      </c>
      <c r="BT3680" s="493" t="n">
        <v>460244.86</v>
      </c>
      <c r="BU3680" s="493" t="n">
        <v>461319.98</v>
      </c>
      <c r="BV3680" s="493" t="n">
        <v>486055.74</v>
      </c>
      <c r="BW3680" s="493" t="n">
        <v>453356.57</v>
      </c>
    </row>
    <row r="3681">
      <c r="A3681" t="inlineStr">
        <is>
          <t>[C9D3] Angiotensin-II 길항제 칼슘길항제 복합제</t>
        </is>
      </c>
      <c r="B3681" t="inlineStr">
        <is>
          <t>에이치케이이노엔</t>
        </is>
      </c>
      <c r="C3681" t="inlineStr">
        <is>
          <t>엑스원</t>
        </is>
      </c>
      <c r="D3681" t="inlineStr">
        <is>
          <t>에이치케이이노엔</t>
        </is>
      </c>
      <c r="E3681" t="inlineStr">
        <is>
          <t>amlodipine adipate  ( as ),  valsartan</t>
        </is>
      </c>
      <c r="F3681" t="inlineStr">
        <is>
          <t>병원</t>
        </is>
      </c>
      <c r="G3681" t="inlineStr">
        <is>
          <t>Generic</t>
        </is>
      </c>
      <c r="H3681" s="493" t="n">
        <v>151311.22</v>
      </c>
      <c r="I3681" s="493" t="n">
        <v>162402.04</v>
      </c>
      <c r="J3681" s="493" t="n">
        <v>167488.4</v>
      </c>
      <c r="K3681" s="493" t="n">
        <v>144474.62</v>
      </c>
      <c r="L3681" s="493" t="n">
        <v>147044.73</v>
      </c>
      <c r="M3681" s="493" t="n">
        <v>142031.7</v>
      </c>
      <c r="N3681" s="493" t="n">
        <v>147393.99</v>
      </c>
      <c r="O3681" s="493" t="n">
        <v>136744.94</v>
      </c>
      <c r="P3681" s="493" t="n">
        <v>140982.39</v>
      </c>
      <c r="Q3681" s="493" t="n">
        <v>125308.14</v>
      </c>
      <c r="R3681" s="493" t="n">
        <v>158502.09</v>
      </c>
      <c r="S3681" s="493" t="n">
        <v>155871.69</v>
      </c>
      <c r="T3681" s="493" t="n">
        <v>141616.26</v>
      </c>
      <c r="U3681" s="493" t="n">
        <v>132084.86</v>
      </c>
      <c r="V3681" s="493" t="n">
        <v>160777.54</v>
      </c>
      <c r="W3681" s="493" t="n">
        <v>133541.73</v>
      </c>
      <c r="X3681" s="493" t="n">
        <v>161292.71</v>
      </c>
      <c r="Y3681" s="493" t="n">
        <v>137444.74</v>
      </c>
      <c r="Z3681" s="493" t="n">
        <v>126070.32</v>
      </c>
      <c r="AA3681" s="493" t="n">
        <v>120213.09</v>
      </c>
      <c r="AB3681" s="493" t="n">
        <v>143754.01</v>
      </c>
      <c r="AC3681" s="493" t="n">
        <v>128327.5</v>
      </c>
      <c r="AD3681" s="493" t="n">
        <v>145916.94</v>
      </c>
      <c r="AE3681" s="493" t="n">
        <v>158506</v>
      </c>
      <c r="AF3681" s="493" t="n">
        <v>143821.06</v>
      </c>
      <c r="AG3681" s="493" t="n">
        <v>138080.43</v>
      </c>
      <c r="AH3681" s="493" t="n">
        <v>141363.56</v>
      </c>
      <c r="AI3681" s="493" t="n">
        <v>131668.18</v>
      </c>
      <c r="AJ3681" s="493" t="n">
        <v>149448.22</v>
      </c>
      <c r="AK3681" s="493" t="n">
        <v>133198.96</v>
      </c>
      <c r="AL3681" s="493" t="n">
        <v>137079.75</v>
      </c>
      <c r="AM3681" s="493" t="n">
        <v>135653.92</v>
      </c>
      <c r="AN3681" s="493" t="n">
        <v>120023.75</v>
      </c>
      <c r="AO3681" s="493" t="n">
        <v>135179.12</v>
      </c>
      <c r="AP3681" s="493" t="n">
        <v>154647.12</v>
      </c>
      <c r="AQ3681" s="493" t="n">
        <v>117173.03</v>
      </c>
      <c r="AR3681" s="493" t="n">
        <v>152747.3</v>
      </c>
      <c r="AS3681" s="493" t="n">
        <v>129782.06</v>
      </c>
      <c r="AT3681" s="493" t="n">
        <v>131692.01</v>
      </c>
      <c r="AU3681" s="493" t="n">
        <v>129993.94</v>
      </c>
      <c r="AV3681" s="493" t="n">
        <v>137332.89</v>
      </c>
      <c r="AW3681" s="493" t="n">
        <v>125503.9</v>
      </c>
      <c r="AX3681" s="493" t="n">
        <v>143994.3</v>
      </c>
      <c r="AY3681" s="493" t="n">
        <v>142489.83</v>
      </c>
      <c r="AZ3681" s="493" t="n">
        <v>137063.16</v>
      </c>
      <c r="BA3681" s="493" t="n">
        <v>142000.91</v>
      </c>
      <c r="BB3681" s="493" t="n">
        <v>137021.49</v>
      </c>
      <c r="BC3681" s="493" t="n">
        <v>145322.61</v>
      </c>
      <c r="BD3681" s="493" t="n">
        <v>146127.03</v>
      </c>
      <c r="BE3681" s="493" t="n">
        <v>143880.32</v>
      </c>
      <c r="BF3681" s="493" t="n">
        <v>145664.7</v>
      </c>
      <c r="BG3681" s="493" t="n">
        <v>147760.57</v>
      </c>
      <c r="BH3681" s="493" t="n">
        <v>128426.66</v>
      </c>
      <c r="BI3681" s="493" t="n">
        <v>131533.04</v>
      </c>
      <c r="BJ3681" s="493" t="n">
        <v>132986.94</v>
      </c>
      <c r="BK3681" s="493" t="n">
        <v>119432.89</v>
      </c>
      <c r="BL3681" s="493" t="n">
        <v>145238.04</v>
      </c>
      <c r="BM3681" s="493" t="n">
        <v>100433.49</v>
      </c>
      <c r="BN3681" s="493" t="n">
        <v>110021.64</v>
      </c>
      <c r="BO3681" s="493" t="n">
        <v>129797.85</v>
      </c>
      <c r="BP3681" s="493" t="n">
        <v>111029.81</v>
      </c>
      <c r="BQ3681" s="493" t="n">
        <v>89861.13</v>
      </c>
      <c r="BR3681" s="493" t="n">
        <v>134249.17</v>
      </c>
      <c r="BS3681" s="493" t="n">
        <v>99759.28999999999</v>
      </c>
      <c r="BT3681" s="493" t="n">
        <v>111815.37</v>
      </c>
      <c r="BU3681" s="493" t="n">
        <v>108312.63</v>
      </c>
      <c r="BV3681" s="493" t="n">
        <v>125792.42</v>
      </c>
      <c r="BW3681" s="493" t="n">
        <v>102618.1</v>
      </c>
    </row>
    <row r="3682">
      <c r="A3682" t="inlineStr">
        <is>
          <t>[C9D3] Angiotensin-II 길항제 칼슘길항제 복합제</t>
        </is>
      </c>
      <c r="B3682" t="inlineStr">
        <is>
          <t>에이치케이이노엔</t>
        </is>
      </c>
      <c r="C3682" t="inlineStr">
        <is>
          <t>엑스원</t>
        </is>
      </c>
      <c r="D3682" t="inlineStr">
        <is>
          <t>에이치케이이노엔</t>
        </is>
      </c>
      <c r="E3682" t="inlineStr">
        <is>
          <t>amlodipine adipate  ( as ),  valsartan</t>
        </is>
      </c>
      <c r="F3682" t="inlineStr">
        <is>
          <t>의원</t>
        </is>
      </c>
      <c r="G3682" t="inlineStr">
        <is>
          <t>Generic</t>
        </is>
      </c>
      <c r="H3682" s="493" t="n">
        <v>881750.12</v>
      </c>
      <c r="I3682" s="493" t="n">
        <v>851223.6</v>
      </c>
      <c r="J3682" s="493" t="n">
        <v>932429.0699999999</v>
      </c>
      <c r="K3682" s="493" t="n">
        <v>904931.79</v>
      </c>
      <c r="L3682" s="493" t="n">
        <v>898571.33</v>
      </c>
      <c r="M3682" s="493" t="n">
        <v>877352.14</v>
      </c>
      <c r="N3682" s="493" t="n">
        <v>881223.83</v>
      </c>
      <c r="O3682" s="493" t="n">
        <v>887423.33</v>
      </c>
      <c r="P3682" s="493" t="n">
        <v>856239.7</v>
      </c>
      <c r="Q3682" s="493" t="n">
        <v>898769.64</v>
      </c>
      <c r="R3682" s="493" t="n">
        <v>886595.24</v>
      </c>
      <c r="S3682" s="493" t="n">
        <v>985025.5699999999</v>
      </c>
      <c r="T3682" s="493" t="n">
        <v>888931.77</v>
      </c>
      <c r="U3682" s="493" t="n">
        <v>823351.95</v>
      </c>
      <c r="V3682" s="493" t="n">
        <v>882912.9</v>
      </c>
      <c r="W3682" s="493" t="n">
        <v>855291.51</v>
      </c>
      <c r="X3682" s="493" t="n">
        <v>874674.46</v>
      </c>
      <c r="Y3682" s="493" t="n">
        <v>878177.39</v>
      </c>
      <c r="Z3682" s="493" t="n">
        <v>847362.5</v>
      </c>
      <c r="AA3682" s="493" t="n">
        <v>922196.98</v>
      </c>
      <c r="AB3682" s="493" t="n">
        <v>846356.45</v>
      </c>
      <c r="AC3682" s="493" t="n">
        <v>885460.29</v>
      </c>
      <c r="AD3682" s="493" t="n">
        <v>862432.11</v>
      </c>
      <c r="AE3682" s="493" t="n">
        <v>898876.78</v>
      </c>
      <c r="AF3682" s="493" t="n">
        <v>848257.04</v>
      </c>
      <c r="AG3682" s="493" t="n">
        <v>784408.05</v>
      </c>
      <c r="AH3682" s="493" t="n">
        <v>905965.1800000001</v>
      </c>
      <c r="AI3682" s="493" t="n">
        <v>843044.48</v>
      </c>
      <c r="AJ3682" s="493" t="n">
        <v>900327.39</v>
      </c>
      <c r="AK3682" s="493" t="n">
        <v>874254.27</v>
      </c>
      <c r="AL3682" s="493" t="n">
        <v>863866.17</v>
      </c>
      <c r="AM3682" s="493" t="n">
        <v>857625.7</v>
      </c>
      <c r="AN3682" s="493" t="n">
        <v>863280.39</v>
      </c>
      <c r="AO3682" s="493" t="n">
        <v>866620.49</v>
      </c>
      <c r="AP3682" s="493" t="n">
        <v>858139.14</v>
      </c>
      <c r="AQ3682" s="493" t="n">
        <v>866854.99</v>
      </c>
      <c r="AR3682" s="493" t="n">
        <v>833834.45</v>
      </c>
      <c r="AS3682" s="493" t="n">
        <v>808662.1</v>
      </c>
      <c r="AT3682" s="493" t="n">
        <v>826884.15</v>
      </c>
      <c r="AU3682" s="493" t="n">
        <v>854910.95</v>
      </c>
      <c r="AV3682" s="493" t="n">
        <v>840876.9399999999</v>
      </c>
      <c r="AW3682" s="493" t="n">
        <v>825526.8199999999</v>
      </c>
      <c r="AX3682" s="493" t="n">
        <v>830209.78</v>
      </c>
      <c r="AY3682" s="493" t="n">
        <v>840977.14</v>
      </c>
      <c r="AZ3682" s="493" t="n">
        <v>836171.5</v>
      </c>
      <c r="BA3682" s="493" t="n">
        <v>884667.62</v>
      </c>
      <c r="BB3682" s="493" t="n">
        <v>810995.23</v>
      </c>
      <c r="BC3682" s="493" t="n">
        <v>872458.48</v>
      </c>
      <c r="BD3682" s="493" t="n">
        <v>832992.88</v>
      </c>
      <c r="BE3682" s="493" t="n">
        <v>833187.4300000001</v>
      </c>
      <c r="BF3682" s="493" t="n">
        <v>875710.86</v>
      </c>
      <c r="BG3682" s="493" t="n">
        <v>868637.03</v>
      </c>
      <c r="BH3682" s="493" t="n">
        <v>876450.75</v>
      </c>
      <c r="BI3682" s="493" t="n">
        <v>849651.27</v>
      </c>
      <c r="BJ3682" s="493" t="n">
        <v>884226.6899999999</v>
      </c>
      <c r="BK3682" s="493" t="n">
        <v>860875.77</v>
      </c>
      <c r="BL3682" s="493" t="n">
        <v>960861.5699999999</v>
      </c>
      <c r="BM3682" s="493" t="n">
        <v>847141.67</v>
      </c>
      <c r="BN3682" s="493" t="n">
        <v>843758.78</v>
      </c>
      <c r="BO3682" s="493" t="n">
        <v>967595.29</v>
      </c>
      <c r="BP3682" s="493" t="n">
        <v>954631.38</v>
      </c>
      <c r="BQ3682" s="493" t="n">
        <v>880590.15</v>
      </c>
      <c r="BR3682" s="493" t="n">
        <v>995020.98</v>
      </c>
      <c r="BS3682" s="493" t="n">
        <v>975826.42</v>
      </c>
      <c r="BT3682" s="493" t="n">
        <v>931164.51</v>
      </c>
      <c r="BU3682" s="493" t="n">
        <v>976276.4</v>
      </c>
      <c r="BV3682" s="493" t="n">
        <v>1029804.51</v>
      </c>
      <c r="BW3682" s="493" t="n">
        <v>960803.5</v>
      </c>
    </row>
    <row r="3683">
      <c r="A3683" t="inlineStr">
        <is>
          <t>[C9D3] Angiotensin-II 길항제 칼슘길항제 복합제</t>
        </is>
      </c>
      <c r="B3683" t="inlineStr">
        <is>
          <t>에이치케이이노엔</t>
        </is>
      </c>
      <c r="C3683" t="inlineStr">
        <is>
          <t>엑스원</t>
        </is>
      </c>
      <c r="D3683" t="inlineStr">
        <is>
          <t>에이치케이이노엔</t>
        </is>
      </c>
      <c r="E3683" t="inlineStr">
        <is>
          <t>amlodipine adipate  ( as ),  valsartan</t>
        </is>
      </c>
      <c r="F3683" t="inlineStr">
        <is>
          <t>보건소</t>
        </is>
      </c>
      <c r="G3683" t="inlineStr">
        <is>
          <t>Generic</t>
        </is>
      </c>
      <c r="H3683" s="493" t="n">
        <v>14382.72</v>
      </c>
      <c r="I3683" s="493" t="n">
        <v>11652.6</v>
      </c>
      <c r="J3683" s="493" t="n">
        <v>9910.52</v>
      </c>
      <c r="K3683" s="493" t="n">
        <v>14054.44</v>
      </c>
      <c r="L3683" s="493" t="n">
        <v>18161.92</v>
      </c>
      <c r="M3683" s="493" t="n">
        <v>5472.28</v>
      </c>
      <c r="N3683" s="493" t="n">
        <v>11032.66</v>
      </c>
      <c r="O3683" s="493" t="n">
        <v>19839.7</v>
      </c>
      <c r="P3683" s="493" t="n">
        <v>5224.33</v>
      </c>
      <c r="Q3683" s="493" t="n">
        <v>8049.9</v>
      </c>
      <c r="R3683" s="493" t="n">
        <v>14345.5</v>
      </c>
      <c r="S3683" s="493" t="n">
        <v>15692.4</v>
      </c>
      <c r="T3683" s="493" t="n">
        <v>15750.3</v>
      </c>
      <c r="U3683" s="493" t="n">
        <v>7842.9</v>
      </c>
      <c r="V3683" s="493" t="n">
        <v>7314.6</v>
      </c>
      <c r="W3683" s="493" t="n">
        <v>18640.8</v>
      </c>
      <c r="X3683" s="493" t="n">
        <v>14152.54</v>
      </c>
      <c r="Y3683" s="493" t="n">
        <v>11234.25</v>
      </c>
      <c r="Z3683" s="493" t="n">
        <v>8362.200000000001</v>
      </c>
      <c r="AA3683" s="493" t="n">
        <v>10488.6</v>
      </c>
      <c r="AB3683" s="493" t="n">
        <v>15936.6</v>
      </c>
      <c r="AC3683" s="493" t="n">
        <v>6897.6</v>
      </c>
      <c r="AD3683" s="493" t="n">
        <v>20961.66</v>
      </c>
      <c r="AE3683" s="493" t="n">
        <v>22460.92</v>
      </c>
      <c r="AF3683" s="493" t="n">
        <v>8136.3</v>
      </c>
      <c r="AG3683" s="493" t="n">
        <v>23344.95</v>
      </c>
      <c r="AH3683" s="493" t="n">
        <v>17664.9</v>
      </c>
      <c r="AI3683" s="493" t="n">
        <v>14099.1</v>
      </c>
      <c r="AJ3683" s="493" t="n">
        <v>20823.6</v>
      </c>
      <c r="AK3683" s="493" t="n">
        <v>7712.1</v>
      </c>
      <c r="AL3683" s="493" t="n">
        <v>17208.9</v>
      </c>
      <c r="AM3683" s="493" t="n">
        <v>19546.35</v>
      </c>
      <c r="AN3683" s="493" t="n">
        <v>9147.9</v>
      </c>
      <c r="AO3683" s="493" t="n">
        <v>14687.4</v>
      </c>
      <c r="AP3683" s="493" t="n">
        <v>21255.9</v>
      </c>
      <c r="AQ3683" s="493" t="n">
        <v>11013.3</v>
      </c>
      <c r="AR3683" s="493" t="n">
        <v>23839.8</v>
      </c>
      <c r="AS3683" s="493" t="n">
        <v>20134.35</v>
      </c>
      <c r="AT3683" s="493" t="n">
        <v>15394.5</v>
      </c>
      <c r="AU3683" s="493" t="n">
        <v>12914.55</v>
      </c>
      <c r="AV3683" s="493" t="n">
        <v>26878.15</v>
      </c>
      <c r="AW3683" s="493" t="n">
        <v>11651.7</v>
      </c>
      <c r="AX3683" s="493" t="n">
        <v>14160.67</v>
      </c>
      <c r="AY3683" s="493" t="n">
        <v>15284.4</v>
      </c>
      <c r="AZ3683" s="493" t="n">
        <v>26208</v>
      </c>
      <c r="BA3683" s="493" t="n">
        <v>19074</v>
      </c>
      <c r="BB3683" s="493" t="n">
        <v>15338.68</v>
      </c>
      <c r="BC3683" s="493" t="n">
        <v>14427.9</v>
      </c>
      <c r="BD3683" s="493" t="n">
        <v>25345.35</v>
      </c>
      <c r="BE3683" s="493" t="n">
        <v>24445.5</v>
      </c>
      <c r="BF3683" s="493" t="n">
        <v>9294.9</v>
      </c>
      <c r="BG3683" s="493" t="n">
        <v>19023.05</v>
      </c>
      <c r="BH3683" s="493" t="n">
        <v>20778</v>
      </c>
      <c r="BI3683" s="493" t="n">
        <v>14065.7</v>
      </c>
      <c r="BJ3683" s="493" t="n">
        <v>13927.5</v>
      </c>
      <c r="BK3683" s="493" t="n">
        <v>15630.9</v>
      </c>
      <c r="BL3683" s="493" t="n">
        <v>15598.2</v>
      </c>
      <c r="BM3683" s="493" t="n">
        <v>13913.1</v>
      </c>
      <c r="BN3683" s="493" t="n">
        <v>16266</v>
      </c>
      <c r="BO3683" s="493" t="n">
        <v>19703.1</v>
      </c>
      <c r="BP3683" s="493" t="n">
        <v>6178.93</v>
      </c>
      <c r="BQ3683" s="493" t="n">
        <v>10398.92</v>
      </c>
      <c r="BR3683" s="493" t="n">
        <v>10028.1</v>
      </c>
      <c r="BS3683" s="493" t="n">
        <v>15873.6</v>
      </c>
      <c r="BT3683" s="493" t="n">
        <v>10759.95</v>
      </c>
      <c r="BU3683" s="493" t="n">
        <v>7140.08</v>
      </c>
      <c r="BV3683" s="493" t="n">
        <v>12770.25</v>
      </c>
      <c r="BW3683" s="493" t="n">
        <v>7841.7</v>
      </c>
    </row>
    <row r="3684">
      <c r="A3684" t="inlineStr">
        <is>
          <t>[C9D3] Angiotensin-II 길항제 칼슘길항제 복합제</t>
        </is>
      </c>
      <c r="B3684" t="inlineStr">
        <is>
          <t>에이치케이이노엔</t>
        </is>
      </c>
      <c r="C3684" t="inlineStr">
        <is>
          <t>엑스원</t>
        </is>
      </c>
      <c r="D3684" t="inlineStr">
        <is>
          <t>에이치케이이노엔</t>
        </is>
      </c>
      <c r="E3684" t="inlineStr">
        <is>
          <t>amlodipine adipate  ( as ),  valsartan</t>
        </is>
      </c>
      <c r="F3684" t="inlineStr">
        <is>
          <t>기타(치과의원, 치과병원 등)</t>
        </is>
      </c>
      <c r="G3684" t="inlineStr">
        <is>
          <t>Generic</t>
        </is>
      </c>
      <c r="H3684" s="493" t="n">
        <v>0</v>
      </c>
      <c r="I3684" s="493" t="n">
        <v>5.78</v>
      </c>
      <c r="J3684" s="493" t="n">
        <v>11.7</v>
      </c>
      <c r="K3684" s="493" t="n">
        <v>0</v>
      </c>
      <c r="L3684" s="493" t="n">
        <v>0</v>
      </c>
      <c r="M3684" s="493" t="n">
        <v>495</v>
      </c>
      <c r="N3684" s="493" t="n">
        <v>0</v>
      </c>
      <c r="O3684" s="493" t="n">
        <v>0</v>
      </c>
      <c r="P3684" s="493" t="n">
        <v>0</v>
      </c>
      <c r="Q3684" s="493" t="n">
        <v>580.5</v>
      </c>
      <c r="R3684" s="493" t="n">
        <v>675.9</v>
      </c>
      <c r="S3684" s="493" t="n">
        <v>0</v>
      </c>
      <c r="T3684" s="493" t="n">
        <v>774</v>
      </c>
      <c r="U3684" s="493" t="n">
        <v>0</v>
      </c>
      <c r="V3684" s="493" t="n">
        <v>271.2</v>
      </c>
      <c r="W3684" s="493" t="n">
        <v>1143</v>
      </c>
      <c r="X3684" s="493" t="n">
        <v>305.9</v>
      </c>
      <c r="Y3684" s="493" t="n">
        <v>0</v>
      </c>
      <c r="Z3684" s="493" t="n">
        <v>0</v>
      </c>
      <c r="AA3684" s="493" t="n">
        <v>0</v>
      </c>
      <c r="AB3684" s="493" t="n">
        <v>0</v>
      </c>
      <c r="AC3684" s="493" t="n">
        <v>0</v>
      </c>
      <c r="AD3684" s="493" t="n">
        <v>697.05</v>
      </c>
      <c r="AE3684" s="493" t="n">
        <v>29.26</v>
      </c>
      <c r="AF3684" s="493" t="n">
        <v>139.8</v>
      </c>
      <c r="AG3684" s="493" t="n">
        <v>0</v>
      </c>
      <c r="AH3684" s="493" t="n">
        <v>199.8</v>
      </c>
      <c r="AI3684" s="493" t="n">
        <v>206.1</v>
      </c>
      <c r="AJ3684" s="493" t="n">
        <v>205.8</v>
      </c>
      <c r="AK3684" s="493" t="n">
        <v>0</v>
      </c>
      <c r="AL3684" s="493" t="n">
        <v>0</v>
      </c>
      <c r="AM3684" s="493" t="n">
        <v>0</v>
      </c>
      <c r="AN3684" s="493" t="n">
        <v>0</v>
      </c>
      <c r="AO3684" s="493" t="n">
        <v>0</v>
      </c>
      <c r="AP3684" s="493" t="n">
        <v>0</v>
      </c>
      <c r="AQ3684" s="493" t="n">
        <v>3.64</v>
      </c>
      <c r="AR3684" s="493" t="n">
        <v>21.3</v>
      </c>
      <c r="AS3684" s="493" t="n">
        <v>0</v>
      </c>
      <c r="AT3684" s="493" t="n">
        <v>0</v>
      </c>
      <c r="AU3684" s="493" t="n">
        <v>0</v>
      </c>
      <c r="AV3684" s="493" t="n">
        <v>0</v>
      </c>
      <c r="AW3684" s="493" t="n">
        <v>0</v>
      </c>
      <c r="AX3684" s="493" t="n">
        <v>143.7</v>
      </c>
      <c r="AY3684" s="493" t="n">
        <v>0</v>
      </c>
      <c r="AZ3684" s="493" t="n">
        <v>0</v>
      </c>
      <c r="BA3684" s="493" t="n">
        <v>0</v>
      </c>
      <c r="BB3684" s="493" t="n">
        <v>0</v>
      </c>
      <c r="BC3684" s="493" t="n">
        <v>0</v>
      </c>
      <c r="BD3684" s="493" t="n">
        <v>499.7</v>
      </c>
      <c r="BE3684" s="493" t="n">
        <v>0</v>
      </c>
      <c r="BF3684" s="493" t="n">
        <v>0</v>
      </c>
      <c r="BG3684" s="493" t="n">
        <v>0</v>
      </c>
      <c r="BH3684" s="493" t="n">
        <v>0</v>
      </c>
      <c r="BI3684" s="493" t="n">
        <v>0</v>
      </c>
      <c r="BJ3684" s="493" t="n">
        <v>0</v>
      </c>
      <c r="BK3684" s="493" t="n">
        <v>0</v>
      </c>
      <c r="BL3684" s="493" t="n">
        <v>0</v>
      </c>
      <c r="BM3684" s="493" t="n">
        <v>0</v>
      </c>
      <c r="BN3684" s="493" t="n">
        <v>0</v>
      </c>
      <c r="BO3684" s="493" t="n">
        <v>0</v>
      </c>
      <c r="BP3684" s="493" t="n">
        <v>0</v>
      </c>
      <c r="BQ3684" s="493" t="n">
        <v>0</v>
      </c>
      <c r="BR3684" s="493" t="n">
        <v>0</v>
      </c>
      <c r="BS3684" s="493" t="n">
        <v>602.4</v>
      </c>
      <c r="BT3684" s="493" t="n">
        <v>0</v>
      </c>
      <c r="BU3684" s="493" t="n">
        <v>0</v>
      </c>
      <c r="BV3684" s="493" t="n">
        <v>0</v>
      </c>
      <c r="BW3684" s="493" t="n">
        <v>0</v>
      </c>
    </row>
    <row r="3685">
      <c r="A3685" t="inlineStr">
        <is>
          <t>[C9D3] Angiotensin-II 길항제 칼슘길항제 복합제</t>
        </is>
      </c>
      <c r="B3685" t="inlineStr">
        <is>
          <t>에이치케이이노엔</t>
        </is>
      </c>
      <c r="C3685" t="inlineStr">
        <is>
          <t>엑스원 플러스</t>
        </is>
      </c>
      <c r="D3685" t="inlineStr">
        <is>
          <t>에이치케이이노엔</t>
        </is>
      </c>
      <c r="E3685" t="inlineStr">
        <is>
          <t>amlodipine besylate  ( as amlodipine),  chlorthalidone,  valsartan</t>
        </is>
      </c>
      <c r="F3685" t="inlineStr">
        <is>
          <t>상급종합병원</t>
        </is>
      </c>
      <c r="G3685" t="inlineStr">
        <is>
          <t>Generic</t>
        </is>
      </c>
      <c r="H3685" s="493" t="n">
        <v>0</v>
      </c>
      <c r="I3685" s="493" t="n">
        <v>0</v>
      </c>
      <c r="J3685" s="493" t="n">
        <v>0</v>
      </c>
      <c r="K3685" s="493" t="n">
        <v>0</v>
      </c>
      <c r="L3685" s="493" t="n">
        <v>0</v>
      </c>
      <c r="M3685" s="493" t="n">
        <v>0</v>
      </c>
      <c r="N3685" s="493" t="n">
        <v>0</v>
      </c>
      <c r="O3685" s="493" t="n">
        <v>0</v>
      </c>
      <c r="P3685" s="493" t="n">
        <v>0</v>
      </c>
      <c r="Q3685" s="493" t="n">
        <v>0</v>
      </c>
      <c r="R3685" s="493" t="n">
        <v>0</v>
      </c>
      <c r="S3685" s="493" t="n">
        <v>0</v>
      </c>
      <c r="T3685" s="493" t="n">
        <v>0</v>
      </c>
      <c r="U3685" s="493" t="n">
        <v>0</v>
      </c>
      <c r="V3685" s="493" t="n">
        <v>0</v>
      </c>
      <c r="W3685" s="493" t="n">
        <v>0</v>
      </c>
      <c r="X3685" s="493" t="n">
        <v>0</v>
      </c>
      <c r="Y3685" s="493" t="n">
        <v>0</v>
      </c>
      <c r="Z3685" s="493" t="n">
        <v>0</v>
      </c>
      <c r="AA3685" s="493" t="n">
        <v>0</v>
      </c>
      <c r="AB3685" s="493" t="n">
        <v>0</v>
      </c>
      <c r="AC3685" s="493" t="n">
        <v>0</v>
      </c>
      <c r="AD3685" s="493" t="n">
        <v>0</v>
      </c>
      <c r="AE3685" s="493" t="n">
        <v>0</v>
      </c>
      <c r="AF3685" s="493" t="n">
        <v>0</v>
      </c>
      <c r="AG3685" s="493" t="n">
        <v>0</v>
      </c>
      <c r="AH3685" s="493" t="n">
        <v>0</v>
      </c>
      <c r="AI3685" s="493" t="n">
        <v>0</v>
      </c>
      <c r="AJ3685" s="493" t="n">
        <v>0</v>
      </c>
      <c r="AK3685" s="493" t="n">
        <v>0</v>
      </c>
      <c r="AL3685" s="493" t="n">
        <v>0</v>
      </c>
      <c r="AM3685" s="493" t="n">
        <v>0</v>
      </c>
      <c r="AN3685" s="493" t="n">
        <v>0</v>
      </c>
      <c r="AO3685" s="493" t="n">
        <v>0</v>
      </c>
      <c r="AP3685" s="493" t="n">
        <v>0</v>
      </c>
      <c r="AQ3685" s="493" t="n">
        <v>0</v>
      </c>
      <c r="AR3685" s="493" t="n">
        <v>0</v>
      </c>
      <c r="AS3685" s="493" t="n">
        <v>0</v>
      </c>
      <c r="AT3685" s="493" t="n">
        <v>0</v>
      </c>
      <c r="AU3685" s="493" t="n">
        <v>0</v>
      </c>
      <c r="AV3685" s="493" t="n">
        <v>0</v>
      </c>
      <c r="AW3685" s="493" t="n">
        <v>0</v>
      </c>
      <c r="AX3685" s="493" t="n">
        <v>0</v>
      </c>
      <c r="AY3685" s="493" t="n">
        <v>0</v>
      </c>
      <c r="AZ3685" s="493" t="n">
        <v>0</v>
      </c>
      <c r="BA3685" s="493" t="n">
        <v>0</v>
      </c>
      <c r="BB3685" s="493" t="n">
        <v>0</v>
      </c>
      <c r="BC3685" s="493" t="n">
        <v>0</v>
      </c>
      <c r="BD3685" s="493" t="n">
        <v>0</v>
      </c>
      <c r="BE3685" s="493" t="n">
        <v>0</v>
      </c>
      <c r="BF3685" s="493" t="n">
        <v>0</v>
      </c>
      <c r="BG3685" s="493" t="n">
        <v>0</v>
      </c>
      <c r="BH3685" s="493" t="n">
        <v>0</v>
      </c>
      <c r="BI3685" s="493" t="n">
        <v>0</v>
      </c>
      <c r="BJ3685" s="493" t="n">
        <v>0</v>
      </c>
      <c r="BK3685" s="493" t="n">
        <v>0</v>
      </c>
      <c r="BL3685" s="493" t="n">
        <v>0</v>
      </c>
      <c r="BM3685" s="493" t="n">
        <v>0</v>
      </c>
      <c r="BN3685" s="493" t="n">
        <v>0</v>
      </c>
      <c r="BO3685" s="493" t="n">
        <v>0</v>
      </c>
      <c r="BP3685" s="493" t="n">
        <v>0</v>
      </c>
      <c r="BQ3685" s="493" t="n">
        <v>0</v>
      </c>
      <c r="BR3685" s="493" t="n">
        <v>0</v>
      </c>
      <c r="BS3685" s="493" t="n">
        <v>0</v>
      </c>
      <c r="BT3685" s="493" t="n">
        <v>390.04</v>
      </c>
      <c r="BU3685" s="493" t="n">
        <v>752.6</v>
      </c>
      <c r="BV3685" s="493" t="n">
        <v>5167.1</v>
      </c>
      <c r="BW3685" s="493" t="n">
        <v>10464.73</v>
      </c>
    </row>
    <row r="3686">
      <c r="A3686" t="inlineStr">
        <is>
          <t>[C9D3] Angiotensin-II 길항제 칼슘길항제 복합제</t>
        </is>
      </c>
      <c r="B3686" t="inlineStr">
        <is>
          <t>에이치케이이노엔</t>
        </is>
      </c>
      <c r="C3686" t="inlineStr">
        <is>
          <t>엑스원 플러스</t>
        </is>
      </c>
      <c r="D3686" t="inlineStr">
        <is>
          <t>에이치케이이노엔</t>
        </is>
      </c>
      <c r="E3686" t="inlineStr">
        <is>
          <t>amlodipine besylate  ( as amlodipine),  chlorthalidone,  valsartan</t>
        </is>
      </c>
      <c r="F3686" t="inlineStr">
        <is>
          <t>종합병원</t>
        </is>
      </c>
      <c r="G3686" t="inlineStr">
        <is>
          <t>Generic</t>
        </is>
      </c>
      <c r="H3686" s="493" t="n">
        <v>0</v>
      </c>
      <c r="I3686" s="493" t="n">
        <v>0</v>
      </c>
      <c r="J3686" s="493" t="n">
        <v>0</v>
      </c>
      <c r="K3686" s="493" t="n">
        <v>0</v>
      </c>
      <c r="L3686" s="493" t="n">
        <v>0</v>
      </c>
      <c r="M3686" s="493" t="n">
        <v>0</v>
      </c>
      <c r="N3686" s="493" t="n">
        <v>0</v>
      </c>
      <c r="O3686" s="493" t="n">
        <v>0</v>
      </c>
      <c r="P3686" s="493" t="n">
        <v>0</v>
      </c>
      <c r="Q3686" s="493" t="n">
        <v>0</v>
      </c>
      <c r="R3686" s="493" t="n">
        <v>0</v>
      </c>
      <c r="S3686" s="493" t="n">
        <v>0</v>
      </c>
      <c r="T3686" s="493" t="n">
        <v>0</v>
      </c>
      <c r="U3686" s="493" t="n">
        <v>0</v>
      </c>
      <c r="V3686" s="493" t="n">
        <v>0</v>
      </c>
      <c r="W3686" s="493" t="n">
        <v>0</v>
      </c>
      <c r="X3686" s="493" t="n">
        <v>0</v>
      </c>
      <c r="Y3686" s="493" t="n">
        <v>0</v>
      </c>
      <c r="Z3686" s="493" t="n">
        <v>0</v>
      </c>
      <c r="AA3686" s="493" t="n">
        <v>0</v>
      </c>
      <c r="AB3686" s="493" t="n">
        <v>0</v>
      </c>
      <c r="AC3686" s="493" t="n">
        <v>0</v>
      </c>
      <c r="AD3686" s="493" t="n">
        <v>0</v>
      </c>
      <c r="AE3686" s="493" t="n">
        <v>0</v>
      </c>
      <c r="AF3686" s="493" t="n">
        <v>0</v>
      </c>
      <c r="AG3686" s="493" t="n">
        <v>0</v>
      </c>
      <c r="AH3686" s="493" t="n">
        <v>0</v>
      </c>
      <c r="AI3686" s="493" t="n">
        <v>0</v>
      </c>
      <c r="AJ3686" s="493" t="n">
        <v>0</v>
      </c>
      <c r="AK3686" s="493" t="n">
        <v>0</v>
      </c>
      <c r="AL3686" s="493" t="n">
        <v>0</v>
      </c>
      <c r="AM3686" s="493" t="n">
        <v>0</v>
      </c>
      <c r="AN3686" s="493" t="n">
        <v>0</v>
      </c>
      <c r="AO3686" s="493" t="n">
        <v>0</v>
      </c>
      <c r="AP3686" s="493" t="n">
        <v>0</v>
      </c>
      <c r="AQ3686" s="493" t="n">
        <v>0</v>
      </c>
      <c r="AR3686" s="493" t="n">
        <v>0</v>
      </c>
      <c r="AS3686" s="493" t="n">
        <v>0</v>
      </c>
      <c r="AT3686" s="493" t="n">
        <v>0</v>
      </c>
      <c r="AU3686" s="493" t="n">
        <v>0</v>
      </c>
      <c r="AV3686" s="493" t="n">
        <v>0</v>
      </c>
      <c r="AW3686" s="493" t="n">
        <v>0</v>
      </c>
      <c r="AX3686" s="493" t="n">
        <v>0</v>
      </c>
      <c r="AY3686" s="493" t="n">
        <v>0</v>
      </c>
      <c r="AZ3686" s="493" t="n">
        <v>0</v>
      </c>
      <c r="BA3686" s="493" t="n">
        <v>0</v>
      </c>
      <c r="BB3686" s="493" t="n">
        <v>0</v>
      </c>
      <c r="BC3686" s="493" t="n">
        <v>0</v>
      </c>
      <c r="BD3686" s="493" t="n">
        <v>0</v>
      </c>
      <c r="BE3686" s="493" t="n">
        <v>0</v>
      </c>
      <c r="BF3686" s="493" t="n">
        <v>0</v>
      </c>
      <c r="BG3686" s="493" t="n">
        <v>0</v>
      </c>
      <c r="BH3686" s="493" t="n">
        <v>0</v>
      </c>
      <c r="BI3686" s="493" t="n">
        <v>0</v>
      </c>
      <c r="BJ3686" s="493" t="n">
        <v>0</v>
      </c>
      <c r="BK3686" s="493" t="n">
        <v>0</v>
      </c>
      <c r="BL3686" s="493" t="n">
        <v>0</v>
      </c>
      <c r="BM3686" s="493" t="n">
        <v>0</v>
      </c>
      <c r="BN3686" s="493" t="n">
        <v>0</v>
      </c>
      <c r="BO3686" s="493" t="n">
        <v>0</v>
      </c>
      <c r="BP3686" s="493" t="n">
        <v>0</v>
      </c>
      <c r="BQ3686" s="493" t="n">
        <v>248.4</v>
      </c>
      <c r="BR3686" s="493" t="n">
        <v>821.03</v>
      </c>
      <c r="BS3686" s="493" t="n">
        <v>967.2</v>
      </c>
      <c r="BT3686" s="493" t="n">
        <v>944.0700000000001</v>
      </c>
      <c r="BU3686" s="493" t="n">
        <v>4255.15</v>
      </c>
      <c r="BV3686" s="493" t="n">
        <v>2743.78</v>
      </c>
      <c r="BW3686" s="493" t="n">
        <v>9533.74</v>
      </c>
    </row>
    <row r="3687">
      <c r="A3687" t="inlineStr">
        <is>
          <t>[C9D3] Angiotensin-II 길항제 칼슘길항제 복합제</t>
        </is>
      </c>
      <c r="B3687" t="inlineStr">
        <is>
          <t>에이치케이이노엔</t>
        </is>
      </c>
      <c r="C3687" t="inlineStr">
        <is>
          <t>엑스원 플러스</t>
        </is>
      </c>
      <c r="D3687" t="inlineStr">
        <is>
          <t>에이치케이이노엔</t>
        </is>
      </c>
      <c r="E3687" t="inlineStr">
        <is>
          <t>amlodipine besylate  ( as amlodipine),  chlorthalidone,  valsartan</t>
        </is>
      </c>
      <c r="F3687" t="inlineStr">
        <is>
          <t>병원</t>
        </is>
      </c>
      <c r="G3687" t="inlineStr">
        <is>
          <t>Generic</t>
        </is>
      </c>
      <c r="H3687" s="493" t="n">
        <v>0</v>
      </c>
      <c r="I3687" s="493" t="n">
        <v>0</v>
      </c>
      <c r="J3687" s="493" t="n">
        <v>0</v>
      </c>
      <c r="K3687" s="493" t="n">
        <v>0</v>
      </c>
      <c r="L3687" s="493" t="n">
        <v>0</v>
      </c>
      <c r="M3687" s="493" t="n">
        <v>0</v>
      </c>
      <c r="N3687" s="493" t="n">
        <v>0</v>
      </c>
      <c r="O3687" s="493" t="n">
        <v>0</v>
      </c>
      <c r="P3687" s="493" t="n">
        <v>0</v>
      </c>
      <c r="Q3687" s="493" t="n">
        <v>0</v>
      </c>
      <c r="R3687" s="493" t="n">
        <v>0</v>
      </c>
      <c r="S3687" s="493" t="n">
        <v>0</v>
      </c>
      <c r="T3687" s="493" t="n">
        <v>0</v>
      </c>
      <c r="U3687" s="493" t="n">
        <v>0</v>
      </c>
      <c r="V3687" s="493" t="n">
        <v>0</v>
      </c>
      <c r="W3687" s="493" t="n">
        <v>0</v>
      </c>
      <c r="X3687" s="493" t="n">
        <v>0</v>
      </c>
      <c r="Y3687" s="493" t="n">
        <v>0</v>
      </c>
      <c r="Z3687" s="493" t="n">
        <v>0</v>
      </c>
      <c r="AA3687" s="493" t="n">
        <v>0</v>
      </c>
      <c r="AB3687" s="493" t="n">
        <v>0</v>
      </c>
      <c r="AC3687" s="493" t="n">
        <v>0</v>
      </c>
      <c r="AD3687" s="493" t="n">
        <v>0</v>
      </c>
      <c r="AE3687" s="493" t="n">
        <v>0</v>
      </c>
      <c r="AF3687" s="493" t="n">
        <v>0</v>
      </c>
      <c r="AG3687" s="493" t="n">
        <v>0</v>
      </c>
      <c r="AH3687" s="493" t="n">
        <v>0</v>
      </c>
      <c r="AI3687" s="493" t="n">
        <v>0</v>
      </c>
      <c r="AJ3687" s="493" t="n">
        <v>0</v>
      </c>
      <c r="AK3687" s="493" t="n">
        <v>0</v>
      </c>
      <c r="AL3687" s="493" t="n">
        <v>0</v>
      </c>
      <c r="AM3687" s="493" t="n">
        <v>0</v>
      </c>
      <c r="AN3687" s="493" t="n">
        <v>0</v>
      </c>
      <c r="AO3687" s="493" t="n">
        <v>0</v>
      </c>
      <c r="AP3687" s="493" t="n">
        <v>0</v>
      </c>
      <c r="AQ3687" s="493" t="n">
        <v>0</v>
      </c>
      <c r="AR3687" s="493" t="n">
        <v>0</v>
      </c>
      <c r="AS3687" s="493" t="n">
        <v>0</v>
      </c>
      <c r="AT3687" s="493" t="n">
        <v>0</v>
      </c>
      <c r="AU3687" s="493" t="n">
        <v>0</v>
      </c>
      <c r="AV3687" s="493" t="n">
        <v>0</v>
      </c>
      <c r="AW3687" s="493" t="n">
        <v>0</v>
      </c>
      <c r="AX3687" s="493" t="n">
        <v>0</v>
      </c>
      <c r="AY3687" s="493" t="n">
        <v>0</v>
      </c>
      <c r="AZ3687" s="493" t="n">
        <v>0</v>
      </c>
      <c r="BA3687" s="493" t="n">
        <v>0</v>
      </c>
      <c r="BB3687" s="493" t="n">
        <v>0</v>
      </c>
      <c r="BC3687" s="493" t="n">
        <v>0</v>
      </c>
      <c r="BD3687" s="493" t="n">
        <v>0</v>
      </c>
      <c r="BE3687" s="493" t="n">
        <v>0</v>
      </c>
      <c r="BF3687" s="493" t="n">
        <v>0</v>
      </c>
      <c r="BG3687" s="493" t="n">
        <v>0</v>
      </c>
      <c r="BH3687" s="493" t="n">
        <v>0</v>
      </c>
      <c r="BI3687" s="493" t="n">
        <v>0</v>
      </c>
      <c r="BJ3687" s="493" t="n">
        <v>0</v>
      </c>
      <c r="BK3687" s="493" t="n">
        <v>0</v>
      </c>
      <c r="BL3687" s="493" t="n">
        <v>0</v>
      </c>
      <c r="BM3687" s="493" t="n">
        <v>0</v>
      </c>
      <c r="BN3687" s="493" t="n">
        <v>0</v>
      </c>
      <c r="BO3687" s="493" t="n">
        <v>0</v>
      </c>
      <c r="BP3687" s="493" t="n">
        <v>0</v>
      </c>
      <c r="BQ3687" s="493" t="n">
        <v>0</v>
      </c>
      <c r="BR3687" s="493" t="n">
        <v>430.2</v>
      </c>
      <c r="BS3687" s="493" t="n">
        <v>0</v>
      </c>
      <c r="BT3687" s="493" t="n">
        <v>775.98</v>
      </c>
      <c r="BU3687" s="493" t="n">
        <v>947.65</v>
      </c>
      <c r="BV3687" s="493" t="n">
        <v>1363.16</v>
      </c>
      <c r="BW3687" s="493" t="n">
        <v>1706.64</v>
      </c>
    </row>
    <row r="3688">
      <c r="A3688" t="inlineStr">
        <is>
          <t>[C9D3] Angiotensin-II 길항제 칼슘길항제 복합제</t>
        </is>
      </c>
      <c r="B3688" t="inlineStr">
        <is>
          <t>에이치케이이노엔</t>
        </is>
      </c>
      <c r="C3688" t="inlineStr">
        <is>
          <t>엑스원 플러스</t>
        </is>
      </c>
      <c r="D3688" t="inlineStr">
        <is>
          <t>에이치케이이노엔</t>
        </is>
      </c>
      <c r="E3688" t="inlineStr">
        <is>
          <t>amlodipine besylate  ( as amlodipine),  chlorthalidone,  valsartan</t>
        </is>
      </c>
      <c r="F3688" t="inlineStr">
        <is>
          <t>의원</t>
        </is>
      </c>
      <c r="G3688" t="inlineStr">
        <is>
          <t>Generic</t>
        </is>
      </c>
      <c r="H3688" s="493" t="n">
        <v>0</v>
      </c>
      <c r="I3688" s="493" t="n">
        <v>0</v>
      </c>
      <c r="J3688" s="493" t="n">
        <v>0</v>
      </c>
      <c r="K3688" s="493" t="n">
        <v>0</v>
      </c>
      <c r="L3688" s="493" t="n">
        <v>0</v>
      </c>
      <c r="M3688" s="493" t="n">
        <v>0</v>
      </c>
      <c r="N3688" s="493" t="n">
        <v>0</v>
      </c>
      <c r="O3688" s="493" t="n">
        <v>0</v>
      </c>
      <c r="P3688" s="493" t="n">
        <v>0</v>
      </c>
      <c r="Q3688" s="493" t="n">
        <v>0</v>
      </c>
      <c r="R3688" s="493" t="n">
        <v>0</v>
      </c>
      <c r="S3688" s="493" t="n">
        <v>0</v>
      </c>
      <c r="T3688" s="493" t="n">
        <v>0</v>
      </c>
      <c r="U3688" s="493" t="n">
        <v>0</v>
      </c>
      <c r="V3688" s="493" t="n">
        <v>0</v>
      </c>
      <c r="W3688" s="493" t="n">
        <v>0</v>
      </c>
      <c r="X3688" s="493" t="n">
        <v>0</v>
      </c>
      <c r="Y3688" s="493" t="n">
        <v>0</v>
      </c>
      <c r="Z3688" s="493" t="n">
        <v>0</v>
      </c>
      <c r="AA3688" s="493" t="n">
        <v>0</v>
      </c>
      <c r="AB3688" s="493" t="n">
        <v>0</v>
      </c>
      <c r="AC3688" s="493" t="n">
        <v>0</v>
      </c>
      <c r="AD3688" s="493" t="n">
        <v>0</v>
      </c>
      <c r="AE3688" s="493" t="n">
        <v>0</v>
      </c>
      <c r="AF3688" s="493" t="n">
        <v>0</v>
      </c>
      <c r="AG3688" s="493" t="n">
        <v>0</v>
      </c>
      <c r="AH3688" s="493" t="n">
        <v>0</v>
      </c>
      <c r="AI3688" s="493" t="n">
        <v>0</v>
      </c>
      <c r="AJ3688" s="493" t="n">
        <v>0</v>
      </c>
      <c r="AK3688" s="493" t="n">
        <v>0</v>
      </c>
      <c r="AL3688" s="493" t="n">
        <v>0</v>
      </c>
      <c r="AM3688" s="493" t="n">
        <v>0</v>
      </c>
      <c r="AN3688" s="493" t="n">
        <v>0</v>
      </c>
      <c r="AO3688" s="493" t="n">
        <v>0</v>
      </c>
      <c r="AP3688" s="493" t="n">
        <v>0</v>
      </c>
      <c r="AQ3688" s="493" t="n">
        <v>0</v>
      </c>
      <c r="AR3688" s="493" t="n">
        <v>0</v>
      </c>
      <c r="AS3688" s="493" t="n">
        <v>0</v>
      </c>
      <c r="AT3688" s="493" t="n">
        <v>0</v>
      </c>
      <c r="AU3688" s="493" t="n">
        <v>0</v>
      </c>
      <c r="AV3688" s="493" t="n">
        <v>0</v>
      </c>
      <c r="AW3688" s="493" t="n">
        <v>0</v>
      </c>
      <c r="AX3688" s="493" t="n">
        <v>0</v>
      </c>
      <c r="AY3688" s="493" t="n">
        <v>0</v>
      </c>
      <c r="AZ3688" s="493" t="n">
        <v>0</v>
      </c>
      <c r="BA3688" s="493" t="n">
        <v>0</v>
      </c>
      <c r="BB3688" s="493" t="n">
        <v>0</v>
      </c>
      <c r="BC3688" s="493" t="n">
        <v>0</v>
      </c>
      <c r="BD3688" s="493" t="n">
        <v>0</v>
      </c>
      <c r="BE3688" s="493" t="n">
        <v>0</v>
      </c>
      <c r="BF3688" s="493" t="n">
        <v>0</v>
      </c>
      <c r="BG3688" s="493" t="n">
        <v>0</v>
      </c>
      <c r="BH3688" s="493" t="n">
        <v>0</v>
      </c>
      <c r="BI3688" s="493" t="n">
        <v>0</v>
      </c>
      <c r="BJ3688" s="493" t="n">
        <v>0</v>
      </c>
      <c r="BK3688" s="493" t="n">
        <v>0</v>
      </c>
      <c r="BL3688" s="493" t="n">
        <v>0</v>
      </c>
      <c r="BM3688" s="493" t="n">
        <v>0</v>
      </c>
      <c r="BN3688" s="493" t="n">
        <v>0</v>
      </c>
      <c r="BO3688" s="493" t="n">
        <v>0</v>
      </c>
      <c r="BP3688" s="493" t="n">
        <v>0</v>
      </c>
      <c r="BQ3688" s="493" t="n">
        <v>68057.13</v>
      </c>
      <c r="BR3688" s="493" t="n">
        <v>96201.69</v>
      </c>
      <c r="BS3688" s="493" t="n">
        <v>134428.56</v>
      </c>
      <c r="BT3688" s="493" t="n">
        <v>141930.14</v>
      </c>
      <c r="BU3688" s="493" t="n">
        <v>154579.09</v>
      </c>
      <c r="BV3688" s="493" t="n">
        <v>146950.07</v>
      </c>
      <c r="BW3688" s="493" t="n">
        <v>150633.51</v>
      </c>
    </row>
    <row r="3689">
      <c r="A3689" t="inlineStr">
        <is>
          <t>[C9D3] Angiotensin-II 길항제 칼슘길항제 복합제</t>
        </is>
      </c>
      <c r="B3689" t="inlineStr">
        <is>
          <t>에이치케이이노엔</t>
        </is>
      </c>
      <c r="C3689" t="inlineStr">
        <is>
          <t>엑스원 플러스</t>
        </is>
      </c>
      <c r="D3689" t="inlineStr">
        <is>
          <t>에이치케이이노엔</t>
        </is>
      </c>
      <c r="E3689" t="inlineStr">
        <is>
          <t>amlodipine besylate  ( as amlodipine),  chlorthalidone,  valsartan</t>
        </is>
      </c>
      <c r="F3689" t="inlineStr">
        <is>
          <t>보건소</t>
        </is>
      </c>
      <c r="G3689" t="inlineStr">
        <is>
          <t>Generic</t>
        </is>
      </c>
      <c r="H3689" s="493" t="n">
        <v>0</v>
      </c>
      <c r="I3689" s="493" t="n">
        <v>0</v>
      </c>
      <c r="J3689" s="493" t="n">
        <v>0</v>
      </c>
      <c r="K3689" s="493" t="n">
        <v>0</v>
      </c>
      <c r="L3689" s="493" t="n">
        <v>0</v>
      </c>
      <c r="M3689" s="493" t="n">
        <v>0</v>
      </c>
      <c r="N3689" s="493" t="n">
        <v>0</v>
      </c>
      <c r="O3689" s="493" t="n">
        <v>0</v>
      </c>
      <c r="P3689" s="493" t="n">
        <v>0</v>
      </c>
      <c r="Q3689" s="493" t="n">
        <v>0</v>
      </c>
      <c r="R3689" s="493" t="n">
        <v>0</v>
      </c>
      <c r="S3689" s="493" t="n">
        <v>0</v>
      </c>
      <c r="T3689" s="493" t="n">
        <v>0</v>
      </c>
      <c r="U3689" s="493" t="n">
        <v>0</v>
      </c>
      <c r="V3689" s="493" t="n">
        <v>0</v>
      </c>
      <c r="W3689" s="493" t="n">
        <v>0</v>
      </c>
      <c r="X3689" s="493" t="n">
        <v>0</v>
      </c>
      <c r="Y3689" s="493" t="n">
        <v>0</v>
      </c>
      <c r="Z3689" s="493" t="n">
        <v>0</v>
      </c>
      <c r="AA3689" s="493" t="n">
        <v>0</v>
      </c>
      <c r="AB3689" s="493" t="n">
        <v>0</v>
      </c>
      <c r="AC3689" s="493" t="n">
        <v>0</v>
      </c>
      <c r="AD3689" s="493" t="n">
        <v>0</v>
      </c>
      <c r="AE3689" s="493" t="n">
        <v>0</v>
      </c>
      <c r="AF3689" s="493" t="n">
        <v>0</v>
      </c>
      <c r="AG3689" s="493" t="n">
        <v>0</v>
      </c>
      <c r="AH3689" s="493" t="n">
        <v>0</v>
      </c>
      <c r="AI3689" s="493" t="n">
        <v>0</v>
      </c>
      <c r="AJ3689" s="493" t="n">
        <v>0</v>
      </c>
      <c r="AK3689" s="493" t="n">
        <v>0</v>
      </c>
      <c r="AL3689" s="493" t="n">
        <v>0</v>
      </c>
      <c r="AM3689" s="493" t="n">
        <v>0</v>
      </c>
      <c r="AN3689" s="493" t="n">
        <v>0</v>
      </c>
      <c r="AO3689" s="493" t="n">
        <v>0</v>
      </c>
      <c r="AP3689" s="493" t="n">
        <v>0</v>
      </c>
      <c r="AQ3689" s="493" t="n">
        <v>0</v>
      </c>
      <c r="AR3689" s="493" t="n">
        <v>0</v>
      </c>
      <c r="AS3689" s="493" t="n">
        <v>0</v>
      </c>
      <c r="AT3689" s="493" t="n">
        <v>0</v>
      </c>
      <c r="AU3689" s="493" t="n">
        <v>0</v>
      </c>
      <c r="AV3689" s="493" t="n">
        <v>0</v>
      </c>
      <c r="AW3689" s="493" t="n">
        <v>0</v>
      </c>
      <c r="AX3689" s="493" t="n">
        <v>0</v>
      </c>
      <c r="AY3689" s="493" t="n">
        <v>0</v>
      </c>
      <c r="AZ3689" s="493" t="n">
        <v>0</v>
      </c>
      <c r="BA3689" s="493" t="n">
        <v>0</v>
      </c>
      <c r="BB3689" s="493" t="n">
        <v>0</v>
      </c>
      <c r="BC3689" s="493" t="n">
        <v>0</v>
      </c>
      <c r="BD3689" s="493" t="n">
        <v>0</v>
      </c>
      <c r="BE3689" s="493" t="n">
        <v>0</v>
      </c>
      <c r="BF3689" s="493" t="n">
        <v>0</v>
      </c>
      <c r="BG3689" s="493" t="n">
        <v>0</v>
      </c>
      <c r="BH3689" s="493" t="n">
        <v>0</v>
      </c>
      <c r="BI3689" s="493" t="n">
        <v>0</v>
      </c>
      <c r="BJ3689" s="493" t="n">
        <v>0</v>
      </c>
      <c r="BK3689" s="493" t="n">
        <v>0</v>
      </c>
      <c r="BL3689" s="493" t="n">
        <v>0</v>
      </c>
      <c r="BM3689" s="493" t="n">
        <v>0</v>
      </c>
      <c r="BN3689" s="493" t="n">
        <v>0</v>
      </c>
      <c r="BO3689" s="493" t="n">
        <v>0</v>
      </c>
      <c r="BP3689" s="493" t="n">
        <v>0</v>
      </c>
      <c r="BQ3689" s="493" t="n">
        <v>618</v>
      </c>
      <c r="BR3689" s="493" t="n">
        <v>780</v>
      </c>
      <c r="BS3689" s="493" t="n">
        <v>1617.6</v>
      </c>
      <c r="BT3689" s="493" t="n">
        <v>43.5</v>
      </c>
      <c r="BU3689" s="493" t="n">
        <v>1222.2</v>
      </c>
      <c r="BV3689" s="493" t="n">
        <v>700.2</v>
      </c>
      <c r="BW3689" s="493" t="n">
        <v>1224.6</v>
      </c>
    </row>
    <row r="3690">
      <c r="A3690" t="inlineStr">
        <is>
          <t>[C9D3] Angiotensin-II 길항제 칼슘길항제 복합제</t>
        </is>
      </c>
      <c r="B3690" t="inlineStr">
        <is>
          <t>에이프로젠바이오로직스</t>
        </is>
      </c>
      <c r="C3690" t="inlineStr">
        <is>
          <t>엑사디핀</t>
        </is>
      </c>
      <c r="D3690" t="inlineStr">
        <is>
          <t>에이프로젠바이오로직스</t>
        </is>
      </c>
      <c r="E3690" t="inlineStr">
        <is>
          <t>amlodipine besylate,  valsartan</t>
        </is>
      </c>
      <c r="F3690" t="inlineStr">
        <is>
          <t>종합병원</t>
        </is>
      </c>
      <c r="G3690" t="inlineStr">
        <is>
          <t>Generic</t>
        </is>
      </c>
      <c r="H3690" s="493" t="n">
        <v>0</v>
      </c>
      <c r="I3690" s="493" t="n">
        <v>480</v>
      </c>
      <c r="J3690" s="493" t="n">
        <v>1216</v>
      </c>
      <c r="K3690" s="493" t="n">
        <v>0</v>
      </c>
      <c r="L3690" s="493" t="n">
        <v>0</v>
      </c>
      <c r="M3690" s="493" t="n">
        <v>0</v>
      </c>
      <c r="N3690" s="493" t="n">
        <v>0</v>
      </c>
      <c r="O3690" s="493" t="n">
        <v>1918.4</v>
      </c>
      <c r="P3690" s="493" t="n">
        <v>0</v>
      </c>
      <c r="Q3690" s="493" t="n">
        <v>0</v>
      </c>
      <c r="R3690" s="493" t="n">
        <v>0</v>
      </c>
      <c r="S3690" s="493" t="n">
        <v>0</v>
      </c>
      <c r="T3690" s="493" t="n">
        <v>0</v>
      </c>
      <c r="U3690" s="493" t="n">
        <v>0</v>
      </c>
      <c r="V3690" s="493" t="n">
        <v>0</v>
      </c>
      <c r="W3690" s="493" t="n">
        <v>1520</v>
      </c>
      <c r="X3690" s="493" t="n">
        <v>0</v>
      </c>
      <c r="Y3690" s="493" t="n">
        <v>0</v>
      </c>
      <c r="Z3690" s="493" t="n">
        <v>0</v>
      </c>
      <c r="AA3690" s="493" t="n">
        <v>0</v>
      </c>
      <c r="AB3690" s="493" t="n">
        <v>0</v>
      </c>
      <c r="AC3690" s="493" t="n">
        <v>2544</v>
      </c>
      <c r="AD3690" s="493" t="n">
        <v>479.4</v>
      </c>
      <c r="AE3690" s="493" t="n">
        <v>0</v>
      </c>
      <c r="AF3690" s="493" t="n">
        <v>479.4</v>
      </c>
      <c r="AG3690" s="493" t="n">
        <v>15384.41</v>
      </c>
      <c r="AH3690" s="493" t="n">
        <v>3888.48</v>
      </c>
      <c r="AI3690" s="493" t="n">
        <v>21094.4</v>
      </c>
      <c r="AJ3690" s="493" t="n">
        <v>9569.23</v>
      </c>
      <c r="AK3690" s="493" t="n">
        <v>21574.5</v>
      </c>
      <c r="AL3690" s="493" t="n">
        <v>24611.46</v>
      </c>
      <c r="AM3690" s="493" t="n">
        <v>21454.04</v>
      </c>
      <c r="AN3690" s="493" t="n">
        <v>7141.06</v>
      </c>
      <c r="AO3690" s="493" t="n">
        <v>15011.96</v>
      </c>
      <c r="AP3690" s="493" t="n">
        <v>10593.64</v>
      </c>
      <c r="AQ3690" s="493" t="n">
        <v>12366.32</v>
      </c>
      <c r="AR3690" s="493" t="n">
        <v>20417.12</v>
      </c>
      <c r="AS3690" s="493" t="n">
        <v>33512.8</v>
      </c>
      <c r="AT3690" s="493" t="n">
        <v>21183.36</v>
      </c>
      <c r="AU3690" s="493" t="n">
        <v>28325.58</v>
      </c>
      <c r="AV3690" s="493" t="n">
        <v>18405.04</v>
      </c>
      <c r="AW3690" s="493" t="n">
        <v>9410.84</v>
      </c>
      <c r="AX3690" s="493" t="n">
        <v>32017.46</v>
      </c>
      <c r="AY3690" s="493" t="n">
        <v>26814.16</v>
      </c>
      <c r="AZ3690" s="493" t="n">
        <v>27665.37</v>
      </c>
      <c r="BA3690" s="493" t="n">
        <v>26906.82</v>
      </c>
      <c r="BB3690" s="493" t="n">
        <v>49493.12</v>
      </c>
      <c r="BC3690" s="493" t="n">
        <v>50597.07</v>
      </c>
      <c r="BD3690" s="493" t="n">
        <v>13436.04</v>
      </c>
      <c r="BE3690" s="493" t="n">
        <v>15729.06</v>
      </c>
      <c r="BF3690" s="493" t="n">
        <v>25657.36</v>
      </c>
      <c r="BG3690" s="493" t="n">
        <v>12807</v>
      </c>
      <c r="BH3690" s="493" t="n">
        <v>40556.38</v>
      </c>
      <c r="BI3690" s="493" t="n">
        <v>17673.67</v>
      </c>
      <c r="BJ3690" s="493" t="n">
        <v>54714.43</v>
      </c>
      <c r="BK3690" s="493" t="n">
        <v>39811.79</v>
      </c>
      <c r="BL3690" s="493" t="n">
        <v>23448.1</v>
      </c>
      <c r="BM3690" s="493" t="n">
        <v>14044.58</v>
      </c>
      <c r="BN3690" s="493" t="n">
        <v>27340.16</v>
      </c>
      <c r="BO3690" s="493" t="n">
        <v>22327.57</v>
      </c>
      <c r="BP3690" s="493" t="n">
        <v>17382.38</v>
      </c>
      <c r="BQ3690" s="493" t="n">
        <v>11092.7</v>
      </c>
      <c r="BR3690" s="493" t="n">
        <v>855.9</v>
      </c>
      <c r="BS3690" s="493" t="n">
        <v>9594.1</v>
      </c>
      <c r="BT3690" s="493" t="n">
        <v>4474.48</v>
      </c>
      <c r="BU3690" s="493" t="n">
        <v>8923.450000000001</v>
      </c>
      <c r="BV3690" s="493" t="n">
        <v>14043.44</v>
      </c>
      <c r="BW3690" s="493" t="n">
        <v>2526.9</v>
      </c>
    </row>
    <row r="3691">
      <c r="A3691" t="inlineStr">
        <is>
          <t>[C9D3] Angiotensin-II 길항제 칼슘길항제 복합제</t>
        </is>
      </c>
      <c r="B3691" t="inlineStr">
        <is>
          <t>에이프로젠바이오로직스</t>
        </is>
      </c>
      <c r="C3691" t="inlineStr">
        <is>
          <t>엑사디핀</t>
        </is>
      </c>
      <c r="D3691" t="inlineStr">
        <is>
          <t>에이프로젠바이오로직스</t>
        </is>
      </c>
      <c r="E3691" t="inlineStr">
        <is>
          <t>amlodipine besylate,  valsartan</t>
        </is>
      </c>
      <c r="F3691" t="inlineStr">
        <is>
          <t>병원</t>
        </is>
      </c>
      <c r="G3691" t="inlineStr">
        <is>
          <t>Generic</t>
        </is>
      </c>
      <c r="H3691" s="493" t="n">
        <v>3603.62</v>
      </c>
      <c r="I3691" s="493" t="n">
        <v>2732.79</v>
      </c>
      <c r="J3691" s="493" t="n">
        <v>4840.63</v>
      </c>
      <c r="K3691" s="493" t="n">
        <v>1849.05</v>
      </c>
      <c r="L3691" s="493" t="n">
        <v>1484.7</v>
      </c>
      <c r="M3691" s="493" t="n">
        <v>1625.4</v>
      </c>
      <c r="N3691" s="493" t="n">
        <v>2051.7</v>
      </c>
      <c r="O3691" s="493" t="n">
        <v>1634.87</v>
      </c>
      <c r="P3691" s="493" t="n">
        <v>1498.74</v>
      </c>
      <c r="Q3691" s="493" t="n">
        <v>2799.53</v>
      </c>
      <c r="R3691" s="493" t="n">
        <v>1296.24</v>
      </c>
      <c r="S3691" s="493" t="n">
        <v>2234</v>
      </c>
      <c r="T3691" s="493" t="n">
        <v>1080.72</v>
      </c>
      <c r="U3691" s="493" t="n">
        <v>1126.46</v>
      </c>
      <c r="V3691" s="493" t="n">
        <v>2233.32</v>
      </c>
      <c r="W3691" s="493" t="n">
        <v>1220.65</v>
      </c>
      <c r="X3691" s="493" t="n">
        <v>1976.5</v>
      </c>
      <c r="Y3691" s="493" t="n">
        <v>1569.25</v>
      </c>
      <c r="Z3691" s="493" t="n">
        <v>3995.85</v>
      </c>
      <c r="AA3691" s="493" t="n">
        <v>1744.2</v>
      </c>
      <c r="AB3691" s="493" t="n">
        <v>1741.3</v>
      </c>
      <c r="AC3691" s="493" t="n">
        <v>2043.08</v>
      </c>
      <c r="AD3691" s="493" t="n">
        <v>2087.8</v>
      </c>
      <c r="AE3691" s="493" t="n">
        <v>1773.7</v>
      </c>
      <c r="AF3691" s="493" t="n">
        <v>2206.28</v>
      </c>
      <c r="AG3691" s="493" t="n">
        <v>3200.94</v>
      </c>
      <c r="AH3691" s="493" t="n">
        <v>1662.53</v>
      </c>
      <c r="AI3691" s="493" t="n">
        <v>1675.05</v>
      </c>
      <c r="AJ3691" s="493" t="n">
        <v>408.82</v>
      </c>
      <c r="AK3691" s="493" t="n">
        <v>831.26</v>
      </c>
      <c r="AL3691" s="493" t="n">
        <v>2905.73</v>
      </c>
      <c r="AM3691" s="493" t="n">
        <v>1024.8</v>
      </c>
      <c r="AN3691" s="493" t="n">
        <v>2776.24</v>
      </c>
      <c r="AO3691" s="493" t="n">
        <v>3184.62</v>
      </c>
      <c r="AP3691" s="493" t="n">
        <v>438.06</v>
      </c>
      <c r="AQ3691" s="493" t="n">
        <v>3809.64</v>
      </c>
      <c r="AR3691" s="493" t="n">
        <v>1584.99</v>
      </c>
      <c r="AS3691" s="493" t="n">
        <v>1468.8</v>
      </c>
      <c r="AT3691" s="493" t="n">
        <v>2000.37</v>
      </c>
      <c r="AU3691" s="493" t="n">
        <v>2703.55</v>
      </c>
      <c r="AV3691" s="493" t="n">
        <v>1216.09</v>
      </c>
      <c r="AW3691" s="493" t="n">
        <v>1793.15</v>
      </c>
      <c r="AX3691" s="493" t="n">
        <v>3411.67</v>
      </c>
      <c r="AY3691" s="493" t="n">
        <v>1235.19</v>
      </c>
      <c r="AZ3691" s="493" t="n">
        <v>1756.5</v>
      </c>
      <c r="BA3691" s="493" t="n">
        <v>1965.35</v>
      </c>
      <c r="BB3691" s="493" t="n">
        <v>1531.43</v>
      </c>
      <c r="BC3691" s="493" t="n">
        <v>2723.76</v>
      </c>
      <c r="BD3691" s="493" t="n">
        <v>2375.86</v>
      </c>
      <c r="BE3691" s="493" t="n">
        <v>1422.6</v>
      </c>
      <c r="BF3691" s="493" t="n">
        <v>1180.71</v>
      </c>
      <c r="BG3691" s="493" t="n">
        <v>1758.37</v>
      </c>
      <c r="BH3691" s="493" t="n">
        <v>4079.42</v>
      </c>
      <c r="BI3691" s="493" t="n">
        <v>1157.06</v>
      </c>
      <c r="BJ3691" s="493" t="n">
        <v>3335.4</v>
      </c>
      <c r="BK3691" s="493" t="n">
        <v>1432.6</v>
      </c>
      <c r="BL3691" s="493" t="n">
        <v>2588.4</v>
      </c>
      <c r="BM3691" s="493" t="n">
        <v>2078.63</v>
      </c>
      <c r="BN3691" s="493" t="n">
        <v>1583.6</v>
      </c>
      <c r="BO3691" s="493" t="n">
        <v>2212.5</v>
      </c>
      <c r="BP3691" s="493" t="n">
        <v>3833.7</v>
      </c>
      <c r="BQ3691" s="493" t="n">
        <v>2727.8</v>
      </c>
      <c r="BR3691" s="493" t="n">
        <v>3871.66</v>
      </c>
      <c r="BS3691" s="493" t="n">
        <v>1646.38</v>
      </c>
      <c r="BT3691" s="493" t="n">
        <v>3750.78</v>
      </c>
      <c r="BU3691" s="493" t="n">
        <v>2878.32</v>
      </c>
      <c r="BV3691" s="493" t="n">
        <v>3746.98</v>
      </c>
      <c r="BW3691" s="493" t="n">
        <v>2949.2</v>
      </c>
    </row>
    <row r="3692">
      <c r="A3692" t="inlineStr">
        <is>
          <t>[C9D3] Angiotensin-II 길항제 칼슘길항제 복합제</t>
        </is>
      </c>
      <c r="B3692" t="inlineStr">
        <is>
          <t>에이프로젠바이오로직스</t>
        </is>
      </c>
      <c r="C3692" t="inlineStr">
        <is>
          <t>엑사디핀</t>
        </is>
      </c>
      <c r="D3692" t="inlineStr">
        <is>
          <t>에이프로젠바이오로직스</t>
        </is>
      </c>
      <c r="E3692" t="inlineStr">
        <is>
          <t>amlodipine besylate,  valsartan</t>
        </is>
      </c>
      <c r="F3692" t="inlineStr">
        <is>
          <t>의원</t>
        </is>
      </c>
      <c r="G3692" t="inlineStr">
        <is>
          <t>Generic</t>
        </is>
      </c>
      <c r="H3692" s="493" t="n">
        <v>76654.94</v>
      </c>
      <c r="I3692" s="493" t="n">
        <v>77203.8</v>
      </c>
      <c r="J3692" s="493" t="n">
        <v>81880.88</v>
      </c>
      <c r="K3692" s="493" t="n">
        <v>87311.75</v>
      </c>
      <c r="L3692" s="493" t="n">
        <v>88341.95</v>
      </c>
      <c r="M3692" s="493" t="n">
        <v>98432.44</v>
      </c>
      <c r="N3692" s="493" t="n">
        <v>98327.52</v>
      </c>
      <c r="O3692" s="493" t="n">
        <v>103773.25</v>
      </c>
      <c r="P3692" s="493" t="n">
        <v>93550.84</v>
      </c>
      <c r="Q3692" s="493" t="n">
        <v>95294.64999999999</v>
      </c>
      <c r="R3692" s="493" t="n">
        <v>107358.55</v>
      </c>
      <c r="S3692" s="493" t="n">
        <v>115754.19</v>
      </c>
      <c r="T3692" s="493" t="n">
        <v>117877.15</v>
      </c>
      <c r="U3692" s="493" t="n">
        <v>105947.13</v>
      </c>
      <c r="V3692" s="493" t="n">
        <v>118175.45</v>
      </c>
      <c r="W3692" s="493" t="n">
        <v>119125.48</v>
      </c>
      <c r="X3692" s="493" t="n">
        <v>113109.58</v>
      </c>
      <c r="Y3692" s="493" t="n">
        <v>119369.89</v>
      </c>
      <c r="Z3692" s="493" t="n">
        <v>112069.26</v>
      </c>
      <c r="AA3692" s="493" t="n">
        <v>124595.78</v>
      </c>
      <c r="AB3692" s="493" t="n">
        <v>115433.27</v>
      </c>
      <c r="AC3692" s="493" t="n">
        <v>136217.33</v>
      </c>
      <c r="AD3692" s="493" t="n">
        <v>125203</v>
      </c>
      <c r="AE3692" s="493" t="n">
        <v>139711.79</v>
      </c>
      <c r="AF3692" s="493" t="n">
        <v>120508.93</v>
      </c>
      <c r="AG3692" s="493" t="n">
        <v>120891.18</v>
      </c>
      <c r="AH3692" s="493" t="n">
        <v>134673.36</v>
      </c>
      <c r="AI3692" s="493" t="n">
        <v>128108.01</v>
      </c>
      <c r="AJ3692" s="493" t="n">
        <v>131635.03</v>
      </c>
      <c r="AK3692" s="493" t="n">
        <v>130583.11</v>
      </c>
      <c r="AL3692" s="493" t="n">
        <v>119650.18</v>
      </c>
      <c r="AM3692" s="493" t="n">
        <v>131155.54</v>
      </c>
      <c r="AN3692" s="493" t="n">
        <v>117555.6</v>
      </c>
      <c r="AO3692" s="493" t="n">
        <v>126687.02</v>
      </c>
      <c r="AP3692" s="493" t="n">
        <v>119893.88</v>
      </c>
      <c r="AQ3692" s="493" t="n">
        <v>124092.78</v>
      </c>
      <c r="AR3692" s="493" t="n">
        <v>131136.14</v>
      </c>
      <c r="AS3692" s="493" t="n">
        <v>126973.15</v>
      </c>
      <c r="AT3692" s="493" t="n">
        <v>125154.62</v>
      </c>
      <c r="AU3692" s="493" t="n">
        <v>137613.98</v>
      </c>
      <c r="AV3692" s="493" t="n">
        <v>130935.89</v>
      </c>
      <c r="AW3692" s="493" t="n">
        <v>133655.66</v>
      </c>
      <c r="AX3692" s="493" t="n">
        <v>136372.15</v>
      </c>
      <c r="AY3692" s="493" t="n">
        <v>138398.05</v>
      </c>
      <c r="AZ3692" s="493" t="n">
        <v>131312.89</v>
      </c>
      <c r="BA3692" s="493" t="n">
        <v>147038.76</v>
      </c>
      <c r="BB3692" s="493" t="n">
        <v>130928.51</v>
      </c>
      <c r="BC3692" s="493" t="n">
        <v>152484.12</v>
      </c>
      <c r="BD3692" s="493" t="n">
        <v>138220.43</v>
      </c>
      <c r="BE3692" s="493" t="n">
        <v>137123.4</v>
      </c>
      <c r="BF3692" s="493" t="n">
        <v>129502.61</v>
      </c>
      <c r="BG3692" s="493" t="n">
        <v>135517.37</v>
      </c>
      <c r="BH3692" s="493" t="n">
        <v>144493.38</v>
      </c>
      <c r="BI3692" s="493" t="n">
        <v>127227.12</v>
      </c>
      <c r="BJ3692" s="493" t="n">
        <v>127730.83</v>
      </c>
      <c r="BK3692" s="493" t="n">
        <v>126501.26</v>
      </c>
      <c r="BL3692" s="493" t="n">
        <v>137953.26</v>
      </c>
      <c r="BM3692" s="493" t="n">
        <v>133429.73</v>
      </c>
      <c r="BN3692" s="493" t="n">
        <v>137643.6</v>
      </c>
      <c r="BO3692" s="493" t="n">
        <v>153660.11</v>
      </c>
      <c r="BP3692" s="493" t="n">
        <v>148929.19</v>
      </c>
      <c r="BQ3692" s="493" t="n">
        <v>126744.02</v>
      </c>
      <c r="BR3692" s="493" t="n">
        <v>136238.42</v>
      </c>
      <c r="BS3692" s="493" t="n">
        <v>150702.38</v>
      </c>
      <c r="BT3692" s="493" t="n">
        <v>134855.66</v>
      </c>
      <c r="BU3692" s="493" t="n">
        <v>146490.97</v>
      </c>
      <c r="BV3692" s="493" t="n">
        <v>142580.61</v>
      </c>
      <c r="BW3692" s="493" t="n">
        <v>142059.04</v>
      </c>
    </row>
    <row r="3693">
      <c r="A3693" t="inlineStr">
        <is>
          <t>[C9D3] Angiotensin-II 길항제 칼슘길항제 복합제</t>
        </is>
      </c>
      <c r="B3693" t="inlineStr">
        <is>
          <t>에이프로젠바이오로직스</t>
        </is>
      </c>
      <c r="C3693" t="inlineStr">
        <is>
          <t>엑사디핀</t>
        </is>
      </c>
      <c r="D3693" t="inlineStr">
        <is>
          <t>에이프로젠바이오로직스</t>
        </is>
      </c>
      <c r="E3693" t="inlineStr">
        <is>
          <t>amlodipine besylate,  valsartan</t>
        </is>
      </c>
      <c r="F3693" t="inlineStr">
        <is>
          <t>보건소</t>
        </is>
      </c>
      <c r="G3693" t="inlineStr">
        <is>
          <t>Generic</t>
        </is>
      </c>
      <c r="H3693" s="493" t="n">
        <v>221.4</v>
      </c>
      <c r="I3693" s="493" t="n">
        <v>159.3</v>
      </c>
      <c r="J3693" s="493" t="n">
        <v>999</v>
      </c>
      <c r="K3693" s="493" t="n">
        <v>257.4</v>
      </c>
      <c r="L3693" s="493" t="n">
        <v>58.2</v>
      </c>
      <c r="M3693" s="493" t="n">
        <v>193.8</v>
      </c>
      <c r="N3693" s="493" t="n">
        <v>133.5</v>
      </c>
      <c r="O3693" s="493" t="n">
        <v>914.4</v>
      </c>
      <c r="P3693" s="493" t="n">
        <v>214.5</v>
      </c>
      <c r="Q3693" s="493" t="n">
        <v>245.1</v>
      </c>
      <c r="R3693" s="493" t="n">
        <v>192</v>
      </c>
      <c r="S3693" s="493" t="n">
        <v>340.8</v>
      </c>
      <c r="T3693" s="493" t="n">
        <v>791.1</v>
      </c>
      <c r="U3693" s="493" t="n">
        <v>124.8</v>
      </c>
      <c r="V3693" s="493" t="n">
        <v>309</v>
      </c>
      <c r="W3693" s="493" t="n">
        <v>795.41</v>
      </c>
      <c r="X3693" s="493" t="n">
        <v>180.6</v>
      </c>
      <c r="Y3693" s="493" t="n">
        <v>133.2</v>
      </c>
      <c r="Z3693" s="493" t="n">
        <v>732.3</v>
      </c>
      <c r="AA3693" s="493" t="n">
        <v>225.6</v>
      </c>
      <c r="AB3693" s="493" t="n">
        <v>1173.6</v>
      </c>
      <c r="AC3693" s="493" t="n">
        <v>213</v>
      </c>
      <c r="AD3693" s="493" t="n">
        <v>433.2</v>
      </c>
      <c r="AE3693" s="493" t="n">
        <v>321.6</v>
      </c>
      <c r="AF3693" s="493" t="n">
        <v>1447.2</v>
      </c>
      <c r="AG3693" s="493" t="n">
        <v>760.5</v>
      </c>
      <c r="AH3693" s="493" t="n">
        <v>2503.2</v>
      </c>
      <c r="AI3693" s="493" t="n">
        <v>979.2</v>
      </c>
      <c r="AJ3693" s="493" t="n">
        <v>755.1</v>
      </c>
      <c r="AK3693" s="493" t="n">
        <v>3021</v>
      </c>
      <c r="AL3693" s="493" t="n">
        <v>5166.3</v>
      </c>
      <c r="AM3693" s="493" t="n">
        <v>529.2</v>
      </c>
      <c r="AN3693" s="493" t="n">
        <v>3543</v>
      </c>
      <c r="AO3693" s="493" t="n">
        <v>1201.5</v>
      </c>
      <c r="AP3693" s="493" t="n">
        <v>497.7</v>
      </c>
      <c r="AQ3693" s="493" t="n">
        <v>642.6</v>
      </c>
      <c r="AR3693" s="493" t="n">
        <v>951.9</v>
      </c>
      <c r="AS3693" s="493" t="n">
        <v>1325.1</v>
      </c>
      <c r="AT3693" s="493" t="n">
        <v>424.8</v>
      </c>
      <c r="AU3693" s="493" t="n">
        <v>1070.1</v>
      </c>
      <c r="AV3693" s="493" t="n">
        <v>10902</v>
      </c>
      <c r="AW3693" s="493" t="n">
        <v>837.3</v>
      </c>
      <c r="AX3693" s="493" t="n">
        <v>368.1</v>
      </c>
      <c r="AY3693" s="493" t="n">
        <v>16347.3</v>
      </c>
      <c r="AZ3693" s="493" t="n">
        <v>710.4</v>
      </c>
      <c r="BA3693" s="493" t="n">
        <v>181.8</v>
      </c>
      <c r="BB3693" s="493" t="n">
        <v>419.4</v>
      </c>
      <c r="BC3693" s="493" t="n">
        <v>0</v>
      </c>
      <c r="BD3693" s="493" t="n">
        <v>24073.8</v>
      </c>
      <c r="BE3693" s="493" t="n">
        <v>212.4</v>
      </c>
      <c r="BF3693" s="493" t="n">
        <v>271.2</v>
      </c>
      <c r="BG3693" s="493" t="n">
        <v>1354.5</v>
      </c>
      <c r="BH3693" s="493" t="n">
        <v>284.4</v>
      </c>
      <c r="BI3693" s="493" t="n">
        <v>0</v>
      </c>
      <c r="BJ3693" s="493" t="n">
        <v>36674.1</v>
      </c>
      <c r="BK3693" s="493" t="n">
        <v>8499.6</v>
      </c>
      <c r="BL3693" s="493" t="n">
        <v>1480.2</v>
      </c>
      <c r="BM3693" s="493" t="n">
        <v>474.3</v>
      </c>
      <c r="BN3693" s="493" t="n">
        <v>5378.7</v>
      </c>
      <c r="BO3693" s="493" t="n">
        <v>0</v>
      </c>
      <c r="BP3693" s="493" t="n">
        <v>1542</v>
      </c>
      <c r="BQ3693" s="493" t="n">
        <v>24510.6</v>
      </c>
      <c r="BR3693" s="493" t="n">
        <v>386.4</v>
      </c>
      <c r="BS3693" s="493" t="n">
        <v>1902.6</v>
      </c>
      <c r="BT3693" s="493" t="n">
        <v>249</v>
      </c>
      <c r="BU3693" s="493" t="n">
        <v>252</v>
      </c>
      <c r="BV3693" s="493" t="n">
        <v>326.7</v>
      </c>
      <c r="BW3693" s="493" t="n">
        <v>14151.6</v>
      </c>
    </row>
    <row r="3694">
      <c r="A3694" t="inlineStr">
        <is>
          <t>[C9D3] Angiotensin-II 길항제 칼슘길항제 복합제</t>
        </is>
      </c>
      <c r="B3694" t="inlineStr">
        <is>
          <t>에이프로젠바이오로직스</t>
        </is>
      </c>
      <c r="C3694" t="inlineStr">
        <is>
          <t>엑사디핀</t>
        </is>
      </c>
      <c r="D3694" t="inlineStr">
        <is>
          <t>에이프로젠바이오로직스</t>
        </is>
      </c>
      <c r="E3694" t="inlineStr">
        <is>
          <t>amlodipine besylate,  valsartan</t>
        </is>
      </c>
      <c r="F3694" t="inlineStr">
        <is>
          <t>기타(치과의원, 치과병원 등)</t>
        </is>
      </c>
      <c r="G3694" t="inlineStr">
        <is>
          <t>Generic</t>
        </is>
      </c>
      <c r="H3694" s="493" t="n">
        <v>0</v>
      </c>
      <c r="I3694" s="493" t="n">
        <v>0</v>
      </c>
      <c r="J3694" s="493" t="n">
        <v>0</v>
      </c>
      <c r="K3694" s="493" t="n">
        <v>0</v>
      </c>
      <c r="L3694" s="493" t="n">
        <v>0</v>
      </c>
      <c r="M3694" s="493" t="n">
        <v>0</v>
      </c>
      <c r="N3694" s="493" t="n">
        <v>0</v>
      </c>
      <c r="O3694" s="493" t="n">
        <v>0</v>
      </c>
      <c r="P3694" s="493" t="n">
        <v>0</v>
      </c>
      <c r="Q3694" s="493" t="n">
        <v>0</v>
      </c>
      <c r="R3694" s="493" t="n">
        <v>0</v>
      </c>
      <c r="S3694" s="493" t="n">
        <v>0</v>
      </c>
      <c r="T3694" s="493" t="n">
        <v>0</v>
      </c>
      <c r="U3694" s="493" t="n">
        <v>0</v>
      </c>
      <c r="V3694" s="493" t="n">
        <v>0</v>
      </c>
      <c r="W3694" s="493" t="n">
        <v>0</v>
      </c>
      <c r="X3694" s="493" t="n">
        <v>196.8</v>
      </c>
      <c r="Y3694" s="493" t="n">
        <v>0</v>
      </c>
      <c r="Z3694" s="493" t="n">
        <v>202.8</v>
      </c>
      <c r="AA3694" s="493" t="n">
        <v>0</v>
      </c>
      <c r="AB3694" s="493" t="n">
        <v>205.8</v>
      </c>
      <c r="AC3694" s="493" t="n">
        <v>0</v>
      </c>
      <c r="AD3694" s="493" t="n">
        <v>206.4</v>
      </c>
      <c r="AE3694" s="493" t="n">
        <v>0</v>
      </c>
      <c r="AF3694" s="493" t="n">
        <v>201.6</v>
      </c>
      <c r="AG3694" s="493" t="n">
        <v>0</v>
      </c>
      <c r="AH3694" s="493" t="n">
        <v>213</v>
      </c>
      <c r="AI3694" s="493" t="n">
        <v>0</v>
      </c>
      <c r="AJ3694" s="493" t="n">
        <v>198.6</v>
      </c>
      <c r="AK3694" s="493" t="n">
        <v>0</v>
      </c>
      <c r="AL3694" s="493" t="n">
        <v>195</v>
      </c>
      <c r="AM3694" s="493" t="n">
        <v>0</v>
      </c>
      <c r="AN3694" s="493" t="n">
        <v>202.2</v>
      </c>
      <c r="AO3694" s="493" t="n">
        <v>0</v>
      </c>
      <c r="AP3694" s="493" t="n">
        <v>177</v>
      </c>
      <c r="AQ3694" s="493" t="n">
        <v>0</v>
      </c>
      <c r="AR3694" s="493" t="n">
        <v>185.4</v>
      </c>
      <c r="AS3694" s="493" t="n">
        <v>0</v>
      </c>
      <c r="AT3694" s="493" t="n">
        <v>0</v>
      </c>
      <c r="AU3694" s="493" t="n">
        <v>180.6</v>
      </c>
      <c r="AV3694" s="493" t="n">
        <v>0</v>
      </c>
      <c r="AW3694" s="493" t="n">
        <v>182.4</v>
      </c>
      <c r="AX3694" s="493" t="n">
        <v>0</v>
      </c>
      <c r="AY3694" s="493" t="n">
        <v>302.4</v>
      </c>
      <c r="AZ3694" s="493" t="n">
        <v>0</v>
      </c>
      <c r="BA3694" s="493" t="n">
        <v>0</v>
      </c>
      <c r="BB3694" s="493" t="n">
        <v>299.7</v>
      </c>
      <c r="BC3694" s="493" t="n">
        <v>0</v>
      </c>
      <c r="BD3694" s="493" t="n">
        <v>0</v>
      </c>
      <c r="BE3694" s="493" t="n">
        <v>288</v>
      </c>
      <c r="BF3694" s="493" t="n">
        <v>0</v>
      </c>
      <c r="BG3694" s="493" t="n">
        <v>0</v>
      </c>
      <c r="BH3694" s="493" t="n">
        <v>0</v>
      </c>
      <c r="BI3694" s="493" t="n">
        <v>0</v>
      </c>
      <c r="BJ3694" s="493" t="n">
        <v>0</v>
      </c>
      <c r="BK3694" s="493" t="n">
        <v>0</v>
      </c>
      <c r="BL3694" s="493" t="n">
        <v>0</v>
      </c>
      <c r="BM3694" s="493" t="n">
        <v>0</v>
      </c>
      <c r="BN3694" s="493" t="n">
        <v>0</v>
      </c>
      <c r="BO3694" s="493" t="n">
        <v>0</v>
      </c>
      <c r="BP3694" s="493" t="n">
        <v>0</v>
      </c>
      <c r="BQ3694" s="493" t="n">
        <v>0</v>
      </c>
      <c r="BR3694" s="493" t="n">
        <v>0</v>
      </c>
      <c r="BS3694" s="493" t="n">
        <v>0</v>
      </c>
      <c r="BT3694" s="493" t="n">
        <v>0</v>
      </c>
      <c r="BU3694" s="493" t="n">
        <v>0</v>
      </c>
      <c r="BV3694" s="493" t="n">
        <v>0</v>
      </c>
      <c r="BW3694" s="493" t="n">
        <v>0</v>
      </c>
    </row>
    <row r="3695">
      <c r="A3695" t="inlineStr">
        <is>
          <t>[C9D3] Angiotensin-II 길항제 칼슘길항제 복합제</t>
        </is>
      </c>
      <c r="B3695" t="inlineStr">
        <is>
          <t>에이프로젠바이오로직스</t>
        </is>
      </c>
      <c r="C3695" t="inlineStr">
        <is>
          <t>텔라스타</t>
        </is>
      </c>
      <c r="D3695" t="inlineStr">
        <is>
          <t>에이프로젠바이오로직스</t>
        </is>
      </c>
      <c r="E3695" t="inlineStr">
        <is>
          <t>amlodipine besylate,  telmisartan</t>
        </is>
      </c>
      <c r="F3695" t="inlineStr">
        <is>
          <t>종합병원</t>
        </is>
      </c>
      <c r="G3695" t="inlineStr">
        <is>
          <t>Generic</t>
        </is>
      </c>
      <c r="H3695" s="493" t="n">
        <v>0</v>
      </c>
      <c r="I3695" s="493" t="n">
        <v>0</v>
      </c>
      <c r="J3695" s="493" t="n">
        <v>0</v>
      </c>
      <c r="K3695" s="493" t="n">
        <v>0</v>
      </c>
      <c r="L3695" s="493" t="n">
        <v>0</v>
      </c>
      <c r="M3695" s="493" t="n">
        <v>0</v>
      </c>
      <c r="N3695" s="493" t="n">
        <v>0</v>
      </c>
      <c r="O3695" s="493" t="n">
        <v>0</v>
      </c>
      <c r="P3695" s="493" t="n">
        <v>1200.6</v>
      </c>
      <c r="Q3695" s="493" t="n">
        <v>0</v>
      </c>
      <c r="R3695" s="493" t="n">
        <v>0</v>
      </c>
      <c r="S3695" s="493" t="n">
        <v>0</v>
      </c>
      <c r="T3695" s="493" t="n">
        <v>0</v>
      </c>
      <c r="U3695" s="493" t="n">
        <v>0</v>
      </c>
      <c r="V3695" s="493" t="n">
        <v>0</v>
      </c>
      <c r="W3695" s="493" t="n">
        <v>0</v>
      </c>
      <c r="X3695" s="493" t="n">
        <v>7135.5</v>
      </c>
      <c r="Y3695" s="493" t="n">
        <v>1563.36</v>
      </c>
      <c r="Z3695" s="493" t="n">
        <v>4544.64</v>
      </c>
      <c r="AA3695" s="493" t="n">
        <v>4242.86</v>
      </c>
      <c r="AB3695" s="493" t="n">
        <v>5302.26</v>
      </c>
      <c r="AC3695" s="493" t="n">
        <v>5447.4</v>
      </c>
      <c r="AD3695" s="493" t="n">
        <v>3437.7</v>
      </c>
      <c r="AE3695" s="493" t="n">
        <v>7295.7</v>
      </c>
      <c r="AF3695" s="493" t="n">
        <v>1488.74</v>
      </c>
      <c r="AG3695" s="493" t="n">
        <v>5143.2</v>
      </c>
      <c r="AH3695" s="493" t="n">
        <v>7328.1</v>
      </c>
      <c r="AI3695" s="493" t="n">
        <v>4831.5</v>
      </c>
      <c r="AJ3695" s="493" t="n">
        <v>9014.4</v>
      </c>
      <c r="AK3695" s="493" t="n">
        <v>6248.4</v>
      </c>
      <c r="AL3695" s="493" t="n">
        <v>5310</v>
      </c>
      <c r="AM3695" s="493" t="n">
        <v>8930</v>
      </c>
      <c r="AN3695" s="493" t="n">
        <v>9428.74</v>
      </c>
      <c r="AO3695" s="493" t="n">
        <v>10207.65</v>
      </c>
      <c r="AP3695" s="493" t="n">
        <v>8641.5</v>
      </c>
      <c r="AQ3695" s="493" t="n">
        <v>10107.6</v>
      </c>
      <c r="AR3695" s="493" t="n">
        <v>13698</v>
      </c>
      <c r="AS3695" s="493" t="n">
        <v>5406.75</v>
      </c>
      <c r="AT3695" s="493" t="n">
        <v>0</v>
      </c>
      <c r="AU3695" s="493" t="n">
        <v>0</v>
      </c>
      <c r="AV3695" s="493" t="n">
        <v>0</v>
      </c>
      <c r="AW3695" s="493" t="n">
        <v>0</v>
      </c>
      <c r="AX3695" s="493" t="n">
        <v>0</v>
      </c>
      <c r="AY3695" s="493" t="n">
        <v>0</v>
      </c>
      <c r="AZ3695" s="493" t="n">
        <v>0</v>
      </c>
      <c r="BA3695" s="493" t="n">
        <v>0</v>
      </c>
      <c r="BB3695" s="493" t="n">
        <v>0</v>
      </c>
      <c r="BC3695" s="493" t="n">
        <v>0</v>
      </c>
      <c r="BD3695" s="493" t="n">
        <v>0</v>
      </c>
      <c r="BE3695" s="493" t="n">
        <v>0</v>
      </c>
      <c r="BF3695" s="493" t="n">
        <v>256.5</v>
      </c>
      <c r="BG3695" s="493" t="n">
        <v>0</v>
      </c>
      <c r="BH3695" s="493" t="n">
        <v>0</v>
      </c>
      <c r="BI3695" s="493" t="n">
        <v>0</v>
      </c>
      <c r="BJ3695" s="493" t="n">
        <v>0</v>
      </c>
      <c r="BK3695" s="493" t="n">
        <v>0</v>
      </c>
      <c r="BL3695" s="493" t="n">
        <v>0</v>
      </c>
      <c r="BM3695" s="493" t="n">
        <v>0</v>
      </c>
      <c r="BN3695" s="493" t="n">
        <v>0</v>
      </c>
      <c r="BO3695" s="493" t="n">
        <v>0</v>
      </c>
      <c r="BP3695" s="493" t="n">
        <v>0</v>
      </c>
      <c r="BQ3695" s="493" t="n">
        <v>0</v>
      </c>
      <c r="BR3695" s="493" t="n">
        <v>0</v>
      </c>
      <c r="BS3695" s="493" t="n">
        <v>0</v>
      </c>
      <c r="BT3695" s="493" t="n">
        <v>0</v>
      </c>
      <c r="BU3695" s="493" t="n">
        <v>0</v>
      </c>
      <c r="BV3695" s="493" t="n">
        <v>0</v>
      </c>
      <c r="BW3695" s="493" t="n">
        <v>0</v>
      </c>
    </row>
    <row r="3696">
      <c r="A3696" t="inlineStr">
        <is>
          <t>[C9D3] Angiotensin-II 길항제 칼슘길항제 복합제</t>
        </is>
      </c>
      <c r="B3696" t="inlineStr">
        <is>
          <t>에이프로젠바이오로직스</t>
        </is>
      </c>
      <c r="C3696" t="inlineStr">
        <is>
          <t>텔라스타</t>
        </is>
      </c>
      <c r="D3696" t="inlineStr">
        <is>
          <t>에이프로젠바이오로직스</t>
        </is>
      </c>
      <c r="E3696" t="inlineStr">
        <is>
          <t>amlodipine besylate,  telmisartan</t>
        </is>
      </c>
      <c r="F3696" t="inlineStr">
        <is>
          <t>병원</t>
        </is>
      </c>
      <c r="G3696" t="inlineStr">
        <is>
          <t>Generic</t>
        </is>
      </c>
      <c r="H3696" s="493" t="n">
        <v>554.7</v>
      </c>
      <c r="I3696" s="493" t="n">
        <v>1608.6</v>
      </c>
      <c r="J3696" s="493" t="n">
        <v>347.55</v>
      </c>
      <c r="K3696" s="493" t="n">
        <v>1249.57</v>
      </c>
      <c r="L3696" s="493" t="n">
        <v>795.9</v>
      </c>
      <c r="M3696" s="493" t="n">
        <v>192.1</v>
      </c>
      <c r="N3696" s="493" t="n">
        <v>394.56</v>
      </c>
      <c r="O3696" s="493" t="n">
        <v>516.3</v>
      </c>
      <c r="P3696" s="493" t="n">
        <v>1537.8</v>
      </c>
      <c r="Q3696" s="493" t="n">
        <v>489</v>
      </c>
      <c r="R3696" s="493" t="n">
        <v>1234.63</v>
      </c>
      <c r="S3696" s="493" t="n">
        <v>452.1</v>
      </c>
      <c r="T3696" s="493" t="n">
        <v>712.95</v>
      </c>
      <c r="U3696" s="493" t="n">
        <v>417.45</v>
      </c>
      <c r="V3696" s="493" t="n">
        <v>931.46</v>
      </c>
      <c r="W3696" s="493" t="n">
        <v>953.95</v>
      </c>
      <c r="X3696" s="493" t="n">
        <v>564</v>
      </c>
      <c r="Y3696" s="493" t="n">
        <v>573.6</v>
      </c>
      <c r="Z3696" s="493" t="n">
        <v>605.7</v>
      </c>
      <c r="AA3696" s="493" t="n">
        <v>164.4</v>
      </c>
      <c r="AB3696" s="493" t="n">
        <v>1124.1</v>
      </c>
      <c r="AC3696" s="493" t="n">
        <v>1420.96</v>
      </c>
      <c r="AD3696" s="493" t="n">
        <v>1292.4</v>
      </c>
      <c r="AE3696" s="493" t="n">
        <v>1574.26</v>
      </c>
      <c r="AF3696" s="493" t="n">
        <v>1653</v>
      </c>
      <c r="AG3696" s="493" t="n">
        <v>1645.42</v>
      </c>
      <c r="AH3696" s="493" t="n">
        <v>2716.86</v>
      </c>
      <c r="AI3696" s="493" t="n">
        <v>2637</v>
      </c>
      <c r="AJ3696" s="493" t="n">
        <v>2838</v>
      </c>
      <c r="AK3696" s="493" t="n">
        <v>2693.86</v>
      </c>
      <c r="AL3696" s="493" t="n">
        <v>1391.58</v>
      </c>
      <c r="AM3696" s="493" t="n">
        <v>2444.2</v>
      </c>
      <c r="AN3696" s="493" t="n">
        <v>1100.76</v>
      </c>
      <c r="AO3696" s="493" t="n">
        <v>3388.7</v>
      </c>
      <c r="AP3696" s="493" t="n">
        <v>1577.3</v>
      </c>
      <c r="AQ3696" s="493" t="n">
        <v>1665.32</v>
      </c>
      <c r="AR3696" s="493" t="n">
        <v>3695.66</v>
      </c>
      <c r="AS3696" s="493" t="n">
        <v>2683.2</v>
      </c>
      <c r="AT3696" s="493" t="n">
        <v>3869.43</v>
      </c>
      <c r="AU3696" s="493" t="n">
        <v>4191.36</v>
      </c>
      <c r="AV3696" s="493" t="n">
        <v>5038.27</v>
      </c>
      <c r="AW3696" s="493" t="n">
        <v>3302.16</v>
      </c>
      <c r="AX3696" s="493" t="n">
        <v>4704.42</v>
      </c>
      <c r="AY3696" s="493" t="n">
        <v>2411.72</v>
      </c>
      <c r="AZ3696" s="493" t="n">
        <v>3941.6</v>
      </c>
      <c r="BA3696" s="493" t="n">
        <v>2670.9</v>
      </c>
      <c r="BB3696" s="493" t="n">
        <v>3875.7</v>
      </c>
      <c r="BC3696" s="493" t="n">
        <v>2521.8</v>
      </c>
      <c r="BD3696" s="493" t="n">
        <v>3852.3</v>
      </c>
      <c r="BE3696" s="493" t="n">
        <v>2919.3</v>
      </c>
      <c r="BF3696" s="493" t="n">
        <v>2829.9</v>
      </c>
      <c r="BG3696" s="493" t="n">
        <v>463.8</v>
      </c>
      <c r="BH3696" s="493" t="n">
        <v>4077.3</v>
      </c>
      <c r="BI3696" s="493" t="n">
        <v>2856.9</v>
      </c>
      <c r="BJ3696" s="493" t="n">
        <v>1797.3</v>
      </c>
      <c r="BK3696" s="493" t="n">
        <v>2594.4</v>
      </c>
      <c r="BL3696" s="493" t="n">
        <v>2443.2</v>
      </c>
      <c r="BM3696" s="493" t="n">
        <v>2390.7</v>
      </c>
      <c r="BN3696" s="493" t="n">
        <v>2119.2</v>
      </c>
      <c r="BO3696" s="493" t="n">
        <v>1386.44</v>
      </c>
      <c r="BP3696" s="493" t="n">
        <v>1558.5</v>
      </c>
      <c r="BQ3696" s="493" t="n">
        <v>1747.8</v>
      </c>
      <c r="BR3696" s="493" t="n">
        <v>2751</v>
      </c>
      <c r="BS3696" s="493" t="n">
        <v>2355.3</v>
      </c>
      <c r="BT3696" s="493" t="n">
        <v>2881.5</v>
      </c>
      <c r="BU3696" s="493" t="n">
        <v>1145.1</v>
      </c>
      <c r="BV3696" s="493" t="n">
        <v>2509.8</v>
      </c>
      <c r="BW3696" s="493" t="n">
        <v>2376.9</v>
      </c>
    </row>
    <row r="3697">
      <c r="A3697" t="inlineStr">
        <is>
          <t>[C9D3] Angiotensin-II 길항제 칼슘길항제 복합제</t>
        </is>
      </c>
      <c r="B3697" t="inlineStr">
        <is>
          <t>에이프로젠바이오로직스</t>
        </is>
      </c>
      <c r="C3697" t="inlineStr">
        <is>
          <t>텔라스타</t>
        </is>
      </c>
      <c r="D3697" t="inlineStr">
        <is>
          <t>에이프로젠바이오로직스</t>
        </is>
      </c>
      <c r="E3697" t="inlineStr">
        <is>
          <t>amlodipine besylate,  telmisartan</t>
        </is>
      </c>
      <c r="F3697" t="inlineStr">
        <is>
          <t>의원</t>
        </is>
      </c>
      <c r="G3697" t="inlineStr">
        <is>
          <t>Generic</t>
        </is>
      </c>
      <c r="H3697" s="493" t="n">
        <v>61988.31</v>
      </c>
      <c r="I3697" s="493" t="n">
        <v>67546.12</v>
      </c>
      <c r="J3697" s="493" t="n">
        <v>67253.55</v>
      </c>
      <c r="K3697" s="493" t="n">
        <v>66278.22</v>
      </c>
      <c r="L3697" s="493" t="n">
        <v>62266.63</v>
      </c>
      <c r="M3697" s="493" t="n">
        <v>68521.17999999999</v>
      </c>
      <c r="N3697" s="493" t="n">
        <v>70156.92</v>
      </c>
      <c r="O3697" s="493" t="n">
        <v>63011.25</v>
      </c>
      <c r="P3697" s="493" t="n">
        <v>68753.78</v>
      </c>
      <c r="Q3697" s="493" t="n">
        <v>70607.95</v>
      </c>
      <c r="R3697" s="493" t="n">
        <v>67928.72</v>
      </c>
      <c r="S3697" s="493" t="n">
        <v>79110.53999999999</v>
      </c>
      <c r="T3697" s="493" t="n">
        <v>76418.61</v>
      </c>
      <c r="U3697" s="493" t="n">
        <v>78620.07000000001</v>
      </c>
      <c r="V3697" s="493" t="n">
        <v>72603.56</v>
      </c>
      <c r="W3697" s="493" t="n">
        <v>74490.53999999999</v>
      </c>
      <c r="X3697" s="493" t="n">
        <v>77831.2</v>
      </c>
      <c r="Y3697" s="493" t="n">
        <v>71370.64999999999</v>
      </c>
      <c r="Z3697" s="493" t="n">
        <v>74237.09</v>
      </c>
      <c r="AA3697" s="493" t="n">
        <v>74204.33</v>
      </c>
      <c r="AB3697" s="493" t="n">
        <v>76712.49000000001</v>
      </c>
      <c r="AC3697" s="493" t="n">
        <v>70432.05</v>
      </c>
      <c r="AD3697" s="493" t="n">
        <v>79993.05</v>
      </c>
      <c r="AE3697" s="493" t="n">
        <v>80803.39</v>
      </c>
      <c r="AF3697" s="493" t="n">
        <v>79607.35000000001</v>
      </c>
      <c r="AG3697" s="493" t="n">
        <v>68536.7</v>
      </c>
      <c r="AH3697" s="493" t="n">
        <v>82890.14</v>
      </c>
      <c r="AI3697" s="493" t="n">
        <v>75993.3</v>
      </c>
      <c r="AJ3697" s="493" t="n">
        <v>78591.23</v>
      </c>
      <c r="AK3697" s="493" t="n">
        <v>86529.47</v>
      </c>
      <c r="AL3697" s="493" t="n">
        <v>95703.57000000001</v>
      </c>
      <c r="AM3697" s="493" t="n">
        <v>89762.67</v>
      </c>
      <c r="AN3697" s="493" t="n">
        <v>104116.21</v>
      </c>
      <c r="AO3697" s="493" t="n">
        <v>92784.47</v>
      </c>
      <c r="AP3697" s="493" t="n">
        <v>113355.43</v>
      </c>
      <c r="AQ3697" s="493" t="n">
        <v>95762.31</v>
      </c>
      <c r="AR3697" s="493" t="n">
        <v>125429.76</v>
      </c>
      <c r="AS3697" s="493" t="n">
        <v>111111.66</v>
      </c>
      <c r="AT3697" s="493" t="n">
        <v>124631.85</v>
      </c>
      <c r="AU3697" s="493" t="n">
        <v>124097.42</v>
      </c>
      <c r="AV3697" s="493" t="n">
        <v>121823.56</v>
      </c>
      <c r="AW3697" s="493" t="n">
        <v>121163.68</v>
      </c>
      <c r="AX3697" s="493" t="n">
        <v>120740.25</v>
      </c>
      <c r="AY3697" s="493" t="n">
        <v>115791</v>
      </c>
      <c r="AZ3697" s="493" t="n">
        <v>120104.94</v>
      </c>
      <c r="BA3697" s="493" t="n">
        <v>118883.73</v>
      </c>
      <c r="BB3697" s="493" t="n">
        <v>115355.9</v>
      </c>
      <c r="BC3697" s="493" t="n">
        <v>113071.7</v>
      </c>
      <c r="BD3697" s="493" t="n">
        <v>125047.28</v>
      </c>
      <c r="BE3697" s="493" t="n">
        <v>96273.11</v>
      </c>
      <c r="BF3697" s="493" t="n">
        <v>109655.82</v>
      </c>
      <c r="BG3697" s="493" t="n">
        <v>111792.21</v>
      </c>
      <c r="BH3697" s="493" t="n">
        <v>102803.05</v>
      </c>
      <c r="BI3697" s="493" t="n">
        <v>98604.02</v>
      </c>
      <c r="BJ3697" s="493" t="n">
        <v>107810.05</v>
      </c>
      <c r="BK3697" s="493" t="n">
        <v>96857.3</v>
      </c>
      <c r="BL3697" s="493" t="n">
        <v>124160.41</v>
      </c>
      <c r="BM3697" s="493" t="n">
        <v>92395.2</v>
      </c>
      <c r="BN3697" s="493" t="n">
        <v>95780.22</v>
      </c>
      <c r="BO3697" s="493" t="n">
        <v>107615.99</v>
      </c>
      <c r="BP3697" s="493" t="n">
        <v>99366.94</v>
      </c>
      <c r="BQ3697" s="493" t="n">
        <v>94443.5</v>
      </c>
      <c r="BR3697" s="493" t="n">
        <v>98156.25</v>
      </c>
      <c r="BS3697" s="493" t="n">
        <v>101056.16</v>
      </c>
      <c r="BT3697" s="493" t="n">
        <v>100798.13</v>
      </c>
      <c r="BU3697" s="493" t="n">
        <v>99472.39</v>
      </c>
      <c r="BV3697" s="493" t="n">
        <v>104498.69</v>
      </c>
      <c r="BW3697" s="493" t="n">
        <v>102443.53</v>
      </c>
    </row>
    <row r="3698">
      <c r="A3698" t="inlineStr">
        <is>
          <t>[C9D3] Angiotensin-II 길항제 칼슘길항제 복합제</t>
        </is>
      </c>
      <c r="B3698" t="inlineStr">
        <is>
          <t>에이프로젠바이오로직스</t>
        </is>
      </c>
      <c r="C3698" t="inlineStr">
        <is>
          <t>텔라스타</t>
        </is>
      </c>
      <c r="D3698" t="inlineStr">
        <is>
          <t>에이프로젠바이오로직스</t>
        </is>
      </c>
      <c r="E3698" t="inlineStr">
        <is>
          <t>amlodipine besylate,  telmisartan</t>
        </is>
      </c>
      <c r="F3698" t="inlineStr">
        <is>
          <t>보건소</t>
        </is>
      </c>
      <c r="G3698" t="inlineStr">
        <is>
          <t>Generic</t>
        </is>
      </c>
      <c r="H3698" s="493" t="n">
        <v>4023.84</v>
      </c>
      <c r="I3698" s="493" t="n">
        <v>5270.52</v>
      </c>
      <c r="J3698" s="493" t="n">
        <v>6784.86</v>
      </c>
      <c r="K3698" s="493" t="n">
        <v>6131.1</v>
      </c>
      <c r="L3698" s="493" t="n">
        <v>5788.5</v>
      </c>
      <c r="M3698" s="493" t="n">
        <v>6750.75</v>
      </c>
      <c r="N3698" s="493" t="n">
        <v>9043.5</v>
      </c>
      <c r="O3698" s="493" t="n">
        <v>13346.82</v>
      </c>
      <c r="P3698" s="493" t="n">
        <v>7788.6</v>
      </c>
      <c r="Q3698" s="493" t="n">
        <v>13444.8</v>
      </c>
      <c r="R3698" s="493" t="n">
        <v>8050.8</v>
      </c>
      <c r="S3698" s="493" t="n">
        <v>15488.1</v>
      </c>
      <c r="T3698" s="493" t="n">
        <v>10700.1</v>
      </c>
      <c r="U3698" s="493" t="n">
        <v>11451.6</v>
      </c>
      <c r="V3698" s="493" t="n">
        <v>6175.8</v>
      </c>
      <c r="W3698" s="493" t="n">
        <v>12591.6</v>
      </c>
      <c r="X3698" s="493" t="n">
        <v>6542.7</v>
      </c>
      <c r="Y3698" s="493" t="n">
        <v>14023.2</v>
      </c>
      <c r="Z3698" s="493" t="n">
        <v>7493.4</v>
      </c>
      <c r="AA3698" s="493" t="n">
        <v>8403.6</v>
      </c>
      <c r="AB3698" s="493" t="n">
        <v>6070.2</v>
      </c>
      <c r="AC3698" s="493" t="n">
        <v>7407</v>
      </c>
      <c r="AD3698" s="493" t="n">
        <v>7092.9</v>
      </c>
      <c r="AE3698" s="493" t="n">
        <v>7476.9</v>
      </c>
      <c r="AF3698" s="493" t="n">
        <v>5813.4</v>
      </c>
      <c r="AG3698" s="493" t="n">
        <v>8535.299999999999</v>
      </c>
      <c r="AH3698" s="493" t="n">
        <v>7746.3</v>
      </c>
      <c r="AI3698" s="493" t="n">
        <v>7152</v>
      </c>
      <c r="AJ3698" s="493" t="n">
        <v>4800.6</v>
      </c>
      <c r="AK3698" s="493" t="n">
        <v>7167.6</v>
      </c>
      <c r="AL3698" s="493" t="n">
        <v>7559.4</v>
      </c>
      <c r="AM3698" s="493" t="n">
        <v>6370.2</v>
      </c>
      <c r="AN3698" s="493" t="n">
        <v>5508.74</v>
      </c>
      <c r="AO3698" s="493" t="n">
        <v>5299.78</v>
      </c>
      <c r="AP3698" s="493" t="n">
        <v>4749.9</v>
      </c>
      <c r="AQ3698" s="493" t="n">
        <v>6734.4</v>
      </c>
      <c r="AR3698" s="493" t="n">
        <v>4653.64</v>
      </c>
      <c r="AS3698" s="493" t="n">
        <v>4053.9</v>
      </c>
      <c r="AT3698" s="493" t="n">
        <v>6121.8</v>
      </c>
      <c r="AU3698" s="493" t="n">
        <v>7573.5</v>
      </c>
      <c r="AV3698" s="493" t="n">
        <v>4185</v>
      </c>
      <c r="AW3698" s="493" t="n">
        <v>6601.2</v>
      </c>
      <c r="AX3698" s="493" t="n">
        <v>5272.5</v>
      </c>
      <c r="AY3698" s="493" t="n">
        <v>6841.2</v>
      </c>
      <c r="AZ3698" s="493" t="n">
        <v>6471.6</v>
      </c>
      <c r="BA3698" s="493" t="n">
        <v>3948.6</v>
      </c>
      <c r="BB3698" s="493" t="n">
        <v>4470.3</v>
      </c>
      <c r="BC3698" s="493" t="n">
        <v>6791.7</v>
      </c>
      <c r="BD3698" s="493" t="n">
        <v>3410.4</v>
      </c>
      <c r="BE3698" s="493" t="n">
        <v>5052.9</v>
      </c>
      <c r="BF3698" s="493" t="n">
        <v>5069.7</v>
      </c>
      <c r="BG3698" s="493" t="n">
        <v>8405.700000000001</v>
      </c>
      <c r="BH3698" s="493" t="n">
        <v>4632.9</v>
      </c>
      <c r="BI3698" s="493" t="n">
        <v>3733.5</v>
      </c>
      <c r="BJ3698" s="493" t="n">
        <v>5199.3</v>
      </c>
      <c r="BK3698" s="493" t="n">
        <v>10353.3</v>
      </c>
      <c r="BL3698" s="493" t="n">
        <v>2779.5</v>
      </c>
      <c r="BM3698" s="493" t="n">
        <v>10004.7</v>
      </c>
      <c r="BN3698" s="493" t="n">
        <v>4372.2</v>
      </c>
      <c r="BO3698" s="493" t="n">
        <v>9179.1</v>
      </c>
      <c r="BP3698" s="493" t="n">
        <v>3592.2</v>
      </c>
      <c r="BQ3698" s="493" t="n">
        <v>6481.2</v>
      </c>
      <c r="BR3698" s="493" t="n">
        <v>7673.7</v>
      </c>
      <c r="BS3698" s="493" t="n">
        <v>4996.2</v>
      </c>
      <c r="BT3698" s="493" t="n">
        <v>948.6</v>
      </c>
      <c r="BU3698" s="493" t="n">
        <v>3041.4</v>
      </c>
      <c r="BV3698" s="493" t="n">
        <v>7923.6</v>
      </c>
      <c r="BW3698" s="493" t="n">
        <v>1149.3</v>
      </c>
    </row>
    <row r="3699">
      <c r="A3699" t="inlineStr">
        <is>
          <t>[C9D3] Angiotensin-II 길항제 칼슘길항제 복합제</t>
        </is>
      </c>
      <c r="B3699" t="inlineStr">
        <is>
          <t>엔비케이제약</t>
        </is>
      </c>
      <c r="C3699" t="inlineStr">
        <is>
          <t>코르포지</t>
        </is>
      </c>
      <c r="D3699" t="inlineStr">
        <is>
          <t>엔비케이제약</t>
        </is>
      </c>
      <c r="E3699" t="inlineStr">
        <is>
          <t>amlodipine besylate,  valsartan</t>
        </is>
      </c>
      <c r="F3699" t="inlineStr">
        <is>
          <t>상급종합병원</t>
        </is>
      </c>
      <c r="G3699" t="inlineStr">
        <is>
          <t>Generic</t>
        </is>
      </c>
      <c r="H3699" s="493" t="n">
        <v>0</v>
      </c>
      <c r="I3699" s="493" t="n">
        <v>0</v>
      </c>
      <c r="J3699" s="493" t="n">
        <v>0</v>
      </c>
      <c r="K3699" s="493" t="n">
        <v>0</v>
      </c>
      <c r="L3699" s="493" t="n">
        <v>0</v>
      </c>
      <c r="M3699" s="493" t="n">
        <v>0</v>
      </c>
      <c r="N3699" s="493" t="n">
        <v>0</v>
      </c>
      <c r="O3699" s="493" t="n">
        <v>0</v>
      </c>
      <c r="P3699" s="493" t="n">
        <v>0</v>
      </c>
      <c r="Q3699" s="493" t="n">
        <v>0</v>
      </c>
      <c r="R3699" s="493" t="n">
        <v>0</v>
      </c>
      <c r="S3699" s="493" t="n">
        <v>0</v>
      </c>
      <c r="T3699" s="493" t="n">
        <v>0</v>
      </c>
      <c r="U3699" s="493" t="n">
        <v>0</v>
      </c>
      <c r="V3699" s="493" t="n">
        <v>0</v>
      </c>
      <c r="W3699" s="493" t="n">
        <v>0</v>
      </c>
      <c r="X3699" s="493" t="n">
        <v>0</v>
      </c>
      <c r="Y3699" s="493" t="n">
        <v>0</v>
      </c>
      <c r="Z3699" s="493" t="n">
        <v>0</v>
      </c>
      <c r="AA3699" s="493" t="n">
        <v>0</v>
      </c>
      <c r="AB3699" s="493" t="n">
        <v>2247.7</v>
      </c>
      <c r="AC3699" s="493" t="n">
        <v>3893.22</v>
      </c>
      <c r="AD3699" s="493" t="n">
        <v>2322.32</v>
      </c>
      <c r="AE3699" s="493" t="n">
        <v>2198</v>
      </c>
      <c r="AF3699" s="493" t="n">
        <v>0</v>
      </c>
      <c r="AG3699" s="493" t="n">
        <v>0</v>
      </c>
      <c r="AH3699" s="493" t="n">
        <v>0</v>
      </c>
      <c r="AI3699" s="493" t="n">
        <v>0</v>
      </c>
      <c r="AJ3699" s="493" t="n">
        <v>0</v>
      </c>
      <c r="AK3699" s="493" t="n">
        <v>0</v>
      </c>
      <c r="AL3699" s="493" t="n">
        <v>0</v>
      </c>
      <c r="AM3699" s="493" t="n">
        <v>0</v>
      </c>
      <c r="AN3699" s="493" t="n">
        <v>0</v>
      </c>
      <c r="AO3699" s="493" t="n">
        <v>0</v>
      </c>
      <c r="AP3699" s="493" t="n">
        <v>0</v>
      </c>
      <c r="AQ3699" s="493" t="n">
        <v>0</v>
      </c>
      <c r="AR3699" s="493" t="n">
        <v>0</v>
      </c>
      <c r="AS3699" s="493" t="n">
        <v>0</v>
      </c>
      <c r="AT3699" s="493" t="n">
        <v>0</v>
      </c>
      <c r="AU3699" s="493" t="n">
        <v>0</v>
      </c>
      <c r="AV3699" s="493" t="n">
        <v>0</v>
      </c>
      <c r="AW3699" s="493" t="n">
        <v>0</v>
      </c>
      <c r="AX3699" s="493" t="n">
        <v>0</v>
      </c>
      <c r="AY3699" s="493" t="n">
        <v>0</v>
      </c>
      <c r="AZ3699" s="493" t="n">
        <v>0</v>
      </c>
      <c r="BA3699" s="493" t="n">
        <v>0</v>
      </c>
      <c r="BB3699" s="493" t="n">
        <v>0</v>
      </c>
      <c r="BC3699" s="493" t="n">
        <v>0</v>
      </c>
      <c r="BD3699" s="493" t="n">
        <v>0</v>
      </c>
      <c r="BE3699" s="493" t="n">
        <v>0</v>
      </c>
      <c r="BF3699" s="493" t="n">
        <v>0</v>
      </c>
      <c r="BG3699" s="493" t="n">
        <v>0</v>
      </c>
      <c r="BH3699" s="493" t="n">
        <v>0</v>
      </c>
      <c r="BI3699" s="493" t="n">
        <v>0</v>
      </c>
      <c r="BJ3699" s="493" t="n">
        <v>0</v>
      </c>
      <c r="BK3699" s="493" t="n">
        <v>0</v>
      </c>
      <c r="BL3699" s="493" t="n">
        <v>0</v>
      </c>
      <c r="BM3699" s="493" t="n">
        <v>0</v>
      </c>
      <c r="BN3699" s="493" t="n">
        <v>0</v>
      </c>
      <c r="BO3699" s="493" t="n">
        <v>0</v>
      </c>
      <c r="BP3699" s="493" t="n">
        <v>0</v>
      </c>
      <c r="BQ3699" s="493" t="n">
        <v>0</v>
      </c>
      <c r="BR3699" s="493" t="n">
        <v>0</v>
      </c>
      <c r="BS3699" s="493" t="n">
        <v>0</v>
      </c>
      <c r="BT3699" s="493" t="n">
        <v>0</v>
      </c>
      <c r="BU3699" s="493" t="n">
        <v>0</v>
      </c>
      <c r="BV3699" s="493" t="n">
        <v>0</v>
      </c>
      <c r="BW3699" s="493" t="n">
        <v>0</v>
      </c>
    </row>
    <row r="3700">
      <c r="A3700" t="inlineStr">
        <is>
          <t>[C9D3] Angiotensin-II 길항제 칼슘길항제 복합제</t>
        </is>
      </c>
      <c r="B3700" t="inlineStr">
        <is>
          <t>엔비케이제약</t>
        </is>
      </c>
      <c r="C3700" t="inlineStr">
        <is>
          <t>코르포지</t>
        </is>
      </c>
      <c r="D3700" t="inlineStr">
        <is>
          <t>엔비케이제약</t>
        </is>
      </c>
      <c r="E3700" t="inlineStr">
        <is>
          <t>amlodipine besylate,  valsartan</t>
        </is>
      </c>
      <c r="F3700" t="inlineStr">
        <is>
          <t>종합병원</t>
        </is>
      </c>
      <c r="G3700" t="inlineStr">
        <is>
          <t>Generic</t>
        </is>
      </c>
      <c r="H3700" s="493" t="n">
        <v>0</v>
      </c>
      <c r="I3700" s="493" t="n">
        <v>0</v>
      </c>
      <c r="J3700" s="493" t="n">
        <v>0</v>
      </c>
      <c r="K3700" s="493" t="n">
        <v>0</v>
      </c>
      <c r="L3700" s="493" t="n">
        <v>0</v>
      </c>
      <c r="M3700" s="493" t="n">
        <v>0</v>
      </c>
      <c r="N3700" s="493" t="n">
        <v>0</v>
      </c>
      <c r="O3700" s="493" t="n">
        <v>0</v>
      </c>
      <c r="P3700" s="493" t="n">
        <v>0</v>
      </c>
      <c r="Q3700" s="493" t="n">
        <v>0</v>
      </c>
      <c r="R3700" s="493" t="n">
        <v>0</v>
      </c>
      <c r="S3700" s="493" t="n">
        <v>0</v>
      </c>
      <c r="T3700" s="493" t="n">
        <v>0</v>
      </c>
      <c r="U3700" s="493" t="n">
        <v>0</v>
      </c>
      <c r="V3700" s="493" t="n">
        <v>0</v>
      </c>
      <c r="W3700" s="493" t="n">
        <v>0</v>
      </c>
      <c r="X3700" s="493" t="n">
        <v>0</v>
      </c>
      <c r="Y3700" s="493" t="n">
        <v>0</v>
      </c>
      <c r="Z3700" s="493" t="n">
        <v>0</v>
      </c>
      <c r="AA3700" s="493" t="n">
        <v>0</v>
      </c>
      <c r="AB3700" s="493" t="n">
        <v>1842.6</v>
      </c>
      <c r="AC3700" s="493" t="n">
        <v>2472</v>
      </c>
      <c r="AD3700" s="493" t="n">
        <v>3253.34</v>
      </c>
      <c r="AE3700" s="493" t="n">
        <v>4172.7</v>
      </c>
      <c r="AF3700" s="493" t="n">
        <v>1713.6</v>
      </c>
      <c r="AG3700" s="493" t="n">
        <v>0</v>
      </c>
      <c r="AH3700" s="493" t="n">
        <v>0</v>
      </c>
      <c r="AI3700" s="493" t="n">
        <v>0</v>
      </c>
      <c r="AJ3700" s="493" t="n">
        <v>0</v>
      </c>
      <c r="AK3700" s="493" t="n">
        <v>0</v>
      </c>
      <c r="AL3700" s="493" t="n">
        <v>0</v>
      </c>
      <c r="AM3700" s="493" t="n">
        <v>0</v>
      </c>
      <c r="AN3700" s="493" t="n">
        <v>0</v>
      </c>
      <c r="AO3700" s="493" t="n">
        <v>0</v>
      </c>
      <c r="AP3700" s="493" t="n">
        <v>0</v>
      </c>
      <c r="AQ3700" s="493" t="n">
        <v>0</v>
      </c>
      <c r="AR3700" s="493" t="n">
        <v>0</v>
      </c>
      <c r="AS3700" s="493" t="n">
        <v>4329.3</v>
      </c>
      <c r="AT3700" s="493" t="n">
        <v>0</v>
      </c>
      <c r="AU3700" s="493" t="n">
        <v>0</v>
      </c>
      <c r="AV3700" s="493" t="n">
        <v>0</v>
      </c>
      <c r="AW3700" s="493" t="n">
        <v>0</v>
      </c>
      <c r="AX3700" s="493" t="n">
        <v>0</v>
      </c>
      <c r="AY3700" s="493" t="n">
        <v>0</v>
      </c>
      <c r="AZ3700" s="493" t="n">
        <v>0</v>
      </c>
      <c r="BA3700" s="493" t="n">
        <v>0</v>
      </c>
      <c r="BB3700" s="493" t="n">
        <v>0</v>
      </c>
      <c r="BC3700" s="493" t="n">
        <v>0</v>
      </c>
      <c r="BD3700" s="493" t="n">
        <v>0</v>
      </c>
      <c r="BE3700" s="493" t="n">
        <v>5623.97</v>
      </c>
      <c r="BF3700" s="493" t="n">
        <v>0</v>
      </c>
      <c r="BG3700" s="493" t="n">
        <v>0</v>
      </c>
      <c r="BH3700" s="493" t="n">
        <v>0</v>
      </c>
      <c r="BI3700" s="493" t="n">
        <v>0</v>
      </c>
      <c r="BJ3700" s="493" t="n">
        <v>0</v>
      </c>
      <c r="BK3700" s="493" t="n">
        <v>9549.950000000001</v>
      </c>
      <c r="BL3700" s="493" t="n">
        <v>0</v>
      </c>
      <c r="BM3700" s="493" t="n">
        <v>0</v>
      </c>
      <c r="BN3700" s="493" t="n">
        <v>0</v>
      </c>
      <c r="BO3700" s="493" t="n">
        <v>0</v>
      </c>
      <c r="BP3700" s="493" t="n">
        <v>4958.4</v>
      </c>
      <c r="BQ3700" s="493" t="n">
        <v>8514.9</v>
      </c>
      <c r="BR3700" s="493" t="n">
        <v>0</v>
      </c>
      <c r="BS3700" s="493" t="n">
        <v>5894.23</v>
      </c>
      <c r="BT3700" s="493" t="n">
        <v>0</v>
      </c>
      <c r="BU3700" s="493" t="n">
        <v>0</v>
      </c>
      <c r="BV3700" s="493" t="n">
        <v>15551.7</v>
      </c>
      <c r="BW3700" s="493" t="n">
        <v>6045.9</v>
      </c>
    </row>
    <row r="3701">
      <c r="A3701" t="inlineStr">
        <is>
          <t>[C9D3] Angiotensin-II 길항제 칼슘길항제 복합제</t>
        </is>
      </c>
      <c r="B3701" t="inlineStr">
        <is>
          <t>엔비케이제약</t>
        </is>
      </c>
      <c r="C3701" t="inlineStr">
        <is>
          <t>코르포지</t>
        </is>
      </c>
      <c r="D3701" t="inlineStr">
        <is>
          <t>엔비케이제약</t>
        </is>
      </c>
      <c r="E3701" t="inlineStr">
        <is>
          <t>amlodipine besylate,  valsartan</t>
        </is>
      </c>
      <c r="F3701" t="inlineStr">
        <is>
          <t>병원</t>
        </is>
      </c>
      <c r="G3701" t="inlineStr">
        <is>
          <t>Generic</t>
        </is>
      </c>
      <c r="H3701" s="493" t="n">
        <v>0</v>
      </c>
      <c r="I3701" s="493" t="n">
        <v>0</v>
      </c>
      <c r="J3701" s="493" t="n">
        <v>0</v>
      </c>
      <c r="K3701" s="493" t="n">
        <v>0</v>
      </c>
      <c r="L3701" s="493" t="n">
        <v>0</v>
      </c>
      <c r="M3701" s="493" t="n">
        <v>0</v>
      </c>
      <c r="N3701" s="493" t="n">
        <v>0</v>
      </c>
      <c r="O3701" s="493" t="n">
        <v>0</v>
      </c>
      <c r="P3701" s="493" t="n">
        <v>0</v>
      </c>
      <c r="Q3701" s="493" t="n">
        <v>0</v>
      </c>
      <c r="R3701" s="493" t="n">
        <v>0</v>
      </c>
      <c r="S3701" s="493" t="n">
        <v>0</v>
      </c>
      <c r="T3701" s="493" t="n">
        <v>0</v>
      </c>
      <c r="U3701" s="493" t="n">
        <v>0</v>
      </c>
      <c r="V3701" s="493" t="n">
        <v>0</v>
      </c>
      <c r="W3701" s="493" t="n">
        <v>0</v>
      </c>
      <c r="X3701" s="493" t="n">
        <v>0</v>
      </c>
      <c r="Y3701" s="493" t="n">
        <v>0</v>
      </c>
      <c r="Z3701" s="493" t="n">
        <v>3641.08</v>
      </c>
      <c r="AA3701" s="493" t="n">
        <v>52979.82</v>
      </c>
      <c r="AB3701" s="493" t="n">
        <v>53187.92</v>
      </c>
      <c r="AC3701" s="493" t="n">
        <v>192067.76</v>
      </c>
      <c r="AD3701" s="493" t="n">
        <v>212761</v>
      </c>
      <c r="AE3701" s="493" t="n">
        <v>71256.66</v>
      </c>
      <c r="AF3701" s="493" t="n">
        <v>3410.1</v>
      </c>
      <c r="AG3701" s="493" t="n">
        <v>0</v>
      </c>
      <c r="AH3701" s="493" t="n">
        <v>0</v>
      </c>
      <c r="AI3701" s="493" t="n">
        <v>0</v>
      </c>
      <c r="AJ3701" s="493" t="n">
        <v>0</v>
      </c>
      <c r="AK3701" s="493" t="n">
        <v>0</v>
      </c>
      <c r="AL3701" s="493" t="n">
        <v>0</v>
      </c>
      <c r="AM3701" s="493" t="n">
        <v>0</v>
      </c>
      <c r="AN3701" s="493" t="n">
        <v>0</v>
      </c>
      <c r="AO3701" s="493" t="n">
        <v>0</v>
      </c>
      <c r="AP3701" s="493" t="n">
        <v>0</v>
      </c>
      <c r="AQ3701" s="493" t="n">
        <v>0</v>
      </c>
      <c r="AR3701" s="493" t="n">
        <v>0</v>
      </c>
      <c r="AS3701" s="493" t="n">
        <v>0</v>
      </c>
      <c r="AT3701" s="493" t="n">
        <v>0</v>
      </c>
      <c r="AU3701" s="493" t="n">
        <v>0</v>
      </c>
      <c r="AV3701" s="493" t="n">
        <v>0</v>
      </c>
      <c r="AW3701" s="493" t="n">
        <v>0</v>
      </c>
      <c r="AX3701" s="493" t="n">
        <v>0</v>
      </c>
      <c r="AY3701" s="493" t="n">
        <v>0</v>
      </c>
      <c r="AZ3701" s="493" t="n">
        <v>0</v>
      </c>
      <c r="BA3701" s="493" t="n">
        <v>0</v>
      </c>
      <c r="BB3701" s="493" t="n">
        <v>0</v>
      </c>
      <c r="BC3701" s="493" t="n">
        <v>0</v>
      </c>
      <c r="BD3701" s="493" t="n">
        <v>0</v>
      </c>
      <c r="BE3701" s="493" t="n">
        <v>0</v>
      </c>
      <c r="BF3701" s="493" t="n">
        <v>0</v>
      </c>
      <c r="BG3701" s="493" t="n">
        <v>0</v>
      </c>
      <c r="BH3701" s="493" t="n">
        <v>0</v>
      </c>
      <c r="BI3701" s="493" t="n">
        <v>0</v>
      </c>
      <c r="BJ3701" s="493" t="n">
        <v>0</v>
      </c>
      <c r="BK3701" s="493" t="n">
        <v>0</v>
      </c>
      <c r="BL3701" s="493" t="n">
        <v>0</v>
      </c>
      <c r="BM3701" s="493" t="n">
        <v>0</v>
      </c>
      <c r="BN3701" s="493" t="n">
        <v>0</v>
      </c>
      <c r="BO3701" s="493" t="n">
        <v>0</v>
      </c>
      <c r="BP3701" s="493" t="n">
        <v>0</v>
      </c>
      <c r="BQ3701" s="493" t="n">
        <v>0</v>
      </c>
      <c r="BR3701" s="493" t="n">
        <v>0</v>
      </c>
      <c r="BS3701" s="493" t="n">
        <v>0</v>
      </c>
      <c r="BT3701" s="493" t="n">
        <v>0</v>
      </c>
      <c r="BU3701" s="493" t="n">
        <v>0</v>
      </c>
      <c r="BV3701" s="493" t="n">
        <v>0</v>
      </c>
      <c r="BW3701" s="493" t="n">
        <v>0</v>
      </c>
    </row>
    <row r="3702">
      <c r="A3702" t="inlineStr">
        <is>
          <t>[C9D3] Angiotensin-II 길항제 칼슘길항제 복합제</t>
        </is>
      </c>
      <c r="B3702" t="inlineStr">
        <is>
          <t>엔비케이제약</t>
        </is>
      </c>
      <c r="C3702" t="inlineStr">
        <is>
          <t>코르포지</t>
        </is>
      </c>
      <c r="D3702" t="inlineStr">
        <is>
          <t>엔비케이제약</t>
        </is>
      </c>
      <c r="E3702" t="inlineStr">
        <is>
          <t>amlodipine besylate,  valsartan</t>
        </is>
      </c>
      <c r="F3702" t="inlineStr">
        <is>
          <t>의원</t>
        </is>
      </c>
      <c r="G3702" t="inlineStr">
        <is>
          <t>Generic</t>
        </is>
      </c>
      <c r="H3702" s="493" t="n">
        <v>0</v>
      </c>
      <c r="I3702" s="493" t="n">
        <v>0</v>
      </c>
      <c r="J3702" s="493" t="n">
        <v>0</v>
      </c>
      <c r="K3702" s="493" t="n">
        <v>0</v>
      </c>
      <c r="L3702" s="493" t="n">
        <v>0</v>
      </c>
      <c r="M3702" s="493" t="n">
        <v>0</v>
      </c>
      <c r="N3702" s="493" t="n">
        <v>0</v>
      </c>
      <c r="O3702" s="493" t="n">
        <v>0</v>
      </c>
      <c r="P3702" s="493" t="n">
        <v>0</v>
      </c>
      <c r="Q3702" s="493" t="n">
        <v>0</v>
      </c>
      <c r="R3702" s="493" t="n">
        <v>0</v>
      </c>
      <c r="S3702" s="493" t="n">
        <v>0</v>
      </c>
      <c r="T3702" s="493" t="n">
        <v>0</v>
      </c>
      <c r="U3702" s="493" t="n">
        <v>0</v>
      </c>
      <c r="V3702" s="493" t="n">
        <v>0</v>
      </c>
      <c r="W3702" s="493" t="n">
        <v>0</v>
      </c>
      <c r="X3702" s="493" t="n">
        <v>0</v>
      </c>
      <c r="Y3702" s="493" t="n">
        <v>0</v>
      </c>
      <c r="Z3702" s="493" t="n">
        <v>0</v>
      </c>
      <c r="AA3702" s="493" t="n">
        <v>0</v>
      </c>
      <c r="AB3702" s="493" t="n">
        <v>0</v>
      </c>
      <c r="AC3702" s="493" t="n">
        <v>0</v>
      </c>
      <c r="AD3702" s="493" t="n">
        <v>0</v>
      </c>
      <c r="AE3702" s="493" t="n">
        <v>0</v>
      </c>
      <c r="AF3702" s="493" t="n">
        <v>0</v>
      </c>
      <c r="AG3702" s="493" t="n">
        <v>0</v>
      </c>
      <c r="AH3702" s="493" t="n">
        <v>0</v>
      </c>
      <c r="AI3702" s="493" t="n">
        <v>0</v>
      </c>
      <c r="AJ3702" s="493" t="n">
        <v>0</v>
      </c>
      <c r="AK3702" s="493" t="n">
        <v>0</v>
      </c>
      <c r="AL3702" s="493" t="n">
        <v>0</v>
      </c>
      <c r="AM3702" s="493" t="n">
        <v>0</v>
      </c>
      <c r="AN3702" s="493" t="n">
        <v>0</v>
      </c>
      <c r="AO3702" s="493" t="n">
        <v>0</v>
      </c>
      <c r="AP3702" s="493" t="n">
        <v>0</v>
      </c>
      <c r="AQ3702" s="493" t="n">
        <v>0</v>
      </c>
      <c r="AR3702" s="493" t="n">
        <v>0</v>
      </c>
      <c r="AS3702" s="493" t="n">
        <v>0</v>
      </c>
      <c r="AT3702" s="493" t="n">
        <v>0</v>
      </c>
      <c r="AU3702" s="493" t="n">
        <v>0</v>
      </c>
      <c r="AV3702" s="493" t="n">
        <v>0</v>
      </c>
      <c r="AW3702" s="493" t="n">
        <v>0</v>
      </c>
      <c r="AX3702" s="493" t="n">
        <v>0</v>
      </c>
      <c r="AY3702" s="493" t="n">
        <v>0</v>
      </c>
      <c r="AZ3702" s="493" t="n">
        <v>0</v>
      </c>
      <c r="BA3702" s="493" t="n">
        <v>0</v>
      </c>
      <c r="BB3702" s="493" t="n">
        <v>0</v>
      </c>
      <c r="BC3702" s="493" t="n">
        <v>0</v>
      </c>
      <c r="BD3702" s="493" t="n">
        <v>0</v>
      </c>
      <c r="BE3702" s="493" t="n">
        <v>0</v>
      </c>
      <c r="BF3702" s="493" t="n">
        <v>0</v>
      </c>
      <c r="BG3702" s="493" t="n">
        <v>0</v>
      </c>
      <c r="BH3702" s="493" t="n">
        <v>0</v>
      </c>
      <c r="BI3702" s="493" t="n">
        <v>0</v>
      </c>
      <c r="BJ3702" s="493" t="n">
        <v>0</v>
      </c>
      <c r="BK3702" s="493" t="n">
        <v>0</v>
      </c>
      <c r="BL3702" s="493" t="n">
        <v>0</v>
      </c>
      <c r="BM3702" s="493" t="n">
        <v>0</v>
      </c>
      <c r="BN3702" s="493" t="n">
        <v>0</v>
      </c>
      <c r="BO3702" s="493" t="n">
        <v>0</v>
      </c>
      <c r="BP3702" s="493" t="n">
        <v>0</v>
      </c>
      <c r="BQ3702" s="493" t="n">
        <v>0</v>
      </c>
      <c r="BR3702" s="493" t="n">
        <v>0</v>
      </c>
      <c r="BS3702" s="493" t="n">
        <v>0</v>
      </c>
      <c r="BT3702" s="493" t="n">
        <v>0</v>
      </c>
      <c r="BU3702" s="493" t="n">
        <v>0</v>
      </c>
      <c r="BV3702" s="493" t="n">
        <v>0</v>
      </c>
      <c r="BW3702" s="493" t="n">
        <v>198</v>
      </c>
    </row>
    <row r="3703">
      <c r="A3703" t="inlineStr">
        <is>
          <t>[C9D3] Angiotensin-II 길항제 칼슘길항제 복합제</t>
        </is>
      </c>
      <c r="B3703" t="inlineStr">
        <is>
          <t>엔비케이제약</t>
        </is>
      </c>
      <c r="C3703" t="inlineStr">
        <is>
          <t>코르포지</t>
        </is>
      </c>
      <c r="D3703" t="inlineStr">
        <is>
          <t>엔비케이제약</t>
        </is>
      </c>
      <c r="E3703" t="inlineStr">
        <is>
          <t>amlodipine besylate,  valsartan</t>
        </is>
      </c>
      <c r="F3703" t="inlineStr">
        <is>
          <t>보건소</t>
        </is>
      </c>
      <c r="G3703" t="inlineStr">
        <is>
          <t>Generic</t>
        </is>
      </c>
      <c r="H3703" s="493" t="n">
        <v>0</v>
      </c>
      <c r="I3703" s="493" t="n">
        <v>0</v>
      </c>
      <c r="J3703" s="493" t="n">
        <v>0</v>
      </c>
      <c r="K3703" s="493" t="n">
        <v>0</v>
      </c>
      <c r="L3703" s="493" t="n">
        <v>0</v>
      </c>
      <c r="M3703" s="493" t="n">
        <v>0</v>
      </c>
      <c r="N3703" s="493" t="n">
        <v>0</v>
      </c>
      <c r="O3703" s="493" t="n">
        <v>0</v>
      </c>
      <c r="P3703" s="493" t="n">
        <v>0</v>
      </c>
      <c r="Q3703" s="493" t="n">
        <v>0</v>
      </c>
      <c r="R3703" s="493" t="n">
        <v>0</v>
      </c>
      <c r="S3703" s="493" t="n">
        <v>0</v>
      </c>
      <c r="T3703" s="493" t="n">
        <v>0</v>
      </c>
      <c r="U3703" s="493" t="n">
        <v>0</v>
      </c>
      <c r="V3703" s="493" t="n">
        <v>0</v>
      </c>
      <c r="W3703" s="493" t="n">
        <v>0</v>
      </c>
      <c r="X3703" s="493" t="n">
        <v>0</v>
      </c>
      <c r="Y3703" s="493" t="n">
        <v>0</v>
      </c>
      <c r="Z3703" s="493" t="n">
        <v>0</v>
      </c>
      <c r="AA3703" s="493" t="n">
        <v>42.6</v>
      </c>
      <c r="AB3703" s="493" t="n">
        <v>387</v>
      </c>
      <c r="AC3703" s="493" t="n">
        <v>162.6</v>
      </c>
      <c r="AD3703" s="493" t="n">
        <v>1305.9</v>
      </c>
      <c r="AE3703" s="493" t="n">
        <v>0</v>
      </c>
      <c r="AF3703" s="493" t="n">
        <v>0</v>
      </c>
      <c r="AG3703" s="493" t="n">
        <v>0</v>
      </c>
      <c r="AH3703" s="493" t="n">
        <v>0</v>
      </c>
      <c r="AI3703" s="493" t="n">
        <v>0</v>
      </c>
      <c r="AJ3703" s="493" t="n">
        <v>0</v>
      </c>
      <c r="AK3703" s="493" t="n">
        <v>0</v>
      </c>
      <c r="AL3703" s="493" t="n">
        <v>0</v>
      </c>
      <c r="AM3703" s="493" t="n">
        <v>0</v>
      </c>
      <c r="AN3703" s="493" t="n">
        <v>0</v>
      </c>
      <c r="AO3703" s="493" t="n">
        <v>0</v>
      </c>
      <c r="AP3703" s="493" t="n">
        <v>0</v>
      </c>
      <c r="AQ3703" s="493" t="n">
        <v>0</v>
      </c>
      <c r="AR3703" s="493" t="n">
        <v>0</v>
      </c>
      <c r="AS3703" s="493" t="n">
        <v>0</v>
      </c>
      <c r="AT3703" s="493" t="n">
        <v>0</v>
      </c>
      <c r="AU3703" s="493" t="n">
        <v>0</v>
      </c>
      <c r="AV3703" s="493" t="n">
        <v>0</v>
      </c>
      <c r="AW3703" s="493" t="n">
        <v>0</v>
      </c>
      <c r="AX3703" s="493" t="n">
        <v>0</v>
      </c>
      <c r="AY3703" s="493" t="n">
        <v>0</v>
      </c>
      <c r="AZ3703" s="493" t="n">
        <v>0</v>
      </c>
      <c r="BA3703" s="493" t="n">
        <v>0</v>
      </c>
      <c r="BB3703" s="493" t="n">
        <v>0</v>
      </c>
      <c r="BC3703" s="493" t="n">
        <v>0</v>
      </c>
      <c r="BD3703" s="493" t="n">
        <v>0</v>
      </c>
      <c r="BE3703" s="493" t="n">
        <v>0</v>
      </c>
      <c r="BF3703" s="493" t="n">
        <v>0</v>
      </c>
      <c r="BG3703" s="493" t="n">
        <v>0</v>
      </c>
      <c r="BH3703" s="493" t="n">
        <v>0</v>
      </c>
      <c r="BI3703" s="493" t="n">
        <v>0</v>
      </c>
      <c r="BJ3703" s="493" t="n">
        <v>0</v>
      </c>
      <c r="BK3703" s="493" t="n">
        <v>0</v>
      </c>
      <c r="BL3703" s="493" t="n">
        <v>0</v>
      </c>
      <c r="BM3703" s="493" t="n">
        <v>0</v>
      </c>
      <c r="BN3703" s="493" t="n">
        <v>0</v>
      </c>
      <c r="BO3703" s="493" t="n">
        <v>0</v>
      </c>
      <c r="BP3703" s="493" t="n">
        <v>0</v>
      </c>
      <c r="BQ3703" s="493" t="n">
        <v>0</v>
      </c>
      <c r="BR3703" s="493" t="n">
        <v>0</v>
      </c>
      <c r="BS3703" s="493" t="n">
        <v>0</v>
      </c>
      <c r="BT3703" s="493" t="n">
        <v>0</v>
      </c>
      <c r="BU3703" s="493" t="n">
        <v>0</v>
      </c>
      <c r="BV3703" s="493" t="n">
        <v>0</v>
      </c>
      <c r="BW3703" s="493" t="n">
        <v>0</v>
      </c>
    </row>
    <row r="3704">
      <c r="A3704" t="inlineStr">
        <is>
          <t>[C9D3] Angiotensin-II 길항제 칼슘길항제 복합제</t>
        </is>
      </c>
      <c r="B3704" t="inlineStr">
        <is>
          <t>엔비케이제약</t>
        </is>
      </c>
      <c r="C3704" t="inlineStr">
        <is>
          <t>텔미실산</t>
        </is>
      </c>
      <c r="D3704" t="inlineStr">
        <is>
          <t>엔비케이제약</t>
        </is>
      </c>
      <c r="E3704" t="inlineStr">
        <is>
          <t>amlodipine besylate,  telmisartan</t>
        </is>
      </c>
      <c r="F3704" t="inlineStr">
        <is>
          <t>상급종합병원</t>
        </is>
      </c>
      <c r="G3704" t="inlineStr">
        <is>
          <t>Generic</t>
        </is>
      </c>
      <c r="H3704" s="493" t="n">
        <v>0</v>
      </c>
      <c r="I3704" s="493" t="n">
        <v>0</v>
      </c>
      <c r="J3704" s="493" t="n">
        <v>0</v>
      </c>
      <c r="K3704" s="493" t="n">
        <v>0</v>
      </c>
      <c r="L3704" s="493" t="n">
        <v>0</v>
      </c>
      <c r="M3704" s="493" t="n">
        <v>0</v>
      </c>
      <c r="N3704" s="493" t="n">
        <v>0</v>
      </c>
      <c r="O3704" s="493" t="n">
        <v>0</v>
      </c>
      <c r="P3704" s="493" t="n">
        <v>0</v>
      </c>
      <c r="Q3704" s="493" t="n">
        <v>0</v>
      </c>
      <c r="R3704" s="493" t="n">
        <v>0</v>
      </c>
      <c r="S3704" s="493" t="n">
        <v>0</v>
      </c>
      <c r="T3704" s="493" t="n">
        <v>0</v>
      </c>
      <c r="U3704" s="493" t="n">
        <v>0</v>
      </c>
      <c r="V3704" s="493" t="n">
        <v>0</v>
      </c>
      <c r="W3704" s="493" t="n">
        <v>0</v>
      </c>
      <c r="X3704" s="493" t="n">
        <v>0</v>
      </c>
      <c r="Y3704" s="493" t="n">
        <v>0</v>
      </c>
      <c r="Z3704" s="493" t="n">
        <v>0</v>
      </c>
      <c r="AA3704" s="493" t="n">
        <v>0</v>
      </c>
      <c r="AB3704" s="493" t="n">
        <v>0</v>
      </c>
      <c r="AC3704" s="493" t="n">
        <v>0</v>
      </c>
      <c r="AD3704" s="493" t="n">
        <v>0</v>
      </c>
      <c r="AE3704" s="493" t="n">
        <v>2647.2</v>
      </c>
      <c r="AF3704" s="493" t="n">
        <v>894</v>
      </c>
      <c r="AG3704" s="493" t="n">
        <v>2395.53</v>
      </c>
      <c r="AH3704" s="493" t="n">
        <v>1926.25</v>
      </c>
      <c r="AI3704" s="493" t="n">
        <v>3113.11</v>
      </c>
      <c r="AJ3704" s="493" t="n">
        <v>2644.8</v>
      </c>
      <c r="AK3704" s="493" t="n">
        <v>4979.16</v>
      </c>
      <c r="AL3704" s="493" t="n">
        <v>1596.98</v>
      </c>
      <c r="AM3704" s="493" t="n">
        <v>0</v>
      </c>
      <c r="AN3704" s="493" t="n">
        <v>0</v>
      </c>
      <c r="AO3704" s="493" t="n">
        <v>0</v>
      </c>
      <c r="AP3704" s="493" t="n">
        <v>0</v>
      </c>
      <c r="AQ3704" s="493" t="n">
        <v>0</v>
      </c>
      <c r="AR3704" s="493" t="n">
        <v>0</v>
      </c>
      <c r="AS3704" s="493" t="n">
        <v>0</v>
      </c>
      <c r="AT3704" s="493" t="n">
        <v>0</v>
      </c>
      <c r="AU3704" s="493" t="n">
        <v>0</v>
      </c>
      <c r="AV3704" s="493" t="n">
        <v>0</v>
      </c>
      <c r="AW3704" s="493" t="n">
        <v>0</v>
      </c>
      <c r="AX3704" s="493" t="n">
        <v>0</v>
      </c>
      <c r="AY3704" s="493" t="n">
        <v>0</v>
      </c>
      <c r="AZ3704" s="493" t="n">
        <v>0</v>
      </c>
      <c r="BA3704" s="493" t="n">
        <v>0</v>
      </c>
      <c r="BB3704" s="493" t="n">
        <v>0</v>
      </c>
      <c r="BC3704" s="493" t="n">
        <v>0</v>
      </c>
      <c r="BD3704" s="493" t="n">
        <v>0</v>
      </c>
      <c r="BE3704" s="493" t="n">
        <v>0</v>
      </c>
      <c r="BF3704" s="493" t="n">
        <v>0</v>
      </c>
      <c r="BG3704" s="493" t="n">
        <v>0</v>
      </c>
      <c r="BH3704" s="493" t="n">
        <v>0</v>
      </c>
      <c r="BI3704" s="493" t="n">
        <v>0</v>
      </c>
      <c r="BJ3704" s="493" t="n">
        <v>0</v>
      </c>
      <c r="BK3704" s="493" t="n">
        <v>0</v>
      </c>
      <c r="BL3704" s="493" t="n">
        <v>0</v>
      </c>
      <c r="BM3704" s="493" t="n">
        <v>0</v>
      </c>
      <c r="BN3704" s="493" t="n">
        <v>0</v>
      </c>
      <c r="BO3704" s="493" t="n">
        <v>0</v>
      </c>
      <c r="BP3704" s="493" t="n">
        <v>0</v>
      </c>
      <c r="BQ3704" s="493" t="n">
        <v>0</v>
      </c>
      <c r="BR3704" s="493" t="n">
        <v>0</v>
      </c>
      <c r="BS3704" s="493" t="n">
        <v>0</v>
      </c>
      <c r="BT3704" s="493" t="n">
        <v>0</v>
      </c>
      <c r="BU3704" s="493" t="n">
        <v>0</v>
      </c>
      <c r="BV3704" s="493" t="n">
        <v>0</v>
      </c>
      <c r="BW3704" s="493" t="n">
        <v>0</v>
      </c>
    </row>
    <row r="3705">
      <c r="A3705" t="inlineStr">
        <is>
          <t>[C9D3] Angiotensin-II 길항제 칼슘길항제 복합제</t>
        </is>
      </c>
      <c r="B3705" t="inlineStr">
        <is>
          <t>엔비케이제약</t>
        </is>
      </c>
      <c r="C3705" t="inlineStr">
        <is>
          <t>텔미실산</t>
        </is>
      </c>
      <c r="D3705" t="inlineStr">
        <is>
          <t>엔비케이제약</t>
        </is>
      </c>
      <c r="E3705" t="inlineStr">
        <is>
          <t>amlodipine besylate,  telmisartan</t>
        </is>
      </c>
      <c r="F3705" t="inlineStr">
        <is>
          <t>의원</t>
        </is>
      </c>
      <c r="G3705" t="inlineStr">
        <is>
          <t>Generic</t>
        </is>
      </c>
      <c r="H3705" s="493" t="n">
        <v>0</v>
      </c>
      <c r="I3705" s="493" t="n">
        <v>0</v>
      </c>
      <c r="J3705" s="493" t="n">
        <v>0</v>
      </c>
      <c r="K3705" s="493" t="n">
        <v>0</v>
      </c>
      <c r="L3705" s="493" t="n">
        <v>0</v>
      </c>
      <c r="M3705" s="493" t="n">
        <v>0</v>
      </c>
      <c r="N3705" s="493" t="n">
        <v>0</v>
      </c>
      <c r="O3705" s="493" t="n">
        <v>0</v>
      </c>
      <c r="P3705" s="493" t="n">
        <v>0</v>
      </c>
      <c r="Q3705" s="493" t="n">
        <v>0</v>
      </c>
      <c r="R3705" s="493" t="n">
        <v>0</v>
      </c>
      <c r="S3705" s="493" t="n">
        <v>0</v>
      </c>
      <c r="T3705" s="493" t="n">
        <v>0</v>
      </c>
      <c r="U3705" s="493" t="n">
        <v>0</v>
      </c>
      <c r="V3705" s="493" t="n">
        <v>0</v>
      </c>
      <c r="W3705" s="493" t="n">
        <v>0</v>
      </c>
      <c r="X3705" s="493" t="n">
        <v>0</v>
      </c>
      <c r="Y3705" s="493" t="n">
        <v>0</v>
      </c>
      <c r="Z3705" s="493" t="n">
        <v>0</v>
      </c>
      <c r="AA3705" s="493" t="n">
        <v>0</v>
      </c>
      <c r="AB3705" s="493" t="n">
        <v>1208.7</v>
      </c>
      <c r="AC3705" s="493" t="n">
        <v>4427.66</v>
      </c>
      <c r="AD3705" s="493" t="n">
        <v>5971.47</v>
      </c>
      <c r="AE3705" s="493" t="n">
        <v>4970.61</v>
      </c>
      <c r="AF3705" s="493" t="n">
        <v>4990.37</v>
      </c>
      <c r="AG3705" s="493" t="n">
        <v>5675.78</v>
      </c>
      <c r="AH3705" s="493" t="n">
        <v>6270.38</v>
      </c>
      <c r="AI3705" s="493" t="n">
        <v>5227.51</v>
      </c>
      <c r="AJ3705" s="493" t="n">
        <v>5760.68</v>
      </c>
      <c r="AK3705" s="493" t="n">
        <v>5219.68</v>
      </c>
      <c r="AL3705" s="493" t="n">
        <v>2246.48</v>
      </c>
      <c r="AM3705" s="493" t="n">
        <v>0</v>
      </c>
      <c r="AN3705" s="493" t="n">
        <v>0</v>
      </c>
      <c r="AO3705" s="493" t="n">
        <v>0</v>
      </c>
      <c r="AP3705" s="493" t="n">
        <v>0</v>
      </c>
      <c r="AQ3705" s="493" t="n">
        <v>0</v>
      </c>
      <c r="AR3705" s="493" t="n">
        <v>0</v>
      </c>
      <c r="AS3705" s="493" t="n">
        <v>0</v>
      </c>
      <c r="AT3705" s="493" t="n">
        <v>0</v>
      </c>
      <c r="AU3705" s="493" t="n">
        <v>0</v>
      </c>
      <c r="AV3705" s="493" t="n">
        <v>0</v>
      </c>
      <c r="AW3705" s="493" t="n">
        <v>0</v>
      </c>
      <c r="AX3705" s="493" t="n">
        <v>0</v>
      </c>
      <c r="AY3705" s="493" t="n">
        <v>0</v>
      </c>
      <c r="AZ3705" s="493" t="n">
        <v>0</v>
      </c>
      <c r="BA3705" s="493" t="n">
        <v>0</v>
      </c>
      <c r="BB3705" s="493" t="n">
        <v>0</v>
      </c>
      <c r="BC3705" s="493" t="n">
        <v>0</v>
      </c>
      <c r="BD3705" s="493" t="n">
        <v>0</v>
      </c>
      <c r="BE3705" s="493" t="n">
        <v>0</v>
      </c>
      <c r="BF3705" s="493" t="n">
        <v>0</v>
      </c>
      <c r="BG3705" s="493" t="n">
        <v>0</v>
      </c>
      <c r="BH3705" s="493" t="n">
        <v>0</v>
      </c>
      <c r="BI3705" s="493" t="n">
        <v>0</v>
      </c>
      <c r="BJ3705" s="493" t="n">
        <v>0</v>
      </c>
      <c r="BK3705" s="493" t="n">
        <v>0</v>
      </c>
      <c r="BL3705" s="493" t="n">
        <v>0</v>
      </c>
      <c r="BM3705" s="493" t="n">
        <v>0</v>
      </c>
      <c r="BN3705" s="493" t="n">
        <v>0</v>
      </c>
      <c r="BO3705" s="493" t="n">
        <v>0</v>
      </c>
      <c r="BP3705" s="493" t="n">
        <v>0</v>
      </c>
      <c r="BQ3705" s="493" t="n">
        <v>0</v>
      </c>
      <c r="BR3705" s="493" t="n">
        <v>0</v>
      </c>
      <c r="BS3705" s="493" t="n">
        <v>0</v>
      </c>
      <c r="BT3705" s="493" t="n">
        <v>0</v>
      </c>
      <c r="BU3705" s="493" t="n">
        <v>0</v>
      </c>
      <c r="BV3705" s="493" t="n">
        <v>0</v>
      </c>
      <c r="BW3705" s="493" t="n">
        <v>0</v>
      </c>
    </row>
    <row r="3706">
      <c r="A3706" t="inlineStr">
        <is>
          <t>[C9D3] Angiotensin-II 길항제 칼슘길항제 복합제</t>
        </is>
      </c>
      <c r="B3706" t="inlineStr">
        <is>
          <t>엘앤씨바이오</t>
        </is>
      </c>
      <c r="C3706" t="inlineStr">
        <is>
          <t>메가텔디핀</t>
        </is>
      </c>
      <c r="D3706" t="inlineStr">
        <is>
          <t>엘앤씨바이오</t>
        </is>
      </c>
      <c r="E3706" t="inlineStr">
        <is>
          <t>amlodipine besylate,  telmisartan</t>
        </is>
      </c>
      <c r="F3706" t="inlineStr">
        <is>
          <t>의원</t>
        </is>
      </c>
      <c r="G3706" t="inlineStr">
        <is>
          <t>Generic</t>
        </is>
      </c>
      <c r="H3706" s="493" t="n">
        <v>0</v>
      </c>
      <c r="I3706" s="493" t="n">
        <v>0</v>
      </c>
      <c r="J3706" s="493" t="n">
        <v>0</v>
      </c>
      <c r="K3706" s="493" t="n">
        <v>0</v>
      </c>
      <c r="L3706" s="493" t="n">
        <v>0</v>
      </c>
      <c r="M3706" s="493" t="n">
        <v>0</v>
      </c>
      <c r="N3706" s="493" t="n">
        <v>0</v>
      </c>
      <c r="O3706" s="493" t="n">
        <v>0</v>
      </c>
      <c r="P3706" s="493" t="n">
        <v>0</v>
      </c>
      <c r="Q3706" s="493" t="n">
        <v>0</v>
      </c>
      <c r="R3706" s="493" t="n">
        <v>0</v>
      </c>
      <c r="S3706" s="493" t="n">
        <v>0</v>
      </c>
      <c r="T3706" s="493" t="n">
        <v>0</v>
      </c>
      <c r="U3706" s="493" t="n">
        <v>0</v>
      </c>
      <c r="V3706" s="493" t="n">
        <v>0</v>
      </c>
      <c r="W3706" s="493" t="n">
        <v>0</v>
      </c>
      <c r="X3706" s="493" t="n">
        <v>0</v>
      </c>
      <c r="Y3706" s="493" t="n">
        <v>0</v>
      </c>
      <c r="Z3706" s="493" t="n">
        <v>0</v>
      </c>
      <c r="AA3706" s="493" t="n">
        <v>0</v>
      </c>
      <c r="AB3706" s="493" t="n">
        <v>0</v>
      </c>
      <c r="AC3706" s="493" t="n">
        <v>0</v>
      </c>
      <c r="AD3706" s="493" t="n">
        <v>0</v>
      </c>
      <c r="AE3706" s="493" t="n">
        <v>0</v>
      </c>
      <c r="AF3706" s="493" t="n">
        <v>0</v>
      </c>
      <c r="AG3706" s="493" t="n">
        <v>0</v>
      </c>
      <c r="AH3706" s="493" t="n">
        <v>0</v>
      </c>
      <c r="AI3706" s="493" t="n">
        <v>0</v>
      </c>
      <c r="AJ3706" s="493" t="n">
        <v>0</v>
      </c>
      <c r="AK3706" s="493" t="n">
        <v>0</v>
      </c>
      <c r="AL3706" s="493" t="n">
        <v>0</v>
      </c>
      <c r="AM3706" s="493" t="n">
        <v>0</v>
      </c>
      <c r="AN3706" s="493" t="n">
        <v>0</v>
      </c>
      <c r="AO3706" s="493" t="n">
        <v>0</v>
      </c>
      <c r="AP3706" s="493" t="n">
        <v>0</v>
      </c>
      <c r="AQ3706" s="493" t="n">
        <v>0</v>
      </c>
      <c r="AR3706" s="493" t="n">
        <v>0</v>
      </c>
      <c r="AS3706" s="493" t="n">
        <v>0</v>
      </c>
      <c r="AT3706" s="493" t="n">
        <v>0</v>
      </c>
      <c r="AU3706" s="493" t="n">
        <v>0</v>
      </c>
      <c r="AV3706" s="493" t="n">
        <v>0</v>
      </c>
      <c r="AW3706" s="493" t="n">
        <v>0</v>
      </c>
      <c r="AX3706" s="493" t="n">
        <v>0</v>
      </c>
      <c r="AY3706" s="493" t="n">
        <v>0</v>
      </c>
      <c r="AZ3706" s="493" t="n">
        <v>0</v>
      </c>
      <c r="BA3706" s="493" t="n">
        <v>0</v>
      </c>
      <c r="BB3706" s="493" t="n">
        <v>0</v>
      </c>
      <c r="BC3706" s="493" t="n">
        <v>0</v>
      </c>
      <c r="BD3706" s="493" t="n">
        <v>0</v>
      </c>
      <c r="BE3706" s="493" t="n">
        <v>0</v>
      </c>
      <c r="BF3706" s="493" t="n">
        <v>0</v>
      </c>
      <c r="BG3706" s="493" t="n">
        <v>0</v>
      </c>
      <c r="BH3706" s="493" t="n">
        <v>0</v>
      </c>
      <c r="BI3706" s="493" t="n">
        <v>0</v>
      </c>
      <c r="BJ3706" s="493" t="n">
        <v>0</v>
      </c>
      <c r="BK3706" s="493" t="n">
        <v>0</v>
      </c>
      <c r="BL3706" s="493" t="n">
        <v>3290.7</v>
      </c>
      <c r="BM3706" s="493" t="n">
        <v>0</v>
      </c>
      <c r="BN3706" s="493" t="n">
        <v>2880.9</v>
      </c>
      <c r="BO3706" s="493" t="n">
        <v>5520</v>
      </c>
      <c r="BP3706" s="493" t="n">
        <v>3960</v>
      </c>
      <c r="BQ3706" s="493" t="n">
        <v>4320</v>
      </c>
      <c r="BR3706" s="493" t="n">
        <v>8767.700000000001</v>
      </c>
      <c r="BS3706" s="493" t="n">
        <v>8242.799999999999</v>
      </c>
      <c r="BT3706" s="493" t="n">
        <v>9329.4</v>
      </c>
      <c r="BU3706" s="493" t="n">
        <v>7551.6</v>
      </c>
      <c r="BV3706" s="493" t="n">
        <v>9719.9</v>
      </c>
      <c r="BW3706" s="493" t="n">
        <v>16992.9</v>
      </c>
    </row>
    <row r="3707">
      <c r="A3707" t="inlineStr">
        <is>
          <t>[C9D3] Angiotensin-II 길항제 칼슘길항제 복합제</t>
        </is>
      </c>
      <c r="B3707" t="inlineStr">
        <is>
          <t>엘앤씨바이오</t>
        </is>
      </c>
      <c r="C3707" t="inlineStr">
        <is>
          <t>메가텔디핀</t>
        </is>
      </c>
      <c r="D3707" t="inlineStr">
        <is>
          <t>엘앤씨바이오</t>
        </is>
      </c>
      <c r="E3707" t="inlineStr">
        <is>
          <t>amlodipine besylate,  telmisartan</t>
        </is>
      </c>
      <c r="F3707" t="inlineStr">
        <is>
          <t>보건소</t>
        </is>
      </c>
      <c r="G3707" t="inlineStr">
        <is>
          <t>Generic</t>
        </is>
      </c>
      <c r="H3707" s="493" t="n">
        <v>0</v>
      </c>
      <c r="I3707" s="493" t="n">
        <v>0</v>
      </c>
      <c r="J3707" s="493" t="n">
        <v>0</v>
      </c>
      <c r="K3707" s="493" t="n">
        <v>0</v>
      </c>
      <c r="L3707" s="493" t="n">
        <v>0</v>
      </c>
      <c r="M3707" s="493" t="n">
        <v>0</v>
      </c>
      <c r="N3707" s="493" t="n">
        <v>0</v>
      </c>
      <c r="O3707" s="493" t="n">
        <v>0</v>
      </c>
      <c r="P3707" s="493" t="n">
        <v>0</v>
      </c>
      <c r="Q3707" s="493" t="n">
        <v>0</v>
      </c>
      <c r="R3707" s="493" t="n">
        <v>0</v>
      </c>
      <c r="S3707" s="493" t="n">
        <v>0</v>
      </c>
      <c r="T3707" s="493" t="n">
        <v>0</v>
      </c>
      <c r="U3707" s="493" t="n">
        <v>0</v>
      </c>
      <c r="V3707" s="493" t="n">
        <v>0</v>
      </c>
      <c r="W3707" s="493" t="n">
        <v>0</v>
      </c>
      <c r="X3707" s="493" t="n">
        <v>0</v>
      </c>
      <c r="Y3707" s="493" t="n">
        <v>0</v>
      </c>
      <c r="Z3707" s="493" t="n">
        <v>0</v>
      </c>
      <c r="AA3707" s="493" t="n">
        <v>0</v>
      </c>
      <c r="AB3707" s="493" t="n">
        <v>0</v>
      </c>
      <c r="AC3707" s="493" t="n">
        <v>0</v>
      </c>
      <c r="AD3707" s="493" t="n">
        <v>0</v>
      </c>
      <c r="AE3707" s="493" t="n">
        <v>0</v>
      </c>
      <c r="AF3707" s="493" t="n">
        <v>0</v>
      </c>
      <c r="AG3707" s="493" t="n">
        <v>0</v>
      </c>
      <c r="AH3707" s="493" t="n">
        <v>0</v>
      </c>
      <c r="AI3707" s="493" t="n">
        <v>0</v>
      </c>
      <c r="AJ3707" s="493" t="n">
        <v>0</v>
      </c>
      <c r="AK3707" s="493" t="n">
        <v>0</v>
      </c>
      <c r="AL3707" s="493" t="n">
        <v>0</v>
      </c>
      <c r="AM3707" s="493" t="n">
        <v>0</v>
      </c>
      <c r="AN3707" s="493" t="n">
        <v>0</v>
      </c>
      <c r="AO3707" s="493" t="n">
        <v>0</v>
      </c>
      <c r="AP3707" s="493" t="n">
        <v>0</v>
      </c>
      <c r="AQ3707" s="493" t="n">
        <v>0</v>
      </c>
      <c r="AR3707" s="493" t="n">
        <v>0</v>
      </c>
      <c r="AS3707" s="493" t="n">
        <v>0</v>
      </c>
      <c r="AT3707" s="493" t="n">
        <v>0</v>
      </c>
      <c r="AU3707" s="493" t="n">
        <v>0</v>
      </c>
      <c r="AV3707" s="493" t="n">
        <v>0</v>
      </c>
      <c r="AW3707" s="493" t="n">
        <v>0</v>
      </c>
      <c r="AX3707" s="493" t="n">
        <v>0</v>
      </c>
      <c r="AY3707" s="493" t="n">
        <v>0</v>
      </c>
      <c r="AZ3707" s="493" t="n">
        <v>0</v>
      </c>
      <c r="BA3707" s="493" t="n">
        <v>0</v>
      </c>
      <c r="BB3707" s="493" t="n">
        <v>0</v>
      </c>
      <c r="BC3707" s="493" t="n">
        <v>0</v>
      </c>
      <c r="BD3707" s="493" t="n">
        <v>0</v>
      </c>
      <c r="BE3707" s="493" t="n">
        <v>0</v>
      </c>
      <c r="BF3707" s="493" t="n">
        <v>0</v>
      </c>
      <c r="BG3707" s="493" t="n">
        <v>0</v>
      </c>
      <c r="BH3707" s="493" t="n">
        <v>0</v>
      </c>
      <c r="BI3707" s="493" t="n">
        <v>0</v>
      </c>
      <c r="BJ3707" s="493" t="n">
        <v>0</v>
      </c>
      <c r="BK3707" s="493" t="n">
        <v>0</v>
      </c>
      <c r="BL3707" s="493" t="n">
        <v>0</v>
      </c>
      <c r="BM3707" s="493" t="n">
        <v>0</v>
      </c>
      <c r="BN3707" s="493" t="n">
        <v>0</v>
      </c>
      <c r="BO3707" s="493" t="n">
        <v>0</v>
      </c>
      <c r="BP3707" s="493" t="n">
        <v>0</v>
      </c>
      <c r="BQ3707" s="493" t="n">
        <v>0</v>
      </c>
      <c r="BR3707" s="493" t="n">
        <v>0</v>
      </c>
      <c r="BS3707" s="493" t="n">
        <v>0</v>
      </c>
      <c r="BT3707" s="493" t="n">
        <v>161.4</v>
      </c>
      <c r="BU3707" s="493" t="n">
        <v>0</v>
      </c>
      <c r="BV3707" s="493" t="n">
        <v>0</v>
      </c>
      <c r="BW3707" s="493" t="n">
        <v>0</v>
      </c>
    </row>
    <row r="3708">
      <c r="A3708" t="inlineStr">
        <is>
          <t>[C9D3] Angiotensin-II 길항제 칼슘길항제 복합제</t>
        </is>
      </c>
      <c r="B3708" t="inlineStr">
        <is>
          <t>영일제약</t>
        </is>
      </c>
      <c r="C3708" t="inlineStr">
        <is>
          <t>넥포</t>
        </is>
      </c>
      <c r="D3708" t="inlineStr">
        <is>
          <t>영일제약</t>
        </is>
      </c>
      <c r="E3708" t="inlineStr">
        <is>
          <t>amlodipine besylate,  valsartan</t>
        </is>
      </c>
      <c r="F3708" t="inlineStr">
        <is>
          <t>종합병원</t>
        </is>
      </c>
      <c r="G3708" t="inlineStr">
        <is>
          <t>Generic</t>
        </is>
      </c>
      <c r="H3708" s="493" t="n">
        <v>0</v>
      </c>
      <c r="I3708" s="493" t="n">
        <v>0</v>
      </c>
      <c r="J3708" s="493" t="n">
        <v>0</v>
      </c>
      <c r="K3708" s="493" t="n">
        <v>0</v>
      </c>
      <c r="L3708" s="493" t="n">
        <v>0</v>
      </c>
      <c r="M3708" s="493" t="n">
        <v>0</v>
      </c>
      <c r="N3708" s="493" t="n">
        <v>0</v>
      </c>
      <c r="O3708" s="493" t="n">
        <v>0</v>
      </c>
      <c r="P3708" s="493" t="n">
        <v>0</v>
      </c>
      <c r="Q3708" s="493" t="n">
        <v>0</v>
      </c>
      <c r="R3708" s="493" t="n">
        <v>0</v>
      </c>
      <c r="S3708" s="493" t="n">
        <v>0</v>
      </c>
      <c r="T3708" s="493" t="n">
        <v>0</v>
      </c>
      <c r="U3708" s="493" t="n">
        <v>0</v>
      </c>
      <c r="V3708" s="493" t="n">
        <v>0</v>
      </c>
      <c r="W3708" s="493" t="n">
        <v>0</v>
      </c>
      <c r="X3708" s="493" t="n">
        <v>0</v>
      </c>
      <c r="Y3708" s="493" t="n">
        <v>0</v>
      </c>
      <c r="Z3708" s="493" t="n">
        <v>0</v>
      </c>
      <c r="AA3708" s="493" t="n">
        <v>0</v>
      </c>
      <c r="AB3708" s="493" t="n">
        <v>0</v>
      </c>
      <c r="AC3708" s="493" t="n">
        <v>0</v>
      </c>
      <c r="AD3708" s="493" t="n">
        <v>0</v>
      </c>
      <c r="AE3708" s="493" t="n">
        <v>0</v>
      </c>
      <c r="AF3708" s="493" t="n">
        <v>0</v>
      </c>
      <c r="AG3708" s="493" t="n">
        <v>0</v>
      </c>
      <c r="AH3708" s="493" t="n">
        <v>0</v>
      </c>
      <c r="AI3708" s="493" t="n">
        <v>0</v>
      </c>
      <c r="AJ3708" s="493" t="n">
        <v>0</v>
      </c>
      <c r="AK3708" s="493" t="n">
        <v>0</v>
      </c>
      <c r="AL3708" s="493" t="n">
        <v>0</v>
      </c>
      <c r="AM3708" s="493" t="n">
        <v>0</v>
      </c>
      <c r="AN3708" s="493" t="n">
        <v>0</v>
      </c>
      <c r="AO3708" s="493" t="n">
        <v>0</v>
      </c>
      <c r="AP3708" s="493" t="n">
        <v>0</v>
      </c>
      <c r="AQ3708" s="493" t="n">
        <v>0</v>
      </c>
      <c r="AR3708" s="493" t="n">
        <v>463.75</v>
      </c>
      <c r="AS3708" s="493" t="n">
        <v>0</v>
      </c>
      <c r="AT3708" s="493" t="n">
        <v>586.8</v>
      </c>
      <c r="AU3708" s="493" t="n">
        <v>0</v>
      </c>
      <c r="AV3708" s="493" t="n">
        <v>0</v>
      </c>
      <c r="AW3708" s="493" t="n">
        <v>0</v>
      </c>
      <c r="AX3708" s="493" t="n">
        <v>0</v>
      </c>
      <c r="AY3708" s="493" t="n">
        <v>0</v>
      </c>
      <c r="AZ3708" s="493" t="n">
        <v>0</v>
      </c>
      <c r="BA3708" s="493" t="n">
        <v>0</v>
      </c>
      <c r="BB3708" s="493" t="n">
        <v>0</v>
      </c>
      <c r="BC3708" s="493" t="n">
        <v>0</v>
      </c>
      <c r="BD3708" s="493" t="n">
        <v>0</v>
      </c>
      <c r="BE3708" s="493" t="n">
        <v>0</v>
      </c>
      <c r="BF3708" s="493" t="n">
        <v>0</v>
      </c>
      <c r="BG3708" s="493" t="n">
        <v>0</v>
      </c>
      <c r="BH3708" s="493" t="n">
        <v>0</v>
      </c>
      <c r="BI3708" s="493" t="n">
        <v>0</v>
      </c>
      <c r="BJ3708" s="493" t="n">
        <v>0</v>
      </c>
      <c r="BK3708" s="493" t="n">
        <v>0</v>
      </c>
      <c r="BL3708" s="493" t="n">
        <v>0</v>
      </c>
      <c r="BM3708" s="493" t="n">
        <v>0</v>
      </c>
      <c r="BN3708" s="493" t="n">
        <v>0</v>
      </c>
      <c r="BO3708" s="493" t="n">
        <v>0</v>
      </c>
      <c r="BP3708" s="493" t="n">
        <v>0</v>
      </c>
      <c r="BQ3708" s="493" t="n">
        <v>0</v>
      </c>
      <c r="BR3708" s="493" t="n">
        <v>0</v>
      </c>
      <c r="BS3708" s="493" t="n">
        <v>0</v>
      </c>
      <c r="BT3708" s="493" t="n">
        <v>0</v>
      </c>
      <c r="BU3708" s="493" t="n">
        <v>0</v>
      </c>
      <c r="BV3708" s="493" t="n">
        <v>0</v>
      </c>
      <c r="BW3708" s="493" t="n">
        <v>0</v>
      </c>
    </row>
    <row r="3709">
      <c r="A3709" t="inlineStr">
        <is>
          <t>[C9D3] Angiotensin-II 길항제 칼슘길항제 복합제</t>
        </is>
      </c>
      <c r="B3709" t="inlineStr">
        <is>
          <t>영일제약</t>
        </is>
      </c>
      <c r="C3709" t="inlineStr">
        <is>
          <t>넥포</t>
        </is>
      </c>
      <c r="D3709" t="inlineStr">
        <is>
          <t>영일제약</t>
        </is>
      </c>
      <c r="E3709" t="inlineStr">
        <is>
          <t>amlodipine besylate,  valsartan</t>
        </is>
      </c>
      <c r="F3709" t="inlineStr">
        <is>
          <t>병원</t>
        </is>
      </c>
      <c r="G3709" t="inlineStr">
        <is>
          <t>Generic</t>
        </is>
      </c>
      <c r="H3709" s="493" t="n">
        <v>119.1</v>
      </c>
      <c r="I3709" s="493" t="n">
        <v>119.7</v>
      </c>
      <c r="J3709" s="493" t="n">
        <v>119.4</v>
      </c>
      <c r="K3709" s="493" t="n">
        <v>360</v>
      </c>
      <c r="L3709" s="493" t="n">
        <v>1440</v>
      </c>
      <c r="M3709" s="493" t="n">
        <v>239.4</v>
      </c>
      <c r="N3709" s="493" t="n">
        <v>238.2</v>
      </c>
      <c r="O3709" s="493" t="n">
        <v>1917.9</v>
      </c>
      <c r="P3709" s="493" t="n">
        <v>0</v>
      </c>
      <c r="Q3709" s="493" t="n">
        <v>1679.4</v>
      </c>
      <c r="R3709" s="493" t="n">
        <v>0</v>
      </c>
      <c r="S3709" s="493" t="n">
        <v>0</v>
      </c>
      <c r="T3709" s="493" t="n">
        <v>0</v>
      </c>
      <c r="U3709" s="493" t="n">
        <v>0</v>
      </c>
      <c r="V3709" s="493" t="n">
        <v>1920</v>
      </c>
      <c r="W3709" s="493" t="n">
        <v>0</v>
      </c>
      <c r="X3709" s="493" t="n">
        <v>0</v>
      </c>
      <c r="Y3709" s="493" t="n">
        <v>0</v>
      </c>
      <c r="Z3709" s="493" t="n">
        <v>2400</v>
      </c>
      <c r="AA3709" s="493" t="n">
        <v>0</v>
      </c>
      <c r="AB3709" s="493" t="n">
        <v>0</v>
      </c>
      <c r="AC3709" s="493" t="n">
        <v>0</v>
      </c>
      <c r="AD3709" s="493" t="n">
        <v>0</v>
      </c>
      <c r="AE3709" s="493" t="n">
        <v>0</v>
      </c>
      <c r="AF3709" s="493" t="n">
        <v>0</v>
      </c>
      <c r="AG3709" s="493" t="n">
        <v>0</v>
      </c>
      <c r="AH3709" s="493" t="n">
        <v>0</v>
      </c>
      <c r="AI3709" s="493" t="n">
        <v>0</v>
      </c>
      <c r="AJ3709" s="493" t="n">
        <v>0</v>
      </c>
      <c r="AK3709" s="493" t="n">
        <v>0</v>
      </c>
      <c r="AL3709" s="493" t="n">
        <v>0</v>
      </c>
      <c r="AM3709" s="493" t="n">
        <v>0</v>
      </c>
      <c r="AN3709" s="493" t="n">
        <v>0</v>
      </c>
      <c r="AO3709" s="493" t="n">
        <v>0</v>
      </c>
      <c r="AP3709" s="493" t="n">
        <v>0</v>
      </c>
      <c r="AQ3709" s="493" t="n">
        <v>400</v>
      </c>
      <c r="AR3709" s="493" t="n">
        <v>0</v>
      </c>
      <c r="AS3709" s="493" t="n">
        <v>0</v>
      </c>
      <c r="AT3709" s="493" t="n">
        <v>0</v>
      </c>
      <c r="AU3709" s="493" t="n">
        <v>0</v>
      </c>
      <c r="AV3709" s="493" t="n">
        <v>800</v>
      </c>
      <c r="AW3709" s="493" t="n">
        <v>0</v>
      </c>
      <c r="AX3709" s="493" t="n">
        <v>0</v>
      </c>
      <c r="AY3709" s="493" t="n">
        <v>804</v>
      </c>
      <c r="AZ3709" s="493" t="n">
        <v>0</v>
      </c>
      <c r="BA3709" s="493" t="n">
        <v>0</v>
      </c>
      <c r="BB3709" s="493" t="n">
        <v>0</v>
      </c>
      <c r="BC3709" s="493" t="n">
        <v>244.8</v>
      </c>
      <c r="BD3709" s="493" t="n">
        <v>742.8</v>
      </c>
      <c r="BE3709" s="493" t="n">
        <v>121.8</v>
      </c>
      <c r="BF3709" s="493" t="n">
        <v>1225.2</v>
      </c>
      <c r="BG3709" s="493" t="n">
        <v>0</v>
      </c>
      <c r="BH3709" s="493" t="n">
        <v>0</v>
      </c>
      <c r="BI3709" s="493" t="n">
        <v>0</v>
      </c>
      <c r="BJ3709" s="493" t="n">
        <v>250.8</v>
      </c>
      <c r="BK3709" s="493" t="n">
        <v>0</v>
      </c>
      <c r="BL3709" s="493" t="n">
        <v>0</v>
      </c>
      <c r="BM3709" s="493" t="n">
        <v>0</v>
      </c>
      <c r="BN3709" s="493" t="n">
        <v>0</v>
      </c>
      <c r="BO3709" s="493" t="n">
        <v>0</v>
      </c>
      <c r="BP3709" s="493" t="n">
        <v>0</v>
      </c>
      <c r="BQ3709" s="493" t="n">
        <v>0</v>
      </c>
      <c r="BR3709" s="493" t="n">
        <v>0</v>
      </c>
      <c r="BS3709" s="493" t="n">
        <v>0</v>
      </c>
      <c r="BT3709" s="493" t="n">
        <v>0</v>
      </c>
      <c r="BU3709" s="493" t="n">
        <v>0</v>
      </c>
      <c r="BV3709" s="493" t="n">
        <v>0</v>
      </c>
      <c r="BW3709" s="493" t="n">
        <v>0</v>
      </c>
    </row>
    <row r="3710">
      <c r="A3710" t="inlineStr">
        <is>
          <t>[C9D3] Angiotensin-II 길항제 칼슘길항제 복합제</t>
        </is>
      </c>
      <c r="B3710" t="inlineStr">
        <is>
          <t>영일제약</t>
        </is>
      </c>
      <c r="C3710" t="inlineStr">
        <is>
          <t>넥포</t>
        </is>
      </c>
      <c r="D3710" t="inlineStr">
        <is>
          <t>영일제약</t>
        </is>
      </c>
      <c r="E3710" t="inlineStr">
        <is>
          <t>amlodipine besylate,  valsartan</t>
        </is>
      </c>
      <c r="F3710" t="inlineStr">
        <is>
          <t>의원</t>
        </is>
      </c>
      <c r="G3710" t="inlineStr">
        <is>
          <t>Generic</t>
        </is>
      </c>
      <c r="H3710" s="493" t="n">
        <v>154440.73</v>
      </c>
      <c r="I3710" s="493" t="n">
        <v>151461.22</v>
      </c>
      <c r="J3710" s="493" t="n">
        <v>166696.73</v>
      </c>
      <c r="K3710" s="493" t="n">
        <v>161379.32</v>
      </c>
      <c r="L3710" s="493" t="n">
        <v>164453.22</v>
      </c>
      <c r="M3710" s="493" t="n">
        <v>162208.42</v>
      </c>
      <c r="N3710" s="493" t="n">
        <v>155249.97</v>
      </c>
      <c r="O3710" s="493" t="n">
        <v>155787.35</v>
      </c>
      <c r="P3710" s="493" t="n">
        <v>150479.78</v>
      </c>
      <c r="Q3710" s="493" t="n">
        <v>153161.31</v>
      </c>
      <c r="R3710" s="493" t="n">
        <v>154459.55</v>
      </c>
      <c r="S3710" s="493" t="n">
        <v>203979.85</v>
      </c>
      <c r="T3710" s="493" t="n">
        <v>185994.75</v>
      </c>
      <c r="U3710" s="493" t="n">
        <v>172094.39</v>
      </c>
      <c r="V3710" s="493" t="n">
        <v>181321.26</v>
      </c>
      <c r="W3710" s="493" t="n">
        <v>183916.96</v>
      </c>
      <c r="X3710" s="493" t="n">
        <v>202822.85</v>
      </c>
      <c r="Y3710" s="493" t="n">
        <v>200819.34</v>
      </c>
      <c r="Z3710" s="493" t="n">
        <v>188181.89</v>
      </c>
      <c r="AA3710" s="493" t="n">
        <v>176226.91</v>
      </c>
      <c r="AB3710" s="493" t="n">
        <v>182535.27</v>
      </c>
      <c r="AC3710" s="493" t="n">
        <v>199561.19</v>
      </c>
      <c r="AD3710" s="493" t="n">
        <v>216800.41</v>
      </c>
      <c r="AE3710" s="493" t="n">
        <v>225917.38</v>
      </c>
      <c r="AF3710" s="493" t="n">
        <v>179406.88</v>
      </c>
      <c r="AG3710" s="493" t="n">
        <v>175971.18</v>
      </c>
      <c r="AH3710" s="493" t="n">
        <v>193454.45</v>
      </c>
      <c r="AI3710" s="493" t="n">
        <v>180362.45</v>
      </c>
      <c r="AJ3710" s="493" t="n">
        <v>187785.81</v>
      </c>
      <c r="AK3710" s="493" t="n">
        <v>164650.13</v>
      </c>
      <c r="AL3710" s="493" t="n">
        <v>127100.97</v>
      </c>
      <c r="AM3710" s="493" t="n">
        <v>102210.59</v>
      </c>
      <c r="AN3710" s="493" t="n">
        <v>111421.26</v>
      </c>
      <c r="AO3710" s="493" t="n">
        <v>158414.99</v>
      </c>
      <c r="AP3710" s="493" t="n">
        <v>146107.58</v>
      </c>
      <c r="AQ3710" s="493" t="n">
        <v>165968.88</v>
      </c>
      <c r="AR3710" s="493" t="n">
        <v>172746.49</v>
      </c>
      <c r="AS3710" s="493" t="n">
        <v>172553.77</v>
      </c>
      <c r="AT3710" s="493" t="n">
        <v>171772.35</v>
      </c>
      <c r="AU3710" s="493" t="n">
        <v>176801.9</v>
      </c>
      <c r="AV3710" s="493" t="n">
        <v>176130.04</v>
      </c>
      <c r="AW3710" s="493" t="n">
        <v>161281.7</v>
      </c>
      <c r="AX3710" s="493" t="n">
        <v>181505.21</v>
      </c>
      <c r="AY3710" s="493" t="n">
        <v>163762.36</v>
      </c>
      <c r="AZ3710" s="493" t="n">
        <v>165386.81</v>
      </c>
      <c r="BA3710" s="493" t="n">
        <v>172558.79</v>
      </c>
      <c r="BB3710" s="493" t="n">
        <v>171501.83</v>
      </c>
      <c r="BC3710" s="493" t="n">
        <v>178657.19</v>
      </c>
      <c r="BD3710" s="493" t="n">
        <v>177450.71</v>
      </c>
      <c r="BE3710" s="493" t="n">
        <v>164352.05</v>
      </c>
      <c r="BF3710" s="493" t="n">
        <v>168611.75</v>
      </c>
      <c r="BG3710" s="493" t="n">
        <v>172101.12</v>
      </c>
      <c r="BH3710" s="493" t="n">
        <v>182441.4</v>
      </c>
      <c r="BI3710" s="493" t="n">
        <v>159067.88</v>
      </c>
      <c r="BJ3710" s="493" t="n">
        <v>175738.48</v>
      </c>
      <c r="BK3710" s="493" t="n">
        <v>154945.73</v>
      </c>
      <c r="BL3710" s="493" t="n">
        <v>190789.68</v>
      </c>
      <c r="BM3710" s="493" t="n">
        <v>154300.63</v>
      </c>
      <c r="BN3710" s="493" t="n">
        <v>147680.97</v>
      </c>
      <c r="BO3710" s="493" t="n">
        <v>157889.85</v>
      </c>
      <c r="BP3710" s="493" t="n">
        <v>149426.32</v>
      </c>
      <c r="BQ3710" s="493" t="n">
        <v>129317.51</v>
      </c>
      <c r="BR3710" s="493" t="n">
        <v>152689.64</v>
      </c>
      <c r="BS3710" s="493" t="n">
        <v>142374.44</v>
      </c>
      <c r="BT3710" s="493" t="n">
        <v>137876.95</v>
      </c>
      <c r="BU3710" s="493" t="n">
        <v>146604.11</v>
      </c>
      <c r="BV3710" s="493" t="n">
        <v>152243.12</v>
      </c>
      <c r="BW3710" s="493" t="n">
        <v>149613.23</v>
      </c>
    </row>
    <row r="3711">
      <c r="A3711" t="inlineStr">
        <is>
          <t>[C9D3] Angiotensin-II 길항제 칼슘길항제 복합제</t>
        </is>
      </c>
      <c r="B3711" t="inlineStr">
        <is>
          <t>영일제약</t>
        </is>
      </c>
      <c r="C3711" t="inlineStr">
        <is>
          <t>넥포</t>
        </is>
      </c>
      <c r="D3711" t="inlineStr">
        <is>
          <t>영일제약</t>
        </is>
      </c>
      <c r="E3711" t="inlineStr">
        <is>
          <t>amlodipine besylate,  valsartan</t>
        </is>
      </c>
      <c r="F3711" t="inlineStr">
        <is>
          <t>보건소</t>
        </is>
      </c>
      <c r="G3711" t="inlineStr">
        <is>
          <t>Generic</t>
        </is>
      </c>
      <c r="H3711" s="493" t="n">
        <v>8555.4</v>
      </c>
      <c r="I3711" s="493" t="n">
        <v>1913.1</v>
      </c>
      <c r="J3711" s="493" t="n">
        <v>4299.3</v>
      </c>
      <c r="K3711" s="493" t="n">
        <v>3596.4</v>
      </c>
      <c r="L3711" s="493" t="n">
        <v>2799</v>
      </c>
      <c r="M3711" s="493" t="n">
        <v>2244.6</v>
      </c>
      <c r="N3711" s="493" t="n">
        <v>5988.3</v>
      </c>
      <c r="O3711" s="493" t="n">
        <v>3969</v>
      </c>
      <c r="P3711" s="493" t="n">
        <v>3713.1</v>
      </c>
      <c r="Q3711" s="493" t="n">
        <v>2329.2</v>
      </c>
      <c r="R3711" s="493" t="n">
        <v>3751.2</v>
      </c>
      <c r="S3711" s="493" t="n">
        <v>3276.9</v>
      </c>
      <c r="T3711" s="493" t="n">
        <v>4444.5</v>
      </c>
      <c r="U3711" s="493" t="n">
        <v>3610.2</v>
      </c>
      <c r="V3711" s="493" t="n">
        <v>112.2</v>
      </c>
      <c r="W3711" s="493" t="n">
        <v>4409.1</v>
      </c>
      <c r="X3711" s="493" t="n">
        <v>6126.3</v>
      </c>
      <c r="Y3711" s="493" t="n">
        <v>6150.3</v>
      </c>
      <c r="Z3711" s="493" t="n">
        <v>7501.8</v>
      </c>
      <c r="AA3711" s="493" t="n">
        <v>4285.2</v>
      </c>
      <c r="AB3711" s="493" t="n">
        <v>7868.1</v>
      </c>
      <c r="AC3711" s="493" t="n">
        <v>4569</v>
      </c>
      <c r="AD3711" s="493" t="n">
        <v>7121.1</v>
      </c>
      <c r="AE3711" s="493" t="n">
        <v>1352.4</v>
      </c>
      <c r="AF3711" s="493" t="n">
        <v>15234</v>
      </c>
      <c r="AG3711" s="493" t="n">
        <v>3181.2</v>
      </c>
      <c r="AH3711" s="493" t="n">
        <v>5566.8</v>
      </c>
      <c r="AI3711" s="493" t="n">
        <v>4055.7</v>
      </c>
      <c r="AJ3711" s="493" t="n">
        <v>9399</v>
      </c>
      <c r="AK3711" s="493" t="n">
        <v>2463.3</v>
      </c>
      <c r="AL3711" s="493" t="n">
        <v>1689</v>
      </c>
      <c r="AM3711" s="493" t="n">
        <v>315</v>
      </c>
      <c r="AN3711" s="493" t="n">
        <v>0</v>
      </c>
      <c r="AO3711" s="493" t="n">
        <v>0</v>
      </c>
      <c r="AP3711" s="493" t="n">
        <v>0</v>
      </c>
      <c r="AQ3711" s="493" t="n">
        <v>0</v>
      </c>
      <c r="AR3711" s="493" t="n">
        <v>550.2</v>
      </c>
      <c r="AS3711" s="493" t="n">
        <v>579.6</v>
      </c>
      <c r="AT3711" s="493" t="n">
        <v>0</v>
      </c>
      <c r="AU3711" s="493" t="n">
        <v>224.4</v>
      </c>
      <c r="AV3711" s="493" t="n">
        <v>625.5</v>
      </c>
      <c r="AW3711" s="493" t="n">
        <v>0</v>
      </c>
      <c r="AX3711" s="493" t="n">
        <v>189</v>
      </c>
      <c r="AY3711" s="493" t="n">
        <v>2269.8</v>
      </c>
      <c r="AZ3711" s="493" t="n">
        <v>1171.8</v>
      </c>
      <c r="BA3711" s="493" t="n">
        <v>363.6</v>
      </c>
      <c r="BB3711" s="493" t="n">
        <v>1339.5</v>
      </c>
      <c r="BC3711" s="493" t="n">
        <v>0</v>
      </c>
      <c r="BD3711" s="493" t="n">
        <v>1781.1</v>
      </c>
      <c r="BE3711" s="493" t="n">
        <v>340.2</v>
      </c>
      <c r="BF3711" s="493" t="n">
        <v>726.3</v>
      </c>
      <c r="BG3711" s="493" t="n">
        <v>710.1</v>
      </c>
      <c r="BH3711" s="493" t="n">
        <v>509.4</v>
      </c>
      <c r="BI3711" s="493" t="n">
        <v>0</v>
      </c>
      <c r="BJ3711" s="493" t="n">
        <v>79.2</v>
      </c>
      <c r="BK3711" s="493" t="n">
        <v>0</v>
      </c>
      <c r="BL3711" s="493" t="n">
        <v>0</v>
      </c>
      <c r="BM3711" s="493" t="n">
        <v>2971.5</v>
      </c>
      <c r="BN3711" s="493" t="n">
        <v>0</v>
      </c>
      <c r="BO3711" s="493" t="n">
        <v>236.7</v>
      </c>
      <c r="BP3711" s="493" t="n">
        <v>6712.2</v>
      </c>
      <c r="BQ3711" s="493" t="n">
        <v>0</v>
      </c>
      <c r="BR3711" s="493" t="n">
        <v>2026.2</v>
      </c>
      <c r="BS3711" s="493" t="n">
        <v>25743.9</v>
      </c>
      <c r="BT3711" s="493" t="n">
        <v>380.7</v>
      </c>
      <c r="BU3711" s="493" t="n">
        <v>0</v>
      </c>
      <c r="BV3711" s="493" t="n">
        <v>17598.6</v>
      </c>
      <c r="BW3711" s="493" t="n">
        <v>0</v>
      </c>
    </row>
    <row r="3712">
      <c r="A3712" t="inlineStr">
        <is>
          <t>[C9D3] Angiotensin-II 길항제 칼슘길항제 복합제</t>
        </is>
      </c>
      <c r="B3712" t="inlineStr">
        <is>
          <t>영일제약</t>
        </is>
      </c>
      <c r="C3712" t="inlineStr">
        <is>
          <t>넥포</t>
        </is>
      </c>
      <c r="D3712" t="inlineStr">
        <is>
          <t>영일제약</t>
        </is>
      </c>
      <c r="E3712" t="inlineStr">
        <is>
          <t>amlodipine besylate,  valsartan</t>
        </is>
      </c>
      <c r="F3712" t="inlineStr">
        <is>
          <t>기타(치과의원, 치과병원 등)</t>
        </is>
      </c>
      <c r="G3712" t="inlineStr">
        <is>
          <t>Generic</t>
        </is>
      </c>
      <c r="H3712" s="493" t="n">
        <v>0</v>
      </c>
      <c r="I3712" s="493" t="n">
        <v>0</v>
      </c>
      <c r="J3712" s="493" t="n">
        <v>0</v>
      </c>
      <c r="K3712" s="493" t="n">
        <v>0</v>
      </c>
      <c r="L3712" s="493" t="n">
        <v>0</v>
      </c>
      <c r="M3712" s="493" t="n">
        <v>0</v>
      </c>
      <c r="N3712" s="493" t="n">
        <v>0</v>
      </c>
      <c r="O3712" s="493" t="n">
        <v>0</v>
      </c>
      <c r="P3712" s="493" t="n">
        <v>0</v>
      </c>
      <c r="Q3712" s="493" t="n">
        <v>0</v>
      </c>
      <c r="R3712" s="493" t="n">
        <v>0</v>
      </c>
      <c r="S3712" s="493" t="n">
        <v>0</v>
      </c>
      <c r="T3712" s="493" t="n">
        <v>0</v>
      </c>
      <c r="U3712" s="493" t="n">
        <v>0</v>
      </c>
      <c r="V3712" s="493" t="n">
        <v>0</v>
      </c>
      <c r="W3712" s="493" t="n">
        <v>0</v>
      </c>
      <c r="X3712" s="493" t="n">
        <v>0</v>
      </c>
      <c r="Y3712" s="493" t="n">
        <v>0</v>
      </c>
      <c r="Z3712" s="493" t="n">
        <v>0</v>
      </c>
      <c r="AA3712" s="493" t="n">
        <v>0</v>
      </c>
      <c r="AB3712" s="493" t="n">
        <v>0</v>
      </c>
      <c r="AC3712" s="493" t="n">
        <v>0</v>
      </c>
      <c r="AD3712" s="493" t="n">
        <v>0</v>
      </c>
      <c r="AE3712" s="493" t="n">
        <v>0</v>
      </c>
      <c r="AF3712" s="493" t="n">
        <v>0</v>
      </c>
      <c r="AG3712" s="493" t="n">
        <v>0</v>
      </c>
      <c r="AH3712" s="493" t="n">
        <v>0</v>
      </c>
      <c r="AI3712" s="493" t="n">
        <v>0</v>
      </c>
      <c r="AJ3712" s="493" t="n">
        <v>0</v>
      </c>
      <c r="AK3712" s="493" t="n">
        <v>0</v>
      </c>
      <c r="AL3712" s="493" t="n">
        <v>0</v>
      </c>
      <c r="AM3712" s="493" t="n">
        <v>0</v>
      </c>
      <c r="AN3712" s="493" t="n">
        <v>0</v>
      </c>
      <c r="AO3712" s="493" t="n">
        <v>0</v>
      </c>
      <c r="AP3712" s="493" t="n">
        <v>0</v>
      </c>
      <c r="AQ3712" s="493" t="n">
        <v>0</v>
      </c>
      <c r="AR3712" s="493" t="n">
        <v>0</v>
      </c>
      <c r="AS3712" s="493" t="n">
        <v>0</v>
      </c>
      <c r="AT3712" s="493" t="n">
        <v>0</v>
      </c>
      <c r="AU3712" s="493" t="n">
        <v>0</v>
      </c>
      <c r="AV3712" s="493" t="n">
        <v>0</v>
      </c>
      <c r="AW3712" s="493" t="n">
        <v>0</v>
      </c>
      <c r="AX3712" s="493" t="n">
        <v>0</v>
      </c>
      <c r="AY3712" s="493" t="n">
        <v>0</v>
      </c>
      <c r="AZ3712" s="493" t="n">
        <v>0</v>
      </c>
      <c r="BA3712" s="493" t="n">
        <v>0</v>
      </c>
      <c r="BB3712" s="493" t="n">
        <v>0</v>
      </c>
      <c r="BC3712" s="493" t="n">
        <v>0</v>
      </c>
      <c r="BD3712" s="493" t="n">
        <v>58.68</v>
      </c>
      <c r="BE3712" s="493" t="n">
        <v>0</v>
      </c>
      <c r="BF3712" s="493" t="n">
        <v>0</v>
      </c>
      <c r="BG3712" s="493" t="n">
        <v>176.4</v>
      </c>
      <c r="BH3712" s="493" t="n">
        <v>0</v>
      </c>
      <c r="BI3712" s="493" t="n">
        <v>178.5</v>
      </c>
      <c r="BJ3712" s="493" t="n">
        <v>0</v>
      </c>
      <c r="BK3712" s="493" t="n">
        <v>0</v>
      </c>
      <c r="BL3712" s="493" t="n">
        <v>0</v>
      </c>
      <c r="BM3712" s="493" t="n">
        <v>0</v>
      </c>
      <c r="BN3712" s="493" t="n">
        <v>0</v>
      </c>
      <c r="BO3712" s="493" t="n">
        <v>0</v>
      </c>
      <c r="BP3712" s="493" t="n">
        <v>0</v>
      </c>
      <c r="BQ3712" s="493" t="n">
        <v>0</v>
      </c>
      <c r="BR3712" s="493" t="n">
        <v>0</v>
      </c>
      <c r="BS3712" s="493" t="n">
        <v>0</v>
      </c>
      <c r="BT3712" s="493" t="n">
        <v>0</v>
      </c>
      <c r="BU3712" s="493" t="n">
        <v>0</v>
      </c>
      <c r="BV3712" s="493" t="n">
        <v>0</v>
      </c>
      <c r="BW3712" s="493" t="n">
        <v>0</v>
      </c>
    </row>
    <row r="3713">
      <c r="A3713" t="inlineStr">
        <is>
          <t>[C9D3] Angiotensin-II 길항제 칼슘길항제 복합제</t>
        </is>
      </c>
      <c r="B3713" t="inlineStr">
        <is>
          <t>영일제약</t>
        </is>
      </c>
      <c r="C3713" t="inlineStr">
        <is>
          <t>텔로트윈</t>
        </is>
      </c>
      <c r="D3713" t="inlineStr">
        <is>
          <t>영일제약</t>
        </is>
      </c>
      <c r="E3713" t="inlineStr">
        <is>
          <t>amlodipine besylate,  telmisartan</t>
        </is>
      </c>
      <c r="F3713" t="inlineStr">
        <is>
          <t>병원</t>
        </is>
      </c>
      <c r="G3713" t="inlineStr">
        <is>
          <t>Generic</t>
        </is>
      </c>
      <c r="H3713" s="493" t="n">
        <v>0</v>
      </c>
      <c r="I3713" s="493" t="n">
        <v>0</v>
      </c>
      <c r="J3713" s="493" t="n">
        <v>0</v>
      </c>
      <c r="K3713" s="493" t="n">
        <v>0</v>
      </c>
      <c r="L3713" s="493" t="n">
        <v>0</v>
      </c>
      <c r="M3713" s="493" t="n">
        <v>0</v>
      </c>
      <c r="N3713" s="493" t="n">
        <v>0</v>
      </c>
      <c r="O3713" s="493" t="n">
        <v>0</v>
      </c>
      <c r="P3713" s="493" t="n">
        <v>0</v>
      </c>
      <c r="Q3713" s="493" t="n">
        <v>0</v>
      </c>
      <c r="R3713" s="493" t="n">
        <v>0</v>
      </c>
      <c r="S3713" s="493" t="n">
        <v>0</v>
      </c>
      <c r="T3713" s="493" t="n">
        <v>0</v>
      </c>
      <c r="U3713" s="493" t="n">
        <v>0</v>
      </c>
      <c r="V3713" s="493" t="n">
        <v>0</v>
      </c>
      <c r="W3713" s="493" t="n">
        <v>0</v>
      </c>
      <c r="X3713" s="493" t="n">
        <v>0</v>
      </c>
      <c r="Y3713" s="493" t="n">
        <v>0</v>
      </c>
      <c r="Z3713" s="493" t="n">
        <v>0</v>
      </c>
      <c r="AA3713" s="493" t="n">
        <v>0</v>
      </c>
      <c r="AB3713" s="493" t="n">
        <v>0</v>
      </c>
      <c r="AC3713" s="493" t="n">
        <v>0</v>
      </c>
      <c r="AD3713" s="493" t="n">
        <v>0</v>
      </c>
      <c r="AE3713" s="493" t="n">
        <v>0</v>
      </c>
      <c r="AF3713" s="493" t="n">
        <v>0</v>
      </c>
      <c r="AG3713" s="493" t="n">
        <v>0</v>
      </c>
      <c r="AH3713" s="493" t="n">
        <v>0</v>
      </c>
      <c r="AI3713" s="493" t="n">
        <v>0</v>
      </c>
      <c r="AJ3713" s="493" t="n">
        <v>0</v>
      </c>
      <c r="AK3713" s="493" t="n">
        <v>0</v>
      </c>
      <c r="AL3713" s="493" t="n">
        <v>0</v>
      </c>
      <c r="AM3713" s="493" t="n">
        <v>0</v>
      </c>
      <c r="AN3713" s="493" t="n">
        <v>0</v>
      </c>
      <c r="AO3713" s="493" t="n">
        <v>0</v>
      </c>
      <c r="AP3713" s="493" t="n">
        <v>0</v>
      </c>
      <c r="AQ3713" s="493" t="n">
        <v>0</v>
      </c>
      <c r="AR3713" s="493" t="n">
        <v>0</v>
      </c>
      <c r="AS3713" s="493" t="n">
        <v>0</v>
      </c>
      <c r="AT3713" s="493" t="n">
        <v>0</v>
      </c>
      <c r="AU3713" s="493" t="n">
        <v>0</v>
      </c>
      <c r="AV3713" s="493" t="n">
        <v>0</v>
      </c>
      <c r="AW3713" s="493" t="n">
        <v>0</v>
      </c>
      <c r="AX3713" s="493" t="n">
        <v>0</v>
      </c>
      <c r="AY3713" s="493" t="n">
        <v>0</v>
      </c>
      <c r="AZ3713" s="493" t="n">
        <v>0</v>
      </c>
      <c r="BA3713" s="493" t="n">
        <v>0</v>
      </c>
      <c r="BB3713" s="493" t="n">
        <v>0</v>
      </c>
      <c r="BC3713" s="493" t="n">
        <v>0</v>
      </c>
      <c r="BD3713" s="493" t="n">
        <v>0</v>
      </c>
      <c r="BE3713" s="493" t="n">
        <v>0</v>
      </c>
      <c r="BF3713" s="493" t="n">
        <v>0</v>
      </c>
      <c r="BG3713" s="493" t="n">
        <v>0</v>
      </c>
      <c r="BH3713" s="493" t="n">
        <v>0</v>
      </c>
      <c r="BI3713" s="493" t="n">
        <v>0</v>
      </c>
      <c r="BJ3713" s="493" t="n">
        <v>0</v>
      </c>
      <c r="BK3713" s="493" t="n">
        <v>0</v>
      </c>
      <c r="BL3713" s="493" t="n">
        <v>0</v>
      </c>
      <c r="BM3713" s="493" t="n">
        <v>0</v>
      </c>
      <c r="BN3713" s="493" t="n">
        <v>0</v>
      </c>
      <c r="BO3713" s="493" t="n">
        <v>0</v>
      </c>
      <c r="BP3713" s="493" t="n">
        <v>0</v>
      </c>
      <c r="BQ3713" s="493" t="n">
        <v>0</v>
      </c>
      <c r="BR3713" s="493" t="n">
        <v>133.2</v>
      </c>
      <c r="BS3713" s="493" t="n">
        <v>0</v>
      </c>
      <c r="BT3713" s="493" t="n">
        <v>0</v>
      </c>
      <c r="BU3713" s="493" t="n">
        <v>0</v>
      </c>
      <c r="BV3713" s="493" t="n">
        <v>0</v>
      </c>
      <c r="BW3713" s="493" t="n">
        <v>0</v>
      </c>
    </row>
    <row r="3714">
      <c r="A3714" t="inlineStr">
        <is>
          <t>[C9D3] Angiotensin-II 길항제 칼슘길항제 복합제</t>
        </is>
      </c>
      <c r="B3714" t="inlineStr">
        <is>
          <t>영일제약</t>
        </is>
      </c>
      <c r="C3714" t="inlineStr">
        <is>
          <t>텔로트윈</t>
        </is>
      </c>
      <c r="D3714" t="inlineStr">
        <is>
          <t>영일제약</t>
        </is>
      </c>
      <c r="E3714" t="inlineStr">
        <is>
          <t>amlodipine besylate,  telmisartan</t>
        </is>
      </c>
      <c r="F3714" t="inlineStr">
        <is>
          <t>의원</t>
        </is>
      </c>
      <c r="G3714" t="inlineStr">
        <is>
          <t>Generic</t>
        </is>
      </c>
      <c r="H3714" s="493" t="n">
        <v>5162.76</v>
      </c>
      <c r="I3714" s="493" t="n">
        <v>4247.2</v>
      </c>
      <c r="J3714" s="493" t="n">
        <v>6176.8</v>
      </c>
      <c r="K3714" s="493" t="n">
        <v>4005.92</v>
      </c>
      <c r="L3714" s="493" t="n">
        <v>3645.92</v>
      </c>
      <c r="M3714" s="493" t="n">
        <v>5135.2</v>
      </c>
      <c r="N3714" s="493" t="n">
        <v>3800.8</v>
      </c>
      <c r="O3714" s="493" t="n">
        <v>4869.46</v>
      </c>
      <c r="P3714" s="493" t="n">
        <v>4579.2</v>
      </c>
      <c r="Q3714" s="493" t="n">
        <v>5384.6</v>
      </c>
      <c r="R3714" s="493" t="n">
        <v>11072</v>
      </c>
      <c r="S3714" s="493" t="n">
        <v>28082.8</v>
      </c>
      <c r="T3714" s="493" t="n">
        <v>21070.2</v>
      </c>
      <c r="U3714" s="493" t="n">
        <v>20681.3</v>
      </c>
      <c r="V3714" s="493" t="n">
        <v>21877</v>
      </c>
      <c r="W3714" s="493" t="n">
        <v>20274</v>
      </c>
      <c r="X3714" s="493" t="n">
        <v>12496</v>
      </c>
      <c r="Y3714" s="493" t="n">
        <v>12682.8</v>
      </c>
      <c r="Z3714" s="493" t="n">
        <v>12571.2</v>
      </c>
      <c r="AA3714" s="493" t="n">
        <v>15563.7</v>
      </c>
      <c r="AB3714" s="493" t="n">
        <v>10382.8</v>
      </c>
      <c r="AC3714" s="493" t="n">
        <v>11795.3</v>
      </c>
      <c r="AD3714" s="493" t="n">
        <v>16347.6</v>
      </c>
      <c r="AE3714" s="493" t="n">
        <v>13612.91</v>
      </c>
      <c r="AF3714" s="493" t="n">
        <v>12639.6</v>
      </c>
      <c r="AG3714" s="493" t="n">
        <v>12901.07</v>
      </c>
      <c r="AH3714" s="493" t="n">
        <v>12507</v>
      </c>
      <c r="AI3714" s="493" t="n">
        <v>11423.6</v>
      </c>
      <c r="AJ3714" s="493" t="n">
        <v>13401.8</v>
      </c>
      <c r="AK3714" s="493" t="n">
        <v>13695.9</v>
      </c>
      <c r="AL3714" s="493" t="n">
        <v>13872.8</v>
      </c>
      <c r="AM3714" s="493" t="n">
        <v>13572.74</v>
      </c>
      <c r="AN3714" s="493" t="n">
        <v>7627.9</v>
      </c>
      <c r="AO3714" s="493" t="n">
        <v>5863.1</v>
      </c>
      <c r="AP3714" s="493" t="n">
        <v>6501.1</v>
      </c>
      <c r="AQ3714" s="493" t="n">
        <v>5779.7</v>
      </c>
      <c r="AR3714" s="493" t="n">
        <v>10029.55</v>
      </c>
      <c r="AS3714" s="493" t="n">
        <v>8747.1</v>
      </c>
      <c r="AT3714" s="493" t="n">
        <v>11113.8</v>
      </c>
      <c r="AU3714" s="493" t="n">
        <v>8700.4</v>
      </c>
      <c r="AV3714" s="493" t="n">
        <v>12959.6</v>
      </c>
      <c r="AW3714" s="493" t="n">
        <v>10992.5</v>
      </c>
      <c r="AX3714" s="493" t="n">
        <v>10460</v>
      </c>
      <c r="AY3714" s="493" t="n">
        <v>12427.8</v>
      </c>
      <c r="AZ3714" s="493" t="n">
        <v>7704.2</v>
      </c>
      <c r="BA3714" s="493" t="n">
        <v>10595.7</v>
      </c>
      <c r="BB3714" s="493" t="n">
        <v>8809.4</v>
      </c>
      <c r="BC3714" s="493" t="n">
        <v>10440</v>
      </c>
      <c r="BD3714" s="493" t="n">
        <v>7334.97</v>
      </c>
      <c r="BE3714" s="493" t="n">
        <v>10446.05</v>
      </c>
      <c r="BF3714" s="493" t="n">
        <v>9474.58</v>
      </c>
      <c r="BG3714" s="493" t="n">
        <v>11092.77</v>
      </c>
      <c r="BH3714" s="493" t="n">
        <v>11801</v>
      </c>
      <c r="BI3714" s="493" t="n">
        <v>8309.700000000001</v>
      </c>
      <c r="BJ3714" s="493" t="n">
        <v>8928.24</v>
      </c>
      <c r="BK3714" s="493" t="n">
        <v>9240.24</v>
      </c>
      <c r="BL3714" s="493" t="n">
        <v>13048.17</v>
      </c>
      <c r="BM3714" s="493" t="n">
        <v>11819.9</v>
      </c>
      <c r="BN3714" s="493" t="n">
        <v>10332</v>
      </c>
      <c r="BO3714" s="493" t="n">
        <v>10094.3</v>
      </c>
      <c r="BP3714" s="493" t="n">
        <v>11755.6</v>
      </c>
      <c r="BQ3714" s="493" t="n">
        <v>12444.9</v>
      </c>
      <c r="BR3714" s="493" t="n">
        <v>11054.9</v>
      </c>
      <c r="BS3714" s="493" t="n">
        <v>9279.82</v>
      </c>
      <c r="BT3714" s="493" t="n">
        <v>9158.02</v>
      </c>
      <c r="BU3714" s="493" t="n">
        <v>8776.799999999999</v>
      </c>
      <c r="BV3714" s="493" t="n">
        <v>11668.2</v>
      </c>
      <c r="BW3714" s="493" t="n">
        <v>8479.299999999999</v>
      </c>
    </row>
    <row r="3715">
      <c r="A3715" t="inlineStr">
        <is>
          <t>[C9D3] Angiotensin-II 길항제 칼슘길항제 복합제</t>
        </is>
      </c>
      <c r="B3715" t="inlineStr">
        <is>
          <t>영일제약</t>
        </is>
      </c>
      <c r="C3715" t="inlineStr">
        <is>
          <t>텔로트윈</t>
        </is>
      </c>
      <c r="D3715" t="inlineStr">
        <is>
          <t>영일제약</t>
        </is>
      </c>
      <c r="E3715" t="inlineStr">
        <is>
          <t>amlodipine besylate,  telmisartan</t>
        </is>
      </c>
      <c r="F3715" t="inlineStr">
        <is>
          <t>보건소</t>
        </is>
      </c>
      <c r="G3715" t="inlineStr">
        <is>
          <t>Generic</t>
        </is>
      </c>
      <c r="H3715" s="493" t="n">
        <v>0</v>
      </c>
      <c r="I3715" s="493" t="n">
        <v>0</v>
      </c>
      <c r="J3715" s="493" t="n">
        <v>0</v>
      </c>
      <c r="K3715" s="493" t="n">
        <v>0</v>
      </c>
      <c r="L3715" s="493" t="n">
        <v>0</v>
      </c>
      <c r="M3715" s="493" t="n">
        <v>0</v>
      </c>
      <c r="N3715" s="493" t="n">
        <v>0</v>
      </c>
      <c r="O3715" s="493" t="n">
        <v>0</v>
      </c>
      <c r="P3715" s="493" t="n">
        <v>0</v>
      </c>
      <c r="Q3715" s="493" t="n">
        <v>0</v>
      </c>
      <c r="R3715" s="493" t="n">
        <v>0</v>
      </c>
      <c r="S3715" s="493" t="n">
        <v>0</v>
      </c>
      <c r="T3715" s="493" t="n">
        <v>0</v>
      </c>
      <c r="U3715" s="493" t="n">
        <v>0</v>
      </c>
      <c r="V3715" s="493" t="n">
        <v>0</v>
      </c>
      <c r="W3715" s="493" t="n">
        <v>0</v>
      </c>
      <c r="X3715" s="493" t="n">
        <v>0</v>
      </c>
      <c r="Y3715" s="493" t="n">
        <v>0</v>
      </c>
      <c r="Z3715" s="493" t="n">
        <v>0</v>
      </c>
      <c r="AA3715" s="493" t="n">
        <v>0</v>
      </c>
      <c r="AB3715" s="493" t="n">
        <v>810.3</v>
      </c>
      <c r="AC3715" s="493" t="n">
        <v>0</v>
      </c>
      <c r="AD3715" s="493" t="n">
        <v>0</v>
      </c>
      <c r="AE3715" s="493" t="n">
        <v>0</v>
      </c>
      <c r="AF3715" s="493" t="n">
        <v>0</v>
      </c>
      <c r="AG3715" s="493" t="n">
        <v>0</v>
      </c>
      <c r="AH3715" s="493" t="n">
        <v>0</v>
      </c>
      <c r="AI3715" s="493" t="n">
        <v>0</v>
      </c>
      <c r="AJ3715" s="493" t="n">
        <v>0</v>
      </c>
      <c r="AK3715" s="493" t="n">
        <v>0</v>
      </c>
      <c r="AL3715" s="493" t="n">
        <v>0</v>
      </c>
      <c r="AM3715" s="493" t="n">
        <v>0</v>
      </c>
      <c r="AN3715" s="493" t="n">
        <v>0</v>
      </c>
      <c r="AO3715" s="493" t="n">
        <v>0</v>
      </c>
      <c r="AP3715" s="493" t="n">
        <v>0</v>
      </c>
      <c r="AQ3715" s="493" t="n">
        <v>0</v>
      </c>
      <c r="AR3715" s="493" t="n">
        <v>0</v>
      </c>
      <c r="AS3715" s="493" t="n">
        <v>0</v>
      </c>
      <c r="AT3715" s="493" t="n">
        <v>0</v>
      </c>
      <c r="AU3715" s="493" t="n">
        <v>0</v>
      </c>
      <c r="AV3715" s="493" t="n">
        <v>0</v>
      </c>
      <c r="AW3715" s="493" t="n">
        <v>234.99</v>
      </c>
      <c r="AX3715" s="493" t="n">
        <v>0</v>
      </c>
      <c r="AY3715" s="493" t="n">
        <v>103.5</v>
      </c>
      <c r="AZ3715" s="493" t="n">
        <v>88.8</v>
      </c>
      <c r="BA3715" s="493" t="n">
        <v>109.5</v>
      </c>
      <c r="BB3715" s="493" t="n">
        <v>0</v>
      </c>
      <c r="BC3715" s="493" t="n">
        <v>0</v>
      </c>
      <c r="BD3715" s="493" t="n">
        <v>0</v>
      </c>
      <c r="BE3715" s="493" t="n">
        <v>0</v>
      </c>
      <c r="BF3715" s="493" t="n">
        <v>0</v>
      </c>
      <c r="BG3715" s="493" t="n">
        <v>0</v>
      </c>
      <c r="BH3715" s="493" t="n">
        <v>0</v>
      </c>
      <c r="BI3715" s="493" t="n">
        <v>0</v>
      </c>
      <c r="BJ3715" s="493" t="n">
        <v>0</v>
      </c>
      <c r="BK3715" s="493" t="n">
        <v>0</v>
      </c>
      <c r="BL3715" s="493" t="n">
        <v>0</v>
      </c>
      <c r="BM3715" s="493" t="n">
        <v>0</v>
      </c>
      <c r="BN3715" s="493" t="n">
        <v>0</v>
      </c>
      <c r="BO3715" s="493" t="n">
        <v>0</v>
      </c>
      <c r="BP3715" s="493" t="n">
        <v>0</v>
      </c>
      <c r="BQ3715" s="493" t="n">
        <v>0</v>
      </c>
      <c r="BR3715" s="493" t="n">
        <v>0</v>
      </c>
      <c r="BS3715" s="493" t="n">
        <v>0</v>
      </c>
      <c r="BT3715" s="493" t="n">
        <v>0</v>
      </c>
      <c r="BU3715" s="493" t="n">
        <v>0</v>
      </c>
      <c r="BV3715" s="493" t="n">
        <v>0</v>
      </c>
      <c r="BW3715" s="493" t="n">
        <v>0</v>
      </c>
    </row>
    <row r="3716">
      <c r="A3716" t="inlineStr">
        <is>
          <t>[C9D3] Angiotensin-II 길항제 칼슘길항제 복합제</t>
        </is>
      </c>
      <c r="B3716" t="inlineStr">
        <is>
          <t>영진약품</t>
        </is>
      </c>
      <c r="C3716" t="inlineStr">
        <is>
          <t>아스텔</t>
        </is>
      </c>
      <c r="D3716" t="inlineStr">
        <is>
          <t>영진약품</t>
        </is>
      </c>
      <c r="E3716" t="inlineStr">
        <is>
          <t>amlodipine besylate,  telmisartan</t>
        </is>
      </c>
      <c r="F3716" t="inlineStr">
        <is>
          <t>종합병원</t>
        </is>
      </c>
      <c r="G3716" t="inlineStr">
        <is>
          <t>Generic</t>
        </is>
      </c>
      <c r="H3716" s="493" t="n">
        <v>0</v>
      </c>
      <c r="I3716" s="493" t="n">
        <v>0</v>
      </c>
      <c r="J3716" s="493" t="n">
        <v>4763.16</v>
      </c>
      <c r="K3716" s="493" t="n">
        <v>7690.39</v>
      </c>
      <c r="L3716" s="493" t="n">
        <v>5564</v>
      </c>
      <c r="M3716" s="493" t="n">
        <v>9183.16</v>
      </c>
      <c r="N3716" s="493" t="n">
        <v>8678.879999999999</v>
      </c>
      <c r="O3716" s="493" t="n">
        <v>8456</v>
      </c>
      <c r="P3716" s="493" t="n">
        <v>8033.62</v>
      </c>
      <c r="Q3716" s="493" t="n">
        <v>14459.3</v>
      </c>
      <c r="R3716" s="493" t="n">
        <v>0</v>
      </c>
      <c r="S3716" s="493" t="n">
        <v>0</v>
      </c>
      <c r="T3716" s="493" t="n">
        <v>0</v>
      </c>
      <c r="U3716" s="493" t="n">
        <v>0</v>
      </c>
      <c r="V3716" s="493" t="n">
        <v>0</v>
      </c>
      <c r="W3716" s="493" t="n">
        <v>0</v>
      </c>
      <c r="X3716" s="493" t="n">
        <v>0</v>
      </c>
      <c r="Y3716" s="493" t="n">
        <v>0</v>
      </c>
      <c r="Z3716" s="493" t="n">
        <v>0</v>
      </c>
      <c r="AA3716" s="493" t="n">
        <v>0</v>
      </c>
      <c r="AB3716" s="493" t="n">
        <v>0</v>
      </c>
      <c r="AC3716" s="493" t="n">
        <v>0</v>
      </c>
      <c r="AD3716" s="493" t="n">
        <v>0</v>
      </c>
      <c r="AE3716" s="493" t="n">
        <v>0</v>
      </c>
      <c r="AF3716" s="493" t="n">
        <v>0</v>
      </c>
      <c r="AG3716" s="493" t="n">
        <v>0</v>
      </c>
      <c r="AH3716" s="493" t="n">
        <v>0</v>
      </c>
      <c r="AI3716" s="493" t="n">
        <v>0</v>
      </c>
      <c r="AJ3716" s="493" t="n">
        <v>0</v>
      </c>
      <c r="AK3716" s="493" t="n">
        <v>0</v>
      </c>
      <c r="AL3716" s="493" t="n">
        <v>0</v>
      </c>
      <c r="AM3716" s="493" t="n">
        <v>0</v>
      </c>
      <c r="AN3716" s="493" t="n">
        <v>0</v>
      </c>
      <c r="AO3716" s="493" t="n">
        <v>0</v>
      </c>
      <c r="AP3716" s="493" t="n">
        <v>0</v>
      </c>
      <c r="AQ3716" s="493" t="n">
        <v>0</v>
      </c>
      <c r="AR3716" s="493" t="n">
        <v>0</v>
      </c>
      <c r="AS3716" s="493" t="n">
        <v>0</v>
      </c>
      <c r="AT3716" s="493" t="n">
        <v>0</v>
      </c>
      <c r="AU3716" s="493" t="n">
        <v>0</v>
      </c>
      <c r="AV3716" s="493" t="n">
        <v>0</v>
      </c>
      <c r="AW3716" s="493" t="n">
        <v>0</v>
      </c>
      <c r="AX3716" s="493" t="n">
        <v>0</v>
      </c>
      <c r="AY3716" s="493" t="n">
        <v>0</v>
      </c>
      <c r="AZ3716" s="493" t="n">
        <v>0</v>
      </c>
      <c r="BA3716" s="493" t="n">
        <v>0</v>
      </c>
      <c r="BB3716" s="493" t="n">
        <v>0</v>
      </c>
      <c r="BC3716" s="493" t="n">
        <v>0</v>
      </c>
      <c r="BD3716" s="493" t="n">
        <v>0</v>
      </c>
      <c r="BE3716" s="493" t="n">
        <v>0</v>
      </c>
      <c r="BF3716" s="493" t="n">
        <v>0</v>
      </c>
      <c r="BG3716" s="493" t="n">
        <v>0</v>
      </c>
      <c r="BH3716" s="493" t="n">
        <v>0</v>
      </c>
      <c r="BI3716" s="493" t="n">
        <v>0</v>
      </c>
      <c r="BJ3716" s="493" t="n">
        <v>0</v>
      </c>
      <c r="BK3716" s="493" t="n">
        <v>0</v>
      </c>
      <c r="BL3716" s="493" t="n">
        <v>0</v>
      </c>
      <c r="BM3716" s="493" t="n">
        <v>0</v>
      </c>
      <c r="BN3716" s="493" t="n">
        <v>0</v>
      </c>
      <c r="BO3716" s="493" t="n">
        <v>0</v>
      </c>
      <c r="BP3716" s="493" t="n">
        <v>0</v>
      </c>
      <c r="BQ3716" s="493" t="n">
        <v>0</v>
      </c>
      <c r="BR3716" s="493" t="n">
        <v>0</v>
      </c>
      <c r="BS3716" s="493" t="n">
        <v>0</v>
      </c>
      <c r="BT3716" s="493" t="n">
        <v>0</v>
      </c>
      <c r="BU3716" s="493" t="n">
        <v>0</v>
      </c>
      <c r="BV3716" s="493" t="n">
        <v>0</v>
      </c>
      <c r="BW3716" s="493" t="n">
        <v>0</v>
      </c>
    </row>
    <row r="3717">
      <c r="A3717" t="inlineStr">
        <is>
          <t>[C9D3] Angiotensin-II 길항제 칼슘길항제 복합제</t>
        </is>
      </c>
      <c r="B3717" t="inlineStr">
        <is>
          <t>영진약품</t>
        </is>
      </c>
      <c r="C3717" t="inlineStr">
        <is>
          <t>아스텔</t>
        </is>
      </c>
      <c r="D3717" t="inlineStr">
        <is>
          <t>영진약품</t>
        </is>
      </c>
      <c r="E3717" t="inlineStr">
        <is>
          <t>amlodipine besylate,  telmisartan</t>
        </is>
      </c>
      <c r="F3717" t="inlineStr">
        <is>
          <t>병원</t>
        </is>
      </c>
      <c r="G3717" t="inlineStr">
        <is>
          <t>Generic</t>
        </is>
      </c>
      <c r="H3717" s="493" t="n">
        <v>0</v>
      </c>
      <c r="I3717" s="493" t="n">
        <v>84</v>
      </c>
      <c r="J3717" s="493" t="n">
        <v>1177.86</v>
      </c>
      <c r="K3717" s="493" t="n">
        <v>1120.34</v>
      </c>
      <c r="L3717" s="493" t="n">
        <v>173.85</v>
      </c>
      <c r="M3717" s="493" t="n">
        <v>2867.86</v>
      </c>
      <c r="N3717" s="493" t="n">
        <v>596.7</v>
      </c>
      <c r="O3717" s="493" t="n">
        <v>2841.1</v>
      </c>
      <c r="P3717" s="493" t="n">
        <v>1707.78</v>
      </c>
      <c r="Q3717" s="493" t="n">
        <v>1258.6</v>
      </c>
      <c r="R3717" s="493" t="n">
        <v>0</v>
      </c>
      <c r="S3717" s="493" t="n">
        <v>0</v>
      </c>
      <c r="T3717" s="493" t="n">
        <v>0</v>
      </c>
      <c r="U3717" s="493" t="n">
        <v>0</v>
      </c>
      <c r="V3717" s="493" t="n">
        <v>0</v>
      </c>
      <c r="W3717" s="493" t="n">
        <v>0</v>
      </c>
      <c r="X3717" s="493" t="n">
        <v>0</v>
      </c>
      <c r="Y3717" s="493" t="n">
        <v>0</v>
      </c>
      <c r="Z3717" s="493" t="n">
        <v>0</v>
      </c>
      <c r="AA3717" s="493" t="n">
        <v>0</v>
      </c>
      <c r="AB3717" s="493" t="n">
        <v>0</v>
      </c>
      <c r="AC3717" s="493" t="n">
        <v>0</v>
      </c>
      <c r="AD3717" s="493" t="n">
        <v>0</v>
      </c>
      <c r="AE3717" s="493" t="n">
        <v>0</v>
      </c>
      <c r="AF3717" s="493" t="n">
        <v>0</v>
      </c>
      <c r="AG3717" s="493" t="n">
        <v>0</v>
      </c>
      <c r="AH3717" s="493" t="n">
        <v>0</v>
      </c>
      <c r="AI3717" s="493" t="n">
        <v>0</v>
      </c>
      <c r="AJ3717" s="493" t="n">
        <v>0</v>
      </c>
      <c r="AK3717" s="493" t="n">
        <v>0</v>
      </c>
      <c r="AL3717" s="493" t="n">
        <v>0</v>
      </c>
      <c r="AM3717" s="493" t="n">
        <v>0</v>
      </c>
      <c r="AN3717" s="493" t="n">
        <v>0</v>
      </c>
      <c r="AO3717" s="493" t="n">
        <v>0</v>
      </c>
      <c r="AP3717" s="493" t="n">
        <v>0</v>
      </c>
      <c r="AQ3717" s="493" t="n">
        <v>0</v>
      </c>
      <c r="AR3717" s="493" t="n">
        <v>0</v>
      </c>
      <c r="AS3717" s="493" t="n">
        <v>0</v>
      </c>
      <c r="AT3717" s="493" t="n">
        <v>0</v>
      </c>
      <c r="AU3717" s="493" t="n">
        <v>0</v>
      </c>
      <c r="AV3717" s="493" t="n">
        <v>0</v>
      </c>
      <c r="AW3717" s="493" t="n">
        <v>0</v>
      </c>
      <c r="AX3717" s="493" t="n">
        <v>0</v>
      </c>
      <c r="AY3717" s="493" t="n">
        <v>0</v>
      </c>
      <c r="AZ3717" s="493" t="n">
        <v>0</v>
      </c>
      <c r="BA3717" s="493" t="n">
        <v>0</v>
      </c>
      <c r="BB3717" s="493" t="n">
        <v>0</v>
      </c>
      <c r="BC3717" s="493" t="n">
        <v>0</v>
      </c>
      <c r="BD3717" s="493" t="n">
        <v>0</v>
      </c>
      <c r="BE3717" s="493" t="n">
        <v>0</v>
      </c>
      <c r="BF3717" s="493" t="n">
        <v>0</v>
      </c>
      <c r="BG3717" s="493" t="n">
        <v>0</v>
      </c>
      <c r="BH3717" s="493" t="n">
        <v>0</v>
      </c>
      <c r="BI3717" s="493" t="n">
        <v>0</v>
      </c>
      <c r="BJ3717" s="493" t="n">
        <v>0</v>
      </c>
      <c r="BK3717" s="493" t="n">
        <v>0</v>
      </c>
      <c r="BL3717" s="493" t="n">
        <v>0</v>
      </c>
      <c r="BM3717" s="493" t="n">
        <v>0</v>
      </c>
      <c r="BN3717" s="493" t="n">
        <v>0</v>
      </c>
      <c r="BO3717" s="493" t="n">
        <v>0</v>
      </c>
      <c r="BP3717" s="493" t="n">
        <v>0</v>
      </c>
      <c r="BQ3717" s="493" t="n">
        <v>0</v>
      </c>
      <c r="BR3717" s="493" t="n">
        <v>0</v>
      </c>
      <c r="BS3717" s="493" t="n">
        <v>0</v>
      </c>
      <c r="BT3717" s="493" t="n">
        <v>0</v>
      </c>
      <c r="BU3717" s="493" t="n">
        <v>0</v>
      </c>
      <c r="BV3717" s="493" t="n">
        <v>0</v>
      </c>
      <c r="BW3717" s="493" t="n">
        <v>0</v>
      </c>
    </row>
    <row r="3718">
      <c r="A3718" t="inlineStr">
        <is>
          <t>[C9D3] Angiotensin-II 길항제 칼슘길항제 복합제</t>
        </is>
      </c>
      <c r="B3718" t="inlineStr">
        <is>
          <t>영진약품</t>
        </is>
      </c>
      <c r="C3718" t="inlineStr">
        <is>
          <t>아스텔</t>
        </is>
      </c>
      <c r="D3718" t="inlineStr">
        <is>
          <t>영진약품</t>
        </is>
      </c>
      <c r="E3718" t="inlineStr">
        <is>
          <t>amlodipine besylate,  telmisartan</t>
        </is>
      </c>
      <c r="F3718" t="inlineStr">
        <is>
          <t>의원</t>
        </is>
      </c>
      <c r="G3718" t="inlineStr">
        <is>
          <t>Generic</t>
        </is>
      </c>
      <c r="H3718" s="493" t="n">
        <v>3061.6</v>
      </c>
      <c r="I3718" s="493" t="n">
        <v>24656.89</v>
      </c>
      <c r="J3718" s="493" t="n">
        <v>41366.37</v>
      </c>
      <c r="K3718" s="493" t="n">
        <v>38038.97</v>
      </c>
      <c r="L3718" s="493" t="n">
        <v>42747.58</v>
      </c>
      <c r="M3718" s="493" t="n">
        <v>42211.14</v>
      </c>
      <c r="N3718" s="493" t="n">
        <v>49232.35</v>
      </c>
      <c r="O3718" s="493" t="n">
        <v>43990.13</v>
      </c>
      <c r="P3718" s="493" t="n">
        <v>43162.7</v>
      </c>
      <c r="Q3718" s="493" t="n">
        <v>37260.56</v>
      </c>
      <c r="R3718" s="493" t="n">
        <v>0</v>
      </c>
      <c r="S3718" s="493" t="n">
        <v>0</v>
      </c>
      <c r="T3718" s="493" t="n">
        <v>0</v>
      </c>
      <c r="U3718" s="493" t="n">
        <v>0</v>
      </c>
      <c r="V3718" s="493" t="n">
        <v>0</v>
      </c>
      <c r="W3718" s="493" t="n">
        <v>0</v>
      </c>
      <c r="X3718" s="493" t="n">
        <v>0</v>
      </c>
      <c r="Y3718" s="493" t="n">
        <v>0</v>
      </c>
      <c r="Z3718" s="493" t="n">
        <v>0</v>
      </c>
      <c r="AA3718" s="493" t="n">
        <v>0</v>
      </c>
      <c r="AB3718" s="493" t="n">
        <v>0</v>
      </c>
      <c r="AC3718" s="493" t="n">
        <v>0</v>
      </c>
      <c r="AD3718" s="493" t="n">
        <v>0</v>
      </c>
      <c r="AE3718" s="493" t="n">
        <v>0</v>
      </c>
      <c r="AF3718" s="493" t="n">
        <v>0</v>
      </c>
      <c r="AG3718" s="493" t="n">
        <v>0</v>
      </c>
      <c r="AH3718" s="493" t="n">
        <v>0</v>
      </c>
      <c r="AI3718" s="493" t="n">
        <v>0</v>
      </c>
      <c r="AJ3718" s="493" t="n">
        <v>0</v>
      </c>
      <c r="AK3718" s="493" t="n">
        <v>0</v>
      </c>
      <c r="AL3718" s="493" t="n">
        <v>0</v>
      </c>
      <c r="AM3718" s="493" t="n">
        <v>0</v>
      </c>
      <c r="AN3718" s="493" t="n">
        <v>0</v>
      </c>
      <c r="AO3718" s="493" t="n">
        <v>0</v>
      </c>
      <c r="AP3718" s="493" t="n">
        <v>0</v>
      </c>
      <c r="AQ3718" s="493" t="n">
        <v>0</v>
      </c>
      <c r="AR3718" s="493" t="n">
        <v>0</v>
      </c>
      <c r="AS3718" s="493" t="n">
        <v>0</v>
      </c>
      <c r="AT3718" s="493" t="n">
        <v>0</v>
      </c>
      <c r="AU3718" s="493" t="n">
        <v>0</v>
      </c>
      <c r="AV3718" s="493" t="n">
        <v>0</v>
      </c>
      <c r="AW3718" s="493" t="n">
        <v>0</v>
      </c>
      <c r="AX3718" s="493" t="n">
        <v>0</v>
      </c>
      <c r="AY3718" s="493" t="n">
        <v>0</v>
      </c>
      <c r="AZ3718" s="493" t="n">
        <v>0</v>
      </c>
      <c r="BA3718" s="493" t="n">
        <v>0</v>
      </c>
      <c r="BB3718" s="493" t="n">
        <v>0</v>
      </c>
      <c r="BC3718" s="493" t="n">
        <v>0</v>
      </c>
      <c r="BD3718" s="493" t="n">
        <v>0</v>
      </c>
      <c r="BE3718" s="493" t="n">
        <v>0</v>
      </c>
      <c r="BF3718" s="493" t="n">
        <v>0</v>
      </c>
      <c r="BG3718" s="493" t="n">
        <v>0</v>
      </c>
      <c r="BH3718" s="493" t="n">
        <v>0</v>
      </c>
      <c r="BI3718" s="493" t="n">
        <v>0</v>
      </c>
      <c r="BJ3718" s="493" t="n">
        <v>0</v>
      </c>
      <c r="BK3718" s="493" t="n">
        <v>0</v>
      </c>
      <c r="BL3718" s="493" t="n">
        <v>0</v>
      </c>
      <c r="BM3718" s="493" t="n">
        <v>0</v>
      </c>
      <c r="BN3718" s="493" t="n">
        <v>0</v>
      </c>
      <c r="BO3718" s="493" t="n">
        <v>0</v>
      </c>
      <c r="BP3718" s="493" t="n">
        <v>0</v>
      </c>
      <c r="BQ3718" s="493" t="n">
        <v>0</v>
      </c>
      <c r="BR3718" s="493" t="n">
        <v>0</v>
      </c>
      <c r="BS3718" s="493" t="n">
        <v>0</v>
      </c>
      <c r="BT3718" s="493" t="n">
        <v>0</v>
      </c>
      <c r="BU3718" s="493" t="n">
        <v>0</v>
      </c>
      <c r="BV3718" s="493" t="n">
        <v>0</v>
      </c>
      <c r="BW3718" s="493" t="n">
        <v>0</v>
      </c>
    </row>
    <row r="3719">
      <c r="A3719" t="inlineStr">
        <is>
          <t>[C9D3] Angiotensin-II 길항제 칼슘길항제 복합제</t>
        </is>
      </c>
      <c r="B3719" t="inlineStr">
        <is>
          <t>영진약품</t>
        </is>
      </c>
      <c r="C3719" t="inlineStr">
        <is>
          <t>아스텔</t>
        </is>
      </c>
      <c r="D3719" t="inlineStr">
        <is>
          <t>영진약품</t>
        </is>
      </c>
      <c r="E3719" t="inlineStr">
        <is>
          <t>amlodipine besylate,  telmisartan</t>
        </is>
      </c>
      <c r="F3719" t="inlineStr">
        <is>
          <t>보건소</t>
        </is>
      </c>
      <c r="G3719" t="inlineStr">
        <is>
          <t>Generic</t>
        </is>
      </c>
      <c r="H3719" s="493" t="n">
        <v>0</v>
      </c>
      <c r="I3719" s="493" t="n">
        <v>142.8</v>
      </c>
      <c r="J3719" s="493" t="n">
        <v>40.2</v>
      </c>
      <c r="K3719" s="493" t="n">
        <v>0</v>
      </c>
      <c r="L3719" s="493" t="n">
        <v>315.9</v>
      </c>
      <c r="M3719" s="493" t="n">
        <v>112.5</v>
      </c>
      <c r="N3719" s="493" t="n">
        <v>622.8</v>
      </c>
      <c r="O3719" s="493" t="n">
        <v>137.7</v>
      </c>
      <c r="P3719" s="493" t="n">
        <v>350.1</v>
      </c>
      <c r="Q3719" s="493" t="n">
        <v>621</v>
      </c>
      <c r="R3719" s="493" t="n">
        <v>0</v>
      </c>
      <c r="S3719" s="493" t="n">
        <v>0</v>
      </c>
      <c r="T3719" s="493" t="n">
        <v>0</v>
      </c>
      <c r="U3719" s="493" t="n">
        <v>0</v>
      </c>
      <c r="V3719" s="493" t="n">
        <v>0</v>
      </c>
      <c r="W3719" s="493" t="n">
        <v>0</v>
      </c>
      <c r="X3719" s="493" t="n">
        <v>0</v>
      </c>
      <c r="Y3719" s="493" t="n">
        <v>0</v>
      </c>
      <c r="Z3719" s="493" t="n">
        <v>0</v>
      </c>
      <c r="AA3719" s="493" t="n">
        <v>0</v>
      </c>
      <c r="AB3719" s="493" t="n">
        <v>0</v>
      </c>
      <c r="AC3719" s="493" t="n">
        <v>0</v>
      </c>
      <c r="AD3719" s="493" t="n">
        <v>0</v>
      </c>
      <c r="AE3719" s="493" t="n">
        <v>0</v>
      </c>
      <c r="AF3719" s="493" t="n">
        <v>0</v>
      </c>
      <c r="AG3719" s="493" t="n">
        <v>0</v>
      </c>
      <c r="AH3719" s="493" t="n">
        <v>0</v>
      </c>
      <c r="AI3719" s="493" t="n">
        <v>0</v>
      </c>
      <c r="AJ3719" s="493" t="n">
        <v>0</v>
      </c>
      <c r="AK3719" s="493" t="n">
        <v>0</v>
      </c>
      <c r="AL3719" s="493" t="n">
        <v>0</v>
      </c>
      <c r="AM3719" s="493" t="n">
        <v>0</v>
      </c>
      <c r="AN3719" s="493" t="n">
        <v>0</v>
      </c>
      <c r="AO3719" s="493" t="n">
        <v>0</v>
      </c>
      <c r="AP3719" s="493" t="n">
        <v>0</v>
      </c>
      <c r="AQ3719" s="493" t="n">
        <v>0</v>
      </c>
      <c r="AR3719" s="493" t="n">
        <v>0</v>
      </c>
      <c r="AS3719" s="493" t="n">
        <v>0</v>
      </c>
      <c r="AT3719" s="493" t="n">
        <v>0</v>
      </c>
      <c r="AU3719" s="493" t="n">
        <v>0</v>
      </c>
      <c r="AV3719" s="493" t="n">
        <v>0</v>
      </c>
      <c r="AW3719" s="493" t="n">
        <v>0</v>
      </c>
      <c r="AX3719" s="493" t="n">
        <v>0</v>
      </c>
      <c r="AY3719" s="493" t="n">
        <v>0</v>
      </c>
      <c r="AZ3719" s="493" t="n">
        <v>0</v>
      </c>
      <c r="BA3719" s="493" t="n">
        <v>0</v>
      </c>
      <c r="BB3719" s="493" t="n">
        <v>0</v>
      </c>
      <c r="BC3719" s="493" t="n">
        <v>0</v>
      </c>
      <c r="BD3719" s="493" t="n">
        <v>0</v>
      </c>
      <c r="BE3719" s="493" t="n">
        <v>0</v>
      </c>
      <c r="BF3719" s="493" t="n">
        <v>0</v>
      </c>
      <c r="BG3719" s="493" t="n">
        <v>0</v>
      </c>
      <c r="BH3719" s="493" t="n">
        <v>0</v>
      </c>
      <c r="BI3719" s="493" t="n">
        <v>0</v>
      </c>
      <c r="BJ3719" s="493" t="n">
        <v>0</v>
      </c>
      <c r="BK3719" s="493" t="n">
        <v>0</v>
      </c>
      <c r="BL3719" s="493" t="n">
        <v>0</v>
      </c>
      <c r="BM3719" s="493" t="n">
        <v>0</v>
      </c>
      <c r="BN3719" s="493" t="n">
        <v>0</v>
      </c>
      <c r="BO3719" s="493" t="n">
        <v>0</v>
      </c>
      <c r="BP3719" s="493" t="n">
        <v>0</v>
      </c>
      <c r="BQ3719" s="493" t="n">
        <v>0</v>
      </c>
      <c r="BR3719" s="493" t="n">
        <v>0</v>
      </c>
      <c r="BS3719" s="493" t="n">
        <v>0</v>
      </c>
      <c r="BT3719" s="493" t="n">
        <v>0</v>
      </c>
      <c r="BU3719" s="493" t="n">
        <v>0</v>
      </c>
      <c r="BV3719" s="493" t="n">
        <v>0</v>
      </c>
      <c r="BW3719" s="493" t="n">
        <v>0</v>
      </c>
    </row>
    <row r="3720">
      <c r="A3720" t="inlineStr">
        <is>
          <t>[C9D3] Angiotensin-II 길항제 칼슘길항제 복합제</t>
        </is>
      </c>
      <c r="B3720" t="inlineStr">
        <is>
          <t>영진약품</t>
        </is>
      </c>
      <c r="C3720" t="inlineStr">
        <is>
          <t>암스텔</t>
        </is>
      </c>
      <c r="D3720" t="inlineStr">
        <is>
          <t>영진약품</t>
        </is>
      </c>
      <c r="E3720" t="inlineStr">
        <is>
          <t>amlodipine besylate,  telmisartan</t>
        </is>
      </c>
      <c r="F3720" t="inlineStr">
        <is>
          <t>종합병원</t>
        </is>
      </c>
      <c r="G3720" t="inlineStr">
        <is>
          <t>Generic</t>
        </is>
      </c>
      <c r="H3720" s="493" t="n">
        <v>8430.6</v>
      </c>
      <c r="I3720" s="493" t="n">
        <v>7621.97</v>
      </c>
      <c r="J3720" s="493" t="n">
        <v>2240</v>
      </c>
      <c r="K3720" s="493" t="n">
        <v>216.6</v>
      </c>
      <c r="L3720" s="493" t="n">
        <v>1053.9</v>
      </c>
      <c r="M3720" s="493" t="n">
        <v>0</v>
      </c>
      <c r="N3720" s="493" t="n">
        <v>0</v>
      </c>
      <c r="O3720" s="493" t="n">
        <v>0</v>
      </c>
      <c r="P3720" s="493" t="n">
        <v>0</v>
      </c>
      <c r="Q3720" s="493" t="n">
        <v>0</v>
      </c>
      <c r="R3720" s="493" t="n">
        <v>0</v>
      </c>
      <c r="S3720" s="493" t="n">
        <v>0</v>
      </c>
      <c r="T3720" s="493" t="n">
        <v>0</v>
      </c>
      <c r="U3720" s="493" t="n">
        <v>0</v>
      </c>
      <c r="V3720" s="493" t="n">
        <v>0</v>
      </c>
      <c r="W3720" s="493" t="n">
        <v>0</v>
      </c>
      <c r="X3720" s="493" t="n">
        <v>0</v>
      </c>
      <c r="Y3720" s="493" t="n">
        <v>0</v>
      </c>
      <c r="Z3720" s="493" t="n">
        <v>0</v>
      </c>
      <c r="AA3720" s="493" t="n">
        <v>0</v>
      </c>
      <c r="AB3720" s="493" t="n">
        <v>0</v>
      </c>
      <c r="AC3720" s="493" t="n">
        <v>0</v>
      </c>
      <c r="AD3720" s="493" t="n">
        <v>0</v>
      </c>
      <c r="AE3720" s="493" t="n">
        <v>0</v>
      </c>
      <c r="AF3720" s="493" t="n">
        <v>0</v>
      </c>
      <c r="AG3720" s="493" t="n">
        <v>0</v>
      </c>
      <c r="AH3720" s="493" t="n">
        <v>963.6</v>
      </c>
      <c r="AI3720" s="493" t="n">
        <v>729</v>
      </c>
      <c r="AJ3720" s="493" t="n">
        <v>1445.4</v>
      </c>
      <c r="AK3720" s="493" t="n">
        <v>2168.1</v>
      </c>
      <c r="AL3720" s="493" t="n">
        <v>488.4</v>
      </c>
      <c r="AM3720" s="493" t="n">
        <v>240</v>
      </c>
      <c r="AN3720" s="493" t="n">
        <v>1942.5</v>
      </c>
      <c r="AO3720" s="493" t="n">
        <v>1680.9</v>
      </c>
      <c r="AP3720" s="493" t="n">
        <v>240.6</v>
      </c>
      <c r="AQ3720" s="493" t="n">
        <v>480</v>
      </c>
      <c r="AR3720" s="493" t="n">
        <v>0</v>
      </c>
      <c r="AS3720" s="493" t="n">
        <v>3990</v>
      </c>
      <c r="AT3720" s="493" t="n">
        <v>1970.91</v>
      </c>
      <c r="AU3720" s="493" t="n">
        <v>4648.38</v>
      </c>
      <c r="AV3720" s="493" t="n">
        <v>2699.44</v>
      </c>
      <c r="AW3720" s="493" t="n">
        <v>4951.5</v>
      </c>
      <c r="AX3720" s="493" t="n">
        <v>5448.24</v>
      </c>
      <c r="AY3720" s="493" t="n">
        <v>1594.54</v>
      </c>
      <c r="AZ3720" s="493" t="n">
        <v>4226.95</v>
      </c>
      <c r="BA3720" s="493" t="n">
        <v>2551.2</v>
      </c>
      <c r="BB3720" s="493" t="n">
        <v>1796.4</v>
      </c>
      <c r="BC3720" s="493" t="n">
        <v>2164.45</v>
      </c>
      <c r="BD3720" s="493" t="n">
        <v>2272.8</v>
      </c>
      <c r="BE3720" s="493" t="n">
        <v>4099.7</v>
      </c>
      <c r="BF3720" s="493" t="n">
        <v>5479.5</v>
      </c>
      <c r="BG3720" s="493" t="n">
        <v>3764.22</v>
      </c>
      <c r="BH3720" s="493" t="n">
        <v>1174.2</v>
      </c>
      <c r="BI3720" s="493" t="n">
        <v>1835.7</v>
      </c>
      <c r="BJ3720" s="493" t="n">
        <v>3206.2</v>
      </c>
      <c r="BK3720" s="493" t="n">
        <v>1030.2</v>
      </c>
      <c r="BL3720" s="493" t="n">
        <v>2788.5</v>
      </c>
      <c r="BM3720" s="493" t="n">
        <v>0</v>
      </c>
      <c r="BN3720" s="493" t="n">
        <v>484.8</v>
      </c>
      <c r="BO3720" s="493" t="n">
        <v>1333.2</v>
      </c>
      <c r="BP3720" s="493" t="n">
        <v>967.2</v>
      </c>
      <c r="BQ3720" s="493" t="n">
        <v>720</v>
      </c>
      <c r="BR3720" s="493" t="n">
        <v>0</v>
      </c>
      <c r="BS3720" s="493" t="n">
        <v>1458.6</v>
      </c>
      <c r="BT3720" s="493" t="n">
        <v>0</v>
      </c>
      <c r="BU3720" s="493" t="n">
        <v>0</v>
      </c>
      <c r="BV3720" s="493" t="n">
        <v>0</v>
      </c>
      <c r="BW3720" s="493" t="n">
        <v>0</v>
      </c>
    </row>
    <row r="3721">
      <c r="A3721" t="inlineStr">
        <is>
          <t>[C9D3] Angiotensin-II 길항제 칼슘길항제 복합제</t>
        </is>
      </c>
      <c r="B3721" t="inlineStr">
        <is>
          <t>영진약품</t>
        </is>
      </c>
      <c r="C3721" t="inlineStr">
        <is>
          <t>암스텔</t>
        </is>
      </c>
      <c r="D3721" t="inlineStr">
        <is>
          <t>영진약품</t>
        </is>
      </c>
      <c r="E3721" t="inlineStr">
        <is>
          <t>amlodipine besylate,  telmisartan</t>
        </is>
      </c>
      <c r="F3721" t="inlineStr">
        <is>
          <t>병원</t>
        </is>
      </c>
      <c r="G3721" t="inlineStr">
        <is>
          <t>Generic</t>
        </is>
      </c>
      <c r="H3721" s="493" t="n">
        <v>1237.58</v>
      </c>
      <c r="I3721" s="493" t="n">
        <v>1269.6</v>
      </c>
      <c r="J3721" s="493" t="n">
        <v>0</v>
      </c>
      <c r="K3721" s="493" t="n">
        <v>1079.4</v>
      </c>
      <c r="L3721" s="493" t="n">
        <v>494.1</v>
      </c>
      <c r="M3721" s="493" t="n">
        <v>160.2</v>
      </c>
      <c r="N3721" s="493" t="n">
        <v>51.66</v>
      </c>
      <c r="O3721" s="493" t="n">
        <v>0</v>
      </c>
      <c r="P3721" s="493" t="n">
        <v>0</v>
      </c>
      <c r="Q3721" s="493" t="n">
        <v>0</v>
      </c>
      <c r="R3721" s="493" t="n">
        <v>0</v>
      </c>
      <c r="S3721" s="493" t="n">
        <v>0</v>
      </c>
      <c r="T3721" s="493" t="n">
        <v>0</v>
      </c>
      <c r="U3721" s="493" t="n">
        <v>0</v>
      </c>
      <c r="V3721" s="493" t="n">
        <v>0</v>
      </c>
      <c r="W3721" s="493" t="n">
        <v>0</v>
      </c>
      <c r="X3721" s="493" t="n">
        <v>0</v>
      </c>
      <c r="Y3721" s="493" t="n">
        <v>0</v>
      </c>
      <c r="Z3721" s="493" t="n">
        <v>0</v>
      </c>
      <c r="AA3721" s="493" t="n">
        <v>0</v>
      </c>
      <c r="AB3721" s="493" t="n">
        <v>0</v>
      </c>
      <c r="AC3721" s="493" t="n">
        <v>0</v>
      </c>
      <c r="AD3721" s="493" t="n">
        <v>0</v>
      </c>
      <c r="AE3721" s="493" t="n">
        <v>0</v>
      </c>
      <c r="AF3721" s="493" t="n">
        <v>0</v>
      </c>
      <c r="AG3721" s="493" t="n">
        <v>0</v>
      </c>
      <c r="AH3721" s="493" t="n">
        <v>0</v>
      </c>
      <c r="AI3721" s="493" t="n">
        <v>0</v>
      </c>
      <c r="AJ3721" s="493" t="n">
        <v>0</v>
      </c>
      <c r="AK3721" s="493" t="n">
        <v>0</v>
      </c>
      <c r="AL3721" s="493" t="n">
        <v>0</v>
      </c>
      <c r="AM3721" s="493" t="n">
        <v>0</v>
      </c>
      <c r="AN3721" s="493" t="n">
        <v>0</v>
      </c>
      <c r="AO3721" s="493" t="n">
        <v>0</v>
      </c>
      <c r="AP3721" s="493" t="n">
        <v>0</v>
      </c>
      <c r="AQ3721" s="493" t="n">
        <v>0</v>
      </c>
      <c r="AR3721" s="493" t="n">
        <v>0</v>
      </c>
      <c r="AS3721" s="493" t="n">
        <v>0</v>
      </c>
      <c r="AT3721" s="493" t="n">
        <v>0</v>
      </c>
      <c r="AU3721" s="493" t="n">
        <v>0</v>
      </c>
      <c r="AV3721" s="493" t="n">
        <v>0</v>
      </c>
      <c r="AW3721" s="493" t="n">
        <v>0</v>
      </c>
      <c r="AX3721" s="493" t="n">
        <v>0</v>
      </c>
      <c r="AY3721" s="493" t="n">
        <v>0</v>
      </c>
      <c r="AZ3721" s="493" t="n">
        <v>0</v>
      </c>
      <c r="BA3721" s="493" t="n">
        <v>0</v>
      </c>
      <c r="BB3721" s="493" t="n">
        <v>0</v>
      </c>
      <c r="BC3721" s="493" t="n">
        <v>0</v>
      </c>
      <c r="BD3721" s="493" t="n">
        <v>0</v>
      </c>
      <c r="BE3721" s="493" t="n">
        <v>0</v>
      </c>
      <c r="BF3721" s="493" t="n">
        <v>0</v>
      </c>
      <c r="BG3721" s="493" t="n">
        <v>0</v>
      </c>
      <c r="BH3721" s="493" t="n">
        <v>0</v>
      </c>
      <c r="BI3721" s="493" t="n">
        <v>0</v>
      </c>
      <c r="BJ3721" s="493" t="n">
        <v>0</v>
      </c>
      <c r="BK3721" s="493" t="n">
        <v>0</v>
      </c>
      <c r="BL3721" s="493" t="n">
        <v>0</v>
      </c>
      <c r="BM3721" s="493" t="n">
        <v>0</v>
      </c>
      <c r="BN3721" s="493" t="n">
        <v>0</v>
      </c>
      <c r="BO3721" s="493" t="n">
        <v>0</v>
      </c>
      <c r="BP3721" s="493" t="n">
        <v>0</v>
      </c>
      <c r="BQ3721" s="493" t="n">
        <v>0</v>
      </c>
      <c r="BR3721" s="493" t="n">
        <v>0</v>
      </c>
      <c r="BS3721" s="493" t="n">
        <v>0</v>
      </c>
      <c r="BT3721" s="493" t="n">
        <v>0</v>
      </c>
      <c r="BU3721" s="493" t="n">
        <v>0</v>
      </c>
      <c r="BV3721" s="493" t="n">
        <v>0</v>
      </c>
      <c r="BW3721" s="493" t="n">
        <v>0</v>
      </c>
    </row>
    <row r="3722">
      <c r="A3722" t="inlineStr">
        <is>
          <t>[C9D3] Angiotensin-II 길항제 칼슘길항제 복합제</t>
        </is>
      </c>
      <c r="B3722" t="inlineStr">
        <is>
          <t>영진약품</t>
        </is>
      </c>
      <c r="C3722" t="inlineStr">
        <is>
          <t>암스텔</t>
        </is>
      </c>
      <c r="D3722" t="inlineStr">
        <is>
          <t>영진약품</t>
        </is>
      </c>
      <c r="E3722" t="inlineStr">
        <is>
          <t>amlodipine besylate,  telmisartan</t>
        </is>
      </c>
      <c r="F3722" t="inlineStr">
        <is>
          <t>의원</t>
        </is>
      </c>
      <c r="G3722" t="inlineStr">
        <is>
          <t>Generic</t>
        </is>
      </c>
      <c r="H3722" s="493" t="n">
        <v>61234.05</v>
      </c>
      <c r="I3722" s="493" t="n">
        <v>34140.37</v>
      </c>
      <c r="J3722" s="493" t="n">
        <v>31693.62</v>
      </c>
      <c r="K3722" s="493" t="n">
        <v>24404.13</v>
      </c>
      <c r="L3722" s="493" t="n">
        <v>15519.6</v>
      </c>
      <c r="M3722" s="493" t="n">
        <v>13789.5</v>
      </c>
      <c r="N3722" s="493" t="n">
        <v>7004.55</v>
      </c>
      <c r="O3722" s="493" t="n">
        <v>7292.1</v>
      </c>
      <c r="P3722" s="493" t="n">
        <v>3573.3</v>
      </c>
      <c r="Q3722" s="493" t="n">
        <v>1942.26</v>
      </c>
      <c r="R3722" s="493" t="n">
        <v>0</v>
      </c>
      <c r="S3722" s="493" t="n">
        <v>0</v>
      </c>
      <c r="T3722" s="493" t="n">
        <v>0</v>
      </c>
      <c r="U3722" s="493" t="n">
        <v>0</v>
      </c>
      <c r="V3722" s="493" t="n">
        <v>0</v>
      </c>
      <c r="W3722" s="493" t="n">
        <v>0</v>
      </c>
      <c r="X3722" s="493" t="n">
        <v>0</v>
      </c>
      <c r="Y3722" s="493" t="n">
        <v>0</v>
      </c>
      <c r="Z3722" s="493" t="n">
        <v>0</v>
      </c>
      <c r="AA3722" s="493" t="n">
        <v>0</v>
      </c>
      <c r="AB3722" s="493" t="n">
        <v>0</v>
      </c>
      <c r="AC3722" s="493" t="n">
        <v>0</v>
      </c>
      <c r="AD3722" s="493" t="n">
        <v>0</v>
      </c>
      <c r="AE3722" s="493" t="n">
        <v>0</v>
      </c>
      <c r="AF3722" s="493" t="n">
        <v>0</v>
      </c>
      <c r="AG3722" s="493" t="n">
        <v>0</v>
      </c>
      <c r="AH3722" s="493" t="n">
        <v>3413.93</v>
      </c>
      <c r="AI3722" s="493" t="n">
        <v>5148.7</v>
      </c>
      <c r="AJ3722" s="493" t="n">
        <v>5091.2</v>
      </c>
      <c r="AK3722" s="493" t="n">
        <v>6195.7</v>
      </c>
      <c r="AL3722" s="493" t="n">
        <v>5660</v>
      </c>
      <c r="AM3722" s="493" t="n">
        <v>5628.44</v>
      </c>
      <c r="AN3722" s="493" t="n">
        <v>4381</v>
      </c>
      <c r="AO3722" s="493" t="n">
        <v>6933.75</v>
      </c>
      <c r="AP3722" s="493" t="n">
        <v>7024.8</v>
      </c>
      <c r="AQ3722" s="493" t="n">
        <v>9284.549999999999</v>
      </c>
      <c r="AR3722" s="493" t="n">
        <v>7670.4</v>
      </c>
      <c r="AS3722" s="493" t="n">
        <v>10371.2</v>
      </c>
      <c r="AT3722" s="493" t="n">
        <v>7142.2</v>
      </c>
      <c r="AU3722" s="493" t="n">
        <v>14086.95</v>
      </c>
      <c r="AV3722" s="493" t="n">
        <v>8879.5</v>
      </c>
      <c r="AW3722" s="493" t="n">
        <v>10601.3</v>
      </c>
      <c r="AX3722" s="493" t="n">
        <v>8037.2</v>
      </c>
      <c r="AY3722" s="493" t="n">
        <v>8902.4</v>
      </c>
      <c r="AZ3722" s="493" t="n">
        <v>8459.9</v>
      </c>
      <c r="BA3722" s="493" t="n">
        <v>7531.2</v>
      </c>
      <c r="BB3722" s="493" t="n">
        <v>10726.2</v>
      </c>
      <c r="BC3722" s="493" t="n">
        <v>7280.44</v>
      </c>
      <c r="BD3722" s="493" t="n">
        <v>6718.94</v>
      </c>
      <c r="BE3722" s="493" t="n">
        <v>9587.299999999999</v>
      </c>
      <c r="BF3722" s="493" t="n">
        <v>8878.5</v>
      </c>
      <c r="BG3722" s="493" t="n">
        <v>12018</v>
      </c>
      <c r="BH3722" s="493" t="n">
        <v>9088.200000000001</v>
      </c>
      <c r="BI3722" s="493" t="n">
        <v>7415.1</v>
      </c>
      <c r="BJ3722" s="493" t="n">
        <v>10341</v>
      </c>
      <c r="BK3722" s="493" t="n">
        <v>10619.85</v>
      </c>
      <c r="BL3722" s="493" t="n">
        <v>6111.2</v>
      </c>
      <c r="BM3722" s="493" t="n">
        <v>7851.5</v>
      </c>
      <c r="BN3722" s="493" t="n">
        <v>4426.5</v>
      </c>
      <c r="BO3722" s="493" t="n">
        <v>5884.9</v>
      </c>
      <c r="BP3722" s="493" t="n">
        <v>3324.05</v>
      </c>
      <c r="BQ3722" s="493" t="n">
        <v>4151.65</v>
      </c>
      <c r="BR3722" s="493" t="n">
        <v>0</v>
      </c>
      <c r="BS3722" s="493" t="n">
        <v>638.5</v>
      </c>
      <c r="BT3722" s="493" t="n">
        <v>0</v>
      </c>
      <c r="BU3722" s="493" t="n">
        <v>0</v>
      </c>
      <c r="BV3722" s="493" t="n">
        <v>0</v>
      </c>
      <c r="BW3722" s="493" t="n">
        <v>0</v>
      </c>
    </row>
    <row r="3723">
      <c r="A3723" t="inlineStr">
        <is>
          <t>[C9D3] Angiotensin-II 길항제 칼슘길항제 복합제</t>
        </is>
      </c>
      <c r="B3723" t="inlineStr">
        <is>
          <t>영진약품</t>
        </is>
      </c>
      <c r="C3723" t="inlineStr">
        <is>
          <t>암스텔</t>
        </is>
      </c>
      <c r="D3723" t="inlineStr">
        <is>
          <t>영진약품</t>
        </is>
      </c>
      <c r="E3723" t="inlineStr">
        <is>
          <t>amlodipine besylate,  telmisartan</t>
        </is>
      </c>
      <c r="F3723" t="inlineStr">
        <is>
          <t>보건소</t>
        </is>
      </c>
      <c r="G3723" t="inlineStr">
        <is>
          <t>Generic</t>
        </is>
      </c>
      <c r="H3723" s="493" t="n">
        <v>345.6</v>
      </c>
      <c r="I3723" s="493" t="n">
        <v>0</v>
      </c>
      <c r="J3723" s="493" t="n">
        <v>7864.5</v>
      </c>
      <c r="K3723" s="493" t="n">
        <v>2530.2</v>
      </c>
      <c r="L3723" s="493" t="n">
        <v>0</v>
      </c>
      <c r="M3723" s="493" t="n">
        <v>4070.7</v>
      </c>
      <c r="N3723" s="493" t="n">
        <v>0</v>
      </c>
      <c r="O3723" s="493" t="n">
        <v>0</v>
      </c>
      <c r="P3723" s="493" t="n">
        <v>0</v>
      </c>
      <c r="Q3723" s="493" t="n">
        <v>0</v>
      </c>
      <c r="R3723" s="493" t="n">
        <v>0</v>
      </c>
      <c r="S3723" s="493" t="n">
        <v>0</v>
      </c>
      <c r="T3723" s="493" t="n">
        <v>0</v>
      </c>
      <c r="U3723" s="493" t="n">
        <v>0</v>
      </c>
      <c r="V3723" s="493" t="n">
        <v>0</v>
      </c>
      <c r="W3723" s="493" t="n">
        <v>0</v>
      </c>
      <c r="X3723" s="493" t="n">
        <v>0</v>
      </c>
      <c r="Y3723" s="493" t="n">
        <v>0</v>
      </c>
      <c r="Z3723" s="493" t="n">
        <v>0</v>
      </c>
      <c r="AA3723" s="493" t="n">
        <v>0</v>
      </c>
      <c r="AB3723" s="493" t="n">
        <v>0</v>
      </c>
      <c r="AC3723" s="493" t="n">
        <v>0</v>
      </c>
      <c r="AD3723" s="493" t="n">
        <v>0</v>
      </c>
      <c r="AE3723" s="493" t="n">
        <v>0</v>
      </c>
      <c r="AF3723" s="493" t="n">
        <v>0</v>
      </c>
      <c r="AG3723" s="493" t="n">
        <v>0</v>
      </c>
      <c r="AH3723" s="493" t="n">
        <v>0</v>
      </c>
      <c r="AI3723" s="493" t="n">
        <v>0</v>
      </c>
      <c r="AJ3723" s="493" t="n">
        <v>0</v>
      </c>
      <c r="AK3723" s="493" t="n">
        <v>0</v>
      </c>
      <c r="AL3723" s="493" t="n">
        <v>0</v>
      </c>
      <c r="AM3723" s="493" t="n">
        <v>0</v>
      </c>
      <c r="AN3723" s="493" t="n">
        <v>0</v>
      </c>
      <c r="AO3723" s="493" t="n">
        <v>0</v>
      </c>
      <c r="AP3723" s="493" t="n">
        <v>0</v>
      </c>
      <c r="AQ3723" s="493" t="n">
        <v>0</v>
      </c>
      <c r="AR3723" s="493" t="n">
        <v>0</v>
      </c>
      <c r="AS3723" s="493" t="n">
        <v>0</v>
      </c>
      <c r="AT3723" s="493" t="n">
        <v>0</v>
      </c>
      <c r="AU3723" s="493" t="n">
        <v>0</v>
      </c>
      <c r="AV3723" s="493" t="n">
        <v>0</v>
      </c>
      <c r="AW3723" s="493" t="n">
        <v>0</v>
      </c>
      <c r="AX3723" s="493" t="n">
        <v>0</v>
      </c>
      <c r="AY3723" s="493" t="n">
        <v>0</v>
      </c>
      <c r="AZ3723" s="493" t="n">
        <v>0</v>
      </c>
      <c r="BA3723" s="493" t="n">
        <v>0</v>
      </c>
      <c r="BB3723" s="493" t="n">
        <v>0</v>
      </c>
      <c r="BC3723" s="493" t="n">
        <v>0</v>
      </c>
      <c r="BD3723" s="493" t="n">
        <v>0</v>
      </c>
      <c r="BE3723" s="493" t="n">
        <v>0</v>
      </c>
      <c r="BF3723" s="493" t="n">
        <v>598.2</v>
      </c>
      <c r="BG3723" s="493" t="n">
        <v>1185.6</v>
      </c>
      <c r="BH3723" s="493" t="n">
        <v>0</v>
      </c>
      <c r="BI3723" s="493" t="n">
        <v>0</v>
      </c>
      <c r="BJ3723" s="493" t="n">
        <v>0</v>
      </c>
      <c r="BK3723" s="493" t="n">
        <v>0</v>
      </c>
      <c r="BL3723" s="493" t="n">
        <v>0</v>
      </c>
      <c r="BM3723" s="493" t="n">
        <v>0</v>
      </c>
      <c r="BN3723" s="493" t="n">
        <v>0</v>
      </c>
      <c r="BO3723" s="493" t="n">
        <v>0</v>
      </c>
      <c r="BP3723" s="493" t="n">
        <v>0</v>
      </c>
      <c r="BQ3723" s="493" t="n">
        <v>0</v>
      </c>
      <c r="BR3723" s="493" t="n">
        <v>0</v>
      </c>
      <c r="BS3723" s="493" t="n">
        <v>0</v>
      </c>
      <c r="BT3723" s="493" t="n">
        <v>0</v>
      </c>
      <c r="BU3723" s="493" t="n">
        <v>0</v>
      </c>
      <c r="BV3723" s="493" t="n">
        <v>0</v>
      </c>
      <c r="BW3723" s="493" t="n">
        <v>0</v>
      </c>
    </row>
    <row r="3724">
      <c r="A3724" t="inlineStr">
        <is>
          <t>[C9D3] Angiotensin-II 길항제 칼슘길항제 복합제</t>
        </is>
      </c>
      <c r="B3724" t="inlineStr">
        <is>
          <t>영진약품</t>
        </is>
      </c>
      <c r="C3724" t="inlineStr">
        <is>
          <t>엑스핀탄</t>
        </is>
      </c>
      <c r="D3724" t="inlineStr">
        <is>
          <t>영진약품</t>
        </is>
      </c>
      <c r="E3724" t="inlineStr">
        <is>
          <t>amlodipine besylate,  valsartan</t>
        </is>
      </c>
      <c r="F3724" t="inlineStr">
        <is>
          <t>상급종합병원</t>
        </is>
      </c>
      <c r="G3724" t="inlineStr">
        <is>
          <t>Generic</t>
        </is>
      </c>
      <c r="H3724" s="493" t="n">
        <v>0</v>
      </c>
      <c r="I3724" s="493" t="n">
        <v>0</v>
      </c>
      <c r="J3724" s="493" t="n">
        <v>0</v>
      </c>
      <c r="K3724" s="493" t="n">
        <v>0</v>
      </c>
      <c r="L3724" s="493" t="n">
        <v>0</v>
      </c>
      <c r="M3724" s="493" t="n">
        <v>0</v>
      </c>
      <c r="N3724" s="493" t="n">
        <v>0</v>
      </c>
      <c r="O3724" s="493" t="n">
        <v>0</v>
      </c>
      <c r="P3724" s="493" t="n">
        <v>0</v>
      </c>
      <c r="Q3724" s="493" t="n">
        <v>0</v>
      </c>
      <c r="R3724" s="493" t="n">
        <v>0</v>
      </c>
      <c r="S3724" s="493" t="n">
        <v>0</v>
      </c>
      <c r="T3724" s="493" t="n">
        <v>0</v>
      </c>
      <c r="U3724" s="493" t="n">
        <v>0</v>
      </c>
      <c r="V3724" s="493" t="n">
        <v>0</v>
      </c>
      <c r="W3724" s="493" t="n">
        <v>0</v>
      </c>
      <c r="X3724" s="493" t="n">
        <v>0</v>
      </c>
      <c r="Y3724" s="493" t="n">
        <v>0</v>
      </c>
      <c r="Z3724" s="493" t="n">
        <v>0</v>
      </c>
      <c r="AA3724" s="493" t="n">
        <v>0</v>
      </c>
      <c r="AB3724" s="493" t="n">
        <v>0</v>
      </c>
      <c r="AC3724" s="493" t="n">
        <v>0</v>
      </c>
      <c r="AD3724" s="493" t="n">
        <v>0</v>
      </c>
      <c r="AE3724" s="493" t="n">
        <v>0</v>
      </c>
      <c r="AF3724" s="493" t="n">
        <v>0</v>
      </c>
      <c r="AG3724" s="493" t="n">
        <v>0</v>
      </c>
      <c r="AH3724" s="493" t="n">
        <v>0</v>
      </c>
      <c r="AI3724" s="493" t="n">
        <v>0</v>
      </c>
      <c r="AJ3724" s="493" t="n">
        <v>0</v>
      </c>
      <c r="AK3724" s="493" t="n">
        <v>0</v>
      </c>
      <c r="AL3724" s="493" t="n">
        <v>0</v>
      </c>
      <c r="AM3724" s="493" t="n">
        <v>0</v>
      </c>
      <c r="AN3724" s="493" t="n">
        <v>0</v>
      </c>
      <c r="AO3724" s="493" t="n">
        <v>0</v>
      </c>
      <c r="AP3724" s="493" t="n">
        <v>0</v>
      </c>
      <c r="AQ3724" s="493" t="n">
        <v>0</v>
      </c>
      <c r="AR3724" s="493" t="n">
        <v>0</v>
      </c>
      <c r="AS3724" s="493" t="n">
        <v>0</v>
      </c>
      <c r="AT3724" s="493" t="n">
        <v>0</v>
      </c>
      <c r="AU3724" s="493" t="n">
        <v>0</v>
      </c>
      <c r="AV3724" s="493" t="n">
        <v>0</v>
      </c>
      <c r="AW3724" s="493" t="n">
        <v>0</v>
      </c>
      <c r="AX3724" s="493" t="n">
        <v>0</v>
      </c>
      <c r="AY3724" s="493" t="n">
        <v>0</v>
      </c>
      <c r="AZ3724" s="493" t="n">
        <v>0</v>
      </c>
      <c r="BA3724" s="493" t="n">
        <v>0</v>
      </c>
      <c r="BB3724" s="493" t="n">
        <v>0</v>
      </c>
      <c r="BC3724" s="493" t="n">
        <v>0</v>
      </c>
      <c r="BD3724" s="493" t="n">
        <v>0</v>
      </c>
      <c r="BE3724" s="493" t="n">
        <v>0</v>
      </c>
      <c r="BF3724" s="493" t="n">
        <v>0</v>
      </c>
      <c r="BG3724" s="493" t="n">
        <v>0</v>
      </c>
      <c r="BH3724" s="493" t="n">
        <v>0</v>
      </c>
      <c r="BI3724" s="493" t="n">
        <v>0</v>
      </c>
      <c r="BJ3724" s="493" t="n">
        <v>0</v>
      </c>
      <c r="BK3724" s="493" t="n">
        <v>0</v>
      </c>
      <c r="BL3724" s="493" t="n">
        <v>0</v>
      </c>
      <c r="BM3724" s="493" t="n">
        <v>0</v>
      </c>
      <c r="BN3724" s="493" t="n">
        <v>0</v>
      </c>
      <c r="BO3724" s="493" t="n">
        <v>841.3200000000001</v>
      </c>
      <c r="BP3724" s="493" t="n">
        <v>1728</v>
      </c>
      <c r="BQ3724" s="493" t="n">
        <v>287.04</v>
      </c>
      <c r="BR3724" s="493" t="n">
        <v>468.72</v>
      </c>
      <c r="BS3724" s="493" t="n">
        <v>686.28</v>
      </c>
      <c r="BT3724" s="493" t="n">
        <v>1328.4</v>
      </c>
      <c r="BU3724" s="493" t="n">
        <v>549.4</v>
      </c>
      <c r="BV3724" s="493" t="n">
        <v>545.1</v>
      </c>
      <c r="BW3724" s="493" t="n">
        <v>293.22</v>
      </c>
    </row>
    <row r="3725">
      <c r="A3725" t="inlineStr">
        <is>
          <t>[C9D3] Angiotensin-II 길항제 칼슘길항제 복합제</t>
        </is>
      </c>
      <c r="B3725" t="inlineStr">
        <is>
          <t>영진약품</t>
        </is>
      </c>
      <c r="C3725" t="inlineStr">
        <is>
          <t>엑스핀탄</t>
        </is>
      </c>
      <c r="D3725" t="inlineStr">
        <is>
          <t>영진약품</t>
        </is>
      </c>
      <c r="E3725" t="inlineStr">
        <is>
          <t>amlodipine besylate,  valsartan</t>
        </is>
      </c>
      <c r="F3725" t="inlineStr">
        <is>
          <t>종합병원</t>
        </is>
      </c>
      <c r="G3725" t="inlineStr">
        <is>
          <t>Generic</t>
        </is>
      </c>
      <c r="H3725" s="493" t="n">
        <v>34540.53</v>
      </c>
      <c r="I3725" s="493" t="n">
        <v>31481.02</v>
      </c>
      <c r="J3725" s="493" t="n">
        <v>37157.14</v>
      </c>
      <c r="K3725" s="493" t="n">
        <v>31391.52</v>
      </c>
      <c r="L3725" s="493" t="n">
        <v>31007.97</v>
      </c>
      <c r="M3725" s="493" t="n">
        <v>34962.37</v>
      </c>
      <c r="N3725" s="493" t="n">
        <v>33195.54</v>
      </c>
      <c r="O3725" s="493" t="n">
        <v>34816.4</v>
      </c>
      <c r="P3725" s="493" t="n">
        <v>33524.17</v>
      </c>
      <c r="Q3725" s="493" t="n">
        <v>30219.32</v>
      </c>
      <c r="R3725" s="493" t="n">
        <v>37654.04</v>
      </c>
      <c r="S3725" s="493" t="n">
        <v>37420.62</v>
      </c>
      <c r="T3725" s="493" t="n">
        <v>41664.48</v>
      </c>
      <c r="U3725" s="493" t="n">
        <v>30281.13</v>
      </c>
      <c r="V3725" s="493" t="n">
        <v>37310.02</v>
      </c>
      <c r="W3725" s="493" t="n">
        <v>31007.84</v>
      </c>
      <c r="X3725" s="493" t="n">
        <v>34356.82</v>
      </c>
      <c r="Y3725" s="493" t="n">
        <v>31051.13</v>
      </c>
      <c r="Z3725" s="493" t="n">
        <v>35363.89</v>
      </c>
      <c r="AA3725" s="493" t="n">
        <v>32614.08</v>
      </c>
      <c r="AB3725" s="493" t="n">
        <v>34976.77</v>
      </c>
      <c r="AC3725" s="493" t="n">
        <v>36030</v>
      </c>
      <c r="AD3725" s="493" t="n">
        <v>34885.62</v>
      </c>
      <c r="AE3725" s="493" t="n">
        <v>36202.72</v>
      </c>
      <c r="AF3725" s="493" t="n">
        <v>29222.24</v>
      </c>
      <c r="AG3725" s="493" t="n">
        <v>30896.06</v>
      </c>
      <c r="AH3725" s="493" t="n">
        <v>35472.96</v>
      </c>
      <c r="AI3725" s="493" t="n">
        <v>32650.42</v>
      </c>
      <c r="AJ3725" s="493" t="n">
        <v>36122.29</v>
      </c>
      <c r="AK3725" s="493" t="n">
        <v>31886.44</v>
      </c>
      <c r="AL3725" s="493" t="n">
        <v>29101.19</v>
      </c>
      <c r="AM3725" s="493" t="n">
        <v>30582.1</v>
      </c>
      <c r="AN3725" s="493" t="n">
        <v>30146</v>
      </c>
      <c r="AO3725" s="493" t="n">
        <v>35701.4</v>
      </c>
      <c r="AP3725" s="493" t="n">
        <v>32979.18</v>
      </c>
      <c r="AQ3725" s="493" t="n">
        <v>22020.84</v>
      </c>
      <c r="AR3725" s="493" t="n">
        <v>7288</v>
      </c>
      <c r="AS3725" s="493" t="n">
        <v>1613.5</v>
      </c>
      <c r="AT3725" s="493" t="n">
        <v>2886.46</v>
      </c>
      <c r="AU3725" s="493" t="n">
        <v>5080.01</v>
      </c>
      <c r="AV3725" s="493" t="n">
        <v>5786.78</v>
      </c>
      <c r="AW3725" s="493" t="n">
        <v>3416.2</v>
      </c>
      <c r="AX3725" s="493" t="n">
        <v>6568.5</v>
      </c>
      <c r="AY3725" s="493" t="n">
        <v>6679.21</v>
      </c>
      <c r="AZ3725" s="493" t="n">
        <v>4214.61</v>
      </c>
      <c r="BA3725" s="493" t="n">
        <v>5413.21</v>
      </c>
      <c r="BB3725" s="493" t="n">
        <v>5341.2</v>
      </c>
      <c r="BC3725" s="493" t="n">
        <v>5600.76</v>
      </c>
      <c r="BD3725" s="493" t="n">
        <v>4939.8</v>
      </c>
      <c r="BE3725" s="493" t="n">
        <v>5645.4</v>
      </c>
      <c r="BF3725" s="493" t="n">
        <v>3397.1</v>
      </c>
      <c r="BG3725" s="493" t="n">
        <v>4927.42</v>
      </c>
      <c r="BH3725" s="493" t="n">
        <v>5990.7</v>
      </c>
      <c r="BI3725" s="493" t="n">
        <v>1559.58</v>
      </c>
      <c r="BJ3725" s="493" t="n">
        <v>4791.7</v>
      </c>
      <c r="BK3725" s="493" t="n">
        <v>4539.9</v>
      </c>
      <c r="BL3725" s="493" t="n">
        <v>5051.94</v>
      </c>
      <c r="BM3725" s="493" t="n">
        <v>3712.35</v>
      </c>
      <c r="BN3725" s="493" t="n">
        <v>5724.15</v>
      </c>
      <c r="BO3725" s="493" t="n">
        <v>3451.56</v>
      </c>
      <c r="BP3725" s="493" t="n">
        <v>5218.7</v>
      </c>
      <c r="BQ3725" s="493" t="n">
        <v>3648</v>
      </c>
      <c r="BR3725" s="493" t="n">
        <v>4143.43</v>
      </c>
      <c r="BS3725" s="493" t="n">
        <v>2947.64</v>
      </c>
      <c r="BT3725" s="493" t="n">
        <v>2295.69</v>
      </c>
      <c r="BU3725" s="493" t="n">
        <v>3360.3</v>
      </c>
      <c r="BV3725" s="493" t="n">
        <v>22795.97</v>
      </c>
      <c r="BW3725" s="493" t="n">
        <v>16171.4</v>
      </c>
    </row>
    <row r="3726">
      <c r="A3726" t="inlineStr">
        <is>
          <t>[C9D3] Angiotensin-II 길항제 칼슘길항제 복합제</t>
        </is>
      </c>
      <c r="B3726" t="inlineStr">
        <is>
          <t>영진약품</t>
        </is>
      </c>
      <c r="C3726" t="inlineStr">
        <is>
          <t>엑스핀탄</t>
        </is>
      </c>
      <c r="D3726" t="inlineStr">
        <is>
          <t>영진약품</t>
        </is>
      </c>
      <c r="E3726" t="inlineStr">
        <is>
          <t>amlodipine besylate,  valsartan</t>
        </is>
      </c>
      <c r="F3726" t="inlineStr">
        <is>
          <t>병원</t>
        </is>
      </c>
      <c r="G3726" t="inlineStr">
        <is>
          <t>Generic</t>
        </is>
      </c>
      <c r="H3726" s="493" t="n">
        <v>4952.12</v>
      </c>
      <c r="I3726" s="493" t="n">
        <v>4836.05</v>
      </c>
      <c r="J3726" s="493" t="n">
        <v>7631</v>
      </c>
      <c r="K3726" s="493" t="n">
        <v>3742.84</v>
      </c>
      <c r="L3726" s="493" t="n">
        <v>6030.1</v>
      </c>
      <c r="M3726" s="493" t="n">
        <v>4424.7</v>
      </c>
      <c r="N3726" s="493" t="n">
        <v>5536.6</v>
      </c>
      <c r="O3726" s="493" t="n">
        <v>7471.2</v>
      </c>
      <c r="P3726" s="493" t="n">
        <v>6381.4</v>
      </c>
      <c r="Q3726" s="493" t="n">
        <v>2513.3</v>
      </c>
      <c r="R3726" s="493" t="n">
        <v>9235.799999999999</v>
      </c>
      <c r="S3726" s="493" t="n">
        <v>4513.96</v>
      </c>
      <c r="T3726" s="493" t="n">
        <v>9865.34</v>
      </c>
      <c r="U3726" s="493" t="n">
        <v>10524.25</v>
      </c>
      <c r="V3726" s="493" t="n">
        <v>11211.4</v>
      </c>
      <c r="W3726" s="493" t="n">
        <v>4235</v>
      </c>
      <c r="X3726" s="493" t="n">
        <v>6609.9</v>
      </c>
      <c r="Y3726" s="493" t="n">
        <v>4965.98</v>
      </c>
      <c r="Z3726" s="493" t="n">
        <v>7875.4</v>
      </c>
      <c r="AA3726" s="493" t="n">
        <v>5403</v>
      </c>
      <c r="AB3726" s="493" t="n">
        <v>5910.03</v>
      </c>
      <c r="AC3726" s="493" t="n">
        <v>5639.81</v>
      </c>
      <c r="AD3726" s="493" t="n">
        <v>6653.08</v>
      </c>
      <c r="AE3726" s="493" t="n">
        <v>4991.5</v>
      </c>
      <c r="AF3726" s="493" t="n">
        <v>6454.6</v>
      </c>
      <c r="AG3726" s="493" t="n">
        <v>4798.5</v>
      </c>
      <c r="AH3726" s="493" t="n">
        <v>7865.71</v>
      </c>
      <c r="AI3726" s="493" t="n">
        <v>5062.9</v>
      </c>
      <c r="AJ3726" s="493" t="n">
        <v>7376.71</v>
      </c>
      <c r="AK3726" s="493" t="n">
        <v>5143.2</v>
      </c>
      <c r="AL3726" s="493" t="n">
        <v>4810.91</v>
      </c>
      <c r="AM3726" s="493" t="n">
        <v>5541.26</v>
      </c>
      <c r="AN3726" s="493" t="n">
        <v>5028.2</v>
      </c>
      <c r="AO3726" s="493" t="n">
        <v>5467.1</v>
      </c>
      <c r="AP3726" s="493" t="n">
        <v>3330.16</v>
      </c>
      <c r="AQ3726" s="493" t="n">
        <v>5508.3</v>
      </c>
      <c r="AR3726" s="493" t="n">
        <v>3596.73</v>
      </c>
      <c r="AS3726" s="493" t="n">
        <v>2157.75</v>
      </c>
      <c r="AT3726" s="493" t="n">
        <v>4708.95</v>
      </c>
      <c r="AU3726" s="493" t="n">
        <v>2617.92</v>
      </c>
      <c r="AV3726" s="493" t="n">
        <v>4061.95</v>
      </c>
      <c r="AW3726" s="493" t="n">
        <v>3899.94</v>
      </c>
      <c r="AX3726" s="493" t="n">
        <v>3547.14</v>
      </c>
      <c r="AY3726" s="493" t="n">
        <v>4097.16</v>
      </c>
      <c r="AZ3726" s="493" t="n">
        <v>4292.8</v>
      </c>
      <c r="BA3726" s="493" t="n">
        <v>3702</v>
      </c>
      <c r="BB3726" s="493" t="n">
        <v>3191.94</v>
      </c>
      <c r="BC3726" s="493" t="n">
        <v>3412.25</v>
      </c>
      <c r="BD3726" s="493" t="n">
        <v>2073.02</v>
      </c>
      <c r="BE3726" s="493" t="n">
        <v>4645.36</v>
      </c>
      <c r="BF3726" s="493" t="n">
        <v>4675.18</v>
      </c>
      <c r="BG3726" s="493" t="n">
        <v>3392.78</v>
      </c>
      <c r="BH3726" s="493" t="n">
        <v>3351.98</v>
      </c>
      <c r="BI3726" s="493" t="n">
        <v>3448.38</v>
      </c>
      <c r="BJ3726" s="493" t="n">
        <v>3154.72</v>
      </c>
      <c r="BK3726" s="493" t="n">
        <v>3465.58</v>
      </c>
      <c r="BL3726" s="493" t="n">
        <v>4629.42</v>
      </c>
      <c r="BM3726" s="493" t="n">
        <v>4316.4</v>
      </c>
      <c r="BN3726" s="493" t="n">
        <v>2760</v>
      </c>
      <c r="BO3726" s="493" t="n">
        <v>3423.59</v>
      </c>
      <c r="BP3726" s="493" t="n">
        <v>2757.97</v>
      </c>
      <c r="BQ3726" s="493" t="n">
        <v>2683.4</v>
      </c>
      <c r="BR3726" s="493" t="n">
        <v>1489.1</v>
      </c>
      <c r="BS3726" s="493" t="n">
        <v>1810.1</v>
      </c>
      <c r="BT3726" s="493" t="n">
        <v>1813.3</v>
      </c>
      <c r="BU3726" s="493" t="n">
        <v>2405.64</v>
      </c>
      <c r="BV3726" s="493" t="n">
        <v>2294.19</v>
      </c>
      <c r="BW3726" s="493" t="n">
        <v>1143.26</v>
      </c>
    </row>
    <row r="3727">
      <c r="A3727" t="inlineStr">
        <is>
          <t>[C9D3] Angiotensin-II 길항제 칼슘길항제 복합제</t>
        </is>
      </c>
      <c r="B3727" t="inlineStr">
        <is>
          <t>영진약품</t>
        </is>
      </c>
      <c r="C3727" t="inlineStr">
        <is>
          <t>엑스핀탄</t>
        </is>
      </c>
      <c r="D3727" t="inlineStr">
        <is>
          <t>영진약품</t>
        </is>
      </c>
      <c r="E3727" t="inlineStr">
        <is>
          <t>amlodipine besylate,  valsartan</t>
        </is>
      </c>
      <c r="F3727" t="inlineStr">
        <is>
          <t>의원</t>
        </is>
      </c>
      <c r="G3727" t="inlineStr">
        <is>
          <t>Generic</t>
        </is>
      </c>
      <c r="H3727" s="493" t="n">
        <v>72408.56</v>
      </c>
      <c r="I3727" s="493" t="n">
        <v>67719.28999999999</v>
      </c>
      <c r="J3727" s="493" t="n">
        <v>72385.5</v>
      </c>
      <c r="K3727" s="493" t="n">
        <v>80292.25999999999</v>
      </c>
      <c r="L3727" s="493" t="n">
        <v>73084.75999999999</v>
      </c>
      <c r="M3727" s="493" t="n">
        <v>71735.44</v>
      </c>
      <c r="N3727" s="493" t="n">
        <v>83176.22</v>
      </c>
      <c r="O3727" s="493" t="n">
        <v>76196.42999999999</v>
      </c>
      <c r="P3727" s="493" t="n">
        <v>79618.45</v>
      </c>
      <c r="Q3727" s="493" t="n">
        <v>76891.47</v>
      </c>
      <c r="R3727" s="493" t="n">
        <v>84256.53999999999</v>
      </c>
      <c r="S3727" s="493" t="n">
        <v>91264.63</v>
      </c>
      <c r="T3727" s="493" t="n">
        <v>77663.91</v>
      </c>
      <c r="U3727" s="493" t="n">
        <v>76946.31</v>
      </c>
      <c r="V3727" s="493" t="n">
        <v>77894.3</v>
      </c>
      <c r="W3727" s="493" t="n">
        <v>90326.23</v>
      </c>
      <c r="X3727" s="493" t="n">
        <v>79248.10000000001</v>
      </c>
      <c r="Y3727" s="493" t="n">
        <v>64635.64</v>
      </c>
      <c r="Z3727" s="493" t="n">
        <v>70818.67999999999</v>
      </c>
      <c r="AA3727" s="493" t="n">
        <v>71039.75999999999</v>
      </c>
      <c r="AB3727" s="493" t="n">
        <v>62372.43</v>
      </c>
      <c r="AC3727" s="493" t="n">
        <v>74187.75999999999</v>
      </c>
      <c r="AD3727" s="493" t="n">
        <v>66392.67999999999</v>
      </c>
      <c r="AE3727" s="493" t="n">
        <v>74667.2</v>
      </c>
      <c r="AF3727" s="493" t="n">
        <v>71396.39999999999</v>
      </c>
      <c r="AG3727" s="493" t="n">
        <v>67805.84</v>
      </c>
      <c r="AH3727" s="493" t="n">
        <v>69271.75</v>
      </c>
      <c r="AI3727" s="493" t="n">
        <v>63335.79</v>
      </c>
      <c r="AJ3727" s="493" t="n">
        <v>66407.22</v>
      </c>
      <c r="AK3727" s="493" t="n">
        <v>68991.89</v>
      </c>
      <c r="AL3727" s="493" t="n">
        <v>65524.35</v>
      </c>
      <c r="AM3727" s="493" t="n">
        <v>67713.03</v>
      </c>
      <c r="AN3727" s="493" t="n">
        <v>63797.6</v>
      </c>
      <c r="AO3727" s="493" t="n">
        <v>63774.27</v>
      </c>
      <c r="AP3727" s="493" t="n">
        <v>69177.24000000001</v>
      </c>
      <c r="AQ3727" s="493" t="n">
        <v>63162.32</v>
      </c>
      <c r="AR3727" s="493" t="n">
        <v>70470.24000000001</v>
      </c>
      <c r="AS3727" s="493" t="n">
        <v>66017.03999999999</v>
      </c>
      <c r="AT3727" s="493" t="n">
        <v>65009.22</v>
      </c>
      <c r="AU3727" s="493" t="n">
        <v>66849.81</v>
      </c>
      <c r="AV3727" s="493" t="n">
        <v>72017.59</v>
      </c>
      <c r="AW3727" s="493" t="n">
        <v>57755.27</v>
      </c>
      <c r="AX3727" s="493" t="n">
        <v>65641.83</v>
      </c>
      <c r="AY3727" s="493" t="n">
        <v>63462.47</v>
      </c>
      <c r="AZ3727" s="493" t="n">
        <v>61935.06</v>
      </c>
      <c r="BA3727" s="493" t="n">
        <v>70772.44</v>
      </c>
      <c r="BB3727" s="493" t="n">
        <v>59784.74</v>
      </c>
      <c r="BC3727" s="493" t="n">
        <v>71082.94</v>
      </c>
      <c r="BD3727" s="493" t="n">
        <v>68977.14</v>
      </c>
      <c r="BE3727" s="493" t="n">
        <v>72215.85000000001</v>
      </c>
      <c r="BF3727" s="493" t="n">
        <v>62993.81</v>
      </c>
      <c r="BG3727" s="493" t="n">
        <v>65537.86</v>
      </c>
      <c r="BH3727" s="493" t="n">
        <v>72139.73</v>
      </c>
      <c r="BI3727" s="493" t="n">
        <v>64790.18</v>
      </c>
      <c r="BJ3727" s="493" t="n">
        <v>68934.98</v>
      </c>
      <c r="BK3727" s="493" t="n">
        <v>68477.22</v>
      </c>
      <c r="BL3727" s="493" t="n">
        <v>73051.95</v>
      </c>
      <c r="BM3727" s="493" t="n">
        <v>66495.94</v>
      </c>
      <c r="BN3727" s="493" t="n">
        <v>56340.39</v>
      </c>
      <c r="BO3727" s="493" t="n">
        <v>70626.89999999999</v>
      </c>
      <c r="BP3727" s="493" t="n">
        <v>65441.59</v>
      </c>
      <c r="BQ3727" s="493" t="n">
        <v>59438.45</v>
      </c>
      <c r="BR3727" s="493" t="n">
        <v>69649.17999999999</v>
      </c>
      <c r="BS3727" s="493" t="n">
        <v>67914.21000000001</v>
      </c>
      <c r="BT3727" s="493" t="n">
        <v>60382.96</v>
      </c>
      <c r="BU3727" s="493" t="n">
        <v>62916.52</v>
      </c>
      <c r="BV3727" s="493" t="n">
        <v>67630.39999999999</v>
      </c>
      <c r="BW3727" s="493" t="n">
        <v>65667.85000000001</v>
      </c>
    </row>
    <row r="3728">
      <c r="A3728" t="inlineStr">
        <is>
          <t>[C9D3] Angiotensin-II 길항제 칼슘길항제 복합제</t>
        </is>
      </c>
      <c r="B3728" t="inlineStr">
        <is>
          <t>영진약품</t>
        </is>
      </c>
      <c r="C3728" t="inlineStr">
        <is>
          <t>엑스핀탄</t>
        </is>
      </c>
      <c r="D3728" t="inlineStr">
        <is>
          <t>영진약품</t>
        </is>
      </c>
      <c r="E3728" t="inlineStr">
        <is>
          <t>amlodipine besylate,  valsartan</t>
        </is>
      </c>
      <c r="F3728" t="inlineStr">
        <is>
          <t>보건소</t>
        </is>
      </c>
      <c r="G3728" t="inlineStr">
        <is>
          <t>Generic</t>
        </is>
      </c>
      <c r="H3728" s="493" t="n">
        <v>604.8</v>
      </c>
      <c r="I3728" s="493" t="n">
        <v>1669.8</v>
      </c>
      <c r="J3728" s="493" t="n">
        <v>723.6</v>
      </c>
      <c r="K3728" s="493" t="n">
        <v>793.8</v>
      </c>
      <c r="L3728" s="493" t="n">
        <v>210.6</v>
      </c>
      <c r="M3728" s="493" t="n">
        <v>337.5</v>
      </c>
      <c r="N3728" s="493" t="n">
        <v>897</v>
      </c>
      <c r="O3728" s="493" t="n">
        <v>2008.2</v>
      </c>
      <c r="P3728" s="493" t="n">
        <v>379.5</v>
      </c>
      <c r="Q3728" s="493" t="n">
        <v>588</v>
      </c>
      <c r="R3728" s="493" t="n">
        <v>396</v>
      </c>
      <c r="S3728" s="493" t="n">
        <v>763.2</v>
      </c>
      <c r="T3728" s="493" t="n">
        <v>939.6</v>
      </c>
      <c r="U3728" s="493" t="n">
        <v>763.2</v>
      </c>
      <c r="V3728" s="493" t="n">
        <v>586.8</v>
      </c>
      <c r="W3728" s="493" t="n">
        <v>2086.2</v>
      </c>
      <c r="X3728" s="493" t="n">
        <v>405.6</v>
      </c>
      <c r="Y3728" s="493" t="n">
        <v>620.4</v>
      </c>
      <c r="Z3728" s="493" t="n">
        <v>749.7</v>
      </c>
      <c r="AA3728" s="493" t="n">
        <v>295.2</v>
      </c>
      <c r="AB3728" s="493" t="n">
        <v>471</v>
      </c>
      <c r="AC3728" s="493" t="n">
        <v>1080.9</v>
      </c>
      <c r="AD3728" s="493" t="n">
        <v>252</v>
      </c>
      <c r="AE3728" s="493" t="n">
        <v>593.1</v>
      </c>
      <c r="AF3728" s="493" t="n">
        <v>1178.4</v>
      </c>
      <c r="AG3728" s="493" t="n">
        <v>115.8</v>
      </c>
      <c r="AH3728" s="493" t="n">
        <v>359.1</v>
      </c>
      <c r="AI3728" s="493" t="n">
        <v>833</v>
      </c>
      <c r="AJ3728" s="493" t="n">
        <v>481.6</v>
      </c>
      <c r="AK3728" s="493" t="n">
        <v>254.4</v>
      </c>
      <c r="AL3728" s="493" t="n">
        <v>922.5</v>
      </c>
      <c r="AM3728" s="493" t="n">
        <v>326.7</v>
      </c>
      <c r="AN3728" s="493" t="n">
        <v>338.1</v>
      </c>
      <c r="AO3728" s="493" t="n">
        <v>158.4</v>
      </c>
      <c r="AP3728" s="493" t="n">
        <v>915</v>
      </c>
      <c r="AQ3728" s="493" t="n">
        <v>153</v>
      </c>
      <c r="AR3728" s="493" t="n">
        <v>408</v>
      </c>
      <c r="AS3728" s="493" t="n">
        <v>300.3</v>
      </c>
      <c r="AT3728" s="493" t="n">
        <v>225</v>
      </c>
      <c r="AU3728" s="493" t="n">
        <v>262.8</v>
      </c>
      <c r="AV3728" s="493" t="n">
        <v>292.8</v>
      </c>
      <c r="AW3728" s="493" t="n">
        <v>0</v>
      </c>
      <c r="AX3728" s="493" t="n">
        <v>525</v>
      </c>
      <c r="AY3728" s="493" t="n">
        <v>1041.6</v>
      </c>
      <c r="AZ3728" s="493" t="n">
        <v>860.7</v>
      </c>
      <c r="BA3728" s="493" t="n">
        <v>343.2</v>
      </c>
      <c r="BB3728" s="493" t="n">
        <v>135</v>
      </c>
      <c r="BC3728" s="493" t="n">
        <v>806.4</v>
      </c>
      <c r="BD3728" s="493" t="n">
        <v>23648.4</v>
      </c>
      <c r="BE3728" s="493" t="n">
        <v>937.8</v>
      </c>
      <c r="BF3728" s="493" t="n">
        <v>285</v>
      </c>
      <c r="BG3728" s="493" t="n">
        <v>302.4</v>
      </c>
      <c r="BH3728" s="493" t="n">
        <v>599.7</v>
      </c>
      <c r="BI3728" s="493" t="n">
        <v>289.8</v>
      </c>
      <c r="BJ3728" s="493" t="n">
        <v>36316.8</v>
      </c>
      <c r="BK3728" s="493" t="n">
        <v>1180.8</v>
      </c>
      <c r="BL3728" s="493" t="n">
        <v>232.5</v>
      </c>
      <c r="BM3728" s="493" t="n">
        <v>578.7</v>
      </c>
      <c r="BN3728" s="493" t="n">
        <v>729.6</v>
      </c>
      <c r="BO3728" s="493" t="n">
        <v>343.2</v>
      </c>
      <c r="BP3728" s="493" t="n">
        <v>30372.3</v>
      </c>
      <c r="BQ3728" s="493" t="n">
        <v>967.8</v>
      </c>
      <c r="BR3728" s="493" t="n">
        <v>998.1</v>
      </c>
      <c r="BS3728" s="493" t="n">
        <v>256.5</v>
      </c>
      <c r="BT3728" s="493" t="n">
        <v>941.4</v>
      </c>
      <c r="BU3728" s="493" t="n">
        <v>266.4</v>
      </c>
      <c r="BV3728" s="493" t="n">
        <v>234</v>
      </c>
      <c r="BW3728" s="493" t="n">
        <v>798.6</v>
      </c>
    </row>
    <row r="3729">
      <c r="A3729" t="inlineStr">
        <is>
          <t>[C9D3] Angiotensin-II 길항제 칼슘길항제 복합제</t>
        </is>
      </c>
      <c r="B3729" t="inlineStr">
        <is>
          <t>영진약품</t>
        </is>
      </c>
      <c r="C3729" t="inlineStr">
        <is>
          <t>엑스핀탄</t>
        </is>
      </c>
      <c r="D3729" t="inlineStr">
        <is>
          <t>영진약품</t>
        </is>
      </c>
      <c r="E3729" t="inlineStr">
        <is>
          <t>amlodipine besylate,  valsartan</t>
        </is>
      </c>
      <c r="F3729" t="inlineStr">
        <is>
          <t>기타(치과의원, 치과병원 등)</t>
        </is>
      </c>
      <c r="G3729" t="inlineStr">
        <is>
          <t>Generic</t>
        </is>
      </c>
      <c r="H3729" s="493" t="n">
        <v>0</v>
      </c>
      <c r="I3729" s="493" t="n">
        <v>0</v>
      </c>
      <c r="J3729" s="493" t="n">
        <v>0</v>
      </c>
      <c r="K3729" s="493" t="n">
        <v>0</v>
      </c>
      <c r="L3729" s="493" t="n">
        <v>0</v>
      </c>
      <c r="M3729" s="493" t="n">
        <v>0</v>
      </c>
      <c r="N3729" s="493" t="n">
        <v>0</v>
      </c>
      <c r="O3729" s="493" t="n">
        <v>0</v>
      </c>
      <c r="P3729" s="493" t="n">
        <v>0</v>
      </c>
      <c r="Q3729" s="493" t="n">
        <v>0</v>
      </c>
      <c r="R3729" s="493" t="n">
        <v>0</v>
      </c>
      <c r="S3729" s="493" t="n">
        <v>0</v>
      </c>
      <c r="T3729" s="493" t="n">
        <v>0</v>
      </c>
      <c r="U3729" s="493" t="n">
        <v>0</v>
      </c>
      <c r="V3729" s="493" t="n">
        <v>0</v>
      </c>
      <c r="W3729" s="493" t="n">
        <v>0</v>
      </c>
      <c r="X3729" s="493" t="n">
        <v>0</v>
      </c>
      <c r="Y3729" s="493" t="n">
        <v>0</v>
      </c>
      <c r="Z3729" s="493" t="n">
        <v>0</v>
      </c>
      <c r="AA3729" s="493" t="n">
        <v>0</v>
      </c>
      <c r="AB3729" s="493" t="n">
        <v>0</v>
      </c>
      <c r="AC3729" s="493" t="n">
        <v>0</v>
      </c>
      <c r="AD3729" s="493" t="n">
        <v>0</v>
      </c>
      <c r="AE3729" s="493" t="n">
        <v>0</v>
      </c>
      <c r="AF3729" s="493" t="n">
        <v>0</v>
      </c>
      <c r="AG3729" s="493" t="n">
        <v>0</v>
      </c>
      <c r="AH3729" s="493" t="n">
        <v>0</v>
      </c>
      <c r="AI3729" s="493" t="n">
        <v>0</v>
      </c>
      <c r="AJ3729" s="493" t="n">
        <v>0</v>
      </c>
      <c r="AK3729" s="493" t="n">
        <v>0</v>
      </c>
      <c r="AL3729" s="493" t="n">
        <v>0</v>
      </c>
      <c r="AM3729" s="493" t="n">
        <v>0</v>
      </c>
      <c r="AN3729" s="493" t="n">
        <v>0</v>
      </c>
      <c r="AO3729" s="493" t="n">
        <v>0</v>
      </c>
      <c r="AP3729" s="493" t="n">
        <v>0</v>
      </c>
      <c r="AQ3729" s="493" t="n">
        <v>0</v>
      </c>
      <c r="AR3729" s="493" t="n">
        <v>0</v>
      </c>
      <c r="AS3729" s="493" t="n">
        <v>0</v>
      </c>
      <c r="AT3729" s="493" t="n">
        <v>0</v>
      </c>
      <c r="AU3729" s="493" t="n">
        <v>0</v>
      </c>
      <c r="AV3729" s="493" t="n">
        <v>0</v>
      </c>
      <c r="AW3729" s="493" t="n">
        <v>154.2</v>
      </c>
      <c r="AX3729" s="493" t="n">
        <v>0</v>
      </c>
      <c r="AY3729" s="493" t="n">
        <v>153.6</v>
      </c>
      <c r="AZ3729" s="493" t="n">
        <v>160.8</v>
      </c>
      <c r="BA3729" s="493" t="n">
        <v>78</v>
      </c>
      <c r="BB3729" s="493" t="n">
        <v>162</v>
      </c>
      <c r="BC3729" s="493" t="n">
        <v>154.2</v>
      </c>
      <c r="BD3729" s="493" t="n">
        <v>154.8</v>
      </c>
      <c r="BE3729" s="493" t="n">
        <v>0</v>
      </c>
      <c r="BF3729" s="493" t="n">
        <v>161.4</v>
      </c>
      <c r="BG3729" s="493" t="n">
        <v>153</v>
      </c>
      <c r="BH3729" s="493" t="n">
        <v>156.6</v>
      </c>
      <c r="BI3729" s="493" t="n">
        <v>151.2</v>
      </c>
      <c r="BJ3729" s="493" t="n">
        <v>312</v>
      </c>
      <c r="BK3729" s="493" t="n">
        <v>163.8</v>
      </c>
      <c r="BL3729" s="493" t="n">
        <v>159</v>
      </c>
      <c r="BM3729" s="493" t="n">
        <v>327.6</v>
      </c>
      <c r="BN3729" s="493" t="n">
        <v>325.2</v>
      </c>
      <c r="BO3729" s="493" t="n">
        <v>320.4</v>
      </c>
      <c r="BP3729" s="493" t="n">
        <v>168.6</v>
      </c>
      <c r="BQ3729" s="493" t="n">
        <v>321.6</v>
      </c>
      <c r="BR3729" s="493" t="n">
        <v>0</v>
      </c>
      <c r="BS3729" s="493" t="n">
        <v>326.4</v>
      </c>
      <c r="BT3729" s="493" t="n">
        <v>166.2</v>
      </c>
      <c r="BU3729" s="493" t="n">
        <v>327.6</v>
      </c>
      <c r="BV3729" s="493" t="n">
        <v>157.2</v>
      </c>
      <c r="BW3729" s="493" t="n">
        <v>648</v>
      </c>
    </row>
    <row r="3730">
      <c r="A3730" t="inlineStr">
        <is>
          <t>[C9D3] Angiotensin-II 길항제 칼슘길항제 복합제</t>
        </is>
      </c>
      <c r="B3730" t="inlineStr">
        <is>
          <t>영풍제약</t>
        </is>
      </c>
      <c r="C3730" t="inlineStr">
        <is>
          <t>렉스파지큐</t>
        </is>
      </c>
      <c r="D3730" t="inlineStr">
        <is>
          <t>영풍제약</t>
        </is>
      </c>
      <c r="E3730" t="inlineStr">
        <is>
          <t>amlodipine besylate,  valsartan</t>
        </is>
      </c>
      <c r="F3730" t="inlineStr">
        <is>
          <t>종합병원</t>
        </is>
      </c>
      <c r="G3730" t="inlineStr">
        <is>
          <t>Generic</t>
        </is>
      </c>
      <c r="H3730" s="493" t="n">
        <v>241.2</v>
      </c>
      <c r="I3730" s="493" t="n">
        <v>480.6</v>
      </c>
      <c r="J3730" s="493" t="n">
        <v>0</v>
      </c>
      <c r="K3730" s="493" t="n">
        <v>1321.8</v>
      </c>
      <c r="L3730" s="493" t="n">
        <v>0</v>
      </c>
      <c r="M3730" s="493" t="n">
        <v>0</v>
      </c>
      <c r="N3730" s="493" t="n">
        <v>360.9</v>
      </c>
      <c r="O3730" s="493" t="n">
        <v>0</v>
      </c>
      <c r="P3730" s="493" t="n">
        <v>0</v>
      </c>
      <c r="Q3730" s="493" t="n">
        <v>720</v>
      </c>
      <c r="R3730" s="493" t="n">
        <v>0</v>
      </c>
      <c r="S3730" s="493" t="n">
        <v>0</v>
      </c>
      <c r="T3730" s="493" t="n">
        <v>0</v>
      </c>
      <c r="U3730" s="493" t="n">
        <v>0</v>
      </c>
      <c r="V3730" s="493" t="n">
        <v>0</v>
      </c>
      <c r="W3730" s="493" t="n">
        <v>0</v>
      </c>
      <c r="X3730" s="493" t="n">
        <v>0</v>
      </c>
      <c r="Y3730" s="493" t="n">
        <v>0</v>
      </c>
      <c r="Z3730" s="493" t="n">
        <v>0</v>
      </c>
      <c r="AA3730" s="493" t="n">
        <v>0</v>
      </c>
      <c r="AB3730" s="493" t="n">
        <v>0</v>
      </c>
      <c r="AC3730" s="493" t="n">
        <v>0</v>
      </c>
      <c r="AD3730" s="493" t="n">
        <v>0</v>
      </c>
      <c r="AE3730" s="493" t="n">
        <v>0</v>
      </c>
      <c r="AF3730" s="493" t="n">
        <v>0</v>
      </c>
      <c r="AG3730" s="493" t="n">
        <v>0</v>
      </c>
      <c r="AH3730" s="493" t="n">
        <v>0</v>
      </c>
      <c r="AI3730" s="493" t="n">
        <v>0</v>
      </c>
      <c r="AJ3730" s="493" t="n">
        <v>0</v>
      </c>
      <c r="AK3730" s="493" t="n">
        <v>0</v>
      </c>
      <c r="AL3730" s="493" t="n">
        <v>0</v>
      </c>
      <c r="AM3730" s="493" t="n">
        <v>2176.2</v>
      </c>
      <c r="AN3730" s="493" t="n">
        <v>0</v>
      </c>
      <c r="AO3730" s="493" t="n">
        <v>89.40000000000001</v>
      </c>
      <c r="AP3730" s="493" t="n">
        <v>0</v>
      </c>
      <c r="AQ3730" s="493" t="n">
        <v>0</v>
      </c>
      <c r="AR3730" s="493" t="n">
        <v>85.2</v>
      </c>
      <c r="AS3730" s="493" t="n">
        <v>0</v>
      </c>
      <c r="AT3730" s="493" t="n">
        <v>0</v>
      </c>
      <c r="AU3730" s="493" t="n">
        <v>0</v>
      </c>
      <c r="AV3730" s="493" t="n">
        <v>0</v>
      </c>
      <c r="AW3730" s="493" t="n">
        <v>0</v>
      </c>
      <c r="AX3730" s="493" t="n">
        <v>0</v>
      </c>
      <c r="AY3730" s="493" t="n">
        <v>0</v>
      </c>
      <c r="AZ3730" s="493" t="n">
        <v>0</v>
      </c>
      <c r="BA3730" s="493" t="n">
        <v>0</v>
      </c>
      <c r="BB3730" s="493" t="n">
        <v>75</v>
      </c>
      <c r="BC3730" s="493" t="n">
        <v>0</v>
      </c>
      <c r="BD3730" s="493" t="n">
        <v>0</v>
      </c>
      <c r="BE3730" s="493" t="n">
        <v>0</v>
      </c>
      <c r="BF3730" s="493" t="n">
        <v>76.8</v>
      </c>
      <c r="BG3730" s="493" t="n">
        <v>0</v>
      </c>
      <c r="BH3730" s="493" t="n">
        <v>393.6</v>
      </c>
      <c r="BI3730" s="493" t="n">
        <v>84</v>
      </c>
      <c r="BJ3730" s="493" t="n">
        <v>166.8</v>
      </c>
      <c r="BK3730" s="493" t="n">
        <v>0</v>
      </c>
      <c r="BL3730" s="493" t="n">
        <v>171.6</v>
      </c>
      <c r="BM3730" s="493" t="n">
        <v>0</v>
      </c>
      <c r="BN3730" s="493" t="n">
        <v>0</v>
      </c>
      <c r="BO3730" s="493" t="n">
        <v>178.8</v>
      </c>
      <c r="BP3730" s="493" t="n">
        <v>84.59999999999999</v>
      </c>
      <c r="BQ3730" s="493" t="n">
        <v>87</v>
      </c>
      <c r="BR3730" s="493" t="n">
        <v>92.40000000000001</v>
      </c>
      <c r="BS3730" s="493" t="n">
        <v>790.8</v>
      </c>
      <c r="BT3730" s="493" t="n">
        <v>395.1</v>
      </c>
      <c r="BU3730" s="493" t="n">
        <v>572.4</v>
      </c>
      <c r="BV3730" s="493" t="n">
        <v>358.8</v>
      </c>
      <c r="BW3730" s="493" t="n">
        <v>408</v>
      </c>
    </row>
    <row r="3731">
      <c r="A3731" t="inlineStr">
        <is>
          <t>[C9D3] Angiotensin-II 길항제 칼슘길항제 복합제</t>
        </is>
      </c>
      <c r="B3731" t="inlineStr">
        <is>
          <t>영풍제약</t>
        </is>
      </c>
      <c r="C3731" t="inlineStr">
        <is>
          <t>렉스파지큐</t>
        </is>
      </c>
      <c r="D3731" t="inlineStr">
        <is>
          <t>영풍제약</t>
        </is>
      </c>
      <c r="E3731" t="inlineStr">
        <is>
          <t>amlodipine besylate,  valsartan</t>
        </is>
      </c>
      <c r="F3731" t="inlineStr">
        <is>
          <t>병원</t>
        </is>
      </c>
      <c r="G3731" t="inlineStr">
        <is>
          <t>Generic</t>
        </is>
      </c>
      <c r="H3731" s="493" t="n">
        <v>5800</v>
      </c>
      <c r="I3731" s="493" t="n">
        <v>6360</v>
      </c>
      <c r="J3731" s="493" t="n">
        <v>10095.4</v>
      </c>
      <c r="K3731" s="493" t="n">
        <v>6171.79</v>
      </c>
      <c r="L3731" s="493" t="n">
        <v>5991.1</v>
      </c>
      <c r="M3731" s="493" t="n">
        <v>8200</v>
      </c>
      <c r="N3731" s="493" t="n">
        <v>4455.7</v>
      </c>
      <c r="O3731" s="493" t="n">
        <v>5717.8</v>
      </c>
      <c r="P3731" s="493" t="n">
        <v>9719.1</v>
      </c>
      <c r="Q3731" s="493" t="n">
        <v>2880</v>
      </c>
      <c r="R3731" s="493" t="n">
        <v>7216.5</v>
      </c>
      <c r="S3731" s="493" t="n">
        <v>8788</v>
      </c>
      <c r="T3731" s="493" t="n">
        <v>5160.3</v>
      </c>
      <c r="U3731" s="493" t="n">
        <v>6397.3</v>
      </c>
      <c r="V3731" s="493" t="n">
        <v>8154.3</v>
      </c>
      <c r="W3731" s="493" t="n">
        <v>7912</v>
      </c>
      <c r="X3731" s="493" t="n">
        <v>8017.2</v>
      </c>
      <c r="Y3731" s="493" t="n">
        <v>8949</v>
      </c>
      <c r="Z3731" s="493" t="n">
        <v>5281.8</v>
      </c>
      <c r="AA3731" s="493" t="n">
        <v>6720</v>
      </c>
      <c r="AB3731" s="493" t="n">
        <v>5160</v>
      </c>
      <c r="AC3731" s="493" t="n">
        <v>8308</v>
      </c>
      <c r="AD3731" s="493" t="n">
        <v>6240</v>
      </c>
      <c r="AE3731" s="493" t="n">
        <v>6943.7</v>
      </c>
      <c r="AF3731" s="493" t="n">
        <v>6627.7</v>
      </c>
      <c r="AG3731" s="493" t="n">
        <v>7698.5</v>
      </c>
      <c r="AH3731" s="493" t="n">
        <v>9238.5</v>
      </c>
      <c r="AI3731" s="493" t="n">
        <v>4312</v>
      </c>
      <c r="AJ3731" s="493" t="n">
        <v>6821.4</v>
      </c>
      <c r="AK3731" s="493" t="n">
        <v>4420.8</v>
      </c>
      <c r="AL3731" s="493" t="n">
        <v>6633.92</v>
      </c>
      <c r="AM3731" s="493" t="n">
        <v>5819.97</v>
      </c>
      <c r="AN3731" s="493" t="n">
        <v>6479.7</v>
      </c>
      <c r="AO3731" s="493" t="n">
        <v>5680</v>
      </c>
      <c r="AP3731" s="493" t="n">
        <v>8245.799999999999</v>
      </c>
      <c r="AQ3731" s="493" t="n">
        <v>8057.1</v>
      </c>
      <c r="AR3731" s="493" t="n">
        <v>4920</v>
      </c>
      <c r="AS3731" s="493" t="n">
        <v>6879.3</v>
      </c>
      <c r="AT3731" s="493" t="n">
        <v>10980.3</v>
      </c>
      <c r="AU3731" s="493" t="n">
        <v>5782.5</v>
      </c>
      <c r="AV3731" s="493" t="n">
        <v>5787.14</v>
      </c>
      <c r="AW3731" s="493" t="n">
        <v>9790.219999999999</v>
      </c>
      <c r="AX3731" s="493" t="n">
        <v>6115.8</v>
      </c>
      <c r="AY3731" s="493" t="n">
        <v>8703.6</v>
      </c>
      <c r="AZ3731" s="493" t="n">
        <v>6888.15</v>
      </c>
      <c r="BA3731" s="493" t="n">
        <v>8347.200000000001</v>
      </c>
      <c r="BB3731" s="493" t="n">
        <v>8907.15</v>
      </c>
      <c r="BC3731" s="493" t="n">
        <v>9918.32</v>
      </c>
      <c r="BD3731" s="493" t="n">
        <v>7871.1</v>
      </c>
      <c r="BE3731" s="493" t="n">
        <v>7395.3</v>
      </c>
      <c r="BF3731" s="493" t="n">
        <v>6564.9</v>
      </c>
      <c r="BG3731" s="493" t="n">
        <v>9751.200000000001</v>
      </c>
      <c r="BH3731" s="493" t="n">
        <v>7242.3</v>
      </c>
      <c r="BI3731" s="493" t="n">
        <v>6831</v>
      </c>
      <c r="BJ3731" s="493" t="n">
        <v>9053.4</v>
      </c>
      <c r="BK3731" s="493" t="n">
        <v>5859.9</v>
      </c>
      <c r="BL3731" s="493" t="n">
        <v>7883.63</v>
      </c>
      <c r="BM3731" s="493" t="n">
        <v>7427.68</v>
      </c>
      <c r="BN3731" s="493" t="n">
        <v>6996.6</v>
      </c>
      <c r="BO3731" s="493" t="n">
        <v>7289.92</v>
      </c>
      <c r="BP3731" s="493" t="n">
        <v>8015.78</v>
      </c>
      <c r="BQ3731" s="493" t="n">
        <v>7446</v>
      </c>
      <c r="BR3731" s="493" t="n">
        <v>4794.9</v>
      </c>
      <c r="BS3731" s="493" t="n">
        <v>10833.3</v>
      </c>
      <c r="BT3731" s="493" t="n">
        <v>7887</v>
      </c>
      <c r="BU3731" s="493" t="n">
        <v>7318.34</v>
      </c>
      <c r="BV3731" s="493" t="n">
        <v>8618.85</v>
      </c>
      <c r="BW3731" s="493" t="n">
        <v>8914.5</v>
      </c>
    </row>
    <row r="3732">
      <c r="A3732" t="inlineStr">
        <is>
          <t>[C9D3] Angiotensin-II 길항제 칼슘길항제 복합제</t>
        </is>
      </c>
      <c r="B3732" t="inlineStr">
        <is>
          <t>영풍제약</t>
        </is>
      </c>
      <c r="C3732" t="inlineStr">
        <is>
          <t>렉스파지큐</t>
        </is>
      </c>
      <c r="D3732" t="inlineStr">
        <is>
          <t>영풍제약</t>
        </is>
      </c>
      <c r="E3732" t="inlineStr">
        <is>
          <t>amlodipine besylate,  valsartan</t>
        </is>
      </c>
      <c r="F3732" t="inlineStr">
        <is>
          <t>의원</t>
        </is>
      </c>
      <c r="G3732" t="inlineStr">
        <is>
          <t>Generic</t>
        </is>
      </c>
      <c r="H3732" s="493" t="n">
        <v>92757.48</v>
      </c>
      <c r="I3732" s="493" t="n">
        <v>81695.05</v>
      </c>
      <c r="J3732" s="493" t="n">
        <v>89204.59</v>
      </c>
      <c r="K3732" s="493" t="n">
        <v>78111.82000000001</v>
      </c>
      <c r="L3732" s="493" t="n">
        <v>82294.09</v>
      </c>
      <c r="M3732" s="493" t="n">
        <v>81779.72</v>
      </c>
      <c r="N3732" s="493" t="n">
        <v>72984.38</v>
      </c>
      <c r="O3732" s="493" t="n">
        <v>74353.82000000001</v>
      </c>
      <c r="P3732" s="493" t="n">
        <v>78602.89</v>
      </c>
      <c r="Q3732" s="493" t="n">
        <v>71099.55</v>
      </c>
      <c r="R3732" s="493" t="n">
        <v>78097.49000000001</v>
      </c>
      <c r="S3732" s="493" t="n">
        <v>130102.84</v>
      </c>
      <c r="T3732" s="493" t="n">
        <v>145613.15</v>
      </c>
      <c r="U3732" s="493" t="n">
        <v>123789.54</v>
      </c>
      <c r="V3732" s="493" t="n">
        <v>155395.02</v>
      </c>
      <c r="W3732" s="493" t="n">
        <v>139749.44</v>
      </c>
      <c r="X3732" s="493" t="n">
        <v>149528.41</v>
      </c>
      <c r="Y3732" s="493" t="n">
        <v>138856.4</v>
      </c>
      <c r="Z3732" s="493" t="n">
        <v>143864.09</v>
      </c>
      <c r="AA3732" s="493" t="n">
        <v>137634.05</v>
      </c>
      <c r="AB3732" s="493" t="n">
        <v>136534.67</v>
      </c>
      <c r="AC3732" s="493" t="n">
        <v>145843.8</v>
      </c>
      <c r="AD3732" s="493" t="n">
        <v>134930.12</v>
      </c>
      <c r="AE3732" s="493" t="n">
        <v>149493.63</v>
      </c>
      <c r="AF3732" s="493" t="n">
        <v>138308.35</v>
      </c>
      <c r="AG3732" s="493" t="n">
        <v>121999.29</v>
      </c>
      <c r="AH3732" s="493" t="n">
        <v>143175.83</v>
      </c>
      <c r="AI3732" s="493" t="n">
        <v>132273.91</v>
      </c>
      <c r="AJ3732" s="493" t="n">
        <v>145630.96</v>
      </c>
      <c r="AK3732" s="493" t="n">
        <v>134190.87</v>
      </c>
      <c r="AL3732" s="493" t="n">
        <v>131093.08</v>
      </c>
      <c r="AM3732" s="493" t="n">
        <v>137199.45</v>
      </c>
      <c r="AN3732" s="493" t="n">
        <v>129434.7</v>
      </c>
      <c r="AO3732" s="493" t="n">
        <v>130984.37</v>
      </c>
      <c r="AP3732" s="493" t="n">
        <v>124535.25</v>
      </c>
      <c r="AQ3732" s="493" t="n">
        <v>139282.9</v>
      </c>
      <c r="AR3732" s="493" t="n">
        <v>131683.08</v>
      </c>
      <c r="AS3732" s="493" t="n">
        <v>127943.45</v>
      </c>
      <c r="AT3732" s="493" t="n">
        <v>137285.83</v>
      </c>
      <c r="AU3732" s="493" t="n">
        <v>131197.52</v>
      </c>
      <c r="AV3732" s="493" t="n">
        <v>119441.73</v>
      </c>
      <c r="AW3732" s="493" t="n">
        <v>112671.43</v>
      </c>
      <c r="AX3732" s="493" t="n">
        <v>130983.73</v>
      </c>
      <c r="AY3732" s="493" t="n">
        <v>118405.92</v>
      </c>
      <c r="AZ3732" s="493" t="n">
        <v>135297.69</v>
      </c>
      <c r="BA3732" s="493" t="n">
        <v>136171.1</v>
      </c>
      <c r="BB3732" s="493" t="n">
        <v>139120.72</v>
      </c>
      <c r="BC3732" s="493" t="n">
        <v>142278.32</v>
      </c>
      <c r="BD3732" s="493" t="n">
        <v>134326.63</v>
      </c>
      <c r="BE3732" s="493" t="n">
        <v>131658.4</v>
      </c>
      <c r="BF3732" s="493" t="n">
        <v>137877.94</v>
      </c>
      <c r="BG3732" s="493" t="n">
        <v>142360.05</v>
      </c>
      <c r="BH3732" s="493" t="n">
        <v>154709.29</v>
      </c>
      <c r="BI3732" s="493" t="n">
        <v>145010.25</v>
      </c>
      <c r="BJ3732" s="493" t="n">
        <v>151713.57</v>
      </c>
      <c r="BK3732" s="493" t="n">
        <v>141865.86</v>
      </c>
      <c r="BL3732" s="493" t="n">
        <v>162184.04</v>
      </c>
      <c r="BM3732" s="493" t="n">
        <v>135168.01</v>
      </c>
      <c r="BN3732" s="493" t="n">
        <v>145809.97</v>
      </c>
      <c r="BO3732" s="493" t="n">
        <v>127533.84</v>
      </c>
      <c r="BP3732" s="493" t="n">
        <v>127934.82</v>
      </c>
      <c r="BQ3732" s="493" t="n">
        <v>119162.62</v>
      </c>
      <c r="BR3732" s="493" t="n">
        <v>134748.24</v>
      </c>
      <c r="BS3732" s="493" t="n">
        <v>126978.03</v>
      </c>
      <c r="BT3732" s="493" t="n">
        <v>133441.76</v>
      </c>
      <c r="BU3732" s="493" t="n">
        <v>120622.74</v>
      </c>
      <c r="BV3732" s="493" t="n">
        <v>136394.79</v>
      </c>
      <c r="BW3732" s="493" t="n">
        <v>119845.18</v>
      </c>
    </row>
    <row r="3733">
      <c r="A3733" t="inlineStr">
        <is>
          <t>[C9D3] Angiotensin-II 길항제 칼슘길항제 복합제</t>
        </is>
      </c>
      <c r="B3733" t="inlineStr">
        <is>
          <t>영풍제약</t>
        </is>
      </c>
      <c r="C3733" t="inlineStr">
        <is>
          <t>렉스파지큐</t>
        </is>
      </c>
      <c r="D3733" t="inlineStr">
        <is>
          <t>영풍제약</t>
        </is>
      </c>
      <c r="E3733" t="inlineStr">
        <is>
          <t>amlodipine besylate,  valsartan</t>
        </is>
      </c>
      <c r="F3733" t="inlineStr">
        <is>
          <t>보건소</t>
        </is>
      </c>
      <c r="G3733" t="inlineStr">
        <is>
          <t>Generic</t>
        </is>
      </c>
      <c r="H3733" s="493" t="n">
        <v>29091.3</v>
      </c>
      <c r="I3733" s="493" t="n">
        <v>19465.5</v>
      </c>
      <c r="J3733" s="493" t="n">
        <v>41958.3</v>
      </c>
      <c r="K3733" s="493" t="n">
        <v>35221.5</v>
      </c>
      <c r="L3733" s="493" t="n">
        <v>30149.1</v>
      </c>
      <c r="M3733" s="493" t="n">
        <v>33829.65</v>
      </c>
      <c r="N3733" s="493" t="n">
        <v>36391.5</v>
      </c>
      <c r="O3733" s="493" t="n">
        <v>25503.6</v>
      </c>
      <c r="P3733" s="493" t="n">
        <v>31170.9</v>
      </c>
      <c r="Q3733" s="493" t="n">
        <v>30326.79</v>
      </c>
      <c r="R3733" s="493" t="n">
        <v>32251.8</v>
      </c>
      <c r="S3733" s="493" t="n">
        <v>21326.1</v>
      </c>
      <c r="T3733" s="493" t="n">
        <v>24361.2</v>
      </c>
      <c r="U3733" s="493" t="n">
        <v>20769.21</v>
      </c>
      <c r="V3733" s="493" t="n">
        <v>15165</v>
      </c>
      <c r="W3733" s="493" t="n">
        <v>12898.8</v>
      </c>
      <c r="X3733" s="493" t="n">
        <v>13914.11</v>
      </c>
      <c r="Y3733" s="493" t="n">
        <v>14891.4</v>
      </c>
      <c r="Z3733" s="493" t="n">
        <v>14692.72</v>
      </c>
      <c r="AA3733" s="493" t="n">
        <v>8398.5</v>
      </c>
      <c r="AB3733" s="493" t="n">
        <v>13252.5</v>
      </c>
      <c r="AC3733" s="493" t="n">
        <v>9493.799999999999</v>
      </c>
      <c r="AD3733" s="493" t="n">
        <v>9098.4</v>
      </c>
      <c r="AE3733" s="493" t="n">
        <v>13176.3</v>
      </c>
      <c r="AF3733" s="493" t="n">
        <v>9246.6</v>
      </c>
      <c r="AG3733" s="493" t="n">
        <v>8514.9</v>
      </c>
      <c r="AH3733" s="493" t="n">
        <v>9500.700000000001</v>
      </c>
      <c r="AI3733" s="493" t="n">
        <v>8350.200000000001</v>
      </c>
      <c r="AJ3733" s="493" t="n">
        <v>8057.1</v>
      </c>
      <c r="AK3733" s="493" t="n">
        <v>6578.4</v>
      </c>
      <c r="AL3733" s="493" t="n">
        <v>7518.25</v>
      </c>
      <c r="AM3733" s="493" t="n">
        <v>8564.4</v>
      </c>
      <c r="AN3733" s="493" t="n">
        <v>6044.7</v>
      </c>
      <c r="AO3733" s="493" t="n">
        <v>7173.9</v>
      </c>
      <c r="AP3733" s="493" t="n">
        <v>6486.6</v>
      </c>
      <c r="AQ3733" s="493" t="n">
        <v>3950.4</v>
      </c>
      <c r="AR3733" s="493" t="n">
        <v>9271.5</v>
      </c>
      <c r="AS3733" s="493" t="n">
        <v>1915.2</v>
      </c>
      <c r="AT3733" s="493" t="n">
        <v>4027.7</v>
      </c>
      <c r="AU3733" s="493" t="n">
        <v>4554</v>
      </c>
      <c r="AV3733" s="493" t="n">
        <v>2890.5</v>
      </c>
      <c r="AW3733" s="493" t="n">
        <v>1984.8</v>
      </c>
      <c r="AX3733" s="493" t="n">
        <v>3352.8</v>
      </c>
      <c r="AY3733" s="493" t="n">
        <v>398.4</v>
      </c>
      <c r="AZ3733" s="493" t="n">
        <v>2352.9</v>
      </c>
      <c r="BA3733" s="493" t="n">
        <v>1193.4</v>
      </c>
      <c r="BB3733" s="493" t="n">
        <v>3252.6</v>
      </c>
      <c r="BC3733" s="493" t="n">
        <v>2412</v>
      </c>
      <c r="BD3733" s="493" t="n">
        <v>2428.2</v>
      </c>
      <c r="BE3733" s="493" t="n">
        <v>775.5</v>
      </c>
      <c r="BF3733" s="493" t="n">
        <v>2591.1</v>
      </c>
      <c r="BG3733" s="493" t="n">
        <v>2814</v>
      </c>
      <c r="BH3733" s="493" t="n">
        <v>973.5</v>
      </c>
      <c r="BI3733" s="493" t="n">
        <v>2960.4</v>
      </c>
      <c r="BJ3733" s="493" t="n">
        <v>2444.4</v>
      </c>
      <c r="BK3733" s="493" t="n">
        <v>3519</v>
      </c>
      <c r="BL3733" s="493" t="n">
        <v>3249.66</v>
      </c>
      <c r="BM3733" s="493" t="n">
        <v>2815.4</v>
      </c>
      <c r="BN3733" s="493" t="n">
        <v>999.9</v>
      </c>
      <c r="BO3733" s="493" t="n">
        <v>3142.2</v>
      </c>
      <c r="BP3733" s="493" t="n">
        <v>2637</v>
      </c>
      <c r="BQ3733" s="493" t="n">
        <v>1773.3</v>
      </c>
      <c r="BR3733" s="493" t="n">
        <v>2245.68</v>
      </c>
      <c r="BS3733" s="493" t="n">
        <v>1309.5</v>
      </c>
      <c r="BT3733" s="493" t="n">
        <v>817.8</v>
      </c>
      <c r="BU3733" s="493" t="n">
        <v>1780.1</v>
      </c>
      <c r="BV3733" s="493" t="n">
        <v>2591.4</v>
      </c>
      <c r="BW3733" s="493" t="n">
        <v>1080</v>
      </c>
    </row>
    <row r="3734">
      <c r="A3734" t="inlineStr">
        <is>
          <t>[C9D3] Angiotensin-II 길항제 칼슘길항제 복합제</t>
        </is>
      </c>
      <c r="B3734" t="inlineStr">
        <is>
          <t>영풍제약</t>
        </is>
      </c>
      <c r="C3734" t="inlineStr">
        <is>
          <t>렉스파지큐</t>
        </is>
      </c>
      <c r="D3734" t="inlineStr">
        <is>
          <t>영풍제약</t>
        </is>
      </c>
      <c r="E3734" t="inlineStr">
        <is>
          <t>amlodipine besylate,  valsartan</t>
        </is>
      </c>
      <c r="F3734" t="inlineStr">
        <is>
          <t>기타(치과의원, 치과병원 등)</t>
        </is>
      </c>
      <c r="G3734" t="inlineStr">
        <is>
          <t>Generic</t>
        </is>
      </c>
      <c r="H3734" s="493" t="n">
        <v>0</v>
      </c>
      <c r="I3734" s="493" t="n">
        <v>0</v>
      </c>
      <c r="J3734" s="493" t="n">
        <v>0</v>
      </c>
      <c r="K3734" s="493" t="n">
        <v>0</v>
      </c>
      <c r="L3734" s="493" t="n">
        <v>0</v>
      </c>
      <c r="M3734" s="493" t="n">
        <v>0</v>
      </c>
      <c r="N3734" s="493" t="n">
        <v>0</v>
      </c>
      <c r="O3734" s="493" t="n">
        <v>0</v>
      </c>
      <c r="P3734" s="493" t="n">
        <v>0</v>
      </c>
      <c r="Q3734" s="493" t="n">
        <v>0</v>
      </c>
      <c r="R3734" s="493" t="n">
        <v>0</v>
      </c>
      <c r="S3734" s="493" t="n">
        <v>0</v>
      </c>
      <c r="T3734" s="493" t="n">
        <v>0</v>
      </c>
      <c r="U3734" s="493" t="n">
        <v>73.5</v>
      </c>
      <c r="V3734" s="493" t="n">
        <v>0</v>
      </c>
      <c r="W3734" s="493" t="n">
        <v>0</v>
      </c>
      <c r="X3734" s="493" t="n">
        <v>0</v>
      </c>
      <c r="Y3734" s="493" t="n">
        <v>0</v>
      </c>
      <c r="Z3734" s="493" t="n">
        <v>0</v>
      </c>
      <c r="AA3734" s="493" t="n">
        <v>0</v>
      </c>
      <c r="AB3734" s="493" t="n">
        <v>0</v>
      </c>
      <c r="AC3734" s="493" t="n">
        <v>0</v>
      </c>
      <c r="AD3734" s="493" t="n">
        <v>0</v>
      </c>
      <c r="AE3734" s="493" t="n">
        <v>0</v>
      </c>
      <c r="AF3734" s="493" t="n">
        <v>0</v>
      </c>
      <c r="AG3734" s="493" t="n">
        <v>0</v>
      </c>
      <c r="AH3734" s="493" t="n">
        <v>0</v>
      </c>
      <c r="AI3734" s="493" t="n">
        <v>0</v>
      </c>
      <c r="AJ3734" s="493" t="n">
        <v>0</v>
      </c>
      <c r="AK3734" s="493" t="n">
        <v>0</v>
      </c>
      <c r="AL3734" s="493" t="n">
        <v>0</v>
      </c>
      <c r="AM3734" s="493" t="n">
        <v>0</v>
      </c>
      <c r="AN3734" s="493" t="n">
        <v>0</v>
      </c>
      <c r="AO3734" s="493" t="n">
        <v>0</v>
      </c>
      <c r="AP3734" s="493" t="n">
        <v>0</v>
      </c>
      <c r="AQ3734" s="493" t="n">
        <v>0</v>
      </c>
      <c r="AR3734" s="493" t="n">
        <v>0</v>
      </c>
      <c r="AS3734" s="493" t="n">
        <v>0</v>
      </c>
      <c r="AT3734" s="493" t="n">
        <v>0</v>
      </c>
      <c r="AU3734" s="493" t="n">
        <v>0</v>
      </c>
      <c r="AV3734" s="493" t="n">
        <v>0</v>
      </c>
      <c r="AW3734" s="493" t="n">
        <v>0</v>
      </c>
      <c r="AX3734" s="493" t="n">
        <v>0</v>
      </c>
      <c r="AY3734" s="493" t="n">
        <v>0</v>
      </c>
      <c r="AZ3734" s="493" t="n">
        <v>0</v>
      </c>
      <c r="BA3734" s="493" t="n">
        <v>0</v>
      </c>
      <c r="BB3734" s="493" t="n">
        <v>0</v>
      </c>
      <c r="BC3734" s="493" t="n">
        <v>0</v>
      </c>
      <c r="BD3734" s="493" t="n">
        <v>0</v>
      </c>
      <c r="BE3734" s="493" t="n">
        <v>0</v>
      </c>
      <c r="BF3734" s="493" t="n">
        <v>0</v>
      </c>
      <c r="BG3734" s="493" t="n">
        <v>0</v>
      </c>
      <c r="BH3734" s="493" t="n">
        <v>0</v>
      </c>
      <c r="BI3734" s="493" t="n">
        <v>0</v>
      </c>
      <c r="BJ3734" s="493" t="n">
        <v>0</v>
      </c>
      <c r="BK3734" s="493" t="n">
        <v>0</v>
      </c>
      <c r="BL3734" s="493" t="n">
        <v>0</v>
      </c>
      <c r="BM3734" s="493" t="n">
        <v>0</v>
      </c>
      <c r="BN3734" s="493" t="n">
        <v>0</v>
      </c>
      <c r="BO3734" s="493" t="n">
        <v>0</v>
      </c>
      <c r="BP3734" s="493" t="n">
        <v>0</v>
      </c>
      <c r="BQ3734" s="493" t="n">
        <v>0</v>
      </c>
      <c r="BR3734" s="493" t="n">
        <v>0</v>
      </c>
      <c r="BS3734" s="493" t="n">
        <v>0</v>
      </c>
      <c r="BT3734" s="493" t="n">
        <v>0</v>
      </c>
      <c r="BU3734" s="493" t="n">
        <v>0</v>
      </c>
      <c r="BV3734" s="493" t="n">
        <v>0</v>
      </c>
      <c r="BW3734" s="493" t="n">
        <v>0</v>
      </c>
    </row>
    <row r="3735">
      <c r="A3735" t="inlineStr">
        <is>
          <t>[C9D3] Angiotensin-II 길항제 칼슘길항제 복합제</t>
        </is>
      </c>
      <c r="B3735" t="inlineStr">
        <is>
          <t>영풍제약</t>
        </is>
      </c>
      <c r="C3735" t="inlineStr">
        <is>
          <t>암디카브 큐</t>
        </is>
      </c>
      <c r="D3735" t="inlineStr">
        <is>
          <t>영풍제약</t>
        </is>
      </c>
      <c r="E3735" t="inlineStr">
        <is>
          <t>fimasartan potassium trihydrate  ( as fimasartan potassium),  s-amlodipine besylate dihydrate  ( as s-amlodipine)</t>
        </is>
      </c>
      <c r="F3735" t="inlineStr">
        <is>
          <t>의원</t>
        </is>
      </c>
      <c r="G3735" t="inlineStr">
        <is>
          <t>Generic</t>
        </is>
      </c>
      <c r="H3735" s="493" t="n">
        <v>0</v>
      </c>
      <c r="I3735" s="493" t="n">
        <v>0</v>
      </c>
      <c r="J3735" s="493" t="n">
        <v>0</v>
      </c>
      <c r="K3735" s="493" t="n">
        <v>0</v>
      </c>
      <c r="L3735" s="493" t="n">
        <v>0</v>
      </c>
      <c r="M3735" s="493" t="n">
        <v>0</v>
      </c>
      <c r="N3735" s="493" t="n">
        <v>0</v>
      </c>
      <c r="O3735" s="493" t="n">
        <v>0</v>
      </c>
      <c r="P3735" s="493" t="n">
        <v>0</v>
      </c>
      <c r="Q3735" s="493" t="n">
        <v>0</v>
      </c>
      <c r="R3735" s="493" t="n">
        <v>0</v>
      </c>
      <c r="S3735" s="493" t="n">
        <v>0</v>
      </c>
      <c r="T3735" s="493" t="n">
        <v>0</v>
      </c>
      <c r="U3735" s="493" t="n">
        <v>0</v>
      </c>
      <c r="V3735" s="493" t="n">
        <v>0</v>
      </c>
      <c r="W3735" s="493" t="n">
        <v>0</v>
      </c>
      <c r="X3735" s="493" t="n">
        <v>0</v>
      </c>
      <c r="Y3735" s="493" t="n">
        <v>0</v>
      </c>
      <c r="Z3735" s="493" t="n">
        <v>0</v>
      </c>
      <c r="AA3735" s="493" t="n">
        <v>0</v>
      </c>
      <c r="AB3735" s="493" t="n">
        <v>0</v>
      </c>
      <c r="AC3735" s="493" t="n">
        <v>0</v>
      </c>
      <c r="AD3735" s="493" t="n">
        <v>0</v>
      </c>
      <c r="AE3735" s="493" t="n">
        <v>0</v>
      </c>
      <c r="AF3735" s="493" t="n">
        <v>0</v>
      </c>
      <c r="AG3735" s="493" t="n">
        <v>0</v>
      </c>
      <c r="AH3735" s="493" t="n">
        <v>0</v>
      </c>
      <c r="AI3735" s="493" t="n">
        <v>0</v>
      </c>
      <c r="AJ3735" s="493" t="n">
        <v>0</v>
      </c>
      <c r="AK3735" s="493" t="n">
        <v>0</v>
      </c>
      <c r="AL3735" s="493" t="n">
        <v>0</v>
      </c>
      <c r="AM3735" s="493" t="n">
        <v>0</v>
      </c>
      <c r="AN3735" s="493" t="n">
        <v>0</v>
      </c>
      <c r="AO3735" s="493" t="n">
        <v>0</v>
      </c>
      <c r="AP3735" s="493" t="n">
        <v>0</v>
      </c>
      <c r="AQ3735" s="493" t="n">
        <v>0</v>
      </c>
      <c r="AR3735" s="493" t="n">
        <v>0</v>
      </c>
      <c r="AS3735" s="493" t="n">
        <v>0</v>
      </c>
      <c r="AT3735" s="493" t="n">
        <v>0</v>
      </c>
      <c r="AU3735" s="493" t="n">
        <v>0</v>
      </c>
      <c r="AV3735" s="493" t="n">
        <v>0</v>
      </c>
      <c r="AW3735" s="493" t="n">
        <v>0</v>
      </c>
      <c r="AX3735" s="493" t="n">
        <v>0</v>
      </c>
      <c r="AY3735" s="493" t="n">
        <v>0</v>
      </c>
      <c r="AZ3735" s="493" t="n">
        <v>0</v>
      </c>
      <c r="BA3735" s="493" t="n">
        <v>0</v>
      </c>
      <c r="BB3735" s="493" t="n">
        <v>0</v>
      </c>
      <c r="BC3735" s="493" t="n">
        <v>0</v>
      </c>
      <c r="BD3735" s="493" t="n">
        <v>0</v>
      </c>
      <c r="BE3735" s="493" t="n">
        <v>0</v>
      </c>
      <c r="BF3735" s="493" t="n">
        <v>0</v>
      </c>
      <c r="BG3735" s="493" t="n">
        <v>0</v>
      </c>
      <c r="BH3735" s="493" t="n">
        <v>0</v>
      </c>
      <c r="BI3735" s="493" t="n">
        <v>0</v>
      </c>
      <c r="BJ3735" s="493" t="n">
        <v>0</v>
      </c>
      <c r="BK3735" s="493" t="n">
        <v>0</v>
      </c>
      <c r="BL3735" s="493" t="n">
        <v>0</v>
      </c>
      <c r="BM3735" s="493" t="n">
        <v>0</v>
      </c>
      <c r="BN3735" s="493" t="n">
        <v>0</v>
      </c>
      <c r="BO3735" s="493" t="n">
        <v>0</v>
      </c>
      <c r="BP3735" s="493" t="n">
        <v>1809.44</v>
      </c>
      <c r="BQ3735" s="493" t="n">
        <v>1309.04</v>
      </c>
      <c r="BR3735" s="493" t="n">
        <v>2297.4</v>
      </c>
      <c r="BS3735" s="493" t="n">
        <v>1844.4</v>
      </c>
      <c r="BT3735" s="493" t="n">
        <v>1476</v>
      </c>
      <c r="BU3735" s="493" t="n">
        <v>2431.5</v>
      </c>
      <c r="BV3735" s="493" t="n">
        <v>2206.5</v>
      </c>
      <c r="BW3735" s="493" t="n">
        <v>1939.05</v>
      </c>
    </row>
    <row r="3736">
      <c r="A3736" t="inlineStr">
        <is>
          <t>[C9D3] Angiotensin-II 길항제 칼슘길항제 복합제</t>
        </is>
      </c>
      <c r="B3736" t="inlineStr">
        <is>
          <t>영풍제약</t>
        </is>
      </c>
      <c r="C3736" t="inlineStr">
        <is>
          <t>암디카브 큐</t>
        </is>
      </c>
      <c r="D3736" t="inlineStr">
        <is>
          <t>영풍제약</t>
        </is>
      </c>
      <c r="E3736" t="inlineStr">
        <is>
          <t>s-amlodipine besylate 2.5 hydrate  ( as s-amlodipine),  fimasartan potassium trihydrate  ( as fimasartan potassium)</t>
        </is>
      </c>
      <c r="F3736" t="inlineStr">
        <is>
          <t>의원</t>
        </is>
      </c>
      <c r="G3736" t="inlineStr">
        <is>
          <t>Generic</t>
        </is>
      </c>
      <c r="H3736" s="493" t="n">
        <v>0</v>
      </c>
      <c r="I3736" s="493" t="n">
        <v>0</v>
      </c>
      <c r="J3736" s="493" t="n">
        <v>0</v>
      </c>
      <c r="K3736" s="493" t="n">
        <v>0</v>
      </c>
      <c r="L3736" s="493" t="n">
        <v>0</v>
      </c>
      <c r="M3736" s="493" t="n">
        <v>0</v>
      </c>
      <c r="N3736" s="493" t="n">
        <v>0</v>
      </c>
      <c r="O3736" s="493" t="n">
        <v>0</v>
      </c>
      <c r="P3736" s="493" t="n">
        <v>0</v>
      </c>
      <c r="Q3736" s="493" t="n">
        <v>0</v>
      </c>
      <c r="R3736" s="493" t="n">
        <v>0</v>
      </c>
      <c r="S3736" s="493" t="n">
        <v>0</v>
      </c>
      <c r="T3736" s="493" t="n">
        <v>0</v>
      </c>
      <c r="U3736" s="493" t="n">
        <v>0</v>
      </c>
      <c r="V3736" s="493" t="n">
        <v>0</v>
      </c>
      <c r="W3736" s="493" t="n">
        <v>0</v>
      </c>
      <c r="X3736" s="493" t="n">
        <v>0</v>
      </c>
      <c r="Y3736" s="493" t="n">
        <v>0</v>
      </c>
      <c r="Z3736" s="493" t="n">
        <v>0</v>
      </c>
      <c r="AA3736" s="493" t="n">
        <v>0</v>
      </c>
      <c r="AB3736" s="493" t="n">
        <v>0</v>
      </c>
      <c r="AC3736" s="493" t="n">
        <v>0</v>
      </c>
      <c r="AD3736" s="493" t="n">
        <v>0</v>
      </c>
      <c r="AE3736" s="493" t="n">
        <v>0</v>
      </c>
      <c r="AF3736" s="493" t="n">
        <v>0</v>
      </c>
      <c r="AG3736" s="493" t="n">
        <v>0</v>
      </c>
      <c r="AH3736" s="493" t="n">
        <v>0</v>
      </c>
      <c r="AI3736" s="493" t="n">
        <v>0</v>
      </c>
      <c r="AJ3736" s="493" t="n">
        <v>0</v>
      </c>
      <c r="AK3736" s="493" t="n">
        <v>0</v>
      </c>
      <c r="AL3736" s="493" t="n">
        <v>0</v>
      </c>
      <c r="AM3736" s="493" t="n">
        <v>0</v>
      </c>
      <c r="AN3736" s="493" t="n">
        <v>0</v>
      </c>
      <c r="AO3736" s="493" t="n">
        <v>0</v>
      </c>
      <c r="AP3736" s="493" t="n">
        <v>0</v>
      </c>
      <c r="AQ3736" s="493" t="n">
        <v>0</v>
      </c>
      <c r="AR3736" s="493" t="n">
        <v>0</v>
      </c>
      <c r="AS3736" s="493" t="n">
        <v>2440</v>
      </c>
      <c r="AT3736" s="493" t="n">
        <v>1880</v>
      </c>
      <c r="AU3736" s="493" t="n">
        <v>1920</v>
      </c>
      <c r="AV3736" s="493" t="n">
        <v>0</v>
      </c>
      <c r="AW3736" s="493" t="n">
        <v>0</v>
      </c>
      <c r="AX3736" s="493" t="n">
        <v>0</v>
      </c>
      <c r="AY3736" s="493" t="n">
        <v>0</v>
      </c>
      <c r="AZ3736" s="493" t="n">
        <v>0</v>
      </c>
      <c r="BA3736" s="493" t="n">
        <v>0</v>
      </c>
      <c r="BB3736" s="493" t="n">
        <v>0</v>
      </c>
      <c r="BC3736" s="493" t="n">
        <v>0</v>
      </c>
      <c r="BD3736" s="493" t="n">
        <v>0</v>
      </c>
      <c r="BE3736" s="493" t="n">
        <v>0</v>
      </c>
      <c r="BF3736" s="493" t="n">
        <v>0</v>
      </c>
      <c r="BG3736" s="493" t="n">
        <v>0</v>
      </c>
      <c r="BH3736" s="493" t="n">
        <v>0</v>
      </c>
      <c r="BI3736" s="493" t="n">
        <v>0</v>
      </c>
      <c r="BJ3736" s="493" t="n">
        <v>0</v>
      </c>
      <c r="BK3736" s="493" t="n">
        <v>0</v>
      </c>
      <c r="BL3736" s="493" t="n">
        <v>0</v>
      </c>
      <c r="BM3736" s="493" t="n">
        <v>0</v>
      </c>
      <c r="BN3736" s="493" t="n">
        <v>0</v>
      </c>
      <c r="BO3736" s="493" t="n">
        <v>0</v>
      </c>
      <c r="BP3736" s="493" t="n">
        <v>0</v>
      </c>
      <c r="BQ3736" s="493" t="n">
        <v>0</v>
      </c>
      <c r="BR3736" s="493" t="n">
        <v>0</v>
      </c>
      <c r="BS3736" s="493" t="n">
        <v>0</v>
      </c>
      <c r="BT3736" s="493" t="n">
        <v>0</v>
      </c>
      <c r="BU3736" s="493" t="n">
        <v>0</v>
      </c>
      <c r="BV3736" s="493" t="n">
        <v>0</v>
      </c>
      <c r="BW3736" s="493" t="n">
        <v>0</v>
      </c>
    </row>
    <row r="3737">
      <c r="A3737" t="inlineStr">
        <is>
          <t>[C9D3] Angiotensin-II 길항제 칼슘길항제 복합제</t>
        </is>
      </c>
      <c r="B3737" t="inlineStr">
        <is>
          <t>영풍제약</t>
        </is>
      </c>
      <c r="C3737" t="inlineStr">
        <is>
          <t>코잘탄-엑스</t>
        </is>
      </c>
      <c r="D3737" t="inlineStr">
        <is>
          <t>영풍제약</t>
        </is>
      </c>
      <c r="E3737" t="inlineStr">
        <is>
          <t>amlodipine besylate  ( as amlodipine),  losartan potassium</t>
        </is>
      </c>
      <c r="F3737" t="inlineStr">
        <is>
          <t>병원</t>
        </is>
      </c>
      <c r="G3737" t="inlineStr">
        <is>
          <t>Generic</t>
        </is>
      </c>
      <c r="H3737" s="493" t="n">
        <v>935.72</v>
      </c>
      <c r="I3737" s="493" t="n">
        <v>167.72</v>
      </c>
      <c r="J3737" s="493" t="n">
        <v>952</v>
      </c>
      <c r="K3737" s="493" t="n">
        <v>703.72</v>
      </c>
      <c r="L3737" s="493" t="n">
        <v>408</v>
      </c>
      <c r="M3737" s="493" t="n">
        <v>2115.1</v>
      </c>
      <c r="N3737" s="493" t="n">
        <v>1008</v>
      </c>
      <c r="O3737" s="493" t="n">
        <v>6652.8</v>
      </c>
      <c r="P3737" s="493" t="n">
        <v>4786.2</v>
      </c>
      <c r="Q3737" s="493" t="n">
        <v>6633.6</v>
      </c>
      <c r="R3737" s="493" t="n">
        <v>3658.2</v>
      </c>
      <c r="S3737" s="493" t="n">
        <v>2011.2</v>
      </c>
      <c r="T3737" s="493" t="n">
        <v>0</v>
      </c>
      <c r="U3737" s="493" t="n">
        <v>0</v>
      </c>
      <c r="V3737" s="493" t="n">
        <v>0</v>
      </c>
      <c r="W3737" s="493" t="n">
        <v>0</v>
      </c>
      <c r="X3737" s="493" t="n">
        <v>0</v>
      </c>
      <c r="Y3737" s="493" t="n">
        <v>0</v>
      </c>
      <c r="Z3737" s="493" t="n">
        <v>0</v>
      </c>
      <c r="AA3737" s="493" t="n">
        <v>0</v>
      </c>
      <c r="AB3737" s="493" t="n">
        <v>0</v>
      </c>
      <c r="AC3737" s="493" t="n">
        <v>0</v>
      </c>
      <c r="AD3737" s="493" t="n">
        <v>216</v>
      </c>
      <c r="AE3737" s="493" t="n">
        <v>209</v>
      </c>
      <c r="AF3737" s="493" t="n">
        <v>393</v>
      </c>
      <c r="AG3737" s="493" t="n">
        <v>2781</v>
      </c>
      <c r="AH3737" s="493" t="n">
        <v>493.8</v>
      </c>
      <c r="AI3737" s="493" t="n">
        <v>164.4</v>
      </c>
      <c r="AJ3737" s="493" t="n">
        <v>704.24</v>
      </c>
      <c r="AK3737" s="493" t="n">
        <v>673.2</v>
      </c>
      <c r="AL3737" s="493" t="n">
        <v>691.2</v>
      </c>
      <c r="AM3737" s="493" t="n">
        <v>733.5</v>
      </c>
      <c r="AN3737" s="493" t="n">
        <v>218.4</v>
      </c>
      <c r="AO3737" s="493" t="n">
        <v>388.5</v>
      </c>
      <c r="AP3737" s="493" t="n">
        <v>361</v>
      </c>
      <c r="AQ3737" s="493" t="n">
        <v>172.2</v>
      </c>
      <c r="AR3737" s="493" t="n">
        <v>633.9</v>
      </c>
      <c r="AS3737" s="493" t="n">
        <v>539.9</v>
      </c>
      <c r="AT3737" s="493" t="n">
        <v>619.5</v>
      </c>
      <c r="AU3737" s="493" t="n">
        <v>346.2</v>
      </c>
      <c r="AV3737" s="493" t="n">
        <v>1732.5</v>
      </c>
      <c r="AW3737" s="493" t="n">
        <v>55.8</v>
      </c>
      <c r="AX3737" s="493" t="n">
        <v>107.4</v>
      </c>
      <c r="AY3737" s="493" t="n">
        <v>380.1</v>
      </c>
      <c r="AZ3737" s="493" t="n">
        <v>648.15</v>
      </c>
      <c r="BA3737" s="493" t="n">
        <v>276</v>
      </c>
      <c r="BB3737" s="493" t="n">
        <v>273</v>
      </c>
      <c r="BC3737" s="493" t="n">
        <v>217.2</v>
      </c>
      <c r="BD3737" s="493" t="n">
        <v>587.4</v>
      </c>
      <c r="BE3737" s="493" t="n">
        <v>513.9</v>
      </c>
      <c r="BF3737" s="493" t="n">
        <v>0</v>
      </c>
      <c r="BG3737" s="493" t="n">
        <v>0</v>
      </c>
      <c r="BH3737" s="493" t="n">
        <v>0</v>
      </c>
      <c r="BI3737" s="493" t="n">
        <v>0</v>
      </c>
      <c r="BJ3737" s="493" t="n">
        <v>0</v>
      </c>
      <c r="BK3737" s="493" t="n">
        <v>231.56</v>
      </c>
      <c r="BL3737" s="493" t="n">
        <v>285.95</v>
      </c>
      <c r="BM3737" s="493" t="n">
        <v>120.3</v>
      </c>
      <c r="BN3737" s="493" t="n">
        <v>227.08</v>
      </c>
      <c r="BO3737" s="493" t="n">
        <v>241.5</v>
      </c>
      <c r="BP3737" s="493" t="n">
        <v>120.6</v>
      </c>
      <c r="BQ3737" s="493" t="n">
        <v>112</v>
      </c>
      <c r="BR3737" s="493" t="n">
        <v>226.52</v>
      </c>
      <c r="BS3737" s="493" t="n">
        <v>112.84</v>
      </c>
      <c r="BT3737" s="493" t="n">
        <v>112.56</v>
      </c>
      <c r="BU3737" s="493" t="n">
        <v>129.28</v>
      </c>
      <c r="BV3737" s="493" t="n">
        <v>0</v>
      </c>
      <c r="BW3737" s="493" t="n">
        <v>0</v>
      </c>
    </row>
    <row r="3738">
      <c r="A3738" t="inlineStr">
        <is>
          <t>[C9D3] Angiotensin-II 길항제 칼슘길항제 복합제</t>
        </is>
      </c>
      <c r="B3738" t="inlineStr">
        <is>
          <t>영풍제약</t>
        </is>
      </c>
      <c r="C3738" t="inlineStr">
        <is>
          <t>코잘탄-엑스</t>
        </is>
      </c>
      <c r="D3738" t="inlineStr">
        <is>
          <t>영풍제약</t>
        </is>
      </c>
      <c r="E3738" t="inlineStr">
        <is>
          <t>amlodipine besylate  ( as amlodipine),  losartan potassium</t>
        </is>
      </c>
      <c r="F3738" t="inlineStr">
        <is>
          <t>의원</t>
        </is>
      </c>
      <c r="G3738" t="inlineStr">
        <is>
          <t>Generic</t>
        </is>
      </c>
      <c r="H3738" s="493" t="n">
        <v>113436.39</v>
      </c>
      <c r="I3738" s="493" t="n">
        <v>116960.85</v>
      </c>
      <c r="J3738" s="493" t="n">
        <v>115824.37</v>
      </c>
      <c r="K3738" s="493" t="n">
        <v>124192.15</v>
      </c>
      <c r="L3738" s="493" t="n">
        <v>124336.48</v>
      </c>
      <c r="M3738" s="493" t="n">
        <v>116539.69</v>
      </c>
      <c r="N3738" s="493" t="n">
        <v>129207.77</v>
      </c>
      <c r="O3738" s="493" t="n">
        <v>126653.6</v>
      </c>
      <c r="P3738" s="493" t="n">
        <v>116341.36</v>
      </c>
      <c r="Q3738" s="493" t="n">
        <v>120597.53</v>
      </c>
      <c r="R3738" s="493" t="n">
        <v>114649.29</v>
      </c>
      <c r="S3738" s="493" t="n">
        <v>19899.04</v>
      </c>
      <c r="T3738" s="493" t="n">
        <v>0</v>
      </c>
      <c r="U3738" s="493" t="n">
        <v>0</v>
      </c>
      <c r="V3738" s="493" t="n">
        <v>0</v>
      </c>
      <c r="W3738" s="493" t="n">
        <v>0</v>
      </c>
      <c r="X3738" s="493" t="n">
        <v>0</v>
      </c>
      <c r="Y3738" s="493" t="n">
        <v>0</v>
      </c>
      <c r="Z3738" s="493" t="n">
        <v>2342.1</v>
      </c>
      <c r="AA3738" s="493" t="n">
        <v>2829.45</v>
      </c>
      <c r="AB3738" s="493" t="n">
        <v>2695.2</v>
      </c>
      <c r="AC3738" s="493" t="n">
        <v>3780</v>
      </c>
      <c r="AD3738" s="493" t="n">
        <v>6750.5</v>
      </c>
      <c r="AE3738" s="493" t="n">
        <v>6910.5</v>
      </c>
      <c r="AF3738" s="493" t="n">
        <v>7922.4</v>
      </c>
      <c r="AG3738" s="493" t="n">
        <v>10067</v>
      </c>
      <c r="AH3738" s="493" t="n">
        <v>10905.2</v>
      </c>
      <c r="AI3738" s="493" t="n">
        <v>12860.25</v>
      </c>
      <c r="AJ3738" s="493" t="n">
        <v>12210.28</v>
      </c>
      <c r="AK3738" s="493" t="n">
        <v>14900.2</v>
      </c>
      <c r="AL3738" s="493" t="n">
        <v>9814.049999999999</v>
      </c>
      <c r="AM3738" s="493" t="n">
        <v>14663</v>
      </c>
      <c r="AN3738" s="493" t="n">
        <v>11630.3</v>
      </c>
      <c r="AO3738" s="493" t="n">
        <v>12933</v>
      </c>
      <c r="AP3738" s="493" t="n">
        <v>15105.9</v>
      </c>
      <c r="AQ3738" s="493" t="n">
        <v>15732.74</v>
      </c>
      <c r="AR3738" s="493" t="n">
        <v>14733.2</v>
      </c>
      <c r="AS3738" s="493" t="n">
        <v>16484.4</v>
      </c>
      <c r="AT3738" s="493" t="n">
        <v>19211.25</v>
      </c>
      <c r="AU3738" s="493" t="n">
        <v>18315.8</v>
      </c>
      <c r="AV3738" s="493" t="n">
        <v>20505.05</v>
      </c>
      <c r="AW3738" s="493" t="n">
        <v>16771.7</v>
      </c>
      <c r="AX3738" s="493" t="n">
        <v>19595.3</v>
      </c>
      <c r="AY3738" s="493" t="n">
        <v>18351.6</v>
      </c>
      <c r="AZ3738" s="493" t="n">
        <v>20915.82</v>
      </c>
      <c r="BA3738" s="493" t="n">
        <v>21281.7</v>
      </c>
      <c r="BB3738" s="493" t="n">
        <v>21687.9</v>
      </c>
      <c r="BC3738" s="493" t="n">
        <v>24134.78</v>
      </c>
      <c r="BD3738" s="493" t="n">
        <v>21297.66</v>
      </c>
      <c r="BE3738" s="493" t="n">
        <v>23821.3</v>
      </c>
      <c r="BF3738" s="493" t="n">
        <v>23339.64</v>
      </c>
      <c r="BG3738" s="493" t="n">
        <v>28574.55</v>
      </c>
      <c r="BH3738" s="493" t="n">
        <v>19330.22</v>
      </c>
      <c r="BI3738" s="493" t="n">
        <v>14805.86</v>
      </c>
      <c r="BJ3738" s="493" t="n">
        <v>20691.78</v>
      </c>
      <c r="BK3738" s="493" t="n">
        <v>20560.71</v>
      </c>
      <c r="BL3738" s="493" t="n">
        <v>24000.85</v>
      </c>
      <c r="BM3738" s="493" t="n">
        <v>21146.23</v>
      </c>
      <c r="BN3738" s="493" t="n">
        <v>16065.66</v>
      </c>
      <c r="BO3738" s="493" t="n">
        <v>26180.95</v>
      </c>
      <c r="BP3738" s="493" t="n">
        <v>19134.73</v>
      </c>
      <c r="BQ3738" s="493" t="n">
        <v>21683.65</v>
      </c>
      <c r="BR3738" s="493" t="n">
        <v>22257.12</v>
      </c>
      <c r="BS3738" s="493" t="n">
        <v>21094.62</v>
      </c>
      <c r="BT3738" s="493" t="n">
        <v>23095.5</v>
      </c>
      <c r="BU3738" s="493" t="n">
        <v>20149.5</v>
      </c>
      <c r="BV3738" s="493" t="n">
        <v>26505.24</v>
      </c>
      <c r="BW3738" s="493" t="n">
        <v>20119.92</v>
      </c>
    </row>
    <row r="3739">
      <c r="A3739" t="inlineStr">
        <is>
          <t>[C9D3] Angiotensin-II 길항제 칼슘길항제 복합제</t>
        </is>
      </c>
      <c r="B3739" t="inlineStr">
        <is>
          <t>영풍제약</t>
        </is>
      </c>
      <c r="C3739" t="inlineStr">
        <is>
          <t>코잘탄-엑스</t>
        </is>
      </c>
      <c r="D3739" t="inlineStr">
        <is>
          <t>영풍제약</t>
        </is>
      </c>
      <c r="E3739" t="inlineStr">
        <is>
          <t>amlodipine besylate  ( as amlodipine),  losartan potassium</t>
        </is>
      </c>
      <c r="F3739" t="inlineStr">
        <is>
          <t>보건소</t>
        </is>
      </c>
      <c r="G3739" t="inlineStr">
        <is>
          <t>Generic</t>
        </is>
      </c>
      <c r="H3739" s="493" t="n">
        <v>4446.64</v>
      </c>
      <c r="I3739" s="493" t="n">
        <v>3764.7</v>
      </c>
      <c r="J3739" s="493" t="n">
        <v>6783.3</v>
      </c>
      <c r="K3739" s="493" t="n">
        <v>5451.9</v>
      </c>
      <c r="L3739" s="493" t="n">
        <v>6586.35</v>
      </c>
      <c r="M3739" s="493" t="n">
        <v>5834.1</v>
      </c>
      <c r="N3739" s="493" t="n">
        <v>8430.9</v>
      </c>
      <c r="O3739" s="493" t="n">
        <v>4862.7</v>
      </c>
      <c r="P3739" s="493" t="n">
        <v>5789.4</v>
      </c>
      <c r="Q3739" s="493" t="n">
        <v>6663.98</v>
      </c>
      <c r="R3739" s="493" t="n">
        <v>7669.8</v>
      </c>
      <c r="S3739" s="493" t="n">
        <v>3074.2</v>
      </c>
      <c r="T3739" s="493" t="n">
        <v>0</v>
      </c>
      <c r="U3739" s="493" t="n">
        <v>0</v>
      </c>
      <c r="V3739" s="493" t="n">
        <v>0</v>
      </c>
      <c r="W3739" s="493" t="n">
        <v>0</v>
      </c>
      <c r="X3739" s="493" t="n">
        <v>0</v>
      </c>
      <c r="Y3739" s="493" t="n">
        <v>0</v>
      </c>
      <c r="Z3739" s="493" t="n">
        <v>0</v>
      </c>
      <c r="AA3739" s="493" t="n">
        <v>0</v>
      </c>
      <c r="AB3739" s="493" t="n">
        <v>0</v>
      </c>
      <c r="AC3739" s="493" t="n">
        <v>0</v>
      </c>
      <c r="AD3739" s="493" t="n">
        <v>0</v>
      </c>
      <c r="AE3739" s="493" t="n">
        <v>0</v>
      </c>
      <c r="AF3739" s="493" t="n">
        <v>0</v>
      </c>
      <c r="AG3739" s="493" t="n">
        <v>0</v>
      </c>
      <c r="AH3739" s="493" t="n">
        <v>0</v>
      </c>
      <c r="AI3739" s="493" t="n">
        <v>0</v>
      </c>
      <c r="AJ3739" s="493" t="n">
        <v>0</v>
      </c>
      <c r="AK3739" s="493" t="n">
        <v>0</v>
      </c>
      <c r="AL3739" s="493" t="n">
        <v>0</v>
      </c>
      <c r="AM3739" s="493" t="n">
        <v>0</v>
      </c>
      <c r="AN3739" s="493" t="n">
        <v>0</v>
      </c>
      <c r="AO3739" s="493" t="n">
        <v>0</v>
      </c>
      <c r="AP3739" s="493" t="n">
        <v>0</v>
      </c>
      <c r="AQ3739" s="493" t="n">
        <v>2696.4</v>
      </c>
      <c r="AR3739" s="493" t="n">
        <v>0</v>
      </c>
      <c r="AS3739" s="493" t="n">
        <v>0</v>
      </c>
      <c r="AT3739" s="493" t="n">
        <v>257.4</v>
      </c>
      <c r="AU3739" s="493" t="n">
        <v>0</v>
      </c>
      <c r="AV3739" s="493" t="n">
        <v>100.2</v>
      </c>
      <c r="AW3739" s="493" t="n">
        <v>0</v>
      </c>
      <c r="AX3739" s="493" t="n">
        <v>0</v>
      </c>
      <c r="AY3739" s="493" t="n">
        <v>0</v>
      </c>
      <c r="AZ3739" s="493" t="n">
        <v>0</v>
      </c>
      <c r="BA3739" s="493" t="n">
        <v>263.7</v>
      </c>
      <c r="BB3739" s="493" t="n">
        <v>3500.1</v>
      </c>
      <c r="BC3739" s="493" t="n">
        <v>0</v>
      </c>
      <c r="BD3739" s="493" t="n">
        <v>283.5</v>
      </c>
      <c r="BE3739" s="493" t="n">
        <v>0</v>
      </c>
      <c r="BF3739" s="493" t="n">
        <v>0</v>
      </c>
      <c r="BG3739" s="493" t="n">
        <v>0</v>
      </c>
      <c r="BH3739" s="493" t="n">
        <v>0</v>
      </c>
      <c r="BI3739" s="493" t="n">
        <v>0</v>
      </c>
      <c r="BJ3739" s="493" t="n">
        <v>0</v>
      </c>
      <c r="BK3739" s="493" t="n">
        <v>0</v>
      </c>
      <c r="BL3739" s="493" t="n">
        <v>0</v>
      </c>
      <c r="BM3739" s="493" t="n">
        <v>0</v>
      </c>
      <c r="BN3739" s="493" t="n">
        <v>0</v>
      </c>
      <c r="BO3739" s="493" t="n">
        <v>0</v>
      </c>
      <c r="BP3739" s="493" t="n">
        <v>0</v>
      </c>
      <c r="BQ3739" s="493" t="n">
        <v>0</v>
      </c>
      <c r="BR3739" s="493" t="n">
        <v>0</v>
      </c>
      <c r="BS3739" s="493" t="n">
        <v>0</v>
      </c>
      <c r="BT3739" s="493" t="n">
        <v>0</v>
      </c>
      <c r="BU3739" s="493" t="n">
        <v>0</v>
      </c>
      <c r="BV3739" s="493" t="n">
        <v>218.7</v>
      </c>
      <c r="BW3739" s="493" t="n">
        <v>0</v>
      </c>
    </row>
    <row r="3740">
      <c r="A3740" t="inlineStr">
        <is>
          <t>[C9D3] Angiotensin-II 길항제 칼슘길항제 복합제</t>
        </is>
      </c>
      <c r="B3740" t="inlineStr">
        <is>
          <t>영풍제약</t>
        </is>
      </c>
      <c r="C3740" t="inlineStr">
        <is>
          <t>트윈 엑스</t>
        </is>
      </c>
      <c r="D3740" t="inlineStr">
        <is>
          <t>영풍제약</t>
        </is>
      </c>
      <c r="E3740" t="inlineStr">
        <is>
          <t>amlodipine besylate,  telmisartan</t>
        </is>
      </c>
      <c r="F3740" t="inlineStr">
        <is>
          <t>상급종합병원</t>
        </is>
      </c>
      <c r="G3740" t="inlineStr">
        <is>
          <t>Generic</t>
        </is>
      </c>
      <c r="H3740" s="493" t="n">
        <v>0</v>
      </c>
      <c r="I3740" s="493" t="n">
        <v>0</v>
      </c>
      <c r="J3740" s="493" t="n">
        <v>0</v>
      </c>
      <c r="K3740" s="493" t="n">
        <v>0</v>
      </c>
      <c r="L3740" s="493" t="n">
        <v>0</v>
      </c>
      <c r="M3740" s="493" t="n">
        <v>0</v>
      </c>
      <c r="N3740" s="493" t="n">
        <v>0</v>
      </c>
      <c r="O3740" s="493" t="n">
        <v>0</v>
      </c>
      <c r="P3740" s="493" t="n">
        <v>0</v>
      </c>
      <c r="Q3740" s="493" t="n">
        <v>0</v>
      </c>
      <c r="R3740" s="493" t="n">
        <v>0</v>
      </c>
      <c r="S3740" s="493" t="n">
        <v>0</v>
      </c>
      <c r="T3740" s="493" t="n">
        <v>0</v>
      </c>
      <c r="U3740" s="493" t="n">
        <v>0</v>
      </c>
      <c r="V3740" s="493" t="n">
        <v>0</v>
      </c>
      <c r="W3740" s="493" t="n">
        <v>0</v>
      </c>
      <c r="X3740" s="493" t="n">
        <v>0</v>
      </c>
      <c r="Y3740" s="493" t="n">
        <v>0</v>
      </c>
      <c r="Z3740" s="493" t="n">
        <v>0</v>
      </c>
      <c r="AA3740" s="493" t="n">
        <v>0</v>
      </c>
      <c r="AB3740" s="493" t="n">
        <v>0</v>
      </c>
      <c r="AC3740" s="493" t="n">
        <v>0</v>
      </c>
      <c r="AD3740" s="493" t="n">
        <v>0</v>
      </c>
      <c r="AE3740" s="493" t="n">
        <v>0</v>
      </c>
      <c r="AF3740" s="493" t="n">
        <v>0</v>
      </c>
      <c r="AG3740" s="493" t="n">
        <v>0</v>
      </c>
      <c r="AH3740" s="493" t="n">
        <v>0</v>
      </c>
      <c r="AI3740" s="493" t="n">
        <v>0</v>
      </c>
      <c r="AJ3740" s="493" t="n">
        <v>0</v>
      </c>
      <c r="AK3740" s="493" t="n">
        <v>0</v>
      </c>
      <c r="AL3740" s="493" t="n">
        <v>0</v>
      </c>
      <c r="AM3740" s="493" t="n">
        <v>0</v>
      </c>
      <c r="AN3740" s="493" t="n">
        <v>0</v>
      </c>
      <c r="AO3740" s="493" t="n">
        <v>0</v>
      </c>
      <c r="AP3740" s="493" t="n">
        <v>0</v>
      </c>
      <c r="AQ3740" s="493" t="n">
        <v>0</v>
      </c>
      <c r="AR3740" s="493" t="n">
        <v>0</v>
      </c>
      <c r="AS3740" s="493" t="n">
        <v>0</v>
      </c>
      <c r="AT3740" s="493" t="n">
        <v>0</v>
      </c>
      <c r="AU3740" s="493" t="n">
        <v>0</v>
      </c>
      <c r="AV3740" s="493" t="n">
        <v>0</v>
      </c>
      <c r="AW3740" s="493" t="n">
        <v>0</v>
      </c>
      <c r="AX3740" s="493" t="n">
        <v>0</v>
      </c>
      <c r="AY3740" s="493" t="n">
        <v>0</v>
      </c>
      <c r="AZ3740" s="493" t="n">
        <v>0</v>
      </c>
      <c r="BA3740" s="493" t="n">
        <v>0</v>
      </c>
      <c r="BB3740" s="493" t="n">
        <v>0</v>
      </c>
      <c r="BC3740" s="493" t="n">
        <v>0</v>
      </c>
      <c r="BD3740" s="493" t="n">
        <v>0</v>
      </c>
      <c r="BE3740" s="493" t="n">
        <v>0</v>
      </c>
      <c r="BF3740" s="493" t="n">
        <v>0</v>
      </c>
      <c r="BG3740" s="493" t="n">
        <v>0</v>
      </c>
      <c r="BH3740" s="493" t="n">
        <v>0</v>
      </c>
      <c r="BI3740" s="493" t="n">
        <v>0</v>
      </c>
      <c r="BJ3740" s="493" t="n">
        <v>0</v>
      </c>
      <c r="BK3740" s="493" t="n">
        <v>0</v>
      </c>
      <c r="BL3740" s="493" t="n">
        <v>0</v>
      </c>
      <c r="BM3740" s="493" t="n">
        <v>0</v>
      </c>
      <c r="BN3740" s="493" t="n">
        <v>0</v>
      </c>
      <c r="BO3740" s="493" t="n">
        <v>0</v>
      </c>
      <c r="BP3740" s="493" t="n">
        <v>0</v>
      </c>
      <c r="BQ3740" s="493" t="n">
        <v>0</v>
      </c>
      <c r="BR3740" s="493" t="n">
        <v>522.9</v>
      </c>
      <c r="BS3740" s="493" t="n">
        <v>0</v>
      </c>
      <c r="BT3740" s="493" t="n">
        <v>0</v>
      </c>
      <c r="BU3740" s="493" t="n">
        <v>0</v>
      </c>
      <c r="BV3740" s="493" t="n">
        <v>0</v>
      </c>
      <c r="BW3740" s="493" t="n">
        <v>0</v>
      </c>
    </row>
    <row r="3741">
      <c r="A3741" t="inlineStr">
        <is>
          <t>[C9D3] Angiotensin-II 길항제 칼슘길항제 복합제</t>
        </is>
      </c>
      <c r="B3741" t="inlineStr">
        <is>
          <t>영풍제약</t>
        </is>
      </c>
      <c r="C3741" t="inlineStr">
        <is>
          <t>트윈 엑스</t>
        </is>
      </c>
      <c r="D3741" t="inlineStr">
        <is>
          <t>영풍제약</t>
        </is>
      </c>
      <c r="E3741" t="inlineStr">
        <is>
          <t>amlodipine besylate,  telmisartan</t>
        </is>
      </c>
      <c r="F3741" t="inlineStr">
        <is>
          <t>종합병원</t>
        </is>
      </c>
      <c r="G3741" t="inlineStr">
        <is>
          <t>Generic</t>
        </is>
      </c>
      <c r="H3741" s="493" t="n">
        <v>0</v>
      </c>
      <c r="I3741" s="493" t="n">
        <v>0</v>
      </c>
      <c r="J3741" s="493" t="n">
        <v>0</v>
      </c>
      <c r="K3741" s="493" t="n">
        <v>156</v>
      </c>
      <c r="L3741" s="493" t="n">
        <v>0</v>
      </c>
      <c r="M3741" s="493" t="n">
        <v>0</v>
      </c>
      <c r="N3741" s="493" t="n">
        <v>0</v>
      </c>
      <c r="O3741" s="493" t="n">
        <v>0</v>
      </c>
      <c r="P3741" s="493" t="n">
        <v>0</v>
      </c>
      <c r="Q3741" s="493" t="n">
        <v>0</v>
      </c>
      <c r="R3741" s="493" t="n">
        <v>0</v>
      </c>
      <c r="S3741" s="493" t="n">
        <v>0</v>
      </c>
      <c r="T3741" s="493" t="n">
        <v>0</v>
      </c>
      <c r="U3741" s="493" t="n">
        <v>0</v>
      </c>
      <c r="V3741" s="493" t="n">
        <v>0</v>
      </c>
      <c r="W3741" s="493" t="n">
        <v>228.6</v>
      </c>
      <c r="X3741" s="493" t="n">
        <v>0</v>
      </c>
      <c r="Y3741" s="493" t="n">
        <v>0</v>
      </c>
      <c r="Z3741" s="493" t="n">
        <v>0</v>
      </c>
      <c r="AA3741" s="493" t="n">
        <v>0</v>
      </c>
      <c r="AB3741" s="493" t="n">
        <v>0</v>
      </c>
      <c r="AC3741" s="493" t="n">
        <v>0</v>
      </c>
      <c r="AD3741" s="493" t="n">
        <v>0</v>
      </c>
      <c r="AE3741" s="493" t="n">
        <v>0</v>
      </c>
      <c r="AF3741" s="493" t="n">
        <v>0</v>
      </c>
      <c r="AG3741" s="493" t="n">
        <v>0</v>
      </c>
      <c r="AH3741" s="493" t="n">
        <v>0</v>
      </c>
      <c r="AI3741" s="493" t="n">
        <v>0</v>
      </c>
      <c r="AJ3741" s="493" t="n">
        <v>0</v>
      </c>
      <c r="AK3741" s="493" t="n">
        <v>0</v>
      </c>
      <c r="AL3741" s="493" t="n">
        <v>0</v>
      </c>
      <c r="AM3741" s="493" t="n">
        <v>0</v>
      </c>
      <c r="AN3741" s="493" t="n">
        <v>0</v>
      </c>
      <c r="AO3741" s="493" t="n">
        <v>0</v>
      </c>
      <c r="AP3741" s="493" t="n">
        <v>0</v>
      </c>
      <c r="AQ3741" s="493" t="n">
        <v>0</v>
      </c>
      <c r="AR3741" s="493" t="n">
        <v>0</v>
      </c>
      <c r="AS3741" s="493" t="n">
        <v>0</v>
      </c>
      <c r="AT3741" s="493" t="n">
        <v>0</v>
      </c>
      <c r="AU3741" s="493" t="n">
        <v>0</v>
      </c>
      <c r="AV3741" s="493" t="n">
        <v>0</v>
      </c>
      <c r="AW3741" s="493" t="n">
        <v>0</v>
      </c>
      <c r="AX3741" s="493" t="n">
        <v>0</v>
      </c>
      <c r="AY3741" s="493" t="n">
        <v>0</v>
      </c>
      <c r="AZ3741" s="493" t="n">
        <v>0</v>
      </c>
      <c r="BA3741" s="493" t="n">
        <v>0</v>
      </c>
      <c r="BB3741" s="493" t="n">
        <v>0</v>
      </c>
      <c r="BC3741" s="493" t="n">
        <v>0</v>
      </c>
      <c r="BD3741" s="493" t="n">
        <v>0</v>
      </c>
      <c r="BE3741" s="493" t="n">
        <v>0</v>
      </c>
      <c r="BF3741" s="493" t="n">
        <v>0</v>
      </c>
      <c r="BG3741" s="493" t="n">
        <v>0</v>
      </c>
      <c r="BH3741" s="493" t="n">
        <v>0</v>
      </c>
      <c r="BI3741" s="493" t="n">
        <v>0</v>
      </c>
      <c r="BJ3741" s="493" t="n">
        <v>0</v>
      </c>
      <c r="BK3741" s="493" t="n">
        <v>0</v>
      </c>
      <c r="BL3741" s="493" t="n">
        <v>0</v>
      </c>
      <c r="BM3741" s="493" t="n">
        <v>0</v>
      </c>
      <c r="BN3741" s="493" t="n">
        <v>0</v>
      </c>
      <c r="BO3741" s="493" t="n">
        <v>0</v>
      </c>
      <c r="BP3741" s="493" t="n">
        <v>0</v>
      </c>
      <c r="BQ3741" s="493" t="n">
        <v>0</v>
      </c>
      <c r="BR3741" s="493" t="n">
        <v>0</v>
      </c>
      <c r="BS3741" s="493" t="n">
        <v>190.8</v>
      </c>
      <c r="BT3741" s="493" t="n">
        <v>134.1</v>
      </c>
      <c r="BU3741" s="493" t="n">
        <v>276</v>
      </c>
      <c r="BV3741" s="493" t="n">
        <v>147</v>
      </c>
      <c r="BW3741" s="493" t="n">
        <v>0</v>
      </c>
    </row>
    <row r="3742">
      <c r="A3742" t="inlineStr">
        <is>
          <t>[C9D3] Angiotensin-II 길항제 칼슘길항제 복합제</t>
        </is>
      </c>
      <c r="B3742" t="inlineStr">
        <is>
          <t>영풍제약</t>
        </is>
      </c>
      <c r="C3742" t="inlineStr">
        <is>
          <t>트윈 엑스</t>
        </is>
      </c>
      <c r="D3742" t="inlineStr">
        <is>
          <t>영풍제약</t>
        </is>
      </c>
      <c r="E3742" t="inlineStr">
        <is>
          <t>amlodipine besylate,  telmisartan</t>
        </is>
      </c>
      <c r="F3742" t="inlineStr">
        <is>
          <t>병원</t>
        </is>
      </c>
      <c r="G3742" t="inlineStr">
        <is>
          <t>Generic</t>
        </is>
      </c>
      <c r="H3742" s="493" t="n">
        <v>6220.1</v>
      </c>
      <c r="I3742" s="493" t="n">
        <v>5634.54</v>
      </c>
      <c r="J3742" s="493" t="n">
        <v>5309.76</v>
      </c>
      <c r="K3742" s="493" t="n">
        <v>4702.36</v>
      </c>
      <c r="L3742" s="493" t="n">
        <v>4442.28</v>
      </c>
      <c r="M3742" s="493" t="n">
        <v>4741.02</v>
      </c>
      <c r="N3742" s="493" t="n">
        <v>5494.8</v>
      </c>
      <c r="O3742" s="493" t="n">
        <v>4712</v>
      </c>
      <c r="P3742" s="493" t="n">
        <v>3166.02</v>
      </c>
      <c r="Q3742" s="493" t="n">
        <v>1191.26</v>
      </c>
      <c r="R3742" s="493" t="n">
        <v>2066.08</v>
      </c>
      <c r="S3742" s="493" t="n">
        <v>1802.7</v>
      </c>
      <c r="T3742" s="493" t="n">
        <v>2328.64</v>
      </c>
      <c r="U3742" s="493" t="n">
        <v>2309.08</v>
      </c>
      <c r="V3742" s="493" t="n">
        <v>3892.36</v>
      </c>
      <c r="W3742" s="493" t="n">
        <v>1960.48</v>
      </c>
      <c r="X3742" s="493" t="n">
        <v>4412.9</v>
      </c>
      <c r="Y3742" s="493" t="n">
        <v>517.8</v>
      </c>
      <c r="Z3742" s="493" t="n">
        <v>0</v>
      </c>
      <c r="AA3742" s="493" t="n">
        <v>0</v>
      </c>
      <c r="AB3742" s="493" t="n">
        <v>0</v>
      </c>
      <c r="AC3742" s="493" t="n">
        <v>0</v>
      </c>
      <c r="AD3742" s="493" t="n">
        <v>0</v>
      </c>
      <c r="AE3742" s="493" t="n">
        <v>0</v>
      </c>
      <c r="AF3742" s="493" t="n">
        <v>0</v>
      </c>
      <c r="AG3742" s="493" t="n">
        <v>0</v>
      </c>
      <c r="AH3742" s="493" t="n">
        <v>0</v>
      </c>
      <c r="AI3742" s="493" t="n">
        <v>0</v>
      </c>
      <c r="AJ3742" s="493" t="n">
        <v>216</v>
      </c>
      <c r="AK3742" s="493" t="n">
        <v>0</v>
      </c>
      <c r="AL3742" s="493" t="n">
        <v>0</v>
      </c>
      <c r="AM3742" s="493" t="n">
        <v>0</v>
      </c>
      <c r="AN3742" s="493" t="n">
        <v>0</v>
      </c>
      <c r="AO3742" s="493" t="n">
        <v>0</v>
      </c>
      <c r="AP3742" s="493" t="n">
        <v>0</v>
      </c>
      <c r="AQ3742" s="493" t="n">
        <v>0</v>
      </c>
      <c r="AR3742" s="493" t="n">
        <v>0</v>
      </c>
      <c r="AS3742" s="493" t="n">
        <v>0</v>
      </c>
      <c r="AT3742" s="493" t="n">
        <v>0</v>
      </c>
      <c r="AU3742" s="493" t="n">
        <v>0</v>
      </c>
      <c r="AV3742" s="493" t="n">
        <v>0</v>
      </c>
      <c r="AW3742" s="493" t="n">
        <v>0</v>
      </c>
      <c r="AX3742" s="493" t="n">
        <v>0</v>
      </c>
      <c r="AY3742" s="493" t="n">
        <v>0</v>
      </c>
      <c r="AZ3742" s="493" t="n">
        <v>0</v>
      </c>
      <c r="BA3742" s="493" t="n">
        <v>0</v>
      </c>
      <c r="BB3742" s="493" t="n">
        <v>0</v>
      </c>
      <c r="BC3742" s="493" t="n">
        <v>0</v>
      </c>
      <c r="BD3742" s="493" t="n">
        <v>1089.9</v>
      </c>
      <c r="BE3742" s="493" t="n">
        <v>0</v>
      </c>
      <c r="BF3742" s="493" t="n">
        <v>0</v>
      </c>
      <c r="BG3742" s="493" t="n">
        <v>0</v>
      </c>
      <c r="BH3742" s="493" t="n">
        <v>0</v>
      </c>
      <c r="BI3742" s="493" t="n">
        <v>0</v>
      </c>
      <c r="BJ3742" s="493" t="n">
        <v>0</v>
      </c>
      <c r="BK3742" s="493" t="n">
        <v>0</v>
      </c>
      <c r="BL3742" s="493" t="n">
        <v>0</v>
      </c>
      <c r="BM3742" s="493" t="n">
        <v>120.3</v>
      </c>
      <c r="BN3742" s="493" t="n">
        <v>227.36</v>
      </c>
      <c r="BO3742" s="493" t="n">
        <v>120.3</v>
      </c>
      <c r="BP3742" s="493" t="n">
        <v>120.6</v>
      </c>
      <c r="BQ3742" s="493" t="n">
        <v>112</v>
      </c>
      <c r="BR3742" s="493" t="n">
        <v>0</v>
      </c>
      <c r="BS3742" s="493" t="n">
        <v>0</v>
      </c>
      <c r="BT3742" s="493" t="n">
        <v>0</v>
      </c>
      <c r="BU3742" s="493" t="n">
        <v>0</v>
      </c>
      <c r="BV3742" s="493" t="n">
        <v>0</v>
      </c>
      <c r="BW3742" s="493" t="n">
        <v>0</v>
      </c>
    </row>
    <row r="3743">
      <c r="A3743" t="inlineStr">
        <is>
          <t>[C9D3] Angiotensin-II 길항제 칼슘길항제 복합제</t>
        </is>
      </c>
      <c r="B3743" t="inlineStr">
        <is>
          <t>영풍제약</t>
        </is>
      </c>
      <c r="C3743" t="inlineStr">
        <is>
          <t>트윈 엑스</t>
        </is>
      </c>
      <c r="D3743" t="inlineStr">
        <is>
          <t>영풍제약</t>
        </is>
      </c>
      <c r="E3743" t="inlineStr">
        <is>
          <t>amlodipine besylate,  telmisartan</t>
        </is>
      </c>
      <c r="F3743" t="inlineStr">
        <is>
          <t>의원</t>
        </is>
      </c>
      <c r="G3743" t="inlineStr">
        <is>
          <t>Generic</t>
        </is>
      </c>
      <c r="H3743" s="493" t="n">
        <v>26675.14</v>
      </c>
      <c r="I3743" s="493" t="n">
        <v>21557.2</v>
      </c>
      <c r="J3743" s="493" t="n">
        <v>30739.5</v>
      </c>
      <c r="K3743" s="493" t="n">
        <v>26853.2</v>
      </c>
      <c r="L3743" s="493" t="n">
        <v>30953.66</v>
      </c>
      <c r="M3743" s="493" t="n">
        <v>23548.8</v>
      </c>
      <c r="N3743" s="493" t="n">
        <v>28289.16</v>
      </c>
      <c r="O3743" s="493" t="n">
        <v>27644.9</v>
      </c>
      <c r="P3743" s="493" t="n">
        <v>27382.34</v>
      </c>
      <c r="Q3743" s="493" t="n">
        <v>25158.3</v>
      </c>
      <c r="R3743" s="493" t="n">
        <v>36227.84</v>
      </c>
      <c r="S3743" s="493" t="n">
        <v>62881.14</v>
      </c>
      <c r="T3743" s="493" t="n">
        <v>51475.2</v>
      </c>
      <c r="U3743" s="493" t="n">
        <v>57435.41</v>
      </c>
      <c r="V3743" s="493" t="n">
        <v>48287.38</v>
      </c>
      <c r="W3743" s="493" t="n">
        <v>28861.9</v>
      </c>
      <c r="X3743" s="493" t="n">
        <v>29879.9</v>
      </c>
      <c r="Y3743" s="493" t="n">
        <v>32568.9</v>
      </c>
      <c r="Z3743" s="493" t="n">
        <v>30659</v>
      </c>
      <c r="AA3743" s="493" t="n">
        <v>37406.86</v>
      </c>
      <c r="AB3743" s="493" t="n">
        <v>32155.1</v>
      </c>
      <c r="AC3743" s="493" t="n">
        <v>36757.58</v>
      </c>
      <c r="AD3743" s="493" t="n">
        <v>39461.2</v>
      </c>
      <c r="AE3743" s="493" t="n">
        <v>39757.85</v>
      </c>
      <c r="AF3743" s="493" t="n">
        <v>40518</v>
      </c>
      <c r="AG3743" s="493" t="n">
        <v>37383.6</v>
      </c>
      <c r="AH3743" s="493" t="n">
        <v>56976.44</v>
      </c>
      <c r="AI3743" s="493" t="n">
        <v>50454.76</v>
      </c>
      <c r="AJ3743" s="493" t="n">
        <v>58498.6</v>
      </c>
      <c r="AK3743" s="493" t="n">
        <v>55962.22</v>
      </c>
      <c r="AL3743" s="493" t="n">
        <v>55442.4</v>
      </c>
      <c r="AM3743" s="493" t="n">
        <v>50185.27</v>
      </c>
      <c r="AN3743" s="493" t="n">
        <v>50850.4</v>
      </c>
      <c r="AO3743" s="493" t="n">
        <v>55955.85</v>
      </c>
      <c r="AP3743" s="493" t="n">
        <v>54221.25</v>
      </c>
      <c r="AQ3743" s="493" t="n">
        <v>56534.5</v>
      </c>
      <c r="AR3743" s="493" t="n">
        <v>58239.6</v>
      </c>
      <c r="AS3743" s="493" t="n">
        <v>38079.03</v>
      </c>
      <c r="AT3743" s="493" t="n">
        <v>29820.4</v>
      </c>
      <c r="AU3743" s="493" t="n">
        <v>46297.62</v>
      </c>
      <c r="AV3743" s="493" t="n">
        <v>51498.38</v>
      </c>
      <c r="AW3743" s="493" t="n">
        <v>50816.2</v>
      </c>
      <c r="AX3743" s="493" t="n">
        <v>51590.2</v>
      </c>
      <c r="AY3743" s="493" t="n">
        <v>58705.12</v>
      </c>
      <c r="AZ3743" s="493" t="n">
        <v>49169.23</v>
      </c>
      <c r="BA3743" s="493" t="n">
        <v>63789.9</v>
      </c>
      <c r="BB3743" s="493" t="n">
        <v>48481.26</v>
      </c>
      <c r="BC3743" s="493" t="n">
        <v>63102.75</v>
      </c>
      <c r="BD3743" s="493" t="n">
        <v>47560.65</v>
      </c>
      <c r="BE3743" s="493" t="n">
        <v>49691.11</v>
      </c>
      <c r="BF3743" s="493" t="n">
        <v>51853.15</v>
      </c>
      <c r="BG3743" s="493" t="n">
        <v>54974.87</v>
      </c>
      <c r="BH3743" s="493" t="n">
        <v>46620.8</v>
      </c>
      <c r="BI3743" s="493" t="n">
        <v>52432.25</v>
      </c>
      <c r="BJ3743" s="493" t="n">
        <v>50237.5</v>
      </c>
      <c r="BK3743" s="493" t="n">
        <v>53677.51</v>
      </c>
      <c r="BL3743" s="493" t="n">
        <v>56330.57</v>
      </c>
      <c r="BM3743" s="493" t="n">
        <v>68813.50999999999</v>
      </c>
      <c r="BN3743" s="493" t="n">
        <v>53868.88</v>
      </c>
      <c r="BO3743" s="493" t="n">
        <v>69921.62</v>
      </c>
      <c r="BP3743" s="493" t="n">
        <v>63100.83</v>
      </c>
      <c r="BQ3743" s="493" t="n">
        <v>59205.39</v>
      </c>
      <c r="BR3743" s="493" t="n">
        <v>66747.00999999999</v>
      </c>
      <c r="BS3743" s="493" t="n">
        <v>64264.45</v>
      </c>
      <c r="BT3743" s="493" t="n">
        <v>58365.66</v>
      </c>
      <c r="BU3743" s="493" t="n">
        <v>66935.89</v>
      </c>
      <c r="BV3743" s="493" t="n">
        <v>61938</v>
      </c>
      <c r="BW3743" s="493" t="n">
        <v>67113.17999999999</v>
      </c>
    </row>
    <row r="3744">
      <c r="A3744" t="inlineStr">
        <is>
          <t>[C9D3] Angiotensin-II 길항제 칼슘길항제 복합제</t>
        </is>
      </c>
      <c r="B3744" t="inlineStr">
        <is>
          <t>영풍제약</t>
        </is>
      </c>
      <c r="C3744" t="inlineStr">
        <is>
          <t>트윈 엑스</t>
        </is>
      </c>
      <c r="D3744" t="inlineStr">
        <is>
          <t>영풍제약</t>
        </is>
      </c>
      <c r="E3744" t="inlineStr">
        <is>
          <t>amlodipine besylate,  telmisartan</t>
        </is>
      </c>
      <c r="F3744" t="inlineStr">
        <is>
          <t>보건소</t>
        </is>
      </c>
      <c r="G3744" t="inlineStr">
        <is>
          <t>Generic</t>
        </is>
      </c>
      <c r="H3744" s="493" t="n">
        <v>2755.2</v>
      </c>
      <c r="I3744" s="493" t="n">
        <v>2218.65</v>
      </c>
      <c r="J3744" s="493" t="n">
        <v>4457.4</v>
      </c>
      <c r="K3744" s="493" t="n">
        <v>2794.5</v>
      </c>
      <c r="L3744" s="493" t="n">
        <v>2873.7</v>
      </c>
      <c r="M3744" s="493" t="n">
        <v>4425</v>
      </c>
      <c r="N3744" s="493" t="n">
        <v>3732.3</v>
      </c>
      <c r="O3744" s="493" t="n">
        <v>2911.35</v>
      </c>
      <c r="P3744" s="493" t="n">
        <v>3714</v>
      </c>
      <c r="Q3744" s="493" t="n">
        <v>3220.9</v>
      </c>
      <c r="R3744" s="493" t="n">
        <v>3176.67</v>
      </c>
      <c r="S3744" s="493" t="n">
        <v>3561.4</v>
      </c>
      <c r="T3744" s="493" t="n">
        <v>1037.4</v>
      </c>
      <c r="U3744" s="493" t="n">
        <v>317.7</v>
      </c>
      <c r="V3744" s="493" t="n">
        <v>0</v>
      </c>
      <c r="W3744" s="493" t="n">
        <v>533.7</v>
      </c>
      <c r="X3744" s="493" t="n">
        <v>958.5</v>
      </c>
      <c r="Y3744" s="493" t="n">
        <v>399</v>
      </c>
      <c r="Z3744" s="493" t="n">
        <v>529.2</v>
      </c>
      <c r="AA3744" s="493" t="n">
        <v>590.4</v>
      </c>
      <c r="AB3744" s="493" t="n">
        <v>505.5</v>
      </c>
      <c r="AC3744" s="493" t="n">
        <v>462.6</v>
      </c>
      <c r="AD3744" s="493" t="n">
        <v>712.8</v>
      </c>
      <c r="AE3744" s="493" t="n">
        <v>516.6</v>
      </c>
      <c r="AF3744" s="493" t="n">
        <v>802.8</v>
      </c>
      <c r="AG3744" s="493" t="n">
        <v>223.2</v>
      </c>
      <c r="AH3744" s="493" t="n">
        <v>684</v>
      </c>
      <c r="AI3744" s="493" t="n">
        <v>69.59999999999999</v>
      </c>
      <c r="AJ3744" s="493" t="n">
        <v>982.8</v>
      </c>
      <c r="AK3744" s="493" t="n">
        <v>0</v>
      </c>
      <c r="AL3744" s="493" t="n">
        <v>227.7</v>
      </c>
      <c r="AM3744" s="493" t="n">
        <v>226.8</v>
      </c>
      <c r="AN3744" s="493" t="n">
        <v>0</v>
      </c>
      <c r="AO3744" s="493" t="n">
        <v>0</v>
      </c>
      <c r="AP3744" s="493" t="n">
        <v>0</v>
      </c>
      <c r="AQ3744" s="493" t="n">
        <v>0</v>
      </c>
      <c r="AR3744" s="493" t="n">
        <v>0</v>
      </c>
      <c r="AS3744" s="493" t="n">
        <v>0</v>
      </c>
      <c r="AT3744" s="493" t="n">
        <v>0</v>
      </c>
      <c r="AU3744" s="493" t="n">
        <v>0</v>
      </c>
      <c r="AV3744" s="493" t="n">
        <v>0</v>
      </c>
      <c r="AW3744" s="493" t="n">
        <v>0</v>
      </c>
      <c r="AX3744" s="493" t="n">
        <v>0</v>
      </c>
      <c r="AY3744" s="493" t="n">
        <v>0</v>
      </c>
      <c r="AZ3744" s="493" t="n">
        <v>0</v>
      </c>
      <c r="BA3744" s="493" t="n">
        <v>0</v>
      </c>
      <c r="BB3744" s="493" t="n">
        <v>0</v>
      </c>
      <c r="BC3744" s="493" t="n">
        <v>0</v>
      </c>
      <c r="BD3744" s="493" t="n">
        <v>0</v>
      </c>
      <c r="BE3744" s="493" t="n">
        <v>0</v>
      </c>
      <c r="BF3744" s="493" t="n">
        <v>0</v>
      </c>
      <c r="BG3744" s="493" t="n">
        <v>0</v>
      </c>
      <c r="BH3744" s="493" t="n">
        <v>0</v>
      </c>
      <c r="BI3744" s="493" t="n">
        <v>0</v>
      </c>
      <c r="BJ3744" s="493" t="n">
        <v>0</v>
      </c>
      <c r="BK3744" s="493" t="n">
        <v>0</v>
      </c>
      <c r="BL3744" s="493" t="n">
        <v>0</v>
      </c>
      <c r="BM3744" s="493" t="n">
        <v>0</v>
      </c>
      <c r="BN3744" s="493" t="n">
        <v>0</v>
      </c>
      <c r="BO3744" s="493" t="n">
        <v>0</v>
      </c>
      <c r="BP3744" s="493" t="n">
        <v>0</v>
      </c>
      <c r="BQ3744" s="493" t="n">
        <v>0</v>
      </c>
      <c r="BR3744" s="493" t="n">
        <v>0</v>
      </c>
      <c r="BS3744" s="493" t="n">
        <v>0</v>
      </c>
      <c r="BT3744" s="493" t="n">
        <v>0</v>
      </c>
      <c r="BU3744" s="493" t="n">
        <v>0</v>
      </c>
      <c r="BV3744" s="493" t="n">
        <v>0</v>
      </c>
      <c r="BW3744" s="493" t="n">
        <v>0</v>
      </c>
    </row>
    <row r="3745">
      <c r="A3745" t="inlineStr">
        <is>
          <t>[C9D3] Angiotensin-II 길항제 칼슘길항제 복합제</t>
        </is>
      </c>
      <c r="B3745" t="inlineStr">
        <is>
          <t>오가논</t>
        </is>
      </c>
      <c r="C3745" t="inlineStr">
        <is>
          <t>코자 엑스큐</t>
        </is>
      </c>
      <c r="D3745" t="inlineStr">
        <is>
          <t>오가논</t>
        </is>
      </c>
      <c r="E3745" t="inlineStr">
        <is>
          <t>amlodipine camsylate,  losartan potassium</t>
        </is>
      </c>
      <c r="F3745" t="inlineStr">
        <is>
          <t>상급종합병원</t>
        </is>
      </c>
      <c r="G3745" t="inlineStr">
        <is>
          <t>Generic</t>
        </is>
      </c>
      <c r="H3745" s="493" t="n">
        <v>66731.23</v>
      </c>
      <c r="I3745" s="493" t="n">
        <v>42807.33</v>
      </c>
      <c r="J3745" s="493" t="n">
        <v>64485.6</v>
      </c>
      <c r="K3745" s="493" t="n">
        <v>53052.12</v>
      </c>
      <c r="L3745" s="493" t="n">
        <v>43742.42</v>
      </c>
      <c r="M3745" s="493" t="n">
        <v>65168.26</v>
      </c>
      <c r="N3745" s="493" t="n">
        <v>62308.45</v>
      </c>
      <c r="O3745" s="493" t="n">
        <v>46735.16</v>
      </c>
      <c r="P3745" s="493" t="n">
        <v>57939.23</v>
      </c>
      <c r="Q3745" s="493" t="n">
        <v>51239.21</v>
      </c>
      <c r="R3745" s="493" t="n">
        <v>29956.97</v>
      </c>
      <c r="S3745" s="493" t="n">
        <v>2002.69</v>
      </c>
      <c r="T3745" s="493" t="n">
        <v>0</v>
      </c>
      <c r="U3745" s="493" t="n">
        <v>6428.83</v>
      </c>
      <c r="V3745" s="493" t="n">
        <v>19097.84</v>
      </c>
      <c r="W3745" s="493" t="n">
        <v>26556.96</v>
      </c>
      <c r="X3745" s="493" t="n">
        <v>18774.61</v>
      </c>
      <c r="Y3745" s="493" t="n">
        <v>7188.49</v>
      </c>
      <c r="Z3745" s="493" t="n">
        <v>14033.26</v>
      </c>
      <c r="AA3745" s="493" t="n">
        <v>13875.6</v>
      </c>
      <c r="AB3745" s="493" t="n">
        <v>26695.98</v>
      </c>
      <c r="AC3745" s="493" t="n">
        <v>26147.99</v>
      </c>
      <c r="AD3745" s="493" t="n">
        <v>16020.18</v>
      </c>
      <c r="AE3745" s="493" t="n">
        <v>15110.84</v>
      </c>
      <c r="AF3745" s="493" t="n">
        <v>14358.89</v>
      </c>
      <c r="AG3745" s="493" t="n">
        <v>16115.15</v>
      </c>
      <c r="AH3745" s="493" t="n">
        <v>23311.9</v>
      </c>
      <c r="AI3745" s="493" t="n">
        <v>20469.84</v>
      </c>
      <c r="AJ3745" s="493" t="n">
        <v>30901.88</v>
      </c>
      <c r="AK3745" s="493" t="n">
        <v>12020.94</v>
      </c>
      <c r="AL3745" s="493" t="n">
        <v>23552.49</v>
      </c>
      <c r="AM3745" s="493" t="n">
        <v>12743.2</v>
      </c>
      <c r="AN3745" s="493" t="n">
        <v>19944.81</v>
      </c>
      <c r="AO3745" s="493" t="n">
        <v>25423.95</v>
      </c>
      <c r="AP3745" s="493" t="n">
        <v>24302.22</v>
      </c>
      <c r="AQ3745" s="493" t="n">
        <v>17184.17</v>
      </c>
      <c r="AR3745" s="493" t="n">
        <v>13453.12</v>
      </c>
      <c r="AS3745" s="493" t="n">
        <v>26214.51</v>
      </c>
      <c r="AT3745" s="493" t="n">
        <v>35381.75</v>
      </c>
      <c r="AU3745" s="493" t="n">
        <v>30543.54</v>
      </c>
      <c r="AV3745" s="493" t="n">
        <v>43417.84</v>
      </c>
      <c r="AW3745" s="493" t="n">
        <v>33741.3</v>
      </c>
      <c r="AX3745" s="493" t="n">
        <v>40410.92</v>
      </c>
      <c r="AY3745" s="493" t="n">
        <v>38317.9</v>
      </c>
      <c r="AZ3745" s="493" t="n">
        <v>33811.9</v>
      </c>
      <c r="BA3745" s="493" t="n">
        <v>29645.5</v>
      </c>
      <c r="BB3745" s="493" t="n">
        <v>42153.84</v>
      </c>
      <c r="BC3745" s="493" t="n">
        <v>25978.08</v>
      </c>
      <c r="BD3745" s="493" t="n">
        <v>36910.48</v>
      </c>
      <c r="BE3745" s="493" t="n">
        <v>52303.76</v>
      </c>
      <c r="BF3745" s="493" t="n">
        <v>34352.74</v>
      </c>
      <c r="BG3745" s="493" t="n">
        <v>81795.64999999999</v>
      </c>
      <c r="BH3745" s="493" t="n">
        <v>103367.7</v>
      </c>
      <c r="BI3745" s="493" t="n">
        <v>102741.38</v>
      </c>
      <c r="BJ3745" s="493" t="n">
        <v>102561.2</v>
      </c>
      <c r="BK3745" s="493" t="n">
        <v>64060.34</v>
      </c>
      <c r="BL3745" s="493" t="n">
        <v>95906.13</v>
      </c>
      <c r="BM3745" s="493" t="n">
        <v>89697.8</v>
      </c>
      <c r="BN3745" s="493" t="n">
        <v>80235.12</v>
      </c>
      <c r="BO3745" s="493" t="n">
        <v>80485.02</v>
      </c>
      <c r="BP3745" s="493" t="n">
        <v>82176.96000000001</v>
      </c>
      <c r="BQ3745" s="493" t="n">
        <v>79313.67999999999</v>
      </c>
      <c r="BR3745" s="493" t="n">
        <v>89739.59</v>
      </c>
      <c r="BS3745" s="493" t="n">
        <v>78938.36</v>
      </c>
      <c r="BT3745" s="493" t="n">
        <v>80371.46000000001</v>
      </c>
      <c r="BU3745" s="493" t="n">
        <v>70600.02</v>
      </c>
      <c r="BV3745" s="493" t="n">
        <v>95581.46000000001</v>
      </c>
      <c r="BW3745" s="493" t="n">
        <v>81606.83</v>
      </c>
    </row>
    <row r="3746">
      <c r="A3746" t="inlineStr">
        <is>
          <t>[C9D3] Angiotensin-II 길항제 칼슘길항제 복합제</t>
        </is>
      </c>
      <c r="B3746" t="inlineStr">
        <is>
          <t>오가논</t>
        </is>
      </c>
      <c r="C3746" t="inlineStr">
        <is>
          <t>코자 엑스큐</t>
        </is>
      </c>
      <c r="D3746" t="inlineStr">
        <is>
          <t>오가논</t>
        </is>
      </c>
      <c r="E3746" t="inlineStr">
        <is>
          <t>amlodipine camsylate,  losartan potassium</t>
        </is>
      </c>
      <c r="F3746" t="inlineStr">
        <is>
          <t>종합병원</t>
        </is>
      </c>
      <c r="G3746" t="inlineStr">
        <is>
          <t>Generic</t>
        </is>
      </c>
      <c r="H3746" s="493" t="n">
        <v>62087.1</v>
      </c>
      <c r="I3746" s="493" t="n">
        <v>57331.6</v>
      </c>
      <c r="J3746" s="493" t="n">
        <v>57227.33</v>
      </c>
      <c r="K3746" s="493" t="n">
        <v>57839.94</v>
      </c>
      <c r="L3746" s="493" t="n">
        <v>51885.99</v>
      </c>
      <c r="M3746" s="493" t="n">
        <v>48842.61</v>
      </c>
      <c r="N3746" s="493" t="n">
        <v>58060.35</v>
      </c>
      <c r="O3746" s="493" t="n">
        <v>55205.72</v>
      </c>
      <c r="P3746" s="493" t="n">
        <v>50770.22</v>
      </c>
      <c r="Q3746" s="493" t="n">
        <v>64183.08</v>
      </c>
      <c r="R3746" s="493" t="n">
        <v>55419.06</v>
      </c>
      <c r="S3746" s="493" t="n">
        <v>11645.92</v>
      </c>
      <c r="T3746" s="493" t="n">
        <v>517.4</v>
      </c>
      <c r="U3746" s="493" t="n">
        <v>15214.38</v>
      </c>
      <c r="V3746" s="493" t="n">
        <v>13013.08</v>
      </c>
      <c r="W3746" s="493" t="n">
        <v>18127.25</v>
      </c>
      <c r="X3746" s="493" t="n">
        <v>21388.44</v>
      </c>
      <c r="Y3746" s="493" t="n">
        <v>9763.049999999999</v>
      </c>
      <c r="Z3746" s="493" t="n">
        <v>15473.42</v>
      </c>
      <c r="AA3746" s="493" t="n">
        <v>18458.92</v>
      </c>
      <c r="AB3746" s="493" t="n">
        <v>14854.34</v>
      </c>
      <c r="AC3746" s="493" t="n">
        <v>25116.33</v>
      </c>
      <c r="AD3746" s="493" t="n">
        <v>21907.9</v>
      </c>
      <c r="AE3746" s="493" t="n">
        <v>34064.41</v>
      </c>
      <c r="AF3746" s="493" t="n">
        <v>36916.76</v>
      </c>
      <c r="AG3746" s="493" t="n">
        <v>56863.64</v>
      </c>
      <c r="AH3746" s="493" t="n">
        <v>64475.49</v>
      </c>
      <c r="AI3746" s="493" t="n">
        <v>62326.2</v>
      </c>
      <c r="AJ3746" s="493" t="n">
        <v>55847.89</v>
      </c>
      <c r="AK3746" s="493" t="n">
        <v>65054.85</v>
      </c>
      <c r="AL3746" s="493" t="n">
        <v>44104.68</v>
      </c>
      <c r="AM3746" s="493" t="n">
        <v>61120.01</v>
      </c>
      <c r="AN3746" s="493" t="n">
        <v>44917.9</v>
      </c>
      <c r="AO3746" s="493" t="n">
        <v>73390.64999999999</v>
      </c>
      <c r="AP3746" s="493" t="n">
        <v>66838.09</v>
      </c>
      <c r="AQ3746" s="493" t="n">
        <v>54124.11</v>
      </c>
      <c r="AR3746" s="493" t="n">
        <v>29660.29</v>
      </c>
      <c r="AS3746" s="493" t="n">
        <v>28930.15</v>
      </c>
      <c r="AT3746" s="493" t="n">
        <v>34507.02</v>
      </c>
      <c r="AU3746" s="493" t="n">
        <v>35651.13</v>
      </c>
      <c r="AV3746" s="493" t="n">
        <v>20143.86</v>
      </c>
      <c r="AW3746" s="493" t="n">
        <v>29613.23</v>
      </c>
      <c r="AX3746" s="493" t="n">
        <v>28948.09</v>
      </c>
      <c r="AY3746" s="493" t="n">
        <v>34989.44</v>
      </c>
      <c r="AZ3746" s="493" t="n">
        <v>35246.04</v>
      </c>
      <c r="BA3746" s="493" t="n">
        <v>39725.77</v>
      </c>
      <c r="BB3746" s="493" t="n">
        <v>43236.92</v>
      </c>
      <c r="BC3746" s="493" t="n">
        <v>41019.39</v>
      </c>
      <c r="BD3746" s="493" t="n">
        <v>37515.83</v>
      </c>
      <c r="BE3746" s="493" t="n">
        <v>42796.58</v>
      </c>
      <c r="BF3746" s="493" t="n">
        <v>40593.69</v>
      </c>
      <c r="BG3746" s="493" t="n">
        <v>42913.12</v>
      </c>
      <c r="BH3746" s="493" t="n">
        <v>38274.39</v>
      </c>
      <c r="BI3746" s="493" t="n">
        <v>41697.17</v>
      </c>
      <c r="BJ3746" s="493" t="n">
        <v>44709.08</v>
      </c>
      <c r="BK3746" s="493" t="n">
        <v>35573.56</v>
      </c>
      <c r="BL3746" s="493" t="n">
        <v>41832.69</v>
      </c>
      <c r="BM3746" s="493" t="n">
        <v>38251.17</v>
      </c>
      <c r="BN3746" s="493" t="n">
        <v>39407.8</v>
      </c>
      <c r="BO3746" s="493" t="n">
        <v>34970.22</v>
      </c>
      <c r="BP3746" s="493" t="n">
        <v>36318.82</v>
      </c>
      <c r="BQ3746" s="493" t="n">
        <v>27555.73</v>
      </c>
      <c r="BR3746" s="493" t="n">
        <v>40189.67</v>
      </c>
      <c r="BS3746" s="493" t="n">
        <v>42216.26</v>
      </c>
      <c r="BT3746" s="493" t="n">
        <v>45293</v>
      </c>
      <c r="BU3746" s="493" t="n">
        <v>39292.33</v>
      </c>
      <c r="BV3746" s="493" t="n">
        <v>45510.29</v>
      </c>
      <c r="BW3746" s="493" t="n">
        <v>39804.92</v>
      </c>
    </row>
    <row r="3747">
      <c r="A3747" t="inlineStr">
        <is>
          <t>[C9D3] Angiotensin-II 길항제 칼슘길항제 복합제</t>
        </is>
      </c>
      <c r="B3747" t="inlineStr">
        <is>
          <t>오가논</t>
        </is>
      </c>
      <c r="C3747" t="inlineStr">
        <is>
          <t>코자 엑스큐</t>
        </is>
      </c>
      <c r="D3747" t="inlineStr">
        <is>
          <t>오가논</t>
        </is>
      </c>
      <c r="E3747" t="inlineStr">
        <is>
          <t>amlodipine camsylate,  losartan potassium</t>
        </is>
      </c>
      <c r="F3747" t="inlineStr">
        <is>
          <t>병원</t>
        </is>
      </c>
      <c r="G3747" t="inlineStr">
        <is>
          <t>Generic</t>
        </is>
      </c>
      <c r="H3747" s="493" t="n">
        <v>29668.71</v>
      </c>
      <c r="I3747" s="493" t="n">
        <v>32543.3</v>
      </c>
      <c r="J3747" s="493" t="n">
        <v>37364.12</v>
      </c>
      <c r="K3747" s="493" t="n">
        <v>33492.53</v>
      </c>
      <c r="L3747" s="493" t="n">
        <v>34307.21</v>
      </c>
      <c r="M3747" s="493" t="n">
        <v>27114.02</v>
      </c>
      <c r="N3747" s="493" t="n">
        <v>41680.93</v>
      </c>
      <c r="O3747" s="493" t="n">
        <v>32651.94</v>
      </c>
      <c r="P3747" s="493" t="n">
        <v>32272.34</v>
      </c>
      <c r="Q3747" s="493" t="n">
        <v>35331.9</v>
      </c>
      <c r="R3747" s="493" t="n">
        <v>28002.34</v>
      </c>
      <c r="S3747" s="493" t="n">
        <v>3105</v>
      </c>
      <c r="T3747" s="493" t="n">
        <v>3927.24</v>
      </c>
      <c r="U3747" s="493" t="n">
        <v>4535.7</v>
      </c>
      <c r="V3747" s="493" t="n">
        <v>3101.56</v>
      </c>
      <c r="W3747" s="493" t="n">
        <v>3756.3</v>
      </c>
      <c r="X3747" s="493" t="n">
        <v>4306</v>
      </c>
      <c r="Y3747" s="493" t="n">
        <v>5886.46</v>
      </c>
      <c r="Z3747" s="493" t="n">
        <v>4754.67</v>
      </c>
      <c r="AA3747" s="493" t="n">
        <v>5514.18</v>
      </c>
      <c r="AB3747" s="493" t="n">
        <v>3191.2</v>
      </c>
      <c r="AC3747" s="493" t="n">
        <v>9752</v>
      </c>
      <c r="AD3747" s="493" t="n">
        <v>2709.7</v>
      </c>
      <c r="AE3747" s="493" t="n">
        <v>6697.91</v>
      </c>
      <c r="AF3747" s="493" t="n">
        <v>6930.16</v>
      </c>
      <c r="AG3747" s="493" t="n">
        <v>6220.88</v>
      </c>
      <c r="AH3747" s="493" t="n">
        <v>6566.4</v>
      </c>
      <c r="AI3747" s="493" t="n">
        <v>3131.88</v>
      </c>
      <c r="AJ3747" s="493" t="n">
        <v>4908.9</v>
      </c>
      <c r="AK3747" s="493" t="n">
        <v>7398.31</v>
      </c>
      <c r="AL3747" s="493" t="n">
        <v>4418.99</v>
      </c>
      <c r="AM3747" s="493" t="n">
        <v>4862.65</v>
      </c>
      <c r="AN3747" s="493" t="n">
        <v>11488.09</v>
      </c>
      <c r="AO3747" s="493" t="n">
        <v>5198.3</v>
      </c>
      <c r="AP3747" s="493" t="n">
        <v>4427.45</v>
      </c>
      <c r="AQ3747" s="493" t="n">
        <v>5258.81</v>
      </c>
      <c r="AR3747" s="493" t="n">
        <v>6715.73</v>
      </c>
      <c r="AS3747" s="493" t="n">
        <v>5283.2</v>
      </c>
      <c r="AT3747" s="493" t="n">
        <v>8266.4</v>
      </c>
      <c r="AU3747" s="493" t="n">
        <v>6436.05</v>
      </c>
      <c r="AV3747" s="493" t="n">
        <v>5890.2</v>
      </c>
      <c r="AW3747" s="493" t="n">
        <v>7923</v>
      </c>
      <c r="AX3747" s="493" t="n">
        <v>2397</v>
      </c>
      <c r="AY3747" s="493" t="n">
        <v>5685.75</v>
      </c>
      <c r="AZ3747" s="493" t="n">
        <v>5556.99</v>
      </c>
      <c r="BA3747" s="493" t="n">
        <v>5234.65</v>
      </c>
      <c r="BB3747" s="493" t="n">
        <v>5952.47</v>
      </c>
      <c r="BC3747" s="493" t="n">
        <v>8823</v>
      </c>
      <c r="BD3747" s="493" t="n">
        <v>4472.13</v>
      </c>
      <c r="BE3747" s="493" t="n">
        <v>4019.01</v>
      </c>
      <c r="BF3747" s="493" t="n">
        <v>6138.75</v>
      </c>
      <c r="BG3747" s="493" t="n">
        <v>4551.9</v>
      </c>
      <c r="BH3747" s="493" t="n">
        <v>3925.62</v>
      </c>
      <c r="BI3747" s="493" t="n">
        <v>5257.66</v>
      </c>
      <c r="BJ3747" s="493" t="n">
        <v>5072.37</v>
      </c>
      <c r="BK3747" s="493" t="n">
        <v>6900.06</v>
      </c>
      <c r="BL3747" s="493" t="n">
        <v>4773.84</v>
      </c>
      <c r="BM3747" s="493" t="n">
        <v>4519.53</v>
      </c>
      <c r="BN3747" s="493" t="n">
        <v>4105.18</v>
      </c>
      <c r="BO3747" s="493" t="n">
        <v>6399.3</v>
      </c>
      <c r="BP3747" s="493" t="n">
        <v>5900.28</v>
      </c>
      <c r="BQ3747" s="493" t="n">
        <v>3702.12</v>
      </c>
      <c r="BR3747" s="493" t="n">
        <v>8627.620000000001</v>
      </c>
      <c r="BS3747" s="493" t="n">
        <v>6206.6</v>
      </c>
      <c r="BT3747" s="493" t="n">
        <v>5516.43</v>
      </c>
      <c r="BU3747" s="493" t="n">
        <v>6149.27</v>
      </c>
      <c r="BV3747" s="493" t="n">
        <v>5772.7</v>
      </c>
      <c r="BW3747" s="493" t="n">
        <v>5522.82</v>
      </c>
    </row>
    <row r="3748">
      <c r="A3748" t="inlineStr">
        <is>
          <t>[C9D3] Angiotensin-II 길항제 칼슘길항제 복합제</t>
        </is>
      </c>
      <c r="B3748" t="inlineStr">
        <is>
          <t>오가논</t>
        </is>
      </c>
      <c r="C3748" t="inlineStr">
        <is>
          <t>코자 엑스큐</t>
        </is>
      </c>
      <c r="D3748" t="inlineStr">
        <is>
          <t>오가논</t>
        </is>
      </c>
      <c r="E3748" t="inlineStr">
        <is>
          <t>amlodipine camsylate,  losartan potassium</t>
        </is>
      </c>
      <c r="F3748" t="inlineStr">
        <is>
          <t>의원</t>
        </is>
      </c>
      <c r="G3748" t="inlineStr">
        <is>
          <t>Generic</t>
        </is>
      </c>
      <c r="H3748" s="493" t="n">
        <v>492458.68</v>
      </c>
      <c r="I3748" s="493" t="n">
        <v>456500.75</v>
      </c>
      <c r="J3748" s="493" t="n">
        <v>526102.36</v>
      </c>
      <c r="K3748" s="493" t="n">
        <v>505794.88</v>
      </c>
      <c r="L3748" s="493" t="n">
        <v>513031.82</v>
      </c>
      <c r="M3748" s="493" t="n">
        <v>485504.2</v>
      </c>
      <c r="N3748" s="493" t="n">
        <v>513212.87</v>
      </c>
      <c r="O3748" s="493" t="n">
        <v>479747.16</v>
      </c>
      <c r="P3748" s="493" t="n">
        <v>471909.43</v>
      </c>
      <c r="Q3748" s="493" t="n">
        <v>478229.72</v>
      </c>
      <c r="R3748" s="493" t="n">
        <v>424801.93</v>
      </c>
      <c r="S3748" s="493" t="n">
        <v>105511.13</v>
      </c>
      <c r="T3748" s="493" t="n">
        <v>46996.55</v>
      </c>
      <c r="U3748" s="493" t="n">
        <v>68493.2</v>
      </c>
      <c r="V3748" s="493" t="n">
        <v>85079.69</v>
      </c>
      <c r="W3748" s="493" t="n">
        <v>91771.91</v>
      </c>
      <c r="X3748" s="493" t="n">
        <v>101657.13</v>
      </c>
      <c r="Y3748" s="493" t="n">
        <v>102192.43</v>
      </c>
      <c r="Z3748" s="493" t="n">
        <v>100232.85</v>
      </c>
      <c r="AA3748" s="493" t="n">
        <v>106992.71</v>
      </c>
      <c r="AB3748" s="493" t="n">
        <v>111280.99</v>
      </c>
      <c r="AC3748" s="493" t="n">
        <v>113202.87</v>
      </c>
      <c r="AD3748" s="493" t="n">
        <v>111172.32</v>
      </c>
      <c r="AE3748" s="493" t="n">
        <v>116359.11</v>
      </c>
      <c r="AF3748" s="493" t="n">
        <v>125986.18</v>
      </c>
      <c r="AG3748" s="493" t="n">
        <v>111026.04</v>
      </c>
      <c r="AH3748" s="493" t="n">
        <v>125940.99</v>
      </c>
      <c r="AI3748" s="493" t="n">
        <v>119936.61</v>
      </c>
      <c r="AJ3748" s="493" t="n">
        <v>128479.29</v>
      </c>
      <c r="AK3748" s="493" t="n">
        <v>130270.68</v>
      </c>
      <c r="AL3748" s="493" t="n">
        <v>123940.92</v>
      </c>
      <c r="AM3748" s="493" t="n">
        <v>127967.16</v>
      </c>
      <c r="AN3748" s="493" t="n">
        <v>123524.23</v>
      </c>
      <c r="AO3748" s="493" t="n">
        <v>127682.11</v>
      </c>
      <c r="AP3748" s="493" t="n">
        <v>130517.03</v>
      </c>
      <c r="AQ3748" s="493" t="n">
        <v>126818.47</v>
      </c>
      <c r="AR3748" s="493" t="n">
        <v>136938.42</v>
      </c>
      <c r="AS3748" s="493" t="n">
        <v>130026.69</v>
      </c>
      <c r="AT3748" s="493" t="n">
        <v>139686.56</v>
      </c>
      <c r="AU3748" s="493" t="n">
        <v>130184.62</v>
      </c>
      <c r="AV3748" s="493" t="n">
        <v>142647.04</v>
      </c>
      <c r="AW3748" s="493" t="n">
        <v>121762.74</v>
      </c>
      <c r="AX3748" s="493" t="n">
        <v>147017.36</v>
      </c>
      <c r="AY3748" s="493" t="n">
        <v>117124.51</v>
      </c>
      <c r="AZ3748" s="493" t="n">
        <v>97975.77</v>
      </c>
      <c r="BA3748" s="493" t="n">
        <v>118879.66</v>
      </c>
      <c r="BB3748" s="493" t="n">
        <v>110242.09</v>
      </c>
      <c r="BC3748" s="493" t="n">
        <v>114776.6</v>
      </c>
      <c r="BD3748" s="493" t="n">
        <v>105537.5</v>
      </c>
      <c r="BE3748" s="493" t="n">
        <v>118089.89</v>
      </c>
      <c r="BF3748" s="493" t="n">
        <v>112366.05</v>
      </c>
      <c r="BG3748" s="493" t="n">
        <v>119120.93</v>
      </c>
      <c r="BH3748" s="493" t="n">
        <v>119451.16</v>
      </c>
      <c r="BI3748" s="493" t="n">
        <v>125012.74</v>
      </c>
      <c r="BJ3748" s="493" t="n">
        <v>130687.41</v>
      </c>
      <c r="BK3748" s="493" t="n">
        <v>122654.21</v>
      </c>
      <c r="BL3748" s="493" t="n">
        <v>143089.36</v>
      </c>
      <c r="BM3748" s="493" t="n">
        <v>113796.43</v>
      </c>
      <c r="BN3748" s="493" t="n">
        <v>114615.66</v>
      </c>
      <c r="BO3748" s="493" t="n">
        <v>136699.06</v>
      </c>
      <c r="BP3748" s="493" t="n">
        <v>140490.88</v>
      </c>
      <c r="BQ3748" s="493" t="n">
        <v>108151.52</v>
      </c>
      <c r="BR3748" s="493" t="n">
        <v>130809.4</v>
      </c>
      <c r="BS3748" s="493" t="n">
        <v>130061.82</v>
      </c>
      <c r="BT3748" s="493" t="n">
        <v>118884.31</v>
      </c>
      <c r="BU3748" s="493" t="n">
        <v>131264.59</v>
      </c>
      <c r="BV3748" s="493" t="n">
        <v>143002.53</v>
      </c>
      <c r="BW3748" s="493" t="n">
        <v>121106.21</v>
      </c>
    </row>
    <row r="3749">
      <c r="A3749" t="inlineStr">
        <is>
          <t>[C9D3] Angiotensin-II 길항제 칼슘길항제 복합제</t>
        </is>
      </c>
      <c r="B3749" t="inlineStr">
        <is>
          <t>오가논</t>
        </is>
      </c>
      <c r="C3749" t="inlineStr">
        <is>
          <t>코자 엑스큐</t>
        </is>
      </c>
      <c r="D3749" t="inlineStr">
        <is>
          <t>오가논</t>
        </is>
      </c>
      <c r="E3749" t="inlineStr">
        <is>
          <t>amlodipine camsylate,  losartan potassium</t>
        </is>
      </c>
      <c r="F3749" t="inlineStr">
        <is>
          <t>보건소</t>
        </is>
      </c>
      <c r="G3749" t="inlineStr">
        <is>
          <t>Generic</t>
        </is>
      </c>
      <c r="H3749" s="493" t="n">
        <v>6818.1</v>
      </c>
      <c r="I3749" s="493" t="n">
        <v>15338.1</v>
      </c>
      <c r="J3749" s="493" t="n">
        <v>5679.3</v>
      </c>
      <c r="K3749" s="493" t="n">
        <v>7462.09</v>
      </c>
      <c r="L3749" s="493" t="n">
        <v>11138.1</v>
      </c>
      <c r="M3749" s="493" t="n">
        <v>6954.9</v>
      </c>
      <c r="N3749" s="493" t="n">
        <v>12947.59</v>
      </c>
      <c r="O3749" s="493" t="n">
        <v>18719.1</v>
      </c>
      <c r="P3749" s="493" t="n">
        <v>28254</v>
      </c>
      <c r="Q3749" s="493" t="n">
        <v>6535.2</v>
      </c>
      <c r="R3749" s="493" t="n">
        <v>5880.75</v>
      </c>
      <c r="S3749" s="493" t="n">
        <v>214.2</v>
      </c>
      <c r="T3749" s="493" t="n">
        <v>636.3</v>
      </c>
      <c r="U3749" s="493" t="n">
        <v>18.3</v>
      </c>
      <c r="V3749" s="493" t="n">
        <v>1677.6</v>
      </c>
      <c r="W3749" s="493" t="n">
        <v>1153.8</v>
      </c>
      <c r="X3749" s="493" t="n">
        <v>330.6</v>
      </c>
      <c r="Y3749" s="493" t="n">
        <v>536.7</v>
      </c>
      <c r="Z3749" s="493" t="n">
        <v>701.1</v>
      </c>
      <c r="AA3749" s="493" t="n">
        <v>1090.5</v>
      </c>
      <c r="AB3749" s="493" t="n">
        <v>225</v>
      </c>
      <c r="AC3749" s="493" t="n">
        <v>1951.8</v>
      </c>
      <c r="AD3749" s="493" t="n">
        <v>970.2</v>
      </c>
      <c r="AE3749" s="493" t="n">
        <v>1516.2</v>
      </c>
      <c r="AF3749" s="493" t="n">
        <v>1200.3</v>
      </c>
      <c r="AG3749" s="493" t="n">
        <v>2804.1</v>
      </c>
      <c r="AH3749" s="493" t="n">
        <v>106.8</v>
      </c>
      <c r="AI3749" s="493" t="n">
        <v>1772.1</v>
      </c>
      <c r="AJ3749" s="493" t="n">
        <v>4123.5</v>
      </c>
      <c r="AK3749" s="493" t="n">
        <v>1050.9</v>
      </c>
      <c r="AL3749" s="493" t="n">
        <v>1182</v>
      </c>
      <c r="AM3749" s="493" t="n">
        <v>3836</v>
      </c>
      <c r="AN3749" s="493" t="n">
        <v>8663.549999999999</v>
      </c>
      <c r="AO3749" s="493" t="n">
        <v>671.4</v>
      </c>
      <c r="AP3749" s="493" t="n">
        <v>4208.4</v>
      </c>
      <c r="AQ3749" s="493" t="n">
        <v>3697.95</v>
      </c>
      <c r="AR3749" s="493" t="n">
        <v>2498.7</v>
      </c>
      <c r="AS3749" s="493" t="n">
        <v>1591.98</v>
      </c>
      <c r="AT3749" s="493" t="n">
        <v>3150.3</v>
      </c>
      <c r="AU3749" s="493" t="n">
        <v>3806.1</v>
      </c>
      <c r="AV3749" s="493" t="n">
        <v>4272.9</v>
      </c>
      <c r="AW3749" s="493" t="n">
        <v>6802.05</v>
      </c>
      <c r="AX3749" s="493" t="n">
        <v>986.1</v>
      </c>
      <c r="AY3749" s="493" t="n">
        <v>4575.9</v>
      </c>
      <c r="AZ3749" s="493" t="n">
        <v>2895.3</v>
      </c>
      <c r="BA3749" s="493" t="n">
        <v>2260.2</v>
      </c>
      <c r="BB3749" s="493" t="n">
        <v>1700.85</v>
      </c>
      <c r="BC3749" s="493" t="n">
        <v>5506.2</v>
      </c>
      <c r="BD3749" s="493" t="n">
        <v>1648.5</v>
      </c>
      <c r="BE3749" s="493" t="n">
        <v>3375.86</v>
      </c>
      <c r="BF3749" s="493" t="n">
        <v>4913.25</v>
      </c>
      <c r="BG3749" s="493" t="n">
        <v>1140.6</v>
      </c>
      <c r="BH3749" s="493" t="n">
        <v>3696.6</v>
      </c>
      <c r="BI3749" s="493" t="n">
        <v>4934.7</v>
      </c>
      <c r="BJ3749" s="493" t="n">
        <v>2198.25</v>
      </c>
      <c r="BK3749" s="493" t="n">
        <v>9733.200000000001</v>
      </c>
      <c r="BL3749" s="493" t="n">
        <v>7490.25</v>
      </c>
      <c r="BM3749" s="493" t="n">
        <v>6598</v>
      </c>
      <c r="BN3749" s="493" t="n">
        <v>7581.9</v>
      </c>
      <c r="BO3749" s="493" t="n">
        <v>7860.6</v>
      </c>
      <c r="BP3749" s="493" t="n">
        <v>6353.1</v>
      </c>
      <c r="BQ3749" s="493" t="n">
        <v>9671.700000000001</v>
      </c>
      <c r="BR3749" s="493" t="n">
        <v>3876</v>
      </c>
      <c r="BS3749" s="493" t="n">
        <v>2399.7</v>
      </c>
      <c r="BT3749" s="493" t="n">
        <v>3632.1</v>
      </c>
      <c r="BU3749" s="493" t="n">
        <v>3870.9</v>
      </c>
      <c r="BV3749" s="493" t="n">
        <v>4006.95</v>
      </c>
      <c r="BW3749" s="493" t="n">
        <v>3909.6</v>
      </c>
    </row>
    <row r="3750">
      <c r="A3750" t="inlineStr">
        <is>
          <t>[C9D3] Angiotensin-II 길항제 칼슘길항제 복합제</t>
        </is>
      </c>
      <c r="B3750" t="inlineStr">
        <is>
          <t>오가논</t>
        </is>
      </c>
      <c r="C3750" t="inlineStr">
        <is>
          <t>코자 엑스큐</t>
        </is>
      </c>
      <c r="D3750" t="inlineStr">
        <is>
          <t>오가논</t>
        </is>
      </c>
      <c r="E3750" t="inlineStr">
        <is>
          <t>amlodipine camsylate,  losartan potassium</t>
        </is>
      </c>
      <c r="F3750" t="inlineStr">
        <is>
          <t>기타(치과의원, 치과병원 등)</t>
        </is>
      </c>
      <c r="G3750" t="inlineStr">
        <is>
          <t>Generic</t>
        </is>
      </c>
      <c r="H3750" s="493" t="n">
        <v>620.4</v>
      </c>
      <c r="I3750" s="493" t="n">
        <v>0</v>
      </c>
      <c r="J3750" s="493" t="n">
        <v>978.6</v>
      </c>
      <c r="K3750" s="493" t="n">
        <v>0</v>
      </c>
      <c r="L3750" s="493" t="n">
        <v>0</v>
      </c>
      <c r="M3750" s="493" t="n">
        <v>1092.9</v>
      </c>
      <c r="N3750" s="493" t="n">
        <v>0</v>
      </c>
      <c r="O3750" s="493" t="n">
        <v>0</v>
      </c>
      <c r="P3750" s="493" t="n">
        <v>0</v>
      </c>
      <c r="Q3750" s="493" t="n">
        <v>0</v>
      </c>
      <c r="R3750" s="493" t="n">
        <v>0</v>
      </c>
      <c r="S3750" s="493" t="n">
        <v>0</v>
      </c>
      <c r="T3750" s="493" t="n">
        <v>0</v>
      </c>
      <c r="U3750" s="493" t="n">
        <v>0</v>
      </c>
      <c r="V3750" s="493" t="n">
        <v>0</v>
      </c>
      <c r="W3750" s="493" t="n">
        <v>0</v>
      </c>
      <c r="X3750" s="493" t="n">
        <v>0</v>
      </c>
      <c r="Y3750" s="493" t="n">
        <v>0</v>
      </c>
      <c r="Z3750" s="493" t="n">
        <v>0</v>
      </c>
      <c r="AA3750" s="493" t="n">
        <v>0</v>
      </c>
      <c r="AB3750" s="493" t="n">
        <v>0</v>
      </c>
      <c r="AC3750" s="493" t="n">
        <v>0</v>
      </c>
      <c r="AD3750" s="493" t="n">
        <v>0</v>
      </c>
      <c r="AE3750" s="493" t="n">
        <v>0</v>
      </c>
      <c r="AF3750" s="493" t="n">
        <v>0</v>
      </c>
      <c r="AG3750" s="493" t="n">
        <v>0</v>
      </c>
      <c r="AH3750" s="493" t="n">
        <v>0</v>
      </c>
      <c r="AI3750" s="493" t="n">
        <v>0</v>
      </c>
      <c r="AJ3750" s="493" t="n">
        <v>0</v>
      </c>
      <c r="AK3750" s="493" t="n">
        <v>0</v>
      </c>
      <c r="AL3750" s="493" t="n">
        <v>0</v>
      </c>
      <c r="AM3750" s="493" t="n">
        <v>0</v>
      </c>
      <c r="AN3750" s="493" t="n">
        <v>0</v>
      </c>
      <c r="AO3750" s="493" t="n">
        <v>0</v>
      </c>
      <c r="AP3750" s="493" t="n">
        <v>0</v>
      </c>
      <c r="AQ3750" s="493" t="n">
        <v>0</v>
      </c>
      <c r="AR3750" s="493" t="n">
        <v>0</v>
      </c>
      <c r="AS3750" s="493" t="n">
        <v>0</v>
      </c>
      <c r="AT3750" s="493" t="n">
        <v>0</v>
      </c>
      <c r="AU3750" s="493" t="n">
        <v>0</v>
      </c>
      <c r="AV3750" s="493" t="n">
        <v>0</v>
      </c>
      <c r="AW3750" s="493" t="n">
        <v>0</v>
      </c>
      <c r="AX3750" s="493" t="n">
        <v>0</v>
      </c>
      <c r="AY3750" s="493" t="n">
        <v>0</v>
      </c>
      <c r="AZ3750" s="493" t="n">
        <v>0</v>
      </c>
      <c r="BA3750" s="493" t="n">
        <v>0</v>
      </c>
      <c r="BB3750" s="493" t="n">
        <v>0</v>
      </c>
      <c r="BC3750" s="493" t="n">
        <v>0</v>
      </c>
      <c r="BD3750" s="493" t="n">
        <v>0</v>
      </c>
      <c r="BE3750" s="493" t="n">
        <v>0</v>
      </c>
      <c r="BF3750" s="493" t="n">
        <v>0</v>
      </c>
      <c r="BG3750" s="493" t="n">
        <v>0</v>
      </c>
      <c r="BH3750" s="493" t="n">
        <v>0</v>
      </c>
      <c r="BI3750" s="493" t="n">
        <v>0</v>
      </c>
      <c r="BJ3750" s="493" t="n">
        <v>0</v>
      </c>
      <c r="BK3750" s="493" t="n">
        <v>0</v>
      </c>
      <c r="BL3750" s="493" t="n">
        <v>0</v>
      </c>
      <c r="BM3750" s="493" t="n">
        <v>0</v>
      </c>
      <c r="BN3750" s="493" t="n">
        <v>0</v>
      </c>
      <c r="BO3750" s="493" t="n">
        <v>89.04000000000001</v>
      </c>
      <c r="BP3750" s="493" t="n">
        <v>0</v>
      </c>
      <c r="BQ3750" s="493" t="n">
        <v>0</v>
      </c>
      <c r="BR3750" s="493" t="n">
        <v>0</v>
      </c>
      <c r="BS3750" s="493" t="n">
        <v>0</v>
      </c>
      <c r="BT3750" s="493" t="n">
        <v>0</v>
      </c>
      <c r="BU3750" s="493" t="n">
        <v>0</v>
      </c>
      <c r="BV3750" s="493" t="n">
        <v>0</v>
      </c>
      <c r="BW3750" s="493" t="n">
        <v>0</v>
      </c>
    </row>
    <row r="3751">
      <c r="A3751" t="inlineStr">
        <is>
          <t>[C9D3] Angiotensin-II 길항제 칼슘길항제 복합제</t>
        </is>
      </c>
      <c r="B3751" t="inlineStr">
        <is>
          <t>오스코리아</t>
        </is>
      </c>
      <c r="C3751" t="inlineStr">
        <is>
          <t>텔로스탄</t>
        </is>
      </c>
      <c r="D3751" t="inlineStr">
        <is>
          <t>오스코리아</t>
        </is>
      </c>
      <c r="E3751" t="inlineStr">
        <is>
          <t>amlodipine besylate,  telmisartan</t>
        </is>
      </c>
      <c r="F3751" t="inlineStr">
        <is>
          <t>병원</t>
        </is>
      </c>
      <c r="G3751" t="inlineStr">
        <is>
          <t>Generic</t>
        </is>
      </c>
      <c r="H3751" s="493" t="n">
        <v>1199.1</v>
      </c>
      <c r="I3751" s="493" t="n">
        <v>598.5</v>
      </c>
      <c r="J3751" s="493" t="n">
        <v>240</v>
      </c>
      <c r="K3751" s="493" t="n">
        <v>360</v>
      </c>
      <c r="L3751" s="493" t="n">
        <v>240</v>
      </c>
      <c r="M3751" s="493" t="n">
        <v>959.4</v>
      </c>
      <c r="N3751" s="493" t="n">
        <v>359.1</v>
      </c>
      <c r="O3751" s="493" t="n">
        <v>239.4</v>
      </c>
      <c r="P3751" s="493" t="n">
        <v>633.0599999999999</v>
      </c>
      <c r="Q3751" s="493" t="n">
        <v>550.4</v>
      </c>
      <c r="R3751" s="493" t="n">
        <v>33.6</v>
      </c>
      <c r="S3751" s="493" t="n">
        <v>764.3</v>
      </c>
      <c r="T3751" s="493" t="n">
        <v>1892.52</v>
      </c>
      <c r="U3751" s="493" t="n">
        <v>32.2</v>
      </c>
      <c r="V3751" s="493" t="n">
        <v>626.24</v>
      </c>
      <c r="W3751" s="493" t="n">
        <v>400.25</v>
      </c>
      <c r="X3751" s="493" t="n">
        <v>33.32</v>
      </c>
      <c r="Y3751" s="493" t="n">
        <v>145.18</v>
      </c>
      <c r="Z3751" s="493" t="n">
        <v>484.04</v>
      </c>
      <c r="AA3751" s="493" t="n">
        <v>38.85</v>
      </c>
      <c r="AB3751" s="493" t="n">
        <v>0</v>
      </c>
      <c r="AC3751" s="493" t="n">
        <v>360</v>
      </c>
      <c r="AD3751" s="493" t="n">
        <v>0</v>
      </c>
      <c r="AE3751" s="493" t="n">
        <v>0</v>
      </c>
      <c r="AF3751" s="493" t="n">
        <v>812.7</v>
      </c>
      <c r="AG3751" s="493" t="n">
        <v>31.96</v>
      </c>
      <c r="AH3751" s="493" t="n">
        <v>0</v>
      </c>
      <c r="AI3751" s="493" t="n">
        <v>263.7</v>
      </c>
      <c r="AJ3751" s="493" t="n">
        <v>213.9</v>
      </c>
      <c r="AK3751" s="493" t="n">
        <v>0</v>
      </c>
      <c r="AL3751" s="493" t="n">
        <v>490.5</v>
      </c>
      <c r="AM3751" s="493" t="n">
        <v>0</v>
      </c>
      <c r="AN3751" s="493" t="n">
        <v>0</v>
      </c>
      <c r="AO3751" s="493" t="n">
        <v>776.1</v>
      </c>
      <c r="AP3751" s="493" t="n">
        <v>0</v>
      </c>
      <c r="AQ3751" s="493" t="n">
        <v>477</v>
      </c>
      <c r="AR3751" s="493" t="n">
        <v>1251.6</v>
      </c>
      <c r="AS3751" s="493" t="n">
        <v>222</v>
      </c>
      <c r="AT3751" s="493" t="n">
        <v>120</v>
      </c>
      <c r="AU3751" s="493" t="n">
        <v>838.8</v>
      </c>
      <c r="AV3751" s="493" t="n">
        <v>120</v>
      </c>
      <c r="AW3751" s="493" t="n">
        <v>479.4</v>
      </c>
      <c r="AX3751" s="493" t="n">
        <v>1082.7</v>
      </c>
      <c r="AY3751" s="493" t="n">
        <v>239.4</v>
      </c>
      <c r="AZ3751" s="493" t="n">
        <v>0</v>
      </c>
      <c r="BA3751" s="493" t="n">
        <v>238.8</v>
      </c>
      <c r="BB3751" s="493" t="n">
        <v>0</v>
      </c>
      <c r="BC3751" s="493" t="n">
        <v>844.8</v>
      </c>
      <c r="BD3751" s="493" t="n">
        <v>0</v>
      </c>
      <c r="BE3751" s="493" t="n">
        <v>0</v>
      </c>
      <c r="BF3751" s="493" t="n">
        <v>357.3</v>
      </c>
      <c r="BG3751" s="493" t="n">
        <v>0</v>
      </c>
      <c r="BH3751" s="493" t="n">
        <v>0</v>
      </c>
      <c r="BI3751" s="493" t="n">
        <v>361.8</v>
      </c>
      <c r="BJ3751" s="493" t="n">
        <v>0</v>
      </c>
      <c r="BK3751" s="493" t="n">
        <v>0</v>
      </c>
      <c r="BL3751" s="493" t="n">
        <v>0</v>
      </c>
      <c r="BM3751" s="493" t="n">
        <v>0</v>
      </c>
      <c r="BN3751" s="493" t="n">
        <v>0</v>
      </c>
      <c r="BO3751" s="493" t="n">
        <v>361.8</v>
      </c>
      <c r="BP3751" s="493" t="n">
        <v>240</v>
      </c>
      <c r="BQ3751" s="493" t="n">
        <v>0</v>
      </c>
      <c r="BR3751" s="493" t="n">
        <v>0</v>
      </c>
      <c r="BS3751" s="493" t="n">
        <v>0</v>
      </c>
      <c r="BT3751" s="493" t="n">
        <v>0</v>
      </c>
      <c r="BU3751" s="493" t="n">
        <v>0</v>
      </c>
      <c r="BV3751" s="493" t="n">
        <v>0</v>
      </c>
      <c r="BW3751" s="493" t="n">
        <v>0</v>
      </c>
    </row>
    <row r="3752">
      <c r="A3752" t="inlineStr">
        <is>
          <t>[C9D3] Angiotensin-II 길항제 칼슘길항제 복합제</t>
        </is>
      </c>
      <c r="B3752" t="inlineStr">
        <is>
          <t>오스코리아</t>
        </is>
      </c>
      <c r="C3752" t="inlineStr">
        <is>
          <t>텔로스탄</t>
        </is>
      </c>
      <c r="D3752" t="inlineStr">
        <is>
          <t>오스코리아</t>
        </is>
      </c>
      <c r="E3752" t="inlineStr">
        <is>
          <t>amlodipine besylate,  telmisartan</t>
        </is>
      </c>
      <c r="F3752" t="inlineStr">
        <is>
          <t>의원</t>
        </is>
      </c>
      <c r="G3752" t="inlineStr">
        <is>
          <t>Generic</t>
        </is>
      </c>
      <c r="H3752" s="493" t="n">
        <v>15926.82</v>
      </c>
      <c r="I3752" s="493" t="n">
        <v>15274.5</v>
      </c>
      <c r="J3752" s="493" t="n">
        <v>16461.08</v>
      </c>
      <c r="K3752" s="493" t="n">
        <v>18146.48</v>
      </c>
      <c r="L3752" s="493" t="n">
        <v>15595.11</v>
      </c>
      <c r="M3752" s="493" t="n">
        <v>21576.28</v>
      </c>
      <c r="N3752" s="493" t="n">
        <v>18796.47</v>
      </c>
      <c r="O3752" s="493" t="n">
        <v>16544.16</v>
      </c>
      <c r="P3752" s="493" t="n">
        <v>20292.8</v>
      </c>
      <c r="Q3752" s="493" t="n">
        <v>16292.3</v>
      </c>
      <c r="R3752" s="493" t="n">
        <v>19997.14</v>
      </c>
      <c r="S3752" s="493" t="n">
        <v>23041.94</v>
      </c>
      <c r="T3752" s="493" t="n">
        <v>28137.41</v>
      </c>
      <c r="U3752" s="493" t="n">
        <v>24586.9</v>
      </c>
      <c r="V3752" s="493" t="n">
        <v>26793.02</v>
      </c>
      <c r="W3752" s="493" t="n">
        <v>24984.24</v>
      </c>
      <c r="X3752" s="493" t="n">
        <v>28133.48</v>
      </c>
      <c r="Y3752" s="493" t="n">
        <v>25852.34</v>
      </c>
      <c r="Z3752" s="493" t="n">
        <v>29842.59</v>
      </c>
      <c r="AA3752" s="493" t="n">
        <v>32701.56</v>
      </c>
      <c r="AB3752" s="493" t="n">
        <v>30563.54</v>
      </c>
      <c r="AC3752" s="493" t="n">
        <v>33055.92</v>
      </c>
      <c r="AD3752" s="493" t="n">
        <v>31977.31</v>
      </c>
      <c r="AE3752" s="493" t="n">
        <v>36692.32</v>
      </c>
      <c r="AF3752" s="493" t="n">
        <v>34188.98</v>
      </c>
      <c r="AG3752" s="493" t="n">
        <v>27291.48</v>
      </c>
      <c r="AH3752" s="493" t="n">
        <v>29888.13</v>
      </c>
      <c r="AI3752" s="493" t="n">
        <v>27853.34</v>
      </c>
      <c r="AJ3752" s="493" t="n">
        <v>29748.94</v>
      </c>
      <c r="AK3752" s="493" t="n">
        <v>23674.19</v>
      </c>
      <c r="AL3752" s="493" t="n">
        <v>13069.68</v>
      </c>
      <c r="AM3752" s="493" t="n">
        <v>13791.13</v>
      </c>
      <c r="AN3752" s="493" t="n">
        <v>9627.76</v>
      </c>
      <c r="AO3752" s="493" t="n">
        <v>10054.27</v>
      </c>
      <c r="AP3752" s="493" t="n">
        <v>9462.6</v>
      </c>
      <c r="AQ3752" s="493" t="n">
        <v>9275.68</v>
      </c>
      <c r="AR3752" s="493" t="n">
        <v>10314.93</v>
      </c>
      <c r="AS3752" s="493" t="n">
        <v>10394.7</v>
      </c>
      <c r="AT3752" s="493" t="n">
        <v>7837.05</v>
      </c>
      <c r="AU3752" s="493" t="n">
        <v>8703.6</v>
      </c>
      <c r="AV3752" s="493" t="n">
        <v>9192.1</v>
      </c>
      <c r="AW3752" s="493" t="n">
        <v>7539.6</v>
      </c>
      <c r="AX3752" s="493" t="n">
        <v>8104.38</v>
      </c>
      <c r="AY3752" s="493" t="n">
        <v>13298.21</v>
      </c>
      <c r="AZ3752" s="493" t="n">
        <v>7734.46</v>
      </c>
      <c r="BA3752" s="493" t="n">
        <v>10543.8</v>
      </c>
      <c r="BB3752" s="493" t="n">
        <v>10777.95</v>
      </c>
      <c r="BC3752" s="493" t="n">
        <v>11525.75</v>
      </c>
      <c r="BD3752" s="493" t="n">
        <v>8867.6</v>
      </c>
      <c r="BE3752" s="493" t="n">
        <v>8184.36</v>
      </c>
      <c r="BF3752" s="493" t="n">
        <v>6952.97</v>
      </c>
      <c r="BG3752" s="493" t="n">
        <v>6976.2</v>
      </c>
      <c r="BH3752" s="493" t="n">
        <v>8292.809999999999</v>
      </c>
      <c r="BI3752" s="493" t="n">
        <v>6958.8</v>
      </c>
      <c r="BJ3752" s="493" t="n">
        <v>6823.04</v>
      </c>
      <c r="BK3752" s="493" t="n">
        <v>6806.78</v>
      </c>
      <c r="BL3752" s="493" t="n">
        <v>6406.82</v>
      </c>
      <c r="BM3752" s="493" t="n">
        <v>6963.5</v>
      </c>
      <c r="BN3752" s="493" t="n">
        <v>4405.1</v>
      </c>
      <c r="BO3752" s="493" t="n">
        <v>8715.1</v>
      </c>
      <c r="BP3752" s="493" t="n">
        <v>8483.4</v>
      </c>
      <c r="BQ3752" s="493" t="n">
        <v>5920.97</v>
      </c>
      <c r="BR3752" s="493" t="n">
        <v>3406.8</v>
      </c>
      <c r="BS3752" s="493" t="n">
        <v>1941.15</v>
      </c>
      <c r="BT3752" s="493" t="n">
        <v>0</v>
      </c>
      <c r="BU3752" s="493" t="n">
        <v>0</v>
      </c>
      <c r="BV3752" s="493" t="n">
        <v>0</v>
      </c>
      <c r="BW3752" s="493" t="n">
        <v>0</v>
      </c>
    </row>
    <row r="3753">
      <c r="A3753" t="inlineStr">
        <is>
          <t>[C9D3] Angiotensin-II 길항제 칼슘길항제 복합제</t>
        </is>
      </c>
      <c r="B3753" t="inlineStr">
        <is>
          <t>오스코리아</t>
        </is>
      </c>
      <c r="C3753" t="inlineStr">
        <is>
          <t>텔로스탄</t>
        </is>
      </c>
      <c r="D3753" t="inlineStr">
        <is>
          <t>오스코리아</t>
        </is>
      </c>
      <c r="E3753" t="inlineStr">
        <is>
          <t>amlodipine besylate,  telmisartan</t>
        </is>
      </c>
      <c r="F3753" t="inlineStr">
        <is>
          <t>보건소</t>
        </is>
      </c>
      <c r="G3753" t="inlineStr">
        <is>
          <t>Generic</t>
        </is>
      </c>
      <c r="H3753" s="493" t="n">
        <v>0</v>
      </c>
      <c r="I3753" s="493" t="n">
        <v>1098</v>
      </c>
      <c r="J3753" s="493" t="n">
        <v>429.3</v>
      </c>
      <c r="K3753" s="493" t="n">
        <v>0</v>
      </c>
      <c r="L3753" s="493" t="n">
        <v>891.3</v>
      </c>
      <c r="M3753" s="493" t="n">
        <v>0</v>
      </c>
      <c r="N3753" s="493" t="n">
        <v>1320</v>
      </c>
      <c r="O3753" s="493" t="n">
        <v>6702.6</v>
      </c>
      <c r="P3753" s="493" t="n">
        <v>1862.4</v>
      </c>
      <c r="Q3753" s="493" t="n">
        <v>2049.6</v>
      </c>
      <c r="R3753" s="493" t="n">
        <v>2625.9</v>
      </c>
      <c r="S3753" s="493" t="n">
        <v>2202.6</v>
      </c>
      <c r="T3753" s="493" t="n">
        <v>1786.2</v>
      </c>
      <c r="U3753" s="493" t="n">
        <v>4383</v>
      </c>
      <c r="V3753" s="493" t="n">
        <v>1099.8</v>
      </c>
      <c r="W3753" s="493" t="n">
        <v>1566</v>
      </c>
      <c r="X3753" s="493" t="n">
        <v>2179.8</v>
      </c>
      <c r="Y3753" s="493" t="n">
        <v>1548</v>
      </c>
      <c r="Z3753" s="493" t="n">
        <v>1828.8</v>
      </c>
      <c r="AA3753" s="493" t="n">
        <v>2851.2</v>
      </c>
      <c r="AB3753" s="493" t="n">
        <v>849.3</v>
      </c>
      <c r="AC3753" s="493" t="n">
        <v>3627.6</v>
      </c>
      <c r="AD3753" s="493" t="n">
        <v>1211.1</v>
      </c>
      <c r="AE3753" s="493" t="n">
        <v>1128.6</v>
      </c>
      <c r="AF3753" s="493" t="n">
        <v>1383.6</v>
      </c>
      <c r="AG3753" s="493" t="n">
        <v>1234.8</v>
      </c>
      <c r="AH3753" s="493" t="n">
        <v>1585.2</v>
      </c>
      <c r="AI3753" s="493" t="n">
        <v>2084.4</v>
      </c>
      <c r="AJ3753" s="493" t="n">
        <v>1810.8</v>
      </c>
      <c r="AK3753" s="493" t="n">
        <v>2100.3</v>
      </c>
      <c r="AL3753" s="493" t="n">
        <v>452.7</v>
      </c>
      <c r="AM3753" s="493" t="n">
        <v>1748.4</v>
      </c>
      <c r="AN3753" s="493" t="n">
        <v>981</v>
      </c>
      <c r="AO3753" s="493" t="n">
        <v>1744.8</v>
      </c>
      <c r="AP3753" s="493" t="n">
        <v>223.8</v>
      </c>
      <c r="AQ3753" s="493" t="n">
        <v>1128</v>
      </c>
      <c r="AR3753" s="493" t="n">
        <v>438.3</v>
      </c>
      <c r="AS3753" s="493" t="n">
        <v>664.2</v>
      </c>
      <c r="AT3753" s="493" t="n">
        <v>696</v>
      </c>
      <c r="AU3753" s="493" t="n">
        <v>445.8</v>
      </c>
      <c r="AV3753" s="493" t="n">
        <v>190.2</v>
      </c>
      <c r="AW3753" s="493" t="n">
        <v>945</v>
      </c>
      <c r="AX3753" s="493" t="n">
        <v>819</v>
      </c>
      <c r="AY3753" s="493" t="n">
        <v>0</v>
      </c>
      <c r="AZ3753" s="493" t="n">
        <v>0</v>
      </c>
      <c r="BA3753" s="493" t="n">
        <v>0</v>
      </c>
      <c r="BB3753" s="493" t="n">
        <v>0</v>
      </c>
      <c r="BC3753" s="493" t="n">
        <v>1413</v>
      </c>
      <c r="BD3753" s="493" t="n">
        <v>1003.5</v>
      </c>
      <c r="BE3753" s="493" t="n">
        <v>1107.9</v>
      </c>
      <c r="BF3753" s="493" t="n">
        <v>0</v>
      </c>
      <c r="BG3753" s="493" t="n">
        <v>0</v>
      </c>
      <c r="BH3753" s="493" t="n">
        <v>0</v>
      </c>
      <c r="BI3753" s="493" t="n">
        <v>0</v>
      </c>
      <c r="BJ3753" s="493" t="n">
        <v>0</v>
      </c>
      <c r="BK3753" s="493" t="n">
        <v>0</v>
      </c>
      <c r="BL3753" s="493" t="n">
        <v>0</v>
      </c>
      <c r="BM3753" s="493" t="n">
        <v>0</v>
      </c>
      <c r="BN3753" s="493" t="n">
        <v>0</v>
      </c>
      <c r="BO3753" s="493" t="n">
        <v>0</v>
      </c>
      <c r="BP3753" s="493" t="n">
        <v>0</v>
      </c>
      <c r="BQ3753" s="493" t="n">
        <v>0</v>
      </c>
      <c r="BR3753" s="493" t="n">
        <v>0</v>
      </c>
      <c r="BS3753" s="493" t="n">
        <v>0</v>
      </c>
      <c r="BT3753" s="493" t="n">
        <v>0</v>
      </c>
      <c r="BU3753" s="493" t="n">
        <v>0</v>
      </c>
      <c r="BV3753" s="493" t="n">
        <v>0</v>
      </c>
      <c r="BW3753" s="493" t="n">
        <v>0</v>
      </c>
    </row>
    <row r="3754">
      <c r="A3754" t="inlineStr">
        <is>
          <t>[C9D3] Angiotensin-II 길항제 칼슘길항제 복합제</t>
        </is>
      </c>
      <c r="B3754" t="inlineStr">
        <is>
          <t>오스코리아</t>
        </is>
      </c>
      <c r="C3754" t="inlineStr">
        <is>
          <t>텔로스탄</t>
        </is>
      </c>
      <c r="D3754" t="inlineStr">
        <is>
          <t>오스코리아</t>
        </is>
      </c>
      <c r="E3754" t="inlineStr">
        <is>
          <t>amlodipine besylate,  telmisartan</t>
        </is>
      </c>
      <c r="F3754" t="inlineStr">
        <is>
          <t>기타(치과의원, 치과병원 등)</t>
        </is>
      </c>
      <c r="G3754" t="inlineStr">
        <is>
          <t>Generic</t>
        </is>
      </c>
      <c r="H3754" s="493" t="n">
        <v>0</v>
      </c>
      <c r="I3754" s="493" t="n">
        <v>0</v>
      </c>
      <c r="J3754" s="493" t="n">
        <v>0</v>
      </c>
      <c r="K3754" s="493" t="n">
        <v>128.4</v>
      </c>
      <c r="L3754" s="493" t="n">
        <v>16.73</v>
      </c>
      <c r="M3754" s="493" t="n">
        <v>0</v>
      </c>
      <c r="N3754" s="493" t="n">
        <v>0</v>
      </c>
      <c r="O3754" s="493" t="n">
        <v>0</v>
      </c>
      <c r="P3754" s="493" t="n">
        <v>0</v>
      </c>
      <c r="Q3754" s="493" t="n">
        <v>0</v>
      </c>
      <c r="R3754" s="493" t="n">
        <v>0</v>
      </c>
      <c r="S3754" s="493" t="n">
        <v>0</v>
      </c>
      <c r="T3754" s="493" t="n">
        <v>0</v>
      </c>
      <c r="U3754" s="493" t="n">
        <v>0</v>
      </c>
      <c r="V3754" s="493" t="n">
        <v>0</v>
      </c>
      <c r="W3754" s="493" t="n">
        <v>0</v>
      </c>
      <c r="X3754" s="493" t="n">
        <v>0</v>
      </c>
      <c r="Y3754" s="493" t="n">
        <v>0</v>
      </c>
      <c r="Z3754" s="493" t="n">
        <v>0</v>
      </c>
      <c r="AA3754" s="493" t="n">
        <v>0</v>
      </c>
      <c r="AB3754" s="493" t="n">
        <v>0</v>
      </c>
      <c r="AC3754" s="493" t="n">
        <v>0</v>
      </c>
      <c r="AD3754" s="493" t="n">
        <v>0</v>
      </c>
      <c r="AE3754" s="493" t="n">
        <v>0</v>
      </c>
      <c r="AF3754" s="493" t="n">
        <v>0</v>
      </c>
      <c r="AG3754" s="493" t="n">
        <v>0</v>
      </c>
      <c r="AH3754" s="493" t="n">
        <v>0</v>
      </c>
      <c r="AI3754" s="493" t="n">
        <v>0</v>
      </c>
      <c r="AJ3754" s="493" t="n">
        <v>0</v>
      </c>
      <c r="AK3754" s="493" t="n">
        <v>0</v>
      </c>
      <c r="AL3754" s="493" t="n">
        <v>0</v>
      </c>
      <c r="AM3754" s="493" t="n">
        <v>0</v>
      </c>
      <c r="AN3754" s="493" t="n">
        <v>0</v>
      </c>
      <c r="AO3754" s="493" t="n">
        <v>0</v>
      </c>
      <c r="AP3754" s="493" t="n">
        <v>0</v>
      </c>
      <c r="AQ3754" s="493" t="n">
        <v>0</v>
      </c>
      <c r="AR3754" s="493" t="n">
        <v>0</v>
      </c>
      <c r="AS3754" s="493" t="n">
        <v>0</v>
      </c>
      <c r="AT3754" s="493" t="n">
        <v>0</v>
      </c>
      <c r="AU3754" s="493" t="n">
        <v>0</v>
      </c>
      <c r="AV3754" s="493" t="n">
        <v>0</v>
      </c>
      <c r="AW3754" s="493" t="n">
        <v>0</v>
      </c>
      <c r="AX3754" s="493" t="n">
        <v>0</v>
      </c>
      <c r="AY3754" s="493" t="n">
        <v>0</v>
      </c>
      <c r="AZ3754" s="493" t="n">
        <v>0</v>
      </c>
      <c r="BA3754" s="493" t="n">
        <v>0</v>
      </c>
      <c r="BB3754" s="493" t="n">
        <v>0</v>
      </c>
      <c r="BC3754" s="493" t="n">
        <v>0</v>
      </c>
      <c r="BD3754" s="493" t="n">
        <v>0</v>
      </c>
      <c r="BE3754" s="493" t="n">
        <v>0</v>
      </c>
      <c r="BF3754" s="493" t="n">
        <v>0</v>
      </c>
      <c r="BG3754" s="493" t="n">
        <v>0</v>
      </c>
      <c r="BH3754" s="493" t="n">
        <v>0</v>
      </c>
      <c r="BI3754" s="493" t="n">
        <v>0</v>
      </c>
      <c r="BJ3754" s="493" t="n">
        <v>0</v>
      </c>
      <c r="BK3754" s="493" t="n">
        <v>0</v>
      </c>
      <c r="BL3754" s="493" t="n">
        <v>0</v>
      </c>
      <c r="BM3754" s="493" t="n">
        <v>0</v>
      </c>
      <c r="BN3754" s="493" t="n">
        <v>0</v>
      </c>
      <c r="BO3754" s="493" t="n">
        <v>0</v>
      </c>
      <c r="BP3754" s="493" t="n">
        <v>0</v>
      </c>
      <c r="BQ3754" s="493" t="n">
        <v>0</v>
      </c>
      <c r="BR3754" s="493" t="n">
        <v>0</v>
      </c>
      <c r="BS3754" s="493" t="n">
        <v>0</v>
      </c>
      <c r="BT3754" s="493" t="n">
        <v>0</v>
      </c>
      <c r="BU3754" s="493" t="n">
        <v>0</v>
      </c>
      <c r="BV3754" s="493" t="n">
        <v>0</v>
      </c>
      <c r="BW3754" s="493" t="n">
        <v>0</v>
      </c>
    </row>
    <row r="3755">
      <c r="A3755" t="inlineStr">
        <is>
          <t>[C9D3] Angiotensin-II 길항제 칼슘길항제 복합제</t>
        </is>
      </c>
      <c r="B3755" t="inlineStr">
        <is>
          <t>오스틴</t>
        </is>
      </c>
      <c r="C3755" t="inlineStr">
        <is>
          <t>바살핀</t>
        </is>
      </c>
      <c r="D3755" t="inlineStr">
        <is>
          <t>오스틴</t>
        </is>
      </c>
      <c r="E3755" t="inlineStr">
        <is>
          <t>amlodipine besylate,  valsartan</t>
        </is>
      </c>
      <c r="F3755" t="inlineStr">
        <is>
          <t>종합병원</t>
        </is>
      </c>
      <c r="G3755" t="inlineStr">
        <is>
          <t>Generic</t>
        </is>
      </c>
      <c r="H3755" s="493" t="n">
        <v>0</v>
      </c>
      <c r="I3755" s="493" t="n">
        <v>0</v>
      </c>
      <c r="J3755" s="493" t="n">
        <v>0</v>
      </c>
      <c r="K3755" s="493" t="n">
        <v>0</v>
      </c>
      <c r="L3755" s="493" t="n">
        <v>0</v>
      </c>
      <c r="M3755" s="493" t="n">
        <v>0</v>
      </c>
      <c r="N3755" s="493" t="n">
        <v>0</v>
      </c>
      <c r="O3755" s="493" t="n">
        <v>0</v>
      </c>
      <c r="P3755" s="493" t="n">
        <v>0</v>
      </c>
      <c r="Q3755" s="493" t="n">
        <v>0</v>
      </c>
      <c r="R3755" s="493" t="n">
        <v>0</v>
      </c>
      <c r="S3755" s="493" t="n">
        <v>0</v>
      </c>
      <c r="T3755" s="493" t="n">
        <v>0</v>
      </c>
      <c r="U3755" s="493" t="n">
        <v>0</v>
      </c>
      <c r="V3755" s="493" t="n">
        <v>0</v>
      </c>
      <c r="W3755" s="493" t="n">
        <v>0</v>
      </c>
      <c r="X3755" s="493" t="n">
        <v>0</v>
      </c>
      <c r="Y3755" s="493" t="n">
        <v>0</v>
      </c>
      <c r="Z3755" s="493" t="n">
        <v>0</v>
      </c>
      <c r="AA3755" s="493" t="n">
        <v>0</v>
      </c>
      <c r="AB3755" s="493" t="n">
        <v>0</v>
      </c>
      <c r="AC3755" s="493" t="n">
        <v>0</v>
      </c>
      <c r="AD3755" s="493" t="n">
        <v>0</v>
      </c>
      <c r="AE3755" s="493" t="n">
        <v>0</v>
      </c>
      <c r="AF3755" s="493" t="n">
        <v>0</v>
      </c>
      <c r="AG3755" s="493" t="n">
        <v>0</v>
      </c>
      <c r="AH3755" s="493" t="n">
        <v>0</v>
      </c>
      <c r="AI3755" s="493" t="n">
        <v>0</v>
      </c>
      <c r="AJ3755" s="493" t="n">
        <v>0</v>
      </c>
      <c r="AK3755" s="493" t="n">
        <v>0</v>
      </c>
      <c r="AL3755" s="493" t="n">
        <v>0</v>
      </c>
      <c r="AM3755" s="493" t="n">
        <v>0</v>
      </c>
      <c r="AN3755" s="493" t="n">
        <v>0</v>
      </c>
      <c r="AO3755" s="493" t="n">
        <v>0</v>
      </c>
      <c r="AP3755" s="493" t="n">
        <v>0</v>
      </c>
      <c r="AQ3755" s="493" t="n">
        <v>60.48</v>
      </c>
      <c r="AR3755" s="493" t="n">
        <v>565.1799999999999</v>
      </c>
      <c r="AS3755" s="493" t="n">
        <v>0</v>
      </c>
      <c r="AT3755" s="493" t="n">
        <v>0</v>
      </c>
      <c r="AU3755" s="493" t="n">
        <v>0</v>
      </c>
      <c r="AV3755" s="493" t="n">
        <v>0</v>
      </c>
      <c r="AW3755" s="493" t="n">
        <v>0</v>
      </c>
      <c r="AX3755" s="493" t="n">
        <v>0</v>
      </c>
      <c r="AY3755" s="493" t="n">
        <v>0</v>
      </c>
      <c r="AZ3755" s="493" t="n">
        <v>0</v>
      </c>
      <c r="BA3755" s="493" t="n">
        <v>0</v>
      </c>
      <c r="BB3755" s="493" t="n">
        <v>0</v>
      </c>
      <c r="BC3755" s="493" t="n">
        <v>0</v>
      </c>
      <c r="BD3755" s="493" t="n">
        <v>0</v>
      </c>
      <c r="BE3755" s="493" t="n">
        <v>0</v>
      </c>
      <c r="BF3755" s="493" t="n">
        <v>0</v>
      </c>
      <c r="BG3755" s="493" t="n">
        <v>0</v>
      </c>
      <c r="BH3755" s="493" t="n">
        <v>0</v>
      </c>
      <c r="BI3755" s="493" t="n">
        <v>0</v>
      </c>
      <c r="BJ3755" s="493" t="n">
        <v>0</v>
      </c>
      <c r="BK3755" s="493" t="n">
        <v>0</v>
      </c>
      <c r="BL3755" s="493" t="n">
        <v>0</v>
      </c>
      <c r="BM3755" s="493" t="n">
        <v>0</v>
      </c>
      <c r="BN3755" s="493" t="n">
        <v>0</v>
      </c>
      <c r="BO3755" s="493" t="n">
        <v>0</v>
      </c>
      <c r="BP3755" s="493" t="n">
        <v>0</v>
      </c>
      <c r="BQ3755" s="493" t="n">
        <v>0</v>
      </c>
      <c r="BR3755" s="493" t="n">
        <v>0</v>
      </c>
      <c r="BS3755" s="493" t="n">
        <v>0</v>
      </c>
      <c r="BT3755" s="493" t="n">
        <v>0</v>
      </c>
      <c r="BU3755" s="493" t="n">
        <v>0</v>
      </c>
      <c r="BV3755" s="493" t="n">
        <v>0</v>
      </c>
      <c r="BW3755" s="493" t="n">
        <v>0</v>
      </c>
    </row>
    <row r="3756">
      <c r="A3756" t="inlineStr">
        <is>
          <t>[C9D3] Angiotensin-II 길항제 칼슘길항제 복합제</t>
        </is>
      </c>
      <c r="B3756" t="inlineStr">
        <is>
          <t>오스틴</t>
        </is>
      </c>
      <c r="C3756" t="inlineStr">
        <is>
          <t>바살핀</t>
        </is>
      </c>
      <c r="D3756" t="inlineStr">
        <is>
          <t>오스틴</t>
        </is>
      </c>
      <c r="E3756" t="inlineStr">
        <is>
          <t>amlodipine besylate,  valsartan</t>
        </is>
      </c>
      <c r="F3756" t="inlineStr">
        <is>
          <t>병원</t>
        </is>
      </c>
      <c r="G3756" t="inlineStr">
        <is>
          <t>Generic</t>
        </is>
      </c>
      <c r="H3756" s="493" t="n">
        <v>0</v>
      </c>
      <c r="I3756" s="493" t="n">
        <v>0</v>
      </c>
      <c r="J3756" s="493" t="n">
        <v>0</v>
      </c>
      <c r="K3756" s="493" t="n">
        <v>0</v>
      </c>
      <c r="L3756" s="493" t="n">
        <v>0</v>
      </c>
      <c r="M3756" s="493" t="n">
        <v>0</v>
      </c>
      <c r="N3756" s="493" t="n">
        <v>0</v>
      </c>
      <c r="O3756" s="493" t="n">
        <v>0</v>
      </c>
      <c r="P3756" s="493" t="n">
        <v>0</v>
      </c>
      <c r="Q3756" s="493" t="n">
        <v>0</v>
      </c>
      <c r="R3756" s="493" t="n">
        <v>0</v>
      </c>
      <c r="S3756" s="493" t="n">
        <v>0</v>
      </c>
      <c r="T3756" s="493" t="n">
        <v>0</v>
      </c>
      <c r="U3756" s="493" t="n">
        <v>0</v>
      </c>
      <c r="V3756" s="493" t="n">
        <v>0</v>
      </c>
      <c r="W3756" s="493" t="n">
        <v>0</v>
      </c>
      <c r="X3756" s="493" t="n">
        <v>0</v>
      </c>
      <c r="Y3756" s="493" t="n">
        <v>0</v>
      </c>
      <c r="Z3756" s="493" t="n">
        <v>0</v>
      </c>
      <c r="AA3756" s="493" t="n">
        <v>0</v>
      </c>
      <c r="AB3756" s="493" t="n">
        <v>719.4</v>
      </c>
      <c r="AC3756" s="493" t="n">
        <v>0</v>
      </c>
      <c r="AD3756" s="493" t="n">
        <v>720</v>
      </c>
      <c r="AE3756" s="493" t="n">
        <v>0</v>
      </c>
      <c r="AF3756" s="493" t="n">
        <v>480</v>
      </c>
      <c r="AG3756" s="493" t="n">
        <v>240</v>
      </c>
      <c r="AH3756" s="493" t="n">
        <v>960</v>
      </c>
      <c r="AI3756" s="493" t="n">
        <v>240</v>
      </c>
      <c r="AJ3756" s="493" t="n">
        <v>360</v>
      </c>
      <c r="AK3756" s="493" t="n">
        <v>240</v>
      </c>
      <c r="AL3756" s="493" t="n">
        <v>1080</v>
      </c>
      <c r="AM3756" s="493" t="n">
        <v>480.3</v>
      </c>
      <c r="AN3756" s="493" t="n">
        <v>1558.8</v>
      </c>
      <c r="AO3756" s="493" t="n">
        <v>0</v>
      </c>
      <c r="AP3756" s="493" t="n">
        <v>120</v>
      </c>
      <c r="AQ3756" s="493" t="n">
        <v>120</v>
      </c>
      <c r="AR3756" s="493" t="n">
        <v>495.6</v>
      </c>
      <c r="AS3756" s="493" t="n">
        <v>240</v>
      </c>
      <c r="AT3756" s="493" t="n">
        <v>120</v>
      </c>
      <c r="AU3756" s="493" t="n">
        <v>0</v>
      </c>
      <c r="AV3756" s="493" t="n">
        <v>120</v>
      </c>
      <c r="AW3756" s="493" t="n">
        <v>120.9</v>
      </c>
      <c r="AX3756" s="493" t="n">
        <v>243.6</v>
      </c>
      <c r="AY3756" s="493" t="n">
        <v>363.6</v>
      </c>
      <c r="AZ3756" s="493" t="n">
        <v>241.8</v>
      </c>
      <c r="BA3756" s="493" t="n">
        <v>121.2</v>
      </c>
      <c r="BB3756" s="493" t="n">
        <v>121.2</v>
      </c>
      <c r="BC3756" s="493" t="n">
        <v>930.9</v>
      </c>
      <c r="BD3756" s="493" t="n">
        <v>121.2</v>
      </c>
      <c r="BE3756" s="493" t="n">
        <v>121.2</v>
      </c>
      <c r="BF3756" s="493" t="n">
        <v>122.1</v>
      </c>
      <c r="BG3756" s="493" t="n">
        <v>121.2</v>
      </c>
      <c r="BH3756" s="493" t="n">
        <v>120.6</v>
      </c>
      <c r="BI3756" s="493" t="n">
        <v>0</v>
      </c>
      <c r="BJ3756" s="493" t="n">
        <v>0</v>
      </c>
      <c r="BK3756" s="493" t="n">
        <v>0</v>
      </c>
      <c r="BL3756" s="493" t="n">
        <v>0</v>
      </c>
      <c r="BM3756" s="493" t="n">
        <v>0</v>
      </c>
      <c r="BN3756" s="493" t="n">
        <v>0</v>
      </c>
      <c r="BO3756" s="493" t="n">
        <v>0</v>
      </c>
      <c r="BP3756" s="493" t="n">
        <v>0</v>
      </c>
      <c r="BQ3756" s="493" t="n">
        <v>0</v>
      </c>
      <c r="BR3756" s="493" t="n">
        <v>0</v>
      </c>
      <c r="BS3756" s="493" t="n">
        <v>0</v>
      </c>
      <c r="BT3756" s="493" t="n">
        <v>0</v>
      </c>
      <c r="BU3756" s="493" t="n">
        <v>0</v>
      </c>
      <c r="BV3756" s="493" t="n">
        <v>0</v>
      </c>
      <c r="BW3756" s="493" t="n">
        <v>0</v>
      </c>
    </row>
    <row r="3757">
      <c r="A3757" t="inlineStr">
        <is>
          <t>[C9D3] Angiotensin-II 길항제 칼슘길항제 복합제</t>
        </is>
      </c>
      <c r="B3757" t="inlineStr">
        <is>
          <t>오스틴</t>
        </is>
      </c>
      <c r="C3757" t="inlineStr">
        <is>
          <t>바살핀</t>
        </is>
      </c>
      <c r="D3757" t="inlineStr">
        <is>
          <t>오스틴</t>
        </is>
      </c>
      <c r="E3757" t="inlineStr">
        <is>
          <t>amlodipine besylate,  valsartan</t>
        </is>
      </c>
      <c r="F3757" t="inlineStr">
        <is>
          <t>의원</t>
        </is>
      </c>
      <c r="G3757" t="inlineStr">
        <is>
          <t>Generic</t>
        </is>
      </c>
      <c r="H3757" s="493" t="n">
        <v>25343.9</v>
      </c>
      <c r="I3757" s="493" t="n">
        <v>28894.22</v>
      </c>
      <c r="J3757" s="493" t="n">
        <v>27424.6</v>
      </c>
      <c r="K3757" s="493" t="n">
        <v>27498.85</v>
      </c>
      <c r="L3757" s="493" t="n">
        <v>27365.92</v>
      </c>
      <c r="M3757" s="493" t="n">
        <v>30841.26</v>
      </c>
      <c r="N3757" s="493" t="n">
        <v>30500.01</v>
      </c>
      <c r="O3757" s="493" t="n">
        <v>56363.22</v>
      </c>
      <c r="P3757" s="493" t="n">
        <v>51331.28</v>
      </c>
      <c r="Q3757" s="493" t="n">
        <v>42284.55</v>
      </c>
      <c r="R3757" s="493" t="n">
        <v>54674.91</v>
      </c>
      <c r="S3757" s="493" t="n">
        <v>67816.61</v>
      </c>
      <c r="T3757" s="493" t="n">
        <v>79906.25999999999</v>
      </c>
      <c r="U3757" s="493" t="n">
        <v>75885.17</v>
      </c>
      <c r="V3757" s="493" t="n">
        <v>93230.07000000001</v>
      </c>
      <c r="W3757" s="493" t="n">
        <v>77671.97</v>
      </c>
      <c r="X3757" s="493" t="n">
        <v>91316.64</v>
      </c>
      <c r="Y3757" s="493" t="n">
        <v>90102.55</v>
      </c>
      <c r="Z3757" s="493" t="n">
        <v>96507.87</v>
      </c>
      <c r="AA3757" s="493" t="n">
        <v>90077.67999999999</v>
      </c>
      <c r="AB3757" s="493" t="n">
        <v>89222.12</v>
      </c>
      <c r="AC3757" s="493" t="n">
        <v>88024.85000000001</v>
      </c>
      <c r="AD3757" s="493" t="n">
        <v>93237.67999999999</v>
      </c>
      <c r="AE3757" s="493" t="n">
        <v>93957.3</v>
      </c>
      <c r="AF3757" s="493" t="n">
        <v>84926.27</v>
      </c>
      <c r="AG3757" s="493" t="n">
        <v>80698.48</v>
      </c>
      <c r="AH3757" s="493" t="n">
        <v>100783.29</v>
      </c>
      <c r="AI3757" s="493" t="n">
        <v>74236.72</v>
      </c>
      <c r="AJ3757" s="493" t="n">
        <v>91411.25</v>
      </c>
      <c r="AK3757" s="493" t="n">
        <v>81501.72</v>
      </c>
      <c r="AL3757" s="493" t="n">
        <v>63795.59</v>
      </c>
      <c r="AM3757" s="493" t="n">
        <v>74226.66</v>
      </c>
      <c r="AN3757" s="493" t="n">
        <v>75803.21000000001</v>
      </c>
      <c r="AO3757" s="493" t="n">
        <v>64348.94</v>
      </c>
      <c r="AP3757" s="493" t="n">
        <v>60719.77</v>
      </c>
      <c r="AQ3757" s="493" t="n">
        <v>72895.52</v>
      </c>
      <c r="AR3757" s="493" t="n">
        <v>61475.76</v>
      </c>
      <c r="AS3757" s="493" t="n">
        <v>48360.57</v>
      </c>
      <c r="AT3757" s="493" t="n">
        <v>42307</v>
      </c>
      <c r="AU3757" s="493" t="n">
        <v>51283.5</v>
      </c>
      <c r="AV3757" s="493" t="n">
        <v>45323.78</v>
      </c>
      <c r="AW3757" s="493" t="n">
        <v>47256.17</v>
      </c>
      <c r="AX3757" s="493" t="n">
        <v>48398.16</v>
      </c>
      <c r="AY3757" s="493" t="n">
        <v>42694.17</v>
      </c>
      <c r="AZ3757" s="493" t="n">
        <v>44166.91</v>
      </c>
      <c r="BA3757" s="493" t="n">
        <v>47686.71</v>
      </c>
      <c r="BB3757" s="493" t="n">
        <v>42686.4</v>
      </c>
      <c r="BC3757" s="493" t="n">
        <v>50547.49</v>
      </c>
      <c r="BD3757" s="493" t="n">
        <v>41326.17</v>
      </c>
      <c r="BE3757" s="493" t="n">
        <v>38335.24</v>
      </c>
      <c r="BF3757" s="493" t="n">
        <v>46609.68</v>
      </c>
      <c r="BG3757" s="493" t="n">
        <v>45527.97</v>
      </c>
      <c r="BH3757" s="493" t="n">
        <v>49405.28</v>
      </c>
      <c r="BI3757" s="493" t="n">
        <v>43745.27</v>
      </c>
      <c r="BJ3757" s="493" t="n">
        <v>43988.56</v>
      </c>
      <c r="BK3757" s="493" t="n">
        <v>49714.24</v>
      </c>
      <c r="BL3757" s="493" t="n">
        <v>46711.95</v>
      </c>
      <c r="BM3757" s="493" t="n">
        <v>42148.98</v>
      </c>
      <c r="BN3757" s="493" t="n">
        <v>45730.32</v>
      </c>
      <c r="BO3757" s="493" t="n">
        <v>38663.69</v>
      </c>
      <c r="BP3757" s="493" t="n">
        <v>44625.32</v>
      </c>
      <c r="BQ3757" s="493" t="n">
        <v>41610.44</v>
      </c>
      <c r="BR3757" s="493" t="n">
        <v>38376.1</v>
      </c>
      <c r="BS3757" s="493" t="n">
        <v>43918.87</v>
      </c>
      <c r="BT3757" s="493" t="n">
        <v>47829.06</v>
      </c>
      <c r="BU3757" s="493" t="n">
        <v>49459.76</v>
      </c>
      <c r="BV3757" s="493" t="n">
        <v>55926.82</v>
      </c>
      <c r="BW3757" s="493" t="n">
        <v>43755.43</v>
      </c>
    </row>
    <row r="3758">
      <c r="A3758" t="inlineStr">
        <is>
          <t>[C9D3] Angiotensin-II 길항제 칼슘길항제 복합제</t>
        </is>
      </c>
      <c r="B3758" t="inlineStr">
        <is>
          <t>오스틴</t>
        </is>
      </c>
      <c r="C3758" t="inlineStr">
        <is>
          <t>바살핀</t>
        </is>
      </c>
      <c r="D3758" t="inlineStr">
        <is>
          <t>오스틴</t>
        </is>
      </c>
      <c r="E3758" t="inlineStr">
        <is>
          <t>amlodipine besylate,  valsartan</t>
        </is>
      </c>
      <c r="F3758" t="inlineStr">
        <is>
          <t>보건소</t>
        </is>
      </c>
      <c r="G3758" t="inlineStr">
        <is>
          <t>Generic</t>
        </is>
      </c>
      <c r="H3758" s="493" t="n">
        <v>0</v>
      </c>
      <c r="I3758" s="493" t="n">
        <v>0</v>
      </c>
      <c r="J3758" s="493" t="n">
        <v>0</v>
      </c>
      <c r="K3758" s="493" t="n">
        <v>0</v>
      </c>
      <c r="L3758" s="493" t="n">
        <v>0</v>
      </c>
      <c r="M3758" s="493" t="n">
        <v>0</v>
      </c>
      <c r="N3758" s="493" t="n">
        <v>0</v>
      </c>
      <c r="O3758" s="493" t="n">
        <v>0</v>
      </c>
      <c r="P3758" s="493" t="n">
        <v>0</v>
      </c>
      <c r="Q3758" s="493" t="n">
        <v>0</v>
      </c>
      <c r="R3758" s="493" t="n">
        <v>0</v>
      </c>
      <c r="S3758" s="493" t="n">
        <v>0</v>
      </c>
      <c r="T3758" s="493" t="n">
        <v>0</v>
      </c>
      <c r="U3758" s="493" t="n">
        <v>0</v>
      </c>
      <c r="V3758" s="493" t="n">
        <v>0</v>
      </c>
      <c r="W3758" s="493" t="n">
        <v>0</v>
      </c>
      <c r="X3758" s="493" t="n">
        <v>0</v>
      </c>
      <c r="Y3758" s="493" t="n">
        <v>0</v>
      </c>
      <c r="Z3758" s="493" t="n">
        <v>0</v>
      </c>
      <c r="AA3758" s="493" t="n">
        <v>0</v>
      </c>
      <c r="AB3758" s="493" t="n">
        <v>0</v>
      </c>
      <c r="AC3758" s="493" t="n">
        <v>0</v>
      </c>
      <c r="AD3758" s="493" t="n">
        <v>0</v>
      </c>
      <c r="AE3758" s="493" t="n">
        <v>0</v>
      </c>
      <c r="AF3758" s="493" t="n">
        <v>0</v>
      </c>
      <c r="AG3758" s="493" t="n">
        <v>0</v>
      </c>
      <c r="AH3758" s="493" t="n">
        <v>0</v>
      </c>
      <c r="AI3758" s="493" t="n">
        <v>0</v>
      </c>
      <c r="AJ3758" s="493" t="n">
        <v>0</v>
      </c>
      <c r="AK3758" s="493" t="n">
        <v>0</v>
      </c>
      <c r="AL3758" s="493" t="n">
        <v>0</v>
      </c>
      <c r="AM3758" s="493" t="n">
        <v>0</v>
      </c>
      <c r="AN3758" s="493" t="n">
        <v>0</v>
      </c>
      <c r="AO3758" s="493" t="n">
        <v>0</v>
      </c>
      <c r="AP3758" s="493" t="n">
        <v>961.2</v>
      </c>
      <c r="AQ3758" s="493" t="n">
        <v>0</v>
      </c>
      <c r="AR3758" s="493" t="n">
        <v>0</v>
      </c>
      <c r="AS3758" s="493" t="n">
        <v>1086.3</v>
      </c>
      <c r="AT3758" s="493" t="n">
        <v>0</v>
      </c>
      <c r="AU3758" s="493" t="n">
        <v>0</v>
      </c>
      <c r="AV3758" s="493" t="n">
        <v>726.3</v>
      </c>
      <c r="AW3758" s="493" t="n">
        <v>0</v>
      </c>
      <c r="AX3758" s="493" t="n">
        <v>0</v>
      </c>
      <c r="AY3758" s="493" t="n">
        <v>986.4</v>
      </c>
      <c r="AZ3758" s="493" t="n">
        <v>0</v>
      </c>
      <c r="BA3758" s="493" t="n">
        <v>380.7</v>
      </c>
      <c r="BB3758" s="493" t="n">
        <v>843.3</v>
      </c>
      <c r="BC3758" s="493" t="n">
        <v>0</v>
      </c>
      <c r="BD3758" s="493" t="n">
        <v>460.8</v>
      </c>
      <c r="BE3758" s="493" t="n">
        <v>1042.2</v>
      </c>
      <c r="BF3758" s="493" t="n">
        <v>0</v>
      </c>
      <c r="BG3758" s="493" t="n">
        <v>628.8</v>
      </c>
      <c r="BH3758" s="493" t="n">
        <v>1030.5</v>
      </c>
      <c r="BI3758" s="493" t="n">
        <v>280.8</v>
      </c>
      <c r="BJ3758" s="493" t="n">
        <v>392.4</v>
      </c>
      <c r="BK3758" s="493" t="n">
        <v>242.4</v>
      </c>
      <c r="BL3758" s="493" t="n">
        <v>0</v>
      </c>
      <c r="BM3758" s="493" t="n">
        <v>418.8</v>
      </c>
      <c r="BN3758" s="493" t="n">
        <v>1348.2</v>
      </c>
      <c r="BO3758" s="493" t="n">
        <v>423</v>
      </c>
      <c r="BP3758" s="493" t="n">
        <v>204.3</v>
      </c>
      <c r="BQ3758" s="493" t="n">
        <v>740.7</v>
      </c>
      <c r="BR3758" s="493" t="n">
        <v>1279.8</v>
      </c>
      <c r="BS3758" s="493" t="n">
        <v>124.5</v>
      </c>
      <c r="BT3758" s="493" t="n">
        <v>1680.3</v>
      </c>
      <c r="BU3758" s="493" t="n">
        <v>514.8</v>
      </c>
      <c r="BV3758" s="493" t="n">
        <v>130.2</v>
      </c>
      <c r="BW3758" s="493" t="n">
        <v>1449.6</v>
      </c>
    </row>
    <row r="3759">
      <c r="A3759" t="inlineStr">
        <is>
          <t>[C9D3] Angiotensin-II 길항제 칼슘길항제 복합제</t>
        </is>
      </c>
      <c r="B3759" t="inlineStr">
        <is>
          <t>오스틴</t>
        </is>
      </c>
      <c r="C3759" t="inlineStr">
        <is>
          <t>바살핀</t>
        </is>
      </c>
      <c r="D3759" t="inlineStr">
        <is>
          <t>오스틴</t>
        </is>
      </c>
      <c r="E3759" t="inlineStr">
        <is>
          <t>amlodipine besylate,  valsartan</t>
        </is>
      </c>
      <c r="F3759" t="inlineStr">
        <is>
          <t>기타(치과의원, 치과병원 등)</t>
        </is>
      </c>
      <c r="G3759" t="inlineStr">
        <is>
          <t>Generic</t>
        </is>
      </c>
      <c r="H3759" s="493" t="n">
        <v>0</v>
      </c>
      <c r="I3759" s="493" t="n">
        <v>0</v>
      </c>
      <c r="J3759" s="493" t="n">
        <v>0</v>
      </c>
      <c r="K3759" s="493" t="n">
        <v>0</v>
      </c>
      <c r="L3759" s="493" t="n">
        <v>0</v>
      </c>
      <c r="M3759" s="493" t="n">
        <v>0</v>
      </c>
      <c r="N3759" s="493" t="n">
        <v>0</v>
      </c>
      <c r="O3759" s="493" t="n">
        <v>0</v>
      </c>
      <c r="P3759" s="493" t="n">
        <v>0</v>
      </c>
      <c r="Q3759" s="493" t="n">
        <v>0</v>
      </c>
      <c r="R3759" s="493" t="n">
        <v>0</v>
      </c>
      <c r="S3759" s="493" t="n">
        <v>0</v>
      </c>
      <c r="T3759" s="493" t="n">
        <v>0</v>
      </c>
      <c r="U3759" s="493" t="n">
        <v>0</v>
      </c>
      <c r="V3759" s="493" t="n">
        <v>0</v>
      </c>
      <c r="W3759" s="493" t="n">
        <v>0</v>
      </c>
      <c r="X3759" s="493" t="n">
        <v>0</v>
      </c>
      <c r="Y3759" s="493" t="n">
        <v>0</v>
      </c>
      <c r="Z3759" s="493" t="n">
        <v>0</v>
      </c>
      <c r="AA3759" s="493" t="n">
        <v>0</v>
      </c>
      <c r="AB3759" s="493" t="n">
        <v>0</v>
      </c>
      <c r="AC3759" s="493" t="n">
        <v>0</v>
      </c>
      <c r="AD3759" s="493" t="n">
        <v>0</v>
      </c>
      <c r="AE3759" s="493" t="n">
        <v>0</v>
      </c>
      <c r="AF3759" s="493" t="n">
        <v>0</v>
      </c>
      <c r="AG3759" s="493" t="n">
        <v>0</v>
      </c>
      <c r="AH3759" s="493" t="n">
        <v>0</v>
      </c>
      <c r="AI3759" s="493" t="n">
        <v>0</v>
      </c>
      <c r="AJ3759" s="493" t="n">
        <v>0</v>
      </c>
      <c r="AK3759" s="493" t="n">
        <v>0</v>
      </c>
      <c r="AL3759" s="493" t="n">
        <v>0</v>
      </c>
      <c r="AM3759" s="493" t="n">
        <v>0</v>
      </c>
      <c r="AN3759" s="493" t="n">
        <v>0</v>
      </c>
      <c r="AO3759" s="493" t="n">
        <v>0</v>
      </c>
      <c r="AP3759" s="493" t="n">
        <v>0</v>
      </c>
      <c r="AQ3759" s="493" t="n">
        <v>0</v>
      </c>
      <c r="AR3759" s="493" t="n">
        <v>0</v>
      </c>
      <c r="AS3759" s="493" t="n">
        <v>0</v>
      </c>
      <c r="AT3759" s="493" t="n">
        <v>0</v>
      </c>
      <c r="AU3759" s="493" t="n">
        <v>0</v>
      </c>
      <c r="AV3759" s="493" t="n">
        <v>0</v>
      </c>
      <c r="AW3759" s="493" t="n">
        <v>0</v>
      </c>
      <c r="AX3759" s="493" t="n">
        <v>0</v>
      </c>
      <c r="AY3759" s="493" t="n">
        <v>0</v>
      </c>
      <c r="AZ3759" s="493" t="n">
        <v>0</v>
      </c>
      <c r="BA3759" s="493" t="n">
        <v>0</v>
      </c>
      <c r="BB3759" s="493" t="n">
        <v>0</v>
      </c>
      <c r="BC3759" s="493" t="n">
        <v>0</v>
      </c>
      <c r="BD3759" s="493" t="n">
        <v>0</v>
      </c>
      <c r="BE3759" s="493" t="n">
        <v>0</v>
      </c>
      <c r="BF3759" s="493" t="n">
        <v>0</v>
      </c>
      <c r="BG3759" s="493" t="n">
        <v>0</v>
      </c>
      <c r="BH3759" s="493" t="n">
        <v>0</v>
      </c>
      <c r="BI3759" s="493" t="n">
        <v>0</v>
      </c>
      <c r="BJ3759" s="493" t="n">
        <v>0</v>
      </c>
      <c r="BK3759" s="493" t="n">
        <v>0</v>
      </c>
      <c r="BL3759" s="493" t="n">
        <v>0</v>
      </c>
      <c r="BM3759" s="493" t="n">
        <v>0</v>
      </c>
      <c r="BN3759" s="493" t="n">
        <v>0</v>
      </c>
      <c r="BO3759" s="493" t="n">
        <v>121.8</v>
      </c>
      <c r="BP3759" s="493" t="n">
        <v>0</v>
      </c>
      <c r="BQ3759" s="493" t="n">
        <v>0</v>
      </c>
      <c r="BR3759" s="493" t="n">
        <v>0</v>
      </c>
      <c r="BS3759" s="493" t="n">
        <v>0</v>
      </c>
      <c r="BT3759" s="493" t="n">
        <v>0</v>
      </c>
      <c r="BU3759" s="493" t="n">
        <v>0</v>
      </c>
      <c r="BV3759" s="493" t="n">
        <v>0</v>
      </c>
      <c r="BW3759" s="493" t="n">
        <v>0</v>
      </c>
    </row>
    <row r="3760">
      <c r="A3760" t="inlineStr">
        <is>
          <t>[C9D3] Angiotensin-II 길항제 칼슘길항제 복합제</t>
        </is>
      </c>
      <c r="B3760" t="inlineStr">
        <is>
          <t>오스틴</t>
        </is>
      </c>
      <c r="C3760" t="inlineStr">
        <is>
          <t>올메살핀 에이치씨티</t>
        </is>
      </c>
      <c r="D3760" t="inlineStr">
        <is>
          <t>오스틴</t>
        </is>
      </c>
      <c r="E3760" t="inlineStr">
        <is>
          <t>amlodipine besylate,  hydrochlorothiazide,  olmesartan medoxomil</t>
        </is>
      </c>
      <c r="F3760" t="inlineStr">
        <is>
          <t>상급종합병원</t>
        </is>
      </c>
      <c r="G3760" t="inlineStr">
        <is>
          <t>Generic</t>
        </is>
      </c>
      <c r="H3760" s="493" t="n">
        <v>0</v>
      </c>
      <c r="I3760" s="493" t="n">
        <v>0</v>
      </c>
      <c r="J3760" s="493" t="n">
        <v>0</v>
      </c>
      <c r="K3760" s="493" t="n">
        <v>0</v>
      </c>
      <c r="L3760" s="493" t="n">
        <v>0</v>
      </c>
      <c r="M3760" s="493" t="n">
        <v>0</v>
      </c>
      <c r="N3760" s="493" t="n">
        <v>0</v>
      </c>
      <c r="O3760" s="493" t="n">
        <v>0</v>
      </c>
      <c r="P3760" s="493" t="n">
        <v>0</v>
      </c>
      <c r="Q3760" s="493" t="n">
        <v>0</v>
      </c>
      <c r="R3760" s="493" t="n">
        <v>0</v>
      </c>
      <c r="S3760" s="493" t="n">
        <v>0</v>
      </c>
      <c r="T3760" s="493" t="n">
        <v>0</v>
      </c>
      <c r="U3760" s="493" t="n">
        <v>0</v>
      </c>
      <c r="V3760" s="493" t="n">
        <v>0</v>
      </c>
      <c r="W3760" s="493" t="n">
        <v>0</v>
      </c>
      <c r="X3760" s="493" t="n">
        <v>0</v>
      </c>
      <c r="Y3760" s="493" t="n">
        <v>0</v>
      </c>
      <c r="Z3760" s="493" t="n">
        <v>0</v>
      </c>
      <c r="AA3760" s="493" t="n">
        <v>0</v>
      </c>
      <c r="AB3760" s="493" t="n">
        <v>0</v>
      </c>
      <c r="AC3760" s="493" t="n">
        <v>0</v>
      </c>
      <c r="AD3760" s="493" t="n">
        <v>0</v>
      </c>
      <c r="AE3760" s="493" t="n">
        <v>0</v>
      </c>
      <c r="AF3760" s="493" t="n">
        <v>0</v>
      </c>
      <c r="AG3760" s="493" t="n">
        <v>0</v>
      </c>
      <c r="AH3760" s="493" t="n">
        <v>0</v>
      </c>
      <c r="AI3760" s="493" t="n">
        <v>367.2</v>
      </c>
      <c r="AJ3760" s="493" t="n">
        <v>0</v>
      </c>
      <c r="AK3760" s="493" t="n">
        <v>0</v>
      </c>
      <c r="AL3760" s="493" t="n">
        <v>0</v>
      </c>
      <c r="AM3760" s="493" t="n">
        <v>0</v>
      </c>
      <c r="AN3760" s="493" t="n">
        <v>0</v>
      </c>
      <c r="AO3760" s="493" t="n">
        <v>0</v>
      </c>
      <c r="AP3760" s="493" t="n">
        <v>0</v>
      </c>
      <c r="AQ3760" s="493" t="n">
        <v>0</v>
      </c>
      <c r="AR3760" s="493" t="n">
        <v>0</v>
      </c>
      <c r="AS3760" s="493" t="n">
        <v>0</v>
      </c>
      <c r="AT3760" s="493" t="n">
        <v>0</v>
      </c>
      <c r="AU3760" s="493" t="n">
        <v>0</v>
      </c>
      <c r="AV3760" s="493" t="n">
        <v>0</v>
      </c>
      <c r="AW3760" s="493" t="n">
        <v>0</v>
      </c>
      <c r="AX3760" s="493" t="n">
        <v>0</v>
      </c>
      <c r="AY3760" s="493" t="n">
        <v>0</v>
      </c>
      <c r="AZ3760" s="493" t="n">
        <v>0</v>
      </c>
      <c r="BA3760" s="493" t="n">
        <v>0</v>
      </c>
      <c r="BB3760" s="493" t="n">
        <v>0</v>
      </c>
      <c r="BC3760" s="493" t="n">
        <v>0</v>
      </c>
      <c r="BD3760" s="493" t="n">
        <v>0</v>
      </c>
      <c r="BE3760" s="493" t="n">
        <v>0</v>
      </c>
      <c r="BF3760" s="493" t="n">
        <v>0</v>
      </c>
      <c r="BG3760" s="493" t="n">
        <v>0</v>
      </c>
      <c r="BH3760" s="493" t="n">
        <v>0</v>
      </c>
      <c r="BI3760" s="493" t="n">
        <v>0</v>
      </c>
      <c r="BJ3760" s="493" t="n">
        <v>0</v>
      </c>
      <c r="BK3760" s="493" t="n">
        <v>0</v>
      </c>
      <c r="BL3760" s="493" t="n">
        <v>0</v>
      </c>
      <c r="BM3760" s="493" t="n">
        <v>0</v>
      </c>
      <c r="BN3760" s="493" t="n">
        <v>0</v>
      </c>
      <c r="BO3760" s="493" t="n">
        <v>0</v>
      </c>
      <c r="BP3760" s="493" t="n">
        <v>0</v>
      </c>
      <c r="BQ3760" s="493" t="n">
        <v>0</v>
      </c>
      <c r="BR3760" s="493" t="n">
        <v>0</v>
      </c>
      <c r="BS3760" s="493" t="n">
        <v>0</v>
      </c>
      <c r="BT3760" s="493" t="n">
        <v>0</v>
      </c>
      <c r="BU3760" s="493" t="n">
        <v>0</v>
      </c>
      <c r="BV3760" s="493" t="n">
        <v>0</v>
      </c>
      <c r="BW3760" s="493" t="n">
        <v>0</v>
      </c>
    </row>
    <row r="3761">
      <c r="A3761" t="inlineStr">
        <is>
          <t>[C9D3] Angiotensin-II 길항제 칼슘길항제 복합제</t>
        </is>
      </c>
      <c r="B3761" t="inlineStr">
        <is>
          <t>오스틴</t>
        </is>
      </c>
      <c r="C3761" t="inlineStr">
        <is>
          <t>올메살핀 에이치씨티</t>
        </is>
      </c>
      <c r="D3761" t="inlineStr">
        <is>
          <t>오스틴</t>
        </is>
      </c>
      <c r="E3761" t="inlineStr">
        <is>
          <t>amlodipine besylate,  hydrochlorothiazide,  olmesartan medoxomil</t>
        </is>
      </c>
      <c r="F3761" t="inlineStr">
        <is>
          <t>의원</t>
        </is>
      </c>
      <c r="G3761" t="inlineStr">
        <is>
          <t>Generic</t>
        </is>
      </c>
      <c r="H3761" s="493" t="n">
        <v>0</v>
      </c>
      <c r="I3761" s="493" t="n">
        <v>0</v>
      </c>
      <c r="J3761" s="493" t="n">
        <v>0</v>
      </c>
      <c r="K3761" s="493" t="n">
        <v>2553</v>
      </c>
      <c r="L3761" s="493" t="n">
        <v>4039.4</v>
      </c>
      <c r="M3761" s="493" t="n">
        <v>3360</v>
      </c>
      <c r="N3761" s="493" t="n">
        <v>3073.5</v>
      </c>
      <c r="O3761" s="493" t="n">
        <v>4840.2</v>
      </c>
      <c r="P3761" s="493" t="n">
        <v>3681.54</v>
      </c>
      <c r="Q3761" s="493" t="n">
        <v>3400</v>
      </c>
      <c r="R3761" s="493" t="n">
        <v>3697.5</v>
      </c>
      <c r="S3761" s="493" t="n">
        <v>6449</v>
      </c>
      <c r="T3761" s="493" t="n">
        <v>7274.9</v>
      </c>
      <c r="U3761" s="493" t="n">
        <v>7512.6</v>
      </c>
      <c r="V3761" s="493" t="n">
        <v>10815.02</v>
      </c>
      <c r="W3761" s="493" t="n">
        <v>8554.799999999999</v>
      </c>
      <c r="X3761" s="493" t="n">
        <v>13280.86</v>
      </c>
      <c r="Y3761" s="493" t="n">
        <v>11699.91</v>
      </c>
      <c r="Z3761" s="493" t="n">
        <v>12390.7</v>
      </c>
      <c r="AA3761" s="493" t="n">
        <v>13081.7</v>
      </c>
      <c r="AB3761" s="493" t="n">
        <v>13352.7</v>
      </c>
      <c r="AC3761" s="493" t="n">
        <v>13648.4</v>
      </c>
      <c r="AD3761" s="493" t="n">
        <v>18915.3</v>
      </c>
      <c r="AE3761" s="493" t="n">
        <v>14314.39</v>
      </c>
      <c r="AF3761" s="493" t="n">
        <v>17185.28</v>
      </c>
      <c r="AG3761" s="493" t="n">
        <v>17151.1</v>
      </c>
      <c r="AH3761" s="493" t="n">
        <v>20461.5</v>
      </c>
      <c r="AI3761" s="493" t="n">
        <v>14380.46</v>
      </c>
      <c r="AJ3761" s="493" t="n">
        <v>20591.71</v>
      </c>
      <c r="AK3761" s="493" t="n">
        <v>11673.2</v>
      </c>
      <c r="AL3761" s="493" t="n">
        <v>9902.07</v>
      </c>
      <c r="AM3761" s="493" t="n">
        <v>1573.2</v>
      </c>
      <c r="AN3761" s="493" t="n">
        <v>0</v>
      </c>
      <c r="AO3761" s="493" t="n">
        <v>0</v>
      </c>
      <c r="AP3761" s="493" t="n">
        <v>0</v>
      </c>
      <c r="AQ3761" s="493" t="n">
        <v>0</v>
      </c>
      <c r="AR3761" s="493" t="n">
        <v>0</v>
      </c>
      <c r="AS3761" s="493" t="n">
        <v>0</v>
      </c>
      <c r="AT3761" s="493" t="n">
        <v>0</v>
      </c>
      <c r="AU3761" s="493" t="n">
        <v>0</v>
      </c>
      <c r="AV3761" s="493" t="n">
        <v>0</v>
      </c>
      <c r="AW3761" s="493" t="n">
        <v>0</v>
      </c>
      <c r="AX3761" s="493" t="n">
        <v>0</v>
      </c>
      <c r="AY3761" s="493" t="n">
        <v>0</v>
      </c>
      <c r="AZ3761" s="493" t="n">
        <v>0</v>
      </c>
      <c r="BA3761" s="493" t="n">
        <v>0</v>
      </c>
      <c r="BB3761" s="493" t="n">
        <v>0</v>
      </c>
      <c r="BC3761" s="493" t="n">
        <v>0</v>
      </c>
      <c r="BD3761" s="493" t="n">
        <v>0</v>
      </c>
      <c r="BE3761" s="493" t="n">
        <v>0</v>
      </c>
      <c r="BF3761" s="493" t="n">
        <v>0</v>
      </c>
      <c r="BG3761" s="493" t="n">
        <v>0</v>
      </c>
      <c r="BH3761" s="493" t="n">
        <v>0</v>
      </c>
      <c r="BI3761" s="493" t="n">
        <v>0</v>
      </c>
      <c r="BJ3761" s="493" t="n">
        <v>0</v>
      </c>
      <c r="BK3761" s="493" t="n">
        <v>0</v>
      </c>
      <c r="BL3761" s="493" t="n">
        <v>0</v>
      </c>
      <c r="BM3761" s="493" t="n">
        <v>0</v>
      </c>
      <c r="BN3761" s="493" t="n">
        <v>0</v>
      </c>
      <c r="BO3761" s="493" t="n">
        <v>0</v>
      </c>
      <c r="BP3761" s="493" t="n">
        <v>0</v>
      </c>
      <c r="BQ3761" s="493" t="n">
        <v>0</v>
      </c>
      <c r="BR3761" s="493" t="n">
        <v>0</v>
      </c>
      <c r="BS3761" s="493" t="n">
        <v>0</v>
      </c>
      <c r="BT3761" s="493" t="n">
        <v>0</v>
      </c>
      <c r="BU3761" s="493" t="n">
        <v>0</v>
      </c>
      <c r="BV3761" s="493" t="n">
        <v>0</v>
      </c>
      <c r="BW3761" s="493" t="n">
        <v>0</v>
      </c>
    </row>
    <row r="3762">
      <c r="A3762" t="inlineStr">
        <is>
          <t>[C9D3] Angiotensin-II 길항제 칼슘길항제 복합제</t>
        </is>
      </c>
      <c r="B3762" t="inlineStr">
        <is>
          <t>오스틴</t>
        </is>
      </c>
      <c r="C3762" t="inlineStr">
        <is>
          <t>올메살핀 에이치씨티</t>
        </is>
      </c>
      <c r="D3762" t="inlineStr">
        <is>
          <t>오스틴</t>
        </is>
      </c>
      <c r="E3762" t="inlineStr">
        <is>
          <t>amlodipine besylate,  hydrochlorothiazide,  olmesartan medoxomil</t>
        </is>
      </c>
      <c r="F3762" t="inlineStr">
        <is>
          <t>보건소</t>
        </is>
      </c>
      <c r="G3762" t="inlineStr">
        <is>
          <t>Generic</t>
        </is>
      </c>
      <c r="H3762" s="493" t="n">
        <v>0</v>
      </c>
      <c r="I3762" s="493" t="n">
        <v>0</v>
      </c>
      <c r="J3762" s="493" t="n">
        <v>0</v>
      </c>
      <c r="K3762" s="493" t="n">
        <v>0</v>
      </c>
      <c r="L3762" s="493" t="n">
        <v>0</v>
      </c>
      <c r="M3762" s="493" t="n">
        <v>0</v>
      </c>
      <c r="N3762" s="493" t="n">
        <v>0</v>
      </c>
      <c r="O3762" s="493" t="n">
        <v>0</v>
      </c>
      <c r="P3762" s="493" t="n">
        <v>0</v>
      </c>
      <c r="Q3762" s="493" t="n">
        <v>0</v>
      </c>
      <c r="R3762" s="493" t="n">
        <v>0</v>
      </c>
      <c r="S3762" s="493" t="n">
        <v>0</v>
      </c>
      <c r="T3762" s="493" t="n">
        <v>0</v>
      </c>
      <c r="U3762" s="493" t="n">
        <v>0</v>
      </c>
      <c r="V3762" s="493" t="n">
        <v>0</v>
      </c>
      <c r="W3762" s="493" t="n">
        <v>0</v>
      </c>
      <c r="X3762" s="493" t="n">
        <v>0</v>
      </c>
      <c r="Y3762" s="493" t="n">
        <v>0</v>
      </c>
      <c r="Z3762" s="493" t="n">
        <v>0</v>
      </c>
      <c r="AA3762" s="493" t="n">
        <v>0</v>
      </c>
      <c r="AB3762" s="493" t="n">
        <v>0</v>
      </c>
      <c r="AC3762" s="493" t="n">
        <v>0</v>
      </c>
      <c r="AD3762" s="493" t="n">
        <v>954</v>
      </c>
      <c r="AE3762" s="493" t="n">
        <v>2057.4</v>
      </c>
      <c r="AF3762" s="493" t="n">
        <v>801</v>
      </c>
      <c r="AG3762" s="493" t="n">
        <v>1578.9</v>
      </c>
      <c r="AH3762" s="493" t="n">
        <v>1134</v>
      </c>
      <c r="AI3762" s="493" t="n">
        <v>1122</v>
      </c>
      <c r="AJ3762" s="493" t="n">
        <v>712.8</v>
      </c>
      <c r="AK3762" s="493" t="n">
        <v>1566</v>
      </c>
      <c r="AL3762" s="493" t="n">
        <v>824.4</v>
      </c>
      <c r="AM3762" s="493" t="n">
        <v>1066.8</v>
      </c>
      <c r="AN3762" s="493" t="n">
        <v>0</v>
      </c>
      <c r="AO3762" s="493" t="n">
        <v>0</v>
      </c>
      <c r="AP3762" s="493" t="n">
        <v>0</v>
      </c>
      <c r="AQ3762" s="493" t="n">
        <v>0</v>
      </c>
      <c r="AR3762" s="493" t="n">
        <v>0</v>
      </c>
      <c r="AS3762" s="493" t="n">
        <v>0</v>
      </c>
      <c r="AT3762" s="493" t="n">
        <v>0</v>
      </c>
      <c r="AU3762" s="493" t="n">
        <v>0</v>
      </c>
      <c r="AV3762" s="493" t="n">
        <v>0</v>
      </c>
      <c r="AW3762" s="493" t="n">
        <v>0</v>
      </c>
      <c r="AX3762" s="493" t="n">
        <v>0</v>
      </c>
      <c r="AY3762" s="493" t="n">
        <v>0</v>
      </c>
      <c r="AZ3762" s="493" t="n">
        <v>0</v>
      </c>
      <c r="BA3762" s="493" t="n">
        <v>0</v>
      </c>
      <c r="BB3762" s="493" t="n">
        <v>0</v>
      </c>
      <c r="BC3762" s="493" t="n">
        <v>0</v>
      </c>
      <c r="BD3762" s="493" t="n">
        <v>0</v>
      </c>
      <c r="BE3762" s="493" t="n">
        <v>0</v>
      </c>
      <c r="BF3762" s="493" t="n">
        <v>0</v>
      </c>
      <c r="BG3762" s="493" t="n">
        <v>0</v>
      </c>
      <c r="BH3762" s="493" t="n">
        <v>0</v>
      </c>
      <c r="BI3762" s="493" t="n">
        <v>0</v>
      </c>
      <c r="BJ3762" s="493" t="n">
        <v>0</v>
      </c>
      <c r="BK3762" s="493" t="n">
        <v>0</v>
      </c>
      <c r="BL3762" s="493" t="n">
        <v>0</v>
      </c>
      <c r="BM3762" s="493" t="n">
        <v>0</v>
      </c>
      <c r="BN3762" s="493" t="n">
        <v>0</v>
      </c>
      <c r="BO3762" s="493" t="n">
        <v>0</v>
      </c>
      <c r="BP3762" s="493" t="n">
        <v>0</v>
      </c>
      <c r="BQ3762" s="493" t="n">
        <v>0</v>
      </c>
      <c r="BR3762" s="493" t="n">
        <v>0</v>
      </c>
      <c r="BS3762" s="493" t="n">
        <v>0</v>
      </c>
      <c r="BT3762" s="493" t="n">
        <v>0</v>
      </c>
      <c r="BU3762" s="493" t="n">
        <v>0</v>
      </c>
      <c r="BV3762" s="493" t="n">
        <v>0</v>
      </c>
      <c r="BW3762" s="493" t="n">
        <v>0</v>
      </c>
    </row>
    <row r="3763">
      <c r="A3763" t="inlineStr">
        <is>
          <t>[C9D3] Angiotensin-II 길항제 칼슘길항제 복합제</t>
        </is>
      </c>
      <c r="B3763" t="inlineStr">
        <is>
          <t>오스틴</t>
        </is>
      </c>
      <c r="C3763" t="inlineStr">
        <is>
          <t>테살핀</t>
        </is>
      </c>
      <c r="D3763" t="inlineStr">
        <is>
          <t>오스틴</t>
        </is>
      </c>
      <c r="E3763" t="inlineStr">
        <is>
          <t>amlodipine besylate,  telmisartan</t>
        </is>
      </c>
      <c r="F3763" t="inlineStr">
        <is>
          <t>병원</t>
        </is>
      </c>
      <c r="G3763" t="inlineStr">
        <is>
          <t>Generic</t>
        </is>
      </c>
      <c r="H3763" s="493" t="n">
        <v>2439.3</v>
      </c>
      <c r="I3763" s="493" t="n">
        <v>3165.6</v>
      </c>
      <c r="J3763" s="493" t="n">
        <v>1211.1</v>
      </c>
      <c r="K3763" s="493" t="n">
        <v>1440</v>
      </c>
      <c r="L3763" s="493" t="n">
        <v>0</v>
      </c>
      <c r="M3763" s="493" t="n">
        <v>0</v>
      </c>
      <c r="N3763" s="493" t="n">
        <v>165.6</v>
      </c>
      <c r="O3763" s="493" t="n">
        <v>0</v>
      </c>
      <c r="P3763" s="493" t="n">
        <v>0</v>
      </c>
      <c r="Q3763" s="493" t="n">
        <v>0</v>
      </c>
      <c r="R3763" s="493" t="n">
        <v>0</v>
      </c>
      <c r="S3763" s="493" t="n">
        <v>0</v>
      </c>
      <c r="T3763" s="493" t="n">
        <v>0</v>
      </c>
      <c r="U3763" s="493" t="n">
        <v>0</v>
      </c>
      <c r="V3763" s="493" t="n">
        <v>0</v>
      </c>
      <c r="W3763" s="493" t="n">
        <v>0</v>
      </c>
      <c r="X3763" s="493" t="n">
        <v>0</v>
      </c>
      <c r="Y3763" s="493" t="n">
        <v>0</v>
      </c>
      <c r="Z3763" s="493" t="n">
        <v>0</v>
      </c>
      <c r="AA3763" s="493" t="n">
        <v>0</v>
      </c>
      <c r="AB3763" s="493" t="n">
        <v>0</v>
      </c>
      <c r="AC3763" s="493" t="n">
        <v>0</v>
      </c>
      <c r="AD3763" s="493" t="n">
        <v>483.6</v>
      </c>
      <c r="AE3763" s="493" t="n">
        <v>0</v>
      </c>
      <c r="AF3763" s="493" t="n">
        <v>0</v>
      </c>
      <c r="AG3763" s="493" t="n">
        <v>0</v>
      </c>
      <c r="AH3763" s="493" t="n">
        <v>441</v>
      </c>
      <c r="AI3763" s="493" t="n">
        <v>0</v>
      </c>
      <c r="AJ3763" s="493" t="n">
        <v>0</v>
      </c>
      <c r="AK3763" s="493" t="n">
        <v>195.6</v>
      </c>
      <c r="AL3763" s="493" t="n">
        <v>0</v>
      </c>
      <c r="AM3763" s="493" t="n">
        <v>439.2</v>
      </c>
      <c r="AN3763" s="493" t="n">
        <v>128.55</v>
      </c>
      <c r="AO3763" s="493" t="n">
        <v>436.8</v>
      </c>
      <c r="AP3763" s="493" t="n">
        <v>0</v>
      </c>
      <c r="AQ3763" s="493" t="n">
        <v>0</v>
      </c>
      <c r="AR3763" s="493" t="n">
        <v>0</v>
      </c>
      <c r="AS3763" s="493" t="n">
        <v>0</v>
      </c>
      <c r="AT3763" s="493" t="n">
        <v>0</v>
      </c>
      <c r="AU3763" s="493" t="n">
        <v>0</v>
      </c>
      <c r="AV3763" s="493" t="n">
        <v>0</v>
      </c>
      <c r="AW3763" s="493" t="n">
        <v>258.3</v>
      </c>
      <c r="AX3763" s="493" t="n">
        <v>134.72</v>
      </c>
      <c r="AY3763" s="493" t="n">
        <v>84.84</v>
      </c>
      <c r="AZ3763" s="493" t="n">
        <v>103.88</v>
      </c>
      <c r="BA3763" s="493" t="n">
        <v>111.72</v>
      </c>
      <c r="BB3763" s="493" t="n">
        <v>112.28</v>
      </c>
      <c r="BC3763" s="493" t="n">
        <v>222.88</v>
      </c>
      <c r="BD3763" s="493" t="n">
        <v>112.28</v>
      </c>
      <c r="BE3763" s="493" t="n">
        <v>452.2</v>
      </c>
      <c r="BF3763" s="493" t="n">
        <v>111.44</v>
      </c>
      <c r="BG3763" s="493" t="n">
        <v>112.84</v>
      </c>
      <c r="BH3763" s="493" t="n">
        <v>112.56</v>
      </c>
      <c r="BI3763" s="493" t="n">
        <v>104.52</v>
      </c>
      <c r="BJ3763" s="493" t="n">
        <v>0</v>
      </c>
      <c r="BK3763" s="493" t="n">
        <v>0</v>
      </c>
      <c r="BL3763" s="493" t="n">
        <v>0</v>
      </c>
      <c r="BM3763" s="493" t="n">
        <v>0</v>
      </c>
      <c r="BN3763" s="493" t="n">
        <v>0</v>
      </c>
      <c r="BO3763" s="493" t="n">
        <v>70</v>
      </c>
      <c r="BP3763" s="493" t="n">
        <v>125</v>
      </c>
      <c r="BQ3763" s="493" t="n">
        <v>1031.4</v>
      </c>
      <c r="BR3763" s="493" t="n">
        <v>103.5</v>
      </c>
      <c r="BS3763" s="493" t="n">
        <v>0</v>
      </c>
      <c r="BT3763" s="493" t="n">
        <v>0</v>
      </c>
      <c r="BU3763" s="493" t="n">
        <v>113.4</v>
      </c>
      <c r="BV3763" s="493" t="n">
        <v>0</v>
      </c>
      <c r="BW3763" s="493" t="n">
        <v>0</v>
      </c>
    </row>
    <row r="3764">
      <c r="A3764" t="inlineStr">
        <is>
          <t>[C9D3] Angiotensin-II 길항제 칼슘길항제 복합제</t>
        </is>
      </c>
      <c r="B3764" t="inlineStr">
        <is>
          <t>오스틴</t>
        </is>
      </c>
      <c r="C3764" t="inlineStr">
        <is>
          <t>테살핀</t>
        </is>
      </c>
      <c r="D3764" t="inlineStr">
        <is>
          <t>오스틴</t>
        </is>
      </c>
      <c r="E3764" t="inlineStr">
        <is>
          <t>amlodipine besylate,  telmisartan</t>
        </is>
      </c>
      <c r="F3764" t="inlineStr">
        <is>
          <t>의원</t>
        </is>
      </c>
      <c r="G3764" t="inlineStr">
        <is>
          <t>Generic</t>
        </is>
      </c>
      <c r="H3764" s="493" t="n">
        <v>32779.73</v>
      </c>
      <c r="I3764" s="493" t="n">
        <v>27904.78</v>
      </c>
      <c r="J3764" s="493" t="n">
        <v>28738.31</v>
      </c>
      <c r="K3764" s="493" t="n">
        <v>26581.36</v>
      </c>
      <c r="L3764" s="493" t="n">
        <v>27815.09</v>
      </c>
      <c r="M3764" s="493" t="n">
        <v>27763.36</v>
      </c>
      <c r="N3764" s="493" t="n">
        <v>30325.89</v>
      </c>
      <c r="O3764" s="493" t="n">
        <v>31375.52</v>
      </c>
      <c r="P3764" s="493" t="n">
        <v>23887.52</v>
      </c>
      <c r="Q3764" s="493" t="n">
        <v>30178.12</v>
      </c>
      <c r="R3764" s="493" t="n">
        <v>33593.26</v>
      </c>
      <c r="S3764" s="493" t="n">
        <v>39092.44</v>
      </c>
      <c r="T3764" s="493" t="n">
        <v>29752.5</v>
      </c>
      <c r="U3764" s="493" t="n">
        <v>25687.5</v>
      </c>
      <c r="V3764" s="493" t="n">
        <v>26646.91</v>
      </c>
      <c r="W3764" s="493" t="n">
        <v>31890.12</v>
      </c>
      <c r="X3764" s="493" t="n">
        <v>29694.48</v>
      </c>
      <c r="Y3764" s="493" t="n">
        <v>41366.08</v>
      </c>
      <c r="Z3764" s="493" t="n">
        <v>40688.43</v>
      </c>
      <c r="AA3764" s="493" t="n">
        <v>47497.94</v>
      </c>
      <c r="AB3764" s="493" t="n">
        <v>40810.3</v>
      </c>
      <c r="AC3764" s="493" t="n">
        <v>51741.67</v>
      </c>
      <c r="AD3764" s="493" t="n">
        <v>54358.38</v>
      </c>
      <c r="AE3764" s="493" t="n">
        <v>97471.49000000001</v>
      </c>
      <c r="AF3764" s="493" t="n">
        <v>89111.97</v>
      </c>
      <c r="AG3764" s="493" t="n">
        <v>104767.35</v>
      </c>
      <c r="AH3764" s="493" t="n">
        <v>103665.96</v>
      </c>
      <c r="AI3764" s="493" t="n">
        <v>93775.16</v>
      </c>
      <c r="AJ3764" s="493" t="n">
        <v>100709.2</v>
      </c>
      <c r="AK3764" s="493" t="n">
        <v>94813.42999999999</v>
      </c>
      <c r="AL3764" s="493" t="n">
        <v>84616.97</v>
      </c>
      <c r="AM3764" s="493" t="n">
        <v>93452.69</v>
      </c>
      <c r="AN3764" s="493" t="n">
        <v>87681.67</v>
      </c>
      <c r="AO3764" s="493" t="n">
        <v>93017.82000000001</v>
      </c>
      <c r="AP3764" s="493" t="n">
        <v>75465.27</v>
      </c>
      <c r="AQ3764" s="493" t="n">
        <v>82508.49000000001</v>
      </c>
      <c r="AR3764" s="493" t="n">
        <v>96515.82000000001</v>
      </c>
      <c r="AS3764" s="493" t="n">
        <v>85076.22</v>
      </c>
      <c r="AT3764" s="493" t="n">
        <v>96173.22</v>
      </c>
      <c r="AU3764" s="493" t="n">
        <v>93599.46000000001</v>
      </c>
      <c r="AV3764" s="493" t="n">
        <v>105078.88</v>
      </c>
      <c r="AW3764" s="493" t="n">
        <v>107057.32</v>
      </c>
      <c r="AX3764" s="493" t="n">
        <v>126316.65</v>
      </c>
      <c r="AY3764" s="493" t="n">
        <v>120143.25</v>
      </c>
      <c r="AZ3764" s="493" t="n">
        <v>119639.23</v>
      </c>
      <c r="BA3764" s="493" t="n">
        <v>126042.07</v>
      </c>
      <c r="BB3764" s="493" t="n">
        <v>128999.2</v>
      </c>
      <c r="BC3764" s="493" t="n">
        <v>139057.9</v>
      </c>
      <c r="BD3764" s="493" t="n">
        <v>130158.49</v>
      </c>
      <c r="BE3764" s="493" t="n">
        <v>115697.13</v>
      </c>
      <c r="BF3764" s="493" t="n">
        <v>123617.21</v>
      </c>
      <c r="BG3764" s="493" t="n">
        <v>119292.32</v>
      </c>
      <c r="BH3764" s="493" t="n">
        <v>112829.88</v>
      </c>
      <c r="BI3764" s="493" t="n">
        <v>103721.76</v>
      </c>
      <c r="BJ3764" s="493" t="n">
        <v>117629</v>
      </c>
      <c r="BK3764" s="493" t="n">
        <v>95648.37</v>
      </c>
      <c r="BL3764" s="493" t="n">
        <v>119989.93</v>
      </c>
      <c r="BM3764" s="493" t="n">
        <v>100940.28</v>
      </c>
      <c r="BN3764" s="493" t="n">
        <v>94800</v>
      </c>
      <c r="BO3764" s="493" t="n">
        <v>104567.95</v>
      </c>
      <c r="BP3764" s="493" t="n">
        <v>86651.50999999999</v>
      </c>
      <c r="BQ3764" s="493" t="n">
        <v>50653.22</v>
      </c>
      <c r="BR3764" s="493" t="n">
        <v>92870.2</v>
      </c>
      <c r="BS3764" s="493" t="n">
        <v>95989.00999999999</v>
      </c>
      <c r="BT3764" s="493" t="n">
        <v>78466.49000000001</v>
      </c>
      <c r="BU3764" s="493" t="n">
        <v>91222.3</v>
      </c>
      <c r="BV3764" s="493" t="n">
        <v>90537.60000000001</v>
      </c>
      <c r="BW3764" s="493" t="n">
        <v>86148.83</v>
      </c>
    </row>
    <row r="3765">
      <c r="A3765" t="inlineStr">
        <is>
          <t>[C9D3] Angiotensin-II 길항제 칼슘길항제 복합제</t>
        </is>
      </c>
      <c r="B3765" t="inlineStr">
        <is>
          <t>위더스제약</t>
        </is>
      </c>
      <c r="C3765" t="inlineStr">
        <is>
          <t>브이디핀</t>
        </is>
      </c>
      <c r="D3765" t="inlineStr">
        <is>
          <t>위더스제약</t>
        </is>
      </c>
      <c r="E3765" t="inlineStr">
        <is>
          <t>amlodipine besylate  ( as amlodipine),  valsartan</t>
        </is>
      </c>
      <c r="F3765" t="inlineStr">
        <is>
          <t>의원</t>
        </is>
      </c>
      <c r="G3765" t="inlineStr">
        <is>
          <t>Generic</t>
        </is>
      </c>
      <c r="H3765" s="493" t="n">
        <v>0</v>
      </c>
      <c r="I3765" s="493" t="n">
        <v>0</v>
      </c>
      <c r="J3765" s="493" t="n">
        <v>0</v>
      </c>
      <c r="K3765" s="493" t="n">
        <v>0</v>
      </c>
      <c r="L3765" s="493" t="n">
        <v>0</v>
      </c>
      <c r="M3765" s="493" t="n">
        <v>0</v>
      </c>
      <c r="N3765" s="493" t="n">
        <v>0</v>
      </c>
      <c r="O3765" s="493" t="n">
        <v>0</v>
      </c>
      <c r="P3765" s="493" t="n">
        <v>0</v>
      </c>
      <c r="Q3765" s="493" t="n">
        <v>0</v>
      </c>
      <c r="R3765" s="493" t="n">
        <v>0</v>
      </c>
      <c r="S3765" s="493" t="n">
        <v>0</v>
      </c>
      <c r="T3765" s="493" t="n">
        <v>0</v>
      </c>
      <c r="U3765" s="493" t="n">
        <v>0</v>
      </c>
      <c r="V3765" s="493" t="n">
        <v>0</v>
      </c>
      <c r="W3765" s="493" t="n">
        <v>0</v>
      </c>
      <c r="X3765" s="493" t="n">
        <v>0</v>
      </c>
      <c r="Y3765" s="493" t="n">
        <v>0</v>
      </c>
      <c r="Z3765" s="493" t="n">
        <v>0</v>
      </c>
      <c r="AA3765" s="493" t="n">
        <v>0</v>
      </c>
      <c r="AB3765" s="493" t="n">
        <v>0</v>
      </c>
      <c r="AC3765" s="493" t="n">
        <v>0</v>
      </c>
      <c r="AD3765" s="493" t="n">
        <v>0</v>
      </c>
      <c r="AE3765" s="493" t="n">
        <v>0</v>
      </c>
      <c r="AF3765" s="493" t="n">
        <v>0</v>
      </c>
      <c r="AG3765" s="493" t="n">
        <v>0</v>
      </c>
      <c r="AH3765" s="493" t="n">
        <v>0</v>
      </c>
      <c r="AI3765" s="493" t="n">
        <v>0</v>
      </c>
      <c r="AJ3765" s="493" t="n">
        <v>0</v>
      </c>
      <c r="AK3765" s="493" t="n">
        <v>0</v>
      </c>
      <c r="AL3765" s="493" t="n">
        <v>0</v>
      </c>
      <c r="AM3765" s="493" t="n">
        <v>0</v>
      </c>
      <c r="AN3765" s="493" t="n">
        <v>0</v>
      </c>
      <c r="AO3765" s="493" t="n">
        <v>0</v>
      </c>
      <c r="AP3765" s="493" t="n">
        <v>0</v>
      </c>
      <c r="AQ3765" s="493" t="n">
        <v>0</v>
      </c>
      <c r="AR3765" s="493" t="n">
        <v>0</v>
      </c>
      <c r="AS3765" s="493" t="n">
        <v>0</v>
      </c>
      <c r="AT3765" s="493" t="n">
        <v>0</v>
      </c>
      <c r="AU3765" s="493" t="n">
        <v>0</v>
      </c>
      <c r="AV3765" s="493" t="n">
        <v>0</v>
      </c>
      <c r="AW3765" s="493" t="n">
        <v>0</v>
      </c>
      <c r="AX3765" s="493" t="n">
        <v>0</v>
      </c>
      <c r="AY3765" s="493" t="n">
        <v>0</v>
      </c>
      <c r="AZ3765" s="493" t="n">
        <v>0</v>
      </c>
      <c r="BA3765" s="493" t="n">
        <v>0</v>
      </c>
      <c r="BB3765" s="493" t="n">
        <v>0</v>
      </c>
      <c r="BC3765" s="493" t="n">
        <v>0</v>
      </c>
      <c r="BD3765" s="493" t="n">
        <v>0</v>
      </c>
      <c r="BE3765" s="493" t="n">
        <v>0</v>
      </c>
      <c r="BF3765" s="493" t="n">
        <v>0</v>
      </c>
      <c r="BG3765" s="493" t="n">
        <v>0</v>
      </c>
      <c r="BH3765" s="493" t="n">
        <v>0</v>
      </c>
      <c r="BI3765" s="493" t="n">
        <v>0</v>
      </c>
      <c r="BJ3765" s="493" t="n">
        <v>0</v>
      </c>
      <c r="BK3765" s="493" t="n">
        <v>0</v>
      </c>
      <c r="BL3765" s="493" t="n">
        <v>0</v>
      </c>
      <c r="BM3765" s="493" t="n">
        <v>0</v>
      </c>
      <c r="BN3765" s="493" t="n">
        <v>0</v>
      </c>
      <c r="BO3765" s="493" t="n">
        <v>0</v>
      </c>
      <c r="BP3765" s="493" t="n">
        <v>0</v>
      </c>
      <c r="BQ3765" s="493" t="n">
        <v>0</v>
      </c>
      <c r="BR3765" s="493" t="n">
        <v>0</v>
      </c>
      <c r="BS3765" s="493" t="n">
        <v>0</v>
      </c>
      <c r="BT3765" s="493" t="n">
        <v>0</v>
      </c>
      <c r="BU3765" s="493" t="n">
        <v>5969.18</v>
      </c>
      <c r="BV3765" s="493" t="n">
        <v>4518.3</v>
      </c>
      <c r="BW3765" s="493" t="n">
        <v>5558.4</v>
      </c>
    </row>
    <row r="3766">
      <c r="A3766" t="inlineStr">
        <is>
          <t>[C9D3] Angiotensin-II 길항제 칼슘길항제 복합제</t>
        </is>
      </c>
      <c r="B3766" t="inlineStr">
        <is>
          <t>위더스제약</t>
        </is>
      </c>
      <c r="C3766" t="inlineStr">
        <is>
          <t>브이디핀</t>
        </is>
      </c>
      <c r="D3766" t="inlineStr">
        <is>
          <t>위더스제약</t>
        </is>
      </c>
      <c r="E3766" t="inlineStr">
        <is>
          <t>amlodipine besylate,  valsartan</t>
        </is>
      </c>
      <c r="F3766" t="inlineStr">
        <is>
          <t>상급종합병원</t>
        </is>
      </c>
      <c r="G3766" t="inlineStr">
        <is>
          <t>Generic</t>
        </is>
      </c>
      <c r="H3766" s="493" t="n">
        <v>0</v>
      </c>
      <c r="I3766" s="493" t="n">
        <v>0</v>
      </c>
      <c r="J3766" s="493" t="n">
        <v>1458.9</v>
      </c>
      <c r="K3766" s="493" t="n">
        <v>0</v>
      </c>
      <c r="L3766" s="493" t="n">
        <v>0</v>
      </c>
      <c r="M3766" s="493" t="n">
        <v>0</v>
      </c>
      <c r="N3766" s="493" t="n">
        <v>0</v>
      </c>
      <c r="O3766" s="493" t="n">
        <v>0</v>
      </c>
      <c r="P3766" s="493" t="n">
        <v>0</v>
      </c>
      <c r="Q3766" s="493" t="n">
        <v>0</v>
      </c>
      <c r="R3766" s="493" t="n">
        <v>0</v>
      </c>
      <c r="S3766" s="493" t="n">
        <v>0</v>
      </c>
      <c r="T3766" s="493" t="n">
        <v>0</v>
      </c>
      <c r="U3766" s="493" t="n">
        <v>0</v>
      </c>
      <c r="V3766" s="493" t="n">
        <v>0</v>
      </c>
      <c r="W3766" s="493" t="n">
        <v>0</v>
      </c>
      <c r="X3766" s="493" t="n">
        <v>0</v>
      </c>
      <c r="Y3766" s="493" t="n">
        <v>0</v>
      </c>
      <c r="Z3766" s="493" t="n">
        <v>0</v>
      </c>
      <c r="AA3766" s="493" t="n">
        <v>0</v>
      </c>
      <c r="AB3766" s="493" t="n">
        <v>0</v>
      </c>
      <c r="AC3766" s="493" t="n">
        <v>0</v>
      </c>
      <c r="AD3766" s="493" t="n">
        <v>0</v>
      </c>
      <c r="AE3766" s="493" t="n">
        <v>0</v>
      </c>
      <c r="AF3766" s="493" t="n">
        <v>0</v>
      </c>
      <c r="AG3766" s="493" t="n">
        <v>0</v>
      </c>
      <c r="AH3766" s="493" t="n">
        <v>0</v>
      </c>
      <c r="AI3766" s="493" t="n">
        <v>0</v>
      </c>
      <c r="AJ3766" s="493" t="n">
        <v>0</v>
      </c>
      <c r="AK3766" s="493" t="n">
        <v>0</v>
      </c>
      <c r="AL3766" s="493" t="n">
        <v>0</v>
      </c>
      <c r="AM3766" s="493" t="n">
        <v>0</v>
      </c>
      <c r="AN3766" s="493" t="n">
        <v>0</v>
      </c>
      <c r="AO3766" s="493" t="n">
        <v>0</v>
      </c>
      <c r="AP3766" s="493" t="n">
        <v>0</v>
      </c>
      <c r="AQ3766" s="493" t="n">
        <v>0</v>
      </c>
      <c r="AR3766" s="493" t="n">
        <v>0</v>
      </c>
      <c r="AS3766" s="493" t="n">
        <v>0</v>
      </c>
      <c r="AT3766" s="493" t="n">
        <v>0</v>
      </c>
      <c r="AU3766" s="493" t="n">
        <v>0</v>
      </c>
      <c r="AV3766" s="493" t="n">
        <v>0</v>
      </c>
      <c r="AW3766" s="493" t="n">
        <v>0</v>
      </c>
      <c r="AX3766" s="493" t="n">
        <v>0</v>
      </c>
      <c r="AY3766" s="493" t="n">
        <v>0</v>
      </c>
      <c r="AZ3766" s="493" t="n">
        <v>0</v>
      </c>
      <c r="BA3766" s="493" t="n">
        <v>0</v>
      </c>
      <c r="BB3766" s="493" t="n">
        <v>0</v>
      </c>
      <c r="BC3766" s="493" t="n">
        <v>0</v>
      </c>
      <c r="BD3766" s="493" t="n">
        <v>0</v>
      </c>
      <c r="BE3766" s="493" t="n">
        <v>0</v>
      </c>
      <c r="BF3766" s="493" t="n">
        <v>0</v>
      </c>
      <c r="BG3766" s="493" t="n">
        <v>0</v>
      </c>
      <c r="BH3766" s="493" t="n">
        <v>0</v>
      </c>
      <c r="BI3766" s="493" t="n">
        <v>0</v>
      </c>
      <c r="BJ3766" s="493" t="n">
        <v>0</v>
      </c>
      <c r="BK3766" s="493" t="n">
        <v>0</v>
      </c>
      <c r="BL3766" s="493" t="n">
        <v>0</v>
      </c>
      <c r="BM3766" s="493" t="n">
        <v>0</v>
      </c>
      <c r="BN3766" s="493" t="n">
        <v>0</v>
      </c>
      <c r="BO3766" s="493" t="n">
        <v>0</v>
      </c>
      <c r="BP3766" s="493" t="n">
        <v>0</v>
      </c>
      <c r="BQ3766" s="493" t="n">
        <v>0</v>
      </c>
      <c r="BR3766" s="493" t="n">
        <v>0</v>
      </c>
      <c r="BS3766" s="493" t="n">
        <v>0</v>
      </c>
      <c r="BT3766" s="493" t="n">
        <v>0</v>
      </c>
      <c r="BU3766" s="493" t="n">
        <v>0</v>
      </c>
      <c r="BV3766" s="493" t="n">
        <v>0</v>
      </c>
      <c r="BW3766" s="493" t="n">
        <v>0</v>
      </c>
    </row>
    <row r="3767">
      <c r="A3767" t="inlineStr">
        <is>
          <t>[C9D3] Angiotensin-II 길항제 칼슘길항제 복합제</t>
        </is>
      </c>
      <c r="B3767" t="inlineStr">
        <is>
          <t>위더스제약</t>
        </is>
      </c>
      <c r="C3767" t="inlineStr">
        <is>
          <t>브이디핀</t>
        </is>
      </c>
      <c r="D3767" t="inlineStr">
        <is>
          <t>위더스제약</t>
        </is>
      </c>
      <c r="E3767" t="inlineStr">
        <is>
          <t>amlodipine besylate,  valsartan</t>
        </is>
      </c>
      <c r="F3767" t="inlineStr">
        <is>
          <t>종합병원</t>
        </is>
      </c>
      <c r="G3767" t="inlineStr">
        <is>
          <t>Generic</t>
        </is>
      </c>
      <c r="H3767" s="493" t="n">
        <v>8904.92</v>
      </c>
      <c r="I3767" s="493" t="n">
        <v>10053.59</v>
      </c>
      <c r="J3767" s="493" t="n">
        <v>9243.959999999999</v>
      </c>
      <c r="K3767" s="493" t="n">
        <v>10756.36</v>
      </c>
      <c r="L3767" s="493" t="n">
        <v>11977.15</v>
      </c>
      <c r="M3767" s="493" t="n">
        <v>16533.34</v>
      </c>
      <c r="N3767" s="493" t="n">
        <v>13407.22</v>
      </c>
      <c r="O3767" s="493" t="n">
        <v>13829.81</v>
      </c>
      <c r="P3767" s="493" t="n">
        <v>11683.07</v>
      </c>
      <c r="Q3767" s="493" t="n">
        <v>10210.17</v>
      </c>
      <c r="R3767" s="493" t="n">
        <v>10694.74</v>
      </c>
      <c r="S3767" s="493" t="n">
        <v>17048.73</v>
      </c>
      <c r="T3767" s="493" t="n">
        <v>8152.3</v>
      </c>
      <c r="U3767" s="493" t="n">
        <v>10498.65</v>
      </c>
      <c r="V3767" s="493" t="n">
        <v>13545.87</v>
      </c>
      <c r="W3767" s="493" t="n">
        <v>12513.61</v>
      </c>
      <c r="X3767" s="493" t="n">
        <v>12258.23</v>
      </c>
      <c r="Y3767" s="493" t="n">
        <v>10011.8</v>
      </c>
      <c r="Z3767" s="493" t="n">
        <v>13618.99</v>
      </c>
      <c r="AA3767" s="493" t="n">
        <v>12313.1</v>
      </c>
      <c r="AB3767" s="493" t="n">
        <v>11155.78</v>
      </c>
      <c r="AC3767" s="493" t="n">
        <v>12623.13</v>
      </c>
      <c r="AD3767" s="493" t="n">
        <v>10332.32</v>
      </c>
      <c r="AE3767" s="493" t="n">
        <v>9905.41</v>
      </c>
      <c r="AF3767" s="493" t="n">
        <v>9360.200000000001</v>
      </c>
      <c r="AG3767" s="493" t="n">
        <v>10789.97</v>
      </c>
      <c r="AH3767" s="493" t="n">
        <v>12218.73</v>
      </c>
      <c r="AI3767" s="493" t="n">
        <v>8891.43</v>
      </c>
      <c r="AJ3767" s="493" t="n">
        <v>12039.58</v>
      </c>
      <c r="AK3767" s="493" t="n">
        <v>13308.38</v>
      </c>
      <c r="AL3767" s="493" t="n">
        <v>11493.64</v>
      </c>
      <c r="AM3767" s="493" t="n">
        <v>9712.32</v>
      </c>
      <c r="AN3767" s="493" t="n">
        <v>15645.21</v>
      </c>
      <c r="AO3767" s="493" t="n">
        <v>9773.950000000001</v>
      </c>
      <c r="AP3767" s="493" t="n">
        <v>10487.89</v>
      </c>
      <c r="AQ3767" s="493" t="n">
        <v>11489.17</v>
      </c>
      <c r="AR3767" s="493" t="n">
        <v>10429.56</v>
      </c>
      <c r="AS3767" s="493" t="n">
        <v>9545.02</v>
      </c>
      <c r="AT3767" s="493" t="n">
        <v>10468.71</v>
      </c>
      <c r="AU3767" s="493" t="n">
        <v>13599.76</v>
      </c>
      <c r="AV3767" s="493" t="n">
        <v>9054.76</v>
      </c>
      <c r="AW3767" s="493" t="n">
        <v>9191.389999999999</v>
      </c>
      <c r="AX3767" s="493" t="n">
        <v>11211.92</v>
      </c>
      <c r="AY3767" s="493" t="n">
        <v>6683.28</v>
      </c>
      <c r="AZ3767" s="493" t="n">
        <v>10645.7</v>
      </c>
      <c r="BA3767" s="493" t="n">
        <v>8707.82</v>
      </c>
      <c r="BB3767" s="493" t="n">
        <v>6841.58</v>
      </c>
      <c r="BC3767" s="493" t="n">
        <v>7431.32</v>
      </c>
      <c r="BD3767" s="493" t="n">
        <v>8028.36</v>
      </c>
      <c r="BE3767" s="493" t="n">
        <v>9270.92</v>
      </c>
      <c r="BF3767" s="493" t="n">
        <v>8285.629999999999</v>
      </c>
      <c r="BG3767" s="493" t="n">
        <v>9917.02</v>
      </c>
      <c r="BH3767" s="493" t="n">
        <v>5993.2</v>
      </c>
      <c r="BI3767" s="493" t="n">
        <v>6193.61</v>
      </c>
      <c r="BJ3767" s="493" t="n">
        <v>6608.8</v>
      </c>
      <c r="BK3767" s="493" t="n">
        <v>5048.36</v>
      </c>
      <c r="BL3767" s="493" t="n">
        <v>8344.059999999999</v>
      </c>
      <c r="BM3767" s="493" t="n">
        <v>6894.34</v>
      </c>
      <c r="BN3767" s="493" t="n">
        <v>6631.5</v>
      </c>
      <c r="BO3767" s="493" t="n">
        <v>6173.82</v>
      </c>
      <c r="BP3767" s="493" t="n">
        <v>5558.93</v>
      </c>
      <c r="BQ3767" s="493" t="n">
        <v>3678.1</v>
      </c>
      <c r="BR3767" s="493" t="n">
        <v>7097.38</v>
      </c>
      <c r="BS3767" s="493" t="n">
        <v>8517.700000000001</v>
      </c>
      <c r="BT3767" s="493" t="n">
        <v>5983.53</v>
      </c>
      <c r="BU3767" s="493" t="n">
        <v>5792.7</v>
      </c>
      <c r="BV3767" s="493" t="n">
        <v>8284.049999999999</v>
      </c>
      <c r="BW3767" s="493" t="n">
        <v>6728.78</v>
      </c>
    </row>
    <row r="3768">
      <c r="A3768" t="inlineStr">
        <is>
          <t>[C9D3] Angiotensin-II 길항제 칼슘길항제 복합제</t>
        </is>
      </c>
      <c r="B3768" t="inlineStr">
        <is>
          <t>위더스제약</t>
        </is>
      </c>
      <c r="C3768" t="inlineStr">
        <is>
          <t>브이디핀</t>
        </is>
      </c>
      <c r="D3768" t="inlineStr">
        <is>
          <t>위더스제약</t>
        </is>
      </c>
      <c r="E3768" t="inlineStr">
        <is>
          <t>amlodipine besylate,  valsartan</t>
        </is>
      </c>
      <c r="F3768" t="inlineStr">
        <is>
          <t>병원</t>
        </is>
      </c>
      <c r="G3768" t="inlineStr">
        <is>
          <t>Generic</t>
        </is>
      </c>
      <c r="H3768" s="493" t="n">
        <v>10555.16</v>
      </c>
      <c r="I3768" s="493" t="n">
        <v>10785.05</v>
      </c>
      <c r="J3768" s="493" t="n">
        <v>12183.4</v>
      </c>
      <c r="K3768" s="493" t="n">
        <v>23314.06</v>
      </c>
      <c r="L3768" s="493" t="n">
        <v>21951.6</v>
      </c>
      <c r="M3768" s="493" t="n">
        <v>23599.39</v>
      </c>
      <c r="N3768" s="493" t="n">
        <v>24196.56</v>
      </c>
      <c r="O3768" s="493" t="n">
        <v>17218.67</v>
      </c>
      <c r="P3768" s="493" t="n">
        <v>17994.3</v>
      </c>
      <c r="Q3768" s="493" t="n">
        <v>20432.92</v>
      </c>
      <c r="R3768" s="493" t="n">
        <v>17561</v>
      </c>
      <c r="S3768" s="493" t="n">
        <v>21140.54</v>
      </c>
      <c r="T3768" s="493" t="n">
        <v>16352.15</v>
      </c>
      <c r="U3768" s="493" t="n">
        <v>18817.95</v>
      </c>
      <c r="V3768" s="493" t="n">
        <v>15780.9</v>
      </c>
      <c r="W3768" s="493" t="n">
        <v>17258.63</v>
      </c>
      <c r="X3768" s="493" t="n">
        <v>19519.7</v>
      </c>
      <c r="Y3768" s="493" t="n">
        <v>19389.1</v>
      </c>
      <c r="Z3768" s="493" t="n">
        <v>22748.28</v>
      </c>
      <c r="AA3768" s="493" t="n">
        <v>22327.4</v>
      </c>
      <c r="AB3768" s="493" t="n">
        <v>17577.7</v>
      </c>
      <c r="AC3768" s="493" t="n">
        <v>21890</v>
      </c>
      <c r="AD3768" s="493" t="n">
        <v>20393.98</v>
      </c>
      <c r="AE3768" s="493" t="n">
        <v>18477.16</v>
      </c>
      <c r="AF3768" s="493" t="n">
        <v>20368.2</v>
      </c>
      <c r="AG3768" s="493" t="n">
        <v>19480.74</v>
      </c>
      <c r="AH3768" s="493" t="n">
        <v>20801.13</v>
      </c>
      <c r="AI3768" s="493" t="n">
        <v>20821.19</v>
      </c>
      <c r="AJ3768" s="493" t="n">
        <v>16394</v>
      </c>
      <c r="AK3768" s="493" t="n">
        <v>19462.56</v>
      </c>
      <c r="AL3768" s="493" t="n">
        <v>16413.54</v>
      </c>
      <c r="AM3768" s="493" t="n">
        <v>18131.26</v>
      </c>
      <c r="AN3768" s="493" t="n">
        <v>16338.2</v>
      </c>
      <c r="AO3768" s="493" t="n">
        <v>19714.8</v>
      </c>
      <c r="AP3768" s="493" t="n">
        <v>18165.73</v>
      </c>
      <c r="AQ3768" s="493" t="n">
        <v>18845.1</v>
      </c>
      <c r="AR3768" s="493" t="n">
        <v>19566.03</v>
      </c>
      <c r="AS3768" s="493" t="n">
        <v>20112.4</v>
      </c>
      <c r="AT3768" s="493" t="n">
        <v>18487.6</v>
      </c>
      <c r="AU3768" s="493" t="n">
        <v>20092.67</v>
      </c>
      <c r="AV3768" s="493" t="n">
        <v>17910.25</v>
      </c>
      <c r="AW3768" s="493" t="n">
        <v>19412.2</v>
      </c>
      <c r="AX3768" s="493" t="n">
        <v>20082.47</v>
      </c>
      <c r="AY3768" s="493" t="n">
        <v>20870.2</v>
      </c>
      <c r="AZ3768" s="493" t="n">
        <v>19782.43</v>
      </c>
      <c r="BA3768" s="493" t="n">
        <v>22243.71</v>
      </c>
      <c r="BB3768" s="493" t="n">
        <v>17794.43</v>
      </c>
      <c r="BC3768" s="493" t="n">
        <v>23095.78</v>
      </c>
      <c r="BD3768" s="493" t="n">
        <v>20660.76</v>
      </c>
      <c r="BE3768" s="493" t="n">
        <v>20458.77</v>
      </c>
      <c r="BF3768" s="493" t="n">
        <v>24777.43</v>
      </c>
      <c r="BG3768" s="493" t="n">
        <v>19820.5</v>
      </c>
      <c r="BH3768" s="493" t="n">
        <v>18290.22</v>
      </c>
      <c r="BI3768" s="493" t="n">
        <v>18948.19</v>
      </c>
      <c r="BJ3768" s="493" t="n">
        <v>23968.01</v>
      </c>
      <c r="BK3768" s="493" t="n">
        <v>14465.11</v>
      </c>
      <c r="BL3768" s="493" t="n">
        <v>18539.59</v>
      </c>
      <c r="BM3768" s="493" t="n">
        <v>21861.6</v>
      </c>
      <c r="BN3768" s="493" t="n">
        <v>17217.02</v>
      </c>
      <c r="BO3768" s="493" t="n">
        <v>14313.43</v>
      </c>
      <c r="BP3768" s="493" t="n">
        <v>10977.01</v>
      </c>
      <c r="BQ3768" s="493" t="n">
        <v>9220.02</v>
      </c>
      <c r="BR3768" s="493" t="n">
        <v>13208.08</v>
      </c>
      <c r="BS3768" s="493" t="n">
        <v>13152.74</v>
      </c>
      <c r="BT3768" s="493" t="n">
        <v>13617.07</v>
      </c>
      <c r="BU3768" s="493" t="n">
        <v>6557.36</v>
      </c>
      <c r="BV3768" s="493" t="n">
        <v>11497.12</v>
      </c>
      <c r="BW3768" s="493" t="n">
        <v>8617.93</v>
      </c>
    </row>
    <row r="3769">
      <c r="A3769" t="inlineStr">
        <is>
          <t>[C9D3] Angiotensin-II 길항제 칼슘길항제 복합제</t>
        </is>
      </c>
      <c r="B3769" t="inlineStr">
        <is>
          <t>위더스제약</t>
        </is>
      </c>
      <c r="C3769" t="inlineStr">
        <is>
          <t>브이디핀</t>
        </is>
      </c>
      <c r="D3769" t="inlineStr">
        <is>
          <t>위더스제약</t>
        </is>
      </c>
      <c r="E3769" t="inlineStr">
        <is>
          <t>amlodipine besylate,  valsartan</t>
        </is>
      </c>
      <c r="F3769" t="inlineStr">
        <is>
          <t>의원</t>
        </is>
      </c>
      <c r="G3769" t="inlineStr">
        <is>
          <t>Generic</t>
        </is>
      </c>
      <c r="H3769" s="493" t="n">
        <v>268307.93</v>
      </c>
      <c r="I3769" s="493" t="n">
        <v>284933.83</v>
      </c>
      <c r="J3769" s="493" t="n">
        <v>298245.87</v>
      </c>
      <c r="K3769" s="493" t="n">
        <v>293476.45</v>
      </c>
      <c r="L3769" s="493" t="n">
        <v>286449.03</v>
      </c>
      <c r="M3769" s="493" t="n">
        <v>269244.34</v>
      </c>
      <c r="N3769" s="493" t="n">
        <v>284900.73</v>
      </c>
      <c r="O3769" s="493" t="n">
        <v>301208.31</v>
      </c>
      <c r="P3769" s="493" t="n">
        <v>286867.32</v>
      </c>
      <c r="Q3769" s="493" t="n">
        <v>288893.89</v>
      </c>
      <c r="R3769" s="493" t="n">
        <v>288439.1</v>
      </c>
      <c r="S3769" s="493" t="n">
        <v>309981.04</v>
      </c>
      <c r="T3769" s="493" t="n">
        <v>290705.23</v>
      </c>
      <c r="U3769" s="493" t="n">
        <v>255966.22</v>
      </c>
      <c r="V3769" s="493" t="n">
        <v>279905.83</v>
      </c>
      <c r="W3769" s="493" t="n">
        <v>283701.78</v>
      </c>
      <c r="X3769" s="493" t="n">
        <v>281320.37</v>
      </c>
      <c r="Y3769" s="493" t="n">
        <v>281878.81</v>
      </c>
      <c r="Z3769" s="493" t="n">
        <v>266139.3</v>
      </c>
      <c r="AA3769" s="493" t="n">
        <v>272402.08</v>
      </c>
      <c r="AB3769" s="493" t="n">
        <v>272271.94</v>
      </c>
      <c r="AC3769" s="493" t="n">
        <v>278636.7</v>
      </c>
      <c r="AD3769" s="493" t="n">
        <v>276933.4</v>
      </c>
      <c r="AE3769" s="493" t="n">
        <v>309673.33</v>
      </c>
      <c r="AF3769" s="493" t="n">
        <v>274786.83</v>
      </c>
      <c r="AG3769" s="493" t="n">
        <v>273836.33</v>
      </c>
      <c r="AH3769" s="493" t="n">
        <v>292367.51</v>
      </c>
      <c r="AI3769" s="493" t="n">
        <v>276963.45</v>
      </c>
      <c r="AJ3769" s="493" t="n">
        <v>300929.88</v>
      </c>
      <c r="AK3769" s="493" t="n">
        <v>299424.64</v>
      </c>
      <c r="AL3769" s="493" t="n">
        <v>283848.58</v>
      </c>
      <c r="AM3769" s="493" t="n">
        <v>315758.55</v>
      </c>
      <c r="AN3769" s="493" t="n">
        <v>284003.68</v>
      </c>
      <c r="AO3769" s="493" t="n">
        <v>316753.88</v>
      </c>
      <c r="AP3769" s="493" t="n">
        <v>291179.61</v>
      </c>
      <c r="AQ3769" s="493" t="n">
        <v>325659.29</v>
      </c>
      <c r="AR3769" s="493" t="n">
        <v>341541.78</v>
      </c>
      <c r="AS3769" s="493" t="n">
        <v>339030.33</v>
      </c>
      <c r="AT3769" s="493" t="n">
        <v>328793.87</v>
      </c>
      <c r="AU3769" s="493" t="n">
        <v>358142.14</v>
      </c>
      <c r="AV3769" s="493" t="n">
        <v>335902.45</v>
      </c>
      <c r="AW3769" s="493" t="n">
        <v>329953.17</v>
      </c>
      <c r="AX3769" s="493" t="n">
        <v>364386.32</v>
      </c>
      <c r="AY3769" s="493" t="n">
        <v>345931.98</v>
      </c>
      <c r="AZ3769" s="493" t="n">
        <v>355884.88</v>
      </c>
      <c r="BA3769" s="493" t="n">
        <v>392729.41</v>
      </c>
      <c r="BB3769" s="493" t="n">
        <v>366226.93</v>
      </c>
      <c r="BC3769" s="493" t="n">
        <v>406026.94</v>
      </c>
      <c r="BD3769" s="493" t="n">
        <v>378448.64</v>
      </c>
      <c r="BE3769" s="493" t="n">
        <v>391496.25</v>
      </c>
      <c r="BF3769" s="493" t="n">
        <v>395131.09</v>
      </c>
      <c r="BG3769" s="493" t="n">
        <v>410429.42</v>
      </c>
      <c r="BH3769" s="493" t="n">
        <v>423786.84</v>
      </c>
      <c r="BI3769" s="493" t="n">
        <v>402281.82</v>
      </c>
      <c r="BJ3769" s="493" t="n">
        <v>408347.68</v>
      </c>
      <c r="BK3769" s="493" t="n">
        <v>410127.56</v>
      </c>
      <c r="BL3769" s="493" t="n">
        <v>477898.88</v>
      </c>
      <c r="BM3769" s="493" t="n">
        <v>413564.34</v>
      </c>
      <c r="BN3769" s="493" t="n">
        <v>378882.25</v>
      </c>
      <c r="BO3769" s="493" t="n">
        <v>426091.33</v>
      </c>
      <c r="BP3769" s="493" t="n">
        <v>409978.1</v>
      </c>
      <c r="BQ3769" s="493" t="n">
        <v>377374.68</v>
      </c>
      <c r="BR3769" s="493" t="n">
        <v>427112.14</v>
      </c>
      <c r="BS3769" s="493" t="n">
        <v>424967.38</v>
      </c>
      <c r="BT3769" s="493" t="n">
        <v>397198.7</v>
      </c>
      <c r="BU3769" s="493" t="n">
        <v>442629.09</v>
      </c>
      <c r="BV3769" s="493" t="n">
        <v>413665.95</v>
      </c>
      <c r="BW3769" s="493" t="n">
        <v>420221.63</v>
      </c>
    </row>
    <row r="3770">
      <c r="A3770" t="inlineStr">
        <is>
          <t>[C9D3] Angiotensin-II 길항제 칼슘길항제 복합제</t>
        </is>
      </c>
      <c r="B3770" t="inlineStr">
        <is>
          <t>위더스제약</t>
        </is>
      </c>
      <c r="C3770" t="inlineStr">
        <is>
          <t>브이디핀</t>
        </is>
      </c>
      <c r="D3770" t="inlineStr">
        <is>
          <t>위더스제약</t>
        </is>
      </c>
      <c r="E3770" t="inlineStr">
        <is>
          <t>amlodipine besylate,  valsartan</t>
        </is>
      </c>
      <c r="F3770" t="inlineStr">
        <is>
          <t>보건소</t>
        </is>
      </c>
      <c r="G3770" t="inlineStr">
        <is>
          <t>Generic</t>
        </is>
      </c>
      <c r="H3770" s="493" t="n">
        <v>2817.9</v>
      </c>
      <c r="I3770" s="493" t="n">
        <v>2436.9</v>
      </c>
      <c r="J3770" s="493" t="n">
        <v>4663.2</v>
      </c>
      <c r="K3770" s="493" t="n">
        <v>3595.8</v>
      </c>
      <c r="L3770" s="493" t="n">
        <v>2198.4</v>
      </c>
      <c r="M3770" s="493" t="n">
        <v>2612.7</v>
      </c>
      <c r="N3770" s="493" t="n">
        <v>3579.75</v>
      </c>
      <c r="O3770" s="493" t="n">
        <v>1528.8</v>
      </c>
      <c r="P3770" s="493" t="n">
        <v>2946.9</v>
      </c>
      <c r="Q3770" s="493" t="n">
        <v>1953</v>
      </c>
      <c r="R3770" s="493" t="n">
        <v>2110.8</v>
      </c>
      <c r="S3770" s="493" t="n">
        <v>2390.85</v>
      </c>
      <c r="T3770" s="493" t="n">
        <v>2233.2</v>
      </c>
      <c r="U3770" s="493" t="n">
        <v>1515</v>
      </c>
      <c r="V3770" s="493" t="n">
        <v>2932.98</v>
      </c>
      <c r="W3770" s="493" t="n">
        <v>1971.9</v>
      </c>
      <c r="X3770" s="493" t="n">
        <v>1409.4</v>
      </c>
      <c r="Y3770" s="493" t="n">
        <v>2486.7</v>
      </c>
      <c r="Z3770" s="493" t="n">
        <v>1577.7</v>
      </c>
      <c r="AA3770" s="493" t="n">
        <v>2564.1</v>
      </c>
      <c r="AB3770" s="493" t="n">
        <v>2374.8</v>
      </c>
      <c r="AC3770" s="493" t="n">
        <v>1959.6</v>
      </c>
      <c r="AD3770" s="493" t="n">
        <v>2574</v>
      </c>
      <c r="AE3770" s="493" t="n">
        <v>2012.4</v>
      </c>
      <c r="AF3770" s="493" t="n">
        <v>2534.1</v>
      </c>
      <c r="AG3770" s="493" t="n">
        <v>1612.5</v>
      </c>
      <c r="AH3770" s="493" t="n">
        <v>1684.8</v>
      </c>
      <c r="AI3770" s="493" t="n">
        <v>1455.9</v>
      </c>
      <c r="AJ3770" s="493" t="n">
        <v>730.8</v>
      </c>
      <c r="AK3770" s="493" t="n">
        <v>2604</v>
      </c>
      <c r="AL3770" s="493" t="n">
        <v>403.2</v>
      </c>
      <c r="AM3770" s="493" t="n">
        <v>1695</v>
      </c>
      <c r="AN3770" s="493" t="n">
        <v>5444.7</v>
      </c>
      <c r="AO3770" s="493" t="n">
        <v>1485.9</v>
      </c>
      <c r="AP3770" s="493" t="n">
        <v>3501.6</v>
      </c>
      <c r="AQ3770" s="493" t="n">
        <v>6057.75</v>
      </c>
      <c r="AR3770" s="493" t="n">
        <v>2730.9</v>
      </c>
      <c r="AS3770" s="493" t="n">
        <v>2728.35</v>
      </c>
      <c r="AT3770" s="493" t="n">
        <v>3646.8</v>
      </c>
      <c r="AU3770" s="493" t="n">
        <v>626.7</v>
      </c>
      <c r="AV3770" s="493" t="n">
        <v>2212.17</v>
      </c>
      <c r="AW3770" s="493" t="n">
        <v>1296.3</v>
      </c>
      <c r="AX3770" s="493" t="n">
        <v>3101.4</v>
      </c>
      <c r="AY3770" s="493" t="n">
        <v>2216.8</v>
      </c>
      <c r="AZ3770" s="493" t="n">
        <v>6744.3</v>
      </c>
      <c r="BA3770" s="493" t="n">
        <v>2069.1</v>
      </c>
      <c r="BB3770" s="493" t="n">
        <v>2547.9</v>
      </c>
      <c r="BC3770" s="493" t="n">
        <v>2448</v>
      </c>
      <c r="BD3770" s="493" t="n">
        <v>4102.5</v>
      </c>
      <c r="BE3770" s="493" t="n">
        <v>1769.1</v>
      </c>
      <c r="BF3770" s="493" t="n">
        <v>2149.8</v>
      </c>
      <c r="BG3770" s="493" t="n">
        <v>3907.2</v>
      </c>
      <c r="BH3770" s="493" t="n">
        <v>4189.55</v>
      </c>
      <c r="BI3770" s="493" t="n">
        <v>5202</v>
      </c>
      <c r="BJ3770" s="493" t="n">
        <v>3267.9</v>
      </c>
      <c r="BK3770" s="493" t="n">
        <v>4903.5</v>
      </c>
      <c r="BL3770" s="493" t="n">
        <v>4601.4</v>
      </c>
      <c r="BM3770" s="493" t="n">
        <v>4519.5</v>
      </c>
      <c r="BN3770" s="493" t="n">
        <v>2840.4</v>
      </c>
      <c r="BO3770" s="493" t="n">
        <v>4249.2</v>
      </c>
      <c r="BP3770" s="493" t="n">
        <v>2199</v>
      </c>
      <c r="BQ3770" s="493" t="n">
        <v>4615.8</v>
      </c>
      <c r="BR3770" s="493" t="n">
        <v>1038.3</v>
      </c>
      <c r="BS3770" s="493" t="n">
        <v>1674.9</v>
      </c>
      <c r="BT3770" s="493" t="n">
        <v>1628.4</v>
      </c>
      <c r="BU3770" s="493" t="n">
        <v>1809.46</v>
      </c>
      <c r="BV3770" s="493" t="n">
        <v>612.9</v>
      </c>
      <c r="BW3770" s="493" t="n">
        <v>2377.8</v>
      </c>
    </row>
    <row r="3771">
      <c r="A3771" t="inlineStr">
        <is>
          <t>[C9D3] Angiotensin-II 길항제 칼슘길항제 복합제</t>
        </is>
      </c>
      <c r="B3771" t="inlineStr">
        <is>
          <t>위더스제약</t>
        </is>
      </c>
      <c r="C3771" t="inlineStr">
        <is>
          <t>브이디핀</t>
        </is>
      </c>
      <c r="D3771" t="inlineStr">
        <is>
          <t>위더스제약</t>
        </is>
      </c>
      <c r="E3771" t="inlineStr">
        <is>
          <t>amlodipine besylate,  valsartan</t>
        </is>
      </c>
      <c r="F3771" t="inlineStr">
        <is>
          <t>기타(치과의원, 치과병원 등)</t>
        </is>
      </c>
      <c r="G3771" t="inlineStr">
        <is>
          <t>Generic</t>
        </is>
      </c>
      <c r="H3771" s="493" t="n">
        <v>1846.8</v>
      </c>
      <c r="I3771" s="493" t="n">
        <v>1780.32</v>
      </c>
      <c r="J3771" s="493" t="n">
        <v>2263.67</v>
      </c>
      <c r="K3771" s="493" t="n">
        <v>0</v>
      </c>
      <c r="L3771" s="493" t="n">
        <v>0</v>
      </c>
      <c r="M3771" s="493" t="n">
        <v>0</v>
      </c>
      <c r="N3771" s="493" t="n">
        <v>0</v>
      </c>
      <c r="O3771" s="493" t="n">
        <v>0</v>
      </c>
      <c r="P3771" s="493" t="n">
        <v>0</v>
      </c>
      <c r="Q3771" s="493" t="n">
        <v>0</v>
      </c>
      <c r="R3771" s="493" t="n">
        <v>0</v>
      </c>
      <c r="S3771" s="493" t="n">
        <v>0</v>
      </c>
      <c r="T3771" s="493" t="n">
        <v>0</v>
      </c>
      <c r="U3771" s="493" t="n">
        <v>0</v>
      </c>
      <c r="V3771" s="493" t="n">
        <v>0</v>
      </c>
      <c r="W3771" s="493" t="n">
        <v>0</v>
      </c>
      <c r="X3771" s="493" t="n">
        <v>0</v>
      </c>
      <c r="Y3771" s="493" t="n">
        <v>0</v>
      </c>
      <c r="Z3771" s="493" t="n">
        <v>0</v>
      </c>
      <c r="AA3771" s="493" t="n">
        <v>0</v>
      </c>
      <c r="AB3771" s="493" t="n">
        <v>0</v>
      </c>
      <c r="AC3771" s="493" t="n">
        <v>0</v>
      </c>
      <c r="AD3771" s="493" t="n">
        <v>0</v>
      </c>
      <c r="AE3771" s="493" t="n">
        <v>0</v>
      </c>
      <c r="AF3771" s="493" t="n">
        <v>0</v>
      </c>
      <c r="AG3771" s="493" t="n">
        <v>0</v>
      </c>
      <c r="AH3771" s="493" t="n">
        <v>0</v>
      </c>
      <c r="AI3771" s="493" t="n">
        <v>0</v>
      </c>
      <c r="AJ3771" s="493" t="n">
        <v>0</v>
      </c>
      <c r="AK3771" s="493" t="n">
        <v>0</v>
      </c>
      <c r="AL3771" s="493" t="n">
        <v>0</v>
      </c>
      <c r="AM3771" s="493" t="n">
        <v>0</v>
      </c>
      <c r="AN3771" s="493" t="n">
        <v>0</v>
      </c>
      <c r="AO3771" s="493" t="n">
        <v>0</v>
      </c>
      <c r="AP3771" s="493" t="n">
        <v>0</v>
      </c>
      <c r="AQ3771" s="493" t="n">
        <v>0</v>
      </c>
      <c r="AR3771" s="493" t="n">
        <v>0</v>
      </c>
      <c r="AS3771" s="493" t="n">
        <v>0</v>
      </c>
      <c r="AT3771" s="493" t="n">
        <v>0</v>
      </c>
      <c r="AU3771" s="493" t="n">
        <v>0</v>
      </c>
      <c r="AV3771" s="493" t="n">
        <v>0</v>
      </c>
      <c r="AW3771" s="493" t="n">
        <v>0</v>
      </c>
      <c r="AX3771" s="493" t="n">
        <v>0</v>
      </c>
      <c r="AY3771" s="493" t="n">
        <v>0</v>
      </c>
      <c r="AZ3771" s="493" t="n">
        <v>0</v>
      </c>
      <c r="BA3771" s="493" t="n">
        <v>0</v>
      </c>
      <c r="BB3771" s="493" t="n">
        <v>0</v>
      </c>
      <c r="BC3771" s="493" t="n">
        <v>190.8</v>
      </c>
      <c r="BD3771" s="493" t="n">
        <v>0</v>
      </c>
      <c r="BE3771" s="493" t="n">
        <v>0</v>
      </c>
      <c r="BF3771" s="493" t="n">
        <v>0</v>
      </c>
      <c r="BG3771" s="493" t="n">
        <v>0</v>
      </c>
      <c r="BH3771" s="493" t="n">
        <v>0</v>
      </c>
      <c r="BI3771" s="493" t="n">
        <v>129.9</v>
      </c>
      <c r="BJ3771" s="493" t="n">
        <v>0</v>
      </c>
      <c r="BK3771" s="493" t="n">
        <v>0</v>
      </c>
      <c r="BL3771" s="493" t="n">
        <v>0</v>
      </c>
      <c r="BM3771" s="493" t="n">
        <v>0</v>
      </c>
      <c r="BN3771" s="493" t="n">
        <v>0</v>
      </c>
      <c r="BO3771" s="493" t="n">
        <v>0</v>
      </c>
      <c r="BP3771" s="493" t="n">
        <v>0</v>
      </c>
      <c r="BQ3771" s="493" t="n">
        <v>0</v>
      </c>
      <c r="BR3771" s="493" t="n">
        <v>0</v>
      </c>
      <c r="BS3771" s="493" t="n">
        <v>0</v>
      </c>
      <c r="BT3771" s="493" t="n">
        <v>0</v>
      </c>
      <c r="BU3771" s="493" t="n">
        <v>0</v>
      </c>
      <c r="BV3771" s="493" t="n">
        <v>0</v>
      </c>
      <c r="BW3771" s="493" t="n">
        <v>0</v>
      </c>
    </row>
    <row r="3772">
      <c r="A3772" t="inlineStr">
        <is>
          <t>[C9D3] Angiotensin-II 길항제 칼슘길항제 복합제</t>
        </is>
      </c>
      <c r="B3772" t="inlineStr">
        <is>
          <t>위더스제약</t>
        </is>
      </c>
      <c r="C3772" t="inlineStr">
        <is>
          <t>올메핀</t>
        </is>
      </c>
      <c r="D3772" t="inlineStr">
        <is>
          <t>위더스제약</t>
        </is>
      </c>
      <c r="E3772" t="inlineStr">
        <is>
          <t>amlodipine besylate,  olmesartan medoxomil</t>
        </is>
      </c>
      <c r="F3772" t="inlineStr">
        <is>
          <t>종합병원</t>
        </is>
      </c>
      <c r="G3772" t="inlineStr">
        <is>
          <t>Generic</t>
        </is>
      </c>
      <c r="H3772" s="493" t="n">
        <v>0</v>
      </c>
      <c r="I3772" s="493" t="n">
        <v>0</v>
      </c>
      <c r="J3772" s="493" t="n">
        <v>0</v>
      </c>
      <c r="K3772" s="493" t="n">
        <v>0</v>
      </c>
      <c r="L3772" s="493" t="n">
        <v>0</v>
      </c>
      <c r="M3772" s="493" t="n">
        <v>0</v>
      </c>
      <c r="N3772" s="493" t="n">
        <v>0</v>
      </c>
      <c r="O3772" s="493" t="n">
        <v>1046.06</v>
      </c>
      <c r="P3772" s="493" t="n">
        <v>0</v>
      </c>
      <c r="Q3772" s="493" t="n">
        <v>0</v>
      </c>
      <c r="R3772" s="493" t="n">
        <v>0</v>
      </c>
      <c r="S3772" s="493" t="n">
        <v>550.8</v>
      </c>
      <c r="T3772" s="493" t="n">
        <v>907.8</v>
      </c>
      <c r="U3772" s="493" t="n">
        <v>526.5</v>
      </c>
      <c r="V3772" s="493" t="n">
        <v>523.8</v>
      </c>
      <c r="W3772" s="493" t="n">
        <v>0</v>
      </c>
      <c r="X3772" s="493" t="n">
        <v>0</v>
      </c>
      <c r="Y3772" s="493" t="n">
        <v>0</v>
      </c>
      <c r="Z3772" s="493" t="n">
        <v>0</v>
      </c>
      <c r="AA3772" s="493" t="n">
        <v>760.5</v>
      </c>
      <c r="AB3772" s="493" t="n">
        <v>439.2</v>
      </c>
      <c r="AC3772" s="493" t="n">
        <v>1582.8</v>
      </c>
      <c r="AD3772" s="493" t="n">
        <v>1443.3</v>
      </c>
      <c r="AE3772" s="493" t="n">
        <v>701.7</v>
      </c>
      <c r="AF3772" s="493" t="n">
        <v>1969.58</v>
      </c>
      <c r="AG3772" s="493" t="n">
        <v>1427.7</v>
      </c>
      <c r="AH3772" s="493" t="n">
        <v>1233</v>
      </c>
      <c r="AI3772" s="493" t="n">
        <v>553.5</v>
      </c>
      <c r="AJ3772" s="493" t="n">
        <v>924.6</v>
      </c>
      <c r="AK3772" s="493" t="n">
        <v>0</v>
      </c>
      <c r="AL3772" s="493" t="n">
        <v>1876</v>
      </c>
      <c r="AM3772" s="493" t="n">
        <v>105.6</v>
      </c>
      <c r="AN3772" s="493" t="n">
        <v>0</v>
      </c>
      <c r="AO3772" s="493" t="n">
        <v>0</v>
      </c>
      <c r="AP3772" s="493" t="n">
        <v>0</v>
      </c>
      <c r="AQ3772" s="493" t="n">
        <v>0</v>
      </c>
      <c r="AR3772" s="493" t="n">
        <v>0</v>
      </c>
      <c r="AS3772" s="493" t="n">
        <v>0</v>
      </c>
      <c r="AT3772" s="493" t="n">
        <v>0</v>
      </c>
      <c r="AU3772" s="493" t="n">
        <v>0</v>
      </c>
      <c r="AV3772" s="493" t="n">
        <v>0</v>
      </c>
      <c r="AW3772" s="493" t="n">
        <v>0</v>
      </c>
      <c r="AX3772" s="493" t="n">
        <v>0</v>
      </c>
      <c r="AY3772" s="493" t="n">
        <v>0</v>
      </c>
      <c r="AZ3772" s="493" t="n">
        <v>0</v>
      </c>
      <c r="BA3772" s="493" t="n">
        <v>0</v>
      </c>
      <c r="BB3772" s="493" t="n">
        <v>0</v>
      </c>
      <c r="BC3772" s="493" t="n">
        <v>0</v>
      </c>
      <c r="BD3772" s="493" t="n">
        <v>0</v>
      </c>
      <c r="BE3772" s="493" t="n">
        <v>0</v>
      </c>
      <c r="BF3772" s="493" t="n">
        <v>0</v>
      </c>
      <c r="BG3772" s="493" t="n">
        <v>0</v>
      </c>
      <c r="BH3772" s="493" t="n">
        <v>0</v>
      </c>
      <c r="BI3772" s="493" t="n">
        <v>0</v>
      </c>
      <c r="BJ3772" s="493" t="n">
        <v>0</v>
      </c>
      <c r="BK3772" s="493" t="n">
        <v>0</v>
      </c>
      <c r="BL3772" s="493" t="n">
        <v>0</v>
      </c>
      <c r="BM3772" s="493" t="n">
        <v>0</v>
      </c>
      <c r="BN3772" s="493" t="n">
        <v>0</v>
      </c>
      <c r="BO3772" s="493" t="n">
        <v>0</v>
      </c>
      <c r="BP3772" s="493" t="n">
        <v>0</v>
      </c>
      <c r="BQ3772" s="493" t="n">
        <v>0</v>
      </c>
      <c r="BR3772" s="493" t="n">
        <v>0</v>
      </c>
      <c r="BS3772" s="493" t="n">
        <v>0</v>
      </c>
      <c r="BT3772" s="493" t="n">
        <v>0</v>
      </c>
      <c r="BU3772" s="493" t="n">
        <v>0</v>
      </c>
      <c r="BV3772" s="493" t="n">
        <v>0</v>
      </c>
      <c r="BW3772" s="493" t="n">
        <v>0</v>
      </c>
    </row>
    <row r="3773">
      <c r="A3773" t="inlineStr">
        <is>
          <t>[C9D3] Angiotensin-II 길항제 칼슘길항제 복합제</t>
        </is>
      </c>
      <c r="B3773" t="inlineStr">
        <is>
          <t>위더스제약</t>
        </is>
      </c>
      <c r="C3773" t="inlineStr">
        <is>
          <t>올메핀</t>
        </is>
      </c>
      <c r="D3773" t="inlineStr">
        <is>
          <t>위더스제약</t>
        </is>
      </c>
      <c r="E3773" t="inlineStr">
        <is>
          <t>amlodipine besylate,  olmesartan medoxomil</t>
        </is>
      </c>
      <c r="F3773" t="inlineStr">
        <is>
          <t>병원</t>
        </is>
      </c>
      <c r="G3773" t="inlineStr">
        <is>
          <t>Generic</t>
        </is>
      </c>
      <c r="H3773" s="493" t="n">
        <v>0</v>
      </c>
      <c r="I3773" s="493" t="n">
        <v>0</v>
      </c>
      <c r="J3773" s="493" t="n">
        <v>0</v>
      </c>
      <c r="K3773" s="493" t="n">
        <v>0</v>
      </c>
      <c r="L3773" s="493" t="n">
        <v>0</v>
      </c>
      <c r="M3773" s="493" t="n">
        <v>0</v>
      </c>
      <c r="N3773" s="493" t="n">
        <v>0</v>
      </c>
      <c r="O3773" s="493" t="n">
        <v>0</v>
      </c>
      <c r="P3773" s="493" t="n">
        <v>0</v>
      </c>
      <c r="Q3773" s="493" t="n">
        <v>0</v>
      </c>
      <c r="R3773" s="493" t="n">
        <v>0</v>
      </c>
      <c r="S3773" s="493" t="n">
        <v>92</v>
      </c>
      <c r="T3773" s="493" t="n">
        <v>240</v>
      </c>
      <c r="U3773" s="493" t="n">
        <v>368.26</v>
      </c>
      <c r="V3773" s="493" t="n">
        <v>485.86</v>
      </c>
      <c r="W3773" s="493" t="n">
        <v>120</v>
      </c>
      <c r="X3773" s="493" t="n">
        <v>0</v>
      </c>
      <c r="Y3773" s="493" t="n">
        <v>0</v>
      </c>
      <c r="Z3773" s="493" t="n">
        <v>0</v>
      </c>
      <c r="AA3773" s="493" t="n">
        <v>0</v>
      </c>
      <c r="AB3773" s="493" t="n">
        <v>0</v>
      </c>
      <c r="AC3773" s="493" t="n">
        <v>0</v>
      </c>
      <c r="AD3773" s="493" t="n">
        <v>0</v>
      </c>
      <c r="AE3773" s="493" t="n">
        <v>0</v>
      </c>
      <c r="AF3773" s="493" t="n">
        <v>0</v>
      </c>
      <c r="AG3773" s="493" t="n">
        <v>0</v>
      </c>
      <c r="AH3773" s="493" t="n">
        <v>0</v>
      </c>
      <c r="AI3773" s="493" t="n">
        <v>0</v>
      </c>
      <c r="AJ3773" s="493" t="n">
        <v>0</v>
      </c>
      <c r="AK3773" s="493" t="n">
        <v>0</v>
      </c>
      <c r="AL3773" s="493" t="n">
        <v>0</v>
      </c>
      <c r="AM3773" s="493" t="n">
        <v>0</v>
      </c>
      <c r="AN3773" s="493" t="n">
        <v>0</v>
      </c>
      <c r="AO3773" s="493" t="n">
        <v>0</v>
      </c>
      <c r="AP3773" s="493" t="n">
        <v>0</v>
      </c>
      <c r="AQ3773" s="493" t="n">
        <v>0</v>
      </c>
      <c r="AR3773" s="493" t="n">
        <v>0</v>
      </c>
      <c r="AS3773" s="493" t="n">
        <v>0</v>
      </c>
      <c r="AT3773" s="493" t="n">
        <v>0</v>
      </c>
      <c r="AU3773" s="493" t="n">
        <v>0</v>
      </c>
      <c r="AV3773" s="493" t="n">
        <v>0</v>
      </c>
      <c r="AW3773" s="493" t="n">
        <v>0</v>
      </c>
      <c r="AX3773" s="493" t="n">
        <v>0</v>
      </c>
      <c r="AY3773" s="493" t="n">
        <v>0</v>
      </c>
      <c r="AZ3773" s="493" t="n">
        <v>0</v>
      </c>
      <c r="BA3773" s="493" t="n">
        <v>0</v>
      </c>
      <c r="BB3773" s="493" t="n">
        <v>0</v>
      </c>
      <c r="BC3773" s="493" t="n">
        <v>0</v>
      </c>
      <c r="BD3773" s="493" t="n">
        <v>0</v>
      </c>
      <c r="BE3773" s="493" t="n">
        <v>0</v>
      </c>
      <c r="BF3773" s="493" t="n">
        <v>0</v>
      </c>
      <c r="BG3773" s="493" t="n">
        <v>0</v>
      </c>
      <c r="BH3773" s="493" t="n">
        <v>0</v>
      </c>
      <c r="BI3773" s="493" t="n">
        <v>0</v>
      </c>
      <c r="BJ3773" s="493" t="n">
        <v>0</v>
      </c>
      <c r="BK3773" s="493" t="n">
        <v>0</v>
      </c>
      <c r="BL3773" s="493" t="n">
        <v>0</v>
      </c>
      <c r="BM3773" s="493" t="n">
        <v>0</v>
      </c>
      <c r="BN3773" s="493" t="n">
        <v>0</v>
      </c>
      <c r="BO3773" s="493" t="n">
        <v>0</v>
      </c>
      <c r="BP3773" s="493" t="n">
        <v>0</v>
      </c>
      <c r="BQ3773" s="493" t="n">
        <v>0</v>
      </c>
      <c r="BR3773" s="493" t="n">
        <v>0</v>
      </c>
      <c r="BS3773" s="493" t="n">
        <v>0</v>
      </c>
      <c r="BT3773" s="493" t="n">
        <v>0</v>
      </c>
      <c r="BU3773" s="493" t="n">
        <v>0</v>
      </c>
      <c r="BV3773" s="493" t="n">
        <v>0</v>
      </c>
      <c r="BW3773" s="493" t="n">
        <v>0</v>
      </c>
    </row>
    <row r="3774">
      <c r="A3774" t="inlineStr">
        <is>
          <t>[C9D3] Angiotensin-II 길항제 칼슘길항제 복합제</t>
        </is>
      </c>
      <c r="B3774" t="inlineStr">
        <is>
          <t>위더스제약</t>
        </is>
      </c>
      <c r="C3774" t="inlineStr">
        <is>
          <t>올메핀</t>
        </is>
      </c>
      <c r="D3774" t="inlineStr">
        <is>
          <t>위더스제약</t>
        </is>
      </c>
      <c r="E3774" t="inlineStr">
        <is>
          <t>amlodipine besylate,  olmesartan medoxomil</t>
        </is>
      </c>
      <c r="F3774" t="inlineStr">
        <is>
          <t>의원</t>
        </is>
      </c>
      <c r="G3774" t="inlineStr">
        <is>
          <t>Generic</t>
        </is>
      </c>
      <c r="H3774" s="493" t="n">
        <v>0</v>
      </c>
      <c r="I3774" s="493" t="n">
        <v>0</v>
      </c>
      <c r="J3774" s="493" t="n">
        <v>0</v>
      </c>
      <c r="K3774" s="493" t="n">
        <v>0</v>
      </c>
      <c r="L3774" s="493" t="n">
        <v>0</v>
      </c>
      <c r="M3774" s="493" t="n">
        <v>1156.8</v>
      </c>
      <c r="N3774" s="493" t="n">
        <v>4020.93</v>
      </c>
      <c r="O3774" s="493" t="n">
        <v>3406.7</v>
      </c>
      <c r="P3774" s="493" t="n">
        <v>2913.9</v>
      </c>
      <c r="Q3774" s="493" t="n">
        <v>4938.2</v>
      </c>
      <c r="R3774" s="493" t="n">
        <v>3932.4</v>
      </c>
      <c r="S3774" s="493" t="n">
        <v>6042.6</v>
      </c>
      <c r="T3774" s="493" t="n">
        <v>6073.7</v>
      </c>
      <c r="U3774" s="493" t="n">
        <v>4450.9</v>
      </c>
      <c r="V3774" s="493" t="n">
        <v>6758.45</v>
      </c>
      <c r="W3774" s="493" t="n">
        <v>3347.5</v>
      </c>
      <c r="X3774" s="493" t="n">
        <v>0</v>
      </c>
      <c r="Y3774" s="493" t="n">
        <v>0</v>
      </c>
      <c r="Z3774" s="493" t="n">
        <v>0</v>
      </c>
      <c r="AA3774" s="493" t="n">
        <v>2445.3</v>
      </c>
      <c r="AB3774" s="493" t="n">
        <v>4671.6</v>
      </c>
      <c r="AC3774" s="493" t="n">
        <v>6052.35</v>
      </c>
      <c r="AD3774" s="493" t="n">
        <v>2970</v>
      </c>
      <c r="AE3774" s="493" t="n">
        <v>6736.62</v>
      </c>
      <c r="AF3774" s="493" t="n">
        <v>3581.1</v>
      </c>
      <c r="AG3774" s="493" t="n">
        <v>3111</v>
      </c>
      <c r="AH3774" s="493" t="n">
        <v>4204.68</v>
      </c>
      <c r="AI3774" s="493" t="n">
        <v>12320.3</v>
      </c>
      <c r="AJ3774" s="493" t="n">
        <v>14184.4</v>
      </c>
      <c r="AK3774" s="493" t="n">
        <v>15013.66</v>
      </c>
      <c r="AL3774" s="493" t="n">
        <v>14006.2</v>
      </c>
      <c r="AM3774" s="493" t="n">
        <v>13392.8</v>
      </c>
      <c r="AN3774" s="493" t="n">
        <v>14308.96</v>
      </c>
      <c r="AO3774" s="493" t="n">
        <v>7707.3</v>
      </c>
      <c r="AP3774" s="493" t="n">
        <v>7209.5</v>
      </c>
      <c r="AQ3774" s="493" t="n">
        <v>3148.8</v>
      </c>
      <c r="AR3774" s="493" t="n">
        <v>0</v>
      </c>
      <c r="AS3774" s="493" t="n">
        <v>0</v>
      </c>
      <c r="AT3774" s="493" t="n">
        <v>0</v>
      </c>
      <c r="AU3774" s="493" t="n">
        <v>0</v>
      </c>
      <c r="AV3774" s="493" t="n">
        <v>0</v>
      </c>
      <c r="AW3774" s="493" t="n">
        <v>0</v>
      </c>
      <c r="AX3774" s="493" t="n">
        <v>0</v>
      </c>
      <c r="AY3774" s="493" t="n">
        <v>0</v>
      </c>
      <c r="AZ3774" s="493" t="n">
        <v>0</v>
      </c>
      <c r="BA3774" s="493" t="n">
        <v>0</v>
      </c>
      <c r="BB3774" s="493" t="n">
        <v>0</v>
      </c>
      <c r="BC3774" s="493" t="n">
        <v>0</v>
      </c>
      <c r="BD3774" s="493" t="n">
        <v>0</v>
      </c>
      <c r="BE3774" s="493" t="n">
        <v>0</v>
      </c>
      <c r="BF3774" s="493" t="n">
        <v>0</v>
      </c>
      <c r="BG3774" s="493" t="n">
        <v>0</v>
      </c>
      <c r="BH3774" s="493" t="n">
        <v>0</v>
      </c>
      <c r="BI3774" s="493" t="n">
        <v>0</v>
      </c>
      <c r="BJ3774" s="493" t="n">
        <v>0</v>
      </c>
      <c r="BK3774" s="493" t="n">
        <v>0</v>
      </c>
      <c r="BL3774" s="493" t="n">
        <v>0</v>
      </c>
      <c r="BM3774" s="493" t="n">
        <v>0</v>
      </c>
      <c r="BN3774" s="493" t="n">
        <v>0</v>
      </c>
      <c r="BO3774" s="493" t="n">
        <v>0</v>
      </c>
      <c r="BP3774" s="493" t="n">
        <v>0</v>
      </c>
      <c r="BQ3774" s="493" t="n">
        <v>0</v>
      </c>
      <c r="BR3774" s="493" t="n">
        <v>0</v>
      </c>
      <c r="BS3774" s="493" t="n">
        <v>0</v>
      </c>
      <c r="BT3774" s="493" t="n">
        <v>0</v>
      </c>
      <c r="BU3774" s="493" t="n">
        <v>0</v>
      </c>
      <c r="BV3774" s="493" t="n">
        <v>0</v>
      </c>
      <c r="BW3774" s="493" t="n">
        <v>0</v>
      </c>
    </row>
    <row r="3775">
      <c r="A3775" t="inlineStr">
        <is>
          <t>[C9D3] Angiotensin-II 길항제 칼슘길항제 복합제</t>
        </is>
      </c>
      <c r="B3775" t="inlineStr">
        <is>
          <t>위더스제약</t>
        </is>
      </c>
      <c r="C3775" t="inlineStr">
        <is>
          <t>올메핀</t>
        </is>
      </c>
      <c r="D3775" t="inlineStr">
        <is>
          <t>위더스제약</t>
        </is>
      </c>
      <c r="E3775" t="inlineStr">
        <is>
          <t>amlodipine besylate,  olmesartan medoxomil</t>
        </is>
      </c>
      <c r="F3775" t="inlineStr">
        <is>
          <t>보건소</t>
        </is>
      </c>
      <c r="G3775" t="inlineStr">
        <is>
          <t>Generic</t>
        </is>
      </c>
      <c r="H3775" s="493" t="n">
        <v>0</v>
      </c>
      <c r="I3775" s="493" t="n">
        <v>0</v>
      </c>
      <c r="J3775" s="493" t="n">
        <v>0</v>
      </c>
      <c r="K3775" s="493" t="n">
        <v>0</v>
      </c>
      <c r="L3775" s="493" t="n">
        <v>0</v>
      </c>
      <c r="M3775" s="493" t="n">
        <v>0</v>
      </c>
      <c r="N3775" s="493" t="n">
        <v>191.1</v>
      </c>
      <c r="O3775" s="493" t="n">
        <v>192.3</v>
      </c>
      <c r="P3775" s="493" t="n">
        <v>158.4</v>
      </c>
      <c r="Q3775" s="493" t="n">
        <v>552.6</v>
      </c>
      <c r="R3775" s="493" t="n">
        <v>528.3</v>
      </c>
      <c r="S3775" s="493" t="n">
        <v>578.7</v>
      </c>
      <c r="T3775" s="493" t="n">
        <v>991.5</v>
      </c>
      <c r="U3775" s="493" t="n">
        <v>2336.7</v>
      </c>
      <c r="V3775" s="493" t="n">
        <v>630</v>
      </c>
      <c r="W3775" s="493" t="n">
        <v>0</v>
      </c>
      <c r="X3775" s="493" t="n">
        <v>0</v>
      </c>
      <c r="Y3775" s="493" t="n">
        <v>0</v>
      </c>
      <c r="Z3775" s="493" t="n">
        <v>0</v>
      </c>
      <c r="AA3775" s="493" t="n">
        <v>0</v>
      </c>
      <c r="AB3775" s="493" t="n">
        <v>0</v>
      </c>
      <c r="AC3775" s="493" t="n">
        <v>0</v>
      </c>
      <c r="AD3775" s="493" t="n">
        <v>0</v>
      </c>
      <c r="AE3775" s="493" t="n">
        <v>0</v>
      </c>
      <c r="AF3775" s="493" t="n">
        <v>0</v>
      </c>
      <c r="AG3775" s="493" t="n">
        <v>0</v>
      </c>
      <c r="AH3775" s="493" t="n">
        <v>0</v>
      </c>
      <c r="AI3775" s="493" t="n">
        <v>0</v>
      </c>
      <c r="AJ3775" s="493" t="n">
        <v>391.8</v>
      </c>
      <c r="AK3775" s="493" t="n">
        <v>0</v>
      </c>
      <c r="AL3775" s="493" t="n">
        <v>0</v>
      </c>
      <c r="AM3775" s="493" t="n">
        <v>0</v>
      </c>
      <c r="AN3775" s="493" t="n">
        <v>0</v>
      </c>
      <c r="AO3775" s="493" t="n">
        <v>0</v>
      </c>
      <c r="AP3775" s="493" t="n">
        <v>0</v>
      </c>
      <c r="AQ3775" s="493" t="n">
        <v>0</v>
      </c>
      <c r="AR3775" s="493" t="n">
        <v>0</v>
      </c>
      <c r="AS3775" s="493" t="n">
        <v>0</v>
      </c>
      <c r="AT3775" s="493" t="n">
        <v>0</v>
      </c>
      <c r="AU3775" s="493" t="n">
        <v>0</v>
      </c>
      <c r="AV3775" s="493" t="n">
        <v>0</v>
      </c>
      <c r="AW3775" s="493" t="n">
        <v>0</v>
      </c>
      <c r="AX3775" s="493" t="n">
        <v>0</v>
      </c>
      <c r="AY3775" s="493" t="n">
        <v>0</v>
      </c>
      <c r="AZ3775" s="493" t="n">
        <v>0</v>
      </c>
      <c r="BA3775" s="493" t="n">
        <v>0</v>
      </c>
      <c r="BB3775" s="493" t="n">
        <v>0</v>
      </c>
      <c r="BC3775" s="493" t="n">
        <v>0</v>
      </c>
      <c r="BD3775" s="493" t="n">
        <v>0</v>
      </c>
      <c r="BE3775" s="493" t="n">
        <v>0</v>
      </c>
      <c r="BF3775" s="493" t="n">
        <v>0</v>
      </c>
      <c r="BG3775" s="493" t="n">
        <v>0</v>
      </c>
      <c r="BH3775" s="493" t="n">
        <v>0</v>
      </c>
      <c r="BI3775" s="493" t="n">
        <v>0</v>
      </c>
      <c r="BJ3775" s="493" t="n">
        <v>0</v>
      </c>
      <c r="BK3775" s="493" t="n">
        <v>0</v>
      </c>
      <c r="BL3775" s="493" t="n">
        <v>0</v>
      </c>
      <c r="BM3775" s="493" t="n">
        <v>0</v>
      </c>
      <c r="BN3775" s="493" t="n">
        <v>0</v>
      </c>
      <c r="BO3775" s="493" t="n">
        <v>0</v>
      </c>
      <c r="BP3775" s="493" t="n">
        <v>0</v>
      </c>
      <c r="BQ3775" s="493" t="n">
        <v>0</v>
      </c>
      <c r="BR3775" s="493" t="n">
        <v>0</v>
      </c>
      <c r="BS3775" s="493" t="n">
        <v>0</v>
      </c>
      <c r="BT3775" s="493" t="n">
        <v>0</v>
      </c>
      <c r="BU3775" s="493" t="n">
        <v>0</v>
      </c>
      <c r="BV3775" s="493" t="n">
        <v>0</v>
      </c>
      <c r="BW3775" s="493" t="n">
        <v>0</v>
      </c>
    </row>
    <row r="3776">
      <c r="A3776" t="inlineStr">
        <is>
          <t>[C9D3] Angiotensin-II 길항제 칼슘길항제 복합제</t>
        </is>
      </c>
      <c r="B3776" t="inlineStr">
        <is>
          <t>위더스제약</t>
        </is>
      </c>
      <c r="C3776" t="inlineStr">
        <is>
          <t>트윈플러스</t>
        </is>
      </c>
      <c r="D3776" t="inlineStr">
        <is>
          <t>위더스제약</t>
        </is>
      </c>
      <c r="E3776" t="inlineStr">
        <is>
          <t>amlodipine besylate,  telmisartan</t>
        </is>
      </c>
      <c r="F3776" t="inlineStr">
        <is>
          <t>상급종합병원</t>
        </is>
      </c>
      <c r="G3776" t="inlineStr">
        <is>
          <t>Generic</t>
        </is>
      </c>
      <c r="H3776" s="493" t="n">
        <v>0</v>
      </c>
      <c r="I3776" s="493" t="n">
        <v>0</v>
      </c>
      <c r="J3776" s="493" t="n">
        <v>0</v>
      </c>
      <c r="K3776" s="493" t="n">
        <v>0</v>
      </c>
      <c r="L3776" s="493" t="n">
        <v>0</v>
      </c>
      <c r="M3776" s="493" t="n">
        <v>0</v>
      </c>
      <c r="N3776" s="493" t="n">
        <v>0</v>
      </c>
      <c r="O3776" s="493" t="n">
        <v>0</v>
      </c>
      <c r="P3776" s="493" t="n">
        <v>0</v>
      </c>
      <c r="Q3776" s="493" t="n">
        <v>0</v>
      </c>
      <c r="R3776" s="493" t="n">
        <v>0</v>
      </c>
      <c r="S3776" s="493" t="n">
        <v>0</v>
      </c>
      <c r="T3776" s="493" t="n">
        <v>0</v>
      </c>
      <c r="U3776" s="493" t="n">
        <v>0</v>
      </c>
      <c r="V3776" s="493" t="n">
        <v>0</v>
      </c>
      <c r="W3776" s="493" t="n">
        <v>0</v>
      </c>
      <c r="X3776" s="493" t="n">
        <v>171.78</v>
      </c>
      <c r="Y3776" s="493" t="n">
        <v>0</v>
      </c>
      <c r="Z3776" s="493" t="n">
        <v>0</v>
      </c>
      <c r="AA3776" s="493" t="n">
        <v>0</v>
      </c>
      <c r="AB3776" s="493" t="n">
        <v>0</v>
      </c>
      <c r="AC3776" s="493" t="n">
        <v>0</v>
      </c>
      <c r="AD3776" s="493" t="n">
        <v>0</v>
      </c>
      <c r="AE3776" s="493" t="n">
        <v>0</v>
      </c>
      <c r="AF3776" s="493" t="n">
        <v>0</v>
      </c>
      <c r="AG3776" s="493" t="n">
        <v>0</v>
      </c>
      <c r="AH3776" s="493" t="n">
        <v>0</v>
      </c>
      <c r="AI3776" s="493" t="n">
        <v>0</v>
      </c>
      <c r="AJ3776" s="493" t="n">
        <v>0</v>
      </c>
      <c r="AK3776" s="493" t="n">
        <v>0</v>
      </c>
      <c r="AL3776" s="493" t="n">
        <v>0</v>
      </c>
      <c r="AM3776" s="493" t="n">
        <v>0</v>
      </c>
      <c r="AN3776" s="493" t="n">
        <v>0</v>
      </c>
      <c r="AO3776" s="493" t="n">
        <v>0</v>
      </c>
      <c r="AP3776" s="493" t="n">
        <v>0</v>
      </c>
      <c r="AQ3776" s="493" t="n">
        <v>0</v>
      </c>
      <c r="AR3776" s="493" t="n">
        <v>0</v>
      </c>
      <c r="AS3776" s="493" t="n">
        <v>0</v>
      </c>
      <c r="AT3776" s="493" t="n">
        <v>0</v>
      </c>
      <c r="AU3776" s="493" t="n">
        <v>0</v>
      </c>
      <c r="AV3776" s="493" t="n">
        <v>0</v>
      </c>
      <c r="AW3776" s="493" t="n">
        <v>0</v>
      </c>
      <c r="AX3776" s="493" t="n">
        <v>0</v>
      </c>
      <c r="AY3776" s="493" t="n">
        <v>0</v>
      </c>
      <c r="AZ3776" s="493" t="n">
        <v>0</v>
      </c>
      <c r="BA3776" s="493" t="n">
        <v>0</v>
      </c>
      <c r="BB3776" s="493" t="n">
        <v>0</v>
      </c>
      <c r="BC3776" s="493" t="n">
        <v>0</v>
      </c>
      <c r="BD3776" s="493" t="n">
        <v>0</v>
      </c>
      <c r="BE3776" s="493" t="n">
        <v>0</v>
      </c>
      <c r="BF3776" s="493" t="n">
        <v>0</v>
      </c>
      <c r="BG3776" s="493" t="n">
        <v>0</v>
      </c>
      <c r="BH3776" s="493" t="n">
        <v>0</v>
      </c>
      <c r="BI3776" s="493" t="n">
        <v>0</v>
      </c>
      <c r="BJ3776" s="493" t="n">
        <v>225.08</v>
      </c>
      <c r="BK3776" s="493" t="n">
        <v>0</v>
      </c>
      <c r="BL3776" s="493" t="n">
        <v>0</v>
      </c>
      <c r="BM3776" s="493" t="n">
        <v>0</v>
      </c>
      <c r="BN3776" s="493" t="n">
        <v>0</v>
      </c>
      <c r="BO3776" s="493" t="n">
        <v>0</v>
      </c>
      <c r="BP3776" s="493" t="n">
        <v>0</v>
      </c>
      <c r="BQ3776" s="493" t="n">
        <v>0</v>
      </c>
      <c r="BR3776" s="493" t="n">
        <v>0</v>
      </c>
      <c r="BS3776" s="493" t="n">
        <v>0</v>
      </c>
      <c r="BT3776" s="493" t="n">
        <v>0</v>
      </c>
      <c r="BU3776" s="493" t="n">
        <v>0</v>
      </c>
      <c r="BV3776" s="493" t="n">
        <v>0</v>
      </c>
      <c r="BW3776" s="493" t="n">
        <v>0</v>
      </c>
    </row>
    <row r="3777">
      <c r="A3777" t="inlineStr">
        <is>
          <t>[C9D3] Angiotensin-II 길항제 칼슘길항제 복합제</t>
        </is>
      </c>
      <c r="B3777" t="inlineStr">
        <is>
          <t>위더스제약</t>
        </is>
      </c>
      <c r="C3777" t="inlineStr">
        <is>
          <t>트윈플러스</t>
        </is>
      </c>
      <c r="D3777" t="inlineStr">
        <is>
          <t>위더스제약</t>
        </is>
      </c>
      <c r="E3777" t="inlineStr">
        <is>
          <t>amlodipine besylate,  telmisartan</t>
        </is>
      </c>
      <c r="F3777" t="inlineStr">
        <is>
          <t>종합병원</t>
        </is>
      </c>
      <c r="G3777" t="inlineStr">
        <is>
          <t>Generic</t>
        </is>
      </c>
      <c r="H3777" s="493" t="n">
        <v>21176.32</v>
      </c>
      <c r="I3777" s="493" t="n">
        <v>21638.56</v>
      </c>
      <c r="J3777" s="493" t="n">
        <v>21524</v>
      </c>
      <c r="K3777" s="493" t="n">
        <v>24892.02</v>
      </c>
      <c r="L3777" s="493" t="n">
        <v>19078.31</v>
      </c>
      <c r="M3777" s="493" t="n">
        <v>17583.44</v>
      </c>
      <c r="N3777" s="493" t="n">
        <v>21933.34</v>
      </c>
      <c r="O3777" s="493" t="n">
        <v>21641.95</v>
      </c>
      <c r="P3777" s="493" t="n">
        <v>15997.35</v>
      </c>
      <c r="Q3777" s="493" t="n">
        <v>19768.5</v>
      </c>
      <c r="R3777" s="493" t="n">
        <v>36617.36</v>
      </c>
      <c r="S3777" s="493" t="n">
        <v>31898.52</v>
      </c>
      <c r="T3777" s="493" t="n">
        <v>29803.66</v>
      </c>
      <c r="U3777" s="493" t="n">
        <v>30573.92</v>
      </c>
      <c r="V3777" s="493" t="n">
        <v>30652.84</v>
      </c>
      <c r="W3777" s="493" t="n">
        <v>29032.45</v>
      </c>
      <c r="X3777" s="493" t="n">
        <v>32221.14</v>
      </c>
      <c r="Y3777" s="493" t="n">
        <v>26981.21</v>
      </c>
      <c r="Z3777" s="493" t="n">
        <v>34094.84</v>
      </c>
      <c r="AA3777" s="493" t="n">
        <v>35282.71</v>
      </c>
      <c r="AB3777" s="493" t="n">
        <v>34925.32</v>
      </c>
      <c r="AC3777" s="493" t="n">
        <v>32439.11</v>
      </c>
      <c r="AD3777" s="493" t="n">
        <v>37366.5</v>
      </c>
      <c r="AE3777" s="493" t="n">
        <v>39085</v>
      </c>
      <c r="AF3777" s="493" t="n">
        <v>40607.06</v>
      </c>
      <c r="AG3777" s="493" t="n">
        <v>35036.71</v>
      </c>
      <c r="AH3777" s="493" t="n">
        <v>44304.19</v>
      </c>
      <c r="AI3777" s="493" t="n">
        <v>26989.5</v>
      </c>
      <c r="AJ3777" s="493" t="n">
        <v>45498.98</v>
      </c>
      <c r="AK3777" s="493" t="n">
        <v>40467.4</v>
      </c>
      <c r="AL3777" s="493" t="n">
        <v>36286.01</v>
      </c>
      <c r="AM3777" s="493" t="n">
        <v>53190.61</v>
      </c>
      <c r="AN3777" s="493" t="n">
        <v>40040.31</v>
      </c>
      <c r="AO3777" s="493" t="n">
        <v>46543.84</v>
      </c>
      <c r="AP3777" s="493" t="n">
        <v>49704.39</v>
      </c>
      <c r="AQ3777" s="493" t="n">
        <v>36495.24</v>
      </c>
      <c r="AR3777" s="493" t="n">
        <v>50954.06</v>
      </c>
      <c r="AS3777" s="493" t="n">
        <v>64607.6</v>
      </c>
      <c r="AT3777" s="493" t="n">
        <v>45907.86</v>
      </c>
      <c r="AU3777" s="493" t="n">
        <v>57000.73</v>
      </c>
      <c r="AV3777" s="493" t="n">
        <v>50630.27</v>
      </c>
      <c r="AW3777" s="493" t="n">
        <v>33857.92</v>
      </c>
      <c r="AX3777" s="493" t="n">
        <v>47342.34</v>
      </c>
      <c r="AY3777" s="493" t="n">
        <v>49901.4</v>
      </c>
      <c r="AZ3777" s="493" t="n">
        <v>43066.11</v>
      </c>
      <c r="BA3777" s="493" t="n">
        <v>48343.6</v>
      </c>
      <c r="BB3777" s="493" t="n">
        <v>36364.91</v>
      </c>
      <c r="BC3777" s="493" t="n">
        <v>34858.78</v>
      </c>
      <c r="BD3777" s="493" t="n">
        <v>50059.41</v>
      </c>
      <c r="BE3777" s="493" t="n">
        <v>47928.7</v>
      </c>
      <c r="BF3777" s="493" t="n">
        <v>34351.2</v>
      </c>
      <c r="BG3777" s="493" t="n">
        <v>39702.26</v>
      </c>
      <c r="BH3777" s="493" t="n">
        <v>39118.19</v>
      </c>
      <c r="BI3777" s="493" t="n">
        <v>38371.09</v>
      </c>
      <c r="BJ3777" s="493" t="n">
        <v>33502.52</v>
      </c>
      <c r="BK3777" s="493" t="n">
        <v>39205.37</v>
      </c>
      <c r="BL3777" s="493" t="n">
        <v>34728.11</v>
      </c>
      <c r="BM3777" s="493" t="n">
        <v>25713.25</v>
      </c>
      <c r="BN3777" s="493" t="n">
        <v>27158.31</v>
      </c>
      <c r="BO3777" s="493" t="n">
        <v>28496.84</v>
      </c>
      <c r="BP3777" s="493" t="n">
        <v>27598.78</v>
      </c>
      <c r="BQ3777" s="493" t="n">
        <v>39026.32</v>
      </c>
      <c r="BR3777" s="493" t="n">
        <v>36850.93</v>
      </c>
      <c r="BS3777" s="493" t="n">
        <v>34808.04</v>
      </c>
      <c r="BT3777" s="493" t="n">
        <v>26601.53</v>
      </c>
      <c r="BU3777" s="493" t="n">
        <v>29464.94</v>
      </c>
      <c r="BV3777" s="493" t="n">
        <v>42883.31</v>
      </c>
      <c r="BW3777" s="493" t="n">
        <v>33420.29</v>
      </c>
    </row>
    <row r="3778">
      <c r="A3778" t="inlineStr">
        <is>
          <t>[C9D3] Angiotensin-II 길항제 칼슘길항제 복합제</t>
        </is>
      </c>
      <c r="B3778" t="inlineStr">
        <is>
          <t>위더스제약</t>
        </is>
      </c>
      <c r="C3778" t="inlineStr">
        <is>
          <t>트윈플러스</t>
        </is>
      </c>
      <c r="D3778" t="inlineStr">
        <is>
          <t>위더스제약</t>
        </is>
      </c>
      <c r="E3778" t="inlineStr">
        <is>
          <t>amlodipine besylate,  telmisartan</t>
        </is>
      </c>
      <c r="F3778" t="inlineStr">
        <is>
          <t>병원</t>
        </is>
      </c>
      <c r="G3778" t="inlineStr">
        <is>
          <t>Generic</t>
        </is>
      </c>
      <c r="H3778" s="493" t="n">
        <v>3637.7</v>
      </c>
      <c r="I3778" s="493" t="n">
        <v>2279.1</v>
      </c>
      <c r="J3778" s="493" t="n">
        <v>4098.6</v>
      </c>
      <c r="K3778" s="493" t="n">
        <v>2504.4</v>
      </c>
      <c r="L3778" s="493" t="n">
        <v>5296.8</v>
      </c>
      <c r="M3778" s="493" t="n">
        <v>4778.67</v>
      </c>
      <c r="N3778" s="493" t="n">
        <v>3781.8</v>
      </c>
      <c r="O3778" s="493" t="n">
        <v>3495.9</v>
      </c>
      <c r="P3778" s="493" t="n">
        <v>2770.2</v>
      </c>
      <c r="Q3778" s="493" t="n">
        <v>3297.3</v>
      </c>
      <c r="R3778" s="493" t="n">
        <v>2786.1</v>
      </c>
      <c r="S3778" s="493" t="n">
        <v>4026.24</v>
      </c>
      <c r="T3778" s="493" t="n">
        <v>2647.8</v>
      </c>
      <c r="U3778" s="493" t="n">
        <v>2862</v>
      </c>
      <c r="V3778" s="493" t="n">
        <v>1674.3</v>
      </c>
      <c r="W3778" s="493" t="n">
        <v>2114.4</v>
      </c>
      <c r="X3778" s="493" t="n">
        <v>1500</v>
      </c>
      <c r="Y3778" s="493" t="n">
        <v>3887.4</v>
      </c>
      <c r="Z3778" s="493" t="n">
        <v>2510.4</v>
      </c>
      <c r="AA3778" s="493" t="n">
        <v>1819.2</v>
      </c>
      <c r="AB3778" s="493" t="n">
        <v>1974.3</v>
      </c>
      <c r="AC3778" s="493" t="n">
        <v>2835</v>
      </c>
      <c r="AD3778" s="493" t="n">
        <v>1716</v>
      </c>
      <c r="AE3778" s="493" t="n">
        <v>1084.8</v>
      </c>
      <c r="AF3778" s="493" t="n">
        <v>5975</v>
      </c>
      <c r="AG3778" s="493" t="n">
        <v>2787.9</v>
      </c>
      <c r="AH3778" s="493" t="n">
        <v>5034.66</v>
      </c>
      <c r="AI3778" s="493" t="n">
        <v>5139.6</v>
      </c>
      <c r="AJ3778" s="493" t="n">
        <v>3415.55</v>
      </c>
      <c r="AK3778" s="493" t="n">
        <v>2856.76</v>
      </c>
      <c r="AL3778" s="493" t="n">
        <v>4601.74</v>
      </c>
      <c r="AM3778" s="493" t="n">
        <v>4199.3</v>
      </c>
      <c r="AN3778" s="493" t="n">
        <v>8865.860000000001</v>
      </c>
      <c r="AO3778" s="493" t="n">
        <v>16202.8</v>
      </c>
      <c r="AP3778" s="493" t="n">
        <v>11311.51</v>
      </c>
      <c r="AQ3778" s="493" t="n">
        <v>16080.07</v>
      </c>
      <c r="AR3778" s="493" t="n">
        <v>18307.74</v>
      </c>
      <c r="AS3778" s="493" t="n">
        <v>22842.26</v>
      </c>
      <c r="AT3778" s="493" t="n">
        <v>22176.62</v>
      </c>
      <c r="AU3778" s="493" t="n">
        <v>20392.72</v>
      </c>
      <c r="AV3778" s="493" t="n">
        <v>23174.35</v>
      </c>
      <c r="AW3778" s="493" t="n">
        <v>23695.21</v>
      </c>
      <c r="AX3778" s="493" t="n">
        <v>25530.6</v>
      </c>
      <c r="AY3778" s="493" t="n">
        <v>25367.39</v>
      </c>
      <c r="AZ3778" s="493" t="n">
        <v>28439.91</v>
      </c>
      <c r="BA3778" s="493" t="n">
        <v>25476.12</v>
      </c>
      <c r="BB3778" s="493" t="n">
        <v>32010.45</v>
      </c>
      <c r="BC3778" s="493" t="n">
        <v>29466.73</v>
      </c>
      <c r="BD3778" s="493" t="n">
        <v>30440.5</v>
      </c>
      <c r="BE3778" s="493" t="n">
        <v>22458.38</v>
      </c>
      <c r="BF3778" s="493" t="n">
        <v>32210.7</v>
      </c>
      <c r="BG3778" s="493" t="n">
        <v>30125.3</v>
      </c>
      <c r="BH3778" s="493" t="n">
        <v>42153.25</v>
      </c>
      <c r="BI3778" s="493" t="n">
        <v>37001.78</v>
      </c>
      <c r="BJ3778" s="493" t="n">
        <v>36139.35</v>
      </c>
      <c r="BK3778" s="493" t="n">
        <v>42443.3</v>
      </c>
      <c r="BL3778" s="493" t="n">
        <v>41569.96</v>
      </c>
      <c r="BM3778" s="493" t="n">
        <v>32998.02</v>
      </c>
      <c r="BN3778" s="493" t="n">
        <v>39879.5</v>
      </c>
      <c r="BO3778" s="493" t="n">
        <v>33386.3</v>
      </c>
      <c r="BP3778" s="493" t="n">
        <v>29225.73</v>
      </c>
      <c r="BQ3778" s="493" t="n">
        <v>34573.49</v>
      </c>
      <c r="BR3778" s="493" t="n">
        <v>43220.32</v>
      </c>
      <c r="BS3778" s="493" t="n">
        <v>41087.05</v>
      </c>
      <c r="BT3778" s="493" t="n">
        <v>43315.24</v>
      </c>
      <c r="BU3778" s="493" t="n">
        <v>42953.94</v>
      </c>
      <c r="BV3778" s="493" t="n">
        <v>42320.51</v>
      </c>
      <c r="BW3778" s="493" t="n">
        <v>44550.29</v>
      </c>
    </row>
    <row r="3779">
      <c r="A3779" t="inlineStr">
        <is>
          <t>[C9D3] Angiotensin-II 길항제 칼슘길항제 복합제</t>
        </is>
      </c>
      <c r="B3779" t="inlineStr">
        <is>
          <t>위더스제약</t>
        </is>
      </c>
      <c r="C3779" t="inlineStr">
        <is>
          <t>트윈플러스</t>
        </is>
      </c>
      <c r="D3779" t="inlineStr">
        <is>
          <t>위더스제약</t>
        </is>
      </c>
      <c r="E3779" t="inlineStr">
        <is>
          <t>amlodipine besylate,  telmisartan</t>
        </is>
      </c>
      <c r="F3779" t="inlineStr">
        <is>
          <t>의원</t>
        </is>
      </c>
      <c r="G3779" t="inlineStr">
        <is>
          <t>Generic</t>
        </is>
      </c>
      <c r="H3779" s="493" t="n">
        <v>56745.79</v>
      </c>
      <c r="I3779" s="493" t="n">
        <v>53612.54</v>
      </c>
      <c r="J3779" s="493" t="n">
        <v>63539.65</v>
      </c>
      <c r="K3779" s="493" t="n">
        <v>62013.82</v>
      </c>
      <c r="L3779" s="493" t="n">
        <v>64466.8</v>
      </c>
      <c r="M3779" s="493" t="n">
        <v>63825.34</v>
      </c>
      <c r="N3779" s="493" t="n">
        <v>66198.72</v>
      </c>
      <c r="O3779" s="493" t="n">
        <v>63449.74</v>
      </c>
      <c r="P3779" s="493" t="n">
        <v>63624.43</v>
      </c>
      <c r="Q3779" s="493" t="n">
        <v>79677.25</v>
      </c>
      <c r="R3779" s="493" t="n">
        <v>83238.84</v>
      </c>
      <c r="S3779" s="493" t="n">
        <v>94855.64</v>
      </c>
      <c r="T3779" s="493" t="n">
        <v>110627.19</v>
      </c>
      <c r="U3779" s="493" t="n">
        <v>98323.83</v>
      </c>
      <c r="V3779" s="493" t="n">
        <v>126868.3</v>
      </c>
      <c r="W3779" s="493" t="n">
        <v>161401.38</v>
      </c>
      <c r="X3779" s="493" t="n">
        <v>172298.85</v>
      </c>
      <c r="Y3779" s="493" t="n">
        <v>157178.92</v>
      </c>
      <c r="Z3779" s="493" t="n">
        <v>169773.48</v>
      </c>
      <c r="AA3779" s="493" t="n">
        <v>281311.98</v>
      </c>
      <c r="AB3779" s="493" t="n">
        <v>287172.59</v>
      </c>
      <c r="AC3779" s="493" t="n">
        <v>290423.25</v>
      </c>
      <c r="AD3779" s="493" t="n">
        <v>326255.99</v>
      </c>
      <c r="AE3779" s="493" t="n">
        <v>346104.88</v>
      </c>
      <c r="AF3779" s="493" t="n">
        <v>349009.19</v>
      </c>
      <c r="AG3779" s="493" t="n">
        <v>339848.44</v>
      </c>
      <c r="AH3779" s="493" t="n">
        <v>437432.98</v>
      </c>
      <c r="AI3779" s="493" t="n">
        <v>384918.94</v>
      </c>
      <c r="AJ3779" s="493" t="n">
        <v>458322.23</v>
      </c>
      <c r="AK3779" s="493" t="n">
        <v>460068.67</v>
      </c>
      <c r="AL3779" s="493" t="n">
        <v>497778.69</v>
      </c>
      <c r="AM3779" s="493" t="n">
        <v>522926.68</v>
      </c>
      <c r="AN3779" s="493" t="n">
        <v>642979.79</v>
      </c>
      <c r="AO3779" s="493" t="n">
        <v>692577.27</v>
      </c>
      <c r="AP3779" s="493" t="n">
        <v>748746.29</v>
      </c>
      <c r="AQ3779" s="493" t="n">
        <v>778520.8199999999</v>
      </c>
      <c r="AR3779" s="493" t="n">
        <v>820525.61</v>
      </c>
      <c r="AS3779" s="493" t="n">
        <v>796557.79</v>
      </c>
      <c r="AT3779" s="493" t="n">
        <v>857498.5699999999</v>
      </c>
      <c r="AU3779" s="493" t="n">
        <v>923223.12</v>
      </c>
      <c r="AV3779" s="493" t="n">
        <v>961989.4399999999</v>
      </c>
      <c r="AW3779" s="493" t="n">
        <v>905770.51</v>
      </c>
      <c r="AX3779" s="493" t="n">
        <v>985878.29</v>
      </c>
      <c r="AY3779" s="493" t="n">
        <v>972484.47</v>
      </c>
      <c r="AZ3779" s="493" t="n">
        <v>639361.53</v>
      </c>
      <c r="BA3779" s="493" t="n">
        <v>440372.67</v>
      </c>
      <c r="BB3779" s="493" t="n">
        <v>415659.78</v>
      </c>
      <c r="BC3779" s="493" t="n">
        <v>421257.64</v>
      </c>
      <c r="BD3779" s="493" t="n">
        <v>458365.47</v>
      </c>
      <c r="BE3779" s="493" t="n">
        <v>430006.44</v>
      </c>
      <c r="BF3779" s="493" t="n">
        <v>463475.84</v>
      </c>
      <c r="BG3779" s="493" t="n">
        <v>479830.5</v>
      </c>
      <c r="BH3779" s="493" t="n">
        <v>503711.69</v>
      </c>
      <c r="BI3779" s="493" t="n">
        <v>482607.35</v>
      </c>
      <c r="BJ3779" s="493" t="n">
        <v>519266.68</v>
      </c>
      <c r="BK3779" s="493" t="n">
        <v>492882.05</v>
      </c>
      <c r="BL3779" s="493" t="n">
        <v>584729.28</v>
      </c>
      <c r="BM3779" s="493" t="n">
        <v>502469.18</v>
      </c>
      <c r="BN3779" s="493" t="n">
        <v>519456.31</v>
      </c>
      <c r="BO3779" s="493" t="n">
        <v>556729.91</v>
      </c>
      <c r="BP3779" s="493" t="n">
        <v>562018.84</v>
      </c>
      <c r="BQ3779" s="493" t="n">
        <v>576215.0600000001</v>
      </c>
      <c r="BR3779" s="493" t="n">
        <v>656747.65</v>
      </c>
      <c r="BS3779" s="493" t="n">
        <v>636400.1899999999</v>
      </c>
      <c r="BT3779" s="493" t="n">
        <v>620544.38</v>
      </c>
      <c r="BU3779" s="493" t="n">
        <v>687591.29</v>
      </c>
      <c r="BV3779" s="493" t="n">
        <v>745045.73</v>
      </c>
      <c r="BW3779" s="493" t="n">
        <v>686525.51</v>
      </c>
    </row>
    <row r="3780">
      <c r="A3780" t="inlineStr">
        <is>
          <t>[C9D3] Angiotensin-II 길항제 칼슘길항제 복합제</t>
        </is>
      </c>
      <c r="B3780" t="inlineStr">
        <is>
          <t>위더스제약</t>
        </is>
      </c>
      <c r="C3780" t="inlineStr">
        <is>
          <t>트윈플러스</t>
        </is>
      </c>
      <c r="D3780" t="inlineStr">
        <is>
          <t>위더스제약</t>
        </is>
      </c>
      <c r="E3780" t="inlineStr">
        <is>
          <t>amlodipine besylate,  telmisartan</t>
        </is>
      </c>
      <c r="F3780" t="inlineStr">
        <is>
          <t>보건소</t>
        </is>
      </c>
      <c r="G3780" t="inlineStr">
        <is>
          <t>Generic</t>
        </is>
      </c>
      <c r="H3780" s="493" t="n">
        <v>860.4</v>
      </c>
      <c r="I3780" s="493" t="n">
        <v>1492.5</v>
      </c>
      <c r="J3780" s="493" t="n">
        <v>1171.2</v>
      </c>
      <c r="K3780" s="493" t="n">
        <v>792</v>
      </c>
      <c r="L3780" s="493" t="n">
        <v>274.8</v>
      </c>
      <c r="M3780" s="493" t="n">
        <v>1484.1</v>
      </c>
      <c r="N3780" s="493" t="n">
        <v>1811.7</v>
      </c>
      <c r="O3780" s="493" t="n">
        <v>374.4</v>
      </c>
      <c r="P3780" s="493" t="n">
        <v>1456.2</v>
      </c>
      <c r="Q3780" s="493" t="n">
        <v>814.5</v>
      </c>
      <c r="R3780" s="493" t="n">
        <v>1061.4</v>
      </c>
      <c r="S3780" s="493" t="n">
        <v>1091.85</v>
      </c>
      <c r="T3780" s="493" t="n">
        <v>894.3</v>
      </c>
      <c r="U3780" s="493" t="n">
        <v>587.4</v>
      </c>
      <c r="V3780" s="493" t="n">
        <v>651.3</v>
      </c>
      <c r="W3780" s="493" t="n">
        <v>930.9</v>
      </c>
      <c r="X3780" s="493" t="n">
        <v>848.35</v>
      </c>
      <c r="Y3780" s="493" t="n">
        <v>4127.1</v>
      </c>
      <c r="Z3780" s="493" t="n">
        <v>1434</v>
      </c>
      <c r="AA3780" s="493" t="n">
        <v>3484.5</v>
      </c>
      <c r="AB3780" s="493" t="n">
        <v>819</v>
      </c>
      <c r="AC3780" s="493" t="n">
        <v>3901.8</v>
      </c>
      <c r="AD3780" s="493" t="n">
        <v>806.4</v>
      </c>
      <c r="AE3780" s="493" t="n">
        <v>3401.4</v>
      </c>
      <c r="AF3780" s="493" t="n">
        <v>3909.3</v>
      </c>
      <c r="AG3780" s="493" t="n">
        <v>4618.2</v>
      </c>
      <c r="AH3780" s="493" t="n">
        <v>2837.4</v>
      </c>
      <c r="AI3780" s="493" t="n">
        <v>3778.8</v>
      </c>
      <c r="AJ3780" s="493" t="n">
        <v>6666</v>
      </c>
      <c r="AK3780" s="493" t="n">
        <v>4638.6</v>
      </c>
      <c r="AL3780" s="493" t="n">
        <v>8074</v>
      </c>
      <c r="AM3780" s="493" t="n">
        <v>3649.12</v>
      </c>
      <c r="AN3780" s="493" t="n">
        <v>12233.81</v>
      </c>
      <c r="AO3780" s="493" t="n">
        <v>14610.84</v>
      </c>
      <c r="AP3780" s="493" t="n">
        <v>12050.61</v>
      </c>
      <c r="AQ3780" s="493" t="n">
        <v>13732.98</v>
      </c>
      <c r="AR3780" s="493" t="n">
        <v>16728.25</v>
      </c>
      <c r="AS3780" s="493" t="n">
        <v>15419.1</v>
      </c>
      <c r="AT3780" s="493" t="n">
        <v>11583.24</v>
      </c>
      <c r="AU3780" s="493" t="n">
        <v>15098.7</v>
      </c>
      <c r="AV3780" s="493" t="n">
        <v>16387.97</v>
      </c>
      <c r="AW3780" s="493" t="n">
        <v>22491.99</v>
      </c>
      <c r="AX3780" s="493" t="n">
        <v>21554.76</v>
      </c>
      <c r="AY3780" s="493" t="n">
        <v>29672.7</v>
      </c>
      <c r="AZ3780" s="493" t="n">
        <v>33480.96</v>
      </c>
      <c r="BA3780" s="493" t="n">
        <v>32578.35</v>
      </c>
      <c r="BB3780" s="493" t="n">
        <v>25402.8</v>
      </c>
      <c r="BC3780" s="493" t="n">
        <v>11942.7</v>
      </c>
      <c r="BD3780" s="493" t="n">
        <v>21564</v>
      </c>
      <c r="BE3780" s="493" t="n">
        <v>22278.3</v>
      </c>
      <c r="BF3780" s="493" t="n">
        <v>22431.65</v>
      </c>
      <c r="BG3780" s="493" t="n">
        <v>14254.2</v>
      </c>
      <c r="BH3780" s="493" t="n">
        <v>22467.9</v>
      </c>
      <c r="BI3780" s="493" t="n">
        <v>17721.9</v>
      </c>
      <c r="BJ3780" s="493" t="n">
        <v>11198.4</v>
      </c>
      <c r="BK3780" s="493" t="n">
        <v>19172.4</v>
      </c>
      <c r="BL3780" s="493" t="n">
        <v>15066.3</v>
      </c>
      <c r="BM3780" s="493" t="n">
        <v>11757.3</v>
      </c>
      <c r="BN3780" s="493" t="n">
        <v>14215.4</v>
      </c>
      <c r="BO3780" s="493" t="n">
        <v>26618.4</v>
      </c>
      <c r="BP3780" s="493" t="n">
        <v>15603.9</v>
      </c>
      <c r="BQ3780" s="493" t="n">
        <v>11847.6</v>
      </c>
      <c r="BR3780" s="493" t="n">
        <v>21335.91</v>
      </c>
      <c r="BS3780" s="493" t="n">
        <v>32732.1</v>
      </c>
      <c r="BT3780" s="493" t="n">
        <v>12694.2</v>
      </c>
      <c r="BU3780" s="493" t="n">
        <v>25384.8</v>
      </c>
      <c r="BV3780" s="493" t="n">
        <v>20358.9</v>
      </c>
      <c r="BW3780" s="493" t="n">
        <v>16106.1</v>
      </c>
    </row>
    <row r="3781">
      <c r="A3781" t="inlineStr">
        <is>
          <t>[C9D3] Angiotensin-II 길항제 칼슘길항제 복합제</t>
        </is>
      </c>
      <c r="B3781" t="inlineStr">
        <is>
          <t>위더스제약</t>
        </is>
      </c>
      <c r="C3781" t="inlineStr">
        <is>
          <t>트윈플러스</t>
        </is>
      </c>
      <c r="D3781" t="inlineStr">
        <is>
          <t>위더스제약</t>
        </is>
      </c>
      <c r="E3781" t="inlineStr">
        <is>
          <t>amlodipine besylate,  telmisartan</t>
        </is>
      </c>
      <c r="F3781" t="inlineStr">
        <is>
          <t>기타(치과의원, 치과병원 등)</t>
        </is>
      </c>
      <c r="G3781" t="inlineStr">
        <is>
          <t>Generic</t>
        </is>
      </c>
      <c r="H3781" s="493" t="n">
        <v>0</v>
      </c>
      <c r="I3781" s="493" t="n">
        <v>0</v>
      </c>
      <c r="J3781" s="493" t="n">
        <v>0</v>
      </c>
      <c r="K3781" s="493" t="n">
        <v>0</v>
      </c>
      <c r="L3781" s="493" t="n">
        <v>0</v>
      </c>
      <c r="M3781" s="493" t="n">
        <v>0</v>
      </c>
      <c r="N3781" s="493" t="n">
        <v>28.14</v>
      </c>
      <c r="O3781" s="493" t="n">
        <v>134.05</v>
      </c>
      <c r="P3781" s="493" t="n">
        <v>27.72</v>
      </c>
      <c r="Q3781" s="493" t="n">
        <v>0</v>
      </c>
      <c r="R3781" s="493" t="n">
        <v>63.56</v>
      </c>
      <c r="S3781" s="493" t="n">
        <v>78.75</v>
      </c>
      <c r="T3781" s="493" t="n">
        <v>66.90000000000001</v>
      </c>
      <c r="U3781" s="493" t="n">
        <v>73.5</v>
      </c>
      <c r="V3781" s="493" t="n">
        <v>0</v>
      </c>
      <c r="W3781" s="493" t="n">
        <v>0</v>
      </c>
      <c r="X3781" s="493" t="n">
        <v>0</v>
      </c>
      <c r="Y3781" s="493" t="n">
        <v>0</v>
      </c>
      <c r="Z3781" s="493" t="n">
        <v>0</v>
      </c>
      <c r="AA3781" s="493" t="n">
        <v>0</v>
      </c>
      <c r="AB3781" s="493" t="n">
        <v>0</v>
      </c>
      <c r="AC3781" s="493" t="n">
        <v>104.7</v>
      </c>
      <c r="AD3781" s="493" t="n">
        <v>132.9</v>
      </c>
      <c r="AE3781" s="493" t="n">
        <v>105.3</v>
      </c>
      <c r="AF3781" s="493" t="n">
        <v>110.4</v>
      </c>
      <c r="AG3781" s="493" t="n">
        <v>128.1</v>
      </c>
      <c r="AH3781" s="493" t="n">
        <v>122.4</v>
      </c>
      <c r="AI3781" s="493" t="n">
        <v>124.8</v>
      </c>
      <c r="AJ3781" s="493" t="n">
        <v>139.5</v>
      </c>
      <c r="AK3781" s="493" t="n">
        <v>124.8</v>
      </c>
      <c r="AL3781" s="493" t="n">
        <v>135.9</v>
      </c>
      <c r="AM3781" s="493" t="n">
        <v>143.4</v>
      </c>
      <c r="AN3781" s="493" t="n">
        <v>575.4</v>
      </c>
      <c r="AO3781" s="493" t="n">
        <v>125.7</v>
      </c>
      <c r="AP3781" s="493" t="n">
        <v>150.9</v>
      </c>
      <c r="AQ3781" s="493" t="n">
        <v>270.6</v>
      </c>
      <c r="AR3781" s="493" t="n">
        <v>131.4</v>
      </c>
      <c r="AS3781" s="493" t="n">
        <v>0</v>
      </c>
      <c r="AT3781" s="493" t="n">
        <v>444.54</v>
      </c>
      <c r="AU3781" s="493" t="n">
        <v>665.1</v>
      </c>
      <c r="AV3781" s="493" t="n">
        <v>1064.82</v>
      </c>
      <c r="AW3781" s="493" t="n">
        <v>821.7</v>
      </c>
      <c r="AX3781" s="493" t="n">
        <v>1762.5</v>
      </c>
      <c r="AY3781" s="493" t="n">
        <v>1011.2</v>
      </c>
      <c r="AZ3781" s="493" t="n">
        <v>569.7</v>
      </c>
      <c r="BA3781" s="493" t="n">
        <v>1011.08</v>
      </c>
      <c r="BB3781" s="493" t="n">
        <v>1135.8</v>
      </c>
      <c r="BC3781" s="493" t="n">
        <v>763.2</v>
      </c>
      <c r="BD3781" s="493" t="n">
        <v>801.37</v>
      </c>
      <c r="BE3781" s="493" t="n">
        <v>897</v>
      </c>
      <c r="BF3781" s="493" t="n">
        <v>1081.8</v>
      </c>
      <c r="BG3781" s="493" t="n">
        <v>0</v>
      </c>
      <c r="BH3781" s="493" t="n">
        <v>718.8</v>
      </c>
      <c r="BI3781" s="493" t="n">
        <v>2187.9</v>
      </c>
      <c r="BJ3781" s="493" t="n">
        <v>0</v>
      </c>
      <c r="BK3781" s="493" t="n">
        <v>1305.24</v>
      </c>
      <c r="BL3781" s="493" t="n">
        <v>519.3</v>
      </c>
      <c r="BM3781" s="493" t="n">
        <v>191.1</v>
      </c>
      <c r="BN3781" s="493" t="n">
        <v>521.1</v>
      </c>
      <c r="BO3781" s="493" t="n">
        <v>870</v>
      </c>
      <c r="BP3781" s="493" t="n">
        <v>0</v>
      </c>
      <c r="BQ3781" s="493" t="n">
        <v>991.1</v>
      </c>
      <c r="BR3781" s="493" t="n">
        <v>251.55</v>
      </c>
      <c r="BS3781" s="493" t="n">
        <v>0</v>
      </c>
      <c r="BT3781" s="493" t="n">
        <v>1006.2</v>
      </c>
      <c r="BU3781" s="493" t="n">
        <v>0</v>
      </c>
      <c r="BV3781" s="493" t="n">
        <v>0</v>
      </c>
      <c r="BW3781" s="493" t="n">
        <v>876.0599999999999</v>
      </c>
    </row>
    <row r="3782">
      <c r="A3782" t="inlineStr">
        <is>
          <t>[C9D3] Angiotensin-II 길항제 칼슘길항제 복합제</t>
        </is>
      </c>
      <c r="B3782" t="inlineStr">
        <is>
          <t>유나이티드</t>
        </is>
      </c>
      <c r="C3782" t="inlineStr">
        <is>
          <t>로자스크</t>
        </is>
      </c>
      <c r="D3782" t="inlineStr">
        <is>
          <t>유나이티드</t>
        </is>
      </c>
      <c r="E3782" t="inlineStr">
        <is>
          <t>amlodipine besylate  ( as amlodipine),  losartan potassium</t>
        </is>
      </c>
      <c r="F3782" t="inlineStr">
        <is>
          <t>종합병원</t>
        </is>
      </c>
      <c r="G3782" t="inlineStr">
        <is>
          <t>Generic</t>
        </is>
      </c>
      <c r="H3782" s="493" t="n">
        <v>224</v>
      </c>
      <c r="I3782" s="493" t="n">
        <v>2517.9</v>
      </c>
      <c r="J3782" s="493" t="n">
        <v>936</v>
      </c>
      <c r="K3782" s="493" t="n">
        <v>1119.44</v>
      </c>
      <c r="L3782" s="493" t="n">
        <v>1257.32</v>
      </c>
      <c r="M3782" s="493" t="n">
        <v>1344</v>
      </c>
      <c r="N3782" s="493" t="n">
        <v>568</v>
      </c>
      <c r="O3782" s="493" t="n">
        <v>808</v>
      </c>
      <c r="P3782" s="493" t="n">
        <v>735.54</v>
      </c>
      <c r="Q3782" s="493" t="n">
        <v>920</v>
      </c>
      <c r="R3782" s="493" t="n">
        <v>2826.24</v>
      </c>
      <c r="S3782" s="493" t="n">
        <v>0</v>
      </c>
      <c r="T3782" s="493" t="n">
        <v>2893.5</v>
      </c>
      <c r="U3782" s="493" t="n">
        <v>2477.1</v>
      </c>
      <c r="V3782" s="493" t="n">
        <v>1416.4</v>
      </c>
      <c r="W3782" s="493" t="n">
        <v>490.8</v>
      </c>
      <c r="X3782" s="493" t="n">
        <v>2480.7</v>
      </c>
      <c r="Y3782" s="493" t="n">
        <v>240</v>
      </c>
      <c r="Z3782" s="493" t="n">
        <v>1179.4</v>
      </c>
      <c r="AA3782" s="493" t="n">
        <v>2400</v>
      </c>
      <c r="AB3782" s="493" t="n">
        <v>2416.2</v>
      </c>
      <c r="AC3782" s="493" t="n">
        <v>504</v>
      </c>
      <c r="AD3782" s="493" t="n">
        <v>2688</v>
      </c>
      <c r="AE3782" s="493" t="n">
        <v>480</v>
      </c>
      <c r="AF3782" s="493" t="n">
        <v>916.16</v>
      </c>
      <c r="AG3782" s="493" t="n">
        <v>3579.92</v>
      </c>
      <c r="AH3782" s="493" t="n">
        <v>998.55</v>
      </c>
      <c r="AI3782" s="493" t="n">
        <v>916.48</v>
      </c>
      <c r="AJ3782" s="493" t="n">
        <v>1123.92</v>
      </c>
      <c r="AK3782" s="493" t="n">
        <v>464.56</v>
      </c>
      <c r="AL3782" s="493" t="n">
        <v>505.26</v>
      </c>
      <c r="AM3782" s="493" t="n">
        <v>2192.11</v>
      </c>
      <c r="AN3782" s="493" t="n">
        <v>0</v>
      </c>
      <c r="AO3782" s="493" t="n">
        <v>2080.77</v>
      </c>
      <c r="AP3782" s="493" t="n">
        <v>3244.8</v>
      </c>
      <c r="AQ3782" s="493" t="n">
        <v>929.0700000000001</v>
      </c>
      <c r="AR3782" s="493" t="n">
        <v>991.95</v>
      </c>
      <c r="AS3782" s="493" t="n">
        <v>1437.12</v>
      </c>
      <c r="AT3782" s="493" t="n">
        <v>1983.92</v>
      </c>
      <c r="AU3782" s="493" t="n">
        <v>2660.22</v>
      </c>
      <c r="AV3782" s="493" t="n">
        <v>1329.9</v>
      </c>
      <c r="AW3782" s="493" t="n">
        <v>4557.33</v>
      </c>
      <c r="AX3782" s="493" t="n">
        <v>945.88</v>
      </c>
      <c r="AY3782" s="493" t="n">
        <v>2065.8</v>
      </c>
      <c r="AZ3782" s="493" t="n">
        <v>2156.44</v>
      </c>
      <c r="BA3782" s="493" t="n">
        <v>483.6</v>
      </c>
      <c r="BB3782" s="493" t="n">
        <v>3186.08</v>
      </c>
      <c r="BC3782" s="493" t="n">
        <v>481.8</v>
      </c>
      <c r="BD3782" s="493" t="n">
        <v>1428.48</v>
      </c>
      <c r="BE3782" s="493" t="n">
        <v>240</v>
      </c>
      <c r="BF3782" s="493" t="n">
        <v>2213.22</v>
      </c>
      <c r="BG3782" s="493" t="n">
        <v>477.6</v>
      </c>
      <c r="BH3782" s="493" t="n">
        <v>2580.12</v>
      </c>
      <c r="BI3782" s="493" t="n">
        <v>546</v>
      </c>
      <c r="BJ3782" s="493" t="n">
        <v>1911.84</v>
      </c>
      <c r="BK3782" s="493" t="n">
        <v>484.2</v>
      </c>
      <c r="BL3782" s="493" t="n">
        <v>1874.86</v>
      </c>
      <c r="BM3782" s="493" t="n">
        <v>937.72</v>
      </c>
      <c r="BN3782" s="493" t="n">
        <v>0</v>
      </c>
      <c r="BO3782" s="493" t="n">
        <v>1284.08</v>
      </c>
      <c r="BP3782" s="493" t="n">
        <v>0</v>
      </c>
      <c r="BQ3782" s="493" t="n">
        <v>1138.8</v>
      </c>
      <c r="BR3782" s="493" t="n">
        <v>0</v>
      </c>
      <c r="BS3782" s="493" t="n">
        <v>825</v>
      </c>
      <c r="BT3782" s="493" t="n">
        <v>0</v>
      </c>
      <c r="BU3782" s="493" t="n">
        <v>1391.04</v>
      </c>
      <c r="BV3782" s="493" t="n">
        <v>1446.9</v>
      </c>
      <c r="BW3782" s="493" t="n">
        <v>487.2</v>
      </c>
    </row>
    <row r="3783">
      <c r="A3783" t="inlineStr">
        <is>
          <t>[C9D3] Angiotensin-II 길항제 칼슘길항제 복합제</t>
        </is>
      </c>
      <c r="B3783" t="inlineStr">
        <is>
          <t>유나이티드</t>
        </is>
      </c>
      <c r="C3783" t="inlineStr">
        <is>
          <t>로자스크</t>
        </is>
      </c>
      <c r="D3783" t="inlineStr">
        <is>
          <t>유나이티드</t>
        </is>
      </c>
      <c r="E3783" t="inlineStr">
        <is>
          <t>amlodipine besylate  ( as amlodipine),  losartan potassium</t>
        </is>
      </c>
      <c r="F3783" t="inlineStr">
        <is>
          <t>병원</t>
        </is>
      </c>
      <c r="G3783" t="inlineStr">
        <is>
          <t>Generic</t>
        </is>
      </c>
      <c r="H3783" s="493" t="n">
        <v>2613</v>
      </c>
      <c r="I3783" s="493" t="n">
        <v>360</v>
      </c>
      <c r="J3783" s="493" t="n">
        <v>3817.2</v>
      </c>
      <c r="K3783" s="493" t="n">
        <v>960</v>
      </c>
      <c r="L3783" s="493" t="n">
        <v>1680</v>
      </c>
      <c r="M3783" s="493" t="n">
        <v>1080</v>
      </c>
      <c r="N3783" s="493" t="n">
        <v>3000</v>
      </c>
      <c r="O3783" s="493" t="n">
        <v>840</v>
      </c>
      <c r="P3783" s="493" t="n">
        <v>2760</v>
      </c>
      <c r="Q3783" s="493" t="n">
        <v>1440</v>
      </c>
      <c r="R3783" s="493" t="n">
        <v>1523.4</v>
      </c>
      <c r="S3783" s="493" t="n">
        <v>709.8</v>
      </c>
      <c r="T3783" s="493" t="n">
        <v>683.7</v>
      </c>
      <c r="U3783" s="493" t="n">
        <v>720</v>
      </c>
      <c r="V3783" s="493" t="n">
        <v>1320</v>
      </c>
      <c r="W3783" s="493" t="n">
        <v>2040</v>
      </c>
      <c r="X3783" s="493" t="n">
        <v>360</v>
      </c>
      <c r="Y3783" s="493" t="n">
        <v>352</v>
      </c>
      <c r="Z3783" s="493" t="n">
        <v>720</v>
      </c>
      <c r="AA3783" s="493" t="n">
        <v>840</v>
      </c>
      <c r="AB3783" s="493" t="n">
        <v>480</v>
      </c>
      <c r="AC3783" s="493" t="n">
        <v>720</v>
      </c>
      <c r="AD3783" s="493" t="n">
        <v>480</v>
      </c>
      <c r="AE3783" s="493" t="n">
        <v>480</v>
      </c>
      <c r="AF3783" s="493" t="n">
        <v>1440</v>
      </c>
      <c r="AG3783" s="493" t="n">
        <v>240</v>
      </c>
      <c r="AH3783" s="493" t="n">
        <v>2880</v>
      </c>
      <c r="AI3783" s="493" t="n">
        <v>480</v>
      </c>
      <c r="AJ3783" s="493" t="n">
        <v>720.6</v>
      </c>
      <c r="AK3783" s="493" t="n">
        <v>720</v>
      </c>
      <c r="AL3783" s="493" t="n">
        <v>960</v>
      </c>
      <c r="AM3783" s="493" t="n">
        <v>480.6</v>
      </c>
      <c r="AN3783" s="493" t="n">
        <v>480</v>
      </c>
      <c r="AO3783" s="493" t="n">
        <v>600</v>
      </c>
      <c r="AP3783" s="493" t="n">
        <v>600</v>
      </c>
      <c r="AQ3783" s="493" t="n">
        <v>360</v>
      </c>
      <c r="AR3783" s="493" t="n">
        <v>720</v>
      </c>
      <c r="AS3783" s="493" t="n">
        <v>603.9</v>
      </c>
      <c r="AT3783" s="493" t="n">
        <v>1085.1</v>
      </c>
      <c r="AU3783" s="493" t="n">
        <v>361.2</v>
      </c>
      <c r="AV3783" s="493" t="n">
        <v>483</v>
      </c>
      <c r="AW3783" s="493" t="n">
        <v>727.8</v>
      </c>
      <c r="AX3783" s="493" t="n">
        <v>365.7</v>
      </c>
      <c r="AY3783" s="493" t="n">
        <v>966.3</v>
      </c>
      <c r="AZ3783" s="493" t="n">
        <v>1087.2</v>
      </c>
      <c r="BA3783" s="493" t="n">
        <v>0</v>
      </c>
      <c r="BB3783" s="493" t="n">
        <v>848.1</v>
      </c>
      <c r="BC3783" s="493" t="n">
        <v>1085.4</v>
      </c>
      <c r="BD3783" s="493" t="n">
        <v>729</v>
      </c>
      <c r="BE3783" s="493" t="n">
        <v>848.4</v>
      </c>
      <c r="BF3783" s="493" t="n">
        <v>0</v>
      </c>
      <c r="BG3783" s="493" t="n">
        <v>244.2</v>
      </c>
      <c r="BH3783" s="493" t="n">
        <v>241.5</v>
      </c>
      <c r="BI3783" s="493" t="n">
        <v>1698</v>
      </c>
      <c r="BJ3783" s="493" t="n">
        <v>241.2</v>
      </c>
      <c r="BK3783" s="493" t="n">
        <v>0</v>
      </c>
      <c r="BL3783" s="493" t="n">
        <v>1130.46</v>
      </c>
      <c r="BM3783" s="493" t="n">
        <v>528.35</v>
      </c>
      <c r="BN3783" s="493" t="n">
        <v>146.44</v>
      </c>
      <c r="BO3783" s="493" t="n">
        <v>662.16</v>
      </c>
      <c r="BP3783" s="493" t="n">
        <v>1359.3</v>
      </c>
      <c r="BQ3783" s="493" t="n">
        <v>0</v>
      </c>
      <c r="BR3783" s="493" t="n">
        <v>395.28</v>
      </c>
      <c r="BS3783" s="493" t="n">
        <v>762.54</v>
      </c>
      <c r="BT3783" s="493" t="n">
        <v>183.75</v>
      </c>
      <c r="BU3783" s="493" t="n">
        <v>2050.2</v>
      </c>
      <c r="BV3783" s="493" t="n">
        <v>1084.5</v>
      </c>
      <c r="BW3783" s="493" t="n">
        <v>0</v>
      </c>
    </row>
    <row r="3784">
      <c r="A3784" t="inlineStr">
        <is>
          <t>[C9D3] Angiotensin-II 길항제 칼슘길항제 복합제</t>
        </is>
      </c>
      <c r="B3784" t="inlineStr">
        <is>
          <t>유나이티드</t>
        </is>
      </c>
      <c r="C3784" t="inlineStr">
        <is>
          <t>로자스크</t>
        </is>
      </c>
      <c r="D3784" t="inlineStr">
        <is>
          <t>유나이티드</t>
        </is>
      </c>
      <c r="E3784" t="inlineStr">
        <is>
          <t>amlodipine besylate  ( as amlodipine),  losartan potassium</t>
        </is>
      </c>
      <c r="F3784" t="inlineStr">
        <is>
          <t>의원</t>
        </is>
      </c>
      <c r="G3784" t="inlineStr">
        <is>
          <t>Generic</t>
        </is>
      </c>
      <c r="H3784" s="493" t="n">
        <v>78421.14</v>
      </c>
      <c r="I3784" s="493" t="n">
        <v>74095.05</v>
      </c>
      <c r="J3784" s="493" t="n">
        <v>78209.89999999999</v>
      </c>
      <c r="K3784" s="493" t="n">
        <v>77539.17999999999</v>
      </c>
      <c r="L3784" s="493" t="n">
        <v>74437.42999999999</v>
      </c>
      <c r="M3784" s="493" t="n">
        <v>74170.85000000001</v>
      </c>
      <c r="N3784" s="493" t="n">
        <v>77709.71000000001</v>
      </c>
      <c r="O3784" s="493" t="n">
        <v>75770.09</v>
      </c>
      <c r="P3784" s="493" t="n">
        <v>77442.3</v>
      </c>
      <c r="Q3784" s="493" t="n">
        <v>86393.97</v>
      </c>
      <c r="R3784" s="493" t="n">
        <v>80337.67</v>
      </c>
      <c r="S3784" s="493" t="n">
        <v>58351.62</v>
      </c>
      <c r="T3784" s="493" t="n">
        <v>50683.91</v>
      </c>
      <c r="U3784" s="493" t="n">
        <v>51174.88</v>
      </c>
      <c r="V3784" s="493" t="n">
        <v>53495.91</v>
      </c>
      <c r="W3784" s="493" t="n">
        <v>52957.1</v>
      </c>
      <c r="X3784" s="493" t="n">
        <v>55010.2</v>
      </c>
      <c r="Y3784" s="493" t="n">
        <v>51712.59</v>
      </c>
      <c r="Z3784" s="493" t="n">
        <v>52582.96</v>
      </c>
      <c r="AA3784" s="493" t="n">
        <v>52958.48</v>
      </c>
      <c r="AB3784" s="493" t="n">
        <v>52664.69</v>
      </c>
      <c r="AC3784" s="493" t="n">
        <v>60082.26</v>
      </c>
      <c r="AD3784" s="493" t="n">
        <v>53970.27</v>
      </c>
      <c r="AE3784" s="493" t="n">
        <v>59669.95</v>
      </c>
      <c r="AF3784" s="493" t="n">
        <v>58616.7</v>
      </c>
      <c r="AG3784" s="493" t="n">
        <v>46960.52</v>
      </c>
      <c r="AH3784" s="493" t="n">
        <v>60076.39</v>
      </c>
      <c r="AI3784" s="493" t="n">
        <v>57236.76</v>
      </c>
      <c r="AJ3784" s="493" t="n">
        <v>58589.11</v>
      </c>
      <c r="AK3784" s="493" t="n">
        <v>58797.98</v>
      </c>
      <c r="AL3784" s="493" t="n">
        <v>54995.67</v>
      </c>
      <c r="AM3784" s="493" t="n">
        <v>60221.43</v>
      </c>
      <c r="AN3784" s="493" t="n">
        <v>52133.95</v>
      </c>
      <c r="AO3784" s="493" t="n">
        <v>58591.41</v>
      </c>
      <c r="AP3784" s="493" t="n">
        <v>56920.94</v>
      </c>
      <c r="AQ3784" s="493" t="n">
        <v>50767.47</v>
      </c>
      <c r="AR3784" s="493" t="n">
        <v>55573.05</v>
      </c>
      <c r="AS3784" s="493" t="n">
        <v>56240.84</v>
      </c>
      <c r="AT3784" s="493" t="n">
        <v>57886.17</v>
      </c>
      <c r="AU3784" s="493" t="n">
        <v>50233.32</v>
      </c>
      <c r="AV3784" s="493" t="n">
        <v>53311.51</v>
      </c>
      <c r="AW3784" s="493" t="n">
        <v>43999.98</v>
      </c>
      <c r="AX3784" s="493" t="n">
        <v>45847.85</v>
      </c>
      <c r="AY3784" s="493" t="n">
        <v>44807.22</v>
      </c>
      <c r="AZ3784" s="493" t="n">
        <v>40012.26</v>
      </c>
      <c r="BA3784" s="493" t="n">
        <v>45284.77</v>
      </c>
      <c r="BB3784" s="493" t="n">
        <v>42321.61</v>
      </c>
      <c r="BC3784" s="493" t="n">
        <v>48950.11</v>
      </c>
      <c r="BD3784" s="493" t="n">
        <v>40191.99</v>
      </c>
      <c r="BE3784" s="493" t="n">
        <v>40340.88</v>
      </c>
      <c r="BF3784" s="493" t="n">
        <v>44690.13</v>
      </c>
      <c r="BG3784" s="493" t="n">
        <v>40606.71</v>
      </c>
      <c r="BH3784" s="493" t="n">
        <v>41935.82</v>
      </c>
      <c r="BI3784" s="493" t="n">
        <v>38680.31</v>
      </c>
      <c r="BJ3784" s="493" t="n">
        <v>41416.64</v>
      </c>
      <c r="BK3784" s="493" t="n">
        <v>41653.04</v>
      </c>
      <c r="BL3784" s="493" t="n">
        <v>44890.54</v>
      </c>
      <c r="BM3784" s="493" t="n">
        <v>39451.37</v>
      </c>
      <c r="BN3784" s="493" t="n">
        <v>49181.33</v>
      </c>
      <c r="BO3784" s="493" t="n">
        <v>50640.5</v>
      </c>
      <c r="BP3784" s="493" t="n">
        <v>50657.29</v>
      </c>
      <c r="BQ3784" s="493" t="n">
        <v>50682.03</v>
      </c>
      <c r="BR3784" s="493" t="n">
        <v>47788.42</v>
      </c>
      <c r="BS3784" s="493" t="n">
        <v>49742.26</v>
      </c>
      <c r="BT3784" s="493" t="n">
        <v>52717.23</v>
      </c>
      <c r="BU3784" s="493" t="n">
        <v>52570.4</v>
      </c>
      <c r="BV3784" s="493" t="n">
        <v>52385.6</v>
      </c>
      <c r="BW3784" s="493" t="n">
        <v>55382.18</v>
      </c>
    </row>
    <row r="3785">
      <c r="A3785" t="inlineStr">
        <is>
          <t>[C9D3] Angiotensin-II 길항제 칼슘길항제 복합제</t>
        </is>
      </c>
      <c r="B3785" t="inlineStr">
        <is>
          <t>유나이티드</t>
        </is>
      </c>
      <c r="C3785" t="inlineStr">
        <is>
          <t>로자스크</t>
        </is>
      </c>
      <c r="D3785" t="inlineStr">
        <is>
          <t>유나이티드</t>
        </is>
      </c>
      <c r="E3785" t="inlineStr">
        <is>
          <t>amlodipine besylate  ( as amlodipine),  losartan potassium</t>
        </is>
      </c>
      <c r="F3785" t="inlineStr">
        <is>
          <t>보건소</t>
        </is>
      </c>
      <c r="G3785" t="inlineStr">
        <is>
          <t>Generic</t>
        </is>
      </c>
      <c r="H3785" s="493" t="n">
        <v>4984.2</v>
      </c>
      <c r="I3785" s="493" t="n">
        <v>0</v>
      </c>
      <c r="J3785" s="493" t="n">
        <v>654.3</v>
      </c>
      <c r="K3785" s="493" t="n">
        <v>0</v>
      </c>
      <c r="L3785" s="493" t="n">
        <v>4783.8</v>
      </c>
      <c r="M3785" s="493" t="n">
        <v>0</v>
      </c>
      <c r="N3785" s="493" t="n">
        <v>4623.3</v>
      </c>
      <c r="O3785" s="493" t="n">
        <v>1437</v>
      </c>
      <c r="P3785" s="493" t="n">
        <v>0</v>
      </c>
      <c r="Q3785" s="493" t="n">
        <v>6628.2</v>
      </c>
      <c r="R3785" s="493" t="n">
        <v>0</v>
      </c>
      <c r="S3785" s="493" t="n">
        <v>0</v>
      </c>
      <c r="T3785" s="493" t="n">
        <v>322.2</v>
      </c>
      <c r="U3785" s="493" t="n">
        <v>0</v>
      </c>
      <c r="V3785" s="493" t="n">
        <v>255</v>
      </c>
      <c r="W3785" s="493" t="n">
        <v>0</v>
      </c>
      <c r="X3785" s="493" t="n">
        <v>0</v>
      </c>
      <c r="Y3785" s="493" t="n">
        <v>0</v>
      </c>
      <c r="Z3785" s="493" t="n">
        <v>0</v>
      </c>
      <c r="AA3785" s="493" t="n">
        <v>0</v>
      </c>
      <c r="AB3785" s="493" t="n">
        <v>0</v>
      </c>
      <c r="AC3785" s="493" t="n">
        <v>219.9</v>
      </c>
      <c r="AD3785" s="493" t="n">
        <v>576</v>
      </c>
      <c r="AE3785" s="493" t="n">
        <v>0</v>
      </c>
      <c r="AF3785" s="493" t="n">
        <v>0</v>
      </c>
      <c r="AG3785" s="493" t="n">
        <v>0</v>
      </c>
      <c r="AH3785" s="493" t="n">
        <v>0</v>
      </c>
      <c r="AI3785" s="493" t="n">
        <v>771.9</v>
      </c>
      <c r="AJ3785" s="493" t="n">
        <v>2669.1</v>
      </c>
      <c r="AK3785" s="493" t="n">
        <v>0</v>
      </c>
      <c r="AL3785" s="493" t="n">
        <v>0</v>
      </c>
      <c r="AM3785" s="493" t="n">
        <v>3131.4</v>
      </c>
      <c r="AN3785" s="493" t="n">
        <v>175.8</v>
      </c>
      <c r="AO3785" s="493" t="n">
        <v>160.8</v>
      </c>
      <c r="AP3785" s="493" t="n">
        <v>2070.6</v>
      </c>
      <c r="AQ3785" s="493" t="n">
        <v>191.7</v>
      </c>
      <c r="AR3785" s="493" t="n">
        <v>2029.2</v>
      </c>
      <c r="AS3785" s="493" t="n">
        <v>209.7</v>
      </c>
      <c r="AT3785" s="493" t="n">
        <v>1057.2</v>
      </c>
      <c r="AU3785" s="493" t="n">
        <v>1205.7</v>
      </c>
      <c r="AV3785" s="493" t="n">
        <v>0</v>
      </c>
      <c r="AW3785" s="493" t="n">
        <v>543.6</v>
      </c>
      <c r="AX3785" s="493" t="n">
        <v>159</v>
      </c>
      <c r="AY3785" s="493" t="n">
        <v>792.3</v>
      </c>
      <c r="AZ3785" s="493" t="n">
        <v>1122.6</v>
      </c>
      <c r="BA3785" s="493" t="n">
        <v>0</v>
      </c>
      <c r="BB3785" s="493" t="n">
        <v>1471.65</v>
      </c>
      <c r="BC3785" s="493" t="n">
        <v>1747.2</v>
      </c>
      <c r="BD3785" s="493" t="n">
        <v>513</v>
      </c>
      <c r="BE3785" s="493" t="n">
        <v>976.05</v>
      </c>
      <c r="BF3785" s="493" t="n">
        <v>1198.8</v>
      </c>
      <c r="BG3785" s="493" t="n">
        <v>0</v>
      </c>
      <c r="BH3785" s="493" t="n">
        <v>1211.7</v>
      </c>
      <c r="BI3785" s="493" t="n">
        <v>948.9</v>
      </c>
      <c r="BJ3785" s="493" t="n">
        <v>0</v>
      </c>
      <c r="BK3785" s="493" t="n">
        <v>3024.3</v>
      </c>
      <c r="BL3785" s="493" t="n">
        <v>637.2</v>
      </c>
      <c r="BM3785" s="493" t="n">
        <v>547.2</v>
      </c>
      <c r="BN3785" s="493" t="n">
        <v>727.2</v>
      </c>
      <c r="BO3785" s="493" t="n">
        <v>330.3</v>
      </c>
      <c r="BP3785" s="493" t="n">
        <v>795.6</v>
      </c>
      <c r="BQ3785" s="493" t="n">
        <v>583.2</v>
      </c>
      <c r="BR3785" s="493" t="n">
        <v>1347.3</v>
      </c>
      <c r="BS3785" s="493" t="n">
        <v>1791</v>
      </c>
      <c r="BT3785" s="493" t="n">
        <v>1150.2</v>
      </c>
      <c r="BU3785" s="493" t="n">
        <v>679.5</v>
      </c>
      <c r="BV3785" s="493" t="n">
        <v>854.25</v>
      </c>
      <c r="BW3785" s="493" t="n">
        <v>1069.8</v>
      </c>
    </row>
    <row r="3786">
      <c r="A3786" t="inlineStr">
        <is>
          <t>[C9D3] Angiotensin-II 길항제 칼슘길항제 복합제</t>
        </is>
      </c>
      <c r="B3786" t="inlineStr">
        <is>
          <t>유나이티드</t>
        </is>
      </c>
      <c r="C3786" t="inlineStr">
        <is>
          <t>로자스크</t>
        </is>
      </c>
      <c r="D3786" t="inlineStr">
        <is>
          <t>유나이티드</t>
        </is>
      </c>
      <c r="E3786" t="inlineStr">
        <is>
          <t>amlodipine besylate  ( as amlodipine),  losartan potassium</t>
        </is>
      </c>
      <c r="F3786" t="inlineStr">
        <is>
          <t>기타(치과의원, 치과병원 등)</t>
        </is>
      </c>
      <c r="G3786" t="inlineStr">
        <is>
          <t>Generic</t>
        </is>
      </c>
      <c r="H3786" s="493" t="n">
        <v>0</v>
      </c>
      <c r="I3786" s="493" t="n">
        <v>0</v>
      </c>
      <c r="J3786" s="493" t="n">
        <v>0</v>
      </c>
      <c r="K3786" s="493" t="n">
        <v>0</v>
      </c>
      <c r="L3786" s="493" t="n">
        <v>0</v>
      </c>
      <c r="M3786" s="493" t="n">
        <v>0</v>
      </c>
      <c r="N3786" s="493" t="n">
        <v>0</v>
      </c>
      <c r="O3786" s="493" t="n">
        <v>0</v>
      </c>
      <c r="P3786" s="493" t="n">
        <v>463.2</v>
      </c>
      <c r="Q3786" s="493" t="n">
        <v>348</v>
      </c>
      <c r="R3786" s="493" t="n">
        <v>661.2</v>
      </c>
      <c r="S3786" s="493" t="n">
        <v>67.5</v>
      </c>
      <c r="T3786" s="493" t="n">
        <v>602.1</v>
      </c>
      <c r="U3786" s="493" t="n">
        <v>0</v>
      </c>
      <c r="V3786" s="493" t="n">
        <v>0</v>
      </c>
      <c r="W3786" s="493" t="n">
        <v>470.4</v>
      </c>
      <c r="X3786" s="493" t="n">
        <v>0</v>
      </c>
      <c r="Y3786" s="493" t="n">
        <v>276</v>
      </c>
      <c r="Z3786" s="493" t="n">
        <v>0</v>
      </c>
      <c r="AA3786" s="493" t="n">
        <v>144</v>
      </c>
      <c r="AB3786" s="493" t="n">
        <v>139.8</v>
      </c>
      <c r="AC3786" s="493" t="n">
        <v>215.1</v>
      </c>
      <c r="AD3786" s="493" t="n">
        <v>140.4</v>
      </c>
      <c r="AE3786" s="493" t="n">
        <v>0</v>
      </c>
      <c r="AF3786" s="493" t="n">
        <v>0</v>
      </c>
      <c r="AG3786" s="493" t="n">
        <v>0</v>
      </c>
      <c r="AH3786" s="493" t="n">
        <v>0</v>
      </c>
      <c r="AI3786" s="493" t="n">
        <v>0</v>
      </c>
      <c r="AJ3786" s="493" t="n">
        <v>0</v>
      </c>
      <c r="AK3786" s="493" t="n">
        <v>0</v>
      </c>
      <c r="AL3786" s="493" t="n">
        <v>0</v>
      </c>
      <c r="AM3786" s="493" t="n">
        <v>0</v>
      </c>
      <c r="AN3786" s="493" t="n">
        <v>0</v>
      </c>
      <c r="AO3786" s="493" t="n">
        <v>0</v>
      </c>
      <c r="AP3786" s="493" t="n">
        <v>0</v>
      </c>
      <c r="AQ3786" s="493" t="n">
        <v>0</v>
      </c>
      <c r="AR3786" s="493" t="n">
        <v>0</v>
      </c>
      <c r="AS3786" s="493" t="n">
        <v>0</v>
      </c>
      <c r="AT3786" s="493" t="n">
        <v>0</v>
      </c>
      <c r="AU3786" s="493" t="n">
        <v>0</v>
      </c>
      <c r="AV3786" s="493" t="n">
        <v>0</v>
      </c>
      <c r="AW3786" s="493" t="n">
        <v>0</v>
      </c>
      <c r="AX3786" s="493" t="n">
        <v>0</v>
      </c>
      <c r="AY3786" s="493" t="n">
        <v>0</v>
      </c>
      <c r="AZ3786" s="493" t="n">
        <v>0</v>
      </c>
      <c r="BA3786" s="493" t="n">
        <v>0</v>
      </c>
      <c r="BB3786" s="493" t="n">
        <v>183.9</v>
      </c>
      <c r="BC3786" s="493" t="n">
        <v>0</v>
      </c>
      <c r="BD3786" s="493" t="n">
        <v>0</v>
      </c>
      <c r="BE3786" s="493" t="n">
        <v>0</v>
      </c>
      <c r="BF3786" s="493" t="n">
        <v>0</v>
      </c>
      <c r="BG3786" s="493" t="n">
        <v>0</v>
      </c>
      <c r="BH3786" s="493" t="n">
        <v>0</v>
      </c>
      <c r="BI3786" s="493" t="n">
        <v>0</v>
      </c>
      <c r="BJ3786" s="493" t="n">
        <v>0</v>
      </c>
      <c r="BK3786" s="493" t="n">
        <v>0</v>
      </c>
      <c r="BL3786" s="493" t="n">
        <v>0</v>
      </c>
      <c r="BM3786" s="493" t="n">
        <v>0</v>
      </c>
      <c r="BN3786" s="493" t="n">
        <v>0</v>
      </c>
      <c r="BO3786" s="493" t="n">
        <v>0</v>
      </c>
      <c r="BP3786" s="493" t="n">
        <v>0</v>
      </c>
      <c r="BQ3786" s="493" t="n">
        <v>0</v>
      </c>
      <c r="BR3786" s="493" t="n">
        <v>0</v>
      </c>
      <c r="BS3786" s="493" t="n">
        <v>0</v>
      </c>
      <c r="BT3786" s="493" t="n">
        <v>0</v>
      </c>
      <c r="BU3786" s="493" t="n">
        <v>0</v>
      </c>
      <c r="BV3786" s="493" t="n">
        <v>0</v>
      </c>
      <c r="BW3786" s="493" t="n">
        <v>0</v>
      </c>
    </row>
    <row r="3787">
      <c r="A3787" t="inlineStr">
        <is>
          <t>[C9D3] Angiotensin-II 길항제 칼슘길항제 복합제</t>
        </is>
      </c>
      <c r="B3787" t="inlineStr">
        <is>
          <t>유나이티드</t>
        </is>
      </c>
      <c r="C3787" t="inlineStr">
        <is>
          <t>올레스크</t>
        </is>
      </c>
      <c r="D3787" t="inlineStr">
        <is>
          <t>유나이티드</t>
        </is>
      </c>
      <c r="E3787" t="inlineStr">
        <is>
          <t>amlodipine besylate,  olmesartan medoxomil</t>
        </is>
      </c>
      <c r="F3787" t="inlineStr">
        <is>
          <t>상급종합병원</t>
        </is>
      </c>
      <c r="G3787" t="inlineStr">
        <is>
          <t>Generic</t>
        </is>
      </c>
      <c r="H3787" s="493" t="n">
        <v>0</v>
      </c>
      <c r="I3787" s="493" t="n">
        <v>0</v>
      </c>
      <c r="J3787" s="493" t="n">
        <v>0</v>
      </c>
      <c r="K3787" s="493" t="n">
        <v>0</v>
      </c>
      <c r="L3787" s="493" t="n">
        <v>0</v>
      </c>
      <c r="M3787" s="493" t="n">
        <v>0</v>
      </c>
      <c r="N3787" s="493" t="n">
        <v>0</v>
      </c>
      <c r="O3787" s="493" t="n">
        <v>0</v>
      </c>
      <c r="P3787" s="493" t="n">
        <v>0</v>
      </c>
      <c r="Q3787" s="493" t="n">
        <v>0</v>
      </c>
      <c r="R3787" s="493" t="n">
        <v>0</v>
      </c>
      <c r="S3787" s="493" t="n">
        <v>0</v>
      </c>
      <c r="T3787" s="493" t="n">
        <v>0</v>
      </c>
      <c r="U3787" s="493" t="n">
        <v>0</v>
      </c>
      <c r="V3787" s="493" t="n">
        <v>0</v>
      </c>
      <c r="W3787" s="493" t="n">
        <v>0</v>
      </c>
      <c r="X3787" s="493" t="n">
        <v>0</v>
      </c>
      <c r="Y3787" s="493" t="n">
        <v>0</v>
      </c>
      <c r="Z3787" s="493" t="n">
        <v>0</v>
      </c>
      <c r="AA3787" s="493" t="n">
        <v>0</v>
      </c>
      <c r="AB3787" s="493" t="n">
        <v>0</v>
      </c>
      <c r="AC3787" s="493" t="n">
        <v>0</v>
      </c>
      <c r="AD3787" s="493" t="n">
        <v>0</v>
      </c>
      <c r="AE3787" s="493" t="n">
        <v>0</v>
      </c>
      <c r="AF3787" s="493" t="n">
        <v>203.7</v>
      </c>
      <c r="AG3787" s="493" t="n">
        <v>0</v>
      </c>
      <c r="AH3787" s="493" t="n">
        <v>0</v>
      </c>
      <c r="AI3787" s="493" t="n">
        <v>0</v>
      </c>
      <c r="AJ3787" s="493" t="n">
        <v>0</v>
      </c>
      <c r="AK3787" s="493" t="n">
        <v>0</v>
      </c>
      <c r="AL3787" s="493" t="n">
        <v>0</v>
      </c>
      <c r="AM3787" s="493" t="n">
        <v>0</v>
      </c>
      <c r="AN3787" s="493" t="n">
        <v>0</v>
      </c>
      <c r="AO3787" s="493" t="n">
        <v>0</v>
      </c>
      <c r="AP3787" s="493" t="n">
        <v>0</v>
      </c>
      <c r="AQ3787" s="493" t="n">
        <v>0</v>
      </c>
      <c r="AR3787" s="493" t="n">
        <v>0</v>
      </c>
      <c r="AS3787" s="493" t="n">
        <v>0</v>
      </c>
      <c r="AT3787" s="493" t="n">
        <v>0</v>
      </c>
      <c r="AU3787" s="493" t="n">
        <v>0</v>
      </c>
      <c r="AV3787" s="493" t="n">
        <v>0</v>
      </c>
      <c r="AW3787" s="493" t="n">
        <v>0</v>
      </c>
      <c r="AX3787" s="493" t="n">
        <v>0</v>
      </c>
      <c r="AY3787" s="493" t="n">
        <v>0</v>
      </c>
      <c r="AZ3787" s="493" t="n">
        <v>0</v>
      </c>
      <c r="BA3787" s="493" t="n">
        <v>0</v>
      </c>
      <c r="BB3787" s="493" t="n">
        <v>0</v>
      </c>
      <c r="BC3787" s="493" t="n">
        <v>0</v>
      </c>
      <c r="BD3787" s="493" t="n">
        <v>0</v>
      </c>
      <c r="BE3787" s="493" t="n">
        <v>0</v>
      </c>
      <c r="BF3787" s="493" t="n">
        <v>0</v>
      </c>
      <c r="BG3787" s="493" t="n">
        <v>0</v>
      </c>
      <c r="BH3787" s="493" t="n">
        <v>0</v>
      </c>
      <c r="BI3787" s="493" t="n">
        <v>0</v>
      </c>
      <c r="BJ3787" s="493" t="n">
        <v>0</v>
      </c>
      <c r="BK3787" s="493" t="n">
        <v>0</v>
      </c>
      <c r="BL3787" s="493" t="n">
        <v>0</v>
      </c>
      <c r="BM3787" s="493" t="n">
        <v>0</v>
      </c>
      <c r="BN3787" s="493" t="n">
        <v>0</v>
      </c>
      <c r="BO3787" s="493" t="n">
        <v>0</v>
      </c>
      <c r="BP3787" s="493" t="n">
        <v>0</v>
      </c>
      <c r="BQ3787" s="493" t="n">
        <v>0</v>
      </c>
      <c r="BR3787" s="493" t="n">
        <v>0</v>
      </c>
      <c r="BS3787" s="493" t="n">
        <v>0</v>
      </c>
      <c r="BT3787" s="493" t="n">
        <v>0</v>
      </c>
      <c r="BU3787" s="493" t="n">
        <v>0</v>
      </c>
      <c r="BV3787" s="493" t="n">
        <v>0</v>
      </c>
      <c r="BW3787" s="493" t="n">
        <v>0</v>
      </c>
    </row>
    <row r="3788">
      <c r="A3788" t="inlineStr">
        <is>
          <t>[C9D3] Angiotensin-II 길항제 칼슘길항제 복합제</t>
        </is>
      </c>
      <c r="B3788" t="inlineStr">
        <is>
          <t>유나이티드</t>
        </is>
      </c>
      <c r="C3788" t="inlineStr">
        <is>
          <t>올레스크</t>
        </is>
      </c>
      <c r="D3788" t="inlineStr">
        <is>
          <t>유나이티드</t>
        </is>
      </c>
      <c r="E3788" t="inlineStr">
        <is>
          <t>amlodipine besylate,  olmesartan medoxomil</t>
        </is>
      </c>
      <c r="F3788" t="inlineStr">
        <is>
          <t>종합병원</t>
        </is>
      </c>
      <c r="G3788" t="inlineStr">
        <is>
          <t>Generic</t>
        </is>
      </c>
      <c r="H3788" s="493" t="n">
        <v>0</v>
      </c>
      <c r="I3788" s="493" t="n">
        <v>0</v>
      </c>
      <c r="J3788" s="493" t="n">
        <v>0</v>
      </c>
      <c r="K3788" s="493" t="n">
        <v>0</v>
      </c>
      <c r="L3788" s="493" t="n">
        <v>0</v>
      </c>
      <c r="M3788" s="493" t="n">
        <v>0</v>
      </c>
      <c r="N3788" s="493" t="n">
        <v>0</v>
      </c>
      <c r="O3788" s="493" t="n">
        <v>0</v>
      </c>
      <c r="P3788" s="493" t="n">
        <v>0</v>
      </c>
      <c r="Q3788" s="493" t="n">
        <v>0</v>
      </c>
      <c r="R3788" s="493" t="n">
        <v>0</v>
      </c>
      <c r="S3788" s="493" t="n">
        <v>0</v>
      </c>
      <c r="T3788" s="493" t="n">
        <v>0</v>
      </c>
      <c r="U3788" s="493" t="n">
        <v>0</v>
      </c>
      <c r="V3788" s="493" t="n">
        <v>0</v>
      </c>
      <c r="W3788" s="493" t="n">
        <v>0</v>
      </c>
      <c r="X3788" s="493" t="n">
        <v>0</v>
      </c>
      <c r="Y3788" s="493" t="n">
        <v>0</v>
      </c>
      <c r="Z3788" s="493" t="n">
        <v>0</v>
      </c>
      <c r="AA3788" s="493" t="n">
        <v>0</v>
      </c>
      <c r="AB3788" s="493" t="n">
        <v>0</v>
      </c>
      <c r="AC3788" s="493" t="n">
        <v>0</v>
      </c>
      <c r="AD3788" s="493" t="n">
        <v>0</v>
      </c>
      <c r="AE3788" s="493" t="n">
        <v>1255.5</v>
      </c>
      <c r="AF3788" s="493" t="n">
        <v>0</v>
      </c>
      <c r="AG3788" s="493" t="n">
        <v>0</v>
      </c>
      <c r="AH3788" s="493" t="n">
        <v>1973.7</v>
      </c>
      <c r="AI3788" s="493" t="n">
        <v>0</v>
      </c>
      <c r="AJ3788" s="493" t="n">
        <v>241.8</v>
      </c>
      <c r="AK3788" s="493" t="n">
        <v>889.2</v>
      </c>
      <c r="AL3788" s="493" t="n">
        <v>0</v>
      </c>
      <c r="AM3788" s="493" t="n">
        <v>0</v>
      </c>
      <c r="AN3788" s="493" t="n">
        <v>0</v>
      </c>
      <c r="AO3788" s="493" t="n">
        <v>0</v>
      </c>
      <c r="AP3788" s="493" t="n">
        <v>0</v>
      </c>
      <c r="AQ3788" s="493" t="n">
        <v>0</v>
      </c>
      <c r="AR3788" s="493" t="n">
        <v>0</v>
      </c>
      <c r="AS3788" s="493" t="n">
        <v>0</v>
      </c>
      <c r="AT3788" s="493" t="n">
        <v>0</v>
      </c>
      <c r="AU3788" s="493" t="n">
        <v>0</v>
      </c>
      <c r="AV3788" s="493" t="n">
        <v>0</v>
      </c>
      <c r="AW3788" s="493" t="n">
        <v>0</v>
      </c>
      <c r="AX3788" s="493" t="n">
        <v>360</v>
      </c>
      <c r="AY3788" s="493" t="n">
        <v>0</v>
      </c>
      <c r="AZ3788" s="493" t="n">
        <v>0</v>
      </c>
      <c r="BA3788" s="493" t="n">
        <v>0</v>
      </c>
      <c r="BB3788" s="493" t="n">
        <v>0</v>
      </c>
      <c r="BC3788" s="493" t="n">
        <v>0</v>
      </c>
      <c r="BD3788" s="493" t="n">
        <v>0</v>
      </c>
      <c r="BE3788" s="493" t="n">
        <v>0</v>
      </c>
      <c r="BF3788" s="493" t="n">
        <v>0</v>
      </c>
      <c r="BG3788" s="493" t="n">
        <v>0</v>
      </c>
      <c r="BH3788" s="493" t="n">
        <v>0</v>
      </c>
      <c r="BI3788" s="493" t="n">
        <v>0</v>
      </c>
      <c r="BJ3788" s="493" t="n">
        <v>0</v>
      </c>
      <c r="BK3788" s="493" t="n">
        <v>0</v>
      </c>
      <c r="BL3788" s="493" t="n">
        <v>0</v>
      </c>
      <c r="BM3788" s="493" t="n">
        <v>0</v>
      </c>
      <c r="BN3788" s="493" t="n">
        <v>0</v>
      </c>
      <c r="BO3788" s="493" t="n">
        <v>0</v>
      </c>
      <c r="BP3788" s="493" t="n">
        <v>0</v>
      </c>
      <c r="BQ3788" s="493" t="n">
        <v>0</v>
      </c>
      <c r="BR3788" s="493" t="n">
        <v>0</v>
      </c>
      <c r="BS3788" s="493" t="n">
        <v>0</v>
      </c>
      <c r="BT3788" s="493" t="n">
        <v>0</v>
      </c>
      <c r="BU3788" s="493" t="n">
        <v>0</v>
      </c>
      <c r="BV3788" s="493" t="n">
        <v>0</v>
      </c>
      <c r="BW3788" s="493" t="n">
        <v>0</v>
      </c>
    </row>
    <row r="3789">
      <c r="A3789" t="inlineStr">
        <is>
          <t>[C9D3] Angiotensin-II 길항제 칼슘길항제 복합제</t>
        </is>
      </c>
      <c r="B3789" t="inlineStr">
        <is>
          <t>유나이티드</t>
        </is>
      </c>
      <c r="C3789" t="inlineStr">
        <is>
          <t>올레스크</t>
        </is>
      </c>
      <c r="D3789" t="inlineStr">
        <is>
          <t>유나이티드</t>
        </is>
      </c>
      <c r="E3789" t="inlineStr">
        <is>
          <t>amlodipine besylate,  olmesartan medoxomil</t>
        </is>
      </c>
      <c r="F3789" t="inlineStr">
        <is>
          <t>병원</t>
        </is>
      </c>
      <c r="G3789" t="inlineStr">
        <is>
          <t>Generic</t>
        </is>
      </c>
      <c r="H3789" s="493" t="n">
        <v>1800</v>
      </c>
      <c r="I3789" s="493" t="n">
        <v>120</v>
      </c>
      <c r="J3789" s="493" t="n">
        <v>1680</v>
      </c>
      <c r="K3789" s="493" t="n">
        <v>1559.4</v>
      </c>
      <c r="L3789" s="493" t="n">
        <v>1919.4</v>
      </c>
      <c r="M3789" s="493" t="n">
        <v>2025</v>
      </c>
      <c r="N3789" s="493" t="n">
        <v>993.9</v>
      </c>
      <c r="O3789" s="493" t="n">
        <v>853.2</v>
      </c>
      <c r="P3789" s="493" t="n">
        <v>2019.6</v>
      </c>
      <c r="Q3789" s="493" t="n">
        <v>1226.4</v>
      </c>
      <c r="R3789" s="493" t="n">
        <v>1275</v>
      </c>
      <c r="S3789" s="493" t="n">
        <v>1630.8</v>
      </c>
      <c r="T3789" s="493" t="n">
        <v>1035.6</v>
      </c>
      <c r="U3789" s="493" t="n">
        <v>730.8</v>
      </c>
      <c r="V3789" s="493" t="n">
        <v>2327.1</v>
      </c>
      <c r="W3789" s="493" t="n">
        <v>1780.2</v>
      </c>
      <c r="X3789" s="493" t="n">
        <v>1028.4</v>
      </c>
      <c r="Y3789" s="493" t="n">
        <v>1192.2</v>
      </c>
      <c r="Z3789" s="493" t="n">
        <v>1041</v>
      </c>
      <c r="AA3789" s="493" t="n">
        <v>1197</v>
      </c>
      <c r="AB3789" s="493" t="n">
        <v>792</v>
      </c>
      <c r="AC3789" s="493" t="n">
        <v>1074</v>
      </c>
      <c r="AD3789" s="493" t="n">
        <v>912</v>
      </c>
      <c r="AE3789" s="493" t="n">
        <v>1212.6</v>
      </c>
      <c r="AF3789" s="493" t="n">
        <v>1401.6</v>
      </c>
      <c r="AG3789" s="493" t="n">
        <v>826.2</v>
      </c>
      <c r="AH3789" s="493" t="n">
        <v>480</v>
      </c>
      <c r="AI3789" s="493" t="n">
        <v>381.6</v>
      </c>
      <c r="AJ3789" s="493" t="n">
        <v>1083</v>
      </c>
      <c r="AK3789" s="493" t="n">
        <v>1113.6</v>
      </c>
      <c r="AL3789" s="493" t="n">
        <v>769.2</v>
      </c>
      <c r="AM3789" s="493" t="n">
        <v>846</v>
      </c>
      <c r="AN3789" s="493" t="n">
        <v>1431.6</v>
      </c>
      <c r="AO3789" s="493" t="n">
        <v>1227</v>
      </c>
      <c r="AP3789" s="493" t="n">
        <v>1183.2</v>
      </c>
      <c r="AQ3789" s="493" t="n">
        <v>0</v>
      </c>
      <c r="AR3789" s="493" t="n">
        <v>916.8</v>
      </c>
      <c r="AS3789" s="493" t="n">
        <v>360</v>
      </c>
      <c r="AT3789" s="493" t="n">
        <v>190.2</v>
      </c>
      <c r="AU3789" s="493" t="n">
        <v>603</v>
      </c>
      <c r="AV3789" s="493" t="n">
        <v>432.9</v>
      </c>
      <c r="AW3789" s="493" t="n">
        <v>0</v>
      </c>
      <c r="AX3789" s="493" t="n">
        <v>1067.38</v>
      </c>
      <c r="AY3789" s="493" t="n">
        <v>536.7</v>
      </c>
      <c r="AZ3789" s="493" t="n">
        <v>1087.5</v>
      </c>
      <c r="BA3789" s="493" t="n">
        <v>1515</v>
      </c>
      <c r="BB3789" s="493" t="n">
        <v>0</v>
      </c>
      <c r="BC3789" s="493" t="n">
        <v>755.7</v>
      </c>
      <c r="BD3789" s="493" t="n">
        <v>484.5</v>
      </c>
      <c r="BE3789" s="493" t="n">
        <v>1248</v>
      </c>
      <c r="BF3789" s="493" t="n">
        <v>243.6</v>
      </c>
      <c r="BG3789" s="493" t="n">
        <v>1141.85</v>
      </c>
      <c r="BH3789" s="493" t="n">
        <v>228.6</v>
      </c>
      <c r="BI3789" s="493" t="n">
        <v>1007.1</v>
      </c>
      <c r="BJ3789" s="493" t="n">
        <v>2167.8</v>
      </c>
      <c r="BK3789" s="493" t="n">
        <v>768.6</v>
      </c>
      <c r="BL3789" s="493" t="n">
        <v>331.8</v>
      </c>
      <c r="BM3789" s="493" t="n">
        <v>1628.1</v>
      </c>
      <c r="BN3789" s="493" t="n">
        <v>709.2</v>
      </c>
      <c r="BO3789" s="493" t="n">
        <v>654.9</v>
      </c>
      <c r="BP3789" s="493" t="n">
        <v>2008.8</v>
      </c>
      <c r="BQ3789" s="493" t="n">
        <v>459</v>
      </c>
      <c r="BR3789" s="493" t="n">
        <v>358.8</v>
      </c>
      <c r="BS3789" s="493" t="n">
        <v>242.4</v>
      </c>
      <c r="BT3789" s="493" t="n">
        <v>922.2</v>
      </c>
      <c r="BU3789" s="493" t="n">
        <v>482.4</v>
      </c>
      <c r="BV3789" s="493" t="n">
        <v>843.6</v>
      </c>
      <c r="BW3789" s="493" t="n">
        <v>325.55</v>
      </c>
    </row>
    <row r="3790">
      <c r="A3790" t="inlineStr">
        <is>
          <t>[C9D3] Angiotensin-II 길항제 칼슘길항제 복합제</t>
        </is>
      </c>
      <c r="B3790" t="inlineStr">
        <is>
          <t>유나이티드</t>
        </is>
      </c>
      <c r="C3790" t="inlineStr">
        <is>
          <t>올레스크</t>
        </is>
      </c>
      <c r="D3790" t="inlineStr">
        <is>
          <t>유나이티드</t>
        </is>
      </c>
      <c r="E3790" t="inlineStr">
        <is>
          <t>amlodipine besylate,  olmesartan medoxomil</t>
        </is>
      </c>
      <c r="F3790" t="inlineStr">
        <is>
          <t>의원</t>
        </is>
      </c>
      <c r="G3790" t="inlineStr">
        <is>
          <t>Generic</t>
        </is>
      </c>
      <c r="H3790" s="493" t="n">
        <v>70162.08</v>
      </c>
      <c r="I3790" s="493" t="n">
        <v>69795.96000000001</v>
      </c>
      <c r="J3790" s="493" t="n">
        <v>73888</v>
      </c>
      <c r="K3790" s="493" t="n">
        <v>66650.52</v>
      </c>
      <c r="L3790" s="493" t="n">
        <v>77074.53999999999</v>
      </c>
      <c r="M3790" s="493" t="n">
        <v>69235.74000000001</v>
      </c>
      <c r="N3790" s="493" t="n">
        <v>75732</v>
      </c>
      <c r="O3790" s="493" t="n">
        <v>78516.33</v>
      </c>
      <c r="P3790" s="493" t="n">
        <v>72698.66</v>
      </c>
      <c r="Q3790" s="493" t="n">
        <v>75917.12</v>
      </c>
      <c r="R3790" s="493" t="n">
        <v>86339.86</v>
      </c>
      <c r="S3790" s="493" t="n">
        <v>102071.68</v>
      </c>
      <c r="T3790" s="493" t="n">
        <v>99243.14</v>
      </c>
      <c r="U3790" s="493" t="n">
        <v>88193.35000000001</v>
      </c>
      <c r="V3790" s="493" t="n">
        <v>102711.93</v>
      </c>
      <c r="W3790" s="493" t="n">
        <v>92736.08</v>
      </c>
      <c r="X3790" s="493" t="n">
        <v>102236.03</v>
      </c>
      <c r="Y3790" s="493" t="n">
        <v>94371.16</v>
      </c>
      <c r="Z3790" s="493" t="n">
        <v>93066.61</v>
      </c>
      <c r="AA3790" s="493" t="n">
        <v>90134.17999999999</v>
      </c>
      <c r="AB3790" s="493" t="n">
        <v>90984.63</v>
      </c>
      <c r="AC3790" s="493" t="n">
        <v>90835.42999999999</v>
      </c>
      <c r="AD3790" s="493" t="n">
        <v>91160.12</v>
      </c>
      <c r="AE3790" s="493" t="n">
        <v>100498.85</v>
      </c>
      <c r="AF3790" s="493" t="n">
        <v>94453.95</v>
      </c>
      <c r="AG3790" s="493" t="n">
        <v>87905.12</v>
      </c>
      <c r="AH3790" s="493" t="n">
        <v>96614.14999999999</v>
      </c>
      <c r="AI3790" s="493" t="n">
        <v>97364.58</v>
      </c>
      <c r="AJ3790" s="493" t="n">
        <v>95245.78999999999</v>
      </c>
      <c r="AK3790" s="493" t="n">
        <v>92679.23</v>
      </c>
      <c r="AL3790" s="493" t="n">
        <v>97302.22</v>
      </c>
      <c r="AM3790" s="493" t="n">
        <v>102310.34</v>
      </c>
      <c r="AN3790" s="493" t="n">
        <v>95873.00999999999</v>
      </c>
      <c r="AO3790" s="493" t="n">
        <v>94851.63</v>
      </c>
      <c r="AP3790" s="493" t="n">
        <v>94609.87</v>
      </c>
      <c r="AQ3790" s="493" t="n">
        <v>84241.77</v>
      </c>
      <c r="AR3790" s="493" t="n">
        <v>102497.76</v>
      </c>
      <c r="AS3790" s="493" t="n">
        <v>86788.96000000001</v>
      </c>
      <c r="AT3790" s="493" t="n">
        <v>85167.60000000001</v>
      </c>
      <c r="AU3790" s="493" t="n">
        <v>109257.58</v>
      </c>
      <c r="AV3790" s="493" t="n">
        <v>93255.72</v>
      </c>
      <c r="AW3790" s="493" t="n">
        <v>91038.67999999999</v>
      </c>
      <c r="AX3790" s="493" t="n">
        <v>95826.2</v>
      </c>
      <c r="AY3790" s="493" t="n">
        <v>101589.4</v>
      </c>
      <c r="AZ3790" s="493" t="n">
        <v>93012.7</v>
      </c>
      <c r="BA3790" s="493" t="n">
        <v>114853.12</v>
      </c>
      <c r="BB3790" s="493" t="n">
        <v>105919.5</v>
      </c>
      <c r="BC3790" s="493" t="n">
        <v>130820.48</v>
      </c>
      <c r="BD3790" s="493" t="n">
        <v>117870.17</v>
      </c>
      <c r="BE3790" s="493" t="n">
        <v>118396.95</v>
      </c>
      <c r="BF3790" s="493" t="n">
        <v>124001.97</v>
      </c>
      <c r="BG3790" s="493" t="n">
        <v>118977.92</v>
      </c>
      <c r="BH3790" s="493" t="n">
        <v>119335.29</v>
      </c>
      <c r="BI3790" s="493" t="n">
        <v>107501.6</v>
      </c>
      <c r="BJ3790" s="493" t="n">
        <v>126452.17</v>
      </c>
      <c r="BK3790" s="493" t="n">
        <v>107592.74</v>
      </c>
      <c r="BL3790" s="493" t="n">
        <v>125918.3</v>
      </c>
      <c r="BM3790" s="493" t="n">
        <v>109000.32</v>
      </c>
      <c r="BN3790" s="493" t="n">
        <v>110973.85</v>
      </c>
      <c r="BO3790" s="493" t="n">
        <v>125864.04</v>
      </c>
      <c r="BP3790" s="493" t="n">
        <v>126578.7</v>
      </c>
      <c r="BQ3790" s="493" t="n">
        <v>103952.7</v>
      </c>
      <c r="BR3790" s="493" t="n">
        <v>123391.6</v>
      </c>
      <c r="BS3790" s="493" t="n">
        <v>124999.28</v>
      </c>
      <c r="BT3790" s="493" t="n">
        <v>115647.78</v>
      </c>
      <c r="BU3790" s="493" t="n">
        <v>130814.04</v>
      </c>
      <c r="BV3790" s="493" t="n">
        <v>141434.22</v>
      </c>
      <c r="BW3790" s="493" t="n">
        <v>128867.64</v>
      </c>
    </row>
    <row r="3791">
      <c r="A3791" t="inlineStr">
        <is>
          <t>[C9D3] Angiotensin-II 길항제 칼슘길항제 복합제</t>
        </is>
      </c>
      <c r="B3791" t="inlineStr">
        <is>
          <t>유나이티드</t>
        </is>
      </c>
      <c r="C3791" t="inlineStr">
        <is>
          <t>올레스크</t>
        </is>
      </c>
      <c r="D3791" t="inlineStr">
        <is>
          <t>유나이티드</t>
        </is>
      </c>
      <c r="E3791" t="inlineStr">
        <is>
          <t>amlodipine besylate,  olmesartan medoxomil</t>
        </is>
      </c>
      <c r="F3791" t="inlineStr">
        <is>
          <t>보건소</t>
        </is>
      </c>
      <c r="G3791" t="inlineStr">
        <is>
          <t>Generic</t>
        </is>
      </c>
      <c r="H3791" s="493" t="n">
        <v>1908</v>
      </c>
      <c r="I3791" s="493" t="n">
        <v>231.3</v>
      </c>
      <c r="J3791" s="493" t="n">
        <v>0</v>
      </c>
      <c r="K3791" s="493" t="n">
        <v>5763.6</v>
      </c>
      <c r="L3791" s="493" t="n">
        <v>274.4</v>
      </c>
      <c r="M3791" s="493" t="n">
        <v>694.8</v>
      </c>
      <c r="N3791" s="493" t="n">
        <v>0</v>
      </c>
      <c r="O3791" s="493" t="n">
        <v>0</v>
      </c>
      <c r="P3791" s="493" t="n">
        <v>240.3</v>
      </c>
      <c r="Q3791" s="493" t="n">
        <v>0</v>
      </c>
      <c r="R3791" s="493" t="n">
        <v>479.4</v>
      </c>
      <c r="S3791" s="493" t="n">
        <v>1135.8</v>
      </c>
      <c r="T3791" s="493" t="n">
        <v>0</v>
      </c>
      <c r="U3791" s="493" t="n">
        <v>0</v>
      </c>
      <c r="V3791" s="493" t="n">
        <v>1170</v>
      </c>
      <c r="W3791" s="493" t="n">
        <v>0</v>
      </c>
      <c r="X3791" s="493" t="n">
        <v>0</v>
      </c>
      <c r="Y3791" s="493" t="n">
        <v>310.5</v>
      </c>
      <c r="Z3791" s="493" t="n">
        <v>4248</v>
      </c>
      <c r="AA3791" s="493" t="n">
        <v>578.4</v>
      </c>
      <c r="AB3791" s="493" t="n">
        <v>357.3</v>
      </c>
      <c r="AC3791" s="493" t="n">
        <v>8198.1</v>
      </c>
      <c r="AD3791" s="493" t="n">
        <v>0</v>
      </c>
      <c r="AE3791" s="493" t="n">
        <v>0</v>
      </c>
      <c r="AF3791" s="493" t="n">
        <v>5013.9</v>
      </c>
      <c r="AG3791" s="493" t="n">
        <v>0</v>
      </c>
      <c r="AH3791" s="493" t="n">
        <v>0</v>
      </c>
      <c r="AI3791" s="493" t="n">
        <v>7670.7</v>
      </c>
      <c r="AJ3791" s="493" t="n">
        <v>0</v>
      </c>
      <c r="AK3791" s="493" t="n">
        <v>0</v>
      </c>
      <c r="AL3791" s="493" t="n">
        <v>9684.9</v>
      </c>
      <c r="AM3791" s="493" t="n">
        <v>0</v>
      </c>
      <c r="AN3791" s="493" t="n">
        <v>0</v>
      </c>
      <c r="AO3791" s="493" t="n">
        <v>6042.6</v>
      </c>
      <c r="AP3791" s="493" t="n">
        <v>0</v>
      </c>
      <c r="AQ3791" s="493" t="n">
        <v>0</v>
      </c>
      <c r="AR3791" s="493" t="n">
        <v>6337.8</v>
      </c>
      <c r="AS3791" s="493" t="n">
        <v>0</v>
      </c>
      <c r="AT3791" s="493" t="n">
        <v>0</v>
      </c>
      <c r="AU3791" s="493" t="n">
        <v>5712.3</v>
      </c>
      <c r="AV3791" s="493" t="n">
        <v>0</v>
      </c>
      <c r="AW3791" s="493" t="n">
        <v>0</v>
      </c>
      <c r="AX3791" s="493" t="n">
        <v>5737.5</v>
      </c>
      <c r="AY3791" s="493" t="n">
        <v>0</v>
      </c>
      <c r="AZ3791" s="493" t="n">
        <v>0</v>
      </c>
      <c r="BA3791" s="493" t="n">
        <v>3364.8</v>
      </c>
      <c r="BB3791" s="493" t="n">
        <v>0</v>
      </c>
      <c r="BC3791" s="493" t="n">
        <v>0</v>
      </c>
      <c r="BD3791" s="493" t="n">
        <v>0</v>
      </c>
      <c r="BE3791" s="493" t="n">
        <v>0</v>
      </c>
      <c r="BF3791" s="493" t="n">
        <v>0</v>
      </c>
      <c r="BG3791" s="493" t="n">
        <v>0</v>
      </c>
      <c r="BH3791" s="493" t="n">
        <v>1558.5</v>
      </c>
      <c r="BI3791" s="493" t="n">
        <v>0</v>
      </c>
      <c r="BJ3791" s="493" t="n">
        <v>0</v>
      </c>
      <c r="BK3791" s="493" t="n">
        <v>282.6</v>
      </c>
      <c r="BL3791" s="493" t="n">
        <v>792.9</v>
      </c>
      <c r="BM3791" s="493" t="n">
        <v>0</v>
      </c>
      <c r="BN3791" s="493" t="n">
        <v>0</v>
      </c>
      <c r="BO3791" s="493" t="n">
        <v>624.6</v>
      </c>
      <c r="BP3791" s="493" t="n">
        <v>0</v>
      </c>
      <c r="BQ3791" s="493" t="n">
        <v>0</v>
      </c>
      <c r="BR3791" s="493" t="n">
        <v>813.6</v>
      </c>
      <c r="BS3791" s="493" t="n">
        <v>608.1</v>
      </c>
      <c r="BT3791" s="493" t="n">
        <v>390</v>
      </c>
      <c r="BU3791" s="493" t="n">
        <v>590.7</v>
      </c>
      <c r="BV3791" s="493" t="n">
        <v>607.8</v>
      </c>
      <c r="BW3791" s="493" t="n">
        <v>0</v>
      </c>
    </row>
    <row r="3792">
      <c r="A3792" t="inlineStr">
        <is>
          <t>[C9D3] Angiotensin-II 길항제 칼슘길항제 복합제</t>
        </is>
      </c>
      <c r="B3792" t="inlineStr">
        <is>
          <t>유나이티드</t>
        </is>
      </c>
      <c r="C3792" t="inlineStr">
        <is>
          <t>유나잘탄</t>
        </is>
      </c>
      <c r="D3792" t="inlineStr">
        <is>
          <t>유나이티드</t>
        </is>
      </c>
      <c r="E3792" t="inlineStr">
        <is>
          <t>amlodipine besylate,  valsartan</t>
        </is>
      </c>
      <c r="F3792" t="inlineStr">
        <is>
          <t>상급종합병원</t>
        </is>
      </c>
      <c r="G3792" t="inlineStr">
        <is>
          <t>Generic</t>
        </is>
      </c>
      <c r="H3792" s="493" t="n">
        <v>0</v>
      </c>
      <c r="I3792" s="493" t="n">
        <v>0</v>
      </c>
      <c r="J3792" s="493" t="n">
        <v>0</v>
      </c>
      <c r="K3792" s="493" t="n">
        <v>0</v>
      </c>
      <c r="L3792" s="493" t="n">
        <v>0</v>
      </c>
      <c r="M3792" s="493" t="n">
        <v>0</v>
      </c>
      <c r="N3792" s="493" t="n">
        <v>0</v>
      </c>
      <c r="O3792" s="493" t="n">
        <v>0</v>
      </c>
      <c r="P3792" s="493" t="n">
        <v>0</v>
      </c>
      <c r="Q3792" s="493" t="n">
        <v>0</v>
      </c>
      <c r="R3792" s="493" t="n">
        <v>0</v>
      </c>
      <c r="S3792" s="493" t="n">
        <v>0</v>
      </c>
      <c r="T3792" s="493" t="n">
        <v>0</v>
      </c>
      <c r="U3792" s="493" t="n">
        <v>0</v>
      </c>
      <c r="V3792" s="493" t="n">
        <v>0</v>
      </c>
      <c r="W3792" s="493" t="n">
        <v>0</v>
      </c>
      <c r="X3792" s="493" t="n">
        <v>0</v>
      </c>
      <c r="Y3792" s="493" t="n">
        <v>0</v>
      </c>
      <c r="Z3792" s="493" t="n">
        <v>0</v>
      </c>
      <c r="AA3792" s="493" t="n">
        <v>0</v>
      </c>
      <c r="AB3792" s="493" t="n">
        <v>0</v>
      </c>
      <c r="AC3792" s="493" t="n">
        <v>0</v>
      </c>
      <c r="AD3792" s="493" t="n">
        <v>0</v>
      </c>
      <c r="AE3792" s="493" t="n">
        <v>0</v>
      </c>
      <c r="AF3792" s="493" t="n">
        <v>0</v>
      </c>
      <c r="AG3792" s="493" t="n">
        <v>0</v>
      </c>
      <c r="AH3792" s="493" t="n">
        <v>0</v>
      </c>
      <c r="AI3792" s="493" t="n">
        <v>0</v>
      </c>
      <c r="AJ3792" s="493" t="n">
        <v>0</v>
      </c>
      <c r="AK3792" s="493" t="n">
        <v>0</v>
      </c>
      <c r="AL3792" s="493" t="n">
        <v>0</v>
      </c>
      <c r="AM3792" s="493" t="n">
        <v>0</v>
      </c>
      <c r="AN3792" s="493" t="n">
        <v>0</v>
      </c>
      <c r="AO3792" s="493" t="n">
        <v>0</v>
      </c>
      <c r="AP3792" s="493" t="n">
        <v>0</v>
      </c>
      <c r="AQ3792" s="493" t="n">
        <v>0</v>
      </c>
      <c r="AR3792" s="493" t="n">
        <v>0</v>
      </c>
      <c r="AS3792" s="493" t="n">
        <v>0</v>
      </c>
      <c r="AT3792" s="493" t="n">
        <v>0</v>
      </c>
      <c r="AU3792" s="493" t="n">
        <v>0</v>
      </c>
      <c r="AV3792" s="493" t="n">
        <v>0</v>
      </c>
      <c r="AW3792" s="493" t="n">
        <v>0</v>
      </c>
      <c r="AX3792" s="493" t="n">
        <v>0</v>
      </c>
      <c r="AY3792" s="493" t="n">
        <v>0</v>
      </c>
      <c r="AZ3792" s="493" t="n">
        <v>0</v>
      </c>
      <c r="BA3792" s="493" t="n">
        <v>0</v>
      </c>
      <c r="BB3792" s="493" t="n">
        <v>0</v>
      </c>
      <c r="BC3792" s="493" t="n">
        <v>0</v>
      </c>
      <c r="BD3792" s="493" t="n">
        <v>0</v>
      </c>
      <c r="BE3792" s="493" t="n">
        <v>0</v>
      </c>
      <c r="BF3792" s="493" t="n">
        <v>0</v>
      </c>
      <c r="BG3792" s="493" t="n">
        <v>0</v>
      </c>
      <c r="BH3792" s="493" t="n">
        <v>0</v>
      </c>
      <c r="BI3792" s="493" t="n">
        <v>0</v>
      </c>
      <c r="BJ3792" s="493" t="n">
        <v>0</v>
      </c>
      <c r="BK3792" s="493" t="n">
        <v>0</v>
      </c>
      <c r="BL3792" s="493" t="n">
        <v>0</v>
      </c>
      <c r="BM3792" s="493" t="n">
        <v>0</v>
      </c>
      <c r="BN3792" s="493" t="n">
        <v>0</v>
      </c>
      <c r="BO3792" s="493" t="n">
        <v>0</v>
      </c>
      <c r="BP3792" s="493" t="n">
        <v>0</v>
      </c>
      <c r="BQ3792" s="493" t="n">
        <v>0</v>
      </c>
      <c r="BR3792" s="493" t="n">
        <v>0</v>
      </c>
      <c r="BS3792" s="493" t="n">
        <v>0</v>
      </c>
      <c r="BT3792" s="493" t="n">
        <v>0</v>
      </c>
      <c r="BU3792" s="493" t="n">
        <v>379.2</v>
      </c>
      <c r="BV3792" s="493" t="n">
        <v>0</v>
      </c>
      <c r="BW3792" s="493" t="n">
        <v>0</v>
      </c>
    </row>
    <row r="3793">
      <c r="A3793" t="inlineStr">
        <is>
          <t>[C9D3] Angiotensin-II 길항제 칼슘길항제 복합제</t>
        </is>
      </c>
      <c r="B3793" t="inlineStr">
        <is>
          <t>유나이티드</t>
        </is>
      </c>
      <c r="C3793" t="inlineStr">
        <is>
          <t>유나잘탄</t>
        </is>
      </c>
      <c r="D3793" t="inlineStr">
        <is>
          <t>유나이티드</t>
        </is>
      </c>
      <c r="E3793" t="inlineStr">
        <is>
          <t>amlodipine besylate,  valsartan</t>
        </is>
      </c>
      <c r="F3793" t="inlineStr">
        <is>
          <t>종합병원</t>
        </is>
      </c>
      <c r="G3793" t="inlineStr">
        <is>
          <t>Generic</t>
        </is>
      </c>
      <c r="H3793" s="493" t="n">
        <v>1599.3</v>
      </c>
      <c r="I3793" s="493" t="n">
        <v>552</v>
      </c>
      <c r="J3793" s="493" t="n">
        <v>1396.8</v>
      </c>
      <c r="K3793" s="493" t="n">
        <v>0</v>
      </c>
      <c r="L3793" s="493" t="n">
        <v>918.6</v>
      </c>
      <c r="M3793" s="493" t="n">
        <v>960</v>
      </c>
      <c r="N3793" s="493" t="n">
        <v>417.6</v>
      </c>
      <c r="O3793" s="493" t="n">
        <v>576.6</v>
      </c>
      <c r="P3793" s="493" t="n">
        <v>936</v>
      </c>
      <c r="Q3793" s="493" t="n">
        <v>1718.4</v>
      </c>
      <c r="R3793" s="493" t="n">
        <v>1077.6</v>
      </c>
      <c r="S3793" s="493" t="n">
        <v>381.6</v>
      </c>
      <c r="T3793" s="493" t="n">
        <v>724.5</v>
      </c>
      <c r="U3793" s="493" t="n">
        <v>97.8</v>
      </c>
      <c r="V3793" s="493" t="n">
        <v>1101.6</v>
      </c>
      <c r="W3793" s="493" t="n">
        <v>360</v>
      </c>
      <c r="X3793" s="493" t="n">
        <v>619.5</v>
      </c>
      <c r="Y3793" s="493" t="n">
        <v>972.3</v>
      </c>
      <c r="Z3793" s="493" t="n">
        <v>359.7</v>
      </c>
      <c r="AA3793" s="493" t="n">
        <v>1302.9</v>
      </c>
      <c r="AB3793" s="493" t="n">
        <v>780.3</v>
      </c>
      <c r="AC3793" s="493" t="n">
        <v>217.8</v>
      </c>
      <c r="AD3793" s="493" t="n">
        <v>771.6</v>
      </c>
      <c r="AE3793" s="493" t="n">
        <v>1009.8</v>
      </c>
      <c r="AF3793" s="493" t="n">
        <v>712.58</v>
      </c>
      <c r="AG3793" s="493" t="n">
        <v>249</v>
      </c>
      <c r="AH3793" s="493" t="n">
        <v>1733.1</v>
      </c>
      <c r="AI3793" s="493" t="n">
        <v>339.3</v>
      </c>
      <c r="AJ3793" s="493" t="n">
        <v>377.7</v>
      </c>
      <c r="AK3793" s="493" t="n">
        <v>1060.2</v>
      </c>
      <c r="AL3793" s="493" t="n">
        <v>0</v>
      </c>
      <c r="AM3793" s="493" t="n">
        <v>226.5</v>
      </c>
      <c r="AN3793" s="493" t="n">
        <v>2152.55</v>
      </c>
      <c r="AO3793" s="493" t="n">
        <v>1099.8</v>
      </c>
      <c r="AP3793" s="493" t="n">
        <v>2788.8</v>
      </c>
      <c r="AQ3793" s="493" t="n">
        <v>2703.73</v>
      </c>
      <c r="AR3793" s="493" t="n">
        <v>2389.77</v>
      </c>
      <c r="AS3793" s="493" t="n">
        <v>3480.34</v>
      </c>
      <c r="AT3793" s="493" t="n">
        <v>7887.34</v>
      </c>
      <c r="AU3793" s="493" t="n">
        <v>5702.07</v>
      </c>
      <c r="AV3793" s="493" t="n">
        <v>2781.44</v>
      </c>
      <c r="AW3793" s="493" t="n">
        <v>2984.4</v>
      </c>
      <c r="AX3793" s="493" t="n">
        <v>2446.5</v>
      </c>
      <c r="AY3793" s="493" t="n">
        <v>5498.4</v>
      </c>
      <c r="AZ3793" s="493" t="n">
        <v>3323.7</v>
      </c>
      <c r="BA3793" s="493" t="n">
        <v>3616.5</v>
      </c>
      <c r="BB3793" s="493" t="n">
        <v>2892.24</v>
      </c>
      <c r="BC3793" s="493" t="n">
        <v>3238.56</v>
      </c>
      <c r="BD3793" s="493" t="n">
        <v>3577.2</v>
      </c>
      <c r="BE3793" s="493" t="n">
        <v>3016.6</v>
      </c>
      <c r="BF3793" s="493" t="n">
        <v>5566.2</v>
      </c>
      <c r="BG3793" s="493" t="n">
        <v>3518.7</v>
      </c>
      <c r="BH3793" s="493" t="n">
        <v>3993.3</v>
      </c>
      <c r="BI3793" s="493" t="n">
        <v>3960.3</v>
      </c>
      <c r="BJ3793" s="493" t="n">
        <v>4770.3</v>
      </c>
      <c r="BK3793" s="493" t="n">
        <v>4393.62</v>
      </c>
      <c r="BL3793" s="493" t="n">
        <v>2435.44</v>
      </c>
      <c r="BM3793" s="493" t="n">
        <v>1756.1</v>
      </c>
      <c r="BN3793" s="493" t="n">
        <v>2555.7</v>
      </c>
      <c r="BO3793" s="493" t="n">
        <v>2345.12</v>
      </c>
      <c r="BP3793" s="493" t="n">
        <v>4004.85</v>
      </c>
      <c r="BQ3793" s="493" t="n">
        <v>3912.87</v>
      </c>
      <c r="BR3793" s="493" t="n">
        <v>3738.8</v>
      </c>
      <c r="BS3793" s="493" t="n">
        <v>2603.95</v>
      </c>
      <c r="BT3793" s="493" t="n">
        <v>3430.3</v>
      </c>
      <c r="BU3793" s="493" t="n">
        <v>3328.05</v>
      </c>
      <c r="BV3793" s="493" t="n">
        <v>5445.15</v>
      </c>
      <c r="BW3793" s="493" t="n">
        <v>3002.49</v>
      </c>
    </row>
    <row r="3794">
      <c r="A3794" t="inlineStr">
        <is>
          <t>[C9D3] Angiotensin-II 길항제 칼슘길항제 복합제</t>
        </is>
      </c>
      <c r="B3794" t="inlineStr">
        <is>
          <t>유나이티드</t>
        </is>
      </c>
      <c r="C3794" t="inlineStr">
        <is>
          <t>유나잘탄</t>
        </is>
      </c>
      <c r="D3794" t="inlineStr">
        <is>
          <t>유나이티드</t>
        </is>
      </c>
      <c r="E3794" t="inlineStr">
        <is>
          <t>amlodipine besylate,  valsartan</t>
        </is>
      </c>
      <c r="F3794" t="inlineStr">
        <is>
          <t>병원</t>
        </is>
      </c>
      <c r="G3794" t="inlineStr">
        <is>
          <t>Generic</t>
        </is>
      </c>
      <c r="H3794" s="493" t="n">
        <v>43356.97</v>
      </c>
      <c r="I3794" s="493" t="n">
        <v>29520.65</v>
      </c>
      <c r="J3794" s="493" t="n">
        <v>37994.68</v>
      </c>
      <c r="K3794" s="493" t="n">
        <v>25845.46</v>
      </c>
      <c r="L3794" s="493" t="n">
        <v>29688.89</v>
      </c>
      <c r="M3794" s="493" t="n">
        <v>29674.88</v>
      </c>
      <c r="N3794" s="493" t="n">
        <v>33765.02</v>
      </c>
      <c r="O3794" s="493" t="n">
        <v>25850.39</v>
      </c>
      <c r="P3794" s="493" t="n">
        <v>30717.3</v>
      </c>
      <c r="Q3794" s="493" t="n">
        <v>28150.94</v>
      </c>
      <c r="R3794" s="493" t="n">
        <v>27879.26</v>
      </c>
      <c r="S3794" s="493" t="n">
        <v>34284.72</v>
      </c>
      <c r="T3794" s="493" t="n">
        <v>20962.9</v>
      </c>
      <c r="U3794" s="493" t="n">
        <v>25976.18</v>
      </c>
      <c r="V3794" s="493" t="n">
        <v>23086.48</v>
      </c>
      <c r="W3794" s="493" t="n">
        <v>20317.07</v>
      </c>
      <c r="X3794" s="493" t="n">
        <v>20020.02</v>
      </c>
      <c r="Y3794" s="493" t="n">
        <v>21510.79</v>
      </c>
      <c r="Z3794" s="493" t="n">
        <v>21560.97</v>
      </c>
      <c r="AA3794" s="493" t="n">
        <v>22176.66</v>
      </c>
      <c r="AB3794" s="493" t="n">
        <v>17840.66</v>
      </c>
      <c r="AC3794" s="493" t="n">
        <v>20038.13</v>
      </c>
      <c r="AD3794" s="493" t="n">
        <v>19802.96</v>
      </c>
      <c r="AE3794" s="493" t="n">
        <v>21410.63</v>
      </c>
      <c r="AF3794" s="493" t="n">
        <v>21577.7</v>
      </c>
      <c r="AG3794" s="493" t="n">
        <v>15347.25</v>
      </c>
      <c r="AH3794" s="493" t="n">
        <v>17860.52</v>
      </c>
      <c r="AI3794" s="493" t="n">
        <v>15282.09</v>
      </c>
      <c r="AJ3794" s="493" t="n">
        <v>16736.56</v>
      </c>
      <c r="AK3794" s="493" t="n">
        <v>16931.62</v>
      </c>
      <c r="AL3794" s="493" t="n">
        <v>17267.32</v>
      </c>
      <c r="AM3794" s="493" t="n">
        <v>16206.57</v>
      </c>
      <c r="AN3794" s="493" t="n">
        <v>15155.6</v>
      </c>
      <c r="AO3794" s="493" t="n">
        <v>19607.36</v>
      </c>
      <c r="AP3794" s="493" t="n">
        <v>12366</v>
      </c>
      <c r="AQ3794" s="493" t="n">
        <v>19039.4</v>
      </c>
      <c r="AR3794" s="493" t="n">
        <v>14735.4</v>
      </c>
      <c r="AS3794" s="493" t="n">
        <v>21272.1</v>
      </c>
      <c r="AT3794" s="493" t="n">
        <v>11295.3</v>
      </c>
      <c r="AU3794" s="493" t="n">
        <v>17152.05</v>
      </c>
      <c r="AV3794" s="493" t="n">
        <v>15027.9</v>
      </c>
      <c r="AW3794" s="493" t="n">
        <v>12304.05</v>
      </c>
      <c r="AX3794" s="493" t="n">
        <v>13286.85</v>
      </c>
      <c r="AY3794" s="493" t="n">
        <v>13613.61</v>
      </c>
      <c r="AZ3794" s="493" t="n">
        <v>11610.07</v>
      </c>
      <c r="BA3794" s="493" t="n">
        <v>14181.45</v>
      </c>
      <c r="BB3794" s="493" t="n">
        <v>14604.9</v>
      </c>
      <c r="BC3794" s="493" t="n">
        <v>11120.4</v>
      </c>
      <c r="BD3794" s="493" t="n">
        <v>9197.049999999999</v>
      </c>
      <c r="BE3794" s="493" t="n">
        <v>14753.4</v>
      </c>
      <c r="BF3794" s="493" t="n">
        <v>10366.8</v>
      </c>
      <c r="BG3794" s="493" t="n">
        <v>13823.37</v>
      </c>
      <c r="BH3794" s="493" t="n">
        <v>11920.2</v>
      </c>
      <c r="BI3794" s="493" t="n">
        <v>11984.2</v>
      </c>
      <c r="BJ3794" s="493" t="n">
        <v>12027.3</v>
      </c>
      <c r="BK3794" s="493" t="n">
        <v>12041.2</v>
      </c>
      <c r="BL3794" s="493" t="n">
        <v>14765.59</v>
      </c>
      <c r="BM3794" s="493" t="n">
        <v>13378.14</v>
      </c>
      <c r="BN3794" s="493" t="n">
        <v>13338.15</v>
      </c>
      <c r="BO3794" s="493" t="n">
        <v>14621.7</v>
      </c>
      <c r="BP3794" s="493" t="n">
        <v>15858.42</v>
      </c>
      <c r="BQ3794" s="493" t="n">
        <v>15648.78</v>
      </c>
      <c r="BR3794" s="493" t="n">
        <v>11455.5</v>
      </c>
      <c r="BS3794" s="493" t="n">
        <v>18982.95</v>
      </c>
      <c r="BT3794" s="493" t="n">
        <v>13147.95</v>
      </c>
      <c r="BU3794" s="493" t="n">
        <v>16396.5</v>
      </c>
      <c r="BV3794" s="493" t="n">
        <v>17167.14</v>
      </c>
      <c r="BW3794" s="493" t="n">
        <v>14839.9</v>
      </c>
    </row>
    <row r="3795">
      <c r="A3795" t="inlineStr">
        <is>
          <t>[C9D3] Angiotensin-II 길항제 칼슘길항제 복합제</t>
        </is>
      </c>
      <c r="B3795" t="inlineStr">
        <is>
          <t>유나이티드</t>
        </is>
      </c>
      <c r="C3795" t="inlineStr">
        <is>
          <t>유나잘탄</t>
        </is>
      </c>
      <c r="D3795" t="inlineStr">
        <is>
          <t>유나이티드</t>
        </is>
      </c>
      <c r="E3795" t="inlineStr">
        <is>
          <t>amlodipine besylate,  valsartan</t>
        </is>
      </c>
      <c r="F3795" t="inlineStr">
        <is>
          <t>의원</t>
        </is>
      </c>
      <c r="G3795" t="inlineStr">
        <is>
          <t>Generic</t>
        </is>
      </c>
      <c r="H3795" s="493" t="n">
        <v>302821.29</v>
      </c>
      <c r="I3795" s="493" t="n">
        <v>292569.99</v>
      </c>
      <c r="J3795" s="493" t="n">
        <v>345784.53</v>
      </c>
      <c r="K3795" s="493" t="n">
        <v>317154.72</v>
      </c>
      <c r="L3795" s="493" t="n">
        <v>329098.93</v>
      </c>
      <c r="M3795" s="493" t="n">
        <v>319214.05</v>
      </c>
      <c r="N3795" s="493" t="n">
        <v>324550.66</v>
      </c>
      <c r="O3795" s="493" t="n">
        <v>313293.2</v>
      </c>
      <c r="P3795" s="493" t="n">
        <v>309363.71</v>
      </c>
      <c r="Q3795" s="493" t="n">
        <v>323681.76</v>
      </c>
      <c r="R3795" s="493" t="n">
        <v>349350.23</v>
      </c>
      <c r="S3795" s="493" t="n">
        <v>362327.69</v>
      </c>
      <c r="T3795" s="493" t="n">
        <v>344141.32</v>
      </c>
      <c r="U3795" s="493" t="n">
        <v>319294.28</v>
      </c>
      <c r="V3795" s="493" t="n">
        <v>351126.35</v>
      </c>
      <c r="W3795" s="493" t="n">
        <v>336081.72</v>
      </c>
      <c r="X3795" s="493" t="n">
        <v>339545.16</v>
      </c>
      <c r="Y3795" s="493" t="n">
        <v>335087.93</v>
      </c>
      <c r="Z3795" s="493" t="n">
        <v>332105.59</v>
      </c>
      <c r="AA3795" s="493" t="n">
        <v>347521.82</v>
      </c>
      <c r="AB3795" s="493" t="n">
        <v>342664.95</v>
      </c>
      <c r="AC3795" s="493" t="n">
        <v>354183.86</v>
      </c>
      <c r="AD3795" s="493" t="n">
        <v>362518.57</v>
      </c>
      <c r="AE3795" s="493" t="n">
        <v>356603.62</v>
      </c>
      <c r="AF3795" s="493" t="n">
        <v>348886.03</v>
      </c>
      <c r="AG3795" s="493" t="n">
        <v>335372.52</v>
      </c>
      <c r="AH3795" s="493" t="n">
        <v>357018.11</v>
      </c>
      <c r="AI3795" s="493" t="n">
        <v>378049.23</v>
      </c>
      <c r="AJ3795" s="493" t="n">
        <v>377113.74</v>
      </c>
      <c r="AK3795" s="493" t="n">
        <v>365577.79</v>
      </c>
      <c r="AL3795" s="493" t="n">
        <v>339487.43</v>
      </c>
      <c r="AM3795" s="493" t="n">
        <v>384037.43</v>
      </c>
      <c r="AN3795" s="493" t="n">
        <v>359626.76</v>
      </c>
      <c r="AO3795" s="493" t="n">
        <v>389542.14</v>
      </c>
      <c r="AP3795" s="493" t="n">
        <v>386193.23</v>
      </c>
      <c r="AQ3795" s="493" t="n">
        <v>390664.39</v>
      </c>
      <c r="AR3795" s="493" t="n">
        <v>380088.54</v>
      </c>
      <c r="AS3795" s="493" t="n">
        <v>379359.54</v>
      </c>
      <c r="AT3795" s="493" t="n">
        <v>389913.5</v>
      </c>
      <c r="AU3795" s="493" t="n">
        <v>396648.55</v>
      </c>
      <c r="AV3795" s="493" t="n">
        <v>406283.9</v>
      </c>
      <c r="AW3795" s="493" t="n">
        <v>364153.25</v>
      </c>
      <c r="AX3795" s="493" t="n">
        <v>386739.4</v>
      </c>
      <c r="AY3795" s="493" t="n">
        <v>387340.18</v>
      </c>
      <c r="AZ3795" s="493" t="n">
        <v>369911.94</v>
      </c>
      <c r="BA3795" s="493" t="n">
        <v>427647.17</v>
      </c>
      <c r="BB3795" s="493" t="n">
        <v>400540.46</v>
      </c>
      <c r="BC3795" s="493" t="n">
        <v>443789.55</v>
      </c>
      <c r="BD3795" s="493" t="n">
        <v>383619.06</v>
      </c>
      <c r="BE3795" s="493" t="n">
        <v>401670.67</v>
      </c>
      <c r="BF3795" s="493" t="n">
        <v>387356.01</v>
      </c>
      <c r="BG3795" s="493" t="n">
        <v>406203.51</v>
      </c>
      <c r="BH3795" s="493" t="n">
        <v>394280.2</v>
      </c>
      <c r="BI3795" s="493" t="n">
        <v>399203.27</v>
      </c>
      <c r="BJ3795" s="493" t="n">
        <v>399453.59</v>
      </c>
      <c r="BK3795" s="493" t="n">
        <v>374054.59</v>
      </c>
      <c r="BL3795" s="493" t="n">
        <v>424017.49</v>
      </c>
      <c r="BM3795" s="493" t="n">
        <v>377787.48</v>
      </c>
      <c r="BN3795" s="493" t="n">
        <v>380101.67</v>
      </c>
      <c r="BO3795" s="493" t="n">
        <v>429963.46</v>
      </c>
      <c r="BP3795" s="493" t="n">
        <v>385098.85</v>
      </c>
      <c r="BQ3795" s="493" t="n">
        <v>369874.34</v>
      </c>
      <c r="BR3795" s="493" t="n">
        <v>397528.09</v>
      </c>
      <c r="BS3795" s="493" t="n">
        <v>380870.09</v>
      </c>
      <c r="BT3795" s="493" t="n">
        <v>373741.07</v>
      </c>
      <c r="BU3795" s="493" t="n">
        <v>385960.26</v>
      </c>
      <c r="BV3795" s="493" t="n">
        <v>380144.51</v>
      </c>
      <c r="BW3795" s="493" t="n">
        <v>376205.47</v>
      </c>
    </row>
    <row r="3796">
      <c r="A3796" t="inlineStr">
        <is>
          <t>[C9D3] Angiotensin-II 길항제 칼슘길항제 복합제</t>
        </is>
      </c>
      <c r="B3796" t="inlineStr">
        <is>
          <t>유나이티드</t>
        </is>
      </c>
      <c r="C3796" t="inlineStr">
        <is>
          <t>유나잘탄</t>
        </is>
      </c>
      <c r="D3796" t="inlineStr">
        <is>
          <t>유나이티드</t>
        </is>
      </c>
      <c r="E3796" t="inlineStr">
        <is>
          <t>amlodipine besylate,  valsartan</t>
        </is>
      </c>
      <c r="F3796" t="inlineStr">
        <is>
          <t>보건소</t>
        </is>
      </c>
      <c r="G3796" t="inlineStr">
        <is>
          <t>Generic</t>
        </is>
      </c>
      <c r="H3796" s="493" t="n">
        <v>5917.8</v>
      </c>
      <c r="I3796" s="493" t="n">
        <v>8309.4</v>
      </c>
      <c r="J3796" s="493" t="n">
        <v>6684.6</v>
      </c>
      <c r="K3796" s="493" t="n">
        <v>3354</v>
      </c>
      <c r="L3796" s="493" t="n">
        <v>4666.8</v>
      </c>
      <c r="M3796" s="493" t="n">
        <v>11848.8</v>
      </c>
      <c r="N3796" s="493" t="n">
        <v>9466.799999999999</v>
      </c>
      <c r="O3796" s="493" t="n">
        <v>4382.25</v>
      </c>
      <c r="P3796" s="493" t="n">
        <v>9466.5</v>
      </c>
      <c r="Q3796" s="493" t="n">
        <v>6124.8</v>
      </c>
      <c r="R3796" s="493" t="n">
        <v>6774.9</v>
      </c>
      <c r="S3796" s="493" t="n">
        <v>2635.2</v>
      </c>
      <c r="T3796" s="493" t="n">
        <v>6801.3</v>
      </c>
      <c r="U3796" s="493" t="n">
        <v>5445</v>
      </c>
      <c r="V3796" s="493" t="n">
        <v>1456.5</v>
      </c>
      <c r="W3796" s="493" t="n">
        <v>3000.9</v>
      </c>
      <c r="X3796" s="493" t="n">
        <v>2737.5</v>
      </c>
      <c r="Y3796" s="493" t="n">
        <v>4227</v>
      </c>
      <c r="Z3796" s="493" t="n">
        <v>8688</v>
      </c>
      <c r="AA3796" s="493" t="n">
        <v>3553.5</v>
      </c>
      <c r="AB3796" s="493" t="n">
        <v>2210.1</v>
      </c>
      <c r="AC3796" s="493" t="n">
        <v>4159.8</v>
      </c>
      <c r="AD3796" s="493" t="n">
        <v>3672.3</v>
      </c>
      <c r="AE3796" s="493" t="n">
        <v>5078.1</v>
      </c>
      <c r="AF3796" s="493" t="n">
        <v>7617.3</v>
      </c>
      <c r="AG3796" s="493" t="n">
        <v>4194.9</v>
      </c>
      <c r="AH3796" s="493" t="n">
        <v>3788.7</v>
      </c>
      <c r="AI3796" s="493" t="n">
        <v>4399.5</v>
      </c>
      <c r="AJ3796" s="493" t="n">
        <v>4955.7</v>
      </c>
      <c r="AK3796" s="493" t="n">
        <v>2937</v>
      </c>
      <c r="AL3796" s="493" t="n">
        <v>5886.6</v>
      </c>
      <c r="AM3796" s="493" t="n">
        <v>3759.6</v>
      </c>
      <c r="AN3796" s="493" t="n">
        <v>5220.6</v>
      </c>
      <c r="AO3796" s="493" t="n">
        <v>1692.3</v>
      </c>
      <c r="AP3796" s="493" t="n">
        <v>6576.9</v>
      </c>
      <c r="AQ3796" s="493" t="n">
        <v>4107.6</v>
      </c>
      <c r="AR3796" s="493" t="n">
        <v>5268.9</v>
      </c>
      <c r="AS3796" s="493" t="n">
        <v>2477.4</v>
      </c>
      <c r="AT3796" s="493" t="n">
        <v>8521.200000000001</v>
      </c>
      <c r="AU3796" s="493" t="n">
        <v>1780.5</v>
      </c>
      <c r="AV3796" s="493" t="n">
        <v>7131</v>
      </c>
      <c r="AW3796" s="493" t="n">
        <v>3181.8</v>
      </c>
      <c r="AX3796" s="493" t="n">
        <v>6255.6</v>
      </c>
      <c r="AY3796" s="493" t="n">
        <v>965.7</v>
      </c>
      <c r="AZ3796" s="493" t="n">
        <v>7118.4</v>
      </c>
      <c r="BA3796" s="493" t="n">
        <v>5028.9</v>
      </c>
      <c r="BB3796" s="493" t="n">
        <v>6027</v>
      </c>
      <c r="BC3796" s="493" t="n">
        <v>2583.3</v>
      </c>
      <c r="BD3796" s="493" t="n">
        <v>4765.5</v>
      </c>
      <c r="BE3796" s="493" t="n">
        <v>2113.5</v>
      </c>
      <c r="BF3796" s="493" t="n">
        <v>4245.9</v>
      </c>
      <c r="BG3796" s="493" t="n">
        <v>2552.4</v>
      </c>
      <c r="BH3796" s="493" t="n">
        <v>6223.65</v>
      </c>
      <c r="BI3796" s="493" t="n">
        <v>3410.7</v>
      </c>
      <c r="BJ3796" s="493" t="n">
        <v>2031</v>
      </c>
      <c r="BK3796" s="493" t="n">
        <v>3053.4</v>
      </c>
      <c r="BL3796" s="493" t="n">
        <v>10769.4</v>
      </c>
      <c r="BM3796" s="493" t="n">
        <v>3842.7</v>
      </c>
      <c r="BN3796" s="493" t="n">
        <v>1169.88</v>
      </c>
      <c r="BO3796" s="493" t="n">
        <v>5633.4</v>
      </c>
      <c r="BP3796" s="493" t="n">
        <v>4497.9</v>
      </c>
      <c r="BQ3796" s="493" t="n">
        <v>2884.8</v>
      </c>
      <c r="BR3796" s="493" t="n">
        <v>6308.1</v>
      </c>
      <c r="BS3796" s="493" t="n">
        <v>3189.9</v>
      </c>
      <c r="BT3796" s="493" t="n">
        <v>432.9</v>
      </c>
      <c r="BU3796" s="493" t="n">
        <v>2475.9</v>
      </c>
      <c r="BV3796" s="493" t="n">
        <v>2262</v>
      </c>
      <c r="BW3796" s="493" t="n">
        <v>1296.3</v>
      </c>
    </row>
    <row r="3797">
      <c r="A3797" t="inlineStr">
        <is>
          <t>[C9D3] Angiotensin-II 길항제 칼슘길항제 복합제</t>
        </is>
      </c>
      <c r="B3797" t="inlineStr">
        <is>
          <t>유나이티드</t>
        </is>
      </c>
      <c r="C3797" t="inlineStr">
        <is>
          <t>유나잘탄</t>
        </is>
      </c>
      <c r="D3797" t="inlineStr">
        <is>
          <t>유나이티드</t>
        </is>
      </c>
      <c r="E3797" t="inlineStr">
        <is>
          <t>amlodipine besylate,  valsartan</t>
        </is>
      </c>
      <c r="F3797" t="inlineStr">
        <is>
          <t>기타(치과의원, 치과병원 등)</t>
        </is>
      </c>
      <c r="G3797" t="inlineStr">
        <is>
          <t>Generic</t>
        </is>
      </c>
      <c r="H3797" s="493" t="n">
        <v>0</v>
      </c>
      <c r="I3797" s="493" t="n">
        <v>0</v>
      </c>
      <c r="J3797" s="493" t="n">
        <v>0</v>
      </c>
      <c r="K3797" s="493" t="n">
        <v>0</v>
      </c>
      <c r="L3797" s="493" t="n">
        <v>0</v>
      </c>
      <c r="M3797" s="493" t="n">
        <v>0</v>
      </c>
      <c r="N3797" s="493" t="n">
        <v>0</v>
      </c>
      <c r="O3797" s="493" t="n">
        <v>0</v>
      </c>
      <c r="P3797" s="493" t="n">
        <v>0</v>
      </c>
      <c r="Q3797" s="493" t="n">
        <v>0</v>
      </c>
      <c r="R3797" s="493" t="n">
        <v>0</v>
      </c>
      <c r="S3797" s="493" t="n">
        <v>67.5</v>
      </c>
      <c r="T3797" s="493" t="n">
        <v>66.90000000000001</v>
      </c>
      <c r="U3797" s="493" t="n">
        <v>73.5</v>
      </c>
      <c r="V3797" s="493" t="n">
        <v>67.8</v>
      </c>
      <c r="W3797" s="493" t="n">
        <v>67.2</v>
      </c>
      <c r="X3797" s="493" t="n">
        <v>70.5</v>
      </c>
      <c r="Y3797" s="493" t="n">
        <v>138</v>
      </c>
      <c r="Z3797" s="493" t="n">
        <v>0</v>
      </c>
      <c r="AA3797" s="493" t="n">
        <v>0</v>
      </c>
      <c r="AB3797" s="493" t="n">
        <v>0</v>
      </c>
      <c r="AC3797" s="493" t="n">
        <v>0</v>
      </c>
      <c r="AD3797" s="493" t="n">
        <v>0</v>
      </c>
      <c r="AE3797" s="493" t="n">
        <v>0</v>
      </c>
      <c r="AF3797" s="493" t="n">
        <v>0</v>
      </c>
      <c r="AG3797" s="493" t="n">
        <v>0</v>
      </c>
      <c r="AH3797" s="493" t="n">
        <v>0</v>
      </c>
      <c r="AI3797" s="493" t="n">
        <v>0</v>
      </c>
      <c r="AJ3797" s="493" t="n">
        <v>0</v>
      </c>
      <c r="AK3797" s="493" t="n">
        <v>0</v>
      </c>
      <c r="AL3797" s="493" t="n">
        <v>138.3</v>
      </c>
      <c r="AM3797" s="493" t="n">
        <v>0</v>
      </c>
      <c r="AN3797" s="493" t="n">
        <v>0</v>
      </c>
      <c r="AO3797" s="493" t="n">
        <v>0</v>
      </c>
      <c r="AP3797" s="493" t="n">
        <v>0</v>
      </c>
      <c r="AQ3797" s="493" t="n">
        <v>0</v>
      </c>
      <c r="AR3797" s="493" t="n">
        <v>0</v>
      </c>
      <c r="AS3797" s="493" t="n">
        <v>0</v>
      </c>
      <c r="AT3797" s="493" t="n">
        <v>0</v>
      </c>
      <c r="AU3797" s="493" t="n">
        <v>0</v>
      </c>
      <c r="AV3797" s="493" t="n">
        <v>0</v>
      </c>
      <c r="AW3797" s="493" t="n">
        <v>0</v>
      </c>
      <c r="AX3797" s="493" t="n">
        <v>0</v>
      </c>
      <c r="AY3797" s="493" t="n">
        <v>0</v>
      </c>
      <c r="AZ3797" s="493" t="n">
        <v>0</v>
      </c>
      <c r="BA3797" s="493" t="n">
        <v>0</v>
      </c>
      <c r="BB3797" s="493" t="n">
        <v>0</v>
      </c>
      <c r="BC3797" s="493" t="n">
        <v>0</v>
      </c>
      <c r="BD3797" s="493" t="n">
        <v>0</v>
      </c>
      <c r="BE3797" s="493" t="n">
        <v>0</v>
      </c>
      <c r="BF3797" s="493" t="n">
        <v>0</v>
      </c>
      <c r="BG3797" s="493" t="n">
        <v>0</v>
      </c>
      <c r="BH3797" s="493" t="n">
        <v>0</v>
      </c>
      <c r="BI3797" s="493" t="n">
        <v>0</v>
      </c>
      <c r="BJ3797" s="493" t="n">
        <v>0</v>
      </c>
      <c r="BK3797" s="493" t="n">
        <v>0</v>
      </c>
      <c r="BL3797" s="493" t="n">
        <v>0</v>
      </c>
      <c r="BM3797" s="493" t="n">
        <v>0</v>
      </c>
      <c r="BN3797" s="493" t="n">
        <v>0</v>
      </c>
      <c r="BO3797" s="493" t="n">
        <v>0</v>
      </c>
      <c r="BP3797" s="493" t="n">
        <v>0</v>
      </c>
      <c r="BQ3797" s="493" t="n">
        <v>80.40000000000001</v>
      </c>
      <c r="BR3797" s="493" t="n">
        <v>84</v>
      </c>
      <c r="BS3797" s="493" t="n">
        <v>81.59999999999999</v>
      </c>
      <c r="BT3797" s="493" t="n">
        <v>83.09999999999999</v>
      </c>
      <c r="BU3797" s="493" t="n">
        <v>81.90000000000001</v>
      </c>
      <c r="BV3797" s="493" t="n">
        <v>78.59999999999999</v>
      </c>
      <c r="BW3797" s="493" t="n">
        <v>81</v>
      </c>
    </row>
    <row r="3798">
      <c r="A3798" t="inlineStr">
        <is>
          <t>[C9D3] Angiotensin-II 길항제 칼슘길항제 복합제</t>
        </is>
      </c>
      <c r="B3798" t="inlineStr">
        <is>
          <t>유나이티드</t>
        </is>
      </c>
      <c r="C3798" t="inlineStr">
        <is>
          <t>테라모핀</t>
        </is>
      </c>
      <c r="D3798" t="inlineStr">
        <is>
          <t>유나이티드</t>
        </is>
      </c>
      <c r="E3798" t="inlineStr">
        <is>
          <t>amlodipine besylate,  telmisartan</t>
        </is>
      </c>
      <c r="F3798" t="inlineStr">
        <is>
          <t>상급종합병원</t>
        </is>
      </c>
      <c r="G3798" t="inlineStr">
        <is>
          <t>Generic</t>
        </is>
      </c>
      <c r="H3798" s="493" t="n">
        <v>0</v>
      </c>
      <c r="I3798" s="493" t="n">
        <v>0</v>
      </c>
      <c r="J3798" s="493" t="n">
        <v>0</v>
      </c>
      <c r="K3798" s="493" t="n">
        <v>0</v>
      </c>
      <c r="L3798" s="493" t="n">
        <v>0</v>
      </c>
      <c r="M3798" s="493" t="n">
        <v>0</v>
      </c>
      <c r="N3798" s="493" t="n">
        <v>0</v>
      </c>
      <c r="O3798" s="493" t="n">
        <v>0</v>
      </c>
      <c r="P3798" s="493" t="n">
        <v>0</v>
      </c>
      <c r="Q3798" s="493" t="n">
        <v>0</v>
      </c>
      <c r="R3798" s="493" t="n">
        <v>0</v>
      </c>
      <c r="S3798" s="493" t="n">
        <v>0</v>
      </c>
      <c r="T3798" s="493" t="n">
        <v>0</v>
      </c>
      <c r="U3798" s="493" t="n">
        <v>0</v>
      </c>
      <c r="V3798" s="493" t="n">
        <v>0</v>
      </c>
      <c r="W3798" s="493" t="n">
        <v>0</v>
      </c>
      <c r="X3798" s="493" t="n">
        <v>0</v>
      </c>
      <c r="Y3798" s="493" t="n">
        <v>0</v>
      </c>
      <c r="Z3798" s="493" t="n">
        <v>0</v>
      </c>
      <c r="AA3798" s="493" t="n">
        <v>0</v>
      </c>
      <c r="AB3798" s="493" t="n">
        <v>0</v>
      </c>
      <c r="AC3798" s="493" t="n">
        <v>0</v>
      </c>
      <c r="AD3798" s="493" t="n">
        <v>0</v>
      </c>
      <c r="AE3798" s="493" t="n">
        <v>0</v>
      </c>
      <c r="AF3798" s="493" t="n">
        <v>0</v>
      </c>
      <c r="AG3798" s="493" t="n">
        <v>0</v>
      </c>
      <c r="AH3798" s="493" t="n">
        <v>0</v>
      </c>
      <c r="AI3798" s="493" t="n">
        <v>0</v>
      </c>
      <c r="AJ3798" s="493" t="n">
        <v>0</v>
      </c>
      <c r="AK3798" s="493" t="n">
        <v>0</v>
      </c>
      <c r="AL3798" s="493" t="n">
        <v>0</v>
      </c>
      <c r="AM3798" s="493" t="n">
        <v>0</v>
      </c>
      <c r="AN3798" s="493" t="n">
        <v>0</v>
      </c>
      <c r="AO3798" s="493" t="n">
        <v>0</v>
      </c>
      <c r="AP3798" s="493" t="n">
        <v>0</v>
      </c>
      <c r="AQ3798" s="493" t="n">
        <v>0</v>
      </c>
      <c r="AR3798" s="493" t="n">
        <v>0</v>
      </c>
      <c r="AS3798" s="493" t="n">
        <v>0</v>
      </c>
      <c r="AT3798" s="493" t="n">
        <v>0</v>
      </c>
      <c r="AU3798" s="493" t="n">
        <v>0</v>
      </c>
      <c r="AV3798" s="493" t="n">
        <v>0</v>
      </c>
      <c r="AW3798" s="493" t="n">
        <v>0</v>
      </c>
      <c r="AX3798" s="493" t="n">
        <v>0</v>
      </c>
      <c r="AY3798" s="493" t="n">
        <v>0</v>
      </c>
      <c r="AZ3798" s="493" t="n">
        <v>0</v>
      </c>
      <c r="BA3798" s="493" t="n">
        <v>0</v>
      </c>
      <c r="BB3798" s="493" t="n">
        <v>0</v>
      </c>
      <c r="BC3798" s="493" t="n">
        <v>0</v>
      </c>
      <c r="BD3798" s="493" t="n">
        <v>0</v>
      </c>
      <c r="BE3798" s="493" t="n">
        <v>0</v>
      </c>
      <c r="BF3798" s="493" t="n">
        <v>0</v>
      </c>
      <c r="BG3798" s="493" t="n">
        <v>0</v>
      </c>
      <c r="BH3798" s="493" t="n">
        <v>0</v>
      </c>
      <c r="BI3798" s="493" t="n">
        <v>0</v>
      </c>
      <c r="BJ3798" s="493" t="n">
        <v>0</v>
      </c>
      <c r="BK3798" s="493" t="n">
        <v>0</v>
      </c>
      <c r="BL3798" s="493" t="n">
        <v>0</v>
      </c>
      <c r="BM3798" s="493" t="n">
        <v>0</v>
      </c>
      <c r="BN3798" s="493" t="n">
        <v>0</v>
      </c>
      <c r="BO3798" s="493" t="n">
        <v>0</v>
      </c>
      <c r="BP3798" s="493" t="n">
        <v>0</v>
      </c>
      <c r="BQ3798" s="493" t="n">
        <v>0</v>
      </c>
      <c r="BR3798" s="493" t="n">
        <v>0</v>
      </c>
      <c r="BS3798" s="493" t="n">
        <v>0</v>
      </c>
      <c r="BT3798" s="493" t="n">
        <v>0</v>
      </c>
      <c r="BU3798" s="493" t="n">
        <v>0</v>
      </c>
      <c r="BV3798" s="493" t="n">
        <v>919.48</v>
      </c>
      <c r="BW3798" s="493" t="n">
        <v>0</v>
      </c>
    </row>
    <row r="3799">
      <c r="A3799" t="inlineStr">
        <is>
          <t>[C9D3] Angiotensin-II 길항제 칼슘길항제 복합제</t>
        </is>
      </c>
      <c r="B3799" t="inlineStr">
        <is>
          <t>유나이티드</t>
        </is>
      </c>
      <c r="C3799" t="inlineStr">
        <is>
          <t>테라모핀</t>
        </is>
      </c>
      <c r="D3799" t="inlineStr">
        <is>
          <t>유나이티드</t>
        </is>
      </c>
      <c r="E3799" t="inlineStr">
        <is>
          <t>amlodipine besylate,  telmisartan</t>
        </is>
      </c>
      <c r="F3799" t="inlineStr">
        <is>
          <t>종합병원</t>
        </is>
      </c>
      <c r="G3799" t="inlineStr">
        <is>
          <t>Generic</t>
        </is>
      </c>
      <c r="H3799" s="493" t="n">
        <v>0</v>
      </c>
      <c r="I3799" s="493" t="n">
        <v>0</v>
      </c>
      <c r="J3799" s="493" t="n">
        <v>0</v>
      </c>
      <c r="K3799" s="493" t="n">
        <v>0</v>
      </c>
      <c r="L3799" s="493" t="n">
        <v>16797.54</v>
      </c>
      <c r="M3799" s="493" t="n">
        <v>20139.58</v>
      </c>
      <c r="N3799" s="493" t="n">
        <v>14726.4</v>
      </c>
      <c r="O3799" s="493" t="n">
        <v>15169.56</v>
      </c>
      <c r="P3799" s="493" t="n">
        <v>19403.05</v>
      </c>
      <c r="Q3799" s="493" t="n">
        <v>18239.2</v>
      </c>
      <c r="R3799" s="493" t="n">
        <v>21844.04</v>
      </c>
      <c r="S3799" s="493" t="n">
        <v>18204.05</v>
      </c>
      <c r="T3799" s="493" t="n">
        <v>15360.69</v>
      </c>
      <c r="U3799" s="493" t="n">
        <v>11949.71</v>
      </c>
      <c r="V3799" s="493" t="n">
        <v>21265.98</v>
      </c>
      <c r="W3799" s="493" t="n">
        <v>16246.2</v>
      </c>
      <c r="X3799" s="493" t="n">
        <v>16751.5</v>
      </c>
      <c r="Y3799" s="493" t="n">
        <v>19723.5</v>
      </c>
      <c r="Z3799" s="493" t="n">
        <v>23812.17</v>
      </c>
      <c r="AA3799" s="493" t="n">
        <v>20310.99</v>
      </c>
      <c r="AB3799" s="493" t="n">
        <v>12888.1</v>
      </c>
      <c r="AC3799" s="493" t="n">
        <v>16424.05</v>
      </c>
      <c r="AD3799" s="493" t="n">
        <v>27782.93</v>
      </c>
      <c r="AE3799" s="493" t="n">
        <v>18525.3</v>
      </c>
      <c r="AF3799" s="493" t="n">
        <v>14362.8</v>
      </c>
      <c r="AG3799" s="493" t="n">
        <v>27023.01</v>
      </c>
      <c r="AH3799" s="493" t="n">
        <v>20905.1</v>
      </c>
      <c r="AI3799" s="493" t="n">
        <v>25859.94</v>
      </c>
      <c r="AJ3799" s="493" t="n">
        <v>21219.1</v>
      </c>
      <c r="AK3799" s="493" t="n">
        <v>24782.61</v>
      </c>
      <c r="AL3799" s="493" t="n">
        <v>21338.85</v>
      </c>
      <c r="AM3799" s="493" t="n">
        <v>25609.75</v>
      </c>
      <c r="AN3799" s="493" t="n">
        <v>24520.86</v>
      </c>
      <c r="AO3799" s="493" t="n">
        <v>21496.52</v>
      </c>
      <c r="AP3799" s="493" t="n">
        <v>23154.9</v>
      </c>
      <c r="AQ3799" s="493" t="n">
        <v>22453.69</v>
      </c>
      <c r="AR3799" s="493" t="n">
        <v>22363.07</v>
      </c>
      <c r="AS3799" s="493" t="n">
        <v>17785.49</v>
      </c>
      <c r="AT3799" s="493" t="n">
        <v>26280.3</v>
      </c>
      <c r="AU3799" s="493" t="n">
        <v>19507.74</v>
      </c>
      <c r="AV3799" s="493" t="n">
        <v>16047.46</v>
      </c>
      <c r="AW3799" s="493" t="n">
        <v>24874.95</v>
      </c>
      <c r="AX3799" s="493" t="n">
        <v>25435.93</v>
      </c>
      <c r="AY3799" s="493" t="n">
        <v>27603.73</v>
      </c>
      <c r="AZ3799" s="493" t="n">
        <v>22151.84</v>
      </c>
      <c r="BA3799" s="493" t="n">
        <v>23662.76</v>
      </c>
      <c r="BB3799" s="493" t="n">
        <v>28283.89</v>
      </c>
      <c r="BC3799" s="493" t="n">
        <v>28137.08</v>
      </c>
      <c r="BD3799" s="493" t="n">
        <v>22377.82</v>
      </c>
      <c r="BE3799" s="493" t="n">
        <v>17538</v>
      </c>
      <c r="BF3799" s="493" t="n">
        <v>23378.1</v>
      </c>
      <c r="BG3799" s="493" t="n">
        <v>28391.25</v>
      </c>
      <c r="BH3799" s="493" t="n">
        <v>23499.29</v>
      </c>
      <c r="BI3799" s="493" t="n">
        <v>28579.34</v>
      </c>
      <c r="BJ3799" s="493" t="n">
        <v>23970.4</v>
      </c>
      <c r="BK3799" s="493" t="n">
        <v>30112.65</v>
      </c>
      <c r="BL3799" s="493" t="n">
        <v>28543.01</v>
      </c>
      <c r="BM3799" s="493" t="n">
        <v>24044.78</v>
      </c>
      <c r="BN3799" s="493" t="n">
        <v>25371.16</v>
      </c>
      <c r="BO3799" s="493" t="n">
        <v>19540.73</v>
      </c>
      <c r="BP3799" s="493" t="n">
        <v>25887.73</v>
      </c>
      <c r="BQ3799" s="493" t="n">
        <v>18532.98</v>
      </c>
      <c r="BR3799" s="493" t="n">
        <v>21180.05</v>
      </c>
      <c r="BS3799" s="493" t="n">
        <v>21365.6</v>
      </c>
      <c r="BT3799" s="493" t="n">
        <v>23668.12</v>
      </c>
      <c r="BU3799" s="493" t="n">
        <v>19847.48</v>
      </c>
      <c r="BV3799" s="493" t="n">
        <v>19543.19</v>
      </c>
      <c r="BW3799" s="493" t="n">
        <v>23065.2</v>
      </c>
    </row>
    <row r="3800">
      <c r="A3800" t="inlineStr">
        <is>
          <t>[C9D3] Angiotensin-II 길항제 칼슘길항제 복합제</t>
        </is>
      </c>
      <c r="B3800" t="inlineStr">
        <is>
          <t>유나이티드</t>
        </is>
      </c>
      <c r="C3800" t="inlineStr">
        <is>
          <t>테라모핀</t>
        </is>
      </c>
      <c r="D3800" t="inlineStr">
        <is>
          <t>유나이티드</t>
        </is>
      </c>
      <c r="E3800" t="inlineStr">
        <is>
          <t>amlodipine besylate,  telmisartan</t>
        </is>
      </c>
      <c r="F3800" t="inlineStr">
        <is>
          <t>병원</t>
        </is>
      </c>
      <c r="G3800" t="inlineStr">
        <is>
          <t>Generic</t>
        </is>
      </c>
      <c r="H3800" s="493" t="n">
        <v>7765.5</v>
      </c>
      <c r="I3800" s="493" t="n">
        <v>7085.7</v>
      </c>
      <c r="J3800" s="493" t="n">
        <v>11404.5</v>
      </c>
      <c r="K3800" s="493" t="n">
        <v>9000.299999999999</v>
      </c>
      <c r="L3800" s="493" t="n">
        <v>8879.700000000001</v>
      </c>
      <c r="M3800" s="493" t="n">
        <v>7440</v>
      </c>
      <c r="N3800" s="493" t="n">
        <v>9603.9</v>
      </c>
      <c r="O3800" s="493" t="n">
        <v>5760</v>
      </c>
      <c r="P3800" s="493" t="n">
        <v>8283</v>
      </c>
      <c r="Q3800" s="493" t="n">
        <v>10079.55</v>
      </c>
      <c r="R3800" s="493" t="n">
        <v>5449.8</v>
      </c>
      <c r="S3800" s="493" t="n">
        <v>7563.3</v>
      </c>
      <c r="T3800" s="493" t="n">
        <v>8857.9</v>
      </c>
      <c r="U3800" s="493" t="n">
        <v>4681.5</v>
      </c>
      <c r="V3800" s="493" t="n">
        <v>9835.5</v>
      </c>
      <c r="W3800" s="493" t="n">
        <v>5550.5</v>
      </c>
      <c r="X3800" s="493" t="n">
        <v>5580.72</v>
      </c>
      <c r="Y3800" s="493" t="n">
        <v>5344.3</v>
      </c>
      <c r="Z3800" s="493" t="n">
        <v>7732.13</v>
      </c>
      <c r="AA3800" s="493" t="n">
        <v>8928.83</v>
      </c>
      <c r="AB3800" s="493" t="n">
        <v>10926.64</v>
      </c>
      <c r="AC3800" s="493" t="n">
        <v>10156.75</v>
      </c>
      <c r="AD3800" s="493" t="n">
        <v>9311.799999999999</v>
      </c>
      <c r="AE3800" s="493" t="n">
        <v>8611.5</v>
      </c>
      <c r="AF3800" s="493" t="n">
        <v>11565.15</v>
      </c>
      <c r="AG3800" s="493" t="n">
        <v>7099.6</v>
      </c>
      <c r="AH3800" s="493" t="n">
        <v>7891.36</v>
      </c>
      <c r="AI3800" s="493" t="n">
        <v>14314.4</v>
      </c>
      <c r="AJ3800" s="493" t="n">
        <v>7073.55</v>
      </c>
      <c r="AK3800" s="493" t="n">
        <v>7050.9</v>
      </c>
      <c r="AL3800" s="493" t="n">
        <v>6999.9</v>
      </c>
      <c r="AM3800" s="493" t="n">
        <v>2296.6</v>
      </c>
      <c r="AN3800" s="493" t="n">
        <v>3120</v>
      </c>
      <c r="AO3800" s="493" t="n">
        <v>2879.7</v>
      </c>
      <c r="AP3800" s="493" t="n">
        <v>3359.4</v>
      </c>
      <c r="AQ3800" s="493" t="n">
        <v>3520</v>
      </c>
      <c r="AR3800" s="493" t="n">
        <v>1920</v>
      </c>
      <c r="AS3800" s="493" t="n">
        <v>5959.4</v>
      </c>
      <c r="AT3800" s="493" t="n">
        <v>2160</v>
      </c>
      <c r="AU3800" s="493" t="n">
        <v>5642.6</v>
      </c>
      <c r="AV3800" s="493" t="n">
        <v>3964.5</v>
      </c>
      <c r="AW3800" s="493" t="n">
        <v>6456.22</v>
      </c>
      <c r="AX3800" s="493" t="n">
        <v>8201.17</v>
      </c>
      <c r="AY3800" s="493" t="n">
        <v>7077.4</v>
      </c>
      <c r="AZ3800" s="493" t="n">
        <v>5650.54</v>
      </c>
      <c r="BA3800" s="493" t="n">
        <v>5382.6</v>
      </c>
      <c r="BB3800" s="493" t="n">
        <v>5785.35</v>
      </c>
      <c r="BC3800" s="493" t="n">
        <v>7007.4</v>
      </c>
      <c r="BD3800" s="493" t="n">
        <v>5084.5</v>
      </c>
      <c r="BE3800" s="493" t="n">
        <v>4308.6</v>
      </c>
      <c r="BF3800" s="493" t="n">
        <v>4588.8</v>
      </c>
      <c r="BG3800" s="493" t="n">
        <v>5719.7</v>
      </c>
      <c r="BH3800" s="493" t="n">
        <v>6316.05</v>
      </c>
      <c r="BI3800" s="493" t="n">
        <v>3972.9</v>
      </c>
      <c r="BJ3800" s="493" t="n">
        <v>4455.3</v>
      </c>
      <c r="BK3800" s="493" t="n">
        <v>3877.5</v>
      </c>
      <c r="BL3800" s="493" t="n">
        <v>5095.2</v>
      </c>
      <c r="BM3800" s="493" t="n">
        <v>5456.1</v>
      </c>
      <c r="BN3800" s="493" t="n">
        <v>4570.35</v>
      </c>
      <c r="BO3800" s="493" t="n">
        <v>2230.5</v>
      </c>
      <c r="BP3800" s="493" t="n">
        <v>7555.2</v>
      </c>
      <c r="BQ3800" s="493" t="n">
        <v>2814.64</v>
      </c>
      <c r="BR3800" s="493" t="n">
        <v>4941.45</v>
      </c>
      <c r="BS3800" s="493" t="n">
        <v>5210.24</v>
      </c>
      <c r="BT3800" s="493" t="n">
        <v>9368.549999999999</v>
      </c>
      <c r="BU3800" s="493" t="n">
        <v>4500.58</v>
      </c>
      <c r="BV3800" s="493" t="n">
        <v>6727.69</v>
      </c>
      <c r="BW3800" s="493" t="n">
        <v>7932.5</v>
      </c>
    </row>
    <row r="3801">
      <c r="A3801" t="inlineStr">
        <is>
          <t>[C9D3] Angiotensin-II 길항제 칼슘길항제 복합제</t>
        </is>
      </c>
      <c r="B3801" t="inlineStr">
        <is>
          <t>유나이티드</t>
        </is>
      </c>
      <c r="C3801" t="inlineStr">
        <is>
          <t>테라모핀</t>
        </is>
      </c>
      <c r="D3801" t="inlineStr">
        <is>
          <t>유나이티드</t>
        </is>
      </c>
      <c r="E3801" t="inlineStr">
        <is>
          <t>amlodipine besylate,  telmisartan</t>
        </is>
      </c>
      <c r="F3801" t="inlineStr">
        <is>
          <t>의원</t>
        </is>
      </c>
      <c r="G3801" t="inlineStr">
        <is>
          <t>Generic</t>
        </is>
      </c>
      <c r="H3801" s="493" t="n">
        <v>33465.07</v>
      </c>
      <c r="I3801" s="493" t="n">
        <v>32292.96</v>
      </c>
      <c r="J3801" s="493" t="n">
        <v>40482.81</v>
      </c>
      <c r="K3801" s="493" t="n">
        <v>41093.36</v>
      </c>
      <c r="L3801" s="493" t="n">
        <v>38898.62</v>
      </c>
      <c r="M3801" s="493" t="n">
        <v>38618.48</v>
      </c>
      <c r="N3801" s="493" t="n">
        <v>35707.34</v>
      </c>
      <c r="O3801" s="493" t="n">
        <v>45640.04</v>
      </c>
      <c r="P3801" s="493" t="n">
        <v>41504.3</v>
      </c>
      <c r="Q3801" s="493" t="n">
        <v>39863.3</v>
      </c>
      <c r="R3801" s="493" t="n">
        <v>45098.96</v>
      </c>
      <c r="S3801" s="493" t="n">
        <v>47128.74</v>
      </c>
      <c r="T3801" s="493" t="n">
        <v>43736.52</v>
      </c>
      <c r="U3801" s="493" t="n">
        <v>42620.33</v>
      </c>
      <c r="V3801" s="493" t="n">
        <v>42672.09</v>
      </c>
      <c r="W3801" s="493" t="n">
        <v>49796.9</v>
      </c>
      <c r="X3801" s="493" t="n">
        <v>43465.51</v>
      </c>
      <c r="Y3801" s="493" t="n">
        <v>47963.13</v>
      </c>
      <c r="Z3801" s="493" t="n">
        <v>46325.34</v>
      </c>
      <c r="AA3801" s="493" t="n">
        <v>48752.04</v>
      </c>
      <c r="AB3801" s="493" t="n">
        <v>33786.34</v>
      </c>
      <c r="AC3801" s="493" t="n">
        <v>41215.59</v>
      </c>
      <c r="AD3801" s="493" t="n">
        <v>40758.85</v>
      </c>
      <c r="AE3801" s="493" t="n">
        <v>35765.84</v>
      </c>
      <c r="AF3801" s="493" t="n">
        <v>44357.83</v>
      </c>
      <c r="AG3801" s="493" t="n">
        <v>34063.48</v>
      </c>
      <c r="AH3801" s="493" t="n">
        <v>42078.4</v>
      </c>
      <c r="AI3801" s="493" t="n">
        <v>45189</v>
      </c>
      <c r="AJ3801" s="493" t="n">
        <v>47036.62</v>
      </c>
      <c r="AK3801" s="493" t="n">
        <v>52507.09</v>
      </c>
      <c r="AL3801" s="493" t="n">
        <v>44383.73</v>
      </c>
      <c r="AM3801" s="493" t="n">
        <v>58946.82</v>
      </c>
      <c r="AN3801" s="493" t="n">
        <v>52671.7</v>
      </c>
      <c r="AO3801" s="493" t="n">
        <v>62980.77</v>
      </c>
      <c r="AP3801" s="493" t="n">
        <v>58616.89</v>
      </c>
      <c r="AQ3801" s="493" t="n">
        <v>58926.18</v>
      </c>
      <c r="AR3801" s="493" t="n">
        <v>58376.02</v>
      </c>
      <c r="AS3801" s="493" t="n">
        <v>61683.41</v>
      </c>
      <c r="AT3801" s="493" t="n">
        <v>58338.67</v>
      </c>
      <c r="AU3801" s="493" t="n">
        <v>61793.18</v>
      </c>
      <c r="AV3801" s="493" t="n">
        <v>58594.25</v>
      </c>
      <c r="AW3801" s="493" t="n">
        <v>49457.33</v>
      </c>
      <c r="AX3801" s="493" t="n">
        <v>56291.22</v>
      </c>
      <c r="AY3801" s="493" t="n">
        <v>56322.07</v>
      </c>
      <c r="AZ3801" s="493" t="n">
        <v>47238.68</v>
      </c>
      <c r="BA3801" s="493" t="n">
        <v>56078.58</v>
      </c>
      <c r="BB3801" s="493" t="n">
        <v>55851.42</v>
      </c>
      <c r="BC3801" s="493" t="n">
        <v>58366.5</v>
      </c>
      <c r="BD3801" s="493" t="n">
        <v>40820.3</v>
      </c>
      <c r="BE3801" s="493" t="n">
        <v>46252.5</v>
      </c>
      <c r="BF3801" s="493" t="n">
        <v>44283.14</v>
      </c>
      <c r="BG3801" s="493" t="n">
        <v>48900.66</v>
      </c>
      <c r="BH3801" s="493" t="n">
        <v>40129.28</v>
      </c>
      <c r="BI3801" s="493" t="n">
        <v>47388.74</v>
      </c>
      <c r="BJ3801" s="493" t="n">
        <v>45864.2</v>
      </c>
      <c r="BK3801" s="493" t="n">
        <v>48911.17</v>
      </c>
      <c r="BL3801" s="493" t="n">
        <v>46588.01</v>
      </c>
      <c r="BM3801" s="493" t="n">
        <v>41226.46</v>
      </c>
      <c r="BN3801" s="493" t="n">
        <v>43079.93</v>
      </c>
      <c r="BO3801" s="493" t="n">
        <v>49794.15</v>
      </c>
      <c r="BP3801" s="493" t="n">
        <v>42024.29</v>
      </c>
      <c r="BQ3801" s="493" t="n">
        <v>46905.16</v>
      </c>
      <c r="BR3801" s="493" t="n">
        <v>49271.67</v>
      </c>
      <c r="BS3801" s="493" t="n">
        <v>56255.16</v>
      </c>
      <c r="BT3801" s="493" t="n">
        <v>47478.16</v>
      </c>
      <c r="BU3801" s="493" t="n">
        <v>55053.28</v>
      </c>
      <c r="BV3801" s="493" t="n">
        <v>53677.3</v>
      </c>
      <c r="BW3801" s="493" t="n">
        <v>59129.58</v>
      </c>
    </row>
    <row r="3802">
      <c r="A3802" t="inlineStr">
        <is>
          <t>[C9D3] Angiotensin-II 길항제 칼슘길항제 복합제</t>
        </is>
      </c>
      <c r="B3802" t="inlineStr">
        <is>
          <t>유나이티드</t>
        </is>
      </c>
      <c r="C3802" t="inlineStr">
        <is>
          <t>테라모핀</t>
        </is>
      </c>
      <c r="D3802" t="inlineStr">
        <is>
          <t>유나이티드</t>
        </is>
      </c>
      <c r="E3802" t="inlineStr">
        <is>
          <t>amlodipine besylate,  telmisartan</t>
        </is>
      </c>
      <c r="F3802" t="inlineStr">
        <is>
          <t>보건소</t>
        </is>
      </c>
      <c r="G3802" t="inlineStr">
        <is>
          <t>Generic</t>
        </is>
      </c>
      <c r="H3802" s="493" t="n">
        <v>2024.7</v>
      </c>
      <c r="I3802" s="493" t="n">
        <v>1906.8</v>
      </c>
      <c r="J3802" s="493" t="n">
        <v>4665.3</v>
      </c>
      <c r="K3802" s="493" t="n">
        <v>2697.3</v>
      </c>
      <c r="L3802" s="493" t="n">
        <v>1465.37</v>
      </c>
      <c r="M3802" s="493" t="n">
        <v>2283.9</v>
      </c>
      <c r="N3802" s="493" t="n">
        <v>855.3</v>
      </c>
      <c r="O3802" s="493" t="n">
        <v>1280.7</v>
      </c>
      <c r="P3802" s="493" t="n">
        <v>4242.3</v>
      </c>
      <c r="Q3802" s="493" t="n">
        <v>1731.9</v>
      </c>
      <c r="R3802" s="493" t="n">
        <v>3857.4</v>
      </c>
      <c r="S3802" s="493" t="n">
        <v>4273.5</v>
      </c>
      <c r="T3802" s="493" t="n">
        <v>1750.2</v>
      </c>
      <c r="U3802" s="493" t="n">
        <v>391.5</v>
      </c>
      <c r="V3802" s="493" t="n">
        <v>3291.9</v>
      </c>
      <c r="W3802" s="493" t="n">
        <v>11886.6</v>
      </c>
      <c r="X3802" s="493" t="n">
        <v>4193.1</v>
      </c>
      <c r="Y3802" s="493" t="n">
        <v>3320.7</v>
      </c>
      <c r="Z3802" s="493" t="n">
        <v>5045.4</v>
      </c>
      <c r="AA3802" s="493" t="n">
        <v>8191.8</v>
      </c>
      <c r="AB3802" s="493" t="n">
        <v>4060.8</v>
      </c>
      <c r="AC3802" s="493" t="n">
        <v>6264.9</v>
      </c>
      <c r="AD3802" s="493" t="n">
        <v>1131.44</v>
      </c>
      <c r="AE3802" s="493" t="n">
        <v>1742.1</v>
      </c>
      <c r="AF3802" s="493" t="n">
        <v>8031.6</v>
      </c>
      <c r="AG3802" s="493" t="n">
        <v>3314.7</v>
      </c>
      <c r="AH3802" s="493" t="n">
        <v>1513.8</v>
      </c>
      <c r="AI3802" s="493" t="n">
        <v>8122.5</v>
      </c>
      <c r="AJ3802" s="493" t="n">
        <v>5219.1</v>
      </c>
      <c r="AK3802" s="493" t="n">
        <v>4741.2</v>
      </c>
      <c r="AL3802" s="493" t="n">
        <v>6785.7</v>
      </c>
      <c r="AM3802" s="493" t="n">
        <v>4362</v>
      </c>
      <c r="AN3802" s="493" t="n">
        <v>5043.6</v>
      </c>
      <c r="AO3802" s="493" t="n">
        <v>3261.3</v>
      </c>
      <c r="AP3802" s="493" t="n">
        <v>4633.2</v>
      </c>
      <c r="AQ3802" s="493" t="n">
        <v>4614.3</v>
      </c>
      <c r="AR3802" s="493" t="n">
        <v>3755.7</v>
      </c>
      <c r="AS3802" s="493" t="n">
        <v>5305.2</v>
      </c>
      <c r="AT3802" s="493" t="n">
        <v>4930.8</v>
      </c>
      <c r="AU3802" s="493" t="n">
        <v>4313.1</v>
      </c>
      <c r="AV3802" s="493" t="n">
        <v>3559.5</v>
      </c>
      <c r="AW3802" s="493" t="n">
        <v>5821.2</v>
      </c>
      <c r="AX3802" s="493" t="n">
        <v>6830.7</v>
      </c>
      <c r="AY3802" s="493" t="n">
        <v>3250.8</v>
      </c>
      <c r="AZ3802" s="493" t="n">
        <v>8572.5</v>
      </c>
      <c r="BA3802" s="493" t="n">
        <v>5868.6</v>
      </c>
      <c r="BB3802" s="493" t="n">
        <v>3911.4</v>
      </c>
      <c r="BC3802" s="493" t="n">
        <v>6962.1</v>
      </c>
      <c r="BD3802" s="493" t="n">
        <v>7280.7</v>
      </c>
      <c r="BE3802" s="493" t="n">
        <v>2614.8</v>
      </c>
      <c r="BF3802" s="493" t="n">
        <v>9198.9</v>
      </c>
      <c r="BG3802" s="493" t="n">
        <v>960.9</v>
      </c>
      <c r="BH3802" s="493" t="n">
        <v>3631.2</v>
      </c>
      <c r="BI3802" s="493" t="n">
        <v>7517.7</v>
      </c>
      <c r="BJ3802" s="493" t="n">
        <v>6309.9</v>
      </c>
      <c r="BK3802" s="493" t="n">
        <v>9050.4</v>
      </c>
      <c r="BL3802" s="493" t="n">
        <v>14200.2</v>
      </c>
      <c r="BM3802" s="493" t="n">
        <v>1755</v>
      </c>
      <c r="BN3802" s="493" t="n">
        <v>8546.4</v>
      </c>
      <c r="BO3802" s="493" t="n">
        <v>9129</v>
      </c>
      <c r="BP3802" s="493" t="n">
        <v>5913</v>
      </c>
      <c r="BQ3802" s="493" t="n">
        <v>5203.2</v>
      </c>
      <c r="BR3802" s="493" t="n">
        <v>11344.5</v>
      </c>
      <c r="BS3802" s="493" t="n">
        <v>3825.9</v>
      </c>
      <c r="BT3802" s="493" t="n">
        <v>4791.6</v>
      </c>
      <c r="BU3802" s="493" t="n">
        <v>3754.8</v>
      </c>
      <c r="BV3802" s="493" t="n">
        <v>0</v>
      </c>
      <c r="BW3802" s="493" t="n">
        <v>2221.2</v>
      </c>
    </row>
    <row r="3803">
      <c r="A3803" t="inlineStr">
        <is>
          <t>[C9D3] Angiotensin-II 길항제 칼슘길항제 복합제</t>
        </is>
      </c>
      <c r="B3803" t="inlineStr">
        <is>
          <t>유니메드</t>
        </is>
      </c>
      <c r="C3803" t="inlineStr">
        <is>
          <t>사디핀</t>
        </is>
      </c>
      <c r="D3803" t="inlineStr">
        <is>
          <t>유니메드</t>
        </is>
      </c>
      <c r="E3803" t="inlineStr">
        <is>
          <t>amlodipine besylate,  valsartan</t>
        </is>
      </c>
      <c r="F3803" t="inlineStr">
        <is>
          <t>종합병원</t>
        </is>
      </c>
      <c r="G3803" t="inlineStr">
        <is>
          <t>Generic</t>
        </is>
      </c>
      <c r="H3803" s="493" t="n">
        <v>0</v>
      </c>
      <c r="I3803" s="493" t="n">
        <v>0</v>
      </c>
      <c r="J3803" s="493" t="n">
        <v>0</v>
      </c>
      <c r="K3803" s="493" t="n">
        <v>0</v>
      </c>
      <c r="L3803" s="493" t="n">
        <v>0</v>
      </c>
      <c r="M3803" s="493" t="n">
        <v>0</v>
      </c>
      <c r="N3803" s="493" t="n">
        <v>121.8</v>
      </c>
      <c r="O3803" s="493" t="n">
        <v>120.9</v>
      </c>
      <c r="P3803" s="493" t="n">
        <v>363.6</v>
      </c>
      <c r="Q3803" s="493" t="n">
        <v>123.6</v>
      </c>
      <c r="R3803" s="493" t="n">
        <v>120.3</v>
      </c>
      <c r="S3803" s="493" t="n">
        <v>367.2</v>
      </c>
      <c r="T3803" s="493" t="n">
        <v>0</v>
      </c>
      <c r="U3803" s="493" t="n">
        <v>0</v>
      </c>
      <c r="V3803" s="493" t="n">
        <v>0</v>
      </c>
      <c r="W3803" s="493" t="n">
        <v>0</v>
      </c>
      <c r="X3803" s="493" t="n">
        <v>0</v>
      </c>
      <c r="Y3803" s="493" t="n">
        <v>0</v>
      </c>
      <c r="Z3803" s="493" t="n">
        <v>0</v>
      </c>
      <c r="AA3803" s="493" t="n">
        <v>0</v>
      </c>
      <c r="AB3803" s="493" t="n">
        <v>0</v>
      </c>
      <c r="AC3803" s="493" t="n">
        <v>0</v>
      </c>
      <c r="AD3803" s="493" t="n">
        <v>0</v>
      </c>
      <c r="AE3803" s="493" t="n">
        <v>0</v>
      </c>
      <c r="AF3803" s="493" t="n">
        <v>0</v>
      </c>
      <c r="AG3803" s="493" t="n">
        <v>0</v>
      </c>
      <c r="AH3803" s="493" t="n">
        <v>0</v>
      </c>
      <c r="AI3803" s="493" t="n">
        <v>0</v>
      </c>
      <c r="AJ3803" s="493" t="n">
        <v>120</v>
      </c>
      <c r="AK3803" s="493" t="n">
        <v>120</v>
      </c>
      <c r="AL3803" s="493" t="n">
        <v>480</v>
      </c>
      <c r="AM3803" s="493" t="n">
        <v>242.4</v>
      </c>
      <c r="AN3803" s="493" t="n">
        <v>288</v>
      </c>
      <c r="AO3803" s="493" t="n">
        <v>170.4</v>
      </c>
      <c r="AP3803" s="493" t="n">
        <v>461.1</v>
      </c>
      <c r="AQ3803" s="493" t="n">
        <v>119.4</v>
      </c>
      <c r="AR3803" s="493" t="n">
        <v>1002.48</v>
      </c>
      <c r="AS3803" s="493" t="n">
        <v>359.4</v>
      </c>
      <c r="AT3803" s="493" t="n">
        <v>288.6</v>
      </c>
      <c r="AU3803" s="493" t="n">
        <v>730.2</v>
      </c>
      <c r="AV3803" s="493" t="n">
        <v>726.9</v>
      </c>
      <c r="AW3803" s="493" t="n">
        <v>630.47</v>
      </c>
      <c r="AX3803" s="493" t="n">
        <v>128.4</v>
      </c>
      <c r="AY3803" s="493" t="n">
        <v>613.83</v>
      </c>
      <c r="AZ3803" s="493" t="n">
        <v>361.5</v>
      </c>
      <c r="BA3803" s="493" t="n">
        <v>120</v>
      </c>
      <c r="BB3803" s="493" t="n">
        <v>120.3</v>
      </c>
      <c r="BC3803" s="493" t="n">
        <v>125.4</v>
      </c>
      <c r="BD3803" s="493" t="n">
        <v>0</v>
      </c>
      <c r="BE3803" s="493" t="n">
        <v>0</v>
      </c>
      <c r="BF3803" s="493" t="n">
        <v>0</v>
      </c>
      <c r="BG3803" s="493" t="n">
        <v>0</v>
      </c>
      <c r="BH3803" s="493" t="n">
        <v>0</v>
      </c>
      <c r="BI3803" s="493" t="n">
        <v>0</v>
      </c>
      <c r="BJ3803" s="493" t="n">
        <v>0</v>
      </c>
      <c r="BK3803" s="493" t="n">
        <v>0</v>
      </c>
      <c r="BL3803" s="493" t="n">
        <v>0</v>
      </c>
      <c r="BM3803" s="493" t="n">
        <v>0</v>
      </c>
      <c r="BN3803" s="493" t="n">
        <v>0</v>
      </c>
      <c r="BO3803" s="493" t="n">
        <v>0</v>
      </c>
      <c r="BP3803" s="493" t="n">
        <v>0</v>
      </c>
      <c r="BQ3803" s="493" t="n">
        <v>0</v>
      </c>
      <c r="BR3803" s="493" t="n">
        <v>0</v>
      </c>
      <c r="BS3803" s="493" t="n">
        <v>0</v>
      </c>
      <c r="BT3803" s="493" t="n">
        <v>0</v>
      </c>
      <c r="BU3803" s="493" t="n">
        <v>0</v>
      </c>
      <c r="BV3803" s="493" t="n">
        <v>0</v>
      </c>
      <c r="BW3803" s="493" t="n">
        <v>0</v>
      </c>
    </row>
    <row r="3804">
      <c r="A3804" t="inlineStr">
        <is>
          <t>[C9D3] Angiotensin-II 길항제 칼슘길항제 복합제</t>
        </is>
      </c>
      <c r="B3804" t="inlineStr">
        <is>
          <t>유니메드</t>
        </is>
      </c>
      <c r="C3804" t="inlineStr">
        <is>
          <t>사디핀</t>
        </is>
      </c>
      <c r="D3804" t="inlineStr">
        <is>
          <t>유니메드</t>
        </is>
      </c>
      <c r="E3804" t="inlineStr">
        <is>
          <t>amlodipine besylate,  valsartan</t>
        </is>
      </c>
      <c r="F3804" t="inlineStr">
        <is>
          <t>병원</t>
        </is>
      </c>
      <c r="G3804" t="inlineStr">
        <is>
          <t>Generic</t>
        </is>
      </c>
      <c r="H3804" s="493" t="n">
        <v>0</v>
      </c>
      <c r="I3804" s="493" t="n">
        <v>0</v>
      </c>
      <c r="J3804" s="493" t="n">
        <v>0</v>
      </c>
      <c r="K3804" s="493" t="n">
        <v>0</v>
      </c>
      <c r="L3804" s="493" t="n">
        <v>0</v>
      </c>
      <c r="M3804" s="493" t="n">
        <v>0</v>
      </c>
      <c r="N3804" s="493" t="n">
        <v>0</v>
      </c>
      <c r="O3804" s="493" t="n">
        <v>0</v>
      </c>
      <c r="P3804" s="493" t="n">
        <v>0</v>
      </c>
      <c r="Q3804" s="493" t="n">
        <v>0</v>
      </c>
      <c r="R3804" s="493" t="n">
        <v>0</v>
      </c>
      <c r="S3804" s="493" t="n">
        <v>0</v>
      </c>
      <c r="T3804" s="493" t="n">
        <v>0</v>
      </c>
      <c r="U3804" s="493" t="n">
        <v>0</v>
      </c>
      <c r="V3804" s="493" t="n">
        <v>0</v>
      </c>
      <c r="W3804" s="493" t="n">
        <v>0</v>
      </c>
      <c r="X3804" s="493" t="n">
        <v>0</v>
      </c>
      <c r="Y3804" s="493" t="n">
        <v>0</v>
      </c>
      <c r="Z3804" s="493" t="n">
        <v>0</v>
      </c>
      <c r="AA3804" s="493" t="n">
        <v>0</v>
      </c>
      <c r="AB3804" s="493" t="n">
        <v>0</v>
      </c>
      <c r="AC3804" s="493" t="n">
        <v>0</v>
      </c>
      <c r="AD3804" s="493" t="n">
        <v>0</v>
      </c>
      <c r="AE3804" s="493" t="n">
        <v>0</v>
      </c>
      <c r="AF3804" s="493" t="n">
        <v>0</v>
      </c>
      <c r="AG3804" s="493" t="n">
        <v>0</v>
      </c>
      <c r="AH3804" s="493" t="n">
        <v>0</v>
      </c>
      <c r="AI3804" s="493" t="n">
        <v>0</v>
      </c>
      <c r="AJ3804" s="493" t="n">
        <v>0</v>
      </c>
      <c r="AK3804" s="493" t="n">
        <v>842.4</v>
      </c>
      <c r="AL3804" s="493" t="n">
        <v>1926.9</v>
      </c>
      <c r="AM3804" s="493" t="n">
        <v>1082.7</v>
      </c>
      <c r="AN3804" s="493" t="n">
        <v>240.3</v>
      </c>
      <c r="AO3804" s="493" t="n">
        <v>1432</v>
      </c>
      <c r="AP3804" s="493" t="n">
        <v>960</v>
      </c>
      <c r="AQ3804" s="493" t="n">
        <v>600</v>
      </c>
      <c r="AR3804" s="493" t="n">
        <v>1275.64</v>
      </c>
      <c r="AS3804" s="493" t="n">
        <v>1642.8</v>
      </c>
      <c r="AT3804" s="493" t="n">
        <v>840</v>
      </c>
      <c r="AU3804" s="493" t="n">
        <v>762.45</v>
      </c>
      <c r="AV3804" s="493" t="n">
        <v>968.4</v>
      </c>
      <c r="AW3804" s="493" t="n">
        <v>372.9</v>
      </c>
      <c r="AX3804" s="493" t="n">
        <v>0</v>
      </c>
      <c r="AY3804" s="493" t="n">
        <v>735</v>
      </c>
      <c r="AZ3804" s="493" t="n">
        <v>241.2</v>
      </c>
      <c r="BA3804" s="493" t="n">
        <v>0</v>
      </c>
      <c r="BB3804" s="493" t="n">
        <v>738.9</v>
      </c>
      <c r="BC3804" s="493" t="n">
        <v>0</v>
      </c>
      <c r="BD3804" s="493" t="n">
        <v>0</v>
      </c>
      <c r="BE3804" s="493" t="n">
        <v>0</v>
      </c>
      <c r="BF3804" s="493" t="n">
        <v>738</v>
      </c>
      <c r="BG3804" s="493" t="n">
        <v>0</v>
      </c>
      <c r="BH3804" s="493" t="n">
        <v>0</v>
      </c>
      <c r="BI3804" s="493" t="n">
        <v>0</v>
      </c>
      <c r="BJ3804" s="493" t="n">
        <v>0</v>
      </c>
      <c r="BK3804" s="493" t="n">
        <v>0</v>
      </c>
      <c r="BL3804" s="493" t="n">
        <v>0</v>
      </c>
      <c r="BM3804" s="493" t="n">
        <v>0</v>
      </c>
      <c r="BN3804" s="493" t="n">
        <v>0</v>
      </c>
      <c r="BO3804" s="493" t="n">
        <v>0</v>
      </c>
      <c r="BP3804" s="493" t="n">
        <v>0</v>
      </c>
      <c r="BQ3804" s="493" t="n">
        <v>0</v>
      </c>
      <c r="BR3804" s="493" t="n">
        <v>0</v>
      </c>
      <c r="BS3804" s="493" t="n">
        <v>0</v>
      </c>
      <c r="BT3804" s="493" t="n">
        <v>0</v>
      </c>
      <c r="BU3804" s="493" t="n">
        <v>0</v>
      </c>
      <c r="BV3804" s="493" t="n">
        <v>0</v>
      </c>
      <c r="BW3804" s="493" t="n">
        <v>0</v>
      </c>
    </row>
    <row r="3805">
      <c r="A3805" t="inlineStr">
        <is>
          <t>[C9D3] Angiotensin-II 길항제 칼슘길항제 복합제</t>
        </is>
      </c>
      <c r="B3805" t="inlineStr">
        <is>
          <t>유니메드</t>
        </is>
      </c>
      <c r="C3805" t="inlineStr">
        <is>
          <t>사디핀</t>
        </is>
      </c>
      <c r="D3805" t="inlineStr">
        <is>
          <t>유니메드</t>
        </is>
      </c>
      <c r="E3805" t="inlineStr">
        <is>
          <t>amlodipine besylate,  valsartan</t>
        </is>
      </c>
      <c r="F3805" t="inlineStr">
        <is>
          <t>의원</t>
        </is>
      </c>
      <c r="G3805" t="inlineStr">
        <is>
          <t>Generic</t>
        </is>
      </c>
      <c r="H3805" s="493" t="n">
        <v>20640.44</v>
      </c>
      <c r="I3805" s="493" t="n">
        <v>26095.35</v>
      </c>
      <c r="J3805" s="493" t="n">
        <v>32033.66</v>
      </c>
      <c r="K3805" s="493" t="n">
        <v>37215.58</v>
      </c>
      <c r="L3805" s="493" t="n">
        <v>27574.02</v>
      </c>
      <c r="M3805" s="493" t="n">
        <v>39404.49</v>
      </c>
      <c r="N3805" s="493" t="n">
        <v>46201.99</v>
      </c>
      <c r="O3805" s="493" t="n">
        <v>38324.61</v>
      </c>
      <c r="P3805" s="493" t="n">
        <v>47227.59</v>
      </c>
      <c r="Q3805" s="493" t="n">
        <v>42188.58</v>
      </c>
      <c r="R3805" s="493" t="n">
        <v>42490.66</v>
      </c>
      <c r="S3805" s="493" t="n">
        <v>54646.35</v>
      </c>
      <c r="T3805" s="493" t="n">
        <v>51108.59</v>
      </c>
      <c r="U3805" s="493" t="n">
        <v>43227.87</v>
      </c>
      <c r="V3805" s="493" t="n">
        <v>47204.94</v>
      </c>
      <c r="W3805" s="493" t="n">
        <v>19862.38</v>
      </c>
      <c r="X3805" s="493" t="n">
        <v>8513.309999999999</v>
      </c>
      <c r="Y3805" s="493" t="n">
        <v>2931.76</v>
      </c>
      <c r="Z3805" s="493" t="n">
        <v>0</v>
      </c>
      <c r="AA3805" s="493" t="n">
        <v>0</v>
      </c>
      <c r="AB3805" s="493" t="n">
        <v>0</v>
      </c>
      <c r="AC3805" s="493" t="n">
        <v>0</v>
      </c>
      <c r="AD3805" s="493" t="n">
        <v>2398.5</v>
      </c>
      <c r="AE3805" s="493" t="n">
        <v>28152.35</v>
      </c>
      <c r="AF3805" s="493" t="n">
        <v>22792.84</v>
      </c>
      <c r="AG3805" s="493" t="n">
        <v>45087.79</v>
      </c>
      <c r="AH3805" s="493" t="n">
        <v>45041.12</v>
      </c>
      <c r="AI3805" s="493" t="n">
        <v>47433.06</v>
      </c>
      <c r="AJ3805" s="493" t="n">
        <v>45682.11</v>
      </c>
      <c r="AK3805" s="493" t="n">
        <v>47647.85</v>
      </c>
      <c r="AL3805" s="493" t="n">
        <v>49892.5</v>
      </c>
      <c r="AM3805" s="493" t="n">
        <v>46243.62</v>
      </c>
      <c r="AN3805" s="493" t="n">
        <v>43070.42</v>
      </c>
      <c r="AO3805" s="493" t="n">
        <v>53683.19</v>
      </c>
      <c r="AP3805" s="493" t="n">
        <v>49024.5</v>
      </c>
      <c r="AQ3805" s="493" t="n">
        <v>52188.89</v>
      </c>
      <c r="AR3805" s="493" t="n">
        <v>53746.56</v>
      </c>
      <c r="AS3805" s="493" t="n">
        <v>28016.7</v>
      </c>
      <c r="AT3805" s="493" t="n">
        <v>25564.12</v>
      </c>
      <c r="AU3805" s="493" t="n">
        <v>22087.05</v>
      </c>
      <c r="AV3805" s="493" t="n">
        <v>19656</v>
      </c>
      <c r="AW3805" s="493" t="n">
        <v>13130.5</v>
      </c>
      <c r="AX3805" s="493" t="n">
        <v>19071.1</v>
      </c>
      <c r="AY3805" s="493" t="n">
        <v>17935.35</v>
      </c>
      <c r="AZ3805" s="493" t="n">
        <v>16409.1</v>
      </c>
      <c r="BA3805" s="493" t="n">
        <v>17730.75</v>
      </c>
      <c r="BB3805" s="493" t="n">
        <v>19225.5</v>
      </c>
      <c r="BC3805" s="493" t="n">
        <v>17940.95</v>
      </c>
      <c r="BD3805" s="493" t="n">
        <v>16475.06</v>
      </c>
      <c r="BE3805" s="493" t="n">
        <v>21201.3</v>
      </c>
      <c r="BF3805" s="493" t="n">
        <v>15929.86</v>
      </c>
      <c r="BG3805" s="493" t="n">
        <v>21287.5</v>
      </c>
      <c r="BH3805" s="493" t="n">
        <v>19360.18</v>
      </c>
      <c r="BI3805" s="493" t="n">
        <v>17526.95</v>
      </c>
      <c r="BJ3805" s="493" t="n">
        <v>14940.27</v>
      </c>
      <c r="BK3805" s="493" t="n">
        <v>14144.05</v>
      </c>
      <c r="BL3805" s="493" t="n">
        <v>15162</v>
      </c>
      <c r="BM3805" s="493" t="n">
        <v>0</v>
      </c>
      <c r="BN3805" s="493" t="n">
        <v>0</v>
      </c>
      <c r="BO3805" s="493" t="n">
        <v>0</v>
      </c>
      <c r="BP3805" s="493" t="n">
        <v>0</v>
      </c>
      <c r="BQ3805" s="493" t="n">
        <v>0</v>
      </c>
      <c r="BR3805" s="493" t="n">
        <v>0</v>
      </c>
      <c r="BS3805" s="493" t="n">
        <v>0</v>
      </c>
      <c r="BT3805" s="493" t="n">
        <v>0</v>
      </c>
      <c r="BU3805" s="493" t="n">
        <v>0</v>
      </c>
      <c r="BV3805" s="493" t="n">
        <v>0</v>
      </c>
      <c r="BW3805" s="493" t="n">
        <v>0</v>
      </c>
    </row>
    <row r="3806">
      <c r="A3806" t="inlineStr">
        <is>
          <t>[C9D3] Angiotensin-II 길항제 칼슘길항제 복합제</t>
        </is>
      </c>
      <c r="B3806" t="inlineStr">
        <is>
          <t>유니메드</t>
        </is>
      </c>
      <c r="C3806" t="inlineStr">
        <is>
          <t>사디핀</t>
        </is>
      </c>
      <c r="D3806" t="inlineStr">
        <is>
          <t>유니메드</t>
        </is>
      </c>
      <c r="E3806" t="inlineStr">
        <is>
          <t>amlodipine besylate,  valsartan</t>
        </is>
      </c>
      <c r="F3806" t="inlineStr">
        <is>
          <t>보건소</t>
        </is>
      </c>
      <c r="G3806" t="inlineStr">
        <is>
          <t>Generic</t>
        </is>
      </c>
      <c r="H3806" s="493" t="n">
        <v>0</v>
      </c>
      <c r="I3806" s="493" t="n">
        <v>0</v>
      </c>
      <c r="J3806" s="493" t="n">
        <v>0</v>
      </c>
      <c r="K3806" s="493" t="n">
        <v>0</v>
      </c>
      <c r="L3806" s="493" t="n">
        <v>0</v>
      </c>
      <c r="M3806" s="493" t="n">
        <v>0</v>
      </c>
      <c r="N3806" s="493" t="n">
        <v>0</v>
      </c>
      <c r="O3806" s="493" t="n">
        <v>0</v>
      </c>
      <c r="P3806" s="493" t="n">
        <v>0</v>
      </c>
      <c r="Q3806" s="493" t="n">
        <v>0</v>
      </c>
      <c r="R3806" s="493" t="n">
        <v>0</v>
      </c>
      <c r="S3806" s="493" t="n">
        <v>0</v>
      </c>
      <c r="T3806" s="493" t="n">
        <v>0</v>
      </c>
      <c r="U3806" s="493" t="n">
        <v>0</v>
      </c>
      <c r="V3806" s="493" t="n">
        <v>0</v>
      </c>
      <c r="W3806" s="493" t="n">
        <v>0</v>
      </c>
      <c r="X3806" s="493" t="n">
        <v>0</v>
      </c>
      <c r="Y3806" s="493" t="n">
        <v>0</v>
      </c>
      <c r="Z3806" s="493" t="n">
        <v>0</v>
      </c>
      <c r="AA3806" s="493" t="n">
        <v>0</v>
      </c>
      <c r="AB3806" s="493" t="n">
        <v>0</v>
      </c>
      <c r="AC3806" s="493" t="n">
        <v>0</v>
      </c>
      <c r="AD3806" s="493" t="n">
        <v>0</v>
      </c>
      <c r="AE3806" s="493" t="n">
        <v>0</v>
      </c>
      <c r="AF3806" s="493" t="n">
        <v>0</v>
      </c>
      <c r="AG3806" s="493" t="n">
        <v>89.40000000000001</v>
      </c>
      <c r="AH3806" s="493" t="n">
        <v>0</v>
      </c>
      <c r="AI3806" s="493" t="n">
        <v>0</v>
      </c>
      <c r="AJ3806" s="493" t="n">
        <v>0</v>
      </c>
      <c r="AK3806" s="493" t="n">
        <v>0</v>
      </c>
      <c r="AL3806" s="493" t="n">
        <v>139.8</v>
      </c>
      <c r="AM3806" s="493" t="n">
        <v>0</v>
      </c>
      <c r="AN3806" s="493" t="n">
        <v>0</v>
      </c>
      <c r="AO3806" s="493" t="n">
        <v>0</v>
      </c>
      <c r="AP3806" s="493" t="n">
        <v>0</v>
      </c>
      <c r="AQ3806" s="493" t="n">
        <v>0</v>
      </c>
      <c r="AR3806" s="493" t="n">
        <v>0</v>
      </c>
      <c r="AS3806" s="493" t="n">
        <v>198.9</v>
      </c>
      <c r="AT3806" s="493" t="n">
        <v>0</v>
      </c>
      <c r="AU3806" s="493" t="n">
        <v>0</v>
      </c>
      <c r="AV3806" s="493" t="n">
        <v>0</v>
      </c>
      <c r="AW3806" s="493" t="n">
        <v>0</v>
      </c>
      <c r="AX3806" s="493" t="n">
        <v>0</v>
      </c>
      <c r="AY3806" s="493" t="n">
        <v>0</v>
      </c>
      <c r="AZ3806" s="493" t="n">
        <v>0</v>
      </c>
      <c r="BA3806" s="493" t="n">
        <v>0</v>
      </c>
      <c r="BB3806" s="493" t="n">
        <v>0</v>
      </c>
      <c r="BC3806" s="493" t="n">
        <v>0</v>
      </c>
      <c r="BD3806" s="493" t="n">
        <v>0</v>
      </c>
      <c r="BE3806" s="493" t="n">
        <v>0</v>
      </c>
      <c r="BF3806" s="493" t="n">
        <v>0</v>
      </c>
      <c r="BG3806" s="493" t="n">
        <v>0</v>
      </c>
      <c r="BH3806" s="493" t="n">
        <v>0</v>
      </c>
      <c r="BI3806" s="493" t="n">
        <v>0</v>
      </c>
      <c r="BJ3806" s="493" t="n">
        <v>0</v>
      </c>
      <c r="BK3806" s="493" t="n">
        <v>0</v>
      </c>
      <c r="BL3806" s="493" t="n">
        <v>0</v>
      </c>
      <c r="BM3806" s="493" t="n">
        <v>0</v>
      </c>
      <c r="BN3806" s="493" t="n">
        <v>0</v>
      </c>
      <c r="BO3806" s="493" t="n">
        <v>0</v>
      </c>
      <c r="BP3806" s="493" t="n">
        <v>0</v>
      </c>
      <c r="BQ3806" s="493" t="n">
        <v>0</v>
      </c>
      <c r="BR3806" s="493" t="n">
        <v>0</v>
      </c>
      <c r="BS3806" s="493" t="n">
        <v>0</v>
      </c>
      <c r="BT3806" s="493" t="n">
        <v>0</v>
      </c>
      <c r="BU3806" s="493" t="n">
        <v>0</v>
      </c>
      <c r="BV3806" s="493" t="n">
        <v>0</v>
      </c>
      <c r="BW3806" s="493" t="n">
        <v>0</v>
      </c>
    </row>
    <row r="3807">
      <c r="A3807" t="inlineStr">
        <is>
          <t>[C9D3] Angiotensin-II 길항제 칼슘길항제 복합제</t>
        </is>
      </c>
      <c r="B3807" t="inlineStr">
        <is>
          <t>유니메드</t>
        </is>
      </c>
      <c r="C3807" t="inlineStr">
        <is>
          <t>올탄디핀</t>
        </is>
      </c>
      <c r="D3807" t="inlineStr">
        <is>
          <t>유니메드</t>
        </is>
      </c>
      <c r="E3807" t="inlineStr">
        <is>
          <t>amlodipine besylate,  olmesartan medoxomil</t>
        </is>
      </c>
      <c r="F3807" t="inlineStr">
        <is>
          <t>종합병원</t>
        </is>
      </c>
      <c r="G3807" t="inlineStr">
        <is>
          <t>Generic</t>
        </is>
      </c>
      <c r="H3807" s="493" t="n">
        <v>0</v>
      </c>
      <c r="I3807" s="493" t="n">
        <v>0</v>
      </c>
      <c r="J3807" s="493" t="n">
        <v>0</v>
      </c>
      <c r="K3807" s="493" t="n">
        <v>0</v>
      </c>
      <c r="L3807" s="493" t="n">
        <v>0</v>
      </c>
      <c r="M3807" s="493" t="n">
        <v>0</v>
      </c>
      <c r="N3807" s="493" t="n">
        <v>0</v>
      </c>
      <c r="O3807" s="493" t="n">
        <v>0</v>
      </c>
      <c r="P3807" s="493" t="n">
        <v>0</v>
      </c>
      <c r="Q3807" s="493" t="n">
        <v>0</v>
      </c>
      <c r="R3807" s="493" t="n">
        <v>0</v>
      </c>
      <c r="S3807" s="493" t="n">
        <v>0</v>
      </c>
      <c r="T3807" s="493" t="n">
        <v>0</v>
      </c>
      <c r="U3807" s="493" t="n">
        <v>0</v>
      </c>
      <c r="V3807" s="493" t="n">
        <v>0</v>
      </c>
      <c r="W3807" s="493" t="n">
        <v>0</v>
      </c>
      <c r="X3807" s="493" t="n">
        <v>0</v>
      </c>
      <c r="Y3807" s="493" t="n">
        <v>0</v>
      </c>
      <c r="Z3807" s="493" t="n">
        <v>0</v>
      </c>
      <c r="AA3807" s="493" t="n">
        <v>0</v>
      </c>
      <c r="AB3807" s="493" t="n">
        <v>0</v>
      </c>
      <c r="AC3807" s="493" t="n">
        <v>0</v>
      </c>
      <c r="AD3807" s="493" t="n">
        <v>0</v>
      </c>
      <c r="AE3807" s="493" t="n">
        <v>0</v>
      </c>
      <c r="AF3807" s="493" t="n">
        <v>0</v>
      </c>
      <c r="AG3807" s="493" t="n">
        <v>0</v>
      </c>
      <c r="AH3807" s="493" t="n">
        <v>0</v>
      </c>
      <c r="AI3807" s="493" t="n">
        <v>0</v>
      </c>
      <c r="AJ3807" s="493" t="n">
        <v>0</v>
      </c>
      <c r="AK3807" s="493" t="n">
        <v>0</v>
      </c>
      <c r="AL3807" s="493" t="n">
        <v>0</v>
      </c>
      <c r="AM3807" s="493" t="n">
        <v>0</v>
      </c>
      <c r="AN3807" s="493" t="n">
        <v>0</v>
      </c>
      <c r="AO3807" s="493" t="n">
        <v>0</v>
      </c>
      <c r="AP3807" s="493" t="n">
        <v>0</v>
      </c>
      <c r="AQ3807" s="493" t="n">
        <v>0</v>
      </c>
      <c r="AR3807" s="493" t="n">
        <v>0</v>
      </c>
      <c r="AS3807" s="493" t="n">
        <v>0</v>
      </c>
      <c r="AT3807" s="493" t="n">
        <v>0</v>
      </c>
      <c r="AU3807" s="493" t="n">
        <v>0</v>
      </c>
      <c r="AV3807" s="493" t="n">
        <v>0</v>
      </c>
      <c r="AW3807" s="493" t="n">
        <v>0</v>
      </c>
      <c r="AX3807" s="493" t="n">
        <v>0</v>
      </c>
      <c r="AY3807" s="493" t="n">
        <v>0</v>
      </c>
      <c r="AZ3807" s="493" t="n">
        <v>0</v>
      </c>
      <c r="BA3807" s="493" t="n">
        <v>0</v>
      </c>
      <c r="BB3807" s="493" t="n">
        <v>0</v>
      </c>
      <c r="BC3807" s="493" t="n">
        <v>0</v>
      </c>
      <c r="BD3807" s="493" t="n">
        <v>0</v>
      </c>
      <c r="BE3807" s="493" t="n">
        <v>0</v>
      </c>
      <c r="BF3807" s="493" t="n">
        <v>0</v>
      </c>
      <c r="BG3807" s="493" t="n">
        <v>0</v>
      </c>
      <c r="BH3807" s="493" t="n">
        <v>0</v>
      </c>
      <c r="BI3807" s="493" t="n">
        <v>0</v>
      </c>
      <c r="BJ3807" s="493" t="n">
        <v>0</v>
      </c>
      <c r="BK3807" s="493" t="n">
        <v>0</v>
      </c>
      <c r="BL3807" s="493" t="n">
        <v>0</v>
      </c>
      <c r="BM3807" s="493" t="n">
        <v>0</v>
      </c>
      <c r="BN3807" s="493" t="n">
        <v>0</v>
      </c>
      <c r="BO3807" s="493" t="n">
        <v>0</v>
      </c>
      <c r="BP3807" s="493" t="n">
        <v>168.84</v>
      </c>
      <c r="BQ3807" s="493" t="n">
        <v>1800</v>
      </c>
      <c r="BR3807" s="493" t="n">
        <v>725.1</v>
      </c>
      <c r="BS3807" s="493" t="n">
        <v>1949.4</v>
      </c>
      <c r="BT3807" s="493" t="n">
        <v>1499.4</v>
      </c>
      <c r="BU3807" s="493" t="n">
        <v>4148.7</v>
      </c>
      <c r="BV3807" s="493" t="n">
        <v>746.1</v>
      </c>
      <c r="BW3807" s="493" t="n">
        <v>2722.8</v>
      </c>
    </row>
    <row r="3808">
      <c r="A3808" t="inlineStr">
        <is>
          <t>[C9D3] Angiotensin-II 길항제 칼슘길항제 복합제</t>
        </is>
      </c>
      <c r="B3808" t="inlineStr">
        <is>
          <t>유니메드</t>
        </is>
      </c>
      <c r="C3808" t="inlineStr">
        <is>
          <t>올탄디핀</t>
        </is>
      </c>
      <c r="D3808" t="inlineStr">
        <is>
          <t>유니메드</t>
        </is>
      </c>
      <c r="E3808" t="inlineStr">
        <is>
          <t>amlodipine besylate,  olmesartan medoxomil</t>
        </is>
      </c>
      <c r="F3808" t="inlineStr">
        <is>
          <t>병원</t>
        </is>
      </c>
      <c r="G3808" t="inlineStr">
        <is>
          <t>Generic</t>
        </is>
      </c>
      <c r="H3808" s="493" t="n">
        <v>0</v>
      </c>
      <c r="I3808" s="493" t="n">
        <v>0</v>
      </c>
      <c r="J3808" s="493" t="n">
        <v>0</v>
      </c>
      <c r="K3808" s="493" t="n">
        <v>0</v>
      </c>
      <c r="L3808" s="493" t="n">
        <v>0</v>
      </c>
      <c r="M3808" s="493" t="n">
        <v>0</v>
      </c>
      <c r="N3808" s="493" t="n">
        <v>0</v>
      </c>
      <c r="O3808" s="493" t="n">
        <v>0</v>
      </c>
      <c r="P3808" s="493" t="n">
        <v>0</v>
      </c>
      <c r="Q3808" s="493" t="n">
        <v>0</v>
      </c>
      <c r="R3808" s="493" t="n">
        <v>0</v>
      </c>
      <c r="S3808" s="493" t="n">
        <v>0</v>
      </c>
      <c r="T3808" s="493" t="n">
        <v>0</v>
      </c>
      <c r="U3808" s="493" t="n">
        <v>0</v>
      </c>
      <c r="V3808" s="493" t="n">
        <v>0</v>
      </c>
      <c r="W3808" s="493" t="n">
        <v>0</v>
      </c>
      <c r="X3808" s="493" t="n">
        <v>0</v>
      </c>
      <c r="Y3808" s="493" t="n">
        <v>0</v>
      </c>
      <c r="Z3808" s="493" t="n">
        <v>0</v>
      </c>
      <c r="AA3808" s="493" t="n">
        <v>0</v>
      </c>
      <c r="AB3808" s="493" t="n">
        <v>0</v>
      </c>
      <c r="AC3808" s="493" t="n">
        <v>0</v>
      </c>
      <c r="AD3808" s="493" t="n">
        <v>0</v>
      </c>
      <c r="AE3808" s="493" t="n">
        <v>0</v>
      </c>
      <c r="AF3808" s="493" t="n">
        <v>0</v>
      </c>
      <c r="AG3808" s="493" t="n">
        <v>0</v>
      </c>
      <c r="AH3808" s="493" t="n">
        <v>0</v>
      </c>
      <c r="AI3808" s="493" t="n">
        <v>0</v>
      </c>
      <c r="AJ3808" s="493" t="n">
        <v>0</v>
      </c>
      <c r="AK3808" s="493" t="n">
        <v>0</v>
      </c>
      <c r="AL3808" s="493" t="n">
        <v>0</v>
      </c>
      <c r="AM3808" s="493" t="n">
        <v>0</v>
      </c>
      <c r="AN3808" s="493" t="n">
        <v>0</v>
      </c>
      <c r="AO3808" s="493" t="n">
        <v>0</v>
      </c>
      <c r="AP3808" s="493" t="n">
        <v>0</v>
      </c>
      <c r="AQ3808" s="493" t="n">
        <v>0</v>
      </c>
      <c r="AR3808" s="493" t="n">
        <v>0</v>
      </c>
      <c r="AS3808" s="493" t="n">
        <v>0</v>
      </c>
      <c r="AT3808" s="493" t="n">
        <v>0</v>
      </c>
      <c r="AU3808" s="493" t="n">
        <v>0</v>
      </c>
      <c r="AV3808" s="493" t="n">
        <v>0</v>
      </c>
      <c r="AW3808" s="493" t="n">
        <v>0</v>
      </c>
      <c r="AX3808" s="493" t="n">
        <v>0</v>
      </c>
      <c r="AY3808" s="493" t="n">
        <v>0</v>
      </c>
      <c r="AZ3808" s="493" t="n">
        <v>0</v>
      </c>
      <c r="BA3808" s="493" t="n">
        <v>0</v>
      </c>
      <c r="BB3808" s="493" t="n">
        <v>0</v>
      </c>
      <c r="BC3808" s="493" t="n">
        <v>0</v>
      </c>
      <c r="BD3808" s="493" t="n">
        <v>0</v>
      </c>
      <c r="BE3808" s="493" t="n">
        <v>0</v>
      </c>
      <c r="BF3808" s="493" t="n">
        <v>0</v>
      </c>
      <c r="BG3808" s="493" t="n">
        <v>0</v>
      </c>
      <c r="BH3808" s="493" t="n">
        <v>0</v>
      </c>
      <c r="BI3808" s="493" t="n">
        <v>0</v>
      </c>
      <c r="BJ3808" s="493" t="n">
        <v>0</v>
      </c>
      <c r="BK3808" s="493" t="n">
        <v>0</v>
      </c>
      <c r="BL3808" s="493" t="n">
        <v>0</v>
      </c>
      <c r="BM3808" s="493" t="n">
        <v>0</v>
      </c>
      <c r="BN3808" s="493" t="n">
        <v>1602.3</v>
      </c>
      <c r="BO3808" s="493" t="n">
        <v>1574.03</v>
      </c>
      <c r="BP3808" s="493" t="n">
        <v>975.3</v>
      </c>
      <c r="BQ3808" s="493" t="n">
        <v>1383</v>
      </c>
      <c r="BR3808" s="493" t="n">
        <v>747.9</v>
      </c>
      <c r="BS3808" s="493" t="n">
        <v>1545.15</v>
      </c>
      <c r="BT3808" s="493" t="n">
        <v>1218.6</v>
      </c>
      <c r="BU3808" s="493" t="n">
        <v>2138.22</v>
      </c>
      <c r="BV3808" s="493" t="n">
        <v>981</v>
      </c>
      <c r="BW3808" s="493" t="n">
        <v>1464</v>
      </c>
    </row>
    <row r="3809">
      <c r="A3809" t="inlineStr">
        <is>
          <t>[C9D3] Angiotensin-II 길항제 칼슘길항제 복합제</t>
        </is>
      </c>
      <c r="B3809" t="inlineStr">
        <is>
          <t>유니메드</t>
        </is>
      </c>
      <c r="C3809" t="inlineStr">
        <is>
          <t>올탄디핀</t>
        </is>
      </c>
      <c r="D3809" t="inlineStr">
        <is>
          <t>유니메드</t>
        </is>
      </c>
      <c r="E3809" t="inlineStr">
        <is>
          <t>amlodipine besylate,  olmesartan medoxomil</t>
        </is>
      </c>
      <c r="F3809" t="inlineStr">
        <is>
          <t>의원</t>
        </is>
      </c>
      <c r="G3809" t="inlineStr">
        <is>
          <t>Generic</t>
        </is>
      </c>
      <c r="H3809" s="493" t="n">
        <v>0</v>
      </c>
      <c r="I3809" s="493" t="n">
        <v>0</v>
      </c>
      <c r="J3809" s="493" t="n">
        <v>0</v>
      </c>
      <c r="K3809" s="493" t="n">
        <v>0</v>
      </c>
      <c r="L3809" s="493" t="n">
        <v>0</v>
      </c>
      <c r="M3809" s="493" t="n">
        <v>0</v>
      </c>
      <c r="N3809" s="493" t="n">
        <v>0</v>
      </c>
      <c r="O3809" s="493" t="n">
        <v>0</v>
      </c>
      <c r="P3809" s="493" t="n">
        <v>0</v>
      </c>
      <c r="Q3809" s="493" t="n">
        <v>0</v>
      </c>
      <c r="R3809" s="493" t="n">
        <v>0</v>
      </c>
      <c r="S3809" s="493" t="n">
        <v>0</v>
      </c>
      <c r="T3809" s="493" t="n">
        <v>0</v>
      </c>
      <c r="U3809" s="493" t="n">
        <v>0</v>
      </c>
      <c r="V3809" s="493" t="n">
        <v>0</v>
      </c>
      <c r="W3809" s="493" t="n">
        <v>0</v>
      </c>
      <c r="X3809" s="493" t="n">
        <v>0</v>
      </c>
      <c r="Y3809" s="493" t="n">
        <v>0</v>
      </c>
      <c r="Z3809" s="493" t="n">
        <v>0</v>
      </c>
      <c r="AA3809" s="493" t="n">
        <v>0</v>
      </c>
      <c r="AB3809" s="493" t="n">
        <v>0</v>
      </c>
      <c r="AC3809" s="493" t="n">
        <v>0</v>
      </c>
      <c r="AD3809" s="493" t="n">
        <v>0</v>
      </c>
      <c r="AE3809" s="493" t="n">
        <v>0</v>
      </c>
      <c r="AF3809" s="493" t="n">
        <v>0</v>
      </c>
      <c r="AG3809" s="493" t="n">
        <v>0</v>
      </c>
      <c r="AH3809" s="493" t="n">
        <v>0</v>
      </c>
      <c r="AI3809" s="493" t="n">
        <v>0</v>
      </c>
      <c r="AJ3809" s="493" t="n">
        <v>0</v>
      </c>
      <c r="AK3809" s="493" t="n">
        <v>0</v>
      </c>
      <c r="AL3809" s="493" t="n">
        <v>0</v>
      </c>
      <c r="AM3809" s="493" t="n">
        <v>0</v>
      </c>
      <c r="AN3809" s="493" t="n">
        <v>0</v>
      </c>
      <c r="AO3809" s="493" t="n">
        <v>0</v>
      </c>
      <c r="AP3809" s="493" t="n">
        <v>0</v>
      </c>
      <c r="AQ3809" s="493" t="n">
        <v>0</v>
      </c>
      <c r="AR3809" s="493" t="n">
        <v>0</v>
      </c>
      <c r="AS3809" s="493" t="n">
        <v>0</v>
      </c>
      <c r="AT3809" s="493" t="n">
        <v>0</v>
      </c>
      <c r="AU3809" s="493" t="n">
        <v>0</v>
      </c>
      <c r="AV3809" s="493" t="n">
        <v>0</v>
      </c>
      <c r="AW3809" s="493" t="n">
        <v>0</v>
      </c>
      <c r="AX3809" s="493" t="n">
        <v>0</v>
      </c>
      <c r="AY3809" s="493" t="n">
        <v>0</v>
      </c>
      <c r="AZ3809" s="493" t="n">
        <v>0</v>
      </c>
      <c r="BA3809" s="493" t="n">
        <v>0</v>
      </c>
      <c r="BB3809" s="493" t="n">
        <v>0</v>
      </c>
      <c r="BC3809" s="493" t="n">
        <v>0</v>
      </c>
      <c r="BD3809" s="493" t="n">
        <v>0</v>
      </c>
      <c r="BE3809" s="493" t="n">
        <v>0</v>
      </c>
      <c r="BF3809" s="493" t="n">
        <v>0</v>
      </c>
      <c r="BG3809" s="493" t="n">
        <v>0</v>
      </c>
      <c r="BH3809" s="493" t="n">
        <v>0</v>
      </c>
      <c r="BI3809" s="493" t="n">
        <v>0</v>
      </c>
      <c r="BJ3809" s="493" t="n">
        <v>0</v>
      </c>
      <c r="BK3809" s="493" t="n">
        <v>0</v>
      </c>
      <c r="BL3809" s="493" t="n">
        <v>0</v>
      </c>
      <c r="BM3809" s="493" t="n">
        <v>0</v>
      </c>
      <c r="BN3809" s="493" t="n">
        <v>6095.86</v>
      </c>
      <c r="BO3809" s="493" t="n">
        <v>11347.45</v>
      </c>
      <c r="BP3809" s="493" t="n">
        <v>14013.74</v>
      </c>
      <c r="BQ3809" s="493" t="n">
        <v>12554.05</v>
      </c>
      <c r="BR3809" s="493" t="n">
        <v>14758.12</v>
      </c>
      <c r="BS3809" s="493" t="n">
        <v>18121.99</v>
      </c>
      <c r="BT3809" s="493" t="n">
        <v>16171.6</v>
      </c>
      <c r="BU3809" s="493" t="n">
        <v>18590.1</v>
      </c>
      <c r="BV3809" s="493" t="n">
        <v>20177.32</v>
      </c>
      <c r="BW3809" s="493" t="n">
        <v>22103.59</v>
      </c>
    </row>
    <row r="3810">
      <c r="A3810" t="inlineStr">
        <is>
          <t>[C9D3] Angiotensin-II 길항제 칼슘길항제 복합제</t>
        </is>
      </c>
      <c r="B3810" t="inlineStr">
        <is>
          <t>유니메드</t>
        </is>
      </c>
      <c r="C3810" t="inlineStr">
        <is>
          <t>올탄디핀</t>
        </is>
      </c>
      <c r="D3810" t="inlineStr">
        <is>
          <t>유니메드</t>
        </is>
      </c>
      <c r="E3810" t="inlineStr">
        <is>
          <t>amlodipine besylate,  olmesartan medoxomil</t>
        </is>
      </c>
      <c r="F3810" t="inlineStr">
        <is>
          <t>보건소</t>
        </is>
      </c>
      <c r="G3810" t="inlineStr">
        <is>
          <t>Generic</t>
        </is>
      </c>
      <c r="H3810" s="493" t="n">
        <v>0</v>
      </c>
      <c r="I3810" s="493" t="n">
        <v>0</v>
      </c>
      <c r="J3810" s="493" t="n">
        <v>0</v>
      </c>
      <c r="K3810" s="493" t="n">
        <v>0</v>
      </c>
      <c r="L3810" s="493" t="n">
        <v>0</v>
      </c>
      <c r="M3810" s="493" t="n">
        <v>0</v>
      </c>
      <c r="N3810" s="493" t="n">
        <v>0</v>
      </c>
      <c r="O3810" s="493" t="n">
        <v>0</v>
      </c>
      <c r="P3810" s="493" t="n">
        <v>0</v>
      </c>
      <c r="Q3810" s="493" t="n">
        <v>0</v>
      </c>
      <c r="R3810" s="493" t="n">
        <v>0</v>
      </c>
      <c r="S3810" s="493" t="n">
        <v>0</v>
      </c>
      <c r="T3810" s="493" t="n">
        <v>0</v>
      </c>
      <c r="U3810" s="493" t="n">
        <v>0</v>
      </c>
      <c r="V3810" s="493" t="n">
        <v>0</v>
      </c>
      <c r="W3810" s="493" t="n">
        <v>0</v>
      </c>
      <c r="X3810" s="493" t="n">
        <v>0</v>
      </c>
      <c r="Y3810" s="493" t="n">
        <v>0</v>
      </c>
      <c r="Z3810" s="493" t="n">
        <v>0</v>
      </c>
      <c r="AA3810" s="493" t="n">
        <v>0</v>
      </c>
      <c r="AB3810" s="493" t="n">
        <v>0</v>
      </c>
      <c r="AC3810" s="493" t="n">
        <v>0</v>
      </c>
      <c r="AD3810" s="493" t="n">
        <v>0</v>
      </c>
      <c r="AE3810" s="493" t="n">
        <v>0</v>
      </c>
      <c r="AF3810" s="493" t="n">
        <v>0</v>
      </c>
      <c r="AG3810" s="493" t="n">
        <v>0</v>
      </c>
      <c r="AH3810" s="493" t="n">
        <v>0</v>
      </c>
      <c r="AI3810" s="493" t="n">
        <v>0</v>
      </c>
      <c r="AJ3810" s="493" t="n">
        <v>0</v>
      </c>
      <c r="AK3810" s="493" t="n">
        <v>0</v>
      </c>
      <c r="AL3810" s="493" t="n">
        <v>0</v>
      </c>
      <c r="AM3810" s="493" t="n">
        <v>0</v>
      </c>
      <c r="AN3810" s="493" t="n">
        <v>0</v>
      </c>
      <c r="AO3810" s="493" t="n">
        <v>0</v>
      </c>
      <c r="AP3810" s="493" t="n">
        <v>0</v>
      </c>
      <c r="AQ3810" s="493" t="n">
        <v>0</v>
      </c>
      <c r="AR3810" s="493" t="n">
        <v>0</v>
      </c>
      <c r="AS3810" s="493" t="n">
        <v>0</v>
      </c>
      <c r="AT3810" s="493" t="n">
        <v>0</v>
      </c>
      <c r="AU3810" s="493" t="n">
        <v>0</v>
      </c>
      <c r="AV3810" s="493" t="n">
        <v>0</v>
      </c>
      <c r="AW3810" s="493" t="n">
        <v>0</v>
      </c>
      <c r="AX3810" s="493" t="n">
        <v>0</v>
      </c>
      <c r="AY3810" s="493" t="n">
        <v>0</v>
      </c>
      <c r="AZ3810" s="493" t="n">
        <v>0</v>
      </c>
      <c r="BA3810" s="493" t="n">
        <v>0</v>
      </c>
      <c r="BB3810" s="493" t="n">
        <v>0</v>
      </c>
      <c r="BC3810" s="493" t="n">
        <v>0</v>
      </c>
      <c r="BD3810" s="493" t="n">
        <v>0</v>
      </c>
      <c r="BE3810" s="493" t="n">
        <v>0</v>
      </c>
      <c r="BF3810" s="493" t="n">
        <v>0</v>
      </c>
      <c r="BG3810" s="493" t="n">
        <v>0</v>
      </c>
      <c r="BH3810" s="493" t="n">
        <v>0</v>
      </c>
      <c r="BI3810" s="493" t="n">
        <v>0</v>
      </c>
      <c r="BJ3810" s="493" t="n">
        <v>0</v>
      </c>
      <c r="BK3810" s="493" t="n">
        <v>0</v>
      </c>
      <c r="BL3810" s="493" t="n">
        <v>0</v>
      </c>
      <c r="BM3810" s="493" t="n">
        <v>0</v>
      </c>
      <c r="BN3810" s="493" t="n">
        <v>0</v>
      </c>
      <c r="BO3810" s="493" t="n">
        <v>625.8</v>
      </c>
      <c r="BP3810" s="493" t="n">
        <v>0</v>
      </c>
      <c r="BQ3810" s="493" t="n">
        <v>596.7</v>
      </c>
      <c r="BR3810" s="493" t="n">
        <v>0</v>
      </c>
      <c r="BS3810" s="493" t="n">
        <v>0</v>
      </c>
      <c r="BT3810" s="493" t="n">
        <v>0</v>
      </c>
      <c r="BU3810" s="493" t="n">
        <v>547.2</v>
      </c>
      <c r="BV3810" s="493" t="n">
        <v>0</v>
      </c>
      <c r="BW3810" s="493" t="n">
        <v>0</v>
      </c>
    </row>
    <row r="3811">
      <c r="A3811" t="inlineStr">
        <is>
          <t>[C9D3] Angiotensin-II 길항제 칼슘길항제 복합제</t>
        </is>
      </c>
      <c r="B3811" t="inlineStr">
        <is>
          <t>유니메드</t>
        </is>
      </c>
      <c r="C3811" t="inlineStr">
        <is>
          <t>텔탄스타</t>
        </is>
      </c>
      <c r="D3811" t="inlineStr">
        <is>
          <t>유니메드</t>
        </is>
      </c>
      <c r="E3811" t="inlineStr">
        <is>
          <t>amlodipine besylate,  telmisartan</t>
        </is>
      </c>
      <c r="F3811" t="inlineStr">
        <is>
          <t>상급종합병원</t>
        </is>
      </c>
      <c r="G3811" t="inlineStr">
        <is>
          <t>Generic</t>
        </is>
      </c>
      <c r="H3811" s="493" t="n">
        <v>0</v>
      </c>
      <c r="I3811" s="493" t="n">
        <v>0</v>
      </c>
      <c r="J3811" s="493" t="n">
        <v>0</v>
      </c>
      <c r="K3811" s="493" t="n">
        <v>0</v>
      </c>
      <c r="L3811" s="493" t="n">
        <v>0</v>
      </c>
      <c r="M3811" s="493" t="n">
        <v>0</v>
      </c>
      <c r="N3811" s="493" t="n">
        <v>0</v>
      </c>
      <c r="O3811" s="493" t="n">
        <v>0</v>
      </c>
      <c r="P3811" s="493" t="n">
        <v>0</v>
      </c>
      <c r="Q3811" s="493" t="n">
        <v>0</v>
      </c>
      <c r="R3811" s="493" t="n">
        <v>0</v>
      </c>
      <c r="S3811" s="493" t="n">
        <v>0</v>
      </c>
      <c r="T3811" s="493" t="n">
        <v>0</v>
      </c>
      <c r="U3811" s="493" t="n">
        <v>0</v>
      </c>
      <c r="V3811" s="493" t="n">
        <v>0</v>
      </c>
      <c r="W3811" s="493" t="n">
        <v>0</v>
      </c>
      <c r="X3811" s="493" t="n">
        <v>0</v>
      </c>
      <c r="Y3811" s="493" t="n">
        <v>0</v>
      </c>
      <c r="Z3811" s="493" t="n">
        <v>0</v>
      </c>
      <c r="AA3811" s="493" t="n">
        <v>0</v>
      </c>
      <c r="AB3811" s="493" t="n">
        <v>0</v>
      </c>
      <c r="AC3811" s="493" t="n">
        <v>0</v>
      </c>
      <c r="AD3811" s="493" t="n">
        <v>0</v>
      </c>
      <c r="AE3811" s="493" t="n">
        <v>0</v>
      </c>
      <c r="AF3811" s="493" t="n">
        <v>0</v>
      </c>
      <c r="AG3811" s="493" t="n">
        <v>0</v>
      </c>
      <c r="AH3811" s="493" t="n">
        <v>0</v>
      </c>
      <c r="AI3811" s="493" t="n">
        <v>0</v>
      </c>
      <c r="AJ3811" s="493" t="n">
        <v>0</v>
      </c>
      <c r="AK3811" s="493" t="n">
        <v>0</v>
      </c>
      <c r="AL3811" s="493" t="n">
        <v>0</v>
      </c>
      <c r="AM3811" s="493" t="n">
        <v>0</v>
      </c>
      <c r="AN3811" s="493" t="n">
        <v>0</v>
      </c>
      <c r="AO3811" s="493" t="n">
        <v>0</v>
      </c>
      <c r="AP3811" s="493" t="n">
        <v>0</v>
      </c>
      <c r="AQ3811" s="493" t="n">
        <v>0</v>
      </c>
      <c r="AR3811" s="493" t="n">
        <v>0</v>
      </c>
      <c r="AS3811" s="493" t="n">
        <v>0</v>
      </c>
      <c r="AT3811" s="493" t="n">
        <v>0</v>
      </c>
      <c r="AU3811" s="493" t="n">
        <v>0</v>
      </c>
      <c r="AV3811" s="493" t="n">
        <v>0</v>
      </c>
      <c r="AW3811" s="493" t="n">
        <v>0</v>
      </c>
      <c r="AX3811" s="493" t="n">
        <v>0</v>
      </c>
      <c r="AY3811" s="493" t="n">
        <v>0</v>
      </c>
      <c r="AZ3811" s="493" t="n">
        <v>0</v>
      </c>
      <c r="BA3811" s="493" t="n">
        <v>0</v>
      </c>
      <c r="BB3811" s="493" t="n">
        <v>0</v>
      </c>
      <c r="BC3811" s="493" t="n">
        <v>0</v>
      </c>
      <c r="BD3811" s="493" t="n">
        <v>0</v>
      </c>
      <c r="BE3811" s="493" t="n">
        <v>0</v>
      </c>
      <c r="BF3811" s="493" t="n">
        <v>0</v>
      </c>
      <c r="BG3811" s="493" t="n">
        <v>0</v>
      </c>
      <c r="BH3811" s="493" t="n">
        <v>0</v>
      </c>
      <c r="BI3811" s="493" t="n">
        <v>0</v>
      </c>
      <c r="BJ3811" s="493" t="n">
        <v>0</v>
      </c>
      <c r="BK3811" s="493" t="n">
        <v>2646.55</v>
      </c>
      <c r="BL3811" s="493" t="n">
        <v>0</v>
      </c>
      <c r="BM3811" s="493" t="n">
        <v>0</v>
      </c>
      <c r="BN3811" s="493" t="n">
        <v>0</v>
      </c>
      <c r="BO3811" s="493" t="n">
        <v>0</v>
      </c>
      <c r="BP3811" s="493" t="n">
        <v>0</v>
      </c>
      <c r="BQ3811" s="493" t="n">
        <v>0</v>
      </c>
      <c r="BR3811" s="493" t="n">
        <v>0</v>
      </c>
      <c r="BS3811" s="493" t="n">
        <v>0</v>
      </c>
      <c r="BT3811" s="493" t="n">
        <v>0</v>
      </c>
      <c r="BU3811" s="493" t="n">
        <v>0</v>
      </c>
      <c r="BV3811" s="493" t="n">
        <v>0</v>
      </c>
      <c r="BW3811" s="493" t="n">
        <v>0</v>
      </c>
    </row>
    <row r="3812">
      <c r="A3812" t="inlineStr">
        <is>
          <t>[C9D3] Angiotensin-II 길항제 칼슘길항제 복합제</t>
        </is>
      </c>
      <c r="B3812" t="inlineStr">
        <is>
          <t>유니메드</t>
        </is>
      </c>
      <c r="C3812" t="inlineStr">
        <is>
          <t>텔탄스타</t>
        </is>
      </c>
      <c r="D3812" t="inlineStr">
        <is>
          <t>유니메드</t>
        </is>
      </c>
      <c r="E3812" t="inlineStr">
        <is>
          <t>amlodipine besylate,  telmisartan</t>
        </is>
      </c>
      <c r="F3812" t="inlineStr">
        <is>
          <t>종합병원</t>
        </is>
      </c>
      <c r="G3812" t="inlineStr">
        <is>
          <t>Generic</t>
        </is>
      </c>
      <c r="H3812" s="493" t="n">
        <v>240</v>
      </c>
      <c r="I3812" s="493" t="n">
        <v>0</v>
      </c>
      <c r="J3812" s="493" t="n">
        <v>0</v>
      </c>
      <c r="K3812" s="493" t="n">
        <v>0</v>
      </c>
      <c r="L3812" s="493" t="n">
        <v>0</v>
      </c>
      <c r="M3812" s="493" t="n">
        <v>720</v>
      </c>
      <c r="N3812" s="493" t="n">
        <v>0</v>
      </c>
      <c r="O3812" s="493" t="n">
        <v>0</v>
      </c>
      <c r="P3812" s="493" t="n">
        <v>720</v>
      </c>
      <c r="Q3812" s="493" t="n">
        <v>0</v>
      </c>
      <c r="R3812" s="493" t="n">
        <v>0</v>
      </c>
      <c r="S3812" s="493" t="n">
        <v>360</v>
      </c>
      <c r="T3812" s="493" t="n">
        <v>0</v>
      </c>
      <c r="U3812" s="493" t="n">
        <v>0</v>
      </c>
      <c r="V3812" s="493" t="n">
        <v>360</v>
      </c>
      <c r="W3812" s="493" t="n">
        <v>0</v>
      </c>
      <c r="X3812" s="493" t="n">
        <v>0</v>
      </c>
      <c r="Y3812" s="493" t="n">
        <v>358.2</v>
      </c>
      <c r="Z3812" s="493" t="n">
        <v>240</v>
      </c>
      <c r="AA3812" s="493" t="n">
        <v>0</v>
      </c>
      <c r="AB3812" s="493" t="n">
        <v>600</v>
      </c>
      <c r="AC3812" s="493" t="n">
        <v>0</v>
      </c>
      <c r="AD3812" s="493" t="n">
        <v>239.4</v>
      </c>
      <c r="AE3812" s="493" t="n">
        <v>1837.8</v>
      </c>
      <c r="AF3812" s="493" t="n">
        <v>492</v>
      </c>
      <c r="AG3812" s="493" t="n">
        <v>1844.4</v>
      </c>
      <c r="AH3812" s="493" t="n">
        <v>369.6</v>
      </c>
      <c r="AI3812" s="493" t="n">
        <v>733.8</v>
      </c>
      <c r="AJ3812" s="493" t="n">
        <v>742.5</v>
      </c>
      <c r="AK3812" s="493" t="n">
        <v>1949.4</v>
      </c>
      <c r="AL3812" s="493" t="n">
        <v>240</v>
      </c>
      <c r="AM3812" s="493" t="n">
        <v>1254.6</v>
      </c>
      <c r="AN3812" s="493" t="n">
        <v>121.5</v>
      </c>
      <c r="AO3812" s="493" t="n">
        <v>1836.3</v>
      </c>
      <c r="AP3812" s="493" t="n">
        <v>1212.9</v>
      </c>
      <c r="AQ3812" s="493" t="n">
        <v>1469.1</v>
      </c>
      <c r="AR3812" s="493" t="n">
        <v>1104.6</v>
      </c>
      <c r="AS3812" s="493" t="n">
        <v>968.7</v>
      </c>
      <c r="AT3812" s="493" t="n">
        <v>861.6</v>
      </c>
      <c r="AU3812" s="493" t="n">
        <v>1574.85</v>
      </c>
      <c r="AV3812" s="493" t="n">
        <v>1331.7</v>
      </c>
      <c r="AW3812" s="493" t="n">
        <v>1037.4</v>
      </c>
      <c r="AX3812" s="493" t="n">
        <v>1585.5</v>
      </c>
      <c r="AY3812" s="493" t="n">
        <v>983.7</v>
      </c>
      <c r="AZ3812" s="493" t="n">
        <v>3046.35</v>
      </c>
      <c r="BA3812" s="493" t="n">
        <v>5742</v>
      </c>
      <c r="BB3812" s="493" t="n">
        <v>2394.71</v>
      </c>
      <c r="BC3812" s="493" t="n">
        <v>5354.55</v>
      </c>
      <c r="BD3812" s="493" t="n">
        <v>4577.2</v>
      </c>
      <c r="BE3812" s="493" t="n">
        <v>4492.2</v>
      </c>
      <c r="BF3812" s="493" t="n">
        <v>6544.96</v>
      </c>
      <c r="BG3812" s="493" t="n">
        <v>9942.4</v>
      </c>
      <c r="BH3812" s="493" t="n">
        <v>4158.75</v>
      </c>
      <c r="BI3812" s="493" t="n">
        <v>6968.4</v>
      </c>
      <c r="BJ3812" s="493" t="n">
        <v>4567.2</v>
      </c>
      <c r="BK3812" s="493" t="n">
        <v>5039.1</v>
      </c>
      <c r="BL3812" s="493" t="n">
        <v>1717.8</v>
      </c>
      <c r="BM3812" s="493" t="n">
        <v>6329.1</v>
      </c>
      <c r="BN3812" s="493" t="n">
        <v>2325.3</v>
      </c>
      <c r="BO3812" s="493" t="n">
        <v>1704.6</v>
      </c>
      <c r="BP3812" s="493" t="n">
        <v>4679.4</v>
      </c>
      <c r="BQ3812" s="493" t="n">
        <v>843</v>
      </c>
      <c r="BR3812" s="493" t="n">
        <v>3182.62</v>
      </c>
      <c r="BS3812" s="493" t="n">
        <v>4610.7</v>
      </c>
      <c r="BT3812" s="493" t="n">
        <v>1628.1</v>
      </c>
      <c r="BU3812" s="493" t="n">
        <v>1968.6</v>
      </c>
      <c r="BV3812" s="493" t="n">
        <v>3152.7</v>
      </c>
      <c r="BW3812" s="493" t="n">
        <v>1627.2</v>
      </c>
    </row>
    <row r="3813">
      <c r="A3813" t="inlineStr">
        <is>
          <t>[C9D3] Angiotensin-II 길항제 칼슘길항제 복합제</t>
        </is>
      </c>
      <c r="B3813" t="inlineStr">
        <is>
          <t>유니메드</t>
        </is>
      </c>
      <c r="C3813" t="inlineStr">
        <is>
          <t>텔탄스타</t>
        </is>
      </c>
      <c r="D3813" t="inlineStr">
        <is>
          <t>유니메드</t>
        </is>
      </c>
      <c r="E3813" t="inlineStr">
        <is>
          <t>amlodipine besylate,  telmisartan</t>
        </is>
      </c>
      <c r="F3813" t="inlineStr">
        <is>
          <t>병원</t>
        </is>
      </c>
      <c r="G3813" t="inlineStr">
        <is>
          <t>Generic</t>
        </is>
      </c>
      <c r="H3813" s="493" t="n">
        <v>7505.27</v>
      </c>
      <c r="I3813" s="493" t="n">
        <v>11689.75</v>
      </c>
      <c r="J3813" s="493" t="n">
        <v>9750.4</v>
      </c>
      <c r="K3813" s="493" t="n">
        <v>8843.440000000001</v>
      </c>
      <c r="L3813" s="493" t="n">
        <v>12223.74</v>
      </c>
      <c r="M3813" s="493" t="n">
        <v>9141.26</v>
      </c>
      <c r="N3813" s="493" t="n">
        <v>9114.16</v>
      </c>
      <c r="O3813" s="493" t="n">
        <v>11114.25</v>
      </c>
      <c r="P3813" s="493" t="n">
        <v>12747.55</v>
      </c>
      <c r="Q3813" s="493" t="n">
        <v>13259.1</v>
      </c>
      <c r="R3813" s="493" t="n">
        <v>13129.52</v>
      </c>
      <c r="S3813" s="493" t="n">
        <v>10598.64</v>
      </c>
      <c r="T3813" s="493" t="n">
        <v>14054.13</v>
      </c>
      <c r="U3813" s="493" t="n">
        <v>10105.04</v>
      </c>
      <c r="V3813" s="493" t="n">
        <v>15432.7</v>
      </c>
      <c r="W3813" s="493" t="n">
        <v>10567.93</v>
      </c>
      <c r="X3813" s="493" t="n">
        <v>16592.2</v>
      </c>
      <c r="Y3813" s="493" t="n">
        <v>14202.03</v>
      </c>
      <c r="Z3813" s="493" t="n">
        <v>10799.46</v>
      </c>
      <c r="AA3813" s="493" t="n">
        <v>11053.8</v>
      </c>
      <c r="AB3813" s="493" t="n">
        <v>11894.45</v>
      </c>
      <c r="AC3813" s="493" t="n">
        <v>10397.84</v>
      </c>
      <c r="AD3813" s="493" t="n">
        <v>17515.61</v>
      </c>
      <c r="AE3813" s="493" t="n">
        <v>10008.1</v>
      </c>
      <c r="AF3813" s="493" t="n">
        <v>14791.48</v>
      </c>
      <c r="AG3813" s="493" t="n">
        <v>9735.620000000001</v>
      </c>
      <c r="AH3813" s="493" t="n">
        <v>12086.92</v>
      </c>
      <c r="AI3813" s="493" t="n">
        <v>9398.719999999999</v>
      </c>
      <c r="AJ3813" s="493" t="n">
        <v>12585.28</v>
      </c>
      <c r="AK3813" s="493" t="n">
        <v>11584.7</v>
      </c>
      <c r="AL3813" s="493" t="n">
        <v>11256.85</v>
      </c>
      <c r="AM3813" s="493" t="n">
        <v>15827.97</v>
      </c>
      <c r="AN3813" s="493" t="n">
        <v>11612.59</v>
      </c>
      <c r="AO3813" s="493" t="n">
        <v>15872.68</v>
      </c>
      <c r="AP3813" s="493" t="n">
        <v>17959.02</v>
      </c>
      <c r="AQ3813" s="493" t="n">
        <v>18869.78</v>
      </c>
      <c r="AR3813" s="493" t="n">
        <v>21300.9</v>
      </c>
      <c r="AS3813" s="493" t="n">
        <v>20850.5</v>
      </c>
      <c r="AT3813" s="493" t="n">
        <v>22443.5</v>
      </c>
      <c r="AU3813" s="493" t="n">
        <v>20763.57</v>
      </c>
      <c r="AV3813" s="493" t="n">
        <v>20435.92</v>
      </c>
      <c r="AW3813" s="493" t="n">
        <v>19139.77</v>
      </c>
      <c r="AX3813" s="493" t="n">
        <v>22144.29</v>
      </c>
      <c r="AY3813" s="493" t="n">
        <v>17953.1</v>
      </c>
      <c r="AZ3813" s="493" t="n">
        <v>22499.44</v>
      </c>
      <c r="BA3813" s="493" t="n">
        <v>22148.77</v>
      </c>
      <c r="BB3813" s="493" t="n">
        <v>23937.56</v>
      </c>
      <c r="BC3813" s="493" t="n">
        <v>25091.13</v>
      </c>
      <c r="BD3813" s="493" t="n">
        <v>22939.51</v>
      </c>
      <c r="BE3813" s="493" t="n">
        <v>24696.44</v>
      </c>
      <c r="BF3813" s="493" t="n">
        <v>25856.7</v>
      </c>
      <c r="BG3813" s="493" t="n">
        <v>26072.52</v>
      </c>
      <c r="BH3813" s="493" t="n">
        <v>22702.79</v>
      </c>
      <c r="BI3813" s="493" t="n">
        <v>24943.96</v>
      </c>
      <c r="BJ3813" s="493" t="n">
        <v>22960.06</v>
      </c>
      <c r="BK3813" s="493" t="n">
        <v>27078.35</v>
      </c>
      <c r="BL3813" s="493" t="n">
        <v>28780.06</v>
      </c>
      <c r="BM3813" s="493" t="n">
        <v>17173</v>
      </c>
      <c r="BN3813" s="493" t="n">
        <v>22606.82</v>
      </c>
      <c r="BO3813" s="493" t="n">
        <v>23729.92</v>
      </c>
      <c r="BP3813" s="493" t="n">
        <v>24827.96</v>
      </c>
      <c r="BQ3813" s="493" t="n">
        <v>21600.6</v>
      </c>
      <c r="BR3813" s="493" t="n">
        <v>26891.4</v>
      </c>
      <c r="BS3813" s="493" t="n">
        <v>20227.4</v>
      </c>
      <c r="BT3813" s="493" t="n">
        <v>26601.97</v>
      </c>
      <c r="BU3813" s="493" t="n">
        <v>19761.4</v>
      </c>
      <c r="BV3813" s="493" t="n">
        <v>24586.7</v>
      </c>
      <c r="BW3813" s="493" t="n">
        <v>23328.35</v>
      </c>
    </row>
    <row r="3814">
      <c r="A3814" t="inlineStr">
        <is>
          <t>[C9D3] Angiotensin-II 길항제 칼슘길항제 복합제</t>
        </is>
      </c>
      <c r="B3814" t="inlineStr">
        <is>
          <t>유니메드</t>
        </is>
      </c>
      <c r="C3814" t="inlineStr">
        <is>
          <t>텔탄스타</t>
        </is>
      </c>
      <c r="D3814" t="inlineStr">
        <is>
          <t>유니메드</t>
        </is>
      </c>
      <c r="E3814" t="inlineStr">
        <is>
          <t>amlodipine besylate,  telmisartan</t>
        </is>
      </c>
      <c r="F3814" t="inlineStr">
        <is>
          <t>의원</t>
        </is>
      </c>
      <c r="G3814" t="inlineStr">
        <is>
          <t>Generic</t>
        </is>
      </c>
      <c r="H3814" s="493" t="n">
        <v>126073.11</v>
      </c>
      <c r="I3814" s="493" t="n">
        <v>124338.06</v>
      </c>
      <c r="J3814" s="493" t="n">
        <v>131467.35</v>
      </c>
      <c r="K3814" s="493" t="n">
        <v>137901.52</v>
      </c>
      <c r="L3814" s="493" t="n">
        <v>137651.4</v>
      </c>
      <c r="M3814" s="493" t="n">
        <v>129104.05</v>
      </c>
      <c r="N3814" s="493" t="n">
        <v>135039.57</v>
      </c>
      <c r="O3814" s="493" t="n">
        <v>136735.93</v>
      </c>
      <c r="P3814" s="493" t="n">
        <v>137101.76</v>
      </c>
      <c r="Q3814" s="493" t="n">
        <v>150125.51</v>
      </c>
      <c r="R3814" s="493" t="n">
        <v>156600.77</v>
      </c>
      <c r="S3814" s="493" t="n">
        <v>185868.86</v>
      </c>
      <c r="T3814" s="493" t="n">
        <v>169036.65</v>
      </c>
      <c r="U3814" s="493" t="n">
        <v>165007.14</v>
      </c>
      <c r="V3814" s="493" t="n">
        <v>185659.94</v>
      </c>
      <c r="W3814" s="493" t="n">
        <v>192052.22</v>
      </c>
      <c r="X3814" s="493" t="n">
        <v>192889.99</v>
      </c>
      <c r="Y3814" s="493" t="n">
        <v>199842.01</v>
      </c>
      <c r="Z3814" s="493" t="n">
        <v>174544.73</v>
      </c>
      <c r="AA3814" s="493" t="n">
        <v>159550.77</v>
      </c>
      <c r="AB3814" s="493" t="n">
        <v>192171.61</v>
      </c>
      <c r="AC3814" s="493" t="n">
        <v>187504.03</v>
      </c>
      <c r="AD3814" s="493" t="n">
        <v>179783.84</v>
      </c>
      <c r="AE3814" s="493" t="n">
        <v>132695.38</v>
      </c>
      <c r="AF3814" s="493" t="n">
        <v>166690.94</v>
      </c>
      <c r="AG3814" s="493" t="n">
        <v>120611.65</v>
      </c>
      <c r="AH3814" s="493" t="n">
        <v>115320.69</v>
      </c>
      <c r="AI3814" s="493" t="n">
        <v>106845.32</v>
      </c>
      <c r="AJ3814" s="493" t="n">
        <v>114091.19</v>
      </c>
      <c r="AK3814" s="493" t="n">
        <v>111648.86</v>
      </c>
      <c r="AL3814" s="493" t="n">
        <v>120784.94</v>
      </c>
      <c r="AM3814" s="493" t="n">
        <v>112241.96</v>
      </c>
      <c r="AN3814" s="493" t="n">
        <v>108703.63</v>
      </c>
      <c r="AO3814" s="493" t="n">
        <v>117401.84</v>
      </c>
      <c r="AP3814" s="493" t="n">
        <v>115889.34</v>
      </c>
      <c r="AQ3814" s="493" t="n">
        <v>119260.25</v>
      </c>
      <c r="AR3814" s="493" t="n">
        <v>119353.46</v>
      </c>
      <c r="AS3814" s="493" t="n">
        <v>100739.36</v>
      </c>
      <c r="AT3814" s="493" t="n">
        <v>89927.17</v>
      </c>
      <c r="AU3814" s="493" t="n">
        <v>100693.87</v>
      </c>
      <c r="AV3814" s="493" t="n">
        <v>93545.77</v>
      </c>
      <c r="AW3814" s="493" t="n">
        <v>89299.38</v>
      </c>
      <c r="AX3814" s="493" t="n">
        <v>103035.16</v>
      </c>
      <c r="AY3814" s="493" t="n">
        <v>98505.19</v>
      </c>
      <c r="AZ3814" s="493" t="n">
        <v>98429.05</v>
      </c>
      <c r="BA3814" s="493" t="n">
        <v>100808.61</v>
      </c>
      <c r="BB3814" s="493" t="n">
        <v>99855.11</v>
      </c>
      <c r="BC3814" s="493" t="n">
        <v>107625.48</v>
      </c>
      <c r="BD3814" s="493" t="n">
        <v>104198.9</v>
      </c>
      <c r="BE3814" s="493" t="n">
        <v>99936.42999999999</v>
      </c>
      <c r="BF3814" s="493" t="n">
        <v>120451.6</v>
      </c>
      <c r="BG3814" s="493" t="n">
        <v>154565.11</v>
      </c>
      <c r="BH3814" s="493" t="n">
        <v>152103.24</v>
      </c>
      <c r="BI3814" s="493" t="n">
        <v>145789.99</v>
      </c>
      <c r="BJ3814" s="493" t="n">
        <v>162002.1</v>
      </c>
      <c r="BK3814" s="493" t="n">
        <v>150187.18</v>
      </c>
      <c r="BL3814" s="493" t="n">
        <v>162434.66</v>
      </c>
      <c r="BM3814" s="493" t="n">
        <v>147982.11</v>
      </c>
      <c r="BN3814" s="493" t="n">
        <v>133635.34</v>
      </c>
      <c r="BO3814" s="493" t="n">
        <v>133891.54</v>
      </c>
      <c r="BP3814" s="493" t="n">
        <v>126416.02</v>
      </c>
      <c r="BQ3814" s="493" t="n">
        <v>134316.83</v>
      </c>
      <c r="BR3814" s="493" t="n">
        <v>127034.59</v>
      </c>
      <c r="BS3814" s="493" t="n">
        <v>146583.08</v>
      </c>
      <c r="BT3814" s="493" t="n">
        <v>132724.41</v>
      </c>
      <c r="BU3814" s="493" t="n">
        <v>151471.1</v>
      </c>
      <c r="BV3814" s="493" t="n">
        <v>147161.21</v>
      </c>
      <c r="BW3814" s="493" t="n">
        <v>143513.79</v>
      </c>
    </row>
    <row r="3815">
      <c r="A3815" t="inlineStr">
        <is>
          <t>[C9D3] Angiotensin-II 길항제 칼슘길항제 복합제</t>
        </is>
      </c>
      <c r="B3815" t="inlineStr">
        <is>
          <t>유니메드</t>
        </is>
      </c>
      <c r="C3815" t="inlineStr">
        <is>
          <t>텔탄스타</t>
        </is>
      </c>
      <c r="D3815" t="inlineStr">
        <is>
          <t>유니메드</t>
        </is>
      </c>
      <c r="E3815" t="inlineStr">
        <is>
          <t>amlodipine besylate,  telmisartan</t>
        </is>
      </c>
      <c r="F3815" t="inlineStr">
        <is>
          <t>보건소</t>
        </is>
      </c>
      <c r="G3815" t="inlineStr">
        <is>
          <t>Generic</t>
        </is>
      </c>
      <c r="H3815" s="493" t="n">
        <v>0</v>
      </c>
      <c r="I3815" s="493" t="n">
        <v>0</v>
      </c>
      <c r="J3815" s="493" t="n">
        <v>184.5</v>
      </c>
      <c r="K3815" s="493" t="n">
        <v>0</v>
      </c>
      <c r="L3815" s="493" t="n">
        <v>0</v>
      </c>
      <c r="M3815" s="493" t="n">
        <v>287.1</v>
      </c>
      <c r="N3815" s="493" t="n">
        <v>0</v>
      </c>
      <c r="O3815" s="493" t="n">
        <v>0</v>
      </c>
      <c r="P3815" s="493" t="n">
        <v>229.5</v>
      </c>
      <c r="Q3815" s="493" t="n">
        <v>0</v>
      </c>
      <c r="R3815" s="493" t="n">
        <v>0</v>
      </c>
      <c r="S3815" s="493" t="n">
        <v>266.4</v>
      </c>
      <c r="T3815" s="493" t="n">
        <v>0</v>
      </c>
      <c r="U3815" s="493" t="n">
        <v>0</v>
      </c>
      <c r="V3815" s="493" t="n">
        <v>0</v>
      </c>
      <c r="W3815" s="493" t="n">
        <v>0</v>
      </c>
      <c r="X3815" s="493" t="n">
        <v>2091.6</v>
      </c>
      <c r="Y3815" s="493" t="n">
        <v>1784.4</v>
      </c>
      <c r="Z3815" s="493" t="n">
        <v>1566</v>
      </c>
      <c r="AA3815" s="493" t="n">
        <v>3969.7</v>
      </c>
      <c r="AB3815" s="493" t="n">
        <v>3335.4</v>
      </c>
      <c r="AC3815" s="493" t="n">
        <v>2774.7</v>
      </c>
      <c r="AD3815" s="493" t="n">
        <v>2410.2</v>
      </c>
      <c r="AE3815" s="493" t="n">
        <v>834.66</v>
      </c>
      <c r="AF3815" s="493" t="n">
        <v>422.7</v>
      </c>
      <c r="AG3815" s="493" t="n">
        <v>565.8</v>
      </c>
      <c r="AH3815" s="493" t="n">
        <v>0</v>
      </c>
      <c r="AI3815" s="493" t="n">
        <v>295.2</v>
      </c>
      <c r="AJ3815" s="493" t="n">
        <v>886.2</v>
      </c>
      <c r="AK3815" s="493" t="n">
        <v>0</v>
      </c>
      <c r="AL3815" s="493" t="n">
        <v>755.1</v>
      </c>
      <c r="AM3815" s="493" t="n">
        <v>3162</v>
      </c>
      <c r="AN3815" s="493" t="n">
        <v>0</v>
      </c>
      <c r="AO3815" s="493" t="n">
        <v>1734.3</v>
      </c>
      <c r="AP3815" s="493" t="n">
        <v>555</v>
      </c>
      <c r="AQ3815" s="493" t="n">
        <v>4441.5</v>
      </c>
      <c r="AR3815" s="493" t="n">
        <v>1132.2</v>
      </c>
      <c r="AS3815" s="493" t="n">
        <v>822.6</v>
      </c>
      <c r="AT3815" s="493" t="n">
        <v>509.4</v>
      </c>
      <c r="AU3815" s="493" t="n">
        <v>576</v>
      </c>
      <c r="AV3815" s="493" t="n">
        <v>271.8</v>
      </c>
      <c r="AW3815" s="493" t="n">
        <v>952.8</v>
      </c>
      <c r="AX3815" s="493" t="n">
        <v>857.4</v>
      </c>
      <c r="AY3815" s="493" t="n">
        <v>815.4</v>
      </c>
      <c r="AZ3815" s="493" t="n">
        <v>622.2</v>
      </c>
      <c r="BA3815" s="493" t="n">
        <v>979.8</v>
      </c>
      <c r="BB3815" s="493" t="n">
        <v>494.1</v>
      </c>
      <c r="BC3815" s="493" t="n">
        <v>0</v>
      </c>
      <c r="BD3815" s="493" t="n">
        <v>734.4</v>
      </c>
      <c r="BE3815" s="493" t="n">
        <v>1302.6</v>
      </c>
      <c r="BF3815" s="493" t="n">
        <v>799.2</v>
      </c>
      <c r="BG3815" s="493" t="n">
        <v>0</v>
      </c>
      <c r="BH3815" s="493" t="n">
        <v>1594.8</v>
      </c>
      <c r="BI3815" s="493" t="n">
        <v>123.6</v>
      </c>
      <c r="BJ3815" s="493" t="n">
        <v>913.8</v>
      </c>
      <c r="BK3815" s="493" t="n">
        <v>385.2</v>
      </c>
      <c r="BL3815" s="493" t="n">
        <v>0</v>
      </c>
      <c r="BM3815" s="493" t="n">
        <v>656.4</v>
      </c>
      <c r="BN3815" s="493" t="n">
        <v>340.2</v>
      </c>
      <c r="BO3815" s="493" t="n">
        <v>0</v>
      </c>
      <c r="BP3815" s="493" t="n">
        <v>397.8</v>
      </c>
      <c r="BQ3815" s="493" t="n">
        <v>1157.1</v>
      </c>
      <c r="BR3815" s="493" t="n">
        <v>0</v>
      </c>
      <c r="BS3815" s="493" t="n">
        <v>637.8</v>
      </c>
      <c r="BT3815" s="493" t="n">
        <v>402.3</v>
      </c>
      <c r="BU3815" s="493" t="n">
        <v>1196.4</v>
      </c>
      <c r="BV3815" s="493" t="n">
        <v>0</v>
      </c>
      <c r="BW3815" s="493" t="n">
        <v>849</v>
      </c>
    </row>
    <row r="3816">
      <c r="A3816" t="inlineStr">
        <is>
          <t>[C9D3] Angiotensin-II 길항제 칼슘길항제 복합제</t>
        </is>
      </c>
      <c r="B3816" t="inlineStr">
        <is>
          <t>유니메드</t>
        </is>
      </c>
      <c r="C3816" t="inlineStr">
        <is>
          <t>텔탄스타</t>
        </is>
      </c>
      <c r="D3816" t="inlineStr">
        <is>
          <t>유니메드</t>
        </is>
      </c>
      <c r="E3816" t="inlineStr">
        <is>
          <t>amlodipine besylate,  telmisartan</t>
        </is>
      </c>
      <c r="F3816" t="inlineStr">
        <is>
          <t>기타(치과의원, 치과병원 등)</t>
        </is>
      </c>
      <c r="G3816" t="inlineStr">
        <is>
          <t>Generic</t>
        </is>
      </c>
      <c r="H3816" s="493" t="n">
        <v>0</v>
      </c>
      <c r="I3816" s="493" t="n">
        <v>0</v>
      </c>
      <c r="J3816" s="493" t="n">
        <v>0</v>
      </c>
      <c r="K3816" s="493" t="n">
        <v>0</v>
      </c>
      <c r="L3816" s="493" t="n">
        <v>0</v>
      </c>
      <c r="M3816" s="493" t="n">
        <v>0</v>
      </c>
      <c r="N3816" s="493" t="n">
        <v>0</v>
      </c>
      <c r="O3816" s="493" t="n">
        <v>0</v>
      </c>
      <c r="P3816" s="493" t="n">
        <v>0</v>
      </c>
      <c r="Q3816" s="493" t="n">
        <v>0</v>
      </c>
      <c r="R3816" s="493" t="n">
        <v>0</v>
      </c>
      <c r="S3816" s="493" t="n">
        <v>0</v>
      </c>
      <c r="T3816" s="493" t="n">
        <v>0</v>
      </c>
      <c r="U3816" s="493" t="n">
        <v>0</v>
      </c>
      <c r="V3816" s="493" t="n">
        <v>0</v>
      </c>
      <c r="W3816" s="493" t="n">
        <v>0</v>
      </c>
      <c r="X3816" s="493" t="n">
        <v>0</v>
      </c>
      <c r="Y3816" s="493" t="n">
        <v>0</v>
      </c>
      <c r="Z3816" s="493" t="n">
        <v>0</v>
      </c>
      <c r="AA3816" s="493" t="n">
        <v>0</v>
      </c>
      <c r="AB3816" s="493" t="n">
        <v>0</v>
      </c>
      <c r="AC3816" s="493" t="n">
        <v>0</v>
      </c>
      <c r="AD3816" s="493" t="n">
        <v>0</v>
      </c>
      <c r="AE3816" s="493" t="n">
        <v>0</v>
      </c>
      <c r="AF3816" s="493" t="n">
        <v>0</v>
      </c>
      <c r="AG3816" s="493" t="n">
        <v>0</v>
      </c>
      <c r="AH3816" s="493" t="n">
        <v>0</v>
      </c>
      <c r="AI3816" s="493" t="n">
        <v>0</v>
      </c>
      <c r="AJ3816" s="493" t="n">
        <v>0</v>
      </c>
      <c r="AK3816" s="493" t="n">
        <v>0</v>
      </c>
      <c r="AL3816" s="493" t="n">
        <v>0</v>
      </c>
      <c r="AM3816" s="493" t="n">
        <v>0</v>
      </c>
      <c r="AN3816" s="493" t="n">
        <v>0</v>
      </c>
      <c r="AO3816" s="493" t="n">
        <v>13.5</v>
      </c>
      <c r="AP3816" s="493" t="n">
        <v>0</v>
      </c>
      <c r="AQ3816" s="493" t="n">
        <v>0</v>
      </c>
      <c r="AR3816" s="493" t="n">
        <v>0</v>
      </c>
      <c r="AS3816" s="493" t="n">
        <v>0</v>
      </c>
      <c r="AT3816" s="493" t="n">
        <v>0</v>
      </c>
      <c r="AU3816" s="493" t="n">
        <v>0</v>
      </c>
      <c r="AV3816" s="493" t="n">
        <v>0</v>
      </c>
      <c r="AW3816" s="493" t="n">
        <v>0</v>
      </c>
      <c r="AX3816" s="493" t="n">
        <v>0</v>
      </c>
      <c r="AY3816" s="493" t="n">
        <v>0</v>
      </c>
      <c r="AZ3816" s="493" t="n">
        <v>0</v>
      </c>
      <c r="BA3816" s="493" t="n">
        <v>0</v>
      </c>
      <c r="BB3816" s="493" t="n">
        <v>0</v>
      </c>
      <c r="BC3816" s="493" t="n">
        <v>0</v>
      </c>
      <c r="BD3816" s="493" t="n">
        <v>0</v>
      </c>
      <c r="BE3816" s="493" t="n">
        <v>0</v>
      </c>
      <c r="BF3816" s="493" t="n">
        <v>26.7</v>
      </c>
      <c r="BG3816" s="493" t="n">
        <v>0</v>
      </c>
      <c r="BH3816" s="493" t="n">
        <v>0</v>
      </c>
      <c r="BI3816" s="493" t="n">
        <v>0</v>
      </c>
      <c r="BJ3816" s="493" t="n">
        <v>0</v>
      </c>
      <c r="BK3816" s="493" t="n">
        <v>0</v>
      </c>
      <c r="BL3816" s="493" t="n">
        <v>0</v>
      </c>
      <c r="BM3816" s="493" t="n">
        <v>0</v>
      </c>
      <c r="BN3816" s="493" t="n">
        <v>0</v>
      </c>
      <c r="BO3816" s="493" t="n">
        <v>0</v>
      </c>
      <c r="BP3816" s="493" t="n">
        <v>0</v>
      </c>
      <c r="BQ3816" s="493" t="n">
        <v>0</v>
      </c>
      <c r="BR3816" s="493" t="n">
        <v>0</v>
      </c>
      <c r="BS3816" s="493" t="n">
        <v>0</v>
      </c>
      <c r="BT3816" s="493" t="n">
        <v>0</v>
      </c>
      <c r="BU3816" s="493" t="n">
        <v>0</v>
      </c>
      <c r="BV3816" s="493" t="n">
        <v>0</v>
      </c>
      <c r="BW3816" s="493" t="n">
        <v>0</v>
      </c>
    </row>
    <row r="3817">
      <c r="A3817" t="inlineStr">
        <is>
          <t>[C9D3] Angiotensin-II 길항제 칼슘길항제 복합제</t>
        </is>
      </c>
      <c r="B3817" t="inlineStr">
        <is>
          <t>유니온</t>
        </is>
      </c>
      <c r="C3817" t="inlineStr">
        <is>
          <t>유니포지</t>
        </is>
      </c>
      <c r="D3817" t="inlineStr">
        <is>
          <t>유니온</t>
        </is>
      </c>
      <c r="E3817" t="inlineStr">
        <is>
          <t>amlodipine besylate,  valsartan</t>
        </is>
      </c>
      <c r="F3817" t="inlineStr">
        <is>
          <t>종합병원</t>
        </is>
      </c>
      <c r="G3817" t="inlineStr">
        <is>
          <t>Generic</t>
        </is>
      </c>
      <c r="H3817" s="493" t="n">
        <v>0</v>
      </c>
      <c r="I3817" s="493" t="n">
        <v>0</v>
      </c>
      <c r="J3817" s="493" t="n">
        <v>0</v>
      </c>
      <c r="K3817" s="493" t="n">
        <v>0</v>
      </c>
      <c r="L3817" s="493" t="n">
        <v>0</v>
      </c>
      <c r="M3817" s="493" t="n">
        <v>0</v>
      </c>
      <c r="N3817" s="493" t="n">
        <v>0</v>
      </c>
      <c r="O3817" s="493" t="n">
        <v>0</v>
      </c>
      <c r="P3817" s="493" t="n">
        <v>343.84</v>
      </c>
      <c r="Q3817" s="493" t="n">
        <v>0</v>
      </c>
      <c r="R3817" s="493" t="n">
        <v>0</v>
      </c>
      <c r="S3817" s="493" t="n">
        <v>0</v>
      </c>
      <c r="T3817" s="493" t="n">
        <v>0</v>
      </c>
      <c r="U3817" s="493" t="n">
        <v>0</v>
      </c>
      <c r="V3817" s="493" t="n">
        <v>0</v>
      </c>
      <c r="W3817" s="493" t="n">
        <v>0</v>
      </c>
      <c r="X3817" s="493" t="n">
        <v>0</v>
      </c>
      <c r="Y3817" s="493" t="n">
        <v>0</v>
      </c>
      <c r="Z3817" s="493" t="n">
        <v>680</v>
      </c>
      <c r="AA3817" s="493" t="n">
        <v>918.29</v>
      </c>
      <c r="AB3817" s="493" t="n">
        <v>352</v>
      </c>
      <c r="AC3817" s="493" t="n">
        <v>1313.2</v>
      </c>
      <c r="AD3817" s="493" t="n">
        <v>0</v>
      </c>
      <c r="AE3817" s="493" t="n">
        <v>0</v>
      </c>
      <c r="AF3817" s="493" t="n">
        <v>0</v>
      </c>
      <c r="AG3817" s="493" t="n">
        <v>0</v>
      </c>
      <c r="AH3817" s="493" t="n">
        <v>0</v>
      </c>
      <c r="AI3817" s="493" t="n">
        <v>0</v>
      </c>
      <c r="AJ3817" s="493" t="n">
        <v>427.5</v>
      </c>
      <c r="AK3817" s="493" t="n">
        <v>0</v>
      </c>
      <c r="AL3817" s="493" t="n">
        <v>0</v>
      </c>
      <c r="AM3817" s="493" t="n">
        <v>0</v>
      </c>
      <c r="AN3817" s="493" t="n">
        <v>0</v>
      </c>
      <c r="AO3817" s="493" t="n">
        <v>0</v>
      </c>
      <c r="AP3817" s="493" t="n">
        <v>0</v>
      </c>
      <c r="AQ3817" s="493" t="n">
        <v>0</v>
      </c>
      <c r="AR3817" s="493" t="n">
        <v>0</v>
      </c>
      <c r="AS3817" s="493" t="n">
        <v>0</v>
      </c>
      <c r="AT3817" s="493" t="n">
        <v>0</v>
      </c>
      <c r="AU3817" s="493" t="n">
        <v>0</v>
      </c>
      <c r="AV3817" s="493" t="n">
        <v>0</v>
      </c>
      <c r="AW3817" s="493" t="n">
        <v>0</v>
      </c>
      <c r="AX3817" s="493" t="n">
        <v>0</v>
      </c>
      <c r="AY3817" s="493" t="n">
        <v>0</v>
      </c>
      <c r="AZ3817" s="493" t="n">
        <v>0</v>
      </c>
      <c r="BA3817" s="493" t="n">
        <v>0</v>
      </c>
      <c r="BB3817" s="493" t="n">
        <v>0</v>
      </c>
      <c r="BC3817" s="493" t="n">
        <v>0</v>
      </c>
      <c r="BD3817" s="493" t="n">
        <v>0</v>
      </c>
      <c r="BE3817" s="493" t="n">
        <v>0</v>
      </c>
      <c r="BF3817" s="493" t="n">
        <v>0</v>
      </c>
      <c r="BG3817" s="493" t="n">
        <v>0</v>
      </c>
      <c r="BH3817" s="493" t="n">
        <v>0</v>
      </c>
      <c r="BI3817" s="493" t="n">
        <v>0</v>
      </c>
      <c r="BJ3817" s="493" t="n">
        <v>0</v>
      </c>
      <c r="BK3817" s="493" t="n">
        <v>0</v>
      </c>
      <c r="BL3817" s="493" t="n">
        <v>0</v>
      </c>
      <c r="BM3817" s="493" t="n">
        <v>0</v>
      </c>
      <c r="BN3817" s="493" t="n">
        <v>0</v>
      </c>
      <c r="BO3817" s="493" t="n">
        <v>0</v>
      </c>
      <c r="BP3817" s="493" t="n">
        <v>0</v>
      </c>
      <c r="BQ3817" s="493" t="n">
        <v>0</v>
      </c>
      <c r="BR3817" s="493" t="n">
        <v>0</v>
      </c>
      <c r="BS3817" s="493" t="n">
        <v>0</v>
      </c>
      <c r="BT3817" s="493" t="n">
        <v>0</v>
      </c>
      <c r="BU3817" s="493" t="n">
        <v>0</v>
      </c>
      <c r="BV3817" s="493" t="n">
        <v>0</v>
      </c>
      <c r="BW3817" s="493" t="n">
        <v>0</v>
      </c>
    </row>
    <row r="3818">
      <c r="A3818" t="inlineStr">
        <is>
          <t>[C9D3] Angiotensin-II 길항제 칼슘길항제 복합제</t>
        </is>
      </c>
      <c r="B3818" t="inlineStr">
        <is>
          <t>유니온</t>
        </is>
      </c>
      <c r="C3818" t="inlineStr">
        <is>
          <t>유니포지</t>
        </is>
      </c>
      <c r="D3818" t="inlineStr">
        <is>
          <t>유니온</t>
        </is>
      </c>
      <c r="E3818" t="inlineStr">
        <is>
          <t>amlodipine besylate,  valsartan</t>
        </is>
      </c>
      <c r="F3818" t="inlineStr">
        <is>
          <t>병원</t>
        </is>
      </c>
      <c r="G3818" t="inlineStr">
        <is>
          <t>Generic</t>
        </is>
      </c>
      <c r="H3818" s="493" t="n">
        <v>0</v>
      </c>
      <c r="I3818" s="493" t="n">
        <v>1353.26</v>
      </c>
      <c r="J3818" s="493" t="n">
        <v>7772.63</v>
      </c>
      <c r="K3818" s="493" t="n">
        <v>11913.21</v>
      </c>
      <c r="L3818" s="493" t="n">
        <v>10280.88</v>
      </c>
      <c r="M3818" s="493" t="n">
        <v>12626.75</v>
      </c>
      <c r="N3818" s="493" t="n">
        <v>13178.7</v>
      </c>
      <c r="O3818" s="493" t="n">
        <v>16134.79</v>
      </c>
      <c r="P3818" s="493" t="n">
        <v>13795.21</v>
      </c>
      <c r="Q3818" s="493" t="n">
        <v>18695.93</v>
      </c>
      <c r="R3818" s="493" t="n">
        <v>20437.34</v>
      </c>
      <c r="S3818" s="493" t="n">
        <v>19377.31</v>
      </c>
      <c r="T3818" s="493" t="n">
        <v>20141.5</v>
      </c>
      <c r="U3818" s="493" t="n">
        <v>23735.68</v>
      </c>
      <c r="V3818" s="493" t="n">
        <v>18945.38</v>
      </c>
      <c r="W3818" s="493" t="n">
        <v>21124.03</v>
      </c>
      <c r="X3818" s="493" t="n">
        <v>19211.32</v>
      </c>
      <c r="Y3818" s="493" t="n">
        <v>23863.86</v>
      </c>
      <c r="Z3818" s="493" t="n">
        <v>17648.9</v>
      </c>
      <c r="AA3818" s="493" t="n">
        <v>24458.29</v>
      </c>
      <c r="AB3818" s="493" t="n">
        <v>23667.77</v>
      </c>
      <c r="AC3818" s="493" t="n">
        <v>17637.45</v>
      </c>
      <c r="AD3818" s="493" t="n">
        <v>12637.63</v>
      </c>
      <c r="AE3818" s="493" t="n">
        <v>9057.9</v>
      </c>
      <c r="AF3818" s="493" t="n">
        <v>9708.639999999999</v>
      </c>
      <c r="AG3818" s="493" t="n">
        <v>14298.34</v>
      </c>
      <c r="AH3818" s="493" t="n">
        <v>12560.82</v>
      </c>
      <c r="AI3818" s="493" t="n">
        <v>13869.28</v>
      </c>
      <c r="AJ3818" s="493" t="n">
        <v>10364.52</v>
      </c>
      <c r="AK3818" s="493" t="n">
        <v>11763.6</v>
      </c>
      <c r="AL3818" s="493" t="n">
        <v>9270.6</v>
      </c>
      <c r="AM3818" s="493" t="n">
        <v>10310.95</v>
      </c>
      <c r="AN3818" s="493" t="n">
        <v>11704.5</v>
      </c>
      <c r="AO3818" s="493" t="n">
        <v>4573.47</v>
      </c>
      <c r="AP3818" s="493" t="n">
        <v>8405.4</v>
      </c>
      <c r="AQ3818" s="493" t="n">
        <v>4631.1</v>
      </c>
      <c r="AR3818" s="493" t="n">
        <v>7857.19</v>
      </c>
      <c r="AS3818" s="493" t="n">
        <v>7870.32</v>
      </c>
      <c r="AT3818" s="493" t="n">
        <v>3705</v>
      </c>
      <c r="AU3818" s="493" t="n">
        <v>5291.62</v>
      </c>
      <c r="AV3818" s="493" t="n">
        <v>4769.69</v>
      </c>
      <c r="AW3818" s="493" t="n">
        <v>4884</v>
      </c>
      <c r="AX3818" s="493" t="n">
        <v>5329.1</v>
      </c>
      <c r="AY3818" s="493" t="n">
        <v>5122.5</v>
      </c>
      <c r="AZ3818" s="493" t="n">
        <v>4051.8</v>
      </c>
      <c r="BA3818" s="493" t="n">
        <v>8076.9</v>
      </c>
      <c r="BB3818" s="493" t="n">
        <v>5715.6</v>
      </c>
      <c r="BC3818" s="493" t="n">
        <v>4238.7</v>
      </c>
      <c r="BD3818" s="493" t="n">
        <v>2205</v>
      </c>
      <c r="BE3818" s="493" t="n">
        <v>0</v>
      </c>
      <c r="BF3818" s="493" t="n">
        <v>0</v>
      </c>
      <c r="BG3818" s="493" t="n">
        <v>0</v>
      </c>
      <c r="BH3818" s="493" t="n">
        <v>0</v>
      </c>
      <c r="BI3818" s="493" t="n">
        <v>0</v>
      </c>
      <c r="BJ3818" s="493" t="n">
        <v>0</v>
      </c>
      <c r="BK3818" s="493" t="n">
        <v>0</v>
      </c>
      <c r="BL3818" s="493" t="n">
        <v>0</v>
      </c>
      <c r="BM3818" s="493" t="n">
        <v>0</v>
      </c>
      <c r="BN3818" s="493" t="n">
        <v>0</v>
      </c>
      <c r="BO3818" s="493" t="n">
        <v>0</v>
      </c>
      <c r="BP3818" s="493" t="n">
        <v>0</v>
      </c>
      <c r="BQ3818" s="493" t="n">
        <v>0</v>
      </c>
      <c r="BR3818" s="493" t="n">
        <v>0</v>
      </c>
      <c r="BS3818" s="493" t="n">
        <v>0</v>
      </c>
      <c r="BT3818" s="493" t="n">
        <v>0</v>
      </c>
      <c r="BU3818" s="493" t="n">
        <v>0</v>
      </c>
      <c r="BV3818" s="493" t="n">
        <v>0</v>
      </c>
      <c r="BW3818" s="493" t="n">
        <v>0</v>
      </c>
    </row>
    <row r="3819">
      <c r="A3819" t="inlineStr">
        <is>
          <t>[C9D3] Angiotensin-II 길항제 칼슘길항제 복합제</t>
        </is>
      </c>
      <c r="B3819" t="inlineStr">
        <is>
          <t>유니온</t>
        </is>
      </c>
      <c r="C3819" t="inlineStr">
        <is>
          <t>유니포지</t>
        </is>
      </c>
      <c r="D3819" t="inlineStr">
        <is>
          <t>유니온</t>
        </is>
      </c>
      <c r="E3819" t="inlineStr">
        <is>
          <t>amlodipine besylate,  valsartan</t>
        </is>
      </c>
      <c r="F3819" t="inlineStr">
        <is>
          <t>의원</t>
        </is>
      </c>
      <c r="G3819" t="inlineStr">
        <is>
          <t>Generic</t>
        </is>
      </c>
      <c r="H3819" s="493" t="n">
        <v>40740.32</v>
      </c>
      <c r="I3819" s="493" t="n">
        <v>39513.66</v>
      </c>
      <c r="J3819" s="493" t="n">
        <v>47086.86</v>
      </c>
      <c r="K3819" s="493" t="n">
        <v>45504.71</v>
      </c>
      <c r="L3819" s="493" t="n">
        <v>53729.14</v>
      </c>
      <c r="M3819" s="493" t="n">
        <v>53911.02</v>
      </c>
      <c r="N3819" s="493" t="n">
        <v>68131.17</v>
      </c>
      <c r="O3819" s="493" t="n">
        <v>70852.28</v>
      </c>
      <c r="P3819" s="493" t="n">
        <v>71436.22</v>
      </c>
      <c r="Q3819" s="493" t="n">
        <v>72785.12</v>
      </c>
      <c r="R3819" s="493" t="n">
        <v>72412.49000000001</v>
      </c>
      <c r="S3819" s="493" t="n">
        <v>81621.62</v>
      </c>
      <c r="T3819" s="493" t="n">
        <v>81887.64999999999</v>
      </c>
      <c r="U3819" s="493" t="n">
        <v>81299.64</v>
      </c>
      <c r="V3819" s="493" t="n">
        <v>92780.05</v>
      </c>
      <c r="W3819" s="493" t="n">
        <v>87884.17999999999</v>
      </c>
      <c r="X3819" s="493" t="n">
        <v>90252.49000000001</v>
      </c>
      <c r="Y3819" s="493" t="n">
        <v>96403.52</v>
      </c>
      <c r="Z3819" s="493" t="n">
        <v>86032.64999999999</v>
      </c>
      <c r="AA3819" s="493" t="n">
        <v>89807.73</v>
      </c>
      <c r="AB3819" s="493" t="n">
        <v>94442.59</v>
      </c>
      <c r="AC3819" s="493" t="n">
        <v>100426.71</v>
      </c>
      <c r="AD3819" s="493" t="n">
        <v>48717.28</v>
      </c>
      <c r="AE3819" s="493" t="n">
        <v>57816.46</v>
      </c>
      <c r="AF3819" s="493" t="n">
        <v>75319.3</v>
      </c>
      <c r="AG3819" s="493" t="n">
        <v>73334.25999999999</v>
      </c>
      <c r="AH3819" s="493" t="n">
        <v>80609.19</v>
      </c>
      <c r="AI3819" s="493" t="n">
        <v>77830.33</v>
      </c>
      <c r="AJ3819" s="493" t="n">
        <v>85896.50999999999</v>
      </c>
      <c r="AK3819" s="493" t="n">
        <v>90076.61</v>
      </c>
      <c r="AL3819" s="493" t="n">
        <v>58451.42</v>
      </c>
      <c r="AM3819" s="493" t="n">
        <v>30837.88</v>
      </c>
      <c r="AN3819" s="493" t="n">
        <v>21848.5</v>
      </c>
      <c r="AO3819" s="493" t="n">
        <v>23306.05</v>
      </c>
      <c r="AP3819" s="493" t="n">
        <v>24826.73</v>
      </c>
      <c r="AQ3819" s="493" t="n">
        <v>26144.14</v>
      </c>
      <c r="AR3819" s="493" t="n">
        <v>27671.98</v>
      </c>
      <c r="AS3819" s="493" t="n">
        <v>26886.36</v>
      </c>
      <c r="AT3819" s="493" t="n">
        <v>25242.06</v>
      </c>
      <c r="AU3819" s="493" t="n">
        <v>23761.99</v>
      </c>
      <c r="AV3819" s="493" t="n">
        <v>22250.37</v>
      </c>
      <c r="AW3819" s="493" t="n">
        <v>15048.82</v>
      </c>
      <c r="AX3819" s="493" t="n">
        <v>16403</v>
      </c>
      <c r="AY3819" s="493" t="n">
        <v>18351.18</v>
      </c>
      <c r="AZ3819" s="493" t="n">
        <v>12161.4</v>
      </c>
      <c r="BA3819" s="493" t="n">
        <v>6358.2</v>
      </c>
      <c r="BB3819" s="493" t="n">
        <v>9490.620000000001</v>
      </c>
      <c r="BC3819" s="493" t="n">
        <v>9153.379999999999</v>
      </c>
      <c r="BD3819" s="493" t="n">
        <v>6664.58</v>
      </c>
      <c r="BE3819" s="493" t="n">
        <v>5558.44</v>
      </c>
      <c r="BF3819" s="493" t="n">
        <v>4178.76</v>
      </c>
      <c r="BG3819" s="493" t="n">
        <v>5360.86</v>
      </c>
      <c r="BH3819" s="493" t="n">
        <v>2574.86</v>
      </c>
      <c r="BI3819" s="493" t="n">
        <v>7517.58</v>
      </c>
      <c r="BJ3819" s="493" t="n">
        <v>3709.1</v>
      </c>
      <c r="BK3819" s="493" t="n">
        <v>3148.9</v>
      </c>
      <c r="BL3819" s="493" t="n">
        <v>4308.35</v>
      </c>
      <c r="BM3819" s="493" t="n">
        <v>3355.68</v>
      </c>
      <c r="BN3819" s="493" t="n">
        <v>3538.2</v>
      </c>
      <c r="BO3819" s="493" t="n">
        <v>3548.84</v>
      </c>
      <c r="BP3819" s="493" t="n">
        <v>4165.2</v>
      </c>
      <c r="BQ3819" s="493" t="n">
        <v>2733.02</v>
      </c>
      <c r="BR3819" s="493" t="n">
        <v>2922.8</v>
      </c>
      <c r="BS3819" s="493" t="n">
        <v>0</v>
      </c>
      <c r="BT3819" s="493" t="n">
        <v>1978.42</v>
      </c>
      <c r="BU3819" s="493" t="n">
        <v>0</v>
      </c>
      <c r="BV3819" s="493" t="n">
        <v>0</v>
      </c>
      <c r="BW3819" s="493" t="n">
        <v>0</v>
      </c>
    </row>
    <row r="3820">
      <c r="A3820" t="inlineStr">
        <is>
          <t>[C9D3] Angiotensin-II 길항제 칼슘길항제 복합제</t>
        </is>
      </c>
      <c r="B3820" t="inlineStr">
        <is>
          <t>유니온</t>
        </is>
      </c>
      <c r="C3820" t="inlineStr">
        <is>
          <t>유니포지</t>
        </is>
      </c>
      <c r="D3820" t="inlineStr">
        <is>
          <t>유니온</t>
        </is>
      </c>
      <c r="E3820" t="inlineStr">
        <is>
          <t>amlodipine besylate,  valsartan</t>
        </is>
      </c>
      <c r="F3820" t="inlineStr">
        <is>
          <t>보건소</t>
        </is>
      </c>
      <c r="G3820" t="inlineStr">
        <is>
          <t>Generic</t>
        </is>
      </c>
      <c r="H3820" s="493" t="n">
        <v>2173.2</v>
      </c>
      <c r="I3820" s="493" t="n">
        <v>2010</v>
      </c>
      <c r="J3820" s="493" t="n">
        <v>10881</v>
      </c>
      <c r="K3820" s="493" t="n">
        <v>11023.08</v>
      </c>
      <c r="L3820" s="493" t="n">
        <v>9264.6</v>
      </c>
      <c r="M3820" s="493" t="n">
        <v>12132.6</v>
      </c>
      <c r="N3820" s="493" t="n">
        <v>8734.440000000001</v>
      </c>
      <c r="O3820" s="493" t="n">
        <v>15435.84</v>
      </c>
      <c r="P3820" s="493" t="n">
        <v>9266.4</v>
      </c>
      <c r="Q3820" s="493" t="n">
        <v>13490.4</v>
      </c>
      <c r="R3820" s="493" t="n">
        <v>10799.1</v>
      </c>
      <c r="S3820" s="493" t="n">
        <v>12441</v>
      </c>
      <c r="T3820" s="493" t="n">
        <v>8891.4</v>
      </c>
      <c r="U3820" s="493" t="n">
        <v>12889.8</v>
      </c>
      <c r="V3820" s="493" t="n">
        <v>7291.2</v>
      </c>
      <c r="W3820" s="493" t="n">
        <v>10394.4</v>
      </c>
      <c r="X3820" s="493" t="n">
        <v>13327.8</v>
      </c>
      <c r="Y3820" s="493" t="n">
        <v>9870</v>
      </c>
      <c r="Z3820" s="493" t="n">
        <v>9348</v>
      </c>
      <c r="AA3820" s="493" t="n">
        <v>14511.6</v>
      </c>
      <c r="AB3820" s="493" t="n">
        <v>10791.6</v>
      </c>
      <c r="AC3820" s="493" t="n">
        <v>9443.5</v>
      </c>
      <c r="AD3820" s="493" t="n">
        <v>13662.9</v>
      </c>
      <c r="AE3820" s="493" t="n">
        <v>3360</v>
      </c>
      <c r="AF3820" s="493" t="n">
        <v>759</v>
      </c>
      <c r="AG3820" s="493" t="n">
        <v>0</v>
      </c>
      <c r="AH3820" s="493" t="n">
        <v>865.5</v>
      </c>
      <c r="AI3820" s="493" t="n">
        <v>463.5</v>
      </c>
      <c r="AJ3820" s="493" t="n">
        <v>1381.5</v>
      </c>
      <c r="AK3820" s="493" t="n">
        <v>1021.4</v>
      </c>
      <c r="AL3820" s="493" t="n">
        <v>1277.7</v>
      </c>
      <c r="AM3820" s="493" t="n">
        <v>1017.45</v>
      </c>
      <c r="AN3820" s="493" t="n">
        <v>1048.5</v>
      </c>
      <c r="AO3820" s="493" t="n">
        <v>448.12</v>
      </c>
      <c r="AP3820" s="493" t="n">
        <v>759.9</v>
      </c>
      <c r="AQ3820" s="493" t="n">
        <v>440.7</v>
      </c>
      <c r="AR3820" s="493" t="n">
        <v>800.1</v>
      </c>
      <c r="AS3820" s="493" t="n">
        <v>729.6</v>
      </c>
      <c r="AT3820" s="493" t="n">
        <v>471.6</v>
      </c>
      <c r="AU3820" s="493" t="n">
        <v>852</v>
      </c>
      <c r="AV3820" s="493" t="n">
        <v>495.6</v>
      </c>
      <c r="AW3820" s="493" t="n">
        <v>378.3</v>
      </c>
      <c r="AX3820" s="493" t="n">
        <v>1180.62</v>
      </c>
      <c r="AY3820" s="493" t="n">
        <v>743.4</v>
      </c>
      <c r="AZ3820" s="493" t="n">
        <v>882.3</v>
      </c>
      <c r="BA3820" s="493" t="n">
        <v>1200</v>
      </c>
      <c r="BB3820" s="493" t="n">
        <v>907.2</v>
      </c>
      <c r="BC3820" s="493" t="n">
        <v>1262.7</v>
      </c>
      <c r="BD3820" s="493" t="n">
        <v>1779.3</v>
      </c>
      <c r="BE3820" s="493" t="n">
        <v>186.3</v>
      </c>
      <c r="BF3820" s="493" t="n">
        <v>945</v>
      </c>
      <c r="BG3820" s="493" t="n">
        <v>116.4</v>
      </c>
      <c r="BH3820" s="493" t="n">
        <v>0</v>
      </c>
      <c r="BI3820" s="493" t="n">
        <v>0</v>
      </c>
      <c r="BJ3820" s="493" t="n">
        <v>0</v>
      </c>
      <c r="BK3820" s="493" t="n">
        <v>0</v>
      </c>
      <c r="BL3820" s="493" t="n">
        <v>0</v>
      </c>
      <c r="BM3820" s="493" t="n">
        <v>107.4</v>
      </c>
      <c r="BN3820" s="493" t="n">
        <v>0</v>
      </c>
      <c r="BO3820" s="493" t="n">
        <v>0</v>
      </c>
      <c r="BP3820" s="493" t="n">
        <v>0</v>
      </c>
      <c r="BQ3820" s="493" t="n">
        <v>104.4</v>
      </c>
      <c r="BR3820" s="493" t="n">
        <v>173.7</v>
      </c>
      <c r="BS3820" s="493" t="n">
        <v>0</v>
      </c>
      <c r="BT3820" s="493" t="n">
        <v>0</v>
      </c>
      <c r="BU3820" s="493" t="n">
        <v>0</v>
      </c>
      <c r="BV3820" s="493" t="n">
        <v>0</v>
      </c>
      <c r="BW3820" s="493" t="n">
        <v>0</v>
      </c>
    </row>
    <row r="3821">
      <c r="A3821" t="inlineStr">
        <is>
          <t>[C9D3] Angiotensin-II 길항제 칼슘길항제 복합제</t>
        </is>
      </c>
      <c r="B3821" t="inlineStr">
        <is>
          <t>유니온</t>
        </is>
      </c>
      <c r="C3821" t="inlineStr">
        <is>
          <t>텔미듀엣</t>
        </is>
      </c>
      <c r="D3821" t="inlineStr">
        <is>
          <t>유니온</t>
        </is>
      </c>
      <c r="E3821" t="inlineStr">
        <is>
          <t>amlodipine besylate,  telmisartan</t>
        </is>
      </c>
      <c r="F3821" t="inlineStr">
        <is>
          <t>병원</t>
        </is>
      </c>
      <c r="G3821" t="inlineStr">
        <is>
          <t>Generic</t>
        </is>
      </c>
      <c r="H3821" s="493" t="n">
        <v>1723.18</v>
      </c>
      <c r="I3821" s="493" t="n">
        <v>2198.2</v>
      </c>
      <c r="J3821" s="493" t="n">
        <v>2381.1</v>
      </c>
      <c r="K3821" s="493" t="n">
        <v>4119.64</v>
      </c>
      <c r="L3821" s="493" t="n">
        <v>1699.36</v>
      </c>
      <c r="M3821" s="493" t="n">
        <v>1217.4</v>
      </c>
      <c r="N3821" s="493" t="n">
        <v>1796.64</v>
      </c>
      <c r="O3821" s="493" t="n">
        <v>861.08</v>
      </c>
      <c r="P3821" s="493" t="n">
        <v>1874.1</v>
      </c>
      <c r="Q3821" s="493" t="n">
        <v>1041.22</v>
      </c>
      <c r="R3821" s="493" t="n">
        <v>3172.44</v>
      </c>
      <c r="S3821" s="493" t="n">
        <v>436.2</v>
      </c>
      <c r="T3821" s="493" t="n">
        <v>926.1</v>
      </c>
      <c r="U3821" s="493" t="n">
        <v>728.4</v>
      </c>
      <c r="V3821" s="493" t="n">
        <v>2244.9</v>
      </c>
      <c r="W3821" s="493" t="n">
        <v>717</v>
      </c>
      <c r="X3821" s="493" t="n">
        <v>470.4</v>
      </c>
      <c r="Y3821" s="493" t="n">
        <v>1394.9</v>
      </c>
      <c r="Z3821" s="493" t="n">
        <v>1478.56</v>
      </c>
      <c r="AA3821" s="493" t="n">
        <v>915.48</v>
      </c>
      <c r="AB3821" s="493" t="n">
        <v>1300.8</v>
      </c>
      <c r="AC3821" s="493" t="n">
        <v>447.9</v>
      </c>
      <c r="AD3821" s="493" t="n">
        <v>1194</v>
      </c>
      <c r="AE3821" s="493" t="n">
        <v>1620.6</v>
      </c>
      <c r="AF3821" s="493" t="n">
        <v>180.3</v>
      </c>
      <c r="AG3821" s="493" t="n">
        <v>471</v>
      </c>
      <c r="AH3821" s="493" t="n">
        <v>905.4</v>
      </c>
      <c r="AI3821" s="493" t="n">
        <v>0</v>
      </c>
      <c r="AJ3821" s="493" t="n">
        <v>864.6</v>
      </c>
      <c r="AK3821" s="493" t="n">
        <v>197.4</v>
      </c>
      <c r="AL3821" s="493" t="n">
        <v>0</v>
      </c>
      <c r="AM3821" s="493" t="n">
        <v>1022.7</v>
      </c>
      <c r="AN3821" s="493" t="n">
        <v>1220.4</v>
      </c>
      <c r="AO3821" s="493" t="n">
        <v>0</v>
      </c>
      <c r="AP3821" s="493" t="n">
        <v>321.3</v>
      </c>
      <c r="AQ3821" s="493" t="n">
        <v>0</v>
      </c>
      <c r="AR3821" s="493" t="n">
        <v>0</v>
      </c>
      <c r="AS3821" s="493" t="n">
        <v>321.3</v>
      </c>
      <c r="AT3821" s="493" t="n">
        <v>0</v>
      </c>
      <c r="AU3821" s="493" t="n">
        <v>0</v>
      </c>
      <c r="AV3821" s="493" t="n">
        <v>0</v>
      </c>
      <c r="AW3821" s="493" t="n">
        <v>0</v>
      </c>
      <c r="AX3821" s="493" t="n">
        <v>0</v>
      </c>
      <c r="AY3821" s="493" t="n">
        <v>0</v>
      </c>
      <c r="AZ3821" s="493" t="n">
        <v>0</v>
      </c>
      <c r="BA3821" s="493" t="n">
        <v>0</v>
      </c>
      <c r="BB3821" s="493" t="n">
        <v>0</v>
      </c>
      <c r="BC3821" s="493" t="n">
        <v>0</v>
      </c>
      <c r="BD3821" s="493" t="n">
        <v>0</v>
      </c>
      <c r="BE3821" s="493" t="n">
        <v>0</v>
      </c>
      <c r="BF3821" s="493" t="n">
        <v>0</v>
      </c>
      <c r="BG3821" s="493" t="n">
        <v>0</v>
      </c>
      <c r="BH3821" s="493" t="n">
        <v>0</v>
      </c>
      <c r="BI3821" s="493" t="n">
        <v>0</v>
      </c>
      <c r="BJ3821" s="493" t="n">
        <v>0</v>
      </c>
      <c r="BK3821" s="493" t="n">
        <v>0</v>
      </c>
      <c r="BL3821" s="493" t="n">
        <v>0</v>
      </c>
      <c r="BM3821" s="493" t="n">
        <v>0</v>
      </c>
      <c r="BN3821" s="493" t="n">
        <v>0</v>
      </c>
      <c r="BO3821" s="493" t="n">
        <v>0</v>
      </c>
      <c r="BP3821" s="493" t="n">
        <v>0</v>
      </c>
      <c r="BQ3821" s="493" t="n">
        <v>0</v>
      </c>
      <c r="BR3821" s="493" t="n">
        <v>0</v>
      </c>
      <c r="BS3821" s="493" t="n">
        <v>0</v>
      </c>
      <c r="BT3821" s="493" t="n">
        <v>0</v>
      </c>
      <c r="BU3821" s="493" t="n">
        <v>0</v>
      </c>
      <c r="BV3821" s="493" t="n">
        <v>0</v>
      </c>
      <c r="BW3821" s="493" t="n">
        <v>0</v>
      </c>
    </row>
    <row r="3822">
      <c r="A3822" t="inlineStr">
        <is>
          <t>[C9D3] Angiotensin-II 길항제 칼슘길항제 복합제</t>
        </is>
      </c>
      <c r="B3822" t="inlineStr">
        <is>
          <t>유니온</t>
        </is>
      </c>
      <c r="C3822" t="inlineStr">
        <is>
          <t>텔미듀엣</t>
        </is>
      </c>
      <c r="D3822" t="inlineStr">
        <is>
          <t>유니온</t>
        </is>
      </c>
      <c r="E3822" t="inlineStr">
        <is>
          <t>amlodipine besylate,  telmisartan</t>
        </is>
      </c>
      <c r="F3822" t="inlineStr">
        <is>
          <t>의원</t>
        </is>
      </c>
      <c r="G3822" t="inlineStr">
        <is>
          <t>Generic</t>
        </is>
      </c>
      <c r="H3822" s="493" t="n">
        <v>110068.18</v>
      </c>
      <c r="I3822" s="493" t="n">
        <v>116349.14</v>
      </c>
      <c r="J3822" s="493" t="n">
        <v>123334.44</v>
      </c>
      <c r="K3822" s="493" t="n">
        <v>118094.97</v>
      </c>
      <c r="L3822" s="493" t="n">
        <v>112980.82</v>
      </c>
      <c r="M3822" s="493" t="n">
        <v>117476.25</v>
      </c>
      <c r="N3822" s="493" t="n">
        <v>118209.3</v>
      </c>
      <c r="O3822" s="493" t="n">
        <v>120401.12</v>
      </c>
      <c r="P3822" s="493" t="n">
        <v>107265.82</v>
      </c>
      <c r="Q3822" s="493" t="n">
        <v>111712.93</v>
      </c>
      <c r="R3822" s="493" t="n">
        <v>115652.19</v>
      </c>
      <c r="S3822" s="493" t="n">
        <v>127303.21</v>
      </c>
      <c r="T3822" s="493" t="n">
        <v>116578.38</v>
      </c>
      <c r="U3822" s="493" t="n">
        <v>114190.53</v>
      </c>
      <c r="V3822" s="493" t="n">
        <v>110522.37</v>
      </c>
      <c r="W3822" s="493" t="n">
        <v>122441.24</v>
      </c>
      <c r="X3822" s="493" t="n">
        <v>112518.74</v>
      </c>
      <c r="Y3822" s="493" t="n">
        <v>125324.05</v>
      </c>
      <c r="Z3822" s="493" t="n">
        <v>126175.98</v>
      </c>
      <c r="AA3822" s="493" t="n">
        <v>124934.1</v>
      </c>
      <c r="AB3822" s="493" t="n">
        <v>123539.81</v>
      </c>
      <c r="AC3822" s="493" t="n">
        <v>118866.77</v>
      </c>
      <c r="AD3822" s="493" t="n">
        <v>121785.95</v>
      </c>
      <c r="AE3822" s="493" t="n">
        <v>122704.1</v>
      </c>
      <c r="AF3822" s="493" t="n">
        <v>116329.77</v>
      </c>
      <c r="AG3822" s="493" t="n">
        <v>107610.41</v>
      </c>
      <c r="AH3822" s="493" t="n">
        <v>112255.14</v>
      </c>
      <c r="AI3822" s="493" t="n">
        <v>100227.72</v>
      </c>
      <c r="AJ3822" s="493" t="n">
        <v>115408.08</v>
      </c>
      <c r="AK3822" s="493" t="n">
        <v>111544.5</v>
      </c>
      <c r="AL3822" s="493" t="n">
        <v>105294.16</v>
      </c>
      <c r="AM3822" s="493" t="n">
        <v>85788.89999999999</v>
      </c>
      <c r="AN3822" s="493" t="n">
        <v>73018.21000000001</v>
      </c>
      <c r="AO3822" s="493" t="n">
        <v>66692.63</v>
      </c>
      <c r="AP3822" s="493" t="n">
        <v>46077.04</v>
      </c>
      <c r="AQ3822" s="493" t="n">
        <v>30450.8</v>
      </c>
      <c r="AR3822" s="493" t="n">
        <v>30720.38</v>
      </c>
      <c r="AS3822" s="493" t="n">
        <v>24430.23</v>
      </c>
      <c r="AT3822" s="493" t="n">
        <v>25266.71</v>
      </c>
      <c r="AU3822" s="493" t="n">
        <v>24215</v>
      </c>
      <c r="AV3822" s="493" t="n">
        <v>25782.9</v>
      </c>
      <c r="AW3822" s="493" t="n">
        <v>21819.45</v>
      </c>
      <c r="AX3822" s="493" t="n">
        <v>7476</v>
      </c>
      <c r="AY3822" s="493" t="n">
        <v>3680.4</v>
      </c>
      <c r="AZ3822" s="493" t="n">
        <v>2132.86</v>
      </c>
      <c r="BA3822" s="493" t="n">
        <v>3024.36</v>
      </c>
      <c r="BB3822" s="493" t="n">
        <v>0</v>
      </c>
      <c r="BC3822" s="493" t="n">
        <v>0</v>
      </c>
      <c r="BD3822" s="493" t="n">
        <v>0</v>
      </c>
      <c r="BE3822" s="493" t="n">
        <v>0</v>
      </c>
      <c r="BF3822" s="493" t="n">
        <v>0</v>
      </c>
      <c r="BG3822" s="493" t="n">
        <v>0</v>
      </c>
      <c r="BH3822" s="493" t="n">
        <v>0</v>
      </c>
      <c r="BI3822" s="493" t="n">
        <v>0</v>
      </c>
      <c r="BJ3822" s="493" t="n">
        <v>0</v>
      </c>
      <c r="BK3822" s="493" t="n">
        <v>0</v>
      </c>
      <c r="BL3822" s="493" t="n">
        <v>0</v>
      </c>
      <c r="BM3822" s="493" t="n">
        <v>0</v>
      </c>
      <c r="BN3822" s="493" t="n">
        <v>0</v>
      </c>
      <c r="BO3822" s="493" t="n">
        <v>0</v>
      </c>
      <c r="BP3822" s="493" t="n">
        <v>0</v>
      </c>
      <c r="BQ3822" s="493" t="n">
        <v>0</v>
      </c>
      <c r="BR3822" s="493" t="n">
        <v>0</v>
      </c>
      <c r="BS3822" s="493" t="n">
        <v>0</v>
      </c>
      <c r="BT3822" s="493" t="n">
        <v>0</v>
      </c>
      <c r="BU3822" s="493" t="n">
        <v>0</v>
      </c>
      <c r="BV3822" s="493" t="n">
        <v>0</v>
      </c>
      <c r="BW3822" s="493" t="n">
        <v>0</v>
      </c>
    </row>
    <row r="3823">
      <c r="A3823" t="inlineStr">
        <is>
          <t>[C9D3] Angiotensin-II 길항제 칼슘길항제 복합제</t>
        </is>
      </c>
      <c r="B3823" t="inlineStr">
        <is>
          <t>유니온</t>
        </is>
      </c>
      <c r="C3823" t="inlineStr">
        <is>
          <t>텔미듀엣</t>
        </is>
      </c>
      <c r="D3823" t="inlineStr">
        <is>
          <t>유니온</t>
        </is>
      </c>
      <c r="E3823" t="inlineStr">
        <is>
          <t>amlodipine besylate,  telmisartan</t>
        </is>
      </c>
      <c r="F3823" t="inlineStr">
        <is>
          <t>보건소</t>
        </is>
      </c>
      <c r="G3823" t="inlineStr">
        <is>
          <t>Generic</t>
        </is>
      </c>
      <c r="H3823" s="493" t="n">
        <v>833.4</v>
      </c>
      <c r="I3823" s="493" t="n">
        <v>436.8</v>
      </c>
      <c r="J3823" s="493" t="n">
        <v>696.6</v>
      </c>
      <c r="K3823" s="493" t="n">
        <v>1280.4</v>
      </c>
      <c r="L3823" s="493" t="n">
        <v>924</v>
      </c>
      <c r="M3823" s="493" t="n">
        <v>1005.6</v>
      </c>
      <c r="N3823" s="493" t="n">
        <v>1107</v>
      </c>
      <c r="O3823" s="493" t="n">
        <v>1398.9</v>
      </c>
      <c r="P3823" s="493" t="n">
        <v>1303.2</v>
      </c>
      <c r="Q3823" s="493" t="n">
        <v>748.2</v>
      </c>
      <c r="R3823" s="493" t="n">
        <v>1451.7</v>
      </c>
      <c r="S3823" s="493" t="n">
        <v>1516.4</v>
      </c>
      <c r="T3823" s="493" t="n">
        <v>808.5</v>
      </c>
      <c r="U3823" s="493" t="n">
        <v>1190.7</v>
      </c>
      <c r="V3823" s="493" t="n">
        <v>1375.2</v>
      </c>
      <c r="W3823" s="493" t="n">
        <v>960.3</v>
      </c>
      <c r="X3823" s="493" t="n">
        <v>1095</v>
      </c>
      <c r="Y3823" s="493" t="n">
        <v>1175.7</v>
      </c>
      <c r="Z3823" s="493" t="n">
        <v>1758.6</v>
      </c>
      <c r="AA3823" s="493" t="n">
        <v>936</v>
      </c>
      <c r="AB3823" s="493" t="n">
        <v>904.5</v>
      </c>
      <c r="AC3823" s="493" t="n">
        <v>1660.5</v>
      </c>
      <c r="AD3823" s="493" t="n">
        <v>2795.1</v>
      </c>
      <c r="AE3823" s="493" t="n">
        <v>1216.8</v>
      </c>
      <c r="AF3823" s="493" t="n">
        <v>1848.3</v>
      </c>
      <c r="AG3823" s="493" t="n">
        <v>1412.4</v>
      </c>
      <c r="AH3823" s="493" t="n">
        <v>1570.8</v>
      </c>
      <c r="AI3823" s="493" t="n">
        <v>1828.5</v>
      </c>
      <c r="AJ3823" s="493" t="n">
        <v>1740.9</v>
      </c>
      <c r="AK3823" s="493" t="n">
        <v>711.6</v>
      </c>
      <c r="AL3823" s="493" t="n">
        <v>1232.72</v>
      </c>
      <c r="AM3823" s="493" t="n">
        <v>1824.9</v>
      </c>
      <c r="AN3823" s="493" t="n">
        <v>1023.3</v>
      </c>
      <c r="AO3823" s="493" t="n">
        <v>326.4</v>
      </c>
      <c r="AP3823" s="493" t="n">
        <v>958.5</v>
      </c>
      <c r="AQ3823" s="493" t="n">
        <v>2092.2</v>
      </c>
      <c r="AR3823" s="493" t="n">
        <v>612</v>
      </c>
      <c r="AS3823" s="493" t="n">
        <v>216</v>
      </c>
      <c r="AT3823" s="493" t="n">
        <v>900</v>
      </c>
      <c r="AU3823" s="493" t="n">
        <v>126</v>
      </c>
      <c r="AV3823" s="493" t="n">
        <v>261.3</v>
      </c>
      <c r="AW3823" s="493" t="n">
        <v>1130.1</v>
      </c>
      <c r="AX3823" s="493" t="n">
        <v>64.8</v>
      </c>
      <c r="AY3823" s="493" t="n">
        <v>191.4</v>
      </c>
      <c r="AZ3823" s="493" t="n">
        <v>0</v>
      </c>
      <c r="BA3823" s="493" t="n">
        <v>1200.6</v>
      </c>
      <c r="BB3823" s="493" t="n">
        <v>0</v>
      </c>
      <c r="BC3823" s="493" t="n">
        <v>0</v>
      </c>
      <c r="BD3823" s="493" t="n">
        <v>0</v>
      </c>
      <c r="BE3823" s="493" t="n">
        <v>0</v>
      </c>
      <c r="BF3823" s="493" t="n">
        <v>0</v>
      </c>
      <c r="BG3823" s="493" t="n">
        <v>0</v>
      </c>
      <c r="BH3823" s="493" t="n">
        <v>0</v>
      </c>
      <c r="BI3823" s="493" t="n">
        <v>0</v>
      </c>
      <c r="BJ3823" s="493" t="n">
        <v>0</v>
      </c>
      <c r="BK3823" s="493" t="n">
        <v>0</v>
      </c>
      <c r="BL3823" s="493" t="n">
        <v>0</v>
      </c>
      <c r="BM3823" s="493" t="n">
        <v>0</v>
      </c>
      <c r="BN3823" s="493" t="n">
        <v>0</v>
      </c>
      <c r="BO3823" s="493" t="n">
        <v>0</v>
      </c>
      <c r="BP3823" s="493" t="n">
        <v>0</v>
      </c>
      <c r="BQ3823" s="493" t="n">
        <v>0</v>
      </c>
      <c r="BR3823" s="493" t="n">
        <v>0</v>
      </c>
      <c r="BS3823" s="493" t="n">
        <v>0</v>
      </c>
      <c r="BT3823" s="493" t="n">
        <v>0</v>
      </c>
      <c r="BU3823" s="493" t="n">
        <v>0</v>
      </c>
      <c r="BV3823" s="493" t="n">
        <v>0</v>
      </c>
      <c r="BW3823" s="493" t="n">
        <v>0</v>
      </c>
    </row>
    <row r="3824">
      <c r="A3824" t="inlineStr">
        <is>
          <t>[C9D3] Angiotensin-II 길항제 칼슘길항제 복합제</t>
        </is>
      </c>
      <c r="B3824" t="inlineStr">
        <is>
          <t>유영제약</t>
        </is>
      </c>
      <c r="C3824" t="inlineStr">
        <is>
          <t>듀오포지</t>
        </is>
      </c>
      <c r="D3824" t="inlineStr">
        <is>
          <t>유영제약</t>
        </is>
      </c>
      <c r="E3824" t="inlineStr">
        <is>
          <t>amlodipine besylate,  valsartan</t>
        </is>
      </c>
      <c r="F3824" t="inlineStr">
        <is>
          <t>상급종합병원</t>
        </is>
      </c>
      <c r="G3824" t="inlineStr">
        <is>
          <t>Generic</t>
        </is>
      </c>
      <c r="H3824" s="493" t="n">
        <v>0</v>
      </c>
      <c r="I3824" s="493" t="n">
        <v>0</v>
      </c>
      <c r="J3824" s="493" t="n">
        <v>0</v>
      </c>
      <c r="K3824" s="493" t="n">
        <v>0</v>
      </c>
      <c r="L3824" s="493" t="n">
        <v>0</v>
      </c>
      <c r="M3824" s="493" t="n">
        <v>0</v>
      </c>
      <c r="N3824" s="493" t="n">
        <v>0</v>
      </c>
      <c r="O3824" s="493" t="n">
        <v>0</v>
      </c>
      <c r="P3824" s="493" t="n">
        <v>0</v>
      </c>
      <c r="Q3824" s="493" t="n">
        <v>0</v>
      </c>
      <c r="R3824" s="493" t="n">
        <v>0</v>
      </c>
      <c r="S3824" s="493" t="n">
        <v>0</v>
      </c>
      <c r="T3824" s="493" t="n">
        <v>0</v>
      </c>
      <c r="U3824" s="493" t="n">
        <v>0</v>
      </c>
      <c r="V3824" s="493" t="n">
        <v>0</v>
      </c>
      <c r="W3824" s="493" t="n">
        <v>0</v>
      </c>
      <c r="X3824" s="493" t="n">
        <v>0</v>
      </c>
      <c r="Y3824" s="493" t="n">
        <v>0</v>
      </c>
      <c r="Z3824" s="493" t="n">
        <v>124.32</v>
      </c>
      <c r="AA3824" s="493" t="n">
        <v>0</v>
      </c>
      <c r="AB3824" s="493" t="n">
        <v>60.48</v>
      </c>
      <c r="AC3824" s="493" t="n">
        <v>0</v>
      </c>
      <c r="AD3824" s="493" t="n">
        <v>0</v>
      </c>
      <c r="AE3824" s="493" t="n">
        <v>0</v>
      </c>
      <c r="AF3824" s="493" t="n">
        <v>0</v>
      </c>
      <c r="AG3824" s="493" t="n">
        <v>0</v>
      </c>
      <c r="AH3824" s="493" t="n">
        <v>0</v>
      </c>
      <c r="AI3824" s="493" t="n">
        <v>0</v>
      </c>
      <c r="AJ3824" s="493" t="n">
        <v>0</v>
      </c>
      <c r="AK3824" s="493" t="n">
        <v>0</v>
      </c>
      <c r="AL3824" s="493" t="n">
        <v>0</v>
      </c>
      <c r="AM3824" s="493" t="n">
        <v>0</v>
      </c>
      <c r="AN3824" s="493" t="n">
        <v>0</v>
      </c>
      <c r="AO3824" s="493" t="n">
        <v>0</v>
      </c>
      <c r="AP3824" s="493" t="n">
        <v>0</v>
      </c>
      <c r="AQ3824" s="493" t="n">
        <v>0</v>
      </c>
      <c r="AR3824" s="493" t="n">
        <v>0</v>
      </c>
      <c r="AS3824" s="493" t="n">
        <v>0</v>
      </c>
      <c r="AT3824" s="493" t="n">
        <v>0</v>
      </c>
      <c r="AU3824" s="493" t="n">
        <v>0</v>
      </c>
      <c r="AV3824" s="493" t="n">
        <v>0</v>
      </c>
      <c r="AW3824" s="493" t="n">
        <v>0</v>
      </c>
      <c r="AX3824" s="493" t="n">
        <v>0</v>
      </c>
      <c r="AY3824" s="493" t="n">
        <v>0</v>
      </c>
      <c r="AZ3824" s="493" t="n">
        <v>0</v>
      </c>
      <c r="BA3824" s="493" t="n">
        <v>0</v>
      </c>
      <c r="BB3824" s="493" t="n">
        <v>0</v>
      </c>
      <c r="BC3824" s="493" t="n">
        <v>0</v>
      </c>
      <c r="BD3824" s="493" t="n">
        <v>0</v>
      </c>
      <c r="BE3824" s="493" t="n">
        <v>0</v>
      </c>
      <c r="BF3824" s="493" t="n">
        <v>0</v>
      </c>
      <c r="BG3824" s="493" t="n">
        <v>0</v>
      </c>
      <c r="BH3824" s="493" t="n">
        <v>0</v>
      </c>
      <c r="BI3824" s="493" t="n">
        <v>0</v>
      </c>
      <c r="BJ3824" s="493" t="n">
        <v>0</v>
      </c>
      <c r="BK3824" s="493" t="n">
        <v>0</v>
      </c>
      <c r="BL3824" s="493" t="n">
        <v>0</v>
      </c>
      <c r="BM3824" s="493" t="n">
        <v>0</v>
      </c>
      <c r="BN3824" s="493" t="n">
        <v>0</v>
      </c>
      <c r="BO3824" s="493" t="n">
        <v>0</v>
      </c>
      <c r="BP3824" s="493" t="n">
        <v>0</v>
      </c>
      <c r="BQ3824" s="493" t="n">
        <v>0</v>
      </c>
      <c r="BR3824" s="493" t="n">
        <v>0</v>
      </c>
      <c r="BS3824" s="493" t="n">
        <v>0</v>
      </c>
      <c r="BT3824" s="493" t="n">
        <v>0</v>
      </c>
      <c r="BU3824" s="493" t="n">
        <v>0</v>
      </c>
      <c r="BV3824" s="493" t="n">
        <v>0</v>
      </c>
      <c r="BW3824" s="493" t="n">
        <v>0</v>
      </c>
    </row>
    <row r="3825">
      <c r="A3825" t="inlineStr">
        <is>
          <t>[C9D3] Angiotensin-II 길항제 칼슘길항제 복합제</t>
        </is>
      </c>
      <c r="B3825" t="inlineStr">
        <is>
          <t>유영제약</t>
        </is>
      </c>
      <c r="C3825" t="inlineStr">
        <is>
          <t>듀오포지</t>
        </is>
      </c>
      <c r="D3825" t="inlineStr">
        <is>
          <t>유영제약</t>
        </is>
      </c>
      <c r="E3825" t="inlineStr">
        <is>
          <t>amlodipine besylate,  valsartan</t>
        </is>
      </c>
      <c r="F3825" t="inlineStr">
        <is>
          <t>종합병원</t>
        </is>
      </c>
      <c r="G3825" t="inlineStr">
        <is>
          <t>Generic</t>
        </is>
      </c>
      <c r="H3825" s="493" t="n">
        <v>296</v>
      </c>
      <c r="I3825" s="493" t="n">
        <v>944</v>
      </c>
      <c r="J3825" s="493" t="n">
        <v>542</v>
      </c>
      <c r="K3825" s="493" t="n">
        <v>896</v>
      </c>
      <c r="L3825" s="493" t="n">
        <v>2073.34</v>
      </c>
      <c r="M3825" s="493" t="n">
        <v>1311.4</v>
      </c>
      <c r="N3825" s="493" t="n">
        <v>1237.68</v>
      </c>
      <c r="O3825" s="493" t="n">
        <v>1044.42</v>
      </c>
      <c r="P3825" s="493" t="n">
        <v>989.74</v>
      </c>
      <c r="Q3825" s="493" t="n">
        <v>1095.88</v>
      </c>
      <c r="R3825" s="493" t="n">
        <v>1048.04</v>
      </c>
      <c r="S3825" s="493" t="n">
        <v>964.7</v>
      </c>
      <c r="T3825" s="493" t="n">
        <v>770</v>
      </c>
      <c r="U3825" s="493" t="n">
        <v>176</v>
      </c>
      <c r="V3825" s="493" t="n">
        <v>426.42</v>
      </c>
      <c r="W3825" s="493" t="n">
        <v>1085.36</v>
      </c>
      <c r="X3825" s="493" t="n">
        <v>605.16</v>
      </c>
      <c r="Y3825" s="493" t="n">
        <v>1199.05</v>
      </c>
      <c r="Z3825" s="493" t="n">
        <v>487.82</v>
      </c>
      <c r="AA3825" s="493" t="n">
        <v>801.26</v>
      </c>
      <c r="AB3825" s="493" t="n">
        <v>379.66</v>
      </c>
      <c r="AC3825" s="493" t="n">
        <v>1131.42</v>
      </c>
      <c r="AD3825" s="493" t="n">
        <v>584.45</v>
      </c>
      <c r="AE3825" s="493" t="n">
        <v>1063.33</v>
      </c>
      <c r="AF3825" s="493" t="n">
        <v>526.8200000000001</v>
      </c>
      <c r="AG3825" s="493" t="n">
        <v>533.8200000000001</v>
      </c>
      <c r="AH3825" s="493" t="n">
        <v>727.4</v>
      </c>
      <c r="AI3825" s="493" t="n">
        <v>507.47</v>
      </c>
      <c r="AJ3825" s="493" t="n">
        <v>7145.27</v>
      </c>
      <c r="AK3825" s="493" t="n">
        <v>10673.63</v>
      </c>
      <c r="AL3825" s="493" t="n">
        <v>7627.44</v>
      </c>
      <c r="AM3825" s="493" t="n">
        <v>7075.46</v>
      </c>
      <c r="AN3825" s="493" t="n">
        <v>6278.46</v>
      </c>
      <c r="AO3825" s="493" t="n">
        <v>7160.19</v>
      </c>
      <c r="AP3825" s="493" t="n">
        <v>6303.71</v>
      </c>
      <c r="AQ3825" s="493" t="n">
        <v>4948.34</v>
      </c>
      <c r="AR3825" s="493" t="n">
        <v>7583.13</v>
      </c>
      <c r="AS3825" s="493" t="n">
        <v>5636.7</v>
      </c>
      <c r="AT3825" s="493" t="n">
        <v>8012.27</v>
      </c>
      <c r="AU3825" s="493" t="n">
        <v>4802.92</v>
      </c>
      <c r="AV3825" s="493" t="n">
        <v>7998.41</v>
      </c>
      <c r="AW3825" s="493" t="n">
        <v>4426.92</v>
      </c>
      <c r="AX3825" s="493" t="n">
        <v>5075.37</v>
      </c>
      <c r="AY3825" s="493" t="n">
        <v>6746.85</v>
      </c>
      <c r="AZ3825" s="493" t="n">
        <v>7009.62</v>
      </c>
      <c r="BA3825" s="493" t="n">
        <v>6349.88</v>
      </c>
      <c r="BB3825" s="493" t="n">
        <v>7631.1</v>
      </c>
      <c r="BC3825" s="493" t="n">
        <v>10915.46</v>
      </c>
      <c r="BD3825" s="493" t="n">
        <v>9459.35</v>
      </c>
      <c r="BE3825" s="493" t="n">
        <v>7742.92</v>
      </c>
      <c r="BF3825" s="493" t="n">
        <v>6815.02</v>
      </c>
      <c r="BG3825" s="493" t="n">
        <v>10473.42</v>
      </c>
      <c r="BH3825" s="493" t="n">
        <v>8801.110000000001</v>
      </c>
      <c r="BI3825" s="493" t="n">
        <v>10989.72</v>
      </c>
      <c r="BJ3825" s="493" t="n">
        <v>7644.42</v>
      </c>
      <c r="BK3825" s="493" t="n">
        <v>12996.64</v>
      </c>
      <c r="BL3825" s="493" t="n">
        <v>11737.29</v>
      </c>
      <c r="BM3825" s="493" t="n">
        <v>5451.46</v>
      </c>
      <c r="BN3825" s="493" t="n">
        <v>10713.79</v>
      </c>
      <c r="BO3825" s="493" t="n">
        <v>7985.64</v>
      </c>
      <c r="BP3825" s="493" t="n">
        <v>9815.9</v>
      </c>
      <c r="BQ3825" s="493" t="n">
        <v>10029.66</v>
      </c>
      <c r="BR3825" s="493" t="n">
        <v>14980.21</v>
      </c>
      <c r="BS3825" s="493" t="n">
        <v>13812.44</v>
      </c>
      <c r="BT3825" s="493" t="n">
        <v>9026.219999999999</v>
      </c>
      <c r="BU3825" s="493" t="n">
        <v>19344.34</v>
      </c>
      <c r="BV3825" s="493" t="n">
        <v>12354</v>
      </c>
      <c r="BW3825" s="493" t="n">
        <v>8568.190000000001</v>
      </c>
    </row>
    <row r="3826">
      <c r="A3826" t="inlineStr">
        <is>
          <t>[C9D3] Angiotensin-II 길항제 칼슘길항제 복합제</t>
        </is>
      </c>
      <c r="B3826" t="inlineStr">
        <is>
          <t>유영제약</t>
        </is>
      </c>
      <c r="C3826" t="inlineStr">
        <is>
          <t>듀오포지</t>
        </is>
      </c>
      <c r="D3826" t="inlineStr">
        <is>
          <t>유영제약</t>
        </is>
      </c>
      <c r="E3826" t="inlineStr">
        <is>
          <t>amlodipine besylate,  valsartan</t>
        </is>
      </c>
      <c r="F3826" t="inlineStr">
        <is>
          <t>병원</t>
        </is>
      </c>
      <c r="G3826" t="inlineStr">
        <is>
          <t>Generic</t>
        </is>
      </c>
      <c r="H3826" s="493" t="n">
        <v>5194.6</v>
      </c>
      <c r="I3826" s="493" t="n">
        <v>9000.85</v>
      </c>
      <c r="J3826" s="493" t="n">
        <v>8625.85</v>
      </c>
      <c r="K3826" s="493" t="n">
        <v>5672.85</v>
      </c>
      <c r="L3826" s="493" t="n">
        <v>4611.8</v>
      </c>
      <c r="M3826" s="493" t="n">
        <v>5107.33</v>
      </c>
      <c r="N3826" s="493" t="n">
        <v>5140.3</v>
      </c>
      <c r="O3826" s="493" t="n">
        <v>3361.96</v>
      </c>
      <c r="P3826" s="493" t="n">
        <v>7077.9</v>
      </c>
      <c r="Q3826" s="493" t="n">
        <v>4073.55</v>
      </c>
      <c r="R3826" s="493" t="n">
        <v>2931</v>
      </c>
      <c r="S3826" s="493" t="n">
        <v>5277.32</v>
      </c>
      <c r="T3826" s="493" t="n">
        <v>3312.12</v>
      </c>
      <c r="U3826" s="493" t="n">
        <v>2796.66</v>
      </c>
      <c r="V3826" s="493" t="n">
        <v>4768.45</v>
      </c>
      <c r="W3826" s="493" t="n">
        <v>2955.96</v>
      </c>
      <c r="X3826" s="493" t="n">
        <v>3583.3</v>
      </c>
      <c r="Y3826" s="493" t="n">
        <v>5940.85</v>
      </c>
      <c r="Z3826" s="493" t="n">
        <v>3870.35</v>
      </c>
      <c r="AA3826" s="493" t="n">
        <v>2677.8</v>
      </c>
      <c r="AB3826" s="493" t="n">
        <v>9860.58</v>
      </c>
      <c r="AC3826" s="493" t="n">
        <v>6684.6</v>
      </c>
      <c r="AD3826" s="493" t="n">
        <v>6721.12</v>
      </c>
      <c r="AE3826" s="493" t="n">
        <v>13785.84</v>
      </c>
      <c r="AF3826" s="493" t="n">
        <v>7269.81</v>
      </c>
      <c r="AG3826" s="493" t="n">
        <v>10410.68</v>
      </c>
      <c r="AH3826" s="493" t="n">
        <v>10978.8</v>
      </c>
      <c r="AI3826" s="493" t="n">
        <v>6656.8</v>
      </c>
      <c r="AJ3826" s="493" t="n">
        <v>3215.7</v>
      </c>
      <c r="AK3826" s="493" t="n">
        <v>6409.65</v>
      </c>
      <c r="AL3826" s="493" t="n">
        <v>4355.85</v>
      </c>
      <c r="AM3826" s="493" t="n">
        <v>3195.9</v>
      </c>
      <c r="AN3826" s="493" t="n">
        <v>5579.8</v>
      </c>
      <c r="AO3826" s="493" t="n">
        <v>5544.3</v>
      </c>
      <c r="AP3826" s="493" t="n">
        <v>2347.8</v>
      </c>
      <c r="AQ3826" s="493" t="n">
        <v>5665.1</v>
      </c>
      <c r="AR3826" s="493" t="n">
        <v>2143.3</v>
      </c>
      <c r="AS3826" s="493" t="n">
        <v>3017.6</v>
      </c>
      <c r="AT3826" s="493" t="n">
        <v>2176.8</v>
      </c>
      <c r="AU3826" s="493" t="n">
        <v>1411.5</v>
      </c>
      <c r="AV3826" s="493" t="n">
        <v>818.4</v>
      </c>
      <c r="AW3826" s="493" t="n">
        <v>1206.3</v>
      </c>
      <c r="AX3826" s="493" t="n">
        <v>1079.4</v>
      </c>
      <c r="AY3826" s="493" t="n">
        <v>1083.6</v>
      </c>
      <c r="AZ3826" s="493" t="n">
        <v>1562.4</v>
      </c>
      <c r="BA3826" s="493" t="n">
        <v>492.42</v>
      </c>
      <c r="BB3826" s="493" t="n">
        <v>368.1</v>
      </c>
      <c r="BC3826" s="493" t="n">
        <v>610.2</v>
      </c>
      <c r="BD3826" s="493" t="n">
        <v>1090.8</v>
      </c>
      <c r="BE3826" s="493" t="n">
        <v>484.8</v>
      </c>
      <c r="BF3826" s="493" t="n">
        <v>364.2</v>
      </c>
      <c r="BG3826" s="493" t="n">
        <v>3113.7</v>
      </c>
      <c r="BH3826" s="493" t="n">
        <v>845.1</v>
      </c>
      <c r="BI3826" s="493" t="n">
        <v>2605.8</v>
      </c>
      <c r="BJ3826" s="493" t="n">
        <v>1741.5</v>
      </c>
      <c r="BK3826" s="493" t="n">
        <v>4084.5</v>
      </c>
      <c r="BL3826" s="493" t="n">
        <v>490.2</v>
      </c>
      <c r="BM3826" s="493" t="n">
        <v>5124.6</v>
      </c>
      <c r="BN3826" s="493" t="n">
        <v>4110.9</v>
      </c>
      <c r="BO3826" s="493" t="n">
        <v>13818.73</v>
      </c>
      <c r="BP3826" s="493" t="n">
        <v>12204.99</v>
      </c>
      <c r="BQ3826" s="493" t="n">
        <v>13608.6</v>
      </c>
      <c r="BR3826" s="493" t="n">
        <v>7066.43</v>
      </c>
      <c r="BS3826" s="493" t="n">
        <v>13002.04</v>
      </c>
      <c r="BT3826" s="493" t="n">
        <v>10422.24</v>
      </c>
      <c r="BU3826" s="493" t="n">
        <v>10959.64</v>
      </c>
      <c r="BV3826" s="493" t="n">
        <v>9386.49</v>
      </c>
      <c r="BW3826" s="493" t="n">
        <v>16751.13</v>
      </c>
    </row>
    <row r="3827">
      <c r="A3827" t="inlineStr">
        <is>
          <t>[C9D3] Angiotensin-II 길항제 칼슘길항제 복합제</t>
        </is>
      </c>
      <c r="B3827" t="inlineStr">
        <is>
          <t>유영제약</t>
        </is>
      </c>
      <c r="C3827" t="inlineStr">
        <is>
          <t>듀오포지</t>
        </is>
      </c>
      <c r="D3827" t="inlineStr">
        <is>
          <t>유영제약</t>
        </is>
      </c>
      <c r="E3827" t="inlineStr">
        <is>
          <t>amlodipine besylate,  valsartan</t>
        </is>
      </c>
      <c r="F3827" t="inlineStr">
        <is>
          <t>의원</t>
        </is>
      </c>
      <c r="G3827" t="inlineStr">
        <is>
          <t>Generic</t>
        </is>
      </c>
      <c r="H3827" s="493" t="n">
        <v>159609.86</v>
      </c>
      <c r="I3827" s="493" t="n">
        <v>140039.2</v>
      </c>
      <c r="J3827" s="493" t="n">
        <v>149490.22</v>
      </c>
      <c r="K3827" s="493" t="n">
        <v>156913.95</v>
      </c>
      <c r="L3827" s="493" t="n">
        <v>156674.58</v>
      </c>
      <c r="M3827" s="493" t="n">
        <v>150751.28</v>
      </c>
      <c r="N3827" s="493" t="n">
        <v>163998.9</v>
      </c>
      <c r="O3827" s="493" t="n">
        <v>161174.05</v>
      </c>
      <c r="P3827" s="493" t="n">
        <v>154522.79</v>
      </c>
      <c r="Q3827" s="493" t="n">
        <v>156556.59</v>
      </c>
      <c r="R3827" s="493" t="n">
        <v>156393.54</v>
      </c>
      <c r="S3827" s="493" t="n">
        <v>167561.28</v>
      </c>
      <c r="T3827" s="493" t="n">
        <v>156123.27</v>
      </c>
      <c r="U3827" s="493" t="n">
        <v>151833.96</v>
      </c>
      <c r="V3827" s="493" t="n">
        <v>166432.86</v>
      </c>
      <c r="W3827" s="493" t="n">
        <v>164432.14</v>
      </c>
      <c r="X3827" s="493" t="n">
        <v>171533.46</v>
      </c>
      <c r="Y3827" s="493" t="n">
        <v>164776.61</v>
      </c>
      <c r="Z3827" s="493" t="n">
        <v>158209.96</v>
      </c>
      <c r="AA3827" s="493" t="n">
        <v>158206.43</v>
      </c>
      <c r="AB3827" s="493" t="n">
        <v>143247.42</v>
      </c>
      <c r="AC3827" s="493" t="n">
        <v>148643.38</v>
      </c>
      <c r="AD3827" s="493" t="n">
        <v>147277.14</v>
      </c>
      <c r="AE3827" s="493" t="n">
        <v>159950.66</v>
      </c>
      <c r="AF3827" s="493" t="n">
        <v>150772.63</v>
      </c>
      <c r="AG3827" s="493" t="n">
        <v>139307.3</v>
      </c>
      <c r="AH3827" s="493" t="n">
        <v>161585.4</v>
      </c>
      <c r="AI3827" s="493" t="n">
        <v>148818.88</v>
      </c>
      <c r="AJ3827" s="493" t="n">
        <v>163728.18</v>
      </c>
      <c r="AK3827" s="493" t="n">
        <v>162010.44</v>
      </c>
      <c r="AL3827" s="493" t="n">
        <v>157771.24</v>
      </c>
      <c r="AM3827" s="493" t="n">
        <v>171848.07</v>
      </c>
      <c r="AN3827" s="493" t="n">
        <v>146556.14</v>
      </c>
      <c r="AO3827" s="493" t="n">
        <v>164455.87</v>
      </c>
      <c r="AP3827" s="493" t="n">
        <v>155298.23</v>
      </c>
      <c r="AQ3827" s="493" t="n">
        <v>170375.54</v>
      </c>
      <c r="AR3827" s="493" t="n">
        <v>161903.61</v>
      </c>
      <c r="AS3827" s="493" t="n">
        <v>168498.83</v>
      </c>
      <c r="AT3827" s="493" t="n">
        <v>153681.19</v>
      </c>
      <c r="AU3827" s="493" t="n">
        <v>169516.98</v>
      </c>
      <c r="AV3827" s="493" t="n">
        <v>166729.46</v>
      </c>
      <c r="AW3827" s="493" t="n">
        <v>164576.61</v>
      </c>
      <c r="AX3827" s="493" t="n">
        <v>166253.5</v>
      </c>
      <c r="AY3827" s="493" t="n">
        <v>175869.62</v>
      </c>
      <c r="AZ3827" s="493" t="n">
        <v>169087.33</v>
      </c>
      <c r="BA3827" s="493" t="n">
        <v>174178.13</v>
      </c>
      <c r="BB3827" s="493" t="n">
        <v>159204.41</v>
      </c>
      <c r="BC3827" s="493" t="n">
        <v>147198.12</v>
      </c>
      <c r="BD3827" s="493" t="n">
        <v>135151.3</v>
      </c>
      <c r="BE3827" s="493" t="n">
        <v>130002.19</v>
      </c>
      <c r="BF3827" s="493" t="n">
        <v>137929.83</v>
      </c>
      <c r="BG3827" s="493" t="n">
        <v>147403.62</v>
      </c>
      <c r="BH3827" s="493" t="n">
        <v>148015.63</v>
      </c>
      <c r="BI3827" s="493" t="n">
        <v>140468.43</v>
      </c>
      <c r="BJ3827" s="493" t="n">
        <v>155352.35</v>
      </c>
      <c r="BK3827" s="493" t="n">
        <v>150286.35</v>
      </c>
      <c r="BL3827" s="493" t="n">
        <v>157439.03</v>
      </c>
      <c r="BM3827" s="493" t="n">
        <v>133773.99</v>
      </c>
      <c r="BN3827" s="493" t="n">
        <v>134959.45</v>
      </c>
      <c r="BO3827" s="493" t="n">
        <v>110901.45</v>
      </c>
      <c r="BP3827" s="493" t="n">
        <v>134498.5</v>
      </c>
      <c r="BQ3827" s="493" t="n">
        <v>122998.95</v>
      </c>
      <c r="BR3827" s="493" t="n">
        <v>140118.56</v>
      </c>
      <c r="BS3827" s="493" t="n">
        <v>136130.02</v>
      </c>
      <c r="BT3827" s="493" t="n">
        <v>141744.75</v>
      </c>
      <c r="BU3827" s="493" t="n">
        <v>134207.15</v>
      </c>
      <c r="BV3827" s="493" t="n">
        <v>140808.46</v>
      </c>
      <c r="BW3827" s="493" t="n">
        <v>133432.39</v>
      </c>
    </row>
    <row r="3828">
      <c r="A3828" t="inlineStr">
        <is>
          <t>[C9D3] Angiotensin-II 길항제 칼슘길항제 복합제</t>
        </is>
      </c>
      <c r="B3828" t="inlineStr">
        <is>
          <t>유영제약</t>
        </is>
      </c>
      <c r="C3828" t="inlineStr">
        <is>
          <t>듀오포지</t>
        </is>
      </c>
      <c r="D3828" t="inlineStr">
        <is>
          <t>유영제약</t>
        </is>
      </c>
      <c r="E3828" t="inlineStr">
        <is>
          <t>amlodipine besylate,  valsartan</t>
        </is>
      </c>
      <c r="F3828" t="inlineStr">
        <is>
          <t>보건소</t>
        </is>
      </c>
      <c r="G3828" t="inlineStr">
        <is>
          <t>Generic</t>
        </is>
      </c>
      <c r="H3828" s="493" t="n">
        <v>16024.41</v>
      </c>
      <c r="I3828" s="493" t="n">
        <v>11456</v>
      </c>
      <c r="J3828" s="493" t="n">
        <v>18949.04</v>
      </c>
      <c r="K3828" s="493" t="n">
        <v>15636.3</v>
      </c>
      <c r="L3828" s="493" t="n">
        <v>6827.7</v>
      </c>
      <c r="M3828" s="493" t="n">
        <v>5952.29</v>
      </c>
      <c r="N3828" s="493" t="n">
        <v>10598.1</v>
      </c>
      <c r="O3828" s="493" t="n">
        <v>2723.7</v>
      </c>
      <c r="P3828" s="493" t="n">
        <v>2505.75</v>
      </c>
      <c r="Q3828" s="493" t="n">
        <v>11004.4</v>
      </c>
      <c r="R3828" s="493" t="n">
        <v>1891.2</v>
      </c>
      <c r="S3828" s="493" t="n">
        <v>4439</v>
      </c>
      <c r="T3828" s="493" t="n">
        <v>8341.98</v>
      </c>
      <c r="U3828" s="493" t="n">
        <v>883.5</v>
      </c>
      <c r="V3828" s="493" t="n">
        <v>1392.3</v>
      </c>
      <c r="W3828" s="493" t="n">
        <v>11940.75</v>
      </c>
      <c r="X3828" s="493" t="n">
        <v>1033.2</v>
      </c>
      <c r="Y3828" s="493" t="n">
        <v>4856.9</v>
      </c>
      <c r="Z3828" s="493" t="n">
        <v>8582.1</v>
      </c>
      <c r="AA3828" s="493" t="n">
        <v>1477.8</v>
      </c>
      <c r="AB3828" s="493" t="n">
        <v>12739.5</v>
      </c>
      <c r="AC3828" s="493" t="n">
        <v>2432.7</v>
      </c>
      <c r="AD3828" s="493" t="n">
        <v>1276.5</v>
      </c>
      <c r="AE3828" s="493" t="n">
        <v>17617.5</v>
      </c>
      <c r="AF3828" s="493" t="n">
        <v>1914.6</v>
      </c>
      <c r="AG3828" s="493" t="n">
        <v>927.9</v>
      </c>
      <c r="AH3828" s="493" t="n">
        <v>7944.3</v>
      </c>
      <c r="AI3828" s="493" t="n">
        <v>4985.1</v>
      </c>
      <c r="AJ3828" s="493" t="n">
        <v>9153.299999999999</v>
      </c>
      <c r="AK3828" s="493" t="n">
        <v>1292.9</v>
      </c>
      <c r="AL3828" s="493" t="n">
        <v>6149.1</v>
      </c>
      <c r="AM3828" s="493" t="n">
        <v>7655.4</v>
      </c>
      <c r="AN3828" s="493" t="n">
        <v>1147.35</v>
      </c>
      <c r="AO3828" s="493" t="n">
        <v>6675</v>
      </c>
      <c r="AP3828" s="493" t="n">
        <v>656.1</v>
      </c>
      <c r="AQ3828" s="493" t="n">
        <v>1643.1</v>
      </c>
      <c r="AR3828" s="493" t="n">
        <v>6939.9</v>
      </c>
      <c r="AS3828" s="493" t="n">
        <v>1156.2</v>
      </c>
      <c r="AT3828" s="493" t="n">
        <v>3011.7</v>
      </c>
      <c r="AU3828" s="493" t="n">
        <v>6696.3</v>
      </c>
      <c r="AV3828" s="493" t="n">
        <v>6190.2</v>
      </c>
      <c r="AW3828" s="493" t="n">
        <v>1999.8</v>
      </c>
      <c r="AX3828" s="493" t="n">
        <v>217.2</v>
      </c>
      <c r="AY3828" s="493" t="n">
        <v>19588.2</v>
      </c>
      <c r="AZ3828" s="493" t="n">
        <v>1128.3</v>
      </c>
      <c r="BA3828" s="493" t="n">
        <v>4922.4</v>
      </c>
      <c r="BB3828" s="493" t="n">
        <v>6299.1</v>
      </c>
      <c r="BC3828" s="493" t="n">
        <v>1327.2</v>
      </c>
      <c r="BD3828" s="493" t="n">
        <v>1938.9</v>
      </c>
      <c r="BE3828" s="493" t="n">
        <v>5777.4</v>
      </c>
      <c r="BF3828" s="493" t="n">
        <v>171</v>
      </c>
      <c r="BG3828" s="493" t="n">
        <v>1820.7</v>
      </c>
      <c r="BH3828" s="493" t="n">
        <v>5764.5</v>
      </c>
      <c r="BI3828" s="493" t="n">
        <v>10218.9</v>
      </c>
      <c r="BJ3828" s="493" t="n">
        <v>8291.67</v>
      </c>
      <c r="BK3828" s="493" t="n">
        <v>12137.4</v>
      </c>
      <c r="BL3828" s="493" t="n">
        <v>6573.6</v>
      </c>
      <c r="BM3828" s="493" t="n">
        <v>10177.5</v>
      </c>
      <c r="BN3828" s="493" t="n">
        <v>10688.22</v>
      </c>
      <c r="BO3828" s="493" t="n">
        <v>7146.27</v>
      </c>
      <c r="BP3828" s="493" t="n">
        <v>8139.14</v>
      </c>
      <c r="BQ3828" s="493" t="n">
        <v>7991.18</v>
      </c>
      <c r="BR3828" s="493" t="n">
        <v>6849.24</v>
      </c>
      <c r="BS3828" s="493" t="n">
        <v>10055.56</v>
      </c>
      <c r="BT3828" s="493" t="n">
        <v>9040.620000000001</v>
      </c>
      <c r="BU3828" s="493" t="n">
        <v>4935</v>
      </c>
      <c r="BV3828" s="493" t="n">
        <v>8631.9</v>
      </c>
      <c r="BW3828" s="493" t="n">
        <v>10809.06</v>
      </c>
    </row>
    <row r="3829">
      <c r="A3829" t="inlineStr">
        <is>
          <t>[C9D3] Angiotensin-II 길항제 칼슘길항제 복합제</t>
        </is>
      </c>
      <c r="B3829" t="inlineStr">
        <is>
          <t>유영제약</t>
        </is>
      </c>
      <c r="C3829" t="inlineStr">
        <is>
          <t>듀오포지</t>
        </is>
      </c>
      <c r="D3829" t="inlineStr">
        <is>
          <t>유영제약</t>
        </is>
      </c>
      <c r="E3829" t="inlineStr">
        <is>
          <t>amlodipine besylate,  valsartan</t>
        </is>
      </c>
      <c r="F3829" t="inlineStr">
        <is>
          <t>기타(치과의원, 치과병원 등)</t>
        </is>
      </c>
      <c r="G3829" t="inlineStr">
        <is>
          <t>Generic</t>
        </is>
      </c>
      <c r="H3829" s="493" t="n">
        <v>0</v>
      </c>
      <c r="I3829" s="493" t="n">
        <v>0</v>
      </c>
      <c r="J3829" s="493" t="n">
        <v>0</v>
      </c>
      <c r="K3829" s="493" t="n">
        <v>0</v>
      </c>
      <c r="L3829" s="493" t="n">
        <v>0</v>
      </c>
      <c r="M3829" s="493" t="n">
        <v>0</v>
      </c>
      <c r="N3829" s="493" t="n">
        <v>0</v>
      </c>
      <c r="O3829" s="493" t="n">
        <v>0</v>
      </c>
      <c r="P3829" s="493" t="n">
        <v>0</v>
      </c>
      <c r="Q3829" s="493" t="n">
        <v>0</v>
      </c>
      <c r="R3829" s="493" t="n">
        <v>0</v>
      </c>
      <c r="S3829" s="493" t="n">
        <v>0</v>
      </c>
      <c r="T3829" s="493" t="n">
        <v>0</v>
      </c>
      <c r="U3829" s="493" t="n">
        <v>0</v>
      </c>
      <c r="V3829" s="493" t="n">
        <v>0</v>
      </c>
      <c r="W3829" s="493" t="n">
        <v>0</v>
      </c>
      <c r="X3829" s="493" t="n">
        <v>0</v>
      </c>
      <c r="Y3829" s="493" t="n">
        <v>0</v>
      </c>
      <c r="Z3829" s="493" t="n">
        <v>0</v>
      </c>
      <c r="AA3829" s="493" t="n">
        <v>0</v>
      </c>
      <c r="AB3829" s="493" t="n">
        <v>0</v>
      </c>
      <c r="AC3829" s="493" t="n">
        <v>0</v>
      </c>
      <c r="AD3829" s="493" t="n">
        <v>0</v>
      </c>
      <c r="AE3829" s="493" t="n">
        <v>0</v>
      </c>
      <c r="AF3829" s="493" t="n">
        <v>0</v>
      </c>
      <c r="AG3829" s="493" t="n">
        <v>0</v>
      </c>
      <c r="AH3829" s="493" t="n">
        <v>0</v>
      </c>
      <c r="AI3829" s="493" t="n">
        <v>0</v>
      </c>
      <c r="AJ3829" s="493" t="n">
        <v>0</v>
      </c>
      <c r="AK3829" s="493" t="n">
        <v>0</v>
      </c>
      <c r="AL3829" s="493" t="n">
        <v>0</v>
      </c>
      <c r="AM3829" s="493" t="n">
        <v>0</v>
      </c>
      <c r="AN3829" s="493" t="n">
        <v>0</v>
      </c>
      <c r="AO3829" s="493" t="n">
        <v>0</v>
      </c>
      <c r="AP3829" s="493" t="n">
        <v>0</v>
      </c>
      <c r="AQ3829" s="493" t="n">
        <v>0</v>
      </c>
      <c r="AR3829" s="493" t="n">
        <v>0</v>
      </c>
      <c r="AS3829" s="493" t="n">
        <v>0</v>
      </c>
      <c r="AT3829" s="493" t="n">
        <v>0</v>
      </c>
      <c r="AU3829" s="493" t="n">
        <v>0</v>
      </c>
      <c r="AV3829" s="493" t="n">
        <v>0</v>
      </c>
      <c r="AW3829" s="493" t="n">
        <v>0</v>
      </c>
      <c r="AX3829" s="493" t="n">
        <v>0</v>
      </c>
      <c r="AY3829" s="493" t="n">
        <v>0</v>
      </c>
      <c r="AZ3829" s="493" t="n">
        <v>0</v>
      </c>
      <c r="BA3829" s="493" t="n">
        <v>0</v>
      </c>
      <c r="BB3829" s="493" t="n">
        <v>0</v>
      </c>
      <c r="BC3829" s="493" t="n">
        <v>0</v>
      </c>
      <c r="BD3829" s="493" t="n">
        <v>0</v>
      </c>
      <c r="BE3829" s="493" t="n">
        <v>165.3</v>
      </c>
      <c r="BF3829" s="493" t="n">
        <v>0</v>
      </c>
      <c r="BG3829" s="493" t="n">
        <v>0</v>
      </c>
      <c r="BH3829" s="493" t="n">
        <v>0</v>
      </c>
      <c r="BI3829" s="493" t="n">
        <v>0</v>
      </c>
      <c r="BJ3829" s="493" t="n">
        <v>0</v>
      </c>
      <c r="BK3829" s="493" t="n">
        <v>0</v>
      </c>
      <c r="BL3829" s="493" t="n">
        <v>0</v>
      </c>
      <c r="BM3829" s="493" t="n">
        <v>0</v>
      </c>
      <c r="BN3829" s="493" t="n">
        <v>0</v>
      </c>
      <c r="BO3829" s="493" t="n">
        <v>0</v>
      </c>
      <c r="BP3829" s="493" t="n">
        <v>0</v>
      </c>
      <c r="BQ3829" s="493" t="n">
        <v>0</v>
      </c>
      <c r="BR3829" s="493" t="n">
        <v>0</v>
      </c>
      <c r="BS3829" s="493" t="n">
        <v>0</v>
      </c>
      <c r="BT3829" s="493" t="n">
        <v>0</v>
      </c>
      <c r="BU3829" s="493" t="n">
        <v>0</v>
      </c>
      <c r="BV3829" s="493" t="n">
        <v>0</v>
      </c>
      <c r="BW3829" s="493" t="n">
        <v>0</v>
      </c>
    </row>
    <row r="3830">
      <c r="A3830" t="inlineStr">
        <is>
          <t>[C9D3] Angiotensin-II 길항제 칼슘길항제 복합제</t>
        </is>
      </c>
      <c r="B3830" t="inlineStr">
        <is>
          <t>유한양행</t>
        </is>
      </c>
      <c r="C3830" t="inlineStr">
        <is>
          <t>트루셋</t>
        </is>
      </c>
      <c r="D3830" t="inlineStr">
        <is>
          <t>유한양행</t>
        </is>
      </c>
      <c r="E3830" t="inlineStr">
        <is>
          <t>amlodipine besylate,  chlorthalidone,  telmisartan</t>
        </is>
      </c>
      <c r="F3830" t="inlineStr">
        <is>
          <t>상급종합병원</t>
        </is>
      </c>
      <c r="G3830" t="inlineStr">
        <is>
          <t>Generic</t>
        </is>
      </c>
      <c r="H3830" s="493" t="n">
        <v>71085.64</v>
      </c>
      <c r="I3830" s="493" t="n">
        <v>52973.79</v>
      </c>
      <c r="J3830" s="493" t="n">
        <v>66774.22</v>
      </c>
      <c r="K3830" s="493" t="n">
        <v>73810.73</v>
      </c>
      <c r="L3830" s="493" t="n">
        <v>61583.83</v>
      </c>
      <c r="M3830" s="493" t="n">
        <v>85103.94</v>
      </c>
      <c r="N3830" s="493" t="n">
        <v>87553.34</v>
      </c>
      <c r="O3830" s="493" t="n">
        <v>64185.04</v>
      </c>
      <c r="P3830" s="493" t="n">
        <v>67942.85000000001</v>
      </c>
      <c r="Q3830" s="493" t="n">
        <v>76779.89999999999</v>
      </c>
      <c r="R3830" s="493" t="n">
        <v>74934.96000000001</v>
      </c>
      <c r="S3830" s="493" t="n">
        <v>88218.8</v>
      </c>
      <c r="T3830" s="493" t="n">
        <v>46573.61</v>
      </c>
      <c r="U3830" s="493" t="n">
        <v>90835.42</v>
      </c>
      <c r="V3830" s="493" t="n">
        <v>87858.25999999999</v>
      </c>
      <c r="W3830" s="493" t="n">
        <v>80417.38</v>
      </c>
      <c r="X3830" s="493" t="n">
        <v>80895.61</v>
      </c>
      <c r="Y3830" s="493" t="n">
        <v>90483.99000000001</v>
      </c>
      <c r="Z3830" s="493" t="n">
        <v>79148.95</v>
      </c>
      <c r="AA3830" s="493" t="n">
        <v>92944.63</v>
      </c>
      <c r="AB3830" s="493" t="n">
        <v>69033.25</v>
      </c>
      <c r="AC3830" s="493" t="n">
        <v>90360.44</v>
      </c>
      <c r="AD3830" s="493" t="n">
        <v>110338.24</v>
      </c>
      <c r="AE3830" s="493" t="n">
        <v>98178.16</v>
      </c>
      <c r="AF3830" s="493" t="n">
        <v>76803.97</v>
      </c>
      <c r="AG3830" s="493" t="n">
        <v>72822.05</v>
      </c>
      <c r="AH3830" s="493" t="n">
        <v>90523.92</v>
      </c>
      <c r="AI3830" s="493" t="n">
        <v>94730.67999999999</v>
      </c>
      <c r="AJ3830" s="493" t="n">
        <v>100212.93</v>
      </c>
      <c r="AK3830" s="493" t="n">
        <v>86340.35000000001</v>
      </c>
      <c r="AL3830" s="493" t="n">
        <v>88125.73</v>
      </c>
      <c r="AM3830" s="493" t="n">
        <v>90875.03</v>
      </c>
      <c r="AN3830" s="493" t="n">
        <v>80820.03</v>
      </c>
      <c r="AO3830" s="493" t="n">
        <v>66051.2</v>
      </c>
      <c r="AP3830" s="493" t="n">
        <v>101813.06</v>
      </c>
      <c r="AQ3830" s="493" t="n">
        <v>118890.68</v>
      </c>
      <c r="AR3830" s="493" t="n">
        <v>91651.37</v>
      </c>
      <c r="AS3830" s="493" t="n">
        <v>100738.66</v>
      </c>
      <c r="AT3830" s="493" t="n">
        <v>114357.59</v>
      </c>
      <c r="AU3830" s="493" t="n">
        <v>112882.64</v>
      </c>
      <c r="AV3830" s="493" t="n">
        <v>117505.26</v>
      </c>
      <c r="AW3830" s="493" t="n">
        <v>124557.03</v>
      </c>
      <c r="AX3830" s="493" t="n">
        <v>123587.76</v>
      </c>
      <c r="AY3830" s="493" t="n">
        <v>100964.13</v>
      </c>
      <c r="AZ3830" s="493" t="n">
        <v>97165.66</v>
      </c>
      <c r="BA3830" s="493" t="n">
        <v>118267.75</v>
      </c>
      <c r="BB3830" s="493" t="n">
        <v>95704.67</v>
      </c>
      <c r="BC3830" s="493" t="n">
        <v>124101.52</v>
      </c>
      <c r="BD3830" s="493" t="n">
        <v>112384.58</v>
      </c>
      <c r="BE3830" s="493" t="n">
        <v>106500.24</v>
      </c>
      <c r="BF3830" s="493" t="n">
        <v>100171.84</v>
      </c>
      <c r="BG3830" s="493" t="n">
        <v>97605.84</v>
      </c>
      <c r="BH3830" s="493" t="n">
        <v>104868.55</v>
      </c>
      <c r="BI3830" s="493" t="n">
        <v>98111.09</v>
      </c>
      <c r="BJ3830" s="493" t="n">
        <v>91303.53</v>
      </c>
      <c r="BK3830" s="493" t="n">
        <v>109660.55</v>
      </c>
      <c r="BL3830" s="493" t="n">
        <v>94892.00999999999</v>
      </c>
      <c r="BM3830" s="493" t="n">
        <v>62505.45</v>
      </c>
      <c r="BN3830" s="493" t="n">
        <v>106274.06</v>
      </c>
      <c r="BO3830" s="493" t="n">
        <v>106900</v>
      </c>
      <c r="BP3830" s="493" t="n">
        <v>95954.69</v>
      </c>
      <c r="BQ3830" s="493" t="n">
        <v>81205.05</v>
      </c>
      <c r="BR3830" s="493" t="n">
        <v>132615.7</v>
      </c>
      <c r="BS3830" s="493" t="n">
        <v>99802.53999999999</v>
      </c>
      <c r="BT3830" s="493" t="n">
        <v>115671.76</v>
      </c>
      <c r="BU3830" s="493" t="n">
        <v>96287.03999999999</v>
      </c>
      <c r="BV3830" s="493" t="n">
        <v>138932.6</v>
      </c>
      <c r="BW3830" s="493" t="n">
        <v>103502.7</v>
      </c>
    </row>
    <row r="3831">
      <c r="A3831" t="inlineStr">
        <is>
          <t>[C9D3] Angiotensin-II 길항제 칼슘길항제 복합제</t>
        </is>
      </c>
      <c r="B3831" t="inlineStr">
        <is>
          <t>유한양행</t>
        </is>
      </c>
      <c r="C3831" t="inlineStr">
        <is>
          <t>트루셋</t>
        </is>
      </c>
      <c r="D3831" t="inlineStr">
        <is>
          <t>유한양행</t>
        </is>
      </c>
      <c r="E3831" t="inlineStr">
        <is>
          <t>amlodipine besylate,  chlorthalidone,  telmisartan</t>
        </is>
      </c>
      <c r="F3831" t="inlineStr">
        <is>
          <t>종합병원</t>
        </is>
      </c>
      <c r="G3831" t="inlineStr">
        <is>
          <t>Generic</t>
        </is>
      </c>
      <c r="H3831" s="493" t="n">
        <v>48238.78</v>
      </c>
      <c r="I3831" s="493" t="n">
        <v>55638.89</v>
      </c>
      <c r="J3831" s="493" t="n">
        <v>68489.24000000001</v>
      </c>
      <c r="K3831" s="493" t="n">
        <v>80416.17999999999</v>
      </c>
      <c r="L3831" s="493" t="n">
        <v>64848.05</v>
      </c>
      <c r="M3831" s="493" t="n">
        <v>84459.25999999999</v>
      </c>
      <c r="N3831" s="493" t="n">
        <v>72810.3</v>
      </c>
      <c r="O3831" s="493" t="n">
        <v>80483.8</v>
      </c>
      <c r="P3831" s="493" t="n">
        <v>72904.75999999999</v>
      </c>
      <c r="Q3831" s="493" t="n">
        <v>80412.31</v>
      </c>
      <c r="R3831" s="493" t="n">
        <v>95232.47</v>
      </c>
      <c r="S3831" s="493" t="n">
        <v>100418.08</v>
      </c>
      <c r="T3831" s="493" t="n">
        <v>103935.83</v>
      </c>
      <c r="U3831" s="493" t="n">
        <v>98362.17</v>
      </c>
      <c r="V3831" s="493" t="n">
        <v>124012.82</v>
      </c>
      <c r="W3831" s="493" t="n">
        <v>102589.62</v>
      </c>
      <c r="X3831" s="493" t="n">
        <v>117428.14</v>
      </c>
      <c r="Y3831" s="493" t="n">
        <v>116170.58</v>
      </c>
      <c r="Z3831" s="493" t="n">
        <v>125179.88</v>
      </c>
      <c r="AA3831" s="493" t="n">
        <v>114813.62</v>
      </c>
      <c r="AB3831" s="493" t="n">
        <v>117655.67</v>
      </c>
      <c r="AC3831" s="493" t="n">
        <v>129703.62</v>
      </c>
      <c r="AD3831" s="493" t="n">
        <v>139792.83</v>
      </c>
      <c r="AE3831" s="493" t="n">
        <v>137846.46</v>
      </c>
      <c r="AF3831" s="493" t="n">
        <v>151817.29</v>
      </c>
      <c r="AG3831" s="493" t="n">
        <v>138825.72</v>
      </c>
      <c r="AH3831" s="493" t="n">
        <v>156397.92</v>
      </c>
      <c r="AI3831" s="493" t="n">
        <v>154483.58</v>
      </c>
      <c r="AJ3831" s="493" t="n">
        <v>151845.19</v>
      </c>
      <c r="AK3831" s="493" t="n">
        <v>154522.19</v>
      </c>
      <c r="AL3831" s="493" t="n">
        <v>143845.44</v>
      </c>
      <c r="AM3831" s="493" t="n">
        <v>146063.21</v>
      </c>
      <c r="AN3831" s="493" t="n">
        <v>157592.83</v>
      </c>
      <c r="AO3831" s="493" t="n">
        <v>149665.65</v>
      </c>
      <c r="AP3831" s="493" t="n">
        <v>165458.2</v>
      </c>
      <c r="AQ3831" s="493" t="n">
        <v>177175.47</v>
      </c>
      <c r="AR3831" s="493" t="n">
        <v>128427.89</v>
      </c>
      <c r="AS3831" s="493" t="n">
        <v>156466.43</v>
      </c>
      <c r="AT3831" s="493" t="n">
        <v>190131.98</v>
      </c>
      <c r="AU3831" s="493" t="n">
        <v>164804.77</v>
      </c>
      <c r="AV3831" s="493" t="n">
        <v>190903.71</v>
      </c>
      <c r="AW3831" s="493" t="n">
        <v>158224.46</v>
      </c>
      <c r="AX3831" s="493" t="n">
        <v>192936.58</v>
      </c>
      <c r="AY3831" s="493" t="n">
        <v>176702.08</v>
      </c>
      <c r="AZ3831" s="493" t="n">
        <v>161167.34</v>
      </c>
      <c r="BA3831" s="493" t="n">
        <v>186506.02</v>
      </c>
      <c r="BB3831" s="493" t="n">
        <v>175596.87</v>
      </c>
      <c r="BC3831" s="493" t="n">
        <v>187224.91</v>
      </c>
      <c r="BD3831" s="493" t="n">
        <v>176040.77</v>
      </c>
      <c r="BE3831" s="493" t="n">
        <v>178499.72</v>
      </c>
      <c r="BF3831" s="493" t="n">
        <v>181527.26</v>
      </c>
      <c r="BG3831" s="493" t="n">
        <v>171011.4</v>
      </c>
      <c r="BH3831" s="493" t="n">
        <v>163379.35</v>
      </c>
      <c r="BI3831" s="493" t="n">
        <v>181762.5</v>
      </c>
      <c r="BJ3831" s="493" t="n">
        <v>187376.68</v>
      </c>
      <c r="BK3831" s="493" t="n">
        <v>173922.41</v>
      </c>
      <c r="BL3831" s="493" t="n">
        <v>189737.87</v>
      </c>
      <c r="BM3831" s="493" t="n">
        <v>155582.11</v>
      </c>
      <c r="BN3831" s="493" t="n">
        <v>157745.33</v>
      </c>
      <c r="BO3831" s="493" t="n">
        <v>188305.29</v>
      </c>
      <c r="BP3831" s="493" t="n">
        <v>175535.24</v>
      </c>
      <c r="BQ3831" s="493" t="n">
        <v>157093.23</v>
      </c>
      <c r="BR3831" s="493" t="n">
        <v>194870.02</v>
      </c>
      <c r="BS3831" s="493" t="n">
        <v>200118.6</v>
      </c>
      <c r="BT3831" s="493" t="n">
        <v>183405.13</v>
      </c>
      <c r="BU3831" s="493" t="n">
        <v>176615.93</v>
      </c>
      <c r="BV3831" s="493" t="n">
        <v>201031.14</v>
      </c>
      <c r="BW3831" s="493" t="n">
        <v>165814.1</v>
      </c>
    </row>
    <row r="3832">
      <c r="A3832" t="inlineStr">
        <is>
          <t>[C9D3] Angiotensin-II 길항제 칼슘길항제 복합제</t>
        </is>
      </c>
      <c r="B3832" t="inlineStr">
        <is>
          <t>유한양행</t>
        </is>
      </c>
      <c r="C3832" t="inlineStr">
        <is>
          <t>트루셋</t>
        </is>
      </c>
      <c r="D3832" t="inlineStr">
        <is>
          <t>유한양행</t>
        </is>
      </c>
      <c r="E3832" t="inlineStr">
        <is>
          <t>amlodipine besylate,  chlorthalidone,  telmisartan</t>
        </is>
      </c>
      <c r="F3832" t="inlineStr">
        <is>
          <t>병원</t>
        </is>
      </c>
      <c r="G3832" t="inlineStr">
        <is>
          <t>Generic</t>
        </is>
      </c>
      <c r="H3832" s="493" t="n">
        <v>88543.89999999999</v>
      </c>
      <c r="I3832" s="493" t="n">
        <v>90961.88</v>
      </c>
      <c r="J3832" s="493" t="n">
        <v>104101.41</v>
      </c>
      <c r="K3832" s="493" t="n">
        <v>96480.39999999999</v>
      </c>
      <c r="L3832" s="493" t="n">
        <v>90762.98</v>
      </c>
      <c r="M3832" s="493" t="n">
        <v>95794.52</v>
      </c>
      <c r="N3832" s="493" t="n">
        <v>84994.96000000001</v>
      </c>
      <c r="O3832" s="493" t="n">
        <v>88939.8</v>
      </c>
      <c r="P3832" s="493" t="n">
        <v>99914.50999999999</v>
      </c>
      <c r="Q3832" s="493" t="n">
        <v>89375.73</v>
      </c>
      <c r="R3832" s="493" t="n">
        <v>97089.45</v>
      </c>
      <c r="S3832" s="493" t="n">
        <v>108984.99</v>
      </c>
      <c r="T3832" s="493" t="n">
        <v>92692.02</v>
      </c>
      <c r="U3832" s="493" t="n">
        <v>82739.85000000001</v>
      </c>
      <c r="V3832" s="493" t="n">
        <v>95077.34</v>
      </c>
      <c r="W3832" s="493" t="n">
        <v>93374.02</v>
      </c>
      <c r="X3832" s="493" t="n">
        <v>97672.16</v>
      </c>
      <c r="Y3832" s="493" t="n">
        <v>100842.4</v>
      </c>
      <c r="Z3832" s="493" t="n">
        <v>87215.21000000001</v>
      </c>
      <c r="AA3832" s="493" t="n">
        <v>112085.27</v>
      </c>
      <c r="AB3832" s="493" t="n">
        <v>83206.53</v>
      </c>
      <c r="AC3832" s="493" t="n">
        <v>103023.46</v>
      </c>
      <c r="AD3832" s="493" t="n">
        <v>106714.2</v>
      </c>
      <c r="AE3832" s="493" t="n">
        <v>113958.9</v>
      </c>
      <c r="AF3832" s="493" t="n">
        <v>99747.71000000001</v>
      </c>
      <c r="AG3832" s="493" t="n">
        <v>116222.9</v>
      </c>
      <c r="AH3832" s="493" t="n">
        <v>108162.98</v>
      </c>
      <c r="AI3832" s="493" t="n">
        <v>92281.03</v>
      </c>
      <c r="AJ3832" s="493" t="n">
        <v>111044.23</v>
      </c>
      <c r="AK3832" s="493" t="n">
        <v>95924.3</v>
      </c>
      <c r="AL3832" s="493" t="n">
        <v>88224.36</v>
      </c>
      <c r="AM3832" s="493" t="n">
        <v>103650.74</v>
      </c>
      <c r="AN3832" s="493" t="n">
        <v>86410.45</v>
      </c>
      <c r="AO3832" s="493" t="n">
        <v>96049.42</v>
      </c>
      <c r="AP3832" s="493" t="n">
        <v>103604.53</v>
      </c>
      <c r="AQ3832" s="493" t="n">
        <v>99336.28</v>
      </c>
      <c r="AR3832" s="493" t="n">
        <v>98145.14</v>
      </c>
      <c r="AS3832" s="493" t="n">
        <v>106517.02</v>
      </c>
      <c r="AT3832" s="493" t="n">
        <v>105767.76</v>
      </c>
      <c r="AU3832" s="493" t="n">
        <v>96940.35000000001</v>
      </c>
      <c r="AV3832" s="493" t="n">
        <v>110564.82</v>
      </c>
      <c r="AW3832" s="493" t="n">
        <v>91948.75</v>
      </c>
      <c r="AX3832" s="493" t="n">
        <v>106098.85</v>
      </c>
      <c r="AY3832" s="493" t="n">
        <v>99446.61</v>
      </c>
      <c r="AZ3832" s="493" t="n">
        <v>96285.24000000001</v>
      </c>
      <c r="BA3832" s="493" t="n">
        <v>121100.46</v>
      </c>
      <c r="BB3832" s="493" t="n">
        <v>90954.72</v>
      </c>
      <c r="BC3832" s="493" t="n">
        <v>106766.28</v>
      </c>
      <c r="BD3832" s="493" t="n">
        <v>97561.53999999999</v>
      </c>
      <c r="BE3832" s="493" t="n">
        <v>117704.78</v>
      </c>
      <c r="BF3832" s="493" t="n">
        <v>88667.25999999999</v>
      </c>
      <c r="BG3832" s="493" t="n">
        <v>114777.71</v>
      </c>
      <c r="BH3832" s="493" t="n">
        <v>114382.97</v>
      </c>
      <c r="BI3832" s="493" t="n">
        <v>95071.87</v>
      </c>
      <c r="BJ3832" s="493" t="n">
        <v>134206.3</v>
      </c>
      <c r="BK3832" s="493" t="n">
        <v>110309.53</v>
      </c>
      <c r="BL3832" s="493" t="n">
        <v>116794.1</v>
      </c>
      <c r="BM3832" s="493" t="n">
        <v>117642.12</v>
      </c>
      <c r="BN3832" s="493" t="n">
        <v>120999.34</v>
      </c>
      <c r="BO3832" s="493" t="n">
        <v>120667.25</v>
      </c>
      <c r="BP3832" s="493" t="n">
        <v>125471.57</v>
      </c>
      <c r="BQ3832" s="493" t="n">
        <v>126790.5</v>
      </c>
      <c r="BR3832" s="493" t="n">
        <v>150497.9</v>
      </c>
      <c r="BS3832" s="493" t="n">
        <v>137953.44</v>
      </c>
      <c r="BT3832" s="493" t="n">
        <v>156963.24</v>
      </c>
      <c r="BU3832" s="493" t="n">
        <v>137243.06</v>
      </c>
      <c r="BV3832" s="493" t="n">
        <v>168938.28</v>
      </c>
      <c r="BW3832" s="493" t="n">
        <v>135423.51</v>
      </c>
    </row>
    <row r="3833">
      <c r="A3833" t="inlineStr">
        <is>
          <t>[C9D3] Angiotensin-II 길항제 칼슘길항제 복합제</t>
        </is>
      </c>
      <c r="B3833" t="inlineStr">
        <is>
          <t>유한양행</t>
        </is>
      </c>
      <c r="C3833" t="inlineStr">
        <is>
          <t>트루셋</t>
        </is>
      </c>
      <c r="D3833" t="inlineStr">
        <is>
          <t>유한양행</t>
        </is>
      </c>
      <c r="E3833" t="inlineStr">
        <is>
          <t>amlodipine besylate,  chlorthalidone,  telmisartan</t>
        </is>
      </c>
      <c r="F3833" t="inlineStr">
        <is>
          <t>의원</t>
        </is>
      </c>
      <c r="G3833" t="inlineStr">
        <is>
          <t>Generic</t>
        </is>
      </c>
      <c r="H3833" s="493" t="n">
        <v>1097972.75</v>
      </c>
      <c r="I3833" s="493" t="n">
        <v>1088210.45</v>
      </c>
      <c r="J3833" s="493" t="n">
        <v>1231277.89</v>
      </c>
      <c r="K3833" s="493" t="n">
        <v>1203615.27</v>
      </c>
      <c r="L3833" s="493" t="n">
        <v>1239937.01</v>
      </c>
      <c r="M3833" s="493" t="n">
        <v>1263115.08</v>
      </c>
      <c r="N3833" s="493" t="n">
        <v>1295896.91</v>
      </c>
      <c r="O3833" s="493" t="n">
        <v>1261971.43</v>
      </c>
      <c r="P3833" s="493" t="n">
        <v>1238919.16</v>
      </c>
      <c r="Q3833" s="493" t="n">
        <v>1277618.46</v>
      </c>
      <c r="R3833" s="493" t="n">
        <v>1318876.52</v>
      </c>
      <c r="S3833" s="493" t="n">
        <v>1447884.68</v>
      </c>
      <c r="T3833" s="493" t="n">
        <v>1355871.37</v>
      </c>
      <c r="U3833" s="493" t="n">
        <v>1256386.87</v>
      </c>
      <c r="V3833" s="493" t="n">
        <v>1416054.93</v>
      </c>
      <c r="W3833" s="493" t="n">
        <v>1376521.52</v>
      </c>
      <c r="X3833" s="493" t="n">
        <v>1427843.32</v>
      </c>
      <c r="Y3833" s="493" t="n">
        <v>1427642.07</v>
      </c>
      <c r="Z3833" s="493" t="n">
        <v>1406334.29</v>
      </c>
      <c r="AA3833" s="493" t="n">
        <v>1425595.87</v>
      </c>
      <c r="AB3833" s="493" t="n">
        <v>1353588.56</v>
      </c>
      <c r="AC3833" s="493" t="n">
        <v>1426733.83</v>
      </c>
      <c r="AD3833" s="493" t="n">
        <v>1440562.05</v>
      </c>
      <c r="AE3833" s="493" t="n">
        <v>1509199.02</v>
      </c>
      <c r="AF3833" s="493" t="n">
        <v>1432569.63</v>
      </c>
      <c r="AG3833" s="493" t="n">
        <v>1363958.87</v>
      </c>
      <c r="AH3833" s="493" t="n">
        <v>1543926.08</v>
      </c>
      <c r="AI3833" s="493" t="n">
        <v>1463842.08</v>
      </c>
      <c r="AJ3833" s="493" t="n">
        <v>1528280.08</v>
      </c>
      <c r="AK3833" s="493" t="n">
        <v>1485333.44</v>
      </c>
      <c r="AL3833" s="493" t="n">
        <v>1429810.62</v>
      </c>
      <c r="AM3833" s="493" t="n">
        <v>1459867.44</v>
      </c>
      <c r="AN3833" s="493" t="n">
        <v>1420200.59</v>
      </c>
      <c r="AO3833" s="493" t="n">
        <v>1447385.6</v>
      </c>
      <c r="AP3833" s="493" t="n">
        <v>1455105.06</v>
      </c>
      <c r="AQ3833" s="493" t="n">
        <v>1529568.72</v>
      </c>
      <c r="AR3833" s="493" t="n">
        <v>1518846.52</v>
      </c>
      <c r="AS3833" s="493" t="n">
        <v>1432578.27</v>
      </c>
      <c r="AT3833" s="493" t="n">
        <v>1465739.35</v>
      </c>
      <c r="AU3833" s="493" t="n">
        <v>1482468.39</v>
      </c>
      <c r="AV3833" s="493" t="n">
        <v>1527342.71</v>
      </c>
      <c r="AW3833" s="493" t="n">
        <v>1395744.77</v>
      </c>
      <c r="AX3833" s="493" t="n">
        <v>1494791.07</v>
      </c>
      <c r="AY3833" s="493" t="n">
        <v>1481301.67</v>
      </c>
      <c r="AZ3833" s="493" t="n">
        <v>1405656.62</v>
      </c>
      <c r="BA3833" s="493" t="n">
        <v>1535485.09</v>
      </c>
      <c r="BB3833" s="493" t="n">
        <v>1429406.39</v>
      </c>
      <c r="BC3833" s="493" t="n">
        <v>1545419.76</v>
      </c>
      <c r="BD3833" s="493" t="n">
        <v>1461547.48</v>
      </c>
      <c r="BE3833" s="493" t="n">
        <v>1440658.97</v>
      </c>
      <c r="BF3833" s="493" t="n">
        <v>1439679.96</v>
      </c>
      <c r="BG3833" s="493" t="n">
        <v>1550126.7</v>
      </c>
      <c r="BH3833" s="493" t="n">
        <v>1515200.59</v>
      </c>
      <c r="BI3833" s="493" t="n">
        <v>1405616.6</v>
      </c>
      <c r="BJ3833" s="493" t="n">
        <v>1503076.32</v>
      </c>
      <c r="BK3833" s="493" t="n">
        <v>1450140.25</v>
      </c>
      <c r="BL3833" s="493" t="n">
        <v>1607930.81</v>
      </c>
      <c r="BM3833" s="493" t="n">
        <v>1402703.03</v>
      </c>
      <c r="BN3833" s="493" t="n">
        <v>1449468.86</v>
      </c>
      <c r="BO3833" s="493" t="n">
        <v>1669977.23</v>
      </c>
      <c r="BP3833" s="493" t="n">
        <v>1630345.84</v>
      </c>
      <c r="BQ3833" s="493" t="n">
        <v>1512244.68</v>
      </c>
      <c r="BR3833" s="493" t="n">
        <v>1700478.78</v>
      </c>
      <c r="BS3833" s="493" t="n">
        <v>1670699.59</v>
      </c>
      <c r="BT3833" s="493" t="n">
        <v>1624850.22</v>
      </c>
      <c r="BU3833" s="493" t="n">
        <v>1706296.97</v>
      </c>
      <c r="BV3833" s="493" t="n">
        <v>1771209.85</v>
      </c>
      <c r="BW3833" s="493" t="n">
        <v>1669770.68</v>
      </c>
    </row>
    <row r="3834">
      <c r="A3834" t="inlineStr">
        <is>
          <t>[C9D3] Angiotensin-II 길항제 칼슘길항제 복합제</t>
        </is>
      </c>
      <c r="B3834" t="inlineStr">
        <is>
          <t>유한양행</t>
        </is>
      </c>
      <c r="C3834" t="inlineStr">
        <is>
          <t>트루셋</t>
        </is>
      </c>
      <c r="D3834" t="inlineStr">
        <is>
          <t>유한양행</t>
        </is>
      </c>
      <c r="E3834" t="inlineStr">
        <is>
          <t>amlodipine besylate,  chlorthalidone,  telmisartan</t>
        </is>
      </c>
      <c r="F3834" t="inlineStr">
        <is>
          <t>보건소</t>
        </is>
      </c>
      <c r="G3834" t="inlineStr">
        <is>
          <t>Generic</t>
        </is>
      </c>
      <c r="H3834" s="493" t="n">
        <v>11346.04</v>
      </c>
      <c r="I3834" s="493" t="n">
        <v>17854.8</v>
      </c>
      <c r="J3834" s="493" t="n">
        <v>12492.6</v>
      </c>
      <c r="K3834" s="493" t="n">
        <v>11572.54</v>
      </c>
      <c r="L3834" s="493" t="n">
        <v>17340.5</v>
      </c>
      <c r="M3834" s="493" t="n">
        <v>10180.1</v>
      </c>
      <c r="N3834" s="493" t="n">
        <v>28380.6</v>
      </c>
      <c r="O3834" s="493" t="n">
        <v>10064.66</v>
      </c>
      <c r="P3834" s="493" t="n">
        <v>9560.4</v>
      </c>
      <c r="Q3834" s="493" t="n">
        <v>8220.549999999999</v>
      </c>
      <c r="R3834" s="493" t="n">
        <v>10660</v>
      </c>
      <c r="S3834" s="493" t="n">
        <v>10249.36</v>
      </c>
      <c r="T3834" s="493" t="n">
        <v>8288.780000000001</v>
      </c>
      <c r="U3834" s="493" t="n">
        <v>5441.4</v>
      </c>
      <c r="V3834" s="493" t="n">
        <v>10826.4</v>
      </c>
      <c r="W3834" s="493" t="n">
        <v>10782.78</v>
      </c>
      <c r="X3834" s="493" t="n">
        <v>12429.3</v>
      </c>
      <c r="Y3834" s="493" t="n">
        <v>16730.1</v>
      </c>
      <c r="Z3834" s="493" t="n">
        <v>12063.4</v>
      </c>
      <c r="AA3834" s="493" t="n">
        <v>15501.08</v>
      </c>
      <c r="AB3834" s="493" t="n">
        <v>17578.27</v>
      </c>
      <c r="AC3834" s="493" t="n">
        <v>10955.1</v>
      </c>
      <c r="AD3834" s="493" t="n">
        <v>13131.34</v>
      </c>
      <c r="AE3834" s="493" t="n">
        <v>19112.14</v>
      </c>
      <c r="AF3834" s="493" t="n">
        <v>13997.5</v>
      </c>
      <c r="AG3834" s="493" t="n">
        <v>21901.52</v>
      </c>
      <c r="AH3834" s="493" t="n">
        <v>28804.82</v>
      </c>
      <c r="AI3834" s="493" t="n">
        <v>15520.16</v>
      </c>
      <c r="AJ3834" s="493" t="n">
        <v>41009.91</v>
      </c>
      <c r="AK3834" s="493" t="n">
        <v>20289.79</v>
      </c>
      <c r="AL3834" s="493" t="n">
        <v>34189.5</v>
      </c>
      <c r="AM3834" s="493" t="n">
        <v>17544.47</v>
      </c>
      <c r="AN3834" s="493" t="n">
        <v>16112.62</v>
      </c>
      <c r="AO3834" s="493" t="n">
        <v>32762.53</v>
      </c>
      <c r="AP3834" s="493" t="n">
        <v>11710.06</v>
      </c>
      <c r="AQ3834" s="493" t="n">
        <v>20080</v>
      </c>
      <c r="AR3834" s="493" t="n">
        <v>33028.34</v>
      </c>
      <c r="AS3834" s="493" t="n">
        <v>8105.16</v>
      </c>
      <c r="AT3834" s="493" t="n">
        <v>25452.9</v>
      </c>
      <c r="AU3834" s="493" t="n">
        <v>26975.14</v>
      </c>
      <c r="AV3834" s="493" t="n">
        <v>24020.25</v>
      </c>
      <c r="AW3834" s="493" t="n">
        <v>20083.9</v>
      </c>
      <c r="AX3834" s="493" t="n">
        <v>30315.18</v>
      </c>
      <c r="AY3834" s="493" t="n">
        <v>31267.11</v>
      </c>
      <c r="AZ3834" s="493" t="n">
        <v>22932</v>
      </c>
      <c r="BA3834" s="493" t="n">
        <v>27698.7</v>
      </c>
      <c r="BB3834" s="493" t="n">
        <v>38931.1</v>
      </c>
      <c r="BC3834" s="493" t="n">
        <v>45475.95</v>
      </c>
      <c r="BD3834" s="493" t="n">
        <v>20803.8</v>
      </c>
      <c r="BE3834" s="493" t="n">
        <v>58381.53</v>
      </c>
      <c r="BF3834" s="493" t="n">
        <v>30649.4</v>
      </c>
      <c r="BG3834" s="493" t="n">
        <v>38663.22</v>
      </c>
      <c r="BH3834" s="493" t="n">
        <v>49853.1</v>
      </c>
      <c r="BI3834" s="493" t="n">
        <v>52687.47</v>
      </c>
      <c r="BJ3834" s="493" t="n">
        <v>47841.54</v>
      </c>
      <c r="BK3834" s="493" t="n">
        <v>56088.2</v>
      </c>
      <c r="BL3834" s="493" t="n">
        <v>46121.56</v>
      </c>
      <c r="BM3834" s="493" t="n">
        <v>37250.15</v>
      </c>
      <c r="BN3834" s="493" t="n">
        <v>46386.25</v>
      </c>
      <c r="BO3834" s="493" t="n">
        <v>36835.37</v>
      </c>
      <c r="BP3834" s="493" t="n">
        <v>38450.95</v>
      </c>
      <c r="BQ3834" s="493" t="n">
        <v>43208.07</v>
      </c>
      <c r="BR3834" s="493" t="n">
        <v>45806.82</v>
      </c>
      <c r="BS3834" s="493" t="n">
        <v>46846.78</v>
      </c>
      <c r="BT3834" s="493" t="n">
        <v>40152.2</v>
      </c>
      <c r="BU3834" s="493" t="n">
        <v>58575.99</v>
      </c>
      <c r="BV3834" s="493" t="n">
        <v>54642.27</v>
      </c>
      <c r="BW3834" s="493" t="n">
        <v>43508.7</v>
      </c>
    </row>
    <row r="3835">
      <c r="A3835" t="inlineStr">
        <is>
          <t>[C9D3] Angiotensin-II 길항제 칼슘길항제 복합제</t>
        </is>
      </c>
      <c r="B3835" t="inlineStr">
        <is>
          <t>유한양행</t>
        </is>
      </c>
      <c r="C3835" t="inlineStr">
        <is>
          <t>트루셋</t>
        </is>
      </c>
      <c r="D3835" t="inlineStr">
        <is>
          <t>유한양행</t>
        </is>
      </c>
      <c r="E3835" t="inlineStr">
        <is>
          <t>amlodipine besylate,  chlorthalidone,  telmisartan</t>
        </is>
      </c>
      <c r="F3835" t="inlineStr">
        <is>
          <t>기타(치과의원, 치과병원 등)</t>
        </is>
      </c>
      <c r="G3835" t="inlineStr">
        <is>
          <t>Generic</t>
        </is>
      </c>
      <c r="H3835" s="493" t="n">
        <v>205.2</v>
      </c>
      <c r="I3835" s="493" t="n">
        <v>0</v>
      </c>
      <c r="J3835" s="493" t="n">
        <v>436.91</v>
      </c>
      <c r="K3835" s="493" t="n">
        <v>10.8</v>
      </c>
      <c r="L3835" s="493" t="n">
        <v>189.9</v>
      </c>
      <c r="M3835" s="493" t="n">
        <v>9.6</v>
      </c>
      <c r="N3835" s="493" t="n">
        <v>199.2</v>
      </c>
      <c r="O3835" s="493" t="n">
        <v>10.5</v>
      </c>
      <c r="P3835" s="493" t="n">
        <v>309.6</v>
      </c>
      <c r="Q3835" s="493" t="n">
        <v>416.4</v>
      </c>
      <c r="R3835" s="493" t="n">
        <v>12.6</v>
      </c>
      <c r="S3835" s="493" t="n">
        <v>444</v>
      </c>
      <c r="T3835" s="493" t="n">
        <v>231</v>
      </c>
      <c r="U3835" s="493" t="n">
        <v>12.3</v>
      </c>
      <c r="V3835" s="493" t="n">
        <v>13.5</v>
      </c>
      <c r="W3835" s="493" t="n">
        <v>233.7</v>
      </c>
      <c r="X3835" s="493" t="n">
        <v>560.4</v>
      </c>
      <c r="Y3835" s="493" t="n">
        <v>11.7</v>
      </c>
      <c r="Z3835" s="493" t="n">
        <v>13.5</v>
      </c>
      <c r="AA3835" s="493" t="n">
        <v>525</v>
      </c>
      <c r="AB3835" s="493" t="n">
        <v>379.8</v>
      </c>
      <c r="AC3835" s="493" t="n">
        <v>456.3</v>
      </c>
      <c r="AD3835" s="493" t="n">
        <v>150.6</v>
      </c>
      <c r="AE3835" s="493" t="n">
        <v>519.9</v>
      </c>
      <c r="AF3835" s="493" t="n">
        <v>529.2</v>
      </c>
      <c r="AG3835" s="493" t="n">
        <v>201.9</v>
      </c>
      <c r="AH3835" s="493" t="n">
        <v>632.48</v>
      </c>
      <c r="AI3835" s="493" t="n">
        <v>0</v>
      </c>
      <c r="AJ3835" s="493" t="n">
        <v>15</v>
      </c>
      <c r="AK3835" s="493" t="n">
        <v>264</v>
      </c>
      <c r="AL3835" s="493" t="n">
        <v>20.35</v>
      </c>
      <c r="AM3835" s="493" t="n">
        <v>465.6</v>
      </c>
      <c r="AN3835" s="493" t="n">
        <v>0</v>
      </c>
      <c r="AO3835" s="493" t="n">
        <v>264.9</v>
      </c>
      <c r="AP3835" s="493" t="n">
        <v>619.2</v>
      </c>
      <c r="AQ3835" s="493" t="n">
        <v>264</v>
      </c>
      <c r="AR3835" s="493" t="n">
        <v>404.4</v>
      </c>
      <c r="AS3835" s="493" t="n">
        <v>289.5</v>
      </c>
      <c r="AT3835" s="493" t="n">
        <v>16.52</v>
      </c>
      <c r="AU3835" s="493" t="n">
        <v>338.2</v>
      </c>
      <c r="AV3835" s="493" t="n">
        <v>304.9</v>
      </c>
      <c r="AW3835" s="493" t="n">
        <v>383.24</v>
      </c>
      <c r="AX3835" s="493" t="n">
        <v>14.56</v>
      </c>
      <c r="AY3835" s="493" t="n">
        <v>376.12</v>
      </c>
      <c r="AZ3835" s="493" t="n">
        <v>374.4</v>
      </c>
      <c r="BA3835" s="493" t="n">
        <v>0</v>
      </c>
      <c r="BB3835" s="493" t="n">
        <v>83.40000000000001</v>
      </c>
      <c r="BC3835" s="493" t="n">
        <v>264</v>
      </c>
      <c r="BD3835" s="493" t="n">
        <v>0</v>
      </c>
      <c r="BE3835" s="493" t="n">
        <v>555.6</v>
      </c>
      <c r="BF3835" s="493" t="n">
        <v>0</v>
      </c>
      <c r="BG3835" s="493" t="n">
        <v>474</v>
      </c>
      <c r="BH3835" s="493" t="n">
        <v>177.26</v>
      </c>
      <c r="BI3835" s="493" t="n">
        <v>134.55</v>
      </c>
      <c r="BJ3835" s="493" t="n">
        <v>211.1</v>
      </c>
      <c r="BK3835" s="493" t="n">
        <v>172.2</v>
      </c>
      <c r="BL3835" s="493" t="n">
        <v>0</v>
      </c>
      <c r="BM3835" s="493" t="n">
        <v>0</v>
      </c>
      <c r="BN3835" s="493" t="n">
        <v>13.6</v>
      </c>
      <c r="BO3835" s="493" t="n">
        <v>56.7</v>
      </c>
      <c r="BP3835" s="493" t="n">
        <v>129.9</v>
      </c>
      <c r="BQ3835" s="493" t="n">
        <v>0</v>
      </c>
      <c r="BR3835" s="493" t="n">
        <v>0</v>
      </c>
      <c r="BS3835" s="493" t="n">
        <v>334.5</v>
      </c>
      <c r="BT3835" s="493" t="n">
        <v>153.3</v>
      </c>
      <c r="BU3835" s="493" t="n">
        <v>381.3</v>
      </c>
      <c r="BV3835" s="493" t="n">
        <v>0</v>
      </c>
      <c r="BW3835" s="493" t="n">
        <v>355.2</v>
      </c>
    </row>
    <row r="3836">
      <c r="A3836" t="inlineStr">
        <is>
          <t>[C9D3] Angiotensin-II 길항제 칼슘길항제 복합제</t>
        </is>
      </c>
      <c r="B3836" t="inlineStr">
        <is>
          <t>유한양행</t>
        </is>
      </c>
      <c r="C3836" t="inlineStr">
        <is>
          <t>트루셋</t>
        </is>
      </c>
      <c r="D3836" t="inlineStr">
        <is>
          <t>유한양행</t>
        </is>
      </c>
      <c r="E3836" t="inlineStr">
        <is>
          <t>amlodipine besylate,  chlorthalidone,  telmisartan</t>
        </is>
      </c>
      <c r="F3836" t="inlineStr">
        <is>
          <t>상급종합병원</t>
        </is>
      </c>
      <c r="G3836" t="inlineStr">
        <is>
          <t>Generic</t>
        </is>
      </c>
      <c r="H3836" s="493" t="n">
        <v>0</v>
      </c>
      <c r="I3836" s="493" t="n">
        <v>0</v>
      </c>
      <c r="J3836" s="493" t="n">
        <v>0</v>
      </c>
      <c r="K3836" s="493" t="n">
        <v>0</v>
      </c>
      <c r="L3836" s="493" t="n">
        <v>0</v>
      </c>
      <c r="M3836" s="493" t="n">
        <v>0</v>
      </c>
      <c r="N3836" s="493" t="n">
        <v>0</v>
      </c>
      <c r="O3836" s="493" t="n">
        <v>0</v>
      </c>
      <c r="P3836" s="493" t="n">
        <v>0</v>
      </c>
      <c r="Q3836" s="493" t="n">
        <v>0</v>
      </c>
      <c r="R3836" s="493" t="n">
        <v>0</v>
      </c>
      <c r="S3836" s="493" t="n">
        <v>0</v>
      </c>
      <c r="T3836" s="493" t="n">
        <v>0</v>
      </c>
      <c r="U3836" s="493" t="n">
        <v>0</v>
      </c>
      <c r="V3836" s="493" t="n">
        <v>0</v>
      </c>
      <c r="W3836" s="493" t="n">
        <v>0</v>
      </c>
      <c r="X3836" s="493" t="n">
        <v>0</v>
      </c>
      <c r="Y3836" s="493" t="n">
        <v>0</v>
      </c>
      <c r="Z3836" s="493" t="n">
        <v>0</v>
      </c>
      <c r="AA3836" s="493" t="n">
        <v>0</v>
      </c>
      <c r="AB3836" s="493" t="n">
        <v>0</v>
      </c>
      <c r="AC3836" s="493" t="n">
        <v>0</v>
      </c>
      <c r="AD3836" s="493" t="n">
        <v>0</v>
      </c>
      <c r="AE3836" s="493" t="n">
        <v>0</v>
      </c>
      <c r="AF3836" s="493" t="n">
        <v>0</v>
      </c>
      <c r="AG3836" s="493" t="n">
        <v>0</v>
      </c>
      <c r="AH3836" s="493" t="n">
        <v>0</v>
      </c>
      <c r="AI3836" s="493" t="n">
        <v>0</v>
      </c>
      <c r="AJ3836" s="493" t="n">
        <v>0</v>
      </c>
      <c r="AK3836" s="493" t="n">
        <v>0</v>
      </c>
      <c r="AL3836" s="493" t="n">
        <v>0</v>
      </c>
      <c r="AM3836" s="493" t="n">
        <v>0</v>
      </c>
      <c r="AN3836" s="493" t="n">
        <v>0</v>
      </c>
      <c r="AO3836" s="493" t="n">
        <v>0</v>
      </c>
      <c r="AP3836" s="493" t="n">
        <v>0</v>
      </c>
      <c r="AQ3836" s="493" t="n">
        <v>0</v>
      </c>
      <c r="AR3836" s="493" t="n">
        <v>0</v>
      </c>
      <c r="AS3836" s="493" t="n">
        <v>0</v>
      </c>
      <c r="AT3836" s="493" t="n">
        <v>0</v>
      </c>
      <c r="AU3836" s="493" t="n">
        <v>0</v>
      </c>
      <c r="AV3836" s="493" t="n">
        <v>0</v>
      </c>
      <c r="AW3836" s="493" t="n">
        <v>0</v>
      </c>
      <c r="AX3836" s="493" t="n">
        <v>0</v>
      </c>
      <c r="AY3836" s="493" t="n">
        <v>0</v>
      </c>
      <c r="AZ3836" s="493" t="n">
        <v>0</v>
      </c>
      <c r="BA3836" s="493" t="n">
        <v>0</v>
      </c>
      <c r="BB3836" s="493" t="n">
        <v>0</v>
      </c>
      <c r="BC3836" s="493" t="n">
        <v>0</v>
      </c>
      <c r="BD3836" s="493" t="n">
        <v>0</v>
      </c>
      <c r="BE3836" s="493" t="n">
        <v>0</v>
      </c>
      <c r="BF3836" s="493" t="n">
        <v>0</v>
      </c>
      <c r="BG3836" s="493" t="n">
        <v>0</v>
      </c>
      <c r="BH3836" s="493" t="n">
        <v>0</v>
      </c>
      <c r="BI3836" s="493" t="n">
        <v>0</v>
      </c>
      <c r="BJ3836" s="493" t="n">
        <v>0</v>
      </c>
      <c r="BK3836" s="493" t="n">
        <v>0</v>
      </c>
      <c r="BL3836" s="493" t="n">
        <v>0</v>
      </c>
      <c r="BM3836" s="493" t="n">
        <v>0</v>
      </c>
      <c r="BN3836" s="493" t="n">
        <v>0</v>
      </c>
      <c r="BO3836" s="493" t="n">
        <v>0</v>
      </c>
      <c r="BP3836" s="493" t="n">
        <v>0</v>
      </c>
      <c r="BQ3836" s="493" t="n">
        <v>128.8</v>
      </c>
      <c r="BR3836" s="493" t="n">
        <v>1738.2</v>
      </c>
      <c r="BS3836" s="493" t="n">
        <v>6964.63</v>
      </c>
      <c r="BT3836" s="493" t="n">
        <v>6689.5</v>
      </c>
      <c r="BU3836" s="493" t="n">
        <v>10986.37</v>
      </c>
      <c r="BV3836" s="493" t="n">
        <v>25861.92</v>
      </c>
      <c r="BW3836" s="493" t="n">
        <v>16164.63</v>
      </c>
    </row>
    <row r="3837">
      <c r="A3837" t="inlineStr">
        <is>
          <t>[C9D3] Angiotensin-II 길항제 칼슘길항제 복합제</t>
        </is>
      </c>
      <c r="B3837" t="inlineStr">
        <is>
          <t>유한양행</t>
        </is>
      </c>
      <c r="C3837" t="inlineStr">
        <is>
          <t>트루셋</t>
        </is>
      </c>
      <c r="D3837" t="inlineStr">
        <is>
          <t>유한양행</t>
        </is>
      </c>
      <c r="E3837" t="inlineStr">
        <is>
          <t>amlodipine besylate,  chlorthalidone,  telmisartan</t>
        </is>
      </c>
      <c r="F3837" t="inlineStr">
        <is>
          <t>종합병원</t>
        </is>
      </c>
      <c r="G3837" t="inlineStr">
        <is>
          <t>Generic</t>
        </is>
      </c>
      <c r="H3837" s="493" t="n">
        <v>0</v>
      </c>
      <c r="I3837" s="493" t="n">
        <v>0</v>
      </c>
      <c r="J3837" s="493" t="n">
        <v>0</v>
      </c>
      <c r="K3837" s="493" t="n">
        <v>0</v>
      </c>
      <c r="L3837" s="493" t="n">
        <v>0</v>
      </c>
      <c r="M3837" s="493" t="n">
        <v>0</v>
      </c>
      <c r="N3837" s="493" t="n">
        <v>0</v>
      </c>
      <c r="O3837" s="493" t="n">
        <v>0</v>
      </c>
      <c r="P3837" s="493" t="n">
        <v>0</v>
      </c>
      <c r="Q3837" s="493" t="n">
        <v>0</v>
      </c>
      <c r="R3837" s="493" t="n">
        <v>0</v>
      </c>
      <c r="S3837" s="493" t="n">
        <v>0</v>
      </c>
      <c r="T3837" s="493" t="n">
        <v>0</v>
      </c>
      <c r="U3837" s="493" t="n">
        <v>0</v>
      </c>
      <c r="V3837" s="493" t="n">
        <v>0</v>
      </c>
      <c r="W3837" s="493" t="n">
        <v>0</v>
      </c>
      <c r="X3837" s="493" t="n">
        <v>0</v>
      </c>
      <c r="Y3837" s="493" t="n">
        <v>0</v>
      </c>
      <c r="Z3837" s="493" t="n">
        <v>0</v>
      </c>
      <c r="AA3837" s="493" t="n">
        <v>0</v>
      </c>
      <c r="AB3837" s="493" t="n">
        <v>0</v>
      </c>
      <c r="AC3837" s="493" t="n">
        <v>0</v>
      </c>
      <c r="AD3837" s="493" t="n">
        <v>0</v>
      </c>
      <c r="AE3837" s="493" t="n">
        <v>0</v>
      </c>
      <c r="AF3837" s="493" t="n">
        <v>0</v>
      </c>
      <c r="AG3837" s="493" t="n">
        <v>0</v>
      </c>
      <c r="AH3837" s="493" t="n">
        <v>0</v>
      </c>
      <c r="AI3837" s="493" t="n">
        <v>0</v>
      </c>
      <c r="AJ3837" s="493" t="n">
        <v>0</v>
      </c>
      <c r="AK3837" s="493" t="n">
        <v>0</v>
      </c>
      <c r="AL3837" s="493" t="n">
        <v>0</v>
      </c>
      <c r="AM3837" s="493" t="n">
        <v>0</v>
      </c>
      <c r="AN3837" s="493" t="n">
        <v>0</v>
      </c>
      <c r="AO3837" s="493" t="n">
        <v>0</v>
      </c>
      <c r="AP3837" s="493" t="n">
        <v>0</v>
      </c>
      <c r="AQ3837" s="493" t="n">
        <v>0</v>
      </c>
      <c r="AR3837" s="493" t="n">
        <v>0</v>
      </c>
      <c r="AS3837" s="493" t="n">
        <v>0</v>
      </c>
      <c r="AT3837" s="493" t="n">
        <v>0</v>
      </c>
      <c r="AU3837" s="493" t="n">
        <v>0</v>
      </c>
      <c r="AV3837" s="493" t="n">
        <v>0</v>
      </c>
      <c r="AW3837" s="493" t="n">
        <v>0</v>
      </c>
      <c r="AX3837" s="493" t="n">
        <v>0</v>
      </c>
      <c r="AY3837" s="493" t="n">
        <v>0</v>
      </c>
      <c r="AZ3837" s="493" t="n">
        <v>0</v>
      </c>
      <c r="BA3837" s="493" t="n">
        <v>0</v>
      </c>
      <c r="BB3837" s="493" t="n">
        <v>0</v>
      </c>
      <c r="BC3837" s="493" t="n">
        <v>0</v>
      </c>
      <c r="BD3837" s="493" t="n">
        <v>0</v>
      </c>
      <c r="BE3837" s="493" t="n">
        <v>0</v>
      </c>
      <c r="BF3837" s="493" t="n">
        <v>0</v>
      </c>
      <c r="BG3837" s="493" t="n">
        <v>0</v>
      </c>
      <c r="BH3837" s="493" t="n">
        <v>0</v>
      </c>
      <c r="BI3837" s="493" t="n">
        <v>0</v>
      </c>
      <c r="BJ3837" s="493" t="n">
        <v>0</v>
      </c>
      <c r="BK3837" s="493" t="n">
        <v>0</v>
      </c>
      <c r="BL3837" s="493" t="n">
        <v>0</v>
      </c>
      <c r="BM3837" s="493" t="n">
        <v>0</v>
      </c>
      <c r="BN3837" s="493" t="n">
        <v>0</v>
      </c>
      <c r="BO3837" s="493" t="n">
        <v>123.9</v>
      </c>
      <c r="BP3837" s="493" t="n">
        <v>729</v>
      </c>
      <c r="BQ3837" s="493" t="n">
        <v>2976.92</v>
      </c>
      <c r="BR3837" s="493" t="n">
        <v>2151.12</v>
      </c>
      <c r="BS3837" s="493" t="n">
        <v>1547.4</v>
      </c>
      <c r="BT3837" s="493" t="n">
        <v>6696.99</v>
      </c>
      <c r="BU3837" s="493" t="n">
        <v>4708.21</v>
      </c>
      <c r="BV3837" s="493" t="n">
        <v>14695.55</v>
      </c>
      <c r="BW3837" s="493" t="n">
        <v>14356.56</v>
      </c>
    </row>
    <row r="3838">
      <c r="A3838" t="inlineStr">
        <is>
          <t>[C9D3] Angiotensin-II 길항제 칼슘길항제 복합제</t>
        </is>
      </c>
      <c r="B3838" t="inlineStr">
        <is>
          <t>유한양행</t>
        </is>
      </c>
      <c r="C3838" t="inlineStr">
        <is>
          <t>트루셋</t>
        </is>
      </c>
      <c r="D3838" t="inlineStr">
        <is>
          <t>유한양행</t>
        </is>
      </c>
      <c r="E3838" t="inlineStr">
        <is>
          <t>amlodipine besylate,  chlorthalidone,  telmisartan</t>
        </is>
      </c>
      <c r="F3838" t="inlineStr">
        <is>
          <t>병원</t>
        </is>
      </c>
      <c r="G3838" t="inlineStr">
        <is>
          <t>Generic</t>
        </is>
      </c>
      <c r="H3838" s="493" t="n">
        <v>0</v>
      </c>
      <c r="I3838" s="493" t="n">
        <v>0</v>
      </c>
      <c r="J3838" s="493" t="n">
        <v>0</v>
      </c>
      <c r="K3838" s="493" t="n">
        <v>0</v>
      </c>
      <c r="L3838" s="493" t="n">
        <v>0</v>
      </c>
      <c r="M3838" s="493" t="n">
        <v>0</v>
      </c>
      <c r="N3838" s="493" t="n">
        <v>0</v>
      </c>
      <c r="O3838" s="493" t="n">
        <v>0</v>
      </c>
      <c r="P3838" s="493" t="n">
        <v>0</v>
      </c>
      <c r="Q3838" s="493" t="n">
        <v>0</v>
      </c>
      <c r="R3838" s="493" t="n">
        <v>0</v>
      </c>
      <c r="S3838" s="493" t="n">
        <v>0</v>
      </c>
      <c r="T3838" s="493" t="n">
        <v>0</v>
      </c>
      <c r="U3838" s="493" t="n">
        <v>0</v>
      </c>
      <c r="V3838" s="493" t="n">
        <v>0</v>
      </c>
      <c r="W3838" s="493" t="n">
        <v>0</v>
      </c>
      <c r="X3838" s="493" t="n">
        <v>0</v>
      </c>
      <c r="Y3838" s="493" t="n">
        <v>0</v>
      </c>
      <c r="Z3838" s="493" t="n">
        <v>0</v>
      </c>
      <c r="AA3838" s="493" t="n">
        <v>0</v>
      </c>
      <c r="AB3838" s="493" t="n">
        <v>0</v>
      </c>
      <c r="AC3838" s="493" t="n">
        <v>0</v>
      </c>
      <c r="AD3838" s="493" t="n">
        <v>0</v>
      </c>
      <c r="AE3838" s="493" t="n">
        <v>0</v>
      </c>
      <c r="AF3838" s="493" t="n">
        <v>0</v>
      </c>
      <c r="AG3838" s="493" t="n">
        <v>0</v>
      </c>
      <c r="AH3838" s="493" t="n">
        <v>0</v>
      </c>
      <c r="AI3838" s="493" t="n">
        <v>0</v>
      </c>
      <c r="AJ3838" s="493" t="n">
        <v>0</v>
      </c>
      <c r="AK3838" s="493" t="n">
        <v>0</v>
      </c>
      <c r="AL3838" s="493" t="n">
        <v>0</v>
      </c>
      <c r="AM3838" s="493" t="n">
        <v>0</v>
      </c>
      <c r="AN3838" s="493" t="n">
        <v>0</v>
      </c>
      <c r="AO3838" s="493" t="n">
        <v>0</v>
      </c>
      <c r="AP3838" s="493" t="n">
        <v>0</v>
      </c>
      <c r="AQ3838" s="493" t="n">
        <v>0</v>
      </c>
      <c r="AR3838" s="493" t="n">
        <v>0</v>
      </c>
      <c r="AS3838" s="493" t="n">
        <v>0</v>
      </c>
      <c r="AT3838" s="493" t="n">
        <v>0</v>
      </c>
      <c r="AU3838" s="493" t="n">
        <v>0</v>
      </c>
      <c r="AV3838" s="493" t="n">
        <v>0</v>
      </c>
      <c r="AW3838" s="493" t="n">
        <v>0</v>
      </c>
      <c r="AX3838" s="493" t="n">
        <v>0</v>
      </c>
      <c r="AY3838" s="493" t="n">
        <v>0</v>
      </c>
      <c r="AZ3838" s="493" t="n">
        <v>0</v>
      </c>
      <c r="BA3838" s="493" t="n">
        <v>0</v>
      </c>
      <c r="BB3838" s="493" t="n">
        <v>0</v>
      </c>
      <c r="BC3838" s="493" t="n">
        <v>0</v>
      </c>
      <c r="BD3838" s="493" t="n">
        <v>0</v>
      </c>
      <c r="BE3838" s="493" t="n">
        <v>0</v>
      </c>
      <c r="BF3838" s="493" t="n">
        <v>0</v>
      </c>
      <c r="BG3838" s="493" t="n">
        <v>0</v>
      </c>
      <c r="BH3838" s="493" t="n">
        <v>0</v>
      </c>
      <c r="BI3838" s="493" t="n">
        <v>0</v>
      </c>
      <c r="BJ3838" s="493" t="n">
        <v>0</v>
      </c>
      <c r="BK3838" s="493" t="n">
        <v>0</v>
      </c>
      <c r="BL3838" s="493" t="n">
        <v>0</v>
      </c>
      <c r="BM3838" s="493" t="n">
        <v>0</v>
      </c>
      <c r="BN3838" s="493" t="n">
        <v>0</v>
      </c>
      <c r="BO3838" s="493" t="n">
        <v>8398.41</v>
      </c>
      <c r="BP3838" s="493" t="n">
        <v>13729.47</v>
      </c>
      <c r="BQ3838" s="493" t="n">
        <v>18004.53</v>
      </c>
      <c r="BR3838" s="493" t="n">
        <v>36810.69</v>
      </c>
      <c r="BS3838" s="493" t="n">
        <v>36284.71</v>
      </c>
      <c r="BT3838" s="493" t="n">
        <v>31391.92</v>
      </c>
      <c r="BU3838" s="493" t="n">
        <v>27934.8</v>
      </c>
      <c r="BV3838" s="493" t="n">
        <v>43040.15</v>
      </c>
      <c r="BW3838" s="493" t="n">
        <v>36967.26</v>
      </c>
    </row>
    <row r="3839">
      <c r="A3839" t="inlineStr">
        <is>
          <t>[C9D3] Angiotensin-II 길항제 칼슘길항제 복합제</t>
        </is>
      </c>
      <c r="B3839" t="inlineStr">
        <is>
          <t>유한양행</t>
        </is>
      </c>
      <c r="C3839" t="inlineStr">
        <is>
          <t>트루셋</t>
        </is>
      </c>
      <c r="D3839" t="inlineStr">
        <is>
          <t>유한양행</t>
        </is>
      </c>
      <c r="E3839" t="inlineStr">
        <is>
          <t>amlodipine besylate,  chlorthalidone,  telmisartan</t>
        </is>
      </c>
      <c r="F3839" t="inlineStr">
        <is>
          <t>의원</t>
        </is>
      </c>
      <c r="G3839" t="inlineStr">
        <is>
          <t>Generic</t>
        </is>
      </c>
      <c r="H3839" s="493" t="n">
        <v>0</v>
      </c>
      <c r="I3839" s="493" t="n">
        <v>0</v>
      </c>
      <c r="J3839" s="493" t="n">
        <v>0</v>
      </c>
      <c r="K3839" s="493" t="n">
        <v>0</v>
      </c>
      <c r="L3839" s="493" t="n">
        <v>0</v>
      </c>
      <c r="M3839" s="493" t="n">
        <v>0</v>
      </c>
      <c r="N3839" s="493" t="n">
        <v>0</v>
      </c>
      <c r="O3839" s="493" t="n">
        <v>0</v>
      </c>
      <c r="P3839" s="493" t="n">
        <v>0</v>
      </c>
      <c r="Q3839" s="493" t="n">
        <v>0</v>
      </c>
      <c r="R3839" s="493" t="n">
        <v>0</v>
      </c>
      <c r="S3839" s="493" t="n">
        <v>0</v>
      </c>
      <c r="T3839" s="493" t="n">
        <v>0</v>
      </c>
      <c r="U3839" s="493" t="n">
        <v>0</v>
      </c>
      <c r="V3839" s="493" t="n">
        <v>0</v>
      </c>
      <c r="W3839" s="493" t="n">
        <v>0</v>
      </c>
      <c r="X3839" s="493" t="n">
        <v>0</v>
      </c>
      <c r="Y3839" s="493" t="n">
        <v>0</v>
      </c>
      <c r="Z3839" s="493" t="n">
        <v>0</v>
      </c>
      <c r="AA3839" s="493" t="n">
        <v>0</v>
      </c>
      <c r="AB3839" s="493" t="n">
        <v>0</v>
      </c>
      <c r="AC3839" s="493" t="n">
        <v>0</v>
      </c>
      <c r="AD3839" s="493" t="n">
        <v>0</v>
      </c>
      <c r="AE3839" s="493" t="n">
        <v>0</v>
      </c>
      <c r="AF3839" s="493" t="n">
        <v>0</v>
      </c>
      <c r="AG3839" s="493" t="n">
        <v>0</v>
      </c>
      <c r="AH3839" s="493" t="n">
        <v>0</v>
      </c>
      <c r="AI3839" s="493" t="n">
        <v>0</v>
      </c>
      <c r="AJ3839" s="493" t="n">
        <v>0</v>
      </c>
      <c r="AK3839" s="493" t="n">
        <v>0</v>
      </c>
      <c r="AL3839" s="493" t="n">
        <v>0</v>
      </c>
      <c r="AM3839" s="493" t="n">
        <v>0</v>
      </c>
      <c r="AN3839" s="493" t="n">
        <v>0</v>
      </c>
      <c r="AO3839" s="493" t="n">
        <v>0</v>
      </c>
      <c r="AP3839" s="493" t="n">
        <v>0</v>
      </c>
      <c r="AQ3839" s="493" t="n">
        <v>0</v>
      </c>
      <c r="AR3839" s="493" t="n">
        <v>0</v>
      </c>
      <c r="AS3839" s="493" t="n">
        <v>0</v>
      </c>
      <c r="AT3839" s="493" t="n">
        <v>0</v>
      </c>
      <c r="AU3839" s="493" t="n">
        <v>0</v>
      </c>
      <c r="AV3839" s="493" t="n">
        <v>0</v>
      </c>
      <c r="AW3839" s="493" t="n">
        <v>0</v>
      </c>
      <c r="AX3839" s="493" t="n">
        <v>0</v>
      </c>
      <c r="AY3839" s="493" t="n">
        <v>0</v>
      </c>
      <c r="AZ3839" s="493" t="n">
        <v>0</v>
      </c>
      <c r="BA3839" s="493" t="n">
        <v>0</v>
      </c>
      <c r="BB3839" s="493" t="n">
        <v>0</v>
      </c>
      <c r="BC3839" s="493" t="n">
        <v>0</v>
      </c>
      <c r="BD3839" s="493" t="n">
        <v>0</v>
      </c>
      <c r="BE3839" s="493" t="n">
        <v>0</v>
      </c>
      <c r="BF3839" s="493" t="n">
        <v>0</v>
      </c>
      <c r="BG3839" s="493" t="n">
        <v>0</v>
      </c>
      <c r="BH3839" s="493" t="n">
        <v>0</v>
      </c>
      <c r="BI3839" s="493" t="n">
        <v>0</v>
      </c>
      <c r="BJ3839" s="493" t="n">
        <v>0</v>
      </c>
      <c r="BK3839" s="493" t="n">
        <v>0</v>
      </c>
      <c r="BL3839" s="493" t="n">
        <v>0</v>
      </c>
      <c r="BM3839" s="493" t="n">
        <v>0</v>
      </c>
      <c r="BN3839" s="493" t="n">
        <v>0</v>
      </c>
      <c r="BO3839" s="493" t="n">
        <v>98614.50999999999</v>
      </c>
      <c r="BP3839" s="493" t="n">
        <v>140263.36</v>
      </c>
      <c r="BQ3839" s="493" t="n">
        <v>174190.49</v>
      </c>
      <c r="BR3839" s="493" t="n">
        <v>193798.19</v>
      </c>
      <c r="BS3839" s="493" t="n">
        <v>209562.86</v>
      </c>
      <c r="BT3839" s="493" t="n">
        <v>206855.44</v>
      </c>
      <c r="BU3839" s="493" t="n">
        <v>232310.88</v>
      </c>
      <c r="BV3839" s="493" t="n">
        <v>246377.05</v>
      </c>
      <c r="BW3839" s="493" t="n">
        <v>242732.5</v>
      </c>
    </row>
    <row r="3840">
      <c r="A3840" t="inlineStr">
        <is>
          <t>[C9D3] Angiotensin-II 길항제 칼슘길항제 복합제</t>
        </is>
      </c>
      <c r="B3840" t="inlineStr">
        <is>
          <t>유한양행</t>
        </is>
      </c>
      <c r="C3840" t="inlineStr">
        <is>
          <t>트루셋</t>
        </is>
      </c>
      <c r="D3840" t="inlineStr">
        <is>
          <t>유한양행</t>
        </is>
      </c>
      <c r="E3840" t="inlineStr">
        <is>
          <t>amlodipine besylate,  chlorthalidone,  telmisartan</t>
        </is>
      </c>
      <c r="F3840" t="inlineStr">
        <is>
          <t>보건소</t>
        </is>
      </c>
      <c r="G3840" t="inlineStr">
        <is>
          <t>Generic</t>
        </is>
      </c>
      <c r="H3840" s="493" t="n">
        <v>0</v>
      </c>
      <c r="I3840" s="493" t="n">
        <v>0</v>
      </c>
      <c r="J3840" s="493" t="n">
        <v>0</v>
      </c>
      <c r="K3840" s="493" t="n">
        <v>0</v>
      </c>
      <c r="L3840" s="493" t="n">
        <v>0</v>
      </c>
      <c r="M3840" s="493" t="n">
        <v>0</v>
      </c>
      <c r="N3840" s="493" t="n">
        <v>0</v>
      </c>
      <c r="O3840" s="493" t="n">
        <v>0</v>
      </c>
      <c r="P3840" s="493" t="n">
        <v>0</v>
      </c>
      <c r="Q3840" s="493" t="n">
        <v>0</v>
      </c>
      <c r="R3840" s="493" t="n">
        <v>0</v>
      </c>
      <c r="S3840" s="493" t="n">
        <v>0</v>
      </c>
      <c r="T3840" s="493" t="n">
        <v>0</v>
      </c>
      <c r="U3840" s="493" t="n">
        <v>0</v>
      </c>
      <c r="V3840" s="493" t="n">
        <v>0</v>
      </c>
      <c r="W3840" s="493" t="n">
        <v>0</v>
      </c>
      <c r="X3840" s="493" t="n">
        <v>0</v>
      </c>
      <c r="Y3840" s="493" t="n">
        <v>0</v>
      </c>
      <c r="Z3840" s="493" t="n">
        <v>0</v>
      </c>
      <c r="AA3840" s="493" t="n">
        <v>0</v>
      </c>
      <c r="AB3840" s="493" t="n">
        <v>0</v>
      </c>
      <c r="AC3840" s="493" t="n">
        <v>0</v>
      </c>
      <c r="AD3840" s="493" t="n">
        <v>0</v>
      </c>
      <c r="AE3840" s="493" t="n">
        <v>0</v>
      </c>
      <c r="AF3840" s="493" t="n">
        <v>0</v>
      </c>
      <c r="AG3840" s="493" t="n">
        <v>0</v>
      </c>
      <c r="AH3840" s="493" t="n">
        <v>0</v>
      </c>
      <c r="AI3840" s="493" t="n">
        <v>0</v>
      </c>
      <c r="AJ3840" s="493" t="n">
        <v>0</v>
      </c>
      <c r="AK3840" s="493" t="n">
        <v>0</v>
      </c>
      <c r="AL3840" s="493" t="n">
        <v>0</v>
      </c>
      <c r="AM3840" s="493" t="n">
        <v>0</v>
      </c>
      <c r="AN3840" s="493" t="n">
        <v>0</v>
      </c>
      <c r="AO3840" s="493" t="n">
        <v>0</v>
      </c>
      <c r="AP3840" s="493" t="n">
        <v>0</v>
      </c>
      <c r="AQ3840" s="493" t="n">
        <v>0</v>
      </c>
      <c r="AR3840" s="493" t="n">
        <v>0</v>
      </c>
      <c r="AS3840" s="493" t="n">
        <v>0</v>
      </c>
      <c r="AT3840" s="493" t="n">
        <v>0</v>
      </c>
      <c r="AU3840" s="493" t="n">
        <v>0</v>
      </c>
      <c r="AV3840" s="493" t="n">
        <v>0</v>
      </c>
      <c r="AW3840" s="493" t="n">
        <v>0</v>
      </c>
      <c r="AX3840" s="493" t="n">
        <v>0</v>
      </c>
      <c r="AY3840" s="493" t="n">
        <v>0</v>
      </c>
      <c r="AZ3840" s="493" t="n">
        <v>0</v>
      </c>
      <c r="BA3840" s="493" t="n">
        <v>0</v>
      </c>
      <c r="BB3840" s="493" t="n">
        <v>0</v>
      </c>
      <c r="BC3840" s="493" t="n">
        <v>0</v>
      </c>
      <c r="BD3840" s="493" t="n">
        <v>0</v>
      </c>
      <c r="BE3840" s="493" t="n">
        <v>0</v>
      </c>
      <c r="BF3840" s="493" t="n">
        <v>0</v>
      </c>
      <c r="BG3840" s="493" t="n">
        <v>0</v>
      </c>
      <c r="BH3840" s="493" t="n">
        <v>0</v>
      </c>
      <c r="BI3840" s="493" t="n">
        <v>0</v>
      </c>
      <c r="BJ3840" s="493" t="n">
        <v>0</v>
      </c>
      <c r="BK3840" s="493" t="n">
        <v>0</v>
      </c>
      <c r="BL3840" s="493" t="n">
        <v>0</v>
      </c>
      <c r="BM3840" s="493" t="n">
        <v>0</v>
      </c>
      <c r="BN3840" s="493" t="n">
        <v>0</v>
      </c>
      <c r="BO3840" s="493" t="n">
        <v>2394.9</v>
      </c>
      <c r="BP3840" s="493" t="n">
        <v>806.1</v>
      </c>
      <c r="BQ3840" s="493" t="n">
        <v>3610.05</v>
      </c>
      <c r="BR3840" s="493" t="n">
        <v>4223</v>
      </c>
      <c r="BS3840" s="493" t="n">
        <v>2400.6</v>
      </c>
      <c r="BT3840" s="493" t="n">
        <v>1842</v>
      </c>
      <c r="BU3840" s="493" t="n">
        <v>1074.6</v>
      </c>
      <c r="BV3840" s="493" t="n">
        <v>2648.1</v>
      </c>
      <c r="BW3840" s="493" t="n">
        <v>7303.1</v>
      </c>
    </row>
    <row r="3841">
      <c r="A3841" t="inlineStr">
        <is>
          <t>[C9D3] Angiotensin-II 길항제 칼슘길항제 복합제</t>
        </is>
      </c>
      <c r="B3841" t="inlineStr">
        <is>
          <t>유한양행</t>
        </is>
      </c>
      <c r="C3841" t="inlineStr">
        <is>
          <t>트윈로우</t>
        </is>
      </c>
      <c r="D3841" t="inlineStr">
        <is>
          <t>유한양행</t>
        </is>
      </c>
      <c r="E3841" t="inlineStr">
        <is>
          <t>amlodipine besylate  ( as amlodipine),  telmisartan</t>
        </is>
      </c>
      <c r="F3841" t="inlineStr">
        <is>
          <t>종합병원</t>
        </is>
      </c>
      <c r="G3841" t="inlineStr">
        <is>
          <t>Generic</t>
        </is>
      </c>
      <c r="H3841" s="493" t="n">
        <v>0</v>
      </c>
      <c r="I3841" s="493" t="n">
        <v>0</v>
      </c>
      <c r="J3841" s="493" t="n">
        <v>0</v>
      </c>
      <c r="K3841" s="493" t="n">
        <v>0</v>
      </c>
      <c r="L3841" s="493" t="n">
        <v>0</v>
      </c>
      <c r="M3841" s="493" t="n">
        <v>0</v>
      </c>
      <c r="N3841" s="493" t="n">
        <v>0</v>
      </c>
      <c r="O3841" s="493" t="n">
        <v>0</v>
      </c>
      <c r="P3841" s="493" t="n">
        <v>0</v>
      </c>
      <c r="Q3841" s="493" t="n">
        <v>0</v>
      </c>
      <c r="R3841" s="493" t="n">
        <v>0</v>
      </c>
      <c r="S3841" s="493" t="n">
        <v>0</v>
      </c>
      <c r="T3841" s="493" t="n">
        <v>0</v>
      </c>
      <c r="U3841" s="493" t="n">
        <v>0</v>
      </c>
      <c r="V3841" s="493" t="n">
        <v>0</v>
      </c>
      <c r="W3841" s="493" t="n">
        <v>0</v>
      </c>
      <c r="X3841" s="493" t="n">
        <v>0</v>
      </c>
      <c r="Y3841" s="493" t="n">
        <v>0</v>
      </c>
      <c r="Z3841" s="493" t="n">
        <v>0</v>
      </c>
      <c r="AA3841" s="493" t="n">
        <v>0</v>
      </c>
      <c r="AB3841" s="493" t="n">
        <v>0</v>
      </c>
      <c r="AC3841" s="493" t="n">
        <v>0</v>
      </c>
      <c r="AD3841" s="493" t="n">
        <v>0</v>
      </c>
      <c r="AE3841" s="493" t="n">
        <v>0</v>
      </c>
      <c r="AF3841" s="493" t="n">
        <v>0</v>
      </c>
      <c r="AG3841" s="493" t="n">
        <v>0</v>
      </c>
      <c r="AH3841" s="493" t="n">
        <v>0</v>
      </c>
      <c r="AI3841" s="493" t="n">
        <v>0</v>
      </c>
      <c r="AJ3841" s="493" t="n">
        <v>0</v>
      </c>
      <c r="AK3841" s="493" t="n">
        <v>0</v>
      </c>
      <c r="AL3841" s="493" t="n">
        <v>0</v>
      </c>
      <c r="AM3841" s="493" t="n">
        <v>0</v>
      </c>
      <c r="AN3841" s="493" t="n">
        <v>0</v>
      </c>
      <c r="AO3841" s="493" t="n">
        <v>0</v>
      </c>
      <c r="AP3841" s="493" t="n">
        <v>0</v>
      </c>
      <c r="AQ3841" s="493" t="n">
        <v>0</v>
      </c>
      <c r="AR3841" s="493" t="n">
        <v>0</v>
      </c>
      <c r="AS3841" s="493" t="n">
        <v>0</v>
      </c>
      <c r="AT3841" s="493" t="n">
        <v>0</v>
      </c>
      <c r="AU3841" s="493" t="n">
        <v>0</v>
      </c>
      <c r="AV3841" s="493" t="n">
        <v>0</v>
      </c>
      <c r="AW3841" s="493" t="n">
        <v>0</v>
      </c>
      <c r="AX3841" s="493" t="n">
        <v>0</v>
      </c>
      <c r="AY3841" s="493" t="n">
        <v>0</v>
      </c>
      <c r="AZ3841" s="493" t="n">
        <v>0</v>
      </c>
      <c r="BA3841" s="493" t="n">
        <v>0</v>
      </c>
      <c r="BB3841" s="493" t="n">
        <v>0</v>
      </c>
      <c r="BC3841" s="493" t="n">
        <v>0</v>
      </c>
      <c r="BD3841" s="493" t="n">
        <v>0</v>
      </c>
      <c r="BE3841" s="493" t="n">
        <v>0</v>
      </c>
      <c r="BF3841" s="493" t="n">
        <v>0</v>
      </c>
      <c r="BG3841" s="493" t="n">
        <v>0</v>
      </c>
      <c r="BH3841" s="493" t="n">
        <v>0</v>
      </c>
      <c r="BI3841" s="493" t="n">
        <v>0</v>
      </c>
      <c r="BJ3841" s="493" t="n">
        <v>0</v>
      </c>
      <c r="BK3841" s="493" t="n">
        <v>0</v>
      </c>
      <c r="BL3841" s="493" t="n">
        <v>0</v>
      </c>
      <c r="BM3841" s="493" t="n">
        <v>0</v>
      </c>
      <c r="BN3841" s="493" t="n">
        <v>0</v>
      </c>
      <c r="BO3841" s="493" t="n">
        <v>0</v>
      </c>
      <c r="BP3841" s="493" t="n">
        <v>0</v>
      </c>
      <c r="BQ3841" s="493" t="n">
        <v>0</v>
      </c>
      <c r="BR3841" s="493" t="n">
        <v>3349.4</v>
      </c>
      <c r="BS3841" s="493" t="n">
        <v>1403.26</v>
      </c>
      <c r="BT3841" s="493" t="n">
        <v>4863.37</v>
      </c>
      <c r="BU3841" s="493" t="n">
        <v>7996.22</v>
      </c>
      <c r="BV3841" s="493" t="n">
        <v>10996.88</v>
      </c>
      <c r="BW3841" s="493" t="n">
        <v>13031.37</v>
      </c>
    </row>
    <row r="3842">
      <c r="A3842" t="inlineStr">
        <is>
          <t>[C9D3] Angiotensin-II 길항제 칼슘길항제 복합제</t>
        </is>
      </c>
      <c r="B3842" t="inlineStr">
        <is>
          <t>유한양행</t>
        </is>
      </c>
      <c r="C3842" t="inlineStr">
        <is>
          <t>트윈로우</t>
        </is>
      </c>
      <c r="D3842" t="inlineStr">
        <is>
          <t>유한양행</t>
        </is>
      </c>
      <c r="E3842" t="inlineStr">
        <is>
          <t>amlodipine besylate  ( as amlodipine),  telmisartan</t>
        </is>
      </c>
      <c r="F3842" t="inlineStr">
        <is>
          <t>병원</t>
        </is>
      </c>
      <c r="G3842" t="inlineStr">
        <is>
          <t>Generic</t>
        </is>
      </c>
      <c r="H3842" s="493" t="n">
        <v>0</v>
      </c>
      <c r="I3842" s="493" t="n">
        <v>0</v>
      </c>
      <c r="J3842" s="493" t="n">
        <v>0</v>
      </c>
      <c r="K3842" s="493" t="n">
        <v>0</v>
      </c>
      <c r="L3842" s="493" t="n">
        <v>0</v>
      </c>
      <c r="M3842" s="493" t="n">
        <v>0</v>
      </c>
      <c r="N3842" s="493" t="n">
        <v>0</v>
      </c>
      <c r="O3842" s="493" t="n">
        <v>0</v>
      </c>
      <c r="P3842" s="493" t="n">
        <v>0</v>
      </c>
      <c r="Q3842" s="493" t="n">
        <v>0</v>
      </c>
      <c r="R3842" s="493" t="n">
        <v>0</v>
      </c>
      <c r="S3842" s="493" t="n">
        <v>0</v>
      </c>
      <c r="T3842" s="493" t="n">
        <v>0</v>
      </c>
      <c r="U3842" s="493" t="n">
        <v>0</v>
      </c>
      <c r="V3842" s="493" t="n">
        <v>0</v>
      </c>
      <c r="W3842" s="493" t="n">
        <v>0</v>
      </c>
      <c r="X3842" s="493" t="n">
        <v>0</v>
      </c>
      <c r="Y3842" s="493" t="n">
        <v>0</v>
      </c>
      <c r="Z3842" s="493" t="n">
        <v>0</v>
      </c>
      <c r="AA3842" s="493" t="n">
        <v>0</v>
      </c>
      <c r="AB3842" s="493" t="n">
        <v>0</v>
      </c>
      <c r="AC3842" s="493" t="n">
        <v>0</v>
      </c>
      <c r="AD3842" s="493" t="n">
        <v>0</v>
      </c>
      <c r="AE3842" s="493" t="n">
        <v>0</v>
      </c>
      <c r="AF3842" s="493" t="n">
        <v>0</v>
      </c>
      <c r="AG3842" s="493" t="n">
        <v>0</v>
      </c>
      <c r="AH3842" s="493" t="n">
        <v>0</v>
      </c>
      <c r="AI3842" s="493" t="n">
        <v>0</v>
      </c>
      <c r="AJ3842" s="493" t="n">
        <v>0</v>
      </c>
      <c r="AK3842" s="493" t="n">
        <v>0</v>
      </c>
      <c r="AL3842" s="493" t="n">
        <v>0</v>
      </c>
      <c r="AM3842" s="493" t="n">
        <v>0</v>
      </c>
      <c r="AN3842" s="493" t="n">
        <v>0</v>
      </c>
      <c r="AO3842" s="493" t="n">
        <v>0</v>
      </c>
      <c r="AP3842" s="493" t="n">
        <v>0</v>
      </c>
      <c r="AQ3842" s="493" t="n">
        <v>0</v>
      </c>
      <c r="AR3842" s="493" t="n">
        <v>0</v>
      </c>
      <c r="AS3842" s="493" t="n">
        <v>0</v>
      </c>
      <c r="AT3842" s="493" t="n">
        <v>0</v>
      </c>
      <c r="AU3842" s="493" t="n">
        <v>0</v>
      </c>
      <c r="AV3842" s="493" t="n">
        <v>0</v>
      </c>
      <c r="AW3842" s="493" t="n">
        <v>0</v>
      </c>
      <c r="AX3842" s="493" t="n">
        <v>0</v>
      </c>
      <c r="AY3842" s="493" t="n">
        <v>0</v>
      </c>
      <c r="AZ3842" s="493" t="n">
        <v>0</v>
      </c>
      <c r="BA3842" s="493" t="n">
        <v>0</v>
      </c>
      <c r="BB3842" s="493" t="n">
        <v>0</v>
      </c>
      <c r="BC3842" s="493" t="n">
        <v>0</v>
      </c>
      <c r="BD3842" s="493" t="n">
        <v>0</v>
      </c>
      <c r="BE3842" s="493" t="n">
        <v>0</v>
      </c>
      <c r="BF3842" s="493" t="n">
        <v>0</v>
      </c>
      <c r="BG3842" s="493" t="n">
        <v>0</v>
      </c>
      <c r="BH3842" s="493" t="n">
        <v>0</v>
      </c>
      <c r="BI3842" s="493" t="n">
        <v>0</v>
      </c>
      <c r="BJ3842" s="493" t="n">
        <v>0</v>
      </c>
      <c r="BK3842" s="493" t="n">
        <v>0</v>
      </c>
      <c r="BL3842" s="493" t="n">
        <v>0</v>
      </c>
      <c r="BM3842" s="493" t="n">
        <v>0</v>
      </c>
      <c r="BN3842" s="493" t="n">
        <v>0</v>
      </c>
      <c r="BO3842" s="493" t="n">
        <v>0</v>
      </c>
      <c r="BP3842" s="493" t="n">
        <v>0</v>
      </c>
      <c r="BQ3842" s="493" t="n">
        <v>0</v>
      </c>
      <c r="BR3842" s="493" t="n">
        <v>19554.23</v>
      </c>
      <c r="BS3842" s="493" t="n">
        <v>34789.5</v>
      </c>
      <c r="BT3842" s="493" t="n">
        <v>44399.65</v>
      </c>
      <c r="BU3842" s="493" t="n">
        <v>51276.8</v>
      </c>
      <c r="BV3842" s="493" t="n">
        <v>61816.92</v>
      </c>
      <c r="BW3842" s="493" t="n">
        <v>70502.17</v>
      </c>
    </row>
    <row r="3843">
      <c r="A3843" t="inlineStr">
        <is>
          <t>[C9D3] Angiotensin-II 길항제 칼슘길항제 복합제</t>
        </is>
      </c>
      <c r="B3843" t="inlineStr">
        <is>
          <t>유한양행</t>
        </is>
      </c>
      <c r="C3843" t="inlineStr">
        <is>
          <t>트윈로우</t>
        </is>
      </c>
      <c r="D3843" t="inlineStr">
        <is>
          <t>유한양행</t>
        </is>
      </c>
      <c r="E3843" t="inlineStr">
        <is>
          <t>amlodipine besylate  ( as amlodipine),  telmisartan</t>
        </is>
      </c>
      <c r="F3843" t="inlineStr">
        <is>
          <t>의원</t>
        </is>
      </c>
      <c r="G3843" t="inlineStr">
        <is>
          <t>Generic</t>
        </is>
      </c>
      <c r="H3843" s="493" t="n">
        <v>0</v>
      </c>
      <c r="I3843" s="493" t="n">
        <v>0</v>
      </c>
      <c r="J3843" s="493" t="n">
        <v>0</v>
      </c>
      <c r="K3843" s="493" t="n">
        <v>0</v>
      </c>
      <c r="L3843" s="493" t="n">
        <v>0</v>
      </c>
      <c r="M3843" s="493" t="n">
        <v>0</v>
      </c>
      <c r="N3843" s="493" t="n">
        <v>0</v>
      </c>
      <c r="O3843" s="493" t="n">
        <v>0</v>
      </c>
      <c r="P3843" s="493" t="n">
        <v>0</v>
      </c>
      <c r="Q3843" s="493" t="n">
        <v>0</v>
      </c>
      <c r="R3843" s="493" t="n">
        <v>0</v>
      </c>
      <c r="S3843" s="493" t="n">
        <v>0</v>
      </c>
      <c r="T3843" s="493" t="n">
        <v>0</v>
      </c>
      <c r="U3843" s="493" t="n">
        <v>0</v>
      </c>
      <c r="V3843" s="493" t="n">
        <v>0</v>
      </c>
      <c r="W3843" s="493" t="n">
        <v>0</v>
      </c>
      <c r="X3843" s="493" t="n">
        <v>0</v>
      </c>
      <c r="Y3843" s="493" t="n">
        <v>0</v>
      </c>
      <c r="Z3843" s="493" t="n">
        <v>0</v>
      </c>
      <c r="AA3843" s="493" t="n">
        <v>0</v>
      </c>
      <c r="AB3843" s="493" t="n">
        <v>0</v>
      </c>
      <c r="AC3843" s="493" t="n">
        <v>0</v>
      </c>
      <c r="AD3843" s="493" t="n">
        <v>0</v>
      </c>
      <c r="AE3843" s="493" t="n">
        <v>0</v>
      </c>
      <c r="AF3843" s="493" t="n">
        <v>0</v>
      </c>
      <c r="AG3843" s="493" t="n">
        <v>0</v>
      </c>
      <c r="AH3843" s="493" t="n">
        <v>0</v>
      </c>
      <c r="AI3843" s="493" t="n">
        <v>0</v>
      </c>
      <c r="AJ3843" s="493" t="n">
        <v>0</v>
      </c>
      <c r="AK3843" s="493" t="n">
        <v>0</v>
      </c>
      <c r="AL3843" s="493" t="n">
        <v>0</v>
      </c>
      <c r="AM3843" s="493" t="n">
        <v>0</v>
      </c>
      <c r="AN3843" s="493" t="n">
        <v>0</v>
      </c>
      <c r="AO3843" s="493" t="n">
        <v>0</v>
      </c>
      <c r="AP3843" s="493" t="n">
        <v>0</v>
      </c>
      <c r="AQ3843" s="493" t="n">
        <v>0</v>
      </c>
      <c r="AR3843" s="493" t="n">
        <v>0</v>
      </c>
      <c r="AS3843" s="493" t="n">
        <v>0</v>
      </c>
      <c r="AT3843" s="493" t="n">
        <v>0</v>
      </c>
      <c r="AU3843" s="493" t="n">
        <v>0</v>
      </c>
      <c r="AV3843" s="493" t="n">
        <v>0</v>
      </c>
      <c r="AW3843" s="493" t="n">
        <v>0</v>
      </c>
      <c r="AX3843" s="493" t="n">
        <v>0</v>
      </c>
      <c r="AY3843" s="493" t="n">
        <v>0</v>
      </c>
      <c r="AZ3843" s="493" t="n">
        <v>0</v>
      </c>
      <c r="BA3843" s="493" t="n">
        <v>0</v>
      </c>
      <c r="BB3843" s="493" t="n">
        <v>0</v>
      </c>
      <c r="BC3843" s="493" t="n">
        <v>0</v>
      </c>
      <c r="BD3843" s="493" t="n">
        <v>0</v>
      </c>
      <c r="BE3843" s="493" t="n">
        <v>0</v>
      </c>
      <c r="BF3843" s="493" t="n">
        <v>0</v>
      </c>
      <c r="BG3843" s="493" t="n">
        <v>0</v>
      </c>
      <c r="BH3843" s="493" t="n">
        <v>0</v>
      </c>
      <c r="BI3843" s="493" t="n">
        <v>0</v>
      </c>
      <c r="BJ3843" s="493" t="n">
        <v>0</v>
      </c>
      <c r="BK3843" s="493" t="n">
        <v>0</v>
      </c>
      <c r="BL3843" s="493" t="n">
        <v>0</v>
      </c>
      <c r="BM3843" s="493" t="n">
        <v>0</v>
      </c>
      <c r="BN3843" s="493" t="n">
        <v>0</v>
      </c>
      <c r="BO3843" s="493" t="n">
        <v>0</v>
      </c>
      <c r="BP3843" s="493" t="n">
        <v>0</v>
      </c>
      <c r="BQ3843" s="493" t="n">
        <v>0</v>
      </c>
      <c r="BR3843" s="493" t="n">
        <v>116924.95</v>
      </c>
      <c r="BS3843" s="493" t="n">
        <v>212293.97</v>
      </c>
      <c r="BT3843" s="493" t="n">
        <v>249956.61</v>
      </c>
      <c r="BU3843" s="493" t="n">
        <v>305143.63</v>
      </c>
      <c r="BV3843" s="493" t="n">
        <v>365642.8</v>
      </c>
      <c r="BW3843" s="493" t="n">
        <v>364594.82</v>
      </c>
    </row>
    <row r="3844">
      <c r="A3844" t="inlineStr">
        <is>
          <t>[C9D3] Angiotensin-II 길항제 칼슘길항제 복합제</t>
        </is>
      </c>
      <c r="B3844" t="inlineStr">
        <is>
          <t>유한양행</t>
        </is>
      </c>
      <c r="C3844" t="inlineStr">
        <is>
          <t>트윈로우</t>
        </is>
      </c>
      <c r="D3844" t="inlineStr">
        <is>
          <t>유한양행</t>
        </is>
      </c>
      <c r="E3844" t="inlineStr">
        <is>
          <t>amlodipine besylate  ( as amlodipine),  telmisartan</t>
        </is>
      </c>
      <c r="F3844" t="inlineStr">
        <is>
          <t>보건소</t>
        </is>
      </c>
      <c r="G3844" t="inlineStr">
        <is>
          <t>Generic</t>
        </is>
      </c>
      <c r="H3844" s="493" t="n">
        <v>0</v>
      </c>
      <c r="I3844" s="493" t="n">
        <v>0</v>
      </c>
      <c r="J3844" s="493" t="n">
        <v>0</v>
      </c>
      <c r="K3844" s="493" t="n">
        <v>0</v>
      </c>
      <c r="L3844" s="493" t="n">
        <v>0</v>
      </c>
      <c r="M3844" s="493" t="n">
        <v>0</v>
      </c>
      <c r="N3844" s="493" t="n">
        <v>0</v>
      </c>
      <c r="O3844" s="493" t="n">
        <v>0</v>
      </c>
      <c r="P3844" s="493" t="n">
        <v>0</v>
      </c>
      <c r="Q3844" s="493" t="n">
        <v>0</v>
      </c>
      <c r="R3844" s="493" t="n">
        <v>0</v>
      </c>
      <c r="S3844" s="493" t="n">
        <v>0</v>
      </c>
      <c r="T3844" s="493" t="n">
        <v>0</v>
      </c>
      <c r="U3844" s="493" t="n">
        <v>0</v>
      </c>
      <c r="V3844" s="493" t="n">
        <v>0</v>
      </c>
      <c r="W3844" s="493" t="n">
        <v>0</v>
      </c>
      <c r="X3844" s="493" t="n">
        <v>0</v>
      </c>
      <c r="Y3844" s="493" t="n">
        <v>0</v>
      </c>
      <c r="Z3844" s="493" t="n">
        <v>0</v>
      </c>
      <c r="AA3844" s="493" t="n">
        <v>0</v>
      </c>
      <c r="AB3844" s="493" t="n">
        <v>0</v>
      </c>
      <c r="AC3844" s="493" t="n">
        <v>0</v>
      </c>
      <c r="AD3844" s="493" t="n">
        <v>0</v>
      </c>
      <c r="AE3844" s="493" t="n">
        <v>0</v>
      </c>
      <c r="AF3844" s="493" t="n">
        <v>0</v>
      </c>
      <c r="AG3844" s="493" t="n">
        <v>0</v>
      </c>
      <c r="AH3844" s="493" t="n">
        <v>0</v>
      </c>
      <c r="AI3844" s="493" t="n">
        <v>0</v>
      </c>
      <c r="AJ3844" s="493" t="n">
        <v>0</v>
      </c>
      <c r="AK3844" s="493" t="n">
        <v>0</v>
      </c>
      <c r="AL3844" s="493" t="n">
        <v>0</v>
      </c>
      <c r="AM3844" s="493" t="n">
        <v>0</v>
      </c>
      <c r="AN3844" s="493" t="n">
        <v>0</v>
      </c>
      <c r="AO3844" s="493" t="n">
        <v>0</v>
      </c>
      <c r="AP3844" s="493" t="n">
        <v>0</v>
      </c>
      <c r="AQ3844" s="493" t="n">
        <v>0</v>
      </c>
      <c r="AR3844" s="493" t="n">
        <v>0</v>
      </c>
      <c r="AS3844" s="493" t="n">
        <v>0</v>
      </c>
      <c r="AT3844" s="493" t="n">
        <v>0</v>
      </c>
      <c r="AU3844" s="493" t="n">
        <v>0</v>
      </c>
      <c r="AV3844" s="493" t="n">
        <v>0</v>
      </c>
      <c r="AW3844" s="493" t="n">
        <v>0</v>
      </c>
      <c r="AX3844" s="493" t="n">
        <v>0</v>
      </c>
      <c r="AY3844" s="493" t="n">
        <v>0</v>
      </c>
      <c r="AZ3844" s="493" t="n">
        <v>0</v>
      </c>
      <c r="BA3844" s="493" t="n">
        <v>0</v>
      </c>
      <c r="BB3844" s="493" t="n">
        <v>0</v>
      </c>
      <c r="BC3844" s="493" t="n">
        <v>0</v>
      </c>
      <c r="BD3844" s="493" t="n">
        <v>0</v>
      </c>
      <c r="BE3844" s="493" t="n">
        <v>0</v>
      </c>
      <c r="BF3844" s="493" t="n">
        <v>0</v>
      </c>
      <c r="BG3844" s="493" t="n">
        <v>0</v>
      </c>
      <c r="BH3844" s="493" t="n">
        <v>0</v>
      </c>
      <c r="BI3844" s="493" t="n">
        <v>0</v>
      </c>
      <c r="BJ3844" s="493" t="n">
        <v>0</v>
      </c>
      <c r="BK3844" s="493" t="n">
        <v>0</v>
      </c>
      <c r="BL3844" s="493" t="n">
        <v>0</v>
      </c>
      <c r="BM3844" s="493" t="n">
        <v>0</v>
      </c>
      <c r="BN3844" s="493" t="n">
        <v>0</v>
      </c>
      <c r="BO3844" s="493" t="n">
        <v>0</v>
      </c>
      <c r="BP3844" s="493" t="n">
        <v>0</v>
      </c>
      <c r="BQ3844" s="493" t="n">
        <v>0</v>
      </c>
      <c r="BR3844" s="493" t="n">
        <v>587.7</v>
      </c>
      <c r="BS3844" s="493" t="n">
        <v>3377.4</v>
      </c>
      <c r="BT3844" s="493" t="n">
        <v>3988.8</v>
      </c>
      <c r="BU3844" s="493" t="n">
        <v>3561.6</v>
      </c>
      <c r="BV3844" s="493" t="n">
        <v>4769.7</v>
      </c>
      <c r="BW3844" s="493" t="n">
        <v>8905.5</v>
      </c>
    </row>
    <row r="3845">
      <c r="A3845" t="inlineStr">
        <is>
          <t>[C9D3] Angiotensin-II 길항제 칼슘길항제 복합제</t>
        </is>
      </c>
      <c r="B3845" t="inlineStr">
        <is>
          <t>이든파마</t>
        </is>
      </c>
      <c r="C3845" t="inlineStr">
        <is>
          <t>디핀스</t>
        </is>
      </c>
      <c r="D3845" t="inlineStr">
        <is>
          <t>이든파마</t>
        </is>
      </c>
      <c r="E3845" t="inlineStr">
        <is>
          <t>amlodipine besylate,  telmisartan</t>
        </is>
      </c>
      <c r="F3845" t="inlineStr">
        <is>
          <t>종합병원</t>
        </is>
      </c>
      <c r="G3845" t="inlineStr">
        <is>
          <t>Generic</t>
        </is>
      </c>
      <c r="H3845" s="493" t="n">
        <v>211.8</v>
      </c>
      <c r="I3845" s="493" t="n">
        <v>213.3</v>
      </c>
      <c r="J3845" s="493" t="n">
        <v>94.2</v>
      </c>
      <c r="K3845" s="493" t="n">
        <v>90.59999999999999</v>
      </c>
      <c r="L3845" s="493" t="n">
        <v>0</v>
      </c>
      <c r="M3845" s="493" t="n">
        <v>0</v>
      </c>
      <c r="N3845" s="493" t="n">
        <v>0</v>
      </c>
      <c r="O3845" s="493" t="n">
        <v>0</v>
      </c>
      <c r="P3845" s="493" t="n">
        <v>0</v>
      </c>
      <c r="Q3845" s="493" t="n">
        <v>0</v>
      </c>
      <c r="R3845" s="493" t="n">
        <v>0</v>
      </c>
      <c r="S3845" s="493" t="n">
        <v>0</v>
      </c>
      <c r="T3845" s="493" t="n">
        <v>0</v>
      </c>
      <c r="U3845" s="493" t="n">
        <v>0</v>
      </c>
      <c r="V3845" s="493" t="n">
        <v>0</v>
      </c>
      <c r="W3845" s="493" t="n">
        <v>0</v>
      </c>
      <c r="X3845" s="493" t="n">
        <v>0</v>
      </c>
      <c r="Y3845" s="493" t="n">
        <v>199.2</v>
      </c>
      <c r="Z3845" s="493" t="n">
        <v>200.4</v>
      </c>
      <c r="AA3845" s="493" t="n">
        <v>100.2</v>
      </c>
      <c r="AB3845" s="493" t="n">
        <v>91.8</v>
      </c>
      <c r="AC3845" s="493" t="n">
        <v>207.6</v>
      </c>
      <c r="AD3845" s="493" t="n">
        <v>0</v>
      </c>
      <c r="AE3845" s="493" t="n">
        <v>200.4</v>
      </c>
      <c r="AF3845" s="493" t="n">
        <v>0</v>
      </c>
      <c r="AG3845" s="493" t="n">
        <v>0</v>
      </c>
      <c r="AH3845" s="493" t="n">
        <v>0</v>
      </c>
      <c r="AI3845" s="493" t="n">
        <v>0</v>
      </c>
      <c r="AJ3845" s="493" t="n">
        <v>312.3</v>
      </c>
      <c r="AK3845" s="493" t="n">
        <v>0</v>
      </c>
      <c r="AL3845" s="493" t="n">
        <v>0</v>
      </c>
      <c r="AM3845" s="493" t="n">
        <v>0</v>
      </c>
      <c r="AN3845" s="493" t="n">
        <v>0</v>
      </c>
      <c r="AO3845" s="493" t="n">
        <v>0</v>
      </c>
      <c r="AP3845" s="493" t="n">
        <v>0</v>
      </c>
      <c r="AQ3845" s="493" t="n">
        <v>0</v>
      </c>
      <c r="AR3845" s="493" t="n">
        <v>0</v>
      </c>
      <c r="AS3845" s="493" t="n">
        <v>0</v>
      </c>
      <c r="AT3845" s="493" t="n">
        <v>0</v>
      </c>
      <c r="AU3845" s="493" t="n">
        <v>0</v>
      </c>
      <c r="AV3845" s="493" t="n">
        <v>0</v>
      </c>
      <c r="AW3845" s="493" t="n">
        <v>0</v>
      </c>
      <c r="AX3845" s="493" t="n">
        <v>0</v>
      </c>
      <c r="AY3845" s="493" t="n">
        <v>0</v>
      </c>
      <c r="AZ3845" s="493" t="n">
        <v>0</v>
      </c>
      <c r="BA3845" s="493" t="n">
        <v>0</v>
      </c>
      <c r="BB3845" s="493" t="n">
        <v>0</v>
      </c>
      <c r="BC3845" s="493" t="n">
        <v>0</v>
      </c>
      <c r="BD3845" s="493" t="n">
        <v>0</v>
      </c>
      <c r="BE3845" s="493" t="n">
        <v>0</v>
      </c>
      <c r="BF3845" s="493" t="n">
        <v>0</v>
      </c>
      <c r="BG3845" s="493" t="n">
        <v>0</v>
      </c>
      <c r="BH3845" s="493" t="n">
        <v>0</v>
      </c>
      <c r="BI3845" s="493" t="n">
        <v>0</v>
      </c>
      <c r="BJ3845" s="493" t="n">
        <v>0</v>
      </c>
      <c r="BK3845" s="493" t="n">
        <v>0</v>
      </c>
      <c r="BL3845" s="493" t="n">
        <v>0</v>
      </c>
      <c r="BM3845" s="493" t="n">
        <v>0</v>
      </c>
      <c r="BN3845" s="493" t="n">
        <v>0</v>
      </c>
      <c r="BO3845" s="493" t="n">
        <v>539.4</v>
      </c>
      <c r="BP3845" s="493" t="n">
        <v>0</v>
      </c>
      <c r="BQ3845" s="493" t="n">
        <v>0</v>
      </c>
      <c r="BR3845" s="493" t="n">
        <v>0</v>
      </c>
      <c r="BS3845" s="493" t="n">
        <v>0</v>
      </c>
      <c r="BT3845" s="493" t="n">
        <v>0</v>
      </c>
      <c r="BU3845" s="493" t="n">
        <v>0</v>
      </c>
      <c r="BV3845" s="493" t="n">
        <v>0</v>
      </c>
      <c r="BW3845" s="493" t="n">
        <v>0</v>
      </c>
    </row>
    <row r="3846">
      <c r="A3846" t="inlineStr">
        <is>
          <t>[C9D3] Angiotensin-II 길항제 칼슘길항제 복합제</t>
        </is>
      </c>
      <c r="B3846" t="inlineStr">
        <is>
          <t>이든파마</t>
        </is>
      </c>
      <c r="C3846" t="inlineStr">
        <is>
          <t>디핀스</t>
        </is>
      </c>
      <c r="D3846" t="inlineStr">
        <is>
          <t>이든파마</t>
        </is>
      </c>
      <c r="E3846" t="inlineStr">
        <is>
          <t>amlodipine besylate,  telmisartan</t>
        </is>
      </c>
      <c r="F3846" t="inlineStr">
        <is>
          <t>병원</t>
        </is>
      </c>
      <c r="G3846" t="inlineStr">
        <is>
          <t>Generic</t>
        </is>
      </c>
      <c r="H3846" s="493" t="n">
        <v>5120.67</v>
      </c>
      <c r="I3846" s="493" t="n">
        <v>3726.94</v>
      </c>
      <c r="J3846" s="493" t="n">
        <v>5471.06</v>
      </c>
      <c r="K3846" s="493" t="n">
        <v>5396.69</v>
      </c>
      <c r="L3846" s="493" t="n">
        <v>3629.02</v>
      </c>
      <c r="M3846" s="493" t="n">
        <v>3960.53</v>
      </c>
      <c r="N3846" s="493" t="n">
        <v>6942.42</v>
      </c>
      <c r="O3846" s="493" t="n">
        <v>5284.22</v>
      </c>
      <c r="P3846" s="493" t="n">
        <v>6004.92</v>
      </c>
      <c r="Q3846" s="493" t="n">
        <v>7138.28</v>
      </c>
      <c r="R3846" s="493" t="n">
        <v>7388</v>
      </c>
      <c r="S3846" s="493" t="n">
        <v>7528.23</v>
      </c>
      <c r="T3846" s="493" t="n">
        <v>6734.21</v>
      </c>
      <c r="U3846" s="493" t="n">
        <v>6811.82</v>
      </c>
      <c r="V3846" s="493" t="n">
        <v>11683.14</v>
      </c>
      <c r="W3846" s="493" t="n">
        <v>11449.47</v>
      </c>
      <c r="X3846" s="493" t="n">
        <v>11957.1</v>
      </c>
      <c r="Y3846" s="493" t="n">
        <v>10055.8</v>
      </c>
      <c r="Z3846" s="493" t="n">
        <v>9108.35</v>
      </c>
      <c r="AA3846" s="493" t="n">
        <v>5838.34</v>
      </c>
      <c r="AB3846" s="493" t="n">
        <v>5458.36</v>
      </c>
      <c r="AC3846" s="493" t="n">
        <v>6573.97</v>
      </c>
      <c r="AD3846" s="493" t="n">
        <v>7973.26</v>
      </c>
      <c r="AE3846" s="493" t="n">
        <v>6523.3</v>
      </c>
      <c r="AF3846" s="493" t="n">
        <v>7435.26</v>
      </c>
      <c r="AG3846" s="493" t="n">
        <v>6628.26</v>
      </c>
      <c r="AH3846" s="493" t="n">
        <v>6129.17</v>
      </c>
      <c r="AI3846" s="493" t="n">
        <v>4758.52</v>
      </c>
      <c r="AJ3846" s="493" t="n">
        <v>6287.66</v>
      </c>
      <c r="AK3846" s="493" t="n">
        <v>3943.4</v>
      </c>
      <c r="AL3846" s="493" t="n">
        <v>4335.68</v>
      </c>
      <c r="AM3846" s="493" t="n">
        <v>4904.78</v>
      </c>
      <c r="AN3846" s="493" t="n">
        <v>3403.22</v>
      </c>
      <c r="AO3846" s="493" t="n">
        <v>2658.9</v>
      </c>
      <c r="AP3846" s="493" t="n">
        <v>18407.26</v>
      </c>
      <c r="AQ3846" s="493" t="n">
        <v>23681.44</v>
      </c>
      <c r="AR3846" s="493" t="n">
        <v>27731.5</v>
      </c>
      <c r="AS3846" s="493" t="n">
        <v>24627.51</v>
      </c>
      <c r="AT3846" s="493" t="n">
        <v>31976.56</v>
      </c>
      <c r="AU3846" s="493" t="n">
        <v>29218.78</v>
      </c>
      <c r="AV3846" s="493" t="n">
        <v>35867.08</v>
      </c>
      <c r="AW3846" s="493" t="n">
        <v>28664.68</v>
      </c>
      <c r="AX3846" s="493" t="n">
        <v>31262.82</v>
      </c>
      <c r="AY3846" s="493" t="n">
        <v>31012.19</v>
      </c>
      <c r="AZ3846" s="493" t="n">
        <v>33773.79</v>
      </c>
      <c r="BA3846" s="493" t="n">
        <v>34730.2</v>
      </c>
      <c r="BB3846" s="493" t="n">
        <v>39857.13</v>
      </c>
      <c r="BC3846" s="493" t="n">
        <v>38050.35</v>
      </c>
      <c r="BD3846" s="493" t="n">
        <v>34379.71</v>
      </c>
      <c r="BE3846" s="493" t="n">
        <v>30333.82</v>
      </c>
      <c r="BF3846" s="493" t="n">
        <v>42766.84</v>
      </c>
      <c r="BG3846" s="493" t="n">
        <v>43646.85</v>
      </c>
      <c r="BH3846" s="493" t="n">
        <v>58348.3</v>
      </c>
      <c r="BI3846" s="493" t="n">
        <v>36261.14</v>
      </c>
      <c r="BJ3846" s="493" t="n">
        <v>54787.01</v>
      </c>
      <c r="BK3846" s="493" t="n">
        <v>41253.86</v>
      </c>
      <c r="BL3846" s="493" t="n">
        <v>69092.72</v>
      </c>
      <c r="BM3846" s="493" t="n">
        <v>42293.16</v>
      </c>
      <c r="BN3846" s="493" t="n">
        <v>52031.68</v>
      </c>
      <c r="BO3846" s="493" t="n">
        <v>50306.26</v>
      </c>
      <c r="BP3846" s="493" t="n">
        <v>45832.06</v>
      </c>
      <c r="BQ3846" s="493" t="n">
        <v>46342.68</v>
      </c>
      <c r="BR3846" s="493" t="n">
        <v>61187.46</v>
      </c>
      <c r="BS3846" s="493" t="n">
        <v>63205.08</v>
      </c>
      <c r="BT3846" s="493" t="n">
        <v>67211.34</v>
      </c>
      <c r="BU3846" s="493" t="n">
        <v>55909.8</v>
      </c>
      <c r="BV3846" s="493" t="n">
        <v>55803.54</v>
      </c>
      <c r="BW3846" s="493" t="n">
        <v>54844.36</v>
      </c>
    </row>
    <row r="3847">
      <c r="A3847" t="inlineStr">
        <is>
          <t>[C9D3] Angiotensin-II 길항제 칼슘길항제 복합제</t>
        </is>
      </c>
      <c r="B3847" t="inlineStr">
        <is>
          <t>이든파마</t>
        </is>
      </c>
      <c r="C3847" t="inlineStr">
        <is>
          <t>디핀스</t>
        </is>
      </c>
      <c r="D3847" t="inlineStr">
        <is>
          <t>이든파마</t>
        </is>
      </c>
      <c r="E3847" t="inlineStr">
        <is>
          <t>amlodipine besylate,  telmisartan</t>
        </is>
      </c>
      <c r="F3847" t="inlineStr">
        <is>
          <t>의원</t>
        </is>
      </c>
      <c r="G3847" t="inlineStr">
        <is>
          <t>Generic</t>
        </is>
      </c>
      <c r="H3847" s="493" t="n">
        <v>208780</v>
      </c>
      <c r="I3847" s="493" t="n">
        <v>189399.65</v>
      </c>
      <c r="J3847" s="493" t="n">
        <v>236489.62</v>
      </c>
      <c r="K3847" s="493" t="n">
        <v>217975.08</v>
      </c>
      <c r="L3847" s="493" t="n">
        <v>230756.76</v>
      </c>
      <c r="M3847" s="493" t="n">
        <v>239367</v>
      </c>
      <c r="N3847" s="493" t="n">
        <v>239278.36</v>
      </c>
      <c r="O3847" s="493" t="n">
        <v>242061.71</v>
      </c>
      <c r="P3847" s="493" t="n">
        <v>244323.58</v>
      </c>
      <c r="Q3847" s="493" t="n">
        <v>256239.87</v>
      </c>
      <c r="R3847" s="493" t="n">
        <v>289283.7</v>
      </c>
      <c r="S3847" s="493" t="n">
        <v>336902.99</v>
      </c>
      <c r="T3847" s="493" t="n">
        <v>320493</v>
      </c>
      <c r="U3847" s="493" t="n">
        <v>300000.03</v>
      </c>
      <c r="V3847" s="493" t="n">
        <v>357493.98</v>
      </c>
      <c r="W3847" s="493" t="n">
        <v>352857.81</v>
      </c>
      <c r="X3847" s="493" t="n">
        <v>337283.19</v>
      </c>
      <c r="Y3847" s="493" t="n">
        <v>281810.99</v>
      </c>
      <c r="Z3847" s="493" t="n">
        <v>205658.48</v>
      </c>
      <c r="AA3847" s="493" t="n">
        <v>221353.08</v>
      </c>
      <c r="AB3847" s="493" t="n">
        <v>164361.23</v>
      </c>
      <c r="AC3847" s="493" t="n">
        <v>174083.27</v>
      </c>
      <c r="AD3847" s="493" t="n">
        <v>182009.15</v>
      </c>
      <c r="AE3847" s="493" t="n">
        <v>190186.21</v>
      </c>
      <c r="AF3847" s="493" t="n">
        <v>161408.33</v>
      </c>
      <c r="AG3847" s="493" t="n">
        <v>150296.1</v>
      </c>
      <c r="AH3847" s="493" t="n">
        <v>160500.44</v>
      </c>
      <c r="AI3847" s="493" t="n">
        <v>146963.79</v>
      </c>
      <c r="AJ3847" s="493" t="n">
        <v>162489.15</v>
      </c>
      <c r="AK3847" s="493" t="n">
        <v>122304.67</v>
      </c>
      <c r="AL3847" s="493" t="n">
        <v>108202.52</v>
      </c>
      <c r="AM3847" s="493" t="n">
        <v>102656.23</v>
      </c>
      <c r="AN3847" s="493" t="n">
        <v>107660.75</v>
      </c>
      <c r="AO3847" s="493" t="n">
        <v>99697.27</v>
      </c>
      <c r="AP3847" s="493" t="n">
        <v>115183.72</v>
      </c>
      <c r="AQ3847" s="493" t="n">
        <v>130271.44</v>
      </c>
      <c r="AR3847" s="493" t="n">
        <v>133260.68</v>
      </c>
      <c r="AS3847" s="493" t="n">
        <v>131791.78</v>
      </c>
      <c r="AT3847" s="493" t="n">
        <v>144930.26</v>
      </c>
      <c r="AU3847" s="493" t="n">
        <v>160091.46</v>
      </c>
      <c r="AV3847" s="493" t="n">
        <v>199464.14</v>
      </c>
      <c r="AW3847" s="493" t="n">
        <v>188663.02</v>
      </c>
      <c r="AX3847" s="493" t="n">
        <v>192373.55</v>
      </c>
      <c r="AY3847" s="493" t="n">
        <v>214985.3</v>
      </c>
      <c r="AZ3847" s="493" t="n">
        <v>229769.45</v>
      </c>
      <c r="BA3847" s="493" t="n">
        <v>250154.77</v>
      </c>
      <c r="BB3847" s="493" t="n">
        <v>233421.18</v>
      </c>
      <c r="BC3847" s="493" t="n">
        <v>195940.42</v>
      </c>
      <c r="BD3847" s="493" t="n">
        <v>176558.82</v>
      </c>
      <c r="BE3847" s="493" t="n">
        <v>168077.73</v>
      </c>
      <c r="BF3847" s="493" t="n">
        <v>181121.63</v>
      </c>
      <c r="BG3847" s="493" t="n">
        <v>190937.32</v>
      </c>
      <c r="BH3847" s="493" t="n">
        <v>184924.32</v>
      </c>
      <c r="BI3847" s="493" t="n">
        <v>181670.98</v>
      </c>
      <c r="BJ3847" s="493" t="n">
        <v>196210.36</v>
      </c>
      <c r="BK3847" s="493" t="n">
        <v>172791.29</v>
      </c>
      <c r="BL3847" s="493" t="n">
        <v>219895.4</v>
      </c>
      <c r="BM3847" s="493" t="n">
        <v>183511.93</v>
      </c>
      <c r="BN3847" s="493" t="n">
        <v>188413.4</v>
      </c>
      <c r="BO3847" s="493" t="n">
        <v>208960.75</v>
      </c>
      <c r="BP3847" s="493" t="n">
        <v>195674.02</v>
      </c>
      <c r="BQ3847" s="493" t="n">
        <v>194065.5</v>
      </c>
      <c r="BR3847" s="493" t="n">
        <v>219505.71</v>
      </c>
      <c r="BS3847" s="493" t="n">
        <v>216605.03</v>
      </c>
      <c r="BT3847" s="493" t="n">
        <v>214018.81</v>
      </c>
      <c r="BU3847" s="493" t="n">
        <v>223732.52</v>
      </c>
      <c r="BV3847" s="493" t="n">
        <v>229443.25</v>
      </c>
      <c r="BW3847" s="493" t="n">
        <v>223397.77</v>
      </c>
    </row>
    <row r="3848">
      <c r="A3848" t="inlineStr">
        <is>
          <t>[C9D3] Angiotensin-II 길항제 칼슘길항제 복합제</t>
        </is>
      </c>
      <c r="B3848" t="inlineStr">
        <is>
          <t>이든파마</t>
        </is>
      </c>
      <c r="C3848" t="inlineStr">
        <is>
          <t>디핀스</t>
        </is>
      </c>
      <c r="D3848" t="inlineStr">
        <is>
          <t>이든파마</t>
        </is>
      </c>
      <c r="E3848" t="inlineStr">
        <is>
          <t>amlodipine besylate,  telmisartan</t>
        </is>
      </c>
      <c r="F3848" t="inlineStr">
        <is>
          <t>보건소</t>
        </is>
      </c>
      <c r="G3848" t="inlineStr">
        <is>
          <t>Generic</t>
        </is>
      </c>
      <c r="H3848" s="493" t="n">
        <v>268.2</v>
      </c>
      <c r="I3848" s="493" t="n">
        <v>213</v>
      </c>
      <c r="J3848" s="493" t="n">
        <v>211.5</v>
      </c>
      <c r="K3848" s="493" t="n">
        <v>247.8</v>
      </c>
      <c r="L3848" s="493" t="n">
        <v>10612.8</v>
      </c>
      <c r="M3848" s="493" t="n">
        <v>110.4</v>
      </c>
      <c r="N3848" s="493" t="n">
        <v>206.4</v>
      </c>
      <c r="O3848" s="493" t="n">
        <v>5656.5</v>
      </c>
      <c r="P3848" s="493" t="n">
        <v>121.8</v>
      </c>
      <c r="Q3848" s="493" t="n">
        <v>5688.3</v>
      </c>
      <c r="R3848" s="493" t="n">
        <v>3340.8</v>
      </c>
      <c r="S3848" s="493" t="n">
        <v>5961.6</v>
      </c>
      <c r="T3848" s="493" t="n">
        <v>0</v>
      </c>
      <c r="U3848" s="493" t="n">
        <v>3624.9</v>
      </c>
      <c r="V3848" s="493" t="n">
        <v>316.8</v>
      </c>
      <c r="W3848" s="493" t="n">
        <v>191.7</v>
      </c>
      <c r="X3848" s="493" t="n">
        <v>20367.6</v>
      </c>
      <c r="Y3848" s="493" t="n">
        <v>20789.55</v>
      </c>
      <c r="Z3848" s="493" t="n">
        <v>3182.1</v>
      </c>
      <c r="AA3848" s="493" t="n">
        <v>3747.3</v>
      </c>
      <c r="AB3848" s="493" t="n">
        <v>37.8</v>
      </c>
      <c r="AC3848" s="493" t="n">
        <v>69.59999999999999</v>
      </c>
      <c r="AD3848" s="493" t="n">
        <v>4926.6</v>
      </c>
      <c r="AE3848" s="493" t="n">
        <v>448</v>
      </c>
      <c r="AF3848" s="493" t="n">
        <v>4490.1</v>
      </c>
      <c r="AG3848" s="493" t="n">
        <v>4453.08</v>
      </c>
      <c r="AH3848" s="493" t="n">
        <v>438</v>
      </c>
      <c r="AI3848" s="493" t="n">
        <v>564.3</v>
      </c>
      <c r="AJ3848" s="493" t="n">
        <v>5868</v>
      </c>
      <c r="AK3848" s="493" t="n">
        <v>1273.5</v>
      </c>
      <c r="AL3848" s="493" t="n">
        <v>987.6</v>
      </c>
      <c r="AM3848" s="493" t="n">
        <v>9022.5</v>
      </c>
      <c r="AN3848" s="493" t="n">
        <v>760.8</v>
      </c>
      <c r="AO3848" s="493" t="n">
        <v>4509</v>
      </c>
      <c r="AP3848" s="493" t="n">
        <v>8872.5</v>
      </c>
      <c r="AQ3848" s="493" t="n">
        <v>1356</v>
      </c>
      <c r="AR3848" s="493" t="n">
        <v>1583.1</v>
      </c>
      <c r="AS3848" s="493" t="n">
        <v>5783.25</v>
      </c>
      <c r="AT3848" s="493" t="n">
        <v>456.6</v>
      </c>
      <c r="AU3848" s="493" t="n">
        <v>865.8</v>
      </c>
      <c r="AV3848" s="493" t="n">
        <v>4724.1</v>
      </c>
      <c r="AW3848" s="493" t="n">
        <v>6789.3</v>
      </c>
      <c r="AX3848" s="493" t="n">
        <v>8226</v>
      </c>
      <c r="AY3848" s="493" t="n">
        <v>11496.2</v>
      </c>
      <c r="AZ3848" s="493" t="n">
        <v>7821.1</v>
      </c>
      <c r="BA3848" s="493" t="n">
        <v>11309.94</v>
      </c>
      <c r="BB3848" s="493" t="n">
        <v>11499</v>
      </c>
      <c r="BC3848" s="493" t="n">
        <v>12900.3</v>
      </c>
      <c r="BD3848" s="493" t="n">
        <v>10740.3</v>
      </c>
      <c r="BE3848" s="493" t="n">
        <v>10205.7</v>
      </c>
      <c r="BF3848" s="493" t="n">
        <v>9274.200000000001</v>
      </c>
      <c r="BG3848" s="493" t="n">
        <v>8977.200000000001</v>
      </c>
      <c r="BH3848" s="493" t="n">
        <v>8709.299999999999</v>
      </c>
      <c r="BI3848" s="493" t="n">
        <v>9852.6</v>
      </c>
      <c r="BJ3848" s="493" t="n">
        <v>4368.6</v>
      </c>
      <c r="BK3848" s="493" t="n">
        <v>10486</v>
      </c>
      <c r="BL3848" s="493" t="n">
        <v>8132.21</v>
      </c>
      <c r="BM3848" s="493" t="n">
        <v>11423.96</v>
      </c>
      <c r="BN3848" s="493" t="n">
        <v>13417.5</v>
      </c>
      <c r="BO3848" s="493" t="n">
        <v>7605.3</v>
      </c>
      <c r="BP3848" s="493" t="n">
        <v>10217.6</v>
      </c>
      <c r="BQ3848" s="493" t="n">
        <v>7514.8</v>
      </c>
      <c r="BR3848" s="493" t="n">
        <v>9903.299999999999</v>
      </c>
      <c r="BS3848" s="493" t="n">
        <v>5031.93</v>
      </c>
      <c r="BT3848" s="493" t="n">
        <v>7960.8</v>
      </c>
      <c r="BU3848" s="493" t="n">
        <v>4684.62</v>
      </c>
      <c r="BV3848" s="493" t="n">
        <v>17432.7</v>
      </c>
      <c r="BW3848" s="493" t="n">
        <v>4876.82</v>
      </c>
    </row>
    <row r="3849">
      <c r="A3849" t="inlineStr">
        <is>
          <t>[C9D3] Angiotensin-II 길항제 칼슘길항제 복합제</t>
        </is>
      </c>
      <c r="B3849" t="inlineStr">
        <is>
          <t>이든파마</t>
        </is>
      </c>
      <c r="C3849" t="inlineStr">
        <is>
          <t>디핀스</t>
        </is>
      </c>
      <c r="D3849" t="inlineStr">
        <is>
          <t>이든파마</t>
        </is>
      </c>
      <c r="E3849" t="inlineStr">
        <is>
          <t>amlodipine besylate,  telmisartan</t>
        </is>
      </c>
      <c r="F3849" t="inlineStr">
        <is>
          <t>기타(치과의원, 치과병원 등)</t>
        </is>
      </c>
      <c r="G3849" t="inlineStr">
        <is>
          <t>Generic</t>
        </is>
      </c>
      <c r="H3849" s="493" t="n">
        <v>0</v>
      </c>
      <c r="I3849" s="493" t="n">
        <v>0</v>
      </c>
      <c r="J3849" s="493" t="n">
        <v>0</v>
      </c>
      <c r="K3849" s="493" t="n">
        <v>69.44</v>
      </c>
      <c r="L3849" s="493" t="n">
        <v>66.08</v>
      </c>
      <c r="M3849" s="493" t="n">
        <v>0</v>
      </c>
      <c r="N3849" s="493" t="n">
        <v>0</v>
      </c>
      <c r="O3849" s="493" t="n">
        <v>0</v>
      </c>
      <c r="P3849" s="493" t="n">
        <v>0</v>
      </c>
      <c r="Q3849" s="493" t="n">
        <v>0</v>
      </c>
      <c r="R3849" s="493" t="n">
        <v>0</v>
      </c>
      <c r="S3849" s="493" t="n">
        <v>0</v>
      </c>
      <c r="T3849" s="493" t="n">
        <v>0</v>
      </c>
      <c r="U3849" s="493" t="n">
        <v>0</v>
      </c>
      <c r="V3849" s="493" t="n">
        <v>0</v>
      </c>
      <c r="W3849" s="493" t="n">
        <v>0</v>
      </c>
      <c r="X3849" s="493" t="n">
        <v>0</v>
      </c>
      <c r="Y3849" s="493" t="n">
        <v>0</v>
      </c>
      <c r="Z3849" s="493" t="n">
        <v>0</v>
      </c>
      <c r="AA3849" s="493" t="n">
        <v>0</v>
      </c>
      <c r="AB3849" s="493" t="n">
        <v>0</v>
      </c>
      <c r="AC3849" s="493" t="n">
        <v>0</v>
      </c>
      <c r="AD3849" s="493" t="n">
        <v>0</v>
      </c>
      <c r="AE3849" s="493" t="n">
        <v>0</v>
      </c>
      <c r="AF3849" s="493" t="n">
        <v>0</v>
      </c>
      <c r="AG3849" s="493" t="n">
        <v>0</v>
      </c>
      <c r="AH3849" s="493" t="n">
        <v>0</v>
      </c>
      <c r="AI3849" s="493" t="n">
        <v>0</v>
      </c>
      <c r="AJ3849" s="493" t="n">
        <v>0</v>
      </c>
      <c r="AK3849" s="493" t="n">
        <v>0</v>
      </c>
      <c r="AL3849" s="493" t="n">
        <v>0</v>
      </c>
      <c r="AM3849" s="493" t="n">
        <v>0</v>
      </c>
      <c r="AN3849" s="493" t="n">
        <v>0</v>
      </c>
      <c r="AO3849" s="493" t="n">
        <v>0</v>
      </c>
      <c r="AP3849" s="493" t="n">
        <v>0</v>
      </c>
      <c r="AQ3849" s="493" t="n">
        <v>0</v>
      </c>
      <c r="AR3849" s="493" t="n">
        <v>0</v>
      </c>
      <c r="AS3849" s="493" t="n">
        <v>0</v>
      </c>
      <c r="AT3849" s="493" t="n">
        <v>0</v>
      </c>
      <c r="AU3849" s="493" t="n">
        <v>0</v>
      </c>
      <c r="AV3849" s="493" t="n">
        <v>0</v>
      </c>
      <c r="AW3849" s="493" t="n">
        <v>0</v>
      </c>
      <c r="AX3849" s="493" t="n">
        <v>0</v>
      </c>
      <c r="AY3849" s="493" t="n">
        <v>0</v>
      </c>
      <c r="AZ3849" s="493" t="n">
        <v>30.6</v>
      </c>
      <c r="BA3849" s="493" t="n">
        <v>29.1</v>
      </c>
      <c r="BB3849" s="493" t="n">
        <v>32.4</v>
      </c>
      <c r="BC3849" s="493" t="n">
        <v>25.5</v>
      </c>
      <c r="BD3849" s="493" t="n">
        <v>26.7</v>
      </c>
      <c r="BE3849" s="493" t="n">
        <v>29.4</v>
      </c>
      <c r="BF3849" s="493" t="n">
        <v>26.7</v>
      </c>
      <c r="BG3849" s="493" t="n">
        <v>27.6</v>
      </c>
      <c r="BH3849" s="493" t="n">
        <v>29.4</v>
      </c>
      <c r="BI3849" s="493" t="n">
        <v>25.2</v>
      </c>
      <c r="BJ3849" s="493" t="n">
        <v>27.6</v>
      </c>
      <c r="BK3849" s="493" t="n">
        <v>25.2</v>
      </c>
      <c r="BL3849" s="493" t="n">
        <v>27.3</v>
      </c>
      <c r="BM3849" s="493" t="n">
        <v>23.7</v>
      </c>
      <c r="BN3849" s="493" t="n">
        <v>30.9</v>
      </c>
      <c r="BO3849" s="493" t="n">
        <v>48</v>
      </c>
      <c r="BP3849" s="493" t="n">
        <v>51.6</v>
      </c>
      <c r="BQ3849" s="493" t="n">
        <v>55.8</v>
      </c>
      <c r="BR3849" s="493" t="n">
        <v>59.4</v>
      </c>
      <c r="BS3849" s="493" t="n">
        <v>23.7</v>
      </c>
      <c r="BT3849" s="493" t="n">
        <v>52.8</v>
      </c>
      <c r="BU3849" s="493" t="n">
        <v>76.5</v>
      </c>
      <c r="BV3849" s="493" t="n">
        <v>56.4</v>
      </c>
      <c r="BW3849" s="493" t="n">
        <v>60</v>
      </c>
    </row>
    <row r="3850">
      <c r="A3850" t="inlineStr">
        <is>
          <t>[C9D3] Angiotensin-II 길항제 칼슘길항제 복합제</t>
        </is>
      </c>
      <c r="B3850" t="inlineStr">
        <is>
          <t>이든파마</t>
        </is>
      </c>
      <c r="C3850" t="inlineStr">
        <is>
          <t>엑스핀</t>
        </is>
      </c>
      <c r="D3850" t="inlineStr">
        <is>
          <t>이든파마</t>
        </is>
      </c>
      <c r="E3850" t="inlineStr">
        <is>
          <t>amlodipine besylate,  valsartan</t>
        </is>
      </c>
      <c r="F3850" t="inlineStr">
        <is>
          <t>종합병원</t>
        </is>
      </c>
      <c r="G3850" t="inlineStr">
        <is>
          <t>Generic</t>
        </is>
      </c>
      <c r="H3850" s="493" t="n">
        <v>0</v>
      </c>
      <c r="I3850" s="493" t="n">
        <v>0</v>
      </c>
      <c r="J3850" s="493" t="n">
        <v>0</v>
      </c>
      <c r="K3850" s="493" t="n">
        <v>0</v>
      </c>
      <c r="L3850" s="493" t="n">
        <v>0</v>
      </c>
      <c r="M3850" s="493" t="n">
        <v>0</v>
      </c>
      <c r="N3850" s="493" t="n">
        <v>0</v>
      </c>
      <c r="O3850" s="493" t="n">
        <v>0</v>
      </c>
      <c r="P3850" s="493" t="n">
        <v>0</v>
      </c>
      <c r="Q3850" s="493" t="n">
        <v>0</v>
      </c>
      <c r="R3850" s="493" t="n">
        <v>0</v>
      </c>
      <c r="S3850" s="493" t="n">
        <v>376.5</v>
      </c>
      <c r="T3850" s="493" t="n">
        <v>2136.66</v>
      </c>
      <c r="U3850" s="493" t="n">
        <v>976</v>
      </c>
      <c r="V3850" s="493" t="n">
        <v>746.01</v>
      </c>
      <c r="W3850" s="493" t="n">
        <v>2391.38</v>
      </c>
      <c r="X3850" s="493" t="n">
        <v>1249.5</v>
      </c>
      <c r="Y3850" s="493" t="n">
        <v>1410.6</v>
      </c>
      <c r="Z3850" s="493" t="n">
        <v>2182.8</v>
      </c>
      <c r="AA3850" s="493" t="n">
        <v>889.2</v>
      </c>
      <c r="AB3850" s="493" t="n">
        <v>1528</v>
      </c>
      <c r="AC3850" s="493" t="n">
        <v>2182.5</v>
      </c>
      <c r="AD3850" s="493" t="n">
        <v>2367.99</v>
      </c>
      <c r="AE3850" s="493" t="n">
        <v>1644.48</v>
      </c>
      <c r="AF3850" s="493" t="n">
        <v>4406.4</v>
      </c>
      <c r="AG3850" s="493" t="n">
        <v>3046.2</v>
      </c>
      <c r="AH3850" s="493" t="n">
        <v>2755.06</v>
      </c>
      <c r="AI3850" s="493" t="n">
        <v>2473.68</v>
      </c>
      <c r="AJ3850" s="493" t="n">
        <v>2434.5</v>
      </c>
      <c r="AK3850" s="493" t="n">
        <v>0</v>
      </c>
      <c r="AL3850" s="493" t="n">
        <v>0</v>
      </c>
      <c r="AM3850" s="493" t="n">
        <v>0</v>
      </c>
      <c r="AN3850" s="493" t="n">
        <v>0</v>
      </c>
      <c r="AO3850" s="493" t="n">
        <v>0</v>
      </c>
      <c r="AP3850" s="493" t="n">
        <v>0</v>
      </c>
      <c r="AQ3850" s="493" t="n">
        <v>0</v>
      </c>
      <c r="AR3850" s="493" t="n">
        <v>0</v>
      </c>
      <c r="AS3850" s="493" t="n">
        <v>0</v>
      </c>
      <c r="AT3850" s="493" t="n">
        <v>0</v>
      </c>
      <c r="AU3850" s="493" t="n">
        <v>0</v>
      </c>
      <c r="AV3850" s="493" t="n">
        <v>0</v>
      </c>
      <c r="AW3850" s="493" t="n">
        <v>0</v>
      </c>
      <c r="AX3850" s="493" t="n">
        <v>0</v>
      </c>
      <c r="AY3850" s="493" t="n">
        <v>0</v>
      </c>
      <c r="AZ3850" s="493" t="n">
        <v>0</v>
      </c>
      <c r="BA3850" s="493" t="n">
        <v>0</v>
      </c>
      <c r="BB3850" s="493" t="n">
        <v>0</v>
      </c>
      <c r="BC3850" s="493" t="n">
        <v>0</v>
      </c>
      <c r="BD3850" s="493" t="n">
        <v>0</v>
      </c>
      <c r="BE3850" s="493" t="n">
        <v>0</v>
      </c>
      <c r="BF3850" s="493" t="n">
        <v>0</v>
      </c>
      <c r="BG3850" s="493" t="n">
        <v>0</v>
      </c>
      <c r="BH3850" s="493" t="n">
        <v>0</v>
      </c>
      <c r="BI3850" s="493" t="n">
        <v>0</v>
      </c>
      <c r="BJ3850" s="493" t="n">
        <v>0</v>
      </c>
      <c r="BK3850" s="493" t="n">
        <v>0</v>
      </c>
      <c r="BL3850" s="493" t="n">
        <v>0</v>
      </c>
      <c r="BM3850" s="493" t="n">
        <v>0</v>
      </c>
      <c r="BN3850" s="493" t="n">
        <v>209.1</v>
      </c>
      <c r="BO3850" s="493" t="n">
        <v>565.2</v>
      </c>
      <c r="BP3850" s="493" t="n">
        <v>429.3</v>
      </c>
      <c r="BQ3850" s="493" t="n">
        <v>308.4</v>
      </c>
      <c r="BR3850" s="493" t="n">
        <v>388.8</v>
      </c>
      <c r="BS3850" s="493" t="n">
        <v>430.2</v>
      </c>
      <c r="BT3850" s="493" t="n">
        <v>916.2</v>
      </c>
      <c r="BU3850" s="493" t="n">
        <v>912.6</v>
      </c>
      <c r="BV3850" s="493" t="n">
        <v>194.4</v>
      </c>
      <c r="BW3850" s="493" t="n">
        <v>914.4</v>
      </c>
    </row>
    <row r="3851">
      <c r="A3851" t="inlineStr">
        <is>
          <t>[C9D3] Angiotensin-II 길항제 칼슘길항제 복합제</t>
        </is>
      </c>
      <c r="B3851" t="inlineStr">
        <is>
          <t>이든파마</t>
        </is>
      </c>
      <c r="C3851" t="inlineStr">
        <is>
          <t>엑스핀</t>
        </is>
      </c>
      <c r="D3851" t="inlineStr">
        <is>
          <t>이든파마</t>
        </is>
      </c>
      <c r="E3851" t="inlineStr">
        <is>
          <t>amlodipine besylate,  valsartan</t>
        </is>
      </c>
      <c r="F3851" t="inlineStr">
        <is>
          <t>병원</t>
        </is>
      </c>
      <c r="G3851" t="inlineStr">
        <is>
          <t>Generic</t>
        </is>
      </c>
      <c r="H3851" s="493" t="n">
        <v>479.7</v>
      </c>
      <c r="I3851" s="493" t="n">
        <v>480</v>
      </c>
      <c r="J3851" s="493" t="n">
        <v>120</v>
      </c>
      <c r="K3851" s="493" t="n">
        <v>239.7</v>
      </c>
      <c r="L3851" s="493" t="n">
        <v>240</v>
      </c>
      <c r="M3851" s="493" t="n">
        <v>120</v>
      </c>
      <c r="N3851" s="493" t="n">
        <v>0</v>
      </c>
      <c r="O3851" s="493" t="n">
        <v>0</v>
      </c>
      <c r="P3851" s="493" t="n">
        <v>720</v>
      </c>
      <c r="Q3851" s="493" t="n">
        <v>0</v>
      </c>
      <c r="R3851" s="493" t="n">
        <v>0</v>
      </c>
      <c r="S3851" s="493" t="n">
        <v>0</v>
      </c>
      <c r="T3851" s="493" t="n">
        <v>0</v>
      </c>
      <c r="U3851" s="493" t="n">
        <v>0</v>
      </c>
      <c r="V3851" s="493" t="n">
        <v>0</v>
      </c>
      <c r="W3851" s="493" t="n">
        <v>0</v>
      </c>
      <c r="X3851" s="493" t="n">
        <v>0</v>
      </c>
      <c r="Y3851" s="493" t="n">
        <v>0</v>
      </c>
      <c r="Z3851" s="493" t="n">
        <v>0</v>
      </c>
      <c r="AA3851" s="493" t="n">
        <v>0</v>
      </c>
      <c r="AB3851" s="493" t="n">
        <v>0</v>
      </c>
      <c r="AC3851" s="493" t="n">
        <v>0</v>
      </c>
      <c r="AD3851" s="493" t="n">
        <v>0</v>
      </c>
      <c r="AE3851" s="493" t="n">
        <v>0</v>
      </c>
      <c r="AF3851" s="493" t="n">
        <v>0</v>
      </c>
      <c r="AG3851" s="493" t="n">
        <v>0</v>
      </c>
      <c r="AH3851" s="493" t="n">
        <v>0</v>
      </c>
      <c r="AI3851" s="493" t="n">
        <v>0</v>
      </c>
      <c r="AJ3851" s="493" t="n">
        <v>0</v>
      </c>
      <c r="AK3851" s="493" t="n">
        <v>0</v>
      </c>
      <c r="AL3851" s="493" t="n">
        <v>0</v>
      </c>
      <c r="AM3851" s="493" t="n">
        <v>163.5</v>
      </c>
      <c r="AN3851" s="493" t="n">
        <v>30.6</v>
      </c>
      <c r="AO3851" s="493" t="n">
        <v>0</v>
      </c>
      <c r="AP3851" s="493" t="n">
        <v>721.8</v>
      </c>
      <c r="AQ3851" s="493" t="n">
        <v>1485</v>
      </c>
      <c r="AR3851" s="493" t="n">
        <v>2952.42</v>
      </c>
      <c r="AS3851" s="493" t="n">
        <v>1496</v>
      </c>
      <c r="AT3851" s="493" t="n">
        <v>2154.3</v>
      </c>
      <c r="AU3851" s="493" t="n">
        <v>3189.9</v>
      </c>
      <c r="AV3851" s="493" t="n">
        <v>2047.8</v>
      </c>
      <c r="AW3851" s="493" t="n">
        <v>2351.88</v>
      </c>
      <c r="AX3851" s="493" t="n">
        <v>1337.46</v>
      </c>
      <c r="AY3851" s="493" t="n">
        <v>2240.2</v>
      </c>
      <c r="AZ3851" s="493" t="n">
        <v>326.86</v>
      </c>
      <c r="BA3851" s="493" t="n">
        <v>1576.58</v>
      </c>
      <c r="BB3851" s="493" t="n">
        <v>1407.68</v>
      </c>
      <c r="BC3851" s="493" t="n">
        <v>1793.3</v>
      </c>
      <c r="BD3851" s="493" t="n">
        <v>1307.96</v>
      </c>
      <c r="BE3851" s="493" t="n">
        <v>1169.24</v>
      </c>
      <c r="BF3851" s="493" t="n">
        <v>2394.48</v>
      </c>
      <c r="BG3851" s="493" t="n">
        <v>606.08</v>
      </c>
      <c r="BH3851" s="493" t="n">
        <v>1566.3</v>
      </c>
      <c r="BI3851" s="493" t="n">
        <v>584.86</v>
      </c>
      <c r="BJ3851" s="493" t="n">
        <v>2646.78</v>
      </c>
      <c r="BK3851" s="493" t="n">
        <v>1601.06</v>
      </c>
      <c r="BL3851" s="493" t="n">
        <v>1092.92</v>
      </c>
      <c r="BM3851" s="493" t="n">
        <v>2655.9</v>
      </c>
      <c r="BN3851" s="493" t="n">
        <v>1596.4</v>
      </c>
      <c r="BO3851" s="493" t="n">
        <v>1327.8</v>
      </c>
      <c r="BP3851" s="493" t="n">
        <v>736.84</v>
      </c>
      <c r="BQ3851" s="493" t="n">
        <v>1998.6</v>
      </c>
      <c r="BR3851" s="493" t="n">
        <v>727.2</v>
      </c>
      <c r="BS3851" s="493" t="n">
        <v>958.76</v>
      </c>
      <c r="BT3851" s="493" t="n">
        <v>2026.4</v>
      </c>
      <c r="BU3851" s="493" t="n">
        <v>1554.11</v>
      </c>
      <c r="BV3851" s="493" t="n">
        <v>1035.53</v>
      </c>
      <c r="BW3851" s="493" t="n">
        <v>1332.56</v>
      </c>
    </row>
    <row r="3852">
      <c r="A3852" t="inlineStr">
        <is>
          <t>[C9D3] Angiotensin-II 길항제 칼슘길항제 복합제</t>
        </is>
      </c>
      <c r="B3852" t="inlineStr">
        <is>
          <t>이든파마</t>
        </is>
      </c>
      <c r="C3852" t="inlineStr">
        <is>
          <t>엑스핀</t>
        </is>
      </c>
      <c r="D3852" t="inlineStr">
        <is>
          <t>이든파마</t>
        </is>
      </c>
      <c r="E3852" t="inlineStr">
        <is>
          <t>amlodipine besylate,  valsartan</t>
        </is>
      </c>
      <c r="F3852" t="inlineStr">
        <is>
          <t>의원</t>
        </is>
      </c>
      <c r="G3852" t="inlineStr">
        <is>
          <t>Generic</t>
        </is>
      </c>
      <c r="H3852" s="493" t="n">
        <v>18923.72</v>
      </c>
      <c r="I3852" s="493" t="n">
        <v>18364.5</v>
      </c>
      <c r="J3852" s="493" t="n">
        <v>22776.27</v>
      </c>
      <c r="K3852" s="493" t="n">
        <v>21519.84</v>
      </c>
      <c r="L3852" s="493" t="n">
        <v>23979.1</v>
      </c>
      <c r="M3852" s="493" t="n">
        <v>22754.14</v>
      </c>
      <c r="N3852" s="493" t="n">
        <v>26983.3</v>
      </c>
      <c r="O3852" s="493" t="n">
        <v>23603.99</v>
      </c>
      <c r="P3852" s="493" t="n">
        <v>25278.9</v>
      </c>
      <c r="Q3852" s="493" t="n">
        <v>18983.3</v>
      </c>
      <c r="R3852" s="493" t="n">
        <v>26017.75</v>
      </c>
      <c r="S3852" s="493" t="n">
        <v>27421.4</v>
      </c>
      <c r="T3852" s="493" t="n">
        <v>22148.08</v>
      </c>
      <c r="U3852" s="493" t="n">
        <v>20124.88</v>
      </c>
      <c r="V3852" s="493" t="n">
        <v>31774.33</v>
      </c>
      <c r="W3852" s="493" t="n">
        <v>31064.7</v>
      </c>
      <c r="X3852" s="493" t="n">
        <v>41074.25</v>
      </c>
      <c r="Y3852" s="493" t="n">
        <v>53815.15</v>
      </c>
      <c r="Z3852" s="493" t="n">
        <v>50636.44</v>
      </c>
      <c r="AA3852" s="493" t="n">
        <v>61499.3</v>
      </c>
      <c r="AB3852" s="493" t="n">
        <v>67271.91</v>
      </c>
      <c r="AC3852" s="493" t="n">
        <v>66984.89999999999</v>
      </c>
      <c r="AD3852" s="493" t="n">
        <v>42705.49</v>
      </c>
      <c r="AE3852" s="493" t="n">
        <v>67313.64</v>
      </c>
      <c r="AF3852" s="493" t="n">
        <v>66382.00999999999</v>
      </c>
      <c r="AG3852" s="493" t="n">
        <v>66336.35000000001</v>
      </c>
      <c r="AH3852" s="493" t="n">
        <v>152633.75</v>
      </c>
      <c r="AI3852" s="493" t="n">
        <v>111741.55</v>
      </c>
      <c r="AJ3852" s="493" t="n">
        <v>108978.78</v>
      </c>
      <c r="AK3852" s="493" t="n">
        <v>39763.8</v>
      </c>
      <c r="AL3852" s="493" t="n">
        <v>67611.23</v>
      </c>
      <c r="AM3852" s="493" t="n">
        <v>67621.56</v>
      </c>
      <c r="AN3852" s="493" t="n">
        <v>60378.75</v>
      </c>
      <c r="AO3852" s="493" t="n">
        <v>92939.28</v>
      </c>
      <c r="AP3852" s="493" t="n">
        <v>84735.71000000001</v>
      </c>
      <c r="AQ3852" s="493" t="n">
        <v>90740.25</v>
      </c>
      <c r="AR3852" s="493" t="n">
        <v>106840.65</v>
      </c>
      <c r="AS3852" s="493" t="n">
        <v>99139.67999999999</v>
      </c>
      <c r="AT3852" s="493" t="n">
        <v>95870.25</v>
      </c>
      <c r="AU3852" s="493" t="n">
        <v>111618.59</v>
      </c>
      <c r="AV3852" s="493" t="n">
        <v>92935.2</v>
      </c>
      <c r="AW3852" s="493" t="n">
        <v>99091.10000000001</v>
      </c>
      <c r="AX3852" s="493" t="n">
        <v>96368.42</v>
      </c>
      <c r="AY3852" s="493" t="n">
        <v>106921.15</v>
      </c>
      <c r="AZ3852" s="493" t="n">
        <v>96641.3</v>
      </c>
      <c r="BA3852" s="493" t="n">
        <v>111929.18</v>
      </c>
      <c r="BB3852" s="493" t="n">
        <v>93397.74000000001</v>
      </c>
      <c r="BC3852" s="493" t="n">
        <v>119094.88</v>
      </c>
      <c r="BD3852" s="493" t="n">
        <v>116412.4</v>
      </c>
      <c r="BE3852" s="493" t="n">
        <v>44348.9</v>
      </c>
      <c r="BF3852" s="493" t="n">
        <v>104292.3</v>
      </c>
      <c r="BG3852" s="493" t="n">
        <v>125683.53</v>
      </c>
      <c r="BH3852" s="493" t="n">
        <v>123640.14</v>
      </c>
      <c r="BI3852" s="493" t="n">
        <v>109371.29</v>
      </c>
      <c r="BJ3852" s="493" t="n">
        <v>131967.39</v>
      </c>
      <c r="BK3852" s="493" t="n">
        <v>122531.44</v>
      </c>
      <c r="BL3852" s="493" t="n">
        <v>146359.96</v>
      </c>
      <c r="BM3852" s="493" t="n">
        <v>134249.67</v>
      </c>
      <c r="BN3852" s="493" t="n">
        <v>122410.98</v>
      </c>
      <c r="BO3852" s="493" t="n">
        <v>139869.13</v>
      </c>
      <c r="BP3852" s="493" t="n">
        <v>122687.45</v>
      </c>
      <c r="BQ3852" s="493" t="n">
        <v>122223.58</v>
      </c>
      <c r="BR3852" s="493" t="n">
        <v>131489.24</v>
      </c>
      <c r="BS3852" s="493" t="n">
        <v>132200.32</v>
      </c>
      <c r="BT3852" s="493" t="n">
        <v>103081.21</v>
      </c>
      <c r="BU3852" s="493" t="n">
        <v>129588.85</v>
      </c>
      <c r="BV3852" s="493" t="n">
        <v>123423.44</v>
      </c>
      <c r="BW3852" s="493" t="n">
        <v>115103.9</v>
      </c>
    </row>
    <row r="3853">
      <c r="A3853" t="inlineStr">
        <is>
          <t>[C9D3] Angiotensin-II 길항제 칼슘길항제 복합제</t>
        </is>
      </c>
      <c r="B3853" t="inlineStr">
        <is>
          <t>이든파마</t>
        </is>
      </c>
      <c r="C3853" t="inlineStr">
        <is>
          <t>엑스핀</t>
        </is>
      </c>
      <c r="D3853" t="inlineStr">
        <is>
          <t>이든파마</t>
        </is>
      </c>
      <c r="E3853" t="inlineStr">
        <is>
          <t>amlodipine besylate,  valsartan</t>
        </is>
      </c>
      <c r="F3853" t="inlineStr">
        <is>
          <t>보건소</t>
        </is>
      </c>
      <c r="G3853" t="inlineStr">
        <is>
          <t>Generic</t>
        </is>
      </c>
      <c r="H3853" s="493" t="n">
        <v>0</v>
      </c>
      <c r="I3853" s="493" t="n">
        <v>0</v>
      </c>
      <c r="J3853" s="493" t="n">
        <v>0</v>
      </c>
      <c r="K3853" s="493" t="n">
        <v>0</v>
      </c>
      <c r="L3853" s="493" t="n">
        <v>0</v>
      </c>
      <c r="M3853" s="493" t="n">
        <v>0</v>
      </c>
      <c r="N3853" s="493" t="n">
        <v>0</v>
      </c>
      <c r="O3853" s="493" t="n">
        <v>6409.2</v>
      </c>
      <c r="P3853" s="493" t="n">
        <v>0</v>
      </c>
      <c r="Q3853" s="493" t="n">
        <v>0</v>
      </c>
      <c r="R3853" s="493" t="n">
        <v>0</v>
      </c>
      <c r="S3853" s="493" t="n">
        <v>0</v>
      </c>
      <c r="T3853" s="493" t="n">
        <v>0</v>
      </c>
      <c r="U3853" s="493" t="n">
        <v>0</v>
      </c>
      <c r="V3853" s="493" t="n">
        <v>0</v>
      </c>
      <c r="W3853" s="493" t="n">
        <v>0</v>
      </c>
      <c r="X3853" s="493" t="n">
        <v>0</v>
      </c>
      <c r="Y3853" s="493" t="n">
        <v>0</v>
      </c>
      <c r="Z3853" s="493" t="n">
        <v>0</v>
      </c>
      <c r="AA3853" s="493" t="n">
        <v>0</v>
      </c>
      <c r="AB3853" s="493" t="n">
        <v>0</v>
      </c>
      <c r="AC3853" s="493" t="n">
        <v>0</v>
      </c>
      <c r="AD3853" s="493" t="n">
        <v>0</v>
      </c>
      <c r="AE3853" s="493" t="n">
        <v>0</v>
      </c>
      <c r="AF3853" s="493" t="n">
        <v>75</v>
      </c>
      <c r="AG3853" s="493" t="n">
        <v>0</v>
      </c>
      <c r="AH3853" s="493" t="n">
        <v>4518</v>
      </c>
      <c r="AI3853" s="493" t="n">
        <v>0</v>
      </c>
      <c r="AJ3853" s="493" t="n">
        <v>0</v>
      </c>
      <c r="AK3853" s="493" t="n">
        <v>939.6</v>
      </c>
      <c r="AL3853" s="493" t="n">
        <v>1303.2</v>
      </c>
      <c r="AM3853" s="493" t="n">
        <v>4355.1</v>
      </c>
      <c r="AN3853" s="493" t="n">
        <v>2831.4</v>
      </c>
      <c r="AO3853" s="493" t="n">
        <v>0</v>
      </c>
      <c r="AP3853" s="493" t="n">
        <v>2865</v>
      </c>
      <c r="AQ3853" s="493" t="n">
        <v>3544.2</v>
      </c>
      <c r="AR3853" s="493" t="n">
        <v>4416</v>
      </c>
      <c r="AS3853" s="493" t="n">
        <v>2570.7</v>
      </c>
      <c r="AT3853" s="493" t="n">
        <v>610.2</v>
      </c>
      <c r="AU3853" s="493" t="n">
        <v>0</v>
      </c>
      <c r="AV3853" s="493" t="n">
        <v>0</v>
      </c>
      <c r="AW3853" s="493" t="n">
        <v>0</v>
      </c>
      <c r="AX3853" s="493" t="n">
        <v>37426.5</v>
      </c>
      <c r="AY3853" s="493" t="n">
        <v>511.2</v>
      </c>
      <c r="AZ3853" s="493" t="n">
        <v>1946.7</v>
      </c>
      <c r="BA3853" s="493" t="n">
        <v>136.5</v>
      </c>
      <c r="BB3853" s="493" t="n">
        <v>1279.8</v>
      </c>
      <c r="BC3853" s="493" t="n">
        <v>159.6</v>
      </c>
      <c r="BD3853" s="493" t="n">
        <v>2062.2</v>
      </c>
      <c r="BE3853" s="493" t="n">
        <v>542.4</v>
      </c>
      <c r="BF3853" s="493" t="n">
        <v>1421.4</v>
      </c>
      <c r="BG3853" s="493" t="n">
        <v>5668.2</v>
      </c>
      <c r="BH3853" s="493" t="n">
        <v>3069</v>
      </c>
      <c r="BI3853" s="493" t="n">
        <v>3414.6</v>
      </c>
      <c r="BJ3853" s="493" t="n">
        <v>1993.5</v>
      </c>
      <c r="BK3853" s="493" t="n">
        <v>2212.8</v>
      </c>
      <c r="BL3853" s="493" t="n">
        <v>3645</v>
      </c>
      <c r="BM3853" s="493" t="n">
        <v>1572.6</v>
      </c>
      <c r="BN3853" s="493" t="n">
        <v>1813.5</v>
      </c>
      <c r="BO3853" s="493" t="n">
        <v>3736.2</v>
      </c>
      <c r="BP3853" s="493" t="n">
        <v>1948.5</v>
      </c>
      <c r="BQ3853" s="493" t="n">
        <v>296.4</v>
      </c>
      <c r="BR3853" s="493" t="n">
        <v>3463.2</v>
      </c>
      <c r="BS3853" s="493" t="n">
        <v>1449</v>
      </c>
      <c r="BT3853" s="493" t="n">
        <v>1530</v>
      </c>
      <c r="BU3853" s="493" t="n">
        <v>3369.6</v>
      </c>
      <c r="BV3853" s="493" t="n">
        <v>2491.2</v>
      </c>
      <c r="BW3853" s="493" t="n">
        <v>2101.2</v>
      </c>
    </row>
    <row r="3854">
      <c r="A3854" t="inlineStr">
        <is>
          <t>[C9D3] Angiotensin-II 길항제 칼슘길항제 복합제</t>
        </is>
      </c>
      <c r="B3854" t="inlineStr">
        <is>
          <t>이든파마</t>
        </is>
      </c>
      <c r="C3854" t="inlineStr">
        <is>
          <t>핀카브</t>
        </is>
      </c>
      <c r="D3854" t="inlineStr">
        <is>
          <t>이든파마</t>
        </is>
      </c>
      <c r="E3854" t="inlineStr">
        <is>
          <t>fimasartan potassium trihydrate  ( as fimasartan potassium),  s-amlodipine besylate dihydrate  ( as s-amlodipine)</t>
        </is>
      </c>
      <c r="F3854" t="inlineStr">
        <is>
          <t>의원</t>
        </is>
      </c>
      <c r="G3854" t="inlineStr">
        <is>
          <t>Generic</t>
        </is>
      </c>
      <c r="H3854" s="493" t="n">
        <v>0</v>
      </c>
      <c r="I3854" s="493" t="n">
        <v>0</v>
      </c>
      <c r="J3854" s="493" t="n">
        <v>0</v>
      </c>
      <c r="K3854" s="493" t="n">
        <v>0</v>
      </c>
      <c r="L3854" s="493" t="n">
        <v>0</v>
      </c>
      <c r="M3854" s="493" t="n">
        <v>0</v>
      </c>
      <c r="N3854" s="493" t="n">
        <v>0</v>
      </c>
      <c r="O3854" s="493" t="n">
        <v>0</v>
      </c>
      <c r="P3854" s="493" t="n">
        <v>0</v>
      </c>
      <c r="Q3854" s="493" t="n">
        <v>0</v>
      </c>
      <c r="R3854" s="493" t="n">
        <v>0</v>
      </c>
      <c r="S3854" s="493" t="n">
        <v>0</v>
      </c>
      <c r="T3854" s="493" t="n">
        <v>0</v>
      </c>
      <c r="U3854" s="493" t="n">
        <v>0</v>
      </c>
      <c r="V3854" s="493" t="n">
        <v>0</v>
      </c>
      <c r="W3854" s="493" t="n">
        <v>0</v>
      </c>
      <c r="X3854" s="493" t="n">
        <v>0</v>
      </c>
      <c r="Y3854" s="493" t="n">
        <v>0</v>
      </c>
      <c r="Z3854" s="493" t="n">
        <v>0</v>
      </c>
      <c r="AA3854" s="493" t="n">
        <v>0</v>
      </c>
      <c r="AB3854" s="493" t="n">
        <v>0</v>
      </c>
      <c r="AC3854" s="493" t="n">
        <v>0</v>
      </c>
      <c r="AD3854" s="493" t="n">
        <v>0</v>
      </c>
      <c r="AE3854" s="493" t="n">
        <v>0</v>
      </c>
      <c r="AF3854" s="493" t="n">
        <v>0</v>
      </c>
      <c r="AG3854" s="493" t="n">
        <v>0</v>
      </c>
      <c r="AH3854" s="493" t="n">
        <v>0</v>
      </c>
      <c r="AI3854" s="493" t="n">
        <v>0</v>
      </c>
      <c r="AJ3854" s="493" t="n">
        <v>0</v>
      </c>
      <c r="AK3854" s="493" t="n">
        <v>0</v>
      </c>
      <c r="AL3854" s="493" t="n">
        <v>0</v>
      </c>
      <c r="AM3854" s="493" t="n">
        <v>0</v>
      </c>
      <c r="AN3854" s="493" t="n">
        <v>0</v>
      </c>
      <c r="AO3854" s="493" t="n">
        <v>0</v>
      </c>
      <c r="AP3854" s="493" t="n">
        <v>0</v>
      </c>
      <c r="AQ3854" s="493" t="n">
        <v>0</v>
      </c>
      <c r="AR3854" s="493" t="n">
        <v>0</v>
      </c>
      <c r="AS3854" s="493" t="n">
        <v>0</v>
      </c>
      <c r="AT3854" s="493" t="n">
        <v>0</v>
      </c>
      <c r="AU3854" s="493" t="n">
        <v>0</v>
      </c>
      <c r="AV3854" s="493" t="n">
        <v>0</v>
      </c>
      <c r="AW3854" s="493" t="n">
        <v>0</v>
      </c>
      <c r="AX3854" s="493" t="n">
        <v>0</v>
      </c>
      <c r="AY3854" s="493" t="n">
        <v>0</v>
      </c>
      <c r="AZ3854" s="493" t="n">
        <v>0</v>
      </c>
      <c r="BA3854" s="493" t="n">
        <v>0</v>
      </c>
      <c r="BB3854" s="493" t="n">
        <v>0</v>
      </c>
      <c r="BC3854" s="493" t="n">
        <v>0</v>
      </c>
      <c r="BD3854" s="493" t="n">
        <v>0</v>
      </c>
      <c r="BE3854" s="493" t="n">
        <v>0</v>
      </c>
      <c r="BF3854" s="493" t="n">
        <v>0</v>
      </c>
      <c r="BG3854" s="493" t="n">
        <v>0</v>
      </c>
      <c r="BH3854" s="493" t="n">
        <v>0</v>
      </c>
      <c r="BI3854" s="493" t="n">
        <v>0</v>
      </c>
      <c r="BJ3854" s="493" t="n">
        <v>0</v>
      </c>
      <c r="BK3854" s="493" t="n">
        <v>0</v>
      </c>
      <c r="BL3854" s="493" t="n">
        <v>0</v>
      </c>
      <c r="BM3854" s="493" t="n">
        <v>0</v>
      </c>
      <c r="BN3854" s="493" t="n">
        <v>2115.33</v>
      </c>
      <c r="BO3854" s="493" t="n">
        <v>3528.95</v>
      </c>
      <c r="BP3854" s="493" t="n">
        <v>5358.54</v>
      </c>
      <c r="BQ3854" s="493" t="n">
        <v>3320.65</v>
      </c>
      <c r="BR3854" s="493" t="n">
        <v>7727.8</v>
      </c>
      <c r="BS3854" s="493" t="n">
        <v>5926.4</v>
      </c>
      <c r="BT3854" s="493" t="n">
        <v>5030.68</v>
      </c>
      <c r="BU3854" s="493" t="n">
        <v>4255.42</v>
      </c>
      <c r="BV3854" s="493" t="n">
        <v>5368.55</v>
      </c>
      <c r="BW3854" s="493" t="n">
        <v>2837.37</v>
      </c>
    </row>
    <row r="3855">
      <c r="A3855" t="inlineStr">
        <is>
          <t>[C9D3] Angiotensin-II 길항제 칼슘길항제 복합제</t>
        </is>
      </c>
      <c r="B3855" t="inlineStr">
        <is>
          <t>이든파마</t>
        </is>
      </c>
      <c r="C3855" t="inlineStr">
        <is>
          <t>핀카브</t>
        </is>
      </c>
      <c r="D3855" t="inlineStr">
        <is>
          <t>이든파마</t>
        </is>
      </c>
      <c r="E3855" t="inlineStr">
        <is>
          <t>s-amlodipine besylate 2.5 hydrate  ( as s-amlodipine),  fimasartan potassium trihydrate  ( as fimasartan potassium)</t>
        </is>
      </c>
      <c r="F3855" t="inlineStr">
        <is>
          <t>병원</t>
        </is>
      </c>
      <c r="G3855" t="inlineStr">
        <is>
          <t>Generic</t>
        </is>
      </c>
      <c r="H3855" s="493" t="n">
        <v>0</v>
      </c>
      <c r="I3855" s="493" t="n">
        <v>0</v>
      </c>
      <c r="J3855" s="493" t="n">
        <v>0</v>
      </c>
      <c r="K3855" s="493" t="n">
        <v>0</v>
      </c>
      <c r="L3855" s="493" t="n">
        <v>0</v>
      </c>
      <c r="M3855" s="493" t="n">
        <v>0</v>
      </c>
      <c r="N3855" s="493" t="n">
        <v>0</v>
      </c>
      <c r="O3855" s="493" t="n">
        <v>0</v>
      </c>
      <c r="P3855" s="493" t="n">
        <v>0</v>
      </c>
      <c r="Q3855" s="493" t="n">
        <v>0</v>
      </c>
      <c r="R3855" s="493" t="n">
        <v>0</v>
      </c>
      <c r="S3855" s="493" t="n">
        <v>0</v>
      </c>
      <c r="T3855" s="493" t="n">
        <v>0</v>
      </c>
      <c r="U3855" s="493" t="n">
        <v>0</v>
      </c>
      <c r="V3855" s="493" t="n">
        <v>0</v>
      </c>
      <c r="W3855" s="493" t="n">
        <v>0</v>
      </c>
      <c r="X3855" s="493" t="n">
        <v>0</v>
      </c>
      <c r="Y3855" s="493" t="n">
        <v>0</v>
      </c>
      <c r="Z3855" s="493" t="n">
        <v>0</v>
      </c>
      <c r="AA3855" s="493" t="n">
        <v>0</v>
      </c>
      <c r="AB3855" s="493" t="n">
        <v>0</v>
      </c>
      <c r="AC3855" s="493" t="n">
        <v>0</v>
      </c>
      <c r="AD3855" s="493" t="n">
        <v>0</v>
      </c>
      <c r="AE3855" s="493" t="n">
        <v>0</v>
      </c>
      <c r="AF3855" s="493" t="n">
        <v>0</v>
      </c>
      <c r="AG3855" s="493" t="n">
        <v>0</v>
      </c>
      <c r="AH3855" s="493" t="n">
        <v>0</v>
      </c>
      <c r="AI3855" s="493" t="n">
        <v>0</v>
      </c>
      <c r="AJ3855" s="493" t="n">
        <v>0</v>
      </c>
      <c r="AK3855" s="493" t="n">
        <v>0</v>
      </c>
      <c r="AL3855" s="493" t="n">
        <v>0</v>
      </c>
      <c r="AM3855" s="493" t="n">
        <v>0</v>
      </c>
      <c r="AN3855" s="493" t="n">
        <v>0</v>
      </c>
      <c r="AO3855" s="493" t="n">
        <v>0</v>
      </c>
      <c r="AP3855" s="493" t="n">
        <v>0</v>
      </c>
      <c r="AQ3855" s="493" t="n">
        <v>0</v>
      </c>
      <c r="AR3855" s="493" t="n">
        <v>0</v>
      </c>
      <c r="AS3855" s="493" t="n">
        <v>0</v>
      </c>
      <c r="AT3855" s="493" t="n">
        <v>0</v>
      </c>
      <c r="AU3855" s="493" t="n">
        <v>0</v>
      </c>
      <c r="AV3855" s="493" t="n">
        <v>0</v>
      </c>
      <c r="AW3855" s="493" t="n">
        <v>0</v>
      </c>
      <c r="AX3855" s="493" t="n">
        <v>0</v>
      </c>
      <c r="AY3855" s="493" t="n">
        <v>0</v>
      </c>
      <c r="AZ3855" s="493" t="n">
        <v>0</v>
      </c>
      <c r="BA3855" s="493" t="n">
        <v>0</v>
      </c>
      <c r="BB3855" s="493" t="n">
        <v>0</v>
      </c>
      <c r="BC3855" s="493" t="n">
        <v>0</v>
      </c>
      <c r="BD3855" s="493" t="n">
        <v>0</v>
      </c>
      <c r="BE3855" s="493" t="n">
        <v>0</v>
      </c>
      <c r="BF3855" s="493" t="n">
        <v>0</v>
      </c>
      <c r="BG3855" s="493" t="n">
        <v>0</v>
      </c>
      <c r="BH3855" s="493" t="n">
        <v>0</v>
      </c>
      <c r="BI3855" s="493" t="n">
        <v>0</v>
      </c>
      <c r="BJ3855" s="493" t="n">
        <v>0</v>
      </c>
      <c r="BK3855" s="493" t="n">
        <v>0</v>
      </c>
      <c r="BL3855" s="493" t="n">
        <v>259</v>
      </c>
      <c r="BM3855" s="493" t="n">
        <v>120.3</v>
      </c>
      <c r="BN3855" s="493" t="n">
        <v>96.23999999999999</v>
      </c>
      <c r="BO3855" s="493" t="n">
        <v>116</v>
      </c>
      <c r="BP3855" s="493" t="n">
        <v>120</v>
      </c>
      <c r="BQ3855" s="493" t="n">
        <v>175.02</v>
      </c>
      <c r="BR3855" s="493" t="n">
        <v>63.24</v>
      </c>
      <c r="BS3855" s="493" t="n">
        <v>68.17</v>
      </c>
      <c r="BT3855" s="493" t="n">
        <v>0</v>
      </c>
      <c r="BU3855" s="493" t="n">
        <v>0</v>
      </c>
      <c r="BV3855" s="493" t="n">
        <v>0</v>
      </c>
      <c r="BW3855" s="493" t="n">
        <v>0</v>
      </c>
    </row>
    <row r="3856">
      <c r="A3856" t="inlineStr">
        <is>
          <t>[C9D3] Angiotensin-II 길항제 칼슘길항제 복합제</t>
        </is>
      </c>
      <c r="B3856" t="inlineStr">
        <is>
          <t>이든파마</t>
        </is>
      </c>
      <c r="C3856" t="inlineStr">
        <is>
          <t>핀카브</t>
        </is>
      </c>
      <c r="D3856" t="inlineStr">
        <is>
          <t>이든파마</t>
        </is>
      </c>
      <c r="E3856" t="inlineStr">
        <is>
          <t>s-amlodipine besylate 2.5 hydrate  ( as s-amlodipine),  fimasartan potassium trihydrate  ( as fimasartan potassium)</t>
        </is>
      </c>
      <c r="F3856" t="inlineStr">
        <is>
          <t>의원</t>
        </is>
      </c>
      <c r="G3856" t="inlineStr">
        <is>
          <t>Generic</t>
        </is>
      </c>
      <c r="H3856" s="493" t="n">
        <v>0</v>
      </c>
      <c r="I3856" s="493" t="n">
        <v>0</v>
      </c>
      <c r="J3856" s="493" t="n">
        <v>0</v>
      </c>
      <c r="K3856" s="493" t="n">
        <v>0</v>
      </c>
      <c r="L3856" s="493" t="n">
        <v>0</v>
      </c>
      <c r="M3856" s="493" t="n">
        <v>0</v>
      </c>
      <c r="N3856" s="493" t="n">
        <v>0</v>
      </c>
      <c r="O3856" s="493" t="n">
        <v>0</v>
      </c>
      <c r="P3856" s="493" t="n">
        <v>0</v>
      </c>
      <c r="Q3856" s="493" t="n">
        <v>0</v>
      </c>
      <c r="R3856" s="493" t="n">
        <v>0</v>
      </c>
      <c r="S3856" s="493" t="n">
        <v>0</v>
      </c>
      <c r="T3856" s="493" t="n">
        <v>0</v>
      </c>
      <c r="U3856" s="493" t="n">
        <v>0</v>
      </c>
      <c r="V3856" s="493" t="n">
        <v>0</v>
      </c>
      <c r="W3856" s="493" t="n">
        <v>0</v>
      </c>
      <c r="X3856" s="493" t="n">
        <v>0</v>
      </c>
      <c r="Y3856" s="493" t="n">
        <v>0</v>
      </c>
      <c r="Z3856" s="493" t="n">
        <v>0</v>
      </c>
      <c r="AA3856" s="493" t="n">
        <v>0</v>
      </c>
      <c r="AB3856" s="493" t="n">
        <v>0</v>
      </c>
      <c r="AC3856" s="493" t="n">
        <v>0</v>
      </c>
      <c r="AD3856" s="493" t="n">
        <v>0</v>
      </c>
      <c r="AE3856" s="493" t="n">
        <v>0</v>
      </c>
      <c r="AF3856" s="493" t="n">
        <v>0</v>
      </c>
      <c r="AG3856" s="493" t="n">
        <v>0</v>
      </c>
      <c r="AH3856" s="493" t="n">
        <v>0</v>
      </c>
      <c r="AI3856" s="493" t="n">
        <v>0</v>
      </c>
      <c r="AJ3856" s="493" t="n">
        <v>0</v>
      </c>
      <c r="AK3856" s="493" t="n">
        <v>0</v>
      </c>
      <c r="AL3856" s="493" t="n">
        <v>0</v>
      </c>
      <c r="AM3856" s="493" t="n">
        <v>0</v>
      </c>
      <c r="AN3856" s="493" t="n">
        <v>0</v>
      </c>
      <c r="AO3856" s="493" t="n">
        <v>0</v>
      </c>
      <c r="AP3856" s="493" t="n">
        <v>0</v>
      </c>
      <c r="AQ3856" s="493" t="n">
        <v>0</v>
      </c>
      <c r="AR3856" s="493" t="n">
        <v>0</v>
      </c>
      <c r="AS3856" s="493" t="n">
        <v>0</v>
      </c>
      <c r="AT3856" s="493" t="n">
        <v>0</v>
      </c>
      <c r="AU3856" s="493" t="n">
        <v>0</v>
      </c>
      <c r="AV3856" s="493" t="n">
        <v>0</v>
      </c>
      <c r="AW3856" s="493" t="n">
        <v>0</v>
      </c>
      <c r="AX3856" s="493" t="n">
        <v>0</v>
      </c>
      <c r="AY3856" s="493" t="n">
        <v>0</v>
      </c>
      <c r="AZ3856" s="493" t="n">
        <v>0</v>
      </c>
      <c r="BA3856" s="493" t="n">
        <v>0</v>
      </c>
      <c r="BB3856" s="493" t="n">
        <v>0</v>
      </c>
      <c r="BC3856" s="493" t="n">
        <v>0</v>
      </c>
      <c r="BD3856" s="493" t="n">
        <v>0</v>
      </c>
      <c r="BE3856" s="493" t="n">
        <v>0</v>
      </c>
      <c r="BF3856" s="493" t="n">
        <v>0</v>
      </c>
      <c r="BG3856" s="493" t="n">
        <v>0</v>
      </c>
      <c r="BH3856" s="493" t="n">
        <v>0</v>
      </c>
      <c r="BI3856" s="493" t="n">
        <v>0</v>
      </c>
      <c r="BJ3856" s="493" t="n">
        <v>2269.2</v>
      </c>
      <c r="BK3856" s="493" t="n">
        <v>0</v>
      </c>
      <c r="BL3856" s="493" t="n">
        <v>4062.84</v>
      </c>
      <c r="BM3856" s="493" t="n">
        <v>2873.1</v>
      </c>
      <c r="BN3856" s="493" t="n">
        <v>3958.7</v>
      </c>
      <c r="BO3856" s="493" t="n">
        <v>3626.2</v>
      </c>
      <c r="BP3856" s="493" t="n">
        <v>3671.31</v>
      </c>
      <c r="BQ3856" s="493" t="n">
        <v>5166.85</v>
      </c>
      <c r="BR3856" s="493" t="n">
        <v>4557.1</v>
      </c>
      <c r="BS3856" s="493" t="n">
        <v>5070.55</v>
      </c>
      <c r="BT3856" s="493" t="n">
        <v>5134.83</v>
      </c>
      <c r="BU3856" s="493" t="n">
        <v>7335.15</v>
      </c>
      <c r="BV3856" s="493" t="n">
        <v>5451.6</v>
      </c>
      <c r="BW3856" s="493" t="n">
        <v>6339.15</v>
      </c>
    </row>
    <row r="3857">
      <c r="A3857" t="inlineStr">
        <is>
          <t>[C9D3] Angiotensin-II 길항제 칼슘길항제 복합제</t>
        </is>
      </c>
      <c r="B3857" t="inlineStr">
        <is>
          <t>이든파마</t>
        </is>
      </c>
      <c r="C3857" t="inlineStr">
        <is>
          <t>핀카브</t>
        </is>
      </c>
      <c r="D3857" t="inlineStr">
        <is>
          <t>이든파마</t>
        </is>
      </c>
      <c r="E3857" t="inlineStr">
        <is>
          <t>s-amlodipine besylate dihydrate  ( as s-amlodipine),  fimasartan potassium trihydrate  ( as fimasartan potassium)</t>
        </is>
      </c>
      <c r="F3857" t="inlineStr">
        <is>
          <t>의원</t>
        </is>
      </c>
      <c r="G3857" t="inlineStr">
        <is>
          <t>Generic</t>
        </is>
      </c>
      <c r="H3857" s="493" t="n">
        <v>0</v>
      </c>
      <c r="I3857" s="493" t="n">
        <v>0</v>
      </c>
      <c r="J3857" s="493" t="n">
        <v>0</v>
      </c>
      <c r="K3857" s="493" t="n">
        <v>0</v>
      </c>
      <c r="L3857" s="493" t="n">
        <v>0</v>
      </c>
      <c r="M3857" s="493" t="n">
        <v>0</v>
      </c>
      <c r="N3857" s="493" t="n">
        <v>0</v>
      </c>
      <c r="O3857" s="493" t="n">
        <v>0</v>
      </c>
      <c r="P3857" s="493" t="n">
        <v>0</v>
      </c>
      <c r="Q3857" s="493" t="n">
        <v>0</v>
      </c>
      <c r="R3857" s="493" t="n">
        <v>0</v>
      </c>
      <c r="S3857" s="493" t="n">
        <v>0</v>
      </c>
      <c r="T3857" s="493" t="n">
        <v>0</v>
      </c>
      <c r="U3857" s="493" t="n">
        <v>0</v>
      </c>
      <c r="V3857" s="493" t="n">
        <v>0</v>
      </c>
      <c r="W3857" s="493" t="n">
        <v>0</v>
      </c>
      <c r="X3857" s="493" t="n">
        <v>0</v>
      </c>
      <c r="Y3857" s="493" t="n">
        <v>0</v>
      </c>
      <c r="Z3857" s="493" t="n">
        <v>0</v>
      </c>
      <c r="AA3857" s="493" t="n">
        <v>0</v>
      </c>
      <c r="AB3857" s="493" t="n">
        <v>0</v>
      </c>
      <c r="AC3857" s="493" t="n">
        <v>0</v>
      </c>
      <c r="AD3857" s="493" t="n">
        <v>0</v>
      </c>
      <c r="AE3857" s="493" t="n">
        <v>0</v>
      </c>
      <c r="AF3857" s="493" t="n">
        <v>0</v>
      </c>
      <c r="AG3857" s="493" t="n">
        <v>0</v>
      </c>
      <c r="AH3857" s="493" t="n">
        <v>0</v>
      </c>
      <c r="AI3857" s="493" t="n">
        <v>0</v>
      </c>
      <c r="AJ3857" s="493" t="n">
        <v>0</v>
      </c>
      <c r="AK3857" s="493" t="n">
        <v>0</v>
      </c>
      <c r="AL3857" s="493" t="n">
        <v>0</v>
      </c>
      <c r="AM3857" s="493" t="n">
        <v>0</v>
      </c>
      <c r="AN3857" s="493" t="n">
        <v>0</v>
      </c>
      <c r="AO3857" s="493" t="n">
        <v>0</v>
      </c>
      <c r="AP3857" s="493" t="n">
        <v>0</v>
      </c>
      <c r="AQ3857" s="493" t="n">
        <v>0</v>
      </c>
      <c r="AR3857" s="493" t="n">
        <v>0</v>
      </c>
      <c r="AS3857" s="493" t="n">
        <v>0</v>
      </c>
      <c r="AT3857" s="493" t="n">
        <v>0</v>
      </c>
      <c r="AU3857" s="493" t="n">
        <v>0</v>
      </c>
      <c r="AV3857" s="493" t="n">
        <v>0</v>
      </c>
      <c r="AW3857" s="493" t="n">
        <v>0</v>
      </c>
      <c r="AX3857" s="493" t="n">
        <v>0</v>
      </c>
      <c r="AY3857" s="493" t="n">
        <v>0</v>
      </c>
      <c r="AZ3857" s="493" t="n">
        <v>0</v>
      </c>
      <c r="BA3857" s="493" t="n">
        <v>0</v>
      </c>
      <c r="BB3857" s="493" t="n">
        <v>0</v>
      </c>
      <c r="BC3857" s="493" t="n">
        <v>0</v>
      </c>
      <c r="BD3857" s="493" t="n">
        <v>0</v>
      </c>
      <c r="BE3857" s="493" t="n">
        <v>0</v>
      </c>
      <c r="BF3857" s="493" t="n">
        <v>0</v>
      </c>
      <c r="BG3857" s="493" t="n">
        <v>0</v>
      </c>
      <c r="BH3857" s="493" t="n">
        <v>0</v>
      </c>
      <c r="BI3857" s="493" t="n">
        <v>0</v>
      </c>
      <c r="BJ3857" s="493" t="n">
        <v>0</v>
      </c>
      <c r="BK3857" s="493" t="n">
        <v>0</v>
      </c>
      <c r="BL3857" s="493" t="n">
        <v>2657.1</v>
      </c>
      <c r="BM3857" s="493" t="n">
        <v>3060.73</v>
      </c>
      <c r="BN3857" s="493" t="n">
        <v>2340</v>
      </c>
      <c r="BO3857" s="493" t="n">
        <v>4577.25</v>
      </c>
      <c r="BP3857" s="493" t="n">
        <v>5408.4</v>
      </c>
      <c r="BQ3857" s="493" t="n">
        <v>5127.94</v>
      </c>
      <c r="BR3857" s="493" t="n">
        <v>5630.32</v>
      </c>
      <c r="BS3857" s="493" t="n">
        <v>5780.67</v>
      </c>
      <c r="BT3857" s="493" t="n">
        <v>5707.2</v>
      </c>
      <c r="BU3857" s="493" t="n">
        <v>5995.4</v>
      </c>
      <c r="BV3857" s="493" t="n">
        <v>5177.4</v>
      </c>
      <c r="BW3857" s="493" t="n">
        <v>6571.95</v>
      </c>
    </row>
    <row r="3858">
      <c r="A3858" t="inlineStr">
        <is>
          <t>[C9D3] Angiotensin-II 길항제 칼슘길항제 복합제</t>
        </is>
      </c>
      <c r="B3858" t="inlineStr">
        <is>
          <t>이연제약</t>
        </is>
      </c>
      <c r="C3858" t="inlineStr">
        <is>
          <t>디로포지</t>
        </is>
      </c>
      <c r="D3858" t="inlineStr">
        <is>
          <t>이연제약</t>
        </is>
      </c>
      <c r="E3858" t="inlineStr">
        <is>
          <t>amlodipine besylate,  valsartan</t>
        </is>
      </c>
      <c r="F3858" t="inlineStr">
        <is>
          <t>상급종합병원</t>
        </is>
      </c>
      <c r="G3858" t="inlineStr">
        <is>
          <t>Generic</t>
        </is>
      </c>
      <c r="H3858" s="493" t="n">
        <v>0</v>
      </c>
      <c r="I3858" s="493" t="n">
        <v>0</v>
      </c>
      <c r="J3858" s="493" t="n">
        <v>0</v>
      </c>
      <c r="K3858" s="493" t="n">
        <v>0</v>
      </c>
      <c r="L3858" s="493" t="n">
        <v>0</v>
      </c>
      <c r="M3858" s="493" t="n">
        <v>0</v>
      </c>
      <c r="N3858" s="493" t="n">
        <v>0</v>
      </c>
      <c r="O3858" s="493" t="n">
        <v>0</v>
      </c>
      <c r="P3858" s="493" t="n">
        <v>0</v>
      </c>
      <c r="Q3858" s="493" t="n">
        <v>0</v>
      </c>
      <c r="R3858" s="493" t="n">
        <v>0</v>
      </c>
      <c r="S3858" s="493" t="n">
        <v>0</v>
      </c>
      <c r="T3858" s="493" t="n">
        <v>0</v>
      </c>
      <c r="U3858" s="493" t="n">
        <v>0</v>
      </c>
      <c r="V3858" s="493" t="n">
        <v>0</v>
      </c>
      <c r="W3858" s="493" t="n">
        <v>0</v>
      </c>
      <c r="X3858" s="493" t="n">
        <v>0</v>
      </c>
      <c r="Y3858" s="493" t="n">
        <v>0</v>
      </c>
      <c r="Z3858" s="493" t="n">
        <v>0</v>
      </c>
      <c r="AA3858" s="493" t="n">
        <v>0</v>
      </c>
      <c r="AB3858" s="493" t="n">
        <v>0</v>
      </c>
      <c r="AC3858" s="493" t="n">
        <v>0</v>
      </c>
      <c r="AD3858" s="493" t="n">
        <v>0</v>
      </c>
      <c r="AE3858" s="493" t="n">
        <v>0</v>
      </c>
      <c r="AF3858" s="493" t="n">
        <v>0</v>
      </c>
      <c r="AG3858" s="493" t="n">
        <v>0</v>
      </c>
      <c r="AH3858" s="493" t="n">
        <v>0</v>
      </c>
      <c r="AI3858" s="493" t="n">
        <v>0</v>
      </c>
      <c r="AJ3858" s="493" t="n">
        <v>0</v>
      </c>
      <c r="AK3858" s="493" t="n">
        <v>0</v>
      </c>
      <c r="AL3858" s="493" t="n">
        <v>0</v>
      </c>
      <c r="AM3858" s="493" t="n">
        <v>0</v>
      </c>
      <c r="AN3858" s="493" t="n">
        <v>0</v>
      </c>
      <c r="AO3858" s="493" t="n">
        <v>0</v>
      </c>
      <c r="AP3858" s="493" t="n">
        <v>0</v>
      </c>
      <c r="AQ3858" s="493" t="n">
        <v>0</v>
      </c>
      <c r="AR3858" s="493" t="n">
        <v>0</v>
      </c>
      <c r="AS3858" s="493" t="n">
        <v>0</v>
      </c>
      <c r="AT3858" s="493" t="n">
        <v>0</v>
      </c>
      <c r="AU3858" s="493" t="n">
        <v>0</v>
      </c>
      <c r="AV3858" s="493" t="n">
        <v>0</v>
      </c>
      <c r="AW3858" s="493" t="n">
        <v>0</v>
      </c>
      <c r="AX3858" s="493" t="n">
        <v>1512</v>
      </c>
      <c r="AY3858" s="493" t="n">
        <v>0</v>
      </c>
      <c r="AZ3858" s="493" t="n">
        <v>0</v>
      </c>
      <c r="BA3858" s="493" t="n">
        <v>0</v>
      </c>
      <c r="BB3858" s="493" t="n">
        <v>0</v>
      </c>
      <c r="BC3858" s="493" t="n">
        <v>0</v>
      </c>
      <c r="BD3858" s="493" t="n">
        <v>3139.5</v>
      </c>
      <c r="BE3858" s="493" t="n">
        <v>0</v>
      </c>
      <c r="BF3858" s="493" t="n">
        <v>0</v>
      </c>
      <c r="BG3858" s="493" t="n">
        <v>0</v>
      </c>
      <c r="BH3858" s="493" t="n">
        <v>0</v>
      </c>
      <c r="BI3858" s="493" t="n">
        <v>0</v>
      </c>
      <c r="BJ3858" s="493" t="n">
        <v>2446.08</v>
      </c>
      <c r="BK3858" s="493" t="n">
        <v>0</v>
      </c>
      <c r="BL3858" s="493" t="n">
        <v>0</v>
      </c>
      <c r="BM3858" s="493" t="n">
        <v>0</v>
      </c>
      <c r="BN3858" s="493" t="n">
        <v>0</v>
      </c>
      <c r="BO3858" s="493" t="n">
        <v>0</v>
      </c>
      <c r="BP3858" s="493" t="n">
        <v>2366</v>
      </c>
      <c r="BQ3858" s="493" t="n">
        <v>0</v>
      </c>
      <c r="BR3858" s="493" t="n">
        <v>0</v>
      </c>
      <c r="BS3858" s="493" t="n">
        <v>858</v>
      </c>
      <c r="BT3858" s="493" t="n">
        <v>0</v>
      </c>
      <c r="BU3858" s="493" t="n">
        <v>0</v>
      </c>
      <c r="BV3858" s="493" t="n">
        <v>2486.12</v>
      </c>
      <c r="BW3858" s="493" t="n">
        <v>0</v>
      </c>
    </row>
    <row r="3859">
      <c r="A3859" t="inlineStr">
        <is>
          <t>[C9D3] Angiotensin-II 길항제 칼슘길항제 복합제</t>
        </is>
      </c>
      <c r="B3859" t="inlineStr">
        <is>
          <t>이연제약</t>
        </is>
      </c>
      <c r="C3859" t="inlineStr">
        <is>
          <t>디로포지</t>
        </is>
      </c>
      <c r="D3859" t="inlineStr">
        <is>
          <t>이연제약</t>
        </is>
      </c>
      <c r="E3859" t="inlineStr">
        <is>
          <t>amlodipine besylate,  valsartan</t>
        </is>
      </c>
      <c r="F3859" t="inlineStr">
        <is>
          <t>종합병원</t>
        </is>
      </c>
      <c r="G3859" t="inlineStr">
        <is>
          <t>Generic</t>
        </is>
      </c>
      <c r="H3859" s="493" t="n">
        <v>9727.799999999999</v>
      </c>
      <c r="I3859" s="493" t="n">
        <v>5816.95</v>
      </c>
      <c r="J3859" s="493" t="n">
        <v>9759.299999999999</v>
      </c>
      <c r="K3859" s="493" t="n">
        <v>4530.15</v>
      </c>
      <c r="L3859" s="493" t="n">
        <v>7429.55</v>
      </c>
      <c r="M3859" s="493" t="n">
        <v>6834.5</v>
      </c>
      <c r="N3859" s="493" t="n">
        <v>3476.4</v>
      </c>
      <c r="O3859" s="493" t="n">
        <v>3617.85</v>
      </c>
      <c r="P3859" s="493" t="n">
        <v>5708.1</v>
      </c>
      <c r="Q3859" s="493" t="n">
        <v>2838</v>
      </c>
      <c r="R3859" s="493" t="n">
        <v>3083.8</v>
      </c>
      <c r="S3859" s="493" t="n">
        <v>4808.38</v>
      </c>
      <c r="T3859" s="493" t="n">
        <v>3357</v>
      </c>
      <c r="U3859" s="493" t="n">
        <v>3095.1</v>
      </c>
      <c r="V3859" s="493" t="n">
        <v>3826.23</v>
      </c>
      <c r="W3859" s="493" t="n">
        <v>5476.8</v>
      </c>
      <c r="X3859" s="493" t="n">
        <v>895.48</v>
      </c>
      <c r="Y3859" s="493" t="n">
        <v>6089.46</v>
      </c>
      <c r="Z3859" s="493" t="n">
        <v>6313</v>
      </c>
      <c r="AA3859" s="493" t="n">
        <v>3453.9</v>
      </c>
      <c r="AB3859" s="493" t="n">
        <v>7207.14</v>
      </c>
      <c r="AC3859" s="493" t="n">
        <v>9807.700000000001</v>
      </c>
      <c r="AD3859" s="493" t="n">
        <v>3008.32</v>
      </c>
      <c r="AE3859" s="493" t="n">
        <v>7478.78</v>
      </c>
      <c r="AF3859" s="493" t="n">
        <v>4244.15</v>
      </c>
      <c r="AG3859" s="493" t="n">
        <v>10077.25</v>
      </c>
      <c r="AH3859" s="493" t="n">
        <v>4598.1</v>
      </c>
      <c r="AI3859" s="493" t="n">
        <v>4314</v>
      </c>
      <c r="AJ3859" s="493" t="n">
        <v>6647</v>
      </c>
      <c r="AK3859" s="493" t="n">
        <v>8819.23</v>
      </c>
      <c r="AL3859" s="493" t="n">
        <v>3881.38</v>
      </c>
      <c r="AM3859" s="493" t="n">
        <v>3682.2</v>
      </c>
      <c r="AN3859" s="493" t="n">
        <v>4216.05</v>
      </c>
      <c r="AO3859" s="493" t="n">
        <v>5502</v>
      </c>
      <c r="AP3859" s="493" t="n">
        <v>6077.7</v>
      </c>
      <c r="AQ3859" s="493" t="n">
        <v>6224.7</v>
      </c>
      <c r="AR3859" s="493" t="n">
        <v>3218.54</v>
      </c>
      <c r="AS3859" s="493" t="n">
        <v>6128.1</v>
      </c>
      <c r="AT3859" s="493" t="n">
        <v>3439.85</v>
      </c>
      <c r="AU3859" s="493" t="n">
        <v>2810.95</v>
      </c>
      <c r="AV3859" s="493" t="n">
        <v>3376.5</v>
      </c>
      <c r="AW3859" s="493" t="n">
        <v>4384.4</v>
      </c>
      <c r="AX3859" s="493" t="n">
        <v>1525.5</v>
      </c>
      <c r="AY3859" s="493" t="n">
        <v>5605.88</v>
      </c>
      <c r="AZ3859" s="493" t="n">
        <v>5612.1</v>
      </c>
      <c r="BA3859" s="493" t="n">
        <v>7170.36</v>
      </c>
      <c r="BB3859" s="493" t="n">
        <v>4668.66</v>
      </c>
      <c r="BC3859" s="493" t="n">
        <v>6778.71</v>
      </c>
      <c r="BD3859" s="493" t="n">
        <v>7893.9</v>
      </c>
      <c r="BE3859" s="493" t="n">
        <v>3639.02</v>
      </c>
      <c r="BF3859" s="493" t="n">
        <v>6158.55</v>
      </c>
      <c r="BG3859" s="493" t="n">
        <v>2901.12</v>
      </c>
      <c r="BH3859" s="493" t="n">
        <v>4384.23</v>
      </c>
      <c r="BI3859" s="493" t="n">
        <v>5231.08</v>
      </c>
      <c r="BJ3859" s="493" t="n">
        <v>3411.79</v>
      </c>
      <c r="BK3859" s="493" t="n">
        <v>4936.16</v>
      </c>
      <c r="BL3859" s="493" t="n">
        <v>6844.66</v>
      </c>
      <c r="BM3859" s="493" t="n">
        <v>4034.95</v>
      </c>
      <c r="BN3859" s="493" t="n">
        <v>4036.32</v>
      </c>
      <c r="BO3859" s="493" t="n">
        <v>2645.65</v>
      </c>
      <c r="BP3859" s="493" t="n">
        <v>3958.89</v>
      </c>
      <c r="BQ3859" s="493" t="n">
        <v>6641.32</v>
      </c>
      <c r="BR3859" s="493" t="n">
        <v>2138.34</v>
      </c>
      <c r="BS3859" s="493" t="n">
        <v>3814.48</v>
      </c>
      <c r="BT3859" s="493" t="n">
        <v>6066.42</v>
      </c>
      <c r="BU3859" s="493" t="n">
        <v>5705.82</v>
      </c>
      <c r="BV3859" s="493" t="n">
        <v>4047.75</v>
      </c>
      <c r="BW3859" s="493" t="n">
        <v>2070</v>
      </c>
    </row>
    <row r="3860">
      <c r="A3860" t="inlineStr">
        <is>
          <t>[C9D3] Angiotensin-II 길항제 칼슘길항제 복합제</t>
        </is>
      </c>
      <c r="B3860" t="inlineStr">
        <is>
          <t>이연제약</t>
        </is>
      </c>
      <c r="C3860" t="inlineStr">
        <is>
          <t>디로포지</t>
        </is>
      </c>
      <c r="D3860" t="inlineStr">
        <is>
          <t>이연제약</t>
        </is>
      </c>
      <c r="E3860" t="inlineStr">
        <is>
          <t>amlodipine besylate,  valsartan</t>
        </is>
      </c>
      <c r="F3860" t="inlineStr">
        <is>
          <t>병원</t>
        </is>
      </c>
      <c r="G3860" t="inlineStr">
        <is>
          <t>Generic</t>
        </is>
      </c>
      <c r="H3860" s="493" t="n">
        <v>17003.8</v>
      </c>
      <c r="I3860" s="493" t="n">
        <v>27576.48</v>
      </c>
      <c r="J3860" s="493" t="n">
        <v>22276</v>
      </c>
      <c r="K3860" s="493" t="n">
        <v>23999.39</v>
      </c>
      <c r="L3860" s="493" t="n">
        <v>19038.42</v>
      </c>
      <c r="M3860" s="493" t="n">
        <v>24883.83</v>
      </c>
      <c r="N3860" s="493" t="n">
        <v>19707.56</v>
      </c>
      <c r="O3860" s="493" t="n">
        <v>27671.2</v>
      </c>
      <c r="P3860" s="493" t="n">
        <v>22129.64</v>
      </c>
      <c r="Q3860" s="493" t="n">
        <v>28704.04</v>
      </c>
      <c r="R3860" s="493" t="n">
        <v>24717.18</v>
      </c>
      <c r="S3860" s="493" t="n">
        <v>33505.26</v>
      </c>
      <c r="T3860" s="493" t="n">
        <v>32891.25</v>
      </c>
      <c r="U3860" s="493" t="n">
        <v>29903.6</v>
      </c>
      <c r="V3860" s="493" t="n">
        <v>29130.36</v>
      </c>
      <c r="W3860" s="493" t="n">
        <v>30180.18</v>
      </c>
      <c r="X3860" s="493" t="n">
        <v>27102.45</v>
      </c>
      <c r="Y3860" s="493" t="n">
        <v>31994.9</v>
      </c>
      <c r="Z3860" s="493" t="n">
        <v>25395.6</v>
      </c>
      <c r="AA3860" s="493" t="n">
        <v>29207.72</v>
      </c>
      <c r="AB3860" s="493" t="n">
        <v>24808.12</v>
      </c>
      <c r="AC3860" s="493" t="n">
        <v>26999.21</v>
      </c>
      <c r="AD3860" s="493" t="n">
        <v>23979.4</v>
      </c>
      <c r="AE3860" s="493" t="n">
        <v>26250.6</v>
      </c>
      <c r="AF3860" s="493" t="n">
        <v>21595.42</v>
      </c>
      <c r="AG3860" s="493" t="n">
        <v>22389.12</v>
      </c>
      <c r="AH3860" s="493" t="n">
        <v>25150.74</v>
      </c>
      <c r="AI3860" s="493" t="n">
        <v>25893.05</v>
      </c>
      <c r="AJ3860" s="493" t="n">
        <v>21963.9</v>
      </c>
      <c r="AK3860" s="493" t="n">
        <v>29146.25</v>
      </c>
      <c r="AL3860" s="493" t="n">
        <v>13324.67</v>
      </c>
      <c r="AM3860" s="493" t="n">
        <v>21210.25</v>
      </c>
      <c r="AN3860" s="493" t="n">
        <v>16037.05</v>
      </c>
      <c r="AO3860" s="493" t="n">
        <v>22342.3</v>
      </c>
      <c r="AP3860" s="493" t="n">
        <v>22186.04</v>
      </c>
      <c r="AQ3860" s="493" t="n">
        <v>18199.8</v>
      </c>
      <c r="AR3860" s="493" t="n">
        <v>14818.36</v>
      </c>
      <c r="AS3860" s="493" t="n">
        <v>16346.4</v>
      </c>
      <c r="AT3860" s="493" t="n">
        <v>12700.35</v>
      </c>
      <c r="AU3860" s="493" t="n">
        <v>11137.8</v>
      </c>
      <c r="AV3860" s="493" t="n">
        <v>12826.95</v>
      </c>
      <c r="AW3860" s="493" t="n">
        <v>13563.61</v>
      </c>
      <c r="AX3860" s="493" t="n">
        <v>13700.85</v>
      </c>
      <c r="AY3860" s="493" t="n">
        <v>16047.9</v>
      </c>
      <c r="AZ3860" s="493" t="n">
        <v>14947.8</v>
      </c>
      <c r="BA3860" s="493" t="n">
        <v>10700.55</v>
      </c>
      <c r="BB3860" s="493" t="n">
        <v>15811.95</v>
      </c>
      <c r="BC3860" s="493" t="n">
        <v>13977.45</v>
      </c>
      <c r="BD3860" s="493" t="n">
        <v>12378</v>
      </c>
      <c r="BE3860" s="493" t="n">
        <v>13510.04</v>
      </c>
      <c r="BF3860" s="493" t="n">
        <v>13040.51</v>
      </c>
      <c r="BG3860" s="493" t="n">
        <v>13099.16</v>
      </c>
      <c r="BH3860" s="493" t="n">
        <v>13333.65</v>
      </c>
      <c r="BI3860" s="493" t="n">
        <v>14726.4</v>
      </c>
      <c r="BJ3860" s="493" t="n">
        <v>11644.35</v>
      </c>
      <c r="BK3860" s="493" t="n">
        <v>887.1</v>
      </c>
      <c r="BL3860" s="493" t="n">
        <v>1144.8</v>
      </c>
      <c r="BM3860" s="493" t="n">
        <v>1522.5</v>
      </c>
      <c r="BN3860" s="493" t="n">
        <v>490.5</v>
      </c>
      <c r="BO3860" s="493" t="n">
        <v>363.9</v>
      </c>
      <c r="BP3860" s="493" t="n">
        <v>1468.2</v>
      </c>
      <c r="BQ3860" s="493" t="n">
        <v>1093.5</v>
      </c>
      <c r="BR3860" s="493" t="n">
        <v>434.95</v>
      </c>
      <c r="BS3860" s="493" t="n">
        <v>1701.38</v>
      </c>
      <c r="BT3860" s="493" t="n">
        <v>1444.84</v>
      </c>
      <c r="BU3860" s="493" t="n">
        <v>1019.24</v>
      </c>
      <c r="BV3860" s="493" t="n">
        <v>1272.27</v>
      </c>
      <c r="BW3860" s="493" t="n">
        <v>0</v>
      </c>
    </row>
    <row r="3861">
      <c r="A3861" t="inlineStr">
        <is>
          <t>[C9D3] Angiotensin-II 길항제 칼슘길항제 복합제</t>
        </is>
      </c>
      <c r="B3861" t="inlineStr">
        <is>
          <t>이연제약</t>
        </is>
      </c>
      <c r="C3861" t="inlineStr">
        <is>
          <t>디로포지</t>
        </is>
      </c>
      <c r="D3861" t="inlineStr">
        <is>
          <t>이연제약</t>
        </is>
      </c>
      <c r="E3861" t="inlineStr">
        <is>
          <t>amlodipine besylate,  valsartan</t>
        </is>
      </c>
      <c r="F3861" t="inlineStr">
        <is>
          <t>의원</t>
        </is>
      </c>
      <c r="G3861" t="inlineStr">
        <is>
          <t>Generic</t>
        </is>
      </c>
      <c r="H3861" s="493" t="n">
        <v>199746.99</v>
      </c>
      <c r="I3861" s="493" t="n">
        <v>199261.03</v>
      </c>
      <c r="J3861" s="493" t="n">
        <v>229730.26</v>
      </c>
      <c r="K3861" s="493" t="n">
        <v>213212.34</v>
      </c>
      <c r="L3861" s="493" t="n">
        <v>218048.67</v>
      </c>
      <c r="M3861" s="493" t="n">
        <v>211579.89</v>
      </c>
      <c r="N3861" s="493" t="n">
        <v>230347.14</v>
      </c>
      <c r="O3861" s="493" t="n">
        <v>213369.92</v>
      </c>
      <c r="P3861" s="493" t="n">
        <v>215102.92</v>
      </c>
      <c r="Q3861" s="493" t="n">
        <v>221415.69</v>
      </c>
      <c r="R3861" s="493" t="n">
        <v>235142.74</v>
      </c>
      <c r="S3861" s="493" t="n">
        <v>247895.38</v>
      </c>
      <c r="T3861" s="493" t="n">
        <v>222152.64</v>
      </c>
      <c r="U3861" s="493" t="n">
        <v>222913.1</v>
      </c>
      <c r="V3861" s="493" t="n">
        <v>249170.09</v>
      </c>
      <c r="W3861" s="493" t="n">
        <v>223141.85</v>
      </c>
      <c r="X3861" s="493" t="n">
        <v>239828.38</v>
      </c>
      <c r="Y3861" s="493" t="n">
        <v>223262.21</v>
      </c>
      <c r="Z3861" s="493" t="n">
        <v>224697.95</v>
      </c>
      <c r="AA3861" s="493" t="n">
        <v>224614.62</v>
      </c>
      <c r="AB3861" s="493" t="n">
        <v>227198.87</v>
      </c>
      <c r="AC3861" s="493" t="n">
        <v>215270.66</v>
      </c>
      <c r="AD3861" s="493" t="n">
        <v>234752.84</v>
      </c>
      <c r="AE3861" s="493" t="n">
        <v>238159.29</v>
      </c>
      <c r="AF3861" s="493" t="n">
        <v>224623.8</v>
      </c>
      <c r="AG3861" s="493" t="n">
        <v>210847.2</v>
      </c>
      <c r="AH3861" s="493" t="n">
        <v>236062.01</v>
      </c>
      <c r="AI3861" s="493" t="n">
        <v>208381.78</v>
      </c>
      <c r="AJ3861" s="493" t="n">
        <v>266495.46</v>
      </c>
      <c r="AK3861" s="493" t="n">
        <v>245574.42</v>
      </c>
      <c r="AL3861" s="493" t="n">
        <v>244538.16</v>
      </c>
      <c r="AM3861" s="493" t="n">
        <v>248232.27</v>
      </c>
      <c r="AN3861" s="493" t="n">
        <v>239345.92</v>
      </c>
      <c r="AO3861" s="493" t="n">
        <v>236518.88</v>
      </c>
      <c r="AP3861" s="493" t="n">
        <v>255806.59</v>
      </c>
      <c r="AQ3861" s="493" t="n">
        <v>265220.26</v>
      </c>
      <c r="AR3861" s="493" t="n">
        <v>284060.38</v>
      </c>
      <c r="AS3861" s="493" t="n">
        <v>250729.26</v>
      </c>
      <c r="AT3861" s="493" t="n">
        <v>266402.92</v>
      </c>
      <c r="AU3861" s="493" t="n">
        <v>276070.48</v>
      </c>
      <c r="AV3861" s="493" t="n">
        <v>268380.57</v>
      </c>
      <c r="AW3861" s="493" t="n">
        <v>253580.51</v>
      </c>
      <c r="AX3861" s="493" t="n">
        <v>276884.39</v>
      </c>
      <c r="AY3861" s="493" t="n">
        <v>283364.58</v>
      </c>
      <c r="AZ3861" s="493" t="n">
        <v>266650.99</v>
      </c>
      <c r="BA3861" s="493" t="n">
        <v>279043.78</v>
      </c>
      <c r="BB3861" s="493" t="n">
        <v>262162.46</v>
      </c>
      <c r="BC3861" s="493" t="n">
        <v>284762.98</v>
      </c>
      <c r="BD3861" s="493" t="n">
        <v>274018.14</v>
      </c>
      <c r="BE3861" s="493" t="n">
        <v>259006.77</v>
      </c>
      <c r="BF3861" s="493" t="n">
        <v>265468.15</v>
      </c>
      <c r="BG3861" s="493" t="n">
        <v>269736.34</v>
      </c>
      <c r="BH3861" s="493" t="n">
        <v>265575.5</v>
      </c>
      <c r="BI3861" s="493" t="n">
        <v>265995.62</v>
      </c>
      <c r="BJ3861" s="493" t="n">
        <v>275416.26</v>
      </c>
      <c r="BK3861" s="493" t="n">
        <v>263169.77</v>
      </c>
      <c r="BL3861" s="493" t="n">
        <v>288063.73</v>
      </c>
      <c r="BM3861" s="493" t="n">
        <v>245188.99</v>
      </c>
      <c r="BN3861" s="493" t="n">
        <v>239027.53</v>
      </c>
      <c r="BO3861" s="493" t="n">
        <v>258199.11</v>
      </c>
      <c r="BP3861" s="493" t="n">
        <v>265490.11</v>
      </c>
      <c r="BQ3861" s="493" t="n">
        <v>233603.35</v>
      </c>
      <c r="BR3861" s="493" t="n">
        <v>257358.72</v>
      </c>
      <c r="BS3861" s="493" t="n">
        <v>262621.48</v>
      </c>
      <c r="BT3861" s="493" t="n">
        <v>248880.19</v>
      </c>
      <c r="BU3861" s="493" t="n">
        <v>266837.7</v>
      </c>
      <c r="BV3861" s="493" t="n">
        <v>276826.4</v>
      </c>
      <c r="BW3861" s="493" t="n">
        <v>249786.44</v>
      </c>
    </row>
    <row r="3862">
      <c r="A3862" t="inlineStr">
        <is>
          <t>[C9D3] Angiotensin-II 길항제 칼슘길항제 복합제</t>
        </is>
      </c>
      <c r="B3862" t="inlineStr">
        <is>
          <t>이연제약</t>
        </is>
      </c>
      <c r="C3862" t="inlineStr">
        <is>
          <t>디로포지</t>
        </is>
      </c>
      <c r="D3862" t="inlineStr">
        <is>
          <t>이연제약</t>
        </is>
      </c>
      <c r="E3862" t="inlineStr">
        <is>
          <t>amlodipine besylate,  valsartan</t>
        </is>
      </c>
      <c r="F3862" t="inlineStr">
        <is>
          <t>보건소</t>
        </is>
      </c>
      <c r="G3862" t="inlineStr">
        <is>
          <t>Generic</t>
        </is>
      </c>
      <c r="H3862" s="493" t="n">
        <v>5469.05</v>
      </c>
      <c r="I3862" s="493" t="n">
        <v>8013.75</v>
      </c>
      <c r="J3862" s="493" t="n">
        <v>10425</v>
      </c>
      <c r="K3862" s="493" t="n">
        <v>4981.95</v>
      </c>
      <c r="L3862" s="493" t="n">
        <v>8847.9</v>
      </c>
      <c r="M3862" s="493" t="n">
        <v>4590.75</v>
      </c>
      <c r="N3862" s="493" t="n">
        <v>7315.8</v>
      </c>
      <c r="O3862" s="493" t="n">
        <v>7926.87</v>
      </c>
      <c r="P3862" s="493" t="n">
        <v>4917.9</v>
      </c>
      <c r="Q3862" s="493" t="n">
        <v>2952.3</v>
      </c>
      <c r="R3862" s="493" t="n">
        <v>10751.4</v>
      </c>
      <c r="S3862" s="493" t="n">
        <v>6347.25</v>
      </c>
      <c r="T3862" s="493" t="n">
        <v>3015</v>
      </c>
      <c r="U3862" s="493" t="n">
        <v>7070.1</v>
      </c>
      <c r="V3862" s="493" t="n">
        <v>4344.3</v>
      </c>
      <c r="W3862" s="493" t="n">
        <v>1825.5</v>
      </c>
      <c r="X3862" s="493" t="n">
        <v>7152.6</v>
      </c>
      <c r="Y3862" s="493" t="n">
        <v>5004</v>
      </c>
      <c r="Z3862" s="493" t="n">
        <v>1867.2</v>
      </c>
      <c r="AA3862" s="493" t="n">
        <v>9075.9</v>
      </c>
      <c r="AB3862" s="493" t="n">
        <v>4057.2</v>
      </c>
      <c r="AC3862" s="493" t="n">
        <v>4638.24</v>
      </c>
      <c r="AD3862" s="493" t="n">
        <v>7682.85</v>
      </c>
      <c r="AE3862" s="493" t="n">
        <v>4302.3</v>
      </c>
      <c r="AF3862" s="493" t="n">
        <v>3431.7</v>
      </c>
      <c r="AG3862" s="493" t="n">
        <v>7178.4</v>
      </c>
      <c r="AH3862" s="493" t="n">
        <v>5047.05</v>
      </c>
      <c r="AI3862" s="493" t="n">
        <v>7066.05</v>
      </c>
      <c r="AJ3862" s="493" t="n">
        <v>7383.5</v>
      </c>
      <c r="AK3862" s="493" t="n">
        <v>4528.35</v>
      </c>
      <c r="AL3862" s="493" t="n">
        <v>5018.82</v>
      </c>
      <c r="AM3862" s="493" t="n">
        <v>6948</v>
      </c>
      <c r="AN3862" s="493" t="n">
        <v>2373.75</v>
      </c>
      <c r="AO3862" s="493" t="n">
        <v>3614.4</v>
      </c>
      <c r="AP3862" s="493" t="n">
        <v>5884.65</v>
      </c>
      <c r="AQ3862" s="493" t="n">
        <v>3202.2</v>
      </c>
      <c r="AR3862" s="493" t="n">
        <v>8410.200000000001</v>
      </c>
      <c r="AS3862" s="493" t="n">
        <v>25257.6</v>
      </c>
      <c r="AT3862" s="493" t="n">
        <v>17115.55</v>
      </c>
      <c r="AU3862" s="493" t="n">
        <v>7162.5</v>
      </c>
      <c r="AV3862" s="493" t="n">
        <v>10841.25</v>
      </c>
      <c r="AW3862" s="493" t="n">
        <v>1464</v>
      </c>
      <c r="AX3862" s="493" t="n">
        <v>1402.8</v>
      </c>
      <c r="AY3862" s="493" t="n">
        <v>1719.9</v>
      </c>
      <c r="AZ3862" s="493" t="n">
        <v>869.1</v>
      </c>
      <c r="BA3862" s="493" t="n">
        <v>2900.55</v>
      </c>
      <c r="BB3862" s="493" t="n">
        <v>1989.6</v>
      </c>
      <c r="BC3862" s="493" t="n">
        <v>2588.7</v>
      </c>
      <c r="BD3862" s="493" t="n">
        <v>1555.2</v>
      </c>
      <c r="BE3862" s="493" t="n">
        <v>1379.1</v>
      </c>
      <c r="BF3862" s="493" t="n">
        <v>3108</v>
      </c>
      <c r="BG3862" s="493" t="n">
        <v>873.5</v>
      </c>
      <c r="BH3862" s="493" t="n">
        <v>1372.5</v>
      </c>
      <c r="BI3862" s="493" t="n">
        <v>4411.5</v>
      </c>
      <c r="BJ3862" s="493" t="n">
        <v>5307.6</v>
      </c>
      <c r="BK3862" s="493" t="n">
        <v>1219.8</v>
      </c>
      <c r="BL3862" s="493" t="n">
        <v>5149.5</v>
      </c>
      <c r="BM3862" s="493" t="n">
        <v>2064.9</v>
      </c>
      <c r="BN3862" s="493" t="n">
        <v>172.2</v>
      </c>
      <c r="BO3862" s="493" t="n">
        <v>2118.9</v>
      </c>
      <c r="BP3862" s="493" t="n">
        <v>1422.6</v>
      </c>
      <c r="BQ3862" s="493" t="n">
        <v>942.6</v>
      </c>
      <c r="BR3862" s="493" t="n">
        <v>809.1</v>
      </c>
      <c r="BS3862" s="493" t="n">
        <v>2620.2</v>
      </c>
      <c r="BT3862" s="493" t="n">
        <v>197.1</v>
      </c>
      <c r="BU3862" s="493" t="n">
        <v>1460.1</v>
      </c>
      <c r="BV3862" s="493" t="n">
        <v>273.6</v>
      </c>
      <c r="BW3862" s="493" t="n">
        <v>1145.4</v>
      </c>
    </row>
    <row r="3863">
      <c r="A3863" t="inlineStr">
        <is>
          <t>[C9D3] Angiotensin-II 길항제 칼슘길항제 복합제</t>
        </is>
      </c>
      <c r="B3863" t="inlineStr">
        <is>
          <t>이연제약</t>
        </is>
      </c>
      <c r="C3863" t="inlineStr">
        <is>
          <t>디로포지</t>
        </is>
      </c>
      <c r="D3863" t="inlineStr">
        <is>
          <t>이연제약</t>
        </is>
      </c>
      <c r="E3863" t="inlineStr">
        <is>
          <t>amlodipine besylate,  valsartan</t>
        </is>
      </c>
      <c r="F3863" t="inlineStr">
        <is>
          <t>기타(치과의원, 치과병원 등)</t>
        </is>
      </c>
      <c r="G3863" t="inlineStr">
        <is>
          <t>Generic</t>
        </is>
      </c>
      <c r="H3863" s="493" t="n">
        <v>0</v>
      </c>
      <c r="I3863" s="493" t="n">
        <v>0</v>
      </c>
      <c r="J3863" s="493" t="n">
        <v>241.2</v>
      </c>
      <c r="K3863" s="493" t="n">
        <v>0</v>
      </c>
      <c r="L3863" s="493" t="n">
        <v>238.2</v>
      </c>
      <c r="M3863" s="493" t="n">
        <v>0</v>
      </c>
      <c r="N3863" s="493" t="n">
        <v>270</v>
      </c>
      <c r="O3863" s="493" t="n">
        <v>0</v>
      </c>
      <c r="P3863" s="493" t="n">
        <v>267</v>
      </c>
      <c r="Q3863" s="493" t="n">
        <v>0</v>
      </c>
      <c r="R3863" s="493" t="n">
        <v>0</v>
      </c>
      <c r="S3863" s="493" t="n">
        <v>345.6</v>
      </c>
      <c r="T3863" s="493" t="n">
        <v>0</v>
      </c>
      <c r="U3863" s="493" t="n">
        <v>172.5</v>
      </c>
      <c r="V3863" s="493" t="n">
        <v>0</v>
      </c>
      <c r="W3863" s="493" t="n">
        <v>159.3</v>
      </c>
      <c r="X3863" s="493" t="n">
        <v>177</v>
      </c>
      <c r="Y3863" s="493" t="n">
        <v>176.7</v>
      </c>
      <c r="Z3863" s="493" t="n">
        <v>0</v>
      </c>
      <c r="AA3863" s="493" t="n">
        <v>176.4</v>
      </c>
      <c r="AB3863" s="493" t="n">
        <v>179.7</v>
      </c>
      <c r="AC3863" s="493" t="n">
        <v>192.9</v>
      </c>
      <c r="AD3863" s="493" t="n">
        <v>187.8</v>
      </c>
      <c r="AE3863" s="493" t="n">
        <v>189.6</v>
      </c>
      <c r="AF3863" s="493" t="n">
        <v>167.7</v>
      </c>
      <c r="AG3863" s="493" t="n">
        <v>360</v>
      </c>
      <c r="AH3863" s="493" t="n">
        <v>47.32</v>
      </c>
      <c r="AI3863" s="493" t="n">
        <v>0</v>
      </c>
      <c r="AJ3863" s="493" t="n">
        <v>173.4</v>
      </c>
      <c r="AK3863" s="493" t="n">
        <v>184.2</v>
      </c>
      <c r="AL3863" s="493" t="n">
        <v>138</v>
      </c>
      <c r="AM3863" s="493" t="n">
        <v>136.2</v>
      </c>
      <c r="AN3863" s="493" t="n">
        <v>128.1</v>
      </c>
      <c r="AO3863" s="493" t="n">
        <v>135.3</v>
      </c>
      <c r="AP3863" s="493" t="n">
        <v>130.8</v>
      </c>
      <c r="AQ3863" s="493" t="n">
        <v>907.2</v>
      </c>
      <c r="AR3863" s="493" t="n">
        <v>126.3</v>
      </c>
      <c r="AS3863" s="493" t="n">
        <v>134.4</v>
      </c>
      <c r="AT3863" s="493" t="n">
        <v>143.1</v>
      </c>
      <c r="AU3863" s="493" t="n">
        <v>114</v>
      </c>
      <c r="AV3863" s="493" t="n">
        <v>104.1</v>
      </c>
      <c r="AW3863" s="493" t="n">
        <v>150</v>
      </c>
      <c r="AX3863" s="493" t="n">
        <v>0</v>
      </c>
      <c r="AY3863" s="493" t="n">
        <v>0</v>
      </c>
      <c r="AZ3863" s="493" t="n">
        <v>0</v>
      </c>
      <c r="BA3863" s="493" t="n">
        <v>0</v>
      </c>
      <c r="BB3863" s="493" t="n">
        <v>0</v>
      </c>
      <c r="BC3863" s="493" t="n">
        <v>0</v>
      </c>
      <c r="BD3863" s="493" t="n">
        <v>0</v>
      </c>
      <c r="BE3863" s="493" t="n">
        <v>0</v>
      </c>
      <c r="BF3863" s="493" t="n">
        <v>0</v>
      </c>
      <c r="BG3863" s="493" t="n">
        <v>0</v>
      </c>
      <c r="BH3863" s="493" t="n">
        <v>0</v>
      </c>
      <c r="BI3863" s="493" t="n">
        <v>0</v>
      </c>
      <c r="BJ3863" s="493" t="n">
        <v>0</v>
      </c>
      <c r="BK3863" s="493" t="n">
        <v>0</v>
      </c>
      <c r="BL3863" s="493" t="n">
        <v>0</v>
      </c>
      <c r="BM3863" s="493" t="n">
        <v>0</v>
      </c>
      <c r="BN3863" s="493" t="n">
        <v>0</v>
      </c>
      <c r="BO3863" s="493" t="n">
        <v>0</v>
      </c>
      <c r="BP3863" s="493" t="n">
        <v>0</v>
      </c>
      <c r="BQ3863" s="493" t="n">
        <v>0</v>
      </c>
      <c r="BR3863" s="493" t="n">
        <v>0</v>
      </c>
      <c r="BS3863" s="493" t="n">
        <v>0</v>
      </c>
      <c r="BT3863" s="493" t="n">
        <v>0</v>
      </c>
      <c r="BU3863" s="493" t="n">
        <v>0</v>
      </c>
      <c r="BV3863" s="493" t="n">
        <v>0</v>
      </c>
      <c r="BW3863" s="493" t="n">
        <v>0</v>
      </c>
    </row>
    <row r="3864">
      <c r="A3864" t="inlineStr">
        <is>
          <t>[C9D3] Angiotensin-II 길항제 칼슘길항제 복합제</t>
        </is>
      </c>
      <c r="B3864" t="inlineStr">
        <is>
          <t>이연제약</t>
        </is>
      </c>
      <c r="C3864" t="inlineStr">
        <is>
          <t>미살탄 트윈</t>
        </is>
      </c>
      <c r="D3864" t="inlineStr">
        <is>
          <t>이연제약</t>
        </is>
      </c>
      <c r="E3864" t="inlineStr">
        <is>
          <t>amlodipine besylate,  telmisartan</t>
        </is>
      </c>
      <c r="F3864" t="inlineStr">
        <is>
          <t>종합병원</t>
        </is>
      </c>
      <c r="G3864" t="inlineStr">
        <is>
          <t>Generic</t>
        </is>
      </c>
      <c r="H3864" s="493" t="n">
        <v>0</v>
      </c>
      <c r="I3864" s="493" t="n">
        <v>0</v>
      </c>
      <c r="J3864" s="493" t="n">
        <v>0</v>
      </c>
      <c r="K3864" s="493" t="n">
        <v>0</v>
      </c>
      <c r="L3864" s="493" t="n">
        <v>0</v>
      </c>
      <c r="M3864" s="493" t="n">
        <v>0</v>
      </c>
      <c r="N3864" s="493" t="n">
        <v>0</v>
      </c>
      <c r="O3864" s="493" t="n">
        <v>0</v>
      </c>
      <c r="P3864" s="493" t="n">
        <v>0</v>
      </c>
      <c r="Q3864" s="493" t="n">
        <v>0</v>
      </c>
      <c r="R3864" s="493" t="n">
        <v>0</v>
      </c>
      <c r="S3864" s="493" t="n">
        <v>0</v>
      </c>
      <c r="T3864" s="493" t="n">
        <v>120</v>
      </c>
      <c r="U3864" s="493" t="n">
        <v>0</v>
      </c>
      <c r="V3864" s="493" t="n">
        <v>0</v>
      </c>
      <c r="W3864" s="493" t="n">
        <v>0</v>
      </c>
      <c r="X3864" s="493" t="n">
        <v>0</v>
      </c>
      <c r="Y3864" s="493" t="n">
        <v>0</v>
      </c>
      <c r="Z3864" s="493" t="n">
        <v>1126.8</v>
      </c>
      <c r="AA3864" s="493" t="n">
        <v>0</v>
      </c>
      <c r="AB3864" s="493" t="n">
        <v>0</v>
      </c>
      <c r="AC3864" s="493" t="n">
        <v>0</v>
      </c>
      <c r="AD3864" s="493" t="n">
        <v>0</v>
      </c>
      <c r="AE3864" s="493" t="n">
        <v>0</v>
      </c>
      <c r="AF3864" s="493" t="n">
        <v>0</v>
      </c>
      <c r="AG3864" s="493" t="n">
        <v>0</v>
      </c>
      <c r="AH3864" s="493" t="n">
        <v>0</v>
      </c>
      <c r="AI3864" s="493" t="n">
        <v>0</v>
      </c>
      <c r="AJ3864" s="493" t="n">
        <v>0</v>
      </c>
      <c r="AK3864" s="493" t="n">
        <v>0</v>
      </c>
      <c r="AL3864" s="493" t="n">
        <v>0</v>
      </c>
      <c r="AM3864" s="493" t="n">
        <v>1485</v>
      </c>
      <c r="AN3864" s="493" t="n">
        <v>0</v>
      </c>
      <c r="AO3864" s="493" t="n">
        <v>0</v>
      </c>
      <c r="AP3864" s="493" t="n">
        <v>0</v>
      </c>
      <c r="AQ3864" s="493" t="n">
        <v>0</v>
      </c>
      <c r="AR3864" s="493" t="n">
        <v>0</v>
      </c>
      <c r="AS3864" s="493" t="n">
        <v>0</v>
      </c>
      <c r="AT3864" s="493" t="n">
        <v>0</v>
      </c>
      <c r="AU3864" s="493" t="n">
        <v>0</v>
      </c>
      <c r="AV3864" s="493" t="n">
        <v>0</v>
      </c>
      <c r="AW3864" s="493" t="n">
        <v>0</v>
      </c>
      <c r="AX3864" s="493" t="n">
        <v>0</v>
      </c>
      <c r="AY3864" s="493" t="n">
        <v>0</v>
      </c>
      <c r="AZ3864" s="493" t="n">
        <v>0</v>
      </c>
      <c r="BA3864" s="493" t="n">
        <v>485.4</v>
      </c>
      <c r="BB3864" s="493" t="n">
        <v>0</v>
      </c>
      <c r="BC3864" s="493" t="n">
        <v>0</v>
      </c>
      <c r="BD3864" s="493" t="n">
        <v>0</v>
      </c>
      <c r="BE3864" s="493" t="n">
        <v>0</v>
      </c>
      <c r="BF3864" s="493" t="n">
        <v>0</v>
      </c>
      <c r="BG3864" s="493" t="n">
        <v>0</v>
      </c>
      <c r="BH3864" s="493" t="n">
        <v>0</v>
      </c>
      <c r="BI3864" s="493" t="n">
        <v>0</v>
      </c>
      <c r="BJ3864" s="493" t="n">
        <v>0</v>
      </c>
      <c r="BK3864" s="493" t="n">
        <v>0</v>
      </c>
      <c r="BL3864" s="493" t="n">
        <v>0</v>
      </c>
      <c r="BM3864" s="493" t="n">
        <v>0</v>
      </c>
      <c r="BN3864" s="493" t="n">
        <v>0</v>
      </c>
      <c r="BO3864" s="493" t="n">
        <v>0</v>
      </c>
      <c r="BP3864" s="493" t="n">
        <v>0</v>
      </c>
      <c r="BQ3864" s="493" t="n">
        <v>0</v>
      </c>
      <c r="BR3864" s="493" t="n">
        <v>0</v>
      </c>
      <c r="BS3864" s="493" t="n">
        <v>0</v>
      </c>
      <c r="BT3864" s="493" t="n">
        <v>0</v>
      </c>
      <c r="BU3864" s="493" t="n">
        <v>0</v>
      </c>
      <c r="BV3864" s="493" t="n">
        <v>0</v>
      </c>
      <c r="BW3864" s="493" t="n">
        <v>0</v>
      </c>
    </row>
    <row r="3865">
      <c r="A3865" t="inlineStr">
        <is>
          <t>[C9D3] Angiotensin-II 길항제 칼슘길항제 복합제</t>
        </is>
      </c>
      <c r="B3865" t="inlineStr">
        <is>
          <t>이연제약</t>
        </is>
      </c>
      <c r="C3865" t="inlineStr">
        <is>
          <t>미살탄 트윈</t>
        </is>
      </c>
      <c r="D3865" t="inlineStr">
        <is>
          <t>이연제약</t>
        </is>
      </c>
      <c r="E3865" t="inlineStr">
        <is>
          <t>amlodipine besylate,  telmisartan</t>
        </is>
      </c>
      <c r="F3865" t="inlineStr">
        <is>
          <t>병원</t>
        </is>
      </c>
      <c r="G3865" t="inlineStr">
        <is>
          <t>Generic</t>
        </is>
      </c>
      <c r="H3865" s="493" t="n">
        <v>0</v>
      </c>
      <c r="I3865" s="493" t="n">
        <v>277.2</v>
      </c>
      <c r="J3865" s="493" t="n">
        <v>1180.8</v>
      </c>
      <c r="K3865" s="493" t="n">
        <v>324</v>
      </c>
      <c r="L3865" s="493" t="n">
        <v>426</v>
      </c>
      <c r="M3865" s="493" t="n">
        <v>802.5</v>
      </c>
      <c r="N3865" s="493" t="n">
        <v>325.5</v>
      </c>
      <c r="O3865" s="493" t="n">
        <v>275.4</v>
      </c>
      <c r="P3865" s="493" t="n">
        <v>37.8</v>
      </c>
      <c r="Q3865" s="493" t="n">
        <v>87</v>
      </c>
      <c r="R3865" s="493" t="n">
        <v>102.6</v>
      </c>
      <c r="S3865" s="493" t="n">
        <v>633</v>
      </c>
      <c r="T3865" s="493" t="n">
        <v>172.2</v>
      </c>
      <c r="U3865" s="493" t="n">
        <v>340.8</v>
      </c>
      <c r="V3865" s="493" t="n">
        <v>240</v>
      </c>
      <c r="W3865" s="493" t="n">
        <v>647.7</v>
      </c>
      <c r="X3865" s="493" t="n">
        <v>186.15</v>
      </c>
      <c r="Y3865" s="493" t="n">
        <v>625</v>
      </c>
      <c r="Z3865" s="493" t="n">
        <v>2235.38</v>
      </c>
      <c r="AA3865" s="493" t="n">
        <v>6339.5</v>
      </c>
      <c r="AB3865" s="493" t="n">
        <v>8673.690000000001</v>
      </c>
      <c r="AC3865" s="493" t="n">
        <v>9995.299999999999</v>
      </c>
      <c r="AD3865" s="493" t="n">
        <v>13401.65</v>
      </c>
      <c r="AE3865" s="493" t="n">
        <v>17797.17</v>
      </c>
      <c r="AF3865" s="493" t="n">
        <v>16088.24</v>
      </c>
      <c r="AG3865" s="493" t="n">
        <v>17912.87</v>
      </c>
      <c r="AH3865" s="493" t="n">
        <v>28193.24</v>
      </c>
      <c r="AI3865" s="493" t="n">
        <v>22667.94</v>
      </c>
      <c r="AJ3865" s="493" t="n">
        <v>26919.22</v>
      </c>
      <c r="AK3865" s="493" t="n">
        <v>25733.27</v>
      </c>
      <c r="AL3865" s="493" t="n">
        <v>24672.8</v>
      </c>
      <c r="AM3865" s="493" t="n">
        <v>16117.3</v>
      </c>
      <c r="AN3865" s="493" t="n">
        <v>22008.17</v>
      </c>
      <c r="AO3865" s="493" t="n">
        <v>22026.3</v>
      </c>
      <c r="AP3865" s="493" t="n">
        <v>10064.3</v>
      </c>
      <c r="AQ3865" s="493" t="n">
        <v>6596.16</v>
      </c>
      <c r="AR3865" s="493" t="n">
        <v>7330.6</v>
      </c>
      <c r="AS3865" s="493" t="n">
        <v>5603.8</v>
      </c>
      <c r="AT3865" s="493" t="n">
        <v>4227.9</v>
      </c>
      <c r="AU3865" s="493" t="n">
        <v>8081.52</v>
      </c>
      <c r="AV3865" s="493" t="n">
        <v>5416.46</v>
      </c>
      <c r="AW3865" s="493" t="n">
        <v>3789.12</v>
      </c>
      <c r="AX3865" s="493" t="n">
        <v>4585.1</v>
      </c>
      <c r="AY3865" s="493" t="n">
        <v>5116.2</v>
      </c>
      <c r="AZ3865" s="493" t="n">
        <v>2930.5</v>
      </c>
      <c r="BA3865" s="493" t="n">
        <v>8017.45</v>
      </c>
      <c r="BB3865" s="493" t="n">
        <v>2178.95</v>
      </c>
      <c r="BC3865" s="493" t="n">
        <v>8250.5</v>
      </c>
      <c r="BD3865" s="493" t="n">
        <v>3934.84</v>
      </c>
      <c r="BE3865" s="493" t="n">
        <v>5895.68</v>
      </c>
      <c r="BF3865" s="493" t="n">
        <v>4103.22</v>
      </c>
      <c r="BG3865" s="493" t="n">
        <v>6550.6</v>
      </c>
      <c r="BH3865" s="493" t="n">
        <v>5454.27</v>
      </c>
      <c r="BI3865" s="493" t="n">
        <v>5764.81</v>
      </c>
      <c r="BJ3865" s="493" t="n">
        <v>4175.25</v>
      </c>
      <c r="BK3865" s="493" t="n">
        <v>5781.83</v>
      </c>
      <c r="BL3865" s="493" t="n">
        <v>6541.72</v>
      </c>
      <c r="BM3865" s="493" t="n">
        <v>4402.56</v>
      </c>
      <c r="BN3865" s="493" t="n">
        <v>5535.76</v>
      </c>
      <c r="BO3865" s="493" t="n">
        <v>10065.76</v>
      </c>
      <c r="BP3865" s="493" t="n">
        <v>5449.31</v>
      </c>
      <c r="BQ3865" s="493" t="n">
        <v>6429.62</v>
      </c>
      <c r="BR3865" s="493" t="n">
        <v>5371.08</v>
      </c>
      <c r="BS3865" s="493" t="n">
        <v>6549.98</v>
      </c>
      <c r="BT3865" s="493" t="n">
        <v>5208.58</v>
      </c>
      <c r="BU3865" s="493" t="n">
        <v>8229.870000000001</v>
      </c>
      <c r="BV3865" s="493" t="n">
        <v>4692.01</v>
      </c>
      <c r="BW3865" s="493" t="n">
        <v>5127.64</v>
      </c>
    </row>
    <row r="3866">
      <c r="A3866" t="inlineStr">
        <is>
          <t>[C9D3] Angiotensin-II 길항제 칼슘길항제 복합제</t>
        </is>
      </c>
      <c r="B3866" t="inlineStr">
        <is>
          <t>이연제약</t>
        </is>
      </c>
      <c r="C3866" t="inlineStr">
        <is>
          <t>미살탄 트윈</t>
        </is>
      </c>
      <c r="D3866" t="inlineStr">
        <is>
          <t>이연제약</t>
        </is>
      </c>
      <c r="E3866" t="inlineStr">
        <is>
          <t>amlodipine besylate,  telmisartan</t>
        </is>
      </c>
      <c r="F3866" t="inlineStr">
        <is>
          <t>의원</t>
        </is>
      </c>
      <c r="G3866" t="inlineStr">
        <is>
          <t>Generic</t>
        </is>
      </c>
      <c r="H3866" s="493" t="n">
        <v>35517.96</v>
      </c>
      <c r="I3866" s="493" t="n">
        <v>36099.37</v>
      </c>
      <c r="J3866" s="493" t="n">
        <v>45616.72</v>
      </c>
      <c r="K3866" s="493" t="n">
        <v>38124.7</v>
      </c>
      <c r="L3866" s="493" t="n">
        <v>40499.64</v>
      </c>
      <c r="M3866" s="493" t="n">
        <v>45093.71</v>
      </c>
      <c r="N3866" s="493" t="n">
        <v>38535.4</v>
      </c>
      <c r="O3866" s="493" t="n">
        <v>45717.2</v>
      </c>
      <c r="P3866" s="493" t="n">
        <v>43559.5</v>
      </c>
      <c r="Q3866" s="493" t="n">
        <v>43769.18</v>
      </c>
      <c r="R3866" s="493" t="n">
        <v>45931.94</v>
      </c>
      <c r="S3866" s="493" t="n">
        <v>60390</v>
      </c>
      <c r="T3866" s="493" t="n">
        <v>57480.16</v>
      </c>
      <c r="U3866" s="493" t="n">
        <v>59833.04</v>
      </c>
      <c r="V3866" s="493" t="n">
        <v>59295.92</v>
      </c>
      <c r="W3866" s="493" t="n">
        <v>66066.69</v>
      </c>
      <c r="X3866" s="493" t="n">
        <v>61503.01</v>
      </c>
      <c r="Y3866" s="493" t="n">
        <v>62891.68</v>
      </c>
      <c r="Z3866" s="493" t="n">
        <v>63155.62</v>
      </c>
      <c r="AA3866" s="493" t="n">
        <v>58540.17</v>
      </c>
      <c r="AB3866" s="493" t="n">
        <v>53900.58</v>
      </c>
      <c r="AC3866" s="493" t="n">
        <v>61545.2</v>
      </c>
      <c r="AD3866" s="493" t="n">
        <v>53639.6</v>
      </c>
      <c r="AE3866" s="493" t="n">
        <v>64075.72</v>
      </c>
      <c r="AF3866" s="493" t="n">
        <v>61648.06</v>
      </c>
      <c r="AG3866" s="493" t="n">
        <v>58656.6</v>
      </c>
      <c r="AH3866" s="493" t="n">
        <v>64919.69</v>
      </c>
      <c r="AI3866" s="493" t="n">
        <v>58096.27</v>
      </c>
      <c r="AJ3866" s="493" t="n">
        <v>62952.62</v>
      </c>
      <c r="AK3866" s="493" t="n">
        <v>60359.42</v>
      </c>
      <c r="AL3866" s="493" t="n">
        <v>62555.86</v>
      </c>
      <c r="AM3866" s="493" t="n">
        <v>75905.17999999999</v>
      </c>
      <c r="AN3866" s="493" t="n">
        <v>66705</v>
      </c>
      <c r="AO3866" s="493" t="n">
        <v>69069.75</v>
      </c>
      <c r="AP3866" s="493" t="n">
        <v>67542.67999999999</v>
      </c>
      <c r="AQ3866" s="493" t="n">
        <v>69156.87</v>
      </c>
      <c r="AR3866" s="493" t="n">
        <v>78378.66</v>
      </c>
      <c r="AS3866" s="493" t="n">
        <v>71769.36</v>
      </c>
      <c r="AT3866" s="493" t="n">
        <v>77888.89</v>
      </c>
      <c r="AU3866" s="493" t="n">
        <v>83694.92999999999</v>
      </c>
      <c r="AV3866" s="493" t="n">
        <v>89088.48</v>
      </c>
      <c r="AW3866" s="493" t="n">
        <v>77050.66</v>
      </c>
      <c r="AX3866" s="493" t="n">
        <v>87302.77</v>
      </c>
      <c r="AY3866" s="493" t="n">
        <v>81005.73</v>
      </c>
      <c r="AZ3866" s="493" t="n">
        <v>83093.02</v>
      </c>
      <c r="BA3866" s="493" t="n">
        <v>81780.91</v>
      </c>
      <c r="BB3866" s="493" t="n">
        <v>87759.56</v>
      </c>
      <c r="BC3866" s="493" t="n">
        <v>87649.81</v>
      </c>
      <c r="BD3866" s="493" t="n">
        <v>86986.11</v>
      </c>
      <c r="BE3866" s="493" t="n">
        <v>100888.77</v>
      </c>
      <c r="BF3866" s="493" t="n">
        <v>113607.79</v>
      </c>
      <c r="BG3866" s="493" t="n">
        <v>104171.15</v>
      </c>
      <c r="BH3866" s="493" t="n">
        <v>107458.22</v>
      </c>
      <c r="BI3866" s="493" t="n">
        <v>104640.45</v>
      </c>
      <c r="BJ3866" s="493" t="n">
        <v>113145.67</v>
      </c>
      <c r="BK3866" s="493" t="n">
        <v>101329.25</v>
      </c>
      <c r="BL3866" s="493" t="n">
        <v>121936.28</v>
      </c>
      <c r="BM3866" s="493" t="n">
        <v>105405.77</v>
      </c>
      <c r="BN3866" s="493" t="n">
        <v>101136.68</v>
      </c>
      <c r="BO3866" s="493" t="n">
        <v>99440.50999999999</v>
      </c>
      <c r="BP3866" s="493" t="n">
        <v>98398.81</v>
      </c>
      <c r="BQ3866" s="493" t="n">
        <v>78798.02</v>
      </c>
      <c r="BR3866" s="493" t="n">
        <v>96382.88</v>
      </c>
      <c r="BS3866" s="493" t="n">
        <v>84778.25999999999</v>
      </c>
      <c r="BT3866" s="493" t="n">
        <v>89625.78</v>
      </c>
      <c r="BU3866" s="493" t="n">
        <v>80381.06</v>
      </c>
      <c r="BV3866" s="493" t="n">
        <v>81593.82000000001</v>
      </c>
      <c r="BW3866" s="493" t="n">
        <v>76521.07000000001</v>
      </c>
    </row>
    <row r="3867">
      <c r="A3867" t="inlineStr">
        <is>
          <t>[C9D3] Angiotensin-II 길항제 칼슘길항제 복합제</t>
        </is>
      </c>
      <c r="B3867" t="inlineStr">
        <is>
          <t>이연제약</t>
        </is>
      </c>
      <c r="C3867" t="inlineStr">
        <is>
          <t>미살탄 트윈</t>
        </is>
      </c>
      <c r="D3867" t="inlineStr">
        <is>
          <t>이연제약</t>
        </is>
      </c>
      <c r="E3867" t="inlineStr">
        <is>
          <t>amlodipine besylate,  telmisartan</t>
        </is>
      </c>
      <c r="F3867" t="inlineStr">
        <is>
          <t>보건소</t>
        </is>
      </c>
      <c r="G3867" t="inlineStr">
        <is>
          <t>Generic</t>
        </is>
      </c>
      <c r="H3867" s="493" t="n">
        <v>1803</v>
      </c>
      <c r="I3867" s="493" t="n">
        <v>1699.2</v>
      </c>
      <c r="J3867" s="493" t="n">
        <v>6.6</v>
      </c>
      <c r="K3867" s="493" t="n">
        <v>2996.4</v>
      </c>
      <c r="L3867" s="493" t="n">
        <v>5.4</v>
      </c>
      <c r="M3867" s="493" t="n">
        <v>2203.2</v>
      </c>
      <c r="N3867" s="493" t="n">
        <v>6</v>
      </c>
      <c r="O3867" s="493" t="n">
        <v>3135.6</v>
      </c>
      <c r="P3867" s="493" t="n">
        <v>0</v>
      </c>
      <c r="Q3867" s="493" t="n">
        <v>1939.8</v>
      </c>
      <c r="R3867" s="493" t="n">
        <v>0</v>
      </c>
      <c r="S3867" s="493" t="n">
        <v>3529.5</v>
      </c>
      <c r="T3867" s="493" t="n">
        <v>2043.9</v>
      </c>
      <c r="U3867" s="493" t="n">
        <v>3894</v>
      </c>
      <c r="V3867" s="493" t="n">
        <v>1253.4</v>
      </c>
      <c r="W3867" s="493" t="n">
        <v>2910</v>
      </c>
      <c r="X3867" s="493" t="n">
        <v>1272.6</v>
      </c>
      <c r="Y3867" s="493" t="n">
        <v>1075.2</v>
      </c>
      <c r="Z3867" s="493" t="n">
        <v>2671.2</v>
      </c>
      <c r="AA3867" s="493" t="n">
        <v>1088.4</v>
      </c>
      <c r="AB3867" s="493" t="n">
        <v>831.6</v>
      </c>
      <c r="AC3867" s="493" t="n">
        <v>2527.2</v>
      </c>
      <c r="AD3867" s="493" t="n">
        <v>1299.6</v>
      </c>
      <c r="AE3867" s="493" t="n">
        <v>0</v>
      </c>
      <c r="AF3867" s="493" t="n">
        <v>2164.2</v>
      </c>
      <c r="AG3867" s="493" t="n">
        <v>1264.2</v>
      </c>
      <c r="AH3867" s="493" t="n">
        <v>1.2</v>
      </c>
      <c r="AI3867" s="493" t="n">
        <v>5256</v>
      </c>
      <c r="AJ3867" s="493" t="n">
        <v>59.1</v>
      </c>
      <c r="AK3867" s="493" t="n">
        <v>4458.6</v>
      </c>
      <c r="AL3867" s="493" t="n">
        <v>1788.6</v>
      </c>
      <c r="AM3867" s="493" t="n">
        <v>1444.8</v>
      </c>
      <c r="AN3867" s="493" t="n">
        <v>550.2</v>
      </c>
      <c r="AO3867" s="493" t="n">
        <v>0</v>
      </c>
      <c r="AP3867" s="493" t="n">
        <v>1.2</v>
      </c>
      <c r="AQ3867" s="493" t="n">
        <v>2075.7</v>
      </c>
      <c r="AR3867" s="493" t="n">
        <v>1.2</v>
      </c>
      <c r="AS3867" s="493" t="n">
        <v>1087.2</v>
      </c>
      <c r="AT3867" s="493" t="n">
        <v>958.2</v>
      </c>
      <c r="AU3867" s="493" t="n">
        <v>0</v>
      </c>
      <c r="AV3867" s="493" t="n">
        <v>1641.6</v>
      </c>
      <c r="AW3867" s="493" t="n">
        <v>1111.5</v>
      </c>
      <c r="AX3867" s="493" t="n">
        <v>71.09999999999999</v>
      </c>
      <c r="AY3867" s="493" t="n">
        <v>4844.7</v>
      </c>
      <c r="AZ3867" s="493" t="n">
        <v>1.8</v>
      </c>
      <c r="BA3867" s="493" t="n">
        <v>139.8</v>
      </c>
      <c r="BB3867" s="493" t="n">
        <v>1080</v>
      </c>
      <c r="BC3867" s="493" t="n">
        <v>2154</v>
      </c>
      <c r="BD3867" s="493" t="n">
        <v>463.5</v>
      </c>
      <c r="BE3867" s="493" t="n">
        <v>1543.8</v>
      </c>
      <c r="BF3867" s="493" t="n">
        <v>2013.3</v>
      </c>
      <c r="BG3867" s="493" t="n">
        <v>779.1</v>
      </c>
      <c r="BH3867" s="493" t="n">
        <v>1516.5</v>
      </c>
      <c r="BI3867" s="493" t="n">
        <v>719.1</v>
      </c>
      <c r="BJ3867" s="493" t="n">
        <v>277.8</v>
      </c>
      <c r="BK3867" s="493" t="n">
        <v>1907.7</v>
      </c>
      <c r="BL3867" s="493" t="n">
        <v>382.5</v>
      </c>
      <c r="BM3867" s="493" t="n">
        <v>657.6</v>
      </c>
      <c r="BN3867" s="493" t="n">
        <v>1.8</v>
      </c>
      <c r="BO3867" s="493" t="n">
        <v>454.5</v>
      </c>
      <c r="BP3867" s="493" t="n">
        <v>1101.6</v>
      </c>
      <c r="BQ3867" s="493" t="n">
        <v>0</v>
      </c>
      <c r="BR3867" s="493" t="n">
        <v>1018.2</v>
      </c>
      <c r="BS3867" s="493" t="n">
        <v>470.4</v>
      </c>
      <c r="BT3867" s="493" t="n">
        <v>329.4</v>
      </c>
      <c r="BU3867" s="493" t="n">
        <v>869.4</v>
      </c>
      <c r="BV3867" s="493" t="n">
        <v>2138.7</v>
      </c>
      <c r="BW3867" s="493" t="n">
        <v>1266.3</v>
      </c>
    </row>
    <row r="3868">
      <c r="A3868" t="inlineStr">
        <is>
          <t>[C9D3] Angiotensin-II 길항제 칼슘길항제 복합제</t>
        </is>
      </c>
      <c r="B3868" t="inlineStr">
        <is>
          <t>이연제약</t>
        </is>
      </c>
      <c r="C3868" t="inlineStr">
        <is>
          <t>엠디비카</t>
        </is>
      </c>
      <c r="D3868" t="inlineStr">
        <is>
          <t>이연제약</t>
        </is>
      </c>
      <c r="E3868" t="inlineStr">
        <is>
          <t>amlodipine besylate,  olmesartan medoxomil</t>
        </is>
      </c>
      <c r="F3868" t="inlineStr">
        <is>
          <t>종합병원</t>
        </is>
      </c>
      <c r="G3868" t="inlineStr">
        <is>
          <t>Generic</t>
        </is>
      </c>
      <c r="H3868" s="493" t="n">
        <v>0</v>
      </c>
      <c r="I3868" s="493" t="n">
        <v>0</v>
      </c>
      <c r="J3868" s="493" t="n">
        <v>0</v>
      </c>
      <c r="K3868" s="493" t="n">
        <v>0</v>
      </c>
      <c r="L3868" s="493" t="n">
        <v>0</v>
      </c>
      <c r="M3868" s="493" t="n">
        <v>0</v>
      </c>
      <c r="N3868" s="493" t="n">
        <v>0</v>
      </c>
      <c r="O3868" s="493" t="n">
        <v>0</v>
      </c>
      <c r="P3868" s="493" t="n">
        <v>0</v>
      </c>
      <c r="Q3868" s="493" t="n">
        <v>0</v>
      </c>
      <c r="R3868" s="493" t="n">
        <v>0</v>
      </c>
      <c r="S3868" s="493" t="n">
        <v>0</v>
      </c>
      <c r="T3868" s="493" t="n">
        <v>0</v>
      </c>
      <c r="U3868" s="493" t="n">
        <v>0</v>
      </c>
      <c r="V3868" s="493" t="n">
        <v>0</v>
      </c>
      <c r="W3868" s="493" t="n">
        <v>0</v>
      </c>
      <c r="X3868" s="493" t="n">
        <v>0</v>
      </c>
      <c r="Y3868" s="493" t="n">
        <v>0</v>
      </c>
      <c r="Z3868" s="493" t="n">
        <v>0</v>
      </c>
      <c r="AA3868" s="493" t="n">
        <v>0</v>
      </c>
      <c r="AB3868" s="493" t="n">
        <v>0</v>
      </c>
      <c r="AC3868" s="493" t="n">
        <v>0</v>
      </c>
      <c r="AD3868" s="493" t="n">
        <v>0</v>
      </c>
      <c r="AE3868" s="493" t="n">
        <v>0</v>
      </c>
      <c r="AF3868" s="493" t="n">
        <v>0</v>
      </c>
      <c r="AG3868" s="493" t="n">
        <v>0</v>
      </c>
      <c r="AH3868" s="493" t="n">
        <v>0</v>
      </c>
      <c r="AI3868" s="493" t="n">
        <v>0</v>
      </c>
      <c r="AJ3868" s="493" t="n">
        <v>0</v>
      </c>
      <c r="AK3868" s="493" t="n">
        <v>0</v>
      </c>
      <c r="AL3868" s="493" t="n">
        <v>0</v>
      </c>
      <c r="AM3868" s="493" t="n">
        <v>0</v>
      </c>
      <c r="AN3868" s="493" t="n">
        <v>0</v>
      </c>
      <c r="AO3868" s="493" t="n">
        <v>0</v>
      </c>
      <c r="AP3868" s="493" t="n">
        <v>0</v>
      </c>
      <c r="AQ3868" s="493" t="n">
        <v>0</v>
      </c>
      <c r="AR3868" s="493" t="n">
        <v>0</v>
      </c>
      <c r="AS3868" s="493" t="n">
        <v>0</v>
      </c>
      <c r="AT3868" s="493" t="n">
        <v>0</v>
      </c>
      <c r="AU3868" s="493" t="n">
        <v>0</v>
      </c>
      <c r="AV3868" s="493" t="n">
        <v>0</v>
      </c>
      <c r="AW3868" s="493" t="n">
        <v>0</v>
      </c>
      <c r="AX3868" s="493" t="n">
        <v>0</v>
      </c>
      <c r="AY3868" s="493" t="n">
        <v>928.8</v>
      </c>
      <c r="AZ3868" s="493" t="n">
        <v>1617</v>
      </c>
      <c r="BA3868" s="493" t="n">
        <v>5426.85</v>
      </c>
      <c r="BB3868" s="493" t="n">
        <v>3394.56</v>
      </c>
      <c r="BC3868" s="493" t="n">
        <v>4281.2</v>
      </c>
      <c r="BD3868" s="493" t="n">
        <v>4144.5</v>
      </c>
      <c r="BE3868" s="493" t="n">
        <v>3000.14</v>
      </c>
      <c r="BF3868" s="493" t="n">
        <v>4208.64</v>
      </c>
      <c r="BG3868" s="493" t="n">
        <v>4698</v>
      </c>
      <c r="BH3868" s="493" t="n">
        <v>3532.95</v>
      </c>
      <c r="BI3868" s="493" t="n">
        <v>3821.1</v>
      </c>
      <c r="BJ3868" s="493" t="n">
        <v>4236.04</v>
      </c>
      <c r="BK3868" s="493" t="n">
        <v>4182</v>
      </c>
      <c r="BL3868" s="493" t="n">
        <v>4247.64</v>
      </c>
      <c r="BM3868" s="493" t="n">
        <v>3847.52</v>
      </c>
      <c r="BN3868" s="493" t="n">
        <v>4316.64</v>
      </c>
      <c r="BO3868" s="493" t="n">
        <v>2953.75</v>
      </c>
      <c r="BP3868" s="493" t="n">
        <v>4378.02</v>
      </c>
      <c r="BQ3868" s="493" t="n">
        <v>3860.99</v>
      </c>
      <c r="BR3868" s="493" t="n">
        <v>4540.2</v>
      </c>
      <c r="BS3868" s="493" t="n">
        <v>4056.88</v>
      </c>
      <c r="BT3868" s="493" t="n">
        <v>3880.8</v>
      </c>
      <c r="BU3868" s="493" t="n">
        <v>2842.98</v>
      </c>
      <c r="BV3868" s="493" t="n">
        <v>4472.55</v>
      </c>
      <c r="BW3868" s="493" t="n">
        <v>3691.5</v>
      </c>
    </row>
    <row r="3869">
      <c r="A3869" t="inlineStr">
        <is>
          <t>[C9D3] Angiotensin-II 길항제 칼슘길항제 복합제</t>
        </is>
      </c>
      <c r="B3869" t="inlineStr">
        <is>
          <t>이연제약</t>
        </is>
      </c>
      <c r="C3869" t="inlineStr">
        <is>
          <t>엠디비카</t>
        </is>
      </c>
      <c r="D3869" t="inlineStr">
        <is>
          <t>이연제약</t>
        </is>
      </c>
      <c r="E3869" t="inlineStr">
        <is>
          <t>amlodipine besylate,  olmesartan medoxomil</t>
        </is>
      </c>
      <c r="F3869" t="inlineStr">
        <is>
          <t>병원</t>
        </is>
      </c>
      <c r="G3869" t="inlineStr">
        <is>
          <t>Generic</t>
        </is>
      </c>
      <c r="H3869" s="493" t="n">
        <v>0</v>
      </c>
      <c r="I3869" s="493" t="n">
        <v>0</v>
      </c>
      <c r="J3869" s="493" t="n">
        <v>0</v>
      </c>
      <c r="K3869" s="493" t="n">
        <v>0</v>
      </c>
      <c r="L3869" s="493" t="n">
        <v>0</v>
      </c>
      <c r="M3869" s="493" t="n">
        <v>0</v>
      </c>
      <c r="N3869" s="493" t="n">
        <v>0</v>
      </c>
      <c r="O3869" s="493" t="n">
        <v>480</v>
      </c>
      <c r="P3869" s="493" t="n">
        <v>0</v>
      </c>
      <c r="Q3869" s="493" t="n">
        <v>0</v>
      </c>
      <c r="R3869" s="493" t="n">
        <v>0</v>
      </c>
      <c r="S3869" s="493" t="n">
        <v>0</v>
      </c>
      <c r="T3869" s="493" t="n">
        <v>0</v>
      </c>
      <c r="U3869" s="493" t="n">
        <v>0</v>
      </c>
      <c r="V3869" s="493" t="n">
        <v>0</v>
      </c>
      <c r="W3869" s="493" t="n">
        <v>0</v>
      </c>
      <c r="X3869" s="493" t="n">
        <v>0</v>
      </c>
      <c r="Y3869" s="493" t="n">
        <v>0</v>
      </c>
      <c r="Z3869" s="493" t="n">
        <v>55.72</v>
      </c>
      <c r="AA3869" s="493" t="n">
        <v>120</v>
      </c>
      <c r="AB3869" s="493" t="n">
        <v>120</v>
      </c>
      <c r="AC3869" s="493" t="n">
        <v>0</v>
      </c>
      <c r="AD3869" s="493" t="n">
        <v>820.8</v>
      </c>
      <c r="AE3869" s="493" t="n">
        <v>0</v>
      </c>
      <c r="AF3869" s="493" t="n">
        <v>0</v>
      </c>
      <c r="AG3869" s="493" t="n">
        <v>1487.7</v>
      </c>
      <c r="AH3869" s="493" t="n">
        <v>151.8</v>
      </c>
      <c r="AI3869" s="493" t="n">
        <v>391.8</v>
      </c>
      <c r="AJ3869" s="493" t="n">
        <v>2024.4</v>
      </c>
      <c r="AK3869" s="493" t="n">
        <v>0</v>
      </c>
      <c r="AL3869" s="493" t="n">
        <v>30.3</v>
      </c>
      <c r="AM3869" s="493" t="n">
        <v>547.2</v>
      </c>
      <c r="AN3869" s="493" t="n">
        <v>0</v>
      </c>
      <c r="AO3869" s="493" t="n">
        <v>777</v>
      </c>
      <c r="AP3869" s="493" t="n">
        <v>0</v>
      </c>
      <c r="AQ3869" s="493" t="n">
        <v>795</v>
      </c>
      <c r="AR3869" s="493" t="n">
        <v>0</v>
      </c>
      <c r="AS3869" s="493" t="n">
        <v>1021.2</v>
      </c>
      <c r="AT3869" s="493" t="n">
        <v>0</v>
      </c>
      <c r="AU3869" s="493" t="n">
        <v>0</v>
      </c>
      <c r="AV3869" s="493" t="n">
        <v>0</v>
      </c>
      <c r="AW3869" s="493" t="n">
        <v>0</v>
      </c>
      <c r="AX3869" s="493" t="n">
        <v>0</v>
      </c>
      <c r="AY3869" s="493" t="n">
        <v>0</v>
      </c>
      <c r="AZ3869" s="493" t="n">
        <v>0</v>
      </c>
      <c r="BA3869" s="493" t="n">
        <v>0</v>
      </c>
      <c r="BB3869" s="493" t="n">
        <v>0</v>
      </c>
      <c r="BC3869" s="493" t="n">
        <v>0</v>
      </c>
      <c r="BD3869" s="493" t="n">
        <v>0</v>
      </c>
      <c r="BE3869" s="493" t="n">
        <v>0</v>
      </c>
      <c r="BF3869" s="493" t="n">
        <v>0</v>
      </c>
      <c r="BG3869" s="493" t="n">
        <v>0</v>
      </c>
      <c r="BH3869" s="493" t="n">
        <v>0</v>
      </c>
      <c r="BI3869" s="493" t="n">
        <v>0</v>
      </c>
      <c r="BJ3869" s="493" t="n">
        <v>0</v>
      </c>
      <c r="BK3869" s="493" t="n">
        <v>0</v>
      </c>
      <c r="BL3869" s="493" t="n">
        <v>0</v>
      </c>
      <c r="BM3869" s="493" t="n">
        <v>0</v>
      </c>
      <c r="BN3869" s="493" t="n">
        <v>0</v>
      </c>
      <c r="BO3869" s="493" t="n">
        <v>0</v>
      </c>
      <c r="BP3869" s="493" t="n">
        <v>0</v>
      </c>
      <c r="BQ3869" s="493" t="n">
        <v>0</v>
      </c>
      <c r="BR3869" s="493" t="n">
        <v>0</v>
      </c>
      <c r="BS3869" s="493" t="n">
        <v>0</v>
      </c>
      <c r="BT3869" s="493" t="n">
        <v>0</v>
      </c>
      <c r="BU3869" s="493" t="n">
        <v>0</v>
      </c>
      <c r="BV3869" s="493" t="n">
        <v>0</v>
      </c>
      <c r="BW3869" s="493" t="n">
        <v>0</v>
      </c>
    </row>
    <row r="3870">
      <c r="A3870" t="inlineStr">
        <is>
          <t>[C9D3] Angiotensin-II 길항제 칼슘길항제 복합제</t>
        </is>
      </c>
      <c r="B3870" t="inlineStr">
        <is>
          <t>이연제약</t>
        </is>
      </c>
      <c r="C3870" t="inlineStr">
        <is>
          <t>엠디비카</t>
        </is>
      </c>
      <c r="D3870" t="inlineStr">
        <is>
          <t>이연제약</t>
        </is>
      </c>
      <c r="E3870" t="inlineStr">
        <is>
          <t>amlodipine besylate,  olmesartan medoxomil</t>
        </is>
      </c>
      <c r="F3870" t="inlineStr">
        <is>
          <t>의원</t>
        </is>
      </c>
      <c r="G3870" t="inlineStr">
        <is>
          <t>Generic</t>
        </is>
      </c>
      <c r="H3870" s="493" t="n">
        <v>10026.1</v>
      </c>
      <c r="I3870" s="493" t="n">
        <v>18426.08</v>
      </c>
      <c r="J3870" s="493" t="n">
        <v>13080.11</v>
      </c>
      <c r="K3870" s="493" t="n">
        <v>15803.41</v>
      </c>
      <c r="L3870" s="493" t="n">
        <v>12824.46</v>
      </c>
      <c r="M3870" s="493" t="n">
        <v>18529.26</v>
      </c>
      <c r="N3870" s="493" t="n">
        <v>14549.15</v>
      </c>
      <c r="O3870" s="493" t="n">
        <v>17909.07</v>
      </c>
      <c r="P3870" s="493" t="n">
        <v>14246.7</v>
      </c>
      <c r="Q3870" s="493" t="n">
        <v>15524.71</v>
      </c>
      <c r="R3870" s="493" t="n">
        <v>16920.48</v>
      </c>
      <c r="S3870" s="493" t="n">
        <v>17784.4</v>
      </c>
      <c r="T3870" s="493" t="n">
        <v>15198.86</v>
      </c>
      <c r="U3870" s="493" t="n">
        <v>14661.95</v>
      </c>
      <c r="V3870" s="493" t="n">
        <v>15736.73</v>
      </c>
      <c r="W3870" s="493" t="n">
        <v>16455.28</v>
      </c>
      <c r="X3870" s="493" t="n">
        <v>16474.28</v>
      </c>
      <c r="Y3870" s="493" t="n">
        <v>16873.71</v>
      </c>
      <c r="Z3870" s="493" t="n">
        <v>17767.43</v>
      </c>
      <c r="AA3870" s="493" t="n">
        <v>15575.82</v>
      </c>
      <c r="AB3870" s="493" t="n">
        <v>13249.99</v>
      </c>
      <c r="AC3870" s="493" t="n">
        <v>14957.42</v>
      </c>
      <c r="AD3870" s="493" t="n">
        <v>12532.76</v>
      </c>
      <c r="AE3870" s="493" t="n">
        <v>19090.2</v>
      </c>
      <c r="AF3870" s="493" t="n">
        <v>13950.95</v>
      </c>
      <c r="AG3870" s="493" t="n">
        <v>13270.96</v>
      </c>
      <c r="AH3870" s="493" t="n">
        <v>17200.06</v>
      </c>
      <c r="AI3870" s="493" t="n">
        <v>17228.65</v>
      </c>
      <c r="AJ3870" s="493" t="n">
        <v>13112.36</v>
      </c>
      <c r="AK3870" s="493" t="n">
        <v>17299.76</v>
      </c>
      <c r="AL3870" s="493" t="n">
        <v>16915.48</v>
      </c>
      <c r="AM3870" s="493" t="n">
        <v>13708.75</v>
      </c>
      <c r="AN3870" s="493" t="n">
        <v>15825.51</v>
      </c>
      <c r="AO3870" s="493" t="n">
        <v>15552.38</v>
      </c>
      <c r="AP3870" s="493" t="n">
        <v>15799.02</v>
      </c>
      <c r="AQ3870" s="493" t="n">
        <v>15406.05</v>
      </c>
      <c r="AR3870" s="493" t="n">
        <v>16127.5</v>
      </c>
      <c r="AS3870" s="493" t="n">
        <v>14126.42</v>
      </c>
      <c r="AT3870" s="493" t="n">
        <v>16614.76</v>
      </c>
      <c r="AU3870" s="493" t="n">
        <v>16779.09</v>
      </c>
      <c r="AV3870" s="493" t="n">
        <v>19052.4</v>
      </c>
      <c r="AW3870" s="493" t="n">
        <v>15022</v>
      </c>
      <c r="AX3870" s="493" t="n">
        <v>15159.04</v>
      </c>
      <c r="AY3870" s="493" t="n">
        <v>17596</v>
      </c>
      <c r="AZ3870" s="493" t="n">
        <v>15241.96</v>
      </c>
      <c r="BA3870" s="493" t="n">
        <v>15536.16</v>
      </c>
      <c r="BB3870" s="493" t="n">
        <v>15255.51</v>
      </c>
      <c r="BC3870" s="493" t="n">
        <v>16392.3</v>
      </c>
      <c r="BD3870" s="493" t="n">
        <v>15647.29</v>
      </c>
      <c r="BE3870" s="493" t="n">
        <v>14212.08</v>
      </c>
      <c r="BF3870" s="493" t="n">
        <v>12847.24</v>
      </c>
      <c r="BG3870" s="493" t="n">
        <v>17731.75</v>
      </c>
      <c r="BH3870" s="493" t="n">
        <v>13573.04</v>
      </c>
      <c r="BI3870" s="493" t="n">
        <v>15602.34</v>
      </c>
      <c r="BJ3870" s="493" t="n">
        <v>14094.94</v>
      </c>
      <c r="BK3870" s="493" t="n">
        <v>15131.91</v>
      </c>
      <c r="BL3870" s="493" t="n">
        <v>16988.77</v>
      </c>
      <c r="BM3870" s="493" t="n">
        <v>14023.21</v>
      </c>
      <c r="BN3870" s="493" t="n">
        <v>14255.35</v>
      </c>
      <c r="BO3870" s="493" t="n">
        <v>27626.11</v>
      </c>
      <c r="BP3870" s="493" t="n">
        <v>33824.7</v>
      </c>
      <c r="BQ3870" s="493" t="n">
        <v>27275.76</v>
      </c>
      <c r="BR3870" s="493" t="n">
        <v>31639.69</v>
      </c>
      <c r="BS3870" s="493" t="n">
        <v>29556.02</v>
      </c>
      <c r="BT3870" s="493" t="n">
        <v>30900.49</v>
      </c>
      <c r="BU3870" s="493" t="n">
        <v>34170.85</v>
      </c>
      <c r="BV3870" s="493" t="n">
        <v>34371.08</v>
      </c>
      <c r="BW3870" s="493" t="n">
        <v>27599.94</v>
      </c>
    </row>
    <row r="3871">
      <c r="A3871" t="inlineStr">
        <is>
          <t>[C9D3] Angiotensin-II 길항제 칼슘길항제 복합제</t>
        </is>
      </c>
      <c r="B3871" t="inlineStr">
        <is>
          <t>이연제약</t>
        </is>
      </c>
      <c r="C3871" t="inlineStr">
        <is>
          <t>엠디비카</t>
        </is>
      </c>
      <c r="D3871" t="inlineStr">
        <is>
          <t>이연제약</t>
        </is>
      </c>
      <c r="E3871" t="inlineStr">
        <is>
          <t>amlodipine besylate,  olmesartan medoxomil</t>
        </is>
      </c>
      <c r="F3871" t="inlineStr">
        <is>
          <t>보건소</t>
        </is>
      </c>
      <c r="G3871" t="inlineStr">
        <is>
          <t>Generic</t>
        </is>
      </c>
      <c r="H3871" s="493" t="n">
        <v>0</v>
      </c>
      <c r="I3871" s="493" t="n">
        <v>0</v>
      </c>
      <c r="J3871" s="493" t="n">
        <v>0</v>
      </c>
      <c r="K3871" s="493" t="n">
        <v>0</v>
      </c>
      <c r="L3871" s="493" t="n">
        <v>0</v>
      </c>
      <c r="M3871" s="493" t="n">
        <v>0</v>
      </c>
      <c r="N3871" s="493" t="n">
        <v>0</v>
      </c>
      <c r="O3871" s="493" t="n">
        <v>0</v>
      </c>
      <c r="P3871" s="493" t="n">
        <v>0</v>
      </c>
      <c r="Q3871" s="493" t="n">
        <v>0</v>
      </c>
      <c r="R3871" s="493" t="n">
        <v>0</v>
      </c>
      <c r="S3871" s="493" t="n">
        <v>0</v>
      </c>
      <c r="T3871" s="493" t="n">
        <v>0</v>
      </c>
      <c r="U3871" s="493" t="n">
        <v>0</v>
      </c>
      <c r="V3871" s="493" t="n">
        <v>0</v>
      </c>
      <c r="W3871" s="493" t="n">
        <v>0</v>
      </c>
      <c r="X3871" s="493" t="n">
        <v>0</v>
      </c>
      <c r="Y3871" s="493" t="n">
        <v>0</v>
      </c>
      <c r="Z3871" s="493" t="n">
        <v>0</v>
      </c>
      <c r="AA3871" s="493" t="n">
        <v>0</v>
      </c>
      <c r="AB3871" s="493" t="n">
        <v>0</v>
      </c>
      <c r="AC3871" s="493" t="n">
        <v>0</v>
      </c>
      <c r="AD3871" s="493" t="n">
        <v>0</v>
      </c>
      <c r="AE3871" s="493" t="n">
        <v>0</v>
      </c>
      <c r="AF3871" s="493" t="n">
        <v>0</v>
      </c>
      <c r="AG3871" s="493" t="n">
        <v>0</v>
      </c>
      <c r="AH3871" s="493" t="n">
        <v>0</v>
      </c>
      <c r="AI3871" s="493" t="n">
        <v>0</v>
      </c>
      <c r="AJ3871" s="493" t="n">
        <v>0</v>
      </c>
      <c r="AK3871" s="493" t="n">
        <v>0</v>
      </c>
      <c r="AL3871" s="493" t="n">
        <v>0</v>
      </c>
      <c r="AM3871" s="493" t="n">
        <v>100.2</v>
      </c>
      <c r="AN3871" s="493" t="n">
        <v>337.5</v>
      </c>
      <c r="AO3871" s="493" t="n">
        <v>168.6</v>
      </c>
      <c r="AP3871" s="493" t="n">
        <v>0</v>
      </c>
      <c r="AQ3871" s="493" t="n">
        <v>144</v>
      </c>
      <c r="AR3871" s="493" t="n">
        <v>0</v>
      </c>
      <c r="AS3871" s="493" t="n">
        <v>0</v>
      </c>
      <c r="AT3871" s="493" t="n">
        <v>0</v>
      </c>
      <c r="AU3871" s="493" t="n">
        <v>0</v>
      </c>
      <c r="AV3871" s="493" t="n">
        <v>0</v>
      </c>
      <c r="AW3871" s="493" t="n">
        <v>0</v>
      </c>
      <c r="AX3871" s="493" t="n">
        <v>0</v>
      </c>
      <c r="AY3871" s="493" t="n">
        <v>0</v>
      </c>
      <c r="AZ3871" s="493" t="n">
        <v>0</v>
      </c>
      <c r="BA3871" s="493" t="n">
        <v>0</v>
      </c>
      <c r="BB3871" s="493" t="n">
        <v>0</v>
      </c>
      <c r="BC3871" s="493" t="n">
        <v>0</v>
      </c>
      <c r="BD3871" s="493" t="n">
        <v>0</v>
      </c>
      <c r="BE3871" s="493" t="n">
        <v>0</v>
      </c>
      <c r="BF3871" s="493" t="n">
        <v>0</v>
      </c>
      <c r="BG3871" s="493" t="n">
        <v>0</v>
      </c>
      <c r="BH3871" s="493" t="n">
        <v>0</v>
      </c>
      <c r="BI3871" s="493" t="n">
        <v>0</v>
      </c>
      <c r="BJ3871" s="493" t="n">
        <v>0</v>
      </c>
      <c r="BK3871" s="493" t="n">
        <v>0</v>
      </c>
      <c r="BL3871" s="493" t="n">
        <v>0</v>
      </c>
      <c r="BM3871" s="493" t="n">
        <v>0</v>
      </c>
      <c r="BN3871" s="493" t="n">
        <v>0</v>
      </c>
      <c r="BO3871" s="493" t="n">
        <v>0</v>
      </c>
      <c r="BP3871" s="493" t="n">
        <v>0</v>
      </c>
      <c r="BQ3871" s="493" t="n">
        <v>0</v>
      </c>
      <c r="BR3871" s="493" t="n">
        <v>0</v>
      </c>
      <c r="BS3871" s="493" t="n">
        <v>0</v>
      </c>
      <c r="BT3871" s="493" t="n">
        <v>0</v>
      </c>
      <c r="BU3871" s="493" t="n">
        <v>0</v>
      </c>
      <c r="BV3871" s="493" t="n">
        <v>0</v>
      </c>
      <c r="BW3871" s="493" t="n">
        <v>0</v>
      </c>
    </row>
    <row r="3872">
      <c r="A3872" t="inlineStr">
        <is>
          <t>[C9D3] Angiotensin-II 길항제 칼슘길항제 복합제</t>
        </is>
      </c>
      <c r="B3872" t="inlineStr">
        <is>
          <t>이연제약</t>
        </is>
      </c>
      <c r="C3872" t="inlineStr">
        <is>
          <t>엠디비카</t>
        </is>
      </c>
      <c r="D3872" t="inlineStr">
        <is>
          <t>이연제약</t>
        </is>
      </c>
      <c r="E3872" t="inlineStr">
        <is>
          <t>amlodipine besylate,  olmesartan medoxomil</t>
        </is>
      </c>
      <c r="F3872" t="inlineStr">
        <is>
          <t>기타(치과의원, 치과병원 등)</t>
        </is>
      </c>
      <c r="G3872" t="inlineStr">
        <is>
          <t>Generic</t>
        </is>
      </c>
      <c r="H3872" s="493" t="n">
        <v>0</v>
      </c>
      <c r="I3872" s="493" t="n">
        <v>0</v>
      </c>
      <c r="J3872" s="493" t="n">
        <v>0</v>
      </c>
      <c r="K3872" s="493" t="n">
        <v>0</v>
      </c>
      <c r="L3872" s="493" t="n">
        <v>0</v>
      </c>
      <c r="M3872" s="493" t="n">
        <v>0</v>
      </c>
      <c r="N3872" s="493" t="n">
        <v>0</v>
      </c>
      <c r="O3872" s="493" t="n">
        <v>0</v>
      </c>
      <c r="P3872" s="493" t="n">
        <v>0</v>
      </c>
      <c r="Q3872" s="493" t="n">
        <v>0</v>
      </c>
      <c r="R3872" s="493" t="n">
        <v>0</v>
      </c>
      <c r="S3872" s="493" t="n">
        <v>0</v>
      </c>
      <c r="T3872" s="493" t="n">
        <v>0</v>
      </c>
      <c r="U3872" s="493" t="n">
        <v>0</v>
      </c>
      <c r="V3872" s="493" t="n">
        <v>0</v>
      </c>
      <c r="W3872" s="493" t="n">
        <v>0</v>
      </c>
      <c r="X3872" s="493" t="n">
        <v>0</v>
      </c>
      <c r="Y3872" s="493" t="n">
        <v>0</v>
      </c>
      <c r="Z3872" s="493" t="n">
        <v>0</v>
      </c>
      <c r="AA3872" s="493" t="n">
        <v>0</v>
      </c>
      <c r="AB3872" s="493" t="n">
        <v>0</v>
      </c>
      <c r="AC3872" s="493" t="n">
        <v>0</v>
      </c>
      <c r="AD3872" s="493" t="n">
        <v>0</v>
      </c>
      <c r="AE3872" s="493" t="n">
        <v>0</v>
      </c>
      <c r="AF3872" s="493" t="n">
        <v>167.7</v>
      </c>
      <c r="AG3872" s="493" t="n">
        <v>180</v>
      </c>
      <c r="AH3872" s="493" t="n">
        <v>176.4</v>
      </c>
      <c r="AI3872" s="493" t="n">
        <v>190.8</v>
      </c>
      <c r="AJ3872" s="493" t="n">
        <v>173.4</v>
      </c>
      <c r="AK3872" s="493" t="n">
        <v>184.2</v>
      </c>
      <c r="AL3872" s="493" t="n">
        <v>138</v>
      </c>
      <c r="AM3872" s="493" t="n">
        <v>136.2</v>
      </c>
      <c r="AN3872" s="493" t="n">
        <v>0</v>
      </c>
      <c r="AO3872" s="493" t="n">
        <v>0</v>
      </c>
      <c r="AP3872" s="493" t="n">
        <v>0</v>
      </c>
      <c r="AQ3872" s="493" t="n">
        <v>0</v>
      </c>
      <c r="AR3872" s="493" t="n">
        <v>0</v>
      </c>
      <c r="AS3872" s="493" t="n">
        <v>0</v>
      </c>
      <c r="AT3872" s="493" t="n">
        <v>0</v>
      </c>
      <c r="AU3872" s="493" t="n">
        <v>0</v>
      </c>
      <c r="AV3872" s="493" t="n">
        <v>0</v>
      </c>
      <c r="AW3872" s="493" t="n">
        <v>0</v>
      </c>
      <c r="AX3872" s="493" t="n">
        <v>0</v>
      </c>
      <c r="AY3872" s="493" t="n">
        <v>0</v>
      </c>
      <c r="AZ3872" s="493" t="n">
        <v>0</v>
      </c>
      <c r="BA3872" s="493" t="n">
        <v>0</v>
      </c>
      <c r="BB3872" s="493" t="n">
        <v>0</v>
      </c>
      <c r="BC3872" s="493" t="n">
        <v>0</v>
      </c>
      <c r="BD3872" s="493" t="n">
        <v>0</v>
      </c>
      <c r="BE3872" s="493" t="n">
        <v>0</v>
      </c>
      <c r="BF3872" s="493" t="n">
        <v>0</v>
      </c>
      <c r="BG3872" s="493" t="n">
        <v>0</v>
      </c>
      <c r="BH3872" s="493" t="n">
        <v>0</v>
      </c>
      <c r="BI3872" s="493" t="n">
        <v>0</v>
      </c>
      <c r="BJ3872" s="493" t="n">
        <v>0</v>
      </c>
      <c r="BK3872" s="493" t="n">
        <v>0</v>
      </c>
      <c r="BL3872" s="493" t="n">
        <v>0</v>
      </c>
      <c r="BM3872" s="493" t="n">
        <v>0</v>
      </c>
      <c r="BN3872" s="493" t="n">
        <v>0</v>
      </c>
      <c r="BO3872" s="493" t="n">
        <v>0</v>
      </c>
      <c r="BP3872" s="493" t="n">
        <v>0</v>
      </c>
      <c r="BQ3872" s="493" t="n">
        <v>0</v>
      </c>
      <c r="BR3872" s="493" t="n">
        <v>0</v>
      </c>
      <c r="BS3872" s="493" t="n">
        <v>0</v>
      </c>
      <c r="BT3872" s="493" t="n">
        <v>0</v>
      </c>
      <c r="BU3872" s="493" t="n">
        <v>0</v>
      </c>
      <c r="BV3872" s="493" t="n">
        <v>0</v>
      </c>
      <c r="BW3872" s="493" t="n">
        <v>0</v>
      </c>
    </row>
    <row r="3873">
      <c r="A3873" t="inlineStr">
        <is>
          <t>[C9D3] Angiotensin-II 길항제 칼슘길항제 복합제</t>
        </is>
      </c>
      <c r="B3873" t="inlineStr">
        <is>
          <t>익수제약</t>
        </is>
      </c>
      <c r="C3873" t="inlineStr">
        <is>
          <t>엑스포스</t>
        </is>
      </c>
      <c r="D3873" t="inlineStr">
        <is>
          <t>익수제약</t>
        </is>
      </c>
      <c r="E3873" t="inlineStr">
        <is>
          <t>amlodipine besylate,  valsartan</t>
        </is>
      </c>
      <c r="F3873" t="inlineStr">
        <is>
          <t>종합병원</t>
        </is>
      </c>
      <c r="G3873" t="inlineStr">
        <is>
          <t>Generic</t>
        </is>
      </c>
      <c r="H3873" s="493" t="n">
        <v>0</v>
      </c>
      <c r="I3873" s="493" t="n">
        <v>0</v>
      </c>
      <c r="J3873" s="493" t="n">
        <v>0</v>
      </c>
      <c r="K3873" s="493" t="n">
        <v>0</v>
      </c>
      <c r="L3873" s="493" t="n">
        <v>0</v>
      </c>
      <c r="M3873" s="493" t="n">
        <v>0</v>
      </c>
      <c r="N3873" s="493" t="n">
        <v>0</v>
      </c>
      <c r="O3873" s="493" t="n">
        <v>0</v>
      </c>
      <c r="P3873" s="493" t="n">
        <v>0</v>
      </c>
      <c r="Q3873" s="493" t="n">
        <v>0</v>
      </c>
      <c r="R3873" s="493" t="n">
        <v>0</v>
      </c>
      <c r="S3873" s="493" t="n">
        <v>0</v>
      </c>
      <c r="T3873" s="493" t="n">
        <v>0</v>
      </c>
      <c r="U3873" s="493" t="n">
        <v>0</v>
      </c>
      <c r="V3873" s="493" t="n">
        <v>0</v>
      </c>
      <c r="W3873" s="493" t="n">
        <v>0</v>
      </c>
      <c r="X3873" s="493" t="n">
        <v>0</v>
      </c>
      <c r="Y3873" s="493" t="n">
        <v>0</v>
      </c>
      <c r="Z3873" s="493" t="n">
        <v>0</v>
      </c>
      <c r="AA3873" s="493" t="n">
        <v>0</v>
      </c>
      <c r="AB3873" s="493" t="n">
        <v>0</v>
      </c>
      <c r="AC3873" s="493" t="n">
        <v>0</v>
      </c>
      <c r="AD3873" s="493" t="n">
        <v>0</v>
      </c>
      <c r="AE3873" s="493" t="n">
        <v>0</v>
      </c>
      <c r="AF3873" s="493" t="n">
        <v>0</v>
      </c>
      <c r="AG3873" s="493" t="n">
        <v>0</v>
      </c>
      <c r="AH3873" s="493" t="n">
        <v>0</v>
      </c>
      <c r="AI3873" s="493" t="n">
        <v>0</v>
      </c>
      <c r="AJ3873" s="493" t="n">
        <v>0</v>
      </c>
      <c r="AK3873" s="493" t="n">
        <v>0</v>
      </c>
      <c r="AL3873" s="493" t="n">
        <v>0</v>
      </c>
      <c r="AM3873" s="493" t="n">
        <v>0</v>
      </c>
      <c r="AN3873" s="493" t="n">
        <v>0</v>
      </c>
      <c r="AO3873" s="493" t="n">
        <v>0</v>
      </c>
      <c r="AP3873" s="493" t="n">
        <v>0</v>
      </c>
      <c r="AQ3873" s="493" t="n">
        <v>0</v>
      </c>
      <c r="AR3873" s="493" t="n">
        <v>0</v>
      </c>
      <c r="AS3873" s="493" t="n">
        <v>0</v>
      </c>
      <c r="AT3873" s="493" t="n">
        <v>0</v>
      </c>
      <c r="AU3873" s="493" t="n">
        <v>0</v>
      </c>
      <c r="AV3873" s="493" t="n">
        <v>0</v>
      </c>
      <c r="AW3873" s="493" t="n">
        <v>0</v>
      </c>
      <c r="AX3873" s="493" t="n">
        <v>0</v>
      </c>
      <c r="AY3873" s="493" t="n">
        <v>0</v>
      </c>
      <c r="AZ3873" s="493" t="n">
        <v>0</v>
      </c>
      <c r="BA3873" s="493" t="n">
        <v>0</v>
      </c>
      <c r="BB3873" s="493" t="n">
        <v>0</v>
      </c>
      <c r="BC3873" s="493" t="n">
        <v>0</v>
      </c>
      <c r="BD3873" s="493" t="n">
        <v>0</v>
      </c>
      <c r="BE3873" s="493" t="n">
        <v>0</v>
      </c>
      <c r="BF3873" s="493" t="n">
        <v>0</v>
      </c>
      <c r="BG3873" s="493" t="n">
        <v>0</v>
      </c>
      <c r="BH3873" s="493" t="n">
        <v>0</v>
      </c>
      <c r="BI3873" s="493" t="n">
        <v>0</v>
      </c>
      <c r="BJ3873" s="493" t="n">
        <v>0</v>
      </c>
      <c r="BK3873" s="493" t="n">
        <v>0</v>
      </c>
      <c r="BL3873" s="493" t="n">
        <v>0</v>
      </c>
      <c r="BM3873" s="493" t="n">
        <v>0</v>
      </c>
      <c r="BN3873" s="493" t="n">
        <v>0</v>
      </c>
      <c r="BO3873" s="493" t="n">
        <v>0</v>
      </c>
      <c r="BP3873" s="493" t="n">
        <v>0</v>
      </c>
      <c r="BQ3873" s="493" t="n">
        <v>0</v>
      </c>
      <c r="BR3873" s="493" t="n">
        <v>0</v>
      </c>
      <c r="BS3873" s="493" t="n">
        <v>0</v>
      </c>
      <c r="BT3873" s="493" t="n">
        <v>1450.8</v>
      </c>
      <c r="BU3873" s="493" t="n">
        <v>0</v>
      </c>
      <c r="BV3873" s="493" t="n">
        <v>0</v>
      </c>
      <c r="BW3873" s="493" t="n">
        <v>0</v>
      </c>
    </row>
    <row r="3874">
      <c r="A3874" t="inlineStr">
        <is>
          <t>[C9D3] Angiotensin-II 길항제 칼슘길항제 복합제</t>
        </is>
      </c>
      <c r="B3874" t="inlineStr">
        <is>
          <t>익수제약</t>
        </is>
      </c>
      <c r="C3874" t="inlineStr">
        <is>
          <t>엑스포스</t>
        </is>
      </c>
      <c r="D3874" t="inlineStr">
        <is>
          <t>익수제약</t>
        </is>
      </c>
      <c r="E3874" t="inlineStr">
        <is>
          <t>amlodipine besylate,  valsartan</t>
        </is>
      </c>
      <c r="F3874" t="inlineStr">
        <is>
          <t>병원</t>
        </is>
      </c>
      <c r="G3874" t="inlineStr">
        <is>
          <t>Generic</t>
        </is>
      </c>
      <c r="H3874" s="493" t="n">
        <v>488</v>
      </c>
      <c r="I3874" s="493" t="n">
        <v>72.23999999999999</v>
      </c>
      <c r="J3874" s="493" t="n">
        <v>1090.5</v>
      </c>
      <c r="K3874" s="493" t="n">
        <v>1068.28</v>
      </c>
      <c r="L3874" s="493" t="n">
        <v>595.12</v>
      </c>
      <c r="M3874" s="493" t="n">
        <v>330.6</v>
      </c>
      <c r="N3874" s="493" t="n">
        <v>139.2</v>
      </c>
      <c r="O3874" s="493" t="n">
        <v>259.8</v>
      </c>
      <c r="P3874" s="493" t="n">
        <v>402.9</v>
      </c>
      <c r="Q3874" s="493" t="n">
        <v>376.8</v>
      </c>
      <c r="R3874" s="493" t="n">
        <v>1020</v>
      </c>
      <c r="S3874" s="493" t="n">
        <v>1533.25</v>
      </c>
      <c r="T3874" s="493" t="n">
        <v>1186.61</v>
      </c>
      <c r="U3874" s="493" t="n">
        <v>1502.2</v>
      </c>
      <c r="V3874" s="493" t="n">
        <v>1441.9</v>
      </c>
      <c r="W3874" s="493" t="n">
        <v>2143.9</v>
      </c>
      <c r="X3874" s="493" t="n">
        <v>1328.9</v>
      </c>
      <c r="Y3874" s="493" t="n">
        <v>537</v>
      </c>
      <c r="Z3874" s="493" t="n">
        <v>757.8</v>
      </c>
      <c r="AA3874" s="493" t="n">
        <v>2028.31</v>
      </c>
      <c r="AB3874" s="493" t="n">
        <v>1230.39</v>
      </c>
      <c r="AC3874" s="493" t="n">
        <v>1435.3</v>
      </c>
      <c r="AD3874" s="493" t="n">
        <v>1747.2</v>
      </c>
      <c r="AE3874" s="493" t="n">
        <v>2237.08</v>
      </c>
      <c r="AF3874" s="493" t="n">
        <v>1251.35</v>
      </c>
      <c r="AG3874" s="493" t="n">
        <v>452.4</v>
      </c>
      <c r="AH3874" s="493" t="n">
        <v>1048.5</v>
      </c>
      <c r="AI3874" s="493" t="n">
        <v>224</v>
      </c>
      <c r="AJ3874" s="493" t="n">
        <v>337.44</v>
      </c>
      <c r="AK3874" s="493" t="n">
        <v>974.6799999999999</v>
      </c>
      <c r="AL3874" s="493" t="n">
        <v>869.4</v>
      </c>
      <c r="AM3874" s="493" t="n">
        <v>766.37</v>
      </c>
      <c r="AN3874" s="493" t="n">
        <v>816.3099999999999</v>
      </c>
      <c r="AO3874" s="493" t="n">
        <v>449.4</v>
      </c>
      <c r="AP3874" s="493" t="n">
        <v>737.8</v>
      </c>
      <c r="AQ3874" s="493" t="n">
        <v>946.83</v>
      </c>
      <c r="AR3874" s="493" t="n">
        <v>553</v>
      </c>
      <c r="AS3874" s="493" t="n">
        <v>829.5</v>
      </c>
      <c r="AT3874" s="493" t="n">
        <v>231.84</v>
      </c>
      <c r="AU3874" s="493" t="n">
        <v>224</v>
      </c>
      <c r="AV3874" s="493" t="n">
        <v>780.1900000000001</v>
      </c>
      <c r="AW3874" s="493" t="n">
        <v>688.88</v>
      </c>
      <c r="AX3874" s="493" t="n">
        <v>686.8</v>
      </c>
      <c r="AY3874" s="493" t="n">
        <v>226.52</v>
      </c>
      <c r="AZ3874" s="493" t="n">
        <v>421.75</v>
      </c>
      <c r="BA3874" s="493" t="n">
        <v>339.64</v>
      </c>
      <c r="BB3874" s="493" t="n">
        <v>0</v>
      </c>
      <c r="BC3874" s="493" t="n">
        <v>0</v>
      </c>
      <c r="BD3874" s="493" t="n">
        <v>0</v>
      </c>
      <c r="BE3874" s="493" t="n">
        <v>247.5</v>
      </c>
      <c r="BF3874" s="493" t="n">
        <v>363.3</v>
      </c>
      <c r="BG3874" s="493" t="n">
        <v>230.4</v>
      </c>
      <c r="BH3874" s="493" t="n">
        <v>674.9400000000001</v>
      </c>
      <c r="BI3874" s="493" t="n">
        <v>1037.7</v>
      </c>
      <c r="BJ3874" s="493" t="n">
        <v>161.4</v>
      </c>
      <c r="BK3874" s="493" t="n">
        <v>1111.86</v>
      </c>
      <c r="BL3874" s="493" t="n">
        <v>2045.4</v>
      </c>
      <c r="BM3874" s="493" t="n">
        <v>869.05</v>
      </c>
      <c r="BN3874" s="493" t="n">
        <v>816.9</v>
      </c>
      <c r="BO3874" s="493" t="n">
        <v>849</v>
      </c>
      <c r="BP3874" s="493" t="n">
        <v>532.8</v>
      </c>
      <c r="BQ3874" s="493" t="n">
        <v>382.2</v>
      </c>
      <c r="BR3874" s="493" t="n">
        <v>529.78</v>
      </c>
      <c r="BS3874" s="493" t="n">
        <v>594.12</v>
      </c>
      <c r="BT3874" s="493" t="n">
        <v>166.8</v>
      </c>
      <c r="BU3874" s="493" t="n">
        <v>774</v>
      </c>
      <c r="BV3874" s="493" t="n">
        <v>206.67</v>
      </c>
      <c r="BW3874" s="493" t="n">
        <v>559.8</v>
      </c>
    </row>
    <row r="3875">
      <c r="A3875" t="inlineStr">
        <is>
          <t>[C9D3] Angiotensin-II 길항제 칼슘길항제 복합제</t>
        </is>
      </c>
      <c r="B3875" t="inlineStr">
        <is>
          <t>익수제약</t>
        </is>
      </c>
      <c r="C3875" t="inlineStr">
        <is>
          <t>엑스포스</t>
        </is>
      </c>
      <c r="D3875" t="inlineStr">
        <is>
          <t>익수제약</t>
        </is>
      </c>
      <c r="E3875" t="inlineStr">
        <is>
          <t>amlodipine besylate,  valsartan</t>
        </is>
      </c>
      <c r="F3875" t="inlineStr">
        <is>
          <t>의원</t>
        </is>
      </c>
      <c r="G3875" t="inlineStr">
        <is>
          <t>Generic</t>
        </is>
      </c>
      <c r="H3875" s="493" t="n">
        <v>50733.26</v>
      </c>
      <c r="I3875" s="493" t="n">
        <v>48235.68</v>
      </c>
      <c r="J3875" s="493" t="n">
        <v>53267.28</v>
      </c>
      <c r="K3875" s="493" t="n">
        <v>49310.81</v>
      </c>
      <c r="L3875" s="493" t="n">
        <v>58295.28</v>
      </c>
      <c r="M3875" s="493" t="n">
        <v>54016.17</v>
      </c>
      <c r="N3875" s="493" t="n">
        <v>48258.64</v>
      </c>
      <c r="O3875" s="493" t="n">
        <v>60206.98</v>
      </c>
      <c r="P3875" s="493" t="n">
        <v>51297.58</v>
      </c>
      <c r="Q3875" s="493" t="n">
        <v>53008.88</v>
      </c>
      <c r="R3875" s="493" t="n">
        <v>53132.22</v>
      </c>
      <c r="S3875" s="493" t="n">
        <v>62993.54</v>
      </c>
      <c r="T3875" s="493" t="n">
        <v>60101.31</v>
      </c>
      <c r="U3875" s="493" t="n">
        <v>54914.22</v>
      </c>
      <c r="V3875" s="493" t="n">
        <v>58058.09</v>
      </c>
      <c r="W3875" s="493" t="n">
        <v>56753.46</v>
      </c>
      <c r="X3875" s="493" t="n">
        <v>57962.23</v>
      </c>
      <c r="Y3875" s="493" t="n">
        <v>55833.31</v>
      </c>
      <c r="Z3875" s="493" t="n">
        <v>59542.68</v>
      </c>
      <c r="AA3875" s="493" t="n">
        <v>59195.05</v>
      </c>
      <c r="AB3875" s="493" t="n">
        <v>56162.24</v>
      </c>
      <c r="AC3875" s="493" t="n">
        <v>57829.41</v>
      </c>
      <c r="AD3875" s="493" t="n">
        <v>52460</v>
      </c>
      <c r="AE3875" s="493" t="n">
        <v>81795.27</v>
      </c>
      <c r="AF3875" s="493" t="n">
        <v>75620.08</v>
      </c>
      <c r="AG3875" s="493" t="n">
        <v>72379.96000000001</v>
      </c>
      <c r="AH3875" s="493" t="n">
        <v>73017.84</v>
      </c>
      <c r="AI3875" s="493" t="n">
        <v>80632.03999999999</v>
      </c>
      <c r="AJ3875" s="493" t="n">
        <v>90415.99000000001</v>
      </c>
      <c r="AK3875" s="493" t="n">
        <v>88377.87</v>
      </c>
      <c r="AL3875" s="493" t="n">
        <v>92122.59</v>
      </c>
      <c r="AM3875" s="493" t="n">
        <v>88298.96000000001</v>
      </c>
      <c r="AN3875" s="493" t="n">
        <v>86615.23</v>
      </c>
      <c r="AO3875" s="493" t="n">
        <v>88803.53</v>
      </c>
      <c r="AP3875" s="493" t="n">
        <v>82676.5</v>
      </c>
      <c r="AQ3875" s="493" t="n">
        <v>92384.07000000001</v>
      </c>
      <c r="AR3875" s="493" t="n">
        <v>100982.32</v>
      </c>
      <c r="AS3875" s="493" t="n">
        <v>85628.97</v>
      </c>
      <c r="AT3875" s="493" t="n">
        <v>92820.94</v>
      </c>
      <c r="AU3875" s="493" t="n">
        <v>88505.28</v>
      </c>
      <c r="AV3875" s="493" t="n">
        <v>97870.8</v>
      </c>
      <c r="AW3875" s="493" t="n">
        <v>91263.46000000001</v>
      </c>
      <c r="AX3875" s="493" t="n">
        <v>91572.42999999999</v>
      </c>
      <c r="AY3875" s="493" t="n">
        <v>83874.77</v>
      </c>
      <c r="AZ3875" s="493" t="n">
        <v>82225.62</v>
      </c>
      <c r="BA3875" s="493" t="n">
        <v>94559.08</v>
      </c>
      <c r="BB3875" s="493" t="n">
        <v>84023.8</v>
      </c>
      <c r="BC3875" s="493" t="n">
        <v>93106.95</v>
      </c>
      <c r="BD3875" s="493" t="n">
        <v>82322.49000000001</v>
      </c>
      <c r="BE3875" s="493" t="n">
        <v>91981.05</v>
      </c>
      <c r="BF3875" s="493" t="n">
        <v>81650.32000000001</v>
      </c>
      <c r="BG3875" s="493" t="n">
        <v>92325.89</v>
      </c>
      <c r="BH3875" s="493" t="n">
        <v>93552.31</v>
      </c>
      <c r="BI3875" s="493" t="n">
        <v>89411.27</v>
      </c>
      <c r="BJ3875" s="493" t="n">
        <v>84753.81</v>
      </c>
      <c r="BK3875" s="493" t="n">
        <v>85995.92</v>
      </c>
      <c r="BL3875" s="493" t="n">
        <v>113581.79</v>
      </c>
      <c r="BM3875" s="493" t="n">
        <v>91018.96000000001</v>
      </c>
      <c r="BN3875" s="493" t="n">
        <v>92092.95</v>
      </c>
      <c r="BO3875" s="493" t="n">
        <v>100820.47</v>
      </c>
      <c r="BP3875" s="493" t="n">
        <v>102692.57</v>
      </c>
      <c r="BQ3875" s="493" t="n">
        <v>91140.67999999999</v>
      </c>
      <c r="BR3875" s="493" t="n">
        <v>99056.96000000001</v>
      </c>
      <c r="BS3875" s="493" t="n">
        <v>107494.43</v>
      </c>
      <c r="BT3875" s="493" t="n">
        <v>91042.67</v>
      </c>
      <c r="BU3875" s="493" t="n">
        <v>100327.93</v>
      </c>
      <c r="BV3875" s="493" t="n">
        <v>103214.57</v>
      </c>
      <c r="BW3875" s="493" t="n">
        <v>100303.37</v>
      </c>
    </row>
    <row r="3876">
      <c r="A3876" t="inlineStr">
        <is>
          <t>[C9D3] Angiotensin-II 길항제 칼슘길항제 복합제</t>
        </is>
      </c>
      <c r="B3876" t="inlineStr">
        <is>
          <t>익수제약</t>
        </is>
      </c>
      <c r="C3876" t="inlineStr">
        <is>
          <t>엑스포스</t>
        </is>
      </c>
      <c r="D3876" t="inlineStr">
        <is>
          <t>익수제약</t>
        </is>
      </c>
      <c r="E3876" t="inlineStr">
        <is>
          <t>amlodipine besylate,  valsartan</t>
        </is>
      </c>
      <c r="F3876" t="inlineStr">
        <is>
          <t>보건소</t>
        </is>
      </c>
      <c r="G3876" t="inlineStr">
        <is>
          <t>Generic</t>
        </is>
      </c>
      <c r="H3876" s="493" t="n">
        <v>5266.8</v>
      </c>
      <c r="I3876" s="493" t="n">
        <v>5732.4</v>
      </c>
      <c r="J3876" s="493" t="n">
        <v>4774.2</v>
      </c>
      <c r="K3876" s="493" t="n">
        <v>7602.3</v>
      </c>
      <c r="L3876" s="493" t="n">
        <v>3892.5</v>
      </c>
      <c r="M3876" s="493" t="n">
        <v>6751.5</v>
      </c>
      <c r="N3876" s="493" t="n">
        <v>4901.86</v>
      </c>
      <c r="O3876" s="493" t="n">
        <v>4365.86</v>
      </c>
      <c r="P3876" s="493" t="n">
        <v>3258.6</v>
      </c>
      <c r="Q3876" s="493" t="n">
        <v>5487</v>
      </c>
      <c r="R3876" s="493" t="n">
        <v>3844.5</v>
      </c>
      <c r="S3876" s="493" t="n">
        <v>4865.7</v>
      </c>
      <c r="T3876" s="493" t="n">
        <v>5141.7</v>
      </c>
      <c r="U3876" s="493" t="n">
        <v>4815.6</v>
      </c>
      <c r="V3876" s="493" t="n">
        <v>4906.8</v>
      </c>
      <c r="W3876" s="493" t="n">
        <v>3392.22</v>
      </c>
      <c r="X3876" s="493" t="n">
        <v>3965.4</v>
      </c>
      <c r="Y3876" s="493" t="n">
        <v>3778.5</v>
      </c>
      <c r="Z3876" s="493" t="n">
        <v>2717.88</v>
      </c>
      <c r="AA3876" s="493" t="n">
        <v>4793.64</v>
      </c>
      <c r="AB3876" s="493" t="n">
        <v>3027.6</v>
      </c>
      <c r="AC3876" s="493" t="n">
        <v>4191</v>
      </c>
      <c r="AD3876" s="493" t="n">
        <v>5005</v>
      </c>
      <c r="AE3876" s="493" t="n">
        <v>3681</v>
      </c>
      <c r="AF3876" s="493" t="n">
        <v>3187.8</v>
      </c>
      <c r="AG3876" s="493" t="n">
        <v>4364.18</v>
      </c>
      <c r="AH3876" s="493" t="n">
        <v>3674.52</v>
      </c>
      <c r="AI3876" s="493" t="n">
        <v>4125</v>
      </c>
      <c r="AJ3876" s="493" t="n">
        <v>5350.2</v>
      </c>
      <c r="AK3876" s="493" t="n">
        <v>4187.7</v>
      </c>
      <c r="AL3876" s="493" t="n">
        <v>3033.3</v>
      </c>
      <c r="AM3876" s="493" t="n">
        <v>4553.7</v>
      </c>
      <c r="AN3876" s="493" t="n">
        <v>3120.9</v>
      </c>
      <c r="AO3876" s="493" t="n">
        <v>3226.5</v>
      </c>
      <c r="AP3876" s="493" t="n">
        <v>2829.46</v>
      </c>
      <c r="AQ3876" s="493" t="n">
        <v>3557.1</v>
      </c>
      <c r="AR3876" s="493" t="n">
        <v>3817.73</v>
      </c>
      <c r="AS3876" s="493" t="n">
        <v>3012.94</v>
      </c>
      <c r="AT3876" s="493" t="n">
        <v>2526.3</v>
      </c>
      <c r="AU3876" s="493" t="n">
        <v>3426.6</v>
      </c>
      <c r="AV3876" s="493" t="n">
        <v>4753.14</v>
      </c>
      <c r="AW3876" s="493" t="n">
        <v>1307.4</v>
      </c>
      <c r="AX3876" s="493" t="n">
        <v>3290.7</v>
      </c>
      <c r="AY3876" s="493" t="n">
        <v>2507.4</v>
      </c>
      <c r="AZ3876" s="493" t="n">
        <v>2496.64</v>
      </c>
      <c r="BA3876" s="493" t="n">
        <v>2284.58</v>
      </c>
      <c r="BB3876" s="493" t="n">
        <v>3958.8</v>
      </c>
      <c r="BC3876" s="493" t="n">
        <v>4332.44</v>
      </c>
      <c r="BD3876" s="493" t="n">
        <v>4182.3</v>
      </c>
      <c r="BE3876" s="493" t="n">
        <v>3291.9</v>
      </c>
      <c r="BF3876" s="493" t="n">
        <v>3003</v>
      </c>
      <c r="BG3876" s="493" t="n">
        <v>4028.1</v>
      </c>
      <c r="BH3876" s="493" t="n">
        <v>3242.4</v>
      </c>
      <c r="BI3876" s="493" t="n">
        <v>5132.4</v>
      </c>
      <c r="BJ3876" s="493" t="n">
        <v>5696.7</v>
      </c>
      <c r="BK3876" s="493" t="n">
        <v>3042.6</v>
      </c>
      <c r="BL3876" s="493" t="n">
        <v>4765.7</v>
      </c>
      <c r="BM3876" s="493" t="n">
        <v>3091.2</v>
      </c>
      <c r="BN3876" s="493" t="n">
        <v>3267</v>
      </c>
      <c r="BO3876" s="493" t="n">
        <v>4655.1</v>
      </c>
      <c r="BP3876" s="493" t="n">
        <v>3465.9</v>
      </c>
      <c r="BQ3876" s="493" t="n">
        <v>3948.9</v>
      </c>
      <c r="BR3876" s="493" t="n">
        <v>4115.7</v>
      </c>
      <c r="BS3876" s="493" t="n">
        <v>4604.7</v>
      </c>
      <c r="BT3876" s="493" t="n">
        <v>2040</v>
      </c>
      <c r="BU3876" s="493" t="n">
        <v>1914</v>
      </c>
      <c r="BV3876" s="493" t="n">
        <v>7867.8</v>
      </c>
      <c r="BW3876" s="493" t="n">
        <v>2429.56</v>
      </c>
    </row>
    <row r="3877">
      <c r="A3877" t="inlineStr">
        <is>
          <t>[C9D3] Angiotensin-II 길항제 칼슘길항제 복합제</t>
        </is>
      </c>
      <c r="B3877" t="inlineStr">
        <is>
          <t>익수제약</t>
        </is>
      </c>
      <c r="C3877" t="inlineStr">
        <is>
          <t>엑스포스</t>
        </is>
      </c>
      <c r="D3877" t="inlineStr">
        <is>
          <t>익수제약</t>
        </is>
      </c>
      <c r="E3877" t="inlineStr">
        <is>
          <t>amlodipine besylate,  valsartan</t>
        </is>
      </c>
      <c r="F3877" t="inlineStr">
        <is>
          <t>기타(치과의원, 치과병원 등)</t>
        </is>
      </c>
      <c r="G3877" t="inlineStr">
        <is>
          <t>Generic</t>
        </is>
      </c>
      <c r="H3877" s="493" t="n">
        <v>0</v>
      </c>
      <c r="I3877" s="493" t="n">
        <v>0</v>
      </c>
      <c r="J3877" s="493" t="n">
        <v>0</v>
      </c>
      <c r="K3877" s="493" t="n">
        <v>0</v>
      </c>
      <c r="L3877" s="493" t="n">
        <v>237</v>
      </c>
      <c r="M3877" s="493" t="n">
        <v>0</v>
      </c>
      <c r="N3877" s="493" t="n">
        <v>0</v>
      </c>
      <c r="O3877" s="493" t="n">
        <v>0</v>
      </c>
      <c r="P3877" s="493" t="n">
        <v>0</v>
      </c>
      <c r="Q3877" s="493" t="n">
        <v>0</v>
      </c>
      <c r="R3877" s="493" t="n">
        <v>0</v>
      </c>
      <c r="S3877" s="493" t="n">
        <v>0</v>
      </c>
      <c r="T3877" s="493" t="n">
        <v>0</v>
      </c>
      <c r="U3877" s="493" t="n">
        <v>0</v>
      </c>
      <c r="V3877" s="493" t="n">
        <v>0</v>
      </c>
      <c r="W3877" s="493" t="n">
        <v>0</v>
      </c>
      <c r="X3877" s="493" t="n">
        <v>0</v>
      </c>
      <c r="Y3877" s="493" t="n">
        <v>0</v>
      </c>
      <c r="Z3877" s="493" t="n">
        <v>0</v>
      </c>
      <c r="AA3877" s="493" t="n">
        <v>0</v>
      </c>
      <c r="AB3877" s="493" t="n">
        <v>0</v>
      </c>
      <c r="AC3877" s="493" t="n">
        <v>0</v>
      </c>
      <c r="AD3877" s="493" t="n">
        <v>0</v>
      </c>
      <c r="AE3877" s="493" t="n">
        <v>0</v>
      </c>
      <c r="AF3877" s="493" t="n">
        <v>0</v>
      </c>
      <c r="AG3877" s="493" t="n">
        <v>0</v>
      </c>
      <c r="AH3877" s="493" t="n">
        <v>0</v>
      </c>
      <c r="AI3877" s="493" t="n">
        <v>0</v>
      </c>
      <c r="AJ3877" s="493" t="n">
        <v>0</v>
      </c>
      <c r="AK3877" s="493" t="n">
        <v>0</v>
      </c>
      <c r="AL3877" s="493" t="n">
        <v>0</v>
      </c>
      <c r="AM3877" s="493" t="n">
        <v>0</v>
      </c>
      <c r="AN3877" s="493" t="n">
        <v>0</v>
      </c>
      <c r="AO3877" s="493" t="n">
        <v>0</v>
      </c>
      <c r="AP3877" s="493" t="n">
        <v>0</v>
      </c>
      <c r="AQ3877" s="493" t="n">
        <v>0</v>
      </c>
      <c r="AR3877" s="493" t="n">
        <v>0</v>
      </c>
      <c r="AS3877" s="493" t="n">
        <v>0</v>
      </c>
      <c r="AT3877" s="493" t="n">
        <v>0</v>
      </c>
      <c r="AU3877" s="493" t="n">
        <v>0</v>
      </c>
      <c r="AV3877" s="493" t="n">
        <v>0</v>
      </c>
      <c r="AW3877" s="493" t="n">
        <v>0</v>
      </c>
      <c r="AX3877" s="493" t="n">
        <v>0</v>
      </c>
      <c r="AY3877" s="493" t="n">
        <v>0</v>
      </c>
      <c r="AZ3877" s="493" t="n">
        <v>0</v>
      </c>
      <c r="BA3877" s="493" t="n">
        <v>0</v>
      </c>
      <c r="BB3877" s="493" t="n">
        <v>0</v>
      </c>
      <c r="BC3877" s="493" t="n">
        <v>0</v>
      </c>
      <c r="BD3877" s="493" t="n">
        <v>0</v>
      </c>
      <c r="BE3877" s="493" t="n">
        <v>0</v>
      </c>
      <c r="BF3877" s="493" t="n">
        <v>0</v>
      </c>
      <c r="BG3877" s="493" t="n">
        <v>0</v>
      </c>
      <c r="BH3877" s="493" t="n">
        <v>0</v>
      </c>
      <c r="BI3877" s="493" t="n">
        <v>0</v>
      </c>
      <c r="BJ3877" s="493" t="n">
        <v>0</v>
      </c>
      <c r="BK3877" s="493" t="n">
        <v>0</v>
      </c>
      <c r="BL3877" s="493" t="n">
        <v>0</v>
      </c>
      <c r="BM3877" s="493" t="n">
        <v>0</v>
      </c>
      <c r="BN3877" s="493" t="n">
        <v>0</v>
      </c>
      <c r="BO3877" s="493" t="n">
        <v>0</v>
      </c>
      <c r="BP3877" s="493" t="n">
        <v>0</v>
      </c>
      <c r="BQ3877" s="493" t="n">
        <v>0</v>
      </c>
      <c r="BR3877" s="493" t="n">
        <v>0</v>
      </c>
      <c r="BS3877" s="493" t="n">
        <v>0</v>
      </c>
      <c r="BT3877" s="493" t="n">
        <v>0</v>
      </c>
      <c r="BU3877" s="493" t="n">
        <v>0</v>
      </c>
      <c r="BV3877" s="493" t="n">
        <v>0</v>
      </c>
      <c r="BW3877" s="493" t="n">
        <v>0</v>
      </c>
    </row>
    <row r="3878">
      <c r="A3878" t="inlineStr">
        <is>
          <t>[C9D3] Angiotensin-II 길항제 칼슘길항제 복합제</t>
        </is>
      </c>
      <c r="B3878" t="inlineStr">
        <is>
          <t>인트로바이오파마</t>
        </is>
      </c>
      <c r="C3878" t="inlineStr">
        <is>
          <t>아이스타</t>
        </is>
      </c>
      <c r="D3878" t="inlineStr">
        <is>
          <t>인트로바이오파마</t>
        </is>
      </c>
      <c r="E3878" t="inlineStr">
        <is>
          <t>amlodipine besylate,  telmisartan</t>
        </is>
      </c>
      <c r="F3878" t="inlineStr">
        <is>
          <t>종합병원</t>
        </is>
      </c>
      <c r="G3878" t="inlineStr">
        <is>
          <t>Generic</t>
        </is>
      </c>
      <c r="H3878" s="493" t="n">
        <v>0</v>
      </c>
      <c r="I3878" s="493" t="n">
        <v>0</v>
      </c>
      <c r="J3878" s="493" t="n">
        <v>0</v>
      </c>
      <c r="K3878" s="493" t="n">
        <v>0</v>
      </c>
      <c r="L3878" s="493" t="n">
        <v>0</v>
      </c>
      <c r="M3878" s="493" t="n">
        <v>0</v>
      </c>
      <c r="N3878" s="493" t="n">
        <v>0</v>
      </c>
      <c r="O3878" s="493" t="n">
        <v>0</v>
      </c>
      <c r="P3878" s="493" t="n">
        <v>0</v>
      </c>
      <c r="Q3878" s="493" t="n">
        <v>0</v>
      </c>
      <c r="R3878" s="493" t="n">
        <v>0</v>
      </c>
      <c r="S3878" s="493" t="n">
        <v>0</v>
      </c>
      <c r="T3878" s="493" t="n">
        <v>0</v>
      </c>
      <c r="U3878" s="493" t="n">
        <v>0</v>
      </c>
      <c r="V3878" s="493" t="n">
        <v>0</v>
      </c>
      <c r="W3878" s="493" t="n">
        <v>0</v>
      </c>
      <c r="X3878" s="493" t="n">
        <v>0</v>
      </c>
      <c r="Y3878" s="493" t="n">
        <v>0</v>
      </c>
      <c r="Z3878" s="493" t="n">
        <v>0</v>
      </c>
      <c r="AA3878" s="493" t="n">
        <v>0</v>
      </c>
      <c r="AB3878" s="493" t="n">
        <v>0</v>
      </c>
      <c r="AC3878" s="493" t="n">
        <v>0</v>
      </c>
      <c r="AD3878" s="493" t="n">
        <v>0</v>
      </c>
      <c r="AE3878" s="493" t="n">
        <v>731.85</v>
      </c>
      <c r="AF3878" s="493" t="n">
        <v>0</v>
      </c>
      <c r="AG3878" s="493" t="n">
        <v>336</v>
      </c>
      <c r="AH3878" s="493" t="n">
        <v>0</v>
      </c>
      <c r="AI3878" s="493" t="n">
        <v>0</v>
      </c>
      <c r="AJ3878" s="493" t="n">
        <v>336.84</v>
      </c>
      <c r="AK3878" s="493" t="n">
        <v>0</v>
      </c>
      <c r="AL3878" s="493" t="n">
        <v>0</v>
      </c>
      <c r="AM3878" s="493" t="n">
        <v>336</v>
      </c>
      <c r="AN3878" s="493" t="n">
        <v>0</v>
      </c>
      <c r="AO3878" s="493" t="n">
        <v>0</v>
      </c>
      <c r="AP3878" s="493" t="n">
        <v>0</v>
      </c>
      <c r="AQ3878" s="493" t="n">
        <v>0</v>
      </c>
      <c r="AR3878" s="493" t="n">
        <v>0</v>
      </c>
      <c r="AS3878" s="493" t="n">
        <v>0</v>
      </c>
      <c r="AT3878" s="493" t="n">
        <v>0</v>
      </c>
      <c r="AU3878" s="493" t="n">
        <v>0</v>
      </c>
      <c r="AV3878" s="493" t="n">
        <v>0</v>
      </c>
      <c r="AW3878" s="493" t="n">
        <v>0</v>
      </c>
      <c r="AX3878" s="493" t="n">
        <v>0</v>
      </c>
      <c r="AY3878" s="493" t="n">
        <v>0</v>
      </c>
      <c r="AZ3878" s="493" t="n">
        <v>0</v>
      </c>
      <c r="BA3878" s="493" t="n">
        <v>0</v>
      </c>
      <c r="BB3878" s="493" t="n">
        <v>0</v>
      </c>
      <c r="BC3878" s="493" t="n">
        <v>0</v>
      </c>
      <c r="BD3878" s="493" t="n">
        <v>0</v>
      </c>
      <c r="BE3878" s="493" t="n">
        <v>0</v>
      </c>
      <c r="BF3878" s="493" t="n">
        <v>0</v>
      </c>
      <c r="BG3878" s="493" t="n">
        <v>0</v>
      </c>
      <c r="BH3878" s="493" t="n">
        <v>0</v>
      </c>
      <c r="BI3878" s="493" t="n">
        <v>0</v>
      </c>
      <c r="BJ3878" s="493" t="n">
        <v>0</v>
      </c>
      <c r="BK3878" s="493" t="n">
        <v>0</v>
      </c>
      <c r="BL3878" s="493" t="n">
        <v>0</v>
      </c>
      <c r="BM3878" s="493" t="n">
        <v>0</v>
      </c>
      <c r="BN3878" s="493" t="n">
        <v>0</v>
      </c>
      <c r="BO3878" s="493" t="n">
        <v>0</v>
      </c>
      <c r="BP3878" s="493" t="n">
        <v>0</v>
      </c>
      <c r="BQ3878" s="493" t="n">
        <v>0</v>
      </c>
      <c r="BR3878" s="493" t="n">
        <v>0</v>
      </c>
      <c r="BS3878" s="493" t="n">
        <v>0</v>
      </c>
      <c r="BT3878" s="493" t="n">
        <v>0</v>
      </c>
      <c r="BU3878" s="493" t="n">
        <v>0</v>
      </c>
      <c r="BV3878" s="493" t="n">
        <v>0</v>
      </c>
      <c r="BW3878" s="493" t="n">
        <v>0</v>
      </c>
    </row>
    <row r="3879">
      <c r="A3879" t="inlineStr">
        <is>
          <t>[C9D3] Angiotensin-II 길항제 칼슘길항제 복합제</t>
        </is>
      </c>
      <c r="B3879" t="inlineStr">
        <is>
          <t>인트로바이오파마</t>
        </is>
      </c>
      <c r="C3879" t="inlineStr">
        <is>
          <t>아이스타</t>
        </is>
      </c>
      <c r="D3879" t="inlineStr">
        <is>
          <t>인트로바이오파마</t>
        </is>
      </c>
      <c r="E3879" t="inlineStr">
        <is>
          <t>amlodipine besylate,  telmisartan</t>
        </is>
      </c>
      <c r="F3879" t="inlineStr">
        <is>
          <t>병원</t>
        </is>
      </c>
      <c r="G3879" t="inlineStr">
        <is>
          <t>Generic</t>
        </is>
      </c>
      <c r="H3879" s="493" t="n">
        <v>899.86</v>
      </c>
      <c r="I3879" s="493" t="n">
        <v>2195.76</v>
      </c>
      <c r="J3879" s="493" t="n">
        <v>837.15</v>
      </c>
      <c r="K3879" s="493" t="n">
        <v>643.95</v>
      </c>
      <c r="L3879" s="493" t="n">
        <v>2512.2</v>
      </c>
      <c r="M3879" s="493" t="n">
        <v>1710</v>
      </c>
      <c r="N3879" s="493" t="n">
        <v>2809.5</v>
      </c>
      <c r="O3879" s="493" t="n">
        <v>1162.5</v>
      </c>
      <c r="P3879" s="493" t="n">
        <v>1356</v>
      </c>
      <c r="Q3879" s="493" t="n">
        <v>1338.15</v>
      </c>
      <c r="R3879" s="493" t="n">
        <v>2819.7</v>
      </c>
      <c r="S3879" s="493" t="n">
        <v>2773.8</v>
      </c>
      <c r="T3879" s="493" t="n">
        <v>678.3</v>
      </c>
      <c r="U3879" s="493" t="n">
        <v>316.5</v>
      </c>
      <c r="V3879" s="493" t="n">
        <v>1052.4</v>
      </c>
      <c r="W3879" s="493" t="n">
        <v>240</v>
      </c>
      <c r="X3879" s="493" t="n">
        <v>1740.9</v>
      </c>
      <c r="Y3879" s="493" t="n">
        <v>46.8</v>
      </c>
      <c r="Z3879" s="493" t="n">
        <v>966</v>
      </c>
      <c r="AA3879" s="493" t="n">
        <v>0</v>
      </c>
      <c r="AB3879" s="493" t="n">
        <v>1503.9</v>
      </c>
      <c r="AC3879" s="493" t="n">
        <v>0</v>
      </c>
      <c r="AD3879" s="493" t="n">
        <v>1242</v>
      </c>
      <c r="AE3879" s="493" t="n">
        <v>426.6</v>
      </c>
      <c r="AF3879" s="493" t="n">
        <v>42.6</v>
      </c>
      <c r="AG3879" s="493" t="n">
        <v>211.2</v>
      </c>
      <c r="AH3879" s="493" t="n">
        <v>42</v>
      </c>
      <c r="AI3879" s="493" t="n">
        <v>483.6</v>
      </c>
      <c r="AJ3879" s="493" t="n">
        <v>0</v>
      </c>
      <c r="AK3879" s="493" t="n">
        <v>196.8</v>
      </c>
      <c r="AL3879" s="493" t="n">
        <v>0</v>
      </c>
      <c r="AM3879" s="493" t="n">
        <v>3689.2</v>
      </c>
      <c r="AN3879" s="493" t="n">
        <v>2278.2</v>
      </c>
      <c r="AO3879" s="493" t="n">
        <v>5136.6</v>
      </c>
      <c r="AP3879" s="493" t="n">
        <v>1319.1</v>
      </c>
      <c r="AQ3879" s="493" t="n">
        <v>2760</v>
      </c>
      <c r="AR3879" s="493" t="n">
        <v>1680</v>
      </c>
      <c r="AS3879" s="493" t="n">
        <v>3360</v>
      </c>
      <c r="AT3879" s="493" t="n">
        <v>840</v>
      </c>
      <c r="AU3879" s="493" t="n">
        <v>4737</v>
      </c>
      <c r="AV3879" s="493" t="n">
        <v>1969.2</v>
      </c>
      <c r="AW3879" s="493" t="n">
        <v>2426.4</v>
      </c>
      <c r="AX3879" s="493" t="n">
        <v>2999.4</v>
      </c>
      <c r="AY3879" s="493" t="n">
        <v>3359.1</v>
      </c>
      <c r="AZ3879" s="493" t="n">
        <v>1440</v>
      </c>
      <c r="BA3879" s="493" t="n">
        <v>2155.8</v>
      </c>
      <c r="BB3879" s="493" t="n">
        <v>1560</v>
      </c>
      <c r="BC3879" s="493" t="n">
        <v>1680</v>
      </c>
      <c r="BD3879" s="493" t="n">
        <v>3005.13</v>
      </c>
      <c r="BE3879" s="493" t="n">
        <v>1107</v>
      </c>
      <c r="BF3879" s="493" t="n">
        <v>2823.9</v>
      </c>
      <c r="BG3879" s="493" t="n">
        <v>484.8</v>
      </c>
      <c r="BH3879" s="493" t="n">
        <v>732</v>
      </c>
      <c r="BI3879" s="493" t="n">
        <v>0</v>
      </c>
      <c r="BJ3879" s="493" t="n">
        <v>0</v>
      </c>
      <c r="BK3879" s="493" t="n">
        <v>0</v>
      </c>
      <c r="BL3879" s="493" t="n">
        <v>0</v>
      </c>
      <c r="BM3879" s="493" t="n">
        <v>0</v>
      </c>
      <c r="BN3879" s="493" t="n">
        <v>0</v>
      </c>
      <c r="BO3879" s="493" t="n">
        <v>0</v>
      </c>
      <c r="BP3879" s="493" t="n">
        <v>0</v>
      </c>
      <c r="BQ3879" s="493" t="n">
        <v>0</v>
      </c>
      <c r="BR3879" s="493" t="n">
        <v>0</v>
      </c>
      <c r="BS3879" s="493" t="n">
        <v>0</v>
      </c>
      <c r="BT3879" s="493" t="n">
        <v>0</v>
      </c>
      <c r="BU3879" s="493" t="n">
        <v>0</v>
      </c>
      <c r="BV3879" s="493" t="n">
        <v>0</v>
      </c>
      <c r="BW3879" s="493" t="n">
        <v>0</v>
      </c>
    </row>
    <row r="3880">
      <c r="A3880" t="inlineStr">
        <is>
          <t>[C9D3] Angiotensin-II 길항제 칼슘길항제 복합제</t>
        </is>
      </c>
      <c r="B3880" t="inlineStr">
        <is>
          <t>인트로바이오파마</t>
        </is>
      </c>
      <c r="C3880" t="inlineStr">
        <is>
          <t>아이스타</t>
        </is>
      </c>
      <c r="D3880" t="inlineStr">
        <is>
          <t>인트로바이오파마</t>
        </is>
      </c>
      <c r="E3880" t="inlineStr">
        <is>
          <t>amlodipine besylate,  telmisartan</t>
        </is>
      </c>
      <c r="F3880" t="inlineStr">
        <is>
          <t>의원</t>
        </is>
      </c>
      <c r="G3880" t="inlineStr">
        <is>
          <t>Generic</t>
        </is>
      </c>
      <c r="H3880" s="493" t="n">
        <v>25577.22</v>
      </c>
      <c r="I3880" s="493" t="n">
        <v>23298.66</v>
      </c>
      <c r="J3880" s="493" t="n">
        <v>25671.94</v>
      </c>
      <c r="K3880" s="493" t="n">
        <v>28242.08</v>
      </c>
      <c r="L3880" s="493" t="n">
        <v>24741.2</v>
      </c>
      <c r="M3880" s="493" t="n">
        <v>30407.06</v>
      </c>
      <c r="N3880" s="493" t="n">
        <v>26113.37</v>
      </c>
      <c r="O3880" s="493" t="n">
        <v>23381.01</v>
      </c>
      <c r="P3880" s="493" t="n">
        <v>21349.48</v>
      </c>
      <c r="Q3880" s="493" t="n">
        <v>26574.04</v>
      </c>
      <c r="R3880" s="493" t="n">
        <v>26132.69</v>
      </c>
      <c r="S3880" s="493" t="n">
        <v>29598.6</v>
      </c>
      <c r="T3880" s="493" t="n">
        <v>35219.94</v>
      </c>
      <c r="U3880" s="493" t="n">
        <v>33192.85</v>
      </c>
      <c r="V3880" s="493" t="n">
        <v>42266.21</v>
      </c>
      <c r="W3880" s="493" t="n">
        <v>31221.36</v>
      </c>
      <c r="X3880" s="493" t="n">
        <v>36897.9</v>
      </c>
      <c r="Y3880" s="493" t="n">
        <v>35668.62</v>
      </c>
      <c r="Z3880" s="493" t="n">
        <v>33873.46</v>
      </c>
      <c r="AA3880" s="493" t="n">
        <v>36462.7</v>
      </c>
      <c r="AB3880" s="493" t="n">
        <v>30923.95</v>
      </c>
      <c r="AC3880" s="493" t="n">
        <v>35569.1</v>
      </c>
      <c r="AD3880" s="493" t="n">
        <v>29623.66</v>
      </c>
      <c r="AE3880" s="493" t="n">
        <v>35143.35</v>
      </c>
      <c r="AF3880" s="493" t="n">
        <v>26378.6</v>
      </c>
      <c r="AG3880" s="493" t="n">
        <v>25744.4</v>
      </c>
      <c r="AH3880" s="493" t="n">
        <v>12886.8</v>
      </c>
      <c r="AI3880" s="493" t="n">
        <v>16873.8</v>
      </c>
      <c r="AJ3880" s="493" t="n">
        <v>16642.25</v>
      </c>
      <c r="AK3880" s="493" t="n">
        <v>13670.4</v>
      </c>
      <c r="AL3880" s="493" t="n">
        <v>8127.9</v>
      </c>
      <c r="AM3880" s="493" t="n">
        <v>9199</v>
      </c>
      <c r="AN3880" s="493" t="n">
        <v>8554.5</v>
      </c>
      <c r="AO3880" s="493" t="n">
        <v>7249</v>
      </c>
      <c r="AP3880" s="493" t="n">
        <v>8126.4</v>
      </c>
      <c r="AQ3880" s="493" t="n">
        <v>8286.799999999999</v>
      </c>
      <c r="AR3880" s="493" t="n">
        <v>6768.5</v>
      </c>
      <c r="AS3880" s="493" t="n">
        <v>7530.7</v>
      </c>
      <c r="AT3880" s="493" t="n">
        <v>4373.8</v>
      </c>
      <c r="AU3880" s="493" t="n">
        <v>7055.4</v>
      </c>
      <c r="AV3880" s="493" t="n">
        <v>6791.3</v>
      </c>
      <c r="AW3880" s="493" t="n">
        <v>5768.4</v>
      </c>
      <c r="AX3880" s="493" t="n">
        <v>4621.6</v>
      </c>
      <c r="AY3880" s="493" t="n">
        <v>7518.1</v>
      </c>
      <c r="AZ3880" s="493" t="n">
        <v>3787.5</v>
      </c>
      <c r="BA3880" s="493" t="n">
        <v>7666.35</v>
      </c>
      <c r="BB3880" s="493" t="n">
        <v>4716.7</v>
      </c>
      <c r="BC3880" s="493" t="n">
        <v>5260.7</v>
      </c>
      <c r="BD3880" s="493" t="n">
        <v>5293.8</v>
      </c>
      <c r="BE3880" s="493" t="n">
        <v>5692.5</v>
      </c>
      <c r="BF3880" s="493" t="n">
        <v>3543</v>
      </c>
      <c r="BG3880" s="493" t="n">
        <v>3529.8</v>
      </c>
      <c r="BH3880" s="493" t="n">
        <v>2035.5</v>
      </c>
      <c r="BI3880" s="493" t="n">
        <v>0</v>
      </c>
      <c r="BJ3880" s="493" t="n">
        <v>0</v>
      </c>
      <c r="BK3880" s="493" t="n">
        <v>0</v>
      </c>
      <c r="BL3880" s="493" t="n">
        <v>0</v>
      </c>
      <c r="BM3880" s="493" t="n">
        <v>0</v>
      </c>
      <c r="BN3880" s="493" t="n">
        <v>0</v>
      </c>
      <c r="BO3880" s="493" t="n">
        <v>0</v>
      </c>
      <c r="BP3880" s="493" t="n">
        <v>0</v>
      </c>
      <c r="BQ3880" s="493" t="n">
        <v>0</v>
      </c>
      <c r="BR3880" s="493" t="n">
        <v>0</v>
      </c>
      <c r="BS3880" s="493" t="n">
        <v>0</v>
      </c>
      <c r="BT3880" s="493" t="n">
        <v>0</v>
      </c>
      <c r="BU3880" s="493" t="n">
        <v>0</v>
      </c>
      <c r="BV3880" s="493" t="n">
        <v>0</v>
      </c>
      <c r="BW3880" s="493" t="n">
        <v>0</v>
      </c>
    </row>
    <row r="3881">
      <c r="A3881" t="inlineStr">
        <is>
          <t>[C9D3] Angiotensin-II 길항제 칼슘길항제 복합제</t>
        </is>
      </c>
      <c r="B3881" t="inlineStr">
        <is>
          <t>인트로바이오파마</t>
        </is>
      </c>
      <c r="C3881" t="inlineStr">
        <is>
          <t>아이스타</t>
        </is>
      </c>
      <c r="D3881" t="inlineStr">
        <is>
          <t>인트로바이오파마</t>
        </is>
      </c>
      <c r="E3881" t="inlineStr">
        <is>
          <t>amlodipine besylate,  telmisartan</t>
        </is>
      </c>
      <c r="F3881" t="inlineStr">
        <is>
          <t>보건소</t>
        </is>
      </c>
      <c r="G3881" t="inlineStr">
        <is>
          <t>Generic</t>
        </is>
      </c>
      <c r="H3881" s="493" t="n">
        <v>11560.86</v>
      </c>
      <c r="I3881" s="493" t="n">
        <v>6644.99</v>
      </c>
      <c r="J3881" s="493" t="n">
        <v>6581.56</v>
      </c>
      <c r="K3881" s="493" t="n">
        <v>9654.6</v>
      </c>
      <c r="L3881" s="493" t="n">
        <v>7001.85</v>
      </c>
      <c r="M3881" s="493" t="n">
        <v>5314.8</v>
      </c>
      <c r="N3881" s="493" t="n">
        <v>5838.45</v>
      </c>
      <c r="O3881" s="493" t="n">
        <v>3063.6</v>
      </c>
      <c r="P3881" s="493" t="n">
        <v>5590.1</v>
      </c>
      <c r="Q3881" s="493" t="n">
        <v>10524.3</v>
      </c>
      <c r="R3881" s="493" t="n">
        <v>7094.1</v>
      </c>
      <c r="S3881" s="493" t="n">
        <v>8535.76</v>
      </c>
      <c r="T3881" s="493" t="n">
        <v>6958.65</v>
      </c>
      <c r="U3881" s="493" t="n">
        <v>5589.3</v>
      </c>
      <c r="V3881" s="493" t="n">
        <v>7557.45</v>
      </c>
      <c r="W3881" s="493" t="n">
        <v>5962.95</v>
      </c>
      <c r="X3881" s="493" t="n">
        <v>18951.9</v>
      </c>
      <c r="Y3881" s="493" t="n">
        <v>4078.8</v>
      </c>
      <c r="Z3881" s="493" t="n">
        <v>7096.6</v>
      </c>
      <c r="AA3881" s="493" t="n">
        <v>3274.8</v>
      </c>
      <c r="AB3881" s="493" t="n">
        <v>6516</v>
      </c>
      <c r="AC3881" s="493" t="n">
        <v>4232.1</v>
      </c>
      <c r="AD3881" s="493" t="n">
        <v>8772.32</v>
      </c>
      <c r="AE3881" s="493" t="n">
        <v>3660</v>
      </c>
      <c r="AF3881" s="493" t="n">
        <v>5688.6</v>
      </c>
      <c r="AG3881" s="493" t="n">
        <v>3260.1</v>
      </c>
      <c r="AH3881" s="493" t="n">
        <v>3810</v>
      </c>
      <c r="AI3881" s="493" t="n">
        <v>3286.5</v>
      </c>
      <c r="AJ3881" s="493" t="n">
        <v>2285.96</v>
      </c>
      <c r="AK3881" s="493" t="n">
        <v>1481.4</v>
      </c>
      <c r="AL3881" s="493" t="n">
        <v>2245.2</v>
      </c>
      <c r="AM3881" s="493" t="n">
        <v>12686.56</v>
      </c>
      <c r="AN3881" s="493" t="n">
        <v>2268</v>
      </c>
      <c r="AO3881" s="493" t="n">
        <v>5561.1</v>
      </c>
      <c r="AP3881" s="493" t="n">
        <v>8785.799999999999</v>
      </c>
      <c r="AQ3881" s="493" t="n">
        <v>369</v>
      </c>
      <c r="AR3881" s="493" t="n">
        <v>6445.24</v>
      </c>
      <c r="AS3881" s="493" t="n">
        <v>17583</v>
      </c>
      <c r="AT3881" s="493" t="n">
        <v>232.2</v>
      </c>
      <c r="AU3881" s="493" t="n">
        <v>450.9</v>
      </c>
      <c r="AV3881" s="493" t="n">
        <v>11212.2</v>
      </c>
      <c r="AW3881" s="493" t="n">
        <v>2685.6</v>
      </c>
      <c r="AX3881" s="493" t="n">
        <v>6548.1</v>
      </c>
      <c r="AY3881" s="493" t="n">
        <v>6689.1</v>
      </c>
      <c r="AZ3881" s="493" t="n">
        <v>3804.3</v>
      </c>
      <c r="BA3881" s="493" t="n">
        <v>1113.34</v>
      </c>
      <c r="BB3881" s="493" t="n">
        <v>5730.3</v>
      </c>
      <c r="BC3881" s="493" t="n">
        <v>20384.4</v>
      </c>
      <c r="BD3881" s="493" t="n">
        <v>458.1</v>
      </c>
      <c r="BE3881" s="493" t="n">
        <v>7204.5</v>
      </c>
      <c r="BF3881" s="493" t="n">
        <v>0</v>
      </c>
      <c r="BG3881" s="493" t="n">
        <v>6183.9</v>
      </c>
      <c r="BH3881" s="493" t="n">
        <v>0</v>
      </c>
      <c r="BI3881" s="493" t="n">
        <v>0</v>
      </c>
      <c r="BJ3881" s="493" t="n">
        <v>0</v>
      </c>
      <c r="BK3881" s="493" t="n">
        <v>0</v>
      </c>
      <c r="BL3881" s="493" t="n">
        <v>0</v>
      </c>
      <c r="BM3881" s="493" t="n">
        <v>0</v>
      </c>
      <c r="BN3881" s="493" t="n">
        <v>0</v>
      </c>
      <c r="BO3881" s="493" t="n">
        <v>0</v>
      </c>
      <c r="BP3881" s="493" t="n">
        <v>0</v>
      </c>
      <c r="BQ3881" s="493" t="n">
        <v>0</v>
      </c>
      <c r="BR3881" s="493" t="n">
        <v>0</v>
      </c>
      <c r="BS3881" s="493" t="n">
        <v>0</v>
      </c>
      <c r="BT3881" s="493" t="n">
        <v>0</v>
      </c>
      <c r="BU3881" s="493" t="n">
        <v>0</v>
      </c>
      <c r="BV3881" s="493" t="n">
        <v>0</v>
      </c>
      <c r="BW3881" s="493" t="n">
        <v>0</v>
      </c>
    </row>
    <row r="3882">
      <c r="A3882" t="inlineStr">
        <is>
          <t>[C9D3] Angiotensin-II 길항제 칼슘길항제 복합제</t>
        </is>
      </c>
      <c r="B3882" t="inlineStr">
        <is>
          <t>일동제약</t>
        </is>
      </c>
      <c r="C3882" t="inlineStr">
        <is>
          <t>바이포지</t>
        </is>
      </c>
      <c r="D3882" t="inlineStr">
        <is>
          <t>일동제약</t>
        </is>
      </c>
      <c r="E3882" t="inlineStr">
        <is>
          <t>amlodipine besylate,  valsartan</t>
        </is>
      </c>
      <c r="F3882" t="inlineStr">
        <is>
          <t>상급종합병원</t>
        </is>
      </c>
      <c r="G3882" t="inlineStr">
        <is>
          <t>Generic</t>
        </is>
      </c>
      <c r="H3882" s="493" t="n">
        <v>20325.39</v>
      </c>
      <c r="I3882" s="493" t="n">
        <v>14553.76</v>
      </c>
      <c r="J3882" s="493" t="n">
        <v>18003.75</v>
      </c>
      <c r="K3882" s="493" t="n">
        <v>12424.16</v>
      </c>
      <c r="L3882" s="493" t="n">
        <v>17415.39</v>
      </c>
      <c r="M3882" s="493" t="n">
        <v>14241.85</v>
      </c>
      <c r="N3882" s="493" t="n">
        <v>20089.82</v>
      </c>
      <c r="O3882" s="493" t="n">
        <v>17351.47</v>
      </c>
      <c r="P3882" s="493" t="n">
        <v>10439.44</v>
      </c>
      <c r="Q3882" s="493" t="n">
        <v>17243.1</v>
      </c>
      <c r="R3882" s="493" t="n">
        <v>15610.81</v>
      </c>
      <c r="S3882" s="493" t="n">
        <v>15336.74</v>
      </c>
      <c r="T3882" s="493" t="n">
        <v>24612.89</v>
      </c>
      <c r="U3882" s="493" t="n">
        <v>17615.73</v>
      </c>
      <c r="V3882" s="493" t="n">
        <v>12765.9</v>
      </c>
      <c r="W3882" s="493" t="n">
        <v>8130.63</v>
      </c>
      <c r="X3882" s="493" t="n">
        <v>11754.25</v>
      </c>
      <c r="Y3882" s="493" t="n">
        <v>12273.95</v>
      </c>
      <c r="Z3882" s="493" t="n">
        <v>13623.45</v>
      </c>
      <c r="AA3882" s="493" t="n">
        <v>19305.24</v>
      </c>
      <c r="AB3882" s="493" t="n">
        <v>11499.99</v>
      </c>
      <c r="AC3882" s="493" t="n">
        <v>16867.95</v>
      </c>
      <c r="AD3882" s="493" t="n">
        <v>19371.11</v>
      </c>
      <c r="AE3882" s="493" t="n">
        <v>16562.8</v>
      </c>
      <c r="AF3882" s="493" t="n">
        <v>12122.2</v>
      </c>
      <c r="AG3882" s="493" t="n">
        <v>31613.93</v>
      </c>
      <c r="AH3882" s="493" t="n">
        <v>15795.76</v>
      </c>
      <c r="AI3882" s="493" t="n">
        <v>13946.94</v>
      </c>
      <c r="AJ3882" s="493" t="n">
        <v>23429.67</v>
      </c>
      <c r="AK3882" s="493" t="n">
        <v>15549.55</v>
      </c>
      <c r="AL3882" s="493" t="n">
        <v>14220.19</v>
      </c>
      <c r="AM3882" s="493" t="n">
        <v>13725.8</v>
      </c>
      <c r="AN3882" s="493" t="n">
        <v>6136.92</v>
      </c>
      <c r="AO3882" s="493" t="n">
        <v>9447.530000000001</v>
      </c>
      <c r="AP3882" s="493" t="n">
        <v>14171.58</v>
      </c>
      <c r="AQ3882" s="493" t="n">
        <v>11349.85</v>
      </c>
      <c r="AR3882" s="493" t="n">
        <v>24455.51</v>
      </c>
      <c r="AS3882" s="493" t="n">
        <v>20562.4</v>
      </c>
      <c r="AT3882" s="493" t="n">
        <v>20808.98</v>
      </c>
      <c r="AU3882" s="493" t="n">
        <v>29293.55</v>
      </c>
      <c r="AV3882" s="493" t="n">
        <v>23725.91</v>
      </c>
      <c r="AW3882" s="493" t="n">
        <v>21098.62</v>
      </c>
      <c r="AX3882" s="493" t="n">
        <v>27045.34</v>
      </c>
      <c r="AY3882" s="493" t="n">
        <v>26620.66</v>
      </c>
      <c r="AZ3882" s="493" t="n">
        <v>27613.46</v>
      </c>
      <c r="BA3882" s="493" t="n">
        <v>24681.39</v>
      </c>
      <c r="BB3882" s="493" t="n">
        <v>12379.45</v>
      </c>
      <c r="BC3882" s="493" t="n">
        <v>22975.8</v>
      </c>
      <c r="BD3882" s="493" t="n">
        <v>21704.85</v>
      </c>
      <c r="BE3882" s="493" t="n">
        <v>18365.07</v>
      </c>
      <c r="BF3882" s="493" t="n">
        <v>28572.63</v>
      </c>
      <c r="BG3882" s="493" t="n">
        <v>22832.48</v>
      </c>
      <c r="BH3882" s="493" t="n">
        <v>20119.05</v>
      </c>
      <c r="BI3882" s="493" t="n">
        <v>16217.16</v>
      </c>
      <c r="BJ3882" s="493" t="n">
        <v>21202.28</v>
      </c>
      <c r="BK3882" s="493" t="n">
        <v>13474.83</v>
      </c>
      <c r="BL3882" s="493" t="n">
        <v>21503.1</v>
      </c>
      <c r="BM3882" s="493" t="n">
        <v>20981.29</v>
      </c>
      <c r="BN3882" s="493" t="n">
        <v>18392.39</v>
      </c>
      <c r="BO3882" s="493" t="n">
        <v>23090.13</v>
      </c>
      <c r="BP3882" s="493" t="n">
        <v>15888.81</v>
      </c>
      <c r="BQ3882" s="493" t="n">
        <v>19301.84</v>
      </c>
      <c r="BR3882" s="493" t="n">
        <v>14464.7</v>
      </c>
      <c r="BS3882" s="493" t="n">
        <v>20272.32</v>
      </c>
      <c r="BT3882" s="493" t="n">
        <v>11340.71</v>
      </c>
      <c r="BU3882" s="493" t="n">
        <v>24781.62</v>
      </c>
      <c r="BV3882" s="493" t="n">
        <v>15799.83</v>
      </c>
      <c r="BW3882" s="493" t="n">
        <v>17282.34</v>
      </c>
    </row>
    <row r="3883">
      <c r="A3883" t="inlineStr">
        <is>
          <t>[C9D3] Angiotensin-II 길항제 칼슘길항제 복합제</t>
        </is>
      </c>
      <c r="B3883" t="inlineStr">
        <is>
          <t>일동제약</t>
        </is>
      </c>
      <c r="C3883" t="inlineStr">
        <is>
          <t>바이포지</t>
        </is>
      </c>
      <c r="D3883" t="inlineStr">
        <is>
          <t>일동제약</t>
        </is>
      </c>
      <c r="E3883" t="inlineStr">
        <is>
          <t>amlodipine besylate,  valsartan</t>
        </is>
      </c>
      <c r="F3883" t="inlineStr">
        <is>
          <t>종합병원</t>
        </is>
      </c>
      <c r="G3883" t="inlineStr">
        <is>
          <t>Generic</t>
        </is>
      </c>
      <c r="H3883" s="493" t="n">
        <v>61596.1</v>
      </c>
      <c r="I3883" s="493" t="n">
        <v>61327.23</v>
      </c>
      <c r="J3883" s="493" t="n">
        <v>76205.63</v>
      </c>
      <c r="K3883" s="493" t="n">
        <v>70130.52</v>
      </c>
      <c r="L3883" s="493" t="n">
        <v>62510.29</v>
      </c>
      <c r="M3883" s="493" t="n">
        <v>62734.53</v>
      </c>
      <c r="N3883" s="493" t="n">
        <v>66834.2</v>
      </c>
      <c r="O3883" s="493" t="n">
        <v>63657.56</v>
      </c>
      <c r="P3883" s="493" t="n">
        <v>58116.31</v>
      </c>
      <c r="Q3883" s="493" t="n">
        <v>64060.1</v>
      </c>
      <c r="R3883" s="493" t="n">
        <v>68561.75999999999</v>
      </c>
      <c r="S3883" s="493" t="n">
        <v>69539.84</v>
      </c>
      <c r="T3883" s="493" t="n">
        <v>84294.62</v>
      </c>
      <c r="U3883" s="493" t="n">
        <v>50627.7</v>
      </c>
      <c r="V3883" s="493" t="n">
        <v>70733.73</v>
      </c>
      <c r="W3883" s="493" t="n">
        <v>67217.53999999999</v>
      </c>
      <c r="X3883" s="493" t="n">
        <v>60941.27</v>
      </c>
      <c r="Y3883" s="493" t="n">
        <v>66334.89</v>
      </c>
      <c r="Z3883" s="493" t="n">
        <v>80408.60000000001</v>
      </c>
      <c r="AA3883" s="493" t="n">
        <v>70356.34</v>
      </c>
      <c r="AB3883" s="493" t="n">
        <v>69885.03999999999</v>
      </c>
      <c r="AC3883" s="493" t="n">
        <v>65702.60000000001</v>
      </c>
      <c r="AD3883" s="493" t="n">
        <v>77988.36</v>
      </c>
      <c r="AE3883" s="493" t="n">
        <v>90276.5</v>
      </c>
      <c r="AF3883" s="493" t="n">
        <v>61630.43</v>
      </c>
      <c r="AG3883" s="493" t="n">
        <v>65585.55</v>
      </c>
      <c r="AH3883" s="493" t="n">
        <v>73704.72</v>
      </c>
      <c r="AI3883" s="493" t="n">
        <v>70227.22</v>
      </c>
      <c r="AJ3883" s="493" t="n">
        <v>71178.11</v>
      </c>
      <c r="AK3883" s="493" t="n">
        <v>72362.3</v>
      </c>
      <c r="AL3883" s="493" t="n">
        <v>76659.88</v>
      </c>
      <c r="AM3883" s="493" t="n">
        <v>76920.21000000001</v>
      </c>
      <c r="AN3883" s="493" t="n">
        <v>68849.64</v>
      </c>
      <c r="AO3883" s="493" t="n">
        <v>69853.46000000001</v>
      </c>
      <c r="AP3883" s="493" t="n">
        <v>72743.45</v>
      </c>
      <c r="AQ3883" s="493" t="n">
        <v>68178.37</v>
      </c>
      <c r="AR3883" s="493" t="n">
        <v>87676.09</v>
      </c>
      <c r="AS3883" s="493" t="n">
        <v>77614.2</v>
      </c>
      <c r="AT3883" s="493" t="n">
        <v>71610.09</v>
      </c>
      <c r="AU3883" s="493" t="n">
        <v>91927.45</v>
      </c>
      <c r="AV3883" s="493" t="n">
        <v>76192.64</v>
      </c>
      <c r="AW3883" s="493" t="n">
        <v>82187.22</v>
      </c>
      <c r="AX3883" s="493" t="n">
        <v>76686.57000000001</v>
      </c>
      <c r="AY3883" s="493" t="n">
        <v>73070.08</v>
      </c>
      <c r="AZ3883" s="493" t="n">
        <v>63982.29</v>
      </c>
      <c r="BA3883" s="493" t="n">
        <v>65044.9</v>
      </c>
      <c r="BB3883" s="493" t="n">
        <v>78425.02</v>
      </c>
      <c r="BC3883" s="493" t="n">
        <v>73888.77</v>
      </c>
      <c r="BD3883" s="493" t="n">
        <v>69338.31</v>
      </c>
      <c r="BE3883" s="493" t="n">
        <v>66130.25</v>
      </c>
      <c r="BF3883" s="493" t="n">
        <v>68384.66</v>
      </c>
      <c r="BG3883" s="493" t="n">
        <v>64164.2</v>
      </c>
      <c r="BH3883" s="493" t="n">
        <v>62325.2</v>
      </c>
      <c r="BI3883" s="493" t="n">
        <v>61784.91</v>
      </c>
      <c r="BJ3883" s="493" t="n">
        <v>73980.50999999999</v>
      </c>
      <c r="BK3883" s="493" t="n">
        <v>81363.25</v>
      </c>
      <c r="BL3883" s="493" t="n">
        <v>64367.87</v>
      </c>
      <c r="BM3883" s="493" t="n">
        <v>61328.65</v>
      </c>
      <c r="BN3883" s="493" t="n">
        <v>54936.15</v>
      </c>
      <c r="BO3883" s="493" t="n">
        <v>68009.45</v>
      </c>
      <c r="BP3883" s="493" t="n">
        <v>62021.29</v>
      </c>
      <c r="BQ3883" s="493" t="n">
        <v>51753.39</v>
      </c>
      <c r="BR3883" s="493" t="n">
        <v>58519.35</v>
      </c>
      <c r="BS3883" s="493" t="n">
        <v>65466.18</v>
      </c>
      <c r="BT3883" s="493" t="n">
        <v>65909.39999999999</v>
      </c>
      <c r="BU3883" s="493" t="n">
        <v>54966.58</v>
      </c>
      <c r="BV3883" s="493" t="n">
        <v>61170.82</v>
      </c>
      <c r="BW3883" s="493" t="n">
        <v>56946.49</v>
      </c>
    </row>
    <row r="3884">
      <c r="A3884" t="inlineStr">
        <is>
          <t>[C9D3] Angiotensin-II 길항제 칼슘길항제 복합제</t>
        </is>
      </c>
      <c r="B3884" t="inlineStr">
        <is>
          <t>일동제약</t>
        </is>
      </c>
      <c r="C3884" t="inlineStr">
        <is>
          <t>바이포지</t>
        </is>
      </c>
      <c r="D3884" t="inlineStr">
        <is>
          <t>일동제약</t>
        </is>
      </c>
      <c r="E3884" t="inlineStr">
        <is>
          <t>amlodipine besylate,  valsartan</t>
        </is>
      </c>
      <c r="F3884" t="inlineStr">
        <is>
          <t>병원</t>
        </is>
      </c>
      <c r="G3884" t="inlineStr">
        <is>
          <t>Generic</t>
        </is>
      </c>
      <c r="H3884" s="493" t="n">
        <v>16187.73</v>
      </c>
      <c r="I3884" s="493" t="n">
        <v>14306.46</v>
      </c>
      <c r="J3884" s="493" t="n">
        <v>17254.9</v>
      </c>
      <c r="K3884" s="493" t="n">
        <v>15626.1</v>
      </c>
      <c r="L3884" s="493" t="n">
        <v>13582.3</v>
      </c>
      <c r="M3884" s="493" t="n">
        <v>16757.86</v>
      </c>
      <c r="N3884" s="493" t="n">
        <v>16707.26</v>
      </c>
      <c r="O3884" s="493" t="n">
        <v>15235.1</v>
      </c>
      <c r="P3884" s="493" t="n">
        <v>16284.07</v>
      </c>
      <c r="Q3884" s="493" t="n">
        <v>18238.73</v>
      </c>
      <c r="R3884" s="493" t="n">
        <v>18072.93</v>
      </c>
      <c r="S3884" s="493" t="n">
        <v>15114.57</v>
      </c>
      <c r="T3884" s="493" t="n">
        <v>14042.2</v>
      </c>
      <c r="U3884" s="493" t="n">
        <v>21900.05</v>
      </c>
      <c r="V3884" s="493" t="n">
        <v>10941.4</v>
      </c>
      <c r="W3884" s="493" t="n">
        <v>18215.22</v>
      </c>
      <c r="X3884" s="493" t="n">
        <v>15500.48</v>
      </c>
      <c r="Y3884" s="493" t="n">
        <v>18751.72</v>
      </c>
      <c r="Z3884" s="493" t="n">
        <v>16827.54</v>
      </c>
      <c r="AA3884" s="493" t="n">
        <v>13294.57</v>
      </c>
      <c r="AB3884" s="493" t="n">
        <v>17545.12</v>
      </c>
      <c r="AC3884" s="493" t="n">
        <v>16091.1</v>
      </c>
      <c r="AD3884" s="493" t="n">
        <v>21396.26</v>
      </c>
      <c r="AE3884" s="493" t="n">
        <v>17023.1</v>
      </c>
      <c r="AF3884" s="493" t="n">
        <v>15769.92</v>
      </c>
      <c r="AG3884" s="493" t="n">
        <v>12644.02</v>
      </c>
      <c r="AH3884" s="493" t="n">
        <v>20550.69</v>
      </c>
      <c r="AI3884" s="493" t="n">
        <v>17163.07</v>
      </c>
      <c r="AJ3884" s="493" t="n">
        <v>16582.63</v>
      </c>
      <c r="AK3884" s="493" t="n">
        <v>21076.64</v>
      </c>
      <c r="AL3884" s="493" t="n">
        <v>15306.3</v>
      </c>
      <c r="AM3884" s="493" t="n">
        <v>18565.3</v>
      </c>
      <c r="AN3884" s="493" t="n">
        <v>16191.21</v>
      </c>
      <c r="AO3884" s="493" t="n">
        <v>21846.84</v>
      </c>
      <c r="AP3884" s="493" t="n">
        <v>11393.16</v>
      </c>
      <c r="AQ3884" s="493" t="n">
        <v>18277.3</v>
      </c>
      <c r="AR3884" s="493" t="n">
        <v>18346.04</v>
      </c>
      <c r="AS3884" s="493" t="n">
        <v>14251.44</v>
      </c>
      <c r="AT3884" s="493" t="n">
        <v>18197.52</v>
      </c>
      <c r="AU3884" s="493" t="n">
        <v>21818.3</v>
      </c>
      <c r="AV3884" s="493" t="n">
        <v>12996.88</v>
      </c>
      <c r="AW3884" s="493" t="n">
        <v>17727.34</v>
      </c>
      <c r="AX3884" s="493" t="n">
        <v>14232.38</v>
      </c>
      <c r="AY3884" s="493" t="n">
        <v>16143.27</v>
      </c>
      <c r="AZ3884" s="493" t="n">
        <v>14910.11</v>
      </c>
      <c r="BA3884" s="493" t="n">
        <v>16495.6</v>
      </c>
      <c r="BB3884" s="493" t="n">
        <v>15889.93</v>
      </c>
      <c r="BC3884" s="493" t="n">
        <v>13925.46</v>
      </c>
      <c r="BD3884" s="493" t="n">
        <v>15222.81</v>
      </c>
      <c r="BE3884" s="493" t="n">
        <v>20642.59</v>
      </c>
      <c r="BF3884" s="493" t="n">
        <v>19012.19</v>
      </c>
      <c r="BG3884" s="493" t="n">
        <v>23699.83</v>
      </c>
      <c r="BH3884" s="493" t="n">
        <v>25693.96</v>
      </c>
      <c r="BI3884" s="493" t="n">
        <v>21096.72</v>
      </c>
      <c r="BJ3884" s="493" t="n">
        <v>22558.1</v>
      </c>
      <c r="BK3884" s="493" t="n">
        <v>22594.48</v>
      </c>
      <c r="BL3884" s="493" t="n">
        <v>16831.15</v>
      </c>
      <c r="BM3884" s="493" t="n">
        <v>20486.11</v>
      </c>
      <c r="BN3884" s="493" t="n">
        <v>16367.63</v>
      </c>
      <c r="BO3884" s="493" t="n">
        <v>19006.6</v>
      </c>
      <c r="BP3884" s="493" t="n">
        <v>16031.68</v>
      </c>
      <c r="BQ3884" s="493" t="n">
        <v>10920.46</v>
      </c>
      <c r="BR3884" s="493" t="n">
        <v>8078.1</v>
      </c>
      <c r="BS3884" s="493" t="n">
        <v>11677.38</v>
      </c>
      <c r="BT3884" s="493" t="n">
        <v>6013.18</v>
      </c>
      <c r="BU3884" s="493" t="n">
        <v>11774.37</v>
      </c>
      <c r="BV3884" s="493" t="n">
        <v>10602.55</v>
      </c>
      <c r="BW3884" s="493" t="n">
        <v>15802.32</v>
      </c>
    </row>
    <row r="3885">
      <c r="A3885" t="inlineStr">
        <is>
          <t>[C9D3] Angiotensin-II 길항제 칼슘길항제 복합제</t>
        </is>
      </c>
      <c r="B3885" t="inlineStr">
        <is>
          <t>일동제약</t>
        </is>
      </c>
      <c r="C3885" t="inlineStr">
        <is>
          <t>바이포지</t>
        </is>
      </c>
      <c r="D3885" t="inlineStr">
        <is>
          <t>일동제약</t>
        </is>
      </c>
      <c r="E3885" t="inlineStr">
        <is>
          <t>amlodipine besylate,  valsartan</t>
        </is>
      </c>
      <c r="F3885" t="inlineStr">
        <is>
          <t>의원</t>
        </is>
      </c>
      <c r="G3885" t="inlineStr">
        <is>
          <t>Generic</t>
        </is>
      </c>
      <c r="H3885" s="493" t="n">
        <v>240270.77</v>
      </c>
      <c r="I3885" s="493" t="n">
        <v>222275.25</v>
      </c>
      <c r="J3885" s="493" t="n">
        <v>262814.33</v>
      </c>
      <c r="K3885" s="493" t="n">
        <v>237622.66</v>
      </c>
      <c r="L3885" s="493" t="n">
        <v>244960.7</v>
      </c>
      <c r="M3885" s="493" t="n">
        <v>230703.69</v>
      </c>
      <c r="N3885" s="493" t="n">
        <v>241569.74</v>
      </c>
      <c r="O3885" s="493" t="n">
        <v>241917.92</v>
      </c>
      <c r="P3885" s="493" t="n">
        <v>234856.38</v>
      </c>
      <c r="Q3885" s="493" t="n">
        <v>223699.2</v>
      </c>
      <c r="R3885" s="493" t="n">
        <v>234926.87</v>
      </c>
      <c r="S3885" s="493" t="n">
        <v>236179.13</v>
      </c>
      <c r="T3885" s="493" t="n">
        <v>227201.98</v>
      </c>
      <c r="U3885" s="493" t="n">
        <v>202048.38</v>
      </c>
      <c r="V3885" s="493" t="n">
        <v>232947.91</v>
      </c>
      <c r="W3885" s="493" t="n">
        <v>200323.63</v>
      </c>
      <c r="X3885" s="493" t="n">
        <v>227099.17</v>
      </c>
      <c r="Y3885" s="493" t="n">
        <v>209911.55</v>
      </c>
      <c r="Z3885" s="493" t="n">
        <v>210324.15</v>
      </c>
      <c r="AA3885" s="493" t="n">
        <v>226655.85</v>
      </c>
      <c r="AB3885" s="493" t="n">
        <v>218100.11</v>
      </c>
      <c r="AC3885" s="493" t="n">
        <v>223746.19</v>
      </c>
      <c r="AD3885" s="493" t="n">
        <v>213522.71</v>
      </c>
      <c r="AE3885" s="493" t="n">
        <v>225659</v>
      </c>
      <c r="AF3885" s="493" t="n">
        <v>206620.01</v>
      </c>
      <c r="AG3885" s="493" t="n">
        <v>202608.55</v>
      </c>
      <c r="AH3885" s="493" t="n">
        <v>220532.96</v>
      </c>
      <c r="AI3885" s="493" t="n">
        <v>207731.34</v>
      </c>
      <c r="AJ3885" s="493" t="n">
        <v>216390.8</v>
      </c>
      <c r="AK3885" s="493" t="n">
        <v>206560.32</v>
      </c>
      <c r="AL3885" s="493" t="n">
        <v>215811.28</v>
      </c>
      <c r="AM3885" s="493" t="n">
        <v>202072.54</v>
      </c>
      <c r="AN3885" s="493" t="n">
        <v>194709.54</v>
      </c>
      <c r="AO3885" s="493" t="n">
        <v>208837.23</v>
      </c>
      <c r="AP3885" s="493" t="n">
        <v>182330.53</v>
      </c>
      <c r="AQ3885" s="493" t="n">
        <v>183479.76</v>
      </c>
      <c r="AR3885" s="493" t="n">
        <v>184176.19</v>
      </c>
      <c r="AS3885" s="493" t="n">
        <v>170231.32</v>
      </c>
      <c r="AT3885" s="493" t="n">
        <v>170414.39</v>
      </c>
      <c r="AU3885" s="493" t="n">
        <v>175693.42</v>
      </c>
      <c r="AV3885" s="493" t="n">
        <v>175143.93</v>
      </c>
      <c r="AW3885" s="493" t="n">
        <v>167621.94</v>
      </c>
      <c r="AX3885" s="493" t="n">
        <v>169522.93</v>
      </c>
      <c r="AY3885" s="493" t="n">
        <v>175934.3</v>
      </c>
      <c r="AZ3885" s="493" t="n">
        <v>163802</v>
      </c>
      <c r="BA3885" s="493" t="n">
        <v>166939.63</v>
      </c>
      <c r="BB3885" s="493" t="n">
        <v>168079.34</v>
      </c>
      <c r="BC3885" s="493" t="n">
        <v>171317.19</v>
      </c>
      <c r="BD3885" s="493" t="n">
        <v>154751.45</v>
      </c>
      <c r="BE3885" s="493" t="n">
        <v>150325.04</v>
      </c>
      <c r="BF3885" s="493" t="n">
        <v>144210.44</v>
      </c>
      <c r="BG3885" s="493" t="n">
        <v>144790.52</v>
      </c>
      <c r="BH3885" s="493" t="n">
        <v>152308.67</v>
      </c>
      <c r="BI3885" s="493" t="n">
        <v>138564.83</v>
      </c>
      <c r="BJ3885" s="493" t="n">
        <v>135691.34</v>
      </c>
      <c r="BK3885" s="493" t="n">
        <v>150173.46</v>
      </c>
      <c r="BL3885" s="493" t="n">
        <v>152966.66</v>
      </c>
      <c r="BM3885" s="493" t="n">
        <v>129460.42</v>
      </c>
      <c r="BN3885" s="493" t="n">
        <v>125720.92</v>
      </c>
      <c r="BO3885" s="493" t="n">
        <v>150951.14</v>
      </c>
      <c r="BP3885" s="493" t="n">
        <v>131605.54</v>
      </c>
      <c r="BQ3885" s="493" t="n">
        <v>124310.99</v>
      </c>
      <c r="BR3885" s="493" t="n">
        <v>133933.32</v>
      </c>
      <c r="BS3885" s="493" t="n">
        <v>134155.05</v>
      </c>
      <c r="BT3885" s="493" t="n">
        <v>135375.08</v>
      </c>
      <c r="BU3885" s="493" t="n">
        <v>141406.88</v>
      </c>
      <c r="BV3885" s="493" t="n">
        <v>136335.44</v>
      </c>
      <c r="BW3885" s="493" t="n">
        <v>137638.59</v>
      </c>
    </row>
    <row r="3886">
      <c r="A3886" t="inlineStr">
        <is>
          <t>[C9D3] Angiotensin-II 길항제 칼슘길항제 복합제</t>
        </is>
      </c>
      <c r="B3886" t="inlineStr">
        <is>
          <t>일동제약</t>
        </is>
      </c>
      <c r="C3886" t="inlineStr">
        <is>
          <t>바이포지</t>
        </is>
      </c>
      <c r="D3886" t="inlineStr">
        <is>
          <t>일동제약</t>
        </is>
      </c>
      <c r="E3886" t="inlineStr">
        <is>
          <t>amlodipine besylate,  valsartan</t>
        </is>
      </c>
      <c r="F3886" t="inlineStr">
        <is>
          <t>보건소</t>
        </is>
      </c>
      <c r="G3886" t="inlineStr">
        <is>
          <t>Generic</t>
        </is>
      </c>
      <c r="H3886" s="493" t="n">
        <v>11796.3</v>
      </c>
      <c r="I3886" s="493" t="n">
        <v>6362.52</v>
      </c>
      <c r="J3886" s="493" t="n">
        <v>11861.78</v>
      </c>
      <c r="K3886" s="493" t="n">
        <v>7530</v>
      </c>
      <c r="L3886" s="493" t="n">
        <v>20883.6</v>
      </c>
      <c r="M3886" s="493" t="n">
        <v>11457.3</v>
      </c>
      <c r="N3886" s="493" t="n">
        <v>19240.2</v>
      </c>
      <c r="O3886" s="493" t="n">
        <v>10263.3</v>
      </c>
      <c r="P3886" s="493" t="n">
        <v>11238</v>
      </c>
      <c r="Q3886" s="493" t="n">
        <v>9146.4</v>
      </c>
      <c r="R3886" s="493" t="n">
        <v>16038.6</v>
      </c>
      <c r="S3886" s="493" t="n">
        <v>9474.6</v>
      </c>
      <c r="T3886" s="493" t="n">
        <v>10779.9</v>
      </c>
      <c r="U3886" s="493" t="n">
        <v>9966</v>
      </c>
      <c r="V3886" s="493" t="n">
        <v>6237.04</v>
      </c>
      <c r="W3886" s="493" t="n">
        <v>13030.8</v>
      </c>
      <c r="X3886" s="493" t="n">
        <v>7229.4</v>
      </c>
      <c r="Y3886" s="493" t="n">
        <v>10439.7</v>
      </c>
      <c r="Z3886" s="493" t="n">
        <v>8893.200000000001</v>
      </c>
      <c r="AA3886" s="493" t="n">
        <v>11846.7</v>
      </c>
      <c r="AB3886" s="493" t="n">
        <v>5873.55</v>
      </c>
      <c r="AC3886" s="493" t="n">
        <v>7591.65</v>
      </c>
      <c r="AD3886" s="493" t="n">
        <v>5462.1</v>
      </c>
      <c r="AE3886" s="493" t="n">
        <v>6301.2</v>
      </c>
      <c r="AF3886" s="493" t="n">
        <v>10051.2</v>
      </c>
      <c r="AG3886" s="493" t="n">
        <v>4796.4</v>
      </c>
      <c r="AH3886" s="493" t="n">
        <v>14035.3</v>
      </c>
      <c r="AI3886" s="493" t="n">
        <v>6684.9</v>
      </c>
      <c r="AJ3886" s="493" t="n">
        <v>11713.73</v>
      </c>
      <c r="AK3886" s="493" t="n">
        <v>7871.36</v>
      </c>
      <c r="AL3886" s="493" t="n">
        <v>11585.34</v>
      </c>
      <c r="AM3886" s="493" t="n">
        <v>7075.48</v>
      </c>
      <c r="AN3886" s="493" t="n">
        <v>12900.3</v>
      </c>
      <c r="AO3886" s="493" t="n">
        <v>5646</v>
      </c>
      <c r="AP3886" s="493" t="n">
        <v>12576.9</v>
      </c>
      <c r="AQ3886" s="493" t="n">
        <v>5897.4</v>
      </c>
      <c r="AR3886" s="493" t="n">
        <v>10515.3</v>
      </c>
      <c r="AS3886" s="493" t="n">
        <v>7291.5</v>
      </c>
      <c r="AT3886" s="493" t="n">
        <v>21104.1</v>
      </c>
      <c r="AU3886" s="493" t="n">
        <v>5554.5</v>
      </c>
      <c r="AV3886" s="493" t="n">
        <v>8486.700000000001</v>
      </c>
      <c r="AW3886" s="493" t="n">
        <v>5709.6</v>
      </c>
      <c r="AX3886" s="493" t="n">
        <v>5394</v>
      </c>
      <c r="AY3886" s="493" t="n">
        <v>5244.9</v>
      </c>
      <c r="AZ3886" s="493" t="n">
        <v>5847.3</v>
      </c>
      <c r="BA3886" s="493" t="n">
        <v>4494</v>
      </c>
      <c r="BB3886" s="493" t="n">
        <v>3619.2</v>
      </c>
      <c r="BC3886" s="493" t="n">
        <v>6690.3</v>
      </c>
      <c r="BD3886" s="493" t="n">
        <v>2685.6</v>
      </c>
      <c r="BE3886" s="493" t="n">
        <v>5040.3</v>
      </c>
      <c r="BF3886" s="493" t="n">
        <v>2838.3</v>
      </c>
      <c r="BG3886" s="493" t="n">
        <v>6112.5</v>
      </c>
      <c r="BH3886" s="493" t="n">
        <v>2902.65</v>
      </c>
      <c r="BI3886" s="493" t="n">
        <v>4782.56</v>
      </c>
      <c r="BJ3886" s="493" t="n">
        <v>3041.1</v>
      </c>
      <c r="BK3886" s="493" t="n">
        <v>4048.62</v>
      </c>
      <c r="BL3886" s="493" t="n">
        <v>4871.7</v>
      </c>
      <c r="BM3886" s="493" t="n">
        <v>2593.8</v>
      </c>
      <c r="BN3886" s="493" t="n">
        <v>4203.6</v>
      </c>
      <c r="BO3886" s="493" t="n">
        <v>3194.1</v>
      </c>
      <c r="BP3886" s="493" t="n">
        <v>7188.3</v>
      </c>
      <c r="BQ3886" s="493" t="n">
        <v>4295.4</v>
      </c>
      <c r="BR3886" s="493" t="n">
        <v>3788.49</v>
      </c>
      <c r="BS3886" s="493" t="n">
        <v>3217.2</v>
      </c>
      <c r="BT3886" s="493" t="n">
        <v>3209.7</v>
      </c>
      <c r="BU3886" s="493" t="n">
        <v>4863.9</v>
      </c>
      <c r="BV3886" s="493" t="n">
        <v>4414.2</v>
      </c>
      <c r="BW3886" s="493" t="n">
        <v>3624.8</v>
      </c>
    </row>
    <row r="3887">
      <c r="A3887" t="inlineStr">
        <is>
          <t>[C9D3] Angiotensin-II 길항제 칼슘길항제 복합제</t>
        </is>
      </c>
      <c r="B3887" t="inlineStr">
        <is>
          <t>일동제약</t>
        </is>
      </c>
      <c r="C3887" t="inlineStr">
        <is>
          <t>바이포지</t>
        </is>
      </c>
      <c r="D3887" t="inlineStr">
        <is>
          <t>일동제약</t>
        </is>
      </c>
      <c r="E3887" t="inlineStr">
        <is>
          <t>amlodipine besylate,  valsartan</t>
        </is>
      </c>
      <c r="F3887" t="inlineStr">
        <is>
          <t>기타(치과의원, 치과병원 등)</t>
        </is>
      </c>
      <c r="G3887" t="inlineStr">
        <is>
          <t>Generic</t>
        </is>
      </c>
      <c r="H3887" s="493" t="n">
        <v>0</v>
      </c>
      <c r="I3887" s="493" t="n">
        <v>0</v>
      </c>
      <c r="J3887" s="493" t="n">
        <v>700.12</v>
      </c>
      <c r="K3887" s="493" t="n">
        <v>0</v>
      </c>
      <c r="L3887" s="493" t="n">
        <v>144.6</v>
      </c>
      <c r="M3887" s="493" t="n">
        <v>163.2</v>
      </c>
      <c r="N3887" s="493" t="n">
        <v>0</v>
      </c>
      <c r="O3887" s="493" t="n">
        <v>0</v>
      </c>
      <c r="P3887" s="493" t="n">
        <v>144</v>
      </c>
      <c r="Q3887" s="493" t="n">
        <v>0</v>
      </c>
      <c r="R3887" s="493" t="n">
        <v>136.2</v>
      </c>
      <c r="S3887" s="493" t="n">
        <v>0</v>
      </c>
      <c r="T3887" s="493" t="n">
        <v>133.8</v>
      </c>
      <c r="U3887" s="493" t="n">
        <v>0</v>
      </c>
      <c r="V3887" s="493" t="n">
        <v>135.6</v>
      </c>
      <c r="W3887" s="493" t="n">
        <v>0</v>
      </c>
      <c r="X3887" s="493" t="n">
        <v>282</v>
      </c>
      <c r="Y3887" s="493" t="n">
        <v>207</v>
      </c>
      <c r="Z3887" s="493" t="n">
        <v>166.6</v>
      </c>
      <c r="AA3887" s="493" t="n">
        <v>504</v>
      </c>
      <c r="AB3887" s="493" t="n">
        <v>69.90000000000001</v>
      </c>
      <c r="AC3887" s="493" t="n">
        <v>286.8</v>
      </c>
      <c r="AD3887" s="493" t="n">
        <v>70.2</v>
      </c>
      <c r="AE3887" s="493" t="n">
        <v>212.4</v>
      </c>
      <c r="AF3887" s="493" t="n">
        <v>68.40000000000001</v>
      </c>
      <c r="AG3887" s="493" t="n">
        <v>262.8</v>
      </c>
      <c r="AH3887" s="493" t="n">
        <v>270</v>
      </c>
      <c r="AI3887" s="493" t="n">
        <v>63</v>
      </c>
      <c r="AJ3887" s="493" t="n">
        <v>65.09999999999999</v>
      </c>
      <c r="AK3887" s="493" t="n">
        <v>64.5</v>
      </c>
      <c r="AL3887" s="493" t="n">
        <v>61.2</v>
      </c>
      <c r="AM3887" s="493" t="n">
        <v>70.5</v>
      </c>
      <c r="AN3887" s="493" t="n">
        <v>67.8</v>
      </c>
      <c r="AO3887" s="493" t="n">
        <v>67.8</v>
      </c>
      <c r="AP3887" s="493" t="n">
        <v>69</v>
      </c>
      <c r="AQ3887" s="493" t="n">
        <v>69.3</v>
      </c>
      <c r="AR3887" s="493" t="n">
        <v>76.8</v>
      </c>
      <c r="AS3887" s="493" t="n">
        <v>73.5</v>
      </c>
      <c r="AT3887" s="493" t="n">
        <v>71.09999999999999</v>
      </c>
      <c r="AU3887" s="493" t="n">
        <v>73.2</v>
      </c>
      <c r="AV3887" s="493" t="n">
        <v>76.8</v>
      </c>
      <c r="AW3887" s="493" t="n">
        <v>77.09999999999999</v>
      </c>
      <c r="AX3887" s="493" t="n">
        <v>75.90000000000001</v>
      </c>
      <c r="AY3887" s="493" t="n">
        <v>76.8</v>
      </c>
      <c r="AZ3887" s="493" t="n">
        <v>80.40000000000001</v>
      </c>
      <c r="BA3887" s="493" t="n">
        <v>78</v>
      </c>
      <c r="BB3887" s="493" t="n">
        <v>81</v>
      </c>
      <c r="BC3887" s="493" t="n">
        <v>77.09999999999999</v>
      </c>
      <c r="BD3887" s="493" t="n">
        <v>0</v>
      </c>
      <c r="BE3887" s="493" t="n">
        <v>81.3</v>
      </c>
      <c r="BF3887" s="493" t="n">
        <v>0</v>
      </c>
      <c r="BG3887" s="493" t="n">
        <v>0</v>
      </c>
      <c r="BH3887" s="493" t="n">
        <v>0</v>
      </c>
      <c r="BI3887" s="493" t="n">
        <v>0</v>
      </c>
      <c r="BJ3887" s="493" t="n">
        <v>0</v>
      </c>
      <c r="BK3887" s="493" t="n">
        <v>0</v>
      </c>
      <c r="BL3887" s="493" t="n">
        <v>0</v>
      </c>
      <c r="BM3887" s="493" t="n">
        <v>0</v>
      </c>
      <c r="BN3887" s="493" t="n">
        <v>0</v>
      </c>
      <c r="BO3887" s="493" t="n">
        <v>0</v>
      </c>
      <c r="BP3887" s="493" t="n">
        <v>0</v>
      </c>
      <c r="BQ3887" s="493" t="n">
        <v>0</v>
      </c>
      <c r="BR3887" s="493" t="n">
        <v>0</v>
      </c>
      <c r="BS3887" s="493" t="n">
        <v>0</v>
      </c>
      <c r="BT3887" s="493" t="n">
        <v>0</v>
      </c>
      <c r="BU3887" s="493" t="n">
        <v>0</v>
      </c>
      <c r="BV3887" s="493" t="n">
        <v>0</v>
      </c>
      <c r="BW3887" s="493" t="n">
        <v>0</v>
      </c>
    </row>
    <row r="3888">
      <c r="A3888" t="inlineStr">
        <is>
          <t>[C9D3] Angiotensin-II 길항제 칼슘길항제 복합제</t>
        </is>
      </c>
      <c r="B3888" t="inlineStr">
        <is>
          <t>일동제약</t>
        </is>
      </c>
      <c r="C3888" t="inlineStr">
        <is>
          <t>투탑스</t>
        </is>
      </c>
      <c r="D3888" t="inlineStr">
        <is>
          <t>일동제약</t>
        </is>
      </c>
      <c r="E3888" t="inlineStr">
        <is>
          <t>amlodipine besylate  ( as amlodipine),  telmisartan</t>
        </is>
      </c>
      <c r="F3888" t="inlineStr">
        <is>
          <t>상급종합병원</t>
        </is>
      </c>
      <c r="G3888" t="inlineStr">
        <is>
          <t>Generic</t>
        </is>
      </c>
      <c r="H3888" s="493" t="n">
        <v>0</v>
      </c>
      <c r="I3888" s="493" t="n">
        <v>0</v>
      </c>
      <c r="J3888" s="493" t="n">
        <v>0</v>
      </c>
      <c r="K3888" s="493" t="n">
        <v>0</v>
      </c>
      <c r="L3888" s="493" t="n">
        <v>0</v>
      </c>
      <c r="M3888" s="493" t="n">
        <v>0</v>
      </c>
      <c r="N3888" s="493" t="n">
        <v>0</v>
      </c>
      <c r="O3888" s="493" t="n">
        <v>0</v>
      </c>
      <c r="P3888" s="493" t="n">
        <v>0</v>
      </c>
      <c r="Q3888" s="493" t="n">
        <v>0</v>
      </c>
      <c r="R3888" s="493" t="n">
        <v>0</v>
      </c>
      <c r="S3888" s="493" t="n">
        <v>0</v>
      </c>
      <c r="T3888" s="493" t="n">
        <v>0</v>
      </c>
      <c r="U3888" s="493" t="n">
        <v>0</v>
      </c>
      <c r="V3888" s="493" t="n">
        <v>0</v>
      </c>
      <c r="W3888" s="493" t="n">
        <v>0</v>
      </c>
      <c r="X3888" s="493" t="n">
        <v>0</v>
      </c>
      <c r="Y3888" s="493" t="n">
        <v>0</v>
      </c>
      <c r="Z3888" s="493" t="n">
        <v>0</v>
      </c>
      <c r="AA3888" s="493" t="n">
        <v>0</v>
      </c>
      <c r="AB3888" s="493" t="n">
        <v>0</v>
      </c>
      <c r="AC3888" s="493" t="n">
        <v>0</v>
      </c>
      <c r="AD3888" s="493" t="n">
        <v>0</v>
      </c>
      <c r="AE3888" s="493" t="n">
        <v>0</v>
      </c>
      <c r="AF3888" s="493" t="n">
        <v>0</v>
      </c>
      <c r="AG3888" s="493" t="n">
        <v>0</v>
      </c>
      <c r="AH3888" s="493" t="n">
        <v>0</v>
      </c>
      <c r="AI3888" s="493" t="n">
        <v>0</v>
      </c>
      <c r="AJ3888" s="493" t="n">
        <v>0</v>
      </c>
      <c r="AK3888" s="493" t="n">
        <v>0</v>
      </c>
      <c r="AL3888" s="493" t="n">
        <v>0</v>
      </c>
      <c r="AM3888" s="493" t="n">
        <v>0</v>
      </c>
      <c r="AN3888" s="493" t="n">
        <v>0</v>
      </c>
      <c r="AO3888" s="493" t="n">
        <v>0</v>
      </c>
      <c r="AP3888" s="493" t="n">
        <v>0</v>
      </c>
      <c r="AQ3888" s="493" t="n">
        <v>0</v>
      </c>
      <c r="AR3888" s="493" t="n">
        <v>0</v>
      </c>
      <c r="AS3888" s="493" t="n">
        <v>0</v>
      </c>
      <c r="AT3888" s="493" t="n">
        <v>0</v>
      </c>
      <c r="AU3888" s="493" t="n">
        <v>0</v>
      </c>
      <c r="AV3888" s="493" t="n">
        <v>0</v>
      </c>
      <c r="AW3888" s="493" t="n">
        <v>0</v>
      </c>
      <c r="AX3888" s="493" t="n">
        <v>0</v>
      </c>
      <c r="AY3888" s="493" t="n">
        <v>0</v>
      </c>
      <c r="AZ3888" s="493" t="n">
        <v>0</v>
      </c>
      <c r="BA3888" s="493" t="n">
        <v>0</v>
      </c>
      <c r="BB3888" s="493" t="n">
        <v>0</v>
      </c>
      <c r="BC3888" s="493" t="n">
        <v>0</v>
      </c>
      <c r="BD3888" s="493" t="n">
        <v>0</v>
      </c>
      <c r="BE3888" s="493" t="n">
        <v>0</v>
      </c>
      <c r="BF3888" s="493" t="n">
        <v>0</v>
      </c>
      <c r="BG3888" s="493" t="n">
        <v>0</v>
      </c>
      <c r="BH3888" s="493" t="n">
        <v>0</v>
      </c>
      <c r="BI3888" s="493" t="n">
        <v>0</v>
      </c>
      <c r="BJ3888" s="493" t="n">
        <v>0</v>
      </c>
      <c r="BK3888" s="493" t="n">
        <v>0</v>
      </c>
      <c r="BL3888" s="493" t="n">
        <v>0</v>
      </c>
      <c r="BM3888" s="493" t="n">
        <v>0</v>
      </c>
      <c r="BN3888" s="493" t="n">
        <v>0</v>
      </c>
      <c r="BO3888" s="493" t="n">
        <v>0</v>
      </c>
      <c r="BP3888" s="493" t="n">
        <v>0</v>
      </c>
      <c r="BQ3888" s="493" t="n">
        <v>0</v>
      </c>
      <c r="BR3888" s="493" t="n">
        <v>0</v>
      </c>
      <c r="BS3888" s="493" t="n">
        <v>0</v>
      </c>
      <c r="BT3888" s="493" t="n">
        <v>0</v>
      </c>
      <c r="BU3888" s="493" t="n">
        <v>255.6</v>
      </c>
      <c r="BV3888" s="493" t="n">
        <v>0</v>
      </c>
      <c r="BW3888" s="493" t="n">
        <v>0</v>
      </c>
    </row>
    <row r="3889">
      <c r="A3889" t="inlineStr">
        <is>
          <t>[C9D3] Angiotensin-II 길항제 칼슘길항제 복합제</t>
        </is>
      </c>
      <c r="B3889" t="inlineStr">
        <is>
          <t>일동제약</t>
        </is>
      </c>
      <c r="C3889" t="inlineStr">
        <is>
          <t>투탑스</t>
        </is>
      </c>
      <c r="D3889" t="inlineStr">
        <is>
          <t>일동제약</t>
        </is>
      </c>
      <c r="E3889" t="inlineStr">
        <is>
          <t>amlodipine besylate  ( as amlodipine),  telmisartan</t>
        </is>
      </c>
      <c r="F3889" t="inlineStr">
        <is>
          <t>종합병원</t>
        </is>
      </c>
      <c r="G3889" t="inlineStr">
        <is>
          <t>Generic</t>
        </is>
      </c>
      <c r="H3889" s="493" t="n">
        <v>0</v>
      </c>
      <c r="I3889" s="493" t="n">
        <v>0</v>
      </c>
      <c r="J3889" s="493" t="n">
        <v>0</v>
      </c>
      <c r="K3889" s="493" t="n">
        <v>0</v>
      </c>
      <c r="L3889" s="493" t="n">
        <v>0</v>
      </c>
      <c r="M3889" s="493" t="n">
        <v>0</v>
      </c>
      <c r="N3889" s="493" t="n">
        <v>0</v>
      </c>
      <c r="O3889" s="493" t="n">
        <v>0</v>
      </c>
      <c r="P3889" s="493" t="n">
        <v>0</v>
      </c>
      <c r="Q3889" s="493" t="n">
        <v>0</v>
      </c>
      <c r="R3889" s="493" t="n">
        <v>0</v>
      </c>
      <c r="S3889" s="493" t="n">
        <v>0</v>
      </c>
      <c r="T3889" s="493" t="n">
        <v>0</v>
      </c>
      <c r="U3889" s="493" t="n">
        <v>0</v>
      </c>
      <c r="V3889" s="493" t="n">
        <v>0</v>
      </c>
      <c r="W3889" s="493" t="n">
        <v>0</v>
      </c>
      <c r="X3889" s="493" t="n">
        <v>0</v>
      </c>
      <c r="Y3889" s="493" t="n">
        <v>0</v>
      </c>
      <c r="Z3889" s="493" t="n">
        <v>0</v>
      </c>
      <c r="AA3889" s="493" t="n">
        <v>0</v>
      </c>
      <c r="AB3889" s="493" t="n">
        <v>0</v>
      </c>
      <c r="AC3889" s="493" t="n">
        <v>0</v>
      </c>
      <c r="AD3889" s="493" t="n">
        <v>0</v>
      </c>
      <c r="AE3889" s="493" t="n">
        <v>0</v>
      </c>
      <c r="AF3889" s="493" t="n">
        <v>0</v>
      </c>
      <c r="AG3889" s="493" t="n">
        <v>0</v>
      </c>
      <c r="AH3889" s="493" t="n">
        <v>0</v>
      </c>
      <c r="AI3889" s="493" t="n">
        <v>0</v>
      </c>
      <c r="AJ3889" s="493" t="n">
        <v>0</v>
      </c>
      <c r="AK3889" s="493" t="n">
        <v>0</v>
      </c>
      <c r="AL3889" s="493" t="n">
        <v>0</v>
      </c>
      <c r="AM3889" s="493" t="n">
        <v>0</v>
      </c>
      <c r="AN3889" s="493" t="n">
        <v>0</v>
      </c>
      <c r="AO3889" s="493" t="n">
        <v>0</v>
      </c>
      <c r="AP3889" s="493" t="n">
        <v>0</v>
      </c>
      <c r="AQ3889" s="493" t="n">
        <v>0</v>
      </c>
      <c r="AR3889" s="493" t="n">
        <v>0</v>
      </c>
      <c r="AS3889" s="493" t="n">
        <v>0</v>
      </c>
      <c r="AT3889" s="493" t="n">
        <v>0</v>
      </c>
      <c r="AU3889" s="493" t="n">
        <v>0</v>
      </c>
      <c r="AV3889" s="493" t="n">
        <v>0</v>
      </c>
      <c r="AW3889" s="493" t="n">
        <v>0</v>
      </c>
      <c r="AX3889" s="493" t="n">
        <v>0</v>
      </c>
      <c r="AY3889" s="493" t="n">
        <v>0</v>
      </c>
      <c r="AZ3889" s="493" t="n">
        <v>0</v>
      </c>
      <c r="BA3889" s="493" t="n">
        <v>0</v>
      </c>
      <c r="BB3889" s="493" t="n">
        <v>0</v>
      </c>
      <c r="BC3889" s="493" t="n">
        <v>0</v>
      </c>
      <c r="BD3889" s="493" t="n">
        <v>0</v>
      </c>
      <c r="BE3889" s="493" t="n">
        <v>0</v>
      </c>
      <c r="BF3889" s="493" t="n">
        <v>0</v>
      </c>
      <c r="BG3889" s="493" t="n">
        <v>0</v>
      </c>
      <c r="BH3889" s="493" t="n">
        <v>0</v>
      </c>
      <c r="BI3889" s="493" t="n">
        <v>0</v>
      </c>
      <c r="BJ3889" s="493" t="n">
        <v>0</v>
      </c>
      <c r="BK3889" s="493" t="n">
        <v>0</v>
      </c>
      <c r="BL3889" s="493" t="n">
        <v>0</v>
      </c>
      <c r="BM3889" s="493" t="n">
        <v>0</v>
      </c>
      <c r="BN3889" s="493" t="n">
        <v>0</v>
      </c>
      <c r="BO3889" s="493" t="n">
        <v>0</v>
      </c>
      <c r="BP3889" s="493" t="n">
        <v>0</v>
      </c>
      <c r="BQ3889" s="493" t="n">
        <v>0</v>
      </c>
      <c r="BR3889" s="493" t="n">
        <v>0</v>
      </c>
      <c r="BS3889" s="493" t="n">
        <v>0</v>
      </c>
      <c r="BT3889" s="493" t="n">
        <v>0</v>
      </c>
      <c r="BU3889" s="493" t="n">
        <v>180.6</v>
      </c>
      <c r="BV3889" s="493" t="n">
        <v>162</v>
      </c>
      <c r="BW3889" s="493" t="n">
        <v>875.35</v>
      </c>
    </row>
    <row r="3890">
      <c r="A3890" t="inlineStr">
        <is>
          <t>[C9D3] Angiotensin-II 길항제 칼슘길항제 복합제</t>
        </is>
      </c>
      <c r="B3890" t="inlineStr">
        <is>
          <t>일동제약</t>
        </is>
      </c>
      <c r="C3890" t="inlineStr">
        <is>
          <t>투탑스</t>
        </is>
      </c>
      <c r="D3890" t="inlineStr">
        <is>
          <t>일동제약</t>
        </is>
      </c>
      <c r="E3890" t="inlineStr">
        <is>
          <t>amlodipine besylate  ( as amlodipine),  telmisartan</t>
        </is>
      </c>
      <c r="F3890" t="inlineStr">
        <is>
          <t>병원</t>
        </is>
      </c>
      <c r="G3890" t="inlineStr">
        <is>
          <t>Generic</t>
        </is>
      </c>
      <c r="H3890" s="493" t="n">
        <v>0</v>
      </c>
      <c r="I3890" s="493" t="n">
        <v>0</v>
      </c>
      <c r="J3890" s="493" t="n">
        <v>0</v>
      </c>
      <c r="K3890" s="493" t="n">
        <v>0</v>
      </c>
      <c r="L3890" s="493" t="n">
        <v>0</v>
      </c>
      <c r="M3890" s="493" t="n">
        <v>0</v>
      </c>
      <c r="N3890" s="493" t="n">
        <v>0</v>
      </c>
      <c r="O3890" s="493" t="n">
        <v>0</v>
      </c>
      <c r="P3890" s="493" t="n">
        <v>0</v>
      </c>
      <c r="Q3890" s="493" t="n">
        <v>0</v>
      </c>
      <c r="R3890" s="493" t="n">
        <v>0</v>
      </c>
      <c r="S3890" s="493" t="n">
        <v>0</v>
      </c>
      <c r="T3890" s="493" t="n">
        <v>0</v>
      </c>
      <c r="U3890" s="493" t="n">
        <v>0</v>
      </c>
      <c r="V3890" s="493" t="n">
        <v>0</v>
      </c>
      <c r="W3890" s="493" t="n">
        <v>0</v>
      </c>
      <c r="X3890" s="493" t="n">
        <v>0</v>
      </c>
      <c r="Y3890" s="493" t="n">
        <v>0</v>
      </c>
      <c r="Z3890" s="493" t="n">
        <v>0</v>
      </c>
      <c r="AA3890" s="493" t="n">
        <v>0</v>
      </c>
      <c r="AB3890" s="493" t="n">
        <v>0</v>
      </c>
      <c r="AC3890" s="493" t="n">
        <v>0</v>
      </c>
      <c r="AD3890" s="493" t="n">
        <v>0</v>
      </c>
      <c r="AE3890" s="493" t="n">
        <v>0</v>
      </c>
      <c r="AF3890" s="493" t="n">
        <v>0</v>
      </c>
      <c r="AG3890" s="493" t="n">
        <v>0</v>
      </c>
      <c r="AH3890" s="493" t="n">
        <v>0</v>
      </c>
      <c r="AI3890" s="493" t="n">
        <v>0</v>
      </c>
      <c r="AJ3890" s="493" t="n">
        <v>0</v>
      </c>
      <c r="AK3890" s="493" t="n">
        <v>0</v>
      </c>
      <c r="AL3890" s="493" t="n">
        <v>0</v>
      </c>
      <c r="AM3890" s="493" t="n">
        <v>0</v>
      </c>
      <c r="AN3890" s="493" t="n">
        <v>0</v>
      </c>
      <c r="AO3890" s="493" t="n">
        <v>0</v>
      </c>
      <c r="AP3890" s="493" t="n">
        <v>0</v>
      </c>
      <c r="AQ3890" s="493" t="n">
        <v>0</v>
      </c>
      <c r="AR3890" s="493" t="n">
        <v>0</v>
      </c>
      <c r="AS3890" s="493" t="n">
        <v>0</v>
      </c>
      <c r="AT3890" s="493" t="n">
        <v>0</v>
      </c>
      <c r="AU3890" s="493" t="n">
        <v>0</v>
      </c>
      <c r="AV3890" s="493" t="n">
        <v>0</v>
      </c>
      <c r="AW3890" s="493" t="n">
        <v>0</v>
      </c>
      <c r="AX3890" s="493" t="n">
        <v>0</v>
      </c>
      <c r="AY3890" s="493" t="n">
        <v>0</v>
      </c>
      <c r="AZ3890" s="493" t="n">
        <v>0</v>
      </c>
      <c r="BA3890" s="493" t="n">
        <v>0</v>
      </c>
      <c r="BB3890" s="493" t="n">
        <v>0</v>
      </c>
      <c r="BC3890" s="493" t="n">
        <v>0</v>
      </c>
      <c r="BD3890" s="493" t="n">
        <v>0</v>
      </c>
      <c r="BE3890" s="493" t="n">
        <v>0</v>
      </c>
      <c r="BF3890" s="493" t="n">
        <v>0</v>
      </c>
      <c r="BG3890" s="493" t="n">
        <v>0</v>
      </c>
      <c r="BH3890" s="493" t="n">
        <v>0</v>
      </c>
      <c r="BI3890" s="493" t="n">
        <v>0</v>
      </c>
      <c r="BJ3890" s="493" t="n">
        <v>0</v>
      </c>
      <c r="BK3890" s="493" t="n">
        <v>0</v>
      </c>
      <c r="BL3890" s="493" t="n">
        <v>0</v>
      </c>
      <c r="BM3890" s="493" t="n">
        <v>0</v>
      </c>
      <c r="BN3890" s="493" t="n">
        <v>0</v>
      </c>
      <c r="BO3890" s="493" t="n">
        <v>0</v>
      </c>
      <c r="BP3890" s="493" t="n">
        <v>0</v>
      </c>
      <c r="BQ3890" s="493" t="n">
        <v>0</v>
      </c>
      <c r="BR3890" s="493" t="n">
        <v>0</v>
      </c>
      <c r="BS3890" s="493" t="n">
        <v>0</v>
      </c>
      <c r="BT3890" s="493" t="n">
        <v>0</v>
      </c>
      <c r="BU3890" s="493" t="n">
        <v>2462.4</v>
      </c>
      <c r="BV3890" s="493" t="n">
        <v>2760.6</v>
      </c>
      <c r="BW3890" s="493" t="n">
        <v>2674.1</v>
      </c>
    </row>
    <row r="3891">
      <c r="A3891" t="inlineStr">
        <is>
          <t>[C9D3] Angiotensin-II 길항제 칼슘길항제 복합제</t>
        </is>
      </c>
      <c r="B3891" t="inlineStr">
        <is>
          <t>일동제약</t>
        </is>
      </c>
      <c r="C3891" t="inlineStr">
        <is>
          <t>투탑스</t>
        </is>
      </c>
      <c r="D3891" t="inlineStr">
        <is>
          <t>일동제약</t>
        </is>
      </c>
      <c r="E3891" t="inlineStr">
        <is>
          <t>amlodipine besylate  ( as amlodipine),  telmisartan</t>
        </is>
      </c>
      <c r="F3891" t="inlineStr">
        <is>
          <t>의원</t>
        </is>
      </c>
      <c r="G3891" t="inlineStr">
        <is>
          <t>Generic</t>
        </is>
      </c>
      <c r="H3891" s="493" t="n">
        <v>0</v>
      </c>
      <c r="I3891" s="493" t="n">
        <v>0</v>
      </c>
      <c r="J3891" s="493" t="n">
        <v>0</v>
      </c>
      <c r="K3891" s="493" t="n">
        <v>0</v>
      </c>
      <c r="L3891" s="493" t="n">
        <v>0</v>
      </c>
      <c r="M3891" s="493" t="n">
        <v>0</v>
      </c>
      <c r="N3891" s="493" t="n">
        <v>0</v>
      </c>
      <c r="O3891" s="493" t="n">
        <v>0</v>
      </c>
      <c r="P3891" s="493" t="n">
        <v>0</v>
      </c>
      <c r="Q3891" s="493" t="n">
        <v>0</v>
      </c>
      <c r="R3891" s="493" t="n">
        <v>0</v>
      </c>
      <c r="S3891" s="493" t="n">
        <v>0</v>
      </c>
      <c r="T3891" s="493" t="n">
        <v>0</v>
      </c>
      <c r="U3891" s="493" t="n">
        <v>0</v>
      </c>
      <c r="V3891" s="493" t="n">
        <v>0</v>
      </c>
      <c r="W3891" s="493" t="n">
        <v>0</v>
      </c>
      <c r="X3891" s="493" t="n">
        <v>0</v>
      </c>
      <c r="Y3891" s="493" t="n">
        <v>0</v>
      </c>
      <c r="Z3891" s="493" t="n">
        <v>0</v>
      </c>
      <c r="AA3891" s="493" t="n">
        <v>0</v>
      </c>
      <c r="AB3891" s="493" t="n">
        <v>0</v>
      </c>
      <c r="AC3891" s="493" t="n">
        <v>0</v>
      </c>
      <c r="AD3891" s="493" t="n">
        <v>0</v>
      </c>
      <c r="AE3891" s="493" t="n">
        <v>0</v>
      </c>
      <c r="AF3891" s="493" t="n">
        <v>0</v>
      </c>
      <c r="AG3891" s="493" t="n">
        <v>0</v>
      </c>
      <c r="AH3891" s="493" t="n">
        <v>0</v>
      </c>
      <c r="AI3891" s="493" t="n">
        <v>0</v>
      </c>
      <c r="AJ3891" s="493" t="n">
        <v>0</v>
      </c>
      <c r="AK3891" s="493" t="n">
        <v>0</v>
      </c>
      <c r="AL3891" s="493" t="n">
        <v>0</v>
      </c>
      <c r="AM3891" s="493" t="n">
        <v>0</v>
      </c>
      <c r="AN3891" s="493" t="n">
        <v>0</v>
      </c>
      <c r="AO3891" s="493" t="n">
        <v>0</v>
      </c>
      <c r="AP3891" s="493" t="n">
        <v>0</v>
      </c>
      <c r="AQ3891" s="493" t="n">
        <v>0</v>
      </c>
      <c r="AR3891" s="493" t="n">
        <v>0</v>
      </c>
      <c r="AS3891" s="493" t="n">
        <v>0</v>
      </c>
      <c r="AT3891" s="493" t="n">
        <v>0</v>
      </c>
      <c r="AU3891" s="493" t="n">
        <v>0</v>
      </c>
      <c r="AV3891" s="493" t="n">
        <v>0</v>
      </c>
      <c r="AW3891" s="493" t="n">
        <v>0</v>
      </c>
      <c r="AX3891" s="493" t="n">
        <v>0</v>
      </c>
      <c r="AY3891" s="493" t="n">
        <v>0</v>
      </c>
      <c r="AZ3891" s="493" t="n">
        <v>0</v>
      </c>
      <c r="BA3891" s="493" t="n">
        <v>0</v>
      </c>
      <c r="BB3891" s="493" t="n">
        <v>0</v>
      </c>
      <c r="BC3891" s="493" t="n">
        <v>0</v>
      </c>
      <c r="BD3891" s="493" t="n">
        <v>0</v>
      </c>
      <c r="BE3891" s="493" t="n">
        <v>0</v>
      </c>
      <c r="BF3891" s="493" t="n">
        <v>0</v>
      </c>
      <c r="BG3891" s="493" t="n">
        <v>0</v>
      </c>
      <c r="BH3891" s="493" t="n">
        <v>0</v>
      </c>
      <c r="BI3891" s="493" t="n">
        <v>0</v>
      </c>
      <c r="BJ3891" s="493" t="n">
        <v>0</v>
      </c>
      <c r="BK3891" s="493" t="n">
        <v>0</v>
      </c>
      <c r="BL3891" s="493" t="n">
        <v>0</v>
      </c>
      <c r="BM3891" s="493" t="n">
        <v>0</v>
      </c>
      <c r="BN3891" s="493" t="n">
        <v>0</v>
      </c>
      <c r="BO3891" s="493" t="n">
        <v>0</v>
      </c>
      <c r="BP3891" s="493" t="n">
        <v>0</v>
      </c>
      <c r="BQ3891" s="493" t="n">
        <v>0</v>
      </c>
      <c r="BR3891" s="493" t="n">
        <v>0</v>
      </c>
      <c r="BS3891" s="493" t="n">
        <v>0</v>
      </c>
      <c r="BT3891" s="493" t="n">
        <v>0</v>
      </c>
      <c r="BU3891" s="493" t="n">
        <v>18086.65</v>
      </c>
      <c r="BV3891" s="493" t="n">
        <v>36234.17</v>
      </c>
      <c r="BW3891" s="493" t="n">
        <v>37210.63</v>
      </c>
    </row>
    <row r="3892">
      <c r="A3892" t="inlineStr">
        <is>
          <t>[C9D3] Angiotensin-II 길항제 칼슘길항제 복합제</t>
        </is>
      </c>
      <c r="B3892" t="inlineStr">
        <is>
          <t>일동제약</t>
        </is>
      </c>
      <c r="C3892" t="inlineStr">
        <is>
          <t>투탑스</t>
        </is>
      </c>
      <c r="D3892" t="inlineStr">
        <is>
          <t>일동제약</t>
        </is>
      </c>
      <c r="E3892" t="inlineStr">
        <is>
          <t>amlodipine besylate  ( as amlodipine),  telmisartan</t>
        </is>
      </c>
      <c r="F3892" t="inlineStr">
        <is>
          <t>보건소</t>
        </is>
      </c>
      <c r="G3892" t="inlineStr">
        <is>
          <t>Generic</t>
        </is>
      </c>
      <c r="H3892" s="493" t="n">
        <v>0</v>
      </c>
      <c r="I3892" s="493" t="n">
        <v>0</v>
      </c>
      <c r="J3892" s="493" t="n">
        <v>0</v>
      </c>
      <c r="K3892" s="493" t="n">
        <v>0</v>
      </c>
      <c r="L3892" s="493" t="n">
        <v>0</v>
      </c>
      <c r="M3892" s="493" t="n">
        <v>0</v>
      </c>
      <c r="N3892" s="493" t="n">
        <v>0</v>
      </c>
      <c r="O3892" s="493" t="n">
        <v>0</v>
      </c>
      <c r="P3892" s="493" t="n">
        <v>0</v>
      </c>
      <c r="Q3892" s="493" t="n">
        <v>0</v>
      </c>
      <c r="R3892" s="493" t="n">
        <v>0</v>
      </c>
      <c r="S3892" s="493" t="n">
        <v>0</v>
      </c>
      <c r="T3892" s="493" t="n">
        <v>0</v>
      </c>
      <c r="U3892" s="493" t="n">
        <v>0</v>
      </c>
      <c r="V3892" s="493" t="n">
        <v>0</v>
      </c>
      <c r="W3892" s="493" t="n">
        <v>0</v>
      </c>
      <c r="X3892" s="493" t="n">
        <v>0</v>
      </c>
      <c r="Y3892" s="493" t="n">
        <v>0</v>
      </c>
      <c r="Z3892" s="493" t="n">
        <v>0</v>
      </c>
      <c r="AA3892" s="493" t="n">
        <v>0</v>
      </c>
      <c r="AB3892" s="493" t="n">
        <v>0</v>
      </c>
      <c r="AC3892" s="493" t="n">
        <v>0</v>
      </c>
      <c r="AD3892" s="493" t="n">
        <v>0</v>
      </c>
      <c r="AE3892" s="493" t="n">
        <v>0</v>
      </c>
      <c r="AF3892" s="493" t="n">
        <v>0</v>
      </c>
      <c r="AG3892" s="493" t="n">
        <v>0</v>
      </c>
      <c r="AH3892" s="493" t="n">
        <v>0</v>
      </c>
      <c r="AI3892" s="493" t="n">
        <v>0</v>
      </c>
      <c r="AJ3892" s="493" t="n">
        <v>0</v>
      </c>
      <c r="AK3892" s="493" t="n">
        <v>0</v>
      </c>
      <c r="AL3892" s="493" t="n">
        <v>0</v>
      </c>
      <c r="AM3892" s="493" t="n">
        <v>0</v>
      </c>
      <c r="AN3892" s="493" t="n">
        <v>0</v>
      </c>
      <c r="AO3892" s="493" t="n">
        <v>0</v>
      </c>
      <c r="AP3892" s="493" t="n">
        <v>0</v>
      </c>
      <c r="AQ3892" s="493" t="n">
        <v>0</v>
      </c>
      <c r="AR3892" s="493" t="n">
        <v>0</v>
      </c>
      <c r="AS3892" s="493" t="n">
        <v>0</v>
      </c>
      <c r="AT3892" s="493" t="n">
        <v>0</v>
      </c>
      <c r="AU3892" s="493" t="n">
        <v>0</v>
      </c>
      <c r="AV3892" s="493" t="n">
        <v>0</v>
      </c>
      <c r="AW3892" s="493" t="n">
        <v>0</v>
      </c>
      <c r="AX3892" s="493" t="n">
        <v>0</v>
      </c>
      <c r="AY3892" s="493" t="n">
        <v>0</v>
      </c>
      <c r="AZ3892" s="493" t="n">
        <v>0</v>
      </c>
      <c r="BA3892" s="493" t="n">
        <v>0</v>
      </c>
      <c r="BB3892" s="493" t="n">
        <v>0</v>
      </c>
      <c r="BC3892" s="493" t="n">
        <v>0</v>
      </c>
      <c r="BD3892" s="493" t="n">
        <v>0</v>
      </c>
      <c r="BE3892" s="493" t="n">
        <v>0</v>
      </c>
      <c r="BF3892" s="493" t="n">
        <v>0</v>
      </c>
      <c r="BG3892" s="493" t="n">
        <v>0</v>
      </c>
      <c r="BH3892" s="493" t="n">
        <v>0</v>
      </c>
      <c r="BI3892" s="493" t="n">
        <v>0</v>
      </c>
      <c r="BJ3892" s="493" t="n">
        <v>0</v>
      </c>
      <c r="BK3892" s="493" t="n">
        <v>0</v>
      </c>
      <c r="BL3892" s="493" t="n">
        <v>0</v>
      </c>
      <c r="BM3892" s="493" t="n">
        <v>0</v>
      </c>
      <c r="BN3892" s="493" t="n">
        <v>0</v>
      </c>
      <c r="BO3892" s="493" t="n">
        <v>0</v>
      </c>
      <c r="BP3892" s="493" t="n">
        <v>0</v>
      </c>
      <c r="BQ3892" s="493" t="n">
        <v>0</v>
      </c>
      <c r="BR3892" s="493" t="n">
        <v>0</v>
      </c>
      <c r="BS3892" s="493" t="n">
        <v>0</v>
      </c>
      <c r="BT3892" s="493" t="n">
        <v>0</v>
      </c>
      <c r="BU3892" s="493" t="n">
        <v>581.4</v>
      </c>
      <c r="BV3892" s="493" t="n">
        <v>1308.6</v>
      </c>
      <c r="BW3892" s="493" t="n">
        <v>0</v>
      </c>
    </row>
    <row r="3893">
      <c r="A3893" t="inlineStr">
        <is>
          <t>[C9D3] Angiotensin-II 길항제 칼슘길항제 복합제</t>
        </is>
      </c>
      <c r="B3893" t="inlineStr">
        <is>
          <t>일동제약</t>
        </is>
      </c>
      <c r="C3893" t="inlineStr">
        <is>
          <t>투탑스</t>
        </is>
      </c>
      <c r="D3893" t="inlineStr">
        <is>
          <t>일동제약</t>
        </is>
      </c>
      <c r="E3893" t="inlineStr">
        <is>
          <t>amlodipine besylate,  telmisartan</t>
        </is>
      </c>
      <c r="F3893" t="inlineStr">
        <is>
          <t>상급종합병원</t>
        </is>
      </c>
      <c r="G3893" t="inlineStr">
        <is>
          <t>Generic</t>
        </is>
      </c>
      <c r="H3893" s="493" t="n">
        <v>62291.82</v>
      </c>
      <c r="I3893" s="493" t="n">
        <v>54799.27</v>
      </c>
      <c r="J3893" s="493" t="n">
        <v>58741.59</v>
      </c>
      <c r="K3893" s="493" t="n">
        <v>47799.54</v>
      </c>
      <c r="L3893" s="493" t="n">
        <v>37310.65</v>
      </c>
      <c r="M3893" s="493" t="n">
        <v>62443.28</v>
      </c>
      <c r="N3893" s="493" t="n">
        <v>78686.28999999999</v>
      </c>
      <c r="O3893" s="493" t="n">
        <v>82878.17</v>
      </c>
      <c r="P3893" s="493" t="n">
        <v>58143.55</v>
      </c>
      <c r="Q3893" s="493" t="n">
        <v>52497.29</v>
      </c>
      <c r="R3893" s="493" t="n">
        <v>44181.83</v>
      </c>
      <c r="S3893" s="493" t="n">
        <v>69224.89</v>
      </c>
      <c r="T3893" s="493" t="n">
        <v>80654.78</v>
      </c>
      <c r="U3893" s="493" t="n">
        <v>49828.2</v>
      </c>
      <c r="V3893" s="493" t="n">
        <v>69649.86</v>
      </c>
      <c r="W3893" s="493" t="n">
        <v>52245.16</v>
      </c>
      <c r="X3893" s="493" t="n">
        <v>73153.92999999999</v>
      </c>
      <c r="Y3893" s="493" t="n">
        <v>63128.53</v>
      </c>
      <c r="Z3893" s="493" t="n">
        <v>58025.37</v>
      </c>
      <c r="AA3893" s="493" t="n">
        <v>59062.81</v>
      </c>
      <c r="AB3893" s="493" t="n">
        <v>67133.75999999999</v>
      </c>
      <c r="AC3893" s="493" t="n">
        <v>49784.06</v>
      </c>
      <c r="AD3893" s="493" t="n">
        <v>54922.24</v>
      </c>
      <c r="AE3893" s="493" t="n">
        <v>77837.63</v>
      </c>
      <c r="AF3893" s="493" t="n">
        <v>77061.14999999999</v>
      </c>
      <c r="AG3893" s="493" t="n">
        <v>80325.89999999999</v>
      </c>
      <c r="AH3893" s="493" t="n">
        <v>81479.92999999999</v>
      </c>
      <c r="AI3893" s="493" t="n">
        <v>88720.14999999999</v>
      </c>
      <c r="AJ3893" s="493" t="n">
        <v>58110.24</v>
      </c>
      <c r="AK3893" s="493" t="n">
        <v>86538.47</v>
      </c>
      <c r="AL3893" s="493" t="n">
        <v>80606.07000000001</v>
      </c>
      <c r="AM3893" s="493" t="n">
        <v>78061.3</v>
      </c>
      <c r="AN3893" s="493" t="n">
        <v>71070.49000000001</v>
      </c>
      <c r="AO3893" s="493" t="n">
        <v>87404.45</v>
      </c>
      <c r="AP3893" s="493" t="n">
        <v>60350.5</v>
      </c>
      <c r="AQ3893" s="493" t="n">
        <v>66930.12</v>
      </c>
      <c r="AR3893" s="493" t="n">
        <v>71516.92</v>
      </c>
      <c r="AS3893" s="493" t="n">
        <v>84783.78999999999</v>
      </c>
      <c r="AT3893" s="493" t="n">
        <v>66872.05</v>
      </c>
      <c r="AU3893" s="493" t="n">
        <v>82005.14999999999</v>
      </c>
      <c r="AV3893" s="493" t="n">
        <v>67486.37</v>
      </c>
      <c r="AW3893" s="493" t="n">
        <v>77702.88</v>
      </c>
      <c r="AX3893" s="493" t="n">
        <v>86056.45</v>
      </c>
      <c r="AY3893" s="493" t="n">
        <v>88781.09</v>
      </c>
      <c r="AZ3893" s="493" t="n">
        <v>81796.95</v>
      </c>
      <c r="BA3893" s="493" t="n">
        <v>95916.46000000001</v>
      </c>
      <c r="BB3893" s="493" t="n">
        <v>59335.33</v>
      </c>
      <c r="BC3893" s="493" t="n">
        <v>87117.97</v>
      </c>
      <c r="BD3893" s="493" t="n">
        <v>63116.5</v>
      </c>
      <c r="BE3893" s="493" t="n">
        <v>95003.81</v>
      </c>
      <c r="BF3893" s="493" t="n">
        <v>97462.56</v>
      </c>
      <c r="BG3893" s="493" t="n">
        <v>87496.06</v>
      </c>
      <c r="BH3893" s="493" t="n">
        <v>81397.09</v>
      </c>
      <c r="BI3893" s="493" t="n">
        <v>80841.33</v>
      </c>
      <c r="BJ3893" s="493" t="n">
        <v>77496.53999999999</v>
      </c>
      <c r="BK3893" s="493" t="n">
        <v>80290.08</v>
      </c>
      <c r="BL3893" s="493" t="n">
        <v>110795.25</v>
      </c>
      <c r="BM3893" s="493" t="n">
        <v>85733.91</v>
      </c>
      <c r="BN3893" s="493" t="n">
        <v>97387.19</v>
      </c>
      <c r="BO3893" s="493" t="n">
        <v>120699.52</v>
      </c>
      <c r="BP3893" s="493" t="n">
        <v>89533.96000000001</v>
      </c>
      <c r="BQ3893" s="493" t="n">
        <v>64626.55</v>
      </c>
      <c r="BR3893" s="493" t="n">
        <v>93288.37</v>
      </c>
      <c r="BS3893" s="493" t="n">
        <v>93295.42</v>
      </c>
      <c r="BT3893" s="493" t="n">
        <v>78821.02</v>
      </c>
      <c r="BU3893" s="493" t="n">
        <v>59082.44</v>
      </c>
      <c r="BV3893" s="493" t="n">
        <v>79737.17999999999</v>
      </c>
      <c r="BW3893" s="493" t="n">
        <v>73996.35000000001</v>
      </c>
    </row>
    <row r="3894">
      <c r="A3894" t="inlineStr">
        <is>
          <t>[C9D3] Angiotensin-II 길항제 칼슘길항제 복합제</t>
        </is>
      </c>
      <c r="B3894" t="inlineStr">
        <is>
          <t>일동제약</t>
        </is>
      </c>
      <c r="C3894" t="inlineStr">
        <is>
          <t>투탑스</t>
        </is>
      </c>
      <c r="D3894" t="inlineStr">
        <is>
          <t>일동제약</t>
        </is>
      </c>
      <c r="E3894" t="inlineStr">
        <is>
          <t>amlodipine besylate,  telmisartan</t>
        </is>
      </c>
      <c r="F3894" t="inlineStr">
        <is>
          <t>종합병원</t>
        </is>
      </c>
      <c r="G3894" t="inlineStr">
        <is>
          <t>Generic</t>
        </is>
      </c>
      <c r="H3894" s="493" t="n">
        <v>59233.22</v>
      </c>
      <c r="I3894" s="493" t="n">
        <v>81347.58</v>
      </c>
      <c r="J3894" s="493" t="n">
        <v>74914.44</v>
      </c>
      <c r="K3894" s="493" t="n">
        <v>69847</v>
      </c>
      <c r="L3894" s="493" t="n">
        <v>69094.17999999999</v>
      </c>
      <c r="M3894" s="493" t="n">
        <v>81090.95</v>
      </c>
      <c r="N3894" s="493" t="n">
        <v>72218.2</v>
      </c>
      <c r="O3894" s="493" t="n">
        <v>69104.7</v>
      </c>
      <c r="P3894" s="493" t="n">
        <v>69671.27</v>
      </c>
      <c r="Q3894" s="493" t="n">
        <v>79401.35000000001</v>
      </c>
      <c r="R3894" s="493" t="n">
        <v>109030.48</v>
      </c>
      <c r="S3894" s="493" t="n">
        <v>173141.14</v>
      </c>
      <c r="T3894" s="493" t="n">
        <v>107861.08</v>
      </c>
      <c r="U3894" s="493" t="n">
        <v>133153.45</v>
      </c>
      <c r="V3894" s="493" t="n">
        <v>140793.29</v>
      </c>
      <c r="W3894" s="493" t="n">
        <v>140343.8</v>
      </c>
      <c r="X3894" s="493" t="n">
        <v>120554.71</v>
      </c>
      <c r="Y3894" s="493" t="n">
        <v>154082.17</v>
      </c>
      <c r="Z3894" s="493" t="n">
        <v>118014.52</v>
      </c>
      <c r="AA3894" s="493" t="n">
        <v>148987</v>
      </c>
      <c r="AB3894" s="493" t="n">
        <v>144737.04</v>
      </c>
      <c r="AC3894" s="493" t="n">
        <v>145682.93</v>
      </c>
      <c r="AD3894" s="493" t="n">
        <v>125354.15</v>
      </c>
      <c r="AE3894" s="493" t="n">
        <v>180762.29</v>
      </c>
      <c r="AF3894" s="493" t="n">
        <v>168070.57</v>
      </c>
      <c r="AG3894" s="493" t="n">
        <v>150984.98</v>
      </c>
      <c r="AH3894" s="493" t="n">
        <v>173827.02</v>
      </c>
      <c r="AI3894" s="493" t="n">
        <v>179617.66</v>
      </c>
      <c r="AJ3894" s="493" t="n">
        <v>132077.75</v>
      </c>
      <c r="AK3894" s="493" t="n">
        <v>184059.63</v>
      </c>
      <c r="AL3894" s="493" t="n">
        <v>163617.93</v>
      </c>
      <c r="AM3894" s="493" t="n">
        <v>139113.19</v>
      </c>
      <c r="AN3894" s="493" t="n">
        <v>167426.78</v>
      </c>
      <c r="AO3894" s="493" t="n">
        <v>210060.99</v>
      </c>
      <c r="AP3894" s="493" t="n">
        <v>158673.28</v>
      </c>
      <c r="AQ3894" s="493" t="n">
        <v>172050.05</v>
      </c>
      <c r="AR3894" s="493" t="n">
        <v>195838.76</v>
      </c>
      <c r="AS3894" s="493" t="n">
        <v>115652.47</v>
      </c>
      <c r="AT3894" s="493" t="n">
        <v>124198.76</v>
      </c>
      <c r="AU3894" s="493" t="n">
        <v>114877.43</v>
      </c>
      <c r="AV3894" s="493" t="n">
        <v>109806.85</v>
      </c>
      <c r="AW3894" s="493" t="n">
        <v>94040.67999999999</v>
      </c>
      <c r="AX3894" s="493" t="n">
        <v>113832.07</v>
      </c>
      <c r="AY3894" s="493" t="n">
        <v>115676.41</v>
      </c>
      <c r="AZ3894" s="493" t="n">
        <v>107950.89</v>
      </c>
      <c r="BA3894" s="493" t="n">
        <v>127035.59</v>
      </c>
      <c r="BB3894" s="493" t="n">
        <v>105188.69</v>
      </c>
      <c r="BC3894" s="493" t="n">
        <v>113920.08</v>
      </c>
      <c r="BD3894" s="493" t="n">
        <v>114522.26</v>
      </c>
      <c r="BE3894" s="493" t="n">
        <v>104325.18</v>
      </c>
      <c r="BF3894" s="493" t="n">
        <v>125207.17</v>
      </c>
      <c r="BG3894" s="493" t="n">
        <v>126445.82</v>
      </c>
      <c r="BH3894" s="493" t="n">
        <v>104426.95</v>
      </c>
      <c r="BI3894" s="493" t="n">
        <v>117488.83</v>
      </c>
      <c r="BJ3894" s="493" t="n">
        <v>126824.14</v>
      </c>
      <c r="BK3894" s="493" t="n">
        <v>103536.49</v>
      </c>
      <c r="BL3894" s="493" t="n">
        <v>133684.76</v>
      </c>
      <c r="BM3894" s="493" t="n">
        <v>123177.1</v>
      </c>
      <c r="BN3894" s="493" t="n">
        <v>131173.13</v>
      </c>
      <c r="BO3894" s="493" t="n">
        <v>147488.01</v>
      </c>
      <c r="BP3894" s="493" t="n">
        <v>118146.68</v>
      </c>
      <c r="BQ3894" s="493" t="n">
        <v>112190.65</v>
      </c>
      <c r="BR3894" s="493" t="n">
        <v>139575.28</v>
      </c>
      <c r="BS3894" s="493" t="n">
        <v>144000.92</v>
      </c>
      <c r="BT3894" s="493" t="n">
        <v>129646.88</v>
      </c>
      <c r="BU3894" s="493" t="n">
        <v>145101.2</v>
      </c>
      <c r="BV3894" s="493" t="n">
        <v>139992.57</v>
      </c>
      <c r="BW3894" s="493" t="n">
        <v>146003.77</v>
      </c>
    </row>
    <row r="3895">
      <c r="A3895" t="inlineStr">
        <is>
          <t>[C9D3] Angiotensin-II 길항제 칼슘길항제 복합제</t>
        </is>
      </c>
      <c r="B3895" t="inlineStr">
        <is>
          <t>일동제약</t>
        </is>
      </c>
      <c r="C3895" t="inlineStr">
        <is>
          <t>투탑스</t>
        </is>
      </c>
      <c r="D3895" t="inlineStr">
        <is>
          <t>일동제약</t>
        </is>
      </c>
      <c r="E3895" t="inlineStr">
        <is>
          <t>amlodipine besylate,  telmisartan</t>
        </is>
      </c>
      <c r="F3895" t="inlineStr">
        <is>
          <t>병원</t>
        </is>
      </c>
      <c r="G3895" t="inlineStr">
        <is>
          <t>Generic</t>
        </is>
      </c>
      <c r="H3895" s="493" t="n">
        <v>59073.67</v>
      </c>
      <c r="I3895" s="493" t="n">
        <v>59238.95</v>
      </c>
      <c r="J3895" s="493" t="n">
        <v>67894.92</v>
      </c>
      <c r="K3895" s="493" t="n">
        <v>57213.79</v>
      </c>
      <c r="L3895" s="493" t="n">
        <v>55593.19</v>
      </c>
      <c r="M3895" s="493" t="n">
        <v>57474.09</v>
      </c>
      <c r="N3895" s="493" t="n">
        <v>58982.3</v>
      </c>
      <c r="O3895" s="493" t="n">
        <v>57178.43</v>
      </c>
      <c r="P3895" s="493" t="n">
        <v>60708.94</v>
      </c>
      <c r="Q3895" s="493" t="n">
        <v>59636.47</v>
      </c>
      <c r="R3895" s="493" t="n">
        <v>58833.96</v>
      </c>
      <c r="S3895" s="493" t="n">
        <v>53197.23</v>
      </c>
      <c r="T3895" s="493" t="n">
        <v>59562.05</v>
      </c>
      <c r="U3895" s="493" t="n">
        <v>50752.57</v>
      </c>
      <c r="V3895" s="493" t="n">
        <v>64005.11</v>
      </c>
      <c r="W3895" s="493" t="n">
        <v>53475.22</v>
      </c>
      <c r="X3895" s="493" t="n">
        <v>61429.31</v>
      </c>
      <c r="Y3895" s="493" t="n">
        <v>55576.69</v>
      </c>
      <c r="Z3895" s="493" t="n">
        <v>59219.29</v>
      </c>
      <c r="AA3895" s="493" t="n">
        <v>47273.51</v>
      </c>
      <c r="AB3895" s="493" t="n">
        <v>58041.19</v>
      </c>
      <c r="AC3895" s="493" t="n">
        <v>53010.47</v>
      </c>
      <c r="AD3895" s="493" t="n">
        <v>57992.17</v>
      </c>
      <c r="AE3895" s="493" t="n">
        <v>67612.55</v>
      </c>
      <c r="AF3895" s="493" t="n">
        <v>56970.85</v>
      </c>
      <c r="AG3895" s="493" t="n">
        <v>66003.19</v>
      </c>
      <c r="AH3895" s="493" t="n">
        <v>63727.89</v>
      </c>
      <c r="AI3895" s="493" t="n">
        <v>65515.71</v>
      </c>
      <c r="AJ3895" s="493" t="n">
        <v>65744.37</v>
      </c>
      <c r="AK3895" s="493" t="n">
        <v>69142.25999999999</v>
      </c>
      <c r="AL3895" s="493" t="n">
        <v>66289.8</v>
      </c>
      <c r="AM3895" s="493" t="n">
        <v>62539.37</v>
      </c>
      <c r="AN3895" s="493" t="n">
        <v>65031.97</v>
      </c>
      <c r="AO3895" s="493" t="n">
        <v>69505.87</v>
      </c>
      <c r="AP3895" s="493" t="n">
        <v>69675.10000000001</v>
      </c>
      <c r="AQ3895" s="493" t="n">
        <v>65560.16</v>
      </c>
      <c r="AR3895" s="493" t="n">
        <v>68965.83</v>
      </c>
      <c r="AS3895" s="493" t="n">
        <v>69350.87</v>
      </c>
      <c r="AT3895" s="493" t="n">
        <v>55854.91</v>
      </c>
      <c r="AU3895" s="493" t="n">
        <v>67847.05</v>
      </c>
      <c r="AV3895" s="493" t="n">
        <v>71647.82000000001</v>
      </c>
      <c r="AW3895" s="493" t="n">
        <v>61598.87</v>
      </c>
      <c r="AX3895" s="493" t="n">
        <v>59104.04</v>
      </c>
      <c r="AY3895" s="493" t="n">
        <v>61801.68</v>
      </c>
      <c r="AZ3895" s="493" t="n">
        <v>55595.98</v>
      </c>
      <c r="BA3895" s="493" t="n">
        <v>63032.13</v>
      </c>
      <c r="BB3895" s="493" t="n">
        <v>66597.57000000001</v>
      </c>
      <c r="BC3895" s="493" t="n">
        <v>64960.03</v>
      </c>
      <c r="BD3895" s="493" t="n">
        <v>54079.52</v>
      </c>
      <c r="BE3895" s="493" t="n">
        <v>69855.37</v>
      </c>
      <c r="BF3895" s="493" t="n">
        <v>95384.81</v>
      </c>
      <c r="BG3895" s="493" t="n">
        <v>90105.75999999999</v>
      </c>
      <c r="BH3895" s="493" t="n">
        <v>104851.7</v>
      </c>
      <c r="BI3895" s="493" t="n">
        <v>83945.03</v>
      </c>
      <c r="BJ3895" s="493" t="n">
        <v>100222.48</v>
      </c>
      <c r="BK3895" s="493" t="n">
        <v>97962.69</v>
      </c>
      <c r="BL3895" s="493" t="n">
        <v>111816.83</v>
      </c>
      <c r="BM3895" s="493" t="n">
        <v>90250.5</v>
      </c>
      <c r="BN3895" s="493" t="n">
        <v>111311.75</v>
      </c>
      <c r="BO3895" s="493" t="n">
        <v>123018.05</v>
      </c>
      <c r="BP3895" s="493" t="n">
        <v>94309.50999999999</v>
      </c>
      <c r="BQ3895" s="493" t="n">
        <v>85117.45</v>
      </c>
      <c r="BR3895" s="493" t="n">
        <v>84402.71000000001</v>
      </c>
      <c r="BS3895" s="493" t="n">
        <v>82684.81</v>
      </c>
      <c r="BT3895" s="493" t="n">
        <v>64303.51</v>
      </c>
      <c r="BU3895" s="493" t="n">
        <v>69421.75999999999</v>
      </c>
      <c r="BV3895" s="493" t="n">
        <v>74484.17999999999</v>
      </c>
      <c r="BW3895" s="493" t="n">
        <v>77707.10000000001</v>
      </c>
    </row>
    <row r="3896">
      <c r="A3896" t="inlineStr">
        <is>
          <t>[C9D3] Angiotensin-II 길항제 칼슘길항제 복합제</t>
        </is>
      </c>
      <c r="B3896" t="inlineStr">
        <is>
          <t>일동제약</t>
        </is>
      </c>
      <c r="C3896" t="inlineStr">
        <is>
          <t>투탑스</t>
        </is>
      </c>
      <c r="D3896" t="inlineStr">
        <is>
          <t>일동제약</t>
        </is>
      </c>
      <c r="E3896" t="inlineStr">
        <is>
          <t>amlodipine besylate,  telmisartan</t>
        </is>
      </c>
      <c r="F3896" t="inlineStr">
        <is>
          <t>의원</t>
        </is>
      </c>
      <c r="G3896" t="inlineStr">
        <is>
          <t>Generic</t>
        </is>
      </c>
      <c r="H3896" s="493" t="n">
        <v>523021.37</v>
      </c>
      <c r="I3896" s="493" t="n">
        <v>501542.63</v>
      </c>
      <c r="J3896" s="493" t="n">
        <v>560797.13</v>
      </c>
      <c r="K3896" s="493" t="n">
        <v>560229.36</v>
      </c>
      <c r="L3896" s="493" t="n">
        <v>560481.73</v>
      </c>
      <c r="M3896" s="493" t="n">
        <v>552331.98</v>
      </c>
      <c r="N3896" s="493" t="n">
        <v>577512.35</v>
      </c>
      <c r="O3896" s="493" t="n">
        <v>582756.3100000001</v>
      </c>
      <c r="P3896" s="493" t="n">
        <v>536522.42</v>
      </c>
      <c r="Q3896" s="493" t="n">
        <v>562905.28</v>
      </c>
      <c r="R3896" s="493" t="n">
        <v>624685.03</v>
      </c>
      <c r="S3896" s="493" t="n">
        <v>673303.8</v>
      </c>
      <c r="T3896" s="493" t="n">
        <v>629023.29</v>
      </c>
      <c r="U3896" s="493" t="n">
        <v>577621.28</v>
      </c>
      <c r="V3896" s="493" t="n">
        <v>641727.59</v>
      </c>
      <c r="W3896" s="493" t="n">
        <v>617541.08</v>
      </c>
      <c r="X3896" s="493" t="n">
        <v>632351.58</v>
      </c>
      <c r="Y3896" s="493" t="n">
        <v>611882.39</v>
      </c>
      <c r="Z3896" s="493" t="n">
        <v>632629.92</v>
      </c>
      <c r="AA3896" s="493" t="n">
        <v>669623.85</v>
      </c>
      <c r="AB3896" s="493" t="n">
        <v>662305.89</v>
      </c>
      <c r="AC3896" s="493" t="n">
        <v>692003.88</v>
      </c>
      <c r="AD3896" s="493" t="n">
        <v>722046.73</v>
      </c>
      <c r="AE3896" s="493" t="n">
        <v>717113.8</v>
      </c>
      <c r="AF3896" s="493" t="n">
        <v>703828.17</v>
      </c>
      <c r="AG3896" s="493" t="n">
        <v>662526.7</v>
      </c>
      <c r="AH3896" s="493" t="n">
        <v>742111.55</v>
      </c>
      <c r="AI3896" s="493" t="n">
        <v>681261.5600000001</v>
      </c>
      <c r="AJ3896" s="493" t="n">
        <v>722405.5</v>
      </c>
      <c r="AK3896" s="493" t="n">
        <v>731566.33</v>
      </c>
      <c r="AL3896" s="493" t="n">
        <v>701725.55</v>
      </c>
      <c r="AM3896" s="493" t="n">
        <v>699775.33</v>
      </c>
      <c r="AN3896" s="493" t="n">
        <v>687068.91</v>
      </c>
      <c r="AO3896" s="493" t="n">
        <v>684519.27</v>
      </c>
      <c r="AP3896" s="493" t="n">
        <v>712867.39</v>
      </c>
      <c r="AQ3896" s="493" t="n">
        <v>715764.84</v>
      </c>
      <c r="AR3896" s="493" t="n">
        <v>735524.12</v>
      </c>
      <c r="AS3896" s="493" t="n">
        <v>677467.87</v>
      </c>
      <c r="AT3896" s="493" t="n">
        <v>683707.28</v>
      </c>
      <c r="AU3896" s="493" t="n">
        <v>731859.92</v>
      </c>
      <c r="AV3896" s="493" t="n">
        <v>787924.23</v>
      </c>
      <c r="AW3896" s="493" t="n">
        <v>702663.16</v>
      </c>
      <c r="AX3896" s="493" t="n">
        <v>784233.66</v>
      </c>
      <c r="AY3896" s="493" t="n">
        <v>765647.85</v>
      </c>
      <c r="AZ3896" s="493" t="n">
        <v>756951.92</v>
      </c>
      <c r="BA3896" s="493" t="n">
        <v>801132.26</v>
      </c>
      <c r="BB3896" s="493" t="n">
        <v>801386.8</v>
      </c>
      <c r="BC3896" s="493" t="n">
        <v>795265.4</v>
      </c>
      <c r="BD3896" s="493" t="n">
        <v>820664.04</v>
      </c>
      <c r="BE3896" s="493" t="n">
        <v>769586.12</v>
      </c>
      <c r="BF3896" s="493" t="n">
        <v>810798.6</v>
      </c>
      <c r="BG3896" s="493" t="n">
        <v>844114.75</v>
      </c>
      <c r="BH3896" s="493" t="n">
        <v>886070.17</v>
      </c>
      <c r="BI3896" s="493" t="n">
        <v>833026.66</v>
      </c>
      <c r="BJ3896" s="493" t="n">
        <v>905999.53</v>
      </c>
      <c r="BK3896" s="493" t="n">
        <v>850761.33</v>
      </c>
      <c r="BL3896" s="493" t="n">
        <v>988381.95</v>
      </c>
      <c r="BM3896" s="493" t="n">
        <v>912310.78</v>
      </c>
      <c r="BN3896" s="493" t="n">
        <v>909395.4</v>
      </c>
      <c r="BO3896" s="493" t="n">
        <v>997069.74</v>
      </c>
      <c r="BP3896" s="493" t="n">
        <v>988787.49</v>
      </c>
      <c r="BQ3896" s="493" t="n">
        <v>879903.14</v>
      </c>
      <c r="BR3896" s="493" t="n">
        <v>999380.73</v>
      </c>
      <c r="BS3896" s="493" t="n">
        <v>979112.48</v>
      </c>
      <c r="BT3896" s="493" t="n">
        <v>969806.26</v>
      </c>
      <c r="BU3896" s="493" t="n">
        <v>972969.2</v>
      </c>
      <c r="BV3896" s="493" t="n">
        <v>1016535.4</v>
      </c>
      <c r="BW3896" s="493" t="n">
        <v>991916.4</v>
      </c>
    </row>
    <row r="3897">
      <c r="A3897" t="inlineStr">
        <is>
          <t>[C9D3] Angiotensin-II 길항제 칼슘길항제 복합제</t>
        </is>
      </c>
      <c r="B3897" t="inlineStr">
        <is>
          <t>일동제약</t>
        </is>
      </c>
      <c r="C3897" t="inlineStr">
        <is>
          <t>투탑스</t>
        </is>
      </c>
      <c r="D3897" t="inlineStr">
        <is>
          <t>일동제약</t>
        </is>
      </c>
      <c r="E3897" t="inlineStr">
        <is>
          <t>amlodipine besylate,  telmisartan</t>
        </is>
      </c>
      <c r="F3897" t="inlineStr">
        <is>
          <t>보건소</t>
        </is>
      </c>
      <c r="G3897" t="inlineStr">
        <is>
          <t>Generic</t>
        </is>
      </c>
      <c r="H3897" s="493" t="n">
        <v>4458.58</v>
      </c>
      <c r="I3897" s="493" t="n">
        <v>39534.29</v>
      </c>
      <c r="J3897" s="493" t="n">
        <v>63441.6</v>
      </c>
      <c r="K3897" s="493" t="n">
        <v>29505.3</v>
      </c>
      <c r="L3897" s="493" t="n">
        <v>15421.5</v>
      </c>
      <c r="M3897" s="493" t="n">
        <v>8413.200000000001</v>
      </c>
      <c r="N3897" s="493" t="n">
        <v>19982.7</v>
      </c>
      <c r="O3897" s="493" t="n">
        <v>9253.32</v>
      </c>
      <c r="P3897" s="493" t="n">
        <v>11449.8</v>
      </c>
      <c r="Q3897" s="493" t="n">
        <v>19205.7</v>
      </c>
      <c r="R3897" s="493" t="n">
        <v>10372.8</v>
      </c>
      <c r="S3897" s="493" t="n">
        <v>20697.15</v>
      </c>
      <c r="T3897" s="493" t="n">
        <v>17357.4</v>
      </c>
      <c r="U3897" s="493" t="n">
        <v>8238.629999999999</v>
      </c>
      <c r="V3897" s="493" t="n">
        <v>23231.25</v>
      </c>
      <c r="W3897" s="493" t="n">
        <v>19164.6</v>
      </c>
      <c r="X3897" s="493" t="n">
        <v>5977.8</v>
      </c>
      <c r="Y3897" s="493" t="n">
        <v>12365.25</v>
      </c>
      <c r="Z3897" s="493" t="n">
        <v>12033.57</v>
      </c>
      <c r="AA3897" s="493" t="n">
        <v>7923.3</v>
      </c>
      <c r="AB3897" s="493" t="n">
        <v>21090</v>
      </c>
      <c r="AC3897" s="493" t="n">
        <v>30226.8</v>
      </c>
      <c r="AD3897" s="493" t="n">
        <v>15178.07</v>
      </c>
      <c r="AE3897" s="493" t="n">
        <v>18362.4</v>
      </c>
      <c r="AF3897" s="493" t="n">
        <v>21722.04</v>
      </c>
      <c r="AG3897" s="493" t="n">
        <v>38730.98</v>
      </c>
      <c r="AH3897" s="493" t="n">
        <v>46037.9</v>
      </c>
      <c r="AI3897" s="493" t="n">
        <v>19579.31</v>
      </c>
      <c r="AJ3897" s="493" t="n">
        <v>27724.58</v>
      </c>
      <c r="AK3897" s="493" t="n">
        <v>25068.44</v>
      </c>
      <c r="AL3897" s="493" t="n">
        <v>16965.38</v>
      </c>
      <c r="AM3897" s="493" t="n">
        <v>9190.389999999999</v>
      </c>
      <c r="AN3897" s="493" t="n">
        <v>33804</v>
      </c>
      <c r="AO3897" s="493" t="n">
        <v>17526.78</v>
      </c>
      <c r="AP3897" s="493" t="n">
        <v>24906</v>
      </c>
      <c r="AQ3897" s="493" t="n">
        <v>39050.75</v>
      </c>
      <c r="AR3897" s="493" t="n">
        <v>31918.5</v>
      </c>
      <c r="AS3897" s="493" t="n">
        <v>11983.95</v>
      </c>
      <c r="AT3897" s="493" t="n">
        <v>20559.3</v>
      </c>
      <c r="AU3897" s="493" t="n">
        <v>23301.5</v>
      </c>
      <c r="AV3897" s="493" t="n">
        <v>29205.79</v>
      </c>
      <c r="AW3897" s="493" t="n">
        <v>23713.74</v>
      </c>
      <c r="AX3897" s="493" t="n">
        <v>24313.38</v>
      </c>
      <c r="AY3897" s="493" t="n">
        <v>22497.21</v>
      </c>
      <c r="AZ3897" s="493" t="n">
        <v>14601.06</v>
      </c>
      <c r="BA3897" s="493" t="n">
        <v>60994.5</v>
      </c>
      <c r="BB3897" s="493" t="n">
        <v>20003.4</v>
      </c>
      <c r="BC3897" s="493" t="n">
        <v>24760.48</v>
      </c>
      <c r="BD3897" s="493" t="n">
        <v>47602.88</v>
      </c>
      <c r="BE3897" s="493" t="n">
        <v>32267.1</v>
      </c>
      <c r="BF3897" s="493" t="n">
        <v>36157.7</v>
      </c>
      <c r="BG3897" s="493" t="n">
        <v>52444.8</v>
      </c>
      <c r="BH3897" s="493" t="n">
        <v>25512.82</v>
      </c>
      <c r="BI3897" s="493" t="n">
        <v>33966.15</v>
      </c>
      <c r="BJ3897" s="493" t="n">
        <v>38273.63</v>
      </c>
      <c r="BK3897" s="493" t="n">
        <v>16261.8</v>
      </c>
      <c r="BL3897" s="493" t="n">
        <v>25259.18</v>
      </c>
      <c r="BM3897" s="493" t="n">
        <v>20877.3</v>
      </c>
      <c r="BN3897" s="493" t="n">
        <v>21695.71</v>
      </c>
      <c r="BO3897" s="493" t="n">
        <v>33973.44</v>
      </c>
      <c r="BP3897" s="493" t="n">
        <v>31220.32</v>
      </c>
      <c r="BQ3897" s="493" t="n">
        <v>33832.2</v>
      </c>
      <c r="BR3897" s="493" t="n">
        <v>29314.65</v>
      </c>
      <c r="BS3897" s="493" t="n">
        <v>27931.78</v>
      </c>
      <c r="BT3897" s="493" t="n">
        <v>30429.3</v>
      </c>
      <c r="BU3897" s="493" t="n">
        <v>23978.33</v>
      </c>
      <c r="BV3897" s="493" t="n">
        <v>29672.1</v>
      </c>
      <c r="BW3897" s="493" t="n">
        <v>42316.5</v>
      </c>
    </row>
    <row r="3898">
      <c r="A3898" t="inlineStr">
        <is>
          <t>[C9D3] Angiotensin-II 길항제 칼슘길항제 복합제</t>
        </is>
      </c>
      <c r="B3898" t="inlineStr">
        <is>
          <t>일동제약</t>
        </is>
      </c>
      <c r="C3898" t="inlineStr">
        <is>
          <t>투탑스</t>
        </is>
      </c>
      <c r="D3898" t="inlineStr">
        <is>
          <t>일동제약</t>
        </is>
      </c>
      <c r="E3898" t="inlineStr">
        <is>
          <t>amlodipine besylate,  telmisartan</t>
        </is>
      </c>
      <c r="F3898" t="inlineStr">
        <is>
          <t>기타(치과의원, 치과병원 등)</t>
        </is>
      </c>
      <c r="G3898" t="inlineStr">
        <is>
          <t>Generic</t>
        </is>
      </c>
      <c r="H3898" s="493" t="n">
        <v>27</v>
      </c>
      <c r="I3898" s="493" t="n">
        <v>28.5</v>
      </c>
      <c r="J3898" s="493" t="n">
        <v>127.68</v>
      </c>
      <c r="K3898" s="493" t="n">
        <v>0</v>
      </c>
      <c r="L3898" s="493" t="n">
        <v>0</v>
      </c>
      <c r="M3898" s="493" t="n">
        <v>0</v>
      </c>
      <c r="N3898" s="493" t="n">
        <v>0</v>
      </c>
      <c r="O3898" s="493" t="n">
        <v>0</v>
      </c>
      <c r="P3898" s="493" t="n">
        <v>431.4</v>
      </c>
      <c r="Q3898" s="493" t="n">
        <v>278.4</v>
      </c>
      <c r="R3898" s="493" t="n">
        <v>136.2</v>
      </c>
      <c r="S3898" s="493" t="n">
        <v>135</v>
      </c>
      <c r="T3898" s="493" t="n">
        <v>200.7</v>
      </c>
      <c r="U3898" s="493" t="n">
        <v>220.5</v>
      </c>
      <c r="V3898" s="493" t="n">
        <v>135.6</v>
      </c>
      <c r="W3898" s="493" t="n">
        <v>0</v>
      </c>
      <c r="X3898" s="493" t="n">
        <v>141</v>
      </c>
      <c r="Y3898" s="493" t="n">
        <v>207</v>
      </c>
      <c r="Z3898" s="493" t="n">
        <v>214.2</v>
      </c>
      <c r="AA3898" s="493" t="n">
        <v>0</v>
      </c>
      <c r="AB3898" s="493" t="n">
        <v>0</v>
      </c>
      <c r="AC3898" s="493" t="n">
        <v>430.2</v>
      </c>
      <c r="AD3898" s="493" t="n">
        <v>0</v>
      </c>
      <c r="AE3898" s="493" t="n">
        <v>0</v>
      </c>
      <c r="AF3898" s="493" t="n">
        <v>100.8</v>
      </c>
      <c r="AG3898" s="493" t="n">
        <v>136.8</v>
      </c>
      <c r="AH3898" s="493" t="n">
        <v>196.2</v>
      </c>
      <c r="AI3898" s="493" t="n">
        <v>0</v>
      </c>
      <c r="AJ3898" s="493" t="n">
        <v>0</v>
      </c>
      <c r="AK3898" s="493" t="n">
        <v>0</v>
      </c>
      <c r="AL3898" s="493" t="n">
        <v>0</v>
      </c>
      <c r="AM3898" s="493" t="n">
        <v>0</v>
      </c>
      <c r="AN3898" s="493" t="n">
        <v>67.8</v>
      </c>
      <c r="AO3898" s="493" t="n">
        <v>0</v>
      </c>
      <c r="AP3898" s="493" t="n">
        <v>138</v>
      </c>
      <c r="AQ3898" s="493" t="n">
        <v>0</v>
      </c>
      <c r="AR3898" s="493" t="n">
        <v>0</v>
      </c>
      <c r="AS3898" s="493" t="n">
        <v>0</v>
      </c>
      <c r="AT3898" s="493" t="n">
        <v>0</v>
      </c>
      <c r="AU3898" s="493" t="n">
        <v>73.2</v>
      </c>
      <c r="AV3898" s="493" t="n">
        <v>0</v>
      </c>
      <c r="AW3898" s="493" t="n">
        <v>0</v>
      </c>
      <c r="AX3898" s="493" t="n">
        <v>75.90000000000001</v>
      </c>
      <c r="AY3898" s="493" t="n">
        <v>230.4</v>
      </c>
      <c r="AZ3898" s="493" t="n">
        <v>160.8</v>
      </c>
      <c r="BA3898" s="493" t="n">
        <v>0</v>
      </c>
      <c r="BB3898" s="493" t="n">
        <v>212.1</v>
      </c>
      <c r="BC3898" s="493" t="n">
        <v>231.3</v>
      </c>
      <c r="BD3898" s="493" t="n">
        <v>244.8</v>
      </c>
      <c r="BE3898" s="493" t="n">
        <v>300.9</v>
      </c>
      <c r="BF3898" s="493" t="n">
        <v>211.2</v>
      </c>
      <c r="BG3898" s="493" t="n">
        <v>0</v>
      </c>
      <c r="BH3898" s="493" t="n">
        <v>0</v>
      </c>
      <c r="BI3898" s="493" t="n">
        <v>0</v>
      </c>
      <c r="BJ3898" s="493" t="n">
        <v>0</v>
      </c>
      <c r="BK3898" s="493" t="n">
        <v>0</v>
      </c>
      <c r="BL3898" s="493" t="n">
        <v>0</v>
      </c>
      <c r="BM3898" s="493" t="n">
        <v>0</v>
      </c>
      <c r="BN3898" s="493" t="n">
        <v>0</v>
      </c>
      <c r="BO3898" s="493" t="n">
        <v>65.66</v>
      </c>
      <c r="BP3898" s="493" t="n">
        <v>134.1</v>
      </c>
      <c r="BQ3898" s="493" t="n">
        <v>777.6</v>
      </c>
      <c r="BR3898" s="493" t="n">
        <v>0</v>
      </c>
      <c r="BS3898" s="493" t="n">
        <v>0</v>
      </c>
      <c r="BT3898" s="493" t="n">
        <v>747.9</v>
      </c>
      <c r="BU3898" s="493" t="n">
        <v>40.46</v>
      </c>
      <c r="BV3898" s="493" t="n">
        <v>0</v>
      </c>
      <c r="BW3898" s="493" t="n">
        <v>765.9</v>
      </c>
    </row>
    <row r="3899">
      <c r="A3899" t="inlineStr">
        <is>
          <t>[C9D3] Angiotensin-II 길항제 칼슘길항제 복합제</t>
        </is>
      </c>
      <c r="B3899" t="inlineStr">
        <is>
          <t>일동제약</t>
        </is>
      </c>
      <c r="C3899" t="inlineStr">
        <is>
          <t>투탑스 플러스</t>
        </is>
      </c>
      <c r="D3899" t="inlineStr">
        <is>
          <t>일동제약</t>
        </is>
      </c>
      <c r="E3899" t="inlineStr">
        <is>
          <t>amlodipine besylate  ( as amlodipine),  hydrochlorothiazide,  telmisartan</t>
        </is>
      </c>
      <c r="F3899" t="inlineStr">
        <is>
          <t>상급종합병원</t>
        </is>
      </c>
      <c r="G3899" t="inlineStr">
        <is>
          <t>Generic</t>
        </is>
      </c>
      <c r="H3899" s="493" t="n">
        <v>85594.73</v>
      </c>
      <c r="I3899" s="493" t="n">
        <v>83013.85000000001</v>
      </c>
      <c r="J3899" s="493" t="n">
        <v>117394.08</v>
      </c>
      <c r="K3899" s="493" t="n">
        <v>99393.97</v>
      </c>
      <c r="L3899" s="493" t="n">
        <v>96042.97</v>
      </c>
      <c r="M3899" s="493" t="n">
        <v>92295.25</v>
      </c>
      <c r="N3899" s="493" t="n">
        <v>123416.13</v>
      </c>
      <c r="O3899" s="493" t="n">
        <v>126094.37</v>
      </c>
      <c r="P3899" s="493" t="n">
        <v>97906.14</v>
      </c>
      <c r="Q3899" s="493" t="n">
        <v>102112.06</v>
      </c>
      <c r="R3899" s="493" t="n">
        <v>135611.57</v>
      </c>
      <c r="S3899" s="493" t="n">
        <v>108564.64</v>
      </c>
      <c r="T3899" s="493" t="n">
        <v>122827.69</v>
      </c>
      <c r="U3899" s="493" t="n">
        <v>117212.9</v>
      </c>
      <c r="V3899" s="493" t="n">
        <v>96100.41</v>
      </c>
      <c r="W3899" s="493" t="n">
        <v>126548.27</v>
      </c>
      <c r="X3899" s="493" t="n">
        <v>99088.53999999999</v>
      </c>
      <c r="Y3899" s="493" t="n">
        <v>85507.53999999999</v>
      </c>
      <c r="Z3899" s="493" t="n">
        <v>119108.2</v>
      </c>
      <c r="AA3899" s="493" t="n">
        <v>134215.03</v>
      </c>
      <c r="AB3899" s="493" t="n">
        <v>98571.45</v>
      </c>
      <c r="AC3899" s="493" t="n">
        <v>124201.21</v>
      </c>
      <c r="AD3899" s="493" t="n">
        <v>114158.75</v>
      </c>
      <c r="AE3899" s="493" t="n">
        <v>115565.64</v>
      </c>
      <c r="AF3899" s="493" t="n">
        <v>108792.87</v>
      </c>
      <c r="AG3899" s="493" t="n">
        <v>101534.78</v>
      </c>
      <c r="AH3899" s="493" t="n">
        <v>108647.85</v>
      </c>
      <c r="AI3899" s="493" t="n">
        <v>138821.61</v>
      </c>
      <c r="AJ3899" s="493" t="n">
        <v>97159.45</v>
      </c>
      <c r="AK3899" s="493" t="n">
        <v>121247.27</v>
      </c>
      <c r="AL3899" s="493" t="n">
        <v>135924.58</v>
      </c>
      <c r="AM3899" s="493" t="n">
        <v>119677.56</v>
      </c>
      <c r="AN3899" s="493" t="n">
        <v>144337.2</v>
      </c>
      <c r="AO3899" s="493" t="n">
        <v>119884.38</v>
      </c>
      <c r="AP3899" s="493" t="n">
        <v>165267.32</v>
      </c>
      <c r="AQ3899" s="493" t="n">
        <v>147078.83</v>
      </c>
      <c r="AR3899" s="493" t="n">
        <v>151747.55</v>
      </c>
      <c r="AS3899" s="493" t="n">
        <v>132505.1</v>
      </c>
      <c r="AT3899" s="493" t="n">
        <v>131389.36</v>
      </c>
      <c r="AU3899" s="493" t="n">
        <v>144722.14</v>
      </c>
      <c r="AV3899" s="493" t="n">
        <v>134942.14</v>
      </c>
      <c r="AW3899" s="493" t="n">
        <v>145566.9</v>
      </c>
      <c r="AX3899" s="493" t="n">
        <v>159030.61</v>
      </c>
      <c r="AY3899" s="493" t="n">
        <v>133127.22</v>
      </c>
      <c r="AZ3899" s="493" t="n">
        <v>130332.13</v>
      </c>
      <c r="BA3899" s="493" t="n">
        <v>150397.72</v>
      </c>
      <c r="BB3899" s="493" t="n">
        <v>145745.53</v>
      </c>
      <c r="BC3899" s="493" t="n">
        <v>161405.63</v>
      </c>
      <c r="BD3899" s="493" t="n">
        <v>137579.05</v>
      </c>
      <c r="BE3899" s="493" t="n">
        <v>177648.56</v>
      </c>
      <c r="BF3899" s="493" t="n">
        <v>105515.63</v>
      </c>
      <c r="BG3899" s="493" t="n">
        <v>128304.55</v>
      </c>
      <c r="BH3899" s="493" t="n">
        <v>143403.48</v>
      </c>
      <c r="BI3899" s="493" t="n">
        <v>158220.46</v>
      </c>
      <c r="BJ3899" s="493" t="n">
        <v>119237.18</v>
      </c>
      <c r="BK3899" s="493" t="n">
        <v>127735.81</v>
      </c>
      <c r="BL3899" s="493" t="n">
        <v>126361.03</v>
      </c>
      <c r="BM3899" s="493" t="n">
        <v>121651.94</v>
      </c>
      <c r="BN3899" s="493" t="n">
        <v>133501.68</v>
      </c>
      <c r="BO3899" s="493" t="n">
        <v>137387.98</v>
      </c>
      <c r="BP3899" s="493" t="n">
        <v>128233.98</v>
      </c>
      <c r="BQ3899" s="493" t="n">
        <v>117137.74</v>
      </c>
      <c r="BR3899" s="493" t="n">
        <v>126720.63</v>
      </c>
      <c r="BS3899" s="493" t="n">
        <v>127711.52</v>
      </c>
      <c r="BT3899" s="493" t="n">
        <v>134120.13</v>
      </c>
      <c r="BU3899" s="493" t="n">
        <v>147863.78</v>
      </c>
      <c r="BV3899" s="493" t="n">
        <v>142994.46</v>
      </c>
      <c r="BW3899" s="493" t="n">
        <v>122666.11</v>
      </c>
    </row>
    <row r="3900">
      <c r="A3900" t="inlineStr">
        <is>
          <t>[C9D3] Angiotensin-II 길항제 칼슘길항제 복합제</t>
        </is>
      </c>
      <c r="B3900" t="inlineStr">
        <is>
          <t>일동제약</t>
        </is>
      </c>
      <c r="C3900" t="inlineStr">
        <is>
          <t>투탑스 플러스</t>
        </is>
      </c>
      <c r="D3900" t="inlineStr">
        <is>
          <t>일동제약</t>
        </is>
      </c>
      <c r="E3900" t="inlineStr">
        <is>
          <t>amlodipine besylate  ( as amlodipine),  hydrochlorothiazide,  telmisartan</t>
        </is>
      </c>
      <c r="F3900" t="inlineStr">
        <is>
          <t>종합병원</t>
        </is>
      </c>
      <c r="G3900" t="inlineStr">
        <is>
          <t>Generic</t>
        </is>
      </c>
      <c r="H3900" s="493" t="n">
        <v>62660.51</v>
      </c>
      <c r="I3900" s="493" t="n">
        <v>50470.85</v>
      </c>
      <c r="J3900" s="493" t="n">
        <v>50999.41</v>
      </c>
      <c r="K3900" s="493" t="n">
        <v>76864.58</v>
      </c>
      <c r="L3900" s="493" t="n">
        <v>64824.25</v>
      </c>
      <c r="M3900" s="493" t="n">
        <v>49426.65</v>
      </c>
      <c r="N3900" s="493" t="n">
        <v>55255.61</v>
      </c>
      <c r="O3900" s="493" t="n">
        <v>66407.08</v>
      </c>
      <c r="P3900" s="493" t="n">
        <v>48581.52</v>
      </c>
      <c r="Q3900" s="493" t="n">
        <v>93954.88</v>
      </c>
      <c r="R3900" s="493" t="n">
        <v>60917.09</v>
      </c>
      <c r="S3900" s="493" t="n">
        <v>54996.8</v>
      </c>
      <c r="T3900" s="493" t="n">
        <v>54694.83</v>
      </c>
      <c r="U3900" s="493" t="n">
        <v>54297.41</v>
      </c>
      <c r="V3900" s="493" t="n">
        <v>44474.41</v>
      </c>
      <c r="W3900" s="493" t="n">
        <v>77815.67</v>
      </c>
      <c r="X3900" s="493" t="n">
        <v>57959.64</v>
      </c>
      <c r="Y3900" s="493" t="n">
        <v>51822.87</v>
      </c>
      <c r="Z3900" s="493" t="n">
        <v>59647.92</v>
      </c>
      <c r="AA3900" s="493" t="n">
        <v>62797.43</v>
      </c>
      <c r="AB3900" s="493" t="n">
        <v>78869.98</v>
      </c>
      <c r="AC3900" s="493" t="n">
        <v>74700.03</v>
      </c>
      <c r="AD3900" s="493" t="n">
        <v>79226</v>
      </c>
      <c r="AE3900" s="493" t="n">
        <v>48544.33</v>
      </c>
      <c r="AF3900" s="493" t="n">
        <v>81683.87</v>
      </c>
      <c r="AG3900" s="493" t="n">
        <v>58074.31</v>
      </c>
      <c r="AH3900" s="493" t="n">
        <v>51881.32</v>
      </c>
      <c r="AI3900" s="493" t="n">
        <v>64587.92</v>
      </c>
      <c r="AJ3900" s="493" t="n">
        <v>72823.97</v>
      </c>
      <c r="AK3900" s="493" t="n">
        <v>48833.53</v>
      </c>
      <c r="AL3900" s="493" t="n">
        <v>64309.43</v>
      </c>
      <c r="AM3900" s="493" t="n">
        <v>54681.77</v>
      </c>
      <c r="AN3900" s="493" t="n">
        <v>61905.05</v>
      </c>
      <c r="AO3900" s="493" t="n">
        <v>56423.66</v>
      </c>
      <c r="AP3900" s="493" t="n">
        <v>70868.17999999999</v>
      </c>
      <c r="AQ3900" s="493" t="n">
        <v>47367.83</v>
      </c>
      <c r="AR3900" s="493" t="n">
        <v>59383.37</v>
      </c>
      <c r="AS3900" s="493" t="n">
        <v>57571.2</v>
      </c>
      <c r="AT3900" s="493" t="n">
        <v>37232.88</v>
      </c>
      <c r="AU3900" s="493" t="n">
        <v>31963.06</v>
      </c>
      <c r="AV3900" s="493" t="n">
        <v>38441.63</v>
      </c>
      <c r="AW3900" s="493" t="n">
        <v>40998.95</v>
      </c>
      <c r="AX3900" s="493" t="n">
        <v>35244.15</v>
      </c>
      <c r="AY3900" s="493" t="n">
        <v>34246.17</v>
      </c>
      <c r="AZ3900" s="493" t="n">
        <v>34785.55</v>
      </c>
      <c r="BA3900" s="493" t="n">
        <v>36812.71</v>
      </c>
      <c r="BB3900" s="493" t="n">
        <v>32383.52</v>
      </c>
      <c r="BC3900" s="493" t="n">
        <v>61862.35</v>
      </c>
      <c r="BD3900" s="493" t="n">
        <v>52129.55</v>
      </c>
      <c r="BE3900" s="493" t="n">
        <v>37585.58</v>
      </c>
      <c r="BF3900" s="493" t="n">
        <v>62138.84</v>
      </c>
      <c r="BG3900" s="493" t="n">
        <v>49640.38</v>
      </c>
      <c r="BH3900" s="493" t="n">
        <v>48062.24</v>
      </c>
      <c r="BI3900" s="493" t="n">
        <v>59162.65</v>
      </c>
      <c r="BJ3900" s="493" t="n">
        <v>57279.42</v>
      </c>
      <c r="BK3900" s="493" t="n">
        <v>44271.05</v>
      </c>
      <c r="BL3900" s="493" t="n">
        <v>54611.45</v>
      </c>
      <c r="BM3900" s="493" t="n">
        <v>67345.17</v>
      </c>
      <c r="BN3900" s="493" t="n">
        <v>68326.85000000001</v>
      </c>
      <c r="BO3900" s="493" t="n">
        <v>62228.07</v>
      </c>
      <c r="BP3900" s="493" t="n">
        <v>59499.41</v>
      </c>
      <c r="BQ3900" s="493" t="n">
        <v>60651.03</v>
      </c>
      <c r="BR3900" s="493" t="n">
        <v>62717.27</v>
      </c>
      <c r="BS3900" s="493" t="n">
        <v>59680.36</v>
      </c>
      <c r="BT3900" s="493" t="n">
        <v>77850.67</v>
      </c>
      <c r="BU3900" s="493" t="n">
        <v>75200.57000000001</v>
      </c>
      <c r="BV3900" s="493" t="n">
        <v>60339.59</v>
      </c>
      <c r="BW3900" s="493" t="n">
        <v>63174.64</v>
      </c>
    </row>
    <row r="3901">
      <c r="A3901" t="inlineStr">
        <is>
          <t>[C9D3] Angiotensin-II 길항제 칼슘길항제 복합제</t>
        </is>
      </c>
      <c r="B3901" t="inlineStr">
        <is>
          <t>일동제약</t>
        </is>
      </c>
      <c r="C3901" t="inlineStr">
        <is>
          <t>투탑스 플러스</t>
        </is>
      </c>
      <c r="D3901" t="inlineStr">
        <is>
          <t>일동제약</t>
        </is>
      </c>
      <c r="E3901" t="inlineStr">
        <is>
          <t>amlodipine besylate  ( as amlodipine),  hydrochlorothiazide,  telmisartan</t>
        </is>
      </c>
      <c r="F3901" t="inlineStr">
        <is>
          <t>병원</t>
        </is>
      </c>
      <c r="G3901" t="inlineStr">
        <is>
          <t>Generic</t>
        </is>
      </c>
      <c r="H3901" s="493" t="n">
        <v>25243.61</v>
      </c>
      <c r="I3901" s="493" t="n">
        <v>25836.01</v>
      </c>
      <c r="J3901" s="493" t="n">
        <v>27595.02</v>
      </c>
      <c r="K3901" s="493" t="n">
        <v>24225.02</v>
      </c>
      <c r="L3901" s="493" t="n">
        <v>27903.1</v>
      </c>
      <c r="M3901" s="493" t="n">
        <v>24817</v>
      </c>
      <c r="N3901" s="493" t="n">
        <v>18611.07</v>
      </c>
      <c r="O3901" s="493" t="n">
        <v>23161.89</v>
      </c>
      <c r="P3901" s="493" t="n">
        <v>18340.11</v>
      </c>
      <c r="Q3901" s="493" t="n">
        <v>24514.89</v>
      </c>
      <c r="R3901" s="493" t="n">
        <v>25124.62</v>
      </c>
      <c r="S3901" s="493" t="n">
        <v>26927.54</v>
      </c>
      <c r="T3901" s="493" t="n">
        <v>25189.36</v>
      </c>
      <c r="U3901" s="493" t="n">
        <v>25344.8</v>
      </c>
      <c r="V3901" s="493" t="n">
        <v>25853.93</v>
      </c>
      <c r="W3901" s="493" t="n">
        <v>24617.77</v>
      </c>
      <c r="X3901" s="493" t="n">
        <v>20446.3</v>
      </c>
      <c r="Y3901" s="493" t="n">
        <v>22035.43</v>
      </c>
      <c r="Z3901" s="493" t="n">
        <v>22101.52</v>
      </c>
      <c r="AA3901" s="493" t="n">
        <v>22673.26</v>
      </c>
      <c r="AB3901" s="493" t="n">
        <v>18861.7</v>
      </c>
      <c r="AC3901" s="493" t="n">
        <v>20303.82</v>
      </c>
      <c r="AD3901" s="493" t="n">
        <v>24720.7</v>
      </c>
      <c r="AE3901" s="493" t="n">
        <v>18144.4</v>
      </c>
      <c r="AF3901" s="493" t="n">
        <v>19475.67</v>
      </c>
      <c r="AG3901" s="493" t="n">
        <v>21305.07</v>
      </c>
      <c r="AH3901" s="493" t="n">
        <v>20818.98</v>
      </c>
      <c r="AI3901" s="493" t="n">
        <v>19907.75</v>
      </c>
      <c r="AJ3901" s="493" t="n">
        <v>22701.1</v>
      </c>
      <c r="AK3901" s="493" t="n">
        <v>21351.84</v>
      </c>
      <c r="AL3901" s="493" t="n">
        <v>18070.68</v>
      </c>
      <c r="AM3901" s="493" t="n">
        <v>28892.39</v>
      </c>
      <c r="AN3901" s="493" t="n">
        <v>20062.79</v>
      </c>
      <c r="AO3901" s="493" t="n">
        <v>16573.66</v>
      </c>
      <c r="AP3901" s="493" t="n">
        <v>22298.32</v>
      </c>
      <c r="AQ3901" s="493" t="n">
        <v>18376.1</v>
      </c>
      <c r="AR3901" s="493" t="n">
        <v>21522.46</v>
      </c>
      <c r="AS3901" s="493" t="n">
        <v>17725.88</v>
      </c>
      <c r="AT3901" s="493" t="n">
        <v>19428.44</v>
      </c>
      <c r="AU3901" s="493" t="n">
        <v>20298.78</v>
      </c>
      <c r="AV3901" s="493" t="n">
        <v>18374.32</v>
      </c>
      <c r="AW3901" s="493" t="n">
        <v>17325.02</v>
      </c>
      <c r="AX3901" s="493" t="n">
        <v>20504.23</v>
      </c>
      <c r="AY3901" s="493" t="n">
        <v>17622.91</v>
      </c>
      <c r="AZ3901" s="493" t="n">
        <v>21360.65</v>
      </c>
      <c r="BA3901" s="493" t="n">
        <v>17265.77</v>
      </c>
      <c r="BB3901" s="493" t="n">
        <v>17671.75</v>
      </c>
      <c r="BC3901" s="493" t="n">
        <v>16984.03</v>
      </c>
      <c r="BD3901" s="493" t="n">
        <v>18614.57</v>
      </c>
      <c r="BE3901" s="493" t="n">
        <v>19081.36</v>
      </c>
      <c r="BF3901" s="493" t="n">
        <v>16939.72</v>
      </c>
      <c r="BG3901" s="493" t="n">
        <v>22285.46</v>
      </c>
      <c r="BH3901" s="493" t="n">
        <v>20626.51</v>
      </c>
      <c r="BI3901" s="493" t="n">
        <v>15299.05</v>
      </c>
      <c r="BJ3901" s="493" t="n">
        <v>32193.76</v>
      </c>
      <c r="BK3901" s="493" t="n">
        <v>29772.28</v>
      </c>
      <c r="BL3901" s="493" t="n">
        <v>28069.45</v>
      </c>
      <c r="BM3901" s="493" t="n">
        <v>31115.93</v>
      </c>
      <c r="BN3901" s="493" t="n">
        <v>25998.57</v>
      </c>
      <c r="BO3901" s="493" t="n">
        <v>30094.91</v>
      </c>
      <c r="BP3901" s="493" t="n">
        <v>27592.72</v>
      </c>
      <c r="BQ3901" s="493" t="n">
        <v>28801.19</v>
      </c>
      <c r="BR3901" s="493" t="n">
        <v>30195.55</v>
      </c>
      <c r="BS3901" s="493" t="n">
        <v>33378.71</v>
      </c>
      <c r="BT3901" s="493" t="n">
        <v>30238.95</v>
      </c>
      <c r="BU3901" s="493" t="n">
        <v>27801.62</v>
      </c>
      <c r="BV3901" s="493" t="n">
        <v>32196.6</v>
      </c>
      <c r="BW3901" s="493" t="n">
        <v>30685.09</v>
      </c>
    </row>
    <row r="3902">
      <c r="A3902" t="inlineStr">
        <is>
          <t>[C9D3] Angiotensin-II 길항제 칼슘길항제 복합제</t>
        </is>
      </c>
      <c r="B3902" t="inlineStr">
        <is>
          <t>일동제약</t>
        </is>
      </c>
      <c r="C3902" t="inlineStr">
        <is>
          <t>투탑스 플러스</t>
        </is>
      </c>
      <c r="D3902" t="inlineStr">
        <is>
          <t>일동제약</t>
        </is>
      </c>
      <c r="E3902" t="inlineStr">
        <is>
          <t>amlodipine besylate  ( as amlodipine),  hydrochlorothiazide,  telmisartan</t>
        </is>
      </c>
      <c r="F3902" t="inlineStr">
        <is>
          <t>의원</t>
        </is>
      </c>
      <c r="G3902" t="inlineStr">
        <is>
          <t>Generic</t>
        </is>
      </c>
      <c r="H3902" s="493" t="n">
        <v>380519.05</v>
      </c>
      <c r="I3902" s="493" t="n">
        <v>351267.8</v>
      </c>
      <c r="J3902" s="493" t="n">
        <v>415510.76</v>
      </c>
      <c r="K3902" s="493" t="n">
        <v>407589.94</v>
      </c>
      <c r="L3902" s="493" t="n">
        <v>424526.09</v>
      </c>
      <c r="M3902" s="493" t="n">
        <v>410335.77</v>
      </c>
      <c r="N3902" s="493" t="n">
        <v>426243.75</v>
      </c>
      <c r="O3902" s="493" t="n">
        <v>428987.25</v>
      </c>
      <c r="P3902" s="493" t="n">
        <v>419065.42</v>
      </c>
      <c r="Q3902" s="493" t="n">
        <v>445895.58</v>
      </c>
      <c r="R3902" s="493" t="n">
        <v>434798.02</v>
      </c>
      <c r="S3902" s="493" t="n">
        <v>495408.47</v>
      </c>
      <c r="T3902" s="493" t="n">
        <v>471259.66</v>
      </c>
      <c r="U3902" s="493" t="n">
        <v>420383.8</v>
      </c>
      <c r="V3902" s="493" t="n">
        <v>481564.23</v>
      </c>
      <c r="W3902" s="493" t="n">
        <v>457754.53</v>
      </c>
      <c r="X3902" s="493" t="n">
        <v>476272.31</v>
      </c>
      <c r="Y3902" s="493" t="n">
        <v>459537.45</v>
      </c>
      <c r="Z3902" s="493" t="n">
        <v>473787.65</v>
      </c>
      <c r="AA3902" s="493" t="n">
        <v>465316.87</v>
      </c>
      <c r="AB3902" s="493" t="n">
        <v>464301.86</v>
      </c>
      <c r="AC3902" s="493" t="n">
        <v>472172.12</v>
      </c>
      <c r="AD3902" s="493" t="n">
        <v>483206.6</v>
      </c>
      <c r="AE3902" s="493" t="n">
        <v>483399.13</v>
      </c>
      <c r="AF3902" s="493" t="n">
        <v>472329.9</v>
      </c>
      <c r="AG3902" s="493" t="n">
        <v>445697.73</v>
      </c>
      <c r="AH3902" s="493" t="n">
        <v>505325.68</v>
      </c>
      <c r="AI3902" s="493" t="n">
        <v>467140.1</v>
      </c>
      <c r="AJ3902" s="493" t="n">
        <v>499558.37</v>
      </c>
      <c r="AK3902" s="493" t="n">
        <v>491692.97</v>
      </c>
      <c r="AL3902" s="493" t="n">
        <v>465414.63</v>
      </c>
      <c r="AM3902" s="493" t="n">
        <v>487297.73</v>
      </c>
      <c r="AN3902" s="493" t="n">
        <v>447900.04</v>
      </c>
      <c r="AO3902" s="493" t="n">
        <v>472531.07</v>
      </c>
      <c r="AP3902" s="493" t="n">
        <v>475302.41</v>
      </c>
      <c r="AQ3902" s="493" t="n">
        <v>489385.5</v>
      </c>
      <c r="AR3902" s="493" t="n">
        <v>484794.42</v>
      </c>
      <c r="AS3902" s="493" t="n">
        <v>470676.09</v>
      </c>
      <c r="AT3902" s="493" t="n">
        <v>477542.55</v>
      </c>
      <c r="AU3902" s="493" t="n">
        <v>501787.44</v>
      </c>
      <c r="AV3902" s="493" t="n">
        <v>509836.57</v>
      </c>
      <c r="AW3902" s="493" t="n">
        <v>478962.4</v>
      </c>
      <c r="AX3902" s="493" t="n">
        <v>502972.22</v>
      </c>
      <c r="AY3902" s="493" t="n">
        <v>529835.1899999999</v>
      </c>
      <c r="AZ3902" s="493" t="n">
        <v>500065.97</v>
      </c>
      <c r="BA3902" s="493" t="n">
        <v>525812.2</v>
      </c>
      <c r="BB3902" s="493" t="n">
        <v>526320.45</v>
      </c>
      <c r="BC3902" s="493" t="n">
        <v>557478.41</v>
      </c>
      <c r="BD3902" s="493" t="n">
        <v>516171.12</v>
      </c>
      <c r="BE3902" s="493" t="n">
        <v>530633.77</v>
      </c>
      <c r="BF3902" s="493" t="n">
        <v>529996.25</v>
      </c>
      <c r="BG3902" s="493" t="n">
        <v>567292.4399999999</v>
      </c>
      <c r="BH3902" s="493" t="n">
        <v>547974.37</v>
      </c>
      <c r="BI3902" s="493" t="n">
        <v>530571.03</v>
      </c>
      <c r="BJ3902" s="493" t="n">
        <v>554422.48</v>
      </c>
      <c r="BK3902" s="493" t="n">
        <v>537613.52</v>
      </c>
      <c r="BL3902" s="493" t="n">
        <v>624344.74</v>
      </c>
      <c r="BM3902" s="493" t="n">
        <v>549015.9300000001</v>
      </c>
      <c r="BN3902" s="493" t="n">
        <v>559603.1899999999</v>
      </c>
      <c r="BO3902" s="493" t="n">
        <v>635680.49</v>
      </c>
      <c r="BP3902" s="493" t="n">
        <v>595398.88</v>
      </c>
      <c r="BQ3902" s="493" t="n">
        <v>575946.2</v>
      </c>
      <c r="BR3902" s="493" t="n">
        <v>624451.01</v>
      </c>
      <c r="BS3902" s="493" t="n">
        <v>608340.92</v>
      </c>
      <c r="BT3902" s="493" t="n">
        <v>613145.8</v>
      </c>
      <c r="BU3902" s="493" t="n">
        <v>615243.9399999999</v>
      </c>
      <c r="BV3902" s="493" t="n">
        <v>625997.71</v>
      </c>
      <c r="BW3902" s="493" t="n">
        <v>610795.5699999999</v>
      </c>
    </row>
    <row r="3903">
      <c r="A3903" t="inlineStr">
        <is>
          <t>[C9D3] Angiotensin-II 길항제 칼슘길항제 복합제</t>
        </is>
      </c>
      <c r="B3903" t="inlineStr">
        <is>
          <t>일동제약</t>
        </is>
      </c>
      <c r="C3903" t="inlineStr">
        <is>
          <t>투탑스 플러스</t>
        </is>
      </c>
      <c r="D3903" t="inlineStr">
        <is>
          <t>일동제약</t>
        </is>
      </c>
      <c r="E3903" t="inlineStr">
        <is>
          <t>amlodipine besylate  ( as amlodipine),  hydrochlorothiazide,  telmisartan</t>
        </is>
      </c>
      <c r="F3903" t="inlineStr">
        <is>
          <t>보건소</t>
        </is>
      </c>
      <c r="G3903" t="inlineStr">
        <is>
          <t>Generic</t>
        </is>
      </c>
      <c r="H3903" s="493" t="n">
        <v>6681.6</v>
      </c>
      <c r="I3903" s="493" t="n">
        <v>10032.9</v>
      </c>
      <c r="J3903" s="493" t="n">
        <v>9762</v>
      </c>
      <c r="K3903" s="493" t="n">
        <v>6823.8</v>
      </c>
      <c r="L3903" s="493" t="n">
        <v>19613.1</v>
      </c>
      <c r="M3903" s="493" t="n">
        <v>7242.3</v>
      </c>
      <c r="N3903" s="493" t="n">
        <v>8640</v>
      </c>
      <c r="O3903" s="493" t="n">
        <v>7436.7</v>
      </c>
      <c r="P3903" s="493" t="n">
        <v>18532.8</v>
      </c>
      <c r="Q3903" s="493" t="n">
        <v>2597.7</v>
      </c>
      <c r="R3903" s="493" t="n">
        <v>15057</v>
      </c>
      <c r="S3903" s="493" t="n">
        <v>23390.1</v>
      </c>
      <c r="T3903" s="493" t="n">
        <v>5313.78</v>
      </c>
      <c r="U3903" s="493" t="n">
        <v>13539.3</v>
      </c>
      <c r="V3903" s="493" t="n">
        <v>8604.6</v>
      </c>
      <c r="W3903" s="493" t="n">
        <v>3988.8</v>
      </c>
      <c r="X3903" s="493" t="n">
        <v>13364.4</v>
      </c>
      <c r="Y3903" s="493" t="n">
        <v>8724.299999999999</v>
      </c>
      <c r="Z3903" s="493" t="n">
        <v>7211.7</v>
      </c>
      <c r="AA3903" s="493" t="n">
        <v>23988.3</v>
      </c>
      <c r="AB3903" s="493" t="n">
        <v>10911</v>
      </c>
      <c r="AC3903" s="493" t="n">
        <v>17755.2</v>
      </c>
      <c r="AD3903" s="493" t="n">
        <v>6821.1</v>
      </c>
      <c r="AE3903" s="493" t="n">
        <v>36662.1</v>
      </c>
      <c r="AF3903" s="493" t="n">
        <v>16348.2</v>
      </c>
      <c r="AG3903" s="493" t="n">
        <v>9869.6</v>
      </c>
      <c r="AH3903" s="493" t="n">
        <v>22056.12</v>
      </c>
      <c r="AI3903" s="493" t="n">
        <v>14639.4</v>
      </c>
      <c r="AJ3903" s="493" t="n">
        <v>24480.72</v>
      </c>
      <c r="AK3903" s="493" t="n">
        <v>14945.51</v>
      </c>
      <c r="AL3903" s="493" t="n">
        <v>16089.75</v>
      </c>
      <c r="AM3903" s="493" t="n">
        <v>10583.92</v>
      </c>
      <c r="AN3903" s="493" t="n">
        <v>15861</v>
      </c>
      <c r="AO3903" s="493" t="n">
        <v>20456.7</v>
      </c>
      <c r="AP3903" s="493" t="n">
        <v>11747.7</v>
      </c>
      <c r="AQ3903" s="493" t="n">
        <v>9410.76</v>
      </c>
      <c r="AR3903" s="493" t="n">
        <v>23414.9</v>
      </c>
      <c r="AS3903" s="493" t="n">
        <v>20072.05</v>
      </c>
      <c r="AT3903" s="493" t="n">
        <v>16959.7</v>
      </c>
      <c r="AU3903" s="493" t="n">
        <v>12671.1</v>
      </c>
      <c r="AV3903" s="493" t="n">
        <v>30555.79</v>
      </c>
      <c r="AW3903" s="493" t="n">
        <v>13777.08</v>
      </c>
      <c r="AX3903" s="493" t="n">
        <v>13033.2</v>
      </c>
      <c r="AY3903" s="493" t="n">
        <v>33471.6</v>
      </c>
      <c r="AZ3903" s="493" t="n">
        <v>19033.35</v>
      </c>
      <c r="BA3903" s="493" t="n">
        <v>9342</v>
      </c>
      <c r="BB3903" s="493" t="n">
        <v>19735.5</v>
      </c>
      <c r="BC3903" s="493" t="n">
        <v>13932.28</v>
      </c>
      <c r="BD3903" s="493" t="n">
        <v>19478.4</v>
      </c>
      <c r="BE3903" s="493" t="n">
        <v>45082.2</v>
      </c>
      <c r="BF3903" s="493" t="n">
        <v>14938.5</v>
      </c>
      <c r="BG3903" s="493" t="n">
        <v>5533.2</v>
      </c>
      <c r="BH3903" s="493" t="n">
        <v>19462.42</v>
      </c>
      <c r="BI3903" s="493" t="n">
        <v>10684</v>
      </c>
      <c r="BJ3903" s="493" t="n">
        <v>9235.200000000001</v>
      </c>
      <c r="BK3903" s="493" t="n">
        <v>14356</v>
      </c>
      <c r="BL3903" s="493" t="n">
        <v>38328.44</v>
      </c>
      <c r="BM3903" s="493" t="n">
        <v>5179.88</v>
      </c>
      <c r="BN3903" s="493" t="n">
        <v>15056.26</v>
      </c>
      <c r="BO3903" s="493" t="n">
        <v>9738.299999999999</v>
      </c>
      <c r="BP3903" s="493" t="n">
        <v>16004.64</v>
      </c>
      <c r="BQ3903" s="493" t="n">
        <v>13274.78</v>
      </c>
      <c r="BR3903" s="493" t="n">
        <v>36500.7</v>
      </c>
      <c r="BS3903" s="493" t="n">
        <v>5257.8</v>
      </c>
      <c r="BT3903" s="493" t="n">
        <v>13075.9</v>
      </c>
      <c r="BU3903" s="493" t="n">
        <v>11132.4</v>
      </c>
      <c r="BV3903" s="493" t="n">
        <v>23544.9</v>
      </c>
      <c r="BW3903" s="493" t="n">
        <v>18486.6</v>
      </c>
    </row>
    <row r="3904">
      <c r="A3904" t="inlineStr">
        <is>
          <t>[C9D3] Angiotensin-II 길항제 칼슘길항제 복합제</t>
        </is>
      </c>
      <c r="B3904" t="inlineStr">
        <is>
          <t>일동제약</t>
        </is>
      </c>
      <c r="C3904" t="inlineStr">
        <is>
          <t>투탑스 플러스</t>
        </is>
      </c>
      <c r="D3904" t="inlineStr">
        <is>
          <t>일동제약</t>
        </is>
      </c>
      <c r="E3904" t="inlineStr">
        <is>
          <t>amlodipine besylate  ( as amlodipine),  hydrochlorothiazide,  telmisartan</t>
        </is>
      </c>
      <c r="F3904" t="inlineStr">
        <is>
          <t>기타(치과의원, 치과병원 등)</t>
        </is>
      </c>
      <c r="G3904" t="inlineStr">
        <is>
          <t>Generic</t>
        </is>
      </c>
      <c r="H3904" s="493" t="n">
        <v>0</v>
      </c>
      <c r="I3904" s="493" t="n">
        <v>0</v>
      </c>
      <c r="J3904" s="493" t="n">
        <v>0</v>
      </c>
      <c r="K3904" s="493" t="n">
        <v>0</v>
      </c>
      <c r="L3904" s="493" t="n">
        <v>0</v>
      </c>
      <c r="M3904" s="493" t="n">
        <v>220.8</v>
      </c>
      <c r="N3904" s="493" t="n">
        <v>0</v>
      </c>
      <c r="O3904" s="493" t="n">
        <v>0</v>
      </c>
      <c r="P3904" s="493" t="n">
        <v>0</v>
      </c>
      <c r="Q3904" s="493" t="n">
        <v>0</v>
      </c>
      <c r="R3904" s="493" t="n">
        <v>0</v>
      </c>
      <c r="S3904" s="493" t="n">
        <v>0</v>
      </c>
      <c r="T3904" s="493" t="n">
        <v>0</v>
      </c>
      <c r="U3904" s="493" t="n">
        <v>73.5</v>
      </c>
      <c r="V3904" s="493" t="n">
        <v>0</v>
      </c>
      <c r="W3904" s="493" t="n">
        <v>0</v>
      </c>
      <c r="X3904" s="493" t="n">
        <v>0</v>
      </c>
      <c r="Y3904" s="493" t="n">
        <v>0</v>
      </c>
      <c r="Z3904" s="493" t="n">
        <v>0</v>
      </c>
      <c r="AA3904" s="493" t="n">
        <v>0</v>
      </c>
      <c r="AB3904" s="493" t="n">
        <v>0</v>
      </c>
      <c r="AC3904" s="493" t="n">
        <v>0</v>
      </c>
      <c r="AD3904" s="493" t="n">
        <v>0</v>
      </c>
      <c r="AE3904" s="493" t="n">
        <v>0</v>
      </c>
      <c r="AF3904" s="493" t="n">
        <v>0</v>
      </c>
      <c r="AG3904" s="493" t="n">
        <v>0</v>
      </c>
      <c r="AH3904" s="493" t="n">
        <v>0</v>
      </c>
      <c r="AI3904" s="493" t="n">
        <v>0</v>
      </c>
      <c r="AJ3904" s="493" t="n">
        <v>0</v>
      </c>
      <c r="AK3904" s="493" t="n">
        <v>0</v>
      </c>
      <c r="AL3904" s="493" t="n">
        <v>0</v>
      </c>
      <c r="AM3904" s="493" t="n">
        <v>0</v>
      </c>
      <c r="AN3904" s="493" t="n">
        <v>0</v>
      </c>
      <c r="AO3904" s="493" t="n">
        <v>0</v>
      </c>
      <c r="AP3904" s="493" t="n">
        <v>0</v>
      </c>
      <c r="AQ3904" s="493" t="n">
        <v>0</v>
      </c>
      <c r="AR3904" s="493" t="n">
        <v>0</v>
      </c>
      <c r="AS3904" s="493" t="n">
        <v>0</v>
      </c>
      <c r="AT3904" s="493" t="n">
        <v>0</v>
      </c>
      <c r="AU3904" s="493" t="n">
        <v>0</v>
      </c>
      <c r="AV3904" s="493" t="n">
        <v>0</v>
      </c>
      <c r="AW3904" s="493" t="n">
        <v>77.09999999999999</v>
      </c>
      <c r="AX3904" s="493" t="n">
        <v>0</v>
      </c>
      <c r="AY3904" s="493" t="n">
        <v>209.4</v>
      </c>
      <c r="AZ3904" s="493" t="n">
        <v>0</v>
      </c>
      <c r="BA3904" s="493" t="n">
        <v>0</v>
      </c>
      <c r="BB3904" s="493" t="n">
        <v>0</v>
      </c>
      <c r="BC3904" s="493" t="n">
        <v>0</v>
      </c>
      <c r="BD3904" s="493" t="n">
        <v>232.2</v>
      </c>
      <c r="BE3904" s="493" t="n">
        <v>207.4</v>
      </c>
      <c r="BF3904" s="493" t="n">
        <v>0</v>
      </c>
      <c r="BG3904" s="493" t="n">
        <v>229.5</v>
      </c>
      <c r="BH3904" s="493" t="n">
        <v>156.6</v>
      </c>
      <c r="BI3904" s="493" t="n">
        <v>0</v>
      </c>
      <c r="BJ3904" s="493" t="n">
        <v>390</v>
      </c>
      <c r="BK3904" s="493" t="n">
        <v>0</v>
      </c>
      <c r="BL3904" s="493" t="n">
        <v>238.5</v>
      </c>
      <c r="BM3904" s="493" t="n">
        <v>0</v>
      </c>
      <c r="BN3904" s="493" t="n">
        <v>162.6</v>
      </c>
      <c r="BO3904" s="493" t="n">
        <v>489.3</v>
      </c>
      <c r="BP3904" s="493" t="n">
        <v>0</v>
      </c>
      <c r="BQ3904" s="493" t="n">
        <v>0</v>
      </c>
      <c r="BR3904" s="493" t="n">
        <v>0</v>
      </c>
      <c r="BS3904" s="493" t="n">
        <v>391.5</v>
      </c>
      <c r="BT3904" s="493" t="n">
        <v>0</v>
      </c>
      <c r="BU3904" s="493" t="n">
        <v>0</v>
      </c>
      <c r="BV3904" s="493" t="n">
        <v>544.2</v>
      </c>
      <c r="BW3904" s="493" t="n">
        <v>0</v>
      </c>
    </row>
    <row r="3905">
      <c r="A3905" t="inlineStr">
        <is>
          <t>[C9D3] Angiotensin-II 길항제 칼슘길항제 복합제</t>
        </is>
      </c>
      <c r="B3905" t="inlineStr">
        <is>
          <t>일성아이에스</t>
        </is>
      </c>
      <c r="C3905" t="inlineStr">
        <is>
          <t>로우비카 에이치씨티</t>
        </is>
      </c>
      <c r="D3905" t="inlineStr">
        <is>
          <t>일성아이에스</t>
        </is>
      </c>
      <c r="E3905" t="inlineStr">
        <is>
          <t>amlodipine besylate,  hydrochlorothiazide,  olmesartan medoxomil</t>
        </is>
      </c>
      <c r="F3905" t="inlineStr">
        <is>
          <t>종합병원</t>
        </is>
      </c>
      <c r="G3905" t="inlineStr">
        <is>
          <t>Generic</t>
        </is>
      </c>
      <c r="H3905" s="493" t="n">
        <v>0</v>
      </c>
      <c r="I3905" s="493" t="n">
        <v>0</v>
      </c>
      <c r="J3905" s="493" t="n">
        <v>0</v>
      </c>
      <c r="K3905" s="493" t="n">
        <v>0</v>
      </c>
      <c r="L3905" s="493" t="n">
        <v>0</v>
      </c>
      <c r="M3905" s="493" t="n">
        <v>0</v>
      </c>
      <c r="N3905" s="493" t="n">
        <v>0</v>
      </c>
      <c r="O3905" s="493" t="n">
        <v>0</v>
      </c>
      <c r="P3905" s="493" t="n">
        <v>0</v>
      </c>
      <c r="Q3905" s="493" t="n">
        <v>0</v>
      </c>
      <c r="R3905" s="493" t="n">
        <v>0</v>
      </c>
      <c r="S3905" s="493" t="n">
        <v>0</v>
      </c>
      <c r="T3905" s="493" t="n">
        <v>0</v>
      </c>
      <c r="U3905" s="493" t="n">
        <v>0</v>
      </c>
      <c r="V3905" s="493" t="n">
        <v>0</v>
      </c>
      <c r="W3905" s="493" t="n">
        <v>0</v>
      </c>
      <c r="X3905" s="493" t="n">
        <v>0</v>
      </c>
      <c r="Y3905" s="493" t="n">
        <v>0</v>
      </c>
      <c r="Z3905" s="493" t="n">
        <v>0</v>
      </c>
      <c r="AA3905" s="493" t="n">
        <v>0</v>
      </c>
      <c r="AB3905" s="493" t="n">
        <v>0</v>
      </c>
      <c r="AC3905" s="493" t="n">
        <v>0</v>
      </c>
      <c r="AD3905" s="493" t="n">
        <v>0</v>
      </c>
      <c r="AE3905" s="493" t="n">
        <v>0</v>
      </c>
      <c r="AF3905" s="493" t="n">
        <v>0</v>
      </c>
      <c r="AG3905" s="493" t="n">
        <v>0</v>
      </c>
      <c r="AH3905" s="493" t="n">
        <v>0</v>
      </c>
      <c r="AI3905" s="493" t="n">
        <v>0</v>
      </c>
      <c r="AJ3905" s="493" t="n">
        <v>241.2</v>
      </c>
      <c r="AK3905" s="493" t="n">
        <v>0</v>
      </c>
      <c r="AL3905" s="493" t="n">
        <v>481.2</v>
      </c>
      <c r="AM3905" s="493" t="n">
        <v>0</v>
      </c>
      <c r="AN3905" s="493" t="n">
        <v>962.4</v>
      </c>
      <c r="AO3905" s="493" t="n">
        <v>0</v>
      </c>
      <c r="AP3905" s="493" t="n">
        <v>1268.82</v>
      </c>
      <c r="AQ3905" s="493" t="n">
        <v>827.5</v>
      </c>
      <c r="AR3905" s="493" t="n">
        <v>2526.56</v>
      </c>
      <c r="AS3905" s="493" t="n">
        <v>2739.54</v>
      </c>
      <c r="AT3905" s="493" t="n">
        <v>2870.48</v>
      </c>
      <c r="AU3905" s="493" t="n">
        <v>5472</v>
      </c>
      <c r="AV3905" s="493" t="n">
        <v>1210.5</v>
      </c>
      <c r="AW3905" s="493" t="n">
        <v>2927.42</v>
      </c>
      <c r="AX3905" s="493" t="n">
        <v>2301.53</v>
      </c>
      <c r="AY3905" s="493" t="n">
        <v>2160.26</v>
      </c>
      <c r="AZ3905" s="493" t="n">
        <v>5861.66</v>
      </c>
      <c r="BA3905" s="493" t="n">
        <v>1149.12</v>
      </c>
      <c r="BB3905" s="493" t="n">
        <v>4052.44</v>
      </c>
      <c r="BC3905" s="493" t="n">
        <v>226.52</v>
      </c>
      <c r="BD3905" s="493" t="n">
        <v>2398.76</v>
      </c>
      <c r="BE3905" s="493" t="n">
        <v>1820.77</v>
      </c>
      <c r="BF3905" s="493" t="n">
        <v>1501.04</v>
      </c>
      <c r="BG3905" s="493" t="n">
        <v>2200.84</v>
      </c>
      <c r="BH3905" s="493" t="n">
        <v>2068.16</v>
      </c>
      <c r="BI3905" s="493" t="n">
        <v>1412.54</v>
      </c>
      <c r="BJ3905" s="493" t="n">
        <v>1674.24</v>
      </c>
      <c r="BK3905" s="493" t="n">
        <v>3788.81</v>
      </c>
      <c r="BL3905" s="493" t="n">
        <v>3170.08</v>
      </c>
      <c r="BM3905" s="493" t="n">
        <v>3800.13</v>
      </c>
      <c r="BN3905" s="493" t="n">
        <v>2926.06</v>
      </c>
      <c r="BO3905" s="493" t="n">
        <v>4342.36</v>
      </c>
      <c r="BP3905" s="493" t="n">
        <v>2260.14</v>
      </c>
      <c r="BQ3905" s="493" t="n">
        <v>1986.51</v>
      </c>
      <c r="BR3905" s="493" t="n">
        <v>2672.92</v>
      </c>
      <c r="BS3905" s="493" t="n">
        <v>3536.58</v>
      </c>
      <c r="BT3905" s="493" t="n">
        <v>1785.07</v>
      </c>
      <c r="BU3905" s="493" t="n">
        <v>3091.34</v>
      </c>
      <c r="BV3905" s="493" t="n">
        <v>4726.49</v>
      </c>
      <c r="BW3905" s="493" t="n">
        <v>4093.95</v>
      </c>
    </row>
    <row r="3906">
      <c r="A3906" t="inlineStr">
        <is>
          <t>[C9D3] Angiotensin-II 길항제 칼슘길항제 복합제</t>
        </is>
      </c>
      <c r="B3906" t="inlineStr">
        <is>
          <t>일성아이에스</t>
        </is>
      </c>
      <c r="C3906" t="inlineStr">
        <is>
          <t>로우비카 에이치씨티</t>
        </is>
      </c>
      <c r="D3906" t="inlineStr">
        <is>
          <t>일성아이에스</t>
        </is>
      </c>
      <c r="E3906" t="inlineStr">
        <is>
          <t>amlodipine besylate,  hydrochlorothiazide,  olmesartan medoxomil</t>
        </is>
      </c>
      <c r="F3906" t="inlineStr">
        <is>
          <t>병원</t>
        </is>
      </c>
      <c r="G3906" t="inlineStr">
        <is>
          <t>Generic</t>
        </is>
      </c>
      <c r="H3906" s="493" t="n">
        <v>0</v>
      </c>
      <c r="I3906" s="493" t="n">
        <v>0</v>
      </c>
      <c r="J3906" s="493" t="n">
        <v>0</v>
      </c>
      <c r="K3906" s="493" t="n">
        <v>0</v>
      </c>
      <c r="L3906" s="493" t="n">
        <v>0</v>
      </c>
      <c r="M3906" s="493" t="n">
        <v>0</v>
      </c>
      <c r="N3906" s="493" t="n">
        <v>0</v>
      </c>
      <c r="O3906" s="493" t="n">
        <v>0</v>
      </c>
      <c r="P3906" s="493" t="n">
        <v>0</v>
      </c>
      <c r="Q3906" s="493" t="n">
        <v>0</v>
      </c>
      <c r="R3906" s="493" t="n">
        <v>0</v>
      </c>
      <c r="S3906" s="493" t="n">
        <v>0</v>
      </c>
      <c r="T3906" s="493" t="n">
        <v>0</v>
      </c>
      <c r="U3906" s="493" t="n">
        <v>0</v>
      </c>
      <c r="V3906" s="493" t="n">
        <v>240</v>
      </c>
      <c r="W3906" s="493" t="n">
        <v>368</v>
      </c>
      <c r="X3906" s="493" t="n">
        <v>384</v>
      </c>
      <c r="Y3906" s="493" t="n">
        <v>0</v>
      </c>
      <c r="Z3906" s="493" t="n">
        <v>280</v>
      </c>
      <c r="AA3906" s="493" t="n">
        <v>120</v>
      </c>
      <c r="AB3906" s="493" t="n">
        <v>829.7</v>
      </c>
      <c r="AC3906" s="493" t="n">
        <v>340</v>
      </c>
      <c r="AD3906" s="493" t="n">
        <v>320</v>
      </c>
      <c r="AE3906" s="493" t="n">
        <v>159.6</v>
      </c>
      <c r="AF3906" s="493" t="n">
        <v>320</v>
      </c>
      <c r="AG3906" s="493" t="n">
        <v>0</v>
      </c>
      <c r="AH3906" s="493" t="n">
        <v>0</v>
      </c>
      <c r="AI3906" s="493" t="n">
        <v>0</v>
      </c>
      <c r="AJ3906" s="493" t="n">
        <v>0</v>
      </c>
      <c r="AK3906" s="493" t="n">
        <v>1080</v>
      </c>
      <c r="AL3906" s="493" t="n">
        <v>0</v>
      </c>
      <c r="AM3906" s="493" t="n">
        <v>0</v>
      </c>
      <c r="AN3906" s="493" t="n">
        <v>0</v>
      </c>
      <c r="AO3906" s="493" t="n">
        <v>360</v>
      </c>
      <c r="AP3906" s="493" t="n">
        <v>0</v>
      </c>
      <c r="AQ3906" s="493" t="n">
        <v>0</v>
      </c>
      <c r="AR3906" s="493" t="n">
        <v>0</v>
      </c>
      <c r="AS3906" s="493" t="n">
        <v>0</v>
      </c>
      <c r="AT3906" s="493" t="n">
        <v>0</v>
      </c>
      <c r="AU3906" s="493" t="n">
        <v>0</v>
      </c>
      <c r="AV3906" s="493" t="n">
        <v>360</v>
      </c>
      <c r="AW3906" s="493" t="n">
        <v>58.8</v>
      </c>
      <c r="AX3906" s="493" t="n">
        <v>119.28</v>
      </c>
      <c r="AY3906" s="493" t="n">
        <v>109.5</v>
      </c>
      <c r="AZ3906" s="493" t="n">
        <v>88.8</v>
      </c>
      <c r="BA3906" s="493" t="n">
        <v>0</v>
      </c>
      <c r="BB3906" s="493" t="n">
        <v>165.9</v>
      </c>
      <c r="BC3906" s="493" t="n">
        <v>44.1</v>
      </c>
      <c r="BD3906" s="493" t="n">
        <v>45</v>
      </c>
      <c r="BE3906" s="493" t="n">
        <v>42.6</v>
      </c>
      <c r="BF3906" s="493" t="n">
        <v>42.9</v>
      </c>
      <c r="BG3906" s="493" t="n">
        <v>45.9</v>
      </c>
      <c r="BH3906" s="493" t="n">
        <v>0</v>
      </c>
      <c r="BI3906" s="493" t="n">
        <v>165</v>
      </c>
      <c r="BJ3906" s="493" t="n">
        <v>111.4</v>
      </c>
      <c r="BK3906" s="493" t="n">
        <v>0</v>
      </c>
      <c r="BL3906" s="493" t="n">
        <v>0</v>
      </c>
      <c r="BM3906" s="493" t="n">
        <v>0</v>
      </c>
      <c r="BN3906" s="493" t="n">
        <v>0</v>
      </c>
      <c r="BO3906" s="493" t="n">
        <v>0</v>
      </c>
      <c r="BP3906" s="493" t="n">
        <v>0</v>
      </c>
      <c r="BQ3906" s="493" t="n">
        <v>0</v>
      </c>
      <c r="BR3906" s="493" t="n">
        <v>130.8</v>
      </c>
      <c r="BS3906" s="493" t="n">
        <v>365.4</v>
      </c>
      <c r="BT3906" s="493" t="n">
        <v>0</v>
      </c>
      <c r="BU3906" s="493" t="n">
        <v>0</v>
      </c>
      <c r="BV3906" s="493" t="n">
        <v>0</v>
      </c>
      <c r="BW3906" s="493" t="n">
        <v>180</v>
      </c>
    </row>
    <row r="3907">
      <c r="A3907" t="inlineStr">
        <is>
          <t>[C9D3] Angiotensin-II 길항제 칼슘길항제 복합제</t>
        </is>
      </c>
      <c r="B3907" t="inlineStr">
        <is>
          <t>일성아이에스</t>
        </is>
      </c>
      <c r="C3907" t="inlineStr">
        <is>
          <t>로우비카 에이치씨티</t>
        </is>
      </c>
      <c r="D3907" t="inlineStr">
        <is>
          <t>일성아이에스</t>
        </is>
      </c>
      <c r="E3907" t="inlineStr">
        <is>
          <t>amlodipine besylate,  hydrochlorothiazide,  olmesartan medoxomil</t>
        </is>
      </c>
      <c r="F3907" t="inlineStr">
        <is>
          <t>의원</t>
        </is>
      </c>
      <c r="G3907" t="inlineStr">
        <is>
          <t>Generic</t>
        </is>
      </c>
      <c r="H3907" s="493" t="n">
        <v>26406.8</v>
      </c>
      <c r="I3907" s="493" t="n">
        <v>25014.8</v>
      </c>
      <c r="J3907" s="493" t="n">
        <v>25351.2</v>
      </c>
      <c r="K3907" s="493" t="n">
        <v>28022.3</v>
      </c>
      <c r="L3907" s="493" t="n">
        <v>24710.3</v>
      </c>
      <c r="M3907" s="493" t="n">
        <v>28659.73</v>
      </c>
      <c r="N3907" s="493" t="n">
        <v>24959.6</v>
      </c>
      <c r="O3907" s="493" t="n">
        <v>26477.8</v>
      </c>
      <c r="P3907" s="493" t="n">
        <v>25721.8</v>
      </c>
      <c r="Q3907" s="493" t="n">
        <v>29485.4</v>
      </c>
      <c r="R3907" s="493" t="n">
        <v>28747.9</v>
      </c>
      <c r="S3907" s="493" t="n">
        <v>35641.94</v>
      </c>
      <c r="T3907" s="493" t="n">
        <v>35633.1</v>
      </c>
      <c r="U3907" s="493" t="n">
        <v>31539.3</v>
      </c>
      <c r="V3907" s="493" t="n">
        <v>36924.8</v>
      </c>
      <c r="W3907" s="493" t="n">
        <v>33516.4</v>
      </c>
      <c r="X3907" s="493" t="n">
        <v>33730.5</v>
      </c>
      <c r="Y3907" s="493" t="n">
        <v>43111.29</v>
      </c>
      <c r="Z3907" s="493" t="n">
        <v>31746.65</v>
      </c>
      <c r="AA3907" s="493" t="n">
        <v>39173.5</v>
      </c>
      <c r="AB3907" s="493" t="n">
        <v>36563.9</v>
      </c>
      <c r="AC3907" s="493" t="n">
        <v>40829.56</v>
      </c>
      <c r="AD3907" s="493" t="n">
        <v>47742.8</v>
      </c>
      <c r="AE3907" s="493" t="n">
        <v>18719.19</v>
      </c>
      <c r="AF3907" s="493" t="n">
        <v>16213.68</v>
      </c>
      <c r="AG3907" s="493" t="n">
        <v>24410</v>
      </c>
      <c r="AH3907" s="493" t="n">
        <v>17113.7</v>
      </c>
      <c r="AI3907" s="493" t="n">
        <v>17837.42</v>
      </c>
      <c r="AJ3907" s="493" t="n">
        <v>21325.3</v>
      </c>
      <c r="AK3907" s="493" t="n">
        <v>26448.56</v>
      </c>
      <c r="AL3907" s="493" t="n">
        <v>23311.35</v>
      </c>
      <c r="AM3907" s="493" t="n">
        <v>28681.04</v>
      </c>
      <c r="AN3907" s="493" t="n">
        <v>30288.74</v>
      </c>
      <c r="AO3907" s="493" t="n">
        <v>34559.77</v>
      </c>
      <c r="AP3907" s="493" t="n">
        <v>31143.72</v>
      </c>
      <c r="AQ3907" s="493" t="n">
        <v>45242.33</v>
      </c>
      <c r="AR3907" s="493" t="n">
        <v>39124.36</v>
      </c>
      <c r="AS3907" s="493" t="n">
        <v>41478.14</v>
      </c>
      <c r="AT3907" s="493" t="n">
        <v>40687.27</v>
      </c>
      <c r="AU3907" s="493" t="n">
        <v>53640.7</v>
      </c>
      <c r="AV3907" s="493" t="n">
        <v>52237.25</v>
      </c>
      <c r="AW3907" s="493" t="n">
        <v>55358.97</v>
      </c>
      <c r="AX3907" s="493" t="n">
        <v>53951.24</v>
      </c>
      <c r="AY3907" s="493" t="n">
        <v>60586.13</v>
      </c>
      <c r="AZ3907" s="493" t="n">
        <v>56065.4</v>
      </c>
      <c r="BA3907" s="493" t="n">
        <v>59320.5</v>
      </c>
      <c r="BB3907" s="493" t="n">
        <v>54586.5</v>
      </c>
      <c r="BC3907" s="493" t="n">
        <v>55321.18</v>
      </c>
      <c r="BD3907" s="493" t="n">
        <v>48370.66</v>
      </c>
      <c r="BE3907" s="493" t="n">
        <v>49728.25</v>
      </c>
      <c r="BF3907" s="493" t="n">
        <v>47493.57</v>
      </c>
      <c r="BG3907" s="493" t="n">
        <v>54114.27</v>
      </c>
      <c r="BH3907" s="493" t="n">
        <v>48721.16</v>
      </c>
      <c r="BI3907" s="493" t="n">
        <v>27243.76</v>
      </c>
      <c r="BJ3907" s="493" t="n">
        <v>28055.57</v>
      </c>
      <c r="BK3907" s="493" t="n">
        <v>36785.07</v>
      </c>
      <c r="BL3907" s="493" t="n">
        <v>38324.26</v>
      </c>
      <c r="BM3907" s="493" t="n">
        <v>36812.15</v>
      </c>
      <c r="BN3907" s="493" t="n">
        <v>29586.21</v>
      </c>
      <c r="BO3907" s="493" t="n">
        <v>36744.9</v>
      </c>
      <c r="BP3907" s="493" t="n">
        <v>37573.9</v>
      </c>
      <c r="BQ3907" s="493" t="n">
        <v>29562.45</v>
      </c>
      <c r="BR3907" s="493" t="n">
        <v>36763.7</v>
      </c>
      <c r="BS3907" s="493" t="n">
        <v>36389.11</v>
      </c>
      <c r="BT3907" s="493" t="n">
        <v>32854.58</v>
      </c>
      <c r="BU3907" s="493" t="n">
        <v>34588.06</v>
      </c>
      <c r="BV3907" s="493" t="n">
        <v>38056.8</v>
      </c>
      <c r="BW3907" s="493" t="n">
        <v>35684.24</v>
      </c>
    </row>
    <row r="3908">
      <c r="A3908" t="inlineStr">
        <is>
          <t>[C9D3] Angiotensin-II 길항제 칼슘길항제 복합제</t>
        </is>
      </c>
      <c r="B3908" t="inlineStr">
        <is>
          <t>일성아이에스</t>
        </is>
      </c>
      <c r="C3908" t="inlineStr">
        <is>
          <t>로우비카 에이치씨티</t>
        </is>
      </c>
      <c r="D3908" t="inlineStr">
        <is>
          <t>일성아이에스</t>
        </is>
      </c>
      <c r="E3908" t="inlineStr">
        <is>
          <t>amlodipine besylate,  hydrochlorothiazide,  olmesartan medoxomil</t>
        </is>
      </c>
      <c r="F3908" t="inlineStr">
        <is>
          <t>보건소</t>
        </is>
      </c>
      <c r="G3908" t="inlineStr">
        <is>
          <t>Generic</t>
        </is>
      </c>
      <c r="H3908" s="493" t="n">
        <v>0</v>
      </c>
      <c r="I3908" s="493" t="n">
        <v>0</v>
      </c>
      <c r="J3908" s="493" t="n">
        <v>0</v>
      </c>
      <c r="K3908" s="493" t="n">
        <v>0</v>
      </c>
      <c r="L3908" s="493" t="n">
        <v>0</v>
      </c>
      <c r="M3908" s="493" t="n">
        <v>0</v>
      </c>
      <c r="N3908" s="493" t="n">
        <v>0</v>
      </c>
      <c r="O3908" s="493" t="n">
        <v>0</v>
      </c>
      <c r="P3908" s="493" t="n">
        <v>0</v>
      </c>
      <c r="Q3908" s="493" t="n">
        <v>0</v>
      </c>
      <c r="R3908" s="493" t="n">
        <v>0</v>
      </c>
      <c r="S3908" s="493" t="n">
        <v>0</v>
      </c>
      <c r="T3908" s="493" t="n">
        <v>0</v>
      </c>
      <c r="U3908" s="493" t="n">
        <v>0</v>
      </c>
      <c r="V3908" s="493" t="n">
        <v>0</v>
      </c>
      <c r="W3908" s="493" t="n">
        <v>0</v>
      </c>
      <c r="X3908" s="493" t="n">
        <v>0</v>
      </c>
      <c r="Y3908" s="493" t="n">
        <v>0</v>
      </c>
      <c r="Z3908" s="493" t="n">
        <v>0</v>
      </c>
      <c r="AA3908" s="493" t="n">
        <v>0</v>
      </c>
      <c r="AB3908" s="493" t="n">
        <v>0</v>
      </c>
      <c r="AC3908" s="493" t="n">
        <v>0</v>
      </c>
      <c r="AD3908" s="493" t="n">
        <v>0</v>
      </c>
      <c r="AE3908" s="493" t="n">
        <v>0</v>
      </c>
      <c r="AF3908" s="493" t="n">
        <v>0</v>
      </c>
      <c r="AG3908" s="493" t="n">
        <v>0</v>
      </c>
      <c r="AH3908" s="493" t="n">
        <v>0</v>
      </c>
      <c r="AI3908" s="493" t="n">
        <v>0</v>
      </c>
      <c r="AJ3908" s="493" t="n">
        <v>0</v>
      </c>
      <c r="AK3908" s="493" t="n">
        <v>0</v>
      </c>
      <c r="AL3908" s="493" t="n">
        <v>0</v>
      </c>
      <c r="AM3908" s="493" t="n">
        <v>0</v>
      </c>
      <c r="AN3908" s="493" t="n">
        <v>0</v>
      </c>
      <c r="AO3908" s="493" t="n">
        <v>0</v>
      </c>
      <c r="AP3908" s="493" t="n">
        <v>0</v>
      </c>
      <c r="AQ3908" s="493" t="n">
        <v>0</v>
      </c>
      <c r="AR3908" s="493" t="n">
        <v>0</v>
      </c>
      <c r="AS3908" s="493" t="n">
        <v>0</v>
      </c>
      <c r="AT3908" s="493" t="n">
        <v>0</v>
      </c>
      <c r="AU3908" s="493" t="n">
        <v>0</v>
      </c>
      <c r="AV3908" s="493" t="n">
        <v>0</v>
      </c>
      <c r="AW3908" s="493" t="n">
        <v>0</v>
      </c>
      <c r="AX3908" s="493" t="n">
        <v>0</v>
      </c>
      <c r="AY3908" s="493" t="n">
        <v>0</v>
      </c>
      <c r="AZ3908" s="493" t="n">
        <v>0</v>
      </c>
      <c r="BA3908" s="493" t="n">
        <v>0</v>
      </c>
      <c r="BB3908" s="493" t="n">
        <v>0</v>
      </c>
      <c r="BC3908" s="493" t="n">
        <v>0</v>
      </c>
      <c r="BD3908" s="493" t="n">
        <v>0</v>
      </c>
      <c r="BE3908" s="493" t="n">
        <v>0</v>
      </c>
      <c r="BF3908" s="493" t="n">
        <v>0</v>
      </c>
      <c r="BG3908" s="493" t="n">
        <v>0</v>
      </c>
      <c r="BH3908" s="493" t="n">
        <v>0</v>
      </c>
      <c r="BI3908" s="493" t="n">
        <v>0</v>
      </c>
      <c r="BJ3908" s="493" t="n">
        <v>0</v>
      </c>
      <c r="BK3908" s="493" t="n">
        <v>0</v>
      </c>
      <c r="BL3908" s="493" t="n">
        <v>0</v>
      </c>
      <c r="BM3908" s="493" t="n">
        <v>0</v>
      </c>
      <c r="BN3908" s="493" t="n">
        <v>0</v>
      </c>
      <c r="BO3908" s="493" t="n">
        <v>3924.6</v>
      </c>
      <c r="BP3908" s="493" t="n">
        <v>614.4</v>
      </c>
      <c r="BQ3908" s="493" t="n">
        <v>0</v>
      </c>
      <c r="BR3908" s="493" t="n">
        <v>589.8</v>
      </c>
      <c r="BS3908" s="493" t="n">
        <v>3378</v>
      </c>
      <c r="BT3908" s="493" t="n">
        <v>1009.8</v>
      </c>
      <c r="BU3908" s="493" t="n">
        <v>0</v>
      </c>
      <c r="BV3908" s="493" t="n">
        <v>0</v>
      </c>
      <c r="BW3908" s="493" t="n">
        <v>0</v>
      </c>
    </row>
    <row r="3909">
      <c r="A3909" t="inlineStr">
        <is>
          <t>[C9D3] Angiotensin-II 길항제 칼슘길항제 복합제</t>
        </is>
      </c>
      <c r="B3909" t="inlineStr">
        <is>
          <t>일성아이에스</t>
        </is>
      </c>
      <c r="C3909" t="inlineStr">
        <is>
          <t>텔미토스타</t>
        </is>
      </c>
      <c r="D3909" t="inlineStr">
        <is>
          <t>일성아이에스</t>
        </is>
      </c>
      <c r="E3909" t="inlineStr">
        <is>
          <t>amlodipine besylate,  telmisartan</t>
        </is>
      </c>
      <c r="F3909" t="inlineStr">
        <is>
          <t>종합병원</t>
        </is>
      </c>
      <c r="G3909" t="inlineStr">
        <is>
          <t>Generic</t>
        </is>
      </c>
      <c r="H3909" s="493" t="n">
        <v>0</v>
      </c>
      <c r="I3909" s="493" t="n">
        <v>720</v>
      </c>
      <c r="J3909" s="493" t="n">
        <v>0</v>
      </c>
      <c r="K3909" s="493" t="n">
        <v>0</v>
      </c>
      <c r="L3909" s="493" t="n">
        <v>0</v>
      </c>
      <c r="M3909" s="493" t="n">
        <v>0</v>
      </c>
      <c r="N3909" s="493" t="n">
        <v>0</v>
      </c>
      <c r="O3909" s="493" t="n">
        <v>0</v>
      </c>
      <c r="P3909" s="493" t="n">
        <v>0</v>
      </c>
      <c r="Q3909" s="493" t="n">
        <v>0</v>
      </c>
      <c r="R3909" s="493" t="n">
        <v>0</v>
      </c>
      <c r="S3909" s="493" t="n">
        <v>0</v>
      </c>
      <c r="T3909" s="493" t="n">
        <v>0</v>
      </c>
      <c r="U3909" s="493" t="n">
        <v>0</v>
      </c>
      <c r="V3909" s="493" t="n">
        <v>0</v>
      </c>
      <c r="W3909" s="493" t="n">
        <v>0</v>
      </c>
      <c r="X3909" s="493" t="n">
        <v>0</v>
      </c>
      <c r="Y3909" s="493" t="n">
        <v>0</v>
      </c>
      <c r="Z3909" s="493" t="n">
        <v>0</v>
      </c>
      <c r="AA3909" s="493" t="n">
        <v>0</v>
      </c>
      <c r="AB3909" s="493" t="n">
        <v>0</v>
      </c>
      <c r="AC3909" s="493" t="n">
        <v>0</v>
      </c>
      <c r="AD3909" s="493" t="n">
        <v>0</v>
      </c>
      <c r="AE3909" s="493" t="n">
        <v>0</v>
      </c>
      <c r="AF3909" s="493" t="n">
        <v>0</v>
      </c>
      <c r="AG3909" s="493" t="n">
        <v>0</v>
      </c>
      <c r="AH3909" s="493" t="n">
        <v>0</v>
      </c>
      <c r="AI3909" s="493" t="n">
        <v>0</v>
      </c>
      <c r="AJ3909" s="493" t="n">
        <v>0</v>
      </c>
      <c r="AK3909" s="493" t="n">
        <v>0</v>
      </c>
      <c r="AL3909" s="493" t="n">
        <v>0</v>
      </c>
      <c r="AM3909" s="493" t="n">
        <v>0</v>
      </c>
      <c r="AN3909" s="493" t="n">
        <v>0</v>
      </c>
      <c r="AO3909" s="493" t="n">
        <v>0</v>
      </c>
      <c r="AP3909" s="493" t="n">
        <v>0</v>
      </c>
      <c r="AQ3909" s="493" t="n">
        <v>0</v>
      </c>
      <c r="AR3909" s="493" t="n">
        <v>0</v>
      </c>
      <c r="AS3909" s="493" t="n">
        <v>0</v>
      </c>
      <c r="AT3909" s="493" t="n">
        <v>0</v>
      </c>
      <c r="AU3909" s="493" t="n">
        <v>0</v>
      </c>
      <c r="AV3909" s="493" t="n">
        <v>0</v>
      </c>
      <c r="AW3909" s="493" t="n">
        <v>0</v>
      </c>
      <c r="AX3909" s="493" t="n">
        <v>0</v>
      </c>
      <c r="AY3909" s="493" t="n">
        <v>0</v>
      </c>
      <c r="AZ3909" s="493" t="n">
        <v>0</v>
      </c>
      <c r="BA3909" s="493" t="n">
        <v>0</v>
      </c>
      <c r="BB3909" s="493" t="n">
        <v>0</v>
      </c>
      <c r="BC3909" s="493" t="n">
        <v>0</v>
      </c>
      <c r="BD3909" s="493" t="n">
        <v>0</v>
      </c>
      <c r="BE3909" s="493" t="n">
        <v>0</v>
      </c>
      <c r="BF3909" s="493" t="n">
        <v>0</v>
      </c>
      <c r="BG3909" s="493" t="n">
        <v>0</v>
      </c>
      <c r="BH3909" s="493" t="n">
        <v>0</v>
      </c>
      <c r="BI3909" s="493" t="n">
        <v>0</v>
      </c>
      <c r="BJ3909" s="493" t="n">
        <v>0</v>
      </c>
      <c r="BK3909" s="493" t="n">
        <v>0</v>
      </c>
      <c r="BL3909" s="493" t="n">
        <v>0</v>
      </c>
      <c r="BM3909" s="493" t="n">
        <v>0</v>
      </c>
      <c r="BN3909" s="493" t="n">
        <v>0</v>
      </c>
      <c r="BO3909" s="493" t="n">
        <v>0</v>
      </c>
      <c r="BP3909" s="493" t="n">
        <v>0</v>
      </c>
      <c r="BQ3909" s="493" t="n">
        <v>0</v>
      </c>
      <c r="BR3909" s="493" t="n">
        <v>0</v>
      </c>
      <c r="BS3909" s="493" t="n">
        <v>0</v>
      </c>
      <c r="BT3909" s="493" t="n">
        <v>0</v>
      </c>
      <c r="BU3909" s="493" t="n">
        <v>0</v>
      </c>
      <c r="BV3909" s="493" t="n">
        <v>0</v>
      </c>
      <c r="BW3909" s="493" t="n">
        <v>0</v>
      </c>
    </row>
    <row r="3910">
      <c r="A3910" t="inlineStr">
        <is>
          <t>[C9D3] Angiotensin-II 길항제 칼슘길항제 복합제</t>
        </is>
      </c>
      <c r="B3910" t="inlineStr">
        <is>
          <t>일성아이에스</t>
        </is>
      </c>
      <c r="C3910" t="inlineStr">
        <is>
          <t>텔미토스타</t>
        </is>
      </c>
      <c r="D3910" t="inlineStr">
        <is>
          <t>일성아이에스</t>
        </is>
      </c>
      <c r="E3910" t="inlineStr">
        <is>
          <t>amlodipine besylate,  telmisartan</t>
        </is>
      </c>
      <c r="F3910" t="inlineStr">
        <is>
          <t>병원</t>
        </is>
      </c>
      <c r="G3910" t="inlineStr">
        <is>
          <t>Generic</t>
        </is>
      </c>
      <c r="H3910" s="493" t="n">
        <v>599.4</v>
      </c>
      <c r="I3910" s="493" t="n">
        <v>1040.4</v>
      </c>
      <c r="J3910" s="493" t="n">
        <v>240</v>
      </c>
      <c r="K3910" s="493" t="n">
        <v>720</v>
      </c>
      <c r="L3910" s="493" t="n">
        <v>907.8</v>
      </c>
      <c r="M3910" s="493" t="n">
        <v>240</v>
      </c>
      <c r="N3910" s="493" t="n">
        <v>480</v>
      </c>
      <c r="O3910" s="493" t="n">
        <v>599.4</v>
      </c>
      <c r="P3910" s="493" t="n">
        <v>240</v>
      </c>
      <c r="Q3910" s="493" t="n">
        <v>360</v>
      </c>
      <c r="R3910" s="493" t="n">
        <v>0</v>
      </c>
      <c r="S3910" s="493" t="n">
        <v>0</v>
      </c>
      <c r="T3910" s="493" t="n">
        <v>0</v>
      </c>
      <c r="U3910" s="493" t="n">
        <v>0</v>
      </c>
      <c r="V3910" s="493" t="n">
        <v>0</v>
      </c>
      <c r="W3910" s="493" t="n">
        <v>0</v>
      </c>
      <c r="X3910" s="493" t="n">
        <v>0</v>
      </c>
      <c r="Y3910" s="493" t="n">
        <v>0</v>
      </c>
      <c r="Z3910" s="493" t="n">
        <v>0</v>
      </c>
      <c r="AA3910" s="493" t="n">
        <v>0</v>
      </c>
      <c r="AB3910" s="493" t="n">
        <v>0</v>
      </c>
      <c r="AC3910" s="493" t="n">
        <v>0</v>
      </c>
      <c r="AD3910" s="493" t="n">
        <v>0</v>
      </c>
      <c r="AE3910" s="493" t="n">
        <v>0</v>
      </c>
      <c r="AF3910" s="493" t="n">
        <v>0</v>
      </c>
      <c r="AG3910" s="493" t="n">
        <v>0</v>
      </c>
      <c r="AH3910" s="493" t="n">
        <v>0</v>
      </c>
      <c r="AI3910" s="493" t="n">
        <v>0</v>
      </c>
      <c r="AJ3910" s="493" t="n">
        <v>0</v>
      </c>
      <c r="AK3910" s="493" t="n">
        <v>0</v>
      </c>
      <c r="AL3910" s="493" t="n">
        <v>0</v>
      </c>
      <c r="AM3910" s="493" t="n">
        <v>0</v>
      </c>
      <c r="AN3910" s="493" t="n">
        <v>0</v>
      </c>
      <c r="AO3910" s="493" t="n">
        <v>0</v>
      </c>
      <c r="AP3910" s="493" t="n">
        <v>0</v>
      </c>
      <c r="AQ3910" s="493" t="n">
        <v>0</v>
      </c>
      <c r="AR3910" s="493" t="n">
        <v>0</v>
      </c>
      <c r="AS3910" s="493" t="n">
        <v>0</v>
      </c>
      <c r="AT3910" s="493" t="n">
        <v>0</v>
      </c>
      <c r="AU3910" s="493" t="n">
        <v>0</v>
      </c>
      <c r="AV3910" s="493" t="n">
        <v>0</v>
      </c>
      <c r="AW3910" s="493" t="n">
        <v>0</v>
      </c>
      <c r="AX3910" s="493" t="n">
        <v>0</v>
      </c>
      <c r="AY3910" s="493" t="n">
        <v>0</v>
      </c>
      <c r="AZ3910" s="493" t="n">
        <v>0</v>
      </c>
      <c r="BA3910" s="493" t="n">
        <v>0</v>
      </c>
      <c r="BB3910" s="493" t="n">
        <v>0</v>
      </c>
      <c r="BC3910" s="493" t="n">
        <v>0</v>
      </c>
      <c r="BD3910" s="493" t="n">
        <v>0</v>
      </c>
      <c r="BE3910" s="493" t="n">
        <v>0</v>
      </c>
      <c r="BF3910" s="493" t="n">
        <v>0</v>
      </c>
      <c r="BG3910" s="493" t="n">
        <v>0</v>
      </c>
      <c r="BH3910" s="493" t="n">
        <v>0</v>
      </c>
      <c r="BI3910" s="493" t="n">
        <v>0</v>
      </c>
      <c r="BJ3910" s="493" t="n">
        <v>0</v>
      </c>
      <c r="BK3910" s="493" t="n">
        <v>0</v>
      </c>
      <c r="BL3910" s="493" t="n">
        <v>0</v>
      </c>
      <c r="BM3910" s="493" t="n">
        <v>0</v>
      </c>
      <c r="BN3910" s="493" t="n">
        <v>0</v>
      </c>
      <c r="BO3910" s="493" t="n">
        <v>0</v>
      </c>
      <c r="BP3910" s="493" t="n">
        <v>0</v>
      </c>
      <c r="BQ3910" s="493" t="n">
        <v>0</v>
      </c>
      <c r="BR3910" s="493" t="n">
        <v>0</v>
      </c>
      <c r="BS3910" s="493" t="n">
        <v>0</v>
      </c>
      <c r="BT3910" s="493" t="n">
        <v>0</v>
      </c>
      <c r="BU3910" s="493" t="n">
        <v>0</v>
      </c>
      <c r="BV3910" s="493" t="n">
        <v>0</v>
      </c>
      <c r="BW3910" s="493" t="n">
        <v>0</v>
      </c>
    </row>
    <row r="3911">
      <c r="A3911" t="inlineStr">
        <is>
          <t>[C9D3] Angiotensin-II 길항제 칼슘길항제 복합제</t>
        </is>
      </c>
      <c r="B3911" t="inlineStr">
        <is>
          <t>일성아이에스</t>
        </is>
      </c>
      <c r="C3911" t="inlineStr">
        <is>
          <t>텔미토스타</t>
        </is>
      </c>
      <c r="D3911" t="inlineStr">
        <is>
          <t>일성아이에스</t>
        </is>
      </c>
      <c r="E3911" t="inlineStr">
        <is>
          <t>amlodipine besylate,  telmisartan</t>
        </is>
      </c>
      <c r="F3911" t="inlineStr">
        <is>
          <t>의원</t>
        </is>
      </c>
      <c r="G3911" t="inlineStr">
        <is>
          <t>Generic</t>
        </is>
      </c>
      <c r="H3911" s="493" t="n">
        <v>51345.89</v>
      </c>
      <c r="I3911" s="493" t="n">
        <v>58115.31</v>
      </c>
      <c r="J3911" s="493" t="n">
        <v>57028.28</v>
      </c>
      <c r="K3911" s="493" t="n">
        <v>62938.6</v>
      </c>
      <c r="L3911" s="493" t="n">
        <v>59315.98</v>
      </c>
      <c r="M3911" s="493" t="n">
        <v>62492.46</v>
      </c>
      <c r="N3911" s="493" t="n">
        <v>67660.10000000001</v>
      </c>
      <c r="O3911" s="493" t="n">
        <v>67649.55</v>
      </c>
      <c r="P3911" s="493" t="n">
        <v>69966.17</v>
      </c>
      <c r="Q3911" s="493" t="n">
        <v>65114.1</v>
      </c>
      <c r="R3911" s="493" t="n">
        <v>0</v>
      </c>
      <c r="S3911" s="493" t="n">
        <v>0</v>
      </c>
      <c r="T3911" s="493" t="n">
        <v>0</v>
      </c>
      <c r="U3911" s="493" t="n">
        <v>0</v>
      </c>
      <c r="V3911" s="493" t="n">
        <v>0</v>
      </c>
      <c r="W3911" s="493" t="n">
        <v>0</v>
      </c>
      <c r="X3911" s="493" t="n">
        <v>0</v>
      </c>
      <c r="Y3911" s="493" t="n">
        <v>0</v>
      </c>
      <c r="Z3911" s="493" t="n">
        <v>0</v>
      </c>
      <c r="AA3911" s="493" t="n">
        <v>0</v>
      </c>
      <c r="AB3911" s="493" t="n">
        <v>0</v>
      </c>
      <c r="AC3911" s="493" t="n">
        <v>0</v>
      </c>
      <c r="AD3911" s="493" t="n">
        <v>0</v>
      </c>
      <c r="AE3911" s="493" t="n">
        <v>0</v>
      </c>
      <c r="AF3911" s="493" t="n">
        <v>0</v>
      </c>
      <c r="AG3911" s="493" t="n">
        <v>0</v>
      </c>
      <c r="AH3911" s="493" t="n">
        <v>0</v>
      </c>
      <c r="AI3911" s="493" t="n">
        <v>0</v>
      </c>
      <c r="AJ3911" s="493" t="n">
        <v>0</v>
      </c>
      <c r="AK3911" s="493" t="n">
        <v>0</v>
      </c>
      <c r="AL3911" s="493" t="n">
        <v>0</v>
      </c>
      <c r="AM3911" s="493" t="n">
        <v>0</v>
      </c>
      <c r="AN3911" s="493" t="n">
        <v>0</v>
      </c>
      <c r="AO3911" s="493" t="n">
        <v>0</v>
      </c>
      <c r="AP3911" s="493" t="n">
        <v>0</v>
      </c>
      <c r="AQ3911" s="493" t="n">
        <v>0</v>
      </c>
      <c r="AR3911" s="493" t="n">
        <v>0</v>
      </c>
      <c r="AS3911" s="493" t="n">
        <v>0</v>
      </c>
      <c r="AT3911" s="493" t="n">
        <v>0</v>
      </c>
      <c r="AU3911" s="493" t="n">
        <v>0</v>
      </c>
      <c r="AV3911" s="493" t="n">
        <v>0</v>
      </c>
      <c r="AW3911" s="493" t="n">
        <v>0</v>
      </c>
      <c r="AX3911" s="493" t="n">
        <v>0</v>
      </c>
      <c r="AY3911" s="493" t="n">
        <v>0</v>
      </c>
      <c r="AZ3911" s="493" t="n">
        <v>0</v>
      </c>
      <c r="BA3911" s="493" t="n">
        <v>0</v>
      </c>
      <c r="BB3911" s="493" t="n">
        <v>0</v>
      </c>
      <c r="BC3911" s="493" t="n">
        <v>0</v>
      </c>
      <c r="BD3911" s="493" t="n">
        <v>0</v>
      </c>
      <c r="BE3911" s="493" t="n">
        <v>0</v>
      </c>
      <c r="BF3911" s="493" t="n">
        <v>0</v>
      </c>
      <c r="BG3911" s="493" t="n">
        <v>0</v>
      </c>
      <c r="BH3911" s="493" t="n">
        <v>0</v>
      </c>
      <c r="BI3911" s="493" t="n">
        <v>0</v>
      </c>
      <c r="BJ3911" s="493" t="n">
        <v>0</v>
      </c>
      <c r="BK3911" s="493" t="n">
        <v>0</v>
      </c>
      <c r="BL3911" s="493" t="n">
        <v>0</v>
      </c>
      <c r="BM3911" s="493" t="n">
        <v>0</v>
      </c>
      <c r="BN3911" s="493" t="n">
        <v>0</v>
      </c>
      <c r="BO3911" s="493" t="n">
        <v>0</v>
      </c>
      <c r="BP3911" s="493" t="n">
        <v>0</v>
      </c>
      <c r="BQ3911" s="493" t="n">
        <v>0</v>
      </c>
      <c r="BR3911" s="493" t="n">
        <v>0</v>
      </c>
      <c r="BS3911" s="493" t="n">
        <v>0</v>
      </c>
      <c r="BT3911" s="493" t="n">
        <v>0</v>
      </c>
      <c r="BU3911" s="493" t="n">
        <v>0</v>
      </c>
      <c r="BV3911" s="493" t="n">
        <v>0</v>
      </c>
      <c r="BW3911" s="493" t="n">
        <v>0</v>
      </c>
    </row>
    <row r="3912">
      <c r="A3912" t="inlineStr">
        <is>
          <t>[C9D3] Angiotensin-II 길항제 칼슘길항제 복합제</t>
        </is>
      </c>
      <c r="B3912" t="inlineStr">
        <is>
          <t>일성아이에스</t>
        </is>
      </c>
      <c r="C3912" t="inlineStr">
        <is>
          <t>피마사브</t>
        </is>
      </c>
      <c r="D3912" t="inlineStr">
        <is>
          <t>일성아이에스</t>
        </is>
      </c>
      <c r="E3912" t="inlineStr">
        <is>
          <t>s-amlodipine besylate 2.5 hydrate  ( as s-amlodipine),  fimasartan potassium trihydrate  ( as fimasartan potassium)</t>
        </is>
      </c>
      <c r="F3912" t="inlineStr">
        <is>
          <t>종합병원</t>
        </is>
      </c>
      <c r="G3912" t="inlineStr">
        <is>
          <t>Generic</t>
        </is>
      </c>
      <c r="H3912" s="493" t="n">
        <v>0</v>
      </c>
      <c r="I3912" s="493" t="n">
        <v>0</v>
      </c>
      <c r="J3912" s="493" t="n">
        <v>0</v>
      </c>
      <c r="K3912" s="493" t="n">
        <v>0</v>
      </c>
      <c r="L3912" s="493" t="n">
        <v>0</v>
      </c>
      <c r="M3912" s="493" t="n">
        <v>0</v>
      </c>
      <c r="N3912" s="493" t="n">
        <v>0</v>
      </c>
      <c r="O3912" s="493" t="n">
        <v>0</v>
      </c>
      <c r="P3912" s="493" t="n">
        <v>0</v>
      </c>
      <c r="Q3912" s="493" t="n">
        <v>0</v>
      </c>
      <c r="R3912" s="493" t="n">
        <v>0</v>
      </c>
      <c r="S3912" s="493" t="n">
        <v>0</v>
      </c>
      <c r="T3912" s="493" t="n">
        <v>0</v>
      </c>
      <c r="U3912" s="493" t="n">
        <v>0</v>
      </c>
      <c r="V3912" s="493" t="n">
        <v>0</v>
      </c>
      <c r="W3912" s="493" t="n">
        <v>0</v>
      </c>
      <c r="X3912" s="493" t="n">
        <v>0</v>
      </c>
      <c r="Y3912" s="493" t="n">
        <v>0</v>
      </c>
      <c r="Z3912" s="493" t="n">
        <v>0</v>
      </c>
      <c r="AA3912" s="493" t="n">
        <v>0</v>
      </c>
      <c r="AB3912" s="493" t="n">
        <v>0</v>
      </c>
      <c r="AC3912" s="493" t="n">
        <v>0</v>
      </c>
      <c r="AD3912" s="493" t="n">
        <v>0</v>
      </c>
      <c r="AE3912" s="493" t="n">
        <v>0</v>
      </c>
      <c r="AF3912" s="493" t="n">
        <v>0</v>
      </c>
      <c r="AG3912" s="493" t="n">
        <v>0</v>
      </c>
      <c r="AH3912" s="493" t="n">
        <v>0</v>
      </c>
      <c r="AI3912" s="493" t="n">
        <v>0</v>
      </c>
      <c r="AJ3912" s="493" t="n">
        <v>0</v>
      </c>
      <c r="AK3912" s="493" t="n">
        <v>0</v>
      </c>
      <c r="AL3912" s="493" t="n">
        <v>0</v>
      </c>
      <c r="AM3912" s="493" t="n">
        <v>0</v>
      </c>
      <c r="AN3912" s="493" t="n">
        <v>0</v>
      </c>
      <c r="AO3912" s="493" t="n">
        <v>0</v>
      </c>
      <c r="AP3912" s="493" t="n">
        <v>0</v>
      </c>
      <c r="AQ3912" s="493" t="n">
        <v>0</v>
      </c>
      <c r="AR3912" s="493" t="n">
        <v>0</v>
      </c>
      <c r="AS3912" s="493" t="n">
        <v>0</v>
      </c>
      <c r="AT3912" s="493" t="n">
        <v>0</v>
      </c>
      <c r="AU3912" s="493" t="n">
        <v>0</v>
      </c>
      <c r="AV3912" s="493" t="n">
        <v>0</v>
      </c>
      <c r="AW3912" s="493" t="n">
        <v>0</v>
      </c>
      <c r="AX3912" s="493" t="n">
        <v>0</v>
      </c>
      <c r="AY3912" s="493" t="n">
        <v>0</v>
      </c>
      <c r="AZ3912" s="493" t="n">
        <v>0</v>
      </c>
      <c r="BA3912" s="493" t="n">
        <v>0</v>
      </c>
      <c r="BB3912" s="493" t="n">
        <v>0</v>
      </c>
      <c r="BC3912" s="493" t="n">
        <v>0</v>
      </c>
      <c r="BD3912" s="493" t="n">
        <v>0</v>
      </c>
      <c r="BE3912" s="493" t="n">
        <v>1089.9</v>
      </c>
      <c r="BF3912" s="493" t="n">
        <v>0</v>
      </c>
      <c r="BG3912" s="493" t="n">
        <v>0</v>
      </c>
      <c r="BH3912" s="493" t="n">
        <v>1098</v>
      </c>
      <c r="BI3912" s="493" t="n">
        <v>0</v>
      </c>
      <c r="BJ3912" s="493" t="n">
        <v>0</v>
      </c>
      <c r="BK3912" s="493" t="n">
        <v>0</v>
      </c>
      <c r="BL3912" s="493" t="n">
        <v>0</v>
      </c>
      <c r="BM3912" s="493" t="n">
        <v>0</v>
      </c>
      <c r="BN3912" s="493" t="n">
        <v>0</v>
      </c>
      <c r="BO3912" s="493" t="n">
        <v>0</v>
      </c>
      <c r="BP3912" s="493" t="n">
        <v>120.3</v>
      </c>
      <c r="BQ3912" s="493" t="n">
        <v>120.3</v>
      </c>
      <c r="BR3912" s="493" t="n">
        <v>0</v>
      </c>
      <c r="BS3912" s="493" t="n">
        <v>120</v>
      </c>
      <c r="BT3912" s="493" t="n">
        <v>213.06</v>
      </c>
      <c r="BU3912" s="493" t="n">
        <v>120.3</v>
      </c>
      <c r="BV3912" s="493" t="n">
        <v>1092.6</v>
      </c>
      <c r="BW3912" s="493" t="n">
        <v>240.6</v>
      </c>
    </row>
    <row r="3913">
      <c r="A3913" t="inlineStr">
        <is>
          <t>[C9D3] Angiotensin-II 길항제 칼슘길항제 복합제</t>
        </is>
      </c>
      <c r="B3913" t="inlineStr">
        <is>
          <t>일성아이에스</t>
        </is>
      </c>
      <c r="C3913" t="inlineStr">
        <is>
          <t>피마사브</t>
        </is>
      </c>
      <c r="D3913" t="inlineStr">
        <is>
          <t>일성아이에스</t>
        </is>
      </c>
      <c r="E3913" t="inlineStr">
        <is>
          <t>s-amlodipine besylate 2.5 hydrate  ( as s-amlodipine),  fimasartan potassium trihydrate  ( as fimasartan potassium)</t>
        </is>
      </c>
      <c r="F3913" t="inlineStr">
        <is>
          <t>병원</t>
        </is>
      </c>
      <c r="G3913" t="inlineStr">
        <is>
          <t>Generic</t>
        </is>
      </c>
      <c r="H3913" s="493" t="n">
        <v>0</v>
      </c>
      <c r="I3913" s="493" t="n">
        <v>0</v>
      </c>
      <c r="J3913" s="493" t="n">
        <v>0</v>
      </c>
      <c r="K3913" s="493" t="n">
        <v>0</v>
      </c>
      <c r="L3913" s="493" t="n">
        <v>0</v>
      </c>
      <c r="M3913" s="493" t="n">
        <v>0</v>
      </c>
      <c r="N3913" s="493" t="n">
        <v>0</v>
      </c>
      <c r="O3913" s="493" t="n">
        <v>0</v>
      </c>
      <c r="P3913" s="493" t="n">
        <v>0</v>
      </c>
      <c r="Q3913" s="493" t="n">
        <v>0</v>
      </c>
      <c r="R3913" s="493" t="n">
        <v>0</v>
      </c>
      <c r="S3913" s="493" t="n">
        <v>0</v>
      </c>
      <c r="T3913" s="493" t="n">
        <v>0</v>
      </c>
      <c r="U3913" s="493" t="n">
        <v>0</v>
      </c>
      <c r="V3913" s="493" t="n">
        <v>0</v>
      </c>
      <c r="W3913" s="493" t="n">
        <v>0</v>
      </c>
      <c r="X3913" s="493" t="n">
        <v>0</v>
      </c>
      <c r="Y3913" s="493" t="n">
        <v>0</v>
      </c>
      <c r="Z3913" s="493" t="n">
        <v>0</v>
      </c>
      <c r="AA3913" s="493" t="n">
        <v>0</v>
      </c>
      <c r="AB3913" s="493" t="n">
        <v>0</v>
      </c>
      <c r="AC3913" s="493" t="n">
        <v>0</v>
      </c>
      <c r="AD3913" s="493" t="n">
        <v>0</v>
      </c>
      <c r="AE3913" s="493" t="n">
        <v>0</v>
      </c>
      <c r="AF3913" s="493" t="n">
        <v>0</v>
      </c>
      <c r="AG3913" s="493" t="n">
        <v>0</v>
      </c>
      <c r="AH3913" s="493" t="n">
        <v>0</v>
      </c>
      <c r="AI3913" s="493" t="n">
        <v>0</v>
      </c>
      <c r="AJ3913" s="493" t="n">
        <v>0</v>
      </c>
      <c r="AK3913" s="493" t="n">
        <v>0</v>
      </c>
      <c r="AL3913" s="493" t="n">
        <v>0</v>
      </c>
      <c r="AM3913" s="493" t="n">
        <v>0</v>
      </c>
      <c r="AN3913" s="493" t="n">
        <v>0</v>
      </c>
      <c r="AO3913" s="493" t="n">
        <v>0</v>
      </c>
      <c r="AP3913" s="493" t="n">
        <v>0</v>
      </c>
      <c r="AQ3913" s="493" t="n">
        <v>0</v>
      </c>
      <c r="AR3913" s="493" t="n">
        <v>0</v>
      </c>
      <c r="AS3913" s="493" t="n">
        <v>568.66</v>
      </c>
      <c r="AT3913" s="493" t="n">
        <v>1015.96</v>
      </c>
      <c r="AU3913" s="493" t="n">
        <v>2843.58</v>
      </c>
      <c r="AV3913" s="493" t="n">
        <v>1848.98</v>
      </c>
      <c r="AW3913" s="493" t="n">
        <v>2772.2</v>
      </c>
      <c r="AX3913" s="493" t="n">
        <v>2418.24</v>
      </c>
      <c r="AY3913" s="493" t="n">
        <v>2096.44</v>
      </c>
      <c r="AZ3913" s="493" t="n">
        <v>4803.6</v>
      </c>
      <c r="BA3913" s="493" t="n">
        <v>6337.2</v>
      </c>
      <c r="BB3913" s="493" t="n">
        <v>7350.3</v>
      </c>
      <c r="BC3913" s="493" t="n">
        <v>8904</v>
      </c>
      <c r="BD3913" s="493" t="n">
        <v>9414.6</v>
      </c>
      <c r="BE3913" s="493" t="n">
        <v>7066.29</v>
      </c>
      <c r="BF3913" s="493" t="n">
        <v>8636.4</v>
      </c>
      <c r="BG3913" s="493" t="n">
        <v>4837.2</v>
      </c>
      <c r="BH3913" s="493" t="n">
        <v>5822.4</v>
      </c>
      <c r="BI3913" s="493" t="n">
        <v>5864.4</v>
      </c>
      <c r="BJ3913" s="493" t="n">
        <v>4067.55</v>
      </c>
      <c r="BK3913" s="493" t="n">
        <v>5030.68</v>
      </c>
      <c r="BL3913" s="493" t="n">
        <v>6165.55</v>
      </c>
      <c r="BM3913" s="493" t="n">
        <v>7658.1</v>
      </c>
      <c r="BN3913" s="493" t="n">
        <v>4878.6</v>
      </c>
      <c r="BO3913" s="493" t="n">
        <v>6378.78</v>
      </c>
      <c r="BP3913" s="493" t="n">
        <v>5806.5</v>
      </c>
      <c r="BQ3913" s="493" t="n">
        <v>3122.1</v>
      </c>
      <c r="BR3913" s="493" t="n">
        <v>6689.4</v>
      </c>
      <c r="BS3913" s="493" t="n">
        <v>5850.02</v>
      </c>
      <c r="BT3913" s="493" t="n">
        <v>9322.440000000001</v>
      </c>
      <c r="BU3913" s="493" t="n">
        <v>5628.9</v>
      </c>
      <c r="BV3913" s="493" t="n">
        <v>8290.5</v>
      </c>
      <c r="BW3913" s="493" t="n">
        <v>5818.8</v>
      </c>
    </row>
    <row r="3914">
      <c r="A3914" t="inlineStr">
        <is>
          <t>[C9D3] Angiotensin-II 길항제 칼슘길항제 복합제</t>
        </is>
      </c>
      <c r="B3914" t="inlineStr">
        <is>
          <t>일성아이에스</t>
        </is>
      </c>
      <c r="C3914" t="inlineStr">
        <is>
          <t>피마사브</t>
        </is>
      </c>
      <c r="D3914" t="inlineStr">
        <is>
          <t>일성아이에스</t>
        </is>
      </c>
      <c r="E3914" t="inlineStr">
        <is>
          <t>s-amlodipine besylate 2.5 hydrate  ( as s-amlodipine),  fimasartan potassium trihydrate  ( as fimasartan potassium)</t>
        </is>
      </c>
      <c r="F3914" t="inlineStr">
        <is>
          <t>의원</t>
        </is>
      </c>
      <c r="G3914" t="inlineStr">
        <is>
          <t>Generic</t>
        </is>
      </c>
      <c r="H3914" s="493" t="n">
        <v>0</v>
      </c>
      <c r="I3914" s="493" t="n">
        <v>0</v>
      </c>
      <c r="J3914" s="493" t="n">
        <v>0</v>
      </c>
      <c r="K3914" s="493" t="n">
        <v>0</v>
      </c>
      <c r="L3914" s="493" t="n">
        <v>0</v>
      </c>
      <c r="M3914" s="493" t="n">
        <v>0</v>
      </c>
      <c r="N3914" s="493" t="n">
        <v>0</v>
      </c>
      <c r="O3914" s="493" t="n">
        <v>0</v>
      </c>
      <c r="P3914" s="493" t="n">
        <v>0</v>
      </c>
      <c r="Q3914" s="493" t="n">
        <v>0</v>
      </c>
      <c r="R3914" s="493" t="n">
        <v>0</v>
      </c>
      <c r="S3914" s="493" t="n">
        <v>0</v>
      </c>
      <c r="T3914" s="493" t="n">
        <v>0</v>
      </c>
      <c r="U3914" s="493" t="n">
        <v>0</v>
      </c>
      <c r="V3914" s="493" t="n">
        <v>0</v>
      </c>
      <c r="W3914" s="493" t="n">
        <v>0</v>
      </c>
      <c r="X3914" s="493" t="n">
        <v>0</v>
      </c>
      <c r="Y3914" s="493" t="n">
        <v>0</v>
      </c>
      <c r="Z3914" s="493" t="n">
        <v>0</v>
      </c>
      <c r="AA3914" s="493" t="n">
        <v>0</v>
      </c>
      <c r="AB3914" s="493" t="n">
        <v>0</v>
      </c>
      <c r="AC3914" s="493" t="n">
        <v>0</v>
      </c>
      <c r="AD3914" s="493" t="n">
        <v>0</v>
      </c>
      <c r="AE3914" s="493" t="n">
        <v>0</v>
      </c>
      <c r="AF3914" s="493" t="n">
        <v>0</v>
      </c>
      <c r="AG3914" s="493" t="n">
        <v>0</v>
      </c>
      <c r="AH3914" s="493" t="n">
        <v>0</v>
      </c>
      <c r="AI3914" s="493" t="n">
        <v>0</v>
      </c>
      <c r="AJ3914" s="493" t="n">
        <v>5702.3</v>
      </c>
      <c r="AK3914" s="493" t="n">
        <v>6485.2</v>
      </c>
      <c r="AL3914" s="493" t="n">
        <v>6490.9</v>
      </c>
      <c r="AM3914" s="493" t="n">
        <v>6013.33</v>
      </c>
      <c r="AN3914" s="493" t="n">
        <v>6963.65</v>
      </c>
      <c r="AO3914" s="493" t="n">
        <v>7426.3</v>
      </c>
      <c r="AP3914" s="493" t="n">
        <v>9692.040000000001</v>
      </c>
      <c r="AQ3914" s="493" t="n">
        <v>9567.1</v>
      </c>
      <c r="AR3914" s="493" t="n">
        <v>7479.7</v>
      </c>
      <c r="AS3914" s="493" t="n">
        <v>5108.6</v>
      </c>
      <c r="AT3914" s="493" t="n">
        <v>9078.75</v>
      </c>
      <c r="AU3914" s="493" t="n">
        <v>9869.25</v>
      </c>
      <c r="AV3914" s="493" t="n">
        <v>10272.45</v>
      </c>
      <c r="AW3914" s="493" t="n">
        <v>8379.15</v>
      </c>
      <c r="AX3914" s="493" t="n">
        <v>8367.299999999999</v>
      </c>
      <c r="AY3914" s="493" t="n">
        <v>14046.75</v>
      </c>
      <c r="AZ3914" s="493" t="n">
        <v>8918.07</v>
      </c>
      <c r="BA3914" s="493" t="n">
        <v>8592.299999999999</v>
      </c>
      <c r="BB3914" s="493" t="n">
        <v>10996.5</v>
      </c>
      <c r="BC3914" s="493" t="n">
        <v>11099.63</v>
      </c>
      <c r="BD3914" s="493" t="n">
        <v>12300.85</v>
      </c>
      <c r="BE3914" s="493" t="n">
        <v>9851.02</v>
      </c>
      <c r="BF3914" s="493" t="n">
        <v>11516.85</v>
      </c>
      <c r="BG3914" s="493" t="n">
        <v>13375.73</v>
      </c>
      <c r="BH3914" s="493" t="n">
        <v>11208.85</v>
      </c>
      <c r="BI3914" s="493" t="n">
        <v>9479.120000000001</v>
      </c>
      <c r="BJ3914" s="493" t="n">
        <v>6748.28</v>
      </c>
      <c r="BK3914" s="493" t="n">
        <v>6841.69</v>
      </c>
      <c r="BL3914" s="493" t="n">
        <v>7777.27</v>
      </c>
      <c r="BM3914" s="493" t="n">
        <v>7703.39</v>
      </c>
      <c r="BN3914" s="493" t="n">
        <v>9132.459999999999</v>
      </c>
      <c r="BO3914" s="493" t="n">
        <v>12119.52</v>
      </c>
      <c r="BP3914" s="493" t="n">
        <v>9400.58</v>
      </c>
      <c r="BQ3914" s="493" t="n">
        <v>9440.969999999999</v>
      </c>
      <c r="BR3914" s="493" t="n">
        <v>11256.71</v>
      </c>
      <c r="BS3914" s="493" t="n">
        <v>11624.62</v>
      </c>
      <c r="BT3914" s="493" t="n">
        <v>9290.1</v>
      </c>
      <c r="BU3914" s="493" t="n">
        <v>12706.28</v>
      </c>
      <c r="BV3914" s="493" t="n">
        <v>11489.87</v>
      </c>
      <c r="BW3914" s="493" t="n">
        <v>12566.5</v>
      </c>
    </row>
    <row r="3915">
      <c r="A3915" t="inlineStr">
        <is>
          <t>[C9D3] Angiotensin-II 길항제 칼슘길항제 복합제</t>
        </is>
      </c>
      <c r="B3915" t="inlineStr">
        <is>
          <t>일성아이에스</t>
        </is>
      </c>
      <c r="C3915" t="inlineStr">
        <is>
          <t>피마사브</t>
        </is>
      </c>
      <c r="D3915" t="inlineStr">
        <is>
          <t>일성아이에스</t>
        </is>
      </c>
      <c r="E3915" t="inlineStr">
        <is>
          <t>s-amlodipine besylate dihydrate  ( as s-amlodipine),  fimasartan potassium trihydrate  ( as fimasartan potassium)</t>
        </is>
      </c>
      <c r="F3915" t="inlineStr">
        <is>
          <t>종합병원</t>
        </is>
      </c>
      <c r="G3915" t="inlineStr">
        <is>
          <t>Generic</t>
        </is>
      </c>
      <c r="H3915" s="493" t="n">
        <v>0</v>
      </c>
      <c r="I3915" s="493" t="n">
        <v>0</v>
      </c>
      <c r="J3915" s="493" t="n">
        <v>0</v>
      </c>
      <c r="K3915" s="493" t="n">
        <v>0</v>
      </c>
      <c r="L3915" s="493" t="n">
        <v>0</v>
      </c>
      <c r="M3915" s="493" t="n">
        <v>0</v>
      </c>
      <c r="N3915" s="493" t="n">
        <v>0</v>
      </c>
      <c r="O3915" s="493" t="n">
        <v>0</v>
      </c>
      <c r="P3915" s="493" t="n">
        <v>0</v>
      </c>
      <c r="Q3915" s="493" t="n">
        <v>0</v>
      </c>
      <c r="R3915" s="493" t="n">
        <v>0</v>
      </c>
      <c r="S3915" s="493" t="n">
        <v>0</v>
      </c>
      <c r="T3915" s="493" t="n">
        <v>0</v>
      </c>
      <c r="U3915" s="493" t="n">
        <v>0</v>
      </c>
      <c r="V3915" s="493" t="n">
        <v>0</v>
      </c>
      <c r="W3915" s="493" t="n">
        <v>0</v>
      </c>
      <c r="X3915" s="493" t="n">
        <v>0</v>
      </c>
      <c r="Y3915" s="493" t="n">
        <v>0</v>
      </c>
      <c r="Z3915" s="493" t="n">
        <v>0</v>
      </c>
      <c r="AA3915" s="493" t="n">
        <v>0</v>
      </c>
      <c r="AB3915" s="493" t="n">
        <v>0</v>
      </c>
      <c r="AC3915" s="493" t="n">
        <v>0</v>
      </c>
      <c r="AD3915" s="493" t="n">
        <v>0</v>
      </c>
      <c r="AE3915" s="493" t="n">
        <v>0</v>
      </c>
      <c r="AF3915" s="493" t="n">
        <v>0</v>
      </c>
      <c r="AG3915" s="493" t="n">
        <v>0</v>
      </c>
      <c r="AH3915" s="493" t="n">
        <v>0</v>
      </c>
      <c r="AI3915" s="493" t="n">
        <v>0</v>
      </c>
      <c r="AJ3915" s="493" t="n">
        <v>0</v>
      </c>
      <c r="AK3915" s="493" t="n">
        <v>0</v>
      </c>
      <c r="AL3915" s="493" t="n">
        <v>0</v>
      </c>
      <c r="AM3915" s="493" t="n">
        <v>0</v>
      </c>
      <c r="AN3915" s="493" t="n">
        <v>0</v>
      </c>
      <c r="AO3915" s="493" t="n">
        <v>0</v>
      </c>
      <c r="AP3915" s="493" t="n">
        <v>0</v>
      </c>
      <c r="AQ3915" s="493" t="n">
        <v>0</v>
      </c>
      <c r="AR3915" s="493" t="n">
        <v>0</v>
      </c>
      <c r="AS3915" s="493" t="n">
        <v>0</v>
      </c>
      <c r="AT3915" s="493" t="n">
        <v>0</v>
      </c>
      <c r="AU3915" s="493" t="n">
        <v>0</v>
      </c>
      <c r="AV3915" s="493" t="n">
        <v>0</v>
      </c>
      <c r="AW3915" s="493" t="n">
        <v>0</v>
      </c>
      <c r="AX3915" s="493" t="n">
        <v>0</v>
      </c>
      <c r="AY3915" s="493" t="n">
        <v>0</v>
      </c>
      <c r="AZ3915" s="493" t="n">
        <v>0</v>
      </c>
      <c r="BA3915" s="493" t="n">
        <v>0</v>
      </c>
      <c r="BB3915" s="493" t="n">
        <v>0</v>
      </c>
      <c r="BC3915" s="493" t="n">
        <v>0</v>
      </c>
      <c r="BD3915" s="493" t="n">
        <v>0</v>
      </c>
      <c r="BE3915" s="493" t="n">
        <v>0</v>
      </c>
      <c r="BF3915" s="493" t="n">
        <v>0</v>
      </c>
      <c r="BG3915" s="493" t="n">
        <v>0</v>
      </c>
      <c r="BH3915" s="493" t="n">
        <v>0</v>
      </c>
      <c r="BI3915" s="493" t="n">
        <v>0</v>
      </c>
      <c r="BJ3915" s="493" t="n">
        <v>0</v>
      </c>
      <c r="BK3915" s="493" t="n">
        <v>0</v>
      </c>
      <c r="BL3915" s="493" t="n">
        <v>0</v>
      </c>
      <c r="BM3915" s="493" t="n">
        <v>0</v>
      </c>
      <c r="BN3915" s="493" t="n">
        <v>0</v>
      </c>
      <c r="BO3915" s="493" t="n">
        <v>244.2</v>
      </c>
      <c r="BP3915" s="493" t="n">
        <v>0</v>
      </c>
      <c r="BQ3915" s="493" t="n">
        <v>0</v>
      </c>
      <c r="BR3915" s="493" t="n">
        <v>0</v>
      </c>
      <c r="BS3915" s="493" t="n">
        <v>0</v>
      </c>
      <c r="BT3915" s="493" t="n">
        <v>0</v>
      </c>
      <c r="BU3915" s="493" t="n">
        <v>0</v>
      </c>
      <c r="BV3915" s="493" t="n">
        <v>0</v>
      </c>
      <c r="BW3915" s="493" t="n">
        <v>0</v>
      </c>
    </row>
    <row r="3916">
      <c r="A3916" t="inlineStr">
        <is>
          <t>[C9D3] Angiotensin-II 길항제 칼슘길항제 복합제</t>
        </is>
      </c>
      <c r="B3916" t="inlineStr">
        <is>
          <t>일성아이에스</t>
        </is>
      </c>
      <c r="C3916" t="inlineStr">
        <is>
          <t>피마사브</t>
        </is>
      </c>
      <c r="D3916" t="inlineStr">
        <is>
          <t>일성아이에스</t>
        </is>
      </c>
      <c r="E3916" t="inlineStr">
        <is>
          <t>s-amlodipine besylate dihydrate  ( as s-amlodipine),  fimasartan potassium trihydrate  ( as fimasartan potassium)</t>
        </is>
      </c>
      <c r="F3916" t="inlineStr">
        <is>
          <t>병원</t>
        </is>
      </c>
      <c r="G3916" t="inlineStr">
        <is>
          <t>Generic</t>
        </is>
      </c>
      <c r="H3916" s="493" t="n">
        <v>0</v>
      </c>
      <c r="I3916" s="493" t="n">
        <v>0</v>
      </c>
      <c r="J3916" s="493" t="n">
        <v>0</v>
      </c>
      <c r="K3916" s="493" t="n">
        <v>0</v>
      </c>
      <c r="L3916" s="493" t="n">
        <v>0</v>
      </c>
      <c r="M3916" s="493" t="n">
        <v>0</v>
      </c>
      <c r="N3916" s="493" t="n">
        <v>0</v>
      </c>
      <c r="O3916" s="493" t="n">
        <v>0</v>
      </c>
      <c r="P3916" s="493" t="n">
        <v>0</v>
      </c>
      <c r="Q3916" s="493" t="n">
        <v>0</v>
      </c>
      <c r="R3916" s="493" t="n">
        <v>0</v>
      </c>
      <c r="S3916" s="493" t="n">
        <v>0</v>
      </c>
      <c r="T3916" s="493" t="n">
        <v>0</v>
      </c>
      <c r="U3916" s="493" t="n">
        <v>0</v>
      </c>
      <c r="V3916" s="493" t="n">
        <v>0</v>
      </c>
      <c r="W3916" s="493" t="n">
        <v>0</v>
      </c>
      <c r="X3916" s="493" t="n">
        <v>0</v>
      </c>
      <c r="Y3916" s="493" t="n">
        <v>0</v>
      </c>
      <c r="Z3916" s="493" t="n">
        <v>0</v>
      </c>
      <c r="AA3916" s="493" t="n">
        <v>0</v>
      </c>
      <c r="AB3916" s="493" t="n">
        <v>0</v>
      </c>
      <c r="AC3916" s="493" t="n">
        <v>0</v>
      </c>
      <c r="AD3916" s="493" t="n">
        <v>0</v>
      </c>
      <c r="AE3916" s="493" t="n">
        <v>0</v>
      </c>
      <c r="AF3916" s="493" t="n">
        <v>0</v>
      </c>
      <c r="AG3916" s="493" t="n">
        <v>0</v>
      </c>
      <c r="AH3916" s="493" t="n">
        <v>0</v>
      </c>
      <c r="AI3916" s="493" t="n">
        <v>0</v>
      </c>
      <c r="AJ3916" s="493" t="n">
        <v>0</v>
      </c>
      <c r="AK3916" s="493" t="n">
        <v>0</v>
      </c>
      <c r="AL3916" s="493" t="n">
        <v>0</v>
      </c>
      <c r="AM3916" s="493" t="n">
        <v>0</v>
      </c>
      <c r="AN3916" s="493" t="n">
        <v>0</v>
      </c>
      <c r="AO3916" s="493" t="n">
        <v>0</v>
      </c>
      <c r="AP3916" s="493" t="n">
        <v>0</v>
      </c>
      <c r="AQ3916" s="493" t="n">
        <v>0</v>
      </c>
      <c r="AR3916" s="493" t="n">
        <v>0</v>
      </c>
      <c r="AS3916" s="493" t="n">
        <v>0</v>
      </c>
      <c r="AT3916" s="493" t="n">
        <v>0</v>
      </c>
      <c r="AU3916" s="493" t="n">
        <v>0</v>
      </c>
      <c r="AV3916" s="493" t="n">
        <v>0</v>
      </c>
      <c r="AW3916" s="493" t="n">
        <v>0</v>
      </c>
      <c r="AX3916" s="493" t="n">
        <v>0</v>
      </c>
      <c r="AY3916" s="493" t="n">
        <v>0</v>
      </c>
      <c r="AZ3916" s="493" t="n">
        <v>0</v>
      </c>
      <c r="BA3916" s="493" t="n">
        <v>0</v>
      </c>
      <c r="BB3916" s="493" t="n">
        <v>0</v>
      </c>
      <c r="BC3916" s="493" t="n">
        <v>0</v>
      </c>
      <c r="BD3916" s="493" t="n">
        <v>0</v>
      </c>
      <c r="BE3916" s="493" t="n">
        <v>0</v>
      </c>
      <c r="BF3916" s="493" t="n">
        <v>0</v>
      </c>
      <c r="BG3916" s="493" t="n">
        <v>0</v>
      </c>
      <c r="BH3916" s="493" t="n">
        <v>0</v>
      </c>
      <c r="BI3916" s="493" t="n">
        <v>0</v>
      </c>
      <c r="BJ3916" s="493" t="n">
        <v>0</v>
      </c>
      <c r="BK3916" s="493" t="n">
        <v>0</v>
      </c>
      <c r="BL3916" s="493" t="n">
        <v>520.2</v>
      </c>
      <c r="BM3916" s="493" t="n">
        <v>250.2</v>
      </c>
      <c r="BN3916" s="493" t="n">
        <v>0</v>
      </c>
      <c r="BO3916" s="493" t="n">
        <v>0</v>
      </c>
      <c r="BP3916" s="493" t="n">
        <v>0</v>
      </c>
      <c r="BQ3916" s="493" t="n">
        <v>0</v>
      </c>
      <c r="BR3916" s="493" t="n">
        <v>0</v>
      </c>
      <c r="BS3916" s="493" t="n">
        <v>0</v>
      </c>
      <c r="BT3916" s="493" t="n">
        <v>0</v>
      </c>
      <c r="BU3916" s="493" t="n">
        <v>0</v>
      </c>
      <c r="BV3916" s="493" t="n">
        <v>0</v>
      </c>
      <c r="BW3916" s="493" t="n">
        <v>0</v>
      </c>
    </row>
    <row r="3917">
      <c r="A3917" t="inlineStr">
        <is>
          <t>[C9D3] Angiotensin-II 길항제 칼슘길항제 복합제</t>
        </is>
      </c>
      <c r="B3917" t="inlineStr">
        <is>
          <t>일성아이에스</t>
        </is>
      </c>
      <c r="C3917" t="inlineStr">
        <is>
          <t>피마사브</t>
        </is>
      </c>
      <c r="D3917" t="inlineStr">
        <is>
          <t>일성아이에스</t>
        </is>
      </c>
      <c r="E3917" t="inlineStr">
        <is>
          <t>s-amlodipine besylate dihydrate  ( as s-amlodipine),  fimasartan potassium trihydrate  ( as fimasartan potassium)</t>
        </is>
      </c>
      <c r="F3917" t="inlineStr">
        <is>
          <t>의원</t>
        </is>
      </c>
      <c r="G3917" t="inlineStr">
        <is>
          <t>Generic</t>
        </is>
      </c>
      <c r="H3917" s="493" t="n">
        <v>0</v>
      </c>
      <c r="I3917" s="493" t="n">
        <v>0</v>
      </c>
      <c r="J3917" s="493" t="n">
        <v>0</v>
      </c>
      <c r="K3917" s="493" t="n">
        <v>0</v>
      </c>
      <c r="L3917" s="493" t="n">
        <v>0</v>
      </c>
      <c r="M3917" s="493" t="n">
        <v>0</v>
      </c>
      <c r="N3917" s="493" t="n">
        <v>0</v>
      </c>
      <c r="O3917" s="493" t="n">
        <v>0</v>
      </c>
      <c r="P3917" s="493" t="n">
        <v>0</v>
      </c>
      <c r="Q3917" s="493" t="n">
        <v>0</v>
      </c>
      <c r="R3917" s="493" t="n">
        <v>0</v>
      </c>
      <c r="S3917" s="493" t="n">
        <v>0</v>
      </c>
      <c r="T3917" s="493" t="n">
        <v>0</v>
      </c>
      <c r="U3917" s="493" t="n">
        <v>0</v>
      </c>
      <c r="V3917" s="493" t="n">
        <v>0</v>
      </c>
      <c r="W3917" s="493" t="n">
        <v>0</v>
      </c>
      <c r="X3917" s="493" t="n">
        <v>0</v>
      </c>
      <c r="Y3917" s="493" t="n">
        <v>0</v>
      </c>
      <c r="Z3917" s="493" t="n">
        <v>0</v>
      </c>
      <c r="AA3917" s="493" t="n">
        <v>0</v>
      </c>
      <c r="AB3917" s="493" t="n">
        <v>0</v>
      </c>
      <c r="AC3917" s="493" t="n">
        <v>0</v>
      </c>
      <c r="AD3917" s="493" t="n">
        <v>0</v>
      </c>
      <c r="AE3917" s="493" t="n">
        <v>0</v>
      </c>
      <c r="AF3917" s="493" t="n">
        <v>0</v>
      </c>
      <c r="AG3917" s="493" t="n">
        <v>0</v>
      </c>
      <c r="AH3917" s="493" t="n">
        <v>0</v>
      </c>
      <c r="AI3917" s="493" t="n">
        <v>2379.5</v>
      </c>
      <c r="AJ3917" s="493" t="n">
        <v>5774.09</v>
      </c>
      <c r="AK3917" s="493" t="n">
        <v>7249.1</v>
      </c>
      <c r="AL3917" s="493" t="n">
        <v>7137.8</v>
      </c>
      <c r="AM3917" s="493" t="n">
        <v>9036.07</v>
      </c>
      <c r="AN3917" s="493" t="n">
        <v>9794.200000000001</v>
      </c>
      <c r="AO3917" s="493" t="n">
        <v>9456</v>
      </c>
      <c r="AP3917" s="493" t="n">
        <v>12738.22</v>
      </c>
      <c r="AQ3917" s="493" t="n">
        <v>8856</v>
      </c>
      <c r="AR3917" s="493" t="n">
        <v>10912</v>
      </c>
      <c r="AS3917" s="493" t="n">
        <v>7219.29</v>
      </c>
      <c r="AT3917" s="493" t="n">
        <v>10952</v>
      </c>
      <c r="AU3917" s="493" t="n">
        <v>10822.5</v>
      </c>
      <c r="AV3917" s="493" t="n">
        <v>9878.4</v>
      </c>
      <c r="AW3917" s="493" t="n">
        <v>8725.299999999999</v>
      </c>
      <c r="AX3917" s="493" t="n">
        <v>9060.700000000001</v>
      </c>
      <c r="AY3917" s="493" t="n">
        <v>9450.6</v>
      </c>
      <c r="AZ3917" s="493" t="n">
        <v>9500.4</v>
      </c>
      <c r="BA3917" s="493" t="n">
        <v>10922.37</v>
      </c>
      <c r="BB3917" s="493" t="n">
        <v>8250.549999999999</v>
      </c>
      <c r="BC3917" s="493" t="n">
        <v>12087.6</v>
      </c>
      <c r="BD3917" s="493" t="n">
        <v>13646.9</v>
      </c>
      <c r="BE3917" s="493" t="n">
        <v>10994.42</v>
      </c>
      <c r="BF3917" s="493" t="n">
        <v>14732.5</v>
      </c>
      <c r="BG3917" s="493" t="n">
        <v>12552.6</v>
      </c>
      <c r="BH3917" s="493" t="n">
        <v>20236.5</v>
      </c>
      <c r="BI3917" s="493" t="n">
        <v>12257.31</v>
      </c>
      <c r="BJ3917" s="493" t="n">
        <v>16899.89</v>
      </c>
      <c r="BK3917" s="493" t="n">
        <v>17959.48</v>
      </c>
      <c r="BL3917" s="493" t="n">
        <v>19040.79</v>
      </c>
      <c r="BM3917" s="493" t="n">
        <v>12791.3</v>
      </c>
      <c r="BN3917" s="493" t="n">
        <v>16730.6</v>
      </c>
      <c r="BO3917" s="493" t="n">
        <v>16104.58</v>
      </c>
      <c r="BP3917" s="493" t="n">
        <v>20324.76</v>
      </c>
      <c r="BQ3917" s="493" t="n">
        <v>15732.34</v>
      </c>
      <c r="BR3917" s="493" t="n">
        <v>20805.04</v>
      </c>
      <c r="BS3917" s="493" t="n">
        <v>15979.8</v>
      </c>
      <c r="BT3917" s="493" t="n">
        <v>21437.22</v>
      </c>
      <c r="BU3917" s="493" t="n">
        <v>17486.27</v>
      </c>
      <c r="BV3917" s="493" t="n">
        <v>20771.87</v>
      </c>
      <c r="BW3917" s="493" t="n">
        <v>20432.96</v>
      </c>
    </row>
    <row r="3918">
      <c r="A3918" t="inlineStr">
        <is>
          <t>[C9D3] Angiotensin-II 길항제 칼슘길항제 복합제</t>
        </is>
      </c>
      <c r="B3918" t="inlineStr">
        <is>
          <t>일양바이오팜</t>
        </is>
      </c>
      <c r="C3918" t="inlineStr">
        <is>
          <t>노바살탄</t>
        </is>
      </c>
      <c r="D3918" t="inlineStr">
        <is>
          <t>일양바이오팜</t>
        </is>
      </c>
      <c r="E3918" t="inlineStr">
        <is>
          <t>amlodipine besylate,  valsartan</t>
        </is>
      </c>
      <c r="F3918" t="inlineStr">
        <is>
          <t>병원</t>
        </is>
      </c>
      <c r="G3918" t="inlineStr">
        <is>
          <t>Generic</t>
        </is>
      </c>
      <c r="H3918" s="493" t="n">
        <v>0</v>
      </c>
      <c r="I3918" s="493" t="n">
        <v>0</v>
      </c>
      <c r="J3918" s="493" t="n">
        <v>0</v>
      </c>
      <c r="K3918" s="493" t="n">
        <v>0</v>
      </c>
      <c r="L3918" s="493" t="n">
        <v>0</v>
      </c>
      <c r="M3918" s="493" t="n">
        <v>0</v>
      </c>
      <c r="N3918" s="493" t="n">
        <v>0</v>
      </c>
      <c r="O3918" s="493" t="n">
        <v>0</v>
      </c>
      <c r="P3918" s="493" t="n">
        <v>0</v>
      </c>
      <c r="Q3918" s="493" t="n">
        <v>0</v>
      </c>
      <c r="R3918" s="493" t="n">
        <v>0</v>
      </c>
      <c r="S3918" s="493" t="n">
        <v>0</v>
      </c>
      <c r="T3918" s="493" t="n">
        <v>0</v>
      </c>
      <c r="U3918" s="493" t="n">
        <v>0</v>
      </c>
      <c r="V3918" s="493" t="n">
        <v>0</v>
      </c>
      <c r="W3918" s="493" t="n">
        <v>0</v>
      </c>
      <c r="X3918" s="493" t="n">
        <v>0</v>
      </c>
      <c r="Y3918" s="493" t="n">
        <v>0</v>
      </c>
      <c r="Z3918" s="493" t="n">
        <v>0</v>
      </c>
      <c r="AA3918" s="493" t="n">
        <v>0</v>
      </c>
      <c r="AB3918" s="493" t="n">
        <v>0</v>
      </c>
      <c r="AC3918" s="493" t="n">
        <v>0</v>
      </c>
      <c r="AD3918" s="493" t="n">
        <v>0</v>
      </c>
      <c r="AE3918" s="493" t="n">
        <v>0</v>
      </c>
      <c r="AF3918" s="493" t="n">
        <v>0</v>
      </c>
      <c r="AG3918" s="493" t="n">
        <v>0</v>
      </c>
      <c r="AH3918" s="493" t="n">
        <v>0</v>
      </c>
      <c r="AI3918" s="493" t="n">
        <v>0</v>
      </c>
      <c r="AJ3918" s="493" t="n">
        <v>0</v>
      </c>
      <c r="AK3918" s="493" t="n">
        <v>0</v>
      </c>
      <c r="AL3918" s="493" t="n">
        <v>0</v>
      </c>
      <c r="AM3918" s="493" t="n">
        <v>3048.6</v>
      </c>
      <c r="AN3918" s="493" t="n">
        <v>0</v>
      </c>
      <c r="AO3918" s="493" t="n">
        <v>0</v>
      </c>
      <c r="AP3918" s="493" t="n">
        <v>0</v>
      </c>
      <c r="AQ3918" s="493" t="n">
        <v>0</v>
      </c>
      <c r="AR3918" s="493" t="n">
        <v>0</v>
      </c>
      <c r="AS3918" s="493" t="n">
        <v>2004</v>
      </c>
      <c r="AT3918" s="493" t="n">
        <v>3024</v>
      </c>
      <c r="AU3918" s="493" t="n">
        <v>5064</v>
      </c>
      <c r="AV3918" s="493" t="n">
        <v>3344</v>
      </c>
      <c r="AW3918" s="493" t="n">
        <v>4545.2</v>
      </c>
      <c r="AX3918" s="493" t="n">
        <v>3856</v>
      </c>
      <c r="AY3918" s="493" t="n">
        <v>6289.08</v>
      </c>
      <c r="AZ3918" s="493" t="n">
        <v>3166.96</v>
      </c>
      <c r="BA3918" s="493" t="n">
        <v>4228.24</v>
      </c>
      <c r="BB3918" s="493" t="n">
        <v>4148.86</v>
      </c>
      <c r="BC3918" s="493" t="n">
        <v>4324</v>
      </c>
      <c r="BD3918" s="493" t="n">
        <v>3221.36</v>
      </c>
      <c r="BE3918" s="493" t="n">
        <v>5433.48</v>
      </c>
      <c r="BF3918" s="493" t="n">
        <v>3416.52</v>
      </c>
      <c r="BG3918" s="493" t="n">
        <v>3533.26</v>
      </c>
      <c r="BH3918" s="493" t="n">
        <v>2942.1</v>
      </c>
      <c r="BI3918" s="493" t="n">
        <v>3850.1</v>
      </c>
      <c r="BJ3918" s="493" t="n">
        <v>3499</v>
      </c>
      <c r="BK3918" s="493" t="n">
        <v>2288.55</v>
      </c>
      <c r="BL3918" s="493" t="n">
        <v>3550.97</v>
      </c>
      <c r="BM3918" s="493" t="n">
        <v>4545.88</v>
      </c>
      <c r="BN3918" s="493" t="n">
        <v>0</v>
      </c>
      <c r="BO3918" s="493" t="n">
        <v>4559.37</v>
      </c>
      <c r="BP3918" s="493" t="n">
        <v>3754.33</v>
      </c>
      <c r="BQ3918" s="493" t="n">
        <v>3088</v>
      </c>
      <c r="BR3918" s="493" t="n">
        <v>3821.04</v>
      </c>
      <c r="BS3918" s="493" t="n">
        <v>5100.74</v>
      </c>
      <c r="BT3918" s="493" t="n">
        <v>3813.97</v>
      </c>
      <c r="BU3918" s="493" t="n">
        <v>4212.36</v>
      </c>
      <c r="BV3918" s="493" t="n">
        <v>3626.59</v>
      </c>
      <c r="BW3918" s="493" t="n">
        <v>4665.82</v>
      </c>
    </row>
    <row r="3919">
      <c r="A3919" t="inlineStr">
        <is>
          <t>[C9D3] Angiotensin-II 길항제 칼슘길항제 복합제</t>
        </is>
      </c>
      <c r="B3919" t="inlineStr">
        <is>
          <t>일양바이오팜</t>
        </is>
      </c>
      <c r="C3919" t="inlineStr">
        <is>
          <t>노바살탄</t>
        </is>
      </c>
      <c r="D3919" t="inlineStr">
        <is>
          <t>일양바이오팜</t>
        </is>
      </c>
      <c r="E3919" t="inlineStr">
        <is>
          <t>amlodipine besylate,  valsartan</t>
        </is>
      </c>
      <c r="F3919" t="inlineStr">
        <is>
          <t>의원</t>
        </is>
      </c>
      <c r="G3919" t="inlineStr">
        <is>
          <t>Generic</t>
        </is>
      </c>
      <c r="H3919" s="493" t="n">
        <v>0</v>
      </c>
      <c r="I3919" s="493" t="n">
        <v>0</v>
      </c>
      <c r="J3919" s="493" t="n">
        <v>0</v>
      </c>
      <c r="K3919" s="493" t="n">
        <v>0</v>
      </c>
      <c r="L3919" s="493" t="n">
        <v>0</v>
      </c>
      <c r="M3919" s="493" t="n">
        <v>0</v>
      </c>
      <c r="N3919" s="493" t="n">
        <v>0</v>
      </c>
      <c r="O3919" s="493" t="n">
        <v>0</v>
      </c>
      <c r="P3919" s="493" t="n">
        <v>0</v>
      </c>
      <c r="Q3919" s="493" t="n">
        <v>0</v>
      </c>
      <c r="R3919" s="493" t="n">
        <v>0</v>
      </c>
      <c r="S3919" s="493" t="n">
        <v>0</v>
      </c>
      <c r="T3919" s="493" t="n">
        <v>0</v>
      </c>
      <c r="U3919" s="493" t="n">
        <v>0</v>
      </c>
      <c r="V3919" s="493" t="n">
        <v>0</v>
      </c>
      <c r="W3919" s="493" t="n">
        <v>0</v>
      </c>
      <c r="X3919" s="493" t="n">
        <v>0</v>
      </c>
      <c r="Y3919" s="493" t="n">
        <v>0</v>
      </c>
      <c r="Z3919" s="493" t="n">
        <v>0</v>
      </c>
      <c r="AA3919" s="493" t="n">
        <v>0</v>
      </c>
      <c r="AB3919" s="493" t="n">
        <v>0</v>
      </c>
      <c r="AC3919" s="493" t="n">
        <v>0</v>
      </c>
      <c r="AD3919" s="493" t="n">
        <v>0</v>
      </c>
      <c r="AE3919" s="493" t="n">
        <v>0</v>
      </c>
      <c r="AF3919" s="493" t="n">
        <v>0</v>
      </c>
      <c r="AG3919" s="493" t="n">
        <v>0</v>
      </c>
      <c r="AH3919" s="493" t="n">
        <v>0</v>
      </c>
      <c r="AI3919" s="493" t="n">
        <v>0</v>
      </c>
      <c r="AJ3919" s="493" t="n">
        <v>0</v>
      </c>
      <c r="AK3919" s="493" t="n">
        <v>0</v>
      </c>
      <c r="AL3919" s="493" t="n">
        <v>0</v>
      </c>
      <c r="AM3919" s="493" t="n">
        <v>246</v>
      </c>
      <c r="AN3919" s="493" t="n">
        <v>0</v>
      </c>
      <c r="AO3919" s="493" t="n">
        <v>0</v>
      </c>
      <c r="AP3919" s="493" t="n">
        <v>0</v>
      </c>
      <c r="AQ3919" s="493" t="n">
        <v>0</v>
      </c>
      <c r="AR3919" s="493" t="n">
        <v>0</v>
      </c>
      <c r="AS3919" s="493" t="n">
        <v>360</v>
      </c>
      <c r="AT3919" s="493" t="n">
        <v>960</v>
      </c>
      <c r="AU3919" s="493" t="n">
        <v>240</v>
      </c>
      <c r="AV3919" s="493" t="n">
        <v>240</v>
      </c>
      <c r="AW3919" s="493" t="n">
        <v>960</v>
      </c>
      <c r="AX3919" s="493" t="n">
        <v>240</v>
      </c>
      <c r="AY3919" s="493" t="n">
        <v>240</v>
      </c>
      <c r="AZ3919" s="493" t="n">
        <v>0</v>
      </c>
      <c r="BA3919" s="493" t="n">
        <v>840</v>
      </c>
      <c r="BB3919" s="493" t="n">
        <v>0</v>
      </c>
      <c r="BC3919" s="493" t="n">
        <v>960.6</v>
      </c>
      <c r="BD3919" s="493" t="n">
        <v>721.8</v>
      </c>
      <c r="BE3919" s="493" t="n">
        <v>480</v>
      </c>
      <c r="BF3919" s="493" t="n">
        <v>0</v>
      </c>
      <c r="BG3919" s="493" t="n">
        <v>1320</v>
      </c>
      <c r="BH3919" s="493" t="n">
        <v>0</v>
      </c>
      <c r="BI3919" s="493" t="n">
        <v>1202.7</v>
      </c>
      <c r="BJ3919" s="493" t="n">
        <v>0</v>
      </c>
      <c r="BK3919" s="493" t="n">
        <v>487.5</v>
      </c>
      <c r="BL3919" s="493" t="n">
        <v>319.5</v>
      </c>
      <c r="BM3919" s="493" t="n">
        <v>410.4</v>
      </c>
      <c r="BN3919" s="493" t="n">
        <v>0</v>
      </c>
      <c r="BO3919" s="493" t="n">
        <v>466.8</v>
      </c>
      <c r="BP3919" s="493" t="n">
        <v>520.5</v>
      </c>
      <c r="BQ3919" s="493" t="n">
        <v>210.6</v>
      </c>
      <c r="BR3919" s="493" t="n">
        <v>205.8</v>
      </c>
      <c r="BS3919" s="493" t="n">
        <v>880.5</v>
      </c>
      <c r="BT3919" s="493" t="n">
        <v>201.6</v>
      </c>
      <c r="BU3919" s="493" t="n">
        <v>188.16</v>
      </c>
      <c r="BV3919" s="493" t="n">
        <v>543</v>
      </c>
      <c r="BW3919" s="493" t="n">
        <v>680.4</v>
      </c>
    </row>
    <row r="3920">
      <c r="A3920" t="inlineStr">
        <is>
          <t>[C9D3] Angiotensin-II 길항제 칼슘길항제 복합제</t>
        </is>
      </c>
      <c r="B3920" t="inlineStr">
        <is>
          <t>일양바이오팜</t>
        </is>
      </c>
      <c r="C3920" t="inlineStr">
        <is>
          <t>듀이스타</t>
        </is>
      </c>
      <c r="D3920" t="inlineStr">
        <is>
          <t>일양바이오팜</t>
        </is>
      </c>
      <c r="E3920" t="inlineStr">
        <is>
          <t>amlodipine besylate,  telmisartan</t>
        </is>
      </c>
      <c r="F3920" t="inlineStr">
        <is>
          <t>병원</t>
        </is>
      </c>
      <c r="G3920" t="inlineStr">
        <is>
          <t>Generic</t>
        </is>
      </c>
      <c r="H3920" s="493" t="n">
        <v>240</v>
      </c>
      <c r="I3920" s="493" t="n">
        <v>0</v>
      </c>
      <c r="J3920" s="493" t="n">
        <v>0</v>
      </c>
      <c r="K3920" s="493" t="n">
        <v>0</v>
      </c>
      <c r="L3920" s="493" t="n">
        <v>0</v>
      </c>
      <c r="M3920" s="493" t="n">
        <v>0</v>
      </c>
      <c r="N3920" s="493" t="n">
        <v>0</v>
      </c>
      <c r="O3920" s="493" t="n">
        <v>0</v>
      </c>
      <c r="P3920" s="493" t="n">
        <v>0</v>
      </c>
      <c r="Q3920" s="493" t="n">
        <v>0</v>
      </c>
      <c r="R3920" s="493" t="n">
        <v>0</v>
      </c>
      <c r="S3920" s="493" t="n">
        <v>0</v>
      </c>
      <c r="T3920" s="493" t="n">
        <v>0</v>
      </c>
      <c r="U3920" s="493" t="n">
        <v>0</v>
      </c>
      <c r="V3920" s="493" t="n">
        <v>0</v>
      </c>
      <c r="W3920" s="493" t="n">
        <v>0</v>
      </c>
      <c r="X3920" s="493" t="n">
        <v>0</v>
      </c>
      <c r="Y3920" s="493" t="n">
        <v>0</v>
      </c>
      <c r="Z3920" s="493" t="n">
        <v>0</v>
      </c>
      <c r="AA3920" s="493" t="n">
        <v>0</v>
      </c>
      <c r="AB3920" s="493" t="n">
        <v>0</v>
      </c>
      <c r="AC3920" s="493" t="n">
        <v>0</v>
      </c>
      <c r="AD3920" s="493" t="n">
        <v>0</v>
      </c>
      <c r="AE3920" s="493" t="n">
        <v>0</v>
      </c>
      <c r="AF3920" s="493" t="n">
        <v>0</v>
      </c>
      <c r="AG3920" s="493" t="n">
        <v>0</v>
      </c>
      <c r="AH3920" s="493" t="n">
        <v>0</v>
      </c>
      <c r="AI3920" s="493" t="n">
        <v>0</v>
      </c>
      <c r="AJ3920" s="493" t="n">
        <v>0</v>
      </c>
      <c r="AK3920" s="493" t="n">
        <v>0</v>
      </c>
      <c r="AL3920" s="493" t="n">
        <v>0</v>
      </c>
      <c r="AM3920" s="493" t="n">
        <v>0</v>
      </c>
      <c r="AN3920" s="493" t="n">
        <v>0</v>
      </c>
      <c r="AO3920" s="493" t="n">
        <v>0</v>
      </c>
      <c r="AP3920" s="493" t="n">
        <v>0</v>
      </c>
      <c r="AQ3920" s="493" t="n">
        <v>0</v>
      </c>
      <c r="AR3920" s="493" t="n">
        <v>0</v>
      </c>
      <c r="AS3920" s="493" t="n">
        <v>0</v>
      </c>
      <c r="AT3920" s="493" t="n">
        <v>0</v>
      </c>
      <c r="AU3920" s="493" t="n">
        <v>0</v>
      </c>
      <c r="AV3920" s="493" t="n">
        <v>0</v>
      </c>
      <c r="AW3920" s="493" t="n">
        <v>0</v>
      </c>
      <c r="AX3920" s="493" t="n">
        <v>0</v>
      </c>
      <c r="AY3920" s="493" t="n">
        <v>0</v>
      </c>
      <c r="AZ3920" s="493" t="n">
        <v>0</v>
      </c>
      <c r="BA3920" s="493" t="n">
        <v>0</v>
      </c>
      <c r="BB3920" s="493" t="n">
        <v>0</v>
      </c>
      <c r="BC3920" s="493" t="n">
        <v>0</v>
      </c>
      <c r="BD3920" s="493" t="n">
        <v>0</v>
      </c>
      <c r="BE3920" s="493" t="n">
        <v>0</v>
      </c>
      <c r="BF3920" s="493" t="n">
        <v>362.7</v>
      </c>
      <c r="BG3920" s="493" t="n">
        <v>0</v>
      </c>
      <c r="BH3920" s="493" t="n">
        <v>0</v>
      </c>
      <c r="BI3920" s="493" t="n">
        <v>0</v>
      </c>
      <c r="BJ3920" s="493" t="n">
        <v>0</v>
      </c>
      <c r="BK3920" s="493" t="n">
        <v>0</v>
      </c>
      <c r="BL3920" s="493" t="n">
        <v>0</v>
      </c>
      <c r="BM3920" s="493" t="n">
        <v>0</v>
      </c>
      <c r="BN3920" s="493" t="n">
        <v>0</v>
      </c>
      <c r="BO3920" s="493" t="n">
        <v>0</v>
      </c>
      <c r="BP3920" s="493" t="n">
        <v>0</v>
      </c>
      <c r="BQ3920" s="493" t="n">
        <v>0</v>
      </c>
      <c r="BR3920" s="493" t="n">
        <v>0</v>
      </c>
      <c r="BS3920" s="493" t="n">
        <v>0</v>
      </c>
      <c r="BT3920" s="493" t="n">
        <v>0</v>
      </c>
      <c r="BU3920" s="493" t="n">
        <v>0</v>
      </c>
      <c r="BV3920" s="493" t="n">
        <v>0</v>
      </c>
      <c r="BW3920" s="493" t="n">
        <v>0</v>
      </c>
    </row>
    <row r="3921">
      <c r="A3921" t="inlineStr">
        <is>
          <t>[C9D3] Angiotensin-II 길항제 칼슘길항제 복합제</t>
        </is>
      </c>
      <c r="B3921" t="inlineStr">
        <is>
          <t>일양바이오팜</t>
        </is>
      </c>
      <c r="C3921" t="inlineStr">
        <is>
          <t>듀이스타</t>
        </is>
      </c>
      <c r="D3921" t="inlineStr">
        <is>
          <t>일양바이오팜</t>
        </is>
      </c>
      <c r="E3921" t="inlineStr">
        <is>
          <t>amlodipine besylate,  telmisartan</t>
        </is>
      </c>
      <c r="F3921" t="inlineStr">
        <is>
          <t>의원</t>
        </is>
      </c>
      <c r="G3921" t="inlineStr">
        <is>
          <t>Generic</t>
        </is>
      </c>
      <c r="H3921" s="493" t="n">
        <v>22450.13</v>
      </c>
      <c r="I3921" s="493" t="n">
        <v>26812.72</v>
      </c>
      <c r="J3921" s="493" t="n">
        <v>29116.6</v>
      </c>
      <c r="K3921" s="493" t="n">
        <v>27064.02</v>
      </c>
      <c r="L3921" s="493" t="n">
        <v>31130.2</v>
      </c>
      <c r="M3921" s="493" t="n">
        <v>24960.34</v>
      </c>
      <c r="N3921" s="493" t="n">
        <v>29672.53</v>
      </c>
      <c r="O3921" s="493" t="n">
        <v>30170.4</v>
      </c>
      <c r="P3921" s="493" t="n">
        <v>24528.98</v>
      </c>
      <c r="Q3921" s="493" t="n">
        <v>26325.59</v>
      </c>
      <c r="R3921" s="493" t="n">
        <v>27056</v>
      </c>
      <c r="S3921" s="493" t="n">
        <v>31308.6</v>
      </c>
      <c r="T3921" s="493" t="n">
        <v>26258.98</v>
      </c>
      <c r="U3921" s="493" t="n">
        <v>29672</v>
      </c>
      <c r="V3921" s="493" t="n">
        <v>36870.39</v>
      </c>
      <c r="W3921" s="493" t="n">
        <v>34699.5</v>
      </c>
      <c r="X3921" s="493" t="n">
        <v>34175.98</v>
      </c>
      <c r="Y3921" s="493" t="n">
        <v>39409.87</v>
      </c>
      <c r="Z3921" s="493" t="n">
        <v>33451.5</v>
      </c>
      <c r="AA3921" s="493" t="n">
        <v>37658.54</v>
      </c>
      <c r="AB3921" s="493" t="n">
        <v>34773.39</v>
      </c>
      <c r="AC3921" s="493" t="n">
        <v>33607.5</v>
      </c>
      <c r="AD3921" s="493" t="n">
        <v>33718.4</v>
      </c>
      <c r="AE3921" s="493" t="n">
        <v>35588.3</v>
      </c>
      <c r="AF3921" s="493" t="n">
        <v>36154.45</v>
      </c>
      <c r="AG3921" s="493" t="n">
        <v>30076.64</v>
      </c>
      <c r="AH3921" s="493" t="n">
        <v>42093.12</v>
      </c>
      <c r="AI3921" s="493" t="n">
        <v>32972.55</v>
      </c>
      <c r="AJ3921" s="493" t="n">
        <v>34982.4</v>
      </c>
      <c r="AK3921" s="493" t="n">
        <v>43074.28</v>
      </c>
      <c r="AL3921" s="493" t="n">
        <v>33318.56</v>
      </c>
      <c r="AM3921" s="493" t="n">
        <v>33178.5</v>
      </c>
      <c r="AN3921" s="493" t="n">
        <v>35382.1</v>
      </c>
      <c r="AO3921" s="493" t="n">
        <v>34273.08</v>
      </c>
      <c r="AP3921" s="493" t="n">
        <v>38393.65</v>
      </c>
      <c r="AQ3921" s="493" t="n">
        <v>22405.34</v>
      </c>
      <c r="AR3921" s="493" t="n">
        <v>21443.1</v>
      </c>
      <c r="AS3921" s="493" t="n">
        <v>23190.55</v>
      </c>
      <c r="AT3921" s="493" t="n">
        <v>19395.14</v>
      </c>
      <c r="AU3921" s="493" t="n">
        <v>20432.46</v>
      </c>
      <c r="AV3921" s="493" t="n">
        <v>23801.28</v>
      </c>
      <c r="AW3921" s="493" t="n">
        <v>22426.52</v>
      </c>
      <c r="AX3921" s="493" t="n">
        <v>25462.2</v>
      </c>
      <c r="AY3921" s="493" t="n">
        <v>18496.48</v>
      </c>
      <c r="AZ3921" s="493" t="n">
        <v>23357.84</v>
      </c>
      <c r="BA3921" s="493" t="n">
        <v>19284.4</v>
      </c>
      <c r="BB3921" s="493" t="n">
        <v>24475.18</v>
      </c>
      <c r="BC3921" s="493" t="n">
        <v>25932.14</v>
      </c>
      <c r="BD3921" s="493" t="n">
        <v>22943.72</v>
      </c>
      <c r="BE3921" s="493" t="n">
        <v>22794.82</v>
      </c>
      <c r="BF3921" s="493" t="n">
        <v>27461.65</v>
      </c>
      <c r="BG3921" s="493" t="n">
        <v>22369.6</v>
      </c>
      <c r="BH3921" s="493" t="n">
        <v>24283.24</v>
      </c>
      <c r="BI3921" s="493" t="n">
        <v>24680.5</v>
      </c>
      <c r="BJ3921" s="493" t="n">
        <v>8222.26</v>
      </c>
      <c r="BK3921" s="493" t="n">
        <v>0</v>
      </c>
      <c r="BL3921" s="493" t="n">
        <v>3755.7</v>
      </c>
      <c r="BM3921" s="493" t="n">
        <v>0</v>
      </c>
      <c r="BN3921" s="493" t="n">
        <v>3728</v>
      </c>
      <c r="BO3921" s="493" t="n">
        <v>0</v>
      </c>
      <c r="BP3921" s="493" t="n">
        <v>0</v>
      </c>
      <c r="BQ3921" s="493" t="n">
        <v>0</v>
      </c>
      <c r="BR3921" s="493" t="n">
        <v>0</v>
      </c>
      <c r="BS3921" s="493" t="n">
        <v>2445.2</v>
      </c>
      <c r="BT3921" s="493" t="n">
        <v>2804.04</v>
      </c>
      <c r="BU3921" s="493" t="n">
        <v>1917.6</v>
      </c>
      <c r="BV3921" s="493" t="n">
        <v>3137.2</v>
      </c>
      <c r="BW3921" s="493" t="n">
        <v>2740.12</v>
      </c>
    </row>
    <row r="3922">
      <c r="A3922" t="inlineStr">
        <is>
          <t>[C9D3] Angiotensin-II 길항제 칼슘길항제 복합제</t>
        </is>
      </c>
      <c r="B3922" t="inlineStr">
        <is>
          <t>일양바이오팜</t>
        </is>
      </c>
      <c r="C3922" t="inlineStr">
        <is>
          <t>듀이스타</t>
        </is>
      </c>
      <c r="D3922" t="inlineStr">
        <is>
          <t>일양바이오팜</t>
        </is>
      </c>
      <c r="E3922" t="inlineStr">
        <is>
          <t>amlodipine besylate,  telmisartan</t>
        </is>
      </c>
      <c r="F3922" t="inlineStr">
        <is>
          <t>보건소</t>
        </is>
      </c>
      <c r="G3922" t="inlineStr">
        <is>
          <t>Generic</t>
        </is>
      </c>
      <c r="H3922" s="493" t="n">
        <v>0</v>
      </c>
      <c r="I3922" s="493" t="n">
        <v>0</v>
      </c>
      <c r="J3922" s="493" t="n">
        <v>0</v>
      </c>
      <c r="K3922" s="493" t="n">
        <v>0</v>
      </c>
      <c r="L3922" s="493" t="n">
        <v>0</v>
      </c>
      <c r="M3922" s="493" t="n">
        <v>0</v>
      </c>
      <c r="N3922" s="493" t="n">
        <v>0</v>
      </c>
      <c r="O3922" s="493" t="n">
        <v>0</v>
      </c>
      <c r="P3922" s="493" t="n">
        <v>0</v>
      </c>
      <c r="Q3922" s="493" t="n">
        <v>0</v>
      </c>
      <c r="R3922" s="493" t="n">
        <v>0</v>
      </c>
      <c r="S3922" s="493" t="n">
        <v>0</v>
      </c>
      <c r="T3922" s="493" t="n">
        <v>0</v>
      </c>
      <c r="U3922" s="493" t="n">
        <v>0</v>
      </c>
      <c r="V3922" s="493" t="n">
        <v>0</v>
      </c>
      <c r="W3922" s="493" t="n">
        <v>0</v>
      </c>
      <c r="X3922" s="493" t="n">
        <v>0</v>
      </c>
      <c r="Y3922" s="493" t="n">
        <v>0</v>
      </c>
      <c r="Z3922" s="493" t="n">
        <v>0</v>
      </c>
      <c r="AA3922" s="493" t="n">
        <v>0</v>
      </c>
      <c r="AB3922" s="493" t="n">
        <v>0</v>
      </c>
      <c r="AC3922" s="493" t="n">
        <v>72</v>
      </c>
      <c r="AD3922" s="493" t="n">
        <v>0</v>
      </c>
      <c r="AE3922" s="493" t="n">
        <v>0</v>
      </c>
      <c r="AF3922" s="493" t="n">
        <v>0</v>
      </c>
      <c r="AG3922" s="493" t="n">
        <v>0</v>
      </c>
      <c r="AH3922" s="493" t="n">
        <v>0</v>
      </c>
      <c r="AI3922" s="493" t="n">
        <v>0</v>
      </c>
      <c r="AJ3922" s="493" t="n">
        <v>0</v>
      </c>
      <c r="AK3922" s="493" t="n">
        <v>0</v>
      </c>
      <c r="AL3922" s="493" t="n">
        <v>0</v>
      </c>
      <c r="AM3922" s="493" t="n">
        <v>0</v>
      </c>
      <c r="AN3922" s="493" t="n">
        <v>0</v>
      </c>
      <c r="AO3922" s="493" t="n">
        <v>0</v>
      </c>
      <c r="AP3922" s="493" t="n">
        <v>0</v>
      </c>
      <c r="AQ3922" s="493" t="n">
        <v>0</v>
      </c>
      <c r="AR3922" s="493" t="n">
        <v>0</v>
      </c>
      <c r="AS3922" s="493" t="n">
        <v>0</v>
      </c>
      <c r="AT3922" s="493" t="n">
        <v>0</v>
      </c>
      <c r="AU3922" s="493" t="n">
        <v>0</v>
      </c>
      <c r="AV3922" s="493" t="n">
        <v>0</v>
      </c>
      <c r="AW3922" s="493" t="n">
        <v>0</v>
      </c>
      <c r="AX3922" s="493" t="n">
        <v>0</v>
      </c>
      <c r="AY3922" s="493" t="n">
        <v>0</v>
      </c>
      <c r="AZ3922" s="493" t="n">
        <v>0</v>
      </c>
      <c r="BA3922" s="493" t="n">
        <v>0</v>
      </c>
      <c r="BB3922" s="493" t="n">
        <v>0</v>
      </c>
      <c r="BC3922" s="493" t="n">
        <v>0</v>
      </c>
      <c r="BD3922" s="493" t="n">
        <v>0</v>
      </c>
      <c r="BE3922" s="493" t="n">
        <v>0</v>
      </c>
      <c r="BF3922" s="493" t="n">
        <v>0</v>
      </c>
      <c r="BG3922" s="493" t="n">
        <v>0</v>
      </c>
      <c r="BH3922" s="493" t="n">
        <v>0</v>
      </c>
      <c r="BI3922" s="493" t="n">
        <v>0</v>
      </c>
      <c r="BJ3922" s="493" t="n">
        <v>0</v>
      </c>
      <c r="BK3922" s="493" t="n">
        <v>0</v>
      </c>
      <c r="BL3922" s="493" t="n">
        <v>0</v>
      </c>
      <c r="BM3922" s="493" t="n">
        <v>0</v>
      </c>
      <c r="BN3922" s="493" t="n">
        <v>0</v>
      </c>
      <c r="BO3922" s="493" t="n">
        <v>0</v>
      </c>
      <c r="BP3922" s="493" t="n">
        <v>0</v>
      </c>
      <c r="BQ3922" s="493" t="n">
        <v>0</v>
      </c>
      <c r="BR3922" s="493" t="n">
        <v>0</v>
      </c>
      <c r="BS3922" s="493" t="n">
        <v>0</v>
      </c>
      <c r="BT3922" s="493" t="n">
        <v>0</v>
      </c>
      <c r="BU3922" s="493" t="n">
        <v>0</v>
      </c>
      <c r="BV3922" s="493" t="n">
        <v>0</v>
      </c>
      <c r="BW3922" s="493" t="n">
        <v>0</v>
      </c>
    </row>
    <row r="3923">
      <c r="A3923" t="inlineStr">
        <is>
          <t>[C9D3] Angiotensin-II 길항제 칼슘길항제 복합제</t>
        </is>
      </c>
      <c r="B3923" t="inlineStr">
        <is>
          <t>일양약품</t>
        </is>
      </c>
      <c r="C3923" t="inlineStr">
        <is>
          <t>더블로우</t>
        </is>
      </c>
      <c r="D3923" t="inlineStr">
        <is>
          <t>일양약품</t>
        </is>
      </c>
      <c r="E3923" t="inlineStr">
        <is>
          <t>amlodipine besylate,  telmisartan</t>
        </is>
      </c>
      <c r="F3923" t="inlineStr">
        <is>
          <t>종합병원</t>
        </is>
      </c>
      <c r="G3923" t="inlineStr">
        <is>
          <t>Generic</t>
        </is>
      </c>
      <c r="H3923" s="493" t="n">
        <v>790.8</v>
      </c>
      <c r="I3923" s="493" t="n">
        <v>706.5</v>
      </c>
      <c r="J3923" s="493" t="n">
        <v>899.4</v>
      </c>
      <c r="K3923" s="493" t="n">
        <v>362.4</v>
      </c>
      <c r="L3923" s="493" t="n">
        <v>621.6</v>
      </c>
      <c r="M3923" s="493" t="n">
        <v>1496.98</v>
      </c>
      <c r="N3923" s="493" t="n">
        <v>790</v>
      </c>
      <c r="O3923" s="493" t="n">
        <v>207</v>
      </c>
      <c r="P3923" s="493" t="n">
        <v>2229</v>
      </c>
      <c r="Q3923" s="493" t="n">
        <v>217.2</v>
      </c>
      <c r="R3923" s="493" t="n">
        <v>1441.8</v>
      </c>
      <c r="S3923" s="493" t="n">
        <v>986.7</v>
      </c>
      <c r="T3923" s="493" t="n">
        <v>574.5</v>
      </c>
      <c r="U3923" s="493" t="n">
        <v>275.4</v>
      </c>
      <c r="V3923" s="493" t="n">
        <v>1415.4</v>
      </c>
      <c r="W3923" s="493" t="n">
        <v>402.6</v>
      </c>
      <c r="X3923" s="493" t="n">
        <v>826.2</v>
      </c>
      <c r="Y3923" s="493" t="n">
        <v>1210.5</v>
      </c>
      <c r="Z3923" s="493" t="n">
        <v>243.9</v>
      </c>
      <c r="AA3923" s="493" t="n">
        <v>274.2</v>
      </c>
      <c r="AB3923" s="493" t="n">
        <v>2382.6</v>
      </c>
      <c r="AC3923" s="493" t="n">
        <v>156</v>
      </c>
      <c r="AD3923" s="493" t="n">
        <v>226.8</v>
      </c>
      <c r="AE3923" s="493" t="n">
        <v>453.3</v>
      </c>
      <c r="AF3923" s="493" t="n">
        <v>1128</v>
      </c>
      <c r="AG3923" s="493" t="n">
        <v>180.56</v>
      </c>
      <c r="AH3923" s="493" t="n">
        <v>871.8</v>
      </c>
      <c r="AI3923" s="493" t="n">
        <v>649.2</v>
      </c>
      <c r="AJ3923" s="493" t="n">
        <v>148.2</v>
      </c>
      <c r="AK3923" s="493" t="n">
        <v>525</v>
      </c>
      <c r="AL3923" s="493" t="n">
        <v>390</v>
      </c>
      <c r="AM3923" s="493" t="n">
        <v>393</v>
      </c>
      <c r="AN3923" s="493" t="n">
        <v>430.8</v>
      </c>
      <c r="AO3923" s="493" t="n">
        <v>1289.1</v>
      </c>
      <c r="AP3923" s="493" t="n">
        <v>240.3</v>
      </c>
      <c r="AQ3923" s="493" t="n">
        <v>309.6</v>
      </c>
      <c r="AR3923" s="493" t="n">
        <v>478.8</v>
      </c>
      <c r="AS3923" s="493" t="n">
        <v>663.6</v>
      </c>
      <c r="AT3923" s="493" t="n">
        <v>81</v>
      </c>
      <c r="AU3923" s="493" t="n">
        <v>519.92</v>
      </c>
      <c r="AV3923" s="493" t="n">
        <v>720.9</v>
      </c>
      <c r="AW3923" s="493" t="n">
        <v>717.3</v>
      </c>
      <c r="AX3923" s="493" t="n">
        <v>316.8</v>
      </c>
      <c r="AY3923" s="493" t="n">
        <v>771.6</v>
      </c>
      <c r="AZ3923" s="493" t="n">
        <v>457.2</v>
      </c>
      <c r="BA3923" s="493" t="n">
        <v>602.7</v>
      </c>
      <c r="BB3923" s="493" t="n">
        <v>79.2</v>
      </c>
      <c r="BC3923" s="493" t="n">
        <v>1008.9</v>
      </c>
      <c r="BD3923" s="493" t="n">
        <v>330</v>
      </c>
      <c r="BE3923" s="493" t="n">
        <v>527.4</v>
      </c>
      <c r="BF3923" s="493" t="n">
        <v>240.3</v>
      </c>
      <c r="BG3923" s="493" t="n">
        <v>2450.7</v>
      </c>
      <c r="BH3923" s="493" t="n">
        <v>163.8</v>
      </c>
      <c r="BI3923" s="493" t="n">
        <v>1152.9</v>
      </c>
      <c r="BJ3923" s="493" t="n">
        <v>1869.44</v>
      </c>
      <c r="BK3923" s="493" t="n">
        <v>1094.07</v>
      </c>
      <c r="BL3923" s="493" t="n">
        <v>4962.33</v>
      </c>
      <c r="BM3923" s="493" t="n">
        <v>2964.67</v>
      </c>
      <c r="BN3923" s="493" t="n">
        <v>3359.56</v>
      </c>
      <c r="BO3923" s="493" t="n">
        <v>6086.62</v>
      </c>
      <c r="BP3923" s="493" t="n">
        <v>3964.34</v>
      </c>
      <c r="BQ3923" s="493" t="n">
        <v>7334.74</v>
      </c>
      <c r="BR3923" s="493" t="n">
        <v>8834.110000000001</v>
      </c>
      <c r="BS3923" s="493" t="n">
        <v>3453.76</v>
      </c>
      <c r="BT3923" s="493" t="n">
        <v>6923.12</v>
      </c>
      <c r="BU3923" s="493" t="n">
        <v>10527.38</v>
      </c>
      <c r="BV3923" s="493" t="n">
        <v>3496.27</v>
      </c>
      <c r="BW3923" s="493" t="n">
        <v>4233.77</v>
      </c>
    </row>
    <row r="3924">
      <c r="A3924" t="inlineStr">
        <is>
          <t>[C9D3] Angiotensin-II 길항제 칼슘길항제 복합제</t>
        </is>
      </c>
      <c r="B3924" t="inlineStr">
        <is>
          <t>일양약품</t>
        </is>
      </c>
      <c r="C3924" t="inlineStr">
        <is>
          <t>더블로우</t>
        </is>
      </c>
      <c r="D3924" t="inlineStr">
        <is>
          <t>일양약품</t>
        </is>
      </c>
      <c r="E3924" t="inlineStr">
        <is>
          <t>amlodipine besylate,  telmisartan</t>
        </is>
      </c>
      <c r="F3924" t="inlineStr">
        <is>
          <t>병원</t>
        </is>
      </c>
      <c r="G3924" t="inlineStr">
        <is>
          <t>Generic</t>
        </is>
      </c>
      <c r="H3924" s="493" t="n">
        <v>10396.8</v>
      </c>
      <c r="I3924" s="493" t="n">
        <v>10422</v>
      </c>
      <c r="J3924" s="493" t="n">
        <v>14165.1</v>
      </c>
      <c r="K3924" s="493" t="n">
        <v>6693.86</v>
      </c>
      <c r="L3924" s="493" t="n">
        <v>9048.98</v>
      </c>
      <c r="M3924" s="493" t="n">
        <v>4794.5</v>
      </c>
      <c r="N3924" s="493" t="n">
        <v>10437.84</v>
      </c>
      <c r="O3924" s="493" t="n">
        <v>6327</v>
      </c>
      <c r="P3924" s="493" t="n">
        <v>7410.9</v>
      </c>
      <c r="Q3924" s="493" t="n">
        <v>13896</v>
      </c>
      <c r="R3924" s="493" t="n">
        <v>10206.66</v>
      </c>
      <c r="S3924" s="493" t="n">
        <v>17975.04</v>
      </c>
      <c r="T3924" s="493" t="n">
        <v>18827.48</v>
      </c>
      <c r="U3924" s="493" t="n">
        <v>13359.7</v>
      </c>
      <c r="V3924" s="493" t="n">
        <v>13701.22</v>
      </c>
      <c r="W3924" s="493" t="n">
        <v>14668.5</v>
      </c>
      <c r="X3924" s="493" t="n">
        <v>15994.72</v>
      </c>
      <c r="Y3924" s="493" t="n">
        <v>9702.190000000001</v>
      </c>
      <c r="Z3924" s="493" t="n">
        <v>15260.84</v>
      </c>
      <c r="AA3924" s="493" t="n">
        <v>11154.16</v>
      </c>
      <c r="AB3924" s="493" t="n">
        <v>14419.33</v>
      </c>
      <c r="AC3924" s="493" t="n">
        <v>12190.84</v>
      </c>
      <c r="AD3924" s="493" t="n">
        <v>15285.53</v>
      </c>
      <c r="AE3924" s="493" t="n">
        <v>12963.91</v>
      </c>
      <c r="AF3924" s="493" t="n">
        <v>15540.1</v>
      </c>
      <c r="AG3924" s="493" t="n">
        <v>13184</v>
      </c>
      <c r="AH3924" s="493" t="n">
        <v>15210.7</v>
      </c>
      <c r="AI3924" s="493" t="n">
        <v>13590.85</v>
      </c>
      <c r="AJ3924" s="493" t="n">
        <v>11031.98</v>
      </c>
      <c r="AK3924" s="493" t="n">
        <v>12669.76</v>
      </c>
      <c r="AL3924" s="493" t="n">
        <v>8930.51</v>
      </c>
      <c r="AM3924" s="493" t="n">
        <v>13303.64</v>
      </c>
      <c r="AN3924" s="493" t="n">
        <v>12331.62</v>
      </c>
      <c r="AO3924" s="493" t="n">
        <v>12017.88</v>
      </c>
      <c r="AP3924" s="493" t="n">
        <v>10309.32</v>
      </c>
      <c r="AQ3924" s="493" t="n">
        <v>11955.87</v>
      </c>
      <c r="AR3924" s="493" t="n">
        <v>10039.3</v>
      </c>
      <c r="AS3924" s="493" t="n">
        <v>12391.58</v>
      </c>
      <c r="AT3924" s="493" t="n">
        <v>10489.8</v>
      </c>
      <c r="AU3924" s="493" t="n">
        <v>12351.73</v>
      </c>
      <c r="AV3924" s="493" t="n">
        <v>11775.89</v>
      </c>
      <c r="AW3924" s="493" t="n">
        <v>12528.11</v>
      </c>
      <c r="AX3924" s="493" t="n">
        <v>13282.43</v>
      </c>
      <c r="AY3924" s="493" t="n">
        <v>13383.22</v>
      </c>
      <c r="AZ3924" s="493" t="n">
        <v>13373.28</v>
      </c>
      <c r="BA3924" s="493" t="n">
        <v>12708.62</v>
      </c>
      <c r="BB3924" s="493" t="n">
        <v>11465.44</v>
      </c>
      <c r="BC3924" s="493" t="n">
        <v>9072.92</v>
      </c>
      <c r="BD3924" s="493" t="n">
        <v>12900.1</v>
      </c>
      <c r="BE3924" s="493" t="n">
        <v>10236.38</v>
      </c>
      <c r="BF3924" s="493" t="n">
        <v>12785.67</v>
      </c>
      <c r="BG3924" s="493" t="n">
        <v>12065.22</v>
      </c>
      <c r="BH3924" s="493" t="n">
        <v>10577.02</v>
      </c>
      <c r="BI3924" s="493" t="n">
        <v>13795.35</v>
      </c>
      <c r="BJ3924" s="493" t="n">
        <v>11673.17</v>
      </c>
      <c r="BK3924" s="493" t="n">
        <v>7388.04</v>
      </c>
      <c r="BL3924" s="493" t="n">
        <v>11850.42</v>
      </c>
      <c r="BM3924" s="493" t="n">
        <v>12393.3</v>
      </c>
      <c r="BN3924" s="493" t="n">
        <v>8911.379999999999</v>
      </c>
      <c r="BO3924" s="493" t="n">
        <v>7671.5</v>
      </c>
      <c r="BP3924" s="493" t="n">
        <v>8305.15</v>
      </c>
      <c r="BQ3924" s="493" t="n">
        <v>11654.5</v>
      </c>
      <c r="BR3924" s="493" t="n">
        <v>10028.02</v>
      </c>
      <c r="BS3924" s="493" t="n">
        <v>7848.56</v>
      </c>
      <c r="BT3924" s="493" t="n">
        <v>16506.7</v>
      </c>
      <c r="BU3924" s="493" t="n">
        <v>10093.9</v>
      </c>
      <c r="BV3924" s="493" t="n">
        <v>10673</v>
      </c>
      <c r="BW3924" s="493" t="n">
        <v>9397.950000000001</v>
      </c>
    </row>
    <row r="3925">
      <c r="A3925" t="inlineStr">
        <is>
          <t>[C9D3] Angiotensin-II 길항제 칼슘길항제 복합제</t>
        </is>
      </c>
      <c r="B3925" t="inlineStr">
        <is>
          <t>일양약품</t>
        </is>
      </c>
      <c r="C3925" t="inlineStr">
        <is>
          <t>더블로우</t>
        </is>
      </c>
      <c r="D3925" t="inlineStr">
        <is>
          <t>일양약품</t>
        </is>
      </c>
      <c r="E3925" t="inlineStr">
        <is>
          <t>amlodipine besylate,  telmisartan</t>
        </is>
      </c>
      <c r="F3925" t="inlineStr">
        <is>
          <t>의원</t>
        </is>
      </c>
      <c r="G3925" t="inlineStr">
        <is>
          <t>Generic</t>
        </is>
      </c>
      <c r="H3925" s="493" t="n">
        <v>60346.47</v>
      </c>
      <c r="I3925" s="493" t="n">
        <v>58833.2</v>
      </c>
      <c r="J3925" s="493" t="n">
        <v>75192.45</v>
      </c>
      <c r="K3925" s="493" t="n">
        <v>69316.78</v>
      </c>
      <c r="L3925" s="493" t="n">
        <v>70650.3</v>
      </c>
      <c r="M3925" s="493" t="n">
        <v>69524.42</v>
      </c>
      <c r="N3925" s="493" t="n">
        <v>59581.35</v>
      </c>
      <c r="O3925" s="493" t="n">
        <v>71000.92999999999</v>
      </c>
      <c r="P3925" s="493" t="n">
        <v>72342.33</v>
      </c>
      <c r="Q3925" s="493" t="n">
        <v>61833.21</v>
      </c>
      <c r="R3925" s="493" t="n">
        <v>83831.81</v>
      </c>
      <c r="S3925" s="493" t="n">
        <v>82122.88</v>
      </c>
      <c r="T3925" s="493" t="n">
        <v>71574.52</v>
      </c>
      <c r="U3925" s="493" t="n">
        <v>79367.09</v>
      </c>
      <c r="V3925" s="493" t="n">
        <v>77265.41</v>
      </c>
      <c r="W3925" s="493" t="n">
        <v>74739.39999999999</v>
      </c>
      <c r="X3925" s="493" t="n">
        <v>78445.19</v>
      </c>
      <c r="Y3925" s="493" t="n">
        <v>81395.5</v>
      </c>
      <c r="Z3925" s="493" t="n">
        <v>72564.3</v>
      </c>
      <c r="AA3925" s="493" t="n">
        <v>79506.10000000001</v>
      </c>
      <c r="AB3925" s="493" t="n">
        <v>78077.62</v>
      </c>
      <c r="AC3925" s="493" t="n">
        <v>80088.92</v>
      </c>
      <c r="AD3925" s="493" t="n">
        <v>75089.71000000001</v>
      </c>
      <c r="AE3925" s="493" t="n">
        <v>75460.45</v>
      </c>
      <c r="AF3925" s="493" t="n">
        <v>66598.17999999999</v>
      </c>
      <c r="AG3925" s="493" t="n">
        <v>60597.65</v>
      </c>
      <c r="AH3925" s="493" t="n">
        <v>72903.62</v>
      </c>
      <c r="AI3925" s="493" t="n">
        <v>69099.89999999999</v>
      </c>
      <c r="AJ3925" s="493" t="n">
        <v>65847.55</v>
      </c>
      <c r="AK3925" s="493" t="n">
        <v>63521.16</v>
      </c>
      <c r="AL3925" s="493" t="n">
        <v>56112.55</v>
      </c>
      <c r="AM3925" s="493" t="n">
        <v>61743.4</v>
      </c>
      <c r="AN3925" s="493" t="n">
        <v>61966.4</v>
      </c>
      <c r="AO3925" s="493" t="n">
        <v>64208.06</v>
      </c>
      <c r="AP3925" s="493" t="n">
        <v>58005.83</v>
      </c>
      <c r="AQ3925" s="493" t="n">
        <v>70354.95</v>
      </c>
      <c r="AR3925" s="493" t="n">
        <v>79069.10000000001</v>
      </c>
      <c r="AS3925" s="493" t="n">
        <v>64869.16</v>
      </c>
      <c r="AT3925" s="493" t="n">
        <v>72470.8</v>
      </c>
      <c r="AU3925" s="493" t="n">
        <v>72222.36</v>
      </c>
      <c r="AV3925" s="493" t="n">
        <v>68613.72</v>
      </c>
      <c r="AW3925" s="493" t="n">
        <v>70178.85000000001</v>
      </c>
      <c r="AX3925" s="493" t="n">
        <v>72258.25999999999</v>
      </c>
      <c r="AY3925" s="493" t="n">
        <v>66290.55</v>
      </c>
      <c r="AZ3925" s="493" t="n">
        <v>61986.6</v>
      </c>
      <c r="BA3925" s="493" t="n">
        <v>71447.07000000001</v>
      </c>
      <c r="BB3925" s="493" t="n">
        <v>62870.21</v>
      </c>
      <c r="BC3925" s="493" t="n">
        <v>62655.85</v>
      </c>
      <c r="BD3925" s="493" t="n">
        <v>68010.3</v>
      </c>
      <c r="BE3925" s="493" t="n">
        <v>56948.76</v>
      </c>
      <c r="BF3925" s="493" t="n">
        <v>73182.61</v>
      </c>
      <c r="BG3925" s="493" t="n">
        <v>58267.49</v>
      </c>
      <c r="BH3925" s="493" t="n">
        <v>82366.14</v>
      </c>
      <c r="BI3925" s="493" t="n">
        <v>73941.57000000001</v>
      </c>
      <c r="BJ3925" s="493" t="n">
        <v>72056.34</v>
      </c>
      <c r="BK3925" s="493" t="n">
        <v>67421.28</v>
      </c>
      <c r="BL3925" s="493" t="n">
        <v>78934.45</v>
      </c>
      <c r="BM3925" s="493" t="n">
        <v>90717.89999999999</v>
      </c>
      <c r="BN3925" s="493" t="n">
        <v>85089.25</v>
      </c>
      <c r="BO3925" s="493" t="n">
        <v>93701.87</v>
      </c>
      <c r="BP3925" s="493" t="n">
        <v>83983.3</v>
      </c>
      <c r="BQ3925" s="493" t="n">
        <v>75446.77</v>
      </c>
      <c r="BR3925" s="493" t="n">
        <v>90944.75</v>
      </c>
      <c r="BS3925" s="493" t="n">
        <v>89455.92999999999</v>
      </c>
      <c r="BT3925" s="493" t="n">
        <v>81407.91</v>
      </c>
      <c r="BU3925" s="493" t="n">
        <v>88916.7</v>
      </c>
      <c r="BV3925" s="493" t="n">
        <v>85419.2</v>
      </c>
      <c r="BW3925" s="493" t="n">
        <v>79876.11</v>
      </c>
    </row>
    <row r="3926">
      <c r="A3926" t="inlineStr">
        <is>
          <t>[C9D3] Angiotensin-II 길항제 칼슘길항제 복합제</t>
        </is>
      </c>
      <c r="B3926" t="inlineStr">
        <is>
          <t>일양약품</t>
        </is>
      </c>
      <c r="C3926" t="inlineStr">
        <is>
          <t>더블로우</t>
        </is>
      </c>
      <c r="D3926" t="inlineStr">
        <is>
          <t>일양약품</t>
        </is>
      </c>
      <c r="E3926" t="inlineStr">
        <is>
          <t>amlodipine besylate,  telmisartan</t>
        </is>
      </c>
      <c r="F3926" t="inlineStr">
        <is>
          <t>보건소</t>
        </is>
      </c>
      <c r="G3926" t="inlineStr">
        <is>
          <t>Generic</t>
        </is>
      </c>
      <c r="H3926" s="493" t="n">
        <v>12455.1</v>
      </c>
      <c r="I3926" s="493" t="n">
        <v>27400.2</v>
      </c>
      <c r="J3926" s="493" t="n">
        <v>26730.9</v>
      </c>
      <c r="K3926" s="493" t="n">
        <v>13056.3</v>
      </c>
      <c r="L3926" s="493" t="n">
        <v>26990.7</v>
      </c>
      <c r="M3926" s="493" t="n">
        <v>15562.8</v>
      </c>
      <c r="N3926" s="493" t="n">
        <v>15112.5</v>
      </c>
      <c r="O3926" s="493" t="n">
        <v>20613.6</v>
      </c>
      <c r="P3926" s="493" t="n">
        <v>15733.2</v>
      </c>
      <c r="Q3926" s="493" t="n">
        <v>17388.6</v>
      </c>
      <c r="R3926" s="493" t="n">
        <v>20738.4</v>
      </c>
      <c r="S3926" s="493" t="n">
        <v>16171.8</v>
      </c>
      <c r="T3926" s="493" t="n">
        <v>15128.4</v>
      </c>
      <c r="U3926" s="493" t="n">
        <v>11011.2</v>
      </c>
      <c r="V3926" s="493" t="n">
        <v>19140.9</v>
      </c>
      <c r="W3926" s="493" t="n">
        <v>7499.4</v>
      </c>
      <c r="X3926" s="493" t="n">
        <v>9010.799999999999</v>
      </c>
      <c r="Y3926" s="493" t="n">
        <v>10867.8</v>
      </c>
      <c r="Z3926" s="493" t="n">
        <v>3268.8</v>
      </c>
      <c r="AA3926" s="493" t="n">
        <v>3997.2</v>
      </c>
      <c r="AB3926" s="493" t="n">
        <v>4833.58</v>
      </c>
      <c r="AC3926" s="493" t="n">
        <v>1649.7</v>
      </c>
      <c r="AD3926" s="493" t="n">
        <v>3244.5</v>
      </c>
      <c r="AE3926" s="493" t="n">
        <v>6828.85</v>
      </c>
      <c r="AF3926" s="493" t="n">
        <v>3661.2</v>
      </c>
      <c r="AG3926" s="493" t="n">
        <v>10424.7</v>
      </c>
      <c r="AH3926" s="493" t="n">
        <v>4767.3</v>
      </c>
      <c r="AI3926" s="493" t="n">
        <v>4717.2</v>
      </c>
      <c r="AJ3926" s="493" t="n">
        <v>7271.1</v>
      </c>
      <c r="AK3926" s="493" t="n">
        <v>985.5</v>
      </c>
      <c r="AL3926" s="493" t="n">
        <v>3302.7</v>
      </c>
      <c r="AM3926" s="493" t="n">
        <v>3066.3</v>
      </c>
      <c r="AN3926" s="493" t="n">
        <v>2654.7</v>
      </c>
      <c r="AO3926" s="493" t="n">
        <v>7623</v>
      </c>
      <c r="AP3926" s="493" t="n">
        <v>5004.9</v>
      </c>
      <c r="AQ3926" s="493" t="n">
        <v>12862.8</v>
      </c>
      <c r="AR3926" s="493" t="n">
        <v>5301.6</v>
      </c>
      <c r="AS3926" s="493" t="n">
        <v>0</v>
      </c>
      <c r="AT3926" s="493" t="n">
        <v>14928.6</v>
      </c>
      <c r="AU3926" s="493" t="n">
        <v>1959.3</v>
      </c>
      <c r="AV3926" s="493" t="n">
        <v>1002.6</v>
      </c>
      <c r="AW3926" s="493" t="n">
        <v>18270</v>
      </c>
      <c r="AX3926" s="493" t="n">
        <v>2652</v>
      </c>
      <c r="AY3926" s="493" t="n">
        <v>0</v>
      </c>
      <c r="AZ3926" s="493" t="n">
        <v>17861.4</v>
      </c>
      <c r="BA3926" s="493" t="n">
        <v>1337.7</v>
      </c>
      <c r="BB3926" s="493" t="n">
        <v>3140.1</v>
      </c>
      <c r="BC3926" s="493" t="n">
        <v>15832.8</v>
      </c>
      <c r="BD3926" s="493" t="n">
        <v>2073</v>
      </c>
      <c r="BE3926" s="493" t="n">
        <v>16410</v>
      </c>
      <c r="BF3926" s="493" t="n">
        <v>0</v>
      </c>
      <c r="BG3926" s="493" t="n">
        <v>1618.5</v>
      </c>
      <c r="BH3926" s="493" t="n">
        <v>14340.6</v>
      </c>
      <c r="BI3926" s="493" t="n">
        <v>358.2</v>
      </c>
      <c r="BJ3926" s="493" t="n">
        <v>0</v>
      </c>
      <c r="BK3926" s="493" t="n">
        <v>15998.4</v>
      </c>
      <c r="BL3926" s="493" t="n">
        <v>329</v>
      </c>
      <c r="BM3926" s="493" t="n">
        <v>672.3</v>
      </c>
      <c r="BN3926" s="493" t="n">
        <v>12667.5</v>
      </c>
      <c r="BO3926" s="493" t="n">
        <v>602.1</v>
      </c>
      <c r="BP3926" s="493" t="n">
        <v>15783.3</v>
      </c>
      <c r="BQ3926" s="493" t="n">
        <v>518.4</v>
      </c>
      <c r="BR3926" s="493" t="n">
        <v>1206</v>
      </c>
      <c r="BS3926" s="493" t="n">
        <v>0</v>
      </c>
      <c r="BT3926" s="493" t="n">
        <v>250.2</v>
      </c>
      <c r="BU3926" s="493" t="n">
        <v>1539.9</v>
      </c>
      <c r="BV3926" s="493" t="n">
        <v>654.3</v>
      </c>
      <c r="BW3926" s="493" t="n">
        <v>237.6</v>
      </c>
    </row>
    <row r="3927">
      <c r="A3927" t="inlineStr">
        <is>
          <t>[C9D3] Angiotensin-II 길항제 칼슘길항제 복합제</t>
        </is>
      </c>
      <c r="B3927" t="inlineStr">
        <is>
          <t>일양약품</t>
        </is>
      </c>
      <c r="C3927" t="inlineStr">
        <is>
          <t>듀얼다운</t>
        </is>
      </c>
      <c r="D3927" t="inlineStr">
        <is>
          <t>일양약품</t>
        </is>
      </c>
      <c r="E3927" t="inlineStr">
        <is>
          <t>amlodipine besylate,  valsartan</t>
        </is>
      </c>
      <c r="F3927" t="inlineStr">
        <is>
          <t>상급종합병원</t>
        </is>
      </c>
      <c r="G3927" t="inlineStr">
        <is>
          <t>Generic</t>
        </is>
      </c>
      <c r="H3927" s="493" t="n">
        <v>0</v>
      </c>
      <c r="I3927" s="493" t="n">
        <v>0</v>
      </c>
      <c r="J3927" s="493" t="n">
        <v>0</v>
      </c>
      <c r="K3927" s="493" t="n">
        <v>0</v>
      </c>
      <c r="L3927" s="493" t="n">
        <v>0</v>
      </c>
      <c r="M3927" s="493" t="n">
        <v>0</v>
      </c>
      <c r="N3927" s="493" t="n">
        <v>0</v>
      </c>
      <c r="O3927" s="493" t="n">
        <v>0</v>
      </c>
      <c r="P3927" s="493" t="n">
        <v>0</v>
      </c>
      <c r="Q3927" s="493" t="n">
        <v>0</v>
      </c>
      <c r="R3927" s="493" t="n">
        <v>0</v>
      </c>
      <c r="S3927" s="493" t="n">
        <v>0</v>
      </c>
      <c r="T3927" s="493" t="n">
        <v>0</v>
      </c>
      <c r="U3927" s="493" t="n">
        <v>0</v>
      </c>
      <c r="V3927" s="493" t="n">
        <v>0</v>
      </c>
      <c r="W3927" s="493" t="n">
        <v>0</v>
      </c>
      <c r="X3927" s="493" t="n">
        <v>0</v>
      </c>
      <c r="Y3927" s="493" t="n">
        <v>0</v>
      </c>
      <c r="Z3927" s="493" t="n">
        <v>0</v>
      </c>
      <c r="AA3927" s="493" t="n">
        <v>0</v>
      </c>
      <c r="AB3927" s="493" t="n">
        <v>0</v>
      </c>
      <c r="AC3927" s="493" t="n">
        <v>0</v>
      </c>
      <c r="AD3927" s="493" t="n">
        <v>0</v>
      </c>
      <c r="AE3927" s="493" t="n">
        <v>0</v>
      </c>
      <c r="AF3927" s="493" t="n">
        <v>0</v>
      </c>
      <c r="AG3927" s="493" t="n">
        <v>0</v>
      </c>
      <c r="AH3927" s="493" t="n">
        <v>0</v>
      </c>
      <c r="AI3927" s="493" t="n">
        <v>0</v>
      </c>
      <c r="AJ3927" s="493" t="n">
        <v>0</v>
      </c>
      <c r="AK3927" s="493" t="n">
        <v>0</v>
      </c>
      <c r="AL3927" s="493" t="n">
        <v>0</v>
      </c>
      <c r="AM3927" s="493" t="n">
        <v>0</v>
      </c>
      <c r="AN3927" s="493" t="n">
        <v>0</v>
      </c>
      <c r="AO3927" s="493" t="n">
        <v>0</v>
      </c>
      <c r="AP3927" s="493" t="n">
        <v>0</v>
      </c>
      <c r="AQ3927" s="493" t="n">
        <v>749.84</v>
      </c>
      <c r="AR3927" s="493" t="n">
        <v>0</v>
      </c>
      <c r="AS3927" s="493" t="n">
        <v>0</v>
      </c>
      <c r="AT3927" s="493" t="n">
        <v>0</v>
      </c>
      <c r="AU3927" s="493" t="n">
        <v>0</v>
      </c>
      <c r="AV3927" s="493" t="n">
        <v>0</v>
      </c>
      <c r="AW3927" s="493" t="n">
        <v>0</v>
      </c>
      <c r="AX3927" s="493" t="n">
        <v>0</v>
      </c>
      <c r="AY3927" s="493" t="n">
        <v>0</v>
      </c>
      <c r="AZ3927" s="493" t="n">
        <v>0</v>
      </c>
      <c r="BA3927" s="493" t="n">
        <v>0</v>
      </c>
      <c r="BB3927" s="493" t="n">
        <v>0</v>
      </c>
      <c r="BC3927" s="493" t="n">
        <v>0</v>
      </c>
      <c r="BD3927" s="493" t="n">
        <v>0</v>
      </c>
      <c r="BE3927" s="493" t="n">
        <v>0</v>
      </c>
      <c r="BF3927" s="493" t="n">
        <v>0</v>
      </c>
      <c r="BG3927" s="493" t="n">
        <v>0</v>
      </c>
      <c r="BH3927" s="493" t="n">
        <v>0</v>
      </c>
      <c r="BI3927" s="493" t="n">
        <v>0</v>
      </c>
      <c r="BJ3927" s="493" t="n">
        <v>0</v>
      </c>
      <c r="BK3927" s="493" t="n">
        <v>0</v>
      </c>
      <c r="BL3927" s="493" t="n">
        <v>0</v>
      </c>
      <c r="BM3927" s="493" t="n">
        <v>0</v>
      </c>
      <c r="BN3927" s="493" t="n">
        <v>0</v>
      </c>
      <c r="BO3927" s="493" t="n">
        <v>0</v>
      </c>
      <c r="BP3927" s="493" t="n">
        <v>0</v>
      </c>
      <c r="BQ3927" s="493" t="n">
        <v>0</v>
      </c>
      <c r="BR3927" s="493" t="n">
        <v>0</v>
      </c>
      <c r="BS3927" s="493" t="n">
        <v>0</v>
      </c>
      <c r="BT3927" s="493" t="n">
        <v>0</v>
      </c>
      <c r="BU3927" s="493" t="n">
        <v>0</v>
      </c>
      <c r="BV3927" s="493" t="n">
        <v>0</v>
      </c>
      <c r="BW3927" s="493" t="n">
        <v>0</v>
      </c>
    </row>
    <row r="3928">
      <c r="A3928" t="inlineStr">
        <is>
          <t>[C9D3] Angiotensin-II 길항제 칼슘길항제 복합제</t>
        </is>
      </c>
      <c r="B3928" t="inlineStr">
        <is>
          <t>일양약품</t>
        </is>
      </c>
      <c r="C3928" t="inlineStr">
        <is>
          <t>듀얼다운</t>
        </is>
      </c>
      <c r="D3928" t="inlineStr">
        <is>
          <t>일양약품</t>
        </is>
      </c>
      <c r="E3928" t="inlineStr">
        <is>
          <t>amlodipine besylate,  valsartan</t>
        </is>
      </c>
      <c r="F3928" t="inlineStr">
        <is>
          <t>종합병원</t>
        </is>
      </c>
      <c r="G3928" t="inlineStr">
        <is>
          <t>Generic</t>
        </is>
      </c>
      <c r="H3928" s="493" t="n">
        <v>1126.2</v>
      </c>
      <c r="I3928" s="493" t="n">
        <v>305.1</v>
      </c>
      <c r="J3928" s="493" t="n">
        <v>1726.4</v>
      </c>
      <c r="K3928" s="493" t="n">
        <v>390.6</v>
      </c>
      <c r="L3928" s="493" t="n">
        <v>1002.3</v>
      </c>
      <c r="M3928" s="493" t="n">
        <v>632.7</v>
      </c>
      <c r="N3928" s="493" t="n">
        <v>703.8</v>
      </c>
      <c r="O3928" s="493" t="n">
        <v>768.6</v>
      </c>
      <c r="P3928" s="493" t="n">
        <v>1377.3</v>
      </c>
      <c r="Q3928" s="493" t="n">
        <v>115.2</v>
      </c>
      <c r="R3928" s="493" t="n">
        <v>1183.2</v>
      </c>
      <c r="S3928" s="493" t="n">
        <v>527.1</v>
      </c>
      <c r="T3928" s="493" t="n">
        <v>718.2</v>
      </c>
      <c r="U3928" s="493" t="n">
        <v>698.1</v>
      </c>
      <c r="V3928" s="493" t="n">
        <v>1348.8</v>
      </c>
      <c r="W3928" s="493" t="n">
        <v>345.3</v>
      </c>
      <c r="X3928" s="493" t="n">
        <v>1135.2</v>
      </c>
      <c r="Y3928" s="493" t="n">
        <v>625.8</v>
      </c>
      <c r="Z3928" s="493" t="n">
        <v>816</v>
      </c>
      <c r="AA3928" s="493" t="n">
        <v>1004.4</v>
      </c>
      <c r="AB3928" s="493" t="n">
        <v>346.5</v>
      </c>
      <c r="AC3928" s="493" t="n">
        <v>705.3</v>
      </c>
      <c r="AD3928" s="493" t="n">
        <v>922.8</v>
      </c>
      <c r="AE3928" s="493" t="n">
        <v>902.7</v>
      </c>
      <c r="AF3928" s="493" t="n">
        <v>965.4</v>
      </c>
      <c r="AG3928" s="493" t="n">
        <v>798.6</v>
      </c>
      <c r="AH3928" s="493" t="n">
        <v>1046.7</v>
      </c>
      <c r="AI3928" s="493" t="n">
        <v>516.3</v>
      </c>
      <c r="AJ3928" s="493" t="n">
        <v>1359.3</v>
      </c>
      <c r="AK3928" s="493" t="n">
        <v>758.7</v>
      </c>
      <c r="AL3928" s="493" t="n">
        <v>539.7</v>
      </c>
      <c r="AM3928" s="493" t="n">
        <v>666.6</v>
      </c>
      <c r="AN3928" s="493" t="n">
        <v>291.9</v>
      </c>
      <c r="AO3928" s="493" t="n">
        <v>533.1</v>
      </c>
      <c r="AP3928" s="493" t="n">
        <v>511.2</v>
      </c>
      <c r="AQ3928" s="493" t="n">
        <v>967.2</v>
      </c>
      <c r="AR3928" s="493" t="n">
        <v>694.8</v>
      </c>
      <c r="AS3928" s="493" t="n">
        <v>1282.2</v>
      </c>
      <c r="AT3928" s="493" t="n">
        <v>592.8</v>
      </c>
      <c r="AU3928" s="493" t="n">
        <v>887.7</v>
      </c>
      <c r="AV3928" s="493" t="n">
        <v>1153.2</v>
      </c>
      <c r="AW3928" s="493" t="n">
        <v>980.1</v>
      </c>
      <c r="AX3928" s="493" t="n">
        <v>420.9</v>
      </c>
      <c r="AY3928" s="493" t="n">
        <v>681.9</v>
      </c>
      <c r="AZ3928" s="493" t="n">
        <v>1506.3</v>
      </c>
      <c r="BA3928" s="493" t="n">
        <v>543.3</v>
      </c>
      <c r="BB3928" s="493" t="n">
        <v>506.7</v>
      </c>
      <c r="BC3928" s="493" t="n">
        <v>1038.9</v>
      </c>
      <c r="BD3928" s="493" t="n">
        <v>843</v>
      </c>
      <c r="BE3928" s="493" t="n">
        <v>847.8</v>
      </c>
      <c r="BF3928" s="493" t="n">
        <v>3673.18</v>
      </c>
      <c r="BG3928" s="493" t="n">
        <v>1063.22</v>
      </c>
      <c r="BH3928" s="493" t="n">
        <v>2822.43</v>
      </c>
      <c r="BI3928" s="493" t="n">
        <v>2293.2</v>
      </c>
      <c r="BJ3928" s="493" t="n">
        <v>3687.94</v>
      </c>
      <c r="BK3928" s="493" t="n">
        <v>3988.67</v>
      </c>
      <c r="BL3928" s="493" t="n">
        <v>5647.35</v>
      </c>
      <c r="BM3928" s="493" t="n">
        <v>2635.26</v>
      </c>
      <c r="BN3928" s="493" t="n">
        <v>5324.94</v>
      </c>
      <c r="BO3928" s="493" t="n">
        <v>3639.88</v>
      </c>
      <c r="BP3928" s="493" t="n">
        <v>2776.49</v>
      </c>
      <c r="BQ3928" s="493" t="n">
        <v>3831.22</v>
      </c>
      <c r="BR3928" s="493" t="n">
        <v>5512.6</v>
      </c>
      <c r="BS3928" s="493" t="n">
        <v>3143.38</v>
      </c>
      <c r="BT3928" s="493" t="n">
        <v>3112.25</v>
      </c>
      <c r="BU3928" s="493" t="n">
        <v>3643.66</v>
      </c>
      <c r="BV3928" s="493" t="n">
        <v>3185.25</v>
      </c>
      <c r="BW3928" s="493" t="n">
        <v>4068.6</v>
      </c>
    </row>
    <row r="3929">
      <c r="A3929" t="inlineStr">
        <is>
          <t>[C9D3] Angiotensin-II 길항제 칼슘길항제 복합제</t>
        </is>
      </c>
      <c r="B3929" t="inlineStr">
        <is>
          <t>일양약품</t>
        </is>
      </c>
      <c r="C3929" t="inlineStr">
        <is>
          <t>듀얼다운</t>
        </is>
      </c>
      <c r="D3929" t="inlineStr">
        <is>
          <t>일양약품</t>
        </is>
      </c>
      <c r="E3929" t="inlineStr">
        <is>
          <t>amlodipine besylate,  valsartan</t>
        </is>
      </c>
      <c r="F3929" t="inlineStr">
        <is>
          <t>병원</t>
        </is>
      </c>
      <c r="G3929" t="inlineStr">
        <is>
          <t>Generic</t>
        </is>
      </c>
      <c r="H3929" s="493" t="n">
        <v>0</v>
      </c>
      <c r="I3929" s="493" t="n">
        <v>0</v>
      </c>
      <c r="J3929" s="493" t="n">
        <v>960</v>
      </c>
      <c r="K3929" s="493" t="n">
        <v>0</v>
      </c>
      <c r="L3929" s="493" t="n">
        <v>0</v>
      </c>
      <c r="M3929" s="493" t="n">
        <v>360</v>
      </c>
      <c r="N3929" s="493" t="n">
        <v>331.2</v>
      </c>
      <c r="O3929" s="493" t="n">
        <v>88.5</v>
      </c>
      <c r="P3929" s="493" t="n">
        <v>513.6</v>
      </c>
      <c r="Q3929" s="493" t="n">
        <v>0</v>
      </c>
      <c r="R3929" s="493" t="n">
        <v>0</v>
      </c>
      <c r="S3929" s="493" t="n">
        <v>286.2</v>
      </c>
      <c r="T3929" s="493" t="n">
        <v>0</v>
      </c>
      <c r="U3929" s="493" t="n">
        <v>0</v>
      </c>
      <c r="V3929" s="493" t="n">
        <v>977.4</v>
      </c>
      <c r="W3929" s="493" t="n">
        <v>0</v>
      </c>
      <c r="X3929" s="493" t="n">
        <v>958.8</v>
      </c>
      <c r="Y3929" s="493" t="n">
        <v>291.6</v>
      </c>
      <c r="Z3929" s="493" t="n">
        <v>479.4</v>
      </c>
      <c r="AA3929" s="493" t="n">
        <v>240</v>
      </c>
      <c r="AB3929" s="493" t="n">
        <v>528</v>
      </c>
      <c r="AC3929" s="493" t="n">
        <v>528</v>
      </c>
      <c r="AD3929" s="493" t="n">
        <v>960</v>
      </c>
      <c r="AE3929" s="493" t="n">
        <v>0</v>
      </c>
      <c r="AF3929" s="493" t="n">
        <v>719.4</v>
      </c>
      <c r="AG3929" s="493" t="n">
        <v>240</v>
      </c>
      <c r="AH3929" s="493" t="n">
        <v>780.6</v>
      </c>
      <c r="AI3929" s="493" t="n">
        <v>0</v>
      </c>
      <c r="AJ3929" s="493" t="n">
        <v>240</v>
      </c>
      <c r="AK3929" s="493" t="n">
        <v>777.6</v>
      </c>
      <c r="AL3929" s="493" t="n">
        <v>359.1</v>
      </c>
      <c r="AM3929" s="493" t="n">
        <v>1198.2</v>
      </c>
      <c r="AN3929" s="493" t="n">
        <v>1786.2</v>
      </c>
      <c r="AO3929" s="493" t="n">
        <v>0</v>
      </c>
      <c r="AP3929" s="493" t="n">
        <v>480</v>
      </c>
      <c r="AQ3929" s="493" t="n">
        <v>0</v>
      </c>
      <c r="AR3929" s="493" t="n">
        <v>477.6</v>
      </c>
      <c r="AS3929" s="493" t="n">
        <v>0</v>
      </c>
      <c r="AT3929" s="493" t="n">
        <v>0</v>
      </c>
      <c r="AU3929" s="493" t="n">
        <v>730.8</v>
      </c>
      <c r="AV3929" s="493" t="n">
        <v>487.2</v>
      </c>
      <c r="AW3929" s="493" t="n">
        <v>0</v>
      </c>
      <c r="AX3929" s="493" t="n">
        <v>1067.7</v>
      </c>
      <c r="AY3929" s="493" t="n">
        <v>185.4</v>
      </c>
      <c r="AZ3929" s="493" t="n">
        <v>550.2</v>
      </c>
      <c r="BA3929" s="493" t="n">
        <v>430.8</v>
      </c>
      <c r="BB3929" s="493" t="n">
        <v>805.2</v>
      </c>
      <c r="BC3929" s="493" t="n">
        <v>183.3</v>
      </c>
      <c r="BD3929" s="493" t="n">
        <v>546.3</v>
      </c>
      <c r="BE3929" s="493" t="n">
        <v>181.2</v>
      </c>
      <c r="BF3929" s="493" t="n">
        <v>484.8</v>
      </c>
      <c r="BG3929" s="493" t="n">
        <v>0</v>
      </c>
      <c r="BH3929" s="493" t="n">
        <v>484.8</v>
      </c>
      <c r="BI3929" s="493" t="n">
        <v>0</v>
      </c>
      <c r="BJ3929" s="493" t="n">
        <v>727.2</v>
      </c>
      <c r="BK3929" s="493" t="n">
        <v>0</v>
      </c>
      <c r="BL3929" s="493" t="n">
        <v>242.4</v>
      </c>
      <c r="BM3929" s="493" t="n">
        <v>0</v>
      </c>
      <c r="BN3929" s="493" t="n">
        <v>1330.5</v>
      </c>
      <c r="BO3929" s="493" t="n">
        <v>0</v>
      </c>
      <c r="BP3929" s="493" t="n">
        <v>480.6</v>
      </c>
      <c r="BQ3929" s="493" t="n">
        <v>1934.4</v>
      </c>
      <c r="BR3929" s="493" t="n">
        <v>0</v>
      </c>
      <c r="BS3929" s="493" t="n">
        <v>2557.4</v>
      </c>
      <c r="BT3929" s="493" t="n">
        <v>977.4</v>
      </c>
      <c r="BU3929" s="493" t="n">
        <v>480.6</v>
      </c>
      <c r="BV3929" s="493" t="n">
        <v>241.2</v>
      </c>
      <c r="BW3929" s="493" t="n">
        <v>726.6</v>
      </c>
    </row>
    <row r="3930">
      <c r="A3930" t="inlineStr">
        <is>
          <t>[C9D3] Angiotensin-II 길항제 칼슘길항제 복합제</t>
        </is>
      </c>
      <c r="B3930" t="inlineStr">
        <is>
          <t>일양약품</t>
        </is>
      </c>
      <c r="C3930" t="inlineStr">
        <is>
          <t>듀얼다운</t>
        </is>
      </c>
      <c r="D3930" t="inlineStr">
        <is>
          <t>일양약품</t>
        </is>
      </c>
      <c r="E3930" t="inlineStr">
        <is>
          <t>amlodipine besylate,  valsartan</t>
        </is>
      </c>
      <c r="F3930" t="inlineStr">
        <is>
          <t>의원</t>
        </is>
      </c>
      <c r="G3930" t="inlineStr">
        <is>
          <t>Generic</t>
        </is>
      </c>
      <c r="H3930" s="493" t="n">
        <v>50537.26</v>
      </c>
      <c r="I3930" s="493" t="n">
        <v>58179.24</v>
      </c>
      <c r="J3930" s="493" t="n">
        <v>59948.53</v>
      </c>
      <c r="K3930" s="493" t="n">
        <v>57054.72</v>
      </c>
      <c r="L3930" s="493" t="n">
        <v>63229.45</v>
      </c>
      <c r="M3930" s="493" t="n">
        <v>62235.17</v>
      </c>
      <c r="N3930" s="493" t="n">
        <v>61586.53</v>
      </c>
      <c r="O3930" s="493" t="n">
        <v>65049.98</v>
      </c>
      <c r="P3930" s="493" t="n">
        <v>53507.13</v>
      </c>
      <c r="Q3930" s="493" t="n">
        <v>53718.78</v>
      </c>
      <c r="R3930" s="493" t="n">
        <v>60497.61</v>
      </c>
      <c r="S3930" s="493" t="n">
        <v>53241.99</v>
      </c>
      <c r="T3930" s="493" t="n">
        <v>52929.75</v>
      </c>
      <c r="U3930" s="493" t="n">
        <v>40581.57</v>
      </c>
      <c r="V3930" s="493" t="n">
        <v>51562.3</v>
      </c>
      <c r="W3930" s="493" t="n">
        <v>45064.63</v>
      </c>
      <c r="X3930" s="493" t="n">
        <v>52506.33</v>
      </c>
      <c r="Y3930" s="493" t="n">
        <v>47649.7</v>
      </c>
      <c r="Z3930" s="493" t="n">
        <v>47274.32</v>
      </c>
      <c r="AA3930" s="493" t="n">
        <v>46659.7</v>
      </c>
      <c r="AB3930" s="493" t="n">
        <v>50632.12</v>
      </c>
      <c r="AC3930" s="493" t="n">
        <v>47038.35</v>
      </c>
      <c r="AD3930" s="493" t="n">
        <v>47392.81</v>
      </c>
      <c r="AE3930" s="493" t="n">
        <v>46773.44</v>
      </c>
      <c r="AF3930" s="493" t="n">
        <v>43839.03</v>
      </c>
      <c r="AG3930" s="493" t="n">
        <v>37919.79</v>
      </c>
      <c r="AH3930" s="493" t="n">
        <v>44986.49</v>
      </c>
      <c r="AI3930" s="493" t="n">
        <v>35633.89</v>
      </c>
      <c r="AJ3930" s="493" t="n">
        <v>48798.4</v>
      </c>
      <c r="AK3930" s="493" t="n">
        <v>45982.9</v>
      </c>
      <c r="AL3930" s="493" t="n">
        <v>49402.73</v>
      </c>
      <c r="AM3930" s="493" t="n">
        <v>53507.8</v>
      </c>
      <c r="AN3930" s="493" t="n">
        <v>47868.14</v>
      </c>
      <c r="AO3930" s="493" t="n">
        <v>55722.36</v>
      </c>
      <c r="AP3930" s="493" t="n">
        <v>52512.14</v>
      </c>
      <c r="AQ3930" s="493" t="n">
        <v>55555.9</v>
      </c>
      <c r="AR3930" s="493" t="n">
        <v>59293.9</v>
      </c>
      <c r="AS3930" s="493" t="n">
        <v>50870.96</v>
      </c>
      <c r="AT3930" s="493" t="n">
        <v>53994.76</v>
      </c>
      <c r="AU3930" s="493" t="n">
        <v>59134.6</v>
      </c>
      <c r="AV3930" s="493" t="n">
        <v>63191.63</v>
      </c>
      <c r="AW3930" s="493" t="n">
        <v>54946.85</v>
      </c>
      <c r="AX3930" s="493" t="n">
        <v>56249.28</v>
      </c>
      <c r="AY3930" s="493" t="n">
        <v>71311.45</v>
      </c>
      <c r="AZ3930" s="493" t="n">
        <v>55548.9</v>
      </c>
      <c r="BA3930" s="493" t="n">
        <v>72544.45</v>
      </c>
      <c r="BB3930" s="493" t="n">
        <v>61558.18</v>
      </c>
      <c r="BC3930" s="493" t="n">
        <v>62428.45</v>
      </c>
      <c r="BD3930" s="493" t="n">
        <v>65835.71000000001</v>
      </c>
      <c r="BE3930" s="493" t="n">
        <v>61534.07</v>
      </c>
      <c r="BF3930" s="493" t="n">
        <v>60184.94</v>
      </c>
      <c r="BG3930" s="493" t="n">
        <v>69820.81</v>
      </c>
      <c r="BH3930" s="493" t="n">
        <v>68890.78</v>
      </c>
      <c r="BI3930" s="493" t="n">
        <v>60954.9</v>
      </c>
      <c r="BJ3930" s="493" t="n">
        <v>68331.78999999999</v>
      </c>
      <c r="BK3930" s="493" t="n">
        <v>60069.47</v>
      </c>
      <c r="BL3930" s="493" t="n">
        <v>76648.92999999999</v>
      </c>
      <c r="BM3930" s="493" t="n">
        <v>59071.35</v>
      </c>
      <c r="BN3930" s="493" t="n">
        <v>61014.18</v>
      </c>
      <c r="BO3930" s="493" t="n">
        <v>73726.44</v>
      </c>
      <c r="BP3930" s="493" t="n">
        <v>62859.19</v>
      </c>
      <c r="BQ3930" s="493" t="n">
        <v>64568.88</v>
      </c>
      <c r="BR3930" s="493" t="n">
        <v>69328.86</v>
      </c>
      <c r="BS3930" s="493" t="n">
        <v>61452.22</v>
      </c>
      <c r="BT3930" s="493" t="n">
        <v>63527.14</v>
      </c>
      <c r="BU3930" s="493" t="n">
        <v>66557.41</v>
      </c>
      <c r="BV3930" s="493" t="n">
        <v>67934.58</v>
      </c>
      <c r="BW3930" s="493" t="n">
        <v>63479.47</v>
      </c>
    </row>
    <row r="3931">
      <c r="A3931" t="inlineStr">
        <is>
          <t>[C9D3] Angiotensin-II 길항제 칼슘길항제 복합제</t>
        </is>
      </c>
      <c r="B3931" t="inlineStr">
        <is>
          <t>일양약품</t>
        </is>
      </c>
      <c r="C3931" t="inlineStr">
        <is>
          <t>듀얼다운</t>
        </is>
      </c>
      <c r="D3931" t="inlineStr">
        <is>
          <t>일양약품</t>
        </is>
      </c>
      <c r="E3931" t="inlineStr">
        <is>
          <t>amlodipine besylate,  valsartan</t>
        </is>
      </c>
      <c r="F3931" t="inlineStr">
        <is>
          <t>보건소</t>
        </is>
      </c>
      <c r="G3931" t="inlineStr">
        <is>
          <t>Generic</t>
        </is>
      </c>
      <c r="H3931" s="493" t="n">
        <v>178.64</v>
      </c>
      <c r="I3931" s="493" t="n">
        <v>1586.61</v>
      </c>
      <c r="J3931" s="493" t="n">
        <v>298.8</v>
      </c>
      <c r="K3931" s="493" t="n">
        <v>618.54</v>
      </c>
      <c r="L3931" s="493" t="n">
        <v>372.9</v>
      </c>
      <c r="M3931" s="493" t="n">
        <v>568.48</v>
      </c>
      <c r="N3931" s="493" t="n">
        <v>271.8</v>
      </c>
      <c r="O3931" s="493" t="n">
        <v>329.4</v>
      </c>
      <c r="P3931" s="493" t="n">
        <v>178.2</v>
      </c>
      <c r="Q3931" s="493" t="n">
        <v>406.5</v>
      </c>
      <c r="R3931" s="493" t="n">
        <v>444</v>
      </c>
      <c r="S3931" s="493" t="n">
        <v>0</v>
      </c>
      <c r="T3931" s="493" t="n">
        <v>296.4</v>
      </c>
      <c r="U3931" s="493" t="n">
        <v>0</v>
      </c>
      <c r="V3931" s="493" t="n">
        <v>587.4</v>
      </c>
      <c r="W3931" s="493" t="n">
        <v>447</v>
      </c>
      <c r="X3931" s="493" t="n">
        <v>508.2</v>
      </c>
      <c r="Y3931" s="493" t="n">
        <v>0</v>
      </c>
      <c r="Z3931" s="493" t="n">
        <v>0</v>
      </c>
      <c r="AA3931" s="493" t="n">
        <v>0</v>
      </c>
      <c r="AB3931" s="493" t="n">
        <v>0</v>
      </c>
      <c r="AC3931" s="493" t="n">
        <v>0</v>
      </c>
      <c r="AD3931" s="493" t="n">
        <v>579</v>
      </c>
      <c r="AE3931" s="493" t="n">
        <v>0</v>
      </c>
      <c r="AF3931" s="493" t="n">
        <v>0</v>
      </c>
      <c r="AG3931" s="493" t="n">
        <v>0</v>
      </c>
      <c r="AH3931" s="493" t="n">
        <v>0</v>
      </c>
      <c r="AI3931" s="493" t="n">
        <v>0</v>
      </c>
      <c r="AJ3931" s="493" t="n">
        <v>0</v>
      </c>
      <c r="AK3931" s="493" t="n">
        <v>0</v>
      </c>
      <c r="AL3931" s="493" t="n">
        <v>0</v>
      </c>
      <c r="AM3931" s="493" t="n">
        <v>0</v>
      </c>
      <c r="AN3931" s="493" t="n">
        <v>0</v>
      </c>
      <c r="AO3931" s="493" t="n">
        <v>0</v>
      </c>
      <c r="AP3931" s="493" t="n">
        <v>0</v>
      </c>
      <c r="AQ3931" s="493" t="n">
        <v>74.09999999999999</v>
      </c>
      <c r="AR3931" s="493" t="n">
        <v>756.6</v>
      </c>
      <c r="AS3931" s="493" t="n">
        <v>0</v>
      </c>
      <c r="AT3931" s="493" t="n">
        <v>217.65</v>
      </c>
      <c r="AU3931" s="493" t="n">
        <v>699.6</v>
      </c>
      <c r="AV3931" s="493" t="n">
        <v>0</v>
      </c>
      <c r="AW3931" s="493" t="n">
        <v>844.8</v>
      </c>
      <c r="AX3931" s="493" t="n">
        <v>1065.6</v>
      </c>
      <c r="AY3931" s="493" t="n">
        <v>902.4</v>
      </c>
      <c r="AZ3931" s="493" t="n">
        <v>2539.8</v>
      </c>
      <c r="BA3931" s="493" t="n">
        <v>382.2</v>
      </c>
      <c r="BB3931" s="493" t="n">
        <v>1266.6</v>
      </c>
      <c r="BC3931" s="493" t="n">
        <v>952.5</v>
      </c>
      <c r="BD3931" s="493" t="n">
        <v>2136.3</v>
      </c>
      <c r="BE3931" s="493" t="n">
        <v>429</v>
      </c>
      <c r="BF3931" s="493" t="n">
        <v>918</v>
      </c>
      <c r="BG3931" s="493" t="n">
        <v>1752</v>
      </c>
      <c r="BH3931" s="493" t="n">
        <v>1133</v>
      </c>
      <c r="BI3931" s="493" t="n">
        <v>1176.3</v>
      </c>
      <c r="BJ3931" s="493" t="n">
        <v>1405.8</v>
      </c>
      <c r="BK3931" s="493" t="n">
        <v>1187.4</v>
      </c>
      <c r="BL3931" s="493" t="n">
        <v>1549.8</v>
      </c>
      <c r="BM3931" s="493" t="n">
        <v>1221.9</v>
      </c>
      <c r="BN3931" s="493" t="n">
        <v>744.3</v>
      </c>
      <c r="BO3931" s="493" t="n">
        <v>3006.3</v>
      </c>
      <c r="BP3931" s="493" t="n">
        <v>683.1</v>
      </c>
      <c r="BQ3931" s="493" t="n">
        <v>1264.5</v>
      </c>
      <c r="BR3931" s="493" t="n">
        <v>830.7</v>
      </c>
      <c r="BS3931" s="493" t="n">
        <v>1256.4</v>
      </c>
      <c r="BT3931" s="493" t="n">
        <v>1558.8</v>
      </c>
      <c r="BU3931" s="493" t="n">
        <v>1078.5</v>
      </c>
      <c r="BV3931" s="493" t="n">
        <v>0</v>
      </c>
      <c r="BW3931" s="493" t="n">
        <v>2250.6</v>
      </c>
    </row>
    <row r="3932">
      <c r="A3932" t="inlineStr">
        <is>
          <t>[C9D3] Angiotensin-II 길항제 칼슘길항제 복합제</t>
        </is>
      </c>
      <c r="B3932" t="inlineStr">
        <is>
          <t>일양약품</t>
        </is>
      </c>
      <c r="C3932" t="inlineStr">
        <is>
          <t>듀얼다운</t>
        </is>
      </c>
      <c r="D3932" t="inlineStr">
        <is>
          <t>일양약품</t>
        </is>
      </c>
      <c r="E3932" t="inlineStr">
        <is>
          <t>amlodipine besylate,  valsartan</t>
        </is>
      </c>
      <c r="F3932" t="inlineStr">
        <is>
          <t>기타(치과의원, 치과병원 등)</t>
        </is>
      </c>
      <c r="G3932" t="inlineStr">
        <is>
          <t>Generic</t>
        </is>
      </c>
      <c r="H3932" s="493" t="n">
        <v>0</v>
      </c>
      <c r="I3932" s="493" t="n">
        <v>0</v>
      </c>
      <c r="J3932" s="493" t="n">
        <v>0</v>
      </c>
      <c r="K3932" s="493" t="n">
        <v>0</v>
      </c>
      <c r="L3932" s="493" t="n">
        <v>0</v>
      </c>
      <c r="M3932" s="493" t="n">
        <v>0</v>
      </c>
      <c r="N3932" s="493" t="n">
        <v>0</v>
      </c>
      <c r="O3932" s="493" t="n">
        <v>0</v>
      </c>
      <c r="P3932" s="493" t="n">
        <v>0</v>
      </c>
      <c r="Q3932" s="493" t="n">
        <v>0</v>
      </c>
      <c r="R3932" s="493" t="n">
        <v>0</v>
      </c>
      <c r="S3932" s="493" t="n">
        <v>0</v>
      </c>
      <c r="T3932" s="493" t="n">
        <v>0</v>
      </c>
      <c r="U3932" s="493" t="n">
        <v>0</v>
      </c>
      <c r="V3932" s="493" t="n">
        <v>0</v>
      </c>
      <c r="W3932" s="493" t="n">
        <v>0</v>
      </c>
      <c r="X3932" s="493" t="n">
        <v>0</v>
      </c>
      <c r="Y3932" s="493" t="n">
        <v>0</v>
      </c>
      <c r="Z3932" s="493" t="n">
        <v>0</v>
      </c>
      <c r="AA3932" s="493" t="n">
        <v>0</v>
      </c>
      <c r="AB3932" s="493" t="n">
        <v>0</v>
      </c>
      <c r="AC3932" s="493" t="n">
        <v>0</v>
      </c>
      <c r="AD3932" s="493" t="n">
        <v>0</v>
      </c>
      <c r="AE3932" s="493" t="n">
        <v>0</v>
      </c>
      <c r="AF3932" s="493" t="n">
        <v>0</v>
      </c>
      <c r="AG3932" s="493" t="n">
        <v>0</v>
      </c>
      <c r="AH3932" s="493" t="n">
        <v>0</v>
      </c>
      <c r="AI3932" s="493" t="n">
        <v>0</v>
      </c>
      <c r="AJ3932" s="493" t="n">
        <v>0</v>
      </c>
      <c r="AK3932" s="493" t="n">
        <v>0</v>
      </c>
      <c r="AL3932" s="493" t="n">
        <v>0</v>
      </c>
      <c r="AM3932" s="493" t="n">
        <v>0</v>
      </c>
      <c r="AN3932" s="493" t="n">
        <v>0</v>
      </c>
      <c r="AO3932" s="493" t="n">
        <v>0</v>
      </c>
      <c r="AP3932" s="493" t="n">
        <v>0</v>
      </c>
      <c r="AQ3932" s="493" t="n">
        <v>0</v>
      </c>
      <c r="AR3932" s="493" t="n">
        <v>0</v>
      </c>
      <c r="AS3932" s="493" t="n">
        <v>0</v>
      </c>
      <c r="AT3932" s="493" t="n">
        <v>0</v>
      </c>
      <c r="AU3932" s="493" t="n">
        <v>0</v>
      </c>
      <c r="AV3932" s="493" t="n">
        <v>0</v>
      </c>
      <c r="AW3932" s="493" t="n">
        <v>0</v>
      </c>
      <c r="AX3932" s="493" t="n">
        <v>0</v>
      </c>
      <c r="AY3932" s="493" t="n">
        <v>0</v>
      </c>
      <c r="AZ3932" s="493" t="n">
        <v>0</v>
      </c>
      <c r="BA3932" s="493" t="n">
        <v>0</v>
      </c>
      <c r="BB3932" s="493" t="n">
        <v>0</v>
      </c>
      <c r="BC3932" s="493" t="n">
        <v>0</v>
      </c>
      <c r="BD3932" s="493" t="n">
        <v>0</v>
      </c>
      <c r="BE3932" s="493" t="n">
        <v>0</v>
      </c>
      <c r="BF3932" s="493" t="n">
        <v>0</v>
      </c>
      <c r="BG3932" s="493" t="n">
        <v>0</v>
      </c>
      <c r="BH3932" s="493" t="n">
        <v>0</v>
      </c>
      <c r="BI3932" s="493" t="n">
        <v>0</v>
      </c>
      <c r="BJ3932" s="493" t="n">
        <v>0</v>
      </c>
      <c r="BK3932" s="493" t="n">
        <v>0</v>
      </c>
      <c r="BL3932" s="493" t="n">
        <v>0</v>
      </c>
      <c r="BM3932" s="493" t="n">
        <v>0</v>
      </c>
      <c r="BN3932" s="493" t="n">
        <v>0</v>
      </c>
      <c r="BO3932" s="493" t="n">
        <v>243</v>
      </c>
      <c r="BP3932" s="493" t="n">
        <v>0</v>
      </c>
      <c r="BQ3932" s="493" t="n">
        <v>0</v>
      </c>
      <c r="BR3932" s="493" t="n">
        <v>260.4</v>
      </c>
      <c r="BS3932" s="493" t="n">
        <v>0</v>
      </c>
      <c r="BT3932" s="493" t="n">
        <v>284.4</v>
      </c>
      <c r="BU3932" s="493" t="n">
        <v>0</v>
      </c>
      <c r="BV3932" s="493" t="n">
        <v>272.4</v>
      </c>
      <c r="BW3932" s="493" t="n">
        <v>0</v>
      </c>
    </row>
    <row r="3933">
      <c r="A3933" t="inlineStr">
        <is>
          <t>[C9D3] Angiotensin-II 길항제 칼슘길항제 복합제</t>
        </is>
      </c>
      <c r="B3933" t="inlineStr">
        <is>
          <t>일화</t>
        </is>
      </c>
      <c r="C3933" t="inlineStr">
        <is>
          <t>듀카디핀</t>
        </is>
      </c>
      <c r="D3933" t="inlineStr">
        <is>
          <t>일화</t>
        </is>
      </c>
      <c r="E3933" t="inlineStr">
        <is>
          <t>fimasartan potassium trihydrate  ( as fimasartan potassium),  s-amlodipine besylate dihydrate  ( as s-amlodipine)</t>
        </is>
      </c>
      <c r="F3933" t="inlineStr">
        <is>
          <t>의원</t>
        </is>
      </c>
      <c r="G3933" t="inlineStr">
        <is>
          <t>Generic</t>
        </is>
      </c>
      <c r="H3933" s="493" t="n">
        <v>0</v>
      </c>
      <c r="I3933" s="493" t="n">
        <v>0</v>
      </c>
      <c r="J3933" s="493" t="n">
        <v>0</v>
      </c>
      <c r="K3933" s="493" t="n">
        <v>0</v>
      </c>
      <c r="L3933" s="493" t="n">
        <v>0</v>
      </c>
      <c r="M3933" s="493" t="n">
        <v>0</v>
      </c>
      <c r="N3933" s="493" t="n">
        <v>0</v>
      </c>
      <c r="O3933" s="493" t="n">
        <v>0</v>
      </c>
      <c r="P3933" s="493" t="n">
        <v>0</v>
      </c>
      <c r="Q3933" s="493" t="n">
        <v>0</v>
      </c>
      <c r="R3933" s="493" t="n">
        <v>0</v>
      </c>
      <c r="S3933" s="493" t="n">
        <v>0</v>
      </c>
      <c r="T3933" s="493" t="n">
        <v>0</v>
      </c>
      <c r="U3933" s="493" t="n">
        <v>0</v>
      </c>
      <c r="V3933" s="493" t="n">
        <v>0</v>
      </c>
      <c r="W3933" s="493" t="n">
        <v>0</v>
      </c>
      <c r="X3933" s="493" t="n">
        <v>0</v>
      </c>
      <c r="Y3933" s="493" t="n">
        <v>0</v>
      </c>
      <c r="Z3933" s="493" t="n">
        <v>0</v>
      </c>
      <c r="AA3933" s="493" t="n">
        <v>0</v>
      </c>
      <c r="AB3933" s="493" t="n">
        <v>0</v>
      </c>
      <c r="AC3933" s="493" t="n">
        <v>0</v>
      </c>
      <c r="AD3933" s="493" t="n">
        <v>0</v>
      </c>
      <c r="AE3933" s="493" t="n">
        <v>0</v>
      </c>
      <c r="AF3933" s="493" t="n">
        <v>0</v>
      </c>
      <c r="AG3933" s="493" t="n">
        <v>0</v>
      </c>
      <c r="AH3933" s="493" t="n">
        <v>0</v>
      </c>
      <c r="AI3933" s="493" t="n">
        <v>0</v>
      </c>
      <c r="AJ3933" s="493" t="n">
        <v>0</v>
      </c>
      <c r="AK3933" s="493" t="n">
        <v>0</v>
      </c>
      <c r="AL3933" s="493" t="n">
        <v>0</v>
      </c>
      <c r="AM3933" s="493" t="n">
        <v>0</v>
      </c>
      <c r="AN3933" s="493" t="n">
        <v>0</v>
      </c>
      <c r="AO3933" s="493" t="n">
        <v>0</v>
      </c>
      <c r="AP3933" s="493" t="n">
        <v>0</v>
      </c>
      <c r="AQ3933" s="493" t="n">
        <v>0</v>
      </c>
      <c r="AR3933" s="493" t="n">
        <v>0</v>
      </c>
      <c r="AS3933" s="493" t="n">
        <v>0</v>
      </c>
      <c r="AT3933" s="493" t="n">
        <v>0</v>
      </c>
      <c r="AU3933" s="493" t="n">
        <v>0</v>
      </c>
      <c r="AV3933" s="493" t="n">
        <v>0</v>
      </c>
      <c r="AW3933" s="493" t="n">
        <v>0</v>
      </c>
      <c r="AX3933" s="493" t="n">
        <v>0</v>
      </c>
      <c r="AY3933" s="493" t="n">
        <v>0</v>
      </c>
      <c r="AZ3933" s="493" t="n">
        <v>0</v>
      </c>
      <c r="BA3933" s="493" t="n">
        <v>0</v>
      </c>
      <c r="BB3933" s="493" t="n">
        <v>0</v>
      </c>
      <c r="BC3933" s="493" t="n">
        <v>0</v>
      </c>
      <c r="BD3933" s="493" t="n">
        <v>0</v>
      </c>
      <c r="BE3933" s="493" t="n">
        <v>0</v>
      </c>
      <c r="BF3933" s="493" t="n">
        <v>0</v>
      </c>
      <c r="BG3933" s="493" t="n">
        <v>0</v>
      </c>
      <c r="BH3933" s="493" t="n">
        <v>0</v>
      </c>
      <c r="BI3933" s="493" t="n">
        <v>0</v>
      </c>
      <c r="BJ3933" s="493" t="n">
        <v>0</v>
      </c>
      <c r="BK3933" s="493" t="n">
        <v>0</v>
      </c>
      <c r="BL3933" s="493" t="n">
        <v>0</v>
      </c>
      <c r="BM3933" s="493" t="n">
        <v>0</v>
      </c>
      <c r="BN3933" s="493" t="n">
        <v>0</v>
      </c>
      <c r="BO3933" s="493" t="n">
        <v>0</v>
      </c>
      <c r="BP3933" s="493" t="n">
        <v>0</v>
      </c>
      <c r="BQ3933" s="493" t="n">
        <v>0</v>
      </c>
      <c r="BR3933" s="493" t="n">
        <v>0</v>
      </c>
      <c r="BS3933" s="493" t="n">
        <v>1376.5</v>
      </c>
      <c r="BT3933" s="493" t="n">
        <v>2055.6</v>
      </c>
      <c r="BU3933" s="493" t="n">
        <v>0</v>
      </c>
      <c r="BV3933" s="493" t="n">
        <v>1107.27</v>
      </c>
      <c r="BW3933" s="493" t="n">
        <v>0</v>
      </c>
    </row>
    <row r="3934">
      <c r="A3934" t="inlineStr">
        <is>
          <t>[C9D3] Angiotensin-II 길항제 칼슘길항제 복합제</t>
        </is>
      </c>
      <c r="B3934" t="inlineStr">
        <is>
          <t>일화</t>
        </is>
      </c>
      <c r="C3934" t="inlineStr">
        <is>
          <t>듀카디핀</t>
        </is>
      </c>
      <c r="D3934" t="inlineStr">
        <is>
          <t>일화</t>
        </is>
      </c>
      <c r="E3934" t="inlineStr">
        <is>
          <t>s-amlodipine besylate dihydrate  ( as s-amlodipine),  fimasartan potassium trihydrate  ( as fimasartan potassium)</t>
        </is>
      </c>
      <c r="F3934" t="inlineStr">
        <is>
          <t>의원</t>
        </is>
      </c>
      <c r="G3934" t="inlineStr">
        <is>
          <t>Generic</t>
        </is>
      </c>
      <c r="H3934" s="493" t="n">
        <v>0</v>
      </c>
      <c r="I3934" s="493" t="n">
        <v>0</v>
      </c>
      <c r="J3934" s="493" t="n">
        <v>0</v>
      </c>
      <c r="K3934" s="493" t="n">
        <v>0</v>
      </c>
      <c r="L3934" s="493" t="n">
        <v>0</v>
      </c>
      <c r="M3934" s="493" t="n">
        <v>0</v>
      </c>
      <c r="N3934" s="493" t="n">
        <v>0</v>
      </c>
      <c r="O3934" s="493" t="n">
        <v>0</v>
      </c>
      <c r="P3934" s="493" t="n">
        <v>0</v>
      </c>
      <c r="Q3934" s="493" t="n">
        <v>0</v>
      </c>
      <c r="R3934" s="493" t="n">
        <v>0</v>
      </c>
      <c r="S3934" s="493" t="n">
        <v>0</v>
      </c>
      <c r="T3934" s="493" t="n">
        <v>0</v>
      </c>
      <c r="U3934" s="493" t="n">
        <v>0</v>
      </c>
      <c r="V3934" s="493" t="n">
        <v>0</v>
      </c>
      <c r="W3934" s="493" t="n">
        <v>0</v>
      </c>
      <c r="X3934" s="493" t="n">
        <v>0</v>
      </c>
      <c r="Y3934" s="493" t="n">
        <v>0</v>
      </c>
      <c r="Z3934" s="493" t="n">
        <v>0</v>
      </c>
      <c r="AA3934" s="493" t="n">
        <v>0</v>
      </c>
      <c r="AB3934" s="493" t="n">
        <v>0</v>
      </c>
      <c r="AC3934" s="493" t="n">
        <v>0</v>
      </c>
      <c r="AD3934" s="493" t="n">
        <v>0</v>
      </c>
      <c r="AE3934" s="493" t="n">
        <v>0</v>
      </c>
      <c r="AF3934" s="493" t="n">
        <v>0</v>
      </c>
      <c r="AG3934" s="493" t="n">
        <v>0</v>
      </c>
      <c r="AH3934" s="493" t="n">
        <v>0</v>
      </c>
      <c r="AI3934" s="493" t="n">
        <v>0</v>
      </c>
      <c r="AJ3934" s="493" t="n">
        <v>0</v>
      </c>
      <c r="AK3934" s="493" t="n">
        <v>0</v>
      </c>
      <c r="AL3934" s="493" t="n">
        <v>0</v>
      </c>
      <c r="AM3934" s="493" t="n">
        <v>0</v>
      </c>
      <c r="AN3934" s="493" t="n">
        <v>0</v>
      </c>
      <c r="AO3934" s="493" t="n">
        <v>0</v>
      </c>
      <c r="AP3934" s="493" t="n">
        <v>0</v>
      </c>
      <c r="AQ3934" s="493" t="n">
        <v>0</v>
      </c>
      <c r="AR3934" s="493" t="n">
        <v>0</v>
      </c>
      <c r="AS3934" s="493" t="n">
        <v>0</v>
      </c>
      <c r="AT3934" s="493" t="n">
        <v>0</v>
      </c>
      <c r="AU3934" s="493" t="n">
        <v>0</v>
      </c>
      <c r="AV3934" s="493" t="n">
        <v>0</v>
      </c>
      <c r="AW3934" s="493" t="n">
        <v>0</v>
      </c>
      <c r="AX3934" s="493" t="n">
        <v>0</v>
      </c>
      <c r="AY3934" s="493" t="n">
        <v>0</v>
      </c>
      <c r="AZ3934" s="493" t="n">
        <v>0</v>
      </c>
      <c r="BA3934" s="493" t="n">
        <v>0</v>
      </c>
      <c r="BB3934" s="493" t="n">
        <v>0</v>
      </c>
      <c r="BC3934" s="493" t="n">
        <v>0</v>
      </c>
      <c r="BD3934" s="493" t="n">
        <v>0</v>
      </c>
      <c r="BE3934" s="493" t="n">
        <v>0</v>
      </c>
      <c r="BF3934" s="493" t="n">
        <v>0</v>
      </c>
      <c r="BG3934" s="493" t="n">
        <v>0</v>
      </c>
      <c r="BH3934" s="493" t="n">
        <v>0</v>
      </c>
      <c r="BI3934" s="493" t="n">
        <v>0</v>
      </c>
      <c r="BJ3934" s="493" t="n">
        <v>0</v>
      </c>
      <c r="BK3934" s="493" t="n">
        <v>0</v>
      </c>
      <c r="BL3934" s="493" t="n">
        <v>0</v>
      </c>
      <c r="BM3934" s="493" t="n">
        <v>0</v>
      </c>
      <c r="BN3934" s="493" t="n">
        <v>0</v>
      </c>
      <c r="BO3934" s="493" t="n">
        <v>0</v>
      </c>
      <c r="BP3934" s="493" t="n">
        <v>6451.5</v>
      </c>
      <c r="BQ3934" s="493" t="n">
        <v>6360</v>
      </c>
      <c r="BR3934" s="493" t="n">
        <v>6601.28</v>
      </c>
      <c r="BS3934" s="493" t="n">
        <v>6138.75</v>
      </c>
      <c r="BT3934" s="493" t="n">
        <v>0</v>
      </c>
      <c r="BU3934" s="493" t="n">
        <v>0</v>
      </c>
      <c r="BV3934" s="493" t="n">
        <v>0</v>
      </c>
      <c r="BW3934" s="493" t="n">
        <v>0</v>
      </c>
    </row>
    <row r="3935">
      <c r="A3935" t="inlineStr">
        <is>
          <t>[C9D3] Angiotensin-II 길항제 칼슘길항제 복합제</t>
        </is>
      </c>
      <c r="B3935" t="inlineStr">
        <is>
          <t>일화</t>
        </is>
      </c>
      <c r="C3935" t="inlineStr">
        <is>
          <t>암로탄</t>
        </is>
      </c>
      <c r="D3935" t="inlineStr">
        <is>
          <t>일화</t>
        </is>
      </c>
      <c r="E3935" t="inlineStr">
        <is>
          <t>amlodipine besylate,  valsartan</t>
        </is>
      </c>
      <c r="F3935" t="inlineStr">
        <is>
          <t>종합병원</t>
        </is>
      </c>
      <c r="G3935" t="inlineStr">
        <is>
          <t>Generic</t>
        </is>
      </c>
      <c r="H3935" s="493" t="n">
        <v>224</v>
      </c>
      <c r="I3935" s="493" t="n">
        <v>0</v>
      </c>
      <c r="J3935" s="493" t="n">
        <v>0</v>
      </c>
      <c r="K3935" s="493" t="n">
        <v>0</v>
      </c>
      <c r="L3935" s="493" t="n">
        <v>0</v>
      </c>
      <c r="M3935" s="493" t="n">
        <v>0</v>
      </c>
      <c r="N3935" s="493" t="n">
        <v>0</v>
      </c>
      <c r="O3935" s="493" t="n">
        <v>0</v>
      </c>
      <c r="P3935" s="493" t="n">
        <v>0</v>
      </c>
      <c r="Q3935" s="493" t="n">
        <v>0</v>
      </c>
      <c r="R3935" s="493" t="n">
        <v>0</v>
      </c>
      <c r="S3935" s="493" t="n">
        <v>0</v>
      </c>
      <c r="T3935" s="493" t="n">
        <v>281.75</v>
      </c>
      <c r="U3935" s="493" t="n">
        <v>0</v>
      </c>
      <c r="V3935" s="493" t="n">
        <v>1063.2</v>
      </c>
      <c r="W3935" s="493" t="n">
        <v>0</v>
      </c>
      <c r="X3935" s="493" t="n">
        <v>0</v>
      </c>
      <c r="Y3935" s="493" t="n">
        <v>1081.8</v>
      </c>
      <c r="Z3935" s="493" t="n">
        <v>0</v>
      </c>
      <c r="AA3935" s="493" t="n">
        <v>504</v>
      </c>
      <c r="AB3935" s="493" t="n">
        <v>0</v>
      </c>
      <c r="AC3935" s="493" t="n">
        <v>360.6</v>
      </c>
      <c r="AD3935" s="493" t="n">
        <v>0</v>
      </c>
      <c r="AE3935" s="493" t="n">
        <v>510.3</v>
      </c>
      <c r="AF3935" s="493" t="n">
        <v>0</v>
      </c>
      <c r="AG3935" s="493" t="n">
        <v>999.12</v>
      </c>
      <c r="AH3935" s="493" t="n">
        <v>0</v>
      </c>
      <c r="AI3935" s="493" t="n">
        <v>421.05</v>
      </c>
      <c r="AJ3935" s="493" t="n">
        <v>280.35</v>
      </c>
      <c r="AK3935" s="493" t="n">
        <v>0</v>
      </c>
      <c r="AL3935" s="493" t="n">
        <v>140</v>
      </c>
      <c r="AM3935" s="493" t="n">
        <v>280.35</v>
      </c>
      <c r="AN3935" s="493" t="n">
        <v>252</v>
      </c>
      <c r="AO3935" s="493" t="n">
        <v>0</v>
      </c>
      <c r="AP3935" s="493" t="n">
        <v>252</v>
      </c>
      <c r="AQ3935" s="493" t="n">
        <v>0</v>
      </c>
      <c r="AR3935" s="493" t="n">
        <v>547.23</v>
      </c>
      <c r="AS3935" s="493" t="n">
        <v>46.2</v>
      </c>
      <c r="AT3935" s="493" t="n">
        <v>297.6</v>
      </c>
      <c r="AU3935" s="493" t="n">
        <v>47.1</v>
      </c>
      <c r="AV3935" s="493" t="n">
        <v>570.6</v>
      </c>
      <c r="AW3935" s="493" t="n">
        <v>0</v>
      </c>
      <c r="AX3935" s="493" t="n">
        <v>521.3</v>
      </c>
      <c r="AY3935" s="493" t="n">
        <v>73.2</v>
      </c>
      <c r="AZ3935" s="493" t="n">
        <v>520.65</v>
      </c>
      <c r="BA3935" s="493" t="n">
        <v>323.4</v>
      </c>
      <c r="BB3935" s="493" t="n">
        <v>0</v>
      </c>
      <c r="BC3935" s="493" t="n">
        <v>0</v>
      </c>
      <c r="BD3935" s="493" t="n">
        <v>0</v>
      </c>
      <c r="BE3935" s="493" t="n">
        <v>544.6799999999999</v>
      </c>
      <c r="BF3935" s="493" t="n">
        <v>73.92</v>
      </c>
      <c r="BG3935" s="493" t="n">
        <v>0</v>
      </c>
      <c r="BH3935" s="493" t="n">
        <v>0</v>
      </c>
      <c r="BI3935" s="493" t="n">
        <v>0</v>
      </c>
      <c r="BJ3935" s="493" t="n">
        <v>0</v>
      </c>
      <c r="BK3935" s="493" t="n">
        <v>0</v>
      </c>
      <c r="BL3935" s="493" t="n">
        <v>729.8200000000001</v>
      </c>
      <c r="BM3935" s="493" t="n">
        <v>0</v>
      </c>
      <c r="BN3935" s="493" t="n">
        <v>0</v>
      </c>
      <c r="BO3935" s="493" t="n">
        <v>280</v>
      </c>
      <c r="BP3935" s="493" t="n">
        <v>0</v>
      </c>
      <c r="BQ3935" s="493" t="n">
        <v>0</v>
      </c>
      <c r="BR3935" s="493" t="n">
        <v>0</v>
      </c>
      <c r="BS3935" s="493" t="n">
        <v>0</v>
      </c>
      <c r="BT3935" s="493" t="n">
        <v>0</v>
      </c>
      <c r="BU3935" s="493" t="n">
        <v>0</v>
      </c>
      <c r="BV3935" s="493" t="n">
        <v>280</v>
      </c>
      <c r="BW3935" s="493" t="n">
        <v>0</v>
      </c>
    </row>
    <row r="3936">
      <c r="A3936" t="inlineStr">
        <is>
          <t>[C9D3] Angiotensin-II 길항제 칼슘길항제 복합제</t>
        </is>
      </c>
      <c r="B3936" t="inlineStr">
        <is>
          <t>일화</t>
        </is>
      </c>
      <c r="C3936" t="inlineStr">
        <is>
          <t>암로탄</t>
        </is>
      </c>
      <c r="D3936" t="inlineStr">
        <is>
          <t>일화</t>
        </is>
      </c>
      <c r="E3936" t="inlineStr">
        <is>
          <t>amlodipine besylate,  valsartan</t>
        </is>
      </c>
      <c r="F3936" t="inlineStr">
        <is>
          <t>병원</t>
        </is>
      </c>
      <c r="G3936" t="inlineStr">
        <is>
          <t>Generic</t>
        </is>
      </c>
      <c r="H3936" s="493" t="n">
        <v>0</v>
      </c>
      <c r="I3936" s="493" t="n">
        <v>0</v>
      </c>
      <c r="J3936" s="493" t="n">
        <v>0</v>
      </c>
      <c r="K3936" s="493" t="n">
        <v>0</v>
      </c>
      <c r="L3936" s="493" t="n">
        <v>446.4</v>
      </c>
      <c r="M3936" s="493" t="n">
        <v>133.14</v>
      </c>
      <c r="N3936" s="493" t="n">
        <v>712</v>
      </c>
      <c r="O3936" s="493" t="n">
        <v>1955.44</v>
      </c>
      <c r="P3936" s="493" t="n">
        <v>1445.4</v>
      </c>
      <c r="Q3936" s="493" t="n">
        <v>2444.28</v>
      </c>
      <c r="R3936" s="493" t="n">
        <v>5501.82</v>
      </c>
      <c r="S3936" s="493" t="n">
        <v>17877.54</v>
      </c>
      <c r="T3936" s="493" t="n">
        <v>14562.03</v>
      </c>
      <c r="U3936" s="493" t="n">
        <v>16458.85</v>
      </c>
      <c r="V3936" s="493" t="n">
        <v>16736.64</v>
      </c>
      <c r="W3936" s="493" t="n">
        <v>22869.32</v>
      </c>
      <c r="X3936" s="493" t="n">
        <v>17117.74</v>
      </c>
      <c r="Y3936" s="493" t="n">
        <v>19273.64</v>
      </c>
      <c r="Z3936" s="493" t="n">
        <v>16170.12</v>
      </c>
      <c r="AA3936" s="493" t="n">
        <v>16620.88</v>
      </c>
      <c r="AB3936" s="493" t="n">
        <v>21036.57</v>
      </c>
      <c r="AC3936" s="493" t="n">
        <v>19021.2</v>
      </c>
      <c r="AD3936" s="493" t="n">
        <v>18274.98</v>
      </c>
      <c r="AE3936" s="493" t="n">
        <v>23987.62</v>
      </c>
      <c r="AF3936" s="493" t="n">
        <v>20586.34</v>
      </c>
      <c r="AG3936" s="493" t="n">
        <v>17727.56</v>
      </c>
      <c r="AH3936" s="493" t="n">
        <v>23759.06</v>
      </c>
      <c r="AI3936" s="493" t="n">
        <v>20797.2</v>
      </c>
      <c r="AJ3936" s="493" t="n">
        <v>20549.96</v>
      </c>
      <c r="AK3936" s="493" t="n">
        <v>26104.02</v>
      </c>
      <c r="AL3936" s="493" t="n">
        <v>22707.34</v>
      </c>
      <c r="AM3936" s="493" t="n">
        <v>19948.08</v>
      </c>
      <c r="AN3936" s="493" t="n">
        <v>24716.74</v>
      </c>
      <c r="AO3936" s="493" t="n">
        <v>23045.96</v>
      </c>
      <c r="AP3936" s="493" t="n">
        <v>26204.41</v>
      </c>
      <c r="AQ3936" s="493" t="n">
        <v>28532.5</v>
      </c>
      <c r="AR3936" s="493" t="n">
        <v>29306.3</v>
      </c>
      <c r="AS3936" s="493" t="n">
        <v>30831.09</v>
      </c>
      <c r="AT3936" s="493" t="n">
        <v>26368.04</v>
      </c>
      <c r="AU3936" s="493" t="n">
        <v>33831.22</v>
      </c>
      <c r="AV3936" s="493" t="n">
        <v>33408.44</v>
      </c>
      <c r="AW3936" s="493" t="n">
        <v>28137.01</v>
      </c>
      <c r="AX3936" s="493" t="n">
        <v>31391.33</v>
      </c>
      <c r="AY3936" s="493" t="n">
        <v>28087.52</v>
      </c>
      <c r="AZ3936" s="493" t="n">
        <v>30465.81</v>
      </c>
      <c r="BA3936" s="493" t="n">
        <v>31297</v>
      </c>
      <c r="BB3936" s="493" t="n">
        <v>32609.95</v>
      </c>
      <c r="BC3936" s="493" t="n">
        <v>29468.32</v>
      </c>
      <c r="BD3936" s="493" t="n">
        <v>29100.06</v>
      </c>
      <c r="BE3936" s="493" t="n">
        <v>688.76</v>
      </c>
      <c r="BF3936" s="493" t="n">
        <v>813.95</v>
      </c>
      <c r="BG3936" s="493" t="n">
        <v>1721.36</v>
      </c>
      <c r="BH3936" s="493" t="n">
        <v>1203.43</v>
      </c>
      <c r="BI3936" s="493" t="n">
        <v>1140.15</v>
      </c>
      <c r="BJ3936" s="493" t="n">
        <v>223.64</v>
      </c>
      <c r="BK3936" s="493" t="n">
        <v>0</v>
      </c>
      <c r="BL3936" s="493" t="n">
        <v>591.6</v>
      </c>
      <c r="BM3936" s="493" t="n">
        <v>580.72</v>
      </c>
      <c r="BN3936" s="493" t="n">
        <v>0</v>
      </c>
      <c r="BO3936" s="493" t="n">
        <v>123.6</v>
      </c>
      <c r="BP3936" s="493" t="n">
        <v>317.1</v>
      </c>
      <c r="BQ3936" s="493" t="n">
        <v>597.24</v>
      </c>
      <c r="BR3936" s="493" t="n">
        <v>1703.36</v>
      </c>
      <c r="BS3936" s="493" t="n">
        <v>736.5599999999999</v>
      </c>
      <c r="BT3936" s="493" t="n">
        <v>1338.91</v>
      </c>
      <c r="BU3936" s="493" t="n">
        <v>1871.4</v>
      </c>
      <c r="BV3936" s="493" t="n">
        <v>1755.6</v>
      </c>
      <c r="BW3936" s="493" t="n">
        <v>2050.6</v>
      </c>
    </row>
    <row r="3937">
      <c r="A3937" t="inlineStr">
        <is>
          <t>[C9D3] Angiotensin-II 길항제 칼슘길항제 복합제</t>
        </is>
      </c>
      <c r="B3937" t="inlineStr">
        <is>
          <t>일화</t>
        </is>
      </c>
      <c r="C3937" t="inlineStr">
        <is>
          <t>암로탄</t>
        </is>
      </c>
      <c r="D3937" t="inlineStr">
        <is>
          <t>일화</t>
        </is>
      </c>
      <c r="E3937" t="inlineStr">
        <is>
          <t>amlodipine besylate,  valsartan</t>
        </is>
      </c>
      <c r="F3937" t="inlineStr">
        <is>
          <t>의원</t>
        </is>
      </c>
      <c r="G3937" t="inlineStr">
        <is>
          <t>Generic</t>
        </is>
      </c>
      <c r="H3937" s="493" t="n">
        <v>33681.88</v>
      </c>
      <c r="I3937" s="493" t="n">
        <v>30170.66</v>
      </c>
      <c r="J3937" s="493" t="n">
        <v>35710.94</v>
      </c>
      <c r="K3937" s="493" t="n">
        <v>32034.86</v>
      </c>
      <c r="L3937" s="493" t="n">
        <v>41332.98</v>
      </c>
      <c r="M3937" s="493" t="n">
        <v>37569.3</v>
      </c>
      <c r="N3937" s="493" t="n">
        <v>37566.13</v>
      </c>
      <c r="O3937" s="493" t="n">
        <v>32091.02</v>
      </c>
      <c r="P3937" s="493" t="n">
        <v>43046.14</v>
      </c>
      <c r="Q3937" s="493" t="n">
        <v>37648.23</v>
      </c>
      <c r="R3937" s="493" t="n">
        <v>43555.2</v>
      </c>
      <c r="S3937" s="493" t="n">
        <v>44191.11</v>
      </c>
      <c r="T3937" s="493" t="n">
        <v>40995.9</v>
      </c>
      <c r="U3937" s="493" t="n">
        <v>31095.68</v>
      </c>
      <c r="V3937" s="493" t="n">
        <v>40427.67</v>
      </c>
      <c r="W3937" s="493" t="n">
        <v>34266.73</v>
      </c>
      <c r="X3937" s="493" t="n">
        <v>42871.58</v>
      </c>
      <c r="Y3937" s="493" t="n">
        <v>40470.35</v>
      </c>
      <c r="Z3937" s="493" t="n">
        <v>43149.08</v>
      </c>
      <c r="AA3937" s="493" t="n">
        <v>39400.38</v>
      </c>
      <c r="AB3937" s="493" t="n">
        <v>46819.43</v>
      </c>
      <c r="AC3937" s="493" t="n">
        <v>41874.05</v>
      </c>
      <c r="AD3937" s="493" t="n">
        <v>64543.5</v>
      </c>
      <c r="AE3937" s="493" t="n">
        <v>63671</v>
      </c>
      <c r="AF3937" s="493" t="n">
        <v>67543.36</v>
      </c>
      <c r="AG3937" s="493" t="n">
        <v>50191.52</v>
      </c>
      <c r="AH3937" s="493" t="n">
        <v>39191.15</v>
      </c>
      <c r="AI3937" s="493" t="n">
        <v>30134.65</v>
      </c>
      <c r="AJ3937" s="493" t="n">
        <v>38130.64</v>
      </c>
      <c r="AK3937" s="493" t="n">
        <v>36129.64</v>
      </c>
      <c r="AL3937" s="493" t="n">
        <v>34265.1</v>
      </c>
      <c r="AM3937" s="493" t="n">
        <v>38513.55</v>
      </c>
      <c r="AN3937" s="493" t="n">
        <v>32464.05</v>
      </c>
      <c r="AO3937" s="493" t="n">
        <v>33088.06</v>
      </c>
      <c r="AP3937" s="493" t="n">
        <v>34588.15</v>
      </c>
      <c r="AQ3937" s="493" t="n">
        <v>29838.1</v>
      </c>
      <c r="AR3937" s="493" t="n">
        <v>36032.7</v>
      </c>
      <c r="AS3937" s="493" t="n">
        <v>29397.9</v>
      </c>
      <c r="AT3937" s="493" t="n">
        <v>31509.7</v>
      </c>
      <c r="AU3937" s="493" t="n">
        <v>34440.9</v>
      </c>
      <c r="AV3937" s="493" t="n">
        <v>33786.64</v>
      </c>
      <c r="AW3937" s="493" t="n">
        <v>27118.4</v>
      </c>
      <c r="AX3937" s="493" t="n">
        <v>33915.7</v>
      </c>
      <c r="AY3937" s="493" t="n">
        <v>29707.05</v>
      </c>
      <c r="AZ3937" s="493" t="n">
        <v>29071.7</v>
      </c>
      <c r="BA3937" s="493" t="n">
        <v>32456.3</v>
      </c>
      <c r="BB3937" s="493" t="n">
        <v>26925.3</v>
      </c>
      <c r="BC3937" s="493" t="n">
        <v>32789.39</v>
      </c>
      <c r="BD3937" s="493" t="n">
        <v>30411.48</v>
      </c>
      <c r="BE3937" s="493" t="n">
        <v>26174.18</v>
      </c>
      <c r="BF3937" s="493" t="n">
        <v>28287.89</v>
      </c>
      <c r="BG3937" s="493" t="n">
        <v>32609</v>
      </c>
      <c r="BH3937" s="493" t="n">
        <v>27565.08</v>
      </c>
      <c r="BI3937" s="493" t="n">
        <v>29419.54</v>
      </c>
      <c r="BJ3937" s="493" t="n">
        <v>31861.02</v>
      </c>
      <c r="BK3937" s="493" t="n">
        <v>29043.7</v>
      </c>
      <c r="BL3937" s="493" t="n">
        <v>34111.56</v>
      </c>
      <c r="BM3937" s="493" t="n">
        <v>32960.07</v>
      </c>
      <c r="BN3937" s="493" t="n">
        <v>35699.19</v>
      </c>
      <c r="BO3937" s="493" t="n">
        <v>32309.78</v>
      </c>
      <c r="BP3937" s="493" t="n">
        <v>32911.23</v>
      </c>
      <c r="BQ3937" s="493" t="n">
        <v>30446.78</v>
      </c>
      <c r="BR3937" s="493" t="n">
        <v>35750.68</v>
      </c>
      <c r="BS3937" s="493" t="n">
        <v>30461.77</v>
      </c>
      <c r="BT3937" s="493" t="n">
        <v>33242.24</v>
      </c>
      <c r="BU3937" s="493" t="n">
        <v>34007.26</v>
      </c>
      <c r="BV3937" s="493" t="n">
        <v>34504</v>
      </c>
      <c r="BW3937" s="493" t="n">
        <v>34176.31</v>
      </c>
    </row>
    <row r="3938">
      <c r="A3938" t="inlineStr">
        <is>
          <t>[C9D3] Angiotensin-II 길항제 칼슘길항제 복합제</t>
        </is>
      </c>
      <c r="B3938" t="inlineStr">
        <is>
          <t>일화</t>
        </is>
      </c>
      <c r="C3938" t="inlineStr">
        <is>
          <t>암로탄</t>
        </is>
      </c>
      <c r="D3938" t="inlineStr">
        <is>
          <t>일화</t>
        </is>
      </c>
      <c r="E3938" t="inlineStr">
        <is>
          <t>amlodipine besylate,  valsartan</t>
        </is>
      </c>
      <c r="F3938" t="inlineStr">
        <is>
          <t>보건소</t>
        </is>
      </c>
      <c r="G3938" t="inlineStr">
        <is>
          <t>Generic</t>
        </is>
      </c>
      <c r="H3938" s="493" t="n">
        <v>0</v>
      </c>
      <c r="I3938" s="493" t="n">
        <v>0</v>
      </c>
      <c r="J3938" s="493" t="n">
        <v>0</v>
      </c>
      <c r="K3938" s="493" t="n">
        <v>0</v>
      </c>
      <c r="L3938" s="493" t="n">
        <v>60.3</v>
      </c>
      <c r="M3938" s="493" t="n">
        <v>126</v>
      </c>
      <c r="N3938" s="493" t="n">
        <v>0</v>
      </c>
      <c r="O3938" s="493" t="n">
        <v>118.2</v>
      </c>
      <c r="P3938" s="493" t="n">
        <v>0</v>
      </c>
      <c r="Q3938" s="493" t="n">
        <v>0</v>
      </c>
      <c r="R3938" s="493" t="n">
        <v>0</v>
      </c>
      <c r="S3938" s="493" t="n">
        <v>0</v>
      </c>
      <c r="T3938" s="493" t="n">
        <v>0</v>
      </c>
      <c r="U3938" s="493" t="n">
        <v>0</v>
      </c>
      <c r="V3938" s="493" t="n">
        <v>0</v>
      </c>
      <c r="W3938" s="493" t="n">
        <v>0</v>
      </c>
      <c r="X3938" s="493" t="n">
        <v>0</v>
      </c>
      <c r="Y3938" s="493" t="n">
        <v>0</v>
      </c>
      <c r="Z3938" s="493" t="n">
        <v>0</v>
      </c>
      <c r="AA3938" s="493" t="n">
        <v>0</v>
      </c>
      <c r="AB3938" s="493" t="n">
        <v>0</v>
      </c>
      <c r="AC3938" s="493" t="n">
        <v>0</v>
      </c>
      <c r="AD3938" s="493" t="n">
        <v>0</v>
      </c>
      <c r="AE3938" s="493" t="n">
        <v>0</v>
      </c>
      <c r="AF3938" s="493" t="n">
        <v>0</v>
      </c>
      <c r="AG3938" s="493" t="n">
        <v>0</v>
      </c>
      <c r="AH3938" s="493" t="n">
        <v>75.59999999999999</v>
      </c>
      <c r="AI3938" s="493" t="n">
        <v>60.9</v>
      </c>
      <c r="AJ3938" s="493" t="n">
        <v>0</v>
      </c>
      <c r="AK3938" s="493" t="n">
        <v>0</v>
      </c>
      <c r="AL3938" s="493" t="n">
        <v>0</v>
      </c>
      <c r="AM3938" s="493" t="n">
        <v>0</v>
      </c>
      <c r="AN3938" s="493" t="n">
        <v>0</v>
      </c>
      <c r="AO3938" s="493" t="n">
        <v>2793.6</v>
      </c>
      <c r="AP3938" s="493" t="n">
        <v>0</v>
      </c>
      <c r="AQ3938" s="493" t="n">
        <v>0</v>
      </c>
      <c r="AR3938" s="493" t="n">
        <v>0</v>
      </c>
      <c r="AS3938" s="493" t="n">
        <v>0</v>
      </c>
      <c r="AT3938" s="493" t="n">
        <v>0</v>
      </c>
      <c r="AU3938" s="493" t="n">
        <v>0</v>
      </c>
      <c r="AV3938" s="493" t="n">
        <v>0</v>
      </c>
      <c r="AW3938" s="493" t="n">
        <v>0</v>
      </c>
      <c r="AX3938" s="493" t="n">
        <v>0</v>
      </c>
      <c r="AY3938" s="493" t="n">
        <v>0</v>
      </c>
      <c r="AZ3938" s="493" t="n">
        <v>0</v>
      </c>
      <c r="BA3938" s="493" t="n">
        <v>0</v>
      </c>
      <c r="BB3938" s="493" t="n">
        <v>0</v>
      </c>
      <c r="BC3938" s="493" t="n">
        <v>0</v>
      </c>
      <c r="BD3938" s="493" t="n">
        <v>0</v>
      </c>
      <c r="BE3938" s="493" t="n">
        <v>11771.1</v>
      </c>
      <c r="BF3938" s="493" t="n">
        <v>0</v>
      </c>
      <c r="BG3938" s="493" t="n">
        <v>0</v>
      </c>
      <c r="BH3938" s="493" t="n">
        <v>0</v>
      </c>
      <c r="BI3938" s="493" t="n">
        <v>3257.1</v>
      </c>
      <c r="BJ3938" s="493" t="n">
        <v>241.2</v>
      </c>
      <c r="BK3938" s="493" t="n">
        <v>0</v>
      </c>
      <c r="BL3938" s="493" t="n">
        <v>3608.1</v>
      </c>
      <c r="BM3938" s="493" t="n">
        <v>0</v>
      </c>
      <c r="BN3938" s="493" t="n">
        <v>0</v>
      </c>
      <c r="BO3938" s="493" t="n">
        <v>0</v>
      </c>
      <c r="BP3938" s="493" t="n">
        <v>0</v>
      </c>
      <c r="BQ3938" s="493" t="n">
        <v>0</v>
      </c>
      <c r="BR3938" s="493" t="n">
        <v>0</v>
      </c>
      <c r="BS3938" s="493" t="n">
        <v>14703.3</v>
      </c>
      <c r="BT3938" s="493" t="n">
        <v>0</v>
      </c>
      <c r="BU3938" s="493" t="n">
        <v>0</v>
      </c>
      <c r="BV3938" s="493" t="n">
        <v>8382.6</v>
      </c>
      <c r="BW3938" s="493" t="n">
        <v>0</v>
      </c>
    </row>
    <row r="3939">
      <c r="A3939" t="inlineStr">
        <is>
          <t>[C9D3] Angiotensin-II 길항제 칼슘길항제 복합제</t>
        </is>
      </c>
      <c r="B3939" t="inlineStr">
        <is>
          <t>일화</t>
        </is>
      </c>
      <c r="C3939" t="inlineStr">
        <is>
          <t>암로탄</t>
        </is>
      </c>
      <c r="D3939" t="inlineStr">
        <is>
          <t>일화</t>
        </is>
      </c>
      <c r="E3939" t="inlineStr">
        <is>
          <t>amlodipine besylate,  valsartan</t>
        </is>
      </c>
      <c r="F3939" t="inlineStr">
        <is>
          <t>기타(치과의원, 치과병원 등)</t>
        </is>
      </c>
      <c r="G3939" t="inlineStr">
        <is>
          <t>Generic</t>
        </is>
      </c>
      <c r="H3939" s="493" t="n">
        <v>0</v>
      </c>
      <c r="I3939" s="493" t="n">
        <v>0</v>
      </c>
      <c r="J3939" s="493" t="n">
        <v>0</v>
      </c>
      <c r="K3939" s="493" t="n">
        <v>0</v>
      </c>
      <c r="L3939" s="493" t="n">
        <v>0</v>
      </c>
      <c r="M3939" s="493" t="n">
        <v>0</v>
      </c>
      <c r="N3939" s="493" t="n">
        <v>0</v>
      </c>
      <c r="O3939" s="493" t="n">
        <v>0</v>
      </c>
      <c r="P3939" s="493" t="n">
        <v>0</v>
      </c>
      <c r="Q3939" s="493" t="n">
        <v>0</v>
      </c>
      <c r="R3939" s="493" t="n">
        <v>0</v>
      </c>
      <c r="S3939" s="493" t="n">
        <v>0</v>
      </c>
      <c r="T3939" s="493" t="n">
        <v>0</v>
      </c>
      <c r="U3939" s="493" t="n">
        <v>0</v>
      </c>
      <c r="V3939" s="493" t="n">
        <v>0</v>
      </c>
      <c r="W3939" s="493" t="n">
        <v>0</v>
      </c>
      <c r="X3939" s="493" t="n">
        <v>0</v>
      </c>
      <c r="Y3939" s="493" t="n">
        <v>0</v>
      </c>
      <c r="Z3939" s="493" t="n">
        <v>0</v>
      </c>
      <c r="AA3939" s="493" t="n">
        <v>0</v>
      </c>
      <c r="AB3939" s="493" t="n">
        <v>0</v>
      </c>
      <c r="AC3939" s="493" t="n">
        <v>0</v>
      </c>
      <c r="AD3939" s="493" t="n">
        <v>0</v>
      </c>
      <c r="AE3939" s="493" t="n">
        <v>0</v>
      </c>
      <c r="AF3939" s="493" t="n">
        <v>0</v>
      </c>
      <c r="AG3939" s="493" t="n">
        <v>0</v>
      </c>
      <c r="AH3939" s="493" t="n">
        <v>195.3</v>
      </c>
      <c r="AI3939" s="493" t="n">
        <v>0</v>
      </c>
      <c r="AJ3939" s="493" t="n">
        <v>0</v>
      </c>
      <c r="AK3939" s="493" t="n">
        <v>0</v>
      </c>
      <c r="AL3939" s="493" t="n">
        <v>0</v>
      </c>
      <c r="AM3939" s="493" t="n">
        <v>211.8</v>
      </c>
      <c r="AN3939" s="493" t="n">
        <v>0</v>
      </c>
      <c r="AO3939" s="493" t="n">
        <v>0</v>
      </c>
      <c r="AP3939" s="493" t="n">
        <v>0</v>
      </c>
      <c r="AQ3939" s="493" t="n">
        <v>0</v>
      </c>
      <c r="AR3939" s="493" t="n">
        <v>0</v>
      </c>
      <c r="AS3939" s="493" t="n">
        <v>0</v>
      </c>
      <c r="AT3939" s="493" t="n">
        <v>0</v>
      </c>
      <c r="AU3939" s="493" t="n">
        <v>0</v>
      </c>
      <c r="AV3939" s="493" t="n">
        <v>0</v>
      </c>
      <c r="AW3939" s="493" t="n">
        <v>0</v>
      </c>
      <c r="AX3939" s="493" t="n">
        <v>0</v>
      </c>
      <c r="AY3939" s="493" t="n">
        <v>0</v>
      </c>
      <c r="AZ3939" s="493" t="n">
        <v>0</v>
      </c>
      <c r="BA3939" s="493" t="n">
        <v>0</v>
      </c>
      <c r="BB3939" s="493" t="n">
        <v>0</v>
      </c>
      <c r="BC3939" s="493" t="n">
        <v>0</v>
      </c>
      <c r="BD3939" s="493" t="n">
        <v>0</v>
      </c>
      <c r="BE3939" s="493" t="n">
        <v>0</v>
      </c>
      <c r="BF3939" s="493" t="n">
        <v>0</v>
      </c>
      <c r="BG3939" s="493" t="n">
        <v>0</v>
      </c>
      <c r="BH3939" s="493" t="n">
        <v>0</v>
      </c>
      <c r="BI3939" s="493" t="n">
        <v>0</v>
      </c>
      <c r="BJ3939" s="493" t="n">
        <v>0</v>
      </c>
      <c r="BK3939" s="493" t="n">
        <v>0</v>
      </c>
      <c r="BL3939" s="493" t="n">
        <v>0</v>
      </c>
      <c r="BM3939" s="493" t="n">
        <v>0</v>
      </c>
      <c r="BN3939" s="493" t="n">
        <v>0</v>
      </c>
      <c r="BO3939" s="493" t="n">
        <v>0</v>
      </c>
      <c r="BP3939" s="493" t="n">
        <v>0</v>
      </c>
      <c r="BQ3939" s="493" t="n">
        <v>0</v>
      </c>
      <c r="BR3939" s="493" t="n">
        <v>749.7</v>
      </c>
      <c r="BS3939" s="493" t="n">
        <v>0</v>
      </c>
      <c r="BT3939" s="493" t="n">
        <v>0</v>
      </c>
      <c r="BU3939" s="493" t="n">
        <v>0</v>
      </c>
      <c r="BV3939" s="493" t="n">
        <v>0</v>
      </c>
      <c r="BW3939" s="493" t="n">
        <v>0</v>
      </c>
    </row>
    <row r="3940">
      <c r="A3940" t="inlineStr">
        <is>
          <t>[C9D3] Angiotensin-II 길항제 칼슘길항제 복합제</t>
        </is>
      </c>
      <c r="B3940" t="inlineStr">
        <is>
          <t>일화</t>
        </is>
      </c>
      <c r="C3940" t="inlineStr">
        <is>
          <t>올딥</t>
        </is>
      </c>
      <c r="D3940" t="inlineStr">
        <is>
          <t>일화</t>
        </is>
      </c>
      <c r="E3940" t="inlineStr">
        <is>
          <t>amlodipine besylate,  olmesartan medoxomil</t>
        </is>
      </c>
      <c r="F3940" t="inlineStr">
        <is>
          <t>종합병원</t>
        </is>
      </c>
      <c r="G3940" t="inlineStr">
        <is>
          <t>Generic</t>
        </is>
      </c>
      <c r="H3940" s="493" t="n">
        <v>240</v>
      </c>
      <c r="I3940" s="493" t="n">
        <v>1918.5</v>
      </c>
      <c r="J3940" s="493" t="n">
        <v>965.4</v>
      </c>
      <c r="K3940" s="493" t="n">
        <v>1320.9</v>
      </c>
      <c r="L3940" s="493" t="n">
        <v>727.8</v>
      </c>
      <c r="M3940" s="493" t="n">
        <v>413.01</v>
      </c>
      <c r="N3940" s="493" t="n">
        <v>240</v>
      </c>
      <c r="O3940" s="493" t="n">
        <v>1802.7</v>
      </c>
      <c r="P3940" s="493" t="n">
        <v>488.4</v>
      </c>
      <c r="Q3940" s="493" t="n">
        <v>0</v>
      </c>
      <c r="R3940" s="493" t="n">
        <v>962.4</v>
      </c>
      <c r="S3940" s="493" t="n">
        <v>353.8</v>
      </c>
      <c r="T3940" s="493" t="n">
        <v>847.38</v>
      </c>
      <c r="U3940" s="493" t="n">
        <v>482.1</v>
      </c>
      <c r="V3940" s="493" t="n">
        <v>1321.8</v>
      </c>
      <c r="W3940" s="493" t="n">
        <v>481.5</v>
      </c>
      <c r="X3940" s="493" t="n">
        <v>241.2</v>
      </c>
      <c r="Y3940" s="493" t="n">
        <v>2457.2</v>
      </c>
      <c r="Z3940" s="493" t="n">
        <v>361.8</v>
      </c>
      <c r="AA3940" s="493" t="n">
        <v>840</v>
      </c>
      <c r="AB3940" s="493" t="n">
        <v>1445.7</v>
      </c>
      <c r="AC3940" s="493" t="n">
        <v>1081.8</v>
      </c>
      <c r="AD3940" s="493" t="n">
        <v>733.53</v>
      </c>
      <c r="AE3940" s="493" t="n">
        <v>3060.65</v>
      </c>
      <c r="AF3940" s="493" t="n">
        <v>1907.24</v>
      </c>
      <c r="AG3940" s="493" t="n">
        <v>3535.44</v>
      </c>
      <c r="AH3940" s="493" t="n">
        <v>3551.2</v>
      </c>
      <c r="AI3940" s="493" t="n">
        <v>1754.13</v>
      </c>
      <c r="AJ3940" s="493" t="n">
        <v>917.6799999999999</v>
      </c>
      <c r="AK3940" s="493" t="n">
        <v>2561.1</v>
      </c>
      <c r="AL3940" s="493" t="n">
        <v>1665.94</v>
      </c>
      <c r="AM3940" s="493" t="n">
        <v>721.8</v>
      </c>
      <c r="AN3940" s="493" t="n">
        <v>449.12</v>
      </c>
      <c r="AO3940" s="493" t="n">
        <v>489.6</v>
      </c>
      <c r="AP3940" s="493" t="n">
        <v>602.7</v>
      </c>
      <c r="AQ3940" s="493" t="n">
        <v>2020.88</v>
      </c>
      <c r="AR3940" s="493" t="n">
        <v>719.7</v>
      </c>
      <c r="AS3940" s="493" t="n">
        <v>120.6</v>
      </c>
      <c r="AT3940" s="493" t="n">
        <v>1080.9</v>
      </c>
      <c r="AU3940" s="493" t="n">
        <v>853.2</v>
      </c>
      <c r="AV3940" s="493" t="n">
        <v>450.24</v>
      </c>
      <c r="AW3940" s="493" t="n">
        <v>5213.74</v>
      </c>
      <c r="AX3940" s="493" t="n">
        <v>244.2</v>
      </c>
      <c r="AY3940" s="493" t="n">
        <v>2505.3</v>
      </c>
      <c r="AZ3940" s="493" t="n">
        <v>3505.8</v>
      </c>
      <c r="BA3940" s="493" t="n">
        <v>5814.85</v>
      </c>
      <c r="BB3940" s="493" t="n">
        <v>835.47</v>
      </c>
      <c r="BC3940" s="493" t="n">
        <v>5554.89</v>
      </c>
      <c r="BD3940" s="493" t="n">
        <v>5194.65</v>
      </c>
      <c r="BE3940" s="493" t="n">
        <v>3516.72</v>
      </c>
      <c r="BF3940" s="493" t="n">
        <v>4901.6</v>
      </c>
      <c r="BG3940" s="493" t="n">
        <v>4534.2</v>
      </c>
      <c r="BH3940" s="493" t="n">
        <v>5365.48</v>
      </c>
      <c r="BI3940" s="493" t="n">
        <v>4506.76</v>
      </c>
      <c r="BJ3940" s="493" t="n">
        <v>4617.9</v>
      </c>
      <c r="BK3940" s="493" t="n">
        <v>3332.88</v>
      </c>
      <c r="BL3940" s="493" t="n">
        <v>4764.07</v>
      </c>
      <c r="BM3940" s="493" t="n">
        <v>2185.5</v>
      </c>
      <c r="BN3940" s="493" t="n">
        <v>5167.74</v>
      </c>
      <c r="BO3940" s="493" t="n">
        <v>8942.4</v>
      </c>
      <c r="BP3940" s="493" t="n">
        <v>5095.07</v>
      </c>
      <c r="BQ3940" s="493" t="n">
        <v>1928</v>
      </c>
      <c r="BR3940" s="493" t="n">
        <v>5607</v>
      </c>
      <c r="BS3940" s="493" t="n">
        <v>4574.1</v>
      </c>
      <c r="BT3940" s="493" t="n">
        <v>3429.3</v>
      </c>
      <c r="BU3940" s="493" t="n">
        <v>6078.98</v>
      </c>
      <c r="BV3940" s="493" t="n">
        <v>4659.22</v>
      </c>
      <c r="BW3940" s="493" t="n">
        <v>3079.17</v>
      </c>
    </row>
    <row r="3941">
      <c r="A3941" t="inlineStr">
        <is>
          <t>[C9D3] Angiotensin-II 길항제 칼슘길항제 복합제</t>
        </is>
      </c>
      <c r="B3941" t="inlineStr">
        <is>
          <t>일화</t>
        </is>
      </c>
      <c r="C3941" t="inlineStr">
        <is>
          <t>올딥</t>
        </is>
      </c>
      <c r="D3941" t="inlineStr">
        <is>
          <t>일화</t>
        </is>
      </c>
      <c r="E3941" t="inlineStr">
        <is>
          <t>amlodipine besylate,  olmesartan medoxomil</t>
        </is>
      </c>
      <c r="F3941" t="inlineStr">
        <is>
          <t>병원</t>
        </is>
      </c>
      <c r="G3941" t="inlineStr">
        <is>
          <t>Generic</t>
        </is>
      </c>
      <c r="H3941" s="493" t="n">
        <v>769.8</v>
      </c>
      <c r="I3941" s="493" t="n">
        <v>1962.7</v>
      </c>
      <c r="J3941" s="493" t="n">
        <v>877.8</v>
      </c>
      <c r="K3941" s="493" t="n">
        <v>601.2</v>
      </c>
      <c r="L3941" s="493" t="n">
        <v>1420.5</v>
      </c>
      <c r="M3941" s="493" t="n">
        <v>859.2</v>
      </c>
      <c r="N3941" s="493" t="n">
        <v>2008.34</v>
      </c>
      <c r="O3941" s="493" t="n">
        <v>2721</v>
      </c>
      <c r="P3941" s="493" t="n">
        <v>1078.2</v>
      </c>
      <c r="Q3941" s="493" t="n">
        <v>2738.85</v>
      </c>
      <c r="R3941" s="493" t="n">
        <v>1911.9</v>
      </c>
      <c r="S3941" s="493" t="n">
        <v>1733.01</v>
      </c>
      <c r="T3941" s="493" t="n">
        <v>1144.92</v>
      </c>
      <c r="U3941" s="493" t="n">
        <v>3331.4</v>
      </c>
      <c r="V3941" s="493" t="n">
        <v>919.92</v>
      </c>
      <c r="W3941" s="493" t="n">
        <v>2208.24</v>
      </c>
      <c r="X3941" s="493" t="n">
        <v>2453.92</v>
      </c>
      <c r="Y3941" s="493" t="n">
        <v>2842.68</v>
      </c>
      <c r="Z3941" s="493" t="n">
        <v>1201.62</v>
      </c>
      <c r="AA3941" s="493" t="n">
        <v>3627.44</v>
      </c>
      <c r="AB3941" s="493" t="n">
        <v>1438.64</v>
      </c>
      <c r="AC3941" s="493" t="n">
        <v>2011.84</v>
      </c>
      <c r="AD3941" s="493" t="n">
        <v>3507.28</v>
      </c>
      <c r="AE3941" s="493" t="n">
        <v>2261.09</v>
      </c>
      <c r="AF3941" s="493" t="n">
        <v>1062.15</v>
      </c>
      <c r="AG3941" s="493" t="n">
        <v>2559.91</v>
      </c>
      <c r="AH3941" s="493" t="n">
        <v>2752.14</v>
      </c>
      <c r="AI3941" s="493" t="n">
        <v>2976.6</v>
      </c>
      <c r="AJ3941" s="493" t="n">
        <v>2894.95</v>
      </c>
      <c r="AK3941" s="493" t="n">
        <v>2452.12</v>
      </c>
      <c r="AL3941" s="493" t="n">
        <v>2138.7</v>
      </c>
      <c r="AM3941" s="493" t="n">
        <v>4351.24</v>
      </c>
      <c r="AN3941" s="493" t="n">
        <v>3192.3</v>
      </c>
      <c r="AO3941" s="493" t="n">
        <v>2084.4</v>
      </c>
      <c r="AP3941" s="493" t="n">
        <v>2494.04</v>
      </c>
      <c r="AQ3941" s="493" t="n">
        <v>1601.01</v>
      </c>
      <c r="AR3941" s="493" t="n">
        <v>1112.8</v>
      </c>
      <c r="AS3941" s="493" t="n">
        <v>1377.9</v>
      </c>
      <c r="AT3941" s="493" t="n">
        <v>3897.3</v>
      </c>
      <c r="AU3941" s="493" t="n">
        <v>3009.24</v>
      </c>
      <c r="AV3941" s="493" t="n">
        <v>2459.7</v>
      </c>
      <c r="AW3941" s="493" t="n">
        <v>1549.8</v>
      </c>
      <c r="AX3941" s="493" t="n">
        <v>3191.18</v>
      </c>
      <c r="AY3941" s="493" t="n">
        <v>3381.07</v>
      </c>
      <c r="AZ3941" s="493" t="n">
        <v>3393.9</v>
      </c>
      <c r="BA3941" s="493" t="n">
        <v>2162.11</v>
      </c>
      <c r="BB3941" s="493" t="n">
        <v>777.6</v>
      </c>
      <c r="BC3941" s="493" t="n">
        <v>2021.45</v>
      </c>
      <c r="BD3941" s="493" t="n">
        <v>1302.3</v>
      </c>
      <c r="BE3941" s="493" t="n">
        <v>2560.2</v>
      </c>
      <c r="BF3941" s="493" t="n">
        <v>1102.62</v>
      </c>
      <c r="BG3941" s="493" t="n">
        <v>3290.72</v>
      </c>
      <c r="BH3941" s="493" t="n">
        <v>1107.5</v>
      </c>
      <c r="BI3941" s="493" t="n">
        <v>1834.8</v>
      </c>
      <c r="BJ3941" s="493" t="n">
        <v>652.2</v>
      </c>
      <c r="BK3941" s="493" t="n">
        <v>711.9</v>
      </c>
      <c r="BL3941" s="493" t="n">
        <v>2332.8</v>
      </c>
      <c r="BM3941" s="493" t="n">
        <v>1698.84</v>
      </c>
      <c r="BN3941" s="493" t="n">
        <v>1001.4</v>
      </c>
      <c r="BO3941" s="493" t="n">
        <v>1748.1</v>
      </c>
      <c r="BP3941" s="493" t="n">
        <v>1653.3</v>
      </c>
      <c r="BQ3941" s="493" t="n">
        <v>1918.2</v>
      </c>
      <c r="BR3941" s="493" t="n">
        <v>1775.1</v>
      </c>
      <c r="BS3941" s="493" t="n">
        <v>2114.4</v>
      </c>
      <c r="BT3941" s="493" t="n">
        <v>825.5599999999999</v>
      </c>
      <c r="BU3941" s="493" t="n">
        <v>2115.16</v>
      </c>
      <c r="BV3941" s="493" t="n">
        <v>272.6</v>
      </c>
      <c r="BW3941" s="493" t="n">
        <v>1470.8</v>
      </c>
    </row>
    <row r="3942">
      <c r="A3942" t="inlineStr">
        <is>
          <t>[C9D3] Angiotensin-II 길항제 칼슘길항제 복합제</t>
        </is>
      </c>
      <c r="B3942" t="inlineStr">
        <is>
          <t>일화</t>
        </is>
      </c>
      <c r="C3942" t="inlineStr">
        <is>
          <t>올딥</t>
        </is>
      </c>
      <c r="D3942" t="inlineStr">
        <is>
          <t>일화</t>
        </is>
      </c>
      <c r="E3942" t="inlineStr">
        <is>
          <t>amlodipine besylate,  olmesartan medoxomil</t>
        </is>
      </c>
      <c r="F3942" t="inlineStr">
        <is>
          <t>의원</t>
        </is>
      </c>
      <c r="G3942" t="inlineStr">
        <is>
          <t>Generic</t>
        </is>
      </c>
      <c r="H3942" s="493" t="n">
        <v>75639.57000000001</v>
      </c>
      <c r="I3942" s="493" t="n">
        <v>73508.59</v>
      </c>
      <c r="J3942" s="493" t="n">
        <v>91371.25</v>
      </c>
      <c r="K3942" s="493" t="n">
        <v>80630.33</v>
      </c>
      <c r="L3942" s="493" t="n">
        <v>87598.39</v>
      </c>
      <c r="M3942" s="493" t="n">
        <v>76932.87</v>
      </c>
      <c r="N3942" s="493" t="n">
        <v>84393.75</v>
      </c>
      <c r="O3942" s="493" t="n">
        <v>81659.88</v>
      </c>
      <c r="P3942" s="493" t="n">
        <v>85298.36</v>
      </c>
      <c r="Q3942" s="493" t="n">
        <v>80093.23</v>
      </c>
      <c r="R3942" s="493" t="n">
        <v>86073.38</v>
      </c>
      <c r="S3942" s="493" t="n">
        <v>94192.89999999999</v>
      </c>
      <c r="T3942" s="493" t="n">
        <v>91432.99000000001</v>
      </c>
      <c r="U3942" s="493" t="n">
        <v>87615.32000000001</v>
      </c>
      <c r="V3942" s="493" t="n">
        <v>100840.08</v>
      </c>
      <c r="W3942" s="493" t="n">
        <v>92326.99000000001</v>
      </c>
      <c r="X3942" s="493" t="n">
        <v>104291.99</v>
      </c>
      <c r="Y3942" s="493" t="n">
        <v>90386.21000000001</v>
      </c>
      <c r="Z3942" s="493" t="n">
        <v>96155.39999999999</v>
      </c>
      <c r="AA3942" s="493" t="n">
        <v>79758.75</v>
      </c>
      <c r="AB3942" s="493" t="n">
        <v>79920.28</v>
      </c>
      <c r="AC3942" s="493" t="n">
        <v>77731.57000000001</v>
      </c>
      <c r="AD3942" s="493" t="n">
        <v>80816.63</v>
      </c>
      <c r="AE3942" s="493" t="n">
        <v>87277.32000000001</v>
      </c>
      <c r="AF3942" s="493" t="n">
        <v>90322.67999999999</v>
      </c>
      <c r="AG3942" s="493" t="n">
        <v>87007.13</v>
      </c>
      <c r="AH3942" s="493" t="n">
        <v>93007.42</v>
      </c>
      <c r="AI3942" s="493" t="n">
        <v>91983.08</v>
      </c>
      <c r="AJ3942" s="493" t="n">
        <v>93155.03999999999</v>
      </c>
      <c r="AK3942" s="493" t="n">
        <v>98296.91</v>
      </c>
      <c r="AL3942" s="493" t="n">
        <v>89454.96000000001</v>
      </c>
      <c r="AM3942" s="493" t="n">
        <v>89043.74000000001</v>
      </c>
      <c r="AN3942" s="493" t="n">
        <v>84687.2</v>
      </c>
      <c r="AO3942" s="493" t="n">
        <v>82432.64</v>
      </c>
      <c r="AP3942" s="493" t="n">
        <v>76785.64999999999</v>
      </c>
      <c r="AQ3942" s="493" t="n">
        <v>79600.22</v>
      </c>
      <c r="AR3942" s="493" t="n">
        <v>79787.19</v>
      </c>
      <c r="AS3942" s="493" t="n">
        <v>87083.53999999999</v>
      </c>
      <c r="AT3942" s="493" t="n">
        <v>82229.34</v>
      </c>
      <c r="AU3942" s="493" t="n">
        <v>89593.16</v>
      </c>
      <c r="AV3942" s="493" t="n">
        <v>80857.97</v>
      </c>
      <c r="AW3942" s="493" t="n">
        <v>78724.19</v>
      </c>
      <c r="AX3942" s="493" t="n">
        <v>95015.2</v>
      </c>
      <c r="AY3942" s="493" t="n">
        <v>101469.13</v>
      </c>
      <c r="AZ3942" s="493" t="n">
        <v>110136.81</v>
      </c>
      <c r="BA3942" s="493" t="n">
        <v>113435.89</v>
      </c>
      <c r="BB3942" s="493" t="n">
        <v>109086.38</v>
      </c>
      <c r="BC3942" s="493" t="n">
        <v>116759.7</v>
      </c>
      <c r="BD3942" s="493" t="n">
        <v>103783.82</v>
      </c>
      <c r="BE3942" s="493" t="n">
        <v>99024.47</v>
      </c>
      <c r="BF3942" s="493" t="n">
        <v>103551.18</v>
      </c>
      <c r="BG3942" s="493" t="n">
        <v>103236.74</v>
      </c>
      <c r="BH3942" s="493" t="n">
        <v>97901.64999999999</v>
      </c>
      <c r="BI3942" s="493" t="n">
        <v>97535.53</v>
      </c>
      <c r="BJ3942" s="493" t="n">
        <v>113636.32</v>
      </c>
      <c r="BK3942" s="493" t="n">
        <v>105243.49</v>
      </c>
      <c r="BL3942" s="493" t="n">
        <v>112797.03</v>
      </c>
      <c r="BM3942" s="493" t="n">
        <v>104102.1</v>
      </c>
      <c r="BN3942" s="493" t="n">
        <v>95818.10000000001</v>
      </c>
      <c r="BO3942" s="493" t="n">
        <v>104922.73</v>
      </c>
      <c r="BP3942" s="493" t="n">
        <v>101262.86</v>
      </c>
      <c r="BQ3942" s="493" t="n">
        <v>89476.69</v>
      </c>
      <c r="BR3942" s="493" t="n">
        <v>104004.31</v>
      </c>
      <c r="BS3942" s="493" t="n">
        <v>96278.27</v>
      </c>
      <c r="BT3942" s="493" t="n">
        <v>95260.66</v>
      </c>
      <c r="BU3942" s="493" t="n">
        <v>105950.78</v>
      </c>
      <c r="BV3942" s="493" t="n">
        <v>104824.15</v>
      </c>
      <c r="BW3942" s="493" t="n">
        <v>97786.13</v>
      </c>
    </row>
    <row r="3943">
      <c r="A3943" t="inlineStr">
        <is>
          <t>[C9D3] Angiotensin-II 길항제 칼슘길항제 복합제</t>
        </is>
      </c>
      <c r="B3943" t="inlineStr">
        <is>
          <t>일화</t>
        </is>
      </c>
      <c r="C3943" t="inlineStr">
        <is>
          <t>올딥</t>
        </is>
      </c>
      <c r="D3943" t="inlineStr">
        <is>
          <t>일화</t>
        </is>
      </c>
      <c r="E3943" t="inlineStr">
        <is>
          <t>amlodipine besylate,  olmesartan medoxomil</t>
        </is>
      </c>
      <c r="F3943" t="inlineStr">
        <is>
          <t>보건소</t>
        </is>
      </c>
      <c r="G3943" t="inlineStr">
        <is>
          <t>Generic</t>
        </is>
      </c>
      <c r="H3943" s="493" t="n">
        <v>0</v>
      </c>
      <c r="I3943" s="493" t="n">
        <v>0</v>
      </c>
      <c r="J3943" s="493" t="n">
        <v>2597.4</v>
      </c>
      <c r="K3943" s="493" t="n">
        <v>0</v>
      </c>
      <c r="L3943" s="493" t="n">
        <v>0</v>
      </c>
      <c r="M3943" s="493" t="n">
        <v>585.2</v>
      </c>
      <c r="N3943" s="493" t="n">
        <v>748.8</v>
      </c>
      <c r="O3943" s="493" t="n">
        <v>0</v>
      </c>
      <c r="P3943" s="493" t="n">
        <v>0</v>
      </c>
      <c r="Q3943" s="493" t="n">
        <v>0</v>
      </c>
      <c r="R3943" s="493" t="n">
        <v>0</v>
      </c>
      <c r="S3943" s="493" t="n">
        <v>147.42</v>
      </c>
      <c r="T3943" s="493" t="n">
        <v>1303.8</v>
      </c>
      <c r="U3943" s="493" t="n">
        <v>1056.9</v>
      </c>
      <c r="V3943" s="493" t="n">
        <v>0</v>
      </c>
      <c r="W3943" s="493" t="n">
        <v>0</v>
      </c>
      <c r="X3943" s="493" t="n">
        <v>0</v>
      </c>
      <c r="Y3943" s="493" t="n">
        <v>129</v>
      </c>
      <c r="Z3943" s="493" t="n">
        <v>693.63</v>
      </c>
      <c r="AA3943" s="493" t="n">
        <v>0</v>
      </c>
      <c r="AB3943" s="493" t="n">
        <v>934.2</v>
      </c>
      <c r="AC3943" s="493" t="n">
        <v>0</v>
      </c>
      <c r="AD3943" s="493" t="n">
        <v>64.8</v>
      </c>
      <c r="AE3943" s="493" t="n">
        <v>1040.1</v>
      </c>
      <c r="AF3943" s="493" t="n">
        <v>419.7</v>
      </c>
      <c r="AG3943" s="493" t="n">
        <v>924.2</v>
      </c>
      <c r="AH3943" s="493" t="n">
        <v>846</v>
      </c>
      <c r="AI3943" s="493" t="n">
        <v>2109</v>
      </c>
      <c r="AJ3943" s="493" t="n">
        <v>2002.8</v>
      </c>
      <c r="AK3943" s="493" t="n">
        <v>2483.1</v>
      </c>
      <c r="AL3943" s="493" t="n">
        <v>1370.4</v>
      </c>
      <c r="AM3943" s="493" t="n">
        <v>2662.2</v>
      </c>
      <c r="AN3943" s="493" t="n">
        <v>4139.7</v>
      </c>
      <c r="AO3943" s="493" t="n">
        <v>4390.8</v>
      </c>
      <c r="AP3943" s="493" t="n">
        <v>2824.2</v>
      </c>
      <c r="AQ3943" s="493" t="n">
        <v>1797.6</v>
      </c>
      <c r="AR3943" s="493" t="n">
        <v>1156.8</v>
      </c>
      <c r="AS3943" s="493" t="n">
        <v>3948.6</v>
      </c>
      <c r="AT3943" s="493" t="n">
        <v>203.4</v>
      </c>
      <c r="AU3943" s="493" t="n">
        <v>0</v>
      </c>
      <c r="AV3943" s="493" t="n">
        <v>60.3</v>
      </c>
      <c r="AW3943" s="493" t="n">
        <v>0</v>
      </c>
      <c r="AX3943" s="493" t="n">
        <v>0</v>
      </c>
      <c r="AY3943" s="493" t="n">
        <v>60.3</v>
      </c>
      <c r="AZ3943" s="493" t="n">
        <v>0</v>
      </c>
      <c r="BA3943" s="493" t="n">
        <v>4617.6</v>
      </c>
      <c r="BB3943" s="493" t="n">
        <v>69.3</v>
      </c>
      <c r="BC3943" s="493" t="n">
        <v>370.2</v>
      </c>
      <c r="BD3943" s="493" t="n">
        <v>85.8</v>
      </c>
      <c r="BE3943" s="493" t="n">
        <v>88.2</v>
      </c>
      <c r="BF3943" s="493" t="n">
        <v>2428.2</v>
      </c>
      <c r="BG3943" s="493" t="n">
        <v>0</v>
      </c>
      <c r="BH3943" s="493" t="n">
        <v>86.40000000000001</v>
      </c>
      <c r="BI3943" s="493" t="n">
        <v>1475.1</v>
      </c>
      <c r="BJ3943" s="493" t="n">
        <v>0</v>
      </c>
      <c r="BK3943" s="493" t="n">
        <v>0</v>
      </c>
      <c r="BL3943" s="493" t="n">
        <v>104.7</v>
      </c>
      <c r="BM3943" s="493" t="n">
        <v>71.09999999999999</v>
      </c>
      <c r="BN3943" s="493" t="n">
        <v>975.6</v>
      </c>
      <c r="BO3943" s="493" t="n">
        <v>165.6</v>
      </c>
      <c r="BP3943" s="493" t="n">
        <v>140.1</v>
      </c>
      <c r="BQ3943" s="493" t="n">
        <v>0</v>
      </c>
      <c r="BR3943" s="493" t="n">
        <v>64.2</v>
      </c>
      <c r="BS3943" s="493" t="n">
        <v>55.8</v>
      </c>
      <c r="BT3943" s="493" t="n">
        <v>66</v>
      </c>
      <c r="BU3943" s="493" t="n">
        <v>0</v>
      </c>
      <c r="BV3943" s="493" t="n">
        <v>1372.2</v>
      </c>
      <c r="BW3943" s="493" t="n">
        <v>1896.3</v>
      </c>
    </row>
    <row r="3944">
      <c r="A3944" t="inlineStr">
        <is>
          <t>[C9D3] Angiotensin-II 길항제 칼슘길항제 복합제</t>
        </is>
      </c>
      <c r="B3944" t="inlineStr">
        <is>
          <t>일화</t>
        </is>
      </c>
      <c r="C3944" t="inlineStr">
        <is>
          <t>올딥</t>
        </is>
      </c>
      <c r="D3944" t="inlineStr">
        <is>
          <t>일화</t>
        </is>
      </c>
      <c r="E3944" t="inlineStr">
        <is>
          <t>amlodipine besylate,  olmesartan medoxomil</t>
        </is>
      </c>
      <c r="F3944" t="inlineStr">
        <is>
          <t>기타(치과의원, 치과병원 등)</t>
        </is>
      </c>
      <c r="G3944" t="inlineStr">
        <is>
          <t>Generic</t>
        </is>
      </c>
      <c r="H3944" s="493" t="n">
        <v>0</v>
      </c>
      <c r="I3944" s="493" t="n">
        <v>0</v>
      </c>
      <c r="J3944" s="493" t="n">
        <v>0</v>
      </c>
      <c r="K3944" s="493" t="n">
        <v>162.68</v>
      </c>
      <c r="L3944" s="493" t="n">
        <v>362.4</v>
      </c>
      <c r="M3944" s="493" t="n">
        <v>0</v>
      </c>
      <c r="N3944" s="493" t="n">
        <v>0</v>
      </c>
      <c r="O3944" s="493" t="n">
        <v>0</v>
      </c>
      <c r="P3944" s="493" t="n">
        <v>0</v>
      </c>
      <c r="Q3944" s="493" t="n">
        <v>0</v>
      </c>
      <c r="R3944" s="493" t="n">
        <v>0</v>
      </c>
      <c r="S3944" s="493" t="n">
        <v>0</v>
      </c>
      <c r="T3944" s="493" t="n">
        <v>0</v>
      </c>
      <c r="U3944" s="493" t="n">
        <v>0</v>
      </c>
      <c r="V3944" s="493" t="n">
        <v>0</v>
      </c>
      <c r="W3944" s="493" t="n">
        <v>0</v>
      </c>
      <c r="X3944" s="493" t="n">
        <v>0</v>
      </c>
      <c r="Y3944" s="493" t="n">
        <v>0</v>
      </c>
      <c r="Z3944" s="493" t="n">
        <v>0</v>
      </c>
      <c r="AA3944" s="493" t="n">
        <v>0</v>
      </c>
      <c r="AB3944" s="493" t="n">
        <v>0</v>
      </c>
      <c r="AC3944" s="493" t="n">
        <v>0</v>
      </c>
      <c r="AD3944" s="493" t="n">
        <v>0</v>
      </c>
      <c r="AE3944" s="493" t="n">
        <v>0</v>
      </c>
      <c r="AF3944" s="493" t="n">
        <v>0</v>
      </c>
      <c r="AG3944" s="493" t="n">
        <v>0</v>
      </c>
      <c r="AH3944" s="493" t="n">
        <v>0</v>
      </c>
      <c r="AI3944" s="493" t="n">
        <v>0</v>
      </c>
      <c r="AJ3944" s="493" t="n">
        <v>0</v>
      </c>
      <c r="AK3944" s="493" t="n">
        <v>0</v>
      </c>
      <c r="AL3944" s="493" t="n">
        <v>0</v>
      </c>
      <c r="AM3944" s="493" t="n">
        <v>0</v>
      </c>
      <c r="AN3944" s="493" t="n">
        <v>0</v>
      </c>
      <c r="AO3944" s="493" t="n">
        <v>0</v>
      </c>
      <c r="AP3944" s="493" t="n">
        <v>0</v>
      </c>
      <c r="AQ3944" s="493" t="n">
        <v>0</v>
      </c>
      <c r="AR3944" s="493" t="n">
        <v>0</v>
      </c>
      <c r="AS3944" s="493" t="n">
        <v>0</v>
      </c>
      <c r="AT3944" s="493" t="n">
        <v>0</v>
      </c>
      <c r="AU3944" s="493" t="n">
        <v>0</v>
      </c>
      <c r="AV3944" s="493" t="n">
        <v>0</v>
      </c>
      <c r="AW3944" s="493" t="n">
        <v>0</v>
      </c>
      <c r="AX3944" s="493" t="n">
        <v>0</v>
      </c>
      <c r="AY3944" s="493" t="n">
        <v>0</v>
      </c>
      <c r="AZ3944" s="493" t="n">
        <v>0</v>
      </c>
      <c r="BA3944" s="493" t="n">
        <v>0</v>
      </c>
      <c r="BB3944" s="493" t="n">
        <v>0</v>
      </c>
      <c r="BC3944" s="493" t="n">
        <v>0</v>
      </c>
      <c r="BD3944" s="493" t="n">
        <v>0</v>
      </c>
      <c r="BE3944" s="493" t="n">
        <v>0</v>
      </c>
      <c r="BF3944" s="493" t="n">
        <v>0</v>
      </c>
      <c r="BG3944" s="493" t="n">
        <v>0</v>
      </c>
      <c r="BH3944" s="493" t="n">
        <v>0</v>
      </c>
      <c r="BI3944" s="493" t="n">
        <v>0</v>
      </c>
      <c r="BJ3944" s="493" t="n">
        <v>0</v>
      </c>
      <c r="BK3944" s="493" t="n">
        <v>0</v>
      </c>
      <c r="BL3944" s="493" t="n">
        <v>0</v>
      </c>
      <c r="BM3944" s="493" t="n">
        <v>0</v>
      </c>
      <c r="BN3944" s="493" t="n">
        <v>0</v>
      </c>
      <c r="BO3944" s="493" t="n">
        <v>434.4</v>
      </c>
      <c r="BP3944" s="493" t="n">
        <v>0</v>
      </c>
      <c r="BQ3944" s="493" t="n">
        <v>0</v>
      </c>
      <c r="BR3944" s="493" t="n">
        <v>0</v>
      </c>
      <c r="BS3944" s="493" t="n">
        <v>0</v>
      </c>
      <c r="BT3944" s="493" t="n">
        <v>0</v>
      </c>
      <c r="BU3944" s="493" t="n">
        <v>0</v>
      </c>
      <c r="BV3944" s="493" t="n">
        <v>0</v>
      </c>
      <c r="BW3944" s="493" t="n">
        <v>0</v>
      </c>
    </row>
    <row r="3945">
      <c r="A3945" t="inlineStr">
        <is>
          <t>[C9D3] Angiotensin-II 길항제 칼슘길항제 복합제</t>
        </is>
      </c>
      <c r="B3945" t="inlineStr">
        <is>
          <t>일화</t>
        </is>
      </c>
      <c r="C3945" t="inlineStr">
        <is>
          <t>올딥 에이치씨티</t>
        </is>
      </c>
      <c r="D3945" t="inlineStr">
        <is>
          <t>일화</t>
        </is>
      </c>
      <c r="E3945" t="inlineStr">
        <is>
          <t>amlodipine besylate,  hydrochlorothiazide,  olmesartan medoxomil</t>
        </is>
      </c>
      <c r="F3945" t="inlineStr">
        <is>
          <t>상급종합병원</t>
        </is>
      </c>
      <c r="G3945" t="inlineStr">
        <is>
          <t>Generic</t>
        </is>
      </c>
      <c r="H3945" s="493" t="n">
        <v>0</v>
      </c>
      <c r="I3945" s="493" t="n">
        <v>0</v>
      </c>
      <c r="J3945" s="493" t="n">
        <v>0</v>
      </c>
      <c r="K3945" s="493" t="n">
        <v>0</v>
      </c>
      <c r="L3945" s="493" t="n">
        <v>0</v>
      </c>
      <c r="M3945" s="493" t="n">
        <v>0</v>
      </c>
      <c r="N3945" s="493" t="n">
        <v>0</v>
      </c>
      <c r="O3945" s="493" t="n">
        <v>0</v>
      </c>
      <c r="P3945" s="493" t="n">
        <v>0</v>
      </c>
      <c r="Q3945" s="493" t="n">
        <v>0</v>
      </c>
      <c r="R3945" s="493" t="n">
        <v>0</v>
      </c>
      <c r="S3945" s="493" t="n">
        <v>0</v>
      </c>
      <c r="T3945" s="493" t="n">
        <v>0</v>
      </c>
      <c r="U3945" s="493" t="n">
        <v>0</v>
      </c>
      <c r="V3945" s="493" t="n">
        <v>0</v>
      </c>
      <c r="W3945" s="493" t="n">
        <v>0</v>
      </c>
      <c r="X3945" s="493" t="n">
        <v>0</v>
      </c>
      <c r="Y3945" s="493" t="n">
        <v>0</v>
      </c>
      <c r="Z3945" s="493" t="n">
        <v>0</v>
      </c>
      <c r="AA3945" s="493" t="n">
        <v>0</v>
      </c>
      <c r="AB3945" s="493" t="n">
        <v>0</v>
      </c>
      <c r="AC3945" s="493" t="n">
        <v>0</v>
      </c>
      <c r="AD3945" s="493" t="n">
        <v>0</v>
      </c>
      <c r="AE3945" s="493" t="n">
        <v>0</v>
      </c>
      <c r="AF3945" s="493" t="n">
        <v>0</v>
      </c>
      <c r="AG3945" s="493" t="n">
        <v>0</v>
      </c>
      <c r="AH3945" s="493" t="n">
        <v>0</v>
      </c>
      <c r="AI3945" s="493" t="n">
        <v>0</v>
      </c>
      <c r="AJ3945" s="493" t="n">
        <v>0</v>
      </c>
      <c r="AK3945" s="493" t="n">
        <v>0</v>
      </c>
      <c r="AL3945" s="493" t="n">
        <v>0</v>
      </c>
      <c r="AM3945" s="493" t="n">
        <v>0</v>
      </c>
      <c r="AN3945" s="493" t="n">
        <v>0</v>
      </c>
      <c r="AO3945" s="493" t="n">
        <v>0</v>
      </c>
      <c r="AP3945" s="493" t="n">
        <v>0</v>
      </c>
      <c r="AQ3945" s="493" t="n">
        <v>0</v>
      </c>
      <c r="AR3945" s="493" t="n">
        <v>0</v>
      </c>
      <c r="AS3945" s="493" t="n">
        <v>0</v>
      </c>
      <c r="AT3945" s="493" t="n">
        <v>0</v>
      </c>
      <c r="AU3945" s="493" t="n">
        <v>0</v>
      </c>
      <c r="AV3945" s="493" t="n">
        <v>0</v>
      </c>
      <c r="AW3945" s="493" t="n">
        <v>0</v>
      </c>
      <c r="AX3945" s="493" t="n">
        <v>0</v>
      </c>
      <c r="AY3945" s="493" t="n">
        <v>0</v>
      </c>
      <c r="AZ3945" s="493" t="n">
        <v>0</v>
      </c>
      <c r="BA3945" s="493" t="n">
        <v>0</v>
      </c>
      <c r="BB3945" s="493" t="n">
        <v>0</v>
      </c>
      <c r="BC3945" s="493" t="n">
        <v>0</v>
      </c>
      <c r="BD3945" s="493" t="n">
        <v>0</v>
      </c>
      <c r="BE3945" s="493" t="n">
        <v>0</v>
      </c>
      <c r="BF3945" s="493" t="n">
        <v>0</v>
      </c>
      <c r="BG3945" s="493" t="n">
        <v>0</v>
      </c>
      <c r="BH3945" s="493" t="n">
        <v>0</v>
      </c>
      <c r="BI3945" s="493" t="n">
        <v>0</v>
      </c>
      <c r="BJ3945" s="493" t="n">
        <v>0</v>
      </c>
      <c r="BK3945" s="493" t="n">
        <v>0</v>
      </c>
      <c r="BL3945" s="493" t="n">
        <v>0</v>
      </c>
      <c r="BM3945" s="493" t="n">
        <v>0</v>
      </c>
      <c r="BN3945" s="493" t="n">
        <v>0</v>
      </c>
      <c r="BO3945" s="493" t="n">
        <v>0</v>
      </c>
      <c r="BP3945" s="493" t="n">
        <v>0</v>
      </c>
      <c r="BQ3945" s="493" t="n">
        <v>0</v>
      </c>
      <c r="BR3945" s="493" t="n">
        <v>0</v>
      </c>
      <c r="BS3945" s="493" t="n">
        <v>390.6</v>
      </c>
      <c r="BT3945" s="493" t="n">
        <v>0</v>
      </c>
      <c r="BU3945" s="493" t="n">
        <v>380.7</v>
      </c>
      <c r="BV3945" s="493" t="n">
        <v>0</v>
      </c>
      <c r="BW3945" s="493" t="n">
        <v>0</v>
      </c>
    </row>
    <row r="3946">
      <c r="A3946" t="inlineStr">
        <is>
          <t>[C9D3] Angiotensin-II 길항제 칼슘길항제 복합제</t>
        </is>
      </c>
      <c r="B3946" t="inlineStr">
        <is>
          <t>일화</t>
        </is>
      </c>
      <c r="C3946" t="inlineStr">
        <is>
          <t>올딥 에이치씨티</t>
        </is>
      </c>
      <c r="D3946" t="inlineStr">
        <is>
          <t>일화</t>
        </is>
      </c>
      <c r="E3946" t="inlineStr">
        <is>
          <t>amlodipine besylate,  hydrochlorothiazide,  olmesartan medoxomil</t>
        </is>
      </c>
      <c r="F3946" t="inlineStr">
        <is>
          <t>종합병원</t>
        </is>
      </c>
      <c r="G3946" t="inlineStr">
        <is>
          <t>Generic</t>
        </is>
      </c>
      <c r="H3946" s="493" t="n">
        <v>0</v>
      </c>
      <c r="I3946" s="493" t="n">
        <v>0</v>
      </c>
      <c r="J3946" s="493" t="n">
        <v>0</v>
      </c>
      <c r="K3946" s="493" t="n">
        <v>0</v>
      </c>
      <c r="L3946" s="493" t="n">
        <v>0</v>
      </c>
      <c r="M3946" s="493" t="n">
        <v>0</v>
      </c>
      <c r="N3946" s="493" t="n">
        <v>0</v>
      </c>
      <c r="O3946" s="493" t="n">
        <v>0</v>
      </c>
      <c r="P3946" s="493" t="n">
        <v>0</v>
      </c>
      <c r="Q3946" s="493" t="n">
        <v>0</v>
      </c>
      <c r="R3946" s="493" t="n">
        <v>0</v>
      </c>
      <c r="S3946" s="493" t="n">
        <v>0</v>
      </c>
      <c r="T3946" s="493" t="n">
        <v>0</v>
      </c>
      <c r="U3946" s="493" t="n">
        <v>0</v>
      </c>
      <c r="V3946" s="493" t="n">
        <v>0</v>
      </c>
      <c r="W3946" s="493" t="n">
        <v>0</v>
      </c>
      <c r="X3946" s="493" t="n">
        <v>0</v>
      </c>
      <c r="Y3946" s="493" t="n">
        <v>0</v>
      </c>
      <c r="Z3946" s="493" t="n">
        <v>0</v>
      </c>
      <c r="AA3946" s="493" t="n">
        <v>0</v>
      </c>
      <c r="AB3946" s="493" t="n">
        <v>0</v>
      </c>
      <c r="AC3946" s="493" t="n">
        <v>0</v>
      </c>
      <c r="AD3946" s="493" t="n">
        <v>0</v>
      </c>
      <c r="AE3946" s="493" t="n">
        <v>0</v>
      </c>
      <c r="AF3946" s="493" t="n">
        <v>0</v>
      </c>
      <c r="AG3946" s="493" t="n">
        <v>0</v>
      </c>
      <c r="AH3946" s="493" t="n">
        <v>0</v>
      </c>
      <c r="AI3946" s="493" t="n">
        <v>0</v>
      </c>
      <c r="AJ3946" s="493" t="n">
        <v>0</v>
      </c>
      <c r="AK3946" s="493" t="n">
        <v>0</v>
      </c>
      <c r="AL3946" s="493" t="n">
        <v>0</v>
      </c>
      <c r="AM3946" s="493" t="n">
        <v>0</v>
      </c>
      <c r="AN3946" s="493" t="n">
        <v>0</v>
      </c>
      <c r="AO3946" s="493" t="n">
        <v>0</v>
      </c>
      <c r="AP3946" s="493" t="n">
        <v>0</v>
      </c>
      <c r="AQ3946" s="493" t="n">
        <v>0</v>
      </c>
      <c r="AR3946" s="493" t="n">
        <v>0</v>
      </c>
      <c r="AS3946" s="493" t="n">
        <v>0</v>
      </c>
      <c r="AT3946" s="493" t="n">
        <v>0</v>
      </c>
      <c r="AU3946" s="493" t="n">
        <v>0</v>
      </c>
      <c r="AV3946" s="493" t="n">
        <v>0</v>
      </c>
      <c r="AW3946" s="493" t="n">
        <v>0</v>
      </c>
      <c r="AX3946" s="493" t="n">
        <v>5349.07</v>
      </c>
      <c r="AY3946" s="493" t="n">
        <v>3485.1</v>
      </c>
      <c r="AZ3946" s="493" t="n">
        <v>0</v>
      </c>
      <c r="BA3946" s="493" t="n">
        <v>0</v>
      </c>
      <c r="BB3946" s="493" t="n">
        <v>2238.66</v>
      </c>
      <c r="BC3946" s="493" t="n">
        <v>675.9</v>
      </c>
      <c r="BD3946" s="493" t="n">
        <v>3868.78</v>
      </c>
      <c r="BE3946" s="493" t="n">
        <v>10239.06</v>
      </c>
      <c r="BF3946" s="493" t="n">
        <v>13533.43</v>
      </c>
      <c r="BG3946" s="493" t="n">
        <v>9800.120000000001</v>
      </c>
      <c r="BH3946" s="493" t="n">
        <v>11355.43</v>
      </c>
      <c r="BI3946" s="493" t="n">
        <v>17760.59</v>
      </c>
      <c r="BJ3946" s="493" t="n">
        <v>14706.05</v>
      </c>
      <c r="BK3946" s="493" t="n">
        <v>11471.38</v>
      </c>
      <c r="BL3946" s="493" t="n">
        <v>16328.24</v>
      </c>
      <c r="BM3946" s="493" t="n">
        <v>13114.41</v>
      </c>
      <c r="BN3946" s="493" t="n">
        <v>14432.5</v>
      </c>
      <c r="BO3946" s="493" t="n">
        <v>12343.39</v>
      </c>
      <c r="BP3946" s="493" t="n">
        <v>8132.3</v>
      </c>
      <c r="BQ3946" s="493" t="n">
        <v>7907.36</v>
      </c>
      <c r="BR3946" s="493" t="n">
        <v>14628.56</v>
      </c>
      <c r="BS3946" s="493" t="n">
        <v>10956.8</v>
      </c>
      <c r="BT3946" s="493" t="n">
        <v>10818.7</v>
      </c>
      <c r="BU3946" s="493" t="n">
        <v>15176.31</v>
      </c>
      <c r="BV3946" s="493" t="n">
        <v>10697.81</v>
      </c>
      <c r="BW3946" s="493" t="n">
        <v>15017.32</v>
      </c>
    </row>
    <row r="3947">
      <c r="A3947" t="inlineStr">
        <is>
          <t>[C9D3] Angiotensin-II 길항제 칼슘길항제 복합제</t>
        </is>
      </c>
      <c r="B3947" t="inlineStr">
        <is>
          <t>일화</t>
        </is>
      </c>
      <c r="C3947" t="inlineStr">
        <is>
          <t>올딥 에이치씨티</t>
        </is>
      </c>
      <c r="D3947" t="inlineStr">
        <is>
          <t>일화</t>
        </is>
      </c>
      <c r="E3947" t="inlineStr">
        <is>
          <t>amlodipine besylate,  hydrochlorothiazide,  olmesartan medoxomil</t>
        </is>
      </c>
      <c r="F3947" t="inlineStr">
        <is>
          <t>병원</t>
        </is>
      </c>
      <c r="G3947" t="inlineStr">
        <is>
          <t>Generic</t>
        </is>
      </c>
      <c r="H3947" s="493" t="n">
        <v>0</v>
      </c>
      <c r="I3947" s="493" t="n">
        <v>0</v>
      </c>
      <c r="J3947" s="493" t="n">
        <v>0</v>
      </c>
      <c r="K3947" s="493" t="n">
        <v>0</v>
      </c>
      <c r="L3947" s="493" t="n">
        <v>0</v>
      </c>
      <c r="M3947" s="493" t="n">
        <v>0</v>
      </c>
      <c r="N3947" s="493" t="n">
        <v>0</v>
      </c>
      <c r="O3947" s="493" t="n">
        <v>240</v>
      </c>
      <c r="P3947" s="493" t="n">
        <v>0</v>
      </c>
      <c r="Q3947" s="493" t="n">
        <v>0</v>
      </c>
      <c r="R3947" s="493" t="n">
        <v>0</v>
      </c>
      <c r="S3947" s="493" t="n">
        <v>0</v>
      </c>
      <c r="T3947" s="493" t="n">
        <v>0</v>
      </c>
      <c r="U3947" s="493" t="n">
        <v>0</v>
      </c>
      <c r="V3947" s="493" t="n">
        <v>0</v>
      </c>
      <c r="W3947" s="493" t="n">
        <v>0</v>
      </c>
      <c r="X3947" s="493" t="n">
        <v>0</v>
      </c>
      <c r="Y3947" s="493" t="n">
        <v>0</v>
      </c>
      <c r="Z3947" s="493" t="n">
        <v>172.8</v>
      </c>
      <c r="AA3947" s="493" t="n">
        <v>504</v>
      </c>
      <c r="AB3947" s="493" t="n">
        <v>725.04</v>
      </c>
      <c r="AC3947" s="493" t="n">
        <v>682.8</v>
      </c>
      <c r="AD3947" s="493" t="n">
        <v>1315.38</v>
      </c>
      <c r="AE3947" s="493" t="n">
        <v>439.2</v>
      </c>
      <c r="AF3947" s="493" t="n">
        <v>1857.15</v>
      </c>
      <c r="AG3947" s="493" t="n">
        <v>1447.34</v>
      </c>
      <c r="AH3947" s="493" t="n">
        <v>1203.3</v>
      </c>
      <c r="AI3947" s="493" t="n">
        <v>884.24</v>
      </c>
      <c r="AJ3947" s="493" t="n">
        <v>1311</v>
      </c>
      <c r="AK3947" s="493" t="n">
        <v>1654.5</v>
      </c>
      <c r="AL3947" s="493" t="n">
        <v>1878.3</v>
      </c>
      <c r="AM3947" s="493" t="n">
        <v>601.95</v>
      </c>
      <c r="AN3947" s="493" t="n">
        <v>1880.1</v>
      </c>
      <c r="AO3947" s="493" t="n">
        <v>1401.6</v>
      </c>
      <c r="AP3947" s="493" t="n">
        <v>1563</v>
      </c>
      <c r="AQ3947" s="493" t="n">
        <v>1850.1</v>
      </c>
      <c r="AR3947" s="493" t="n">
        <v>746.4</v>
      </c>
      <c r="AS3947" s="493" t="n">
        <v>2195.1</v>
      </c>
      <c r="AT3947" s="493" t="n">
        <v>1219.14</v>
      </c>
      <c r="AU3947" s="493" t="n">
        <v>1008</v>
      </c>
      <c r="AV3947" s="493" t="n">
        <v>1116</v>
      </c>
      <c r="AW3947" s="493" t="n">
        <v>1037.46</v>
      </c>
      <c r="AX3947" s="493" t="n">
        <v>2387.56</v>
      </c>
      <c r="AY3947" s="493" t="n">
        <v>752.75</v>
      </c>
      <c r="AZ3947" s="493" t="n">
        <v>2042.4</v>
      </c>
      <c r="BA3947" s="493" t="n">
        <v>129.6</v>
      </c>
      <c r="BB3947" s="493" t="n">
        <v>324</v>
      </c>
      <c r="BC3947" s="493" t="n">
        <v>266.7</v>
      </c>
      <c r="BD3947" s="493" t="n">
        <v>324.47</v>
      </c>
      <c r="BE3947" s="493" t="n">
        <v>243.36</v>
      </c>
      <c r="BF3947" s="493" t="n">
        <v>989.6</v>
      </c>
      <c r="BG3947" s="493" t="n">
        <v>351.16</v>
      </c>
      <c r="BH3947" s="493" t="n">
        <v>873.6</v>
      </c>
      <c r="BI3947" s="493" t="n">
        <v>273.6</v>
      </c>
      <c r="BJ3947" s="493" t="n">
        <v>1431.3</v>
      </c>
      <c r="BK3947" s="493" t="n">
        <v>196.2</v>
      </c>
      <c r="BL3947" s="493" t="n">
        <v>453.6</v>
      </c>
      <c r="BM3947" s="493" t="n">
        <v>2315.7</v>
      </c>
      <c r="BN3947" s="493" t="n">
        <v>73.8</v>
      </c>
      <c r="BO3947" s="493" t="n">
        <v>698.4</v>
      </c>
      <c r="BP3947" s="493" t="n">
        <v>1611.6</v>
      </c>
      <c r="BQ3947" s="493" t="n">
        <v>73.2</v>
      </c>
      <c r="BR3947" s="493" t="n">
        <v>226.8</v>
      </c>
      <c r="BS3947" s="493" t="n">
        <v>873.9</v>
      </c>
      <c r="BT3947" s="493" t="n">
        <v>145.2</v>
      </c>
      <c r="BU3947" s="493" t="n">
        <v>418.2</v>
      </c>
      <c r="BV3947" s="493" t="n">
        <v>1171.2</v>
      </c>
      <c r="BW3947" s="493" t="n">
        <v>87.59999999999999</v>
      </c>
    </row>
    <row r="3948">
      <c r="A3948" t="inlineStr">
        <is>
          <t>[C9D3] Angiotensin-II 길항제 칼슘길항제 복합제</t>
        </is>
      </c>
      <c r="B3948" t="inlineStr">
        <is>
          <t>일화</t>
        </is>
      </c>
      <c r="C3948" t="inlineStr">
        <is>
          <t>올딥 에이치씨티</t>
        </is>
      </c>
      <c r="D3948" t="inlineStr">
        <is>
          <t>일화</t>
        </is>
      </c>
      <c r="E3948" t="inlineStr">
        <is>
          <t>amlodipine besylate,  hydrochlorothiazide,  olmesartan medoxomil</t>
        </is>
      </c>
      <c r="F3948" t="inlineStr">
        <is>
          <t>의원</t>
        </is>
      </c>
      <c r="G3948" t="inlineStr">
        <is>
          <t>Generic</t>
        </is>
      </c>
      <c r="H3948" s="493" t="n">
        <v>32341.36</v>
      </c>
      <c r="I3948" s="493" t="n">
        <v>34367.42</v>
      </c>
      <c r="J3948" s="493" t="n">
        <v>37383.88</v>
      </c>
      <c r="K3948" s="493" t="n">
        <v>36776.21</v>
      </c>
      <c r="L3948" s="493" t="n">
        <v>37435.96</v>
      </c>
      <c r="M3948" s="493" t="n">
        <v>32579.1</v>
      </c>
      <c r="N3948" s="493" t="n">
        <v>34498.8</v>
      </c>
      <c r="O3948" s="493" t="n">
        <v>38265.63</v>
      </c>
      <c r="P3948" s="493" t="n">
        <v>33234.78</v>
      </c>
      <c r="Q3948" s="493" t="n">
        <v>33187.9</v>
      </c>
      <c r="R3948" s="493" t="n">
        <v>42303.3</v>
      </c>
      <c r="S3948" s="493" t="n">
        <v>50825.44</v>
      </c>
      <c r="T3948" s="493" t="n">
        <v>47704.71</v>
      </c>
      <c r="U3948" s="493" t="n">
        <v>41038.7</v>
      </c>
      <c r="V3948" s="493" t="n">
        <v>51427.46</v>
      </c>
      <c r="W3948" s="493" t="n">
        <v>45972.33</v>
      </c>
      <c r="X3948" s="493" t="n">
        <v>50569.24</v>
      </c>
      <c r="Y3948" s="493" t="n">
        <v>49095.97</v>
      </c>
      <c r="Z3948" s="493" t="n">
        <v>55353.29</v>
      </c>
      <c r="AA3948" s="493" t="n">
        <v>60651.52</v>
      </c>
      <c r="AB3948" s="493" t="n">
        <v>62208.23</v>
      </c>
      <c r="AC3948" s="493" t="n">
        <v>61453.55</v>
      </c>
      <c r="AD3948" s="493" t="n">
        <v>62737.62</v>
      </c>
      <c r="AE3948" s="493" t="n">
        <v>66472.78</v>
      </c>
      <c r="AF3948" s="493" t="n">
        <v>57275.36</v>
      </c>
      <c r="AG3948" s="493" t="n">
        <v>55532.43</v>
      </c>
      <c r="AH3948" s="493" t="n">
        <v>64767.05</v>
      </c>
      <c r="AI3948" s="493" t="n">
        <v>68030.62</v>
      </c>
      <c r="AJ3948" s="493" t="n">
        <v>65584</v>
      </c>
      <c r="AK3948" s="493" t="n">
        <v>66327.41</v>
      </c>
      <c r="AL3948" s="493" t="n">
        <v>55491.93</v>
      </c>
      <c r="AM3948" s="493" t="n">
        <v>52186.42</v>
      </c>
      <c r="AN3948" s="493" t="n">
        <v>63984.1</v>
      </c>
      <c r="AO3948" s="493" t="n">
        <v>64910.03</v>
      </c>
      <c r="AP3948" s="493" t="n">
        <v>66746.05</v>
      </c>
      <c r="AQ3948" s="493" t="n">
        <v>62202.18</v>
      </c>
      <c r="AR3948" s="493" t="n">
        <v>66847.8</v>
      </c>
      <c r="AS3948" s="493" t="n">
        <v>59097.7</v>
      </c>
      <c r="AT3948" s="493" t="n">
        <v>68475.17999999999</v>
      </c>
      <c r="AU3948" s="493" t="n">
        <v>70611.89999999999</v>
      </c>
      <c r="AV3948" s="493" t="n">
        <v>68593.67</v>
      </c>
      <c r="AW3948" s="493" t="n">
        <v>70629.5</v>
      </c>
      <c r="AX3948" s="493" t="n">
        <v>71859.17</v>
      </c>
      <c r="AY3948" s="493" t="n">
        <v>73489.81</v>
      </c>
      <c r="AZ3948" s="493" t="n">
        <v>68353.94</v>
      </c>
      <c r="BA3948" s="493" t="n">
        <v>67308.8</v>
      </c>
      <c r="BB3948" s="493" t="n">
        <v>66871.99000000001</v>
      </c>
      <c r="BC3948" s="493" t="n">
        <v>65229.24</v>
      </c>
      <c r="BD3948" s="493" t="n">
        <v>65006.91</v>
      </c>
      <c r="BE3948" s="493" t="n">
        <v>60082.82</v>
      </c>
      <c r="BF3948" s="493" t="n">
        <v>70229.59</v>
      </c>
      <c r="BG3948" s="493" t="n">
        <v>77057</v>
      </c>
      <c r="BH3948" s="493" t="n">
        <v>68541.74000000001</v>
      </c>
      <c r="BI3948" s="493" t="n">
        <v>78641.5</v>
      </c>
      <c r="BJ3948" s="493" t="n">
        <v>68909.78</v>
      </c>
      <c r="BK3948" s="493" t="n">
        <v>69242.35000000001</v>
      </c>
      <c r="BL3948" s="493" t="n">
        <v>84789.36</v>
      </c>
      <c r="BM3948" s="493" t="n">
        <v>65691.10000000001</v>
      </c>
      <c r="BN3948" s="493" t="n">
        <v>59805.34</v>
      </c>
      <c r="BO3948" s="493" t="n">
        <v>76909.16</v>
      </c>
      <c r="BP3948" s="493" t="n">
        <v>61767.24</v>
      </c>
      <c r="BQ3948" s="493" t="n">
        <v>57350.98</v>
      </c>
      <c r="BR3948" s="493" t="n">
        <v>65699.31</v>
      </c>
      <c r="BS3948" s="493" t="n">
        <v>63369.7</v>
      </c>
      <c r="BT3948" s="493" t="n">
        <v>67481.73</v>
      </c>
      <c r="BU3948" s="493" t="n">
        <v>65058.06</v>
      </c>
      <c r="BV3948" s="493" t="n">
        <v>70199.37</v>
      </c>
      <c r="BW3948" s="493" t="n">
        <v>65986.64999999999</v>
      </c>
    </row>
    <row r="3949">
      <c r="A3949" t="inlineStr">
        <is>
          <t>[C9D3] Angiotensin-II 길항제 칼슘길항제 복합제</t>
        </is>
      </c>
      <c r="B3949" t="inlineStr">
        <is>
          <t>일화</t>
        </is>
      </c>
      <c r="C3949" t="inlineStr">
        <is>
          <t>올딥 에이치씨티</t>
        </is>
      </c>
      <c r="D3949" t="inlineStr">
        <is>
          <t>일화</t>
        </is>
      </c>
      <c r="E3949" t="inlineStr">
        <is>
          <t>amlodipine besylate,  hydrochlorothiazide,  olmesartan medoxomil</t>
        </is>
      </c>
      <c r="F3949" t="inlineStr">
        <is>
          <t>보건소</t>
        </is>
      </c>
      <c r="G3949" t="inlineStr">
        <is>
          <t>Generic</t>
        </is>
      </c>
      <c r="H3949" s="493" t="n">
        <v>5.6</v>
      </c>
      <c r="I3949" s="493" t="n">
        <v>6</v>
      </c>
      <c r="J3949" s="493" t="n">
        <v>9.9</v>
      </c>
      <c r="K3949" s="493" t="n">
        <v>5.6</v>
      </c>
      <c r="L3949" s="493" t="n">
        <v>5.4</v>
      </c>
      <c r="M3949" s="493" t="n">
        <v>0</v>
      </c>
      <c r="N3949" s="493" t="n">
        <v>12</v>
      </c>
      <c r="O3949" s="493" t="n">
        <v>0</v>
      </c>
      <c r="P3949" s="493" t="n">
        <v>18</v>
      </c>
      <c r="Q3949" s="493" t="n">
        <v>9.6</v>
      </c>
      <c r="R3949" s="493" t="n">
        <v>9.6</v>
      </c>
      <c r="S3949" s="493" t="n">
        <v>0</v>
      </c>
      <c r="T3949" s="493" t="n">
        <v>13.5</v>
      </c>
      <c r="U3949" s="493" t="n">
        <v>6.6</v>
      </c>
      <c r="V3949" s="493" t="n">
        <v>0</v>
      </c>
      <c r="W3949" s="493" t="n">
        <v>5.4</v>
      </c>
      <c r="X3949" s="493" t="n">
        <v>6</v>
      </c>
      <c r="Y3949" s="493" t="n">
        <v>200.4</v>
      </c>
      <c r="Z3949" s="493" t="n">
        <v>0</v>
      </c>
      <c r="AA3949" s="493" t="n">
        <v>1383.3</v>
      </c>
      <c r="AB3949" s="493" t="n">
        <v>0</v>
      </c>
      <c r="AC3949" s="493" t="n">
        <v>3.6</v>
      </c>
      <c r="AD3949" s="493" t="n">
        <v>1091.25</v>
      </c>
      <c r="AE3949" s="493" t="n">
        <v>3.6</v>
      </c>
      <c r="AF3949" s="493" t="n">
        <v>1.8</v>
      </c>
      <c r="AG3949" s="493" t="n">
        <v>1092.6</v>
      </c>
      <c r="AH3949" s="493" t="n">
        <v>1.2</v>
      </c>
      <c r="AI3949" s="493" t="n">
        <v>1.2</v>
      </c>
      <c r="AJ3949" s="493" t="n">
        <v>981.6</v>
      </c>
      <c r="AK3949" s="493" t="n">
        <v>0</v>
      </c>
      <c r="AL3949" s="493" t="n">
        <v>256.2</v>
      </c>
      <c r="AM3949" s="493" t="n">
        <v>0</v>
      </c>
      <c r="AN3949" s="493" t="n">
        <v>2.4</v>
      </c>
      <c r="AO3949" s="493" t="n">
        <v>1.2</v>
      </c>
      <c r="AP3949" s="493" t="n">
        <v>1.2</v>
      </c>
      <c r="AQ3949" s="493" t="n">
        <v>0</v>
      </c>
      <c r="AR3949" s="493" t="n">
        <v>1.2</v>
      </c>
      <c r="AS3949" s="493" t="n">
        <v>106.5</v>
      </c>
      <c r="AT3949" s="493" t="n">
        <v>148</v>
      </c>
      <c r="AU3949" s="493" t="n">
        <v>370.2</v>
      </c>
      <c r="AV3949" s="493" t="n">
        <v>0</v>
      </c>
      <c r="AW3949" s="493" t="n">
        <v>0</v>
      </c>
      <c r="AX3949" s="493" t="n">
        <v>290.4</v>
      </c>
      <c r="AY3949" s="493" t="n">
        <v>0</v>
      </c>
      <c r="AZ3949" s="493" t="n">
        <v>14471.1</v>
      </c>
      <c r="BA3949" s="493" t="n">
        <v>421.8</v>
      </c>
      <c r="BB3949" s="493" t="n">
        <v>811.2</v>
      </c>
      <c r="BC3949" s="493" t="n">
        <v>0</v>
      </c>
      <c r="BD3949" s="493" t="n">
        <v>7708.5</v>
      </c>
      <c r="BE3949" s="493" t="n">
        <v>677.4</v>
      </c>
      <c r="BF3949" s="493" t="n">
        <v>6823.8</v>
      </c>
      <c r="BG3949" s="493" t="n">
        <v>319.2</v>
      </c>
      <c r="BH3949" s="493" t="n">
        <v>1233</v>
      </c>
      <c r="BI3949" s="493" t="n">
        <v>0</v>
      </c>
      <c r="BJ3949" s="493" t="n">
        <v>4212.9</v>
      </c>
      <c r="BK3949" s="493" t="n">
        <v>801</v>
      </c>
      <c r="BL3949" s="493" t="n">
        <v>5885.1</v>
      </c>
      <c r="BM3949" s="493" t="n">
        <v>0</v>
      </c>
      <c r="BN3949" s="493" t="n">
        <v>0</v>
      </c>
      <c r="BO3949" s="493" t="n">
        <v>7391.7</v>
      </c>
      <c r="BP3949" s="493" t="n">
        <v>0</v>
      </c>
      <c r="BQ3949" s="493" t="n">
        <v>0</v>
      </c>
      <c r="BR3949" s="493" t="n">
        <v>0</v>
      </c>
      <c r="BS3949" s="493" t="n">
        <v>7124.4</v>
      </c>
      <c r="BT3949" s="493" t="n">
        <v>0</v>
      </c>
      <c r="BU3949" s="493" t="n">
        <v>0</v>
      </c>
      <c r="BV3949" s="493" t="n">
        <v>3752.1</v>
      </c>
      <c r="BW3949" s="493" t="n">
        <v>699.3</v>
      </c>
    </row>
    <row r="3950">
      <c r="A3950" t="inlineStr">
        <is>
          <t>[C9D3] Angiotensin-II 길항제 칼슘길항제 복합제</t>
        </is>
      </c>
      <c r="B3950" t="inlineStr">
        <is>
          <t>일화</t>
        </is>
      </c>
      <c r="C3950" t="inlineStr">
        <is>
          <t>텔로디탄</t>
        </is>
      </c>
      <c r="D3950" t="inlineStr">
        <is>
          <t>일화</t>
        </is>
      </c>
      <c r="E3950" t="inlineStr">
        <is>
          <t>amlodipine besylate,  telmisartan</t>
        </is>
      </c>
      <c r="F3950" t="inlineStr">
        <is>
          <t>종합병원</t>
        </is>
      </c>
      <c r="G3950" t="inlineStr">
        <is>
          <t>Generic</t>
        </is>
      </c>
      <c r="H3950" s="493" t="n">
        <v>0</v>
      </c>
      <c r="I3950" s="493" t="n">
        <v>0</v>
      </c>
      <c r="J3950" s="493" t="n">
        <v>0</v>
      </c>
      <c r="K3950" s="493" t="n">
        <v>0</v>
      </c>
      <c r="L3950" s="493" t="n">
        <v>0</v>
      </c>
      <c r="M3950" s="493" t="n">
        <v>0</v>
      </c>
      <c r="N3950" s="493" t="n">
        <v>0</v>
      </c>
      <c r="O3950" s="493" t="n">
        <v>0</v>
      </c>
      <c r="P3950" s="493" t="n">
        <v>0</v>
      </c>
      <c r="Q3950" s="493" t="n">
        <v>0</v>
      </c>
      <c r="R3950" s="493" t="n">
        <v>0</v>
      </c>
      <c r="S3950" s="493" t="n">
        <v>0</v>
      </c>
      <c r="T3950" s="493" t="n">
        <v>0</v>
      </c>
      <c r="U3950" s="493" t="n">
        <v>0</v>
      </c>
      <c r="V3950" s="493" t="n">
        <v>0</v>
      </c>
      <c r="W3950" s="493" t="n">
        <v>0</v>
      </c>
      <c r="X3950" s="493" t="n">
        <v>0</v>
      </c>
      <c r="Y3950" s="493" t="n">
        <v>0</v>
      </c>
      <c r="Z3950" s="493" t="n">
        <v>0</v>
      </c>
      <c r="AA3950" s="493" t="n">
        <v>0</v>
      </c>
      <c r="AB3950" s="493" t="n">
        <v>0</v>
      </c>
      <c r="AC3950" s="493" t="n">
        <v>0</v>
      </c>
      <c r="AD3950" s="493" t="n">
        <v>0</v>
      </c>
      <c r="AE3950" s="493" t="n">
        <v>0</v>
      </c>
      <c r="AF3950" s="493" t="n">
        <v>0</v>
      </c>
      <c r="AG3950" s="493" t="n">
        <v>0</v>
      </c>
      <c r="AH3950" s="493" t="n">
        <v>0</v>
      </c>
      <c r="AI3950" s="493" t="n">
        <v>0</v>
      </c>
      <c r="AJ3950" s="493" t="n">
        <v>0</v>
      </c>
      <c r="AK3950" s="493" t="n">
        <v>0</v>
      </c>
      <c r="AL3950" s="493" t="n">
        <v>0</v>
      </c>
      <c r="AM3950" s="493" t="n">
        <v>0</v>
      </c>
      <c r="AN3950" s="493" t="n">
        <v>0</v>
      </c>
      <c r="AO3950" s="493" t="n">
        <v>0</v>
      </c>
      <c r="AP3950" s="493" t="n">
        <v>0</v>
      </c>
      <c r="AQ3950" s="493" t="n">
        <v>0</v>
      </c>
      <c r="AR3950" s="493" t="n">
        <v>0</v>
      </c>
      <c r="AS3950" s="493" t="n">
        <v>761.04</v>
      </c>
      <c r="AT3950" s="493" t="n">
        <v>0</v>
      </c>
      <c r="AU3950" s="493" t="n">
        <v>0</v>
      </c>
      <c r="AV3950" s="493" t="n">
        <v>0</v>
      </c>
      <c r="AW3950" s="493" t="n">
        <v>0</v>
      </c>
      <c r="AX3950" s="493" t="n">
        <v>0</v>
      </c>
      <c r="AY3950" s="493" t="n">
        <v>0</v>
      </c>
      <c r="AZ3950" s="493" t="n">
        <v>0</v>
      </c>
      <c r="BA3950" s="493" t="n">
        <v>0</v>
      </c>
      <c r="BB3950" s="493" t="n">
        <v>0</v>
      </c>
      <c r="BC3950" s="493" t="n">
        <v>0</v>
      </c>
      <c r="BD3950" s="493" t="n">
        <v>0</v>
      </c>
      <c r="BE3950" s="493" t="n">
        <v>0</v>
      </c>
      <c r="BF3950" s="493" t="n">
        <v>0</v>
      </c>
      <c r="BG3950" s="493" t="n">
        <v>0</v>
      </c>
      <c r="BH3950" s="493" t="n">
        <v>0</v>
      </c>
      <c r="BI3950" s="493" t="n">
        <v>0</v>
      </c>
      <c r="BJ3950" s="493" t="n">
        <v>0</v>
      </c>
      <c r="BK3950" s="493" t="n">
        <v>0</v>
      </c>
      <c r="BL3950" s="493" t="n">
        <v>0</v>
      </c>
      <c r="BM3950" s="493" t="n">
        <v>0</v>
      </c>
      <c r="BN3950" s="493" t="n">
        <v>0</v>
      </c>
      <c r="BO3950" s="493" t="n">
        <v>0</v>
      </c>
      <c r="BP3950" s="493" t="n">
        <v>0</v>
      </c>
      <c r="BQ3950" s="493" t="n">
        <v>0</v>
      </c>
      <c r="BR3950" s="493" t="n">
        <v>0</v>
      </c>
      <c r="BS3950" s="493" t="n">
        <v>0</v>
      </c>
      <c r="BT3950" s="493" t="n">
        <v>0</v>
      </c>
      <c r="BU3950" s="493" t="n">
        <v>0</v>
      </c>
      <c r="BV3950" s="493" t="n">
        <v>0</v>
      </c>
      <c r="BW3950" s="493" t="n">
        <v>0</v>
      </c>
    </row>
    <row r="3951">
      <c r="A3951" t="inlineStr">
        <is>
          <t>[C9D3] Angiotensin-II 길항제 칼슘길항제 복합제</t>
        </is>
      </c>
      <c r="B3951" t="inlineStr">
        <is>
          <t>일화</t>
        </is>
      </c>
      <c r="C3951" t="inlineStr">
        <is>
          <t>텔로디탄</t>
        </is>
      </c>
      <c r="D3951" t="inlineStr">
        <is>
          <t>일화</t>
        </is>
      </c>
      <c r="E3951" t="inlineStr">
        <is>
          <t>amlodipine besylate,  telmisartan</t>
        </is>
      </c>
      <c r="F3951" t="inlineStr">
        <is>
          <t>병원</t>
        </is>
      </c>
      <c r="G3951" t="inlineStr">
        <is>
          <t>Generic</t>
        </is>
      </c>
      <c r="H3951" s="493" t="n">
        <v>9238.5</v>
      </c>
      <c r="I3951" s="493" t="n">
        <v>7944</v>
      </c>
      <c r="J3951" s="493" t="n">
        <v>7920</v>
      </c>
      <c r="K3951" s="493" t="n">
        <v>4020</v>
      </c>
      <c r="L3951" s="493" t="n">
        <v>9120</v>
      </c>
      <c r="M3951" s="493" t="n">
        <v>6239.1</v>
      </c>
      <c r="N3951" s="493" t="n">
        <v>3840</v>
      </c>
      <c r="O3951" s="493" t="n">
        <v>3419.4</v>
      </c>
      <c r="P3951" s="493" t="n">
        <v>6840</v>
      </c>
      <c r="Q3951" s="493" t="n">
        <v>3480</v>
      </c>
      <c r="R3951" s="493" t="n">
        <v>6960</v>
      </c>
      <c r="S3951" s="493" t="n">
        <v>8021.9</v>
      </c>
      <c r="T3951" s="493" t="n">
        <v>5580</v>
      </c>
      <c r="U3951" s="493" t="n">
        <v>4079.4</v>
      </c>
      <c r="V3951" s="493" t="n">
        <v>6144</v>
      </c>
      <c r="W3951" s="493" t="n">
        <v>5580</v>
      </c>
      <c r="X3951" s="493" t="n">
        <v>4704</v>
      </c>
      <c r="Y3951" s="493" t="n">
        <v>4688</v>
      </c>
      <c r="Z3951" s="493" t="n">
        <v>4380</v>
      </c>
      <c r="AA3951" s="493" t="n">
        <v>3600</v>
      </c>
      <c r="AB3951" s="493" t="n">
        <v>8968</v>
      </c>
      <c r="AC3951" s="493" t="n">
        <v>3600</v>
      </c>
      <c r="AD3951" s="493" t="n">
        <v>1200</v>
      </c>
      <c r="AE3951" s="493" t="n">
        <v>4140</v>
      </c>
      <c r="AF3951" s="493" t="n">
        <v>6600</v>
      </c>
      <c r="AG3951" s="493" t="n">
        <v>3240</v>
      </c>
      <c r="AH3951" s="493" t="n">
        <v>4453.8</v>
      </c>
      <c r="AI3951" s="493" t="n">
        <v>2219.1</v>
      </c>
      <c r="AJ3951" s="493" t="n">
        <v>4266.3</v>
      </c>
      <c r="AK3951" s="493" t="n">
        <v>3240</v>
      </c>
      <c r="AL3951" s="493" t="n">
        <v>2580</v>
      </c>
      <c r="AM3951" s="493" t="n">
        <v>3597.45</v>
      </c>
      <c r="AN3951" s="493" t="n">
        <v>1920</v>
      </c>
      <c r="AO3951" s="493" t="n">
        <v>2100</v>
      </c>
      <c r="AP3951" s="493" t="n">
        <v>660</v>
      </c>
      <c r="AQ3951" s="493" t="n">
        <v>3841.8</v>
      </c>
      <c r="AR3951" s="493" t="n">
        <v>3660</v>
      </c>
      <c r="AS3951" s="493" t="n">
        <v>2340</v>
      </c>
      <c r="AT3951" s="493" t="n">
        <v>3258</v>
      </c>
      <c r="AU3951" s="493" t="n">
        <v>4199.1</v>
      </c>
      <c r="AV3951" s="493" t="n">
        <v>729.9</v>
      </c>
      <c r="AW3951" s="493" t="n">
        <v>1920.9</v>
      </c>
      <c r="AX3951" s="493" t="n">
        <v>3001.8</v>
      </c>
      <c r="AY3951" s="493" t="n">
        <v>1863.75</v>
      </c>
      <c r="AZ3951" s="493" t="n">
        <v>1924.8</v>
      </c>
      <c r="BA3951" s="493" t="n">
        <v>4149.15</v>
      </c>
      <c r="BB3951" s="493" t="n">
        <v>903.9</v>
      </c>
      <c r="BC3951" s="493" t="n">
        <v>2040</v>
      </c>
      <c r="BD3951" s="493" t="n">
        <v>3552.6</v>
      </c>
      <c r="BE3951" s="493" t="n">
        <v>1864.65</v>
      </c>
      <c r="BF3951" s="493" t="n">
        <v>1323.3</v>
      </c>
      <c r="BG3951" s="493" t="n">
        <v>5985</v>
      </c>
      <c r="BH3951" s="493" t="n">
        <v>3788.57</v>
      </c>
      <c r="BI3951" s="493" t="n">
        <v>6026.77</v>
      </c>
      <c r="BJ3951" s="493" t="n">
        <v>3753.87</v>
      </c>
      <c r="BK3951" s="493" t="n">
        <v>4175.62</v>
      </c>
      <c r="BL3951" s="493" t="n">
        <v>4157.4</v>
      </c>
      <c r="BM3951" s="493" t="n">
        <v>5773.02</v>
      </c>
      <c r="BN3951" s="493" t="n">
        <v>4060.02</v>
      </c>
      <c r="BO3951" s="493" t="n">
        <v>3482.76</v>
      </c>
      <c r="BP3951" s="493" t="n">
        <v>1825.35</v>
      </c>
      <c r="BQ3951" s="493" t="n">
        <v>3867.38</v>
      </c>
      <c r="BR3951" s="493" t="n">
        <v>3176.7</v>
      </c>
      <c r="BS3951" s="493" t="n">
        <v>812.22</v>
      </c>
      <c r="BT3951" s="493" t="n">
        <v>2274.23</v>
      </c>
      <c r="BU3951" s="493" t="n">
        <v>1630.45</v>
      </c>
      <c r="BV3951" s="493" t="n">
        <v>1512.9</v>
      </c>
      <c r="BW3951" s="493" t="n">
        <v>2489</v>
      </c>
    </row>
    <row r="3952">
      <c r="A3952" t="inlineStr">
        <is>
          <t>[C9D3] Angiotensin-II 길항제 칼슘길항제 복합제</t>
        </is>
      </c>
      <c r="B3952" t="inlineStr">
        <is>
          <t>일화</t>
        </is>
      </c>
      <c r="C3952" t="inlineStr">
        <is>
          <t>텔로디탄</t>
        </is>
      </c>
      <c r="D3952" t="inlineStr">
        <is>
          <t>일화</t>
        </is>
      </c>
      <c r="E3952" t="inlineStr">
        <is>
          <t>amlodipine besylate,  telmisartan</t>
        </is>
      </c>
      <c r="F3952" t="inlineStr">
        <is>
          <t>의원</t>
        </is>
      </c>
      <c r="G3952" t="inlineStr">
        <is>
          <t>Generic</t>
        </is>
      </c>
      <c r="H3952" s="493" t="n">
        <v>31204.99</v>
      </c>
      <c r="I3952" s="493" t="n">
        <v>24438.7</v>
      </c>
      <c r="J3952" s="493" t="n">
        <v>32720</v>
      </c>
      <c r="K3952" s="493" t="n">
        <v>35213.7</v>
      </c>
      <c r="L3952" s="493" t="n">
        <v>34352.4</v>
      </c>
      <c r="M3952" s="493" t="n">
        <v>34738.17</v>
      </c>
      <c r="N3952" s="493" t="n">
        <v>29385.1</v>
      </c>
      <c r="O3952" s="493" t="n">
        <v>30684.9</v>
      </c>
      <c r="P3952" s="493" t="n">
        <v>34834.3</v>
      </c>
      <c r="Q3952" s="493" t="n">
        <v>26245</v>
      </c>
      <c r="R3952" s="493" t="n">
        <v>44231</v>
      </c>
      <c r="S3952" s="493" t="n">
        <v>45354.75</v>
      </c>
      <c r="T3952" s="493" t="n">
        <v>54076.5</v>
      </c>
      <c r="U3952" s="493" t="n">
        <v>48547.3</v>
      </c>
      <c r="V3952" s="493" t="n">
        <v>39595.28</v>
      </c>
      <c r="W3952" s="493" t="n">
        <v>21566.8</v>
      </c>
      <c r="X3952" s="493" t="n">
        <v>22271.24</v>
      </c>
      <c r="Y3952" s="493" t="n">
        <v>26499.25</v>
      </c>
      <c r="Z3952" s="493" t="n">
        <v>33943</v>
      </c>
      <c r="AA3952" s="493" t="n">
        <v>38506.22</v>
      </c>
      <c r="AB3952" s="493" t="n">
        <v>35609.04</v>
      </c>
      <c r="AC3952" s="493" t="n">
        <v>38646.64</v>
      </c>
      <c r="AD3952" s="493" t="n">
        <v>50416.19</v>
      </c>
      <c r="AE3952" s="493" t="n">
        <v>48340.82</v>
      </c>
      <c r="AF3952" s="493" t="n">
        <v>48642.8</v>
      </c>
      <c r="AG3952" s="493" t="n">
        <v>49119.04</v>
      </c>
      <c r="AH3952" s="493" t="n">
        <v>62825.05</v>
      </c>
      <c r="AI3952" s="493" t="n">
        <v>53549.13</v>
      </c>
      <c r="AJ3952" s="493" t="n">
        <v>66183.56</v>
      </c>
      <c r="AK3952" s="493" t="n">
        <v>69196.14</v>
      </c>
      <c r="AL3952" s="493" t="n">
        <v>66546.34</v>
      </c>
      <c r="AM3952" s="493" t="n">
        <v>68814.36</v>
      </c>
      <c r="AN3952" s="493" t="n">
        <v>60718.92</v>
      </c>
      <c r="AO3952" s="493" t="n">
        <v>73598.33</v>
      </c>
      <c r="AP3952" s="493" t="n">
        <v>73545.39</v>
      </c>
      <c r="AQ3952" s="493" t="n">
        <v>62987.18</v>
      </c>
      <c r="AR3952" s="493" t="n">
        <v>63142.63</v>
      </c>
      <c r="AS3952" s="493" t="n">
        <v>53362.85</v>
      </c>
      <c r="AT3952" s="493" t="n">
        <v>59146.94</v>
      </c>
      <c r="AU3952" s="493" t="n">
        <v>54621.03</v>
      </c>
      <c r="AV3952" s="493" t="n">
        <v>63460.21</v>
      </c>
      <c r="AW3952" s="493" t="n">
        <v>54873.1</v>
      </c>
      <c r="AX3952" s="493" t="n">
        <v>50903.33</v>
      </c>
      <c r="AY3952" s="493" t="n">
        <v>49786.15</v>
      </c>
      <c r="AZ3952" s="493" t="n">
        <v>54815.5</v>
      </c>
      <c r="BA3952" s="493" t="n">
        <v>54096.04</v>
      </c>
      <c r="BB3952" s="493" t="n">
        <v>53772.45</v>
      </c>
      <c r="BC3952" s="493" t="n">
        <v>49841.37</v>
      </c>
      <c r="BD3952" s="493" t="n">
        <v>60429.63</v>
      </c>
      <c r="BE3952" s="493" t="n">
        <v>50301.1</v>
      </c>
      <c r="BF3952" s="493" t="n">
        <v>55052.69</v>
      </c>
      <c r="BG3952" s="493" t="n">
        <v>58629.82</v>
      </c>
      <c r="BH3952" s="493" t="n">
        <v>53627.04</v>
      </c>
      <c r="BI3952" s="493" t="n">
        <v>44710.09</v>
      </c>
      <c r="BJ3952" s="493" t="n">
        <v>57291.16</v>
      </c>
      <c r="BK3952" s="493" t="n">
        <v>57899.05</v>
      </c>
      <c r="BL3952" s="493" t="n">
        <v>60458.61</v>
      </c>
      <c r="BM3952" s="493" t="n">
        <v>50477</v>
      </c>
      <c r="BN3952" s="493" t="n">
        <v>44710.71</v>
      </c>
      <c r="BO3952" s="493" t="n">
        <v>44190.4</v>
      </c>
      <c r="BP3952" s="493" t="n">
        <v>45830.55</v>
      </c>
      <c r="BQ3952" s="493" t="n">
        <v>40145.85</v>
      </c>
      <c r="BR3952" s="493" t="n">
        <v>45661.22</v>
      </c>
      <c r="BS3952" s="493" t="n">
        <v>43917.26</v>
      </c>
      <c r="BT3952" s="493" t="n">
        <v>45438.23</v>
      </c>
      <c r="BU3952" s="493" t="n">
        <v>42238.16</v>
      </c>
      <c r="BV3952" s="493" t="n">
        <v>48713.25</v>
      </c>
      <c r="BW3952" s="493" t="n">
        <v>45703.42</v>
      </c>
    </row>
    <row r="3953">
      <c r="A3953" t="inlineStr">
        <is>
          <t>[C9D3] Angiotensin-II 길항제 칼슘길항제 복합제</t>
        </is>
      </c>
      <c r="B3953" t="inlineStr">
        <is>
          <t>일화</t>
        </is>
      </c>
      <c r="C3953" t="inlineStr">
        <is>
          <t>텔로디탄</t>
        </is>
      </c>
      <c r="D3953" t="inlineStr">
        <is>
          <t>일화</t>
        </is>
      </c>
      <c r="E3953" t="inlineStr">
        <is>
          <t>amlodipine besylate,  telmisartan</t>
        </is>
      </c>
      <c r="F3953" t="inlineStr">
        <is>
          <t>보건소</t>
        </is>
      </c>
      <c r="G3953" t="inlineStr">
        <is>
          <t>Generic</t>
        </is>
      </c>
      <c r="H3953" s="493" t="n">
        <v>0</v>
      </c>
      <c r="I3953" s="493" t="n">
        <v>0</v>
      </c>
      <c r="J3953" s="493" t="n">
        <v>0</v>
      </c>
      <c r="K3953" s="493" t="n">
        <v>0</v>
      </c>
      <c r="L3953" s="493" t="n">
        <v>0</v>
      </c>
      <c r="M3953" s="493" t="n">
        <v>0</v>
      </c>
      <c r="N3953" s="493" t="n">
        <v>0</v>
      </c>
      <c r="O3953" s="493" t="n">
        <v>0</v>
      </c>
      <c r="P3953" s="493" t="n">
        <v>0</v>
      </c>
      <c r="Q3953" s="493" t="n">
        <v>0</v>
      </c>
      <c r="R3953" s="493" t="n">
        <v>0</v>
      </c>
      <c r="S3953" s="493" t="n">
        <v>0</v>
      </c>
      <c r="T3953" s="493" t="n">
        <v>0</v>
      </c>
      <c r="U3953" s="493" t="n">
        <v>0</v>
      </c>
      <c r="V3953" s="493" t="n">
        <v>0</v>
      </c>
      <c r="W3953" s="493" t="n">
        <v>0</v>
      </c>
      <c r="X3953" s="493" t="n">
        <v>0</v>
      </c>
      <c r="Y3953" s="493" t="n">
        <v>0</v>
      </c>
      <c r="Z3953" s="493" t="n">
        <v>0</v>
      </c>
      <c r="AA3953" s="493" t="n">
        <v>0</v>
      </c>
      <c r="AB3953" s="493" t="n">
        <v>0</v>
      </c>
      <c r="AC3953" s="493" t="n">
        <v>0</v>
      </c>
      <c r="AD3953" s="493" t="n">
        <v>0</v>
      </c>
      <c r="AE3953" s="493" t="n">
        <v>0</v>
      </c>
      <c r="AF3953" s="493" t="n">
        <v>0</v>
      </c>
      <c r="AG3953" s="493" t="n">
        <v>0</v>
      </c>
      <c r="AH3953" s="493" t="n">
        <v>0</v>
      </c>
      <c r="AI3953" s="493" t="n">
        <v>0</v>
      </c>
      <c r="AJ3953" s="493" t="n">
        <v>0</v>
      </c>
      <c r="AK3953" s="493" t="n">
        <v>0</v>
      </c>
      <c r="AL3953" s="493" t="n">
        <v>884.4</v>
      </c>
      <c r="AM3953" s="493" t="n">
        <v>0</v>
      </c>
      <c r="AN3953" s="493" t="n">
        <v>0</v>
      </c>
      <c r="AO3953" s="493" t="n">
        <v>0</v>
      </c>
      <c r="AP3953" s="493" t="n">
        <v>0</v>
      </c>
      <c r="AQ3953" s="493" t="n">
        <v>0</v>
      </c>
      <c r="AR3953" s="493" t="n">
        <v>0</v>
      </c>
      <c r="AS3953" s="493" t="n">
        <v>0</v>
      </c>
      <c r="AT3953" s="493" t="n">
        <v>0</v>
      </c>
      <c r="AU3953" s="493" t="n">
        <v>0</v>
      </c>
      <c r="AV3953" s="493" t="n">
        <v>0</v>
      </c>
      <c r="AW3953" s="493" t="n">
        <v>0</v>
      </c>
      <c r="AX3953" s="493" t="n">
        <v>0</v>
      </c>
      <c r="AY3953" s="493" t="n">
        <v>0</v>
      </c>
      <c r="AZ3953" s="493" t="n">
        <v>15505.2</v>
      </c>
      <c r="BA3953" s="493" t="n">
        <v>0</v>
      </c>
      <c r="BB3953" s="493" t="n">
        <v>0</v>
      </c>
      <c r="BC3953" s="493" t="n">
        <v>0</v>
      </c>
      <c r="BD3953" s="493" t="n">
        <v>0</v>
      </c>
      <c r="BE3953" s="493" t="n">
        <v>0</v>
      </c>
      <c r="BF3953" s="493" t="n">
        <v>13859.1</v>
      </c>
      <c r="BG3953" s="493" t="n">
        <v>2010.6</v>
      </c>
      <c r="BH3953" s="493" t="n">
        <v>0</v>
      </c>
      <c r="BI3953" s="493" t="n">
        <v>2415.6</v>
      </c>
      <c r="BJ3953" s="493" t="n">
        <v>0</v>
      </c>
      <c r="BK3953" s="493" t="n">
        <v>0</v>
      </c>
      <c r="BL3953" s="493" t="n">
        <v>9874.799999999999</v>
      </c>
      <c r="BM3953" s="493" t="n">
        <v>0</v>
      </c>
      <c r="BN3953" s="493" t="n">
        <v>0</v>
      </c>
      <c r="BO3953" s="493" t="n">
        <v>531</v>
      </c>
      <c r="BP3953" s="493" t="n">
        <v>0</v>
      </c>
      <c r="BQ3953" s="493" t="n">
        <v>1742.4</v>
      </c>
      <c r="BR3953" s="493" t="n">
        <v>13629.6</v>
      </c>
      <c r="BS3953" s="493" t="n">
        <v>208.2</v>
      </c>
      <c r="BT3953" s="493" t="n">
        <v>234</v>
      </c>
      <c r="BU3953" s="493" t="n">
        <v>0</v>
      </c>
      <c r="BV3953" s="493" t="n">
        <v>0</v>
      </c>
      <c r="BW3953" s="493" t="n">
        <v>25.32</v>
      </c>
    </row>
    <row r="3954">
      <c r="A3954" t="inlineStr">
        <is>
          <t>[C9D3] Angiotensin-II 길항제 칼슘길항제 복합제</t>
        </is>
      </c>
      <c r="B3954" t="inlineStr">
        <is>
          <t>일화</t>
        </is>
      </c>
      <c r="C3954" t="inlineStr">
        <is>
          <t>텔로디탄</t>
        </is>
      </c>
      <c r="D3954" t="inlineStr">
        <is>
          <t>일화</t>
        </is>
      </c>
      <c r="E3954" t="inlineStr">
        <is>
          <t>amlodipine besylate,  telmisartan</t>
        </is>
      </c>
      <c r="F3954" t="inlineStr">
        <is>
          <t>기타(치과의원, 치과병원 등)</t>
        </is>
      </c>
      <c r="G3954" t="inlineStr">
        <is>
          <t>Generic</t>
        </is>
      </c>
      <c r="H3954" s="493" t="n">
        <v>0</v>
      </c>
      <c r="I3954" s="493" t="n">
        <v>0</v>
      </c>
      <c r="J3954" s="493" t="n">
        <v>0</v>
      </c>
      <c r="K3954" s="493" t="n">
        <v>0</v>
      </c>
      <c r="L3954" s="493" t="n">
        <v>0</v>
      </c>
      <c r="M3954" s="493" t="n">
        <v>0</v>
      </c>
      <c r="N3954" s="493" t="n">
        <v>0</v>
      </c>
      <c r="O3954" s="493" t="n">
        <v>0</v>
      </c>
      <c r="P3954" s="493" t="n">
        <v>0</v>
      </c>
      <c r="Q3954" s="493" t="n">
        <v>0</v>
      </c>
      <c r="R3954" s="493" t="n">
        <v>0</v>
      </c>
      <c r="S3954" s="493" t="n">
        <v>0</v>
      </c>
      <c r="T3954" s="493" t="n">
        <v>0</v>
      </c>
      <c r="U3954" s="493" t="n">
        <v>0</v>
      </c>
      <c r="V3954" s="493" t="n">
        <v>0</v>
      </c>
      <c r="W3954" s="493" t="n">
        <v>0</v>
      </c>
      <c r="X3954" s="493" t="n">
        <v>0</v>
      </c>
      <c r="Y3954" s="493" t="n">
        <v>0</v>
      </c>
      <c r="Z3954" s="493" t="n">
        <v>0</v>
      </c>
      <c r="AA3954" s="493" t="n">
        <v>0</v>
      </c>
      <c r="AB3954" s="493" t="n">
        <v>0</v>
      </c>
      <c r="AC3954" s="493" t="n">
        <v>0</v>
      </c>
      <c r="AD3954" s="493" t="n">
        <v>0</v>
      </c>
      <c r="AE3954" s="493" t="n">
        <v>0</v>
      </c>
      <c r="AF3954" s="493" t="n">
        <v>0</v>
      </c>
      <c r="AG3954" s="493" t="n">
        <v>0</v>
      </c>
      <c r="AH3954" s="493" t="n">
        <v>0</v>
      </c>
      <c r="AI3954" s="493" t="n">
        <v>0</v>
      </c>
      <c r="AJ3954" s="493" t="n">
        <v>0</v>
      </c>
      <c r="AK3954" s="493" t="n">
        <v>0</v>
      </c>
      <c r="AL3954" s="493" t="n">
        <v>0</v>
      </c>
      <c r="AM3954" s="493" t="n">
        <v>0</v>
      </c>
      <c r="AN3954" s="493" t="n">
        <v>0</v>
      </c>
      <c r="AO3954" s="493" t="n">
        <v>0</v>
      </c>
      <c r="AP3954" s="493" t="n">
        <v>0</v>
      </c>
      <c r="AQ3954" s="493" t="n">
        <v>0</v>
      </c>
      <c r="AR3954" s="493" t="n">
        <v>0</v>
      </c>
      <c r="AS3954" s="493" t="n">
        <v>0</v>
      </c>
      <c r="AT3954" s="493" t="n">
        <v>0</v>
      </c>
      <c r="AU3954" s="493" t="n">
        <v>0</v>
      </c>
      <c r="AV3954" s="493" t="n">
        <v>0</v>
      </c>
      <c r="AW3954" s="493" t="n">
        <v>0</v>
      </c>
      <c r="AX3954" s="493" t="n">
        <v>0</v>
      </c>
      <c r="AY3954" s="493" t="n">
        <v>0</v>
      </c>
      <c r="AZ3954" s="493" t="n">
        <v>0</v>
      </c>
      <c r="BA3954" s="493" t="n">
        <v>0</v>
      </c>
      <c r="BB3954" s="493" t="n">
        <v>0</v>
      </c>
      <c r="BC3954" s="493" t="n">
        <v>0</v>
      </c>
      <c r="BD3954" s="493" t="n">
        <v>0</v>
      </c>
      <c r="BE3954" s="493" t="n">
        <v>0</v>
      </c>
      <c r="BF3954" s="493" t="n">
        <v>0</v>
      </c>
      <c r="BG3954" s="493" t="n">
        <v>0</v>
      </c>
      <c r="BH3954" s="493" t="n">
        <v>0</v>
      </c>
      <c r="BI3954" s="493" t="n">
        <v>0</v>
      </c>
      <c r="BJ3954" s="493" t="n">
        <v>0</v>
      </c>
      <c r="BK3954" s="493" t="n">
        <v>0</v>
      </c>
      <c r="BL3954" s="493" t="n">
        <v>0</v>
      </c>
      <c r="BM3954" s="493" t="n">
        <v>0</v>
      </c>
      <c r="BN3954" s="493" t="n">
        <v>0</v>
      </c>
      <c r="BO3954" s="493" t="n">
        <v>0</v>
      </c>
      <c r="BP3954" s="493" t="n">
        <v>299.7</v>
      </c>
      <c r="BQ3954" s="493" t="n">
        <v>0</v>
      </c>
      <c r="BR3954" s="493" t="n">
        <v>290.4</v>
      </c>
      <c r="BS3954" s="493" t="n">
        <v>0</v>
      </c>
      <c r="BT3954" s="493" t="n">
        <v>0</v>
      </c>
      <c r="BU3954" s="493" t="n">
        <v>0</v>
      </c>
      <c r="BV3954" s="493" t="n">
        <v>0</v>
      </c>
      <c r="BW3954" s="493" t="n">
        <v>0</v>
      </c>
    </row>
    <row r="3955">
      <c r="A3955" t="inlineStr">
        <is>
          <t>[C9D3] Angiotensin-II 길항제 칼슘길항제 복합제</t>
        </is>
      </c>
      <c r="B3955" t="inlineStr">
        <is>
          <t>정우신약</t>
        </is>
      </c>
      <c r="C3955" t="inlineStr">
        <is>
          <t>트윈케라</t>
        </is>
      </c>
      <c r="D3955" t="inlineStr">
        <is>
          <t>정우신약</t>
        </is>
      </c>
      <c r="E3955" t="inlineStr">
        <is>
          <t>amlodipine besylate,  telmisartan</t>
        </is>
      </c>
      <c r="F3955" t="inlineStr">
        <is>
          <t>종합병원</t>
        </is>
      </c>
      <c r="G3955" t="inlineStr">
        <is>
          <t>Generic</t>
        </is>
      </c>
      <c r="H3955" s="493" t="n">
        <v>0</v>
      </c>
      <c r="I3955" s="493" t="n">
        <v>0</v>
      </c>
      <c r="J3955" s="493" t="n">
        <v>0</v>
      </c>
      <c r="K3955" s="493" t="n">
        <v>0</v>
      </c>
      <c r="L3955" s="493" t="n">
        <v>0</v>
      </c>
      <c r="M3955" s="493" t="n">
        <v>0</v>
      </c>
      <c r="N3955" s="493" t="n">
        <v>0</v>
      </c>
      <c r="O3955" s="493" t="n">
        <v>0</v>
      </c>
      <c r="P3955" s="493" t="n">
        <v>0</v>
      </c>
      <c r="Q3955" s="493" t="n">
        <v>0</v>
      </c>
      <c r="R3955" s="493" t="n">
        <v>0</v>
      </c>
      <c r="S3955" s="493" t="n">
        <v>0</v>
      </c>
      <c r="T3955" s="493" t="n">
        <v>0</v>
      </c>
      <c r="U3955" s="493" t="n">
        <v>0</v>
      </c>
      <c r="V3955" s="493" t="n">
        <v>0</v>
      </c>
      <c r="W3955" s="493" t="n">
        <v>0</v>
      </c>
      <c r="X3955" s="493" t="n">
        <v>0</v>
      </c>
      <c r="Y3955" s="493" t="n">
        <v>0</v>
      </c>
      <c r="Z3955" s="493" t="n">
        <v>0</v>
      </c>
      <c r="AA3955" s="493" t="n">
        <v>0</v>
      </c>
      <c r="AB3955" s="493" t="n">
        <v>0</v>
      </c>
      <c r="AC3955" s="493" t="n">
        <v>0</v>
      </c>
      <c r="AD3955" s="493" t="n">
        <v>0</v>
      </c>
      <c r="AE3955" s="493" t="n">
        <v>0</v>
      </c>
      <c r="AF3955" s="493" t="n">
        <v>0</v>
      </c>
      <c r="AG3955" s="493" t="n">
        <v>0</v>
      </c>
      <c r="AH3955" s="493" t="n">
        <v>0</v>
      </c>
      <c r="AI3955" s="493" t="n">
        <v>0</v>
      </c>
      <c r="AJ3955" s="493" t="n">
        <v>0</v>
      </c>
      <c r="AK3955" s="493" t="n">
        <v>0</v>
      </c>
      <c r="AL3955" s="493" t="n">
        <v>0</v>
      </c>
      <c r="AM3955" s="493" t="n">
        <v>0</v>
      </c>
      <c r="AN3955" s="493" t="n">
        <v>0</v>
      </c>
      <c r="AO3955" s="493" t="n">
        <v>0</v>
      </c>
      <c r="AP3955" s="493" t="n">
        <v>0</v>
      </c>
      <c r="AQ3955" s="493" t="n">
        <v>0</v>
      </c>
      <c r="AR3955" s="493" t="n">
        <v>0</v>
      </c>
      <c r="AS3955" s="493" t="n">
        <v>0</v>
      </c>
      <c r="AT3955" s="493" t="n">
        <v>0</v>
      </c>
      <c r="AU3955" s="493" t="n">
        <v>0</v>
      </c>
      <c r="AV3955" s="493" t="n">
        <v>0</v>
      </c>
      <c r="AW3955" s="493" t="n">
        <v>0</v>
      </c>
      <c r="AX3955" s="493" t="n">
        <v>0</v>
      </c>
      <c r="AY3955" s="493" t="n">
        <v>0</v>
      </c>
      <c r="AZ3955" s="493" t="n">
        <v>0</v>
      </c>
      <c r="BA3955" s="493" t="n">
        <v>0</v>
      </c>
      <c r="BB3955" s="493" t="n">
        <v>0</v>
      </c>
      <c r="BC3955" s="493" t="n">
        <v>0</v>
      </c>
      <c r="BD3955" s="493" t="n">
        <v>0</v>
      </c>
      <c r="BE3955" s="493" t="n">
        <v>0</v>
      </c>
      <c r="BF3955" s="493" t="n">
        <v>0</v>
      </c>
      <c r="BG3955" s="493" t="n">
        <v>0</v>
      </c>
      <c r="BH3955" s="493" t="n">
        <v>0</v>
      </c>
      <c r="BI3955" s="493" t="n">
        <v>0</v>
      </c>
      <c r="BJ3955" s="493" t="n">
        <v>0</v>
      </c>
      <c r="BK3955" s="493" t="n">
        <v>0</v>
      </c>
      <c r="BL3955" s="493" t="n">
        <v>0</v>
      </c>
      <c r="BM3955" s="493" t="n">
        <v>0</v>
      </c>
      <c r="BN3955" s="493" t="n">
        <v>0</v>
      </c>
      <c r="BO3955" s="493" t="n">
        <v>0</v>
      </c>
      <c r="BP3955" s="493" t="n">
        <v>0</v>
      </c>
      <c r="BQ3955" s="493" t="n">
        <v>0</v>
      </c>
      <c r="BR3955" s="493" t="n">
        <v>1899.8</v>
      </c>
      <c r="BS3955" s="493" t="n">
        <v>456.12</v>
      </c>
      <c r="BT3955" s="493" t="n">
        <v>235.2</v>
      </c>
      <c r="BU3955" s="493" t="n">
        <v>2631.3</v>
      </c>
      <c r="BV3955" s="493" t="n">
        <v>798.78</v>
      </c>
      <c r="BW3955" s="493" t="n">
        <v>1365.3</v>
      </c>
    </row>
    <row r="3956">
      <c r="A3956" t="inlineStr">
        <is>
          <t>[C9D3] Angiotensin-II 길항제 칼슘길항제 복합제</t>
        </is>
      </c>
      <c r="B3956" t="inlineStr">
        <is>
          <t>정우신약</t>
        </is>
      </c>
      <c r="C3956" t="inlineStr">
        <is>
          <t>트윈케라</t>
        </is>
      </c>
      <c r="D3956" t="inlineStr">
        <is>
          <t>정우신약</t>
        </is>
      </c>
      <c r="E3956" t="inlineStr">
        <is>
          <t>amlodipine besylate,  telmisartan</t>
        </is>
      </c>
      <c r="F3956" t="inlineStr">
        <is>
          <t>병원</t>
        </is>
      </c>
      <c r="G3956" t="inlineStr">
        <is>
          <t>Generic</t>
        </is>
      </c>
      <c r="H3956" s="493" t="n">
        <v>0</v>
      </c>
      <c r="I3956" s="493" t="n">
        <v>0</v>
      </c>
      <c r="J3956" s="493" t="n">
        <v>0</v>
      </c>
      <c r="K3956" s="493" t="n">
        <v>0</v>
      </c>
      <c r="L3956" s="493" t="n">
        <v>0</v>
      </c>
      <c r="M3956" s="493" t="n">
        <v>0</v>
      </c>
      <c r="N3956" s="493" t="n">
        <v>0</v>
      </c>
      <c r="O3956" s="493" t="n">
        <v>0</v>
      </c>
      <c r="P3956" s="493" t="n">
        <v>0</v>
      </c>
      <c r="Q3956" s="493" t="n">
        <v>0</v>
      </c>
      <c r="R3956" s="493" t="n">
        <v>0</v>
      </c>
      <c r="S3956" s="493" t="n">
        <v>0</v>
      </c>
      <c r="T3956" s="493" t="n">
        <v>0</v>
      </c>
      <c r="U3956" s="493" t="n">
        <v>0</v>
      </c>
      <c r="V3956" s="493" t="n">
        <v>0</v>
      </c>
      <c r="W3956" s="493" t="n">
        <v>0</v>
      </c>
      <c r="X3956" s="493" t="n">
        <v>0</v>
      </c>
      <c r="Y3956" s="493" t="n">
        <v>0</v>
      </c>
      <c r="Z3956" s="493" t="n">
        <v>0</v>
      </c>
      <c r="AA3956" s="493" t="n">
        <v>0</v>
      </c>
      <c r="AB3956" s="493" t="n">
        <v>0</v>
      </c>
      <c r="AC3956" s="493" t="n">
        <v>0</v>
      </c>
      <c r="AD3956" s="493" t="n">
        <v>0</v>
      </c>
      <c r="AE3956" s="493" t="n">
        <v>0</v>
      </c>
      <c r="AF3956" s="493" t="n">
        <v>0</v>
      </c>
      <c r="AG3956" s="493" t="n">
        <v>0</v>
      </c>
      <c r="AH3956" s="493" t="n">
        <v>0</v>
      </c>
      <c r="AI3956" s="493" t="n">
        <v>0</v>
      </c>
      <c r="AJ3956" s="493" t="n">
        <v>98.09999999999999</v>
      </c>
      <c r="AK3956" s="493" t="n">
        <v>0</v>
      </c>
      <c r="AL3956" s="493" t="n">
        <v>0</v>
      </c>
      <c r="AM3956" s="493" t="n">
        <v>0</v>
      </c>
      <c r="AN3956" s="493" t="n">
        <v>0</v>
      </c>
      <c r="AO3956" s="493" t="n">
        <v>147.4</v>
      </c>
      <c r="AP3956" s="493" t="n">
        <v>5879.52</v>
      </c>
      <c r="AQ3956" s="493" t="n">
        <v>5670.58</v>
      </c>
      <c r="AR3956" s="493" t="n">
        <v>8473.389999999999</v>
      </c>
      <c r="AS3956" s="493" t="n">
        <v>8085.5</v>
      </c>
      <c r="AT3956" s="493" t="n">
        <v>8192</v>
      </c>
      <c r="AU3956" s="493" t="n">
        <v>11301.06</v>
      </c>
      <c r="AV3956" s="493" t="n">
        <v>8999.16</v>
      </c>
      <c r="AW3956" s="493" t="n">
        <v>298.2</v>
      </c>
      <c r="AX3956" s="493" t="n">
        <v>387</v>
      </c>
      <c r="AY3956" s="493" t="n">
        <v>149.7</v>
      </c>
      <c r="AZ3956" s="493" t="n">
        <v>43.2</v>
      </c>
      <c r="BA3956" s="493" t="n">
        <v>0</v>
      </c>
      <c r="BB3956" s="493" t="n">
        <v>0</v>
      </c>
      <c r="BC3956" s="493" t="n">
        <v>482.4</v>
      </c>
      <c r="BD3956" s="493" t="n">
        <v>0</v>
      </c>
      <c r="BE3956" s="493" t="n">
        <v>0</v>
      </c>
      <c r="BF3956" s="493" t="n">
        <v>0</v>
      </c>
      <c r="BG3956" s="493" t="n">
        <v>0</v>
      </c>
      <c r="BH3956" s="493" t="n">
        <v>0</v>
      </c>
      <c r="BI3956" s="493" t="n">
        <v>0</v>
      </c>
      <c r="BJ3956" s="493" t="n">
        <v>0</v>
      </c>
      <c r="BK3956" s="493" t="n">
        <v>0</v>
      </c>
      <c r="BL3956" s="493" t="n">
        <v>369.28</v>
      </c>
      <c r="BM3956" s="493" t="n">
        <v>0</v>
      </c>
      <c r="BN3956" s="493" t="n">
        <v>687.5599999999999</v>
      </c>
      <c r="BO3956" s="493" t="n">
        <v>145.16</v>
      </c>
      <c r="BP3956" s="493" t="n">
        <v>86.23999999999999</v>
      </c>
      <c r="BQ3956" s="493" t="n">
        <v>529.7</v>
      </c>
      <c r="BR3956" s="493" t="n">
        <v>82.04000000000001</v>
      </c>
      <c r="BS3956" s="493" t="n">
        <v>203</v>
      </c>
      <c r="BT3956" s="493" t="n">
        <v>311.36</v>
      </c>
      <c r="BU3956" s="493" t="n">
        <v>80.92</v>
      </c>
      <c r="BV3956" s="493" t="n">
        <v>197.4</v>
      </c>
      <c r="BW3956" s="493" t="n">
        <v>81.76000000000001</v>
      </c>
    </row>
    <row r="3957">
      <c r="A3957" t="inlineStr">
        <is>
          <t>[C9D3] Angiotensin-II 길항제 칼슘길항제 복합제</t>
        </is>
      </c>
      <c r="B3957" t="inlineStr">
        <is>
          <t>정우신약</t>
        </is>
      </c>
      <c r="C3957" t="inlineStr">
        <is>
          <t>트윈케라</t>
        </is>
      </c>
      <c r="D3957" t="inlineStr">
        <is>
          <t>정우신약</t>
        </is>
      </c>
      <c r="E3957" t="inlineStr">
        <is>
          <t>amlodipine besylate,  telmisartan</t>
        </is>
      </c>
      <c r="F3957" t="inlineStr">
        <is>
          <t>의원</t>
        </is>
      </c>
      <c r="G3957" t="inlineStr">
        <is>
          <t>Generic</t>
        </is>
      </c>
      <c r="H3957" s="493" t="n">
        <v>0</v>
      </c>
      <c r="I3957" s="493" t="n">
        <v>0</v>
      </c>
      <c r="J3957" s="493" t="n">
        <v>0</v>
      </c>
      <c r="K3957" s="493" t="n">
        <v>0</v>
      </c>
      <c r="L3957" s="493" t="n">
        <v>0</v>
      </c>
      <c r="M3957" s="493" t="n">
        <v>0</v>
      </c>
      <c r="N3957" s="493" t="n">
        <v>0</v>
      </c>
      <c r="O3957" s="493" t="n">
        <v>0</v>
      </c>
      <c r="P3957" s="493" t="n">
        <v>0</v>
      </c>
      <c r="Q3957" s="493" t="n">
        <v>0</v>
      </c>
      <c r="R3957" s="493" t="n">
        <v>0</v>
      </c>
      <c r="S3957" s="493" t="n">
        <v>0</v>
      </c>
      <c r="T3957" s="493" t="n">
        <v>0</v>
      </c>
      <c r="U3957" s="493" t="n">
        <v>0</v>
      </c>
      <c r="V3957" s="493" t="n">
        <v>0</v>
      </c>
      <c r="W3957" s="493" t="n">
        <v>0</v>
      </c>
      <c r="X3957" s="493" t="n">
        <v>0</v>
      </c>
      <c r="Y3957" s="493" t="n">
        <v>0</v>
      </c>
      <c r="Z3957" s="493" t="n">
        <v>0</v>
      </c>
      <c r="AA3957" s="493" t="n">
        <v>1948</v>
      </c>
      <c r="AB3957" s="493" t="n">
        <v>9823.5</v>
      </c>
      <c r="AC3957" s="493" t="n">
        <v>13539.6</v>
      </c>
      <c r="AD3957" s="493" t="n">
        <v>16563.9</v>
      </c>
      <c r="AE3957" s="493" t="n">
        <v>23851.6</v>
      </c>
      <c r="AF3957" s="493" t="n">
        <v>17367.4</v>
      </c>
      <c r="AG3957" s="493" t="n">
        <v>8272.4</v>
      </c>
      <c r="AH3957" s="493" t="n">
        <v>6960.3</v>
      </c>
      <c r="AI3957" s="493" t="n">
        <v>2640</v>
      </c>
      <c r="AJ3957" s="493" t="n">
        <v>2880</v>
      </c>
      <c r="AK3957" s="493" t="n">
        <v>0</v>
      </c>
      <c r="AL3957" s="493" t="n">
        <v>0</v>
      </c>
      <c r="AM3957" s="493" t="n">
        <v>0</v>
      </c>
      <c r="AN3957" s="493" t="n">
        <v>2580</v>
      </c>
      <c r="AO3957" s="493" t="n">
        <v>2423.33</v>
      </c>
      <c r="AP3957" s="493" t="n">
        <v>6575.7</v>
      </c>
      <c r="AQ3957" s="493" t="n">
        <v>8788.6</v>
      </c>
      <c r="AR3957" s="493" t="n">
        <v>19225.86</v>
      </c>
      <c r="AS3957" s="493" t="n">
        <v>20842.7</v>
      </c>
      <c r="AT3957" s="493" t="n">
        <v>21800.56</v>
      </c>
      <c r="AU3957" s="493" t="n">
        <v>14129.12</v>
      </c>
      <c r="AV3957" s="493" t="n">
        <v>22879.69</v>
      </c>
      <c r="AW3957" s="493" t="n">
        <v>20197.74</v>
      </c>
      <c r="AX3957" s="493" t="n">
        <v>26742.92</v>
      </c>
      <c r="AY3957" s="493" t="n">
        <v>13596.72</v>
      </c>
      <c r="AZ3957" s="493" t="n">
        <v>1688.55</v>
      </c>
      <c r="BA3957" s="493" t="n">
        <v>0</v>
      </c>
      <c r="BB3957" s="493" t="n">
        <v>0</v>
      </c>
      <c r="BC3957" s="493" t="n">
        <v>1339.5</v>
      </c>
      <c r="BD3957" s="493" t="n">
        <v>0</v>
      </c>
      <c r="BE3957" s="493" t="n">
        <v>0</v>
      </c>
      <c r="BF3957" s="493" t="n">
        <v>0</v>
      </c>
      <c r="BG3957" s="493" t="n">
        <v>0</v>
      </c>
      <c r="BH3957" s="493" t="n">
        <v>0</v>
      </c>
      <c r="BI3957" s="493" t="n">
        <v>3964.65</v>
      </c>
      <c r="BJ3957" s="493" t="n">
        <v>5971.15</v>
      </c>
      <c r="BK3957" s="493" t="n">
        <v>4936.98</v>
      </c>
      <c r="BL3957" s="493" t="n">
        <v>7084.93</v>
      </c>
      <c r="BM3957" s="493" t="n">
        <v>5691.8</v>
      </c>
      <c r="BN3957" s="493" t="n">
        <v>13456.35</v>
      </c>
      <c r="BO3957" s="493" t="n">
        <v>20498.88</v>
      </c>
      <c r="BP3957" s="493" t="n">
        <v>20553.75</v>
      </c>
      <c r="BQ3957" s="493" t="n">
        <v>12595.27</v>
      </c>
      <c r="BR3957" s="493" t="n">
        <v>23500.18</v>
      </c>
      <c r="BS3957" s="493" t="n">
        <v>21256.1</v>
      </c>
      <c r="BT3957" s="493" t="n">
        <v>24141.8</v>
      </c>
      <c r="BU3957" s="493" t="n">
        <v>20282</v>
      </c>
      <c r="BV3957" s="493" t="n">
        <v>17990.6</v>
      </c>
      <c r="BW3957" s="493" t="n">
        <v>20524.2</v>
      </c>
    </row>
    <row r="3958">
      <c r="A3958" t="inlineStr">
        <is>
          <t>[C9D3] Angiotensin-II 길항제 칼슘길항제 복합제</t>
        </is>
      </c>
      <c r="B3958" t="inlineStr">
        <is>
          <t>정우신약</t>
        </is>
      </c>
      <c r="C3958" t="inlineStr">
        <is>
          <t>트윈케라</t>
        </is>
      </c>
      <c r="D3958" t="inlineStr">
        <is>
          <t>정우신약</t>
        </is>
      </c>
      <c r="E3958" t="inlineStr">
        <is>
          <t>amlodipine besylate,  telmisartan</t>
        </is>
      </c>
      <c r="F3958" t="inlineStr">
        <is>
          <t>보건소</t>
        </is>
      </c>
      <c r="G3958" t="inlineStr">
        <is>
          <t>Generic</t>
        </is>
      </c>
      <c r="H3958" s="493" t="n">
        <v>0</v>
      </c>
      <c r="I3958" s="493" t="n">
        <v>0</v>
      </c>
      <c r="J3958" s="493" t="n">
        <v>0</v>
      </c>
      <c r="K3958" s="493" t="n">
        <v>0</v>
      </c>
      <c r="L3958" s="493" t="n">
        <v>0</v>
      </c>
      <c r="M3958" s="493" t="n">
        <v>0</v>
      </c>
      <c r="N3958" s="493" t="n">
        <v>0</v>
      </c>
      <c r="O3958" s="493" t="n">
        <v>0</v>
      </c>
      <c r="P3958" s="493" t="n">
        <v>0</v>
      </c>
      <c r="Q3958" s="493" t="n">
        <v>0</v>
      </c>
      <c r="R3958" s="493" t="n">
        <v>0</v>
      </c>
      <c r="S3958" s="493" t="n">
        <v>0</v>
      </c>
      <c r="T3958" s="493" t="n">
        <v>0</v>
      </c>
      <c r="U3958" s="493" t="n">
        <v>0</v>
      </c>
      <c r="V3958" s="493" t="n">
        <v>0</v>
      </c>
      <c r="W3958" s="493" t="n">
        <v>0</v>
      </c>
      <c r="X3958" s="493" t="n">
        <v>0</v>
      </c>
      <c r="Y3958" s="493" t="n">
        <v>0</v>
      </c>
      <c r="Z3958" s="493" t="n">
        <v>0</v>
      </c>
      <c r="AA3958" s="493" t="n">
        <v>0</v>
      </c>
      <c r="AB3958" s="493" t="n">
        <v>0</v>
      </c>
      <c r="AC3958" s="493" t="n">
        <v>0</v>
      </c>
      <c r="AD3958" s="493" t="n">
        <v>0</v>
      </c>
      <c r="AE3958" s="493" t="n">
        <v>0</v>
      </c>
      <c r="AF3958" s="493" t="n">
        <v>0</v>
      </c>
      <c r="AG3958" s="493" t="n">
        <v>0</v>
      </c>
      <c r="AH3958" s="493" t="n">
        <v>0</v>
      </c>
      <c r="AI3958" s="493" t="n">
        <v>0</v>
      </c>
      <c r="AJ3958" s="493" t="n">
        <v>0</v>
      </c>
      <c r="AK3958" s="493" t="n">
        <v>0</v>
      </c>
      <c r="AL3958" s="493" t="n">
        <v>0</v>
      </c>
      <c r="AM3958" s="493" t="n">
        <v>0</v>
      </c>
      <c r="AN3958" s="493" t="n">
        <v>0</v>
      </c>
      <c r="AO3958" s="493" t="n">
        <v>0</v>
      </c>
      <c r="AP3958" s="493" t="n">
        <v>0</v>
      </c>
      <c r="AQ3958" s="493" t="n">
        <v>0</v>
      </c>
      <c r="AR3958" s="493" t="n">
        <v>33</v>
      </c>
      <c r="AS3958" s="493" t="n">
        <v>0</v>
      </c>
      <c r="AT3958" s="493" t="n">
        <v>0</v>
      </c>
      <c r="AU3958" s="493" t="n">
        <v>0</v>
      </c>
      <c r="AV3958" s="493" t="n">
        <v>0</v>
      </c>
      <c r="AW3958" s="493" t="n">
        <v>0</v>
      </c>
      <c r="AX3958" s="493" t="n">
        <v>0</v>
      </c>
      <c r="AY3958" s="493" t="n">
        <v>65.40000000000001</v>
      </c>
      <c r="AZ3958" s="493" t="n">
        <v>0</v>
      </c>
      <c r="BA3958" s="493" t="n">
        <v>0</v>
      </c>
      <c r="BB3958" s="493" t="n">
        <v>0</v>
      </c>
      <c r="BC3958" s="493" t="n">
        <v>94.5</v>
      </c>
      <c r="BD3958" s="493" t="n">
        <v>0</v>
      </c>
      <c r="BE3958" s="493" t="n">
        <v>0</v>
      </c>
      <c r="BF3958" s="493" t="n">
        <v>0</v>
      </c>
      <c r="BG3958" s="493" t="n">
        <v>0</v>
      </c>
      <c r="BH3958" s="493" t="n">
        <v>0</v>
      </c>
      <c r="BI3958" s="493" t="n">
        <v>0</v>
      </c>
      <c r="BJ3958" s="493" t="n">
        <v>0</v>
      </c>
      <c r="BK3958" s="493" t="n">
        <v>0</v>
      </c>
      <c r="BL3958" s="493" t="n">
        <v>0</v>
      </c>
      <c r="BM3958" s="493" t="n">
        <v>0</v>
      </c>
      <c r="BN3958" s="493" t="n">
        <v>0</v>
      </c>
      <c r="BO3958" s="493" t="n">
        <v>0</v>
      </c>
      <c r="BP3958" s="493" t="n">
        <v>0</v>
      </c>
      <c r="BQ3958" s="493" t="n">
        <v>0</v>
      </c>
      <c r="BR3958" s="493" t="n">
        <v>0</v>
      </c>
      <c r="BS3958" s="493" t="n">
        <v>0</v>
      </c>
      <c r="BT3958" s="493" t="n">
        <v>0</v>
      </c>
      <c r="BU3958" s="493" t="n">
        <v>0</v>
      </c>
      <c r="BV3958" s="493" t="n">
        <v>0</v>
      </c>
      <c r="BW3958" s="493" t="n">
        <v>0</v>
      </c>
    </row>
    <row r="3959">
      <c r="A3959" t="inlineStr">
        <is>
          <t>[C9D3] Angiotensin-II 길항제 칼슘길항제 복합제</t>
        </is>
      </c>
      <c r="B3959" t="inlineStr">
        <is>
          <t>제뉴원사이언스</t>
        </is>
      </c>
      <c r="C3959" t="inlineStr">
        <is>
          <t>로메탄</t>
        </is>
      </c>
      <c r="D3959" t="inlineStr">
        <is>
          <t>제뉴원사이언스</t>
        </is>
      </c>
      <c r="E3959" t="inlineStr">
        <is>
          <t>amlodipine besylate,  olmesartan medoxomil</t>
        </is>
      </c>
      <c r="F3959" t="inlineStr">
        <is>
          <t>상급종합병원</t>
        </is>
      </c>
      <c r="G3959" t="inlineStr">
        <is>
          <t>Generic</t>
        </is>
      </c>
      <c r="H3959" s="493" t="n">
        <v>0</v>
      </c>
      <c r="I3959" s="493" t="n">
        <v>0</v>
      </c>
      <c r="J3959" s="493" t="n">
        <v>0</v>
      </c>
      <c r="K3959" s="493" t="n">
        <v>0</v>
      </c>
      <c r="L3959" s="493" t="n">
        <v>0</v>
      </c>
      <c r="M3959" s="493" t="n">
        <v>0</v>
      </c>
      <c r="N3959" s="493" t="n">
        <v>0</v>
      </c>
      <c r="O3959" s="493" t="n">
        <v>0</v>
      </c>
      <c r="P3959" s="493" t="n">
        <v>0</v>
      </c>
      <c r="Q3959" s="493" t="n">
        <v>0</v>
      </c>
      <c r="R3959" s="493" t="n">
        <v>0</v>
      </c>
      <c r="S3959" s="493" t="n">
        <v>0</v>
      </c>
      <c r="T3959" s="493" t="n">
        <v>0</v>
      </c>
      <c r="U3959" s="493" t="n">
        <v>0</v>
      </c>
      <c r="V3959" s="493" t="n">
        <v>0</v>
      </c>
      <c r="W3959" s="493" t="n">
        <v>0</v>
      </c>
      <c r="X3959" s="493" t="n">
        <v>0</v>
      </c>
      <c r="Y3959" s="493" t="n">
        <v>0</v>
      </c>
      <c r="Z3959" s="493" t="n">
        <v>0</v>
      </c>
      <c r="AA3959" s="493" t="n">
        <v>0</v>
      </c>
      <c r="AB3959" s="493" t="n">
        <v>0</v>
      </c>
      <c r="AC3959" s="493" t="n">
        <v>0</v>
      </c>
      <c r="AD3959" s="493" t="n">
        <v>0</v>
      </c>
      <c r="AE3959" s="493" t="n">
        <v>0</v>
      </c>
      <c r="AF3959" s="493" t="n">
        <v>0</v>
      </c>
      <c r="AG3959" s="493" t="n">
        <v>0</v>
      </c>
      <c r="AH3959" s="493" t="n">
        <v>0</v>
      </c>
      <c r="AI3959" s="493" t="n">
        <v>0</v>
      </c>
      <c r="AJ3959" s="493" t="n">
        <v>0</v>
      </c>
      <c r="AK3959" s="493" t="n">
        <v>0</v>
      </c>
      <c r="AL3959" s="493" t="n">
        <v>0</v>
      </c>
      <c r="AM3959" s="493" t="n">
        <v>0</v>
      </c>
      <c r="AN3959" s="493" t="n">
        <v>0</v>
      </c>
      <c r="AO3959" s="493" t="n">
        <v>0</v>
      </c>
      <c r="AP3959" s="493" t="n">
        <v>0</v>
      </c>
      <c r="AQ3959" s="493" t="n">
        <v>0</v>
      </c>
      <c r="AR3959" s="493" t="n">
        <v>0</v>
      </c>
      <c r="AS3959" s="493" t="n">
        <v>0</v>
      </c>
      <c r="AT3959" s="493" t="n">
        <v>0</v>
      </c>
      <c r="AU3959" s="493" t="n">
        <v>0</v>
      </c>
      <c r="AV3959" s="493" t="n">
        <v>0</v>
      </c>
      <c r="AW3959" s="493" t="n">
        <v>0</v>
      </c>
      <c r="AX3959" s="493" t="n">
        <v>0</v>
      </c>
      <c r="AY3959" s="493" t="n">
        <v>0</v>
      </c>
      <c r="AZ3959" s="493" t="n">
        <v>256.8</v>
      </c>
      <c r="BA3959" s="493" t="n">
        <v>0</v>
      </c>
      <c r="BB3959" s="493" t="n">
        <v>0</v>
      </c>
      <c r="BC3959" s="493" t="n">
        <v>0</v>
      </c>
      <c r="BD3959" s="493" t="n">
        <v>252</v>
      </c>
      <c r="BE3959" s="493" t="n">
        <v>0</v>
      </c>
      <c r="BF3959" s="493" t="n">
        <v>0</v>
      </c>
      <c r="BG3959" s="493" t="n">
        <v>0</v>
      </c>
      <c r="BH3959" s="493" t="n">
        <v>225.06</v>
      </c>
      <c r="BI3959" s="493" t="n">
        <v>0</v>
      </c>
      <c r="BJ3959" s="493" t="n">
        <v>0</v>
      </c>
      <c r="BK3959" s="493" t="n">
        <v>0</v>
      </c>
      <c r="BL3959" s="493" t="n">
        <v>198.38</v>
      </c>
      <c r="BM3959" s="493" t="n">
        <v>0</v>
      </c>
      <c r="BN3959" s="493" t="n">
        <v>0</v>
      </c>
      <c r="BO3959" s="493" t="n">
        <v>201.72</v>
      </c>
      <c r="BP3959" s="493" t="n">
        <v>0</v>
      </c>
      <c r="BQ3959" s="493" t="n">
        <v>0</v>
      </c>
      <c r="BR3959" s="493" t="n">
        <v>0</v>
      </c>
      <c r="BS3959" s="493" t="n">
        <v>0</v>
      </c>
      <c r="BT3959" s="493" t="n">
        <v>0</v>
      </c>
      <c r="BU3959" s="493" t="n">
        <v>0</v>
      </c>
      <c r="BV3959" s="493" t="n">
        <v>0</v>
      </c>
      <c r="BW3959" s="493" t="n">
        <v>0</v>
      </c>
    </row>
    <row r="3960">
      <c r="A3960" t="inlineStr">
        <is>
          <t>[C9D3] Angiotensin-II 길항제 칼슘길항제 복합제</t>
        </is>
      </c>
      <c r="B3960" t="inlineStr">
        <is>
          <t>제뉴원사이언스</t>
        </is>
      </c>
      <c r="C3960" t="inlineStr">
        <is>
          <t>로메탄</t>
        </is>
      </c>
      <c r="D3960" t="inlineStr">
        <is>
          <t>제뉴원사이언스</t>
        </is>
      </c>
      <c r="E3960" t="inlineStr">
        <is>
          <t>amlodipine besylate,  olmesartan medoxomil</t>
        </is>
      </c>
      <c r="F3960" t="inlineStr">
        <is>
          <t>종합병원</t>
        </is>
      </c>
      <c r="G3960" t="inlineStr">
        <is>
          <t>Generic</t>
        </is>
      </c>
      <c r="H3960" s="493" t="n">
        <v>25421.6</v>
      </c>
      <c r="I3960" s="493" t="n">
        <v>31156.45</v>
      </c>
      <c r="J3960" s="493" t="n">
        <v>37195.91</v>
      </c>
      <c r="K3960" s="493" t="n">
        <v>32553.49</v>
      </c>
      <c r="L3960" s="493" t="n">
        <v>34197.94</v>
      </c>
      <c r="M3960" s="493" t="n">
        <v>32252.72</v>
      </c>
      <c r="N3960" s="493" t="n">
        <v>32891.11</v>
      </c>
      <c r="O3960" s="493" t="n">
        <v>36859.51</v>
      </c>
      <c r="P3960" s="493" t="n">
        <v>32380.54</v>
      </c>
      <c r="Q3960" s="493" t="n">
        <v>29077.5</v>
      </c>
      <c r="R3960" s="493" t="n">
        <v>29858.2</v>
      </c>
      <c r="S3960" s="493" t="n">
        <v>32016.84</v>
      </c>
      <c r="T3960" s="493" t="n">
        <v>33574.26</v>
      </c>
      <c r="U3960" s="493" t="n">
        <v>30103.61</v>
      </c>
      <c r="V3960" s="493" t="n">
        <v>27866.76</v>
      </c>
      <c r="W3960" s="493" t="n">
        <v>49845.45</v>
      </c>
      <c r="X3960" s="493" t="n">
        <v>37376.78</v>
      </c>
      <c r="Y3960" s="493" t="n">
        <v>32080.96</v>
      </c>
      <c r="Z3960" s="493" t="n">
        <v>37329.08</v>
      </c>
      <c r="AA3960" s="493" t="n">
        <v>31378.49</v>
      </c>
      <c r="AB3960" s="493" t="n">
        <v>33701.91</v>
      </c>
      <c r="AC3960" s="493" t="n">
        <v>34835.12</v>
      </c>
      <c r="AD3960" s="493" t="n">
        <v>36406.3</v>
      </c>
      <c r="AE3960" s="493" t="n">
        <v>37870.17</v>
      </c>
      <c r="AF3960" s="493" t="n">
        <v>31127.88</v>
      </c>
      <c r="AG3960" s="493" t="n">
        <v>28252.06</v>
      </c>
      <c r="AH3960" s="493" t="n">
        <v>37855.15</v>
      </c>
      <c r="AI3960" s="493" t="n">
        <v>35940.65</v>
      </c>
      <c r="AJ3960" s="493" t="n">
        <v>30397.38</v>
      </c>
      <c r="AK3960" s="493" t="n">
        <v>29306.77</v>
      </c>
      <c r="AL3960" s="493" t="n">
        <v>37689.45</v>
      </c>
      <c r="AM3960" s="493" t="n">
        <v>26253.83</v>
      </c>
      <c r="AN3960" s="493" t="n">
        <v>28635.88</v>
      </c>
      <c r="AO3960" s="493" t="n">
        <v>30392.39</v>
      </c>
      <c r="AP3960" s="493" t="n">
        <v>34464.8</v>
      </c>
      <c r="AQ3960" s="493" t="n">
        <v>18940.78</v>
      </c>
      <c r="AR3960" s="493" t="n">
        <v>26701.76</v>
      </c>
      <c r="AS3960" s="493" t="n">
        <v>42874.27</v>
      </c>
      <c r="AT3960" s="493" t="n">
        <v>38107.79</v>
      </c>
      <c r="AU3960" s="493" t="n">
        <v>42673.69</v>
      </c>
      <c r="AV3960" s="493" t="n">
        <v>52324.15</v>
      </c>
      <c r="AW3960" s="493" t="n">
        <v>31191.98</v>
      </c>
      <c r="AX3960" s="493" t="n">
        <v>52307.26</v>
      </c>
      <c r="AY3960" s="493" t="n">
        <v>44730.71</v>
      </c>
      <c r="AZ3960" s="493" t="n">
        <v>50568.58</v>
      </c>
      <c r="BA3960" s="493" t="n">
        <v>52207.75</v>
      </c>
      <c r="BB3960" s="493" t="n">
        <v>53068.84</v>
      </c>
      <c r="BC3960" s="493" t="n">
        <v>39281.67</v>
      </c>
      <c r="BD3960" s="493" t="n">
        <v>36818.66</v>
      </c>
      <c r="BE3960" s="493" t="n">
        <v>47759.24</v>
      </c>
      <c r="BF3960" s="493" t="n">
        <v>36142.74</v>
      </c>
      <c r="BG3960" s="493" t="n">
        <v>53547.38</v>
      </c>
      <c r="BH3960" s="493" t="n">
        <v>44029.4</v>
      </c>
      <c r="BI3960" s="493" t="n">
        <v>39865.52</v>
      </c>
      <c r="BJ3960" s="493" t="n">
        <v>37807.78</v>
      </c>
      <c r="BK3960" s="493" t="n">
        <v>34966.92</v>
      </c>
      <c r="BL3960" s="493" t="n">
        <v>36397.17</v>
      </c>
      <c r="BM3960" s="493" t="n">
        <v>32021.82</v>
      </c>
      <c r="BN3960" s="493" t="n">
        <v>35732.14</v>
      </c>
      <c r="BO3960" s="493" t="n">
        <v>29226.91</v>
      </c>
      <c r="BP3960" s="493" t="n">
        <v>48108.64</v>
      </c>
      <c r="BQ3960" s="493" t="n">
        <v>35150.51</v>
      </c>
      <c r="BR3960" s="493" t="n">
        <v>41768.39</v>
      </c>
      <c r="BS3960" s="493" t="n">
        <v>57738.05</v>
      </c>
      <c r="BT3960" s="493" t="n">
        <v>51451.91</v>
      </c>
      <c r="BU3960" s="493" t="n">
        <v>33569.93</v>
      </c>
      <c r="BV3960" s="493" t="n">
        <v>43680.88</v>
      </c>
      <c r="BW3960" s="493" t="n">
        <v>44799.75</v>
      </c>
    </row>
    <row r="3961">
      <c r="A3961" t="inlineStr">
        <is>
          <t>[C9D3] Angiotensin-II 길항제 칼슘길항제 복합제</t>
        </is>
      </c>
      <c r="B3961" t="inlineStr">
        <is>
          <t>제뉴원사이언스</t>
        </is>
      </c>
      <c r="C3961" t="inlineStr">
        <is>
          <t>로메탄</t>
        </is>
      </c>
      <c r="D3961" t="inlineStr">
        <is>
          <t>제뉴원사이언스</t>
        </is>
      </c>
      <c r="E3961" t="inlineStr">
        <is>
          <t>amlodipine besylate,  olmesartan medoxomil</t>
        </is>
      </c>
      <c r="F3961" t="inlineStr">
        <is>
          <t>병원</t>
        </is>
      </c>
      <c r="G3961" t="inlineStr">
        <is>
          <t>Generic</t>
        </is>
      </c>
      <c r="H3961" s="493" t="n">
        <v>1583</v>
      </c>
      <c r="I3961" s="493" t="n">
        <v>1741.1</v>
      </c>
      <c r="J3961" s="493" t="n">
        <v>1155.9</v>
      </c>
      <c r="K3961" s="493" t="n">
        <v>1402.65</v>
      </c>
      <c r="L3961" s="493" t="n">
        <v>1401</v>
      </c>
      <c r="M3961" s="493" t="n">
        <v>1041</v>
      </c>
      <c r="N3961" s="493" t="n">
        <v>1650.95</v>
      </c>
      <c r="O3961" s="493" t="n">
        <v>1810.5</v>
      </c>
      <c r="P3961" s="493" t="n">
        <v>1188.2</v>
      </c>
      <c r="Q3961" s="493" t="n">
        <v>1008</v>
      </c>
      <c r="R3961" s="493" t="n">
        <v>2024.58</v>
      </c>
      <c r="S3961" s="493" t="n">
        <v>261.36</v>
      </c>
      <c r="T3961" s="493" t="n">
        <v>600</v>
      </c>
      <c r="U3961" s="493" t="n">
        <v>1358.4</v>
      </c>
      <c r="V3961" s="493" t="n">
        <v>240</v>
      </c>
      <c r="W3961" s="493" t="n">
        <v>1711.2</v>
      </c>
      <c r="X3961" s="493" t="n">
        <v>0</v>
      </c>
      <c r="Y3961" s="493" t="n">
        <v>1348.8</v>
      </c>
      <c r="Z3961" s="493" t="n">
        <v>243.6</v>
      </c>
      <c r="AA3961" s="493" t="n">
        <v>2642</v>
      </c>
      <c r="AB3961" s="493" t="n">
        <v>1623.4</v>
      </c>
      <c r="AC3961" s="493" t="n">
        <v>4442.17</v>
      </c>
      <c r="AD3961" s="493" t="n">
        <v>5902.21</v>
      </c>
      <c r="AE3961" s="493" t="n">
        <v>3294.56</v>
      </c>
      <c r="AF3961" s="493" t="n">
        <v>1737.87</v>
      </c>
      <c r="AG3961" s="493" t="n">
        <v>3095.65</v>
      </c>
      <c r="AH3961" s="493" t="n">
        <v>915</v>
      </c>
      <c r="AI3961" s="493" t="n">
        <v>1362.4</v>
      </c>
      <c r="AJ3961" s="493" t="n">
        <v>1475.4</v>
      </c>
      <c r="AK3961" s="493" t="n">
        <v>372</v>
      </c>
      <c r="AL3961" s="493" t="n">
        <v>1140.6</v>
      </c>
      <c r="AM3961" s="493" t="n">
        <v>272.4</v>
      </c>
      <c r="AN3961" s="493" t="n">
        <v>198</v>
      </c>
      <c r="AO3961" s="493" t="n">
        <v>1610.64</v>
      </c>
      <c r="AP3961" s="493" t="n">
        <v>3029.98</v>
      </c>
      <c r="AQ3961" s="493" t="n">
        <v>1441.5</v>
      </c>
      <c r="AR3961" s="493" t="n">
        <v>2948</v>
      </c>
      <c r="AS3961" s="493" t="n">
        <v>3177.32</v>
      </c>
      <c r="AT3961" s="493" t="n">
        <v>3142.26</v>
      </c>
      <c r="AU3961" s="493" t="n">
        <v>5245.18</v>
      </c>
      <c r="AV3961" s="493" t="n">
        <v>4520.19</v>
      </c>
      <c r="AW3961" s="493" t="n">
        <v>5346.57</v>
      </c>
      <c r="AX3961" s="493" t="n">
        <v>3913.9</v>
      </c>
      <c r="AY3961" s="493" t="n">
        <v>4705.67</v>
      </c>
      <c r="AZ3961" s="493" t="n">
        <v>4195.88</v>
      </c>
      <c r="BA3961" s="493" t="n">
        <v>7012.36</v>
      </c>
      <c r="BB3961" s="493" t="n">
        <v>6736.09</v>
      </c>
      <c r="BC3961" s="493" t="n">
        <v>9388.15</v>
      </c>
      <c r="BD3961" s="493" t="n">
        <v>9910.950000000001</v>
      </c>
      <c r="BE3961" s="493" t="n">
        <v>7225.9</v>
      </c>
      <c r="BF3961" s="493" t="n">
        <v>6441.2</v>
      </c>
      <c r="BG3961" s="493" t="n">
        <v>8845.790000000001</v>
      </c>
      <c r="BH3961" s="493" t="n">
        <v>8275.879999999999</v>
      </c>
      <c r="BI3961" s="493" t="n">
        <v>5235.49</v>
      </c>
      <c r="BJ3961" s="493" t="n">
        <v>8970.440000000001</v>
      </c>
      <c r="BK3961" s="493" t="n">
        <v>5798.29</v>
      </c>
      <c r="BL3961" s="493" t="n">
        <v>6500.77</v>
      </c>
      <c r="BM3961" s="493" t="n">
        <v>6031.28</v>
      </c>
      <c r="BN3961" s="493" t="n">
        <v>6377.68</v>
      </c>
      <c r="BO3961" s="493" t="n">
        <v>7487.93</v>
      </c>
      <c r="BP3961" s="493" t="n">
        <v>6701.4</v>
      </c>
      <c r="BQ3961" s="493" t="n">
        <v>10440.24</v>
      </c>
      <c r="BR3961" s="493" t="n">
        <v>5697.12</v>
      </c>
      <c r="BS3961" s="493" t="n">
        <v>6786.55</v>
      </c>
      <c r="BT3961" s="493" t="n">
        <v>5717.98</v>
      </c>
      <c r="BU3961" s="493" t="n">
        <v>6861.71</v>
      </c>
      <c r="BV3961" s="493" t="n">
        <v>7049.66</v>
      </c>
      <c r="BW3961" s="493" t="n">
        <v>5515.68</v>
      </c>
    </row>
    <row r="3962">
      <c r="A3962" t="inlineStr">
        <is>
          <t>[C9D3] Angiotensin-II 길항제 칼슘길항제 복합제</t>
        </is>
      </c>
      <c r="B3962" t="inlineStr">
        <is>
          <t>제뉴원사이언스</t>
        </is>
      </c>
      <c r="C3962" t="inlineStr">
        <is>
          <t>로메탄</t>
        </is>
      </c>
      <c r="D3962" t="inlineStr">
        <is>
          <t>제뉴원사이언스</t>
        </is>
      </c>
      <c r="E3962" t="inlineStr">
        <is>
          <t>amlodipine besylate,  olmesartan medoxomil</t>
        </is>
      </c>
      <c r="F3962" t="inlineStr">
        <is>
          <t>의원</t>
        </is>
      </c>
      <c r="G3962" t="inlineStr">
        <is>
          <t>Generic</t>
        </is>
      </c>
      <c r="H3962" s="493" t="n">
        <v>121408.45</v>
      </c>
      <c r="I3962" s="493" t="n">
        <v>98294.09</v>
      </c>
      <c r="J3962" s="493" t="n">
        <v>108973.64</v>
      </c>
      <c r="K3962" s="493" t="n">
        <v>88296.53999999999</v>
      </c>
      <c r="L3962" s="493" t="n">
        <v>89207.28999999999</v>
      </c>
      <c r="M3962" s="493" t="n">
        <v>66658.14</v>
      </c>
      <c r="N3962" s="493" t="n">
        <v>69441.94</v>
      </c>
      <c r="O3962" s="493" t="n">
        <v>56394.14</v>
      </c>
      <c r="P3962" s="493" t="n">
        <v>72572.53999999999</v>
      </c>
      <c r="Q3962" s="493" t="n">
        <v>84623.22</v>
      </c>
      <c r="R3962" s="493" t="n">
        <v>93254.36</v>
      </c>
      <c r="S3962" s="493" t="n">
        <v>95422.11</v>
      </c>
      <c r="T3962" s="493" t="n">
        <v>101387.91</v>
      </c>
      <c r="U3962" s="493" t="n">
        <v>87654.27</v>
      </c>
      <c r="V3962" s="493" t="n">
        <v>114068.77</v>
      </c>
      <c r="W3962" s="493" t="n">
        <v>109371.09</v>
      </c>
      <c r="X3962" s="493" t="n">
        <v>107292.39</v>
      </c>
      <c r="Y3962" s="493" t="n">
        <v>102615.99</v>
      </c>
      <c r="Z3962" s="493" t="n">
        <v>104773.22</v>
      </c>
      <c r="AA3962" s="493" t="n">
        <v>112318.83</v>
      </c>
      <c r="AB3962" s="493" t="n">
        <v>118669.25</v>
      </c>
      <c r="AC3962" s="493" t="n">
        <v>111756.1</v>
      </c>
      <c r="AD3962" s="493" t="n">
        <v>122820.02</v>
      </c>
      <c r="AE3962" s="493" t="n">
        <v>131144.62</v>
      </c>
      <c r="AF3962" s="493" t="n">
        <v>93007.89999999999</v>
      </c>
      <c r="AG3962" s="493" t="n">
        <v>102819.36</v>
      </c>
      <c r="AH3962" s="493" t="n">
        <v>131334.22</v>
      </c>
      <c r="AI3962" s="493" t="n">
        <v>121932.76</v>
      </c>
      <c r="AJ3962" s="493" t="n">
        <v>156415.76</v>
      </c>
      <c r="AK3962" s="493" t="n">
        <v>136860.93</v>
      </c>
      <c r="AL3962" s="493" t="n">
        <v>100974.18</v>
      </c>
      <c r="AM3962" s="493" t="n">
        <v>56236.3</v>
      </c>
      <c r="AN3962" s="493" t="n">
        <v>61209.65</v>
      </c>
      <c r="AO3962" s="493" t="n">
        <v>60250.85</v>
      </c>
      <c r="AP3962" s="493" t="n">
        <v>69561.71000000001</v>
      </c>
      <c r="AQ3962" s="493" t="n">
        <v>76980.89999999999</v>
      </c>
      <c r="AR3962" s="493" t="n">
        <v>91599.72</v>
      </c>
      <c r="AS3962" s="493" t="n">
        <v>102297.78</v>
      </c>
      <c r="AT3962" s="493" t="n">
        <v>120210.54</v>
      </c>
      <c r="AU3962" s="493" t="n">
        <v>141332.98</v>
      </c>
      <c r="AV3962" s="493" t="n">
        <v>152279.71</v>
      </c>
      <c r="AW3962" s="493" t="n">
        <v>140899.48</v>
      </c>
      <c r="AX3962" s="493" t="n">
        <v>187919.45</v>
      </c>
      <c r="AY3962" s="493" t="n">
        <v>190872.41</v>
      </c>
      <c r="AZ3962" s="493" t="n">
        <v>192245.94</v>
      </c>
      <c r="BA3962" s="493" t="n">
        <v>199139.14</v>
      </c>
      <c r="BB3962" s="493" t="n">
        <v>201616.81</v>
      </c>
      <c r="BC3962" s="493" t="n">
        <v>225075.61</v>
      </c>
      <c r="BD3962" s="493" t="n">
        <v>222202.92</v>
      </c>
      <c r="BE3962" s="493" t="n">
        <v>216076.79</v>
      </c>
      <c r="BF3962" s="493" t="n">
        <v>236755.33</v>
      </c>
      <c r="BG3962" s="493" t="n">
        <v>242573.06</v>
      </c>
      <c r="BH3962" s="493" t="n">
        <v>259047.77</v>
      </c>
      <c r="BI3962" s="493" t="n">
        <v>242303.12</v>
      </c>
      <c r="BJ3962" s="493" t="n">
        <v>248433.87</v>
      </c>
      <c r="BK3962" s="493" t="n">
        <v>231382.08</v>
      </c>
      <c r="BL3962" s="493" t="n">
        <v>264651.96</v>
      </c>
      <c r="BM3962" s="493" t="n">
        <v>239878.97</v>
      </c>
      <c r="BN3962" s="493" t="n">
        <v>226150.18</v>
      </c>
      <c r="BO3962" s="493" t="n">
        <v>256965.28</v>
      </c>
      <c r="BP3962" s="493" t="n">
        <v>252132.86</v>
      </c>
      <c r="BQ3962" s="493" t="n">
        <v>220428.33</v>
      </c>
      <c r="BR3962" s="493" t="n">
        <v>261026.45</v>
      </c>
      <c r="BS3962" s="493" t="n">
        <v>259680.32</v>
      </c>
      <c r="BT3962" s="493" t="n">
        <v>248237.82</v>
      </c>
      <c r="BU3962" s="493" t="n">
        <v>265849.7</v>
      </c>
      <c r="BV3962" s="493" t="n">
        <v>281443.52</v>
      </c>
      <c r="BW3962" s="493" t="n">
        <v>251878.48</v>
      </c>
    </row>
    <row r="3963">
      <c r="A3963" t="inlineStr">
        <is>
          <t>[C9D3] Angiotensin-II 길항제 칼슘길항제 복합제</t>
        </is>
      </c>
      <c r="B3963" t="inlineStr">
        <is>
          <t>제뉴원사이언스</t>
        </is>
      </c>
      <c r="C3963" t="inlineStr">
        <is>
          <t>로메탄</t>
        </is>
      </c>
      <c r="D3963" t="inlineStr">
        <is>
          <t>제뉴원사이언스</t>
        </is>
      </c>
      <c r="E3963" t="inlineStr">
        <is>
          <t>amlodipine besylate,  olmesartan medoxomil</t>
        </is>
      </c>
      <c r="F3963" t="inlineStr">
        <is>
          <t>보건소</t>
        </is>
      </c>
      <c r="G3963" t="inlineStr">
        <is>
          <t>Generic</t>
        </is>
      </c>
      <c r="H3963" s="493" t="n">
        <v>17316.9</v>
      </c>
      <c r="I3963" s="493" t="n">
        <v>2132.1</v>
      </c>
      <c r="J3963" s="493" t="n">
        <v>11136</v>
      </c>
      <c r="K3963" s="493" t="n">
        <v>5938.2</v>
      </c>
      <c r="L3963" s="493" t="n">
        <v>5697</v>
      </c>
      <c r="M3963" s="493" t="n">
        <v>8006.1</v>
      </c>
      <c r="N3963" s="493" t="n">
        <v>5931.3</v>
      </c>
      <c r="O3963" s="493" t="n">
        <v>5204.4</v>
      </c>
      <c r="P3963" s="493" t="n">
        <v>4696.8</v>
      </c>
      <c r="Q3963" s="493" t="n">
        <v>10423.5</v>
      </c>
      <c r="R3963" s="493" t="n">
        <v>3421.8</v>
      </c>
      <c r="S3963" s="493" t="n">
        <v>13025.4</v>
      </c>
      <c r="T3963" s="493" t="n">
        <v>3053.1</v>
      </c>
      <c r="U3963" s="493" t="n">
        <v>4060.5</v>
      </c>
      <c r="V3963" s="493" t="n">
        <v>6549.6</v>
      </c>
      <c r="W3963" s="493" t="n">
        <v>3297.6</v>
      </c>
      <c r="X3963" s="493" t="n">
        <v>2308.2</v>
      </c>
      <c r="Y3963" s="493" t="n">
        <v>10776.6</v>
      </c>
      <c r="Z3963" s="493" t="n">
        <v>8949</v>
      </c>
      <c r="AA3963" s="493" t="n">
        <v>2624.7</v>
      </c>
      <c r="AB3963" s="493" t="n">
        <v>4717.35</v>
      </c>
      <c r="AC3963" s="493" t="n">
        <v>5689.5</v>
      </c>
      <c r="AD3963" s="493" t="n">
        <v>475.2</v>
      </c>
      <c r="AE3963" s="493" t="n">
        <v>22847.7</v>
      </c>
      <c r="AF3963" s="493" t="n">
        <v>5693.1</v>
      </c>
      <c r="AG3963" s="493" t="n">
        <v>2513.1</v>
      </c>
      <c r="AH3963" s="493" t="n">
        <v>4037.77</v>
      </c>
      <c r="AI3963" s="493" t="n">
        <v>4180.8</v>
      </c>
      <c r="AJ3963" s="493" t="n">
        <v>2708.25</v>
      </c>
      <c r="AK3963" s="493" t="n">
        <v>4489.8</v>
      </c>
      <c r="AL3963" s="493" t="n">
        <v>4711.8</v>
      </c>
      <c r="AM3963" s="493" t="n">
        <v>1500.15</v>
      </c>
      <c r="AN3963" s="493" t="n">
        <v>867.9</v>
      </c>
      <c r="AO3963" s="493" t="n">
        <v>2285.4</v>
      </c>
      <c r="AP3963" s="493" t="n">
        <v>3622.55</v>
      </c>
      <c r="AQ3963" s="493" t="n">
        <v>3116.1</v>
      </c>
      <c r="AR3963" s="493" t="n">
        <v>2807.4</v>
      </c>
      <c r="AS3963" s="493" t="n">
        <v>11098.65</v>
      </c>
      <c r="AT3963" s="493" t="n">
        <v>1013.2</v>
      </c>
      <c r="AU3963" s="493" t="n">
        <v>3387.6</v>
      </c>
      <c r="AV3963" s="493" t="n">
        <v>7570.65</v>
      </c>
      <c r="AW3963" s="493" t="n">
        <v>1011.9</v>
      </c>
      <c r="AX3963" s="493" t="n">
        <v>8536.08</v>
      </c>
      <c r="AY3963" s="493" t="n">
        <v>11624.7</v>
      </c>
      <c r="AZ3963" s="493" t="n">
        <v>4255.8</v>
      </c>
      <c r="BA3963" s="493" t="n">
        <v>8288.5</v>
      </c>
      <c r="BB3963" s="493" t="n">
        <v>6278.54</v>
      </c>
      <c r="BC3963" s="493" t="n">
        <v>4172.7</v>
      </c>
      <c r="BD3963" s="493" t="n">
        <v>6889.48</v>
      </c>
      <c r="BE3963" s="493" t="n">
        <v>9044.1</v>
      </c>
      <c r="BF3963" s="493" t="n">
        <v>7461.9</v>
      </c>
      <c r="BG3963" s="493" t="n">
        <v>9337.559999999999</v>
      </c>
      <c r="BH3963" s="493" t="n">
        <v>9124.200000000001</v>
      </c>
      <c r="BI3963" s="493" t="n">
        <v>2994.9</v>
      </c>
      <c r="BJ3963" s="493" t="n">
        <v>7238.1</v>
      </c>
      <c r="BK3963" s="493" t="n">
        <v>8091</v>
      </c>
      <c r="BL3963" s="493" t="n">
        <v>3355.6</v>
      </c>
      <c r="BM3963" s="493" t="n">
        <v>5493.31</v>
      </c>
      <c r="BN3963" s="493" t="n">
        <v>10669.5</v>
      </c>
      <c r="BO3963" s="493" t="n">
        <v>5529.3</v>
      </c>
      <c r="BP3963" s="493" t="n">
        <v>7311.15</v>
      </c>
      <c r="BQ3963" s="493" t="n">
        <v>8269.5</v>
      </c>
      <c r="BR3963" s="493" t="n">
        <v>2880.6</v>
      </c>
      <c r="BS3963" s="493" t="n">
        <v>8739.299999999999</v>
      </c>
      <c r="BT3963" s="493" t="n">
        <v>10303.65</v>
      </c>
      <c r="BU3963" s="493" t="n">
        <v>7768.51</v>
      </c>
      <c r="BV3963" s="493" t="n">
        <v>6710.1</v>
      </c>
      <c r="BW3963" s="493" t="n">
        <v>9536.74</v>
      </c>
    </row>
    <row r="3964">
      <c r="A3964" t="inlineStr">
        <is>
          <t>[C9D3] Angiotensin-II 길항제 칼슘길항제 복합제</t>
        </is>
      </c>
      <c r="B3964" t="inlineStr">
        <is>
          <t>제뉴원사이언스</t>
        </is>
      </c>
      <c r="C3964" t="inlineStr">
        <is>
          <t>로메탄</t>
        </is>
      </c>
      <c r="D3964" t="inlineStr">
        <is>
          <t>제뉴원사이언스</t>
        </is>
      </c>
      <c r="E3964" t="inlineStr">
        <is>
          <t>amlodipine besylate,  olmesartan medoxomil</t>
        </is>
      </c>
      <c r="F3964" t="inlineStr">
        <is>
          <t>기타(치과의원, 치과병원 등)</t>
        </is>
      </c>
      <c r="G3964" t="inlineStr">
        <is>
          <t>Generic</t>
        </is>
      </c>
      <c r="H3964" s="493" t="n">
        <v>0</v>
      </c>
      <c r="I3964" s="493" t="n">
        <v>223.8</v>
      </c>
      <c r="J3964" s="493" t="n">
        <v>0</v>
      </c>
      <c r="K3964" s="493" t="n">
        <v>234.6</v>
      </c>
      <c r="L3964" s="493" t="n">
        <v>0</v>
      </c>
      <c r="M3964" s="493" t="n">
        <v>0</v>
      </c>
      <c r="N3964" s="493" t="n">
        <v>0</v>
      </c>
      <c r="O3964" s="493" t="n">
        <v>0</v>
      </c>
      <c r="P3964" s="493" t="n">
        <v>0</v>
      </c>
      <c r="Q3964" s="493" t="n">
        <v>0</v>
      </c>
      <c r="R3964" s="493" t="n">
        <v>0</v>
      </c>
      <c r="S3964" s="493" t="n">
        <v>0</v>
      </c>
      <c r="T3964" s="493" t="n">
        <v>0</v>
      </c>
      <c r="U3964" s="493" t="n">
        <v>0</v>
      </c>
      <c r="V3964" s="493" t="n">
        <v>0</v>
      </c>
      <c r="W3964" s="493" t="n">
        <v>0</v>
      </c>
      <c r="X3964" s="493" t="n">
        <v>0</v>
      </c>
      <c r="Y3964" s="493" t="n">
        <v>0</v>
      </c>
      <c r="Z3964" s="493" t="n">
        <v>0</v>
      </c>
      <c r="AA3964" s="493" t="n">
        <v>0</v>
      </c>
      <c r="AB3964" s="493" t="n">
        <v>0</v>
      </c>
      <c r="AC3964" s="493" t="n">
        <v>0</v>
      </c>
      <c r="AD3964" s="493" t="n">
        <v>0</v>
      </c>
      <c r="AE3964" s="493" t="n">
        <v>0</v>
      </c>
      <c r="AF3964" s="493" t="n">
        <v>0</v>
      </c>
      <c r="AG3964" s="493" t="n">
        <v>0</v>
      </c>
      <c r="AH3964" s="493" t="n">
        <v>0</v>
      </c>
      <c r="AI3964" s="493" t="n">
        <v>0</v>
      </c>
      <c r="AJ3964" s="493" t="n">
        <v>0</v>
      </c>
      <c r="AK3964" s="493" t="n">
        <v>0</v>
      </c>
      <c r="AL3964" s="493" t="n">
        <v>0</v>
      </c>
      <c r="AM3964" s="493" t="n">
        <v>0</v>
      </c>
      <c r="AN3964" s="493" t="n">
        <v>0</v>
      </c>
      <c r="AO3964" s="493" t="n">
        <v>0</v>
      </c>
      <c r="AP3964" s="493" t="n">
        <v>0</v>
      </c>
      <c r="AQ3964" s="493" t="n">
        <v>0</v>
      </c>
      <c r="AR3964" s="493" t="n">
        <v>0</v>
      </c>
      <c r="AS3964" s="493" t="n">
        <v>251.4</v>
      </c>
      <c r="AT3964" s="493" t="n">
        <v>0</v>
      </c>
      <c r="AU3964" s="493" t="n">
        <v>149.4</v>
      </c>
      <c r="AV3964" s="493" t="n">
        <v>0</v>
      </c>
      <c r="AW3964" s="493" t="n">
        <v>0</v>
      </c>
      <c r="AX3964" s="493" t="n">
        <v>0</v>
      </c>
      <c r="AY3964" s="493" t="n">
        <v>406.8</v>
      </c>
      <c r="AZ3964" s="493" t="n">
        <v>0</v>
      </c>
      <c r="BA3964" s="493" t="n">
        <v>0</v>
      </c>
      <c r="BB3964" s="493" t="n">
        <v>0</v>
      </c>
      <c r="BC3964" s="493" t="n">
        <v>485.1</v>
      </c>
      <c r="BD3964" s="493" t="n">
        <v>0</v>
      </c>
      <c r="BE3964" s="493" t="n">
        <v>0</v>
      </c>
      <c r="BF3964" s="493" t="n">
        <v>486</v>
      </c>
      <c r="BG3964" s="493" t="n">
        <v>0</v>
      </c>
      <c r="BH3964" s="493" t="n">
        <v>0</v>
      </c>
      <c r="BI3964" s="493" t="n">
        <v>368.1</v>
      </c>
      <c r="BJ3964" s="493" t="n">
        <v>0</v>
      </c>
      <c r="BK3964" s="493" t="n">
        <v>0</v>
      </c>
      <c r="BL3964" s="493" t="n">
        <v>373.5</v>
      </c>
      <c r="BM3964" s="493" t="n">
        <v>0</v>
      </c>
      <c r="BN3964" s="493" t="n">
        <v>0</v>
      </c>
      <c r="BO3964" s="493" t="n">
        <v>430.2</v>
      </c>
      <c r="BP3964" s="493" t="n">
        <v>0</v>
      </c>
      <c r="BQ3964" s="493" t="n">
        <v>0</v>
      </c>
      <c r="BR3964" s="493" t="n">
        <v>414</v>
      </c>
      <c r="BS3964" s="493" t="n">
        <v>0</v>
      </c>
      <c r="BT3964" s="493" t="n">
        <v>0</v>
      </c>
      <c r="BU3964" s="493" t="n">
        <v>441.9</v>
      </c>
      <c r="BV3964" s="493" t="n">
        <v>0</v>
      </c>
      <c r="BW3964" s="493" t="n">
        <v>0</v>
      </c>
    </row>
    <row r="3965">
      <c r="A3965" t="inlineStr">
        <is>
          <t>[C9D3] Angiotensin-II 길항제 칼슘길항제 복합제</t>
        </is>
      </c>
      <c r="B3965" t="inlineStr">
        <is>
          <t>제뉴원사이언스</t>
        </is>
      </c>
      <c r="C3965" t="inlineStr">
        <is>
          <t>텔로핀</t>
        </is>
      </c>
      <c r="D3965" t="inlineStr">
        <is>
          <t>제뉴원사이언스</t>
        </is>
      </c>
      <c r="E3965" t="inlineStr">
        <is>
          <t>amlodipine besylate,  telmisartan</t>
        </is>
      </c>
      <c r="F3965" t="inlineStr">
        <is>
          <t>상급종합병원</t>
        </is>
      </c>
      <c r="G3965" t="inlineStr">
        <is>
          <t>Generic</t>
        </is>
      </c>
      <c r="H3965" s="493" t="n">
        <v>0</v>
      </c>
      <c r="I3965" s="493" t="n">
        <v>0</v>
      </c>
      <c r="J3965" s="493" t="n">
        <v>0</v>
      </c>
      <c r="K3965" s="493" t="n">
        <v>0</v>
      </c>
      <c r="L3965" s="493" t="n">
        <v>0</v>
      </c>
      <c r="M3965" s="493" t="n">
        <v>0</v>
      </c>
      <c r="N3965" s="493" t="n">
        <v>0</v>
      </c>
      <c r="O3965" s="493" t="n">
        <v>0</v>
      </c>
      <c r="P3965" s="493" t="n">
        <v>0</v>
      </c>
      <c r="Q3965" s="493" t="n">
        <v>0</v>
      </c>
      <c r="R3965" s="493" t="n">
        <v>0</v>
      </c>
      <c r="S3965" s="493" t="n">
        <v>0</v>
      </c>
      <c r="T3965" s="493" t="n">
        <v>0</v>
      </c>
      <c r="U3965" s="493" t="n">
        <v>0</v>
      </c>
      <c r="V3965" s="493" t="n">
        <v>0</v>
      </c>
      <c r="W3965" s="493" t="n">
        <v>0</v>
      </c>
      <c r="X3965" s="493" t="n">
        <v>0</v>
      </c>
      <c r="Y3965" s="493" t="n">
        <v>0</v>
      </c>
      <c r="Z3965" s="493" t="n">
        <v>0</v>
      </c>
      <c r="AA3965" s="493" t="n">
        <v>0</v>
      </c>
      <c r="AB3965" s="493" t="n">
        <v>0</v>
      </c>
      <c r="AC3965" s="493" t="n">
        <v>0</v>
      </c>
      <c r="AD3965" s="493" t="n">
        <v>0</v>
      </c>
      <c r="AE3965" s="493" t="n">
        <v>0</v>
      </c>
      <c r="AF3965" s="493" t="n">
        <v>0</v>
      </c>
      <c r="AG3965" s="493" t="n">
        <v>0</v>
      </c>
      <c r="AH3965" s="493" t="n">
        <v>0</v>
      </c>
      <c r="AI3965" s="493" t="n">
        <v>0</v>
      </c>
      <c r="AJ3965" s="493" t="n">
        <v>0</v>
      </c>
      <c r="AK3965" s="493" t="n">
        <v>0</v>
      </c>
      <c r="AL3965" s="493" t="n">
        <v>0</v>
      </c>
      <c r="AM3965" s="493" t="n">
        <v>0</v>
      </c>
      <c r="AN3965" s="493" t="n">
        <v>0</v>
      </c>
      <c r="AO3965" s="493" t="n">
        <v>0</v>
      </c>
      <c r="AP3965" s="493" t="n">
        <v>0</v>
      </c>
      <c r="AQ3965" s="493" t="n">
        <v>0</v>
      </c>
      <c r="AR3965" s="493" t="n">
        <v>0</v>
      </c>
      <c r="AS3965" s="493" t="n">
        <v>0</v>
      </c>
      <c r="AT3965" s="493" t="n">
        <v>0</v>
      </c>
      <c r="AU3965" s="493" t="n">
        <v>0</v>
      </c>
      <c r="AV3965" s="493" t="n">
        <v>0</v>
      </c>
      <c r="AW3965" s="493" t="n">
        <v>0</v>
      </c>
      <c r="AX3965" s="493" t="n">
        <v>0</v>
      </c>
      <c r="AY3965" s="493" t="n">
        <v>0</v>
      </c>
      <c r="AZ3965" s="493" t="n">
        <v>0</v>
      </c>
      <c r="BA3965" s="493" t="n">
        <v>0</v>
      </c>
      <c r="BB3965" s="493" t="n">
        <v>0</v>
      </c>
      <c r="BC3965" s="493" t="n">
        <v>0</v>
      </c>
      <c r="BD3965" s="493" t="n">
        <v>0</v>
      </c>
      <c r="BE3965" s="493" t="n">
        <v>0</v>
      </c>
      <c r="BF3965" s="493" t="n">
        <v>0</v>
      </c>
      <c r="BG3965" s="493" t="n">
        <v>0</v>
      </c>
      <c r="BH3965" s="493" t="n">
        <v>0</v>
      </c>
      <c r="BI3965" s="493" t="n">
        <v>0</v>
      </c>
      <c r="BJ3965" s="493" t="n">
        <v>0</v>
      </c>
      <c r="BK3965" s="493" t="n">
        <v>0</v>
      </c>
      <c r="BL3965" s="493" t="n">
        <v>0</v>
      </c>
      <c r="BM3965" s="493" t="n">
        <v>0</v>
      </c>
      <c r="BN3965" s="493" t="n">
        <v>0</v>
      </c>
      <c r="BO3965" s="493" t="n">
        <v>0</v>
      </c>
      <c r="BP3965" s="493" t="n">
        <v>0</v>
      </c>
      <c r="BQ3965" s="493" t="n">
        <v>2502</v>
      </c>
      <c r="BR3965" s="493" t="n">
        <v>0</v>
      </c>
      <c r="BS3965" s="493" t="n">
        <v>0</v>
      </c>
      <c r="BT3965" s="493" t="n">
        <v>0</v>
      </c>
      <c r="BU3965" s="493" t="n">
        <v>3025.35</v>
      </c>
      <c r="BV3965" s="493" t="n">
        <v>0</v>
      </c>
      <c r="BW3965" s="493" t="n">
        <v>0</v>
      </c>
    </row>
    <row r="3966">
      <c r="A3966" t="inlineStr">
        <is>
          <t>[C9D3] Angiotensin-II 길항제 칼슘길항제 복합제</t>
        </is>
      </c>
      <c r="B3966" t="inlineStr">
        <is>
          <t>제뉴원사이언스</t>
        </is>
      </c>
      <c r="C3966" t="inlineStr">
        <is>
          <t>텔로핀</t>
        </is>
      </c>
      <c r="D3966" t="inlineStr">
        <is>
          <t>제뉴원사이언스</t>
        </is>
      </c>
      <c r="E3966" t="inlineStr">
        <is>
          <t>amlodipine besylate,  telmisartan</t>
        </is>
      </c>
      <c r="F3966" t="inlineStr">
        <is>
          <t>종합병원</t>
        </is>
      </c>
      <c r="G3966" t="inlineStr">
        <is>
          <t>Generic</t>
        </is>
      </c>
      <c r="H3966" s="493" t="n">
        <v>110.4</v>
      </c>
      <c r="I3966" s="493" t="n">
        <v>229.8</v>
      </c>
      <c r="J3966" s="493" t="n">
        <v>230.4</v>
      </c>
      <c r="K3966" s="493" t="n">
        <v>240.6</v>
      </c>
      <c r="L3966" s="493" t="n">
        <v>240.6</v>
      </c>
      <c r="M3966" s="493" t="n">
        <v>120</v>
      </c>
      <c r="N3966" s="493" t="n">
        <v>0</v>
      </c>
      <c r="O3966" s="493" t="n">
        <v>0</v>
      </c>
      <c r="P3966" s="493" t="n">
        <v>0</v>
      </c>
      <c r="Q3966" s="493" t="n">
        <v>0</v>
      </c>
      <c r="R3966" s="493" t="n">
        <v>0</v>
      </c>
      <c r="S3966" s="493" t="n">
        <v>0</v>
      </c>
      <c r="T3966" s="493" t="n">
        <v>0</v>
      </c>
      <c r="U3966" s="493" t="n">
        <v>0</v>
      </c>
      <c r="V3966" s="493" t="n">
        <v>0</v>
      </c>
      <c r="W3966" s="493" t="n">
        <v>0</v>
      </c>
      <c r="X3966" s="493" t="n">
        <v>0</v>
      </c>
      <c r="Y3966" s="493" t="n">
        <v>0</v>
      </c>
      <c r="Z3966" s="493" t="n">
        <v>0</v>
      </c>
      <c r="AA3966" s="493" t="n">
        <v>0</v>
      </c>
      <c r="AB3966" s="493" t="n">
        <v>0</v>
      </c>
      <c r="AC3966" s="493" t="n">
        <v>0</v>
      </c>
      <c r="AD3966" s="493" t="n">
        <v>0</v>
      </c>
      <c r="AE3966" s="493" t="n">
        <v>0</v>
      </c>
      <c r="AF3966" s="493" t="n">
        <v>0</v>
      </c>
      <c r="AG3966" s="493" t="n">
        <v>0</v>
      </c>
      <c r="AH3966" s="493" t="n">
        <v>0</v>
      </c>
      <c r="AI3966" s="493" t="n">
        <v>0</v>
      </c>
      <c r="AJ3966" s="493" t="n">
        <v>0</v>
      </c>
      <c r="AK3966" s="493" t="n">
        <v>0</v>
      </c>
      <c r="AL3966" s="493" t="n">
        <v>0</v>
      </c>
      <c r="AM3966" s="493" t="n">
        <v>0</v>
      </c>
      <c r="AN3966" s="493" t="n">
        <v>0</v>
      </c>
      <c r="AO3966" s="493" t="n">
        <v>0</v>
      </c>
      <c r="AP3966" s="493" t="n">
        <v>0</v>
      </c>
      <c r="AQ3966" s="493" t="n">
        <v>0</v>
      </c>
      <c r="AR3966" s="493" t="n">
        <v>0</v>
      </c>
      <c r="AS3966" s="493" t="n">
        <v>0</v>
      </c>
      <c r="AT3966" s="493" t="n">
        <v>0</v>
      </c>
      <c r="AU3966" s="493" t="n">
        <v>0</v>
      </c>
      <c r="AV3966" s="493" t="n">
        <v>0</v>
      </c>
      <c r="AW3966" s="493" t="n">
        <v>0</v>
      </c>
      <c r="AX3966" s="493" t="n">
        <v>0</v>
      </c>
      <c r="AY3966" s="493" t="n">
        <v>0</v>
      </c>
      <c r="AZ3966" s="493" t="n">
        <v>0</v>
      </c>
      <c r="BA3966" s="493" t="n">
        <v>368.1</v>
      </c>
      <c r="BB3966" s="493" t="n">
        <v>0</v>
      </c>
      <c r="BC3966" s="493" t="n">
        <v>0</v>
      </c>
      <c r="BD3966" s="493" t="n">
        <v>0</v>
      </c>
      <c r="BE3966" s="493" t="n">
        <v>0</v>
      </c>
      <c r="BF3966" s="493" t="n">
        <v>0</v>
      </c>
      <c r="BG3966" s="493" t="n">
        <v>0</v>
      </c>
      <c r="BH3966" s="493" t="n">
        <v>0</v>
      </c>
      <c r="BI3966" s="493" t="n">
        <v>0</v>
      </c>
      <c r="BJ3966" s="493" t="n">
        <v>0</v>
      </c>
      <c r="BK3966" s="493" t="n">
        <v>0</v>
      </c>
      <c r="BL3966" s="493" t="n">
        <v>0</v>
      </c>
      <c r="BM3966" s="493" t="n">
        <v>0</v>
      </c>
      <c r="BN3966" s="493" t="n">
        <v>0</v>
      </c>
      <c r="BO3966" s="493" t="n">
        <v>0</v>
      </c>
      <c r="BP3966" s="493" t="n">
        <v>0</v>
      </c>
      <c r="BQ3966" s="493" t="n">
        <v>0</v>
      </c>
      <c r="BR3966" s="493" t="n">
        <v>0</v>
      </c>
      <c r="BS3966" s="493" t="n">
        <v>0</v>
      </c>
      <c r="BT3966" s="493" t="n">
        <v>0</v>
      </c>
      <c r="BU3966" s="493" t="n">
        <v>0</v>
      </c>
      <c r="BV3966" s="493" t="n">
        <v>0</v>
      </c>
      <c r="BW3966" s="493" t="n">
        <v>0</v>
      </c>
    </row>
    <row r="3967">
      <c r="A3967" t="inlineStr">
        <is>
          <t>[C9D3] Angiotensin-II 길항제 칼슘길항제 복합제</t>
        </is>
      </c>
      <c r="B3967" t="inlineStr">
        <is>
          <t>제뉴원사이언스</t>
        </is>
      </c>
      <c r="C3967" t="inlineStr">
        <is>
          <t>텔로핀</t>
        </is>
      </c>
      <c r="D3967" t="inlineStr">
        <is>
          <t>제뉴원사이언스</t>
        </is>
      </c>
      <c r="E3967" t="inlineStr">
        <is>
          <t>amlodipine besylate,  telmisartan</t>
        </is>
      </c>
      <c r="F3967" t="inlineStr">
        <is>
          <t>병원</t>
        </is>
      </c>
      <c r="G3967" t="inlineStr">
        <is>
          <t>Generic</t>
        </is>
      </c>
      <c r="H3967" s="493" t="n">
        <v>0</v>
      </c>
      <c r="I3967" s="493" t="n">
        <v>0</v>
      </c>
      <c r="J3967" s="493" t="n">
        <v>0</v>
      </c>
      <c r="K3967" s="493" t="n">
        <v>0</v>
      </c>
      <c r="L3967" s="493" t="n">
        <v>0</v>
      </c>
      <c r="M3967" s="493" t="n">
        <v>0</v>
      </c>
      <c r="N3967" s="493" t="n">
        <v>0</v>
      </c>
      <c r="O3967" s="493" t="n">
        <v>0</v>
      </c>
      <c r="P3967" s="493" t="n">
        <v>0</v>
      </c>
      <c r="Q3967" s="493" t="n">
        <v>0</v>
      </c>
      <c r="R3967" s="493" t="n">
        <v>480.3</v>
      </c>
      <c r="S3967" s="493" t="n">
        <v>0</v>
      </c>
      <c r="T3967" s="493" t="n">
        <v>0</v>
      </c>
      <c r="U3967" s="493" t="n">
        <v>0</v>
      </c>
      <c r="V3967" s="493" t="n">
        <v>0</v>
      </c>
      <c r="W3967" s="493" t="n">
        <v>517</v>
      </c>
      <c r="X3967" s="493" t="n">
        <v>467.25</v>
      </c>
      <c r="Y3967" s="493" t="n">
        <v>455.95</v>
      </c>
      <c r="Z3967" s="493" t="n">
        <v>454.58</v>
      </c>
      <c r="AA3967" s="493" t="n">
        <v>343.56</v>
      </c>
      <c r="AB3967" s="493" t="n">
        <v>230.86</v>
      </c>
      <c r="AC3967" s="493" t="n">
        <v>773.25</v>
      </c>
      <c r="AD3967" s="493" t="n">
        <v>247.95</v>
      </c>
      <c r="AE3967" s="493" t="n">
        <v>108.1</v>
      </c>
      <c r="AF3967" s="493" t="n">
        <v>404.46</v>
      </c>
      <c r="AG3967" s="493" t="n">
        <v>173.85</v>
      </c>
      <c r="AH3967" s="493" t="n">
        <v>863.65</v>
      </c>
      <c r="AI3967" s="493" t="n">
        <v>821.35</v>
      </c>
      <c r="AJ3967" s="493" t="n">
        <v>726.5</v>
      </c>
      <c r="AK3967" s="493" t="n">
        <v>1345.96</v>
      </c>
      <c r="AL3967" s="493" t="n">
        <v>681.05</v>
      </c>
      <c r="AM3967" s="493" t="n">
        <v>1120</v>
      </c>
      <c r="AN3967" s="493" t="n">
        <v>1988.4</v>
      </c>
      <c r="AO3967" s="493" t="n">
        <v>1359.7</v>
      </c>
      <c r="AP3967" s="493" t="n">
        <v>935.4</v>
      </c>
      <c r="AQ3967" s="493" t="n">
        <v>724</v>
      </c>
      <c r="AR3967" s="493" t="n">
        <v>779.7</v>
      </c>
      <c r="AS3967" s="493" t="n">
        <v>1167.7</v>
      </c>
      <c r="AT3967" s="493" t="n">
        <v>696</v>
      </c>
      <c r="AU3967" s="493" t="n">
        <v>4374.04</v>
      </c>
      <c r="AV3967" s="493" t="n">
        <v>11425.03</v>
      </c>
      <c r="AW3967" s="493" t="n">
        <v>2878.84</v>
      </c>
      <c r="AX3967" s="493" t="n">
        <v>4298.08</v>
      </c>
      <c r="AY3967" s="493" t="n">
        <v>4337.15</v>
      </c>
      <c r="AZ3967" s="493" t="n">
        <v>3247.72</v>
      </c>
      <c r="BA3967" s="493" t="n">
        <v>9272.129999999999</v>
      </c>
      <c r="BB3967" s="493" t="n">
        <v>5815.56</v>
      </c>
      <c r="BC3967" s="493" t="n">
        <v>5122.2</v>
      </c>
      <c r="BD3967" s="493" t="n">
        <v>4495.32</v>
      </c>
      <c r="BE3967" s="493" t="n">
        <v>4779.7</v>
      </c>
      <c r="BF3967" s="493" t="n">
        <v>5994.37</v>
      </c>
      <c r="BG3967" s="493" t="n">
        <v>4926.76</v>
      </c>
      <c r="BH3967" s="493" t="n">
        <v>4074.86</v>
      </c>
      <c r="BI3967" s="493" t="n">
        <v>4406.96</v>
      </c>
      <c r="BJ3967" s="493" t="n">
        <v>3603.72</v>
      </c>
      <c r="BK3967" s="493" t="n">
        <v>3958.89</v>
      </c>
      <c r="BL3967" s="493" t="n">
        <v>5728.2</v>
      </c>
      <c r="BM3967" s="493" t="n">
        <v>6003.73</v>
      </c>
      <c r="BN3967" s="493" t="n">
        <v>4250.26</v>
      </c>
      <c r="BO3967" s="493" t="n">
        <v>3266.48</v>
      </c>
      <c r="BP3967" s="493" t="n">
        <v>4736.5</v>
      </c>
      <c r="BQ3967" s="493" t="n">
        <v>10741.2</v>
      </c>
      <c r="BR3967" s="493" t="n">
        <v>15391.9</v>
      </c>
      <c r="BS3967" s="493" t="n">
        <v>3904.22</v>
      </c>
      <c r="BT3967" s="493" t="n">
        <v>23240.35</v>
      </c>
      <c r="BU3967" s="493" t="n">
        <v>5269.71</v>
      </c>
      <c r="BV3967" s="493" t="n">
        <v>7463.1</v>
      </c>
      <c r="BW3967" s="493" t="n">
        <v>5172.14</v>
      </c>
    </row>
    <row r="3968">
      <c r="A3968" t="inlineStr">
        <is>
          <t>[C9D3] Angiotensin-II 길항제 칼슘길항제 복합제</t>
        </is>
      </c>
      <c r="B3968" t="inlineStr">
        <is>
          <t>제뉴원사이언스</t>
        </is>
      </c>
      <c r="C3968" t="inlineStr">
        <is>
          <t>텔로핀</t>
        </is>
      </c>
      <c r="D3968" t="inlineStr">
        <is>
          <t>제뉴원사이언스</t>
        </is>
      </c>
      <c r="E3968" t="inlineStr">
        <is>
          <t>amlodipine besylate,  telmisartan</t>
        </is>
      </c>
      <c r="F3968" t="inlineStr">
        <is>
          <t>의원</t>
        </is>
      </c>
      <c r="G3968" t="inlineStr">
        <is>
          <t>Generic</t>
        </is>
      </c>
      <c r="H3968" s="493" t="n">
        <v>5054.7</v>
      </c>
      <c r="I3968" s="493" t="n">
        <v>5981.1</v>
      </c>
      <c r="J3968" s="493" t="n">
        <v>8181.2</v>
      </c>
      <c r="K3968" s="493" t="n">
        <v>8766.6</v>
      </c>
      <c r="L3968" s="493" t="n">
        <v>7498.24</v>
      </c>
      <c r="M3968" s="493" t="n">
        <v>9364.42</v>
      </c>
      <c r="N3968" s="493" t="n">
        <v>12560.27</v>
      </c>
      <c r="O3968" s="493" t="n">
        <v>10955.28</v>
      </c>
      <c r="P3968" s="493" t="n">
        <v>13137.54</v>
      </c>
      <c r="Q3968" s="493" t="n">
        <v>14545.28</v>
      </c>
      <c r="R3968" s="493" t="n">
        <v>15353.01</v>
      </c>
      <c r="S3968" s="493" t="n">
        <v>21475.7</v>
      </c>
      <c r="T3968" s="493" t="n">
        <v>19975.15</v>
      </c>
      <c r="U3968" s="493" t="n">
        <v>18662.76</v>
      </c>
      <c r="V3968" s="493" t="n">
        <v>23611.24</v>
      </c>
      <c r="W3968" s="493" t="n">
        <v>20753.81</v>
      </c>
      <c r="X3968" s="493" t="n">
        <v>22999.83</v>
      </c>
      <c r="Y3968" s="493" t="n">
        <v>20243.43</v>
      </c>
      <c r="Z3968" s="493" t="n">
        <v>26634.77</v>
      </c>
      <c r="AA3968" s="493" t="n">
        <v>29073.62</v>
      </c>
      <c r="AB3968" s="493" t="n">
        <v>47855.12</v>
      </c>
      <c r="AC3968" s="493" t="n">
        <v>52154.87</v>
      </c>
      <c r="AD3968" s="493" t="n">
        <v>51716.15</v>
      </c>
      <c r="AE3968" s="493" t="n">
        <v>43742.72</v>
      </c>
      <c r="AF3968" s="493" t="n">
        <v>38079.45</v>
      </c>
      <c r="AG3968" s="493" t="n">
        <v>49704.63</v>
      </c>
      <c r="AH3968" s="493" t="n">
        <v>55141.09</v>
      </c>
      <c r="AI3968" s="493" t="n">
        <v>60378.47</v>
      </c>
      <c r="AJ3968" s="493" t="n">
        <v>69963.38</v>
      </c>
      <c r="AK3968" s="493" t="n">
        <v>63636.9</v>
      </c>
      <c r="AL3968" s="493" t="n">
        <v>70501.64999999999</v>
      </c>
      <c r="AM3968" s="493" t="n">
        <v>136247.55</v>
      </c>
      <c r="AN3968" s="493" t="n">
        <v>232782.31</v>
      </c>
      <c r="AO3968" s="493" t="n">
        <v>283879.65</v>
      </c>
      <c r="AP3968" s="493" t="n">
        <v>309386.88</v>
      </c>
      <c r="AQ3968" s="493" t="n">
        <v>326133.37</v>
      </c>
      <c r="AR3968" s="493" t="n">
        <v>368349.48</v>
      </c>
      <c r="AS3968" s="493" t="n">
        <v>343385.58</v>
      </c>
      <c r="AT3968" s="493" t="n">
        <v>358798.23</v>
      </c>
      <c r="AU3968" s="493" t="n">
        <v>411075.53</v>
      </c>
      <c r="AV3968" s="493" t="n">
        <v>403469.69</v>
      </c>
      <c r="AW3968" s="493" t="n">
        <v>388652.08</v>
      </c>
      <c r="AX3968" s="493" t="n">
        <v>422293.07</v>
      </c>
      <c r="AY3968" s="493" t="n">
        <v>433709.04</v>
      </c>
      <c r="AZ3968" s="493" t="n">
        <v>416308.88</v>
      </c>
      <c r="BA3968" s="493" t="n">
        <v>475088.54</v>
      </c>
      <c r="BB3968" s="493" t="n">
        <v>430522.92</v>
      </c>
      <c r="BC3968" s="493" t="n">
        <v>480014.85</v>
      </c>
      <c r="BD3968" s="493" t="n">
        <v>440862.01</v>
      </c>
      <c r="BE3968" s="493" t="n">
        <v>436752.76</v>
      </c>
      <c r="BF3968" s="493" t="n">
        <v>423932.44</v>
      </c>
      <c r="BG3968" s="493" t="n">
        <v>466435.92</v>
      </c>
      <c r="BH3968" s="493" t="n">
        <v>473072.9</v>
      </c>
      <c r="BI3968" s="493" t="n">
        <v>463257.69</v>
      </c>
      <c r="BJ3968" s="493" t="n">
        <v>460081.95</v>
      </c>
      <c r="BK3968" s="493" t="n">
        <v>439645.28</v>
      </c>
      <c r="BL3968" s="493" t="n">
        <v>492690.25</v>
      </c>
      <c r="BM3968" s="493" t="n">
        <v>447507.44</v>
      </c>
      <c r="BN3968" s="493" t="n">
        <v>381466.76</v>
      </c>
      <c r="BO3968" s="493" t="n">
        <v>362030.74</v>
      </c>
      <c r="BP3968" s="493" t="n">
        <v>379074.77</v>
      </c>
      <c r="BQ3968" s="493" t="n">
        <v>336567.94</v>
      </c>
      <c r="BR3968" s="493" t="n">
        <v>360711.57</v>
      </c>
      <c r="BS3968" s="493" t="n">
        <v>368394.48</v>
      </c>
      <c r="BT3968" s="493" t="n">
        <v>349954</v>
      </c>
      <c r="BU3968" s="493" t="n">
        <v>352410.83</v>
      </c>
      <c r="BV3968" s="493" t="n">
        <v>368818.67</v>
      </c>
      <c r="BW3968" s="493" t="n">
        <v>332017.26</v>
      </c>
    </row>
    <row r="3969">
      <c r="A3969" t="inlineStr">
        <is>
          <t>[C9D3] Angiotensin-II 길항제 칼슘길항제 복합제</t>
        </is>
      </c>
      <c r="B3969" t="inlineStr">
        <is>
          <t>제뉴원사이언스</t>
        </is>
      </c>
      <c r="C3969" t="inlineStr">
        <is>
          <t>텔로핀</t>
        </is>
      </c>
      <c r="D3969" t="inlineStr">
        <is>
          <t>제뉴원사이언스</t>
        </is>
      </c>
      <c r="E3969" t="inlineStr">
        <is>
          <t>amlodipine besylate,  telmisartan</t>
        </is>
      </c>
      <c r="F3969" t="inlineStr">
        <is>
          <t>보건소</t>
        </is>
      </c>
      <c r="G3969" t="inlineStr">
        <is>
          <t>Generic</t>
        </is>
      </c>
      <c r="H3969" s="493" t="n">
        <v>0</v>
      </c>
      <c r="I3969" s="493" t="n">
        <v>0</v>
      </c>
      <c r="J3969" s="493" t="n">
        <v>0</v>
      </c>
      <c r="K3969" s="493" t="n">
        <v>0</v>
      </c>
      <c r="L3969" s="493" t="n">
        <v>0</v>
      </c>
      <c r="M3969" s="493" t="n">
        <v>474.3</v>
      </c>
      <c r="N3969" s="493" t="n">
        <v>0</v>
      </c>
      <c r="O3969" s="493" t="n">
        <v>0</v>
      </c>
      <c r="P3969" s="493" t="n">
        <v>381.6</v>
      </c>
      <c r="Q3969" s="493" t="n">
        <v>0</v>
      </c>
      <c r="R3969" s="493" t="n">
        <v>494.1</v>
      </c>
      <c r="S3969" s="493" t="n">
        <v>172.8</v>
      </c>
      <c r="T3969" s="493" t="n">
        <v>240.3</v>
      </c>
      <c r="U3969" s="493" t="n">
        <v>163.8</v>
      </c>
      <c r="V3969" s="493" t="n">
        <v>260.1</v>
      </c>
      <c r="W3969" s="493" t="n">
        <v>220.5</v>
      </c>
      <c r="X3969" s="493" t="n">
        <v>0</v>
      </c>
      <c r="Y3969" s="493" t="n">
        <v>236.7</v>
      </c>
      <c r="Z3969" s="493" t="n">
        <v>202.5</v>
      </c>
      <c r="AA3969" s="493" t="n">
        <v>0</v>
      </c>
      <c r="AB3969" s="493" t="n">
        <v>531.9</v>
      </c>
      <c r="AC3969" s="493" t="n">
        <v>1023.6</v>
      </c>
      <c r="AD3969" s="493" t="n">
        <v>62.4</v>
      </c>
      <c r="AE3969" s="493" t="n">
        <v>274.2</v>
      </c>
      <c r="AF3969" s="493" t="n">
        <v>49.2</v>
      </c>
      <c r="AG3969" s="493" t="n">
        <v>289.8</v>
      </c>
      <c r="AH3969" s="493" t="n">
        <v>0</v>
      </c>
      <c r="AI3969" s="493" t="n">
        <v>0</v>
      </c>
      <c r="AJ3969" s="493" t="n">
        <v>293.7</v>
      </c>
      <c r="AK3969" s="493" t="n">
        <v>222.3</v>
      </c>
      <c r="AL3969" s="493" t="n">
        <v>0</v>
      </c>
      <c r="AM3969" s="493" t="n">
        <v>0</v>
      </c>
      <c r="AN3969" s="493" t="n">
        <v>1316.7</v>
      </c>
      <c r="AO3969" s="493" t="n">
        <v>3520.8</v>
      </c>
      <c r="AP3969" s="493" t="n">
        <v>298.8</v>
      </c>
      <c r="AQ3969" s="493" t="n">
        <v>4739.1</v>
      </c>
      <c r="AR3969" s="493" t="n">
        <v>7180.8</v>
      </c>
      <c r="AS3969" s="493" t="n">
        <v>3205.8</v>
      </c>
      <c r="AT3969" s="493" t="n">
        <v>6935.7</v>
      </c>
      <c r="AU3969" s="493" t="n">
        <v>6569.7</v>
      </c>
      <c r="AV3969" s="493" t="n">
        <v>3849</v>
      </c>
      <c r="AW3969" s="493" t="n">
        <v>8015.4</v>
      </c>
      <c r="AX3969" s="493" t="n">
        <v>7202.5</v>
      </c>
      <c r="AY3969" s="493" t="n">
        <v>6111.54</v>
      </c>
      <c r="AZ3969" s="493" t="n">
        <v>8029.38</v>
      </c>
      <c r="BA3969" s="493" t="n">
        <v>8978.700000000001</v>
      </c>
      <c r="BB3969" s="493" t="n">
        <v>5661.54</v>
      </c>
      <c r="BC3969" s="493" t="n">
        <v>8833.4</v>
      </c>
      <c r="BD3969" s="493" t="n">
        <v>10535.67</v>
      </c>
      <c r="BE3969" s="493" t="n">
        <v>7762.5</v>
      </c>
      <c r="BF3969" s="493" t="n">
        <v>8508.9</v>
      </c>
      <c r="BG3969" s="493" t="n">
        <v>13665.3</v>
      </c>
      <c r="BH3969" s="493" t="n">
        <v>16374</v>
      </c>
      <c r="BI3969" s="493" t="n">
        <v>11374.2</v>
      </c>
      <c r="BJ3969" s="493" t="n">
        <v>14026.6</v>
      </c>
      <c r="BK3969" s="493" t="n">
        <v>15676.32</v>
      </c>
      <c r="BL3969" s="493" t="n">
        <v>15955.05</v>
      </c>
      <c r="BM3969" s="493" t="n">
        <v>13173.9</v>
      </c>
      <c r="BN3969" s="493" t="n">
        <v>11678.1</v>
      </c>
      <c r="BO3969" s="493" t="n">
        <v>13405.2</v>
      </c>
      <c r="BP3969" s="493" t="n">
        <v>12024.3</v>
      </c>
      <c r="BQ3969" s="493" t="n">
        <v>10927.8</v>
      </c>
      <c r="BR3969" s="493" t="n">
        <v>11555.87</v>
      </c>
      <c r="BS3969" s="493" t="n">
        <v>11168.4</v>
      </c>
      <c r="BT3969" s="493" t="n">
        <v>16513.2</v>
      </c>
      <c r="BU3969" s="493" t="n">
        <v>10353.9</v>
      </c>
      <c r="BV3969" s="493" t="n">
        <v>9337.030000000001</v>
      </c>
      <c r="BW3969" s="493" t="n">
        <v>11764.95</v>
      </c>
    </row>
    <row r="3970">
      <c r="A3970" t="inlineStr">
        <is>
          <t>[C9D3] Angiotensin-II 길항제 칼슘길항제 복합제</t>
        </is>
      </c>
      <c r="B3970" t="inlineStr">
        <is>
          <t>제뉴원사이언스</t>
        </is>
      </c>
      <c r="C3970" t="inlineStr">
        <is>
          <t>텔로핀</t>
        </is>
      </c>
      <c r="D3970" t="inlineStr">
        <is>
          <t>제뉴원사이언스</t>
        </is>
      </c>
      <c r="E3970" t="inlineStr">
        <is>
          <t>amlodipine besylate,  telmisartan</t>
        </is>
      </c>
      <c r="F3970" t="inlineStr">
        <is>
          <t>기타(치과의원, 치과병원 등)</t>
        </is>
      </c>
      <c r="G3970" t="inlineStr">
        <is>
          <t>Generic</t>
        </is>
      </c>
      <c r="H3970" s="493" t="n">
        <v>0</v>
      </c>
      <c r="I3970" s="493" t="n">
        <v>0</v>
      </c>
      <c r="J3970" s="493" t="n">
        <v>0</v>
      </c>
      <c r="K3970" s="493" t="n">
        <v>0</v>
      </c>
      <c r="L3970" s="493" t="n">
        <v>0</v>
      </c>
      <c r="M3970" s="493" t="n">
        <v>0</v>
      </c>
      <c r="N3970" s="493" t="n">
        <v>0</v>
      </c>
      <c r="O3970" s="493" t="n">
        <v>0</v>
      </c>
      <c r="P3970" s="493" t="n">
        <v>0</v>
      </c>
      <c r="Q3970" s="493" t="n">
        <v>0</v>
      </c>
      <c r="R3970" s="493" t="n">
        <v>0</v>
      </c>
      <c r="S3970" s="493" t="n">
        <v>0</v>
      </c>
      <c r="T3970" s="493" t="n">
        <v>0</v>
      </c>
      <c r="U3970" s="493" t="n">
        <v>0</v>
      </c>
      <c r="V3970" s="493" t="n">
        <v>0</v>
      </c>
      <c r="W3970" s="493" t="n">
        <v>0</v>
      </c>
      <c r="X3970" s="493" t="n">
        <v>0</v>
      </c>
      <c r="Y3970" s="493" t="n">
        <v>418.5</v>
      </c>
      <c r="Z3970" s="493" t="n">
        <v>0</v>
      </c>
      <c r="AA3970" s="493" t="n">
        <v>0</v>
      </c>
      <c r="AB3970" s="493" t="n">
        <v>437.4</v>
      </c>
      <c r="AC3970" s="493" t="n">
        <v>0</v>
      </c>
      <c r="AD3970" s="493" t="n">
        <v>0</v>
      </c>
      <c r="AE3970" s="493" t="n">
        <v>0</v>
      </c>
      <c r="AF3970" s="493" t="n">
        <v>0</v>
      </c>
      <c r="AG3970" s="493" t="n">
        <v>0</v>
      </c>
      <c r="AH3970" s="493" t="n">
        <v>0</v>
      </c>
      <c r="AI3970" s="493" t="n">
        <v>0</v>
      </c>
      <c r="AJ3970" s="493" t="n">
        <v>0</v>
      </c>
      <c r="AK3970" s="493" t="n">
        <v>0</v>
      </c>
      <c r="AL3970" s="493" t="n">
        <v>0</v>
      </c>
      <c r="AM3970" s="493" t="n">
        <v>0</v>
      </c>
      <c r="AN3970" s="493" t="n">
        <v>0</v>
      </c>
      <c r="AO3970" s="493" t="n">
        <v>0</v>
      </c>
      <c r="AP3970" s="493" t="n">
        <v>0</v>
      </c>
      <c r="AQ3970" s="493" t="n">
        <v>0</v>
      </c>
      <c r="AR3970" s="493" t="n">
        <v>0</v>
      </c>
      <c r="AS3970" s="493" t="n">
        <v>0</v>
      </c>
      <c r="AT3970" s="493" t="n">
        <v>0</v>
      </c>
      <c r="AU3970" s="493" t="n">
        <v>0</v>
      </c>
      <c r="AV3970" s="493" t="n">
        <v>0</v>
      </c>
      <c r="AW3970" s="493" t="n">
        <v>0</v>
      </c>
      <c r="AX3970" s="493" t="n">
        <v>0</v>
      </c>
      <c r="AY3970" s="493" t="n">
        <v>0</v>
      </c>
      <c r="AZ3970" s="493" t="n">
        <v>0</v>
      </c>
      <c r="BA3970" s="493" t="n">
        <v>158.4</v>
      </c>
      <c r="BB3970" s="493" t="n">
        <v>0</v>
      </c>
      <c r="BC3970" s="493" t="n">
        <v>0</v>
      </c>
      <c r="BD3970" s="493" t="n">
        <v>0</v>
      </c>
      <c r="BE3970" s="493" t="n">
        <v>0</v>
      </c>
      <c r="BF3970" s="493" t="n">
        <v>0</v>
      </c>
      <c r="BG3970" s="493" t="n">
        <v>0</v>
      </c>
      <c r="BH3970" s="493" t="n">
        <v>119.4</v>
      </c>
      <c r="BI3970" s="493" t="n">
        <v>416.1</v>
      </c>
      <c r="BJ3970" s="493" t="n">
        <v>420.3</v>
      </c>
      <c r="BK3970" s="493" t="n">
        <v>428.7</v>
      </c>
      <c r="BL3970" s="493" t="n">
        <v>407.4</v>
      </c>
      <c r="BM3970" s="493" t="n">
        <v>332.1</v>
      </c>
      <c r="BN3970" s="493" t="n">
        <v>396.3</v>
      </c>
      <c r="BO3970" s="493" t="n">
        <v>757.2</v>
      </c>
      <c r="BP3970" s="493" t="n">
        <v>0</v>
      </c>
      <c r="BQ3970" s="493" t="n">
        <v>0</v>
      </c>
      <c r="BR3970" s="493" t="n">
        <v>0</v>
      </c>
      <c r="BS3970" s="493" t="n">
        <v>0</v>
      </c>
      <c r="BT3970" s="493" t="n">
        <v>0</v>
      </c>
      <c r="BU3970" s="493" t="n">
        <v>0</v>
      </c>
      <c r="BV3970" s="493" t="n">
        <v>0</v>
      </c>
      <c r="BW3970" s="493" t="n">
        <v>0</v>
      </c>
    </row>
    <row r="3971">
      <c r="A3971" t="inlineStr">
        <is>
          <t>[C9D3] Angiotensin-II 길항제 칼슘길항제 복합제</t>
        </is>
      </c>
      <c r="B3971" t="inlineStr">
        <is>
          <t>제뉴원사이언스</t>
        </is>
      </c>
      <c r="C3971" t="inlineStr">
        <is>
          <t>하이포지</t>
        </is>
      </c>
      <c r="D3971" t="inlineStr">
        <is>
          <t>제뉴원사이언스</t>
        </is>
      </c>
      <c r="E3971" t="inlineStr">
        <is>
          <t>amlodipine besylate,  valsartan</t>
        </is>
      </c>
      <c r="F3971" t="inlineStr">
        <is>
          <t>종합병원</t>
        </is>
      </c>
      <c r="G3971" t="inlineStr">
        <is>
          <t>Generic</t>
        </is>
      </c>
      <c r="H3971" s="493" t="n">
        <v>0</v>
      </c>
      <c r="I3971" s="493" t="n">
        <v>0</v>
      </c>
      <c r="J3971" s="493" t="n">
        <v>0</v>
      </c>
      <c r="K3971" s="493" t="n">
        <v>0</v>
      </c>
      <c r="L3971" s="493" t="n">
        <v>0</v>
      </c>
      <c r="M3971" s="493" t="n">
        <v>0</v>
      </c>
      <c r="N3971" s="493" t="n">
        <v>0</v>
      </c>
      <c r="O3971" s="493" t="n">
        <v>0</v>
      </c>
      <c r="P3971" s="493" t="n">
        <v>0</v>
      </c>
      <c r="Q3971" s="493" t="n">
        <v>0</v>
      </c>
      <c r="R3971" s="493" t="n">
        <v>0</v>
      </c>
      <c r="S3971" s="493" t="n">
        <v>0</v>
      </c>
      <c r="T3971" s="493" t="n">
        <v>0</v>
      </c>
      <c r="U3971" s="493" t="n">
        <v>0</v>
      </c>
      <c r="V3971" s="493" t="n">
        <v>0</v>
      </c>
      <c r="W3971" s="493" t="n">
        <v>0</v>
      </c>
      <c r="X3971" s="493" t="n">
        <v>0</v>
      </c>
      <c r="Y3971" s="493" t="n">
        <v>0</v>
      </c>
      <c r="Z3971" s="493" t="n">
        <v>0</v>
      </c>
      <c r="AA3971" s="493" t="n">
        <v>0</v>
      </c>
      <c r="AB3971" s="493" t="n">
        <v>0</v>
      </c>
      <c r="AC3971" s="493" t="n">
        <v>0</v>
      </c>
      <c r="AD3971" s="493" t="n">
        <v>0</v>
      </c>
      <c r="AE3971" s="493" t="n">
        <v>0</v>
      </c>
      <c r="AF3971" s="493" t="n">
        <v>0</v>
      </c>
      <c r="AG3971" s="493" t="n">
        <v>0</v>
      </c>
      <c r="AH3971" s="493" t="n">
        <v>0</v>
      </c>
      <c r="AI3971" s="493" t="n">
        <v>0</v>
      </c>
      <c r="AJ3971" s="493" t="n">
        <v>0</v>
      </c>
      <c r="AK3971" s="493" t="n">
        <v>373.5</v>
      </c>
      <c r="AL3971" s="493" t="n">
        <v>0</v>
      </c>
      <c r="AM3971" s="493" t="n">
        <v>0</v>
      </c>
      <c r="AN3971" s="493" t="n">
        <v>0</v>
      </c>
      <c r="AO3971" s="493" t="n">
        <v>0</v>
      </c>
      <c r="AP3971" s="493" t="n">
        <v>0</v>
      </c>
      <c r="AQ3971" s="493" t="n">
        <v>0</v>
      </c>
      <c r="AR3971" s="493" t="n">
        <v>2786.1</v>
      </c>
      <c r="AS3971" s="493" t="n">
        <v>4576.5</v>
      </c>
      <c r="AT3971" s="493" t="n">
        <v>4165.2</v>
      </c>
      <c r="AU3971" s="493" t="n">
        <v>1777.4</v>
      </c>
      <c r="AV3971" s="493" t="n">
        <v>3381.4</v>
      </c>
      <c r="AW3971" s="493" t="n">
        <v>4056.68</v>
      </c>
      <c r="AX3971" s="493" t="n">
        <v>3817</v>
      </c>
      <c r="AY3971" s="493" t="n">
        <v>2337.4</v>
      </c>
      <c r="AZ3971" s="493" t="n">
        <v>3036.8</v>
      </c>
      <c r="BA3971" s="493" t="n">
        <v>5343.3</v>
      </c>
      <c r="BB3971" s="493" t="n">
        <v>3637.4</v>
      </c>
      <c r="BC3971" s="493" t="n">
        <v>5131.43</v>
      </c>
      <c r="BD3971" s="493" t="n">
        <v>6804.06</v>
      </c>
      <c r="BE3971" s="493" t="n">
        <v>4038.84</v>
      </c>
      <c r="BF3971" s="493" t="n">
        <v>5954.15</v>
      </c>
      <c r="BG3971" s="493" t="n">
        <v>3435.44</v>
      </c>
      <c r="BH3971" s="493" t="n">
        <v>6093.81</v>
      </c>
      <c r="BI3971" s="493" t="n">
        <v>2502.42</v>
      </c>
      <c r="BJ3971" s="493" t="n">
        <v>2583.44</v>
      </c>
      <c r="BK3971" s="493" t="n">
        <v>4013.33</v>
      </c>
      <c r="BL3971" s="493" t="n">
        <v>5366.4</v>
      </c>
      <c r="BM3971" s="493" t="n">
        <v>1539.84</v>
      </c>
      <c r="BN3971" s="493" t="n">
        <v>4442.54</v>
      </c>
      <c r="BO3971" s="493" t="n">
        <v>3728.06</v>
      </c>
      <c r="BP3971" s="493" t="n">
        <v>6252.54</v>
      </c>
      <c r="BQ3971" s="493" t="n">
        <v>3504.9</v>
      </c>
      <c r="BR3971" s="493" t="n">
        <v>5644.82</v>
      </c>
      <c r="BS3971" s="493" t="n">
        <v>7223.9</v>
      </c>
      <c r="BT3971" s="493" t="n">
        <v>4300.27</v>
      </c>
      <c r="BU3971" s="493" t="n">
        <v>7944.05</v>
      </c>
      <c r="BV3971" s="493" t="n">
        <v>5613.8</v>
      </c>
      <c r="BW3971" s="493" t="n">
        <v>7156.96</v>
      </c>
    </row>
    <row r="3972">
      <c r="A3972" t="inlineStr">
        <is>
          <t>[C9D3] Angiotensin-II 길항제 칼슘길항제 복합제</t>
        </is>
      </c>
      <c r="B3972" t="inlineStr">
        <is>
          <t>제뉴원사이언스</t>
        </is>
      </c>
      <c r="C3972" t="inlineStr">
        <is>
          <t>하이포지</t>
        </is>
      </c>
      <c r="D3972" t="inlineStr">
        <is>
          <t>제뉴원사이언스</t>
        </is>
      </c>
      <c r="E3972" t="inlineStr">
        <is>
          <t>amlodipine besylate,  valsartan</t>
        </is>
      </c>
      <c r="F3972" t="inlineStr">
        <is>
          <t>병원</t>
        </is>
      </c>
      <c r="G3972" t="inlineStr">
        <is>
          <t>Generic</t>
        </is>
      </c>
      <c r="H3972" s="493" t="n">
        <v>0</v>
      </c>
      <c r="I3972" s="493" t="n">
        <v>122.25</v>
      </c>
      <c r="J3972" s="493" t="n">
        <v>120</v>
      </c>
      <c r="K3972" s="493" t="n">
        <v>0</v>
      </c>
      <c r="L3972" s="493" t="n">
        <v>240.3</v>
      </c>
      <c r="M3972" s="493" t="n">
        <v>239.7</v>
      </c>
      <c r="N3972" s="493" t="n">
        <v>240.3</v>
      </c>
      <c r="O3972" s="493" t="n">
        <v>360</v>
      </c>
      <c r="P3972" s="493" t="n">
        <v>120</v>
      </c>
      <c r="Q3972" s="493" t="n">
        <v>360</v>
      </c>
      <c r="R3972" s="493" t="n">
        <v>480</v>
      </c>
      <c r="S3972" s="493" t="n">
        <v>120</v>
      </c>
      <c r="T3972" s="493" t="n">
        <v>120</v>
      </c>
      <c r="U3972" s="493" t="n">
        <v>240.3</v>
      </c>
      <c r="V3972" s="493" t="n">
        <v>360</v>
      </c>
      <c r="W3972" s="493" t="n">
        <v>240</v>
      </c>
      <c r="X3972" s="493" t="n">
        <v>224</v>
      </c>
      <c r="Y3972" s="493" t="n">
        <v>0</v>
      </c>
      <c r="Z3972" s="493" t="n">
        <v>0</v>
      </c>
      <c r="AA3972" s="493" t="n">
        <v>0</v>
      </c>
      <c r="AB3972" s="493" t="n">
        <v>0</v>
      </c>
      <c r="AC3972" s="493" t="n">
        <v>0</v>
      </c>
      <c r="AD3972" s="493" t="n">
        <v>0</v>
      </c>
      <c r="AE3972" s="493" t="n">
        <v>120</v>
      </c>
      <c r="AF3972" s="493" t="n">
        <v>239.7</v>
      </c>
      <c r="AG3972" s="493" t="n">
        <v>720</v>
      </c>
      <c r="AH3972" s="493" t="n">
        <v>846.2</v>
      </c>
      <c r="AI3972" s="493" t="n">
        <v>718.5</v>
      </c>
      <c r="AJ3972" s="493" t="n">
        <v>782.8</v>
      </c>
      <c r="AK3972" s="493" t="n">
        <v>1080.6</v>
      </c>
      <c r="AL3972" s="493" t="n">
        <v>654.64</v>
      </c>
      <c r="AM3972" s="493" t="n">
        <v>486</v>
      </c>
      <c r="AN3972" s="493" t="n">
        <v>0</v>
      </c>
      <c r="AO3972" s="493" t="n">
        <v>0</v>
      </c>
      <c r="AP3972" s="493" t="n">
        <v>120</v>
      </c>
      <c r="AQ3972" s="493" t="n">
        <v>112</v>
      </c>
      <c r="AR3972" s="493" t="n">
        <v>464</v>
      </c>
      <c r="AS3972" s="493" t="n">
        <v>1048</v>
      </c>
      <c r="AT3972" s="493" t="n">
        <v>928</v>
      </c>
      <c r="AU3972" s="493" t="n">
        <v>2153.98</v>
      </c>
      <c r="AV3972" s="493" t="n">
        <v>1305.56</v>
      </c>
      <c r="AW3972" s="493" t="n">
        <v>1912.9</v>
      </c>
      <c r="AX3972" s="493" t="n">
        <v>1827.62</v>
      </c>
      <c r="AY3972" s="493" t="n">
        <v>2301.32</v>
      </c>
      <c r="AZ3972" s="493" t="n">
        <v>1171.25</v>
      </c>
      <c r="BA3972" s="493" t="n">
        <v>1604.64</v>
      </c>
      <c r="BB3972" s="493" t="n">
        <v>1767.16</v>
      </c>
      <c r="BC3972" s="493" t="n">
        <v>1131.05</v>
      </c>
      <c r="BD3972" s="493" t="n">
        <v>2865.78</v>
      </c>
      <c r="BE3972" s="493" t="n">
        <v>26049.18</v>
      </c>
      <c r="BF3972" s="493" t="n">
        <v>32027.08</v>
      </c>
      <c r="BG3972" s="493" t="n">
        <v>26146.88</v>
      </c>
      <c r="BH3972" s="493" t="n">
        <v>25244.63</v>
      </c>
      <c r="BI3972" s="493" t="n">
        <v>25096.16</v>
      </c>
      <c r="BJ3972" s="493" t="n">
        <v>23765.4</v>
      </c>
      <c r="BK3972" s="493" t="n">
        <v>25148.55</v>
      </c>
      <c r="BL3972" s="493" t="n">
        <v>26303.89</v>
      </c>
      <c r="BM3972" s="493" t="n">
        <v>22893.78</v>
      </c>
      <c r="BN3972" s="493" t="n">
        <v>22460.48</v>
      </c>
      <c r="BO3972" s="493" t="n">
        <v>21449.72</v>
      </c>
      <c r="BP3972" s="493" t="n">
        <v>20543.1</v>
      </c>
      <c r="BQ3972" s="493" t="n">
        <v>26183.95</v>
      </c>
      <c r="BR3972" s="493" t="n">
        <v>31499.29</v>
      </c>
      <c r="BS3972" s="493" t="n">
        <v>32440.53</v>
      </c>
      <c r="BT3972" s="493" t="n">
        <v>28864.84</v>
      </c>
      <c r="BU3972" s="493" t="n">
        <v>36422.89</v>
      </c>
      <c r="BV3972" s="493" t="n">
        <v>33286.7</v>
      </c>
      <c r="BW3972" s="493" t="n">
        <v>25491.96</v>
      </c>
    </row>
    <row r="3973">
      <c r="A3973" t="inlineStr">
        <is>
          <t>[C9D3] Angiotensin-II 길항제 칼슘길항제 복합제</t>
        </is>
      </c>
      <c r="B3973" t="inlineStr">
        <is>
          <t>제뉴원사이언스</t>
        </is>
      </c>
      <c r="C3973" t="inlineStr">
        <is>
          <t>하이포지</t>
        </is>
      </c>
      <c r="D3973" t="inlineStr">
        <is>
          <t>제뉴원사이언스</t>
        </is>
      </c>
      <c r="E3973" t="inlineStr">
        <is>
          <t>amlodipine besylate,  valsartan</t>
        </is>
      </c>
      <c r="F3973" t="inlineStr">
        <is>
          <t>의원</t>
        </is>
      </c>
      <c r="G3973" t="inlineStr">
        <is>
          <t>Generic</t>
        </is>
      </c>
      <c r="H3973" s="493" t="n">
        <v>28297.34</v>
      </c>
      <c r="I3973" s="493" t="n">
        <v>22669.14</v>
      </c>
      <c r="J3973" s="493" t="n">
        <v>32788.35</v>
      </c>
      <c r="K3973" s="493" t="n">
        <v>32020.26</v>
      </c>
      <c r="L3973" s="493" t="n">
        <v>31979.72</v>
      </c>
      <c r="M3973" s="493" t="n">
        <v>51943.91</v>
      </c>
      <c r="N3973" s="493" t="n">
        <v>59500.64</v>
      </c>
      <c r="O3973" s="493" t="n">
        <v>56668.08</v>
      </c>
      <c r="P3973" s="493" t="n">
        <v>59629.37</v>
      </c>
      <c r="Q3973" s="493" t="n">
        <v>57108.62</v>
      </c>
      <c r="R3973" s="493" t="n">
        <v>63904.04</v>
      </c>
      <c r="S3973" s="493" t="n">
        <v>69202.25</v>
      </c>
      <c r="T3973" s="493" t="n">
        <v>63886.38</v>
      </c>
      <c r="U3973" s="493" t="n">
        <v>62711.43</v>
      </c>
      <c r="V3973" s="493" t="n">
        <v>67157.64</v>
      </c>
      <c r="W3973" s="493" t="n">
        <v>60950.56</v>
      </c>
      <c r="X3973" s="493" t="n">
        <v>70756.17</v>
      </c>
      <c r="Y3973" s="493" t="n">
        <v>68315.09</v>
      </c>
      <c r="Z3973" s="493" t="n">
        <v>69206.86</v>
      </c>
      <c r="AA3973" s="493" t="n">
        <v>60948.02</v>
      </c>
      <c r="AB3973" s="493" t="n">
        <v>62655.39</v>
      </c>
      <c r="AC3973" s="493" t="n">
        <v>61013.39</v>
      </c>
      <c r="AD3973" s="493" t="n">
        <v>69205.17</v>
      </c>
      <c r="AE3973" s="493" t="n">
        <v>69060.35000000001</v>
      </c>
      <c r="AF3973" s="493" t="n">
        <v>77870.61</v>
      </c>
      <c r="AG3973" s="493" t="n">
        <v>63609.23</v>
      </c>
      <c r="AH3973" s="493" t="n">
        <v>68982.17999999999</v>
      </c>
      <c r="AI3973" s="493" t="n">
        <v>66450.42999999999</v>
      </c>
      <c r="AJ3973" s="493" t="n">
        <v>77095.59</v>
      </c>
      <c r="AK3973" s="493" t="n">
        <v>60007.49</v>
      </c>
      <c r="AL3973" s="493" t="n">
        <v>77051.33</v>
      </c>
      <c r="AM3973" s="493" t="n">
        <v>72986.41</v>
      </c>
      <c r="AN3973" s="493" t="n">
        <v>85323.71000000001</v>
      </c>
      <c r="AO3973" s="493" t="n">
        <v>83514.53999999999</v>
      </c>
      <c r="AP3973" s="493" t="n">
        <v>86591.3</v>
      </c>
      <c r="AQ3973" s="493" t="n">
        <v>81664.52</v>
      </c>
      <c r="AR3973" s="493" t="n">
        <v>94091.44</v>
      </c>
      <c r="AS3973" s="493" t="n">
        <v>89405.39</v>
      </c>
      <c r="AT3973" s="493" t="n">
        <v>92467.25999999999</v>
      </c>
      <c r="AU3973" s="493" t="n">
        <v>109084</v>
      </c>
      <c r="AV3973" s="493" t="n">
        <v>95705.33</v>
      </c>
      <c r="AW3973" s="493" t="n">
        <v>92164.60000000001</v>
      </c>
      <c r="AX3973" s="493" t="n">
        <v>100637.04</v>
      </c>
      <c r="AY3973" s="493" t="n">
        <v>104066.04</v>
      </c>
      <c r="AZ3973" s="493" t="n">
        <v>109674.33</v>
      </c>
      <c r="BA3973" s="493" t="n">
        <v>106768.19</v>
      </c>
      <c r="BB3973" s="493" t="n">
        <v>99165.12</v>
      </c>
      <c r="BC3973" s="493" t="n">
        <v>114790.52</v>
      </c>
      <c r="BD3973" s="493" t="n">
        <v>115000.52</v>
      </c>
      <c r="BE3973" s="493" t="n">
        <v>104042.57</v>
      </c>
      <c r="BF3973" s="493" t="n">
        <v>117652.34</v>
      </c>
      <c r="BG3973" s="493" t="n">
        <v>112976.26</v>
      </c>
      <c r="BH3973" s="493" t="n">
        <v>120979.52</v>
      </c>
      <c r="BI3973" s="493" t="n">
        <v>112377.14</v>
      </c>
      <c r="BJ3973" s="493" t="n">
        <v>133521.75</v>
      </c>
      <c r="BK3973" s="493" t="n">
        <v>105818.01</v>
      </c>
      <c r="BL3973" s="493" t="n">
        <v>141671.77</v>
      </c>
      <c r="BM3973" s="493" t="n">
        <v>115555.24</v>
      </c>
      <c r="BN3973" s="493" t="n">
        <v>112298.48</v>
      </c>
      <c r="BO3973" s="493" t="n">
        <v>130870.51</v>
      </c>
      <c r="BP3973" s="493" t="n">
        <v>131124.21</v>
      </c>
      <c r="BQ3973" s="493" t="n">
        <v>119119.11</v>
      </c>
      <c r="BR3973" s="493" t="n">
        <v>128946.79</v>
      </c>
      <c r="BS3973" s="493" t="n">
        <v>121275.12</v>
      </c>
      <c r="BT3973" s="493" t="n">
        <v>126033.84</v>
      </c>
      <c r="BU3973" s="493" t="n">
        <v>119272.28</v>
      </c>
      <c r="BV3973" s="493" t="n">
        <v>135867.43</v>
      </c>
      <c r="BW3973" s="493" t="n">
        <v>101720.7</v>
      </c>
    </row>
    <row r="3974">
      <c r="A3974" t="inlineStr">
        <is>
          <t>[C9D3] Angiotensin-II 길항제 칼슘길항제 복합제</t>
        </is>
      </c>
      <c r="B3974" t="inlineStr">
        <is>
          <t>제뉴원사이언스</t>
        </is>
      </c>
      <c r="C3974" t="inlineStr">
        <is>
          <t>하이포지</t>
        </is>
      </c>
      <c r="D3974" t="inlineStr">
        <is>
          <t>제뉴원사이언스</t>
        </is>
      </c>
      <c r="E3974" t="inlineStr">
        <is>
          <t>amlodipine besylate,  valsartan</t>
        </is>
      </c>
      <c r="F3974" t="inlineStr">
        <is>
          <t>보건소</t>
        </is>
      </c>
      <c r="G3974" t="inlineStr">
        <is>
          <t>Generic</t>
        </is>
      </c>
      <c r="H3974" s="493" t="n">
        <v>2833.2</v>
      </c>
      <c r="I3974" s="493" t="n">
        <v>2686.5</v>
      </c>
      <c r="J3974" s="493" t="n">
        <v>6625.2</v>
      </c>
      <c r="K3974" s="493" t="n">
        <v>6257.1</v>
      </c>
      <c r="L3974" s="493" t="n">
        <v>3270.92</v>
      </c>
      <c r="M3974" s="493" t="n">
        <v>6376.2</v>
      </c>
      <c r="N3974" s="493" t="n">
        <v>5039.4</v>
      </c>
      <c r="O3974" s="493" t="n">
        <v>4457.1</v>
      </c>
      <c r="P3974" s="493" t="n">
        <v>4284</v>
      </c>
      <c r="Q3974" s="493" t="n">
        <v>5397.9</v>
      </c>
      <c r="R3974" s="493" t="n">
        <v>3147.6</v>
      </c>
      <c r="S3974" s="493" t="n">
        <v>3706.2</v>
      </c>
      <c r="T3974" s="493" t="n">
        <v>7030.5</v>
      </c>
      <c r="U3974" s="493" t="n">
        <v>3072.9</v>
      </c>
      <c r="V3974" s="493" t="n">
        <v>2787</v>
      </c>
      <c r="W3974" s="493" t="n">
        <v>5223</v>
      </c>
      <c r="X3974" s="493" t="n">
        <v>3314.1</v>
      </c>
      <c r="Y3974" s="493" t="n">
        <v>2041.5</v>
      </c>
      <c r="Z3974" s="493" t="n">
        <v>3314.4</v>
      </c>
      <c r="AA3974" s="493" t="n">
        <v>3812.4</v>
      </c>
      <c r="AB3974" s="493" t="n">
        <v>3244.5</v>
      </c>
      <c r="AC3974" s="493" t="n">
        <v>4421.7</v>
      </c>
      <c r="AD3974" s="493" t="n">
        <v>3156.6</v>
      </c>
      <c r="AE3974" s="493" t="n">
        <v>3669.75</v>
      </c>
      <c r="AF3974" s="493" t="n">
        <v>2686.5</v>
      </c>
      <c r="AG3974" s="493" t="n">
        <v>2575.5</v>
      </c>
      <c r="AH3974" s="493" t="n">
        <v>2926.5</v>
      </c>
      <c r="AI3974" s="493" t="n">
        <v>1275.6</v>
      </c>
      <c r="AJ3974" s="493" t="n">
        <v>4797.8</v>
      </c>
      <c r="AK3974" s="493" t="n">
        <v>7938</v>
      </c>
      <c r="AL3974" s="493" t="n">
        <v>12328.5</v>
      </c>
      <c r="AM3974" s="493" t="n">
        <v>2780.1</v>
      </c>
      <c r="AN3974" s="493" t="n">
        <v>7899</v>
      </c>
      <c r="AO3974" s="493" t="n">
        <v>3801.9</v>
      </c>
      <c r="AP3974" s="493" t="n">
        <v>7398.5</v>
      </c>
      <c r="AQ3974" s="493" t="n">
        <v>5931.75</v>
      </c>
      <c r="AR3974" s="493" t="n">
        <v>5876.4</v>
      </c>
      <c r="AS3974" s="493" t="n">
        <v>11010.64</v>
      </c>
      <c r="AT3974" s="493" t="n">
        <v>9965.190000000001</v>
      </c>
      <c r="AU3974" s="493" t="n">
        <v>4172.4</v>
      </c>
      <c r="AV3974" s="493" t="n">
        <v>4967.1</v>
      </c>
      <c r="AW3974" s="493" t="n">
        <v>7861.8</v>
      </c>
      <c r="AX3974" s="493" t="n">
        <v>9010.5</v>
      </c>
      <c r="AY3974" s="493" t="n">
        <v>16794.37</v>
      </c>
      <c r="AZ3974" s="493" t="n">
        <v>14069.7</v>
      </c>
      <c r="BA3974" s="493" t="n">
        <v>6620.16</v>
      </c>
      <c r="BB3974" s="493" t="n">
        <v>7941.7</v>
      </c>
      <c r="BC3974" s="493" t="n">
        <v>10166.7</v>
      </c>
      <c r="BD3974" s="493" t="n">
        <v>6590.4</v>
      </c>
      <c r="BE3974" s="493" t="n">
        <v>17329.4</v>
      </c>
      <c r="BF3974" s="493" t="n">
        <v>17602.6</v>
      </c>
      <c r="BG3974" s="493" t="n">
        <v>7365.16</v>
      </c>
      <c r="BH3974" s="493" t="n">
        <v>9594.299999999999</v>
      </c>
      <c r="BI3974" s="493" t="n">
        <v>13035.3</v>
      </c>
      <c r="BJ3974" s="493" t="n">
        <v>11908.2</v>
      </c>
      <c r="BK3974" s="493" t="n">
        <v>13246.2</v>
      </c>
      <c r="BL3974" s="493" t="n">
        <v>17295.65</v>
      </c>
      <c r="BM3974" s="493" t="n">
        <v>10506.6</v>
      </c>
      <c r="BN3974" s="493" t="n">
        <v>15373.2</v>
      </c>
      <c r="BO3974" s="493" t="n">
        <v>14969.7</v>
      </c>
      <c r="BP3974" s="493" t="n">
        <v>13426.2</v>
      </c>
      <c r="BQ3974" s="493" t="n">
        <v>13108.5</v>
      </c>
      <c r="BR3974" s="493" t="n">
        <v>16335.8</v>
      </c>
      <c r="BS3974" s="493" t="n">
        <v>18131.4</v>
      </c>
      <c r="BT3974" s="493" t="n">
        <v>14045.3</v>
      </c>
      <c r="BU3974" s="493" t="n">
        <v>13871.7</v>
      </c>
      <c r="BV3974" s="493" t="n">
        <v>9035.58</v>
      </c>
      <c r="BW3974" s="493" t="n">
        <v>13947.7</v>
      </c>
    </row>
    <row r="3975">
      <c r="A3975" t="inlineStr">
        <is>
          <t>[C9D3] Angiotensin-II 길항제 칼슘길항제 복합제</t>
        </is>
      </c>
      <c r="B3975" t="inlineStr">
        <is>
          <t>제뉴원사이언스</t>
        </is>
      </c>
      <c r="C3975" t="inlineStr">
        <is>
          <t>하이포지</t>
        </is>
      </c>
      <c r="D3975" t="inlineStr">
        <is>
          <t>제뉴원사이언스</t>
        </is>
      </c>
      <c r="E3975" t="inlineStr">
        <is>
          <t>amlodipine besylate,  valsartan</t>
        </is>
      </c>
      <c r="F3975" t="inlineStr">
        <is>
          <t>기타(치과의원, 치과병원 등)</t>
        </is>
      </c>
      <c r="G3975" t="inlineStr">
        <is>
          <t>Generic</t>
        </is>
      </c>
      <c r="H3975" s="493" t="n">
        <v>0</v>
      </c>
      <c r="I3975" s="493" t="n">
        <v>0</v>
      </c>
      <c r="J3975" s="493" t="n">
        <v>0</v>
      </c>
      <c r="K3975" s="493" t="n">
        <v>0</v>
      </c>
      <c r="L3975" s="493" t="n">
        <v>0</v>
      </c>
      <c r="M3975" s="493" t="n">
        <v>0</v>
      </c>
      <c r="N3975" s="493" t="n">
        <v>0</v>
      </c>
      <c r="O3975" s="493" t="n">
        <v>0</v>
      </c>
      <c r="P3975" s="493" t="n">
        <v>0</v>
      </c>
      <c r="Q3975" s="493" t="n">
        <v>0</v>
      </c>
      <c r="R3975" s="493" t="n">
        <v>0</v>
      </c>
      <c r="S3975" s="493" t="n">
        <v>0</v>
      </c>
      <c r="T3975" s="493" t="n">
        <v>0</v>
      </c>
      <c r="U3975" s="493" t="n">
        <v>0</v>
      </c>
      <c r="V3975" s="493" t="n">
        <v>85.2</v>
      </c>
      <c r="W3975" s="493" t="n">
        <v>0</v>
      </c>
      <c r="X3975" s="493" t="n">
        <v>0</v>
      </c>
      <c r="Y3975" s="493" t="n">
        <v>0</v>
      </c>
      <c r="Z3975" s="493" t="n">
        <v>0</v>
      </c>
      <c r="AA3975" s="493" t="n">
        <v>0</v>
      </c>
      <c r="AB3975" s="493" t="n">
        <v>0</v>
      </c>
      <c r="AC3975" s="493" t="n">
        <v>0</v>
      </c>
      <c r="AD3975" s="493" t="n">
        <v>0</v>
      </c>
      <c r="AE3975" s="493" t="n">
        <v>0</v>
      </c>
      <c r="AF3975" s="493" t="n">
        <v>0</v>
      </c>
      <c r="AG3975" s="493" t="n">
        <v>0</v>
      </c>
      <c r="AH3975" s="493" t="n">
        <v>0</v>
      </c>
      <c r="AI3975" s="493" t="n">
        <v>0</v>
      </c>
      <c r="AJ3975" s="493" t="n">
        <v>0</v>
      </c>
      <c r="AK3975" s="493" t="n">
        <v>0</v>
      </c>
      <c r="AL3975" s="493" t="n">
        <v>0</v>
      </c>
      <c r="AM3975" s="493" t="n">
        <v>0</v>
      </c>
      <c r="AN3975" s="493" t="n">
        <v>0</v>
      </c>
      <c r="AO3975" s="493" t="n">
        <v>0</v>
      </c>
      <c r="AP3975" s="493" t="n">
        <v>0</v>
      </c>
      <c r="AQ3975" s="493" t="n">
        <v>0</v>
      </c>
      <c r="AR3975" s="493" t="n">
        <v>0</v>
      </c>
      <c r="AS3975" s="493" t="n">
        <v>0</v>
      </c>
      <c r="AT3975" s="493" t="n">
        <v>0</v>
      </c>
      <c r="AU3975" s="493" t="n">
        <v>0</v>
      </c>
      <c r="AV3975" s="493" t="n">
        <v>0</v>
      </c>
      <c r="AW3975" s="493" t="n">
        <v>0</v>
      </c>
      <c r="AX3975" s="493" t="n">
        <v>0</v>
      </c>
      <c r="AY3975" s="493" t="n">
        <v>0</v>
      </c>
      <c r="AZ3975" s="493" t="n">
        <v>0</v>
      </c>
      <c r="BA3975" s="493" t="n">
        <v>0</v>
      </c>
      <c r="BB3975" s="493" t="n">
        <v>0</v>
      </c>
      <c r="BC3975" s="493" t="n">
        <v>0</v>
      </c>
      <c r="BD3975" s="493" t="n">
        <v>0</v>
      </c>
      <c r="BE3975" s="493" t="n">
        <v>0</v>
      </c>
      <c r="BF3975" s="493" t="n">
        <v>0</v>
      </c>
      <c r="BG3975" s="493" t="n">
        <v>0</v>
      </c>
      <c r="BH3975" s="493" t="n">
        <v>0</v>
      </c>
      <c r="BI3975" s="493" t="n">
        <v>0</v>
      </c>
      <c r="BJ3975" s="493" t="n">
        <v>0</v>
      </c>
      <c r="BK3975" s="493" t="n">
        <v>0</v>
      </c>
      <c r="BL3975" s="493" t="n">
        <v>0</v>
      </c>
      <c r="BM3975" s="493" t="n">
        <v>0</v>
      </c>
      <c r="BN3975" s="493" t="n">
        <v>0</v>
      </c>
      <c r="BO3975" s="493" t="n">
        <v>0</v>
      </c>
      <c r="BP3975" s="493" t="n">
        <v>0</v>
      </c>
      <c r="BQ3975" s="493" t="n">
        <v>0</v>
      </c>
      <c r="BR3975" s="493" t="n">
        <v>0</v>
      </c>
      <c r="BS3975" s="493" t="n">
        <v>0</v>
      </c>
      <c r="BT3975" s="493" t="n">
        <v>0</v>
      </c>
      <c r="BU3975" s="493" t="n">
        <v>0</v>
      </c>
      <c r="BV3975" s="493" t="n">
        <v>0</v>
      </c>
      <c r="BW3975" s="493" t="n">
        <v>0</v>
      </c>
    </row>
    <row r="3976">
      <c r="A3976" t="inlineStr">
        <is>
          <t>[C9D3] Angiotensin-II 길항제 칼슘길항제 복합제</t>
        </is>
      </c>
      <c r="B3976" t="inlineStr">
        <is>
          <t>제뉴파마</t>
        </is>
      </c>
      <c r="C3976" t="inlineStr">
        <is>
          <t>제뉴파마 로메탄 에이치씨티</t>
        </is>
      </c>
      <c r="D3976" t="inlineStr">
        <is>
          <t>제뉴파마</t>
        </is>
      </c>
      <c r="E3976" t="inlineStr">
        <is>
          <t>amlodipine besylate,  hydrochlorothiazide,  olmesartan medoxomil</t>
        </is>
      </c>
      <c r="F3976" t="inlineStr">
        <is>
          <t>상급종합병원</t>
        </is>
      </c>
      <c r="G3976" t="inlineStr">
        <is>
          <t>Generic</t>
        </is>
      </c>
      <c r="H3976" s="493" t="n">
        <v>0</v>
      </c>
      <c r="I3976" s="493" t="n">
        <v>0</v>
      </c>
      <c r="J3976" s="493" t="n">
        <v>0</v>
      </c>
      <c r="K3976" s="493" t="n">
        <v>0</v>
      </c>
      <c r="L3976" s="493" t="n">
        <v>0</v>
      </c>
      <c r="M3976" s="493" t="n">
        <v>0</v>
      </c>
      <c r="N3976" s="493" t="n">
        <v>0</v>
      </c>
      <c r="O3976" s="493" t="n">
        <v>0</v>
      </c>
      <c r="P3976" s="493" t="n">
        <v>0</v>
      </c>
      <c r="Q3976" s="493" t="n">
        <v>0</v>
      </c>
      <c r="R3976" s="493" t="n">
        <v>0</v>
      </c>
      <c r="S3976" s="493" t="n">
        <v>0</v>
      </c>
      <c r="T3976" s="493" t="n">
        <v>0</v>
      </c>
      <c r="U3976" s="493" t="n">
        <v>0</v>
      </c>
      <c r="V3976" s="493" t="n">
        <v>0</v>
      </c>
      <c r="W3976" s="493" t="n">
        <v>0</v>
      </c>
      <c r="X3976" s="493" t="n">
        <v>0</v>
      </c>
      <c r="Y3976" s="493" t="n">
        <v>0</v>
      </c>
      <c r="Z3976" s="493" t="n">
        <v>0</v>
      </c>
      <c r="AA3976" s="493" t="n">
        <v>0</v>
      </c>
      <c r="AB3976" s="493" t="n">
        <v>0</v>
      </c>
      <c r="AC3976" s="493" t="n">
        <v>0</v>
      </c>
      <c r="AD3976" s="493" t="n">
        <v>0</v>
      </c>
      <c r="AE3976" s="493" t="n">
        <v>0</v>
      </c>
      <c r="AF3976" s="493" t="n">
        <v>0</v>
      </c>
      <c r="AG3976" s="493" t="n">
        <v>0</v>
      </c>
      <c r="AH3976" s="493" t="n">
        <v>0</v>
      </c>
      <c r="AI3976" s="493" t="n">
        <v>0</v>
      </c>
      <c r="AJ3976" s="493" t="n">
        <v>0</v>
      </c>
      <c r="AK3976" s="493" t="n">
        <v>0</v>
      </c>
      <c r="AL3976" s="493" t="n">
        <v>0</v>
      </c>
      <c r="AM3976" s="493" t="n">
        <v>0</v>
      </c>
      <c r="AN3976" s="493" t="n">
        <v>0</v>
      </c>
      <c r="AO3976" s="493" t="n">
        <v>0</v>
      </c>
      <c r="AP3976" s="493" t="n">
        <v>0</v>
      </c>
      <c r="AQ3976" s="493" t="n">
        <v>0</v>
      </c>
      <c r="AR3976" s="493" t="n">
        <v>0</v>
      </c>
      <c r="AS3976" s="493" t="n">
        <v>0</v>
      </c>
      <c r="AT3976" s="493" t="n">
        <v>0</v>
      </c>
      <c r="AU3976" s="493" t="n">
        <v>0</v>
      </c>
      <c r="AV3976" s="493" t="n">
        <v>0</v>
      </c>
      <c r="AW3976" s="493" t="n">
        <v>0</v>
      </c>
      <c r="AX3976" s="493" t="n">
        <v>0</v>
      </c>
      <c r="AY3976" s="493" t="n">
        <v>0</v>
      </c>
      <c r="AZ3976" s="493" t="n">
        <v>0</v>
      </c>
      <c r="BA3976" s="493" t="n">
        <v>0</v>
      </c>
      <c r="BB3976" s="493" t="n">
        <v>0</v>
      </c>
      <c r="BC3976" s="493" t="n">
        <v>0</v>
      </c>
      <c r="BD3976" s="493" t="n">
        <v>0</v>
      </c>
      <c r="BE3976" s="493" t="n">
        <v>0</v>
      </c>
      <c r="BF3976" s="493" t="n">
        <v>0</v>
      </c>
      <c r="BG3976" s="493" t="n">
        <v>0</v>
      </c>
      <c r="BH3976" s="493" t="n">
        <v>0</v>
      </c>
      <c r="BI3976" s="493" t="n">
        <v>0</v>
      </c>
      <c r="BJ3976" s="493" t="n">
        <v>0</v>
      </c>
      <c r="BK3976" s="493" t="n">
        <v>0</v>
      </c>
      <c r="BL3976" s="493" t="n">
        <v>0</v>
      </c>
      <c r="BM3976" s="493" t="n">
        <v>0</v>
      </c>
      <c r="BN3976" s="493" t="n">
        <v>0</v>
      </c>
      <c r="BO3976" s="493" t="n">
        <v>0</v>
      </c>
      <c r="BP3976" s="493" t="n">
        <v>0</v>
      </c>
      <c r="BQ3976" s="493" t="n">
        <v>0</v>
      </c>
      <c r="BR3976" s="493" t="n">
        <v>0</v>
      </c>
      <c r="BS3976" s="493" t="n">
        <v>0</v>
      </c>
      <c r="BT3976" s="493" t="n">
        <v>4530.6</v>
      </c>
      <c r="BU3976" s="493" t="n">
        <v>0</v>
      </c>
      <c r="BV3976" s="493" t="n">
        <v>0</v>
      </c>
      <c r="BW3976" s="493" t="n">
        <v>0</v>
      </c>
    </row>
    <row r="3977">
      <c r="A3977" t="inlineStr">
        <is>
          <t>[C9D3] Angiotensin-II 길항제 칼슘길항제 복합제</t>
        </is>
      </c>
      <c r="B3977" t="inlineStr">
        <is>
          <t>제뉴파마</t>
        </is>
      </c>
      <c r="C3977" t="inlineStr">
        <is>
          <t>제뉴파마 로메탄 에이치씨티</t>
        </is>
      </c>
      <c r="D3977" t="inlineStr">
        <is>
          <t>제뉴파마</t>
        </is>
      </c>
      <c r="E3977" t="inlineStr">
        <is>
          <t>amlodipine besylate,  hydrochlorothiazide,  olmesartan medoxomil</t>
        </is>
      </c>
      <c r="F3977" t="inlineStr">
        <is>
          <t>종합병원</t>
        </is>
      </c>
      <c r="G3977" t="inlineStr">
        <is>
          <t>Generic</t>
        </is>
      </c>
      <c r="H3977" s="493" t="n">
        <v>0</v>
      </c>
      <c r="I3977" s="493" t="n">
        <v>0</v>
      </c>
      <c r="J3977" s="493" t="n">
        <v>0</v>
      </c>
      <c r="K3977" s="493" t="n">
        <v>0</v>
      </c>
      <c r="L3977" s="493" t="n">
        <v>0</v>
      </c>
      <c r="M3977" s="493" t="n">
        <v>0</v>
      </c>
      <c r="N3977" s="493" t="n">
        <v>0</v>
      </c>
      <c r="O3977" s="493" t="n">
        <v>0</v>
      </c>
      <c r="P3977" s="493" t="n">
        <v>0</v>
      </c>
      <c r="Q3977" s="493" t="n">
        <v>0</v>
      </c>
      <c r="R3977" s="493" t="n">
        <v>0</v>
      </c>
      <c r="S3977" s="493" t="n">
        <v>0</v>
      </c>
      <c r="T3977" s="493" t="n">
        <v>0</v>
      </c>
      <c r="U3977" s="493" t="n">
        <v>0</v>
      </c>
      <c r="V3977" s="493" t="n">
        <v>0</v>
      </c>
      <c r="W3977" s="493" t="n">
        <v>0</v>
      </c>
      <c r="X3977" s="493" t="n">
        <v>0</v>
      </c>
      <c r="Y3977" s="493" t="n">
        <v>0</v>
      </c>
      <c r="Z3977" s="493" t="n">
        <v>0</v>
      </c>
      <c r="AA3977" s="493" t="n">
        <v>0</v>
      </c>
      <c r="AB3977" s="493" t="n">
        <v>0</v>
      </c>
      <c r="AC3977" s="493" t="n">
        <v>0</v>
      </c>
      <c r="AD3977" s="493" t="n">
        <v>0</v>
      </c>
      <c r="AE3977" s="493" t="n">
        <v>0</v>
      </c>
      <c r="AF3977" s="493" t="n">
        <v>0</v>
      </c>
      <c r="AG3977" s="493" t="n">
        <v>0</v>
      </c>
      <c r="AH3977" s="493" t="n">
        <v>0</v>
      </c>
      <c r="AI3977" s="493" t="n">
        <v>0</v>
      </c>
      <c r="AJ3977" s="493" t="n">
        <v>0</v>
      </c>
      <c r="AK3977" s="493" t="n">
        <v>0</v>
      </c>
      <c r="AL3977" s="493" t="n">
        <v>0</v>
      </c>
      <c r="AM3977" s="493" t="n">
        <v>0</v>
      </c>
      <c r="AN3977" s="493" t="n">
        <v>0</v>
      </c>
      <c r="AO3977" s="493" t="n">
        <v>0</v>
      </c>
      <c r="AP3977" s="493" t="n">
        <v>0</v>
      </c>
      <c r="AQ3977" s="493" t="n">
        <v>0</v>
      </c>
      <c r="AR3977" s="493" t="n">
        <v>0</v>
      </c>
      <c r="AS3977" s="493" t="n">
        <v>0</v>
      </c>
      <c r="AT3977" s="493" t="n">
        <v>0</v>
      </c>
      <c r="AU3977" s="493" t="n">
        <v>0</v>
      </c>
      <c r="AV3977" s="493" t="n">
        <v>0</v>
      </c>
      <c r="AW3977" s="493" t="n">
        <v>0</v>
      </c>
      <c r="AX3977" s="493" t="n">
        <v>0</v>
      </c>
      <c r="AY3977" s="493" t="n">
        <v>2209.5</v>
      </c>
      <c r="AZ3977" s="493" t="n">
        <v>0</v>
      </c>
      <c r="BA3977" s="493" t="n">
        <v>0</v>
      </c>
      <c r="BB3977" s="493" t="n">
        <v>1840.5</v>
      </c>
      <c r="BC3977" s="493" t="n">
        <v>0</v>
      </c>
      <c r="BD3977" s="493" t="n">
        <v>0</v>
      </c>
      <c r="BE3977" s="493" t="n">
        <v>0</v>
      </c>
      <c r="BF3977" s="493" t="n">
        <v>0</v>
      </c>
      <c r="BG3977" s="493" t="n">
        <v>862.4</v>
      </c>
      <c r="BH3977" s="493" t="n">
        <v>781.2</v>
      </c>
      <c r="BI3977" s="493" t="n">
        <v>0</v>
      </c>
      <c r="BJ3977" s="493" t="n">
        <v>2518.74</v>
      </c>
      <c r="BK3977" s="493" t="n">
        <v>0</v>
      </c>
      <c r="BL3977" s="493" t="n">
        <v>1038.24</v>
      </c>
      <c r="BM3977" s="493" t="n">
        <v>0</v>
      </c>
      <c r="BN3977" s="493" t="n">
        <v>1028.16</v>
      </c>
      <c r="BO3977" s="493" t="n">
        <v>0</v>
      </c>
      <c r="BP3977" s="493" t="n">
        <v>1030.68</v>
      </c>
      <c r="BQ3977" s="493" t="n">
        <v>2170.8</v>
      </c>
      <c r="BR3977" s="493" t="n">
        <v>495.9</v>
      </c>
      <c r="BS3977" s="493" t="n">
        <v>1430.1</v>
      </c>
      <c r="BT3977" s="493" t="n">
        <v>2356.2</v>
      </c>
      <c r="BU3977" s="493" t="n">
        <v>2324.1</v>
      </c>
      <c r="BV3977" s="493" t="n">
        <v>2230.78</v>
      </c>
      <c r="BW3977" s="493" t="n">
        <v>1808.2</v>
      </c>
    </row>
    <row r="3978">
      <c r="A3978" t="inlineStr">
        <is>
          <t>[C9D3] Angiotensin-II 길항제 칼슘길항제 복합제</t>
        </is>
      </c>
      <c r="B3978" t="inlineStr">
        <is>
          <t>제뉴파마</t>
        </is>
      </c>
      <c r="C3978" t="inlineStr">
        <is>
          <t>제뉴파마 로메탄 에이치씨티</t>
        </is>
      </c>
      <c r="D3978" t="inlineStr">
        <is>
          <t>제뉴파마</t>
        </is>
      </c>
      <c r="E3978" t="inlineStr">
        <is>
          <t>amlodipine besylate,  hydrochlorothiazide,  olmesartan medoxomil</t>
        </is>
      </c>
      <c r="F3978" t="inlineStr">
        <is>
          <t>병원</t>
        </is>
      </c>
      <c r="G3978" t="inlineStr">
        <is>
          <t>Generic</t>
        </is>
      </c>
      <c r="H3978" s="493" t="n">
        <v>0</v>
      </c>
      <c r="I3978" s="493" t="n">
        <v>0</v>
      </c>
      <c r="J3978" s="493" t="n">
        <v>0</v>
      </c>
      <c r="K3978" s="493" t="n">
        <v>0</v>
      </c>
      <c r="L3978" s="493" t="n">
        <v>0</v>
      </c>
      <c r="M3978" s="493" t="n">
        <v>0</v>
      </c>
      <c r="N3978" s="493" t="n">
        <v>0</v>
      </c>
      <c r="O3978" s="493" t="n">
        <v>0</v>
      </c>
      <c r="P3978" s="493" t="n">
        <v>0</v>
      </c>
      <c r="Q3978" s="493" t="n">
        <v>0</v>
      </c>
      <c r="R3978" s="493" t="n">
        <v>0</v>
      </c>
      <c r="S3978" s="493" t="n">
        <v>0</v>
      </c>
      <c r="T3978" s="493" t="n">
        <v>0</v>
      </c>
      <c r="U3978" s="493" t="n">
        <v>0</v>
      </c>
      <c r="V3978" s="493" t="n">
        <v>0</v>
      </c>
      <c r="W3978" s="493" t="n">
        <v>0</v>
      </c>
      <c r="X3978" s="493" t="n">
        <v>0</v>
      </c>
      <c r="Y3978" s="493" t="n">
        <v>0</v>
      </c>
      <c r="Z3978" s="493" t="n">
        <v>0</v>
      </c>
      <c r="AA3978" s="493" t="n">
        <v>0</v>
      </c>
      <c r="AB3978" s="493" t="n">
        <v>0</v>
      </c>
      <c r="AC3978" s="493" t="n">
        <v>0</v>
      </c>
      <c r="AD3978" s="493" t="n">
        <v>0</v>
      </c>
      <c r="AE3978" s="493" t="n">
        <v>0</v>
      </c>
      <c r="AF3978" s="493" t="n">
        <v>0</v>
      </c>
      <c r="AG3978" s="493" t="n">
        <v>0</v>
      </c>
      <c r="AH3978" s="493" t="n">
        <v>0</v>
      </c>
      <c r="AI3978" s="493" t="n">
        <v>0</v>
      </c>
      <c r="AJ3978" s="493" t="n">
        <v>0</v>
      </c>
      <c r="AK3978" s="493" t="n">
        <v>0</v>
      </c>
      <c r="AL3978" s="493" t="n">
        <v>0</v>
      </c>
      <c r="AM3978" s="493" t="n">
        <v>0</v>
      </c>
      <c r="AN3978" s="493" t="n">
        <v>0</v>
      </c>
      <c r="AO3978" s="493" t="n">
        <v>0</v>
      </c>
      <c r="AP3978" s="493" t="n">
        <v>0</v>
      </c>
      <c r="AQ3978" s="493" t="n">
        <v>0</v>
      </c>
      <c r="AR3978" s="493" t="n">
        <v>0</v>
      </c>
      <c r="AS3978" s="493" t="n">
        <v>0</v>
      </c>
      <c r="AT3978" s="493" t="n">
        <v>0</v>
      </c>
      <c r="AU3978" s="493" t="n">
        <v>0</v>
      </c>
      <c r="AV3978" s="493" t="n">
        <v>0</v>
      </c>
      <c r="AW3978" s="493" t="n">
        <v>0</v>
      </c>
      <c r="AX3978" s="493" t="n">
        <v>0</v>
      </c>
      <c r="AY3978" s="493" t="n">
        <v>0</v>
      </c>
      <c r="AZ3978" s="493" t="n">
        <v>0</v>
      </c>
      <c r="BA3978" s="493" t="n">
        <v>326.1</v>
      </c>
      <c r="BB3978" s="493" t="n">
        <v>2152.2</v>
      </c>
      <c r="BC3978" s="493" t="n">
        <v>252</v>
      </c>
      <c r="BD3978" s="493" t="n">
        <v>1836.15</v>
      </c>
      <c r="BE3978" s="493" t="n">
        <v>838.8</v>
      </c>
      <c r="BF3978" s="493" t="n">
        <v>1776.42</v>
      </c>
      <c r="BG3978" s="493" t="n">
        <v>248.98</v>
      </c>
      <c r="BH3978" s="493" t="n">
        <v>1271.1</v>
      </c>
      <c r="BI3978" s="493" t="n">
        <v>491.1</v>
      </c>
      <c r="BJ3978" s="493" t="n">
        <v>1672.8</v>
      </c>
      <c r="BK3978" s="493" t="n">
        <v>1122</v>
      </c>
      <c r="BL3978" s="493" t="n">
        <v>706.5</v>
      </c>
      <c r="BM3978" s="493" t="n">
        <v>502.2</v>
      </c>
      <c r="BN3978" s="493" t="n">
        <v>0</v>
      </c>
      <c r="BO3978" s="493" t="n">
        <v>1413.3</v>
      </c>
      <c r="BP3978" s="493" t="n">
        <v>3863.12</v>
      </c>
      <c r="BQ3978" s="493" t="n">
        <v>4205.6</v>
      </c>
      <c r="BR3978" s="493" t="n">
        <v>3689.35</v>
      </c>
      <c r="BS3978" s="493" t="n">
        <v>7805.06</v>
      </c>
      <c r="BT3978" s="493" t="n">
        <v>7234.1</v>
      </c>
      <c r="BU3978" s="493" t="n">
        <v>5572.93</v>
      </c>
      <c r="BV3978" s="493" t="n">
        <v>8957.440000000001</v>
      </c>
      <c r="BW3978" s="493" t="n">
        <v>8387.93</v>
      </c>
    </row>
    <row r="3979">
      <c r="A3979" t="inlineStr">
        <is>
          <t>[C9D3] Angiotensin-II 길항제 칼슘길항제 복합제</t>
        </is>
      </c>
      <c r="B3979" t="inlineStr">
        <is>
          <t>제뉴파마</t>
        </is>
      </c>
      <c r="C3979" t="inlineStr">
        <is>
          <t>제뉴파마 로메탄 에이치씨티</t>
        </is>
      </c>
      <c r="D3979" t="inlineStr">
        <is>
          <t>제뉴파마</t>
        </is>
      </c>
      <c r="E3979" t="inlineStr">
        <is>
          <t>amlodipine besylate,  hydrochlorothiazide,  olmesartan medoxomil</t>
        </is>
      </c>
      <c r="F3979" t="inlineStr">
        <is>
          <t>의원</t>
        </is>
      </c>
      <c r="G3979" t="inlineStr">
        <is>
          <t>Generic</t>
        </is>
      </c>
      <c r="H3979" s="493" t="n">
        <v>0</v>
      </c>
      <c r="I3979" s="493" t="n">
        <v>0</v>
      </c>
      <c r="J3979" s="493" t="n">
        <v>0</v>
      </c>
      <c r="K3979" s="493" t="n">
        <v>0</v>
      </c>
      <c r="L3979" s="493" t="n">
        <v>0</v>
      </c>
      <c r="M3979" s="493" t="n">
        <v>0</v>
      </c>
      <c r="N3979" s="493" t="n">
        <v>0</v>
      </c>
      <c r="O3979" s="493" t="n">
        <v>0</v>
      </c>
      <c r="P3979" s="493" t="n">
        <v>0</v>
      </c>
      <c r="Q3979" s="493" t="n">
        <v>0</v>
      </c>
      <c r="R3979" s="493" t="n">
        <v>0</v>
      </c>
      <c r="S3979" s="493" t="n">
        <v>0</v>
      </c>
      <c r="T3979" s="493" t="n">
        <v>0</v>
      </c>
      <c r="U3979" s="493" t="n">
        <v>0</v>
      </c>
      <c r="V3979" s="493" t="n">
        <v>0</v>
      </c>
      <c r="W3979" s="493" t="n">
        <v>0</v>
      </c>
      <c r="X3979" s="493" t="n">
        <v>0</v>
      </c>
      <c r="Y3979" s="493" t="n">
        <v>0</v>
      </c>
      <c r="Z3979" s="493" t="n">
        <v>0</v>
      </c>
      <c r="AA3979" s="493" t="n">
        <v>0</v>
      </c>
      <c r="AB3979" s="493" t="n">
        <v>0</v>
      </c>
      <c r="AC3979" s="493" t="n">
        <v>0</v>
      </c>
      <c r="AD3979" s="493" t="n">
        <v>0</v>
      </c>
      <c r="AE3979" s="493" t="n">
        <v>0</v>
      </c>
      <c r="AF3979" s="493" t="n">
        <v>0</v>
      </c>
      <c r="AG3979" s="493" t="n">
        <v>0</v>
      </c>
      <c r="AH3979" s="493" t="n">
        <v>0</v>
      </c>
      <c r="AI3979" s="493" t="n">
        <v>0</v>
      </c>
      <c r="AJ3979" s="493" t="n">
        <v>0</v>
      </c>
      <c r="AK3979" s="493" t="n">
        <v>0</v>
      </c>
      <c r="AL3979" s="493" t="n">
        <v>1334.68</v>
      </c>
      <c r="AM3979" s="493" t="n">
        <v>1040.55</v>
      </c>
      <c r="AN3979" s="493" t="n">
        <v>7666.6</v>
      </c>
      <c r="AO3979" s="493" t="n">
        <v>12562.02</v>
      </c>
      <c r="AP3979" s="493" t="n">
        <v>12427.24</v>
      </c>
      <c r="AQ3979" s="493" t="n">
        <v>21212.58</v>
      </c>
      <c r="AR3979" s="493" t="n">
        <v>18450.29</v>
      </c>
      <c r="AS3979" s="493" t="n">
        <v>22904.46</v>
      </c>
      <c r="AT3979" s="493" t="n">
        <v>20576.14</v>
      </c>
      <c r="AU3979" s="493" t="n">
        <v>25182.94</v>
      </c>
      <c r="AV3979" s="493" t="n">
        <v>25616.4</v>
      </c>
      <c r="AW3979" s="493" t="n">
        <v>26302.79</v>
      </c>
      <c r="AX3979" s="493" t="n">
        <v>32638.94</v>
      </c>
      <c r="AY3979" s="493" t="n">
        <v>32522.67</v>
      </c>
      <c r="AZ3979" s="493" t="n">
        <v>29296.23</v>
      </c>
      <c r="BA3979" s="493" t="n">
        <v>34421.48</v>
      </c>
      <c r="BB3979" s="493" t="n">
        <v>31330.46</v>
      </c>
      <c r="BC3979" s="493" t="n">
        <v>32177.86</v>
      </c>
      <c r="BD3979" s="493" t="n">
        <v>27933.11</v>
      </c>
      <c r="BE3979" s="493" t="n">
        <v>33177.73</v>
      </c>
      <c r="BF3979" s="493" t="n">
        <v>47141.14</v>
      </c>
      <c r="BG3979" s="493" t="n">
        <v>55529.7</v>
      </c>
      <c r="BH3979" s="493" t="n">
        <v>57421.54</v>
      </c>
      <c r="BI3979" s="493" t="n">
        <v>51669.66</v>
      </c>
      <c r="BJ3979" s="493" t="n">
        <v>57570.08</v>
      </c>
      <c r="BK3979" s="493" t="n">
        <v>48107.92</v>
      </c>
      <c r="BL3979" s="493" t="n">
        <v>58310.58</v>
      </c>
      <c r="BM3979" s="493" t="n">
        <v>46460.47</v>
      </c>
      <c r="BN3979" s="493" t="n">
        <v>47861.05</v>
      </c>
      <c r="BO3979" s="493" t="n">
        <v>55078.25</v>
      </c>
      <c r="BP3979" s="493" t="n">
        <v>51845.9</v>
      </c>
      <c r="BQ3979" s="493" t="n">
        <v>43170.46</v>
      </c>
      <c r="BR3979" s="493" t="n">
        <v>59706.93</v>
      </c>
      <c r="BS3979" s="493" t="n">
        <v>48199.86</v>
      </c>
      <c r="BT3979" s="493" t="n">
        <v>58587.76</v>
      </c>
      <c r="BU3979" s="493" t="n">
        <v>52898.23</v>
      </c>
      <c r="BV3979" s="493" t="n">
        <v>58150.8</v>
      </c>
      <c r="BW3979" s="493" t="n">
        <v>55817.88</v>
      </c>
    </row>
    <row r="3980">
      <c r="A3980" t="inlineStr">
        <is>
          <t>[C9D3] Angiotensin-II 길항제 칼슘길항제 복합제</t>
        </is>
      </c>
      <c r="B3980" t="inlineStr">
        <is>
          <t>제뉴파마</t>
        </is>
      </c>
      <c r="C3980" t="inlineStr">
        <is>
          <t>제뉴파마 로메탄 에이치씨티</t>
        </is>
      </c>
      <c r="D3980" t="inlineStr">
        <is>
          <t>제뉴파마</t>
        </is>
      </c>
      <c r="E3980" t="inlineStr">
        <is>
          <t>amlodipine besylate,  hydrochlorothiazide,  olmesartan medoxomil</t>
        </is>
      </c>
      <c r="F3980" t="inlineStr">
        <is>
          <t>보건소</t>
        </is>
      </c>
      <c r="G3980" t="inlineStr">
        <is>
          <t>Generic</t>
        </is>
      </c>
      <c r="H3980" s="493" t="n">
        <v>0</v>
      </c>
      <c r="I3980" s="493" t="n">
        <v>0</v>
      </c>
      <c r="J3980" s="493" t="n">
        <v>0</v>
      </c>
      <c r="K3980" s="493" t="n">
        <v>0</v>
      </c>
      <c r="L3980" s="493" t="n">
        <v>0</v>
      </c>
      <c r="M3980" s="493" t="n">
        <v>0</v>
      </c>
      <c r="N3980" s="493" t="n">
        <v>0</v>
      </c>
      <c r="O3980" s="493" t="n">
        <v>0</v>
      </c>
      <c r="P3980" s="493" t="n">
        <v>0</v>
      </c>
      <c r="Q3980" s="493" t="n">
        <v>0</v>
      </c>
      <c r="R3980" s="493" t="n">
        <v>0</v>
      </c>
      <c r="S3980" s="493" t="n">
        <v>0</v>
      </c>
      <c r="T3980" s="493" t="n">
        <v>0</v>
      </c>
      <c r="U3980" s="493" t="n">
        <v>0</v>
      </c>
      <c r="V3980" s="493" t="n">
        <v>0</v>
      </c>
      <c r="W3980" s="493" t="n">
        <v>0</v>
      </c>
      <c r="X3980" s="493" t="n">
        <v>0</v>
      </c>
      <c r="Y3980" s="493" t="n">
        <v>0</v>
      </c>
      <c r="Z3980" s="493" t="n">
        <v>0</v>
      </c>
      <c r="AA3980" s="493" t="n">
        <v>0</v>
      </c>
      <c r="AB3980" s="493" t="n">
        <v>0</v>
      </c>
      <c r="AC3980" s="493" t="n">
        <v>0</v>
      </c>
      <c r="AD3980" s="493" t="n">
        <v>0</v>
      </c>
      <c r="AE3980" s="493" t="n">
        <v>0</v>
      </c>
      <c r="AF3980" s="493" t="n">
        <v>0</v>
      </c>
      <c r="AG3980" s="493" t="n">
        <v>0</v>
      </c>
      <c r="AH3980" s="493" t="n">
        <v>0</v>
      </c>
      <c r="AI3980" s="493" t="n">
        <v>0</v>
      </c>
      <c r="AJ3980" s="493" t="n">
        <v>0</v>
      </c>
      <c r="AK3980" s="493" t="n">
        <v>0</v>
      </c>
      <c r="AL3980" s="493" t="n">
        <v>0</v>
      </c>
      <c r="AM3980" s="493" t="n">
        <v>0</v>
      </c>
      <c r="AN3980" s="493" t="n">
        <v>0</v>
      </c>
      <c r="AO3980" s="493" t="n">
        <v>0</v>
      </c>
      <c r="AP3980" s="493" t="n">
        <v>0</v>
      </c>
      <c r="AQ3980" s="493" t="n">
        <v>0</v>
      </c>
      <c r="AR3980" s="493" t="n">
        <v>0</v>
      </c>
      <c r="AS3980" s="493" t="n">
        <v>0</v>
      </c>
      <c r="AT3980" s="493" t="n">
        <v>0</v>
      </c>
      <c r="AU3980" s="493" t="n">
        <v>0</v>
      </c>
      <c r="AV3980" s="493" t="n">
        <v>0</v>
      </c>
      <c r="AW3980" s="493" t="n">
        <v>0</v>
      </c>
      <c r="AX3980" s="493" t="n">
        <v>0</v>
      </c>
      <c r="AY3980" s="493" t="n">
        <v>876</v>
      </c>
      <c r="AZ3980" s="493" t="n">
        <v>1424.7</v>
      </c>
      <c r="BA3980" s="493" t="n">
        <v>1085.4</v>
      </c>
      <c r="BB3980" s="493" t="n">
        <v>1266.6</v>
      </c>
      <c r="BC3980" s="493" t="n">
        <v>2846.4</v>
      </c>
      <c r="BD3980" s="493" t="n">
        <v>1285.2</v>
      </c>
      <c r="BE3980" s="493" t="n">
        <v>1119.6</v>
      </c>
      <c r="BF3980" s="493" t="n">
        <v>2652.9</v>
      </c>
      <c r="BG3980" s="493" t="n">
        <v>2116.8</v>
      </c>
      <c r="BH3980" s="493" t="n">
        <v>1382.4</v>
      </c>
      <c r="BI3980" s="493" t="n">
        <v>2962.8</v>
      </c>
      <c r="BJ3980" s="493" t="n">
        <v>1628.1</v>
      </c>
      <c r="BK3980" s="493" t="n">
        <v>1045.8</v>
      </c>
      <c r="BL3980" s="493" t="n">
        <v>3146.4</v>
      </c>
      <c r="BM3980" s="493" t="n">
        <v>1959.9</v>
      </c>
      <c r="BN3980" s="493" t="n">
        <v>2482.2</v>
      </c>
      <c r="BO3980" s="493" t="n">
        <v>2032.2</v>
      </c>
      <c r="BP3980" s="493" t="n">
        <v>783.6</v>
      </c>
      <c r="BQ3980" s="493" t="n">
        <v>1535.4</v>
      </c>
      <c r="BR3980" s="493" t="n">
        <v>2286.3</v>
      </c>
      <c r="BS3980" s="493" t="n">
        <v>98.09999999999999</v>
      </c>
      <c r="BT3980" s="493" t="n">
        <v>786.6</v>
      </c>
      <c r="BU3980" s="493" t="n">
        <v>4047.3</v>
      </c>
      <c r="BV3980" s="493" t="n">
        <v>31.8</v>
      </c>
      <c r="BW3980" s="493" t="n">
        <v>31.2</v>
      </c>
    </row>
    <row r="3981">
      <c r="A3981" t="inlineStr">
        <is>
          <t>[C9D3] Angiotensin-II 길항제 칼슘길항제 복합제</t>
        </is>
      </c>
      <c r="B3981" t="inlineStr">
        <is>
          <t>제뉴파마</t>
        </is>
      </c>
      <c r="C3981" t="inlineStr">
        <is>
          <t>제뉴파마 로메탄 에이치씨티</t>
        </is>
      </c>
      <c r="D3981" t="inlineStr">
        <is>
          <t>제뉴파마</t>
        </is>
      </c>
      <c r="E3981" t="inlineStr">
        <is>
          <t>amlodipine besylate,  hydrochlorothiazide,  olmesartan medoxomil</t>
        </is>
      </c>
      <c r="F3981" t="inlineStr">
        <is>
          <t>기타(치과의원, 치과병원 등)</t>
        </is>
      </c>
      <c r="G3981" t="inlineStr">
        <is>
          <t>Generic</t>
        </is>
      </c>
      <c r="H3981" s="493" t="n">
        <v>0</v>
      </c>
      <c r="I3981" s="493" t="n">
        <v>0</v>
      </c>
      <c r="J3981" s="493" t="n">
        <v>0</v>
      </c>
      <c r="K3981" s="493" t="n">
        <v>0</v>
      </c>
      <c r="L3981" s="493" t="n">
        <v>0</v>
      </c>
      <c r="M3981" s="493" t="n">
        <v>0</v>
      </c>
      <c r="N3981" s="493" t="n">
        <v>0</v>
      </c>
      <c r="O3981" s="493" t="n">
        <v>0</v>
      </c>
      <c r="P3981" s="493" t="n">
        <v>0</v>
      </c>
      <c r="Q3981" s="493" t="n">
        <v>0</v>
      </c>
      <c r="R3981" s="493" t="n">
        <v>0</v>
      </c>
      <c r="S3981" s="493" t="n">
        <v>0</v>
      </c>
      <c r="T3981" s="493" t="n">
        <v>0</v>
      </c>
      <c r="U3981" s="493" t="n">
        <v>0</v>
      </c>
      <c r="V3981" s="493" t="n">
        <v>0</v>
      </c>
      <c r="W3981" s="493" t="n">
        <v>0</v>
      </c>
      <c r="X3981" s="493" t="n">
        <v>0</v>
      </c>
      <c r="Y3981" s="493" t="n">
        <v>0</v>
      </c>
      <c r="Z3981" s="493" t="n">
        <v>0</v>
      </c>
      <c r="AA3981" s="493" t="n">
        <v>0</v>
      </c>
      <c r="AB3981" s="493" t="n">
        <v>0</v>
      </c>
      <c r="AC3981" s="493" t="n">
        <v>0</v>
      </c>
      <c r="AD3981" s="493" t="n">
        <v>0</v>
      </c>
      <c r="AE3981" s="493" t="n">
        <v>0</v>
      </c>
      <c r="AF3981" s="493" t="n">
        <v>0</v>
      </c>
      <c r="AG3981" s="493" t="n">
        <v>0</v>
      </c>
      <c r="AH3981" s="493" t="n">
        <v>0</v>
      </c>
      <c r="AI3981" s="493" t="n">
        <v>0</v>
      </c>
      <c r="AJ3981" s="493" t="n">
        <v>0</v>
      </c>
      <c r="AK3981" s="493" t="n">
        <v>0</v>
      </c>
      <c r="AL3981" s="493" t="n">
        <v>0</v>
      </c>
      <c r="AM3981" s="493" t="n">
        <v>0</v>
      </c>
      <c r="AN3981" s="493" t="n">
        <v>0</v>
      </c>
      <c r="AO3981" s="493" t="n">
        <v>0</v>
      </c>
      <c r="AP3981" s="493" t="n">
        <v>0</v>
      </c>
      <c r="AQ3981" s="493" t="n">
        <v>0</v>
      </c>
      <c r="AR3981" s="493" t="n">
        <v>0</v>
      </c>
      <c r="AS3981" s="493" t="n">
        <v>0</v>
      </c>
      <c r="AT3981" s="493" t="n">
        <v>0</v>
      </c>
      <c r="AU3981" s="493" t="n">
        <v>0</v>
      </c>
      <c r="AV3981" s="493" t="n">
        <v>0</v>
      </c>
      <c r="AW3981" s="493" t="n">
        <v>0</v>
      </c>
      <c r="AX3981" s="493" t="n">
        <v>0</v>
      </c>
      <c r="AY3981" s="493" t="n">
        <v>179.1</v>
      </c>
      <c r="AZ3981" s="493" t="n">
        <v>0</v>
      </c>
      <c r="BA3981" s="493" t="n">
        <v>0</v>
      </c>
      <c r="BB3981" s="493" t="n">
        <v>0</v>
      </c>
      <c r="BC3981" s="493" t="n">
        <v>0</v>
      </c>
      <c r="BD3981" s="493" t="n">
        <v>0</v>
      </c>
      <c r="BE3981" s="493" t="n">
        <v>0</v>
      </c>
      <c r="BF3981" s="493" t="n">
        <v>0</v>
      </c>
      <c r="BG3981" s="493" t="n">
        <v>0</v>
      </c>
      <c r="BH3981" s="493" t="n">
        <v>0</v>
      </c>
      <c r="BI3981" s="493" t="n">
        <v>0</v>
      </c>
      <c r="BJ3981" s="493" t="n">
        <v>0</v>
      </c>
      <c r="BK3981" s="493" t="n">
        <v>0</v>
      </c>
      <c r="BL3981" s="493" t="n">
        <v>0</v>
      </c>
      <c r="BM3981" s="493" t="n">
        <v>0</v>
      </c>
      <c r="BN3981" s="493" t="n">
        <v>0</v>
      </c>
      <c r="BO3981" s="493" t="n">
        <v>0</v>
      </c>
      <c r="BP3981" s="493" t="n">
        <v>0</v>
      </c>
      <c r="BQ3981" s="493" t="n">
        <v>0</v>
      </c>
      <c r="BR3981" s="493" t="n">
        <v>0</v>
      </c>
      <c r="BS3981" s="493" t="n">
        <v>0</v>
      </c>
      <c r="BT3981" s="493" t="n">
        <v>0</v>
      </c>
      <c r="BU3981" s="493" t="n">
        <v>0</v>
      </c>
      <c r="BV3981" s="493" t="n">
        <v>0</v>
      </c>
      <c r="BW3981" s="493" t="n">
        <v>0</v>
      </c>
    </row>
    <row r="3982">
      <c r="A3982" t="inlineStr">
        <is>
          <t>[C9D3] Angiotensin-II 길항제 칼슘길항제 복합제</t>
        </is>
      </c>
      <c r="B3982" t="inlineStr">
        <is>
          <t>제뉴파마</t>
        </is>
      </c>
      <c r="C3982" t="inlineStr">
        <is>
          <t>텔로핀 셋</t>
        </is>
      </c>
      <c r="D3982" t="inlineStr">
        <is>
          <t>제뉴파마</t>
        </is>
      </c>
      <c r="E3982" t="inlineStr">
        <is>
          <t>amlodipine besylate,  chlorthalidone,  telmisartan</t>
        </is>
      </c>
      <c r="F3982" t="inlineStr">
        <is>
          <t>종합병원</t>
        </is>
      </c>
      <c r="G3982" t="inlineStr">
        <is>
          <t>Generic</t>
        </is>
      </c>
      <c r="H3982" s="493" t="n">
        <v>0</v>
      </c>
      <c r="I3982" s="493" t="n">
        <v>0</v>
      </c>
      <c r="J3982" s="493" t="n">
        <v>0</v>
      </c>
      <c r="K3982" s="493" t="n">
        <v>0</v>
      </c>
      <c r="L3982" s="493" t="n">
        <v>0</v>
      </c>
      <c r="M3982" s="493" t="n">
        <v>0</v>
      </c>
      <c r="N3982" s="493" t="n">
        <v>0</v>
      </c>
      <c r="O3982" s="493" t="n">
        <v>0</v>
      </c>
      <c r="P3982" s="493" t="n">
        <v>0</v>
      </c>
      <c r="Q3982" s="493" t="n">
        <v>0</v>
      </c>
      <c r="R3982" s="493" t="n">
        <v>0</v>
      </c>
      <c r="S3982" s="493" t="n">
        <v>0</v>
      </c>
      <c r="T3982" s="493" t="n">
        <v>0</v>
      </c>
      <c r="U3982" s="493" t="n">
        <v>0</v>
      </c>
      <c r="V3982" s="493" t="n">
        <v>0</v>
      </c>
      <c r="W3982" s="493" t="n">
        <v>0</v>
      </c>
      <c r="X3982" s="493" t="n">
        <v>0</v>
      </c>
      <c r="Y3982" s="493" t="n">
        <v>0</v>
      </c>
      <c r="Z3982" s="493" t="n">
        <v>0</v>
      </c>
      <c r="AA3982" s="493" t="n">
        <v>0</v>
      </c>
      <c r="AB3982" s="493" t="n">
        <v>0</v>
      </c>
      <c r="AC3982" s="493" t="n">
        <v>0</v>
      </c>
      <c r="AD3982" s="493" t="n">
        <v>0</v>
      </c>
      <c r="AE3982" s="493" t="n">
        <v>0</v>
      </c>
      <c r="AF3982" s="493" t="n">
        <v>0</v>
      </c>
      <c r="AG3982" s="493" t="n">
        <v>0</v>
      </c>
      <c r="AH3982" s="493" t="n">
        <v>0</v>
      </c>
      <c r="AI3982" s="493" t="n">
        <v>0</v>
      </c>
      <c r="AJ3982" s="493" t="n">
        <v>0</v>
      </c>
      <c r="AK3982" s="493" t="n">
        <v>0</v>
      </c>
      <c r="AL3982" s="493" t="n">
        <v>0</v>
      </c>
      <c r="AM3982" s="493" t="n">
        <v>0</v>
      </c>
      <c r="AN3982" s="493" t="n">
        <v>0</v>
      </c>
      <c r="AO3982" s="493" t="n">
        <v>0</v>
      </c>
      <c r="AP3982" s="493" t="n">
        <v>0</v>
      </c>
      <c r="AQ3982" s="493" t="n">
        <v>0</v>
      </c>
      <c r="AR3982" s="493" t="n">
        <v>0</v>
      </c>
      <c r="AS3982" s="493" t="n">
        <v>0</v>
      </c>
      <c r="AT3982" s="493" t="n">
        <v>0</v>
      </c>
      <c r="AU3982" s="493" t="n">
        <v>0</v>
      </c>
      <c r="AV3982" s="493" t="n">
        <v>0</v>
      </c>
      <c r="AW3982" s="493" t="n">
        <v>0</v>
      </c>
      <c r="AX3982" s="493" t="n">
        <v>0</v>
      </c>
      <c r="AY3982" s="493" t="n">
        <v>0</v>
      </c>
      <c r="AZ3982" s="493" t="n">
        <v>0</v>
      </c>
      <c r="BA3982" s="493" t="n">
        <v>0</v>
      </c>
      <c r="BB3982" s="493" t="n">
        <v>0</v>
      </c>
      <c r="BC3982" s="493" t="n">
        <v>0</v>
      </c>
      <c r="BD3982" s="493" t="n">
        <v>0</v>
      </c>
      <c r="BE3982" s="493" t="n">
        <v>0</v>
      </c>
      <c r="BF3982" s="493" t="n">
        <v>0</v>
      </c>
      <c r="BG3982" s="493" t="n">
        <v>0</v>
      </c>
      <c r="BH3982" s="493" t="n">
        <v>0</v>
      </c>
      <c r="BI3982" s="493" t="n">
        <v>0</v>
      </c>
      <c r="BJ3982" s="493" t="n">
        <v>0</v>
      </c>
      <c r="BK3982" s="493" t="n">
        <v>0</v>
      </c>
      <c r="BL3982" s="493" t="n">
        <v>0</v>
      </c>
      <c r="BM3982" s="493" t="n">
        <v>0</v>
      </c>
      <c r="BN3982" s="493" t="n">
        <v>0</v>
      </c>
      <c r="BO3982" s="493" t="n">
        <v>0</v>
      </c>
      <c r="BP3982" s="493" t="n">
        <v>0</v>
      </c>
      <c r="BQ3982" s="493" t="n">
        <v>0</v>
      </c>
      <c r="BR3982" s="493" t="n">
        <v>0</v>
      </c>
      <c r="BS3982" s="493" t="n">
        <v>648.53</v>
      </c>
      <c r="BT3982" s="493" t="n">
        <v>0</v>
      </c>
      <c r="BU3982" s="493" t="n">
        <v>80.84999999999999</v>
      </c>
      <c r="BV3982" s="493" t="n">
        <v>3027.6</v>
      </c>
      <c r="BW3982" s="493" t="n">
        <v>204</v>
      </c>
    </row>
    <row r="3983">
      <c r="A3983" t="inlineStr">
        <is>
          <t>[C9D3] Angiotensin-II 길항제 칼슘길항제 복합제</t>
        </is>
      </c>
      <c r="B3983" t="inlineStr">
        <is>
          <t>제뉴파마</t>
        </is>
      </c>
      <c r="C3983" t="inlineStr">
        <is>
          <t>텔로핀 셋</t>
        </is>
      </c>
      <c r="D3983" t="inlineStr">
        <is>
          <t>제뉴파마</t>
        </is>
      </c>
      <c r="E3983" t="inlineStr">
        <is>
          <t>amlodipine besylate,  chlorthalidone,  telmisartan</t>
        </is>
      </c>
      <c r="F3983" t="inlineStr">
        <is>
          <t>병원</t>
        </is>
      </c>
      <c r="G3983" t="inlineStr">
        <is>
          <t>Generic</t>
        </is>
      </c>
      <c r="H3983" s="493" t="n">
        <v>0</v>
      </c>
      <c r="I3983" s="493" t="n">
        <v>0</v>
      </c>
      <c r="J3983" s="493" t="n">
        <v>0</v>
      </c>
      <c r="K3983" s="493" t="n">
        <v>0</v>
      </c>
      <c r="L3983" s="493" t="n">
        <v>0</v>
      </c>
      <c r="M3983" s="493" t="n">
        <v>0</v>
      </c>
      <c r="N3983" s="493" t="n">
        <v>0</v>
      </c>
      <c r="O3983" s="493" t="n">
        <v>0</v>
      </c>
      <c r="P3983" s="493" t="n">
        <v>0</v>
      </c>
      <c r="Q3983" s="493" t="n">
        <v>0</v>
      </c>
      <c r="R3983" s="493" t="n">
        <v>0</v>
      </c>
      <c r="S3983" s="493" t="n">
        <v>0</v>
      </c>
      <c r="T3983" s="493" t="n">
        <v>0</v>
      </c>
      <c r="U3983" s="493" t="n">
        <v>0</v>
      </c>
      <c r="V3983" s="493" t="n">
        <v>0</v>
      </c>
      <c r="W3983" s="493" t="n">
        <v>0</v>
      </c>
      <c r="X3983" s="493" t="n">
        <v>0</v>
      </c>
      <c r="Y3983" s="493" t="n">
        <v>0</v>
      </c>
      <c r="Z3983" s="493" t="n">
        <v>0</v>
      </c>
      <c r="AA3983" s="493" t="n">
        <v>0</v>
      </c>
      <c r="AB3983" s="493" t="n">
        <v>0</v>
      </c>
      <c r="AC3983" s="493" t="n">
        <v>0</v>
      </c>
      <c r="AD3983" s="493" t="n">
        <v>0</v>
      </c>
      <c r="AE3983" s="493" t="n">
        <v>0</v>
      </c>
      <c r="AF3983" s="493" t="n">
        <v>0</v>
      </c>
      <c r="AG3983" s="493" t="n">
        <v>0</v>
      </c>
      <c r="AH3983" s="493" t="n">
        <v>0</v>
      </c>
      <c r="AI3983" s="493" t="n">
        <v>0</v>
      </c>
      <c r="AJ3983" s="493" t="n">
        <v>0</v>
      </c>
      <c r="AK3983" s="493" t="n">
        <v>0</v>
      </c>
      <c r="AL3983" s="493" t="n">
        <v>0</v>
      </c>
      <c r="AM3983" s="493" t="n">
        <v>0</v>
      </c>
      <c r="AN3983" s="493" t="n">
        <v>0</v>
      </c>
      <c r="AO3983" s="493" t="n">
        <v>0</v>
      </c>
      <c r="AP3983" s="493" t="n">
        <v>0</v>
      </c>
      <c r="AQ3983" s="493" t="n">
        <v>0</v>
      </c>
      <c r="AR3983" s="493" t="n">
        <v>0</v>
      </c>
      <c r="AS3983" s="493" t="n">
        <v>0</v>
      </c>
      <c r="AT3983" s="493" t="n">
        <v>0</v>
      </c>
      <c r="AU3983" s="493" t="n">
        <v>0</v>
      </c>
      <c r="AV3983" s="493" t="n">
        <v>0</v>
      </c>
      <c r="AW3983" s="493" t="n">
        <v>0</v>
      </c>
      <c r="AX3983" s="493" t="n">
        <v>0</v>
      </c>
      <c r="AY3983" s="493" t="n">
        <v>0</v>
      </c>
      <c r="AZ3983" s="493" t="n">
        <v>0</v>
      </c>
      <c r="BA3983" s="493" t="n">
        <v>0</v>
      </c>
      <c r="BB3983" s="493" t="n">
        <v>0</v>
      </c>
      <c r="BC3983" s="493" t="n">
        <v>0</v>
      </c>
      <c r="BD3983" s="493" t="n">
        <v>0</v>
      </c>
      <c r="BE3983" s="493" t="n">
        <v>0</v>
      </c>
      <c r="BF3983" s="493" t="n">
        <v>0</v>
      </c>
      <c r="BG3983" s="493" t="n">
        <v>0</v>
      </c>
      <c r="BH3983" s="493" t="n">
        <v>0</v>
      </c>
      <c r="BI3983" s="493" t="n">
        <v>0</v>
      </c>
      <c r="BJ3983" s="493" t="n">
        <v>0</v>
      </c>
      <c r="BK3983" s="493" t="n">
        <v>0</v>
      </c>
      <c r="BL3983" s="493" t="n">
        <v>0</v>
      </c>
      <c r="BM3983" s="493" t="n">
        <v>0</v>
      </c>
      <c r="BN3983" s="493" t="n">
        <v>0</v>
      </c>
      <c r="BO3983" s="493" t="n">
        <v>0</v>
      </c>
      <c r="BP3983" s="493" t="n">
        <v>0</v>
      </c>
      <c r="BQ3983" s="493" t="n">
        <v>0</v>
      </c>
      <c r="BR3983" s="493" t="n">
        <v>0</v>
      </c>
      <c r="BS3983" s="493" t="n">
        <v>554.66</v>
      </c>
      <c r="BT3983" s="493" t="n">
        <v>3315.57</v>
      </c>
      <c r="BU3983" s="493" t="n">
        <v>3661.26</v>
      </c>
      <c r="BV3983" s="493" t="n">
        <v>4041.24</v>
      </c>
      <c r="BW3983" s="493" t="n">
        <v>7122.11</v>
      </c>
    </row>
    <row r="3984">
      <c r="A3984" t="inlineStr">
        <is>
          <t>[C9D3] Angiotensin-II 길항제 칼슘길항제 복합제</t>
        </is>
      </c>
      <c r="B3984" t="inlineStr">
        <is>
          <t>제뉴파마</t>
        </is>
      </c>
      <c r="C3984" t="inlineStr">
        <is>
          <t>텔로핀 셋</t>
        </is>
      </c>
      <c r="D3984" t="inlineStr">
        <is>
          <t>제뉴파마</t>
        </is>
      </c>
      <c r="E3984" t="inlineStr">
        <is>
          <t>amlodipine besylate,  chlorthalidone,  telmisartan</t>
        </is>
      </c>
      <c r="F3984" t="inlineStr">
        <is>
          <t>의원</t>
        </is>
      </c>
      <c r="G3984" t="inlineStr">
        <is>
          <t>Generic</t>
        </is>
      </c>
      <c r="H3984" s="493" t="n">
        <v>0</v>
      </c>
      <c r="I3984" s="493" t="n">
        <v>0</v>
      </c>
      <c r="J3984" s="493" t="n">
        <v>0</v>
      </c>
      <c r="K3984" s="493" t="n">
        <v>0</v>
      </c>
      <c r="L3984" s="493" t="n">
        <v>0</v>
      </c>
      <c r="M3984" s="493" t="n">
        <v>0</v>
      </c>
      <c r="N3984" s="493" t="n">
        <v>0</v>
      </c>
      <c r="O3984" s="493" t="n">
        <v>0</v>
      </c>
      <c r="P3984" s="493" t="n">
        <v>0</v>
      </c>
      <c r="Q3984" s="493" t="n">
        <v>0</v>
      </c>
      <c r="R3984" s="493" t="n">
        <v>0</v>
      </c>
      <c r="S3984" s="493" t="n">
        <v>0</v>
      </c>
      <c r="T3984" s="493" t="n">
        <v>0</v>
      </c>
      <c r="U3984" s="493" t="n">
        <v>0</v>
      </c>
      <c r="V3984" s="493" t="n">
        <v>0</v>
      </c>
      <c r="W3984" s="493" t="n">
        <v>0</v>
      </c>
      <c r="X3984" s="493" t="n">
        <v>0</v>
      </c>
      <c r="Y3984" s="493" t="n">
        <v>0</v>
      </c>
      <c r="Z3984" s="493" t="n">
        <v>0</v>
      </c>
      <c r="AA3984" s="493" t="n">
        <v>0</v>
      </c>
      <c r="AB3984" s="493" t="n">
        <v>0</v>
      </c>
      <c r="AC3984" s="493" t="n">
        <v>0</v>
      </c>
      <c r="AD3984" s="493" t="n">
        <v>0</v>
      </c>
      <c r="AE3984" s="493" t="n">
        <v>0</v>
      </c>
      <c r="AF3984" s="493" t="n">
        <v>0</v>
      </c>
      <c r="AG3984" s="493" t="n">
        <v>0</v>
      </c>
      <c r="AH3984" s="493" t="n">
        <v>0</v>
      </c>
      <c r="AI3984" s="493" t="n">
        <v>0</v>
      </c>
      <c r="AJ3984" s="493" t="n">
        <v>0</v>
      </c>
      <c r="AK3984" s="493" t="n">
        <v>0</v>
      </c>
      <c r="AL3984" s="493" t="n">
        <v>0</v>
      </c>
      <c r="AM3984" s="493" t="n">
        <v>0</v>
      </c>
      <c r="AN3984" s="493" t="n">
        <v>0</v>
      </c>
      <c r="AO3984" s="493" t="n">
        <v>0</v>
      </c>
      <c r="AP3984" s="493" t="n">
        <v>0</v>
      </c>
      <c r="AQ3984" s="493" t="n">
        <v>0</v>
      </c>
      <c r="AR3984" s="493" t="n">
        <v>0</v>
      </c>
      <c r="AS3984" s="493" t="n">
        <v>0</v>
      </c>
      <c r="AT3984" s="493" t="n">
        <v>0</v>
      </c>
      <c r="AU3984" s="493" t="n">
        <v>0</v>
      </c>
      <c r="AV3984" s="493" t="n">
        <v>0</v>
      </c>
      <c r="AW3984" s="493" t="n">
        <v>0</v>
      </c>
      <c r="AX3984" s="493" t="n">
        <v>0</v>
      </c>
      <c r="AY3984" s="493" t="n">
        <v>0</v>
      </c>
      <c r="AZ3984" s="493" t="n">
        <v>0</v>
      </c>
      <c r="BA3984" s="493" t="n">
        <v>0</v>
      </c>
      <c r="BB3984" s="493" t="n">
        <v>0</v>
      </c>
      <c r="BC3984" s="493" t="n">
        <v>0</v>
      </c>
      <c r="BD3984" s="493" t="n">
        <v>0</v>
      </c>
      <c r="BE3984" s="493" t="n">
        <v>0</v>
      </c>
      <c r="BF3984" s="493" t="n">
        <v>0</v>
      </c>
      <c r="BG3984" s="493" t="n">
        <v>0</v>
      </c>
      <c r="BH3984" s="493" t="n">
        <v>0</v>
      </c>
      <c r="BI3984" s="493" t="n">
        <v>0</v>
      </c>
      <c r="BJ3984" s="493" t="n">
        <v>0</v>
      </c>
      <c r="BK3984" s="493" t="n">
        <v>0</v>
      </c>
      <c r="BL3984" s="493" t="n">
        <v>0</v>
      </c>
      <c r="BM3984" s="493" t="n">
        <v>0</v>
      </c>
      <c r="BN3984" s="493" t="n">
        <v>0</v>
      </c>
      <c r="BO3984" s="493" t="n">
        <v>0</v>
      </c>
      <c r="BP3984" s="493" t="n">
        <v>0</v>
      </c>
      <c r="BQ3984" s="493" t="n">
        <v>0</v>
      </c>
      <c r="BR3984" s="493" t="n">
        <v>5672.22</v>
      </c>
      <c r="BS3984" s="493" t="n">
        <v>7276.93</v>
      </c>
      <c r="BT3984" s="493" t="n">
        <v>12926.73</v>
      </c>
      <c r="BU3984" s="493" t="n">
        <v>18068.95</v>
      </c>
      <c r="BV3984" s="493" t="n">
        <v>18698.84</v>
      </c>
      <c r="BW3984" s="493" t="n">
        <v>23213.76</v>
      </c>
    </row>
    <row r="3985">
      <c r="A3985" t="inlineStr">
        <is>
          <t>[C9D3] Angiotensin-II 길항제 칼슘길항제 복합제</t>
        </is>
      </c>
      <c r="B3985" t="inlineStr">
        <is>
          <t>제뉴파마</t>
        </is>
      </c>
      <c r="C3985" t="inlineStr">
        <is>
          <t>텔로핀 셋</t>
        </is>
      </c>
      <c r="D3985" t="inlineStr">
        <is>
          <t>제뉴파마</t>
        </is>
      </c>
      <c r="E3985" t="inlineStr">
        <is>
          <t>amlodipine besylate,  chlorthalidone,  telmisartan</t>
        </is>
      </c>
      <c r="F3985" t="inlineStr">
        <is>
          <t>보건소</t>
        </is>
      </c>
      <c r="G3985" t="inlineStr">
        <is>
          <t>Generic</t>
        </is>
      </c>
      <c r="H3985" s="493" t="n">
        <v>0</v>
      </c>
      <c r="I3985" s="493" t="n">
        <v>0</v>
      </c>
      <c r="J3985" s="493" t="n">
        <v>0</v>
      </c>
      <c r="K3985" s="493" t="n">
        <v>0</v>
      </c>
      <c r="L3985" s="493" t="n">
        <v>0</v>
      </c>
      <c r="M3985" s="493" t="n">
        <v>0</v>
      </c>
      <c r="N3985" s="493" t="n">
        <v>0</v>
      </c>
      <c r="O3985" s="493" t="n">
        <v>0</v>
      </c>
      <c r="P3985" s="493" t="n">
        <v>0</v>
      </c>
      <c r="Q3985" s="493" t="n">
        <v>0</v>
      </c>
      <c r="R3985" s="493" t="n">
        <v>0</v>
      </c>
      <c r="S3985" s="493" t="n">
        <v>0</v>
      </c>
      <c r="T3985" s="493" t="n">
        <v>0</v>
      </c>
      <c r="U3985" s="493" t="n">
        <v>0</v>
      </c>
      <c r="V3985" s="493" t="n">
        <v>0</v>
      </c>
      <c r="W3985" s="493" t="n">
        <v>0</v>
      </c>
      <c r="X3985" s="493" t="n">
        <v>0</v>
      </c>
      <c r="Y3985" s="493" t="n">
        <v>0</v>
      </c>
      <c r="Z3985" s="493" t="n">
        <v>0</v>
      </c>
      <c r="AA3985" s="493" t="n">
        <v>0</v>
      </c>
      <c r="AB3985" s="493" t="n">
        <v>0</v>
      </c>
      <c r="AC3985" s="493" t="n">
        <v>0</v>
      </c>
      <c r="AD3985" s="493" t="n">
        <v>0</v>
      </c>
      <c r="AE3985" s="493" t="n">
        <v>0</v>
      </c>
      <c r="AF3985" s="493" t="n">
        <v>0</v>
      </c>
      <c r="AG3985" s="493" t="n">
        <v>0</v>
      </c>
      <c r="AH3985" s="493" t="n">
        <v>0</v>
      </c>
      <c r="AI3985" s="493" t="n">
        <v>0</v>
      </c>
      <c r="AJ3985" s="493" t="n">
        <v>0</v>
      </c>
      <c r="AK3985" s="493" t="n">
        <v>0</v>
      </c>
      <c r="AL3985" s="493" t="n">
        <v>0</v>
      </c>
      <c r="AM3985" s="493" t="n">
        <v>0</v>
      </c>
      <c r="AN3985" s="493" t="n">
        <v>0</v>
      </c>
      <c r="AO3985" s="493" t="n">
        <v>0</v>
      </c>
      <c r="AP3985" s="493" t="n">
        <v>0</v>
      </c>
      <c r="AQ3985" s="493" t="n">
        <v>0</v>
      </c>
      <c r="AR3985" s="493" t="n">
        <v>0</v>
      </c>
      <c r="AS3985" s="493" t="n">
        <v>0</v>
      </c>
      <c r="AT3985" s="493" t="n">
        <v>0</v>
      </c>
      <c r="AU3985" s="493" t="n">
        <v>0</v>
      </c>
      <c r="AV3985" s="493" t="n">
        <v>0</v>
      </c>
      <c r="AW3985" s="493" t="n">
        <v>0</v>
      </c>
      <c r="AX3985" s="493" t="n">
        <v>0</v>
      </c>
      <c r="AY3985" s="493" t="n">
        <v>0</v>
      </c>
      <c r="AZ3985" s="493" t="n">
        <v>0</v>
      </c>
      <c r="BA3985" s="493" t="n">
        <v>0</v>
      </c>
      <c r="BB3985" s="493" t="n">
        <v>0</v>
      </c>
      <c r="BC3985" s="493" t="n">
        <v>0</v>
      </c>
      <c r="BD3985" s="493" t="n">
        <v>0</v>
      </c>
      <c r="BE3985" s="493" t="n">
        <v>0</v>
      </c>
      <c r="BF3985" s="493" t="n">
        <v>0</v>
      </c>
      <c r="BG3985" s="493" t="n">
        <v>0</v>
      </c>
      <c r="BH3985" s="493" t="n">
        <v>0</v>
      </c>
      <c r="BI3985" s="493" t="n">
        <v>0</v>
      </c>
      <c r="BJ3985" s="493" t="n">
        <v>0</v>
      </c>
      <c r="BK3985" s="493" t="n">
        <v>0</v>
      </c>
      <c r="BL3985" s="493" t="n">
        <v>0</v>
      </c>
      <c r="BM3985" s="493" t="n">
        <v>0</v>
      </c>
      <c r="BN3985" s="493" t="n">
        <v>0</v>
      </c>
      <c r="BO3985" s="493" t="n">
        <v>0</v>
      </c>
      <c r="BP3985" s="493" t="n">
        <v>0</v>
      </c>
      <c r="BQ3985" s="493" t="n">
        <v>0</v>
      </c>
      <c r="BR3985" s="493" t="n">
        <v>0</v>
      </c>
      <c r="BS3985" s="493" t="n">
        <v>0</v>
      </c>
      <c r="BT3985" s="493" t="n">
        <v>0</v>
      </c>
      <c r="BU3985" s="493" t="n">
        <v>51.3</v>
      </c>
      <c r="BV3985" s="493" t="n">
        <v>0</v>
      </c>
      <c r="BW3985" s="493" t="n">
        <v>60.6</v>
      </c>
    </row>
    <row r="3986">
      <c r="A3986" t="inlineStr">
        <is>
          <t>[C9D3] Angiotensin-II 길항제 칼슘길항제 복합제</t>
        </is>
      </c>
      <c r="B3986" t="inlineStr">
        <is>
          <t>제뉴파마</t>
        </is>
      </c>
      <c r="C3986" t="inlineStr">
        <is>
          <t>트윈하이</t>
        </is>
      </c>
      <c r="D3986" t="inlineStr">
        <is>
          <t>제뉴파마</t>
        </is>
      </c>
      <c r="E3986" t="inlineStr">
        <is>
          <t>amlodipine besylate,  telmisartan</t>
        </is>
      </c>
      <c r="F3986" t="inlineStr">
        <is>
          <t>종합병원</t>
        </is>
      </c>
      <c r="G3986" t="inlineStr">
        <is>
          <t>Generic</t>
        </is>
      </c>
      <c r="H3986" s="493" t="n">
        <v>0</v>
      </c>
      <c r="I3986" s="493" t="n">
        <v>0</v>
      </c>
      <c r="J3986" s="493" t="n">
        <v>0</v>
      </c>
      <c r="K3986" s="493" t="n">
        <v>0</v>
      </c>
      <c r="L3986" s="493" t="n">
        <v>0</v>
      </c>
      <c r="M3986" s="493" t="n">
        <v>319.8</v>
      </c>
      <c r="N3986" s="493" t="n">
        <v>0</v>
      </c>
      <c r="O3986" s="493" t="n">
        <v>0</v>
      </c>
      <c r="P3986" s="493" t="n">
        <v>0</v>
      </c>
      <c r="Q3986" s="493" t="n">
        <v>0</v>
      </c>
      <c r="R3986" s="493" t="n">
        <v>0</v>
      </c>
      <c r="S3986" s="493" t="n">
        <v>0</v>
      </c>
      <c r="T3986" s="493" t="n">
        <v>0</v>
      </c>
      <c r="U3986" s="493" t="n">
        <v>0</v>
      </c>
      <c r="V3986" s="493" t="n">
        <v>0</v>
      </c>
      <c r="W3986" s="493" t="n">
        <v>0</v>
      </c>
      <c r="X3986" s="493" t="n">
        <v>0</v>
      </c>
      <c r="Y3986" s="493" t="n">
        <v>0</v>
      </c>
      <c r="Z3986" s="493" t="n">
        <v>0</v>
      </c>
      <c r="AA3986" s="493" t="n">
        <v>0</v>
      </c>
      <c r="AB3986" s="493" t="n">
        <v>0</v>
      </c>
      <c r="AC3986" s="493" t="n">
        <v>0</v>
      </c>
      <c r="AD3986" s="493" t="n">
        <v>0</v>
      </c>
      <c r="AE3986" s="493" t="n">
        <v>0</v>
      </c>
      <c r="AF3986" s="493" t="n">
        <v>0</v>
      </c>
      <c r="AG3986" s="493" t="n">
        <v>0</v>
      </c>
      <c r="AH3986" s="493" t="n">
        <v>0</v>
      </c>
      <c r="AI3986" s="493" t="n">
        <v>0</v>
      </c>
      <c r="AJ3986" s="493" t="n">
        <v>388.8</v>
      </c>
      <c r="AK3986" s="493" t="n">
        <v>0</v>
      </c>
      <c r="AL3986" s="493" t="n">
        <v>0</v>
      </c>
      <c r="AM3986" s="493" t="n">
        <v>0</v>
      </c>
      <c r="AN3986" s="493" t="n">
        <v>0</v>
      </c>
      <c r="AO3986" s="493" t="n">
        <v>0</v>
      </c>
      <c r="AP3986" s="493" t="n">
        <v>0</v>
      </c>
      <c r="AQ3986" s="493" t="n">
        <v>0</v>
      </c>
      <c r="AR3986" s="493" t="n">
        <v>0</v>
      </c>
      <c r="AS3986" s="493" t="n">
        <v>0</v>
      </c>
      <c r="AT3986" s="493" t="n">
        <v>0</v>
      </c>
      <c r="AU3986" s="493" t="n">
        <v>0</v>
      </c>
      <c r="AV3986" s="493" t="n">
        <v>0</v>
      </c>
      <c r="AW3986" s="493" t="n">
        <v>0</v>
      </c>
      <c r="AX3986" s="493" t="n">
        <v>0</v>
      </c>
      <c r="AY3986" s="493" t="n">
        <v>0</v>
      </c>
      <c r="AZ3986" s="493" t="n">
        <v>0</v>
      </c>
      <c r="BA3986" s="493" t="n">
        <v>0</v>
      </c>
      <c r="BB3986" s="493" t="n">
        <v>0</v>
      </c>
      <c r="BC3986" s="493" t="n">
        <v>0</v>
      </c>
      <c r="BD3986" s="493" t="n">
        <v>0</v>
      </c>
      <c r="BE3986" s="493" t="n">
        <v>0</v>
      </c>
      <c r="BF3986" s="493" t="n">
        <v>0</v>
      </c>
      <c r="BG3986" s="493" t="n">
        <v>0</v>
      </c>
      <c r="BH3986" s="493" t="n">
        <v>0</v>
      </c>
      <c r="BI3986" s="493" t="n">
        <v>0</v>
      </c>
      <c r="BJ3986" s="493" t="n">
        <v>0</v>
      </c>
      <c r="BK3986" s="493" t="n">
        <v>0</v>
      </c>
      <c r="BL3986" s="493" t="n">
        <v>0</v>
      </c>
      <c r="BM3986" s="493" t="n">
        <v>0</v>
      </c>
      <c r="BN3986" s="493" t="n">
        <v>0</v>
      </c>
      <c r="BO3986" s="493" t="n">
        <v>0</v>
      </c>
      <c r="BP3986" s="493" t="n">
        <v>0</v>
      </c>
      <c r="BQ3986" s="493" t="n">
        <v>0</v>
      </c>
      <c r="BR3986" s="493" t="n">
        <v>0</v>
      </c>
      <c r="BS3986" s="493" t="n">
        <v>0</v>
      </c>
      <c r="BT3986" s="493" t="n">
        <v>0</v>
      </c>
      <c r="BU3986" s="493" t="n">
        <v>0</v>
      </c>
      <c r="BV3986" s="493" t="n">
        <v>0</v>
      </c>
      <c r="BW3986" s="493" t="n">
        <v>0</v>
      </c>
    </row>
    <row r="3987">
      <c r="A3987" t="inlineStr">
        <is>
          <t>[C9D3] Angiotensin-II 길항제 칼슘길항제 복합제</t>
        </is>
      </c>
      <c r="B3987" t="inlineStr">
        <is>
          <t>제뉴파마</t>
        </is>
      </c>
      <c r="C3987" t="inlineStr">
        <is>
          <t>트윈하이</t>
        </is>
      </c>
      <c r="D3987" t="inlineStr">
        <is>
          <t>제뉴파마</t>
        </is>
      </c>
      <c r="E3987" t="inlineStr">
        <is>
          <t>amlodipine besylate,  telmisartan</t>
        </is>
      </c>
      <c r="F3987" t="inlineStr">
        <is>
          <t>병원</t>
        </is>
      </c>
      <c r="G3987" t="inlineStr">
        <is>
          <t>Generic</t>
        </is>
      </c>
      <c r="H3987" s="493" t="n">
        <v>25915.98</v>
      </c>
      <c r="I3987" s="493" t="n">
        <v>26907.32</v>
      </c>
      <c r="J3987" s="493" t="n">
        <v>17962.54</v>
      </c>
      <c r="K3987" s="493" t="n">
        <v>24379.4</v>
      </c>
      <c r="L3987" s="493" t="n">
        <v>15670.08</v>
      </c>
      <c r="M3987" s="493" t="n">
        <v>18891.66</v>
      </c>
      <c r="N3987" s="493" t="n">
        <v>17748.8</v>
      </c>
      <c r="O3987" s="493" t="n">
        <v>24755.66</v>
      </c>
      <c r="P3987" s="493" t="n">
        <v>18008.88</v>
      </c>
      <c r="Q3987" s="493" t="n">
        <v>20949.05</v>
      </c>
      <c r="R3987" s="493" t="n">
        <v>18470.12</v>
      </c>
      <c r="S3987" s="493" t="n">
        <v>22989.07</v>
      </c>
      <c r="T3987" s="493" t="n">
        <v>19375.8</v>
      </c>
      <c r="U3987" s="493" t="n">
        <v>20221.6</v>
      </c>
      <c r="V3987" s="493" t="n">
        <v>11101.8</v>
      </c>
      <c r="W3987" s="493" t="n">
        <v>22107.49</v>
      </c>
      <c r="X3987" s="493" t="n">
        <v>21974.11</v>
      </c>
      <c r="Y3987" s="493" t="n">
        <v>12657.88</v>
      </c>
      <c r="Z3987" s="493" t="n">
        <v>17275.22</v>
      </c>
      <c r="AA3987" s="493" t="n">
        <v>16129.7</v>
      </c>
      <c r="AB3987" s="493" t="n">
        <v>10972.12</v>
      </c>
      <c r="AC3987" s="493" t="n">
        <v>11410.89</v>
      </c>
      <c r="AD3987" s="493" t="n">
        <v>7821.83</v>
      </c>
      <c r="AE3987" s="493" t="n">
        <v>11562.99</v>
      </c>
      <c r="AF3987" s="493" t="n">
        <v>9550.93</v>
      </c>
      <c r="AG3987" s="493" t="n">
        <v>9293.219999999999</v>
      </c>
      <c r="AH3987" s="493" t="n">
        <v>9410.15</v>
      </c>
      <c r="AI3987" s="493" t="n">
        <v>9608.17</v>
      </c>
      <c r="AJ3987" s="493" t="n">
        <v>7412.12</v>
      </c>
      <c r="AK3987" s="493" t="n">
        <v>10858.17</v>
      </c>
      <c r="AL3987" s="493" t="n">
        <v>10334.46</v>
      </c>
      <c r="AM3987" s="493" t="n">
        <v>8598.709999999999</v>
      </c>
      <c r="AN3987" s="493" t="n">
        <v>7327.85</v>
      </c>
      <c r="AO3987" s="493" t="n">
        <v>2347.38</v>
      </c>
      <c r="AP3987" s="493" t="n">
        <v>4483.1</v>
      </c>
      <c r="AQ3987" s="493" t="n">
        <v>2855.95</v>
      </c>
      <c r="AR3987" s="493" t="n">
        <v>3179.14</v>
      </c>
      <c r="AS3987" s="493" t="n">
        <v>2898.28</v>
      </c>
      <c r="AT3987" s="493" t="n">
        <v>3402.88</v>
      </c>
      <c r="AU3987" s="493" t="n">
        <v>2864.4</v>
      </c>
      <c r="AV3987" s="493" t="n">
        <v>2112.04</v>
      </c>
      <c r="AW3987" s="493" t="n">
        <v>1852.42</v>
      </c>
      <c r="AX3987" s="493" t="n">
        <v>1082.72</v>
      </c>
      <c r="AY3987" s="493" t="n">
        <v>2024.04</v>
      </c>
      <c r="AZ3987" s="493" t="n">
        <v>1613.16</v>
      </c>
      <c r="BA3987" s="493" t="n">
        <v>479.42</v>
      </c>
      <c r="BB3987" s="493" t="n">
        <v>2489.4</v>
      </c>
      <c r="BC3987" s="493" t="n">
        <v>1304.95</v>
      </c>
      <c r="BD3987" s="493" t="n">
        <v>1426.35</v>
      </c>
      <c r="BE3987" s="493" t="n">
        <v>726</v>
      </c>
      <c r="BF3987" s="493" t="n">
        <v>814.2</v>
      </c>
      <c r="BG3987" s="493" t="n">
        <v>0</v>
      </c>
      <c r="BH3987" s="493" t="n">
        <v>319.8</v>
      </c>
      <c r="BI3987" s="493" t="n">
        <v>0</v>
      </c>
      <c r="BJ3987" s="493" t="n">
        <v>91.8</v>
      </c>
      <c r="BK3987" s="493" t="n">
        <v>219.8</v>
      </c>
      <c r="BL3987" s="493" t="n">
        <v>96</v>
      </c>
      <c r="BM3987" s="493" t="n">
        <v>723</v>
      </c>
      <c r="BN3987" s="493" t="n">
        <v>0</v>
      </c>
      <c r="BO3987" s="493" t="n">
        <v>0</v>
      </c>
      <c r="BP3987" s="493" t="n">
        <v>0</v>
      </c>
      <c r="BQ3987" s="493" t="n">
        <v>0</v>
      </c>
      <c r="BR3987" s="493" t="n">
        <v>0</v>
      </c>
      <c r="BS3987" s="493" t="n">
        <v>0</v>
      </c>
      <c r="BT3987" s="493" t="n">
        <v>0</v>
      </c>
      <c r="BU3987" s="493" t="n">
        <v>0</v>
      </c>
      <c r="BV3987" s="493" t="n">
        <v>0</v>
      </c>
      <c r="BW3987" s="493" t="n">
        <v>0</v>
      </c>
    </row>
    <row r="3988">
      <c r="A3988" t="inlineStr">
        <is>
          <t>[C9D3] Angiotensin-II 길항제 칼슘길항제 복합제</t>
        </is>
      </c>
      <c r="B3988" t="inlineStr">
        <is>
          <t>제뉴파마</t>
        </is>
      </c>
      <c r="C3988" t="inlineStr">
        <is>
          <t>트윈하이</t>
        </is>
      </c>
      <c r="D3988" t="inlineStr">
        <is>
          <t>제뉴파마</t>
        </is>
      </c>
      <c r="E3988" t="inlineStr">
        <is>
          <t>amlodipine besylate,  telmisartan</t>
        </is>
      </c>
      <c r="F3988" t="inlineStr">
        <is>
          <t>의원</t>
        </is>
      </c>
      <c r="G3988" t="inlineStr">
        <is>
          <t>Generic</t>
        </is>
      </c>
      <c r="H3988" s="493" t="n">
        <v>212355.84</v>
      </c>
      <c r="I3988" s="493" t="n">
        <v>193495.45</v>
      </c>
      <c r="J3988" s="493" t="n">
        <v>215851.03</v>
      </c>
      <c r="K3988" s="493" t="n">
        <v>219002.13</v>
      </c>
      <c r="L3988" s="493" t="n">
        <v>211501.17</v>
      </c>
      <c r="M3988" s="493" t="n">
        <v>225130.29</v>
      </c>
      <c r="N3988" s="493" t="n">
        <v>241374.1</v>
      </c>
      <c r="O3988" s="493" t="n">
        <v>237766.36</v>
      </c>
      <c r="P3988" s="493" t="n">
        <v>239205.6</v>
      </c>
      <c r="Q3988" s="493" t="n">
        <v>237020.51</v>
      </c>
      <c r="R3988" s="493" t="n">
        <v>272466.21</v>
      </c>
      <c r="S3988" s="493" t="n">
        <v>295462.91</v>
      </c>
      <c r="T3988" s="493" t="n">
        <v>287240.95</v>
      </c>
      <c r="U3988" s="493" t="n">
        <v>277446.24</v>
      </c>
      <c r="V3988" s="493" t="n">
        <v>280511.82</v>
      </c>
      <c r="W3988" s="493" t="n">
        <v>303283.58</v>
      </c>
      <c r="X3988" s="493" t="n">
        <v>309830.29</v>
      </c>
      <c r="Y3988" s="493" t="n">
        <v>294756.83</v>
      </c>
      <c r="Z3988" s="493" t="n">
        <v>310668.34</v>
      </c>
      <c r="AA3988" s="493" t="n">
        <v>325896.44</v>
      </c>
      <c r="AB3988" s="493" t="n">
        <v>278127.57</v>
      </c>
      <c r="AC3988" s="493" t="n">
        <v>251989.04</v>
      </c>
      <c r="AD3988" s="493" t="n">
        <v>253260.34</v>
      </c>
      <c r="AE3988" s="493" t="n">
        <v>276460.48</v>
      </c>
      <c r="AF3988" s="493" t="n">
        <v>269113.05</v>
      </c>
      <c r="AG3988" s="493" t="n">
        <v>260097.31</v>
      </c>
      <c r="AH3988" s="493" t="n">
        <v>278480.06</v>
      </c>
      <c r="AI3988" s="493" t="n">
        <v>269294.33</v>
      </c>
      <c r="AJ3988" s="493" t="n">
        <v>279338.38</v>
      </c>
      <c r="AK3988" s="493" t="n">
        <v>287010.94</v>
      </c>
      <c r="AL3988" s="493" t="n">
        <v>286356.02</v>
      </c>
      <c r="AM3988" s="493" t="n">
        <v>216291.75</v>
      </c>
      <c r="AN3988" s="493" t="n">
        <v>124449.11</v>
      </c>
      <c r="AO3988" s="493" t="n">
        <v>65112.18</v>
      </c>
      <c r="AP3988" s="493" t="n">
        <v>57289.05</v>
      </c>
      <c r="AQ3988" s="493" t="n">
        <v>62851.4</v>
      </c>
      <c r="AR3988" s="493" t="n">
        <v>64248.1</v>
      </c>
      <c r="AS3988" s="493" t="n">
        <v>57666.03</v>
      </c>
      <c r="AT3988" s="493" t="n">
        <v>42826.67</v>
      </c>
      <c r="AU3988" s="493" t="n">
        <v>46717.94</v>
      </c>
      <c r="AV3988" s="493" t="n">
        <v>43252.44</v>
      </c>
      <c r="AW3988" s="493" t="n">
        <v>34546.85</v>
      </c>
      <c r="AX3988" s="493" t="n">
        <v>32545.45</v>
      </c>
      <c r="AY3988" s="493" t="n">
        <v>34802.64</v>
      </c>
      <c r="AZ3988" s="493" t="n">
        <v>25304.03</v>
      </c>
      <c r="BA3988" s="493" t="n">
        <v>24379.41</v>
      </c>
      <c r="BB3988" s="493" t="n">
        <v>27539.41</v>
      </c>
      <c r="BC3988" s="493" t="n">
        <v>20374.04</v>
      </c>
      <c r="BD3988" s="493" t="n">
        <v>16781.1</v>
      </c>
      <c r="BE3988" s="493" t="n">
        <v>19450.97</v>
      </c>
      <c r="BF3988" s="493" t="n">
        <v>13219.71</v>
      </c>
      <c r="BG3988" s="493" t="n">
        <v>11303</v>
      </c>
      <c r="BH3988" s="493" t="n">
        <v>13304.4</v>
      </c>
      <c r="BI3988" s="493" t="n">
        <v>6358.9</v>
      </c>
      <c r="BJ3988" s="493" t="n">
        <v>7382.1</v>
      </c>
      <c r="BK3988" s="493" t="n">
        <v>5304</v>
      </c>
      <c r="BL3988" s="493" t="n">
        <v>8702.1</v>
      </c>
      <c r="BM3988" s="493" t="n">
        <v>2723.4</v>
      </c>
      <c r="BN3988" s="493" t="n">
        <v>1678.2</v>
      </c>
      <c r="BO3988" s="493" t="n">
        <v>0</v>
      </c>
      <c r="BP3988" s="493" t="n">
        <v>0</v>
      </c>
      <c r="BQ3988" s="493" t="n">
        <v>0</v>
      </c>
      <c r="BR3988" s="493" t="n">
        <v>0</v>
      </c>
      <c r="BS3988" s="493" t="n">
        <v>0</v>
      </c>
      <c r="BT3988" s="493" t="n">
        <v>0</v>
      </c>
      <c r="BU3988" s="493" t="n">
        <v>0</v>
      </c>
      <c r="BV3988" s="493" t="n">
        <v>0</v>
      </c>
      <c r="BW3988" s="493" t="n">
        <v>0</v>
      </c>
    </row>
    <row r="3989">
      <c r="A3989" t="inlineStr">
        <is>
          <t>[C9D3] Angiotensin-II 길항제 칼슘길항제 복합제</t>
        </is>
      </c>
      <c r="B3989" t="inlineStr">
        <is>
          <t>제뉴파마</t>
        </is>
      </c>
      <c r="C3989" t="inlineStr">
        <is>
          <t>트윈하이</t>
        </is>
      </c>
      <c r="D3989" t="inlineStr">
        <is>
          <t>제뉴파마</t>
        </is>
      </c>
      <c r="E3989" t="inlineStr">
        <is>
          <t>amlodipine besylate,  telmisartan</t>
        </is>
      </c>
      <c r="F3989" t="inlineStr">
        <is>
          <t>보건소</t>
        </is>
      </c>
      <c r="G3989" t="inlineStr">
        <is>
          <t>Generic</t>
        </is>
      </c>
      <c r="H3989" s="493" t="n">
        <v>23387.88</v>
      </c>
      <c r="I3989" s="493" t="n">
        <v>15805.36</v>
      </c>
      <c r="J3989" s="493" t="n">
        <v>33096.15</v>
      </c>
      <c r="K3989" s="493" t="n">
        <v>30408.54</v>
      </c>
      <c r="L3989" s="493" t="n">
        <v>45041.16</v>
      </c>
      <c r="M3989" s="493" t="n">
        <v>16800.73</v>
      </c>
      <c r="N3989" s="493" t="n">
        <v>23034.3</v>
      </c>
      <c r="O3989" s="493" t="n">
        <v>34430.52</v>
      </c>
      <c r="P3989" s="493" t="n">
        <v>18351.3</v>
      </c>
      <c r="Q3989" s="493" t="n">
        <v>19921.02</v>
      </c>
      <c r="R3989" s="493" t="n">
        <v>18748.53</v>
      </c>
      <c r="S3989" s="493" t="n">
        <v>21959.3</v>
      </c>
      <c r="T3989" s="493" t="n">
        <v>13878.9</v>
      </c>
      <c r="U3989" s="493" t="n">
        <v>13103.11</v>
      </c>
      <c r="V3989" s="493" t="n">
        <v>8806.799999999999</v>
      </c>
      <c r="W3989" s="493" t="n">
        <v>13212.78</v>
      </c>
      <c r="X3989" s="493" t="n">
        <v>23331.3</v>
      </c>
      <c r="Y3989" s="493" t="n">
        <v>20567.66</v>
      </c>
      <c r="Z3989" s="493" t="n">
        <v>24954.71</v>
      </c>
      <c r="AA3989" s="493" t="n">
        <v>23642.3</v>
      </c>
      <c r="AB3989" s="493" t="n">
        <v>18209.18</v>
      </c>
      <c r="AC3989" s="493" t="n">
        <v>19032.2</v>
      </c>
      <c r="AD3989" s="493" t="n">
        <v>19608.2</v>
      </c>
      <c r="AE3989" s="493" t="n">
        <v>18744.45</v>
      </c>
      <c r="AF3989" s="493" t="n">
        <v>20576.1</v>
      </c>
      <c r="AG3989" s="493" t="n">
        <v>19839.31</v>
      </c>
      <c r="AH3989" s="493" t="n">
        <v>15311.36</v>
      </c>
      <c r="AI3989" s="493" t="n">
        <v>22850.3</v>
      </c>
      <c r="AJ3989" s="493" t="n">
        <v>18509.1</v>
      </c>
      <c r="AK3989" s="493" t="n">
        <v>20271.3</v>
      </c>
      <c r="AL3989" s="493" t="n">
        <v>20839.28</v>
      </c>
      <c r="AM3989" s="493" t="n">
        <v>17821.2</v>
      </c>
      <c r="AN3989" s="493" t="n">
        <v>7372.2</v>
      </c>
      <c r="AO3989" s="493" t="n">
        <v>8887.799999999999</v>
      </c>
      <c r="AP3989" s="493" t="n">
        <v>13406.7</v>
      </c>
      <c r="AQ3989" s="493" t="n">
        <v>10079.3</v>
      </c>
      <c r="AR3989" s="493" t="n">
        <v>7321.8</v>
      </c>
      <c r="AS3989" s="493" t="n">
        <v>9543.780000000001</v>
      </c>
      <c r="AT3989" s="493" t="n">
        <v>5134.9</v>
      </c>
      <c r="AU3989" s="493" t="n">
        <v>2475.9</v>
      </c>
      <c r="AV3989" s="493" t="n">
        <v>6001.36</v>
      </c>
      <c r="AW3989" s="493" t="n">
        <v>2962.5</v>
      </c>
      <c r="AX3989" s="493" t="n">
        <v>10476.6</v>
      </c>
      <c r="AY3989" s="493" t="n">
        <v>3075.9</v>
      </c>
      <c r="AZ3989" s="493" t="n">
        <v>1932.9</v>
      </c>
      <c r="BA3989" s="493" t="n">
        <v>8326.530000000001</v>
      </c>
      <c r="BB3989" s="493" t="n">
        <v>4086</v>
      </c>
      <c r="BC3989" s="493" t="n">
        <v>2112</v>
      </c>
      <c r="BD3989" s="493" t="n">
        <v>1748.4</v>
      </c>
      <c r="BE3989" s="493" t="n">
        <v>316.2</v>
      </c>
      <c r="BF3989" s="493" t="n">
        <v>189.9</v>
      </c>
      <c r="BG3989" s="493" t="n">
        <v>924</v>
      </c>
      <c r="BH3989" s="493" t="n">
        <v>1833.9</v>
      </c>
      <c r="BI3989" s="493" t="n">
        <v>605.7</v>
      </c>
      <c r="BJ3989" s="493" t="n">
        <v>0</v>
      </c>
      <c r="BK3989" s="493" t="n">
        <v>264.6</v>
      </c>
      <c r="BL3989" s="493" t="n">
        <v>0</v>
      </c>
      <c r="BM3989" s="493" t="n">
        <v>0</v>
      </c>
      <c r="BN3989" s="493" t="n">
        <v>0</v>
      </c>
      <c r="BO3989" s="493" t="n">
        <v>0</v>
      </c>
      <c r="BP3989" s="493" t="n">
        <v>0</v>
      </c>
      <c r="BQ3989" s="493" t="n">
        <v>0</v>
      </c>
      <c r="BR3989" s="493" t="n">
        <v>0</v>
      </c>
      <c r="BS3989" s="493" t="n">
        <v>0</v>
      </c>
      <c r="BT3989" s="493" t="n">
        <v>0</v>
      </c>
      <c r="BU3989" s="493" t="n">
        <v>0</v>
      </c>
      <c r="BV3989" s="493" t="n">
        <v>0</v>
      </c>
      <c r="BW3989" s="493" t="n">
        <v>0</v>
      </c>
    </row>
    <row r="3990">
      <c r="A3990" t="inlineStr">
        <is>
          <t>[C9D3] Angiotensin-II 길항제 칼슘길항제 복합제</t>
        </is>
      </c>
      <c r="B3990" t="inlineStr">
        <is>
          <t>제뉴파마</t>
        </is>
      </c>
      <c r="C3990" t="inlineStr">
        <is>
          <t>트윈하이</t>
        </is>
      </c>
      <c r="D3990" t="inlineStr">
        <is>
          <t>제뉴파마</t>
        </is>
      </c>
      <c r="E3990" t="inlineStr">
        <is>
          <t>amlodipine besylate,  telmisartan</t>
        </is>
      </c>
      <c r="F3990" t="inlineStr">
        <is>
          <t>기타(치과의원, 치과병원 등)</t>
        </is>
      </c>
      <c r="G3990" t="inlineStr">
        <is>
          <t>Generic</t>
        </is>
      </c>
      <c r="H3990" s="493" t="n">
        <v>0</v>
      </c>
      <c r="I3990" s="493" t="n">
        <v>10.2</v>
      </c>
      <c r="J3990" s="493" t="n">
        <v>0</v>
      </c>
      <c r="K3990" s="493" t="n">
        <v>21.6</v>
      </c>
      <c r="L3990" s="493" t="n">
        <v>0</v>
      </c>
      <c r="M3990" s="493" t="n">
        <v>19.2</v>
      </c>
      <c r="N3990" s="493" t="n">
        <v>0</v>
      </c>
      <c r="O3990" s="493" t="n">
        <v>0</v>
      </c>
      <c r="P3990" s="493" t="n">
        <v>0</v>
      </c>
      <c r="Q3990" s="493" t="n">
        <v>13.2</v>
      </c>
      <c r="R3990" s="493" t="n">
        <v>0</v>
      </c>
      <c r="S3990" s="493" t="n">
        <v>11.4</v>
      </c>
      <c r="T3990" s="493" t="n">
        <v>12.6</v>
      </c>
      <c r="U3990" s="493" t="n">
        <v>0</v>
      </c>
      <c r="V3990" s="493" t="n">
        <v>27</v>
      </c>
      <c r="W3990" s="493" t="n">
        <v>0</v>
      </c>
      <c r="X3990" s="493" t="n">
        <v>0</v>
      </c>
      <c r="Y3990" s="493" t="n">
        <v>23.4</v>
      </c>
      <c r="Z3990" s="493" t="n">
        <v>0</v>
      </c>
      <c r="AA3990" s="493" t="n">
        <v>0</v>
      </c>
      <c r="AB3990" s="493" t="n">
        <v>11.1</v>
      </c>
      <c r="AC3990" s="493" t="n">
        <v>27.6</v>
      </c>
      <c r="AD3990" s="493" t="n">
        <v>0</v>
      </c>
      <c r="AE3990" s="493" t="n">
        <v>12.3</v>
      </c>
      <c r="AF3990" s="493" t="n">
        <v>11.4</v>
      </c>
      <c r="AG3990" s="493" t="n">
        <v>0</v>
      </c>
      <c r="AH3990" s="493" t="n">
        <v>14.7</v>
      </c>
      <c r="AI3990" s="493" t="n">
        <v>21.9</v>
      </c>
      <c r="AJ3990" s="493" t="n">
        <v>0</v>
      </c>
      <c r="AK3990" s="493" t="n">
        <v>14.4</v>
      </c>
      <c r="AL3990" s="493" t="n">
        <v>16.5</v>
      </c>
      <c r="AM3990" s="493" t="n">
        <v>15</v>
      </c>
      <c r="AN3990" s="493" t="n">
        <v>15.6</v>
      </c>
      <c r="AO3990" s="493" t="n">
        <v>0</v>
      </c>
      <c r="AP3990" s="493" t="n">
        <v>0</v>
      </c>
      <c r="AQ3990" s="493" t="n">
        <v>15.6</v>
      </c>
      <c r="AR3990" s="493" t="n">
        <v>21.3</v>
      </c>
      <c r="AS3990" s="493" t="n">
        <v>22.5</v>
      </c>
      <c r="AT3990" s="493" t="n">
        <v>0</v>
      </c>
      <c r="AU3990" s="493" t="n">
        <v>16.5</v>
      </c>
      <c r="AV3990" s="493" t="n">
        <v>0</v>
      </c>
      <c r="AW3990" s="493" t="n">
        <v>31.8</v>
      </c>
      <c r="AX3990" s="493" t="n">
        <v>0</v>
      </c>
      <c r="AY3990" s="493" t="n">
        <v>29.4</v>
      </c>
      <c r="AZ3990" s="493" t="n">
        <v>0</v>
      </c>
      <c r="BA3990" s="493" t="n">
        <v>0</v>
      </c>
      <c r="BB3990" s="493" t="n">
        <v>0</v>
      </c>
      <c r="BC3990" s="493" t="n">
        <v>0</v>
      </c>
      <c r="BD3990" s="493" t="n">
        <v>0</v>
      </c>
      <c r="BE3990" s="493" t="n">
        <v>0</v>
      </c>
      <c r="BF3990" s="493" t="n">
        <v>0</v>
      </c>
      <c r="BG3990" s="493" t="n">
        <v>0</v>
      </c>
      <c r="BH3990" s="493" t="n">
        <v>0</v>
      </c>
      <c r="BI3990" s="493" t="n">
        <v>0</v>
      </c>
      <c r="BJ3990" s="493" t="n">
        <v>0</v>
      </c>
      <c r="BK3990" s="493" t="n">
        <v>0</v>
      </c>
      <c r="BL3990" s="493" t="n">
        <v>0</v>
      </c>
      <c r="BM3990" s="493" t="n">
        <v>0</v>
      </c>
      <c r="BN3990" s="493" t="n">
        <v>0</v>
      </c>
      <c r="BO3990" s="493" t="n">
        <v>0</v>
      </c>
      <c r="BP3990" s="493" t="n">
        <v>0</v>
      </c>
      <c r="BQ3990" s="493" t="n">
        <v>0</v>
      </c>
      <c r="BR3990" s="493" t="n">
        <v>0</v>
      </c>
      <c r="BS3990" s="493" t="n">
        <v>0</v>
      </c>
      <c r="BT3990" s="493" t="n">
        <v>0</v>
      </c>
      <c r="BU3990" s="493" t="n">
        <v>0</v>
      </c>
      <c r="BV3990" s="493" t="n">
        <v>0</v>
      </c>
      <c r="BW3990" s="493" t="n">
        <v>0</v>
      </c>
    </row>
    <row r="3991">
      <c r="A3991" t="inlineStr">
        <is>
          <t>[C9D3] Angiotensin-II 길항제 칼슘길항제 복합제</t>
        </is>
      </c>
      <c r="B3991" t="inlineStr">
        <is>
          <t>제일약품</t>
        </is>
      </c>
      <c r="C3991" t="inlineStr">
        <is>
          <t>세비듀오</t>
        </is>
      </c>
      <c r="D3991" t="inlineStr">
        <is>
          <t>제일약품</t>
        </is>
      </c>
      <c r="E3991" t="inlineStr">
        <is>
          <t>amlodipine besylate,  olmesartan medoxomil</t>
        </is>
      </c>
      <c r="F3991" t="inlineStr">
        <is>
          <t>상급종합병원</t>
        </is>
      </c>
      <c r="G3991" t="inlineStr">
        <is>
          <t>Generic</t>
        </is>
      </c>
      <c r="H3991" s="493" t="n">
        <v>720</v>
      </c>
      <c r="I3991" s="493" t="n">
        <v>38592</v>
      </c>
      <c r="J3991" s="493" t="n">
        <v>10438.54</v>
      </c>
      <c r="K3991" s="493" t="n">
        <v>17845.81</v>
      </c>
      <c r="L3991" s="493" t="n">
        <v>31140</v>
      </c>
      <c r="M3991" s="493" t="n">
        <v>29429.52</v>
      </c>
      <c r="N3991" s="493" t="n">
        <v>35017.64</v>
      </c>
      <c r="O3991" s="493" t="n">
        <v>11400.2</v>
      </c>
      <c r="P3991" s="493" t="n">
        <v>14460</v>
      </c>
      <c r="Q3991" s="493" t="n">
        <v>26940.96</v>
      </c>
      <c r="R3991" s="493" t="n">
        <v>27296.4</v>
      </c>
      <c r="S3991" s="493" t="n">
        <v>19677</v>
      </c>
      <c r="T3991" s="493" t="n">
        <v>13471.98</v>
      </c>
      <c r="U3991" s="493" t="n">
        <v>31328.4</v>
      </c>
      <c r="V3991" s="493" t="n">
        <v>29399.84</v>
      </c>
      <c r="W3991" s="493" t="n">
        <v>0</v>
      </c>
      <c r="X3991" s="493" t="n">
        <v>12902</v>
      </c>
      <c r="Y3991" s="493" t="n">
        <v>34062.24</v>
      </c>
      <c r="Z3991" s="493" t="n">
        <v>53643.55</v>
      </c>
      <c r="AA3991" s="493" t="n">
        <v>0</v>
      </c>
      <c r="AB3991" s="493" t="n">
        <v>35558.84</v>
      </c>
      <c r="AC3991" s="493" t="n">
        <v>34526.4</v>
      </c>
      <c r="AD3991" s="493" t="n">
        <v>16017.48</v>
      </c>
      <c r="AE3991" s="493" t="n">
        <v>20485.8</v>
      </c>
      <c r="AF3991" s="493" t="n">
        <v>77954.63</v>
      </c>
      <c r="AG3991" s="493" t="n">
        <v>24318</v>
      </c>
      <c r="AH3991" s="493" t="n">
        <v>13566.63</v>
      </c>
      <c r="AI3991" s="493" t="n">
        <v>50418.24</v>
      </c>
      <c r="AJ3991" s="493" t="n">
        <v>20298.6</v>
      </c>
      <c r="AK3991" s="493" t="n">
        <v>2311.2</v>
      </c>
      <c r="AL3991" s="493" t="n">
        <v>24959.98</v>
      </c>
      <c r="AM3991" s="493" t="n">
        <v>31426.5</v>
      </c>
      <c r="AN3991" s="493" t="n">
        <v>52431.9</v>
      </c>
      <c r="AO3991" s="493" t="n">
        <v>16964.98</v>
      </c>
      <c r="AP3991" s="493" t="n">
        <v>0</v>
      </c>
      <c r="AQ3991" s="493" t="n">
        <v>37226.28</v>
      </c>
      <c r="AR3991" s="493" t="n">
        <v>33007.2</v>
      </c>
      <c r="AS3991" s="493" t="n">
        <v>1809.26</v>
      </c>
      <c r="AT3991" s="493" t="n">
        <v>0</v>
      </c>
      <c r="AU3991" s="493" t="n">
        <v>0</v>
      </c>
      <c r="AV3991" s="493" t="n">
        <v>2140.8</v>
      </c>
      <c r="AW3991" s="493" t="n">
        <v>2145.98</v>
      </c>
      <c r="AX3991" s="493" t="n">
        <v>8367.360000000001</v>
      </c>
      <c r="AY3991" s="493" t="n">
        <v>5190.92</v>
      </c>
      <c r="AZ3991" s="493" t="n">
        <v>3201.6</v>
      </c>
      <c r="BA3991" s="493" t="n">
        <v>3028.72</v>
      </c>
      <c r="BB3991" s="493" t="n">
        <v>313.04</v>
      </c>
      <c r="BC3991" s="493" t="n">
        <v>2861</v>
      </c>
      <c r="BD3991" s="493" t="n">
        <v>308.14</v>
      </c>
      <c r="BE3991" s="493" t="n">
        <v>3633.84</v>
      </c>
      <c r="BF3991" s="493" t="n">
        <v>314.16</v>
      </c>
      <c r="BG3991" s="493" t="n">
        <v>4900.28</v>
      </c>
      <c r="BH3991" s="493" t="n">
        <v>942.48</v>
      </c>
      <c r="BI3991" s="493" t="n">
        <v>6411.68</v>
      </c>
      <c r="BJ3991" s="493" t="n">
        <v>0</v>
      </c>
      <c r="BK3991" s="493" t="n">
        <v>2613.6</v>
      </c>
      <c r="BL3991" s="493" t="n">
        <v>0</v>
      </c>
      <c r="BM3991" s="493" t="n">
        <v>5210.56</v>
      </c>
      <c r="BN3991" s="493" t="n">
        <v>0</v>
      </c>
      <c r="BO3991" s="493" t="n">
        <v>3122.4</v>
      </c>
      <c r="BP3991" s="493" t="n">
        <v>3167.12</v>
      </c>
      <c r="BQ3991" s="493" t="n">
        <v>2554.8</v>
      </c>
      <c r="BR3991" s="493" t="n">
        <v>3868.93</v>
      </c>
      <c r="BS3991" s="493" t="n">
        <v>6600.9</v>
      </c>
      <c r="BT3991" s="493" t="n">
        <v>650.1</v>
      </c>
      <c r="BU3991" s="493" t="n">
        <v>1021.8</v>
      </c>
      <c r="BV3991" s="493" t="n">
        <v>6794.25</v>
      </c>
      <c r="BW3991" s="493" t="n">
        <v>2043.6</v>
      </c>
    </row>
    <row r="3992">
      <c r="A3992" t="inlineStr">
        <is>
          <t>[C9D3] Angiotensin-II 길항제 칼슘길항제 복합제</t>
        </is>
      </c>
      <c r="B3992" t="inlineStr">
        <is>
          <t>제일약품</t>
        </is>
      </c>
      <c r="C3992" t="inlineStr">
        <is>
          <t>세비듀오</t>
        </is>
      </c>
      <c r="D3992" t="inlineStr">
        <is>
          <t>제일약품</t>
        </is>
      </c>
      <c r="E3992" t="inlineStr">
        <is>
          <t>amlodipine besylate,  olmesartan medoxomil</t>
        </is>
      </c>
      <c r="F3992" t="inlineStr">
        <is>
          <t>종합병원</t>
        </is>
      </c>
      <c r="G3992" t="inlineStr">
        <is>
          <t>Generic</t>
        </is>
      </c>
      <c r="H3992" s="493" t="n">
        <v>51338.58</v>
      </c>
      <c r="I3992" s="493" t="n">
        <v>36011.98</v>
      </c>
      <c r="J3992" s="493" t="n">
        <v>50252.03</v>
      </c>
      <c r="K3992" s="493" t="n">
        <v>38578.51</v>
      </c>
      <c r="L3992" s="493" t="n">
        <v>39740.42</v>
      </c>
      <c r="M3992" s="493" t="n">
        <v>45969.55</v>
      </c>
      <c r="N3992" s="493" t="n">
        <v>39615.24</v>
      </c>
      <c r="O3992" s="493" t="n">
        <v>34364.83</v>
      </c>
      <c r="P3992" s="493" t="n">
        <v>30658.96</v>
      </c>
      <c r="Q3992" s="493" t="n">
        <v>35490.91</v>
      </c>
      <c r="R3992" s="493" t="n">
        <v>42925.87</v>
      </c>
      <c r="S3992" s="493" t="n">
        <v>37739.68</v>
      </c>
      <c r="T3992" s="493" t="n">
        <v>32624.95</v>
      </c>
      <c r="U3992" s="493" t="n">
        <v>26150.16</v>
      </c>
      <c r="V3992" s="493" t="n">
        <v>25336.58</v>
      </c>
      <c r="W3992" s="493" t="n">
        <v>26645.8</v>
      </c>
      <c r="X3992" s="493" t="n">
        <v>24856.15</v>
      </c>
      <c r="Y3992" s="493" t="n">
        <v>17733.46</v>
      </c>
      <c r="Z3992" s="493" t="n">
        <v>29150.32</v>
      </c>
      <c r="AA3992" s="493" t="n">
        <v>26475.19</v>
      </c>
      <c r="AB3992" s="493" t="n">
        <v>24406.49</v>
      </c>
      <c r="AC3992" s="493" t="n">
        <v>22324.68</v>
      </c>
      <c r="AD3992" s="493" t="n">
        <v>23022.14</v>
      </c>
      <c r="AE3992" s="493" t="n">
        <v>24421.28</v>
      </c>
      <c r="AF3992" s="493" t="n">
        <v>29243.9</v>
      </c>
      <c r="AG3992" s="493" t="n">
        <v>24950.93</v>
      </c>
      <c r="AH3992" s="493" t="n">
        <v>22308.92</v>
      </c>
      <c r="AI3992" s="493" t="n">
        <v>26272.54</v>
      </c>
      <c r="AJ3992" s="493" t="n">
        <v>25266.67</v>
      </c>
      <c r="AK3992" s="493" t="n">
        <v>20853.58</v>
      </c>
      <c r="AL3992" s="493" t="n">
        <v>25570.5</v>
      </c>
      <c r="AM3992" s="493" t="n">
        <v>27758.16</v>
      </c>
      <c r="AN3992" s="493" t="n">
        <v>17407.22</v>
      </c>
      <c r="AO3992" s="493" t="n">
        <v>23266.93</v>
      </c>
      <c r="AP3992" s="493" t="n">
        <v>25218.69</v>
      </c>
      <c r="AQ3992" s="493" t="n">
        <v>24375.16</v>
      </c>
      <c r="AR3992" s="493" t="n">
        <v>21892.8</v>
      </c>
      <c r="AS3992" s="493" t="n">
        <v>22561.07</v>
      </c>
      <c r="AT3992" s="493" t="n">
        <v>39188.07</v>
      </c>
      <c r="AU3992" s="493" t="n">
        <v>36806.8</v>
      </c>
      <c r="AV3992" s="493" t="n">
        <v>35526.4</v>
      </c>
      <c r="AW3992" s="493" t="n">
        <v>36377</v>
      </c>
      <c r="AX3992" s="493" t="n">
        <v>49960.68</v>
      </c>
      <c r="AY3992" s="493" t="n">
        <v>29511.2</v>
      </c>
      <c r="AZ3992" s="493" t="n">
        <v>33272.52</v>
      </c>
      <c r="BA3992" s="493" t="n">
        <v>40406.75</v>
      </c>
      <c r="BB3992" s="493" t="n">
        <v>27097.81</v>
      </c>
      <c r="BC3992" s="493" t="n">
        <v>38519.07</v>
      </c>
      <c r="BD3992" s="493" t="n">
        <v>43132.46</v>
      </c>
      <c r="BE3992" s="493" t="n">
        <v>31856.51</v>
      </c>
      <c r="BF3992" s="493" t="n">
        <v>38723.55</v>
      </c>
      <c r="BG3992" s="493" t="n">
        <v>50494.93</v>
      </c>
      <c r="BH3992" s="493" t="n">
        <v>35460.16</v>
      </c>
      <c r="BI3992" s="493" t="n">
        <v>45554.76</v>
      </c>
      <c r="BJ3992" s="493" t="n">
        <v>43003.78</v>
      </c>
      <c r="BK3992" s="493" t="n">
        <v>33749.16</v>
      </c>
      <c r="BL3992" s="493" t="n">
        <v>48372.59</v>
      </c>
      <c r="BM3992" s="493" t="n">
        <v>53985.91</v>
      </c>
      <c r="BN3992" s="493" t="n">
        <v>55312.02</v>
      </c>
      <c r="BO3992" s="493" t="n">
        <v>54709.45</v>
      </c>
      <c r="BP3992" s="493" t="n">
        <v>52980.92</v>
      </c>
      <c r="BQ3992" s="493" t="n">
        <v>42237.09</v>
      </c>
      <c r="BR3992" s="493" t="n">
        <v>69712.58</v>
      </c>
      <c r="BS3992" s="493" t="n">
        <v>48494.14</v>
      </c>
      <c r="BT3992" s="493" t="n">
        <v>52508.68</v>
      </c>
      <c r="BU3992" s="493" t="n">
        <v>43510.02</v>
      </c>
      <c r="BV3992" s="493" t="n">
        <v>58472.96</v>
      </c>
      <c r="BW3992" s="493" t="n">
        <v>64023.01</v>
      </c>
    </row>
    <row r="3993">
      <c r="A3993" t="inlineStr">
        <is>
          <t>[C9D3] Angiotensin-II 길항제 칼슘길항제 복합제</t>
        </is>
      </c>
      <c r="B3993" t="inlineStr">
        <is>
          <t>제일약품</t>
        </is>
      </c>
      <c r="C3993" t="inlineStr">
        <is>
          <t>세비듀오</t>
        </is>
      </c>
      <c r="D3993" t="inlineStr">
        <is>
          <t>제일약품</t>
        </is>
      </c>
      <c r="E3993" t="inlineStr">
        <is>
          <t>amlodipine besylate,  olmesartan medoxomil</t>
        </is>
      </c>
      <c r="F3993" t="inlineStr">
        <is>
          <t>병원</t>
        </is>
      </c>
      <c r="G3993" t="inlineStr">
        <is>
          <t>Generic</t>
        </is>
      </c>
      <c r="H3993" s="493" t="n">
        <v>49125.07</v>
      </c>
      <c r="I3993" s="493" t="n">
        <v>49103.55</v>
      </c>
      <c r="J3993" s="493" t="n">
        <v>45890.46</v>
      </c>
      <c r="K3993" s="493" t="n">
        <v>40823.62</v>
      </c>
      <c r="L3993" s="493" t="n">
        <v>33714.45</v>
      </c>
      <c r="M3993" s="493" t="n">
        <v>36855.42</v>
      </c>
      <c r="N3993" s="493" t="n">
        <v>33773.66</v>
      </c>
      <c r="O3993" s="493" t="n">
        <v>31819.38</v>
      </c>
      <c r="P3993" s="493" t="n">
        <v>30871.24</v>
      </c>
      <c r="Q3993" s="493" t="n">
        <v>36212.74</v>
      </c>
      <c r="R3993" s="493" t="n">
        <v>30834.29</v>
      </c>
      <c r="S3993" s="493" t="n">
        <v>40781.03</v>
      </c>
      <c r="T3993" s="493" t="n">
        <v>35310.41</v>
      </c>
      <c r="U3993" s="493" t="n">
        <v>34094.19</v>
      </c>
      <c r="V3993" s="493" t="n">
        <v>40753.07</v>
      </c>
      <c r="W3993" s="493" t="n">
        <v>37164.05</v>
      </c>
      <c r="X3993" s="493" t="n">
        <v>42756.01</v>
      </c>
      <c r="Y3993" s="493" t="n">
        <v>43852.21</v>
      </c>
      <c r="Z3993" s="493" t="n">
        <v>41127.97</v>
      </c>
      <c r="AA3993" s="493" t="n">
        <v>44416.23</v>
      </c>
      <c r="AB3993" s="493" t="n">
        <v>34069.92</v>
      </c>
      <c r="AC3993" s="493" t="n">
        <v>38310.08</v>
      </c>
      <c r="AD3993" s="493" t="n">
        <v>42798.17</v>
      </c>
      <c r="AE3993" s="493" t="n">
        <v>39995.84</v>
      </c>
      <c r="AF3993" s="493" t="n">
        <v>44723.77</v>
      </c>
      <c r="AG3993" s="493" t="n">
        <v>32750.81</v>
      </c>
      <c r="AH3993" s="493" t="n">
        <v>37719.83</v>
      </c>
      <c r="AI3993" s="493" t="n">
        <v>41367.8</v>
      </c>
      <c r="AJ3993" s="493" t="n">
        <v>38601.18</v>
      </c>
      <c r="AK3993" s="493" t="n">
        <v>35543</v>
      </c>
      <c r="AL3993" s="493" t="n">
        <v>35587.91</v>
      </c>
      <c r="AM3993" s="493" t="n">
        <v>32905.3</v>
      </c>
      <c r="AN3993" s="493" t="n">
        <v>37967.4</v>
      </c>
      <c r="AO3993" s="493" t="n">
        <v>38672.31</v>
      </c>
      <c r="AP3993" s="493" t="n">
        <v>36211.02</v>
      </c>
      <c r="AQ3993" s="493" t="n">
        <v>31348.28</v>
      </c>
      <c r="AR3993" s="493" t="n">
        <v>43702.38</v>
      </c>
      <c r="AS3993" s="493" t="n">
        <v>34006.29</v>
      </c>
      <c r="AT3993" s="493" t="n">
        <v>36630.73</v>
      </c>
      <c r="AU3993" s="493" t="n">
        <v>35459.48</v>
      </c>
      <c r="AV3993" s="493" t="n">
        <v>40662.65</v>
      </c>
      <c r="AW3993" s="493" t="n">
        <v>62807.39</v>
      </c>
      <c r="AX3993" s="493" t="n">
        <v>68428.49000000001</v>
      </c>
      <c r="AY3993" s="493" t="n">
        <v>62701.9</v>
      </c>
      <c r="AZ3993" s="493" t="n">
        <v>59064.12</v>
      </c>
      <c r="BA3993" s="493" t="n">
        <v>62316.12</v>
      </c>
      <c r="BB3993" s="493" t="n">
        <v>52222.79</v>
      </c>
      <c r="BC3993" s="493" t="n">
        <v>63391.23</v>
      </c>
      <c r="BD3993" s="493" t="n">
        <v>57665.14</v>
      </c>
      <c r="BE3993" s="493" t="n">
        <v>58755.91</v>
      </c>
      <c r="BF3993" s="493" t="n">
        <v>62131.23</v>
      </c>
      <c r="BG3993" s="493" t="n">
        <v>54153.49</v>
      </c>
      <c r="BH3993" s="493" t="n">
        <v>60542.47</v>
      </c>
      <c r="BI3993" s="493" t="n">
        <v>61534.13</v>
      </c>
      <c r="BJ3993" s="493" t="n">
        <v>63463.02</v>
      </c>
      <c r="BK3993" s="493" t="n">
        <v>56388.12</v>
      </c>
      <c r="BL3993" s="493" t="n">
        <v>56441.62</v>
      </c>
      <c r="BM3993" s="493" t="n">
        <v>55892.82</v>
      </c>
      <c r="BN3993" s="493" t="n">
        <v>51709.58</v>
      </c>
      <c r="BO3993" s="493" t="n">
        <v>64995.97</v>
      </c>
      <c r="BP3993" s="493" t="n">
        <v>62724.83</v>
      </c>
      <c r="BQ3993" s="493" t="n">
        <v>47258.29</v>
      </c>
      <c r="BR3993" s="493" t="n">
        <v>58693.61</v>
      </c>
      <c r="BS3993" s="493" t="n">
        <v>58173.83</v>
      </c>
      <c r="BT3993" s="493" t="n">
        <v>46372.02</v>
      </c>
      <c r="BU3993" s="493" t="n">
        <v>51471.21</v>
      </c>
      <c r="BV3993" s="493" t="n">
        <v>57849.63</v>
      </c>
      <c r="BW3993" s="493" t="n">
        <v>50427.4</v>
      </c>
    </row>
    <row r="3994">
      <c r="A3994" t="inlineStr">
        <is>
          <t>[C9D3] Angiotensin-II 길항제 칼슘길항제 복합제</t>
        </is>
      </c>
      <c r="B3994" t="inlineStr">
        <is>
          <t>제일약품</t>
        </is>
      </c>
      <c r="C3994" t="inlineStr">
        <is>
          <t>세비듀오</t>
        </is>
      </c>
      <c r="D3994" t="inlineStr">
        <is>
          <t>제일약품</t>
        </is>
      </c>
      <c r="E3994" t="inlineStr">
        <is>
          <t>amlodipine besylate,  olmesartan medoxomil</t>
        </is>
      </c>
      <c r="F3994" t="inlineStr">
        <is>
          <t>의원</t>
        </is>
      </c>
      <c r="G3994" t="inlineStr">
        <is>
          <t>Generic</t>
        </is>
      </c>
      <c r="H3994" s="493" t="n">
        <v>138449.93</v>
      </c>
      <c r="I3994" s="493" t="n">
        <v>154255.82</v>
      </c>
      <c r="J3994" s="493" t="n">
        <v>169416.8</v>
      </c>
      <c r="K3994" s="493" t="n">
        <v>168050.66</v>
      </c>
      <c r="L3994" s="493" t="n">
        <v>179450.48</v>
      </c>
      <c r="M3994" s="493" t="n">
        <v>177805.32</v>
      </c>
      <c r="N3994" s="493" t="n">
        <v>178270.58</v>
      </c>
      <c r="O3994" s="493" t="n">
        <v>183529.54</v>
      </c>
      <c r="P3994" s="493" t="n">
        <v>173437.55</v>
      </c>
      <c r="Q3994" s="493" t="n">
        <v>185356.99</v>
      </c>
      <c r="R3994" s="493" t="n">
        <v>187585.41</v>
      </c>
      <c r="S3994" s="493" t="n">
        <v>203926.39</v>
      </c>
      <c r="T3994" s="493" t="n">
        <v>187825.57</v>
      </c>
      <c r="U3994" s="493" t="n">
        <v>136745.88</v>
      </c>
      <c r="V3994" s="493" t="n">
        <v>174807.47</v>
      </c>
      <c r="W3994" s="493" t="n">
        <v>174385.04</v>
      </c>
      <c r="X3994" s="493" t="n">
        <v>175088.1</v>
      </c>
      <c r="Y3994" s="493" t="n">
        <v>173964.29</v>
      </c>
      <c r="Z3994" s="493" t="n">
        <v>179321</v>
      </c>
      <c r="AA3994" s="493" t="n">
        <v>182924.22</v>
      </c>
      <c r="AB3994" s="493" t="n">
        <v>175710.67</v>
      </c>
      <c r="AC3994" s="493" t="n">
        <v>190309.1</v>
      </c>
      <c r="AD3994" s="493" t="n">
        <v>178719.55</v>
      </c>
      <c r="AE3994" s="493" t="n">
        <v>183323.99</v>
      </c>
      <c r="AF3994" s="493" t="n">
        <v>207553.17</v>
      </c>
      <c r="AG3994" s="493" t="n">
        <v>174490.54</v>
      </c>
      <c r="AH3994" s="493" t="n">
        <v>206780.94</v>
      </c>
      <c r="AI3994" s="493" t="n">
        <v>172245.24</v>
      </c>
      <c r="AJ3994" s="493" t="n">
        <v>187908.51</v>
      </c>
      <c r="AK3994" s="493" t="n">
        <v>184762.91</v>
      </c>
      <c r="AL3994" s="493" t="n">
        <v>184453.8</v>
      </c>
      <c r="AM3994" s="493" t="n">
        <v>177398.81</v>
      </c>
      <c r="AN3994" s="493" t="n">
        <v>172769.05</v>
      </c>
      <c r="AO3994" s="493" t="n">
        <v>203941.27</v>
      </c>
      <c r="AP3994" s="493" t="n">
        <v>189493.07</v>
      </c>
      <c r="AQ3994" s="493" t="n">
        <v>200994.79</v>
      </c>
      <c r="AR3994" s="493" t="n">
        <v>211861.54</v>
      </c>
      <c r="AS3994" s="493" t="n">
        <v>201928.09</v>
      </c>
      <c r="AT3994" s="493" t="n">
        <v>213232.09</v>
      </c>
      <c r="AU3994" s="493" t="n">
        <v>237713</v>
      </c>
      <c r="AV3994" s="493" t="n">
        <v>240141.95</v>
      </c>
      <c r="AW3994" s="493" t="n">
        <v>209874.88</v>
      </c>
      <c r="AX3994" s="493" t="n">
        <v>244006.29</v>
      </c>
      <c r="AY3994" s="493" t="n">
        <v>241949.09</v>
      </c>
      <c r="AZ3994" s="493" t="n">
        <v>227614.37</v>
      </c>
      <c r="BA3994" s="493" t="n">
        <v>237428.02</v>
      </c>
      <c r="BB3994" s="493" t="n">
        <v>240853.71</v>
      </c>
      <c r="BC3994" s="493" t="n">
        <v>255061.75</v>
      </c>
      <c r="BD3994" s="493" t="n">
        <v>241408.38</v>
      </c>
      <c r="BE3994" s="493" t="n">
        <v>251505.17</v>
      </c>
      <c r="BF3994" s="493" t="n">
        <v>231814.81</v>
      </c>
      <c r="BG3994" s="493" t="n">
        <v>255664.76</v>
      </c>
      <c r="BH3994" s="493" t="n">
        <v>254992.28</v>
      </c>
      <c r="BI3994" s="493" t="n">
        <v>263596.7</v>
      </c>
      <c r="BJ3994" s="493" t="n">
        <v>261268.47</v>
      </c>
      <c r="BK3994" s="493" t="n">
        <v>259447.5</v>
      </c>
      <c r="BL3994" s="493" t="n">
        <v>321052.96</v>
      </c>
      <c r="BM3994" s="493" t="n">
        <v>277084.35</v>
      </c>
      <c r="BN3994" s="493" t="n">
        <v>279126.3</v>
      </c>
      <c r="BO3994" s="493" t="n">
        <v>300664.47</v>
      </c>
      <c r="BP3994" s="493" t="n">
        <v>295459.57</v>
      </c>
      <c r="BQ3994" s="493" t="n">
        <v>271831.41</v>
      </c>
      <c r="BR3994" s="493" t="n">
        <v>295976.66</v>
      </c>
      <c r="BS3994" s="493" t="n">
        <v>314849.9</v>
      </c>
      <c r="BT3994" s="493" t="n">
        <v>292903.12</v>
      </c>
      <c r="BU3994" s="493" t="n">
        <v>290375.13</v>
      </c>
      <c r="BV3994" s="493" t="n">
        <v>319174.6</v>
      </c>
      <c r="BW3994" s="493" t="n">
        <v>323305.04</v>
      </c>
    </row>
    <row r="3995">
      <c r="A3995" t="inlineStr">
        <is>
          <t>[C9D3] Angiotensin-II 길항제 칼슘길항제 복합제</t>
        </is>
      </c>
      <c r="B3995" t="inlineStr">
        <is>
          <t>제일약품</t>
        </is>
      </c>
      <c r="C3995" t="inlineStr">
        <is>
          <t>세비듀오</t>
        </is>
      </c>
      <c r="D3995" t="inlineStr">
        <is>
          <t>제일약품</t>
        </is>
      </c>
      <c r="E3995" t="inlineStr">
        <is>
          <t>amlodipine besylate,  olmesartan medoxomil</t>
        </is>
      </c>
      <c r="F3995" t="inlineStr">
        <is>
          <t>보건소</t>
        </is>
      </c>
      <c r="G3995" t="inlineStr">
        <is>
          <t>Generic</t>
        </is>
      </c>
      <c r="H3995" s="493" t="n">
        <v>4579.2</v>
      </c>
      <c r="I3995" s="493" t="n">
        <v>6327.6</v>
      </c>
      <c r="J3995" s="493" t="n">
        <v>5698.74</v>
      </c>
      <c r="K3995" s="493" t="n">
        <v>8089.8</v>
      </c>
      <c r="L3995" s="493" t="n">
        <v>5877.3</v>
      </c>
      <c r="M3995" s="493" t="n">
        <v>6714.3</v>
      </c>
      <c r="N3995" s="493" t="n">
        <v>6253.7</v>
      </c>
      <c r="O3995" s="493" t="n">
        <v>7244.7</v>
      </c>
      <c r="P3995" s="493" t="n">
        <v>4385.7</v>
      </c>
      <c r="Q3995" s="493" t="n">
        <v>7295.7</v>
      </c>
      <c r="R3995" s="493" t="n">
        <v>7638</v>
      </c>
      <c r="S3995" s="493" t="n">
        <v>6587.4</v>
      </c>
      <c r="T3995" s="493" t="n">
        <v>6972</v>
      </c>
      <c r="U3995" s="493" t="n">
        <v>733.5</v>
      </c>
      <c r="V3995" s="493" t="n">
        <v>4402.2</v>
      </c>
      <c r="W3995" s="493" t="n">
        <v>2583</v>
      </c>
      <c r="X3995" s="493" t="n">
        <v>4271.1</v>
      </c>
      <c r="Y3995" s="493" t="n">
        <v>2995.5</v>
      </c>
      <c r="Z3995" s="493" t="n">
        <v>5525.1</v>
      </c>
      <c r="AA3995" s="493" t="n">
        <v>2411.4</v>
      </c>
      <c r="AB3995" s="493" t="n">
        <v>3931.5</v>
      </c>
      <c r="AC3995" s="493" t="n">
        <v>3964.8</v>
      </c>
      <c r="AD3995" s="493" t="n">
        <v>4669.8</v>
      </c>
      <c r="AE3995" s="493" t="n">
        <v>1929.6</v>
      </c>
      <c r="AF3995" s="493" t="n">
        <v>3925.5</v>
      </c>
      <c r="AG3995" s="493" t="n">
        <v>8570.4</v>
      </c>
      <c r="AH3995" s="493" t="n">
        <v>17116.56</v>
      </c>
      <c r="AI3995" s="493" t="n">
        <v>10068</v>
      </c>
      <c r="AJ3995" s="493" t="n">
        <v>16125.6</v>
      </c>
      <c r="AK3995" s="493" t="n">
        <v>12752.4</v>
      </c>
      <c r="AL3995" s="493" t="n">
        <v>17905.17</v>
      </c>
      <c r="AM3995" s="493" t="n">
        <v>13130.4</v>
      </c>
      <c r="AN3995" s="493" t="n">
        <v>14096.7</v>
      </c>
      <c r="AO3995" s="493" t="n">
        <v>11625</v>
      </c>
      <c r="AP3995" s="493" t="n">
        <v>17492.7</v>
      </c>
      <c r="AQ3995" s="493" t="n">
        <v>11989.48</v>
      </c>
      <c r="AR3995" s="493" t="n">
        <v>17576.4</v>
      </c>
      <c r="AS3995" s="493" t="n">
        <v>10290</v>
      </c>
      <c r="AT3995" s="493" t="n">
        <v>17171.4</v>
      </c>
      <c r="AU3995" s="493" t="n">
        <v>12357.3</v>
      </c>
      <c r="AV3995" s="493" t="n">
        <v>11017.2</v>
      </c>
      <c r="AW3995" s="493" t="n">
        <v>8843.4</v>
      </c>
      <c r="AX3995" s="493" t="n">
        <v>17186.1</v>
      </c>
      <c r="AY3995" s="493" t="n">
        <v>15384.3</v>
      </c>
      <c r="AZ3995" s="493" t="n">
        <v>13443.3</v>
      </c>
      <c r="BA3995" s="493" t="n">
        <v>15999.9</v>
      </c>
      <c r="BB3995" s="493" t="n">
        <v>11550.99</v>
      </c>
      <c r="BC3995" s="493" t="n">
        <v>15564.3</v>
      </c>
      <c r="BD3995" s="493" t="n">
        <v>14999.1</v>
      </c>
      <c r="BE3995" s="493" t="n">
        <v>12130.2</v>
      </c>
      <c r="BF3995" s="493" t="n">
        <v>15631.5</v>
      </c>
      <c r="BG3995" s="493" t="n">
        <v>16534.8</v>
      </c>
      <c r="BH3995" s="493" t="n">
        <v>13074.9</v>
      </c>
      <c r="BI3995" s="493" t="n">
        <v>3758.4</v>
      </c>
      <c r="BJ3995" s="493" t="n">
        <v>4957.8</v>
      </c>
      <c r="BK3995" s="493" t="n">
        <v>3772.8</v>
      </c>
      <c r="BL3995" s="493" t="n">
        <v>1801.26</v>
      </c>
      <c r="BM3995" s="493" t="n">
        <v>4009.19</v>
      </c>
      <c r="BN3995" s="493" t="n">
        <v>3503.91</v>
      </c>
      <c r="BO3995" s="493" t="n">
        <v>2856.88</v>
      </c>
      <c r="BP3995" s="493" t="n">
        <v>3532.8</v>
      </c>
      <c r="BQ3995" s="493" t="n">
        <v>2608.82</v>
      </c>
      <c r="BR3995" s="493" t="n">
        <v>4788.6</v>
      </c>
      <c r="BS3995" s="493" t="n">
        <v>2028.86</v>
      </c>
      <c r="BT3995" s="493" t="n">
        <v>3918.75</v>
      </c>
      <c r="BU3995" s="493" t="n">
        <v>2445.9</v>
      </c>
      <c r="BV3995" s="493" t="n">
        <v>3491.7</v>
      </c>
      <c r="BW3995" s="493" t="n">
        <v>2070</v>
      </c>
    </row>
    <row r="3996">
      <c r="A3996" t="inlineStr">
        <is>
          <t>[C9D3] Angiotensin-II 길항제 칼슘길항제 복합제</t>
        </is>
      </c>
      <c r="B3996" t="inlineStr">
        <is>
          <t>제일약품</t>
        </is>
      </c>
      <c r="C3996" t="inlineStr">
        <is>
          <t>세비듀오</t>
        </is>
      </c>
      <c r="D3996" t="inlineStr">
        <is>
          <t>제일약품</t>
        </is>
      </c>
      <c r="E3996" t="inlineStr">
        <is>
          <t>amlodipine besylate,  olmesartan medoxomil</t>
        </is>
      </c>
      <c r="F3996" t="inlineStr">
        <is>
          <t>기타(치과의원, 치과병원 등)</t>
        </is>
      </c>
      <c r="G3996" t="inlineStr">
        <is>
          <t>Generic</t>
        </is>
      </c>
      <c r="H3996" s="493" t="n">
        <v>0</v>
      </c>
      <c r="I3996" s="493" t="n">
        <v>0</v>
      </c>
      <c r="J3996" s="493" t="n">
        <v>0</v>
      </c>
      <c r="K3996" s="493" t="n">
        <v>0</v>
      </c>
      <c r="L3996" s="493" t="n">
        <v>0</v>
      </c>
      <c r="M3996" s="493" t="n">
        <v>0</v>
      </c>
      <c r="N3996" s="493" t="n">
        <v>0</v>
      </c>
      <c r="O3996" s="493" t="n">
        <v>169.2</v>
      </c>
      <c r="P3996" s="493" t="n">
        <v>193.2</v>
      </c>
      <c r="Q3996" s="493" t="n">
        <v>0</v>
      </c>
      <c r="R3996" s="493" t="n">
        <v>210.6</v>
      </c>
      <c r="S3996" s="493" t="n">
        <v>0</v>
      </c>
      <c r="T3996" s="493" t="n">
        <v>0</v>
      </c>
      <c r="U3996" s="493" t="n">
        <v>0</v>
      </c>
      <c r="V3996" s="493" t="n">
        <v>0</v>
      </c>
      <c r="W3996" s="493" t="n">
        <v>0</v>
      </c>
      <c r="X3996" s="493" t="n">
        <v>0</v>
      </c>
      <c r="Y3996" s="493" t="n">
        <v>0</v>
      </c>
      <c r="Z3996" s="493" t="n">
        <v>0</v>
      </c>
      <c r="AA3996" s="493" t="n">
        <v>0</v>
      </c>
      <c r="AB3996" s="493" t="n">
        <v>0</v>
      </c>
      <c r="AC3996" s="493" t="n">
        <v>0</v>
      </c>
      <c r="AD3996" s="493" t="n">
        <v>0</v>
      </c>
      <c r="AE3996" s="493" t="n">
        <v>0</v>
      </c>
      <c r="AF3996" s="493" t="n">
        <v>0</v>
      </c>
      <c r="AG3996" s="493" t="n">
        <v>0</v>
      </c>
      <c r="AH3996" s="493" t="n">
        <v>0</v>
      </c>
      <c r="AI3996" s="493" t="n">
        <v>0</v>
      </c>
      <c r="AJ3996" s="493" t="n">
        <v>0</v>
      </c>
      <c r="AK3996" s="493" t="n">
        <v>0</v>
      </c>
      <c r="AL3996" s="493" t="n">
        <v>0</v>
      </c>
      <c r="AM3996" s="493" t="n">
        <v>0</v>
      </c>
      <c r="AN3996" s="493" t="n">
        <v>0</v>
      </c>
      <c r="AO3996" s="493" t="n">
        <v>0</v>
      </c>
      <c r="AP3996" s="493" t="n">
        <v>0</v>
      </c>
      <c r="AQ3996" s="493" t="n">
        <v>0</v>
      </c>
      <c r="AR3996" s="493" t="n">
        <v>0</v>
      </c>
      <c r="AS3996" s="493" t="n">
        <v>0</v>
      </c>
      <c r="AT3996" s="493" t="n">
        <v>0</v>
      </c>
      <c r="AU3996" s="493" t="n">
        <v>0</v>
      </c>
      <c r="AV3996" s="493" t="n">
        <v>186.9</v>
      </c>
      <c r="AW3996" s="493" t="n">
        <v>0</v>
      </c>
      <c r="AX3996" s="493" t="n">
        <v>0</v>
      </c>
      <c r="AY3996" s="493" t="n">
        <v>0</v>
      </c>
      <c r="AZ3996" s="493" t="n">
        <v>0</v>
      </c>
      <c r="BA3996" s="493" t="n">
        <v>0</v>
      </c>
      <c r="BB3996" s="493" t="n">
        <v>0</v>
      </c>
      <c r="BC3996" s="493" t="n">
        <v>0</v>
      </c>
      <c r="BD3996" s="493" t="n">
        <v>0</v>
      </c>
      <c r="BE3996" s="493" t="n">
        <v>0</v>
      </c>
      <c r="BF3996" s="493" t="n">
        <v>0</v>
      </c>
      <c r="BG3996" s="493" t="n">
        <v>0</v>
      </c>
      <c r="BH3996" s="493" t="n">
        <v>0</v>
      </c>
      <c r="BI3996" s="493" t="n">
        <v>0</v>
      </c>
      <c r="BJ3996" s="493" t="n">
        <v>0</v>
      </c>
      <c r="BK3996" s="493" t="n">
        <v>0</v>
      </c>
      <c r="BL3996" s="493" t="n">
        <v>0</v>
      </c>
      <c r="BM3996" s="493" t="n">
        <v>0</v>
      </c>
      <c r="BN3996" s="493" t="n">
        <v>0</v>
      </c>
      <c r="BO3996" s="493" t="n">
        <v>0</v>
      </c>
      <c r="BP3996" s="493" t="n">
        <v>0</v>
      </c>
      <c r="BQ3996" s="493" t="n">
        <v>0</v>
      </c>
      <c r="BR3996" s="493" t="n">
        <v>0</v>
      </c>
      <c r="BS3996" s="493" t="n">
        <v>0</v>
      </c>
      <c r="BT3996" s="493" t="n">
        <v>0</v>
      </c>
      <c r="BU3996" s="493" t="n">
        <v>0</v>
      </c>
      <c r="BV3996" s="493" t="n">
        <v>0</v>
      </c>
      <c r="BW3996" s="493" t="n">
        <v>0</v>
      </c>
    </row>
    <row r="3997">
      <c r="A3997" t="inlineStr">
        <is>
          <t>[C9D3] Angiotensin-II 길항제 칼슘길항제 복합제</t>
        </is>
      </c>
      <c r="B3997" t="inlineStr">
        <is>
          <t>제일약품</t>
        </is>
      </c>
      <c r="C3997" t="inlineStr">
        <is>
          <t>세비듀오 에이치씨티</t>
        </is>
      </c>
      <c r="D3997" t="inlineStr">
        <is>
          <t>제일약품</t>
        </is>
      </c>
      <c r="E3997" t="inlineStr">
        <is>
          <t>amlodipine besylate,  hydrochlorothiazide,  olmesartan medoxomil</t>
        </is>
      </c>
      <c r="F3997" t="inlineStr">
        <is>
          <t>종합병원</t>
        </is>
      </c>
      <c r="G3997" t="inlineStr">
        <is>
          <t>Generic</t>
        </is>
      </c>
      <c r="H3997" s="493" t="n">
        <v>1351.11</v>
      </c>
      <c r="I3997" s="493" t="n">
        <v>1177.74</v>
      </c>
      <c r="J3997" s="493" t="n">
        <v>3161.86</v>
      </c>
      <c r="K3997" s="493" t="n">
        <v>3107.46</v>
      </c>
      <c r="L3997" s="493" t="n">
        <v>1512.82</v>
      </c>
      <c r="M3997" s="493" t="n">
        <v>2462.08</v>
      </c>
      <c r="N3997" s="493" t="n">
        <v>3407.39</v>
      </c>
      <c r="O3997" s="493" t="n">
        <v>2025.54</v>
      </c>
      <c r="P3997" s="493" t="n">
        <v>2553.8</v>
      </c>
      <c r="Q3997" s="493" t="n">
        <v>2272.61</v>
      </c>
      <c r="R3997" s="493" t="n">
        <v>1083.44</v>
      </c>
      <c r="S3997" s="493" t="n">
        <v>3413.03</v>
      </c>
      <c r="T3997" s="493" t="n">
        <v>643.04</v>
      </c>
      <c r="U3997" s="493" t="n">
        <v>1960.7</v>
      </c>
      <c r="V3997" s="493" t="n">
        <v>1527.72</v>
      </c>
      <c r="W3997" s="493" t="n">
        <v>1923.5</v>
      </c>
      <c r="X3997" s="493" t="n">
        <v>1464.03</v>
      </c>
      <c r="Y3997" s="493" t="n">
        <v>2116.8</v>
      </c>
      <c r="Z3997" s="493" t="n">
        <v>1869</v>
      </c>
      <c r="AA3997" s="493" t="n">
        <v>728.4</v>
      </c>
      <c r="AB3997" s="493" t="n">
        <v>3926.81</v>
      </c>
      <c r="AC3997" s="493" t="n">
        <v>1725.41</v>
      </c>
      <c r="AD3997" s="493" t="n">
        <v>2082.6</v>
      </c>
      <c r="AE3997" s="493" t="n">
        <v>4064.37</v>
      </c>
      <c r="AF3997" s="493" t="n">
        <v>8048.77</v>
      </c>
      <c r="AG3997" s="493" t="n">
        <v>3394.33</v>
      </c>
      <c r="AH3997" s="493" t="n">
        <v>4867.04</v>
      </c>
      <c r="AI3997" s="493" t="n">
        <v>8179.15</v>
      </c>
      <c r="AJ3997" s="493" t="n">
        <v>4824.08</v>
      </c>
      <c r="AK3997" s="493" t="n">
        <v>9668.469999999999</v>
      </c>
      <c r="AL3997" s="493" t="n">
        <v>9126.870000000001</v>
      </c>
      <c r="AM3997" s="493" t="n">
        <v>5757.15</v>
      </c>
      <c r="AN3997" s="493" t="n">
        <v>8010.04</v>
      </c>
      <c r="AO3997" s="493" t="n">
        <v>10698.18</v>
      </c>
      <c r="AP3997" s="493" t="n">
        <v>5915.55</v>
      </c>
      <c r="AQ3997" s="493" t="n">
        <v>7452.16</v>
      </c>
      <c r="AR3997" s="493" t="n">
        <v>6850.44</v>
      </c>
      <c r="AS3997" s="493" t="n">
        <v>6001.11</v>
      </c>
      <c r="AT3997" s="493" t="n">
        <v>6329.14</v>
      </c>
      <c r="AU3997" s="493" t="n">
        <v>1799.65</v>
      </c>
      <c r="AV3997" s="493" t="n">
        <v>4094.82</v>
      </c>
      <c r="AW3997" s="493" t="n">
        <v>8893.440000000001</v>
      </c>
      <c r="AX3997" s="493" t="n">
        <v>5258.21</v>
      </c>
      <c r="AY3997" s="493" t="n">
        <v>10420.57</v>
      </c>
      <c r="AZ3997" s="493" t="n">
        <v>10020.84</v>
      </c>
      <c r="BA3997" s="493" t="n">
        <v>4022.76</v>
      </c>
      <c r="BB3997" s="493" t="n">
        <v>1583.19</v>
      </c>
      <c r="BC3997" s="493" t="n">
        <v>3010.33</v>
      </c>
      <c r="BD3997" s="493" t="n">
        <v>8605.5</v>
      </c>
      <c r="BE3997" s="493" t="n">
        <v>7505.01</v>
      </c>
      <c r="BF3997" s="493" t="n">
        <v>6598.79</v>
      </c>
      <c r="BG3997" s="493" t="n">
        <v>7383.41</v>
      </c>
      <c r="BH3997" s="493" t="n">
        <v>5457.31</v>
      </c>
      <c r="BI3997" s="493" t="n">
        <v>3591.03</v>
      </c>
      <c r="BJ3997" s="493" t="n">
        <v>3013.49</v>
      </c>
      <c r="BK3997" s="493" t="n">
        <v>1565.85</v>
      </c>
      <c r="BL3997" s="493" t="n">
        <v>1764.08</v>
      </c>
      <c r="BM3997" s="493" t="n">
        <v>6372.94</v>
      </c>
      <c r="BN3997" s="493" t="n">
        <v>1761.28</v>
      </c>
      <c r="BO3997" s="493" t="n">
        <v>4093.35</v>
      </c>
      <c r="BP3997" s="493" t="n">
        <v>6294.77</v>
      </c>
      <c r="BQ3997" s="493" t="n">
        <v>1850.1</v>
      </c>
      <c r="BR3997" s="493" t="n">
        <v>6078.2</v>
      </c>
      <c r="BS3997" s="493" t="n">
        <v>4765.52</v>
      </c>
      <c r="BT3997" s="493" t="n">
        <v>4084.16</v>
      </c>
      <c r="BU3997" s="493" t="n">
        <v>8200.389999999999</v>
      </c>
      <c r="BV3997" s="493" t="n">
        <v>8949.620000000001</v>
      </c>
      <c r="BW3997" s="493" t="n">
        <v>9417.85</v>
      </c>
    </row>
    <row r="3998">
      <c r="A3998" t="inlineStr">
        <is>
          <t>[C9D3] Angiotensin-II 길항제 칼슘길항제 복합제</t>
        </is>
      </c>
      <c r="B3998" t="inlineStr">
        <is>
          <t>제일약품</t>
        </is>
      </c>
      <c r="C3998" t="inlineStr">
        <is>
          <t>세비듀오 에이치씨티</t>
        </is>
      </c>
      <c r="D3998" t="inlineStr">
        <is>
          <t>제일약품</t>
        </is>
      </c>
      <c r="E3998" t="inlineStr">
        <is>
          <t>amlodipine besylate,  hydrochlorothiazide,  olmesartan medoxomil</t>
        </is>
      </c>
      <c r="F3998" t="inlineStr">
        <is>
          <t>병원</t>
        </is>
      </c>
      <c r="G3998" t="inlineStr">
        <is>
          <t>Generic</t>
        </is>
      </c>
      <c r="H3998" s="493" t="n">
        <v>2301.6</v>
      </c>
      <c r="I3998" s="493" t="n">
        <v>2361.82</v>
      </c>
      <c r="J3998" s="493" t="n">
        <v>3492.9</v>
      </c>
      <c r="K3998" s="493" t="n">
        <v>3187.3</v>
      </c>
      <c r="L3998" s="493" t="n">
        <v>5913.18</v>
      </c>
      <c r="M3998" s="493" t="n">
        <v>2759.5</v>
      </c>
      <c r="N3998" s="493" t="n">
        <v>5677.64</v>
      </c>
      <c r="O3998" s="493" t="n">
        <v>4513.91</v>
      </c>
      <c r="P3998" s="493" t="n">
        <v>4613.53</v>
      </c>
      <c r="Q3998" s="493" t="n">
        <v>4989.87</v>
      </c>
      <c r="R3998" s="493" t="n">
        <v>4379.96</v>
      </c>
      <c r="S3998" s="493" t="n">
        <v>4527.16</v>
      </c>
      <c r="T3998" s="493" t="n">
        <v>3746.58</v>
      </c>
      <c r="U3998" s="493" t="n">
        <v>7399.84</v>
      </c>
      <c r="V3998" s="493" t="n">
        <v>9628.42</v>
      </c>
      <c r="W3998" s="493" t="n">
        <v>5657.64</v>
      </c>
      <c r="X3998" s="493" t="n">
        <v>8490.74</v>
      </c>
      <c r="Y3998" s="493" t="n">
        <v>9920.700000000001</v>
      </c>
      <c r="Z3998" s="493" t="n">
        <v>7681.22</v>
      </c>
      <c r="AA3998" s="493" t="n">
        <v>7088.46</v>
      </c>
      <c r="AB3998" s="493" t="n">
        <v>3938.38</v>
      </c>
      <c r="AC3998" s="493" t="n">
        <v>4022.14</v>
      </c>
      <c r="AD3998" s="493" t="n">
        <v>5333.46</v>
      </c>
      <c r="AE3998" s="493" t="n">
        <v>6910.3</v>
      </c>
      <c r="AF3998" s="493" t="n">
        <v>3923.17</v>
      </c>
      <c r="AG3998" s="493" t="n">
        <v>2998.76</v>
      </c>
      <c r="AH3998" s="493" t="n">
        <v>5633.86</v>
      </c>
      <c r="AI3998" s="493" t="n">
        <v>4359.78</v>
      </c>
      <c r="AJ3998" s="493" t="n">
        <v>3880.3</v>
      </c>
      <c r="AK3998" s="493" t="n">
        <v>2544.7</v>
      </c>
      <c r="AL3998" s="493" t="n">
        <v>5496.88</v>
      </c>
      <c r="AM3998" s="493" t="n">
        <v>3200.8</v>
      </c>
      <c r="AN3998" s="493" t="n">
        <v>5386.1</v>
      </c>
      <c r="AO3998" s="493" t="n">
        <v>1838.82</v>
      </c>
      <c r="AP3998" s="493" t="n">
        <v>3310.16</v>
      </c>
      <c r="AQ3998" s="493" t="n">
        <v>3996.4</v>
      </c>
      <c r="AR3998" s="493" t="n">
        <v>5572.11</v>
      </c>
      <c r="AS3998" s="493" t="n">
        <v>2255.16</v>
      </c>
      <c r="AT3998" s="493" t="n">
        <v>2716.74</v>
      </c>
      <c r="AU3998" s="493" t="n">
        <v>3679.82</v>
      </c>
      <c r="AV3998" s="493" t="n">
        <v>8181.78</v>
      </c>
      <c r="AW3998" s="493" t="n">
        <v>13205.64</v>
      </c>
      <c r="AX3998" s="493" t="n">
        <v>11726.01</v>
      </c>
      <c r="AY3998" s="493" t="n">
        <v>11143.44</v>
      </c>
      <c r="AZ3998" s="493" t="n">
        <v>9067.26</v>
      </c>
      <c r="BA3998" s="493" t="n">
        <v>10376.78</v>
      </c>
      <c r="BB3998" s="493" t="n">
        <v>10994.2</v>
      </c>
      <c r="BC3998" s="493" t="n">
        <v>14594.24</v>
      </c>
      <c r="BD3998" s="493" t="n">
        <v>10919.66</v>
      </c>
      <c r="BE3998" s="493" t="n">
        <v>13691.09</v>
      </c>
      <c r="BF3998" s="493" t="n">
        <v>9722.530000000001</v>
      </c>
      <c r="BG3998" s="493" t="n">
        <v>11008.59</v>
      </c>
      <c r="BH3998" s="493" t="n">
        <v>9552.559999999999</v>
      </c>
      <c r="BI3998" s="493" t="n">
        <v>11140.55</v>
      </c>
      <c r="BJ3998" s="493" t="n">
        <v>6173.11</v>
      </c>
      <c r="BK3998" s="493" t="n">
        <v>10389.74</v>
      </c>
      <c r="BL3998" s="493" t="n">
        <v>6327.03</v>
      </c>
      <c r="BM3998" s="493" t="n">
        <v>9354.75</v>
      </c>
      <c r="BN3998" s="493" t="n">
        <v>7493.46</v>
      </c>
      <c r="BO3998" s="493" t="n">
        <v>9843.34</v>
      </c>
      <c r="BP3998" s="493" t="n">
        <v>9600.34</v>
      </c>
      <c r="BQ3998" s="493" t="n">
        <v>9735.790000000001</v>
      </c>
      <c r="BR3998" s="493" t="n">
        <v>9907.43</v>
      </c>
      <c r="BS3998" s="493" t="n">
        <v>8235.379999999999</v>
      </c>
      <c r="BT3998" s="493" t="n">
        <v>8976.219999999999</v>
      </c>
      <c r="BU3998" s="493" t="n">
        <v>8059.02</v>
      </c>
      <c r="BV3998" s="493" t="n">
        <v>8405.08</v>
      </c>
      <c r="BW3998" s="493" t="n">
        <v>7788.62</v>
      </c>
    </row>
    <row r="3999">
      <c r="A3999" t="inlineStr">
        <is>
          <t>[C9D3] Angiotensin-II 길항제 칼슘길항제 복합제</t>
        </is>
      </c>
      <c r="B3999" t="inlineStr">
        <is>
          <t>제일약품</t>
        </is>
      </c>
      <c r="C3999" t="inlineStr">
        <is>
          <t>세비듀오 에이치씨티</t>
        </is>
      </c>
      <c r="D3999" t="inlineStr">
        <is>
          <t>제일약품</t>
        </is>
      </c>
      <c r="E3999" t="inlineStr">
        <is>
          <t>amlodipine besylate,  hydrochlorothiazide,  olmesartan medoxomil</t>
        </is>
      </c>
      <c r="F3999" t="inlineStr">
        <is>
          <t>의원</t>
        </is>
      </c>
      <c r="G3999" t="inlineStr">
        <is>
          <t>Generic</t>
        </is>
      </c>
      <c r="H3999" s="493" t="n">
        <v>34282.82</v>
      </c>
      <c r="I3999" s="493" t="n">
        <v>39877.92</v>
      </c>
      <c r="J3999" s="493" t="n">
        <v>43325.9</v>
      </c>
      <c r="K3999" s="493" t="n">
        <v>51449.88</v>
      </c>
      <c r="L3999" s="493" t="n">
        <v>47031.27</v>
      </c>
      <c r="M3999" s="493" t="n">
        <v>62291.77</v>
      </c>
      <c r="N3999" s="493" t="n">
        <v>65768.78999999999</v>
      </c>
      <c r="O3999" s="493" t="n">
        <v>60653.4</v>
      </c>
      <c r="P3999" s="493" t="n">
        <v>65753.3</v>
      </c>
      <c r="Q3999" s="493" t="n">
        <v>70609.11</v>
      </c>
      <c r="R3999" s="493" t="n">
        <v>76736.71000000001</v>
      </c>
      <c r="S3999" s="493" t="n">
        <v>77496.59</v>
      </c>
      <c r="T3999" s="493" t="n">
        <v>86355.96000000001</v>
      </c>
      <c r="U3999" s="493" t="n">
        <v>72329.41</v>
      </c>
      <c r="V3999" s="493" t="n">
        <v>82885.89</v>
      </c>
      <c r="W3999" s="493" t="n">
        <v>80145.94</v>
      </c>
      <c r="X3999" s="493" t="n">
        <v>86868.64999999999</v>
      </c>
      <c r="Y3999" s="493" t="n">
        <v>80101.60000000001</v>
      </c>
      <c r="Z3999" s="493" t="n">
        <v>79983.86</v>
      </c>
      <c r="AA3999" s="493" t="n">
        <v>77587.24000000001</v>
      </c>
      <c r="AB3999" s="493" t="n">
        <v>77295.83</v>
      </c>
      <c r="AC3999" s="493" t="n">
        <v>77351.95</v>
      </c>
      <c r="AD3999" s="493" t="n">
        <v>81014.74000000001</v>
      </c>
      <c r="AE3999" s="493" t="n">
        <v>80900.67999999999</v>
      </c>
      <c r="AF3999" s="493" t="n">
        <v>93943.17999999999</v>
      </c>
      <c r="AG3999" s="493" t="n">
        <v>75762.09</v>
      </c>
      <c r="AH3999" s="493" t="n">
        <v>83431.28999999999</v>
      </c>
      <c r="AI3999" s="493" t="n">
        <v>71846.10000000001</v>
      </c>
      <c r="AJ3999" s="493" t="n">
        <v>77170.72</v>
      </c>
      <c r="AK3999" s="493" t="n">
        <v>79868.85000000001</v>
      </c>
      <c r="AL3999" s="493" t="n">
        <v>72091.39</v>
      </c>
      <c r="AM3999" s="493" t="n">
        <v>76253.83</v>
      </c>
      <c r="AN3999" s="493" t="n">
        <v>72520.37</v>
      </c>
      <c r="AO3999" s="493" t="n">
        <v>75307.42999999999</v>
      </c>
      <c r="AP3999" s="493" t="n">
        <v>67701.42999999999</v>
      </c>
      <c r="AQ3999" s="493" t="n">
        <v>77008.87</v>
      </c>
      <c r="AR3999" s="493" t="n">
        <v>72573.95</v>
      </c>
      <c r="AS3999" s="493" t="n">
        <v>79534.56</v>
      </c>
      <c r="AT3999" s="493" t="n">
        <v>78076.7</v>
      </c>
      <c r="AU3999" s="493" t="n">
        <v>85577.39999999999</v>
      </c>
      <c r="AV3999" s="493" t="n">
        <v>82805.71000000001</v>
      </c>
      <c r="AW3999" s="493" t="n">
        <v>83593.25</v>
      </c>
      <c r="AX3999" s="493" t="n">
        <v>92400.84</v>
      </c>
      <c r="AY3999" s="493" t="n">
        <v>88396.45</v>
      </c>
      <c r="AZ3999" s="493" t="n">
        <v>85704.14</v>
      </c>
      <c r="BA3999" s="493" t="n">
        <v>89593.87</v>
      </c>
      <c r="BB3999" s="493" t="n">
        <v>78210.31</v>
      </c>
      <c r="BC3999" s="493" t="n">
        <v>88138.47</v>
      </c>
      <c r="BD3999" s="493" t="n">
        <v>95900.19</v>
      </c>
      <c r="BE3999" s="493" t="n">
        <v>79015.25</v>
      </c>
      <c r="BF3999" s="493" t="n">
        <v>92123.53999999999</v>
      </c>
      <c r="BG3999" s="493" t="n">
        <v>85364.03</v>
      </c>
      <c r="BH3999" s="493" t="n">
        <v>94954.72</v>
      </c>
      <c r="BI3999" s="493" t="n">
        <v>85196.8</v>
      </c>
      <c r="BJ3999" s="493" t="n">
        <v>86439.5</v>
      </c>
      <c r="BK3999" s="493" t="n">
        <v>79431.67999999999</v>
      </c>
      <c r="BL3999" s="493" t="n">
        <v>95208.59</v>
      </c>
      <c r="BM3999" s="493" t="n">
        <v>82723.99000000001</v>
      </c>
      <c r="BN3999" s="493" t="n">
        <v>77227.96000000001</v>
      </c>
      <c r="BO3999" s="493" t="n">
        <v>90737.61</v>
      </c>
      <c r="BP3999" s="493" t="n">
        <v>98659.00999999999</v>
      </c>
      <c r="BQ3999" s="493" t="n">
        <v>81208.81</v>
      </c>
      <c r="BR3999" s="493" t="n">
        <v>96688.39999999999</v>
      </c>
      <c r="BS3999" s="493" t="n">
        <v>100444.95</v>
      </c>
      <c r="BT3999" s="493" t="n">
        <v>91186.37</v>
      </c>
      <c r="BU3999" s="493" t="n">
        <v>107907.72</v>
      </c>
      <c r="BV3999" s="493" t="n">
        <v>116619.49</v>
      </c>
      <c r="BW3999" s="493" t="n">
        <v>118868.1</v>
      </c>
    </row>
    <row r="4000">
      <c r="A4000" t="inlineStr">
        <is>
          <t>[C9D3] Angiotensin-II 길항제 칼슘길항제 복합제</t>
        </is>
      </c>
      <c r="B4000" t="inlineStr">
        <is>
          <t>제일약품</t>
        </is>
      </c>
      <c r="C4000" t="inlineStr">
        <is>
          <t>세비듀오 에이치씨티</t>
        </is>
      </c>
      <c r="D4000" t="inlineStr">
        <is>
          <t>제일약품</t>
        </is>
      </c>
      <c r="E4000" t="inlineStr">
        <is>
          <t>amlodipine besylate,  hydrochlorothiazide,  olmesartan medoxomil</t>
        </is>
      </c>
      <c r="F4000" t="inlineStr">
        <is>
          <t>보건소</t>
        </is>
      </c>
      <c r="G4000" t="inlineStr">
        <is>
          <t>Generic</t>
        </is>
      </c>
      <c r="H4000" s="493" t="n">
        <v>311.1</v>
      </c>
      <c r="I4000" s="493" t="n">
        <v>299.1</v>
      </c>
      <c r="J4000" s="493" t="n">
        <v>360</v>
      </c>
      <c r="K4000" s="493" t="n">
        <v>409.5</v>
      </c>
      <c r="L4000" s="493" t="n">
        <v>315</v>
      </c>
      <c r="M4000" s="493" t="n">
        <v>0</v>
      </c>
      <c r="N4000" s="493" t="n">
        <v>408</v>
      </c>
      <c r="O4000" s="493" t="n">
        <v>375.9</v>
      </c>
      <c r="P4000" s="493" t="n">
        <v>270.06</v>
      </c>
      <c r="Q4000" s="493" t="n">
        <v>568.2</v>
      </c>
      <c r="R4000" s="493" t="n">
        <v>391.5</v>
      </c>
      <c r="S4000" s="493" t="n">
        <v>0</v>
      </c>
      <c r="T4000" s="493" t="n">
        <v>480.9</v>
      </c>
      <c r="U4000" s="493" t="n">
        <v>347.7</v>
      </c>
      <c r="V4000" s="493" t="n">
        <v>400.8</v>
      </c>
      <c r="W4000" s="493" t="n">
        <v>0</v>
      </c>
      <c r="X4000" s="493" t="n">
        <v>315.6</v>
      </c>
      <c r="Y4000" s="493" t="n">
        <v>355.8</v>
      </c>
      <c r="Z4000" s="493" t="n">
        <v>372.9</v>
      </c>
      <c r="AA4000" s="493" t="n">
        <v>400.2</v>
      </c>
      <c r="AB4000" s="493" t="n">
        <v>0</v>
      </c>
      <c r="AC4000" s="493" t="n">
        <v>479.7</v>
      </c>
      <c r="AD4000" s="493" t="n">
        <v>651</v>
      </c>
      <c r="AE4000" s="493" t="n">
        <v>0</v>
      </c>
      <c r="AF4000" s="493" t="n">
        <v>477</v>
      </c>
      <c r="AG4000" s="493" t="n">
        <v>0</v>
      </c>
      <c r="AH4000" s="493" t="n">
        <v>192.6</v>
      </c>
      <c r="AI4000" s="493" t="n">
        <v>0</v>
      </c>
      <c r="AJ4000" s="493" t="n">
        <v>369.9</v>
      </c>
      <c r="AK4000" s="493" t="n">
        <v>189.9</v>
      </c>
      <c r="AL4000" s="493" t="n">
        <v>749.1</v>
      </c>
      <c r="AM4000" s="493" t="n">
        <v>948.9</v>
      </c>
      <c r="AN4000" s="493" t="n">
        <v>734.4</v>
      </c>
      <c r="AO4000" s="493" t="n">
        <v>1904.4</v>
      </c>
      <c r="AP4000" s="493" t="n">
        <v>457.8</v>
      </c>
      <c r="AQ4000" s="493" t="n">
        <v>1058.1</v>
      </c>
      <c r="AR4000" s="493" t="n">
        <v>2334.9</v>
      </c>
      <c r="AS4000" s="493" t="n">
        <v>1886.1</v>
      </c>
      <c r="AT4000" s="493" t="n">
        <v>682.5</v>
      </c>
      <c r="AU4000" s="493" t="n">
        <v>2936.7</v>
      </c>
      <c r="AV4000" s="493" t="n">
        <v>1738.66</v>
      </c>
      <c r="AW4000" s="493" t="n">
        <v>2332.5</v>
      </c>
      <c r="AX4000" s="493" t="n">
        <v>2305.8</v>
      </c>
      <c r="AY4000" s="493" t="n">
        <v>5566.2</v>
      </c>
      <c r="AZ4000" s="493" t="n">
        <v>1785.6</v>
      </c>
      <c r="BA4000" s="493" t="n">
        <v>3816</v>
      </c>
      <c r="BB4000" s="493" t="n">
        <v>1681.2</v>
      </c>
      <c r="BC4000" s="493" t="n">
        <v>1467.9</v>
      </c>
      <c r="BD4000" s="493" t="n">
        <v>3069.9</v>
      </c>
      <c r="BE4000" s="493" t="n">
        <v>2522.4</v>
      </c>
      <c r="BF4000" s="493" t="n">
        <v>3303.9</v>
      </c>
      <c r="BG4000" s="493" t="n">
        <v>4204.5</v>
      </c>
      <c r="BH4000" s="493" t="n">
        <v>3628.5</v>
      </c>
      <c r="BI4000" s="493" t="n">
        <v>1743.3</v>
      </c>
      <c r="BJ4000" s="493" t="n">
        <v>855</v>
      </c>
      <c r="BK4000" s="493" t="n">
        <v>1388.7</v>
      </c>
      <c r="BL4000" s="493" t="n">
        <v>969.2</v>
      </c>
      <c r="BM4000" s="493" t="n">
        <v>1107.9</v>
      </c>
      <c r="BN4000" s="493" t="n">
        <v>1529.1</v>
      </c>
      <c r="BO4000" s="493" t="n">
        <v>594.3</v>
      </c>
      <c r="BP4000" s="493" t="n">
        <v>515.7</v>
      </c>
      <c r="BQ4000" s="493" t="n">
        <v>1058.7</v>
      </c>
      <c r="BR4000" s="493" t="n">
        <v>648</v>
      </c>
      <c r="BS4000" s="493" t="n">
        <v>258.6</v>
      </c>
      <c r="BT4000" s="493" t="n">
        <v>334.8</v>
      </c>
      <c r="BU4000" s="493" t="n">
        <v>152.4</v>
      </c>
      <c r="BV4000" s="493" t="n">
        <v>643.5</v>
      </c>
      <c r="BW4000" s="493" t="n">
        <v>641.7</v>
      </c>
    </row>
    <row r="4001">
      <c r="A4001" t="inlineStr">
        <is>
          <t>[C9D3] Angiotensin-II 길항제 칼슘길항제 복합제</t>
        </is>
      </c>
      <c r="B4001" t="inlineStr">
        <is>
          <t>제일약품</t>
        </is>
      </c>
      <c r="C4001" t="inlineStr">
        <is>
          <t>세비듀오 에이치씨티</t>
        </is>
      </c>
      <c r="D4001" t="inlineStr">
        <is>
          <t>제일약품</t>
        </is>
      </c>
      <c r="E4001" t="inlineStr">
        <is>
          <t>amlodipine besylate,  hydrochlorothiazide,  olmesartan medoxomil</t>
        </is>
      </c>
      <c r="F4001" t="inlineStr">
        <is>
          <t>기타(치과의원, 치과병원 등)</t>
        </is>
      </c>
      <c r="G4001" t="inlineStr">
        <is>
          <t>Generic</t>
        </is>
      </c>
      <c r="H4001" s="493" t="n">
        <v>0</v>
      </c>
      <c r="I4001" s="493" t="n">
        <v>0</v>
      </c>
      <c r="J4001" s="493" t="n">
        <v>0</v>
      </c>
      <c r="K4001" s="493" t="n">
        <v>0</v>
      </c>
      <c r="L4001" s="493" t="n">
        <v>0</v>
      </c>
      <c r="M4001" s="493" t="n">
        <v>0</v>
      </c>
      <c r="N4001" s="493" t="n">
        <v>0</v>
      </c>
      <c r="O4001" s="493" t="n">
        <v>0</v>
      </c>
      <c r="P4001" s="493" t="n">
        <v>0</v>
      </c>
      <c r="Q4001" s="493" t="n">
        <v>0</v>
      </c>
      <c r="R4001" s="493" t="n">
        <v>0</v>
      </c>
      <c r="S4001" s="493" t="n">
        <v>36.6</v>
      </c>
      <c r="T4001" s="493" t="n">
        <v>0</v>
      </c>
      <c r="U4001" s="493" t="n">
        <v>0</v>
      </c>
      <c r="V4001" s="493" t="n">
        <v>0</v>
      </c>
      <c r="W4001" s="493" t="n">
        <v>0</v>
      </c>
      <c r="X4001" s="493" t="n">
        <v>0</v>
      </c>
      <c r="Y4001" s="493" t="n">
        <v>0</v>
      </c>
      <c r="Z4001" s="493" t="n">
        <v>0</v>
      </c>
      <c r="AA4001" s="493" t="n">
        <v>0</v>
      </c>
      <c r="AB4001" s="493" t="n">
        <v>0</v>
      </c>
      <c r="AC4001" s="493" t="n">
        <v>0</v>
      </c>
      <c r="AD4001" s="493" t="n">
        <v>0</v>
      </c>
      <c r="AE4001" s="493" t="n">
        <v>0</v>
      </c>
      <c r="AF4001" s="493" t="n">
        <v>0</v>
      </c>
      <c r="AG4001" s="493" t="n">
        <v>0</v>
      </c>
      <c r="AH4001" s="493" t="n">
        <v>0</v>
      </c>
      <c r="AI4001" s="493" t="n">
        <v>0</v>
      </c>
      <c r="AJ4001" s="493" t="n">
        <v>0</v>
      </c>
      <c r="AK4001" s="493" t="n">
        <v>0</v>
      </c>
      <c r="AL4001" s="493" t="n">
        <v>0</v>
      </c>
      <c r="AM4001" s="493" t="n">
        <v>0</v>
      </c>
      <c r="AN4001" s="493" t="n">
        <v>0</v>
      </c>
      <c r="AO4001" s="493" t="n">
        <v>0</v>
      </c>
      <c r="AP4001" s="493" t="n">
        <v>0</v>
      </c>
      <c r="AQ4001" s="493" t="n">
        <v>0</v>
      </c>
      <c r="AR4001" s="493" t="n">
        <v>0</v>
      </c>
      <c r="AS4001" s="493" t="n">
        <v>0</v>
      </c>
      <c r="AT4001" s="493" t="n">
        <v>0</v>
      </c>
      <c r="AU4001" s="493" t="n">
        <v>0</v>
      </c>
      <c r="AV4001" s="493" t="n">
        <v>0</v>
      </c>
      <c r="AW4001" s="493" t="n">
        <v>0</v>
      </c>
      <c r="AX4001" s="493" t="n">
        <v>0</v>
      </c>
      <c r="AY4001" s="493" t="n">
        <v>0</v>
      </c>
      <c r="AZ4001" s="493" t="n">
        <v>0</v>
      </c>
      <c r="BA4001" s="493" t="n">
        <v>0</v>
      </c>
      <c r="BB4001" s="493" t="n">
        <v>0</v>
      </c>
      <c r="BC4001" s="493" t="n">
        <v>0</v>
      </c>
      <c r="BD4001" s="493" t="n">
        <v>0</v>
      </c>
      <c r="BE4001" s="493" t="n">
        <v>0</v>
      </c>
      <c r="BF4001" s="493" t="n">
        <v>0</v>
      </c>
      <c r="BG4001" s="493" t="n">
        <v>0</v>
      </c>
      <c r="BH4001" s="493" t="n">
        <v>0</v>
      </c>
      <c r="BI4001" s="493" t="n">
        <v>0</v>
      </c>
      <c r="BJ4001" s="493" t="n">
        <v>0</v>
      </c>
      <c r="BK4001" s="493" t="n">
        <v>0</v>
      </c>
      <c r="BL4001" s="493" t="n">
        <v>0</v>
      </c>
      <c r="BM4001" s="493" t="n">
        <v>0</v>
      </c>
      <c r="BN4001" s="493" t="n">
        <v>0</v>
      </c>
      <c r="BO4001" s="493" t="n">
        <v>0</v>
      </c>
      <c r="BP4001" s="493" t="n">
        <v>0</v>
      </c>
      <c r="BQ4001" s="493" t="n">
        <v>0</v>
      </c>
      <c r="BR4001" s="493" t="n">
        <v>0</v>
      </c>
      <c r="BS4001" s="493" t="n">
        <v>0</v>
      </c>
      <c r="BT4001" s="493" t="n">
        <v>0</v>
      </c>
      <c r="BU4001" s="493" t="n">
        <v>0</v>
      </c>
      <c r="BV4001" s="493" t="n">
        <v>0</v>
      </c>
      <c r="BW4001" s="493" t="n">
        <v>0</v>
      </c>
    </row>
    <row r="4002">
      <c r="A4002" t="inlineStr">
        <is>
          <t>[C9D3] Angiotensin-II 길항제 칼슘길항제 복합제</t>
        </is>
      </c>
      <c r="B4002" t="inlineStr">
        <is>
          <t>제일약품</t>
        </is>
      </c>
      <c r="C4002" t="inlineStr">
        <is>
          <t>제이포지</t>
        </is>
      </c>
      <c r="D4002" t="inlineStr">
        <is>
          <t>제일약품</t>
        </is>
      </c>
      <c r="E4002" t="inlineStr">
        <is>
          <t>amlodipine besylate,  valsartan</t>
        </is>
      </c>
      <c r="F4002" t="inlineStr">
        <is>
          <t>상급종합병원</t>
        </is>
      </c>
      <c r="G4002" t="inlineStr">
        <is>
          <t>Generic</t>
        </is>
      </c>
      <c r="H4002" s="493" t="n">
        <v>39328.55</v>
      </c>
      <c r="I4002" s="493" t="n">
        <v>41510.44</v>
      </c>
      <c r="J4002" s="493" t="n">
        <v>42078.92</v>
      </c>
      <c r="K4002" s="493" t="n">
        <v>38132.6</v>
      </c>
      <c r="L4002" s="493" t="n">
        <v>32838.1</v>
      </c>
      <c r="M4002" s="493" t="n">
        <v>33182.84</v>
      </c>
      <c r="N4002" s="493" t="n">
        <v>37050.8</v>
      </c>
      <c r="O4002" s="493" t="n">
        <v>45017.8</v>
      </c>
      <c r="P4002" s="493" t="n">
        <v>33215.05</v>
      </c>
      <c r="Q4002" s="493" t="n">
        <v>23927.3</v>
      </c>
      <c r="R4002" s="493" t="n">
        <v>42991.7</v>
      </c>
      <c r="S4002" s="493" t="n">
        <v>40227.1</v>
      </c>
      <c r="T4002" s="493" t="n">
        <v>29523.27</v>
      </c>
      <c r="U4002" s="493" t="n">
        <v>40284.63</v>
      </c>
      <c r="V4002" s="493" t="n">
        <v>28778.85</v>
      </c>
      <c r="W4002" s="493" t="n">
        <v>43363.56</v>
      </c>
      <c r="X4002" s="493" t="n">
        <v>41192.25</v>
      </c>
      <c r="Y4002" s="493" t="n">
        <v>21323.7</v>
      </c>
      <c r="Z4002" s="493" t="n">
        <v>28456.75</v>
      </c>
      <c r="AA4002" s="493" t="n">
        <v>45393.21</v>
      </c>
      <c r="AB4002" s="493" t="n">
        <v>24535.17</v>
      </c>
      <c r="AC4002" s="493" t="n">
        <v>33047.22</v>
      </c>
      <c r="AD4002" s="493" t="n">
        <v>33506.56</v>
      </c>
      <c r="AE4002" s="493" t="n">
        <v>39181.68</v>
      </c>
      <c r="AF4002" s="493" t="n">
        <v>44939.55</v>
      </c>
      <c r="AG4002" s="493" t="n">
        <v>46526.25</v>
      </c>
      <c r="AH4002" s="493" t="n">
        <v>30903.39</v>
      </c>
      <c r="AI4002" s="493" t="n">
        <v>36868.74</v>
      </c>
      <c r="AJ4002" s="493" t="n">
        <v>41495.64</v>
      </c>
      <c r="AK4002" s="493" t="n">
        <v>35968.2</v>
      </c>
      <c r="AL4002" s="493" t="n">
        <v>47220.7</v>
      </c>
      <c r="AM4002" s="493" t="n">
        <v>88387.46000000001</v>
      </c>
      <c r="AN4002" s="493" t="n">
        <v>81632.64999999999</v>
      </c>
      <c r="AO4002" s="493" t="n">
        <v>79090.77</v>
      </c>
      <c r="AP4002" s="493" t="n">
        <v>80233.94</v>
      </c>
      <c r="AQ4002" s="493" t="n">
        <v>57395.58</v>
      </c>
      <c r="AR4002" s="493" t="n">
        <v>68718.41</v>
      </c>
      <c r="AS4002" s="493" t="n">
        <v>53556.5</v>
      </c>
      <c r="AT4002" s="493" t="n">
        <v>51617.86</v>
      </c>
      <c r="AU4002" s="493" t="n">
        <v>61287.72</v>
      </c>
      <c r="AV4002" s="493" t="n">
        <v>65349.84</v>
      </c>
      <c r="AW4002" s="493" t="n">
        <v>43200.38</v>
      </c>
      <c r="AX4002" s="493" t="n">
        <v>62743.81</v>
      </c>
      <c r="AY4002" s="493" t="n">
        <v>48677.8</v>
      </c>
      <c r="AZ4002" s="493" t="n">
        <v>39516.94</v>
      </c>
      <c r="BA4002" s="493" t="n">
        <v>35838.01</v>
      </c>
      <c r="BB4002" s="493" t="n">
        <v>31305.07</v>
      </c>
      <c r="BC4002" s="493" t="n">
        <v>69438.32000000001</v>
      </c>
      <c r="BD4002" s="493" t="n">
        <v>22926.9</v>
      </c>
      <c r="BE4002" s="493" t="n">
        <v>39494.91</v>
      </c>
      <c r="BF4002" s="493" t="n">
        <v>32581.59</v>
      </c>
      <c r="BG4002" s="493" t="n">
        <v>23966.54</v>
      </c>
      <c r="BH4002" s="493" t="n">
        <v>26256.9</v>
      </c>
      <c r="BI4002" s="493" t="n">
        <v>46918.54</v>
      </c>
      <c r="BJ4002" s="493" t="n">
        <v>16616.41</v>
      </c>
      <c r="BK4002" s="493" t="n">
        <v>20921.4</v>
      </c>
      <c r="BL4002" s="493" t="n">
        <v>36258.8</v>
      </c>
      <c r="BM4002" s="493" t="n">
        <v>19854.7</v>
      </c>
      <c r="BN4002" s="493" t="n">
        <v>26378.4</v>
      </c>
      <c r="BO4002" s="493" t="n">
        <v>26227.74</v>
      </c>
      <c r="BP4002" s="493" t="n">
        <v>11466.85</v>
      </c>
      <c r="BQ4002" s="493" t="n">
        <v>15404.74</v>
      </c>
      <c r="BR4002" s="493" t="n">
        <v>47501.7</v>
      </c>
      <c r="BS4002" s="493" t="n">
        <v>17375.9</v>
      </c>
      <c r="BT4002" s="493" t="n">
        <v>27170.6</v>
      </c>
      <c r="BU4002" s="493" t="n">
        <v>38496.45</v>
      </c>
      <c r="BV4002" s="493" t="n">
        <v>11326.7</v>
      </c>
      <c r="BW4002" s="493" t="n">
        <v>13768.5</v>
      </c>
    </row>
    <row r="4003">
      <c r="A4003" t="inlineStr">
        <is>
          <t>[C9D3] Angiotensin-II 길항제 칼슘길항제 복합제</t>
        </is>
      </c>
      <c r="B4003" t="inlineStr">
        <is>
          <t>제일약품</t>
        </is>
      </c>
      <c r="C4003" t="inlineStr">
        <is>
          <t>제이포지</t>
        </is>
      </c>
      <c r="D4003" t="inlineStr">
        <is>
          <t>제일약품</t>
        </is>
      </c>
      <c r="E4003" t="inlineStr">
        <is>
          <t>amlodipine besylate,  valsartan</t>
        </is>
      </c>
      <c r="F4003" t="inlineStr">
        <is>
          <t>종합병원</t>
        </is>
      </c>
      <c r="G4003" t="inlineStr">
        <is>
          <t>Generic</t>
        </is>
      </c>
      <c r="H4003" s="493" t="n">
        <v>114710.68</v>
      </c>
      <c r="I4003" s="493" t="n">
        <v>125819.54</v>
      </c>
      <c r="J4003" s="493" t="n">
        <v>152517.76</v>
      </c>
      <c r="K4003" s="493" t="n">
        <v>131107.16</v>
      </c>
      <c r="L4003" s="493" t="n">
        <v>144303.76</v>
      </c>
      <c r="M4003" s="493" t="n">
        <v>175155.9</v>
      </c>
      <c r="N4003" s="493" t="n">
        <v>179376.25</v>
      </c>
      <c r="O4003" s="493" t="n">
        <v>181951.03</v>
      </c>
      <c r="P4003" s="493" t="n">
        <v>153894.88</v>
      </c>
      <c r="Q4003" s="493" t="n">
        <v>167289.04</v>
      </c>
      <c r="R4003" s="493" t="n">
        <v>178722.95</v>
      </c>
      <c r="S4003" s="493" t="n">
        <v>189843.76</v>
      </c>
      <c r="T4003" s="493" t="n">
        <v>176742</v>
      </c>
      <c r="U4003" s="493" t="n">
        <v>135921.54</v>
      </c>
      <c r="V4003" s="493" t="n">
        <v>179274.49</v>
      </c>
      <c r="W4003" s="493" t="n">
        <v>157419.1</v>
      </c>
      <c r="X4003" s="493" t="n">
        <v>197820.89</v>
      </c>
      <c r="Y4003" s="493" t="n">
        <v>164846.79</v>
      </c>
      <c r="Z4003" s="493" t="n">
        <v>157446.62</v>
      </c>
      <c r="AA4003" s="493" t="n">
        <v>188740.02</v>
      </c>
      <c r="AB4003" s="493" t="n">
        <v>179836.33</v>
      </c>
      <c r="AC4003" s="493" t="n">
        <v>148469.02</v>
      </c>
      <c r="AD4003" s="493" t="n">
        <v>191374.81</v>
      </c>
      <c r="AE4003" s="493" t="n">
        <v>169649.92</v>
      </c>
      <c r="AF4003" s="493" t="n">
        <v>175722.17</v>
      </c>
      <c r="AG4003" s="493" t="n">
        <v>172138.51</v>
      </c>
      <c r="AH4003" s="493" t="n">
        <v>159465.26</v>
      </c>
      <c r="AI4003" s="493" t="n">
        <v>159617.11</v>
      </c>
      <c r="AJ4003" s="493" t="n">
        <v>170099.55</v>
      </c>
      <c r="AK4003" s="493" t="n">
        <v>178818.8</v>
      </c>
      <c r="AL4003" s="493" t="n">
        <v>149952.36</v>
      </c>
      <c r="AM4003" s="493" t="n">
        <v>226070.69</v>
      </c>
      <c r="AN4003" s="493" t="n">
        <v>157325.76</v>
      </c>
      <c r="AO4003" s="493" t="n">
        <v>167928.57</v>
      </c>
      <c r="AP4003" s="493" t="n">
        <v>179449.01</v>
      </c>
      <c r="AQ4003" s="493" t="n">
        <v>199040.95</v>
      </c>
      <c r="AR4003" s="493" t="n">
        <v>195800.88</v>
      </c>
      <c r="AS4003" s="493" t="n">
        <v>180589.32</v>
      </c>
      <c r="AT4003" s="493" t="n">
        <v>156659.28</v>
      </c>
      <c r="AU4003" s="493" t="n">
        <v>129818.5</v>
      </c>
      <c r="AV4003" s="493" t="n">
        <v>148622.17</v>
      </c>
      <c r="AW4003" s="493" t="n">
        <v>140505.41</v>
      </c>
      <c r="AX4003" s="493" t="n">
        <v>137644.01</v>
      </c>
      <c r="AY4003" s="493" t="n">
        <v>166505.96</v>
      </c>
      <c r="AZ4003" s="493" t="n">
        <v>140574.82</v>
      </c>
      <c r="BA4003" s="493" t="n">
        <v>133818.82</v>
      </c>
      <c r="BB4003" s="493" t="n">
        <v>169033.5</v>
      </c>
      <c r="BC4003" s="493" t="n">
        <v>184580.33</v>
      </c>
      <c r="BD4003" s="493" t="n">
        <v>174169.98</v>
      </c>
      <c r="BE4003" s="493" t="n">
        <v>175512.53</v>
      </c>
      <c r="BF4003" s="493" t="n">
        <v>164027.4</v>
      </c>
      <c r="BG4003" s="493" t="n">
        <v>175044.2</v>
      </c>
      <c r="BH4003" s="493" t="n">
        <v>186457.21</v>
      </c>
      <c r="BI4003" s="493" t="n">
        <v>177195.52</v>
      </c>
      <c r="BJ4003" s="493" t="n">
        <v>174979.61</v>
      </c>
      <c r="BK4003" s="493" t="n">
        <v>172087.15</v>
      </c>
      <c r="BL4003" s="493" t="n">
        <v>186373.26</v>
      </c>
      <c r="BM4003" s="493" t="n">
        <v>170862.58</v>
      </c>
      <c r="BN4003" s="493" t="n">
        <v>152117.5</v>
      </c>
      <c r="BO4003" s="493" t="n">
        <v>182052.11</v>
      </c>
      <c r="BP4003" s="493" t="n">
        <v>141599.75</v>
      </c>
      <c r="BQ4003" s="493" t="n">
        <v>151768.69</v>
      </c>
      <c r="BR4003" s="493" t="n">
        <v>155677.9</v>
      </c>
      <c r="BS4003" s="493" t="n">
        <v>163806.81</v>
      </c>
      <c r="BT4003" s="493" t="n">
        <v>148322.11</v>
      </c>
      <c r="BU4003" s="493" t="n">
        <v>159939.64</v>
      </c>
      <c r="BV4003" s="493" t="n">
        <v>150637.44</v>
      </c>
      <c r="BW4003" s="493" t="n">
        <v>162318.61</v>
      </c>
    </row>
    <row r="4004">
      <c r="A4004" t="inlineStr">
        <is>
          <t>[C9D3] Angiotensin-II 길항제 칼슘길항제 복합제</t>
        </is>
      </c>
      <c r="B4004" t="inlineStr">
        <is>
          <t>제일약품</t>
        </is>
      </c>
      <c r="C4004" t="inlineStr">
        <is>
          <t>제이포지</t>
        </is>
      </c>
      <c r="D4004" t="inlineStr">
        <is>
          <t>제일약품</t>
        </is>
      </c>
      <c r="E4004" t="inlineStr">
        <is>
          <t>amlodipine besylate,  valsartan</t>
        </is>
      </c>
      <c r="F4004" t="inlineStr">
        <is>
          <t>병원</t>
        </is>
      </c>
      <c r="G4004" t="inlineStr">
        <is>
          <t>Generic</t>
        </is>
      </c>
      <c r="H4004" s="493" t="n">
        <v>51024.55</v>
      </c>
      <c r="I4004" s="493" t="n">
        <v>47682.23</v>
      </c>
      <c r="J4004" s="493" t="n">
        <v>51537.93</v>
      </c>
      <c r="K4004" s="493" t="n">
        <v>49265.27</v>
      </c>
      <c r="L4004" s="493" t="n">
        <v>53809.2</v>
      </c>
      <c r="M4004" s="493" t="n">
        <v>47309.97</v>
      </c>
      <c r="N4004" s="493" t="n">
        <v>57529.65</v>
      </c>
      <c r="O4004" s="493" t="n">
        <v>44434.23</v>
      </c>
      <c r="P4004" s="493" t="n">
        <v>45110.07</v>
      </c>
      <c r="Q4004" s="493" t="n">
        <v>53335.43</v>
      </c>
      <c r="R4004" s="493" t="n">
        <v>56939.26</v>
      </c>
      <c r="S4004" s="493" t="n">
        <v>62158.27</v>
      </c>
      <c r="T4004" s="493" t="n">
        <v>57454.72</v>
      </c>
      <c r="U4004" s="493" t="n">
        <v>51596.83</v>
      </c>
      <c r="V4004" s="493" t="n">
        <v>50254.19</v>
      </c>
      <c r="W4004" s="493" t="n">
        <v>52436.71</v>
      </c>
      <c r="X4004" s="493" t="n">
        <v>51909.24</v>
      </c>
      <c r="Y4004" s="493" t="n">
        <v>49120.27</v>
      </c>
      <c r="Z4004" s="493" t="n">
        <v>51122.88</v>
      </c>
      <c r="AA4004" s="493" t="n">
        <v>51237.17</v>
      </c>
      <c r="AB4004" s="493" t="n">
        <v>52285.65</v>
      </c>
      <c r="AC4004" s="493" t="n">
        <v>49405.07</v>
      </c>
      <c r="AD4004" s="493" t="n">
        <v>59499.21</v>
      </c>
      <c r="AE4004" s="493" t="n">
        <v>48383.39</v>
      </c>
      <c r="AF4004" s="493" t="n">
        <v>58430.08</v>
      </c>
      <c r="AG4004" s="493" t="n">
        <v>46752.08</v>
      </c>
      <c r="AH4004" s="493" t="n">
        <v>55717.18</v>
      </c>
      <c r="AI4004" s="493" t="n">
        <v>46248.77</v>
      </c>
      <c r="AJ4004" s="493" t="n">
        <v>58624.19</v>
      </c>
      <c r="AK4004" s="493" t="n">
        <v>54438.28</v>
      </c>
      <c r="AL4004" s="493" t="n">
        <v>57760.79</v>
      </c>
      <c r="AM4004" s="493" t="n">
        <v>56199.21</v>
      </c>
      <c r="AN4004" s="493" t="n">
        <v>51832.36</v>
      </c>
      <c r="AO4004" s="493" t="n">
        <v>53065.6</v>
      </c>
      <c r="AP4004" s="493" t="n">
        <v>62520.98</v>
      </c>
      <c r="AQ4004" s="493" t="n">
        <v>59823.89</v>
      </c>
      <c r="AR4004" s="493" t="n">
        <v>54167.81</v>
      </c>
      <c r="AS4004" s="493" t="n">
        <v>64975.89</v>
      </c>
      <c r="AT4004" s="493" t="n">
        <v>58991.86</v>
      </c>
      <c r="AU4004" s="493" t="n">
        <v>60651.71</v>
      </c>
      <c r="AV4004" s="493" t="n">
        <v>70368.82000000001</v>
      </c>
      <c r="AW4004" s="493" t="n">
        <v>46047</v>
      </c>
      <c r="AX4004" s="493" t="n">
        <v>55881.27</v>
      </c>
      <c r="AY4004" s="493" t="n">
        <v>51287.92</v>
      </c>
      <c r="AZ4004" s="493" t="n">
        <v>45737.57</v>
      </c>
      <c r="BA4004" s="493" t="n">
        <v>56483.64</v>
      </c>
      <c r="BB4004" s="493" t="n">
        <v>47429.88</v>
      </c>
      <c r="BC4004" s="493" t="n">
        <v>56814.09</v>
      </c>
      <c r="BD4004" s="493" t="n">
        <v>42376.52</v>
      </c>
      <c r="BE4004" s="493" t="n">
        <v>44594</v>
      </c>
      <c r="BF4004" s="493" t="n">
        <v>52373.16</v>
      </c>
      <c r="BG4004" s="493" t="n">
        <v>55855.63</v>
      </c>
      <c r="BH4004" s="493" t="n">
        <v>51959.17</v>
      </c>
      <c r="BI4004" s="493" t="n">
        <v>46685.05</v>
      </c>
      <c r="BJ4004" s="493" t="n">
        <v>48181.47</v>
      </c>
      <c r="BK4004" s="493" t="n">
        <v>43466.48</v>
      </c>
      <c r="BL4004" s="493" t="n">
        <v>55294.69</v>
      </c>
      <c r="BM4004" s="493" t="n">
        <v>45518.58</v>
      </c>
      <c r="BN4004" s="493" t="n">
        <v>49476.86</v>
      </c>
      <c r="BO4004" s="493" t="n">
        <v>50856.34</v>
      </c>
      <c r="BP4004" s="493" t="n">
        <v>43760.79</v>
      </c>
      <c r="BQ4004" s="493" t="n">
        <v>42959.51</v>
      </c>
      <c r="BR4004" s="493" t="n">
        <v>38421.84</v>
      </c>
      <c r="BS4004" s="493" t="n">
        <v>45754.87</v>
      </c>
      <c r="BT4004" s="493" t="n">
        <v>40506.04</v>
      </c>
      <c r="BU4004" s="493" t="n">
        <v>46823.98</v>
      </c>
      <c r="BV4004" s="493" t="n">
        <v>51036.91</v>
      </c>
      <c r="BW4004" s="493" t="n">
        <v>49385.14</v>
      </c>
    </row>
    <row r="4005">
      <c r="A4005" t="inlineStr">
        <is>
          <t>[C9D3] Angiotensin-II 길항제 칼슘길항제 복합제</t>
        </is>
      </c>
      <c r="B4005" t="inlineStr">
        <is>
          <t>제일약품</t>
        </is>
      </c>
      <c r="C4005" t="inlineStr">
        <is>
          <t>제이포지</t>
        </is>
      </c>
      <c r="D4005" t="inlineStr">
        <is>
          <t>제일약품</t>
        </is>
      </c>
      <c r="E4005" t="inlineStr">
        <is>
          <t>amlodipine besylate,  valsartan</t>
        </is>
      </c>
      <c r="F4005" t="inlineStr">
        <is>
          <t>의원</t>
        </is>
      </c>
      <c r="G4005" t="inlineStr">
        <is>
          <t>Generic</t>
        </is>
      </c>
      <c r="H4005" s="493" t="n">
        <v>259949.11</v>
      </c>
      <c r="I4005" s="493" t="n">
        <v>286791.38</v>
      </c>
      <c r="J4005" s="493" t="n">
        <v>304301.41</v>
      </c>
      <c r="K4005" s="493" t="n">
        <v>312743.28</v>
      </c>
      <c r="L4005" s="493" t="n">
        <v>316707.92</v>
      </c>
      <c r="M4005" s="493" t="n">
        <v>302045.35</v>
      </c>
      <c r="N4005" s="493" t="n">
        <v>310341.73</v>
      </c>
      <c r="O4005" s="493" t="n">
        <v>301867.88</v>
      </c>
      <c r="P4005" s="493" t="n">
        <v>299259.36</v>
      </c>
      <c r="Q4005" s="493" t="n">
        <v>324766.88</v>
      </c>
      <c r="R4005" s="493" t="n">
        <v>357751.86</v>
      </c>
      <c r="S4005" s="493" t="n">
        <v>400013.45</v>
      </c>
      <c r="T4005" s="493" t="n">
        <v>353143.3</v>
      </c>
      <c r="U4005" s="493" t="n">
        <v>333975.63</v>
      </c>
      <c r="V4005" s="493" t="n">
        <v>345408.76</v>
      </c>
      <c r="W4005" s="493" t="n">
        <v>344605.97</v>
      </c>
      <c r="X4005" s="493" t="n">
        <v>361371.51</v>
      </c>
      <c r="Y4005" s="493" t="n">
        <v>364249.96</v>
      </c>
      <c r="Z4005" s="493" t="n">
        <v>327698.18</v>
      </c>
      <c r="AA4005" s="493" t="n">
        <v>346822.62</v>
      </c>
      <c r="AB4005" s="493" t="n">
        <v>318017.59</v>
      </c>
      <c r="AC4005" s="493" t="n">
        <v>327204.92</v>
      </c>
      <c r="AD4005" s="493" t="n">
        <v>317669.12</v>
      </c>
      <c r="AE4005" s="493" t="n">
        <v>340343.76</v>
      </c>
      <c r="AF4005" s="493" t="n">
        <v>320612.33</v>
      </c>
      <c r="AG4005" s="493" t="n">
        <v>315719.49</v>
      </c>
      <c r="AH4005" s="493" t="n">
        <v>327470.43</v>
      </c>
      <c r="AI4005" s="493" t="n">
        <v>299578.06</v>
      </c>
      <c r="AJ4005" s="493" t="n">
        <v>336613.6</v>
      </c>
      <c r="AK4005" s="493" t="n">
        <v>312837.43</v>
      </c>
      <c r="AL4005" s="493" t="n">
        <v>319141.83</v>
      </c>
      <c r="AM4005" s="493" t="n">
        <v>301587.02</v>
      </c>
      <c r="AN4005" s="493" t="n">
        <v>292392.16</v>
      </c>
      <c r="AO4005" s="493" t="n">
        <v>300949.02</v>
      </c>
      <c r="AP4005" s="493" t="n">
        <v>296389.35</v>
      </c>
      <c r="AQ4005" s="493" t="n">
        <v>303464.5</v>
      </c>
      <c r="AR4005" s="493" t="n">
        <v>320175.81</v>
      </c>
      <c r="AS4005" s="493" t="n">
        <v>285181.18</v>
      </c>
      <c r="AT4005" s="493" t="n">
        <v>279792.64</v>
      </c>
      <c r="AU4005" s="493" t="n">
        <v>295417.56</v>
      </c>
      <c r="AV4005" s="493" t="n">
        <v>289609.15</v>
      </c>
      <c r="AW4005" s="493" t="n">
        <v>250407.54</v>
      </c>
      <c r="AX4005" s="493" t="n">
        <v>302036.03</v>
      </c>
      <c r="AY4005" s="493" t="n">
        <v>275996.45</v>
      </c>
      <c r="AZ4005" s="493" t="n">
        <v>265681.71</v>
      </c>
      <c r="BA4005" s="493" t="n">
        <v>280208.69</v>
      </c>
      <c r="BB4005" s="493" t="n">
        <v>271008.49</v>
      </c>
      <c r="BC4005" s="493" t="n">
        <v>271750.05</v>
      </c>
      <c r="BD4005" s="493" t="n">
        <v>289063.86</v>
      </c>
      <c r="BE4005" s="493" t="n">
        <v>255061.91</v>
      </c>
      <c r="BF4005" s="493" t="n">
        <v>263894</v>
      </c>
      <c r="BG4005" s="493" t="n">
        <v>267724.05</v>
      </c>
      <c r="BH4005" s="493" t="n">
        <v>264388.76</v>
      </c>
      <c r="BI4005" s="493" t="n">
        <v>237414.34</v>
      </c>
      <c r="BJ4005" s="493" t="n">
        <v>256564.33</v>
      </c>
      <c r="BK4005" s="493" t="n">
        <v>236679.77</v>
      </c>
      <c r="BL4005" s="493" t="n">
        <v>281595.95</v>
      </c>
      <c r="BM4005" s="493" t="n">
        <v>248370.11</v>
      </c>
      <c r="BN4005" s="493" t="n">
        <v>229474.76</v>
      </c>
      <c r="BO4005" s="493" t="n">
        <v>257847.63</v>
      </c>
      <c r="BP4005" s="493" t="n">
        <v>247677.89</v>
      </c>
      <c r="BQ4005" s="493" t="n">
        <v>218809.92</v>
      </c>
      <c r="BR4005" s="493" t="n">
        <v>251597.19</v>
      </c>
      <c r="BS4005" s="493" t="n">
        <v>242813.28</v>
      </c>
      <c r="BT4005" s="493" t="n">
        <v>244826.19</v>
      </c>
      <c r="BU4005" s="493" t="n">
        <v>230978.54</v>
      </c>
      <c r="BV4005" s="493" t="n">
        <v>256951.18</v>
      </c>
      <c r="BW4005" s="493" t="n">
        <v>227583.89</v>
      </c>
    </row>
    <row r="4006">
      <c r="A4006" t="inlineStr">
        <is>
          <t>[C9D3] Angiotensin-II 길항제 칼슘길항제 복합제</t>
        </is>
      </c>
      <c r="B4006" t="inlineStr">
        <is>
          <t>제일약품</t>
        </is>
      </c>
      <c r="C4006" t="inlineStr">
        <is>
          <t>제이포지</t>
        </is>
      </c>
      <c r="D4006" t="inlineStr">
        <is>
          <t>제일약품</t>
        </is>
      </c>
      <c r="E4006" t="inlineStr">
        <is>
          <t>amlodipine besylate,  valsartan</t>
        </is>
      </c>
      <c r="F4006" t="inlineStr">
        <is>
          <t>보건소</t>
        </is>
      </c>
      <c r="G4006" t="inlineStr">
        <is>
          <t>Generic</t>
        </is>
      </c>
      <c r="H4006" s="493" t="n">
        <v>10734</v>
      </c>
      <c r="I4006" s="493" t="n">
        <v>10299.3</v>
      </c>
      <c r="J4006" s="493" t="n">
        <v>12300.3</v>
      </c>
      <c r="K4006" s="493" t="n">
        <v>18580.56</v>
      </c>
      <c r="L4006" s="493" t="n">
        <v>10494.3</v>
      </c>
      <c r="M4006" s="493" t="n">
        <v>8539.799999999999</v>
      </c>
      <c r="N4006" s="493" t="n">
        <v>10662.66</v>
      </c>
      <c r="O4006" s="493" t="n">
        <v>13190.58</v>
      </c>
      <c r="P4006" s="493" t="n">
        <v>9465</v>
      </c>
      <c r="Q4006" s="493" t="n">
        <v>7867.5</v>
      </c>
      <c r="R4006" s="493" t="n">
        <v>11594.7</v>
      </c>
      <c r="S4006" s="493" t="n">
        <v>13517.7</v>
      </c>
      <c r="T4006" s="493" t="n">
        <v>9344.709999999999</v>
      </c>
      <c r="U4006" s="493" t="n">
        <v>9464.58</v>
      </c>
      <c r="V4006" s="493" t="n">
        <v>5997.9</v>
      </c>
      <c r="W4006" s="493" t="n">
        <v>9366.6</v>
      </c>
      <c r="X4006" s="493" t="n">
        <v>8845.200000000001</v>
      </c>
      <c r="Y4006" s="493" t="n">
        <v>9902.5</v>
      </c>
      <c r="Z4006" s="493" t="n">
        <v>9141.9</v>
      </c>
      <c r="AA4006" s="493" t="n">
        <v>12252</v>
      </c>
      <c r="AB4006" s="493" t="n">
        <v>11382.3</v>
      </c>
      <c r="AC4006" s="493" t="n">
        <v>9597.299999999999</v>
      </c>
      <c r="AD4006" s="493" t="n">
        <v>14268.6</v>
      </c>
      <c r="AE4006" s="493" t="n">
        <v>10594.2</v>
      </c>
      <c r="AF4006" s="493" t="n">
        <v>15408</v>
      </c>
      <c r="AG4006" s="493" t="n">
        <v>15193.2</v>
      </c>
      <c r="AH4006" s="493" t="n">
        <v>10615.5</v>
      </c>
      <c r="AI4006" s="493" t="n">
        <v>11602.8</v>
      </c>
      <c r="AJ4006" s="493" t="n">
        <v>11799.3</v>
      </c>
      <c r="AK4006" s="493" t="n">
        <v>13006.2</v>
      </c>
      <c r="AL4006" s="493" t="n">
        <v>11500.8</v>
      </c>
      <c r="AM4006" s="493" t="n">
        <v>12865.8</v>
      </c>
      <c r="AN4006" s="493" t="n">
        <v>9254.1</v>
      </c>
      <c r="AO4006" s="493" t="n">
        <v>14591.7</v>
      </c>
      <c r="AP4006" s="493" t="n">
        <v>11316</v>
      </c>
      <c r="AQ4006" s="493" t="n">
        <v>16762.85</v>
      </c>
      <c r="AR4006" s="493" t="n">
        <v>10882.36</v>
      </c>
      <c r="AS4006" s="493" t="n">
        <v>11133.5</v>
      </c>
      <c r="AT4006" s="493" t="n">
        <v>7402.5</v>
      </c>
      <c r="AU4006" s="493" t="n">
        <v>8020.5</v>
      </c>
      <c r="AV4006" s="493" t="n">
        <v>5654.7</v>
      </c>
      <c r="AW4006" s="493" t="n">
        <v>3972.3</v>
      </c>
      <c r="AX4006" s="493" t="n">
        <v>6406.35</v>
      </c>
      <c r="AY4006" s="493" t="n">
        <v>4010.08</v>
      </c>
      <c r="AZ4006" s="493" t="n">
        <v>13343.4</v>
      </c>
      <c r="BA4006" s="493" t="n">
        <v>4747.2</v>
      </c>
      <c r="BB4006" s="493" t="n">
        <v>3965.4</v>
      </c>
      <c r="BC4006" s="493" t="n">
        <v>23426.4</v>
      </c>
      <c r="BD4006" s="493" t="n">
        <v>5966</v>
      </c>
      <c r="BE4006" s="493" t="n">
        <v>3257.3</v>
      </c>
      <c r="BF4006" s="493" t="n">
        <v>8836.200000000001</v>
      </c>
      <c r="BG4006" s="493" t="n">
        <v>2833.2</v>
      </c>
      <c r="BH4006" s="493" t="n">
        <v>6974.1</v>
      </c>
      <c r="BI4006" s="493" t="n">
        <v>2542.2</v>
      </c>
      <c r="BJ4006" s="493" t="n">
        <v>12018.6</v>
      </c>
      <c r="BK4006" s="493" t="n">
        <v>2637</v>
      </c>
      <c r="BL4006" s="493" t="n">
        <v>8682.9</v>
      </c>
      <c r="BM4006" s="493" t="n">
        <v>5464.5</v>
      </c>
      <c r="BN4006" s="493" t="n">
        <v>4942.2</v>
      </c>
      <c r="BO4006" s="493" t="n">
        <v>8976.6</v>
      </c>
      <c r="BP4006" s="493" t="n">
        <v>3675.3</v>
      </c>
      <c r="BQ4006" s="493" t="n">
        <v>5367</v>
      </c>
      <c r="BR4006" s="493" t="n">
        <v>9016.620000000001</v>
      </c>
      <c r="BS4006" s="493" t="n">
        <v>2807.7</v>
      </c>
      <c r="BT4006" s="493" t="n">
        <v>5105.4</v>
      </c>
      <c r="BU4006" s="493" t="n">
        <v>6482.1</v>
      </c>
      <c r="BV4006" s="493" t="n">
        <v>3511.2</v>
      </c>
      <c r="BW4006" s="493" t="n">
        <v>4431.3</v>
      </c>
    </row>
    <row r="4007">
      <c r="A4007" t="inlineStr">
        <is>
          <t>[C9D3] Angiotensin-II 길항제 칼슘길항제 복합제</t>
        </is>
      </c>
      <c r="B4007" t="inlineStr">
        <is>
          <t>제일약품</t>
        </is>
      </c>
      <c r="C4007" t="inlineStr">
        <is>
          <t>제이포지</t>
        </is>
      </c>
      <c r="D4007" t="inlineStr">
        <is>
          <t>제일약품</t>
        </is>
      </c>
      <c r="E4007" t="inlineStr">
        <is>
          <t>amlodipine besylate,  valsartan</t>
        </is>
      </c>
      <c r="F4007" t="inlineStr">
        <is>
          <t>기타(치과의원, 치과병원 등)</t>
        </is>
      </c>
      <c r="G4007" t="inlineStr">
        <is>
          <t>Generic</t>
        </is>
      </c>
      <c r="H4007" s="493" t="n">
        <v>0</v>
      </c>
      <c r="I4007" s="493" t="n">
        <v>0</v>
      </c>
      <c r="J4007" s="493" t="n">
        <v>0</v>
      </c>
      <c r="K4007" s="493" t="n">
        <v>0</v>
      </c>
      <c r="L4007" s="493" t="n">
        <v>0</v>
      </c>
      <c r="M4007" s="493" t="n">
        <v>0</v>
      </c>
      <c r="N4007" s="493" t="n">
        <v>0</v>
      </c>
      <c r="O4007" s="493" t="n">
        <v>0</v>
      </c>
      <c r="P4007" s="493" t="n">
        <v>0</v>
      </c>
      <c r="Q4007" s="493" t="n">
        <v>0</v>
      </c>
      <c r="R4007" s="493" t="n">
        <v>0</v>
      </c>
      <c r="S4007" s="493" t="n">
        <v>0</v>
      </c>
      <c r="T4007" s="493" t="n">
        <v>391.5</v>
      </c>
      <c r="U4007" s="493" t="n">
        <v>0</v>
      </c>
      <c r="V4007" s="493" t="n">
        <v>0</v>
      </c>
      <c r="W4007" s="493" t="n">
        <v>0</v>
      </c>
      <c r="X4007" s="493" t="n">
        <v>327.6</v>
      </c>
      <c r="Y4007" s="493" t="n">
        <v>0</v>
      </c>
      <c r="Z4007" s="493" t="n">
        <v>0</v>
      </c>
      <c r="AA4007" s="493" t="n">
        <v>0</v>
      </c>
      <c r="AB4007" s="493" t="n">
        <v>0</v>
      </c>
      <c r="AC4007" s="493" t="n">
        <v>303.24</v>
      </c>
      <c r="AD4007" s="493" t="n">
        <v>0</v>
      </c>
      <c r="AE4007" s="493" t="n">
        <v>321.72</v>
      </c>
      <c r="AF4007" s="493" t="n">
        <v>0</v>
      </c>
      <c r="AG4007" s="493" t="n">
        <v>0</v>
      </c>
      <c r="AH4007" s="493" t="n">
        <v>0</v>
      </c>
      <c r="AI4007" s="493" t="n">
        <v>373.5</v>
      </c>
      <c r="AJ4007" s="493" t="n">
        <v>0</v>
      </c>
      <c r="AK4007" s="493" t="n">
        <v>0</v>
      </c>
      <c r="AL4007" s="493" t="n">
        <v>0</v>
      </c>
      <c r="AM4007" s="493" t="n">
        <v>0</v>
      </c>
      <c r="AN4007" s="493" t="n">
        <v>0</v>
      </c>
      <c r="AO4007" s="493" t="n">
        <v>46.9</v>
      </c>
      <c r="AP4007" s="493" t="n">
        <v>0</v>
      </c>
      <c r="AQ4007" s="493" t="n">
        <v>0</v>
      </c>
      <c r="AR4007" s="493" t="n">
        <v>0</v>
      </c>
      <c r="AS4007" s="493" t="n">
        <v>0</v>
      </c>
      <c r="AT4007" s="493" t="n">
        <v>0</v>
      </c>
      <c r="AU4007" s="493" t="n">
        <v>0</v>
      </c>
      <c r="AV4007" s="493" t="n">
        <v>0</v>
      </c>
      <c r="AW4007" s="493" t="n">
        <v>0</v>
      </c>
      <c r="AX4007" s="493" t="n">
        <v>0</v>
      </c>
      <c r="AY4007" s="493" t="n">
        <v>0</v>
      </c>
      <c r="AZ4007" s="493" t="n">
        <v>0</v>
      </c>
      <c r="BA4007" s="493" t="n">
        <v>0</v>
      </c>
      <c r="BB4007" s="493" t="n">
        <v>0</v>
      </c>
      <c r="BC4007" s="493" t="n">
        <v>0</v>
      </c>
      <c r="BD4007" s="493" t="n">
        <v>0</v>
      </c>
      <c r="BE4007" s="493" t="n">
        <v>0</v>
      </c>
      <c r="BF4007" s="493" t="n">
        <v>0</v>
      </c>
      <c r="BG4007" s="493" t="n">
        <v>424.8</v>
      </c>
      <c r="BH4007" s="493" t="n">
        <v>0</v>
      </c>
      <c r="BI4007" s="493" t="n">
        <v>0</v>
      </c>
      <c r="BJ4007" s="493" t="n">
        <v>366.3</v>
      </c>
      <c r="BK4007" s="493" t="n">
        <v>0</v>
      </c>
      <c r="BL4007" s="493" t="n">
        <v>0</v>
      </c>
      <c r="BM4007" s="493" t="n">
        <v>470.7</v>
      </c>
      <c r="BN4007" s="493" t="n">
        <v>0</v>
      </c>
      <c r="BO4007" s="493" t="n">
        <v>0</v>
      </c>
      <c r="BP4007" s="493" t="n">
        <v>350.1</v>
      </c>
      <c r="BQ4007" s="493" t="n">
        <v>0</v>
      </c>
      <c r="BR4007" s="493" t="n">
        <v>0</v>
      </c>
      <c r="BS4007" s="493" t="n">
        <v>0</v>
      </c>
      <c r="BT4007" s="493" t="n">
        <v>338.4</v>
      </c>
      <c r="BU4007" s="493" t="n">
        <v>0</v>
      </c>
      <c r="BV4007" s="493" t="n">
        <v>0</v>
      </c>
      <c r="BW4007" s="493" t="n">
        <v>0</v>
      </c>
    </row>
    <row r="4008">
      <c r="A4008" t="inlineStr">
        <is>
          <t>[C9D3] Angiotensin-II 길항제 칼슘길항제 복합제</t>
        </is>
      </c>
      <c r="B4008" t="inlineStr">
        <is>
          <t>제일약품</t>
        </is>
      </c>
      <c r="C4008" t="inlineStr">
        <is>
          <t>텔미듀오</t>
        </is>
      </c>
      <c r="D4008" t="inlineStr">
        <is>
          <t>제일약품</t>
        </is>
      </c>
      <c r="E4008" t="inlineStr">
        <is>
          <t>amlodipine besylate,  telmisartan</t>
        </is>
      </c>
      <c r="F4008" t="inlineStr">
        <is>
          <t>상급종합병원</t>
        </is>
      </c>
      <c r="G4008" t="inlineStr">
        <is>
          <t>Generic</t>
        </is>
      </c>
      <c r="H4008" s="493" t="n">
        <v>41391.01</v>
      </c>
      <c r="I4008" s="493" t="n">
        <v>16828.55</v>
      </c>
      <c r="J4008" s="493" t="n">
        <v>20506.16</v>
      </c>
      <c r="K4008" s="493" t="n">
        <v>44874.43</v>
      </c>
      <c r="L4008" s="493" t="n">
        <v>45066.58</v>
      </c>
      <c r="M4008" s="493" t="n">
        <v>46118.86</v>
      </c>
      <c r="N4008" s="493" t="n">
        <v>34636.63</v>
      </c>
      <c r="O4008" s="493" t="n">
        <v>24384.62</v>
      </c>
      <c r="P4008" s="493" t="n">
        <v>20372.15</v>
      </c>
      <c r="Q4008" s="493" t="n">
        <v>35425.2</v>
      </c>
      <c r="R4008" s="493" t="n">
        <v>0</v>
      </c>
      <c r="S4008" s="493" t="n">
        <v>0</v>
      </c>
      <c r="T4008" s="493" t="n">
        <v>0</v>
      </c>
      <c r="U4008" s="493" t="n">
        <v>0</v>
      </c>
      <c r="V4008" s="493" t="n">
        <v>0</v>
      </c>
      <c r="W4008" s="493" t="n">
        <v>0</v>
      </c>
      <c r="X4008" s="493" t="n">
        <v>0</v>
      </c>
      <c r="Y4008" s="493" t="n">
        <v>0</v>
      </c>
      <c r="Z4008" s="493" t="n">
        <v>0</v>
      </c>
      <c r="AA4008" s="493" t="n">
        <v>0</v>
      </c>
      <c r="AB4008" s="493" t="n">
        <v>0</v>
      </c>
      <c r="AC4008" s="493" t="n">
        <v>0</v>
      </c>
      <c r="AD4008" s="493" t="n">
        <v>0</v>
      </c>
      <c r="AE4008" s="493" t="n">
        <v>0</v>
      </c>
      <c r="AF4008" s="493" t="n">
        <v>0</v>
      </c>
      <c r="AG4008" s="493" t="n">
        <v>0</v>
      </c>
      <c r="AH4008" s="493" t="n">
        <v>0</v>
      </c>
      <c r="AI4008" s="493" t="n">
        <v>0</v>
      </c>
      <c r="AJ4008" s="493" t="n">
        <v>0</v>
      </c>
      <c r="AK4008" s="493" t="n">
        <v>0</v>
      </c>
      <c r="AL4008" s="493" t="n">
        <v>0</v>
      </c>
      <c r="AM4008" s="493" t="n">
        <v>0</v>
      </c>
      <c r="AN4008" s="493" t="n">
        <v>0</v>
      </c>
      <c r="AO4008" s="493" t="n">
        <v>0</v>
      </c>
      <c r="AP4008" s="493" t="n">
        <v>0</v>
      </c>
      <c r="AQ4008" s="493" t="n">
        <v>0</v>
      </c>
      <c r="AR4008" s="493" t="n">
        <v>0</v>
      </c>
      <c r="AS4008" s="493" t="n">
        <v>0</v>
      </c>
      <c r="AT4008" s="493" t="n">
        <v>0</v>
      </c>
      <c r="AU4008" s="493" t="n">
        <v>0</v>
      </c>
      <c r="AV4008" s="493" t="n">
        <v>0</v>
      </c>
      <c r="AW4008" s="493" t="n">
        <v>0</v>
      </c>
      <c r="AX4008" s="493" t="n">
        <v>0</v>
      </c>
      <c r="AY4008" s="493" t="n">
        <v>0</v>
      </c>
      <c r="AZ4008" s="493" t="n">
        <v>0</v>
      </c>
      <c r="BA4008" s="493" t="n">
        <v>0</v>
      </c>
      <c r="BB4008" s="493" t="n">
        <v>0</v>
      </c>
      <c r="BC4008" s="493" t="n">
        <v>0</v>
      </c>
      <c r="BD4008" s="493" t="n">
        <v>0</v>
      </c>
      <c r="BE4008" s="493" t="n">
        <v>0</v>
      </c>
      <c r="BF4008" s="493" t="n">
        <v>0</v>
      </c>
      <c r="BG4008" s="493" t="n">
        <v>0</v>
      </c>
      <c r="BH4008" s="493" t="n">
        <v>0</v>
      </c>
      <c r="BI4008" s="493" t="n">
        <v>0</v>
      </c>
      <c r="BJ4008" s="493" t="n">
        <v>0</v>
      </c>
      <c r="BK4008" s="493" t="n">
        <v>0</v>
      </c>
      <c r="BL4008" s="493" t="n">
        <v>0</v>
      </c>
      <c r="BM4008" s="493" t="n">
        <v>0</v>
      </c>
      <c r="BN4008" s="493" t="n">
        <v>0</v>
      </c>
      <c r="BO4008" s="493" t="n">
        <v>0</v>
      </c>
      <c r="BP4008" s="493" t="n">
        <v>0</v>
      </c>
      <c r="BQ4008" s="493" t="n">
        <v>0</v>
      </c>
      <c r="BR4008" s="493" t="n">
        <v>0</v>
      </c>
      <c r="BS4008" s="493" t="n">
        <v>0</v>
      </c>
      <c r="BT4008" s="493" t="n">
        <v>0</v>
      </c>
      <c r="BU4008" s="493" t="n">
        <v>0</v>
      </c>
      <c r="BV4008" s="493" t="n">
        <v>0</v>
      </c>
      <c r="BW4008" s="493" t="n">
        <v>0</v>
      </c>
    </row>
    <row r="4009">
      <c r="A4009" t="inlineStr">
        <is>
          <t>[C9D3] Angiotensin-II 길항제 칼슘길항제 복합제</t>
        </is>
      </c>
      <c r="B4009" t="inlineStr">
        <is>
          <t>제일약품</t>
        </is>
      </c>
      <c r="C4009" t="inlineStr">
        <is>
          <t>텔미듀오</t>
        </is>
      </c>
      <c r="D4009" t="inlineStr">
        <is>
          <t>제일약품</t>
        </is>
      </c>
      <c r="E4009" t="inlineStr">
        <is>
          <t>amlodipine besylate,  telmisartan</t>
        </is>
      </c>
      <c r="F4009" t="inlineStr">
        <is>
          <t>종합병원</t>
        </is>
      </c>
      <c r="G4009" t="inlineStr">
        <is>
          <t>Generic</t>
        </is>
      </c>
      <c r="H4009" s="493" t="n">
        <v>213236.73</v>
      </c>
      <c r="I4009" s="493" t="n">
        <v>189403.82</v>
      </c>
      <c r="J4009" s="493" t="n">
        <v>234214.72</v>
      </c>
      <c r="K4009" s="493" t="n">
        <v>235627.54</v>
      </c>
      <c r="L4009" s="493" t="n">
        <v>191762.79</v>
      </c>
      <c r="M4009" s="493" t="n">
        <v>219611.2</v>
      </c>
      <c r="N4009" s="493" t="n">
        <v>244823.57</v>
      </c>
      <c r="O4009" s="493" t="n">
        <v>197642.06</v>
      </c>
      <c r="P4009" s="493" t="n">
        <v>222267.86</v>
      </c>
      <c r="Q4009" s="493" t="n">
        <v>209194.91</v>
      </c>
      <c r="R4009" s="493" t="n">
        <v>0</v>
      </c>
      <c r="S4009" s="493" t="n">
        <v>0</v>
      </c>
      <c r="T4009" s="493" t="n">
        <v>0</v>
      </c>
      <c r="U4009" s="493" t="n">
        <v>0</v>
      </c>
      <c r="V4009" s="493" t="n">
        <v>0</v>
      </c>
      <c r="W4009" s="493" t="n">
        <v>0</v>
      </c>
      <c r="X4009" s="493" t="n">
        <v>0</v>
      </c>
      <c r="Y4009" s="493" t="n">
        <v>0</v>
      </c>
      <c r="Z4009" s="493" t="n">
        <v>0</v>
      </c>
      <c r="AA4009" s="493" t="n">
        <v>0</v>
      </c>
      <c r="AB4009" s="493" t="n">
        <v>0</v>
      </c>
      <c r="AC4009" s="493" t="n">
        <v>0</v>
      </c>
      <c r="AD4009" s="493" t="n">
        <v>0</v>
      </c>
      <c r="AE4009" s="493" t="n">
        <v>0</v>
      </c>
      <c r="AF4009" s="493" t="n">
        <v>0</v>
      </c>
      <c r="AG4009" s="493" t="n">
        <v>0</v>
      </c>
      <c r="AH4009" s="493" t="n">
        <v>0</v>
      </c>
      <c r="AI4009" s="493" t="n">
        <v>0</v>
      </c>
      <c r="AJ4009" s="493" t="n">
        <v>0</v>
      </c>
      <c r="AK4009" s="493" t="n">
        <v>0</v>
      </c>
      <c r="AL4009" s="493" t="n">
        <v>0</v>
      </c>
      <c r="AM4009" s="493" t="n">
        <v>0</v>
      </c>
      <c r="AN4009" s="493" t="n">
        <v>0</v>
      </c>
      <c r="AO4009" s="493" t="n">
        <v>0</v>
      </c>
      <c r="AP4009" s="493" t="n">
        <v>0</v>
      </c>
      <c r="AQ4009" s="493" t="n">
        <v>0</v>
      </c>
      <c r="AR4009" s="493" t="n">
        <v>0</v>
      </c>
      <c r="AS4009" s="493" t="n">
        <v>0</v>
      </c>
      <c r="AT4009" s="493" t="n">
        <v>0</v>
      </c>
      <c r="AU4009" s="493" t="n">
        <v>0</v>
      </c>
      <c r="AV4009" s="493" t="n">
        <v>0</v>
      </c>
      <c r="AW4009" s="493" t="n">
        <v>0</v>
      </c>
      <c r="AX4009" s="493" t="n">
        <v>0</v>
      </c>
      <c r="AY4009" s="493" t="n">
        <v>0</v>
      </c>
      <c r="AZ4009" s="493" t="n">
        <v>0</v>
      </c>
      <c r="BA4009" s="493" t="n">
        <v>0</v>
      </c>
      <c r="BB4009" s="493" t="n">
        <v>0</v>
      </c>
      <c r="BC4009" s="493" t="n">
        <v>0</v>
      </c>
      <c r="BD4009" s="493" t="n">
        <v>0</v>
      </c>
      <c r="BE4009" s="493" t="n">
        <v>0</v>
      </c>
      <c r="BF4009" s="493" t="n">
        <v>0</v>
      </c>
      <c r="BG4009" s="493" t="n">
        <v>0</v>
      </c>
      <c r="BH4009" s="493" t="n">
        <v>0</v>
      </c>
      <c r="BI4009" s="493" t="n">
        <v>0</v>
      </c>
      <c r="BJ4009" s="493" t="n">
        <v>0</v>
      </c>
      <c r="BK4009" s="493" t="n">
        <v>0</v>
      </c>
      <c r="BL4009" s="493" t="n">
        <v>0</v>
      </c>
      <c r="BM4009" s="493" t="n">
        <v>0</v>
      </c>
      <c r="BN4009" s="493" t="n">
        <v>0</v>
      </c>
      <c r="BO4009" s="493" t="n">
        <v>0</v>
      </c>
      <c r="BP4009" s="493" t="n">
        <v>0</v>
      </c>
      <c r="BQ4009" s="493" t="n">
        <v>0</v>
      </c>
      <c r="BR4009" s="493" t="n">
        <v>0</v>
      </c>
      <c r="BS4009" s="493" t="n">
        <v>0</v>
      </c>
      <c r="BT4009" s="493" t="n">
        <v>0</v>
      </c>
      <c r="BU4009" s="493" t="n">
        <v>0</v>
      </c>
      <c r="BV4009" s="493" t="n">
        <v>0</v>
      </c>
      <c r="BW4009" s="493" t="n">
        <v>0</v>
      </c>
    </row>
    <row r="4010">
      <c r="A4010" t="inlineStr">
        <is>
          <t>[C9D3] Angiotensin-II 길항제 칼슘길항제 복합제</t>
        </is>
      </c>
      <c r="B4010" t="inlineStr">
        <is>
          <t>제일약품</t>
        </is>
      </c>
      <c r="C4010" t="inlineStr">
        <is>
          <t>텔미듀오</t>
        </is>
      </c>
      <c r="D4010" t="inlineStr">
        <is>
          <t>제일약품</t>
        </is>
      </c>
      <c r="E4010" t="inlineStr">
        <is>
          <t>amlodipine besylate,  telmisartan</t>
        </is>
      </c>
      <c r="F4010" t="inlineStr">
        <is>
          <t>병원</t>
        </is>
      </c>
      <c r="G4010" t="inlineStr">
        <is>
          <t>Generic</t>
        </is>
      </c>
      <c r="H4010" s="493" t="n">
        <v>37871.9</v>
      </c>
      <c r="I4010" s="493" t="n">
        <v>36274.87</v>
      </c>
      <c r="J4010" s="493" t="n">
        <v>44587.53</v>
      </c>
      <c r="K4010" s="493" t="n">
        <v>39033.87</v>
      </c>
      <c r="L4010" s="493" t="n">
        <v>38011.95</v>
      </c>
      <c r="M4010" s="493" t="n">
        <v>36072.22</v>
      </c>
      <c r="N4010" s="493" t="n">
        <v>36785.14</v>
      </c>
      <c r="O4010" s="493" t="n">
        <v>38963.35</v>
      </c>
      <c r="P4010" s="493" t="n">
        <v>39719.54</v>
      </c>
      <c r="Q4010" s="493" t="n">
        <v>27761.85</v>
      </c>
      <c r="R4010" s="493" t="n">
        <v>0</v>
      </c>
      <c r="S4010" s="493" t="n">
        <v>0</v>
      </c>
      <c r="T4010" s="493" t="n">
        <v>0</v>
      </c>
      <c r="U4010" s="493" t="n">
        <v>0</v>
      </c>
      <c r="V4010" s="493" t="n">
        <v>0</v>
      </c>
      <c r="W4010" s="493" t="n">
        <v>0</v>
      </c>
      <c r="X4010" s="493" t="n">
        <v>0</v>
      </c>
      <c r="Y4010" s="493" t="n">
        <v>0</v>
      </c>
      <c r="Z4010" s="493" t="n">
        <v>0</v>
      </c>
      <c r="AA4010" s="493" t="n">
        <v>0</v>
      </c>
      <c r="AB4010" s="493" t="n">
        <v>0</v>
      </c>
      <c r="AC4010" s="493" t="n">
        <v>0</v>
      </c>
      <c r="AD4010" s="493" t="n">
        <v>0</v>
      </c>
      <c r="AE4010" s="493" t="n">
        <v>0</v>
      </c>
      <c r="AF4010" s="493" t="n">
        <v>0</v>
      </c>
      <c r="AG4010" s="493" t="n">
        <v>0</v>
      </c>
      <c r="AH4010" s="493" t="n">
        <v>0</v>
      </c>
      <c r="AI4010" s="493" t="n">
        <v>0</v>
      </c>
      <c r="AJ4010" s="493" t="n">
        <v>0</v>
      </c>
      <c r="AK4010" s="493" t="n">
        <v>0</v>
      </c>
      <c r="AL4010" s="493" t="n">
        <v>0</v>
      </c>
      <c r="AM4010" s="493" t="n">
        <v>0</v>
      </c>
      <c r="AN4010" s="493" t="n">
        <v>0</v>
      </c>
      <c r="AO4010" s="493" t="n">
        <v>0</v>
      </c>
      <c r="AP4010" s="493" t="n">
        <v>0</v>
      </c>
      <c r="AQ4010" s="493" t="n">
        <v>0</v>
      </c>
      <c r="AR4010" s="493" t="n">
        <v>0</v>
      </c>
      <c r="AS4010" s="493" t="n">
        <v>0</v>
      </c>
      <c r="AT4010" s="493" t="n">
        <v>0</v>
      </c>
      <c r="AU4010" s="493" t="n">
        <v>0</v>
      </c>
      <c r="AV4010" s="493" t="n">
        <v>0</v>
      </c>
      <c r="AW4010" s="493" t="n">
        <v>0</v>
      </c>
      <c r="AX4010" s="493" t="n">
        <v>0</v>
      </c>
      <c r="AY4010" s="493" t="n">
        <v>0</v>
      </c>
      <c r="AZ4010" s="493" t="n">
        <v>0</v>
      </c>
      <c r="BA4010" s="493" t="n">
        <v>0</v>
      </c>
      <c r="BB4010" s="493" t="n">
        <v>0</v>
      </c>
      <c r="BC4010" s="493" t="n">
        <v>0</v>
      </c>
      <c r="BD4010" s="493" t="n">
        <v>0</v>
      </c>
      <c r="BE4010" s="493" t="n">
        <v>0</v>
      </c>
      <c r="BF4010" s="493" t="n">
        <v>0</v>
      </c>
      <c r="BG4010" s="493" t="n">
        <v>0</v>
      </c>
      <c r="BH4010" s="493" t="n">
        <v>0</v>
      </c>
      <c r="BI4010" s="493" t="n">
        <v>0</v>
      </c>
      <c r="BJ4010" s="493" t="n">
        <v>0</v>
      </c>
      <c r="BK4010" s="493" t="n">
        <v>0</v>
      </c>
      <c r="BL4010" s="493" t="n">
        <v>0</v>
      </c>
      <c r="BM4010" s="493" t="n">
        <v>0</v>
      </c>
      <c r="BN4010" s="493" t="n">
        <v>0</v>
      </c>
      <c r="BO4010" s="493" t="n">
        <v>0</v>
      </c>
      <c r="BP4010" s="493" t="n">
        <v>0</v>
      </c>
      <c r="BQ4010" s="493" t="n">
        <v>0</v>
      </c>
      <c r="BR4010" s="493" t="n">
        <v>0</v>
      </c>
      <c r="BS4010" s="493" t="n">
        <v>0</v>
      </c>
      <c r="BT4010" s="493" t="n">
        <v>0</v>
      </c>
      <c r="BU4010" s="493" t="n">
        <v>0</v>
      </c>
      <c r="BV4010" s="493" t="n">
        <v>0</v>
      </c>
      <c r="BW4010" s="493" t="n">
        <v>0</v>
      </c>
    </row>
    <row r="4011">
      <c r="A4011" t="inlineStr">
        <is>
          <t>[C9D3] Angiotensin-II 길항제 칼슘길항제 복합제</t>
        </is>
      </c>
      <c r="B4011" t="inlineStr">
        <is>
          <t>제일약품</t>
        </is>
      </c>
      <c r="C4011" t="inlineStr">
        <is>
          <t>텔미듀오</t>
        </is>
      </c>
      <c r="D4011" t="inlineStr">
        <is>
          <t>제일약품</t>
        </is>
      </c>
      <c r="E4011" t="inlineStr">
        <is>
          <t>amlodipine besylate,  telmisartan</t>
        </is>
      </c>
      <c r="F4011" t="inlineStr">
        <is>
          <t>의원</t>
        </is>
      </c>
      <c r="G4011" t="inlineStr">
        <is>
          <t>Generic</t>
        </is>
      </c>
      <c r="H4011" s="493" t="n">
        <v>398358.77</v>
      </c>
      <c r="I4011" s="493" t="n">
        <v>380935.12</v>
      </c>
      <c r="J4011" s="493" t="n">
        <v>415517.95</v>
      </c>
      <c r="K4011" s="493" t="n">
        <v>426565.23</v>
      </c>
      <c r="L4011" s="493" t="n">
        <v>447758.75</v>
      </c>
      <c r="M4011" s="493" t="n">
        <v>434448.68</v>
      </c>
      <c r="N4011" s="493" t="n">
        <v>465564.1</v>
      </c>
      <c r="O4011" s="493" t="n">
        <v>465199.74</v>
      </c>
      <c r="P4011" s="493" t="n">
        <v>450877.28</v>
      </c>
      <c r="Q4011" s="493" t="n">
        <v>411850.33</v>
      </c>
      <c r="R4011" s="493" t="n">
        <v>0</v>
      </c>
      <c r="S4011" s="493" t="n">
        <v>0</v>
      </c>
      <c r="T4011" s="493" t="n">
        <v>0</v>
      </c>
      <c r="U4011" s="493" t="n">
        <v>0</v>
      </c>
      <c r="V4011" s="493" t="n">
        <v>0</v>
      </c>
      <c r="W4011" s="493" t="n">
        <v>0</v>
      </c>
      <c r="X4011" s="493" t="n">
        <v>0</v>
      </c>
      <c r="Y4011" s="493" t="n">
        <v>0</v>
      </c>
      <c r="Z4011" s="493" t="n">
        <v>0</v>
      </c>
      <c r="AA4011" s="493" t="n">
        <v>0</v>
      </c>
      <c r="AB4011" s="493" t="n">
        <v>0</v>
      </c>
      <c r="AC4011" s="493" t="n">
        <v>0</v>
      </c>
      <c r="AD4011" s="493" t="n">
        <v>0</v>
      </c>
      <c r="AE4011" s="493" t="n">
        <v>0</v>
      </c>
      <c r="AF4011" s="493" t="n">
        <v>0</v>
      </c>
      <c r="AG4011" s="493" t="n">
        <v>0</v>
      </c>
      <c r="AH4011" s="493" t="n">
        <v>0</v>
      </c>
      <c r="AI4011" s="493" t="n">
        <v>0</v>
      </c>
      <c r="AJ4011" s="493" t="n">
        <v>0</v>
      </c>
      <c r="AK4011" s="493" t="n">
        <v>0</v>
      </c>
      <c r="AL4011" s="493" t="n">
        <v>0</v>
      </c>
      <c r="AM4011" s="493" t="n">
        <v>0</v>
      </c>
      <c r="AN4011" s="493" t="n">
        <v>0</v>
      </c>
      <c r="AO4011" s="493" t="n">
        <v>0</v>
      </c>
      <c r="AP4011" s="493" t="n">
        <v>0</v>
      </c>
      <c r="AQ4011" s="493" t="n">
        <v>0</v>
      </c>
      <c r="AR4011" s="493" t="n">
        <v>0</v>
      </c>
      <c r="AS4011" s="493" t="n">
        <v>0</v>
      </c>
      <c r="AT4011" s="493" t="n">
        <v>0</v>
      </c>
      <c r="AU4011" s="493" t="n">
        <v>0</v>
      </c>
      <c r="AV4011" s="493" t="n">
        <v>0</v>
      </c>
      <c r="AW4011" s="493" t="n">
        <v>0</v>
      </c>
      <c r="AX4011" s="493" t="n">
        <v>0</v>
      </c>
      <c r="AY4011" s="493" t="n">
        <v>0</v>
      </c>
      <c r="AZ4011" s="493" t="n">
        <v>0</v>
      </c>
      <c r="BA4011" s="493" t="n">
        <v>0</v>
      </c>
      <c r="BB4011" s="493" t="n">
        <v>0</v>
      </c>
      <c r="BC4011" s="493" t="n">
        <v>0</v>
      </c>
      <c r="BD4011" s="493" t="n">
        <v>0</v>
      </c>
      <c r="BE4011" s="493" t="n">
        <v>0</v>
      </c>
      <c r="BF4011" s="493" t="n">
        <v>0</v>
      </c>
      <c r="BG4011" s="493" t="n">
        <v>0</v>
      </c>
      <c r="BH4011" s="493" t="n">
        <v>0</v>
      </c>
      <c r="BI4011" s="493" t="n">
        <v>0</v>
      </c>
      <c r="BJ4011" s="493" t="n">
        <v>0</v>
      </c>
      <c r="BK4011" s="493" t="n">
        <v>0</v>
      </c>
      <c r="BL4011" s="493" t="n">
        <v>0</v>
      </c>
      <c r="BM4011" s="493" t="n">
        <v>0</v>
      </c>
      <c r="BN4011" s="493" t="n">
        <v>0</v>
      </c>
      <c r="BO4011" s="493" t="n">
        <v>0</v>
      </c>
      <c r="BP4011" s="493" t="n">
        <v>0</v>
      </c>
      <c r="BQ4011" s="493" t="n">
        <v>0</v>
      </c>
      <c r="BR4011" s="493" t="n">
        <v>0</v>
      </c>
      <c r="BS4011" s="493" t="n">
        <v>0</v>
      </c>
      <c r="BT4011" s="493" t="n">
        <v>0</v>
      </c>
      <c r="BU4011" s="493" t="n">
        <v>0</v>
      </c>
      <c r="BV4011" s="493" t="n">
        <v>0</v>
      </c>
      <c r="BW4011" s="493" t="n">
        <v>0</v>
      </c>
    </row>
    <row r="4012">
      <c r="A4012" t="inlineStr">
        <is>
          <t>[C9D3] Angiotensin-II 길항제 칼슘길항제 복합제</t>
        </is>
      </c>
      <c r="B4012" t="inlineStr">
        <is>
          <t>제일약품</t>
        </is>
      </c>
      <c r="C4012" t="inlineStr">
        <is>
          <t>텔미듀오</t>
        </is>
      </c>
      <c r="D4012" t="inlineStr">
        <is>
          <t>제일약품</t>
        </is>
      </c>
      <c r="E4012" t="inlineStr">
        <is>
          <t>amlodipine besylate,  telmisartan</t>
        </is>
      </c>
      <c r="F4012" t="inlineStr">
        <is>
          <t>보건소</t>
        </is>
      </c>
      <c r="G4012" t="inlineStr">
        <is>
          <t>Generic</t>
        </is>
      </c>
      <c r="H4012" s="493" t="n">
        <v>4513.5</v>
      </c>
      <c r="I4012" s="493" t="n">
        <v>4557.6</v>
      </c>
      <c r="J4012" s="493" t="n">
        <v>8539.200000000001</v>
      </c>
      <c r="K4012" s="493" t="n">
        <v>7530.9</v>
      </c>
      <c r="L4012" s="493" t="n">
        <v>5937.6</v>
      </c>
      <c r="M4012" s="493" t="n">
        <v>7170.6</v>
      </c>
      <c r="N4012" s="493" t="n">
        <v>5896.8</v>
      </c>
      <c r="O4012" s="493" t="n">
        <v>5449.2</v>
      </c>
      <c r="P4012" s="493" t="n">
        <v>4775.1</v>
      </c>
      <c r="Q4012" s="493" t="n">
        <v>10063.8</v>
      </c>
      <c r="R4012" s="493" t="n">
        <v>0</v>
      </c>
      <c r="S4012" s="493" t="n">
        <v>0</v>
      </c>
      <c r="T4012" s="493" t="n">
        <v>0</v>
      </c>
      <c r="U4012" s="493" t="n">
        <v>0</v>
      </c>
      <c r="V4012" s="493" t="n">
        <v>0</v>
      </c>
      <c r="W4012" s="493" t="n">
        <v>0</v>
      </c>
      <c r="X4012" s="493" t="n">
        <v>0</v>
      </c>
      <c r="Y4012" s="493" t="n">
        <v>0</v>
      </c>
      <c r="Z4012" s="493" t="n">
        <v>0</v>
      </c>
      <c r="AA4012" s="493" t="n">
        <v>0</v>
      </c>
      <c r="AB4012" s="493" t="n">
        <v>0</v>
      </c>
      <c r="AC4012" s="493" t="n">
        <v>0</v>
      </c>
      <c r="AD4012" s="493" t="n">
        <v>0</v>
      </c>
      <c r="AE4012" s="493" t="n">
        <v>0</v>
      </c>
      <c r="AF4012" s="493" t="n">
        <v>0</v>
      </c>
      <c r="AG4012" s="493" t="n">
        <v>0</v>
      </c>
      <c r="AH4012" s="493" t="n">
        <v>0</v>
      </c>
      <c r="AI4012" s="493" t="n">
        <v>0</v>
      </c>
      <c r="AJ4012" s="493" t="n">
        <v>0</v>
      </c>
      <c r="AK4012" s="493" t="n">
        <v>0</v>
      </c>
      <c r="AL4012" s="493" t="n">
        <v>0</v>
      </c>
      <c r="AM4012" s="493" t="n">
        <v>0</v>
      </c>
      <c r="AN4012" s="493" t="n">
        <v>0</v>
      </c>
      <c r="AO4012" s="493" t="n">
        <v>0</v>
      </c>
      <c r="AP4012" s="493" t="n">
        <v>0</v>
      </c>
      <c r="AQ4012" s="493" t="n">
        <v>0</v>
      </c>
      <c r="AR4012" s="493" t="n">
        <v>0</v>
      </c>
      <c r="AS4012" s="493" t="n">
        <v>0</v>
      </c>
      <c r="AT4012" s="493" t="n">
        <v>0</v>
      </c>
      <c r="AU4012" s="493" t="n">
        <v>0</v>
      </c>
      <c r="AV4012" s="493" t="n">
        <v>0</v>
      </c>
      <c r="AW4012" s="493" t="n">
        <v>0</v>
      </c>
      <c r="AX4012" s="493" t="n">
        <v>0</v>
      </c>
      <c r="AY4012" s="493" t="n">
        <v>0</v>
      </c>
      <c r="AZ4012" s="493" t="n">
        <v>0</v>
      </c>
      <c r="BA4012" s="493" t="n">
        <v>0</v>
      </c>
      <c r="BB4012" s="493" t="n">
        <v>0</v>
      </c>
      <c r="BC4012" s="493" t="n">
        <v>0</v>
      </c>
      <c r="BD4012" s="493" t="n">
        <v>0</v>
      </c>
      <c r="BE4012" s="493" t="n">
        <v>0</v>
      </c>
      <c r="BF4012" s="493" t="n">
        <v>0</v>
      </c>
      <c r="BG4012" s="493" t="n">
        <v>0</v>
      </c>
      <c r="BH4012" s="493" t="n">
        <v>0</v>
      </c>
      <c r="BI4012" s="493" t="n">
        <v>0</v>
      </c>
      <c r="BJ4012" s="493" t="n">
        <v>0</v>
      </c>
      <c r="BK4012" s="493" t="n">
        <v>0</v>
      </c>
      <c r="BL4012" s="493" t="n">
        <v>0</v>
      </c>
      <c r="BM4012" s="493" t="n">
        <v>0</v>
      </c>
      <c r="BN4012" s="493" t="n">
        <v>0</v>
      </c>
      <c r="BO4012" s="493" t="n">
        <v>0</v>
      </c>
      <c r="BP4012" s="493" t="n">
        <v>0</v>
      </c>
      <c r="BQ4012" s="493" t="n">
        <v>0</v>
      </c>
      <c r="BR4012" s="493" t="n">
        <v>0</v>
      </c>
      <c r="BS4012" s="493" t="n">
        <v>0</v>
      </c>
      <c r="BT4012" s="493" t="n">
        <v>0</v>
      </c>
      <c r="BU4012" s="493" t="n">
        <v>0</v>
      </c>
      <c r="BV4012" s="493" t="n">
        <v>0</v>
      </c>
      <c r="BW4012" s="493" t="n">
        <v>0</v>
      </c>
    </row>
    <row r="4013">
      <c r="A4013" t="inlineStr">
        <is>
          <t>[C9D3] Angiotensin-II 길항제 칼슘길항제 복합제</t>
        </is>
      </c>
      <c r="B4013" t="inlineStr">
        <is>
          <t>제일약품</t>
        </is>
      </c>
      <c r="C4013" t="inlineStr">
        <is>
          <t>텔미듀오</t>
        </is>
      </c>
      <c r="D4013" t="inlineStr">
        <is>
          <t>제일약품</t>
        </is>
      </c>
      <c r="E4013" t="inlineStr">
        <is>
          <t>amlodipine besylate,  telmisartan</t>
        </is>
      </c>
      <c r="F4013" t="inlineStr">
        <is>
          <t>기타(치과의원, 치과병원 등)</t>
        </is>
      </c>
      <c r="G4013" t="inlineStr">
        <is>
          <t>Generic</t>
        </is>
      </c>
      <c r="H4013" s="493" t="n">
        <v>47.88</v>
      </c>
      <c r="I4013" s="493" t="n">
        <v>97.2</v>
      </c>
      <c r="J4013" s="493" t="n">
        <v>970.2</v>
      </c>
      <c r="K4013" s="493" t="n">
        <v>0</v>
      </c>
      <c r="L4013" s="493" t="n">
        <v>0</v>
      </c>
      <c r="M4013" s="493" t="n">
        <v>988.2</v>
      </c>
      <c r="N4013" s="493" t="n">
        <v>485.44</v>
      </c>
      <c r="O4013" s="493" t="n">
        <v>428.4</v>
      </c>
      <c r="P4013" s="493" t="n">
        <v>409.5</v>
      </c>
      <c r="Q4013" s="493" t="n">
        <v>696.4400000000001</v>
      </c>
      <c r="R4013" s="493" t="n">
        <v>0</v>
      </c>
      <c r="S4013" s="493" t="n">
        <v>0</v>
      </c>
      <c r="T4013" s="493" t="n">
        <v>0</v>
      </c>
      <c r="U4013" s="493" t="n">
        <v>0</v>
      </c>
      <c r="V4013" s="493" t="n">
        <v>0</v>
      </c>
      <c r="W4013" s="493" t="n">
        <v>0</v>
      </c>
      <c r="X4013" s="493" t="n">
        <v>0</v>
      </c>
      <c r="Y4013" s="493" t="n">
        <v>0</v>
      </c>
      <c r="Z4013" s="493" t="n">
        <v>0</v>
      </c>
      <c r="AA4013" s="493" t="n">
        <v>0</v>
      </c>
      <c r="AB4013" s="493" t="n">
        <v>0</v>
      </c>
      <c r="AC4013" s="493" t="n">
        <v>0</v>
      </c>
      <c r="AD4013" s="493" t="n">
        <v>0</v>
      </c>
      <c r="AE4013" s="493" t="n">
        <v>0</v>
      </c>
      <c r="AF4013" s="493" t="n">
        <v>0</v>
      </c>
      <c r="AG4013" s="493" t="n">
        <v>0</v>
      </c>
      <c r="AH4013" s="493" t="n">
        <v>0</v>
      </c>
      <c r="AI4013" s="493" t="n">
        <v>0</v>
      </c>
      <c r="AJ4013" s="493" t="n">
        <v>0</v>
      </c>
      <c r="AK4013" s="493" t="n">
        <v>0</v>
      </c>
      <c r="AL4013" s="493" t="n">
        <v>0</v>
      </c>
      <c r="AM4013" s="493" t="n">
        <v>0</v>
      </c>
      <c r="AN4013" s="493" t="n">
        <v>0</v>
      </c>
      <c r="AO4013" s="493" t="n">
        <v>0</v>
      </c>
      <c r="AP4013" s="493" t="n">
        <v>0</v>
      </c>
      <c r="AQ4013" s="493" t="n">
        <v>0</v>
      </c>
      <c r="AR4013" s="493" t="n">
        <v>0</v>
      </c>
      <c r="AS4013" s="493" t="n">
        <v>0</v>
      </c>
      <c r="AT4013" s="493" t="n">
        <v>0</v>
      </c>
      <c r="AU4013" s="493" t="n">
        <v>0</v>
      </c>
      <c r="AV4013" s="493" t="n">
        <v>0</v>
      </c>
      <c r="AW4013" s="493" t="n">
        <v>0</v>
      </c>
      <c r="AX4013" s="493" t="n">
        <v>0</v>
      </c>
      <c r="AY4013" s="493" t="n">
        <v>0</v>
      </c>
      <c r="AZ4013" s="493" t="n">
        <v>0</v>
      </c>
      <c r="BA4013" s="493" t="n">
        <v>0</v>
      </c>
      <c r="BB4013" s="493" t="n">
        <v>0</v>
      </c>
      <c r="BC4013" s="493" t="n">
        <v>0</v>
      </c>
      <c r="BD4013" s="493" t="n">
        <v>0</v>
      </c>
      <c r="BE4013" s="493" t="n">
        <v>0</v>
      </c>
      <c r="BF4013" s="493" t="n">
        <v>0</v>
      </c>
      <c r="BG4013" s="493" t="n">
        <v>0</v>
      </c>
      <c r="BH4013" s="493" t="n">
        <v>0</v>
      </c>
      <c r="BI4013" s="493" t="n">
        <v>0</v>
      </c>
      <c r="BJ4013" s="493" t="n">
        <v>0</v>
      </c>
      <c r="BK4013" s="493" t="n">
        <v>0</v>
      </c>
      <c r="BL4013" s="493" t="n">
        <v>0</v>
      </c>
      <c r="BM4013" s="493" t="n">
        <v>0</v>
      </c>
      <c r="BN4013" s="493" t="n">
        <v>0</v>
      </c>
      <c r="BO4013" s="493" t="n">
        <v>0</v>
      </c>
      <c r="BP4013" s="493" t="n">
        <v>0</v>
      </c>
      <c r="BQ4013" s="493" t="n">
        <v>0</v>
      </c>
      <c r="BR4013" s="493" t="n">
        <v>0</v>
      </c>
      <c r="BS4013" s="493" t="n">
        <v>0</v>
      </c>
      <c r="BT4013" s="493" t="n">
        <v>0</v>
      </c>
      <c r="BU4013" s="493" t="n">
        <v>0</v>
      </c>
      <c r="BV4013" s="493" t="n">
        <v>0</v>
      </c>
      <c r="BW4013" s="493" t="n">
        <v>0</v>
      </c>
    </row>
    <row r="4014">
      <c r="A4014" t="inlineStr">
        <is>
          <t>[C9D3] Angiotensin-II 길항제 칼슘길항제 복합제</t>
        </is>
      </c>
      <c r="B4014" t="inlineStr">
        <is>
          <t>제일약품</t>
        </is>
      </c>
      <c r="C4014" t="inlineStr">
        <is>
          <t>텔미칸 에이 플러스</t>
        </is>
      </c>
      <c r="D4014" t="inlineStr">
        <is>
          <t>제일약품</t>
        </is>
      </c>
      <c r="E4014" t="inlineStr">
        <is>
          <t>amlodipine besylate,  chlorthalidone,  telmisartan</t>
        </is>
      </c>
      <c r="F4014" t="inlineStr">
        <is>
          <t>의원</t>
        </is>
      </c>
      <c r="G4014" t="inlineStr">
        <is>
          <t>Generic</t>
        </is>
      </c>
      <c r="H4014" s="493" t="n">
        <v>0</v>
      </c>
      <c r="I4014" s="493" t="n">
        <v>0</v>
      </c>
      <c r="J4014" s="493" t="n">
        <v>0</v>
      </c>
      <c r="K4014" s="493" t="n">
        <v>0</v>
      </c>
      <c r="L4014" s="493" t="n">
        <v>0</v>
      </c>
      <c r="M4014" s="493" t="n">
        <v>0</v>
      </c>
      <c r="N4014" s="493" t="n">
        <v>0</v>
      </c>
      <c r="O4014" s="493" t="n">
        <v>0</v>
      </c>
      <c r="P4014" s="493" t="n">
        <v>0</v>
      </c>
      <c r="Q4014" s="493" t="n">
        <v>0</v>
      </c>
      <c r="R4014" s="493" t="n">
        <v>0</v>
      </c>
      <c r="S4014" s="493" t="n">
        <v>0</v>
      </c>
      <c r="T4014" s="493" t="n">
        <v>0</v>
      </c>
      <c r="U4014" s="493" t="n">
        <v>0</v>
      </c>
      <c r="V4014" s="493" t="n">
        <v>0</v>
      </c>
      <c r="W4014" s="493" t="n">
        <v>0</v>
      </c>
      <c r="X4014" s="493" t="n">
        <v>0</v>
      </c>
      <c r="Y4014" s="493" t="n">
        <v>0</v>
      </c>
      <c r="Z4014" s="493" t="n">
        <v>0</v>
      </c>
      <c r="AA4014" s="493" t="n">
        <v>0</v>
      </c>
      <c r="AB4014" s="493" t="n">
        <v>0</v>
      </c>
      <c r="AC4014" s="493" t="n">
        <v>0</v>
      </c>
      <c r="AD4014" s="493" t="n">
        <v>0</v>
      </c>
      <c r="AE4014" s="493" t="n">
        <v>0</v>
      </c>
      <c r="AF4014" s="493" t="n">
        <v>0</v>
      </c>
      <c r="AG4014" s="493" t="n">
        <v>0</v>
      </c>
      <c r="AH4014" s="493" t="n">
        <v>0</v>
      </c>
      <c r="AI4014" s="493" t="n">
        <v>0</v>
      </c>
      <c r="AJ4014" s="493" t="n">
        <v>0</v>
      </c>
      <c r="AK4014" s="493" t="n">
        <v>0</v>
      </c>
      <c r="AL4014" s="493" t="n">
        <v>0</v>
      </c>
      <c r="AM4014" s="493" t="n">
        <v>0</v>
      </c>
      <c r="AN4014" s="493" t="n">
        <v>0</v>
      </c>
      <c r="AO4014" s="493" t="n">
        <v>0</v>
      </c>
      <c r="AP4014" s="493" t="n">
        <v>0</v>
      </c>
      <c r="AQ4014" s="493" t="n">
        <v>0</v>
      </c>
      <c r="AR4014" s="493" t="n">
        <v>0</v>
      </c>
      <c r="AS4014" s="493" t="n">
        <v>0</v>
      </c>
      <c r="AT4014" s="493" t="n">
        <v>0</v>
      </c>
      <c r="AU4014" s="493" t="n">
        <v>0</v>
      </c>
      <c r="AV4014" s="493" t="n">
        <v>0</v>
      </c>
      <c r="AW4014" s="493" t="n">
        <v>0</v>
      </c>
      <c r="AX4014" s="493" t="n">
        <v>0</v>
      </c>
      <c r="AY4014" s="493" t="n">
        <v>0</v>
      </c>
      <c r="AZ4014" s="493" t="n">
        <v>0</v>
      </c>
      <c r="BA4014" s="493" t="n">
        <v>0</v>
      </c>
      <c r="BB4014" s="493" t="n">
        <v>0</v>
      </c>
      <c r="BC4014" s="493" t="n">
        <v>0</v>
      </c>
      <c r="BD4014" s="493" t="n">
        <v>0</v>
      </c>
      <c r="BE4014" s="493" t="n">
        <v>0</v>
      </c>
      <c r="BF4014" s="493" t="n">
        <v>0</v>
      </c>
      <c r="BG4014" s="493" t="n">
        <v>0</v>
      </c>
      <c r="BH4014" s="493" t="n">
        <v>0</v>
      </c>
      <c r="BI4014" s="493" t="n">
        <v>0</v>
      </c>
      <c r="BJ4014" s="493" t="n">
        <v>0</v>
      </c>
      <c r="BK4014" s="493" t="n">
        <v>0</v>
      </c>
      <c r="BL4014" s="493" t="n">
        <v>0</v>
      </c>
      <c r="BM4014" s="493" t="n">
        <v>0</v>
      </c>
      <c r="BN4014" s="493" t="n">
        <v>0</v>
      </c>
      <c r="BO4014" s="493" t="n">
        <v>0</v>
      </c>
      <c r="BP4014" s="493" t="n">
        <v>0</v>
      </c>
      <c r="BQ4014" s="493" t="n">
        <v>0</v>
      </c>
      <c r="BR4014" s="493" t="n">
        <v>1393.84</v>
      </c>
      <c r="BS4014" s="493" t="n">
        <v>3639.6</v>
      </c>
      <c r="BT4014" s="493" t="n">
        <v>2962.34</v>
      </c>
      <c r="BU4014" s="493" t="n">
        <v>6351.6</v>
      </c>
      <c r="BV4014" s="493" t="n">
        <v>9088.74</v>
      </c>
      <c r="BW4014" s="493" t="n">
        <v>8554.76</v>
      </c>
    </row>
    <row r="4015">
      <c r="A4015" t="inlineStr">
        <is>
          <t>[C9D3] Angiotensin-II 길항제 칼슘길항제 복합제</t>
        </is>
      </c>
      <c r="B4015" t="inlineStr">
        <is>
          <t>제일약품</t>
        </is>
      </c>
      <c r="C4015" t="inlineStr">
        <is>
          <t>텔미칸 에이 플러스</t>
        </is>
      </c>
      <c r="D4015" t="inlineStr">
        <is>
          <t>제일약품</t>
        </is>
      </c>
      <c r="E4015" t="inlineStr">
        <is>
          <t>amlodipine besylate,  chlorthalidone,  telmisartan</t>
        </is>
      </c>
      <c r="F4015" t="inlineStr">
        <is>
          <t>보건소</t>
        </is>
      </c>
      <c r="G4015" t="inlineStr">
        <is>
          <t>Generic</t>
        </is>
      </c>
      <c r="H4015" s="493" t="n">
        <v>0</v>
      </c>
      <c r="I4015" s="493" t="n">
        <v>0</v>
      </c>
      <c r="J4015" s="493" t="n">
        <v>0</v>
      </c>
      <c r="K4015" s="493" t="n">
        <v>0</v>
      </c>
      <c r="L4015" s="493" t="n">
        <v>0</v>
      </c>
      <c r="M4015" s="493" t="n">
        <v>0</v>
      </c>
      <c r="N4015" s="493" t="n">
        <v>0</v>
      </c>
      <c r="O4015" s="493" t="n">
        <v>0</v>
      </c>
      <c r="P4015" s="493" t="n">
        <v>0</v>
      </c>
      <c r="Q4015" s="493" t="n">
        <v>0</v>
      </c>
      <c r="R4015" s="493" t="n">
        <v>0</v>
      </c>
      <c r="S4015" s="493" t="n">
        <v>0</v>
      </c>
      <c r="T4015" s="493" t="n">
        <v>0</v>
      </c>
      <c r="U4015" s="493" t="n">
        <v>0</v>
      </c>
      <c r="V4015" s="493" t="n">
        <v>0</v>
      </c>
      <c r="W4015" s="493" t="n">
        <v>0</v>
      </c>
      <c r="X4015" s="493" t="n">
        <v>0</v>
      </c>
      <c r="Y4015" s="493" t="n">
        <v>0</v>
      </c>
      <c r="Z4015" s="493" t="n">
        <v>0</v>
      </c>
      <c r="AA4015" s="493" t="n">
        <v>0</v>
      </c>
      <c r="AB4015" s="493" t="n">
        <v>0</v>
      </c>
      <c r="AC4015" s="493" t="n">
        <v>0</v>
      </c>
      <c r="AD4015" s="493" t="n">
        <v>0</v>
      </c>
      <c r="AE4015" s="493" t="n">
        <v>0</v>
      </c>
      <c r="AF4015" s="493" t="n">
        <v>0</v>
      </c>
      <c r="AG4015" s="493" t="n">
        <v>0</v>
      </c>
      <c r="AH4015" s="493" t="n">
        <v>0</v>
      </c>
      <c r="AI4015" s="493" t="n">
        <v>0</v>
      </c>
      <c r="AJ4015" s="493" t="n">
        <v>0</v>
      </c>
      <c r="AK4015" s="493" t="n">
        <v>0</v>
      </c>
      <c r="AL4015" s="493" t="n">
        <v>0</v>
      </c>
      <c r="AM4015" s="493" t="n">
        <v>0</v>
      </c>
      <c r="AN4015" s="493" t="n">
        <v>0</v>
      </c>
      <c r="AO4015" s="493" t="n">
        <v>0</v>
      </c>
      <c r="AP4015" s="493" t="n">
        <v>0</v>
      </c>
      <c r="AQ4015" s="493" t="n">
        <v>0</v>
      </c>
      <c r="AR4015" s="493" t="n">
        <v>0</v>
      </c>
      <c r="AS4015" s="493" t="n">
        <v>0</v>
      </c>
      <c r="AT4015" s="493" t="n">
        <v>0</v>
      </c>
      <c r="AU4015" s="493" t="n">
        <v>0</v>
      </c>
      <c r="AV4015" s="493" t="n">
        <v>0</v>
      </c>
      <c r="AW4015" s="493" t="n">
        <v>0</v>
      </c>
      <c r="AX4015" s="493" t="n">
        <v>0</v>
      </c>
      <c r="AY4015" s="493" t="n">
        <v>0</v>
      </c>
      <c r="AZ4015" s="493" t="n">
        <v>0</v>
      </c>
      <c r="BA4015" s="493" t="n">
        <v>0</v>
      </c>
      <c r="BB4015" s="493" t="n">
        <v>0</v>
      </c>
      <c r="BC4015" s="493" t="n">
        <v>0</v>
      </c>
      <c r="BD4015" s="493" t="n">
        <v>0</v>
      </c>
      <c r="BE4015" s="493" t="n">
        <v>0</v>
      </c>
      <c r="BF4015" s="493" t="n">
        <v>0</v>
      </c>
      <c r="BG4015" s="493" t="n">
        <v>0</v>
      </c>
      <c r="BH4015" s="493" t="n">
        <v>0</v>
      </c>
      <c r="BI4015" s="493" t="n">
        <v>0</v>
      </c>
      <c r="BJ4015" s="493" t="n">
        <v>0</v>
      </c>
      <c r="BK4015" s="493" t="n">
        <v>0</v>
      </c>
      <c r="BL4015" s="493" t="n">
        <v>0</v>
      </c>
      <c r="BM4015" s="493" t="n">
        <v>0</v>
      </c>
      <c r="BN4015" s="493" t="n">
        <v>0</v>
      </c>
      <c r="BO4015" s="493" t="n">
        <v>0</v>
      </c>
      <c r="BP4015" s="493" t="n">
        <v>0</v>
      </c>
      <c r="BQ4015" s="493" t="n">
        <v>0</v>
      </c>
      <c r="BR4015" s="493" t="n">
        <v>0</v>
      </c>
      <c r="BS4015" s="493" t="n">
        <v>0</v>
      </c>
      <c r="BT4015" s="493" t="n">
        <v>0</v>
      </c>
      <c r="BU4015" s="493" t="n">
        <v>486</v>
      </c>
      <c r="BV4015" s="493" t="n">
        <v>387.9</v>
      </c>
      <c r="BW4015" s="493" t="n">
        <v>0</v>
      </c>
    </row>
    <row r="4016">
      <c r="A4016" t="inlineStr">
        <is>
          <t>[C9D3] Angiotensin-II 길항제 칼슘길항제 복합제</t>
        </is>
      </c>
      <c r="B4016" t="inlineStr">
        <is>
          <t>제일헬스사이언스</t>
        </is>
      </c>
      <c r="C4016" t="inlineStr">
        <is>
          <t>텔미칸 에이</t>
        </is>
      </c>
      <c r="D4016" t="inlineStr">
        <is>
          <t>제일헬스사이언스</t>
        </is>
      </c>
      <c r="E4016" t="inlineStr">
        <is>
          <t>amlodipine besylate,  telmisartan</t>
        </is>
      </c>
      <c r="F4016" t="inlineStr">
        <is>
          <t>상급종합병원</t>
        </is>
      </c>
      <c r="G4016" t="inlineStr">
        <is>
          <t>Generic</t>
        </is>
      </c>
      <c r="H4016" s="493" t="n">
        <v>0</v>
      </c>
      <c r="I4016" s="493" t="n">
        <v>0</v>
      </c>
      <c r="J4016" s="493" t="n">
        <v>0</v>
      </c>
      <c r="K4016" s="493" t="n">
        <v>0</v>
      </c>
      <c r="L4016" s="493" t="n">
        <v>0</v>
      </c>
      <c r="M4016" s="493" t="n">
        <v>0</v>
      </c>
      <c r="N4016" s="493" t="n">
        <v>0</v>
      </c>
      <c r="O4016" s="493" t="n">
        <v>0</v>
      </c>
      <c r="P4016" s="493" t="n">
        <v>0</v>
      </c>
      <c r="Q4016" s="493" t="n">
        <v>0</v>
      </c>
      <c r="R4016" s="493" t="n">
        <v>0</v>
      </c>
      <c r="S4016" s="493" t="n">
        <v>0</v>
      </c>
      <c r="T4016" s="493" t="n">
        <v>0</v>
      </c>
      <c r="U4016" s="493" t="n">
        <v>0</v>
      </c>
      <c r="V4016" s="493" t="n">
        <v>0</v>
      </c>
      <c r="W4016" s="493" t="n">
        <v>0</v>
      </c>
      <c r="X4016" s="493" t="n">
        <v>0</v>
      </c>
      <c r="Y4016" s="493" t="n">
        <v>0</v>
      </c>
      <c r="Z4016" s="493" t="n">
        <v>0</v>
      </c>
      <c r="AA4016" s="493" t="n">
        <v>0</v>
      </c>
      <c r="AB4016" s="493" t="n">
        <v>0</v>
      </c>
      <c r="AC4016" s="493" t="n">
        <v>0</v>
      </c>
      <c r="AD4016" s="493" t="n">
        <v>0</v>
      </c>
      <c r="AE4016" s="493" t="n">
        <v>0</v>
      </c>
      <c r="AF4016" s="493" t="n">
        <v>0</v>
      </c>
      <c r="AG4016" s="493" t="n">
        <v>2224.04</v>
      </c>
      <c r="AH4016" s="493" t="n">
        <v>1239</v>
      </c>
      <c r="AI4016" s="493" t="n">
        <v>3253.12</v>
      </c>
      <c r="AJ4016" s="493" t="n">
        <v>4593.38</v>
      </c>
      <c r="AK4016" s="493" t="n">
        <v>2701.7</v>
      </c>
      <c r="AL4016" s="493" t="n">
        <v>8410.4</v>
      </c>
      <c r="AM4016" s="493" t="n">
        <v>1603.4</v>
      </c>
      <c r="AN4016" s="493" t="n">
        <v>7443.1</v>
      </c>
      <c r="AO4016" s="493" t="n">
        <v>9893.299999999999</v>
      </c>
      <c r="AP4016" s="493" t="n">
        <v>2335.3</v>
      </c>
      <c r="AQ4016" s="493" t="n">
        <v>9828.35</v>
      </c>
      <c r="AR4016" s="493" t="n">
        <v>6264.1</v>
      </c>
      <c r="AS4016" s="493" t="n">
        <v>0</v>
      </c>
      <c r="AT4016" s="493" t="n">
        <v>2901.47</v>
      </c>
      <c r="AU4016" s="493" t="n">
        <v>10265.54</v>
      </c>
      <c r="AV4016" s="493" t="n">
        <v>9286.73</v>
      </c>
      <c r="AW4016" s="493" t="n">
        <v>3292.34</v>
      </c>
      <c r="AX4016" s="493" t="n">
        <v>631.8200000000001</v>
      </c>
      <c r="AY4016" s="493" t="n">
        <v>4224.09</v>
      </c>
      <c r="AZ4016" s="493" t="n">
        <v>8357.700000000001</v>
      </c>
      <c r="BA4016" s="493" t="n">
        <v>8644.549999999999</v>
      </c>
      <c r="BB4016" s="493" t="n">
        <v>2148.75</v>
      </c>
      <c r="BC4016" s="493" t="n">
        <v>10153.18</v>
      </c>
      <c r="BD4016" s="493" t="n">
        <v>1998.75</v>
      </c>
      <c r="BE4016" s="493" t="n">
        <v>796.5</v>
      </c>
      <c r="BF4016" s="493" t="n">
        <v>5002.5</v>
      </c>
      <c r="BG4016" s="493" t="n">
        <v>7741.91</v>
      </c>
      <c r="BH4016" s="493" t="n">
        <v>3256.01</v>
      </c>
      <c r="BI4016" s="493" t="n">
        <v>9587</v>
      </c>
      <c r="BJ4016" s="493" t="n">
        <v>991.0599999999999</v>
      </c>
      <c r="BK4016" s="493" t="n">
        <v>3373.5</v>
      </c>
      <c r="BL4016" s="493" t="n">
        <v>1914.4</v>
      </c>
      <c r="BM4016" s="493" t="n">
        <v>857.0700000000001</v>
      </c>
      <c r="BN4016" s="493" t="n">
        <v>3881.06</v>
      </c>
      <c r="BO4016" s="493" t="n">
        <v>5659.5</v>
      </c>
      <c r="BP4016" s="493" t="n">
        <v>8172.54</v>
      </c>
      <c r="BQ4016" s="493" t="n">
        <v>3259.8</v>
      </c>
      <c r="BR4016" s="493" t="n">
        <v>2977</v>
      </c>
      <c r="BS4016" s="493" t="n">
        <v>0</v>
      </c>
      <c r="BT4016" s="493" t="n">
        <v>2636.48</v>
      </c>
      <c r="BU4016" s="493" t="n">
        <v>5987.4</v>
      </c>
      <c r="BV4016" s="493" t="n">
        <v>3643.18</v>
      </c>
      <c r="BW4016" s="493" t="n">
        <v>2790.88</v>
      </c>
    </row>
    <row r="4017">
      <c r="A4017" t="inlineStr">
        <is>
          <t>[C9D3] Angiotensin-II 길항제 칼슘길항제 복합제</t>
        </is>
      </c>
      <c r="B4017" t="inlineStr">
        <is>
          <t>제일헬스사이언스</t>
        </is>
      </c>
      <c r="C4017" t="inlineStr">
        <is>
          <t>텔미칸 에이</t>
        </is>
      </c>
      <c r="D4017" t="inlineStr">
        <is>
          <t>제일헬스사이언스</t>
        </is>
      </c>
      <c r="E4017" t="inlineStr">
        <is>
          <t>amlodipine besylate,  telmisartan</t>
        </is>
      </c>
      <c r="F4017" t="inlineStr">
        <is>
          <t>종합병원</t>
        </is>
      </c>
      <c r="G4017" t="inlineStr">
        <is>
          <t>Generic</t>
        </is>
      </c>
      <c r="H4017" s="493" t="n">
        <v>0</v>
      </c>
      <c r="I4017" s="493" t="n">
        <v>0</v>
      </c>
      <c r="J4017" s="493" t="n">
        <v>0</v>
      </c>
      <c r="K4017" s="493" t="n">
        <v>0</v>
      </c>
      <c r="L4017" s="493" t="n">
        <v>0</v>
      </c>
      <c r="M4017" s="493" t="n">
        <v>0</v>
      </c>
      <c r="N4017" s="493" t="n">
        <v>0</v>
      </c>
      <c r="O4017" s="493" t="n">
        <v>0</v>
      </c>
      <c r="P4017" s="493" t="n">
        <v>0</v>
      </c>
      <c r="Q4017" s="493" t="n">
        <v>0</v>
      </c>
      <c r="R4017" s="493" t="n">
        <v>0</v>
      </c>
      <c r="S4017" s="493" t="n">
        <v>0</v>
      </c>
      <c r="T4017" s="493" t="n">
        <v>0</v>
      </c>
      <c r="U4017" s="493" t="n">
        <v>0</v>
      </c>
      <c r="V4017" s="493" t="n">
        <v>0</v>
      </c>
      <c r="W4017" s="493" t="n">
        <v>0</v>
      </c>
      <c r="X4017" s="493" t="n">
        <v>0</v>
      </c>
      <c r="Y4017" s="493" t="n">
        <v>0</v>
      </c>
      <c r="Z4017" s="493" t="n">
        <v>132.8</v>
      </c>
      <c r="AA4017" s="493" t="n">
        <v>382.2</v>
      </c>
      <c r="AB4017" s="493" t="n">
        <v>397.25</v>
      </c>
      <c r="AC4017" s="493" t="n">
        <v>1470.3</v>
      </c>
      <c r="AD4017" s="493" t="n">
        <v>3311.47</v>
      </c>
      <c r="AE4017" s="493" t="n">
        <v>2742.68</v>
      </c>
      <c r="AF4017" s="493" t="n">
        <v>3273.3</v>
      </c>
      <c r="AG4017" s="493" t="n">
        <v>8879.93</v>
      </c>
      <c r="AH4017" s="493" t="n">
        <v>29167.28</v>
      </c>
      <c r="AI4017" s="493" t="n">
        <v>38924.52</v>
      </c>
      <c r="AJ4017" s="493" t="n">
        <v>34320.6</v>
      </c>
      <c r="AK4017" s="493" t="n">
        <v>44751.73</v>
      </c>
      <c r="AL4017" s="493" t="n">
        <v>38803.08</v>
      </c>
      <c r="AM4017" s="493" t="n">
        <v>33648.09</v>
      </c>
      <c r="AN4017" s="493" t="n">
        <v>37479.78</v>
      </c>
      <c r="AO4017" s="493" t="n">
        <v>36348.11</v>
      </c>
      <c r="AP4017" s="493" t="n">
        <v>25596.84</v>
      </c>
      <c r="AQ4017" s="493" t="n">
        <v>35825.1</v>
      </c>
      <c r="AR4017" s="493" t="n">
        <v>34230.15</v>
      </c>
      <c r="AS4017" s="493" t="n">
        <v>32513.47</v>
      </c>
      <c r="AT4017" s="493" t="n">
        <v>37687.81</v>
      </c>
      <c r="AU4017" s="493" t="n">
        <v>32689.99</v>
      </c>
      <c r="AV4017" s="493" t="n">
        <v>33660.62</v>
      </c>
      <c r="AW4017" s="493" t="n">
        <v>27484.01</v>
      </c>
      <c r="AX4017" s="493" t="n">
        <v>44330.98</v>
      </c>
      <c r="AY4017" s="493" t="n">
        <v>35901.69</v>
      </c>
      <c r="AZ4017" s="493" t="n">
        <v>34914.19</v>
      </c>
      <c r="BA4017" s="493" t="n">
        <v>38403.96</v>
      </c>
      <c r="BB4017" s="493" t="n">
        <v>28280.48</v>
      </c>
      <c r="BC4017" s="493" t="n">
        <v>33334.82</v>
      </c>
      <c r="BD4017" s="493" t="n">
        <v>33397.66</v>
      </c>
      <c r="BE4017" s="493" t="n">
        <v>24958</v>
      </c>
      <c r="BF4017" s="493" t="n">
        <v>33889.98</v>
      </c>
      <c r="BG4017" s="493" t="n">
        <v>24621.63</v>
      </c>
      <c r="BH4017" s="493" t="n">
        <v>33283.27</v>
      </c>
      <c r="BI4017" s="493" t="n">
        <v>38812.68</v>
      </c>
      <c r="BJ4017" s="493" t="n">
        <v>32914.77</v>
      </c>
      <c r="BK4017" s="493" t="n">
        <v>31474.43</v>
      </c>
      <c r="BL4017" s="493" t="n">
        <v>38321.69</v>
      </c>
      <c r="BM4017" s="493" t="n">
        <v>30854.51</v>
      </c>
      <c r="BN4017" s="493" t="n">
        <v>24773.96</v>
      </c>
      <c r="BO4017" s="493" t="n">
        <v>41836.08</v>
      </c>
      <c r="BP4017" s="493" t="n">
        <v>29632.3</v>
      </c>
      <c r="BQ4017" s="493" t="n">
        <v>28759.36</v>
      </c>
      <c r="BR4017" s="493" t="n">
        <v>32703.1</v>
      </c>
      <c r="BS4017" s="493" t="n">
        <v>44398.26</v>
      </c>
      <c r="BT4017" s="493" t="n">
        <v>29329.82</v>
      </c>
      <c r="BU4017" s="493" t="n">
        <v>29061.22</v>
      </c>
      <c r="BV4017" s="493" t="n">
        <v>44347.12</v>
      </c>
      <c r="BW4017" s="493" t="n">
        <v>36148.57</v>
      </c>
    </row>
    <row r="4018">
      <c r="A4018" t="inlineStr">
        <is>
          <t>[C9D3] Angiotensin-II 길항제 칼슘길항제 복합제</t>
        </is>
      </c>
      <c r="B4018" t="inlineStr">
        <is>
          <t>제일헬스사이언스</t>
        </is>
      </c>
      <c r="C4018" t="inlineStr">
        <is>
          <t>텔미칸 에이</t>
        </is>
      </c>
      <c r="D4018" t="inlineStr">
        <is>
          <t>제일헬스사이언스</t>
        </is>
      </c>
      <c r="E4018" t="inlineStr">
        <is>
          <t>amlodipine besylate,  telmisartan</t>
        </is>
      </c>
      <c r="F4018" t="inlineStr">
        <is>
          <t>병원</t>
        </is>
      </c>
      <c r="G4018" t="inlineStr">
        <is>
          <t>Generic</t>
        </is>
      </c>
      <c r="H4018" s="493" t="n">
        <v>0</v>
      </c>
      <c r="I4018" s="493" t="n">
        <v>0</v>
      </c>
      <c r="J4018" s="493" t="n">
        <v>0</v>
      </c>
      <c r="K4018" s="493" t="n">
        <v>0</v>
      </c>
      <c r="L4018" s="493" t="n">
        <v>0</v>
      </c>
      <c r="M4018" s="493" t="n">
        <v>0</v>
      </c>
      <c r="N4018" s="493" t="n">
        <v>0</v>
      </c>
      <c r="O4018" s="493" t="n">
        <v>0</v>
      </c>
      <c r="P4018" s="493" t="n">
        <v>0</v>
      </c>
      <c r="Q4018" s="493" t="n">
        <v>0</v>
      </c>
      <c r="R4018" s="493" t="n">
        <v>0</v>
      </c>
      <c r="S4018" s="493" t="n">
        <v>0</v>
      </c>
      <c r="T4018" s="493" t="n">
        <v>0</v>
      </c>
      <c r="U4018" s="493" t="n">
        <v>0</v>
      </c>
      <c r="V4018" s="493" t="n">
        <v>0</v>
      </c>
      <c r="W4018" s="493" t="n">
        <v>376.2</v>
      </c>
      <c r="X4018" s="493" t="n">
        <v>2829.26</v>
      </c>
      <c r="Y4018" s="493" t="n">
        <v>6822.63</v>
      </c>
      <c r="Z4018" s="493" t="n">
        <v>12484.62</v>
      </c>
      <c r="AA4018" s="493" t="n">
        <v>11894.21</v>
      </c>
      <c r="AB4018" s="493" t="n">
        <v>13002.48</v>
      </c>
      <c r="AC4018" s="493" t="n">
        <v>9876.52</v>
      </c>
      <c r="AD4018" s="493" t="n">
        <v>15928.71</v>
      </c>
      <c r="AE4018" s="493" t="n">
        <v>14729.54</v>
      </c>
      <c r="AF4018" s="493" t="n">
        <v>14690.17</v>
      </c>
      <c r="AG4018" s="493" t="n">
        <v>16633.72</v>
      </c>
      <c r="AH4018" s="493" t="n">
        <v>19401.28</v>
      </c>
      <c r="AI4018" s="493" t="n">
        <v>15795.24</v>
      </c>
      <c r="AJ4018" s="493" t="n">
        <v>15609.3</v>
      </c>
      <c r="AK4018" s="493" t="n">
        <v>14619.64</v>
      </c>
      <c r="AL4018" s="493" t="n">
        <v>27188.76</v>
      </c>
      <c r="AM4018" s="493" t="n">
        <v>27473.98</v>
      </c>
      <c r="AN4018" s="493" t="n">
        <v>17820.2</v>
      </c>
      <c r="AO4018" s="493" t="n">
        <v>17949.13</v>
      </c>
      <c r="AP4018" s="493" t="n">
        <v>19579.88</v>
      </c>
      <c r="AQ4018" s="493" t="n">
        <v>18054.76</v>
      </c>
      <c r="AR4018" s="493" t="n">
        <v>28007.5</v>
      </c>
      <c r="AS4018" s="493" t="n">
        <v>18927.88</v>
      </c>
      <c r="AT4018" s="493" t="n">
        <v>21477.45</v>
      </c>
      <c r="AU4018" s="493" t="n">
        <v>21207.59</v>
      </c>
      <c r="AV4018" s="493" t="n">
        <v>18994.42</v>
      </c>
      <c r="AW4018" s="493" t="n">
        <v>19303.73</v>
      </c>
      <c r="AX4018" s="493" t="n">
        <v>18818.49</v>
      </c>
      <c r="AY4018" s="493" t="n">
        <v>20008.12</v>
      </c>
      <c r="AZ4018" s="493" t="n">
        <v>18003.95</v>
      </c>
      <c r="BA4018" s="493" t="n">
        <v>18967.68</v>
      </c>
      <c r="BB4018" s="493" t="n">
        <v>18946.05</v>
      </c>
      <c r="BC4018" s="493" t="n">
        <v>14164.4</v>
      </c>
      <c r="BD4018" s="493" t="n">
        <v>20242.94</v>
      </c>
      <c r="BE4018" s="493" t="n">
        <v>19851.38</v>
      </c>
      <c r="BF4018" s="493" t="n">
        <v>15323.33</v>
      </c>
      <c r="BG4018" s="493" t="n">
        <v>17696.41</v>
      </c>
      <c r="BH4018" s="493" t="n">
        <v>18899.95</v>
      </c>
      <c r="BI4018" s="493" t="n">
        <v>11798.68</v>
      </c>
      <c r="BJ4018" s="493" t="n">
        <v>15119.73</v>
      </c>
      <c r="BK4018" s="493" t="n">
        <v>16375.89</v>
      </c>
      <c r="BL4018" s="493" t="n">
        <v>15822.46</v>
      </c>
      <c r="BM4018" s="493" t="n">
        <v>12067.8</v>
      </c>
      <c r="BN4018" s="493" t="n">
        <v>14032.56</v>
      </c>
      <c r="BO4018" s="493" t="n">
        <v>15666.13</v>
      </c>
      <c r="BP4018" s="493" t="n">
        <v>11138.91</v>
      </c>
      <c r="BQ4018" s="493" t="n">
        <v>14181.2</v>
      </c>
      <c r="BR4018" s="493" t="n">
        <v>20448.78</v>
      </c>
      <c r="BS4018" s="493" t="n">
        <v>11171.41</v>
      </c>
      <c r="BT4018" s="493" t="n">
        <v>13172.8</v>
      </c>
      <c r="BU4018" s="493" t="n">
        <v>15417.26</v>
      </c>
      <c r="BV4018" s="493" t="n">
        <v>13292.88</v>
      </c>
      <c r="BW4018" s="493" t="n">
        <v>11961.32</v>
      </c>
    </row>
    <row r="4019">
      <c r="A4019" t="inlineStr">
        <is>
          <t>[C9D3] Angiotensin-II 길항제 칼슘길항제 복합제</t>
        </is>
      </c>
      <c r="B4019" t="inlineStr">
        <is>
          <t>제일헬스사이언스</t>
        </is>
      </c>
      <c r="C4019" t="inlineStr">
        <is>
          <t>텔미칸 에이</t>
        </is>
      </c>
      <c r="D4019" t="inlineStr">
        <is>
          <t>제일헬스사이언스</t>
        </is>
      </c>
      <c r="E4019" t="inlineStr">
        <is>
          <t>amlodipine besylate,  telmisartan</t>
        </is>
      </c>
      <c r="F4019" t="inlineStr">
        <is>
          <t>의원</t>
        </is>
      </c>
      <c r="G4019" t="inlineStr">
        <is>
          <t>Generic</t>
        </is>
      </c>
      <c r="H4019" s="493" t="n">
        <v>0</v>
      </c>
      <c r="I4019" s="493" t="n">
        <v>0</v>
      </c>
      <c r="J4019" s="493" t="n">
        <v>0</v>
      </c>
      <c r="K4019" s="493" t="n">
        <v>0</v>
      </c>
      <c r="L4019" s="493" t="n">
        <v>0</v>
      </c>
      <c r="M4019" s="493" t="n">
        <v>0</v>
      </c>
      <c r="N4019" s="493" t="n">
        <v>0</v>
      </c>
      <c r="O4019" s="493" t="n">
        <v>0</v>
      </c>
      <c r="P4019" s="493" t="n">
        <v>0</v>
      </c>
      <c r="Q4019" s="493" t="n">
        <v>0</v>
      </c>
      <c r="R4019" s="493" t="n">
        <v>0</v>
      </c>
      <c r="S4019" s="493" t="n">
        <v>0</v>
      </c>
      <c r="T4019" s="493" t="n">
        <v>0</v>
      </c>
      <c r="U4019" s="493" t="n">
        <v>0</v>
      </c>
      <c r="V4019" s="493" t="n">
        <v>0</v>
      </c>
      <c r="W4019" s="493" t="n">
        <v>8337.950000000001</v>
      </c>
      <c r="X4019" s="493" t="n">
        <v>24307.91</v>
      </c>
      <c r="Y4019" s="493" t="n">
        <v>38857.27</v>
      </c>
      <c r="Z4019" s="493" t="n">
        <v>45581.97</v>
      </c>
      <c r="AA4019" s="493" t="n">
        <v>56266</v>
      </c>
      <c r="AB4019" s="493" t="n">
        <v>55616.89</v>
      </c>
      <c r="AC4019" s="493" t="n">
        <v>63503.76</v>
      </c>
      <c r="AD4019" s="493" t="n">
        <v>68920.02</v>
      </c>
      <c r="AE4019" s="493" t="n">
        <v>102054.64</v>
      </c>
      <c r="AF4019" s="493" t="n">
        <v>74831.86</v>
      </c>
      <c r="AG4019" s="493" t="n">
        <v>80468.78</v>
      </c>
      <c r="AH4019" s="493" t="n">
        <v>111307.48</v>
      </c>
      <c r="AI4019" s="493" t="n">
        <v>86811.86</v>
      </c>
      <c r="AJ4019" s="493" t="n">
        <v>107952.58</v>
      </c>
      <c r="AK4019" s="493" t="n">
        <v>102364.12</v>
      </c>
      <c r="AL4019" s="493" t="n">
        <v>103184.01</v>
      </c>
      <c r="AM4019" s="493" t="n">
        <v>104268.22</v>
      </c>
      <c r="AN4019" s="493" t="n">
        <v>94910.06</v>
      </c>
      <c r="AO4019" s="493" t="n">
        <v>99984.44</v>
      </c>
      <c r="AP4019" s="493" t="n">
        <v>103833.09</v>
      </c>
      <c r="AQ4019" s="493" t="n">
        <v>114275.43</v>
      </c>
      <c r="AR4019" s="493" t="n">
        <v>113900.51</v>
      </c>
      <c r="AS4019" s="493" t="n">
        <v>104784.89</v>
      </c>
      <c r="AT4019" s="493" t="n">
        <v>115837.29</v>
      </c>
      <c r="AU4019" s="493" t="n">
        <v>120295.2</v>
      </c>
      <c r="AV4019" s="493" t="n">
        <v>119060.09</v>
      </c>
      <c r="AW4019" s="493" t="n">
        <v>111579.29</v>
      </c>
      <c r="AX4019" s="493" t="n">
        <v>110537.04</v>
      </c>
      <c r="AY4019" s="493" t="n">
        <v>116251.82</v>
      </c>
      <c r="AZ4019" s="493" t="n">
        <v>101693.17</v>
      </c>
      <c r="BA4019" s="493" t="n">
        <v>110395.87</v>
      </c>
      <c r="BB4019" s="493" t="n">
        <v>108472.33</v>
      </c>
      <c r="BC4019" s="493" t="n">
        <v>122390.56</v>
      </c>
      <c r="BD4019" s="493" t="n">
        <v>107474.22</v>
      </c>
      <c r="BE4019" s="493" t="n">
        <v>129446.09</v>
      </c>
      <c r="BF4019" s="493" t="n">
        <v>122795.73</v>
      </c>
      <c r="BG4019" s="493" t="n">
        <v>118864.27</v>
      </c>
      <c r="BH4019" s="493" t="n">
        <v>114346.18</v>
      </c>
      <c r="BI4019" s="493" t="n">
        <v>125343.17</v>
      </c>
      <c r="BJ4019" s="493" t="n">
        <v>110373.92</v>
      </c>
      <c r="BK4019" s="493" t="n">
        <v>112669.13</v>
      </c>
      <c r="BL4019" s="493" t="n">
        <v>125731.41</v>
      </c>
      <c r="BM4019" s="493" t="n">
        <v>103137.74</v>
      </c>
      <c r="BN4019" s="493" t="n">
        <v>99921.63</v>
      </c>
      <c r="BO4019" s="493" t="n">
        <v>129231.97</v>
      </c>
      <c r="BP4019" s="493" t="n">
        <v>114946.38</v>
      </c>
      <c r="BQ4019" s="493" t="n">
        <v>107342.35</v>
      </c>
      <c r="BR4019" s="493" t="n">
        <v>122956.92</v>
      </c>
      <c r="BS4019" s="493" t="n">
        <v>116467.64</v>
      </c>
      <c r="BT4019" s="493" t="n">
        <v>112717.62</v>
      </c>
      <c r="BU4019" s="493" t="n">
        <v>113570.11</v>
      </c>
      <c r="BV4019" s="493" t="n">
        <v>126433.32</v>
      </c>
      <c r="BW4019" s="493" t="n">
        <v>122973.49</v>
      </c>
    </row>
    <row r="4020">
      <c r="A4020" t="inlineStr">
        <is>
          <t>[C9D3] Angiotensin-II 길항제 칼슘길항제 복합제</t>
        </is>
      </c>
      <c r="B4020" t="inlineStr">
        <is>
          <t>제일헬스사이언스</t>
        </is>
      </c>
      <c r="C4020" t="inlineStr">
        <is>
          <t>텔미칸 에이</t>
        </is>
      </c>
      <c r="D4020" t="inlineStr">
        <is>
          <t>제일헬스사이언스</t>
        </is>
      </c>
      <c r="E4020" t="inlineStr">
        <is>
          <t>amlodipine besylate,  telmisartan</t>
        </is>
      </c>
      <c r="F4020" t="inlineStr">
        <is>
          <t>보건소</t>
        </is>
      </c>
      <c r="G4020" t="inlineStr">
        <is>
          <t>Generic</t>
        </is>
      </c>
      <c r="H4020" s="493" t="n">
        <v>0</v>
      </c>
      <c r="I4020" s="493" t="n">
        <v>0</v>
      </c>
      <c r="J4020" s="493" t="n">
        <v>0</v>
      </c>
      <c r="K4020" s="493" t="n">
        <v>0</v>
      </c>
      <c r="L4020" s="493" t="n">
        <v>0</v>
      </c>
      <c r="M4020" s="493" t="n">
        <v>0</v>
      </c>
      <c r="N4020" s="493" t="n">
        <v>0</v>
      </c>
      <c r="O4020" s="493" t="n">
        <v>0</v>
      </c>
      <c r="P4020" s="493" t="n">
        <v>0</v>
      </c>
      <c r="Q4020" s="493" t="n">
        <v>0</v>
      </c>
      <c r="R4020" s="493" t="n">
        <v>0</v>
      </c>
      <c r="S4020" s="493" t="n">
        <v>0</v>
      </c>
      <c r="T4020" s="493" t="n">
        <v>0</v>
      </c>
      <c r="U4020" s="493" t="n">
        <v>0</v>
      </c>
      <c r="V4020" s="493" t="n">
        <v>0</v>
      </c>
      <c r="W4020" s="493" t="n">
        <v>128.4</v>
      </c>
      <c r="X4020" s="493" t="n">
        <v>2179.5</v>
      </c>
      <c r="Y4020" s="493" t="n">
        <v>0</v>
      </c>
      <c r="Z4020" s="493" t="n">
        <v>8620.200000000001</v>
      </c>
      <c r="AA4020" s="493" t="n">
        <v>1117.2</v>
      </c>
      <c r="AB4020" s="493" t="n">
        <v>662.1</v>
      </c>
      <c r="AC4020" s="493" t="n">
        <v>7808.7</v>
      </c>
      <c r="AD4020" s="493" t="n">
        <v>481.5</v>
      </c>
      <c r="AE4020" s="493" t="n">
        <v>5190.9</v>
      </c>
      <c r="AF4020" s="493" t="n">
        <v>18658.8</v>
      </c>
      <c r="AG4020" s="493" t="n">
        <v>19047</v>
      </c>
      <c r="AH4020" s="493" t="n">
        <v>1001.7</v>
      </c>
      <c r="AI4020" s="493" t="n">
        <v>6492.6</v>
      </c>
      <c r="AJ4020" s="493" t="n">
        <v>16521.9</v>
      </c>
      <c r="AK4020" s="493" t="n">
        <v>828.3</v>
      </c>
      <c r="AL4020" s="493" t="n">
        <v>3544.2</v>
      </c>
      <c r="AM4020" s="493" t="n">
        <v>1192.8</v>
      </c>
      <c r="AN4020" s="493" t="n">
        <v>4352.7</v>
      </c>
      <c r="AO4020" s="493" t="n">
        <v>2332.8</v>
      </c>
      <c r="AP4020" s="493" t="n">
        <v>579.6</v>
      </c>
      <c r="AQ4020" s="493" t="n">
        <v>1623</v>
      </c>
      <c r="AR4020" s="493" t="n">
        <v>1172.1</v>
      </c>
      <c r="AS4020" s="493" t="n">
        <v>495</v>
      </c>
      <c r="AT4020" s="493" t="n">
        <v>540</v>
      </c>
      <c r="AU4020" s="493" t="n">
        <v>1485.2</v>
      </c>
      <c r="AV4020" s="493" t="n">
        <v>651.6</v>
      </c>
      <c r="AW4020" s="493" t="n">
        <v>877.8</v>
      </c>
      <c r="AX4020" s="493" t="n">
        <v>1050.9</v>
      </c>
      <c r="AY4020" s="493" t="n">
        <v>1523.4</v>
      </c>
      <c r="AZ4020" s="493" t="n">
        <v>1264.5</v>
      </c>
      <c r="BA4020" s="493" t="n">
        <v>3887.7</v>
      </c>
      <c r="BB4020" s="493" t="n">
        <v>2345.1</v>
      </c>
      <c r="BC4020" s="493" t="n">
        <v>1567.2</v>
      </c>
      <c r="BD4020" s="493" t="n">
        <v>2132.1</v>
      </c>
      <c r="BE4020" s="493" t="n">
        <v>1986.9</v>
      </c>
      <c r="BF4020" s="493" t="n">
        <v>1907.4</v>
      </c>
      <c r="BG4020" s="493" t="n">
        <v>1130.4</v>
      </c>
      <c r="BH4020" s="493" t="n">
        <v>1479.9</v>
      </c>
      <c r="BI4020" s="493" t="n">
        <v>1308.9</v>
      </c>
      <c r="BJ4020" s="493" t="n">
        <v>4133.7</v>
      </c>
      <c r="BK4020" s="493" t="n">
        <v>505.8</v>
      </c>
      <c r="BL4020" s="493" t="n">
        <v>575.1</v>
      </c>
      <c r="BM4020" s="493" t="n">
        <v>4349.7</v>
      </c>
      <c r="BN4020" s="493" t="n">
        <v>2673.9</v>
      </c>
      <c r="BO4020" s="493" t="n">
        <v>2288.4</v>
      </c>
      <c r="BP4020" s="493" t="n">
        <v>1943.3</v>
      </c>
      <c r="BQ4020" s="493" t="n">
        <v>5150.1</v>
      </c>
      <c r="BR4020" s="493" t="n">
        <v>2610.9</v>
      </c>
      <c r="BS4020" s="493" t="n">
        <v>2096.7</v>
      </c>
      <c r="BT4020" s="493" t="n">
        <v>1120.8</v>
      </c>
      <c r="BU4020" s="493" t="n">
        <v>1851</v>
      </c>
      <c r="BV4020" s="493" t="n">
        <v>3193.2</v>
      </c>
      <c r="BW4020" s="493" t="n">
        <v>1889.4</v>
      </c>
    </row>
    <row r="4021">
      <c r="A4021" t="inlineStr">
        <is>
          <t>[C9D3] Angiotensin-II 길항제 칼슘길항제 복합제</t>
        </is>
      </c>
      <c r="B4021" t="inlineStr">
        <is>
          <t>제일헬스사이언스</t>
        </is>
      </c>
      <c r="C4021" t="inlineStr">
        <is>
          <t>텔미칸 에이</t>
        </is>
      </c>
      <c r="D4021" t="inlineStr">
        <is>
          <t>제일헬스사이언스</t>
        </is>
      </c>
      <c r="E4021" t="inlineStr">
        <is>
          <t>amlodipine besylate,  telmisartan</t>
        </is>
      </c>
      <c r="F4021" t="inlineStr">
        <is>
          <t>기타(치과의원, 치과병원 등)</t>
        </is>
      </c>
      <c r="G4021" t="inlineStr">
        <is>
          <t>Generic</t>
        </is>
      </c>
      <c r="H4021" s="493" t="n">
        <v>0</v>
      </c>
      <c r="I4021" s="493" t="n">
        <v>0</v>
      </c>
      <c r="J4021" s="493" t="n">
        <v>0</v>
      </c>
      <c r="K4021" s="493" t="n">
        <v>0</v>
      </c>
      <c r="L4021" s="493" t="n">
        <v>0</v>
      </c>
      <c r="M4021" s="493" t="n">
        <v>0</v>
      </c>
      <c r="N4021" s="493" t="n">
        <v>0</v>
      </c>
      <c r="O4021" s="493" t="n">
        <v>0</v>
      </c>
      <c r="P4021" s="493" t="n">
        <v>0</v>
      </c>
      <c r="Q4021" s="493" t="n">
        <v>0</v>
      </c>
      <c r="R4021" s="493" t="n">
        <v>0</v>
      </c>
      <c r="S4021" s="493" t="n">
        <v>0</v>
      </c>
      <c r="T4021" s="493" t="n">
        <v>0</v>
      </c>
      <c r="U4021" s="493" t="n">
        <v>0</v>
      </c>
      <c r="V4021" s="493" t="n">
        <v>0</v>
      </c>
      <c r="W4021" s="493" t="n">
        <v>0</v>
      </c>
      <c r="X4021" s="493" t="n">
        <v>0</v>
      </c>
      <c r="Y4021" s="493" t="n">
        <v>0</v>
      </c>
      <c r="Z4021" s="493" t="n">
        <v>0</v>
      </c>
      <c r="AA4021" s="493" t="n">
        <v>0</v>
      </c>
      <c r="AB4021" s="493" t="n">
        <v>0</v>
      </c>
      <c r="AC4021" s="493" t="n">
        <v>0</v>
      </c>
      <c r="AD4021" s="493" t="n">
        <v>0</v>
      </c>
      <c r="AE4021" s="493" t="n">
        <v>0</v>
      </c>
      <c r="AF4021" s="493" t="n">
        <v>0</v>
      </c>
      <c r="AG4021" s="493" t="n">
        <v>0</v>
      </c>
      <c r="AH4021" s="493" t="n">
        <v>0</v>
      </c>
      <c r="AI4021" s="493" t="n">
        <v>0</v>
      </c>
      <c r="AJ4021" s="493" t="n">
        <v>0</v>
      </c>
      <c r="AK4021" s="493" t="n">
        <v>275.4</v>
      </c>
      <c r="AL4021" s="493" t="n">
        <v>0</v>
      </c>
      <c r="AM4021" s="493" t="n">
        <v>0</v>
      </c>
      <c r="AN4021" s="493" t="n">
        <v>0</v>
      </c>
      <c r="AO4021" s="493" t="n">
        <v>0</v>
      </c>
      <c r="AP4021" s="493" t="n">
        <v>0</v>
      </c>
      <c r="AQ4021" s="493" t="n">
        <v>0</v>
      </c>
      <c r="AR4021" s="493" t="n">
        <v>0</v>
      </c>
      <c r="AS4021" s="493" t="n">
        <v>0</v>
      </c>
      <c r="AT4021" s="493" t="n">
        <v>0</v>
      </c>
      <c r="AU4021" s="493" t="n">
        <v>0</v>
      </c>
      <c r="AV4021" s="493" t="n">
        <v>0</v>
      </c>
      <c r="AW4021" s="493" t="n">
        <v>0</v>
      </c>
      <c r="AX4021" s="493" t="n">
        <v>0</v>
      </c>
      <c r="AY4021" s="493" t="n">
        <v>0</v>
      </c>
      <c r="AZ4021" s="493" t="n">
        <v>0</v>
      </c>
      <c r="BA4021" s="493" t="n">
        <v>0</v>
      </c>
      <c r="BB4021" s="493" t="n">
        <v>0</v>
      </c>
      <c r="BC4021" s="493" t="n">
        <v>0</v>
      </c>
      <c r="BD4021" s="493" t="n">
        <v>0</v>
      </c>
      <c r="BE4021" s="493" t="n">
        <v>0</v>
      </c>
      <c r="BF4021" s="493" t="n">
        <v>0</v>
      </c>
      <c r="BG4021" s="493" t="n">
        <v>0</v>
      </c>
      <c r="BH4021" s="493" t="n">
        <v>0</v>
      </c>
      <c r="BI4021" s="493" t="n">
        <v>0</v>
      </c>
      <c r="BJ4021" s="493" t="n">
        <v>0</v>
      </c>
      <c r="BK4021" s="493" t="n">
        <v>0</v>
      </c>
      <c r="BL4021" s="493" t="n">
        <v>0</v>
      </c>
      <c r="BM4021" s="493" t="n">
        <v>0</v>
      </c>
      <c r="BN4021" s="493" t="n">
        <v>0</v>
      </c>
      <c r="BO4021" s="493" t="n">
        <v>0</v>
      </c>
      <c r="BP4021" s="493" t="n">
        <v>0</v>
      </c>
      <c r="BQ4021" s="493" t="n">
        <v>0</v>
      </c>
      <c r="BR4021" s="493" t="n">
        <v>0</v>
      </c>
      <c r="BS4021" s="493" t="n">
        <v>0</v>
      </c>
      <c r="BT4021" s="493" t="n">
        <v>0</v>
      </c>
      <c r="BU4021" s="493" t="n">
        <v>0</v>
      </c>
      <c r="BV4021" s="493" t="n">
        <v>0</v>
      </c>
      <c r="BW4021" s="493" t="n">
        <v>0</v>
      </c>
    </row>
    <row r="4022">
      <c r="A4022" t="inlineStr">
        <is>
          <t>[C9D3] Angiotensin-II 길항제 칼슘길항제 복합제</t>
        </is>
      </c>
      <c r="B4022" t="inlineStr">
        <is>
          <t>조아제약</t>
        </is>
      </c>
      <c r="C4022" t="inlineStr">
        <is>
          <t>더블포지</t>
        </is>
      </c>
      <c r="D4022" t="inlineStr">
        <is>
          <t>조아제약</t>
        </is>
      </c>
      <c r="E4022" t="inlineStr">
        <is>
          <t>amlodipine besylate,  valsartan</t>
        </is>
      </c>
      <c r="F4022" t="inlineStr">
        <is>
          <t>상급종합병원</t>
        </is>
      </c>
      <c r="G4022" t="inlineStr">
        <is>
          <t>Generic</t>
        </is>
      </c>
      <c r="H4022" s="493" t="n">
        <v>0</v>
      </c>
      <c r="I4022" s="493" t="n">
        <v>0</v>
      </c>
      <c r="J4022" s="493" t="n">
        <v>0</v>
      </c>
      <c r="K4022" s="493" t="n">
        <v>0</v>
      </c>
      <c r="L4022" s="493" t="n">
        <v>0</v>
      </c>
      <c r="M4022" s="493" t="n">
        <v>0</v>
      </c>
      <c r="N4022" s="493" t="n">
        <v>0</v>
      </c>
      <c r="O4022" s="493" t="n">
        <v>0</v>
      </c>
      <c r="P4022" s="493" t="n">
        <v>0</v>
      </c>
      <c r="Q4022" s="493" t="n">
        <v>0</v>
      </c>
      <c r="R4022" s="493" t="n">
        <v>0</v>
      </c>
      <c r="S4022" s="493" t="n">
        <v>0</v>
      </c>
      <c r="T4022" s="493" t="n">
        <v>0</v>
      </c>
      <c r="U4022" s="493" t="n">
        <v>0</v>
      </c>
      <c r="V4022" s="493" t="n">
        <v>0</v>
      </c>
      <c r="W4022" s="493" t="n">
        <v>0</v>
      </c>
      <c r="X4022" s="493" t="n">
        <v>0</v>
      </c>
      <c r="Y4022" s="493" t="n">
        <v>0</v>
      </c>
      <c r="Z4022" s="493" t="n">
        <v>0</v>
      </c>
      <c r="AA4022" s="493" t="n">
        <v>744</v>
      </c>
      <c r="AB4022" s="493" t="n">
        <v>0</v>
      </c>
      <c r="AC4022" s="493" t="n">
        <v>0</v>
      </c>
      <c r="AD4022" s="493" t="n">
        <v>0</v>
      </c>
      <c r="AE4022" s="493" t="n">
        <v>0</v>
      </c>
      <c r="AF4022" s="493" t="n">
        <v>0</v>
      </c>
      <c r="AG4022" s="493" t="n">
        <v>0</v>
      </c>
      <c r="AH4022" s="493" t="n">
        <v>0</v>
      </c>
      <c r="AI4022" s="493" t="n">
        <v>0</v>
      </c>
      <c r="AJ4022" s="493" t="n">
        <v>0</v>
      </c>
      <c r="AK4022" s="493" t="n">
        <v>0</v>
      </c>
      <c r="AL4022" s="493" t="n">
        <v>0</v>
      </c>
      <c r="AM4022" s="493" t="n">
        <v>0</v>
      </c>
      <c r="AN4022" s="493" t="n">
        <v>0</v>
      </c>
      <c r="AO4022" s="493" t="n">
        <v>0</v>
      </c>
      <c r="AP4022" s="493" t="n">
        <v>0</v>
      </c>
      <c r="AQ4022" s="493" t="n">
        <v>0</v>
      </c>
      <c r="AR4022" s="493" t="n">
        <v>0</v>
      </c>
      <c r="AS4022" s="493" t="n">
        <v>0</v>
      </c>
      <c r="AT4022" s="493" t="n">
        <v>0</v>
      </c>
      <c r="AU4022" s="493" t="n">
        <v>0</v>
      </c>
      <c r="AV4022" s="493" t="n">
        <v>0</v>
      </c>
      <c r="AW4022" s="493" t="n">
        <v>0</v>
      </c>
      <c r="AX4022" s="493" t="n">
        <v>0</v>
      </c>
      <c r="AY4022" s="493" t="n">
        <v>0</v>
      </c>
      <c r="AZ4022" s="493" t="n">
        <v>0</v>
      </c>
      <c r="BA4022" s="493" t="n">
        <v>0</v>
      </c>
      <c r="BB4022" s="493" t="n">
        <v>0</v>
      </c>
      <c r="BC4022" s="493" t="n">
        <v>0</v>
      </c>
      <c r="BD4022" s="493" t="n">
        <v>0</v>
      </c>
      <c r="BE4022" s="493" t="n">
        <v>0</v>
      </c>
      <c r="BF4022" s="493" t="n">
        <v>0</v>
      </c>
      <c r="BG4022" s="493" t="n">
        <v>0</v>
      </c>
      <c r="BH4022" s="493" t="n">
        <v>0</v>
      </c>
      <c r="BI4022" s="493" t="n">
        <v>0</v>
      </c>
      <c r="BJ4022" s="493" t="n">
        <v>0</v>
      </c>
      <c r="BK4022" s="493" t="n">
        <v>0</v>
      </c>
      <c r="BL4022" s="493" t="n">
        <v>0</v>
      </c>
      <c r="BM4022" s="493" t="n">
        <v>0</v>
      </c>
      <c r="BN4022" s="493" t="n">
        <v>0</v>
      </c>
      <c r="BO4022" s="493" t="n">
        <v>0</v>
      </c>
      <c r="BP4022" s="493" t="n">
        <v>0</v>
      </c>
      <c r="BQ4022" s="493" t="n">
        <v>0</v>
      </c>
      <c r="BR4022" s="493" t="n">
        <v>0</v>
      </c>
      <c r="BS4022" s="493" t="n">
        <v>0</v>
      </c>
      <c r="BT4022" s="493" t="n">
        <v>0</v>
      </c>
      <c r="BU4022" s="493" t="n">
        <v>0</v>
      </c>
      <c r="BV4022" s="493" t="n">
        <v>0</v>
      </c>
      <c r="BW4022" s="493" t="n">
        <v>0</v>
      </c>
    </row>
    <row r="4023">
      <c r="A4023" t="inlineStr">
        <is>
          <t>[C9D3] Angiotensin-II 길항제 칼슘길항제 복합제</t>
        </is>
      </c>
      <c r="B4023" t="inlineStr">
        <is>
          <t>조아제약</t>
        </is>
      </c>
      <c r="C4023" t="inlineStr">
        <is>
          <t>더블포지</t>
        </is>
      </c>
      <c r="D4023" t="inlineStr">
        <is>
          <t>조아제약</t>
        </is>
      </c>
      <c r="E4023" t="inlineStr">
        <is>
          <t>amlodipine besylate,  valsartan</t>
        </is>
      </c>
      <c r="F4023" t="inlineStr">
        <is>
          <t>종합병원</t>
        </is>
      </c>
      <c r="G4023" t="inlineStr">
        <is>
          <t>Generic</t>
        </is>
      </c>
      <c r="H4023" s="493" t="n">
        <v>10057.42</v>
      </c>
      <c r="I4023" s="493" t="n">
        <v>8758.639999999999</v>
      </c>
      <c r="J4023" s="493" t="n">
        <v>11408.66</v>
      </c>
      <c r="K4023" s="493" t="n">
        <v>8942.860000000001</v>
      </c>
      <c r="L4023" s="493" t="n">
        <v>7879.83</v>
      </c>
      <c r="M4023" s="493" t="n">
        <v>9517.870000000001</v>
      </c>
      <c r="N4023" s="493" t="n">
        <v>10650.35</v>
      </c>
      <c r="O4023" s="493" t="n">
        <v>9635.83</v>
      </c>
      <c r="P4023" s="493" t="n">
        <v>11170.2</v>
      </c>
      <c r="Q4023" s="493" t="n">
        <v>8878.059999999999</v>
      </c>
      <c r="R4023" s="493" t="n">
        <v>11668.57</v>
      </c>
      <c r="S4023" s="493" t="n">
        <v>10872.17</v>
      </c>
      <c r="T4023" s="493" t="n">
        <v>9396.889999999999</v>
      </c>
      <c r="U4023" s="493" t="n">
        <v>10497.71</v>
      </c>
      <c r="V4023" s="493" t="n">
        <v>10992.3</v>
      </c>
      <c r="W4023" s="493" t="n">
        <v>8783.42</v>
      </c>
      <c r="X4023" s="493" t="n">
        <v>9995.75</v>
      </c>
      <c r="Y4023" s="493" t="n">
        <v>7686.1</v>
      </c>
      <c r="Z4023" s="493" t="n">
        <v>8028.89</v>
      </c>
      <c r="AA4023" s="493" t="n">
        <v>8344.16</v>
      </c>
      <c r="AB4023" s="493" t="n">
        <v>6871.17</v>
      </c>
      <c r="AC4023" s="493" t="n">
        <v>10532.87</v>
      </c>
      <c r="AD4023" s="493" t="n">
        <v>6079.79</v>
      </c>
      <c r="AE4023" s="493" t="n">
        <v>7048.72</v>
      </c>
      <c r="AF4023" s="493" t="n">
        <v>8548.639999999999</v>
      </c>
      <c r="AG4023" s="493" t="n">
        <v>6270.79</v>
      </c>
      <c r="AH4023" s="493" t="n">
        <v>8959.040000000001</v>
      </c>
      <c r="AI4023" s="493" t="n">
        <v>5959.01</v>
      </c>
      <c r="AJ4023" s="493" t="n">
        <v>8816.66</v>
      </c>
      <c r="AK4023" s="493" t="n">
        <v>8091.62</v>
      </c>
      <c r="AL4023" s="493" t="n">
        <v>7317.34</v>
      </c>
      <c r="AM4023" s="493" t="n">
        <v>6785.89</v>
      </c>
      <c r="AN4023" s="493" t="n">
        <v>6769.95</v>
      </c>
      <c r="AO4023" s="493" t="n">
        <v>6482.48</v>
      </c>
      <c r="AP4023" s="493" t="n">
        <v>9064.18</v>
      </c>
      <c r="AQ4023" s="493" t="n">
        <v>5614.23</v>
      </c>
      <c r="AR4023" s="493" t="n">
        <v>6787.81</v>
      </c>
      <c r="AS4023" s="493" t="n">
        <v>6341.84</v>
      </c>
      <c r="AT4023" s="493" t="n">
        <v>3797</v>
      </c>
      <c r="AU4023" s="493" t="n">
        <v>6767.32</v>
      </c>
      <c r="AV4023" s="493" t="n">
        <v>5262.68</v>
      </c>
      <c r="AW4023" s="493" t="n">
        <v>4779.8</v>
      </c>
      <c r="AX4023" s="493" t="n">
        <v>7697.54</v>
      </c>
      <c r="AY4023" s="493" t="n">
        <v>3066.64</v>
      </c>
      <c r="AZ4023" s="493" t="n">
        <v>220.5</v>
      </c>
      <c r="BA4023" s="493" t="n">
        <v>0</v>
      </c>
      <c r="BB4023" s="493" t="n">
        <v>0</v>
      </c>
      <c r="BC4023" s="493" t="n">
        <v>0</v>
      </c>
      <c r="BD4023" s="493" t="n">
        <v>0</v>
      </c>
      <c r="BE4023" s="493" t="n">
        <v>0</v>
      </c>
      <c r="BF4023" s="493" t="n">
        <v>0</v>
      </c>
      <c r="BG4023" s="493" t="n">
        <v>0</v>
      </c>
      <c r="BH4023" s="493" t="n">
        <v>0</v>
      </c>
      <c r="BI4023" s="493" t="n">
        <v>0</v>
      </c>
      <c r="BJ4023" s="493" t="n">
        <v>0</v>
      </c>
      <c r="BK4023" s="493" t="n">
        <v>393.96</v>
      </c>
      <c r="BL4023" s="493" t="n">
        <v>0</v>
      </c>
      <c r="BM4023" s="493" t="n">
        <v>0</v>
      </c>
      <c r="BN4023" s="493" t="n">
        <v>115.92</v>
      </c>
      <c r="BO4023" s="493" t="n">
        <v>0</v>
      </c>
      <c r="BP4023" s="493" t="n">
        <v>110.25</v>
      </c>
      <c r="BQ4023" s="493" t="n">
        <v>0</v>
      </c>
      <c r="BR4023" s="493" t="n">
        <v>514.85</v>
      </c>
      <c r="BS4023" s="493" t="n">
        <v>14464.23</v>
      </c>
      <c r="BT4023" s="493" t="n">
        <v>32088.34</v>
      </c>
      <c r="BU4023" s="493" t="n">
        <v>33212.92</v>
      </c>
      <c r="BV4023" s="493" t="n">
        <v>27900.83</v>
      </c>
      <c r="BW4023" s="493" t="n">
        <v>21765.97</v>
      </c>
    </row>
    <row r="4024">
      <c r="A4024" t="inlineStr">
        <is>
          <t>[C9D3] Angiotensin-II 길항제 칼슘길항제 복합제</t>
        </is>
      </c>
      <c r="B4024" t="inlineStr">
        <is>
          <t>조아제약</t>
        </is>
      </c>
      <c r="C4024" t="inlineStr">
        <is>
          <t>더블포지</t>
        </is>
      </c>
      <c r="D4024" t="inlineStr">
        <is>
          <t>조아제약</t>
        </is>
      </c>
      <c r="E4024" t="inlineStr">
        <is>
          <t>amlodipine besylate,  valsartan</t>
        </is>
      </c>
      <c r="F4024" t="inlineStr">
        <is>
          <t>병원</t>
        </is>
      </c>
      <c r="G4024" t="inlineStr">
        <is>
          <t>Generic</t>
        </is>
      </c>
      <c r="H4024" s="493" t="n">
        <v>7919.17</v>
      </c>
      <c r="I4024" s="493" t="n">
        <v>7056.92</v>
      </c>
      <c r="J4024" s="493" t="n">
        <v>8361.040000000001</v>
      </c>
      <c r="K4024" s="493" t="n">
        <v>7455.54</v>
      </c>
      <c r="L4024" s="493" t="n">
        <v>7174.27</v>
      </c>
      <c r="M4024" s="493" t="n">
        <v>7744.48</v>
      </c>
      <c r="N4024" s="493" t="n">
        <v>9293.459999999999</v>
      </c>
      <c r="O4024" s="493" t="n">
        <v>8911.18</v>
      </c>
      <c r="P4024" s="493" t="n">
        <v>8059.84</v>
      </c>
      <c r="Q4024" s="493" t="n">
        <v>9567.43</v>
      </c>
      <c r="R4024" s="493" t="n">
        <v>8153.78</v>
      </c>
      <c r="S4024" s="493" t="n">
        <v>10163.81</v>
      </c>
      <c r="T4024" s="493" t="n">
        <v>9445.41</v>
      </c>
      <c r="U4024" s="493" t="n">
        <v>12478.32</v>
      </c>
      <c r="V4024" s="493" t="n">
        <v>12042.9</v>
      </c>
      <c r="W4024" s="493" t="n">
        <v>11817.39</v>
      </c>
      <c r="X4024" s="493" t="n">
        <v>10326.58</v>
      </c>
      <c r="Y4024" s="493" t="n">
        <v>13643.14</v>
      </c>
      <c r="Z4024" s="493" t="n">
        <v>9800.530000000001</v>
      </c>
      <c r="AA4024" s="493" t="n">
        <v>11682.84</v>
      </c>
      <c r="AB4024" s="493" t="n">
        <v>9944.799999999999</v>
      </c>
      <c r="AC4024" s="493" t="n">
        <v>12030.26</v>
      </c>
      <c r="AD4024" s="493" t="n">
        <v>11431.57</v>
      </c>
      <c r="AE4024" s="493" t="n">
        <v>13028.97</v>
      </c>
      <c r="AF4024" s="493" t="n">
        <v>12662.47</v>
      </c>
      <c r="AG4024" s="493" t="n">
        <v>13302.26</v>
      </c>
      <c r="AH4024" s="493" t="n">
        <v>11671.65</v>
      </c>
      <c r="AI4024" s="493" t="n">
        <v>12050.04</v>
      </c>
      <c r="AJ4024" s="493" t="n">
        <v>15406.63</v>
      </c>
      <c r="AK4024" s="493" t="n">
        <v>11160.74</v>
      </c>
      <c r="AL4024" s="493" t="n">
        <v>15193.14</v>
      </c>
      <c r="AM4024" s="493" t="n">
        <v>15866.36</v>
      </c>
      <c r="AN4024" s="493" t="n">
        <v>15097.17</v>
      </c>
      <c r="AO4024" s="493" t="n">
        <v>14755.85</v>
      </c>
      <c r="AP4024" s="493" t="n">
        <v>16539.32</v>
      </c>
      <c r="AQ4024" s="493" t="n">
        <v>16911.46</v>
      </c>
      <c r="AR4024" s="493" t="n">
        <v>12530.32</v>
      </c>
      <c r="AS4024" s="493" t="n">
        <v>15984.38</v>
      </c>
      <c r="AT4024" s="493" t="n">
        <v>14197.15</v>
      </c>
      <c r="AU4024" s="493" t="n">
        <v>4176.5</v>
      </c>
      <c r="AV4024" s="493" t="n">
        <v>3583.11</v>
      </c>
      <c r="AW4024" s="493" t="n">
        <v>2055.2</v>
      </c>
      <c r="AX4024" s="493" t="n">
        <v>1331.4</v>
      </c>
      <c r="AY4024" s="493" t="n">
        <v>2085.9</v>
      </c>
      <c r="AZ4024" s="493" t="n">
        <v>1740.52</v>
      </c>
      <c r="BA4024" s="493" t="n">
        <v>1924.8</v>
      </c>
      <c r="BB4024" s="493" t="n">
        <v>0</v>
      </c>
      <c r="BC4024" s="493" t="n">
        <v>1488</v>
      </c>
      <c r="BD4024" s="493" t="n">
        <v>702.6</v>
      </c>
      <c r="BE4024" s="493" t="n">
        <v>790.2</v>
      </c>
      <c r="BF4024" s="493" t="n">
        <v>861.6</v>
      </c>
      <c r="BG4024" s="493" t="n">
        <v>1489.8</v>
      </c>
      <c r="BH4024" s="493" t="n">
        <v>364.2</v>
      </c>
      <c r="BI4024" s="493" t="n">
        <v>1053.6</v>
      </c>
      <c r="BJ4024" s="493" t="n">
        <v>584.1</v>
      </c>
      <c r="BK4024" s="493" t="n">
        <v>807</v>
      </c>
      <c r="BL4024" s="493" t="n">
        <v>787.2</v>
      </c>
      <c r="BM4024" s="493" t="n">
        <v>695.7</v>
      </c>
      <c r="BN4024" s="493" t="n">
        <v>234</v>
      </c>
      <c r="BO4024" s="493" t="n">
        <v>2006.1</v>
      </c>
      <c r="BP4024" s="493" t="n">
        <v>1656.6</v>
      </c>
      <c r="BQ4024" s="493" t="n">
        <v>775.72</v>
      </c>
      <c r="BR4024" s="493" t="n">
        <v>2378.7</v>
      </c>
      <c r="BS4024" s="493" t="n">
        <v>1575</v>
      </c>
      <c r="BT4024" s="493" t="n">
        <v>2267.4</v>
      </c>
      <c r="BU4024" s="493" t="n">
        <v>2565.9</v>
      </c>
      <c r="BV4024" s="493" t="n">
        <v>2753.1</v>
      </c>
      <c r="BW4024" s="493" t="n">
        <v>2503.2</v>
      </c>
    </row>
    <row r="4025">
      <c r="A4025" t="inlineStr">
        <is>
          <t>[C9D3] Angiotensin-II 길항제 칼슘길항제 복합제</t>
        </is>
      </c>
      <c r="B4025" t="inlineStr">
        <is>
          <t>조아제약</t>
        </is>
      </c>
      <c r="C4025" t="inlineStr">
        <is>
          <t>더블포지</t>
        </is>
      </c>
      <c r="D4025" t="inlineStr">
        <is>
          <t>조아제약</t>
        </is>
      </c>
      <c r="E4025" t="inlineStr">
        <is>
          <t>amlodipine besylate,  valsartan</t>
        </is>
      </c>
      <c r="F4025" t="inlineStr">
        <is>
          <t>의원</t>
        </is>
      </c>
      <c r="G4025" t="inlineStr">
        <is>
          <t>Generic</t>
        </is>
      </c>
      <c r="H4025" s="493" t="n">
        <v>50965.12</v>
      </c>
      <c r="I4025" s="493" t="n">
        <v>48891.7</v>
      </c>
      <c r="J4025" s="493" t="n">
        <v>58706.79</v>
      </c>
      <c r="K4025" s="493" t="n">
        <v>53758.97</v>
      </c>
      <c r="L4025" s="493" t="n">
        <v>56832.58</v>
      </c>
      <c r="M4025" s="493" t="n">
        <v>60046.65</v>
      </c>
      <c r="N4025" s="493" t="n">
        <v>59353.07</v>
      </c>
      <c r="O4025" s="493" t="n">
        <v>58816.43</v>
      </c>
      <c r="P4025" s="493" t="n">
        <v>59567.79</v>
      </c>
      <c r="Q4025" s="493" t="n">
        <v>58960.2</v>
      </c>
      <c r="R4025" s="493" t="n">
        <v>61146.69</v>
      </c>
      <c r="S4025" s="493" t="n">
        <v>69587.72</v>
      </c>
      <c r="T4025" s="493" t="n">
        <v>68498.28</v>
      </c>
      <c r="U4025" s="493" t="n">
        <v>60241.13</v>
      </c>
      <c r="V4025" s="493" t="n">
        <v>74818.88</v>
      </c>
      <c r="W4025" s="493" t="n">
        <v>63016.9</v>
      </c>
      <c r="X4025" s="493" t="n">
        <v>68457.62</v>
      </c>
      <c r="Y4025" s="493" t="n">
        <v>69588.53999999999</v>
      </c>
      <c r="Z4025" s="493" t="n">
        <v>71611.28</v>
      </c>
      <c r="AA4025" s="493" t="n">
        <v>64793.93</v>
      </c>
      <c r="AB4025" s="493" t="n">
        <v>75162.71000000001</v>
      </c>
      <c r="AC4025" s="493" t="n">
        <v>63267.85</v>
      </c>
      <c r="AD4025" s="493" t="n">
        <v>72258</v>
      </c>
      <c r="AE4025" s="493" t="n">
        <v>70216.58</v>
      </c>
      <c r="AF4025" s="493" t="n">
        <v>76085.86</v>
      </c>
      <c r="AG4025" s="493" t="n">
        <v>57830.44</v>
      </c>
      <c r="AH4025" s="493" t="n">
        <v>77766.74000000001</v>
      </c>
      <c r="AI4025" s="493" t="n">
        <v>61855.83</v>
      </c>
      <c r="AJ4025" s="493" t="n">
        <v>75606.60000000001</v>
      </c>
      <c r="AK4025" s="493" t="n">
        <v>64037.55</v>
      </c>
      <c r="AL4025" s="493" t="n">
        <v>76327.41</v>
      </c>
      <c r="AM4025" s="493" t="n">
        <v>57163.16</v>
      </c>
      <c r="AN4025" s="493" t="n">
        <v>79828.35000000001</v>
      </c>
      <c r="AO4025" s="493" t="n">
        <v>83448.72</v>
      </c>
      <c r="AP4025" s="493" t="n">
        <v>90932.85000000001</v>
      </c>
      <c r="AQ4025" s="493" t="n">
        <v>89283.60000000001</v>
      </c>
      <c r="AR4025" s="493" t="n">
        <v>84862.10000000001</v>
      </c>
      <c r="AS4025" s="493" t="n">
        <v>75739.60000000001</v>
      </c>
      <c r="AT4025" s="493" t="n">
        <v>78715.23</v>
      </c>
      <c r="AU4025" s="493" t="n">
        <v>77510.64999999999</v>
      </c>
      <c r="AV4025" s="493" t="n">
        <v>73693.52</v>
      </c>
      <c r="AW4025" s="493" t="n">
        <v>63844.73</v>
      </c>
      <c r="AX4025" s="493" t="n">
        <v>72862.19</v>
      </c>
      <c r="AY4025" s="493" t="n">
        <v>63693.04</v>
      </c>
      <c r="AZ4025" s="493" t="n">
        <v>67292.31</v>
      </c>
      <c r="BA4025" s="493" t="n">
        <v>68172.69</v>
      </c>
      <c r="BB4025" s="493" t="n">
        <v>71674.11</v>
      </c>
      <c r="BC4025" s="493" t="n">
        <v>71229.28999999999</v>
      </c>
      <c r="BD4025" s="493" t="n">
        <v>69540.2</v>
      </c>
      <c r="BE4025" s="493" t="n">
        <v>64396.3</v>
      </c>
      <c r="BF4025" s="493" t="n">
        <v>69267.63</v>
      </c>
      <c r="BG4025" s="493" t="n">
        <v>69513.00999999999</v>
      </c>
      <c r="BH4025" s="493" t="n">
        <v>70117.95</v>
      </c>
      <c r="BI4025" s="493" t="n">
        <v>66583.10000000001</v>
      </c>
      <c r="BJ4025" s="493" t="n">
        <v>72345.41</v>
      </c>
      <c r="BK4025" s="493" t="n">
        <v>61583.02</v>
      </c>
      <c r="BL4025" s="493" t="n">
        <v>80924.38</v>
      </c>
      <c r="BM4025" s="493" t="n">
        <v>59471.47</v>
      </c>
      <c r="BN4025" s="493" t="n">
        <v>72105.61</v>
      </c>
      <c r="BO4025" s="493" t="n">
        <v>72813.24000000001</v>
      </c>
      <c r="BP4025" s="493" t="n">
        <v>73411.83</v>
      </c>
      <c r="BQ4025" s="493" t="n">
        <v>66345.78999999999</v>
      </c>
      <c r="BR4025" s="493" t="n">
        <v>77616.97</v>
      </c>
      <c r="BS4025" s="493" t="n">
        <v>71106.64999999999</v>
      </c>
      <c r="BT4025" s="493" t="n">
        <v>70429.8</v>
      </c>
      <c r="BU4025" s="493" t="n">
        <v>72291.8</v>
      </c>
      <c r="BV4025" s="493" t="n">
        <v>75206.45</v>
      </c>
      <c r="BW4025" s="493" t="n">
        <v>72737.25999999999</v>
      </c>
    </row>
    <row r="4026">
      <c r="A4026" t="inlineStr">
        <is>
          <t>[C9D3] Angiotensin-II 길항제 칼슘길항제 복합제</t>
        </is>
      </c>
      <c r="B4026" t="inlineStr">
        <is>
          <t>조아제약</t>
        </is>
      </c>
      <c r="C4026" t="inlineStr">
        <is>
          <t>더블포지</t>
        </is>
      </c>
      <c r="D4026" t="inlineStr">
        <is>
          <t>조아제약</t>
        </is>
      </c>
      <c r="E4026" t="inlineStr">
        <is>
          <t>amlodipine besylate,  valsartan</t>
        </is>
      </c>
      <c r="F4026" t="inlineStr">
        <is>
          <t>보건소</t>
        </is>
      </c>
      <c r="G4026" t="inlineStr">
        <is>
          <t>Generic</t>
        </is>
      </c>
      <c r="H4026" s="493" t="n">
        <v>543.3</v>
      </c>
      <c r="I4026" s="493" t="n">
        <v>1105.5</v>
      </c>
      <c r="J4026" s="493" t="n">
        <v>1674</v>
      </c>
      <c r="K4026" s="493" t="n">
        <v>1424.7</v>
      </c>
      <c r="L4026" s="493" t="n">
        <v>876.6</v>
      </c>
      <c r="M4026" s="493" t="n">
        <v>997.2</v>
      </c>
      <c r="N4026" s="493" t="n">
        <v>1671.6</v>
      </c>
      <c r="O4026" s="493" t="n">
        <v>0</v>
      </c>
      <c r="P4026" s="493" t="n">
        <v>1243.8</v>
      </c>
      <c r="Q4026" s="493" t="n">
        <v>0</v>
      </c>
      <c r="R4026" s="493" t="n">
        <v>912.6</v>
      </c>
      <c r="S4026" s="493" t="n">
        <v>2772.9</v>
      </c>
      <c r="T4026" s="493" t="n">
        <v>0</v>
      </c>
      <c r="U4026" s="493" t="n">
        <v>502.2</v>
      </c>
      <c r="V4026" s="493" t="n">
        <v>744</v>
      </c>
      <c r="W4026" s="493" t="n">
        <v>0</v>
      </c>
      <c r="X4026" s="493" t="n">
        <v>549.6</v>
      </c>
      <c r="Y4026" s="493" t="n">
        <v>671.4</v>
      </c>
      <c r="Z4026" s="493" t="n">
        <v>596.7</v>
      </c>
      <c r="AA4026" s="493" t="n">
        <v>694.5</v>
      </c>
      <c r="AB4026" s="493" t="n">
        <v>495.9</v>
      </c>
      <c r="AC4026" s="493" t="n">
        <v>319.7</v>
      </c>
      <c r="AD4026" s="493" t="n">
        <v>1076.1</v>
      </c>
      <c r="AE4026" s="493" t="n">
        <v>560.4</v>
      </c>
      <c r="AF4026" s="493" t="n">
        <v>455.4</v>
      </c>
      <c r="AG4026" s="493" t="n">
        <v>498.6</v>
      </c>
      <c r="AH4026" s="493" t="n">
        <v>0</v>
      </c>
      <c r="AI4026" s="493" t="n">
        <v>309</v>
      </c>
      <c r="AJ4026" s="493" t="n">
        <v>619.2</v>
      </c>
      <c r="AK4026" s="493" t="n">
        <v>533.7</v>
      </c>
      <c r="AL4026" s="493" t="n">
        <v>447.3</v>
      </c>
      <c r="AM4026" s="493" t="n">
        <v>763.5</v>
      </c>
      <c r="AN4026" s="493" t="n">
        <v>0</v>
      </c>
      <c r="AO4026" s="493" t="n">
        <v>676.5</v>
      </c>
      <c r="AP4026" s="493" t="n">
        <v>1204.8</v>
      </c>
      <c r="AQ4026" s="493" t="n">
        <v>532.2</v>
      </c>
      <c r="AR4026" s="493" t="n">
        <v>693</v>
      </c>
      <c r="AS4026" s="493" t="n">
        <v>750</v>
      </c>
      <c r="AT4026" s="493" t="n">
        <v>289.2</v>
      </c>
      <c r="AU4026" s="493" t="n">
        <v>0</v>
      </c>
      <c r="AV4026" s="493" t="n">
        <v>432</v>
      </c>
      <c r="AW4026" s="493" t="n">
        <v>249</v>
      </c>
      <c r="AX4026" s="493" t="n">
        <v>0</v>
      </c>
      <c r="AY4026" s="493" t="n">
        <v>639</v>
      </c>
      <c r="AZ4026" s="493" t="n">
        <v>0</v>
      </c>
      <c r="BA4026" s="493" t="n">
        <v>819</v>
      </c>
      <c r="BB4026" s="493" t="n">
        <v>426.6</v>
      </c>
      <c r="BC4026" s="493" t="n">
        <v>0</v>
      </c>
      <c r="BD4026" s="493" t="n">
        <v>403.2</v>
      </c>
      <c r="BE4026" s="493" t="n">
        <v>406.8</v>
      </c>
      <c r="BF4026" s="493" t="n">
        <v>387</v>
      </c>
      <c r="BG4026" s="493" t="n">
        <v>72.94</v>
      </c>
      <c r="BH4026" s="493" t="n">
        <v>418.5</v>
      </c>
      <c r="BI4026" s="493" t="n">
        <v>411.3</v>
      </c>
      <c r="BJ4026" s="493" t="n">
        <v>0</v>
      </c>
      <c r="BK4026" s="493" t="n">
        <v>414.9</v>
      </c>
      <c r="BL4026" s="493" t="n">
        <v>410.4</v>
      </c>
      <c r="BM4026" s="493" t="n">
        <v>0</v>
      </c>
      <c r="BN4026" s="493" t="n">
        <v>418.5</v>
      </c>
      <c r="BO4026" s="493" t="n">
        <v>956.7</v>
      </c>
      <c r="BP4026" s="493" t="n">
        <v>0</v>
      </c>
      <c r="BQ4026" s="493" t="n">
        <v>444.6</v>
      </c>
      <c r="BR4026" s="493" t="n">
        <v>942.3</v>
      </c>
      <c r="BS4026" s="493" t="n">
        <v>144.9</v>
      </c>
      <c r="BT4026" s="493" t="n">
        <v>0</v>
      </c>
      <c r="BU4026" s="493" t="n">
        <v>0</v>
      </c>
      <c r="BV4026" s="493" t="n">
        <v>0</v>
      </c>
      <c r="BW4026" s="493" t="n">
        <v>0</v>
      </c>
    </row>
    <row r="4027">
      <c r="A4027" t="inlineStr">
        <is>
          <t>[C9D3] Angiotensin-II 길항제 칼슘길항제 복합제</t>
        </is>
      </c>
      <c r="B4027" t="inlineStr">
        <is>
          <t>조아제약</t>
        </is>
      </c>
      <c r="C4027" t="inlineStr">
        <is>
          <t>듀얼아미</t>
        </is>
      </c>
      <c r="D4027" t="inlineStr">
        <is>
          <t>조아제약</t>
        </is>
      </c>
      <c r="E4027" t="inlineStr">
        <is>
          <t>amlodipine besylate,  telmisartan</t>
        </is>
      </c>
      <c r="F4027" t="inlineStr">
        <is>
          <t>병원</t>
        </is>
      </c>
      <c r="G4027" t="inlineStr">
        <is>
          <t>Generic</t>
        </is>
      </c>
      <c r="H4027" s="493" t="n">
        <v>0</v>
      </c>
      <c r="I4027" s="493" t="n">
        <v>0</v>
      </c>
      <c r="J4027" s="493" t="n">
        <v>0</v>
      </c>
      <c r="K4027" s="493" t="n">
        <v>15149.39</v>
      </c>
      <c r="L4027" s="493" t="n">
        <v>11748.9</v>
      </c>
      <c r="M4027" s="493" t="n">
        <v>16245.6</v>
      </c>
      <c r="N4027" s="493" t="n">
        <v>15956.28</v>
      </c>
      <c r="O4027" s="493" t="n">
        <v>17748.73</v>
      </c>
      <c r="P4027" s="493" t="n">
        <v>16314.79</v>
      </c>
      <c r="Q4027" s="493" t="n">
        <v>15653.57</v>
      </c>
      <c r="R4027" s="493" t="n">
        <v>20212.47</v>
      </c>
      <c r="S4027" s="493" t="n">
        <v>17140.8</v>
      </c>
      <c r="T4027" s="493" t="n">
        <v>16769.34</v>
      </c>
      <c r="U4027" s="493" t="n">
        <v>14437.55</v>
      </c>
      <c r="V4027" s="493" t="n">
        <v>17161.48</v>
      </c>
      <c r="W4027" s="493" t="n">
        <v>14971.31</v>
      </c>
      <c r="X4027" s="493" t="n">
        <v>12205.66</v>
      </c>
      <c r="Y4027" s="493" t="n">
        <v>11967.2</v>
      </c>
      <c r="Z4027" s="493" t="n">
        <v>10137.66</v>
      </c>
      <c r="AA4027" s="493" t="n">
        <v>13011.7</v>
      </c>
      <c r="AB4027" s="493" t="n">
        <v>13371.45</v>
      </c>
      <c r="AC4027" s="493" t="n">
        <v>10954.23</v>
      </c>
      <c r="AD4027" s="493" t="n">
        <v>12107.2</v>
      </c>
      <c r="AE4027" s="493" t="n">
        <v>13996.26</v>
      </c>
      <c r="AF4027" s="493" t="n">
        <v>17717.25</v>
      </c>
      <c r="AG4027" s="493" t="n">
        <v>8394.32</v>
      </c>
      <c r="AH4027" s="493" t="n">
        <v>11764.8</v>
      </c>
      <c r="AI4027" s="493" t="n">
        <v>7823</v>
      </c>
      <c r="AJ4027" s="493" t="n">
        <v>9963.82</v>
      </c>
      <c r="AK4027" s="493" t="n">
        <v>9842.34</v>
      </c>
      <c r="AL4027" s="493" t="n">
        <v>9203.860000000001</v>
      </c>
      <c r="AM4027" s="493" t="n">
        <v>11460.43</v>
      </c>
      <c r="AN4027" s="493" t="n">
        <v>5702.83</v>
      </c>
      <c r="AO4027" s="493" t="n">
        <v>6886.08</v>
      </c>
      <c r="AP4027" s="493" t="n">
        <v>2040</v>
      </c>
      <c r="AQ4027" s="493" t="n">
        <v>1682.1</v>
      </c>
      <c r="AR4027" s="493" t="n">
        <v>0</v>
      </c>
      <c r="AS4027" s="493" t="n">
        <v>1799.1</v>
      </c>
      <c r="AT4027" s="493" t="n">
        <v>0</v>
      </c>
      <c r="AU4027" s="493" t="n">
        <v>0</v>
      </c>
      <c r="AV4027" s="493" t="n">
        <v>0</v>
      </c>
      <c r="AW4027" s="493" t="n">
        <v>0</v>
      </c>
      <c r="AX4027" s="493" t="n">
        <v>0</v>
      </c>
      <c r="AY4027" s="493" t="n">
        <v>0</v>
      </c>
      <c r="AZ4027" s="493" t="n">
        <v>0</v>
      </c>
      <c r="BA4027" s="493" t="n">
        <v>0</v>
      </c>
      <c r="BB4027" s="493" t="n">
        <v>0</v>
      </c>
      <c r="BC4027" s="493" t="n">
        <v>0</v>
      </c>
      <c r="BD4027" s="493" t="n">
        <v>0</v>
      </c>
      <c r="BE4027" s="493" t="n">
        <v>0</v>
      </c>
      <c r="BF4027" s="493" t="n">
        <v>0</v>
      </c>
      <c r="BG4027" s="493" t="n">
        <v>0</v>
      </c>
      <c r="BH4027" s="493" t="n">
        <v>0</v>
      </c>
      <c r="BI4027" s="493" t="n">
        <v>0</v>
      </c>
      <c r="BJ4027" s="493" t="n">
        <v>0</v>
      </c>
      <c r="BK4027" s="493" t="n">
        <v>0</v>
      </c>
      <c r="BL4027" s="493" t="n">
        <v>0</v>
      </c>
      <c r="BM4027" s="493" t="n">
        <v>0</v>
      </c>
      <c r="BN4027" s="493" t="n">
        <v>0</v>
      </c>
      <c r="BO4027" s="493" t="n">
        <v>0</v>
      </c>
      <c r="BP4027" s="493" t="n">
        <v>0</v>
      </c>
      <c r="BQ4027" s="493" t="n">
        <v>0</v>
      </c>
      <c r="BR4027" s="493" t="n">
        <v>0</v>
      </c>
      <c r="BS4027" s="493" t="n">
        <v>0</v>
      </c>
      <c r="BT4027" s="493" t="n">
        <v>0</v>
      </c>
      <c r="BU4027" s="493" t="n">
        <v>0</v>
      </c>
      <c r="BV4027" s="493" t="n">
        <v>0</v>
      </c>
      <c r="BW4027" s="493" t="n">
        <v>0</v>
      </c>
    </row>
    <row r="4028">
      <c r="A4028" t="inlineStr">
        <is>
          <t>[C9D3] Angiotensin-II 길항제 칼슘길항제 복합제</t>
        </is>
      </c>
      <c r="B4028" t="inlineStr">
        <is>
          <t>조아제약</t>
        </is>
      </c>
      <c r="C4028" t="inlineStr">
        <is>
          <t>듀얼아미</t>
        </is>
      </c>
      <c r="D4028" t="inlineStr">
        <is>
          <t>조아제약</t>
        </is>
      </c>
      <c r="E4028" t="inlineStr">
        <is>
          <t>amlodipine besylate,  telmisartan</t>
        </is>
      </c>
      <c r="F4028" t="inlineStr">
        <is>
          <t>의원</t>
        </is>
      </c>
      <c r="G4028" t="inlineStr">
        <is>
          <t>Generic</t>
        </is>
      </c>
      <c r="H4028" s="493" t="n">
        <v>0</v>
      </c>
      <c r="I4028" s="493" t="n">
        <v>0</v>
      </c>
      <c r="J4028" s="493" t="n">
        <v>0</v>
      </c>
      <c r="K4028" s="493" t="n">
        <v>479.7</v>
      </c>
      <c r="L4028" s="493" t="n">
        <v>480</v>
      </c>
      <c r="M4028" s="493" t="n">
        <v>600</v>
      </c>
      <c r="N4028" s="493" t="n">
        <v>774</v>
      </c>
      <c r="O4028" s="493" t="n">
        <v>112.5</v>
      </c>
      <c r="P4028" s="493" t="n">
        <v>581.1</v>
      </c>
      <c r="Q4028" s="493" t="n">
        <v>696.6</v>
      </c>
      <c r="R4028" s="493" t="n">
        <v>480</v>
      </c>
      <c r="S4028" s="493" t="n">
        <v>240</v>
      </c>
      <c r="T4028" s="493" t="n">
        <v>820.2</v>
      </c>
      <c r="U4028" s="493" t="n">
        <v>480</v>
      </c>
      <c r="V4028" s="493" t="n">
        <v>840.6</v>
      </c>
      <c r="W4028" s="493" t="n">
        <v>349.8</v>
      </c>
      <c r="X4028" s="493" t="n">
        <v>720</v>
      </c>
      <c r="Y4028" s="493" t="n">
        <v>480</v>
      </c>
      <c r="Z4028" s="493" t="n">
        <v>720</v>
      </c>
      <c r="AA4028" s="493" t="n">
        <v>720</v>
      </c>
      <c r="AB4028" s="493" t="n">
        <v>600</v>
      </c>
      <c r="AC4028" s="493" t="n">
        <v>352</v>
      </c>
      <c r="AD4028" s="493" t="n">
        <v>656</v>
      </c>
      <c r="AE4028" s="493" t="n">
        <v>360</v>
      </c>
      <c r="AF4028" s="493" t="n">
        <v>1128</v>
      </c>
      <c r="AG4028" s="493" t="n">
        <v>1072</v>
      </c>
      <c r="AH4028" s="493" t="n">
        <v>1184</v>
      </c>
      <c r="AI4028" s="493" t="n">
        <v>416</v>
      </c>
      <c r="AJ4028" s="493" t="n">
        <v>91.5</v>
      </c>
      <c r="AK4028" s="493" t="n">
        <v>307.2</v>
      </c>
      <c r="AL4028" s="493" t="n">
        <v>465</v>
      </c>
      <c r="AM4028" s="493" t="n">
        <v>1091.2</v>
      </c>
      <c r="AN4028" s="493" t="n">
        <v>240</v>
      </c>
      <c r="AO4028" s="493" t="n">
        <v>840</v>
      </c>
      <c r="AP4028" s="493" t="n">
        <v>440</v>
      </c>
      <c r="AQ4028" s="493" t="n">
        <v>240</v>
      </c>
      <c r="AR4028" s="493" t="n">
        <v>0</v>
      </c>
      <c r="AS4028" s="493" t="n">
        <v>0</v>
      </c>
      <c r="AT4028" s="493" t="n">
        <v>0</v>
      </c>
      <c r="AU4028" s="493" t="n">
        <v>0</v>
      </c>
      <c r="AV4028" s="493" t="n">
        <v>0</v>
      </c>
      <c r="AW4028" s="493" t="n">
        <v>0</v>
      </c>
      <c r="AX4028" s="493" t="n">
        <v>0</v>
      </c>
      <c r="AY4028" s="493" t="n">
        <v>0</v>
      </c>
      <c r="AZ4028" s="493" t="n">
        <v>0</v>
      </c>
      <c r="BA4028" s="493" t="n">
        <v>0</v>
      </c>
      <c r="BB4028" s="493" t="n">
        <v>0</v>
      </c>
      <c r="BC4028" s="493" t="n">
        <v>0</v>
      </c>
      <c r="BD4028" s="493" t="n">
        <v>0</v>
      </c>
      <c r="BE4028" s="493" t="n">
        <v>0</v>
      </c>
      <c r="BF4028" s="493" t="n">
        <v>0</v>
      </c>
      <c r="BG4028" s="493" t="n">
        <v>0</v>
      </c>
      <c r="BH4028" s="493" t="n">
        <v>0</v>
      </c>
      <c r="BI4028" s="493" t="n">
        <v>0</v>
      </c>
      <c r="BJ4028" s="493" t="n">
        <v>0</v>
      </c>
      <c r="BK4028" s="493" t="n">
        <v>0</v>
      </c>
      <c r="BL4028" s="493" t="n">
        <v>0</v>
      </c>
      <c r="BM4028" s="493" t="n">
        <v>0</v>
      </c>
      <c r="BN4028" s="493" t="n">
        <v>0</v>
      </c>
      <c r="BO4028" s="493" t="n">
        <v>0</v>
      </c>
      <c r="BP4028" s="493" t="n">
        <v>0</v>
      </c>
      <c r="BQ4028" s="493" t="n">
        <v>0</v>
      </c>
      <c r="BR4028" s="493" t="n">
        <v>0</v>
      </c>
      <c r="BS4028" s="493" t="n">
        <v>0</v>
      </c>
      <c r="BT4028" s="493" t="n">
        <v>0</v>
      </c>
      <c r="BU4028" s="493" t="n">
        <v>0</v>
      </c>
      <c r="BV4028" s="493" t="n">
        <v>0</v>
      </c>
      <c r="BW4028" s="493" t="n">
        <v>0</v>
      </c>
    </row>
    <row r="4029">
      <c r="A4029" t="inlineStr">
        <is>
          <t>[C9D3] Angiotensin-II 길항제 칼슘길항제 복합제</t>
        </is>
      </c>
      <c r="B4029" t="inlineStr">
        <is>
          <t>조아제약</t>
        </is>
      </c>
      <c r="C4029" t="inlineStr">
        <is>
          <t>듀얼아미</t>
        </is>
      </c>
      <c r="D4029" t="inlineStr">
        <is>
          <t>조아제약</t>
        </is>
      </c>
      <c r="E4029" t="inlineStr">
        <is>
          <t>amlodipine besylate,  telmisartan</t>
        </is>
      </c>
      <c r="F4029" t="inlineStr">
        <is>
          <t>보건소</t>
        </is>
      </c>
      <c r="G4029" t="inlineStr">
        <is>
          <t>Generic</t>
        </is>
      </c>
      <c r="H4029" s="493" t="n">
        <v>0</v>
      </c>
      <c r="I4029" s="493" t="n">
        <v>0</v>
      </c>
      <c r="J4029" s="493" t="n">
        <v>0</v>
      </c>
      <c r="K4029" s="493" t="n">
        <v>387.3</v>
      </c>
      <c r="L4029" s="493" t="n">
        <v>310.2</v>
      </c>
      <c r="M4029" s="493" t="n">
        <v>738</v>
      </c>
      <c r="N4029" s="493" t="n">
        <v>419.4</v>
      </c>
      <c r="O4029" s="493" t="n">
        <v>187.2</v>
      </c>
      <c r="P4029" s="493" t="n">
        <v>207.9</v>
      </c>
      <c r="Q4029" s="493" t="n">
        <v>880.5</v>
      </c>
      <c r="R4029" s="493" t="n">
        <v>717.6</v>
      </c>
      <c r="S4029" s="493" t="n">
        <v>0</v>
      </c>
      <c r="T4029" s="493" t="n">
        <v>536.4</v>
      </c>
      <c r="U4029" s="493" t="n">
        <v>109.5</v>
      </c>
      <c r="V4029" s="493" t="n">
        <v>246.6</v>
      </c>
      <c r="W4029" s="493" t="n">
        <v>0</v>
      </c>
      <c r="X4029" s="493" t="n">
        <v>230.4</v>
      </c>
      <c r="Y4029" s="493" t="n">
        <v>0</v>
      </c>
      <c r="Z4029" s="493" t="n">
        <v>0</v>
      </c>
      <c r="AA4029" s="493" t="n">
        <v>263.4</v>
      </c>
      <c r="AB4029" s="493" t="n">
        <v>0</v>
      </c>
      <c r="AC4029" s="493" t="n">
        <v>346.8</v>
      </c>
      <c r="AD4029" s="493" t="n">
        <v>0</v>
      </c>
      <c r="AE4029" s="493" t="n">
        <v>329.4</v>
      </c>
      <c r="AF4029" s="493" t="n">
        <v>324</v>
      </c>
      <c r="AG4029" s="493" t="n">
        <v>0</v>
      </c>
      <c r="AH4029" s="493" t="n">
        <v>0</v>
      </c>
      <c r="AI4029" s="493" t="n">
        <v>0</v>
      </c>
      <c r="AJ4029" s="493" t="n">
        <v>2152.8</v>
      </c>
      <c r="AK4029" s="493" t="n">
        <v>875.7</v>
      </c>
      <c r="AL4029" s="493" t="n">
        <v>1264.8</v>
      </c>
      <c r="AM4029" s="493" t="n">
        <v>795.8</v>
      </c>
      <c r="AN4029" s="493" t="n">
        <v>2910.4</v>
      </c>
      <c r="AO4029" s="493" t="n">
        <v>184</v>
      </c>
      <c r="AP4029" s="493" t="n">
        <v>478.8</v>
      </c>
      <c r="AQ4029" s="493" t="n">
        <v>734.4</v>
      </c>
      <c r="AR4029" s="493" t="n">
        <v>0</v>
      </c>
      <c r="AS4029" s="493" t="n">
        <v>1029.6</v>
      </c>
      <c r="AT4029" s="493" t="n">
        <v>0</v>
      </c>
      <c r="AU4029" s="493" t="n">
        <v>0</v>
      </c>
      <c r="AV4029" s="493" t="n">
        <v>0</v>
      </c>
      <c r="AW4029" s="493" t="n">
        <v>0</v>
      </c>
      <c r="AX4029" s="493" t="n">
        <v>0</v>
      </c>
      <c r="AY4029" s="493" t="n">
        <v>0</v>
      </c>
      <c r="AZ4029" s="493" t="n">
        <v>0</v>
      </c>
      <c r="BA4029" s="493" t="n">
        <v>0</v>
      </c>
      <c r="BB4029" s="493" t="n">
        <v>0</v>
      </c>
      <c r="BC4029" s="493" t="n">
        <v>0</v>
      </c>
      <c r="BD4029" s="493" t="n">
        <v>0</v>
      </c>
      <c r="BE4029" s="493" t="n">
        <v>0</v>
      </c>
      <c r="BF4029" s="493" t="n">
        <v>0</v>
      </c>
      <c r="BG4029" s="493" t="n">
        <v>0</v>
      </c>
      <c r="BH4029" s="493" t="n">
        <v>0</v>
      </c>
      <c r="BI4029" s="493" t="n">
        <v>0</v>
      </c>
      <c r="BJ4029" s="493" t="n">
        <v>0</v>
      </c>
      <c r="BK4029" s="493" t="n">
        <v>0</v>
      </c>
      <c r="BL4029" s="493" t="n">
        <v>0</v>
      </c>
      <c r="BM4029" s="493" t="n">
        <v>0</v>
      </c>
      <c r="BN4029" s="493" t="n">
        <v>0</v>
      </c>
      <c r="BO4029" s="493" t="n">
        <v>0</v>
      </c>
      <c r="BP4029" s="493" t="n">
        <v>0</v>
      </c>
      <c r="BQ4029" s="493" t="n">
        <v>0</v>
      </c>
      <c r="BR4029" s="493" t="n">
        <v>0</v>
      </c>
      <c r="BS4029" s="493" t="n">
        <v>0</v>
      </c>
      <c r="BT4029" s="493" t="n">
        <v>0</v>
      </c>
      <c r="BU4029" s="493" t="n">
        <v>0</v>
      </c>
      <c r="BV4029" s="493" t="n">
        <v>0</v>
      </c>
      <c r="BW4029" s="493" t="n">
        <v>0</v>
      </c>
    </row>
    <row r="4030">
      <c r="A4030" t="inlineStr">
        <is>
          <t>[C9D3] Angiotensin-II 길항제 칼슘길항제 복합제</t>
        </is>
      </c>
      <c r="B4030" t="inlineStr">
        <is>
          <t>종근당</t>
        </is>
      </c>
      <c r="C4030" t="inlineStr">
        <is>
          <t>칸타벨</t>
        </is>
      </c>
      <c r="D4030" t="inlineStr">
        <is>
          <t>종근당</t>
        </is>
      </c>
      <c r="E4030" t="inlineStr">
        <is>
          <t>amlodipine besylate  ( as amlodipine),  candesartan cilexetil</t>
        </is>
      </c>
      <c r="F4030" t="inlineStr">
        <is>
          <t>상급종합병원</t>
        </is>
      </c>
      <c r="G4030" t="inlineStr">
        <is>
          <t>Generic</t>
        </is>
      </c>
      <c r="H4030" s="493" t="n">
        <v>125037.67</v>
      </c>
      <c r="I4030" s="493" t="n">
        <v>109561.23</v>
      </c>
      <c r="J4030" s="493" t="n">
        <v>118140.67</v>
      </c>
      <c r="K4030" s="493" t="n">
        <v>128055.1</v>
      </c>
      <c r="L4030" s="493" t="n">
        <v>102838.75</v>
      </c>
      <c r="M4030" s="493" t="n">
        <v>124402.98</v>
      </c>
      <c r="N4030" s="493" t="n">
        <v>118974.94</v>
      </c>
      <c r="O4030" s="493" t="n">
        <v>118039.58</v>
      </c>
      <c r="P4030" s="493" t="n">
        <v>127185.32</v>
      </c>
      <c r="Q4030" s="493" t="n">
        <v>110108.96</v>
      </c>
      <c r="R4030" s="493" t="n">
        <v>102491.44</v>
      </c>
      <c r="S4030" s="493" t="n">
        <v>121406.55</v>
      </c>
      <c r="T4030" s="493" t="n">
        <v>130611.12</v>
      </c>
      <c r="U4030" s="493" t="n">
        <v>124852.39</v>
      </c>
      <c r="V4030" s="493" t="n">
        <v>109109.25</v>
      </c>
      <c r="W4030" s="493" t="n">
        <v>125176.85</v>
      </c>
      <c r="X4030" s="493" t="n">
        <v>125561</v>
      </c>
      <c r="Y4030" s="493" t="n">
        <v>101435.12</v>
      </c>
      <c r="Z4030" s="493" t="n">
        <v>107858.48</v>
      </c>
      <c r="AA4030" s="493" t="n">
        <v>126301.84</v>
      </c>
      <c r="AB4030" s="493" t="n">
        <v>93014.82000000001</v>
      </c>
      <c r="AC4030" s="493" t="n">
        <v>118724.27</v>
      </c>
      <c r="AD4030" s="493" t="n">
        <v>109621.44</v>
      </c>
      <c r="AE4030" s="493" t="n">
        <v>121464.49</v>
      </c>
      <c r="AF4030" s="493" t="n">
        <v>116138.58</v>
      </c>
      <c r="AG4030" s="493" t="n">
        <v>93555.89</v>
      </c>
      <c r="AH4030" s="493" t="n">
        <v>97920.64</v>
      </c>
      <c r="AI4030" s="493" t="n">
        <v>110181.69</v>
      </c>
      <c r="AJ4030" s="493" t="n">
        <v>105087.79</v>
      </c>
      <c r="AK4030" s="493" t="n">
        <v>120671.34</v>
      </c>
      <c r="AL4030" s="493" t="n">
        <v>108840.44</v>
      </c>
      <c r="AM4030" s="493" t="n">
        <v>124601.24</v>
      </c>
      <c r="AN4030" s="493" t="n">
        <v>125312.93</v>
      </c>
      <c r="AO4030" s="493" t="n">
        <v>124149.09</v>
      </c>
      <c r="AP4030" s="493" t="n">
        <v>133060.24</v>
      </c>
      <c r="AQ4030" s="493" t="n">
        <v>112933.22</v>
      </c>
      <c r="AR4030" s="493" t="n">
        <v>136895.91</v>
      </c>
      <c r="AS4030" s="493" t="n">
        <v>142592.39</v>
      </c>
      <c r="AT4030" s="493" t="n">
        <v>103390.21</v>
      </c>
      <c r="AU4030" s="493" t="n">
        <v>141185.4</v>
      </c>
      <c r="AV4030" s="493" t="n">
        <v>142484.27</v>
      </c>
      <c r="AW4030" s="493" t="n">
        <v>137927.08</v>
      </c>
      <c r="AX4030" s="493" t="n">
        <v>155151.52</v>
      </c>
      <c r="AY4030" s="493" t="n">
        <v>162299.96</v>
      </c>
      <c r="AZ4030" s="493" t="n">
        <v>152698.11</v>
      </c>
      <c r="BA4030" s="493" t="n">
        <v>135613.9</v>
      </c>
      <c r="BB4030" s="493" t="n">
        <v>158836.17</v>
      </c>
      <c r="BC4030" s="493" t="n">
        <v>168898.17</v>
      </c>
      <c r="BD4030" s="493" t="n">
        <v>122543.85</v>
      </c>
      <c r="BE4030" s="493" t="n">
        <v>147027.87</v>
      </c>
      <c r="BF4030" s="493" t="n">
        <v>144224.19</v>
      </c>
      <c r="BG4030" s="493" t="n">
        <v>132922.22</v>
      </c>
      <c r="BH4030" s="493" t="n">
        <v>135854.69</v>
      </c>
      <c r="BI4030" s="493" t="n">
        <v>132423.06</v>
      </c>
      <c r="BJ4030" s="493" t="n">
        <v>133166.42</v>
      </c>
      <c r="BK4030" s="493" t="n">
        <v>123740.32</v>
      </c>
      <c r="BL4030" s="493" t="n">
        <v>130867.78</v>
      </c>
      <c r="BM4030" s="493" t="n">
        <v>112505.08</v>
      </c>
      <c r="BN4030" s="493" t="n">
        <v>154411.38</v>
      </c>
      <c r="BO4030" s="493" t="n">
        <v>147922.69</v>
      </c>
      <c r="BP4030" s="493" t="n">
        <v>131742.64</v>
      </c>
      <c r="BQ4030" s="493" t="n">
        <v>114913.93</v>
      </c>
      <c r="BR4030" s="493" t="n">
        <v>188489.37</v>
      </c>
      <c r="BS4030" s="493" t="n">
        <v>157573.59</v>
      </c>
      <c r="BT4030" s="493" t="n">
        <v>136300.35</v>
      </c>
      <c r="BU4030" s="493" t="n">
        <v>133746.41</v>
      </c>
      <c r="BV4030" s="493" t="n">
        <v>119474.2</v>
      </c>
      <c r="BW4030" s="493" t="n">
        <v>159491.45</v>
      </c>
    </row>
    <row r="4031">
      <c r="A4031" t="inlineStr">
        <is>
          <t>[C9D3] Angiotensin-II 길항제 칼슘길항제 복합제</t>
        </is>
      </c>
      <c r="B4031" t="inlineStr">
        <is>
          <t>종근당</t>
        </is>
      </c>
      <c r="C4031" t="inlineStr">
        <is>
          <t>칸타벨</t>
        </is>
      </c>
      <c r="D4031" t="inlineStr">
        <is>
          <t>종근당</t>
        </is>
      </c>
      <c r="E4031" t="inlineStr">
        <is>
          <t>amlodipine besylate  ( as amlodipine),  candesartan cilexetil</t>
        </is>
      </c>
      <c r="F4031" t="inlineStr">
        <is>
          <t>종합병원</t>
        </is>
      </c>
      <c r="G4031" t="inlineStr">
        <is>
          <t>Generic</t>
        </is>
      </c>
      <c r="H4031" s="493" t="n">
        <v>142052.98</v>
      </c>
      <c r="I4031" s="493" t="n">
        <v>152455.14</v>
      </c>
      <c r="J4031" s="493" t="n">
        <v>185377.28</v>
      </c>
      <c r="K4031" s="493" t="n">
        <v>176531.04</v>
      </c>
      <c r="L4031" s="493" t="n">
        <v>176383.57</v>
      </c>
      <c r="M4031" s="493" t="n">
        <v>235740.6</v>
      </c>
      <c r="N4031" s="493" t="n">
        <v>224966.43</v>
      </c>
      <c r="O4031" s="493" t="n">
        <v>225046.24</v>
      </c>
      <c r="P4031" s="493" t="n">
        <v>204494.69</v>
      </c>
      <c r="Q4031" s="493" t="n">
        <v>230164.62</v>
      </c>
      <c r="R4031" s="493" t="n">
        <v>202109.01</v>
      </c>
      <c r="S4031" s="493" t="n">
        <v>254982.04</v>
      </c>
      <c r="T4031" s="493" t="n">
        <v>244904.88</v>
      </c>
      <c r="U4031" s="493" t="n">
        <v>229990.89</v>
      </c>
      <c r="V4031" s="493" t="n">
        <v>254574.45</v>
      </c>
      <c r="W4031" s="493" t="n">
        <v>270583.15</v>
      </c>
      <c r="X4031" s="493" t="n">
        <v>253543.39</v>
      </c>
      <c r="Y4031" s="493" t="n">
        <v>236259.47</v>
      </c>
      <c r="Z4031" s="493" t="n">
        <v>252016.9</v>
      </c>
      <c r="AA4031" s="493" t="n">
        <v>274226.23</v>
      </c>
      <c r="AB4031" s="493" t="n">
        <v>239159.96</v>
      </c>
      <c r="AC4031" s="493" t="n">
        <v>254553.25</v>
      </c>
      <c r="AD4031" s="493" t="n">
        <v>272997.41</v>
      </c>
      <c r="AE4031" s="493" t="n">
        <v>253571.31</v>
      </c>
      <c r="AF4031" s="493" t="n">
        <v>274913</v>
      </c>
      <c r="AG4031" s="493" t="n">
        <v>252185.62</v>
      </c>
      <c r="AH4031" s="493" t="n">
        <v>244836.62</v>
      </c>
      <c r="AI4031" s="493" t="n">
        <v>243433.75</v>
      </c>
      <c r="AJ4031" s="493" t="n">
        <v>260094.89</v>
      </c>
      <c r="AK4031" s="493" t="n">
        <v>263313.65</v>
      </c>
      <c r="AL4031" s="493" t="n">
        <v>272425.27</v>
      </c>
      <c r="AM4031" s="493" t="n">
        <v>316448.71</v>
      </c>
      <c r="AN4031" s="493" t="n">
        <v>281082.68</v>
      </c>
      <c r="AO4031" s="493" t="n">
        <v>281845.61</v>
      </c>
      <c r="AP4031" s="493" t="n">
        <v>259322.72</v>
      </c>
      <c r="AQ4031" s="493" t="n">
        <v>316372.67</v>
      </c>
      <c r="AR4031" s="493" t="n">
        <v>273523.13</v>
      </c>
      <c r="AS4031" s="493" t="n">
        <v>269559.91</v>
      </c>
      <c r="AT4031" s="493" t="n">
        <v>279923.52</v>
      </c>
      <c r="AU4031" s="493" t="n">
        <v>292533.38</v>
      </c>
      <c r="AV4031" s="493" t="n">
        <v>271610.22</v>
      </c>
      <c r="AW4031" s="493" t="n">
        <v>238678.42</v>
      </c>
      <c r="AX4031" s="493" t="n">
        <v>306671.61</v>
      </c>
      <c r="AY4031" s="493" t="n">
        <v>289745.89</v>
      </c>
      <c r="AZ4031" s="493" t="n">
        <v>305173.72</v>
      </c>
      <c r="BA4031" s="493" t="n">
        <v>307236.03</v>
      </c>
      <c r="BB4031" s="493" t="n">
        <v>250834.39</v>
      </c>
      <c r="BC4031" s="493" t="n">
        <v>288358.72</v>
      </c>
      <c r="BD4031" s="493" t="n">
        <v>296929.98</v>
      </c>
      <c r="BE4031" s="493" t="n">
        <v>257931.42</v>
      </c>
      <c r="BF4031" s="493" t="n">
        <v>284712.16</v>
      </c>
      <c r="BG4031" s="493" t="n">
        <v>279785.17</v>
      </c>
      <c r="BH4031" s="493" t="n">
        <v>225851.68</v>
      </c>
      <c r="BI4031" s="493" t="n">
        <v>208255.88</v>
      </c>
      <c r="BJ4031" s="493" t="n">
        <v>224187.87</v>
      </c>
      <c r="BK4031" s="493" t="n">
        <v>191696.07</v>
      </c>
      <c r="BL4031" s="493" t="n">
        <v>216829.33</v>
      </c>
      <c r="BM4031" s="493" t="n">
        <v>182590.47</v>
      </c>
      <c r="BN4031" s="493" t="n">
        <v>173161.6</v>
      </c>
      <c r="BO4031" s="493" t="n">
        <v>221496.54</v>
      </c>
      <c r="BP4031" s="493" t="n">
        <v>181683.12</v>
      </c>
      <c r="BQ4031" s="493" t="n">
        <v>168337.51</v>
      </c>
      <c r="BR4031" s="493" t="n">
        <v>211098.13</v>
      </c>
      <c r="BS4031" s="493" t="n">
        <v>236681.81</v>
      </c>
      <c r="BT4031" s="493" t="n">
        <v>179130.58</v>
      </c>
      <c r="BU4031" s="493" t="n">
        <v>199206.19</v>
      </c>
      <c r="BV4031" s="493" t="n">
        <v>218410.41</v>
      </c>
      <c r="BW4031" s="493" t="n">
        <v>165467.4</v>
      </c>
    </row>
    <row r="4032">
      <c r="A4032" t="inlineStr">
        <is>
          <t>[C9D3] Angiotensin-II 길항제 칼슘길항제 복합제</t>
        </is>
      </c>
      <c r="B4032" t="inlineStr">
        <is>
          <t>종근당</t>
        </is>
      </c>
      <c r="C4032" t="inlineStr">
        <is>
          <t>칸타벨</t>
        </is>
      </c>
      <c r="D4032" t="inlineStr">
        <is>
          <t>종근당</t>
        </is>
      </c>
      <c r="E4032" t="inlineStr">
        <is>
          <t>amlodipine besylate  ( as amlodipine),  candesartan cilexetil</t>
        </is>
      </c>
      <c r="F4032" t="inlineStr">
        <is>
          <t>병원</t>
        </is>
      </c>
      <c r="G4032" t="inlineStr">
        <is>
          <t>Generic</t>
        </is>
      </c>
      <c r="H4032" s="493" t="n">
        <v>15676.38</v>
      </c>
      <c r="I4032" s="493" t="n">
        <v>15517.74</v>
      </c>
      <c r="J4032" s="493" t="n">
        <v>21465.31</v>
      </c>
      <c r="K4032" s="493" t="n">
        <v>12458.4</v>
      </c>
      <c r="L4032" s="493" t="n">
        <v>19861.69</v>
      </c>
      <c r="M4032" s="493" t="n">
        <v>19692.47</v>
      </c>
      <c r="N4032" s="493" t="n">
        <v>17757.1</v>
      </c>
      <c r="O4032" s="493" t="n">
        <v>19717.44</v>
      </c>
      <c r="P4032" s="493" t="n">
        <v>21866.74</v>
      </c>
      <c r="Q4032" s="493" t="n">
        <v>20839.01</v>
      </c>
      <c r="R4032" s="493" t="n">
        <v>26009.33</v>
      </c>
      <c r="S4032" s="493" t="n">
        <v>26673.52</v>
      </c>
      <c r="T4032" s="493" t="n">
        <v>31124.12</v>
      </c>
      <c r="U4032" s="493" t="n">
        <v>23431.84</v>
      </c>
      <c r="V4032" s="493" t="n">
        <v>26097.75</v>
      </c>
      <c r="W4032" s="493" t="n">
        <v>19725.43</v>
      </c>
      <c r="X4032" s="493" t="n">
        <v>26681.87</v>
      </c>
      <c r="Y4032" s="493" t="n">
        <v>29958.13</v>
      </c>
      <c r="Z4032" s="493" t="n">
        <v>23394.44</v>
      </c>
      <c r="AA4032" s="493" t="n">
        <v>31075.6</v>
      </c>
      <c r="AB4032" s="493" t="n">
        <v>26307.92</v>
      </c>
      <c r="AC4032" s="493" t="n">
        <v>27169.25</v>
      </c>
      <c r="AD4032" s="493" t="n">
        <v>25290.73</v>
      </c>
      <c r="AE4032" s="493" t="n">
        <v>22328.72</v>
      </c>
      <c r="AF4032" s="493" t="n">
        <v>30696.5</v>
      </c>
      <c r="AG4032" s="493" t="n">
        <v>23753.84</v>
      </c>
      <c r="AH4032" s="493" t="n">
        <v>24645.46</v>
      </c>
      <c r="AI4032" s="493" t="n">
        <v>27029.26</v>
      </c>
      <c r="AJ4032" s="493" t="n">
        <v>28518.73</v>
      </c>
      <c r="AK4032" s="493" t="n">
        <v>26377.93</v>
      </c>
      <c r="AL4032" s="493" t="n">
        <v>23960.13</v>
      </c>
      <c r="AM4032" s="493" t="n">
        <v>33999.03</v>
      </c>
      <c r="AN4032" s="493" t="n">
        <v>20579.13</v>
      </c>
      <c r="AO4032" s="493" t="n">
        <v>29112.56</v>
      </c>
      <c r="AP4032" s="493" t="n">
        <v>30495.47</v>
      </c>
      <c r="AQ4032" s="493" t="n">
        <v>24614.95</v>
      </c>
      <c r="AR4032" s="493" t="n">
        <v>26074.3</v>
      </c>
      <c r="AS4032" s="493" t="n">
        <v>21837.21</v>
      </c>
      <c r="AT4032" s="493" t="n">
        <v>24569.05</v>
      </c>
      <c r="AU4032" s="493" t="n">
        <v>27049.12</v>
      </c>
      <c r="AV4032" s="493" t="n">
        <v>22483.72</v>
      </c>
      <c r="AW4032" s="493" t="n">
        <v>26648.15</v>
      </c>
      <c r="AX4032" s="493" t="n">
        <v>27296.3</v>
      </c>
      <c r="AY4032" s="493" t="n">
        <v>22741.21</v>
      </c>
      <c r="AZ4032" s="493" t="n">
        <v>25287.23</v>
      </c>
      <c r="BA4032" s="493" t="n">
        <v>30454.1</v>
      </c>
      <c r="BB4032" s="493" t="n">
        <v>21616.88</v>
      </c>
      <c r="BC4032" s="493" t="n">
        <v>24243.6</v>
      </c>
      <c r="BD4032" s="493" t="n">
        <v>24942.05</v>
      </c>
      <c r="BE4032" s="493" t="n">
        <v>25899.14</v>
      </c>
      <c r="BF4032" s="493" t="n">
        <v>24712.95</v>
      </c>
      <c r="BG4032" s="493" t="n">
        <v>27724.87</v>
      </c>
      <c r="BH4032" s="493" t="n">
        <v>22727.78</v>
      </c>
      <c r="BI4032" s="493" t="n">
        <v>21365.07</v>
      </c>
      <c r="BJ4032" s="493" t="n">
        <v>22669.51</v>
      </c>
      <c r="BK4032" s="493" t="n">
        <v>17643.19</v>
      </c>
      <c r="BL4032" s="493" t="n">
        <v>27325.47</v>
      </c>
      <c r="BM4032" s="493" t="n">
        <v>26114.93</v>
      </c>
      <c r="BN4032" s="493" t="n">
        <v>20866.69</v>
      </c>
      <c r="BO4032" s="493" t="n">
        <v>21647.82</v>
      </c>
      <c r="BP4032" s="493" t="n">
        <v>25373.47</v>
      </c>
      <c r="BQ4032" s="493" t="n">
        <v>17030.02</v>
      </c>
      <c r="BR4032" s="493" t="n">
        <v>26137.32</v>
      </c>
      <c r="BS4032" s="493" t="n">
        <v>25819.78</v>
      </c>
      <c r="BT4032" s="493" t="n">
        <v>20938.58</v>
      </c>
      <c r="BU4032" s="493" t="n">
        <v>23940.2</v>
      </c>
      <c r="BV4032" s="493" t="n">
        <v>25000.03</v>
      </c>
      <c r="BW4032" s="493" t="n">
        <v>17875.42</v>
      </c>
    </row>
    <row r="4033">
      <c r="A4033" t="inlineStr">
        <is>
          <t>[C9D3] Angiotensin-II 길항제 칼슘길항제 복합제</t>
        </is>
      </c>
      <c r="B4033" t="inlineStr">
        <is>
          <t>종근당</t>
        </is>
      </c>
      <c r="C4033" t="inlineStr">
        <is>
          <t>칸타벨</t>
        </is>
      </c>
      <c r="D4033" t="inlineStr">
        <is>
          <t>종근당</t>
        </is>
      </c>
      <c r="E4033" t="inlineStr">
        <is>
          <t>amlodipine besylate  ( as amlodipine),  candesartan cilexetil</t>
        </is>
      </c>
      <c r="F4033" t="inlineStr">
        <is>
          <t>의원</t>
        </is>
      </c>
      <c r="G4033" t="inlineStr">
        <is>
          <t>Generic</t>
        </is>
      </c>
      <c r="H4033" s="493" t="n">
        <v>338155.77</v>
      </c>
      <c r="I4033" s="493" t="n">
        <v>313483.94</v>
      </c>
      <c r="J4033" s="493" t="n">
        <v>373635.9</v>
      </c>
      <c r="K4033" s="493" t="n">
        <v>341448.9</v>
      </c>
      <c r="L4033" s="493" t="n">
        <v>349065.33</v>
      </c>
      <c r="M4033" s="493" t="n">
        <v>349760.33</v>
      </c>
      <c r="N4033" s="493" t="n">
        <v>360707.96</v>
      </c>
      <c r="O4033" s="493" t="n">
        <v>352415.18</v>
      </c>
      <c r="P4033" s="493" t="n">
        <v>348535.88</v>
      </c>
      <c r="Q4033" s="493" t="n">
        <v>346640.87</v>
      </c>
      <c r="R4033" s="493" t="n">
        <v>363761.4</v>
      </c>
      <c r="S4033" s="493" t="n">
        <v>386229.14</v>
      </c>
      <c r="T4033" s="493" t="n">
        <v>343339.81</v>
      </c>
      <c r="U4033" s="493" t="n">
        <v>326568.31</v>
      </c>
      <c r="V4033" s="493" t="n">
        <v>363092.1</v>
      </c>
      <c r="W4033" s="493" t="n">
        <v>341503.54</v>
      </c>
      <c r="X4033" s="493" t="n">
        <v>353159.96</v>
      </c>
      <c r="Y4033" s="493" t="n">
        <v>345759.46</v>
      </c>
      <c r="Z4033" s="493" t="n">
        <v>346765.92</v>
      </c>
      <c r="AA4033" s="493" t="n">
        <v>355583.66</v>
      </c>
      <c r="AB4033" s="493" t="n">
        <v>369020.22</v>
      </c>
      <c r="AC4033" s="493" t="n">
        <v>362956.66</v>
      </c>
      <c r="AD4033" s="493" t="n">
        <v>364655.18</v>
      </c>
      <c r="AE4033" s="493" t="n">
        <v>374340.93</v>
      </c>
      <c r="AF4033" s="493" t="n">
        <v>346722.09</v>
      </c>
      <c r="AG4033" s="493" t="n">
        <v>340025.21</v>
      </c>
      <c r="AH4033" s="493" t="n">
        <v>348743.36</v>
      </c>
      <c r="AI4033" s="493" t="n">
        <v>339250.69</v>
      </c>
      <c r="AJ4033" s="493" t="n">
        <v>345248.78</v>
      </c>
      <c r="AK4033" s="493" t="n">
        <v>382849.48</v>
      </c>
      <c r="AL4033" s="493" t="n">
        <v>341601.79</v>
      </c>
      <c r="AM4033" s="493" t="n">
        <v>350115.31</v>
      </c>
      <c r="AN4033" s="493" t="n">
        <v>335423.61</v>
      </c>
      <c r="AO4033" s="493" t="n">
        <v>345257.85</v>
      </c>
      <c r="AP4033" s="493" t="n">
        <v>337311.47</v>
      </c>
      <c r="AQ4033" s="493" t="n">
        <v>347983.69</v>
      </c>
      <c r="AR4033" s="493" t="n">
        <v>338492.96</v>
      </c>
      <c r="AS4033" s="493" t="n">
        <v>334771.56</v>
      </c>
      <c r="AT4033" s="493" t="n">
        <v>331987.2</v>
      </c>
      <c r="AU4033" s="493" t="n">
        <v>340826.72</v>
      </c>
      <c r="AV4033" s="493" t="n">
        <v>336303.46</v>
      </c>
      <c r="AW4033" s="493" t="n">
        <v>336280.45</v>
      </c>
      <c r="AX4033" s="493" t="n">
        <v>337662.22</v>
      </c>
      <c r="AY4033" s="493" t="n">
        <v>355554.51</v>
      </c>
      <c r="AZ4033" s="493" t="n">
        <v>327395.98</v>
      </c>
      <c r="BA4033" s="493" t="n">
        <v>343140.2</v>
      </c>
      <c r="BB4033" s="493" t="n">
        <v>330490.6</v>
      </c>
      <c r="BC4033" s="493" t="n">
        <v>363405.6</v>
      </c>
      <c r="BD4033" s="493" t="n">
        <v>323549.29</v>
      </c>
      <c r="BE4033" s="493" t="n">
        <v>325622.29</v>
      </c>
      <c r="BF4033" s="493" t="n">
        <v>311573.71</v>
      </c>
      <c r="BG4033" s="493" t="n">
        <v>327815.8</v>
      </c>
      <c r="BH4033" s="493" t="n">
        <v>321458.37</v>
      </c>
      <c r="BI4033" s="493" t="n">
        <v>326557.42</v>
      </c>
      <c r="BJ4033" s="493" t="n">
        <v>322954.46</v>
      </c>
      <c r="BK4033" s="493" t="n">
        <v>305823.27</v>
      </c>
      <c r="BL4033" s="493" t="n">
        <v>345475.38</v>
      </c>
      <c r="BM4033" s="493" t="n">
        <v>306879.52</v>
      </c>
      <c r="BN4033" s="493" t="n">
        <v>301787.28</v>
      </c>
      <c r="BO4033" s="493" t="n">
        <v>333228.47</v>
      </c>
      <c r="BP4033" s="493" t="n">
        <v>324319.58</v>
      </c>
      <c r="BQ4033" s="493" t="n">
        <v>287450.69</v>
      </c>
      <c r="BR4033" s="493" t="n">
        <v>339757.51</v>
      </c>
      <c r="BS4033" s="493" t="n">
        <v>319741.44</v>
      </c>
      <c r="BT4033" s="493" t="n">
        <v>320957.72</v>
      </c>
      <c r="BU4033" s="493" t="n">
        <v>319327.24</v>
      </c>
      <c r="BV4033" s="493" t="n">
        <v>359474.63</v>
      </c>
      <c r="BW4033" s="493" t="n">
        <v>309012.64</v>
      </c>
    </row>
    <row r="4034">
      <c r="A4034" t="inlineStr">
        <is>
          <t>[C9D3] Angiotensin-II 길항제 칼슘길항제 복합제</t>
        </is>
      </c>
      <c r="B4034" t="inlineStr">
        <is>
          <t>종근당</t>
        </is>
      </c>
      <c r="C4034" t="inlineStr">
        <is>
          <t>칸타벨</t>
        </is>
      </c>
      <c r="D4034" t="inlineStr">
        <is>
          <t>종근당</t>
        </is>
      </c>
      <c r="E4034" t="inlineStr">
        <is>
          <t>amlodipine besylate  ( as amlodipine),  candesartan cilexetil</t>
        </is>
      </c>
      <c r="F4034" t="inlineStr">
        <is>
          <t>보건소</t>
        </is>
      </c>
      <c r="G4034" t="inlineStr">
        <is>
          <t>Generic</t>
        </is>
      </c>
      <c r="H4034" s="493" t="n">
        <v>3652.8</v>
      </c>
      <c r="I4034" s="493" t="n">
        <v>6790.2</v>
      </c>
      <c r="J4034" s="493" t="n">
        <v>4007.1</v>
      </c>
      <c r="K4034" s="493" t="n">
        <v>18728.4</v>
      </c>
      <c r="L4034" s="493" t="n">
        <v>6367.8</v>
      </c>
      <c r="M4034" s="493" t="n">
        <v>12003.9</v>
      </c>
      <c r="N4034" s="493" t="n">
        <v>17343.23</v>
      </c>
      <c r="O4034" s="493" t="n">
        <v>18822</v>
      </c>
      <c r="P4034" s="493" t="n">
        <v>9427.02</v>
      </c>
      <c r="Q4034" s="493" t="n">
        <v>23631.12</v>
      </c>
      <c r="R4034" s="493" t="n">
        <v>9027.9</v>
      </c>
      <c r="S4034" s="493" t="n">
        <v>16312.92</v>
      </c>
      <c r="T4034" s="493" t="n">
        <v>10747.2</v>
      </c>
      <c r="U4034" s="493" t="n">
        <v>22298.7</v>
      </c>
      <c r="V4034" s="493" t="n">
        <v>10334.4</v>
      </c>
      <c r="W4034" s="493" t="n">
        <v>13615.5</v>
      </c>
      <c r="X4034" s="493" t="n">
        <v>17190.6</v>
      </c>
      <c r="Y4034" s="493" t="n">
        <v>13206.9</v>
      </c>
      <c r="Z4034" s="493" t="n">
        <v>6409.95</v>
      </c>
      <c r="AA4034" s="493" t="n">
        <v>17319</v>
      </c>
      <c r="AB4034" s="493" t="n">
        <v>8405.700000000001</v>
      </c>
      <c r="AC4034" s="493" t="n">
        <v>29824.35</v>
      </c>
      <c r="AD4034" s="493" t="n">
        <v>10365.9</v>
      </c>
      <c r="AE4034" s="493" t="n">
        <v>12178.5</v>
      </c>
      <c r="AF4034" s="493" t="n">
        <v>25060.8</v>
      </c>
      <c r="AG4034" s="493" t="n">
        <v>8770.200000000001</v>
      </c>
      <c r="AH4034" s="493" t="n">
        <v>11675.4</v>
      </c>
      <c r="AI4034" s="493" t="n">
        <v>6268.5</v>
      </c>
      <c r="AJ4034" s="493" t="n">
        <v>9066</v>
      </c>
      <c r="AK4034" s="493" t="n">
        <v>7373.1</v>
      </c>
      <c r="AL4034" s="493" t="n">
        <v>5308.2</v>
      </c>
      <c r="AM4034" s="493" t="n">
        <v>11276.1</v>
      </c>
      <c r="AN4034" s="493" t="n">
        <v>2133.64</v>
      </c>
      <c r="AO4034" s="493" t="n">
        <v>12092.36</v>
      </c>
      <c r="AP4034" s="493" t="n">
        <v>1235.7</v>
      </c>
      <c r="AQ4034" s="493" t="n">
        <v>6446.7</v>
      </c>
      <c r="AR4034" s="493" t="n">
        <v>3054.9</v>
      </c>
      <c r="AS4034" s="493" t="n">
        <v>6356.1</v>
      </c>
      <c r="AT4034" s="493" t="n">
        <v>3219.9</v>
      </c>
      <c r="AU4034" s="493" t="n">
        <v>3130.5</v>
      </c>
      <c r="AV4034" s="493" t="n">
        <v>3130.8</v>
      </c>
      <c r="AW4034" s="493" t="n">
        <v>2071.2</v>
      </c>
      <c r="AX4034" s="493" t="n">
        <v>6950.7</v>
      </c>
      <c r="AY4034" s="493" t="n">
        <v>3374.7</v>
      </c>
      <c r="AZ4034" s="493" t="n">
        <v>4210.5</v>
      </c>
      <c r="BA4034" s="493" t="n">
        <v>3792</v>
      </c>
      <c r="BB4034" s="493" t="n">
        <v>5658.9</v>
      </c>
      <c r="BC4034" s="493" t="n">
        <v>4023.6</v>
      </c>
      <c r="BD4034" s="493" t="n">
        <v>2946</v>
      </c>
      <c r="BE4034" s="493" t="n">
        <v>6982.8</v>
      </c>
      <c r="BF4034" s="493" t="n">
        <v>7289.7</v>
      </c>
      <c r="BG4034" s="493" t="n">
        <v>4261.05</v>
      </c>
      <c r="BH4034" s="493" t="n">
        <v>9919.799999999999</v>
      </c>
      <c r="BI4034" s="493" t="n">
        <v>2280</v>
      </c>
      <c r="BJ4034" s="493" t="n">
        <v>9108</v>
      </c>
      <c r="BK4034" s="493" t="n">
        <v>6007.5</v>
      </c>
      <c r="BL4034" s="493" t="n">
        <v>6068.4</v>
      </c>
      <c r="BM4034" s="493" t="n">
        <v>2420.1</v>
      </c>
      <c r="BN4034" s="493" t="n">
        <v>7018.8</v>
      </c>
      <c r="BO4034" s="493" t="n">
        <v>7399.5</v>
      </c>
      <c r="BP4034" s="493" t="n">
        <v>5262.3</v>
      </c>
      <c r="BQ4034" s="493" t="n">
        <v>5411.7</v>
      </c>
      <c r="BR4034" s="493" t="n">
        <v>3844.8</v>
      </c>
      <c r="BS4034" s="493" t="n">
        <v>5708.09</v>
      </c>
      <c r="BT4034" s="493" t="n">
        <v>3333.3</v>
      </c>
      <c r="BU4034" s="493" t="n">
        <v>4172.66</v>
      </c>
      <c r="BV4034" s="493" t="n">
        <v>4705.35</v>
      </c>
      <c r="BW4034" s="493" t="n">
        <v>2914.2</v>
      </c>
    </row>
    <row r="4035">
      <c r="A4035" t="inlineStr">
        <is>
          <t>[C9D3] Angiotensin-II 길항제 칼슘길항제 복합제</t>
        </is>
      </c>
      <c r="B4035" t="inlineStr">
        <is>
          <t>종근당</t>
        </is>
      </c>
      <c r="C4035" t="inlineStr">
        <is>
          <t>칸타벨</t>
        </is>
      </c>
      <c r="D4035" t="inlineStr">
        <is>
          <t>종근당</t>
        </is>
      </c>
      <c r="E4035" t="inlineStr">
        <is>
          <t>amlodipine besylate  ( as amlodipine),  candesartan cilexetil</t>
        </is>
      </c>
      <c r="F4035" t="inlineStr">
        <is>
          <t>기타(치과의원, 치과병원 등)</t>
        </is>
      </c>
      <c r="G4035" t="inlineStr">
        <is>
          <t>Generic</t>
        </is>
      </c>
      <c r="H4035" s="493" t="n">
        <v>820.8</v>
      </c>
      <c r="I4035" s="493" t="n">
        <v>194.4</v>
      </c>
      <c r="J4035" s="493" t="n">
        <v>205.8</v>
      </c>
      <c r="K4035" s="493" t="n">
        <v>770.4</v>
      </c>
      <c r="L4035" s="493" t="n">
        <v>177.6</v>
      </c>
      <c r="M4035" s="493" t="n">
        <v>196.8</v>
      </c>
      <c r="N4035" s="493" t="n">
        <v>565.2</v>
      </c>
      <c r="O4035" s="493" t="n">
        <v>0</v>
      </c>
      <c r="P4035" s="493" t="n">
        <v>0</v>
      </c>
      <c r="Q4035" s="493" t="n">
        <v>685.8</v>
      </c>
      <c r="R4035" s="493" t="n">
        <v>315.9</v>
      </c>
      <c r="S4035" s="493" t="n">
        <v>0</v>
      </c>
      <c r="T4035" s="493" t="n">
        <v>879.9</v>
      </c>
      <c r="U4035" s="493" t="n">
        <v>210</v>
      </c>
      <c r="V4035" s="493" t="n">
        <v>0</v>
      </c>
      <c r="W4035" s="493" t="n">
        <v>987.36</v>
      </c>
      <c r="X4035" s="493" t="n">
        <v>216.6</v>
      </c>
      <c r="Y4035" s="493" t="n">
        <v>569.4</v>
      </c>
      <c r="Z4035" s="493" t="n">
        <v>591.9</v>
      </c>
      <c r="AA4035" s="493" t="n">
        <v>540</v>
      </c>
      <c r="AB4035" s="493" t="n">
        <v>587.4</v>
      </c>
      <c r="AC4035" s="493" t="n">
        <v>523.5</v>
      </c>
      <c r="AD4035" s="493" t="n">
        <v>1025.1</v>
      </c>
      <c r="AE4035" s="493" t="n">
        <v>315.9</v>
      </c>
      <c r="AF4035" s="493" t="n">
        <v>1268.1</v>
      </c>
      <c r="AG4035" s="493" t="n">
        <v>512.4</v>
      </c>
      <c r="AH4035" s="493" t="n">
        <v>373.8</v>
      </c>
      <c r="AI4035" s="493" t="n">
        <v>654.6</v>
      </c>
      <c r="AJ4035" s="493" t="n">
        <v>937.2</v>
      </c>
      <c r="AK4035" s="493" t="n">
        <v>287.1</v>
      </c>
      <c r="AL4035" s="493" t="n">
        <v>543.6</v>
      </c>
      <c r="AM4035" s="493" t="n">
        <v>781.8</v>
      </c>
      <c r="AN4035" s="493" t="n">
        <v>120</v>
      </c>
      <c r="AO4035" s="493" t="n">
        <v>628.5</v>
      </c>
      <c r="AP4035" s="493" t="n">
        <v>1026.6</v>
      </c>
      <c r="AQ4035" s="493" t="n">
        <v>0</v>
      </c>
      <c r="AR4035" s="493" t="n">
        <v>657</v>
      </c>
      <c r="AS4035" s="493" t="n">
        <v>0</v>
      </c>
      <c r="AT4035" s="493" t="n">
        <v>841.5</v>
      </c>
      <c r="AU4035" s="493" t="n">
        <v>612</v>
      </c>
      <c r="AV4035" s="493" t="n">
        <v>76.8</v>
      </c>
      <c r="AW4035" s="493" t="n">
        <v>403.2</v>
      </c>
      <c r="AX4035" s="493" t="n">
        <v>559.2</v>
      </c>
      <c r="AY4035" s="493" t="n">
        <v>304.2</v>
      </c>
      <c r="AZ4035" s="493" t="n">
        <v>556.11</v>
      </c>
      <c r="BA4035" s="493" t="n">
        <v>477.9</v>
      </c>
      <c r="BB4035" s="493" t="n">
        <v>493.2</v>
      </c>
      <c r="BC4035" s="493" t="n">
        <v>528</v>
      </c>
      <c r="BD4035" s="493" t="n">
        <v>0</v>
      </c>
      <c r="BE4035" s="493" t="n">
        <v>398.7</v>
      </c>
      <c r="BF4035" s="493" t="n">
        <v>0</v>
      </c>
      <c r="BG4035" s="493" t="n">
        <v>395.1</v>
      </c>
      <c r="BH4035" s="493" t="n">
        <v>0</v>
      </c>
      <c r="BI4035" s="493" t="n">
        <v>0</v>
      </c>
      <c r="BJ4035" s="493" t="n">
        <v>0</v>
      </c>
      <c r="BK4035" s="493" t="n">
        <v>416.7</v>
      </c>
      <c r="BL4035" s="493" t="n">
        <v>0</v>
      </c>
      <c r="BM4035" s="493" t="n">
        <v>0</v>
      </c>
      <c r="BN4035" s="493" t="n">
        <v>0</v>
      </c>
      <c r="BO4035" s="493" t="n">
        <v>0</v>
      </c>
      <c r="BP4035" s="493" t="n">
        <v>0</v>
      </c>
      <c r="BQ4035" s="493" t="n">
        <v>0</v>
      </c>
      <c r="BR4035" s="493" t="n">
        <v>0</v>
      </c>
      <c r="BS4035" s="493" t="n">
        <v>0</v>
      </c>
      <c r="BT4035" s="493" t="n">
        <v>0</v>
      </c>
      <c r="BU4035" s="493" t="n">
        <v>0</v>
      </c>
      <c r="BV4035" s="493" t="n">
        <v>0</v>
      </c>
      <c r="BW4035" s="493" t="n">
        <v>0</v>
      </c>
    </row>
    <row r="4036">
      <c r="A4036" t="inlineStr">
        <is>
          <t>[C9D3] Angiotensin-II 길항제 칼슘길항제 복합제</t>
        </is>
      </c>
      <c r="B4036" t="inlineStr">
        <is>
          <t>종근당</t>
        </is>
      </c>
      <c r="C4036" t="inlineStr">
        <is>
          <t>텔미누보</t>
        </is>
      </c>
      <c r="D4036" t="inlineStr">
        <is>
          <t>종근당</t>
        </is>
      </c>
      <c r="E4036" t="inlineStr">
        <is>
          <t>s-amlodipine besylate dihydrate  ( as s-amlodipine),  telmisartan</t>
        </is>
      </c>
      <c r="F4036" t="inlineStr">
        <is>
          <t>상급종합병원</t>
        </is>
      </c>
      <c r="G4036" t="inlineStr">
        <is>
          <t>Original</t>
        </is>
      </c>
      <c r="H4036" s="493" t="n">
        <v>364338.75</v>
      </c>
      <c r="I4036" s="493" t="n">
        <v>311003.2</v>
      </c>
      <c r="J4036" s="493" t="n">
        <v>326380.11</v>
      </c>
      <c r="K4036" s="493" t="n">
        <v>376633.91</v>
      </c>
      <c r="L4036" s="493" t="n">
        <v>419359.28</v>
      </c>
      <c r="M4036" s="493" t="n">
        <v>362700.56</v>
      </c>
      <c r="N4036" s="493" t="n">
        <v>423158.59</v>
      </c>
      <c r="O4036" s="493" t="n">
        <v>386208.51</v>
      </c>
      <c r="P4036" s="493" t="n">
        <v>374167.29</v>
      </c>
      <c r="Q4036" s="493" t="n">
        <v>386870.86</v>
      </c>
      <c r="R4036" s="493" t="n">
        <v>398933.69</v>
      </c>
      <c r="S4036" s="493" t="n">
        <v>418063.47</v>
      </c>
      <c r="T4036" s="493" t="n">
        <v>512708.42</v>
      </c>
      <c r="U4036" s="493" t="n">
        <v>375832.84</v>
      </c>
      <c r="V4036" s="493" t="n">
        <v>407471.93</v>
      </c>
      <c r="W4036" s="493" t="n">
        <v>507535.76</v>
      </c>
      <c r="X4036" s="493" t="n">
        <v>411337.59</v>
      </c>
      <c r="Y4036" s="493" t="n">
        <v>395358.96</v>
      </c>
      <c r="Z4036" s="493" t="n">
        <v>420774.73</v>
      </c>
      <c r="AA4036" s="493" t="n">
        <v>523359.52</v>
      </c>
      <c r="AB4036" s="493" t="n">
        <v>464598.73</v>
      </c>
      <c r="AC4036" s="493" t="n">
        <v>348913.99</v>
      </c>
      <c r="AD4036" s="493" t="n">
        <v>459072.7</v>
      </c>
      <c r="AE4036" s="493" t="n">
        <v>451975.75</v>
      </c>
      <c r="AF4036" s="493" t="n">
        <v>555849.11</v>
      </c>
      <c r="AG4036" s="493" t="n">
        <v>356011.19</v>
      </c>
      <c r="AH4036" s="493" t="n">
        <v>467119.33</v>
      </c>
      <c r="AI4036" s="493" t="n">
        <v>455263.83</v>
      </c>
      <c r="AJ4036" s="493" t="n">
        <v>426582.79</v>
      </c>
      <c r="AK4036" s="493" t="n">
        <v>416117.64</v>
      </c>
      <c r="AL4036" s="493" t="n">
        <v>404419.15</v>
      </c>
      <c r="AM4036" s="493" t="n">
        <v>418489.66</v>
      </c>
      <c r="AN4036" s="493" t="n">
        <v>393704.85</v>
      </c>
      <c r="AO4036" s="493" t="n">
        <v>457751.85</v>
      </c>
      <c r="AP4036" s="493" t="n">
        <v>408454.57</v>
      </c>
      <c r="AQ4036" s="493" t="n">
        <v>425020.96</v>
      </c>
      <c r="AR4036" s="493" t="n">
        <v>512329.41</v>
      </c>
      <c r="AS4036" s="493" t="n">
        <v>369455.54</v>
      </c>
      <c r="AT4036" s="493" t="n">
        <v>417377.8</v>
      </c>
      <c r="AU4036" s="493" t="n">
        <v>436450.1</v>
      </c>
      <c r="AV4036" s="493" t="n">
        <v>376237.88</v>
      </c>
      <c r="AW4036" s="493" t="n">
        <v>372692.97</v>
      </c>
      <c r="AX4036" s="493" t="n">
        <v>448574.34</v>
      </c>
      <c r="AY4036" s="493" t="n">
        <v>441362.69</v>
      </c>
      <c r="AZ4036" s="493" t="n">
        <v>349571.16</v>
      </c>
      <c r="BA4036" s="493" t="n">
        <v>469956.17</v>
      </c>
      <c r="BB4036" s="493" t="n">
        <v>387338.12</v>
      </c>
      <c r="BC4036" s="493" t="n">
        <v>467478.59</v>
      </c>
      <c r="BD4036" s="493" t="n">
        <v>403594.35</v>
      </c>
      <c r="BE4036" s="493" t="n">
        <v>414205.93</v>
      </c>
      <c r="BF4036" s="493" t="n">
        <v>466177.27</v>
      </c>
      <c r="BG4036" s="493" t="n">
        <v>462376.55</v>
      </c>
      <c r="BH4036" s="493" t="n">
        <v>409082.05</v>
      </c>
      <c r="BI4036" s="493" t="n">
        <v>399423.81</v>
      </c>
      <c r="BJ4036" s="493" t="n">
        <v>488502.77</v>
      </c>
      <c r="BK4036" s="493" t="n">
        <v>429719.13</v>
      </c>
      <c r="BL4036" s="493" t="n">
        <v>527261.64</v>
      </c>
      <c r="BM4036" s="493" t="n">
        <v>392464.33</v>
      </c>
      <c r="BN4036" s="493" t="n">
        <v>415448.68</v>
      </c>
      <c r="BO4036" s="493" t="n">
        <v>484380.62</v>
      </c>
      <c r="BP4036" s="493" t="n">
        <v>456583.63</v>
      </c>
      <c r="BQ4036" s="493" t="n">
        <v>397924.55</v>
      </c>
      <c r="BR4036" s="493" t="n">
        <v>579769.42</v>
      </c>
      <c r="BS4036" s="493" t="n">
        <v>579424.28</v>
      </c>
      <c r="BT4036" s="493" t="n">
        <v>415133.48</v>
      </c>
      <c r="BU4036" s="493" t="n">
        <v>502382.89</v>
      </c>
      <c r="BV4036" s="493" t="n">
        <v>562796.9300000001</v>
      </c>
      <c r="BW4036" s="493" t="n">
        <v>442263.25</v>
      </c>
    </row>
    <row r="4037">
      <c r="A4037" t="inlineStr">
        <is>
          <t>[C9D3] Angiotensin-II 길항제 칼슘길항제 복합제</t>
        </is>
      </c>
      <c r="B4037" t="inlineStr">
        <is>
          <t>종근당</t>
        </is>
      </c>
      <c r="C4037" t="inlineStr">
        <is>
          <t>텔미누보</t>
        </is>
      </c>
      <c r="D4037" t="inlineStr">
        <is>
          <t>종근당</t>
        </is>
      </c>
      <c r="E4037" t="inlineStr">
        <is>
          <t>s-amlodipine besylate dihydrate  ( as s-amlodipine),  telmisartan</t>
        </is>
      </c>
      <c r="F4037" t="inlineStr">
        <is>
          <t>종합병원</t>
        </is>
      </c>
      <c r="G4037" t="inlineStr">
        <is>
          <t>Original</t>
        </is>
      </c>
      <c r="H4037" s="493" t="n">
        <v>670871.41</v>
      </c>
      <c r="I4037" s="493" t="n">
        <v>634306.97</v>
      </c>
      <c r="J4037" s="493" t="n">
        <v>703723.1899999999</v>
      </c>
      <c r="K4037" s="493" t="n">
        <v>732439.8100000001</v>
      </c>
      <c r="L4037" s="493" t="n">
        <v>670613.16</v>
      </c>
      <c r="M4037" s="493" t="n">
        <v>722829.64</v>
      </c>
      <c r="N4037" s="493" t="n">
        <v>657084.95</v>
      </c>
      <c r="O4037" s="493" t="n">
        <v>666953.63</v>
      </c>
      <c r="P4037" s="493" t="n">
        <v>655671.75</v>
      </c>
      <c r="Q4037" s="493" t="n">
        <v>648520.59</v>
      </c>
      <c r="R4037" s="493" t="n">
        <v>675908.66</v>
      </c>
      <c r="S4037" s="493" t="n">
        <v>754101.79</v>
      </c>
      <c r="T4037" s="493" t="n">
        <v>646509.6800000001</v>
      </c>
      <c r="U4037" s="493" t="n">
        <v>665964.6800000001</v>
      </c>
      <c r="V4037" s="493" t="n">
        <v>705481.13</v>
      </c>
      <c r="W4037" s="493" t="n">
        <v>723924.9399999999</v>
      </c>
      <c r="X4037" s="493" t="n">
        <v>735805.42</v>
      </c>
      <c r="Y4037" s="493" t="n">
        <v>750320.35</v>
      </c>
      <c r="Z4037" s="493" t="n">
        <v>734617.24</v>
      </c>
      <c r="AA4037" s="493" t="n">
        <v>746649.29</v>
      </c>
      <c r="AB4037" s="493" t="n">
        <v>778779.76</v>
      </c>
      <c r="AC4037" s="493" t="n">
        <v>705569.16</v>
      </c>
      <c r="AD4037" s="493" t="n">
        <v>791019.46</v>
      </c>
      <c r="AE4037" s="493" t="n">
        <v>831453.02</v>
      </c>
      <c r="AF4037" s="493" t="n">
        <v>769750.9399999999</v>
      </c>
      <c r="AG4037" s="493" t="n">
        <v>712021.79</v>
      </c>
      <c r="AH4037" s="493" t="n">
        <v>849591.67</v>
      </c>
      <c r="AI4037" s="493" t="n">
        <v>764284.84</v>
      </c>
      <c r="AJ4037" s="493" t="n">
        <v>768947.09</v>
      </c>
      <c r="AK4037" s="493" t="n">
        <v>805495.39</v>
      </c>
      <c r="AL4037" s="493" t="n">
        <v>790476.75</v>
      </c>
      <c r="AM4037" s="493" t="n">
        <v>778214.84</v>
      </c>
      <c r="AN4037" s="493" t="n">
        <v>814944.97</v>
      </c>
      <c r="AO4037" s="493" t="n">
        <v>800234.01</v>
      </c>
      <c r="AP4037" s="493" t="n">
        <v>842174.5</v>
      </c>
      <c r="AQ4037" s="493" t="n">
        <v>847578.6</v>
      </c>
      <c r="AR4037" s="493" t="n">
        <v>869631.83</v>
      </c>
      <c r="AS4037" s="493" t="n">
        <v>805507.84</v>
      </c>
      <c r="AT4037" s="493" t="n">
        <v>877652.42</v>
      </c>
      <c r="AU4037" s="493" t="n">
        <v>886116.42</v>
      </c>
      <c r="AV4037" s="493" t="n">
        <v>889398.0600000001</v>
      </c>
      <c r="AW4037" s="493" t="n">
        <v>828156.08</v>
      </c>
      <c r="AX4037" s="493" t="n">
        <v>914407.7</v>
      </c>
      <c r="AY4037" s="493" t="n">
        <v>895081.14</v>
      </c>
      <c r="AZ4037" s="493" t="n">
        <v>904821.34</v>
      </c>
      <c r="BA4037" s="493" t="n">
        <v>1004135.77</v>
      </c>
      <c r="BB4037" s="493" t="n">
        <v>909435.5</v>
      </c>
      <c r="BC4037" s="493" t="n">
        <v>1057636.92</v>
      </c>
      <c r="BD4037" s="493" t="n">
        <v>936025.49</v>
      </c>
      <c r="BE4037" s="493" t="n">
        <v>971766.47</v>
      </c>
      <c r="BF4037" s="493" t="n">
        <v>1001873.93</v>
      </c>
      <c r="BG4037" s="493" t="n">
        <v>1115058.01</v>
      </c>
      <c r="BH4037" s="493" t="n">
        <v>1010834.97</v>
      </c>
      <c r="BI4037" s="493" t="n">
        <v>1002477.35</v>
      </c>
      <c r="BJ4037" s="493" t="n">
        <v>1120860.97</v>
      </c>
      <c r="BK4037" s="493" t="n">
        <v>1022855.45</v>
      </c>
      <c r="BL4037" s="493" t="n">
        <v>1103444.36</v>
      </c>
      <c r="BM4037" s="493" t="n">
        <v>1061837.14</v>
      </c>
      <c r="BN4037" s="493" t="n">
        <v>1036289.93</v>
      </c>
      <c r="BO4037" s="493" t="n">
        <v>1197938.78</v>
      </c>
      <c r="BP4037" s="493" t="n">
        <v>1157537.31</v>
      </c>
      <c r="BQ4037" s="493" t="n">
        <v>1050067.02</v>
      </c>
      <c r="BR4037" s="493" t="n">
        <v>1259673.34</v>
      </c>
      <c r="BS4037" s="493" t="n">
        <v>1352100.65</v>
      </c>
      <c r="BT4037" s="493" t="n">
        <v>1158877.47</v>
      </c>
      <c r="BU4037" s="493" t="n">
        <v>1261203.03</v>
      </c>
      <c r="BV4037" s="493" t="n">
        <v>1403033.65</v>
      </c>
      <c r="BW4037" s="493" t="n">
        <v>1246591.57</v>
      </c>
    </row>
    <row r="4038">
      <c r="A4038" t="inlineStr">
        <is>
          <t>[C9D3] Angiotensin-II 길항제 칼슘길항제 복합제</t>
        </is>
      </c>
      <c r="B4038" t="inlineStr">
        <is>
          <t>종근당</t>
        </is>
      </c>
      <c r="C4038" t="inlineStr">
        <is>
          <t>텔미누보</t>
        </is>
      </c>
      <c r="D4038" t="inlineStr">
        <is>
          <t>종근당</t>
        </is>
      </c>
      <c r="E4038" t="inlineStr">
        <is>
          <t>s-amlodipine besylate dihydrate  ( as s-amlodipine),  telmisartan</t>
        </is>
      </c>
      <c r="F4038" t="inlineStr">
        <is>
          <t>병원</t>
        </is>
      </c>
      <c r="G4038" t="inlineStr">
        <is>
          <t>Original</t>
        </is>
      </c>
      <c r="H4038" s="493" t="n">
        <v>209041.78</v>
      </c>
      <c r="I4038" s="493" t="n">
        <v>220217.03</v>
      </c>
      <c r="J4038" s="493" t="n">
        <v>247068.38</v>
      </c>
      <c r="K4038" s="493" t="n">
        <v>249511.25</v>
      </c>
      <c r="L4038" s="493" t="n">
        <v>254529.64</v>
      </c>
      <c r="M4038" s="493" t="n">
        <v>273880.54</v>
      </c>
      <c r="N4038" s="493" t="n">
        <v>244692.35</v>
      </c>
      <c r="O4038" s="493" t="n">
        <v>279970.4</v>
      </c>
      <c r="P4038" s="493" t="n">
        <v>264328.33</v>
      </c>
      <c r="Q4038" s="493" t="n">
        <v>292679.65</v>
      </c>
      <c r="R4038" s="493" t="n">
        <v>306373.39</v>
      </c>
      <c r="S4038" s="493" t="n">
        <v>353098.68</v>
      </c>
      <c r="T4038" s="493" t="n">
        <v>348660.28</v>
      </c>
      <c r="U4038" s="493" t="n">
        <v>252897.98</v>
      </c>
      <c r="V4038" s="493" t="n">
        <v>284245.52</v>
      </c>
      <c r="W4038" s="493" t="n">
        <v>289668.01</v>
      </c>
      <c r="X4038" s="493" t="n">
        <v>263496.91</v>
      </c>
      <c r="Y4038" s="493" t="n">
        <v>271968.59</v>
      </c>
      <c r="Z4038" s="493" t="n">
        <v>263012.62</v>
      </c>
      <c r="AA4038" s="493" t="n">
        <v>274321.16</v>
      </c>
      <c r="AB4038" s="493" t="n">
        <v>260710.57</v>
      </c>
      <c r="AC4038" s="493" t="n">
        <v>288095.1</v>
      </c>
      <c r="AD4038" s="493" t="n">
        <v>277683.42</v>
      </c>
      <c r="AE4038" s="493" t="n">
        <v>299894.01</v>
      </c>
      <c r="AF4038" s="493" t="n">
        <v>300336.67</v>
      </c>
      <c r="AG4038" s="493" t="n">
        <v>273658.24</v>
      </c>
      <c r="AH4038" s="493" t="n">
        <v>277564.59</v>
      </c>
      <c r="AI4038" s="493" t="n">
        <v>265611.73</v>
      </c>
      <c r="AJ4038" s="493" t="n">
        <v>312071.49</v>
      </c>
      <c r="AK4038" s="493" t="n">
        <v>301716.04</v>
      </c>
      <c r="AL4038" s="493" t="n">
        <v>279561.52</v>
      </c>
      <c r="AM4038" s="493" t="n">
        <v>303639.92</v>
      </c>
      <c r="AN4038" s="493" t="n">
        <v>278621.94</v>
      </c>
      <c r="AO4038" s="493" t="n">
        <v>291829.81</v>
      </c>
      <c r="AP4038" s="493" t="n">
        <v>283478.59</v>
      </c>
      <c r="AQ4038" s="493" t="n">
        <v>314426</v>
      </c>
      <c r="AR4038" s="493" t="n">
        <v>266154.28</v>
      </c>
      <c r="AS4038" s="493" t="n">
        <v>263319.63</v>
      </c>
      <c r="AT4038" s="493" t="n">
        <v>278508.04</v>
      </c>
      <c r="AU4038" s="493" t="n">
        <v>279867.18</v>
      </c>
      <c r="AV4038" s="493" t="n">
        <v>279441.16</v>
      </c>
      <c r="AW4038" s="493" t="n">
        <v>280192.95</v>
      </c>
      <c r="AX4038" s="493" t="n">
        <v>302085.92</v>
      </c>
      <c r="AY4038" s="493" t="n">
        <v>306945.33</v>
      </c>
      <c r="AZ4038" s="493" t="n">
        <v>275763.45</v>
      </c>
      <c r="BA4038" s="493" t="n">
        <v>325649.86</v>
      </c>
      <c r="BB4038" s="493" t="n">
        <v>315263.74</v>
      </c>
      <c r="BC4038" s="493" t="n">
        <v>326540.5</v>
      </c>
      <c r="BD4038" s="493" t="n">
        <v>316590.48</v>
      </c>
      <c r="BE4038" s="493" t="n">
        <v>325168.18</v>
      </c>
      <c r="BF4038" s="493" t="n">
        <v>307468.12</v>
      </c>
      <c r="BG4038" s="493" t="n">
        <v>349372.45</v>
      </c>
      <c r="BH4038" s="493" t="n">
        <v>346593.6</v>
      </c>
      <c r="BI4038" s="493" t="n">
        <v>322811.55</v>
      </c>
      <c r="BJ4038" s="493" t="n">
        <v>364844.47</v>
      </c>
      <c r="BK4038" s="493" t="n">
        <v>357335.13</v>
      </c>
      <c r="BL4038" s="493" t="n">
        <v>376881.7</v>
      </c>
      <c r="BM4038" s="493" t="n">
        <v>358046.79</v>
      </c>
      <c r="BN4038" s="493" t="n">
        <v>389353.67</v>
      </c>
      <c r="BO4038" s="493" t="n">
        <v>398338.06</v>
      </c>
      <c r="BP4038" s="493" t="n">
        <v>359660.54</v>
      </c>
      <c r="BQ4038" s="493" t="n">
        <v>386869.01</v>
      </c>
      <c r="BR4038" s="493" t="n">
        <v>426297.19</v>
      </c>
      <c r="BS4038" s="493" t="n">
        <v>399629.99</v>
      </c>
      <c r="BT4038" s="493" t="n">
        <v>398253.73</v>
      </c>
      <c r="BU4038" s="493" t="n">
        <v>396956.01</v>
      </c>
      <c r="BV4038" s="493" t="n">
        <v>424757.94</v>
      </c>
      <c r="BW4038" s="493" t="n">
        <v>391445.98</v>
      </c>
    </row>
    <row r="4039">
      <c r="A4039" t="inlineStr">
        <is>
          <t>[C9D3] Angiotensin-II 길항제 칼슘길항제 복합제</t>
        </is>
      </c>
      <c r="B4039" t="inlineStr">
        <is>
          <t>종근당</t>
        </is>
      </c>
      <c r="C4039" t="inlineStr">
        <is>
          <t>텔미누보</t>
        </is>
      </c>
      <c r="D4039" t="inlineStr">
        <is>
          <t>종근당</t>
        </is>
      </c>
      <c r="E4039" t="inlineStr">
        <is>
          <t>s-amlodipine besylate dihydrate  ( as s-amlodipine),  telmisartan</t>
        </is>
      </c>
      <c r="F4039" t="inlineStr">
        <is>
          <t>의원</t>
        </is>
      </c>
      <c r="G4039" t="inlineStr">
        <is>
          <t>Original</t>
        </is>
      </c>
      <c r="H4039" s="493" t="n">
        <v>3403042.18</v>
      </c>
      <c r="I4039" s="493" t="n">
        <v>3349614.01</v>
      </c>
      <c r="J4039" s="493" t="n">
        <v>3742902.78</v>
      </c>
      <c r="K4039" s="493" t="n">
        <v>3645753.15</v>
      </c>
      <c r="L4039" s="493" t="n">
        <v>3627372.25</v>
      </c>
      <c r="M4039" s="493" t="n">
        <v>3679694.04</v>
      </c>
      <c r="N4039" s="493" t="n">
        <v>3729332.94</v>
      </c>
      <c r="O4039" s="493" t="n">
        <v>3728172.04</v>
      </c>
      <c r="P4039" s="493" t="n">
        <v>3576874</v>
      </c>
      <c r="Q4039" s="493" t="n">
        <v>3760716.11</v>
      </c>
      <c r="R4039" s="493" t="n">
        <v>3940087.85</v>
      </c>
      <c r="S4039" s="493" t="n">
        <v>4367861.53</v>
      </c>
      <c r="T4039" s="493" t="n">
        <v>4051896.42</v>
      </c>
      <c r="U4039" s="493" t="n">
        <v>3715086.91</v>
      </c>
      <c r="V4039" s="493" t="n">
        <v>4111177.2</v>
      </c>
      <c r="W4039" s="493" t="n">
        <v>4059584.27</v>
      </c>
      <c r="X4039" s="493" t="n">
        <v>4166547.48</v>
      </c>
      <c r="Y4039" s="493" t="n">
        <v>4041945.11</v>
      </c>
      <c r="Z4039" s="493" t="n">
        <v>4091284.78</v>
      </c>
      <c r="AA4039" s="493" t="n">
        <v>4275509.94</v>
      </c>
      <c r="AB4039" s="493" t="n">
        <v>4022380.69</v>
      </c>
      <c r="AC4039" s="493" t="n">
        <v>4295209.47</v>
      </c>
      <c r="AD4039" s="493" t="n">
        <v>4183764.65</v>
      </c>
      <c r="AE4039" s="493" t="n">
        <v>4492263.1</v>
      </c>
      <c r="AF4039" s="493" t="n">
        <v>4234139.65</v>
      </c>
      <c r="AG4039" s="493" t="n">
        <v>4038937.58</v>
      </c>
      <c r="AH4039" s="493" t="n">
        <v>4536342.65</v>
      </c>
      <c r="AI4039" s="493" t="n">
        <v>4164703.46</v>
      </c>
      <c r="AJ4039" s="493" t="n">
        <v>4483848.24</v>
      </c>
      <c r="AK4039" s="493" t="n">
        <v>4472880.8</v>
      </c>
      <c r="AL4039" s="493" t="n">
        <v>4394216.47</v>
      </c>
      <c r="AM4039" s="493" t="n">
        <v>4425431.23</v>
      </c>
      <c r="AN4039" s="493" t="n">
        <v>4290494.22</v>
      </c>
      <c r="AO4039" s="493" t="n">
        <v>4492579.11</v>
      </c>
      <c r="AP4039" s="493" t="n">
        <v>4574835.28</v>
      </c>
      <c r="AQ4039" s="493" t="n">
        <v>4563019.1</v>
      </c>
      <c r="AR4039" s="493" t="n">
        <v>4725629.07</v>
      </c>
      <c r="AS4039" s="493" t="n">
        <v>4421278.18</v>
      </c>
      <c r="AT4039" s="493" t="n">
        <v>4564349.69</v>
      </c>
      <c r="AU4039" s="493" t="n">
        <v>4661457.04</v>
      </c>
      <c r="AV4039" s="493" t="n">
        <v>4753554.11</v>
      </c>
      <c r="AW4039" s="493" t="n">
        <v>4464626.85</v>
      </c>
      <c r="AX4039" s="493" t="n">
        <v>4776875.02</v>
      </c>
      <c r="AY4039" s="493" t="n">
        <v>4754437.11</v>
      </c>
      <c r="AZ4039" s="493" t="n">
        <v>4631929.44</v>
      </c>
      <c r="BA4039" s="493" t="n">
        <v>4961127.73</v>
      </c>
      <c r="BB4039" s="493" t="n">
        <v>4816294.23</v>
      </c>
      <c r="BC4039" s="493" t="n">
        <v>5218913.82</v>
      </c>
      <c r="BD4039" s="493" t="n">
        <v>4972961.38</v>
      </c>
      <c r="BE4039" s="493" t="n">
        <v>4860327.06</v>
      </c>
      <c r="BF4039" s="493" t="n">
        <v>5071465.18</v>
      </c>
      <c r="BG4039" s="493" t="n">
        <v>5195719.57</v>
      </c>
      <c r="BH4039" s="493" t="n">
        <v>5131017.68</v>
      </c>
      <c r="BI4039" s="493" t="n">
        <v>4943642.15</v>
      </c>
      <c r="BJ4039" s="493" t="n">
        <v>5278437.02</v>
      </c>
      <c r="BK4039" s="493" t="n">
        <v>5048635.06</v>
      </c>
      <c r="BL4039" s="493" t="n">
        <v>5638639.9</v>
      </c>
      <c r="BM4039" s="493" t="n">
        <v>5086528.37</v>
      </c>
      <c r="BN4039" s="493" t="n">
        <v>5058571.77</v>
      </c>
      <c r="BO4039" s="493" t="n">
        <v>5825447.6</v>
      </c>
      <c r="BP4039" s="493" t="n">
        <v>5646904.6</v>
      </c>
      <c r="BQ4039" s="493" t="n">
        <v>5124441.4</v>
      </c>
      <c r="BR4039" s="493" t="n">
        <v>5777512.82</v>
      </c>
      <c r="BS4039" s="493" t="n">
        <v>5759017.51</v>
      </c>
      <c r="BT4039" s="493" t="n">
        <v>5515447.12</v>
      </c>
      <c r="BU4039" s="493" t="n">
        <v>5709109.31</v>
      </c>
      <c r="BV4039" s="493" t="n">
        <v>6029606.04</v>
      </c>
      <c r="BW4039" s="493" t="n">
        <v>5699767.15</v>
      </c>
    </row>
    <row r="4040">
      <c r="A4040" t="inlineStr">
        <is>
          <t>[C9D3] Angiotensin-II 길항제 칼슘길항제 복합제</t>
        </is>
      </c>
      <c r="B4040" t="inlineStr">
        <is>
          <t>종근당</t>
        </is>
      </c>
      <c r="C4040" t="inlineStr">
        <is>
          <t>텔미누보</t>
        </is>
      </c>
      <c r="D4040" t="inlineStr">
        <is>
          <t>종근당</t>
        </is>
      </c>
      <c r="E4040" t="inlineStr">
        <is>
          <t>s-amlodipine besylate dihydrate  ( as s-amlodipine),  telmisartan</t>
        </is>
      </c>
      <c r="F4040" t="inlineStr">
        <is>
          <t>보건소</t>
        </is>
      </c>
      <c r="G4040" t="inlineStr">
        <is>
          <t>Original</t>
        </is>
      </c>
      <c r="H4040" s="493" t="n">
        <v>79888.75999999999</v>
      </c>
      <c r="I4040" s="493" t="n">
        <v>82087.42999999999</v>
      </c>
      <c r="J4040" s="493" t="n">
        <v>72682.12</v>
      </c>
      <c r="K4040" s="493" t="n">
        <v>113372.29</v>
      </c>
      <c r="L4040" s="493" t="n">
        <v>67583.3</v>
      </c>
      <c r="M4040" s="493" t="n">
        <v>62377.5</v>
      </c>
      <c r="N4040" s="493" t="n">
        <v>62971.44</v>
      </c>
      <c r="O4040" s="493" t="n">
        <v>82013.67999999999</v>
      </c>
      <c r="P4040" s="493" t="n">
        <v>57649.17</v>
      </c>
      <c r="Q4040" s="493" t="n">
        <v>64190.25</v>
      </c>
      <c r="R4040" s="493" t="n">
        <v>75074.62</v>
      </c>
      <c r="S4040" s="493" t="n">
        <v>51456.3</v>
      </c>
      <c r="T4040" s="493" t="n">
        <v>68251.44</v>
      </c>
      <c r="U4040" s="493" t="n">
        <v>57283.94</v>
      </c>
      <c r="V4040" s="493" t="n">
        <v>49361.59</v>
      </c>
      <c r="W4040" s="493" t="n">
        <v>79428.57000000001</v>
      </c>
      <c r="X4040" s="493" t="n">
        <v>60757.52</v>
      </c>
      <c r="Y4040" s="493" t="n">
        <v>65384.29</v>
      </c>
      <c r="Z4040" s="493" t="n">
        <v>59458.13</v>
      </c>
      <c r="AA4040" s="493" t="n">
        <v>71341.14</v>
      </c>
      <c r="AB4040" s="493" t="n">
        <v>60808.4</v>
      </c>
      <c r="AC4040" s="493" t="n">
        <v>83925.75</v>
      </c>
      <c r="AD4040" s="493" t="n">
        <v>78173.92999999999</v>
      </c>
      <c r="AE4040" s="493" t="n">
        <v>93719.94</v>
      </c>
      <c r="AF4040" s="493" t="n">
        <v>91921.87</v>
      </c>
      <c r="AG4040" s="493" t="n">
        <v>74317.7</v>
      </c>
      <c r="AH4040" s="493" t="n">
        <v>73778.97</v>
      </c>
      <c r="AI4040" s="493" t="n">
        <v>60012.34</v>
      </c>
      <c r="AJ4040" s="493" t="n">
        <v>79503.98</v>
      </c>
      <c r="AK4040" s="493" t="n">
        <v>74074.42999999999</v>
      </c>
      <c r="AL4040" s="493" t="n">
        <v>83124.44</v>
      </c>
      <c r="AM4040" s="493" t="n">
        <v>75416.44</v>
      </c>
      <c r="AN4040" s="493" t="n">
        <v>68807.32000000001</v>
      </c>
      <c r="AO4040" s="493" t="n">
        <v>82647.8</v>
      </c>
      <c r="AP4040" s="493" t="n">
        <v>74544.13</v>
      </c>
      <c r="AQ4040" s="493" t="n">
        <v>90459.64</v>
      </c>
      <c r="AR4040" s="493" t="n">
        <v>105024.31</v>
      </c>
      <c r="AS4040" s="493" t="n">
        <v>75476.22</v>
      </c>
      <c r="AT4040" s="493" t="n">
        <v>84712.74000000001</v>
      </c>
      <c r="AU4040" s="493" t="n">
        <v>79951.3</v>
      </c>
      <c r="AV4040" s="493" t="n">
        <v>86826.49000000001</v>
      </c>
      <c r="AW4040" s="493" t="n">
        <v>77660.17</v>
      </c>
      <c r="AX4040" s="493" t="n">
        <v>86686.41</v>
      </c>
      <c r="AY4040" s="493" t="n">
        <v>96445.7</v>
      </c>
      <c r="AZ4040" s="493" t="n">
        <v>90755.55</v>
      </c>
      <c r="BA4040" s="493" t="n">
        <v>98165.88</v>
      </c>
      <c r="BB4040" s="493" t="n">
        <v>105789.65</v>
      </c>
      <c r="BC4040" s="493" t="n">
        <v>105199.04</v>
      </c>
      <c r="BD4040" s="493" t="n">
        <v>110370.4</v>
      </c>
      <c r="BE4040" s="493" t="n">
        <v>100365.6</v>
      </c>
      <c r="BF4040" s="493" t="n">
        <v>111506.14</v>
      </c>
      <c r="BG4040" s="493" t="n">
        <v>106871.68</v>
      </c>
      <c r="BH4040" s="493" t="n">
        <v>93808.14999999999</v>
      </c>
      <c r="BI4040" s="493" t="n">
        <v>103571.29</v>
      </c>
      <c r="BJ4040" s="493" t="n">
        <v>100125.04</v>
      </c>
      <c r="BK4040" s="493" t="n">
        <v>105931.41</v>
      </c>
      <c r="BL4040" s="493" t="n">
        <v>120107.86</v>
      </c>
      <c r="BM4040" s="493" t="n">
        <v>85645.97</v>
      </c>
      <c r="BN4040" s="493" t="n">
        <v>99131.83</v>
      </c>
      <c r="BO4040" s="493" t="n">
        <v>110017.38</v>
      </c>
      <c r="BP4040" s="493" t="n">
        <v>89526</v>
      </c>
      <c r="BQ4040" s="493" t="n">
        <v>86542.03</v>
      </c>
      <c r="BR4040" s="493" t="n">
        <v>135280.35</v>
      </c>
      <c r="BS4040" s="493" t="n">
        <v>93405.75</v>
      </c>
      <c r="BT4040" s="493" t="n">
        <v>83158.63</v>
      </c>
      <c r="BU4040" s="493" t="n">
        <v>130644.29</v>
      </c>
      <c r="BV4040" s="493" t="n">
        <v>126990.02</v>
      </c>
      <c r="BW4040" s="493" t="n">
        <v>90190.69</v>
      </c>
    </row>
    <row r="4041">
      <c r="A4041" t="inlineStr">
        <is>
          <t>[C9D3] Angiotensin-II 길항제 칼슘길항제 복합제</t>
        </is>
      </c>
      <c r="B4041" t="inlineStr">
        <is>
          <t>종근당</t>
        </is>
      </c>
      <c r="C4041" t="inlineStr">
        <is>
          <t>텔미누보</t>
        </is>
      </c>
      <c r="D4041" t="inlineStr">
        <is>
          <t>종근당</t>
        </is>
      </c>
      <c r="E4041" t="inlineStr">
        <is>
          <t>s-amlodipine besylate dihydrate  ( as s-amlodipine),  telmisartan</t>
        </is>
      </c>
      <c r="F4041" t="inlineStr">
        <is>
          <t>기타(치과의원, 치과병원 등)</t>
        </is>
      </c>
      <c r="G4041" t="inlineStr">
        <is>
          <t>Original</t>
        </is>
      </c>
      <c r="H4041" s="493" t="n">
        <v>1386</v>
      </c>
      <c r="I4041" s="493" t="n">
        <v>268.18</v>
      </c>
      <c r="J4041" s="493" t="n">
        <v>904.12</v>
      </c>
      <c r="K4041" s="493" t="n">
        <v>1656.12</v>
      </c>
      <c r="L4041" s="493" t="n">
        <v>0</v>
      </c>
      <c r="M4041" s="493" t="n">
        <v>823.42</v>
      </c>
      <c r="N4041" s="493" t="n">
        <v>586.8</v>
      </c>
      <c r="O4041" s="493" t="n">
        <v>210.6</v>
      </c>
      <c r="P4041" s="493" t="n">
        <v>221.1</v>
      </c>
      <c r="Q4041" s="493" t="n">
        <v>1599</v>
      </c>
      <c r="R4041" s="493" t="n">
        <v>480</v>
      </c>
      <c r="S4041" s="493" t="n">
        <v>1094.4</v>
      </c>
      <c r="T4041" s="493" t="n">
        <v>605.4</v>
      </c>
      <c r="U4041" s="493" t="n">
        <v>1199.4</v>
      </c>
      <c r="V4041" s="493" t="n">
        <v>895.5</v>
      </c>
      <c r="W4041" s="493" t="n">
        <v>2320.6</v>
      </c>
      <c r="X4041" s="493" t="n">
        <v>592.2</v>
      </c>
      <c r="Y4041" s="493" t="n">
        <v>1507.25</v>
      </c>
      <c r="Z4041" s="493" t="n">
        <v>1655</v>
      </c>
      <c r="AA4041" s="493" t="n">
        <v>660.3</v>
      </c>
      <c r="AB4041" s="493" t="n">
        <v>2501.1</v>
      </c>
      <c r="AC4041" s="493" t="n">
        <v>1690.8</v>
      </c>
      <c r="AD4041" s="493" t="n">
        <v>1676.4</v>
      </c>
      <c r="AE4041" s="493" t="n">
        <v>1423.6</v>
      </c>
      <c r="AF4041" s="493" t="n">
        <v>2795.4</v>
      </c>
      <c r="AG4041" s="493" t="n">
        <v>1038.9</v>
      </c>
      <c r="AH4041" s="493" t="n">
        <v>1765.8</v>
      </c>
      <c r="AI4041" s="493" t="n">
        <v>2309.1</v>
      </c>
      <c r="AJ4041" s="493" t="n">
        <v>1971.68</v>
      </c>
      <c r="AK4041" s="493" t="n">
        <v>470.85</v>
      </c>
      <c r="AL4041" s="493" t="n">
        <v>1799.5</v>
      </c>
      <c r="AM4041" s="493" t="n">
        <v>826.2</v>
      </c>
      <c r="AN4041" s="493" t="n">
        <v>1287</v>
      </c>
      <c r="AO4041" s="493" t="n">
        <v>1866.6</v>
      </c>
      <c r="AP4041" s="493" t="n">
        <v>1014.6</v>
      </c>
      <c r="AQ4041" s="493" t="n">
        <v>1751.1</v>
      </c>
      <c r="AR4041" s="493" t="n">
        <v>2202.02</v>
      </c>
      <c r="AS4041" s="493" t="n">
        <v>600.6</v>
      </c>
      <c r="AT4041" s="493" t="n">
        <v>1273.5</v>
      </c>
      <c r="AU4041" s="493" t="n">
        <v>2134.8</v>
      </c>
      <c r="AV4041" s="493" t="n">
        <v>1568.4</v>
      </c>
      <c r="AW4041" s="493" t="n">
        <v>1056.82</v>
      </c>
      <c r="AX4041" s="493" t="n">
        <v>1269.18</v>
      </c>
      <c r="AY4041" s="493" t="n">
        <v>885.9</v>
      </c>
      <c r="AZ4041" s="493" t="n">
        <v>3756.71</v>
      </c>
      <c r="BA4041" s="493" t="n">
        <v>2467.3</v>
      </c>
      <c r="BB4041" s="493" t="n">
        <v>1365.9</v>
      </c>
      <c r="BC4041" s="493" t="n">
        <v>2920.53</v>
      </c>
      <c r="BD4041" s="493" t="n">
        <v>990.72</v>
      </c>
      <c r="BE4041" s="493" t="n">
        <v>1543.5</v>
      </c>
      <c r="BF4041" s="493" t="n">
        <v>4804.74</v>
      </c>
      <c r="BG4041" s="493" t="n">
        <v>2896.48</v>
      </c>
      <c r="BH4041" s="493" t="n">
        <v>2854.9</v>
      </c>
      <c r="BI4041" s="493" t="n">
        <v>1873.5</v>
      </c>
      <c r="BJ4041" s="493" t="n">
        <v>1530</v>
      </c>
      <c r="BK4041" s="493" t="n">
        <v>1661.4</v>
      </c>
      <c r="BL4041" s="493" t="n">
        <v>1695.93</v>
      </c>
      <c r="BM4041" s="493" t="n">
        <v>870.3</v>
      </c>
      <c r="BN4041" s="493" t="n">
        <v>4866.19</v>
      </c>
      <c r="BO4041" s="493" t="n">
        <v>2119.15</v>
      </c>
      <c r="BP4041" s="493" t="n">
        <v>2177.79</v>
      </c>
      <c r="BQ4041" s="493" t="n">
        <v>3790.8</v>
      </c>
      <c r="BR4041" s="493" t="n">
        <v>1883.1</v>
      </c>
      <c r="BS4041" s="493" t="n">
        <v>4428.28</v>
      </c>
      <c r="BT4041" s="493" t="n">
        <v>2981.5</v>
      </c>
      <c r="BU4041" s="493" t="n">
        <v>2270.1</v>
      </c>
      <c r="BV4041" s="493" t="n">
        <v>2152.5</v>
      </c>
      <c r="BW4041" s="493" t="n">
        <v>1276.05</v>
      </c>
    </row>
    <row r="4042">
      <c r="A4042" t="inlineStr">
        <is>
          <t>[C9D3] Angiotensin-II 길항제 칼슘길항제 복합제</t>
        </is>
      </c>
      <c r="B4042" t="inlineStr">
        <is>
          <t>종근당</t>
        </is>
      </c>
      <c r="C4042" t="inlineStr">
        <is>
          <t>텔미누보</t>
        </is>
      </c>
      <c r="D4042" t="inlineStr">
        <is>
          <t>종근당</t>
        </is>
      </c>
      <c r="E4042" t="inlineStr">
        <is>
          <t>s-amlodipine besylate dihydrate,  telmisartan</t>
        </is>
      </c>
      <c r="F4042" t="inlineStr">
        <is>
          <t>상급종합병원</t>
        </is>
      </c>
      <c r="G4042" t="inlineStr">
        <is>
          <t>Original</t>
        </is>
      </c>
      <c r="H4042" s="493" t="n">
        <v>0</v>
      </c>
      <c r="I4042" s="493" t="n">
        <v>0</v>
      </c>
      <c r="J4042" s="493" t="n">
        <v>0</v>
      </c>
      <c r="K4042" s="493" t="n">
        <v>0</v>
      </c>
      <c r="L4042" s="493" t="n">
        <v>0</v>
      </c>
      <c r="M4042" s="493" t="n">
        <v>0</v>
      </c>
      <c r="N4042" s="493" t="n">
        <v>0</v>
      </c>
      <c r="O4042" s="493" t="n">
        <v>0</v>
      </c>
      <c r="P4042" s="493" t="n">
        <v>0</v>
      </c>
      <c r="Q4042" s="493" t="n">
        <v>0</v>
      </c>
      <c r="R4042" s="493" t="n">
        <v>0</v>
      </c>
      <c r="S4042" s="493" t="n">
        <v>0</v>
      </c>
      <c r="T4042" s="493" t="n">
        <v>0</v>
      </c>
      <c r="U4042" s="493" t="n">
        <v>0</v>
      </c>
      <c r="V4042" s="493" t="n">
        <v>0</v>
      </c>
      <c r="W4042" s="493" t="n">
        <v>0</v>
      </c>
      <c r="X4042" s="493" t="n">
        <v>0</v>
      </c>
      <c r="Y4042" s="493" t="n">
        <v>0</v>
      </c>
      <c r="Z4042" s="493" t="n">
        <v>0</v>
      </c>
      <c r="AA4042" s="493" t="n">
        <v>0</v>
      </c>
      <c r="AB4042" s="493" t="n">
        <v>0</v>
      </c>
      <c r="AC4042" s="493" t="n">
        <v>0</v>
      </c>
      <c r="AD4042" s="493" t="n">
        <v>0</v>
      </c>
      <c r="AE4042" s="493" t="n">
        <v>0</v>
      </c>
      <c r="AF4042" s="493" t="n">
        <v>0</v>
      </c>
      <c r="AG4042" s="493" t="n">
        <v>0</v>
      </c>
      <c r="AH4042" s="493" t="n">
        <v>0</v>
      </c>
      <c r="AI4042" s="493" t="n">
        <v>0</v>
      </c>
      <c r="AJ4042" s="493" t="n">
        <v>0</v>
      </c>
      <c r="AK4042" s="493" t="n">
        <v>0</v>
      </c>
      <c r="AL4042" s="493" t="n">
        <v>0</v>
      </c>
      <c r="AM4042" s="493" t="n">
        <v>0</v>
      </c>
      <c r="AN4042" s="493" t="n">
        <v>0</v>
      </c>
      <c r="AO4042" s="493" t="n">
        <v>0</v>
      </c>
      <c r="AP4042" s="493" t="n">
        <v>0</v>
      </c>
      <c r="AQ4042" s="493" t="n">
        <v>0</v>
      </c>
      <c r="AR4042" s="493" t="n">
        <v>0</v>
      </c>
      <c r="AS4042" s="493" t="n">
        <v>0</v>
      </c>
      <c r="AT4042" s="493" t="n">
        <v>0</v>
      </c>
      <c r="AU4042" s="493" t="n">
        <v>0</v>
      </c>
      <c r="AV4042" s="493" t="n">
        <v>0</v>
      </c>
      <c r="AW4042" s="493" t="n">
        <v>0</v>
      </c>
      <c r="AX4042" s="493" t="n">
        <v>0</v>
      </c>
      <c r="AY4042" s="493" t="n">
        <v>0</v>
      </c>
      <c r="AZ4042" s="493" t="n">
        <v>0</v>
      </c>
      <c r="BA4042" s="493" t="n">
        <v>0</v>
      </c>
      <c r="BB4042" s="493" t="n">
        <v>0</v>
      </c>
      <c r="BC4042" s="493" t="n">
        <v>0</v>
      </c>
      <c r="BD4042" s="493" t="n">
        <v>0</v>
      </c>
      <c r="BE4042" s="493" t="n">
        <v>0</v>
      </c>
      <c r="BF4042" s="493" t="n">
        <v>0</v>
      </c>
      <c r="BG4042" s="493" t="n">
        <v>0</v>
      </c>
      <c r="BH4042" s="493" t="n">
        <v>0</v>
      </c>
      <c r="BI4042" s="493" t="n">
        <v>0</v>
      </c>
      <c r="BJ4042" s="493" t="n">
        <v>0</v>
      </c>
      <c r="BK4042" s="493" t="n">
        <v>0</v>
      </c>
      <c r="BL4042" s="493" t="n">
        <v>0</v>
      </c>
      <c r="BM4042" s="493" t="n">
        <v>0</v>
      </c>
      <c r="BN4042" s="493" t="n">
        <v>0</v>
      </c>
      <c r="BO4042" s="493" t="n">
        <v>0</v>
      </c>
      <c r="BP4042" s="493" t="n">
        <v>0</v>
      </c>
      <c r="BQ4042" s="493" t="n">
        <v>0</v>
      </c>
      <c r="BR4042" s="493" t="n">
        <v>3877.14</v>
      </c>
      <c r="BS4042" s="493" t="n">
        <v>7806.86</v>
      </c>
      <c r="BT4042" s="493" t="n">
        <v>3918.08</v>
      </c>
      <c r="BU4042" s="493" t="n">
        <v>7115</v>
      </c>
      <c r="BV4042" s="493" t="n">
        <v>17703.7</v>
      </c>
      <c r="BW4042" s="493" t="n">
        <v>23706.75</v>
      </c>
    </row>
    <row r="4043">
      <c r="A4043" t="inlineStr">
        <is>
          <t>[C9D3] Angiotensin-II 길항제 칼슘길항제 복합제</t>
        </is>
      </c>
      <c r="B4043" t="inlineStr">
        <is>
          <t>종근당</t>
        </is>
      </c>
      <c r="C4043" t="inlineStr">
        <is>
          <t>텔미누보</t>
        </is>
      </c>
      <c r="D4043" t="inlineStr">
        <is>
          <t>종근당</t>
        </is>
      </c>
      <c r="E4043" t="inlineStr">
        <is>
          <t>s-amlodipine besylate dihydrate,  telmisartan</t>
        </is>
      </c>
      <c r="F4043" t="inlineStr">
        <is>
          <t>종합병원</t>
        </is>
      </c>
      <c r="G4043" t="inlineStr">
        <is>
          <t>Original</t>
        </is>
      </c>
      <c r="H4043" s="493" t="n">
        <v>0</v>
      </c>
      <c r="I4043" s="493" t="n">
        <v>0</v>
      </c>
      <c r="J4043" s="493" t="n">
        <v>0</v>
      </c>
      <c r="K4043" s="493" t="n">
        <v>0</v>
      </c>
      <c r="L4043" s="493" t="n">
        <v>0</v>
      </c>
      <c r="M4043" s="493" t="n">
        <v>0</v>
      </c>
      <c r="N4043" s="493" t="n">
        <v>0</v>
      </c>
      <c r="O4043" s="493" t="n">
        <v>0</v>
      </c>
      <c r="P4043" s="493" t="n">
        <v>0</v>
      </c>
      <c r="Q4043" s="493" t="n">
        <v>0</v>
      </c>
      <c r="R4043" s="493" t="n">
        <v>0</v>
      </c>
      <c r="S4043" s="493" t="n">
        <v>0</v>
      </c>
      <c r="T4043" s="493" t="n">
        <v>0</v>
      </c>
      <c r="U4043" s="493" t="n">
        <v>0</v>
      </c>
      <c r="V4043" s="493" t="n">
        <v>0</v>
      </c>
      <c r="W4043" s="493" t="n">
        <v>0</v>
      </c>
      <c r="X4043" s="493" t="n">
        <v>0</v>
      </c>
      <c r="Y4043" s="493" t="n">
        <v>0</v>
      </c>
      <c r="Z4043" s="493" t="n">
        <v>0</v>
      </c>
      <c r="AA4043" s="493" t="n">
        <v>0</v>
      </c>
      <c r="AB4043" s="493" t="n">
        <v>0</v>
      </c>
      <c r="AC4043" s="493" t="n">
        <v>0</v>
      </c>
      <c r="AD4043" s="493" t="n">
        <v>0</v>
      </c>
      <c r="AE4043" s="493" t="n">
        <v>0</v>
      </c>
      <c r="AF4043" s="493" t="n">
        <v>0</v>
      </c>
      <c r="AG4043" s="493" t="n">
        <v>0</v>
      </c>
      <c r="AH4043" s="493" t="n">
        <v>0</v>
      </c>
      <c r="AI4043" s="493" t="n">
        <v>0</v>
      </c>
      <c r="AJ4043" s="493" t="n">
        <v>0</v>
      </c>
      <c r="AK4043" s="493" t="n">
        <v>0</v>
      </c>
      <c r="AL4043" s="493" t="n">
        <v>0</v>
      </c>
      <c r="AM4043" s="493" t="n">
        <v>0</v>
      </c>
      <c r="AN4043" s="493" t="n">
        <v>0</v>
      </c>
      <c r="AO4043" s="493" t="n">
        <v>0</v>
      </c>
      <c r="AP4043" s="493" t="n">
        <v>0</v>
      </c>
      <c r="AQ4043" s="493" t="n">
        <v>0</v>
      </c>
      <c r="AR4043" s="493" t="n">
        <v>0</v>
      </c>
      <c r="AS4043" s="493" t="n">
        <v>0</v>
      </c>
      <c r="AT4043" s="493" t="n">
        <v>0</v>
      </c>
      <c r="AU4043" s="493" t="n">
        <v>0</v>
      </c>
      <c r="AV4043" s="493" t="n">
        <v>0</v>
      </c>
      <c r="AW4043" s="493" t="n">
        <v>0</v>
      </c>
      <c r="AX4043" s="493" t="n">
        <v>0</v>
      </c>
      <c r="AY4043" s="493" t="n">
        <v>0</v>
      </c>
      <c r="AZ4043" s="493" t="n">
        <v>0</v>
      </c>
      <c r="BA4043" s="493" t="n">
        <v>0</v>
      </c>
      <c r="BB4043" s="493" t="n">
        <v>0</v>
      </c>
      <c r="BC4043" s="493" t="n">
        <v>0</v>
      </c>
      <c r="BD4043" s="493" t="n">
        <v>0</v>
      </c>
      <c r="BE4043" s="493" t="n">
        <v>0</v>
      </c>
      <c r="BF4043" s="493" t="n">
        <v>0</v>
      </c>
      <c r="BG4043" s="493" t="n">
        <v>0</v>
      </c>
      <c r="BH4043" s="493" t="n">
        <v>0</v>
      </c>
      <c r="BI4043" s="493" t="n">
        <v>0</v>
      </c>
      <c r="BJ4043" s="493" t="n">
        <v>0</v>
      </c>
      <c r="BK4043" s="493" t="n">
        <v>0</v>
      </c>
      <c r="BL4043" s="493" t="n">
        <v>0</v>
      </c>
      <c r="BM4043" s="493" t="n">
        <v>0</v>
      </c>
      <c r="BN4043" s="493" t="n">
        <v>0</v>
      </c>
      <c r="BO4043" s="493" t="n">
        <v>448</v>
      </c>
      <c r="BP4043" s="493" t="n">
        <v>452.2</v>
      </c>
      <c r="BQ4043" s="493" t="n">
        <v>4583.62</v>
      </c>
      <c r="BR4043" s="493" t="n">
        <v>17338.53</v>
      </c>
      <c r="BS4043" s="493" t="n">
        <v>30727.04</v>
      </c>
      <c r="BT4043" s="493" t="n">
        <v>40037.15</v>
      </c>
      <c r="BU4043" s="493" t="n">
        <v>40216.83</v>
      </c>
      <c r="BV4043" s="493" t="n">
        <v>46185.67</v>
      </c>
      <c r="BW4043" s="493" t="n">
        <v>64011.62</v>
      </c>
    </row>
    <row r="4044">
      <c r="A4044" t="inlineStr">
        <is>
          <t>[C9D3] Angiotensin-II 길항제 칼슘길항제 복합제</t>
        </is>
      </c>
      <c r="B4044" t="inlineStr">
        <is>
          <t>종근당</t>
        </is>
      </c>
      <c r="C4044" t="inlineStr">
        <is>
          <t>텔미누보</t>
        </is>
      </c>
      <c r="D4044" t="inlineStr">
        <is>
          <t>종근당</t>
        </is>
      </c>
      <c r="E4044" t="inlineStr">
        <is>
          <t>s-amlodipine besylate dihydrate,  telmisartan</t>
        </is>
      </c>
      <c r="F4044" t="inlineStr">
        <is>
          <t>병원</t>
        </is>
      </c>
      <c r="G4044" t="inlineStr">
        <is>
          <t>Original</t>
        </is>
      </c>
      <c r="H4044" s="493" t="n">
        <v>0</v>
      </c>
      <c r="I4044" s="493" t="n">
        <v>0</v>
      </c>
      <c r="J4044" s="493" t="n">
        <v>0</v>
      </c>
      <c r="K4044" s="493" t="n">
        <v>0</v>
      </c>
      <c r="L4044" s="493" t="n">
        <v>0</v>
      </c>
      <c r="M4044" s="493" t="n">
        <v>0</v>
      </c>
      <c r="N4044" s="493" t="n">
        <v>0</v>
      </c>
      <c r="O4044" s="493" t="n">
        <v>0</v>
      </c>
      <c r="P4044" s="493" t="n">
        <v>0</v>
      </c>
      <c r="Q4044" s="493" t="n">
        <v>0</v>
      </c>
      <c r="R4044" s="493" t="n">
        <v>0</v>
      </c>
      <c r="S4044" s="493" t="n">
        <v>0</v>
      </c>
      <c r="T4044" s="493" t="n">
        <v>0</v>
      </c>
      <c r="U4044" s="493" t="n">
        <v>0</v>
      </c>
      <c r="V4044" s="493" t="n">
        <v>0</v>
      </c>
      <c r="W4044" s="493" t="n">
        <v>0</v>
      </c>
      <c r="X4044" s="493" t="n">
        <v>0</v>
      </c>
      <c r="Y4044" s="493" t="n">
        <v>0</v>
      </c>
      <c r="Z4044" s="493" t="n">
        <v>0</v>
      </c>
      <c r="AA4044" s="493" t="n">
        <v>0</v>
      </c>
      <c r="AB4044" s="493" t="n">
        <v>0</v>
      </c>
      <c r="AC4044" s="493" t="n">
        <v>0</v>
      </c>
      <c r="AD4044" s="493" t="n">
        <v>0</v>
      </c>
      <c r="AE4044" s="493" t="n">
        <v>0</v>
      </c>
      <c r="AF4044" s="493" t="n">
        <v>0</v>
      </c>
      <c r="AG4044" s="493" t="n">
        <v>0</v>
      </c>
      <c r="AH4044" s="493" t="n">
        <v>0</v>
      </c>
      <c r="AI4044" s="493" t="n">
        <v>0</v>
      </c>
      <c r="AJ4044" s="493" t="n">
        <v>0</v>
      </c>
      <c r="AK4044" s="493" t="n">
        <v>0</v>
      </c>
      <c r="AL4044" s="493" t="n">
        <v>0</v>
      </c>
      <c r="AM4044" s="493" t="n">
        <v>0</v>
      </c>
      <c r="AN4044" s="493" t="n">
        <v>0</v>
      </c>
      <c r="AO4044" s="493" t="n">
        <v>0</v>
      </c>
      <c r="AP4044" s="493" t="n">
        <v>0</v>
      </c>
      <c r="AQ4044" s="493" t="n">
        <v>0</v>
      </c>
      <c r="AR4044" s="493" t="n">
        <v>0</v>
      </c>
      <c r="AS4044" s="493" t="n">
        <v>0</v>
      </c>
      <c r="AT4044" s="493" t="n">
        <v>0</v>
      </c>
      <c r="AU4044" s="493" t="n">
        <v>0</v>
      </c>
      <c r="AV4044" s="493" t="n">
        <v>0</v>
      </c>
      <c r="AW4044" s="493" t="n">
        <v>0</v>
      </c>
      <c r="AX4044" s="493" t="n">
        <v>0</v>
      </c>
      <c r="AY4044" s="493" t="n">
        <v>0</v>
      </c>
      <c r="AZ4044" s="493" t="n">
        <v>0</v>
      </c>
      <c r="BA4044" s="493" t="n">
        <v>0</v>
      </c>
      <c r="BB4044" s="493" t="n">
        <v>0</v>
      </c>
      <c r="BC4044" s="493" t="n">
        <v>0</v>
      </c>
      <c r="BD4044" s="493" t="n">
        <v>0</v>
      </c>
      <c r="BE4044" s="493" t="n">
        <v>0</v>
      </c>
      <c r="BF4044" s="493" t="n">
        <v>0</v>
      </c>
      <c r="BG4044" s="493" t="n">
        <v>0</v>
      </c>
      <c r="BH4044" s="493" t="n">
        <v>0</v>
      </c>
      <c r="BI4044" s="493" t="n">
        <v>0</v>
      </c>
      <c r="BJ4044" s="493" t="n">
        <v>0</v>
      </c>
      <c r="BK4044" s="493" t="n">
        <v>0</v>
      </c>
      <c r="BL4044" s="493" t="n">
        <v>0</v>
      </c>
      <c r="BM4044" s="493" t="n">
        <v>0</v>
      </c>
      <c r="BN4044" s="493" t="n">
        <v>333.9</v>
      </c>
      <c r="BO4044" s="493" t="n">
        <v>2848.62</v>
      </c>
      <c r="BP4044" s="493" t="n">
        <v>6381.9</v>
      </c>
      <c r="BQ4044" s="493" t="n">
        <v>6971</v>
      </c>
      <c r="BR4044" s="493" t="n">
        <v>11653.11</v>
      </c>
      <c r="BS4044" s="493" t="n">
        <v>18373.01</v>
      </c>
      <c r="BT4044" s="493" t="n">
        <v>14048.79</v>
      </c>
      <c r="BU4044" s="493" t="n">
        <v>22128.6</v>
      </c>
      <c r="BV4044" s="493" t="n">
        <v>28274.75</v>
      </c>
      <c r="BW4044" s="493" t="n">
        <v>21167.93</v>
      </c>
    </row>
    <row r="4045">
      <c r="A4045" t="inlineStr">
        <is>
          <t>[C9D3] Angiotensin-II 길항제 칼슘길항제 복합제</t>
        </is>
      </c>
      <c r="B4045" t="inlineStr">
        <is>
          <t>종근당</t>
        </is>
      </c>
      <c r="C4045" t="inlineStr">
        <is>
          <t>텔미누보</t>
        </is>
      </c>
      <c r="D4045" t="inlineStr">
        <is>
          <t>종근당</t>
        </is>
      </c>
      <c r="E4045" t="inlineStr">
        <is>
          <t>s-amlodipine besylate dihydrate,  telmisartan</t>
        </is>
      </c>
      <c r="F4045" t="inlineStr">
        <is>
          <t>의원</t>
        </is>
      </c>
      <c r="G4045" t="inlineStr">
        <is>
          <t>Original</t>
        </is>
      </c>
      <c r="H4045" s="493" t="n">
        <v>0</v>
      </c>
      <c r="I4045" s="493" t="n">
        <v>0</v>
      </c>
      <c r="J4045" s="493" t="n">
        <v>0</v>
      </c>
      <c r="K4045" s="493" t="n">
        <v>0</v>
      </c>
      <c r="L4045" s="493" t="n">
        <v>0</v>
      </c>
      <c r="M4045" s="493" t="n">
        <v>0</v>
      </c>
      <c r="N4045" s="493" t="n">
        <v>0</v>
      </c>
      <c r="O4045" s="493" t="n">
        <v>0</v>
      </c>
      <c r="P4045" s="493" t="n">
        <v>0</v>
      </c>
      <c r="Q4045" s="493" t="n">
        <v>0</v>
      </c>
      <c r="R4045" s="493" t="n">
        <v>0</v>
      </c>
      <c r="S4045" s="493" t="n">
        <v>0</v>
      </c>
      <c r="T4045" s="493" t="n">
        <v>0</v>
      </c>
      <c r="U4045" s="493" t="n">
        <v>0</v>
      </c>
      <c r="V4045" s="493" t="n">
        <v>0</v>
      </c>
      <c r="W4045" s="493" t="n">
        <v>0</v>
      </c>
      <c r="X4045" s="493" t="n">
        <v>0</v>
      </c>
      <c r="Y4045" s="493" t="n">
        <v>0</v>
      </c>
      <c r="Z4045" s="493" t="n">
        <v>0</v>
      </c>
      <c r="AA4045" s="493" t="n">
        <v>0</v>
      </c>
      <c r="AB4045" s="493" t="n">
        <v>0</v>
      </c>
      <c r="AC4045" s="493" t="n">
        <v>0</v>
      </c>
      <c r="AD4045" s="493" t="n">
        <v>0</v>
      </c>
      <c r="AE4045" s="493" t="n">
        <v>0</v>
      </c>
      <c r="AF4045" s="493" t="n">
        <v>0</v>
      </c>
      <c r="AG4045" s="493" t="n">
        <v>0</v>
      </c>
      <c r="AH4045" s="493" t="n">
        <v>0</v>
      </c>
      <c r="AI4045" s="493" t="n">
        <v>0</v>
      </c>
      <c r="AJ4045" s="493" t="n">
        <v>0</v>
      </c>
      <c r="AK4045" s="493" t="n">
        <v>0</v>
      </c>
      <c r="AL4045" s="493" t="n">
        <v>0</v>
      </c>
      <c r="AM4045" s="493" t="n">
        <v>0</v>
      </c>
      <c r="AN4045" s="493" t="n">
        <v>0</v>
      </c>
      <c r="AO4045" s="493" t="n">
        <v>0</v>
      </c>
      <c r="AP4045" s="493" t="n">
        <v>0</v>
      </c>
      <c r="AQ4045" s="493" t="n">
        <v>0</v>
      </c>
      <c r="AR4045" s="493" t="n">
        <v>0</v>
      </c>
      <c r="AS4045" s="493" t="n">
        <v>0</v>
      </c>
      <c r="AT4045" s="493" t="n">
        <v>0</v>
      </c>
      <c r="AU4045" s="493" t="n">
        <v>0</v>
      </c>
      <c r="AV4045" s="493" t="n">
        <v>0</v>
      </c>
      <c r="AW4045" s="493" t="n">
        <v>0</v>
      </c>
      <c r="AX4045" s="493" t="n">
        <v>0</v>
      </c>
      <c r="AY4045" s="493" t="n">
        <v>0</v>
      </c>
      <c r="AZ4045" s="493" t="n">
        <v>0</v>
      </c>
      <c r="BA4045" s="493" t="n">
        <v>0</v>
      </c>
      <c r="BB4045" s="493" t="n">
        <v>0</v>
      </c>
      <c r="BC4045" s="493" t="n">
        <v>0</v>
      </c>
      <c r="BD4045" s="493" t="n">
        <v>0</v>
      </c>
      <c r="BE4045" s="493" t="n">
        <v>0</v>
      </c>
      <c r="BF4045" s="493" t="n">
        <v>0</v>
      </c>
      <c r="BG4045" s="493" t="n">
        <v>0</v>
      </c>
      <c r="BH4045" s="493" t="n">
        <v>0</v>
      </c>
      <c r="BI4045" s="493" t="n">
        <v>0</v>
      </c>
      <c r="BJ4045" s="493" t="n">
        <v>0</v>
      </c>
      <c r="BK4045" s="493" t="n">
        <v>0</v>
      </c>
      <c r="BL4045" s="493" t="n">
        <v>0</v>
      </c>
      <c r="BM4045" s="493" t="n">
        <v>0</v>
      </c>
      <c r="BN4045" s="493" t="n">
        <v>24260.69</v>
      </c>
      <c r="BO4045" s="493" t="n">
        <v>93630.33</v>
      </c>
      <c r="BP4045" s="493" t="n">
        <v>116741.03</v>
      </c>
      <c r="BQ4045" s="493" t="n">
        <v>149517.12</v>
      </c>
      <c r="BR4045" s="493" t="n">
        <v>189182.32</v>
      </c>
      <c r="BS4045" s="493" t="n">
        <v>234816.78</v>
      </c>
      <c r="BT4045" s="493" t="n">
        <v>246474.42</v>
      </c>
      <c r="BU4045" s="493" t="n">
        <v>306813.47</v>
      </c>
      <c r="BV4045" s="493" t="n">
        <v>327131.22</v>
      </c>
      <c r="BW4045" s="493" t="n">
        <v>333541.99</v>
      </c>
    </row>
    <row r="4046">
      <c r="A4046" t="inlineStr">
        <is>
          <t>[C9D3] Angiotensin-II 길항제 칼슘길항제 복합제</t>
        </is>
      </c>
      <c r="B4046" t="inlineStr">
        <is>
          <t>종근당</t>
        </is>
      </c>
      <c r="C4046" t="inlineStr">
        <is>
          <t>텔미누보</t>
        </is>
      </c>
      <c r="D4046" t="inlineStr">
        <is>
          <t>종근당</t>
        </is>
      </c>
      <c r="E4046" t="inlineStr">
        <is>
          <t>s-amlodipine besylate dihydrate,  telmisartan</t>
        </is>
      </c>
      <c r="F4046" t="inlineStr">
        <is>
          <t>보건소</t>
        </is>
      </c>
      <c r="G4046" t="inlineStr">
        <is>
          <t>Original</t>
        </is>
      </c>
      <c r="H4046" s="493" t="n">
        <v>0</v>
      </c>
      <c r="I4046" s="493" t="n">
        <v>0</v>
      </c>
      <c r="J4046" s="493" t="n">
        <v>0</v>
      </c>
      <c r="K4046" s="493" t="n">
        <v>0</v>
      </c>
      <c r="L4046" s="493" t="n">
        <v>0</v>
      </c>
      <c r="M4046" s="493" t="n">
        <v>0</v>
      </c>
      <c r="N4046" s="493" t="n">
        <v>0</v>
      </c>
      <c r="O4046" s="493" t="n">
        <v>0</v>
      </c>
      <c r="P4046" s="493" t="n">
        <v>0</v>
      </c>
      <c r="Q4046" s="493" t="n">
        <v>0</v>
      </c>
      <c r="R4046" s="493" t="n">
        <v>0</v>
      </c>
      <c r="S4046" s="493" t="n">
        <v>0</v>
      </c>
      <c r="T4046" s="493" t="n">
        <v>0</v>
      </c>
      <c r="U4046" s="493" t="n">
        <v>0</v>
      </c>
      <c r="V4046" s="493" t="n">
        <v>0</v>
      </c>
      <c r="W4046" s="493" t="n">
        <v>0</v>
      </c>
      <c r="X4046" s="493" t="n">
        <v>0</v>
      </c>
      <c r="Y4046" s="493" t="n">
        <v>0</v>
      </c>
      <c r="Z4046" s="493" t="n">
        <v>0</v>
      </c>
      <c r="AA4046" s="493" t="n">
        <v>0</v>
      </c>
      <c r="AB4046" s="493" t="n">
        <v>0</v>
      </c>
      <c r="AC4046" s="493" t="n">
        <v>0</v>
      </c>
      <c r="AD4046" s="493" t="n">
        <v>0</v>
      </c>
      <c r="AE4046" s="493" t="n">
        <v>0</v>
      </c>
      <c r="AF4046" s="493" t="n">
        <v>0</v>
      </c>
      <c r="AG4046" s="493" t="n">
        <v>0</v>
      </c>
      <c r="AH4046" s="493" t="n">
        <v>0</v>
      </c>
      <c r="AI4046" s="493" t="n">
        <v>0</v>
      </c>
      <c r="AJ4046" s="493" t="n">
        <v>0</v>
      </c>
      <c r="AK4046" s="493" t="n">
        <v>0</v>
      </c>
      <c r="AL4046" s="493" t="n">
        <v>0</v>
      </c>
      <c r="AM4046" s="493" t="n">
        <v>0</v>
      </c>
      <c r="AN4046" s="493" t="n">
        <v>0</v>
      </c>
      <c r="AO4046" s="493" t="n">
        <v>0</v>
      </c>
      <c r="AP4046" s="493" t="n">
        <v>0</v>
      </c>
      <c r="AQ4046" s="493" t="n">
        <v>0</v>
      </c>
      <c r="AR4046" s="493" t="n">
        <v>0</v>
      </c>
      <c r="AS4046" s="493" t="n">
        <v>0</v>
      </c>
      <c r="AT4046" s="493" t="n">
        <v>0</v>
      </c>
      <c r="AU4046" s="493" t="n">
        <v>0</v>
      </c>
      <c r="AV4046" s="493" t="n">
        <v>0</v>
      </c>
      <c r="AW4046" s="493" t="n">
        <v>0</v>
      </c>
      <c r="AX4046" s="493" t="n">
        <v>0</v>
      </c>
      <c r="AY4046" s="493" t="n">
        <v>0</v>
      </c>
      <c r="AZ4046" s="493" t="n">
        <v>0</v>
      </c>
      <c r="BA4046" s="493" t="n">
        <v>0</v>
      </c>
      <c r="BB4046" s="493" t="n">
        <v>0</v>
      </c>
      <c r="BC4046" s="493" t="n">
        <v>0</v>
      </c>
      <c r="BD4046" s="493" t="n">
        <v>0</v>
      </c>
      <c r="BE4046" s="493" t="n">
        <v>0</v>
      </c>
      <c r="BF4046" s="493" t="n">
        <v>0</v>
      </c>
      <c r="BG4046" s="493" t="n">
        <v>0</v>
      </c>
      <c r="BH4046" s="493" t="n">
        <v>0</v>
      </c>
      <c r="BI4046" s="493" t="n">
        <v>0</v>
      </c>
      <c r="BJ4046" s="493" t="n">
        <v>0</v>
      </c>
      <c r="BK4046" s="493" t="n">
        <v>0</v>
      </c>
      <c r="BL4046" s="493" t="n">
        <v>0</v>
      </c>
      <c r="BM4046" s="493" t="n">
        <v>0</v>
      </c>
      <c r="BN4046" s="493" t="n">
        <v>0</v>
      </c>
      <c r="BO4046" s="493" t="n">
        <v>140.4</v>
      </c>
      <c r="BP4046" s="493" t="n">
        <v>354.6</v>
      </c>
      <c r="BQ4046" s="493" t="n">
        <v>391.85</v>
      </c>
      <c r="BR4046" s="493" t="n">
        <v>400.6</v>
      </c>
      <c r="BS4046" s="493" t="n">
        <v>406.8</v>
      </c>
      <c r="BT4046" s="493" t="n">
        <v>1484.1</v>
      </c>
      <c r="BU4046" s="493" t="n">
        <v>546.9</v>
      </c>
      <c r="BV4046" s="493" t="n">
        <v>304.5</v>
      </c>
      <c r="BW4046" s="493" t="n">
        <v>1831.5</v>
      </c>
    </row>
    <row r="4047">
      <c r="A4047" t="inlineStr">
        <is>
          <t>[C9D3] Angiotensin-II 길항제 칼슘길항제 복합제</t>
        </is>
      </c>
      <c r="B4047" t="inlineStr">
        <is>
          <t>종근당</t>
        </is>
      </c>
      <c r="C4047" t="inlineStr">
        <is>
          <t>텔미누보</t>
        </is>
      </c>
      <c r="D4047" t="inlineStr">
        <is>
          <t>종근당</t>
        </is>
      </c>
      <c r="E4047" t="inlineStr">
        <is>
          <t>s-amlodipine besylate dihydrate,  telmisartan</t>
        </is>
      </c>
      <c r="F4047" t="inlineStr">
        <is>
          <t>기타(치과의원, 치과병원 등)</t>
        </is>
      </c>
      <c r="G4047" t="inlineStr">
        <is>
          <t>Original</t>
        </is>
      </c>
      <c r="H4047" s="493" t="n">
        <v>0</v>
      </c>
      <c r="I4047" s="493" t="n">
        <v>0</v>
      </c>
      <c r="J4047" s="493" t="n">
        <v>0</v>
      </c>
      <c r="K4047" s="493" t="n">
        <v>0</v>
      </c>
      <c r="L4047" s="493" t="n">
        <v>0</v>
      </c>
      <c r="M4047" s="493" t="n">
        <v>0</v>
      </c>
      <c r="N4047" s="493" t="n">
        <v>0</v>
      </c>
      <c r="O4047" s="493" t="n">
        <v>0</v>
      </c>
      <c r="P4047" s="493" t="n">
        <v>0</v>
      </c>
      <c r="Q4047" s="493" t="n">
        <v>0</v>
      </c>
      <c r="R4047" s="493" t="n">
        <v>0</v>
      </c>
      <c r="S4047" s="493" t="n">
        <v>0</v>
      </c>
      <c r="T4047" s="493" t="n">
        <v>0</v>
      </c>
      <c r="U4047" s="493" t="n">
        <v>0</v>
      </c>
      <c r="V4047" s="493" t="n">
        <v>0</v>
      </c>
      <c r="W4047" s="493" t="n">
        <v>0</v>
      </c>
      <c r="X4047" s="493" t="n">
        <v>0</v>
      </c>
      <c r="Y4047" s="493" t="n">
        <v>0</v>
      </c>
      <c r="Z4047" s="493" t="n">
        <v>0</v>
      </c>
      <c r="AA4047" s="493" t="n">
        <v>0</v>
      </c>
      <c r="AB4047" s="493" t="n">
        <v>0</v>
      </c>
      <c r="AC4047" s="493" t="n">
        <v>0</v>
      </c>
      <c r="AD4047" s="493" t="n">
        <v>0</v>
      </c>
      <c r="AE4047" s="493" t="n">
        <v>0</v>
      </c>
      <c r="AF4047" s="493" t="n">
        <v>0</v>
      </c>
      <c r="AG4047" s="493" t="n">
        <v>0</v>
      </c>
      <c r="AH4047" s="493" t="n">
        <v>0</v>
      </c>
      <c r="AI4047" s="493" t="n">
        <v>0</v>
      </c>
      <c r="AJ4047" s="493" t="n">
        <v>0</v>
      </c>
      <c r="AK4047" s="493" t="n">
        <v>0</v>
      </c>
      <c r="AL4047" s="493" t="n">
        <v>0</v>
      </c>
      <c r="AM4047" s="493" t="n">
        <v>0</v>
      </c>
      <c r="AN4047" s="493" t="n">
        <v>0</v>
      </c>
      <c r="AO4047" s="493" t="n">
        <v>0</v>
      </c>
      <c r="AP4047" s="493" t="n">
        <v>0</v>
      </c>
      <c r="AQ4047" s="493" t="n">
        <v>0</v>
      </c>
      <c r="AR4047" s="493" t="n">
        <v>0</v>
      </c>
      <c r="AS4047" s="493" t="n">
        <v>0</v>
      </c>
      <c r="AT4047" s="493" t="n">
        <v>0</v>
      </c>
      <c r="AU4047" s="493" t="n">
        <v>0</v>
      </c>
      <c r="AV4047" s="493" t="n">
        <v>0</v>
      </c>
      <c r="AW4047" s="493" t="n">
        <v>0</v>
      </c>
      <c r="AX4047" s="493" t="n">
        <v>0</v>
      </c>
      <c r="AY4047" s="493" t="n">
        <v>0</v>
      </c>
      <c r="AZ4047" s="493" t="n">
        <v>0</v>
      </c>
      <c r="BA4047" s="493" t="n">
        <v>0</v>
      </c>
      <c r="BB4047" s="493" t="n">
        <v>0</v>
      </c>
      <c r="BC4047" s="493" t="n">
        <v>0</v>
      </c>
      <c r="BD4047" s="493" t="n">
        <v>0</v>
      </c>
      <c r="BE4047" s="493" t="n">
        <v>0</v>
      </c>
      <c r="BF4047" s="493" t="n">
        <v>0</v>
      </c>
      <c r="BG4047" s="493" t="n">
        <v>0</v>
      </c>
      <c r="BH4047" s="493" t="n">
        <v>0</v>
      </c>
      <c r="BI4047" s="493" t="n">
        <v>0</v>
      </c>
      <c r="BJ4047" s="493" t="n">
        <v>0</v>
      </c>
      <c r="BK4047" s="493" t="n">
        <v>0</v>
      </c>
      <c r="BL4047" s="493" t="n">
        <v>0</v>
      </c>
      <c r="BM4047" s="493" t="n">
        <v>0</v>
      </c>
      <c r="BN4047" s="493" t="n">
        <v>0</v>
      </c>
      <c r="BO4047" s="493" t="n">
        <v>0</v>
      </c>
      <c r="BP4047" s="493" t="n">
        <v>0</v>
      </c>
      <c r="BQ4047" s="493" t="n">
        <v>0</v>
      </c>
      <c r="BR4047" s="493" t="n">
        <v>0</v>
      </c>
      <c r="BS4047" s="493" t="n">
        <v>0</v>
      </c>
      <c r="BT4047" s="493" t="n">
        <v>0</v>
      </c>
      <c r="BU4047" s="493" t="n">
        <v>124.5</v>
      </c>
      <c r="BV4047" s="493" t="n">
        <v>403.2</v>
      </c>
      <c r="BW4047" s="493" t="n">
        <v>0</v>
      </c>
    </row>
    <row r="4048">
      <c r="A4048" t="inlineStr">
        <is>
          <t>[C9D3] Angiotensin-II 길항제 칼슘길항제 복합제</t>
        </is>
      </c>
      <c r="B4048" t="inlineStr">
        <is>
          <t>종근당</t>
        </is>
      </c>
      <c r="C4048" t="inlineStr">
        <is>
          <t>텔미누보 플러스</t>
        </is>
      </c>
      <c r="D4048" t="inlineStr">
        <is>
          <t>종근당</t>
        </is>
      </c>
      <c r="E4048" t="inlineStr">
        <is>
          <t>chlorthalidone,  s-amlodipine besylate dihydrate  ( as s-amlodipine),  telmisartan</t>
        </is>
      </c>
      <c r="F4048" t="inlineStr">
        <is>
          <t>종합병원</t>
        </is>
      </c>
      <c r="G4048" t="inlineStr">
        <is>
          <t>Generic</t>
        </is>
      </c>
      <c r="H4048" s="493" t="n">
        <v>0</v>
      </c>
      <c r="I4048" s="493" t="n">
        <v>0</v>
      </c>
      <c r="J4048" s="493" t="n">
        <v>0</v>
      </c>
      <c r="K4048" s="493" t="n">
        <v>0</v>
      </c>
      <c r="L4048" s="493" t="n">
        <v>0</v>
      </c>
      <c r="M4048" s="493" t="n">
        <v>0</v>
      </c>
      <c r="N4048" s="493" t="n">
        <v>0</v>
      </c>
      <c r="O4048" s="493" t="n">
        <v>0</v>
      </c>
      <c r="P4048" s="493" t="n">
        <v>0</v>
      </c>
      <c r="Q4048" s="493" t="n">
        <v>0</v>
      </c>
      <c r="R4048" s="493" t="n">
        <v>0</v>
      </c>
      <c r="S4048" s="493" t="n">
        <v>0</v>
      </c>
      <c r="T4048" s="493" t="n">
        <v>0</v>
      </c>
      <c r="U4048" s="493" t="n">
        <v>0</v>
      </c>
      <c r="V4048" s="493" t="n">
        <v>0</v>
      </c>
      <c r="W4048" s="493" t="n">
        <v>0</v>
      </c>
      <c r="X4048" s="493" t="n">
        <v>0</v>
      </c>
      <c r="Y4048" s="493" t="n">
        <v>0</v>
      </c>
      <c r="Z4048" s="493" t="n">
        <v>0</v>
      </c>
      <c r="AA4048" s="493" t="n">
        <v>0</v>
      </c>
      <c r="AB4048" s="493" t="n">
        <v>0</v>
      </c>
      <c r="AC4048" s="493" t="n">
        <v>0</v>
      </c>
      <c r="AD4048" s="493" t="n">
        <v>0</v>
      </c>
      <c r="AE4048" s="493" t="n">
        <v>0</v>
      </c>
      <c r="AF4048" s="493" t="n">
        <v>0</v>
      </c>
      <c r="AG4048" s="493" t="n">
        <v>0</v>
      </c>
      <c r="AH4048" s="493" t="n">
        <v>0</v>
      </c>
      <c r="AI4048" s="493" t="n">
        <v>0</v>
      </c>
      <c r="AJ4048" s="493" t="n">
        <v>0</v>
      </c>
      <c r="AK4048" s="493" t="n">
        <v>0</v>
      </c>
      <c r="AL4048" s="493" t="n">
        <v>0</v>
      </c>
      <c r="AM4048" s="493" t="n">
        <v>0</v>
      </c>
      <c r="AN4048" s="493" t="n">
        <v>0</v>
      </c>
      <c r="AO4048" s="493" t="n">
        <v>0</v>
      </c>
      <c r="AP4048" s="493" t="n">
        <v>0</v>
      </c>
      <c r="AQ4048" s="493" t="n">
        <v>0</v>
      </c>
      <c r="AR4048" s="493" t="n">
        <v>0</v>
      </c>
      <c r="AS4048" s="493" t="n">
        <v>0</v>
      </c>
      <c r="AT4048" s="493" t="n">
        <v>0</v>
      </c>
      <c r="AU4048" s="493" t="n">
        <v>0</v>
      </c>
      <c r="AV4048" s="493" t="n">
        <v>0</v>
      </c>
      <c r="AW4048" s="493" t="n">
        <v>0</v>
      </c>
      <c r="AX4048" s="493" t="n">
        <v>0</v>
      </c>
      <c r="AY4048" s="493" t="n">
        <v>0</v>
      </c>
      <c r="AZ4048" s="493" t="n">
        <v>0</v>
      </c>
      <c r="BA4048" s="493" t="n">
        <v>0</v>
      </c>
      <c r="BB4048" s="493" t="n">
        <v>0</v>
      </c>
      <c r="BC4048" s="493" t="n">
        <v>0</v>
      </c>
      <c r="BD4048" s="493" t="n">
        <v>0</v>
      </c>
      <c r="BE4048" s="493" t="n">
        <v>0</v>
      </c>
      <c r="BF4048" s="493" t="n">
        <v>0</v>
      </c>
      <c r="BG4048" s="493" t="n">
        <v>0</v>
      </c>
      <c r="BH4048" s="493" t="n">
        <v>0</v>
      </c>
      <c r="BI4048" s="493" t="n">
        <v>0</v>
      </c>
      <c r="BJ4048" s="493" t="n">
        <v>0</v>
      </c>
      <c r="BK4048" s="493" t="n">
        <v>0</v>
      </c>
      <c r="BL4048" s="493" t="n">
        <v>0</v>
      </c>
      <c r="BM4048" s="493" t="n">
        <v>0</v>
      </c>
      <c r="BN4048" s="493" t="n">
        <v>0</v>
      </c>
      <c r="BO4048" s="493" t="n">
        <v>0</v>
      </c>
      <c r="BP4048" s="493" t="n">
        <v>0</v>
      </c>
      <c r="BQ4048" s="493" t="n">
        <v>0</v>
      </c>
      <c r="BR4048" s="493" t="n">
        <v>0</v>
      </c>
      <c r="BS4048" s="493" t="n">
        <v>249.68</v>
      </c>
      <c r="BT4048" s="493" t="n">
        <v>179.41</v>
      </c>
      <c r="BU4048" s="493" t="n">
        <v>1308.98</v>
      </c>
      <c r="BV4048" s="493" t="n">
        <v>1844.4</v>
      </c>
      <c r="BW4048" s="493" t="n">
        <v>2923.5</v>
      </c>
    </row>
    <row r="4049">
      <c r="A4049" t="inlineStr">
        <is>
          <t>[C9D3] Angiotensin-II 길항제 칼슘길항제 복합제</t>
        </is>
      </c>
      <c r="B4049" t="inlineStr">
        <is>
          <t>종근당</t>
        </is>
      </c>
      <c r="C4049" t="inlineStr">
        <is>
          <t>텔미누보 플러스</t>
        </is>
      </c>
      <c r="D4049" t="inlineStr">
        <is>
          <t>종근당</t>
        </is>
      </c>
      <c r="E4049" t="inlineStr">
        <is>
          <t>chlorthalidone,  s-amlodipine besylate dihydrate  ( as s-amlodipine),  telmisartan</t>
        </is>
      </c>
      <c r="F4049" t="inlineStr">
        <is>
          <t>병원</t>
        </is>
      </c>
      <c r="G4049" t="inlineStr">
        <is>
          <t>Generic</t>
        </is>
      </c>
      <c r="H4049" s="493" t="n">
        <v>0</v>
      </c>
      <c r="I4049" s="493" t="n">
        <v>0</v>
      </c>
      <c r="J4049" s="493" t="n">
        <v>0</v>
      </c>
      <c r="K4049" s="493" t="n">
        <v>0</v>
      </c>
      <c r="L4049" s="493" t="n">
        <v>0</v>
      </c>
      <c r="M4049" s="493" t="n">
        <v>0</v>
      </c>
      <c r="N4049" s="493" t="n">
        <v>0</v>
      </c>
      <c r="O4049" s="493" t="n">
        <v>0</v>
      </c>
      <c r="P4049" s="493" t="n">
        <v>0</v>
      </c>
      <c r="Q4049" s="493" t="n">
        <v>0</v>
      </c>
      <c r="R4049" s="493" t="n">
        <v>0</v>
      </c>
      <c r="S4049" s="493" t="n">
        <v>0</v>
      </c>
      <c r="T4049" s="493" t="n">
        <v>0</v>
      </c>
      <c r="U4049" s="493" t="n">
        <v>0</v>
      </c>
      <c r="V4049" s="493" t="n">
        <v>0</v>
      </c>
      <c r="W4049" s="493" t="n">
        <v>0</v>
      </c>
      <c r="X4049" s="493" t="n">
        <v>0</v>
      </c>
      <c r="Y4049" s="493" t="n">
        <v>0</v>
      </c>
      <c r="Z4049" s="493" t="n">
        <v>0</v>
      </c>
      <c r="AA4049" s="493" t="n">
        <v>0</v>
      </c>
      <c r="AB4049" s="493" t="n">
        <v>0</v>
      </c>
      <c r="AC4049" s="493" t="n">
        <v>0</v>
      </c>
      <c r="AD4049" s="493" t="n">
        <v>0</v>
      </c>
      <c r="AE4049" s="493" t="n">
        <v>0</v>
      </c>
      <c r="AF4049" s="493" t="n">
        <v>0</v>
      </c>
      <c r="AG4049" s="493" t="n">
        <v>0</v>
      </c>
      <c r="AH4049" s="493" t="n">
        <v>0</v>
      </c>
      <c r="AI4049" s="493" t="n">
        <v>0</v>
      </c>
      <c r="AJ4049" s="493" t="n">
        <v>0</v>
      </c>
      <c r="AK4049" s="493" t="n">
        <v>0</v>
      </c>
      <c r="AL4049" s="493" t="n">
        <v>0</v>
      </c>
      <c r="AM4049" s="493" t="n">
        <v>0</v>
      </c>
      <c r="AN4049" s="493" t="n">
        <v>0</v>
      </c>
      <c r="AO4049" s="493" t="n">
        <v>0</v>
      </c>
      <c r="AP4049" s="493" t="n">
        <v>0</v>
      </c>
      <c r="AQ4049" s="493" t="n">
        <v>0</v>
      </c>
      <c r="AR4049" s="493" t="n">
        <v>0</v>
      </c>
      <c r="AS4049" s="493" t="n">
        <v>0</v>
      </c>
      <c r="AT4049" s="493" t="n">
        <v>0</v>
      </c>
      <c r="AU4049" s="493" t="n">
        <v>0</v>
      </c>
      <c r="AV4049" s="493" t="n">
        <v>0</v>
      </c>
      <c r="AW4049" s="493" t="n">
        <v>0</v>
      </c>
      <c r="AX4049" s="493" t="n">
        <v>0</v>
      </c>
      <c r="AY4049" s="493" t="n">
        <v>0</v>
      </c>
      <c r="AZ4049" s="493" t="n">
        <v>0</v>
      </c>
      <c r="BA4049" s="493" t="n">
        <v>0</v>
      </c>
      <c r="BB4049" s="493" t="n">
        <v>0</v>
      </c>
      <c r="BC4049" s="493" t="n">
        <v>0</v>
      </c>
      <c r="BD4049" s="493" t="n">
        <v>0</v>
      </c>
      <c r="BE4049" s="493" t="n">
        <v>0</v>
      </c>
      <c r="BF4049" s="493" t="n">
        <v>0</v>
      </c>
      <c r="BG4049" s="493" t="n">
        <v>0</v>
      </c>
      <c r="BH4049" s="493" t="n">
        <v>0</v>
      </c>
      <c r="BI4049" s="493" t="n">
        <v>0</v>
      </c>
      <c r="BJ4049" s="493" t="n">
        <v>0</v>
      </c>
      <c r="BK4049" s="493" t="n">
        <v>0</v>
      </c>
      <c r="BL4049" s="493" t="n">
        <v>0</v>
      </c>
      <c r="BM4049" s="493" t="n">
        <v>0</v>
      </c>
      <c r="BN4049" s="493" t="n">
        <v>0</v>
      </c>
      <c r="BO4049" s="493" t="n">
        <v>0</v>
      </c>
      <c r="BP4049" s="493" t="n">
        <v>0</v>
      </c>
      <c r="BQ4049" s="493" t="n">
        <v>0</v>
      </c>
      <c r="BR4049" s="493" t="n">
        <v>0</v>
      </c>
      <c r="BS4049" s="493" t="n">
        <v>360.9</v>
      </c>
      <c r="BT4049" s="493" t="n">
        <v>683.21</v>
      </c>
      <c r="BU4049" s="493" t="n">
        <v>892.35</v>
      </c>
      <c r="BV4049" s="493" t="n">
        <v>2751.9</v>
      </c>
      <c r="BW4049" s="493" t="n">
        <v>1717.5</v>
      </c>
    </row>
    <row r="4050">
      <c r="A4050" t="inlineStr">
        <is>
          <t>[C9D3] Angiotensin-II 길항제 칼슘길항제 복합제</t>
        </is>
      </c>
      <c r="B4050" t="inlineStr">
        <is>
          <t>종근당</t>
        </is>
      </c>
      <c r="C4050" t="inlineStr">
        <is>
          <t>텔미누보 플러스</t>
        </is>
      </c>
      <c r="D4050" t="inlineStr">
        <is>
          <t>종근당</t>
        </is>
      </c>
      <c r="E4050" t="inlineStr">
        <is>
          <t>chlorthalidone,  s-amlodipine besylate dihydrate  ( as s-amlodipine),  telmisartan</t>
        </is>
      </c>
      <c r="F4050" t="inlineStr">
        <is>
          <t>의원</t>
        </is>
      </c>
      <c r="G4050" t="inlineStr">
        <is>
          <t>Generic</t>
        </is>
      </c>
      <c r="H4050" s="493" t="n">
        <v>0</v>
      </c>
      <c r="I4050" s="493" t="n">
        <v>0</v>
      </c>
      <c r="J4050" s="493" t="n">
        <v>0</v>
      </c>
      <c r="K4050" s="493" t="n">
        <v>0</v>
      </c>
      <c r="L4050" s="493" t="n">
        <v>0</v>
      </c>
      <c r="M4050" s="493" t="n">
        <v>0</v>
      </c>
      <c r="N4050" s="493" t="n">
        <v>0</v>
      </c>
      <c r="O4050" s="493" t="n">
        <v>0</v>
      </c>
      <c r="P4050" s="493" t="n">
        <v>0</v>
      </c>
      <c r="Q4050" s="493" t="n">
        <v>0</v>
      </c>
      <c r="R4050" s="493" t="n">
        <v>0</v>
      </c>
      <c r="S4050" s="493" t="n">
        <v>0</v>
      </c>
      <c r="T4050" s="493" t="n">
        <v>0</v>
      </c>
      <c r="U4050" s="493" t="n">
        <v>0</v>
      </c>
      <c r="V4050" s="493" t="n">
        <v>0</v>
      </c>
      <c r="W4050" s="493" t="n">
        <v>0</v>
      </c>
      <c r="X4050" s="493" t="n">
        <v>0</v>
      </c>
      <c r="Y4050" s="493" t="n">
        <v>0</v>
      </c>
      <c r="Z4050" s="493" t="n">
        <v>0</v>
      </c>
      <c r="AA4050" s="493" t="n">
        <v>0</v>
      </c>
      <c r="AB4050" s="493" t="n">
        <v>0</v>
      </c>
      <c r="AC4050" s="493" t="n">
        <v>0</v>
      </c>
      <c r="AD4050" s="493" t="n">
        <v>0</v>
      </c>
      <c r="AE4050" s="493" t="n">
        <v>0</v>
      </c>
      <c r="AF4050" s="493" t="n">
        <v>0</v>
      </c>
      <c r="AG4050" s="493" t="n">
        <v>0</v>
      </c>
      <c r="AH4050" s="493" t="n">
        <v>0</v>
      </c>
      <c r="AI4050" s="493" t="n">
        <v>0</v>
      </c>
      <c r="AJ4050" s="493" t="n">
        <v>0</v>
      </c>
      <c r="AK4050" s="493" t="n">
        <v>0</v>
      </c>
      <c r="AL4050" s="493" t="n">
        <v>0</v>
      </c>
      <c r="AM4050" s="493" t="n">
        <v>0</v>
      </c>
      <c r="AN4050" s="493" t="n">
        <v>0</v>
      </c>
      <c r="AO4050" s="493" t="n">
        <v>0</v>
      </c>
      <c r="AP4050" s="493" t="n">
        <v>0</v>
      </c>
      <c r="AQ4050" s="493" t="n">
        <v>0</v>
      </c>
      <c r="AR4050" s="493" t="n">
        <v>0</v>
      </c>
      <c r="AS4050" s="493" t="n">
        <v>0</v>
      </c>
      <c r="AT4050" s="493" t="n">
        <v>0</v>
      </c>
      <c r="AU4050" s="493" t="n">
        <v>0</v>
      </c>
      <c r="AV4050" s="493" t="n">
        <v>0</v>
      </c>
      <c r="AW4050" s="493" t="n">
        <v>0</v>
      </c>
      <c r="AX4050" s="493" t="n">
        <v>0</v>
      </c>
      <c r="AY4050" s="493" t="n">
        <v>0</v>
      </c>
      <c r="AZ4050" s="493" t="n">
        <v>0</v>
      </c>
      <c r="BA4050" s="493" t="n">
        <v>0</v>
      </c>
      <c r="BB4050" s="493" t="n">
        <v>0</v>
      </c>
      <c r="BC4050" s="493" t="n">
        <v>0</v>
      </c>
      <c r="BD4050" s="493" t="n">
        <v>0</v>
      </c>
      <c r="BE4050" s="493" t="n">
        <v>0</v>
      </c>
      <c r="BF4050" s="493" t="n">
        <v>0</v>
      </c>
      <c r="BG4050" s="493" t="n">
        <v>0</v>
      </c>
      <c r="BH4050" s="493" t="n">
        <v>0</v>
      </c>
      <c r="BI4050" s="493" t="n">
        <v>0</v>
      </c>
      <c r="BJ4050" s="493" t="n">
        <v>0</v>
      </c>
      <c r="BK4050" s="493" t="n">
        <v>0</v>
      </c>
      <c r="BL4050" s="493" t="n">
        <v>0</v>
      </c>
      <c r="BM4050" s="493" t="n">
        <v>0</v>
      </c>
      <c r="BN4050" s="493" t="n">
        <v>0</v>
      </c>
      <c r="BO4050" s="493" t="n">
        <v>0</v>
      </c>
      <c r="BP4050" s="493" t="n">
        <v>0</v>
      </c>
      <c r="BQ4050" s="493" t="n">
        <v>0</v>
      </c>
      <c r="BR4050" s="493" t="n">
        <v>0</v>
      </c>
      <c r="BS4050" s="493" t="n">
        <v>22234.74</v>
      </c>
      <c r="BT4050" s="493" t="n">
        <v>36423.84</v>
      </c>
      <c r="BU4050" s="493" t="n">
        <v>49389.37</v>
      </c>
      <c r="BV4050" s="493" t="n">
        <v>52187.66</v>
      </c>
      <c r="BW4050" s="493" t="n">
        <v>53280.48</v>
      </c>
    </row>
    <row r="4051">
      <c r="A4051" t="inlineStr">
        <is>
          <t>[C9D3] Angiotensin-II 길항제 칼슘길항제 복합제</t>
        </is>
      </c>
      <c r="B4051" t="inlineStr">
        <is>
          <t>종근당</t>
        </is>
      </c>
      <c r="C4051" t="inlineStr">
        <is>
          <t>텔미누보 플러스</t>
        </is>
      </c>
      <c r="D4051" t="inlineStr">
        <is>
          <t>종근당</t>
        </is>
      </c>
      <c r="E4051" t="inlineStr">
        <is>
          <t>chlorthalidone,  s-amlodipine besylate dihydrate  ( as s-amlodipine),  telmisartan</t>
        </is>
      </c>
      <c r="F4051" t="inlineStr">
        <is>
          <t>보건소</t>
        </is>
      </c>
      <c r="G4051" t="inlineStr">
        <is>
          <t>Generic</t>
        </is>
      </c>
      <c r="H4051" s="493" t="n">
        <v>0</v>
      </c>
      <c r="I4051" s="493" t="n">
        <v>0</v>
      </c>
      <c r="J4051" s="493" t="n">
        <v>0</v>
      </c>
      <c r="K4051" s="493" t="n">
        <v>0</v>
      </c>
      <c r="L4051" s="493" t="n">
        <v>0</v>
      </c>
      <c r="M4051" s="493" t="n">
        <v>0</v>
      </c>
      <c r="N4051" s="493" t="n">
        <v>0</v>
      </c>
      <c r="O4051" s="493" t="n">
        <v>0</v>
      </c>
      <c r="P4051" s="493" t="n">
        <v>0</v>
      </c>
      <c r="Q4051" s="493" t="n">
        <v>0</v>
      </c>
      <c r="R4051" s="493" t="n">
        <v>0</v>
      </c>
      <c r="S4051" s="493" t="n">
        <v>0</v>
      </c>
      <c r="T4051" s="493" t="n">
        <v>0</v>
      </c>
      <c r="U4051" s="493" t="n">
        <v>0</v>
      </c>
      <c r="V4051" s="493" t="n">
        <v>0</v>
      </c>
      <c r="W4051" s="493" t="n">
        <v>0</v>
      </c>
      <c r="X4051" s="493" t="n">
        <v>0</v>
      </c>
      <c r="Y4051" s="493" t="n">
        <v>0</v>
      </c>
      <c r="Z4051" s="493" t="n">
        <v>0</v>
      </c>
      <c r="AA4051" s="493" t="n">
        <v>0</v>
      </c>
      <c r="AB4051" s="493" t="n">
        <v>0</v>
      </c>
      <c r="AC4051" s="493" t="n">
        <v>0</v>
      </c>
      <c r="AD4051" s="493" t="n">
        <v>0</v>
      </c>
      <c r="AE4051" s="493" t="n">
        <v>0</v>
      </c>
      <c r="AF4051" s="493" t="n">
        <v>0</v>
      </c>
      <c r="AG4051" s="493" t="n">
        <v>0</v>
      </c>
      <c r="AH4051" s="493" t="n">
        <v>0</v>
      </c>
      <c r="AI4051" s="493" t="n">
        <v>0</v>
      </c>
      <c r="AJ4051" s="493" t="n">
        <v>0</v>
      </c>
      <c r="AK4051" s="493" t="n">
        <v>0</v>
      </c>
      <c r="AL4051" s="493" t="n">
        <v>0</v>
      </c>
      <c r="AM4051" s="493" t="n">
        <v>0</v>
      </c>
      <c r="AN4051" s="493" t="n">
        <v>0</v>
      </c>
      <c r="AO4051" s="493" t="n">
        <v>0</v>
      </c>
      <c r="AP4051" s="493" t="n">
        <v>0</v>
      </c>
      <c r="AQ4051" s="493" t="n">
        <v>0</v>
      </c>
      <c r="AR4051" s="493" t="n">
        <v>0</v>
      </c>
      <c r="AS4051" s="493" t="n">
        <v>0</v>
      </c>
      <c r="AT4051" s="493" t="n">
        <v>0</v>
      </c>
      <c r="AU4051" s="493" t="n">
        <v>0</v>
      </c>
      <c r="AV4051" s="493" t="n">
        <v>0</v>
      </c>
      <c r="AW4051" s="493" t="n">
        <v>0</v>
      </c>
      <c r="AX4051" s="493" t="n">
        <v>0</v>
      </c>
      <c r="AY4051" s="493" t="n">
        <v>0</v>
      </c>
      <c r="AZ4051" s="493" t="n">
        <v>0</v>
      </c>
      <c r="BA4051" s="493" t="n">
        <v>0</v>
      </c>
      <c r="BB4051" s="493" t="n">
        <v>0</v>
      </c>
      <c r="BC4051" s="493" t="n">
        <v>0</v>
      </c>
      <c r="BD4051" s="493" t="n">
        <v>0</v>
      </c>
      <c r="BE4051" s="493" t="n">
        <v>0</v>
      </c>
      <c r="BF4051" s="493" t="n">
        <v>0</v>
      </c>
      <c r="BG4051" s="493" t="n">
        <v>0</v>
      </c>
      <c r="BH4051" s="493" t="n">
        <v>0</v>
      </c>
      <c r="BI4051" s="493" t="n">
        <v>0</v>
      </c>
      <c r="BJ4051" s="493" t="n">
        <v>0</v>
      </c>
      <c r="BK4051" s="493" t="n">
        <v>0</v>
      </c>
      <c r="BL4051" s="493" t="n">
        <v>0</v>
      </c>
      <c r="BM4051" s="493" t="n">
        <v>0</v>
      </c>
      <c r="BN4051" s="493" t="n">
        <v>0</v>
      </c>
      <c r="BO4051" s="493" t="n">
        <v>0</v>
      </c>
      <c r="BP4051" s="493" t="n">
        <v>0</v>
      </c>
      <c r="BQ4051" s="493" t="n">
        <v>0</v>
      </c>
      <c r="BR4051" s="493" t="n">
        <v>0</v>
      </c>
      <c r="BS4051" s="493" t="n">
        <v>280.2</v>
      </c>
      <c r="BT4051" s="493" t="n">
        <v>102.3</v>
      </c>
      <c r="BU4051" s="493" t="n">
        <v>359.1</v>
      </c>
      <c r="BV4051" s="493" t="n">
        <v>2420.4</v>
      </c>
      <c r="BW4051" s="493" t="n">
        <v>93.90000000000001</v>
      </c>
    </row>
    <row r="4052">
      <c r="A4052" t="inlineStr">
        <is>
          <t>[C9D3] Angiotensin-II 길항제 칼슘길항제 복합제</t>
        </is>
      </c>
      <c r="B4052" t="inlineStr">
        <is>
          <t>지엘파마</t>
        </is>
      </c>
      <c r="C4052" t="inlineStr">
        <is>
          <t>아모엘탄</t>
        </is>
      </c>
      <c r="D4052" t="inlineStr">
        <is>
          <t>지엘파마</t>
        </is>
      </c>
      <c r="E4052" t="inlineStr">
        <is>
          <t>amlodipine besylate  ( as amlodipine),  losartan potassium</t>
        </is>
      </c>
      <c r="F4052" t="inlineStr">
        <is>
          <t>종합병원</t>
        </is>
      </c>
      <c r="G4052" t="inlineStr">
        <is>
          <t>Generic</t>
        </is>
      </c>
      <c r="H4052" s="493" t="n">
        <v>3173.15</v>
      </c>
      <c r="I4052" s="493" t="n">
        <v>1925.82</v>
      </c>
      <c r="J4052" s="493" t="n">
        <v>2196.03</v>
      </c>
      <c r="K4052" s="493" t="n">
        <v>3755.7</v>
      </c>
      <c r="L4052" s="493" t="n">
        <v>4418.52</v>
      </c>
      <c r="M4052" s="493" t="n">
        <v>4576.22</v>
      </c>
      <c r="N4052" s="493" t="n">
        <v>3020.02</v>
      </c>
      <c r="O4052" s="493" t="n">
        <v>3982.07</v>
      </c>
      <c r="P4052" s="493" t="n">
        <v>4636.56</v>
      </c>
      <c r="Q4052" s="493" t="n">
        <v>3249.58</v>
      </c>
      <c r="R4052" s="493" t="n">
        <v>2545.2</v>
      </c>
      <c r="S4052" s="493" t="n">
        <v>0</v>
      </c>
      <c r="T4052" s="493" t="n">
        <v>0</v>
      </c>
      <c r="U4052" s="493" t="n">
        <v>0</v>
      </c>
      <c r="V4052" s="493" t="n">
        <v>0</v>
      </c>
      <c r="W4052" s="493" t="n">
        <v>0</v>
      </c>
      <c r="X4052" s="493" t="n">
        <v>0</v>
      </c>
      <c r="Y4052" s="493" t="n">
        <v>0</v>
      </c>
      <c r="Z4052" s="493" t="n">
        <v>0</v>
      </c>
      <c r="AA4052" s="493" t="n">
        <v>0</v>
      </c>
      <c r="AB4052" s="493" t="n">
        <v>0</v>
      </c>
      <c r="AC4052" s="493" t="n">
        <v>0</v>
      </c>
      <c r="AD4052" s="493" t="n">
        <v>0</v>
      </c>
      <c r="AE4052" s="493" t="n">
        <v>0</v>
      </c>
      <c r="AF4052" s="493" t="n">
        <v>0</v>
      </c>
      <c r="AG4052" s="493" t="n">
        <v>0</v>
      </c>
      <c r="AH4052" s="493" t="n">
        <v>0</v>
      </c>
      <c r="AI4052" s="493" t="n">
        <v>0</v>
      </c>
      <c r="AJ4052" s="493" t="n">
        <v>0</v>
      </c>
      <c r="AK4052" s="493" t="n">
        <v>0</v>
      </c>
      <c r="AL4052" s="493" t="n">
        <v>0</v>
      </c>
      <c r="AM4052" s="493" t="n">
        <v>0</v>
      </c>
      <c r="AN4052" s="493" t="n">
        <v>0</v>
      </c>
      <c r="AO4052" s="493" t="n">
        <v>0</v>
      </c>
      <c r="AP4052" s="493" t="n">
        <v>0</v>
      </c>
      <c r="AQ4052" s="493" t="n">
        <v>0</v>
      </c>
      <c r="AR4052" s="493" t="n">
        <v>0</v>
      </c>
      <c r="AS4052" s="493" t="n">
        <v>0</v>
      </c>
      <c r="AT4052" s="493" t="n">
        <v>0</v>
      </c>
      <c r="AU4052" s="493" t="n">
        <v>0</v>
      </c>
      <c r="AV4052" s="493" t="n">
        <v>0</v>
      </c>
      <c r="AW4052" s="493" t="n">
        <v>0</v>
      </c>
      <c r="AX4052" s="493" t="n">
        <v>0</v>
      </c>
      <c r="AY4052" s="493" t="n">
        <v>0</v>
      </c>
      <c r="AZ4052" s="493" t="n">
        <v>0</v>
      </c>
      <c r="BA4052" s="493" t="n">
        <v>0</v>
      </c>
      <c r="BB4052" s="493" t="n">
        <v>0</v>
      </c>
      <c r="BC4052" s="493" t="n">
        <v>0</v>
      </c>
      <c r="BD4052" s="493" t="n">
        <v>0</v>
      </c>
      <c r="BE4052" s="493" t="n">
        <v>0</v>
      </c>
      <c r="BF4052" s="493" t="n">
        <v>0</v>
      </c>
      <c r="BG4052" s="493" t="n">
        <v>0</v>
      </c>
      <c r="BH4052" s="493" t="n">
        <v>0</v>
      </c>
      <c r="BI4052" s="493" t="n">
        <v>0</v>
      </c>
      <c r="BJ4052" s="493" t="n">
        <v>0</v>
      </c>
      <c r="BK4052" s="493" t="n">
        <v>0</v>
      </c>
      <c r="BL4052" s="493" t="n">
        <v>0</v>
      </c>
      <c r="BM4052" s="493" t="n">
        <v>0</v>
      </c>
      <c r="BN4052" s="493" t="n">
        <v>0</v>
      </c>
      <c r="BO4052" s="493" t="n">
        <v>0</v>
      </c>
      <c r="BP4052" s="493" t="n">
        <v>0</v>
      </c>
      <c r="BQ4052" s="493" t="n">
        <v>0</v>
      </c>
      <c r="BR4052" s="493" t="n">
        <v>0</v>
      </c>
      <c r="BS4052" s="493" t="n">
        <v>0</v>
      </c>
      <c r="BT4052" s="493" t="n">
        <v>0</v>
      </c>
      <c r="BU4052" s="493" t="n">
        <v>0</v>
      </c>
      <c r="BV4052" s="493" t="n">
        <v>0</v>
      </c>
      <c r="BW4052" s="493" t="n">
        <v>0</v>
      </c>
    </row>
    <row r="4053">
      <c r="A4053" t="inlineStr">
        <is>
          <t>[C9D3] Angiotensin-II 길항제 칼슘길항제 복합제</t>
        </is>
      </c>
      <c r="B4053" t="inlineStr">
        <is>
          <t>지엘파마</t>
        </is>
      </c>
      <c r="C4053" t="inlineStr">
        <is>
          <t>아모엘탄</t>
        </is>
      </c>
      <c r="D4053" t="inlineStr">
        <is>
          <t>지엘파마</t>
        </is>
      </c>
      <c r="E4053" t="inlineStr">
        <is>
          <t>amlodipine besylate  ( as amlodipine),  losartan potassium</t>
        </is>
      </c>
      <c r="F4053" t="inlineStr">
        <is>
          <t>병원</t>
        </is>
      </c>
      <c r="G4053" t="inlineStr">
        <is>
          <t>Generic</t>
        </is>
      </c>
      <c r="H4053" s="493" t="n">
        <v>240.3</v>
      </c>
      <c r="I4053" s="493" t="n">
        <v>0</v>
      </c>
      <c r="J4053" s="493" t="n">
        <v>0</v>
      </c>
      <c r="K4053" s="493" t="n">
        <v>0</v>
      </c>
      <c r="L4053" s="493" t="n">
        <v>0</v>
      </c>
      <c r="M4053" s="493" t="n">
        <v>0</v>
      </c>
      <c r="N4053" s="493" t="n">
        <v>0</v>
      </c>
      <c r="O4053" s="493" t="n">
        <v>0</v>
      </c>
      <c r="P4053" s="493" t="n">
        <v>240</v>
      </c>
      <c r="Q4053" s="493" t="n">
        <v>0</v>
      </c>
      <c r="R4053" s="493" t="n">
        <v>0</v>
      </c>
      <c r="S4053" s="493" t="n">
        <v>0</v>
      </c>
      <c r="T4053" s="493" t="n">
        <v>0</v>
      </c>
      <c r="U4053" s="493" t="n">
        <v>0</v>
      </c>
      <c r="V4053" s="493" t="n">
        <v>0</v>
      </c>
      <c r="W4053" s="493" t="n">
        <v>0</v>
      </c>
      <c r="X4053" s="493" t="n">
        <v>0</v>
      </c>
      <c r="Y4053" s="493" t="n">
        <v>0</v>
      </c>
      <c r="Z4053" s="493" t="n">
        <v>0</v>
      </c>
      <c r="AA4053" s="493" t="n">
        <v>0</v>
      </c>
      <c r="AB4053" s="493" t="n">
        <v>0</v>
      </c>
      <c r="AC4053" s="493" t="n">
        <v>0</v>
      </c>
      <c r="AD4053" s="493" t="n">
        <v>0</v>
      </c>
      <c r="AE4053" s="493" t="n">
        <v>0</v>
      </c>
      <c r="AF4053" s="493" t="n">
        <v>0</v>
      </c>
      <c r="AG4053" s="493" t="n">
        <v>0</v>
      </c>
      <c r="AH4053" s="493" t="n">
        <v>0</v>
      </c>
      <c r="AI4053" s="493" t="n">
        <v>0</v>
      </c>
      <c r="AJ4053" s="493" t="n">
        <v>0</v>
      </c>
      <c r="AK4053" s="493" t="n">
        <v>0</v>
      </c>
      <c r="AL4053" s="493" t="n">
        <v>0</v>
      </c>
      <c r="AM4053" s="493" t="n">
        <v>0</v>
      </c>
      <c r="AN4053" s="493" t="n">
        <v>0</v>
      </c>
      <c r="AO4053" s="493" t="n">
        <v>0</v>
      </c>
      <c r="AP4053" s="493" t="n">
        <v>0</v>
      </c>
      <c r="AQ4053" s="493" t="n">
        <v>0</v>
      </c>
      <c r="AR4053" s="493" t="n">
        <v>0</v>
      </c>
      <c r="AS4053" s="493" t="n">
        <v>0</v>
      </c>
      <c r="AT4053" s="493" t="n">
        <v>0</v>
      </c>
      <c r="AU4053" s="493" t="n">
        <v>0</v>
      </c>
      <c r="AV4053" s="493" t="n">
        <v>0</v>
      </c>
      <c r="AW4053" s="493" t="n">
        <v>0</v>
      </c>
      <c r="AX4053" s="493" t="n">
        <v>0</v>
      </c>
      <c r="AY4053" s="493" t="n">
        <v>0</v>
      </c>
      <c r="AZ4053" s="493" t="n">
        <v>0</v>
      </c>
      <c r="BA4053" s="493" t="n">
        <v>0</v>
      </c>
      <c r="BB4053" s="493" t="n">
        <v>0</v>
      </c>
      <c r="BC4053" s="493" t="n">
        <v>0</v>
      </c>
      <c r="BD4053" s="493" t="n">
        <v>0</v>
      </c>
      <c r="BE4053" s="493" t="n">
        <v>0</v>
      </c>
      <c r="BF4053" s="493" t="n">
        <v>0</v>
      </c>
      <c r="BG4053" s="493" t="n">
        <v>0</v>
      </c>
      <c r="BH4053" s="493" t="n">
        <v>0</v>
      </c>
      <c r="BI4053" s="493" t="n">
        <v>0</v>
      </c>
      <c r="BJ4053" s="493" t="n">
        <v>0</v>
      </c>
      <c r="BK4053" s="493" t="n">
        <v>0</v>
      </c>
      <c r="BL4053" s="493" t="n">
        <v>445.88</v>
      </c>
      <c r="BM4053" s="493" t="n">
        <v>783.63</v>
      </c>
      <c r="BN4053" s="493" t="n">
        <v>99.90000000000001</v>
      </c>
      <c r="BO4053" s="493" t="n">
        <v>466.7</v>
      </c>
      <c r="BP4053" s="493" t="n">
        <v>397.8</v>
      </c>
      <c r="BQ4053" s="493" t="n">
        <v>506.1</v>
      </c>
      <c r="BR4053" s="493" t="n">
        <v>473.4</v>
      </c>
      <c r="BS4053" s="493" t="n">
        <v>455.25</v>
      </c>
      <c r="BT4053" s="493" t="n">
        <v>590.2</v>
      </c>
      <c r="BU4053" s="493" t="n">
        <v>521.73</v>
      </c>
      <c r="BV4053" s="493" t="n">
        <v>319.2</v>
      </c>
      <c r="BW4053" s="493" t="n">
        <v>455.85</v>
      </c>
    </row>
    <row r="4054">
      <c r="A4054" t="inlineStr">
        <is>
          <t>[C9D3] Angiotensin-II 길항제 칼슘길항제 복합제</t>
        </is>
      </c>
      <c r="B4054" t="inlineStr">
        <is>
          <t>지엘파마</t>
        </is>
      </c>
      <c r="C4054" t="inlineStr">
        <is>
          <t>아모엘탄</t>
        </is>
      </c>
      <c r="D4054" t="inlineStr">
        <is>
          <t>지엘파마</t>
        </is>
      </c>
      <c r="E4054" t="inlineStr">
        <is>
          <t>amlodipine besylate  ( as amlodipine),  losartan potassium</t>
        </is>
      </c>
      <c r="F4054" t="inlineStr">
        <is>
          <t>의원</t>
        </is>
      </c>
      <c r="G4054" t="inlineStr">
        <is>
          <t>Generic</t>
        </is>
      </c>
      <c r="H4054" s="493" t="n">
        <v>23875.5</v>
      </c>
      <c r="I4054" s="493" t="n">
        <v>23635.5</v>
      </c>
      <c r="J4054" s="493" t="n">
        <v>30537.9</v>
      </c>
      <c r="K4054" s="493" t="n">
        <v>30661.8</v>
      </c>
      <c r="L4054" s="493" t="n">
        <v>31071.3</v>
      </c>
      <c r="M4054" s="493" t="n">
        <v>32391.3</v>
      </c>
      <c r="N4054" s="493" t="n">
        <v>36315.6</v>
      </c>
      <c r="O4054" s="493" t="n">
        <v>31495.2</v>
      </c>
      <c r="P4054" s="493" t="n">
        <v>32554.3</v>
      </c>
      <c r="Q4054" s="493" t="n">
        <v>31256.6</v>
      </c>
      <c r="R4054" s="493" t="n">
        <v>33122.8</v>
      </c>
      <c r="S4054" s="493" t="n">
        <v>12414.9</v>
      </c>
      <c r="T4054" s="493" t="n">
        <v>0</v>
      </c>
      <c r="U4054" s="493" t="n">
        <v>0</v>
      </c>
      <c r="V4054" s="493" t="n">
        <v>0</v>
      </c>
      <c r="W4054" s="493" t="n">
        <v>0</v>
      </c>
      <c r="X4054" s="493" t="n">
        <v>0</v>
      </c>
      <c r="Y4054" s="493" t="n">
        <v>0</v>
      </c>
      <c r="Z4054" s="493" t="n">
        <v>0</v>
      </c>
      <c r="AA4054" s="493" t="n">
        <v>0</v>
      </c>
      <c r="AB4054" s="493" t="n">
        <v>0</v>
      </c>
      <c r="AC4054" s="493" t="n">
        <v>0</v>
      </c>
      <c r="AD4054" s="493" t="n">
        <v>0</v>
      </c>
      <c r="AE4054" s="493" t="n">
        <v>0</v>
      </c>
      <c r="AF4054" s="493" t="n">
        <v>0</v>
      </c>
      <c r="AG4054" s="493" t="n">
        <v>0</v>
      </c>
      <c r="AH4054" s="493" t="n">
        <v>0</v>
      </c>
      <c r="AI4054" s="493" t="n">
        <v>0</v>
      </c>
      <c r="AJ4054" s="493" t="n">
        <v>0</v>
      </c>
      <c r="AK4054" s="493" t="n">
        <v>0</v>
      </c>
      <c r="AL4054" s="493" t="n">
        <v>0</v>
      </c>
      <c r="AM4054" s="493" t="n">
        <v>0</v>
      </c>
      <c r="AN4054" s="493" t="n">
        <v>0</v>
      </c>
      <c r="AO4054" s="493" t="n">
        <v>0</v>
      </c>
      <c r="AP4054" s="493" t="n">
        <v>0</v>
      </c>
      <c r="AQ4054" s="493" t="n">
        <v>0</v>
      </c>
      <c r="AR4054" s="493" t="n">
        <v>0</v>
      </c>
      <c r="AS4054" s="493" t="n">
        <v>0</v>
      </c>
      <c r="AT4054" s="493" t="n">
        <v>0</v>
      </c>
      <c r="AU4054" s="493" t="n">
        <v>0</v>
      </c>
      <c r="AV4054" s="493" t="n">
        <v>0</v>
      </c>
      <c r="AW4054" s="493" t="n">
        <v>0</v>
      </c>
      <c r="AX4054" s="493" t="n">
        <v>0</v>
      </c>
      <c r="AY4054" s="493" t="n">
        <v>0</v>
      </c>
      <c r="AZ4054" s="493" t="n">
        <v>0</v>
      </c>
      <c r="BA4054" s="493" t="n">
        <v>0</v>
      </c>
      <c r="BB4054" s="493" t="n">
        <v>0</v>
      </c>
      <c r="BC4054" s="493" t="n">
        <v>0</v>
      </c>
      <c r="BD4054" s="493" t="n">
        <v>0</v>
      </c>
      <c r="BE4054" s="493" t="n">
        <v>0</v>
      </c>
      <c r="BF4054" s="493" t="n">
        <v>0</v>
      </c>
      <c r="BG4054" s="493" t="n">
        <v>0</v>
      </c>
      <c r="BH4054" s="493" t="n">
        <v>4741.2</v>
      </c>
      <c r="BI4054" s="493" t="n">
        <v>6818.16</v>
      </c>
      <c r="BJ4054" s="493" t="n">
        <v>17024.75</v>
      </c>
      <c r="BK4054" s="493" t="n">
        <v>18116.61</v>
      </c>
      <c r="BL4054" s="493" t="n">
        <v>24620.53</v>
      </c>
      <c r="BM4054" s="493" t="n">
        <v>23159.39</v>
      </c>
      <c r="BN4054" s="493" t="n">
        <v>24176.06</v>
      </c>
      <c r="BO4054" s="493" t="n">
        <v>33405.85</v>
      </c>
      <c r="BP4054" s="493" t="n">
        <v>32462.25</v>
      </c>
      <c r="BQ4054" s="493" t="n">
        <v>36025.03</v>
      </c>
      <c r="BR4054" s="493" t="n">
        <v>42726.83</v>
      </c>
      <c r="BS4054" s="493" t="n">
        <v>42344.03</v>
      </c>
      <c r="BT4054" s="493" t="n">
        <v>52878.8</v>
      </c>
      <c r="BU4054" s="493" t="n">
        <v>54214.74</v>
      </c>
      <c r="BV4054" s="493" t="n">
        <v>57828.5</v>
      </c>
      <c r="BW4054" s="493" t="n">
        <v>57527.78</v>
      </c>
    </row>
    <row r="4055">
      <c r="A4055" t="inlineStr">
        <is>
          <t>[C9D3] Angiotensin-II 길항제 칼슘길항제 복합제</t>
        </is>
      </c>
      <c r="B4055" t="inlineStr">
        <is>
          <t>지엘파마</t>
        </is>
      </c>
      <c r="C4055" t="inlineStr">
        <is>
          <t>아모엘탄</t>
        </is>
      </c>
      <c r="D4055" t="inlineStr">
        <is>
          <t>지엘파마</t>
        </is>
      </c>
      <c r="E4055" t="inlineStr">
        <is>
          <t>amlodipine besylate  ( as amlodipine),  losartan potassium</t>
        </is>
      </c>
      <c r="F4055" t="inlineStr">
        <is>
          <t>보건소</t>
        </is>
      </c>
      <c r="G4055" t="inlineStr">
        <is>
          <t>Generic</t>
        </is>
      </c>
      <c r="H4055" s="493" t="n">
        <v>833.4</v>
      </c>
      <c r="I4055" s="493" t="n">
        <v>0</v>
      </c>
      <c r="J4055" s="493" t="n">
        <v>0</v>
      </c>
      <c r="K4055" s="493" t="n">
        <v>700.2</v>
      </c>
      <c r="L4055" s="493" t="n">
        <v>0</v>
      </c>
      <c r="M4055" s="493" t="n">
        <v>0</v>
      </c>
      <c r="N4055" s="493" t="n">
        <v>710.1</v>
      </c>
      <c r="O4055" s="493" t="n">
        <v>0</v>
      </c>
      <c r="P4055" s="493" t="n">
        <v>0</v>
      </c>
      <c r="Q4055" s="493" t="n">
        <v>750.6</v>
      </c>
      <c r="R4055" s="493" t="n">
        <v>0</v>
      </c>
      <c r="S4055" s="493" t="n">
        <v>0</v>
      </c>
      <c r="T4055" s="493" t="n">
        <v>0</v>
      </c>
      <c r="U4055" s="493" t="n">
        <v>0</v>
      </c>
      <c r="V4055" s="493" t="n">
        <v>0</v>
      </c>
      <c r="W4055" s="493" t="n">
        <v>0</v>
      </c>
      <c r="X4055" s="493" t="n">
        <v>0</v>
      </c>
      <c r="Y4055" s="493" t="n">
        <v>0</v>
      </c>
      <c r="Z4055" s="493" t="n">
        <v>0</v>
      </c>
      <c r="AA4055" s="493" t="n">
        <v>0</v>
      </c>
      <c r="AB4055" s="493" t="n">
        <v>0</v>
      </c>
      <c r="AC4055" s="493" t="n">
        <v>0</v>
      </c>
      <c r="AD4055" s="493" t="n">
        <v>0</v>
      </c>
      <c r="AE4055" s="493" t="n">
        <v>0</v>
      </c>
      <c r="AF4055" s="493" t="n">
        <v>0</v>
      </c>
      <c r="AG4055" s="493" t="n">
        <v>0</v>
      </c>
      <c r="AH4055" s="493" t="n">
        <v>0</v>
      </c>
      <c r="AI4055" s="493" t="n">
        <v>0</v>
      </c>
      <c r="AJ4055" s="493" t="n">
        <v>0</v>
      </c>
      <c r="AK4055" s="493" t="n">
        <v>0</v>
      </c>
      <c r="AL4055" s="493" t="n">
        <v>0</v>
      </c>
      <c r="AM4055" s="493" t="n">
        <v>0</v>
      </c>
      <c r="AN4055" s="493" t="n">
        <v>0</v>
      </c>
      <c r="AO4055" s="493" t="n">
        <v>0</v>
      </c>
      <c r="AP4055" s="493" t="n">
        <v>0</v>
      </c>
      <c r="AQ4055" s="493" t="n">
        <v>0</v>
      </c>
      <c r="AR4055" s="493" t="n">
        <v>0</v>
      </c>
      <c r="AS4055" s="493" t="n">
        <v>0</v>
      </c>
      <c r="AT4055" s="493" t="n">
        <v>0</v>
      </c>
      <c r="AU4055" s="493" t="n">
        <v>0</v>
      </c>
      <c r="AV4055" s="493" t="n">
        <v>0</v>
      </c>
      <c r="AW4055" s="493" t="n">
        <v>0</v>
      </c>
      <c r="AX4055" s="493" t="n">
        <v>0</v>
      </c>
      <c r="AY4055" s="493" t="n">
        <v>0</v>
      </c>
      <c r="AZ4055" s="493" t="n">
        <v>0</v>
      </c>
      <c r="BA4055" s="493" t="n">
        <v>0</v>
      </c>
      <c r="BB4055" s="493" t="n">
        <v>0</v>
      </c>
      <c r="BC4055" s="493" t="n">
        <v>0</v>
      </c>
      <c r="BD4055" s="493" t="n">
        <v>0</v>
      </c>
      <c r="BE4055" s="493" t="n">
        <v>0</v>
      </c>
      <c r="BF4055" s="493" t="n">
        <v>0</v>
      </c>
      <c r="BG4055" s="493" t="n">
        <v>0</v>
      </c>
      <c r="BH4055" s="493" t="n">
        <v>517.5</v>
      </c>
      <c r="BI4055" s="493" t="n">
        <v>0</v>
      </c>
      <c r="BJ4055" s="493" t="n">
        <v>0</v>
      </c>
      <c r="BK4055" s="493" t="n">
        <v>447.3</v>
      </c>
      <c r="BL4055" s="493" t="n">
        <v>166.2</v>
      </c>
      <c r="BM4055" s="493" t="n">
        <v>0</v>
      </c>
      <c r="BN4055" s="493" t="n">
        <v>467.1</v>
      </c>
      <c r="BO4055" s="493" t="n">
        <v>0</v>
      </c>
      <c r="BP4055" s="493" t="n">
        <v>534.3</v>
      </c>
      <c r="BQ4055" s="493" t="n">
        <v>0</v>
      </c>
      <c r="BR4055" s="493" t="n">
        <v>328.8</v>
      </c>
      <c r="BS4055" s="493" t="n">
        <v>0</v>
      </c>
      <c r="BT4055" s="493" t="n">
        <v>636</v>
      </c>
      <c r="BU4055" s="493" t="n">
        <v>0</v>
      </c>
      <c r="BV4055" s="493" t="n">
        <v>145.8</v>
      </c>
      <c r="BW4055" s="493" t="n">
        <v>2641.2</v>
      </c>
    </row>
    <row r="4056">
      <c r="A4056" t="inlineStr">
        <is>
          <t>[C9D3] Angiotensin-II 길항제 칼슘길항제 복합제</t>
        </is>
      </c>
      <c r="B4056" t="inlineStr">
        <is>
          <t>지엘파마</t>
        </is>
      </c>
      <c r="C4056" t="inlineStr">
        <is>
          <t>텔미암로</t>
        </is>
      </c>
      <c r="D4056" t="inlineStr">
        <is>
          <t>지엘파마</t>
        </is>
      </c>
      <c r="E4056" t="inlineStr">
        <is>
          <t>amlodipine besylate,  telmisartan</t>
        </is>
      </c>
      <c r="F4056" t="inlineStr">
        <is>
          <t>상급종합병원</t>
        </is>
      </c>
      <c r="G4056" t="inlineStr">
        <is>
          <t>Generic</t>
        </is>
      </c>
      <c r="H4056" s="493" t="n">
        <v>0</v>
      </c>
      <c r="I4056" s="493" t="n">
        <v>0</v>
      </c>
      <c r="J4056" s="493" t="n">
        <v>0</v>
      </c>
      <c r="K4056" s="493" t="n">
        <v>0</v>
      </c>
      <c r="L4056" s="493" t="n">
        <v>0</v>
      </c>
      <c r="M4056" s="493" t="n">
        <v>0</v>
      </c>
      <c r="N4056" s="493" t="n">
        <v>0</v>
      </c>
      <c r="O4056" s="493" t="n">
        <v>0</v>
      </c>
      <c r="P4056" s="493" t="n">
        <v>0</v>
      </c>
      <c r="Q4056" s="493" t="n">
        <v>0</v>
      </c>
      <c r="R4056" s="493" t="n">
        <v>0</v>
      </c>
      <c r="S4056" s="493" t="n">
        <v>0</v>
      </c>
      <c r="T4056" s="493" t="n">
        <v>0</v>
      </c>
      <c r="U4056" s="493" t="n">
        <v>0</v>
      </c>
      <c r="V4056" s="493" t="n">
        <v>0</v>
      </c>
      <c r="W4056" s="493" t="n">
        <v>0</v>
      </c>
      <c r="X4056" s="493" t="n">
        <v>0</v>
      </c>
      <c r="Y4056" s="493" t="n">
        <v>0</v>
      </c>
      <c r="Z4056" s="493" t="n">
        <v>0</v>
      </c>
      <c r="AA4056" s="493" t="n">
        <v>0</v>
      </c>
      <c r="AB4056" s="493" t="n">
        <v>0</v>
      </c>
      <c r="AC4056" s="493" t="n">
        <v>0</v>
      </c>
      <c r="AD4056" s="493" t="n">
        <v>0</v>
      </c>
      <c r="AE4056" s="493" t="n">
        <v>0</v>
      </c>
      <c r="AF4056" s="493" t="n">
        <v>0</v>
      </c>
      <c r="AG4056" s="493" t="n">
        <v>0</v>
      </c>
      <c r="AH4056" s="493" t="n">
        <v>0</v>
      </c>
      <c r="AI4056" s="493" t="n">
        <v>0</v>
      </c>
      <c r="AJ4056" s="493" t="n">
        <v>0</v>
      </c>
      <c r="AK4056" s="493" t="n">
        <v>0</v>
      </c>
      <c r="AL4056" s="493" t="n">
        <v>0</v>
      </c>
      <c r="AM4056" s="493" t="n">
        <v>0</v>
      </c>
      <c r="AN4056" s="493" t="n">
        <v>0</v>
      </c>
      <c r="AO4056" s="493" t="n">
        <v>0</v>
      </c>
      <c r="AP4056" s="493" t="n">
        <v>0</v>
      </c>
      <c r="AQ4056" s="493" t="n">
        <v>0</v>
      </c>
      <c r="AR4056" s="493" t="n">
        <v>0</v>
      </c>
      <c r="AS4056" s="493" t="n">
        <v>0</v>
      </c>
      <c r="AT4056" s="493" t="n">
        <v>0</v>
      </c>
      <c r="AU4056" s="493" t="n">
        <v>0</v>
      </c>
      <c r="AV4056" s="493" t="n">
        <v>0</v>
      </c>
      <c r="AW4056" s="493" t="n">
        <v>0</v>
      </c>
      <c r="AX4056" s="493" t="n">
        <v>0</v>
      </c>
      <c r="AY4056" s="493" t="n">
        <v>0</v>
      </c>
      <c r="AZ4056" s="493" t="n">
        <v>0</v>
      </c>
      <c r="BA4056" s="493" t="n">
        <v>0</v>
      </c>
      <c r="BB4056" s="493" t="n">
        <v>0</v>
      </c>
      <c r="BC4056" s="493" t="n">
        <v>0</v>
      </c>
      <c r="BD4056" s="493" t="n">
        <v>0</v>
      </c>
      <c r="BE4056" s="493" t="n">
        <v>0</v>
      </c>
      <c r="BF4056" s="493" t="n">
        <v>0</v>
      </c>
      <c r="BG4056" s="493" t="n">
        <v>0</v>
      </c>
      <c r="BH4056" s="493" t="n">
        <v>0</v>
      </c>
      <c r="BI4056" s="493" t="n">
        <v>0</v>
      </c>
      <c r="BJ4056" s="493" t="n">
        <v>0</v>
      </c>
      <c r="BK4056" s="493" t="n">
        <v>0</v>
      </c>
      <c r="BL4056" s="493" t="n">
        <v>0</v>
      </c>
      <c r="BM4056" s="493" t="n">
        <v>0</v>
      </c>
      <c r="BN4056" s="493" t="n">
        <v>233.24</v>
      </c>
      <c r="BO4056" s="493" t="n">
        <v>0</v>
      </c>
      <c r="BP4056" s="493" t="n">
        <v>0</v>
      </c>
      <c r="BQ4056" s="493" t="n">
        <v>0</v>
      </c>
      <c r="BR4056" s="493" t="n">
        <v>0</v>
      </c>
      <c r="BS4056" s="493" t="n">
        <v>0</v>
      </c>
      <c r="BT4056" s="493" t="n">
        <v>0</v>
      </c>
      <c r="BU4056" s="493" t="n">
        <v>0</v>
      </c>
      <c r="BV4056" s="493" t="n">
        <v>0</v>
      </c>
      <c r="BW4056" s="493" t="n">
        <v>0</v>
      </c>
    </row>
    <row r="4057">
      <c r="A4057" t="inlineStr">
        <is>
          <t>[C9D3] Angiotensin-II 길항제 칼슘길항제 복합제</t>
        </is>
      </c>
      <c r="B4057" t="inlineStr">
        <is>
          <t>지엘파마</t>
        </is>
      </c>
      <c r="C4057" t="inlineStr">
        <is>
          <t>텔미암로</t>
        </is>
      </c>
      <c r="D4057" t="inlineStr">
        <is>
          <t>지엘파마</t>
        </is>
      </c>
      <c r="E4057" t="inlineStr">
        <is>
          <t>amlodipine besylate,  telmisartan</t>
        </is>
      </c>
      <c r="F4057" t="inlineStr">
        <is>
          <t>병원</t>
        </is>
      </c>
      <c r="G4057" t="inlineStr">
        <is>
          <t>Generic</t>
        </is>
      </c>
      <c r="H4057" s="493" t="n">
        <v>0</v>
      </c>
      <c r="I4057" s="493" t="n">
        <v>0</v>
      </c>
      <c r="J4057" s="493" t="n">
        <v>240</v>
      </c>
      <c r="K4057" s="493" t="n">
        <v>239.4</v>
      </c>
      <c r="L4057" s="493" t="n">
        <v>0</v>
      </c>
      <c r="M4057" s="493" t="n">
        <v>240</v>
      </c>
      <c r="N4057" s="493" t="n">
        <v>0</v>
      </c>
      <c r="O4057" s="493" t="n">
        <v>720</v>
      </c>
      <c r="P4057" s="493" t="n">
        <v>0</v>
      </c>
      <c r="Q4057" s="493" t="n">
        <v>0</v>
      </c>
      <c r="R4057" s="493" t="n">
        <v>0</v>
      </c>
      <c r="S4057" s="493" t="n">
        <v>240</v>
      </c>
      <c r="T4057" s="493" t="n">
        <v>0</v>
      </c>
      <c r="U4057" s="493" t="n">
        <v>0</v>
      </c>
      <c r="V4057" s="493" t="n">
        <v>0</v>
      </c>
      <c r="W4057" s="493" t="n">
        <v>520</v>
      </c>
      <c r="X4057" s="493" t="n">
        <v>616</v>
      </c>
      <c r="Y4057" s="493" t="n">
        <v>120</v>
      </c>
      <c r="Z4057" s="493" t="n">
        <v>240</v>
      </c>
      <c r="AA4057" s="493" t="n">
        <v>240</v>
      </c>
      <c r="AB4057" s="493" t="n">
        <v>120</v>
      </c>
      <c r="AC4057" s="493" t="n">
        <v>240</v>
      </c>
      <c r="AD4057" s="493" t="n">
        <v>120</v>
      </c>
      <c r="AE4057" s="493" t="n">
        <v>139.65</v>
      </c>
      <c r="AF4057" s="493" t="n">
        <v>420</v>
      </c>
      <c r="AG4057" s="493" t="n">
        <v>0</v>
      </c>
      <c r="AH4057" s="493" t="n">
        <v>0</v>
      </c>
      <c r="AI4057" s="493" t="n">
        <v>0</v>
      </c>
      <c r="AJ4057" s="493" t="n">
        <v>0</v>
      </c>
      <c r="AK4057" s="493" t="n">
        <v>0</v>
      </c>
      <c r="AL4057" s="493" t="n">
        <v>0</v>
      </c>
      <c r="AM4057" s="493" t="n">
        <v>0</v>
      </c>
      <c r="AN4057" s="493" t="n">
        <v>0</v>
      </c>
      <c r="AO4057" s="493" t="n">
        <v>0</v>
      </c>
      <c r="AP4057" s="493" t="n">
        <v>0</v>
      </c>
      <c r="AQ4057" s="493" t="n">
        <v>0</v>
      </c>
      <c r="AR4057" s="493" t="n">
        <v>0</v>
      </c>
      <c r="AS4057" s="493" t="n">
        <v>0</v>
      </c>
      <c r="AT4057" s="493" t="n">
        <v>0</v>
      </c>
      <c r="AU4057" s="493" t="n">
        <v>0</v>
      </c>
      <c r="AV4057" s="493" t="n">
        <v>0</v>
      </c>
      <c r="AW4057" s="493" t="n">
        <v>0</v>
      </c>
      <c r="AX4057" s="493" t="n">
        <v>0</v>
      </c>
      <c r="AY4057" s="493" t="n">
        <v>0</v>
      </c>
      <c r="AZ4057" s="493" t="n">
        <v>0</v>
      </c>
      <c r="BA4057" s="493" t="n">
        <v>0</v>
      </c>
      <c r="BB4057" s="493" t="n">
        <v>0</v>
      </c>
      <c r="BC4057" s="493" t="n">
        <v>0</v>
      </c>
      <c r="BD4057" s="493" t="n">
        <v>0</v>
      </c>
      <c r="BE4057" s="493" t="n">
        <v>0</v>
      </c>
      <c r="BF4057" s="493" t="n">
        <v>0</v>
      </c>
      <c r="BG4057" s="493" t="n">
        <v>0</v>
      </c>
      <c r="BH4057" s="493" t="n">
        <v>122.7</v>
      </c>
      <c r="BI4057" s="493" t="n">
        <v>0</v>
      </c>
      <c r="BJ4057" s="493" t="n">
        <v>694.26</v>
      </c>
      <c r="BK4057" s="493" t="n">
        <v>1441.26</v>
      </c>
      <c r="BL4057" s="493" t="n">
        <v>913.92</v>
      </c>
      <c r="BM4057" s="493" t="n">
        <v>2307.73</v>
      </c>
      <c r="BN4057" s="493" t="n">
        <v>1402.54</v>
      </c>
      <c r="BO4057" s="493" t="n">
        <v>1343.05</v>
      </c>
      <c r="BP4057" s="493" t="n">
        <v>4623.15</v>
      </c>
      <c r="BQ4057" s="493" t="n">
        <v>4000.94</v>
      </c>
      <c r="BR4057" s="493" t="n">
        <v>1732</v>
      </c>
      <c r="BS4057" s="493" t="n">
        <v>2379.5</v>
      </c>
      <c r="BT4057" s="493" t="n">
        <v>2399.37</v>
      </c>
      <c r="BU4057" s="493" t="n">
        <v>2214.53</v>
      </c>
      <c r="BV4057" s="493" t="n">
        <v>4449.28</v>
      </c>
      <c r="BW4057" s="493" t="n">
        <v>3944.85</v>
      </c>
    </row>
    <row r="4058">
      <c r="A4058" t="inlineStr">
        <is>
          <t>[C9D3] Angiotensin-II 길항제 칼슘길항제 복합제</t>
        </is>
      </c>
      <c r="B4058" t="inlineStr">
        <is>
          <t>지엘파마</t>
        </is>
      </c>
      <c r="C4058" t="inlineStr">
        <is>
          <t>텔미암로</t>
        </is>
      </c>
      <c r="D4058" t="inlineStr">
        <is>
          <t>지엘파마</t>
        </is>
      </c>
      <c r="E4058" t="inlineStr">
        <is>
          <t>amlodipine besylate,  telmisartan</t>
        </is>
      </c>
      <c r="F4058" t="inlineStr">
        <is>
          <t>의원</t>
        </is>
      </c>
      <c r="G4058" t="inlineStr">
        <is>
          <t>Generic</t>
        </is>
      </c>
      <c r="H4058" s="493" t="n">
        <v>5104.24</v>
      </c>
      <c r="I4058" s="493" t="n">
        <v>3745.5</v>
      </c>
      <c r="J4058" s="493" t="n">
        <v>3587.4</v>
      </c>
      <c r="K4058" s="493" t="n">
        <v>7388.2</v>
      </c>
      <c r="L4058" s="493" t="n">
        <v>7937.3</v>
      </c>
      <c r="M4058" s="493" t="n">
        <v>7486.8</v>
      </c>
      <c r="N4058" s="493" t="n">
        <v>7515.1</v>
      </c>
      <c r="O4058" s="493" t="n">
        <v>11535.3</v>
      </c>
      <c r="P4058" s="493" t="n">
        <v>9614.440000000001</v>
      </c>
      <c r="Q4058" s="493" t="n">
        <v>15857.86</v>
      </c>
      <c r="R4058" s="493" t="n">
        <v>16787.4</v>
      </c>
      <c r="S4058" s="493" t="n">
        <v>20061.5</v>
      </c>
      <c r="T4058" s="493" t="n">
        <v>22557.33</v>
      </c>
      <c r="U4058" s="493" t="n">
        <v>20241.27</v>
      </c>
      <c r="V4058" s="493" t="n">
        <v>23755.94</v>
      </c>
      <c r="W4058" s="493" t="n">
        <v>31567.54</v>
      </c>
      <c r="X4058" s="493" t="n">
        <v>14530</v>
      </c>
      <c r="Y4058" s="493" t="n">
        <v>9710.25</v>
      </c>
      <c r="Z4058" s="493" t="n">
        <v>14635</v>
      </c>
      <c r="AA4058" s="493" t="n">
        <v>13353.95</v>
      </c>
      <c r="AB4058" s="493" t="n">
        <v>17581.65</v>
      </c>
      <c r="AC4058" s="493" t="n">
        <v>17944.1</v>
      </c>
      <c r="AD4058" s="493" t="n">
        <v>14557.2</v>
      </c>
      <c r="AE4058" s="493" t="n">
        <v>7646.6</v>
      </c>
      <c r="AF4058" s="493" t="n">
        <v>8633.25</v>
      </c>
      <c r="AG4058" s="493" t="n">
        <v>6950.4</v>
      </c>
      <c r="AH4058" s="493" t="n">
        <v>16564.44</v>
      </c>
      <c r="AI4058" s="493" t="n">
        <v>14654.4</v>
      </c>
      <c r="AJ4058" s="493" t="n">
        <v>21575.12</v>
      </c>
      <c r="AK4058" s="493" t="n">
        <v>19747.44</v>
      </c>
      <c r="AL4058" s="493" t="n">
        <v>18272.46</v>
      </c>
      <c r="AM4058" s="493" t="n">
        <v>21067.26</v>
      </c>
      <c r="AN4058" s="493" t="n">
        <v>16808.3</v>
      </c>
      <c r="AO4058" s="493" t="n">
        <v>21612.5</v>
      </c>
      <c r="AP4058" s="493" t="n">
        <v>20936.92</v>
      </c>
      <c r="AQ4058" s="493" t="n">
        <v>22381.33</v>
      </c>
      <c r="AR4058" s="493" t="n">
        <v>22327.55</v>
      </c>
      <c r="AS4058" s="493" t="n">
        <v>23363.79</v>
      </c>
      <c r="AT4058" s="493" t="n">
        <v>4698.1</v>
      </c>
      <c r="AU4058" s="493" t="n">
        <v>2520</v>
      </c>
      <c r="AV4058" s="493" t="n">
        <v>5761.2</v>
      </c>
      <c r="AW4058" s="493" t="n">
        <v>5069.9</v>
      </c>
      <c r="AX4058" s="493" t="n">
        <v>4456.4</v>
      </c>
      <c r="AY4058" s="493" t="n">
        <v>6519.6</v>
      </c>
      <c r="AZ4058" s="493" t="n">
        <v>23371.99</v>
      </c>
      <c r="BA4058" s="493" t="n">
        <v>36477.14</v>
      </c>
      <c r="BB4058" s="493" t="n">
        <v>39143.55</v>
      </c>
      <c r="BC4058" s="493" t="n">
        <v>35937.51</v>
      </c>
      <c r="BD4058" s="493" t="n">
        <v>41810.74</v>
      </c>
      <c r="BE4058" s="493" t="n">
        <v>38388.32</v>
      </c>
      <c r="BF4058" s="493" t="n">
        <v>43009.23</v>
      </c>
      <c r="BG4058" s="493" t="n">
        <v>42500.8</v>
      </c>
      <c r="BH4058" s="493" t="n">
        <v>42820.76</v>
      </c>
      <c r="BI4058" s="493" t="n">
        <v>35411.97</v>
      </c>
      <c r="BJ4058" s="493" t="n">
        <v>45284.6</v>
      </c>
      <c r="BK4058" s="493" t="n">
        <v>34703.54</v>
      </c>
      <c r="BL4058" s="493" t="n">
        <v>41937.51</v>
      </c>
      <c r="BM4058" s="493" t="n">
        <v>35151.97</v>
      </c>
      <c r="BN4058" s="493" t="n">
        <v>37290.72</v>
      </c>
      <c r="BO4058" s="493" t="n">
        <v>47383.33</v>
      </c>
      <c r="BP4058" s="493" t="n">
        <v>39061.45</v>
      </c>
      <c r="BQ4058" s="493" t="n">
        <v>38156.35</v>
      </c>
      <c r="BR4058" s="493" t="n">
        <v>41597.69</v>
      </c>
      <c r="BS4058" s="493" t="n">
        <v>42097.66</v>
      </c>
      <c r="BT4058" s="493" t="n">
        <v>25823.98</v>
      </c>
      <c r="BU4058" s="493" t="n">
        <v>42614.26</v>
      </c>
      <c r="BV4058" s="493" t="n">
        <v>32353.9</v>
      </c>
      <c r="BW4058" s="493" t="n">
        <v>35663.36</v>
      </c>
    </row>
    <row r="4059">
      <c r="A4059" t="inlineStr">
        <is>
          <t>[C9D3] Angiotensin-II 길항제 칼슘길항제 복합제</t>
        </is>
      </c>
      <c r="B4059" t="inlineStr">
        <is>
          <t>지엘파마</t>
        </is>
      </c>
      <c r="C4059" t="inlineStr">
        <is>
          <t>텔미암로</t>
        </is>
      </c>
      <c r="D4059" t="inlineStr">
        <is>
          <t>지엘파마</t>
        </is>
      </c>
      <c r="E4059" t="inlineStr">
        <is>
          <t>amlodipine besylate,  telmisartan</t>
        </is>
      </c>
      <c r="F4059" t="inlineStr">
        <is>
          <t>보건소</t>
        </is>
      </c>
      <c r="G4059" t="inlineStr">
        <is>
          <t>Generic</t>
        </is>
      </c>
      <c r="H4059" s="493" t="n">
        <v>1430.4</v>
      </c>
      <c r="I4059" s="493" t="n">
        <v>1656</v>
      </c>
      <c r="J4059" s="493" t="n">
        <v>1932</v>
      </c>
      <c r="K4059" s="493" t="n">
        <v>1454.1</v>
      </c>
      <c r="L4059" s="493" t="n">
        <v>1399.2</v>
      </c>
      <c r="M4059" s="493" t="n">
        <v>7919.4</v>
      </c>
      <c r="N4059" s="493" t="n">
        <v>1631.7</v>
      </c>
      <c r="O4059" s="493" t="n">
        <v>1311.44</v>
      </c>
      <c r="P4059" s="493" t="n">
        <v>1302.9</v>
      </c>
      <c r="Q4059" s="493" t="n">
        <v>6461.1</v>
      </c>
      <c r="R4059" s="493" t="n">
        <v>1774.8</v>
      </c>
      <c r="S4059" s="493" t="n">
        <v>1302.9</v>
      </c>
      <c r="T4059" s="493" t="n">
        <v>1170</v>
      </c>
      <c r="U4059" s="493" t="n">
        <v>1287</v>
      </c>
      <c r="V4059" s="493" t="n">
        <v>1048.8</v>
      </c>
      <c r="W4059" s="493" t="n">
        <v>1444.8</v>
      </c>
      <c r="X4059" s="493" t="n">
        <v>1132.2</v>
      </c>
      <c r="Y4059" s="493" t="n">
        <v>556.2</v>
      </c>
      <c r="Z4059" s="493" t="n">
        <v>1412.4</v>
      </c>
      <c r="AA4059" s="493" t="n">
        <v>1440</v>
      </c>
      <c r="AB4059" s="493" t="n">
        <v>1168.2</v>
      </c>
      <c r="AC4059" s="493" t="n">
        <v>1144.5</v>
      </c>
      <c r="AD4059" s="493" t="n">
        <v>1088.1</v>
      </c>
      <c r="AE4059" s="493" t="n">
        <v>74.40000000000001</v>
      </c>
      <c r="AF4059" s="493" t="n">
        <v>112.5</v>
      </c>
      <c r="AG4059" s="493" t="n">
        <v>604.8</v>
      </c>
      <c r="AH4059" s="493" t="n">
        <v>231</v>
      </c>
      <c r="AI4059" s="493" t="n">
        <v>48.6</v>
      </c>
      <c r="AJ4059" s="493" t="n">
        <v>0</v>
      </c>
      <c r="AK4059" s="493" t="n">
        <v>0</v>
      </c>
      <c r="AL4059" s="493" t="n">
        <v>50.4</v>
      </c>
      <c r="AM4059" s="493" t="n">
        <v>0</v>
      </c>
      <c r="AN4059" s="493" t="n">
        <v>0</v>
      </c>
      <c r="AO4059" s="493" t="n">
        <v>0</v>
      </c>
      <c r="AP4059" s="493" t="n">
        <v>0</v>
      </c>
      <c r="AQ4059" s="493" t="n">
        <v>0</v>
      </c>
      <c r="AR4059" s="493" t="n">
        <v>0</v>
      </c>
      <c r="AS4059" s="493" t="n">
        <v>0</v>
      </c>
      <c r="AT4059" s="493" t="n">
        <v>0</v>
      </c>
      <c r="AU4059" s="493" t="n">
        <v>0</v>
      </c>
      <c r="AV4059" s="493" t="n">
        <v>0</v>
      </c>
      <c r="AW4059" s="493" t="n">
        <v>0</v>
      </c>
      <c r="AX4059" s="493" t="n">
        <v>0</v>
      </c>
      <c r="AY4059" s="493" t="n">
        <v>0</v>
      </c>
      <c r="AZ4059" s="493" t="n">
        <v>0</v>
      </c>
      <c r="BA4059" s="493" t="n">
        <v>0</v>
      </c>
      <c r="BB4059" s="493" t="n">
        <v>0</v>
      </c>
      <c r="BC4059" s="493" t="n">
        <v>0</v>
      </c>
      <c r="BD4059" s="493" t="n">
        <v>0</v>
      </c>
      <c r="BE4059" s="493" t="n">
        <v>0</v>
      </c>
      <c r="BF4059" s="493" t="n">
        <v>298.8</v>
      </c>
      <c r="BG4059" s="493" t="n">
        <v>0</v>
      </c>
      <c r="BH4059" s="493" t="n">
        <v>264</v>
      </c>
      <c r="BI4059" s="493" t="n">
        <v>238.2</v>
      </c>
      <c r="BJ4059" s="493" t="n">
        <v>268.8</v>
      </c>
      <c r="BK4059" s="493" t="n">
        <v>0</v>
      </c>
      <c r="BL4059" s="493" t="n">
        <v>0</v>
      </c>
      <c r="BM4059" s="493" t="n">
        <v>202.8</v>
      </c>
      <c r="BN4059" s="493" t="n">
        <v>0</v>
      </c>
      <c r="BO4059" s="493" t="n">
        <v>0</v>
      </c>
      <c r="BP4059" s="493" t="n">
        <v>251.4</v>
      </c>
      <c r="BQ4059" s="493" t="n">
        <v>0</v>
      </c>
      <c r="BR4059" s="493" t="n">
        <v>0</v>
      </c>
      <c r="BS4059" s="493" t="n">
        <v>0</v>
      </c>
      <c r="BT4059" s="493" t="n">
        <v>0</v>
      </c>
      <c r="BU4059" s="493" t="n">
        <v>257.4</v>
      </c>
      <c r="BV4059" s="493" t="n">
        <v>993.6</v>
      </c>
      <c r="BW4059" s="493" t="n">
        <v>0</v>
      </c>
    </row>
    <row r="4060">
      <c r="A4060" t="inlineStr">
        <is>
          <t>[C9D3] Angiotensin-II 길항제 칼슘길항제 복합제</t>
        </is>
      </c>
      <c r="B4060" t="inlineStr">
        <is>
          <t>지엘파마</t>
        </is>
      </c>
      <c r="C4060" t="inlineStr">
        <is>
          <t>텔미암로</t>
        </is>
      </c>
      <c r="D4060" t="inlineStr">
        <is>
          <t>지엘파마</t>
        </is>
      </c>
      <c r="E4060" t="inlineStr">
        <is>
          <t>amlodipine besylate,  telmisartan</t>
        </is>
      </c>
      <c r="F4060" t="inlineStr">
        <is>
          <t>기타(치과의원, 치과병원 등)</t>
        </is>
      </c>
      <c r="G4060" t="inlineStr">
        <is>
          <t>Generic</t>
        </is>
      </c>
      <c r="H4060" s="493" t="n">
        <v>0</v>
      </c>
      <c r="I4060" s="493" t="n">
        <v>0</v>
      </c>
      <c r="J4060" s="493" t="n">
        <v>0</v>
      </c>
      <c r="K4060" s="493" t="n">
        <v>0</v>
      </c>
      <c r="L4060" s="493" t="n">
        <v>0</v>
      </c>
      <c r="M4060" s="493" t="n">
        <v>0</v>
      </c>
      <c r="N4060" s="493" t="n">
        <v>0</v>
      </c>
      <c r="O4060" s="493" t="n">
        <v>0</v>
      </c>
      <c r="P4060" s="493" t="n">
        <v>0</v>
      </c>
      <c r="Q4060" s="493" t="n">
        <v>0</v>
      </c>
      <c r="R4060" s="493" t="n">
        <v>0</v>
      </c>
      <c r="S4060" s="493" t="n">
        <v>67.5</v>
      </c>
      <c r="T4060" s="493" t="n">
        <v>133.8</v>
      </c>
      <c r="U4060" s="493" t="n">
        <v>0</v>
      </c>
      <c r="V4060" s="493" t="n">
        <v>135.6</v>
      </c>
      <c r="W4060" s="493" t="n">
        <v>201.6</v>
      </c>
      <c r="X4060" s="493" t="n">
        <v>0</v>
      </c>
      <c r="Y4060" s="493" t="n">
        <v>138</v>
      </c>
      <c r="Z4060" s="493" t="n">
        <v>0</v>
      </c>
      <c r="AA4060" s="493" t="n">
        <v>144</v>
      </c>
      <c r="AB4060" s="493" t="n">
        <v>0</v>
      </c>
      <c r="AC4060" s="493" t="n">
        <v>143.4</v>
      </c>
      <c r="AD4060" s="493" t="n">
        <v>70.2</v>
      </c>
      <c r="AE4060" s="493" t="n">
        <v>127.8</v>
      </c>
      <c r="AF4060" s="493" t="n">
        <v>0</v>
      </c>
      <c r="AG4060" s="493" t="n">
        <v>131.4</v>
      </c>
      <c r="AH4060" s="493" t="n">
        <v>0</v>
      </c>
      <c r="AI4060" s="493" t="n">
        <v>126</v>
      </c>
      <c r="AJ4060" s="493" t="n">
        <v>0</v>
      </c>
      <c r="AK4060" s="493" t="n">
        <v>129</v>
      </c>
      <c r="AL4060" s="493" t="n">
        <v>0</v>
      </c>
      <c r="AM4060" s="493" t="n">
        <v>141</v>
      </c>
      <c r="AN4060" s="493" t="n">
        <v>0</v>
      </c>
      <c r="AO4060" s="493" t="n">
        <v>226</v>
      </c>
      <c r="AP4060" s="493" t="n">
        <v>138</v>
      </c>
      <c r="AQ4060" s="493" t="n">
        <v>138.6</v>
      </c>
      <c r="AR4060" s="493" t="n">
        <v>0</v>
      </c>
      <c r="AS4060" s="493" t="n">
        <v>147</v>
      </c>
      <c r="AT4060" s="493" t="n">
        <v>0</v>
      </c>
      <c r="AU4060" s="493" t="n">
        <v>0</v>
      </c>
      <c r="AV4060" s="493" t="n">
        <v>0</v>
      </c>
      <c r="AW4060" s="493" t="n">
        <v>154.2</v>
      </c>
      <c r="AX4060" s="493" t="n">
        <v>0</v>
      </c>
      <c r="AY4060" s="493" t="n">
        <v>153.6</v>
      </c>
      <c r="AZ4060" s="493" t="n">
        <v>0</v>
      </c>
      <c r="BA4060" s="493" t="n">
        <v>156</v>
      </c>
      <c r="BB4060" s="493" t="n">
        <v>0</v>
      </c>
      <c r="BC4060" s="493" t="n">
        <v>154.2</v>
      </c>
      <c r="BD4060" s="493" t="n">
        <v>0</v>
      </c>
      <c r="BE4060" s="493" t="n">
        <v>162.6</v>
      </c>
      <c r="BF4060" s="493" t="n">
        <v>0</v>
      </c>
      <c r="BG4060" s="493" t="n">
        <v>229.5</v>
      </c>
      <c r="BH4060" s="493" t="n">
        <v>0</v>
      </c>
      <c r="BI4060" s="493" t="n">
        <v>0</v>
      </c>
      <c r="BJ4060" s="493" t="n">
        <v>0</v>
      </c>
      <c r="BK4060" s="493" t="n">
        <v>0</v>
      </c>
      <c r="BL4060" s="493" t="n">
        <v>0</v>
      </c>
      <c r="BM4060" s="493" t="n">
        <v>0</v>
      </c>
      <c r="BN4060" s="493" t="n">
        <v>0</v>
      </c>
      <c r="BO4060" s="493" t="n">
        <v>0</v>
      </c>
      <c r="BP4060" s="493" t="n">
        <v>0</v>
      </c>
      <c r="BQ4060" s="493" t="n">
        <v>0</v>
      </c>
      <c r="BR4060" s="493" t="n">
        <v>0</v>
      </c>
      <c r="BS4060" s="493" t="n">
        <v>0</v>
      </c>
      <c r="BT4060" s="493" t="n">
        <v>0</v>
      </c>
      <c r="BU4060" s="493" t="n">
        <v>0</v>
      </c>
      <c r="BV4060" s="493" t="n">
        <v>0</v>
      </c>
      <c r="BW4060" s="493" t="n">
        <v>0</v>
      </c>
    </row>
    <row r="4061">
      <c r="A4061" t="inlineStr">
        <is>
          <t>[C9D3] Angiotensin-II 길항제 칼슘길항제 복합제</t>
        </is>
      </c>
      <c r="B4061" t="inlineStr">
        <is>
          <t>진양제약</t>
        </is>
      </c>
      <c r="C4061" t="inlineStr">
        <is>
          <t>암로잘</t>
        </is>
      </c>
      <c r="D4061" t="inlineStr">
        <is>
          <t>진양제약</t>
        </is>
      </c>
      <c r="E4061" t="inlineStr">
        <is>
          <t>amlodipine besylate  ( as amlodipine),  losartan potassium</t>
        </is>
      </c>
      <c r="F4061" t="inlineStr">
        <is>
          <t>종합병원</t>
        </is>
      </c>
      <c r="G4061" t="inlineStr">
        <is>
          <t>Generic</t>
        </is>
      </c>
      <c r="H4061" s="493" t="n">
        <v>0</v>
      </c>
      <c r="I4061" s="493" t="n">
        <v>0</v>
      </c>
      <c r="J4061" s="493" t="n">
        <v>0</v>
      </c>
      <c r="K4061" s="493" t="n">
        <v>0</v>
      </c>
      <c r="L4061" s="493" t="n">
        <v>0</v>
      </c>
      <c r="M4061" s="493" t="n">
        <v>0</v>
      </c>
      <c r="N4061" s="493" t="n">
        <v>0</v>
      </c>
      <c r="O4061" s="493" t="n">
        <v>0</v>
      </c>
      <c r="P4061" s="493" t="n">
        <v>0</v>
      </c>
      <c r="Q4061" s="493" t="n">
        <v>0</v>
      </c>
      <c r="R4061" s="493" t="n">
        <v>0</v>
      </c>
      <c r="S4061" s="493" t="n">
        <v>0</v>
      </c>
      <c r="T4061" s="493" t="n">
        <v>0</v>
      </c>
      <c r="U4061" s="493" t="n">
        <v>0</v>
      </c>
      <c r="V4061" s="493" t="n">
        <v>0</v>
      </c>
      <c r="W4061" s="493" t="n">
        <v>0</v>
      </c>
      <c r="X4061" s="493" t="n">
        <v>0</v>
      </c>
      <c r="Y4061" s="493" t="n">
        <v>0</v>
      </c>
      <c r="Z4061" s="493" t="n">
        <v>0</v>
      </c>
      <c r="AA4061" s="493" t="n">
        <v>0</v>
      </c>
      <c r="AB4061" s="493" t="n">
        <v>0</v>
      </c>
      <c r="AC4061" s="493" t="n">
        <v>0</v>
      </c>
      <c r="AD4061" s="493" t="n">
        <v>0</v>
      </c>
      <c r="AE4061" s="493" t="n">
        <v>0</v>
      </c>
      <c r="AF4061" s="493" t="n">
        <v>0</v>
      </c>
      <c r="AG4061" s="493" t="n">
        <v>0</v>
      </c>
      <c r="AH4061" s="493" t="n">
        <v>0</v>
      </c>
      <c r="AI4061" s="493" t="n">
        <v>0</v>
      </c>
      <c r="AJ4061" s="493" t="n">
        <v>1203.6</v>
      </c>
      <c r="AK4061" s="493" t="n">
        <v>1652.75</v>
      </c>
      <c r="AL4061" s="493" t="n">
        <v>2735.28</v>
      </c>
      <c r="AM4061" s="493" t="n">
        <v>4387.8</v>
      </c>
      <c r="AN4061" s="493" t="n">
        <v>7781.85</v>
      </c>
      <c r="AO4061" s="493" t="n">
        <v>9616.200000000001</v>
      </c>
      <c r="AP4061" s="493" t="n">
        <v>4830.9</v>
      </c>
      <c r="AQ4061" s="493" t="n">
        <v>12960.9</v>
      </c>
      <c r="AR4061" s="493" t="n">
        <v>11916.6</v>
      </c>
      <c r="AS4061" s="493" t="n">
        <v>10020.2</v>
      </c>
      <c r="AT4061" s="493" t="n">
        <v>19267.5</v>
      </c>
      <c r="AU4061" s="493" t="n">
        <v>17114.24</v>
      </c>
      <c r="AV4061" s="493" t="n">
        <v>15089.1</v>
      </c>
      <c r="AW4061" s="493" t="n">
        <v>27912.06</v>
      </c>
      <c r="AX4061" s="493" t="n">
        <v>19593.6</v>
      </c>
      <c r="AY4061" s="493" t="n">
        <v>18515.69</v>
      </c>
      <c r="AZ4061" s="493" t="n">
        <v>20340.46</v>
      </c>
      <c r="BA4061" s="493" t="n">
        <v>20045.34</v>
      </c>
      <c r="BB4061" s="493" t="n">
        <v>18655.8</v>
      </c>
      <c r="BC4061" s="493" t="n">
        <v>16365.18</v>
      </c>
      <c r="BD4061" s="493" t="n">
        <v>13253.46</v>
      </c>
      <c r="BE4061" s="493" t="n">
        <v>13374.8</v>
      </c>
      <c r="BF4061" s="493" t="n">
        <v>16654.1</v>
      </c>
      <c r="BG4061" s="493" t="n">
        <v>27233.7</v>
      </c>
      <c r="BH4061" s="493" t="n">
        <v>18744.37</v>
      </c>
      <c r="BI4061" s="493" t="n">
        <v>22210.3</v>
      </c>
      <c r="BJ4061" s="493" t="n">
        <v>14646.39</v>
      </c>
      <c r="BK4061" s="493" t="n">
        <v>21346.5</v>
      </c>
      <c r="BL4061" s="493" t="n">
        <v>22982.5</v>
      </c>
      <c r="BM4061" s="493" t="n">
        <v>20796.9</v>
      </c>
      <c r="BN4061" s="493" t="n">
        <v>16165.24</v>
      </c>
      <c r="BO4061" s="493" t="n">
        <v>22375.2</v>
      </c>
      <c r="BP4061" s="493" t="n">
        <v>16256.16</v>
      </c>
      <c r="BQ4061" s="493" t="n">
        <v>9672</v>
      </c>
      <c r="BR4061" s="493" t="n">
        <v>24960.84</v>
      </c>
      <c r="BS4061" s="493" t="n">
        <v>34779.43</v>
      </c>
      <c r="BT4061" s="493" t="n">
        <v>24806.91</v>
      </c>
      <c r="BU4061" s="493" t="n">
        <v>44859.45</v>
      </c>
      <c r="BV4061" s="493" t="n">
        <v>32801.02</v>
      </c>
      <c r="BW4061" s="493" t="n">
        <v>39183.04</v>
      </c>
    </row>
    <row r="4062">
      <c r="A4062" t="inlineStr">
        <is>
          <t>[C9D3] Angiotensin-II 길항제 칼슘길항제 복합제</t>
        </is>
      </c>
      <c r="B4062" t="inlineStr">
        <is>
          <t>진양제약</t>
        </is>
      </c>
      <c r="C4062" t="inlineStr">
        <is>
          <t>암로잘</t>
        </is>
      </c>
      <c r="D4062" t="inlineStr">
        <is>
          <t>진양제약</t>
        </is>
      </c>
      <c r="E4062" t="inlineStr">
        <is>
          <t>amlodipine besylate  ( as amlodipine),  losartan potassium</t>
        </is>
      </c>
      <c r="F4062" t="inlineStr">
        <is>
          <t>병원</t>
        </is>
      </c>
      <c r="G4062" t="inlineStr">
        <is>
          <t>Generic</t>
        </is>
      </c>
      <c r="H4062" s="493" t="n">
        <v>0</v>
      </c>
      <c r="I4062" s="493" t="n">
        <v>0</v>
      </c>
      <c r="J4062" s="493" t="n">
        <v>0</v>
      </c>
      <c r="K4062" s="493" t="n">
        <v>0</v>
      </c>
      <c r="L4062" s="493" t="n">
        <v>56</v>
      </c>
      <c r="M4062" s="493" t="n">
        <v>0</v>
      </c>
      <c r="N4062" s="493" t="n">
        <v>0</v>
      </c>
      <c r="O4062" s="493" t="n">
        <v>0</v>
      </c>
      <c r="P4062" s="493" t="n">
        <v>0</v>
      </c>
      <c r="Q4062" s="493" t="n">
        <v>28</v>
      </c>
      <c r="R4062" s="493" t="n">
        <v>0</v>
      </c>
      <c r="S4062" s="493" t="n">
        <v>0</v>
      </c>
      <c r="T4062" s="493" t="n">
        <v>0</v>
      </c>
      <c r="U4062" s="493" t="n">
        <v>0</v>
      </c>
      <c r="V4062" s="493" t="n">
        <v>0</v>
      </c>
      <c r="W4062" s="493" t="n">
        <v>0</v>
      </c>
      <c r="X4062" s="493" t="n">
        <v>0</v>
      </c>
      <c r="Y4062" s="493" t="n">
        <v>0</v>
      </c>
      <c r="Z4062" s="493" t="n">
        <v>0</v>
      </c>
      <c r="AA4062" s="493" t="n">
        <v>0</v>
      </c>
      <c r="AB4062" s="493" t="n">
        <v>0</v>
      </c>
      <c r="AC4062" s="493" t="n">
        <v>0</v>
      </c>
      <c r="AD4062" s="493" t="n">
        <v>0</v>
      </c>
      <c r="AE4062" s="493" t="n">
        <v>0</v>
      </c>
      <c r="AF4062" s="493" t="n">
        <v>0</v>
      </c>
      <c r="AG4062" s="493" t="n">
        <v>0</v>
      </c>
      <c r="AH4062" s="493" t="n">
        <v>0</v>
      </c>
      <c r="AI4062" s="493" t="n">
        <v>0</v>
      </c>
      <c r="AJ4062" s="493" t="n">
        <v>0</v>
      </c>
      <c r="AK4062" s="493" t="n">
        <v>0</v>
      </c>
      <c r="AL4062" s="493" t="n">
        <v>0</v>
      </c>
      <c r="AM4062" s="493" t="n">
        <v>284.75</v>
      </c>
      <c r="AN4062" s="493" t="n">
        <v>250.14</v>
      </c>
      <c r="AO4062" s="493" t="n">
        <v>1050.3</v>
      </c>
      <c r="AP4062" s="493" t="n">
        <v>1660.35</v>
      </c>
      <c r="AQ4062" s="493" t="n">
        <v>2247.27</v>
      </c>
      <c r="AR4062" s="493" t="n">
        <v>3379.8</v>
      </c>
      <c r="AS4062" s="493" t="n">
        <v>2583.9</v>
      </c>
      <c r="AT4062" s="493" t="n">
        <v>1800</v>
      </c>
      <c r="AU4062" s="493" t="n">
        <v>1705.5</v>
      </c>
      <c r="AV4062" s="493" t="n">
        <v>2283.3</v>
      </c>
      <c r="AW4062" s="493" t="n">
        <v>4308.84</v>
      </c>
      <c r="AX4062" s="493" t="n">
        <v>3040.2</v>
      </c>
      <c r="AY4062" s="493" t="n">
        <v>3162.9</v>
      </c>
      <c r="AZ4062" s="493" t="n">
        <v>5101.6</v>
      </c>
      <c r="BA4062" s="493" t="n">
        <v>3404.04</v>
      </c>
      <c r="BB4062" s="493" t="n">
        <v>3075</v>
      </c>
      <c r="BC4062" s="493" t="n">
        <v>7878.68</v>
      </c>
      <c r="BD4062" s="493" t="n">
        <v>3419.4</v>
      </c>
      <c r="BE4062" s="493" t="n">
        <v>2948.7</v>
      </c>
      <c r="BF4062" s="493" t="n">
        <v>5729.7</v>
      </c>
      <c r="BG4062" s="493" t="n">
        <v>4702.56</v>
      </c>
      <c r="BH4062" s="493" t="n">
        <v>4042</v>
      </c>
      <c r="BI4062" s="493" t="n">
        <v>4902.9</v>
      </c>
      <c r="BJ4062" s="493" t="n">
        <v>4926</v>
      </c>
      <c r="BK4062" s="493" t="n">
        <v>4218.8</v>
      </c>
      <c r="BL4062" s="493" t="n">
        <v>5706.9</v>
      </c>
      <c r="BM4062" s="493" t="n">
        <v>3620.4</v>
      </c>
      <c r="BN4062" s="493" t="n">
        <v>5173.36</v>
      </c>
      <c r="BO4062" s="493" t="n">
        <v>8323.049999999999</v>
      </c>
      <c r="BP4062" s="493" t="n">
        <v>4160.7</v>
      </c>
      <c r="BQ4062" s="493" t="n">
        <v>5860.5</v>
      </c>
      <c r="BR4062" s="493" t="n">
        <v>7072.08</v>
      </c>
      <c r="BS4062" s="493" t="n">
        <v>8426.5</v>
      </c>
      <c r="BT4062" s="493" t="n">
        <v>3796.8</v>
      </c>
      <c r="BU4062" s="493" t="n">
        <v>6945.88</v>
      </c>
      <c r="BV4062" s="493" t="n">
        <v>5775</v>
      </c>
      <c r="BW4062" s="493" t="n">
        <v>7687.5</v>
      </c>
    </row>
    <row r="4063">
      <c r="A4063" t="inlineStr">
        <is>
          <t>[C9D3] Angiotensin-II 길항제 칼슘길항제 복합제</t>
        </is>
      </c>
      <c r="B4063" t="inlineStr">
        <is>
          <t>진양제약</t>
        </is>
      </c>
      <c r="C4063" t="inlineStr">
        <is>
          <t>암로잘</t>
        </is>
      </c>
      <c r="D4063" t="inlineStr">
        <is>
          <t>진양제약</t>
        </is>
      </c>
      <c r="E4063" t="inlineStr">
        <is>
          <t>amlodipine besylate  ( as amlodipine),  losartan potassium</t>
        </is>
      </c>
      <c r="F4063" t="inlineStr">
        <is>
          <t>의원</t>
        </is>
      </c>
      <c r="G4063" t="inlineStr">
        <is>
          <t>Generic</t>
        </is>
      </c>
      <c r="H4063" s="493" t="n">
        <v>13020.8</v>
      </c>
      <c r="I4063" s="493" t="n">
        <v>13172.7</v>
      </c>
      <c r="J4063" s="493" t="n">
        <v>14566.1</v>
      </c>
      <c r="K4063" s="493" t="n">
        <v>12917.02</v>
      </c>
      <c r="L4063" s="493" t="n">
        <v>16117.95</v>
      </c>
      <c r="M4063" s="493" t="n">
        <v>16393.61</v>
      </c>
      <c r="N4063" s="493" t="n">
        <v>12857.45</v>
      </c>
      <c r="O4063" s="493" t="n">
        <v>15135.03</v>
      </c>
      <c r="P4063" s="493" t="n">
        <v>11874.05</v>
      </c>
      <c r="Q4063" s="493" t="n">
        <v>13138.3</v>
      </c>
      <c r="R4063" s="493" t="n">
        <v>14428.27</v>
      </c>
      <c r="S4063" s="493" t="n">
        <v>4112.1</v>
      </c>
      <c r="T4063" s="493" t="n">
        <v>0</v>
      </c>
      <c r="U4063" s="493" t="n">
        <v>0</v>
      </c>
      <c r="V4063" s="493" t="n">
        <v>0</v>
      </c>
      <c r="W4063" s="493" t="n">
        <v>0</v>
      </c>
      <c r="X4063" s="493" t="n">
        <v>0</v>
      </c>
      <c r="Y4063" s="493" t="n">
        <v>0</v>
      </c>
      <c r="Z4063" s="493" t="n">
        <v>0</v>
      </c>
      <c r="AA4063" s="493" t="n">
        <v>0</v>
      </c>
      <c r="AB4063" s="493" t="n">
        <v>0</v>
      </c>
      <c r="AC4063" s="493" t="n">
        <v>0</v>
      </c>
      <c r="AD4063" s="493" t="n">
        <v>4793.2</v>
      </c>
      <c r="AE4063" s="493" t="n">
        <v>4036.2</v>
      </c>
      <c r="AF4063" s="493" t="n">
        <v>3976.88</v>
      </c>
      <c r="AG4063" s="493" t="n">
        <v>3979.64</v>
      </c>
      <c r="AH4063" s="493" t="n">
        <v>7321.3</v>
      </c>
      <c r="AI4063" s="493" t="n">
        <v>9652.799999999999</v>
      </c>
      <c r="AJ4063" s="493" t="n">
        <v>10058.86</v>
      </c>
      <c r="AK4063" s="493" t="n">
        <v>10980.27</v>
      </c>
      <c r="AL4063" s="493" t="n">
        <v>7982.7</v>
      </c>
      <c r="AM4063" s="493" t="n">
        <v>9629.799999999999</v>
      </c>
      <c r="AN4063" s="493" t="n">
        <v>10605.7</v>
      </c>
      <c r="AO4063" s="493" t="n">
        <v>8345.299999999999</v>
      </c>
      <c r="AP4063" s="493" t="n">
        <v>12241.4</v>
      </c>
      <c r="AQ4063" s="493" t="n">
        <v>7151.5</v>
      </c>
      <c r="AR4063" s="493" t="n">
        <v>11691.85</v>
      </c>
      <c r="AS4063" s="493" t="n">
        <v>11969.21</v>
      </c>
      <c r="AT4063" s="493" t="n">
        <v>15258.2</v>
      </c>
      <c r="AU4063" s="493" t="n">
        <v>16190.58</v>
      </c>
      <c r="AV4063" s="493" t="n">
        <v>21243.32</v>
      </c>
      <c r="AW4063" s="493" t="n">
        <v>17725.33</v>
      </c>
      <c r="AX4063" s="493" t="n">
        <v>22712.44</v>
      </c>
      <c r="AY4063" s="493" t="n">
        <v>24318.03</v>
      </c>
      <c r="AZ4063" s="493" t="n">
        <v>21878</v>
      </c>
      <c r="BA4063" s="493" t="n">
        <v>25306.82</v>
      </c>
      <c r="BB4063" s="493" t="n">
        <v>25981.89</v>
      </c>
      <c r="BC4063" s="493" t="n">
        <v>24313.8</v>
      </c>
      <c r="BD4063" s="493" t="n">
        <v>26698.38</v>
      </c>
      <c r="BE4063" s="493" t="n">
        <v>25332.79</v>
      </c>
      <c r="BF4063" s="493" t="n">
        <v>29474.28</v>
      </c>
      <c r="BG4063" s="493" t="n">
        <v>25154.19</v>
      </c>
      <c r="BH4063" s="493" t="n">
        <v>29652.05</v>
      </c>
      <c r="BI4063" s="493" t="n">
        <v>28729.66</v>
      </c>
      <c r="BJ4063" s="493" t="n">
        <v>28743.36</v>
      </c>
      <c r="BK4063" s="493" t="n">
        <v>27278.52</v>
      </c>
      <c r="BL4063" s="493" t="n">
        <v>36146.65</v>
      </c>
      <c r="BM4063" s="493" t="n">
        <v>26130.3</v>
      </c>
      <c r="BN4063" s="493" t="n">
        <v>26281.22</v>
      </c>
      <c r="BO4063" s="493" t="n">
        <v>27631.58</v>
      </c>
      <c r="BP4063" s="493" t="n">
        <v>29325.36</v>
      </c>
      <c r="BQ4063" s="493" t="n">
        <v>23914.62</v>
      </c>
      <c r="BR4063" s="493" t="n">
        <v>29419.27</v>
      </c>
      <c r="BS4063" s="493" t="n">
        <v>25720.62</v>
      </c>
      <c r="BT4063" s="493" t="n">
        <v>26955.7</v>
      </c>
      <c r="BU4063" s="493" t="n">
        <v>30462.46</v>
      </c>
      <c r="BV4063" s="493" t="n">
        <v>35387.54</v>
      </c>
      <c r="BW4063" s="493" t="n">
        <v>26558.23</v>
      </c>
    </row>
    <row r="4064">
      <c r="A4064" t="inlineStr">
        <is>
          <t>[C9D3] Angiotensin-II 길항제 칼슘길항제 복합제</t>
        </is>
      </c>
      <c r="B4064" t="inlineStr">
        <is>
          <t>진양제약</t>
        </is>
      </c>
      <c r="C4064" t="inlineStr">
        <is>
          <t>암로잘</t>
        </is>
      </c>
      <c r="D4064" t="inlineStr">
        <is>
          <t>진양제약</t>
        </is>
      </c>
      <c r="E4064" t="inlineStr">
        <is>
          <t>amlodipine besylate  ( as amlodipine),  losartan potassium</t>
        </is>
      </c>
      <c r="F4064" t="inlineStr">
        <is>
          <t>보건소</t>
        </is>
      </c>
      <c r="G4064" t="inlineStr">
        <is>
          <t>Generic</t>
        </is>
      </c>
      <c r="H4064" s="493" t="n">
        <v>0</v>
      </c>
      <c r="I4064" s="493" t="n">
        <v>0</v>
      </c>
      <c r="J4064" s="493" t="n">
        <v>0</v>
      </c>
      <c r="K4064" s="493" t="n">
        <v>0</v>
      </c>
      <c r="L4064" s="493" t="n">
        <v>0</v>
      </c>
      <c r="M4064" s="493" t="n">
        <v>0</v>
      </c>
      <c r="N4064" s="493" t="n">
        <v>0</v>
      </c>
      <c r="O4064" s="493" t="n">
        <v>3074.4</v>
      </c>
      <c r="P4064" s="493" t="n">
        <v>0</v>
      </c>
      <c r="Q4064" s="493" t="n">
        <v>0</v>
      </c>
      <c r="R4064" s="493" t="n">
        <v>0</v>
      </c>
      <c r="S4064" s="493" t="n">
        <v>0</v>
      </c>
      <c r="T4064" s="493" t="n">
        <v>0</v>
      </c>
      <c r="U4064" s="493" t="n">
        <v>0</v>
      </c>
      <c r="V4064" s="493" t="n">
        <v>0</v>
      </c>
      <c r="W4064" s="493" t="n">
        <v>0</v>
      </c>
      <c r="X4064" s="493" t="n">
        <v>0</v>
      </c>
      <c r="Y4064" s="493" t="n">
        <v>0</v>
      </c>
      <c r="Z4064" s="493" t="n">
        <v>0</v>
      </c>
      <c r="AA4064" s="493" t="n">
        <v>0</v>
      </c>
      <c r="AB4064" s="493" t="n">
        <v>0</v>
      </c>
      <c r="AC4064" s="493" t="n">
        <v>0</v>
      </c>
      <c r="AD4064" s="493" t="n">
        <v>0</v>
      </c>
      <c r="AE4064" s="493" t="n">
        <v>0</v>
      </c>
      <c r="AF4064" s="493" t="n">
        <v>0</v>
      </c>
      <c r="AG4064" s="493" t="n">
        <v>0</v>
      </c>
      <c r="AH4064" s="493" t="n">
        <v>0</v>
      </c>
      <c r="AI4064" s="493" t="n">
        <v>0</v>
      </c>
      <c r="AJ4064" s="493" t="n">
        <v>139.2</v>
      </c>
      <c r="AK4064" s="493" t="n">
        <v>436.8</v>
      </c>
      <c r="AL4064" s="493" t="n">
        <v>403.2</v>
      </c>
      <c r="AM4064" s="493" t="n">
        <v>990</v>
      </c>
      <c r="AN4064" s="493" t="n">
        <v>423.9</v>
      </c>
      <c r="AO4064" s="493" t="n">
        <v>0</v>
      </c>
      <c r="AP4064" s="493" t="n">
        <v>292.8</v>
      </c>
      <c r="AQ4064" s="493" t="n">
        <v>133.8</v>
      </c>
      <c r="AR4064" s="493" t="n">
        <v>151.2</v>
      </c>
      <c r="AS4064" s="493" t="n">
        <v>144.6</v>
      </c>
      <c r="AT4064" s="493" t="n">
        <v>0</v>
      </c>
      <c r="AU4064" s="493" t="n">
        <v>57</v>
      </c>
      <c r="AV4064" s="493" t="n">
        <v>355.2</v>
      </c>
      <c r="AW4064" s="493" t="n">
        <v>377.4</v>
      </c>
      <c r="AX4064" s="493" t="n">
        <v>73.2</v>
      </c>
      <c r="AY4064" s="493" t="n">
        <v>305.4</v>
      </c>
      <c r="AZ4064" s="493" t="n">
        <v>0</v>
      </c>
      <c r="BA4064" s="493" t="n">
        <v>188.1</v>
      </c>
      <c r="BB4064" s="493" t="n">
        <v>238.5</v>
      </c>
      <c r="BC4064" s="493" t="n">
        <v>0</v>
      </c>
      <c r="BD4064" s="493" t="n">
        <v>0</v>
      </c>
      <c r="BE4064" s="493" t="n">
        <v>229.5</v>
      </c>
      <c r="BF4064" s="493" t="n">
        <v>0</v>
      </c>
      <c r="BG4064" s="493" t="n">
        <v>0</v>
      </c>
      <c r="BH4064" s="493" t="n">
        <v>0</v>
      </c>
      <c r="BI4064" s="493" t="n">
        <v>0</v>
      </c>
      <c r="BJ4064" s="493" t="n">
        <v>0</v>
      </c>
      <c r="BK4064" s="493" t="n">
        <v>0</v>
      </c>
      <c r="BL4064" s="493" t="n">
        <v>0</v>
      </c>
      <c r="BM4064" s="493" t="n">
        <v>0</v>
      </c>
      <c r="BN4064" s="493" t="n">
        <v>0</v>
      </c>
      <c r="BO4064" s="493" t="n">
        <v>0</v>
      </c>
      <c r="BP4064" s="493" t="n">
        <v>0</v>
      </c>
      <c r="BQ4064" s="493" t="n">
        <v>0</v>
      </c>
      <c r="BR4064" s="493" t="n">
        <v>0</v>
      </c>
      <c r="BS4064" s="493" t="n">
        <v>0</v>
      </c>
      <c r="BT4064" s="493" t="n">
        <v>1504.5</v>
      </c>
      <c r="BU4064" s="493" t="n">
        <v>0</v>
      </c>
      <c r="BV4064" s="493" t="n">
        <v>568.2</v>
      </c>
      <c r="BW4064" s="493" t="n">
        <v>0</v>
      </c>
    </row>
    <row r="4065">
      <c r="A4065" t="inlineStr">
        <is>
          <t>[C9D3] Angiotensin-II 길항제 칼슘길항제 복합제</t>
        </is>
      </c>
      <c r="B4065" t="inlineStr">
        <is>
          <t>진양제약</t>
        </is>
      </c>
      <c r="C4065" t="inlineStr">
        <is>
          <t>암발탄</t>
        </is>
      </c>
      <c r="D4065" t="inlineStr">
        <is>
          <t>진양제약</t>
        </is>
      </c>
      <c r="E4065" t="inlineStr">
        <is>
          <t>amlodipine besylate,  valsartan</t>
        </is>
      </c>
      <c r="F4065" t="inlineStr">
        <is>
          <t>상급종합병원</t>
        </is>
      </c>
      <c r="G4065" t="inlineStr">
        <is>
          <t>Generic</t>
        </is>
      </c>
      <c r="H4065" s="493" t="n">
        <v>0</v>
      </c>
      <c r="I4065" s="493" t="n">
        <v>0</v>
      </c>
      <c r="J4065" s="493" t="n">
        <v>0</v>
      </c>
      <c r="K4065" s="493" t="n">
        <v>0</v>
      </c>
      <c r="L4065" s="493" t="n">
        <v>0</v>
      </c>
      <c r="M4065" s="493" t="n">
        <v>0</v>
      </c>
      <c r="N4065" s="493" t="n">
        <v>0</v>
      </c>
      <c r="O4065" s="493" t="n">
        <v>0</v>
      </c>
      <c r="P4065" s="493" t="n">
        <v>0</v>
      </c>
      <c r="Q4065" s="493" t="n">
        <v>0</v>
      </c>
      <c r="R4065" s="493" t="n">
        <v>0</v>
      </c>
      <c r="S4065" s="493" t="n">
        <v>0</v>
      </c>
      <c r="T4065" s="493" t="n">
        <v>0</v>
      </c>
      <c r="U4065" s="493" t="n">
        <v>0</v>
      </c>
      <c r="V4065" s="493" t="n">
        <v>0</v>
      </c>
      <c r="W4065" s="493" t="n">
        <v>0</v>
      </c>
      <c r="X4065" s="493" t="n">
        <v>0</v>
      </c>
      <c r="Y4065" s="493" t="n">
        <v>0</v>
      </c>
      <c r="Z4065" s="493" t="n">
        <v>0</v>
      </c>
      <c r="AA4065" s="493" t="n">
        <v>0</v>
      </c>
      <c r="AB4065" s="493" t="n">
        <v>0</v>
      </c>
      <c r="AC4065" s="493" t="n">
        <v>0</v>
      </c>
      <c r="AD4065" s="493" t="n">
        <v>0</v>
      </c>
      <c r="AE4065" s="493" t="n">
        <v>101.5</v>
      </c>
      <c r="AF4065" s="493" t="n">
        <v>0</v>
      </c>
      <c r="AG4065" s="493" t="n">
        <v>0</v>
      </c>
      <c r="AH4065" s="493" t="n">
        <v>0</v>
      </c>
      <c r="AI4065" s="493" t="n">
        <v>0</v>
      </c>
      <c r="AJ4065" s="493" t="n">
        <v>0</v>
      </c>
      <c r="AK4065" s="493" t="n">
        <v>0</v>
      </c>
      <c r="AL4065" s="493" t="n">
        <v>0</v>
      </c>
      <c r="AM4065" s="493" t="n">
        <v>0</v>
      </c>
      <c r="AN4065" s="493" t="n">
        <v>0</v>
      </c>
      <c r="AO4065" s="493" t="n">
        <v>0</v>
      </c>
      <c r="AP4065" s="493" t="n">
        <v>0</v>
      </c>
      <c r="AQ4065" s="493" t="n">
        <v>0</v>
      </c>
      <c r="AR4065" s="493" t="n">
        <v>0</v>
      </c>
      <c r="AS4065" s="493" t="n">
        <v>0</v>
      </c>
      <c r="AT4065" s="493" t="n">
        <v>0</v>
      </c>
      <c r="AU4065" s="493" t="n">
        <v>0</v>
      </c>
      <c r="AV4065" s="493" t="n">
        <v>0</v>
      </c>
      <c r="AW4065" s="493" t="n">
        <v>0</v>
      </c>
      <c r="AX4065" s="493" t="n">
        <v>0</v>
      </c>
      <c r="AY4065" s="493" t="n">
        <v>0</v>
      </c>
      <c r="AZ4065" s="493" t="n">
        <v>0</v>
      </c>
      <c r="BA4065" s="493" t="n">
        <v>0</v>
      </c>
      <c r="BB4065" s="493" t="n">
        <v>0</v>
      </c>
      <c r="BC4065" s="493" t="n">
        <v>0</v>
      </c>
      <c r="BD4065" s="493" t="n">
        <v>0</v>
      </c>
      <c r="BE4065" s="493" t="n">
        <v>0</v>
      </c>
      <c r="BF4065" s="493" t="n">
        <v>0</v>
      </c>
      <c r="BG4065" s="493" t="n">
        <v>0</v>
      </c>
      <c r="BH4065" s="493" t="n">
        <v>0</v>
      </c>
      <c r="BI4065" s="493" t="n">
        <v>0</v>
      </c>
      <c r="BJ4065" s="493" t="n">
        <v>0</v>
      </c>
      <c r="BK4065" s="493" t="n">
        <v>0</v>
      </c>
      <c r="BL4065" s="493" t="n">
        <v>0</v>
      </c>
      <c r="BM4065" s="493" t="n">
        <v>0</v>
      </c>
      <c r="BN4065" s="493" t="n">
        <v>0</v>
      </c>
      <c r="BO4065" s="493" t="n">
        <v>0</v>
      </c>
      <c r="BP4065" s="493" t="n">
        <v>0</v>
      </c>
      <c r="BQ4065" s="493" t="n">
        <v>0</v>
      </c>
      <c r="BR4065" s="493" t="n">
        <v>0</v>
      </c>
      <c r="BS4065" s="493" t="n">
        <v>0</v>
      </c>
      <c r="BT4065" s="493" t="n">
        <v>0</v>
      </c>
      <c r="BU4065" s="493" t="n">
        <v>0</v>
      </c>
      <c r="BV4065" s="493" t="n">
        <v>0</v>
      </c>
      <c r="BW4065" s="493" t="n">
        <v>0</v>
      </c>
    </row>
    <row r="4066">
      <c r="A4066" t="inlineStr">
        <is>
          <t>[C9D3] Angiotensin-II 길항제 칼슘길항제 복합제</t>
        </is>
      </c>
      <c r="B4066" t="inlineStr">
        <is>
          <t>진양제약</t>
        </is>
      </c>
      <c r="C4066" t="inlineStr">
        <is>
          <t>암발탄</t>
        </is>
      </c>
      <c r="D4066" t="inlineStr">
        <is>
          <t>진양제약</t>
        </is>
      </c>
      <c r="E4066" t="inlineStr">
        <is>
          <t>amlodipine besylate,  valsartan</t>
        </is>
      </c>
      <c r="F4066" t="inlineStr">
        <is>
          <t>종합병원</t>
        </is>
      </c>
      <c r="G4066" t="inlineStr">
        <is>
          <t>Generic</t>
        </is>
      </c>
      <c r="H4066" s="493" t="n">
        <v>11493.54</v>
      </c>
      <c r="I4066" s="493" t="n">
        <v>11375.06</v>
      </c>
      <c r="J4066" s="493" t="n">
        <v>13601.7</v>
      </c>
      <c r="K4066" s="493" t="n">
        <v>13142.43</v>
      </c>
      <c r="L4066" s="493" t="n">
        <v>9569.1</v>
      </c>
      <c r="M4066" s="493" t="n">
        <v>10876.99</v>
      </c>
      <c r="N4066" s="493" t="n">
        <v>12664.92</v>
      </c>
      <c r="O4066" s="493" t="n">
        <v>8851.32</v>
      </c>
      <c r="P4066" s="493" t="n">
        <v>9063.82</v>
      </c>
      <c r="Q4066" s="493" t="n">
        <v>10891.96</v>
      </c>
      <c r="R4066" s="493" t="n">
        <v>8115</v>
      </c>
      <c r="S4066" s="493" t="n">
        <v>10376.18</v>
      </c>
      <c r="T4066" s="493" t="n">
        <v>10507.56</v>
      </c>
      <c r="U4066" s="493" t="n">
        <v>9964.280000000001</v>
      </c>
      <c r="V4066" s="493" t="n">
        <v>7806.66</v>
      </c>
      <c r="W4066" s="493" t="n">
        <v>12919.71</v>
      </c>
      <c r="X4066" s="493" t="n">
        <v>10744.57</v>
      </c>
      <c r="Y4066" s="493" t="n">
        <v>10775.15</v>
      </c>
      <c r="Z4066" s="493" t="n">
        <v>13091.89</v>
      </c>
      <c r="AA4066" s="493" t="n">
        <v>16532.3</v>
      </c>
      <c r="AB4066" s="493" t="n">
        <v>10270.46</v>
      </c>
      <c r="AC4066" s="493" t="n">
        <v>12475.72</v>
      </c>
      <c r="AD4066" s="493" t="n">
        <v>15110.5</v>
      </c>
      <c r="AE4066" s="493" t="n">
        <v>13068.46</v>
      </c>
      <c r="AF4066" s="493" t="n">
        <v>13579.47</v>
      </c>
      <c r="AG4066" s="493" t="n">
        <v>12661.45</v>
      </c>
      <c r="AH4066" s="493" t="n">
        <v>10842.72</v>
      </c>
      <c r="AI4066" s="493" t="n">
        <v>11018.94</v>
      </c>
      <c r="AJ4066" s="493" t="n">
        <v>14811.85</v>
      </c>
      <c r="AK4066" s="493" t="n">
        <v>17433.3</v>
      </c>
      <c r="AL4066" s="493" t="n">
        <v>12038.55</v>
      </c>
      <c r="AM4066" s="493" t="n">
        <v>14845.85</v>
      </c>
      <c r="AN4066" s="493" t="n">
        <v>13120</v>
      </c>
      <c r="AO4066" s="493" t="n">
        <v>11757.58</v>
      </c>
      <c r="AP4066" s="493" t="n">
        <v>12322.44</v>
      </c>
      <c r="AQ4066" s="493" t="n">
        <v>11137.62</v>
      </c>
      <c r="AR4066" s="493" t="n">
        <v>16352.16</v>
      </c>
      <c r="AS4066" s="493" t="n">
        <v>12595.07</v>
      </c>
      <c r="AT4066" s="493" t="n">
        <v>14578.86</v>
      </c>
      <c r="AU4066" s="493" t="n">
        <v>14754.33</v>
      </c>
      <c r="AV4066" s="493" t="n">
        <v>8466.120000000001</v>
      </c>
      <c r="AW4066" s="493" t="n">
        <v>13124.83</v>
      </c>
      <c r="AX4066" s="493" t="n">
        <v>10273.4</v>
      </c>
      <c r="AY4066" s="493" t="n">
        <v>8755.68</v>
      </c>
      <c r="AZ4066" s="493" t="n">
        <v>11926.02</v>
      </c>
      <c r="BA4066" s="493" t="n">
        <v>9063.459999999999</v>
      </c>
      <c r="BB4066" s="493" t="n">
        <v>12420.45</v>
      </c>
      <c r="BC4066" s="493" t="n">
        <v>13122.09</v>
      </c>
      <c r="BD4066" s="493" t="n">
        <v>22426.7</v>
      </c>
      <c r="BE4066" s="493" t="n">
        <v>11006.7</v>
      </c>
      <c r="BF4066" s="493" t="n">
        <v>9274.030000000001</v>
      </c>
      <c r="BG4066" s="493" t="n">
        <v>13494.93</v>
      </c>
      <c r="BH4066" s="493" t="n">
        <v>9494.4</v>
      </c>
      <c r="BI4066" s="493" t="n">
        <v>10535.1</v>
      </c>
      <c r="BJ4066" s="493" t="n">
        <v>12034.2</v>
      </c>
      <c r="BK4066" s="493" t="n">
        <v>8528.299999999999</v>
      </c>
      <c r="BL4066" s="493" t="n">
        <v>12137.27</v>
      </c>
      <c r="BM4066" s="493" t="n">
        <v>11572.67</v>
      </c>
      <c r="BN4066" s="493" t="n">
        <v>10351.5</v>
      </c>
      <c r="BO4066" s="493" t="n">
        <v>17053.04</v>
      </c>
      <c r="BP4066" s="493" t="n">
        <v>11074.62</v>
      </c>
      <c r="BQ4066" s="493" t="n">
        <v>10781.64</v>
      </c>
      <c r="BR4066" s="493" t="n">
        <v>15556.22</v>
      </c>
      <c r="BS4066" s="493" t="n">
        <v>16631.41</v>
      </c>
      <c r="BT4066" s="493" t="n">
        <v>12006.01</v>
      </c>
      <c r="BU4066" s="493" t="n">
        <v>17186.63</v>
      </c>
      <c r="BV4066" s="493" t="n">
        <v>14791.89</v>
      </c>
      <c r="BW4066" s="493" t="n">
        <v>12777.65</v>
      </c>
    </row>
    <row r="4067">
      <c r="A4067" t="inlineStr">
        <is>
          <t>[C9D3] Angiotensin-II 길항제 칼슘길항제 복합제</t>
        </is>
      </c>
      <c r="B4067" t="inlineStr">
        <is>
          <t>진양제약</t>
        </is>
      </c>
      <c r="C4067" t="inlineStr">
        <is>
          <t>암발탄</t>
        </is>
      </c>
      <c r="D4067" t="inlineStr">
        <is>
          <t>진양제약</t>
        </is>
      </c>
      <c r="E4067" t="inlineStr">
        <is>
          <t>amlodipine besylate,  valsartan</t>
        </is>
      </c>
      <c r="F4067" t="inlineStr">
        <is>
          <t>병원</t>
        </is>
      </c>
      <c r="G4067" t="inlineStr">
        <is>
          <t>Generic</t>
        </is>
      </c>
      <c r="H4067" s="493" t="n">
        <v>14813.74</v>
      </c>
      <c r="I4067" s="493" t="n">
        <v>9629.290000000001</v>
      </c>
      <c r="J4067" s="493" t="n">
        <v>7957.74</v>
      </c>
      <c r="K4067" s="493" t="n">
        <v>14001.19</v>
      </c>
      <c r="L4067" s="493" t="n">
        <v>9423.719999999999</v>
      </c>
      <c r="M4067" s="493" t="n">
        <v>7688.7</v>
      </c>
      <c r="N4067" s="493" t="n">
        <v>12135.58</v>
      </c>
      <c r="O4067" s="493" t="n">
        <v>12912.61</v>
      </c>
      <c r="P4067" s="493" t="n">
        <v>10156.22</v>
      </c>
      <c r="Q4067" s="493" t="n">
        <v>10575.53</v>
      </c>
      <c r="R4067" s="493" t="n">
        <v>13085.36</v>
      </c>
      <c r="S4067" s="493" t="n">
        <v>9599.719999999999</v>
      </c>
      <c r="T4067" s="493" t="n">
        <v>13922.18</v>
      </c>
      <c r="U4067" s="493" t="n">
        <v>7198.07</v>
      </c>
      <c r="V4067" s="493" t="n">
        <v>9799.32</v>
      </c>
      <c r="W4067" s="493" t="n">
        <v>10247.86</v>
      </c>
      <c r="X4067" s="493" t="n">
        <v>11679.62</v>
      </c>
      <c r="Y4067" s="493" t="n">
        <v>10305.84</v>
      </c>
      <c r="Z4067" s="493" t="n">
        <v>13808.44</v>
      </c>
      <c r="AA4067" s="493" t="n">
        <v>10343.78</v>
      </c>
      <c r="AB4067" s="493" t="n">
        <v>10026.82</v>
      </c>
      <c r="AC4067" s="493" t="n">
        <v>15298.5</v>
      </c>
      <c r="AD4067" s="493" t="n">
        <v>9076.200000000001</v>
      </c>
      <c r="AE4067" s="493" t="n">
        <v>11681.38</v>
      </c>
      <c r="AF4067" s="493" t="n">
        <v>10581</v>
      </c>
      <c r="AG4067" s="493" t="n">
        <v>9893.139999999999</v>
      </c>
      <c r="AH4067" s="493" t="n">
        <v>22192.15</v>
      </c>
      <c r="AI4067" s="493" t="n">
        <v>17753.6</v>
      </c>
      <c r="AJ4067" s="493" t="n">
        <v>20010.39</v>
      </c>
      <c r="AK4067" s="493" t="n">
        <v>19376.61</v>
      </c>
      <c r="AL4067" s="493" t="n">
        <v>20805.2</v>
      </c>
      <c r="AM4067" s="493" t="n">
        <v>21096.1</v>
      </c>
      <c r="AN4067" s="493" t="n">
        <v>18624.7</v>
      </c>
      <c r="AO4067" s="493" t="n">
        <v>28616.11</v>
      </c>
      <c r="AP4067" s="493" t="n">
        <v>18180.82</v>
      </c>
      <c r="AQ4067" s="493" t="n">
        <v>22762.3</v>
      </c>
      <c r="AR4067" s="493" t="n">
        <v>26882.09</v>
      </c>
      <c r="AS4067" s="493" t="n">
        <v>19374.76</v>
      </c>
      <c r="AT4067" s="493" t="n">
        <v>23946.06</v>
      </c>
      <c r="AU4067" s="493" t="n">
        <v>25005.44</v>
      </c>
      <c r="AV4067" s="493" t="n">
        <v>19812.3</v>
      </c>
      <c r="AW4067" s="493" t="n">
        <v>18926.13</v>
      </c>
      <c r="AX4067" s="493" t="n">
        <v>21367.97</v>
      </c>
      <c r="AY4067" s="493" t="n">
        <v>23636.32</v>
      </c>
      <c r="AZ4067" s="493" t="n">
        <v>21468.05</v>
      </c>
      <c r="BA4067" s="493" t="n">
        <v>23911.03</v>
      </c>
      <c r="BB4067" s="493" t="n">
        <v>18980.44</v>
      </c>
      <c r="BC4067" s="493" t="n">
        <v>24200.36</v>
      </c>
      <c r="BD4067" s="493" t="n">
        <v>22754.7</v>
      </c>
      <c r="BE4067" s="493" t="n">
        <v>17707.33</v>
      </c>
      <c r="BF4067" s="493" t="n">
        <v>20496.94</v>
      </c>
      <c r="BG4067" s="493" t="n">
        <v>19159.31</v>
      </c>
      <c r="BH4067" s="493" t="n">
        <v>20584.73</v>
      </c>
      <c r="BI4067" s="493" t="n">
        <v>19402.77</v>
      </c>
      <c r="BJ4067" s="493" t="n">
        <v>16716.14</v>
      </c>
      <c r="BK4067" s="493" t="n">
        <v>18713.56</v>
      </c>
      <c r="BL4067" s="493" t="n">
        <v>15057.71</v>
      </c>
      <c r="BM4067" s="493" t="n">
        <v>16206.52</v>
      </c>
      <c r="BN4067" s="493" t="n">
        <v>13045.88</v>
      </c>
      <c r="BO4067" s="493" t="n">
        <v>20452.83</v>
      </c>
      <c r="BP4067" s="493" t="n">
        <v>8399.9</v>
      </c>
      <c r="BQ4067" s="493" t="n">
        <v>4875.1</v>
      </c>
      <c r="BR4067" s="493" t="n">
        <v>7380.35</v>
      </c>
      <c r="BS4067" s="493" t="n">
        <v>12424.25</v>
      </c>
      <c r="BT4067" s="493" t="n">
        <v>8133.03</v>
      </c>
      <c r="BU4067" s="493" t="n">
        <v>7528.79</v>
      </c>
      <c r="BV4067" s="493" t="n">
        <v>12222.74</v>
      </c>
      <c r="BW4067" s="493" t="n">
        <v>7750.32</v>
      </c>
    </row>
    <row r="4068">
      <c r="A4068" t="inlineStr">
        <is>
          <t>[C9D3] Angiotensin-II 길항제 칼슘길항제 복합제</t>
        </is>
      </c>
      <c r="B4068" t="inlineStr">
        <is>
          <t>진양제약</t>
        </is>
      </c>
      <c r="C4068" t="inlineStr">
        <is>
          <t>암발탄</t>
        </is>
      </c>
      <c r="D4068" t="inlineStr">
        <is>
          <t>진양제약</t>
        </is>
      </c>
      <c r="E4068" t="inlineStr">
        <is>
          <t>amlodipine besylate,  valsartan</t>
        </is>
      </c>
      <c r="F4068" t="inlineStr">
        <is>
          <t>의원</t>
        </is>
      </c>
      <c r="G4068" t="inlineStr">
        <is>
          <t>Generic</t>
        </is>
      </c>
      <c r="H4068" s="493" t="n">
        <v>197239.65</v>
      </c>
      <c r="I4068" s="493" t="n">
        <v>182737.05</v>
      </c>
      <c r="J4068" s="493" t="n">
        <v>207881.95</v>
      </c>
      <c r="K4068" s="493" t="n">
        <v>206654.59</v>
      </c>
      <c r="L4068" s="493" t="n">
        <v>204478.87</v>
      </c>
      <c r="M4068" s="493" t="n">
        <v>210577.28</v>
      </c>
      <c r="N4068" s="493" t="n">
        <v>219248.95</v>
      </c>
      <c r="O4068" s="493" t="n">
        <v>202209.62</v>
      </c>
      <c r="P4068" s="493" t="n">
        <v>207665.02</v>
      </c>
      <c r="Q4068" s="493" t="n">
        <v>203462.37</v>
      </c>
      <c r="R4068" s="493" t="n">
        <v>217038.5</v>
      </c>
      <c r="S4068" s="493" t="n">
        <v>240652.7</v>
      </c>
      <c r="T4068" s="493" t="n">
        <v>214793.41</v>
      </c>
      <c r="U4068" s="493" t="n">
        <v>211629.12</v>
      </c>
      <c r="V4068" s="493" t="n">
        <v>235026.83</v>
      </c>
      <c r="W4068" s="493" t="n">
        <v>223133.16</v>
      </c>
      <c r="X4068" s="493" t="n">
        <v>231351</v>
      </c>
      <c r="Y4068" s="493" t="n">
        <v>229316.55</v>
      </c>
      <c r="Z4068" s="493" t="n">
        <v>220092.14</v>
      </c>
      <c r="AA4068" s="493" t="n">
        <v>257752.13</v>
      </c>
      <c r="AB4068" s="493" t="n">
        <v>247545.99</v>
      </c>
      <c r="AC4068" s="493" t="n">
        <v>248921.01</v>
      </c>
      <c r="AD4068" s="493" t="n">
        <v>261731.86</v>
      </c>
      <c r="AE4068" s="493" t="n">
        <v>258992.39</v>
      </c>
      <c r="AF4068" s="493" t="n">
        <v>257947.13</v>
      </c>
      <c r="AG4068" s="493" t="n">
        <v>246172.9</v>
      </c>
      <c r="AH4068" s="493" t="n">
        <v>273955.02</v>
      </c>
      <c r="AI4068" s="493" t="n">
        <v>253989.98</v>
      </c>
      <c r="AJ4068" s="493" t="n">
        <v>278671.24</v>
      </c>
      <c r="AK4068" s="493" t="n">
        <v>283335.29</v>
      </c>
      <c r="AL4068" s="493" t="n">
        <v>284132.26</v>
      </c>
      <c r="AM4068" s="493" t="n">
        <v>275987.15</v>
      </c>
      <c r="AN4068" s="493" t="n">
        <v>293562.5</v>
      </c>
      <c r="AO4068" s="493" t="n">
        <v>299742.69</v>
      </c>
      <c r="AP4068" s="493" t="n">
        <v>293667.61</v>
      </c>
      <c r="AQ4068" s="493" t="n">
        <v>309058.13</v>
      </c>
      <c r="AR4068" s="493" t="n">
        <v>301259.18</v>
      </c>
      <c r="AS4068" s="493" t="n">
        <v>335178.49</v>
      </c>
      <c r="AT4068" s="493" t="n">
        <v>329716.05</v>
      </c>
      <c r="AU4068" s="493" t="n">
        <v>369257.5</v>
      </c>
      <c r="AV4068" s="493" t="n">
        <v>375048.14</v>
      </c>
      <c r="AW4068" s="493" t="n">
        <v>350183.38</v>
      </c>
      <c r="AX4068" s="493" t="n">
        <v>362951.37</v>
      </c>
      <c r="AY4068" s="493" t="n">
        <v>395031.93</v>
      </c>
      <c r="AZ4068" s="493" t="n">
        <v>359974.12</v>
      </c>
      <c r="BA4068" s="493" t="n">
        <v>377093.87</v>
      </c>
      <c r="BB4068" s="493" t="n">
        <v>359439.15</v>
      </c>
      <c r="BC4068" s="493" t="n">
        <v>411224.38</v>
      </c>
      <c r="BD4068" s="493" t="n">
        <v>384527.79</v>
      </c>
      <c r="BE4068" s="493" t="n">
        <v>395013.93</v>
      </c>
      <c r="BF4068" s="493" t="n">
        <v>386635.2</v>
      </c>
      <c r="BG4068" s="493" t="n">
        <v>402366.56</v>
      </c>
      <c r="BH4068" s="493" t="n">
        <v>403075.17</v>
      </c>
      <c r="BI4068" s="493" t="n">
        <v>403932.82</v>
      </c>
      <c r="BJ4068" s="493" t="n">
        <v>386770.92</v>
      </c>
      <c r="BK4068" s="493" t="n">
        <v>382245.77</v>
      </c>
      <c r="BL4068" s="493" t="n">
        <v>408590.79</v>
      </c>
      <c r="BM4068" s="493" t="n">
        <v>370605.06</v>
      </c>
      <c r="BN4068" s="493" t="n">
        <v>386082.01</v>
      </c>
      <c r="BO4068" s="493" t="n">
        <v>424531.02</v>
      </c>
      <c r="BP4068" s="493" t="n">
        <v>408528.25</v>
      </c>
      <c r="BQ4068" s="493" t="n">
        <v>377436</v>
      </c>
      <c r="BR4068" s="493" t="n">
        <v>420040.24</v>
      </c>
      <c r="BS4068" s="493" t="n">
        <v>408248.39</v>
      </c>
      <c r="BT4068" s="493" t="n">
        <v>402188.91</v>
      </c>
      <c r="BU4068" s="493" t="n">
        <v>415178.56</v>
      </c>
      <c r="BV4068" s="493" t="n">
        <v>454666.47</v>
      </c>
      <c r="BW4068" s="493" t="n">
        <v>445030.86</v>
      </c>
    </row>
    <row r="4069">
      <c r="A4069" t="inlineStr">
        <is>
          <t>[C9D3] Angiotensin-II 길항제 칼슘길항제 복합제</t>
        </is>
      </c>
      <c r="B4069" t="inlineStr">
        <is>
          <t>진양제약</t>
        </is>
      </c>
      <c r="C4069" t="inlineStr">
        <is>
          <t>암발탄</t>
        </is>
      </c>
      <c r="D4069" t="inlineStr">
        <is>
          <t>진양제약</t>
        </is>
      </c>
      <c r="E4069" t="inlineStr">
        <is>
          <t>amlodipine besylate,  valsartan</t>
        </is>
      </c>
      <c r="F4069" t="inlineStr">
        <is>
          <t>보건소</t>
        </is>
      </c>
      <c r="G4069" t="inlineStr">
        <is>
          <t>Generic</t>
        </is>
      </c>
      <c r="H4069" s="493" t="n">
        <v>840</v>
      </c>
      <c r="I4069" s="493" t="n">
        <v>3575.4</v>
      </c>
      <c r="J4069" s="493" t="n">
        <v>3054.96</v>
      </c>
      <c r="K4069" s="493" t="n">
        <v>5651.1</v>
      </c>
      <c r="L4069" s="493" t="n">
        <v>5036.4</v>
      </c>
      <c r="M4069" s="493" t="n">
        <v>2138.5</v>
      </c>
      <c r="N4069" s="493" t="n">
        <v>9235.5</v>
      </c>
      <c r="O4069" s="493" t="n">
        <v>990.3</v>
      </c>
      <c r="P4069" s="493" t="n">
        <v>4974.3</v>
      </c>
      <c r="Q4069" s="493" t="n">
        <v>698.52</v>
      </c>
      <c r="R4069" s="493" t="n">
        <v>1237.8</v>
      </c>
      <c r="S4069" s="493" t="n">
        <v>5170.56</v>
      </c>
      <c r="T4069" s="493" t="n">
        <v>6813.9</v>
      </c>
      <c r="U4069" s="493" t="n">
        <v>1998.9</v>
      </c>
      <c r="V4069" s="493" t="n">
        <v>4474.5</v>
      </c>
      <c r="W4069" s="493" t="n">
        <v>3998.7</v>
      </c>
      <c r="X4069" s="493" t="n">
        <v>7544.7</v>
      </c>
      <c r="Y4069" s="493" t="n">
        <v>2118.3</v>
      </c>
      <c r="Z4069" s="493" t="n">
        <v>8586</v>
      </c>
      <c r="AA4069" s="493" t="n">
        <v>2151.3</v>
      </c>
      <c r="AB4069" s="493" t="n">
        <v>5659.2</v>
      </c>
      <c r="AC4069" s="493" t="n">
        <v>2310.9</v>
      </c>
      <c r="AD4069" s="493" t="n">
        <v>9123.9</v>
      </c>
      <c r="AE4069" s="493" t="n">
        <v>1686.3</v>
      </c>
      <c r="AF4069" s="493" t="n">
        <v>11274.6</v>
      </c>
      <c r="AG4069" s="493" t="n">
        <v>5196.3</v>
      </c>
      <c r="AH4069" s="493" t="n">
        <v>5920.2</v>
      </c>
      <c r="AI4069" s="493" t="n">
        <v>28564.5</v>
      </c>
      <c r="AJ4069" s="493" t="n">
        <v>9891.299999999999</v>
      </c>
      <c r="AK4069" s="493" t="n">
        <v>7820.4</v>
      </c>
      <c r="AL4069" s="493" t="n">
        <v>16568.7</v>
      </c>
      <c r="AM4069" s="493" t="n">
        <v>12216.1</v>
      </c>
      <c r="AN4069" s="493" t="n">
        <v>9294.9</v>
      </c>
      <c r="AO4069" s="493" t="n">
        <v>25244.11</v>
      </c>
      <c r="AP4069" s="493" t="n">
        <v>8948.799999999999</v>
      </c>
      <c r="AQ4069" s="493" t="n">
        <v>7621.4</v>
      </c>
      <c r="AR4069" s="493" t="n">
        <v>17102.04</v>
      </c>
      <c r="AS4069" s="493" t="n">
        <v>11584.8</v>
      </c>
      <c r="AT4069" s="493" t="n">
        <v>8699.1</v>
      </c>
      <c r="AU4069" s="493" t="n">
        <v>10649.1</v>
      </c>
      <c r="AV4069" s="493" t="n">
        <v>14921.7</v>
      </c>
      <c r="AW4069" s="493" t="n">
        <v>10478.3</v>
      </c>
      <c r="AX4069" s="493" t="n">
        <v>7871</v>
      </c>
      <c r="AY4069" s="493" t="n">
        <v>21846.9</v>
      </c>
      <c r="AZ4069" s="493" t="n">
        <v>7586.1</v>
      </c>
      <c r="BA4069" s="493" t="n">
        <v>15120.92</v>
      </c>
      <c r="BB4069" s="493" t="n">
        <v>30356.8</v>
      </c>
      <c r="BC4069" s="493" t="n">
        <v>10313.1</v>
      </c>
      <c r="BD4069" s="493" t="n">
        <v>14180</v>
      </c>
      <c r="BE4069" s="493" t="n">
        <v>25947.19</v>
      </c>
      <c r="BF4069" s="493" t="n">
        <v>12330.01</v>
      </c>
      <c r="BG4069" s="493" t="n">
        <v>27245.1</v>
      </c>
      <c r="BH4069" s="493" t="n">
        <v>16206</v>
      </c>
      <c r="BI4069" s="493" t="n">
        <v>13281.45</v>
      </c>
      <c r="BJ4069" s="493" t="n">
        <v>19486.8</v>
      </c>
      <c r="BK4069" s="493" t="n">
        <v>13840.47</v>
      </c>
      <c r="BL4069" s="493" t="n">
        <v>13877.76</v>
      </c>
      <c r="BM4069" s="493" t="n">
        <v>13699.2</v>
      </c>
      <c r="BN4069" s="493" t="n">
        <v>18882.33</v>
      </c>
      <c r="BO4069" s="493" t="n">
        <v>12002.6</v>
      </c>
      <c r="BP4069" s="493" t="n">
        <v>13525.2</v>
      </c>
      <c r="BQ4069" s="493" t="n">
        <v>21942.3</v>
      </c>
      <c r="BR4069" s="493" t="n">
        <v>13671.5</v>
      </c>
      <c r="BS4069" s="493" t="n">
        <v>17433.14</v>
      </c>
      <c r="BT4069" s="493" t="n">
        <v>14359.5</v>
      </c>
      <c r="BU4069" s="493" t="n">
        <v>11167.4</v>
      </c>
      <c r="BV4069" s="493" t="n">
        <v>19672.2</v>
      </c>
      <c r="BW4069" s="493" t="n">
        <v>12784.8</v>
      </c>
    </row>
    <row r="4070">
      <c r="A4070" t="inlineStr">
        <is>
          <t>[C9D3] Angiotensin-II 길항제 칼슘길항제 복합제</t>
        </is>
      </c>
      <c r="B4070" t="inlineStr">
        <is>
          <t>진양제약</t>
        </is>
      </c>
      <c r="C4070" t="inlineStr">
        <is>
          <t>암발탄</t>
        </is>
      </c>
      <c r="D4070" t="inlineStr">
        <is>
          <t>진양제약</t>
        </is>
      </c>
      <c r="E4070" t="inlineStr">
        <is>
          <t>amlodipine besylate,  valsartan</t>
        </is>
      </c>
      <c r="F4070" t="inlineStr">
        <is>
          <t>기타(치과의원, 치과병원 등)</t>
        </is>
      </c>
      <c r="G4070" t="inlineStr">
        <is>
          <t>Generic</t>
        </is>
      </c>
      <c r="H4070" s="493" t="n">
        <v>50.82</v>
      </c>
      <c r="I4070" s="493" t="n">
        <v>0</v>
      </c>
      <c r="J4070" s="493" t="n">
        <v>0</v>
      </c>
      <c r="K4070" s="493" t="n">
        <v>0</v>
      </c>
      <c r="L4070" s="493" t="n">
        <v>0</v>
      </c>
      <c r="M4070" s="493" t="n">
        <v>0</v>
      </c>
      <c r="N4070" s="493" t="n">
        <v>0</v>
      </c>
      <c r="O4070" s="493" t="n">
        <v>0</v>
      </c>
      <c r="P4070" s="493" t="n">
        <v>0</v>
      </c>
      <c r="Q4070" s="493" t="n">
        <v>69.59999999999999</v>
      </c>
      <c r="R4070" s="493" t="n">
        <v>136.2</v>
      </c>
      <c r="S4070" s="493" t="n">
        <v>0</v>
      </c>
      <c r="T4070" s="493" t="n">
        <v>133.8</v>
      </c>
      <c r="U4070" s="493" t="n">
        <v>0</v>
      </c>
      <c r="V4070" s="493" t="n">
        <v>0</v>
      </c>
      <c r="W4070" s="493" t="n">
        <v>201.6</v>
      </c>
      <c r="X4070" s="493" t="n">
        <v>0</v>
      </c>
      <c r="Y4070" s="493" t="n">
        <v>0</v>
      </c>
      <c r="Z4070" s="493" t="n">
        <v>0</v>
      </c>
      <c r="AA4070" s="493" t="n">
        <v>0</v>
      </c>
      <c r="AB4070" s="493" t="n">
        <v>0</v>
      </c>
      <c r="AC4070" s="493" t="n">
        <v>0</v>
      </c>
      <c r="AD4070" s="493" t="n">
        <v>0</v>
      </c>
      <c r="AE4070" s="493" t="n">
        <v>0</v>
      </c>
      <c r="AF4070" s="493" t="n">
        <v>0</v>
      </c>
      <c r="AG4070" s="493" t="n">
        <v>0</v>
      </c>
      <c r="AH4070" s="493" t="n">
        <v>0</v>
      </c>
      <c r="AI4070" s="493" t="n">
        <v>0</v>
      </c>
      <c r="AJ4070" s="493" t="n">
        <v>0</v>
      </c>
      <c r="AK4070" s="493" t="n">
        <v>0</v>
      </c>
      <c r="AL4070" s="493" t="n">
        <v>0</v>
      </c>
      <c r="AM4070" s="493" t="n">
        <v>0</v>
      </c>
      <c r="AN4070" s="493" t="n">
        <v>0</v>
      </c>
      <c r="AO4070" s="493" t="n">
        <v>0</v>
      </c>
      <c r="AP4070" s="493" t="n">
        <v>0</v>
      </c>
      <c r="AQ4070" s="493" t="n">
        <v>183.4</v>
      </c>
      <c r="AR4070" s="493" t="n">
        <v>0</v>
      </c>
      <c r="AS4070" s="493" t="n">
        <v>0</v>
      </c>
      <c r="AT4070" s="493" t="n">
        <v>0</v>
      </c>
      <c r="AU4070" s="493" t="n">
        <v>0</v>
      </c>
      <c r="AV4070" s="493" t="n">
        <v>0</v>
      </c>
      <c r="AW4070" s="493" t="n">
        <v>0</v>
      </c>
      <c r="AX4070" s="493" t="n">
        <v>0</v>
      </c>
      <c r="AY4070" s="493" t="n">
        <v>0</v>
      </c>
      <c r="AZ4070" s="493" t="n">
        <v>0</v>
      </c>
      <c r="BA4070" s="493" t="n">
        <v>0</v>
      </c>
      <c r="BB4070" s="493" t="n">
        <v>0</v>
      </c>
      <c r="BC4070" s="493" t="n">
        <v>0</v>
      </c>
      <c r="BD4070" s="493" t="n">
        <v>0</v>
      </c>
      <c r="BE4070" s="493" t="n">
        <v>0</v>
      </c>
      <c r="BF4070" s="493" t="n">
        <v>0</v>
      </c>
      <c r="BG4070" s="493" t="n">
        <v>0</v>
      </c>
      <c r="BH4070" s="493" t="n">
        <v>0</v>
      </c>
      <c r="BI4070" s="493" t="n">
        <v>0</v>
      </c>
      <c r="BJ4070" s="493" t="n">
        <v>0</v>
      </c>
      <c r="BK4070" s="493" t="n">
        <v>0</v>
      </c>
      <c r="BL4070" s="493" t="n">
        <v>0</v>
      </c>
      <c r="BM4070" s="493" t="n">
        <v>0</v>
      </c>
      <c r="BN4070" s="493" t="n">
        <v>100.2</v>
      </c>
      <c r="BO4070" s="493" t="n">
        <v>0</v>
      </c>
      <c r="BP4070" s="493" t="n">
        <v>0</v>
      </c>
      <c r="BQ4070" s="493" t="n">
        <v>0</v>
      </c>
      <c r="BR4070" s="493" t="n">
        <v>0</v>
      </c>
      <c r="BS4070" s="493" t="n">
        <v>0</v>
      </c>
      <c r="BT4070" s="493" t="n">
        <v>0</v>
      </c>
      <c r="BU4070" s="493" t="n">
        <v>0</v>
      </c>
      <c r="BV4070" s="493" t="n">
        <v>0</v>
      </c>
      <c r="BW4070" s="493" t="n">
        <v>0</v>
      </c>
    </row>
    <row r="4071">
      <c r="A4071" t="inlineStr">
        <is>
          <t>[C9D3] Angiotensin-II 길항제 칼슘길항제 복합제</t>
        </is>
      </c>
      <c r="B4071" t="inlineStr">
        <is>
          <t>진양제약</t>
        </is>
      </c>
      <c r="C4071" t="inlineStr">
        <is>
          <t>테미스타</t>
        </is>
      </c>
      <c r="D4071" t="inlineStr">
        <is>
          <t>진양제약</t>
        </is>
      </c>
      <c r="E4071" t="inlineStr">
        <is>
          <t>amlodipine besylate,  telmisartan</t>
        </is>
      </c>
      <c r="F4071" t="inlineStr">
        <is>
          <t>상급종합병원</t>
        </is>
      </c>
      <c r="G4071" t="inlineStr">
        <is>
          <t>Generic</t>
        </is>
      </c>
      <c r="H4071" s="493" t="n">
        <v>0</v>
      </c>
      <c r="I4071" s="493" t="n">
        <v>0</v>
      </c>
      <c r="J4071" s="493" t="n">
        <v>0</v>
      </c>
      <c r="K4071" s="493" t="n">
        <v>0</v>
      </c>
      <c r="L4071" s="493" t="n">
        <v>0</v>
      </c>
      <c r="M4071" s="493" t="n">
        <v>0</v>
      </c>
      <c r="N4071" s="493" t="n">
        <v>0</v>
      </c>
      <c r="O4071" s="493" t="n">
        <v>0</v>
      </c>
      <c r="P4071" s="493" t="n">
        <v>0</v>
      </c>
      <c r="Q4071" s="493" t="n">
        <v>0</v>
      </c>
      <c r="R4071" s="493" t="n">
        <v>0</v>
      </c>
      <c r="S4071" s="493" t="n">
        <v>0</v>
      </c>
      <c r="T4071" s="493" t="n">
        <v>0</v>
      </c>
      <c r="U4071" s="493" t="n">
        <v>0</v>
      </c>
      <c r="V4071" s="493" t="n">
        <v>0</v>
      </c>
      <c r="W4071" s="493" t="n">
        <v>0</v>
      </c>
      <c r="X4071" s="493" t="n">
        <v>0</v>
      </c>
      <c r="Y4071" s="493" t="n">
        <v>0</v>
      </c>
      <c r="Z4071" s="493" t="n">
        <v>0</v>
      </c>
      <c r="AA4071" s="493" t="n">
        <v>0</v>
      </c>
      <c r="AB4071" s="493" t="n">
        <v>0</v>
      </c>
      <c r="AC4071" s="493" t="n">
        <v>0</v>
      </c>
      <c r="AD4071" s="493" t="n">
        <v>0</v>
      </c>
      <c r="AE4071" s="493" t="n">
        <v>0</v>
      </c>
      <c r="AF4071" s="493" t="n">
        <v>0</v>
      </c>
      <c r="AG4071" s="493" t="n">
        <v>1081.8</v>
      </c>
      <c r="AH4071" s="493" t="n">
        <v>0</v>
      </c>
      <c r="AI4071" s="493" t="n">
        <v>0</v>
      </c>
      <c r="AJ4071" s="493" t="n">
        <v>0</v>
      </c>
      <c r="AK4071" s="493" t="n">
        <v>0</v>
      </c>
      <c r="AL4071" s="493" t="n">
        <v>0</v>
      </c>
      <c r="AM4071" s="493" t="n">
        <v>0</v>
      </c>
      <c r="AN4071" s="493" t="n">
        <v>0</v>
      </c>
      <c r="AO4071" s="493" t="n">
        <v>0</v>
      </c>
      <c r="AP4071" s="493" t="n">
        <v>2485.2</v>
      </c>
      <c r="AQ4071" s="493" t="n">
        <v>1152.2</v>
      </c>
      <c r="AR4071" s="493" t="n">
        <v>0</v>
      </c>
      <c r="AS4071" s="493" t="n">
        <v>0</v>
      </c>
      <c r="AT4071" s="493" t="n">
        <v>0</v>
      </c>
      <c r="AU4071" s="493" t="n">
        <v>0</v>
      </c>
      <c r="AV4071" s="493" t="n">
        <v>1951.2</v>
      </c>
      <c r="AW4071" s="493" t="n">
        <v>0</v>
      </c>
      <c r="AX4071" s="493" t="n">
        <v>0</v>
      </c>
      <c r="AY4071" s="493" t="n">
        <v>0</v>
      </c>
      <c r="AZ4071" s="493" t="n">
        <v>0</v>
      </c>
      <c r="BA4071" s="493" t="n">
        <v>0</v>
      </c>
      <c r="BB4071" s="493" t="n">
        <v>0</v>
      </c>
      <c r="BC4071" s="493" t="n">
        <v>0</v>
      </c>
      <c r="BD4071" s="493" t="n">
        <v>0</v>
      </c>
      <c r="BE4071" s="493" t="n">
        <v>0</v>
      </c>
      <c r="BF4071" s="493" t="n">
        <v>0</v>
      </c>
      <c r="BG4071" s="493" t="n">
        <v>0</v>
      </c>
      <c r="BH4071" s="493" t="n">
        <v>0</v>
      </c>
      <c r="BI4071" s="493" t="n">
        <v>0</v>
      </c>
      <c r="BJ4071" s="493" t="n">
        <v>0</v>
      </c>
      <c r="BK4071" s="493" t="n">
        <v>0</v>
      </c>
      <c r="BL4071" s="493" t="n">
        <v>0</v>
      </c>
      <c r="BM4071" s="493" t="n">
        <v>0</v>
      </c>
      <c r="BN4071" s="493" t="n">
        <v>0</v>
      </c>
      <c r="BO4071" s="493" t="n">
        <v>0</v>
      </c>
      <c r="BP4071" s="493" t="n">
        <v>0</v>
      </c>
      <c r="BQ4071" s="493" t="n">
        <v>0</v>
      </c>
      <c r="BR4071" s="493" t="n">
        <v>0</v>
      </c>
      <c r="BS4071" s="493" t="n">
        <v>0</v>
      </c>
      <c r="BT4071" s="493" t="n">
        <v>0</v>
      </c>
      <c r="BU4071" s="493" t="n">
        <v>0</v>
      </c>
      <c r="BV4071" s="493" t="n">
        <v>0</v>
      </c>
      <c r="BW4071" s="493" t="n">
        <v>0</v>
      </c>
    </row>
    <row r="4072">
      <c r="A4072" t="inlineStr">
        <is>
          <t>[C9D3] Angiotensin-II 길항제 칼슘길항제 복합제</t>
        </is>
      </c>
      <c r="B4072" t="inlineStr">
        <is>
          <t>진양제약</t>
        </is>
      </c>
      <c r="C4072" t="inlineStr">
        <is>
          <t>테미스타</t>
        </is>
      </c>
      <c r="D4072" t="inlineStr">
        <is>
          <t>진양제약</t>
        </is>
      </c>
      <c r="E4072" t="inlineStr">
        <is>
          <t>amlodipine besylate,  telmisartan</t>
        </is>
      </c>
      <c r="F4072" t="inlineStr">
        <is>
          <t>종합병원</t>
        </is>
      </c>
      <c r="G4072" t="inlineStr">
        <is>
          <t>Generic</t>
        </is>
      </c>
      <c r="H4072" s="493" t="n">
        <v>414.52</v>
      </c>
      <c r="I4072" s="493" t="n">
        <v>237.6</v>
      </c>
      <c r="J4072" s="493" t="n">
        <v>239.4</v>
      </c>
      <c r="K4072" s="493" t="n">
        <v>358.2</v>
      </c>
      <c r="L4072" s="493" t="n">
        <v>239.4</v>
      </c>
      <c r="M4072" s="493" t="n">
        <v>359.7</v>
      </c>
      <c r="N4072" s="493" t="n">
        <v>239.4</v>
      </c>
      <c r="O4072" s="493" t="n">
        <v>0</v>
      </c>
      <c r="P4072" s="493" t="n">
        <v>478.2</v>
      </c>
      <c r="Q4072" s="493" t="n">
        <v>120</v>
      </c>
      <c r="R4072" s="493" t="n">
        <v>0</v>
      </c>
      <c r="S4072" s="493" t="n">
        <v>760.14</v>
      </c>
      <c r="T4072" s="493" t="n">
        <v>112</v>
      </c>
      <c r="U4072" s="493" t="n">
        <v>475.86</v>
      </c>
      <c r="V4072" s="493" t="n">
        <v>168</v>
      </c>
      <c r="W4072" s="493" t="n">
        <v>712.45</v>
      </c>
      <c r="X4072" s="493" t="n">
        <v>439.05</v>
      </c>
      <c r="Y4072" s="493" t="n">
        <v>1244.41</v>
      </c>
      <c r="Z4072" s="493" t="n">
        <v>1298.78</v>
      </c>
      <c r="AA4072" s="493" t="n">
        <v>984</v>
      </c>
      <c r="AB4072" s="493" t="n">
        <v>1247.7</v>
      </c>
      <c r="AC4072" s="493" t="n">
        <v>1552</v>
      </c>
      <c r="AD4072" s="493" t="n">
        <v>1577.91</v>
      </c>
      <c r="AE4072" s="493" t="n">
        <v>1368.4</v>
      </c>
      <c r="AF4072" s="493" t="n">
        <v>2997.6</v>
      </c>
      <c r="AG4072" s="493" t="n">
        <v>2030.36</v>
      </c>
      <c r="AH4072" s="493" t="n">
        <v>1134.82</v>
      </c>
      <c r="AI4072" s="493" t="n">
        <v>945.52</v>
      </c>
      <c r="AJ4072" s="493" t="n">
        <v>705.2</v>
      </c>
      <c r="AK4072" s="493" t="n">
        <v>1590.66</v>
      </c>
      <c r="AL4072" s="493" t="n">
        <v>641.6</v>
      </c>
      <c r="AM4072" s="493" t="n">
        <v>2081.34</v>
      </c>
      <c r="AN4072" s="493" t="n">
        <v>882.2</v>
      </c>
      <c r="AO4072" s="493" t="n">
        <v>1414.08</v>
      </c>
      <c r="AP4072" s="493" t="n">
        <v>519.4</v>
      </c>
      <c r="AQ4072" s="493" t="n">
        <v>1558</v>
      </c>
      <c r="AR4072" s="493" t="n">
        <v>1186.46</v>
      </c>
      <c r="AS4072" s="493" t="n">
        <v>929.54</v>
      </c>
      <c r="AT4072" s="493" t="n">
        <v>760.4400000000001</v>
      </c>
      <c r="AU4072" s="493" t="n">
        <v>664.2</v>
      </c>
      <c r="AV4072" s="493" t="n">
        <v>882.24</v>
      </c>
      <c r="AW4072" s="493" t="n">
        <v>690.1799999999999</v>
      </c>
      <c r="AX4072" s="493" t="n">
        <v>1938.64</v>
      </c>
      <c r="AY4072" s="493" t="n">
        <v>692.98</v>
      </c>
      <c r="AZ4072" s="493" t="n">
        <v>1385.85</v>
      </c>
      <c r="BA4072" s="493" t="n">
        <v>588.42</v>
      </c>
      <c r="BB4072" s="493" t="n">
        <v>1060.1</v>
      </c>
      <c r="BC4072" s="493" t="n">
        <v>577.86</v>
      </c>
      <c r="BD4072" s="493" t="n">
        <v>1250.34</v>
      </c>
      <c r="BE4072" s="493" t="n">
        <v>345.49</v>
      </c>
      <c r="BF4072" s="493" t="n">
        <v>620.17</v>
      </c>
      <c r="BG4072" s="493" t="n">
        <v>599.4</v>
      </c>
      <c r="BH4072" s="493" t="n">
        <v>1080.64</v>
      </c>
      <c r="BI4072" s="493" t="n">
        <v>748.52</v>
      </c>
      <c r="BJ4072" s="493" t="n">
        <v>1090.8</v>
      </c>
      <c r="BK4072" s="493" t="n">
        <v>318.56</v>
      </c>
      <c r="BL4072" s="493" t="n">
        <v>1278.31</v>
      </c>
      <c r="BM4072" s="493" t="n">
        <v>850.64</v>
      </c>
      <c r="BN4072" s="493" t="n">
        <v>233.16</v>
      </c>
      <c r="BO4072" s="493" t="n">
        <v>1135.24</v>
      </c>
      <c r="BP4072" s="493" t="n">
        <v>356.4</v>
      </c>
      <c r="BQ4072" s="493" t="n">
        <v>623.9</v>
      </c>
      <c r="BR4072" s="493" t="n">
        <v>1231.8</v>
      </c>
      <c r="BS4072" s="493" t="n">
        <v>1441.7</v>
      </c>
      <c r="BT4072" s="493" t="n">
        <v>1790.53</v>
      </c>
      <c r="BU4072" s="493" t="n">
        <v>1585.3</v>
      </c>
      <c r="BV4072" s="493" t="n">
        <v>2941.94</v>
      </c>
      <c r="BW4072" s="493" t="n">
        <v>1605.99</v>
      </c>
    </row>
    <row r="4073">
      <c r="A4073" t="inlineStr">
        <is>
          <t>[C9D3] Angiotensin-II 길항제 칼슘길항제 복합제</t>
        </is>
      </c>
      <c r="B4073" t="inlineStr">
        <is>
          <t>진양제약</t>
        </is>
      </c>
      <c r="C4073" t="inlineStr">
        <is>
          <t>테미스타</t>
        </is>
      </c>
      <c r="D4073" t="inlineStr">
        <is>
          <t>진양제약</t>
        </is>
      </c>
      <c r="E4073" t="inlineStr">
        <is>
          <t>amlodipine besylate,  telmisartan</t>
        </is>
      </c>
      <c r="F4073" t="inlineStr">
        <is>
          <t>병원</t>
        </is>
      </c>
      <c r="G4073" t="inlineStr">
        <is>
          <t>Generic</t>
        </is>
      </c>
      <c r="H4073" s="493" t="n">
        <v>240</v>
      </c>
      <c r="I4073" s="493" t="n">
        <v>720</v>
      </c>
      <c r="J4073" s="493" t="n">
        <v>120</v>
      </c>
      <c r="K4073" s="493" t="n">
        <v>0</v>
      </c>
      <c r="L4073" s="493" t="n">
        <v>0</v>
      </c>
      <c r="M4073" s="493" t="n">
        <v>719.4</v>
      </c>
      <c r="N4073" s="493" t="n">
        <v>0</v>
      </c>
      <c r="O4073" s="493" t="n">
        <v>0</v>
      </c>
      <c r="P4073" s="493" t="n">
        <v>0</v>
      </c>
      <c r="Q4073" s="493" t="n">
        <v>0</v>
      </c>
      <c r="R4073" s="493" t="n">
        <v>0</v>
      </c>
      <c r="S4073" s="493" t="n">
        <v>0</v>
      </c>
      <c r="T4073" s="493" t="n">
        <v>0</v>
      </c>
      <c r="U4073" s="493" t="n">
        <v>0</v>
      </c>
      <c r="V4073" s="493" t="n">
        <v>0</v>
      </c>
      <c r="W4073" s="493" t="n">
        <v>0</v>
      </c>
      <c r="X4073" s="493" t="n">
        <v>0</v>
      </c>
      <c r="Y4073" s="493" t="n">
        <v>0</v>
      </c>
      <c r="Z4073" s="493" t="n">
        <v>0</v>
      </c>
      <c r="AA4073" s="493" t="n">
        <v>0</v>
      </c>
      <c r="AB4073" s="493" t="n">
        <v>0</v>
      </c>
      <c r="AC4073" s="493" t="n">
        <v>0</v>
      </c>
      <c r="AD4073" s="493" t="n">
        <v>61.8</v>
      </c>
      <c r="AE4073" s="493" t="n">
        <v>410.28</v>
      </c>
      <c r="AF4073" s="493" t="n">
        <v>411.56</v>
      </c>
      <c r="AG4073" s="493" t="n">
        <v>145.5</v>
      </c>
      <c r="AH4073" s="493" t="n">
        <v>233.87</v>
      </c>
      <c r="AI4073" s="493" t="n">
        <v>781.96</v>
      </c>
      <c r="AJ4073" s="493" t="n">
        <v>550.02</v>
      </c>
      <c r="AK4073" s="493" t="n">
        <v>696.66</v>
      </c>
      <c r="AL4073" s="493" t="n">
        <v>928.62</v>
      </c>
      <c r="AM4073" s="493" t="n">
        <v>1038.34</v>
      </c>
      <c r="AN4073" s="493" t="n">
        <v>729.42</v>
      </c>
      <c r="AO4073" s="493" t="n">
        <v>795.54</v>
      </c>
      <c r="AP4073" s="493" t="n">
        <v>517.4400000000001</v>
      </c>
      <c r="AQ4073" s="493" t="n">
        <v>2180.56</v>
      </c>
      <c r="AR4073" s="493" t="n">
        <v>2609.4</v>
      </c>
      <c r="AS4073" s="493" t="n">
        <v>3430.88</v>
      </c>
      <c r="AT4073" s="493" t="n">
        <v>2671.64</v>
      </c>
      <c r="AU4073" s="493" t="n">
        <v>5767.24</v>
      </c>
      <c r="AV4073" s="493" t="n">
        <v>5329.95</v>
      </c>
      <c r="AW4073" s="493" t="n">
        <v>3192.82</v>
      </c>
      <c r="AX4073" s="493" t="n">
        <v>3226.41</v>
      </c>
      <c r="AY4073" s="493" t="n">
        <v>5136.56</v>
      </c>
      <c r="AZ4073" s="493" t="n">
        <v>2279.79</v>
      </c>
      <c r="BA4073" s="493" t="n">
        <v>3498.9</v>
      </c>
      <c r="BB4073" s="493" t="n">
        <v>2943.94</v>
      </c>
      <c r="BC4073" s="493" t="n">
        <v>4748.39</v>
      </c>
      <c r="BD4073" s="493" t="n">
        <v>422.4</v>
      </c>
      <c r="BE4073" s="493" t="n">
        <v>6415.3</v>
      </c>
      <c r="BF4073" s="493" t="n">
        <v>6055.08</v>
      </c>
      <c r="BG4073" s="493" t="n">
        <v>6432.04</v>
      </c>
      <c r="BH4073" s="493" t="n">
        <v>7800.38</v>
      </c>
      <c r="BI4073" s="493" t="n">
        <v>7231.14</v>
      </c>
      <c r="BJ4073" s="493" t="n">
        <v>7120.49</v>
      </c>
      <c r="BK4073" s="493" t="n">
        <v>7656.26</v>
      </c>
      <c r="BL4073" s="493" t="n">
        <v>10341.63</v>
      </c>
      <c r="BM4073" s="493" t="n">
        <v>9096.98</v>
      </c>
      <c r="BN4073" s="493" t="n">
        <v>10218.47</v>
      </c>
      <c r="BO4073" s="493" t="n">
        <v>10123.13</v>
      </c>
      <c r="BP4073" s="493" t="n">
        <v>8401.91</v>
      </c>
      <c r="BQ4073" s="493" t="n">
        <v>8294.01</v>
      </c>
      <c r="BR4073" s="493" t="n">
        <v>8626.42</v>
      </c>
      <c r="BS4073" s="493" t="n">
        <v>8731.42</v>
      </c>
      <c r="BT4073" s="493" t="n">
        <v>8302.75</v>
      </c>
      <c r="BU4073" s="493" t="n">
        <v>8145.72</v>
      </c>
      <c r="BV4073" s="493" t="n">
        <v>7698.7</v>
      </c>
      <c r="BW4073" s="493" t="n">
        <v>6538.22</v>
      </c>
    </row>
    <row r="4074">
      <c r="A4074" t="inlineStr">
        <is>
          <t>[C9D3] Angiotensin-II 길항제 칼슘길항제 복합제</t>
        </is>
      </c>
      <c r="B4074" t="inlineStr">
        <is>
          <t>진양제약</t>
        </is>
      </c>
      <c r="C4074" t="inlineStr">
        <is>
          <t>테미스타</t>
        </is>
      </c>
      <c r="D4074" t="inlineStr">
        <is>
          <t>진양제약</t>
        </is>
      </c>
      <c r="E4074" t="inlineStr">
        <is>
          <t>amlodipine besylate,  telmisartan</t>
        </is>
      </c>
      <c r="F4074" t="inlineStr">
        <is>
          <t>의원</t>
        </is>
      </c>
      <c r="G4074" t="inlineStr">
        <is>
          <t>Generic</t>
        </is>
      </c>
      <c r="H4074" s="493" t="n">
        <v>36047.67</v>
      </c>
      <c r="I4074" s="493" t="n">
        <v>29753.7</v>
      </c>
      <c r="J4074" s="493" t="n">
        <v>40011.41</v>
      </c>
      <c r="K4074" s="493" t="n">
        <v>34974.8</v>
      </c>
      <c r="L4074" s="493" t="n">
        <v>35657.3</v>
      </c>
      <c r="M4074" s="493" t="n">
        <v>34543.05</v>
      </c>
      <c r="N4074" s="493" t="n">
        <v>36012.03</v>
      </c>
      <c r="O4074" s="493" t="n">
        <v>36414.41</v>
      </c>
      <c r="P4074" s="493" t="n">
        <v>38167.94</v>
      </c>
      <c r="Q4074" s="493" t="n">
        <v>34827.82</v>
      </c>
      <c r="R4074" s="493" t="n">
        <v>44850.72</v>
      </c>
      <c r="S4074" s="493" t="n">
        <v>45171.28</v>
      </c>
      <c r="T4074" s="493" t="n">
        <v>43225.45</v>
      </c>
      <c r="U4074" s="493" t="n">
        <v>40149.47</v>
      </c>
      <c r="V4074" s="493" t="n">
        <v>45203.44</v>
      </c>
      <c r="W4074" s="493" t="n">
        <v>41846.45</v>
      </c>
      <c r="X4074" s="493" t="n">
        <v>37126.88</v>
      </c>
      <c r="Y4074" s="493" t="n">
        <v>46491.65</v>
      </c>
      <c r="Z4074" s="493" t="n">
        <v>45143.9</v>
      </c>
      <c r="AA4074" s="493" t="n">
        <v>44707.52</v>
      </c>
      <c r="AB4074" s="493" t="n">
        <v>46110.04</v>
      </c>
      <c r="AC4074" s="493" t="n">
        <v>40880.8</v>
      </c>
      <c r="AD4074" s="493" t="n">
        <v>42438.26</v>
      </c>
      <c r="AE4074" s="493" t="n">
        <v>48953.8</v>
      </c>
      <c r="AF4074" s="493" t="n">
        <v>43784.41</v>
      </c>
      <c r="AG4074" s="493" t="n">
        <v>45087.14</v>
      </c>
      <c r="AH4074" s="493" t="n">
        <v>49366.84</v>
      </c>
      <c r="AI4074" s="493" t="n">
        <v>36699.95</v>
      </c>
      <c r="AJ4074" s="493" t="n">
        <v>35632.81</v>
      </c>
      <c r="AK4074" s="493" t="n">
        <v>52320.43</v>
      </c>
      <c r="AL4074" s="493" t="n">
        <v>51383.94</v>
      </c>
      <c r="AM4074" s="493" t="n">
        <v>69019.53999999999</v>
      </c>
      <c r="AN4074" s="493" t="n">
        <v>59485.01</v>
      </c>
      <c r="AO4074" s="493" t="n">
        <v>66260.59</v>
      </c>
      <c r="AP4074" s="493" t="n">
        <v>82829.07000000001</v>
      </c>
      <c r="AQ4074" s="493" t="n">
        <v>91674.85000000001</v>
      </c>
      <c r="AR4074" s="493" t="n">
        <v>90052.67999999999</v>
      </c>
      <c r="AS4074" s="493" t="n">
        <v>92942.23</v>
      </c>
      <c r="AT4074" s="493" t="n">
        <v>95460.42</v>
      </c>
      <c r="AU4074" s="493" t="n">
        <v>96268.28999999999</v>
      </c>
      <c r="AV4074" s="493" t="n">
        <v>116732.59</v>
      </c>
      <c r="AW4074" s="493" t="n">
        <v>115260.03</v>
      </c>
      <c r="AX4074" s="493" t="n">
        <v>117836.73</v>
      </c>
      <c r="AY4074" s="493" t="n">
        <v>119670.96</v>
      </c>
      <c r="AZ4074" s="493" t="n">
        <v>117531.83</v>
      </c>
      <c r="BA4074" s="493" t="n">
        <v>127764.63</v>
      </c>
      <c r="BB4074" s="493" t="n">
        <v>154321.28</v>
      </c>
      <c r="BC4074" s="493" t="n">
        <v>165098.68</v>
      </c>
      <c r="BD4074" s="493" t="n">
        <v>170964.42</v>
      </c>
      <c r="BE4074" s="493" t="n">
        <v>194338.82</v>
      </c>
      <c r="BF4074" s="493" t="n">
        <v>192239.35</v>
      </c>
      <c r="BG4074" s="493" t="n">
        <v>217564.28</v>
      </c>
      <c r="BH4074" s="493" t="n">
        <v>282102.32</v>
      </c>
      <c r="BI4074" s="493" t="n">
        <v>255631</v>
      </c>
      <c r="BJ4074" s="493" t="n">
        <v>266268.71</v>
      </c>
      <c r="BK4074" s="493" t="n">
        <v>257930.9</v>
      </c>
      <c r="BL4074" s="493" t="n">
        <v>297739.14</v>
      </c>
      <c r="BM4074" s="493" t="n">
        <v>266381.35</v>
      </c>
      <c r="BN4074" s="493" t="n">
        <v>261736.11</v>
      </c>
      <c r="BO4074" s="493" t="n">
        <v>308560.39</v>
      </c>
      <c r="BP4074" s="493" t="n">
        <v>275444.37</v>
      </c>
      <c r="BQ4074" s="493" t="n">
        <v>259454.29</v>
      </c>
      <c r="BR4074" s="493" t="n">
        <v>295344.95</v>
      </c>
      <c r="BS4074" s="493" t="n">
        <v>252290.51</v>
      </c>
      <c r="BT4074" s="493" t="n">
        <v>308548.11</v>
      </c>
      <c r="BU4074" s="493" t="n">
        <v>261164.14</v>
      </c>
      <c r="BV4074" s="493" t="n">
        <v>285920.44</v>
      </c>
      <c r="BW4074" s="493" t="n">
        <v>286314.51</v>
      </c>
    </row>
    <row r="4075">
      <c r="A4075" t="inlineStr">
        <is>
          <t>[C9D3] Angiotensin-II 길항제 칼슘길항제 복합제</t>
        </is>
      </c>
      <c r="B4075" t="inlineStr">
        <is>
          <t>진양제약</t>
        </is>
      </c>
      <c r="C4075" t="inlineStr">
        <is>
          <t>테미스타</t>
        </is>
      </c>
      <c r="D4075" t="inlineStr">
        <is>
          <t>진양제약</t>
        </is>
      </c>
      <c r="E4075" t="inlineStr">
        <is>
          <t>amlodipine besylate,  telmisartan</t>
        </is>
      </c>
      <c r="F4075" t="inlineStr">
        <is>
          <t>보건소</t>
        </is>
      </c>
      <c r="G4075" t="inlineStr">
        <is>
          <t>Generic</t>
        </is>
      </c>
      <c r="H4075" s="493" t="n">
        <v>2789.4</v>
      </c>
      <c r="I4075" s="493" t="n">
        <v>4022.4</v>
      </c>
      <c r="J4075" s="493" t="n">
        <v>3152.7</v>
      </c>
      <c r="K4075" s="493" t="n">
        <v>3272.4</v>
      </c>
      <c r="L4075" s="493" t="n">
        <v>2352</v>
      </c>
      <c r="M4075" s="493" t="n">
        <v>2509.5</v>
      </c>
      <c r="N4075" s="493" t="n">
        <v>2548.8</v>
      </c>
      <c r="O4075" s="493" t="n">
        <v>2775</v>
      </c>
      <c r="P4075" s="493" t="n">
        <v>1297.2</v>
      </c>
      <c r="Q4075" s="493" t="n">
        <v>2417.4</v>
      </c>
      <c r="R4075" s="493" t="n">
        <v>1936.8</v>
      </c>
      <c r="S4075" s="493" t="n">
        <v>3639</v>
      </c>
      <c r="T4075" s="493" t="n">
        <v>1169.1</v>
      </c>
      <c r="U4075" s="493" t="n">
        <v>2530.8</v>
      </c>
      <c r="V4075" s="493" t="n">
        <v>685.2</v>
      </c>
      <c r="W4075" s="493" t="n">
        <v>3411.9</v>
      </c>
      <c r="X4075" s="493" t="n">
        <v>1631.1</v>
      </c>
      <c r="Y4075" s="493" t="n">
        <v>2542.2</v>
      </c>
      <c r="Z4075" s="493" t="n">
        <v>1519.2</v>
      </c>
      <c r="AA4075" s="493" t="n">
        <v>3319.2</v>
      </c>
      <c r="AB4075" s="493" t="n">
        <v>2274</v>
      </c>
      <c r="AC4075" s="493" t="n">
        <v>919.8</v>
      </c>
      <c r="AD4075" s="493" t="n">
        <v>3516.9</v>
      </c>
      <c r="AE4075" s="493" t="n">
        <v>1743.6</v>
      </c>
      <c r="AF4075" s="493" t="n">
        <v>1725</v>
      </c>
      <c r="AG4075" s="493" t="n">
        <v>3556.55</v>
      </c>
      <c r="AH4075" s="493" t="n">
        <v>1031.1</v>
      </c>
      <c r="AI4075" s="493" t="n">
        <v>205.2</v>
      </c>
      <c r="AJ4075" s="493" t="n">
        <v>2019.6</v>
      </c>
      <c r="AK4075" s="493" t="n">
        <v>1111.2</v>
      </c>
      <c r="AL4075" s="493" t="n">
        <v>2546.58</v>
      </c>
      <c r="AM4075" s="493" t="n">
        <v>331.52</v>
      </c>
      <c r="AN4075" s="493" t="n">
        <v>1864.96</v>
      </c>
      <c r="AO4075" s="493" t="n">
        <v>1380</v>
      </c>
      <c r="AP4075" s="493" t="n">
        <v>406.8</v>
      </c>
      <c r="AQ4075" s="493" t="n">
        <v>1458</v>
      </c>
      <c r="AR4075" s="493" t="n">
        <v>2844</v>
      </c>
      <c r="AS4075" s="493" t="n">
        <v>500.4</v>
      </c>
      <c r="AT4075" s="493" t="n">
        <v>1989.3</v>
      </c>
      <c r="AU4075" s="493" t="n">
        <v>959.4</v>
      </c>
      <c r="AV4075" s="493" t="n">
        <v>734.4</v>
      </c>
      <c r="AW4075" s="493" t="n">
        <v>3392.7</v>
      </c>
      <c r="AX4075" s="493" t="n">
        <v>1268.1</v>
      </c>
      <c r="AY4075" s="493" t="n">
        <v>408</v>
      </c>
      <c r="AZ4075" s="493" t="n">
        <v>1647.9</v>
      </c>
      <c r="BA4075" s="493" t="n">
        <v>1708.5</v>
      </c>
      <c r="BB4075" s="493" t="n">
        <v>1907.1</v>
      </c>
      <c r="BC4075" s="493" t="n">
        <v>2846.4</v>
      </c>
      <c r="BD4075" s="493" t="n">
        <v>1266</v>
      </c>
      <c r="BE4075" s="493" t="n">
        <v>2063.7</v>
      </c>
      <c r="BF4075" s="493" t="n">
        <v>1054.35</v>
      </c>
      <c r="BG4075" s="493" t="n">
        <v>1469.1</v>
      </c>
      <c r="BH4075" s="493" t="n">
        <v>2147.1</v>
      </c>
      <c r="BI4075" s="493" t="n">
        <v>1025.1</v>
      </c>
      <c r="BJ4075" s="493" t="n">
        <v>1785</v>
      </c>
      <c r="BK4075" s="493" t="n">
        <v>1722.6</v>
      </c>
      <c r="BL4075" s="493" t="n">
        <v>1456.71</v>
      </c>
      <c r="BM4075" s="493" t="n">
        <v>918</v>
      </c>
      <c r="BN4075" s="493" t="n">
        <v>955.5</v>
      </c>
      <c r="BO4075" s="493" t="n">
        <v>13538.25</v>
      </c>
      <c r="BP4075" s="493" t="n">
        <v>1670.4</v>
      </c>
      <c r="BQ4075" s="493" t="n">
        <v>1069.2</v>
      </c>
      <c r="BR4075" s="493" t="n">
        <v>2083.8</v>
      </c>
      <c r="BS4075" s="493" t="n">
        <v>1226.4</v>
      </c>
      <c r="BT4075" s="493" t="n">
        <v>994.5</v>
      </c>
      <c r="BU4075" s="493" t="n">
        <v>9165.6</v>
      </c>
      <c r="BV4075" s="493" t="n">
        <v>0</v>
      </c>
      <c r="BW4075" s="493" t="n">
        <v>169.2</v>
      </c>
    </row>
    <row r="4076">
      <c r="A4076" t="inlineStr">
        <is>
          <t>[C9D3] Angiotensin-II 길항제 칼슘길항제 복합제</t>
        </is>
      </c>
      <c r="B4076" t="inlineStr">
        <is>
          <t>진양제약</t>
        </is>
      </c>
      <c r="C4076" t="inlineStr">
        <is>
          <t>테미스타</t>
        </is>
      </c>
      <c r="D4076" t="inlineStr">
        <is>
          <t>진양제약</t>
        </is>
      </c>
      <c r="E4076" t="inlineStr">
        <is>
          <t>amlodipine besylate,  telmisartan</t>
        </is>
      </c>
      <c r="F4076" t="inlineStr">
        <is>
          <t>기타(치과의원, 치과병원 등)</t>
        </is>
      </c>
      <c r="G4076" t="inlineStr">
        <is>
          <t>Generic</t>
        </is>
      </c>
      <c r="H4076" s="493" t="n">
        <v>0</v>
      </c>
      <c r="I4076" s="493" t="n">
        <v>0</v>
      </c>
      <c r="J4076" s="493" t="n">
        <v>0</v>
      </c>
      <c r="K4076" s="493" t="n">
        <v>0</v>
      </c>
      <c r="L4076" s="493" t="n">
        <v>0</v>
      </c>
      <c r="M4076" s="493" t="n">
        <v>0</v>
      </c>
      <c r="N4076" s="493" t="n">
        <v>0</v>
      </c>
      <c r="O4076" s="493" t="n">
        <v>0</v>
      </c>
      <c r="P4076" s="493" t="n">
        <v>0</v>
      </c>
      <c r="Q4076" s="493" t="n">
        <v>0</v>
      </c>
      <c r="R4076" s="493" t="n">
        <v>0</v>
      </c>
      <c r="S4076" s="493" t="n">
        <v>0</v>
      </c>
      <c r="T4076" s="493" t="n">
        <v>0</v>
      </c>
      <c r="U4076" s="493" t="n">
        <v>0</v>
      </c>
      <c r="V4076" s="493" t="n">
        <v>0</v>
      </c>
      <c r="W4076" s="493" t="n">
        <v>0</v>
      </c>
      <c r="X4076" s="493" t="n">
        <v>0</v>
      </c>
      <c r="Y4076" s="493" t="n">
        <v>0</v>
      </c>
      <c r="Z4076" s="493" t="n">
        <v>0</v>
      </c>
      <c r="AA4076" s="493" t="n">
        <v>0</v>
      </c>
      <c r="AB4076" s="493" t="n">
        <v>0</v>
      </c>
      <c r="AC4076" s="493" t="n">
        <v>0</v>
      </c>
      <c r="AD4076" s="493" t="n">
        <v>0</v>
      </c>
      <c r="AE4076" s="493" t="n">
        <v>0</v>
      </c>
      <c r="AF4076" s="493" t="n">
        <v>0</v>
      </c>
      <c r="AG4076" s="493" t="n">
        <v>0</v>
      </c>
      <c r="AH4076" s="493" t="n">
        <v>0</v>
      </c>
      <c r="AI4076" s="493" t="n">
        <v>0</v>
      </c>
      <c r="AJ4076" s="493" t="n">
        <v>0</v>
      </c>
      <c r="AK4076" s="493" t="n">
        <v>0</v>
      </c>
      <c r="AL4076" s="493" t="n">
        <v>0</v>
      </c>
      <c r="AM4076" s="493" t="n">
        <v>0</v>
      </c>
      <c r="AN4076" s="493" t="n">
        <v>0</v>
      </c>
      <c r="AO4076" s="493" t="n">
        <v>0</v>
      </c>
      <c r="AP4076" s="493" t="n">
        <v>0</v>
      </c>
      <c r="AQ4076" s="493" t="n">
        <v>0</v>
      </c>
      <c r="AR4076" s="493" t="n">
        <v>0</v>
      </c>
      <c r="AS4076" s="493" t="n">
        <v>0</v>
      </c>
      <c r="AT4076" s="493" t="n">
        <v>0</v>
      </c>
      <c r="AU4076" s="493" t="n">
        <v>0</v>
      </c>
      <c r="AV4076" s="493" t="n">
        <v>0</v>
      </c>
      <c r="AW4076" s="493" t="n">
        <v>0</v>
      </c>
      <c r="AX4076" s="493" t="n">
        <v>0</v>
      </c>
      <c r="AY4076" s="493" t="n">
        <v>0</v>
      </c>
      <c r="AZ4076" s="493" t="n">
        <v>0</v>
      </c>
      <c r="BA4076" s="493" t="n">
        <v>0</v>
      </c>
      <c r="BB4076" s="493" t="n">
        <v>0</v>
      </c>
      <c r="BC4076" s="493" t="n">
        <v>0</v>
      </c>
      <c r="BD4076" s="493" t="n">
        <v>0</v>
      </c>
      <c r="BE4076" s="493" t="n">
        <v>0</v>
      </c>
      <c r="BF4076" s="493" t="n">
        <v>0</v>
      </c>
      <c r="BG4076" s="493" t="n">
        <v>0</v>
      </c>
      <c r="BH4076" s="493" t="n">
        <v>0</v>
      </c>
      <c r="BI4076" s="493" t="n">
        <v>0</v>
      </c>
      <c r="BJ4076" s="493" t="n">
        <v>1167.6</v>
      </c>
      <c r="BK4076" s="493" t="n">
        <v>0</v>
      </c>
      <c r="BL4076" s="493" t="n">
        <v>0</v>
      </c>
      <c r="BM4076" s="493" t="n">
        <v>0</v>
      </c>
      <c r="BN4076" s="493" t="n">
        <v>0</v>
      </c>
      <c r="BO4076" s="493" t="n">
        <v>0</v>
      </c>
      <c r="BP4076" s="493" t="n">
        <v>0</v>
      </c>
      <c r="BQ4076" s="493" t="n">
        <v>143.1</v>
      </c>
      <c r="BR4076" s="493" t="n">
        <v>0</v>
      </c>
      <c r="BS4076" s="493" t="n">
        <v>0</v>
      </c>
      <c r="BT4076" s="493" t="n">
        <v>132.3</v>
      </c>
      <c r="BU4076" s="493" t="n">
        <v>0</v>
      </c>
      <c r="BV4076" s="493" t="n">
        <v>0</v>
      </c>
      <c r="BW4076" s="493" t="n">
        <v>259.2</v>
      </c>
    </row>
    <row r="4077">
      <c r="A4077" t="inlineStr">
        <is>
          <t>[C9D3] Angiotensin-II 길항제 칼슘길항제 복합제</t>
        </is>
      </c>
      <c r="B4077" t="inlineStr">
        <is>
          <t>케이에스제약</t>
        </is>
      </c>
      <c r="C4077" t="inlineStr">
        <is>
          <t>엑스포르</t>
        </is>
      </c>
      <c r="D4077" t="inlineStr">
        <is>
          <t>케이에스제약</t>
        </is>
      </c>
      <c r="E4077" t="inlineStr">
        <is>
          <t>amlodipine besylate,  valsartan</t>
        </is>
      </c>
      <c r="F4077" t="inlineStr">
        <is>
          <t>종합병원</t>
        </is>
      </c>
      <c r="G4077" t="inlineStr">
        <is>
          <t>Generic</t>
        </is>
      </c>
      <c r="H4077" s="493" t="n">
        <v>0</v>
      </c>
      <c r="I4077" s="493" t="n">
        <v>0</v>
      </c>
      <c r="J4077" s="493" t="n">
        <v>0</v>
      </c>
      <c r="K4077" s="493" t="n">
        <v>0</v>
      </c>
      <c r="L4077" s="493" t="n">
        <v>0</v>
      </c>
      <c r="M4077" s="493" t="n">
        <v>0</v>
      </c>
      <c r="N4077" s="493" t="n">
        <v>0</v>
      </c>
      <c r="O4077" s="493" t="n">
        <v>0</v>
      </c>
      <c r="P4077" s="493" t="n">
        <v>0</v>
      </c>
      <c r="Q4077" s="493" t="n">
        <v>0</v>
      </c>
      <c r="R4077" s="493" t="n">
        <v>0</v>
      </c>
      <c r="S4077" s="493" t="n">
        <v>0</v>
      </c>
      <c r="T4077" s="493" t="n">
        <v>0</v>
      </c>
      <c r="U4077" s="493" t="n">
        <v>0</v>
      </c>
      <c r="V4077" s="493" t="n">
        <v>0</v>
      </c>
      <c r="W4077" s="493" t="n">
        <v>0</v>
      </c>
      <c r="X4077" s="493" t="n">
        <v>0</v>
      </c>
      <c r="Y4077" s="493" t="n">
        <v>0</v>
      </c>
      <c r="Z4077" s="493" t="n">
        <v>0</v>
      </c>
      <c r="AA4077" s="493" t="n">
        <v>357.3</v>
      </c>
      <c r="AB4077" s="493" t="n">
        <v>0</v>
      </c>
      <c r="AC4077" s="493" t="n">
        <v>222.6</v>
      </c>
      <c r="AD4077" s="493" t="n">
        <v>0</v>
      </c>
      <c r="AE4077" s="493" t="n">
        <v>0</v>
      </c>
      <c r="AF4077" s="493" t="n">
        <v>224.4</v>
      </c>
      <c r="AG4077" s="493" t="n">
        <v>0</v>
      </c>
      <c r="AH4077" s="493" t="n">
        <v>0</v>
      </c>
      <c r="AI4077" s="493" t="n">
        <v>0</v>
      </c>
      <c r="AJ4077" s="493" t="n">
        <v>0</v>
      </c>
      <c r="AK4077" s="493" t="n">
        <v>0</v>
      </c>
      <c r="AL4077" s="493" t="n">
        <v>0</v>
      </c>
      <c r="AM4077" s="493" t="n">
        <v>0</v>
      </c>
      <c r="AN4077" s="493" t="n">
        <v>0</v>
      </c>
      <c r="AO4077" s="493" t="n">
        <v>0</v>
      </c>
      <c r="AP4077" s="493" t="n">
        <v>0</v>
      </c>
      <c r="AQ4077" s="493" t="n">
        <v>0</v>
      </c>
      <c r="AR4077" s="493" t="n">
        <v>0</v>
      </c>
      <c r="AS4077" s="493" t="n">
        <v>0</v>
      </c>
      <c r="AT4077" s="493" t="n">
        <v>241.2</v>
      </c>
      <c r="AU4077" s="493" t="n">
        <v>0</v>
      </c>
      <c r="AV4077" s="493" t="n">
        <v>0</v>
      </c>
      <c r="AW4077" s="493" t="n">
        <v>96.59999999999999</v>
      </c>
      <c r="AX4077" s="493" t="n">
        <v>215.4</v>
      </c>
      <c r="AY4077" s="493" t="n">
        <v>2067.3</v>
      </c>
      <c r="AZ4077" s="493" t="n">
        <v>2063.6</v>
      </c>
      <c r="BA4077" s="493" t="n">
        <v>12902.89</v>
      </c>
      <c r="BB4077" s="493" t="n">
        <v>10197.28</v>
      </c>
      <c r="BC4077" s="493" t="n">
        <v>9661.4</v>
      </c>
      <c r="BD4077" s="493" t="n">
        <v>10149.3</v>
      </c>
      <c r="BE4077" s="493" t="n">
        <v>11793.47</v>
      </c>
      <c r="BF4077" s="493" t="n">
        <v>9588.629999999999</v>
      </c>
      <c r="BG4077" s="493" t="n">
        <v>10407.3</v>
      </c>
      <c r="BH4077" s="493" t="n">
        <v>11321.7</v>
      </c>
      <c r="BI4077" s="493" t="n">
        <v>9544.290000000001</v>
      </c>
      <c r="BJ4077" s="493" t="n">
        <v>9556.780000000001</v>
      </c>
      <c r="BK4077" s="493" t="n">
        <v>10909.92</v>
      </c>
      <c r="BL4077" s="493" t="n">
        <v>11512.5</v>
      </c>
      <c r="BM4077" s="493" t="n">
        <v>9087.82</v>
      </c>
      <c r="BN4077" s="493" t="n">
        <v>9918.18</v>
      </c>
      <c r="BO4077" s="493" t="n">
        <v>11211.54</v>
      </c>
      <c r="BP4077" s="493" t="n">
        <v>10820.83</v>
      </c>
      <c r="BQ4077" s="493" t="n">
        <v>8970.879999999999</v>
      </c>
      <c r="BR4077" s="493" t="n">
        <v>11302.5</v>
      </c>
      <c r="BS4077" s="493" t="n">
        <v>13141.1</v>
      </c>
      <c r="BT4077" s="493" t="n">
        <v>10926.32</v>
      </c>
      <c r="BU4077" s="493" t="n">
        <v>12779.77</v>
      </c>
      <c r="BV4077" s="493" t="n">
        <v>14539.55</v>
      </c>
      <c r="BW4077" s="493" t="n">
        <v>11860.42</v>
      </c>
    </row>
    <row r="4078">
      <c r="A4078" t="inlineStr">
        <is>
          <t>[C9D3] Angiotensin-II 길항제 칼슘길항제 복합제</t>
        </is>
      </c>
      <c r="B4078" t="inlineStr">
        <is>
          <t>케이에스제약</t>
        </is>
      </c>
      <c r="C4078" t="inlineStr">
        <is>
          <t>엑스포르</t>
        </is>
      </c>
      <c r="D4078" t="inlineStr">
        <is>
          <t>케이에스제약</t>
        </is>
      </c>
      <c r="E4078" t="inlineStr">
        <is>
          <t>amlodipine besylate,  valsartan</t>
        </is>
      </c>
      <c r="F4078" t="inlineStr">
        <is>
          <t>병원</t>
        </is>
      </c>
      <c r="G4078" t="inlineStr">
        <is>
          <t>Generic</t>
        </is>
      </c>
      <c r="H4078" s="493" t="n">
        <v>14557.15</v>
      </c>
      <c r="I4078" s="493" t="n">
        <v>13630.37</v>
      </c>
      <c r="J4078" s="493" t="n">
        <v>13934.7</v>
      </c>
      <c r="K4078" s="493" t="n">
        <v>13752.71</v>
      </c>
      <c r="L4078" s="493" t="n">
        <v>10907.53</v>
      </c>
      <c r="M4078" s="493" t="n">
        <v>12113.4</v>
      </c>
      <c r="N4078" s="493" t="n">
        <v>9270.42</v>
      </c>
      <c r="O4078" s="493" t="n">
        <v>11457.02</v>
      </c>
      <c r="P4078" s="493" t="n">
        <v>11249.82</v>
      </c>
      <c r="Q4078" s="493" t="n">
        <v>9616</v>
      </c>
      <c r="R4078" s="493" t="n">
        <v>13066.29</v>
      </c>
      <c r="S4078" s="493" t="n">
        <v>12360</v>
      </c>
      <c r="T4078" s="493" t="n">
        <v>13232.09</v>
      </c>
      <c r="U4078" s="493" t="n">
        <v>11344.32</v>
      </c>
      <c r="V4078" s="493" t="n">
        <v>11927.82</v>
      </c>
      <c r="W4078" s="493" t="n">
        <v>15352</v>
      </c>
      <c r="X4078" s="493" t="n">
        <v>13899.02</v>
      </c>
      <c r="Y4078" s="493" t="n">
        <v>17617.75</v>
      </c>
      <c r="Z4078" s="493" t="n">
        <v>17041.97</v>
      </c>
      <c r="AA4078" s="493" t="n">
        <v>18156.65</v>
      </c>
      <c r="AB4078" s="493" t="n">
        <v>18176.5</v>
      </c>
      <c r="AC4078" s="493" t="n">
        <v>21884.06</v>
      </c>
      <c r="AD4078" s="493" t="n">
        <v>23800.94</v>
      </c>
      <c r="AE4078" s="493" t="n">
        <v>31774.32</v>
      </c>
      <c r="AF4078" s="493" t="n">
        <v>21432.4</v>
      </c>
      <c r="AG4078" s="493" t="n">
        <v>29263.94</v>
      </c>
      <c r="AH4078" s="493" t="n">
        <v>25419.56</v>
      </c>
      <c r="AI4078" s="493" t="n">
        <v>21651.66</v>
      </c>
      <c r="AJ4078" s="493" t="n">
        <v>17583.92</v>
      </c>
      <c r="AK4078" s="493" t="n">
        <v>16948.48</v>
      </c>
      <c r="AL4078" s="493" t="n">
        <v>17806.74</v>
      </c>
      <c r="AM4078" s="493" t="n">
        <v>15859.98</v>
      </c>
      <c r="AN4078" s="493" t="n">
        <v>23527.72</v>
      </c>
      <c r="AO4078" s="493" t="n">
        <v>19109.92</v>
      </c>
      <c r="AP4078" s="493" t="n">
        <v>18758.8</v>
      </c>
      <c r="AQ4078" s="493" t="n">
        <v>19182.92</v>
      </c>
      <c r="AR4078" s="493" t="n">
        <v>20393.34</v>
      </c>
      <c r="AS4078" s="493" t="n">
        <v>21823.18</v>
      </c>
      <c r="AT4078" s="493" t="n">
        <v>19877.98</v>
      </c>
      <c r="AU4078" s="493" t="n">
        <v>19667.96</v>
      </c>
      <c r="AV4078" s="493" t="n">
        <v>21357.98</v>
      </c>
      <c r="AW4078" s="493" t="n">
        <v>23188.91</v>
      </c>
      <c r="AX4078" s="493" t="n">
        <v>16603.49</v>
      </c>
      <c r="AY4078" s="493" t="n">
        <v>28097.41</v>
      </c>
      <c r="AZ4078" s="493" t="n">
        <v>16550.3</v>
      </c>
      <c r="BA4078" s="493" t="n">
        <v>20275.2</v>
      </c>
      <c r="BB4078" s="493" t="n">
        <v>17027.38</v>
      </c>
      <c r="BC4078" s="493" t="n">
        <v>23497</v>
      </c>
      <c r="BD4078" s="493" t="n">
        <v>16829.57</v>
      </c>
      <c r="BE4078" s="493" t="n">
        <v>19129.87</v>
      </c>
      <c r="BF4078" s="493" t="n">
        <v>12546.6</v>
      </c>
      <c r="BG4078" s="493" t="n">
        <v>20928.26</v>
      </c>
      <c r="BH4078" s="493" t="n">
        <v>19549.64</v>
      </c>
      <c r="BI4078" s="493" t="n">
        <v>20013.44</v>
      </c>
      <c r="BJ4078" s="493" t="n">
        <v>15990.76</v>
      </c>
      <c r="BK4078" s="493" t="n">
        <v>17318.78</v>
      </c>
      <c r="BL4078" s="493" t="n">
        <v>20854.84</v>
      </c>
      <c r="BM4078" s="493" t="n">
        <v>16843.12</v>
      </c>
      <c r="BN4078" s="493" t="n">
        <v>24596.32</v>
      </c>
      <c r="BO4078" s="493" t="n">
        <v>26526.4</v>
      </c>
      <c r="BP4078" s="493" t="n">
        <v>20176</v>
      </c>
      <c r="BQ4078" s="493" t="n">
        <v>25794.95</v>
      </c>
      <c r="BR4078" s="493" t="n">
        <v>21212.32</v>
      </c>
      <c r="BS4078" s="493" t="n">
        <v>25533.19</v>
      </c>
      <c r="BT4078" s="493" t="n">
        <v>22009.58</v>
      </c>
      <c r="BU4078" s="493" t="n">
        <v>22671.71</v>
      </c>
      <c r="BV4078" s="493" t="n">
        <v>21285.08</v>
      </c>
      <c r="BW4078" s="493" t="n">
        <v>33160.34</v>
      </c>
    </row>
    <row r="4079">
      <c r="A4079" t="inlineStr">
        <is>
          <t>[C9D3] Angiotensin-II 길항제 칼슘길항제 복합제</t>
        </is>
      </c>
      <c r="B4079" t="inlineStr">
        <is>
          <t>케이에스제약</t>
        </is>
      </c>
      <c r="C4079" t="inlineStr">
        <is>
          <t>엑스포르</t>
        </is>
      </c>
      <c r="D4079" t="inlineStr">
        <is>
          <t>케이에스제약</t>
        </is>
      </c>
      <c r="E4079" t="inlineStr">
        <is>
          <t>amlodipine besylate,  valsartan</t>
        </is>
      </c>
      <c r="F4079" t="inlineStr">
        <is>
          <t>의원</t>
        </is>
      </c>
      <c r="G4079" t="inlineStr">
        <is>
          <t>Generic</t>
        </is>
      </c>
      <c r="H4079" s="493" t="n">
        <v>2823.37</v>
      </c>
      <c r="I4079" s="493" t="n">
        <v>4381.99</v>
      </c>
      <c r="J4079" s="493" t="n">
        <v>6255.68</v>
      </c>
      <c r="K4079" s="493" t="n">
        <v>4879.24</v>
      </c>
      <c r="L4079" s="493" t="n">
        <v>6076.26</v>
      </c>
      <c r="M4079" s="493" t="n">
        <v>7743.35</v>
      </c>
      <c r="N4079" s="493" t="n">
        <v>6716.89</v>
      </c>
      <c r="O4079" s="493" t="n">
        <v>4670.62</v>
      </c>
      <c r="P4079" s="493" t="n">
        <v>7214.6</v>
      </c>
      <c r="Q4079" s="493" t="n">
        <v>4951.9</v>
      </c>
      <c r="R4079" s="493" t="n">
        <v>6995.5</v>
      </c>
      <c r="S4079" s="493" t="n">
        <v>7676.44</v>
      </c>
      <c r="T4079" s="493" t="n">
        <v>8286.74</v>
      </c>
      <c r="U4079" s="493" t="n">
        <v>7950.01</v>
      </c>
      <c r="V4079" s="493" t="n">
        <v>8347.51</v>
      </c>
      <c r="W4079" s="493" t="n">
        <v>6361.6</v>
      </c>
      <c r="X4079" s="493" t="n">
        <v>6717.85</v>
      </c>
      <c r="Y4079" s="493" t="n">
        <v>8947.799999999999</v>
      </c>
      <c r="Z4079" s="493" t="n">
        <v>7228.4</v>
      </c>
      <c r="AA4079" s="493" t="n">
        <v>17189.15</v>
      </c>
      <c r="AB4079" s="493" t="n">
        <v>27316.26</v>
      </c>
      <c r="AC4079" s="493" t="n">
        <v>25106.1</v>
      </c>
      <c r="AD4079" s="493" t="n">
        <v>32879.81</v>
      </c>
      <c r="AE4079" s="493" t="n">
        <v>30940.8</v>
      </c>
      <c r="AF4079" s="493" t="n">
        <v>33770</v>
      </c>
      <c r="AG4079" s="493" t="n">
        <v>37929.3</v>
      </c>
      <c r="AH4079" s="493" t="n">
        <v>39259.7</v>
      </c>
      <c r="AI4079" s="493" t="n">
        <v>38079.96</v>
      </c>
      <c r="AJ4079" s="493" t="n">
        <v>43574.55</v>
      </c>
      <c r="AK4079" s="493" t="n">
        <v>42242.55</v>
      </c>
      <c r="AL4079" s="493" t="n">
        <v>49243.58</v>
      </c>
      <c r="AM4079" s="493" t="n">
        <v>49732.57</v>
      </c>
      <c r="AN4079" s="493" t="n">
        <v>58910.59</v>
      </c>
      <c r="AO4079" s="493" t="n">
        <v>73327.88</v>
      </c>
      <c r="AP4079" s="493" t="n">
        <v>62721.24</v>
      </c>
      <c r="AQ4079" s="493" t="n">
        <v>65931.96000000001</v>
      </c>
      <c r="AR4079" s="493" t="n">
        <v>81651.7</v>
      </c>
      <c r="AS4079" s="493" t="n">
        <v>67770.99000000001</v>
      </c>
      <c r="AT4079" s="493" t="n">
        <v>86803.71000000001</v>
      </c>
      <c r="AU4079" s="493" t="n">
        <v>79534.17</v>
      </c>
      <c r="AV4079" s="493" t="n">
        <v>90770.45</v>
      </c>
      <c r="AW4079" s="493" t="n">
        <v>81325.17999999999</v>
      </c>
      <c r="AX4079" s="493" t="n">
        <v>99304.27</v>
      </c>
      <c r="AY4079" s="493" t="n">
        <v>102932.62</v>
      </c>
      <c r="AZ4079" s="493" t="n">
        <v>98763.8</v>
      </c>
      <c r="BA4079" s="493" t="n">
        <v>107708.15</v>
      </c>
      <c r="BB4079" s="493" t="n">
        <v>105469.88</v>
      </c>
      <c r="BC4079" s="493" t="n">
        <v>113433.57</v>
      </c>
      <c r="BD4079" s="493" t="n">
        <v>104293.77</v>
      </c>
      <c r="BE4079" s="493" t="n">
        <v>102335.46</v>
      </c>
      <c r="BF4079" s="493" t="n">
        <v>115852.47</v>
      </c>
      <c r="BG4079" s="493" t="n">
        <v>113382.38</v>
      </c>
      <c r="BH4079" s="493" t="n">
        <v>119076.29</v>
      </c>
      <c r="BI4079" s="493" t="n">
        <v>115558.74</v>
      </c>
      <c r="BJ4079" s="493" t="n">
        <v>120225.24</v>
      </c>
      <c r="BK4079" s="493" t="n">
        <v>118033.04</v>
      </c>
      <c r="BL4079" s="493" t="n">
        <v>131565.87</v>
      </c>
      <c r="BM4079" s="493" t="n">
        <v>122088.03</v>
      </c>
      <c r="BN4079" s="493" t="n">
        <v>109163.1</v>
      </c>
      <c r="BO4079" s="493" t="n">
        <v>131068.29</v>
      </c>
      <c r="BP4079" s="493" t="n">
        <v>114392.43</v>
      </c>
      <c r="BQ4079" s="493" t="n">
        <v>119100.8</v>
      </c>
      <c r="BR4079" s="493" t="n">
        <v>120115.18</v>
      </c>
      <c r="BS4079" s="493" t="n">
        <v>114353.37</v>
      </c>
      <c r="BT4079" s="493" t="n">
        <v>123836.27</v>
      </c>
      <c r="BU4079" s="493" t="n">
        <v>117114.3</v>
      </c>
      <c r="BV4079" s="493" t="n">
        <v>125176.4</v>
      </c>
      <c r="BW4079" s="493" t="n">
        <v>126248.02</v>
      </c>
    </row>
    <row r="4080">
      <c r="A4080" t="inlineStr">
        <is>
          <t>[C9D3] Angiotensin-II 길항제 칼슘길항제 복합제</t>
        </is>
      </c>
      <c r="B4080" t="inlineStr">
        <is>
          <t>케이에스제약</t>
        </is>
      </c>
      <c r="C4080" t="inlineStr">
        <is>
          <t>엑스포르</t>
        </is>
      </c>
      <c r="D4080" t="inlineStr">
        <is>
          <t>케이에스제약</t>
        </is>
      </c>
      <c r="E4080" t="inlineStr">
        <is>
          <t>amlodipine besylate,  valsartan</t>
        </is>
      </c>
      <c r="F4080" t="inlineStr">
        <is>
          <t>보건소</t>
        </is>
      </c>
      <c r="G4080" t="inlineStr">
        <is>
          <t>Generic</t>
        </is>
      </c>
      <c r="H4080" s="493" t="n">
        <v>0</v>
      </c>
      <c r="I4080" s="493" t="n">
        <v>0</v>
      </c>
      <c r="J4080" s="493" t="n">
        <v>165.6</v>
      </c>
      <c r="K4080" s="493" t="n">
        <v>0</v>
      </c>
      <c r="L4080" s="493" t="n">
        <v>0</v>
      </c>
      <c r="M4080" s="493" t="n">
        <v>0</v>
      </c>
      <c r="N4080" s="493" t="n">
        <v>0</v>
      </c>
      <c r="O4080" s="493" t="n">
        <v>0</v>
      </c>
      <c r="P4080" s="493" t="n">
        <v>0</v>
      </c>
      <c r="Q4080" s="493" t="n">
        <v>0</v>
      </c>
      <c r="R4080" s="493" t="n">
        <v>0</v>
      </c>
      <c r="S4080" s="493" t="n">
        <v>0</v>
      </c>
      <c r="T4080" s="493" t="n">
        <v>0</v>
      </c>
      <c r="U4080" s="493" t="n">
        <v>0</v>
      </c>
      <c r="V4080" s="493" t="n">
        <v>0</v>
      </c>
      <c r="W4080" s="493" t="n">
        <v>0</v>
      </c>
      <c r="X4080" s="493" t="n">
        <v>0</v>
      </c>
      <c r="Y4080" s="493" t="n">
        <v>0</v>
      </c>
      <c r="Z4080" s="493" t="n">
        <v>0</v>
      </c>
      <c r="AA4080" s="493" t="n">
        <v>0</v>
      </c>
      <c r="AB4080" s="493" t="n">
        <v>0</v>
      </c>
      <c r="AC4080" s="493" t="n">
        <v>0</v>
      </c>
      <c r="AD4080" s="493" t="n">
        <v>0</v>
      </c>
      <c r="AE4080" s="493" t="n">
        <v>0</v>
      </c>
      <c r="AF4080" s="493" t="n">
        <v>0</v>
      </c>
      <c r="AG4080" s="493" t="n">
        <v>0</v>
      </c>
      <c r="AH4080" s="493" t="n">
        <v>0</v>
      </c>
      <c r="AI4080" s="493" t="n">
        <v>0</v>
      </c>
      <c r="AJ4080" s="493" t="n">
        <v>0</v>
      </c>
      <c r="AK4080" s="493" t="n">
        <v>0</v>
      </c>
      <c r="AL4080" s="493" t="n">
        <v>0</v>
      </c>
      <c r="AM4080" s="493" t="n">
        <v>0</v>
      </c>
      <c r="AN4080" s="493" t="n">
        <v>0</v>
      </c>
      <c r="AO4080" s="493" t="n">
        <v>0</v>
      </c>
      <c r="AP4080" s="493" t="n">
        <v>0</v>
      </c>
      <c r="AQ4080" s="493" t="n">
        <v>0</v>
      </c>
      <c r="AR4080" s="493" t="n">
        <v>0</v>
      </c>
      <c r="AS4080" s="493" t="n">
        <v>0</v>
      </c>
      <c r="AT4080" s="493" t="n">
        <v>0</v>
      </c>
      <c r="AU4080" s="493" t="n">
        <v>0</v>
      </c>
      <c r="AV4080" s="493" t="n">
        <v>0</v>
      </c>
      <c r="AW4080" s="493" t="n">
        <v>208.2</v>
      </c>
      <c r="AX4080" s="493" t="n">
        <v>0</v>
      </c>
      <c r="AY4080" s="493" t="n">
        <v>0</v>
      </c>
      <c r="AZ4080" s="493" t="n">
        <v>0</v>
      </c>
      <c r="BA4080" s="493" t="n">
        <v>0</v>
      </c>
      <c r="BB4080" s="493" t="n">
        <v>0</v>
      </c>
      <c r="BC4080" s="493" t="n">
        <v>0</v>
      </c>
      <c r="BD4080" s="493" t="n">
        <v>0</v>
      </c>
      <c r="BE4080" s="493" t="n">
        <v>0</v>
      </c>
      <c r="BF4080" s="493" t="n">
        <v>0</v>
      </c>
      <c r="BG4080" s="493" t="n">
        <v>0</v>
      </c>
      <c r="BH4080" s="493" t="n">
        <v>0</v>
      </c>
      <c r="BI4080" s="493" t="n">
        <v>858.6</v>
      </c>
      <c r="BJ4080" s="493" t="n">
        <v>0</v>
      </c>
      <c r="BK4080" s="493" t="n">
        <v>0</v>
      </c>
      <c r="BL4080" s="493" t="n">
        <v>0</v>
      </c>
      <c r="BM4080" s="493" t="n">
        <v>0</v>
      </c>
      <c r="BN4080" s="493" t="n">
        <v>663.6</v>
      </c>
      <c r="BO4080" s="493" t="n">
        <v>0</v>
      </c>
      <c r="BP4080" s="493" t="n">
        <v>773.4</v>
      </c>
      <c r="BQ4080" s="493" t="n">
        <v>6764.4</v>
      </c>
      <c r="BR4080" s="493" t="n">
        <v>975.6</v>
      </c>
      <c r="BS4080" s="493" t="n">
        <v>0</v>
      </c>
      <c r="BT4080" s="493" t="n">
        <v>0</v>
      </c>
      <c r="BU4080" s="493" t="n">
        <v>0</v>
      </c>
      <c r="BV4080" s="493" t="n">
        <v>0</v>
      </c>
      <c r="BW4080" s="493" t="n">
        <v>0</v>
      </c>
    </row>
    <row r="4081">
      <c r="A4081" t="inlineStr">
        <is>
          <t>[C9D3] Angiotensin-II 길항제 칼슘길항제 복합제</t>
        </is>
      </c>
      <c r="B4081" t="inlineStr">
        <is>
          <t>케이에스제약</t>
        </is>
      </c>
      <c r="C4081" t="inlineStr">
        <is>
          <t>엑스포르</t>
        </is>
      </c>
      <c r="D4081" t="inlineStr">
        <is>
          <t>케이에스제약</t>
        </is>
      </c>
      <c r="E4081" t="inlineStr">
        <is>
          <t>amlodipine besylate,  valsartan</t>
        </is>
      </c>
      <c r="F4081" t="inlineStr">
        <is>
          <t>기타(치과의원, 치과병원 등)</t>
        </is>
      </c>
      <c r="G4081" t="inlineStr">
        <is>
          <t>Generic</t>
        </is>
      </c>
      <c r="H4081" s="493" t="n">
        <v>0</v>
      </c>
      <c r="I4081" s="493" t="n">
        <v>0</v>
      </c>
      <c r="J4081" s="493" t="n">
        <v>0</v>
      </c>
      <c r="K4081" s="493" t="n">
        <v>0</v>
      </c>
      <c r="L4081" s="493" t="n">
        <v>0</v>
      </c>
      <c r="M4081" s="493" t="n">
        <v>0</v>
      </c>
      <c r="N4081" s="493" t="n">
        <v>0</v>
      </c>
      <c r="O4081" s="493" t="n">
        <v>0</v>
      </c>
      <c r="P4081" s="493" t="n">
        <v>0</v>
      </c>
      <c r="Q4081" s="493" t="n">
        <v>0</v>
      </c>
      <c r="R4081" s="493" t="n">
        <v>0</v>
      </c>
      <c r="S4081" s="493" t="n">
        <v>0</v>
      </c>
      <c r="T4081" s="493" t="n">
        <v>0</v>
      </c>
      <c r="U4081" s="493" t="n">
        <v>0</v>
      </c>
      <c r="V4081" s="493" t="n">
        <v>0</v>
      </c>
      <c r="W4081" s="493" t="n">
        <v>0</v>
      </c>
      <c r="X4081" s="493" t="n">
        <v>0</v>
      </c>
      <c r="Y4081" s="493" t="n">
        <v>0</v>
      </c>
      <c r="Z4081" s="493" t="n">
        <v>0</v>
      </c>
      <c r="AA4081" s="493" t="n">
        <v>0</v>
      </c>
      <c r="AB4081" s="493" t="n">
        <v>0</v>
      </c>
      <c r="AC4081" s="493" t="n">
        <v>0</v>
      </c>
      <c r="AD4081" s="493" t="n">
        <v>0</v>
      </c>
      <c r="AE4081" s="493" t="n">
        <v>0</v>
      </c>
      <c r="AF4081" s="493" t="n">
        <v>0</v>
      </c>
      <c r="AG4081" s="493" t="n">
        <v>185.92</v>
      </c>
      <c r="AH4081" s="493" t="n">
        <v>0</v>
      </c>
      <c r="AI4081" s="493" t="n">
        <v>0</v>
      </c>
      <c r="AJ4081" s="493" t="n">
        <v>0</v>
      </c>
      <c r="AK4081" s="493" t="n">
        <v>0</v>
      </c>
      <c r="AL4081" s="493" t="n">
        <v>0</v>
      </c>
      <c r="AM4081" s="493" t="n">
        <v>0</v>
      </c>
      <c r="AN4081" s="493" t="n">
        <v>0</v>
      </c>
      <c r="AO4081" s="493" t="n">
        <v>0</v>
      </c>
      <c r="AP4081" s="493" t="n">
        <v>0</v>
      </c>
      <c r="AQ4081" s="493" t="n">
        <v>0</v>
      </c>
      <c r="AR4081" s="493" t="n">
        <v>0</v>
      </c>
      <c r="AS4081" s="493" t="n">
        <v>0</v>
      </c>
      <c r="AT4081" s="493" t="n">
        <v>0</v>
      </c>
      <c r="AU4081" s="493" t="n">
        <v>0</v>
      </c>
      <c r="AV4081" s="493" t="n">
        <v>0</v>
      </c>
      <c r="AW4081" s="493" t="n">
        <v>0</v>
      </c>
      <c r="AX4081" s="493" t="n">
        <v>0</v>
      </c>
      <c r="AY4081" s="493" t="n">
        <v>0</v>
      </c>
      <c r="AZ4081" s="493" t="n">
        <v>0</v>
      </c>
      <c r="BA4081" s="493" t="n">
        <v>0</v>
      </c>
      <c r="BB4081" s="493" t="n">
        <v>0</v>
      </c>
      <c r="BC4081" s="493" t="n">
        <v>0</v>
      </c>
      <c r="BD4081" s="493" t="n">
        <v>0</v>
      </c>
      <c r="BE4081" s="493" t="n">
        <v>0</v>
      </c>
      <c r="BF4081" s="493" t="n">
        <v>0</v>
      </c>
      <c r="BG4081" s="493" t="n">
        <v>0</v>
      </c>
      <c r="BH4081" s="493" t="n">
        <v>0</v>
      </c>
      <c r="BI4081" s="493" t="n">
        <v>0</v>
      </c>
      <c r="BJ4081" s="493" t="n">
        <v>0</v>
      </c>
      <c r="BK4081" s="493" t="n">
        <v>0</v>
      </c>
      <c r="BL4081" s="493" t="n">
        <v>0</v>
      </c>
      <c r="BM4081" s="493" t="n">
        <v>0</v>
      </c>
      <c r="BN4081" s="493" t="n">
        <v>357.6</v>
      </c>
      <c r="BO4081" s="493" t="n">
        <v>0</v>
      </c>
      <c r="BP4081" s="493" t="n">
        <v>256.8</v>
      </c>
      <c r="BQ4081" s="493" t="n">
        <v>120.3</v>
      </c>
      <c r="BR4081" s="493" t="n">
        <v>255</v>
      </c>
      <c r="BS4081" s="493" t="n">
        <v>0</v>
      </c>
      <c r="BT4081" s="493" t="n">
        <v>0</v>
      </c>
      <c r="BU4081" s="493" t="n">
        <v>0</v>
      </c>
      <c r="BV4081" s="493" t="n">
        <v>0</v>
      </c>
      <c r="BW4081" s="493" t="n">
        <v>0</v>
      </c>
    </row>
    <row r="4082">
      <c r="A4082" t="inlineStr">
        <is>
          <t>[C9D3] Angiotensin-II 길항제 칼슘길항제 복합제</t>
        </is>
      </c>
      <c r="B4082" t="inlineStr">
        <is>
          <t>케이에스제약</t>
        </is>
      </c>
      <c r="C4082" t="inlineStr">
        <is>
          <t>텔미스크</t>
        </is>
      </c>
      <c r="D4082" t="inlineStr">
        <is>
          <t>케이에스제약</t>
        </is>
      </c>
      <c r="E4082" t="inlineStr">
        <is>
          <t>amlodipine besylate,  telmisartan</t>
        </is>
      </c>
      <c r="F4082" t="inlineStr">
        <is>
          <t>종합병원</t>
        </is>
      </c>
      <c r="G4082" t="inlineStr">
        <is>
          <t>Generic</t>
        </is>
      </c>
      <c r="H4082" s="493" t="n">
        <v>0</v>
      </c>
      <c r="I4082" s="493" t="n">
        <v>0</v>
      </c>
      <c r="J4082" s="493" t="n">
        <v>0</v>
      </c>
      <c r="K4082" s="493" t="n">
        <v>0</v>
      </c>
      <c r="L4082" s="493" t="n">
        <v>0</v>
      </c>
      <c r="M4082" s="493" t="n">
        <v>0</v>
      </c>
      <c r="N4082" s="493" t="n">
        <v>0</v>
      </c>
      <c r="O4082" s="493" t="n">
        <v>0</v>
      </c>
      <c r="P4082" s="493" t="n">
        <v>0</v>
      </c>
      <c r="Q4082" s="493" t="n">
        <v>480</v>
      </c>
      <c r="R4082" s="493" t="n">
        <v>600</v>
      </c>
      <c r="S4082" s="493" t="n">
        <v>720</v>
      </c>
      <c r="T4082" s="493" t="n">
        <v>1680</v>
      </c>
      <c r="U4082" s="493" t="n">
        <v>599.1</v>
      </c>
      <c r="V4082" s="493" t="n">
        <v>360</v>
      </c>
      <c r="W4082" s="493" t="n">
        <v>600</v>
      </c>
      <c r="X4082" s="493" t="n">
        <v>656</v>
      </c>
      <c r="Y4082" s="493" t="n">
        <v>360</v>
      </c>
      <c r="Z4082" s="493" t="n">
        <v>600</v>
      </c>
      <c r="AA4082" s="493" t="n">
        <v>960</v>
      </c>
      <c r="AB4082" s="493" t="n">
        <v>240</v>
      </c>
      <c r="AC4082" s="493" t="n">
        <v>960</v>
      </c>
      <c r="AD4082" s="493" t="n">
        <v>224</v>
      </c>
      <c r="AE4082" s="493" t="n">
        <v>5412.96</v>
      </c>
      <c r="AF4082" s="493" t="n">
        <v>6818.34</v>
      </c>
      <c r="AG4082" s="493" t="n">
        <v>8722</v>
      </c>
      <c r="AH4082" s="493" t="n">
        <v>10768.17</v>
      </c>
      <c r="AI4082" s="493" t="n">
        <v>8121.35</v>
      </c>
      <c r="AJ4082" s="493" t="n">
        <v>15696.72</v>
      </c>
      <c r="AK4082" s="493" t="n">
        <v>9800.139999999999</v>
      </c>
      <c r="AL4082" s="493" t="n">
        <v>9428.700000000001</v>
      </c>
      <c r="AM4082" s="493" t="n">
        <v>13972.15</v>
      </c>
      <c r="AN4082" s="493" t="n">
        <v>17486.81</v>
      </c>
      <c r="AO4082" s="493" t="n">
        <v>15897.27</v>
      </c>
      <c r="AP4082" s="493" t="n">
        <v>20941.7</v>
      </c>
      <c r="AQ4082" s="493" t="n">
        <v>16735.24</v>
      </c>
      <c r="AR4082" s="493" t="n">
        <v>19684.97</v>
      </c>
      <c r="AS4082" s="493" t="n">
        <v>18022.4</v>
      </c>
      <c r="AT4082" s="493" t="n">
        <v>15091.2</v>
      </c>
      <c r="AU4082" s="493" t="n">
        <v>16254.33</v>
      </c>
      <c r="AV4082" s="493" t="n">
        <v>16882.44</v>
      </c>
      <c r="AW4082" s="493" t="n">
        <v>14432.71</v>
      </c>
      <c r="AX4082" s="493" t="n">
        <v>16260.51</v>
      </c>
      <c r="AY4082" s="493" t="n">
        <v>13635.43</v>
      </c>
      <c r="AZ4082" s="493" t="n">
        <v>15106.78</v>
      </c>
      <c r="BA4082" s="493" t="n">
        <v>16951.79</v>
      </c>
      <c r="BB4082" s="493" t="n">
        <v>15432.02</v>
      </c>
      <c r="BC4082" s="493" t="n">
        <v>16019.52</v>
      </c>
      <c r="BD4082" s="493" t="n">
        <v>15808.14</v>
      </c>
      <c r="BE4082" s="493" t="n">
        <v>16246.2</v>
      </c>
      <c r="BF4082" s="493" t="n">
        <v>13029.4</v>
      </c>
      <c r="BG4082" s="493" t="n">
        <v>18651.68</v>
      </c>
      <c r="BH4082" s="493" t="n">
        <v>13279.22</v>
      </c>
      <c r="BI4082" s="493" t="n">
        <v>14011.28</v>
      </c>
      <c r="BJ4082" s="493" t="n">
        <v>17999.96</v>
      </c>
      <c r="BK4082" s="493" t="n">
        <v>12662.11</v>
      </c>
      <c r="BL4082" s="493" t="n">
        <v>16099.92</v>
      </c>
      <c r="BM4082" s="493" t="n">
        <v>15068.61</v>
      </c>
      <c r="BN4082" s="493" t="n">
        <v>14793.32</v>
      </c>
      <c r="BO4082" s="493" t="n">
        <v>18504.2</v>
      </c>
      <c r="BP4082" s="493" t="n">
        <v>18511.38</v>
      </c>
      <c r="BQ4082" s="493" t="n">
        <v>11388.25</v>
      </c>
      <c r="BR4082" s="493" t="n">
        <v>17774.31</v>
      </c>
      <c r="BS4082" s="493" t="n">
        <v>14939.08</v>
      </c>
      <c r="BT4082" s="493" t="n">
        <v>17748.03</v>
      </c>
      <c r="BU4082" s="493" t="n">
        <v>16352.5</v>
      </c>
      <c r="BV4082" s="493" t="n">
        <v>23913.3</v>
      </c>
      <c r="BW4082" s="493" t="n">
        <v>15038.64</v>
      </c>
    </row>
    <row r="4083">
      <c r="A4083" t="inlineStr">
        <is>
          <t>[C9D3] Angiotensin-II 길항제 칼슘길항제 복합제</t>
        </is>
      </c>
      <c r="B4083" t="inlineStr">
        <is>
          <t>케이에스제약</t>
        </is>
      </c>
      <c r="C4083" t="inlineStr">
        <is>
          <t>텔미스크</t>
        </is>
      </c>
      <c r="D4083" t="inlineStr">
        <is>
          <t>케이에스제약</t>
        </is>
      </c>
      <c r="E4083" t="inlineStr">
        <is>
          <t>amlodipine besylate,  telmisartan</t>
        </is>
      </c>
      <c r="F4083" t="inlineStr">
        <is>
          <t>병원</t>
        </is>
      </c>
      <c r="G4083" t="inlineStr">
        <is>
          <t>Generic</t>
        </is>
      </c>
      <c r="H4083" s="493" t="n">
        <v>0</v>
      </c>
      <c r="I4083" s="493" t="n">
        <v>3106</v>
      </c>
      <c r="J4083" s="493" t="n">
        <v>3342.8</v>
      </c>
      <c r="K4083" s="493" t="n">
        <v>3903.79</v>
      </c>
      <c r="L4083" s="493" t="n">
        <v>2224</v>
      </c>
      <c r="M4083" s="493" t="n">
        <v>2519.4</v>
      </c>
      <c r="N4083" s="493" t="n">
        <v>2996.1</v>
      </c>
      <c r="O4083" s="493" t="n">
        <v>836.8</v>
      </c>
      <c r="P4083" s="493" t="n">
        <v>838.8</v>
      </c>
      <c r="Q4083" s="493" t="n">
        <v>1079.1</v>
      </c>
      <c r="R4083" s="493" t="n">
        <v>1199.1</v>
      </c>
      <c r="S4083" s="493" t="n">
        <v>480</v>
      </c>
      <c r="T4083" s="493" t="n">
        <v>1869.08</v>
      </c>
      <c r="U4083" s="493" t="n">
        <v>1650.52</v>
      </c>
      <c r="V4083" s="493" t="n">
        <v>1896.9</v>
      </c>
      <c r="W4083" s="493" t="n">
        <v>2197.38</v>
      </c>
      <c r="X4083" s="493" t="n">
        <v>2101.36</v>
      </c>
      <c r="Y4083" s="493" t="n">
        <v>806.84</v>
      </c>
      <c r="Z4083" s="493" t="n">
        <v>724.8</v>
      </c>
      <c r="AA4083" s="493" t="n">
        <v>1079.7</v>
      </c>
      <c r="AB4083" s="493" t="n">
        <v>120</v>
      </c>
      <c r="AC4083" s="493" t="n">
        <v>1338.9</v>
      </c>
      <c r="AD4083" s="493" t="n">
        <v>1047.7</v>
      </c>
      <c r="AE4083" s="493" t="n">
        <v>3750.02</v>
      </c>
      <c r="AF4083" s="493" t="n">
        <v>1171.46</v>
      </c>
      <c r="AG4083" s="493" t="n">
        <v>1696.47</v>
      </c>
      <c r="AH4083" s="493" t="n">
        <v>2081.18</v>
      </c>
      <c r="AI4083" s="493" t="n">
        <v>1470.3</v>
      </c>
      <c r="AJ4083" s="493" t="n">
        <v>783.9</v>
      </c>
      <c r="AK4083" s="493" t="n">
        <v>2156.4</v>
      </c>
      <c r="AL4083" s="493" t="n">
        <v>1919.1</v>
      </c>
      <c r="AM4083" s="493" t="n">
        <v>2323.32</v>
      </c>
      <c r="AN4083" s="493" t="n">
        <v>852.8</v>
      </c>
      <c r="AO4083" s="493" t="n">
        <v>2359.2</v>
      </c>
      <c r="AP4083" s="493" t="n">
        <v>1793.82</v>
      </c>
      <c r="AQ4083" s="493" t="n">
        <v>3076.8</v>
      </c>
      <c r="AR4083" s="493" t="n">
        <v>1242.3</v>
      </c>
      <c r="AS4083" s="493" t="n">
        <v>2412.3</v>
      </c>
      <c r="AT4083" s="493" t="n">
        <v>717.72</v>
      </c>
      <c r="AU4083" s="493" t="n">
        <v>3691.5</v>
      </c>
      <c r="AV4083" s="493" t="n">
        <v>1032.3</v>
      </c>
      <c r="AW4083" s="493" t="n">
        <v>1711.2</v>
      </c>
      <c r="AX4083" s="493" t="n">
        <v>1310.62</v>
      </c>
      <c r="AY4083" s="493" t="n">
        <v>3277.92</v>
      </c>
      <c r="AZ4083" s="493" t="n">
        <v>1195.1</v>
      </c>
      <c r="BA4083" s="493" t="n">
        <v>4981.62</v>
      </c>
      <c r="BB4083" s="493" t="n">
        <v>1428.32</v>
      </c>
      <c r="BC4083" s="493" t="n">
        <v>6936.06</v>
      </c>
      <c r="BD4083" s="493" t="n">
        <v>1056.78</v>
      </c>
      <c r="BE4083" s="493" t="n">
        <v>4476.36</v>
      </c>
      <c r="BF4083" s="493" t="n">
        <v>539.1</v>
      </c>
      <c r="BG4083" s="493" t="n">
        <v>3491.1</v>
      </c>
      <c r="BH4083" s="493" t="n">
        <v>2827.54</v>
      </c>
      <c r="BI4083" s="493" t="n">
        <v>4012.44</v>
      </c>
      <c r="BJ4083" s="493" t="n">
        <v>1775.88</v>
      </c>
      <c r="BK4083" s="493" t="n">
        <v>2984.7</v>
      </c>
      <c r="BL4083" s="493" t="n">
        <v>1479.56</v>
      </c>
      <c r="BM4083" s="493" t="n">
        <v>5633.7</v>
      </c>
      <c r="BN4083" s="493" t="n">
        <v>1103.5</v>
      </c>
      <c r="BO4083" s="493" t="n">
        <v>6858.04</v>
      </c>
      <c r="BP4083" s="493" t="n">
        <v>1260.5</v>
      </c>
      <c r="BQ4083" s="493" t="n">
        <v>2191.5</v>
      </c>
      <c r="BR4083" s="493" t="n">
        <v>943.02</v>
      </c>
      <c r="BS4083" s="493" t="n">
        <v>2063.04</v>
      </c>
      <c r="BT4083" s="493" t="n">
        <v>1775.74</v>
      </c>
      <c r="BU4083" s="493" t="n">
        <v>4864.64</v>
      </c>
      <c r="BV4083" s="493" t="n">
        <v>713.1</v>
      </c>
      <c r="BW4083" s="493" t="n">
        <v>4195.92</v>
      </c>
    </row>
    <row r="4084">
      <c r="A4084" t="inlineStr">
        <is>
          <t>[C9D3] Angiotensin-II 길항제 칼슘길항제 복합제</t>
        </is>
      </c>
      <c r="B4084" t="inlineStr">
        <is>
          <t>케이에스제약</t>
        </is>
      </c>
      <c r="C4084" t="inlineStr">
        <is>
          <t>텔미스크</t>
        </is>
      </c>
      <c r="D4084" t="inlineStr">
        <is>
          <t>케이에스제약</t>
        </is>
      </c>
      <c r="E4084" t="inlineStr">
        <is>
          <t>amlodipine besylate,  telmisartan</t>
        </is>
      </c>
      <c r="F4084" t="inlineStr">
        <is>
          <t>의원</t>
        </is>
      </c>
      <c r="G4084" t="inlineStr">
        <is>
          <t>Generic</t>
        </is>
      </c>
      <c r="H4084" s="493" t="n">
        <v>0</v>
      </c>
      <c r="I4084" s="493" t="n">
        <v>712</v>
      </c>
      <c r="J4084" s="493" t="n">
        <v>592</v>
      </c>
      <c r="K4084" s="493" t="n">
        <v>824.3</v>
      </c>
      <c r="L4084" s="493" t="n">
        <v>1525.4</v>
      </c>
      <c r="M4084" s="493" t="n">
        <v>712</v>
      </c>
      <c r="N4084" s="493" t="n">
        <v>2543.95</v>
      </c>
      <c r="O4084" s="493" t="n">
        <v>3821.9</v>
      </c>
      <c r="P4084" s="493" t="n">
        <v>3461.88</v>
      </c>
      <c r="Q4084" s="493" t="n">
        <v>3390.3</v>
      </c>
      <c r="R4084" s="493" t="n">
        <v>3817.2</v>
      </c>
      <c r="S4084" s="493" t="n">
        <v>3961.2</v>
      </c>
      <c r="T4084" s="493" t="n">
        <v>4908.85</v>
      </c>
      <c r="U4084" s="493" t="n">
        <v>7369.04</v>
      </c>
      <c r="V4084" s="493" t="n">
        <v>8429.290000000001</v>
      </c>
      <c r="W4084" s="493" t="n">
        <v>8405</v>
      </c>
      <c r="X4084" s="493" t="n">
        <v>9118.620000000001</v>
      </c>
      <c r="Y4084" s="493" t="n">
        <v>9642.07</v>
      </c>
      <c r="Z4084" s="493" t="n">
        <v>7988.02</v>
      </c>
      <c r="AA4084" s="493" t="n">
        <v>13179.72</v>
      </c>
      <c r="AB4084" s="493" t="n">
        <v>10146.4</v>
      </c>
      <c r="AC4084" s="493" t="n">
        <v>15279.35</v>
      </c>
      <c r="AD4084" s="493" t="n">
        <v>16367.95</v>
      </c>
      <c r="AE4084" s="493" t="n">
        <v>25206.02</v>
      </c>
      <c r="AF4084" s="493" t="n">
        <v>25201.9</v>
      </c>
      <c r="AG4084" s="493" t="n">
        <v>34863.72</v>
      </c>
      <c r="AH4084" s="493" t="n">
        <v>40403.99</v>
      </c>
      <c r="AI4084" s="493" t="n">
        <v>41527.86</v>
      </c>
      <c r="AJ4084" s="493" t="n">
        <v>45378.08</v>
      </c>
      <c r="AK4084" s="493" t="n">
        <v>51924.81</v>
      </c>
      <c r="AL4084" s="493" t="n">
        <v>48790.44</v>
      </c>
      <c r="AM4084" s="493" t="n">
        <v>50326.21</v>
      </c>
      <c r="AN4084" s="493" t="n">
        <v>52871.28</v>
      </c>
      <c r="AO4084" s="493" t="n">
        <v>62336.33</v>
      </c>
      <c r="AP4084" s="493" t="n">
        <v>73282.97</v>
      </c>
      <c r="AQ4084" s="493" t="n">
        <v>68840.32000000001</v>
      </c>
      <c r="AR4084" s="493" t="n">
        <v>69727.88</v>
      </c>
      <c r="AS4084" s="493" t="n">
        <v>76363.73</v>
      </c>
      <c r="AT4084" s="493" t="n">
        <v>60527.28</v>
      </c>
      <c r="AU4084" s="493" t="n">
        <v>60797.45</v>
      </c>
      <c r="AV4084" s="493" t="n">
        <v>62724.45</v>
      </c>
      <c r="AW4084" s="493" t="n">
        <v>60941.42</v>
      </c>
      <c r="AX4084" s="493" t="n">
        <v>74556.25999999999</v>
      </c>
      <c r="AY4084" s="493" t="n">
        <v>73652.13</v>
      </c>
      <c r="AZ4084" s="493" t="n">
        <v>77301.75999999999</v>
      </c>
      <c r="BA4084" s="493" t="n">
        <v>82446.61</v>
      </c>
      <c r="BB4084" s="493" t="n">
        <v>80611.92</v>
      </c>
      <c r="BC4084" s="493" t="n">
        <v>95737.27</v>
      </c>
      <c r="BD4084" s="493" t="n">
        <v>84989.36</v>
      </c>
      <c r="BE4084" s="493" t="n">
        <v>83816.52</v>
      </c>
      <c r="BF4084" s="493" t="n">
        <v>76364.00999999999</v>
      </c>
      <c r="BG4084" s="493" t="n">
        <v>84518.64999999999</v>
      </c>
      <c r="BH4084" s="493" t="n">
        <v>72151.92</v>
      </c>
      <c r="BI4084" s="493" t="n">
        <v>70862.74000000001</v>
      </c>
      <c r="BJ4084" s="493" t="n">
        <v>69333.86</v>
      </c>
      <c r="BK4084" s="493" t="n">
        <v>65788.60000000001</v>
      </c>
      <c r="BL4084" s="493" t="n">
        <v>72843.63</v>
      </c>
      <c r="BM4084" s="493" t="n">
        <v>66009.97</v>
      </c>
      <c r="BN4084" s="493" t="n">
        <v>61787.5</v>
      </c>
      <c r="BO4084" s="493" t="n">
        <v>57040.3</v>
      </c>
      <c r="BP4084" s="493" t="n">
        <v>77048.95</v>
      </c>
      <c r="BQ4084" s="493" t="n">
        <v>64220.27</v>
      </c>
      <c r="BR4084" s="493" t="n">
        <v>72094.21000000001</v>
      </c>
      <c r="BS4084" s="493" t="n">
        <v>74433.81</v>
      </c>
      <c r="BT4084" s="493" t="n">
        <v>69785.37</v>
      </c>
      <c r="BU4084" s="493" t="n">
        <v>92124.17999999999</v>
      </c>
      <c r="BV4084" s="493" t="n">
        <v>88601.63</v>
      </c>
      <c r="BW4084" s="493" t="n">
        <v>86081.37</v>
      </c>
    </row>
    <row r="4085">
      <c r="A4085" t="inlineStr">
        <is>
          <t>[C9D3] Angiotensin-II 길항제 칼슘길항제 복합제</t>
        </is>
      </c>
      <c r="B4085" t="inlineStr">
        <is>
          <t>케이에스제약</t>
        </is>
      </c>
      <c r="C4085" t="inlineStr">
        <is>
          <t>텔미스크</t>
        </is>
      </c>
      <c r="D4085" t="inlineStr">
        <is>
          <t>케이에스제약</t>
        </is>
      </c>
      <c r="E4085" t="inlineStr">
        <is>
          <t>amlodipine besylate,  telmisartan</t>
        </is>
      </c>
      <c r="F4085" t="inlineStr">
        <is>
          <t>보건소</t>
        </is>
      </c>
      <c r="G4085" t="inlineStr">
        <is>
          <t>Generic</t>
        </is>
      </c>
      <c r="H4085" s="493" t="n">
        <v>0</v>
      </c>
      <c r="I4085" s="493" t="n">
        <v>0</v>
      </c>
      <c r="J4085" s="493" t="n">
        <v>0</v>
      </c>
      <c r="K4085" s="493" t="n">
        <v>0</v>
      </c>
      <c r="L4085" s="493" t="n">
        <v>0</v>
      </c>
      <c r="M4085" s="493" t="n">
        <v>0</v>
      </c>
      <c r="N4085" s="493" t="n">
        <v>0</v>
      </c>
      <c r="O4085" s="493" t="n">
        <v>0</v>
      </c>
      <c r="P4085" s="493" t="n">
        <v>0</v>
      </c>
      <c r="Q4085" s="493" t="n">
        <v>0</v>
      </c>
      <c r="R4085" s="493" t="n">
        <v>0</v>
      </c>
      <c r="S4085" s="493" t="n">
        <v>0</v>
      </c>
      <c r="T4085" s="493" t="n">
        <v>0</v>
      </c>
      <c r="U4085" s="493" t="n">
        <v>0</v>
      </c>
      <c r="V4085" s="493" t="n">
        <v>0</v>
      </c>
      <c r="W4085" s="493" t="n">
        <v>0</v>
      </c>
      <c r="X4085" s="493" t="n">
        <v>0</v>
      </c>
      <c r="Y4085" s="493" t="n">
        <v>0</v>
      </c>
      <c r="Z4085" s="493" t="n">
        <v>0</v>
      </c>
      <c r="AA4085" s="493" t="n">
        <v>0</v>
      </c>
      <c r="AB4085" s="493" t="n">
        <v>0</v>
      </c>
      <c r="AC4085" s="493" t="n">
        <v>529.8</v>
      </c>
      <c r="AD4085" s="493" t="n">
        <v>0</v>
      </c>
      <c r="AE4085" s="493" t="n">
        <v>0</v>
      </c>
      <c r="AF4085" s="493" t="n">
        <v>0</v>
      </c>
      <c r="AG4085" s="493" t="n">
        <v>0</v>
      </c>
      <c r="AH4085" s="493" t="n">
        <v>0</v>
      </c>
      <c r="AI4085" s="493" t="n">
        <v>0</v>
      </c>
      <c r="AJ4085" s="493" t="n">
        <v>0</v>
      </c>
      <c r="AK4085" s="493" t="n">
        <v>0</v>
      </c>
      <c r="AL4085" s="493" t="n">
        <v>0</v>
      </c>
      <c r="AM4085" s="493" t="n">
        <v>0</v>
      </c>
      <c r="AN4085" s="493" t="n">
        <v>0</v>
      </c>
      <c r="AO4085" s="493" t="n">
        <v>0</v>
      </c>
      <c r="AP4085" s="493" t="n">
        <v>0</v>
      </c>
      <c r="AQ4085" s="493" t="n">
        <v>0</v>
      </c>
      <c r="AR4085" s="493" t="n">
        <v>0</v>
      </c>
      <c r="AS4085" s="493" t="n">
        <v>0</v>
      </c>
      <c r="AT4085" s="493" t="n">
        <v>0</v>
      </c>
      <c r="AU4085" s="493" t="n">
        <v>226.8</v>
      </c>
      <c r="AV4085" s="493" t="n">
        <v>489.6</v>
      </c>
      <c r="AW4085" s="493" t="n">
        <v>0</v>
      </c>
      <c r="AX4085" s="493" t="n">
        <v>0</v>
      </c>
      <c r="AY4085" s="493" t="n">
        <v>546.3</v>
      </c>
      <c r="AZ4085" s="493" t="n">
        <v>0</v>
      </c>
      <c r="BA4085" s="493" t="n">
        <v>0</v>
      </c>
      <c r="BB4085" s="493" t="n">
        <v>0</v>
      </c>
      <c r="BC4085" s="493" t="n">
        <v>0</v>
      </c>
      <c r="BD4085" s="493" t="n">
        <v>0</v>
      </c>
      <c r="BE4085" s="493" t="n">
        <v>0</v>
      </c>
      <c r="BF4085" s="493" t="n">
        <v>0</v>
      </c>
      <c r="BG4085" s="493" t="n">
        <v>0</v>
      </c>
      <c r="BH4085" s="493" t="n">
        <v>0</v>
      </c>
      <c r="BI4085" s="493" t="n">
        <v>0</v>
      </c>
      <c r="BJ4085" s="493" t="n">
        <v>0</v>
      </c>
      <c r="BK4085" s="493" t="n">
        <v>0</v>
      </c>
      <c r="BL4085" s="493" t="n">
        <v>278.1</v>
      </c>
      <c r="BM4085" s="493" t="n">
        <v>0</v>
      </c>
      <c r="BN4085" s="493" t="n">
        <v>0</v>
      </c>
      <c r="BO4085" s="493" t="n">
        <v>0</v>
      </c>
      <c r="BP4085" s="493" t="n">
        <v>696.6</v>
      </c>
      <c r="BQ4085" s="493" t="n">
        <v>0</v>
      </c>
      <c r="BR4085" s="493" t="n">
        <v>0</v>
      </c>
      <c r="BS4085" s="493" t="n">
        <v>1260.9</v>
      </c>
      <c r="BT4085" s="493" t="n">
        <v>0</v>
      </c>
      <c r="BU4085" s="493" t="n">
        <v>57.6</v>
      </c>
      <c r="BV4085" s="493" t="n">
        <v>654.6</v>
      </c>
      <c r="BW4085" s="493" t="n">
        <v>0</v>
      </c>
    </row>
    <row r="4086">
      <c r="A4086" t="inlineStr">
        <is>
          <t>[C9D3] Angiotensin-II 길항제 칼슘길항제 복합제</t>
        </is>
      </c>
      <c r="B4086" t="inlineStr">
        <is>
          <t>케이엠에스</t>
        </is>
      </c>
      <c r="C4086" t="inlineStr">
        <is>
          <t>엑시비탄</t>
        </is>
      </c>
      <c r="D4086" t="inlineStr">
        <is>
          <t>케이엠에스</t>
        </is>
      </c>
      <c r="E4086" t="inlineStr">
        <is>
          <t>amlodipine besylate,  valsartan</t>
        </is>
      </c>
      <c r="F4086" t="inlineStr">
        <is>
          <t>병원</t>
        </is>
      </c>
      <c r="G4086" t="inlineStr">
        <is>
          <t>Generic</t>
        </is>
      </c>
      <c r="H4086" s="493" t="n">
        <v>0</v>
      </c>
      <c r="I4086" s="493" t="n">
        <v>0</v>
      </c>
      <c r="J4086" s="493" t="n">
        <v>0</v>
      </c>
      <c r="K4086" s="493" t="n">
        <v>0</v>
      </c>
      <c r="L4086" s="493" t="n">
        <v>0</v>
      </c>
      <c r="M4086" s="493" t="n">
        <v>0</v>
      </c>
      <c r="N4086" s="493" t="n">
        <v>0</v>
      </c>
      <c r="O4086" s="493" t="n">
        <v>0</v>
      </c>
      <c r="P4086" s="493" t="n">
        <v>0</v>
      </c>
      <c r="Q4086" s="493" t="n">
        <v>0</v>
      </c>
      <c r="R4086" s="493" t="n">
        <v>0</v>
      </c>
      <c r="S4086" s="493" t="n">
        <v>0</v>
      </c>
      <c r="T4086" s="493" t="n">
        <v>0</v>
      </c>
      <c r="U4086" s="493" t="n">
        <v>0</v>
      </c>
      <c r="V4086" s="493" t="n">
        <v>0</v>
      </c>
      <c r="W4086" s="493" t="n">
        <v>0</v>
      </c>
      <c r="X4086" s="493" t="n">
        <v>0</v>
      </c>
      <c r="Y4086" s="493" t="n">
        <v>0</v>
      </c>
      <c r="Z4086" s="493" t="n">
        <v>0</v>
      </c>
      <c r="AA4086" s="493" t="n">
        <v>0</v>
      </c>
      <c r="AB4086" s="493" t="n">
        <v>0</v>
      </c>
      <c r="AC4086" s="493" t="n">
        <v>0</v>
      </c>
      <c r="AD4086" s="493" t="n">
        <v>0</v>
      </c>
      <c r="AE4086" s="493" t="n">
        <v>0</v>
      </c>
      <c r="AF4086" s="493" t="n">
        <v>308.4</v>
      </c>
      <c r="AG4086" s="493" t="n">
        <v>0</v>
      </c>
      <c r="AH4086" s="493" t="n">
        <v>0</v>
      </c>
      <c r="AI4086" s="493" t="n">
        <v>0</v>
      </c>
      <c r="AJ4086" s="493" t="n">
        <v>0</v>
      </c>
      <c r="AK4086" s="493" t="n">
        <v>0</v>
      </c>
      <c r="AL4086" s="493" t="n">
        <v>0</v>
      </c>
      <c r="AM4086" s="493" t="n">
        <v>0</v>
      </c>
      <c r="AN4086" s="493" t="n">
        <v>0</v>
      </c>
      <c r="AO4086" s="493" t="n">
        <v>0</v>
      </c>
      <c r="AP4086" s="493" t="n">
        <v>0</v>
      </c>
      <c r="AQ4086" s="493" t="n">
        <v>0</v>
      </c>
      <c r="AR4086" s="493" t="n">
        <v>0</v>
      </c>
      <c r="AS4086" s="493" t="n">
        <v>0</v>
      </c>
      <c r="AT4086" s="493" t="n">
        <v>0</v>
      </c>
      <c r="AU4086" s="493" t="n">
        <v>0</v>
      </c>
      <c r="AV4086" s="493" t="n">
        <v>0</v>
      </c>
      <c r="AW4086" s="493" t="n">
        <v>0</v>
      </c>
      <c r="AX4086" s="493" t="n">
        <v>0</v>
      </c>
      <c r="AY4086" s="493" t="n">
        <v>0</v>
      </c>
      <c r="AZ4086" s="493" t="n">
        <v>0</v>
      </c>
      <c r="BA4086" s="493" t="n">
        <v>0</v>
      </c>
      <c r="BB4086" s="493" t="n">
        <v>0</v>
      </c>
      <c r="BC4086" s="493" t="n">
        <v>0</v>
      </c>
      <c r="BD4086" s="493" t="n">
        <v>0</v>
      </c>
      <c r="BE4086" s="493" t="n">
        <v>0</v>
      </c>
      <c r="BF4086" s="493" t="n">
        <v>0</v>
      </c>
      <c r="BG4086" s="493" t="n">
        <v>0</v>
      </c>
      <c r="BH4086" s="493" t="n">
        <v>0</v>
      </c>
      <c r="BI4086" s="493" t="n">
        <v>0</v>
      </c>
      <c r="BJ4086" s="493" t="n">
        <v>0</v>
      </c>
      <c r="BK4086" s="493" t="n">
        <v>0</v>
      </c>
      <c r="BL4086" s="493" t="n">
        <v>0</v>
      </c>
      <c r="BM4086" s="493" t="n">
        <v>0</v>
      </c>
      <c r="BN4086" s="493" t="n">
        <v>0</v>
      </c>
      <c r="BO4086" s="493" t="n">
        <v>0</v>
      </c>
      <c r="BP4086" s="493" t="n">
        <v>0</v>
      </c>
      <c r="BQ4086" s="493" t="n">
        <v>0</v>
      </c>
      <c r="BR4086" s="493" t="n">
        <v>0</v>
      </c>
      <c r="BS4086" s="493" t="n">
        <v>0</v>
      </c>
      <c r="BT4086" s="493" t="n">
        <v>0</v>
      </c>
      <c r="BU4086" s="493" t="n">
        <v>0</v>
      </c>
      <c r="BV4086" s="493" t="n">
        <v>0</v>
      </c>
      <c r="BW4086" s="493" t="n">
        <v>0</v>
      </c>
    </row>
    <row r="4087">
      <c r="A4087" t="inlineStr">
        <is>
          <t>[C9D3] Angiotensin-II 길항제 칼슘길항제 복합제</t>
        </is>
      </c>
      <c r="B4087" t="inlineStr">
        <is>
          <t>케이엠에스</t>
        </is>
      </c>
      <c r="C4087" t="inlineStr">
        <is>
          <t>엑시비탄</t>
        </is>
      </c>
      <c r="D4087" t="inlineStr">
        <is>
          <t>케이엠에스</t>
        </is>
      </c>
      <c r="E4087" t="inlineStr">
        <is>
          <t>amlodipine besylate,  valsartan</t>
        </is>
      </c>
      <c r="F4087" t="inlineStr">
        <is>
          <t>의원</t>
        </is>
      </c>
      <c r="G4087" t="inlineStr">
        <is>
          <t>Generic</t>
        </is>
      </c>
      <c r="H4087" s="493" t="n">
        <v>15783.87</v>
      </c>
      <c r="I4087" s="493" t="n">
        <v>13366.9</v>
      </c>
      <c r="J4087" s="493" t="n">
        <v>15449.9</v>
      </c>
      <c r="K4087" s="493" t="n">
        <v>14388.4</v>
      </c>
      <c r="L4087" s="493" t="n">
        <v>14101.82</v>
      </c>
      <c r="M4087" s="493" t="n">
        <v>19432.42</v>
      </c>
      <c r="N4087" s="493" t="n">
        <v>14287.7</v>
      </c>
      <c r="O4087" s="493" t="n">
        <v>15854.58</v>
      </c>
      <c r="P4087" s="493" t="n">
        <v>16758.04</v>
      </c>
      <c r="Q4087" s="493" t="n">
        <v>20196.21</v>
      </c>
      <c r="R4087" s="493" t="n">
        <v>21007.51</v>
      </c>
      <c r="S4087" s="493" t="n">
        <v>22196.7</v>
      </c>
      <c r="T4087" s="493" t="n">
        <v>21170.43</v>
      </c>
      <c r="U4087" s="493" t="n">
        <v>21552.55</v>
      </c>
      <c r="V4087" s="493" t="n">
        <v>25173.7</v>
      </c>
      <c r="W4087" s="493" t="n">
        <v>21247.36</v>
      </c>
      <c r="X4087" s="493" t="n">
        <v>22958.44</v>
      </c>
      <c r="Y4087" s="493" t="n">
        <v>24126.27</v>
      </c>
      <c r="Z4087" s="493" t="n">
        <v>22954.21</v>
      </c>
      <c r="AA4087" s="493" t="n">
        <v>20034.05</v>
      </c>
      <c r="AB4087" s="493" t="n">
        <v>24013.81</v>
      </c>
      <c r="AC4087" s="493" t="n">
        <v>19613.86</v>
      </c>
      <c r="AD4087" s="493" t="n">
        <v>24026.55</v>
      </c>
      <c r="AE4087" s="493" t="n">
        <v>20374.8</v>
      </c>
      <c r="AF4087" s="493" t="n">
        <v>23775.31</v>
      </c>
      <c r="AG4087" s="493" t="n">
        <v>20742.15</v>
      </c>
      <c r="AH4087" s="493" t="n">
        <v>29986.89</v>
      </c>
      <c r="AI4087" s="493" t="n">
        <v>22103.83</v>
      </c>
      <c r="AJ4087" s="493" t="n">
        <v>25742.16</v>
      </c>
      <c r="AK4087" s="493" t="n">
        <v>28919.51</v>
      </c>
      <c r="AL4087" s="493" t="n">
        <v>28687.54</v>
      </c>
      <c r="AM4087" s="493" t="n">
        <v>24437.32</v>
      </c>
      <c r="AN4087" s="493" t="n">
        <v>24652.29</v>
      </c>
      <c r="AO4087" s="493" t="n">
        <v>21347.99</v>
      </c>
      <c r="AP4087" s="493" t="n">
        <v>26228.09</v>
      </c>
      <c r="AQ4087" s="493" t="n">
        <v>22873.12</v>
      </c>
      <c r="AR4087" s="493" t="n">
        <v>26880.07</v>
      </c>
      <c r="AS4087" s="493" t="n">
        <v>26075.54</v>
      </c>
      <c r="AT4087" s="493" t="n">
        <v>23966.08</v>
      </c>
      <c r="AU4087" s="493" t="n">
        <v>22354.13</v>
      </c>
      <c r="AV4087" s="493" t="n">
        <v>23992.78</v>
      </c>
      <c r="AW4087" s="493" t="n">
        <v>26876.6</v>
      </c>
      <c r="AX4087" s="493" t="n">
        <v>27506.02</v>
      </c>
      <c r="AY4087" s="493" t="n">
        <v>30886.31</v>
      </c>
      <c r="AZ4087" s="493" t="n">
        <v>34453.93</v>
      </c>
      <c r="BA4087" s="493" t="n">
        <v>28326.72</v>
      </c>
      <c r="BB4087" s="493" t="n">
        <v>29698</v>
      </c>
      <c r="BC4087" s="493" t="n">
        <v>40474.88</v>
      </c>
      <c r="BD4087" s="493" t="n">
        <v>35736.33</v>
      </c>
      <c r="BE4087" s="493" t="n">
        <v>36816.63</v>
      </c>
      <c r="BF4087" s="493" t="n">
        <v>37707.11</v>
      </c>
      <c r="BG4087" s="493" t="n">
        <v>35674.76</v>
      </c>
      <c r="BH4087" s="493" t="n">
        <v>38974.77</v>
      </c>
      <c r="BI4087" s="493" t="n">
        <v>32607.85</v>
      </c>
      <c r="BJ4087" s="493" t="n">
        <v>36341.73</v>
      </c>
      <c r="BK4087" s="493" t="n">
        <v>31118.81</v>
      </c>
      <c r="BL4087" s="493" t="n">
        <v>32614.98</v>
      </c>
      <c r="BM4087" s="493" t="n">
        <v>31204.18</v>
      </c>
      <c r="BN4087" s="493" t="n">
        <v>28100.03</v>
      </c>
      <c r="BO4087" s="493" t="n">
        <v>24723.64</v>
      </c>
      <c r="BP4087" s="493" t="n">
        <v>23014.55</v>
      </c>
      <c r="BQ4087" s="493" t="n">
        <v>14909.64</v>
      </c>
      <c r="BR4087" s="493" t="n">
        <v>2136.3</v>
      </c>
      <c r="BS4087" s="493" t="n">
        <v>0</v>
      </c>
      <c r="BT4087" s="493" t="n">
        <v>0</v>
      </c>
      <c r="BU4087" s="493" t="n">
        <v>0</v>
      </c>
      <c r="BV4087" s="493" t="n">
        <v>0</v>
      </c>
      <c r="BW4087" s="493" t="n">
        <v>0</v>
      </c>
    </row>
    <row r="4088">
      <c r="A4088" t="inlineStr">
        <is>
          <t>[C9D3] Angiotensin-II 길항제 칼슘길항제 복합제</t>
        </is>
      </c>
      <c r="B4088" t="inlineStr">
        <is>
          <t>케이엠에스</t>
        </is>
      </c>
      <c r="C4088" t="inlineStr">
        <is>
          <t>엑시비탄</t>
        </is>
      </c>
      <c r="D4088" t="inlineStr">
        <is>
          <t>케이엠에스</t>
        </is>
      </c>
      <c r="E4088" t="inlineStr">
        <is>
          <t>amlodipine besylate,  valsartan</t>
        </is>
      </c>
      <c r="F4088" t="inlineStr">
        <is>
          <t>보건소</t>
        </is>
      </c>
      <c r="G4088" t="inlineStr">
        <is>
          <t>Generic</t>
        </is>
      </c>
      <c r="H4088" s="493" t="n">
        <v>73.8</v>
      </c>
      <c r="I4088" s="493" t="n">
        <v>0</v>
      </c>
      <c r="J4088" s="493" t="n">
        <v>81</v>
      </c>
      <c r="K4088" s="493" t="n">
        <v>0</v>
      </c>
      <c r="L4088" s="493" t="n">
        <v>58.2</v>
      </c>
      <c r="M4088" s="493" t="n">
        <v>0</v>
      </c>
      <c r="N4088" s="493" t="n">
        <v>53.4</v>
      </c>
      <c r="O4088" s="493" t="n">
        <v>0</v>
      </c>
      <c r="P4088" s="493" t="n">
        <v>57</v>
      </c>
      <c r="Q4088" s="493" t="n">
        <v>0</v>
      </c>
      <c r="R4088" s="493" t="n">
        <v>65.40000000000001</v>
      </c>
      <c r="S4088" s="493" t="n">
        <v>0</v>
      </c>
      <c r="T4088" s="493" t="n">
        <v>55.8</v>
      </c>
      <c r="U4088" s="493" t="n">
        <v>0</v>
      </c>
      <c r="V4088" s="493" t="n">
        <v>54.6</v>
      </c>
      <c r="W4088" s="493" t="n">
        <v>0</v>
      </c>
      <c r="X4088" s="493" t="n">
        <v>56.4</v>
      </c>
      <c r="Y4088" s="493" t="n">
        <v>0</v>
      </c>
      <c r="Z4088" s="493" t="n">
        <v>47.4</v>
      </c>
      <c r="AA4088" s="493" t="n">
        <v>0</v>
      </c>
      <c r="AB4088" s="493" t="n">
        <v>48.6</v>
      </c>
      <c r="AC4088" s="493" t="n">
        <v>0</v>
      </c>
      <c r="AD4088" s="493" t="n">
        <v>57</v>
      </c>
      <c r="AE4088" s="493" t="n">
        <v>0</v>
      </c>
      <c r="AF4088" s="493" t="n">
        <v>52.2</v>
      </c>
      <c r="AG4088" s="493" t="n">
        <v>0</v>
      </c>
      <c r="AH4088" s="493" t="n">
        <v>0</v>
      </c>
      <c r="AI4088" s="493" t="n">
        <v>49.2</v>
      </c>
      <c r="AJ4088" s="493" t="n">
        <v>0</v>
      </c>
      <c r="AK4088" s="493" t="n">
        <v>72</v>
      </c>
      <c r="AL4088" s="493" t="n">
        <v>0</v>
      </c>
      <c r="AM4088" s="493" t="n">
        <v>0</v>
      </c>
      <c r="AN4088" s="493" t="n">
        <v>67.5</v>
      </c>
      <c r="AO4088" s="493" t="n">
        <v>0</v>
      </c>
      <c r="AP4088" s="493" t="n">
        <v>0</v>
      </c>
      <c r="AQ4088" s="493" t="n">
        <v>133.2</v>
      </c>
      <c r="AR4088" s="493" t="n">
        <v>0</v>
      </c>
      <c r="AS4088" s="493" t="n">
        <v>0</v>
      </c>
      <c r="AT4088" s="493" t="n">
        <v>196.8</v>
      </c>
      <c r="AU4088" s="493" t="n">
        <v>0</v>
      </c>
      <c r="AV4088" s="493" t="n">
        <v>0</v>
      </c>
      <c r="AW4088" s="493" t="n">
        <v>0</v>
      </c>
      <c r="AX4088" s="493" t="n">
        <v>267.6</v>
      </c>
      <c r="AY4088" s="493" t="n">
        <v>0</v>
      </c>
      <c r="AZ4088" s="493" t="n">
        <v>0</v>
      </c>
      <c r="BA4088" s="493" t="n">
        <v>0</v>
      </c>
      <c r="BB4088" s="493" t="n">
        <v>470.7</v>
      </c>
      <c r="BC4088" s="493" t="n">
        <v>0</v>
      </c>
      <c r="BD4088" s="493" t="n">
        <v>0</v>
      </c>
      <c r="BE4088" s="493" t="n">
        <v>0</v>
      </c>
      <c r="BF4088" s="493" t="n">
        <v>228</v>
      </c>
      <c r="BG4088" s="493" t="n">
        <v>0</v>
      </c>
      <c r="BH4088" s="493" t="n">
        <v>0</v>
      </c>
      <c r="BI4088" s="493" t="n">
        <v>0</v>
      </c>
      <c r="BJ4088" s="493" t="n">
        <v>0</v>
      </c>
      <c r="BK4088" s="493" t="n">
        <v>0</v>
      </c>
      <c r="BL4088" s="493" t="n">
        <v>0</v>
      </c>
      <c r="BM4088" s="493" t="n">
        <v>0</v>
      </c>
      <c r="BN4088" s="493" t="n">
        <v>0</v>
      </c>
      <c r="BO4088" s="493" t="n">
        <v>0</v>
      </c>
      <c r="BP4088" s="493" t="n">
        <v>0</v>
      </c>
      <c r="BQ4088" s="493" t="n">
        <v>0</v>
      </c>
      <c r="BR4088" s="493" t="n">
        <v>0</v>
      </c>
      <c r="BS4088" s="493" t="n">
        <v>0</v>
      </c>
      <c r="BT4088" s="493" t="n">
        <v>0</v>
      </c>
      <c r="BU4088" s="493" t="n">
        <v>0</v>
      </c>
      <c r="BV4088" s="493" t="n">
        <v>0</v>
      </c>
      <c r="BW4088" s="493" t="n">
        <v>0</v>
      </c>
    </row>
    <row r="4089">
      <c r="A4089" t="inlineStr">
        <is>
          <t>[C9D3] Angiotensin-II 길항제 칼슘길항제 복합제</t>
        </is>
      </c>
      <c r="B4089" t="inlineStr">
        <is>
          <t>케이엠에스</t>
        </is>
      </c>
      <c r="C4089" t="inlineStr">
        <is>
          <t>텔론스타</t>
        </is>
      </c>
      <c r="D4089" t="inlineStr">
        <is>
          <t>케이엠에스</t>
        </is>
      </c>
      <c r="E4089" t="inlineStr">
        <is>
          <t>amlodipine besylate,  telmisartan</t>
        </is>
      </c>
      <c r="F4089" t="inlineStr">
        <is>
          <t>종합병원</t>
        </is>
      </c>
      <c r="G4089" t="inlineStr">
        <is>
          <t>Generic</t>
        </is>
      </c>
      <c r="H4089" s="493" t="n">
        <v>0</v>
      </c>
      <c r="I4089" s="493" t="n">
        <v>0</v>
      </c>
      <c r="J4089" s="493" t="n">
        <v>0</v>
      </c>
      <c r="K4089" s="493" t="n">
        <v>0</v>
      </c>
      <c r="L4089" s="493" t="n">
        <v>0</v>
      </c>
      <c r="M4089" s="493" t="n">
        <v>0</v>
      </c>
      <c r="N4089" s="493" t="n">
        <v>0</v>
      </c>
      <c r="O4089" s="493" t="n">
        <v>0</v>
      </c>
      <c r="P4089" s="493" t="n">
        <v>0</v>
      </c>
      <c r="Q4089" s="493" t="n">
        <v>393.9</v>
      </c>
      <c r="R4089" s="493" t="n">
        <v>991.8</v>
      </c>
      <c r="S4089" s="493" t="n">
        <v>0</v>
      </c>
      <c r="T4089" s="493" t="n">
        <v>0</v>
      </c>
      <c r="U4089" s="493" t="n">
        <v>86.09999999999999</v>
      </c>
      <c r="V4089" s="493" t="n">
        <v>0</v>
      </c>
      <c r="W4089" s="493" t="n">
        <v>0</v>
      </c>
      <c r="X4089" s="493" t="n">
        <v>0</v>
      </c>
      <c r="Y4089" s="493" t="n">
        <v>0</v>
      </c>
      <c r="Z4089" s="493" t="n">
        <v>0</v>
      </c>
      <c r="AA4089" s="493" t="n">
        <v>0</v>
      </c>
      <c r="AB4089" s="493" t="n">
        <v>0</v>
      </c>
      <c r="AC4089" s="493" t="n">
        <v>0</v>
      </c>
      <c r="AD4089" s="493" t="n">
        <v>0</v>
      </c>
      <c r="AE4089" s="493" t="n">
        <v>0</v>
      </c>
      <c r="AF4089" s="493" t="n">
        <v>0</v>
      </c>
      <c r="AG4089" s="493" t="n">
        <v>0</v>
      </c>
      <c r="AH4089" s="493" t="n">
        <v>0</v>
      </c>
      <c r="AI4089" s="493" t="n">
        <v>0</v>
      </c>
      <c r="AJ4089" s="493" t="n">
        <v>0</v>
      </c>
      <c r="AK4089" s="493" t="n">
        <v>0</v>
      </c>
      <c r="AL4089" s="493" t="n">
        <v>0</v>
      </c>
      <c r="AM4089" s="493" t="n">
        <v>0</v>
      </c>
      <c r="AN4089" s="493" t="n">
        <v>0</v>
      </c>
      <c r="AO4089" s="493" t="n">
        <v>0</v>
      </c>
      <c r="AP4089" s="493" t="n">
        <v>0</v>
      </c>
      <c r="AQ4089" s="493" t="n">
        <v>0</v>
      </c>
      <c r="AR4089" s="493" t="n">
        <v>0</v>
      </c>
      <c r="AS4089" s="493" t="n">
        <v>0</v>
      </c>
      <c r="AT4089" s="493" t="n">
        <v>0</v>
      </c>
      <c r="AU4089" s="493" t="n">
        <v>0</v>
      </c>
      <c r="AV4089" s="493" t="n">
        <v>0</v>
      </c>
      <c r="AW4089" s="493" t="n">
        <v>0</v>
      </c>
      <c r="AX4089" s="493" t="n">
        <v>0</v>
      </c>
      <c r="AY4089" s="493" t="n">
        <v>0</v>
      </c>
      <c r="AZ4089" s="493" t="n">
        <v>0</v>
      </c>
      <c r="BA4089" s="493" t="n">
        <v>0</v>
      </c>
      <c r="BB4089" s="493" t="n">
        <v>0</v>
      </c>
      <c r="BC4089" s="493" t="n">
        <v>0</v>
      </c>
      <c r="BD4089" s="493" t="n">
        <v>0</v>
      </c>
      <c r="BE4089" s="493" t="n">
        <v>0</v>
      </c>
      <c r="BF4089" s="493" t="n">
        <v>0</v>
      </c>
      <c r="BG4089" s="493" t="n">
        <v>0</v>
      </c>
      <c r="BH4089" s="493" t="n">
        <v>0</v>
      </c>
      <c r="BI4089" s="493" t="n">
        <v>0</v>
      </c>
      <c r="BJ4089" s="493" t="n">
        <v>0</v>
      </c>
      <c r="BK4089" s="493" t="n">
        <v>0</v>
      </c>
      <c r="BL4089" s="493" t="n">
        <v>0</v>
      </c>
      <c r="BM4089" s="493" t="n">
        <v>0</v>
      </c>
      <c r="BN4089" s="493" t="n">
        <v>0</v>
      </c>
      <c r="BO4089" s="493" t="n">
        <v>0</v>
      </c>
      <c r="BP4089" s="493" t="n">
        <v>0</v>
      </c>
      <c r="BQ4089" s="493" t="n">
        <v>0</v>
      </c>
      <c r="BR4089" s="493" t="n">
        <v>0</v>
      </c>
      <c r="BS4089" s="493" t="n">
        <v>0</v>
      </c>
      <c r="BT4089" s="493" t="n">
        <v>0</v>
      </c>
      <c r="BU4089" s="493" t="n">
        <v>0</v>
      </c>
      <c r="BV4089" s="493" t="n">
        <v>0</v>
      </c>
      <c r="BW4089" s="493" t="n">
        <v>0</v>
      </c>
    </row>
    <row r="4090">
      <c r="A4090" t="inlineStr">
        <is>
          <t>[C9D3] Angiotensin-II 길항제 칼슘길항제 복합제</t>
        </is>
      </c>
      <c r="B4090" t="inlineStr">
        <is>
          <t>케이엠에스</t>
        </is>
      </c>
      <c r="C4090" t="inlineStr">
        <is>
          <t>텔론스타</t>
        </is>
      </c>
      <c r="D4090" t="inlineStr">
        <is>
          <t>케이엠에스</t>
        </is>
      </c>
      <c r="E4090" t="inlineStr">
        <is>
          <t>amlodipine besylate,  telmisartan</t>
        </is>
      </c>
      <c r="F4090" t="inlineStr">
        <is>
          <t>병원</t>
        </is>
      </c>
      <c r="G4090" t="inlineStr">
        <is>
          <t>Generic</t>
        </is>
      </c>
      <c r="H4090" s="493" t="n">
        <v>919.8</v>
      </c>
      <c r="I4090" s="493" t="n">
        <v>0</v>
      </c>
      <c r="J4090" s="493" t="n">
        <v>0</v>
      </c>
      <c r="K4090" s="493" t="n">
        <v>0</v>
      </c>
      <c r="L4090" s="493" t="n">
        <v>188.4</v>
      </c>
      <c r="M4090" s="493" t="n">
        <v>135</v>
      </c>
      <c r="N4090" s="493" t="n">
        <v>66.3</v>
      </c>
      <c r="O4090" s="493" t="n">
        <v>0</v>
      </c>
      <c r="P4090" s="493" t="n">
        <v>0</v>
      </c>
      <c r="Q4090" s="493" t="n">
        <v>0</v>
      </c>
      <c r="R4090" s="493" t="n">
        <v>359.4</v>
      </c>
      <c r="S4090" s="493" t="n">
        <v>0</v>
      </c>
      <c r="T4090" s="493" t="n">
        <v>72.90000000000001</v>
      </c>
      <c r="U4090" s="493" t="n">
        <v>0</v>
      </c>
      <c r="V4090" s="493" t="n">
        <v>0</v>
      </c>
      <c r="W4090" s="493" t="n">
        <v>381.6</v>
      </c>
      <c r="X4090" s="493" t="n">
        <v>0</v>
      </c>
      <c r="Y4090" s="493" t="n">
        <v>0</v>
      </c>
      <c r="Z4090" s="493" t="n">
        <v>0</v>
      </c>
      <c r="AA4090" s="493" t="n">
        <v>0</v>
      </c>
      <c r="AB4090" s="493" t="n">
        <v>0</v>
      </c>
      <c r="AC4090" s="493" t="n">
        <v>216</v>
      </c>
      <c r="AD4090" s="493" t="n">
        <v>432</v>
      </c>
      <c r="AE4090" s="493" t="n">
        <v>0</v>
      </c>
      <c r="AF4090" s="493" t="n">
        <v>0</v>
      </c>
      <c r="AG4090" s="493" t="n">
        <v>0</v>
      </c>
      <c r="AH4090" s="493" t="n">
        <v>0</v>
      </c>
      <c r="AI4090" s="493" t="n">
        <v>0</v>
      </c>
      <c r="AJ4090" s="493" t="n">
        <v>0</v>
      </c>
      <c r="AK4090" s="493" t="n">
        <v>0</v>
      </c>
      <c r="AL4090" s="493" t="n">
        <v>0</v>
      </c>
      <c r="AM4090" s="493" t="n">
        <v>0</v>
      </c>
      <c r="AN4090" s="493" t="n">
        <v>0</v>
      </c>
      <c r="AO4090" s="493" t="n">
        <v>0</v>
      </c>
      <c r="AP4090" s="493" t="n">
        <v>0</v>
      </c>
      <c r="AQ4090" s="493" t="n">
        <v>0</v>
      </c>
      <c r="AR4090" s="493" t="n">
        <v>0</v>
      </c>
      <c r="AS4090" s="493" t="n">
        <v>0</v>
      </c>
      <c r="AT4090" s="493" t="n">
        <v>0</v>
      </c>
      <c r="AU4090" s="493" t="n">
        <v>0</v>
      </c>
      <c r="AV4090" s="493" t="n">
        <v>0</v>
      </c>
      <c r="AW4090" s="493" t="n">
        <v>0</v>
      </c>
      <c r="AX4090" s="493" t="n">
        <v>0</v>
      </c>
      <c r="AY4090" s="493" t="n">
        <v>0</v>
      </c>
      <c r="AZ4090" s="493" t="n">
        <v>0</v>
      </c>
      <c r="BA4090" s="493" t="n">
        <v>0</v>
      </c>
      <c r="BB4090" s="493" t="n">
        <v>0</v>
      </c>
      <c r="BC4090" s="493" t="n">
        <v>0</v>
      </c>
      <c r="BD4090" s="493" t="n">
        <v>0</v>
      </c>
      <c r="BE4090" s="493" t="n">
        <v>0</v>
      </c>
      <c r="BF4090" s="493" t="n">
        <v>0</v>
      </c>
      <c r="BG4090" s="493" t="n">
        <v>0</v>
      </c>
      <c r="BH4090" s="493" t="n">
        <v>0</v>
      </c>
      <c r="BI4090" s="493" t="n">
        <v>0</v>
      </c>
      <c r="BJ4090" s="493" t="n">
        <v>0</v>
      </c>
      <c r="BK4090" s="493" t="n">
        <v>0</v>
      </c>
      <c r="BL4090" s="493" t="n">
        <v>0</v>
      </c>
      <c r="BM4090" s="493" t="n">
        <v>0</v>
      </c>
      <c r="BN4090" s="493" t="n">
        <v>0</v>
      </c>
      <c r="BO4090" s="493" t="n">
        <v>0</v>
      </c>
      <c r="BP4090" s="493" t="n">
        <v>0</v>
      </c>
      <c r="BQ4090" s="493" t="n">
        <v>0</v>
      </c>
      <c r="BR4090" s="493" t="n">
        <v>0</v>
      </c>
      <c r="BS4090" s="493" t="n">
        <v>0</v>
      </c>
      <c r="BT4090" s="493" t="n">
        <v>0</v>
      </c>
      <c r="BU4090" s="493" t="n">
        <v>0</v>
      </c>
      <c r="BV4090" s="493" t="n">
        <v>0</v>
      </c>
      <c r="BW4090" s="493" t="n">
        <v>0</v>
      </c>
    </row>
    <row r="4091">
      <c r="A4091" t="inlineStr">
        <is>
          <t>[C9D3] Angiotensin-II 길항제 칼슘길항제 복합제</t>
        </is>
      </c>
      <c r="B4091" t="inlineStr">
        <is>
          <t>케이엠에스</t>
        </is>
      </c>
      <c r="C4091" t="inlineStr">
        <is>
          <t>텔론스타</t>
        </is>
      </c>
      <c r="D4091" t="inlineStr">
        <is>
          <t>케이엠에스</t>
        </is>
      </c>
      <c r="E4091" t="inlineStr">
        <is>
          <t>amlodipine besylate,  telmisartan</t>
        </is>
      </c>
      <c r="F4091" t="inlineStr">
        <is>
          <t>의원</t>
        </is>
      </c>
      <c r="G4091" t="inlineStr">
        <is>
          <t>Generic</t>
        </is>
      </c>
      <c r="H4091" s="493" t="n">
        <v>11972.5</v>
      </c>
      <c r="I4091" s="493" t="n">
        <v>10061.1</v>
      </c>
      <c r="J4091" s="493" t="n">
        <v>11864.2</v>
      </c>
      <c r="K4091" s="493" t="n">
        <v>13653.2</v>
      </c>
      <c r="L4091" s="493" t="n">
        <v>18218.2</v>
      </c>
      <c r="M4091" s="493" t="n">
        <v>15783.7</v>
      </c>
      <c r="N4091" s="493" t="n">
        <v>19788.9</v>
      </c>
      <c r="O4091" s="493" t="n">
        <v>23274.1</v>
      </c>
      <c r="P4091" s="493" t="n">
        <v>19083.8</v>
      </c>
      <c r="Q4091" s="493" t="n">
        <v>22122</v>
      </c>
      <c r="R4091" s="493" t="n">
        <v>37573.4</v>
      </c>
      <c r="S4091" s="493" t="n">
        <v>41121.5</v>
      </c>
      <c r="T4091" s="493" t="n">
        <v>30760</v>
      </c>
      <c r="U4091" s="493" t="n">
        <v>35644.15</v>
      </c>
      <c r="V4091" s="493" t="n">
        <v>39982.1</v>
      </c>
      <c r="W4091" s="493" t="n">
        <v>35251</v>
      </c>
      <c r="X4091" s="493" t="n">
        <v>35533</v>
      </c>
      <c r="Y4091" s="493" t="n">
        <v>38830.9</v>
      </c>
      <c r="Z4091" s="493" t="n">
        <v>32436.4</v>
      </c>
      <c r="AA4091" s="493" t="n">
        <v>41563.2</v>
      </c>
      <c r="AB4091" s="493" t="n">
        <v>36065.7</v>
      </c>
      <c r="AC4091" s="493" t="n">
        <v>40361.7</v>
      </c>
      <c r="AD4091" s="493" t="n">
        <v>34747.9</v>
      </c>
      <c r="AE4091" s="493" t="n">
        <v>40275</v>
      </c>
      <c r="AF4091" s="493" t="n">
        <v>35316.6</v>
      </c>
      <c r="AG4091" s="493" t="n">
        <v>39128.5</v>
      </c>
      <c r="AH4091" s="493" t="n">
        <v>38041.8</v>
      </c>
      <c r="AI4091" s="493" t="n">
        <v>43531.9</v>
      </c>
      <c r="AJ4091" s="493" t="n">
        <v>45954.5</v>
      </c>
      <c r="AK4091" s="493" t="n">
        <v>43670.8</v>
      </c>
      <c r="AL4091" s="493" t="n">
        <v>39082.9</v>
      </c>
      <c r="AM4091" s="493" t="n">
        <v>50315.9</v>
      </c>
      <c r="AN4091" s="493" t="n">
        <v>36993.7</v>
      </c>
      <c r="AO4091" s="493" t="n">
        <v>45932</v>
      </c>
      <c r="AP4091" s="493" t="n">
        <v>35745.4</v>
      </c>
      <c r="AQ4091" s="493" t="n">
        <v>50367.6</v>
      </c>
      <c r="AR4091" s="493" t="n">
        <v>41705</v>
      </c>
      <c r="AS4091" s="493" t="n">
        <v>43341.6</v>
      </c>
      <c r="AT4091" s="493" t="n">
        <v>53166.4</v>
      </c>
      <c r="AU4091" s="493" t="n">
        <v>59810.8</v>
      </c>
      <c r="AV4091" s="493" t="n">
        <v>61043.5</v>
      </c>
      <c r="AW4091" s="493" t="n">
        <v>58891.1</v>
      </c>
      <c r="AX4091" s="493" t="n">
        <v>54544</v>
      </c>
      <c r="AY4091" s="493" t="n">
        <v>67803.64</v>
      </c>
      <c r="AZ4091" s="493" t="n">
        <v>54076.8</v>
      </c>
      <c r="BA4091" s="493" t="n">
        <v>58865.47</v>
      </c>
      <c r="BB4091" s="493" t="n">
        <v>59027.3</v>
      </c>
      <c r="BC4091" s="493" t="n">
        <v>56776.9</v>
      </c>
      <c r="BD4091" s="493" t="n">
        <v>52476.5</v>
      </c>
      <c r="BE4091" s="493" t="n">
        <v>56188.4</v>
      </c>
      <c r="BF4091" s="493" t="n">
        <v>56871.78</v>
      </c>
      <c r="BG4091" s="493" t="n">
        <v>50795.37</v>
      </c>
      <c r="BH4091" s="493" t="n">
        <v>58482.91</v>
      </c>
      <c r="BI4091" s="493" t="n">
        <v>47785.35</v>
      </c>
      <c r="BJ4091" s="493" t="n">
        <v>59653.48</v>
      </c>
      <c r="BK4091" s="493" t="n">
        <v>49657.65</v>
      </c>
      <c r="BL4091" s="493" t="n">
        <v>55118.87</v>
      </c>
      <c r="BM4091" s="493" t="n">
        <v>48241.5</v>
      </c>
      <c r="BN4091" s="493" t="n">
        <v>39917.39</v>
      </c>
      <c r="BO4091" s="493" t="n">
        <v>29745.8</v>
      </c>
      <c r="BP4091" s="493" t="n">
        <v>33719.3</v>
      </c>
      <c r="BQ4091" s="493" t="n">
        <v>25627.9</v>
      </c>
      <c r="BR4091" s="493" t="n">
        <v>30519.2</v>
      </c>
      <c r="BS4091" s="493" t="n">
        <v>18391.2</v>
      </c>
      <c r="BT4091" s="493" t="n">
        <v>16775.8</v>
      </c>
      <c r="BU4091" s="493" t="n">
        <v>2172</v>
      </c>
      <c r="BV4091" s="493" t="n">
        <v>2991</v>
      </c>
      <c r="BW4091" s="493" t="n">
        <v>0</v>
      </c>
    </row>
    <row r="4092">
      <c r="A4092" t="inlineStr">
        <is>
          <t>[C9D3] Angiotensin-II 길항제 칼슘길항제 복합제</t>
        </is>
      </c>
      <c r="B4092" t="inlineStr">
        <is>
          <t>케이엠에스</t>
        </is>
      </c>
      <c r="C4092" t="inlineStr">
        <is>
          <t>텔론스타</t>
        </is>
      </c>
      <c r="D4092" t="inlineStr">
        <is>
          <t>케이엠에스</t>
        </is>
      </c>
      <c r="E4092" t="inlineStr">
        <is>
          <t>amlodipine besylate,  telmisartan</t>
        </is>
      </c>
      <c r="F4092" t="inlineStr">
        <is>
          <t>보건소</t>
        </is>
      </c>
      <c r="G4092" t="inlineStr">
        <is>
          <t>Generic</t>
        </is>
      </c>
      <c r="H4092" s="493" t="n">
        <v>0</v>
      </c>
      <c r="I4092" s="493" t="n">
        <v>0</v>
      </c>
      <c r="J4092" s="493" t="n">
        <v>0</v>
      </c>
      <c r="K4092" s="493" t="n">
        <v>0</v>
      </c>
      <c r="L4092" s="493" t="n">
        <v>0</v>
      </c>
      <c r="M4092" s="493" t="n">
        <v>0</v>
      </c>
      <c r="N4092" s="493" t="n">
        <v>0</v>
      </c>
      <c r="O4092" s="493" t="n">
        <v>0</v>
      </c>
      <c r="P4092" s="493" t="n">
        <v>0</v>
      </c>
      <c r="Q4092" s="493" t="n">
        <v>0</v>
      </c>
      <c r="R4092" s="493" t="n">
        <v>0</v>
      </c>
      <c r="S4092" s="493" t="n">
        <v>0</v>
      </c>
      <c r="T4092" s="493" t="n">
        <v>0</v>
      </c>
      <c r="U4092" s="493" t="n">
        <v>0</v>
      </c>
      <c r="V4092" s="493" t="n">
        <v>0</v>
      </c>
      <c r="W4092" s="493" t="n">
        <v>0</v>
      </c>
      <c r="X4092" s="493" t="n">
        <v>0</v>
      </c>
      <c r="Y4092" s="493" t="n">
        <v>0</v>
      </c>
      <c r="Z4092" s="493" t="n">
        <v>0</v>
      </c>
      <c r="AA4092" s="493" t="n">
        <v>0</v>
      </c>
      <c r="AB4092" s="493" t="n">
        <v>0</v>
      </c>
      <c r="AC4092" s="493" t="n">
        <v>0</v>
      </c>
      <c r="AD4092" s="493" t="n">
        <v>0</v>
      </c>
      <c r="AE4092" s="493" t="n">
        <v>0</v>
      </c>
      <c r="AF4092" s="493" t="n">
        <v>0</v>
      </c>
      <c r="AG4092" s="493" t="n">
        <v>0</v>
      </c>
      <c r="AH4092" s="493" t="n">
        <v>0</v>
      </c>
      <c r="AI4092" s="493" t="n">
        <v>0</v>
      </c>
      <c r="AJ4092" s="493" t="n">
        <v>0</v>
      </c>
      <c r="AK4092" s="493" t="n">
        <v>0</v>
      </c>
      <c r="AL4092" s="493" t="n">
        <v>0</v>
      </c>
      <c r="AM4092" s="493" t="n">
        <v>0</v>
      </c>
      <c r="AN4092" s="493" t="n">
        <v>0</v>
      </c>
      <c r="AO4092" s="493" t="n">
        <v>0</v>
      </c>
      <c r="AP4092" s="493" t="n">
        <v>0</v>
      </c>
      <c r="AQ4092" s="493" t="n">
        <v>0</v>
      </c>
      <c r="AR4092" s="493" t="n">
        <v>0</v>
      </c>
      <c r="AS4092" s="493" t="n">
        <v>0</v>
      </c>
      <c r="AT4092" s="493" t="n">
        <v>0</v>
      </c>
      <c r="AU4092" s="493" t="n">
        <v>0</v>
      </c>
      <c r="AV4092" s="493" t="n">
        <v>0</v>
      </c>
      <c r="AW4092" s="493" t="n">
        <v>0</v>
      </c>
      <c r="AX4092" s="493" t="n">
        <v>0</v>
      </c>
      <c r="AY4092" s="493" t="n">
        <v>0</v>
      </c>
      <c r="AZ4092" s="493" t="n">
        <v>0</v>
      </c>
      <c r="BA4092" s="493" t="n">
        <v>0</v>
      </c>
      <c r="BB4092" s="493" t="n">
        <v>0</v>
      </c>
      <c r="BC4092" s="493" t="n">
        <v>0</v>
      </c>
      <c r="BD4092" s="493" t="n">
        <v>0</v>
      </c>
      <c r="BE4092" s="493" t="n">
        <v>0</v>
      </c>
      <c r="BF4092" s="493" t="n">
        <v>0</v>
      </c>
      <c r="BG4092" s="493" t="n">
        <v>0</v>
      </c>
      <c r="BH4092" s="493" t="n">
        <v>0</v>
      </c>
      <c r="BI4092" s="493" t="n">
        <v>0</v>
      </c>
      <c r="BJ4092" s="493" t="n">
        <v>0</v>
      </c>
      <c r="BK4092" s="493" t="n">
        <v>0</v>
      </c>
      <c r="BL4092" s="493" t="n">
        <v>0</v>
      </c>
      <c r="BM4092" s="493" t="n">
        <v>0</v>
      </c>
      <c r="BN4092" s="493" t="n">
        <v>731.7</v>
      </c>
      <c r="BO4092" s="493" t="n">
        <v>0</v>
      </c>
      <c r="BP4092" s="493" t="n">
        <v>0</v>
      </c>
      <c r="BQ4092" s="493" t="n">
        <v>1250.1</v>
      </c>
      <c r="BR4092" s="493" t="n">
        <v>0</v>
      </c>
      <c r="BS4092" s="493" t="n">
        <v>0</v>
      </c>
      <c r="BT4092" s="493" t="n">
        <v>0</v>
      </c>
      <c r="BU4092" s="493" t="n">
        <v>0</v>
      </c>
      <c r="BV4092" s="493" t="n">
        <v>0</v>
      </c>
      <c r="BW4092" s="493" t="n">
        <v>0</v>
      </c>
    </row>
    <row r="4093">
      <c r="A4093" t="inlineStr">
        <is>
          <t>[C9D3] Angiotensin-II 길항제 칼슘길항제 복합제</t>
        </is>
      </c>
      <c r="B4093" t="inlineStr">
        <is>
          <t>코러스</t>
        </is>
      </c>
      <c r="C4093" t="inlineStr">
        <is>
          <t>투투포지</t>
        </is>
      </c>
      <c r="D4093" t="inlineStr">
        <is>
          <t>코러스</t>
        </is>
      </c>
      <c r="E4093" t="inlineStr">
        <is>
          <t>amlodipine besylate,  valsartan</t>
        </is>
      </c>
      <c r="F4093" t="inlineStr">
        <is>
          <t>상급종합병원</t>
        </is>
      </c>
      <c r="G4093" t="inlineStr">
        <is>
          <t>Generic</t>
        </is>
      </c>
      <c r="H4093" s="493" t="n">
        <v>0</v>
      </c>
      <c r="I4093" s="493" t="n">
        <v>0</v>
      </c>
      <c r="J4093" s="493" t="n">
        <v>0</v>
      </c>
      <c r="K4093" s="493" t="n">
        <v>0</v>
      </c>
      <c r="L4093" s="493" t="n">
        <v>0</v>
      </c>
      <c r="M4093" s="493" t="n">
        <v>0</v>
      </c>
      <c r="N4093" s="493" t="n">
        <v>0</v>
      </c>
      <c r="O4093" s="493" t="n">
        <v>0</v>
      </c>
      <c r="P4093" s="493" t="n">
        <v>0</v>
      </c>
      <c r="Q4093" s="493" t="n">
        <v>0</v>
      </c>
      <c r="R4093" s="493" t="n">
        <v>0</v>
      </c>
      <c r="S4093" s="493" t="n">
        <v>0</v>
      </c>
      <c r="T4093" s="493" t="n">
        <v>0</v>
      </c>
      <c r="U4093" s="493" t="n">
        <v>0</v>
      </c>
      <c r="V4093" s="493" t="n">
        <v>0</v>
      </c>
      <c r="W4093" s="493" t="n">
        <v>0</v>
      </c>
      <c r="X4093" s="493" t="n">
        <v>0</v>
      </c>
      <c r="Y4093" s="493" t="n">
        <v>0</v>
      </c>
      <c r="Z4093" s="493" t="n">
        <v>0</v>
      </c>
      <c r="AA4093" s="493" t="n">
        <v>0</v>
      </c>
      <c r="AB4093" s="493" t="n">
        <v>0</v>
      </c>
      <c r="AC4093" s="493" t="n">
        <v>0</v>
      </c>
      <c r="AD4093" s="493" t="n">
        <v>0</v>
      </c>
      <c r="AE4093" s="493" t="n">
        <v>0</v>
      </c>
      <c r="AF4093" s="493" t="n">
        <v>0</v>
      </c>
      <c r="AG4093" s="493" t="n">
        <v>0</v>
      </c>
      <c r="AH4093" s="493" t="n">
        <v>0</v>
      </c>
      <c r="AI4093" s="493" t="n">
        <v>2513</v>
      </c>
      <c r="AJ4093" s="493" t="n">
        <v>0</v>
      </c>
      <c r="AK4093" s="493" t="n">
        <v>0</v>
      </c>
      <c r="AL4093" s="493" t="n">
        <v>0</v>
      </c>
      <c r="AM4093" s="493" t="n">
        <v>0</v>
      </c>
      <c r="AN4093" s="493" t="n">
        <v>0</v>
      </c>
      <c r="AO4093" s="493" t="n">
        <v>0</v>
      </c>
      <c r="AP4093" s="493" t="n">
        <v>0</v>
      </c>
      <c r="AQ4093" s="493" t="n">
        <v>0</v>
      </c>
      <c r="AR4093" s="493" t="n">
        <v>0</v>
      </c>
      <c r="AS4093" s="493" t="n">
        <v>0</v>
      </c>
      <c r="AT4093" s="493" t="n">
        <v>0</v>
      </c>
      <c r="AU4093" s="493" t="n">
        <v>0</v>
      </c>
      <c r="AV4093" s="493" t="n">
        <v>0</v>
      </c>
      <c r="AW4093" s="493" t="n">
        <v>0</v>
      </c>
      <c r="AX4093" s="493" t="n">
        <v>0</v>
      </c>
      <c r="AY4093" s="493" t="n">
        <v>0</v>
      </c>
      <c r="AZ4093" s="493" t="n">
        <v>0</v>
      </c>
      <c r="BA4093" s="493" t="n">
        <v>0</v>
      </c>
      <c r="BB4093" s="493" t="n">
        <v>0</v>
      </c>
      <c r="BC4093" s="493" t="n">
        <v>0</v>
      </c>
      <c r="BD4093" s="493" t="n">
        <v>0</v>
      </c>
      <c r="BE4093" s="493" t="n">
        <v>0</v>
      </c>
      <c r="BF4093" s="493" t="n">
        <v>0</v>
      </c>
      <c r="BG4093" s="493" t="n">
        <v>0</v>
      </c>
      <c r="BH4093" s="493" t="n">
        <v>0</v>
      </c>
      <c r="BI4093" s="493" t="n">
        <v>0</v>
      </c>
      <c r="BJ4093" s="493" t="n">
        <v>0</v>
      </c>
      <c r="BK4093" s="493" t="n">
        <v>0</v>
      </c>
      <c r="BL4093" s="493" t="n">
        <v>0</v>
      </c>
      <c r="BM4093" s="493" t="n">
        <v>0</v>
      </c>
      <c r="BN4093" s="493" t="n">
        <v>0</v>
      </c>
      <c r="BO4093" s="493" t="n">
        <v>0</v>
      </c>
      <c r="BP4093" s="493" t="n">
        <v>0</v>
      </c>
      <c r="BQ4093" s="493" t="n">
        <v>0</v>
      </c>
      <c r="BR4093" s="493" t="n">
        <v>0</v>
      </c>
      <c r="BS4093" s="493" t="n">
        <v>0</v>
      </c>
      <c r="BT4093" s="493" t="n">
        <v>0</v>
      </c>
      <c r="BU4093" s="493" t="n">
        <v>0</v>
      </c>
      <c r="BV4093" s="493" t="n">
        <v>0</v>
      </c>
      <c r="BW4093" s="493" t="n">
        <v>0</v>
      </c>
    </row>
    <row r="4094">
      <c r="A4094" t="inlineStr">
        <is>
          <t>[C9D3] Angiotensin-II 길항제 칼슘길항제 복합제</t>
        </is>
      </c>
      <c r="B4094" t="inlineStr">
        <is>
          <t>코러스</t>
        </is>
      </c>
      <c r="C4094" t="inlineStr">
        <is>
          <t>투투포지</t>
        </is>
      </c>
      <c r="D4094" t="inlineStr">
        <is>
          <t>코러스</t>
        </is>
      </c>
      <c r="E4094" t="inlineStr">
        <is>
          <t>amlodipine besylate,  valsartan</t>
        </is>
      </c>
      <c r="F4094" t="inlineStr">
        <is>
          <t>종합병원</t>
        </is>
      </c>
      <c r="G4094" t="inlineStr">
        <is>
          <t>Generic</t>
        </is>
      </c>
      <c r="H4094" s="493" t="n">
        <v>0</v>
      </c>
      <c r="I4094" s="493" t="n">
        <v>819.9</v>
      </c>
      <c r="J4094" s="493" t="n">
        <v>0</v>
      </c>
      <c r="K4094" s="493" t="n">
        <v>0</v>
      </c>
      <c r="L4094" s="493" t="n">
        <v>0</v>
      </c>
      <c r="M4094" s="493" t="n">
        <v>0</v>
      </c>
      <c r="N4094" s="493" t="n">
        <v>0</v>
      </c>
      <c r="O4094" s="493" t="n">
        <v>0</v>
      </c>
      <c r="P4094" s="493" t="n">
        <v>0</v>
      </c>
      <c r="Q4094" s="493" t="n">
        <v>0</v>
      </c>
      <c r="R4094" s="493" t="n">
        <v>0</v>
      </c>
      <c r="S4094" s="493" t="n">
        <v>0</v>
      </c>
      <c r="T4094" s="493" t="n">
        <v>0</v>
      </c>
      <c r="U4094" s="493" t="n">
        <v>0</v>
      </c>
      <c r="V4094" s="493" t="n">
        <v>0</v>
      </c>
      <c r="W4094" s="493" t="n">
        <v>0</v>
      </c>
      <c r="X4094" s="493" t="n">
        <v>0</v>
      </c>
      <c r="Y4094" s="493" t="n">
        <v>0</v>
      </c>
      <c r="Z4094" s="493" t="n">
        <v>0</v>
      </c>
      <c r="AA4094" s="493" t="n">
        <v>0</v>
      </c>
      <c r="AB4094" s="493" t="n">
        <v>0</v>
      </c>
      <c r="AC4094" s="493" t="n">
        <v>484.92</v>
      </c>
      <c r="AD4094" s="493" t="n">
        <v>4285.32</v>
      </c>
      <c r="AE4094" s="493" t="n">
        <v>880.6799999999999</v>
      </c>
      <c r="AF4094" s="493" t="n">
        <v>0</v>
      </c>
      <c r="AG4094" s="493" t="n">
        <v>0</v>
      </c>
      <c r="AH4094" s="493" t="n">
        <v>3868.14</v>
      </c>
      <c r="AI4094" s="493" t="n">
        <v>12253.54</v>
      </c>
      <c r="AJ4094" s="493" t="n">
        <v>8541.360000000001</v>
      </c>
      <c r="AK4094" s="493" t="n">
        <v>8178.56</v>
      </c>
      <c r="AL4094" s="493" t="n">
        <v>8633.68</v>
      </c>
      <c r="AM4094" s="493" t="n">
        <v>8637.26</v>
      </c>
      <c r="AN4094" s="493" t="n">
        <v>12289.38</v>
      </c>
      <c r="AO4094" s="493" t="n">
        <v>7726.25</v>
      </c>
      <c r="AP4094" s="493" t="n">
        <v>6215.96</v>
      </c>
      <c r="AQ4094" s="493" t="n">
        <v>5423.25</v>
      </c>
      <c r="AR4094" s="493" t="n">
        <v>6553.2</v>
      </c>
      <c r="AS4094" s="493" t="n">
        <v>6834.96</v>
      </c>
      <c r="AT4094" s="493" t="n">
        <v>7771.52</v>
      </c>
      <c r="AU4094" s="493" t="n">
        <v>5933.85</v>
      </c>
      <c r="AV4094" s="493" t="n">
        <v>6166.68</v>
      </c>
      <c r="AW4094" s="493" t="n">
        <v>5859.27</v>
      </c>
      <c r="AX4094" s="493" t="n">
        <v>5533.52</v>
      </c>
      <c r="AY4094" s="493" t="n">
        <v>4950.5</v>
      </c>
      <c r="AZ4094" s="493" t="n">
        <v>4417</v>
      </c>
      <c r="BA4094" s="493" t="n">
        <v>8187.99</v>
      </c>
      <c r="BB4094" s="493" t="n">
        <v>5075.49</v>
      </c>
      <c r="BC4094" s="493" t="n">
        <v>6791.34</v>
      </c>
      <c r="BD4094" s="493" t="n">
        <v>5470.89</v>
      </c>
      <c r="BE4094" s="493" t="n">
        <v>6081</v>
      </c>
      <c r="BF4094" s="493" t="n">
        <v>5962.92</v>
      </c>
      <c r="BG4094" s="493" t="n">
        <v>4672.68</v>
      </c>
      <c r="BH4094" s="493" t="n">
        <v>4933.47</v>
      </c>
      <c r="BI4094" s="493" t="n">
        <v>4116.12</v>
      </c>
      <c r="BJ4094" s="493" t="n">
        <v>5639.7</v>
      </c>
      <c r="BK4094" s="493" t="n">
        <v>5121.9</v>
      </c>
      <c r="BL4094" s="493" t="n">
        <v>3990.6</v>
      </c>
      <c r="BM4094" s="493" t="n">
        <v>0</v>
      </c>
      <c r="BN4094" s="493" t="n">
        <v>0</v>
      </c>
      <c r="BO4094" s="493" t="n">
        <v>0</v>
      </c>
      <c r="BP4094" s="493" t="n">
        <v>0</v>
      </c>
      <c r="BQ4094" s="493" t="n">
        <v>720</v>
      </c>
      <c r="BR4094" s="493" t="n">
        <v>0</v>
      </c>
      <c r="BS4094" s="493" t="n">
        <v>0</v>
      </c>
      <c r="BT4094" s="493" t="n">
        <v>0</v>
      </c>
      <c r="BU4094" s="493" t="n">
        <v>0</v>
      </c>
      <c r="BV4094" s="493" t="n">
        <v>0</v>
      </c>
      <c r="BW4094" s="493" t="n">
        <v>0</v>
      </c>
    </row>
    <row r="4095">
      <c r="A4095" t="inlineStr">
        <is>
          <t>[C9D3] Angiotensin-II 길항제 칼슘길항제 복합제</t>
        </is>
      </c>
      <c r="B4095" t="inlineStr">
        <is>
          <t>코러스</t>
        </is>
      </c>
      <c r="C4095" t="inlineStr">
        <is>
          <t>투투포지</t>
        </is>
      </c>
      <c r="D4095" t="inlineStr">
        <is>
          <t>코러스</t>
        </is>
      </c>
      <c r="E4095" t="inlineStr">
        <is>
          <t>amlodipine besylate,  valsartan</t>
        </is>
      </c>
      <c r="F4095" t="inlineStr">
        <is>
          <t>병원</t>
        </is>
      </c>
      <c r="G4095" t="inlineStr">
        <is>
          <t>Generic</t>
        </is>
      </c>
      <c r="H4095" s="493" t="n">
        <v>16121.71</v>
      </c>
      <c r="I4095" s="493" t="n">
        <v>17593.63</v>
      </c>
      <c r="J4095" s="493" t="n">
        <v>2182.8</v>
      </c>
      <c r="K4095" s="493" t="n">
        <v>7086.36</v>
      </c>
      <c r="L4095" s="493" t="n">
        <v>2971.9</v>
      </c>
      <c r="M4095" s="493" t="n">
        <v>4425.9</v>
      </c>
      <c r="N4095" s="493" t="n">
        <v>6256.2</v>
      </c>
      <c r="O4095" s="493" t="n">
        <v>5663.4</v>
      </c>
      <c r="P4095" s="493" t="n">
        <v>5560.6</v>
      </c>
      <c r="Q4095" s="493" t="n">
        <v>6276.03</v>
      </c>
      <c r="R4095" s="493" t="n">
        <v>4399.75</v>
      </c>
      <c r="S4095" s="493" t="n">
        <v>5984.9</v>
      </c>
      <c r="T4095" s="493" t="n">
        <v>3528.99</v>
      </c>
      <c r="U4095" s="493" t="n">
        <v>6741.7</v>
      </c>
      <c r="V4095" s="493" t="n">
        <v>4368.3</v>
      </c>
      <c r="W4095" s="493" t="n">
        <v>4884.75</v>
      </c>
      <c r="X4095" s="493" t="n">
        <v>6198.4</v>
      </c>
      <c r="Y4095" s="493" t="n">
        <v>3917.6</v>
      </c>
      <c r="Z4095" s="493" t="n">
        <v>5195.9</v>
      </c>
      <c r="AA4095" s="493" t="n">
        <v>6567.65</v>
      </c>
      <c r="AB4095" s="493" t="n">
        <v>6373.2</v>
      </c>
      <c r="AC4095" s="493" t="n">
        <v>4761.39</v>
      </c>
      <c r="AD4095" s="493" t="n">
        <v>5579.85</v>
      </c>
      <c r="AE4095" s="493" t="n">
        <v>6085.6</v>
      </c>
      <c r="AF4095" s="493" t="n">
        <v>8145.95</v>
      </c>
      <c r="AG4095" s="493" t="n">
        <v>8096.22</v>
      </c>
      <c r="AH4095" s="493" t="n">
        <v>6572.26</v>
      </c>
      <c r="AI4095" s="493" t="n">
        <v>6586.7</v>
      </c>
      <c r="AJ4095" s="493" t="n">
        <v>7380.6</v>
      </c>
      <c r="AK4095" s="493" t="n">
        <v>2745</v>
      </c>
      <c r="AL4095" s="493" t="n">
        <v>2507.4</v>
      </c>
      <c r="AM4095" s="493" t="n">
        <v>5871.3</v>
      </c>
      <c r="AN4095" s="493" t="n">
        <v>3374.7</v>
      </c>
      <c r="AO4095" s="493" t="n">
        <v>4942.54</v>
      </c>
      <c r="AP4095" s="493" t="n">
        <v>3814.2</v>
      </c>
      <c r="AQ4095" s="493" t="n">
        <v>5531.44</v>
      </c>
      <c r="AR4095" s="493" t="n">
        <v>3083.93</v>
      </c>
      <c r="AS4095" s="493" t="n">
        <v>2954.16</v>
      </c>
      <c r="AT4095" s="493" t="n">
        <v>4009.4</v>
      </c>
      <c r="AU4095" s="493" t="n">
        <v>1583.4</v>
      </c>
      <c r="AV4095" s="493" t="n">
        <v>2058.3</v>
      </c>
      <c r="AW4095" s="493" t="n">
        <v>2106.1</v>
      </c>
      <c r="AX4095" s="493" t="n">
        <v>2551.35</v>
      </c>
      <c r="AY4095" s="493" t="n">
        <v>1874.8</v>
      </c>
      <c r="AZ4095" s="493" t="n">
        <v>3158.4</v>
      </c>
      <c r="BA4095" s="493" t="n">
        <v>3674.85</v>
      </c>
      <c r="BB4095" s="493" t="n">
        <v>3148.92</v>
      </c>
      <c r="BC4095" s="493" t="n">
        <v>2302.45</v>
      </c>
      <c r="BD4095" s="493" t="n">
        <v>2319.75</v>
      </c>
      <c r="BE4095" s="493" t="n">
        <v>3161.47</v>
      </c>
      <c r="BF4095" s="493" t="n">
        <v>3613.03</v>
      </c>
      <c r="BG4095" s="493" t="n">
        <v>1250.7</v>
      </c>
      <c r="BH4095" s="493" t="n">
        <v>2770.99</v>
      </c>
      <c r="BI4095" s="493" t="n">
        <v>3478</v>
      </c>
      <c r="BJ4095" s="493" t="n">
        <v>1065.6</v>
      </c>
      <c r="BK4095" s="493" t="n">
        <v>4830.5</v>
      </c>
      <c r="BL4095" s="493" t="n">
        <v>2182.5</v>
      </c>
      <c r="BM4095" s="493" t="n">
        <v>3643.8</v>
      </c>
      <c r="BN4095" s="493" t="n">
        <v>2651.4</v>
      </c>
      <c r="BO4095" s="493" t="n">
        <v>1395.3</v>
      </c>
      <c r="BP4095" s="493" t="n">
        <v>1155.6</v>
      </c>
      <c r="BQ4095" s="493" t="n">
        <v>1459.03</v>
      </c>
      <c r="BR4095" s="493" t="n">
        <v>1464.48</v>
      </c>
      <c r="BS4095" s="493" t="n">
        <v>534.9</v>
      </c>
      <c r="BT4095" s="493" t="n">
        <v>2012.7</v>
      </c>
      <c r="BU4095" s="493" t="n">
        <v>1031.25</v>
      </c>
      <c r="BV4095" s="493" t="n">
        <v>1974</v>
      </c>
      <c r="BW4095" s="493" t="n">
        <v>1572.7</v>
      </c>
    </row>
    <row r="4096">
      <c r="A4096" t="inlineStr">
        <is>
          <t>[C9D3] Angiotensin-II 길항제 칼슘길항제 복합제</t>
        </is>
      </c>
      <c r="B4096" t="inlineStr">
        <is>
          <t>코러스</t>
        </is>
      </c>
      <c r="C4096" t="inlineStr">
        <is>
          <t>투투포지</t>
        </is>
      </c>
      <c r="D4096" t="inlineStr">
        <is>
          <t>코러스</t>
        </is>
      </c>
      <c r="E4096" t="inlineStr">
        <is>
          <t>amlodipine besylate,  valsartan</t>
        </is>
      </c>
      <c r="F4096" t="inlineStr">
        <is>
          <t>의원</t>
        </is>
      </c>
      <c r="G4096" t="inlineStr">
        <is>
          <t>Generic</t>
        </is>
      </c>
      <c r="H4096" s="493" t="n">
        <v>81551.77</v>
      </c>
      <c r="I4096" s="493" t="n">
        <v>89898.27</v>
      </c>
      <c r="J4096" s="493" t="n">
        <v>90713.61</v>
      </c>
      <c r="K4096" s="493" t="n">
        <v>105552.58</v>
      </c>
      <c r="L4096" s="493" t="n">
        <v>94743.66</v>
      </c>
      <c r="M4096" s="493" t="n">
        <v>99442.42</v>
      </c>
      <c r="N4096" s="493" t="n">
        <v>93939.63</v>
      </c>
      <c r="O4096" s="493" t="n">
        <v>99201.09</v>
      </c>
      <c r="P4096" s="493" t="n">
        <v>87864.17999999999</v>
      </c>
      <c r="Q4096" s="493" t="n">
        <v>92937.52</v>
      </c>
      <c r="R4096" s="493" t="n">
        <v>95952.5</v>
      </c>
      <c r="S4096" s="493" t="n">
        <v>112619.9</v>
      </c>
      <c r="T4096" s="493" t="n">
        <v>102324.73</v>
      </c>
      <c r="U4096" s="493" t="n">
        <v>105433.75</v>
      </c>
      <c r="V4096" s="493" t="n">
        <v>102770.32</v>
      </c>
      <c r="W4096" s="493" t="n">
        <v>97075.22</v>
      </c>
      <c r="X4096" s="493" t="n">
        <v>96870.56</v>
      </c>
      <c r="Y4096" s="493" t="n">
        <v>94753.89</v>
      </c>
      <c r="Z4096" s="493" t="n">
        <v>96278.24000000001</v>
      </c>
      <c r="AA4096" s="493" t="n">
        <v>102501.31</v>
      </c>
      <c r="AB4096" s="493" t="n">
        <v>87760.50999999999</v>
      </c>
      <c r="AC4096" s="493" t="n">
        <v>97633.14999999999</v>
      </c>
      <c r="AD4096" s="493" t="n">
        <v>98020.89999999999</v>
      </c>
      <c r="AE4096" s="493" t="n">
        <v>105428.12</v>
      </c>
      <c r="AF4096" s="493" t="n">
        <v>96498.38</v>
      </c>
      <c r="AG4096" s="493" t="n">
        <v>98421.7</v>
      </c>
      <c r="AH4096" s="493" t="n">
        <v>95064.13</v>
      </c>
      <c r="AI4096" s="493" t="n">
        <v>83284.92</v>
      </c>
      <c r="AJ4096" s="493" t="n">
        <v>85289.31</v>
      </c>
      <c r="AK4096" s="493" t="n">
        <v>86346.42</v>
      </c>
      <c r="AL4096" s="493" t="n">
        <v>77710.3</v>
      </c>
      <c r="AM4096" s="493" t="n">
        <v>80729.25</v>
      </c>
      <c r="AN4096" s="493" t="n">
        <v>75261.53</v>
      </c>
      <c r="AO4096" s="493" t="n">
        <v>58435.06</v>
      </c>
      <c r="AP4096" s="493" t="n">
        <v>68988.99000000001</v>
      </c>
      <c r="AQ4096" s="493" t="n">
        <v>58129.73</v>
      </c>
      <c r="AR4096" s="493" t="n">
        <v>48446.23</v>
      </c>
      <c r="AS4096" s="493" t="n">
        <v>45996.8</v>
      </c>
      <c r="AT4096" s="493" t="n">
        <v>40496.25</v>
      </c>
      <c r="AU4096" s="493" t="n">
        <v>41465.99</v>
      </c>
      <c r="AV4096" s="493" t="n">
        <v>44964.38</v>
      </c>
      <c r="AW4096" s="493" t="n">
        <v>44136.58</v>
      </c>
      <c r="AX4096" s="493" t="n">
        <v>47393.51</v>
      </c>
      <c r="AY4096" s="493" t="n">
        <v>53102.9</v>
      </c>
      <c r="AZ4096" s="493" t="n">
        <v>49874.59</v>
      </c>
      <c r="BA4096" s="493" t="n">
        <v>56841.31</v>
      </c>
      <c r="BB4096" s="493" t="n">
        <v>57915.35</v>
      </c>
      <c r="BC4096" s="493" t="n">
        <v>64463.09</v>
      </c>
      <c r="BD4096" s="493" t="n">
        <v>58750.13</v>
      </c>
      <c r="BE4096" s="493" t="n">
        <v>67507.37</v>
      </c>
      <c r="BF4096" s="493" t="n">
        <v>62356.51</v>
      </c>
      <c r="BG4096" s="493" t="n">
        <v>59483.8</v>
      </c>
      <c r="BH4096" s="493" t="n">
        <v>73874.72</v>
      </c>
      <c r="BI4096" s="493" t="n">
        <v>69194.67999999999</v>
      </c>
      <c r="BJ4096" s="493" t="n">
        <v>70678.39</v>
      </c>
      <c r="BK4096" s="493" t="n">
        <v>47685.83</v>
      </c>
      <c r="BL4096" s="493" t="n">
        <v>44022.1</v>
      </c>
      <c r="BM4096" s="493" t="n">
        <v>22693.41</v>
      </c>
      <c r="BN4096" s="493" t="n">
        <v>25775.09</v>
      </c>
      <c r="BO4096" s="493" t="n">
        <v>22147.54</v>
      </c>
      <c r="BP4096" s="493" t="n">
        <v>27225.54</v>
      </c>
      <c r="BQ4096" s="493" t="n">
        <v>21260.38</v>
      </c>
      <c r="BR4096" s="493" t="n">
        <v>19878.3</v>
      </c>
      <c r="BS4096" s="493" t="n">
        <v>10447.76</v>
      </c>
      <c r="BT4096" s="493" t="n">
        <v>8549.700000000001</v>
      </c>
      <c r="BU4096" s="493" t="n">
        <v>6999.98</v>
      </c>
      <c r="BV4096" s="493" t="n">
        <v>10294.2</v>
      </c>
      <c r="BW4096" s="493" t="n">
        <v>9313.639999999999</v>
      </c>
    </row>
    <row r="4097">
      <c r="A4097" t="inlineStr">
        <is>
          <t>[C9D3] Angiotensin-II 길항제 칼슘길항제 복합제</t>
        </is>
      </c>
      <c r="B4097" t="inlineStr">
        <is>
          <t>코러스</t>
        </is>
      </c>
      <c r="C4097" t="inlineStr">
        <is>
          <t>투투포지</t>
        </is>
      </c>
      <c r="D4097" t="inlineStr">
        <is>
          <t>코러스</t>
        </is>
      </c>
      <c r="E4097" t="inlineStr">
        <is>
          <t>amlodipine besylate,  valsartan</t>
        </is>
      </c>
      <c r="F4097" t="inlineStr">
        <is>
          <t>보건소</t>
        </is>
      </c>
      <c r="G4097" t="inlineStr">
        <is>
          <t>Generic</t>
        </is>
      </c>
      <c r="H4097" s="493" t="n">
        <v>953.1900000000001</v>
      </c>
      <c r="I4097" s="493" t="n">
        <v>657.6</v>
      </c>
      <c r="J4097" s="493" t="n">
        <v>67.5</v>
      </c>
      <c r="K4097" s="493" t="n">
        <v>0</v>
      </c>
      <c r="L4097" s="493" t="n">
        <v>0</v>
      </c>
      <c r="M4097" s="493" t="n">
        <v>473.4</v>
      </c>
      <c r="N4097" s="493" t="n">
        <v>481.8</v>
      </c>
      <c r="O4097" s="493" t="n">
        <v>109.35</v>
      </c>
      <c r="P4097" s="493" t="n">
        <v>57.6</v>
      </c>
      <c r="Q4097" s="493" t="n">
        <v>0</v>
      </c>
      <c r="R4097" s="493" t="n">
        <v>0</v>
      </c>
      <c r="S4097" s="493" t="n">
        <v>1704.9</v>
      </c>
      <c r="T4097" s="493" t="n">
        <v>0</v>
      </c>
      <c r="U4097" s="493" t="n">
        <v>588</v>
      </c>
      <c r="V4097" s="493" t="n">
        <v>928.8</v>
      </c>
      <c r="W4097" s="493" t="n">
        <v>979.8</v>
      </c>
      <c r="X4097" s="493" t="n">
        <v>0</v>
      </c>
      <c r="Y4097" s="493" t="n">
        <v>948.6</v>
      </c>
      <c r="Z4097" s="493" t="n">
        <v>0</v>
      </c>
      <c r="AA4097" s="493" t="n">
        <v>423.6</v>
      </c>
      <c r="AB4097" s="493" t="n">
        <v>65.7</v>
      </c>
      <c r="AC4097" s="493" t="n">
        <v>1602.61</v>
      </c>
      <c r="AD4097" s="493" t="n">
        <v>379.2</v>
      </c>
      <c r="AE4097" s="493" t="n">
        <v>0</v>
      </c>
      <c r="AF4097" s="493" t="n">
        <v>687</v>
      </c>
      <c r="AG4097" s="493" t="n">
        <v>120</v>
      </c>
      <c r="AH4097" s="493" t="n">
        <v>0</v>
      </c>
      <c r="AI4097" s="493" t="n">
        <v>794.7</v>
      </c>
      <c r="AJ4097" s="493" t="n">
        <v>0</v>
      </c>
      <c r="AK4097" s="493" t="n">
        <v>684.25</v>
      </c>
      <c r="AL4097" s="493" t="n">
        <v>3044.5</v>
      </c>
      <c r="AM4097" s="493" t="n">
        <v>0</v>
      </c>
      <c r="AN4097" s="493" t="n">
        <v>549</v>
      </c>
      <c r="AO4097" s="493" t="n">
        <v>606.6</v>
      </c>
      <c r="AP4097" s="493" t="n">
        <v>0</v>
      </c>
      <c r="AQ4097" s="493" t="n">
        <v>0</v>
      </c>
      <c r="AR4097" s="493" t="n">
        <v>643.5</v>
      </c>
      <c r="AS4097" s="493" t="n">
        <v>0</v>
      </c>
      <c r="AT4097" s="493" t="n">
        <v>0</v>
      </c>
      <c r="AU4097" s="493" t="n">
        <v>1152.9</v>
      </c>
      <c r="AV4097" s="493" t="n">
        <v>0</v>
      </c>
      <c r="AW4097" s="493" t="n">
        <v>0</v>
      </c>
      <c r="AX4097" s="493" t="n">
        <v>1154.7</v>
      </c>
      <c r="AY4097" s="493" t="n">
        <v>126.9</v>
      </c>
      <c r="AZ4097" s="493" t="n">
        <v>0</v>
      </c>
      <c r="BA4097" s="493" t="n">
        <v>1067.1</v>
      </c>
      <c r="BB4097" s="493" t="n">
        <v>36.9</v>
      </c>
      <c r="BC4097" s="493" t="n">
        <v>42.6</v>
      </c>
      <c r="BD4097" s="493" t="n">
        <v>1201.5</v>
      </c>
      <c r="BE4097" s="493" t="n">
        <v>0</v>
      </c>
      <c r="BF4097" s="493" t="n">
        <v>94.8</v>
      </c>
      <c r="BG4097" s="493" t="n">
        <v>0</v>
      </c>
      <c r="BH4097" s="493" t="n">
        <v>0</v>
      </c>
      <c r="BI4097" s="493" t="n">
        <v>0</v>
      </c>
      <c r="BJ4097" s="493" t="n">
        <v>0</v>
      </c>
      <c r="BK4097" s="493" t="n">
        <v>0</v>
      </c>
      <c r="BL4097" s="493" t="n">
        <v>44.4</v>
      </c>
      <c r="BM4097" s="493" t="n">
        <v>45.9</v>
      </c>
      <c r="BN4097" s="493" t="n">
        <v>0</v>
      </c>
      <c r="BO4097" s="493" t="n">
        <v>0</v>
      </c>
      <c r="BP4097" s="493" t="n">
        <v>39.9</v>
      </c>
      <c r="BQ4097" s="493" t="n">
        <v>0</v>
      </c>
      <c r="BR4097" s="493" t="n">
        <v>0</v>
      </c>
      <c r="BS4097" s="493" t="n">
        <v>41.7</v>
      </c>
      <c r="BT4097" s="493" t="n">
        <v>0</v>
      </c>
      <c r="BU4097" s="493" t="n">
        <v>0</v>
      </c>
      <c r="BV4097" s="493" t="n">
        <v>0</v>
      </c>
      <c r="BW4097" s="493" t="n">
        <v>0</v>
      </c>
    </row>
    <row r="4098">
      <c r="A4098" t="inlineStr">
        <is>
          <t>[C9D3] Angiotensin-II 길항제 칼슘길항제 복합제</t>
        </is>
      </c>
      <c r="B4098" t="inlineStr">
        <is>
          <t>코러스</t>
        </is>
      </c>
      <c r="C4098" t="inlineStr">
        <is>
          <t>투투포지</t>
        </is>
      </c>
      <c r="D4098" t="inlineStr">
        <is>
          <t>코러스</t>
        </is>
      </c>
      <c r="E4098" t="inlineStr">
        <is>
          <t>amlodipine besylate,  valsartan</t>
        </is>
      </c>
      <c r="F4098" t="inlineStr">
        <is>
          <t>기타(치과의원, 치과병원 등)</t>
        </is>
      </c>
      <c r="G4098" t="inlineStr">
        <is>
          <t>Generic</t>
        </is>
      </c>
      <c r="H4098" s="493" t="n">
        <v>0</v>
      </c>
      <c r="I4098" s="493" t="n">
        <v>0</v>
      </c>
      <c r="J4098" s="493" t="n">
        <v>0</v>
      </c>
      <c r="K4098" s="493" t="n">
        <v>235.8</v>
      </c>
      <c r="L4098" s="493" t="n">
        <v>0</v>
      </c>
      <c r="M4098" s="493" t="n">
        <v>0</v>
      </c>
      <c r="N4098" s="493" t="n">
        <v>233.1</v>
      </c>
      <c r="O4098" s="493" t="n">
        <v>0</v>
      </c>
      <c r="P4098" s="493" t="n">
        <v>0</v>
      </c>
      <c r="Q4098" s="493" t="n">
        <v>0</v>
      </c>
      <c r="R4098" s="493" t="n">
        <v>0</v>
      </c>
      <c r="S4098" s="493" t="n">
        <v>0</v>
      </c>
      <c r="T4098" s="493" t="n">
        <v>0</v>
      </c>
      <c r="U4098" s="493" t="n">
        <v>0</v>
      </c>
      <c r="V4098" s="493" t="n">
        <v>0</v>
      </c>
      <c r="W4098" s="493" t="n">
        <v>0</v>
      </c>
      <c r="X4098" s="493" t="n">
        <v>0</v>
      </c>
      <c r="Y4098" s="493" t="n">
        <v>0</v>
      </c>
      <c r="Z4098" s="493" t="n">
        <v>124.88</v>
      </c>
      <c r="AA4098" s="493" t="n">
        <v>0</v>
      </c>
      <c r="AB4098" s="493" t="n">
        <v>0</v>
      </c>
      <c r="AC4098" s="493" t="n">
        <v>0</v>
      </c>
      <c r="AD4098" s="493" t="n">
        <v>0</v>
      </c>
      <c r="AE4098" s="493" t="n">
        <v>0</v>
      </c>
      <c r="AF4098" s="493" t="n">
        <v>0</v>
      </c>
      <c r="AG4098" s="493" t="n">
        <v>0</v>
      </c>
      <c r="AH4098" s="493" t="n">
        <v>0</v>
      </c>
      <c r="AI4098" s="493" t="n">
        <v>0</v>
      </c>
      <c r="AJ4098" s="493" t="n">
        <v>0</v>
      </c>
      <c r="AK4098" s="493" t="n">
        <v>0</v>
      </c>
      <c r="AL4098" s="493" t="n">
        <v>0</v>
      </c>
      <c r="AM4098" s="493" t="n">
        <v>0</v>
      </c>
      <c r="AN4098" s="493" t="n">
        <v>0</v>
      </c>
      <c r="AO4098" s="493" t="n">
        <v>0</v>
      </c>
      <c r="AP4098" s="493" t="n">
        <v>0</v>
      </c>
      <c r="AQ4098" s="493" t="n">
        <v>0</v>
      </c>
      <c r="AR4098" s="493" t="n">
        <v>0</v>
      </c>
      <c r="AS4098" s="493" t="n">
        <v>0</v>
      </c>
      <c r="AT4098" s="493" t="n">
        <v>0</v>
      </c>
      <c r="AU4098" s="493" t="n">
        <v>0</v>
      </c>
      <c r="AV4098" s="493" t="n">
        <v>0</v>
      </c>
      <c r="AW4098" s="493" t="n">
        <v>0</v>
      </c>
      <c r="AX4098" s="493" t="n">
        <v>0</v>
      </c>
      <c r="AY4098" s="493" t="n">
        <v>0</v>
      </c>
      <c r="AZ4098" s="493" t="n">
        <v>0</v>
      </c>
      <c r="BA4098" s="493" t="n">
        <v>0</v>
      </c>
      <c r="BB4098" s="493" t="n">
        <v>0</v>
      </c>
      <c r="BC4098" s="493" t="n">
        <v>0</v>
      </c>
      <c r="BD4098" s="493" t="n">
        <v>0</v>
      </c>
      <c r="BE4098" s="493" t="n">
        <v>0</v>
      </c>
      <c r="BF4098" s="493" t="n">
        <v>0</v>
      </c>
      <c r="BG4098" s="493" t="n">
        <v>0</v>
      </c>
      <c r="BH4098" s="493" t="n">
        <v>0</v>
      </c>
      <c r="BI4098" s="493" t="n">
        <v>0</v>
      </c>
      <c r="BJ4098" s="493" t="n">
        <v>0</v>
      </c>
      <c r="BK4098" s="493" t="n">
        <v>0</v>
      </c>
      <c r="BL4098" s="493" t="n">
        <v>0</v>
      </c>
      <c r="BM4098" s="493" t="n">
        <v>0</v>
      </c>
      <c r="BN4098" s="493" t="n">
        <v>0</v>
      </c>
      <c r="BO4098" s="493" t="n">
        <v>0</v>
      </c>
      <c r="BP4098" s="493" t="n">
        <v>0</v>
      </c>
      <c r="BQ4098" s="493" t="n">
        <v>0</v>
      </c>
      <c r="BR4098" s="493" t="n">
        <v>0</v>
      </c>
      <c r="BS4098" s="493" t="n">
        <v>188.1</v>
      </c>
      <c r="BT4098" s="493" t="n">
        <v>264</v>
      </c>
      <c r="BU4098" s="493" t="n">
        <v>0</v>
      </c>
      <c r="BV4098" s="493" t="n">
        <v>0</v>
      </c>
      <c r="BW4098" s="493" t="n">
        <v>0</v>
      </c>
    </row>
    <row r="4099">
      <c r="A4099" t="inlineStr">
        <is>
          <t>[C9D3] Angiotensin-II 길항제 칼슘길항제 복합제</t>
        </is>
      </c>
      <c r="B4099" t="inlineStr">
        <is>
          <t>코러스</t>
        </is>
      </c>
      <c r="C4099" t="inlineStr">
        <is>
          <t>트윈온</t>
        </is>
      </c>
      <c r="D4099" t="inlineStr">
        <is>
          <t>코러스</t>
        </is>
      </c>
      <c r="E4099" t="inlineStr">
        <is>
          <t>amlodipine besylate,  telmisartan</t>
        </is>
      </c>
      <c r="F4099" t="inlineStr">
        <is>
          <t>종합병원</t>
        </is>
      </c>
      <c r="G4099" t="inlineStr">
        <is>
          <t>Generic</t>
        </is>
      </c>
      <c r="H4099" s="493" t="n">
        <v>1534.5</v>
      </c>
      <c r="I4099" s="493" t="n">
        <v>0</v>
      </c>
      <c r="J4099" s="493" t="n">
        <v>1280.4</v>
      </c>
      <c r="K4099" s="493" t="n">
        <v>3058.8</v>
      </c>
      <c r="L4099" s="493" t="n">
        <v>0</v>
      </c>
      <c r="M4099" s="493" t="n">
        <v>0</v>
      </c>
      <c r="N4099" s="493" t="n">
        <v>1745.7</v>
      </c>
      <c r="O4099" s="493" t="n">
        <v>0</v>
      </c>
      <c r="P4099" s="493" t="n">
        <v>745.8</v>
      </c>
      <c r="Q4099" s="493" t="n">
        <v>1119.6</v>
      </c>
      <c r="R4099" s="493" t="n">
        <v>750.6</v>
      </c>
      <c r="S4099" s="493" t="n">
        <v>0</v>
      </c>
      <c r="T4099" s="493" t="n">
        <v>1246.2</v>
      </c>
      <c r="U4099" s="493" t="n">
        <v>0</v>
      </c>
      <c r="V4099" s="493" t="n">
        <v>500.4</v>
      </c>
      <c r="W4099" s="493" t="n">
        <v>750.6</v>
      </c>
      <c r="X4099" s="493" t="n">
        <v>0</v>
      </c>
      <c r="Y4099" s="493" t="n">
        <v>0</v>
      </c>
      <c r="Z4099" s="493" t="n">
        <v>2002.5</v>
      </c>
      <c r="AA4099" s="493" t="n">
        <v>0</v>
      </c>
      <c r="AB4099" s="493" t="n">
        <v>873.9</v>
      </c>
      <c r="AC4099" s="493" t="n">
        <v>1506.6</v>
      </c>
      <c r="AD4099" s="493" t="n">
        <v>1790.74</v>
      </c>
      <c r="AE4099" s="493" t="n">
        <v>378.9</v>
      </c>
      <c r="AF4099" s="493" t="n">
        <v>2747.1</v>
      </c>
      <c r="AG4099" s="493" t="n">
        <v>249.6</v>
      </c>
      <c r="AH4099" s="493" t="n">
        <v>504</v>
      </c>
      <c r="AI4099" s="493" t="n">
        <v>0</v>
      </c>
      <c r="AJ4099" s="493" t="n">
        <v>1254</v>
      </c>
      <c r="AK4099" s="493" t="n">
        <v>497.4</v>
      </c>
      <c r="AL4099" s="493" t="n">
        <v>750.6</v>
      </c>
      <c r="AM4099" s="493" t="n">
        <v>498</v>
      </c>
      <c r="AN4099" s="493" t="n">
        <v>0</v>
      </c>
      <c r="AO4099" s="493" t="n">
        <v>0</v>
      </c>
      <c r="AP4099" s="493" t="n">
        <v>1485</v>
      </c>
      <c r="AQ4099" s="493" t="n">
        <v>372.6</v>
      </c>
      <c r="AR4099" s="493" t="n">
        <v>991.2</v>
      </c>
      <c r="AS4099" s="493" t="n">
        <v>246</v>
      </c>
      <c r="AT4099" s="493" t="n">
        <v>982.2</v>
      </c>
      <c r="AU4099" s="493" t="n">
        <v>739.2</v>
      </c>
      <c r="AV4099" s="493" t="n">
        <v>244.8</v>
      </c>
      <c r="AW4099" s="493" t="n">
        <v>242.4</v>
      </c>
      <c r="AX4099" s="493" t="n">
        <v>484.8</v>
      </c>
      <c r="AY4099" s="493" t="n">
        <v>488.4</v>
      </c>
      <c r="AZ4099" s="493" t="n">
        <v>485.4</v>
      </c>
      <c r="BA4099" s="493" t="n">
        <v>485.4</v>
      </c>
      <c r="BB4099" s="493" t="n">
        <v>483</v>
      </c>
      <c r="BC4099" s="493" t="n">
        <v>0</v>
      </c>
      <c r="BD4099" s="493" t="n">
        <v>1223.4</v>
      </c>
      <c r="BE4099" s="493" t="n">
        <v>0</v>
      </c>
      <c r="BF4099" s="493" t="n">
        <v>964.8</v>
      </c>
      <c r="BG4099" s="493" t="n">
        <v>0</v>
      </c>
      <c r="BH4099" s="493" t="n">
        <v>1454.4</v>
      </c>
      <c r="BI4099" s="493" t="n">
        <v>733.8</v>
      </c>
      <c r="BJ4099" s="493" t="n">
        <v>735</v>
      </c>
      <c r="BK4099" s="493" t="n">
        <v>0</v>
      </c>
      <c r="BL4099" s="493" t="n">
        <v>2091.9</v>
      </c>
      <c r="BM4099" s="493" t="n">
        <v>120</v>
      </c>
      <c r="BN4099" s="493" t="n">
        <v>0</v>
      </c>
      <c r="BO4099" s="493" t="n">
        <v>0</v>
      </c>
      <c r="BP4099" s="493" t="n">
        <v>481.2</v>
      </c>
      <c r="BQ4099" s="493" t="n">
        <v>0</v>
      </c>
      <c r="BR4099" s="493" t="n">
        <v>0</v>
      </c>
      <c r="BS4099" s="493" t="n">
        <v>0</v>
      </c>
      <c r="BT4099" s="493" t="n">
        <v>0</v>
      </c>
      <c r="BU4099" s="493" t="n">
        <v>0</v>
      </c>
      <c r="BV4099" s="493" t="n">
        <v>0</v>
      </c>
      <c r="BW4099" s="493" t="n">
        <v>0</v>
      </c>
    </row>
    <row r="4100">
      <c r="A4100" t="inlineStr">
        <is>
          <t>[C9D3] Angiotensin-II 길항제 칼슘길항제 복합제</t>
        </is>
      </c>
      <c r="B4100" t="inlineStr">
        <is>
          <t>코러스</t>
        </is>
      </c>
      <c r="C4100" t="inlineStr">
        <is>
          <t>트윈온</t>
        </is>
      </c>
      <c r="D4100" t="inlineStr">
        <is>
          <t>코러스</t>
        </is>
      </c>
      <c r="E4100" t="inlineStr">
        <is>
          <t>amlodipine besylate,  telmisartan</t>
        </is>
      </c>
      <c r="F4100" t="inlineStr">
        <is>
          <t>병원</t>
        </is>
      </c>
      <c r="G4100" t="inlineStr">
        <is>
          <t>Generic</t>
        </is>
      </c>
      <c r="H4100" s="493" t="n">
        <v>0</v>
      </c>
      <c r="I4100" s="493" t="n">
        <v>480</v>
      </c>
      <c r="J4100" s="493" t="n">
        <v>0</v>
      </c>
      <c r="K4100" s="493" t="n">
        <v>240</v>
      </c>
      <c r="L4100" s="493" t="n">
        <v>0</v>
      </c>
      <c r="M4100" s="493" t="n">
        <v>553.8</v>
      </c>
      <c r="N4100" s="493" t="n">
        <v>585.0599999999999</v>
      </c>
      <c r="O4100" s="493" t="n">
        <v>1557.3</v>
      </c>
      <c r="P4100" s="493" t="n">
        <v>2357.2</v>
      </c>
      <c r="Q4100" s="493" t="n">
        <v>1665.99</v>
      </c>
      <c r="R4100" s="493" t="n">
        <v>1823.2</v>
      </c>
      <c r="S4100" s="493" t="n">
        <v>3072.36</v>
      </c>
      <c r="T4100" s="493" t="n">
        <v>1365.16</v>
      </c>
      <c r="U4100" s="493" t="n">
        <v>2089.32</v>
      </c>
      <c r="V4100" s="493" t="n">
        <v>1530.54</v>
      </c>
      <c r="W4100" s="493" t="n">
        <v>1513.88</v>
      </c>
      <c r="X4100" s="493" t="n">
        <v>540.35</v>
      </c>
      <c r="Y4100" s="493" t="n">
        <v>1219.56</v>
      </c>
      <c r="Z4100" s="493" t="n">
        <v>559.4</v>
      </c>
      <c r="AA4100" s="493" t="n">
        <v>1730.81</v>
      </c>
      <c r="AB4100" s="493" t="n">
        <v>264.9</v>
      </c>
      <c r="AC4100" s="493" t="n">
        <v>708.3</v>
      </c>
      <c r="AD4100" s="493" t="n">
        <v>423</v>
      </c>
      <c r="AE4100" s="493" t="n">
        <v>594</v>
      </c>
      <c r="AF4100" s="493" t="n">
        <v>537.6</v>
      </c>
      <c r="AG4100" s="493" t="n">
        <v>537.6</v>
      </c>
      <c r="AH4100" s="493" t="n">
        <v>240</v>
      </c>
      <c r="AI4100" s="493" t="n">
        <v>480</v>
      </c>
      <c r="AJ4100" s="493" t="n">
        <v>478.8</v>
      </c>
      <c r="AK4100" s="493" t="n">
        <v>0</v>
      </c>
      <c r="AL4100" s="493" t="n">
        <v>240</v>
      </c>
      <c r="AM4100" s="493" t="n">
        <v>240</v>
      </c>
      <c r="AN4100" s="493" t="n">
        <v>240</v>
      </c>
      <c r="AO4100" s="493" t="n">
        <v>240</v>
      </c>
      <c r="AP4100" s="493" t="n">
        <v>0</v>
      </c>
      <c r="AQ4100" s="493" t="n">
        <v>480</v>
      </c>
      <c r="AR4100" s="493" t="n">
        <v>240</v>
      </c>
      <c r="AS4100" s="493" t="n">
        <v>240</v>
      </c>
      <c r="AT4100" s="493" t="n">
        <v>904.4400000000001</v>
      </c>
      <c r="AU4100" s="493" t="n">
        <v>241.2</v>
      </c>
      <c r="AV4100" s="493" t="n">
        <v>0</v>
      </c>
      <c r="AW4100" s="493" t="n">
        <v>723.3</v>
      </c>
      <c r="AX4100" s="493" t="n">
        <v>0</v>
      </c>
      <c r="AY4100" s="493" t="n">
        <v>0</v>
      </c>
      <c r="AZ4100" s="493" t="n">
        <v>0</v>
      </c>
      <c r="BA4100" s="493" t="n">
        <v>610.2</v>
      </c>
      <c r="BB4100" s="493" t="n">
        <v>0</v>
      </c>
      <c r="BC4100" s="493" t="n">
        <v>241.2</v>
      </c>
      <c r="BD4100" s="493" t="n">
        <v>0</v>
      </c>
      <c r="BE4100" s="493" t="n">
        <v>242.4</v>
      </c>
      <c r="BF4100" s="493" t="n">
        <v>0</v>
      </c>
      <c r="BG4100" s="493" t="n">
        <v>0</v>
      </c>
      <c r="BH4100" s="493" t="n">
        <v>0</v>
      </c>
      <c r="BI4100" s="493" t="n">
        <v>242.4</v>
      </c>
      <c r="BJ4100" s="493" t="n">
        <v>0</v>
      </c>
      <c r="BK4100" s="493" t="n">
        <v>491.4</v>
      </c>
      <c r="BL4100" s="493" t="n">
        <v>0</v>
      </c>
      <c r="BM4100" s="493" t="n">
        <v>241.2</v>
      </c>
      <c r="BN4100" s="493" t="n">
        <v>339.6</v>
      </c>
      <c r="BO4100" s="493" t="n">
        <v>0</v>
      </c>
      <c r="BP4100" s="493" t="n">
        <v>0</v>
      </c>
      <c r="BQ4100" s="493" t="n">
        <v>0</v>
      </c>
      <c r="BR4100" s="493" t="n">
        <v>0</v>
      </c>
      <c r="BS4100" s="493" t="n">
        <v>0</v>
      </c>
      <c r="BT4100" s="493" t="n">
        <v>0</v>
      </c>
      <c r="BU4100" s="493" t="n">
        <v>0</v>
      </c>
      <c r="BV4100" s="493" t="n">
        <v>0</v>
      </c>
      <c r="BW4100" s="493" t="n">
        <v>0</v>
      </c>
    </row>
    <row r="4101">
      <c r="A4101" t="inlineStr">
        <is>
          <t>[C9D3] Angiotensin-II 길항제 칼슘길항제 복합제</t>
        </is>
      </c>
      <c r="B4101" t="inlineStr">
        <is>
          <t>코러스</t>
        </is>
      </c>
      <c r="C4101" t="inlineStr">
        <is>
          <t>트윈온</t>
        </is>
      </c>
      <c r="D4101" t="inlineStr">
        <is>
          <t>코러스</t>
        </is>
      </c>
      <c r="E4101" t="inlineStr">
        <is>
          <t>amlodipine besylate,  telmisartan</t>
        </is>
      </c>
      <c r="F4101" t="inlineStr">
        <is>
          <t>의원</t>
        </is>
      </c>
      <c r="G4101" t="inlineStr">
        <is>
          <t>Generic</t>
        </is>
      </c>
      <c r="H4101" s="493" t="n">
        <v>44560.42</v>
      </c>
      <c r="I4101" s="493" t="n">
        <v>38511.9</v>
      </c>
      <c r="J4101" s="493" t="n">
        <v>51306.57</v>
      </c>
      <c r="K4101" s="493" t="n">
        <v>54043.01</v>
      </c>
      <c r="L4101" s="493" t="n">
        <v>58183.44</v>
      </c>
      <c r="M4101" s="493" t="n">
        <v>56596.99</v>
      </c>
      <c r="N4101" s="493" t="n">
        <v>57606.17</v>
      </c>
      <c r="O4101" s="493" t="n">
        <v>56655.2</v>
      </c>
      <c r="P4101" s="493" t="n">
        <v>56254.32</v>
      </c>
      <c r="Q4101" s="493" t="n">
        <v>64283.79</v>
      </c>
      <c r="R4101" s="493" t="n">
        <v>133279.26</v>
      </c>
      <c r="S4101" s="493" t="n">
        <v>139277.38</v>
      </c>
      <c r="T4101" s="493" t="n">
        <v>140886.43</v>
      </c>
      <c r="U4101" s="493" t="n">
        <v>131621.03</v>
      </c>
      <c r="V4101" s="493" t="n">
        <v>137934.44</v>
      </c>
      <c r="W4101" s="493" t="n">
        <v>82559.53999999999</v>
      </c>
      <c r="X4101" s="493" t="n">
        <v>93408.67999999999</v>
      </c>
      <c r="Y4101" s="493" t="n">
        <v>108360.71</v>
      </c>
      <c r="Z4101" s="493" t="n">
        <v>112103.08</v>
      </c>
      <c r="AA4101" s="493" t="n">
        <v>122338.39</v>
      </c>
      <c r="AB4101" s="493" t="n">
        <v>116701.31</v>
      </c>
      <c r="AC4101" s="493" t="n">
        <v>120906.12</v>
      </c>
      <c r="AD4101" s="493" t="n">
        <v>126543.98</v>
      </c>
      <c r="AE4101" s="493" t="n">
        <v>141455.7</v>
      </c>
      <c r="AF4101" s="493" t="n">
        <v>119786.72</v>
      </c>
      <c r="AG4101" s="493" t="n">
        <v>105821.81</v>
      </c>
      <c r="AH4101" s="493" t="n">
        <v>121696.77</v>
      </c>
      <c r="AI4101" s="493" t="n">
        <v>97808.14999999999</v>
      </c>
      <c r="AJ4101" s="493" t="n">
        <v>111631.41</v>
      </c>
      <c r="AK4101" s="493" t="n">
        <v>127689.93</v>
      </c>
      <c r="AL4101" s="493" t="n">
        <v>123237.27</v>
      </c>
      <c r="AM4101" s="493" t="n">
        <v>137099.51</v>
      </c>
      <c r="AN4101" s="493" t="n">
        <v>126420.61</v>
      </c>
      <c r="AO4101" s="493" t="n">
        <v>116634.06</v>
      </c>
      <c r="AP4101" s="493" t="n">
        <v>125483.03</v>
      </c>
      <c r="AQ4101" s="493" t="n">
        <v>134771.38</v>
      </c>
      <c r="AR4101" s="493" t="n">
        <v>148222.03</v>
      </c>
      <c r="AS4101" s="493" t="n">
        <v>131825.88</v>
      </c>
      <c r="AT4101" s="493" t="n">
        <v>140212.91</v>
      </c>
      <c r="AU4101" s="493" t="n">
        <v>132204.25</v>
      </c>
      <c r="AV4101" s="493" t="n">
        <v>125048.76</v>
      </c>
      <c r="AW4101" s="493" t="n">
        <v>109568.17</v>
      </c>
      <c r="AX4101" s="493" t="n">
        <v>111889</v>
      </c>
      <c r="AY4101" s="493" t="n">
        <v>108254.29</v>
      </c>
      <c r="AZ4101" s="493" t="n">
        <v>93966.48</v>
      </c>
      <c r="BA4101" s="493" t="n">
        <v>102198.27</v>
      </c>
      <c r="BB4101" s="493" t="n">
        <v>90080.52</v>
      </c>
      <c r="BC4101" s="493" t="n">
        <v>105354.3</v>
      </c>
      <c r="BD4101" s="493" t="n">
        <v>88919.08</v>
      </c>
      <c r="BE4101" s="493" t="n">
        <v>90554.23</v>
      </c>
      <c r="BF4101" s="493" t="n">
        <v>97629.7</v>
      </c>
      <c r="BG4101" s="493" t="n">
        <v>97327.41</v>
      </c>
      <c r="BH4101" s="493" t="n">
        <v>101881.59</v>
      </c>
      <c r="BI4101" s="493" t="n">
        <v>89007.8</v>
      </c>
      <c r="BJ4101" s="493" t="n">
        <v>92383.64</v>
      </c>
      <c r="BK4101" s="493" t="n">
        <v>88814.09</v>
      </c>
      <c r="BL4101" s="493" t="n">
        <v>98236.78</v>
      </c>
      <c r="BM4101" s="493" t="n">
        <v>82485.98</v>
      </c>
      <c r="BN4101" s="493" t="n">
        <v>62755.05</v>
      </c>
      <c r="BO4101" s="493" t="n">
        <v>53549.36</v>
      </c>
      <c r="BP4101" s="493" t="n">
        <v>55998.11</v>
      </c>
      <c r="BQ4101" s="493" t="n">
        <v>10913.44</v>
      </c>
      <c r="BR4101" s="493" t="n">
        <v>0</v>
      </c>
      <c r="BS4101" s="493" t="n">
        <v>0</v>
      </c>
      <c r="BT4101" s="493" t="n">
        <v>0</v>
      </c>
      <c r="BU4101" s="493" t="n">
        <v>0</v>
      </c>
      <c r="BV4101" s="493" t="n">
        <v>0</v>
      </c>
      <c r="BW4101" s="493" t="n">
        <v>0</v>
      </c>
    </row>
    <row r="4102">
      <c r="A4102" t="inlineStr">
        <is>
          <t>[C9D3] Angiotensin-II 길항제 칼슘길항제 복합제</t>
        </is>
      </c>
      <c r="B4102" t="inlineStr">
        <is>
          <t>코러스</t>
        </is>
      </c>
      <c r="C4102" t="inlineStr">
        <is>
          <t>트윈온</t>
        </is>
      </c>
      <c r="D4102" t="inlineStr">
        <is>
          <t>코러스</t>
        </is>
      </c>
      <c r="E4102" t="inlineStr">
        <is>
          <t>amlodipine besylate,  telmisartan</t>
        </is>
      </c>
      <c r="F4102" t="inlineStr">
        <is>
          <t>보건소</t>
        </is>
      </c>
      <c r="G4102" t="inlineStr">
        <is>
          <t>Generic</t>
        </is>
      </c>
      <c r="H4102" s="493" t="n">
        <v>0</v>
      </c>
      <c r="I4102" s="493" t="n">
        <v>397.2</v>
      </c>
      <c r="J4102" s="493" t="n">
        <v>0</v>
      </c>
      <c r="K4102" s="493" t="n">
        <v>487.8</v>
      </c>
      <c r="L4102" s="493" t="n">
        <v>0</v>
      </c>
      <c r="M4102" s="493" t="n">
        <v>379.8</v>
      </c>
      <c r="N4102" s="493" t="n">
        <v>0</v>
      </c>
      <c r="O4102" s="493" t="n">
        <v>0</v>
      </c>
      <c r="P4102" s="493" t="n">
        <v>0</v>
      </c>
      <c r="Q4102" s="493" t="n">
        <v>0</v>
      </c>
      <c r="R4102" s="493" t="n">
        <v>0</v>
      </c>
      <c r="S4102" s="493" t="n">
        <v>0</v>
      </c>
      <c r="T4102" s="493" t="n">
        <v>0</v>
      </c>
      <c r="U4102" s="493" t="n">
        <v>0</v>
      </c>
      <c r="V4102" s="493" t="n">
        <v>0</v>
      </c>
      <c r="W4102" s="493" t="n">
        <v>0</v>
      </c>
      <c r="X4102" s="493" t="n">
        <v>0</v>
      </c>
      <c r="Y4102" s="493" t="n">
        <v>0</v>
      </c>
      <c r="Z4102" s="493" t="n">
        <v>1343.1</v>
      </c>
      <c r="AA4102" s="493" t="n">
        <v>1082.4</v>
      </c>
      <c r="AB4102" s="493" t="n">
        <v>1020</v>
      </c>
      <c r="AC4102" s="493" t="n">
        <v>874.5</v>
      </c>
      <c r="AD4102" s="493" t="n">
        <v>1516.8</v>
      </c>
      <c r="AE4102" s="493" t="n">
        <v>203.4</v>
      </c>
      <c r="AF4102" s="493" t="n">
        <v>1099.2</v>
      </c>
      <c r="AG4102" s="493" t="n">
        <v>524.4</v>
      </c>
      <c r="AH4102" s="493" t="n">
        <v>1506</v>
      </c>
      <c r="AI4102" s="493" t="n">
        <v>0</v>
      </c>
      <c r="AJ4102" s="493" t="n">
        <v>1752.3</v>
      </c>
      <c r="AK4102" s="493" t="n">
        <v>701.1</v>
      </c>
      <c r="AL4102" s="493" t="n">
        <v>763.2</v>
      </c>
      <c r="AM4102" s="493" t="n">
        <v>463.5</v>
      </c>
      <c r="AN4102" s="493" t="n">
        <v>1281</v>
      </c>
      <c r="AO4102" s="493" t="n">
        <v>2137.2</v>
      </c>
      <c r="AP4102" s="493" t="n">
        <v>731.4</v>
      </c>
      <c r="AQ4102" s="493" t="n">
        <v>3052.2</v>
      </c>
      <c r="AR4102" s="493" t="n">
        <v>0</v>
      </c>
      <c r="AS4102" s="493" t="n">
        <v>2206.2</v>
      </c>
      <c r="AT4102" s="493" t="n">
        <v>957.6</v>
      </c>
      <c r="AU4102" s="493" t="n">
        <v>2281.8</v>
      </c>
      <c r="AV4102" s="493" t="n">
        <v>0</v>
      </c>
      <c r="AW4102" s="493" t="n">
        <v>3021.9</v>
      </c>
      <c r="AX4102" s="493" t="n">
        <v>0</v>
      </c>
      <c r="AY4102" s="493" t="n">
        <v>2925.6</v>
      </c>
      <c r="AZ4102" s="493" t="n">
        <v>0</v>
      </c>
      <c r="BA4102" s="493" t="n">
        <v>1026.9</v>
      </c>
      <c r="BB4102" s="493" t="n">
        <v>3774.9</v>
      </c>
      <c r="BC4102" s="493" t="n">
        <v>451.2</v>
      </c>
      <c r="BD4102" s="493" t="n">
        <v>4107.6</v>
      </c>
      <c r="BE4102" s="493" t="n">
        <v>489.6</v>
      </c>
      <c r="BF4102" s="493" t="n">
        <v>4270.5</v>
      </c>
      <c r="BG4102" s="493" t="n">
        <v>0</v>
      </c>
      <c r="BH4102" s="493" t="n">
        <v>3586.2</v>
      </c>
      <c r="BI4102" s="493" t="n">
        <v>0</v>
      </c>
      <c r="BJ4102" s="493" t="n">
        <v>0</v>
      </c>
      <c r="BK4102" s="493" t="n">
        <v>0</v>
      </c>
      <c r="BL4102" s="493" t="n">
        <v>0</v>
      </c>
      <c r="BM4102" s="493" t="n">
        <v>0</v>
      </c>
      <c r="BN4102" s="493" t="n">
        <v>0</v>
      </c>
      <c r="BO4102" s="493" t="n">
        <v>0</v>
      </c>
      <c r="BP4102" s="493" t="n">
        <v>0</v>
      </c>
      <c r="BQ4102" s="493" t="n">
        <v>0</v>
      </c>
      <c r="BR4102" s="493" t="n">
        <v>0</v>
      </c>
      <c r="BS4102" s="493" t="n">
        <v>0</v>
      </c>
      <c r="BT4102" s="493" t="n">
        <v>0</v>
      </c>
      <c r="BU4102" s="493" t="n">
        <v>0</v>
      </c>
      <c r="BV4102" s="493" t="n">
        <v>0</v>
      </c>
      <c r="BW4102" s="493" t="n">
        <v>0</v>
      </c>
    </row>
    <row r="4103">
      <c r="A4103" t="inlineStr">
        <is>
          <t>[C9D3] Angiotensin-II 길항제 칼슘길항제 복합제</t>
        </is>
      </c>
      <c r="B4103" t="inlineStr">
        <is>
          <t>코러스</t>
        </is>
      </c>
      <c r="C4103" t="inlineStr">
        <is>
          <t>트윈온</t>
        </is>
      </c>
      <c r="D4103" t="inlineStr">
        <is>
          <t>코러스</t>
        </is>
      </c>
      <c r="E4103" t="inlineStr">
        <is>
          <t>amlodipine besylate,  telmisartan</t>
        </is>
      </c>
      <c r="F4103" t="inlineStr">
        <is>
          <t>기타(치과의원, 치과병원 등)</t>
        </is>
      </c>
      <c r="G4103" t="inlineStr">
        <is>
          <t>Generic</t>
        </is>
      </c>
      <c r="H4103" s="493" t="n">
        <v>0</v>
      </c>
      <c r="I4103" s="493" t="n">
        <v>0</v>
      </c>
      <c r="J4103" s="493" t="n">
        <v>0</v>
      </c>
      <c r="K4103" s="493" t="n">
        <v>0</v>
      </c>
      <c r="L4103" s="493" t="n">
        <v>0</v>
      </c>
      <c r="M4103" s="493" t="n">
        <v>0</v>
      </c>
      <c r="N4103" s="493" t="n">
        <v>0</v>
      </c>
      <c r="O4103" s="493" t="n">
        <v>0</v>
      </c>
      <c r="P4103" s="493" t="n">
        <v>0</v>
      </c>
      <c r="Q4103" s="493" t="n">
        <v>0</v>
      </c>
      <c r="R4103" s="493" t="n">
        <v>0</v>
      </c>
      <c r="S4103" s="493" t="n">
        <v>0</v>
      </c>
      <c r="T4103" s="493" t="n">
        <v>0</v>
      </c>
      <c r="U4103" s="493" t="n">
        <v>0</v>
      </c>
      <c r="V4103" s="493" t="n">
        <v>0</v>
      </c>
      <c r="W4103" s="493" t="n">
        <v>0</v>
      </c>
      <c r="X4103" s="493" t="n">
        <v>0</v>
      </c>
      <c r="Y4103" s="493" t="n">
        <v>0</v>
      </c>
      <c r="Z4103" s="493" t="n">
        <v>0</v>
      </c>
      <c r="AA4103" s="493" t="n">
        <v>0</v>
      </c>
      <c r="AB4103" s="493" t="n">
        <v>0</v>
      </c>
      <c r="AC4103" s="493" t="n">
        <v>0</v>
      </c>
      <c r="AD4103" s="493" t="n">
        <v>0</v>
      </c>
      <c r="AE4103" s="493" t="n">
        <v>0</v>
      </c>
      <c r="AF4103" s="493" t="n">
        <v>0</v>
      </c>
      <c r="AG4103" s="493" t="n">
        <v>0</v>
      </c>
      <c r="AH4103" s="493" t="n">
        <v>0</v>
      </c>
      <c r="AI4103" s="493" t="n">
        <v>0</v>
      </c>
      <c r="AJ4103" s="493" t="n">
        <v>0</v>
      </c>
      <c r="AK4103" s="493" t="n">
        <v>0</v>
      </c>
      <c r="AL4103" s="493" t="n">
        <v>0</v>
      </c>
      <c r="AM4103" s="493" t="n">
        <v>0</v>
      </c>
      <c r="AN4103" s="493" t="n">
        <v>0</v>
      </c>
      <c r="AO4103" s="493" t="n">
        <v>0</v>
      </c>
      <c r="AP4103" s="493" t="n">
        <v>0</v>
      </c>
      <c r="AQ4103" s="493" t="n">
        <v>0</v>
      </c>
      <c r="AR4103" s="493" t="n">
        <v>0</v>
      </c>
      <c r="AS4103" s="493" t="n">
        <v>0</v>
      </c>
      <c r="AT4103" s="493" t="n">
        <v>0</v>
      </c>
      <c r="AU4103" s="493" t="n">
        <v>0</v>
      </c>
      <c r="AV4103" s="493" t="n">
        <v>0</v>
      </c>
      <c r="AW4103" s="493" t="n">
        <v>0</v>
      </c>
      <c r="AX4103" s="493" t="n">
        <v>0</v>
      </c>
      <c r="AY4103" s="493" t="n">
        <v>0</v>
      </c>
      <c r="AZ4103" s="493" t="n">
        <v>0</v>
      </c>
      <c r="BA4103" s="493" t="n">
        <v>0</v>
      </c>
      <c r="BB4103" s="493" t="n">
        <v>0</v>
      </c>
      <c r="BC4103" s="493" t="n">
        <v>0</v>
      </c>
      <c r="BD4103" s="493" t="n">
        <v>0</v>
      </c>
      <c r="BE4103" s="493" t="n">
        <v>0</v>
      </c>
      <c r="BF4103" s="493" t="n">
        <v>140.7</v>
      </c>
      <c r="BG4103" s="493" t="n">
        <v>137.4</v>
      </c>
      <c r="BH4103" s="493" t="n">
        <v>128.1</v>
      </c>
      <c r="BI4103" s="493" t="n">
        <v>139.8</v>
      </c>
      <c r="BJ4103" s="493" t="n">
        <v>0</v>
      </c>
      <c r="BK4103" s="493" t="n">
        <v>0</v>
      </c>
      <c r="BL4103" s="493" t="n">
        <v>0</v>
      </c>
      <c r="BM4103" s="493" t="n">
        <v>0</v>
      </c>
      <c r="BN4103" s="493" t="n">
        <v>0</v>
      </c>
      <c r="BO4103" s="493" t="n">
        <v>0</v>
      </c>
      <c r="BP4103" s="493" t="n">
        <v>0</v>
      </c>
      <c r="BQ4103" s="493" t="n">
        <v>0</v>
      </c>
      <c r="BR4103" s="493" t="n">
        <v>0</v>
      </c>
      <c r="BS4103" s="493" t="n">
        <v>0</v>
      </c>
      <c r="BT4103" s="493" t="n">
        <v>0</v>
      </c>
      <c r="BU4103" s="493" t="n">
        <v>0</v>
      </c>
      <c r="BV4103" s="493" t="n">
        <v>0</v>
      </c>
      <c r="BW4103" s="493" t="n">
        <v>0</v>
      </c>
    </row>
    <row r="4104">
      <c r="A4104" t="inlineStr">
        <is>
          <t>[C9D3] Angiotensin-II 길항제 칼슘길항제 복합제</t>
        </is>
      </c>
      <c r="B4104" t="inlineStr">
        <is>
          <t>코스맥스파마</t>
        </is>
      </c>
      <c r="C4104" t="inlineStr">
        <is>
          <t>투투스타</t>
        </is>
      </c>
      <c r="D4104" t="inlineStr">
        <is>
          <t>코스맥스파마</t>
        </is>
      </c>
      <c r="E4104" t="inlineStr">
        <is>
          <t>amlodipine besylate,  telmisartan</t>
        </is>
      </c>
      <c r="F4104" t="inlineStr">
        <is>
          <t>의원</t>
        </is>
      </c>
      <c r="G4104" t="inlineStr">
        <is>
          <t>Generic</t>
        </is>
      </c>
      <c r="H4104" s="493" t="n">
        <v>0</v>
      </c>
      <c r="I4104" s="493" t="n">
        <v>0</v>
      </c>
      <c r="J4104" s="493" t="n">
        <v>0</v>
      </c>
      <c r="K4104" s="493" t="n">
        <v>0</v>
      </c>
      <c r="L4104" s="493" t="n">
        <v>0</v>
      </c>
      <c r="M4104" s="493" t="n">
        <v>0</v>
      </c>
      <c r="N4104" s="493" t="n">
        <v>0</v>
      </c>
      <c r="O4104" s="493" t="n">
        <v>0</v>
      </c>
      <c r="P4104" s="493" t="n">
        <v>0</v>
      </c>
      <c r="Q4104" s="493" t="n">
        <v>0</v>
      </c>
      <c r="R4104" s="493" t="n">
        <v>0</v>
      </c>
      <c r="S4104" s="493" t="n">
        <v>0</v>
      </c>
      <c r="T4104" s="493" t="n">
        <v>0</v>
      </c>
      <c r="U4104" s="493" t="n">
        <v>0</v>
      </c>
      <c r="V4104" s="493" t="n">
        <v>0</v>
      </c>
      <c r="W4104" s="493" t="n">
        <v>0</v>
      </c>
      <c r="X4104" s="493" t="n">
        <v>0</v>
      </c>
      <c r="Y4104" s="493" t="n">
        <v>0</v>
      </c>
      <c r="Z4104" s="493" t="n">
        <v>0</v>
      </c>
      <c r="AA4104" s="493" t="n">
        <v>0</v>
      </c>
      <c r="AB4104" s="493" t="n">
        <v>0</v>
      </c>
      <c r="AC4104" s="493" t="n">
        <v>0</v>
      </c>
      <c r="AD4104" s="493" t="n">
        <v>0</v>
      </c>
      <c r="AE4104" s="493" t="n">
        <v>0</v>
      </c>
      <c r="AF4104" s="493" t="n">
        <v>0</v>
      </c>
      <c r="AG4104" s="493" t="n">
        <v>0</v>
      </c>
      <c r="AH4104" s="493" t="n">
        <v>0</v>
      </c>
      <c r="AI4104" s="493" t="n">
        <v>0</v>
      </c>
      <c r="AJ4104" s="493" t="n">
        <v>0</v>
      </c>
      <c r="AK4104" s="493" t="n">
        <v>0</v>
      </c>
      <c r="AL4104" s="493" t="n">
        <v>0</v>
      </c>
      <c r="AM4104" s="493" t="n">
        <v>0</v>
      </c>
      <c r="AN4104" s="493" t="n">
        <v>0</v>
      </c>
      <c r="AO4104" s="493" t="n">
        <v>0</v>
      </c>
      <c r="AP4104" s="493" t="n">
        <v>0</v>
      </c>
      <c r="AQ4104" s="493" t="n">
        <v>0</v>
      </c>
      <c r="AR4104" s="493" t="n">
        <v>0</v>
      </c>
      <c r="AS4104" s="493" t="n">
        <v>0</v>
      </c>
      <c r="AT4104" s="493" t="n">
        <v>0</v>
      </c>
      <c r="AU4104" s="493" t="n">
        <v>0</v>
      </c>
      <c r="AV4104" s="493" t="n">
        <v>0</v>
      </c>
      <c r="AW4104" s="493" t="n">
        <v>0</v>
      </c>
      <c r="AX4104" s="493" t="n">
        <v>0</v>
      </c>
      <c r="AY4104" s="493" t="n">
        <v>0</v>
      </c>
      <c r="AZ4104" s="493" t="n">
        <v>0</v>
      </c>
      <c r="BA4104" s="493" t="n">
        <v>0</v>
      </c>
      <c r="BB4104" s="493" t="n">
        <v>0</v>
      </c>
      <c r="BC4104" s="493" t="n">
        <v>0</v>
      </c>
      <c r="BD4104" s="493" t="n">
        <v>0</v>
      </c>
      <c r="BE4104" s="493" t="n">
        <v>0</v>
      </c>
      <c r="BF4104" s="493" t="n">
        <v>0</v>
      </c>
      <c r="BG4104" s="493" t="n">
        <v>0</v>
      </c>
      <c r="BH4104" s="493" t="n">
        <v>0</v>
      </c>
      <c r="BI4104" s="493" t="n">
        <v>0</v>
      </c>
      <c r="BJ4104" s="493" t="n">
        <v>0</v>
      </c>
      <c r="BK4104" s="493" t="n">
        <v>0</v>
      </c>
      <c r="BL4104" s="493" t="n">
        <v>0</v>
      </c>
      <c r="BM4104" s="493" t="n">
        <v>0</v>
      </c>
      <c r="BN4104" s="493" t="n">
        <v>0</v>
      </c>
      <c r="BO4104" s="493" t="n">
        <v>0</v>
      </c>
      <c r="BP4104" s="493" t="n">
        <v>0</v>
      </c>
      <c r="BQ4104" s="493" t="n">
        <v>0</v>
      </c>
      <c r="BR4104" s="493" t="n">
        <v>0</v>
      </c>
      <c r="BS4104" s="493" t="n">
        <v>0</v>
      </c>
      <c r="BT4104" s="493" t="n">
        <v>0</v>
      </c>
      <c r="BU4104" s="493" t="n">
        <v>0</v>
      </c>
      <c r="BV4104" s="493" t="n">
        <v>5057.3</v>
      </c>
      <c r="BW4104" s="493" t="n">
        <v>5176.43</v>
      </c>
    </row>
    <row r="4105">
      <c r="A4105" t="inlineStr">
        <is>
          <t>[C9D3] Angiotensin-II 길항제 칼슘길항제 복합제</t>
        </is>
      </c>
      <c r="B4105" t="inlineStr">
        <is>
          <t>코스맥스파마</t>
        </is>
      </c>
      <c r="C4105" t="inlineStr">
        <is>
          <t>투투스타</t>
        </is>
      </c>
      <c r="D4105" t="inlineStr">
        <is>
          <t>코스맥스파마</t>
        </is>
      </c>
      <c r="E4105" t="inlineStr">
        <is>
          <t>amlodipine besylate,  telmisartan</t>
        </is>
      </c>
      <c r="F4105" t="inlineStr">
        <is>
          <t>보건소</t>
        </is>
      </c>
      <c r="G4105" t="inlineStr">
        <is>
          <t>Generic</t>
        </is>
      </c>
      <c r="H4105" s="493" t="n">
        <v>0</v>
      </c>
      <c r="I4105" s="493" t="n">
        <v>0</v>
      </c>
      <c r="J4105" s="493" t="n">
        <v>0</v>
      </c>
      <c r="K4105" s="493" t="n">
        <v>0</v>
      </c>
      <c r="L4105" s="493" t="n">
        <v>0</v>
      </c>
      <c r="M4105" s="493" t="n">
        <v>0</v>
      </c>
      <c r="N4105" s="493" t="n">
        <v>0</v>
      </c>
      <c r="O4105" s="493" t="n">
        <v>0</v>
      </c>
      <c r="P4105" s="493" t="n">
        <v>0</v>
      </c>
      <c r="Q4105" s="493" t="n">
        <v>0</v>
      </c>
      <c r="R4105" s="493" t="n">
        <v>0</v>
      </c>
      <c r="S4105" s="493" t="n">
        <v>0</v>
      </c>
      <c r="T4105" s="493" t="n">
        <v>0</v>
      </c>
      <c r="U4105" s="493" t="n">
        <v>0</v>
      </c>
      <c r="V4105" s="493" t="n">
        <v>0</v>
      </c>
      <c r="W4105" s="493" t="n">
        <v>0</v>
      </c>
      <c r="X4105" s="493" t="n">
        <v>0</v>
      </c>
      <c r="Y4105" s="493" t="n">
        <v>0</v>
      </c>
      <c r="Z4105" s="493" t="n">
        <v>0</v>
      </c>
      <c r="AA4105" s="493" t="n">
        <v>0</v>
      </c>
      <c r="AB4105" s="493" t="n">
        <v>0</v>
      </c>
      <c r="AC4105" s="493" t="n">
        <v>0</v>
      </c>
      <c r="AD4105" s="493" t="n">
        <v>0</v>
      </c>
      <c r="AE4105" s="493" t="n">
        <v>0</v>
      </c>
      <c r="AF4105" s="493" t="n">
        <v>0</v>
      </c>
      <c r="AG4105" s="493" t="n">
        <v>0</v>
      </c>
      <c r="AH4105" s="493" t="n">
        <v>0</v>
      </c>
      <c r="AI4105" s="493" t="n">
        <v>0</v>
      </c>
      <c r="AJ4105" s="493" t="n">
        <v>0</v>
      </c>
      <c r="AK4105" s="493" t="n">
        <v>0</v>
      </c>
      <c r="AL4105" s="493" t="n">
        <v>0</v>
      </c>
      <c r="AM4105" s="493" t="n">
        <v>0</v>
      </c>
      <c r="AN4105" s="493" t="n">
        <v>0</v>
      </c>
      <c r="AO4105" s="493" t="n">
        <v>0</v>
      </c>
      <c r="AP4105" s="493" t="n">
        <v>0</v>
      </c>
      <c r="AQ4105" s="493" t="n">
        <v>0</v>
      </c>
      <c r="AR4105" s="493" t="n">
        <v>0</v>
      </c>
      <c r="AS4105" s="493" t="n">
        <v>0</v>
      </c>
      <c r="AT4105" s="493" t="n">
        <v>0</v>
      </c>
      <c r="AU4105" s="493" t="n">
        <v>0</v>
      </c>
      <c r="AV4105" s="493" t="n">
        <v>0</v>
      </c>
      <c r="AW4105" s="493" t="n">
        <v>0</v>
      </c>
      <c r="AX4105" s="493" t="n">
        <v>0</v>
      </c>
      <c r="AY4105" s="493" t="n">
        <v>0</v>
      </c>
      <c r="AZ4105" s="493" t="n">
        <v>0</v>
      </c>
      <c r="BA4105" s="493" t="n">
        <v>0</v>
      </c>
      <c r="BB4105" s="493" t="n">
        <v>0</v>
      </c>
      <c r="BC4105" s="493" t="n">
        <v>0</v>
      </c>
      <c r="BD4105" s="493" t="n">
        <v>0</v>
      </c>
      <c r="BE4105" s="493" t="n">
        <v>0</v>
      </c>
      <c r="BF4105" s="493" t="n">
        <v>0</v>
      </c>
      <c r="BG4105" s="493" t="n">
        <v>0</v>
      </c>
      <c r="BH4105" s="493" t="n">
        <v>0</v>
      </c>
      <c r="BI4105" s="493" t="n">
        <v>0</v>
      </c>
      <c r="BJ4105" s="493" t="n">
        <v>0</v>
      </c>
      <c r="BK4105" s="493" t="n">
        <v>0</v>
      </c>
      <c r="BL4105" s="493" t="n">
        <v>0</v>
      </c>
      <c r="BM4105" s="493" t="n">
        <v>0</v>
      </c>
      <c r="BN4105" s="493" t="n">
        <v>0</v>
      </c>
      <c r="BO4105" s="493" t="n">
        <v>0</v>
      </c>
      <c r="BP4105" s="493" t="n">
        <v>0</v>
      </c>
      <c r="BQ4105" s="493" t="n">
        <v>0</v>
      </c>
      <c r="BR4105" s="493" t="n">
        <v>0</v>
      </c>
      <c r="BS4105" s="493" t="n">
        <v>0</v>
      </c>
      <c r="BT4105" s="493" t="n">
        <v>0</v>
      </c>
      <c r="BU4105" s="493" t="n">
        <v>0</v>
      </c>
      <c r="BV4105" s="493" t="n">
        <v>329.4</v>
      </c>
      <c r="BW4105" s="493" t="n">
        <v>349.2</v>
      </c>
    </row>
    <row r="4106">
      <c r="A4106" t="inlineStr">
        <is>
          <t>[C9D3] Angiotensin-II 길항제 칼슘길항제 복합제</t>
        </is>
      </c>
      <c r="B4106" t="inlineStr">
        <is>
          <t>코오롱</t>
        </is>
      </c>
      <c r="C4106" t="inlineStr">
        <is>
          <t>에이엠살탄</t>
        </is>
      </c>
      <c r="D4106" t="inlineStr">
        <is>
          <t>코오롱</t>
        </is>
      </c>
      <c r="E4106" t="inlineStr">
        <is>
          <t>amlodipine besylate,  telmisartan</t>
        </is>
      </c>
      <c r="F4106" t="inlineStr">
        <is>
          <t>종합병원</t>
        </is>
      </c>
      <c r="G4106" t="inlineStr">
        <is>
          <t>Generic</t>
        </is>
      </c>
      <c r="H4106" s="493" t="n">
        <v>0</v>
      </c>
      <c r="I4106" s="493" t="n">
        <v>0</v>
      </c>
      <c r="J4106" s="493" t="n">
        <v>971.1</v>
      </c>
      <c r="K4106" s="493" t="n">
        <v>0</v>
      </c>
      <c r="L4106" s="493" t="n">
        <v>0</v>
      </c>
      <c r="M4106" s="493" t="n">
        <v>100.8</v>
      </c>
      <c r="N4106" s="493" t="n">
        <v>0</v>
      </c>
      <c r="O4106" s="493" t="n">
        <v>0</v>
      </c>
      <c r="P4106" s="493" t="n">
        <v>98.09999999999999</v>
      </c>
      <c r="Q4106" s="493" t="n">
        <v>0</v>
      </c>
      <c r="R4106" s="493" t="n">
        <v>0</v>
      </c>
      <c r="S4106" s="493" t="n">
        <v>97.2</v>
      </c>
      <c r="T4106" s="493" t="n">
        <v>0</v>
      </c>
      <c r="U4106" s="493" t="n">
        <v>0</v>
      </c>
      <c r="V4106" s="493" t="n">
        <v>96.3</v>
      </c>
      <c r="W4106" s="493" t="n">
        <v>0</v>
      </c>
      <c r="X4106" s="493" t="n">
        <v>0</v>
      </c>
      <c r="Y4106" s="493" t="n">
        <v>97.2</v>
      </c>
      <c r="Z4106" s="493" t="n">
        <v>0</v>
      </c>
      <c r="AA4106" s="493" t="n">
        <v>0</v>
      </c>
      <c r="AB4106" s="493" t="n">
        <v>97.2</v>
      </c>
      <c r="AC4106" s="493" t="n">
        <v>0</v>
      </c>
      <c r="AD4106" s="493" t="n">
        <v>0</v>
      </c>
      <c r="AE4106" s="493" t="n">
        <v>97.2</v>
      </c>
      <c r="AF4106" s="493" t="n">
        <v>0</v>
      </c>
      <c r="AG4106" s="493" t="n">
        <v>0</v>
      </c>
      <c r="AH4106" s="493" t="n">
        <v>99</v>
      </c>
      <c r="AI4106" s="493" t="n">
        <v>0</v>
      </c>
      <c r="AJ4106" s="493" t="n">
        <v>0</v>
      </c>
      <c r="AK4106" s="493" t="n">
        <v>101.7</v>
      </c>
      <c r="AL4106" s="493" t="n">
        <v>0</v>
      </c>
      <c r="AM4106" s="493" t="n">
        <v>0</v>
      </c>
      <c r="AN4106" s="493" t="n">
        <v>0</v>
      </c>
      <c r="AO4106" s="493" t="n">
        <v>0</v>
      </c>
      <c r="AP4106" s="493" t="n">
        <v>0</v>
      </c>
      <c r="AQ4106" s="493" t="n">
        <v>0</v>
      </c>
      <c r="AR4106" s="493" t="n">
        <v>0</v>
      </c>
      <c r="AS4106" s="493" t="n">
        <v>0</v>
      </c>
      <c r="AT4106" s="493" t="n">
        <v>0</v>
      </c>
      <c r="AU4106" s="493" t="n">
        <v>0</v>
      </c>
      <c r="AV4106" s="493" t="n">
        <v>0</v>
      </c>
      <c r="AW4106" s="493" t="n">
        <v>0</v>
      </c>
      <c r="AX4106" s="493" t="n">
        <v>0</v>
      </c>
      <c r="AY4106" s="493" t="n">
        <v>0</v>
      </c>
      <c r="AZ4106" s="493" t="n">
        <v>0</v>
      </c>
      <c r="BA4106" s="493" t="n">
        <v>0</v>
      </c>
      <c r="BB4106" s="493" t="n">
        <v>0</v>
      </c>
      <c r="BC4106" s="493" t="n">
        <v>0</v>
      </c>
      <c r="BD4106" s="493" t="n">
        <v>0</v>
      </c>
      <c r="BE4106" s="493" t="n">
        <v>0</v>
      </c>
      <c r="BF4106" s="493" t="n">
        <v>0</v>
      </c>
      <c r="BG4106" s="493" t="n">
        <v>0</v>
      </c>
      <c r="BH4106" s="493" t="n">
        <v>0</v>
      </c>
      <c r="BI4106" s="493" t="n">
        <v>0</v>
      </c>
      <c r="BJ4106" s="493" t="n">
        <v>0</v>
      </c>
      <c r="BK4106" s="493" t="n">
        <v>0</v>
      </c>
      <c r="BL4106" s="493" t="n">
        <v>0</v>
      </c>
      <c r="BM4106" s="493" t="n">
        <v>0</v>
      </c>
      <c r="BN4106" s="493" t="n">
        <v>0</v>
      </c>
      <c r="BO4106" s="493" t="n">
        <v>0</v>
      </c>
      <c r="BP4106" s="493" t="n">
        <v>0</v>
      </c>
      <c r="BQ4106" s="493" t="n">
        <v>0</v>
      </c>
      <c r="BR4106" s="493" t="n">
        <v>0</v>
      </c>
      <c r="BS4106" s="493" t="n">
        <v>0</v>
      </c>
      <c r="BT4106" s="493" t="n">
        <v>0</v>
      </c>
      <c r="BU4106" s="493" t="n">
        <v>0</v>
      </c>
      <c r="BV4106" s="493" t="n">
        <v>0</v>
      </c>
      <c r="BW4106" s="493" t="n">
        <v>0</v>
      </c>
    </row>
    <row r="4107">
      <c r="A4107" t="inlineStr">
        <is>
          <t>[C9D3] Angiotensin-II 길항제 칼슘길항제 복합제</t>
        </is>
      </c>
      <c r="B4107" t="inlineStr">
        <is>
          <t>코오롱</t>
        </is>
      </c>
      <c r="C4107" t="inlineStr">
        <is>
          <t>에이엠살탄</t>
        </is>
      </c>
      <c r="D4107" t="inlineStr">
        <is>
          <t>코오롱</t>
        </is>
      </c>
      <c r="E4107" t="inlineStr">
        <is>
          <t>amlodipine besylate,  telmisartan</t>
        </is>
      </c>
      <c r="F4107" t="inlineStr">
        <is>
          <t>병원</t>
        </is>
      </c>
      <c r="G4107" t="inlineStr">
        <is>
          <t>Generic</t>
        </is>
      </c>
      <c r="H4107" s="493" t="n">
        <v>436</v>
      </c>
      <c r="I4107" s="493" t="n">
        <v>223.72</v>
      </c>
      <c r="J4107" s="493" t="n">
        <v>1312.65</v>
      </c>
      <c r="K4107" s="493" t="n">
        <v>623.3</v>
      </c>
      <c r="L4107" s="493" t="n">
        <v>239.4</v>
      </c>
      <c r="M4107" s="493" t="n">
        <v>555.6</v>
      </c>
      <c r="N4107" s="493" t="n">
        <v>0</v>
      </c>
      <c r="O4107" s="493" t="n">
        <v>225.3</v>
      </c>
      <c r="P4107" s="493" t="n">
        <v>1204.2</v>
      </c>
      <c r="Q4107" s="493" t="n">
        <v>0</v>
      </c>
      <c r="R4107" s="493" t="n">
        <v>0</v>
      </c>
      <c r="S4107" s="493" t="n">
        <v>1217.7</v>
      </c>
      <c r="T4107" s="493" t="n">
        <v>0</v>
      </c>
      <c r="U4107" s="493" t="n">
        <v>0</v>
      </c>
      <c r="V4107" s="493" t="n">
        <v>778.5</v>
      </c>
      <c r="W4107" s="493" t="n">
        <v>0</v>
      </c>
      <c r="X4107" s="493" t="n">
        <v>0</v>
      </c>
      <c r="Y4107" s="493" t="n">
        <v>718.2</v>
      </c>
      <c r="Z4107" s="493" t="n">
        <v>0</v>
      </c>
      <c r="AA4107" s="493" t="n">
        <v>0</v>
      </c>
      <c r="AB4107" s="493" t="n">
        <v>819.9</v>
      </c>
      <c r="AC4107" s="493" t="n">
        <v>0</v>
      </c>
      <c r="AD4107" s="493" t="n">
        <v>0</v>
      </c>
      <c r="AE4107" s="493" t="n">
        <v>1547.1</v>
      </c>
      <c r="AF4107" s="493" t="n">
        <v>0</v>
      </c>
      <c r="AG4107" s="493" t="n">
        <v>0</v>
      </c>
      <c r="AH4107" s="493" t="n">
        <v>719.1</v>
      </c>
      <c r="AI4107" s="493" t="n">
        <v>0</v>
      </c>
      <c r="AJ4107" s="493" t="n">
        <v>0</v>
      </c>
      <c r="AK4107" s="493" t="n">
        <v>360</v>
      </c>
      <c r="AL4107" s="493" t="n">
        <v>0</v>
      </c>
      <c r="AM4107" s="493" t="n">
        <v>0</v>
      </c>
      <c r="AN4107" s="493" t="n">
        <v>732.45</v>
      </c>
      <c r="AO4107" s="493" t="n">
        <v>0</v>
      </c>
      <c r="AP4107" s="493" t="n">
        <v>0</v>
      </c>
      <c r="AQ4107" s="493" t="n">
        <v>691.2</v>
      </c>
      <c r="AR4107" s="493" t="n">
        <v>0</v>
      </c>
      <c r="AS4107" s="493" t="n">
        <v>0</v>
      </c>
      <c r="AT4107" s="493" t="n">
        <v>976</v>
      </c>
      <c r="AU4107" s="493" t="n">
        <v>479.7</v>
      </c>
      <c r="AV4107" s="493" t="n">
        <v>576</v>
      </c>
      <c r="AW4107" s="493" t="n">
        <v>1421.52</v>
      </c>
      <c r="AX4107" s="493" t="n">
        <v>361.2</v>
      </c>
      <c r="AY4107" s="493" t="n">
        <v>747.3</v>
      </c>
      <c r="AZ4107" s="493" t="n">
        <v>1079.1</v>
      </c>
      <c r="BA4107" s="493" t="n">
        <v>0</v>
      </c>
      <c r="BB4107" s="493" t="n">
        <v>1080.9</v>
      </c>
      <c r="BC4107" s="493" t="n">
        <v>1018.8</v>
      </c>
      <c r="BD4107" s="493" t="n">
        <v>0</v>
      </c>
      <c r="BE4107" s="493" t="n">
        <v>0</v>
      </c>
      <c r="BF4107" s="493" t="n">
        <v>960.9</v>
      </c>
      <c r="BG4107" s="493" t="n">
        <v>1963.8</v>
      </c>
      <c r="BH4107" s="493" t="n">
        <v>2479.95</v>
      </c>
      <c r="BI4107" s="493" t="n">
        <v>3032.4</v>
      </c>
      <c r="BJ4107" s="493" t="n">
        <v>2157.35</v>
      </c>
      <c r="BK4107" s="493" t="n">
        <v>2354.3</v>
      </c>
      <c r="BL4107" s="493" t="n">
        <v>5153.1</v>
      </c>
      <c r="BM4107" s="493" t="n">
        <v>3381.97</v>
      </c>
      <c r="BN4107" s="493" t="n">
        <v>3301.2</v>
      </c>
      <c r="BO4107" s="493" t="n">
        <v>5521.24</v>
      </c>
      <c r="BP4107" s="493" t="n">
        <v>6827.76</v>
      </c>
      <c r="BQ4107" s="493" t="n">
        <v>4735.05</v>
      </c>
      <c r="BR4107" s="493" t="n">
        <v>7282.45</v>
      </c>
      <c r="BS4107" s="493" t="n">
        <v>5398.89</v>
      </c>
      <c r="BT4107" s="493" t="n">
        <v>4856.79</v>
      </c>
      <c r="BU4107" s="493" t="n">
        <v>6584.66</v>
      </c>
      <c r="BV4107" s="493" t="n">
        <v>8307.76</v>
      </c>
      <c r="BW4107" s="493" t="n">
        <v>5214.55</v>
      </c>
    </row>
    <row r="4108">
      <c r="A4108" t="inlineStr">
        <is>
          <t>[C9D3] Angiotensin-II 길항제 칼슘길항제 복합제</t>
        </is>
      </c>
      <c r="B4108" t="inlineStr">
        <is>
          <t>코오롱</t>
        </is>
      </c>
      <c r="C4108" t="inlineStr">
        <is>
          <t>에이엠살탄</t>
        </is>
      </c>
      <c r="D4108" t="inlineStr">
        <is>
          <t>코오롱</t>
        </is>
      </c>
      <c r="E4108" t="inlineStr">
        <is>
          <t>amlodipine besylate,  telmisartan</t>
        </is>
      </c>
      <c r="F4108" t="inlineStr">
        <is>
          <t>의원</t>
        </is>
      </c>
      <c r="G4108" t="inlineStr">
        <is>
          <t>Generic</t>
        </is>
      </c>
      <c r="H4108" s="493" t="n">
        <v>38722.84</v>
      </c>
      <c r="I4108" s="493" t="n">
        <v>34209.68</v>
      </c>
      <c r="J4108" s="493" t="n">
        <v>40318.15</v>
      </c>
      <c r="K4108" s="493" t="n">
        <v>37258.16</v>
      </c>
      <c r="L4108" s="493" t="n">
        <v>39464.51</v>
      </c>
      <c r="M4108" s="493" t="n">
        <v>36665.6</v>
      </c>
      <c r="N4108" s="493" t="n">
        <v>39956.18</v>
      </c>
      <c r="O4108" s="493" t="n">
        <v>40099.7</v>
      </c>
      <c r="P4108" s="493" t="n">
        <v>36697.49</v>
      </c>
      <c r="Q4108" s="493" t="n">
        <v>45797.86</v>
      </c>
      <c r="R4108" s="493" t="n">
        <v>54590.28</v>
      </c>
      <c r="S4108" s="493" t="n">
        <v>66704.98</v>
      </c>
      <c r="T4108" s="493" t="n">
        <v>58847.99</v>
      </c>
      <c r="U4108" s="493" t="n">
        <v>62578.7</v>
      </c>
      <c r="V4108" s="493" t="n">
        <v>66435.34</v>
      </c>
      <c r="W4108" s="493" t="n">
        <v>61593.09</v>
      </c>
      <c r="X4108" s="493" t="n">
        <v>57862.89</v>
      </c>
      <c r="Y4108" s="493" t="n">
        <v>56882.78</v>
      </c>
      <c r="Z4108" s="493" t="n">
        <v>53124.86</v>
      </c>
      <c r="AA4108" s="493" t="n">
        <v>54405.77</v>
      </c>
      <c r="AB4108" s="493" t="n">
        <v>51808.69</v>
      </c>
      <c r="AC4108" s="493" t="n">
        <v>50135.27</v>
      </c>
      <c r="AD4108" s="493" t="n">
        <v>56281</v>
      </c>
      <c r="AE4108" s="493" t="n">
        <v>63507.76</v>
      </c>
      <c r="AF4108" s="493" t="n">
        <v>60834.57</v>
      </c>
      <c r="AG4108" s="493" t="n">
        <v>56041.12</v>
      </c>
      <c r="AH4108" s="493" t="n">
        <v>71486.69</v>
      </c>
      <c r="AI4108" s="493" t="n">
        <v>67960.92999999999</v>
      </c>
      <c r="AJ4108" s="493" t="n">
        <v>75137.7</v>
      </c>
      <c r="AK4108" s="493" t="n">
        <v>75717.50999999999</v>
      </c>
      <c r="AL4108" s="493" t="n">
        <v>54960</v>
      </c>
      <c r="AM4108" s="493" t="n">
        <v>24164.34</v>
      </c>
      <c r="AN4108" s="493" t="n">
        <v>10739.08</v>
      </c>
      <c r="AO4108" s="493" t="n">
        <v>7111.04</v>
      </c>
      <c r="AP4108" s="493" t="n">
        <v>10099.27</v>
      </c>
      <c r="AQ4108" s="493" t="n">
        <v>9126.02</v>
      </c>
      <c r="AR4108" s="493" t="n">
        <v>13711.55</v>
      </c>
      <c r="AS4108" s="493" t="n">
        <v>15130.2</v>
      </c>
      <c r="AT4108" s="493" t="n">
        <v>15084.7</v>
      </c>
      <c r="AU4108" s="493" t="n">
        <v>15740.15</v>
      </c>
      <c r="AV4108" s="493" t="n">
        <v>20678.65</v>
      </c>
      <c r="AW4108" s="493" t="n">
        <v>17370.48</v>
      </c>
      <c r="AX4108" s="493" t="n">
        <v>20741.4</v>
      </c>
      <c r="AY4108" s="493" t="n">
        <v>20958.98</v>
      </c>
      <c r="AZ4108" s="493" t="n">
        <v>21575.96</v>
      </c>
      <c r="BA4108" s="493" t="n">
        <v>22827.16</v>
      </c>
      <c r="BB4108" s="493" t="n">
        <v>22288.95</v>
      </c>
      <c r="BC4108" s="493" t="n">
        <v>21726.27</v>
      </c>
      <c r="BD4108" s="493" t="n">
        <v>24937.42</v>
      </c>
      <c r="BE4108" s="493" t="n">
        <v>20262.11</v>
      </c>
      <c r="BF4108" s="493" t="n">
        <v>19261.35</v>
      </c>
      <c r="BG4108" s="493" t="n">
        <v>19742.36</v>
      </c>
      <c r="BH4108" s="493" t="n">
        <v>17086.91</v>
      </c>
      <c r="BI4108" s="493" t="n">
        <v>14541.36</v>
      </c>
      <c r="BJ4108" s="493" t="n">
        <v>18468.3</v>
      </c>
      <c r="BK4108" s="493" t="n">
        <v>16808.19</v>
      </c>
      <c r="BL4108" s="493" t="n">
        <v>22482.57</v>
      </c>
      <c r="BM4108" s="493" t="n">
        <v>16844.39</v>
      </c>
      <c r="BN4108" s="493" t="n">
        <v>27145.26</v>
      </c>
      <c r="BO4108" s="493" t="n">
        <v>25128.15</v>
      </c>
      <c r="BP4108" s="493" t="n">
        <v>27412.18</v>
      </c>
      <c r="BQ4108" s="493" t="n">
        <v>22236.36</v>
      </c>
      <c r="BR4108" s="493" t="n">
        <v>27813.99</v>
      </c>
      <c r="BS4108" s="493" t="n">
        <v>26932.82</v>
      </c>
      <c r="BT4108" s="493" t="n">
        <v>26569.55</v>
      </c>
      <c r="BU4108" s="493" t="n">
        <v>25173.22</v>
      </c>
      <c r="BV4108" s="493" t="n">
        <v>26665.76</v>
      </c>
      <c r="BW4108" s="493" t="n">
        <v>28513.47</v>
      </c>
    </row>
    <row r="4109">
      <c r="A4109" t="inlineStr">
        <is>
          <t>[C9D3] Angiotensin-II 길항제 칼슘길항제 복합제</t>
        </is>
      </c>
      <c r="B4109" t="inlineStr">
        <is>
          <t>코오롱</t>
        </is>
      </c>
      <c r="C4109" t="inlineStr">
        <is>
          <t>에이엠살탄</t>
        </is>
      </c>
      <c r="D4109" t="inlineStr">
        <is>
          <t>코오롱</t>
        </is>
      </c>
      <c r="E4109" t="inlineStr">
        <is>
          <t>amlodipine besylate,  telmisartan</t>
        </is>
      </c>
      <c r="F4109" t="inlineStr">
        <is>
          <t>보건소</t>
        </is>
      </c>
      <c r="G4109" t="inlineStr">
        <is>
          <t>Generic</t>
        </is>
      </c>
      <c r="H4109" s="493" t="n">
        <v>1797.3</v>
      </c>
      <c r="I4109" s="493" t="n">
        <v>0</v>
      </c>
      <c r="J4109" s="493" t="n">
        <v>0</v>
      </c>
      <c r="K4109" s="493" t="n">
        <v>0</v>
      </c>
      <c r="L4109" s="493" t="n">
        <v>438.3</v>
      </c>
      <c r="M4109" s="493" t="n">
        <v>0</v>
      </c>
      <c r="N4109" s="493" t="n">
        <v>0</v>
      </c>
      <c r="O4109" s="493" t="n">
        <v>0</v>
      </c>
      <c r="P4109" s="493" t="n">
        <v>0</v>
      </c>
      <c r="Q4109" s="493" t="n">
        <v>0</v>
      </c>
      <c r="R4109" s="493" t="n">
        <v>0</v>
      </c>
      <c r="S4109" s="493" t="n">
        <v>574.2</v>
      </c>
      <c r="T4109" s="493" t="n">
        <v>0</v>
      </c>
      <c r="U4109" s="493" t="n">
        <v>0</v>
      </c>
      <c r="V4109" s="493" t="n">
        <v>0</v>
      </c>
      <c r="W4109" s="493" t="n">
        <v>0</v>
      </c>
      <c r="X4109" s="493" t="n">
        <v>412.2</v>
      </c>
      <c r="Y4109" s="493" t="n">
        <v>0</v>
      </c>
      <c r="Z4109" s="493" t="n">
        <v>0</v>
      </c>
      <c r="AA4109" s="493" t="n">
        <v>0</v>
      </c>
      <c r="AB4109" s="493" t="n">
        <v>0</v>
      </c>
      <c r="AC4109" s="493" t="n">
        <v>0</v>
      </c>
      <c r="AD4109" s="493" t="n">
        <v>515.7</v>
      </c>
      <c r="AE4109" s="493" t="n">
        <v>0</v>
      </c>
      <c r="AF4109" s="493" t="n">
        <v>0</v>
      </c>
      <c r="AG4109" s="493" t="n">
        <v>0</v>
      </c>
      <c r="AH4109" s="493" t="n">
        <v>0</v>
      </c>
      <c r="AI4109" s="493" t="n">
        <v>0</v>
      </c>
      <c r="AJ4109" s="493" t="n">
        <v>0</v>
      </c>
      <c r="AK4109" s="493" t="n">
        <v>0</v>
      </c>
      <c r="AL4109" s="493" t="n">
        <v>0</v>
      </c>
      <c r="AM4109" s="493" t="n">
        <v>0</v>
      </c>
      <c r="AN4109" s="493" t="n">
        <v>0</v>
      </c>
      <c r="AO4109" s="493" t="n">
        <v>0</v>
      </c>
      <c r="AP4109" s="493" t="n">
        <v>0</v>
      </c>
      <c r="AQ4109" s="493" t="n">
        <v>1077.9</v>
      </c>
      <c r="AR4109" s="493" t="n">
        <v>0</v>
      </c>
      <c r="AS4109" s="493" t="n">
        <v>0</v>
      </c>
      <c r="AT4109" s="493" t="n">
        <v>433.8</v>
      </c>
      <c r="AU4109" s="493" t="n">
        <v>0</v>
      </c>
      <c r="AV4109" s="493" t="n">
        <v>0</v>
      </c>
      <c r="AW4109" s="493" t="n">
        <v>373.5</v>
      </c>
      <c r="AX4109" s="493" t="n">
        <v>0</v>
      </c>
      <c r="AY4109" s="493" t="n">
        <v>0</v>
      </c>
      <c r="AZ4109" s="493" t="n">
        <v>0</v>
      </c>
      <c r="BA4109" s="493" t="n">
        <v>0</v>
      </c>
      <c r="BB4109" s="493" t="n">
        <v>0</v>
      </c>
      <c r="BC4109" s="493" t="n">
        <v>0</v>
      </c>
      <c r="BD4109" s="493" t="n">
        <v>0</v>
      </c>
      <c r="BE4109" s="493" t="n">
        <v>0</v>
      </c>
      <c r="BF4109" s="493" t="n">
        <v>0</v>
      </c>
      <c r="BG4109" s="493" t="n">
        <v>0</v>
      </c>
      <c r="BH4109" s="493" t="n">
        <v>0</v>
      </c>
      <c r="BI4109" s="493" t="n">
        <v>0</v>
      </c>
      <c r="BJ4109" s="493" t="n">
        <v>0</v>
      </c>
      <c r="BK4109" s="493" t="n">
        <v>0</v>
      </c>
      <c r="BL4109" s="493" t="n">
        <v>0</v>
      </c>
      <c r="BM4109" s="493" t="n">
        <v>0</v>
      </c>
      <c r="BN4109" s="493" t="n">
        <v>0</v>
      </c>
      <c r="BO4109" s="493" t="n">
        <v>0</v>
      </c>
      <c r="BP4109" s="493" t="n">
        <v>0</v>
      </c>
      <c r="BQ4109" s="493" t="n">
        <v>86.40000000000001</v>
      </c>
      <c r="BR4109" s="493" t="n">
        <v>184.8</v>
      </c>
      <c r="BS4109" s="493" t="n">
        <v>0</v>
      </c>
      <c r="BT4109" s="493" t="n">
        <v>250.2</v>
      </c>
      <c r="BU4109" s="493" t="n">
        <v>0</v>
      </c>
      <c r="BV4109" s="493" t="n">
        <v>0</v>
      </c>
      <c r="BW4109" s="493" t="n">
        <v>237.6</v>
      </c>
    </row>
    <row r="4110">
      <c r="A4110" t="inlineStr">
        <is>
          <t>[C9D3] Angiotensin-II 길항제 칼슘길항제 복합제</t>
        </is>
      </c>
      <c r="B4110" t="inlineStr">
        <is>
          <t>코오롱</t>
        </is>
      </c>
      <c r="C4110" t="inlineStr">
        <is>
          <t>에이엠살탄</t>
        </is>
      </c>
      <c r="D4110" t="inlineStr">
        <is>
          <t>코오롱</t>
        </is>
      </c>
      <c r="E4110" t="inlineStr">
        <is>
          <t>amlodipine besylate,  telmisartan</t>
        </is>
      </c>
      <c r="F4110" t="inlineStr">
        <is>
          <t>기타(치과의원, 치과병원 등)</t>
        </is>
      </c>
      <c r="G4110" t="inlineStr">
        <is>
          <t>Generic</t>
        </is>
      </c>
      <c r="H4110" s="493" t="n">
        <v>0</v>
      </c>
      <c r="I4110" s="493" t="n">
        <v>186</v>
      </c>
      <c r="J4110" s="493" t="n">
        <v>184.2</v>
      </c>
      <c r="K4110" s="493" t="n">
        <v>181.8</v>
      </c>
      <c r="L4110" s="493" t="n">
        <v>177.6</v>
      </c>
      <c r="M4110" s="493" t="n">
        <v>186.6</v>
      </c>
      <c r="N4110" s="493" t="n">
        <v>174.6</v>
      </c>
      <c r="O4110" s="493" t="n">
        <v>0</v>
      </c>
      <c r="P4110" s="493" t="n">
        <v>355.2</v>
      </c>
      <c r="Q4110" s="493" t="n">
        <v>0</v>
      </c>
      <c r="R4110" s="493" t="n">
        <v>360</v>
      </c>
      <c r="S4110" s="493" t="n">
        <v>0</v>
      </c>
      <c r="T4110" s="493" t="n">
        <v>394.8</v>
      </c>
      <c r="U4110" s="493" t="n">
        <v>0</v>
      </c>
      <c r="V4110" s="493" t="n">
        <v>186.6</v>
      </c>
      <c r="W4110" s="493" t="n">
        <v>199.2</v>
      </c>
      <c r="X4110" s="493" t="n">
        <v>196.8</v>
      </c>
      <c r="Y4110" s="493" t="n">
        <v>376.95</v>
      </c>
      <c r="Z4110" s="493" t="n">
        <v>507</v>
      </c>
      <c r="AA4110" s="493" t="n">
        <v>217.2</v>
      </c>
      <c r="AB4110" s="493" t="n">
        <v>411.6</v>
      </c>
      <c r="AC4110" s="493" t="n">
        <v>204</v>
      </c>
      <c r="AD4110" s="493" t="n">
        <v>206.4</v>
      </c>
      <c r="AE4110" s="493" t="n">
        <v>425.72</v>
      </c>
      <c r="AF4110" s="493" t="n">
        <v>94.08</v>
      </c>
      <c r="AG4110" s="493" t="n">
        <v>700.96</v>
      </c>
      <c r="AH4110" s="493" t="n">
        <v>99.40000000000001</v>
      </c>
      <c r="AI4110" s="493" t="n">
        <v>746.72</v>
      </c>
      <c r="AJ4110" s="493" t="n">
        <v>92.68000000000001</v>
      </c>
      <c r="AK4110" s="493" t="n">
        <v>694.72</v>
      </c>
      <c r="AL4110" s="493" t="n">
        <v>195</v>
      </c>
      <c r="AM4110" s="493" t="n">
        <v>207</v>
      </c>
      <c r="AN4110" s="493" t="n">
        <v>0</v>
      </c>
      <c r="AO4110" s="493" t="n">
        <v>0</v>
      </c>
      <c r="AP4110" s="493" t="n">
        <v>0</v>
      </c>
      <c r="AQ4110" s="493" t="n">
        <v>0</v>
      </c>
      <c r="AR4110" s="493" t="n">
        <v>0</v>
      </c>
      <c r="AS4110" s="493" t="n">
        <v>0</v>
      </c>
      <c r="AT4110" s="493" t="n">
        <v>0</v>
      </c>
      <c r="AU4110" s="493" t="n">
        <v>0</v>
      </c>
      <c r="AV4110" s="493" t="n">
        <v>0</v>
      </c>
      <c r="AW4110" s="493" t="n">
        <v>0</v>
      </c>
      <c r="AX4110" s="493" t="n">
        <v>0</v>
      </c>
      <c r="AY4110" s="493" t="n">
        <v>0</v>
      </c>
      <c r="AZ4110" s="493" t="n">
        <v>0</v>
      </c>
      <c r="BA4110" s="493" t="n">
        <v>0</v>
      </c>
      <c r="BB4110" s="493" t="n">
        <v>0</v>
      </c>
      <c r="BC4110" s="493" t="n">
        <v>0</v>
      </c>
      <c r="BD4110" s="493" t="n">
        <v>0</v>
      </c>
      <c r="BE4110" s="493" t="n">
        <v>0</v>
      </c>
      <c r="BF4110" s="493" t="n">
        <v>0</v>
      </c>
      <c r="BG4110" s="493" t="n">
        <v>0</v>
      </c>
      <c r="BH4110" s="493" t="n">
        <v>0</v>
      </c>
      <c r="BI4110" s="493" t="n">
        <v>0</v>
      </c>
      <c r="BJ4110" s="493" t="n">
        <v>0</v>
      </c>
      <c r="BK4110" s="493" t="n">
        <v>0</v>
      </c>
      <c r="BL4110" s="493" t="n">
        <v>0</v>
      </c>
      <c r="BM4110" s="493" t="n">
        <v>0</v>
      </c>
      <c r="BN4110" s="493" t="n">
        <v>0</v>
      </c>
      <c r="BO4110" s="493" t="n">
        <v>0</v>
      </c>
      <c r="BP4110" s="493" t="n">
        <v>0</v>
      </c>
      <c r="BQ4110" s="493" t="n">
        <v>0</v>
      </c>
      <c r="BR4110" s="493" t="n">
        <v>0</v>
      </c>
      <c r="BS4110" s="493" t="n">
        <v>0</v>
      </c>
      <c r="BT4110" s="493" t="n">
        <v>0</v>
      </c>
      <c r="BU4110" s="493" t="n">
        <v>0</v>
      </c>
      <c r="BV4110" s="493" t="n">
        <v>0</v>
      </c>
      <c r="BW4110" s="493" t="n">
        <v>0</v>
      </c>
    </row>
    <row r="4111">
      <c r="A4111" t="inlineStr">
        <is>
          <t>[C9D3] Angiotensin-II 길항제 칼슘길항제 복합제</t>
        </is>
      </c>
      <c r="B4111" t="inlineStr">
        <is>
          <t>코오롱</t>
        </is>
      </c>
      <c r="C4111" t="inlineStr">
        <is>
          <t>콤비포지</t>
        </is>
      </c>
      <c r="D4111" t="inlineStr">
        <is>
          <t>코오롱</t>
        </is>
      </c>
      <c r="E4111" t="inlineStr">
        <is>
          <t>amlodipine besylate,  valsartan</t>
        </is>
      </c>
      <c r="F4111" t="inlineStr">
        <is>
          <t>종합병원</t>
        </is>
      </c>
      <c r="G4111" t="inlineStr">
        <is>
          <t>Generic</t>
        </is>
      </c>
      <c r="H4111" s="493" t="n">
        <v>215.34</v>
      </c>
      <c r="I4111" s="493" t="n">
        <v>765.48</v>
      </c>
      <c r="J4111" s="493" t="n">
        <v>477</v>
      </c>
      <c r="K4111" s="493" t="n">
        <v>268.94</v>
      </c>
      <c r="L4111" s="493" t="n">
        <v>1344</v>
      </c>
      <c r="M4111" s="493" t="n">
        <v>222.88</v>
      </c>
      <c r="N4111" s="493" t="n">
        <v>465.92</v>
      </c>
      <c r="O4111" s="493" t="n">
        <v>531.0599999999999</v>
      </c>
      <c r="P4111" s="493" t="n">
        <v>304.03</v>
      </c>
      <c r="Q4111" s="493" t="n">
        <v>259.2</v>
      </c>
      <c r="R4111" s="493" t="n">
        <v>845.85</v>
      </c>
      <c r="S4111" s="493" t="n">
        <v>346.8</v>
      </c>
      <c r="T4111" s="493" t="n">
        <v>256.8</v>
      </c>
      <c r="U4111" s="493" t="n">
        <v>504</v>
      </c>
      <c r="V4111" s="493" t="n">
        <v>321</v>
      </c>
      <c r="W4111" s="493" t="n">
        <v>172.2</v>
      </c>
      <c r="X4111" s="493" t="n">
        <v>453.6</v>
      </c>
      <c r="Y4111" s="493" t="n">
        <v>226.8</v>
      </c>
      <c r="Z4111" s="493" t="n">
        <v>748.8</v>
      </c>
      <c r="AA4111" s="493" t="n">
        <v>401.7</v>
      </c>
      <c r="AB4111" s="493" t="n">
        <v>97.2</v>
      </c>
      <c r="AC4111" s="493" t="n">
        <v>417.3</v>
      </c>
      <c r="AD4111" s="493" t="n">
        <v>403.2</v>
      </c>
      <c r="AE4111" s="493" t="n">
        <v>226.8</v>
      </c>
      <c r="AF4111" s="493" t="n">
        <v>163.5</v>
      </c>
      <c r="AG4111" s="493" t="n">
        <v>627</v>
      </c>
      <c r="AH4111" s="493" t="n">
        <v>198</v>
      </c>
      <c r="AI4111" s="493" t="n">
        <v>165</v>
      </c>
      <c r="AJ4111" s="493" t="n">
        <v>441</v>
      </c>
      <c r="AK4111" s="493" t="n">
        <v>305.1</v>
      </c>
      <c r="AL4111" s="493" t="n">
        <v>198</v>
      </c>
      <c r="AM4111" s="493" t="n">
        <v>369.6</v>
      </c>
      <c r="AN4111" s="493" t="n">
        <v>203.4</v>
      </c>
      <c r="AO4111" s="493" t="n">
        <v>172.5</v>
      </c>
      <c r="AP4111" s="493" t="n">
        <v>307.8</v>
      </c>
      <c r="AQ4111" s="493" t="n">
        <v>168</v>
      </c>
      <c r="AR4111" s="493" t="n">
        <v>1135.8</v>
      </c>
      <c r="AS4111" s="493" t="n">
        <v>276.64</v>
      </c>
      <c r="AT4111" s="493" t="n">
        <v>0</v>
      </c>
      <c r="AU4111" s="493" t="n">
        <v>273.6</v>
      </c>
      <c r="AV4111" s="493" t="n">
        <v>356.4</v>
      </c>
      <c r="AW4111" s="493" t="n">
        <v>66.59999999999999</v>
      </c>
      <c r="AX4111" s="493" t="n">
        <v>465.3</v>
      </c>
      <c r="AY4111" s="493" t="n">
        <v>841.2</v>
      </c>
      <c r="AZ4111" s="493" t="n">
        <v>0</v>
      </c>
      <c r="BA4111" s="493" t="n">
        <v>212.4</v>
      </c>
      <c r="BB4111" s="493" t="n">
        <v>101.7</v>
      </c>
      <c r="BC4111" s="493" t="n">
        <v>205.2</v>
      </c>
      <c r="BD4111" s="493" t="n">
        <v>291.6</v>
      </c>
      <c r="BE4111" s="493" t="n">
        <v>0</v>
      </c>
      <c r="BF4111" s="493" t="n">
        <v>0</v>
      </c>
      <c r="BG4111" s="493" t="n">
        <v>1623.6</v>
      </c>
      <c r="BH4111" s="493" t="n">
        <v>0</v>
      </c>
      <c r="BI4111" s="493" t="n">
        <v>0</v>
      </c>
      <c r="BJ4111" s="493" t="n">
        <v>432</v>
      </c>
      <c r="BK4111" s="493" t="n">
        <v>104.4</v>
      </c>
      <c r="BL4111" s="493" t="n">
        <v>0</v>
      </c>
      <c r="BM4111" s="493" t="n">
        <v>332.1</v>
      </c>
      <c r="BN4111" s="493" t="n">
        <v>111.6</v>
      </c>
      <c r="BO4111" s="493" t="n">
        <v>108.9</v>
      </c>
      <c r="BP4111" s="493" t="n">
        <v>216</v>
      </c>
      <c r="BQ4111" s="493" t="n">
        <v>108</v>
      </c>
      <c r="BR4111" s="493" t="n">
        <v>0</v>
      </c>
      <c r="BS4111" s="493" t="n">
        <v>112.5</v>
      </c>
      <c r="BT4111" s="493" t="n">
        <v>105.3</v>
      </c>
      <c r="BU4111" s="493" t="n">
        <v>0</v>
      </c>
      <c r="BV4111" s="493" t="n">
        <v>108.9</v>
      </c>
      <c r="BW4111" s="493" t="n">
        <v>105.3</v>
      </c>
    </row>
    <row r="4112">
      <c r="A4112" t="inlineStr">
        <is>
          <t>[C9D3] Angiotensin-II 길항제 칼슘길항제 복합제</t>
        </is>
      </c>
      <c r="B4112" t="inlineStr">
        <is>
          <t>코오롱</t>
        </is>
      </c>
      <c r="C4112" t="inlineStr">
        <is>
          <t>콤비포지</t>
        </is>
      </c>
      <c r="D4112" t="inlineStr">
        <is>
          <t>코오롱</t>
        </is>
      </c>
      <c r="E4112" t="inlineStr">
        <is>
          <t>amlodipine besylate,  valsartan</t>
        </is>
      </c>
      <c r="F4112" t="inlineStr">
        <is>
          <t>병원</t>
        </is>
      </c>
      <c r="G4112" t="inlineStr">
        <is>
          <t>Generic</t>
        </is>
      </c>
      <c r="H4112" s="493" t="n">
        <v>199.8</v>
      </c>
      <c r="I4112" s="493" t="n">
        <v>77.09999999999999</v>
      </c>
      <c r="J4112" s="493" t="n">
        <v>390.9</v>
      </c>
      <c r="K4112" s="493" t="n">
        <v>82.5</v>
      </c>
      <c r="L4112" s="493" t="n">
        <v>80.7</v>
      </c>
      <c r="M4112" s="493" t="n">
        <v>162</v>
      </c>
      <c r="N4112" s="493" t="n">
        <v>275.4</v>
      </c>
      <c r="O4112" s="493" t="n">
        <v>1699.28</v>
      </c>
      <c r="P4112" s="493" t="n">
        <v>7336.84</v>
      </c>
      <c r="Q4112" s="493" t="n">
        <v>4544.79</v>
      </c>
      <c r="R4112" s="493" t="n">
        <v>2989.48</v>
      </c>
      <c r="S4112" s="493" t="n">
        <v>6091.1</v>
      </c>
      <c r="T4112" s="493" t="n">
        <v>2066.7</v>
      </c>
      <c r="U4112" s="493" t="n">
        <v>393.9</v>
      </c>
      <c r="V4112" s="493" t="n">
        <v>1209.5</v>
      </c>
      <c r="W4112" s="493" t="n">
        <v>2779.99</v>
      </c>
      <c r="X4112" s="493" t="n">
        <v>4457.22</v>
      </c>
      <c r="Y4112" s="493" t="n">
        <v>5950.43</v>
      </c>
      <c r="Z4112" s="493" t="n">
        <v>3859.22</v>
      </c>
      <c r="AA4112" s="493" t="n">
        <v>4689.22</v>
      </c>
      <c r="AB4112" s="493" t="n">
        <v>2874.58</v>
      </c>
      <c r="AC4112" s="493" t="n">
        <v>3037.04</v>
      </c>
      <c r="AD4112" s="493" t="n">
        <v>5427.73</v>
      </c>
      <c r="AE4112" s="493" t="n">
        <v>10059</v>
      </c>
      <c r="AF4112" s="493" t="n">
        <v>7258.76</v>
      </c>
      <c r="AG4112" s="493" t="n">
        <v>8074.41</v>
      </c>
      <c r="AH4112" s="493" t="n">
        <v>9058.76</v>
      </c>
      <c r="AI4112" s="493" t="n">
        <v>5342.91</v>
      </c>
      <c r="AJ4112" s="493" t="n">
        <v>5612.75</v>
      </c>
      <c r="AK4112" s="493" t="n">
        <v>7181.6</v>
      </c>
      <c r="AL4112" s="493" t="n">
        <v>6298.72</v>
      </c>
      <c r="AM4112" s="493" t="n">
        <v>7200.9</v>
      </c>
      <c r="AN4112" s="493" t="n">
        <v>6426.8</v>
      </c>
      <c r="AO4112" s="493" t="n">
        <v>6076.22</v>
      </c>
      <c r="AP4112" s="493" t="n">
        <v>2749.06</v>
      </c>
      <c r="AQ4112" s="493" t="n">
        <v>5718.1</v>
      </c>
      <c r="AR4112" s="493" t="n">
        <v>6081.6</v>
      </c>
      <c r="AS4112" s="493" t="n">
        <v>3816.96</v>
      </c>
      <c r="AT4112" s="493" t="n">
        <v>2736.88</v>
      </c>
      <c r="AU4112" s="493" t="n">
        <v>3461.46</v>
      </c>
      <c r="AV4112" s="493" t="n">
        <v>3970.93</v>
      </c>
      <c r="AW4112" s="493" t="n">
        <v>3361.9</v>
      </c>
      <c r="AX4112" s="493" t="n">
        <v>2866</v>
      </c>
      <c r="AY4112" s="493" t="n">
        <v>2544.4</v>
      </c>
      <c r="AZ4112" s="493" t="n">
        <v>2907.94</v>
      </c>
      <c r="BA4112" s="493" t="n">
        <v>3613.72</v>
      </c>
      <c r="BB4112" s="493" t="n">
        <v>2650.52</v>
      </c>
      <c r="BC4112" s="493" t="n">
        <v>4139.2</v>
      </c>
      <c r="BD4112" s="493" t="n">
        <v>1392.6</v>
      </c>
      <c r="BE4112" s="493" t="n">
        <v>3862.04</v>
      </c>
      <c r="BF4112" s="493" t="n">
        <v>3464.22</v>
      </c>
      <c r="BG4112" s="493" t="n">
        <v>3393.48</v>
      </c>
      <c r="BH4112" s="493" t="n">
        <v>2746.38</v>
      </c>
      <c r="BI4112" s="493" t="n">
        <v>3792.52</v>
      </c>
      <c r="BJ4112" s="493" t="n">
        <v>1820.96</v>
      </c>
      <c r="BK4112" s="493" t="n">
        <v>2364.06</v>
      </c>
      <c r="BL4112" s="493" t="n">
        <v>1872.8</v>
      </c>
      <c r="BM4112" s="493" t="n">
        <v>2601.54</v>
      </c>
      <c r="BN4112" s="493" t="n">
        <v>1824.84</v>
      </c>
      <c r="BO4112" s="493" t="n">
        <v>5144.93</v>
      </c>
      <c r="BP4112" s="493" t="n">
        <v>2908.46</v>
      </c>
      <c r="BQ4112" s="493" t="n">
        <v>2183.33</v>
      </c>
      <c r="BR4112" s="493" t="n">
        <v>3066.52</v>
      </c>
      <c r="BS4112" s="493" t="n">
        <v>2669.8</v>
      </c>
      <c r="BT4112" s="493" t="n">
        <v>3119.36</v>
      </c>
      <c r="BU4112" s="493" t="n">
        <v>2789.08</v>
      </c>
      <c r="BV4112" s="493" t="n">
        <v>2184.7</v>
      </c>
      <c r="BW4112" s="493" t="n">
        <v>2014.38</v>
      </c>
    </row>
    <row r="4113">
      <c r="A4113" t="inlineStr">
        <is>
          <t>[C9D3] Angiotensin-II 길항제 칼슘길항제 복합제</t>
        </is>
      </c>
      <c r="B4113" t="inlineStr">
        <is>
          <t>코오롱</t>
        </is>
      </c>
      <c r="C4113" t="inlineStr">
        <is>
          <t>콤비포지</t>
        </is>
      </c>
      <c r="D4113" t="inlineStr">
        <is>
          <t>코오롱</t>
        </is>
      </c>
      <c r="E4113" t="inlineStr">
        <is>
          <t>amlodipine besylate,  valsartan</t>
        </is>
      </c>
      <c r="F4113" t="inlineStr">
        <is>
          <t>의원</t>
        </is>
      </c>
      <c r="G4113" t="inlineStr">
        <is>
          <t>Generic</t>
        </is>
      </c>
      <c r="H4113" s="493" t="n">
        <v>21690.77</v>
      </c>
      <c r="I4113" s="493" t="n">
        <v>20441.35</v>
      </c>
      <c r="J4113" s="493" t="n">
        <v>23789.52</v>
      </c>
      <c r="K4113" s="493" t="n">
        <v>22464.65</v>
      </c>
      <c r="L4113" s="493" t="n">
        <v>21387.82</v>
      </c>
      <c r="M4113" s="493" t="n">
        <v>22634.78</v>
      </c>
      <c r="N4113" s="493" t="n">
        <v>20048.71</v>
      </c>
      <c r="O4113" s="493" t="n">
        <v>19098</v>
      </c>
      <c r="P4113" s="493" t="n">
        <v>21012.34</v>
      </c>
      <c r="Q4113" s="493" t="n">
        <v>25548.2</v>
      </c>
      <c r="R4113" s="493" t="n">
        <v>21956.72</v>
      </c>
      <c r="S4113" s="493" t="n">
        <v>25282.86</v>
      </c>
      <c r="T4113" s="493" t="n">
        <v>24617.24</v>
      </c>
      <c r="U4113" s="493" t="n">
        <v>22073.93</v>
      </c>
      <c r="V4113" s="493" t="n">
        <v>19115.23</v>
      </c>
      <c r="W4113" s="493" t="n">
        <v>25522.5</v>
      </c>
      <c r="X4113" s="493" t="n">
        <v>20086.93</v>
      </c>
      <c r="Y4113" s="493" t="n">
        <v>25434.8</v>
      </c>
      <c r="Z4113" s="493" t="n">
        <v>27133.33</v>
      </c>
      <c r="AA4113" s="493" t="n">
        <v>28363.1</v>
      </c>
      <c r="AB4113" s="493" t="n">
        <v>26183.29</v>
      </c>
      <c r="AC4113" s="493" t="n">
        <v>27457.12</v>
      </c>
      <c r="AD4113" s="493" t="n">
        <v>25662.64</v>
      </c>
      <c r="AE4113" s="493" t="n">
        <v>30861.73</v>
      </c>
      <c r="AF4113" s="493" t="n">
        <v>23292.88</v>
      </c>
      <c r="AG4113" s="493" t="n">
        <v>23264.64</v>
      </c>
      <c r="AH4113" s="493" t="n">
        <v>26260.06</v>
      </c>
      <c r="AI4113" s="493" t="n">
        <v>28455.55</v>
      </c>
      <c r="AJ4113" s="493" t="n">
        <v>25902.24</v>
      </c>
      <c r="AK4113" s="493" t="n">
        <v>28134.85</v>
      </c>
      <c r="AL4113" s="493" t="n">
        <v>23674.86</v>
      </c>
      <c r="AM4113" s="493" t="n">
        <v>26788.51</v>
      </c>
      <c r="AN4113" s="493" t="n">
        <v>22428.58</v>
      </c>
      <c r="AO4113" s="493" t="n">
        <v>23110.3</v>
      </c>
      <c r="AP4113" s="493" t="n">
        <v>22742.53</v>
      </c>
      <c r="AQ4113" s="493" t="n">
        <v>23937.07</v>
      </c>
      <c r="AR4113" s="493" t="n">
        <v>25105.49</v>
      </c>
      <c r="AS4113" s="493" t="n">
        <v>22672.76</v>
      </c>
      <c r="AT4113" s="493" t="n">
        <v>19472.54</v>
      </c>
      <c r="AU4113" s="493" t="n">
        <v>20260.14</v>
      </c>
      <c r="AV4113" s="493" t="n">
        <v>22292.76</v>
      </c>
      <c r="AW4113" s="493" t="n">
        <v>22017.9</v>
      </c>
      <c r="AX4113" s="493" t="n">
        <v>21311.24</v>
      </c>
      <c r="AY4113" s="493" t="n">
        <v>21041.04</v>
      </c>
      <c r="AZ4113" s="493" t="n">
        <v>28114.05</v>
      </c>
      <c r="BA4113" s="493" t="n">
        <v>27668.1</v>
      </c>
      <c r="BB4113" s="493" t="n">
        <v>27233.17</v>
      </c>
      <c r="BC4113" s="493" t="n">
        <v>29220.18</v>
      </c>
      <c r="BD4113" s="493" t="n">
        <v>25854.67</v>
      </c>
      <c r="BE4113" s="493" t="n">
        <v>24342.2</v>
      </c>
      <c r="BF4113" s="493" t="n">
        <v>27719.14</v>
      </c>
      <c r="BG4113" s="493" t="n">
        <v>28580.57</v>
      </c>
      <c r="BH4113" s="493" t="n">
        <v>26898.85</v>
      </c>
      <c r="BI4113" s="493" t="n">
        <v>23185.98</v>
      </c>
      <c r="BJ4113" s="493" t="n">
        <v>28081.55</v>
      </c>
      <c r="BK4113" s="493" t="n">
        <v>25487.67</v>
      </c>
      <c r="BL4113" s="493" t="n">
        <v>22454.92</v>
      </c>
      <c r="BM4113" s="493" t="n">
        <v>17547.42</v>
      </c>
      <c r="BN4113" s="493" t="n">
        <v>19846.14</v>
      </c>
      <c r="BO4113" s="493" t="n">
        <v>20650.4</v>
      </c>
      <c r="BP4113" s="493" t="n">
        <v>20641.37</v>
      </c>
      <c r="BQ4113" s="493" t="n">
        <v>17198.95</v>
      </c>
      <c r="BR4113" s="493" t="n">
        <v>19544.41</v>
      </c>
      <c r="BS4113" s="493" t="n">
        <v>20742.15</v>
      </c>
      <c r="BT4113" s="493" t="n">
        <v>18224.87</v>
      </c>
      <c r="BU4113" s="493" t="n">
        <v>21541.1</v>
      </c>
      <c r="BV4113" s="493" t="n">
        <v>18541.48</v>
      </c>
      <c r="BW4113" s="493" t="n">
        <v>19323.92</v>
      </c>
    </row>
    <row r="4114">
      <c r="A4114" t="inlineStr">
        <is>
          <t>[C9D3] Angiotensin-II 길항제 칼슘길항제 복합제</t>
        </is>
      </c>
      <c r="B4114" t="inlineStr">
        <is>
          <t>코오롱</t>
        </is>
      </c>
      <c r="C4114" t="inlineStr">
        <is>
          <t>콤비포지</t>
        </is>
      </c>
      <c r="D4114" t="inlineStr">
        <is>
          <t>코오롱</t>
        </is>
      </c>
      <c r="E4114" t="inlineStr">
        <is>
          <t>amlodipine besylate,  valsartan</t>
        </is>
      </c>
      <c r="F4114" t="inlineStr">
        <is>
          <t>보건소</t>
        </is>
      </c>
      <c r="G4114" t="inlineStr">
        <is>
          <t>Generic</t>
        </is>
      </c>
      <c r="H4114" s="493" t="n">
        <v>0</v>
      </c>
      <c r="I4114" s="493" t="n">
        <v>0</v>
      </c>
      <c r="J4114" s="493" t="n">
        <v>0</v>
      </c>
      <c r="K4114" s="493" t="n">
        <v>0</v>
      </c>
      <c r="L4114" s="493" t="n">
        <v>0</v>
      </c>
      <c r="M4114" s="493" t="n">
        <v>0</v>
      </c>
      <c r="N4114" s="493" t="n">
        <v>0</v>
      </c>
      <c r="O4114" s="493" t="n">
        <v>0</v>
      </c>
      <c r="P4114" s="493" t="n">
        <v>0</v>
      </c>
      <c r="Q4114" s="493" t="n">
        <v>0</v>
      </c>
      <c r="R4114" s="493" t="n">
        <v>0</v>
      </c>
      <c r="S4114" s="493" t="n">
        <v>0</v>
      </c>
      <c r="T4114" s="493" t="n">
        <v>0</v>
      </c>
      <c r="U4114" s="493" t="n">
        <v>0</v>
      </c>
      <c r="V4114" s="493" t="n">
        <v>0</v>
      </c>
      <c r="W4114" s="493" t="n">
        <v>0</v>
      </c>
      <c r="X4114" s="493" t="n">
        <v>0</v>
      </c>
      <c r="Y4114" s="493" t="n">
        <v>1992.6</v>
      </c>
      <c r="Z4114" s="493" t="n">
        <v>0</v>
      </c>
      <c r="AA4114" s="493" t="n">
        <v>195.6</v>
      </c>
      <c r="AB4114" s="493" t="n">
        <v>0</v>
      </c>
      <c r="AC4114" s="493" t="n">
        <v>388.5</v>
      </c>
      <c r="AD4114" s="493" t="n">
        <v>5396.1</v>
      </c>
      <c r="AE4114" s="493" t="n">
        <v>537</v>
      </c>
      <c r="AF4114" s="493" t="n">
        <v>233.1</v>
      </c>
      <c r="AG4114" s="493" t="n">
        <v>1249.5</v>
      </c>
      <c r="AH4114" s="493" t="n">
        <v>981.9</v>
      </c>
      <c r="AI4114" s="493" t="n">
        <v>289.5</v>
      </c>
      <c r="AJ4114" s="493" t="n">
        <v>574.2</v>
      </c>
      <c r="AK4114" s="493" t="n">
        <v>657</v>
      </c>
      <c r="AL4114" s="493" t="n">
        <v>823.5</v>
      </c>
      <c r="AM4114" s="493" t="n">
        <v>648</v>
      </c>
      <c r="AN4114" s="493" t="n">
        <v>0</v>
      </c>
      <c r="AO4114" s="493" t="n">
        <v>1204.8</v>
      </c>
      <c r="AP4114" s="493" t="n">
        <v>305.1</v>
      </c>
      <c r="AQ4114" s="493" t="n">
        <v>0</v>
      </c>
      <c r="AR4114" s="493" t="n">
        <v>0</v>
      </c>
      <c r="AS4114" s="493" t="n">
        <v>1245.6</v>
      </c>
      <c r="AT4114" s="493" t="n">
        <v>0</v>
      </c>
      <c r="AU4114" s="493" t="n">
        <v>872.7</v>
      </c>
      <c r="AV4114" s="493" t="n">
        <v>943.2</v>
      </c>
      <c r="AW4114" s="493" t="n">
        <v>0</v>
      </c>
      <c r="AX4114" s="493" t="n">
        <v>0</v>
      </c>
      <c r="AY4114" s="493" t="n">
        <v>0</v>
      </c>
      <c r="AZ4114" s="493" t="n">
        <v>1536</v>
      </c>
      <c r="BA4114" s="493" t="n">
        <v>7683.6</v>
      </c>
      <c r="BB4114" s="493" t="n">
        <v>17377.5</v>
      </c>
      <c r="BC4114" s="493" t="n">
        <v>6541.4</v>
      </c>
      <c r="BD4114" s="493" t="n">
        <v>9437.4</v>
      </c>
      <c r="BE4114" s="493" t="n">
        <v>11396.8</v>
      </c>
      <c r="BF4114" s="493" t="n">
        <v>7141.4</v>
      </c>
      <c r="BG4114" s="493" t="n">
        <v>5649.9</v>
      </c>
      <c r="BH4114" s="493" t="n">
        <v>15706.5</v>
      </c>
      <c r="BI4114" s="493" t="n">
        <v>2149.8</v>
      </c>
      <c r="BJ4114" s="493" t="n">
        <v>7890</v>
      </c>
      <c r="BK4114" s="493" t="n">
        <v>10877.7</v>
      </c>
      <c r="BL4114" s="493" t="n">
        <v>8643.299999999999</v>
      </c>
      <c r="BM4114" s="493" t="n">
        <v>5107.8</v>
      </c>
      <c r="BN4114" s="493" t="n">
        <v>8262.9</v>
      </c>
      <c r="BO4114" s="493" t="n">
        <v>7811.1</v>
      </c>
      <c r="BP4114" s="493" t="n">
        <v>3065.1</v>
      </c>
      <c r="BQ4114" s="493" t="n">
        <v>1488</v>
      </c>
      <c r="BR4114" s="493" t="n">
        <v>7642.5</v>
      </c>
      <c r="BS4114" s="493" t="n">
        <v>2184</v>
      </c>
      <c r="BT4114" s="493" t="n">
        <v>2048.5</v>
      </c>
      <c r="BU4114" s="493" t="n">
        <v>1599</v>
      </c>
      <c r="BV4114" s="493" t="n">
        <v>1814.4</v>
      </c>
      <c r="BW4114" s="493" t="n">
        <v>1871.1</v>
      </c>
    </row>
    <row r="4115">
      <c r="A4115" t="inlineStr">
        <is>
          <t>[C9D3] Angiotensin-II 길항제 칼슘길항제 복합제</t>
        </is>
      </c>
      <c r="B4115" t="inlineStr">
        <is>
          <t>킵스바이오파마</t>
        </is>
      </c>
      <c r="C4115" t="inlineStr">
        <is>
          <t>글로포지</t>
        </is>
      </c>
      <c r="D4115" t="inlineStr">
        <is>
          <t>킵스바이오파마</t>
        </is>
      </c>
      <c r="E4115" t="inlineStr">
        <is>
          <t>amlodipine besylate,  valsartan</t>
        </is>
      </c>
      <c r="F4115" t="inlineStr">
        <is>
          <t>상급종합병원</t>
        </is>
      </c>
      <c r="G4115" t="inlineStr">
        <is>
          <t>Generic</t>
        </is>
      </c>
      <c r="H4115" s="493" t="n">
        <v>0</v>
      </c>
      <c r="I4115" s="493" t="n">
        <v>0</v>
      </c>
      <c r="J4115" s="493" t="n">
        <v>0</v>
      </c>
      <c r="K4115" s="493" t="n">
        <v>0</v>
      </c>
      <c r="L4115" s="493" t="n">
        <v>0</v>
      </c>
      <c r="M4115" s="493" t="n">
        <v>0</v>
      </c>
      <c r="N4115" s="493" t="n">
        <v>0</v>
      </c>
      <c r="O4115" s="493" t="n">
        <v>0</v>
      </c>
      <c r="P4115" s="493" t="n">
        <v>0</v>
      </c>
      <c r="Q4115" s="493" t="n">
        <v>0</v>
      </c>
      <c r="R4115" s="493" t="n">
        <v>0</v>
      </c>
      <c r="S4115" s="493" t="n">
        <v>0</v>
      </c>
      <c r="T4115" s="493" t="n">
        <v>0</v>
      </c>
      <c r="U4115" s="493" t="n">
        <v>0</v>
      </c>
      <c r="V4115" s="493" t="n">
        <v>0</v>
      </c>
      <c r="W4115" s="493" t="n">
        <v>0</v>
      </c>
      <c r="X4115" s="493" t="n">
        <v>0</v>
      </c>
      <c r="Y4115" s="493" t="n">
        <v>0</v>
      </c>
      <c r="Z4115" s="493" t="n">
        <v>0</v>
      </c>
      <c r="AA4115" s="493" t="n">
        <v>0</v>
      </c>
      <c r="AB4115" s="493" t="n">
        <v>0</v>
      </c>
      <c r="AC4115" s="493" t="n">
        <v>0</v>
      </c>
      <c r="AD4115" s="493" t="n">
        <v>368.1</v>
      </c>
      <c r="AE4115" s="493" t="n">
        <v>0</v>
      </c>
      <c r="AF4115" s="493" t="n">
        <v>0</v>
      </c>
      <c r="AG4115" s="493" t="n">
        <v>0</v>
      </c>
      <c r="AH4115" s="493" t="n">
        <v>0</v>
      </c>
      <c r="AI4115" s="493" t="n">
        <v>0</v>
      </c>
      <c r="AJ4115" s="493" t="n">
        <v>0</v>
      </c>
      <c r="AK4115" s="493" t="n">
        <v>0</v>
      </c>
      <c r="AL4115" s="493" t="n">
        <v>247.5</v>
      </c>
      <c r="AM4115" s="493" t="n">
        <v>0</v>
      </c>
      <c r="AN4115" s="493" t="n">
        <v>0</v>
      </c>
      <c r="AO4115" s="493" t="n">
        <v>0</v>
      </c>
      <c r="AP4115" s="493" t="n">
        <v>0</v>
      </c>
      <c r="AQ4115" s="493" t="n">
        <v>0</v>
      </c>
      <c r="AR4115" s="493" t="n">
        <v>0</v>
      </c>
      <c r="AS4115" s="493" t="n">
        <v>0</v>
      </c>
      <c r="AT4115" s="493" t="n">
        <v>256.5</v>
      </c>
      <c r="AU4115" s="493" t="n">
        <v>0</v>
      </c>
      <c r="AV4115" s="493" t="n">
        <v>0</v>
      </c>
      <c r="AW4115" s="493" t="n">
        <v>0</v>
      </c>
      <c r="AX4115" s="493" t="n">
        <v>0</v>
      </c>
      <c r="AY4115" s="493" t="n">
        <v>0</v>
      </c>
      <c r="AZ4115" s="493" t="n">
        <v>0</v>
      </c>
      <c r="BA4115" s="493" t="n">
        <v>0</v>
      </c>
      <c r="BB4115" s="493" t="n">
        <v>0</v>
      </c>
      <c r="BC4115" s="493" t="n">
        <v>0</v>
      </c>
      <c r="BD4115" s="493" t="n">
        <v>0</v>
      </c>
      <c r="BE4115" s="493" t="n">
        <v>0</v>
      </c>
      <c r="BF4115" s="493" t="n">
        <v>0</v>
      </c>
      <c r="BG4115" s="493" t="n">
        <v>0</v>
      </c>
      <c r="BH4115" s="493" t="n">
        <v>0</v>
      </c>
      <c r="BI4115" s="493" t="n">
        <v>0</v>
      </c>
      <c r="BJ4115" s="493" t="n">
        <v>0</v>
      </c>
      <c r="BK4115" s="493" t="n">
        <v>0</v>
      </c>
      <c r="BL4115" s="493" t="n">
        <v>0</v>
      </c>
      <c r="BM4115" s="493" t="n">
        <v>280.8</v>
      </c>
      <c r="BN4115" s="493" t="n">
        <v>0</v>
      </c>
      <c r="BO4115" s="493" t="n">
        <v>0</v>
      </c>
      <c r="BP4115" s="493" t="n">
        <v>0</v>
      </c>
      <c r="BQ4115" s="493" t="n">
        <v>0</v>
      </c>
      <c r="BR4115" s="493" t="n">
        <v>0</v>
      </c>
      <c r="BS4115" s="493" t="n">
        <v>0</v>
      </c>
      <c r="BT4115" s="493" t="n">
        <v>0</v>
      </c>
      <c r="BU4115" s="493" t="n">
        <v>0</v>
      </c>
      <c r="BV4115" s="493" t="n">
        <v>0</v>
      </c>
      <c r="BW4115" s="493" t="n">
        <v>0</v>
      </c>
    </row>
    <row r="4116">
      <c r="A4116" t="inlineStr">
        <is>
          <t>[C9D3] Angiotensin-II 길항제 칼슘길항제 복합제</t>
        </is>
      </c>
      <c r="B4116" t="inlineStr">
        <is>
          <t>킵스바이오파마</t>
        </is>
      </c>
      <c r="C4116" t="inlineStr">
        <is>
          <t>글로포지</t>
        </is>
      </c>
      <c r="D4116" t="inlineStr">
        <is>
          <t>킵스바이오파마</t>
        </is>
      </c>
      <c r="E4116" t="inlineStr">
        <is>
          <t>amlodipine besylate,  valsartan</t>
        </is>
      </c>
      <c r="F4116" t="inlineStr">
        <is>
          <t>종합병원</t>
        </is>
      </c>
      <c r="G4116" t="inlineStr">
        <is>
          <t>Generic</t>
        </is>
      </c>
      <c r="H4116" s="493" t="n">
        <v>0</v>
      </c>
      <c r="I4116" s="493" t="n">
        <v>0</v>
      </c>
      <c r="J4116" s="493" t="n">
        <v>0</v>
      </c>
      <c r="K4116" s="493" t="n">
        <v>0</v>
      </c>
      <c r="L4116" s="493" t="n">
        <v>0</v>
      </c>
      <c r="M4116" s="493" t="n">
        <v>0</v>
      </c>
      <c r="N4116" s="493" t="n">
        <v>0</v>
      </c>
      <c r="O4116" s="493" t="n">
        <v>0</v>
      </c>
      <c r="P4116" s="493" t="n">
        <v>0</v>
      </c>
      <c r="Q4116" s="493" t="n">
        <v>0</v>
      </c>
      <c r="R4116" s="493" t="n">
        <v>0</v>
      </c>
      <c r="S4116" s="493" t="n">
        <v>0</v>
      </c>
      <c r="T4116" s="493" t="n">
        <v>0</v>
      </c>
      <c r="U4116" s="493" t="n">
        <v>449.4</v>
      </c>
      <c r="V4116" s="493" t="n">
        <v>672</v>
      </c>
      <c r="W4116" s="493" t="n">
        <v>448</v>
      </c>
      <c r="X4116" s="493" t="n">
        <v>448</v>
      </c>
      <c r="Y4116" s="493" t="n">
        <v>0</v>
      </c>
      <c r="Z4116" s="493" t="n">
        <v>720.8</v>
      </c>
      <c r="AA4116" s="493" t="n">
        <v>0</v>
      </c>
      <c r="AB4116" s="493" t="n">
        <v>459.06</v>
      </c>
      <c r="AC4116" s="493" t="n">
        <v>0</v>
      </c>
      <c r="AD4116" s="493" t="n">
        <v>471.8</v>
      </c>
      <c r="AE4116" s="493" t="n">
        <v>1187.4</v>
      </c>
      <c r="AF4116" s="493" t="n">
        <v>0</v>
      </c>
      <c r="AG4116" s="493" t="n">
        <v>448</v>
      </c>
      <c r="AH4116" s="493" t="n">
        <v>0</v>
      </c>
      <c r="AI4116" s="493" t="n">
        <v>225.12</v>
      </c>
      <c r="AJ4116" s="493" t="n">
        <v>0</v>
      </c>
      <c r="AK4116" s="493" t="n">
        <v>448</v>
      </c>
      <c r="AL4116" s="493" t="n">
        <v>0</v>
      </c>
      <c r="AM4116" s="493" t="n">
        <v>504</v>
      </c>
      <c r="AN4116" s="493" t="n">
        <v>0</v>
      </c>
      <c r="AO4116" s="493" t="n">
        <v>513.92</v>
      </c>
      <c r="AP4116" s="493" t="n">
        <v>0</v>
      </c>
      <c r="AQ4116" s="493" t="n">
        <v>560</v>
      </c>
      <c r="AR4116" s="493" t="n">
        <v>0</v>
      </c>
      <c r="AS4116" s="493" t="n">
        <v>1051.7</v>
      </c>
      <c r="AT4116" s="493" t="n">
        <v>2017.76</v>
      </c>
      <c r="AU4116" s="493" t="n">
        <v>1894.61</v>
      </c>
      <c r="AV4116" s="493" t="n">
        <v>894.47</v>
      </c>
      <c r="AW4116" s="493" t="n">
        <v>930.66</v>
      </c>
      <c r="AX4116" s="493" t="n">
        <v>2410.77</v>
      </c>
      <c r="AY4116" s="493" t="n">
        <v>1146.62</v>
      </c>
      <c r="AZ4116" s="493" t="n">
        <v>1384.6</v>
      </c>
      <c r="BA4116" s="493" t="n">
        <v>1139.28</v>
      </c>
      <c r="BB4116" s="493" t="n">
        <v>736.38</v>
      </c>
      <c r="BC4116" s="493" t="n">
        <v>1566.1</v>
      </c>
      <c r="BD4116" s="493" t="n">
        <v>990.26</v>
      </c>
      <c r="BE4116" s="493" t="n">
        <v>608</v>
      </c>
      <c r="BF4116" s="493" t="n">
        <v>1659.38</v>
      </c>
      <c r="BG4116" s="493" t="n">
        <v>1177.82</v>
      </c>
      <c r="BH4116" s="493" t="n">
        <v>1071.24</v>
      </c>
      <c r="BI4116" s="493" t="n">
        <v>2093.17</v>
      </c>
      <c r="BJ4116" s="493" t="n">
        <v>937.17</v>
      </c>
      <c r="BK4116" s="493" t="n">
        <v>1937.24</v>
      </c>
      <c r="BL4116" s="493" t="n">
        <v>806.5</v>
      </c>
      <c r="BM4116" s="493" t="n">
        <v>1227.79</v>
      </c>
      <c r="BN4116" s="493" t="n">
        <v>2479.48</v>
      </c>
      <c r="BO4116" s="493" t="n">
        <v>1148.76</v>
      </c>
      <c r="BP4116" s="493" t="n">
        <v>1419.39</v>
      </c>
      <c r="BQ4116" s="493" t="n">
        <v>1822.96</v>
      </c>
      <c r="BR4116" s="493" t="n">
        <v>1566.88</v>
      </c>
      <c r="BS4116" s="493" t="n">
        <v>1247.48</v>
      </c>
      <c r="BT4116" s="493" t="n">
        <v>1053.24</v>
      </c>
      <c r="BU4116" s="493" t="n">
        <v>1430.16</v>
      </c>
      <c r="BV4116" s="493" t="n">
        <v>847.5</v>
      </c>
      <c r="BW4116" s="493" t="n">
        <v>2432.8</v>
      </c>
    </row>
    <row r="4117">
      <c r="A4117" t="inlineStr">
        <is>
          <t>[C9D3] Angiotensin-II 길항제 칼슘길항제 복합제</t>
        </is>
      </c>
      <c r="B4117" t="inlineStr">
        <is>
          <t>킵스바이오파마</t>
        </is>
      </c>
      <c r="C4117" t="inlineStr">
        <is>
          <t>글로포지</t>
        </is>
      </c>
      <c r="D4117" t="inlineStr">
        <is>
          <t>킵스바이오파마</t>
        </is>
      </c>
      <c r="E4117" t="inlineStr">
        <is>
          <t>amlodipine besylate,  valsartan</t>
        </is>
      </c>
      <c r="F4117" t="inlineStr">
        <is>
          <t>병원</t>
        </is>
      </c>
      <c r="G4117" t="inlineStr">
        <is>
          <t>Generic</t>
        </is>
      </c>
      <c r="H4117" s="493" t="n">
        <v>803.9</v>
      </c>
      <c r="I4117" s="493" t="n">
        <v>891</v>
      </c>
      <c r="J4117" s="493" t="n">
        <v>873.6</v>
      </c>
      <c r="K4117" s="493" t="n">
        <v>406.5</v>
      </c>
      <c r="L4117" s="493" t="n">
        <v>1017</v>
      </c>
      <c r="M4117" s="493" t="n">
        <v>555.3</v>
      </c>
      <c r="N4117" s="493" t="n">
        <v>360.9</v>
      </c>
      <c r="O4117" s="493" t="n">
        <v>480.3</v>
      </c>
      <c r="P4117" s="493" t="n">
        <v>721.2</v>
      </c>
      <c r="Q4117" s="493" t="n">
        <v>936.3</v>
      </c>
      <c r="R4117" s="493" t="n">
        <v>711.7</v>
      </c>
      <c r="S4117" s="493" t="n">
        <v>1129.5</v>
      </c>
      <c r="T4117" s="493" t="n">
        <v>862.8</v>
      </c>
      <c r="U4117" s="493" t="n">
        <v>1097.4</v>
      </c>
      <c r="V4117" s="493" t="n">
        <v>1123.2</v>
      </c>
      <c r="W4117" s="493" t="n">
        <v>361.2</v>
      </c>
      <c r="X4117" s="493" t="n">
        <v>480.6</v>
      </c>
      <c r="Y4117" s="493" t="n">
        <v>962.7</v>
      </c>
      <c r="Z4117" s="493" t="n">
        <v>480.3</v>
      </c>
      <c r="AA4117" s="493" t="n">
        <v>911.4</v>
      </c>
      <c r="AB4117" s="493" t="n">
        <v>1399.7</v>
      </c>
      <c r="AC4117" s="493" t="n">
        <v>688</v>
      </c>
      <c r="AD4117" s="493" t="n">
        <v>1424</v>
      </c>
      <c r="AE4117" s="493" t="n">
        <v>324</v>
      </c>
      <c r="AF4117" s="493" t="n">
        <v>360</v>
      </c>
      <c r="AG4117" s="493" t="n">
        <v>958.5</v>
      </c>
      <c r="AH4117" s="493" t="n">
        <v>360</v>
      </c>
      <c r="AI4117" s="493" t="n">
        <v>120</v>
      </c>
      <c r="AJ4117" s="493" t="n">
        <v>360</v>
      </c>
      <c r="AK4117" s="493" t="n">
        <v>240</v>
      </c>
      <c r="AL4117" s="493" t="n">
        <v>6664.86</v>
      </c>
      <c r="AM4117" s="493" t="n">
        <v>8649.84</v>
      </c>
      <c r="AN4117" s="493" t="n">
        <v>8538.41</v>
      </c>
      <c r="AO4117" s="493" t="n">
        <v>11401.78</v>
      </c>
      <c r="AP4117" s="493" t="n">
        <v>11473.12</v>
      </c>
      <c r="AQ4117" s="493" t="n">
        <v>8240</v>
      </c>
      <c r="AR4117" s="493" t="n">
        <v>12311.12</v>
      </c>
      <c r="AS4117" s="493" t="n">
        <v>15945.05</v>
      </c>
      <c r="AT4117" s="493" t="n">
        <v>12933.72</v>
      </c>
      <c r="AU4117" s="493" t="n">
        <v>13292</v>
      </c>
      <c r="AV4117" s="493" t="n">
        <v>11897.06</v>
      </c>
      <c r="AW4117" s="493" t="n">
        <v>14742.28</v>
      </c>
      <c r="AX4117" s="493" t="n">
        <v>20806.56</v>
      </c>
      <c r="AY4117" s="493" t="n">
        <v>15670.84</v>
      </c>
      <c r="AZ4117" s="493" t="n">
        <v>25563.08</v>
      </c>
      <c r="BA4117" s="493" t="n">
        <v>20811.21</v>
      </c>
      <c r="BB4117" s="493" t="n">
        <v>20179.58</v>
      </c>
      <c r="BC4117" s="493" t="n">
        <v>20858.64</v>
      </c>
      <c r="BD4117" s="493" t="n">
        <v>17543.4</v>
      </c>
      <c r="BE4117" s="493" t="n">
        <v>13506.02</v>
      </c>
      <c r="BF4117" s="493" t="n">
        <v>7987.06</v>
      </c>
      <c r="BG4117" s="493" t="n">
        <v>6541.05</v>
      </c>
      <c r="BH4117" s="493" t="n">
        <v>8649.299999999999</v>
      </c>
      <c r="BI4117" s="493" t="n">
        <v>4586.77</v>
      </c>
      <c r="BJ4117" s="493" t="n">
        <v>9622.799999999999</v>
      </c>
      <c r="BK4117" s="493" t="n">
        <v>7698.3</v>
      </c>
      <c r="BL4117" s="493" t="n">
        <v>9229.200000000001</v>
      </c>
      <c r="BM4117" s="493" t="n">
        <v>4942.5</v>
      </c>
      <c r="BN4117" s="493" t="n">
        <v>4884.6</v>
      </c>
      <c r="BO4117" s="493" t="n">
        <v>7647.9</v>
      </c>
      <c r="BP4117" s="493" t="n">
        <v>4222.8</v>
      </c>
      <c r="BQ4117" s="493" t="n">
        <v>4333.5</v>
      </c>
      <c r="BR4117" s="493" t="n">
        <v>5323.8</v>
      </c>
      <c r="BS4117" s="493" t="n">
        <v>10216.5</v>
      </c>
      <c r="BT4117" s="493" t="n">
        <v>4001.4</v>
      </c>
      <c r="BU4117" s="493" t="n">
        <v>6767.3</v>
      </c>
      <c r="BV4117" s="493" t="n">
        <v>5747.56</v>
      </c>
      <c r="BW4117" s="493" t="n">
        <v>10028.3</v>
      </c>
    </row>
    <row r="4118">
      <c r="A4118" t="inlineStr">
        <is>
          <t>[C9D3] Angiotensin-II 길항제 칼슘길항제 복합제</t>
        </is>
      </c>
      <c r="B4118" t="inlineStr">
        <is>
          <t>킵스바이오파마</t>
        </is>
      </c>
      <c r="C4118" t="inlineStr">
        <is>
          <t>글로포지</t>
        </is>
      </c>
      <c r="D4118" t="inlineStr">
        <is>
          <t>킵스바이오파마</t>
        </is>
      </c>
      <c r="E4118" t="inlineStr">
        <is>
          <t>amlodipine besylate,  valsartan</t>
        </is>
      </c>
      <c r="F4118" t="inlineStr">
        <is>
          <t>의원</t>
        </is>
      </c>
      <c r="G4118" t="inlineStr">
        <is>
          <t>Generic</t>
        </is>
      </c>
      <c r="H4118" s="493" t="n">
        <v>85119.64</v>
      </c>
      <c r="I4118" s="493" t="n">
        <v>78347.69</v>
      </c>
      <c r="J4118" s="493" t="n">
        <v>93153.21000000001</v>
      </c>
      <c r="K4118" s="493" t="n">
        <v>86882.23</v>
      </c>
      <c r="L4118" s="493" t="n">
        <v>87708.63</v>
      </c>
      <c r="M4118" s="493" t="n">
        <v>86580.69</v>
      </c>
      <c r="N4118" s="493" t="n">
        <v>87814.53999999999</v>
      </c>
      <c r="O4118" s="493" t="n">
        <v>89233.71000000001</v>
      </c>
      <c r="P4118" s="493" t="n">
        <v>94312.5</v>
      </c>
      <c r="Q4118" s="493" t="n">
        <v>100400.91</v>
      </c>
      <c r="R4118" s="493" t="n">
        <v>95767.45</v>
      </c>
      <c r="S4118" s="493" t="n">
        <v>102979.39</v>
      </c>
      <c r="T4118" s="493" t="n">
        <v>98628.77</v>
      </c>
      <c r="U4118" s="493" t="n">
        <v>88012.53999999999</v>
      </c>
      <c r="V4118" s="493" t="n">
        <v>95804.09</v>
      </c>
      <c r="W4118" s="493" t="n">
        <v>99477.72</v>
      </c>
      <c r="X4118" s="493" t="n">
        <v>107977.33</v>
      </c>
      <c r="Y4118" s="493" t="n">
        <v>90799.3</v>
      </c>
      <c r="Z4118" s="493" t="n">
        <v>105294.78</v>
      </c>
      <c r="AA4118" s="493" t="n">
        <v>90191.37</v>
      </c>
      <c r="AB4118" s="493" t="n">
        <v>78019.42999999999</v>
      </c>
      <c r="AC4118" s="493" t="n">
        <v>86361.63</v>
      </c>
      <c r="AD4118" s="493" t="n">
        <v>90829.69</v>
      </c>
      <c r="AE4118" s="493" t="n">
        <v>90636.67</v>
      </c>
      <c r="AF4118" s="493" t="n">
        <v>87834.17</v>
      </c>
      <c r="AG4118" s="493" t="n">
        <v>93200.35000000001</v>
      </c>
      <c r="AH4118" s="493" t="n">
        <v>69436.64</v>
      </c>
      <c r="AI4118" s="493" t="n">
        <v>64687.48</v>
      </c>
      <c r="AJ4118" s="493" t="n">
        <v>71895.81</v>
      </c>
      <c r="AK4118" s="493" t="n">
        <v>68948.91</v>
      </c>
      <c r="AL4118" s="493" t="n">
        <v>68591.72</v>
      </c>
      <c r="AM4118" s="493" t="n">
        <v>86713.03999999999</v>
      </c>
      <c r="AN4118" s="493" t="n">
        <v>90645.53999999999</v>
      </c>
      <c r="AO4118" s="493" t="n">
        <v>86189.71000000001</v>
      </c>
      <c r="AP4118" s="493" t="n">
        <v>74339.58</v>
      </c>
      <c r="AQ4118" s="493" t="n">
        <v>77841.12</v>
      </c>
      <c r="AR4118" s="493" t="n">
        <v>80716.00999999999</v>
      </c>
      <c r="AS4118" s="493" t="n">
        <v>79099.53999999999</v>
      </c>
      <c r="AT4118" s="493" t="n">
        <v>77230.06</v>
      </c>
      <c r="AU4118" s="493" t="n">
        <v>77347.92999999999</v>
      </c>
      <c r="AV4118" s="493" t="n">
        <v>82229.31</v>
      </c>
      <c r="AW4118" s="493" t="n">
        <v>75106.39999999999</v>
      </c>
      <c r="AX4118" s="493" t="n">
        <v>91410.74000000001</v>
      </c>
      <c r="AY4118" s="493" t="n">
        <v>93230.85000000001</v>
      </c>
      <c r="AZ4118" s="493" t="n">
        <v>101455.63</v>
      </c>
      <c r="BA4118" s="493" t="n">
        <v>113210.08</v>
      </c>
      <c r="BB4118" s="493" t="n">
        <v>103781.94</v>
      </c>
      <c r="BC4118" s="493" t="n">
        <v>109647.61</v>
      </c>
      <c r="BD4118" s="493" t="n">
        <v>111669.47</v>
      </c>
      <c r="BE4118" s="493" t="n">
        <v>99246.19</v>
      </c>
      <c r="BF4118" s="493" t="n">
        <v>117954.57</v>
      </c>
      <c r="BG4118" s="493" t="n">
        <v>118467.19</v>
      </c>
      <c r="BH4118" s="493" t="n">
        <v>120730.37</v>
      </c>
      <c r="BI4118" s="493" t="n">
        <v>111888.7</v>
      </c>
      <c r="BJ4118" s="493" t="n">
        <v>112983.67</v>
      </c>
      <c r="BK4118" s="493" t="n">
        <v>103030.57</v>
      </c>
      <c r="BL4118" s="493" t="n">
        <v>126777.22</v>
      </c>
      <c r="BM4118" s="493" t="n">
        <v>106913.97</v>
      </c>
      <c r="BN4118" s="493" t="n">
        <v>107422.94</v>
      </c>
      <c r="BO4118" s="493" t="n">
        <v>117925.81</v>
      </c>
      <c r="BP4118" s="493" t="n">
        <v>107863.52</v>
      </c>
      <c r="BQ4118" s="493" t="n">
        <v>101488.08</v>
      </c>
      <c r="BR4118" s="493" t="n">
        <v>102395.86</v>
      </c>
      <c r="BS4118" s="493" t="n">
        <v>111201.14</v>
      </c>
      <c r="BT4118" s="493" t="n">
        <v>101459.11</v>
      </c>
      <c r="BU4118" s="493" t="n">
        <v>102841.5</v>
      </c>
      <c r="BV4118" s="493" t="n">
        <v>116078.14</v>
      </c>
      <c r="BW4118" s="493" t="n">
        <v>105878.55</v>
      </c>
    </row>
    <row r="4119">
      <c r="A4119" t="inlineStr">
        <is>
          <t>[C9D3] Angiotensin-II 길항제 칼슘길항제 복합제</t>
        </is>
      </c>
      <c r="B4119" t="inlineStr">
        <is>
          <t>킵스바이오파마</t>
        </is>
      </c>
      <c r="C4119" t="inlineStr">
        <is>
          <t>글로포지</t>
        </is>
      </c>
      <c r="D4119" t="inlineStr">
        <is>
          <t>킵스바이오파마</t>
        </is>
      </c>
      <c r="E4119" t="inlineStr">
        <is>
          <t>amlodipine besylate,  valsartan</t>
        </is>
      </c>
      <c r="F4119" t="inlineStr">
        <is>
          <t>보건소</t>
        </is>
      </c>
      <c r="G4119" t="inlineStr">
        <is>
          <t>Generic</t>
        </is>
      </c>
      <c r="H4119" s="493" t="n">
        <v>4447.2</v>
      </c>
      <c r="I4119" s="493" t="n">
        <v>2367.9</v>
      </c>
      <c r="J4119" s="493" t="n">
        <v>3748.38</v>
      </c>
      <c r="K4119" s="493" t="n">
        <v>2189.4</v>
      </c>
      <c r="L4119" s="493" t="n">
        <v>2796</v>
      </c>
      <c r="M4119" s="493" t="n">
        <v>2766.3</v>
      </c>
      <c r="N4119" s="493" t="n">
        <v>2427</v>
      </c>
      <c r="O4119" s="493" t="n">
        <v>2907</v>
      </c>
      <c r="P4119" s="493" t="n">
        <v>2091.9</v>
      </c>
      <c r="Q4119" s="493" t="n">
        <v>3363</v>
      </c>
      <c r="R4119" s="493" t="n">
        <v>1337.4</v>
      </c>
      <c r="S4119" s="493" t="n">
        <v>4003.8</v>
      </c>
      <c r="T4119" s="493" t="n">
        <v>3784.2</v>
      </c>
      <c r="U4119" s="493" t="n">
        <v>1869.3</v>
      </c>
      <c r="V4119" s="493" t="n">
        <v>1086.6</v>
      </c>
      <c r="W4119" s="493" t="n">
        <v>2164.8</v>
      </c>
      <c r="X4119" s="493" t="n">
        <v>1957.8</v>
      </c>
      <c r="Y4119" s="493" t="n">
        <v>807.3</v>
      </c>
      <c r="Z4119" s="493" t="n">
        <v>521.1</v>
      </c>
      <c r="AA4119" s="493" t="n">
        <v>2250.6</v>
      </c>
      <c r="AB4119" s="493" t="n">
        <v>1416.85</v>
      </c>
      <c r="AC4119" s="493" t="n">
        <v>2367.9</v>
      </c>
      <c r="AD4119" s="493" t="n">
        <v>1113</v>
      </c>
      <c r="AE4119" s="493" t="n">
        <v>3624</v>
      </c>
      <c r="AF4119" s="493" t="n">
        <v>1583.1</v>
      </c>
      <c r="AG4119" s="493" t="n">
        <v>914.1</v>
      </c>
      <c r="AH4119" s="493" t="n">
        <v>3002.86</v>
      </c>
      <c r="AI4119" s="493" t="n">
        <v>2344.2</v>
      </c>
      <c r="AJ4119" s="493" t="n">
        <v>396</v>
      </c>
      <c r="AK4119" s="493" t="n">
        <v>3442.5</v>
      </c>
      <c r="AL4119" s="493" t="n">
        <v>1376.4</v>
      </c>
      <c r="AM4119" s="493" t="n">
        <v>990.6</v>
      </c>
      <c r="AN4119" s="493" t="n">
        <v>2255.7</v>
      </c>
      <c r="AO4119" s="493" t="n">
        <v>602.4</v>
      </c>
      <c r="AP4119" s="493" t="n">
        <v>493.8</v>
      </c>
      <c r="AQ4119" s="493" t="n">
        <v>1225.5</v>
      </c>
      <c r="AR4119" s="493" t="n">
        <v>0</v>
      </c>
      <c r="AS4119" s="493" t="n">
        <v>0</v>
      </c>
      <c r="AT4119" s="493" t="n">
        <v>0</v>
      </c>
      <c r="AU4119" s="493" t="n">
        <v>971.7</v>
      </c>
      <c r="AV4119" s="493" t="n">
        <v>0</v>
      </c>
      <c r="AW4119" s="493" t="n">
        <v>936</v>
      </c>
      <c r="AX4119" s="493" t="n">
        <v>0</v>
      </c>
      <c r="AY4119" s="493" t="n">
        <v>98.09999999999999</v>
      </c>
      <c r="AZ4119" s="493" t="n">
        <v>0</v>
      </c>
      <c r="BA4119" s="493" t="n">
        <v>0</v>
      </c>
      <c r="BB4119" s="493" t="n">
        <v>221.4</v>
      </c>
      <c r="BC4119" s="493" t="n">
        <v>0</v>
      </c>
      <c r="BD4119" s="493" t="n">
        <v>223.8</v>
      </c>
      <c r="BE4119" s="493" t="n">
        <v>68.40000000000001</v>
      </c>
      <c r="BF4119" s="493" t="n">
        <v>833.1</v>
      </c>
      <c r="BG4119" s="493" t="n">
        <v>0</v>
      </c>
      <c r="BH4119" s="493" t="n">
        <v>336</v>
      </c>
      <c r="BI4119" s="493" t="n">
        <v>833.1</v>
      </c>
      <c r="BJ4119" s="493" t="n">
        <v>2003.7</v>
      </c>
      <c r="BK4119" s="493" t="n">
        <v>2487.6</v>
      </c>
      <c r="BL4119" s="493" t="n">
        <v>296.7</v>
      </c>
      <c r="BM4119" s="493" t="n">
        <v>0</v>
      </c>
      <c r="BN4119" s="493" t="n">
        <v>202.8</v>
      </c>
      <c r="BO4119" s="493" t="n">
        <v>129.6</v>
      </c>
      <c r="BP4119" s="493" t="n">
        <v>2977.2</v>
      </c>
      <c r="BQ4119" s="493" t="n">
        <v>0</v>
      </c>
      <c r="BR4119" s="493" t="n">
        <v>298.5</v>
      </c>
      <c r="BS4119" s="493" t="n">
        <v>259.2</v>
      </c>
      <c r="BT4119" s="493" t="n">
        <v>365.7</v>
      </c>
      <c r="BU4119" s="493" t="n">
        <v>548.4</v>
      </c>
      <c r="BV4119" s="493" t="n">
        <v>286.56</v>
      </c>
      <c r="BW4119" s="493" t="n">
        <v>0</v>
      </c>
    </row>
    <row r="4120">
      <c r="A4120" t="inlineStr">
        <is>
          <t>[C9D3] Angiotensin-II 길항제 칼슘길항제 복합제</t>
        </is>
      </c>
      <c r="B4120" t="inlineStr">
        <is>
          <t>킵스바이오파마</t>
        </is>
      </c>
      <c r="C4120" t="inlineStr">
        <is>
          <t>글로포지</t>
        </is>
      </c>
      <c r="D4120" t="inlineStr">
        <is>
          <t>킵스바이오파마</t>
        </is>
      </c>
      <c r="E4120" t="inlineStr">
        <is>
          <t>amlodipine besylate,  valsartan</t>
        </is>
      </c>
      <c r="F4120" t="inlineStr">
        <is>
          <t>기타(치과의원, 치과병원 등)</t>
        </is>
      </c>
      <c r="G4120" t="inlineStr">
        <is>
          <t>Generic</t>
        </is>
      </c>
      <c r="H4120" s="493" t="n">
        <v>0</v>
      </c>
      <c r="I4120" s="493" t="n">
        <v>0</v>
      </c>
      <c r="J4120" s="493" t="n">
        <v>0</v>
      </c>
      <c r="K4120" s="493" t="n">
        <v>0</v>
      </c>
      <c r="L4120" s="493" t="n">
        <v>0</v>
      </c>
      <c r="M4120" s="493" t="n">
        <v>0</v>
      </c>
      <c r="N4120" s="493" t="n">
        <v>0</v>
      </c>
      <c r="O4120" s="493" t="n">
        <v>0</v>
      </c>
      <c r="P4120" s="493" t="n">
        <v>0</v>
      </c>
      <c r="Q4120" s="493" t="n">
        <v>0</v>
      </c>
      <c r="R4120" s="493" t="n">
        <v>0</v>
      </c>
      <c r="S4120" s="493" t="n">
        <v>0</v>
      </c>
      <c r="T4120" s="493" t="n">
        <v>0</v>
      </c>
      <c r="U4120" s="493" t="n">
        <v>156.3</v>
      </c>
      <c r="V4120" s="493" t="n">
        <v>0</v>
      </c>
      <c r="W4120" s="493" t="n">
        <v>0</v>
      </c>
      <c r="X4120" s="493" t="n">
        <v>0</v>
      </c>
      <c r="Y4120" s="493" t="n">
        <v>0</v>
      </c>
      <c r="Z4120" s="493" t="n">
        <v>0</v>
      </c>
      <c r="AA4120" s="493" t="n">
        <v>0</v>
      </c>
      <c r="AB4120" s="493" t="n">
        <v>0</v>
      </c>
      <c r="AC4120" s="493" t="n">
        <v>0</v>
      </c>
      <c r="AD4120" s="493" t="n">
        <v>0</v>
      </c>
      <c r="AE4120" s="493" t="n">
        <v>0</v>
      </c>
      <c r="AF4120" s="493" t="n">
        <v>0</v>
      </c>
      <c r="AG4120" s="493" t="n">
        <v>0</v>
      </c>
      <c r="AH4120" s="493" t="n">
        <v>0</v>
      </c>
      <c r="AI4120" s="493" t="n">
        <v>0</v>
      </c>
      <c r="AJ4120" s="493" t="n">
        <v>0</v>
      </c>
      <c r="AK4120" s="493" t="n">
        <v>0</v>
      </c>
      <c r="AL4120" s="493" t="n">
        <v>0</v>
      </c>
      <c r="AM4120" s="493" t="n">
        <v>0</v>
      </c>
      <c r="AN4120" s="493" t="n">
        <v>0</v>
      </c>
      <c r="AO4120" s="493" t="n">
        <v>0</v>
      </c>
      <c r="AP4120" s="493" t="n">
        <v>0</v>
      </c>
      <c r="AQ4120" s="493" t="n">
        <v>0</v>
      </c>
      <c r="AR4120" s="493" t="n">
        <v>0</v>
      </c>
      <c r="AS4120" s="493" t="n">
        <v>0</v>
      </c>
      <c r="AT4120" s="493" t="n">
        <v>0</v>
      </c>
      <c r="AU4120" s="493" t="n">
        <v>116.4</v>
      </c>
      <c r="AV4120" s="493" t="n">
        <v>0</v>
      </c>
      <c r="AW4120" s="493" t="n">
        <v>0</v>
      </c>
      <c r="AX4120" s="493" t="n">
        <v>0</v>
      </c>
      <c r="AY4120" s="493" t="n">
        <v>0</v>
      </c>
      <c r="AZ4120" s="493" t="n">
        <v>0</v>
      </c>
      <c r="BA4120" s="493" t="n">
        <v>0</v>
      </c>
      <c r="BB4120" s="493" t="n">
        <v>0</v>
      </c>
      <c r="BC4120" s="493" t="n">
        <v>0</v>
      </c>
      <c r="BD4120" s="493" t="n">
        <v>0</v>
      </c>
      <c r="BE4120" s="493" t="n">
        <v>0</v>
      </c>
      <c r="BF4120" s="493" t="n">
        <v>0</v>
      </c>
      <c r="BG4120" s="493" t="n">
        <v>0</v>
      </c>
      <c r="BH4120" s="493" t="n">
        <v>0</v>
      </c>
      <c r="BI4120" s="493" t="n">
        <v>0</v>
      </c>
      <c r="BJ4120" s="493" t="n">
        <v>0</v>
      </c>
      <c r="BK4120" s="493" t="n">
        <v>0</v>
      </c>
      <c r="BL4120" s="493" t="n">
        <v>0</v>
      </c>
      <c r="BM4120" s="493" t="n">
        <v>0</v>
      </c>
      <c r="BN4120" s="493" t="n">
        <v>0</v>
      </c>
      <c r="BO4120" s="493" t="n">
        <v>0</v>
      </c>
      <c r="BP4120" s="493" t="n">
        <v>0</v>
      </c>
      <c r="BQ4120" s="493" t="n">
        <v>0</v>
      </c>
      <c r="BR4120" s="493" t="n">
        <v>0</v>
      </c>
      <c r="BS4120" s="493" t="n">
        <v>0</v>
      </c>
      <c r="BT4120" s="493" t="n">
        <v>0</v>
      </c>
      <c r="BU4120" s="493" t="n">
        <v>0</v>
      </c>
      <c r="BV4120" s="493" t="n">
        <v>0</v>
      </c>
      <c r="BW4120" s="493" t="n">
        <v>0</v>
      </c>
    </row>
    <row r="4121">
      <c r="A4121" t="inlineStr">
        <is>
          <t>[C9D3] Angiotensin-II 길항제 칼슘길항제 복합제</t>
        </is>
      </c>
      <c r="B4121" t="inlineStr">
        <is>
          <t>킵스바이오파마</t>
        </is>
      </c>
      <c r="C4121" t="inlineStr">
        <is>
          <t>비카원스</t>
        </is>
      </c>
      <c r="D4121" t="inlineStr">
        <is>
          <t>킵스바이오파마</t>
        </is>
      </c>
      <c r="E4121" t="inlineStr">
        <is>
          <t>amlodipine besylate,  olmesartan medoxomil</t>
        </is>
      </c>
      <c r="F4121" t="inlineStr">
        <is>
          <t>종합병원</t>
        </is>
      </c>
      <c r="G4121" t="inlineStr">
        <is>
          <t>Generic</t>
        </is>
      </c>
      <c r="H4121" s="493" t="n">
        <v>0</v>
      </c>
      <c r="I4121" s="493" t="n">
        <v>0</v>
      </c>
      <c r="J4121" s="493" t="n">
        <v>0</v>
      </c>
      <c r="K4121" s="493" t="n">
        <v>0</v>
      </c>
      <c r="L4121" s="493" t="n">
        <v>0</v>
      </c>
      <c r="M4121" s="493" t="n">
        <v>0</v>
      </c>
      <c r="N4121" s="493" t="n">
        <v>0</v>
      </c>
      <c r="O4121" s="493" t="n">
        <v>0</v>
      </c>
      <c r="P4121" s="493" t="n">
        <v>0</v>
      </c>
      <c r="Q4121" s="493" t="n">
        <v>0</v>
      </c>
      <c r="R4121" s="493" t="n">
        <v>0</v>
      </c>
      <c r="S4121" s="493" t="n">
        <v>0</v>
      </c>
      <c r="T4121" s="493" t="n">
        <v>0</v>
      </c>
      <c r="U4121" s="493" t="n">
        <v>0</v>
      </c>
      <c r="V4121" s="493" t="n">
        <v>0</v>
      </c>
      <c r="W4121" s="493" t="n">
        <v>0</v>
      </c>
      <c r="X4121" s="493" t="n">
        <v>0</v>
      </c>
      <c r="Y4121" s="493" t="n">
        <v>0</v>
      </c>
      <c r="Z4121" s="493" t="n">
        <v>0</v>
      </c>
      <c r="AA4121" s="493" t="n">
        <v>0</v>
      </c>
      <c r="AB4121" s="493" t="n">
        <v>0</v>
      </c>
      <c r="AC4121" s="493" t="n">
        <v>0</v>
      </c>
      <c r="AD4121" s="493" t="n">
        <v>0</v>
      </c>
      <c r="AE4121" s="493" t="n">
        <v>0</v>
      </c>
      <c r="AF4121" s="493" t="n">
        <v>0</v>
      </c>
      <c r="AG4121" s="493" t="n">
        <v>0</v>
      </c>
      <c r="AH4121" s="493" t="n">
        <v>0</v>
      </c>
      <c r="AI4121" s="493" t="n">
        <v>0</v>
      </c>
      <c r="AJ4121" s="493" t="n">
        <v>0</v>
      </c>
      <c r="AK4121" s="493" t="n">
        <v>0</v>
      </c>
      <c r="AL4121" s="493" t="n">
        <v>0</v>
      </c>
      <c r="AM4121" s="493" t="n">
        <v>0</v>
      </c>
      <c r="AN4121" s="493" t="n">
        <v>0</v>
      </c>
      <c r="AO4121" s="493" t="n">
        <v>0</v>
      </c>
      <c r="AP4121" s="493" t="n">
        <v>0</v>
      </c>
      <c r="AQ4121" s="493" t="n">
        <v>0</v>
      </c>
      <c r="AR4121" s="493" t="n">
        <v>0</v>
      </c>
      <c r="AS4121" s="493" t="n">
        <v>0</v>
      </c>
      <c r="AT4121" s="493" t="n">
        <v>0</v>
      </c>
      <c r="AU4121" s="493" t="n">
        <v>0</v>
      </c>
      <c r="AV4121" s="493" t="n">
        <v>0</v>
      </c>
      <c r="AW4121" s="493" t="n">
        <v>0</v>
      </c>
      <c r="AX4121" s="493" t="n">
        <v>0</v>
      </c>
      <c r="AY4121" s="493" t="n">
        <v>0</v>
      </c>
      <c r="AZ4121" s="493" t="n">
        <v>0</v>
      </c>
      <c r="BA4121" s="493" t="n">
        <v>0</v>
      </c>
      <c r="BB4121" s="493" t="n">
        <v>0</v>
      </c>
      <c r="BC4121" s="493" t="n">
        <v>0</v>
      </c>
      <c r="BD4121" s="493" t="n">
        <v>0</v>
      </c>
      <c r="BE4121" s="493" t="n">
        <v>0</v>
      </c>
      <c r="BF4121" s="493" t="n">
        <v>0</v>
      </c>
      <c r="BG4121" s="493" t="n">
        <v>0</v>
      </c>
      <c r="BH4121" s="493" t="n">
        <v>0</v>
      </c>
      <c r="BI4121" s="493" t="n">
        <v>0</v>
      </c>
      <c r="BJ4121" s="493" t="n">
        <v>0</v>
      </c>
      <c r="BK4121" s="493" t="n">
        <v>0</v>
      </c>
      <c r="BL4121" s="493" t="n">
        <v>0</v>
      </c>
      <c r="BM4121" s="493" t="n">
        <v>215.1</v>
      </c>
      <c r="BN4121" s="493" t="n">
        <v>0</v>
      </c>
      <c r="BO4121" s="493" t="n">
        <v>0</v>
      </c>
      <c r="BP4121" s="493" t="n">
        <v>0</v>
      </c>
      <c r="BQ4121" s="493" t="n">
        <v>0</v>
      </c>
      <c r="BR4121" s="493" t="n">
        <v>51.52</v>
      </c>
      <c r="BS4121" s="493" t="n">
        <v>171.08</v>
      </c>
      <c r="BT4121" s="493" t="n">
        <v>49.56</v>
      </c>
      <c r="BU4121" s="493" t="n">
        <v>0</v>
      </c>
      <c r="BV4121" s="493" t="n">
        <v>0</v>
      </c>
      <c r="BW4121" s="493" t="n">
        <v>0</v>
      </c>
    </row>
    <row r="4122">
      <c r="A4122" t="inlineStr">
        <is>
          <t>[C9D3] Angiotensin-II 길항제 칼슘길항제 복합제</t>
        </is>
      </c>
      <c r="B4122" t="inlineStr">
        <is>
          <t>킵스바이오파마</t>
        </is>
      </c>
      <c r="C4122" t="inlineStr">
        <is>
          <t>비카원스</t>
        </is>
      </c>
      <c r="D4122" t="inlineStr">
        <is>
          <t>킵스바이오파마</t>
        </is>
      </c>
      <c r="E4122" t="inlineStr">
        <is>
          <t>amlodipine besylate,  olmesartan medoxomil</t>
        </is>
      </c>
      <c r="F4122" t="inlineStr">
        <is>
          <t>병원</t>
        </is>
      </c>
      <c r="G4122" t="inlineStr">
        <is>
          <t>Generic</t>
        </is>
      </c>
      <c r="H4122" s="493" t="n">
        <v>7474.55</v>
      </c>
      <c r="I4122" s="493" t="n">
        <v>15813.34</v>
      </c>
      <c r="J4122" s="493" t="n">
        <v>9298.66</v>
      </c>
      <c r="K4122" s="493" t="n">
        <v>12126.64</v>
      </c>
      <c r="L4122" s="493" t="n">
        <v>10003.28</v>
      </c>
      <c r="M4122" s="493" t="n">
        <v>11612.48</v>
      </c>
      <c r="N4122" s="493" t="n">
        <v>12598.52</v>
      </c>
      <c r="O4122" s="493" t="n">
        <v>10864.24</v>
      </c>
      <c r="P4122" s="493" t="n">
        <v>12740.26</v>
      </c>
      <c r="Q4122" s="493" t="n">
        <v>6887.66</v>
      </c>
      <c r="R4122" s="493" t="n">
        <v>16879.17</v>
      </c>
      <c r="S4122" s="493" t="n">
        <v>9170.76</v>
      </c>
      <c r="T4122" s="493" t="n">
        <v>7974.2</v>
      </c>
      <c r="U4122" s="493" t="n">
        <v>2237.7</v>
      </c>
      <c r="V4122" s="493" t="n">
        <v>3093</v>
      </c>
      <c r="W4122" s="493" t="n">
        <v>1075.8</v>
      </c>
      <c r="X4122" s="493" t="n">
        <v>551.7</v>
      </c>
      <c r="Y4122" s="493" t="n">
        <v>0</v>
      </c>
      <c r="Z4122" s="493" t="n">
        <v>0</v>
      </c>
      <c r="AA4122" s="493" t="n">
        <v>0</v>
      </c>
      <c r="AB4122" s="493" t="n">
        <v>0</v>
      </c>
      <c r="AC4122" s="493" t="n">
        <v>0</v>
      </c>
      <c r="AD4122" s="493" t="n">
        <v>0</v>
      </c>
      <c r="AE4122" s="493" t="n">
        <v>0</v>
      </c>
      <c r="AF4122" s="493" t="n">
        <v>0</v>
      </c>
      <c r="AG4122" s="493" t="n">
        <v>0</v>
      </c>
      <c r="AH4122" s="493" t="n">
        <v>0</v>
      </c>
      <c r="AI4122" s="493" t="n">
        <v>0</v>
      </c>
      <c r="AJ4122" s="493" t="n">
        <v>0</v>
      </c>
      <c r="AK4122" s="493" t="n">
        <v>3375.7</v>
      </c>
      <c r="AL4122" s="493" t="n">
        <v>12107.09</v>
      </c>
      <c r="AM4122" s="493" t="n">
        <v>8572.610000000001</v>
      </c>
      <c r="AN4122" s="493" t="n">
        <v>11136.24</v>
      </c>
      <c r="AO4122" s="493" t="n">
        <v>10574.41</v>
      </c>
      <c r="AP4122" s="493" t="n">
        <v>11384.66</v>
      </c>
      <c r="AQ4122" s="493" t="n">
        <v>8013.9</v>
      </c>
      <c r="AR4122" s="493" t="n">
        <v>11068.26</v>
      </c>
      <c r="AS4122" s="493" t="n">
        <v>11954.24</v>
      </c>
      <c r="AT4122" s="493" t="n">
        <v>10356.24</v>
      </c>
      <c r="AU4122" s="493" t="n">
        <v>10812.12</v>
      </c>
      <c r="AV4122" s="493" t="n">
        <v>9647.08</v>
      </c>
      <c r="AW4122" s="493" t="n">
        <v>7079.48</v>
      </c>
      <c r="AX4122" s="493" t="n">
        <v>8740.91</v>
      </c>
      <c r="AY4122" s="493" t="n">
        <v>8055.22</v>
      </c>
      <c r="AZ4122" s="493" t="n">
        <v>7865.67</v>
      </c>
      <c r="BA4122" s="493" t="n">
        <v>8495.639999999999</v>
      </c>
      <c r="BB4122" s="493" t="n">
        <v>7462.8</v>
      </c>
      <c r="BC4122" s="493" t="n">
        <v>8139.59</v>
      </c>
      <c r="BD4122" s="493" t="n">
        <v>9058.09</v>
      </c>
      <c r="BE4122" s="493" t="n">
        <v>11148.29</v>
      </c>
      <c r="BF4122" s="493" t="n">
        <v>9974</v>
      </c>
      <c r="BG4122" s="493" t="n">
        <v>11997.52</v>
      </c>
      <c r="BH4122" s="493" t="n">
        <v>11162.36</v>
      </c>
      <c r="BI4122" s="493" t="n">
        <v>10028.78</v>
      </c>
      <c r="BJ4122" s="493" t="n">
        <v>7016.7</v>
      </c>
      <c r="BK4122" s="493" t="n">
        <v>8840.540000000001</v>
      </c>
      <c r="BL4122" s="493" t="n">
        <v>10881.96</v>
      </c>
      <c r="BM4122" s="493" t="n">
        <v>7745.93</v>
      </c>
      <c r="BN4122" s="493" t="n">
        <v>6394.49</v>
      </c>
      <c r="BO4122" s="493" t="n">
        <v>11285.33</v>
      </c>
      <c r="BP4122" s="493" t="n">
        <v>10868.76</v>
      </c>
      <c r="BQ4122" s="493" t="n">
        <v>7285.98</v>
      </c>
      <c r="BR4122" s="493" t="n">
        <v>11947.38</v>
      </c>
      <c r="BS4122" s="493" t="n">
        <v>6173.34</v>
      </c>
      <c r="BT4122" s="493" t="n">
        <v>6593.64</v>
      </c>
      <c r="BU4122" s="493" t="n">
        <v>7477.16</v>
      </c>
      <c r="BV4122" s="493" t="n">
        <v>9019.280000000001</v>
      </c>
      <c r="BW4122" s="493" t="n">
        <v>4261.44</v>
      </c>
    </row>
    <row r="4123">
      <c r="A4123" t="inlineStr">
        <is>
          <t>[C9D3] Angiotensin-II 길항제 칼슘길항제 복합제</t>
        </is>
      </c>
      <c r="B4123" t="inlineStr">
        <is>
          <t>킵스바이오파마</t>
        </is>
      </c>
      <c r="C4123" t="inlineStr">
        <is>
          <t>비카원스</t>
        </is>
      </c>
      <c r="D4123" t="inlineStr">
        <is>
          <t>킵스바이오파마</t>
        </is>
      </c>
      <c r="E4123" t="inlineStr">
        <is>
          <t>amlodipine besylate,  olmesartan medoxomil</t>
        </is>
      </c>
      <c r="F4123" t="inlineStr">
        <is>
          <t>의원</t>
        </is>
      </c>
      <c r="G4123" t="inlineStr">
        <is>
          <t>Generic</t>
        </is>
      </c>
      <c r="H4123" s="493" t="n">
        <v>16843.62</v>
      </c>
      <c r="I4123" s="493" t="n">
        <v>20314.42</v>
      </c>
      <c r="J4123" s="493" t="n">
        <v>22674.21</v>
      </c>
      <c r="K4123" s="493" t="n">
        <v>25187.96</v>
      </c>
      <c r="L4123" s="493" t="n">
        <v>25322.32</v>
      </c>
      <c r="M4123" s="493" t="n">
        <v>21746.7</v>
      </c>
      <c r="N4123" s="493" t="n">
        <v>24792.85</v>
      </c>
      <c r="O4123" s="493" t="n">
        <v>22275.4</v>
      </c>
      <c r="P4123" s="493" t="n">
        <v>24180.51</v>
      </c>
      <c r="Q4123" s="493" t="n">
        <v>16586.68</v>
      </c>
      <c r="R4123" s="493" t="n">
        <v>18806.7</v>
      </c>
      <c r="S4123" s="493" t="n">
        <v>18492.82</v>
      </c>
      <c r="T4123" s="493" t="n">
        <v>15281.61</v>
      </c>
      <c r="U4123" s="493" t="n">
        <v>7390.5</v>
      </c>
      <c r="V4123" s="493" t="n">
        <v>4959.9</v>
      </c>
      <c r="W4123" s="493" t="n">
        <v>337.8</v>
      </c>
      <c r="X4123" s="493" t="n">
        <v>1777.2</v>
      </c>
      <c r="Y4123" s="493" t="n">
        <v>0</v>
      </c>
      <c r="Z4123" s="493" t="n">
        <v>0</v>
      </c>
      <c r="AA4123" s="493" t="n">
        <v>0</v>
      </c>
      <c r="AB4123" s="493" t="n">
        <v>0</v>
      </c>
      <c r="AC4123" s="493" t="n">
        <v>0</v>
      </c>
      <c r="AD4123" s="493" t="n">
        <v>0</v>
      </c>
      <c r="AE4123" s="493" t="n">
        <v>0</v>
      </c>
      <c r="AF4123" s="493" t="n">
        <v>0</v>
      </c>
      <c r="AG4123" s="493" t="n">
        <v>0</v>
      </c>
      <c r="AH4123" s="493" t="n">
        <v>0</v>
      </c>
      <c r="AI4123" s="493" t="n">
        <v>0</v>
      </c>
      <c r="AJ4123" s="493" t="n">
        <v>0</v>
      </c>
      <c r="AK4123" s="493" t="n">
        <v>1442.4</v>
      </c>
      <c r="AL4123" s="493" t="n">
        <v>2938.2</v>
      </c>
      <c r="AM4123" s="493" t="n">
        <v>9439.950000000001</v>
      </c>
      <c r="AN4123" s="493" t="n">
        <v>8838.049999999999</v>
      </c>
      <c r="AO4123" s="493" t="n">
        <v>15802.98</v>
      </c>
      <c r="AP4123" s="493" t="n">
        <v>12148.35</v>
      </c>
      <c r="AQ4123" s="493" t="n">
        <v>16318.66</v>
      </c>
      <c r="AR4123" s="493" t="n">
        <v>11896.8</v>
      </c>
      <c r="AS4123" s="493" t="n">
        <v>12554.52</v>
      </c>
      <c r="AT4123" s="493" t="n">
        <v>6978.1</v>
      </c>
      <c r="AU4123" s="493" t="n">
        <v>9942.870000000001</v>
      </c>
      <c r="AV4123" s="493" t="n">
        <v>5871.85</v>
      </c>
      <c r="AW4123" s="493" t="n">
        <v>6230.9</v>
      </c>
      <c r="AX4123" s="493" t="n">
        <v>6224.3</v>
      </c>
      <c r="AY4123" s="493" t="n">
        <v>4973.25</v>
      </c>
      <c r="AZ4123" s="493" t="n">
        <v>5037.3</v>
      </c>
      <c r="BA4123" s="493" t="n">
        <v>5718.4</v>
      </c>
      <c r="BB4123" s="493" t="n">
        <v>4551.3</v>
      </c>
      <c r="BC4123" s="493" t="n">
        <v>9686.1</v>
      </c>
      <c r="BD4123" s="493" t="n">
        <v>3835.88</v>
      </c>
      <c r="BE4123" s="493" t="n">
        <v>6474.9</v>
      </c>
      <c r="BF4123" s="493" t="n">
        <v>5300.8</v>
      </c>
      <c r="BG4123" s="493" t="n">
        <v>6144.4</v>
      </c>
      <c r="BH4123" s="493" t="n">
        <v>4577.7</v>
      </c>
      <c r="BI4123" s="493" t="n">
        <v>6429.3</v>
      </c>
      <c r="BJ4123" s="493" t="n">
        <v>4875.62</v>
      </c>
      <c r="BK4123" s="493" t="n">
        <v>5460.5</v>
      </c>
      <c r="BL4123" s="493" t="n">
        <v>5924.7</v>
      </c>
      <c r="BM4123" s="493" t="n">
        <v>7503.3</v>
      </c>
      <c r="BN4123" s="493" t="n">
        <v>6136.5</v>
      </c>
      <c r="BO4123" s="493" t="n">
        <v>9040.66</v>
      </c>
      <c r="BP4123" s="493" t="n">
        <v>10407.38</v>
      </c>
      <c r="BQ4123" s="493" t="n">
        <v>9416.799999999999</v>
      </c>
      <c r="BR4123" s="493" t="n">
        <v>15136.71</v>
      </c>
      <c r="BS4123" s="493" t="n">
        <v>15566.61</v>
      </c>
      <c r="BT4123" s="493" t="n">
        <v>15331.53</v>
      </c>
      <c r="BU4123" s="493" t="n">
        <v>13316.52</v>
      </c>
      <c r="BV4123" s="493" t="n">
        <v>16879.71</v>
      </c>
      <c r="BW4123" s="493" t="n">
        <v>11631.32</v>
      </c>
    </row>
    <row r="4124">
      <c r="A4124" t="inlineStr">
        <is>
          <t>[C9D3] Angiotensin-II 길항제 칼슘길항제 복합제</t>
        </is>
      </c>
      <c r="B4124" t="inlineStr">
        <is>
          <t>킵스바이오파마</t>
        </is>
      </c>
      <c r="C4124" t="inlineStr">
        <is>
          <t>비카원스</t>
        </is>
      </c>
      <c r="D4124" t="inlineStr">
        <is>
          <t>킵스바이오파마</t>
        </is>
      </c>
      <c r="E4124" t="inlineStr">
        <is>
          <t>amlodipine besylate,  olmesartan medoxomil</t>
        </is>
      </c>
      <c r="F4124" t="inlineStr">
        <is>
          <t>보건소</t>
        </is>
      </c>
      <c r="G4124" t="inlineStr">
        <is>
          <t>Generic</t>
        </is>
      </c>
      <c r="H4124" s="493" t="n">
        <v>0</v>
      </c>
      <c r="I4124" s="493" t="n">
        <v>0</v>
      </c>
      <c r="J4124" s="493" t="n">
        <v>0</v>
      </c>
      <c r="K4124" s="493" t="n">
        <v>0</v>
      </c>
      <c r="L4124" s="493" t="n">
        <v>0</v>
      </c>
      <c r="M4124" s="493" t="n">
        <v>0</v>
      </c>
      <c r="N4124" s="493" t="n">
        <v>0</v>
      </c>
      <c r="O4124" s="493" t="n">
        <v>0</v>
      </c>
      <c r="P4124" s="493" t="n">
        <v>0</v>
      </c>
      <c r="Q4124" s="493" t="n">
        <v>0</v>
      </c>
      <c r="R4124" s="493" t="n">
        <v>0</v>
      </c>
      <c r="S4124" s="493" t="n">
        <v>0</v>
      </c>
      <c r="T4124" s="493" t="n">
        <v>0</v>
      </c>
      <c r="U4124" s="493" t="n">
        <v>0</v>
      </c>
      <c r="V4124" s="493" t="n">
        <v>0</v>
      </c>
      <c r="W4124" s="493" t="n">
        <v>0</v>
      </c>
      <c r="X4124" s="493" t="n">
        <v>0</v>
      </c>
      <c r="Y4124" s="493" t="n">
        <v>0</v>
      </c>
      <c r="Z4124" s="493" t="n">
        <v>0</v>
      </c>
      <c r="AA4124" s="493" t="n">
        <v>0</v>
      </c>
      <c r="AB4124" s="493" t="n">
        <v>0</v>
      </c>
      <c r="AC4124" s="493" t="n">
        <v>0</v>
      </c>
      <c r="AD4124" s="493" t="n">
        <v>0</v>
      </c>
      <c r="AE4124" s="493" t="n">
        <v>0</v>
      </c>
      <c r="AF4124" s="493" t="n">
        <v>0</v>
      </c>
      <c r="AG4124" s="493" t="n">
        <v>0</v>
      </c>
      <c r="AH4124" s="493" t="n">
        <v>0</v>
      </c>
      <c r="AI4124" s="493" t="n">
        <v>0</v>
      </c>
      <c r="AJ4124" s="493" t="n">
        <v>0</v>
      </c>
      <c r="AK4124" s="493" t="n">
        <v>0</v>
      </c>
      <c r="AL4124" s="493" t="n">
        <v>129.6</v>
      </c>
      <c r="AM4124" s="493" t="n">
        <v>206.1</v>
      </c>
      <c r="AN4124" s="493" t="n">
        <v>0</v>
      </c>
      <c r="AO4124" s="493" t="n">
        <v>0</v>
      </c>
      <c r="AP4124" s="493" t="n">
        <v>0</v>
      </c>
      <c r="AQ4124" s="493" t="n">
        <v>112.8</v>
      </c>
      <c r="AR4124" s="493" t="n">
        <v>0</v>
      </c>
      <c r="AS4124" s="493" t="n">
        <v>0</v>
      </c>
      <c r="AT4124" s="493" t="n">
        <v>0</v>
      </c>
      <c r="AU4124" s="493" t="n">
        <v>0</v>
      </c>
      <c r="AV4124" s="493" t="n">
        <v>205.2</v>
      </c>
      <c r="AW4124" s="493" t="n">
        <v>0</v>
      </c>
      <c r="AX4124" s="493" t="n">
        <v>0</v>
      </c>
      <c r="AY4124" s="493" t="n">
        <v>0</v>
      </c>
      <c r="AZ4124" s="493" t="n">
        <v>283.2</v>
      </c>
      <c r="BA4124" s="493" t="n">
        <v>0</v>
      </c>
      <c r="BB4124" s="493" t="n">
        <v>0</v>
      </c>
      <c r="BC4124" s="493" t="n">
        <v>0</v>
      </c>
      <c r="BD4124" s="493" t="n">
        <v>220.8</v>
      </c>
      <c r="BE4124" s="493" t="n">
        <v>0</v>
      </c>
      <c r="BF4124" s="493" t="n">
        <v>0</v>
      </c>
      <c r="BG4124" s="493" t="n">
        <v>0</v>
      </c>
      <c r="BH4124" s="493" t="n">
        <v>202.8</v>
      </c>
      <c r="BI4124" s="493" t="n">
        <v>0</v>
      </c>
      <c r="BJ4124" s="493" t="n">
        <v>0</v>
      </c>
      <c r="BK4124" s="493" t="n">
        <v>0</v>
      </c>
      <c r="BL4124" s="493" t="n">
        <v>0</v>
      </c>
      <c r="BM4124" s="493" t="n">
        <v>241.2</v>
      </c>
      <c r="BN4124" s="493" t="n">
        <v>0</v>
      </c>
      <c r="BO4124" s="493" t="n">
        <v>0</v>
      </c>
      <c r="BP4124" s="493" t="n">
        <v>163.2</v>
      </c>
      <c r="BQ4124" s="493" t="n">
        <v>0</v>
      </c>
      <c r="BR4124" s="493" t="n">
        <v>0</v>
      </c>
      <c r="BS4124" s="493" t="n">
        <v>0</v>
      </c>
      <c r="BT4124" s="493" t="n">
        <v>0</v>
      </c>
      <c r="BU4124" s="493" t="n">
        <v>0</v>
      </c>
      <c r="BV4124" s="493" t="n">
        <v>0</v>
      </c>
      <c r="BW4124" s="493" t="n">
        <v>0</v>
      </c>
    </row>
    <row r="4125">
      <c r="A4125" t="inlineStr">
        <is>
          <t>[C9D3] Angiotensin-II 길항제 칼슘길항제 복합제</t>
        </is>
      </c>
      <c r="B4125" t="inlineStr">
        <is>
          <t>킵스바이오파마</t>
        </is>
      </c>
      <c r="C4125" t="inlineStr">
        <is>
          <t>트윈히트</t>
        </is>
      </c>
      <c r="D4125" t="inlineStr">
        <is>
          <t>킵스바이오파마</t>
        </is>
      </c>
      <c r="E4125" t="inlineStr">
        <is>
          <t>amlodipine besylate,  telmisartan</t>
        </is>
      </c>
      <c r="F4125" t="inlineStr">
        <is>
          <t>종합병원</t>
        </is>
      </c>
      <c r="G4125" t="inlineStr">
        <is>
          <t>Generic</t>
        </is>
      </c>
      <c r="H4125" s="493" t="n">
        <v>31744.26</v>
      </c>
      <c r="I4125" s="493" t="n">
        <v>28598.73</v>
      </c>
      <c r="J4125" s="493" t="n">
        <v>38966.06</v>
      </c>
      <c r="K4125" s="493" t="n">
        <v>40836.5</v>
      </c>
      <c r="L4125" s="493" t="n">
        <v>30276.31</v>
      </c>
      <c r="M4125" s="493" t="n">
        <v>34825.38</v>
      </c>
      <c r="N4125" s="493" t="n">
        <v>35126.42</v>
      </c>
      <c r="O4125" s="493" t="n">
        <v>27169.57</v>
      </c>
      <c r="P4125" s="493" t="n">
        <v>32168.14</v>
      </c>
      <c r="Q4125" s="493" t="n">
        <v>25983.18</v>
      </c>
      <c r="R4125" s="493" t="n">
        <v>30836.26</v>
      </c>
      <c r="S4125" s="493" t="n">
        <v>38500.04</v>
      </c>
      <c r="T4125" s="493" t="n">
        <v>26779.31</v>
      </c>
      <c r="U4125" s="493" t="n">
        <v>25733.21</v>
      </c>
      <c r="V4125" s="493" t="n">
        <v>34498.02</v>
      </c>
      <c r="W4125" s="493" t="n">
        <v>24272.24</v>
      </c>
      <c r="X4125" s="493" t="n">
        <v>32353.17</v>
      </c>
      <c r="Y4125" s="493" t="n">
        <v>33869.69</v>
      </c>
      <c r="Z4125" s="493" t="n">
        <v>29960.79</v>
      </c>
      <c r="AA4125" s="493" t="n">
        <v>30348.84</v>
      </c>
      <c r="AB4125" s="493" t="n">
        <v>33603.56</v>
      </c>
      <c r="AC4125" s="493" t="n">
        <v>27511.55</v>
      </c>
      <c r="AD4125" s="493" t="n">
        <v>36703.7</v>
      </c>
      <c r="AE4125" s="493" t="n">
        <v>23730.3</v>
      </c>
      <c r="AF4125" s="493" t="n">
        <v>19172.79</v>
      </c>
      <c r="AG4125" s="493" t="n">
        <v>18298.66</v>
      </c>
      <c r="AH4125" s="493" t="n">
        <v>22490.4</v>
      </c>
      <c r="AI4125" s="493" t="n">
        <v>12035.87</v>
      </c>
      <c r="AJ4125" s="493" t="n">
        <v>20325.09</v>
      </c>
      <c r="AK4125" s="493" t="n">
        <v>18301.69</v>
      </c>
      <c r="AL4125" s="493" t="n">
        <v>26005.13</v>
      </c>
      <c r="AM4125" s="493" t="n">
        <v>13145.41</v>
      </c>
      <c r="AN4125" s="493" t="n">
        <v>17249.93</v>
      </c>
      <c r="AO4125" s="493" t="n">
        <v>17365.08</v>
      </c>
      <c r="AP4125" s="493" t="n">
        <v>13827.39</v>
      </c>
      <c r="AQ4125" s="493" t="n">
        <v>13058.58</v>
      </c>
      <c r="AR4125" s="493" t="n">
        <v>21109.48</v>
      </c>
      <c r="AS4125" s="493" t="n">
        <v>20329.5</v>
      </c>
      <c r="AT4125" s="493" t="n">
        <v>26284.66</v>
      </c>
      <c r="AU4125" s="493" t="n">
        <v>25734.13</v>
      </c>
      <c r="AV4125" s="493" t="n">
        <v>16184.98</v>
      </c>
      <c r="AW4125" s="493" t="n">
        <v>28099.61</v>
      </c>
      <c r="AX4125" s="493" t="n">
        <v>28470.39</v>
      </c>
      <c r="AY4125" s="493" t="n">
        <v>14969.13</v>
      </c>
      <c r="AZ4125" s="493" t="n">
        <v>25649.34</v>
      </c>
      <c r="BA4125" s="493" t="n">
        <v>36738.69</v>
      </c>
      <c r="BB4125" s="493" t="n">
        <v>17900.73</v>
      </c>
      <c r="BC4125" s="493" t="n">
        <v>25552.56</v>
      </c>
      <c r="BD4125" s="493" t="n">
        <v>32591.97</v>
      </c>
      <c r="BE4125" s="493" t="n">
        <v>18314.57</v>
      </c>
      <c r="BF4125" s="493" t="n">
        <v>23328.85</v>
      </c>
      <c r="BG4125" s="493" t="n">
        <v>25215.43</v>
      </c>
      <c r="BH4125" s="493" t="n">
        <v>21464.74</v>
      </c>
      <c r="BI4125" s="493" t="n">
        <v>10319.77</v>
      </c>
      <c r="BJ4125" s="493" t="n">
        <v>1484.18</v>
      </c>
      <c r="BK4125" s="493" t="n">
        <v>373.5</v>
      </c>
      <c r="BL4125" s="493" t="n">
        <v>215.1</v>
      </c>
      <c r="BM4125" s="493" t="n">
        <v>1342.06</v>
      </c>
      <c r="BN4125" s="493" t="n">
        <v>742.5599999999999</v>
      </c>
      <c r="BO4125" s="493" t="n">
        <v>726</v>
      </c>
      <c r="BP4125" s="493" t="n">
        <v>1341</v>
      </c>
      <c r="BQ4125" s="493" t="n">
        <v>3850.33</v>
      </c>
      <c r="BR4125" s="493" t="n">
        <v>861.3</v>
      </c>
      <c r="BS4125" s="493" t="n">
        <v>2179.98</v>
      </c>
      <c r="BT4125" s="493" t="n">
        <v>1211</v>
      </c>
      <c r="BU4125" s="493" t="n">
        <v>1196.7</v>
      </c>
      <c r="BV4125" s="493" t="n">
        <v>321.6</v>
      </c>
      <c r="BW4125" s="493" t="n">
        <v>1347.07</v>
      </c>
    </row>
    <row r="4126">
      <c r="A4126" t="inlineStr">
        <is>
          <t>[C9D3] Angiotensin-II 길항제 칼슘길항제 복합제</t>
        </is>
      </c>
      <c r="B4126" t="inlineStr">
        <is>
          <t>킵스바이오파마</t>
        </is>
      </c>
      <c r="C4126" t="inlineStr">
        <is>
          <t>트윈히트</t>
        </is>
      </c>
      <c r="D4126" t="inlineStr">
        <is>
          <t>킵스바이오파마</t>
        </is>
      </c>
      <c r="E4126" t="inlineStr">
        <is>
          <t>amlodipine besylate,  telmisartan</t>
        </is>
      </c>
      <c r="F4126" t="inlineStr">
        <is>
          <t>병원</t>
        </is>
      </c>
      <c r="G4126" t="inlineStr">
        <is>
          <t>Generic</t>
        </is>
      </c>
      <c r="H4126" s="493" t="n">
        <v>5690.75</v>
      </c>
      <c r="I4126" s="493" t="n">
        <v>8457.42</v>
      </c>
      <c r="J4126" s="493" t="n">
        <v>8050.2</v>
      </c>
      <c r="K4126" s="493" t="n">
        <v>7412.94</v>
      </c>
      <c r="L4126" s="493" t="n">
        <v>6907.56</v>
      </c>
      <c r="M4126" s="493" t="n">
        <v>8743.280000000001</v>
      </c>
      <c r="N4126" s="493" t="n">
        <v>6404.92</v>
      </c>
      <c r="O4126" s="493" t="n">
        <v>8877.59</v>
      </c>
      <c r="P4126" s="493" t="n">
        <v>7636</v>
      </c>
      <c r="Q4126" s="493" t="n">
        <v>10478.4</v>
      </c>
      <c r="R4126" s="493" t="n">
        <v>8470.559999999999</v>
      </c>
      <c r="S4126" s="493" t="n">
        <v>8345.32</v>
      </c>
      <c r="T4126" s="493" t="n">
        <v>8019.28</v>
      </c>
      <c r="U4126" s="493" t="n">
        <v>8020.57</v>
      </c>
      <c r="V4126" s="493" t="n">
        <v>8075.88</v>
      </c>
      <c r="W4126" s="493" t="n">
        <v>9310.799999999999</v>
      </c>
      <c r="X4126" s="493" t="n">
        <v>8350.219999999999</v>
      </c>
      <c r="Y4126" s="493" t="n">
        <v>7336.6</v>
      </c>
      <c r="Z4126" s="493" t="n">
        <v>6130.94</v>
      </c>
      <c r="AA4126" s="493" t="n">
        <v>9904.799999999999</v>
      </c>
      <c r="AB4126" s="493" t="n">
        <v>8602.780000000001</v>
      </c>
      <c r="AC4126" s="493" t="n">
        <v>9990.02</v>
      </c>
      <c r="AD4126" s="493" t="n">
        <v>8286.08</v>
      </c>
      <c r="AE4126" s="493" t="n">
        <v>7407.16</v>
      </c>
      <c r="AF4126" s="493" t="n">
        <v>5374.22</v>
      </c>
      <c r="AG4126" s="493" t="n">
        <v>6637.11</v>
      </c>
      <c r="AH4126" s="493" t="n">
        <v>6692.45</v>
      </c>
      <c r="AI4126" s="493" t="n">
        <v>5243.48</v>
      </c>
      <c r="AJ4126" s="493" t="n">
        <v>7591.16</v>
      </c>
      <c r="AK4126" s="493" t="n">
        <v>5822.76</v>
      </c>
      <c r="AL4126" s="493" t="n">
        <v>6875.35</v>
      </c>
      <c r="AM4126" s="493" t="n">
        <v>5893.22</v>
      </c>
      <c r="AN4126" s="493" t="n">
        <v>5979.88</v>
      </c>
      <c r="AO4126" s="493" t="n">
        <v>6852.2</v>
      </c>
      <c r="AP4126" s="493" t="n">
        <v>8273.48</v>
      </c>
      <c r="AQ4126" s="493" t="n">
        <v>7678.64</v>
      </c>
      <c r="AR4126" s="493" t="n">
        <v>21827.53</v>
      </c>
      <c r="AS4126" s="493" t="n">
        <v>21987.57</v>
      </c>
      <c r="AT4126" s="493" t="n">
        <v>26369.71</v>
      </c>
      <c r="AU4126" s="493" t="n">
        <v>30537.64</v>
      </c>
      <c r="AV4126" s="493" t="n">
        <v>30329.81</v>
      </c>
      <c r="AW4126" s="493" t="n">
        <v>26321.37</v>
      </c>
      <c r="AX4126" s="493" t="n">
        <v>48767.19</v>
      </c>
      <c r="AY4126" s="493" t="n">
        <v>47980.46</v>
      </c>
      <c r="AZ4126" s="493" t="n">
        <v>40258.3</v>
      </c>
      <c r="BA4126" s="493" t="n">
        <v>45365.28</v>
      </c>
      <c r="BB4126" s="493" t="n">
        <v>40093.7</v>
      </c>
      <c r="BC4126" s="493" t="n">
        <v>48339.79</v>
      </c>
      <c r="BD4126" s="493" t="n">
        <v>43612.5</v>
      </c>
      <c r="BE4126" s="493" t="n">
        <v>50497.24</v>
      </c>
      <c r="BF4126" s="493" t="n">
        <v>37929.82</v>
      </c>
      <c r="BG4126" s="493" t="n">
        <v>52733.09</v>
      </c>
      <c r="BH4126" s="493" t="n">
        <v>44999.23</v>
      </c>
      <c r="BI4126" s="493" t="n">
        <v>47582.82</v>
      </c>
      <c r="BJ4126" s="493" t="n">
        <v>46243.02</v>
      </c>
      <c r="BK4126" s="493" t="n">
        <v>43728.12</v>
      </c>
      <c r="BL4126" s="493" t="n">
        <v>44852.36</v>
      </c>
      <c r="BM4126" s="493" t="n">
        <v>50704.32</v>
      </c>
      <c r="BN4126" s="493" t="n">
        <v>36686.64</v>
      </c>
      <c r="BO4126" s="493" t="n">
        <v>44145.83</v>
      </c>
      <c r="BP4126" s="493" t="n">
        <v>48982.48</v>
      </c>
      <c r="BQ4126" s="493" t="n">
        <v>35408.59</v>
      </c>
      <c r="BR4126" s="493" t="n">
        <v>50533.3</v>
      </c>
      <c r="BS4126" s="493" t="n">
        <v>42427.06</v>
      </c>
      <c r="BT4126" s="493" t="n">
        <v>42082.01</v>
      </c>
      <c r="BU4126" s="493" t="n">
        <v>31929</v>
      </c>
      <c r="BV4126" s="493" t="n">
        <v>42999.57</v>
      </c>
      <c r="BW4126" s="493" t="n">
        <v>31688.22</v>
      </c>
    </row>
    <row r="4127">
      <c r="A4127" t="inlineStr">
        <is>
          <t>[C9D3] Angiotensin-II 길항제 칼슘길항제 복합제</t>
        </is>
      </c>
      <c r="B4127" t="inlineStr">
        <is>
          <t>킵스바이오파마</t>
        </is>
      </c>
      <c r="C4127" t="inlineStr">
        <is>
          <t>트윈히트</t>
        </is>
      </c>
      <c r="D4127" t="inlineStr">
        <is>
          <t>킵스바이오파마</t>
        </is>
      </c>
      <c r="E4127" t="inlineStr">
        <is>
          <t>amlodipine besylate,  telmisartan</t>
        </is>
      </c>
      <c r="F4127" t="inlineStr">
        <is>
          <t>의원</t>
        </is>
      </c>
      <c r="G4127" t="inlineStr">
        <is>
          <t>Generic</t>
        </is>
      </c>
      <c r="H4127" s="493" t="n">
        <v>51494.22</v>
      </c>
      <c r="I4127" s="493" t="n">
        <v>47679.68</v>
      </c>
      <c r="J4127" s="493" t="n">
        <v>57074.51</v>
      </c>
      <c r="K4127" s="493" t="n">
        <v>51569.54</v>
      </c>
      <c r="L4127" s="493" t="n">
        <v>57325.22</v>
      </c>
      <c r="M4127" s="493" t="n">
        <v>56232.22</v>
      </c>
      <c r="N4127" s="493" t="n">
        <v>56334.87</v>
      </c>
      <c r="O4127" s="493" t="n">
        <v>53451.95</v>
      </c>
      <c r="P4127" s="493" t="n">
        <v>56077.71</v>
      </c>
      <c r="Q4127" s="493" t="n">
        <v>58219.08</v>
      </c>
      <c r="R4127" s="493" t="n">
        <v>66154.57000000001</v>
      </c>
      <c r="S4127" s="493" t="n">
        <v>73358.78</v>
      </c>
      <c r="T4127" s="493" t="n">
        <v>70375.17</v>
      </c>
      <c r="U4127" s="493" t="n">
        <v>70842.34</v>
      </c>
      <c r="V4127" s="493" t="n">
        <v>72412.19</v>
      </c>
      <c r="W4127" s="493" t="n">
        <v>71598.5</v>
      </c>
      <c r="X4127" s="493" t="n">
        <v>75988.94</v>
      </c>
      <c r="Y4127" s="493" t="n">
        <v>72193.5</v>
      </c>
      <c r="Z4127" s="493" t="n">
        <v>78523.75</v>
      </c>
      <c r="AA4127" s="493" t="n">
        <v>72537.39</v>
      </c>
      <c r="AB4127" s="493" t="n">
        <v>74540.67999999999</v>
      </c>
      <c r="AC4127" s="493" t="n">
        <v>78207.14999999999</v>
      </c>
      <c r="AD4127" s="493" t="n">
        <v>81982.95</v>
      </c>
      <c r="AE4127" s="493" t="n">
        <v>79084.37</v>
      </c>
      <c r="AF4127" s="493" t="n">
        <v>68951.36</v>
      </c>
      <c r="AG4127" s="493" t="n">
        <v>65816.95</v>
      </c>
      <c r="AH4127" s="493" t="n">
        <v>75624.64999999999</v>
      </c>
      <c r="AI4127" s="493" t="n">
        <v>63295.21</v>
      </c>
      <c r="AJ4127" s="493" t="n">
        <v>72360.35000000001</v>
      </c>
      <c r="AK4127" s="493" t="n">
        <v>68475.62</v>
      </c>
      <c r="AL4127" s="493" t="n">
        <v>63957.68</v>
      </c>
      <c r="AM4127" s="493" t="n">
        <v>65555.16</v>
      </c>
      <c r="AN4127" s="493" t="n">
        <v>63890.6</v>
      </c>
      <c r="AO4127" s="493" t="n">
        <v>46694.25</v>
      </c>
      <c r="AP4127" s="493" t="n">
        <v>53698.83</v>
      </c>
      <c r="AQ4127" s="493" t="n">
        <v>55819.79</v>
      </c>
      <c r="AR4127" s="493" t="n">
        <v>61231.01</v>
      </c>
      <c r="AS4127" s="493" t="n">
        <v>57496.66</v>
      </c>
      <c r="AT4127" s="493" t="n">
        <v>56263.8</v>
      </c>
      <c r="AU4127" s="493" t="n">
        <v>59730.73</v>
      </c>
      <c r="AV4127" s="493" t="n">
        <v>57729.72</v>
      </c>
      <c r="AW4127" s="493" t="n">
        <v>59774.28</v>
      </c>
      <c r="AX4127" s="493" t="n">
        <v>65595.38</v>
      </c>
      <c r="AY4127" s="493" t="n">
        <v>64185.12</v>
      </c>
      <c r="AZ4127" s="493" t="n">
        <v>67258.12</v>
      </c>
      <c r="BA4127" s="493" t="n">
        <v>65513.34</v>
      </c>
      <c r="BB4127" s="493" t="n">
        <v>68641.56</v>
      </c>
      <c r="BC4127" s="493" t="n">
        <v>85815.59</v>
      </c>
      <c r="BD4127" s="493" t="n">
        <v>67848.75</v>
      </c>
      <c r="BE4127" s="493" t="n">
        <v>65069.85</v>
      </c>
      <c r="BF4127" s="493" t="n">
        <v>57253.62</v>
      </c>
      <c r="BG4127" s="493" t="n">
        <v>60545.82</v>
      </c>
      <c r="BH4127" s="493" t="n">
        <v>64386.24</v>
      </c>
      <c r="BI4127" s="493" t="n">
        <v>56319.85</v>
      </c>
      <c r="BJ4127" s="493" t="n">
        <v>58441.86</v>
      </c>
      <c r="BK4127" s="493" t="n">
        <v>57042.28</v>
      </c>
      <c r="BL4127" s="493" t="n">
        <v>56468.4</v>
      </c>
      <c r="BM4127" s="493" t="n">
        <v>55609.61</v>
      </c>
      <c r="BN4127" s="493" t="n">
        <v>50486.92</v>
      </c>
      <c r="BO4127" s="493" t="n">
        <v>50756.43</v>
      </c>
      <c r="BP4127" s="493" t="n">
        <v>52146.78</v>
      </c>
      <c r="BQ4127" s="493" t="n">
        <v>50242.25</v>
      </c>
      <c r="BR4127" s="493" t="n">
        <v>56144.26</v>
      </c>
      <c r="BS4127" s="493" t="n">
        <v>50016.14</v>
      </c>
      <c r="BT4127" s="493" t="n">
        <v>51021.64</v>
      </c>
      <c r="BU4127" s="493" t="n">
        <v>54757.52</v>
      </c>
      <c r="BV4127" s="493" t="n">
        <v>51829.09</v>
      </c>
      <c r="BW4127" s="493" t="n">
        <v>47154.9</v>
      </c>
    </row>
    <row r="4128">
      <c r="A4128" t="inlineStr">
        <is>
          <t>[C9D3] Angiotensin-II 길항제 칼슘길항제 복합제</t>
        </is>
      </c>
      <c r="B4128" t="inlineStr">
        <is>
          <t>킵스바이오파마</t>
        </is>
      </c>
      <c r="C4128" t="inlineStr">
        <is>
          <t>트윈히트</t>
        </is>
      </c>
      <c r="D4128" t="inlineStr">
        <is>
          <t>킵스바이오파마</t>
        </is>
      </c>
      <c r="E4128" t="inlineStr">
        <is>
          <t>amlodipine besylate,  telmisartan</t>
        </is>
      </c>
      <c r="F4128" t="inlineStr">
        <is>
          <t>보건소</t>
        </is>
      </c>
      <c r="G4128" t="inlineStr">
        <is>
          <t>Generic</t>
        </is>
      </c>
      <c r="H4128" s="493" t="n">
        <v>0</v>
      </c>
      <c r="I4128" s="493" t="n">
        <v>290.45</v>
      </c>
      <c r="J4128" s="493" t="n">
        <v>0</v>
      </c>
      <c r="K4128" s="493" t="n">
        <v>312.3</v>
      </c>
      <c r="L4128" s="493" t="n">
        <v>0</v>
      </c>
      <c r="M4128" s="493" t="n">
        <v>0</v>
      </c>
      <c r="N4128" s="493" t="n">
        <v>0</v>
      </c>
      <c r="O4128" s="493" t="n">
        <v>0</v>
      </c>
      <c r="P4128" s="493" t="n">
        <v>0</v>
      </c>
      <c r="Q4128" s="493" t="n">
        <v>0</v>
      </c>
      <c r="R4128" s="493" t="n">
        <v>0</v>
      </c>
      <c r="S4128" s="493" t="n">
        <v>0</v>
      </c>
      <c r="T4128" s="493" t="n">
        <v>0</v>
      </c>
      <c r="U4128" s="493" t="n">
        <v>0</v>
      </c>
      <c r="V4128" s="493" t="n">
        <v>0</v>
      </c>
      <c r="W4128" s="493" t="n">
        <v>0</v>
      </c>
      <c r="X4128" s="493" t="n">
        <v>0</v>
      </c>
      <c r="Y4128" s="493" t="n">
        <v>0</v>
      </c>
      <c r="Z4128" s="493" t="n">
        <v>0</v>
      </c>
      <c r="AA4128" s="493" t="n">
        <v>0</v>
      </c>
      <c r="AB4128" s="493" t="n">
        <v>0</v>
      </c>
      <c r="AC4128" s="493" t="n">
        <v>0</v>
      </c>
      <c r="AD4128" s="493" t="n">
        <v>0</v>
      </c>
      <c r="AE4128" s="493" t="n">
        <v>0</v>
      </c>
      <c r="AF4128" s="493" t="n">
        <v>0</v>
      </c>
      <c r="AG4128" s="493" t="n">
        <v>0</v>
      </c>
      <c r="AH4128" s="493" t="n">
        <v>0</v>
      </c>
      <c r="AI4128" s="493" t="n">
        <v>0</v>
      </c>
      <c r="AJ4128" s="493" t="n">
        <v>0</v>
      </c>
      <c r="AK4128" s="493" t="n">
        <v>0</v>
      </c>
      <c r="AL4128" s="493" t="n">
        <v>0</v>
      </c>
      <c r="AM4128" s="493" t="n">
        <v>0</v>
      </c>
      <c r="AN4128" s="493" t="n">
        <v>0</v>
      </c>
      <c r="AO4128" s="493" t="n">
        <v>0</v>
      </c>
      <c r="AP4128" s="493" t="n">
        <v>0</v>
      </c>
      <c r="AQ4128" s="493" t="n">
        <v>0</v>
      </c>
      <c r="AR4128" s="493" t="n">
        <v>0</v>
      </c>
      <c r="AS4128" s="493" t="n">
        <v>0</v>
      </c>
      <c r="AT4128" s="493" t="n">
        <v>0</v>
      </c>
      <c r="AU4128" s="493" t="n">
        <v>0</v>
      </c>
      <c r="AV4128" s="493" t="n">
        <v>0</v>
      </c>
      <c r="AW4128" s="493" t="n">
        <v>0</v>
      </c>
      <c r="AX4128" s="493" t="n">
        <v>0</v>
      </c>
      <c r="AY4128" s="493" t="n">
        <v>0</v>
      </c>
      <c r="AZ4128" s="493" t="n">
        <v>2084.4</v>
      </c>
      <c r="BA4128" s="493" t="n">
        <v>0</v>
      </c>
      <c r="BB4128" s="493" t="n">
        <v>0</v>
      </c>
      <c r="BC4128" s="493" t="n">
        <v>0</v>
      </c>
      <c r="BD4128" s="493" t="n">
        <v>0</v>
      </c>
      <c r="BE4128" s="493" t="n">
        <v>0</v>
      </c>
      <c r="BF4128" s="493" t="n">
        <v>0</v>
      </c>
      <c r="BG4128" s="493" t="n">
        <v>0</v>
      </c>
      <c r="BH4128" s="493" t="n">
        <v>4236.3</v>
      </c>
      <c r="BI4128" s="493" t="n">
        <v>0</v>
      </c>
      <c r="BJ4128" s="493" t="n">
        <v>523.2</v>
      </c>
      <c r="BK4128" s="493" t="n">
        <v>1872</v>
      </c>
      <c r="BL4128" s="493" t="n">
        <v>5902.4</v>
      </c>
      <c r="BM4128" s="493" t="n">
        <v>4001.81</v>
      </c>
      <c r="BN4128" s="493" t="n">
        <v>3416.4</v>
      </c>
      <c r="BO4128" s="493" t="n">
        <v>5183.1</v>
      </c>
      <c r="BP4128" s="493" t="n">
        <v>4478.8</v>
      </c>
      <c r="BQ4128" s="493" t="n">
        <v>4686.3</v>
      </c>
      <c r="BR4128" s="493" t="n">
        <v>4256.4</v>
      </c>
      <c r="BS4128" s="493" t="n">
        <v>3032.4</v>
      </c>
      <c r="BT4128" s="493" t="n">
        <v>4595.1</v>
      </c>
      <c r="BU4128" s="493" t="n">
        <v>2059.2</v>
      </c>
      <c r="BV4128" s="493" t="n">
        <v>1531.74</v>
      </c>
      <c r="BW4128" s="493" t="n">
        <v>3277.8</v>
      </c>
    </row>
    <row r="4129">
      <c r="A4129" t="inlineStr">
        <is>
          <t>[C9D3] Angiotensin-II 길항제 칼슘길항제 복합제</t>
        </is>
      </c>
      <c r="B4129" t="inlineStr">
        <is>
          <t>태극제약</t>
        </is>
      </c>
      <c r="C4129" t="inlineStr">
        <is>
          <t>텔디핀</t>
        </is>
      </c>
      <c r="D4129" t="inlineStr">
        <is>
          <t>태극제약</t>
        </is>
      </c>
      <c r="E4129" t="inlineStr">
        <is>
          <t>amlodipine besylate,  telmisartan</t>
        </is>
      </c>
      <c r="F4129" t="inlineStr">
        <is>
          <t>병원</t>
        </is>
      </c>
      <c r="G4129" t="inlineStr">
        <is>
          <t>Generic</t>
        </is>
      </c>
      <c r="H4129" s="493" t="n">
        <v>0</v>
      </c>
      <c r="I4129" s="493" t="n">
        <v>0</v>
      </c>
      <c r="J4129" s="493" t="n">
        <v>0</v>
      </c>
      <c r="K4129" s="493" t="n">
        <v>0</v>
      </c>
      <c r="L4129" s="493" t="n">
        <v>0</v>
      </c>
      <c r="M4129" s="493" t="n">
        <v>0</v>
      </c>
      <c r="N4129" s="493" t="n">
        <v>0</v>
      </c>
      <c r="O4129" s="493" t="n">
        <v>0</v>
      </c>
      <c r="P4129" s="493" t="n">
        <v>0</v>
      </c>
      <c r="Q4129" s="493" t="n">
        <v>0</v>
      </c>
      <c r="R4129" s="493" t="n">
        <v>0</v>
      </c>
      <c r="S4129" s="493" t="n">
        <v>0</v>
      </c>
      <c r="T4129" s="493" t="n">
        <v>0</v>
      </c>
      <c r="U4129" s="493" t="n">
        <v>0</v>
      </c>
      <c r="V4129" s="493" t="n">
        <v>0</v>
      </c>
      <c r="W4129" s="493" t="n">
        <v>0</v>
      </c>
      <c r="X4129" s="493" t="n">
        <v>0</v>
      </c>
      <c r="Y4129" s="493" t="n">
        <v>0</v>
      </c>
      <c r="Z4129" s="493" t="n">
        <v>0</v>
      </c>
      <c r="AA4129" s="493" t="n">
        <v>0</v>
      </c>
      <c r="AB4129" s="493" t="n">
        <v>0</v>
      </c>
      <c r="AC4129" s="493" t="n">
        <v>0</v>
      </c>
      <c r="AD4129" s="493" t="n">
        <v>0</v>
      </c>
      <c r="AE4129" s="493" t="n">
        <v>0</v>
      </c>
      <c r="AF4129" s="493" t="n">
        <v>0</v>
      </c>
      <c r="AG4129" s="493" t="n">
        <v>0</v>
      </c>
      <c r="AH4129" s="493" t="n">
        <v>0</v>
      </c>
      <c r="AI4129" s="493" t="n">
        <v>0</v>
      </c>
      <c r="AJ4129" s="493" t="n">
        <v>224</v>
      </c>
      <c r="AK4129" s="493" t="n">
        <v>987</v>
      </c>
      <c r="AL4129" s="493" t="n">
        <v>896</v>
      </c>
      <c r="AM4129" s="493" t="n">
        <v>1212</v>
      </c>
      <c r="AN4129" s="493" t="n">
        <v>0</v>
      </c>
      <c r="AO4129" s="493" t="n">
        <v>0</v>
      </c>
      <c r="AP4129" s="493" t="n">
        <v>0</v>
      </c>
      <c r="AQ4129" s="493" t="n">
        <v>0</v>
      </c>
      <c r="AR4129" s="493" t="n">
        <v>0</v>
      </c>
      <c r="AS4129" s="493" t="n">
        <v>0</v>
      </c>
      <c r="AT4129" s="493" t="n">
        <v>0</v>
      </c>
      <c r="AU4129" s="493" t="n">
        <v>0</v>
      </c>
      <c r="AV4129" s="493" t="n">
        <v>0</v>
      </c>
      <c r="AW4129" s="493" t="n">
        <v>0</v>
      </c>
      <c r="AX4129" s="493" t="n">
        <v>0</v>
      </c>
      <c r="AY4129" s="493" t="n">
        <v>0</v>
      </c>
      <c r="AZ4129" s="493" t="n">
        <v>0</v>
      </c>
      <c r="BA4129" s="493" t="n">
        <v>0</v>
      </c>
      <c r="BB4129" s="493" t="n">
        <v>0</v>
      </c>
      <c r="BC4129" s="493" t="n">
        <v>0</v>
      </c>
      <c r="BD4129" s="493" t="n">
        <v>0</v>
      </c>
      <c r="BE4129" s="493" t="n">
        <v>0</v>
      </c>
      <c r="BF4129" s="493" t="n">
        <v>0</v>
      </c>
      <c r="BG4129" s="493" t="n">
        <v>0</v>
      </c>
      <c r="BH4129" s="493" t="n">
        <v>0</v>
      </c>
      <c r="BI4129" s="493" t="n">
        <v>0</v>
      </c>
      <c r="BJ4129" s="493" t="n">
        <v>0</v>
      </c>
      <c r="BK4129" s="493" t="n">
        <v>0</v>
      </c>
      <c r="BL4129" s="493" t="n">
        <v>0</v>
      </c>
      <c r="BM4129" s="493" t="n">
        <v>0</v>
      </c>
      <c r="BN4129" s="493" t="n">
        <v>0</v>
      </c>
      <c r="BO4129" s="493" t="n">
        <v>0</v>
      </c>
      <c r="BP4129" s="493" t="n">
        <v>0</v>
      </c>
      <c r="BQ4129" s="493" t="n">
        <v>0</v>
      </c>
      <c r="BR4129" s="493" t="n">
        <v>0</v>
      </c>
      <c r="BS4129" s="493" t="n">
        <v>0</v>
      </c>
      <c r="BT4129" s="493" t="n">
        <v>0</v>
      </c>
      <c r="BU4129" s="493" t="n">
        <v>0</v>
      </c>
      <c r="BV4129" s="493" t="n">
        <v>0</v>
      </c>
      <c r="BW4129" s="493" t="n">
        <v>0</v>
      </c>
    </row>
    <row r="4130">
      <c r="A4130" t="inlineStr">
        <is>
          <t>[C9D3] Angiotensin-II 길항제 칼슘길항제 복합제</t>
        </is>
      </c>
      <c r="B4130" t="inlineStr">
        <is>
          <t>태극제약</t>
        </is>
      </c>
      <c r="C4130" t="inlineStr">
        <is>
          <t>텔디핀</t>
        </is>
      </c>
      <c r="D4130" t="inlineStr">
        <is>
          <t>태극제약</t>
        </is>
      </c>
      <c r="E4130" t="inlineStr">
        <is>
          <t>amlodipine besylate,  telmisartan</t>
        </is>
      </c>
      <c r="F4130" t="inlineStr">
        <is>
          <t>의원</t>
        </is>
      </c>
      <c r="G4130" t="inlineStr">
        <is>
          <t>Generic</t>
        </is>
      </c>
      <c r="H4130" s="493" t="n">
        <v>4680</v>
      </c>
      <c r="I4130" s="493" t="n">
        <v>6720.72</v>
      </c>
      <c r="J4130" s="493" t="n">
        <v>5995.4</v>
      </c>
      <c r="K4130" s="493" t="n">
        <v>5418.23</v>
      </c>
      <c r="L4130" s="493" t="n">
        <v>4840.62</v>
      </c>
      <c r="M4130" s="493" t="n">
        <v>4679.1</v>
      </c>
      <c r="N4130" s="493" t="n">
        <v>5855.2</v>
      </c>
      <c r="O4130" s="493" t="n">
        <v>5731.62</v>
      </c>
      <c r="P4130" s="493" t="n">
        <v>4647.3</v>
      </c>
      <c r="Q4130" s="493" t="n">
        <v>4867.26</v>
      </c>
      <c r="R4130" s="493" t="n">
        <v>3144.37</v>
      </c>
      <c r="S4130" s="493" t="n">
        <v>0</v>
      </c>
      <c r="T4130" s="493" t="n">
        <v>0</v>
      </c>
      <c r="U4130" s="493" t="n">
        <v>0</v>
      </c>
      <c r="V4130" s="493" t="n">
        <v>0</v>
      </c>
      <c r="W4130" s="493" t="n">
        <v>0</v>
      </c>
      <c r="X4130" s="493" t="n">
        <v>0</v>
      </c>
      <c r="Y4130" s="493" t="n">
        <v>0</v>
      </c>
      <c r="Z4130" s="493" t="n">
        <v>0</v>
      </c>
      <c r="AA4130" s="493" t="n">
        <v>0</v>
      </c>
      <c r="AB4130" s="493" t="n">
        <v>0</v>
      </c>
      <c r="AC4130" s="493" t="n">
        <v>0</v>
      </c>
      <c r="AD4130" s="493" t="n">
        <v>0</v>
      </c>
      <c r="AE4130" s="493" t="n">
        <v>0</v>
      </c>
      <c r="AF4130" s="493" t="n">
        <v>0</v>
      </c>
      <c r="AG4130" s="493" t="n">
        <v>2761</v>
      </c>
      <c r="AH4130" s="493" t="n">
        <v>25549.23</v>
      </c>
      <c r="AI4130" s="493" t="n">
        <v>37642.17</v>
      </c>
      <c r="AJ4130" s="493" t="n">
        <v>42622.56</v>
      </c>
      <c r="AK4130" s="493" t="n">
        <v>40429.02</v>
      </c>
      <c r="AL4130" s="493" t="n">
        <v>41282.83</v>
      </c>
      <c r="AM4130" s="493" t="n">
        <v>42776.45</v>
      </c>
      <c r="AN4130" s="493" t="n">
        <v>40332.31</v>
      </c>
      <c r="AO4130" s="493" t="n">
        <v>42156</v>
      </c>
      <c r="AP4130" s="493" t="n">
        <v>43361.18</v>
      </c>
      <c r="AQ4130" s="493" t="n">
        <v>41734.03</v>
      </c>
      <c r="AR4130" s="493" t="n">
        <v>45591.39</v>
      </c>
      <c r="AS4130" s="493" t="n">
        <v>41693.2</v>
      </c>
      <c r="AT4130" s="493" t="n">
        <v>42680.83</v>
      </c>
      <c r="AU4130" s="493" t="n">
        <v>45996.31</v>
      </c>
      <c r="AV4130" s="493" t="n">
        <v>45763.36</v>
      </c>
      <c r="AW4130" s="493" t="n">
        <v>42384.74</v>
      </c>
      <c r="AX4130" s="493" t="n">
        <v>47281.01</v>
      </c>
      <c r="AY4130" s="493" t="n">
        <v>42308.9</v>
      </c>
      <c r="AZ4130" s="493" t="n">
        <v>46019.22</v>
      </c>
      <c r="BA4130" s="493" t="n">
        <v>46678.49</v>
      </c>
      <c r="BB4130" s="493" t="n">
        <v>43243.02</v>
      </c>
      <c r="BC4130" s="493" t="n">
        <v>50430.47</v>
      </c>
      <c r="BD4130" s="493" t="n">
        <v>44159.89</v>
      </c>
      <c r="BE4130" s="493" t="n">
        <v>42348</v>
      </c>
      <c r="BF4130" s="493" t="n">
        <v>40093.21</v>
      </c>
      <c r="BG4130" s="493" t="n">
        <v>46454.43</v>
      </c>
      <c r="BH4130" s="493" t="n">
        <v>29774.07</v>
      </c>
      <c r="BI4130" s="493" t="n">
        <v>24925.58</v>
      </c>
      <c r="BJ4130" s="493" t="n">
        <v>20104.18</v>
      </c>
      <c r="BK4130" s="493" t="n">
        <v>22554.17</v>
      </c>
      <c r="BL4130" s="493" t="n">
        <v>21810.86</v>
      </c>
      <c r="BM4130" s="493" t="n">
        <v>21506.12</v>
      </c>
      <c r="BN4130" s="493" t="n">
        <v>3004.5</v>
      </c>
      <c r="BO4130" s="493" t="n">
        <v>0</v>
      </c>
      <c r="BP4130" s="493" t="n">
        <v>0</v>
      </c>
      <c r="BQ4130" s="493" t="n">
        <v>0</v>
      </c>
      <c r="BR4130" s="493" t="n">
        <v>0</v>
      </c>
      <c r="BS4130" s="493" t="n">
        <v>0</v>
      </c>
      <c r="BT4130" s="493" t="n">
        <v>0</v>
      </c>
      <c r="BU4130" s="493" t="n">
        <v>0</v>
      </c>
      <c r="BV4130" s="493" t="n">
        <v>0</v>
      </c>
      <c r="BW4130" s="493" t="n">
        <v>0</v>
      </c>
    </row>
    <row r="4131">
      <c r="A4131" t="inlineStr">
        <is>
          <t>[C9D3] Angiotensin-II 길항제 칼슘길항제 복합제</t>
        </is>
      </c>
      <c r="B4131" t="inlineStr">
        <is>
          <t>테라젠이텍스</t>
        </is>
      </c>
      <c r="C4131" t="inlineStr">
        <is>
          <t>듀카나젠</t>
        </is>
      </c>
      <c r="D4131" t="inlineStr">
        <is>
          <t>테라젠이텍스</t>
        </is>
      </c>
      <c r="E4131" t="inlineStr">
        <is>
          <t>fimasartan potassium trihydrate  ( as fimasartan potassium),  s-amlodipine besylate dihydrate  ( as s-amlodipine)</t>
        </is>
      </c>
      <c r="F4131" t="inlineStr">
        <is>
          <t>종합병원</t>
        </is>
      </c>
      <c r="G4131" t="inlineStr">
        <is>
          <t>Generic</t>
        </is>
      </c>
      <c r="H4131" s="493" t="n">
        <v>0</v>
      </c>
      <c r="I4131" s="493" t="n">
        <v>0</v>
      </c>
      <c r="J4131" s="493" t="n">
        <v>0</v>
      </c>
      <c r="K4131" s="493" t="n">
        <v>0</v>
      </c>
      <c r="L4131" s="493" t="n">
        <v>0</v>
      </c>
      <c r="M4131" s="493" t="n">
        <v>0</v>
      </c>
      <c r="N4131" s="493" t="n">
        <v>0</v>
      </c>
      <c r="O4131" s="493" t="n">
        <v>0</v>
      </c>
      <c r="P4131" s="493" t="n">
        <v>0</v>
      </c>
      <c r="Q4131" s="493" t="n">
        <v>0</v>
      </c>
      <c r="R4131" s="493" t="n">
        <v>0</v>
      </c>
      <c r="S4131" s="493" t="n">
        <v>0</v>
      </c>
      <c r="T4131" s="493" t="n">
        <v>0</v>
      </c>
      <c r="U4131" s="493" t="n">
        <v>0</v>
      </c>
      <c r="V4131" s="493" t="n">
        <v>0</v>
      </c>
      <c r="W4131" s="493" t="n">
        <v>0</v>
      </c>
      <c r="X4131" s="493" t="n">
        <v>0</v>
      </c>
      <c r="Y4131" s="493" t="n">
        <v>0</v>
      </c>
      <c r="Z4131" s="493" t="n">
        <v>0</v>
      </c>
      <c r="AA4131" s="493" t="n">
        <v>0</v>
      </c>
      <c r="AB4131" s="493" t="n">
        <v>0</v>
      </c>
      <c r="AC4131" s="493" t="n">
        <v>0</v>
      </c>
      <c r="AD4131" s="493" t="n">
        <v>0</v>
      </c>
      <c r="AE4131" s="493" t="n">
        <v>0</v>
      </c>
      <c r="AF4131" s="493" t="n">
        <v>0</v>
      </c>
      <c r="AG4131" s="493" t="n">
        <v>0</v>
      </c>
      <c r="AH4131" s="493" t="n">
        <v>0</v>
      </c>
      <c r="AI4131" s="493" t="n">
        <v>0</v>
      </c>
      <c r="AJ4131" s="493" t="n">
        <v>0</v>
      </c>
      <c r="AK4131" s="493" t="n">
        <v>0</v>
      </c>
      <c r="AL4131" s="493" t="n">
        <v>0</v>
      </c>
      <c r="AM4131" s="493" t="n">
        <v>0</v>
      </c>
      <c r="AN4131" s="493" t="n">
        <v>0</v>
      </c>
      <c r="AO4131" s="493" t="n">
        <v>0</v>
      </c>
      <c r="AP4131" s="493" t="n">
        <v>0</v>
      </c>
      <c r="AQ4131" s="493" t="n">
        <v>0</v>
      </c>
      <c r="AR4131" s="493" t="n">
        <v>0</v>
      </c>
      <c r="AS4131" s="493" t="n">
        <v>0</v>
      </c>
      <c r="AT4131" s="493" t="n">
        <v>0</v>
      </c>
      <c r="AU4131" s="493" t="n">
        <v>0</v>
      </c>
      <c r="AV4131" s="493" t="n">
        <v>0</v>
      </c>
      <c r="AW4131" s="493" t="n">
        <v>0</v>
      </c>
      <c r="AX4131" s="493" t="n">
        <v>0</v>
      </c>
      <c r="AY4131" s="493" t="n">
        <v>0</v>
      </c>
      <c r="AZ4131" s="493" t="n">
        <v>0</v>
      </c>
      <c r="BA4131" s="493" t="n">
        <v>0</v>
      </c>
      <c r="BB4131" s="493" t="n">
        <v>0</v>
      </c>
      <c r="BC4131" s="493" t="n">
        <v>0</v>
      </c>
      <c r="BD4131" s="493" t="n">
        <v>0</v>
      </c>
      <c r="BE4131" s="493" t="n">
        <v>0</v>
      </c>
      <c r="BF4131" s="493" t="n">
        <v>0</v>
      </c>
      <c r="BG4131" s="493" t="n">
        <v>0</v>
      </c>
      <c r="BH4131" s="493" t="n">
        <v>0</v>
      </c>
      <c r="BI4131" s="493" t="n">
        <v>0</v>
      </c>
      <c r="BJ4131" s="493" t="n">
        <v>0</v>
      </c>
      <c r="BK4131" s="493" t="n">
        <v>0</v>
      </c>
      <c r="BL4131" s="493" t="n">
        <v>0</v>
      </c>
      <c r="BM4131" s="493" t="n">
        <v>0</v>
      </c>
      <c r="BN4131" s="493" t="n">
        <v>0</v>
      </c>
      <c r="BO4131" s="493" t="n">
        <v>0</v>
      </c>
      <c r="BP4131" s="493" t="n">
        <v>0</v>
      </c>
      <c r="BQ4131" s="493" t="n">
        <v>0</v>
      </c>
      <c r="BR4131" s="493" t="n">
        <v>0</v>
      </c>
      <c r="BS4131" s="493" t="n">
        <v>731.4</v>
      </c>
      <c r="BT4131" s="493" t="n">
        <v>1003.2</v>
      </c>
      <c r="BU4131" s="493" t="n">
        <v>252</v>
      </c>
      <c r="BV4131" s="493" t="n">
        <v>620.4</v>
      </c>
      <c r="BW4131" s="493" t="n">
        <v>1242</v>
      </c>
    </row>
    <row r="4132">
      <c r="A4132" t="inlineStr">
        <is>
          <t>[C9D3] Angiotensin-II 길항제 칼슘길항제 복합제</t>
        </is>
      </c>
      <c r="B4132" t="inlineStr">
        <is>
          <t>테라젠이텍스</t>
        </is>
      </c>
      <c r="C4132" t="inlineStr">
        <is>
          <t>듀카나젠</t>
        </is>
      </c>
      <c r="D4132" t="inlineStr">
        <is>
          <t>테라젠이텍스</t>
        </is>
      </c>
      <c r="E4132" t="inlineStr">
        <is>
          <t>fimasartan potassium trihydrate  ( as fimasartan potassium),  s-amlodipine besylate dihydrate  ( as s-amlodipine)</t>
        </is>
      </c>
      <c r="F4132" t="inlineStr">
        <is>
          <t>병원</t>
        </is>
      </c>
      <c r="G4132" t="inlineStr">
        <is>
          <t>Generic</t>
        </is>
      </c>
      <c r="H4132" s="493" t="n">
        <v>0</v>
      </c>
      <c r="I4132" s="493" t="n">
        <v>0</v>
      </c>
      <c r="J4132" s="493" t="n">
        <v>0</v>
      </c>
      <c r="K4132" s="493" t="n">
        <v>0</v>
      </c>
      <c r="L4132" s="493" t="n">
        <v>0</v>
      </c>
      <c r="M4132" s="493" t="n">
        <v>0</v>
      </c>
      <c r="N4132" s="493" t="n">
        <v>0</v>
      </c>
      <c r="O4132" s="493" t="n">
        <v>0</v>
      </c>
      <c r="P4132" s="493" t="n">
        <v>0</v>
      </c>
      <c r="Q4132" s="493" t="n">
        <v>0</v>
      </c>
      <c r="R4132" s="493" t="n">
        <v>0</v>
      </c>
      <c r="S4132" s="493" t="n">
        <v>0</v>
      </c>
      <c r="T4132" s="493" t="n">
        <v>0</v>
      </c>
      <c r="U4132" s="493" t="n">
        <v>0</v>
      </c>
      <c r="V4132" s="493" t="n">
        <v>0</v>
      </c>
      <c r="W4132" s="493" t="n">
        <v>0</v>
      </c>
      <c r="X4132" s="493" t="n">
        <v>0</v>
      </c>
      <c r="Y4132" s="493" t="n">
        <v>0</v>
      </c>
      <c r="Z4132" s="493" t="n">
        <v>0</v>
      </c>
      <c r="AA4132" s="493" t="n">
        <v>0</v>
      </c>
      <c r="AB4132" s="493" t="n">
        <v>0</v>
      </c>
      <c r="AC4132" s="493" t="n">
        <v>0</v>
      </c>
      <c r="AD4132" s="493" t="n">
        <v>0</v>
      </c>
      <c r="AE4132" s="493" t="n">
        <v>0</v>
      </c>
      <c r="AF4132" s="493" t="n">
        <v>0</v>
      </c>
      <c r="AG4132" s="493" t="n">
        <v>0</v>
      </c>
      <c r="AH4132" s="493" t="n">
        <v>0</v>
      </c>
      <c r="AI4132" s="493" t="n">
        <v>0</v>
      </c>
      <c r="AJ4132" s="493" t="n">
        <v>0</v>
      </c>
      <c r="AK4132" s="493" t="n">
        <v>0</v>
      </c>
      <c r="AL4132" s="493" t="n">
        <v>0</v>
      </c>
      <c r="AM4132" s="493" t="n">
        <v>0</v>
      </c>
      <c r="AN4132" s="493" t="n">
        <v>0</v>
      </c>
      <c r="AO4132" s="493" t="n">
        <v>0</v>
      </c>
      <c r="AP4132" s="493" t="n">
        <v>0</v>
      </c>
      <c r="AQ4132" s="493" t="n">
        <v>0</v>
      </c>
      <c r="AR4132" s="493" t="n">
        <v>0</v>
      </c>
      <c r="AS4132" s="493" t="n">
        <v>0</v>
      </c>
      <c r="AT4132" s="493" t="n">
        <v>0</v>
      </c>
      <c r="AU4132" s="493" t="n">
        <v>0</v>
      </c>
      <c r="AV4132" s="493" t="n">
        <v>0</v>
      </c>
      <c r="AW4132" s="493" t="n">
        <v>0</v>
      </c>
      <c r="AX4132" s="493" t="n">
        <v>0</v>
      </c>
      <c r="AY4132" s="493" t="n">
        <v>0</v>
      </c>
      <c r="AZ4132" s="493" t="n">
        <v>0</v>
      </c>
      <c r="BA4132" s="493" t="n">
        <v>0</v>
      </c>
      <c r="BB4132" s="493" t="n">
        <v>0</v>
      </c>
      <c r="BC4132" s="493" t="n">
        <v>0</v>
      </c>
      <c r="BD4132" s="493" t="n">
        <v>0</v>
      </c>
      <c r="BE4132" s="493" t="n">
        <v>0</v>
      </c>
      <c r="BF4132" s="493" t="n">
        <v>0</v>
      </c>
      <c r="BG4132" s="493" t="n">
        <v>0</v>
      </c>
      <c r="BH4132" s="493" t="n">
        <v>0</v>
      </c>
      <c r="BI4132" s="493" t="n">
        <v>0</v>
      </c>
      <c r="BJ4132" s="493" t="n">
        <v>0</v>
      </c>
      <c r="BK4132" s="493" t="n">
        <v>0</v>
      </c>
      <c r="BL4132" s="493" t="n">
        <v>0</v>
      </c>
      <c r="BM4132" s="493" t="n">
        <v>0</v>
      </c>
      <c r="BN4132" s="493" t="n">
        <v>0</v>
      </c>
      <c r="BO4132" s="493" t="n">
        <v>0</v>
      </c>
      <c r="BP4132" s="493" t="n">
        <v>0</v>
      </c>
      <c r="BQ4132" s="493" t="n">
        <v>1800</v>
      </c>
      <c r="BR4132" s="493" t="n">
        <v>0</v>
      </c>
      <c r="BS4132" s="493" t="n">
        <v>848.7</v>
      </c>
      <c r="BT4132" s="493" t="n">
        <v>970.2</v>
      </c>
      <c r="BU4132" s="493" t="n">
        <v>244.8</v>
      </c>
      <c r="BV4132" s="493" t="n">
        <v>490.8</v>
      </c>
      <c r="BW4132" s="493" t="n">
        <v>484.8</v>
      </c>
    </row>
    <row r="4133">
      <c r="A4133" t="inlineStr">
        <is>
          <t>[C9D3] Angiotensin-II 길항제 칼슘길항제 복합제</t>
        </is>
      </c>
      <c r="B4133" t="inlineStr">
        <is>
          <t>테라젠이텍스</t>
        </is>
      </c>
      <c r="C4133" t="inlineStr">
        <is>
          <t>듀카나젠</t>
        </is>
      </c>
      <c r="D4133" t="inlineStr">
        <is>
          <t>테라젠이텍스</t>
        </is>
      </c>
      <c r="E4133" t="inlineStr">
        <is>
          <t>fimasartan potassium trihydrate  ( as fimasartan potassium),  s-amlodipine besylate dihydrate  ( as s-amlodipine)</t>
        </is>
      </c>
      <c r="F4133" t="inlineStr">
        <is>
          <t>의원</t>
        </is>
      </c>
      <c r="G4133" t="inlineStr">
        <is>
          <t>Generic</t>
        </is>
      </c>
      <c r="H4133" s="493" t="n">
        <v>0</v>
      </c>
      <c r="I4133" s="493" t="n">
        <v>0</v>
      </c>
      <c r="J4133" s="493" t="n">
        <v>0</v>
      </c>
      <c r="K4133" s="493" t="n">
        <v>0</v>
      </c>
      <c r="L4133" s="493" t="n">
        <v>0</v>
      </c>
      <c r="M4133" s="493" t="n">
        <v>0</v>
      </c>
      <c r="N4133" s="493" t="n">
        <v>0</v>
      </c>
      <c r="O4133" s="493" t="n">
        <v>0</v>
      </c>
      <c r="P4133" s="493" t="n">
        <v>0</v>
      </c>
      <c r="Q4133" s="493" t="n">
        <v>0</v>
      </c>
      <c r="R4133" s="493" t="n">
        <v>0</v>
      </c>
      <c r="S4133" s="493" t="n">
        <v>0</v>
      </c>
      <c r="T4133" s="493" t="n">
        <v>0</v>
      </c>
      <c r="U4133" s="493" t="n">
        <v>0</v>
      </c>
      <c r="V4133" s="493" t="n">
        <v>0</v>
      </c>
      <c r="W4133" s="493" t="n">
        <v>0</v>
      </c>
      <c r="X4133" s="493" t="n">
        <v>0</v>
      </c>
      <c r="Y4133" s="493" t="n">
        <v>0</v>
      </c>
      <c r="Z4133" s="493" t="n">
        <v>0</v>
      </c>
      <c r="AA4133" s="493" t="n">
        <v>0</v>
      </c>
      <c r="AB4133" s="493" t="n">
        <v>0</v>
      </c>
      <c r="AC4133" s="493" t="n">
        <v>0</v>
      </c>
      <c r="AD4133" s="493" t="n">
        <v>0</v>
      </c>
      <c r="AE4133" s="493" t="n">
        <v>0</v>
      </c>
      <c r="AF4133" s="493" t="n">
        <v>0</v>
      </c>
      <c r="AG4133" s="493" t="n">
        <v>0</v>
      </c>
      <c r="AH4133" s="493" t="n">
        <v>0</v>
      </c>
      <c r="AI4133" s="493" t="n">
        <v>0</v>
      </c>
      <c r="AJ4133" s="493" t="n">
        <v>0</v>
      </c>
      <c r="AK4133" s="493" t="n">
        <v>0</v>
      </c>
      <c r="AL4133" s="493" t="n">
        <v>0</v>
      </c>
      <c r="AM4133" s="493" t="n">
        <v>0</v>
      </c>
      <c r="AN4133" s="493" t="n">
        <v>0</v>
      </c>
      <c r="AO4133" s="493" t="n">
        <v>0</v>
      </c>
      <c r="AP4133" s="493" t="n">
        <v>0</v>
      </c>
      <c r="AQ4133" s="493" t="n">
        <v>0</v>
      </c>
      <c r="AR4133" s="493" t="n">
        <v>0</v>
      </c>
      <c r="AS4133" s="493" t="n">
        <v>0</v>
      </c>
      <c r="AT4133" s="493" t="n">
        <v>0</v>
      </c>
      <c r="AU4133" s="493" t="n">
        <v>0</v>
      </c>
      <c r="AV4133" s="493" t="n">
        <v>0</v>
      </c>
      <c r="AW4133" s="493" t="n">
        <v>0</v>
      </c>
      <c r="AX4133" s="493" t="n">
        <v>0</v>
      </c>
      <c r="AY4133" s="493" t="n">
        <v>0</v>
      </c>
      <c r="AZ4133" s="493" t="n">
        <v>0</v>
      </c>
      <c r="BA4133" s="493" t="n">
        <v>0</v>
      </c>
      <c r="BB4133" s="493" t="n">
        <v>0</v>
      </c>
      <c r="BC4133" s="493" t="n">
        <v>0</v>
      </c>
      <c r="BD4133" s="493" t="n">
        <v>0</v>
      </c>
      <c r="BE4133" s="493" t="n">
        <v>0</v>
      </c>
      <c r="BF4133" s="493" t="n">
        <v>0</v>
      </c>
      <c r="BG4133" s="493" t="n">
        <v>0</v>
      </c>
      <c r="BH4133" s="493" t="n">
        <v>0</v>
      </c>
      <c r="BI4133" s="493" t="n">
        <v>0</v>
      </c>
      <c r="BJ4133" s="493" t="n">
        <v>0</v>
      </c>
      <c r="BK4133" s="493" t="n">
        <v>0</v>
      </c>
      <c r="BL4133" s="493" t="n">
        <v>0</v>
      </c>
      <c r="BM4133" s="493" t="n">
        <v>0</v>
      </c>
      <c r="BN4133" s="493" t="n">
        <v>0</v>
      </c>
      <c r="BO4133" s="493" t="n">
        <v>0</v>
      </c>
      <c r="BP4133" s="493" t="n">
        <v>0</v>
      </c>
      <c r="BQ4133" s="493" t="n">
        <v>472.8</v>
      </c>
      <c r="BR4133" s="493" t="n">
        <v>0</v>
      </c>
      <c r="BS4133" s="493" t="n">
        <v>512.55</v>
      </c>
      <c r="BT4133" s="493" t="n">
        <v>1023</v>
      </c>
      <c r="BU4133" s="493" t="n">
        <v>1633.95</v>
      </c>
      <c r="BV4133" s="493" t="n">
        <v>2486.4</v>
      </c>
      <c r="BW4133" s="493" t="n">
        <v>1510.8</v>
      </c>
    </row>
    <row r="4134">
      <c r="A4134" t="inlineStr">
        <is>
          <t>[C9D3] Angiotensin-II 길항제 칼슘길항제 복합제</t>
        </is>
      </c>
      <c r="B4134" t="inlineStr">
        <is>
          <t>테라젠이텍스</t>
        </is>
      </c>
      <c r="C4134" t="inlineStr">
        <is>
          <t>듀카나젠</t>
        </is>
      </c>
      <c r="D4134" t="inlineStr">
        <is>
          <t>테라젠이텍스</t>
        </is>
      </c>
      <c r="E4134" t="inlineStr">
        <is>
          <t>s-amlodipine besylate dihydrate  ( as s-amlodipine),  fimasartan potassium trihydrate  ( as fimasartan potassium)</t>
        </is>
      </c>
      <c r="F4134" t="inlineStr">
        <is>
          <t>종합병원</t>
        </is>
      </c>
      <c r="G4134" t="inlineStr">
        <is>
          <t>Generic</t>
        </is>
      </c>
      <c r="H4134" s="493" t="n">
        <v>0</v>
      </c>
      <c r="I4134" s="493" t="n">
        <v>0</v>
      </c>
      <c r="J4134" s="493" t="n">
        <v>0</v>
      </c>
      <c r="K4134" s="493" t="n">
        <v>0</v>
      </c>
      <c r="L4134" s="493" t="n">
        <v>0</v>
      </c>
      <c r="M4134" s="493" t="n">
        <v>0</v>
      </c>
      <c r="N4134" s="493" t="n">
        <v>0</v>
      </c>
      <c r="O4134" s="493" t="n">
        <v>0</v>
      </c>
      <c r="P4134" s="493" t="n">
        <v>0</v>
      </c>
      <c r="Q4134" s="493" t="n">
        <v>0</v>
      </c>
      <c r="R4134" s="493" t="n">
        <v>0</v>
      </c>
      <c r="S4134" s="493" t="n">
        <v>0</v>
      </c>
      <c r="T4134" s="493" t="n">
        <v>0</v>
      </c>
      <c r="U4134" s="493" t="n">
        <v>0</v>
      </c>
      <c r="V4134" s="493" t="n">
        <v>0</v>
      </c>
      <c r="W4134" s="493" t="n">
        <v>0</v>
      </c>
      <c r="X4134" s="493" t="n">
        <v>0</v>
      </c>
      <c r="Y4134" s="493" t="n">
        <v>0</v>
      </c>
      <c r="Z4134" s="493" t="n">
        <v>0</v>
      </c>
      <c r="AA4134" s="493" t="n">
        <v>0</v>
      </c>
      <c r="AB4134" s="493" t="n">
        <v>0</v>
      </c>
      <c r="AC4134" s="493" t="n">
        <v>0</v>
      </c>
      <c r="AD4134" s="493" t="n">
        <v>0</v>
      </c>
      <c r="AE4134" s="493" t="n">
        <v>0</v>
      </c>
      <c r="AF4134" s="493" t="n">
        <v>0</v>
      </c>
      <c r="AG4134" s="493" t="n">
        <v>0</v>
      </c>
      <c r="AH4134" s="493" t="n">
        <v>0</v>
      </c>
      <c r="AI4134" s="493" t="n">
        <v>0</v>
      </c>
      <c r="AJ4134" s="493" t="n">
        <v>0</v>
      </c>
      <c r="AK4134" s="493" t="n">
        <v>0</v>
      </c>
      <c r="AL4134" s="493" t="n">
        <v>0</v>
      </c>
      <c r="AM4134" s="493" t="n">
        <v>0</v>
      </c>
      <c r="AN4134" s="493" t="n">
        <v>0</v>
      </c>
      <c r="AO4134" s="493" t="n">
        <v>0</v>
      </c>
      <c r="AP4134" s="493" t="n">
        <v>630.9400000000001</v>
      </c>
      <c r="AQ4134" s="493" t="n">
        <v>2999.99</v>
      </c>
      <c r="AR4134" s="493" t="n">
        <v>2924.55</v>
      </c>
      <c r="AS4134" s="493" t="n">
        <v>2297.02</v>
      </c>
      <c r="AT4134" s="493" t="n">
        <v>1634</v>
      </c>
      <c r="AU4134" s="493" t="n">
        <v>1173.6</v>
      </c>
      <c r="AV4134" s="493" t="n">
        <v>1548</v>
      </c>
      <c r="AW4134" s="493" t="n">
        <v>860.65</v>
      </c>
      <c r="AX4134" s="493" t="n">
        <v>1994.08</v>
      </c>
      <c r="AY4134" s="493" t="n">
        <v>2227.26</v>
      </c>
      <c r="AZ4134" s="493" t="n">
        <v>1614.56</v>
      </c>
      <c r="BA4134" s="493" t="n">
        <v>481.12</v>
      </c>
      <c r="BB4134" s="493" t="n">
        <v>569.66</v>
      </c>
      <c r="BC4134" s="493" t="n">
        <v>1185.63</v>
      </c>
      <c r="BD4134" s="493" t="n">
        <v>725.16</v>
      </c>
      <c r="BE4134" s="493" t="n">
        <v>1207.2</v>
      </c>
      <c r="BF4134" s="493" t="n">
        <v>1769.06</v>
      </c>
      <c r="BG4134" s="493" t="n">
        <v>996.3</v>
      </c>
      <c r="BH4134" s="493" t="n">
        <v>1561</v>
      </c>
      <c r="BI4134" s="493" t="n">
        <v>872.29</v>
      </c>
      <c r="BJ4134" s="493" t="n">
        <v>362.1</v>
      </c>
      <c r="BK4134" s="493" t="n">
        <v>1577.66</v>
      </c>
      <c r="BL4134" s="493" t="n">
        <v>1178.75</v>
      </c>
      <c r="BM4134" s="493" t="n">
        <v>1130.7</v>
      </c>
      <c r="BN4134" s="493" t="n">
        <v>1917</v>
      </c>
      <c r="BO4134" s="493" t="n">
        <v>368</v>
      </c>
      <c r="BP4134" s="493" t="n">
        <v>162.9</v>
      </c>
      <c r="BQ4134" s="493" t="n">
        <v>967.8</v>
      </c>
      <c r="BR4134" s="493" t="n">
        <v>717.6</v>
      </c>
      <c r="BS4134" s="493" t="n">
        <v>469.5</v>
      </c>
      <c r="BT4134" s="493" t="n">
        <v>994.8</v>
      </c>
      <c r="BU4134" s="493" t="n">
        <v>592.8</v>
      </c>
      <c r="BV4134" s="493" t="n">
        <v>630.6</v>
      </c>
      <c r="BW4134" s="493" t="n">
        <v>281.6</v>
      </c>
    </row>
    <row r="4135">
      <c r="A4135" t="inlineStr">
        <is>
          <t>[C9D3] Angiotensin-II 길항제 칼슘길항제 복합제</t>
        </is>
      </c>
      <c r="B4135" t="inlineStr">
        <is>
          <t>테라젠이텍스</t>
        </is>
      </c>
      <c r="C4135" t="inlineStr">
        <is>
          <t>듀카나젠</t>
        </is>
      </c>
      <c r="D4135" t="inlineStr">
        <is>
          <t>테라젠이텍스</t>
        </is>
      </c>
      <c r="E4135" t="inlineStr">
        <is>
          <t>s-amlodipine besylate dihydrate  ( as s-amlodipine),  fimasartan potassium trihydrate  ( as fimasartan potassium)</t>
        </is>
      </c>
      <c r="F4135" t="inlineStr">
        <is>
          <t>병원</t>
        </is>
      </c>
      <c r="G4135" t="inlineStr">
        <is>
          <t>Generic</t>
        </is>
      </c>
      <c r="H4135" s="493" t="n">
        <v>0</v>
      </c>
      <c r="I4135" s="493" t="n">
        <v>0</v>
      </c>
      <c r="J4135" s="493" t="n">
        <v>0</v>
      </c>
      <c r="K4135" s="493" t="n">
        <v>0</v>
      </c>
      <c r="L4135" s="493" t="n">
        <v>0</v>
      </c>
      <c r="M4135" s="493" t="n">
        <v>0</v>
      </c>
      <c r="N4135" s="493" t="n">
        <v>0</v>
      </c>
      <c r="O4135" s="493" t="n">
        <v>0</v>
      </c>
      <c r="P4135" s="493" t="n">
        <v>0</v>
      </c>
      <c r="Q4135" s="493" t="n">
        <v>0</v>
      </c>
      <c r="R4135" s="493" t="n">
        <v>0</v>
      </c>
      <c r="S4135" s="493" t="n">
        <v>0</v>
      </c>
      <c r="T4135" s="493" t="n">
        <v>0</v>
      </c>
      <c r="U4135" s="493" t="n">
        <v>0</v>
      </c>
      <c r="V4135" s="493" t="n">
        <v>0</v>
      </c>
      <c r="W4135" s="493" t="n">
        <v>0</v>
      </c>
      <c r="X4135" s="493" t="n">
        <v>0</v>
      </c>
      <c r="Y4135" s="493" t="n">
        <v>0</v>
      </c>
      <c r="Z4135" s="493" t="n">
        <v>0</v>
      </c>
      <c r="AA4135" s="493" t="n">
        <v>0</v>
      </c>
      <c r="AB4135" s="493" t="n">
        <v>0</v>
      </c>
      <c r="AC4135" s="493" t="n">
        <v>0</v>
      </c>
      <c r="AD4135" s="493" t="n">
        <v>0</v>
      </c>
      <c r="AE4135" s="493" t="n">
        <v>0</v>
      </c>
      <c r="AF4135" s="493" t="n">
        <v>0</v>
      </c>
      <c r="AG4135" s="493" t="n">
        <v>0</v>
      </c>
      <c r="AH4135" s="493" t="n">
        <v>0</v>
      </c>
      <c r="AI4135" s="493" t="n">
        <v>0</v>
      </c>
      <c r="AJ4135" s="493" t="n">
        <v>0</v>
      </c>
      <c r="AK4135" s="493" t="n">
        <v>0</v>
      </c>
      <c r="AL4135" s="493" t="n">
        <v>0</v>
      </c>
      <c r="AM4135" s="493" t="n">
        <v>0</v>
      </c>
      <c r="AN4135" s="493" t="n">
        <v>0</v>
      </c>
      <c r="AO4135" s="493" t="n">
        <v>0</v>
      </c>
      <c r="AP4135" s="493" t="n">
        <v>0</v>
      </c>
      <c r="AQ4135" s="493" t="n">
        <v>0</v>
      </c>
      <c r="AR4135" s="493" t="n">
        <v>0</v>
      </c>
      <c r="AS4135" s="493" t="n">
        <v>0</v>
      </c>
      <c r="AT4135" s="493" t="n">
        <v>0</v>
      </c>
      <c r="AU4135" s="493" t="n">
        <v>0</v>
      </c>
      <c r="AV4135" s="493" t="n">
        <v>0</v>
      </c>
      <c r="AW4135" s="493" t="n">
        <v>0</v>
      </c>
      <c r="AX4135" s="493" t="n">
        <v>0</v>
      </c>
      <c r="AY4135" s="493" t="n">
        <v>0</v>
      </c>
      <c r="AZ4135" s="493" t="n">
        <v>0</v>
      </c>
      <c r="BA4135" s="493" t="n">
        <v>0</v>
      </c>
      <c r="BB4135" s="493" t="n">
        <v>0</v>
      </c>
      <c r="BC4135" s="493" t="n">
        <v>0</v>
      </c>
      <c r="BD4135" s="493" t="n">
        <v>0</v>
      </c>
      <c r="BE4135" s="493" t="n">
        <v>0</v>
      </c>
      <c r="BF4135" s="493" t="n">
        <v>0</v>
      </c>
      <c r="BG4135" s="493" t="n">
        <v>0</v>
      </c>
      <c r="BH4135" s="493" t="n">
        <v>0</v>
      </c>
      <c r="BI4135" s="493" t="n">
        <v>0</v>
      </c>
      <c r="BJ4135" s="493" t="n">
        <v>0</v>
      </c>
      <c r="BK4135" s="493" t="n">
        <v>0</v>
      </c>
      <c r="BL4135" s="493" t="n">
        <v>0</v>
      </c>
      <c r="BM4135" s="493" t="n">
        <v>0</v>
      </c>
      <c r="BN4135" s="493" t="n">
        <v>0</v>
      </c>
      <c r="BO4135" s="493" t="n">
        <v>0</v>
      </c>
      <c r="BP4135" s="493" t="n">
        <v>16.08</v>
      </c>
      <c r="BQ4135" s="493" t="n">
        <v>1080</v>
      </c>
      <c r="BR4135" s="493" t="n">
        <v>856.8</v>
      </c>
      <c r="BS4135" s="493" t="n">
        <v>999.08</v>
      </c>
      <c r="BT4135" s="493" t="n">
        <v>56.56</v>
      </c>
      <c r="BU4135" s="493" t="n">
        <v>0</v>
      </c>
      <c r="BV4135" s="493" t="n">
        <v>0</v>
      </c>
      <c r="BW4135" s="493" t="n">
        <v>0</v>
      </c>
    </row>
    <row r="4136">
      <c r="A4136" t="inlineStr">
        <is>
          <t>[C9D3] Angiotensin-II 길항제 칼슘길항제 복합제</t>
        </is>
      </c>
      <c r="B4136" t="inlineStr">
        <is>
          <t>테라젠이텍스</t>
        </is>
      </c>
      <c r="C4136" t="inlineStr">
        <is>
          <t>듀카나젠</t>
        </is>
      </c>
      <c r="D4136" t="inlineStr">
        <is>
          <t>테라젠이텍스</t>
        </is>
      </c>
      <c r="E4136" t="inlineStr">
        <is>
          <t>s-amlodipine besylate dihydrate  ( as s-amlodipine),  fimasartan potassium trihydrate  ( as fimasartan potassium)</t>
        </is>
      </c>
      <c r="F4136" t="inlineStr">
        <is>
          <t>의원</t>
        </is>
      </c>
      <c r="G4136" t="inlineStr">
        <is>
          <t>Generic</t>
        </is>
      </c>
      <c r="H4136" s="493" t="n">
        <v>0</v>
      </c>
      <c r="I4136" s="493" t="n">
        <v>0</v>
      </c>
      <c r="J4136" s="493" t="n">
        <v>0</v>
      </c>
      <c r="K4136" s="493" t="n">
        <v>0</v>
      </c>
      <c r="L4136" s="493" t="n">
        <v>0</v>
      </c>
      <c r="M4136" s="493" t="n">
        <v>0</v>
      </c>
      <c r="N4136" s="493" t="n">
        <v>0</v>
      </c>
      <c r="O4136" s="493" t="n">
        <v>0</v>
      </c>
      <c r="P4136" s="493" t="n">
        <v>0</v>
      </c>
      <c r="Q4136" s="493" t="n">
        <v>0</v>
      </c>
      <c r="R4136" s="493" t="n">
        <v>0</v>
      </c>
      <c r="S4136" s="493" t="n">
        <v>0</v>
      </c>
      <c r="T4136" s="493" t="n">
        <v>0</v>
      </c>
      <c r="U4136" s="493" t="n">
        <v>0</v>
      </c>
      <c r="V4136" s="493" t="n">
        <v>0</v>
      </c>
      <c r="W4136" s="493" t="n">
        <v>0</v>
      </c>
      <c r="X4136" s="493" t="n">
        <v>0</v>
      </c>
      <c r="Y4136" s="493" t="n">
        <v>0</v>
      </c>
      <c r="Z4136" s="493" t="n">
        <v>0</v>
      </c>
      <c r="AA4136" s="493" t="n">
        <v>0</v>
      </c>
      <c r="AB4136" s="493" t="n">
        <v>0</v>
      </c>
      <c r="AC4136" s="493" t="n">
        <v>0</v>
      </c>
      <c r="AD4136" s="493" t="n">
        <v>0</v>
      </c>
      <c r="AE4136" s="493" t="n">
        <v>0</v>
      </c>
      <c r="AF4136" s="493" t="n">
        <v>0</v>
      </c>
      <c r="AG4136" s="493" t="n">
        <v>0</v>
      </c>
      <c r="AH4136" s="493" t="n">
        <v>0</v>
      </c>
      <c r="AI4136" s="493" t="n">
        <v>0</v>
      </c>
      <c r="AJ4136" s="493" t="n">
        <v>0</v>
      </c>
      <c r="AK4136" s="493" t="n">
        <v>0</v>
      </c>
      <c r="AL4136" s="493" t="n">
        <v>0</v>
      </c>
      <c r="AM4136" s="493" t="n">
        <v>0</v>
      </c>
      <c r="AN4136" s="493" t="n">
        <v>1737.2</v>
      </c>
      <c r="AO4136" s="493" t="n">
        <v>0</v>
      </c>
      <c r="AP4136" s="493" t="n">
        <v>3871.04</v>
      </c>
      <c r="AQ4136" s="493" t="n">
        <v>1805.25</v>
      </c>
      <c r="AR4136" s="493" t="n">
        <v>4027.25</v>
      </c>
      <c r="AS4136" s="493" t="n">
        <v>1712.16</v>
      </c>
      <c r="AT4136" s="493" t="n">
        <v>3114.1</v>
      </c>
      <c r="AU4136" s="493" t="n">
        <v>2160.45</v>
      </c>
      <c r="AV4136" s="493" t="n">
        <v>3326.2</v>
      </c>
      <c r="AW4136" s="493" t="n">
        <v>2222.76</v>
      </c>
      <c r="AX4136" s="493" t="n">
        <v>3868.45</v>
      </c>
      <c r="AY4136" s="493" t="n">
        <v>2483.83</v>
      </c>
      <c r="AZ4136" s="493" t="n">
        <v>3553.62</v>
      </c>
      <c r="BA4136" s="493" t="n">
        <v>4301.2</v>
      </c>
      <c r="BB4136" s="493" t="n">
        <v>2982.62</v>
      </c>
      <c r="BC4136" s="493" t="n">
        <v>4145.55</v>
      </c>
      <c r="BD4136" s="493" t="n">
        <v>2813.73</v>
      </c>
      <c r="BE4136" s="493" t="n">
        <v>3226.55</v>
      </c>
      <c r="BF4136" s="493" t="n">
        <v>2937.65</v>
      </c>
      <c r="BG4136" s="493" t="n">
        <v>3651.55</v>
      </c>
      <c r="BH4136" s="493" t="n">
        <v>3769.06</v>
      </c>
      <c r="BI4136" s="493" t="n">
        <v>3929.48</v>
      </c>
      <c r="BJ4136" s="493" t="n">
        <v>4129.96</v>
      </c>
      <c r="BK4136" s="493" t="n">
        <v>1471.36</v>
      </c>
      <c r="BL4136" s="493" t="n">
        <v>2293.35</v>
      </c>
      <c r="BM4136" s="493" t="n">
        <v>2559.06</v>
      </c>
      <c r="BN4136" s="493" t="n">
        <v>1755.29</v>
      </c>
      <c r="BO4136" s="493" t="n">
        <v>2220.3</v>
      </c>
      <c r="BP4136" s="493" t="n">
        <v>2368.06</v>
      </c>
      <c r="BQ4136" s="493" t="n">
        <v>2800.53</v>
      </c>
      <c r="BR4136" s="493" t="n">
        <v>4729.6</v>
      </c>
      <c r="BS4136" s="493" t="n">
        <v>5052.3</v>
      </c>
      <c r="BT4136" s="493" t="n">
        <v>8990.700000000001</v>
      </c>
      <c r="BU4136" s="493" t="n">
        <v>9830.1</v>
      </c>
      <c r="BV4136" s="493" t="n">
        <v>7230.34</v>
      </c>
      <c r="BW4136" s="493" t="n">
        <v>9530.76</v>
      </c>
    </row>
    <row r="4137">
      <c r="A4137" t="inlineStr">
        <is>
          <t>[C9D3] Angiotensin-II 길항제 칼슘길항제 복합제</t>
        </is>
      </c>
      <c r="B4137" t="inlineStr">
        <is>
          <t>테라젠이텍스</t>
        </is>
      </c>
      <c r="C4137" t="inlineStr">
        <is>
          <t>세비테라 에이치씨티</t>
        </is>
      </c>
      <c r="D4137" t="inlineStr">
        <is>
          <t>테라젠이텍스</t>
        </is>
      </c>
      <c r="E4137" t="inlineStr">
        <is>
          <t>amlodipine besylate,  hydrochlorothiazide,  olmesartan medoxomil</t>
        </is>
      </c>
      <c r="F4137" t="inlineStr">
        <is>
          <t>종합병원</t>
        </is>
      </c>
      <c r="G4137" t="inlineStr">
        <is>
          <t>Generic</t>
        </is>
      </c>
      <c r="H4137" s="493" t="n">
        <v>0</v>
      </c>
      <c r="I4137" s="493" t="n">
        <v>0</v>
      </c>
      <c r="J4137" s="493" t="n">
        <v>0</v>
      </c>
      <c r="K4137" s="493" t="n">
        <v>0</v>
      </c>
      <c r="L4137" s="493" t="n">
        <v>0</v>
      </c>
      <c r="M4137" s="493" t="n">
        <v>0</v>
      </c>
      <c r="N4137" s="493" t="n">
        <v>0</v>
      </c>
      <c r="O4137" s="493" t="n">
        <v>0</v>
      </c>
      <c r="P4137" s="493" t="n">
        <v>0</v>
      </c>
      <c r="Q4137" s="493" t="n">
        <v>0</v>
      </c>
      <c r="R4137" s="493" t="n">
        <v>0</v>
      </c>
      <c r="S4137" s="493" t="n">
        <v>0</v>
      </c>
      <c r="T4137" s="493" t="n">
        <v>0</v>
      </c>
      <c r="U4137" s="493" t="n">
        <v>0</v>
      </c>
      <c r="V4137" s="493" t="n">
        <v>0</v>
      </c>
      <c r="W4137" s="493" t="n">
        <v>0</v>
      </c>
      <c r="X4137" s="493" t="n">
        <v>0</v>
      </c>
      <c r="Y4137" s="493" t="n">
        <v>0</v>
      </c>
      <c r="Z4137" s="493" t="n">
        <v>0</v>
      </c>
      <c r="AA4137" s="493" t="n">
        <v>0</v>
      </c>
      <c r="AB4137" s="493" t="n">
        <v>0</v>
      </c>
      <c r="AC4137" s="493" t="n">
        <v>0</v>
      </c>
      <c r="AD4137" s="493" t="n">
        <v>0</v>
      </c>
      <c r="AE4137" s="493" t="n">
        <v>0</v>
      </c>
      <c r="AF4137" s="493" t="n">
        <v>0</v>
      </c>
      <c r="AG4137" s="493" t="n">
        <v>0</v>
      </c>
      <c r="AH4137" s="493" t="n">
        <v>0</v>
      </c>
      <c r="AI4137" s="493" t="n">
        <v>0</v>
      </c>
      <c r="AJ4137" s="493" t="n">
        <v>0</v>
      </c>
      <c r="AK4137" s="493" t="n">
        <v>0</v>
      </c>
      <c r="AL4137" s="493" t="n">
        <v>0</v>
      </c>
      <c r="AM4137" s="493" t="n">
        <v>0</v>
      </c>
      <c r="AN4137" s="493" t="n">
        <v>0</v>
      </c>
      <c r="AO4137" s="493" t="n">
        <v>0</v>
      </c>
      <c r="AP4137" s="493" t="n">
        <v>0</v>
      </c>
      <c r="AQ4137" s="493" t="n">
        <v>0</v>
      </c>
      <c r="AR4137" s="493" t="n">
        <v>0</v>
      </c>
      <c r="AS4137" s="493" t="n">
        <v>0</v>
      </c>
      <c r="AT4137" s="493" t="n">
        <v>0</v>
      </c>
      <c r="AU4137" s="493" t="n">
        <v>0</v>
      </c>
      <c r="AV4137" s="493" t="n">
        <v>0</v>
      </c>
      <c r="AW4137" s="493" t="n">
        <v>0</v>
      </c>
      <c r="AX4137" s="493" t="n">
        <v>0</v>
      </c>
      <c r="AY4137" s="493" t="n">
        <v>0</v>
      </c>
      <c r="AZ4137" s="493" t="n">
        <v>0</v>
      </c>
      <c r="BA4137" s="493" t="n">
        <v>0</v>
      </c>
      <c r="BB4137" s="493" t="n">
        <v>0</v>
      </c>
      <c r="BC4137" s="493" t="n">
        <v>0</v>
      </c>
      <c r="BD4137" s="493" t="n">
        <v>0</v>
      </c>
      <c r="BE4137" s="493" t="n">
        <v>1074.6</v>
      </c>
      <c r="BF4137" s="493" t="n">
        <v>690.3</v>
      </c>
      <c r="BG4137" s="493" t="n">
        <v>462.12</v>
      </c>
      <c r="BH4137" s="493" t="n">
        <v>0</v>
      </c>
      <c r="BI4137" s="493" t="n">
        <v>0</v>
      </c>
      <c r="BJ4137" s="493" t="n">
        <v>0</v>
      </c>
      <c r="BK4137" s="493" t="n">
        <v>0</v>
      </c>
      <c r="BL4137" s="493" t="n">
        <v>0</v>
      </c>
      <c r="BM4137" s="493" t="n">
        <v>0</v>
      </c>
      <c r="BN4137" s="493" t="n">
        <v>0</v>
      </c>
      <c r="BO4137" s="493" t="n">
        <v>0</v>
      </c>
      <c r="BP4137" s="493" t="n">
        <v>0</v>
      </c>
      <c r="BQ4137" s="493" t="n">
        <v>0</v>
      </c>
      <c r="BR4137" s="493" t="n">
        <v>2421.65</v>
      </c>
      <c r="BS4137" s="493" t="n">
        <v>0</v>
      </c>
      <c r="BT4137" s="493" t="n">
        <v>0</v>
      </c>
      <c r="BU4137" s="493" t="n">
        <v>0</v>
      </c>
      <c r="BV4137" s="493" t="n">
        <v>0</v>
      </c>
      <c r="BW4137" s="493" t="n">
        <v>0</v>
      </c>
    </row>
    <row r="4138">
      <c r="A4138" t="inlineStr">
        <is>
          <t>[C9D3] Angiotensin-II 길항제 칼슘길항제 복합제</t>
        </is>
      </c>
      <c r="B4138" t="inlineStr">
        <is>
          <t>테라젠이텍스</t>
        </is>
      </c>
      <c r="C4138" t="inlineStr">
        <is>
          <t>세비테라 에이치씨티</t>
        </is>
      </c>
      <c r="D4138" t="inlineStr">
        <is>
          <t>테라젠이텍스</t>
        </is>
      </c>
      <c r="E4138" t="inlineStr">
        <is>
          <t>amlodipine besylate,  hydrochlorothiazide,  olmesartan medoxomil</t>
        </is>
      </c>
      <c r="F4138" t="inlineStr">
        <is>
          <t>병원</t>
        </is>
      </c>
      <c r="G4138" t="inlineStr">
        <is>
          <t>Generic</t>
        </is>
      </c>
      <c r="H4138" s="493" t="n">
        <v>0</v>
      </c>
      <c r="I4138" s="493" t="n">
        <v>31.96</v>
      </c>
      <c r="J4138" s="493" t="n">
        <v>55.93</v>
      </c>
      <c r="K4138" s="493" t="n">
        <v>0</v>
      </c>
      <c r="L4138" s="493" t="n">
        <v>0</v>
      </c>
      <c r="M4138" s="493" t="n">
        <v>0</v>
      </c>
      <c r="N4138" s="493" t="n">
        <v>589.6799999999999</v>
      </c>
      <c r="O4138" s="493" t="n">
        <v>0</v>
      </c>
      <c r="P4138" s="493" t="n">
        <v>362.88</v>
      </c>
      <c r="Q4138" s="493" t="n">
        <v>0</v>
      </c>
      <c r="R4138" s="493" t="n">
        <v>688.8</v>
      </c>
      <c r="S4138" s="493" t="n">
        <v>0</v>
      </c>
      <c r="T4138" s="493" t="n">
        <v>643.5</v>
      </c>
      <c r="U4138" s="493" t="n">
        <v>313.8</v>
      </c>
      <c r="V4138" s="493" t="n">
        <v>635.4</v>
      </c>
      <c r="W4138" s="493" t="n">
        <v>306.6</v>
      </c>
      <c r="X4138" s="493" t="n">
        <v>393</v>
      </c>
      <c r="Y4138" s="493" t="n">
        <v>66</v>
      </c>
      <c r="Z4138" s="493" t="n">
        <v>641.4</v>
      </c>
      <c r="AA4138" s="493" t="n">
        <v>65.40000000000001</v>
      </c>
      <c r="AB4138" s="493" t="n">
        <v>777.5599999999999</v>
      </c>
      <c r="AC4138" s="493" t="n">
        <v>217.2</v>
      </c>
      <c r="AD4138" s="493" t="n">
        <v>0</v>
      </c>
      <c r="AE4138" s="493" t="n">
        <v>417</v>
      </c>
      <c r="AF4138" s="493" t="n">
        <v>307.2</v>
      </c>
      <c r="AG4138" s="493" t="n">
        <v>123.6</v>
      </c>
      <c r="AH4138" s="493" t="n">
        <v>0</v>
      </c>
      <c r="AI4138" s="493" t="n">
        <v>152.4</v>
      </c>
      <c r="AJ4138" s="493" t="n">
        <v>65.40000000000001</v>
      </c>
      <c r="AK4138" s="493" t="n">
        <v>63.6</v>
      </c>
      <c r="AL4138" s="493" t="n">
        <v>62.4</v>
      </c>
      <c r="AM4138" s="493" t="n">
        <v>660</v>
      </c>
      <c r="AN4138" s="493" t="n">
        <v>57.6</v>
      </c>
      <c r="AO4138" s="493" t="n">
        <v>63.6</v>
      </c>
      <c r="AP4138" s="493" t="n">
        <v>781.8</v>
      </c>
      <c r="AQ4138" s="493" t="n">
        <v>960</v>
      </c>
      <c r="AR4138" s="493" t="n">
        <v>64.8</v>
      </c>
      <c r="AS4138" s="493" t="n">
        <v>30.6</v>
      </c>
      <c r="AT4138" s="493" t="n">
        <v>1770.9</v>
      </c>
      <c r="AU4138" s="493" t="n">
        <v>300.6</v>
      </c>
      <c r="AV4138" s="493" t="n">
        <v>1015.2</v>
      </c>
      <c r="AW4138" s="493" t="n">
        <v>0</v>
      </c>
      <c r="AX4138" s="493" t="n">
        <v>1080.6</v>
      </c>
      <c r="AY4138" s="493" t="n">
        <v>0</v>
      </c>
      <c r="AZ4138" s="493" t="n">
        <v>411.3</v>
      </c>
      <c r="BA4138" s="493" t="n">
        <v>360.6</v>
      </c>
      <c r="BB4138" s="493" t="n">
        <v>326.4</v>
      </c>
      <c r="BC4138" s="493" t="n">
        <v>962.7</v>
      </c>
      <c r="BD4138" s="493" t="n">
        <v>479.1</v>
      </c>
      <c r="BE4138" s="493" t="n">
        <v>712.5</v>
      </c>
      <c r="BF4138" s="493" t="n">
        <v>388.2</v>
      </c>
      <c r="BG4138" s="493" t="n">
        <v>0</v>
      </c>
      <c r="BH4138" s="493" t="n">
        <v>319.8</v>
      </c>
      <c r="BI4138" s="493" t="n">
        <v>604.5</v>
      </c>
      <c r="BJ4138" s="493" t="n">
        <v>840</v>
      </c>
      <c r="BK4138" s="493" t="n">
        <v>326.7</v>
      </c>
      <c r="BL4138" s="493" t="n">
        <v>734.4</v>
      </c>
      <c r="BM4138" s="493" t="n">
        <v>483.6</v>
      </c>
      <c r="BN4138" s="493" t="n">
        <v>678.3</v>
      </c>
      <c r="BO4138" s="493" t="n">
        <v>240.6</v>
      </c>
      <c r="BP4138" s="493" t="n">
        <v>1316.45</v>
      </c>
      <c r="BQ4138" s="493" t="n">
        <v>1252.38</v>
      </c>
      <c r="BR4138" s="493" t="n">
        <v>2183.2</v>
      </c>
      <c r="BS4138" s="493" t="n">
        <v>1224.81</v>
      </c>
      <c r="BT4138" s="493" t="n">
        <v>1078.83</v>
      </c>
      <c r="BU4138" s="493" t="n">
        <v>1432.97</v>
      </c>
      <c r="BV4138" s="493" t="n">
        <v>2015.75</v>
      </c>
      <c r="BW4138" s="493" t="n">
        <v>2220.83</v>
      </c>
    </row>
    <row r="4139">
      <c r="A4139" t="inlineStr">
        <is>
          <t>[C9D3] Angiotensin-II 길항제 칼슘길항제 복합제</t>
        </is>
      </c>
      <c r="B4139" t="inlineStr">
        <is>
          <t>테라젠이텍스</t>
        </is>
      </c>
      <c r="C4139" t="inlineStr">
        <is>
          <t>세비테라 에이치씨티</t>
        </is>
      </c>
      <c r="D4139" t="inlineStr">
        <is>
          <t>테라젠이텍스</t>
        </is>
      </c>
      <c r="E4139" t="inlineStr">
        <is>
          <t>amlodipine besylate,  hydrochlorothiazide,  olmesartan medoxomil</t>
        </is>
      </c>
      <c r="F4139" t="inlineStr">
        <is>
          <t>의원</t>
        </is>
      </c>
      <c r="G4139" t="inlineStr">
        <is>
          <t>Generic</t>
        </is>
      </c>
      <c r="H4139" s="493" t="n">
        <v>43476.7</v>
      </c>
      <c r="I4139" s="493" t="n">
        <v>41136.2</v>
      </c>
      <c r="J4139" s="493" t="n">
        <v>42753.03</v>
      </c>
      <c r="K4139" s="493" t="n">
        <v>44627.16</v>
      </c>
      <c r="L4139" s="493" t="n">
        <v>39587.5</v>
      </c>
      <c r="M4139" s="493" t="n">
        <v>41023.94</v>
      </c>
      <c r="N4139" s="493" t="n">
        <v>43495</v>
      </c>
      <c r="O4139" s="493" t="n">
        <v>39918.99</v>
      </c>
      <c r="P4139" s="493" t="n">
        <v>41114.9</v>
      </c>
      <c r="Q4139" s="493" t="n">
        <v>42197.1</v>
      </c>
      <c r="R4139" s="493" t="n">
        <v>54522.78</v>
      </c>
      <c r="S4139" s="493" t="n">
        <v>55620.26</v>
      </c>
      <c r="T4139" s="493" t="n">
        <v>67582.23</v>
      </c>
      <c r="U4139" s="493" t="n">
        <v>58169.21</v>
      </c>
      <c r="V4139" s="493" t="n">
        <v>64980.44</v>
      </c>
      <c r="W4139" s="493" t="n">
        <v>65890.05</v>
      </c>
      <c r="X4139" s="493" t="n">
        <v>75399.11</v>
      </c>
      <c r="Y4139" s="493" t="n">
        <v>73230.06</v>
      </c>
      <c r="Z4139" s="493" t="n">
        <v>69571.44</v>
      </c>
      <c r="AA4139" s="493" t="n">
        <v>75536.84</v>
      </c>
      <c r="AB4139" s="493" t="n">
        <v>66757.45</v>
      </c>
      <c r="AC4139" s="493" t="n">
        <v>70075.49000000001</v>
      </c>
      <c r="AD4139" s="493" t="n">
        <v>82072.75999999999</v>
      </c>
      <c r="AE4139" s="493" t="n">
        <v>80335.74000000001</v>
      </c>
      <c r="AF4139" s="493" t="n">
        <v>80472.31</v>
      </c>
      <c r="AG4139" s="493" t="n">
        <v>70577.37</v>
      </c>
      <c r="AH4139" s="493" t="n">
        <v>77449.72</v>
      </c>
      <c r="AI4139" s="493" t="n">
        <v>83068.57000000001</v>
      </c>
      <c r="AJ4139" s="493" t="n">
        <v>88560.75</v>
      </c>
      <c r="AK4139" s="493" t="n">
        <v>94559.08</v>
      </c>
      <c r="AL4139" s="493" t="n">
        <v>84672.05</v>
      </c>
      <c r="AM4139" s="493" t="n">
        <v>65271.59</v>
      </c>
      <c r="AN4139" s="493" t="n">
        <v>62197.55</v>
      </c>
      <c r="AO4139" s="493" t="n">
        <v>72303.00999999999</v>
      </c>
      <c r="AP4139" s="493" t="n">
        <v>86844.06</v>
      </c>
      <c r="AQ4139" s="493" t="n">
        <v>83604.13</v>
      </c>
      <c r="AR4139" s="493" t="n">
        <v>84456.37</v>
      </c>
      <c r="AS4139" s="493" t="n">
        <v>90973.62</v>
      </c>
      <c r="AT4139" s="493" t="n">
        <v>90619.83</v>
      </c>
      <c r="AU4139" s="493" t="n">
        <v>94625.22</v>
      </c>
      <c r="AV4139" s="493" t="n">
        <v>100876.02</v>
      </c>
      <c r="AW4139" s="493" t="n">
        <v>94455.25</v>
      </c>
      <c r="AX4139" s="493" t="n">
        <v>99320.78</v>
      </c>
      <c r="AY4139" s="493" t="n">
        <v>101768.12</v>
      </c>
      <c r="AZ4139" s="493" t="n">
        <v>96774</v>
      </c>
      <c r="BA4139" s="493" t="n">
        <v>105758.48</v>
      </c>
      <c r="BB4139" s="493" t="n">
        <v>111251.53</v>
      </c>
      <c r="BC4139" s="493" t="n">
        <v>115328.08</v>
      </c>
      <c r="BD4139" s="493" t="n">
        <v>113181.06</v>
      </c>
      <c r="BE4139" s="493" t="n">
        <v>99249.10000000001</v>
      </c>
      <c r="BF4139" s="493" t="n">
        <v>104596.06</v>
      </c>
      <c r="BG4139" s="493" t="n">
        <v>114729.09</v>
      </c>
      <c r="BH4139" s="493" t="n">
        <v>122153.22</v>
      </c>
      <c r="BI4139" s="493" t="n">
        <v>109785.24</v>
      </c>
      <c r="BJ4139" s="493" t="n">
        <v>125957.85</v>
      </c>
      <c r="BK4139" s="493" t="n">
        <v>109750.03</v>
      </c>
      <c r="BL4139" s="493" t="n">
        <v>137563.35</v>
      </c>
      <c r="BM4139" s="493" t="n">
        <v>113327.21</v>
      </c>
      <c r="BN4139" s="493" t="n">
        <v>107201.93</v>
      </c>
      <c r="BO4139" s="493" t="n">
        <v>119690.11</v>
      </c>
      <c r="BP4139" s="493" t="n">
        <v>118527.14</v>
      </c>
      <c r="BQ4139" s="493" t="n">
        <v>109420.7</v>
      </c>
      <c r="BR4139" s="493" t="n">
        <v>122795.38</v>
      </c>
      <c r="BS4139" s="493" t="n">
        <v>114406</v>
      </c>
      <c r="BT4139" s="493" t="n">
        <v>121510.13</v>
      </c>
      <c r="BU4139" s="493" t="n">
        <v>124476.1</v>
      </c>
      <c r="BV4139" s="493" t="n">
        <v>134358.94</v>
      </c>
      <c r="BW4139" s="493" t="n">
        <v>126783.54</v>
      </c>
    </row>
    <row r="4140">
      <c r="A4140" t="inlineStr">
        <is>
          <t>[C9D3] Angiotensin-II 길항제 칼슘길항제 복합제</t>
        </is>
      </c>
      <c r="B4140" t="inlineStr">
        <is>
          <t>테라젠이텍스</t>
        </is>
      </c>
      <c r="C4140" t="inlineStr">
        <is>
          <t>세비테라 에이치씨티</t>
        </is>
      </c>
      <c r="D4140" t="inlineStr">
        <is>
          <t>테라젠이텍스</t>
        </is>
      </c>
      <c r="E4140" t="inlineStr">
        <is>
          <t>amlodipine besylate,  hydrochlorothiazide,  olmesartan medoxomil</t>
        </is>
      </c>
      <c r="F4140" t="inlineStr">
        <is>
          <t>보건소</t>
        </is>
      </c>
      <c r="G4140" t="inlineStr">
        <is>
          <t>Generic</t>
        </is>
      </c>
      <c r="H4140" s="493" t="n">
        <v>0</v>
      </c>
      <c r="I4140" s="493" t="n">
        <v>397.2</v>
      </c>
      <c r="J4140" s="493" t="n">
        <v>0</v>
      </c>
      <c r="K4140" s="493" t="n">
        <v>0</v>
      </c>
      <c r="L4140" s="493" t="n">
        <v>0</v>
      </c>
      <c r="M4140" s="493" t="n">
        <v>0</v>
      </c>
      <c r="N4140" s="493" t="n">
        <v>0</v>
      </c>
      <c r="O4140" s="493" t="n">
        <v>0</v>
      </c>
      <c r="P4140" s="493" t="n">
        <v>0</v>
      </c>
      <c r="Q4140" s="493" t="n">
        <v>184.8</v>
      </c>
      <c r="R4140" s="493" t="n">
        <v>0</v>
      </c>
      <c r="S4140" s="493" t="n">
        <v>0</v>
      </c>
      <c r="T4140" s="493" t="n">
        <v>396.6</v>
      </c>
      <c r="U4140" s="493" t="n">
        <v>0</v>
      </c>
      <c r="V4140" s="493" t="n">
        <v>0</v>
      </c>
      <c r="W4140" s="493" t="n">
        <v>0</v>
      </c>
      <c r="X4140" s="493" t="n">
        <v>0</v>
      </c>
      <c r="Y4140" s="493" t="n">
        <v>354.6</v>
      </c>
      <c r="Z4140" s="493" t="n">
        <v>0</v>
      </c>
      <c r="AA4140" s="493" t="n">
        <v>0</v>
      </c>
      <c r="AB4140" s="493" t="n">
        <v>263.4</v>
      </c>
      <c r="AC4140" s="493" t="n">
        <v>213.3</v>
      </c>
      <c r="AD4140" s="493" t="n">
        <v>0</v>
      </c>
      <c r="AE4140" s="493" t="n">
        <v>464.4</v>
      </c>
      <c r="AF4140" s="493" t="n">
        <v>413.4</v>
      </c>
      <c r="AG4140" s="493" t="n">
        <v>634.8</v>
      </c>
      <c r="AH4140" s="493" t="n">
        <v>1188</v>
      </c>
      <c r="AI4140" s="493" t="n">
        <v>786.6</v>
      </c>
      <c r="AJ4140" s="493" t="n">
        <v>2547.9</v>
      </c>
      <c r="AK4140" s="493" t="n">
        <v>1035.3</v>
      </c>
      <c r="AL4140" s="493" t="n">
        <v>249.6</v>
      </c>
      <c r="AM4140" s="493" t="n">
        <v>1653</v>
      </c>
      <c r="AN4140" s="493" t="n">
        <v>878.4</v>
      </c>
      <c r="AO4140" s="493" t="n">
        <v>1551.6</v>
      </c>
      <c r="AP4140" s="493" t="n">
        <v>1573.2</v>
      </c>
      <c r="AQ4140" s="493" t="n">
        <v>987.78</v>
      </c>
      <c r="AR4140" s="493" t="n">
        <v>1491</v>
      </c>
      <c r="AS4140" s="493" t="n">
        <v>2011.5</v>
      </c>
      <c r="AT4140" s="493" t="n">
        <v>1653.9</v>
      </c>
      <c r="AU4140" s="493" t="n">
        <v>2432.94</v>
      </c>
      <c r="AV4140" s="493" t="n">
        <v>2023.5</v>
      </c>
      <c r="AW4140" s="493" t="n">
        <v>3348.3</v>
      </c>
      <c r="AX4140" s="493" t="n">
        <v>3547.2</v>
      </c>
      <c r="AY4140" s="493" t="n">
        <v>2480.7</v>
      </c>
      <c r="AZ4140" s="493" t="n">
        <v>2903.1</v>
      </c>
      <c r="BA4140" s="493" t="n">
        <v>2225.4</v>
      </c>
      <c r="BB4140" s="493" t="n">
        <v>2577.6</v>
      </c>
      <c r="BC4140" s="493" t="n">
        <v>3741.6</v>
      </c>
      <c r="BD4140" s="493" t="n">
        <v>1300.01</v>
      </c>
      <c r="BE4140" s="493" t="n">
        <v>1015.5</v>
      </c>
      <c r="BF4140" s="493" t="n">
        <v>3489.9</v>
      </c>
      <c r="BG4140" s="493" t="n">
        <v>190.8</v>
      </c>
      <c r="BH4140" s="493" t="n">
        <v>659.1</v>
      </c>
      <c r="BI4140" s="493" t="n">
        <v>2767.2</v>
      </c>
      <c r="BJ4140" s="493" t="n">
        <v>2930.4</v>
      </c>
      <c r="BK4140" s="493" t="n">
        <v>651.6</v>
      </c>
      <c r="BL4140" s="493" t="n">
        <v>963</v>
      </c>
      <c r="BM4140" s="493" t="n">
        <v>2042.1</v>
      </c>
      <c r="BN4140" s="493" t="n">
        <v>2229</v>
      </c>
      <c r="BO4140" s="493" t="n">
        <v>1822.2</v>
      </c>
      <c r="BP4140" s="493" t="n">
        <v>906.24</v>
      </c>
      <c r="BQ4140" s="493" t="n">
        <v>2162.7</v>
      </c>
      <c r="BR4140" s="493" t="n">
        <v>3583.98</v>
      </c>
      <c r="BS4140" s="493" t="n">
        <v>1310.4</v>
      </c>
      <c r="BT4140" s="493" t="n">
        <v>1579.2</v>
      </c>
      <c r="BU4140" s="493" t="n">
        <v>1296.6</v>
      </c>
      <c r="BV4140" s="493" t="n">
        <v>3450.9</v>
      </c>
      <c r="BW4140" s="493" t="n">
        <v>1684.8</v>
      </c>
    </row>
    <row r="4141">
      <c r="A4141" t="inlineStr">
        <is>
          <t>[C9D3] Angiotensin-II 길항제 칼슘길항제 복합제</t>
        </is>
      </c>
      <c r="B4141" t="inlineStr">
        <is>
          <t>테라젠이텍스</t>
        </is>
      </c>
      <c r="C4141" t="inlineStr">
        <is>
          <t>세비테라 에이치씨티</t>
        </is>
      </c>
      <c r="D4141" t="inlineStr">
        <is>
          <t>테라젠이텍스</t>
        </is>
      </c>
      <c r="E4141" t="inlineStr">
        <is>
          <t>amlodipine besylate,  hydrochlorothiazide,  olmesartan medoxomil</t>
        </is>
      </c>
      <c r="F4141" t="inlineStr">
        <is>
          <t>기타(치과의원, 치과병원 등)</t>
        </is>
      </c>
      <c r="G4141" t="inlineStr">
        <is>
          <t>Generic</t>
        </is>
      </c>
      <c r="H4141" s="493" t="n">
        <v>0</v>
      </c>
      <c r="I4141" s="493" t="n">
        <v>0</v>
      </c>
      <c r="J4141" s="493" t="n">
        <v>0</v>
      </c>
      <c r="K4141" s="493" t="n">
        <v>0</v>
      </c>
      <c r="L4141" s="493" t="n">
        <v>0</v>
      </c>
      <c r="M4141" s="493" t="n">
        <v>0</v>
      </c>
      <c r="N4141" s="493" t="n">
        <v>0</v>
      </c>
      <c r="O4141" s="493" t="n">
        <v>0</v>
      </c>
      <c r="P4141" s="493" t="n">
        <v>0</v>
      </c>
      <c r="Q4141" s="493" t="n">
        <v>0</v>
      </c>
      <c r="R4141" s="493" t="n">
        <v>0</v>
      </c>
      <c r="S4141" s="493" t="n">
        <v>0</v>
      </c>
      <c r="T4141" s="493" t="n">
        <v>0</v>
      </c>
      <c r="U4141" s="493" t="n">
        <v>0</v>
      </c>
      <c r="V4141" s="493" t="n">
        <v>0</v>
      </c>
      <c r="W4141" s="493" t="n">
        <v>0</v>
      </c>
      <c r="X4141" s="493" t="n">
        <v>0</v>
      </c>
      <c r="Y4141" s="493" t="n">
        <v>0</v>
      </c>
      <c r="Z4141" s="493" t="n">
        <v>0</v>
      </c>
      <c r="AA4141" s="493" t="n">
        <v>0</v>
      </c>
      <c r="AB4141" s="493" t="n">
        <v>0</v>
      </c>
      <c r="AC4141" s="493" t="n">
        <v>0</v>
      </c>
      <c r="AD4141" s="493" t="n">
        <v>187.8</v>
      </c>
      <c r="AE4141" s="493" t="n">
        <v>0</v>
      </c>
      <c r="AF4141" s="493" t="n">
        <v>0</v>
      </c>
      <c r="AG4141" s="493" t="n">
        <v>0</v>
      </c>
      <c r="AH4141" s="493" t="n">
        <v>0</v>
      </c>
      <c r="AI4141" s="493" t="n">
        <v>0</v>
      </c>
      <c r="AJ4141" s="493" t="n">
        <v>0</v>
      </c>
      <c r="AK4141" s="493" t="n">
        <v>0</v>
      </c>
      <c r="AL4141" s="493" t="n">
        <v>0</v>
      </c>
      <c r="AM4141" s="493" t="n">
        <v>0</v>
      </c>
      <c r="AN4141" s="493" t="n">
        <v>0</v>
      </c>
      <c r="AO4141" s="493" t="n">
        <v>0</v>
      </c>
      <c r="AP4141" s="493" t="n">
        <v>0</v>
      </c>
      <c r="AQ4141" s="493" t="n">
        <v>0</v>
      </c>
      <c r="AR4141" s="493" t="n">
        <v>0</v>
      </c>
      <c r="AS4141" s="493" t="n">
        <v>0</v>
      </c>
      <c r="AT4141" s="493" t="n">
        <v>0</v>
      </c>
      <c r="AU4141" s="493" t="n">
        <v>0</v>
      </c>
      <c r="AV4141" s="493" t="n">
        <v>0</v>
      </c>
      <c r="AW4141" s="493" t="n">
        <v>0</v>
      </c>
      <c r="AX4141" s="493" t="n">
        <v>0</v>
      </c>
      <c r="AY4141" s="493" t="n">
        <v>0</v>
      </c>
      <c r="AZ4141" s="493" t="n">
        <v>0</v>
      </c>
      <c r="BA4141" s="493" t="n">
        <v>0</v>
      </c>
      <c r="BB4141" s="493" t="n">
        <v>0</v>
      </c>
      <c r="BC4141" s="493" t="n">
        <v>0</v>
      </c>
      <c r="BD4141" s="493" t="n">
        <v>0</v>
      </c>
      <c r="BE4141" s="493" t="n">
        <v>0</v>
      </c>
      <c r="BF4141" s="493" t="n">
        <v>0</v>
      </c>
      <c r="BG4141" s="493" t="n">
        <v>0</v>
      </c>
      <c r="BH4141" s="493" t="n">
        <v>0</v>
      </c>
      <c r="BI4141" s="493" t="n">
        <v>0</v>
      </c>
      <c r="BJ4141" s="493" t="n">
        <v>0</v>
      </c>
      <c r="BK4141" s="493" t="n">
        <v>0</v>
      </c>
      <c r="BL4141" s="493" t="n">
        <v>0</v>
      </c>
      <c r="BM4141" s="493" t="n">
        <v>264</v>
      </c>
      <c r="BN4141" s="493" t="n">
        <v>280.2</v>
      </c>
      <c r="BO4141" s="493" t="n">
        <v>0</v>
      </c>
      <c r="BP4141" s="493" t="n">
        <v>0</v>
      </c>
      <c r="BQ4141" s="493" t="n">
        <v>0</v>
      </c>
      <c r="BR4141" s="493" t="n">
        <v>0</v>
      </c>
      <c r="BS4141" s="493" t="n">
        <v>0</v>
      </c>
      <c r="BT4141" s="493" t="n">
        <v>0</v>
      </c>
      <c r="BU4141" s="493" t="n">
        <v>0</v>
      </c>
      <c r="BV4141" s="493" t="n">
        <v>0</v>
      </c>
      <c r="BW4141" s="493" t="n">
        <v>0</v>
      </c>
    </row>
    <row r="4142">
      <c r="A4142" t="inlineStr">
        <is>
          <t>[C9D3] Angiotensin-II 길항제 칼슘길항제 복합제</t>
        </is>
      </c>
      <c r="B4142" t="inlineStr">
        <is>
          <t>테라젠이텍스</t>
        </is>
      </c>
      <c r="C4142" t="inlineStr">
        <is>
          <t>엑스페라</t>
        </is>
      </c>
      <c r="D4142" t="inlineStr">
        <is>
          <t>테라젠이텍스</t>
        </is>
      </c>
      <c r="E4142" t="inlineStr">
        <is>
          <t>amlodipine besylate,  valsartan</t>
        </is>
      </c>
      <c r="F4142" t="inlineStr">
        <is>
          <t>상급종합병원</t>
        </is>
      </c>
      <c r="G4142" t="inlineStr">
        <is>
          <t>Generic</t>
        </is>
      </c>
      <c r="H4142" s="493" t="n">
        <v>0</v>
      </c>
      <c r="I4142" s="493" t="n">
        <v>0</v>
      </c>
      <c r="J4142" s="493" t="n">
        <v>0</v>
      </c>
      <c r="K4142" s="493" t="n">
        <v>0</v>
      </c>
      <c r="L4142" s="493" t="n">
        <v>0</v>
      </c>
      <c r="M4142" s="493" t="n">
        <v>0</v>
      </c>
      <c r="N4142" s="493" t="n">
        <v>0</v>
      </c>
      <c r="O4142" s="493" t="n">
        <v>0</v>
      </c>
      <c r="P4142" s="493" t="n">
        <v>0</v>
      </c>
      <c r="Q4142" s="493" t="n">
        <v>0</v>
      </c>
      <c r="R4142" s="493" t="n">
        <v>0</v>
      </c>
      <c r="S4142" s="493" t="n">
        <v>0</v>
      </c>
      <c r="T4142" s="493" t="n">
        <v>0</v>
      </c>
      <c r="U4142" s="493" t="n">
        <v>0</v>
      </c>
      <c r="V4142" s="493" t="n">
        <v>0</v>
      </c>
      <c r="W4142" s="493" t="n">
        <v>0</v>
      </c>
      <c r="X4142" s="493" t="n">
        <v>0</v>
      </c>
      <c r="Y4142" s="493" t="n">
        <v>0</v>
      </c>
      <c r="Z4142" s="493" t="n">
        <v>0</v>
      </c>
      <c r="AA4142" s="493" t="n">
        <v>0</v>
      </c>
      <c r="AB4142" s="493" t="n">
        <v>0</v>
      </c>
      <c r="AC4142" s="493" t="n">
        <v>0</v>
      </c>
      <c r="AD4142" s="493" t="n">
        <v>0</v>
      </c>
      <c r="AE4142" s="493" t="n">
        <v>0</v>
      </c>
      <c r="AF4142" s="493" t="n">
        <v>0</v>
      </c>
      <c r="AG4142" s="493" t="n">
        <v>0</v>
      </c>
      <c r="AH4142" s="493" t="n">
        <v>0</v>
      </c>
      <c r="AI4142" s="493" t="n">
        <v>0</v>
      </c>
      <c r="AJ4142" s="493" t="n">
        <v>0</v>
      </c>
      <c r="AK4142" s="493" t="n">
        <v>0</v>
      </c>
      <c r="AL4142" s="493" t="n">
        <v>0</v>
      </c>
      <c r="AM4142" s="493" t="n">
        <v>0</v>
      </c>
      <c r="AN4142" s="493" t="n">
        <v>0</v>
      </c>
      <c r="AO4142" s="493" t="n">
        <v>0</v>
      </c>
      <c r="AP4142" s="493" t="n">
        <v>0</v>
      </c>
      <c r="AQ4142" s="493" t="n">
        <v>0</v>
      </c>
      <c r="AR4142" s="493" t="n">
        <v>0</v>
      </c>
      <c r="AS4142" s="493" t="n">
        <v>0</v>
      </c>
      <c r="AT4142" s="493" t="n">
        <v>0</v>
      </c>
      <c r="AU4142" s="493" t="n">
        <v>0</v>
      </c>
      <c r="AV4142" s="493" t="n">
        <v>0</v>
      </c>
      <c r="AW4142" s="493" t="n">
        <v>0</v>
      </c>
      <c r="AX4142" s="493" t="n">
        <v>0</v>
      </c>
      <c r="AY4142" s="493" t="n">
        <v>0</v>
      </c>
      <c r="AZ4142" s="493" t="n">
        <v>0</v>
      </c>
      <c r="BA4142" s="493" t="n">
        <v>0</v>
      </c>
      <c r="BB4142" s="493" t="n">
        <v>0</v>
      </c>
      <c r="BC4142" s="493" t="n">
        <v>234.08</v>
      </c>
      <c r="BD4142" s="493" t="n">
        <v>0</v>
      </c>
      <c r="BE4142" s="493" t="n">
        <v>0</v>
      </c>
      <c r="BF4142" s="493" t="n">
        <v>0</v>
      </c>
      <c r="BG4142" s="493" t="n">
        <v>0</v>
      </c>
      <c r="BH4142" s="493" t="n">
        <v>0</v>
      </c>
      <c r="BI4142" s="493" t="n">
        <v>0</v>
      </c>
      <c r="BJ4142" s="493" t="n">
        <v>0</v>
      </c>
      <c r="BK4142" s="493" t="n">
        <v>0</v>
      </c>
      <c r="BL4142" s="493" t="n">
        <v>0</v>
      </c>
      <c r="BM4142" s="493" t="n">
        <v>0</v>
      </c>
      <c r="BN4142" s="493" t="n">
        <v>0</v>
      </c>
      <c r="BO4142" s="493" t="n">
        <v>0</v>
      </c>
      <c r="BP4142" s="493" t="n">
        <v>0</v>
      </c>
      <c r="BQ4142" s="493" t="n">
        <v>747</v>
      </c>
      <c r="BR4142" s="493" t="n">
        <v>0</v>
      </c>
      <c r="BS4142" s="493" t="n">
        <v>1184.4</v>
      </c>
      <c r="BT4142" s="493" t="n">
        <v>0</v>
      </c>
      <c r="BU4142" s="493" t="n">
        <v>0</v>
      </c>
      <c r="BV4142" s="493" t="n">
        <v>0</v>
      </c>
      <c r="BW4142" s="493" t="n">
        <v>1494</v>
      </c>
    </row>
    <row r="4143">
      <c r="A4143" t="inlineStr">
        <is>
          <t>[C9D3] Angiotensin-II 길항제 칼슘길항제 복합제</t>
        </is>
      </c>
      <c r="B4143" t="inlineStr">
        <is>
          <t>테라젠이텍스</t>
        </is>
      </c>
      <c r="C4143" t="inlineStr">
        <is>
          <t>엑스페라</t>
        </is>
      </c>
      <c r="D4143" t="inlineStr">
        <is>
          <t>테라젠이텍스</t>
        </is>
      </c>
      <c r="E4143" t="inlineStr">
        <is>
          <t>amlodipine besylate,  valsartan</t>
        </is>
      </c>
      <c r="F4143" t="inlineStr">
        <is>
          <t>종합병원</t>
        </is>
      </c>
      <c r="G4143" t="inlineStr">
        <is>
          <t>Generic</t>
        </is>
      </c>
      <c r="H4143" s="493" t="n">
        <v>240</v>
      </c>
      <c r="I4143" s="493" t="n">
        <v>240</v>
      </c>
      <c r="J4143" s="493" t="n">
        <v>240</v>
      </c>
      <c r="K4143" s="493" t="n">
        <v>239.7</v>
      </c>
      <c r="L4143" s="493" t="n">
        <v>360.3</v>
      </c>
      <c r="M4143" s="493" t="n">
        <v>480.9</v>
      </c>
      <c r="N4143" s="493" t="n">
        <v>600.9</v>
      </c>
      <c r="O4143" s="493" t="n">
        <v>720.9</v>
      </c>
      <c r="P4143" s="493" t="n">
        <v>240.3</v>
      </c>
      <c r="Q4143" s="493" t="n">
        <v>702.3</v>
      </c>
      <c r="R4143" s="493" t="n">
        <v>603.3</v>
      </c>
      <c r="S4143" s="493" t="n">
        <v>1836.6</v>
      </c>
      <c r="T4143" s="493" t="n">
        <v>588.3</v>
      </c>
      <c r="U4143" s="493" t="n">
        <v>1011.3</v>
      </c>
      <c r="V4143" s="493" t="n">
        <v>1245</v>
      </c>
      <c r="W4143" s="493" t="n">
        <v>416.4</v>
      </c>
      <c r="X4143" s="493" t="n">
        <v>1863.9</v>
      </c>
      <c r="Y4143" s="493" t="n">
        <v>1176.6</v>
      </c>
      <c r="Z4143" s="493" t="n">
        <v>633.86</v>
      </c>
      <c r="AA4143" s="493" t="n">
        <v>7741.42</v>
      </c>
      <c r="AB4143" s="493" t="n">
        <v>60306.29</v>
      </c>
      <c r="AC4143" s="493" t="n">
        <v>61989.32</v>
      </c>
      <c r="AD4143" s="493" t="n">
        <v>74869.73</v>
      </c>
      <c r="AE4143" s="493" t="n">
        <v>62171.39</v>
      </c>
      <c r="AF4143" s="493" t="n">
        <v>55589.21</v>
      </c>
      <c r="AG4143" s="493" t="n">
        <v>72329.25999999999</v>
      </c>
      <c r="AH4143" s="493" t="n">
        <v>59677.52</v>
      </c>
      <c r="AI4143" s="493" t="n">
        <v>61769.01</v>
      </c>
      <c r="AJ4143" s="493" t="n">
        <v>73474.14999999999</v>
      </c>
      <c r="AK4143" s="493" t="n">
        <v>57962.18</v>
      </c>
      <c r="AL4143" s="493" t="n">
        <v>57633</v>
      </c>
      <c r="AM4143" s="493" t="n">
        <v>87821.60000000001</v>
      </c>
      <c r="AN4143" s="493" t="n">
        <v>103281.13</v>
      </c>
      <c r="AO4143" s="493" t="n">
        <v>106288.66</v>
      </c>
      <c r="AP4143" s="493" t="n">
        <v>116183.31</v>
      </c>
      <c r="AQ4143" s="493" t="n">
        <v>101292.25</v>
      </c>
      <c r="AR4143" s="493" t="n">
        <v>107938.02</v>
      </c>
      <c r="AS4143" s="493" t="n">
        <v>131916.08</v>
      </c>
      <c r="AT4143" s="493" t="n">
        <v>100451.77</v>
      </c>
      <c r="AU4143" s="493" t="n">
        <v>106048.92</v>
      </c>
      <c r="AV4143" s="493" t="n">
        <v>128399.53</v>
      </c>
      <c r="AW4143" s="493" t="n">
        <v>111637.56</v>
      </c>
      <c r="AX4143" s="493" t="n">
        <v>100645.21</v>
      </c>
      <c r="AY4143" s="493" t="n">
        <v>137332.41</v>
      </c>
      <c r="AZ4143" s="493" t="n">
        <v>126483.46</v>
      </c>
      <c r="BA4143" s="493" t="n">
        <v>130009.34</v>
      </c>
      <c r="BB4143" s="493" t="n">
        <v>125283.14</v>
      </c>
      <c r="BC4143" s="493" t="n">
        <v>128833.58</v>
      </c>
      <c r="BD4143" s="493" t="n">
        <v>150391.42</v>
      </c>
      <c r="BE4143" s="493" t="n">
        <v>183711.72</v>
      </c>
      <c r="BF4143" s="493" t="n">
        <v>173696.45</v>
      </c>
      <c r="BG4143" s="493" t="n">
        <v>167449.57</v>
      </c>
      <c r="BH4143" s="493" t="n">
        <v>167771.93</v>
      </c>
      <c r="BI4143" s="493" t="n">
        <v>146182.79</v>
      </c>
      <c r="BJ4143" s="493" t="n">
        <v>146703.05</v>
      </c>
      <c r="BK4143" s="493" t="n">
        <v>135801.17</v>
      </c>
      <c r="BL4143" s="493" t="n">
        <v>160717.46</v>
      </c>
      <c r="BM4143" s="493" t="n">
        <v>121013.54</v>
      </c>
      <c r="BN4143" s="493" t="n">
        <v>140017.32</v>
      </c>
      <c r="BO4143" s="493" t="n">
        <v>153411.5</v>
      </c>
      <c r="BP4143" s="493" t="n">
        <v>116667.66</v>
      </c>
      <c r="BQ4143" s="493" t="n">
        <v>132133.9</v>
      </c>
      <c r="BR4143" s="493" t="n">
        <v>173113.27</v>
      </c>
      <c r="BS4143" s="493" t="n">
        <v>143977.33</v>
      </c>
      <c r="BT4143" s="493" t="n">
        <v>142725.99</v>
      </c>
      <c r="BU4143" s="493" t="n">
        <v>164811.05</v>
      </c>
      <c r="BV4143" s="493" t="n">
        <v>159854.19</v>
      </c>
      <c r="BW4143" s="493" t="n">
        <v>144329.52</v>
      </c>
    </row>
    <row r="4144">
      <c r="A4144" t="inlineStr">
        <is>
          <t>[C9D3] Angiotensin-II 길항제 칼슘길항제 복합제</t>
        </is>
      </c>
      <c r="B4144" t="inlineStr">
        <is>
          <t>테라젠이텍스</t>
        </is>
      </c>
      <c r="C4144" t="inlineStr">
        <is>
          <t>엑스페라</t>
        </is>
      </c>
      <c r="D4144" t="inlineStr">
        <is>
          <t>테라젠이텍스</t>
        </is>
      </c>
      <c r="E4144" t="inlineStr">
        <is>
          <t>amlodipine besylate,  valsartan</t>
        </is>
      </c>
      <c r="F4144" t="inlineStr">
        <is>
          <t>병원</t>
        </is>
      </c>
      <c r="G4144" t="inlineStr">
        <is>
          <t>Generic</t>
        </is>
      </c>
      <c r="H4144" s="493" t="n">
        <v>0</v>
      </c>
      <c r="I4144" s="493" t="n">
        <v>0</v>
      </c>
      <c r="J4144" s="493" t="n">
        <v>80.7</v>
      </c>
      <c r="K4144" s="493" t="n">
        <v>0</v>
      </c>
      <c r="L4144" s="493" t="n">
        <v>379.8</v>
      </c>
      <c r="M4144" s="493" t="n">
        <v>0</v>
      </c>
      <c r="N4144" s="493" t="n">
        <v>0</v>
      </c>
      <c r="O4144" s="493" t="n">
        <v>379.77</v>
      </c>
      <c r="P4144" s="493" t="n">
        <v>32.5</v>
      </c>
      <c r="Q4144" s="493" t="n">
        <v>19.8</v>
      </c>
      <c r="R4144" s="493" t="n">
        <v>279.3</v>
      </c>
      <c r="S4144" s="493" t="n">
        <v>400.8</v>
      </c>
      <c r="T4144" s="493" t="n">
        <v>519.9</v>
      </c>
      <c r="U4144" s="493" t="n">
        <v>546.42</v>
      </c>
      <c r="V4144" s="493" t="n">
        <v>553.7</v>
      </c>
      <c r="W4144" s="493" t="n">
        <v>633.6</v>
      </c>
      <c r="X4144" s="493" t="n">
        <v>480</v>
      </c>
      <c r="Y4144" s="493" t="n">
        <v>240</v>
      </c>
      <c r="Z4144" s="493" t="n">
        <v>332.7</v>
      </c>
      <c r="AA4144" s="493" t="n">
        <v>1480.7</v>
      </c>
      <c r="AB4144" s="493" t="n">
        <v>773.62</v>
      </c>
      <c r="AC4144" s="493" t="n">
        <v>3277.06</v>
      </c>
      <c r="AD4144" s="493" t="n">
        <v>849.8</v>
      </c>
      <c r="AE4144" s="493" t="n">
        <v>1873.2</v>
      </c>
      <c r="AF4144" s="493" t="n">
        <v>13626.8</v>
      </c>
      <c r="AG4144" s="493" t="n">
        <v>1087.6</v>
      </c>
      <c r="AH4144" s="493" t="n">
        <v>1456.92</v>
      </c>
      <c r="AI4144" s="493" t="n">
        <v>1809.92</v>
      </c>
      <c r="AJ4144" s="493" t="n">
        <v>1132.1</v>
      </c>
      <c r="AK4144" s="493" t="n">
        <v>2182.9</v>
      </c>
      <c r="AL4144" s="493" t="n">
        <v>20572.5</v>
      </c>
      <c r="AM4144" s="493" t="n">
        <v>29724.05</v>
      </c>
      <c r="AN4144" s="493" t="n">
        <v>30951.16</v>
      </c>
      <c r="AO4144" s="493" t="n">
        <v>39353.56</v>
      </c>
      <c r="AP4144" s="493" t="n">
        <v>42841.51</v>
      </c>
      <c r="AQ4144" s="493" t="n">
        <v>47537.52</v>
      </c>
      <c r="AR4144" s="493" t="n">
        <v>43189.85</v>
      </c>
      <c r="AS4144" s="493" t="n">
        <v>48053.38</v>
      </c>
      <c r="AT4144" s="493" t="n">
        <v>59572.28</v>
      </c>
      <c r="AU4144" s="493" t="n">
        <v>53788.96</v>
      </c>
      <c r="AV4144" s="493" t="n">
        <v>58406.38</v>
      </c>
      <c r="AW4144" s="493" t="n">
        <v>62864.06</v>
      </c>
      <c r="AX4144" s="493" t="n">
        <v>62734.54</v>
      </c>
      <c r="AY4144" s="493" t="n">
        <v>73553.97</v>
      </c>
      <c r="AZ4144" s="493" t="n">
        <v>61965.94</v>
      </c>
      <c r="BA4144" s="493" t="n">
        <v>76352.42</v>
      </c>
      <c r="BB4144" s="493" t="n">
        <v>70151.56</v>
      </c>
      <c r="BC4144" s="493" t="n">
        <v>73575.67999999999</v>
      </c>
      <c r="BD4144" s="493" t="n">
        <v>69213.91</v>
      </c>
      <c r="BE4144" s="493" t="n">
        <v>87169.13</v>
      </c>
      <c r="BF4144" s="493" t="n">
        <v>74317.96000000001</v>
      </c>
      <c r="BG4144" s="493" t="n">
        <v>80574.97</v>
      </c>
      <c r="BH4144" s="493" t="n">
        <v>85501.09</v>
      </c>
      <c r="BI4144" s="493" t="n">
        <v>82639.77</v>
      </c>
      <c r="BJ4144" s="493" t="n">
        <v>76176.72</v>
      </c>
      <c r="BK4144" s="493" t="n">
        <v>64652.47</v>
      </c>
      <c r="BL4144" s="493" t="n">
        <v>79790.11</v>
      </c>
      <c r="BM4144" s="493" t="n">
        <v>71964.24000000001</v>
      </c>
      <c r="BN4144" s="493" t="n">
        <v>68518.91</v>
      </c>
      <c r="BO4144" s="493" t="n">
        <v>72512.17999999999</v>
      </c>
      <c r="BP4144" s="493" t="n">
        <v>65392.02</v>
      </c>
      <c r="BQ4144" s="493" t="n">
        <v>62400.77</v>
      </c>
      <c r="BR4144" s="493" t="n">
        <v>71428.08</v>
      </c>
      <c r="BS4144" s="493" t="n">
        <v>73481.96000000001</v>
      </c>
      <c r="BT4144" s="493" t="n">
        <v>71465.25999999999</v>
      </c>
      <c r="BU4144" s="493" t="n">
        <v>76224.21000000001</v>
      </c>
      <c r="BV4144" s="493" t="n">
        <v>73075.96000000001</v>
      </c>
      <c r="BW4144" s="493" t="n">
        <v>79164.33</v>
      </c>
    </row>
    <row r="4145">
      <c r="A4145" t="inlineStr">
        <is>
          <t>[C9D3] Angiotensin-II 길항제 칼슘길항제 복합제</t>
        </is>
      </c>
      <c r="B4145" t="inlineStr">
        <is>
          <t>테라젠이텍스</t>
        </is>
      </c>
      <c r="C4145" t="inlineStr">
        <is>
          <t>엑스페라</t>
        </is>
      </c>
      <c r="D4145" t="inlineStr">
        <is>
          <t>테라젠이텍스</t>
        </is>
      </c>
      <c r="E4145" t="inlineStr">
        <is>
          <t>amlodipine besylate,  valsartan</t>
        </is>
      </c>
      <c r="F4145" t="inlineStr">
        <is>
          <t>의원</t>
        </is>
      </c>
      <c r="G4145" t="inlineStr">
        <is>
          <t>Generic</t>
        </is>
      </c>
      <c r="H4145" s="493" t="n">
        <v>6489.3</v>
      </c>
      <c r="I4145" s="493" t="n">
        <v>6846.6</v>
      </c>
      <c r="J4145" s="493" t="n">
        <v>7953.4</v>
      </c>
      <c r="K4145" s="493" t="n">
        <v>12553.22</v>
      </c>
      <c r="L4145" s="493" t="n">
        <v>11839.47</v>
      </c>
      <c r="M4145" s="493" t="n">
        <v>18109.68</v>
      </c>
      <c r="N4145" s="493" t="n">
        <v>19977.67</v>
      </c>
      <c r="O4145" s="493" t="n">
        <v>23439.88</v>
      </c>
      <c r="P4145" s="493" t="n">
        <v>21651.8</v>
      </c>
      <c r="Q4145" s="493" t="n">
        <v>25137.1</v>
      </c>
      <c r="R4145" s="493" t="n">
        <v>41423.16</v>
      </c>
      <c r="S4145" s="493" t="n">
        <v>46430.89</v>
      </c>
      <c r="T4145" s="493" t="n">
        <v>50884.5</v>
      </c>
      <c r="U4145" s="493" t="n">
        <v>45784.76</v>
      </c>
      <c r="V4145" s="493" t="n">
        <v>60667.74</v>
      </c>
      <c r="W4145" s="493" t="n">
        <v>73233.78999999999</v>
      </c>
      <c r="X4145" s="493" t="n">
        <v>88329.58</v>
      </c>
      <c r="Y4145" s="493" t="n">
        <v>77754.22</v>
      </c>
      <c r="Z4145" s="493" t="n">
        <v>90379.82000000001</v>
      </c>
      <c r="AA4145" s="493" t="n">
        <v>87448.37</v>
      </c>
      <c r="AB4145" s="493" t="n">
        <v>98017.89999999999</v>
      </c>
      <c r="AC4145" s="493" t="n">
        <v>101979.64</v>
      </c>
      <c r="AD4145" s="493" t="n">
        <v>110964.32</v>
      </c>
      <c r="AE4145" s="493" t="n">
        <v>120213.48</v>
      </c>
      <c r="AF4145" s="493" t="n">
        <v>125363.44</v>
      </c>
      <c r="AG4145" s="493" t="n">
        <v>153076.33</v>
      </c>
      <c r="AH4145" s="493" t="n">
        <v>178464.9</v>
      </c>
      <c r="AI4145" s="493" t="n">
        <v>142386.94</v>
      </c>
      <c r="AJ4145" s="493" t="n">
        <v>183090.31</v>
      </c>
      <c r="AK4145" s="493" t="n">
        <v>203161.84</v>
      </c>
      <c r="AL4145" s="493" t="n">
        <v>228753.53</v>
      </c>
      <c r="AM4145" s="493" t="n">
        <v>256180.44</v>
      </c>
      <c r="AN4145" s="493" t="n">
        <v>281536.03</v>
      </c>
      <c r="AO4145" s="493" t="n">
        <v>323619.74</v>
      </c>
      <c r="AP4145" s="493" t="n">
        <v>324253.45</v>
      </c>
      <c r="AQ4145" s="493" t="n">
        <v>307105.58</v>
      </c>
      <c r="AR4145" s="493" t="n">
        <v>337464.23</v>
      </c>
      <c r="AS4145" s="493" t="n">
        <v>363585.97</v>
      </c>
      <c r="AT4145" s="493" t="n">
        <v>406372.94</v>
      </c>
      <c r="AU4145" s="493" t="n">
        <v>449390.7</v>
      </c>
      <c r="AV4145" s="493" t="n">
        <v>456737.88</v>
      </c>
      <c r="AW4145" s="493" t="n">
        <v>430979.85</v>
      </c>
      <c r="AX4145" s="493" t="n">
        <v>481035.68</v>
      </c>
      <c r="AY4145" s="493" t="n">
        <v>503882.22</v>
      </c>
      <c r="AZ4145" s="493" t="n">
        <v>514493.66</v>
      </c>
      <c r="BA4145" s="493" t="n">
        <v>551525.5699999999</v>
      </c>
      <c r="BB4145" s="493" t="n">
        <v>526337.45</v>
      </c>
      <c r="BC4145" s="493" t="n">
        <v>613296.64</v>
      </c>
      <c r="BD4145" s="493" t="n">
        <v>583192.12</v>
      </c>
      <c r="BE4145" s="493" t="n">
        <v>622821.41</v>
      </c>
      <c r="BF4145" s="493" t="n">
        <v>630417.6</v>
      </c>
      <c r="BG4145" s="493" t="n">
        <v>709515.21</v>
      </c>
      <c r="BH4145" s="493" t="n">
        <v>693981.21</v>
      </c>
      <c r="BI4145" s="493" t="n">
        <v>660222.6899999999</v>
      </c>
      <c r="BJ4145" s="493" t="n">
        <v>704989.85</v>
      </c>
      <c r="BK4145" s="493" t="n">
        <v>679421.13</v>
      </c>
      <c r="BL4145" s="493" t="n">
        <v>759560.6899999999</v>
      </c>
      <c r="BM4145" s="493" t="n">
        <v>692213.12</v>
      </c>
      <c r="BN4145" s="493" t="n">
        <v>660821.67</v>
      </c>
      <c r="BO4145" s="493" t="n">
        <v>753063.7</v>
      </c>
      <c r="BP4145" s="493" t="n">
        <v>760488.0699999999</v>
      </c>
      <c r="BQ4145" s="493" t="n">
        <v>697251.67</v>
      </c>
      <c r="BR4145" s="493" t="n">
        <v>782530.34</v>
      </c>
      <c r="BS4145" s="493" t="n">
        <v>795751.58</v>
      </c>
      <c r="BT4145" s="493" t="n">
        <v>794612.41</v>
      </c>
      <c r="BU4145" s="493" t="n">
        <v>821861.3100000001</v>
      </c>
      <c r="BV4145" s="493" t="n">
        <v>856621</v>
      </c>
      <c r="BW4145" s="493" t="n">
        <v>838038.1899999999</v>
      </c>
    </row>
    <row r="4146">
      <c r="A4146" t="inlineStr">
        <is>
          <t>[C9D3] Angiotensin-II 길항제 칼슘길항제 복합제</t>
        </is>
      </c>
      <c r="B4146" t="inlineStr">
        <is>
          <t>테라젠이텍스</t>
        </is>
      </c>
      <c r="C4146" t="inlineStr">
        <is>
          <t>엑스페라</t>
        </is>
      </c>
      <c r="D4146" t="inlineStr">
        <is>
          <t>테라젠이텍스</t>
        </is>
      </c>
      <c r="E4146" t="inlineStr">
        <is>
          <t>amlodipine besylate,  valsartan</t>
        </is>
      </c>
      <c r="F4146" t="inlineStr">
        <is>
          <t>보건소</t>
        </is>
      </c>
      <c r="G4146" t="inlineStr">
        <is>
          <t>Generic</t>
        </is>
      </c>
      <c r="H4146" s="493" t="n">
        <v>0</v>
      </c>
      <c r="I4146" s="493" t="n">
        <v>0</v>
      </c>
      <c r="J4146" s="493" t="n">
        <v>0</v>
      </c>
      <c r="K4146" s="493" t="n">
        <v>0</v>
      </c>
      <c r="L4146" s="493" t="n">
        <v>0</v>
      </c>
      <c r="M4146" s="493" t="n">
        <v>0</v>
      </c>
      <c r="N4146" s="493" t="n">
        <v>0</v>
      </c>
      <c r="O4146" s="493" t="n">
        <v>0</v>
      </c>
      <c r="P4146" s="493" t="n">
        <v>0</v>
      </c>
      <c r="Q4146" s="493" t="n">
        <v>0</v>
      </c>
      <c r="R4146" s="493" t="n">
        <v>0</v>
      </c>
      <c r="S4146" s="493" t="n">
        <v>4315.2</v>
      </c>
      <c r="T4146" s="493" t="n">
        <v>6389.1</v>
      </c>
      <c r="U4146" s="493" t="n">
        <v>1283.7</v>
      </c>
      <c r="V4146" s="493" t="n">
        <v>1466.4</v>
      </c>
      <c r="W4146" s="493" t="n">
        <v>1044</v>
      </c>
      <c r="X4146" s="493" t="n">
        <v>1049.4</v>
      </c>
      <c r="Y4146" s="493" t="n">
        <v>2322</v>
      </c>
      <c r="Z4146" s="493" t="n">
        <v>1714.5</v>
      </c>
      <c r="AA4146" s="493" t="n">
        <v>1716</v>
      </c>
      <c r="AB4146" s="493" t="n">
        <v>1468.8</v>
      </c>
      <c r="AC4146" s="493" t="n">
        <v>1574.1</v>
      </c>
      <c r="AD4146" s="493" t="n">
        <v>1166.4</v>
      </c>
      <c r="AE4146" s="493" t="n">
        <v>554.4</v>
      </c>
      <c r="AF4146" s="493" t="n">
        <v>909.9</v>
      </c>
      <c r="AG4146" s="493" t="n">
        <v>495.6</v>
      </c>
      <c r="AH4146" s="493" t="n">
        <v>626.4</v>
      </c>
      <c r="AI4146" s="493" t="n">
        <v>485.1</v>
      </c>
      <c r="AJ4146" s="493" t="n">
        <v>1292.1</v>
      </c>
      <c r="AK4146" s="493" t="n">
        <v>774.9</v>
      </c>
      <c r="AL4146" s="493" t="n">
        <v>5035.2</v>
      </c>
      <c r="AM4146" s="493" t="n">
        <v>4977.9</v>
      </c>
      <c r="AN4146" s="493" t="n">
        <v>6494.3</v>
      </c>
      <c r="AO4146" s="493" t="n">
        <v>9624.85</v>
      </c>
      <c r="AP4146" s="493" t="n">
        <v>7733.76</v>
      </c>
      <c r="AQ4146" s="493" t="n">
        <v>8217.76</v>
      </c>
      <c r="AR4146" s="493" t="n">
        <v>12214.12</v>
      </c>
      <c r="AS4146" s="493" t="n">
        <v>10007.34</v>
      </c>
      <c r="AT4146" s="493" t="n">
        <v>10648.84</v>
      </c>
      <c r="AU4146" s="493" t="n">
        <v>10671.26</v>
      </c>
      <c r="AV4146" s="493" t="n">
        <v>13674.81</v>
      </c>
      <c r="AW4146" s="493" t="n">
        <v>46749.8</v>
      </c>
      <c r="AX4146" s="493" t="n">
        <v>27877.96</v>
      </c>
      <c r="AY4146" s="493" t="n">
        <v>41417.8</v>
      </c>
      <c r="AZ4146" s="493" t="n">
        <v>31669.5</v>
      </c>
      <c r="BA4146" s="493" t="n">
        <v>33622.15</v>
      </c>
      <c r="BB4146" s="493" t="n">
        <v>42691.2</v>
      </c>
      <c r="BC4146" s="493" t="n">
        <v>77839.94</v>
      </c>
      <c r="BD4146" s="493" t="n">
        <v>36058.2</v>
      </c>
      <c r="BE4146" s="493" t="n">
        <v>44757.32</v>
      </c>
      <c r="BF4146" s="493" t="n">
        <v>31397.9</v>
      </c>
      <c r="BG4146" s="493" t="n">
        <v>32148.7</v>
      </c>
      <c r="BH4146" s="493" t="n">
        <v>45989.09</v>
      </c>
      <c r="BI4146" s="493" t="n">
        <v>65417.89</v>
      </c>
      <c r="BJ4146" s="493" t="n">
        <v>49382.02</v>
      </c>
      <c r="BK4146" s="493" t="n">
        <v>35211.76</v>
      </c>
      <c r="BL4146" s="493" t="n">
        <v>49993.15</v>
      </c>
      <c r="BM4146" s="493" t="n">
        <v>39413.4</v>
      </c>
      <c r="BN4146" s="493" t="n">
        <v>38834.88</v>
      </c>
      <c r="BO4146" s="493" t="n">
        <v>52061.8</v>
      </c>
      <c r="BP4146" s="493" t="n">
        <v>40506.22</v>
      </c>
      <c r="BQ4146" s="493" t="n">
        <v>44567.28</v>
      </c>
      <c r="BR4146" s="493" t="n">
        <v>34351.29</v>
      </c>
      <c r="BS4146" s="493" t="n">
        <v>26375.4</v>
      </c>
      <c r="BT4146" s="493" t="n">
        <v>24740.49</v>
      </c>
      <c r="BU4146" s="493" t="n">
        <v>23221.29</v>
      </c>
      <c r="BV4146" s="493" t="n">
        <v>19135.99</v>
      </c>
      <c r="BW4146" s="493" t="n">
        <v>23994.64</v>
      </c>
    </row>
    <row r="4147">
      <c r="A4147" t="inlineStr">
        <is>
          <t>[C9D3] Angiotensin-II 길항제 칼슘길항제 복합제</t>
        </is>
      </c>
      <c r="B4147" t="inlineStr">
        <is>
          <t>테라젠이텍스</t>
        </is>
      </c>
      <c r="C4147" t="inlineStr">
        <is>
          <t>엑스페라</t>
        </is>
      </c>
      <c r="D4147" t="inlineStr">
        <is>
          <t>테라젠이텍스</t>
        </is>
      </c>
      <c r="E4147" t="inlineStr">
        <is>
          <t>amlodipine besylate,  valsartan</t>
        </is>
      </c>
      <c r="F4147" t="inlineStr">
        <is>
          <t>기타(치과의원, 치과병원 등)</t>
        </is>
      </c>
      <c r="G4147" t="inlineStr">
        <is>
          <t>Generic</t>
        </is>
      </c>
      <c r="H4147" s="493" t="n">
        <v>0</v>
      </c>
      <c r="I4147" s="493" t="n">
        <v>0</v>
      </c>
      <c r="J4147" s="493" t="n">
        <v>0</v>
      </c>
      <c r="K4147" s="493" t="n">
        <v>0</v>
      </c>
      <c r="L4147" s="493" t="n">
        <v>0</v>
      </c>
      <c r="M4147" s="493" t="n">
        <v>0</v>
      </c>
      <c r="N4147" s="493" t="n">
        <v>0</v>
      </c>
      <c r="O4147" s="493" t="n">
        <v>0</v>
      </c>
      <c r="P4147" s="493" t="n">
        <v>0</v>
      </c>
      <c r="Q4147" s="493" t="n">
        <v>0</v>
      </c>
      <c r="R4147" s="493" t="n">
        <v>0</v>
      </c>
      <c r="S4147" s="493" t="n">
        <v>0</v>
      </c>
      <c r="T4147" s="493" t="n">
        <v>0</v>
      </c>
      <c r="U4147" s="493" t="n">
        <v>0</v>
      </c>
      <c r="V4147" s="493" t="n">
        <v>0</v>
      </c>
      <c r="W4147" s="493" t="n">
        <v>0</v>
      </c>
      <c r="X4147" s="493" t="n">
        <v>0</v>
      </c>
      <c r="Y4147" s="493" t="n">
        <v>0</v>
      </c>
      <c r="Z4147" s="493" t="n">
        <v>0</v>
      </c>
      <c r="AA4147" s="493" t="n">
        <v>0</v>
      </c>
      <c r="AB4147" s="493" t="n">
        <v>0</v>
      </c>
      <c r="AC4147" s="493" t="n">
        <v>0</v>
      </c>
      <c r="AD4147" s="493" t="n">
        <v>0</v>
      </c>
      <c r="AE4147" s="493" t="n">
        <v>0</v>
      </c>
      <c r="AF4147" s="493" t="n">
        <v>0</v>
      </c>
      <c r="AG4147" s="493" t="n">
        <v>0</v>
      </c>
      <c r="AH4147" s="493" t="n">
        <v>0</v>
      </c>
      <c r="AI4147" s="493" t="n">
        <v>0</v>
      </c>
      <c r="AJ4147" s="493" t="n">
        <v>0</v>
      </c>
      <c r="AK4147" s="493" t="n">
        <v>0</v>
      </c>
      <c r="AL4147" s="493" t="n">
        <v>0</v>
      </c>
      <c r="AM4147" s="493" t="n">
        <v>0</v>
      </c>
      <c r="AN4147" s="493" t="n">
        <v>0</v>
      </c>
      <c r="AO4147" s="493" t="n">
        <v>95.09999999999999</v>
      </c>
      <c r="AP4147" s="493" t="n">
        <v>0</v>
      </c>
      <c r="AQ4147" s="493" t="n">
        <v>0</v>
      </c>
      <c r="AR4147" s="493" t="n">
        <v>0</v>
      </c>
      <c r="AS4147" s="493" t="n">
        <v>0</v>
      </c>
      <c r="AT4147" s="493" t="n">
        <v>0</v>
      </c>
      <c r="AU4147" s="493" t="n">
        <v>0</v>
      </c>
      <c r="AV4147" s="493" t="n">
        <v>0</v>
      </c>
      <c r="AW4147" s="493" t="n">
        <v>0</v>
      </c>
      <c r="AX4147" s="493" t="n">
        <v>0</v>
      </c>
      <c r="AY4147" s="493" t="n">
        <v>230.4</v>
      </c>
      <c r="AZ4147" s="493" t="n">
        <v>0</v>
      </c>
      <c r="BA4147" s="493" t="n">
        <v>0</v>
      </c>
      <c r="BB4147" s="493" t="n">
        <v>243</v>
      </c>
      <c r="BC4147" s="493" t="n">
        <v>458.4</v>
      </c>
      <c r="BD4147" s="493" t="n">
        <v>0</v>
      </c>
      <c r="BE4147" s="493" t="n">
        <v>0</v>
      </c>
      <c r="BF4147" s="493" t="n">
        <v>172.2</v>
      </c>
      <c r="BG4147" s="493" t="n">
        <v>0</v>
      </c>
      <c r="BH4147" s="493" t="n">
        <v>0</v>
      </c>
      <c r="BI4147" s="493" t="n">
        <v>0</v>
      </c>
      <c r="BJ4147" s="493" t="n">
        <v>0</v>
      </c>
      <c r="BK4147" s="493" t="n">
        <v>0</v>
      </c>
      <c r="BL4147" s="493" t="n">
        <v>0</v>
      </c>
      <c r="BM4147" s="493" t="n">
        <v>0</v>
      </c>
      <c r="BN4147" s="493" t="n">
        <v>0</v>
      </c>
      <c r="BO4147" s="493" t="n">
        <v>0</v>
      </c>
      <c r="BP4147" s="493" t="n">
        <v>0</v>
      </c>
      <c r="BQ4147" s="493" t="n">
        <v>0</v>
      </c>
      <c r="BR4147" s="493" t="n">
        <v>0</v>
      </c>
      <c r="BS4147" s="493" t="n">
        <v>0</v>
      </c>
      <c r="BT4147" s="493" t="n">
        <v>0</v>
      </c>
      <c r="BU4147" s="493" t="n">
        <v>0</v>
      </c>
      <c r="BV4147" s="493" t="n">
        <v>0</v>
      </c>
      <c r="BW4147" s="493" t="n">
        <v>0</v>
      </c>
    </row>
    <row r="4148">
      <c r="A4148" t="inlineStr">
        <is>
          <t>[C9D3] Angiotensin-II 길항제 칼슘길항제 복합제</t>
        </is>
      </c>
      <c r="B4148" t="inlineStr">
        <is>
          <t>테라젠이텍스</t>
        </is>
      </c>
      <c r="C4148" t="inlineStr">
        <is>
          <t>코로잘탄</t>
        </is>
      </c>
      <c r="D4148" t="inlineStr">
        <is>
          <t>테라젠이텍스</t>
        </is>
      </c>
      <c r="E4148" t="inlineStr">
        <is>
          <t>amlodipine besylate  ( as amlodipine),  losartan potassium</t>
        </is>
      </c>
      <c r="F4148" t="inlineStr">
        <is>
          <t>종합병원</t>
        </is>
      </c>
      <c r="G4148" t="inlineStr">
        <is>
          <t>Generic</t>
        </is>
      </c>
      <c r="H4148" s="493" t="n">
        <v>0</v>
      </c>
      <c r="I4148" s="493" t="n">
        <v>0</v>
      </c>
      <c r="J4148" s="493" t="n">
        <v>0</v>
      </c>
      <c r="K4148" s="493" t="n">
        <v>0</v>
      </c>
      <c r="L4148" s="493" t="n">
        <v>0</v>
      </c>
      <c r="M4148" s="493" t="n">
        <v>0</v>
      </c>
      <c r="N4148" s="493" t="n">
        <v>0</v>
      </c>
      <c r="O4148" s="493" t="n">
        <v>0</v>
      </c>
      <c r="P4148" s="493" t="n">
        <v>0</v>
      </c>
      <c r="Q4148" s="493" t="n">
        <v>0</v>
      </c>
      <c r="R4148" s="493" t="n">
        <v>0</v>
      </c>
      <c r="S4148" s="493" t="n">
        <v>0</v>
      </c>
      <c r="T4148" s="493" t="n">
        <v>0</v>
      </c>
      <c r="U4148" s="493" t="n">
        <v>0</v>
      </c>
      <c r="V4148" s="493" t="n">
        <v>0</v>
      </c>
      <c r="W4148" s="493" t="n">
        <v>0</v>
      </c>
      <c r="X4148" s="493" t="n">
        <v>0</v>
      </c>
      <c r="Y4148" s="493" t="n">
        <v>0</v>
      </c>
      <c r="Z4148" s="493" t="n">
        <v>0</v>
      </c>
      <c r="AA4148" s="493" t="n">
        <v>0</v>
      </c>
      <c r="AB4148" s="493" t="n">
        <v>0</v>
      </c>
      <c r="AC4148" s="493" t="n">
        <v>0</v>
      </c>
      <c r="AD4148" s="493" t="n">
        <v>0</v>
      </c>
      <c r="AE4148" s="493" t="n">
        <v>0</v>
      </c>
      <c r="AF4148" s="493" t="n">
        <v>0</v>
      </c>
      <c r="AG4148" s="493" t="n">
        <v>0</v>
      </c>
      <c r="AH4148" s="493" t="n">
        <v>0</v>
      </c>
      <c r="AI4148" s="493" t="n">
        <v>0</v>
      </c>
      <c r="AJ4148" s="493" t="n">
        <v>0</v>
      </c>
      <c r="AK4148" s="493" t="n">
        <v>0</v>
      </c>
      <c r="AL4148" s="493" t="n">
        <v>0</v>
      </c>
      <c r="AM4148" s="493" t="n">
        <v>0</v>
      </c>
      <c r="AN4148" s="493" t="n">
        <v>0</v>
      </c>
      <c r="AO4148" s="493" t="n">
        <v>0</v>
      </c>
      <c r="AP4148" s="493" t="n">
        <v>0</v>
      </c>
      <c r="AQ4148" s="493" t="n">
        <v>0</v>
      </c>
      <c r="AR4148" s="493" t="n">
        <v>0</v>
      </c>
      <c r="AS4148" s="493" t="n">
        <v>0</v>
      </c>
      <c r="AT4148" s="493" t="n">
        <v>0</v>
      </c>
      <c r="AU4148" s="493" t="n">
        <v>0</v>
      </c>
      <c r="AV4148" s="493" t="n">
        <v>0</v>
      </c>
      <c r="AW4148" s="493" t="n">
        <v>0</v>
      </c>
      <c r="AX4148" s="493" t="n">
        <v>0</v>
      </c>
      <c r="AY4148" s="493" t="n">
        <v>0</v>
      </c>
      <c r="AZ4148" s="493" t="n">
        <v>0</v>
      </c>
      <c r="BA4148" s="493" t="n">
        <v>0</v>
      </c>
      <c r="BB4148" s="493" t="n">
        <v>0</v>
      </c>
      <c r="BC4148" s="493" t="n">
        <v>0</v>
      </c>
      <c r="BD4148" s="493" t="n">
        <v>0</v>
      </c>
      <c r="BE4148" s="493" t="n">
        <v>0</v>
      </c>
      <c r="BF4148" s="493" t="n">
        <v>0</v>
      </c>
      <c r="BG4148" s="493" t="n">
        <v>0</v>
      </c>
      <c r="BH4148" s="493" t="n">
        <v>0</v>
      </c>
      <c r="BI4148" s="493" t="n">
        <v>0</v>
      </c>
      <c r="BJ4148" s="493" t="n">
        <v>0</v>
      </c>
      <c r="BK4148" s="493" t="n">
        <v>0</v>
      </c>
      <c r="BL4148" s="493" t="n">
        <v>0</v>
      </c>
      <c r="BM4148" s="493" t="n">
        <v>0</v>
      </c>
      <c r="BN4148" s="493" t="n">
        <v>0</v>
      </c>
      <c r="BO4148" s="493" t="n">
        <v>0</v>
      </c>
      <c r="BP4148" s="493" t="n">
        <v>0</v>
      </c>
      <c r="BQ4148" s="493" t="n">
        <v>0</v>
      </c>
      <c r="BR4148" s="493" t="n">
        <v>113.33</v>
      </c>
      <c r="BS4148" s="493" t="n">
        <v>9756</v>
      </c>
      <c r="BT4148" s="493" t="n">
        <v>3775.38</v>
      </c>
      <c r="BU4148" s="493" t="n">
        <v>2014.8</v>
      </c>
      <c r="BV4148" s="493" t="n">
        <v>2613</v>
      </c>
      <c r="BW4148" s="493" t="n">
        <v>5093.1</v>
      </c>
    </row>
    <row r="4149">
      <c r="A4149" t="inlineStr">
        <is>
          <t>[C9D3] Angiotensin-II 길항제 칼슘길항제 복합제</t>
        </is>
      </c>
      <c r="B4149" t="inlineStr">
        <is>
          <t>테라젠이텍스</t>
        </is>
      </c>
      <c r="C4149" t="inlineStr">
        <is>
          <t>코로잘탄</t>
        </is>
      </c>
      <c r="D4149" t="inlineStr">
        <is>
          <t>테라젠이텍스</t>
        </is>
      </c>
      <c r="E4149" t="inlineStr">
        <is>
          <t>amlodipine besylate  ( as amlodipine),  losartan potassium</t>
        </is>
      </c>
      <c r="F4149" t="inlineStr">
        <is>
          <t>병원</t>
        </is>
      </c>
      <c r="G4149" t="inlineStr">
        <is>
          <t>Generic</t>
        </is>
      </c>
      <c r="H4149" s="493" t="n">
        <v>0</v>
      </c>
      <c r="I4149" s="493" t="n">
        <v>0</v>
      </c>
      <c r="J4149" s="493" t="n">
        <v>0</v>
      </c>
      <c r="K4149" s="493" t="n">
        <v>0</v>
      </c>
      <c r="L4149" s="493" t="n">
        <v>0</v>
      </c>
      <c r="M4149" s="493" t="n">
        <v>0</v>
      </c>
      <c r="N4149" s="493" t="n">
        <v>0</v>
      </c>
      <c r="O4149" s="493" t="n">
        <v>0</v>
      </c>
      <c r="P4149" s="493" t="n">
        <v>0</v>
      </c>
      <c r="Q4149" s="493" t="n">
        <v>0</v>
      </c>
      <c r="R4149" s="493" t="n">
        <v>0</v>
      </c>
      <c r="S4149" s="493" t="n">
        <v>0</v>
      </c>
      <c r="T4149" s="493" t="n">
        <v>0</v>
      </c>
      <c r="U4149" s="493" t="n">
        <v>0</v>
      </c>
      <c r="V4149" s="493" t="n">
        <v>0</v>
      </c>
      <c r="W4149" s="493" t="n">
        <v>0</v>
      </c>
      <c r="X4149" s="493" t="n">
        <v>0</v>
      </c>
      <c r="Y4149" s="493" t="n">
        <v>0</v>
      </c>
      <c r="Z4149" s="493" t="n">
        <v>0</v>
      </c>
      <c r="AA4149" s="493" t="n">
        <v>0</v>
      </c>
      <c r="AB4149" s="493" t="n">
        <v>0</v>
      </c>
      <c r="AC4149" s="493" t="n">
        <v>0</v>
      </c>
      <c r="AD4149" s="493" t="n">
        <v>0</v>
      </c>
      <c r="AE4149" s="493" t="n">
        <v>0</v>
      </c>
      <c r="AF4149" s="493" t="n">
        <v>0</v>
      </c>
      <c r="AG4149" s="493" t="n">
        <v>0</v>
      </c>
      <c r="AH4149" s="493" t="n">
        <v>0</v>
      </c>
      <c r="AI4149" s="493" t="n">
        <v>0</v>
      </c>
      <c r="AJ4149" s="493" t="n">
        <v>0</v>
      </c>
      <c r="AK4149" s="493" t="n">
        <v>0</v>
      </c>
      <c r="AL4149" s="493" t="n">
        <v>0</v>
      </c>
      <c r="AM4149" s="493" t="n">
        <v>0</v>
      </c>
      <c r="AN4149" s="493" t="n">
        <v>0</v>
      </c>
      <c r="AO4149" s="493" t="n">
        <v>0</v>
      </c>
      <c r="AP4149" s="493" t="n">
        <v>0</v>
      </c>
      <c r="AQ4149" s="493" t="n">
        <v>0</v>
      </c>
      <c r="AR4149" s="493" t="n">
        <v>0</v>
      </c>
      <c r="AS4149" s="493" t="n">
        <v>0</v>
      </c>
      <c r="AT4149" s="493" t="n">
        <v>0</v>
      </c>
      <c r="AU4149" s="493" t="n">
        <v>0</v>
      </c>
      <c r="AV4149" s="493" t="n">
        <v>0</v>
      </c>
      <c r="AW4149" s="493" t="n">
        <v>0</v>
      </c>
      <c r="AX4149" s="493" t="n">
        <v>0</v>
      </c>
      <c r="AY4149" s="493" t="n">
        <v>0</v>
      </c>
      <c r="AZ4149" s="493" t="n">
        <v>0</v>
      </c>
      <c r="BA4149" s="493" t="n">
        <v>0</v>
      </c>
      <c r="BB4149" s="493" t="n">
        <v>0</v>
      </c>
      <c r="BC4149" s="493" t="n">
        <v>0</v>
      </c>
      <c r="BD4149" s="493" t="n">
        <v>0</v>
      </c>
      <c r="BE4149" s="493" t="n">
        <v>0</v>
      </c>
      <c r="BF4149" s="493" t="n">
        <v>0</v>
      </c>
      <c r="BG4149" s="493" t="n">
        <v>0</v>
      </c>
      <c r="BH4149" s="493" t="n">
        <v>0</v>
      </c>
      <c r="BI4149" s="493" t="n">
        <v>0</v>
      </c>
      <c r="BJ4149" s="493" t="n">
        <v>0</v>
      </c>
      <c r="BK4149" s="493" t="n">
        <v>0</v>
      </c>
      <c r="BL4149" s="493" t="n">
        <v>0</v>
      </c>
      <c r="BM4149" s="493" t="n">
        <v>0</v>
      </c>
      <c r="BN4149" s="493" t="n">
        <v>0</v>
      </c>
      <c r="BO4149" s="493" t="n">
        <v>0</v>
      </c>
      <c r="BP4149" s="493" t="n">
        <v>72</v>
      </c>
      <c r="BQ4149" s="493" t="n">
        <v>209.82</v>
      </c>
      <c r="BR4149" s="493" t="n">
        <v>114.24</v>
      </c>
      <c r="BS4149" s="493" t="n">
        <v>136.34</v>
      </c>
      <c r="BT4149" s="493" t="n">
        <v>240.9</v>
      </c>
      <c r="BU4149" s="493" t="n">
        <v>107.1</v>
      </c>
      <c r="BV4149" s="493" t="n">
        <v>116</v>
      </c>
      <c r="BW4149" s="493" t="n">
        <v>111.72</v>
      </c>
    </row>
    <row r="4150">
      <c r="A4150" t="inlineStr">
        <is>
          <t>[C9D3] Angiotensin-II 길항제 칼슘길항제 복합제</t>
        </is>
      </c>
      <c r="B4150" t="inlineStr">
        <is>
          <t>테라젠이텍스</t>
        </is>
      </c>
      <c r="C4150" t="inlineStr">
        <is>
          <t>코로잘탄</t>
        </is>
      </c>
      <c r="D4150" t="inlineStr">
        <is>
          <t>테라젠이텍스</t>
        </is>
      </c>
      <c r="E4150" t="inlineStr">
        <is>
          <t>amlodipine besylate  ( as amlodipine),  losartan potassium</t>
        </is>
      </c>
      <c r="F4150" t="inlineStr">
        <is>
          <t>의원</t>
        </is>
      </c>
      <c r="G4150" t="inlineStr">
        <is>
          <t>Generic</t>
        </is>
      </c>
      <c r="H4150" s="493" t="n">
        <v>2236.25</v>
      </c>
      <c r="I4150" s="493" t="n">
        <v>2135.4</v>
      </c>
      <c r="J4150" s="493" t="n">
        <v>2185.32</v>
      </c>
      <c r="K4150" s="493" t="n">
        <v>2557.8</v>
      </c>
      <c r="L4150" s="493" t="n">
        <v>2823.6</v>
      </c>
      <c r="M4150" s="493" t="n">
        <v>4667.28</v>
      </c>
      <c r="N4150" s="493" t="n">
        <v>4529.2</v>
      </c>
      <c r="O4150" s="493" t="n">
        <v>4559.46</v>
      </c>
      <c r="P4150" s="493" t="n">
        <v>4459.43</v>
      </c>
      <c r="Q4150" s="493" t="n">
        <v>5075.88</v>
      </c>
      <c r="R4150" s="493" t="n">
        <v>4116.67</v>
      </c>
      <c r="S4150" s="493" t="n">
        <v>0</v>
      </c>
      <c r="T4150" s="493" t="n">
        <v>0</v>
      </c>
      <c r="U4150" s="493" t="n">
        <v>0</v>
      </c>
      <c r="V4150" s="493" t="n">
        <v>0</v>
      </c>
      <c r="W4150" s="493" t="n">
        <v>0</v>
      </c>
      <c r="X4150" s="493" t="n">
        <v>0</v>
      </c>
      <c r="Y4150" s="493" t="n">
        <v>2759</v>
      </c>
      <c r="Z4150" s="493" t="n">
        <v>0</v>
      </c>
      <c r="AA4150" s="493" t="n">
        <v>2769.2</v>
      </c>
      <c r="AB4150" s="493" t="n">
        <v>0</v>
      </c>
      <c r="AC4150" s="493" t="n">
        <v>2280</v>
      </c>
      <c r="AD4150" s="493" t="n">
        <v>0</v>
      </c>
      <c r="AE4150" s="493" t="n">
        <v>1878</v>
      </c>
      <c r="AF4150" s="493" t="n">
        <v>0</v>
      </c>
      <c r="AG4150" s="493" t="n">
        <v>0</v>
      </c>
      <c r="AH4150" s="493" t="n">
        <v>0</v>
      </c>
      <c r="AI4150" s="493" t="n">
        <v>0</v>
      </c>
      <c r="AJ4150" s="493" t="n">
        <v>0</v>
      </c>
      <c r="AK4150" s="493" t="n">
        <v>0</v>
      </c>
      <c r="AL4150" s="493" t="n">
        <v>0</v>
      </c>
      <c r="AM4150" s="493" t="n">
        <v>0</v>
      </c>
      <c r="AN4150" s="493" t="n">
        <v>0</v>
      </c>
      <c r="AO4150" s="493" t="n">
        <v>0</v>
      </c>
      <c r="AP4150" s="493" t="n">
        <v>0</v>
      </c>
      <c r="AQ4150" s="493" t="n">
        <v>0</v>
      </c>
      <c r="AR4150" s="493" t="n">
        <v>0</v>
      </c>
      <c r="AS4150" s="493" t="n">
        <v>0</v>
      </c>
      <c r="AT4150" s="493" t="n">
        <v>0</v>
      </c>
      <c r="AU4150" s="493" t="n">
        <v>0</v>
      </c>
      <c r="AV4150" s="493" t="n">
        <v>0</v>
      </c>
      <c r="AW4150" s="493" t="n">
        <v>0</v>
      </c>
      <c r="AX4150" s="493" t="n">
        <v>0</v>
      </c>
      <c r="AY4150" s="493" t="n">
        <v>0</v>
      </c>
      <c r="AZ4150" s="493" t="n">
        <v>0</v>
      </c>
      <c r="BA4150" s="493" t="n">
        <v>0</v>
      </c>
      <c r="BB4150" s="493" t="n">
        <v>0</v>
      </c>
      <c r="BC4150" s="493" t="n">
        <v>0</v>
      </c>
      <c r="BD4150" s="493" t="n">
        <v>0</v>
      </c>
      <c r="BE4150" s="493" t="n">
        <v>0</v>
      </c>
      <c r="BF4150" s="493" t="n">
        <v>0</v>
      </c>
      <c r="BG4150" s="493" t="n">
        <v>0</v>
      </c>
      <c r="BH4150" s="493" t="n">
        <v>0</v>
      </c>
      <c r="BI4150" s="493" t="n">
        <v>0</v>
      </c>
      <c r="BJ4150" s="493" t="n">
        <v>0</v>
      </c>
      <c r="BK4150" s="493" t="n">
        <v>0</v>
      </c>
      <c r="BL4150" s="493" t="n">
        <v>0</v>
      </c>
      <c r="BM4150" s="493" t="n">
        <v>0</v>
      </c>
      <c r="BN4150" s="493" t="n">
        <v>0</v>
      </c>
      <c r="BO4150" s="493" t="n">
        <v>2258.85</v>
      </c>
      <c r="BP4150" s="493" t="n">
        <v>3370.5</v>
      </c>
      <c r="BQ4150" s="493" t="n">
        <v>2856</v>
      </c>
      <c r="BR4150" s="493" t="n">
        <v>3636.75</v>
      </c>
      <c r="BS4150" s="493" t="n">
        <v>7936.55</v>
      </c>
      <c r="BT4150" s="493" t="n">
        <v>3645.6</v>
      </c>
      <c r="BU4150" s="493" t="n">
        <v>4063.2</v>
      </c>
      <c r="BV4150" s="493" t="n">
        <v>6909</v>
      </c>
      <c r="BW4150" s="493" t="n">
        <v>6862.25</v>
      </c>
    </row>
    <row r="4151">
      <c r="A4151" t="inlineStr">
        <is>
          <t>[C9D3] Angiotensin-II 길항제 칼슘길항제 복합제</t>
        </is>
      </c>
      <c r="B4151" t="inlineStr">
        <is>
          <t>테라젠이텍스</t>
        </is>
      </c>
      <c r="C4151" t="inlineStr">
        <is>
          <t>코로잘탄</t>
        </is>
      </c>
      <c r="D4151" t="inlineStr">
        <is>
          <t>테라젠이텍스</t>
        </is>
      </c>
      <c r="E4151" t="inlineStr">
        <is>
          <t>amlodipine besylate  ( as amlodipine),  losartan potassium</t>
        </is>
      </c>
      <c r="F4151" t="inlineStr">
        <is>
          <t>보건소</t>
        </is>
      </c>
      <c r="G4151" t="inlineStr">
        <is>
          <t>Generic</t>
        </is>
      </c>
      <c r="H4151" s="493" t="n">
        <v>0</v>
      </c>
      <c r="I4151" s="493" t="n">
        <v>0</v>
      </c>
      <c r="J4151" s="493" t="n">
        <v>0</v>
      </c>
      <c r="K4151" s="493" t="n">
        <v>0</v>
      </c>
      <c r="L4151" s="493" t="n">
        <v>0</v>
      </c>
      <c r="M4151" s="493" t="n">
        <v>0</v>
      </c>
      <c r="N4151" s="493" t="n">
        <v>0</v>
      </c>
      <c r="O4151" s="493" t="n">
        <v>0</v>
      </c>
      <c r="P4151" s="493" t="n">
        <v>0</v>
      </c>
      <c r="Q4151" s="493" t="n">
        <v>0</v>
      </c>
      <c r="R4151" s="493" t="n">
        <v>0</v>
      </c>
      <c r="S4151" s="493" t="n">
        <v>0</v>
      </c>
      <c r="T4151" s="493" t="n">
        <v>0</v>
      </c>
      <c r="U4151" s="493" t="n">
        <v>0</v>
      </c>
      <c r="V4151" s="493" t="n">
        <v>0</v>
      </c>
      <c r="W4151" s="493" t="n">
        <v>0</v>
      </c>
      <c r="X4151" s="493" t="n">
        <v>0</v>
      </c>
      <c r="Y4151" s="493" t="n">
        <v>0</v>
      </c>
      <c r="Z4151" s="493" t="n">
        <v>0</v>
      </c>
      <c r="AA4151" s="493" t="n">
        <v>91.8</v>
      </c>
      <c r="AB4151" s="493" t="n">
        <v>0</v>
      </c>
      <c r="AC4151" s="493" t="n">
        <v>87.59999999999999</v>
      </c>
      <c r="AD4151" s="493" t="n">
        <v>0</v>
      </c>
      <c r="AE4151" s="493" t="n">
        <v>91.2</v>
      </c>
      <c r="AF4151" s="493" t="n">
        <v>0</v>
      </c>
      <c r="AG4151" s="493" t="n">
        <v>0</v>
      </c>
      <c r="AH4151" s="493" t="n">
        <v>0</v>
      </c>
      <c r="AI4151" s="493" t="n">
        <v>0</v>
      </c>
      <c r="AJ4151" s="493" t="n">
        <v>0</v>
      </c>
      <c r="AK4151" s="493" t="n">
        <v>0</v>
      </c>
      <c r="AL4151" s="493" t="n">
        <v>0</v>
      </c>
      <c r="AM4151" s="493" t="n">
        <v>0</v>
      </c>
      <c r="AN4151" s="493" t="n">
        <v>0</v>
      </c>
      <c r="AO4151" s="493" t="n">
        <v>0</v>
      </c>
      <c r="AP4151" s="493" t="n">
        <v>0</v>
      </c>
      <c r="AQ4151" s="493" t="n">
        <v>0</v>
      </c>
      <c r="AR4151" s="493" t="n">
        <v>0</v>
      </c>
      <c r="AS4151" s="493" t="n">
        <v>0</v>
      </c>
      <c r="AT4151" s="493" t="n">
        <v>0</v>
      </c>
      <c r="AU4151" s="493" t="n">
        <v>0</v>
      </c>
      <c r="AV4151" s="493" t="n">
        <v>0</v>
      </c>
      <c r="AW4151" s="493" t="n">
        <v>0</v>
      </c>
      <c r="AX4151" s="493" t="n">
        <v>0</v>
      </c>
      <c r="AY4151" s="493" t="n">
        <v>0</v>
      </c>
      <c r="AZ4151" s="493" t="n">
        <v>0</v>
      </c>
      <c r="BA4151" s="493" t="n">
        <v>0</v>
      </c>
      <c r="BB4151" s="493" t="n">
        <v>0</v>
      </c>
      <c r="BC4151" s="493" t="n">
        <v>0</v>
      </c>
      <c r="BD4151" s="493" t="n">
        <v>0</v>
      </c>
      <c r="BE4151" s="493" t="n">
        <v>0</v>
      </c>
      <c r="BF4151" s="493" t="n">
        <v>0</v>
      </c>
      <c r="BG4151" s="493" t="n">
        <v>0</v>
      </c>
      <c r="BH4151" s="493" t="n">
        <v>0</v>
      </c>
      <c r="BI4151" s="493" t="n">
        <v>0</v>
      </c>
      <c r="BJ4151" s="493" t="n">
        <v>0</v>
      </c>
      <c r="BK4151" s="493" t="n">
        <v>0</v>
      </c>
      <c r="BL4151" s="493" t="n">
        <v>0</v>
      </c>
      <c r="BM4151" s="493" t="n">
        <v>0</v>
      </c>
      <c r="BN4151" s="493" t="n">
        <v>0</v>
      </c>
      <c r="BO4151" s="493" t="n">
        <v>0</v>
      </c>
      <c r="BP4151" s="493" t="n">
        <v>0</v>
      </c>
      <c r="BQ4151" s="493" t="n">
        <v>0</v>
      </c>
      <c r="BR4151" s="493" t="n">
        <v>0</v>
      </c>
      <c r="BS4151" s="493" t="n">
        <v>0</v>
      </c>
      <c r="BT4151" s="493" t="n">
        <v>0</v>
      </c>
      <c r="BU4151" s="493" t="n">
        <v>0</v>
      </c>
      <c r="BV4151" s="493" t="n">
        <v>0</v>
      </c>
      <c r="BW4151" s="493" t="n">
        <v>0</v>
      </c>
    </row>
    <row r="4152">
      <c r="A4152" t="inlineStr">
        <is>
          <t>[C9D3] Angiotensin-II 길항제 칼슘길항제 복합제</t>
        </is>
      </c>
      <c r="B4152" t="inlineStr">
        <is>
          <t>테라젠이텍스</t>
        </is>
      </c>
      <c r="C4152" t="inlineStr">
        <is>
          <t>텔미로디</t>
        </is>
      </c>
      <c r="D4152" t="inlineStr">
        <is>
          <t>테라젠이텍스</t>
        </is>
      </c>
      <c r="E4152" t="inlineStr">
        <is>
          <t>amlodipine besylate,  telmisartan</t>
        </is>
      </c>
      <c r="F4152" t="inlineStr">
        <is>
          <t>종합병원</t>
        </is>
      </c>
      <c r="G4152" t="inlineStr">
        <is>
          <t>Generic</t>
        </is>
      </c>
      <c r="H4152" s="493" t="n">
        <v>0</v>
      </c>
      <c r="I4152" s="493" t="n">
        <v>0</v>
      </c>
      <c r="J4152" s="493" t="n">
        <v>0</v>
      </c>
      <c r="K4152" s="493" t="n">
        <v>0</v>
      </c>
      <c r="L4152" s="493" t="n">
        <v>0</v>
      </c>
      <c r="M4152" s="493" t="n">
        <v>0</v>
      </c>
      <c r="N4152" s="493" t="n">
        <v>0</v>
      </c>
      <c r="O4152" s="493" t="n">
        <v>0</v>
      </c>
      <c r="P4152" s="493" t="n">
        <v>0</v>
      </c>
      <c r="Q4152" s="493" t="n">
        <v>0</v>
      </c>
      <c r="R4152" s="493" t="n">
        <v>0</v>
      </c>
      <c r="S4152" s="493" t="n">
        <v>0</v>
      </c>
      <c r="T4152" s="493" t="n">
        <v>0</v>
      </c>
      <c r="U4152" s="493" t="n">
        <v>0</v>
      </c>
      <c r="V4152" s="493" t="n">
        <v>0</v>
      </c>
      <c r="W4152" s="493" t="n">
        <v>0</v>
      </c>
      <c r="X4152" s="493" t="n">
        <v>0</v>
      </c>
      <c r="Y4152" s="493" t="n">
        <v>0</v>
      </c>
      <c r="Z4152" s="493" t="n">
        <v>0</v>
      </c>
      <c r="AA4152" s="493" t="n">
        <v>0</v>
      </c>
      <c r="AB4152" s="493" t="n">
        <v>0</v>
      </c>
      <c r="AC4152" s="493" t="n">
        <v>0</v>
      </c>
      <c r="AD4152" s="493" t="n">
        <v>0</v>
      </c>
      <c r="AE4152" s="493" t="n">
        <v>0</v>
      </c>
      <c r="AF4152" s="493" t="n">
        <v>0</v>
      </c>
      <c r="AG4152" s="493" t="n">
        <v>0</v>
      </c>
      <c r="AH4152" s="493" t="n">
        <v>0</v>
      </c>
      <c r="AI4152" s="493" t="n">
        <v>0</v>
      </c>
      <c r="AJ4152" s="493" t="n">
        <v>0</v>
      </c>
      <c r="AK4152" s="493" t="n">
        <v>0</v>
      </c>
      <c r="AL4152" s="493" t="n">
        <v>0</v>
      </c>
      <c r="AM4152" s="493" t="n">
        <v>0</v>
      </c>
      <c r="AN4152" s="493" t="n">
        <v>0</v>
      </c>
      <c r="AO4152" s="493" t="n">
        <v>0</v>
      </c>
      <c r="AP4152" s="493" t="n">
        <v>0</v>
      </c>
      <c r="AQ4152" s="493" t="n">
        <v>0</v>
      </c>
      <c r="AR4152" s="493" t="n">
        <v>0</v>
      </c>
      <c r="AS4152" s="493" t="n">
        <v>0</v>
      </c>
      <c r="AT4152" s="493" t="n">
        <v>0</v>
      </c>
      <c r="AU4152" s="493" t="n">
        <v>0</v>
      </c>
      <c r="AV4152" s="493" t="n">
        <v>5112.96</v>
      </c>
      <c r="AW4152" s="493" t="n">
        <v>10247.42</v>
      </c>
      <c r="AX4152" s="493" t="n">
        <v>19845.52</v>
      </c>
      <c r="AY4152" s="493" t="n">
        <v>10111.21</v>
      </c>
      <c r="AZ4152" s="493" t="n">
        <v>10804.71</v>
      </c>
      <c r="BA4152" s="493" t="n">
        <v>16353.05</v>
      </c>
      <c r="BB4152" s="493" t="n">
        <v>13729.23</v>
      </c>
      <c r="BC4152" s="493" t="n">
        <v>12243.02</v>
      </c>
      <c r="BD4152" s="493" t="n">
        <v>10822.15</v>
      </c>
      <c r="BE4152" s="493" t="n">
        <v>10321.45</v>
      </c>
      <c r="BF4152" s="493" t="n">
        <v>16269.76</v>
      </c>
      <c r="BG4152" s="493" t="n">
        <v>18913.52</v>
      </c>
      <c r="BH4152" s="493" t="n">
        <v>9299.15</v>
      </c>
      <c r="BI4152" s="493" t="n">
        <v>14685.74</v>
      </c>
      <c r="BJ4152" s="493" t="n">
        <v>17427.24</v>
      </c>
      <c r="BK4152" s="493" t="n">
        <v>9258.07</v>
      </c>
      <c r="BL4152" s="493" t="n">
        <v>15900.15</v>
      </c>
      <c r="BM4152" s="493" t="n">
        <v>12883.16</v>
      </c>
      <c r="BN4152" s="493" t="n">
        <v>11143.9</v>
      </c>
      <c r="BO4152" s="493" t="n">
        <v>13927.65</v>
      </c>
      <c r="BP4152" s="493" t="n">
        <v>18015.76</v>
      </c>
      <c r="BQ4152" s="493" t="n">
        <v>8682.459999999999</v>
      </c>
      <c r="BR4152" s="493" t="n">
        <v>13116.1</v>
      </c>
      <c r="BS4152" s="493" t="n">
        <v>9993.02</v>
      </c>
      <c r="BT4152" s="493" t="n">
        <v>9417.32</v>
      </c>
      <c r="BU4152" s="493" t="n">
        <v>12143.5</v>
      </c>
      <c r="BV4152" s="493" t="n">
        <v>11349.68</v>
      </c>
      <c r="BW4152" s="493" t="n">
        <v>8845.32</v>
      </c>
    </row>
    <row r="4153">
      <c r="A4153" t="inlineStr">
        <is>
          <t>[C9D3] Angiotensin-II 길항제 칼슘길항제 복합제</t>
        </is>
      </c>
      <c r="B4153" t="inlineStr">
        <is>
          <t>테라젠이텍스</t>
        </is>
      </c>
      <c r="C4153" t="inlineStr">
        <is>
          <t>텔미로디</t>
        </is>
      </c>
      <c r="D4153" t="inlineStr">
        <is>
          <t>테라젠이텍스</t>
        </is>
      </c>
      <c r="E4153" t="inlineStr">
        <is>
          <t>amlodipine besylate,  telmisartan</t>
        </is>
      </c>
      <c r="F4153" t="inlineStr">
        <is>
          <t>병원</t>
        </is>
      </c>
      <c r="G4153" t="inlineStr">
        <is>
          <t>Generic</t>
        </is>
      </c>
      <c r="H4153" s="493" t="n">
        <v>0</v>
      </c>
      <c r="I4153" s="493" t="n">
        <v>0</v>
      </c>
      <c r="J4153" s="493" t="n">
        <v>0</v>
      </c>
      <c r="K4153" s="493" t="n">
        <v>0</v>
      </c>
      <c r="L4153" s="493" t="n">
        <v>0</v>
      </c>
      <c r="M4153" s="493" t="n">
        <v>0</v>
      </c>
      <c r="N4153" s="493" t="n">
        <v>0</v>
      </c>
      <c r="O4153" s="493" t="n">
        <v>0</v>
      </c>
      <c r="P4153" s="493" t="n">
        <v>0</v>
      </c>
      <c r="Q4153" s="493" t="n">
        <v>0</v>
      </c>
      <c r="R4153" s="493" t="n">
        <v>0</v>
      </c>
      <c r="S4153" s="493" t="n">
        <v>0</v>
      </c>
      <c r="T4153" s="493" t="n">
        <v>0</v>
      </c>
      <c r="U4153" s="493" t="n">
        <v>0</v>
      </c>
      <c r="V4153" s="493" t="n">
        <v>0</v>
      </c>
      <c r="W4153" s="493" t="n">
        <v>0</v>
      </c>
      <c r="X4153" s="493" t="n">
        <v>0</v>
      </c>
      <c r="Y4153" s="493" t="n">
        <v>0</v>
      </c>
      <c r="Z4153" s="493" t="n">
        <v>0</v>
      </c>
      <c r="AA4153" s="493" t="n">
        <v>0</v>
      </c>
      <c r="AB4153" s="493" t="n">
        <v>0</v>
      </c>
      <c r="AC4153" s="493" t="n">
        <v>0</v>
      </c>
      <c r="AD4153" s="493" t="n">
        <v>0</v>
      </c>
      <c r="AE4153" s="493" t="n">
        <v>0</v>
      </c>
      <c r="AF4153" s="493" t="n">
        <v>0</v>
      </c>
      <c r="AG4153" s="493" t="n">
        <v>0</v>
      </c>
      <c r="AH4153" s="493" t="n">
        <v>0</v>
      </c>
      <c r="AI4153" s="493" t="n">
        <v>0</v>
      </c>
      <c r="AJ4153" s="493" t="n">
        <v>0</v>
      </c>
      <c r="AK4153" s="493" t="n">
        <v>0</v>
      </c>
      <c r="AL4153" s="493" t="n">
        <v>0</v>
      </c>
      <c r="AM4153" s="493" t="n">
        <v>0</v>
      </c>
      <c r="AN4153" s="493" t="n">
        <v>0</v>
      </c>
      <c r="AO4153" s="493" t="n">
        <v>0</v>
      </c>
      <c r="AP4153" s="493" t="n">
        <v>0</v>
      </c>
      <c r="AQ4153" s="493" t="n">
        <v>0</v>
      </c>
      <c r="AR4153" s="493" t="n">
        <v>0</v>
      </c>
      <c r="AS4153" s="493" t="n">
        <v>0</v>
      </c>
      <c r="AT4153" s="493" t="n">
        <v>0</v>
      </c>
      <c r="AU4153" s="493" t="n">
        <v>0</v>
      </c>
      <c r="AV4153" s="493" t="n">
        <v>1658.38</v>
      </c>
      <c r="AW4153" s="493" t="n">
        <v>10021.9</v>
      </c>
      <c r="AX4153" s="493" t="n">
        <v>10850.48</v>
      </c>
      <c r="AY4153" s="493" t="n">
        <v>11316.96</v>
      </c>
      <c r="AZ4153" s="493" t="n">
        <v>8356.84</v>
      </c>
      <c r="BA4153" s="493" t="n">
        <v>11998.01</v>
      </c>
      <c r="BB4153" s="493" t="n">
        <v>13159.74</v>
      </c>
      <c r="BC4153" s="493" t="n">
        <v>11453.77</v>
      </c>
      <c r="BD4153" s="493" t="n">
        <v>13151.46</v>
      </c>
      <c r="BE4153" s="493" t="n">
        <v>13595.38</v>
      </c>
      <c r="BF4153" s="493" t="n">
        <v>14577.39</v>
      </c>
      <c r="BG4153" s="493" t="n">
        <v>16610</v>
      </c>
      <c r="BH4153" s="493" t="n">
        <v>16640.76</v>
      </c>
      <c r="BI4153" s="493" t="n">
        <v>13875.07</v>
      </c>
      <c r="BJ4153" s="493" t="n">
        <v>12121.46</v>
      </c>
      <c r="BK4153" s="493" t="n">
        <v>10845.7</v>
      </c>
      <c r="BL4153" s="493" t="n">
        <v>9331.5</v>
      </c>
      <c r="BM4153" s="493" t="n">
        <v>10380.85</v>
      </c>
      <c r="BN4153" s="493" t="n">
        <v>10955.6</v>
      </c>
      <c r="BO4153" s="493" t="n">
        <v>11012.24</v>
      </c>
      <c r="BP4153" s="493" t="n">
        <v>9551.370000000001</v>
      </c>
      <c r="BQ4153" s="493" t="n">
        <v>7828.59</v>
      </c>
      <c r="BR4153" s="493" t="n">
        <v>13645.52</v>
      </c>
      <c r="BS4153" s="493" t="n">
        <v>22029.48</v>
      </c>
      <c r="BT4153" s="493" t="n">
        <v>15579.7</v>
      </c>
      <c r="BU4153" s="493" t="n">
        <v>14123.03</v>
      </c>
      <c r="BV4153" s="493" t="n">
        <v>19302.38</v>
      </c>
      <c r="BW4153" s="493" t="n">
        <v>16223.96</v>
      </c>
    </row>
    <row r="4154">
      <c r="A4154" t="inlineStr">
        <is>
          <t>[C9D3] Angiotensin-II 길항제 칼슘길항제 복합제</t>
        </is>
      </c>
      <c r="B4154" t="inlineStr">
        <is>
          <t>테라젠이텍스</t>
        </is>
      </c>
      <c r="C4154" t="inlineStr">
        <is>
          <t>텔미로디</t>
        </is>
      </c>
      <c r="D4154" t="inlineStr">
        <is>
          <t>테라젠이텍스</t>
        </is>
      </c>
      <c r="E4154" t="inlineStr">
        <is>
          <t>amlodipine besylate,  telmisartan</t>
        </is>
      </c>
      <c r="F4154" t="inlineStr">
        <is>
          <t>의원</t>
        </is>
      </c>
      <c r="G4154" t="inlineStr">
        <is>
          <t>Generic</t>
        </is>
      </c>
      <c r="H4154" s="493" t="n">
        <v>0</v>
      </c>
      <c r="I4154" s="493" t="n">
        <v>0</v>
      </c>
      <c r="J4154" s="493" t="n">
        <v>0</v>
      </c>
      <c r="K4154" s="493" t="n">
        <v>0</v>
      </c>
      <c r="L4154" s="493" t="n">
        <v>0</v>
      </c>
      <c r="M4154" s="493" t="n">
        <v>0</v>
      </c>
      <c r="N4154" s="493" t="n">
        <v>0</v>
      </c>
      <c r="O4154" s="493" t="n">
        <v>0</v>
      </c>
      <c r="P4154" s="493" t="n">
        <v>0</v>
      </c>
      <c r="Q4154" s="493" t="n">
        <v>0</v>
      </c>
      <c r="R4154" s="493" t="n">
        <v>0</v>
      </c>
      <c r="S4154" s="493" t="n">
        <v>0</v>
      </c>
      <c r="T4154" s="493" t="n">
        <v>0</v>
      </c>
      <c r="U4154" s="493" t="n">
        <v>0</v>
      </c>
      <c r="V4154" s="493" t="n">
        <v>0</v>
      </c>
      <c r="W4154" s="493" t="n">
        <v>0</v>
      </c>
      <c r="X4154" s="493" t="n">
        <v>0</v>
      </c>
      <c r="Y4154" s="493" t="n">
        <v>0</v>
      </c>
      <c r="Z4154" s="493" t="n">
        <v>0</v>
      </c>
      <c r="AA4154" s="493" t="n">
        <v>0</v>
      </c>
      <c r="AB4154" s="493" t="n">
        <v>0</v>
      </c>
      <c r="AC4154" s="493" t="n">
        <v>0</v>
      </c>
      <c r="AD4154" s="493" t="n">
        <v>0</v>
      </c>
      <c r="AE4154" s="493" t="n">
        <v>0</v>
      </c>
      <c r="AF4154" s="493" t="n">
        <v>0</v>
      </c>
      <c r="AG4154" s="493" t="n">
        <v>0</v>
      </c>
      <c r="AH4154" s="493" t="n">
        <v>0</v>
      </c>
      <c r="AI4154" s="493" t="n">
        <v>0</v>
      </c>
      <c r="AJ4154" s="493" t="n">
        <v>0</v>
      </c>
      <c r="AK4154" s="493" t="n">
        <v>0</v>
      </c>
      <c r="AL4154" s="493" t="n">
        <v>0</v>
      </c>
      <c r="AM4154" s="493" t="n">
        <v>0</v>
      </c>
      <c r="AN4154" s="493" t="n">
        <v>0</v>
      </c>
      <c r="AO4154" s="493" t="n">
        <v>0</v>
      </c>
      <c r="AP4154" s="493" t="n">
        <v>0</v>
      </c>
      <c r="AQ4154" s="493" t="n">
        <v>0</v>
      </c>
      <c r="AR4154" s="493" t="n">
        <v>0</v>
      </c>
      <c r="AS4154" s="493" t="n">
        <v>0</v>
      </c>
      <c r="AT4154" s="493" t="n">
        <v>0</v>
      </c>
      <c r="AU4154" s="493" t="n">
        <v>0</v>
      </c>
      <c r="AV4154" s="493" t="n">
        <v>1468</v>
      </c>
      <c r="AW4154" s="493" t="n">
        <v>1560</v>
      </c>
      <c r="AX4154" s="493" t="n">
        <v>2368.2</v>
      </c>
      <c r="AY4154" s="493" t="n">
        <v>10227.1</v>
      </c>
      <c r="AZ4154" s="493" t="n">
        <v>59212.1</v>
      </c>
      <c r="BA4154" s="493" t="n">
        <v>52679.7</v>
      </c>
      <c r="BB4154" s="493" t="n">
        <v>58420.8</v>
      </c>
      <c r="BC4154" s="493" t="n">
        <v>84008.39</v>
      </c>
      <c r="BD4154" s="493" t="n">
        <v>56456.92</v>
      </c>
      <c r="BE4154" s="493" t="n">
        <v>53696.71</v>
      </c>
      <c r="BF4154" s="493" t="n">
        <v>62752.05</v>
      </c>
      <c r="BG4154" s="493" t="n">
        <v>64276.39</v>
      </c>
      <c r="BH4154" s="493" t="n">
        <v>73438.39999999999</v>
      </c>
      <c r="BI4154" s="493" t="n">
        <v>67755.53</v>
      </c>
      <c r="BJ4154" s="493" t="n">
        <v>67725.28</v>
      </c>
      <c r="BK4154" s="493" t="n">
        <v>67962.12</v>
      </c>
      <c r="BL4154" s="493" t="n">
        <v>79687.03</v>
      </c>
      <c r="BM4154" s="493" t="n">
        <v>77949.39</v>
      </c>
      <c r="BN4154" s="493" t="n">
        <v>110457.55</v>
      </c>
      <c r="BO4154" s="493" t="n">
        <v>131991.42</v>
      </c>
      <c r="BP4154" s="493" t="n">
        <v>135677.54</v>
      </c>
      <c r="BQ4154" s="493" t="n">
        <v>116504.94</v>
      </c>
      <c r="BR4154" s="493" t="n">
        <v>142632.03</v>
      </c>
      <c r="BS4154" s="493" t="n">
        <v>135531.65</v>
      </c>
      <c r="BT4154" s="493" t="n">
        <v>136581.62</v>
      </c>
      <c r="BU4154" s="493" t="n">
        <v>150467.86</v>
      </c>
      <c r="BV4154" s="493" t="n">
        <v>157228.5</v>
      </c>
      <c r="BW4154" s="493" t="n">
        <v>150442.18</v>
      </c>
    </row>
    <row r="4155">
      <c r="A4155" t="inlineStr">
        <is>
          <t>[C9D3] Angiotensin-II 길항제 칼슘길항제 복합제</t>
        </is>
      </c>
      <c r="B4155" t="inlineStr">
        <is>
          <t>테라젠이텍스</t>
        </is>
      </c>
      <c r="C4155" t="inlineStr">
        <is>
          <t>텔미로디</t>
        </is>
      </c>
      <c r="D4155" t="inlineStr">
        <is>
          <t>테라젠이텍스</t>
        </is>
      </c>
      <c r="E4155" t="inlineStr">
        <is>
          <t>amlodipine besylate,  telmisartan</t>
        </is>
      </c>
      <c r="F4155" t="inlineStr">
        <is>
          <t>보건소</t>
        </is>
      </c>
      <c r="G4155" t="inlineStr">
        <is>
          <t>Generic</t>
        </is>
      </c>
      <c r="H4155" s="493" t="n">
        <v>0</v>
      </c>
      <c r="I4155" s="493" t="n">
        <v>0</v>
      </c>
      <c r="J4155" s="493" t="n">
        <v>0</v>
      </c>
      <c r="K4155" s="493" t="n">
        <v>0</v>
      </c>
      <c r="L4155" s="493" t="n">
        <v>0</v>
      </c>
      <c r="M4155" s="493" t="n">
        <v>0</v>
      </c>
      <c r="N4155" s="493" t="n">
        <v>0</v>
      </c>
      <c r="O4155" s="493" t="n">
        <v>0</v>
      </c>
      <c r="P4155" s="493" t="n">
        <v>0</v>
      </c>
      <c r="Q4155" s="493" t="n">
        <v>0</v>
      </c>
      <c r="R4155" s="493" t="n">
        <v>0</v>
      </c>
      <c r="S4155" s="493" t="n">
        <v>0</v>
      </c>
      <c r="T4155" s="493" t="n">
        <v>0</v>
      </c>
      <c r="U4155" s="493" t="n">
        <v>0</v>
      </c>
      <c r="V4155" s="493" t="n">
        <v>0</v>
      </c>
      <c r="W4155" s="493" t="n">
        <v>0</v>
      </c>
      <c r="X4155" s="493" t="n">
        <v>0</v>
      </c>
      <c r="Y4155" s="493" t="n">
        <v>0</v>
      </c>
      <c r="Z4155" s="493" t="n">
        <v>0</v>
      </c>
      <c r="AA4155" s="493" t="n">
        <v>0</v>
      </c>
      <c r="AB4155" s="493" t="n">
        <v>0</v>
      </c>
      <c r="AC4155" s="493" t="n">
        <v>0</v>
      </c>
      <c r="AD4155" s="493" t="n">
        <v>0</v>
      </c>
      <c r="AE4155" s="493" t="n">
        <v>0</v>
      </c>
      <c r="AF4155" s="493" t="n">
        <v>0</v>
      </c>
      <c r="AG4155" s="493" t="n">
        <v>0</v>
      </c>
      <c r="AH4155" s="493" t="n">
        <v>0</v>
      </c>
      <c r="AI4155" s="493" t="n">
        <v>0</v>
      </c>
      <c r="AJ4155" s="493" t="n">
        <v>0</v>
      </c>
      <c r="AK4155" s="493" t="n">
        <v>0</v>
      </c>
      <c r="AL4155" s="493" t="n">
        <v>0</v>
      </c>
      <c r="AM4155" s="493" t="n">
        <v>0</v>
      </c>
      <c r="AN4155" s="493" t="n">
        <v>0</v>
      </c>
      <c r="AO4155" s="493" t="n">
        <v>0</v>
      </c>
      <c r="AP4155" s="493" t="n">
        <v>0</v>
      </c>
      <c r="AQ4155" s="493" t="n">
        <v>0</v>
      </c>
      <c r="AR4155" s="493" t="n">
        <v>0</v>
      </c>
      <c r="AS4155" s="493" t="n">
        <v>0</v>
      </c>
      <c r="AT4155" s="493" t="n">
        <v>0</v>
      </c>
      <c r="AU4155" s="493" t="n">
        <v>0</v>
      </c>
      <c r="AV4155" s="493" t="n">
        <v>0</v>
      </c>
      <c r="AW4155" s="493" t="n">
        <v>0</v>
      </c>
      <c r="AX4155" s="493" t="n">
        <v>0</v>
      </c>
      <c r="AY4155" s="493" t="n">
        <v>0</v>
      </c>
      <c r="AZ4155" s="493" t="n">
        <v>0</v>
      </c>
      <c r="BA4155" s="493" t="n">
        <v>0</v>
      </c>
      <c r="BB4155" s="493" t="n">
        <v>0</v>
      </c>
      <c r="BC4155" s="493" t="n">
        <v>0</v>
      </c>
      <c r="BD4155" s="493" t="n">
        <v>0</v>
      </c>
      <c r="BE4155" s="493" t="n">
        <v>0</v>
      </c>
      <c r="BF4155" s="493" t="n">
        <v>3165.6</v>
      </c>
      <c r="BG4155" s="493" t="n">
        <v>0</v>
      </c>
      <c r="BH4155" s="493" t="n">
        <v>0</v>
      </c>
      <c r="BI4155" s="493" t="n">
        <v>68.09999999999999</v>
      </c>
      <c r="BJ4155" s="493" t="n">
        <v>3025.2</v>
      </c>
      <c r="BK4155" s="493" t="n">
        <v>0</v>
      </c>
      <c r="BL4155" s="493" t="n">
        <v>108.6</v>
      </c>
      <c r="BM4155" s="493" t="n">
        <v>0</v>
      </c>
      <c r="BN4155" s="493" t="n">
        <v>1891.2</v>
      </c>
      <c r="BO4155" s="493" t="n">
        <v>218.4</v>
      </c>
      <c r="BP4155" s="493" t="n">
        <v>105.6</v>
      </c>
      <c r="BQ4155" s="493" t="n">
        <v>312.3</v>
      </c>
      <c r="BR4155" s="493" t="n">
        <v>2190.6</v>
      </c>
      <c r="BS4155" s="493" t="n">
        <v>0</v>
      </c>
      <c r="BT4155" s="493" t="n">
        <v>593.7</v>
      </c>
      <c r="BU4155" s="493" t="n">
        <v>57.6</v>
      </c>
      <c r="BV4155" s="493" t="n">
        <v>2817</v>
      </c>
      <c r="BW4155" s="493" t="n">
        <v>0</v>
      </c>
    </row>
    <row r="4156">
      <c r="A4156" t="inlineStr">
        <is>
          <t>[C9D3] Angiotensin-II 길항제 칼슘길항제 복합제</t>
        </is>
      </c>
      <c r="B4156" t="inlineStr">
        <is>
          <t>테라젠이텍스</t>
        </is>
      </c>
      <c r="C4156" t="inlineStr">
        <is>
          <t>텔미로디</t>
        </is>
      </c>
      <c r="D4156" t="inlineStr">
        <is>
          <t>테라젠이텍스</t>
        </is>
      </c>
      <c r="E4156" t="inlineStr">
        <is>
          <t>amlodipine besylate,  telmisartan</t>
        </is>
      </c>
      <c r="F4156" t="inlineStr">
        <is>
          <t>기타(치과의원, 치과병원 등)</t>
        </is>
      </c>
      <c r="G4156" t="inlineStr">
        <is>
          <t>Generic</t>
        </is>
      </c>
      <c r="H4156" s="493" t="n">
        <v>0</v>
      </c>
      <c r="I4156" s="493" t="n">
        <v>0</v>
      </c>
      <c r="J4156" s="493" t="n">
        <v>0</v>
      </c>
      <c r="K4156" s="493" t="n">
        <v>0</v>
      </c>
      <c r="L4156" s="493" t="n">
        <v>0</v>
      </c>
      <c r="M4156" s="493" t="n">
        <v>0</v>
      </c>
      <c r="N4156" s="493" t="n">
        <v>0</v>
      </c>
      <c r="O4156" s="493" t="n">
        <v>0</v>
      </c>
      <c r="P4156" s="493" t="n">
        <v>0</v>
      </c>
      <c r="Q4156" s="493" t="n">
        <v>0</v>
      </c>
      <c r="R4156" s="493" t="n">
        <v>0</v>
      </c>
      <c r="S4156" s="493" t="n">
        <v>0</v>
      </c>
      <c r="T4156" s="493" t="n">
        <v>0</v>
      </c>
      <c r="U4156" s="493" t="n">
        <v>0</v>
      </c>
      <c r="V4156" s="493" t="n">
        <v>0</v>
      </c>
      <c r="W4156" s="493" t="n">
        <v>0</v>
      </c>
      <c r="X4156" s="493" t="n">
        <v>0</v>
      </c>
      <c r="Y4156" s="493" t="n">
        <v>0</v>
      </c>
      <c r="Z4156" s="493" t="n">
        <v>0</v>
      </c>
      <c r="AA4156" s="493" t="n">
        <v>0</v>
      </c>
      <c r="AB4156" s="493" t="n">
        <v>0</v>
      </c>
      <c r="AC4156" s="493" t="n">
        <v>0</v>
      </c>
      <c r="AD4156" s="493" t="n">
        <v>0</v>
      </c>
      <c r="AE4156" s="493" t="n">
        <v>0</v>
      </c>
      <c r="AF4156" s="493" t="n">
        <v>0</v>
      </c>
      <c r="AG4156" s="493" t="n">
        <v>0</v>
      </c>
      <c r="AH4156" s="493" t="n">
        <v>0</v>
      </c>
      <c r="AI4156" s="493" t="n">
        <v>0</v>
      </c>
      <c r="AJ4156" s="493" t="n">
        <v>0</v>
      </c>
      <c r="AK4156" s="493" t="n">
        <v>0</v>
      </c>
      <c r="AL4156" s="493" t="n">
        <v>0</v>
      </c>
      <c r="AM4156" s="493" t="n">
        <v>0</v>
      </c>
      <c r="AN4156" s="493" t="n">
        <v>0</v>
      </c>
      <c r="AO4156" s="493" t="n">
        <v>0</v>
      </c>
      <c r="AP4156" s="493" t="n">
        <v>0</v>
      </c>
      <c r="AQ4156" s="493" t="n">
        <v>0</v>
      </c>
      <c r="AR4156" s="493" t="n">
        <v>0</v>
      </c>
      <c r="AS4156" s="493" t="n">
        <v>0</v>
      </c>
      <c r="AT4156" s="493" t="n">
        <v>0</v>
      </c>
      <c r="AU4156" s="493" t="n">
        <v>0</v>
      </c>
      <c r="AV4156" s="493" t="n">
        <v>0</v>
      </c>
      <c r="AW4156" s="493" t="n">
        <v>0</v>
      </c>
      <c r="AX4156" s="493" t="n">
        <v>0</v>
      </c>
      <c r="AY4156" s="493" t="n">
        <v>0</v>
      </c>
      <c r="AZ4156" s="493" t="n">
        <v>0</v>
      </c>
      <c r="BA4156" s="493" t="n">
        <v>0</v>
      </c>
      <c r="BB4156" s="493" t="n">
        <v>0</v>
      </c>
      <c r="BC4156" s="493" t="n">
        <v>0</v>
      </c>
      <c r="BD4156" s="493" t="n">
        <v>0</v>
      </c>
      <c r="BE4156" s="493" t="n">
        <v>0</v>
      </c>
      <c r="BF4156" s="493" t="n">
        <v>0</v>
      </c>
      <c r="BG4156" s="493" t="n">
        <v>0</v>
      </c>
      <c r="BH4156" s="493" t="n">
        <v>0</v>
      </c>
      <c r="BI4156" s="493" t="n">
        <v>0</v>
      </c>
      <c r="BJ4156" s="493" t="n">
        <v>0</v>
      </c>
      <c r="BK4156" s="493" t="n">
        <v>0</v>
      </c>
      <c r="BL4156" s="493" t="n">
        <v>0</v>
      </c>
      <c r="BM4156" s="493" t="n">
        <v>154</v>
      </c>
      <c r="BN4156" s="493" t="n">
        <v>46.7</v>
      </c>
      <c r="BO4156" s="493" t="n">
        <v>290.5</v>
      </c>
      <c r="BP4156" s="493" t="n">
        <v>0</v>
      </c>
      <c r="BQ4156" s="493" t="n">
        <v>153.6</v>
      </c>
      <c r="BR4156" s="493" t="n">
        <v>0</v>
      </c>
      <c r="BS4156" s="493" t="n">
        <v>158.1</v>
      </c>
      <c r="BT4156" s="493" t="n">
        <v>0</v>
      </c>
      <c r="BU4156" s="493" t="n">
        <v>1047</v>
      </c>
      <c r="BV4156" s="493" t="n">
        <v>0</v>
      </c>
      <c r="BW4156" s="493" t="n">
        <v>0</v>
      </c>
    </row>
    <row r="4157">
      <c r="A4157" t="inlineStr">
        <is>
          <t>[C9D3] Angiotensin-II 길항제 칼슘길항제 복합제</t>
        </is>
      </c>
      <c r="B4157" t="inlineStr">
        <is>
          <t>테라젠이텍스</t>
        </is>
      </c>
      <c r="C4157" t="inlineStr">
        <is>
          <t>트윈큐어</t>
        </is>
      </c>
      <c r="D4157" t="inlineStr">
        <is>
          <t>테라젠이텍스</t>
        </is>
      </c>
      <c r="E4157" t="inlineStr">
        <is>
          <t>amlodipine besylate,  telmisartan</t>
        </is>
      </c>
      <c r="F4157" t="inlineStr">
        <is>
          <t>종합병원</t>
        </is>
      </c>
      <c r="G4157" t="inlineStr">
        <is>
          <t>Generic</t>
        </is>
      </c>
      <c r="H4157" s="493" t="n">
        <v>5557.79</v>
      </c>
      <c r="I4157" s="493" t="n">
        <v>3684.02</v>
      </c>
      <c r="J4157" s="493" t="n">
        <v>5064.91</v>
      </c>
      <c r="K4157" s="493" t="n">
        <v>3939.67</v>
      </c>
      <c r="L4157" s="493" t="n">
        <v>5009.12</v>
      </c>
      <c r="M4157" s="493" t="n">
        <v>2122.06</v>
      </c>
      <c r="N4157" s="493" t="n">
        <v>4439.95</v>
      </c>
      <c r="O4157" s="493" t="n">
        <v>6015.71</v>
      </c>
      <c r="P4157" s="493" t="n">
        <v>4981.05</v>
      </c>
      <c r="Q4157" s="493" t="n">
        <v>5896.28</v>
      </c>
      <c r="R4157" s="493" t="n">
        <v>120.54</v>
      </c>
      <c r="S4157" s="493" t="n">
        <v>655.14</v>
      </c>
      <c r="T4157" s="493" t="n">
        <v>0</v>
      </c>
      <c r="U4157" s="493" t="n">
        <v>0</v>
      </c>
      <c r="V4157" s="493" t="n">
        <v>0</v>
      </c>
      <c r="W4157" s="493" t="n">
        <v>0</v>
      </c>
      <c r="X4157" s="493" t="n">
        <v>0</v>
      </c>
      <c r="Y4157" s="493" t="n">
        <v>0</v>
      </c>
      <c r="Z4157" s="493" t="n">
        <v>0</v>
      </c>
      <c r="AA4157" s="493" t="n">
        <v>0</v>
      </c>
      <c r="AB4157" s="493" t="n">
        <v>0</v>
      </c>
      <c r="AC4157" s="493" t="n">
        <v>0</v>
      </c>
      <c r="AD4157" s="493" t="n">
        <v>0</v>
      </c>
      <c r="AE4157" s="493" t="n">
        <v>0</v>
      </c>
      <c r="AF4157" s="493" t="n">
        <v>0</v>
      </c>
      <c r="AG4157" s="493" t="n">
        <v>0</v>
      </c>
      <c r="AH4157" s="493" t="n">
        <v>0</v>
      </c>
      <c r="AI4157" s="493" t="n">
        <v>0</v>
      </c>
      <c r="AJ4157" s="493" t="n">
        <v>0</v>
      </c>
      <c r="AK4157" s="493" t="n">
        <v>0</v>
      </c>
      <c r="AL4157" s="493" t="n">
        <v>0</v>
      </c>
      <c r="AM4157" s="493" t="n">
        <v>0</v>
      </c>
      <c r="AN4157" s="493" t="n">
        <v>0</v>
      </c>
      <c r="AO4157" s="493" t="n">
        <v>0</v>
      </c>
      <c r="AP4157" s="493" t="n">
        <v>0</v>
      </c>
      <c r="AQ4157" s="493" t="n">
        <v>0</v>
      </c>
      <c r="AR4157" s="493" t="n">
        <v>0</v>
      </c>
      <c r="AS4157" s="493" t="n">
        <v>0</v>
      </c>
      <c r="AT4157" s="493" t="n">
        <v>0</v>
      </c>
      <c r="AU4157" s="493" t="n">
        <v>0</v>
      </c>
      <c r="AV4157" s="493" t="n">
        <v>0</v>
      </c>
      <c r="AW4157" s="493" t="n">
        <v>0</v>
      </c>
      <c r="AX4157" s="493" t="n">
        <v>0</v>
      </c>
      <c r="AY4157" s="493" t="n">
        <v>0</v>
      </c>
      <c r="AZ4157" s="493" t="n">
        <v>0</v>
      </c>
      <c r="BA4157" s="493" t="n">
        <v>0</v>
      </c>
      <c r="BB4157" s="493" t="n">
        <v>0</v>
      </c>
      <c r="BC4157" s="493" t="n">
        <v>0</v>
      </c>
      <c r="BD4157" s="493" t="n">
        <v>0</v>
      </c>
      <c r="BE4157" s="493" t="n">
        <v>0</v>
      </c>
      <c r="BF4157" s="493" t="n">
        <v>0</v>
      </c>
      <c r="BG4157" s="493" t="n">
        <v>0</v>
      </c>
      <c r="BH4157" s="493" t="n">
        <v>0</v>
      </c>
      <c r="BI4157" s="493" t="n">
        <v>0</v>
      </c>
      <c r="BJ4157" s="493" t="n">
        <v>0</v>
      </c>
      <c r="BK4157" s="493" t="n">
        <v>0</v>
      </c>
      <c r="BL4157" s="493" t="n">
        <v>0</v>
      </c>
      <c r="BM4157" s="493" t="n">
        <v>0</v>
      </c>
      <c r="BN4157" s="493" t="n">
        <v>0</v>
      </c>
      <c r="BO4157" s="493" t="n">
        <v>0</v>
      </c>
      <c r="BP4157" s="493" t="n">
        <v>0</v>
      </c>
      <c r="BQ4157" s="493" t="n">
        <v>0</v>
      </c>
      <c r="BR4157" s="493" t="n">
        <v>0</v>
      </c>
      <c r="BS4157" s="493" t="n">
        <v>0</v>
      </c>
      <c r="BT4157" s="493" t="n">
        <v>0</v>
      </c>
      <c r="BU4157" s="493" t="n">
        <v>0</v>
      </c>
      <c r="BV4157" s="493" t="n">
        <v>0</v>
      </c>
      <c r="BW4157" s="493" t="n">
        <v>0</v>
      </c>
    </row>
    <row r="4158">
      <c r="A4158" t="inlineStr">
        <is>
          <t>[C9D3] Angiotensin-II 길항제 칼슘길항제 복합제</t>
        </is>
      </c>
      <c r="B4158" t="inlineStr">
        <is>
          <t>테라젠이텍스</t>
        </is>
      </c>
      <c r="C4158" t="inlineStr">
        <is>
          <t>트윈큐어</t>
        </is>
      </c>
      <c r="D4158" t="inlineStr">
        <is>
          <t>테라젠이텍스</t>
        </is>
      </c>
      <c r="E4158" t="inlineStr">
        <is>
          <t>amlodipine besylate,  telmisartan</t>
        </is>
      </c>
      <c r="F4158" t="inlineStr">
        <is>
          <t>병원</t>
        </is>
      </c>
      <c r="G4158" t="inlineStr">
        <is>
          <t>Generic</t>
        </is>
      </c>
      <c r="H4158" s="493" t="n">
        <v>1066.01</v>
      </c>
      <c r="I4158" s="493" t="n">
        <v>2348.96</v>
      </c>
      <c r="J4158" s="493" t="n">
        <v>3079.84</v>
      </c>
      <c r="K4158" s="493" t="n">
        <v>3905.8</v>
      </c>
      <c r="L4158" s="493" t="n">
        <v>2405.69</v>
      </c>
      <c r="M4158" s="493" t="n">
        <v>3249.22</v>
      </c>
      <c r="N4158" s="493" t="n">
        <v>2872.14</v>
      </c>
      <c r="O4158" s="493" t="n">
        <v>2637.55</v>
      </c>
      <c r="P4158" s="493" t="n">
        <v>3481.78</v>
      </c>
      <c r="Q4158" s="493" t="n">
        <v>2901.94</v>
      </c>
      <c r="R4158" s="493" t="n">
        <v>391.8</v>
      </c>
      <c r="S4158" s="493" t="n">
        <v>577.8</v>
      </c>
      <c r="T4158" s="493" t="n">
        <v>1336.5</v>
      </c>
      <c r="U4158" s="493" t="n">
        <v>193.8</v>
      </c>
      <c r="V4158" s="493" t="n">
        <v>708.3</v>
      </c>
      <c r="W4158" s="493" t="n">
        <v>33.6</v>
      </c>
      <c r="X4158" s="493" t="n">
        <v>278.4</v>
      </c>
      <c r="Y4158" s="493" t="n">
        <v>186</v>
      </c>
      <c r="Z4158" s="493" t="n">
        <v>792.6</v>
      </c>
      <c r="AA4158" s="493" t="n">
        <v>145.8</v>
      </c>
      <c r="AB4158" s="493" t="n">
        <v>744.12</v>
      </c>
      <c r="AC4158" s="493" t="n">
        <v>206.4</v>
      </c>
      <c r="AD4158" s="493" t="n">
        <v>99</v>
      </c>
      <c r="AE4158" s="493" t="n">
        <v>50.4</v>
      </c>
      <c r="AF4158" s="493" t="n">
        <v>137.7</v>
      </c>
      <c r="AG4158" s="493" t="n">
        <v>452.7</v>
      </c>
      <c r="AH4158" s="493" t="n">
        <v>183.3</v>
      </c>
      <c r="AI4158" s="493" t="n">
        <v>0</v>
      </c>
      <c r="AJ4158" s="493" t="n">
        <v>0</v>
      </c>
      <c r="AK4158" s="493" t="n">
        <v>0</v>
      </c>
      <c r="AL4158" s="493" t="n">
        <v>0</v>
      </c>
      <c r="AM4158" s="493" t="n">
        <v>0</v>
      </c>
      <c r="AN4158" s="493" t="n">
        <v>0</v>
      </c>
      <c r="AO4158" s="493" t="n">
        <v>0</v>
      </c>
      <c r="AP4158" s="493" t="n">
        <v>0</v>
      </c>
      <c r="AQ4158" s="493" t="n">
        <v>0</v>
      </c>
      <c r="AR4158" s="493" t="n">
        <v>0</v>
      </c>
      <c r="AS4158" s="493" t="n">
        <v>0</v>
      </c>
      <c r="AT4158" s="493" t="n">
        <v>0</v>
      </c>
      <c r="AU4158" s="493" t="n">
        <v>0</v>
      </c>
      <c r="AV4158" s="493" t="n">
        <v>0</v>
      </c>
      <c r="AW4158" s="493" t="n">
        <v>0</v>
      </c>
      <c r="AX4158" s="493" t="n">
        <v>0</v>
      </c>
      <c r="AY4158" s="493" t="n">
        <v>0</v>
      </c>
      <c r="AZ4158" s="493" t="n">
        <v>0</v>
      </c>
      <c r="BA4158" s="493" t="n">
        <v>0</v>
      </c>
      <c r="BB4158" s="493" t="n">
        <v>0</v>
      </c>
      <c r="BC4158" s="493" t="n">
        <v>0</v>
      </c>
      <c r="BD4158" s="493" t="n">
        <v>0</v>
      </c>
      <c r="BE4158" s="493" t="n">
        <v>0</v>
      </c>
      <c r="BF4158" s="493" t="n">
        <v>0</v>
      </c>
      <c r="BG4158" s="493" t="n">
        <v>0</v>
      </c>
      <c r="BH4158" s="493" t="n">
        <v>0</v>
      </c>
      <c r="BI4158" s="493" t="n">
        <v>0</v>
      </c>
      <c r="BJ4158" s="493" t="n">
        <v>0</v>
      </c>
      <c r="BK4158" s="493" t="n">
        <v>0</v>
      </c>
      <c r="BL4158" s="493" t="n">
        <v>0</v>
      </c>
      <c r="BM4158" s="493" t="n">
        <v>0</v>
      </c>
      <c r="BN4158" s="493" t="n">
        <v>0</v>
      </c>
      <c r="BO4158" s="493" t="n">
        <v>0</v>
      </c>
      <c r="BP4158" s="493" t="n">
        <v>0</v>
      </c>
      <c r="BQ4158" s="493" t="n">
        <v>0</v>
      </c>
      <c r="BR4158" s="493" t="n">
        <v>0</v>
      </c>
      <c r="BS4158" s="493" t="n">
        <v>0</v>
      </c>
      <c r="BT4158" s="493" t="n">
        <v>0</v>
      </c>
      <c r="BU4158" s="493" t="n">
        <v>0</v>
      </c>
      <c r="BV4158" s="493" t="n">
        <v>0</v>
      </c>
      <c r="BW4158" s="493" t="n">
        <v>0</v>
      </c>
    </row>
    <row r="4159">
      <c r="A4159" t="inlineStr">
        <is>
          <t>[C9D3] Angiotensin-II 길항제 칼슘길항제 복합제</t>
        </is>
      </c>
      <c r="B4159" t="inlineStr">
        <is>
          <t>테라젠이텍스</t>
        </is>
      </c>
      <c r="C4159" t="inlineStr">
        <is>
          <t>트윈큐어</t>
        </is>
      </c>
      <c r="D4159" t="inlineStr">
        <is>
          <t>테라젠이텍스</t>
        </is>
      </c>
      <c r="E4159" t="inlineStr">
        <is>
          <t>amlodipine besylate,  telmisartan</t>
        </is>
      </c>
      <c r="F4159" t="inlineStr">
        <is>
          <t>의원</t>
        </is>
      </c>
      <c r="G4159" t="inlineStr">
        <is>
          <t>Generic</t>
        </is>
      </c>
      <c r="H4159" s="493" t="n">
        <v>237716.04</v>
      </c>
      <c r="I4159" s="493" t="n">
        <v>251992.31</v>
      </c>
      <c r="J4159" s="493" t="n">
        <v>279951.77</v>
      </c>
      <c r="K4159" s="493" t="n">
        <v>311706.29</v>
      </c>
      <c r="L4159" s="493" t="n">
        <v>314669.27</v>
      </c>
      <c r="M4159" s="493" t="n">
        <v>326424</v>
      </c>
      <c r="N4159" s="493" t="n">
        <v>318320.24</v>
      </c>
      <c r="O4159" s="493" t="n">
        <v>313671.93</v>
      </c>
      <c r="P4159" s="493" t="n">
        <v>311143.83</v>
      </c>
      <c r="Q4159" s="493" t="n">
        <v>277421.39</v>
      </c>
      <c r="R4159" s="493" t="n">
        <v>40343.15</v>
      </c>
      <c r="S4159" s="493" t="n">
        <v>38085.34</v>
      </c>
      <c r="T4159" s="493" t="n">
        <v>38538.59</v>
      </c>
      <c r="U4159" s="493" t="n">
        <v>35121.2</v>
      </c>
      <c r="V4159" s="493" t="n">
        <v>38555.6</v>
      </c>
      <c r="W4159" s="493" t="n">
        <v>37293.5</v>
      </c>
      <c r="X4159" s="493" t="n">
        <v>39461.15</v>
      </c>
      <c r="Y4159" s="493" t="n">
        <v>36620.43</v>
      </c>
      <c r="Z4159" s="493" t="n">
        <v>36279.25</v>
      </c>
      <c r="AA4159" s="493" t="n">
        <v>36707.85</v>
      </c>
      <c r="AB4159" s="493" t="n">
        <v>32291.9</v>
      </c>
      <c r="AC4159" s="493" t="n">
        <v>22826.94</v>
      </c>
      <c r="AD4159" s="493" t="n">
        <v>16126</v>
      </c>
      <c r="AE4159" s="493" t="n">
        <v>13834.83</v>
      </c>
      <c r="AF4159" s="493" t="n">
        <v>9878.1</v>
      </c>
      <c r="AG4159" s="493" t="n">
        <v>10056.6</v>
      </c>
      <c r="AH4159" s="493" t="n">
        <v>7564.2</v>
      </c>
      <c r="AI4159" s="493" t="n">
        <v>0</v>
      </c>
      <c r="AJ4159" s="493" t="n">
        <v>0</v>
      </c>
      <c r="AK4159" s="493" t="n">
        <v>0</v>
      </c>
      <c r="AL4159" s="493" t="n">
        <v>0</v>
      </c>
      <c r="AM4159" s="493" t="n">
        <v>0</v>
      </c>
      <c r="AN4159" s="493" t="n">
        <v>0</v>
      </c>
      <c r="AO4159" s="493" t="n">
        <v>0</v>
      </c>
      <c r="AP4159" s="493" t="n">
        <v>0</v>
      </c>
      <c r="AQ4159" s="493" t="n">
        <v>0</v>
      </c>
      <c r="AR4159" s="493" t="n">
        <v>0</v>
      </c>
      <c r="AS4159" s="493" t="n">
        <v>0</v>
      </c>
      <c r="AT4159" s="493" t="n">
        <v>0</v>
      </c>
      <c r="AU4159" s="493" t="n">
        <v>0</v>
      </c>
      <c r="AV4159" s="493" t="n">
        <v>0</v>
      </c>
      <c r="AW4159" s="493" t="n">
        <v>0</v>
      </c>
      <c r="AX4159" s="493" t="n">
        <v>0</v>
      </c>
      <c r="AY4159" s="493" t="n">
        <v>0</v>
      </c>
      <c r="AZ4159" s="493" t="n">
        <v>0</v>
      </c>
      <c r="BA4159" s="493" t="n">
        <v>0</v>
      </c>
      <c r="BB4159" s="493" t="n">
        <v>0</v>
      </c>
      <c r="BC4159" s="493" t="n">
        <v>0</v>
      </c>
      <c r="BD4159" s="493" t="n">
        <v>0</v>
      </c>
      <c r="BE4159" s="493" t="n">
        <v>0</v>
      </c>
      <c r="BF4159" s="493" t="n">
        <v>0</v>
      </c>
      <c r="BG4159" s="493" t="n">
        <v>0</v>
      </c>
      <c r="BH4159" s="493" t="n">
        <v>0</v>
      </c>
      <c r="BI4159" s="493" t="n">
        <v>0</v>
      </c>
      <c r="BJ4159" s="493" t="n">
        <v>0</v>
      </c>
      <c r="BK4159" s="493" t="n">
        <v>0</v>
      </c>
      <c r="BL4159" s="493" t="n">
        <v>0</v>
      </c>
      <c r="BM4159" s="493" t="n">
        <v>0</v>
      </c>
      <c r="BN4159" s="493" t="n">
        <v>0</v>
      </c>
      <c r="BO4159" s="493" t="n">
        <v>0</v>
      </c>
      <c r="BP4159" s="493" t="n">
        <v>0</v>
      </c>
      <c r="BQ4159" s="493" t="n">
        <v>0</v>
      </c>
      <c r="BR4159" s="493" t="n">
        <v>0</v>
      </c>
      <c r="BS4159" s="493" t="n">
        <v>0</v>
      </c>
      <c r="BT4159" s="493" t="n">
        <v>0</v>
      </c>
      <c r="BU4159" s="493" t="n">
        <v>0</v>
      </c>
      <c r="BV4159" s="493" t="n">
        <v>0</v>
      </c>
      <c r="BW4159" s="493" t="n">
        <v>0</v>
      </c>
    </row>
    <row r="4160">
      <c r="A4160" t="inlineStr">
        <is>
          <t>[C9D3] Angiotensin-II 길항제 칼슘길항제 복합제</t>
        </is>
      </c>
      <c r="B4160" t="inlineStr">
        <is>
          <t>테라젠이텍스</t>
        </is>
      </c>
      <c r="C4160" t="inlineStr">
        <is>
          <t>트윈큐어</t>
        </is>
      </c>
      <c r="D4160" t="inlineStr">
        <is>
          <t>테라젠이텍스</t>
        </is>
      </c>
      <c r="E4160" t="inlineStr">
        <is>
          <t>amlodipine besylate,  telmisartan</t>
        </is>
      </c>
      <c r="F4160" t="inlineStr">
        <is>
          <t>보건소</t>
        </is>
      </c>
      <c r="G4160" t="inlineStr">
        <is>
          <t>Generic</t>
        </is>
      </c>
      <c r="H4160" s="493" t="n">
        <v>3897.3</v>
      </c>
      <c r="I4160" s="493" t="n">
        <v>6303.6</v>
      </c>
      <c r="J4160" s="493" t="n">
        <v>5571.6</v>
      </c>
      <c r="K4160" s="493" t="n">
        <v>3379.2</v>
      </c>
      <c r="L4160" s="493" t="n">
        <v>7676.1</v>
      </c>
      <c r="M4160" s="493" t="n">
        <v>2128.2</v>
      </c>
      <c r="N4160" s="493" t="n">
        <v>7274.46</v>
      </c>
      <c r="O4160" s="493" t="n">
        <v>2924.4</v>
      </c>
      <c r="P4160" s="493" t="n">
        <v>3457.8</v>
      </c>
      <c r="Q4160" s="493" t="n">
        <v>1978.2</v>
      </c>
      <c r="R4160" s="493" t="n">
        <v>291.9</v>
      </c>
      <c r="S4160" s="493" t="n">
        <v>349.32</v>
      </c>
      <c r="T4160" s="493" t="n">
        <v>63</v>
      </c>
      <c r="U4160" s="493" t="n">
        <v>336.6</v>
      </c>
      <c r="V4160" s="493" t="n">
        <v>224.4</v>
      </c>
      <c r="W4160" s="493" t="n">
        <v>0</v>
      </c>
      <c r="X4160" s="493" t="n">
        <v>124.2</v>
      </c>
      <c r="Y4160" s="493" t="n">
        <v>179.1</v>
      </c>
      <c r="Z4160" s="493" t="n">
        <v>0</v>
      </c>
      <c r="AA4160" s="493" t="n">
        <v>327.6</v>
      </c>
      <c r="AB4160" s="493" t="n">
        <v>159.3</v>
      </c>
      <c r="AC4160" s="493" t="n">
        <v>0</v>
      </c>
      <c r="AD4160" s="493" t="n">
        <v>160.2</v>
      </c>
      <c r="AE4160" s="493" t="n">
        <v>126</v>
      </c>
      <c r="AF4160" s="493" t="n">
        <v>0</v>
      </c>
      <c r="AG4160" s="493" t="n">
        <v>105.4</v>
      </c>
      <c r="AH4160" s="493" t="n">
        <v>0</v>
      </c>
      <c r="AI4160" s="493" t="n">
        <v>0</v>
      </c>
      <c r="AJ4160" s="493" t="n">
        <v>0</v>
      </c>
      <c r="AK4160" s="493" t="n">
        <v>0</v>
      </c>
      <c r="AL4160" s="493" t="n">
        <v>0</v>
      </c>
      <c r="AM4160" s="493" t="n">
        <v>0</v>
      </c>
      <c r="AN4160" s="493" t="n">
        <v>0</v>
      </c>
      <c r="AO4160" s="493" t="n">
        <v>0</v>
      </c>
      <c r="AP4160" s="493" t="n">
        <v>0</v>
      </c>
      <c r="AQ4160" s="493" t="n">
        <v>0</v>
      </c>
      <c r="AR4160" s="493" t="n">
        <v>0</v>
      </c>
      <c r="AS4160" s="493" t="n">
        <v>0</v>
      </c>
      <c r="AT4160" s="493" t="n">
        <v>0</v>
      </c>
      <c r="AU4160" s="493" t="n">
        <v>0</v>
      </c>
      <c r="AV4160" s="493" t="n">
        <v>0</v>
      </c>
      <c r="AW4160" s="493" t="n">
        <v>0</v>
      </c>
      <c r="AX4160" s="493" t="n">
        <v>0</v>
      </c>
      <c r="AY4160" s="493" t="n">
        <v>0</v>
      </c>
      <c r="AZ4160" s="493" t="n">
        <v>0</v>
      </c>
      <c r="BA4160" s="493" t="n">
        <v>0</v>
      </c>
      <c r="BB4160" s="493" t="n">
        <v>0</v>
      </c>
      <c r="BC4160" s="493" t="n">
        <v>0</v>
      </c>
      <c r="BD4160" s="493" t="n">
        <v>0</v>
      </c>
      <c r="BE4160" s="493" t="n">
        <v>0</v>
      </c>
      <c r="BF4160" s="493" t="n">
        <v>0</v>
      </c>
      <c r="BG4160" s="493" t="n">
        <v>0</v>
      </c>
      <c r="BH4160" s="493" t="n">
        <v>0</v>
      </c>
      <c r="BI4160" s="493" t="n">
        <v>0</v>
      </c>
      <c r="BJ4160" s="493" t="n">
        <v>0</v>
      </c>
      <c r="BK4160" s="493" t="n">
        <v>0</v>
      </c>
      <c r="BL4160" s="493" t="n">
        <v>0</v>
      </c>
      <c r="BM4160" s="493" t="n">
        <v>0</v>
      </c>
      <c r="BN4160" s="493" t="n">
        <v>0</v>
      </c>
      <c r="BO4160" s="493" t="n">
        <v>0</v>
      </c>
      <c r="BP4160" s="493" t="n">
        <v>0</v>
      </c>
      <c r="BQ4160" s="493" t="n">
        <v>0</v>
      </c>
      <c r="BR4160" s="493" t="n">
        <v>0</v>
      </c>
      <c r="BS4160" s="493" t="n">
        <v>0</v>
      </c>
      <c r="BT4160" s="493" t="n">
        <v>0</v>
      </c>
      <c r="BU4160" s="493" t="n">
        <v>0</v>
      </c>
      <c r="BV4160" s="493" t="n">
        <v>0</v>
      </c>
      <c r="BW4160" s="493" t="n">
        <v>0</v>
      </c>
    </row>
    <row r="4161">
      <c r="A4161" t="inlineStr">
        <is>
          <t>[C9D3] Angiotensin-II 길항제 칼슘길항제 복합제</t>
        </is>
      </c>
      <c r="B4161" t="inlineStr">
        <is>
          <t>텔콘제약</t>
        </is>
      </c>
      <c r="C4161" t="inlineStr">
        <is>
          <t>로우스타</t>
        </is>
      </c>
      <c r="D4161" t="inlineStr">
        <is>
          <t>텔콘제약</t>
        </is>
      </c>
      <c r="E4161" t="inlineStr">
        <is>
          <t>amlodipine besylate,  telmisartan</t>
        </is>
      </c>
      <c r="F4161" t="inlineStr">
        <is>
          <t>병원</t>
        </is>
      </c>
      <c r="G4161" t="inlineStr">
        <is>
          <t>Generic</t>
        </is>
      </c>
      <c r="H4161" s="493" t="n">
        <v>1321.2</v>
      </c>
      <c r="I4161" s="493" t="n">
        <v>720.3</v>
      </c>
      <c r="J4161" s="493" t="n">
        <v>720.6</v>
      </c>
      <c r="K4161" s="493" t="n">
        <v>720</v>
      </c>
      <c r="L4161" s="493" t="n">
        <v>360</v>
      </c>
      <c r="M4161" s="493" t="n">
        <v>1560</v>
      </c>
      <c r="N4161" s="493" t="n">
        <v>2763.3</v>
      </c>
      <c r="O4161" s="493" t="n">
        <v>840</v>
      </c>
      <c r="P4161" s="493" t="n">
        <v>1317.9</v>
      </c>
      <c r="Q4161" s="493" t="n">
        <v>1080</v>
      </c>
      <c r="R4161" s="493" t="n">
        <v>2520</v>
      </c>
      <c r="S4161" s="493" t="n">
        <v>958.5</v>
      </c>
      <c r="T4161" s="493" t="n">
        <v>840</v>
      </c>
      <c r="U4161" s="493" t="n">
        <v>1801.8</v>
      </c>
      <c r="V4161" s="493" t="n">
        <v>458.4</v>
      </c>
      <c r="W4161" s="493" t="n">
        <v>1439.4</v>
      </c>
      <c r="X4161" s="493" t="n">
        <v>1440</v>
      </c>
      <c r="Y4161" s="493" t="n">
        <v>1059</v>
      </c>
      <c r="Z4161" s="493" t="n">
        <v>704.4</v>
      </c>
      <c r="AA4161" s="493" t="n">
        <v>1433.7</v>
      </c>
      <c r="AB4161" s="493" t="n">
        <v>1484.4</v>
      </c>
      <c r="AC4161" s="493" t="n">
        <v>1080</v>
      </c>
      <c r="AD4161" s="493" t="n">
        <v>600</v>
      </c>
      <c r="AE4161" s="493" t="n">
        <v>2211.9</v>
      </c>
      <c r="AF4161" s="493" t="n">
        <v>574.8</v>
      </c>
      <c r="AG4161" s="493" t="n">
        <v>2830.2</v>
      </c>
      <c r="AH4161" s="493" t="n">
        <v>1212</v>
      </c>
      <c r="AI4161" s="493" t="n">
        <v>1354.8</v>
      </c>
      <c r="AJ4161" s="493" t="n">
        <v>1095.6</v>
      </c>
      <c r="AK4161" s="493" t="n">
        <v>901.5</v>
      </c>
      <c r="AL4161" s="493" t="n">
        <v>2245.8</v>
      </c>
      <c r="AM4161" s="493" t="n">
        <v>902.4</v>
      </c>
      <c r="AN4161" s="493" t="n">
        <v>1125.9</v>
      </c>
      <c r="AO4161" s="493" t="n">
        <v>206.4</v>
      </c>
      <c r="AP4161" s="493" t="n">
        <v>1860</v>
      </c>
      <c r="AQ4161" s="493" t="n">
        <v>1166.4</v>
      </c>
      <c r="AR4161" s="493" t="n">
        <v>1340.4</v>
      </c>
      <c r="AS4161" s="493" t="n">
        <v>106.2</v>
      </c>
      <c r="AT4161" s="493" t="n">
        <v>1806</v>
      </c>
      <c r="AU4161" s="493" t="n">
        <v>112.5</v>
      </c>
      <c r="AV4161" s="493" t="n">
        <v>2974.8</v>
      </c>
      <c r="AW4161" s="493" t="n">
        <v>355.2</v>
      </c>
      <c r="AX4161" s="493" t="n">
        <v>1915.8</v>
      </c>
      <c r="AY4161" s="493" t="n">
        <v>339.3</v>
      </c>
      <c r="AZ4161" s="493" t="n">
        <v>2910</v>
      </c>
      <c r="BA4161" s="493" t="n">
        <v>1332</v>
      </c>
      <c r="BB4161" s="493" t="n">
        <v>1447.2</v>
      </c>
      <c r="BC4161" s="493" t="n">
        <v>1686.6</v>
      </c>
      <c r="BD4161" s="493" t="n">
        <v>1899.6</v>
      </c>
      <c r="BE4161" s="493" t="n">
        <v>1754.4</v>
      </c>
      <c r="BF4161" s="493" t="n">
        <v>2017.8</v>
      </c>
      <c r="BG4161" s="493" t="n">
        <v>1362</v>
      </c>
      <c r="BH4161" s="493" t="n">
        <v>1649.4</v>
      </c>
      <c r="BI4161" s="493" t="n">
        <v>1626.3</v>
      </c>
      <c r="BJ4161" s="493" t="n">
        <v>2052.6</v>
      </c>
      <c r="BK4161" s="493" t="n">
        <v>1710</v>
      </c>
      <c r="BL4161" s="493" t="n">
        <v>1613.3</v>
      </c>
      <c r="BM4161" s="493" t="n">
        <v>1561.8</v>
      </c>
      <c r="BN4161" s="493" t="n">
        <v>1203.6</v>
      </c>
      <c r="BO4161" s="493" t="n">
        <v>2082</v>
      </c>
      <c r="BP4161" s="493" t="n">
        <v>1441.2</v>
      </c>
      <c r="BQ4161" s="493" t="n">
        <v>598.5</v>
      </c>
      <c r="BR4161" s="493" t="n">
        <v>2907.9</v>
      </c>
      <c r="BS4161" s="493" t="n">
        <v>969</v>
      </c>
      <c r="BT4161" s="493" t="n">
        <v>1804.8</v>
      </c>
      <c r="BU4161" s="493" t="n">
        <v>1446.6</v>
      </c>
      <c r="BV4161" s="493" t="n">
        <v>1484.2</v>
      </c>
      <c r="BW4161" s="493" t="n">
        <v>681.8</v>
      </c>
    </row>
    <row r="4162">
      <c r="A4162" t="inlineStr">
        <is>
          <t>[C9D3] Angiotensin-II 길항제 칼슘길항제 복합제</t>
        </is>
      </c>
      <c r="B4162" t="inlineStr">
        <is>
          <t>텔콘제약</t>
        </is>
      </c>
      <c r="C4162" t="inlineStr">
        <is>
          <t>로우스타</t>
        </is>
      </c>
      <c r="D4162" t="inlineStr">
        <is>
          <t>텔콘제약</t>
        </is>
      </c>
      <c r="E4162" t="inlineStr">
        <is>
          <t>amlodipine besylate,  telmisartan</t>
        </is>
      </c>
      <c r="F4162" t="inlineStr">
        <is>
          <t>의원</t>
        </is>
      </c>
      <c r="G4162" t="inlineStr">
        <is>
          <t>Generic</t>
        </is>
      </c>
      <c r="H4162" s="493" t="n">
        <v>6933.69</v>
      </c>
      <c r="I4162" s="493" t="n">
        <v>9479.49</v>
      </c>
      <c r="J4162" s="493" t="n">
        <v>7784.34</v>
      </c>
      <c r="K4162" s="493" t="n">
        <v>11083.3</v>
      </c>
      <c r="L4162" s="493" t="n">
        <v>17378.02</v>
      </c>
      <c r="M4162" s="493" t="n">
        <v>22113.79</v>
      </c>
      <c r="N4162" s="493" t="n">
        <v>22210.46</v>
      </c>
      <c r="O4162" s="493" t="n">
        <v>21900.65</v>
      </c>
      <c r="P4162" s="493" t="n">
        <v>23856.51</v>
      </c>
      <c r="Q4162" s="493" t="n">
        <v>26627.96</v>
      </c>
      <c r="R4162" s="493" t="n">
        <v>28212.68</v>
      </c>
      <c r="S4162" s="493" t="n">
        <v>30994.14</v>
      </c>
      <c r="T4162" s="493" t="n">
        <v>33974.55</v>
      </c>
      <c r="U4162" s="493" t="n">
        <v>29941.38</v>
      </c>
      <c r="V4162" s="493" t="n">
        <v>28098.91</v>
      </c>
      <c r="W4162" s="493" t="n">
        <v>37118.9</v>
      </c>
      <c r="X4162" s="493" t="n">
        <v>30381.05</v>
      </c>
      <c r="Y4162" s="493" t="n">
        <v>27689.7</v>
      </c>
      <c r="Z4162" s="493" t="n">
        <v>30464.05</v>
      </c>
      <c r="AA4162" s="493" t="n">
        <v>32360</v>
      </c>
      <c r="AB4162" s="493" t="n">
        <v>28622.22</v>
      </c>
      <c r="AC4162" s="493" t="n">
        <v>36706.07</v>
      </c>
      <c r="AD4162" s="493" t="n">
        <v>29531.9</v>
      </c>
      <c r="AE4162" s="493" t="n">
        <v>35413.7</v>
      </c>
      <c r="AF4162" s="493" t="n">
        <v>32365.68</v>
      </c>
      <c r="AG4162" s="493" t="n">
        <v>28858.72</v>
      </c>
      <c r="AH4162" s="493" t="n">
        <v>36731.6</v>
      </c>
      <c r="AI4162" s="493" t="n">
        <v>30607.06</v>
      </c>
      <c r="AJ4162" s="493" t="n">
        <v>34405.3</v>
      </c>
      <c r="AK4162" s="493" t="n">
        <v>35427.7</v>
      </c>
      <c r="AL4162" s="493" t="n">
        <v>46034</v>
      </c>
      <c r="AM4162" s="493" t="n">
        <v>41368.76</v>
      </c>
      <c r="AN4162" s="493" t="n">
        <v>44598.7</v>
      </c>
      <c r="AO4162" s="493" t="n">
        <v>47744.26</v>
      </c>
      <c r="AP4162" s="493" t="n">
        <v>43887.5</v>
      </c>
      <c r="AQ4162" s="493" t="n">
        <v>51451.25</v>
      </c>
      <c r="AR4162" s="493" t="n">
        <v>55939.67</v>
      </c>
      <c r="AS4162" s="493" t="n">
        <v>49499.16</v>
      </c>
      <c r="AT4162" s="493" t="n">
        <v>53284.5</v>
      </c>
      <c r="AU4162" s="493" t="n">
        <v>42377.81</v>
      </c>
      <c r="AV4162" s="493" t="n">
        <v>50425.42</v>
      </c>
      <c r="AW4162" s="493" t="n">
        <v>50409.57</v>
      </c>
      <c r="AX4162" s="493" t="n">
        <v>47803.96</v>
      </c>
      <c r="AY4162" s="493" t="n">
        <v>50399.95</v>
      </c>
      <c r="AZ4162" s="493" t="n">
        <v>53259.6</v>
      </c>
      <c r="BA4162" s="493" t="n">
        <v>50489.34</v>
      </c>
      <c r="BB4162" s="493" t="n">
        <v>46153.65</v>
      </c>
      <c r="BC4162" s="493" t="n">
        <v>47978.2</v>
      </c>
      <c r="BD4162" s="493" t="n">
        <v>41456.8</v>
      </c>
      <c r="BE4162" s="493" t="n">
        <v>45256.69</v>
      </c>
      <c r="BF4162" s="493" t="n">
        <v>48493.61</v>
      </c>
      <c r="BG4162" s="493" t="n">
        <v>49086.98</v>
      </c>
      <c r="BH4162" s="493" t="n">
        <v>45677.15</v>
      </c>
      <c r="BI4162" s="493" t="n">
        <v>42520.23</v>
      </c>
      <c r="BJ4162" s="493" t="n">
        <v>46857.64</v>
      </c>
      <c r="BK4162" s="493" t="n">
        <v>44718.45</v>
      </c>
      <c r="BL4162" s="493" t="n">
        <v>46652.46</v>
      </c>
      <c r="BM4162" s="493" t="n">
        <v>47393.74</v>
      </c>
      <c r="BN4162" s="493" t="n">
        <v>43647.68</v>
      </c>
      <c r="BO4162" s="493" t="n">
        <v>57342.09</v>
      </c>
      <c r="BP4162" s="493" t="n">
        <v>50148.9</v>
      </c>
      <c r="BQ4162" s="493" t="n">
        <v>47186.86</v>
      </c>
      <c r="BR4162" s="493" t="n">
        <v>59144.63</v>
      </c>
      <c r="BS4162" s="493" t="n">
        <v>52310.86</v>
      </c>
      <c r="BT4162" s="493" t="n">
        <v>55437.01</v>
      </c>
      <c r="BU4162" s="493" t="n">
        <v>58061.9</v>
      </c>
      <c r="BV4162" s="493" t="n">
        <v>57437.67</v>
      </c>
      <c r="BW4162" s="493" t="n">
        <v>57134.33</v>
      </c>
    </row>
    <row r="4163">
      <c r="A4163" t="inlineStr">
        <is>
          <t>[C9D3] Angiotensin-II 길항제 칼슘길항제 복합제</t>
        </is>
      </c>
      <c r="B4163" t="inlineStr">
        <is>
          <t>텔콘제약</t>
        </is>
      </c>
      <c r="C4163" t="inlineStr">
        <is>
          <t>로우스타</t>
        </is>
      </c>
      <c r="D4163" t="inlineStr">
        <is>
          <t>텔콘제약</t>
        </is>
      </c>
      <c r="E4163" t="inlineStr">
        <is>
          <t>amlodipine besylate,  telmisartan</t>
        </is>
      </c>
      <c r="F4163" t="inlineStr">
        <is>
          <t>기타(치과의원, 치과병원 등)</t>
        </is>
      </c>
      <c r="G4163" t="inlineStr">
        <is>
          <t>Generic</t>
        </is>
      </c>
      <c r="H4163" s="493" t="n">
        <v>0</v>
      </c>
      <c r="I4163" s="493" t="n">
        <v>0</v>
      </c>
      <c r="J4163" s="493" t="n">
        <v>0</v>
      </c>
      <c r="K4163" s="493" t="n">
        <v>0</v>
      </c>
      <c r="L4163" s="493" t="n">
        <v>0</v>
      </c>
      <c r="M4163" s="493" t="n">
        <v>0</v>
      </c>
      <c r="N4163" s="493" t="n">
        <v>0</v>
      </c>
      <c r="O4163" s="493" t="n">
        <v>0</v>
      </c>
      <c r="P4163" s="493" t="n">
        <v>0</v>
      </c>
      <c r="Q4163" s="493" t="n">
        <v>0</v>
      </c>
      <c r="R4163" s="493" t="n">
        <v>0</v>
      </c>
      <c r="S4163" s="493" t="n">
        <v>0</v>
      </c>
      <c r="T4163" s="493" t="n">
        <v>0</v>
      </c>
      <c r="U4163" s="493" t="n">
        <v>0</v>
      </c>
      <c r="V4163" s="493" t="n">
        <v>0</v>
      </c>
      <c r="W4163" s="493" t="n">
        <v>0</v>
      </c>
      <c r="X4163" s="493" t="n">
        <v>0</v>
      </c>
      <c r="Y4163" s="493" t="n">
        <v>0</v>
      </c>
      <c r="Z4163" s="493" t="n">
        <v>0</v>
      </c>
      <c r="AA4163" s="493" t="n">
        <v>0</v>
      </c>
      <c r="AB4163" s="493" t="n">
        <v>182.7</v>
      </c>
      <c r="AC4163" s="493" t="n">
        <v>0</v>
      </c>
      <c r="AD4163" s="493" t="n">
        <v>0</v>
      </c>
      <c r="AE4163" s="493" t="n">
        <v>0</v>
      </c>
      <c r="AF4163" s="493" t="n">
        <v>0</v>
      </c>
      <c r="AG4163" s="493" t="n">
        <v>0</v>
      </c>
      <c r="AH4163" s="493" t="n">
        <v>395.4</v>
      </c>
      <c r="AI4163" s="493" t="n">
        <v>0</v>
      </c>
      <c r="AJ4163" s="493" t="n">
        <v>0</v>
      </c>
      <c r="AK4163" s="493" t="n">
        <v>0</v>
      </c>
      <c r="AL4163" s="493" t="n">
        <v>0</v>
      </c>
      <c r="AM4163" s="493" t="n">
        <v>0</v>
      </c>
      <c r="AN4163" s="493" t="n">
        <v>0</v>
      </c>
      <c r="AO4163" s="493" t="n">
        <v>0</v>
      </c>
      <c r="AP4163" s="493" t="n">
        <v>0</v>
      </c>
      <c r="AQ4163" s="493" t="n">
        <v>0</v>
      </c>
      <c r="AR4163" s="493" t="n">
        <v>0</v>
      </c>
      <c r="AS4163" s="493" t="n">
        <v>0</v>
      </c>
      <c r="AT4163" s="493" t="n">
        <v>0</v>
      </c>
      <c r="AU4163" s="493" t="n">
        <v>0</v>
      </c>
      <c r="AV4163" s="493" t="n">
        <v>0</v>
      </c>
      <c r="AW4163" s="493" t="n">
        <v>0</v>
      </c>
      <c r="AX4163" s="493" t="n">
        <v>0</v>
      </c>
      <c r="AY4163" s="493" t="n">
        <v>0</v>
      </c>
      <c r="AZ4163" s="493" t="n">
        <v>0</v>
      </c>
      <c r="BA4163" s="493" t="n">
        <v>0</v>
      </c>
      <c r="BB4163" s="493" t="n">
        <v>0</v>
      </c>
      <c r="BC4163" s="493" t="n">
        <v>0</v>
      </c>
      <c r="BD4163" s="493" t="n">
        <v>0</v>
      </c>
      <c r="BE4163" s="493" t="n">
        <v>0</v>
      </c>
      <c r="BF4163" s="493" t="n">
        <v>0</v>
      </c>
      <c r="BG4163" s="493" t="n">
        <v>0</v>
      </c>
      <c r="BH4163" s="493" t="n">
        <v>0</v>
      </c>
      <c r="BI4163" s="493" t="n">
        <v>0</v>
      </c>
      <c r="BJ4163" s="493" t="n">
        <v>0</v>
      </c>
      <c r="BK4163" s="493" t="n">
        <v>0</v>
      </c>
      <c r="BL4163" s="493" t="n">
        <v>0</v>
      </c>
      <c r="BM4163" s="493" t="n">
        <v>0</v>
      </c>
      <c r="BN4163" s="493" t="n">
        <v>0</v>
      </c>
      <c r="BO4163" s="493" t="n">
        <v>0</v>
      </c>
      <c r="BP4163" s="493" t="n">
        <v>0</v>
      </c>
      <c r="BQ4163" s="493" t="n">
        <v>0</v>
      </c>
      <c r="BR4163" s="493" t="n">
        <v>0</v>
      </c>
      <c r="BS4163" s="493" t="n">
        <v>0</v>
      </c>
      <c r="BT4163" s="493" t="n">
        <v>0</v>
      </c>
      <c r="BU4163" s="493" t="n">
        <v>0</v>
      </c>
      <c r="BV4163" s="493" t="n">
        <v>0</v>
      </c>
      <c r="BW4163" s="493" t="n">
        <v>0</v>
      </c>
    </row>
    <row r="4164">
      <c r="A4164" t="inlineStr">
        <is>
          <t>[C9D3] Angiotensin-II 길항제 칼슘길항제 복합제</t>
        </is>
      </c>
      <c r="B4164" t="inlineStr">
        <is>
          <t>티디에스팜</t>
        </is>
      </c>
      <c r="C4164" t="inlineStr">
        <is>
          <t>더블스타</t>
        </is>
      </c>
      <c r="D4164" t="inlineStr">
        <is>
          <t>티디에스팜</t>
        </is>
      </c>
      <c r="E4164" t="inlineStr">
        <is>
          <t>amlodipine besylate,  telmisartan</t>
        </is>
      </c>
      <c r="F4164" t="inlineStr">
        <is>
          <t>종합병원</t>
        </is>
      </c>
      <c r="G4164" t="inlineStr">
        <is>
          <t>Generic</t>
        </is>
      </c>
      <c r="H4164" s="493" t="n">
        <v>0</v>
      </c>
      <c r="I4164" s="493" t="n">
        <v>0</v>
      </c>
      <c r="J4164" s="493" t="n">
        <v>0</v>
      </c>
      <c r="K4164" s="493" t="n">
        <v>0</v>
      </c>
      <c r="L4164" s="493" t="n">
        <v>0</v>
      </c>
      <c r="M4164" s="493" t="n">
        <v>0</v>
      </c>
      <c r="N4164" s="493" t="n">
        <v>0</v>
      </c>
      <c r="O4164" s="493" t="n">
        <v>0</v>
      </c>
      <c r="P4164" s="493" t="n">
        <v>0</v>
      </c>
      <c r="Q4164" s="493" t="n">
        <v>0</v>
      </c>
      <c r="R4164" s="493" t="n">
        <v>0</v>
      </c>
      <c r="S4164" s="493" t="n">
        <v>0</v>
      </c>
      <c r="T4164" s="493" t="n">
        <v>0</v>
      </c>
      <c r="U4164" s="493" t="n">
        <v>0</v>
      </c>
      <c r="V4164" s="493" t="n">
        <v>0</v>
      </c>
      <c r="W4164" s="493" t="n">
        <v>0</v>
      </c>
      <c r="X4164" s="493" t="n">
        <v>0</v>
      </c>
      <c r="Y4164" s="493" t="n">
        <v>3702.16</v>
      </c>
      <c r="Z4164" s="493" t="n">
        <v>3185.7</v>
      </c>
      <c r="AA4164" s="493" t="n">
        <v>5214.75</v>
      </c>
      <c r="AB4164" s="493" t="n">
        <v>4755.75</v>
      </c>
      <c r="AC4164" s="493" t="n">
        <v>3539.5</v>
      </c>
      <c r="AD4164" s="493" t="n">
        <v>7689.4</v>
      </c>
      <c r="AE4164" s="493" t="n">
        <v>7054.83</v>
      </c>
      <c r="AF4164" s="493" t="n">
        <v>7602.32</v>
      </c>
      <c r="AG4164" s="493" t="n">
        <v>6940.56</v>
      </c>
      <c r="AH4164" s="493" t="n">
        <v>11375.45</v>
      </c>
      <c r="AI4164" s="493" t="n">
        <v>10289.85</v>
      </c>
      <c r="AJ4164" s="493" t="n">
        <v>8793.530000000001</v>
      </c>
      <c r="AK4164" s="493" t="n">
        <v>9831.639999999999</v>
      </c>
      <c r="AL4164" s="493" t="n">
        <v>9947.65</v>
      </c>
      <c r="AM4164" s="493" t="n">
        <v>8731.809999999999</v>
      </c>
      <c r="AN4164" s="493" t="n">
        <v>11158.04</v>
      </c>
      <c r="AO4164" s="493" t="n">
        <v>11229.02</v>
      </c>
      <c r="AP4164" s="493" t="n">
        <v>8362.08</v>
      </c>
      <c r="AQ4164" s="493" t="n">
        <v>9766</v>
      </c>
      <c r="AR4164" s="493" t="n">
        <v>12282.43</v>
      </c>
      <c r="AS4164" s="493" t="n">
        <v>9935.15</v>
      </c>
      <c r="AT4164" s="493" t="n">
        <v>11009.81</v>
      </c>
      <c r="AU4164" s="493" t="n">
        <v>10919.82</v>
      </c>
      <c r="AV4164" s="493" t="n">
        <v>11976.14</v>
      </c>
      <c r="AW4164" s="493" t="n">
        <v>12339.51</v>
      </c>
      <c r="AX4164" s="493" t="n">
        <v>10419.03</v>
      </c>
      <c r="AY4164" s="493" t="n">
        <v>13115</v>
      </c>
      <c r="AZ4164" s="493" t="n">
        <v>10757.63</v>
      </c>
      <c r="BA4164" s="493" t="n">
        <v>12397.11</v>
      </c>
      <c r="BB4164" s="493" t="n">
        <v>12306.78</v>
      </c>
      <c r="BC4164" s="493" t="n">
        <v>9360.51</v>
      </c>
      <c r="BD4164" s="493" t="n">
        <v>12311.26</v>
      </c>
      <c r="BE4164" s="493" t="n">
        <v>14798.95</v>
      </c>
      <c r="BF4164" s="493" t="n">
        <v>10236.58</v>
      </c>
      <c r="BG4164" s="493" t="n">
        <v>10740.11</v>
      </c>
      <c r="BH4164" s="493" t="n">
        <v>12338.61</v>
      </c>
      <c r="BI4164" s="493" t="n">
        <v>11010.9</v>
      </c>
      <c r="BJ4164" s="493" t="n">
        <v>12157.12</v>
      </c>
      <c r="BK4164" s="493" t="n">
        <v>10938.03</v>
      </c>
      <c r="BL4164" s="493" t="n">
        <v>12450.87</v>
      </c>
      <c r="BM4164" s="493" t="n">
        <v>13163.95</v>
      </c>
      <c r="BN4164" s="493" t="n">
        <v>11120.2</v>
      </c>
      <c r="BO4164" s="493" t="n">
        <v>18116.9</v>
      </c>
      <c r="BP4164" s="493" t="n">
        <v>15962.8</v>
      </c>
      <c r="BQ4164" s="493" t="n">
        <v>13772.79</v>
      </c>
      <c r="BR4164" s="493" t="n">
        <v>19051.77</v>
      </c>
      <c r="BS4164" s="493" t="n">
        <v>19529.6</v>
      </c>
      <c r="BT4164" s="493" t="n">
        <v>17515.31</v>
      </c>
      <c r="BU4164" s="493" t="n">
        <v>21680.35</v>
      </c>
      <c r="BV4164" s="493" t="n">
        <v>23295.56</v>
      </c>
      <c r="BW4164" s="493" t="n">
        <v>15981.59</v>
      </c>
    </row>
    <row r="4165">
      <c r="A4165" t="inlineStr">
        <is>
          <t>[C9D3] Angiotensin-II 길항제 칼슘길항제 복합제</t>
        </is>
      </c>
      <c r="B4165" t="inlineStr">
        <is>
          <t>티디에스팜</t>
        </is>
      </c>
      <c r="C4165" t="inlineStr">
        <is>
          <t>더블스타</t>
        </is>
      </c>
      <c r="D4165" t="inlineStr">
        <is>
          <t>티디에스팜</t>
        </is>
      </c>
      <c r="E4165" t="inlineStr">
        <is>
          <t>amlodipine besylate,  telmisartan</t>
        </is>
      </c>
      <c r="F4165" t="inlineStr">
        <is>
          <t>병원</t>
        </is>
      </c>
      <c r="G4165" t="inlineStr">
        <is>
          <t>Generic</t>
        </is>
      </c>
      <c r="H4165" s="493" t="n">
        <v>0</v>
      </c>
      <c r="I4165" s="493" t="n">
        <v>0</v>
      </c>
      <c r="J4165" s="493" t="n">
        <v>0</v>
      </c>
      <c r="K4165" s="493" t="n">
        <v>0</v>
      </c>
      <c r="L4165" s="493" t="n">
        <v>0</v>
      </c>
      <c r="M4165" s="493" t="n">
        <v>0</v>
      </c>
      <c r="N4165" s="493" t="n">
        <v>0</v>
      </c>
      <c r="O4165" s="493" t="n">
        <v>0</v>
      </c>
      <c r="P4165" s="493" t="n">
        <v>0</v>
      </c>
      <c r="Q4165" s="493" t="n">
        <v>0</v>
      </c>
      <c r="R4165" s="493" t="n">
        <v>0</v>
      </c>
      <c r="S4165" s="493" t="n">
        <v>0</v>
      </c>
      <c r="T4165" s="493" t="n">
        <v>0</v>
      </c>
      <c r="U4165" s="493" t="n">
        <v>0</v>
      </c>
      <c r="V4165" s="493" t="n">
        <v>0</v>
      </c>
      <c r="W4165" s="493" t="n">
        <v>0</v>
      </c>
      <c r="X4165" s="493" t="n">
        <v>0</v>
      </c>
      <c r="Y4165" s="493" t="n">
        <v>0</v>
      </c>
      <c r="Z4165" s="493" t="n">
        <v>0</v>
      </c>
      <c r="AA4165" s="493" t="n">
        <v>0</v>
      </c>
      <c r="AB4165" s="493" t="n">
        <v>0</v>
      </c>
      <c r="AC4165" s="493" t="n">
        <v>0</v>
      </c>
      <c r="AD4165" s="493" t="n">
        <v>0</v>
      </c>
      <c r="AE4165" s="493" t="n">
        <v>0</v>
      </c>
      <c r="AF4165" s="493" t="n">
        <v>0</v>
      </c>
      <c r="AG4165" s="493" t="n">
        <v>0</v>
      </c>
      <c r="AH4165" s="493" t="n">
        <v>0</v>
      </c>
      <c r="AI4165" s="493" t="n">
        <v>0</v>
      </c>
      <c r="AJ4165" s="493" t="n">
        <v>0</v>
      </c>
      <c r="AK4165" s="493" t="n">
        <v>240</v>
      </c>
      <c r="AL4165" s="493" t="n">
        <v>0</v>
      </c>
      <c r="AM4165" s="493" t="n">
        <v>256.2</v>
      </c>
      <c r="AN4165" s="493" t="n">
        <v>0</v>
      </c>
      <c r="AO4165" s="493" t="n">
        <v>0</v>
      </c>
      <c r="AP4165" s="493" t="n">
        <v>0</v>
      </c>
      <c r="AQ4165" s="493" t="n">
        <v>0</v>
      </c>
      <c r="AR4165" s="493" t="n">
        <v>0</v>
      </c>
      <c r="AS4165" s="493" t="n">
        <v>0</v>
      </c>
      <c r="AT4165" s="493" t="n">
        <v>0</v>
      </c>
      <c r="AU4165" s="493" t="n">
        <v>0</v>
      </c>
      <c r="AV4165" s="493" t="n">
        <v>0</v>
      </c>
      <c r="AW4165" s="493" t="n">
        <v>240</v>
      </c>
      <c r="AX4165" s="493" t="n">
        <v>0</v>
      </c>
      <c r="AY4165" s="493" t="n">
        <v>0</v>
      </c>
      <c r="AZ4165" s="493" t="n">
        <v>154.56</v>
      </c>
      <c r="BA4165" s="493" t="n">
        <v>309.68</v>
      </c>
      <c r="BB4165" s="493" t="n">
        <v>0</v>
      </c>
      <c r="BC4165" s="493" t="n">
        <v>0</v>
      </c>
      <c r="BD4165" s="493" t="n">
        <v>0</v>
      </c>
      <c r="BE4165" s="493" t="n">
        <v>0</v>
      </c>
      <c r="BF4165" s="493" t="n">
        <v>0</v>
      </c>
      <c r="BG4165" s="493" t="n">
        <v>0</v>
      </c>
      <c r="BH4165" s="493" t="n">
        <v>0</v>
      </c>
      <c r="BI4165" s="493" t="n">
        <v>0</v>
      </c>
      <c r="BJ4165" s="493" t="n">
        <v>0</v>
      </c>
      <c r="BK4165" s="493" t="n">
        <v>0</v>
      </c>
      <c r="BL4165" s="493" t="n">
        <v>0</v>
      </c>
      <c r="BM4165" s="493" t="n">
        <v>0</v>
      </c>
      <c r="BN4165" s="493" t="n">
        <v>0</v>
      </c>
      <c r="BO4165" s="493" t="n">
        <v>0</v>
      </c>
      <c r="BP4165" s="493" t="n">
        <v>0</v>
      </c>
      <c r="BQ4165" s="493" t="n">
        <v>0</v>
      </c>
      <c r="BR4165" s="493" t="n">
        <v>0</v>
      </c>
      <c r="BS4165" s="493" t="n">
        <v>0</v>
      </c>
      <c r="BT4165" s="493" t="n">
        <v>0</v>
      </c>
      <c r="BU4165" s="493" t="n">
        <v>0</v>
      </c>
      <c r="BV4165" s="493" t="n">
        <v>0</v>
      </c>
      <c r="BW4165" s="493" t="n">
        <v>0</v>
      </c>
    </row>
    <row r="4166">
      <c r="A4166" t="inlineStr">
        <is>
          <t>[C9D3] Angiotensin-II 길항제 칼슘길항제 복합제</t>
        </is>
      </c>
      <c r="B4166" t="inlineStr">
        <is>
          <t>티디에스팜</t>
        </is>
      </c>
      <c r="C4166" t="inlineStr">
        <is>
          <t>더블스타</t>
        </is>
      </c>
      <c r="D4166" t="inlineStr">
        <is>
          <t>티디에스팜</t>
        </is>
      </c>
      <c r="E4166" t="inlineStr">
        <is>
          <t>amlodipine besylate,  telmisartan</t>
        </is>
      </c>
      <c r="F4166" t="inlineStr">
        <is>
          <t>의원</t>
        </is>
      </c>
      <c r="G4166" t="inlineStr">
        <is>
          <t>Generic</t>
        </is>
      </c>
      <c r="H4166" s="493" t="n">
        <v>0</v>
      </c>
      <c r="I4166" s="493" t="n">
        <v>0</v>
      </c>
      <c r="J4166" s="493" t="n">
        <v>0</v>
      </c>
      <c r="K4166" s="493" t="n">
        <v>0</v>
      </c>
      <c r="L4166" s="493" t="n">
        <v>0</v>
      </c>
      <c r="M4166" s="493" t="n">
        <v>0</v>
      </c>
      <c r="N4166" s="493" t="n">
        <v>0</v>
      </c>
      <c r="O4166" s="493" t="n">
        <v>0</v>
      </c>
      <c r="P4166" s="493" t="n">
        <v>0</v>
      </c>
      <c r="Q4166" s="493" t="n">
        <v>0</v>
      </c>
      <c r="R4166" s="493" t="n">
        <v>0</v>
      </c>
      <c r="S4166" s="493" t="n">
        <v>0</v>
      </c>
      <c r="T4166" s="493" t="n">
        <v>0</v>
      </c>
      <c r="U4166" s="493" t="n">
        <v>0</v>
      </c>
      <c r="V4166" s="493" t="n">
        <v>0</v>
      </c>
      <c r="W4166" s="493" t="n">
        <v>0</v>
      </c>
      <c r="X4166" s="493" t="n">
        <v>0</v>
      </c>
      <c r="Y4166" s="493" t="n">
        <v>154.05</v>
      </c>
      <c r="Z4166" s="493" t="n">
        <v>65.09999999999999</v>
      </c>
      <c r="AA4166" s="493" t="n">
        <v>1809.6</v>
      </c>
      <c r="AB4166" s="493" t="n">
        <v>2224.42</v>
      </c>
      <c r="AC4166" s="493" t="n">
        <v>1087.84</v>
      </c>
      <c r="AD4166" s="493" t="n">
        <v>1824.3</v>
      </c>
      <c r="AE4166" s="493" t="n">
        <v>3758.55</v>
      </c>
      <c r="AF4166" s="493" t="n">
        <v>1641.6</v>
      </c>
      <c r="AG4166" s="493" t="n">
        <v>120</v>
      </c>
      <c r="AH4166" s="493" t="n">
        <v>970.2</v>
      </c>
      <c r="AI4166" s="493" t="n">
        <v>1020</v>
      </c>
      <c r="AJ4166" s="493" t="n">
        <v>2048.4</v>
      </c>
      <c r="AK4166" s="493" t="n">
        <v>740</v>
      </c>
      <c r="AL4166" s="493" t="n">
        <v>3013.2</v>
      </c>
      <c r="AM4166" s="493" t="n">
        <v>2420.9</v>
      </c>
      <c r="AN4166" s="493" t="n">
        <v>3216</v>
      </c>
      <c r="AO4166" s="493" t="n">
        <v>3118.2</v>
      </c>
      <c r="AP4166" s="493" t="n">
        <v>2057.7</v>
      </c>
      <c r="AQ4166" s="493" t="n">
        <v>4606.1</v>
      </c>
      <c r="AR4166" s="493" t="n">
        <v>6024.8</v>
      </c>
      <c r="AS4166" s="493" t="n">
        <v>8517.6</v>
      </c>
      <c r="AT4166" s="493" t="n">
        <v>9629.4</v>
      </c>
      <c r="AU4166" s="493" t="n">
        <v>11473.3</v>
      </c>
      <c r="AV4166" s="493" t="n">
        <v>10806.3</v>
      </c>
      <c r="AW4166" s="493" t="n">
        <v>13735.1</v>
      </c>
      <c r="AX4166" s="493" t="n">
        <v>13492.54</v>
      </c>
      <c r="AY4166" s="493" t="n">
        <v>12541.42</v>
      </c>
      <c r="AZ4166" s="493" t="n">
        <v>13924.3</v>
      </c>
      <c r="BA4166" s="493" t="n">
        <v>12751.55</v>
      </c>
      <c r="BB4166" s="493" t="n">
        <v>14363.91</v>
      </c>
      <c r="BC4166" s="493" t="n">
        <v>13005.8</v>
      </c>
      <c r="BD4166" s="493" t="n">
        <v>10983</v>
      </c>
      <c r="BE4166" s="493" t="n">
        <v>10995.9</v>
      </c>
      <c r="BF4166" s="493" t="n">
        <v>10433.28</v>
      </c>
      <c r="BG4166" s="493" t="n">
        <v>13082.85</v>
      </c>
      <c r="BH4166" s="493" t="n">
        <v>15608.1</v>
      </c>
      <c r="BI4166" s="493" t="n">
        <v>14497.74</v>
      </c>
      <c r="BJ4166" s="493" t="n">
        <v>17342.9</v>
      </c>
      <c r="BK4166" s="493" t="n">
        <v>17138.5</v>
      </c>
      <c r="BL4166" s="493" t="n">
        <v>17586.69</v>
      </c>
      <c r="BM4166" s="493" t="n">
        <v>14674.57</v>
      </c>
      <c r="BN4166" s="493" t="n">
        <v>16196.7</v>
      </c>
      <c r="BO4166" s="493" t="n">
        <v>18707.7</v>
      </c>
      <c r="BP4166" s="493" t="n">
        <v>18352.6</v>
      </c>
      <c r="BQ4166" s="493" t="n">
        <v>16891.83</v>
      </c>
      <c r="BR4166" s="493" t="n">
        <v>16319.4</v>
      </c>
      <c r="BS4166" s="493" t="n">
        <v>15021</v>
      </c>
      <c r="BT4166" s="493" t="n">
        <v>13378.35</v>
      </c>
      <c r="BU4166" s="493" t="n">
        <v>16067.25</v>
      </c>
      <c r="BV4166" s="493" t="n">
        <v>12796.34</v>
      </c>
      <c r="BW4166" s="493" t="n">
        <v>17028.7</v>
      </c>
    </row>
    <row r="4167">
      <c r="A4167" t="inlineStr">
        <is>
          <t>[C9D3] Angiotensin-II 길항제 칼슘길항제 복합제</t>
        </is>
      </c>
      <c r="B4167" t="inlineStr">
        <is>
          <t>티디에스팜</t>
        </is>
      </c>
      <c r="C4167" t="inlineStr">
        <is>
          <t>더블스타</t>
        </is>
      </c>
      <c r="D4167" t="inlineStr">
        <is>
          <t>티디에스팜</t>
        </is>
      </c>
      <c r="E4167" t="inlineStr">
        <is>
          <t>amlodipine besylate,  telmisartan</t>
        </is>
      </c>
      <c r="F4167" t="inlineStr">
        <is>
          <t>보건소</t>
        </is>
      </c>
      <c r="G4167" t="inlineStr">
        <is>
          <t>Generic</t>
        </is>
      </c>
      <c r="H4167" s="493" t="n">
        <v>0</v>
      </c>
      <c r="I4167" s="493" t="n">
        <v>0</v>
      </c>
      <c r="J4167" s="493" t="n">
        <v>0</v>
      </c>
      <c r="K4167" s="493" t="n">
        <v>0</v>
      </c>
      <c r="L4167" s="493" t="n">
        <v>0</v>
      </c>
      <c r="M4167" s="493" t="n">
        <v>0</v>
      </c>
      <c r="N4167" s="493" t="n">
        <v>0</v>
      </c>
      <c r="O4167" s="493" t="n">
        <v>0</v>
      </c>
      <c r="P4167" s="493" t="n">
        <v>0</v>
      </c>
      <c r="Q4167" s="493" t="n">
        <v>0</v>
      </c>
      <c r="R4167" s="493" t="n">
        <v>0</v>
      </c>
      <c r="S4167" s="493" t="n">
        <v>0</v>
      </c>
      <c r="T4167" s="493" t="n">
        <v>0</v>
      </c>
      <c r="U4167" s="493" t="n">
        <v>0</v>
      </c>
      <c r="V4167" s="493" t="n">
        <v>0</v>
      </c>
      <c r="W4167" s="493" t="n">
        <v>0</v>
      </c>
      <c r="X4167" s="493" t="n">
        <v>0</v>
      </c>
      <c r="Y4167" s="493" t="n">
        <v>0</v>
      </c>
      <c r="Z4167" s="493" t="n">
        <v>0</v>
      </c>
      <c r="AA4167" s="493" t="n">
        <v>0</v>
      </c>
      <c r="AB4167" s="493" t="n">
        <v>0</v>
      </c>
      <c r="AC4167" s="493" t="n">
        <v>0</v>
      </c>
      <c r="AD4167" s="493" t="n">
        <v>0</v>
      </c>
      <c r="AE4167" s="493" t="n">
        <v>0</v>
      </c>
      <c r="AF4167" s="493" t="n">
        <v>0</v>
      </c>
      <c r="AG4167" s="493" t="n">
        <v>0</v>
      </c>
      <c r="AH4167" s="493" t="n">
        <v>0</v>
      </c>
      <c r="AI4167" s="493" t="n">
        <v>0</v>
      </c>
      <c r="AJ4167" s="493" t="n">
        <v>0</v>
      </c>
      <c r="AK4167" s="493" t="n">
        <v>0</v>
      </c>
      <c r="AL4167" s="493" t="n">
        <v>0</v>
      </c>
      <c r="AM4167" s="493" t="n">
        <v>0</v>
      </c>
      <c r="AN4167" s="493" t="n">
        <v>0</v>
      </c>
      <c r="AO4167" s="493" t="n">
        <v>0</v>
      </c>
      <c r="AP4167" s="493" t="n">
        <v>0</v>
      </c>
      <c r="AQ4167" s="493" t="n">
        <v>0</v>
      </c>
      <c r="AR4167" s="493" t="n">
        <v>0</v>
      </c>
      <c r="AS4167" s="493" t="n">
        <v>0</v>
      </c>
      <c r="AT4167" s="493" t="n">
        <v>0</v>
      </c>
      <c r="AU4167" s="493" t="n">
        <v>0</v>
      </c>
      <c r="AV4167" s="493" t="n">
        <v>0</v>
      </c>
      <c r="AW4167" s="493" t="n">
        <v>0</v>
      </c>
      <c r="AX4167" s="493" t="n">
        <v>0</v>
      </c>
      <c r="AY4167" s="493" t="n">
        <v>0</v>
      </c>
      <c r="AZ4167" s="493" t="n">
        <v>0</v>
      </c>
      <c r="BA4167" s="493" t="n">
        <v>0</v>
      </c>
      <c r="BB4167" s="493" t="n">
        <v>0</v>
      </c>
      <c r="BC4167" s="493" t="n">
        <v>0</v>
      </c>
      <c r="BD4167" s="493" t="n">
        <v>0</v>
      </c>
      <c r="BE4167" s="493" t="n">
        <v>0</v>
      </c>
      <c r="BF4167" s="493" t="n">
        <v>0</v>
      </c>
      <c r="BG4167" s="493" t="n">
        <v>0</v>
      </c>
      <c r="BH4167" s="493" t="n">
        <v>0</v>
      </c>
      <c r="BI4167" s="493" t="n">
        <v>289.8</v>
      </c>
      <c r="BJ4167" s="493" t="n">
        <v>0</v>
      </c>
      <c r="BK4167" s="493" t="n">
        <v>313.2</v>
      </c>
      <c r="BL4167" s="493" t="n">
        <v>319.5</v>
      </c>
      <c r="BM4167" s="493" t="n">
        <v>11109.6</v>
      </c>
      <c r="BN4167" s="493" t="n">
        <v>0</v>
      </c>
      <c r="BO4167" s="493" t="n">
        <v>297.6</v>
      </c>
      <c r="BP4167" s="493" t="n">
        <v>5685.6</v>
      </c>
      <c r="BQ4167" s="493" t="n">
        <v>0</v>
      </c>
      <c r="BR4167" s="493" t="n">
        <v>280.8</v>
      </c>
      <c r="BS4167" s="493" t="n">
        <v>0</v>
      </c>
      <c r="BT4167" s="493" t="n">
        <v>0</v>
      </c>
      <c r="BU4167" s="493" t="n">
        <v>5992.8</v>
      </c>
      <c r="BV4167" s="493" t="n">
        <v>0</v>
      </c>
      <c r="BW4167" s="493" t="n">
        <v>0</v>
      </c>
    </row>
    <row r="4168">
      <c r="A4168" t="inlineStr">
        <is>
          <t>[C9D3] Angiotensin-II 길항제 칼슘길항제 복합제</t>
        </is>
      </c>
      <c r="B4168" t="inlineStr">
        <is>
          <t>파비스</t>
        </is>
      </c>
      <c r="C4168" t="inlineStr">
        <is>
          <t>로사디핀</t>
        </is>
      </c>
      <c r="D4168" t="inlineStr">
        <is>
          <t>파비스</t>
        </is>
      </c>
      <c r="E4168" t="inlineStr">
        <is>
          <t>amlodipine besylate  ( as amlodipine),  losartan potassium</t>
        </is>
      </c>
      <c r="F4168" t="inlineStr">
        <is>
          <t>종합병원</t>
        </is>
      </c>
      <c r="G4168" t="inlineStr">
        <is>
          <t>Generic</t>
        </is>
      </c>
      <c r="H4168" s="493" t="n">
        <v>0</v>
      </c>
      <c r="I4168" s="493" t="n">
        <v>0</v>
      </c>
      <c r="J4168" s="493" t="n">
        <v>0</v>
      </c>
      <c r="K4168" s="493" t="n">
        <v>0</v>
      </c>
      <c r="L4168" s="493" t="n">
        <v>0</v>
      </c>
      <c r="M4168" s="493" t="n">
        <v>0</v>
      </c>
      <c r="N4168" s="493" t="n">
        <v>0</v>
      </c>
      <c r="O4168" s="493" t="n">
        <v>0</v>
      </c>
      <c r="P4168" s="493" t="n">
        <v>0</v>
      </c>
      <c r="Q4168" s="493" t="n">
        <v>28</v>
      </c>
      <c r="R4168" s="493" t="n">
        <v>0</v>
      </c>
      <c r="S4168" s="493" t="n">
        <v>0</v>
      </c>
      <c r="T4168" s="493" t="n">
        <v>0</v>
      </c>
      <c r="U4168" s="493" t="n">
        <v>0</v>
      </c>
      <c r="V4168" s="493" t="n">
        <v>0</v>
      </c>
      <c r="W4168" s="493" t="n">
        <v>0</v>
      </c>
      <c r="X4168" s="493" t="n">
        <v>0</v>
      </c>
      <c r="Y4168" s="493" t="n">
        <v>0</v>
      </c>
      <c r="Z4168" s="493" t="n">
        <v>0</v>
      </c>
      <c r="AA4168" s="493" t="n">
        <v>0</v>
      </c>
      <c r="AB4168" s="493" t="n">
        <v>0</v>
      </c>
      <c r="AC4168" s="493" t="n">
        <v>0</v>
      </c>
      <c r="AD4168" s="493" t="n">
        <v>0</v>
      </c>
      <c r="AE4168" s="493" t="n">
        <v>0</v>
      </c>
      <c r="AF4168" s="493" t="n">
        <v>0</v>
      </c>
      <c r="AG4168" s="493" t="n">
        <v>0</v>
      </c>
      <c r="AH4168" s="493" t="n">
        <v>0</v>
      </c>
      <c r="AI4168" s="493" t="n">
        <v>0</v>
      </c>
      <c r="AJ4168" s="493" t="n">
        <v>0</v>
      </c>
      <c r="AK4168" s="493" t="n">
        <v>0</v>
      </c>
      <c r="AL4168" s="493" t="n">
        <v>0</v>
      </c>
      <c r="AM4168" s="493" t="n">
        <v>0</v>
      </c>
      <c r="AN4168" s="493" t="n">
        <v>0</v>
      </c>
      <c r="AO4168" s="493" t="n">
        <v>0</v>
      </c>
      <c r="AP4168" s="493" t="n">
        <v>0</v>
      </c>
      <c r="AQ4168" s="493" t="n">
        <v>0</v>
      </c>
      <c r="AR4168" s="493" t="n">
        <v>0</v>
      </c>
      <c r="AS4168" s="493" t="n">
        <v>0</v>
      </c>
      <c r="AT4168" s="493" t="n">
        <v>0</v>
      </c>
      <c r="AU4168" s="493" t="n">
        <v>0</v>
      </c>
      <c r="AV4168" s="493" t="n">
        <v>0</v>
      </c>
      <c r="AW4168" s="493" t="n">
        <v>0</v>
      </c>
      <c r="AX4168" s="493" t="n">
        <v>0</v>
      </c>
      <c r="AY4168" s="493" t="n">
        <v>0</v>
      </c>
      <c r="AZ4168" s="493" t="n">
        <v>0</v>
      </c>
      <c r="BA4168" s="493" t="n">
        <v>0</v>
      </c>
      <c r="BB4168" s="493" t="n">
        <v>0</v>
      </c>
      <c r="BC4168" s="493" t="n">
        <v>0</v>
      </c>
      <c r="BD4168" s="493" t="n">
        <v>0</v>
      </c>
      <c r="BE4168" s="493" t="n">
        <v>0</v>
      </c>
      <c r="BF4168" s="493" t="n">
        <v>0</v>
      </c>
      <c r="BG4168" s="493" t="n">
        <v>0</v>
      </c>
      <c r="BH4168" s="493" t="n">
        <v>0</v>
      </c>
      <c r="BI4168" s="493" t="n">
        <v>0</v>
      </c>
      <c r="BJ4168" s="493" t="n">
        <v>0</v>
      </c>
      <c r="BK4168" s="493" t="n">
        <v>0</v>
      </c>
      <c r="BL4168" s="493" t="n">
        <v>0</v>
      </c>
      <c r="BM4168" s="493" t="n">
        <v>0</v>
      </c>
      <c r="BN4168" s="493" t="n">
        <v>0</v>
      </c>
      <c r="BO4168" s="493" t="n">
        <v>0</v>
      </c>
      <c r="BP4168" s="493" t="n">
        <v>0</v>
      </c>
      <c r="BQ4168" s="493" t="n">
        <v>0</v>
      </c>
      <c r="BR4168" s="493" t="n">
        <v>0</v>
      </c>
      <c r="BS4168" s="493" t="n">
        <v>0</v>
      </c>
      <c r="BT4168" s="493" t="n">
        <v>0</v>
      </c>
      <c r="BU4168" s="493" t="n">
        <v>0</v>
      </c>
      <c r="BV4168" s="493" t="n">
        <v>0</v>
      </c>
      <c r="BW4168" s="493" t="n">
        <v>0</v>
      </c>
    </row>
    <row r="4169">
      <c r="A4169" t="inlineStr">
        <is>
          <t>[C9D3] Angiotensin-II 길항제 칼슘길항제 복합제</t>
        </is>
      </c>
      <c r="B4169" t="inlineStr">
        <is>
          <t>파비스</t>
        </is>
      </c>
      <c r="C4169" t="inlineStr">
        <is>
          <t>로사디핀</t>
        </is>
      </c>
      <c r="D4169" t="inlineStr">
        <is>
          <t>파비스</t>
        </is>
      </c>
      <c r="E4169" t="inlineStr">
        <is>
          <t>amlodipine besylate  ( as amlodipine),  losartan potassium</t>
        </is>
      </c>
      <c r="F4169" t="inlineStr">
        <is>
          <t>병원</t>
        </is>
      </c>
      <c r="G4169" t="inlineStr">
        <is>
          <t>Generic</t>
        </is>
      </c>
      <c r="H4169" s="493" t="n">
        <v>599.1</v>
      </c>
      <c r="I4169" s="493" t="n">
        <v>360</v>
      </c>
      <c r="J4169" s="493" t="n">
        <v>1079.7</v>
      </c>
      <c r="K4169" s="493" t="n">
        <v>3238.2</v>
      </c>
      <c r="L4169" s="493" t="n">
        <v>2400</v>
      </c>
      <c r="M4169" s="493" t="n">
        <v>4320</v>
      </c>
      <c r="N4169" s="493" t="n">
        <v>2521.2</v>
      </c>
      <c r="O4169" s="493" t="n">
        <v>4200</v>
      </c>
      <c r="P4169" s="493" t="n">
        <v>1560</v>
      </c>
      <c r="Q4169" s="493" t="n">
        <v>2640</v>
      </c>
      <c r="R4169" s="493" t="n">
        <v>5159.4</v>
      </c>
      <c r="S4169" s="493" t="n">
        <v>479.7</v>
      </c>
      <c r="T4169" s="493" t="n">
        <v>240</v>
      </c>
      <c r="U4169" s="493" t="n">
        <v>0</v>
      </c>
      <c r="V4169" s="493" t="n">
        <v>360</v>
      </c>
      <c r="W4169" s="493" t="n">
        <v>0</v>
      </c>
      <c r="X4169" s="493" t="n">
        <v>0</v>
      </c>
      <c r="Y4169" s="493" t="n">
        <v>0</v>
      </c>
      <c r="Z4169" s="493" t="n">
        <v>0</v>
      </c>
      <c r="AA4169" s="493" t="n">
        <v>0</v>
      </c>
      <c r="AB4169" s="493" t="n">
        <v>0</v>
      </c>
      <c r="AC4169" s="493" t="n">
        <v>0</v>
      </c>
      <c r="AD4169" s="493" t="n">
        <v>0</v>
      </c>
      <c r="AE4169" s="493" t="n">
        <v>0</v>
      </c>
      <c r="AF4169" s="493" t="n">
        <v>0</v>
      </c>
      <c r="AG4169" s="493" t="n">
        <v>0</v>
      </c>
      <c r="AH4169" s="493" t="n">
        <v>0</v>
      </c>
      <c r="AI4169" s="493" t="n">
        <v>0</v>
      </c>
      <c r="AJ4169" s="493" t="n">
        <v>0</v>
      </c>
      <c r="AK4169" s="493" t="n">
        <v>0</v>
      </c>
      <c r="AL4169" s="493" t="n">
        <v>0</v>
      </c>
      <c r="AM4169" s="493" t="n">
        <v>0</v>
      </c>
      <c r="AN4169" s="493" t="n">
        <v>0</v>
      </c>
      <c r="AO4169" s="493" t="n">
        <v>0</v>
      </c>
      <c r="AP4169" s="493" t="n">
        <v>0</v>
      </c>
      <c r="AQ4169" s="493" t="n">
        <v>0</v>
      </c>
      <c r="AR4169" s="493" t="n">
        <v>0</v>
      </c>
      <c r="AS4169" s="493" t="n">
        <v>0</v>
      </c>
      <c r="AT4169" s="493" t="n">
        <v>0</v>
      </c>
      <c r="AU4169" s="493" t="n">
        <v>0</v>
      </c>
      <c r="AV4169" s="493" t="n">
        <v>0</v>
      </c>
      <c r="AW4169" s="493" t="n">
        <v>0</v>
      </c>
      <c r="AX4169" s="493" t="n">
        <v>0</v>
      </c>
      <c r="AY4169" s="493" t="n">
        <v>0</v>
      </c>
      <c r="AZ4169" s="493" t="n">
        <v>0</v>
      </c>
      <c r="BA4169" s="493" t="n">
        <v>0</v>
      </c>
      <c r="BB4169" s="493" t="n">
        <v>0</v>
      </c>
      <c r="BC4169" s="493" t="n">
        <v>0</v>
      </c>
      <c r="BD4169" s="493" t="n">
        <v>0</v>
      </c>
      <c r="BE4169" s="493" t="n">
        <v>0</v>
      </c>
      <c r="BF4169" s="493" t="n">
        <v>0</v>
      </c>
      <c r="BG4169" s="493" t="n">
        <v>0</v>
      </c>
      <c r="BH4169" s="493" t="n">
        <v>0</v>
      </c>
      <c r="BI4169" s="493" t="n">
        <v>0</v>
      </c>
      <c r="BJ4169" s="493" t="n">
        <v>0</v>
      </c>
      <c r="BK4169" s="493" t="n">
        <v>0</v>
      </c>
      <c r="BL4169" s="493" t="n">
        <v>0</v>
      </c>
      <c r="BM4169" s="493" t="n">
        <v>0</v>
      </c>
      <c r="BN4169" s="493" t="n">
        <v>0</v>
      </c>
      <c r="BO4169" s="493" t="n">
        <v>0</v>
      </c>
      <c r="BP4169" s="493" t="n">
        <v>0</v>
      </c>
      <c r="BQ4169" s="493" t="n">
        <v>0</v>
      </c>
      <c r="BR4169" s="493" t="n">
        <v>0</v>
      </c>
      <c r="BS4169" s="493" t="n">
        <v>0</v>
      </c>
      <c r="BT4169" s="493" t="n">
        <v>0</v>
      </c>
      <c r="BU4169" s="493" t="n">
        <v>0</v>
      </c>
      <c r="BV4169" s="493" t="n">
        <v>0</v>
      </c>
      <c r="BW4169" s="493" t="n">
        <v>0</v>
      </c>
    </row>
    <row r="4170">
      <c r="A4170" t="inlineStr">
        <is>
          <t>[C9D3] Angiotensin-II 길항제 칼슘길항제 복합제</t>
        </is>
      </c>
      <c r="B4170" t="inlineStr">
        <is>
          <t>파비스</t>
        </is>
      </c>
      <c r="C4170" t="inlineStr">
        <is>
          <t>로사디핀</t>
        </is>
      </c>
      <c r="D4170" t="inlineStr">
        <is>
          <t>파비스</t>
        </is>
      </c>
      <c r="E4170" t="inlineStr">
        <is>
          <t>amlodipine besylate  ( as amlodipine),  losartan potassium</t>
        </is>
      </c>
      <c r="F4170" t="inlineStr">
        <is>
          <t>의원</t>
        </is>
      </c>
      <c r="G4170" t="inlineStr">
        <is>
          <t>Generic</t>
        </is>
      </c>
      <c r="H4170" s="493" t="n">
        <v>19982.34</v>
      </c>
      <c r="I4170" s="493" t="n">
        <v>16183.87</v>
      </c>
      <c r="J4170" s="493" t="n">
        <v>17795.44</v>
      </c>
      <c r="K4170" s="493" t="n">
        <v>20241.28</v>
      </c>
      <c r="L4170" s="493" t="n">
        <v>15474.07</v>
      </c>
      <c r="M4170" s="493" t="n">
        <v>22628.59</v>
      </c>
      <c r="N4170" s="493" t="n">
        <v>21843.8</v>
      </c>
      <c r="O4170" s="493" t="n">
        <v>25036.56</v>
      </c>
      <c r="P4170" s="493" t="n">
        <v>25826.42</v>
      </c>
      <c r="Q4170" s="493" t="n">
        <v>25474.26</v>
      </c>
      <c r="R4170" s="493" t="n">
        <v>21266.05</v>
      </c>
      <c r="S4170" s="493" t="n">
        <v>3173.1</v>
      </c>
      <c r="T4170" s="493" t="n">
        <v>3992</v>
      </c>
      <c r="U4170" s="493" t="n">
        <v>0</v>
      </c>
      <c r="V4170" s="493" t="n">
        <v>3001.2</v>
      </c>
      <c r="W4170" s="493" t="n">
        <v>0</v>
      </c>
      <c r="X4170" s="493" t="n">
        <v>0</v>
      </c>
      <c r="Y4170" s="493" t="n">
        <v>0</v>
      </c>
      <c r="Z4170" s="493" t="n">
        <v>0</v>
      </c>
      <c r="AA4170" s="493" t="n">
        <v>0</v>
      </c>
      <c r="AB4170" s="493" t="n">
        <v>0</v>
      </c>
      <c r="AC4170" s="493" t="n">
        <v>0</v>
      </c>
      <c r="AD4170" s="493" t="n">
        <v>1823.4</v>
      </c>
      <c r="AE4170" s="493" t="n">
        <v>0</v>
      </c>
      <c r="AF4170" s="493" t="n">
        <v>0</v>
      </c>
      <c r="AG4170" s="493" t="n">
        <v>0</v>
      </c>
      <c r="AH4170" s="493" t="n">
        <v>0</v>
      </c>
      <c r="AI4170" s="493" t="n">
        <v>0</v>
      </c>
      <c r="AJ4170" s="493" t="n">
        <v>0</v>
      </c>
      <c r="AK4170" s="493" t="n">
        <v>0</v>
      </c>
      <c r="AL4170" s="493" t="n">
        <v>0</v>
      </c>
      <c r="AM4170" s="493" t="n">
        <v>2343</v>
      </c>
      <c r="AN4170" s="493" t="n">
        <v>1973.7</v>
      </c>
      <c r="AO4170" s="493" t="n">
        <v>2458.5</v>
      </c>
      <c r="AP4170" s="493" t="n">
        <v>2472.3</v>
      </c>
      <c r="AQ4170" s="493" t="n">
        <v>2357.7</v>
      </c>
      <c r="AR4170" s="493" t="n">
        <v>0</v>
      </c>
      <c r="AS4170" s="493" t="n">
        <v>2013</v>
      </c>
      <c r="AT4170" s="493" t="n">
        <v>2968</v>
      </c>
      <c r="AU4170" s="493" t="n">
        <v>2967.51</v>
      </c>
      <c r="AV4170" s="493" t="n">
        <v>4320</v>
      </c>
      <c r="AW4170" s="493" t="n">
        <v>3014.12</v>
      </c>
      <c r="AX4170" s="493" t="n">
        <v>15700.9</v>
      </c>
      <c r="AY4170" s="493" t="n">
        <v>15916.9</v>
      </c>
      <c r="AZ4170" s="493" t="n">
        <v>14208.6</v>
      </c>
      <c r="BA4170" s="493" t="n">
        <v>13459.7</v>
      </c>
      <c r="BB4170" s="493" t="n">
        <v>0</v>
      </c>
      <c r="BC4170" s="493" t="n">
        <v>0</v>
      </c>
      <c r="BD4170" s="493" t="n">
        <v>0</v>
      </c>
      <c r="BE4170" s="493" t="n">
        <v>0</v>
      </c>
      <c r="BF4170" s="493" t="n">
        <v>0</v>
      </c>
      <c r="BG4170" s="493" t="n">
        <v>0</v>
      </c>
      <c r="BH4170" s="493" t="n">
        <v>0</v>
      </c>
      <c r="BI4170" s="493" t="n">
        <v>0</v>
      </c>
      <c r="BJ4170" s="493" t="n">
        <v>0</v>
      </c>
      <c r="BK4170" s="493" t="n">
        <v>0</v>
      </c>
      <c r="BL4170" s="493" t="n">
        <v>0</v>
      </c>
      <c r="BM4170" s="493" t="n">
        <v>0</v>
      </c>
      <c r="BN4170" s="493" t="n">
        <v>0</v>
      </c>
      <c r="BO4170" s="493" t="n">
        <v>0</v>
      </c>
      <c r="BP4170" s="493" t="n">
        <v>0</v>
      </c>
      <c r="BQ4170" s="493" t="n">
        <v>0</v>
      </c>
      <c r="BR4170" s="493" t="n">
        <v>0</v>
      </c>
      <c r="BS4170" s="493" t="n">
        <v>0</v>
      </c>
      <c r="BT4170" s="493" t="n">
        <v>0</v>
      </c>
      <c r="BU4170" s="493" t="n">
        <v>0</v>
      </c>
      <c r="BV4170" s="493" t="n">
        <v>0</v>
      </c>
      <c r="BW4170" s="493" t="n">
        <v>0</v>
      </c>
    </row>
    <row r="4171">
      <c r="A4171" t="inlineStr">
        <is>
          <t>[C9D3] Angiotensin-II 길항제 칼슘길항제 복합제</t>
        </is>
      </c>
      <c r="B4171" t="inlineStr">
        <is>
          <t>파비스</t>
        </is>
      </c>
      <c r="C4171" t="inlineStr">
        <is>
          <t>로사디핀</t>
        </is>
      </c>
      <c r="D4171" t="inlineStr">
        <is>
          <t>파비스</t>
        </is>
      </c>
      <c r="E4171" t="inlineStr">
        <is>
          <t>amlodipine besylate  ( as amlodipine),  losartan potassium</t>
        </is>
      </c>
      <c r="F4171" t="inlineStr">
        <is>
          <t>보건소</t>
        </is>
      </c>
      <c r="G4171" t="inlineStr">
        <is>
          <t>Generic</t>
        </is>
      </c>
      <c r="H4171" s="493" t="n">
        <v>9066</v>
      </c>
      <c r="I4171" s="493" t="n">
        <v>5594.4</v>
      </c>
      <c r="J4171" s="493" t="n">
        <v>6797.7</v>
      </c>
      <c r="K4171" s="493" t="n">
        <v>1294.5</v>
      </c>
      <c r="L4171" s="493" t="n">
        <v>12821.4</v>
      </c>
      <c r="M4171" s="493" t="n">
        <v>5983.8</v>
      </c>
      <c r="N4171" s="493" t="n">
        <v>1032.3</v>
      </c>
      <c r="O4171" s="493" t="n">
        <v>18843.9</v>
      </c>
      <c r="P4171" s="493" t="n">
        <v>4081.9</v>
      </c>
      <c r="Q4171" s="493" t="n">
        <v>591.3</v>
      </c>
      <c r="R4171" s="493" t="n">
        <v>9011.700000000001</v>
      </c>
      <c r="S4171" s="493" t="n">
        <v>0</v>
      </c>
      <c r="T4171" s="493" t="n">
        <v>0</v>
      </c>
      <c r="U4171" s="493" t="n">
        <v>0</v>
      </c>
      <c r="V4171" s="493" t="n">
        <v>0</v>
      </c>
      <c r="W4171" s="493" t="n">
        <v>0</v>
      </c>
      <c r="X4171" s="493" t="n">
        <v>0</v>
      </c>
      <c r="Y4171" s="493" t="n">
        <v>0</v>
      </c>
      <c r="Z4171" s="493" t="n">
        <v>0</v>
      </c>
      <c r="AA4171" s="493" t="n">
        <v>0</v>
      </c>
      <c r="AB4171" s="493" t="n">
        <v>0</v>
      </c>
      <c r="AC4171" s="493" t="n">
        <v>0</v>
      </c>
      <c r="AD4171" s="493" t="n">
        <v>2008.8</v>
      </c>
      <c r="AE4171" s="493" t="n">
        <v>0</v>
      </c>
      <c r="AF4171" s="493" t="n">
        <v>0</v>
      </c>
      <c r="AG4171" s="493" t="n">
        <v>0</v>
      </c>
      <c r="AH4171" s="493" t="n">
        <v>0</v>
      </c>
      <c r="AI4171" s="493" t="n">
        <v>0</v>
      </c>
      <c r="AJ4171" s="493" t="n">
        <v>0</v>
      </c>
      <c r="AK4171" s="493" t="n">
        <v>0</v>
      </c>
      <c r="AL4171" s="493" t="n">
        <v>0</v>
      </c>
      <c r="AM4171" s="493" t="n">
        <v>781.2</v>
      </c>
      <c r="AN4171" s="493" t="n">
        <v>706.5</v>
      </c>
      <c r="AO4171" s="493" t="n">
        <v>646.2</v>
      </c>
      <c r="AP4171" s="493" t="n">
        <v>757.8</v>
      </c>
      <c r="AQ4171" s="493" t="n">
        <v>636.3</v>
      </c>
      <c r="AR4171" s="493" t="n">
        <v>0</v>
      </c>
      <c r="AS4171" s="493" t="n">
        <v>1269</v>
      </c>
      <c r="AT4171" s="493" t="n">
        <v>804.6</v>
      </c>
      <c r="AU4171" s="493" t="n">
        <v>0</v>
      </c>
      <c r="AV4171" s="493" t="n">
        <v>768.6</v>
      </c>
      <c r="AW4171" s="493" t="n">
        <v>604.8</v>
      </c>
      <c r="AX4171" s="493" t="n">
        <v>581.4</v>
      </c>
      <c r="AY4171" s="493" t="n">
        <v>0</v>
      </c>
      <c r="AZ4171" s="493" t="n">
        <v>927</v>
      </c>
      <c r="BA4171" s="493" t="n">
        <v>1319.4</v>
      </c>
      <c r="BB4171" s="493" t="n">
        <v>0</v>
      </c>
      <c r="BC4171" s="493" t="n">
        <v>0</v>
      </c>
      <c r="BD4171" s="493" t="n">
        <v>0</v>
      </c>
      <c r="BE4171" s="493" t="n">
        <v>0</v>
      </c>
      <c r="BF4171" s="493" t="n">
        <v>0</v>
      </c>
      <c r="BG4171" s="493" t="n">
        <v>0</v>
      </c>
      <c r="BH4171" s="493" t="n">
        <v>0</v>
      </c>
      <c r="BI4171" s="493" t="n">
        <v>0</v>
      </c>
      <c r="BJ4171" s="493" t="n">
        <v>0</v>
      </c>
      <c r="BK4171" s="493" t="n">
        <v>0</v>
      </c>
      <c r="BL4171" s="493" t="n">
        <v>0</v>
      </c>
      <c r="BM4171" s="493" t="n">
        <v>0</v>
      </c>
      <c r="BN4171" s="493" t="n">
        <v>0</v>
      </c>
      <c r="BO4171" s="493" t="n">
        <v>0</v>
      </c>
      <c r="BP4171" s="493" t="n">
        <v>0</v>
      </c>
      <c r="BQ4171" s="493" t="n">
        <v>0</v>
      </c>
      <c r="BR4171" s="493" t="n">
        <v>0</v>
      </c>
      <c r="BS4171" s="493" t="n">
        <v>0</v>
      </c>
      <c r="BT4171" s="493" t="n">
        <v>0</v>
      </c>
      <c r="BU4171" s="493" t="n">
        <v>0</v>
      </c>
      <c r="BV4171" s="493" t="n">
        <v>0</v>
      </c>
      <c r="BW4171" s="493" t="n">
        <v>0</v>
      </c>
    </row>
    <row r="4172">
      <c r="A4172" t="inlineStr">
        <is>
          <t>[C9D3] Angiotensin-II 길항제 칼슘길항제 복합제</t>
        </is>
      </c>
      <c r="B4172" t="inlineStr">
        <is>
          <t>파비스</t>
        </is>
      </c>
      <c r="C4172" t="inlineStr">
        <is>
          <t>비스포지</t>
        </is>
      </c>
      <c r="D4172" t="inlineStr">
        <is>
          <t>파비스</t>
        </is>
      </c>
      <c r="E4172" t="inlineStr">
        <is>
          <t>amlodipine besylate,  valsartan</t>
        </is>
      </c>
      <c r="F4172" t="inlineStr">
        <is>
          <t>상급종합병원</t>
        </is>
      </c>
      <c r="G4172" t="inlineStr">
        <is>
          <t>Generic</t>
        </is>
      </c>
      <c r="H4172" s="493" t="n">
        <v>0</v>
      </c>
      <c r="I4172" s="493" t="n">
        <v>0</v>
      </c>
      <c r="J4172" s="493" t="n">
        <v>0</v>
      </c>
      <c r="K4172" s="493" t="n">
        <v>0</v>
      </c>
      <c r="L4172" s="493" t="n">
        <v>0</v>
      </c>
      <c r="M4172" s="493" t="n">
        <v>0</v>
      </c>
      <c r="N4172" s="493" t="n">
        <v>0</v>
      </c>
      <c r="O4172" s="493" t="n">
        <v>0</v>
      </c>
      <c r="P4172" s="493" t="n">
        <v>0</v>
      </c>
      <c r="Q4172" s="493" t="n">
        <v>0</v>
      </c>
      <c r="R4172" s="493" t="n">
        <v>0</v>
      </c>
      <c r="S4172" s="493" t="n">
        <v>0</v>
      </c>
      <c r="T4172" s="493" t="n">
        <v>0</v>
      </c>
      <c r="U4172" s="493" t="n">
        <v>0</v>
      </c>
      <c r="V4172" s="493" t="n">
        <v>0</v>
      </c>
      <c r="W4172" s="493" t="n">
        <v>0</v>
      </c>
      <c r="X4172" s="493" t="n">
        <v>0</v>
      </c>
      <c r="Y4172" s="493" t="n">
        <v>0</v>
      </c>
      <c r="Z4172" s="493" t="n">
        <v>0</v>
      </c>
      <c r="AA4172" s="493" t="n">
        <v>0</v>
      </c>
      <c r="AB4172" s="493" t="n">
        <v>0</v>
      </c>
      <c r="AC4172" s="493" t="n">
        <v>0</v>
      </c>
      <c r="AD4172" s="493" t="n">
        <v>0</v>
      </c>
      <c r="AE4172" s="493" t="n">
        <v>0</v>
      </c>
      <c r="AF4172" s="493" t="n">
        <v>0</v>
      </c>
      <c r="AG4172" s="493" t="n">
        <v>0</v>
      </c>
      <c r="AH4172" s="493" t="n">
        <v>0</v>
      </c>
      <c r="AI4172" s="493" t="n">
        <v>0</v>
      </c>
      <c r="AJ4172" s="493" t="n">
        <v>0</v>
      </c>
      <c r="AK4172" s="493" t="n">
        <v>0</v>
      </c>
      <c r="AL4172" s="493" t="n">
        <v>0</v>
      </c>
      <c r="AM4172" s="493" t="n">
        <v>0</v>
      </c>
      <c r="AN4172" s="493" t="n">
        <v>0</v>
      </c>
      <c r="AO4172" s="493" t="n">
        <v>0</v>
      </c>
      <c r="AP4172" s="493" t="n">
        <v>0</v>
      </c>
      <c r="AQ4172" s="493" t="n">
        <v>0</v>
      </c>
      <c r="AR4172" s="493" t="n">
        <v>0</v>
      </c>
      <c r="AS4172" s="493" t="n">
        <v>0</v>
      </c>
      <c r="AT4172" s="493" t="n">
        <v>0</v>
      </c>
      <c r="AU4172" s="493" t="n">
        <v>638.8200000000001</v>
      </c>
      <c r="AV4172" s="493" t="n">
        <v>0</v>
      </c>
      <c r="AW4172" s="493" t="n">
        <v>0</v>
      </c>
      <c r="AX4172" s="493" t="n">
        <v>0</v>
      </c>
      <c r="AY4172" s="493" t="n">
        <v>0</v>
      </c>
      <c r="AZ4172" s="493" t="n">
        <v>0</v>
      </c>
      <c r="BA4172" s="493" t="n">
        <v>0</v>
      </c>
      <c r="BB4172" s="493" t="n">
        <v>0</v>
      </c>
      <c r="BC4172" s="493" t="n">
        <v>0</v>
      </c>
      <c r="BD4172" s="493" t="n">
        <v>0</v>
      </c>
      <c r="BE4172" s="493" t="n">
        <v>0</v>
      </c>
      <c r="BF4172" s="493" t="n">
        <v>0</v>
      </c>
      <c r="BG4172" s="493" t="n">
        <v>0</v>
      </c>
      <c r="BH4172" s="493" t="n">
        <v>0</v>
      </c>
      <c r="BI4172" s="493" t="n">
        <v>328.16</v>
      </c>
      <c r="BJ4172" s="493" t="n">
        <v>0</v>
      </c>
      <c r="BK4172" s="493" t="n">
        <v>0</v>
      </c>
      <c r="BL4172" s="493" t="n">
        <v>0</v>
      </c>
      <c r="BM4172" s="493" t="n">
        <v>0</v>
      </c>
      <c r="BN4172" s="493" t="n">
        <v>0</v>
      </c>
      <c r="BO4172" s="493" t="n">
        <v>0</v>
      </c>
      <c r="BP4172" s="493" t="n">
        <v>0</v>
      </c>
      <c r="BQ4172" s="493" t="n">
        <v>0</v>
      </c>
      <c r="BR4172" s="493" t="n">
        <v>0</v>
      </c>
      <c r="BS4172" s="493" t="n">
        <v>0</v>
      </c>
      <c r="BT4172" s="493" t="n">
        <v>0</v>
      </c>
      <c r="BU4172" s="493" t="n">
        <v>0</v>
      </c>
      <c r="BV4172" s="493" t="n">
        <v>0</v>
      </c>
      <c r="BW4172" s="493" t="n">
        <v>0</v>
      </c>
    </row>
    <row r="4173">
      <c r="A4173" t="inlineStr">
        <is>
          <t>[C9D3] Angiotensin-II 길항제 칼슘길항제 복합제</t>
        </is>
      </c>
      <c r="B4173" t="inlineStr">
        <is>
          <t>파비스</t>
        </is>
      </c>
      <c r="C4173" t="inlineStr">
        <is>
          <t>비스포지</t>
        </is>
      </c>
      <c r="D4173" t="inlineStr">
        <is>
          <t>파비스</t>
        </is>
      </c>
      <c r="E4173" t="inlineStr">
        <is>
          <t>amlodipine besylate,  valsartan</t>
        </is>
      </c>
      <c r="F4173" t="inlineStr">
        <is>
          <t>종합병원</t>
        </is>
      </c>
      <c r="G4173" t="inlineStr">
        <is>
          <t>Generic</t>
        </is>
      </c>
      <c r="H4173" s="493" t="n">
        <v>0</v>
      </c>
      <c r="I4173" s="493" t="n">
        <v>0</v>
      </c>
      <c r="J4173" s="493" t="n">
        <v>0</v>
      </c>
      <c r="K4173" s="493" t="n">
        <v>0</v>
      </c>
      <c r="L4173" s="493" t="n">
        <v>0</v>
      </c>
      <c r="M4173" s="493" t="n">
        <v>0</v>
      </c>
      <c r="N4173" s="493" t="n">
        <v>0</v>
      </c>
      <c r="O4173" s="493" t="n">
        <v>0</v>
      </c>
      <c r="P4173" s="493" t="n">
        <v>0</v>
      </c>
      <c r="Q4173" s="493" t="n">
        <v>0</v>
      </c>
      <c r="R4173" s="493" t="n">
        <v>0</v>
      </c>
      <c r="S4173" s="493" t="n">
        <v>0</v>
      </c>
      <c r="T4173" s="493" t="n">
        <v>0</v>
      </c>
      <c r="U4173" s="493" t="n">
        <v>0</v>
      </c>
      <c r="V4173" s="493" t="n">
        <v>0</v>
      </c>
      <c r="W4173" s="493" t="n">
        <v>0</v>
      </c>
      <c r="X4173" s="493" t="n">
        <v>0</v>
      </c>
      <c r="Y4173" s="493" t="n">
        <v>0</v>
      </c>
      <c r="Z4173" s="493" t="n">
        <v>0</v>
      </c>
      <c r="AA4173" s="493" t="n">
        <v>0</v>
      </c>
      <c r="AB4173" s="493" t="n">
        <v>0</v>
      </c>
      <c r="AC4173" s="493" t="n">
        <v>0</v>
      </c>
      <c r="AD4173" s="493" t="n">
        <v>0</v>
      </c>
      <c r="AE4173" s="493" t="n">
        <v>0</v>
      </c>
      <c r="AF4173" s="493" t="n">
        <v>0</v>
      </c>
      <c r="AG4173" s="493" t="n">
        <v>592.2</v>
      </c>
      <c r="AH4173" s="493" t="n">
        <v>0</v>
      </c>
      <c r="AI4173" s="493" t="n">
        <v>0</v>
      </c>
      <c r="AJ4173" s="493" t="n">
        <v>0</v>
      </c>
      <c r="AK4173" s="493" t="n">
        <v>0</v>
      </c>
      <c r="AL4173" s="493" t="n">
        <v>0</v>
      </c>
      <c r="AM4173" s="493" t="n">
        <v>39.76</v>
      </c>
      <c r="AN4173" s="493" t="n">
        <v>0</v>
      </c>
      <c r="AO4173" s="493" t="n">
        <v>0</v>
      </c>
      <c r="AP4173" s="493" t="n">
        <v>0</v>
      </c>
      <c r="AQ4173" s="493" t="n">
        <v>0</v>
      </c>
      <c r="AR4173" s="493" t="n">
        <v>0</v>
      </c>
      <c r="AS4173" s="493" t="n">
        <v>0</v>
      </c>
      <c r="AT4173" s="493" t="n">
        <v>0</v>
      </c>
      <c r="AU4173" s="493" t="n">
        <v>0</v>
      </c>
      <c r="AV4173" s="493" t="n">
        <v>0</v>
      </c>
      <c r="AW4173" s="493" t="n">
        <v>0</v>
      </c>
      <c r="AX4173" s="493" t="n">
        <v>0</v>
      </c>
      <c r="AY4173" s="493" t="n">
        <v>0</v>
      </c>
      <c r="AZ4173" s="493" t="n">
        <v>0</v>
      </c>
      <c r="BA4173" s="493" t="n">
        <v>0</v>
      </c>
      <c r="BB4173" s="493" t="n">
        <v>0</v>
      </c>
      <c r="BC4173" s="493" t="n">
        <v>0</v>
      </c>
      <c r="BD4173" s="493" t="n">
        <v>0</v>
      </c>
      <c r="BE4173" s="493" t="n">
        <v>0</v>
      </c>
      <c r="BF4173" s="493" t="n">
        <v>0</v>
      </c>
      <c r="BG4173" s="493" t="n">
        <v>0</v>
      </c>
      <c r="BH4173" s="493" t="n">
        <v>0</v>
      </c>
      <c r="BI4173" s="493" t="n">
        <v>0</v>
      </c>
      <c r="BJ4173" s="493" t="n">
        <v>0</v>
      </c>
      <c r="BK4173" s="493" t="n">
        <v>0</v>
      </c>
      <c r="BL4173" s="493" t="n">
        <v>0</v>
      </c>
      <c r="BM4173" s="493" t="n">
        <v>0</v>
      </c>
      <c r="BN4173" s="493" t="n">
        <v>0</v>
      </c>
      <c r="BO4173" s="493" t="n">
        <v>31.29</v>
      </c>
      <c r="BP4173" s="493" t="n">
        <v>0</v>
      </c>
      <c r="BQ4173" s="493" t="n">
        <v>0</v>
      </c>
      <c r="BR4173" s="493" t="n">
        <v>0</v>
      </c>
      <c r="BS4173" s="493" t="n">
        <v>0</v>
      </c>
      <c r="BT4173" s="493" t="n">
        <v>35.1</v>
      </c>
      <c r="BU4173" s="493" t="n">
        <v>0</v>
      </c>
      <c r="BV4173" s="493" t="n">
        <v>0</v>
      </c>
      <c r="BW4173" s="493" t="n">
        <v>35.1</v>
      </c>
    </row>
    <row r="4174">
      <c r="A4174" t="inlineStr">
        <is>
          <t>[C9D3] Angiotensin-II 길항제 칼슘길항제 복합제</t>
        </is>
      </c>
      <c r="B4174" t="inlineStr">
        <is>
          <t>파비스</t>
        </is>
      </c>
      <c r="C4174" t="inlineStr">
        <is>
          <t>비스포지</t>
        </is>
      </c>
      <c r="D4174" t="inlineStr">
        <is>
          <t>파비스</t>
        </is>
      </c>
      <c r="E4174" t="inlineStr">
        <is>
          <t>amlodipine besylate,  valsartan</t>
        </is>
      </c>
      <c r="F4174" t="inlineStr">
        <is>
          <t>병원</t>
        </is>
      </c>
      <c r="G4174" t="inlineStr">
        <is>
          <t>Generic</t>
        </is>
      </c>
      <c r="H4174" s="493" t="n">
        <v>1260</v>
      </c>
      <c r="I4174" s="493" t="n">
        <v>1860</v>
      </c>
      <c r="J4174" s="493" t="n">
        <v>1740</v>
      </c>
      <c r="K4174" s="493" t="n">
        <v>2100</v>
      </c>
      <c r="L4174" s="493" t="n">
        <v>780</v>
      </c>
      <c r="M4174" s="493" t="n">
        <v>1498.8</v>
      </c>
      <c r="N4174" s="493" t="n">
        <v>2040</v>
      </c>
      <c r="O4174" s="493" t="n">
        <v>1857.15</v>
      </c>
      <c r="P4174" s="493" t="n">
        <v>1139.4</v>
      </c>
      <c r="Q4174" s="493" t="n">
        <v>1740</v>
      </c>
      <c r="R4174" s="493" t="n">
        <v>1620</v>
      </c>
      <c r="S4174" s="493" t="n">
        <v>2478.52</v>
      </c>
      <c r="T4174" s="493" t="n">
        <v>1858.8</v>
      </c>
      <c r="U4174" s="493" t="n">
        <v>2378.82</v>
      </c>
      <c r="V4174" s="493" t="n">
        <v>2128.38</v>
      </c>
      <c r="W4174" s="493" t="n">
        <v>2206.56</v>
      </c>
      <c r="X4174" s="493" t="n">
        <v>709.6799999999999</v>
      </c>
      <c r="Y4174" s="493" t="n">
        <v>2820</v>
      </c>
      <c r="Z4174" s="493" t="n">
        <v>882.48</v>
      </c>
      <c r="AA4174" s="493" t="n">
        <v>3024</v>
      </c>
      <c r="AB4174" s="493" t="n">
        <v>1064.3</v>
      </c>
      <c r="AC4174" s="493" t="n">
        <v>2759.4</v>
      </c>
      <c r="AD4174" s="493" t="n">
        <v>1368</v>
      </c>
      <c r="AE4174" s="493" t="n">
        <v>1710.9</v>
      </c>
      <c r="AF4174" s="493" t="n">
        <v>1914</v>
      </c>
      <c r="AG4174" s="493" t="n">
        <v>3330.5</v>
      </c>
      <c r="AH4174" s="493" t="n">
        <v>1687.95</v>
      </c>
      <c r="AI4174" s="493" t="n">
        <v>1727.34</v>
      </c>
      <c r="AJ4174" s="493" t="n">
        <v>2370.92</v>
      </c>
      <c r="AK4174" s="493" t="n">
        <v>1698.9</v>
      </c>
      <c r="AL4174" s="493" t="n">
        <v>1823.7</v>
      </c>
      <c r="AM4174" s="493" t="n">
        <v>1008.6</v>
      </c>
      <c r="AN4174" s="493" t="n">
        <v>2181.3</v>
      </c>
      <c r="AO4174" s="493" t="n">
        <v>1347.6</v>
      </c>
      <c r="AP4174" s="493" t="n">
        <v>720</v>
      </c>
      <c r="AQ4174" s="493" t="n">
        <v>1439.4</v>
      </c>
      <c r="AR4174" s="493" t="n">
        <v>506.7</v>
      </c>
      <c r="AS4174" s="493" t="n">
        <v>245.4</v>
      </c>
      <c r="AT4174" s="493" t="n">
        <v>0</v>
      </c>
      <c r="AU4174" s="493" t="n">
        <v>607.8</v>
      </c>
      <c r="AV4174" s="493" t="n">
        <v>478.8</v>
      </c>
      <c r="AW4174" s="493" t="n">
        <v>2295.6</v>
      </c>
      <c r="AX4174" s="493" t="n">
        <v>839.7</v>
      </c>
      <c r="AY4174" s="493" t="n">
        <v>189.12</v>
      </c>
      <c r="AZ4174" s="493" t="n">
        <v>239.4</v>
      </c>
      <c r="BA4174" s="493" t="n">
        <v>481.2</v>
      </c>
      <c r="BB4174" s="493" t="n">
        <v>236.4</v>
      </c>
      <c r="BC4174" s="493" t="n">
        <v>481.2</v>
      </c>
      <c r="BD4174" s="493" t="n">
        <v>627</v>
      </c>
      <c r="BE4174" s="493" t="n">
        <v>0</v>
      </c>
      <c r="BF4174" s="493" t="n">
        <v>360</v>
      </c>
      <c r="BG4174" s="493" t="n">
        <v>1206</v>
      </c>
      <c r="BH4174" s="493" t="n">
        <v>1107.9</v>
      </c>
      <c r="BI4174" s="493" t="n">
        <v>351.9</v>
      </c>
      <c r="BJ4174" s="493" t="n">
        <v>727.2</v>
      </c>
      <c r="BK4174" s="493" t="n">
        <v>0</v>
      </c>
      <c r="BL4174" s="493" t="n">
        <v>961.5</v>
      </c>
      <c r="BM4174" s="493" t="n">
        <v>240</v>
      </c>
      <c r="BN4174" s="493" t="n">
        <v>721.8</v>
      </c>
      <c r="BO4174" s="493" t="n">
        <v>966</v>
      </c>
      <c r="BP4174" s="493" t="n">
        <v>236.72</v>
      </c>
      <c r="BQ4174" s="493" t="n">
        <v>843.6</v>
      </c>
      <c r="BR4174" s="493" t="n">
        <v>1545.9</v>
      </c>
      <c r="BS4174" s="493" t="n">
        <v>362.7</v>
      </c>
      <c r="BT4174" s="493" t="n">
        <v>334.4</v>
      </c>
      <c r="BU4174" s="493" t="n">
        <v>112.28</v>
      </c>
      <c r="BV4174" s="493" t="n">
        <v>363.6</v>
      </c>
      <c r="BW4174" s="493" t="n">
        <v>0</v>
      </c>
    </row>
    <row r="4175">
      <c r="A4175" t="inlineStr">
        <is>
          <t>[C9D3] Angiotensin-II 길항제 칼슘길항제 복합제</t>
        </is>
      </c>
      <c r="B4175" t="inlineStr">
        <is>
          <t>파비스</t>
        </is>
      </c>
      <c r="C4175" t="inlineStr">
        <is>
          <t>비스포지</t>
        </is>
      </c>
      <c r="D4175" t="inlineStr">
        <is>
          <t>파비스</t>
        </is>
      </c>
      <c r="E4175" t="inlineStr">
        <is>
          <t>amlodipine besylate,  valsartan</t>
        </is>
      </c>
      <c r="F4175" t="inlineStr">
        <is>
          <t>의원</t>
        </is>
      </c>
      <c r="G4175" t="inlineStr">
        <is>
          <t>Generic</t>
        </is>
      </c>
      <c r="H4175" s="493" t="n">
        <v>123322.86</v>
      </c>
      <c r="I4175" s="493" t="n">
        <v>125191.25</v>
      </c>
      <c r="J4175" s="493" t="n">
        <v>124075.37</v>
      </c>
      <c r="K4175" s="493" t="n">
        <v>130757.14</v>
      </c>
      <c r="L4175" s="493" t="n">
        <v>130904.05</v>
      </c>
      <c r="M4175" s="493" t="n">
        <v>121587.72</v>
      </c>
      <c r="N4175" s="493" t="n">
        <v>132181.44</v>
      </c>
      <c r="O4175" s="493" t="n">
        <v>119177.75</v>
      </c>
      <c r="P4175" s="493" t="n">
        <v>118136.59</v>
      </c>
      <c r="Q4175" s="493" t="n">
        <v>122627.94</v>
      </c>
      <c r="R4175" s="493" t="n">
        <v>127980.76</v>
      </c>
      <c r="S4175" s="493" t="n">
        <v>148408.93</v>
      </c>
      <c r="T4175" s="493" t="n">
        <v>143238.67</v>
      </c>
      <c r="U4175" s="493" t="n">
        <v>140898.17</v>
      </c>
      <c r="V4175" s="493" t="n">
        <v>149544.19</v>
      </c>
      <c r="W4175" s="493" t="n">
        <v>144347.25</v>
      </c>
      <c r="X4175" s="493" t="n">
        <v>139584.18</v>
      </c>
      <c r="Y4175" s="493" t="n">
        <v>150050.41</v>
      </c>
      <c r="Z4175" s="493" t="n">
        <v>141568.72</v>
      </c>
      <c r="AA4175" s="493" t="n">
        <v>145254.63</v>
      </c>
      <c r="AB4175" s="493" t="n">
        <v>135254.81</v>
      </c>
      <c r="AC4175" s="493" t="n">
        <v>151386.39</v>
      </c>
      <c r="AD4175" s="493" t="n">
        <v>147096.75</v>
      </c>
      <c r="AE4175" s="493" t="n">
        <v>166702.47</v>
      </c>
      <c r="AF4175" s="493" t="n">
        <v>143149.85</v>
      </c>
      <c r="AG4175" s="493" t="n">
        <v>156500.78</v>
      </c>
      <c r="AH4175" s="493" t="n">
        <v>158713.59</v>
      </c>
      <c r="AI4175" s="493" t="n">
        <v>164631.7</v>
      </c>
      <c r="AJ4175" s="493" t="n">
        <v>186621.25</v>
      </c>
      <c r="AK4175" s="493" t="n">
        <v>161120.78</v>
      </c>
      <c r="AL4175" s="493" t="n">
        <v>162898.38</v>
      </c>
      <c r="AM4175" s="493" t="n">
        <v>176241.37</v>
      </c>
      <c r="AN4175" s="493" t="n">
        <v>177633.74</v>
      </c>
      <c r="AO4175" s="493" t="n">
        <v>190770.2</v>
      </c>
      <c r="AP4175" s="493" t="n">
        <v>192045.87</v>
      </c>
      <c r="AQ4175" s="493" t="n">
        <v>182926.19</v>
      </c>
      <c r="AR4175" s="493" t="n">
        <v>182094.28</v>
      </c>
      <c r="AS4175" s="493" t="n">
        <v>197546.1</v>
      </c>
      <c r="AT4175" s="493" t="n">
        <v>180086.32</v>
      </c>
      <c r="AU4175" s="493" t="n">
        <v>187175.09</v>
      </c>
      <c r="AV4175" s="493" t="n">
        <v>188977.48</v>
      </c>
      <c r="AW4175" s="493" t="n">
        <v>191867.69</v>
      </c>
      <c r="AX4175" s="493" t="n">
        <v>183312.21</v>
      </c>
      <c r="AY4175" s="493" t="n">
        <v>190843.13</v>
      </c>
      <c r="AZ4175" s="493" t="n">
        <v>188736.71</v>
      </c>
      <c r="BA4175" s="493" t="n">
        <v>203681.32</v>
      </c>
      <c r="BB4175" s="493" t="n">
        <v>170524.36</v>
      </c>
      <c r="BC4175" s="493" t="n">
        <v>215904.72</v>
      </c>
      <c r="BD4175" s="493" t="n">
        <v>178294.37</v>
      </c>
      <c r="BE4175" s="493" t="n">
        <v>196109.14</v>
      </c>
      <c r="BF4175" s="493" t="n">
        <v>177690.07</v>
      </c>
      <c r="BG4175" s="493" t="n">
        <v>199243.31</v>
      </c>
      <c r="BH4175" s="493" t="n">
        <v>185523.55</v>
      </c>
      <c r="BI4175" s="493" t="n">
        <v>197070.38</v>
      </c>
      <c r="BJ4175" s="493" t="n">
        <v>199557.28</v>
      </c>
      <c r="BK4175" s="493" t="n">
        <v>207362.56</v>
      </c>
      <c r="BL4175" s="493" t="n">
        <v>136985.43</v>
      </c>
      <c r="BM4175" s="493" t="n">
        <v>122302.3</v>
      </c>
      <c r="BN4175" s="493" t="n">
        <v>101152.63</v>
      </c>
      <c r="BO4175" s="493" t="n">
        <v>132431.88</v>
      </c>
      <c r="BP4175" s="493" t="n">
        <v>111375.36</v>
      </c>
      <c r="BQ4175" s="493" t="n">
        <v>107712.05</v>
      </c>
      <c r="BR4175" s="493" t="n">
        <v>115180.05</v>
      </c>
      <c r="BS4175" s="493" t="n">
        <v>125163.15</v>
      </c>
      <c r="BT4175" s="493" t="n">
        <v>128218.35</v>
      </c>
      <c r="BU4175" s="493" t="n">
        <v>130915.61</v>
      </c>
      <c r="BV4175" s="493" t="n">
        <v>135391.32</v>
      </c>
      <c r="BW4175" s="493" t="n">
        <v>124968.85</v>
      </c>
    </row>
    <row r="4176">
      <c r="A4176" t="inlineStr">
        <is>
          <t>[C9D3] Angiotensin-II 길항제 칼슘길항제 복합제</t>
        </is>
      </c>
      <c r="B4176" t="inlineStr">
        <is>
          <t>파비스</t>
        </is>
      </c>
      <c r="C4176" t="inlineStr">
        <is>
          <t>비스포지</t>
        </is>
      </c>
      <c r="D4176" t="inlineStr">
        <is>
          <t>파비스</t>
        </is>
      </c>
      <c r="E4176" t="inlineStr">
        <is>
          <t>amlodipine besylate,  valsartan</t>
        </is>
      </c>
      <c r="F4176" t="inlineStr">
        <is>
          <t>보건소</t>
        </is>
      </c>
      <c r="G4176" t="inlineStr">
        <is>
          <t>Generic</t>
        </is>
      </c>
      <c r="H4176" s="493" t="n">
        <v>2700</v>
      </c>
      <c r="I4176" s="493" t="n">
        <v>2412.6</v>
      </c>
      <c r="J4176" s="493" t="n">
        <v>4020.9</v>
      </c>
      <c r="K4176" s="493" t="n">
        <v>12289.5</v>
      </c>
      <c r="L4176" s="493" t="n">
        <v>3726.6</v>
      </c>
      <c r="M4176" s="493" t="n">
        <v>3801</v>
      </c>
      <c r="N4176" s="493" t="n">
        <v>3546.3</v>
      </c>
      <c r="O4176" s="493" t="n">
        <v>3974.4</v>
      </c>
      <c r="P4176" s="493" t="n">
        <v>3770.3</v>
      </c>
      <c r="Q4176" s="493" t="n">
        <v>4950.56</v>
      </c>
      <c r="R4176" s="493" t="n">
        <v>4574.7</v>
      </c>
      <c r="S4176" s="493" t="n">
        <v>4938.9</v>
      </c>
      <c r="T4176" s="493" t="n">
        <v>4682.7</v>
      </c>
      <c r="U4176" s="493" t="n">
        <v>3660.6</v>
      </c>
      <c r="V4176" s="493" t="n">
        <v>3433.5</v>
      </c>
      <c r="W4176" s="493" t="n">
        <v>1742.7</v>
      </c>
      <c r="X4176" s="493" t="n">
        <v>1784.48</v>
      </c>
      <c r="Y4176" s="493" t="n">
        <v>1795.2</v>
      </c>
      <c r="Z4176" s="493" t="n">
        <v>1552.2</v>
      </c>
      <c r="AA4176" s="493" t="n">
        <v>1596.3</v>
      </c>
      <c r="AB4176" s="493" t="n">
        <v>2002.2</v>
      </c>
      <c r="AC4176" s="493" t="n">
        <v>1509.3</v>
      </c>
      <c r="AD4176" s="493" t="n">
        <v>1687.8</v>
      </c>
      <c r="AE4176" s="493" t="n">
        <v>1617.6</v>
      </c>
      <c r="AF4176" s="493" t="n">
        <v>2064.3</v>
      </c>
      <c r="AG4176" s="493" t="n">
        <v>4061.37</v>
      </c>
      <c r="AH4176" s="493" t="n">
        <v>2456.4</v>
      </c>
      <c r="AI4176" s="493" t="n">
        <v>2185.5</v>
      </c>
      <c r="AJ4176" s="493" t="n">
        <v>984.6</v>
      </c>
      <c r="AK4176" s="493" t="n">
        <v>1669.5</v>
      </c>
      <c r="AL4176" s="493" t="n">
        <v>1788.6</v>
      </c>
      <c r="AM4176" s="493" t="n">
        <v>1436.95</v>
      </c>
      <c r="AN4176" s="493" t="n">
        <v>2890.2</v>
      </c>
      <c r="AO4176" s="493" t="n">
        <v>1126.8</v>
      </c>
      <c r="AP4176" s="493" t="n">
        <v>1933.8</v>
      </c>
      <c r="AQ4176" s="493" t="n">
        <v>4299</v>
      </c>
      <c r="AR4176" s="493" t="n">
        <v>7410.6</v>
      </c>
      <c r="AS4176" s="493" t="n">
        <v>2316.3</v>
      </c>
      <c r="AT4176" s="493" t="n">
        <v>3430.8</v>
      </c>
      <c r="AU4176" s="493" t="n">
        <v>3762.6</v>
      </c>
      <c r="AV4176" s="493" t="n">
        <v>3970.8</v>
      </c>
      <c r="AW4176" s="493" t="n">
        <v>4257.51</v>
      </c>
      <c r="AX4176" s="493" t="n">
        <v>2637.49</v>
      </c>
      <c r="AY4176" s="493" t="n">
        <v>3728.1</v>
      </c>
      <c r="AZ4176" s="493" t="n">
        <v>2325</v>
      </c>
      <c r="BA4176" s="493" t="n">
        <v>3293.1</v>
      </c>
      <c r="BB4176" s="493" t="n">
        <v>3342.9</v>
      </c>
      <c r="BC4176" s="493" t="n">
        <v>5104.8</v>
      </c>
      <c r="BD4176" s="493" t="n">
        <v>1581.6</v>
      </c>
      <c r="BE4176" s="493" t="n">
        <v>3525.3</v>
      </c>
      <c r="BF4176" s="493" t="n">
        <v>2042.7</v>
      </c>
      <c r="BG4176" s="493" t="n">
        <v>5103.6</v>
      </c>
      <c r="BH4176" s="493" t="n">
        <v>1883.55</v>
      </c>
      <c r="BI4176" s="493" t="n">
        <v>3387</v>
      </c>
      <c r="BJ4176" s="493" t="n">
        <v>1104.3</v>
      </c>
      <c r="BK4176" s="493" t="n">
        <v>5268.6</v>
      </c>
      <c r="BL4176" s="493" t="n">
        <v>2543.4</v>
      </c>
      <c r="BM4176" s="493" t="n">
        <v>2783.4</v>
      </c>
      <c r="BN4176" s="493" t="n">
        <v>739.8</v>
      </c>
      <c r="BO4176" s="493" t="n">
        <v>2103.3</v>
      </c>
      <c r="BP4176" s="493" t="n">
        <v>1467.3</v>
      </c>
      <c r="BQ4176" s="493" t="n">
        <v>3200.7</v>
      </c>
      <c r="BR4176" s="493" t="n">
        <v>2991</v>
      </c>
      <c r="BS4176" s="493" t="n">
        <v>1806.9</v>
      </c>
      <c r="BT4176" s="493" t="n">
        <v>1095.3</v>
      </c>
      <c r="BU4176" s="493" t="n">
        <v>3592.92</v>
      </c>
      <c r="BV4176" s="493" t="n">
        <v>907.2</v>
      </c>
      <c r="BW4176" s="493" t="n">
        <v>2858.4</v>
      </c>
    </row>
    <row r="4177">
      <c r="A4177" t="inlineStr">
        <is>
          <t>[C9D3] Angiotensin-II 길항제 칼슘길항제 복합제</t>
        </is>
      </c>
      <c r="B4177" t="inlineStr">
        <is>
          <t>팜젠사이언스</t>
        </is>
      </c>
      <c r="C4177" t="inlineStr">
        <is>
          <t>바르디핀</t>
        </is>
      </c>
      <c r="D4177" t="inlineStr">
        <is>
          <t>팜젠사이언스</t>
        </is>
      </c>
      <c r="E4177" t="inlineStr">
        <is>
          <t>amlodipine besylate,  valsartan</t>
        </is>
      </c>
      <c r="F4177" t="inlineStr">
        <is>
          <t>상급종합병원</t>
        </is>
      </c>
      <c r="G4177" t="inlineStr">
        <is>
          <t>Generic</t>
        </is>
      </c>
      <c r="H4177" s="493" t="n">
        <v>0</v>
      </c>
      <c r="I4177" s="493" t="n">
        <v>0</v>
      </c>
      <c r="J4177" s="493" t="n">
        <v>0</v>
      </c>
      <c r="K4177" s="493" t="n">
        <v>0</v>
      </c>
      <c r="L4177" s="493" t="n">
        <v>0</v>
      </c>
      <c r="M4177" s="493" t="n">
        <v>0</v>
      </c>
      <c r="N4177" s="493" t="n">
        <v>0</v>
      </c>
      <c r="O4177" s="493" t="n">
        <v>0</v>
      </c>
      <c r="P4177" s="493" t="n">
        <v>0</v>
      </c>
      <c r="Q4177" s="493" t="n">
        <v>0</v>
      </c>
      <c r="R4177" s="493" t="n">
        <v>0</v>
      </c>
      <c r="S4177" s="493" t="n">
        <v>0</v>
      </c>
      <c r="T4177" s="493" t="n">
        <v>0</v>
      </c>
      <c r="U4177" s="493" t="n">
        <v>0</v>
      </c>
      <c r="V4177" s="493" t="n">
        <v>0</v>
      </c>
      <c r="W4177" s="493" t="n">
        <v>0</v>
      </c>
      <c r="X4177" s="493" t="n">
        <v>0</v>
      </c>
      <c r="Y4177" s="493" t="n">
        <v>0</v>
      </c>
      <c r="Z4177" s="493" t="n">
        <v>0</v>
      </c>
      <c r="AA4177" s="493" t="n">
        <v>0</v>
      </c>
      <c r="AB4177" s="493" t="n">
        <v>0</v>
      </c>
      <c r="AC4177" s="493" t="n">
        <v>0</v>
      </c>
      <c r="AD4177" s="493" t="n">
        <v>3252.6</v>
      </c>
      <c r="AE4177" s="493" t="n">
        <v>0</v>
      </c>
      <c r="AF4177" s="493" t="n">
        <v>0</v>
      </c>
      <c r="AG4177" s="493" t="n">
        <v>498</v>
      </c>
      <c r="AH4177" s="493" t="n">
        <v>0</v>
      </c>
      <c r="AI4177" s="493" t="n">
        <v>0</v>
      </c>
      <c r="AJ4177" s="493" t="n">
        <v>0</v>
      </c>
      <c r="AK4177" s="493" t="n">
        <v>0</v>
      </c>
      <c r="AL4177" s="493" t="n">
        <v>0</v>
      </c>
      <c r="AM4177" s="493" t="n">
        <v>0</v>
      </c>
      <c r="AN4177" s="493" t="n">
        <v>3185.7</v>
      </c>
      <c r="AO4177" s="493" t="n">
        <v>0</v>
      </c>
      <c r="AP4177" s="493" t="n">
        <v>0</v>
      </c>
      <c r="AQ4177" s="493" t="n">
        <v>0</v>
      </c>
      <c r="AR4177" s="493" t="n">
        <v>0</v>
      </c>
      <c r="AS4177" s="493" t="n">
        <v>0</v>
      </c>
      <c r="AT4177" s="493" t="n">
        <v>0</v>
      </c>
      <c r="AU4177" s="493" t="n">
        <v>0</v>
      </c>
      <c r="AV4177" s="493" t="n">
        <v>0</v>
      </c>
      <c r="AW4177" s="493" t="n">
        <v>0</v>
      </c>
      <c r="AX4177" s="493" t="n">
        <v>0</v>
      </c>
      <c r="AY4177" s="493" t="n">
        <v>0</v>
      </c>
      <c r="AZ4177" s="493" t="n">
        <v>0</v>
      </c>
      <c r="BA4177" s="493" t="n">
        <v>0</v>
      </c>
      <c r="BB4177" s="493" t="n">
        <v>0</v>
      </c>
      <c r="BC4177" s="493" t="n">
        <v>0</v>
      </c>
      <c r="BD4177" s="493" t="n">
        <v>0</v>
      </c>
      <c r="BE4177" s="493" t="n">
        <v>0</v>
      </c>
      <c r="BF4177" s="493" t="n">
        <v>0</v>
      </c>
      <c r="BG4177" s="493" t="n">
        <v>0</v>
      </c>
      <c r="BH4177" s="493" t="n">
        <v>0</v>
      </c>
      <c r="BI4177" s="493" t="n">
        <v>0</v>
      </c>
      <c r="BJ4177" s="493" t="n">
        <v>0</v>
      </c>
      <c r="BK4177" s="493" t="n">
        <v>0</v>
      </c>
      <c r="BL4177" s="493" t="n">
        <v>0</v>
      </c>
      <c r="BM4177" s="493" t="n">
        <v>0</v>
      </c>
      <c r="BN4177" s="493" t="n">
        <v>0</v>
      </c>
      <c r="BO4177" s="493" t="n">
        <v>0</v>
      </c>
      <c r="BP4177" s="493" t="n">
        <v>0</v>
      </c>
      <c r="BQ4177" s="493" t="n">
        <v>0</v>
      </c>
      <c r="BR4177" s="493" t="n">
        <v>0</v>
      </c>
      <c r="BS4177" s="493" t="n">
        <v>0</v>
      </c>
      <c r="BT4177" s="493" t="n">
        <v>0</v>
      </c>
      <c r="BU4177" s="493" t="n">
        <v>0</v>
      </c>
      <c r="BV4177" s="493" t="n">
        <v>0</v>
      </c>
      <c r="BW4177" s="493" t="n">
        <v>0</v>
      </c>
    </row>
    <row r="4178">
      <c r="A4178" t="inlineStr">
        <is>
          <t>[C9D3] Angiotensin-II 길항제 칼슘길항제 복합제</t>
        </is>
      </c>
      <c r="B4178" t="inlineStr">
        <is>
          <t>팜젠사이언스</t>
        </is>
      </c>
      <c r="C4178" t="inlineStr">
        <is>
          <t>바르디핀</t>
        </is>
      </c>
      <c r="D4178" t="inlineStr">
        <is>
          <t>팜젠사이언스</t>
        </is>
      </c>
      <c r="E4178" t="inlineStr">
        <is>
          <t>amlodipine besylate,  valsartan</t>
        </is>
      </c>
      <c r="F4178" t="inlineStr">
        <is>
          <t>종합병원</t>
        </is>
      </c>
      <c r="G4178" t="inlineStr">
        <is>
          <t>Generic</t>
        </is>
      </c>
      <c r="H4178" s="493" t="n">
        <v>2159.4</v>
      </c>
      <c r="I4178" s="493" t="n">
        <v>3389.06</v>
      </c>
      <c r="J4178" s="493" t="n">
        <v>2400.6</v>
      </c>
      <c r="K4178" s="493" t="n">
        <v>2760.9</v>
      </c>
      <c r="L4178" s="493" t="n">
        <v>1720</v>
      </c>
      <c r="M4178" s="493" t="n">
        <v>2280</v>
      </c>
      <c r="N4178" s="493" t="n">
        <v>2796</v>
      </c>
      <c r="O4178" s="493" t="n">
        <v>2772.8</v>
      </c>
      <c r="P4178" s="493" t="n">
        <v>1320</v>
      </c>
      <c r="Q4178" s="493" t="n">
        <v>2280</v>
      </c>
      <c r="R4178" s="493" t="n">
        <v>2408.6</v>
      </c>
      <c r="S4178" s="493" t="n">
        <v>2880</v>
      </c>
      <c r="T4178" s="493" t="n">
        <v>2051.39</v>
      </c>
      <c r="U4178" s="493" t="n">
        <v>2164</v>
      </c>
      <c r="V4178" s="493" t="n">
        <v>3968</v>
      </c>
      <c r="W4178" s="493" t="n">
        <v>1716</v>
      </c>
      <c r="X4178" s="493" t="n">
        <v>2665.14</v>
      </c>
      <c r="Y4178" s="493" t="n">
        <v>1560</v>
      </c>
      <c r="Z4178" s="493" t="n">
        <v>2768</v>
      </c>
      <c r="AA4178" s="493" t="n">
        <v>1800</v>
      </c>
      <c r="AB4178" s="493" t="n">
        <v>2088</v>
      </c>
      <c r="AC4178" s="493" t="n">
        <v>1439.4</v>
      </c>
      <c r="AD4178" s="493" t="n">
        <v>4788</v>
      </c>
      <c r="AE4178" s="493" t="n">
        <v>658.35</v>
      </c>
      <c r="AF4178" s="493" t="n">
        <v>2044</v>
      </c>
      <c r="AG4178" s="493" t="n">
        <v>904</v>
      </c>
      <c r="AH4178" s="493" t="n">
        <v>3061.2</v>
      </c>
      <c r="AI4178" s="493" t="n">
        <v>1797.8</v>
      </c>
      <c r="AJ4178" s="493" t="n">
        <v>840</v>
      </c>
      <c r="AK4178" s="493" t="n">
        <v>1680</v>
      </c>
      <c r="AL4178" s="493" t="n">
        <v>2780.6</v>
      </c>
      <c r="AM4178" s="493" t="n">
        <v>2044</v>
      </c>
      <c r="AN4178" s="493" t="n">
        <v>723.6</v>
      </c>
      <c r="AO4178" s="493" t="n">
        <v>2007.36</v>
      </c>
      <c r="AP4178" s="493" t="n">
        <v>2289.08</v>
      </c>
      <c r="AQ4178" s="493" t="n">
        <v>1302.92</v>
      </c>
      <c r="AR4178" s="493" t="n">
        <v>1736.48</v>
      </c>
      <c r="AS4178" s="493" t="n">
        <v>3270.36</v>
      </c>
      <c r="AT4178" s="493" t="n">
        <v>1631.04</v>
      </c>
      <c r="AU4178" s="493" t="n">
        <v>1866.8</v>
      </c>
      <c r="AV4178" s="493" t="n">
        <v>4197.12</v>
      </c>
      <c r="AW4178" s="493" t="n">
        <v>768.64</v>
      </c>
      <c r="AX4178" s="493" t="n">
        <v>3974.18</v>
      </c>
      <c r="AY4178" s="493" t="n">
        <v>3224.94</v>
      </c>
      <c r="AZ4178" s="493" t="n">
        <v>4123.96</v>
      </c>
      <c r="BA4178" s="493" t="n">
        <v>6793.54</v>
      </c>
      <c r="BB4178" s="493" t="n">
        <v>7644.01</v>
      </c>
      <c r="BC4178" s="493" t="n">
        <v>6431.62</v>
      </c>
      <c r="BD4178" s="493" t="n">
        <v>4334.68</v>
      </c>
      <c r="BE4178" s="493" t="n">
        <v>4442.88</v>
      </c>
      <c r="BF4178" s="493" t="n">
        <v>5433.01</v>
      </c>
      <c r="BG4178" s="493" t="n">
        <v>5461.76</v>
      </c>
      <c r="BH4178" s="493" t="n">
        <v>1631.46</v>
      </c>
      <c r="BI4178" s="493" t="n">
        <v>2424.54</v>
      </c>
      <c r="BJ4178" s="493" t="n">
        <v>2911.7</v>
      </c>
      <c r="BK4178" s="493" t="n">
        <v>2381.38</v>
      </c>
      <c r="BL4178" s="493" t="n">
        <v>3047.72</v>
      </c>
      <c r="BM4178" s="493" t="n">
        <v>3826.95</v>
      </c>
      <c r="BN4178" s="493" t="n">
        <v>2229.08</v>
      </c>
      <c r="BO4178" s="493" t="n">
        <v>2182.97</v>
      </c>
      <c r="BP4178" s="493" t="n">
        <v>2065.4</v>
      </c>
      <c r="BQ4178" s="493" t="n">
        <v>1805.9</v>
      </c>
      <c r="BR4178" s="493" t="n">
        <v>2584.23</v>
      </c>
      <c r="BS4178" s="493" t="n">
        <v>4238.65</v>
      </c>
      <c r="BT4178" s="493" t="n">
        <v>1317.42</v>
      </c>
      <c r="BU4178" s="493" t="n">
        <v>2523.85</v>
      </c>
      <c r="BV4178" s="493" t="n">
        <v>5718.01</v>
      </c>
      <c r="BW4178" s="493" t="n">
        <v>1533.59</v>
      </c>
    </row>
    <row r="4179">
      <c r="A4179" t="inlineStr">
        <is>
          <t>[C9D3] Angiotensin-II 길항제 칼슘길항제 복합제</t>
        </is>
      </c>
      <c r="B4179" t="inlineStr">
        <is>
          <t>팜젠사이언스</t>
        </is>
      </c>
      <c r="C4179" t="inlineStr">
        <is>
          <t>바르디핀</t>
        </is>
      </c>
      <c r="D4179" t="inlineStr">
        <is>
          <t>팜젠사이언스</t>
        </is>
      </c>
      <c r="E4179" t="inlineStr">
        <is>
          <t>amlodipine besylate,  valsartan</t>
        </is>
      </c>
      <c r="F4179" t="inlineStr">
        <is>
          <t>병원</t>
        </is>
      </c>
      <c r="G4179" t="inlineStr">
        <is>
          <t>Generic</t>
        </is>
      </c>
      <c r="H4179" s="493" t="n">
        <v>36666.11</v>
      </c>
      <c r="I4179" s="493" t="n">
        <v>41366.81</v>
      </c>
      <c r="J4179" s="493" t="n">
        <v>38091.83</v>
      </c>
      <c r="K4179" s="493" t="n">
        <v>33824.68</v>
      </c>
      <c r="L4179" s="493" t="n">
        <v>37482.2</v>
      </c>
      <c r="M4179" s="493" t="n">
        <v>33692.64</v>
      </c>
      <c r="N4179" s="493" t="n">
        <v>33322.47</v>
      </c>
      <c r="O4179" s="493" t="n">
        <v>27738.66</v>
      </c>
      <c r="P4179" s="493" t="n">
        <v>32257.34</v>
      </c>
      <c r="Q4179" s="493" t="n">
        <v>26759.68</v>
      </c>
      <c r="R4179" s="493" t="n">
        <v>31137.66</v>
      </c>
      <c r="S4179" s="493" t="n">
        <v>28388.61</v>
      </c>
      <c r="T4179" s="493" t="n">
        <v>31860.32</v>
      </c>
      <c r="U4179" s="493" t="n">
        <v>28284.22</v>
      </c>
      <c r="V4179" s="493" t="n">
        <v>32753.95</v>
      </c>
      <c r="W4179" s="493" t="n">
        <v>30553.47</v>
      </c>
      <c r="X4179" s="493" t="n">
        <v>29095.87</v>
      </c>
      <c r="Y4179" s="493" t="n">
        <v>35007.52</v>
      </c>
      <c r="Z4179" s="493" t="n">
        <v>32584.26</v>
      </c>
      <c r="AA4179" s="493" t="n">
        <v>31681.59</v>
      </c>
      <c r="AB4179" s="493" t="n">
        <v>28110.53</v>
      </c>
      <c r="AC4179" s="493" t="n">
        <v>32964.02</v>
      </c>
      <c r="AD4179" s="493" t="n">
        <v>31374.78</v>
      </c>
      <c r="AE4179" s="493" t="n">
        <v>34094.23</v>
      </c>
      <c r="AF4179" s="493" t="n">
        <v>35148.97</v>
      </c>
      <c r="AG4179" s="493" t="n">
        <v>27119.82</v>
      </c>
      <c r="AH4179" s="493" t="n">
        <v>25594.04</v>
      </c>
      <c r="AI4179" s="493" t="n">
        <v>28685.43</v>
      </c>
      <c r="AJ4179" s="493" t="n">
        <v>29376.09</v>
      </c>
      <c r="AK4179" s="493" t="n">
        <v>22672.59</v>
      </c>
      <c r="AL4179" s="493" t="n">
        <v>31416.86</v>
      </c>
      <c r="AM4179" s="493" t="n">
        <v>27926.53</v>
      </c>
      <c r="AN4179" s="493" t="n">
        <v>24717.04</v>
      </c>
      <c r="AO4179" s="493" t="n">
        <v>31299.44</v>
      </c>
      <c r="AP4179" s="493" t="n">
        <v>25972.11</v>
      </c>
      <c r="AQ4179" s="493" t="n">
        <v>29542.74</v>
      </c>
      <c r="AR4179" s="493" t="n">
        <v>47170.65</v>
      </c>
      <c r="AS4179" s="493" t="n">
        <v>31444.3</v>
      </c>
      <c r="AT4179" s="493" t="n">
        <v>25165.25</v>
      </c>
      <c r="AU4179" s="493" t="n">
        <v>34243.66</v>
      </c>
      <c r="AV4179" s="493" t="n">
        <v>29160.21</v>
      </c>
      <c r="AW4179" s="493" t="n">
        <v>22386.04</v>
      </c>
      <c r="AX4179" s="493" t="n">
        <v>33832.08</v>
      </c>
      <c r="AY4179" s="493" t="n">
        <v>23644.74</v>
      </c>
      <c r="AZ4179" s="493" t="n">
        <v>24358.4</v>
      </c>
      <c r="BA4179" s="493" t="n">
        <v>24161.28</v>
      </c>
      <c r="BB4179" s="493" t="n">
        <v>24864.78</v>
      </c>
      <c r="BC4179" s="493" t="n">
        <v>20691.57</v>
      </c>
      <c r="BD4179" s="493" t="n">
        <v>21805.95</v>
      </c>
      <c r="BE4179" s="493" t="n">
        <v>18850.34</v>
      </c>
      <c r="BF4179" s="493" t="n">
        <v>26602.64</v>
      </c>
      <c r="BG4179" s="493" t="n">
        <v>26516.79</v>
      </c>
      <c r="BH4179" s="493" t="n">
        <v>24669.11</v>
      </c>
      <c r="BI4179" s="493" t="n">
        <v>23772.45</v>
      </c>
      <c r="BJ4179" s="493" t="n">
        <v>24775.44</v>
      </c>
      <c r="BK4179" s="493" t="n">
        <v>21289.59</v>
      </c>
      <c r="BL4179" s="493" t="n">
        <v>24523.16</v>
      </c>
      <c r="BM4179" s="493" t="n">
        <v>24245.58</v>
      </c>
      <c r="BN4179" s="493" t="n">
        <v>21554.37</v>
      </c>
      <c r="BO4179" s="493" t="n">
        <v>27609.52</v>
      </c>
      <c r="BP4179" s="493" t="n">
        <v>28896.91</v>
      </c>
      <c r="BQ4179" s="493" t="n">
        <v>22837.6</v>
      </c>
      <c r="BR4179" s="493" t="n">
        <v>29864.42</v>
      </c>
      <c r="BS4179" s="493" t="n">
        <v>27105.86</v>
      </c>
      <c r="BT4179" s="493" t="n">
        <v>26043.11</v>
      </c>
      <c r="BU4179" s="493" t="n">
        <v>26040.63</v>
      </c>
      <c r="BV4179" s="493" t="n">
        <v>29594.09</v>
      </c>
      <c r="BW4179" s="493" t="n">
        <v>24183.59</v>
      </c>
    </row>
    <row r="4180">
      <c r="A4180" t="inlineStr">
        <is>
          <t>[C9D3] Angiotensin-II 길항제 칼슘길항제 복합제</t>
        </is>
      </c>
      <c r="B4180" t="inlineStr">
        <is>
          <t>팜젠사이언스</t>
        </is>
      </c>
      <c r="C4180" t="inlineStr">
        <is>
          <t>바르디핀</t>
        </is>
      </c>
      <c r="D4180" t="inlineStr">
        <is>
          <t>팜젠사이언스</t>
        </is>
      </c>
      <c r="E4180" t="inlineStr">
        <is>
          <t>amlodipine besylate,  valsartan</t>
        </is>
      </c>
      <c r="F4180" t="inlineStr">
        <is>
          <t>의원</t>
        </is>
      </c>
      <c r="G4180" t="inlineStr">
        <is>
          <t>Generic</t>
        </is>
      </c>
      <c r="H4180" s="493" t="n">
        <v>473551.45</v>
      </c>
      <c r="I4180" s="493" t="n">
        <v>490477.63</v>
      </c>
      <c r="J4180" s="493" t="n">
        <v>534854.62</v>
      </c>
      <c r="K4180" s="493" t="n">
        <v>524565.98</v>
      </c>
      <c r="L4180" s="493" t="n">
        <v>535190.8100000001</v>
      </c>
      <c r="M4180" s="493" t="n">
        <v>538342.17</v>
      </c>
      <c r="N4180" s="493" t="n">
        <v>541870.23</v>
      </c>
      <c r="O4180" s="493" t="n">
        <v>563683.27</v>
      </c>
      <c r="P4180" s="493" t="n">
        <v>511097.26</v>
      </c>
      <c r="Q4180" s="493" t="n">
        <v>537424.73</v>
      </c>
      <c r="R4180" s="493" t="n">
        <v>529290.11</v>
      </c>
      <c r="S4180" s="493" t="n">
        <v>597606.14</v>
      </c>
      <c r="T4180" s="493" t="n">
        <v>585460.4300000001</v>
      </c>
      <c r="U4180" s="493" t="n">
        <v>562157.35</v>
      </c>
      <c r="V4180" s="493" t="n">
        <v>616213.61</v>
      </c>
      <c r="W4180" s="493" t="n">
        <v>620999.08</v>
      </c>
      <c r="X4180" s="493" t="n">
        <v>626591.12</v>
      </c>
      <c r="Y4180" s="493" t="n">
        <v>620626.5699999999</v>
      </c>
      <c r="Z4180" s="493" t="n">
        <v>611752.21</v>
      </c>
      <c r="AA4180" s="493" t="n">
        <v>644273.08</v>
      </c>
      <c r="AB4180" s="493" t="n">
        <v>613123.7</v>
      </c>
      <c r="AC4180" s="493" t="n">
        <v>621217</v>
      </c>
      <c r="AD4180" s="493" t="n">
        <v>611870.36</v>
      </c>
      <c r="AE4180" s="493" t="n">
        <v>698849.45</v>
      </c>
      <c r="AF4180" s="493" t="n">
        <v>669370.11</v>
      </c>
      <c r="AG4180" s="493" t="n">
        <v>646193.91</v>
      </c>
      <c r="AH4180" s="493" t="n">
        <v>672660.77</v>
      </c>
      <c r="AI4180" s="493" t="n">
        <v>625445</v>
      </c>
      <c r="AJ4180" s="493" t="n">
        <v>699963.91</v>
      </c>
      <c r="AK4180" s="493" t="n">
        <v>683313.53</v>
      </c>
      <c r="AL4180" s="493" t="n">
        <v>664078.1800000001</v>
      </c>
      <c r="AM4180" s="493" t="n">
        <v>678335.62</v>
      </c>
      <c r="AN4180" s="493" t="n">
        <v>675955.09</v>
      </c>
      <c r="AO4180" s="493" t="n">
        <v>737744.33</v>
      </c>
      <c r="AP4180" s="493" t="n">
        <v>766151.33</v>
      </c>
      <c r="AQ4180" s="493" t="n">
        <v>800999.33</v>
      </c>
      <c r="AR4180" s="493" t="n">
        <v>842652.12</v>
      </c>
      <c r="AS4180" s="493" t="n">
        <v>806031.9399999999</v>
      </c>
      <c r="AT4180" s="493" t="n">
        <v>830611.1</v>
      </c>
      <c r="AU4180" s="493" t="n">
        <v>850759.63</v>
      </c>
      <c r="AV4180" s="493" t="n">
        <v>864307.04</v>
      </c>
      <c r="AW4180" s="493" t="n">
        <v>791000.66</v>
      </c>
      <c r="AX4180" s="493" t="n">
        <v>869601.6899999999</v>
      </c>
      <c r="AY4180" s="493" t="n">
        <v>863856.25</v>
      </c>
      <c r="AZ4180" s="493" t="n">
        <v>848527.08</v>
      </c>
      <c r="BA4180" s="493" t="n">
        <v>857294.8199999999</v>
      </c>
      <c r="BB4180" s="493" t="n">
        <v>849112.9</v>
      </c>
      <c r="BC4180" s="493" t="n">
        <v>883178.0699999999</v>
      </c>
      <c r="BD4180" s="493" t="n">
        <v>877900.11</v>
      </c>
      <c r="BE4180" s="493" t="n">
        <v>824047.79</v>
      </c>
      <c r="BF4180" s="493" t="n">
        <v>905591.9300000001</v>
      </c>
      <c r="BG4180" s="493" t="n">
        <v>891769.86</v>
      </c>
      <c r="BH4180" s="493" t="n">
        <v>923596.91</v>
      </c>
      <c r="BI4180" s="493" t="n">
        <v>873771.78</v>
      </c>
      <c r="BJ4180" s="493" t="n">
        <v>935596.6</v>
      </c>
      <c r="BK4180" s="493" t="n">
        <v>872688.77</v>
      </c>
      <c r="BL4180" s="493" t="n">
        <v>990471.01</v>
      </c>
      <c r="BM4180" s="493" t="n">
        <v>832635.66</v>
      </c>
      <c r="BN4180" s="493" t="n">
        <v>828682.9300000001</v>
      </c>
      <c r="BO4180" s="493" t="n">
        <v>886616.8199999999</v>
      </c>
      <c r="BP4180" s="493" t="n">
        <v>869982.6</v>
      </c>
      <c r="BQ4180" s="493" t="n">
        <v>812485.14</v>
      </c>
      <c r="BR4180" s="493" t="n">
        <v>914444.14</v>
      </c>
      <c r="BS4180" s="493" t="n">
        <v>871270.11</v>
      </c>
      <c r="BT4180" s="493" t="n">
        <v>855072.35</v>
      </c>
      <c r="BU4180" s="493" t="n">
        <v>887835.47</v>
      </c>
      <c r="BV4180" s="493" t="n">
        <v>919436.39</v>
      </c>
      <c r="BW4180" s="493" t="n">
        <v>863058.5</v>
      </c>
    </row>
    <row r="4181">
      <c r="A4181" t="inlineStr">
        <is>
          <t>[C9D3] Angiotensin-II 길항제 칼슘길항제 복합제</t>
        </is>
      </c>
      <c r="B4181" t="inlineStr">
        <is>
          <t>팜젠사이언스</t>
        </is>
      </c>
      <c r="C4181" t="inlineStr">
        <is>
          <t>바르디핀</t>
        </is>
      </c>
      <c r="D4181" t="inlineStr">
        <is>
          <t>팜젠사이언스</t>
        </is>
      </c>
      <c r="E4181" t="inlineStr">
        <is>
          <t>amlodipine besylate,  valsartan</t>
        </is>
      </c>
      <c r="F4181" t="inlineStr">
        <is>
          <t>보건소</t>
        </is>
      </c>
      <c r="G4181" t="inlineStr">
        <is>
          <t>Generic</t>
        </is>
      </c>
      <c r="H4181" s="493" t="n">
        <v>18615.32</v>
      </c>
      <c r="I4181" s="493" t="n">
        <v>23190.04</v>
      </c>
      <c r="J4181" s="493" t="n">
        <v>13090.28</v>
      </c>
      <c r="K4181" s="493" t="n">
        <v>19542.57</v>
      </c>
      <c r="L4181" s="493" t="n">
        <v>16851.92</v>
      </c>
      <c r="M4181" s="493" t="n">
        <v>15664.28</v>
      </c>
      <c r="N4181" s="493" t="n">
        <v>23350.47</v>
      </c>
      <c r="O4181" s="493" t="n">
        <v>17087.68</v>
      </c>
      <c r="P4181" s="493" t="n">
        <v>19261.8</v>
      </c>
      <c r="Q4181" s="493" t="n">
        <v>18427.58</v>
      </c>
      <c r="R4181" s="493" t="n">
        <v>22125</v>
      </c>
      <c r="S4181" s="493" t="n">
        <v>23007.82</v>
      </c>
      <c r="T4181" s="493" t="n">
        <v>17892.44</v>
      </c>
      <c r="U4181" s="493" t="n">
        <v>12457.4</v>
      </c>
      <c r="V4181" s="493" t="n">
        <v>17280.45</v>
      </c>
      <c r="W4181" s="493" t="n">
        <v>13673.5</v>
      </c>
      <c r="X4181" s="493" t="n">
        <v>10175.7</v>
      </c>
      <c r="Y4181" s="493" t="n">
        <v>12773.1</v>
      </c>
      <c r="Z4181" s="493" t="n">
        <v>12865.65</v>
      </c>
      <c r="AA4181" s="493" t="n">
        <v>16026.1</v>
      </c>
      <c r="AB4181" s="493" t="n">
        <v>19885.98</v>
      </c>
      <c r="AC4181" s="493" t="n">
        <v>16911.6</v>
      </c>
      <c r="AD4181" s="493" t="n">
        <v>19695.2</v>
      </c>
      <c r="AE4181" s="493" t="n">
        <v>17976.5</v>
      </c>
      <c r="AF4181" s="493" t="n">
        <v>9791.73</v>
      </c>
      <c r="AG4181" s="493" t="n">
        <v>23157.3</v>
      </c>
      <c r="AH4181" s="493" t="n">
        <v>22884</v>
      </c>
      <c r="AI4181" s="493" t="n">
        <v>10161</v>
      </c>
      <c r="AJ4181" s="493" t="n">
        <v>9186.9</v>
      </c>
      <c r="AK4181" s="493" t="n">
        <v>25221</v>
      </c>
      <c r="AL4181" s="493" t="n">
        <v>12100.7</v>
      </c>
      <c r="AM4181" s="493" t="n">
        <v>10427.4</v>
      </c>
      <c r="AN4181" s="493" t="n">
        <v>13425.9</v>
      </c>
      <c r="AO4181" s="493" t="n">
        <v>9396</v>
      </c>
      <c r="AP4181" s="493" t="n">
        <v>14405.5</v>
      </c>
      <c r="AQ4181" s="493" t="n">
        <v>10854.5</v>
      </c>
      <c r="AR4181" s="493" t="n">
        <v>9426.6</v>
      </c>
      <c r="AS4181" s="493" t="n">
        <v>18310.2</v>
      </c>
      <c r="AT4181" s="493" t="n">
        <v>7182.3</v>
      </c>
      <c r="AU4181" s="493" t="n">
        <v>5580</v>
      </c>
      <c r="AV4181" s="493" t="n">
        <v>17541.58</v>
      </c>
      <c r="AW4181" s="493" t="n">
        <v>4384.8</v>
      </c>
      <c r="AX4181" s="493" t="n">
        <v>12545.1</v>
      </c>
      <c r="AY4181" s="493" t="n">
        <v>6760.5</v>
      </c>
      <c r="AZ4181" s="493" t="n">
        <v>9128.4</v>
      </c>
      <c r="BA4181" s="493" t="n">
        <v>11597.85</v>
      </c>
      <c r="BB4181" s="493" t="n">
        <v>13077.95</v>
      </c>
      <c r="BC4181" s="493" t="n">
        <v>10214.1</v>
      </c>
      <c r="BD4181" s="493" t="n">
        <v>11183.1</v>
      </c>
      <c r="BE4181" s="493" t="n">
        <v>7296.3</v>
      </c>
      <c r="BF4181" s="493" t="n">
        <v>5881.1</v>
      </c>
      <c r="BG4181" s="493" t="n">
        <v>17500.65</v>
      </c>
      <c r="BH4181" s="493" t="n">
        <v>11544.1</v>
      </c>
      <c r="BI4181" s="493" t="n">
        <v>15447.2</v>
      </c>
      <c r="BJ4181" s="493" t="n">
        <v>6725.9</v>
      </c>
      <c r="BK4181" s="493" t="n">
        <v>11959.5</v>
      </c>
      <c r="BL4181" s="493" t="n">
        <v>9720</v>
      </c>
      <c r="BM4181" s="493" t="n">
        <v>12604.2</v>
      </c>
      <c r="BN4181" s="493" t="n">
        <v>15215.12</v>
      </c>
      <c r="BO4181" s="493" t="n">
        <v>2067.6</v>
      </c>
      <c r="BP4181" s="493" t="n">
        <v>6051.9</v>
      </c>
      <c r="BQ4181" s="493" t="n">
        <v>12039.2</v>
      </c>
      <c r="BR4181" s="493" t="n">
        <v>7753.6</v>
      </c>
      <c r="BS4181" s="493" t="n">
        <v>6381.6</v>
      </c>
      <c r="BT4181" s="493" t="n">
        <v>11793.3</v>
      </c>
      <c r="BU4181" s="493" t="n">
        <v>6647.4</v>
      </c>
      <c r="BV4181" s="493" t="n">
        <v>4908.3</v>
      </c>
      <c r="BW4181" s="493" t="n">
        <v>7794</v>
      </c>
    </row>
    <row r="4182">
      <c r="A4182" t="inlineStr">
        <is>
          <t>[C9D3] Angiotensin-II 길항제 칼슘길항제 복합제</t>
        </is>
      </c>
      <c r="B4182" t="inlineStr">
        <is>
          <t>팜젠사이언스</t>
        </is>
      </c>
      <c r="C4182" t="inlineStr">
        <is>
          <t>바르디핀</t>
        </is>
      </c>
      <c r="D4182" t="inlineStr">
        <is>
          <t>팜젠사이언스</t>
        </is>
      </c>
      <c r="E4182" t="inlineStr">
        <is>
          <t>amlodipine besylate,  valsartan</t>
        </is>
      </c>
      <c r="F4182" t="inlineStr">
        <is>
          <t>기타(치과의원, 치과병원 등)</t>
        </is>
      </c>
      <c r="G4182" t="inlineStr">
        <is>
          <t>Generic</t>
        </is>
      </c>
      <c r="H4182" s="493" t="n">
        <v>0</v>
      </c>
      <c r="I4182" s="493" t="n">
        <v>678</v>
      </c>
      <c r="J4182" s="493" t="n">
        <v>50.68</v>
      </c>
      <c r="K4182" s="493" t="n">
        <v>956.48</v>
      </c>
      <c r="L4182" s="493" t="n">
        <v>118.77</v>
      </c>
      <c r="M4182" s="493" t="n">
        <v>676.8</v>
      </c>
      <c r="N4182" s="493" t="n">
        <v>0</v>
      </c>
      <c r="O4182" s="493" t="n">
        <v>672.6</v>
      </c>
      <c r="P4182" s="493" t="n">
        <v>0</v>
      </c>
      <c r="Q4182" s="493" t="n">
        <v>640.2</v>
      </c>
      <c r="R4182" s="493" t="n">
        <v>0</v>
      </c>
      <c r="S4182" s="493" t="n">
        <v>649.8</v>
      </c>
      <c r="T4182" s="493" t="n">
        <v>0</v>
      </c>
      <c r="U4182" s="493" t="n">
        <v>718.2</v>
      </c>
      <c r="V4182" s="493" t="n">
        <v>0</v>
      </c>
      <c r="W4182" s="493" t="n">
        <v>29.33</v>
      </c>
      <c r="X4182" s="493" t="n">
        <v>0</v>
      </c>
      <c r="Y4182" s="493" t="n">
        <v>0</v>
      </c>
      <c r="Z4182" s="493" t="n">
        <v>0</v>
      </c>
      <c r="AA4182" s="493" t="n">
        <v>881.4</v>
      </c>
      <c r="AB4182" s="493" t="n">
        <v>0</v>
      </c>
      <c r="AC4182" s="493" t="n">
        <v>758.4</v>
      </c>
      <c r="AD4182" s="493" t="n">
        <v>0</v>
      </c>
      <c r="AE4182" s="493" t="n">
        <v>0</v>
      </c>
      <c r="AF4182" s="493" t="n">
        <v>0</v>
      </c>
      <c r="AG4182" s="493" t="n">
        <v>0</v>
      </c>
      <c r="AH4182" s="493" t="n">
        <v>0</v>
      </c>
      <c r="AI4182" s="493" t="n">
        <v>0</v>
      </c>
      <c r="AJ4182" s="493" t="n">
        <v>0</v>
      </c>
      <c r="AK4182" s="493" t="n">
        <v>0</v>
      </c>
      <c r="AL4182" s="493" t="n">
        <v>0</v>
      </c>
      <c r="AM4182" s="493" t="n">
        <v>0</v>
      </c>
      <c r="AN4182" s="493" t="n">
        <v>48.9</v>
      </c>
      <c r="AO4182" s="493" t="n">
        <v>0</v>
      </c>
      <c r="AP4182" s="493" t="n">
        <v>0</v>
      </c>
      <c r="AQ4182" s="493" t="n">
        <v>0</v>
      </c>
      <c r="AR4182" s="493" t="n">
        <v>156.3</v>
      </c>
      <c r="AS4182" s="493" t="n">
        <v>0</v>
      </c>
      <c r="AT4182" s="493" t="n">
        <v>0</v>
      </c>
      <c r="AU4182" s="493" t="n">
        <v>0</v>
      </c>
      <c r="AV4182" s="493" t="n">
        <v>0</v>
      </c>
      <c r="AW4182" s="493" t="n">
        <v>0</v>
      </c>
      <c r="AX4182" s="493" t="n">
        <v>0</v>
      </c>
      <c r="AY4182" s="493" t="n">
        <v>0</v>
      </c>
      <c r="AZ4182" s="493" t="n">
        <v>0</v>
      </c>
      <c r="BA4182" s="493" t="n">
        <v>63.7</v>
      </c>
      <c r="BB4182" s="493" t="n">
        <v>0</v>
      </c>
      <c r="BC4182" s="493" t="n">
        <v>0</v>
      </c>
      <c r="BD4182" s="493" t="n">
        <v>0</v>
      </c>
      <c r="BE4182" s="493" t="n">
        <v>0</v>
      </c>
      <c r="BF4182" s="493" t="n">
        <v>0</v>
      </c>
      <c r="BG4182" s="493" t="n">
        <v>97.2</v>
      </c>
      <c r="BH4182" s="493" t="n">
        <v>41.8</v>
      </c>
      <c r="BI4182" s="493" t="n">
        <v>99.3</v>
      </c>
      <c r="BJ4182" s="493" t="n">
        <v>0</v>
      </c>
      <c r="BK4182" s="493" t="n">
        <v>115.5</v>
      </c>
      <c r="BL4182" s="493" t="n">
        <v>90.59999999999999</v>
      </c>
      <c r="BM4182" s="493" t="n">
        <v>0</v>
      </c>
      <c r="BN4182" s="493" t="n">
        <v>94.5</v>
      </c>
      <c r="BO4182" s="493" t="n">
        <v>0</v>
      </c>
      <c r="BP4182" s="493" t="n">
        <v>0</v>
      </c>
      <c r="BQ4182" s="493" t="n">
        <v>85.8</v>
      </c>
      <c r="BR4182" s="493" t="n">
        <v>0</v>
      </c>
      <c r="BS4182" s="493" t="n">
        <v>226.2</v>
      </c>
      <c r="BT4182" s="493" t="n">
        <v>98.09999999999999</v>
      </c>
      <c r="BU4182" s="493" t="n">
        <v>103.2</v>
      </c>
      <c r="BV4182" s="493" t="n">
        <v>0</v>
      </c>
      <c r="BW4182" s="493" t="n">
        <v>30.8</v>
      </c>
    </row>
    <row r="4183">
      <c r="A4183" t="inlineStr">
        <is>
          <t>[C9D3] Angiotensin-II 길항제 칼슘길항제 복합제</t>
        </is>
      </c>
      <c r="B4183" t="inlineStr">
        <is>
          <t>팜젠사이언스</t>
        </is>
      </c>
      <c r="C4183" t="inlineStr">
        <is>
          <t>올스디핀</t>
        </is>
      </c>
      <c r="D4183" t="inlineStr">
        <is>
          <t>팜젠사이언스</t>
        </is>
      </c>
      <c r="E4183" t="inlineStr">
        <is>
          <t>amlodipine besylate,  olmesartan medoxomil</t>
        </is>
      </c>
      <c r="F4183" t="inlineStr">
        <is>
          <t>종합병원</t>
        </is>
      </c>
      <c r="G4183" t="inlineStr">
        <is>
          <t>Generic</t>
        </is>
      </c>
      <c r="H4183" s="493" t="n">
        <v>0</v>
      </c>
      <c r="I4183" s="493" t="n">
        <v>0</v>
      </c>
      <c r="J4183" s="493" t="n">
        <v>0</v>
      </c>
      <c r="K4183" s="493" t="n">
        <v>0</v>
      </c>
      <c r="L4183" s="493" t="n">
        <v>0</v>
      </c>
      <c r="M4183" s="493" t="n">
        <v>0</v>
      </c>
      <c r="N4183" s="493" t="n">
        <v>0</v>
      </c>
      <c r="O4183" s="493" t="n">
        <v>0</v>
      </c>
      <c r="P4183" s="493" t="n">
        <v>0</v>
      </c>
      <c r="Q4183" s="493" t="n">
        <v>0</v>
      </c>
      <c r="R4183" s="493" t="n">
        <v>0</v>
      </c>
      <c r="S4183" s="493" t="n">
        <v>0</v>
      </c>
      <c r="T4183" s="493" t="n">
        <v>0</v>
      </c>
      <c r="U4183" s="493" t="n">
        <v>0</v>
      </c>
      <c r="V4183" s="493" t="n">
        <v>0</v>
      </c>
      <c r="W4183" s="493" t="n">
        <v>0</v>
      </c>
      <c r="X4183" s="493" t="n">
        <v>0</v>
      </c>
      <c r="Y4183" s="493" t="n">
        <v>0</v>
      </c>
      <c r="Z4183" s="493" t="n">
        <v>0</v>
      </c>
      <c r="AA4183" s="493" t="n">
        <v>0</v>
      </c>
      <c r="AB4183" s="493" t="n">
        <v>0</v>
      </c>
      <c r="AC4183" s="493" t="n">
        <v>0</v>
      </c>
      <c r="AD4183" s="493" t="n">
        <v>0</v>
      </c>
      <c r="AE4183" s="493" t="n">
        <v>0</v>
      </c>
      <c r="AF4183" s="493" t="n">
        <v>0</v>
      </c>
      <c r="AG4183" s="493" t="n">
        <v>0</v>
      </c>
      <c r="AH4183" s="493" t="n">
        <v>0</v>
      </c>
      <c r="AI4183" s="493" t="n">
        <v>0</v>
      </c>
      <c r="AJ4183" s="493" t="n">
        <v>0</v>
      </c>
      <c r="AK4183" s="493" t="n">
        <v>0</v>
      </c>
      <c r="AL4183" s="493" t="n">
        <v>0</v>
      </c>
      <c r="AM4183" s="493" t="n">
        <v>0</v>
      </c>
      <c r="AN4183" s="493" t="n">
        <v>0</v>
      </c>
      <c r="AO4183" s="493" t="n">
        <v>0</v>
      </c>
      <c r="AP4183" s="493" t="n">
        <v>0</v>
      </c>
      <c r="AQ4183" s="493" t="n">
        <v>0</v>
      </c>
      <c r="AR4183" s="493" t="n">
        <v>0</v>
      </c>
      <c r="AS4183" s="493" t="n">
        <v>0</v>
      </c>
      <c r="AT4183" s="493" t="n">
        <v>0</v>
      </c>
      <c r="AU4183" s="493" t="n">
        <v>0</v>
      </c>
      <c r="AV4183" s="493" t="n">
        <v>0</v>
      </c>
      <c r="AW4183" s="493" t="n">
        <v>0</v>
      </c>
      <c r="AX4183" s="493" t="n">
        <v>0</v>
      </c>
      <c r="AY4183" s="493" t="n">
        <v>0</v>
      </c>
      <c r="AZ4183" s="493" t="n">
        <v>0</v>
      </c>
      <c r="BA4183" s="493" t="n">
        <v>0</v>
      </c>
      <c r="BB4183" s="493" t="n">
        <v>0</v>
      </c>
      <c r="BC4183" s="493" t="n">
        <v>0</v>
      </c>
      <c r="BD4183" s="493" t="n">
        <v>0</v>
      </c>
      <c r="BE4183" s="493" t="n">
        <v>0</v>
      </c>
      <c r="BF4183" s="493" t="n">
        <v>0</v>
      </c>
      <c r="BG4183" s="493" t="n">
        <v>0</v>
      </c>
      <c r="BH4183" s="493" t="n">
        <v>0</v>
      </c>
      <c r="BI4183" s="493" t="n">
        <v>0</v>
      </c>
      <c r="BJ4183" s="493" t="n">
        <v>323.32</v>
      </c>
      <c r="BK4183" s="493" t="n">
        <v>89.76000000000001</v>
      </c>
      <c r="BL4183" s="493" t="n">
        <v>414</v>
      </c>
      <c r="BM4183" s="493" t="n">
        <v>375.3</v>
      </c>
      <c r="BN4183" s="493" t="n">
        <v>289.8</v>
      </c>
      <c r="BO4183" s="493" t="n">
        <v>372.52</v>
      </c>
      <c r="BP4183" s="493" t="n">
        <v>393</v>
      </c>
      <c r="BQ4183" s="493" t="n">
        <v>699.62</v>
      </c>
      <c r="BR4183" s="493" t="n">
        <v>372.6</v>
      </c>
      <c r="BS4183" s="493" t="n">
        <v>1127.24</v>
      </c>
      <c r="BT4183" s="493" t="n">
        <v>514.8</v>
      </c>
      <c r="BU4183" s="493" t="n">
        <v>1148.7</v>
      </c>
      <c r="BV4183" s="493" t="n">
        <v>607.5</v>
      </c>
      <c r="BW4183" s="493" t="n">
        <v>739.8</v>
      </c>
    </row>
    <row r="4184">
      <c r="A4184" t="inlineStr">
        <is>
          <t>[C9D3] Angiotensin-II 길항제 칼슘길항제 복합제</t>
        </is>
      </c>
      <c r="B4184" t="inlineStr">
        <is>
          <t>팜젠사이언스</t>
        </is>
      </c>
      <c r="C4184" t="inlineStr">
        <is>
          <t>올스디핀</t>
        </is>
      </c>
      <c r="D4184" t="inlineStr">
        <is>
          <t>팜젠사이언스</t>
        </is>
      </c>
      <c r="E4184" t="inlineStr">
        <is>
          <t>amlodipine besylate,  olmesartan medoxomil</t>
        </is>
      </c>
      <c r="F4184" t="inlineStr">
        <is>
          <t>병원</t>
        </is>
      </c>
      <c r="G4184" t="inlineStr">
        <is>
          <t>Generic</t>
        </is>
      </c>
      <c r="H4184" s="493" t="n">
        <v>2049.78</v>
      </c>
      <c r="I4184" s="493" t="n">
        <v>3142.2</v>
      </c>
      <c r="J4184" s="493" t="n">
        <v>3074.16</v>
      </c>
      <c r="K4184" s="493" t="n">
        <v>2754.22</v>
      </c>
      <c r="L4184" s="493" t="n">
        <v>3869.62</v>
      </c>
      <c r="M4184" s="493" t="n">
        <v>1975.6</v>
      </c>
      <c r="N4184" s="493" t="n">
        <v>2620.4</v>
      </c>
      <c r="O4184" s="493" t="n">
        <v>4309.4</v>
      </c>
      <c r="P4184" s="493" t="n">
        <v>4148.4</v>
      </c>
      <c r="Q4184" s="493" t="n">
        <v>1756.4</v>
      </c>
      <c r="R4184" s="493" t="n">
        <v>4446.81</v>
      </c>
      <c r="S4184" s="493" t="n">
        <v>3304.2</v>
      </c>
      <c r="T4184" s="493" t="n">
        <v>3821.4</v>
      </c>
      <c r="U4184" s="493" t="n">
        <v>3245.7</v>
      </c>
      <c r="V4184" s="493" t="n">
        <v>4257.89</v>
      </c>
      <c r="W4184" s="493" t="n">
        <v>5832.3</v>
      </c>
      <c r="X4184" s="493" t="n">
        <v>5199.6</v>
      </c>
      <c r="Y4184" s="493" t="n">
        <v>3967.8</v>
      </c>
      <c r="Z4184" s="493" t="n">
        <v>4425.3</v>
      </c>
      <c r="AA4184" s="493" t="n">
        <v>5247.9</v>
      </c>
      <c r="AB4184" s="493" t="n">
        <v>4365.8</v>
      </c>
      <c r="AC4184" s="493" t="n">
        <v>4619.7</v>
      </c>
      <c r="AD4184" s="493" t="n">
        <v>4388</v>
      </c>
      <c r="AE4184" s="493" t="n">
        <v>3765.2</v>
      </c>
      <c r="AF4184" s="493" t="n">
        <v>7096.9</v>
      </c>
      <c r="AG4184" s="493" t="n">
        <v>5191.3</v>
      </c>
      <c r="AH4184" s="493" t="n">
        <v>6491.37</v>
      </c>
      <c r="AI4184" s="493" t="n">
        <v>5252.57</v>
      </c>
      <c r="AJ4184" s="493" t="n">
        <v>5976.94</v>
      </c>
      <c r="AK4184" s="493" t="n">
        <v>5169.25</v>
      </c>
      <c r="AL4184" s="493" t="n">
        <v>5357.52</v>
      </c>
      <c r="AM4184" s="493" t="n">
        <v>6315.95</v>
      </c>
      <c r="AN4184" s="493" t="n">
        <v>4383.95</v>
      </c>
      <c r="AO4184" s="493" t="n">
        <v>4904.67</v>
      </c>
      <c r="AP4184" s="493" t="n">
        <v>2956</v>
      </c>
      <c r="AQ4184" s="493" t="n">
        <v>1517.7</v>
      </c>
      <c r="AR4184" s="493" t="n">
        <v>1365</v>
      </c>
      <c r="AS4184" s="493" t="n">
        <v>3015.9</v>
      </c>
      <c r="AT4184" s="493" t="n">
        <v>1265.7</v>
      </c>
      <c r="AU4184" s="493" t="n">
        <v>1416.96</v>
      </c>
      <c r="AV4184" s="493" t="n">
        <v>2867.8</v>
      </c>
      <c r="AW4184" s="493" t="n">
        <v>2268.88</v>
      </c>
      <c r="AX4184" s="493" t="n">
        <v>786.9400000000001</v>
      </c>
      <c r="AY4184" s="493" t="n">
        <v>2067.6</v>
      </c>
      <c r="AZ4184" s="493" t="n">
        <v>1531.5</v>
      </c>
      <c r="BA4184" s="493" t="n">
        <v>945</v>
      </c>
      <c r="BB4184" s="493" t="n">
        <v>1555.32</v>
      </c>
      <c r="BC4184" s="493" t="n">
        <v>1207.5</v>
      </c>
      <c r="BD4184" s="493" t="n">
        <v>1005.58</v>
      </c>
      <c r="BE4184" s="493" t="n">
        <v>1905.26</v>
      </c>
      <c r="BF4184" s="493" t="n">
        <v>3999.44</v>
      </c>
      <c r="BG4184" s="493" t="n">
        <v>4303.54</v>
      </c>
      <c r="BH4184" s="493" t="n">
        <v>4017.14</v>
      </c>
      <c r="BI4184" s="493" t="n">
        <v>1281.58</v>
      </c>
      <c r="BJ4184" s="493" t="n">
        <v>4420.06</v>
      </c>
      <c r="BK4184" s="493" t="n">
        <v>4215.6</v>
      </c>
      <c r="BL4184" s="493" t="n">
        <v>4389.96</v>
      </c>
      <c r="BM4184" s="493" t="n">
        <v>3690.52</v>
      </c>
      <c r="BN4184" s="493" t="n">
        <v>2818.12</v>
      </c>
      <c r="BO4184" s="493" t="n">
        <v>6564.02</v>
      </c>
      <c r="BP4184" s="493" t="n">
        <v>3873.93</v>
      </c>
      <c r="BQ4184" s="493" t="n">
        <v>5388.32</v>
      </c>
      <c r="BR4184" s="493" t="n">
        <v>4541.78</v>
      </c>
      <c r="BS4184" s="493" t="n">
        <v>2242.92</v>
      </c>
      <c r="BT4184" s="493" t="n">
        <v>4301.36</v>
      </c>
      <c r="BU4184" s="493" t="n">
        <v>2110.23</v>
      </c>
      <c r="BV4184" s="493" t="n">
        <v>3705.53</v>
      </c>
      <c r="BW4184" s="493" t="n">
        <v>4940.12</v>
      </c>
    </row>
    <row r="4185">
      <c r="A4185" t="inlineStr">
        <is>
          <t>[C9D3] Angiotensin-II 길항제 칼슘길항제 복합제</t>
        </is>
      </c>
      <c r="B4185" t="inlineStr">
        <is>
          <t>팜젠사이언스</t>
        </is>
      </c>
      <c r="C4185" t="inlineStr">
        <is>
          <t>올스디핀</t>
        </is>
      </c>
      <c r="D4185" t="inlineStr">
        <is>
          <t>팜젠사이언스</t>
        </is>
      </c>
      <c r="E4185" t="inlineStr">
        <is>
          <t>amlodipine besylate,  olmesartan medoxomil</t>
        </is>
      </c>
      <c r="F4185" t="inlineStr">
        <is>
          <t>의원</t>
        </is>
      </c>
      <c r="G4185" t="inlineStr">
        <is>
          <t>Generic</t>
        </is>
      </c>
      <c r="H4185" s="493" t="n">
        <v>104997.49</v>
      </c>
      <c r="I4185" s="493" t="n">
        <v>92852.22</v>
      </c>
      <c r="J4185" s="493" t="n">
        <v>112029.02</v>
      </c>
      <c r="K4185" s="493" t="n">
        <v>112606.87</v>
      </c>
      <c r="L4185" s="493" t="n">
        <v>104724.8</v>
      </c>
      <c r="M4185" s="493" t="n">
        <v>124359.15</v>
      </c>
      <c r="N4185" s="493" t="n">
        <v>122373.08</v>
      </c>
      <c r="O4185" s="493" t="n">
        <v>131346.6</v>
      </c>
      <c r="P4185" s="493" t="n">
        <v>117436.98</v>
      </c>
      <c r="Q4185" s="493" t="n">
        <v>125567.4</v>
      </c>
      <c r="R4185" s="493" t="n">
        <v>130893.64</v>
      </c>
      <c r="S4185" s="493" t="n">
        <v>143152.28</v>
      </c>
      <c r="T4185" s="493" t="n">
        <v>142049.83</v>
      </c>
      <c r="U4185" s="493" t="n">
        <v>135099.75</v>
      </c>
      <c r="V4185" s="493" t="n">
        <v>139080.58</v>
      </c>
      <c r="W4185" s="493" t="n">
        <v>144056.07</v>
      </c>
      <c r="X4185" s="493" t="n">
        <v>148212.2</v>
      </c>
      <c r="Y4185" s="493" t="n">
        <v>134188.61</v>
      </c>
      <c r="Z4185" s="493" t="n">
        <v>138982.22</v>
      </c>
      <c r="AA4185" s="493" t="n">
        <v>151937.19</v>
      </c>
      <c r="AB4185" s="493" t="n">
        <v>142918.93</v>
      </c>
      <c r="AC4185" s="493" t="n">
        <v>157555.92</v>
      </c>
      <c r="AD4185" s="493" t="n">
        <v>156590.64</v>
      </c>
      <c r="AE4185" s="493" t="n">
        <v>152915.59</v>
      </c>
      <c r="AF4185" s="493" t="n">
        <v>166000.49</v>
      </c>
      <c r="AG4185" s="493" t="n">
        <v>141609.7</v>
      </c>
      <c r="AH4185" s="493" t="n">
        <v>158811.11</v>
      </c>
      <c r="AI4185" s="493" t="n">
        <v>153554</v>
      </c>
      <c r="AJ4185" s="493" t="n">
        <v>160226.22</v>
      </c>
      <c r="AK4185" s="493" t="n">
        <v>161367.58</v>
      </c>
      <c r="AL4185" s="493" t="n">
        <v>161576.07</v>
      </c>
      <c r="AM4185" s="493" t="n">
        <v>174722.33</v>
      </c>
      <c r="AN4185" s="493" t="n">
        <v>154395.99</v>
      </c>
      <c r="AO4185" s="493" t="n">
        <v>167568.61</v>
      </c>
      <c r="AP4185" s="493" t="n">
        <v>152119.63</v>
      </c>
      <c r="AQ4185" s="493" t="n">
        <v>159659.74</v>
      </c>
      <c r="AR4185" s="493" t="n">
        <v>165033.43</v>
      </c>
      <c r="AS4185" s="493" t="n">
        <v>147827.44</v>
      </c>
      <c r="AT4185" s="493" t="n">
        <v>150520.55</v>
      </c>
      <c r="AU4185" s="493" t="n">
        <v>161365.98</v>
      </c>
      <c r="AV4185" s="493" t="n">
        <v>170205.23</v>
      </c>
      <c r="AW4185" s="493" t="n">
        <v>142938.83</v>
      </c>
      <c r="AX4185" s="493" t="n">
        <v>164770.85</v>
      </c>
      <c r="AY4185" s="493" t="n">
        <v>165248.82</v>
      </c>
      <c r="AZ4185" s="493" t="n">
        <v>151515.72</v>
      </c>
      <c r="BA4185" s="493" t="n">
        <v>170112.08</v>
      </c>
      <c r="BB4185" s="493" t="n">
        <v>157378.61</v>
      </c>
      <c r="BC4185" s="493" t="n">
        <v>164423.68</v>
      </c>
      <c r="BD4185" s="493" t="n">
        <v>163755.4</v>
      </c>
      <c r="BE4185" s="493" t="n">
        <v>153348.85</v>
      </c>
      <c r="BF4185" s="493" t="n">
        <v>164576.57</v>
      </c>
      <c r="BG4185" s="493" t="n">
        <v>170985.4</v>
      </c>
      <c r="BH4185" s="493" t="n">
        <v>165086.7</v>
      </c>
      <c r="BI4185" s="493" t="n">
        <v>135092.3</v>
      </c>
      <c r="BJ4185" s="493" t="n">
        <v>163194.72</v>
      </c>
      <c r="BK4185" s="493" t="n">
        <v>154792.53</v>
      </c>
      <c r="BL4185" s="493" t="n">
        <v>164661.05</v>
      </c>
      <c r="BM4185" s="493" t="n">
        <v>162273.61</v>
      </c>
      <c r="BN4185" s="493" t="n">
        <v>142940.18</v>
      </c>
      <c r="BO4185" s="493" t="n">
        <v>166041.27</v>
      </c>
      <c r="BP4185" s="493" t="n">
        <v>168291.63</v>
      </c>
      <c r="BQ4185" s="493" t="n">
        <v>155669.46</v>
      </c>
      <c r="BR4185" s="493" t="n">
        <v>173661.51</v>
      </c>
      <c r="BS4185" s="493" t="n">
        <v>178276.49</v>
      </c>
      <c r="BT4185" s="493" t="n">
        <v>160146.99</v>
      </c>
      <c r="BU4185" s="493" t="n">
        <v>166495.43</v>
      </c>
      <c r="BV4185" s="493" t="n">
        <v>167275.27</v>
      </c>
      <c r="BW4185" s="493" t="n">
        <v>166963.31</v>
      </c>
    </row>
    <row r="4186">
      <c r="A4186" t="inlineStr">
        <is>
          <t>[C9D3] Angiotensin-II 길항제 칼슘길항제 복합제</t>
        </is>
      </c>
      <c r="B4186" t="inlineStr">
        <is>
          <t>팜젠사이언스</t>
        </is>
      </c>
      <c r="C4186" t="inlineStr">
        <is>
          <t>올스디핀</t>
        </is>
      </c>
      <c r="D4186" t="inlineStr">
        <is>
          <t>팜젠사이언스</t>
        </is>
      </c>
      <c r="E4186" t="inlineStr">
        <is>
          <t>amlodipine besylate,  olmesartan medoxomil</t>
        </is>
      </c>
      <c r="F4186" t="inlineStr">
        <is>
          <t>보건소</t>
        </is>
      </c>
      <c r="G4186" t="inlineStr">
        <is>
          <t>Generic</t>
        </is>
      </c>
      <c r="H4186" s="493" t="n">
        <v>587.4</v>
      </c>
      <c r="I4186" s="493" t="n">
        <v>131.4</v>
      </c>
      <c r="J4186" s="493" t="n">
        <v>710.1</v>
      </c>
      <c r="K4186" s="493" t="n">
        <v>0</v>
      </c>
      <c r="L4186" s="493" t="n">
        <v>519.6</v>
      </c>
      <c r="M4186" s="493" t="n">
        <v>89.09999999999999</v>
      </c>
      <c r="N4186" s="493" t="n">
        <v>670.2</v>
      </c>
      <c r="O4186" s="493" t="n">
        <v>0</v>
      </c>
      <c r="P4186" s="493" t="n">
        <v>678.9</v>
      </c>
      <c r="Q4186" s="493" t="n">
        <v>0</v>
      </c>
      <c r="R4186" s="493" t="n">
        <v>627.3</v>
      </c>
      <c r="S4186" s="493" t="n">
        <v>85.5</v>
      </c>
      <c r="T4186" s="493" t="n">
        <v>487.2</v>
      </c>
      <c r="U4186" s="493" t="n">
        <v>0</v>
      </c>
      <c r="V4186" s="493" t="n">
        <v>771</v>
      </c>
      <c r="W4186" s="493" t="n">
        <v>0</v>
      </c>
      <c r="X4186" s="493" t="n">
        <v>435</v>
      </c>
      <c r="Y4186" s="493" t="n">
        <v>101.7</v>
      </c>
      <c r="Z4186" s="493" t="n">
        <v>511.8</v>
      </c>
      <c r="AA4186" s="493" t="n">
        <v>0</v>
      </c>
      <c r="AB4186" s="493" t="n">
        <v>616.5</v>
      </c>
      <c r="AC4186" s="493" t="n">
        <v>1098.6</v>
      </c>
      <c r="AD4186" s="493" t="n">
        <v>0</v>
      </c>
      <c r="AE4186" s="493" t="n">
        <v>99.90000000000001</v>
      </c>
      <c r="AF4186" s="493" t="n">
        <v>0</v>
      </c>
      <c r="AG4186" s="493" t="n">
        <v>0</v>
      </c>
      <c r="AH4186" s="493" t="n">
        <v>1437.3</v>
      </c>
      <c r="AI4186" s="493" t="n">
        <v>0</v>
      </c>
      <c r="AJ4186" s="493" t="n">
        <v>825</v>
      </c>
      <c r="AK4186" s="493" t="n">
        <v>3606</v>
      </c>
      <c r="AL4186" s="493" t="n">
        <v>109.8</v>
      </c>
      <c r="AM4186" s="493" t="n">
        <v>1828.8</v>
      </c>
      <c r="AN4186" s="493" t="n">
        <v>1658.7</v>
      </c>
      <c r="AO4186" s="493" t="n">
        <v>75.59999999999999</v>
      </c>
      <c r="AP4186" s="493" t="n">
        <v>108.9</v>
      </c>
      <c r="AQ4186" s="493" t="n">
        <v>3207.6</v>
      </c>
      <c r="AR4186" s="493" t="n">
        <v>101.7</v>
      </c>
      <c r="AS4186" s="493" t="n">
        <v>1533.6</v>
      </c>
      <c r="AT4186" s="493" t="n">
        <v>82.8</v>
      </c>
      <c r="AU4186" s="493" t="n">
        <v>91.8</v>
      </c>
      <c r="AV4186" s="493" t="n">
        <v>1723.5</v>
      </c>
      <c r="AW4186" s="493" t="n">
        <v>79.2</v>
      </c>
      <c r="AX4186" s="493" t="n">
        <v>102.6</v>
      </c>
      <c r="AY4186" s="493" t="n">
        <v>0</v>
      </c>
      <c r="AZ4186" s="493" t="n">
        <v>1274.7</v>
      </c>
      <c r="BA4186" s="493" t="n">
        <v>224.52</v>
      </c>
      <c r="BB4186" s="493" t="n">
        <v>0</v>
      </c>
      <c r="BC4186" s="493" t="n">
        <v>1683</v>
      </c>
      <c r="BD4186" s="493" t="n">
        <v>128.7</v>
      </c>
      <c r="BE4186" s="493" t="n">
        <v>0</v>
      </c>
      <c r="BF4186" s="493" t="n">
        <v>1510.2</v>
      </c>
      <c r="BG4186" s="493" t="n">
        <v>0</v>
      </c>
      <c r="BH4186" s="493" t="n">
        <v>129.6</v>
      </c>
      <c r="BI4186" s="493" t="n">
        <v>115.2</v>
      </c>
      <c r="BJ4186" s="493" t="n">
        <v>118.8</v>
      </c>
      <c r="BK4186" s="493" t="n">
        <v>0</v>
      </c>
      <c r="BL4186" s="493" t="n">
        <v>0</v>
      </c>
      <c r="BM4186" s="493" t="n">
        <v>103.5</v>
      </c>
      <c r="BN4186" s="493" t="n">
        <v>0</v>
      </c>
      <c r="BO4186" s="493" t="n">
        <v>0</v>
      </c>
      <c r="BP4186" s="493" t="n">
        <v>108.9</v>
      </c>
      <c r="BQ4186" s="493" t="n">
        <v>0</v>
      </c>
      <c r="BR4186" s="493" t="n">
        <v>0</v>
      </c>
      <c r="BS4186" s="493" t="n">
        <v>0</v>
      </c>
      <c r="BT4186" s="493" t="n">
        <v>0</v>
      </c>
      <c r="BU4186" s="493" t="n">
        <v>0</v>
      </c>
      <c r="BV4186" s="493" t="n">
        <v>0</v>
      </c>
      <c r="BW4186" s="493" t="n">
        <v>0</v>
      </c>
    </row>
    <row r="4187">
      <c r="A4187" t="inlineStr">
        <is>
          <t>[C9D3] Angiotensin-II 길항제 칼슘길항제 복합제</t>
        </is>
      </c>
      <c r="B4187" t="inlineStr">
        <is>
          <t>팜젠사이언스</t>
        </is>
      </c>
      <c r="C4187" t="inlineStr">
        <is>
          <t>올스디핀</t>
        </is>
      </c>
      <c r="D4187" t="inlineStr">
        <is>
          <t>팜젠사이언스</t>
        </is>
      </c>
      <c r="E4187" t="inlineStr">
        <is>
          <t>amlodipine besylate,  olmesartan medoxomil</t>
        </is>
      </c>
      <c r="F4187" t="inlineStr">
        <is>
          <t>기타(치과의원, 치과병원 등)</t>
        </is>
      </c>
      <c r="G4187" t="inlineStr">
        <is>
          <t>Generic</t>
        </is>
      </c>
      <c r="H4187" s="493" t="n">
        <v>0</v>
      </c>
      <c r="I4187" s="493" t="n">
        <v>609</v>
      </c>
      <c r="J4187" s="493" t="n">
        <v>0</v>
      </c>
      <c r="K4187" s="493" t="n">
        <v>532.2</v>
      </c>
      <c r="L4187" s="493" t="n">
        <v>0</v>
      </c>
      <c r="M4187" s="493" t="n">
        <v>586.2</v>
      </c>
      <c r="N4187" s="493" t="n">
        <v>0</v>
      </c>
      <c r="O4187" s="493" t="n">
        <v>611.4</v>
      </c>
      <c r="P4187" s="493" t="n">
        <v>0</v>
      </c>
      <c r="Q4187" s="493" t="n">
        <v>702</v>
      </c>
      <c r="R4187" s="493" t="n">
        <v>0</v>
      </c>
      <c r="S4187" s="493" t="n">
        <v>751.8</v>
      </c>
      <c r="T4187" s="493" t="n">
        <v>720.6</v>
      </c>
      <c r="U4187" s="493" t="n">
        <v>0</v>
      </c>
      <c r="V4187" s="493" t="n">
        <v>799.8</v>
      </c>
      <c r="W4187" s="493" t="n">
        <v>0</v>
      </c>
      <c r="X4187" s="493" t="n">
        <v>0</v>
      </c>
      <c r="Y4187" s="493" t="n">
        <v>882</v>
      </c>
      <c r="Z4187" s="493" t="n">
        <v>0</v>
      </c>
      <c r="AA4187" s="493" t="n">
        <v>882</v>
      </c>
      <c r="AB4187" s="493" t="n">
        <v>0</v>
      </c>
      <c r="AC4187" s="493" t="n">
        <v>913.8</v>
      </c>
      <c r="AD4187" s="493" t="n">
        <v>0</v>
      </c>
      <c r="AE4187" s="493" t="n">
        <v>783</v>
      </c>
      <c r="AF4187" s="493" t="n">
        <v>0</v>
      </c>
      <c r="AG4187" s="493" t="n">
        <v>836.4</v>
      </c>
      <c r="AH4187" s="493" t="n">
        <v>0</v>
      </c>
      <c r="AI4187" s="493" t="n">
        <v>789</v>
      </c>
      <c r="AJ4187" s="493" t="n">
        <v>0</v>
      </c>
      <c r="AK4187" s="493" t="n">
        <v>718.8</v>
      </c>
      <c r="AL4187" s="493" t="n">
        <v>0</v>
      </c>
      <c r="AM4187" s="493" t="n">
        <v>821.4</v>
      </c>
      <c r="AN4187" s="493" t="n">
        <v>0</v>
      </c>
      <c r="AO4187" s="493" t="n">
        <v>668.4</v>
      </c>
      <c r="AP4187" s="493" t="n">
        <v>0</v>
      </c>
      <c r="AQ4187" s="493" t="n">
        <v>616.2</v>
      </c>
      <c r="AR4187" s="493" t="n">
        <v>0</v>
      </c>
      <c r="AS4187" s="493" t="n">
        <v>636</v>
      </c>
      <c r="AT4187" s="493" t="n">
        <v>0</v>
      </c>
      <c r="AU4187" s="493" t="n">
        <v>649.8</v>
      </c>
      <c r="AV4187" s="493" t="n">
        <v>0</v>
      </c>
      <c r="AW4187" s="493" t="n">
        <v>635.4</v>
      </c>
      <c r="AX4187" s="493" t="n">
        <v>0</v>
      </c>
      <c r="AY4187" s="493" t="n">
        <v>562.2</v>
      </c>
      <c r="AZ4187" s="493" t="n">
        <v>0</v>
      </c>
      <c r="BA4187" s="493" t="n">
        <v>521.4</v>
      </c>
      <c r="BB4187" s="493" t="n">
        <v>0</v>
      </c>
      <c r="BC4187" s="493" t="n">
        <v>439.8</v>
      </c>
      <c r="BD4187" s="493" t="n">
        <v>0</v>
      </c>
      <c r="BE4187" s="493" t="n">
        <v>527.4</v>
      </c>
      <c r="BF4187" s="493" t="n">
        <v>0</v>
      </c>
      <c r="BG4187" s="493" t="n">
        <v>261.9</v>
      </c>
      <c r="BH4187" s="493" t="n">
        <v>529.8</v>
      </c>
      <c r="BI4187" s="493" t="n">
        <v>0</v>
      </c>
      <c r="BJ4187" s="493" t="n">
        <v>574.2</v>
      </c>
      <c r="BK4187" s="493" t="n">
        <v>0</v>
      </c>
      <c r="BL4187" s="493" t="n">
        <v>0</v>
      </c>
      <c r="BM4187" s="493" t="n">
        <v>0</v>
      </c>
      <c r="BN4187" s="493" t="n">
        <v>550.8</v>
      </c>
      <c r="BO4187" s="493" t="n">
        <v>0</v>
      </c>
      <c r="BP4187" s="493" t="n">
        <v>516</v>
      </c>
      <c r="BQ4187" s="493" t="n">
        <v>0</v>
      </c>
      <c r="BR4187" s="493" t="n">
        <v>499.8</v>
      </c>
      <c r="BS4187" s="493" t="n">
        <v>0</v>
      </c>
      <c r="BT4187" s="493" t="n">
        <v>675</v>
      </c>
      <c r="BU4187" s="493" t="n">
        <v>0</v>
      </c>
      <c r="BV4187" s="493" t="n">
        <v>610.8</v>
      </c>
      <c r="BW4187" s="493" t="n">
        <v>0</v>
      </c>
    </row>
    <row r="4188">
      <c r="A4188" t="inlineStr">
        <is>
          <t>[C9D3] Angiotensin-II 길항제 칼슘길항제 복합제</t>
        </is>
      </c>
      <c r="B4188" t="inlineStr">
        <is>
          <t>팜젠사이언스</t>
        </is>
      </c>
      <c r="C4188" t="inlineStr">
        <is>
          <t>텔로디핀</t>
        </is>
      </c>
      <c r="D4188" t="inlineStr">
        <is>
          <t>팜젠사이언스</t>
        </is>
      </c>
      <c r="E4188" t="inlineStr">
        <is>
          <t>amlodipine besylate,  telmisartan</t>
        </is>
      </c>
      <c r="F4188" t="inlineStr">
        <is>
          <t>상급종합병원</t>
        </is>
      </c>
      <c r="G4188" t="inlineStr">
        <is>
          <t>Generic</t>
        </is>
      </c>
      <c r="H4188" s="493" t="n">
        <v>0</v>
      </c>
      <c r="I4188" s="493" t="n">
        <v>0</v>
      </c>
      <c r="J4188" s="493" t="n">
        <v>0</v>
      </c>
      <c r="K4188" s="493" t="n">
        <v>0</v>
      </c>
      <c r="L4188" s="493" t="n">
        <v>0</v>
      </c>
      <c r="M4188" s="493" t="n">
        <v>0</v>
      </c>
      <c r="N4188" s="493" t="n">
        <v>0</v>
      </c>
      <c r="O4188" s="493" t="n">
        <v>0</v>
      </c>
      <c r="P4188" s="493" t="n">
        <v>0</v>
      </c>
      <c r="Q4188" s="493" t="n">
        <v>0</v>
      </c>
      <c r="R4188" s="493" t="n">
        <v>0</v>
      </c>
      <c r="S4188" s="493" t="n">
        <v>0</v>
      </c>
      <c r="T4188" s="493" t="n">
        <v>0</v>
      </c>
      <c r="U4188" s="493" t="n">
        <v>0</v>
      </c>
      <c r="V4188" s="493" t="n">
        <v>0</v>
      </c>
      <c r="W4188" s="493" t="n">
        <v>0</v>
      </c>
      <c r="X4188" s="493" t="n">
        <v>0</v>
      </c>
      <c r="Y4188" s="493" t="n">
        <v>0</v>
      </c>
      <c r="Z4188" s="493" t="n">
        <v>0</v>
      </c>
      <c r="AA4188" s="493" t="n">
        <v>0</v>
      </c>
      <c r="AB4188" s="493" t="n">
        <v>0</v>
      </c>
      <c r="AC4188" s="493" t="n">
        <v>0</v>
      </c>
      <c r="AD4188" s="493" t="n">
        <v>0</v>
      </c>
      <c r="AE4188" s="493" t="n">
        <v>0</v>
      </c>
      <c r="AF4188" s="493" t="n">
        <v>0</v>
      </c>
      <c r="AG4188" s="493" t="n">
        <v>0</v>
      </c>
      <c r="AH4188" s="493" t="n">
        <v>0</v>
      </c>
      <c r="AI4188" s="493" t="n">
        <v>0</v>
      </c>
      <c r="AJ4188" s="493" t="n">
        <v>0</v>
      </c>
      <c r="AK4188" s="493" t="n">
        <v>0</v>
      </c>
      <c r="AL4188" s="493" t="n">
        <v>0</v>
      </c>
      <c r="AM4188" s="493" t="n">
        <v>0</v>
      </c>
      <c r="AN4188" s="493" t="n">
        <v>0</v>
      </c>
      <c r="AO4188" s="493" t="n">
        <v>0</v>
      </c>
      <c r="AP4188" s="493" t="n">
        <v>0</v>
      </c>
      <c r="AQ4188" s="493" t="n">
        <v>0</v>
      </c>
      <c r="AR4188" s="493" t="n">
        <v>0</v>
      </c>
      <c r="AS4188" s="493" t="n">
        <v>0</v>
      </c>
      <c r="AT4188" s="493" t="n">
        <v>0</v>
      </c>
      <c r="AU4188" s="493" t="n">
        <v>0</v>
      </c>
      <c r="AV4188" s="493" t="n">
        <v>0</v>
      </c>
      <c r="AW4188" s="493" t="n">
        <v>0</v>
      </c>
      <c r="AX4188" s="493" t="n">
        <v>0</v>
      </c>
      <c r="AY4188" s="493" t="n">
        <v>0</v>
      </c>
      <c r="AZ4188" s="493" t="n">
        <v>0</v>
      </c>
      <c r="BA4188" s="493" t="n">
        <v>0</v>
      </c>
      <c r="BB4188" s="493" t="n">
        <v>0</v>
      </c>
      <c r="BC4188" s="493" t="n">
        <v>0</v>
      </c>
      <c r="BD4188" s="493" t="n">
        <v>0</v>
      </c>
      <c r="BE4188" s="493" t="n">
        <v>0</v>
      </c>
      <c r="BF4188" s="493" t="n">
        <v>0</v>
      </c>
      <c r="BG4188" s="493" t="n">
        <v>0</v>
      </c>
      <c r="BH4188" s="493" t="n">
        <v>0</v>
      </c>
      <c r="BI4188" s="493" t="n">
        <v>0</v>
      </c>
      <c r="BJ4188" s="493" t="n">
        <v>0</v>
      </c>
      <c r="BK4188" s="493" t="n">
        <v>0</v>
      </c>
      <c r="BL4188" s="493" t="n">
        <v>0</v>
      </c>
      <c r="BM4188" s="493" t="n">
        <v>1210.72</v>
      </c>
      <c r="BN4188" s="493" t="n">
        <v>0</v>
      </c>
      <c r="BO4188" s="493" t="n">
        <v>0</v>
      </c>
      <c r="BP4188" s="493" t="n">
        <v>0</v>
      </c>
      <c r="BQ4188" s="493" t="n">
        <v>0</v>
      </c>
      <c r="BR4188" s="493" t="n">
        <v>0</v>
      </c>
      <c r="BS4188" s="493" t="n">
        <v>0</v>
      </c>
      <c r="BT4188" s="493" t="n">
        <v>0</v>
      </c>
      <c r="BU4188" s="493" t="n">
        <v>0</v>
      </c>
      <c r="BV4188" s="493" t="n">
        <v>0</v>
      </c>
      <c r="BW4188" s="493" t="n">
        <v>0</v>
      </c>
    </row>
    <row r="4189">
      <c r="A4189" t="inlineStr">
        <is>
          <t>[C9D3] Angiotensin-II 길항제 칼슘길항제 복합제</t>
        </is>
      </c>
      <c r="B4189" t="inlineStr">
        <is>
          <t>팜젠사이언스</t>
        </is>
      </c>
      <c r="C4189" t="inlineStr">
        <is>
          <t>텔로디핀</t>
        </is>
      </c>
      <c r="D4189" t="inlineStr">
        <is>
          <t>팜젠사이언스</t>
        </is>
      </c>
      <c r="E4189" t="inlineStr">
        <is>
          <t>amlodipine besylate,  telmisartan</t>
        </is>
      </c>
      <c r="F4189" t="inlineStr">
        <is>
          <t>종합병원</t>
        </is>
      </c>
      <c r="G4189" t="inlineStr">
        <is>
          <t>Generic</t>
        </is>
      </c>
      <c r="H4189" s="493" t="n">
        <v>18683.22</v>
      </c>
      <c r="I4189" s="493" t="n">
        <v>21326.72</v>
      </c>
      <c r="J4189" s="493" t="n">
        <v>20370.63</v>
      </c>
      <c r="K4189" s="493" t="n">
        <v>23156.15</v>
      </c>
      <c r="L4189" s="493" t="n">
        <v>19679.3</v>
      </c>
      <c r="M4189" s="493" t="n">
        <v>24278.86</v>
      </c>
      <c r="N4189" s="493" t="n">
        <v>19491.4</v>
      </c>
      <c r="O4189" s="493" t="n">
        <v>25533.54</v>
      </c>
      <c r="P4189" s="493" t="n">
        <v>23520.6</v>
      </c>
      <c r="Q4189" s="493" t="n">
        <v>16658.55</v>
      </c>
      <c r="R4189" s="493" t="n">
        <v>17912.88</v>
      </c>
      <c r="S4189" s="493" t="n">
        <v>23985.03</v>
      </c>
      <c r="T4189" s="493" t="n">
        <v>16746.3</v>
      </c>
      <c r="U4189" s="493" t="n">
        <v>16145.95</v>
      </c>
      <c r="V4189" s="493" t="n">
        <v>20460.06</v>
      </c>
      <c r="W4189" s="493" t="n">
        <v>19364.1</v>
      </c>
      <c r="X4189" s="493" t="n">
        <v>19355.06</v>
      </c>
      <c r="Y4189" s="493" t="n">
        <v>13236.15</v>
      </c>
      <c r="Z4189" s="493" t="n">
        <v>15848.1</v>
      </c>
      <c r="AA4189" s="493" t="n">
        <v>22440</v>
      </c>
      <c r="AB4189" s="493" t="n">
        <v>14478.5</v>
      </c>
      <c r="AC4189" s="493" t="n">
        <v>17901.6</v>
      </c>
      <c r="AD4189" s="493" t="n">
        <v>15166.8</v>
      </c>
      <c r="AE4189" s="493" t="n">
        <v>16705.8</v>
      </c>
      <c r="AF4189" s="493" t="n">
        <v>18221.03</v>
      </c>
      <c r="AG4189" s="493" t="n">
        <v>20989.2</v>
      </c>
      <c r="AH4189" s="493" t="n">
        <v>12362.31</v>
      </c>
      <c r="AI4189" s="493" t="n">
        <v>17514.65</v>
      </c>
      <c r="AJ4189" s="493" t="n">
        <v>16183.88</v>
      </c>
      <c r="AK4189" s="493" t="n">
        <v>20051.7</v>
      </c>
      <c r="AL4189" s="493" t="n">
        <v>18400</v>
      </c>
      <c r="AM4189" s="493" t="n">
        <v>23655.6</v>
      </c>
      <c r="AN4189" s="493" t="n">
        <v>12966.3</v>
      </c>
      <c r="AO4189" s="493" t="n">
        <v>22738.8</v>
      </c>
      <c r="AP4189" s="493" t="n">
        <v>23058.3</v>
      </c>
      <c r="AQ4189" s="493" t="n">
        <v>16467.11</v>
      </c>
      <c r="AR4189" s="493" t="n">
        <v>27128.59</v>
      </c>
      <c r="AS4189" s="493" t="n">
        <v>21308.8</v>
      </c>
      <c r="AT4189" s="493" t="n">
        <v>21698.48</v>
      </c>
      <c r="AU4189" s="493" t="n">
        <v>27271.5</v>
      </c>
      <c r="AV4189" s="493" t="n">
        <v>23256.55</v>
      </c>
      <c r="AW4189" s="493" t="n">
        <v>25129.1</v>
      </c>
      <c r="AX4189" s="493" t="n">
        <v>24526.27</v>
      </c>
      <c r="AY4189" s="493" t="n">
        <v>27976.89</v>
      </c>
      <c r="AZ4189" s="493" t="n">
        <v>30508.17</v>
      </c>
      <c r="BA4189" s="493" t="n">
        <v>35166.99</v>
      </c>
      <c r="BB4189" s="493" t="n">
        <v>33099.64</v>
      </c>
      <c r="BC4189" s="493" t="n">
        <v>33935.13</v>
      </c>
      <c r="BD4189" s="493" t="n">
        <v>26873.82</v>
      </c>
      <c r="BE4189" s="493" t="n">
        <v>29513.5</v>
      </c>
      <c r="BF4189" s="493" t="n">
        <v>36431.87</v>
      </c>
      <c r="BG4189" s="493" t="n">
        <v>42797.35</v>
      </c>
      <c r="BH4189" s="493" t="n">
        <v>25518.33</v>
      </c>
      <c r="BI4189" s="493" t="n">
        <v>31095.95</v>
      </c>
      <c r="BJ4189" s="493" t="n">
        <v>40664.82</v>
      </c>
      <c r="BK4189" s="493" t="n">
        <v>30690.3</v>
      </c>
      <c r="BL4189" s="493" t="n">
        <v>31978.47</v>
      </c>
      <c r="BM4189" s="493" t="n">
        <v>28731.48</v>
      </c>
      <c r="BN4189" s="493" t="n">
        <v>26067.87</v>
      </c>
      <c r="BO4189" s="493" t="n">
        <v>33701.46</v>
      </c>
      <c r="BP4189" s="493" t="n">
        <v>24935.7</v>
      </c>
      <c r="BQ4189" s="493" t="n">
        <v>24018.1</v>
      </c>
      <c r="BR4189" s="493" t="n">
        <v>33784.82</v>
      </c>
      <c r="BS4189" s="493" t="n">
        <v>29152.93</v>
      </c>
      <c r="BT4189" s="493" t="n">
        <v>28483.4</v>
      </c>
      <c r="BU4189" s="493" t="n">
        <v>24307.98</v>
      </c>
      <c r="BV4189" s="493" t="n">
        <v>30691.02</v>
      </c>
      <c r="BW4189" s="493" t="n">
        <v>25598.02</v>
      </c>
    </row>
    <row r="4190">
      <c r="A4190" t="inlineStr">
        <is>
          <t>[C9D3] Angiotensin-II 길항제 칼슘길항제 복합제</t>
        </is>
      </c>
      <c r="B4190" t="inlineStr">
        <is>
          <t>팜젠사이언스</t>
        </is>
      </c>
      <c r="C4190" t="inlineStr">
        <is>
          <t>텔로디핀</t>
        </is>
      </c>
      <c r="D4190" t="inlineStr">
        <is>
          <t>팜젠사이언스</t>
        </is>
      </c>
      <c r="E4190" t="inlineStr">
        <is>
          <t>amlodipine besylate,  telmisartan</t>
        </is>
      </c>
      <c r="F4190" t="inlineStr">
        <is>
          <t>병원</t>
        </is>
      </c>
      <c r="G4190" t="inlineStr">
        <is>
          <t>Generic</t>
        </is>
      </c>
      <c r="H4190" s="493" t="n">
        <v>3218.66</v>
      </c>
      <c r="I4190" s="493" t="n">
        <v>5639.77</v>
      </c>
      <c r="J4190" s="493" t="n">
        <v>4561.87</v>
      </c>
      <c r="K4190" s="493" t="n">
        <v>5268.08</v>
      </c>
      <c r="L4190" s="493" t="n">
        <v>4441.61</v>
      </c>
      <c r="M4190" s="493" t="n">
        <v>4072.26</v>
      </c>
      <c r="N4190" s="493" t="n">
        <v>4784.16</v>
      </c>
      <c r="O4190" s="493" t="n">
        <v>2979.68</v>
      </c>
      <c r="P4190" s="493" t="n">
        <v>3369.15</v>
      </c>
      <c r="Q4190" s="493" t="n">
        <v>3626.78</v>
      </c>
      <c r="R4190" s="493" t="n">
        <v>4866.55</v>
      </c>
      <c r="S4190" s="493" t="n">
        <v>9511.57</v>
      </c>
      <c r="T4190" s="493" t="n">
        <v>9271.139999999999</v>
      </c>
      <c r="U4190" s="493" t="n">
        <v>11669.22</v>
      </c>
      <c r="V4190" s="493" t="n">
        <v>13741.18</v>
      </c>
      <c r="W4190" s="493" t="n">
        <v>12574.72</v>
      </c>
      <c r="X4190" s="493" t="n">
        <v>9906.040000000001</v>
      </c>
      <c r="Y4190" s="493" t="n">
        <v>9917.129999999999</v>
      </c>
      <c r="Z4190" s="493" t="n">
        <v>8871.459999999999</v>
      </c>
      <c r="AA4190" s="493" t="n">
        <v>9698.059999999999</v>
      </c>
      <c r="AB4190" s="493" t="n">
        <v>10408.79</v>
      </c>
      <c r="AC4190" s="493" t="n">
        <v>12088.12</v>
      </c>
      <c r="AD4190" s="493" t="n">
        <v>10781.32</v>
      </c>
      <c r="AE4190" s="493" t="n">
        <v>12678.3</v>
      </c>
      <c r="AF4190" s="493" t="n">
        <v>10845.42</v>
      </c>
      <c r="AG4190" s="493" t="n">
        <v>9133.940000000001</v>
      </c>
      <c r="AH4190" s="493" t="n">
        <v>13516.46</v>
      </c>
      <c r="AI4190" s="493" t="n">
        <v>10912</v>
      </c>
      <c r="AJ4190" s="493" t="n">
        <v>8461.01</v>
      </c>
      <c r="AK4190" s="493" t="n">
        <v>12804.92</v>
      </c>
      <c r="AL4190" s="493" t="n">
        <v>10523.09</v>
      </c>
      <c r="AM4190" s="493" t="n">
        <v>9123.93</v>
      </c>
      <c r="AN4190" s="493" t="n">
        <v>11138.86</v>
      </c>
      <c r="AO4190" s="493" t="n">
        <v>9613.530000000001</v>
      </c>
      <c r="AP4190" s="493" t="n">
        <v>7641.88</v>
      </c>
      <c r="AQ4190" s="493" t="n">
        <v>7620.96</v>
      </c>
      <c r="AR4190" s="493" t="n">
        <v>8960.26</v>
      </c>
      <c r="AS4190" s="493" t="n">
        <v>9390.309999999999</v>
      </c>
      <c r="AT4190" s="493" t="n">
        <v>11093.73</v>
      </c>
      <c r="AU4190" s="493" t="n">
        <v>16203.33</v>
      </c>
      <c r="AV4190" s="493" t="n">
        <v>11153.19</v>
      </c>
      <c r="AW4190" s="493" t="n">
        <v>9380.77</v>
      </c>
      <c r="AX4190" s="493" t="n">
        <v>13663.52</v>
      </c>
      <c r="AY4190" s="493" t="n">
        <v>8827.91</v>
      </c>
      <c r="AZ4190" s="493" t="n">
        <v>12100.6</v>
      </c>
      <c r="BA4190" s="493" t="n">
        <v>7583.81</v>
      </c>
      <c r="BB4190" s="493" t="n">
        <v>8258.9</v>
      </c>
      <c r="BC4190" s="493" t="n">
        <v>10637.45</v>
      </c>
      <c r="BD4190" s="493" t="n">
        <v>16355.72</v>
      </c>
      <c r="BE4190" s="493" t="n">
        <v>10394.38</v>
      </c>
      <c r="BF4190" s="493" t="n">
        <v>12370.79</v>
      </c>
      <c r="BG4190" s="493" t="n">
        <v>17016.73</v>
      </c>
      <c r="BH4190" s="493" t="n">
        <v>12424.44</v>
      </c>
      <c r="BI4190" s="493" t="n">
        <v>11974.12</v>
      </c>
      <c r="BJ4190" s="493" t="n">
        <v>14621.67</v>
      </c>
      <c r="BK4190" s="493" t="n">
        <v>9756.4</v>
      </c>
      <c r="BL4190" s="493" t="n">
        <v>14277.64</v>
      </c>
      <c r="BM4190" s="493" t="n">
        <v>16389.8</v>
      </c>
      <c r="BN4190" s="493" t="n">
        <v>13346.13</v>
      </c>
      <c r="BO4190" s="493" t="n">
        <v>19487.72</v>
      </c>
      <c r="BP4190" s="493" t="n">
        <v>19019.35</v>
      </c>
      <c r="BQ4190" s="493" t="n">
        <v>22839.17</v>
      </c>
      <c r="BR4190" s="493" t="n">
        <v>20889.37</v>
      </c>
      <c r="BS4190" s="493" t="n">
        <v>33063.74</v>
      </c>
      <c r="BT4190" s="493" t="n">
        <v>23418.73</v>
      </c>
      <c r="BU4190" s="493" t="n">
        <v>21461.39</v>
      </c>
      <c r="BV4190" s="493" t="n">
        <v>31161.27</v>
      </c>
      <c r="BW4190" s="493" t="n">
        <v>30320.94</v>
      </c>
    </row>
    <row r="4191">
      <c r="A4191" t="inlineStr">
        <is>
          <t>[C9D3] Angiotensin-II 길항제 칼슘길항제 복합제</t>
        </is>
      </c>
      <c r="B4191" t="inlineStr">
        <is>
          <t>팜젠사이언스</t>
        </is>
      </c>
      <c r="C4191" t="inlineStr">
        <is>
          <t>텔로디핀</t>
        </is>
      </c>
      <c r="D4191" t="inlineStr">
        <is>
          <t>팜젠사이언스</t>
        </is>
      </c>
      <c r="E4191" t="inlineStr">
        <is>
          <t>amlodipine besylate,  telmisartan</t>
        </is>
      </c>
      <c r="F4191" t="inlineStr">
        <is>
          <t>의원</t>
        </is>
      </c>
      <c r="G4191" t="inlineStr">
        <is>
          <t>Generic</t>
        </is>
      </c>
      <c r="H4191" s="493" t="n">
        <v>131406.77</v>
      </c>
      <c r="I4191" s="493" t="n">
        <v>133345.08</v>
      </c>
      <c r="J4191" s="493" t="n">
        <v>161106.37</v>
      </c>
      <c r="K4191" s="493" t="n">
        <v>152602.37</v>
      </c>
      <c r="L4191" s="493" t="n">
        <v>160006.88</v>
      </c>
      <c r="M4191" s="493" t="n">
        <v>154056.24</v>
      </c>
      <c r="N4191" s="493" t="n">
        <v>161662.07</v>
      </c>
      <c r="O4191" s="493" t="n">
        <v>168696.78</v>
      </c>
      <c r="P4191" s="493" t="n">
        <v>147871.19</v>
      </c>
      <c r="Q4191" s="493" t="n">
        <v>174955.96</v>
      </c>
      <c r="R4191" s="493" t="n">
        <v>203791.23</v>
      </c>
      <c r="S4191" s="493" t="n">
        <v>229579.62</v>
      </c>
      <c r="T4191" s="493" t="n">
        <v>215804.4</v>
      </c>
      <c r="U4191" s="493" t="n">
        <v>209374.37</v>
      </c>
      <c r="V4191" s="493" t="n">
        <v>227913.51</v>
      </c>
      <c r="W4191" s="493" t="n">
        <v>213344.99</v>
      </c>
      <c r="X4191" s="493" t="n">
        <v>255920.93</v>
      </c>
      <c r="Y4191" s="493" t="n">
        <v>256073.01</v>
      </c>
      <c r="Z4191" s="493" t="n">
        <v>240264.9</v>
      </c>
      <c r="AA4191" s="493" t="n">
        <v>277460.96</v>
      </c>
      <c r="AB4191" s="493" t="n">
        <v>233468.47</v>
      </c>
      <c r="AC4191" s="493" t="n">
        <v>268038.44</v>
      </c>
      <c r="AD4191" s="493" t="n">
        <v>262123.04</v>
      </c>
      <c r="AE4191" s="493" t="n">
        <v>292854.28</v>
      </c>
      <c r="AF4191" s="493" t="n">
        <v>260934.65</v>
      </c>
      <c r="AG4191" s="493" t="n">
        <v>275790.5</v>
      </c>
      <c r="AH4191" s="493" t="n">
        <v>288608.74</v>
      </c>
      <c r="AI4191" s="493" t="n">
        <v>306777.02</v>
      </c>
      <c r="AJ4191" s="493" t="n">
        <v>325400.78</v>
      </c>
      <c r="AK4191" s="493" t="n">
        <v>361428.63</v>
      </c>
      <c r="AL4191" s="493" t="n">
        <v>375058.4</v>
      </c>
      <c r="AM4191" s="493" t="n">
        <v>402795.36</v>
      </c>
      <c r="AN4191" s="493" t="n">
        <v>422341.87</v>
      </c>
      <c r="AO4191" s="493" t="n">
        <v>453445.73</v>
      </c>
      <c r="AP4191" s="493" t="n">
        <v>458314.47</v>
      </c>
      <c r="AQ4191" s="493" t="n">
        <v>495041.59</v>
      </c>
      <c r="AR4191" s="493" t="n">
        <v>539196.87</v>
      </c>
      <c r="AS4191" s="493" t="n">
        <v>523194.21</v>
      </c>
      <c r="AT4191" s="493" t="n">
        <v>508843.03</v>
      </c>
      <c r="AU4191" s="493" t="n">
        <v>561570.01</v>
      </c>
      <c r="AV4191" s="493" t="n">
        <v>584182.58</v>
      </c>
      <c r="AW4191" s="493" t="n">
        <v>549197.23</v>
      </c>
      <c r="AX4191" s="493" t="n">
        <v>578419.41</v>
      </c>
      <c r="AY4191" s="493" t="n">
        <v>605043.8</v>
      </c>
      <c r="AZ4191" s="493" t="n">
        <v>697519.3199999999</v>
      </c>
      <c r="BA4191" s="493" t="n">
        <v>771144.76</v>
      </c>
      <c r="BB4191" s="493" t="n">
        <v>744725.8100000001</v>
      </c>
      <c r="BC4191" s="493" t="n">
        <v>798165.37</v>
      </c>
      <c r="BD4191" s="493" t="n">
        <v>740932.62</v>
      </c>
      <c r="BE4191" s="493" t="n">
        <v>758074.11</v>
      </c>
      <c r="BF4191" s="493" t="n">
        <v>776011.3199999999</v>
      </c>
      <c r="BG4191" s="493" t="n">
        <v>826375.9300000001</v>
      </c>
      <c r="BH4191" s="493" t="n">
        <v>789417.24</v>
      </c>
      <c r="BI4191" s="493" t="n">
        <v>772715.74</v>
      </c>
      <c r="BJ4191" s="493" t="n">
        <v>818029.78</v>
      </c>
      <c r="BK4191" s="493" t="n">
        <v>774430.13</v>
      </c>
      <c r="BL4191" s="493" t="n">
        <v>878710.5699999999</v>
      </c>
      <c r="BM4191" s="493" t="n">
        <v>778521.79</v>
      </c>
      <c r="BN4191" s="493" t="n">
        <v>754607.85</v>
      </c>
      <c r="BO4191" s="493" t="n">
        <v>842256.4</v>
      </c>
      <c r="BP4191" s="493" t="n">
        <v>844658.76</v>
      </c>
      <c r="BQ4191" s="493" t="n">
        <v>766197.26</v>
      </c>
      <c r="BR4191" s="493" t="n">
        <v>834181.21</v>
      </c>
      <c r="BS4191" s="493" t="n">
        <v>840193.73</v>
      </c>
      <c r="BT4191" s="493" t="n">
        <v>793751.74</v>
      </c>
      <c r="BU4191" s="493" t="n">
        <v>827140.76</v>
      </c>
      <c r="BV4191" s="493" t="n">
        <v>869853.47</v>
      </c>
      <c r="BW4191" s="493" t="n">
        <v>836508.91</v>
      </c>
    </row>
    <row r="4192">
      <c r="A4192" t="inlineStr">
        <is>
          <t>[C9D3] Angiotensin-II 길항제 칼슘길항제 복합제</t>
        </is>
      </c>
      <c r="B4192" t="inlineStr">
        <is>
          <t>팜젠사이언스</t>
        </is>
      </c>
      <c r="C4192" t="inlineStr">
        <is>
          <t>텔로디핀</t>
        </is>
      </c>
      <c r="D4192" t="inlineStr">
        <is>
          <t>팜젠사이언스</t>
        </is>
      </c>
      <c r="E4192" t="inlineStr">
        <is>
          <t>amlodipine besylate,  telmisartan</t>
        </is>
      </c>
      <c r="F4192" t="inlineStr">
        <is>
          <t>보건소</t>
        </is>
      </c>
      <c r="G4192" t="inlineStr">
        <is>
          <t>Generic</t>
        </is>
      </c>
      <c r="H4192" s="493" t="n">
        <v>2084.4</v>
      </c>
      <c r="I4192" s="493" t="n">
        <v>856.8</v>
      </c>
      <c r="J4192" s="493" t="n">
        <v>3535.2</v>
      </c>
      <c r="K4192" s="493" t="n">
        <v>2123.1</v>
      </c>
      <c r="L4192" s="493" t="n">
        <v>744.3</v>
      </c>
      <c r="M4192" s="493" t="n">
        <v>3578.1</v>
      </c>
      <c r="N4192" s="493" t="n">
        <v>2799</v>
      </c>
      <c r="O4192" s="493" t="n">
        <v>2129.4</v>
      </c>
      <c r="P4192" s="493" t="n">
        <v>2073.15</v>
      </c>
      <c r="Q4192" s="493" t="n">
        <v>5014.2</v>
      </c>
      <c r="R4192" s="493" t="n">
        <v>2686.8</v>
      </c>
      <c r="S4192" s="493" t="n">
        <v>5930.1</v>
      </c>
      <c r="T4192" s="493" t="n">
        <v>4204.2</v>
      </c>
      <c r="U4192" s="493" t="n">
        <v>1264.5</v>
      </c>
      <c r="V4192" s="493" t="n">
        <v>3743.1</v>
      </c>
      <c r="W4192" s="493" t="n">
        <v>3087</v>
      </c>
      <c r="X4192" s="493" t="n">
        <v>3559.2</v>
      </c>
      <c r="Y4192" s="493" t="n">
        <v>3761.4</v>
      </c>
      <c r="Z4192" s="493" t="n">
        <v>4369.8</v>
      </c>
      <c r="AA4192" s="493" t="n">
        <v>3043.5</v>
      </c>
      <c r="AB4192" s="493" t="n">
        <v>5693.1</v>
      </c>
      <c r="AC4192" s="493" t="n">
        <v>4157.1</v>
      </c>
      <c r="AD4192" s="493" t="n">
        <v>3007.8</v>
      </c>
      <c r="AE4192" s="493" t="n">
        <v>7869.9</v>
      </c>
      <c r="AF4192" s="493" t="n">
        <v>6570.73</v>
      </c>
      <c r="AG4192" s="493" t="n">
        <v>7344.12</v>
      </c>
      <c r="AH4192" s="493" t="n">
        <v>9778.860000000001</v>
      </c>
      <c r="AI4192" s="493" t="n">
        <v>4654.6</v>
      </c>
      <c r="AJ4192" s="493" t="n">
        <v>4900.27</v>
      </c>
      <c r="AK4192" s="493" t="n">
        <v>5882</v>
      </c>
      <c r="AL4192" s="493" t="n">
        <v>7175.05</v>
      </c>
      <c r="AM4192" s="493" t="n">
        <v>11077.1</v>
      </c>
      <c r="AN4192" s="493" t="n">
        <v>6827.1</v>
      </c>
      <c r="AO4192" s="493" t="n">
        <v>9652.200000000001</v>
      </c>
      <c r="AP4192" s="493" t="n">
        <v>8759.18</v>
      </c>
      <c r="AQ4192" s="493" t="n">
        <v>8715.299999999999</v>
      </c>
      <c r="AR4192" s="493" t="n">
        <v>8819.34</v>
      </c>
      <c r="AS4192" s="493" t="n">
        <v>11313.72</v>
      </c>
      <c r="AT4192" s="493" t="n">
        <v>7599.29</v>
      </c>
      <c r="AU4192" s="493" t="n">
        <v>9224.58</v>
      </c>
      <c r="AV4192" s="493" t="n">
        <v>11381.2</v>
      </c>
      <c r="AW4192" s="493" t="n">
        <v>9369.23</v>
      </c>
      <c r="AX4192" s="493" t="n">
        <v>5451.72</v>
      </c>
      <c r="AY4192" s="493" t="n">
        <v>8890.290000000001</v>
      </c>
      <c r="AZ4192" s="493" t="n">
        <v>8958.459999999999</v>
      </c>
      <c r="BA4192" s="493" t="n">
        <v>7712.94</v>
      </c>
      <c r="BB4192" s="493" t="n">
        <v>9784.200000000001</v>
      </c>
      <c r="BC4192" s="493" t="n">
        <v>12123.5</v>
      </c>
      <c r="BD4192" s="493" t="n">
        <v>5208.54</v>
      </c>
      <c r="BE4192" s="493" t="n">
        <v>8366.91</v>
      </c>
      <c r="BF4192" s="493" t="n">
        <v>13826.25</v>
      </c>
      <c r="BG4192" s="493" t="n">
        <v>8973.870000000001</v>
      </c>
      <c r="BH4192" s="493" t="n">
        <v>9853.200000000001</v>
      </c>
      <c r="BI4192" s="493" t="n">
        <v>8383.1</v>
      </c>
      <c r="BJ4192" s="493" t="n">
        <v>7648.1</v>
      </c>
      <c r="BK4192" s="493" t="n">
        <v>16333.66</v>
      </c>
      <c r="BL4192" s="493" t="n">
        <v>10663.38</v>
      </c>
      <c r="BM4192" s="493" t="n">
        <v>11574.44</v>
      </c>
      <c r="BN4192" s="493" t="n">
        <v>8389.799999999999</v>
      </c>
      <c r="BO4192" s="493" t="n">
        <v>19543.2</v>
      </c>
      <c r="BP4192" s="493" t="n">
        <v>11578.2</v>
      </c>
      <c r="BQ4192" s="493" t="n">
        <v>10016.1</v>
      </c>
      <c r="BR4192" s="493" t="n">
        <v>11246.4</v>
      </c>
      <c r="BS4192" s="493" t="n">
        <v>16409.67</v>
      </c>
      <c r="BT4192" s="493" t="n">
        <v>25524.18</v>
      </c>
      <c r="BU4192" s="493" t="n">
        <v>14773.5</v>
      </c>
      <c r="BV4192" s="493" t="n">
        <v>12138.34</v>
      </c>
      <c r="BW4192" s="493" t="n">
        <v>19267.2</v>
      </c>
    </row>
    <row r="4193">
      <c r="A4193" t="inlineStr">
        <is>
          <t>[C9D3] Angiotensin-II 길항제 칼슘길항제 복합제</t>
        </is>
      </c>
      <c r="B4193" t="inlineStr">
        <is>
          <t>팜젠사이언스</t>
        </is>
      </c>
      <c r="C4193" t="inlineStr">
        <is>
          <t>텔로디핀</t>
        </is>
      </c>
      <c r="D4193" t="inlineStr">
        <is>
          <t>팜젠사이언스</t>
        </is>
      </c>
      <c r="E4193" t="inlineStr">
        <is>
          <t>amlodipine besylate,  telmisartan</t>
        </is>
      </c>
      <c r="F4193" t="inlineStr">
        <is>
          <t>기타(치과의원, 치과병원 등)</t>
        </is>
      </c>
      <c r="G4193" t="inlineStr">
        <is>
          <t>Generic</t>
        </is>
      </c>
      <c r="H4193" s="493" t="n">
        <v>0</v>
      </c>
      <c r="I4193" s="493" t="n">
        <v>122.4</v>
      </c>
      <c r="J4193" s="493" t="n">
        <v>0</v>
      </c>
      <c r="K4193" s="493" t="n">
        <v>138</v>
      </c>
      <c r="L4193" s="493" t="n">
        <v>0</v>
      </c>
      <c r="M4193" s="493" t="n">
        <v>126.6</v>
      </c>
      <c r="N4193" s="493" t="n">
        <v>0</v>
      </c>
      <c r="O4193" s="493" t="n">
        <v>0</v>
      </c>
      <c r="P4193" s="493" t="n">
        <v>138.6</v>
      </c>
      <c r="Q4193" s="493" t="n">
        <v>140.4</v>
      </c>
      <c r="R4193" s="493" t="n">
        <v>22.47</v>
      </c>
      <c r="S4193" s="493" t="n">
        <v>227.92</v>
      </c>
      <c r="T4193" s="493" t="n">
        <v>191.4</v>
      </c>
      <c r="U4193" s="493" t="n">
        <v>592.8</v>
      </c>
      <c r="V4193" s="493" t="n">
        <v>0</v>
      </c>
      <c r="W4193" s="493" t="n">
        <v>528.6</v>
      </c>
      <c r="X4193" s="493" t="n">
        <v>0</v>
      </c>
      <c r="Y4193" s="493" t="n">
        <v>0</v>
      </c>
      <c r="Z4193" s="493" t="n">
        <v>319.8</v>
      </c>
      <c r="AA4193" s="493" t="n">
        <v>351.9</v>
      </c>
      <c r="AB4193" s="493" t="n">
        <v>328.8</v>
      </c>
      <c r="AC4193" s="493" t="n">
        <v>0</v>
      </c>
      <c r="AD4193" s="493" t="n">
        <v>165</v>
      </c>
      <c r="AE4193" s="493" t="n">
        <v>157.2</v>
      </c>
      <c r="AF4193" s="493" t="n">
        <v>154.2</v>
      </c>
      <c r="AG4193" s="493" t="n">
        <v>0</v>
      </c>
      <c r="AH4193" s="493" t="n">
        <v>182.4</v>
      </c>
      <c r="AI4193" s="493" t="n">
        <v>0</v>
      </c>
      <c r="AJ4193" s="493" t="n">
        <v>0</v>
      </c>
      <c r="AK4193" s="493" t="n">
        <v>0</v>
      </c>
      <c r="AL4193" s="493" t="n">
        <v>180.6</v>
      </c>
      <c r="AM4193" s="493" t="n">
        <v>0</v>
      </c>
      <c r="AN4193" s="493" t="n">
        <v>202.62</v>
      </c>
      <c r="AO4193" s="493" t="n">
        <v>0</v>
      </c>
      <c r="AP4193" s="493" t="n">
        <v>0</v>
      </c>
      <c r="AQ4193" s="493" t="n">
        <v>168.6</v>
      </c>
      <c r="AR4193" s="493" t="n">
        <v>361.8</v>
      </c>
      <c r="AS4193" s="493" t="n">
        <v>0</v>
      </c>
      <c r="AT4193" s="493" t="n">
        <v>201.6</v>
      </c>
      <c r="AU4193" s="493" t="n">
        <v>201.6</v>
      </c>
      <c r="AV4193" s="493" t="n">
        <v>205.8</v>
      </c>
      <c r="AW4193" s="493" t="n">
        <v>0</v>
      </c>
      <c r="AX4193" s="493" t="n">
        <v>0</v>
      </c>
      <c r="AY4193" s="493" t="n">
        <v>0</v>
      </c>
      <c r="AZ4193" s="493" t="n">
        <v>204.6</v>
      </c>
      <c r="BA4193" s="493" t="n">
        <v>196.8</v>
      </c>
      <c r="BB4193" s="493" t="n">
        <v>577.2</v>
      </c>
      <c r="BC4193" s="493" t="n">
        <v>385.5</v>
      </c>
      <c r="BD4193" s="493" t="n">
        <v>0</v>
      </c>
      <c r="BE4193" s="493" t="n">
        <v>0</v>
      </c>
      <c r="BF4193" s="493" t="n">
        <v>242.1</v>
      </c>
      <c r="BG4193" s="493" t="n">
        <v>153</v>
      </c>
      <c r="BH4193" s="493" t="n">
        <v>156.6</v>
      </c>
      <c r="BI4193" s="493" t="n">
        <v>226.8</v>
      </c>
      <c r="BJ4193" s="493" t="n">
        <v>546</v>
      </c>
      <c r="BK4193" s="493" t="n">
        <v>0</v>
      </c>
      <c r="BL4193" s="493" t="n">
        <v>397.5</v>
      </c>
      <c r="BM4193" s="493" t="n">
        <v>491.4</v>
      </c>
      <c r="BN4193" s="493" t="n">
        <v>257.1</v>
      </c>
      <c r="BO4193" s="493" t="n">
        <v>431.1</v>
      </c>
      <c r="BP4193" s="493" t="n">
        <v>421.5</v>
      </c>
      <c r="BQ4193" s="493" t="n">
        <v>171.6</v>
      </c>
      <c r="BR4193" s="493" t="n">
        <v>252</v>
      </c>
      <c r="BS4193" s="493" t="n">
        <v>595.2</v>
      </c>
      <c r="BT4193" s="493" t="n">
        <v>83.09999999999999</v>
      </c>
      <c r="BU4193" s="493" t="n">
        <v>491.4</v>
      </c>
      <c r="BV4193" s="493" t="n">
        <v>225.6</v>
      </c>
      <c r="BW4193" s="493" t="n">
        <v>486</v>
      </c>
    </row>
    <row r="4194">
      <c r="A4194" t="inlineStr">
        <is>
          <t>[C9D3] Angiotensin-II 길항제 칼슘길항제 복합제</t>
        </is>
      </c>
      <c r="B4194" t="inlineStr">
        <is>
          <t>풍림무약</t>
        </is>
      </c>
      <c r="C4194" t="inlineStr">
        <is>
          <t>리치스타</t>
        </is>
      </c>
      <c r="D4194" t="inlineStr">
        <is>
          <t>풍림무약</t>
        </is>
      </c>
      <c r="E4194" t="inlineStr">
        <is>
          <t>amlodipine besylate,  telmisartan</t>
        </is>
      </c>
      <c r="F4194" t="inlineStr">
        <is>
          <t>종합병원</t>
        </is>
      </c>
      <c r="G4194" t="inlineStr">
        <is>
          <t>Generic</t>
        </is>
      </c>
      <c r="H4194" s="493" t="n">
        <v>0</v>
      </c>
      <c r="I4194" s="493" t="n">
        <v>0</v>
      </c>
      <c r="J4194" s="493" t="n">
        <v>0</v>
      </c>
      <c r="K4194" s="493" t="n">
        <v>0</v>
      </c>
      <c r="L4194" s="493" t="n">
        <v>0</v>
      </c>
      <c r="M4194" s="493" t="n">
        <v>0</v>
      </c>
      <c r="N4194" s="493" t="n">
        <v>0</v>
      </c>
      <c r="O4194" s="493" t="n">
        <v>0</v>
      </c>
      <c r="P4194" s="493" t="n">
        <v>0</v>
      </c>
      <c r="Q4194" s="493" t="n">
        <v>0</v>
      </c>
      <c r="R4194" s="493" t="n">
        <v>129.6</v>
      </c>
      <c r="S4194" s="493" t="n">
        <v>0</v>
      </c>
      <c r="T4194" s="493" t="n">
        <v>137.4</v>
      </c>
      <c r="U4194" s="493" t="n">
        <v>0</v>
      </c>
      <c r="V4194" s="493" t="n">
        <v>0</v>
      </c>
      <c r="W4194" s="493" t="n">
        <v>0</v>
      </c>
      <c r="X4194" s="493" t="n">
        <v>0</v>
      </c>
      <c r="Y4194" s="493" t="n">
        <v>0</v>
      </c>
      <c r="Z4194" s="493" t="n">
        <v>132.6</v>
      </c>
      <c r="AA4194" s="493" t="n">
        <v>0</v>
      </c>
      <c r="AB4194" s="493" t="n">
        <v>0</v>
      </c>
      <c r="AC4194" s="493" t="n">
        <v>0</v>
      </c>
      <c r="AD4194" s="493" t="n">
        <v>0</v>
      </c>
      <c r="AE4194" s="493" t="n">
        <v>0</v>
      </c>
      <c r="AF4194" s="493" t="n">
        <v>0</v>
      </c>
      <c r="AG4194" s="493" t="n">
        <v>0</v>
      </c>
      <c r="AH4194" s="493" t="n">
        <v>0</v>
      </c>
      <c r="AI4194" s="493" t="n">
        <v>0</v>
      </c>
      <c r="AJ4194" s="493" t="n">
        <v>0</v>
      </c>
      <c r="AK4194" s="493" t="n">
        <v>0</v>
      </c>
      <c r="AL4194" s="493" t="n">
        <v>0</v>
      </c>
      <c r="AM4194" s="493" t="n">
        <v>0</v>
      </c>
      <c r="AN4194" s="493" t="n">
        <v>0</v>
      </c>
      <c r="AO4194" s="493" t="n">
        <v>0</v>
      </c>
      <c r="AP4194" s="493" t="n">
        <v>0</v>
      </c>
      <c r="AQ4194" s="493" t="n">
        <v>0</v>
      </c>
      <c r="AR4194" s="493" t="n">
        <v>0</v>
      </c>
      <c r="AS4194" s="493" t="n">
        <v>0</v>
      </c>
      <c r="AT4194" s="493" t="n">
        <v>0</v>
      </c>
      <c r="AU4194" s="493" t="n">
        <v>0</v>
      </c>
      <c r="AV4194" s="493" t="n">
        <v>0</v>
      </c>
      <c r="AW4194" s="493" t="n">
        <v>0</v>
      </c>
      <c r="AX4194" s="493" t="n">
        <v>0</v>
      </c>
      <c r="AY4194" s="493" t="n">
        <v>0</v>
      </c>
      <c r="AZ4194" s="493" t="n">
        <v>0</v>
      </c>
      <c r="BA4194" s="493" t="n">
        <v>0</v>
      </c>
      <c r="BB4194" s="493" t="n">
        <v>0</v>
      </c>
      <c r="BC4194" s="493" t="n">
        <v>0</v>
      </c>
      <c r="BD4194" s="493" t="n">
        <v>0</v>
      </c>
      <c r="BE4194" s="493" t="n">
        <v>0</v>
      </c>
      <c r="BF4194" s="493" t="n">
        <v>0</v>
      </c>
      <c r="BG4194" s="493" t="n">
        <v>0</v>
      </c>
      <c r="BH4194" s="493" t="n">
        <v>0</v>
      </c>
      <c r="BI4194" s="493" t="n">
        <v>0</v>
      </c>
      <c r="BJ4194" s="493" t="n">
        <v>0</v>
      </c>
      <c r="BK4194" s="493" t="n">
        <v>0</v>
      </c>
      <c r="BL4194" s="493" t="n">
        <v>0</v>
      </c>
      <c r="BM4194" s="493" t="n">
        <v>0</v>
      </c>
      <c r="BN4194" s="493" t="n">
        <v>0</v>
      </c>
      <c r="BO4194" s="493" t="n">
        <v>0</v>
      </c>
      <c r="BP4194" s="493" t="n">
        <v>0</v>
      </c>
      <c r="BQ4194" s="493" t="n">
        <v>0</v>
      </c>
      <c r="BR4194" s="493" t="n">
        <v>0</v>
      </c>
      <c r="BS4194" s="493" t="n">
        <v>0</v>
      </c>
      <c r="BT4194" s="493" t="n">
        <v>0</v>
      </c>
      <c r="BU4194" s="493" t="n">
        <v>0</v>
      </c>
      <c r="BV4194" s="493" t="n">
        <v>0</v>
      </c>
      <c r="BW4194" s="493" t="n">
        <v>0</v>
      </c>
    </row>
    <row r="4195">
      <c r="A4195" t="inlineStr">
        <is>
          <t>[C9D3] Angiotensin-II 길항제 칼슘길항제 복합제</t>
        </is>
      </c>
      <c r="B4195" t="inlineStr">
        <is>
          <t>풍림무약</t>
        </is>
      </c>
      <c r="C4195" t="inlineStr">
        <is>
          <t>리치스타</t>
        </is>
      </c>
      <c r="D4195" t="inlineStr">
        <is>
          <t>풍림무약</t>
        </is>
      </c>
      <c r="E4195" t="inlineStr">
        <is>
          <t>amlodipine besylate,  telmisartan</t>
        </is>
      </c>
      <c r="F4195" t="inlineStr">
        <is>
          <t>병원</t>
        </is>
      </c>
      <c r="G4195" t="inlineStr">
        <is>
          <t>Generic</t>
        </is>
      </c>
      <c r="H4195" s="493" t="n">
        <v>3402.2</v>
      </c>
      <c r="I4195" s="493" t="n">
        <v>2058.3</v>
      </c>
      <c r="J4195" s="493" t="n">
        <v>5250.61</v>
      </c>
      <c r="K4195" s="493" t="n">
        <v>2750.88</v>
      </c>
      <c r="L4195" s="493" t="n">
        <v>3967.96</v>
      </c>
      <c r="M4195" s="493" t="n">
        <v>3346.39</v>
      </c>
      <c r="N4195" s="493" t="n">
        <v>2078.88</v>
      </c>
      <c r="O4195" s="493" t="n">
        <v>3834.74</v>
      </c>
      <c r="P4195" s="493" t="n">
        <v>4429.8</v>
      </c>
      <c r="Q4195" s="493" t="n">
        <v>3797.42</v>
      </c>
      <c r="R4195" s="493" t="n">
        <v>5950.92</v>
      </c>
      <c r="S4195" s="493" t="n">
        <v>5449.22</v>
      </c>
      <c r="T4195" s="493" t="n">
        <v>10991.49</v>
      </c>
      <c r="U4195" s="493" t="n">
        <v>7656.86</v>
      </c>
      <c r="V4195" s="493" t="n">
        <v>8345.290000000001</v>
      </c>
      <c r="W4195" s="493" t="n">
        <v>5309.16</v>
      </c>
      <c r="X4195" s="493" t="n">
        <v>5699.92</v>
      </c>
      <c r="Y4195" s="493" t="n">
        <v>6881.89</v>
      </c>
      <c r="Z4195" s="493" t="n">
        <v>6579.86</v>
      </c>
      <c r="AA4195" s="493" t="n">
        <v>7856.4</v>
      </c>
      <c r="AB4195" s="493" t="n">
        <v>8293.08</v>
      </c>
      <c r="AC4195" s="493" t="n">
        <v>6548.66</v>
      </c>
      <c r="AD4195" s="493" t="n">
        <v>8967.24</v>
      </c>
      <c r="AE4195" s="493" t="n">
        <v>5692.3</v>
      </c>
      <c r="AF4195" s="493" t="n">
        <v>7740.7</v>
      </c>
      <c r="AG4195" s="493" t="n">
        <v>4398.32</v>
      </c>
      <c r="AH4195" s="493" t="n">
        <v>0</v>
      </c>
      <c r="AI4195" s="493" t="n">
        <v>0</v>
      </c>
      <c r="AJ4195" s="493" t="n">
        <v>0</v>
      </c>
      <c r="AK4195" s="493" t="n">
        <v>0</v>
      </c>
      <c r="AL4195" s="493" t="n">
        <v>0</v>
      </c>
      <c r="AM4195" s="493" t="n">
        <v>0</v>
      </c>
      <c r="AN4195" s="493" t="n">
        <v>0</v>
      </c>
      <c r="AO4195" s="493" t="n">
        <v>0</v>
      </c>
      <c r="AP4195" s="493" t="n">
        <v>0</v>
      </c>
      <c r="AQ4195" s="493" t="n">
        <v>0</v>
      </c>
      <c r="AR4195" s="493" t="n">
        <v>0</v>
      </c>
      <c r="AS4195" s="493" t="n">
        <v>0</v>
      </c>
      <c r="AT4195" s="493" t="n">
        <v>32</v>
      </c>
      <c r="AU4195" s="493" t="n">
        <v>0</v>
      </c>
      <c r="AV4195" s="493" t="n">
        <v>0</v>
      </c>
      <c r="AW4195" s="493" t="n">
        <v>0</v>
      </c>
      <c r="AX4195" s="493" t="n">
        <v>0</v>
      </c>
      <c r="AY4195" s="493" t="n">
        <v>0</v>
      </c>
      <c r="AZ4195" s="493" t="n">
        <v>0</v>
      </c>
      <c r="BA4195" s="493" t="n">
        <v>0</v>
      </c>
      <c r="BB4195" s="493" t="n">
        <v>0</v>
      </c>
      <c r="BC4195" s="493" t="n">
        <v>0</v>
      </c>
      <c r="BD4195" s="493" t="n">
        <v>0</v>
      </c>
      <c r="BE4195" s="493" t="n">
        <v>0</v>
      </c>
      <c r="BF4195" s="493" t="n">
        <v>0</v>
      </c>
      <c r="BG4195" s="493" t="n">
        <v>0</v>
      </c>
      <c r="BH4195" s="493" t="n">
        <v>0</v>
      </c>
      <c r="BI4195" s="493" t="n">
        <v>0</v>
      </c>
      <c r="BJ4195" s="493" t="n">
        <v>0</v>
      </c>
      <c r="BK4195" s="493" t="n">
        <v>0</v>
      </c>
      <c r="BL4195" s="493" t="n">
        <v>0</v>
      </c>
      <c r="BM4195" s="493" t="n">
        <v>0</v>
      </c>
      <c r="BN4195" s="493" t="n">
        <v>0</v>
      </c>
      <c r="BO4195" s="493" t="n">
        <v>0</v>
      </c>
      <c r="BP4195" s="493" t="n">
        <v>0</v>
      </c>
      <c r="BQ4195" s="493" t="n">
        <v>0</v>
      </c>
      <c r="BR4195" s="493" t="n">
        <v>0</v>
      </c>
      <c r="BS4195" s="493" t="n">
        <v>0</v>
      </c>
      <c r="BT4195" s="493" t="n">
        <v>0</v>
      </c>
      <c r="BU4195" s="493" t="n">
        <v>0</v>
      </c>
      <c r="BV4195" s="493" t="n">
        <v>0</v>
      </c>
      <c r="BW4195" s="493" t="n">
        <v>0</v>
      </c>
    </row>
    <row r="4196">
      <c r="A4196" t="inlineStr">
        <is>
          <t>[C9D3] Angiotensin-II 길항제 칼슘길항제 복합제</t>
        </is>
      </c>
      <c r="B4196" t="inlineStr">
        <is>
          <t>풍림무약</t>
        </is>
      </c>
      <c r="C4196" t="inlineStr">
        <is>
          <t>리치스타</t>
        </is>
      </c>
      <c r="D4196" t="inlineStr">
        <is>
          <t>풍림무약</t>
        </is>
      </c>
      <c r="E4196" t="inlineStr">
        <is>
          <t>amlodipine besylate,  telmisartan</t>
        </is>
      </c>
      <c r="F4196" t="inlineStr">
        <is>
          <t>의원</t>
        </is>
      </c>
      <c r="G4196" t="inlineStr">
        <is>
          <t>Generic</t>
        </is>
      </c>
      <c r="H4196" s="493" t="n">
        <v>4046.6</v>
      </c>
      <c r="I4196" s="493" t="n">
        <v>1412.7</v>
      </c>
      <c r="J4196" s="493" t="n">
        <v>4077.8</v>
      </c>
      <c r="K4196" s="493" t="n">
        <v>3034.5</v>
      </c>
      <c r="L4196" s="493" t="n">
        <v>4263.24</v>
      </c>
      <c r="M4196" s="493" t="n">
        <v>1191</v>
      </c>
      <c r="N4196" s="493" t="n">
        <v>3592.2</v>
      </c>
      <c r="O4196" s="493" t="n">
        <v>784.5</v>
      </c>
      <c r="P4196" s="493" t="n">
        <v>3665.3</v>
      </c>
      <c r="Q4196" s="493" t="n">
        <v>7266.96</v>
      </c>
      <c r="R4196" s="493" t="n">
        <v>11981.65</v>
      </c>
      <c r="S4196" s="493" t="n">
        <v>8782.6</v>
      </c>
      <c r="T4196" s="493" t="n">
        <v>13080.72</v>
      </c>
      <c r="U4196" s="493" t="n">
        <v>9128.129999999999</v>
      </c>
      <c r="V4196" s="493" t="n">
        <v>14345.16</v>
      </c>
      <c r="W4196" s="493" t="n">
        <v>12291.84</v>
      </c>
      <c r="X4196" s="493" t="n">
        <v>10620.1</v>
      </c>
      <c r="Y4196" s="493" t="n">
        <v>5310.84</v>
      </c>
      <c r="Z4196" s="493" t="n">
        <v>10296.15</v>
      </c>
      <c r="AA4196" s="493" t="n">
        <v>6856.8</v>
      </c>
      <c r="AB4196" s="493" t="n">
        <v>7703.4</v>
      </c>
      <c r="AC4196" s="493" t="n">
        <v>7501.6</v>
      </c>
      <c r="AD4196" s="493" t="n">
        <v>6338.9</v>
      </c>
      <c r="AE4196" s="493" t="n">
        <v>5684.76</v>
      </c>
      <c r="AF4196" s="493" t="n">
        <v>5317.8</v>
      </c>
      <c r="AG4196" s="493" t="n">
        <v>4959.98</v>
      </c>
      <c r="AH4196" s="493" t="n">
        <v>6311.7</v>
      </c>
      <c r="AI4196" s="493" t="n">
        <v>6542.3</v>
      </c>
      <c r="AJ4196" s="493" t="n">
        <v>5233.6</v>
      </c>
      <c r="AK4196" s="493" t="n">
        <v>4512.7</v>
      </c>
      <c r="AL4196" s="493" t="n">
        <v>4172.6</v>
      </c>
      <c r="AM4196" s="493" t="n">
        <v>4642.1</v>
      </c>
      <c r="AN4196" s="493" t="n">
        <v>3213</v>
      </c>
      <c r="AO4196" s="493" t="n">
        <v>4756</v>
      </c>
      <c r="AP4196" s="493" t="n">
        <v>3748</v>
      </c>
      <c r="AQ4196" s="493" t="n">
        <v>3432.3</v>
      </c>
      <c r="AR4196" s="493" t="n">
        <v>4108</v>
      </c>
      <c r="AS4196" s="493" t="n">
        <v>0</v>
      </c>
      <c r="AT4196" s="493" t="n">
        <v>2160</v>
      </c>
      <c r="AU4196" s="493" t="n">
        <v>0</v>
      </c>
      <c r="AV4196" s="493" t="n">
        <v>0</v>
      </c>
      <c r="AW4196" s="493" t="n">
        <v>0</v>
      </c>
      <c r="AX4196" s="493" t="n">
        <v>0</v>
      </c>
      <c r="AY4196" s="493" t="n">
        <v>0</v>
      </c>
      <c r="AZ4196" s="493" t="n">
        <v>0</v>
      </c>
      <c r="BA4196" s="493" t="n">
        <v>0</v>
      </c>
      <c r="BB4196" s="493" t="n">
        <v>0</v>
      </c>
      <c r="BC4196" s="493" t="n">
        <v>0</v>
      </c>
      <c r="BD4196" s="493" t="n">
        <v>0</v>
      </c>
      <c r="BE4196" s="493" t="n">
        <v>0</v>
      </c>
      <c r="BF4196" s="493" t="n">
        <v>0</v>
      </c>
      <c r="BG4196" s="493" t="n">
        <v>0</v>
      </c>
      <c r="BH4196" s="493" t="n">
        <v>0</v>
      </c>
      <c r="BI4196" s="493" t="n">
        <v>0</v>
      </c>
      <c r="BJ4196" s="493" t="n">
        <v>0</v>
      </c>
      <c r="BK4196" s="493" t="n">
        <v>0</v>
      </c>
      <c r="BL4196" s="493" t="n">
        <v>0</v>
      </c>
      <c r="BM4196" s="493" t="n">
        <v>0</v>
      </c>
      <c r="BN4196" s="493" t="n">
        <v>0</v>
      </c>
      <c r="BO4196" s="493" t="n">
        <v>0</v>
      </c>
      <c r="BP4196" s="493" t="n">
        <v>0</v>
      </c>
      <c r="BQ4196" s="493" t="n">
        <v>0</v>
      </c>
      <c r="BR4196" s="493" t="n">
        <v>0</v>
      </c>
      <c r="BS4196" s="493" t="n">
        <v>0</v>
      </c>
      <c r="BT4196" s="493" t="n">
        <v>0</v>
      </c>
      <c r="BU4196" s="493" t="n">
        <v>0</v>
      </c>
      <c r="BV4196" s="493" t="n">
        <v>0</v>
      </c>
      <c r="BW4196" s="493" t="n">
        <v>0</v>
      </c>
    </row>
    <row r="4197">
      <c r="A4197" t="inlineStr">
        <is>
          <t>[C9D3] Angiotensin-II 길항제 칼슘길항제 복합제</t>
        </is>
      </c>
      <c r="B4197" t="inlineStr">
        <is>
          <t>풍림무약</t>
        </is>
      </c>
      <c r="C4197" t="inlineStr">
        <is>
          <t>리치스타</t>
        </is>
      </c>
      <c r="D4197" t="inlineStr">
        <is>
          <t>풍림무약</t>
        </is>
      </c>
      <c r="E4197" t="inlineStr">
        <is>
          <t>amlodipine besylate,  telmisartan</t>
        </is>
      </c>
      <c r="F4197" t="inlineStr">
        <is>
          <t>보건소</t>
        </is>
      </c>
      <c r="G4197" t="inlineStr">
        <is>
          <t>Generic</t>
        </is>
      </c>
      <c r="H4197" s="493" t="n">
        <v>4801.76</v>
      </c>
      <c r="I4197" s="493" t="n">
        <v>2540.1</v>
      </c>
      <c r="J4197" s="493" t="n">
        <v>4476.9</v>
      </c>
      <c r="K4197" s="493" t="n">
        <v>2088</v>
      </c>
      <c r="L4197" s="493" t="n">
        <v>3595.2</v>
      </c>
      <c r="M4197" s="493" t="n">
        <v>933.3</v>
      </c>
      <c r="N4197" s="493" t="n">
        <v>3465.3</v>
      </c>
      <c r="O4197" s="493" t="n">
        <v>1462.2</v>
      </c>
      <c r="P4197" s="493" t="n">
        <v>1996.5</v>
      </c>
      <c r="Q4197" s="493" t="n">
        <v>3225.9</v>
      </c>
      <c r="R4197" s="493" t="n">
        <v>2290.5</v>
      </c>
      <c r="S4197" s="493" t="n">
        <v>4043.7</v>
      </c>
      <c r="T4197" s="493" t="n">
        <v>2151</v>
      </c>
      <c r="U4197" s="493" t="n">
        <v>3786.6</v>
      </c>
      <c r="V4197" s="493" t="n">
        <v>3486.9</v>
      </c>
      <c r="W4197" s="493" t="n">
        <v>2854.5</v>
      </c>
      <c r="X4197" s="493" t="n">
        <v>1575.6</v>
      </c>
      <c r="Y4197" s="493" t="n">
        <v>1284.3</v>
      </c>
      <c r="Z4197" s="493" t="n">
        <v>1215.6</v>
      </c>
      <c r="AA4197" s="493" t="n">
        <v>1183.2</v>
      </c>
      <c r="AB4197" s="493" t="n">
        <v>1687.2</v>
      </c>
      <c r="AC4197" s="493" t="n">
        <v>1969.48</v>
      </c>
      <c r="AD4197" s="493" t="n">
        <v>1068</v>
      </c>
      <c r="AE4197" s="493" t="n">
        <v>1804.2</v>
      </c>
      <c r="AF4197" s="493" t="n">
        <v>383.4</v>
      </c>
      <c r="AG4197" s="493" t="n">
        <v>1415.1</v>
      </c>
      <c r="AH4197" s="493" t="n">
        <v>718.2</v>
      </c>
      <c r="AI4197" s="493" t="n">
        <v>1845.9</v>
      </c>
      <c r="AJ4197" s="493" t="n">
        <v>1493.1</v>
      </c>
      <c r="AK4197" s="493" t="n">
        <v>861.6</v>
      </c>
      <c r="AL4197" s="493" t="n">
        <v>0</v>
      </c>
      <c r="AM4197" s="493" t="n">
        <v>0</v>
      </c>
      <c r="AN4197" s="493" t="n">
        <v>0</v>
      </c>
      <c r="AO4197" s="493" t="n">
        <v>0</v>
      </c>
      <c r="AP4197" s="493" t="n">
        <v>0</v>
      </c>
      <c r="AQ4197" s="493" t="n">
        <v>0</v>
      </c>
      <c r="AR4197" s="493" t="n">
        <v>0</v>
      </c>
      <c r="AS4197" s="493" t="n">
        <v>0</v>
      </c>
      <c r="AT4197" s="493" t="n">
        <v>0</v>
      </c>
      <c r="AU4197" s="493" t="n">
        <v>0</v>
      </c>
      <c r="AV4197" s="493" t="n">
        <v>0</v>
      </c>
      <c r="AW4197" s="493" t="n">
        <v>0</v>
      </c>
      <c r="AX4197" s="493" t="n">
        <v>0</v>
      </c>
      <c r="AY4197" s="493" t="n">
        <v>0</v>
      </c>
      <c r="AZ4197" s="493" t="n">
        <v>0</v>
      </c>
      <c r="BA4197" s="493" t="n">
        <v>0</v>
      </c>
      <c r="BB4197" s="493" t="n">
        <v>0</v>
      </c>
      <c r="BC4197" s="493" t="n">
        <v>0</v>
      </c>
      <c r="BD4197" s="493" t="n">
        <v>0</v>
      </c>
      <c r="BE4197" s="493" t="n">
        <v>0</v>
      </c>
      <c r="BF4197" s="493" t="n">
        <v>0</v>
      </c>
      <c r="BG4197" s="493" t="n">
        <v>0</v>
      </c>
      <c r="BH4197" s="493" t="n">
        <v>0</v>
      </c>
      <c r="BI4197" s="493" t="n">
        <v>0</v>
      </c>
      <c r="BJ4197" s="493" t="n">
        <v>0</v>
      </c>
      <c r="BK4197" s="493" t="n">
        <v>0</v>
      </c>
      <c r="BL4197" s="493" t="n">
        <v>0</v>
      </c>
      <c r="BM4197" s="493" t="n">
        <v>0</v>
      </c>
      <c r="BN4197" s="493" t="n">
        <v>0</v>
      </c>
      <c r="BO4197" s="493" t="n">
        <v>0</v>
      </c>
      <c r="BP4197" s="493" t="n">
        <v>0</v>
      </c>
      <c r="BQ4197" s="493" t="n">
        <v>0</v>
      </c>
      <c r="BR4197" s="493" t="n">
        <v>0</v>
      </c>
      <c r="BS4197" s="493" t="n">
        <v>0</v>
      </c>
      <c r="BT4197" s="493" t="n">
        <v>0</v>
      </c>
      <c r="BU4197" s="493" t="n">
        <v>0</v>
      </c>
      <c r="BV4197" s="493" t="n">
        <v>0</v>
      </c>
      <c r="BW4197" s="493" t="n">
        <v>0</v>
      </c>
    </row>
    <row r="4198">
      <c r="A4198" t="inlineStr">
        <is>
          <t>[C9D3] Angiotensin-II 길항제 칼슘길항제 복합제</t>
        </is>
      </c>
      <c r="B4198" t="inlineStr">
        <is>
          <t>하나제약</t>
        </is>
      </c>
      <c r="C4198" t="inlineStr">
        <is>
          <t>노마로핀</t>
        </is>
      </c>
      <c r="D4198" t="inlineStr">
        <is>
          <t>하나제약</t>
        </is>
      </c>
      <c r="E4198" t="inlineStr">
        <is>
          <t>amlodipine besylate  ( as amlodipine),  losartan potassium</t>
        </is>
      </c>
      <c r="F4198" t="inlineStr">
        <is>
          <t>병원</t>
        </is>
      </c>
      <c r="G4198" t="inlineStr">
        <is>
          <t>Generic</t>
        </is>
      </c>
      <c r="H4198" s="493" t="n">
        <v>480</v>
      </c>
      <c r="I4198" s="493" t="n">
        <v>0</v>
      </c>
      <c r="J4198" s="493" t="n">
        <v>480</v>
      </c>
      <c r="K4198" s="493" t="n">
        <v>0</v>
      </c>
      <c r="L4198" s="493" t="n">
        <v>240</v>
      </c>
      <c r="M4198" s="493" t="n">
        <v>547.5</v>
      </c>
      <c r="N4198" s="493" t="n">
        <v>372.6</v>
      </c>
      <c r="O4198" s="493" t="n">
        <v>0</v>
      </c>
      <c r="P4198" s="493" t="n">
        <v>616.2</v>
      </c>
      <c r="Q4198" s="493" t="n">
        <v>0</v>
      </c>
      <c r="R4198" s="493" t="n">
        <v>240</v>
      </c>
      <c r="S4198" s="493" t="n">
        <v>148.2</v>
      </c>
      <c r="T4198" s="493" t="n">
        <v>0</v>
      </c>
      <c r="U4198" s="493" t="n">
        <v>0</v>
      </c>
      <c r="V4198" s="493" t="n">
        <v>0</v>
      </c>
      <c r="W4198" s="493" t="n">
        <v>0</v>
      </c>
      <c r="X4198" s="493" t="n">
        <v>0</v>
      </c>
      <c r="Y4198" s="493" t="n">
        <v>0</v>
      </c>
      <c r="Z4198" s="493" t="n">
        <v>0</v>
      </c>
      <c r="AA4198" s="493" t="n">
        <v>0</v>
      </c>
      <c r="AB4198" s="493" t="n">
        <v>0</v>
      </c>
      <c r="AC4198" s="493" t="n">
        <v>0</v>
      </c>
      <c r="AD4198" s="493" t="n">
        <v>0</v>
      </c>
      <c r="AE4198" s="493" t="n">
        <v>0</v>
      </c>
      <c r="AF4198" s="493" t="n">
        <v>0</v>
      </c>
      <c r="AG4198" s="493" t="n">
        <v>0</v>
      </c>
      <c r="AH4198" s="493" t="n">
        <v>0</v>
      </c>
      <c r="AI4198" s="493" t="n">
        <v>0</v>
      </c>
      <c r="AJ4198" s="493" t="n">
        <v>0</v>
      </c>
      <c r="AK4198" s="493" t="n">
        <v>0</v>
      </c>
      <c r="AL4198" s="493" t="n">
        <v>0</v>
      </c>
      <c r="AM4198" s="493" t="n">
        <v>360</v>
      </c>
      <c r="AN4198" s="493" t="n">
        <v>0</v>
      </c>
      <c r="AO4198" s="493" t="n">
        <v>0</v>
      </c>
      <c r="AP4198" s="493" t="n">
        <v>112</v>
      </c>
      <c r="AQ4198" s="493" t="n">
        <v>112</v>
      </c>
      <c r="AR4198" s="493" t="n">
        <v>395.3</v>
      </c>
      <c r="AS4198" s="493" t="n">
        <v>323.2</v>
      </c>
      <c r="AT4198" s="493" t="n">
        <v>696</v>
      </c>
      <c r="AU4198" s="493" t="n">
        <v>338.18</v>
      </c>
      <c r="AV4198" s="493" t="n">
        <v>385.4</v>
      </c>
      <c r="AW4198" s="493" t="n">
        <v>811.6</v>
      </c>
      <c r="AX4198" s="493" t="n">
        <v>456.38</v>
      </c>
      <c r="AY4198" s="493" t="n">
        <v>451.92</v>
      </c>
      <c r="AZ4198" s="493" t="n">
        <v>577.58</v>
      </c>
      <c r="BA4198" s="493" t="n">
        <v>1072.84</v>
      </c>
      <c r="BB4198" s="493" t="n">
        <v>452.48</v>
      </c>
      <c r="BC4198" s="493" t="n">
        <v>339.36</v>
      </c>
      <c r="BD4198" s="493" t="n">
        <v>226.24</v>
      </c>
      <c r="BE4198" s="493" t="n">
        <v>453.32</v>
      </c>
      <c r="BF4198" s="493" t="n">
        <v>695.96</v>
      </c>
      <c r="BG4198" s="493" t="n">
        <v>456.34</v>
      </c>
      <c r="BH4198" s="493" t="n">
        <v>345.36</v>
      </c>
      <c r="BI4198" s="493" t="n">
        <v>113.68</v>
      </c>
      <c r="BJ4198" s="493" t="n">
        <v>341.04</v>
      </c>
      <c r="BK4198" s="493" t="n">
        <v>117.6</v>
      </c>
      <c r="BL4198" s="493" t="n">
        <v>556.8200000000001</v>
      </c>
      <c r="BM4198" s="493" t="n">
        <v>228.12</v>
      </c>
      <c r="BN4198" s="493" t="n">
        <v>0</v>
      </c>
      <c r="BO4198" s="493" t="n">
        <v>108.6</v>
      </c>
      <c r="BP4198" s="493" t="n">
        <v>404.1</v>
      </c>
      <c r="BQ4198" s="493" t="n">
        <v>287.7</v>
      </c>
      <c r="BR4198" s="493" t="n">
        <v>355.8</v>
      </c>
      <c r="BS4198" s="493" t="n">
        <v>233.4</v>
      </c>
      <c r="BT4198" s="493" t="n">
        <v>106.5</v>
      </c>
      <c r="BU4198" s="493" t="n">
        <v>111</v>
      </c>
      <c r="BV4198" s="493" t="n">
        <v>242.4</v>
      </c>
      <c r="BW4198" s="493" t="n">
        <v>356.1</v>
      </c>
    </row>
    <row r="4199">
      <c r="A4199" t="inlineStr">
        <is>
          <t>[C9D3] Angiotensin-II 길항제 칼슘길항제 복합제</t>
        </is>
      </c>
      <c r="B4199" t="inlineStr">
        <is>
          <t>하나제약</t>
        </is>
      </c>
      <c r="C4199" t="inlineStr">
        <is>
          <t>노마로핀</t>
        </is>
      </c>
      <c r="D4199" t="inlineStr">
        <is>
          <t>하나제약</t>
        </is>
      </c>
      <c r="E4199" t="inlineStr">
        <is>
          <t>amlodipine besylate  ( as amlodipine),  losartan potassium</t>
        </is>
      </c>
      <c r="F4199" t="inlineStr">
        <is>
          <t>의원</t>
        </is>
      </c>
      <c r="G4199" t="inlineStr">
        <is>
          <t>Generic</t>
        </is>
      </c>
      <c r="H4199" s="493" t="n">
        <v>73695.23</v>
      </c>
      <c r="I4199" s="493" t="n">
        <v>71919.47</v>
      </c>
      <c r="J4199" s="493" t="n">
        <v>82771.42</v>
      </c>
      <c r="K4199" s="493" t="n">
        <v>80445.05</v>
      </c>
      <c r="L4199" s="493" t="n">
        <v>76262.73</v>
      </c>
      <c r="M4199" s="493" t="n">
        <v>92295.84</v>
      </c>
      <c r="N4199" s="493" t="n">
        <v>76791.10000000001</v>
      </c>
      <c r="O4199" s="493" t="n">
        <v>84500.46000000001</v>
      </c>
      <c r="P4199" s="493" t="n">
        <v>68580.17999999999</v>
      </c>
      <c r="Q4199" s="493" t="n">
        <v>79455.94</v>
      </c>
      <c r="R4199" s="493" t="n">
        <v>65994.95</v>
      </c>
      <c r="S4199" s="493" t="n">
        <v>12272.88</v>
      </c>
      <c r="T4199" s="493" t="n">
        <v>2862.6</v>
      </c>
      <c r="U4199" s="493" t="n">
        <v>0</v>
      </c>
      <c r="V4199" s="493" t="n">
        <v>0</v>
      </c>
      <c r="W4199" s="493" t="n">
        <v>0</v>
      </c>
      <c r="X4199" s="493" t="n">
        <v>0</v>
      </c>
      <c r="Y4199" s="493" t="n">
        <v>0</v>
      </c>
      <c r="Z4199" s="493" t="n">
        <v>0</v>
      </c>
      <c r="AA4199" s="493" t="n">
        <v>0</v>
      </c>
      <c r="AB4199" s="493" t="n">
        <v>0</v>
      </c>
      <c r="AC4199" s="493" t="n">
        <v>0</v>
      </c>
      <c r="AD4199" s="493" t="n">
        <v>0</v>
      </c>
      <c r="AE4199" s="493" t="n">
        <v>0</v>
      </c>
      <c r="AF4199" s="493" t="n">
        <v>0</v>
      </c>
      <c r="AG4199" s="493" t="n">
        <v>0</v>
      </c>
      <c r="AH4199" s="493" t="n">
        <v>0</v>
      </c>
      <c r="AI4199" s="493" t="n">
        <v>0</v>
      </c>
      <c r="AJ4199" s="493" t="n">
        <v>0</v>
      </c>
      <c r="AK4199" s="493" t="n">
        <v>0</v>
      </c>
      <c r="AL4199" s="493" t="n">
        <v>0</v>
      </c>
      <c r="AM4199" s="493" t="n">
        <v>1120.8</v>
      </c>
      <c r="AN4199" s="493" t="n">
        <v>0</v>
      </c>
      <c r="AO4199" s="493" t="n">
        <v>959.86</v>
      </c>
      <c r="AP4199" s="493" t="n">
        <v>1434</v>
      </c>
      <c r="AQ4199" s="493" t="n">
        <v>1758.9</v>
      </c>
      <c r="AR4199" s="493" t="n">
        <v>1245.6</v>
      </c>
      <c r="AS4199" s="493" t="n">
        <v>2151.9</v>
      </c>
      <c r="AT4199" s="493" t="n">
        <v>1961.4</v>
      </c>
      <c r="AU4199" s="493" t="n">
        <v>2527.47</v>
      </c>
      <c r="AV4199" s="493" t="n">
        <v>2308.36</v>
      </c>
      <c r="AW4199" s="493" t="n">
        <v>2577.92</v>
      </c>
      <c r="AX4199" s="493" t="n">
        <v>3110.26</v>
      </c>
      <c r="AY4199" s="493" t="n">
        <v>2765.21</v>
      </c>
      <c r="AZ4199" s="493" t="n">
        <v>3251.7</v>
      </c>
      <c r="BA4199" s="493" t="n">
        <v>3186</v>
      </c>
      <c r="BB4199" s="493" t="n">
        <v>4272.9</v>
      </c>
      <c r="BC4199" s="493" t="n">
        <v>3656.74</v>
      </c>
      <c r="BD4199" s="493" t="n">
        <v>3260.1</v>
      </c>
      <c r="BE4199" s="493" t="n">
        <v>2417.84</v>
      </c>
      <c r="BF4199" s="493" t="n">
        <v>3897.44</v>
      </c>
      <c r="BG4199" s="493" t="n">
        <v>3149.8</v>
      </c>
      <c r="BH4199" s="493" t="n">
        <v>3814.5</v>
      </c>
      <c r="BI4199" s="493" t="n">
        <v>2991.01</v>
      </c>
      <c r="BJ4199" s="493" t="n">
        <v>6153.6</v>
      </c>
      <c r="BK4199" s="493" t="n">
        <v>4208.55</v>
      </c>
      <c r="BL4199" s="493" t="n">
        <v>5522.82</v>
      </c>
      <c r="BM4199" s="493" t="n">
        <v>4674.44</v>
      </c>
      <c r="BN4199" s="493" t="n">
        <v>4639.06</v>
      </c>
      <c r="BO4199" s="493" t="n">
        <v>5683.23</v>
      </c>
      <c r="BP4199" s="493" t="n">
        <v>5583.31</v>
      </c>
      <c r="BQ4199" s="493" t="n">
        <v>5977.11</v>
      </c>
      <c r="BR4199" s="493" t="n">
        <v>4408.86</v>
      </c>
      <c r="BS4199" s="493" t="n">
        <v>7520.93</v>
      </c>
      <c r="BT4199" s="493" t="n">
        <v>4664.41</v>
      </c>
      <c r="BU4199" s="493" t="n">
        <v>7446.2</v>
      </c>
      <c r="BV4199" s="493" t="n">
        <v>5941.28</v>
      </c>
      <c r="BW4199" s="493" t="n">
        <v>6638.92</v>
      </c>
    </row>
    <row r="4200">
      <c r="A4200" t="inlineStr">
        <is>
          <t>[C9D3] Angiotensin-II 길항제 칼슘길항제 복합제</t>
        </is>
      </c>
      <c r="B4200" t="inlineStr">
        <is>
          <t>하나제약</t>
        </is>
      </c>
      <c r="C4200" t="inlineStr">
        <is>
          <t>노마로핀</t>
        </is>
      </c>
      <c r="D4200" t="inlineStr">
        <is>
          <t>하나제약</t>
        </is>
      </c>
      <c r="E4200" t="inlineStr">
        <is>
          <t>amlodipine besylate  ( as amlodipine),  losartan potassium</t>
        </is>
      </c>
      <c r="F4200" t="inlineStr">
        <is>
          <t>보건소</t>
        </is>
      </c>
      <c r="G4200" t="inlineStr">
        <is>
          <t>Generic</t>
        </is>
      </c>
      <c r="H4200" s="493" t="n">
        <v>2098.8</v>
      </c>
      <c r="I4200" s="493" t="n">
        <v>119.4</v>
      </c>
      <c r="J4200" s="493" t="n">
        <v>0</v>
      </c>
      <c r="K4200" s="493" t="n">
        <v>2058.3</v>
      </c>
      <c r="L4200" s="493" t="n">
        <v>0</v>
      </c>
      <c r="M4200" s="493" t="n">
        <v>0</v>
      </c>
      <c r="N4200" s="493" t="n">
        <v>2508.3</v>
      </c>
      <c r="O4200" s="493" t="n">
        <v>0</v>
      </c>
      <c r="P4200" s="493" t="n">
        <v>0</v>
      </c>
      <c r="Q4200" s="493" t="n">
        <v>3766.5</v>
      </c>
      <c r="R4200" s="493" t="n">
        <v>0</v>
      </c>
      <c r="S4200" s="493" t="n">
        <v>0</v>
      </c>
      <c r="T4200" s="493" t="n">
        <v>0</v>
      </c>
      <c r="U4200" s="493" t="n">
        <v>0</v>
      </c>
      <c r="V4200" s="493" t="n">
        <v>0</v>
      </c>
      <c r="W4200" s="493" t="n">
        <v>0</v>
      </c>
      <c r="X4200" s="493" t="n">
        <v>0</v>
      </c>
      <c r="Y4200" s="493" t="n">
        <v>0</v>
      </c>
      <c r="Z4200" s="493" t="n">
        <v>0</v>
      </c>
      <c r="AA4200" s="493" t="n">
        <v>0</v>
      </c>
      <c r="AB4200" s="493" t="n">
        <v>0</v>
      </c>
      <c r="AC4200" s="493" t="n">
        <v>0</v>
      </c>
      <c r="AD4200" s="493" t="n">
        <v>0</v>
      </c>
      <c r="AE4200" s="493" t="n">
        <v>0</v>
      </c>
      <c r="AF4200" s="493" t="n">
        <v>0</v>
      </c>
      <c r="AG4200" s="493" t="n">
        <v>0</v>
      </c>
      <c r="AH4200" s="493" t="n">
        <v>0</v>
      </c>
      <c r="AI4200" s="493" t="n">
        <v>0</v>
      </c>
      <c r="AJ4200" s="493" t="n">
        <v>0</v>
      </c>
      <c r="AK4200" s="493" t="n">
        <v>0</v>
      </c>
      <c r="AL4200" s="493" t="n">
        <v>0</v>
      </c>
      <c r="AM4200" s="493" t="n">
        <v>0</v>
      </c>
      <c r="AN4200" s="493" t="n">
        <v>0</v>
      </c>
      <c r="AO4200" s="493" t="n">
        <v>0</v>
      </c>
      <c r="AP4200" s="493" t="n">
        <v>0</v>
      </c>
      <c r="AQ4200" s="493" t="n">
        <v>0</v>
      </c>
      <c r="AR4200" s="493" t="n">
        <v>0</v>
      </c>
      <c r="AS4200" s="493" t="n">
        <v>0</v>
      </c>
      <c r="AT4200" s="493" t="n">
        <v>0</v>
      </c>
      <c r="AU4200" s="493" t="n">
        <v>0</v>
      </c>
      <c r="AV4200" s="493" t="n">
        <v>0</v>
      </c>
      <c r="AW4200" s="493" t="n">
        <v>0</v>
      </c>
      <c r="AX4200" s="493" t="n">
        <v>0</v>
      </c>
      <c r="AY4200" s="493" t="n">
        <v>0</v>
      </c>
      <c r="AZ4200" s="493" t="n">
        <v>0</v>
      </c>
      <c r="BA4200" s="493" t="n">
        <v>0</v>
      </c>
      <c r="BB4200" s="493" t="n">
        <v>0</v>
      </c>
      <c r="BC4200" s="493" t="n">
        <v>0</v>
      </c>
      <c r="BD4200" s="493" t="n">
        <v>0</v>
      </c>
      <c r="BE4200" s="493" t="n">
        <v>0</v>
      </c>
      <c r="BF4200" s="493" t="n">
        <v>0</v>
      </c>
      <c r="BG4200" s="493" t="n">
        <v>0</v>
      </c>
      <c r="BH4200" s="493" t="n">
        <v>0</v>
      </c>
      <c r="BI4200" s="493" t="n">
        <v>0</v>
      </c>
      <c r="BJ4200" s="493" t="n">
        <v>0</v>
      </c>
      <c r="BK4200" s="493" t="n">
        <v>0</v>
      </c>
      <c r="BL4200" s="493" t="n">
        <v>0</v>
      </c>
      <c r="BM4200" s="493" t="n">
        <v>0</v>
      </c>
      <c r="BN4200" s="493" t="n">
        <v>0</v>
      </c>
      <c r="BO4200" s="493" t="n">
        <v>0</v>
      </c>
      <c r="BP4200" s="493" t="n">
        <v>0</v>
      </c>
      <c r="BQ4200" s="493" t="n">
        <v>0</v>
      </c>
      <c r="BR4200" s="493" t="n">
        <v>0</v>
      </c>
      <c r="BS4200" s="493" t="n">
        <v>0</v>
      </c>
      <c r="BT4200" s="493" t="n">
        <v>0</v>
      </c>
      <c r="BU4200" s="493" t="n">
        <v>0</v>
      </c>
      <c r="BV4200" s="493" t="n">
        <v>0</v>
      </c>
      <c r="BW4200" s="493" t="n">
        <v>0</v>
      </c>
    </row>
    <row r="4201">
      <c r="A4201" t="inlineStr">
        <is>
          <t>[C9D3] Angiotensin-II 길항제 칼슘길항제 복합제</t>
        </is>
      </c>
      <c r="B4201" t="inlineStr">
        <is>
          <t>하나제약</t>
        </is>
      </c>
      <c r="C4201" t="inlineStr">
        <is>
          <t>노마로핀</t>
        </is>
      </c>
      <c r="D4201" t="inlineStr">
        <is>
          <t>하나제약</t>
        </is>
      </c>
      <c r="E4201" t="inlineStr">
        <is>
          <t>amlodipine besylate  ( as amlodipine),  losartan potassium</t>
        </is>
      </c>
      <c r="F4201" t="inlineStr">
        <is>
          <t>기타(치과의원, 치과병원 등)</t>
        </is>
      </c>
      <c r="G4201" t="inlineStr">
        <is>
          <t>Generic</t>
        </is>
      </c>
      <c r="H4201" s="493" t="n">
        <v>0</v>
      </c>
      <c r="I4201" s="493" t="n">
        <v>28.5</v>
      </c>
      <c r="J4201" s="493" t="n">
        <v>29.7</v>
      </c>
      <c r="K4201" s="493" t="n">
        <v>0</v>
      </c>
      <c r="L4201" s="493" t="n">
        <v>0</v>
      </c>
      <c r="M4201" s="493" t="n">
        <v>0</v>
      </c>
      <c r="N4201" s="493" t="n">
        <v>202.2</v>
      </c>
      <c r="O4201" s="493" t="n">
        <v>210.3</v>
      </c>
      <c r="P4201" s="493" t="n">
        <v>0</v>
      </c>
      <c r="Q4201" s="493" t="n">
        <v>426.6</v>
      </c>
      <c r="R4201" s="493" t="n">
        <v>0</v>
      </c>
      <c r="S4201" s="493" t="n">
        <v>0</v>
      </c>
      <c r="T4201" s="493" t="n">
        <v>0</v>
      </c>
      <c r="U4201" s="493" t="n">
        <v>0</v>
      </c>
      <c r="V4201" s="493" t="n">
        <v>0</v>
      </c>
      <c r="W4201" s="493" t="n">
        <v>0</v>
      </c>
      <c r="X4201" s="493" t="n">
        <v>0</v>
      </c>
      <c r="Y4201" s="493" t="n">
        <v>0</v>
      </c>
      <c r="Z4201" s="493" t="n">
        <v>0</v>
      </c>
      <c r="AA4201" s="493" t="n">
        <v>0</v>
      </c>
      <c r="AB4201" s="493" t="n">
        <v>0</v>
      </c>
      <c r="AC4201" s="493" t="n">
        <v>0</v>
      </c>
      <c r="AD4201" s="493" t="n">
        <v>0</v>
      </c>
      <c r="AE4201" s="493" t="n">
        <v>0</v>
      </c>
      <c r="AF4201" s="493" t="n">
        <v>0</v>
      </c>
      <c r="AG4201" s="493" t="n">
        <v>0</v>
      </c>
      <c r="AH4201" s="493" t="n">
        <v>0</v>
      </c>
      <c r="AI4201" s="493" t="n">
        <v>0</v>
      </c>
      <c r="AJ4201" s="493" t="n">
        <v>0</v>
      </c>
      <c r="AK4201" s="493" t="n">
        <v>0</v>
      </c>
      <c r="AL4201" s="493" t="n">
        <v>0</v>
      </c>
      <c r="AM4201" s="493" t="n">
        <v>0</v>
      </c>
      <c r="AN4201" s="493" t="n">
        <v>0</v>
      </c>
      <c r="AO4201" s="493" t="n">
        <v>0</v>
      </c>
      <c r="AP4201" s="493" t="n">
        <v>0</v>
      </c>
      <c r="AQ4201" s="493" t="n">
        <v>0</v>
      </c>
      <c r="AR4201" s="493" t="n">
        <v>0</v>
      </c>
      <c r="AS4201" s="493" t="n">
        <v>0</v>
      </c>
      <c r="AT4201" s="493" t="n">
        <v>0</v>
      </c>
      <c r="AU4201" s="493" t="n">
        <v>0</v>
      </c>
      <c r="AV4201" s="493" t="n">
        <v>0</v>
      </c>
      <c r="AW4201" s="493" t="n">
        <v>0</v>
      </c>
      <c r="AX4201" s="493" t="n">
        <v>0</v>
      </c>
      <c r="AY4201" s="493" t="n">
        <v>0</v>
      </c>
      <c r="AZ4201" s="493" t="n">
        <v>0</v>
      </c>
      <c r="BA4201" s="493" t="n">
        <v>0</v>
      </c>
      <c r="BB4201" s="493" t="n">
        <v>0</v>
      </c>
      <c r="BC4201" s="493" t="n">
        <v>0</v>
      </c>
      <c r="BD4201" s="493" t="n">
        <v>0</v>
      </c>
      <c r="BE4201" s="493" t="n">
        <v>0</v>
      </c>
      <c r="BF4201" s="493" t="n">
        <v>0</v>
      </c>
      <c r="BG4201" s="493" t="n">
        <v>0</v>
      </c>
      <c r="BH4201" s="493" t="n">
        <v>0</v>
      </c>
      <c r="BI4201" s="493" t="n">
        <v>0</v>
      </c>
      <c r="BJ4201" s="493" t="n">
        <v>0</v>
      </c>
      <c r="BK4201" s="493" t="n">
        <v>0</v>
      </c>
      <c r="BL4201" s="493" t="n">
        <v>0</v>
      </c>
      <c r="BM4201" s="493" t="n">
        <v>0</v>
      </c>
      <c r="BN4201" s="493" t="n">
        <v>0</v>
      </c>
      <c r="BO4201" s="493" t="n">
        <v>0</v>
      </c>
      <c r="BP4201" s="493" t="n">
        <v>0</v>
      </c>
      <c r="BQ4201" s="493" t="n">
        <v>0</v>
      </c>
      <c r="BR4201" s="493" t="n">
        <v>0</v>
      </c>
      <c r="BS4201" s="493" t="n">
        <v>0</v>
      </c>
      <c r="BT4201" s="493" t="n">
        <v>0</v>
      </c>
      <c r="BU4201" s="493" t="n">
        <v>0</v>
      </c>
      <c r="BV4201" s="493" t="n">
        <v>0</v>
      </c>
      <c r="BW4201" s="493" t="n">
        <v>0</v>
      </c>
    </row>
    <row r="4202">
      <c r="A4202" t="inlineStr">
        <is>
          <t>[C9D3] Angiotensin-II 길항제 칼슘길항제 복합제</t>
        </is>
      </c>
      <c r="B4202" t="inlineStr">
        <is>
          <t>하나제약</t>
        </is>
      </c>
      <c r="C4202" t="inlineStr">
        <is>
          <t>발라디핀</t>
        </is>
      </c>
      <c r="D4202" t="inlineStr">
        <is>
          <t>하나제약</t>
        </is>
      </c>
      <c r="E4202" t="inlineStr">
        <is>
          <t>amlodipine besylate,  valsartan</t>
        </is>
      </c>
      <c r="F4202" t="inlineStr">
        <is>
          <t>종합병원</t>
        </is>
      </c>
      <c r="G4202" t="inlineStr">
        <is>
          <t>Generic</t>
        </is>
      </c>
      <c r="H4202" s="493" t="n">
        <v>38347.42</v>
      </c>
      <c r="I4202" s="493" t="n">
        <v>40427.14</v>
      </c>
      <c r="J4202" s="493" t="n">
        <v>47940.11</v>
      </c>
      <c r="K4202" s="493" t="n">
        <v>44306.21</v>
      </c>
      <c r="L4202" s="493" t="n">
        <v>35302.4</v>
      </c>
      <c r="M4202" s="493" t="n">
        <v>45004.45</v>
      </c>
      <c r="N4202" s="493" t="n">
        <v>45415.05</v>
      </c>
      <c r="O4202" s="493" t="n">
        <v>34356.28</v>
      </c>
      <c r="P4202" s="493" t="n">
        <v>40422.85</v>
      </c>
      <c r="Q4202" s="493" t="n">
        <v>44743.5</v>
      </c>
      <c r="R4202" s="493" t="n">
        <v>35964.55</v>
      </c>
      <c r="S4202" s="493" t="n">
        <v>49422.69</v>
      </c>
      <c r="T4202" s="493" t="n">
        <v>47813.5</v>
      </c>
      <c r="U4202" s="493" t="n">
        <v>32449.85</v>
      </c>
      <c r="V4202" s="493" t="n">
        <v>43807.09</v>
      </c>
      <c r="W4202" s="493" t="n">
        <v>42203.58</v>
      </c>
      <c r="X4202" s="493" t="n">
        <v>35088.89</v>
      </c>
      <c r="Y4202" s="493" t="n">
        <v>44992.31</v>
      </c>
      <c r="Z4202" s="493" t="n">
        <v>38181.54</v>
      </c>
      <c r="AA4202" s="493" t="n">
        <v>39475.55</v>
      </c>
      <c r="AB4202" s="493" t="n">
        <v>35547.01</v>
      </c>
      <c r="AC4202" s="493" t="n">
        <v>44243.24</v>
      </c>
      <c r="AD4202" s="493" t="n">
        <v>33780.74</v>
      </c>
      <c r="AE4202" s="493" t="n">
        <v>44458.11</v>
      </c>
      <c r="AF4202" s="493" t="n">
        <v>41080.01</v>
      </c>
      <c r="AG4202" s="493" t="n">
        <v>43542.37</v>
      </c>
      <c r="AH4202" s="493" t="n">
        <v>41762.2</v>
      </c>
      <c r="AI4202" s="493" t="n">
        <v>43831.79</v>
      </c>
      <c r="AJ4202" s="493" t="n">
        <v>39072.18</v>
      </c>
      <c r="AK4202" s="493" t="n">
        <v>49395.41</v>
      </c>
      <c r="AL4202" s="493" t="n">
        <v>41084.3</v>
      </c>
      <c r="AM4202" s="493" t="n">
        <v>42943.85</v>
      </c>
      <c r="AN4202" s="493" t="n">
        <v>43807.76</v>
      </c>
      <c r="AO4202" s="493" t="n">
        <v>45713.68</v>
      </c>
      <c r="AP4202" s="493" t="n">
        <v>38359.73</v>
      </c>
      <c r="AQ4202" s="493" t="n">
        <v>48152.43</v>
      </c>
      <c r="AR4202" s="493" t="n">
        <v>44454.76</v>
      </c>
      <c r="AS4202" s="493" t="n">
        <v>40500.99</v>
      </c>
      <c r="AT4202" s="493" t="n">
        <v>33983.39</v>
      </c>
      <c r="AU4202" s="493" t="n">
        <v>47579.53</v>
      </c>
      <c r="AV4202" s="493" t="n">
        <v>37784.5</v>
      </c>
      <c r="AW4202" s="493" t="n">
        <v>48766.49</v>
      </c>
      <c r="AX4202" s="493" t="n">
        <v>44220.11</v>
      </c>
      <c r="AY4202" s="493" t="n">
        <v>41136.41</v>
      </c>
      <c r="AZ4202" s="493" t="n">
        <v>48898.45</v>
      </c>
      <c r="BA4202" s="493" t="n">
        <v>45306.04</v>
      </c>
      <c r="BB4202" s="493" t="n">
        <v>37271.28</v>
      </c>
      <c r="BC4202" s="493" t="n">
        <v>46669.71</v>
      </c>
      <c r="BD4202" s="493" t="n">
        <v>40002.81</v>
      </c>
      <c r="BE4202" s="493" t="n">
        <v>37321.09</v>
      </c>
      <c r="BF4202" s="493" t="n">
        <v>49750.66</v>
      </c>
      <c r="BG4202" s="493" t="n">
        <v>49462.74</v>
      </c>
      <c r="BH4202" s="493" t="n">
        <v>37754.25</v>
      </c>
      <c r="BI4202" s="493" t="n">
        <v>43319.05</v>
      </c>
      <c r="BJ4202" s="493" t="n">
        <v>50172.98</v>
      </c>
      <c r="BK4202" s="493" t="n">
        <v>37596.32</v>
      </c>
      <c r="BL4202" s="493" t="n">
        <v>43419.19</v>
      </c>
      <c r="BM4202" s="493" t="n">
        <v>37306.73</v>
      </c>
      <c r="BN4202" s="493" t="n">
        <v>33909.06</v>
      </c>
      <c r="BO4202" s="493" t="n">
        <v>35988.06</v>
      </c>
      <c r="BP4202" s="493" t="n">
        <v>31165.98</v>
      </c>
      <c r="BQ4202" s="493" t="n">
        <v>19490.9</v>
      </c>
      <c r="BR4202" s="493" t="n">
        <v>30738.52</v>
      </c>
      <c r="BS4202" s="493" t="n">
        <v>34436.99</v>
      </c>
      <c r="BT4202" s="493" t="n">
        <v>34088.26</v>
      </c>
      <c r="BU4202" s="493" t="n">
        <v>29767.85</v>
      </c>
      <c r="BV4202" s="493" t="n">
        <v>34099.11</v>
      </c>
      <c r="BW4202" s="493" t="n">
        <v>32573.8</v>
      </c>
    </row>
    <row r="4203">
      <c r="A4203" t="inlineStr">
        <is>
          <t>[C9D3] Angiotensin-II 길항제 칼슘길항제 복합제</t>
        </is>
      </c>
      <c r="B4203" t="inlineStr">
        <is>
          <t>하나제약</t>
        </is>
      </c>
      <c r="C4203" t="inlineStr">
        <is>
          <t>발라디핀</t>
        </is>
      </c>
      <c r="D4203" t="inlineStr">
        <is>
          <t>하나제약</t>
        </is>
      </c>
      <c r="E4203" t="inlineStr">
        <is>
          <t>amlodipine besylate,  valsartan</t>
        </is>
      </c>
      <c r="F4203" t="inlineStr">
        <is>
          <t>병원</t>
        </is>
      </c>
      <c r="G4203" t="inlineStr">
        <is>
          <t>Generic</t>
        </is>
      </c>
      <c r="H4203" s="493" t="n">
        <v>41710.49</v>
      </c>
      <c r="I4203" s="493" t="n">
        <v>31782.28</v>
      </c>
      <c r="J4203" s="493" t="n">
        <v>44545.35</v>
      </c>
      <c r="K4203" s="493" t="n">
        <v>36073.05</v>
      </c>
      <c r="L4203" s="493" t="n">
        <v>40309.76</v>
      </c>
      <c r="M4203" s="493" t="n">
        <v>40126.71</v>
      </c>
      <c r="N4203" s="493" t="n">
        <v>43476.45</v>
      </c>
      <c r="O4203" s="493" t="n">
        <v>46860.72</v>
      </c>
      <c r="P4203" s="493" t="n">
        <v>42079.91</v>
      </c>
      <c r="Q4203" s="493" t="n">
        <v>44042.91</v>
      </c>
      <c r="R4203" s="493" t="n">
        <v>40961.87</v>
      </c>
      <c r="S4203" s="493" t="n">
        <v>43373.82</v>
      </c>
      <c r="T4203" s="493" t="n">
        <v>44122.27</v>
      </c>
      <c r="U4203" s="493" t="n">
        <v>40356.3</v>
      </c>
      <c r="V4203" s="493" t="n">
        <v>42023.95</v>
      </c>
      <c r="W4203" s="493" t="n">
        <v>39565.3</v>
      </c>
      <c r="X4203" s="493" t="n">
        <v>44322.34</v>
      </c>
      <c r="Y4203" s="493" t="n">
        <v>46761.4</v>
      </c>
      <c r="Z4203" s="493" t="n">
        <v>44213.96</v>
      </c>
      <c r="AA4203" s="493" t="n">
        <v>40264.78</v>
      </c>
      <c r="AB4203" s="493" t="n">
        <v>48979.72</v>
      </c>
      <c r="AC4203" s="493" t="n">
        <v>44075.65</v>
      </c>
      <c r="AD4203" s="493" t="n">
        <v>44480.94</v>
      </c>
      <c r="AE4203" s="493" t="n">
        <v>46871.18</v>
      </c>
      <c r="AF4203" s="493" t="n">
        <v>37802.5</v>
      </c>
      <c r="AG4203" s="493" t="n">
        <v>38302.78</v>
      </c>
      <c r="AH4203" s="493" t="n">
        <v>44295.17</v>
      </c>
      <c r="AI4203" s="493" t="n">
        <v>44799.24</v>
      </c>
      <c r="AJ4203" s="493" t="n">
        <v>44301.91</v>
      </c>
      <c r="AK4203" s="493" t="n">
        <v>33655</v>
      </c>
      <c r="AL4203" s="493" t="n">
        <v>30413.94</v>
      </c>
      <c r="AM4203" s="493" t="n">
        <v>16674.2</v>
      </c>
      <c r="AN4203" s="493" t="n">
        <v>20930.82</v>
      </c>
      <c r="AO4203" s="493" t="n">
        <v>19510.6</v>
      </c>
      <c r="AP4203" s="493" t="n">
        <v>21113.66</v>
      </c>
      <c r="AQ4203" s="493" t="n">
        <v>21056.34</v>
      </c>
      <c r="AR4203" s="493" t="n">
        <v>23085.53</v>
      </c>
      <c r="AS4203" s="493" t="n">
        <v>19176.06</v>
      </c>
      <c r="AT4203" s="493" t="n">
        <v>23033.48</v>
      </c>
      <c r="AU4203" s="493" t="n">
        <v>20566.88</v>
      </c>
      <c r="AV4203" s="493" t="n">
        <v>18173.74</v>
      </c>
      <c r="AW4203" s="493" t="n">
        <v>20468.01</v>
      </c>
      <c r="AX4203" s="493" t="n">
        <v>18903.4</v>
      </c>
      <c r="AY4203" s="493" t="n">
        <v>23036.27</v>
      </c>
      <c r="AZ4203" s="493" t="n">
        <v>19267.1</v>
      </c>
      <c r="BA4203" s="493" t="n">
        <v>23447.1</v>
      </c>
      <c r="BB4203" s="493" t="n">
        <v>19272.45</v>
      </c>
      <c r="BC4203" s="493" t="n">
        <v>20676.33</v>
      </c>
      <c r="BD4203" s="493" t="n">
        <v>22255.5</v>
      </c>
      <c r="BE4203" s="493" t="n">
        <v>18722.82</v>
      </c>
      <c r="BF4203" s="493" t="n">
        <v>15462.38</v>
      </c>
      <c r="BG4203" s="493" t="n">
        <v>19025.87</v>
      </c>
      <c r="BH4203" s="493" t="n">
        <v>14897.15</v>
      </c>
      <c r="BI4203" s="493" t="n">
        <v>15087.42</v>
      </c>
      <c r="BJ4203" s="493" t="n">
        <v>21777.17</v>
      </c>
      <c r="BK4203" s="493" t="n">
        <v>15813.69</v>
      </c>
      <c r="BL4203" s="493" t="n">
        <v>15796.92</v>
      </c>
      <c r="BM4203" s="493" t="n">
        <v>19964.5</v>
      </c>
      <c r="BN4203" s="493" t="n">
        <v>13305.52</v>
      </c>
      <c r="BO4203" s="493" t="n">
        <v>16114.98</v>
      </c>
      <c r="BP4203" s="493" t="n">
        <v>13822.62</v>
      </c>
      <c r="BQ4203" s="493" t="n">
        <v>13923.04</v>
      </c>
      <c r="BR4203" s="493" t="n">
        <v>18336.48</v>
      </c>
      <c r="BS4203" s="493" t="n">
        <v>17580.58</v>
      </c>
      <c r="BT4203" s="493" t="n">
        <v>19499.03</v>
      </c>
      <c r="BU4203" s="493" t="n">
        <v>19594.72</v>
      </c>
      <c r="BV4203" s="493" t="n">
        <v>20654.44</v>
      </c>
      <c r="BW4203" s="493" t="n">
        <v>18210.26</v>
      </c>
    </row>
    <row r="4204">
      <c r="A4204" t="inlineStr">
        <is>
          <t>[C9D3] Angiotensin-II 길항제 칼슘길항제 복합제</t>
        </is>
      </c>
      <c r="B4204" t="inlineStr">
        <is>
          <t>하나제약</t>
        </is>
      </c>
      <c r="C4204" t="inlineStr">
        <is>
          <t>발라디핀</t>
        </is>
      </c>
      <c r="D4204" t="inlineStr">
        <is>
          <t>하나제약</t>
        </is>
      </c>
      <c r="E4204" t="inlineStr">
        <is>
          <t>amlodipine besylate,  valsartan</t>
        </is>
      </c>
      <c r="F4204" t="inlineStr">
        <is>
          <t>의원</t>
        </is>
      </c>
      <c r="G4204" t="inlineStr">
        <is>
          <t>Generic</t>
        </is>
      </c>
      <c r="H4204" s="493" t="n">
        <v>171878.87</v>
      </c>
      <c r="I4204" s="493" t="n">
        <v>225441.38</v>
      </c>
      <c r="J4204" s="493" t="n">
        <v>245792.39</v>
      </c>
      <c r="K4204" s="493" t="n">
        <v>216393.27</v>
      </c>
      <c r="L4204" s="493" t="n">
        <v>211967.91</v>
      </c>
      <c r="M4204" s="493" t="n">
        <v>195030.13</v>
      </c>
      <c r="N4204" s="493" t="n">
        <v>192063.73</v>
      </c>
      <c r="O4204" s="493" t="n">
        <v>185803.89</v>
      </c>
      <c r="P4204" s="493" t="n">
        <v>178275.07</v>
      </c>
      <c r="Q4204" s="493" t="n">
        <v>178280.21</v>
      </c>
      <c r="R4204" s="493" t="n">
        <v>190120.6</v>
      </c>
      <c r="S4204" s="493" t="n">
        <v>214117.56</v>
      </c>
      <c r="T4204" s="493" t="n">
        <v>195177.72</v>
      </c>
      <c r="U4204" s="493" t="n">
        <v>180163.98</v>
      </c>
      <c r="V4204" s="493" t="n">
        <v>190888.85</v>
      </c>
      <c r="W4204" s="493" t="n">
        <v>192902.12</v>
      </c>
      <c r="X4204" s="493" t="n">
        <v>197797.14</v>
      </c>
      <c r="Y4204" s="493" t="n">
        <v>190788.01</v>
      </c>
      <c r="Z4204" s="493" t="n">
        <v>204416.8</v>
      </c>
      <c r="AA4204" s="493" t="n">
        <v>216633.04</v>
      </c>
      <c r="AB4204" s="493" t="n">
        <v>222946.38</v>
      </c>
      <c r="AC4204" s="493" t="n">
        <v>220397.27</v>
      </c>
      <c r="AD4204" s="493" t="n">
        <v>223890.07</v>
      </c>
      <c r="AE4204" s="493" t="n">
        <v>235589.61</v>
      </c>
      <c r="AF4204" s="493" t="n">
        <v>207439.52</v>
      </c>
      <c r="AG4204" s="493" t="n">
        <v>205642.69</v>
      </c>
      <c r="AH4204" s="493" t="n">
        <v>236698.64</v>
      </c>
      <c r="AI4204" s="493" t="n">
        <v>204025.9</v>
      </c>
      <c r="AJ4204" s="493" t="n">
        <v>225357.05</v>
      </c>
      <c r="AK4204" s="493" t="n">
        <v>234056.03</v>
      </c>
      <c r="AL4204" s="493" t="n">
        <v>210173.23</v>
      </c>
      <c r="AM4204" s="493" t="n">
        <v>232053.44</v>
      </c>
      <c r="AN4204" s="493" t="n">
        <v>232151.29</v>
      </c>
      <c r="AO4204" s="493" t="n">
        <v>248234.42</v>
      </c>
      <c r="AP4204" s="493" t="n">
        <v>250857.3</v>
      </c>
      <c r="AQ4204" s="493" t="n">
        <v>260266.36</v>
      </c>
      <c r="AR4204" s="493" t="n">
        <v>275637.79</v>
      </c>
      <c r="AS4204" s="493" t="n">
        <v>251220.81</v>
      </c>
      <c r="AT4204" s="493" t="n">
        <v>250512.4</v>
      </c>
      <c r="AU4204" s="493" t="n">
        <v>269196.35</v>
      </c>
      <c r="AV4204" s="493" t="n">
        <v>257126.62</v>
      </c>
      <c r="AW4204" s="493" t="n">
        <v>229458.89</v>
      </c>
      <c r="AX4204" s="493" t="n">
        <v>261552.84</v>
      </c>
      <c r="AY4204" s="493" t="n">
        <v>248207.11</v>
      </c>
      <c r="AZ4204" s="493" t="n">
        <v>226574.08</v>
      </c>
      <c r="BA4204" s="493" t="n">
        <v>227421.6</v>
      </c>
      <c r="BB4204" s="493" t="n">
        <v>224907.32</v>
      </c>
      <c r="BC4204" s="493" t="n">
        <v>235056.05</v>
      </c>
      <c r="BD4204" s="493" t="n">
        <v>233591.39</v>
      </c>
      <c r="BE4204" s="493" t="n">
        <v>210653.51</v>
      </c>
      <c r="BF4204" s="493" t="n">
        <v>232119.11</v>
      </c>
      <c r="BG4204" s="493" t="n">
        <v>230090.09</v>
      </c>
      <c r="BH4204" s="493" t="n">
        <v>235804.33</v>
      </c>
      <c r="BI4204" s="493" t="n">
        <v>208555.94</v>
      </c>
      <c r="BJ4204" s="493" t="n">
        <v>240592.21</v>
      </c>
      <c r="BK4204" s="493" t="n">
        <v>215292.1</v>
      </c>
      <c r="BL4204" s="493" t="n">
        <v>253232.54</v>
      </c>
      <c r="BM4204" s="493" t="n">
        <v>216190.51</v>
      </c>
      <c r="BN4204" s="493" t="n">
        <v>212399.57</v>
      </c>
      <c r="BO4204" s="493" t="n">
        <v>222751.31</v>
      </c>
      <c r="BP4204" s="493" t="n">
        <v>223988.8</v>
      </c>
      <c r="BQ4204" s="493" t="n">
        <v>202486.21</v>
      </c>
      <c r="BR4204" s="493" t="n">
        <v>216288.02</v>
      </c>
      <c r="BS4204" s="493" t="n">
        <v>219685.27</v>
      </c>
      <c r="BT4204" s="493" t="n">
        <v>212763.99</v>
      </c>
      <c r="BU4204" s="493" t="n">
        <v>212005.15</v>
      </c>
      <c r="BV4204" s="493" t="n">
        <v>210879.25</v>
      </c>
      <c r="BW4204" s="493" t="n">
        <v>209956.57</v>
      </c>
    </row>
    <row r="4205">
      <c r="A4205" t="inlineStr">
        <is>
          <t>[C9D3] Angiotensin-II 길항제 칼슘길항제 복합제</t>
        </is>
      </c>
      <c r="B4205" t="inlineStr">
        <is>
          <t>하나제약</t>
        </is>
      </c>
      <c r="C4205" t="inlineStr">
        <is>
          <t>발라디핀</t>
        </is>
      </c>
      <c r="D4205" t="inlineStr">
        <is>
          <t>하나제약</t>
        </is>
      </c>
      <c r="E4205" t="inlineStr">
        <is>
          <t>amlodipine besylate,  valsartan</t>
        </is>
      </c>
      <c r="F4205" t="inlineStr">
        <is>
          <t>보건소</t>
        </is>
      </c>
      <c r="G4205" t="inlineStr">
        <is>
          <t>Generic</t>
        </is>
      </c>
      <c r="H4205" s="493" t="n">
        <v>753</v>
      </c>
      <c r="I4205" s="493" t="n">
        <v>0</v>
      </c>
      <c r="J4205" s="493" t="n">
        <v>0</v>
      </c>
      <c r="K4205" s="493" t="n">
        <v>1239</v>
      </c>
      <c r="L4205" s="493" t="n">
        <v>0</v>
      </c>
      <c r="M4205" s="493" t="n">
        <v>775.2</v>
      </c>
      <c r="N4205" s="493" t="n">
        <v>296.4</v>
      </c>
      <c r="O4205" s="493" t="n">
        <v>793.2</v>
      </c>
      <c r="P4205" s="493" t="n">
        <v>213</v>
      </c>
      <c r="Q4205" s="493" t="n">
        <v>276.6</v>
      </c>
      <c r="R4205" s="493" t="n">
        <v>270.3</v>
      </c>
      <c r="S4205" s="493" t="n">
        <v>1019.1</v>
      </c>
      <c r="T4205" s="493" t="n">
        <v>589.5</v>
      </c>
      <c r="U4205" s="493" t="n">
        <v>894.3</v>
      </c>
      <c r="V4205" s="493" t="n">
        <v>525.6</v>
      </c>
      <c r="W4205" s="493" t="n">
        <v>515.4</v>
      </c>
      <c r="X4205" s="493" t="n">
        <v>609.3</v>
      </c>
      <c r="Y4205" s="493" t="n">
        <v>413.4</v>
      </c>
      <c r="Z4205" s="493" t="n">
        <v>805.5</v>
      </c>
      <c r="AA4205" s="493" t="n">
        <v>350.1</v>
      </c>
      <c r="AB4205" s="493" t="n">
        <v>954.6</v>
      </c>
      <c r="AC4205" s="493" t="n">
        <v>1763.4</v>
      </c>
      <c r="AD4205" s="493" t="n">
        <v>257.85</v>
      </c>
      <c r="AE4205" s="493" t="n">
        <v>1387.2</v>
      </c>
      <c r="AF4205" s="493" t="n">
        <v>1289.4</v>
      </c>
      <c r="AG4205" s="493" t="n">
        <v>270.3</v>
      </c>
      <c r="AH4205" s="493" t="n">
        <v>1248.1</v>
      </c>
      <c r="AI4205" s="493" t="n">
        <v>457.2</v>
      </c>
      <c r="AJ4205" s="493" t="n">
        <v>210</v>
      </c>
      <c r="AK4205" s="493" t="n">
        <v>1739.4</v>
      </c>
      <c r="AL4205" s="493" t="n">
        <v>387.3</v>
      </c>
      <c r="AM4205" s="493" t="n">
        <v>1469.4</v>
      </c>
      <c r="AN4205" s="493" t="n">
        <v>552</v>
      </c>
      <c r="AO4205" s="493" t="n">
        <v>1521.6</v>
      </c>
      <c r="AP4205" s="493" t="n">
        <v>138.6</v>
      </c>
      <c r="AQ4205" s="493" t="n">
        <v>420.6</v>
      </c>
      <c r="AR4205" s="493" t="n">
        <v>1305.6</v>
      </c>
      <c r="AS4205" s="493" t="n">
        <v>837.9</v>
      </c>
      <c r="AT4205" s="493" t="n">
        <v>526.35</v>
      </c>
      <c r="AU4205" s="493" t="n">
        <v>125.4</v>
      </c>
      <c r="AV4205" s="493" t="n">
        <v>132</v>
      </c>
      <c r="AW4205" s="493" t="n">
        <v>180.6</v>
      </c>
      <c r="AX4205" s="493" t="n">
        <v>1071.9</v>
      </c>
      <c r="AY4205" s="493" t="n">
        <v>219.3</v>
      </c>
      <c r="AZ4205" s="493" t="n">
        <v>894.6</v>
      </c>
      <c r="BA4205" s="493" t="n">
        <v>234</v>
      </c>
      <c r="BB4205" s="493" t="n">
        <v>1086.6</v>
      </c>
      <c r="BC4205" s="493" t="n">
        <v>216.6</v>
      </c>
      <c r="BD4205" s="493" t="n">
        <v>1590</v>
      </c>
      <c r="BE4205" s="493" t="n">
        <v>225.9</v>
      </c>
      <c r="BF4205" s="493" t="n">
        <v>1618.8</v>
      </c>
      <c r="BG4205" s="493" t="n">
        <v>182.4</v>
      </c>
      <c r="BH4205" s="493" t="n">
        <v>1415.4</v>
      </c>
      <c r="BI4205" s="493" t="n">
        <v>212.9</v>
      </c>
      <c r="BJ4205" s="493" t="n">
        <v>1081.2</v>
      </c>
      <c r="BK4205" s="493" t="n">
        <v>212.4</v>
      </c>
      <c r="BL4205" s="493" t="n">
        <v>2251.8</v>
      </c>
      <c r="BM4205" s="493" t="n">
        <v>2122.5</v>
      </c>
      <c r="BN4205" s="493" t="n">
        <v>3484.5</v>
      </c>
      <c r="BO4205" s="493" t="n">
        <v>3801.3</v>
      </c>
      <c r="BP4205" s="493" t="n">
        <v>447.6</v>
      </c>
      <c r="BQ4205" s="493" t="n">
        <v>3002.4</v>
      </c>
      <c r="BR4205" s="493" t="n">
        <v>3381.6</v>
      </c>
      <c r="BS4205" s="493" t="n">
        <v>745.2</v>
      </c>
      <c r="BT4205" s="493" t="n">
        <v>1161.6</v>
      </c>
      <c r="BU4205" s="493" t="n">
        <v>1866.6</v>
      </c>
      <c r="BV4205" s="493" t="n">
        <v>757.2</v>
      </c>
      <c r="BW4205" s="493" t="n">
        <v>142.5</v>
      </c>
    </row>
    <row r="4206">
      <c r="A4206" t="inlineStr">
        <is>
          <t>[C9D3] Angiotensin-II 길항제 칼슘길항제 복합제</t>
        </is>
      </c>
      <c r="B4206" t="inlineStr">
        <is>
          <t>하나제약</t>
        </is>
      </c>
      <c r="C4206" t="inlineStr">
        <is>
          <t>발라디핀</t>
        </is>
      </c>
      <c r="D4206" t="inlineStr">
        <is>
          <t>하나제약</t>
        </is>
      </c>
      <c r="E4206" t="inlineStr">
        <is>
          <t>amlodipine besylate,  valsartan</t>
        </is>
      </c>
      <c r="F4206" t="inlineStr">
        <is>
          <t>기타(치과의원, 치과병원 등)</t>
        </is>
      </c>
      <c r="G4206" t="inlineStr">
        <is>
          <t>Generic</t>
        </is>
      </c>
      <c r="H4206" s="493" t="n">
        <v>0</v>
      </c>
      <c r="I4206" s="493" t="n">
        <v>0</v>
      </c>
      <c r="J4206" s="493" t="n">
        <v>0</v>
      </c>
      <c r="K4206" s="493" t="n">
        <v>0</v>
      </c>
      <c r="L4206" s="493" t="n">
        <v>0</v>
      </c>
      <c r="M4206" s="493" t="n">
        <v>0</v>
      </c>
      <c r="N4206" s="493" t="n">
        <v>0</v>
      </c>
      <c r="O4206" s="493" t="n">
        <v>0</v>
      </c>
      <c r="P4206" s="493" t="n">
        <v>0</v>
      </c>
      <c r="Q4206" s="493" t="n">
        <v>0</v>
      </c>
      <c r="R4206" s="493" t="n">
        <v>0</v>
      </c>
      <c r="S4206" s="493" t="n">
        <v>0</v>
      </c>
      <c r="T4206" s="493" t="n">
        <v>0</v>
      </c>
      <c r="U4206" s="493" t="n">
        <v>0</v>
      </c>
      <c r="V4206" s="493" t="n">
        <v>0</v>
      </c>
      <c r="W4206" s="493" t="n">
        <v>0</v>
      </c>
      <c r="X4206" s="493" t="n">
        <v>0</v>
      </c>
      <c r="Y4206" s="493" t="n">
        <v>0</v>
      </c>
      <c r="Z4206" s="493" t="n">
        <v>0</v>
      </c>
      <c r="AA4206" s="493" t="n">
        <v>0</v>
      </c>
      <c r="AB4206" s="493" t="n">
        <v>0</v>
      </c>
      <c r="AC4206" s="493" t="n">
        <v>0</v>
      </c>
      <c r="AD4206" s="493" t="n">
        <v>0</v>
      </c>
      <c r="AE4206" s="493" t="n">
        <v>0</v>
      </c>
      <c r="AF4206" s="493" t="n">
        <v>0</v>
      </c>
      <c r="AG4206" s="493" t="n">
        <v>0</v>
      </c>
      <c r="AH4206" s="493" t="n">
        <v>0</v>
      </c>
      <c r="AI4206" s="493" t="n">
        <v>0</v>
      </c>
      <c r="AJ4206" s="493" t="n">
        <v>0</v>
      </c>
      <c r="AK4206" s="493" t="n">
        <v>0</v>
      </c>
      <c r="AL4206" s="493" t="n">
        <v>0</v>
      </c>
      <c r="AM4206" s="493" t="n">
        <v>0</v>
      </c>
      <c r="AN4206" s="493" t="n">
        <v>0</v>
      </c>
      <c r="AO4206" s="493" t="n">
        <v>0</v>
      </c>
      <c r="AP4206" s="493" t="n">
        <v>0</v>
      </c>
      <c r="AQ4206" s="493" t="n">
        <v>0</v>
      </c>
      <c r="AR4206" s="493" t="n">
        <v>0</v>
      </c>
      <c r="AS4206" s="493" t="n">
        <v>0</v>
      </c>
      <c r="AT4206" s="493" t="n">
        <v>0</v>
      </c>
      <c r="AU4206" s="493" t="n">
        <v>0</v>
      </c>
      <c r="AV4206" s="493" t="n">
        <v>0</v>
      </c>
      <c r="AW4206" s="493" t="n">
        <v>0</v>
      </c>
      <c r="AX4206" s="493" t="n">
        <v>0</v>
      </c>
      <c r="AY4206" s="493" t="n">
        <v>196.2</v>
      </c>
      <c r="AZ4206" s="493" t="n">
        <v>0</v>
      </c>
      <c r="BA4206" s="493" t="n">
        <v>0</v>
      </c>
      <c r="BB4206" s="493" t="n">
        <v>0</v>
      </c>
      <c r="BC4206" s="493" t="n">
        <v>0</v>
      </c>
      <c r="BD4206" s="493" t="n">
        <v>0</v>
      </c>
      <c r="BE4206" s="493" t="n">
        <v>0</v>
      </c>
      <c r="BF4206" s="493" t="n">
        <v>0</v>
      </c>
      <c r="BG4206" s="493" t="n">
        <v>0</v>
      </c>
      <c r="BH4206" s="493" t="n">
        <v>0</v>
      </c>
      <c r="BI4206" s="493" t="n">
        <v>0</v>
      </c>
      <c r="BJ4206" s="493" t="n">
        <v>0</v>
      </c>
      <c r="BK4206" s="493" t="n">
        <v>0</v>
      </c>
      <c r="BL4206" s="493" t="n">
        <v>0</v>
      </c>
      <c r="BM4206" s="493" t="n">
        <v>0</v>
      </c>
      <c r="BN4206" s="493" t="n">
        <v>0</v>
      </c>
      <c r="BO4206" s="493" t="n">
        <v>0</v>
      </c>
      <c r="BP4206" s="493" t="n">
        <v>0</v>
      </c>
      <c r="BQ4206" s="493" t="n">
        <v>0</v>
      </c>
      <c r="BR4206" s="493" t="n">
        <v>0</v>
      </c>
      <c r="BS4206" s="493" t="n">
        <v>0</v>
      </c>
      <c r="BT4206" s="493" t="n">
        <v>0</v>
      </c>
      <c r="BU4206" s="493" t="n">
        <v>0</v>
      </c>
      <c r="BV4206" s="493" t="n">
        <v>0</v>
      </c>
      <c r="BW4206" s="493" t="n">
        <v>0</v>
      </c>
    </row>
    <row r="4207">
      <c r="A4207" t="inlineStr">
        <is>
          <t>[C9D3] Angiotensin-II 길항제 칼슘길항제 복합제</t>
        </is>
      </c>
      <c r="B4207" t="inlineStr">
        <is>
          <t>하나제약</t>
        </is>
      </c>
      <c r="C4207" t="inlineStr">
        <is>
          <t>세비원</t>
        </is>
      </c>
      <c r="D4207" t="inlineStr">
        <is>
          <t>하나제약</t>
        </is>
      </c>
      <c r="E4207" t="inlineStr">
        <is>
          <t>amlodipine besylate,  olmesartan medoxomil</t>
        </is>
      </c>
      <c r="F4207" t="inlineStr">
        <is>
          <t>상급종합병원</t>
        </is>
      </c>
      <c r="G4207" t="inlineStr">
        <is>
          <t>Generic</t>
        </is>
      </c>
      <c r="H4207" s="493" t="n">
        <v>0</v>
      </c>
      <c r="I4207" s="493" t="n">
        <v>0</v>
      </c>
      <c r="J4207" s="493" t="n">
        <v>0</v>
      </c>
      <c r="K4207" s="493" t="n">
        <v>0</v>
      </c>
      <c r="L4207" s="493" t="n">
        <v>0</v>
      </c>
      <c r="M4207" s="493" t="n">
        <v>0</v>
      </c>
      <c r="N4207" s="493" t="n">
        <v>0</v>
      </c>
      <c r="O4207" s="493" t="n">
        <v>0</v>
      </c>
      <c r="P4207" s="493" t="n">
        <v>0</v>
      </c>
      <c r="Q4207" s="493" t="n">
        <v>0</v>
      </c>
      <c r="R4207" s="493" t="n">
        <v>0</v>
      </c>
      <c r="S4207" s="493" t="n">
        <v>0</v>
      </c>
      <c r="T4207" s="493" t="n">
        <v>0</v>
      </c>
      <c r="U4207" s="493" t="n">
        <v>0</v>
      </c>
      <c r="V4207" s="493" t="n">
        <v>0</v>
      </c>
      <c r="W4207" s="493" t="n">
        <v>0</v>
      </c>
      <c r="X4207" s="493" t="n">
        <v>0</v>
      </c>
      <c r="Y4207" s="493" t="n">
        <v>0</v>
      </c>
      <c r="Z4207" s="493" t="n">
        <v>1442.7</v>
      </c>
      <c r="AA4207" s="493" t="n">
        <v>0</v>
      </c>
      <c r="AB4207" s="493" t="n">
        <v>0</v>
      </c>
      <c r="AC4207" s="493" t="n">
        <v>0</v>
      </c>
      <c r="AD4207" s="493" t="n">
        <v>0</v>
      </c>
      <c r="AE4207" s="493" t="n">
        <v>0</v>
      </c>
      <c r="AF4207" s="493" t="n">
        <v>0</v>
      </c>
      <c r="AG4207" s="493" t="n">
        <v>0</v>
      </c>
      <c r="AH4207" s="493" t="n">
        <v>0</v>
      </c>
      <c r="AI4207" s="493" t="n">
        <v>0</v>
      </c>
      <c r="AJ4207" s="493" t="n">
        <v>721.2</v>
      </c>
      <c r="AK4207" s="493" t="n">
        <v>0</v>
      </c>
      <c r="AL4207" s="493" t="n">
        <v>84.20999999999999</v>
      </c>
      <c r="AM4207" s="493" t="n">
        <v>673.6799999999999</v>
      </c>
      <c r="AN4207" s="493" t="n">
        <v>0</v>
      </c>
      <c r="AO4207" s="493" t="n">
        <v>0</v>
      </c>
      <c r="AP4207" s="493" t="n">
        <v>0</v>
      </c>
      <c r="AQ4207" s="493" t="n">
        <v>0</v>
      </c>
      <c r="AR4207" s="493" t="n">
        <v>0</v>
      </c>
      <c r="AS4207" s="493" t="n">
        <v>0</v>
      </c>
      <c r="AT4207" s="493" t="n">
        <v>0</v>
      </c>
      <c r="AU4207" s="493" t="n">
        <v>0</v>
      </c>
      <c r="AV4207" s="493" t="n">
        <v>0</v>
      </c>
      <c r="AW4207" s="493" t="n">
        <v>0</v>
      </c>
      <c r="AX4207" s="493" t="n">
        <v>0</v>
      </c>
      <c r="AY4207" s="493" t="n">
        <v>0</v>
      </c>
      <c r="AZ4207" s="493" t="n">
        <v>0</v>
      </c>
      <c r="BA4207" s="493" t="n">
        <v>0</v>
      </c>
      <c r="BB4207" s="493" t="n">
        <v>0</v>
      </c>
      <c r="BC4207" s="493" t="n">
        <v>0</v>
      </c>
      <c r="BD4207" s="493" t="n">
        <v>0</v>
      </c>
      <c r="BE4207" s="493" t="n">
        <v>0</v>
      </c>
      <c r="BF4207" s="493" t="n">
        <v>0</v>
      </c>
      <c r="BG4207" s="493" t="n">
        <v>0</v>
      </c>
      <c r="BH4207" s="493" t="n">
        <v>0</v>
      </c>
      <c r="BI4207" s="493" t="n">
        <v>0</v>
      </c>
      <c r="BJ4207" s="493" t="n">
        <v>0</v>
      </c>
      <c r="BK4207" s="493" t="n">
        <v>0</v>
      </c>
      <c r="BL4207" s="493" t="n">
        <v>0</v>
      </c>
      <c r="BM4207" s="493" t="n">
        <v>0</v>
      </c>
      <c r="BN4207" s="493" t="n">
        <v>0</v>
      </c>
      <c r="BO4207" s="493" t="n">
        <v>0</v>
      </c>
      <c r="BP4207" s="493" t="n">
        <v>0</v>
      </c>
      <c r="BQ4207" s="493" t="n">
        <v>0</v>
      </c>
      <c r="BR4207" s="493" t="n">
        <v>0</v>
      </c>
      <c r="BS4207" s="493" t="n">
        <v>0</v>
      </c>
      <c r="BT4207" s="493" t="n">
        <v>0</v>
      </c>
      <c r="BU4207" s="493" t="n">
        <v>2897.52</v>
      </c>
      <c r="BV4207" s="493" t="n">
        <v>0</v>
      </c>
      <c r="BW4207" s="493" t="n">
        <v>0</v>
      </c>
    </row>
    <row r="4208">
      <c r="A4208" t="inlineStr">
        <is>
          <t>[C9D3] Angiotensin-II 길항제 칼슘길항제 복합제</t>
        </is>
      </c>
      <c r="B4208" t="inlineStr">
        <is>
          <t>하나제약</t>
        </is>
      </c>
      <c r="C4208" t="inlineStr">
        <is>
          <t>세비원</t>
        </is>
      </c>
      <c r="D4208" t="inlineStr">
        <is>
          <t>하나제약</t>
        </is>
      </c>
      <c r="E4208" t="inlineStr">
        <is>
          <t>amlodipine besylate,  olmesartan medoxomil</t>
        </is>
      </c>
      <c r="F4208" t="inlineStr">
        <is>
          <t>종합병원</t>
        </is>
      </c>
      <c r="G4208" t="inlineStr">
        <is>
          <t>Generic</t>
        </is>
      </c>
      <c r="H4208" s="493" t="n">
        <v>51346.37</v>
      </c>
      <c r="I4208" s="493" t="n">
        <v>52446.2</v>
      </c>
      <c r="J4208" s="493" t="n">
        <v>44660.88</v>
      </c>
      <c r="K4208" s="493" t="n">
        <v>61882.07</v>
      </c>
      <c r="L4208" s="493" t="n">
        <v>51771.04</v>
      </c>
      <c r="M4208" s="493" t="n">
        <v>59790.55</v>
      </c>
      <c r="N4208" s="493" t="n">
        <v>57919.21</v>
      </c>
      <c r="O4208" s="493" t="n">
        <v>58703.09</v>
      </c>
      <c r="P4208" s="493" t="n">
        <v>55669.2</v>
      </c>
      <c r="Q4208" s="493" t="n">
        <v>62701.01</v>
      </c>
      <c r="R4208" s="493" t="n">
        <v>70362.22</v>
      </c>
      <c r="S4208" s="493" t="n">
        <v>68297.33</v>
      </c>
      <c r="T4208" s="493" t="n">
        <v>74798.38</v>
      </c>
      <c r="U4208" s="493" t="n">
        <v>48655.89</v>
      </c>
      <c r="V4208" s="493" t="n">
        <v>71641.75999999999</v>
      </c>
      <c r="W4208" s="493" t="n">
        <v>76845.10000000001</v>
      </c>
      <c r="X4208" s="493" t="n">
        <v>65779.96000000001</v>
      </c>
      <c r="Y4208" s="493" t="n">
        <v>67586.78</v>
      </c>
      <c r="Z4208" s="493" t="n">
        <v>80642.95</v>
      </c>
      <c r="AA4208" s="493" t="n">
        <v>74806.99000000001</v>
      </c>
      <c r="AB4208" s="493" t="n">
        <v>74515.60000000001</v>
      </c>
      <c r="AC4208" s="493" t="n">
        <v>75531.16</v>
      </c>
      <c r="AD4208" s="493" t="n">
        <v>66251.13</v>
      </c>
      <c r="AE4208" s="493" t="n">
        <v>83635.39999999999</v>
      </c>
      <c r="AF4208" s="493" t="n">
        <v>73478.92</v>
      </c>
      <c r="AG4208" s="493" t="n">
        <v>98143.86</v>
      </c>
      <c r="AH4208" s="493" t="n">
        <v>80732.09</v>
      </c>
      <c r="AI4208" s="493" t="n">
        <v>115824.7</v>
      </c>
      <c r="AJ4208" s="493" t="n">
        <v>111384.27</v>
      </c>
      <c r="AK4208" s="493" t="n">
        <v>100684.2</v>
      </c>
      <c r="AL4208" s="493" t="n">
        <v>109426.22</v>
      </c>
      <c r="AM4208" s="493" t="n">
        <v>127401.6</v>
      </c>
      <c r="AN4208" s="493" t="n">
        <v>93943.8</v>
      </c>
      <c r="AO4208" s="493" t="n">
        <v>122651.38</v>
      </c>
      <c r="AP4208" s="493" t="n">
        <v>103948.47</v>
      </c>
      <c r="AQ4208" s="493" t="n">
        <v>138849.25</v>
      </c>
      <c r="AR4208" s="493" t="n">
        <v>115369.12</v>
      </c>
      <c r="AS4208" s="493" t="n">
        <v>127396.25</v>
      </c>
      <c r="AT4208" s="493" t="n">
        <v>105836.05</v>
      </c>
      <c r="AU4208" s="493" t="n">
        <v>121439.63</v>
      </c>
      <c r="AV4208" s="493" t="n">
        <v>111925.96</v>
      </c>
      <c r="AW4208" s="493" t="n">
        <v>106471.62</v>
      </c>
      <c r="AX4208" s="493" t="n">
        <v>111279.12</v>
      </c>
      <c r="AY4208" s="493" t="n">
        <v>116121.35</v>
      </c>
      <c r="AZ4208" s="493" t="n">
        <v>104465.54</v>
      </c>
      <c r="BA4208" s="493" t="n">
        <v>117337.13</v>
      </c>
      <c r="BB4208" s="493" t="n">
        <v>128884.43</v>
      </c>
      <c r="BC4208" s="493" t="n">
        <v>129212.88</v>
      </c>
      <c r="BD4208" s="493" t="n">
        <v>119944.78</v>
      </c>
      <c r="BE4208" s="493" t="n">
        <v>144350.7</v>
      </c>
      <c r="BF4208" s="493" t="n">
        <v>121524.14</v>
      </c>
      <c r="BG4208" s="493" t="n">
        <v>145952.6</v>
      </c>
      <c r="BH4208" s="493" t="n">
        <v>126532.86</v>
      </c>
      <c r="BI4208" s="493" t="n">
        <v>122328.16</v>
      </c>
      <c r="BJ4208" s="493" t="n">
        <v>161223.51</v>
      </c>
      <c r="BK4208" s="493" t="n">
        <v>131316.12</v>
      </c>
      <c r="BL4208" s="493" t="n">
        <v>129427.83</v>
      </c>
      <c r="BM4208" s="493" t="n">
        <v>132955.66</v>
      </c>
      <c r="BN4208" s="493" t="n">
        <v>130721.5</v>
      </c>
      <c r="BO4208" s="493" t="n">
        <v>144684.86</v>
      </c>
      <c r="BP4208" s="493" t="n">
        <v>148215.06</v>
      </c>
      <c r="BQ4208" s="493" t="n">
        <v>118182.81</v>
      </c>
      <c r="BR4208" s="493" t="n">
        <v>151671.3</v>
      </c>
      <c r="BS4208" s="493" t="n">
        <v>142255.14</v>
      </c>
      <c r="BT4208" s="493" t="n">
        <v>85488.59</v>
      </c>
      <c r="BU4208" s="493" t="n">
        <v>47097.65</v>
      </c>
      <c r="BV4208" s="493" t="n">
        <v>54919.6</v>
      </c>
      <c r="BW4208" s="493" t="n">
        <v>38765.88</v>
      </c>
    </row>
    <row r="4209">
      <c r="A4209" t="inlineStr">
        <is>
          <t>[C9D3] Angiotensin-II 길항제 칼슘길항제 복합제</t>
        </is>
      </c>
      <c r="B4209" t="inlineStr">
        <is>
          <t>하나제약</t>
        </is>
      </c>
      <c r="C4209" t="inlineStr">
        <is>
          <t>세비원</t>
        </is>
      </c>
      <c r="D4209" t="inlineStr">
        <is>
          <t>하나제약</t>
        </is>
      </c>
      <c r="E4209" t="inlineStr">
        <is>
          <t>amlodipine besylate,  olmesartan medoxomil</t>
        </is>
      </c>
      <c r="F4209" t="inlineStr">
        <is>
          <t>병원</t>
        </is>
      </c>
      <c r="G4209" t="inlineStr">
        <is>
          <t>Generic</t>
        </is>
      </c>
      <c r="H4209" s="493" t="n">
        <v>13372.65</v>
      </c>
      <c r="I4209" s="493" t="n">
        <v>11163.11</v>
      </c>
      <c r="J4209" s="493" t="n">
        <v>18523.56</v>
      </c>
      <c r="K4209" s="493" t="n">
        <v>11813.03</v>
      </c>
      <c r="L4209" s="493" t="n">
        <v>13933.45</v>
      </c>
      <c r="M4209" s="493" t="n">
        <v>12135.44</v>
      </c>
      <c r="N4209" s="493" t="n">
        <v>17383.16</v>
      </c>
      <c r="O4209" s="493" t="n">
        <v>9693.209999999999</v>
      </c>
      <c r="P4209" s="493" t="n">
        <v>19005.38</v>
      </c>
      <c r="Q4209" s="493" t="n">
        <v>21010.94</v>
      </c>
      <c r="R4209" s="493" t="n">
        <v>21228.22</v>
      </c>
      <c r="S4209" s="493" t="n">
        <v>27863.46</v>
      </c>
      <c r="T4209" s="493" t="n">
        <v>21423.98</v>
      </c>
      <c r="U4209" s="493" t="n">
        <v>19056.37</v>
      </c>
      <c r="V4209" s="493" t="n">
        <v>19666.99</v>
      </c>
      <c r="W4209" s="493" t="n">
        <v>20820.15</v>
      </c>
      <c r="X4209" s="493" t="n">
        <v>20756.48</v>
      </c>
      <c r="Y4209" s="493" t="n">
        <v>23865.32</v>
      </c>
      <c r="Z4209" s="493" t="n">
        <v>36004.77</v>
      </c>
      <c r="AA4209" s="493" t="n">
        <v>25613.16</v>
      </c>
      <c r="AB4209" s="493" t="n">
        <v>37560.44</v>
      </c>
      <c r="AC4209" s="493" t="n">
        <v>28735.45</v>
      </c>
      <c r="AD4209" s="493" t="n">
        <v>36254.01</v>
      </c>
      <c r="AE4209" s="493" t="n">
        <v>28223.71</v>
      </c>
      <c r="AF4209" s="493" t="n">
        <v>36811.46</v>
      </c>
      <c r="AG4209" s="493" t="n">
        <v>24433.11</v>
      </c>
      <c r="AH4209" s="493" t="n">
        <v>30603.74</v>
      </c>
      <c r="AI4209" s="493" t="n">
        <v>19651.5</v>
      </c>
      <c r="AJ4209" s="493" t="n">
        <v>24831.02</v>
      </c>
      <c r="AK4209" s="493" t="n">
        <v>27639.36</v>
      </c>
      <c r="AL4209" s="493" t="n">
        <v>25464.21</v>
      </c>
      <c r="AM4209" s="493" t="n">
        <v>22795.54</v>
      </c>
      <c r="AN4209" s="493" t="n">
        <v>25040.76</v>
      </c>
      <c r="AO4209" s="493" t="n">
        <v>23527.98</v>
      </c>
      <c r="AP4209" s="493" t="n">
        <v>24555.36</v>
      </c>
      <c r="AQ4209" s="493" t="n">
        <v>28010.57</v>
      </c>
      <c r="AR4209" s="493" t="n">
        <v>26248.99</v>
      </c>
      <c r="AS4209" s="493" t="n">
        <v>18575.06</v>
      </c>
      <c r="AT4209" s="493" t="n">
        <v>23573.21</v>
      </c>
      <c r="AU4209" s="493" t="n">
        <v>24315.54</v>
      </c>
      <c r="AV4209" s="493" t="n">
        <v>20504.36</v>
      </c>
      <c r="AW4209" s="493" t="n">
        <v>27350.39</v>
      </c>
      <c r="AX4209" s="493" t="n">
        <v>21164.46</v>
      </c>
      <c r="AY4209" s="493" t="n">
        <v>25036.05</v>
      </c>
      <c r="AZ4209" s="493" t="n">
        <v>25310.21</v>
      </c>
      <c r="BA4209" s="493" t="n">
        <v>17123.06</v>
      </c>
      <c r="BB4209" s="493" t="n">
        <v>25611.23</v>
      </c>
      <c r="BC4209" s="493" t="n">
        <v>27714.58</v>
      </c>
      <c r="BD4209" s="493" t="n">
        <v>14404.64</v>
      </c>
      <c r="BE4209" s="493" t="n">
        <v>19998.98</v>
      </c>
      <c r="BF4209" s="493" t="n">
        <v>13524.1</v>
      </c>
      <c r="BG4209" s="493" t="n">
        <v>9481.389999999999</v>
      </c>
      <c r="BH4209" s="493" t="n">
        <v>15827.39</v>
      </c>
      <c r="BI4209" s="493" t="n">
        <v>14444.48</v>
      </c>
      <c r="BJ4209" s="493" t="n">
        <v>10624.24</v>
      </c>
      <c r="BK4209" s="493" t="n">
        <v>16869.95</v>
      </c>
      <c r="BL4209" s="493" t="n">
        <v>11463.27</v>
      </c>
      <c r="BM4209" s="493" t="n">
        <v>14939.34</v>
      </c>
      <c r="BN4209" s="493" t="n">
        <v>9345.799999999999</v>
      </c>
      <c r="BO4209" s="493" t="n">
        <v>7792.17</v>
      </c>
      <c r="BP4209" s="493" t="n">
        <v>13318.93</v>
      </c>
      <c r="BQ4209" s="493" t="n">
        <v>15870.26</v>
      </c>
      <c r="BR4209" s="493" t="n">
        <v>10833.56</v>
      </c>
      <c r="BS4209" s="493" t="n">
        <v>9120.040000000001</v>
      </c>
      <c r="BT4209" s="493" t="n">
        <v>8209.26</v>
      </c>
      <c r="BU4209" s="493" t="n">
        <v>11668.73</v>
      </c>
      <c r="BV4209" s="493" t="n">
        <v>10186.3</v>
      </c>
      <c r="BW4209" s="493" t="n">
        <v>9158.469999999999</v>
      </c>
    </row>
    <row r="4210">
      <c r="A4210" t="inlineStr">
        <is>
          <t>[C9D3] Angiotensin-II 길항제 칼슘길항제 복합제</t>
        </is>
      </c>
      <c r="B4210" t="inlineStr">
        <is>
          <t>하나제약</t>
        </is>
      </c>
      <c r="C4210" t="inlineStr">
        <is>
          <t>세비원</t>
        </is>
      </c>
      <c r="D4210" t="inlineStr">
        <is>
          <t>하나제약</t>
        </is>
      </c>
      <c r="E4210" t="inlineStr">
        <is>
          <t>amlodipine besylate,  olmesartan medoxomil</t>
        </is>
      </c>
      <c r="F4210" t="inlineStr">
        <is>
          <t>의원</t>
        </is>
      </c>
      <c r="G4210" t="inlineStr">
        <is>
          <t>Generic</t>
        </is>
      </c>
      <c r="H4210" s="493" t="n">
        <v>189771.13</v>
      </c>
      <c r="I4210" s="493" t="n">
        <v>180680.82</v>
      </c>
      <c r="J4210" s="493" t="n">
        <v>201604.97</v>
      </c>
      <c r="K4210" s="493" t="n">
        <v>206852.6</v>
      </c>
      <c r="L4210" s="493" t="n">
        <v>204237.21</v>
      </c>
      <c r="M4210" s="493" t="n">
        <v>223608.19</v>
      </c>
      <c r="N4210" s="493" t="n">
        <v>219808.82</v>
      </c>
      <c r="O4210" s="493" t="n">
        <v>203747.61</v>
      </c>
      <c r="P4210" s="493" t="n">
        <v>198976.4</v>
      </c>
      <c r="Q4210" s="493" t="n">
        <v>263649.64</v>
      </c>
      <c r="R4210" s="493" t="n">
        <v>281880.25</v>
      </c>
      <c r="S4210" s="493" t="n">
        <v>320388.02</v>
      </c>
      <c r="T4210" s="493" t="n">
        <v>295314.76</v>
      </c>
      <c r="U4210" s="493" t="n">
        <v>264212.72</v>
      </c>
      <c r="V4210" s="493" t="n">
        <v>297975</v>
      </c>
      <c r="W4210" s="493" t="n">
        <v>284327.02</v>
      </c>
      <c r="X4210" s="493" t="n">
        <v>292615.37</v>
      </c>
      <c r="Y4210" s="493" t="n">
        <v>296938.81</v>
      </c>
      <c r="Z4210" s="493" t="n">
        <v>297177.01</v>
      </c>
      <c r="AA4210" s="493" t="n">
        <v>289482.92</v>
      </c>
      <c r="AB4210" s="493" t="n">
        <v>283293.75</v>
      </c>
      <c r="AC4210" s="493" t="n">
        <v>304434.75</v>
      </c>
      <c r="AD4210" s="493" t="n">
        <v>296706.07</v>
      </c>
      <c r="AE4210" s="493" t="n">
        <v>319387.76</v>
      </c>
      <c r="AF4210" s="493" t="n">
        <v>299065.94</v>
      </c>
      <c r="AG4210" s="493" t="n">
        <v>277392.32</v>
      </c>
      <c r="AH4210" s="493" t="n">
        <v>315252.09</v>
      </c>
      <c r="AI4210" s="493" t="n">
        <v>291688.52</v>
      </c>
      <c r="AJ4210" s="493" t="n">
        <v>335176.16</v>
      </c>
      <c r="AK4210" s="493" t="n">
        <v>328583.57</v>
      </c>
      <c r="AL4210" s="493" t="n">
        <v>316315.09</v>
      </c>
      <c r="AM4210" s="493" t="n">
        <v>323020.23</v>
      </c>
      <c r="AN4210" s="493" t="n">
        <v>304544.03</v>
      </c>
      <c r="AO4210" s="493" t="n">
        <v>344147.01</v>
      </c>
      <c r="AP4210" s="493" t="n">
        <v>310291.01</v>
      </c>
      <c r="AQ4210" s="493" t="n">
        <v>351414.73</v>
      </c>
      <c r="AR4210" s="493" t="n">
        <v>342854.59</v>
      </c>
      <c r="AS4210" s="493" t="n">
        <v>332149.89</v>
      </c>
      <c r="AT4210" s="493" t="n">
        <v>348099.53</v>
      </c>
      <c r="AU4210" s="493" t="n">
        <v>358611.13</v>
      </c>
      <c r="AV4210" s="493" t="n">
        <v>333824.41</v>
      </c>
      <c r="AW4210" s="493" t="n">
        <v>340253.76</v>
      </c>
      <c r="AX4210" s="493" t="n">
        <v>339995.91</v>
      </c>
      <c r="AY4210" s="493" t="n">
        <v>377204.11</v>
      </c>
      <c r="AZ4210" s="493" t="n">
        <v>335673.36</v>
      </c>
      <c r="BA4210" s="493" t="n">
        <v>389584.44</v>
      </c>
      <c r="BB4210" s="493" t="n">
        <v>350489.46</v>
      </c>
      <c r="BC4210" s="493" t="n">
        <v>412559.88</v>
      </c>
      <c r="BD4210" s="493" t="n">
        <v>380963.27</v>
      </c>
      <c r="BE4210" s="493" t="n">
        <v>368331.93</v>
      </c>
      <c r="BF4210" s="493" t="n">
        <v>383686.25</v>
      </c>
      <c r="BG4210" s="493" t="n">
        <v>403744.87</v>
      </c>
      <c r="BH4210" s="493" t="n">
        <v>372861.8</v>
      </c>
      <c r="BI4210" s="493" t="n">
        <v>379138.97</v>
      </c>
      <c r="BJ4210" s="493" t="n">
        <v>403161.66</v>
      </c>
      <c r="BK4210" s="493" t="n">
        <v>372594.24</v>
      </c>
      <c r="BL4210" s="493" t="n">
        <v>450032.95</v>
      </c>
      <c r="BM4210" s="493" t="n">
        <v>376094.93</v>
      </c>
      <c r="BN4210" s="493" t="n">
        <v>375414.46</v>
      </c>
      <c r="BO4210" s="493" t="n">
        <v>428231.36</v>
      </c>
      <c r="BP4210" s="493" t="n">
        <v>401231.41</v>
      </c>
      <c r="BQ4210" s="493" t="n">
        <v>346691.56</v>
      </c>
      <c r="BR4210" s="493" t="n">
        <v>413655.77</v>
      </c>
      <c r="BS4210" s="493" t="n">
        <v>411498.23</v>
      </c>
      <c r="BT4210" s="493" t="n">
        <v>334109.81</v>
      </c>
      <c r="BU4210" s="493" t="n">
        <v>398560.36</v>
      </c>
      <c r="BV4210" s="493" t="n">
        <v>403481.45</v>
      </c>
      <c r="BW4210" s="493" t="n">
        <v>350864.88</v>
      </c>
    </row>
    <row r="4211">
      <c r="A4211" t="inlineStr">
        <is>
          <t>[C9D3] Angiotensin-II 길항제 칼슘길항제 복합제</t>
        </is>
      </c>
      <c r="B4211" t="inlineStr">
        <is>
          <t>하나제약</t>
        </is>
      </c>
      <c r="C4211" t="inlineStr">
        <is>
          <t>세비원</t>
        </is>
      </c>
      <c r="D4211" t="inlineStr">
        <is>
          <t>하나제약</t>
        </is>
      </c>
      <c r="E4211" t="inlineStr">
        <is>
          <t>amlodipine besylate,  olmesartan medoxomil</t>
        </is>
      </c>
      <c r="F4211" t="inlineStr">
        <is>
          <t>보건소</t>
        </is>
      </c>
      <c r="G4211" t="inlineStr">
        <is>
          <t>Generic</t>
        </is>
      </c>
      <c r="H4211" s="493" t="n">
        <v>4865.7</v>
      </c>
      <c r="I4211" s="493" t="n">
        <v>4596.9</v>
      </c>
      <c r="J4211" s="493" t="n">
        <v>5762.4</v>
      </c>
      <c r="K4211" s="493" t="n">
        <v>5040</v>
      </c>
      <c r="L4211" s="493" t="n">
        <v>5754.6</v>
      </c>
      <c r="M4211" s="493" t="n">
        <v>5105.1</v>
      </c>
      <c r="N4211" s="493" t="n">
        <v>5703.9</v>
      </c>
      <c r="O4211" s="493" t="n">
        <v>4680</v>
      </c>
      <c r="P4211" s="493" t="n">
        <v>4620</v>
      </c>
      <c r="Q4211" s="493" t="n">
        <v>4724.4</v>
      </c>
      <c r="R4211" s="493" t="n">
        <v>5563.2</v>
      </c>
      <c r="S4211" s="493" t="n">
        <v>5523.9</v>
      </c>
      <c r="T4211" s="493" t="n">
        <v>4473</v>
      </c>
      <c r="U4211" s="493" t="n">
        <v>4090.5</v>
      </c>
      <c r="V4211" s="493" t="n">
        <v>4222.95</v>
      </c>
      <c r="W4211" s="493" t="n">
        <v>3515.4</v>
      </c>
      <c r="X4211" s="493" t="n">
        <v>4290</v>
      </c>
      <c r="Y4211" s="493" t="n">
        <v>3735</v>
      </c>
      <c r="Z4211" s="493" t="n">
        <v>3835.8</v>
      </c>
      <c r="AA4211" s="493" t="n">
        <v>5966.25</v>
      </c>
      <c r="AB4211" s="493" t="n">
        <v>5119.5</v>
      </c>
      <c r="AC4211" s="493" t="n">
        <v>3836.4</v>
      </c>
      <c r="AD4211" s="493" t="n">
        <v>6215.7</v>
      </c>
      <c r="AE4211" s="493" t="n">
        <v>6789</v>
      </c>
      <c r="AF4211" s="493" t="n">
        <v>4593.6</v>
      </c>
      <c r="AG4211" s="493" t="n">
        <v>5313.15</v>
      </c>
      <c r="AH4211" s="493" t="n">
        <v>5619.6</v>
      </c>
      <c r="AI4211" s="493" t="n">
        <v>6709.5</v>
      </c>
      <c r="AJ4211" s="493" t="n">
        <v>11241</v>
      </c>
      <c r="AK4211" s="493" t="n">
        <v>11569.48</v>
      </c>
      <c r="AL4211" s="493" t="n">
        <v>4272.3</v>
      </c>
      <c r="AM4211" s="493" t="n">
        <v>5389.8</v>
      </c>
      <c r="AN4211" s="493" t="n">
        <v>13429.8</v>
      </c>
      <c r="AO4211" s="493" t="n">
        <v>2078.01</v>
      </c>
      <c r="AP4211" s="493" t="n">
        <v>2339.1</v>
      </c>
      <c r="AQ4211" s="493" t="n">
        <v>2325.9</v>
      </c>
      <c r="AR4211" s="493" t="n">
        <v>2323.8</v>
      </c>
      <c r="AS4211" s="493" t="n">
        <v>1658.1</v>
      </c>
      <c r="AT4211" s="493" t="n">
        <v>1107.6</v>
      </c>
      <c r="AU4211" s="493" t="n">
        <v>5329.8</v>
      </c>
      <c r="AV4211" s="493" t="n">
        <v>4568.7</v>
      </c>
      <c r="AW4211" s="493" t="n">
        <v>10831.95</v>
      </c>
      <c r="AX4211" s="493" t="n">
        <v>8352.299999999999</v>
      </c>
      <c r="AY4211" s="493" t="n">
        <v>10239.25</v>
      </c>
      <c r="AZ4211" s="493" t="n">
        <v>11989.8</v>
      </c>
      <c r="BA4211" s="493" t="n">
        <v>17710.6</v>
      </c>
      <c r="BB4211" s="493" t="n">
        <v>11403.9</v>
      </c>
      <c r="BC4211" s="493" t="n">
        <v>18933.1</v>
      </c>
      <c r="BD4211" s="493" t="n">
        <v>14079.8</v>
      </c>
      <c r="BE4211" s="493" t="n">
        <v>12942.3</v>
      </c>
      <c r="BF4211" s="493" t="n">
        <v>14225.62</v>
      </c>
      <c r="BG4211" s="493" t="n">
        <v>18197.1</v>
      </c>
      <c r="BH4211" s="493" t="n">
        <v>14189.55</v>
      </c>
      <c r="BI4211" s="493" t="n">
        <v>14715.6</v>
      </c>
      <c r="BJ4211" s="493" t="n">
        <v>14050.8</v>
      </c>
      <c r="BK4211" s="493" t="n">
        <v>14553</v>
      </c>
      <c r="BL4211" s="493" t="n">
        <v>18639.5</v>
      </c>
      <c r="BM4211" s="493" t="n">
        <v>14531.4</v>
      </c>
      <c r="BN4211" s="493" t="n">
        <v>4361.4</v>
      </c>
      <c r="BO4211" s="493" t="n">
        <v>9633</v>
      </c>
      <c r="BP4211" s="493" t="n">
        <v>7348.5</v>
      </c>
      <c r="BQ4211" s="493" t="n">
        <v>16384.6</v>
      </c>
      <c r="BR4211" s="493" t="n">
        <v>8400.6</v>
      </c>
      <c r="BS4211" s="493" t="n">
        <v>14778.9</v>
      </c>
      <c r="BT4211" s="493" t="n">
        <v>11278.2</v>
      </c>
      <c r="BU4211" s="493" t="n">
        <v>6429.9</v>
      </c>
      <c r="BV4211" s="493" t="n">
        <v>14259.3</v>
      </c>
      <c r="BW4211" s="493" t="n">
        <v>5712</v>
      </c>
    </row>
    <row r="4212">
      <c r="A4212" t="inlineStr">
        <is>
          <t>[C9D3] Angiotensin-II 길항제 칼슘길항제 복합제</t>
        </is>
      </c>
      <c r="B4212" t="inlineStr">
        <is>
          <t>하나제약</t>
        </is>
      </c>
      <c r="C4212" t="inlineStr">
        <is>
          <t>세비원</t>
        </is>
      </c>
      <c r="D4212" t="inlineStr">
        <is>
          <t>하나제약</t>
        </is>
      </c>
      <c r="E4212" t="inlineStr">
        <is>
          <t>amlodipine besylate,  olmesartan medoxomil</t>
        </is>
      </c>
      <c r="F4212" t="inlineStr">
        <is>
          <t>기타(치과의원, 치과병원 등)</t>
        </is>
      </c>
      <c r="G4212" t="inlineStr">
        <is>
          <t>Generic</t>
        </is>
      </c>
      <c r="H4212" s="493" t="n">
        <v>0</v>
      </c>
      <c r="I4212" s="493" t="n">
        <v>0</v>
      </c>
      <c r="J4212" s="493" t="n">
        <v>0</v>
      </c>
      <c r="K4212" s="493" t="n">
        <v>0</v>
      </c>
      <c r="L4212" s="493" t="n">
        <v>0</v>
      </c>
      <c r="M4212" s="493" t="n">
        <v>0</v>
      </c>
      <c r="N4212" s="493" t="n">
        <v>0</v>
      </c>
      <c r="O4212" s="493" t="n">
        <v>0</v>
      </c>
      <c r="P4212" s="493" t="n">
        <v>0</v>
      </c>
      <c r="Q4212" s="493" t="n">
        <v>0</v>
      </c>
      <c r="R4212" s="493" t="n">
        <v>0</v>
      </c>
      <c r="S4212" s="493" t="n">
        <v>0</v>
      </c>
      <c r="T4212" s="493" t="n">
        <v>0</v>
      </c>
      <c r="U4212" s="493" t="n">
        <v>0</v>
      </c>
      <c r="V4212" s="493" t="n">
        <v>0</v>
      </c>
      <c r="W4212" s="493" t="n">
        <v>0</v>
      </c>
      <c r="X4212" s="493" t="n">
        <v>0</v>
      </c>
      <c r="Y4212" s="493" t="n">
        <v>0</v>
      </c>
      <c r="Z4212" s="493" t="n">
        <v>0</v>
      </c>
      <c r="AA4212" s="493" t="n">
        <v>0</v>
      </c>
      <c r="AB4212" s="493" t="n">
        <v>0</v>
      </c>
      <c r="AC4212" s="493" t="n">
        <v>0</v>
      </c>
      <c r="AD4212" s="493" t="n">
        <v>0</v>
      </c>
      <c r="AE4212" s="493" t="n">
        <v>0</v>
      </c>
      <c r="AF4212" s="493" t="n">
        <v>0</v>
      </c>
      <c r="AG4212" s="493" t="n">
        <v>0</v>
      </c>
      <c r="AH4212" s="493" t="n">
        <v>0</v>
      </c>
      <c r="AI4212" s="493" t="n">
        <v>0</v>
      </c>
      <c r="AJ4212" s="493" t="n">
        <v>0</v>
      </c>
      <c r="AK4212" s="493" t="n">
        <v>0</v>
      </c>
      <c r="AL4212" s="493" t="n">
        <v>0</v>
      </c>
      <c r="AM4212" s="493" t="n">
        <v>0</v>
      </c>
      <c r="AN4212" s="493" t="n">
        <v>0</v>
      </c>
      <c r="AO4212" s="493" t="n">
        <v>0</v>
      </c>
      <c r="AP4212" s="493" t="n">
        <v>0</v>
      </c>
      <c r="AQ4212" s="493" t="n">
        <v>0</v>
      </c>
      <c r="AR4212" s="493" t="n">
        <v>0</v>
      </c>
      <c r="AS4212" s="493" t="n">
        <v>0</v>
      </c>
      <c r="AT4212" s="493" t="n">
        <v>0</v>
      </c>
      <c r="AU4212" s="493" t="n">
        <v>0</v>
      </c>
      <c r="AV4212" s="493" t="n">
        <v>0</v>
      </c>
      <c r="AW4212" s="493" t="n">
        <v>0</v>
      </c>
      <c r="AX4212" s="493" t="n">
        <v>0</v>
      </c>
      <c r="AY4212" s="493" t="n">
        <v>0</v>
      </c>
      <c r="AZ4212" s="493" t="n">
        <v>0</v>
      </c>
      <c r="BA4212" s="493" t="n">
        <v>156</v>
      </c>
      <c r="BB4212" s="493" t="n">
        <v>0</v>
      </c>
      <c r="BC4212" s="493" t="n">
        <v>154.2</v>
      </c>
      <c r="BD4212" s="493" t="n">
        <v>0</v>
      </c>
      <c r="BE4212" s="493" t="n">
        <v>162.6</v>
      </c>
      <c r="BF4212" s="493" t="n">
        <v>0</v>
      </c>
      <c r="BG4212" s="493" t="n">
        <v>0</v>
      </c>
      <c r="BH4212" s="493" t="n">
        <v>179.7</v>
      </c>
      <c r="BI4212" s="493" t="n">
        <v>0</v>
      </c>
      <c r="BJ4212" s="493" t="n">
        <v>0</v>
      </c>
      <c r="BK4212" s="493" t="n">
        <v>0</v>
      </c>
      <c r="BL4212" s="493" t="n">
        <v>0</v>
      </c>
      <c r="BM4212" s="493" t="n">
        <v>0</v>
      </c>
      <c r="BN4212" s="493" t="n">
        <v>0</v>
      </c>
      <c r="BO4212" s="493" t="n">
        <v>0</v>
      </c>
      <c r="BP4212" s="493" t="n">
        <v>0</v>
      </c>
      <c r="BQ4212" s="493" t="n">
        <v>0</v>
      </c>
      <c r="BR4212" s="493" t="n">
        <v>0</v>
      </c>
      <c r="BS4212" s="493" t="n">
        <v>0</v>
      </c>
      <c r="BT4212" s="493" t="n">
        <v>0</v>
      </c>
      <c r="BU4212" s="493" t="n">
        <v>0</v>
      </c>
      <c r="BV4212" s="493" t="n">
        <v>0</v>
      </c>
      <c r="BW4212" s="493" t="n">
        <v>0</v>
      </c>
    </row>
    <row r="4213">
      <c r="A4213" t="inlineStr">
        <is>
          <t>[C9D3] Angiotensin-II 길항제 칼슘길항제 복합제</t>
        </is>
      </c>
      <c r="B4213" t="inlineStr">
        <is>
          <t>하나제약</t>
        </is>
      </c>
      <c r="C4213" t="inlineStr">
        <is>
          <t>세비원 에이치씨티</t>
        </is>
      </c>
      <c r="D4213" t="inlineStr">
        <is>
          <t>하나제약</t>
        </is>
      </c>
      <c r="E4213" t="inlineStr">
        <is>
          <t>amlodipine besylate,  hydrochlorothiazide,  olmesartan medoxomil</t>
        </is>
      </c>
      <c r="F4213" t="inlineStr">
        <is>
          <t>상급종합병원</t>
        </is>
      </c>
      <c r="G4213" t="inlineStr">
        <is>
          <t>Generic</t>
        </is>
      </c>
      <c r="H4213" s="493" t="n">
        <v>0</v>
      </c>
      <c r="I4213" s="493" t="n">
        <v>0</v>
      </c>
      <c r="J4213" s="493" t="n">
        <v>0</v>
      </c>
      <c r="K4213" s="493" t="n">
        <v>0</v>
      </c>
      <c r="L4213" s="493" t="n">
        <v>0</v>
      </c>
      <c r="M4213" s="493" t="n">
        <v>0</v>
      </c>
      <c r="N4213" s="493" t="n">
        <v>0</v>
      </c>
      <c r="O4213" s="493" t="n">
        <v>0</v>
      </c>
      <c r="P4213" s="493" t="n">
        <v>0</v>
      </c>
      <c r="Q4213" s="493" t="n">
        <v>0</v>
      </c>
      <c r="R4213" s="493" t="n">
        <v>0</v>
      </c>
      <c r="S4213" s="493" t="n">
        <v>0</v>
      </c>
      <c r="T4213" s="493" t="n">
        <v>0</v>
      </c>
      <c r="U4213" s="493" t="n">
        <v>0</v>
      </c>
      <c r="V4213" s="493" t="n">
        <v>0</v>
      </c>
      <c r="W4213" s="493" t="n">
        <v>0</v>
      </c>
      <c r="X4213" s="493" t="n">
        <v>0</v>
      </c>
      <c r="Y4213" s="493" t="n">
        <v>0</v>
      </c>
      <c r="Z4213" s="493" t="n">
        <v>0</v>
      </c>
      <c r="AA4213" s="493" t="n">
        <v>0</v>
      </c>
      <c r="AB4213" s="493" t="n">
        <v>0</v>
      </c>
      <c r="AC4213" s="493" t="n">
        <v>0</v>
      </c>
      <c r="AD4213" s="493" t="n">
        <v>0</v>
      </c>
      <c r="AE4213" s="493" t="n">
        <v>0</v>
      </c>
      <c r="AF4213" s="493" t="n">
        <v>0</v>
      </c>
      <c r="AG4213" s="493" t="n">
        <v>0</v>
      </c>
      <c r="AH4213" s="493" t="n">
        <v>236.18</v>
      </c>
      <c r="AI4213" s="493" t="n">
        <v>0</v>
      </c>
      <c r="AJ4213" s="493" t="n">
        <v>0</v>
      </c>
      <c r="AK4213" s="493" t="n">
        <v>214.62</v>
      </c>
      <c r="AL4213" s="493" t="n">
        <v>0</v>
      </c>
      <c r="AM4213" s="493" t="n">
        <v>0</v>
      </c>
      <c r="AN4213" s="493" t="n">
        <v>222.46</v>
      </c>
      <c r="AO4213" s="493" t="n">
        <v>0</v>
      </c>
      <c r="AP4213" s="493" t="n">
        <v>0</v>
      </c>
      <c r="AQ4213" s="493" t="n">
        <v>0</v>
      </c>
      <c r="AR4213" s="493" t="n">
        <v>0</v>
      </c>
      <c r="AS4213" s="493" t="n">
        <v>0</v>
      </c>
      <c r="AT4213" s="493" t="n">
        <v>0</v>
      </c>
      <c r="AU4213" s="493" t="n">
        <v>0</v>
      </c>
      <c r="AV4213" s="493" t="n">
        <v>0</v>
      </c>
      <c r="AW4213" s="493" t="n">
        <v>0</v>
      </c>
      <c r="AX4213" s="493" t="n">
        <v>0</v>
      </c>
      <c r="AY4213" s="493" t="n">
        <v>0</v>
      </c>
      <c r="AZ4213" s="493" t="n">
        <v>0</v>
      </c>
      <c r="BA4213" s="493" t="n">
        <v>0</v>
      </c>
      <c r="BB4213" s="493" t="n">
        <v>0</v>
      </c>
      <c r="BC4213" s="493" t="n">
        <v>0</v>
      </c>
      <c r="BD4213" s="493" t="n">
        <v>0</v>
      </c>
      <c r="BE4213" s="493" t="n">
        <v>0</v>
      </c>
      <c r="BF4213" s="493" t="n">
        <v>0</v>
      </c>
      <c r="BG4213" s="493" t="n">
        <v>0</v>
      </c>
      <c r="BH4213" s="493" t="n">
        <v>0</v>
      </c>
      <c r="BI4213" s="493" t="n">
        <v>0</v>
      </c>
      <c r="BJ4213" s="493" t="n">
        <v>0</v>
      </c>
      <c r="BK4213" s="493" t="n">
        <v>0</v>
      </c>
      <c r="BL4213" s="493" t="n">
        <v>0</v>
      </c>
      <c r="BM4213" s="493" t="n">
        <v>0</v>
      </c>
      <c r="BN4213" s="493" t="n">
        <v>0</v>
      </c>
      <c r="BO4213" s="493" t="n">
        <v>0</v>
      </c>
      <c r="BP4213" s="493" t="n">
        <v>0</v>
      </c>
      <c r="BQ4213" s="493" t="n">
        <v>0</v>
      </c>
      <c r="BR4213" s="493" t="n">
        <v>0</v>
      </c>
      <c r="BS4213" s="493" t="n">
        <v>0</v>
      </c>
      <c r="BT4213" s="493" t="n">
        <v>0</v>
      </c>
      <c r="BU4213" s="493" t="n">
        <v>0</v>
      </c>
      <c r="BV4213" s="493" t="n">
        <v>0</v>
      </c>
      <c r="BW4213" s="493" t="n">
        <v>0</v>
      </c>
    </row>
    <row r="4214">
      <c r="A4214" t="inlineStr">
        <is>
          <t>[C9D3] Angiotensin-II 길항제 칼슘길항제 복합제</t>
        </is>
      </c>
      <c r="B4214" t="inlineStr">
        <is>
          <t>하나제약</t>
        </is>
      </c>
      <c r="C4214" t="inlineStr">
        <is>
          <t>세비원 에이치씨티</t>
        </is>
      </c>
      <c r="D4214" t="inlineStr">
        <is>
          <t>하나제약</t>
        </is>
      </c>
      <c r="E4214" t="inlineStr">
        <is>
          <t>amlodipine besylate,  hydrochlorothiazide,  olmesartan medoxomil</t>
        </is>
      </c>
      <c r="F4214" t="inlineStr">
        <is>
          <t>종합병원</t>
        </is>
      </c>
      <c r="G4214" t="inlineStr">
        <is>
          <t>Generic</t>
        </is>
      </c>
      <c r="H4214" s="493" t="n">
        <v>0</v>
      </c>
      <c r="I4214" s="493" t="n">
        <v>0</v>
      </c>
      <c r="J4214" s="493" t="n">
        <v>0</v>
      </c>
      <c r="K4214" s="493" t="n">
        <v>0</v>
      </c>
      <c r="L4214" s="493" t="n">
        <v>0</v>
      </c>
      <c r="M4214" s="493" t="n">
        <v>0</v>
      </c>
      <c r="N4214" s="493" t="n">
        <v>120.3</v>
      </c>
      <c r="O4214" s="493" t="n">
        <v>0</v>
      </c>
      <c r="P4214" s="493" t="n">
        <v>240.3</v>
      </c>
      <c r="Q4214" s="493" t="n">
        <v>0</v>
      </c>
      <c r="R4214" s="493" t="n">
        <v>479.4</v>
      </c>
      <c r="S4214" s="493" t="n">
        <v>600.3</v>
      </c>
      <c r="T4214" s="493" t="n">
        <v>240</v>
      </c>
      <c r="U4214" s="493" t="n">
        <v>120</v>
      </c>
      <c r="V4214" s="493" t="n">
        <v>2608.85</v>
      </c>
      <c r="W4214" s="493" t="n">
        <v>9769.25</v>
      </c>
      <c r="X4214" s="493" t="n">
        <v>10059.96</v>
      </c>
      <c r="Y4214" s="493" t="n">
        <v>8281.24</v>
      </c>
      <c r="Z4214" s="493" t="n">
        <v>9627.059999999999</v>
      </c>
      <c r="AA4214" s="493" t="n">
        <v>7056.78</v>
      </c>
      <c r="AB4214" s="493" t="n">
        <v>8606.17</v>
      </c>
      <c r="AC4214" s="493" t="n">
        <v>10729.8</v>
      </c>
      <c r="AD4214" s="493" t="n">
        <v>9456.139999999999</v>
      </c>
      <c r="AE4214" s="493" t="n">
        <v>16031.54</v>
      </c>
      <c r="AF4214" s="493" t="n">
        <v>17430.45</v>
      </c>
      <c r="AG4214" s="493" t="n">
        <v>11948.25</v>
      </c>
      <c r="AH4214" s="493" t="n">
        <v>15547.19</v>
      </c>
      <c r="AI4214" s="493" t="n">
        <v>21618.32</v>
      </c>
      <c r="AJ4214" s="493" t="n">
        <v>21810.02</v>
      </c>
      <c r="AK4214" s="493" t="n">
        <v>18168.63</v>
      </c>
      <c r="AL4214" s="493" t="n">
        <v>21616.48</v>
      </c>
      <c r="AM4214" s="493" t="n">
        <v>13596.63</v>
      </c>
      <c r="AN4214" s="493" t="n">
        <v>13111.02</v>
      </c>
      <c r="AO4214" s="493" t="n">
        <v>12754.66</v>
      </c>
      <c r="AP4214" s="493" t="n">
        <v>17185.93</v>
      </c>
      <c r="AQ4214" s="493" t="n">
        <v>11626.65</v>
      </c>
      <c r="AR4214" s="493" t="n">
        <v>11375.66</v>
      </c>
      <c r="AS4214" s="493" t="n">
        <v>14217.13</v>
      </c>
      <c r="AT4214" s="493" t="n">
        <v>20473.96</v>
      </c>
      <c r="AU4214" s="493" t="n">
        <v>11346.55</v>
      </c>
      <c r="AV4214" s="493" t="n">
        <v>24142.46</v>
      </c>
      <c r="AW4214" s="493" t="n">
        <v>12844.02</v>
      </c>
      <c r="AX4214" s="493" t="n">
        <v>3331.6</v>
      </c>
      <c r="AY4214" s="493" t="n">
        <v>6112.67</v>
      </c>
      <c r="AZ4214" s="493" t="n">
        <v>13902.87</v>
      </c>
      <c r="BA4214" s="493" t="n">
        <v>11861.68</v>
      </c>
      <c r="BB4214" s="493" t="n">
        <v>12873.89</v>
      </c>
      <c r="BC4214" s="493" t="n">
        <v>16198.62</v>
      </c>
      <c r="BD4214" s="493" t="n">
        <v>14576.05</v>
      </c>
      <c r="BE4214" s="493" t="n">
        <v>8457.42</v>
      </c>
      <c r="BF4214" s="493" t="n">
        <v>8056.02</v>
      </c>
      <c r="BG4214" s="493" t="n">
        <v>5862.29</v>
      </c>
      <c r="BH4214" s="493" t="n">
        <v>9188.09</v>
      </c>
      <c r="BI4214" s="493" t="n">
        <v>4311.83</v>
      </c>
      <c r="BJ4214" s="493" t="n">
        <v>7700.64</v>
      </c>
      <c r="BK4214" s="493" t="n">
        <v>5098.24</v>
      </c>
      <c r="BL4214" s="493" t="n">
        <v>4707.75</v>
      </c>
      <c r="BM4214" s="493" t="n">
        <v>4917.3</v>
      </c>
      <c r="BN4214" s="493" t="n">
        <v>4897.16</v>
      </c>
      <c r="BO4214" s="493" t="n">
        <v>5314.1</v>
      </c>
      <c r="BP4214" s="493" t="n">
        <v>4682.25</v>
      </c>
      <c r="BQ4214" s="493" t="n">
        <v>5445.92</v>
      </c>
      <c r="BR4214" s="493" t="n">
        <v>5495.91</v>
      </c>
      <c r="BS4214" s="493" t="n">
        <v>5402.3</v>
      </c>
      <c r="BT4214" s="493" t="n">
        <v>6240.95</v>
      </c>
      <c r="BU4214" s="493" t="n">
        <v>5761.11</v>
      </c>
      <c r="BV4214" s="493" t="n">
        <v>4583.7</v>
      </c>
      <c r="BW4214" s="493" t="n">
        <v>5587.54</v>
      </c>
    </row>
    <row r="4215">
      <c r="A4215" t="inlineStr">
        <is>
          <t>[C9D3] Angiotensin-II 길항제 칼슘길항제 복합제</t>
        </is>
      </c>
      <c r="B4215" t="inlineStr">
        <is>
          <t>하나제약</t>
        </is>
      </c>
      <c r="C4215" t="inlineStr">
        <is>
          <t>세비원 에이치씨티</t>
        </is>
      </c>
      <c r="D4215" t="inlineStr">
        <is>
          <t>하나제약</t>
        </is>
      </c>
      <c r="E4215" t="inlineStr">
        <is>
          <t>amlodipine besylate,  hydrochlorothiazide,  olmesartan medoxomil</t>
        </is>
      </c>
      <c r="F4215" t="inlineStr">
        <is>
          <t>병원</t>
        </is>
      </c>
      <c r="G4215" t="inlineStr">
        <is>
          <t>Generic</t>
        </is>
      </c>
      <c r="H4215" s="493" t="n">
        <v>3075.7</v>
      </c>
      <c r="I4215" s="493" t="n">
        <v>971.7</v>
      </c>
      <c r="J4215" s="493" t="n">
        <v>3348.6</v>
      </c>
      <c r="K4215" s="493" t="n">
        <v>1751.4</v>
      </c>
      <c r="L4215" s="493" t="n">
        <v>4986</v>
      </c>
      <c r="M4215" s="493" t="n">
        <v>1569.9</v>
      </c>
      <c r="N4215" s="493" t="n">
        <v>2431.2</v>
      </c>
      <c r="O4215" s="493" t="n">
        <v>1410.55</v>
      </c>
      <c r="P4215" s="493" t="n">
        <v>2088.6</v>
      </c>
      <c r="Q4215" s="493" t="n">
        <v>2642.7</v>
      </c>
      <c r="R4215" s="493" t="n">
        <v>3168.6</v>
      </c>
      <c r="S4215" s="493" t="n">
        <v>3574.41</v>
      </c>
      <c r="T4215" s="493" t="n">
        <v>10531.43</v>
      </c>
      <c r="U4215" s="493" t="n">
        <v>2287.8</v>
      </c>
      <c r="V4215" s="493" t="n">
        <v>4460.1</v>
      </c>
      <c r="W4215" s="493" t="n">
        <v>6578.08</v>
      </c>
      <c r="X4215" s="493" t="n">
        <v>5932.47</v>
      </c>
      <c r="Y4215" s="493" t="n">
        <v>15207.86</v>
      </c>
      <c r="Z4215" s="493" t="n">
        <v>19905.2</v>
      </c>
      <c r="AA4215" s="493" t="n">
        <v>17540.8</v>
      </c>
      <c r="AB4215" s="493" t="n">
        <v>18240.69</v>
      </c>
      <c r="AC4215" s="493" t="n">
        <v>21472.91</v>
      </c>
      <c r="AD4215" s="493" t="n">
        <v>17578.5</v>
      </c>
      <c r="AE4215" s="493" t="n">
        <v>22896.24</v>
      </c>
      <c r="AF4215" s="493" t="n">
        <v>23021.14</v>
      </c>
      <c r="AG4215" s="493" t="n">
        <v>20876.06</v>
      </c>
      <c r="AH4215" s="493" t="n">
        <v>26093.88</v>
      </c>
      <c r="AI4215" s="493" t="n">
        <v>16919.23</v>
      </c>
      <c r="AJ4215" s="493" t="n">
        <v>22259.19</v>
      </c>
      <c r="AK4215" s="493" t="n">
        <v>20889.88</v>
      </c>
      <c r="AL4215" s="493" t="n">
        <v>20984.12</v>
      </c>
      <c r="AM4215" s="493" t="n">
        <v>15783.85</v>
      </c>
      <c r="AN4215" s="493" t="n">
        <v>20918.94</v>
      </c>
      <c r="AO4215" s="493" t="n">
        <v>20087.87</v>
      </c>
      <c r="AP4215" s="493" t="n">
        <v>19273.81</v>
      </c>
      <c r="AQ4215" s="493" t="n">
        <v>18659.34</v>
      </c>
      <c r="AR4215" s="493" t="n">
        <v>24131.98</v>
      </c>
      <c r="AS4215" s="493" t="n">
        <v>19235.82</v>
      </c>
      <c r="AT4215" s="493" t="n">
        <v>25726.9</v>
      </c>
      <c r="AU4215" s="493" t="n">
        <v>20416.4</v>
      </c>
      <c r="AV4215" s="493" t="n">
        <v>19755.41</v>
      </c>
      <c r="AW4215" s="493" t="n">
        <v>18932.46</v>
      </c>
      <c r="AX4215" s="493" t="n">
        <v>19246.42</v>
      </c>
      <c r="AY4215" s="493" t="n">
        <v>14387.06</v>
      </c>
      <c r="AZ4215" s="493" t="n">
        <v>17709.17</v>
      </c>
      <c r="BA4215" s="493" t="n">
        <v>15871.95</v>
      </c>
      <c r="BB4215" s="493" t="n">
        <v>15707.49</v>
      </c>
      <c r="BC4215" s="493" t="n">
        <v>14611.95</v>
      </c>
      <c r="BD4215" s="493" t="n">
        <v>20929.71</v>
      </c>
      <c r="BE4215" s="493" t="n">
        <v>13294.81</v>
      </c>
      <c r="BF4215" s="493" t="n">
        <v>6921.3</v>
      </c>
      <c r="BG4215" s="493" t="n">
        <v>6701.18</v>
      </c>
      <c r="BH4215" s="493" t="n">
        <v>9027.879999999999</v>
      </c>
      <c r="BI4215" s="493" t="n">
        <v>5990.51</v>
      </c>
      <c r="BJ4215" s="493" t="n">
        <v>7426.3</v>
      </c>
      <c r="BK4215" s="493" t="n">
        <v>6580.21</v>
      </c>
      <c r="BL4215" s="493" t="n">
        <v>6829.19</v>
      </c>
      <c r="BM4215" s="493" t="n">
        <v>11107.31</v>
      </c>
      <c r="BN4215" s="493" t="n">
        <v>7106.58</v>
      </c>
      <c r="BO4215" s="493" t="n">
        <v>8031.8</v>
      </c>
      <c r="BP4215" s="493" t="n">
        <v>7436.46</v>
      </c>
      <c r="BQ4215" s="493" t="n">
        <v>3606.41</v>
      </c>
      <c r="BR4215" s="493" t="n">
        <v>8757.120000000001</v>
      </c>
      <c r="BS4215" s="493" t="n">
        <v>10214.43</v>
      </c>
      <c r="BT4215" s="493" t="n">
        <v>6411.64</v>
      </c>
      <c r="BU4215" s="493" t="n">
        <v>6625.96</v>
      </c>
      <c r="BV4215" s="493" t="n">
        <v>7027.26</v>
      </c>
      <c r="BW4215" s="493" t="n">
        <v>5142.76</v>
      </c>
    </row>
    <row r="4216">
      <c r="A4216" t="inlineStr">
        <is>
          <t>[C9D3] Angiotensin-II 길항제 칼슘길항제 복합제</t>
        </is>
      </c>
      <c r="B4216" t="inlineStr">
        <is>
          <t>하나제약</t>
        </is>
      </c>
      <c r="C4216" t="inlineStr">
        <is>
          <t>세비원 에이치씨티</t>
        </is>
      </c>
      <c r="D4216" t="inlineStr">
        <is>
          <t>하나제약</t>
        </is>
      </c>
      <c r="E4216" t="inlineStr">
        <is>
          <t>amlodipine besylate,  hydrochlorothiazide,  olmesartan medoxomil</t>
        </is>
      </c>
      <c r="F4216" t="inlineStr">
        <is>
          <t>의원</t>
        </is>
      </c>
      <c r="G4216" t="inlineStr">
        <is>
          <t>Generic</t>
        </is>
      </c>
      <c r="H4216" s="493" t="n">
        <v>66057.00999999999</v>
      </c>
      <c r="I4216" s="493" t="n">
        <v>58080.96</v>
      </c>
      <c r="J4216" s="493" t="n">
        <v>71243.08</v>
      </c>
      <c r="K4216" s="493" t="n">
        <v>69180.06</v>
      </c>
      <c r="L4216" s="493" t="n">
        <v>58235.21</v>
      </c>
      <c r="M4216" s="493" t="n">
        <v>67621.82000000001</v>
      </c>
      <c r="N4216" s="493" t="n">
        <v>60363.34</v>
      </c>
      <c r="O4216" s="493" t="n">
        <v>65121.3</v>
      </c>
      <c r="P4216" s="493" t="n">
        <v>63109.08</v>
      </c>
      <c r="Q4216" s="493" t="n">
        <v>68874.46000000001</v>
      </c>
      <c r="R4216" s="493" t="n">
        <v>65679.72</v>
      </c>
      <c r="S4216" s="493" t="n">
        <v>83813.7</v>
      </c>
      <c r="T4216" s="493" t="n">
        <v>78458.28</v>
      </c>
      <c r="U4216" s="493" t="n">
        <v>73985.63</v>
      </c>
      <c r="V4216" s="493" t="n">
        <v>77397.7</v>
      </c>
      <c r="W4216" s="493" t="n">
        <v>86953.37</v>
      </c>
      <c r="X4216" s="493" t="n">
        <v>81573.16</v>
      </c>
      <c r="Y4216" s="493" t="n">
        <v>89399.48</v>
      </c>
      <c r="Z4216" s="493" t="n">
        <v>86022.59</v>
      </c>
      <c r="AA4216" s="493" t="n">
        <v>105206.04</v>
      </c>
      <c r="AB4216" s="493" t="n">
        <v>81645.03999999999</v>
      </c>
      <c r="AC4216" s="493" t="n">
        <v>103088.24</v>
      </c>
      <c r="AD4216" s="493" t="n">
        <v>90680.33</v>
      </c>
      <c r="AE4216" s="493" t="n">
        <v>116001.58</v>
      </c>
      <c r="AF4216" s="493" t="n">
        <v>98089.62</v>
      </c>
      <c r="AG4216" s="493" t="n">
        <v>109633.35</v>
      </c>
      <c r="AH4216" s="493" t="n">
        <v>111892.43</v>
      </c>
      <c r="AI4216" s="493" t="n">
        <v>114765.29</v>
      </c>
      <c r="AJ4216" s="493" t="n">
        <v>113424.26</v>
      </c>
      <c r="AK4216" s="493" t="n">
        <v>113769.26</v>
      </c>
      <c r="AL4216" s="493" t="n">
        <v>109774.55</v>
      </c>
      <c r="AM4216" s="493" t="n">
        <v>111329.28</v>
      </c>
      <c r="AN4216" s="493" t="n">
        <v>103237.87</v>
      </c>
      <c r="AO4216" s="493" t="n">
        <v>115292.45</v>
      </c>
      <c r="AP4216" s="493" t="n">
        <v>103394.6</v>
      </c>
      <c r="AQ4216" s="493" t="n">
        <v>104671.81</v>
      </c>
      <c r="AR4216" s="493" t="n">
        <v>101729.27</v>
      </c>
      <c r="AS4216" s="493" t="n">
        <v>129681.21</v>
      </c>
      <c r="AT4216" s="493" t="n">
        <v>116669.3</v>
      </c>
      <c r="AU4216" s="493" t="n">
        <v>136621.28</v>
      </c>
      <c r="AV4216" s="493" t="n">
        <v>129497.36</v>
      </c>
      <c r="AW4216" s="493" t="n">
        <v>113268.18</v>
      </c>
      <c r="AX4216" s="493" t="n">
        <v>82884.19</v>
      </c>
      <c r="AY4216" s="493" t="n">
        <v>101151.45</v>
      </c>
      <c r="AZ4216" s="493" t="n">
        <v>106478.13</v>
      </c>
      <c r="BA4216" s="493" t="n">
        <v>133188.14</v>
      </c>
      <c r="BB4216" s="493" t="n">
        <v>123618.08</v>
      </c>
      <c r="BC4216" s="493" t="n">
        <v>152931.79</v>
      </c>
      <c r="BD4216" s="493" t="n">
        <v>131588.81</v>
      </c>
      <c r="BE4216" s="493" t="n">
        <v>136329.32</v>
      </c>
      <c r="BF4216" s="493" t="n">
        <v>137671.21</v>
      </c>
      <c r="BG4216" s="493" t="n">
        <v>151899.79</v>
      </c>
      <c r="BH4216" s="493" t="n">
        <v>133926.35</v>
      </c>
      <c r="BI4216" s="493" t="n">
        <v>143526.72</v>
      </c>
      <c r="BJ4216" s="493" t="n">
        <v>147290.48</v>
      </c>
      <c r="BK4216" s="493" t="n">
        <v>155143.28</v>
      </c>
      <c r="BL4216" s="493" t="n">
        <v>161323.03</v>
      </c>
      <c r="BM4216" s="493" t="n">
        <v>146953.75</v>
      </c>
      <c r="BN4216" s="493" t="n">
        <v>145792.92</v>
      </c>
      <c r="BO4216" s="493" t="n">
        <v>198040.62</v>
      </c>
      <c r="BP4216" s="493" t="n">
        <v>178774.85</v>
      </c>
      <c r="BQ4216" s="493" t="n">
        <v>161909.43</v>
      </c>
      <c r="BR4216" s="493" t="n">
        <v>176175.78</v>
      </c>
      <c r="BS4216" s="493" t="n">
        <v>184256.14</v>
      </c>
      <c r="BT4216" s="493" t="n">
        <v>149676.75</v>
      </c>
      <c r="BU4216" s="493" t="n">
        <v>178640.8</v>
      </c>
      <c r="BV4216" s="493" t="n">
        <v>168785.41</v>
      </c>
      <c r="BW4216" s="493" t="n">
        <v>161735.02</v>
      </c>
    </row>
    <row r="4217">
      <c r="A4217" t="inlineStr">
        <is>
          <t>[C9D3] Angiotensin-II 길항제 칼슘길항제 복합제</t>
        </is>
      </c>
      <c r="B4217" t="inlineStr">
        <is>
          <t>하나제약</t>
        </is>
      </c>
      <c r="C4217" t="inlineStr">
        <is>
          <t>세비원 에이치씨티</t>
        </is>
      </c>
      <c r="D4217" t="inlineStr">
        <is>
          <t>하나제약</t>
        </is>
      </c>
      <c r="E4217" t="inlineStr">
        <is>
          <t>amlodipine besylate,  hydrochlorothiazide,  olmesartan medoxomil</t>
        </is>
      </c>
      <c r="F4217" t="inlineStr">
        <is>
          <t>보건소</t>
        </is>
      </c>
      <c r="G4217" t="inlineStr">
        <is>
          <t>Generic</t>
        </is>
      </c>
      <c r="H4217" s="493" t="n">
        <v>358.5</v>
      </c>
      <c r="I4217" s="493" t="n">
        <v>537.3</v>
      </c>
      <c r="J4217" s="493" t="n">
        <v>951.6</v>
      </c>
      <c r="K4217" s="493" t="n">
        <v>1224</v>
      </c>
      <c r="L4217" s="493" t="n">
        <v>755.7</v>
      </c>
      <c r="M4217" s="493" t="n">
        <v>1127.1</v>
      </c>
      <c r="N4217" s="493" t="n">
        <v>1096.2</v>
      </c>
      <c r="O4217" s="493" t="n">
        <v>998.4</v>
      </c>
      <c r="P4217" s="493" t="n">
        <v>1039.5</v>
      </c>
      <c r="Q4217" s="493" t="n">
        <v>716.1</v>
      </c>
      <c r="R4217" s="493" t="n">
        <v>1024.8</v>
      </c>
      <c r="S4217" s="493" t="n">
        <v>683.1</v>
      </c>
      <c r="T4217" s="493" t="n">
        <v>630</v>
      </c>
      <c r="U4217" s="493" t="n">
        <v>484.8</v>
      </c>
      <c r="V4217" s="493" t="n">
        <v>1062</v>
      </c>
      <c r="W4217" s="493" t="n">
        <v>737.1</v>
      </c>
      <c r="X4217" s="493" t="n">
        <v>709.5</v>
      </c>
      <c r="Y4217" s="493" t="n">
        <v>778.8</v>
      </c>
      <c r="Z4217" s="493" t="n">
        <v>760.5</v>
      </c>
      <c r="AA4217" s="493" t="n">
        <v>970.2</v>
      </c>
      <c r="AB4217" s="493" t="n">
        <v>4324.5</v>
      </c>
      <c r="AC4217" s="493" t="n">
        <v>1613.4</v>
      </c>
      <c r="AD4217" s="493" t="n">
        <v>1211.7</v>
      </c>
      <c r="AE4217" s="493" t="n">
        <v>1920.6</v>
      </c>
      <c r="AF4217" s="493" t="n">
        <v>2804.1</v>
      </c>
      <c r="AG4217" s="493" t="n">
        <v>1726.8</v>
      </c>
      <c r="AH4217" s="493" t="n">
        <v>3475.8</v>
      </c>
      <c r="AI4217" s="493" t="n">
        <v>1722</v>
      </c>
      <c r="AJ4217" s="493" t="n">
        <v>1622.4</v>
      </c>
      <c r="AK4217" s="493" t="n">
        <v>2303.4</v>
      </c>
      <c r="AL4217" s="493" t="n">
        <v>1977</v>
      </c>
      <c r="AM4217" s="493" t="n">
        <v>1980.9</v>
      </c>
      <c r="AN4217" s="493" t="n">
        <v>1986</v>
      </c>
      <c r="AO4217" s="493" t="n">
        <v>1044.9</v>
      </c>
      <c r="AP4217" s="493" t="n">
        <v>1248.8</v>
      </c>
      <c r="AQ4217" s="493" t="n">
        <v>1319.4</v>
      </c>
      <c r="AR4217" s="493" t="n">
        <v>996</v>
      </c>
      <c r="AS4217" s="493" t="n">
        <v>1539.6</v>
      </c>
      <c r="AT4217" s="493" t="n">
        <v>211.2</v>
      </c>
      <c r="AU4217" s="493" t="n">
        <v>2486.4</v>
      </c>
      <c r="AV4217" s="493" t="n">
        <v>3585.3</v>
      </c>
      <c r="AW4217" s="493" t="n">
        <v>978.3</v>
      </c>
      <c r="AX4217" s="493" t="n">
        <v>2671.8</v>
      </c>
      <c r="AY4217" s="493" t="n">
        <v>3134.1</v>
      </c>
      <c r="AZ4217" s="493" t="n">
        <v>3565.02</v>
      </c>
      <c r="BA4217" s="493" t="n">
        <v>5435.4</v>
      </c>
      <c r="BB4217" s="493" t="n">
        <v>4228.2</v>
      </c>
      <c r="BC4217" s="493" t="n">
        <v>3803.4</v>
      </c>
      <c r="BD4217" s="493" t="n">
        <v>4804.5</v>
      </c>
      <c r="BE4217" s="493" t="n">
        <v>3306</v>
      </c>
      <c r="BF4217" s="493" t="n">
        <v>2482.8</v>
      </c>
      <c r="BG4217" s="493" t="n">
        <v>5004.6</v>
      </c>
      <c r="BH4217" s="493" t="n">
        <v>4294.8</v>
      </c>
      <c r="BI4217" s="493" t="n">
        <v>1993.2</v>
      </c>
      <c r="BJ4217" s="493" t="n">
        <v>4179.6</v>
      </c>
      <c r="BK4217" s="493" t="n">
        <v>4751.1</v>
      </c>
      <c r="BL4217" s="493" t="n">
        <v>3700.2</v>
      </c>
      <c r="BM4217" s="493" t="n">
        <v>3743.4</v>
      </c>
      <c r="BN4217" s="493" t="n">
        <v>25.2</v>
      </c>
      <c r="BO4217" s="493" t="n">
        <v>4542.6</v>
      </c>
      <c r="BP4217" s="493" t="n">
        <v>1760.4</v>
      </c>
      <c r="BQ4217" s="493" t="n">
        <v>3491.7</v>
      </c>
      <c r="BR4217" s="493" t="n">
        <v>6668.4</v>
      </c>
      <c r="BS4217" s="493" t="n">
        <v>54</v>
      </c>
      <c r="BT4217" s="493" t="n">
        <v>26.1</v>
      </c>
      <c r="BU4217" s="493" t="n">
        <v>9441.299999999999</v>
      </c>
      <c r="BV4217" s="493" t="n">
        <v>132.6</v>
      </c>
      <c r="BW4217" s="493" t="n">
        <v>2430</v>
      </c>
    </row>
    <row r="4218">
      <c r="A4218" t="inlineStr">
        <is>
          <t>[C9D3] Angiotensin-II 길항제 칼슘길항제 복합제</t>
        </is>
      </c>
      <c r="B4218" t="inlineStr">
        <is>
          <t>하나제약</t>
        </is>
      </c>
      <c r="C4218" t="inlineStr">
        <is>
          <t>세비원 에이치씨티</t>
        </is>
      </c>
      <c r="D4218" t="inlineStr">
        <is>
          <t>하나제약</t>
        </is>
      </c>
      <c r="E4218" t="inlineStr">
        <is>
          <t>amlodipine besylate,  hydrochlorothiazide,  olmesartan medoxomil</t>
        </is>
      </c>
      <c r="F4218" t="inlineStr">
        <is>
          <t>기타(치과의원, 치과병원 등)</t>
        </is>
      </c>
      <c r="G4218" t="inlineStr">
        <is>
          <t>Generic</t>
        </is>
      </c>
      <c r="H4218" s="493" t="n">
        <v>0</v>
      </c>
      <c r="I4218" s="493" t="n">
        <v>0</v>
      </c>
      <c r="J4218" s="493" t="n">
        <v>0</v>
      </c>
      <c r="K4218" s="493" t="n">
        <v>0</v>
      </c>
      <c r="L4218" s="493" t="n">
        <v>0</v>
      </c>
      <c r="M4218" s="493" t="n">
        <v>0</v>
      </c>
      <c r="N4218" s="493" t="n">
        <v>0</v>
      </c>
      <c r="O4218" s="493" t="n">
        <v>0</v>
      </c>
      <c r="P4218" s="493" t="n">
        <v>0</v>
      </c>
      <c r="Q4218" s="493" t="n">
        <v>0</v>
      </c>
      <c r="R4218" s="493" t="n">
        <v>0</v>
      </c>
      <c r="S4218" s="493" t="n">
        <v>0</v>
      </c>
      <c r="T4218" s="493" t="n">
        <v>0</v>
      </c>
      <c r="U4218" s="493" t="n">
        <v>0</v>
      </c>
      <c r="V4218" s="493" t="n">
        <v>0</v>
      </c>
      <c r="W4218" s="493" t="n">
        <v>0</v>
      </c>
      <c r="X4218" s="493" t="n">
        <v>0</v>
      </c>
      <c r="Y4218" s="493" t="n">
        <v>0</v>
      </c>
      <c r="Z4218" s="493" t="n">
        <v>45.36</v>
      </c>
      <c r="AA4218" s="493" t="n">
        <v>36.68</v>
      </c>
      <c r="AB4218" s="493" t="n">
        <v>0</v>
      </c>
      <c r="AC4218" s="493" t="n">
        <v>0</v>
      </c>
      <c r="AD4218" s="493" t="n">
        <v>0</v>
      </c>
      <c r="AE4218" s="493" t="n">
        <v>0</v>
      </c>
      <c r="AF4218" s="493" t="n">
        <v>0</v>
      </c>
      <c r="AG4218" s="493" t="n">
        <v>0</v>
      </c>
      <c r="AH4218" s="493" t="n">
        <v>0</v>
      </c>
      <c r="AI4218" s="493" t="n">
        <v>0</v>
      </c>
      <c r="AJ4218" s="493" t="n">
        <v>0</v>
      </c>
      <c r="AK4218" s="493" t="n">
        <v>0</v>
      </c>
      <c r="AL4218" s="493" t="n">
        <v>0</v>
      </c>
      <c r="AM4218" s="493" t="n">
        <v>0</v>
      </c>
      <c r="AN4218" s="493" t="n">
        <v>46.48</v>
      </c>
      <c r="AO4218" s="493" t="n">
        <v>0</v>
      </c>
      <c r="AP4218" s="493" t="n">
        <v>0</v>
      </c>
      <c r="AQ4218" s="493" t="n">
        <v>0</v>
      </c>
      <c r="AR4218" s="493" t="n">
        <v>0</v>
      </c>
      <c r="AS4218" s="493" t="n">
        <v>0</v>
      </c>
      <c r="AT4218" s="493" t="n">
        <v>0</v>
      </c>
      <c r="AU4218" s="493" t="n">
        <v>0</v>
      </c>
      <c r="AV4218" s="493" t="n">
        <v>0</v>
      </c>
      <c r="AW4218" s="493" t="n">
        <v>0</v>
      </c>
      <c r="AX4218" s="493" t="n">
        <v>0</v>
      </c>
      <c r="AY4218" s="493" t="n">
        <v>0</v>
      </c>
      <c r="AZ4218" s="493" t="n">
        <v>0</v>
      </c>
      <c r="BA4218" s="493" t="n">
        <v>0</v>
      </c>
      <c r="BB4218" s="493" t="n">
        <v>0</v>
      </c>
      <c r="BC4218" s="493" t="n">
        <v>0</v>
      </c>
      <c r="BD4218" s="493" t="n">
        <v>0</v>
      </c>
      <c r="BE4218" s="493" t="n">
        <v>0</v>
      </c>
      <c r="BF4218" s="493" t="n">
        <v>0</v>
      </c>
      <c r="BG4218" s="493" t="n">
        <v>0</v>
      </c>
      <c r="BH4218" s="493" t="n">
        <v>0</v>
      </c>
      <c r="BI4218" s="493" t="n">
        <v>0</v>
      </c>
      <c r="BJ4218" s="493" t="n">
        <v>0</v>
      </c>
      <c r="BK4218" s="493" t="n">
        <v>0</v>
      </c>
      <c r="BL4218" s="493" t="n">
        <v>43.4</v>
      </c>
      <c r="BM4218" s="493" t="n">
        <v>0</v>
      </c>
      <c r="BN4218" s="493" t="n">
        <v>0</v>
      </c>
      <c r="BO4218" s="493" t="n">
        <v>0</v>
      </c>
      <c r="BP4218" s="493" t="n">
        <v>0</v>
      </c>
      <c r="BQ4218" s="493" t="n">
        <v>0</v>
      </c>
      <c r="BR4218" s="493" t="n">
        <v>0</v>
      </c>
      <c r="BS4218" s="493" t="n">
        <v>0</v>
      </c>
      <c r="BT4218" s="493" t="n">
        <v>0</v>
      </c>
      <c r="BU4218" s="493" t="n">
        <v>784.8</v>
      </c>
      <c r="BV4218" s="493" t="n">
        <v>0</v>
      </c>
      <c r="BW4218" s="493" t="n">
        <v>0</v>
      </c>
    </row>
    <row r="4219">
      <c r="A4219" t="inlineStr">
        <is>
          <t>[C9D3] Angiotensin-II 길항제 칼슘길항제 복합제</t>
        </is>
      </c>
      <c r="B4219" t="inlineStr">
        <is>
          <t>하나제약</t>
        </is>
      </c>
      <c r="C4219" t="inlineStr">
        <is>
          <t>텔미디핀</t>
        </is>
      </c>
      <c r="D4219" t="inlineStr">
        <is>
          <t>하나제약</t>
        </is>
      </c>
      <c r="E4219" t="inlineStr">
        <is>
          <t>amlodipine besylate,  telmisartan</t>
        </is>
      </c>
      <c r="F4219" t="inlineStr">
        <is>
          <t>상급종합병원</t>
        </is>
      </c>
      <c r="G4219" t="inlineStr">
        <is>
          <t>Generic</t>
        </is>
      </c>
      <c r="H4219" s="493" t="n">
        <v>0</v>
      </c>
      <c r="I4219" s="493" t="n">
        <v>0</v>
      </c>
      <c r="J4219" s="493" t="n">
        <v>0</v>
      </c>
      <c r="K4219" s="493" t="n">
        <v>0</v>
      </c>
      <c r="L4219" s="493" t="n">
        <v>0</v>
      </c>
      <c r="M4219" s="493" t="n">
        <v>0</v>
      </c>
      <c r="N4219" s="493" t="n">
        <v>0</v>
      </c>
      <c r="O4219" s="493" t="n">
        <v>0</v>
      </c>
      <c r="P4219" s="493" t="n">
        <v>0</v>
      </c>
      <c r="Q4219" s="493" t="n">
        <v>0</v>
      </c>
      <c r="R4219" s="493" t="n">
        <v>0</v>
      </c>
      <c r="S4219" s="493" t="n">
        <v>0</v>
      </c>
      <c r="T4219" s="493" t="n">
        <v>0</v>
      </c>
      <c r="U4219" s="493" t="n">
        <v>0</v>
      </c>
      <c r="V4219" s="493" t="n">
        <v>0</v>
      </c>
      <c r="W4219" s="493" t="n">
        <v>0</v>
      </c>
      <c r="X4219" s="493" t="n">
        <v>0</v>
      </c>
      <c r="Y4219" s="493" t="n">
        <v>0</v>
      </c>
      <c r="Z4219" s="493" t="n">
        <v>0</v>
      </c>
      <c r="AA4219" s="493" t="n">
        <v>0</v>
      </c>
      <c r="AB4219" s="493" t="n">
        <v>0</v>
      </c>
      <c r="AC4219" s="493" t="n">
        <v>0</v>
      </c>
      <c r="AD4219" s="493" t="n">
        <v>0</v>
      </c>
      <c r="AE4219" s="493" t="n">
        <v>0</v>
      </c>
      <c r="AF4219" s="493" t="n">
        <v>0</v>
      </c>
      <c r="AG4219" s="493" t="n">
        <v>0</v>
      </c>
      <c r="AH4219" s="493" t="n">
        <v>0</v>
      </c>
      <c r="AI4219" s="493" t="n">
        <v>0</v>
      </c>
      <c r="AJ4219" s="493" t="n">
        <v>0</v>
      </c>
      <c r="AK4219" s="493" t="n">
        <v>0</v>
      </c>
      <c r="AL4219" s="493" t="n">
        <v>0</v>
      </c>
      <c r="AM4219" s="493" t="n">
        <v>0</v>
      </c>
      <c r="AN4219" s="493" t="n">
        <v>0</v>
      </c>
      <c r="AO4219" s="493" t="n">
        <v>0</v>
      </c>
      <c r="AP4219" s="493" t="n">
        <v>0</v>
      </c>
      <c r="AQ4219" s="493" t="n">
        <v>0</v>
      </c>
      <c r="AR4219" s="493" t="n">
        <v>0</v>
      </c>
      <c r="AS4219" s="493" t="n">
        <v>0</v>
      </c>
      <c r="AT4219" s="493" t="n">
        <v>0</v>
      </c>
      <c r="AU4219" s="493" t="n">
        <v>0</v>
      </c>
      <c r="AV4219" s="493" t="n">
        <v>0</v>
      </c>
      <c r="AW4219" s="493" t="n">
        <v>0</v>
      </c>
      <c r="AX4219" s="493" t="n">
        <v>0</v>
      </c>
      <c r="AY4219" s="493" t="n">
        <v>0</v>
      </c>
      <c r="AZ4219" s="493" t="n">
        <v>0</v>
      </c>
      <c r="BA4219" s="493" t="n">
        <v>0</v>
      </c>
      <c r="BB4219" s="493" t="n">
        <v>0</v>
      </c>
      <c r="BC4219" s="493" t="n">
        <v>0</v>
      </c>
      <c r="BD4219" s="493" t="n">
        <v>0</v>
      </c>
      <c r="BE4219" s="493" t="n">
        <v>0</v>
      </c>
      <c r="BF4219" s="493" t="n">
        <v>0</v>
      </c>
      <c r="BG4219" s="493" t="n">
        <v>0</v>
      </c>
      <c r="BH4219" s="493" t="n">
        <v>0</v>
      </c>
      <c r="BI4219" s="493" t="n">
        <v>0</v>
      </c>
      <c r="BJ4219" s="493" t="n">
        <v>0</v>
      </c>
      <c r="BK4219" s="493" t="n">
        <v>0</v>
      </c>
      <c r="BL4219" s="493" t="n">
        <v>0</v>
      </c>
      <c r="BM4219" s="493" t="n">
        <v>0</v>
      </c>
      <c r="BN4219" s="493" t="n">
        <v>0</v>
      </c>
      <c r="BO4219" s="493" t="n">
        <v>0</v>
      </c>
      <c r="BP4219" s="493" t="n">
        <v>0</v>
      </c>
      <c r="BQ4219" s="493" t="n">
        <v>154.56</v>
      </c>
      <c r="BR4219" s="493" t="n">
        <v>0</v>
      </c>
      <c r="BS4219" s="493" t="n">
        <v>0</v>
      </c>
      <c r="BT4219" s="493" t="n">
        <v>0</v>
      </c>
      <c r="BU4219" s="493" t="n">
        <v>0</v>
      </c>
      <c r="BV4219" s="493" t="n">
        <v>0</v>
      </c>
      <c r="BW4219" s="493" t="n">
        <v>0</v>
      </c>
    </row>
    <row r="4220">
      <c r="A4220" t="inlineStr">
        <is>
          <t>[C9D3] Angiotensin-II 길항제 칼슘길항제 복합제</t>
        </is>
      </c>
      <c r="B4220" t="inlineStr">
        <is>
          <t>하나제약</t>
        </is>
      </c>
      <c r="C4220" t="inlineStr">
        <is>
          <t>텔미디핀</t>
        </is>
      </c>
      <c r="D4220" t="inlineStr">
        <is>
          <t>하나제약</t>
        </is>
      </c>
      <c r="E4220" t="inlineStr">
        <is>
          <t>amlodipine besylate,  telmisartan</t>
        </is>
      </c>
      <c r="F4220" t="inlineStr">
        <is>
          <t>종합병원</t>
        </is>
      </c>
      <c r="G4220" t="inlineStr">
        <is>
          <t>Generic</t>
        </is>
      </c>
      <c r="H4220" s="493" t="n">
        <v>11673.2</v>
      </c>
      <c r="I4220" s="493" t="n">
        <v>11622.24</v>
      </c>
      <c r="J4220" s="493" t="n">
        <v>11789.6</v>
      </c>
      <c r="K4220" s="493" t="n">
        <v>11651.34</v>
      </c>
      <c r="L4220" s="493" t="n">
        <v>10805.7</v>
      </c>
      <c r="M4220" s="493" t="n">
        <v>12243.2</v>
      </c>
      <c r="N4220" s="493" t="n">
        <v>11012.26</v>
      </c>
      <c r="O4220" s="493" t="n">
        <v>13586.64</v>
      </c>
      <c r="P4220" s="493" t="n">
        <v>8337.700000000001</v>
      </c>
      <c r="Q4220" s="493" t="n">
        <v>13605.4</v>
      </c>
      <c r="R4220" s="493" t="n">
        <v>11710.9</v>
      </c>
      <c r="S4220" s="493" t="n">
        <v>18703.87</v>
      </c>
      <c r="T4220" s="493" t="n">
        <v>9288.5</v>
      </c>
      <c r="U4220" s="493" t="n">
        <v>12099.8</v>
      </c>
      <c r="V4220" s="493" t="n">
        <v>13875.4</v>
      </c>
      <c r="W4220" s="493" t="n">
        <v>13448.85</v>
      </c>
      <c r="X4220" s="493" t="n">
        <v>10912.44</v>
      </c>
      <c r="Y4220" s="493" t="n">
        <v>11738.3</v>
      </c>
      <c r="Z4220" s="493" t="n">
        <v>13416.83</v>
      </c>
      <c r="AA4220" s="493" t="n">
        <v>14134.08</v>
      </c>
      <c r="AB4220" s="493" t="n">
        <v>11720.8</v>
      </c>
      <c r="AC4220" s="493" t="n">
        <v>10928.7</v>
      </c>
      <c r="AD4220" s="493" t="n">
        <v>10155.54</v>
      </c>
      <c r="AE4220" s="493" t="n">
        <v>9325.02</v>
      </c>
      <c r="AF4220" s="493" t="n">
        <v>14559.88</v>
      </c>
      <c r="AG4220" s="493" t="n">
        <v>8413.02</v>
      </c>
      <c r="AH4220" s="493" t="n">
        <v>10128.71</v>
      </c>
      <c r="AI4220" s="493" t="n">
        <v>10989.4</v>
      </c>
      <c r="AJ4220" s="493" t="n">
        <v>7488.7</v>
      </c>
      <c r="AK4220" s="493" t="n">
        <v>10840.46</v>
      </c>
      <c r="AL4220" s="493" t="n">
        <v>9764.879999999999</v>
      </c>
      <c r="AM4220" s="493" t="n">
        <v>9125.42</v>
      </c>
      <c r="AN4220" s="493" t="n">
        <v>12083.25</v>
      </c>
      <c r="AO4220" s="493" t="n">
        <v>7707.1</v>
      </c>
      <c r="AP4220" s="493" t="n">
        <v>9106.02</v>
      </c>
      <c r="AQ4220" s="493" t="n">
        <v>7765.28</v>
      </c>
      <c r="AR4220" s="493" t="n">
        <v>7438.2</v>
      </c>
      <c r="AS4220" s="493" t="n">
        <v>4660.96</v>
      </c>
      <c r="AT4220" s="493" t="n">
        <v>8563.18</v>
      </c>
      <c r="AU4220" s="493" t="n">
        <v>36548.33</v>
      </c>
      <c r="AV4220" s="493" t="n">
        <v>25343.67</v>
      </c>
      <c r="AW4220" s="493" t="n">
        <v>14221.01</v>
      </c>
      <c r="AX4220" s="493" t="n">
        <v>14473.44</v>
      </c>
      <c r="AY4220" s="493" t="n">
        <v>22937.85</v>
      </c>
      <c r="AZ4220" s="493" t="n">
        <v>13117.05</v>
      </c>
      <c r="BA4220" s="493" t="n">
        <v>27925.87</v>
      </c>
      <c r="BB4220" s="493" t="n">
        <v>31610.98</v>
      </c>
      <c r="BC4220" s="493" t="n">
        <v>28244.01</v>
      </c>
      <c r="BD4220" s="493" t="n">
        <v>23240.34</v>
      </c>
      <c r="BE4220" s="493" t="n">
        <v>22231.09</v>
      </c>
      <c r="BF4220" s="493" t="n">
        <v>19732.25</v>
      </c>
      <c r="BG4220" s="493" t="n">
        <v>33713.42</v>
      </c>
      <c r="BH4220" s="493" t="n">
        <v>35319.87</v>
      </c>
      <c r="BI4220" s="493" t="n">
        <v>18335.62</v>
      </c>
      <c r="BJ4220" s="493" t="n">
        <v>29081.04</v>
      </c>
      <c r="BK4220" s="493" t="n">
        <v>17664.53</v>
      </c>
      <c r="BL4220" s="493" t="n">
        <v>29633.9</v>
      </c>
      <c r="BM4220" s="493" t="n">
        <v>38783.12</v>
      </c>
      <c r="BN4220" s="493" t="n">
        <v>31448.25</v>
      </c>
      <c r="BO4220" s="493" t="n">
        <v>42725.91</v>
      </c>
      <c r="BP4220" s="493" t="n">
        <v>30001.03</v>
      </c>
      <c r="BQ4220" s="493" t="n">
        <v>19060.16</v>
      </c>
      <c r="BR4220" s="493" t="n">
        <v>35618.98</v>
      </c>
      <c r="BS4220" s="493" t="n">
        <v>46756.61</v>
      </c>
      <c r="BT4220" s="493" t="n">
        <v>25354.76</v>
      </c>
      <c r="BU4220" s="493" t="n">
        <v>28189.32</v>
      </c>
      <c r="BV4220" s="493" t="n">
        <v>42522.25</v>
      </c>
      <c r="BW4220" s="493" t="n">
        <v>21881.13</v>
      </c>
    </row>
    <row r="4221">
      <c r="A4221" t="inlineStr">
        <is>
          <t>[C9D3] Angiotensin-II 길항제 칼슘길항제 복합제</t>
        </is>
      </c>
      <c r="B4221" t="inlineStr">
        <is>
          <t>하나제약</t>
        </is>
      </c>
      <c r="C4221" t="inlineStr">
        <is>
          <t>텔미디핀</t>
        </is>
      </c>
      <c r="D4221" t="inlineStr">
        <is>
          <t>하나제약</t>
        </is>
      </c>
      <c r="E4221" t="inlineStr">
        <is>
          <t>amlodipine besylate,  telmisartan</t>
        </is>
      </c>
      <c r="F4221" t="inlineStr">
        <is>
          <t>병원</t>
        </is>
      </c>
      <c r="G4221" t="inlineStr">
        <is>
          <t>Generic</t>
        </is>
      </c>
      <c r="H4221" s="493" t="n">
        <v>6763.4</v>
      </c>
      <c r="I4221" s="493" t="n">
        <v>4025.2</v>
      </c>
      <c r="J4221" s="493" t="n">
        <v>7253.1</v>
      </c>
      <c r="K4221" s="493" t="n">
        <v>5420.3</v>
      </c>
      <c r="L4221" s="493" t="n">
        <v>5911.7</v>
      </c>
      <c r="M4221" s="493" t="n">
        <v>4279.7</v>
      </c>
      <c r="N4221" s="493" t="n">
        <v>6524.24</v>
      </c>
      <c r="O4221" s="493" t="n">
        <v>7800.16</v>
      </c>
      <c r="P4221" s="493" t="n">
        <v>8386.879999999999</v>
      </c>
      <c r="Q4221" s="493" t="n">
        <v>6229.05</v>
      </c>
      <c r="R4221" s="493" t="n">
        <v>8952.9</v>
      </c>
      <c r="S4221" s="493" t="n">
        <v>15095.12</v>
      </c>
      <c r="T4221" s="493" t="n">
        <v>10309.34</v>
      </c>
      <c r="U4221" s="493" t="n">
        <v>8231.5</v>
      </c>
      <c r="V4221" s="493" t="n">
        <v>12799.56</v>
      </c>
      <c r="W4221" s="493" t="n">
        <v>9487.370000000001</v>
      </c>
      <c r="X4221" s="493" t="n">
        <v>21581.5</v>
      </c>
      <c r="Y4221" s="493" t="n">
        <v>18649</v>
      </c>
      <c r="Z4221" s="493" t="n">
        <v>24801.89</v>
      </c>
      <c r="AA4221" s="493" t="n">
        <v>20553.72</v>
      </c>
      <c r="AB4221" s="493" t="n">
        <v>15828.4</v>
      </c>
      <c r="AC4221" s="493" t="n">
        <v>25501.7</v>
      </c>
      <c r="AD4221" s="493" t="n">
        <v>22476.3</v>
      </c>
      <c r="AE4221" s="493" t="n">
        <v>18589.3</v>
      </c>
      <c r="AF4221" s="493" t="n">
        <v>24552.24</v>
      </c>
      <c r="AG4221" s="493" t="n">
        <v>20452.64</v>
      </c>
      <c r="AH4221" s="493" t="n">
        <v>18834.12</v>
      </c>
      <c r="AI4221" s="493" t="n">
        <v>21117.4</v>
      </c>
      <c r="AJ4221" s="493" t="n">
        <v>22335.38</v>
      </c>
      <c r="AK4221" s="493" t="n">
        <v>13404.9</v>
      </c>
      <c r="AL4221" s="493" t="n">
        <v>29257.66</v>
      </c>
      <c r="AM4221" s="493" t="n">
        <v>14011.33</v>
      </c>
      <c r="AN4221" s="493" t="n">
        <v>22949.8</v>
      </c>
      <c r="AO4221" s="493" t="n">
        <v>18105.27</v>
      </c>
      <c r="AP4221" s="493" t="n">
        <v>23707.28</v>
      </c>
      <c r="AQ4221" s="493" t="n">
        <v>18820.02</v>
      </c>
      <c r="AR4221" s="493" t="n">
        <v>21208.15</v>
      </c>
      <c r="AS4221" s="493" t="n">
        <v>18043.3</v>
      </c>
      <c r="AT4221" s="493" t="n">
        <v>26382.06</v>
      </c>
      <c r="AU4221" s="493" t="n">
        <v>17908.61</v>
      </c>
      <c r="AV4221" s="493" t="n">
        <v>20918.02</v>
      </c>
      <c r="AW4221" s="493" t="n">
        <v>17506.06</v>
      </c>
      <c r="AX4221" s="493" t="n">
        <v>19448.79</v>
      </c>
      <c r="AY4221" s="493" t="n">
        <v>20135.39</v>
      </c>
      <c r="AZ4221" s="493" t="n">
        <v>17835.56</v>
      </c>
      <c r="BA4221" s="493" t="n">
        <v>20739.79</v>
      </c>
      <c r="BB4221" s="493" t="n">
        <v>21580.86</v>
      </c>
      <c r="BC4221" s="493" t="n">
        <v>23163.4</v>
      </c>
      <c r="BD4221" s="493" t="n">
        <v>22532.8</v>
      </c>
      <c r="BE4221" s="493" t="n">
        <v>15163.14</v>
      </c>
      <c r="BF4221" s="493" t="n">
        <v>22724.68</v>
      </c>
      <c r="BG4221" s="493" t="n">
        <v>17863.95</v>
      </c>
      <c r="BH4221" s="493" t="n">
        <v>22656.47</v>
      </c>
      <c r="BI4221" s="493" t="n">
        <v>21008.61</v>
      </c>
      <c r="BJ4221" s="493" t="n">
        <v>21202.4</v>
      </c>
      <c r="BK4221" s="493" t="n">
        <v>20305.16</v>
      </c>
      <c r="BL4221" s="493" t="n">
        <v>23322.7</v>
      </c>
      <c r="BM4221" s="493" t="n">
        <v>18884.01</v>
      </c>
      <c r="BN4221" s="493" t="n">
        <v>22029.51</v>
      </c>
      <c r="BO4221" s="493" t="n">
        <v>15567.37</v>
      </c>
      <c r="BP4221" s="493" t="n">
        <v>21320.76</v>
      </c>
      <c r="BQ4221" s="493" t="n">
        <v>16905.74</v>
      </c>
      <c r="BR4221" s="493" t="n">
        <v>17064.67</v>
      </c>
      <c r="BS4221" s="493" t="n">
        <v>19059.36</v>
      </c>
      <c r="BT4221" s="493" t="n">
        <v>16277.09</v>
      </c>
      <c r="BU4221" s="493" t="n">
        <v>12089.68</v>
      </c>
      <c r="BV4221" s="493" t="n">
        <v>14326.68</v>
      </c>
      <c r="BW4221" s="493" t="n">
        <v>12630.36</v>
      </c>
    </row>
    <row r="4222">
      <c r="A4222" t="inlineStr">
        <is>
          <t>[C9D3] Angiotensin-II 길항제 칼슘길항제 복합제</t>
        </is>
      </c>
      <c r="B4222" t="inlineStr">
        <is>
          <t>하나제약</t>
        </is>
      </c>
      <c r="C4222" t="inlineStr">
        <is>
          <t>텔미디핀</t>
        </is>
      </c>
      <c r="D4222" t="inlineStr">
        <is>
          <t>하나제약</t>
        </is>
      </c>
      <c r="E4222" t="inlineStr">
        <is>
          <t>amlodipine besylate,  telmisartan</t>
        </is>
      </c>
      <c r="F4222" t="inlineStr">
        <is>
          <t>의원</t>
        </is>
      </c>
      <c r="G4222" t="inlineStr">
        <is>
          <t>Generic</t>
        </is>
      </c>
      <c r="H4222" s="493" t="n">
        <v>251872.05</v>
      </c>
      <c r="I4222" s="493" t="n">
        <v>244234.14</v>
      </c>
      <c r="J4222" s="493" t="n">
        <v>280428.98</v>
      </c>
      <c r="K4222" s="493" t="n">
        <v>274957.37</v>
      </c>
      <c r="L4222" s="493" t="n">
        <v>273862.63</v>
      </c>
      <c r="M4222" s="493" t="n">
        <v>299640.02</v>
      </c>
      <c r="N4222" s="493" t="n">
        <v>288956.57</v>
      </c>
      <c r="O4222" s="493" t="n">
        <v>304026.09</v>
      </c>
      <c r="P4222" s="493" t="n">
        <v>279142.68</v>
      </c>
      <c r="Q4222" s="493" t="n">
        <v>295245.96</v>
      </c>
      <c r="R4222" s="493" t="n">
        <v>318830.37</v>
      </c>
      <c r="S4222" s="493" t="n">
        <v>383087.95</v>
      </c>
      <c r="T4222" s="493" t="n">
        <v>382969.62</v>
      </c>
      <c r="U4222" s="493" t="n">
        <v>350184.96</v>
      </c>
      <c r="V4222" s="493" t="n">
        <v>397051.53</v>
      </c>
      <c r="W4222" s="493" t="n">
        <v>375863.61</v>
      </c>
      <c r="X4222" s="493" t="n">
        <v>371705.92</v>
      </c>
      <c r="Y4222" s="493" t="n">
        <v>381870.71</v>
      </c>
      <c r="Z4222" s="493" t="n">
        <v>357661.03</v>
      </c>
      <c r="AA4222" s="493" t="n">
        <v>405792.65</v>
      </c>
      <c r="AB4222" s="493" t="n">
        <v>344934.33</v>
      </c>
      <c r="AC4222" s="493" t="n">
        <v>374930.77</v>
      </c>
      <c r="AD4222" s="493" t="n">
        <v>351813.64</v>
      </c>
      <c r="AE4222" s="493" t="n">
        <v>397609.93</v>
      </c>
      <c r="AF4222" s="493" t="n">
        <v>365725.05</v>
      </c>
      <c r="AG4222" s="493" t="n">
        <v>360958.53</v>
      </c>
      <c r="AH4222" s="493" t="n">
        <v>399755.11</v>
      </c>
      <c r="AI4222" s="493" t="n">
        <v>380856.96</v>
      </c>
      <c r="AJ4222" s="493" t="n">
        <v>402044.38</v>
      </c>
      <c r="AK4222" s="493" t="n">
        <v>411052.13</v>
      </c>
      <c r="AL4222" s="493" t="n">
        <v>398408.59</v>
      </c>
      <c r="AM4222" s="493" t="n">
        <v>405970.16</v>
      </c>
      <c r="AN4222" s="493" t="n">
        <v>400641.06</v>
      </c>
      <c r="AO4222" s="493" t="n">
        <v>403285.04</v>
      </c>
      <c r="AP4222" s="493" t="n">
        <v>412163.09</v>
      </c>
      <c r="AQ4222" s="493" t="n">
        <v>412208.02</v>
      </c>
      <c r="AR4222" s="493" t="n">
        <v>417111.99</v>
      </c>
      <c r="AS4222" s="493" t="n">
        <v>382498.54</v>
      </c>
      <c r="AT4222" s="493" t="n">
        <v>379206.31</v>
      </c>
      <c r="AU4222" s="493" t="n">
        <v>398035.33</v>
      </c>
      <c r="AV4222" s="493" t="n">
        <v>404175.34</v>
      </c>
      <c r="AW4222" s="493" t="n">
        <v>360401.74</v>
      </c>
      <c r="AX4222" s="493" t="n">
        <v>398830.87</v>
      </c>
      <c r="AY4222" s="493" t="n">
        <v>375241.92</v>
      </c>
      <c r="AZ4222" s="493" t="n">
        <v>393793.69</v>
      </c>
      <c r="BA4222" s="493" t="n">
        <v>392578.8</v>
      </c>
      <c r="BB4222" s="493" t="n">
        <v>374530.69</v>
      </c>
      <c r="BC4222" s="493" t="n">
        <v>413320.33</v>
      </c>
      <c r="BD4222" s="493" t="n">
        <v>395004.21</v>
      </c>
      <c r="BE4222" s="493" t="n">
        <v>373063.25</v>
      </c>
      <c r="BF4222" s="493" t="n">
        <v>402334.18</v>
      </c>
      <c r="BG4222" s="493" t="n">
        <v>395589.13</v>
      </c>
      <c r="BH4222" s="493" t="n">
        <v>404647.07</v>
      </c>
      <c r="BI4222" s="493" t="n">
        <v>374804.48</v>
      </c>
      <c r="BJ4222" s="493" t="n">
        <v>420157.54</v>
      </c>
      <c r="BK4222" s="493" t="n">
        <v>389682.7</v>
      </c>
      <c r="BL4222" s="493" t="n">
        <v>459091.85</v>
      </c>
      <c r="BM4222" s="493" t="n">
        <v>384954.42</v>
      </c>
      <c r="BN4222" s="493" t="n">
        <v>387445.33</v>
      </c>
      <c r="BO4222" s="493" t="n">
        <v>419399.47</v>
      </c>
      <c r="BP4222" s="493" t="n">
        <v>437724.51</v>
      </c>
      <c r="BQ4222" s="493" t="n">
        <v>395691.97</v>
      </c>
      <c r="BR4222" s="493" t="n">
        <v>461016.17</v>
      </c>
      <c r="BS4222" s="493" t="n">
        <v>436552.08</v>
      </c>
      <c r="BT4222" s="493" t="n">
        <v>427403.12</v>
      </c>
      <c r="BU4222" s="493" t="n">
        <v>430992.79</v>
      </c>
      <c r="BV4222" s="493" t="n">
        <v>450929.63</v>
      </c>
      <c r="BW4222" s="493" t="n">
        <v>420438.78</v>
      </c>
    </row>
    <row r="4223">
      <c r="A4223" t="inlineStr">
        <is>
          <t>[C9D3] Angiotensin-II 길항제 칼슘길항제 복합제</t>
        </is>
      </c>
      <c r="B4223" t="inlineStr">
        <is>
          <t>하나제약</t>
        </is>
      </c>
      <c r="C4223" t="inlineStr">
        <is>
          <t>텔미디핀</t>
        </is>
      </c>
      <c r="D4223" t="inlineStr">
        <is>
          <t>하나제약</t>
        </is>
      </c>
      <c r="E4223" t="inlineStr">
        <is>
          <t>amlodipine besylate,  telmisartan</t>
        </is>
      </c>
      <c r="F4223" t="inlineStr">
        <is>
          <t>보건소</t>
        </is>
      </c>
      <c r="G4223" t="inlineStr">
        <is>
          <t>Generic</t>
        </is>
      </c>
      <c r="H4223" s="493" t="n">
        <v>1140.3</v>
      </c>
      <c r="I4223" s="493" t="n">
        <v>3564</v>
      </c>
      <c r="J4223" s="493" t="n">
        <v>1659.6</v>
      </c>
      <c r="K4223" s="493" t="n">
        <v>2063.4</v>
      </c>
      <c r="L4223" s="493" t="n">
        <v>396</v>
      </c>
      <c r="M4223" s="493" t="n">
        <v>1381.2</v>
      </c>
      <c r="N4223" s="493" t="n">
        <v>1428</v>
      </c>
      <c r="O4223" s="493" t="n">
        <v>2988.9</v>
      </c>
      <c r="P4223" s="493" t="n">
        <v>0</v>
      </c>
      <c r="Q4223" s="493" t="n">
        <v>1701</v>
      </c>
      <c r="R4223" s="493" t="n">
        <v>4213.8</v>
      </c>
      <c r="S4223" s="493" t="n">
        <v>1705.2</v>
      </c>
      <c r="T4223" s="493" t="n">
        <v>0</v>
      </c>
      <c r="U4223" s="493" t="n">
        <v>5983.8</v>
      </c>
      <c r="V4223" s="493" t="n">
        <v>474</v>
      </c>
      <c r="W4223" s="493" t="n">
        <v>584.4</v>
      </c>
      <c r="X4223" s="493" t="n">
        <v>3909.7</v>
      </c>
      <c r="Y4223" s="493" t="n">
        <v>4223.72</v>
      </c>
      <c r="Z4223" s="493" t="n">
        <v>735.6</v>
      </c>
      <c r="AA4223" s="493" t="n">
        <v>2945.1</v>
      </c>
      <c r="AB4223" s="493" t="n">
        <v>3099.9</v>
      </c>
      <c r="AC4223" s="493" t="n">
        <v>1299.9</v>
      </c>
      <c r="AD4223" s="493" t="n">
        <v>1430.7</v>
      </c>
      <c r="AE4223" s="493" t="n">
        <v>6688.8</v>
      </c>
      <c r="AF4223" s="493" t="n">
        <v>3006.98</v>
      </c>
      <c r="AG4223" s="493" t="n">
        <v>3689.85</v>
      </c>
      <c r="AH4223" s="493" t="n">
        <v>7322.5</v>
      </c>
      <c r="AI4223" s="493" t="n">
        <v>10913.7</v>
      </c>
      <c r="AJ4223" s="493" t="n">
        <v>2646.15</v>
      </c>
      <c r="AK4223" s="493" t="n">
        <v>1371</v>
      </c>
      <c r="AL4223" s="493" t="n">
        <v>3846</v>
      </c>
      <c r="AM4223" s="493" t="n">
        <v>2910</v>
      </c>
      <c r="AN4223" s="493" t="n">
        <v>7042.28</v>
      </c>
      <c r="AO4223" s="493" t="n">
        <v>2677.2</v>
      </c>
      <c r="AP4223" s="493" t="n">
        <v>2704.58</v>
      </c>
      <c r="AQ4223" s="493" t="n">
        <v>8369.959999999999</v>
      </c>
      <c r="AR4223" s="493" t="n">
        <v>2490.3</v>
      </c>
      <c r="AS4223" s="493" t="n">
        <v>3674.1</v>
      </c>
      <c r="AT4223" s="493" t="n">
        <v>1588.5</v>
      </c>
      <c r="AU4223" s="493" t="n">
        <v>4325</v>
      </c>
      <c r="AV4223" s="493" t="n">
        <v>3984.3</v>
      </c>
      <c r="AW4223" s="493" t="n">
        <v>2571.98</v>
      </c>
      <c r="AX4223" s="493" t="n">
        <v>8550.68</v>
      </c>
      <c r="AY4223" s="493" t="n">
        <v>2725.5</v>
      </c>
      <c r="AZ4223" s="493" t="n">
        <v>3049.05</v>
      </c>
      <c r="BA4223" s="493" t="n">
        <v>7918.5</v>
      </c>
      <c r="BB4223" s="493" t="n">
        <v>2543.7</v>
      </c>
      <c r="BC4223" s="493" t="n">
        <v>11330.7</v>
      </c>
      <c r="BD4223" s="493" t="n">
        <v>3747.6</v>
      </c>
      <c r="BE4223" s="493" t="n">
        <v>4056.5</v>
      </c>
      <c r="BF4223" s="493" t="n">
        <v>3354.4</v>
      </c>
      <c r="BG4223" s="493" t="n">
        <v>1955.1</v>
      </c>
      <c r="BH4223" s="493" t="n">
        <v>3011.94</v>
      </c>
      <c r="BI4223" s="493" t="n">
        <v>4227.3</v>
      </c>
      <c r="BJ4223" s="493" t="n">
        <v>4533.9</v>
      </c>
      <c r="BK4223" s="493" t="n">
        <v>1796.4</v>
      </c>
      <c r="BL4223" s="493" t="n">
        <v>3400.2</v>
      </c>
      <c r="BM4223" s="493" t="n">
        <v>5354.1</v>
      </c>
      <c r="BN4223" s="493" t="n">
        <v>1092.9</v>
      </c>
      <c r="BO4223" s="493" t="n">
        <v>2504.4</v>
      </c>
      <c r="BP4223" s="493" t="n">
        <v>5590.2</v>
      </c>
      <c r="BQ4223" s="493" t="n">
        <v>8613.9</v>
      </c>
      <c r="BR4223" s="493" t="n">
        <v>4023</v>
      </c>
      <c r="BS4223" s="493" t="n">
        <v>3502.8</v>
      </c>
      <c r="BT4223" s="493" t="n">
        <v>7545.6</v>
      </c>
      <c r="BU4223" s="493" t="n">
        <v>1723.2</v>
      </c>
      <c r="BV4223" s="493" t="n">
        <v>3031.7</v>
      </c>
      <c r="BW4223" s="493" t="n">
        <v>6395.3</v>
      </c>
    </row>
    <row r="4224">
      <c r="A4224" t="inlineStr">
        <is>
          <t>[C9D3] Angiotensin-II 길항제 칼슘길항제 복합제</t>
        </is>
      </c>
      <c r="B4224" t="inlineStr">
        <is>
          <t>하나제약</t>
        </is>
      </c>
      <c r="C4224" t="inlineStr">
        <is>
          <t>텔미디핀 프로</t>
        </is>
      </c>
      <c r="D4224" t="inlineStr">
        <is>
          <t>하나제약</t>
        </is>
      </c>
      <c r="E4224" t="inlineStr">
        <is>
          <t>amlodipine besylate,  chlorthalidone,  telmisartan</t>
        </is>
      </c>
      <c r="F4224" t="inlineStr">
        <is>
          <t>의원</t>
        </is>
      </c>
      <c r="G4224" t="inlineStr">
        <is>
          <t>Generic</t>
        </is>
      </c>
      <c r="H4224" s="493" t="n">
        <v>0</v>
      </c>
      <c r="I4224" s="493" t="n">
        <v>0</v>
      </c>
      <c r="J4224" s="493" t="n">
        <v>0</v>
      </c>
      <c r="K4224" s="493" t="n">
        <v>0</v>
      </c>
      <c r="L4224" s="493" t="n">
        <v>0</v>
      </c>
      <c r="M4224" s="493" t="n">
        <v>0</v>
      </c>
      <c r="N4224" s="493" t="n">
        <v>0</v>
      </c>
      <c r="O4224" s="493" t="n">
        <v>0</v>
      </c>
      <c r="P4224" s="493" t="n">
        <v>0</v>
      </c>
      <c r="Q4224" s="493" t="n">
        <v>0</v>
      </c>
      <c r="R4224" s="493" t="n">
        <v>0</v>
      </c>
      <c r="S4224" s="493" t="n">
        <v>0</v>
      </c>
      <c r="T4224" s="493" t="n">
        <v>0</v>
      </c>
      <c r="U4224" s="493" t="n">
        <v>0</v>
      </c>
      <c r="V4224" s="493" t="n">
        <v>0</v>
      </c>
      <c r="W4224" s="493" t="n">
        <v>0</v>
      </c>
      <c r="X4224" s="493" t="n">
        <v>0</v>
      </c>
      <c r="Y4224" s="493" t="n">
        <v>0</v>
      </c>
      <c r="Z4224" s="493" t="n">
        <v>0</v>
      </c>
      <c r="AA4224" s="493" t="n">
        <v>0</v>
      </c>
      <c r="AB4224" s="493" t="n">
        <v>0</v>
      </c>
      <c r="AC4224" s="493" t="n">
        <v>0</v>
      </c>
      <c r="AD4224" s="493" t="n">
        <v>0</v>
      </c>
      <c r="AE4224" s="493" t="n">
        <v>0</v>
      </c>
      <c r="AF4224" s="493" t="n">
        <v>0</v>
      </c>
      <c r="AG4224" s="493" t="n">
        <v>0</v>
      </c>
      <c r="AH4224" s="493" t="n">
        <v>0</v>
      </c>
      <c r="AI4224" s="493" t="n">
        <v>0</v>
      </c>
      <c r="AJ4224" s="493" t="n">
        <v>0</v>
      </c>
      <c r="AK4224" s="493" t="n">
        <v>0</v>
      </c>
      <c r="AL4224" s="493" t="n">
        <v>0</v>
      </c>
      <c r="AM4224" s="493" t="n">
        <v>0</v>
      </c>
      <c r="AN4224" s="493" t="n">
        <v>0</v>
      </c>
      <c r="AO4224" s="493" t="n">
        <v>0</v>
      </c>
      <c r="AP4224" s="493" t="n">
        <v>0</v>
      </c>
      <c r="AQ4224" s="493" t="n">
        <v>0</v>
      </c>
      <c r="AR4224" s="493" t="n">
        <v>0</v>
      </c>
      <c r="AS4224" s="493" t="n">
        <v>0</v>
      </c>
      <c r="AT4224" s="493" t="n">
        <v>0</v>
      </c>
      <c r="AU4224" s="493" t="n">
        <v>0</v>
      </c>
      <c r="AV4224" s="493" t="n">
        <v>0</v>
      </c>
      <c r="AW4224" s="493" t="n">
        <v>0</v>
      </c>
      <c r="AX4224" s="493" t="n">
        <v>0</v>
      </c>
      <c r="AY4224" s="493" t="n">
        <v>0</v>
      </c>
      <c r="AZ4224" s="493" t="n">
        <v>0</v>
      </c>
      <c r="BA4224" s="493" t="n">
        <v>0</v>
      </c>
      <c r="BB4224" s="493" t="n">
        <v>0</v>
      </c>
      <c r="BC4224" s="493" t="n">
        <v>0</v>
      </c>
      <c r="BD4224" s="493" t="n">
        <v>0</v>
      </c>
      <c r="BE4224" s="493" t="n">
        <v>0</v>
      </c>
      <c r="BF4224" s="493" t="n">
        <v>0</v>
      </c>
      <c r="BG4224" s="493" t="n">
        <v>0</v>
      </c>
      <c r="BH4224" s="493" t="n">
        <v>0</v>
      </c>
      <c r="BI4224" s="493" t="n">
        <v>0</v>
      </c>
      <c r="BJ4224" s="493" t="n">
        <v>0</v>
      </c>
      <c r="BK4224" s="493" t="n">
        <v>0</v>
      </c>
      <c r="BL4224" s="493" t="n">
        <v>0</v>
      </c>
      <c r="BM4224" s="493" t="n">
        <v>0</v>
      </c>
      <c r="BN4224" s="493" t="n">
        <v>0</v>
      </c>
      <c r="BO4224" s="493" t="n">
        <v>0</v>
      </c>
      <c r="BP4224" s="493" t="n">
        <v>0</v>
      </c>
      <c r="BQ4224" s="493" t="n">
        <v>0</v>
      </c>
      <c r="BR4224" s="493" t="n">
        <v>0</v>
      </c>
      <c r="BS4224" s="493" t="n">
        <v>0</v>
      </c>
      <c r="BT4224" s="493" t="n">
        <v>1179.7</v>
      </c>
      <c r="BU4224" s="493" t="n">
        <v>0</v>
      </c>
      <c r="BV4224" s="493" t="n">
        <v>0</v>
      </c>
      <c r="BW4224" s="493" t="n">
        <v>0</v>
      </c>
    </row>
    <row r="4225">
      <c r="A4225" t="inlineStr">
        <is>
          <t>[C9D3] Angiotensin-II 길항제 칼슘길항제 복합제</t>
        </is>
      </c>
      <c r="B4225" t="inlineStr">
        <is>
          <t>하나제약</t>
        </is>
      </c>
      <c r="C4225" t="inlineStr">
        <is>
          <t>텔미디핀 플러스</t>
        </is>
      </c>
      <c r="D4225" t="inlineStr">
        <is>
          <t>하나제약</t>
        </is>
      </c>
      <c r="E4225" t="inlineStr">
        <is>
          <t>amlodipine besylate  ( as amlodipine),  hydrochlorothiazide,  telmisartan</t>
        </is>
      </c>
      <c r="F4225" t="inlineStr">
        <is>
          <t>종합병원</t>
        </is>
      </c>
      <c r="G4225" t="inlineStr">
        <is>
          <t>Generic</t>
        </is>
      </c>
      <c r="H4225" s="493" t="n">
        <v>0</v>
      </c>
      <c r="I4225" s="493" t="n">
        <v>0</v>
      </c>
      <c r="J4225" s="493" t="n">
        <v>0</v>
      </c>
      <c r="K4225" s="493" t="n">
        <v>0</v>
      </c>
      <c r="L4225" s="493" t="n">
        <v>0</v>
      </c>
      <c r="M4225" s="493" t="n">
        <v>159.9</v>
      </c>
      <c r="N4225" s="493" t="n">
        <v>75.59999999999999</v>
      </c>
      <c r="O4225" s="493" t="n">
        <v>315</v>
      </c>
      <c r="P4225" s="493" t="n">
        <v>0</v>
      </c>
      <c r="Q4225" s="493" t="n">
        <v>106.2</v>
      </c>
      <c r="R4225" s="493" t="n">
        <v>0</v>
      </c>
      <c r="S4225" s="493" t="n">
        <v>0</v>
      </c>
      <c r="T4225" s="493" t="n">
        <v>107.1</v>
      </c>
      <c r="U4225" s="493" t="n">
        <v>0</v>
      </c>
      <c r="V4225" s="493" t="n">
        <v>0</v>
      </c>
      <c r="W4225" s="493" t="n">
        <v>253.46</v>
      </c>
      <c r="X4225" s="493" t="n">
        <v>49.95</v>
      </c>
      <c r="Y4225" s="493" t="n">
        <v>64.2</v>
      </c>
      <c r="Z4225" s="493" t="n">
        <v>544.35</v>
      </c>
      <c r="AA4225" s="493" t="n">
        <v>63</v>
      </c>
      <c r="AB4225" s="493" t="n">
        <v>92.7</v>
      </c>
      <c r="AC4225" s="493" t="n">
        <v>156</v>
      </c>
      <c r="AD4225" s="493" t="n">
        <v>0</v>
      </c>
      <c r="AE4225" s="493" t="n">
        <v>62.4</v>
      </c>
      <c r="AF4225" s="493" t="n">
        <v>152.7</v>
      </c>
      <c r="AG4225" s="493" t="n">
        <v>163.5</v>
      </c>
      <c r="AH4225" s="493" t="n">
        <v>0</v>
      </c>
      <c r="AI4225" s="493" t="n">
        <v>96.3</v>
      </c>
      <c r="AJ4225" s="493" t="n">
        <v>210.6</v>
      </c>
      <c r="AK4225" s="493" t="n">
        <v>141.12</v>
      </c>
      <c r="AL4225" s="493" t="n">
        <v>67.2</v>
      </c>
      <c r="AM4225" s="493" t="n">
        <v>686.7</v>
      </c>
      <c r="AN4225" s="493" t="n">
        <v>660.24</v>
      </c>
      <c r="AO4225" s="493" t="n">
        <v>736.95</v>
      </c>
      <c r="AP4225" s="493" t="n">
        <v>753.6</v>
      </c>
      <c r="AQ4225" s="493" t="n">
        <v>774.9</v>
      </c>
      <c r="AR4225" s="493" t="n">
        <v>410.2</v>
      </c>
      <c r="AS4225" s="493" t="n">
        <v>820.78</v>
      </c>
      <c r="AT4225" s="493" t="n">
        <v>1208.68</v>
      </c>
      <c r="AU4225" s="493" t="n">
        <v>2603.86</v>
      </c>
      <c r="AV4225" s="493" t="n">
        <v>842.4</v>
      </c>
      <c r="AW4225" s="493" t="n">
        <v>2129.4</v>
      </c>
      <c r="AX4225" s="493" t="n">
        <v>922.9</v>
      </c>
      <c r="AY4225" s="493" t="n">
        <v>3461.1</v>
      </c>
      <c r="AZ4225" s="493" t="n">
        <v>711.6</v>
      </c>
      <c r="BA4225" s="493" t="n">
        <v>934.5</v>
      </c>
      <c r="BB4225" s="493" t="n">
        <v>894.9</v>
      </c>
      <c r="BC4225" s="493" t="n">
        <v>1145.7</v>
      </c>
      <c r="BD4225" s="493" t="n">
        <v>734.4</v>
      </c>
      <c r="BE4225" s="493" t="n">
        <v>770.7</v>
      </c>
      <c r="BF4225" s="493" t="n">
        <v>1333.74</v>
      </c>
      <c r="BG4225" s="493" t="n">
        <v>2046.44</v>
      </c>
      <c r="BH4225" s="493" t="n">
        <v>2042.14</v>
      </c>
      <c r="BI4225" s="493" t="n">
        <v>1538.1</v>
      </c>
      <c r="BJ4225" s="493" t="n">
        <v>1032.82</v>
      </c>
      <c r="BK4225" s="493" t="n">
        <v>1886.42</v>
      </c>
      <c r="BL4225" s="493" t="n">
        <v>1145.01</v>
      </c>
      <c r="BM4225" s="493" t="n">
        <v>4482.02</v>
      </c>
      <c r="BN4225" s="493" t="n">
        <v>9058.5</v>
      </c>
      <c r="BO4225" s="493" t="n">
        <v>3881.72</v>
      </c>
      <c r="BP4225" s="493" t="n">
        <v>4811.44</v>
      </c>
      <c r="BQ4225" s="493" t="n">
        <v>6589.94</v>
      </c>
      <c r="BR4225" s="493" t="n">
        <v>4805.78</v>
      </c>
      <c r="BS4225" s="493" t="n">
        <v>6637.4</v>
      </c>
      <c r="BT4225" s="493" t="n">
        <v>4031.72</v>
      </c>
      <c r="BU4225" s="493" t="n">
        <v>4278.12</v>
      </c>
      <c r="BV4225" s="493" t="n">
        <v>5543.84</v>
      </c>
      <c r="BW4225" s="493" t="n">
        <v>2691.64</v>
      </c>
    </row>
    <row r="4226">
      <c r="A4226" t="inlineStr">
        <is>
          <t>[C9D3] Angiotensin-II 길항제 칼슘길항제 복합제</t>
        </is>
      </c>
      <c r="B4226" t="inlineStr">
        <is>
          <t>하나제약</t>
        </is>
      </c>
      <c r="C4226" t="inlineStr">
        <is>
          <t>텔미디핀 플러스</t>
        </is>
      </c>
      <c r="D4226" t="inlineStr">
        <is>
          <t>하나제약</t>
        </is>
      </c>
      <c r="E4226" t="inlineStr">
        <is>
          <t>amlodipine besylate  ( as amlodipine),  hydrochlorothiazide,  telmisartan</t>
        </is>
      </c>
      <c r="F4226" t="inlineStr">
        <is>
          <t>병원</t>
        </is>
      </c>
      <c r="G4226" t="inlineStr">
        <is>
          <t>Generic</t>
        </is>
      </c>
      <c r="H4226" s="493" t="n">
        <v>120</v>
      </c>
      <c r="I4226" s="493" t="n">
        <v>0</v>
      </c>
      <c r="J4226" s="493" t="n">
        <v>120</v>
      </c>
      <c r="K4226" s="493" t="n">
        <v>120</v>
      </c>
      <c r="L4226" s="493" t="n">
        <v>386.1</v>
      </c>
      <c r="M4226" s="493" t="n">
        <v>388.2</v>
      </c>
      <c r="N4226" s="493" t="n">
        <v>120</v>
      </c>
      <c r="O4226" s="493" t="n">
        <v>120</v>
      </c>
      <c r="P4226" s="493" t="n">
        <v>0</v>
      </c>
      <c r="Q4226" s="493" t="n">
        <v>120</v>
      </c>
      <c r="R4226" s="493" t="n">
        <v>0</v>
      </c>
      <c r="S4226" s="493" t="n">
        <v>802.5</v>
      </c>
      <c r="T4226" s="493" t="n">
        <v>376.02</v>
      </c>
      <c r="U4226" s="493" t="n">
        <v>258.1</v>
      </c>
      <c r="V4226" s="493" t="n">
        <v>254.84</v>
      </c>
      <c r="W4226" s="493" t="n">
        <v>607.7</v>
      </c>
      <c r="X4226" s="493" t="n">
        <v>246.5</v>
      </c>
      <c r="Y4226" s="493" t="n">
        <v>360.3</v>
      </c>
      <c r="Z4226" s="493" t="n">
        <v>780</v>
      </c>
      <c r="AA4226" s="493" t="n">
        <v>840.9</v>
      </c>
      <c r="AB4226" s="493" t="n">
        <v>270.3</v>
      </c>
      <c r="AC4226" s="493" t="n">
        <v>0</v>
      </c>
      <c r="AD4226" s="493" t="n">
        <v>468</v>
      </c>
      <c r="AE4226" s="493" t="n">
        <v>0</v>
      </c>
      <c r="AF4226" s="493" t="n">
        <v>120</v>
      </c>
      <c r="AG4226" s="493" t="n">
        <v>959.4</v>
      </c>
      <c r="AH4226" s="493" t="n">
        <v>674.3</v>
      </c>
      <c r="AI4226" s="493" t="n">
        <v>940</v>
      </c>
      <c r="AJ4226" s="493" t="n">
        <v>248</v>
      </c>
      <c r="AK4226" s="493" t="n">
        <v>264.6</v>
      </c>
      <c r="AL4226" s="493" t="n">
        <v>472</v>
      </c>
      <c r="AM4226" s="493" t="n">
        <v>1030.4</v>
      </c>
      <c r="AN4226" s="493" t="n">
        <v>654.8</v>
      </c>
      <c r="AO4226" s="493" t="n">
        <v>480</v>
      </c>
      <c r="AP4226" s="493" t="n">
        <v>166.2</v>
      </c>
      <c r="AQ4226" s="493" t="n">
        <v>480</v>
      </c>
      <c r="AR4226" s="493" t="n">
        <v>83.7</v>
      </c>
      <c r="AS4226" s="493" t="n">
        <v>491.4</v>
      </c>
      <c r="AT4226" s="493" t="n">
        <v>0</v>
      </c>
      <c r="AU4226" s="493" t="n">
        <v>479.1</v>
      </c>
      <c r="AV4226" s="493" t="n">
        <v>484.2</v>
      </c>
      <c r="AW4226" s="493" t="n">
        <v>724.2</v>
      </c>
      <c r="AX4226" s="493" t="n">
        <v>0</v>
      </c>
      <c r="AY4226" s="493" t="n">
        <v>1815.6</v>
      </c>
      <c r="AZ4226" s="493" t="n">
        <v>242.4</v>
      </c>
      <c r="BA4226" s="493" t="n">
        <v>243</v>
      </c>
      <c r="BB4226" s="493" t="n">
        <v>513.6</v>
      </c>
      <c r="BC4226" s="493" t="n">
        <v>242.4</v>
      </c>
      <c r="BD4226" s="493" t="n">
        <v>1335.3</v>
      </c>
      <c r="BE4226" s="493" t="n">
        <v>540.3</v>
      </c>
      <c r="BF4226" s="493" t="n">
        <v>0</v>
      </c>
      <c r="BG4226" s="493" t="n">
        <v>484.8</v>
      </c>
      <c r="BH4226" s="493" t="n">
        <v>640.8</v>
      </c>
      <c r="BI4226" s="493" t="n">
        <v>489</v>
      </c>
      <c r="BJ4226" s="493" t="n">
        <v>735.6</v>
      </c>
      <c r="BK4226" s="493" t="n">
        <v>1070.7</v>
      </c>
      <c r="BL4226" s="493" t="n">
        <v>739.8</v>
      </c>
      <c r="BM4226" s="493" t="n">
        <v>993.6</v>
      </c>
      <c r="BN4226" s="493" t="n">
        <v>531.9</v>
      </c>
      <c r="BO4226" s="493" t="n">
        <v>481.2</v>
      </c>
      <c r="BP4226" s="493" t="n">
        <v>0</v>
      </c>
      <c r="BQ4226" s="493" t="n">
        <v>1734.3</v>
      </c>
      <c r="BR4226" s="493" t="n">
        <v>914.4</v>
      </c>
      <c r="BS4226" s="493" t="n">
        <v>678.3</v>
      </c>
      <c r="BT4226" s="493" t="n">
        <v>319.5</v>
      </c>
      <c r="BU4226" s="493" t="n">
        <v>498.23</v>
      </c>
      <c r="BV4226" s="493" t="n">
        <v>1387.2</v>
      </c>
      <c r="BW4226" s="493" t="n">
        <v>741.28</v>
      </c>
    </row>
    <row r="4227">
      <c r="A4227" t="inlineStr">
        <is>
          <t>[C9D3] Angiotensin-II 길항제 칼슘길항제 복합제</t>
        </is>
      </c>
      <c r="B4227" t="inlineStr">
        <is>
          <t>하나제약</t>
        </is>
      </c>
      <c r="C4227" t="inlineStr">
        <is>
          <t>텔미디핀 플러스</t>
        </is>
      </c>
      <c r="D4227" t="inlineStr">
        <is>
          <t>하나제약</t>
        </is>
      </c>
      <c r="E4227" t="inlineStr">
        <is>
          <t>amlodipine besylate  ( as amlodipine),  hydrochlorothiazide,  telmisartan</t>
        </is>
      </c>
      <c r="F4227" t="inlineStr">
        <is>
          <t>의원</t>
        </is>
      </c>
      <c r="G4227" t="inlineStr">
        <is>
          <t>Generic</t>
        </is>
      </c>
      <c r="H4227" s="493" t="n">
        <v>21846.12</v>
      </c>
      <c r="I4227" s="493" t="n">
        <v>23021.72</v>
      </c>
      <c r="J4227" s="493" t="n">
        <v>26308.53</v>
      </c>
      <c r="K4227" s="493" t="n">
        <v>29989.09</v>
      </c>
      <c r="L4227" s="493" t="n">
        <v>33873.94</v>
      </c>
      <c r="M4227" s="493" t="n">
        <v>32505.74</v>
      </c>
      <c r="N4227" s="493" t="n">
        <v>36889.83</v>
      </c>
      <c r="O4227" s="493" t="n">
        <v>30495.84</v>
      </c>
      <c r="P4227" s="493" t="n">
        <v>39712.04</v>
      </c>
      <c r="Q4227" s="493" t="n">
        <v>33565.62</v>
      </c>
      <c r="R4227" s="493" t="n">
        <v>44617.34</v>
      </c>
      <c r="S4227" s="493" t="n">
        <v>43671.33</v>
      </c>
      <c r="T4227" s="493" t="n">
        <v>45934.31</v>
      </c>
      <c r="U4227" s="493" t="n">
        <v>44746.13</v>
      </c>
      <c r="V4227" s="493" t="n">
        <v>49394.81</v>
      </c>
      <c r="W4227" s="493" t="n">
        <v>49429.84</v>
      </c>
      <c r="X4227" s="493" t="n">
        <v>55846.64</v>
      </c>
      <c r="Y4227" s="493" t="n">
        <v>59174.73</v>
      </c>
      <c r="Z4227" s="493" t="n">
        <v>56566.64</v>
      </c>
      <c r="AA4227" s="493" t="n">
        <v>58928.02</v>
      </c>
      <c r="AB4227" s="493" t="n">
        <v>53837.82</v>
      </c>
      <c r="AC4227" s="493" t="n">
        <v>56332.79</v>
      </c>
      <c r="AD4227" s="493" t="n">
        <v>57958.07</v>
      </c>
      <c r="AE4227" s="493" t="n">
        <v>67769.74000000001</v>
      </c>
      <c r="AF4227" s="493" t="n">
        <v>60917.5</v>
      </c>
      <c r="AG4227" s="493" t="n">
        <v>62633.95</v>
      </c>
      <c r="AH4227" s="493" t="n">
        <v>76477.17999999999</v>
      </c>
      <c r="AI4227" s="493" t="n">
        <v>75140.96000000001</v>
      </c>
      <c r="AJ4227" s="493" t="n">
        <v>77828.89999999999</v>
      </c>
      <c r="AK4227" s="493" t="n">
        <v>76510.03</v>
      </c>
      <c r="AL4227" s="493" t="n">
        <v>81158.81</v>
      </c>
      <c r="AM4227" s="493" t="n">
        <v>86060.21000000001</v>
      </c>
      <c r="AN4227" s="493" t="n">
        <v>93520.16</v>
      </c>
      <c r="AO4227" s="493" t="n">
        <v>71670.86</v>
      </c>
      <c r="AP4227" s="493" t="n">
        <v>97619.3</v>
      </c>
      <c r="AQ4227" s="493" t="n">
        <v>85345.52</v>
      </c>
      <c r="AR4227" s="493" t="n">
        <v>92808.81</v>
      </c>
      <c r="AS4227" s="493" t="n">
        <v>92939.2</v>
      </c>
      <c r="AT4227" s="493" t="n">
        <v>99694.25999999999</v>
      </c>
      <c r="AU4227" s="493" t="n">
        <v>102930.09</v>
      </c>
      <c r="AV4227" s="493" t="n">
        <v>112578.34</v>
      </c>
      <c r="AW4227" s="493" t="n">
        <v>93708.95</v>
      </c>
      <c r="AX4227" s="493" t="n">
        <v>112201.08</v>
      </c>
      <c r="AY4227" s="493" t="n">
        <v>104859.79</v>
      </c>
      <c r="AZ4227" s="493" t="n">
        <v>106479.03</v>
      </c>
      <c r="BA4227" s="493" t="n">
        <v>105493.95</v>
      </c>
      <c r="BB4227" s="493" t="n">
        <v>106041.23</v>
      </c>
      <c r="BC4227" s="493" t="n">
        <v>116132.03</v>
      </c>
      <c r="BD4227" s="493" t="n">
        <v>104248.32</v>
      </c>
      <c r="BE4227" s="493" t="n">
        <v>108425.16</v>
      </c>
      <c r="BF4227" s="493" t="n">
        <v>113723.84</v>
      </c>
      <c r="BG4227" s="493" t="n">
        <v>103707.07</v>
      </c>
      <c r="BH4227" s="493" t="n">
        <v>109744.59</v>
      </c>
      <c r="BI4227" s="493" t="n">
        <v>107747.43</v>
      </c>
      <c r="BJ4227" s="493" t="n">
        <v>111183.28</v>
      </c>
      <c r="BK4227" s="493" t="n">
        <v>113638.64</v>
      </c>
      <c r="BL4227" s="493" t="n">
        <v>132606.07</v>
      </c>
      <c r="BM4227" s="493" t="n">
        <v>109437.04</v>
      </c>
      <c r="BN4227" s="493" t="n">
        <v>111091.1</v>
      </c>
      <c r="BO4227" s="493" t="n">
        <v>114662.84</v>
      </c>
      <c r="BP4227" s="493" t="n">
        <v>123751.47</v>
      </c>
      <c r="BQ4227" s="493" t="n">
        <v>109830.44</v>
      </c>
      <c r="BR4227" s="493" t="n">
        <v>137266.56</v>
      </c>
      <c r="BS4227" s="493" t="n">
        <v>137821.45</v>
      </c>
      <c r="BT4227" s="493" t="n">
        <v>125700.01</v>
      </c>
      <c r="BU4227" s="493" t="n">
        <v>135308.33</v>
      </c>
      <c r="BV4227" s="493" t="n">
        <v>132868.97</v>
      </c>
      <c r="BW4227" s="493" t="n">
        <v>126803.79</v>
      </c>
    </row>
    <row r="4228">
      <c r="A4228" t="inlineStr">
        <is>
          <t>[C9D3] Angiotensin-II 길항제 칼슘길항제 복합제</t>
        </is>
      </c>
      <c r="B4228" t="inlineStr">
        <is>
          <t>하나제약</t>
        </is>
      </c>
      <c r="C4228" t="inlineStr">
        <is>
          <t>텔미디핀 플러스</t>
        </is>
      </c>
      <c r="D4228" t="inlineStr">
        <is>
          <t>하나제약</t>
        </is>
      </c>
      <c r="E4228" t="inlineStr">
        <is>
          <t>amlodipine besylate  ( as amlodipine),  hydrochlorothiazide,  telmisartan</t>
        </is>
      </c>
      <c r="F4228" t="inlineStr">
        <is>
          <t>보건소</t>
        </is>
      </c>
      <c r="G4228" t="inlineStr">
        <is>
          <t>Generic</t>
        </is>
      </c>
      <c r="H4228" s="493" t="n">
        <v>0</v>
      </c>
      <c r="I4228" s="493" t="n">
        <v>0</v>
      </c>
      <c r="J4228" s="493" t="n">
        <v>0</v>
      </c>
      <c r="K4228" s="493" t="n">
        <v>0</v>
      </c>
      <c r="L4228" s="493" t="n">
        <v>0</v>
      </c>
      <c r="M4228" s="493" t="n">
        <v>0</v>
      </c>
      <c r="N4228" s="493" t="n">
        <v>0</v>
      </c>
      <c r="O4228" s="493" t="n">
        <v>0</v>
      </c>
      <c r="P4228" s="493" t="n">
        <v>0</v>
      </c>
      <c r="Q4228" s="493" t="n">
        <v>0</v>
      </c>
      <c r="R4228" s="493" t="n">
        <v>0</v>
      </c>
      <c r="S4228" s="493" t="n">
        <v>0</v>
      </c>
      <c r="T4228" s="493" t="n">
        <v>0</v>
      </c>
      <c r="U4228" s="493" t="n">
        <v>0</v>
      </c>
      <c r="V4228" s="493" t="n">
        <v>0</v>
      </c>
      <c r="W4228" s="493" t="n">
        <v>0</v>
      </c>
      <c r="X4228" s="493" t="n">
        <v>0</v>
      </c>
      <c r="Y4228" s="493" t="n">
        <v>0</v>
      </c>
      <c r="Z4228" s="493" t="n">
        <v>61.8</v>
      </c>
      <c r="AA4228" s="493" t="n">
        <v>249</v>
      </c>
      <c r="AB4228" s="493" t="n">
        <v>0</v>
      </c>
      <c r="AC4228" s="493" t="n">
        <v>257.4</v>
      </c>
      <c r="AD4228" s="493" t="n">
        <v>0</v>
      </c>
      <c r="AE4228" s="493" t="n">
        <v>0</v>
      </c>
      <c r="AF4228" s="493" t="n">
        <v>87.36</v>
      </c>
      <c r="AG4228" s="493" t="n">
        <v>180.73</v>
      </c>
      <c r="AH4228" s="493" t="n">
        <v>2452.8</v>
      </c>
      <c r="AI4228" s="493" t="n">
        <v>8615.700000000001</v>
      </c>
      <c r="AJ4228" s="493" t="n">
        <v>643.05</v>
      </c>
      <c r="AK4228" s="493" t="n">
        <v>2971.2</v>
      </c>
      <c r="AL4228" s="493" t="n">
        <v>2534.7</v>
      </c>
      <c r="AM4228" s="493" t="n">
        <v>624.9</v>
      </c>
      <c r="AN4228" s="493" t="n">
        <v>1452.6</v>
      </c>
      <c r="AO4228" s="493" t="n">
        <v>1738.8</v>
      </c>
      <c r="AP4228" s="493" t="n">
        <v>1518.6</v>
      </c>
      <c r="AQ4228" s="493" t="n">
        <v>607.2</v>
      </c>
      <c r="AR4228" s="493" t="n">
        <v>2146.95</v>
      </c>
      <c r="AS4228" s="493" t="n">
        <v>917.1</v>
      </c>
      <c r="AT4228" s="493" t="n">
        <v>783</v>
      </c>
      <c r="AU4228" s="493" t="n">
        <v>1467.72</v>
      </c>
      <c r="AV4228" s="493" t="n">
        <v>1057.9</v>
      </c>
      <c r="AW4228" s="493" t="n">
        <v>593.4</v>
      </c>
      <c r="AX4228" s="493" t="n">
        <v>1434.9</v>
      </c>
      <c r="AY4228" s="493" t="n">
        <v>1038</v>
      </c>
      <c r="AZ4228" s="493" t="n">
        <v>451.5</v>
      </c>
      <c r="BA4228" s="493" t="n">
        <v>959.4</v>
      </c>
      <c r="BB4228" s="493" t="n">
        <v>871.2</v>
      </c>
      <c r="BC4228" s="493" t="n">
        <v>479.4</v>
      </c>
      <c r="BD4228" s="493" t="n">
        <v>1172.7</v>
      </c>
      <c r="BE4228" s="493" t="n">
        <v>972</v>
      </c>
      <c r="BF4228" s="493" t="n">
        <v>480</v>
      </c>
      <c r="BG4228" s="493" t="n">
        <v>1341</v>
      </c>
      <c r="BH4228" s="493" t="n">
        <v>683.4</v>
      </c>
      <c r="BI4228" s="493" t="n">
        <v>448.8</v>
      </c>
      <c r="BJ4228" s="493" t="n">
        <v>1673.7</v>
      </c>
      <c r="BK4228" s="493" t="n">
        <v>537.6</v>
      </c>
      <c r="BL4228" s="493" t="n">
        <v>485.1</v>
      </c>
      <c r="BM4228" s="493" t="n">
        <v>1756.2</v>
      </c>
      <c r="BN4228" s="493" t="n">
        <v>880.2</v>
      </c>
      <c r="BO4228" s="493" t="n">
        <v>480</v>
      </c>
      <c r="BP4228" s="493" t="n">
        <v>1499.1</v>
      </c>
      <c r="BQ4228" s="493" t="n">
        <v>576.6</v>
      </c>
      <c r="BR4228" s="493" t="n">
        <v>402.3</v>
      </c>
      <c r="BS4228" s="493" t="n">
        <v>2124</v>
      </c>
      <c r="BT4228" s="493" t="n">
        <v>610.8</v>
      </c>
      <c r="BU4228" s="493" t="n">
        <v>658.2</v>
      </c>
      <c r="BV4228" s="493" t="n">
        <v>1991.4</v>
      </c>
      <c r="BW4228" s="493" t="n">
        <v>748.3</v>
      </c>
    </row>
    <row r="4229">
      <c r="A4229" t="inlineStr">
        <is>
          <t>[C9D3] Angiotensin-II 길항제 칼슘길항제 복합제</t>
        </is>
      </c>
      <c r="B4229" t="inlineStr">
        <is>
          <t>하나제약</t>
        </is>
      </c>
      <c r="C4229" t="inlineStr">
        <is>
          <t>텔미디핀 플러스</t>
        </is>
      </c>
      <c r="D4229" t="inlineStr">
        <is>
          <t>하나제약</t>
        </is>
      </c>
      <c r="E4229" t="inlineStr">
        <is>
          <t>amlodipine besylate  ( as amlodipine),  hydrochlorothiazide,  telmisartan</t>
        </is>
      </c>
      <c r="F4229" t="inlineStr">
        <is>
          <t>기타(치과의원, 치과병원 등)</t>
        </is>
      </c>
      <c r="G4229" t="inlineStr">
        <is>
          <t>Generic</t>
        </is>
      </c>
      <c r="H4229" s="493" t="n">
        <v>0</v>
      </c>
      <c r="I4229" s="493" t="n">
        <v>0</v>
      </c>
      <c r="J4229" s="493" t="n">
        <v>0</v>
      </c>
      <c r="K4229" s="493" t="n">
        <v>0</v>
      </c>
      <c r="L4229" s="493" t="n">
        <v>0</v>
      </c>
      <c r="M4229" s="493" t="n">
        <v>0</v>
      </c>
      <c r="N4229" s="493" t="n">
        <v>0</v>
      </c>
      <c r="O4229" s="493" t="n">
        <v>0</v>
      </c>
      <c r="P4229" s="493" t="n">
        <v>0</v>
      </c>
      <c r="Q4229" s="493" t="n">
        <v>0</v>
      </c>
      <c r="R4229" s="493" t="n">
        <v>0</v>
      </c>
      <c r="S4229" s="493" t="n">
        <v>0</v>
      </c>
      <c r="T4229" s="493" t="n">
        <v>0</v>
      </c>
      <c r="U4229" s="493" t="n">
        <v>0</v>
      </c>
      <c r="V4229" s="493" t="n">
        <v>0</v>
      </c>
      <c r="W4229" s="493" t="n">
        <v>385.2</v>
      </c>
      <c r="X4229" s="493" t="n">
        <v>0</v>
      </c>
      <c r="Y4229" s="493" t="n">
        <v>0</v>
      </c>
      <c r="Z4229" s="493" t="n">
        <v>0</v>
      </c>
      <c r="AA4229" s="493" t="n">
        <v>0</v>
      </c>
      <c r="AB4229" s="493" t="n">
        <v>0</v>
      </c>
      <c r="AC4229" s="493" t="n">
        <v>0</v>
      </c>
      <c r="AD4229" s="493" t="n">
        <v>0</v>
      </c>
      <c r="AE4229" s="493" t="n">
        <v>0</v>
      </c>
      <c r="AF4229" s="493" t="n">
        <v>0</v>
      </c>
      <c r="AG4229" s="493" t="n">
        <v>0</v>
      </c>
      <c r="AH4229" s="493" t="n">
        <v>0</v>
      </c>
      <c r="AI4229" s="493" t="n">
        <v>0</v>
      </c>
      <c r="AJ4229" s="493" t="n">
        <v>0</v>
      </c>
      <c r="AK4229" s="493" t="n">
        <v>0</v>
      </c>
      <c r="AL4229" s="493" t="n">
        <v>0</v>
      </c>
      <c r="AM4229" s="493" t="n">
        <v>0</v>
      </c>
      <c r="AN4229" s="493" t="n">
        <v>0</v>
      </c>
      <c r="AO4229" s="493" t="n">
        <v>0</v>
      </c>
      <c r="AP4229" s="493" t="n">
        <v>0</v>
      </c>
      <c r="AQ4229" s="493" t="n">
        <v>0</v>
      </c>
      <c r="AR4229" s="493" t="n">
        <v>0</v>
      </c>
      <c r="AS4229" s="493" t="n">
        <v>0</v>
      </c>
      <c r="AT4229" s="493" t="n">
        <v>0</v>
      </c>
      <c r="AU4229" s="493" t="n">
        <v>0</v>
      </c>
      <c r="AV4229" s="493" t="n">
        <v>0</v>
      </c>
      <c r="AW4229" s="493" t="n">
        <v>0</v>
      </c>
      <c r="AX4229" s="493" t="n">
        <v>0</v>
      </c>
      <c r="AY4229" s="493" t="n">
        <v>0</v>
      </c>
      <c r="AZ4229" s="493" t="n">
        <v>0</v>
      </c>
      <c r="BA4229" s="493" t="n">
        <v>0</v>
      </c>
      <c r="BB4229" s="493" t="n">
        <v>0</v>
      </c>
      <c r="BC4229" s="493" t="n">
        <v>105.6</v>
      </c>
      <c r="BD4229" s="493" t="n">
        <v>0</v>
      </c>
      <c r="BE4229" s="493" t="n">
        <v>0</v>
      </c>
      <c r="BF4229" s="493" t="n">
        <v>0</v>
      </c>
      <c r="BG4229" s="493" t="n">
        <v>0</v>
      </c>
      <c r="BH4229" s="493" t="n">
        <v>0</v>
      </c>
      <c r="BI4229" s="493" t="n">
        <v>0</v>
      </c>
      <c r="BJ4229" s="493" t="n">
        <v>0</v>
      </c>
      <c r="BK4229" s="493" t="n">
        <v>0</v>
      </c>
      <c r="BL4229" s="493" t="n">
        <v>0</v>
      </c>
      <c r="BM4229" s="493" t="n">
        <v>0</v>
      </c>
      <c r="BN4229" s="493" t="n">
        <v>0</v>
      </c>
      <c r="BO4229" s="493" t="n">
        <v>0</v>
      </c>
      <c r="BP4229" s="493" t="n">
        <v>0</v>
      </c>
      <c r="BQ4229" s="493" t="n">
        <v>0</v>
      </c>
      <c r="BR4229" s="493" t="n">
        <v>0</v>
      </c>
      <c r="BS4229" s="493" t="n">
        <v>0</v>
      </c>
      <c r="BT4229" s="493" t="n">
        <v>0</v>
      </c>
      <c r="BU4229" s="493" t="n">
        <v>0</v>
      </c>
      <c r="BV4229" s="493" t="n">
        <v>0</v>
      </c>
      <c r="BW4229" s="493" t="n">
        <v>0</v>
      </c>
    </row>
    <row r="4230">
      <c r="A4230" t="inlineStr">
        <is>
          <t>[C9D3] Angiotensin-II 길항제 칼슘길항제 복합제</t>
        </is>
      </c>
      <c r="B4230" t="inlineStr">
        <is>
          <t>하나제약</t>
        </is>
      </c>
      <c r="C4230" t="inlineStr">
        <is>
          <t>피마원 에스</t>
        </is>
      </c>
      <c r="D4230" t="inlineStr">
        <is>
          <t>하나제약</t>
        </is>
      </c>
      <c r="E4230" t="inlineStr">
        <is>
          <t>fimasartan potassium trihydrate  ( as fimasartan potassium),  s-amlodipine besylate dihydrate  ( as s-amlodipine)</t>
        </is>
      </c>
      <c r="F4230" t="inlineStr">
        <is>
          <t>상급종합병원</t>
        </is>
      </c>
      <c r="G4230" t="inlineStr">
        <is>
          <t>Original</t>
        </is>
      </c>
      <c r="H4230" s="493" t="n">
        <v>0</v>
      </c>
      <c r="I4230" s="493" t="n">
        <v>0</v>
      </c>
      <c r="J4230" s="493" t="n">
        <v>0</v>
      </c>
      <c r="K4230" s="493" t="n">
        <v>0</v>
      </c>
      <c r="L4230" s="493" t="n">
        <v>0</v>
      </c>
      <c r="M4230" s="493" t="n">
        <v>0</v>
      </c>
      <c r="N4230" s="493" t="n">
        <v>0</v>
      </c>
      <c r="O4230" s="493" t="n">
        <v>0</v>
      </c>
      <c r="P4230" s="493" t="n">
        <v>0</v>
      </c>
      <c r="Q4230" s="493" t="n">
        <v>0</v>
      </c>
      <c r="R4230" s="493" t="n">
        <v>0</v>
      </c>
      <c r="S4230" s="493" t="n">
        <v>0</v>
      </c>
      <c r="T4230" s="493" t="n">
        <v>0</v>
      </c>
      <c r="U4230" s="493" t="n">
        <v>0</v>
      </c>
      <c r="V4230" s="493" t="n">
        <v>0</v>
      </c>
      <c r="W4230" s="493" t="n">
        <v>0</v>
      </c>
      <c r="X4230" s="493" t="n">
        <v>0</v>
      </c>
      <c r="Y4230" s="493" t="n">
        <v>0</v>
      </c>
      <c r="Z4230" s="493" t="n">
        <v>0</v>
      </c>
      <c r="AA4230" s="493" t="n">
        <v>0</v>
      </c>
      <c r="AB4230" s="493" t="n">
        <v>0</v>
      </c>
      <c r="AC4230" s="493" t="n">
        <v>0</v>
      </c>
      <c r="AD4230" s="493" t="n">
        <v>0</v>
      </c>
      <c r="AE4230" s="493" t="n">
        <v>0</v>
      </c>
      <c r="AF4230" s="493" t="n">
        <v>0</v>
      </c>
      <c r="AG4230" s="493" t="n">
        <v>0</v>
      </c>
      <c r="AH4230" s="493" t="n">
        <v>0</v>
      </c>
      <c r="AI4230" s="493" t="n">
        <v>0</v>
      </c>
      <c r="AJ4230" s="493" t="n">
        <v>0</v>
      </c>
      <c r="AK4230" s="493" t="n">
        <v>0</v>
      </c>
      <c r="AL4230" s="493" t="n">
        <v>0</v>
      </c>
      <c r="AM4230" s="493" t="n">
        <v>0</v>
      </c>
      <c r="AN4230" s="493" t="n">
        <v>0</v>
      </c>
      <c r="AO4230" s="493" t="n">
        <v>0</v>
      </c>
      <c r="AP4230" s="493" t="n">
        <v>0</v>
      </c>
      <c r="AQ4230" s="493" t="n">
        <v>0</v>
      </c>
      <c r="AR4230" s="493" t="n">
        <v>0</v>
      </c>
      <c r="AS4230" s="493" t="n">
        <v>0</v>
      </c>
      <c r="AT4230" s="493" t="n">
        <v>0</v>
      </c>
      <c r="AU4230" s="493" t="n">
        <v>0</v>
      </c>
      <c r="AV4230" s="493" t="n">
        <v>0</v>
      </c>
      <c r="AW4230" s="493" t="n">
        <v>0</v>
      </c>
      <c r="AX4230" s="493" t="n">
        <v>0</v>
      </c>
      <c r="AY4230" s="493" t="n">
        <v>0</v>
      </c>
      <c r="AZ4230" s="493" t="n">
        <v>0</v>
      </c>
      <c r="BA4230" s="493" t="n">
        <v>0</v>
      </c>
      <c r="BB4230" s="493" t="n">
        <v>0</v>
      </c>
      <c r="BC4230" s="493" t="n">
        <v>0</v>
      </c>
      <c r="BD4230" s="493" t="n">
        <v>0</v>
      </c>
      <c r="BE4230" s="493" t="n">
        <v>0</v>
      </c>
      <c r="BF4230" s="493" t="n">
        <v>0</v>
      </c>
      <c r="BG4230" s="493" t="n">
        <v>0</v>
      </c>
      <c r="BH4230" s="493" t="n">
        <v>0</v>
      </c>
      <c r="BI4230" s="493" t="n">
        <v>0</v>
      </c>
      <c r="BJ4230" s="493" t="n">
        <v>0</v>
      </c>
      <c r="BK4230" s="493" t="n">
        <v>0</v>
      </c>
      <c r="BL4230" s="493" t="n">
        <v>0</v>
      </c>
      <c r="BM4230" s="493" t="n">
        <v>0</v>
      </c>
      <c r="BN4230" s="493" t="n">
        <v>0</v>
      </c>
      <c r="BO4230" s="493" t="n">
        <v>0</v>
      </c>
      <c r="BP4230" s="493" t="n">
        <v>0</v>
      </c>
      <c r="BQ4230" s="493" t="n">
        <v>0</v>
      </c>
      <c r="BR4230" s="493" t="n">
        <v>0</v>
      </c>
      <c r="BS4230" s="493" t="n">
        <v>0</v>
      </c>
      <c r="BT4230" s="493" t="n">
        <v>9853.639999999999</v>
      </c>
      <c r="BU4230" s="493" t="n">
        <v>2313</v>
      </c>
      <c r="BV4230" s="493" t="n">
        <v>12606.8</v>
      </c>
      <c r="BW4230" s="493" t="n">
        <v>8010.95</v>
      </c>
    </row>
    <row r="4231">
      <c r="A4231" t="inlineStr">
        <is>
          <t>[C9D3] Angiotensin-II 길항제 칼슘길항제 복합제</t>
        </is>
      </c>
      <c r="B4231" t="inlineStr">
        <is>
          <t>하나제약</t>
        </is>
      </c>
      <c r="C4231" t="inlineStr">
        <is>
          <t>피마원 에스</t>
        </is>
      </c>
      <c r="D4231" t="inlineStr">
        <is>
          <t>하나제약</t>
        </is>
      </c>
      <c r="E4231" t="inlineStr">
        <is>
          <t>fimasartan potassium trihydrate  ( as fimasartan potassium),  s-amlodipine besylate dihydrate  ( as s-amlodipine)</t>
        </is>
      </c>
      <c r="F4231" t="inlineStr">
        <is>
          <t>종합병원</t>
        </is>
      </c>
      <c r="G4231" t="inlineStr">
        <is>
          <t>Original</t>
        </is>
      </c>
      <c r="H4231" s="493" t="n">
        <v>0</v>
      </c>
      <c r="I4231" s="493" t="n">
        <v>0</v>
      </c>
      <c r="J4231" s="493" t="n">
        <v>0</v>
      </c>
      <c r="K4231" s="493" t="n">
        <v>0</v>
      </c>
      <c r="L4231" s="493" t="n">
        <v>0</v>
      </c>
      <c r="M4231" s="493" t="n">
        <v>0</v>
      </c>
      <c r="N4231" s="493" t="n">
        <v>0</v>
      </c>
      <c r="O4231" s="493" t="n">
        <v>0</v>
      </c>
      <c r="P4231" s="493" t="n">
        <v>0</v>
      </c>
      <c r="Q4231" s="493" t="n">
        <v>0</v>
      </c>
      <c r="R4231" s="493" t="n">
        <v>0</v>
      </c>
      <c r="S4231" s="493" t="n">
        <v>0</v>
      </c>
      <c r="T4231" s="493" t="n">
        <v>0</v>
      </c>
      <c r="U4231" s="493" t="n">
        <v>0</v>
      </c>
      <c r="V4231" s="493" t="n">
        <v>0</v>
      </c>
      <c r="W4231" s="493" t="n">
        <v>0</v>
      </c>
      <c r="X4231" s="493" t="n">
        <v>0</v>
      </c>
      <c r="Y4231" s="493" t="n">
        <v>0</v>
      </c>
      <c r="Z4231" s="493" t="n">
        <v>0</v>
      </c>
      <c r="AA4231" s="493" t="n">
        <v>0</v>
      </c>
      <c r="AB4231" s="493" t="n">
        <v>0</v>
      </c>
      <c r="AC4231" s="493" t="n">
        <v>0</v>
      </c>
      <c r="AD4231" s="493" t="n">
        <v>0</v>
      </c>
      <c r="AE4231" s="493" t="n">
        <v>0</v>
      </c>
      <c r="AF4231" s="493" t="n">
        <v>0</v>
      </c>
      <c r="AG4231" s="493" t="n">
        <v>0</v>
      </c>
      <c r="AH4231" s="493" t="n">
        <v>0</v>
      </c>
      <c r="AI4231" s="493" t="n">
        <v>0</v>
      </c>
      <c r="AJ4231" s="493" t="n">
        <v>0</v>
      </c>
      <c r="AK4231" s="493" t="n">
        <v>0</v>
      </c>
      <c r="AL4231" s="493" t="n">
        <v>0</v>
      </c>
      <c r="AM4231" s="493" t="n">
        <v>0</v>
      </c>
      <c r="AN4231" s="493" t="n">
        <v>0</v>
      </c>
      <c r="AO4231" s="493" t="n">
        <v>0</v>
      </c>
      <c r="AP4231" s="493" t="n">
        <v>0</v>
      </c>
      <c r="AQ4231" s="493" t="n">
        <v>0</v>
      </c>
      <c r="AR4231" s="493" t="n">
        <v>0</v>
      </c>
      <c r="AS4231" s="493" t="n">
        <v>0</v>
      </c>
      <c r="AT4231" s="493" t="n">
        <v>0</v>
      </c>
      <c r="AU4231" s="493" t="n">
        <v>0</v>
      </c>
      <c r="AV4231" s="493" t="n">
        <v>0</v>
      </c>
      <c r="AW4231" s="493" t="n">
        <v>0</v>
      </c>
      <c r="AX4231" s="493" t="n">
        <v>0</v>
      </c>
      <c r="AY4231" s="493" t="n">
        <v>0</v>
      </c>
      <c r="AZ4231" s="493" t="n">
        <v>0</v>
      </c>
      <c r="BA4231" s="493" t="n">
        <v>0</v>
      </c>
      <c r="BB4231" s="493" t="n">
        <v>0</v>
      </c>
      <c r="BC4231" s="493" t="n">
        <v>0</v>
      </c>
      <c r="BD4231" s="493" t="n">
        <v>0</v>
      </c>
      <c r="BE4231" s="493" t="n">
        <v>0</v>
      </c>
      <c r="BF4231" s="493" t="n">
        <v>0</v>
      </c>
      <c r="BG4231" s="493" t="n">
        <v>0</v>
      </c>
      <c r="BH4231" s="493" t="n">
        <v>0</v>
      </c>
      <c r="BI4231" s="493" t="n">
        <v>0</v>
      </c>
      <c r="BJ4231" s="493" t="n">
        <v>0</v>
      </c>
      <c r="BK4231" s="493" t="n">
        <v>0</v>
      </c>
      <c r="BL4231" s="493" t="n">
        <v>0</v>
      </c>
      <c r="BM4231" s="493" t="n">
        <v>0</v>
      </c>
      <c r="BN4231" s="493" t="n">
        <v>0</v>
      </c>
      <c r="BO4231" s="493" t="n">
        <v>0</v>
      </c>
      <c r="BP4231" s="493" t="n">
        <v>0</v>
      </c>
      <c r="BQ4231" s="493" t="n">
        <v>0</v>
      </c>
      <c r="BR4231" s="493" t="n">
        <v>0</v>
      </c>
      <c r="BS4231" s="493" t="n">
        <v>0</v>
      </c>
      <c r="BT4231" s="493" t="n">
        <v>0</v>
      </c>
      <c r="BU4231" s="493" t="n">
        <v>0</v>
      </c>
      <c r="BV4231" s="493" t="n">
        <v>0</v>
      </c>
      <c r="BW4231" s="493" t="n">
        <v>243</v>
      </c>
    </row>
    <row r="4232">
      <c r="A4232" t="inlineStr">
        <is>
          <t>[C9D3] Angiotensin-II 길항제 칼슘길항제 복합제</t>
        </is>
      </c>
      <c r="B4232" t="inlineStr">
        <is>
          <t>하나제약</t>
        </is>
      </c>
      <c r="C4232" t="inlineStr">
        <is>
          <t>피마원 에스</t>
        </is>
      </c>
      <c r="D4232" t="inlineStr">
        <is>
          <t>하나제약</t>
        </is>
      </c>
      <c r="E4232" t="inlineStr">
        <is>
          <t>fimasartan potassium trihydrate  ( as fimasartan potassium),  s-amlodipine besylate dihydrate  ( as s-amlodipine)</t>
        </is>
      </c>
      <c r="F4232" t="inlineStr">
        <is>
          <t>병원</t>
        </is>
      </c>
      <c r="G4232" t="inlineStr">
        <is>
          <t>Original</t>
        </is>
      </c>
      <c r="H4232" s="493" t="n">
        <v>0</v>
      </c>
      <c r="I4232" s="493" t="n">
        <v>0</v>
      </c>
      <c r="J4232" s="493" t="n">
        <v>0</v>
      </c>
      <c r="K4232" s="493" t="n">
        <v>0</v>
      </c>
      <c r="L4232" s="493" t="n">
        <v>0</v>
      </c>
      <c r="M4232" s="493" t="n">
        <v>0</v>
      </c>
      <c r="N4232" s="493" t="n">
        <v>0</v>
      </c>
      <c r="O4232" s="493" t="n">
        <v>0</v>
      </c>
      <c r="P4232" s="493" t="n">
        <v>0</v>
      </c>
      <c r="Q4232" s="493" t="n">
        <v>0</v>
      </c>
      <c r="R4232" s="493" t="n">
        <v>0</v>
      </c>
      <c r="S4232" s="493" t="n">
        <v>0</v>
      </c>
      <c r="T4232" s="493" t="n">
        <v>0</v>
      </c>
      <c r="U4232" s="493" t="n">
        <v>0</v>
      </c>
      <c r="V4232" s="493" t="n">
        <v>0</v>
      </c>
      <c r="W4232" s="493" t="n">
        <v>0</v>
      </c>
      <c r="X4232" s="493" t="n">
        <v>0</v>
      </c>
      <c r="Y4232" s="493" t="n">
        <v>0</v>
      </c>
      <c r="Z4232" s="493" t="n">
        <v>0</v>
      </c>
      <c r="AA4232" s="493" t="n">
        <v>0</v>
      </c>
      <c r="AB4232" s="493" t="n">
        <v>0</v>
      </c>
      <c r="AC4232" s="493" t="n">
        <v>0</v>
      </c>
      <c r="AD4232" s="493" t="n">
        <v>0</v>
      </c>
      <c r="AE4232" s="493" t="n">
        <v>0</v>
      </c>
      <c r="AF4232" s="493" t="n">
        <v>0</v>
      </c>
      <c r="AG4232" s="493" t="n">
        <v>0</v>
      </c>
      <c r="AH4232" s="493" t="n">
        <v>0</v>
      </c>
      <c r="AI4232" s="493" t="n">
        <v>0</v>
      </c>
      <c r="AJ4232" s="493" t="n">
        <v>0</v>
      </c>
      <c r="AK4232" s="493" t="n">
        <v>0</v>
      </c>
      <c r="AL4232" s="493" t="n">
        <v>0</v>
      </c>
      <c r="AM4232" s="493" t="n">
        <v>0</v>
      </c>
      <c r="AN4232" s="493" t="n">
        <v>0</v>
      </c>
      <c r="AO4232" s="493" t="n">
        <v>0</v>
      </c>
      <c r="AP4232" s="493" t="n">
        <v>0</v>
      </c>
      <c r="AQ4232" s="493" t="n">
        <v>0</v>
      </c>
      <c r="AR4232" s="493" t="n">
        <v>0</v>
      </c>
      <c r="AS4232" s="493" t="n">
        <v>0</v>
      </c>
      <c r="AT4232" s="493" t="n">
        <v>0</v>
      </c>
      <c r="AU4232" s="493" t="n">
        <v>0</v>
      </c>
      <c r="AV4232" s="493" t="n">
        <v>0</v>
      </c>
      <c r="AW4232" s="493" t="n">
        <v>0</v>
      </c>
      <c r="AX4232" s="493" t="n">
        <v>0</v>
      </c>
      <c r="AY4232" s="493" t="n">
        <v>0</v>
      </c>
      <c r="AZ4232" s="493" t="n">
        <v>0</v>
      </c>
      <c r="BA4232" s="493" t="n">
        <v>0</v>
      </c>
      <c r="BB4232" s="493" t="n">
        <v>0</v>
      </c>
      <c r="BC4232" s="493" t="n">
        <v>0</v>
      </c>
      <c r="BD4232" s="493" t="n">
        <v>0</v>
      </c>
      <c r="BE4232" s="493" t="n">
        <v>0</v>
      </c>
      <c r="BF4232" s="493" t="n">
        <v>0</v>
      </c>
      <c r="BG4232" s="493" t="n">
        <v>0</v>
      </c>
      <c r="BH4232" s="493" t="n">
        <v>0</v>
      </c>
      <c r="BI4232" s="493" t="n">
        <v>0</v>
      </c>
      <c r="BJ4232" s="493" t="n">
        <v>0</v>
      </c>
      <c r="BK4232" s="493" t="n">
        <v>0</v>
      </c>
      <c r="BL4232" s="493" t="n">
        <v>0</v>
      </c>
      <c r="BM4232" s="493" t="n">
        <v>0</v>
      </c>
      <c r="BN4232" s="493" t="n">
        <v>0</v>
      </c>
      <c r="BO4232" s="493" t="n">
        <v>0</v>
      </c>
      <c r="BP4232" s="493" t="n">
        <v>0</v>
      </c>
      <c r="BQ4232" s="493" t="n">
        <v>0</v>
      </c>
      <c r="BR4232" s="493" t="n">
        <v>0</v>
      </c>
      <c r="BS4232" s="493" t="n">
        <v>0</v>
      </c>
      <c r="BT4232" s="493" t="n">
        <v>0</v>
      </c>
      <c r="BU4232" s="493" t="n">
        <v>0</v>
      </c>
      <c r="BV4232" s="493" t="n">
        <v>121.2</v>
      </c>
      <c r="BW4232" s="493" t="n">
        <v>0</v>
      </c>
    </row>
    <row r="4233">
      <c r="A4233" t="inlineStr">
        <is>
          <t>[C9D3] Angiotensin-II 길항제 칼슘길항제 복합제</t>
        </is>
      </c>
      <c r="B4233" t="inlineStr">
        <is>
          <t>하나제약</t>
        </is>
      </c>
      <c r="C4233" t="inlineStr">
        <is>
          <t>피마원 에스</t>
        </is>
      </c>
      <c r="D4233" t="inlineStr">
        <is>
          <t>하나제약</t>
        </is>
      </c>
      <c r="E4233" t="inlineStr">
        <is>
          <t>fimasartan potassium trihydrate  ( as fimasartan potassium),  s-amlodipine besylate dihydrate  ( as s-amlodipine)</t>
        </is>
      </c>
      <c r="F4233" t="inlineStr">
        <is>
          <t>의원</t>
        </is>
      </c>
      <c r="G4233" t="inlineStr">
        <is>
          <t>Original</t>
        </is>
      </c>
      <c r="H4233" s="493" t="n">
        <v>0</v>
      </c>
      <c r="I4233" s="493" t="n">
        <v>0</v>
      </c>
      <c r="J4233" s="493" t="n">
        <v>0</v>
      </c>
      <c r="K4233" s="493" t="n">
        <v>0</v>
      </c>
      <c r="L4233" s="493" t="n">
        <v>0</v>
      </c>
      <c r="M4233" s="493" t="n">
        <v>0</v>
      </c>
      <c r="N4233" s="493" t="n">
        <v>0</v>
      </c>
      <c r="O4233" s="493" t="n">
        <v>0</v>
      </c>
      <c r="P4233" s="493" t="n">
        <v>0</v>
      </c>
      <c r="Q4233" s="493" t="n">
        <v>0</v>
      </c>
      <c r="R4233" s="493" t="n">
        <v>0</v>
      </c>
      <c r="S4233" s="493" t="n">
        <v>0</v>
      </c>
      <c r="T4233" s="493" t="n">
        <v>0</v>
      </c>
      <c r="U4233" s="493" t="n">
        <v>0</v>
      </c>
      <c r="V4233" s="493" t="n">
        <v>0</v>
      </c>
      <c r="W4233" s="493" t="n">
        <v>0</v>
      </c>
      <c r="X4233" s="493" t="n">
        <v>0</v>
      </c>
      <c r="Y4233" s="493" t="n">
        <v>0</v>
      </c>
      <c r="Z4233" s="493" t="n">
        <v>0</v>
      </c>
      <c r="AA4233" s="493" t="n">
        <v>0</v>
      </c>
      <c r="AB4233" s="493" t="n">
        <v>0</v>
      </c>
      <c r="AC4233" s="493" t="n">
        <v>0</v>
      </c>
      <c r="AD4233" s="493" t="n">
        <v>0</v>
      </c>
      <c r="AE4233" s="493" t="n">
        <v>0</v>
      </c>
      <c r="AF4233" s="493" t="n">
        <v>0</v>
      </c>
      <c r="AG4233" s="493" t="n">
        <v>0</v>
      </c>
      <c r="AH4233" s="493" t="n">
        <v>0</v>
      </c>
      <c r="AI4233" s="493" t="n">
        <v>0</v>
      </c>
      <c r="AJ4233" s="493" t="n">
        <v>0</v>
      </c>
      <c r="AK4233" s="493" t="n">
        <v>0</v>
      </c>
      <c r="AL4233" s="493" t="n">
        <v>0</v>
      </c>
      <c r="AM4233" s="493" t="n">
        <v>0</v>
      </c>
      <c r="AN4233" s="493" t="n">
        <v>0</v>
      </c>
      <c r="AO4233" s="493" t="n">
        <v>0</v>
      </c>
      <c r="AP4233" s="493" t="n">
        <v>0</v>
      </c>
      <c r="AQ4233" s="493" t="n">
        <v>0</v>
      </c>
      <c r="AR4233" s="493" t="n">
        <v>0</v>
      </c>
      <c r="AS4233" s="493" t="n">
        <v>0</v>
      </c>
      <c r="AT4233" s="493" t="n">
        <v>0</v>
      </c>
      <c r="AU4233" s="493" t="n">
        <v>0</v>
      </c>
      <c r="AV4233" s="493" t="n">
        <v>0</v>
      </c>
      <c r="AW4233" s="493" t="n">
        <v>0</v>
      </c>
      <c r="AX4233" s="493" t="n">
        <v>0</v>
      </c>
      <c r="AY4233" s="493" t="n">
        <v>0</v>
      </c>
      <c r="AZ4233" s="493" t="n">
        <v>0</v>
      </c>
      <c r="BA4233" s="493" t="n">
        <v>0</v>
      </c>
      <c r="BB4233" s="493" t="n">
        <v>0</v>
      </c>
      <c r="BC4233" s="493" t="n">
        <v>0</v>
      </c>
      <c r="BD4233" s="493" t="n">
        <v>0</v>
      </c>
      <c r="BE4233" s="493" t="n">
        <v>0</v>
      </c>
      <c r="BF4233" s="493" t="n">
        <v>0</v>
      </c>
      <c r="BG4233" s="493" t="n">
        <v>0</v>
      </c>
      <c r="BH4233" s="493" t="n">
        <v>0</v>
      </c>
      <c r="BI4233" s="493" t="n">
        <v>0</v>
      </c>
      <c r="BJ4233" s="493" t="n">
        <v>0</v>
      </c>
      <c r="BK4233" s="493" t="n">
        <v>0</v>
      </c>
      <c r="BL4233" s="493" t="n">
        <v>0</v>
      </c>
      <c r="BM4233" s="493" t="n">
        <v>823.65</v>
      </c>
      <c r="BN4233" s="493" t="n">
        <v>868.95</v>
      </c>
      <c r="BO4233" s="493" t="n">
        <v>1357.8</v>
      </c>
      <c r="BP4233" s="493" t="n">
        <v>1887.9</v>
      </c>
      <c r="BQ4233" s="493" t="n">
        <v>1285.8</v>
      </c>
      <c r="BR4233" s="493" t="n">
        <v>950.4</v>
      </c>
      <c r="BS4233" s="493" t="n">
        <v>941.1</v>
      </c>
      <c r="BT4233" s="493" t="n">
        <v>1038.6</v>
      </c>
      <c r="BU4233" s="493" t="n">
        <v>1634.75</v>
      </c>
      <c r="BV4233" s="493" t="n">
        <v>708</v>
      </c>
      <c r="BW4233" s="493" t="n">
        <v>1200</v>
      </c>
    </row>
    <row r="4234">
      <c r="A4234" t="inlineStr">
        <is>
          <t>[C9D3] Angiotensin-II 길항제 칼슘길항제 복합제</t>
        </is>
      </c>
      <c r="B4234" t="inlineStr">
        <is>
          <t>하나제약</t>
        </is>
      </c>
      <c r="C4234" t="inlineStr">
        <is>
          <t>피마원 에스</t>
        </is>
      </c>
      <c r="D4234" t="inlineStr">
        <is>
          <t>하나제약</t>
        </is>
      </c>
      <c r="E4234" t="inlineStr">
        <is>
          <t>s-amlodipine besylate dihydrate  ( as s-amlodipine),  fimasartan potassium trihydrate  ( as fimasartan potassium)</t>
        </is>
      </c>
      <c r="F4234" t="inlineStr">
        <is>
          <t>상급종합병원</t>
        </is>
      </c>
      <c r="G4234" t="inlineStr">
        <is>
          <t>Original</t>
        </is>
      </c>
      <c r="H4234" s="493" t="n">
        <v>0</v>
      </c>
      <c r="I4234" s="493" t="n">
        <v>0</v>
      </c>
      <c r="J4234" s="493" t="n">
        <v>0</v>
      </c>
      <c r="K4234" s="493" t="n">
        <v>0</v>
      </c>
      <c r="L4234" s="493" t="n">
        <v>0</v>
      </c>
      <c r="M4234" s="493" t="n">
        <v>0</v>
      </c>
      <c r="N4234" s="493" t="n">
        <v>0</v>
      </c>
      <c r="O4234" s="493" t="n">
        <v>0</v>
      </c>
      <c r="P4234" s="493" t="n">
        <v>0</v>
      </c>
      <c r="Q4234" s="493" t="n">
        <v>0</v>
      </c>
      <c r="R4234" s="493" t="n">
        <v>0</v>
      </c>
      <c r="S4234" s="493" t="n">
        <v>0</v>
      </c>
      <c r="T4234" s="493" t="n">
        <v>0</v>
      </c>
      <c r="U4234" s="493" t="n">
        <v>0</v>
      </c>
      <c r="V4234" s="493" t="n">
        <v>0</v>
      </c>
      <c r="W4234" s="493" t="n">
        <v>0</v>
      </c>
      <c r="X4234" s="493" t="n">
        <v>0</v>
      </c>
      <c r="Y4234" s="493" t="n">
        <v>0</v>
      </c>
      <c r="Z4234" s="493" t="n">
        <v>0</v>
      </c>
      <c r="AA4234" s="493" t="n">
        <v>0</v>
      </c>
      <c r="AB4234" s="493" t="n">
        <v>0</v>
      </c>
      <c r="AC4234" s="493" t="n">
        <v>0</v>
      </c>
      <c r="AD4234" s="493" t="n">
        <v>0</v>
      </c>
      <c r="AE4234" s="493" t="n">
        <v>0</v>
      </c>
      <c r="AF4234" s="493" t="n">
        <v>0</v>
      </c>
      <c r="AG4234" s="493" t="n">
        <v>0</v>
      </c>
      <c r="AH4234" s="493" t="n">
        <v>0</v>
      </c>
      <c r="AI4234" s="493" t="n">
        <v>0</v>
      </c>
      <c r="AJ4234" s="493" t="n">
        <v>0</v>
      </c>
      <c r="AK4234" s="493" t="n">
        <v>0</v>
      </c>
      <c r="AL4234" s="493" t="n">
        <v>0</v>
      </c>
      <c r="AM4234" s="493" t="n">
        <v>0</v>
      </c>
      <c r="AN4234" s="493" t="n">
        <v>0</v>
      </c>
      <c r="AO4234" s="493" t="n">
        <v>0</v>
      </c>
      <c r="AP4234" s="493" t="n">
        <v>0</v>
      </c>
      <c r="AQ4234" s="493" t="n">
        <v>0</v>
      </c>
      <c r="AR4234" s="493" t="n">
        <v>0</v>
      </c>
      <c r="AS4234" s="493" t="n">
        <v>0</v>
      </c>
      <c r="AT4234" s="493" t="n">
        <v>0</v>
      </c>
      <c r="AU4234" s="493" t="n">
        <v>0</v>
      </c>
      <c r="AV4234" s="493" t="n">
        <v>0</v>
      </c>
      <c r="AW4234" s="493" t="n">
        <v>0</v>
      </c>
      <c r="AX4234" s="493" t="n">
        <v>0</v>
      </c>
      <c r="AY4234" s="493" t="n">
        <v>0</v>
      </c>
      <c r="AZ4234" s="493" t="n">
        <v>0</v>
      </c>
      <c r="BA4234" s="493" t="n">
        <v>0</v>
      </c>
      <c r="BB4234" s="493" t="n">
        <v>0</v>
      </c>
      <c r="BC4234" s="493" t="n">
        <v>0</v>
      </c>
      <c r="BD4234" s="493" t="n">
        <v>0</v>
      </c>
      <c r="BE4234" s="493" t="n">
        <v>0</v>
      </c>
      <c r="BF4234" s="493" t="n">
        <v>0</v>
      </c>
      <c r="BG4234" s="493" t="n">
        <v>0</v>
      </c>
      <c r="BH4234" s="493" t="n">
        <v>0</v>
      </c>
      <c r="BI4234" s="493" t="n">
        <v>0</v>
      </c>
      <c r="BJ4234" s="493" t="n">
        <v>0</v>
      </c>
      <c r="BK4234" s="493" t="n">
        <v>0</v>
      </c>
      <c r="BL4234" s="493" t="n">
        <v>0</v>
      </c>
      <c r="BM4234" s="493" t="n">
        <v>0</v>
      </c>
      <c r="BN4234" s="493" t="n">
        <v>0</v>
      </c>
      <c r="BO4234" s="493" t="n">
        <v>0</v>
      </c>
      <c r="BP4234" s="493" t="n">
        <v>0</v>
      </c>
      <c r="BQ4234" s="493" t="n">
        <v>0</v>
      </c>
      <c r="BR4234" s="493" t="n">
        <v>0</v>
      </c>
      <c r="BS4234" s="493" t="n">
        <v>0</v>
      </c>
      <c r="BT4234" s="493" t="n">
        <v>3936.57</v>
      </c>
      <c r="BU4234" s="493" t="n">
        <v>1037.58</v>
      </c>
      <c r="BV4234" s="493" t="n">
        <v>7989.56</v>
      </c>
      <c r="BW4234" s="493" t="n">
        <v>4817.19</v>
      </c>
    </row>
    <row r="4235">
      <c r="A4235" t="inlineStr">
        <is>
          <t>[C9D3] Angiotensin-II 길항제 칼슘길항제 복합제</t>
        </is>
      </c>
      <c r="B4235" t="inlineStr">
        <is>
          <t>하나제약</t>
        </is>
      </c>
      <c r="C4235" t="inlineStr">
        <is>
          <t>피마원 에스</t>
        </is>
      </c>
      <c r="D4235" t="inlineStr">
        <is>
          <t>하나제약</t>
        </is>
      </c>
      <c r="E4235" t="inlineStr">
        <is>
          <t>s-amlodipine besylate dihydrate  ( as s-amlodipine),  fimasartan potassium trihydrate  ( as fimasartan potassium)</t>
        </is>
      </c>
      <c r="F4235" t="inlineStr">
        <is>
          <t>종합병원</t>
        </is>
      </c>
      <c r="G4235" t="inlineStr">
        <is>
          <t>Original</t>
        </is>
      </c>
      <c r="H4235" s="493" t="n">
        <v>0</v>
      </c>
      <c r="I4235" s="493" t="n">
        <v>0</v>
      </c>
      <c r="J4235" s="493" t="n">
        <v>0</v>
      </c>
      <c r="K4235" s="493" t="n">
        <v>0</v>
      </c>
      <c r="L4235" s="493" t="n">
        <v>0</v>
      </c>
      <c r="M4235" s="493" t="n">
        <v>0</v>
      </c>
      <c r="N4235" s="493" t="n">
        <v>0</v>
      </c>
      <c r="O4235" s="493" t="n">
        <v>0</v>
      </c>
      <c r="P4235" s="493" t="n">
        <v>0</v>
      </c>
      <c r="Q4235" s="493" t="n">
        <v>0</v>
      </c>
      <c r="R4235" s="493" t="n">
        <v>0</v>
      </c>
      <c r="S4235" s="493" t="n">
        <v>0</v>
      </c>
      <c r="T4235" s="493" t="n">
        <v>0</v>
      </c>
      <c r="U4235" s="493" t="n">
        <v>0</v>
      </c>
      <c r="V4235" s="493" t="n">
        <v>0</v>
      </c>
      <c r="W4235" s="493" t="n">
        <v>0</v>
      </c>
      <c r="X4235" s="493" t="n">
        <v>0</v>
      </c>
      <c r="Y4235" s="493" t="n">
        <v>0</v>
      </c>
      <c r="Z4235" s="493" t="n">
        <v>0</v>
      </c>
      <c r="AA4235" s="493" t="n">
        <v>0</v>
      </c>
      <c r="AB4235" s="493" t="n">
        <v>0</v>
      </c>
      <c r="AC4235" s="493" t="n">
        <v>0</v>
      </c>
      <c r="AD4235" s="493" t="n">
        <v>0</v>
      </c>
      <c r="AE4235" s="493" t="n">
        <v>0</v>
      </c>
      <c r="AF4235" s="493" t="n">
        <v>0</v>
      </c>
      <c r="AG4235" s="493" t="n">
        <v>0</v>
      </c>
      <c r="AH4235" s="493" t="n">
        <v>0</v>
      </c>
      <c r="AI4235" s="493" t="n">
        <v>0</v>
      </c>
      <c r="AJ4235" s="493" t="n">
        <v>0</v>
      </c>
      <c r="AK4235" s="493" t="n">
        <v>0</v>
      </c>
      <c r="AL4235" s="493" t="n">
        <v>0</v>
      </c>
      <c r="AM4235" s="493" t="n">
        <v>0</v>
      </c>
      <c r="AN4235" s="493" t="n">
        <v>0</v>
      </c>
      <c r="AO4235" s="493" t="n">
        <v>0</v>
      </c>
      <c r="AP4235" s="493" t="n">
        <v>0</v>
      </c>
      <c r="AQ4235" s="493" t="n">
        <v>0</v>
      </c>
      <c r="AR4235" s="493" t="n">
        <v>0</v>
      </c>
      <c r="AS4235" s="493" t="n">
        <v>0</v>
      </c>
      <c r="AT4235" s="493" t="n">
        <v>0</v>
      </c>
      <c r="AU4235" s="493" t="n">
        <v>0</v>
      </c>
      <c r="AV4235" s="493" t="n">
        <v>0</v>
      </c>
      <c r="AW4235" s="493" t="n">
        <v>0</v>
      </c>
      <c r="AX4235" s="493" t="n">
        <v>0</v>
      </c>
      <c r="AY4235" s="493" t="n">
        <v>0</v>
      </c>
      <c r="AZ4235" s="493" t="n">
        <v>0</v>
      </c>
      <c r="BA4235" s="493" t="n">
        <v>0</v>
      </c>
      <c r="BB4235" s="493" t="n">
        <v>0</v>
      </c>
      <c r="BC4235" s="493" t="n">
        <v>0</v>
      </c>
      <c r="BD4235" s="493" t="n">
        <v>0</v>
      </c>
      <c r="BE4235" s="493" t="n">
        <v>0</v>
      </c>
      <c r="BF4235" s="493" t="n">
        <v>0</v>
      </c>
      <c r="BG4235" s="493" t="n">
        <v>0</v>
      </c>
      <c r="BH4235" s="493" t="n">
        <v>0</v>
      </c>
      <c r="BI4235" s="493" t="n">
        <v>0</v>
      </c>
      <c r="BJ4235" s="493" t="n">
        <v>0</v>
      </c>
      <c r="BK4235" s="493" t="n">
        <v>0</v>
      </c>
      <c r="BL4235" s="493" t="n">
        <v>0</v>
      </c>
      <c r="BM4235" s="493" t="n">
        <v>0</v>
      </c>
      <c r="BN4235" s="493" t="n">
        <v>0</v>
      </c>
      <c r="BO4235" s="493" t="n">
        <v>0</v>
      </c>
      <c r="BP4235" s="493" t="n">
        <v>0</v>
      </c>
      <c r="BQ4235" s="493" t="n">
        <v>0</v>
      </c>
      <c r="BR4235" s="493" t="n">
        <v>0</v>
      </c>
      <c r="BS4235" s="493" t="n">
        <v>0</v>
      </c>
      <c r="BT4235" s="493" t="n">
        <v>370.37</v>
      </c>
      <c r="BU4235" s="493" t="n">
        <v>0</v>
      </c>
      <c r="BV4235" s="493" t="n">
        <v>618</v>
      </c>
      <c r="BW4235" s="493" t="n">
        <v>0</v>
      </c>
    </row>
    <row r="4236">
      <c r="A4236" t="inlineStr">
        <is>
          <t>[C9D3] Angiotensin-II 길항제 칼슘길항제 복합제</t>
        </is>
      </c>
      <c r="B4236" t="inlineStr">
        <is>
          <t>하나제약</t>
        </is>
      </c>
      <c r="C4236" t="inlineStr">
        <is>
          <t>피마원 에스</t>
        </is>
      </c>
      <c r="D4236" t="inlineStr">
        <is>
          <t>하나제약</t>
        </is>
      </c>
      <c r="E4236" t="inlineStr">
        <is>
          <t>s-amlodipine besylate dihydrate  ( as s-amlodipine),  fimasartan potassium trihydrate  ( as fimasartan potassium)</t>
        </is>
      </c>
      <c r="F4236" t="inlineStr">
        <is>
          <t>병원</t>
        </is>
      </c>
      <c r="G4236" t="inlineStr">
        <is>
          <t>Original</t>
        </is>
      </c>
      <c r="H4236" s="493" t="n">
        <v>0</v>
      </c>
      <c r="I4236" s="493" t="n">
        <v>0</v>
      </c>
      <c r="J4236" s="493" t="n">
        <v>0</v>
      </c>
      <c r="K4236" s="493" t="n">
        <v>0</v>
      </c>
      <c r="L4236" s="493" t="n">
        <v>0</v>
      </c>
      <c r="M4236" s="493" t="n">
        <v>0</v>
      </c>
      <c r="N4236" s="493" t="n">
        <v>0</v>
      </c>
      <c r="O4236" s="493" t="n">
        <v>0</v>
      </c>
      <c r="P4236" s="493" t="n">
        <v>0</v>
      </c>
      <c r="Q4236" s="493" t="n">
        <v>0</v>
      </c>
      <c r="R4236" s="493" t="n">
        <v>0</v>
      </c>
      <c r="S4236" s="493" t="n">
        <v>0</v>
      </c>
      <c r="T4236" s="493" t="n">
        <v>0</v>
      </c>
      <c r="U4236" s="493" t="n">
        <v>0</v>
      </c>
      <c r="V4236" s="493" t="n">
        <v>0</v>
      </c>
      <c r="W4236" s="493" t="n">
        <v>0</v>
      </c>
      <c r="X4236" s="493" t="n">
        <v>0</v>
      </c>
      <c r="Y4236" s="493" t="n">
        <v>0</v>
      </c>
      <c r="Z4236" s="493" t="n">
        <v>0</v>
      </c>
      <c r="AA4236" s="493" t="n">
        <v>0</v>
      </c>
      <c r="AB4236" s="493" t="n">
        <v>0</v>
      </c>
      <c r="AC4236" s="493" t="n">
        <v>0</v>
      </c>
      <c r="AD4236" s="493" t="n">
        <v>0</v>
      </c>
      <c r="AE4236" s="493" t="n">
        <v>0</v>
      </c>
      <c r="AF4236" s="493" t="n">
        <v>0</v>
      </c>
      <c r="AG4236" s="493" t="n">
        <v>0</v>
      </c>
      <c r="AH4236" s="493" t="n">
        <v>0</v>
      </c>
      <c r="AI4236" s="493" t="n">
        <v>0</v>
      </c>
      <c r="AJ4236" s="493" t="n">
        <v>0</v>
      </c>
      <c r="AK4236" s="493" t="n">
        <v>0</v>
      </c>
      <c r="AL4236" s="493" t="n">
        <v>0</v>
      </c>
      <c r="AM4236" s="493" t="n">
        <v>0</v>
      </c>
      <c r="AN4236" s="493" t="n">
        <v>0</v>
      </c>
      <c r="AO4236" s="493" t="n">
        <v>0</v>
      </c>
      <c r="AP4236" s="493" t="n">
        <v>0</v>
      </c>
      <c r="AQ4236" s="493" t="n">
        <v>0</v>
      </c>
      <c r="AR4236" s="493" t="n">
        <v>0</v>
      </c>
      <c r="AS4236" s="493" t="n">
        <v>0</v>
      </c>
      <c r="AT4236" s="493" t="n">
        <v>0</v>
      </c>
      <c r="AU4236" s="493" t="n">
        <v>0</v>
      </c>
      <c r="AV4236" s="493" t="n">
        <v>0</v>
      </c>
      <c r="AW4236" s="493" t="n">
        <v>0</v>
      </c>
      <c r="AX4236" s="493" t="n">
        <v>0</v>
      </c>
      <c r="AY4236" s="493" t="n">
        <v>0</v>
      </c>
      <c r="AZ4236" s="493" t="n">
        <v>0</v>
      </c>
      <c r="BA4236" s="493" t="n">
        <v>0</v>
      </c>
      <c r="BB4236" s="493" t="n">
        <v>0</v>
      </c>
      <c r="BC4236" s="493" t="n">
        <v>0</v>
      </c>
      <c r="BD4236" s="493" t="n">
        <v>0</v>
      </c>
      <c r="BE4236" s="493" t="n">
        <v>0</v>
      </c>
      <c r="BF4236" s="493" t="n">
        <v>0</v>
      </c>
      <c r="BG4236" s="493" t="n">
        <v>0</v>
      </c>
      <c r="BH4236" s="493" t="n">
        <v>0</v>
      </c>
      <c r="BI4236" s="493" t="n">
        <v>0</v>
      </c>
      <c r="BJ4236" s="493" t="n">
        <v>0</v>
      </c>
      <c r="BK4236" s="493" t="n">
        <v>0</v>
      </c>
      <c r="BL4236" s="493" t="n">
        <v>0</v>
      </c>
      <c r="BM4236" s="493" t="n">
        <v>0</v>
      </c>
      <c r="BN4236" s="493" t="n">
        <v>0</v>
      </c>
      <c r="BO4236" s="493" t="n">
        <v>0</v>
      </c>
      <c r="BP4236" s="493" t="n">
        <v>0</v>
      </c>
      <c r="BQ4236" s="493" t="n">
        <v>0</v>
      </c>
      <c r="BR4236" s="493" t="n">
        <v>0</v>
      </c>
      <c r="BS4236" s="493" t="n">
        <v>683.3</v>
      </c>
      <c r="BT4236" s="493" t="n">
        <v>1397.35</v>
      </c>
      <c r="BU4236" s="493" t="n">
        <v>858.9</v>
      </c>
      <c r="BV4236" s="493" t="n">
        <v>0</v>
      </c>
      <c r="BW4236" s="493" t="n">
        <v>2203.6</v>
      </c>
    </row>
    <row r="4237">
      <c r="A4237" t="inlineStr">
        <is>
          <t>[C9D3] Angiotensin-II 길항제 칼슘길항제 복합제</t>
        </is>
      </c>
      <c r="B4237" t="inlineStr">
        <is>
          <t>하나제약</t>
        </is>
      </c>
      <c r="C4237" t="inlineStr">
        <is>
          <t>피마원 에스</t>
        </is>
      </c>
      <c r="D4237" t="inlineStr">
        <is>
          <t>하나제약</t>
        </is>
      </c>
      <c r="E4237" t="inlineStr">
        <is>
          <t>s-amlodipine besylate dihydrate  ( as s-amlodipine),  fimasartan potassium trihydrate  ( as fimasartan potassium)</t>
        </is>
      </c>
      <c r="F4237" t="inlineStr">
        <is>
          <t>의원</t>
        </is>
      </c>
      <c r="G4237" t="inlineStr">
        <is>
          <t>Original</t>
        </is>
      </c>
      <c r="H4237" s="493" t="n">
        <v>0</v>
      </c>
      <c r="I4237" s="493" t="n">
        <v>0</v>
      </c>
      <c r="J4237" s="493" t="n">
        <v>0</v>
      </c>
      <c r="K4237" s="493" t="n">
        <v>0</v>
      </c>
      <c r="L4237" s="493" t="n">
        <v>0</v>
      </c>
      <c r="M4237" s="493" t="n">
        <v>0</v>
      </c>
      <c r="N4237" s="493" t="n">
        <v>0</v>
      </c>
      <c r="O4237" s="493" t="n">
        <v>0</v>
      </c>
      <c r="P4237" s="493" t="n">
        <v>0</v>
      </c>
      <c r="Q4237" s="493" t="n">
        <v>0</v>
      </c>
      <c r="R4237" s="493" t="n">
        <v>0</v>
      </c>
      <c r="S4237" s="493" t="n">
        <v>0</v>
      </c>
      <c r="T4237" s="493" t="n">
        <v>0</v>
      </c>
      <c r="U4237" s="493" t="n">
        <v>0</v>
      </c>
      <c r="V4237" s="493" t="n">
        <v>0</v>
      </c>
      <c r="W4237" s="493" t="n">
        <v>0</v>
      </c>
      <c r="X4237" s="493" t="n">
        <v>0</v>
      </c>
      <c r="Y4237" s="493" t="n">
        <v>0</v>
      </c>
      <c r="Z4237" s="493" t="n">
        <v>0</v>
      </c>
      <c r="AA4237" s="493" t="n">
        <v>0</v>
      </c>
      <c r="AB4237" s="493" t="n">
        <v>0</v>
      </c>
      <c r="AC4237" s="493" t="n">
        <v>0</v>
      </c>
      <c r="AD4237" s="493" t="n">
        <v>0</v>
      </c>
      <c r="AE4237" s="493" t="n">
        <v>0</v>
      </c>
      <c r="AF4237" s="493" t="n">
        <v>0</v>
      </c>
      <c r="AG4237" s="493" t="n">
        <v>0</v>
      </c>
      <c r="AH4237" s="493" t="n">
        <v>572.6799999999999</v>
      </c>
      <c r="AI4237" s="493" t="n">
        <v>1614.88</v>
      </c>
      <c r="AJ4237" s="493" t="n">
        <v>2690.9</v>
      </c>
      <c r="AK4237" s="493" t="n">
        <v>2657.55</v>
      </c>
      <c r="AL4237" s="493" t="n">
        <v>2544.05</v>
      </c>
      <c r="AM4237" s="493" t="n">
        <v>2387.21</v>
      </c>
      <c r="AN4237" s="493" t="n">
        <v>4480.4</v>
      </c>
      <c r="AO4237" s="493" t="n">
        <v>4549</v>
      </c>
      <c r="AP4237" s="493" t="n">
        <v>5148.4</v>
      </c>
      <c r="AQ4237" s="493" t="n">
        <v>4767.94</v>
      </c>
      <c r="AR4237" s="493" t="n">
        <v>3656.4</v>
      </c>
      <c r="AS4237" s="493" t="n">
        <v>4850</v>
      </c>
      <c r="AT4237" s="493" t="n">
        <v>3634.68</v>
      </c>
      <c r="AU4237" s="493" t="n">
        <v>11264.25</v>
      </c>
      <c r="AV4237" s="493" t="n">
        <v>6046.88</v>
      </c>
      <c r="AW4237" s="493" t="n">
        <v>8021.9</v>
      </c>
      <c r="AX4237" s="493" t="n">
        <v>7092.8</v>
      </c>
      <c r="AY4237" s="493" t="n">
        <v>7954.84</v>
      </c>
      <c r="AZ4237" s="493" t="n">
        <v>6781.7</v>
      </c>
      <c r="BA4237" s="493" t="n">
        <v>7168.05</v>
      </c>
      <c r="BB4237" s="493" t="n">
        <v>6999.7</v>
      </c>
      <c r="BC4237" s="493" t="n">
        <v>7316.5</v>
      </c>
      <c r="BD4237" s="493" t="n">
        <v>4371.5</v>
      </c>
      <c r="BE4237" s="493" t="n">
        <v>5541.75</v>
      </c>
      <c r="BF4237" s="493" t="n">
        <v>2689.64</v>
      </c>
      <c r="BG4237" s="493" t="n">
        <v>4647.69</v>
      </c>
      <c r="BH4237" s="493" t="n">
        <v>391.6</v>
      </c>
      <c r="BI4237" s="493" t="n">
        <v>262.4</v>
      </c>
      <c r="BJ4237" s="493" t="n">
        <v>0</v>
      </c>
      <c r="BK4237" s="493" t="n">
        <v>0</v>
      </c>
      <c r="BL4237" s="493" t="n">
        <v>0</v>
      </c>
      <c r="BM4237" s="493" t="n">
        <v>0</v>
      </c>
      <c r="BN4237" s="493" t="n">
        <v>0</v>
      </c>
      <c r="BO4237" s="493" t="n">
        <v>0</v>
      </c>
      <c r="BP4237" s="493" t="n">
        <v>600</v>
      </c>
      <c r="BQ4237" s="493" t="n">
        <v>960</v>
      </c>
      <c r="BR4237" s="493" t="n">
        <v>1171.2</v>
      </c>
      <c r="BS4237" s="493" t="n">
        <v>1736.6</v>
      </c>
      <c r="BT4237" s="493" t="n">
        <v>1763.4</v>
      </c>
      <c r="BU4237" s="493" t="n">
        <v>4328.3</v>
      </c>
      <c r="BV4237" s="493" t="n">
        <v>3202.86</v>
      </c>
      <c r="BW4237" s="493" t="n">
        <v>2817.6</v>
      </c>
    </row>
    <row r="4238">
      <c r="A4238" t="inlineStr">
        <is>
          <t>[C9D3] Angiotensin-II 길항제 칼슘길항제 복합제</t>
        </is>
      </c>
      <c r="B4238" t="inlineStr">
        <is>
          <t>하원제약</t>
        </is>
      </c>
      <c r="C4238" t="inlineStr">
        <is>
          <t>아모사르</t>
        </is>
      </c>
      <c r="D4238" t="inlineStr">
        <is>
          <t>하원제약</t>
        </is>
      </c>
      <c r="E4238" t="inlineStr">
        <is>
          <t>amlodipine besylate  ( as amlodipine),  losartan potassium</t>
        </is>
      </c>
      <c r="F4238" t="inlineStr">
        <is>
          <t>병원</t>
        </is>
      </c>
      <c r="G4238" t="inlineStr">
        <is>
          <t>Generic</t>
        </is>
      </c>
      <c r="H4238" s="493" t="n">
        <v>0</v>
      </c>
      <c r="I4238" s="493" t="n">
        <v>213.6</v>
      </c>
      <c r="J4238" s="493" t="n">
        <v>0</v>
      </c>
      <c r="K4238" s="493" t="n">
        <v>449.4</v>
      </c>
      <c r="L4238" s="493" t="n">
        <v>205.8</v>
      </c>
      <c r="M4238" s="493" t="n">
        <v>0</v>
      </c>
      <c r="N4238" s="493" t="n">
        <v>456</v>
      </c>
      <c r="O4238" s="493" t="n">
        <v>0</v>
      </c>
      <c r="P4238" s="493" t="n">
        <v>230.4</v>
      </c>
      <c r="Q4238" s="493" t="n">
        <v>0</v>
      </c>
      <c r="R4238" s="493" t="n">
        <v>474.6</v>
      </c>
      <c r="S4238" s="493" t="n">
        <v>0</v>
      </c>
      <c r="T4238" s="493" t="n">
        <v>151.2</v>
      </c>
      <c r="U4238" s="493" t="n">
        <v>0</v>
      </c>
      <c r="V4238" s="493" t="n">
        <v>2809.05</v>
      </c>
      <c r="W4238" s="493" t="n">
        <v>3476.96</v>
      </c>
      <c r="X4238" s="493" t="n">
        <v>3109.42</v>
      </c>
      <c r="Y4238" s="493" t="n">
        <v>6596.72</v>
      </c>
      <c r="Z4238" s="493" t="n">
        <v>4908.44</v>
      </c>
      <c r="AA4238" s="493" t="n">
        <v>6925.4</v>
      </c>
      <c r="AB4238" s="493" t="n">
        <v>6611.46</v>
      </c>
      <c r="AC4238" s="493" t="n">
        <v>7579.86</v>
      </c>
      <c r="AD4238" s="493" t="n">
        <v>6216.24</v>
      </c>
      <c r="AE4238" s="493" t="n">
        <v>6922.02</v>
      </c>
      <c r="AF4238" s="493" t="n">
        <v>5392.9</v>
      </c>
      <c r="AG4238" s="493" t="n">
        <v>5149.52</v>
      </c>
      <c r="AH4238" s="493" t="n">
        <v>4697.54</v>
      </c>
      <c r="AI4238" s="493" t="n">
        <v>4629.36</v>
      </c>
      <c r="AJ4238" s="493" t="n">
        <v>4769.87</v>
      </c>
      <c r="AK4238" s="493" t="n">
        <v>2655.16</v>
      </c>
      <c r="AL4238" s="493" t="n">
        <v>5476.72</v>
      </c>
      <c r="AM4238" s="493" t="n">
        <v>2971.12</v>
      </c>
      <c r="AN4238" s="493" t="n">
        <v>3651.48</v>
      </c>
      <c r="AO4238" s="493" t="n">
        <v>4441.92</v>
      </c>
      <c r="AP4238" s="493" t="n">
        <v>5373.23</v>
      </c>
      <c r="AQ4238" s="493" t="n">
        <v>4294.05</v>
      </c>
      <c r="AR4238" s="493" t="n">
        <v>6311.46</v>
      </c>
      <c r="AS4238" s="493" t="n">
        <v>4054.4</v>
      </c>
      <c r="AT4238" s="493" t="n">
        <v>6105.71</v>
      </c>
      <c r="AU4238" s="493" t="n">
        <v>5699.6</v>
      </c>
      <c r="AV4238" s="493" t="n">
        <v>6093.5</v>
      </c>
      <c r="AW4238" s="493" t="n">
        <v>3973.49</v>
      </c>
      <c r="AX4238" s="493" t="n">
        <v>5860.85</v>
      </c>
      <c r="AY4238" s="493" t="n">
        <v>5606.16</v>
      </c>
      <c r="AZ4238" s="493" t="n">
        <v>5899.82</v>
      </c>
      <c r="BA4238" s="493" t="n">
        <v>5633.94</v>
      </c>
      <c r="BB4238" s="493" t="n">
        <v>6299.5</v>
      </c>
      <c r="BC4238" s="493" t="n">
        <v>3590.76</v>
      </c>
      <c r="BD4238" s="493" t="n">
        <v>6201.98</v>
      </c>
      <c r="BE4238" s="493" t="n">
        <v>3832.62</v>
      </c>
      <c r="BF4238" s="493" t="n">
        <v>5748.12</v>
      </c>
      <c r="BG4238" s="493" t="n">
        <v>5090.54</v>
      </c>
      <c r="BH4238" s="493" t="n">
        <v>4783.56</v>
      </c>
      <c r="BI4238" s="493" t="n">
        <v>33.6</v>
      </c>
      <c r="BJ4238" s="493" t="n">
        <v>0</v>
      </c>
      <c r="BK4238" s="493" t="n">
        <v>0</v>
      </c>
      <c r="BL4238" s="493" t="n">
        <v>0</v>
      </c>
      <c r="BM4238" s="493" t="n">
        <v>0</v>
      </c>
      <c r="BN4238" s="493" t="n">
        <v>0</v>
      </c>
      <c r="BO4238" s="493" t="n">
        <v>0</v>
      </c>
      <c r="BP4238" s="493" t="n">
        <v>0</v>
      </c>
      <c r="BQ4238" s="493" t="n">
        <v>0</v>
      </c>
      <c r="BR4238" s="493" t="n">
        <v>0</v>
      </c>
      <c r="BS4238" s="493" t="n">
        <v>350.4</v>
      </c>
      <c r="BT4238" s="493" t="n">
        <v>0</v>
      </c>
      <c r="BU4238" s="493" t="n">
        <v>0</v>
      </c>
      <c r="BV4238" s="493" t="n">
        <v>0</v>
      </c>
      <c r="BW4238" s="493" t="n">
        <v>0</v>
      </c>
    </row>
    <row r="4239">
      <c r="A4239" t="inlineStr">
        <is>
          <t>[C9D3] Angiotensin-II 길항제 칼슘길항제 복합제</t>
        </is>
      </c>
      <c r="B4239" t="inlineStr">
        <is>
          <t>하원제약</t>
        </is>
      </c>
      <c r="C4239" t="inlineStr">
        <is>
          <t>아모사르</t>
        </is>
      </c>
      <c r="D4239" t="inlineStr">
        <is>
          <t>하원제약</t>
        </is>
      </c>
      <c r="E4239" t="inlineStr">
        <is>
          <t>amlodipine besylate  ( as amlodipine),  losartan potassium</t>
        </is>
      </c>
      <c r="F4239" t="inlineStr">
        <is>
          <t>의원</t>
        </is>
      </c>
      <c r="G4239" t="inlineStr">
        <is>
          <t>Generic</t>
        </is>
      </c>
      <c r="H4239" s="493" t="n">
        <v>35999.97</v>
      </c>
      <c r="I4239" s="493" t="n">
        <v>34915.32</v>
      </c>
      <c r="J4239" s="493" t="n">
        <v>40273.96</v>
      </c>
      <c r="K4239" s="493" t="n">
        <v>34877.2</v>
      </c>
      <c r="L4239" s="493" t="n">
        <v>37303.5</v>
      </c>
      <c r="M4239" s="493" t="n">
        <v>35058.05</v>
      </c>
      <c r="N4239" s="493" t="n">
        <v>35979.5</v>
      </c>
      <c r="O4239" s="493" t="n">
        <v>37343.65</v>
      </c>
      <c r="P4239" s="493" t="n">
        <v>34354.9</v>
      </c>
      <c r="Q4239" s="493" t="n">
        <v>38551.4</v>
      </c>
      <c r="R4239" s="493" t="n">
        <v>32506.4</v>
      </c>
      <c r="S4239" s="493" t="n">
        <v>35347.41</v>
      </c>
      <c r="T4239" s="493" t="n">
        <v>30209.4</v>
      </c>
      <c r="U4239" s="493" t="n">
        <v>31260.5</v>
      </c>
      <c r="V4239" s="493" t="n">
        <v>32127</v>
      </c>
      <c r="W4239" s="493" t="n">
        <v>32527.45</v>
      </c>
      <c r="X4239" s="493" t="n">
        <v>36464.75</v>
      </c>
      <c r="Y4239" s="493" t="n">
        <v>33540.15</v>
      </c>
      <c r="Z4239" s="493" t="n">
        <v>37118</v>
      </c>
      <c r="AA4239" s="493" t="n">
        <v>30915.3</v>
      </c>
      <c r="AB4239" s="493" t="n">
        <v>34225.88</v>
      </c>
      <c r="AC4239" s="493" t="n">
        <v>35056.5</v>
      </c>
      <c r="AD4239" s="493" t="n">
        <v>26630.5</v>
      </c>
      <c r="AE4239" s="493" t="n">
        <v>28634.2</v>
      </c>
      <c r="AF4239" s="493" t="n">
        <v>31202</v>
      </c>
      <c r="AG4239" s="493" t="n">
        <v>29555.6</v>
      </c>
      <c r="AH4239" s="493" t="n">
        <v>36281.6</v>
      </c>
      <c r="AI4239" s="493" t="n">
        <v>33365.9</v>
      </c>
      <c r="AJ4239" s="493" t="n">
        <v>37793.42</v>
      </c>
      <c r="AK4239" s="493" t="n">
        <v>34866</v>
      </c>
      <c r="AL4239" s="493" t="n">
        <v>35484.3</v>
      </c>
      <c r="AM4239" s="493" t="n">
        <v>37139.6</v>
      </c>
      <c r="AN4239" s="493" t="n">
        <v>33462.1</v>
      </c>
      <c r="AO4239" s="493" t="n">
        <v>35499.2</v>
      </c>
      <c r="AP4239" s="493" t="n">
        <v>35561.35</v>
      </c>
      <c r="AQ4239" s="493" t="n">
        <v>38532.6</v>
      </c>
      <c r="AR4239" s="493" t="n">
        <v>39805.3</v>
      </c>
      <c r="AS4239" s="493" t="n">
        <v>38045.4</v>
      </c>
      <c r="AT4239" s="493" t="n">
        <v>41461.2</v>
      </c>
      <c r="AU4239" s="493" t="n">
        <v>37103.8</v>
      </c>
      <c r="AV4239" s="493" t="n">
        <v>43796.8</v>
      </c>
      <c r="AW4239" s="493" t="n">
        <v>40232.2</v>
      </c>
      <c r="AX4239" s="493" t="n">
        <v>40509.9</v>
      </c>
      <c r="AY4239" s="493" t="n">
        <v>43062.4</v>
      </c>
      <c r="AZ4239" s="493" t="n">
        <v>38927.75</v>
      </c>
      <c r="BA4239" s="493" t="n">
        <v>42251.2</v>
      </c>
      <c r="BB4239" s="493" t="n">
        <v>43579</v>
      </c>
      <c r="BC4239" s="493" t="n">
        <v>45580.7</v>
      </c>
      <c r="BD4239" s="493" t="n">
        <v>39962.8</v>
      </c>
      <c r="BE4239" s="493" t="n">
        <v>41515.3</v>
      </c>
      <c r="BF4239" s="493" t="n">
        <v>46399.8</v>
      </c>
      <c r="BG4239" s="493" t="n">
        <v>47806.67</v>
      </c>
      <c r="BH4239" s="493" t="n">
        <v>18264</v>
      </c>
      <c r="BI4239" s="493" t="n">
        <v>31998.7</v>
      </c>
      <c r="BJ4239" s="493" t="n">
        <v>33669</v>
      </c>
      <c r="BK4239" s="493" t="n">
        <v>36348.6</v>
      </c>
      <c r="BL4239" s="493" t="n">
        <v>34457.9</v>
      </c>
      <c r="BM4239" s="493" t="n">
        <v>34804.1</v>
      </c>
      <c r="BN4239" s="493" t="n">
        <v>32450.1</v>
      </c>
      <c r="BO4239" s="493" t="n">
        <v>35664.2</v>
      </c>
      <c r="BP4239" s="493" t="n">
        <v>36804.4</v>
      </c>
      <c r="BQ4239" s="493" t="n">
        <v>33477.1</v>
      </c>
      <c r="BR4239" s="493" t="n">
        <v>35270.9</v>
      </c>
      <c r="BS4239" s="493" t="n">
        <v>35062.3</v>
      </c>
      <c r="BT4239" s="493" t="n">
        <v>34773.8</v>
      </c>
      <c r="BU4239" s="493" t="n">
        <v>37367.4</v>
      </c>
      <c r="BV4239" s="493" t="n">
        <v>40723.26</v>
      </c>
      <c r="BW4239" s="493" t="n">
        <v>31520.3</v>
      </c>
    </row>
    <row r="4240">
      <c r="A4240" t="inlineStr">
        <is>
          <t>[C9D3] Angiotensin-II 길항제 칼슘길항제 복합제</t>
        </is>
      </c>
      <c r="B4240" t="inlineStr">
        <is>
          <t>하원제약</t>
        </is>
      </c>
      <c r="C4240" t="inlineStr">
        <is>
          <t>아모사르</t>
        </is>
      </c>
      <c r="D4240" t="inlineStr">
        <is>
          <t>하원제약</t>
        </is>
      </c>
      <c r="E4240" t="inlineStr">
        <is>
          <t>amlodipine besylate  ( as amlodipine),  losartan potassium</t>
        </is>
      </c>
      <c r="F4240" t="inlineStr">
        <is>
          <t>보건소</t>
        </is>
      </c>
      <c r="G4240" t="inlineStr">
        <is>
          <t>Generic</t>
        </is>
      </c>
      <c r="H4240" s="493" t="n">
        <v>0</v>
      </c>
      <c r="I4240" s="493" t="n">
        <v>0</v>
      </c>
      <c r="J4240" s="493" t="n">
        <v>0</v>
      </c>
      <c r="K4240" s="493" t="n">
        <v>0</v>
      </c>
      <c r="L4240" s="493" t="n">
        <v>0</v>
      </c>
      <c r="M4240" s="493" t="n">
        <v>0</v>
      </c>
      <c r="N4240" s="493" t="n">
        <v>0</v>
      </c>
      <c r="O4240" s="493" t="n">
        <v>0</v>
      </c>
      <c r="P4240" s="493" t="n">
        <v>0</v>
      </c>
      <c r="Q4240" s="493" t="n">
        <v>0</v>
      </c>
      <c r="R4240" s="493" t="n">
        <v>0</v>
      </c>
      <c r="S4240" s="493" t="n">
        <v>0</v>
      </c>
      <c r="T4240" s="493" t="n">
        <v>0</v>
      </c>
      <c r="U4240" s="493" t="n">
        <v>0</v>
      </c>
      <c r="V4240" s="493" t="n">
        <v>0</v>
      </c>
      <c r="W4240" s="493" t="n">
        <v>0</v>
      </c>
      <c r="X4240" s="493" t="n">
        <v>0</v>
      </c>
      <c r="Y4240" s="493" t="n">
        <v>0</v>
      </c>
      <c r="Z4240" s="493" t="n">
        <v>0</v>
      </c>
      <c r="AA4240" s="493" t="n">
        <v>0</v>
      </c>
      <c r="AB4240" s="493" t="n">
        <v>0</v>
      </c>
      <c r="AC4240" s="493" t="n">
        <v>0</v>
      </c>
      <c r="AD4240" s="493" t="n">
        <v>0</v>
      </c>
      <c r="AE4240" s="493" t="n">
        <v>0</v>
      </c>
      <c r="AF4240" s="493" t="n">
        <v>1054.8</v>
      </c>
      <c r="AG4240" s="493" t="n">
        <v>0</v>
      </c>
      <c r="AH4240" s="493" t="n">
        <v>0</v>
      </c>
      <c r="AI4240" s="493" t="n">
        <v>2785.2</v>
      </c>
      <c r="AJ4240" s="493" t="n">
        <v>0</v>
      </c>
      <c r="AK4240" s="493" t="n">
        <v>3104.4</v>
      </c>
      <c r="AL4240" s="493" t="n">
        <v>0</v>
      </c>
      <c r="AM4240" s="493" t="n">
        <v>5573.7</v>
      </c>
      <c r="AN4240" s="493" t="n">
        <v>0</v>
      </c>
      <c r="AO4240" s="493" t="n">
        <v>0</v>
      </c>
      <c r="AP4240" s="493" t="n">
        <v>107.4</v>
      </c>
      <c r="AQ4240" s="493" t="n">
        <v>3077.1</v>
      </c>
      <c r="AR4240" s="493" t="n">
        <v>0</v>
      </c>
      <c r="AS4240" s="493" t="n">
        <v>6158.1</v>
      </c>
      <c r="AT4240" s="493" t="n">
        <v>0</v>
      </c>
      <c r="AU4240" s="493" t="n">
        <v>0</v>
      </c>
      <c r="AV4240" s="493" t="n">
        <v>50.7</v>
      </c>
      <c r="AW4240" s="493" t="n">
        <v>0</v>
      </c>
      <c r="AX4240" s="493" t="n">
        <v>0</v>
      </c>
      <c r="AY4240" s="493" t="n">
        <v>103.5</v>
      </c>
      <c r="AZ4240" s="493" t="n">
        <v>0</v>
      </c>
      <c r="BA4240" s="493" t="n">
        <v>109.5</v>
      </c>
      <c r="BB4240" s="493" t="n">
        <v>216.9</v>
      </c>
      <c r="BC4240" s="493" t="n">
        <v>0</v>
      </c>
      <c r="BD4240" s="493" t="n">
        <v>0</v>
      </c>
      <c r="BE4240" s="493" t="n">
        <v>256.5</v>
      </c>
      <c r="BF4240" s="493" t="n">
        <v>0</v>
      </c>
      <c r="BG4240" s="493" t="n">
        <v>0</v>
      </c>
      <c r="BH4240" s="493" t="n">
        <v>0</v>
      </c>
      <c r="BI4240" s="493" t="n">
        <v>0</v>
      </c>
      <c r="BJ4240" s="493" t="n">
        <v>0</v>
      </c>
      <c r="BK4240" s="493" t="n">
        <v>0</v>
      </c>
      <c r="BL4240" s="493" t="n">
        <v>0</v>
      </c>
      <c r="BM4240" s="493" t="n">
        <v>0</v>
      </c>
      <c r="BN4240" s="493" t="n">
        <v>0</v>
      </c>
      <c r="BO4240" s="493" t="n">
        <v>220.5</v>
      </c>
      <c r="BP4240" s="493" t="n">
        <v>0</v>
      </c>
      <c r="BQ4240" s="493" t="n">
        <v>0</v>
      </c>
      <c r="BR4240" s="493" t="n">
        <v>0</v>
      </c>
      <c r="BS4240" s="493" t="n">
        <v>131.4</v>
      </c>
      <c r="BT4240" s="493" t="n">
        <v>0</v>
      </c>
      <c r="BU4240" s="493" t="n">
        <v>0</v>
      </c>
      <c r="BV4240" s="493" t="n">
        <v>0</v>
      </c>
      <c r="BW4240" s="493" t="n">
        <v>0</v>
      </c>
    </row>
    <row r="4241">
      <c r="A4241" t="inlineStr">
        <is>
          <t>[C9D3] Angiotensin-II 길항제 칼슘길항제 복합제</t>
        </is>
      </c>
      <c r="B4241" t="inlineStr">
        <is>
          <t>한국파마</t>
        </is>
      </c>
      <c r="C4241" t="inlineStr">
        <is>
          <t>파미카</t>
        </is>
      </c>
      <c r="D4241" t="inlineStr">
        <is>
          <t>한국파마</t>
        </is>
      </c>
      <c r="E4241" t="inlineStr">
        <is>
          <t>amlodipine besylate,  olmesartan medoxomil</t>
        </is>
      </c>
      <c r="F4241" t="inlineStr">
        <is>
          <t>종합병원</t>
        </is>
      </c>
      <c r="G4241" t="inlineStr">
        <is>
          <t>Generic</t>
        </is>
      </c>
      <c r="H4241" s="493" t="n">
        <v>0</v>
      </c>
      <c r="I4241" s="493" t="n">
        <v>0</v>
      </c>
      <c r="J4241" s="493" t="n">
        <v>0</v>
      </c>
      <c r="K4241" s="493" t="n">
        <v>3068.8</v>
      </c>
      <c r="L4241" s="493" t="n">
        <v>4211.1</v>
      </c>
      <c r="M4241" s="493" t="n">
        <v>2456.8</v>
      </c>
      <c r="N4241" s="493" t="n">
        <v>3643.22</v>
      </c>
      <c r="O4241" s="493" t="n">
        <v>1699.8</v>
      </c>
      <c r="P4241" s="493" t="n">
        <v>1726.8</v>
      </c>
      <c r="Q4241" s="493" t="n">
        <v>1996.8</v>
      </c>
      <c r="R4241" s="493" t="n">
        <v>3722.7</v>
      </c>
      <c r="S4241" s="493" t="n">
        <v>3293.83</v>
      </c>
      <c r="T4241" s="493" t="n">
        <v>1660.8</v>
      </c>
      <c r="U4241" s="493" t="n">
        <v>1789.5</v>
      </c>
      <c r="V4241" s="493" t="n">
        <v>1747.5</v>
      </c>
      <c r="W4241" s="493" t="n">
        <v>3739.5</v>
      </c>
      <c r="X4241" s="493" t="n">
        <v>2965.2</v>
      </c>
      <c r="Y4241" s="493" t="n">
        <v>4191.71</v>
      </c>
      <c r="Z4241" s="493" t="n">
        <v>4741.2</v>
      </c>
      <c r="AA4241" s="493" t="n">
        <v>3399.62</v>
      </c>
      <c r="AB4241" s="493" t="n">
        <v>2850</v>
      </c>
      <c r="AC4241" s="493" t="n">
        <v>3554.4</v>
      </c>
      <c r="AD4241" s="493" t="n">
        <v>3688.07</v>
      </c>
      <c r="AE4241" s="493" t="n">
        <v>3966.9</v>
      </c>
      <c r="AF4241" s="493" t="n">
        <v>3446.7</v>
      </c>
      <c r="AG4241" s="493" t="n">
        <v>4417.3</v>
      </c>
      <c r="AH4241" s="493" t="n">
        <v>2629.2</v>
      </c>
      <c r="AI4241" s="493" t="n">
        <v>2414.7</v>
      </c>
      <c r="AJ4241" s="493" t="n">
        <v>3736.5</v>
      </c>
      <c r="AK4241" s="493" t="n">
        <v>3587.7</v>
      </c>
      <c r="AL4241" s="493" t="n">
        <v>3029.22</v>
      </c>
      <c r="AM4241" s="493" t="n">
        <v>3647.76</v>
      </c>
      <c r="AN4241" s="493" t="n">
        <v>3918.82</v>
      </c>
      <c r="AO4241" s="493" t="n">
        <v>2900.5</v>
      </c>
      <c r="AP4241" s="493" t="n">
        <v>3425.74</v>
      </c>
      <c r="AQ4241" s="493" t="n">
        <v>3930.52</v>
      </c>
      <c r="AR4241" s="493" t="n">
        <v>3031.02</v>
      </c>
      <c r="AS4241" s="493" t="n">
        <v>1988.29</v>
      </c>
      <c r="AT4241" s="493" t="n">
        <v>1355.7</v>
      </c>
      <c r="AU4241" s="493" t="n">
        <v>1582</v>
      </c>
      <c r="AV4241" s="493" t="n">
        <v>1780.92</v>
      </c>
      <c r="AW4241" s="493" t="n">
        <v>489.6</v>
      </c>
      <c r="AX4241" s="493" t="n">
        <v>1187.4</v>
      </c>
      <c r="AY4241" s="493" t="n">
        <v>0</v>
      </c>
      <c r="AZ4241" s="493" t="n">
        <v>0</v>
      </c>
      <c r="BA4241" s="493" t="n">
        <v>0</v>
      </c>
      <c r="BB4241" s="493" t="n">
        <v>0</v>
      </c>
      <c r="BC4241" s="493" t="n">
        <v>0</v>
      </c>
      <c r="BD4241" s="493" t="n">
        <v>0</v>
      </c>
      <c r="BE4241" s="493" t="n">
        <v>0</v>
      </c>
      <c r="BF4241" s="493" t="n">
        <v>0</v>
      </c>
      <c r="BG4241" s="493" t="n">
        <v>0</v>
      </c>
      <c r="BH4241" s="493" t="n">
        <v>0</v>
      </c>
      <c r="BI4241" s="493" t="n">
        <v>0</v>
      </c>
      <c r="BJ4241" s="493" t="n">
        <v>0</v>
      </c>
      <c r="BK4241" s="493" t="n">
        <v>0</v>
      </c>
      <c r="BL4241" s="493" t="n">
        <v>0</v>
      </c>
      <c r="BM4241" s="493" t="n">
        <v>0</v>
      </c>
      <c r="BN4241" s="493" t="n">
        <v>0</v>
      </c>
      <c r="BO4241" s="493" t="n">
        <v>0</v>
      </c>
      <c r="BP4241" s="493" t="n">
        <v>0</v>
      </c>
      <c r="BQ4241" s="493" t="n">
        <v>353.84</v>
      </c>
      <c r="BR4241" s="493" t="n">
        <v>0</v>
      </c>
      <c r="BS4241" s="493" t="n">
        <v>302.08</v>
      </c>
      <c r="BT4241" s="493" t="n">
        <v>437.1</v>
      </c>
      <c r="BU4241" s="493" t="n">
        <v>392.43</v>
      </c>
      <c r="BV4241" s="493" t="n">
        <v>755.7</v>
      </c>
      <c r="BW4241" s="493" t="n">
        <v>419.4</v>
      </c>
    </row>
    <row r="4242">
      <c r="A4242" t="inlineStr">
        <is>
          <t>[C9D3] Angiotensin-II 길항제 칼슘길항제 복합제</t>
        </is>
      </c>
      <c r="B4242" t="inlineStr">
        <is>
          <t>한국파마</t>
        </is>
      </c>
      <c r="C4242" t="inlineStr">
        <is>
          <t>파미카</t>
        </is>
      </c>
      <c r="D4242" t="inlineStr">
        <is>
          <t>한국파마</t>
        </is>
      </c>
      <c r="E4242" t="inlineStr">
        <is>
          <t>amlodipine besylate,  olmesartan medoxomil</t>
        </is>
      </c>
      <c r="F4242" t="inlineStr">
        <is>
          <t>병원</t>
        </is>
      </c>
      <c r="G4242" t="inlineStr">
        <is>
          <t>Generic</t>
        </is>
      </c>
      <c r="H4242" s="493" t="n">
        <v>31276.32</v>
      </c>
      <c r="I4242" s="493" t="n">
        <v>25831.97</v>
      </c>
      <c r="J4242" s="493" t="n">
        <v>31847.36</v>
      </c>
      <c r="K4242" s="493" t="n">
        <v>32075.99</v>
      </c>
      <c r="L4242" s="493" t="n">
        <v>46160.65</v>
      </c>
      <c r="M4242" s="493" t="n">
        <v>31930.17</v>
      </c>
      <c r="N4242" s="493" t="n">
        <v>18388.76</v>
      </c>
      <c r="O4242" s="493" t="n">
        <v>13114.4</v>
      </c>
      <c r="P4242" s="493" t="n">
        <v>8664.530000000001</v>
      </c>
      <c r="Q4242" s="493" t="n">
        <v>6786.02</v>
      </c>
      <c r="R4242" s="493" t="n">
        <v>2994.36</v>
      </c>
      <c r="S4242" s="493" t="n">
        <v>1926.42</v>
      </c>
      <c r="T4242" s="493" t="n">
        <v>1152.9</v>
      </c>
      <c r="U4242" s="493" t="n">
        <v>1899.3</v>
      </c>
      <c r="V4242" s="493" t="n">
        <v>2256</v>
      </c>
      <c r="W4242" s="493" t="n">
        <v>12109.78</v>
      </c>
      <c r="X4242" s="493" t="n">
        <v>17690.18</v>
      </c>
      <c r="Y4242" s="493" t="n">
        <v>16684.42</v>
      </c>
      <c r="Z4242" s="493" t="n">
        <v>16652.77</v>
      </c>
      <c r="AA4242" s="493" t="n">
        <v>18448.03</v>
      </c>
      <c r="AB4242" s="493" t="n">
        <v>20570.85</v>
      </c>
      <c r="AC4242" s="493" t="n">
        <v>21034.52</v>
      </c>
      <c r="AD4242" s="493" t="n">
        <v>16443.65</v>
      </c>
      <c r="AE4242" s="493" t="n">
        <v>23935.57</v>
      </c>
      <c r="AF4242" s="493" t="n">
        <v>23686.54</v>
      </c>
      <c r="AG4242" s="493" t="n">
        <v>18702.18</v>
      </c>
      <c r="AH4242" s="493" t="n">
        <v>22752.36</v>
      </c>
      <c r="AI4242" s="493" t="n">
        <v>19240.96</v>
      </c>
      <c r="AJ4242" s="493" t="n">
        <v>24780.74</v>
      </c>
      <c r="AK4242" s="493" t="n">
        <v>20559.78</v>
      </c>
      <c r="AL4242" s="493" t="n">
        <v>20453.34</v>
      </c>
      <c r="AM4242" s="493" t="n">
        <v>18338.44</v>
      </c>
      <c r="AN4242" s="493" t="n">
        <v>18408.97</v>
      </c>
      <c r="AO4242" s="493" t="n">
        <v>20440.57</v>
      </c>
      <c r="AP4242" s="493" t="n">
        <v>22331.21</v>
      </c>
      <c r="AQ4242" s="493" t="n">
        <v>21638.83</v>
      </c>
      <c r="AR4242" s="493" t="n">
        <v>18631.69</v>
      </c>
      <c r="AS4242" s="493" t="n">
        <v>2404.2</v>
      </c>
      <c r="AT4242" s="493" t="n">
        <v>5670.9</v>
      </c>
      <c r="AU4242" s="493" t="n">
        <v>2688.54</v>
      </c>
      <c r="AV4242" s="493" t="n">
        <v>1930.5</v>
      </c>
      <c r="AW4242" s="493" t="n">
        <v>330.9</v>
      </c>
      <c r="AX4242" s="493" t="n">
        <v>637.2</v>
      </c>
      <c r="AY4242" s="493" t="n">
        <v>0</v>
      </c>
      <c r="AZ4242" s="493" t="n">
        <v>0</v>
      </c>
      <c r="BA4242" s="493" t="n">
        <v>0</v>
      </c>
      <c r="BB4242" s="493" t="n">
        <v>0</v>
      </c>
      <c r="BC4242" s="493" t="n">
        <v>0</v>
      </c>
      <c r="BD4242" s="493" t="n">
        <v>0</v>
      </c>
      <c r="BE4242" s="493" t="n">
        <v>0</v>
      </c>
      <c r="BF4242" s="493" t="n">
        <v>0</v>
      </c>
      <c r="BG4242" s="493" t="n">
        <v>0</v>
      </c>
      <c r="BH4242" s="493" t="n">
        <v>0</v>
      </c>
      <c r="BI4242" s="493" t="n">
        <v>0</v>
      </c>
      <c r="BJ4242" s="493" t="n">
        <v>0</v>
      </c>
      <c r="BK4242" s="493" t="n">
        <v>0</v>
      </c>
      <c r="BL4242" s="493" t="n">
        <v>0</v>
      </c>
      <c r="BM4242" s="493" t="n">
        <v>0</v>
      </c>
      <c r="BN4242" s="493" t="n">
        <v>0</v>
      </c>
      <c r="BO4242" s="493" t="n">
        <v>0</v>
      </c>
      <c r="BP4242" s="493" t="n">
        <v>116.4</v>
      </c>
      <c r="BQ4242" s="493" t="n">
        <v>1103.1</v>
      </c>
      <c r="BR4242" s="493" t="n">
        <v>226.8</v>
      </c>
      <c r="BS4242" s="493" t="n">
        <v>1794.6</v>
      </c>
      <c r="BT4242" s="493" t="n">
        <v>1028.31</v>
      </c>
      <c r="BU4242" s="493" t="n">
        <v>2047.8</v>
      </c>
      <c r="BV4242" s="493" t="n">
        <v>2713.2</v>
      </c>
      <c r="BW4242" s="493" t="n">
        <v>1782.24</v>
      </c>
    </row>
    <row r="4243">
      <c r="A4243" t="inlineStr">
        <is>
          <t>[C9D3] Angiotensin-II 길항제 칼슘길항제 복합제</t>
        </is>
      </c>
      <c r="B4243" t="inlineStr">
        <is>
          <t>한국파마</t>
        </is>
      </c>
      <c r="C4243" t="inlineStr">
        <is>
          <t>파미카</t>
        </is>
      </c>
      <c r="D4243" t="inlineStr">
        <is>
          <t>한국파마</t>
        </is>
      </c>
      <c r="E4243" t="inlineStr">
        <is>
          <t>amlodipine besylate,  olmesartan medoxomil</t>
        </is>
      </c>
      <c r="F4243" t="inlineStr">
        <is>
          <t>의원</t>
        </is>
      </c>
      <c r="G4243" t="inlineStr">
        <is>
          <t>Generic</t>
        </is>
      </c>
      <c r="H4243" s="493" t="n">
        <v>21965.14</v>
      </c>
      <c r="I4243" s="493" t="n">
        <v>15005.45</v>
      </c>
      <c r="J4243" s="493" t="n">
        <v>50781.83</v>
      </c>
      <c r="K4243" s="493" t="n">
        <v>21333.9</v>
      </c>
      <c r="L4243" s="493" t="n">
        <v>22276.93</v>
      </c>
      <c r="M4243" s="493" t="n">
        <v>16603.61</v>
      </c>
      <c r="N4243" s="493" t="n">
        <v>13273.64</v>
      </c>
      <c r="O4243" s="493" t="n">
        <v>9686.700000000001</v>
      </c>
      <c r="P4243" s="493" t="n">
        <v>11167.51</v>
      </c>
      <c r="Q4243" s="493" t="n">
        <v>6410.5</v>
      </c>
      <c r="R4243" s="493" t="n">
        <v>8289.08</v>
      </c>
      <c r="S4243" s="493" t="n">
        <v>7261.74</v>
      </c>
      <c r="T4243" s="493" t="n">
        <v>8028.2</v>
      </c>
      <c r="U4243" s="493" t="n">
        <v>5580.28</v>
      </c>
      <c r="V4243" s="493" t="n">
        <v>6357.92</v>
      </c>
      <c r="W4243" s="493" t="n">
        <v>9437.1</v>
      </c>
      <c r="X4243" s="493" t="n">
        <v>14766.9</v>
      </c>
      <c r="Y4243" s="493" t="n">
        <v>12371.05</v>
      </c>
      <c r="Z4243" s="493" t="n">
        <v>17848.46</v>
      </c>
      <c r="AA4243" s="493" t="n">
        <v>10061.34</v>
      </c>
      <c r="AB4243" s="493" t="n">
        <v>15096.89</v>
      </c>
      <c r="AC4243" s="493" t="n">
        <v>11202.81</v>
      </c>
      <c r="AD4243" s="493" t="n">
        <v>14907.72</v>
      </c>
      <c r="AE4243" s="493" t="n">
        <v>14662.12</v>
      </c>
      <c r="AF4243" s="493" t="n">
        <v>13120.43</v>
      </c>
      <c r="AG4243" s="493" t="n">
        <v>10244.6</v>
      </c>
      <c r="AH4243" s="493" t="n">
        <v>15885.54</v>
      </c>
      <c r="AI4243" s="493" t="n">
        <v>14268.71</v>
      </c>
      <c r="AJ4243" s="493" t="n">
        <v>22645.51</v>
      </c>
      <c r="AK4243" s="493" t="n">
        <v>35166.79</v>
      </c>
      <c r="AL4243" s="493" t="n">
        <v>29383.78</v>
      </c>
      <c r="AM4243" s="493" t="n">
        <v>33611.39</v>
      </c>
      <c r="AN4243" s="493" t="n">
        <v>28165.1</v>
      </c>
      <c r="AO4243" s="493" t="n">
        <v>27861.71</v>
      </c>
      <c r="AP4243" s="493" t="n">
        <v>31022.5</v>
      </c>
      <c r="AQ4243" s="493" t="n">
        <v>30817.4</v>
      </c>
      <c r="AR4243" s="493" t="n">
        <v>28661.98</v>
      </c>
      <c r="AS4243" s="493" t="n">
        <v>6761.34</v>
      </c>
      <c r="AT4243" s="493" t="n">
        <v>3519.18</v>
      </c>
      <c r="AU4243" s="493" t="n">
        <v>3820.78</v>
      </c>
      <c r="AV4243" s="493" t="n">
        <v>2553.6</v>
      </c>
      <c r="AW4243" s="493" t="n">
        <v>2312.54</v>
      </c>
      <c r="AX4243" s="493" t="n">
        <v>915.6</v>
      </c>
      <c r="AY4243" s="493" t="n">
        <v>0</v>
      </c>
      <c r="AZ4243" s="493" t="n">
        <v>0</v>
      </c>
      <c r="BA4243" s="493" t="n">
        <v>0</v>
      </c>
      <c r="BB4243" s="493" t="n">
        <v>0</v>
      </c>
      <c r="BC4243" s="493" t="n">
        <v>0</v>
      </c>
      <c r="BD4243" s="493" t="n">
        <v>0</v>
      </c>
      <c r="BE4243" s="493" t="n">
        <v>0</v>
      </c>
      <c r="BF4243" s="493" t="n">
        <v>0</v>
      </c>
      <c r="BG4243" s="493" t="n">
        <v>0</v>
      </c>
      <c r="BH4243" s="493" t="n">
        <v>0</v>
      </c>
      <c r="BI4243" s="493" t="n">
        <v>0</v>
      </c>
      <c r="BJ4243" s="493" t="n">
        <v>0</v>
      </c>
      <c r="BK4243" s="493" t="n">
        <v>0</v>
      </c>
      <c r="BL4243" s="493" t="n">
        <v>0</v>
      </c>
      <c r="BM4243" s="493" t="n">
        <v>0</v>
      </c>
      <c r="BN4243" s="493" t="n">
        <v>0</v>
      </c>
      <c r="BO4243" s="493" t="n">
        <v>0</v>
      </c>
      <c r="BP4243" s="493" t="n">
        <v>1941.6</v>
      </c>
      <c r="BQ4243" s="493" t="n">
        <v>1750.95</v>
      </c>
      <c r="BR4243" s="493" t="n">
        <v>1294.8</v>
      </c>
      <c r="BS4243" s="493" t="n">
        <v>2701.2</v>
      </c>
      <c r="BT4243" s="493" t="n">
        <v>3749.3</v>
      </c>
      <c r="BU4243" s="493" t="n">
        <v>5345.4</v>
      </c>
      <c r="BV4243" s="493" t="n">
        <v>4043.6</v>
      </c>
      <c r="BW4243" s="493" t="n">
        <v>4269.4</v>
      </c>
    </row>
    <row r="4244">
      <c r="A4244" t="inlineStr">
        <is>
          <t>[C9D3] Angiotensin-II 길항제 칼슘길항제 복합제</t>
        </is>
      </c>
      <c r="B4244" t="inlineStr">
        <is>
          <t>한국파마</t>
        </is>
      </c>
      <c r="C4244" t="inlineStr">
        <is>
          <t>파미카</t>
        </is>
      </c>
      <c r="D4244" t="inlineStr">
        <is>
          <t>한국파마</t>
        </is>
      </c>
      <c r="E4244" t="inlineStr">
        <is>
          <t>amlodipine besylate,  olmesartan medoxomil</t>
        </is>
      </c>
      <c r="F4244" t="inlineStr">
        <is>
          <t>보건소</t>
        </is>
      </c>
      <c r="G4244" t="inlineStr">
        <is>
          <t>Generic</t>
        </is>
      </c>
      <c r="H4244" s="493" t="n">
        <v>0</v>
      </c>
      <c r="I4244" s="493" t="n">
        <v>0</v>
      </c>
      <c r="J4244" s="493" t="n">
        <v>0</v>
      </c>
      <c r="K4244" s="493" t="n">
        <v>0</v>
      </c>
      <c r="L4244" s="493" t="n">
        <v>0</v>
      </c>
      <c r="M4244" s="493" t="n">
        <v>10181.7</v>
      </c>
      <c r="N4244" s="493" t="n">
        <v>0</v>
      </c>
      <c r="O4244" s="493" t="n">
        <v>0</v>
      </c>
      <c r="P4244" s="493" t="n">
        <v>0</v>
      </c>
      <c r="Q4244" s="493" t="n">
        <v>0</v>
      </c>
      <c r="R4244" s="493" t="n">
        <v>0</v>
      </c>
      <c r="S4244" s="493" t="n">
        <v>0</v>
      </c>
      <c r="T4244" s="493" t="n">
        <v>0</v>
      </c>
      <c r="U4244" s="493" t="n">
        <v>0</v>
      </c>
      <c r="V4244" s="493" t="n">
        <v>0</v>
      </c>
      <c r="W4244" s="493" t="n">
        <v>0</v>
      </c>
      <c r="X4244" s="493" t="n">
        <v>0</v>
      </c>
      <c r="Y4244" s="493" t="n">
        <v>0</v>
      </c>
      <c r="Z4244" s="493" t="n">
        <v>0</v>
      </c>
      <c r="AA4244" s="493" t="n">
        <v>0</v>
      </c>
      <c r="AB4244" s="493" t="n">
        <v>0</v>
      </c>
      <c r="AC4244" s="493" t="n">
        <v>0</v>
      </c>
      <c r="AD4244" s="493" t="n">
        <v>0</v>
      </c>
      <c r="AE4244" s="493" t="n">
        <v>0</v>
      </c>
      <c r="AF4244" s="493" t="n">
        <v>0</v>
      </c>
      <c r="AG4244" s="493" t="n">
        <v>0</v>
      </c>
      <c r="AH4244" s="493" t="n">
        <v>0</v>
      </c>
      <c r="AI4244" s="493" t="n">
        <v>0</v>
      </c>
      <c r="AJ4244" s="493" t="n">
        <v>0</v>
      </c>
      <c r="AK4244" s="493" t="n">
        <v>0</v>
      </c>
      <c r="AL4244" s="493" t="n">
        <v>0</v>
      </c>
      <c r="AM4244" s="493" t="n">
        <v>0</v>
      </c>
      <c r="AN4244" s="493" t="n">
        <v>0</v>
      </c>
      <c r="AO4244" s="493" t="n">
        <v>0</v>
      </c>
      <c r="AP4244" s="493" t="n">
        <v>0</v>
      </c>
      <c r="AQ4244" s="493" t="n">
        <v>0</v>
      </c>
      <c r="AR4244" s="493" t="n">
        <v>826.2</v>
      </c>
      <c r="AS4244" s="493" t="n">
        <v>0</v>
      </c>
      <c r="AT4244" s="493" t="n">
        <v>0</v>
      </c>
      <c r="AU4244" s="493" t="n">
        <v>0</v>
      </c>
      <c r="AV4244" s="493" t="n">
        <v>819</v>
      </c>
      <c r="AW4244" s="493" t="n">
        <v>0</v>
      </c>
      <c r="AX4244" s="493" t="n">
        <v>0</v>
      </c>
      <c r="AY4244" s="493" t="n">
        <v>0</v>
      </c>
      <c r="AZ4244" s="493" t="n">
        <v>0</v>
      </c>
      <c r="BA4244" s="493" t="n">
        <v>0</v>
      </c>
      <c r="BB4244" s="493" t="n">
        <v>0</v>
      </c>
      <c r="BC4244" s="493" t="n">
        <v>0</v>
      </c>
      <c r="BD4244" s="493" t="n">
        <v>0</v>
      </c>
      <c r="BE4244" s="493" t="n">
        <v>0</v>
      </c>
      <c r="BF4244" s="493" t="n">
        <v>0</v>
      </c>
      <c r="BG4244" s="493" t="n">
        <v>0</v>
      </c>
      <c r="BH4244" s="493" t="n">
        <v>0</v>
      </c>
      <c r="BI4244" s="493" t="n">
        <v>0</v>
      </c>
      <c r="BJ4244" s="493" t="n">
        <v>0</v>
      </c>
      <c r="BK4244" s="493" t="n">
        <v>0</v>
      </c>
      <c r="BL4244" s="493" t="n">
        <v>0</v>
      </c>
      <c r="BM4244" s="493" t="n">
        <v>0</v>
      </c>
      <c r="BN4244" s="493" t="n">
        <v>0</v>
      </c>
      <c r="BO4244" s="493" t="n">
        <v>0</v>
      </c>
      <c r="BP4244" s="493" t="n">
        <v>0</v>
      </c>
      <c r="BQ4244" s="493" t="n">
        <v>0</v>
      </c>
      <c r="BR4244" s="493" t="n">
        <v>0</v>
      </c>
      <c r="BS4244" s="493" t="n">
        <v>0</v>
      </c>
      <c r="BT4244" s="493" t="n">
        <v>0</v>
      </c>
      <c r="BU4244" s="493" t="n">
        <v>0</v>
      </c>
      <c r="BV4244" s="493" t="n">
        <v>0</v>
      </c>
      <c r="BW4244" s="493" t="n">
        <v>0</v>
      </c>
    </row>
    <row r="4245">
      <c r="A4245" t="inlineStr">
        <is>
          <t>[C9D3] Angiotensin-II 길항제 칼슘길항제 복합제</t>
        </is>
      </c>
      <c r="B4245" t="inlineStr">
        <is>
          <t>한국파마</t>
        </is>
      </c>
      <c r="C4245" t="inlineStr">
        <is>
          <t>파미카</t>
        </is>
      </c>
      <c r="D4245" t="inlineStr">
        <is>
          <t>한국파마</t>
        </is>
      </c>
      <c r="E4245" t="inlineStr">
        <is>
          <t>amlodipine besylate,  olmesartan medoxomil</t>
        </is>
      </c>
      <c r="F4245" t="inlineStr">
        <is>
          <t>기타(치과의원, 치과병원 등)</t>
        </is>
      </c>
      <c r="G4245" t="inlineStr">
        <is>
          <t>Generic</t>
        </is>
      </c>
      <c r="H4245" s="493" t="n">
        <v>0</v>
      </c>
      <c r="I4245" s="493" t="n">
        <v>0</v>
      </c>
      <c r="J4245" s="493" t="n">
        <v>0</v>
      </c>
      <c r="K4245" s="493" t="n">
        <v>0</v>
      </c>
      <c r="L4245" s="493" t="n">
        <v>0</v>
      </c>
      <c r="M4245" s="493" t="n">
        <v>0</v>
      </c>
      <c r="N4245" s="493" t="n">
        <v>0</v>
      </c>
      <c r="O4245" s="493" t="n">
        <v>0</v>
      </c>
      <c r="P4245" s="493" t="n">
        <v>237.6</v>
      </c>
      <c r="Q4245" s="493" t="n">
        <v>0</v>
      </c>
      <c r="R4245" s="493" t="n">
        <v>0</v>
      </c>
      <c r="S4245" s="493" t="n">
        <v>0</v>
      </c>
      <c r="T4245" s="493" t="n">
        <v>0</v>
      </c>
      <c r="U4245" s="493" t="n">
        <v>0</v>
      </c>
      <c r="V4245" s="493" t="n">
        <v>0</v>
      </c>
      <c r="W4245" s="493" t="n">
        <v>0</v>
      </c>
      <c r="X4245" s="493" t="n">
        <v>0</v>
      </c>
      <c r="Y4245" s="493" t="n">
        <v>0</v>
      </c>
      <c r="Z4245" s="493" t="n">
        <v>0</v>
      </c>
      <c r="AA4245" s="493" t="n">
        <v>0</v>
      </c>
      <c r="AB4245" s="493" t="n">
        <v>0</v>
      </c>
      <c r="AC4245" s="493" t="n">
        <v>0</v>
      </c>
      <c r="AD4245" s="493" t="n">
        <v>0</v>
      </c>
      <c r="AE4245" s="493" t="n">
        <v>0</v>
      </c>
      <c r="AF4245" s="493" t="n">
        <v>0</v>
      </c>
      <c r="AG4245" s="493" t="n">
        <v>0</v>
      </c>
      <c r="AH4245" s="493" t="n">
        <v>0</v>
      </c>
      <c r="AI4245" s="493" t="n">
        <v>0</v>
      </c>
      <c r="AJ4245" s="493" t="n">
        <v>0</v>
      </c>
      <c r="AK4245" s="493" t="n">
        <v>0</v>
      </c>
      <c r="AL4245" s="493" t="n">
        <v>0</v>
      </c>
      <c r="AM4245" s="493" t="n">
        <v>0</v>
      </c>
      <c r="AN4245" s="493" t="n">
        <v>0</v>
      </c>
      <c r="AO4245" s="493" t="n">
        <v>0</v>
      </c>
      <c r="AP4245" s="493" t="n">
        <v>0</v>
      </c>
      <c r="AQ4245" s="493" t="n">
        <v>0</v>
      </c>
      <c r="AR4245" s="493" t="n">
        <v>0</v>
      </c>
      <c r="AS4245" s="493" t="n">
        <v>0</v>
      </c>
      <c r="AT4245" s="493" t="n">
        <v>0</v>
      </c>
      <c r="AU4245" s="493" t="n">
        <v>0</v>
      </c>
      <c r="AV4245" s="493" t="n">
        <v>0</v>
      </c>
      <c r="AW4245" s="493" t="n">
        <v>0</v>
      </c>
      <c r="AX4245" s="493" t="n">
        <v>0</v>
      </c>
      <c r="AY4245" s="493" t="n">
        <v>0</v>
      </c>
      <c r="AZ4245" s="493" t="n">
        <v>0</v>
      </c>
      <c r="BA4245" s="493" t="n">
        <v>0</v>
      </c>
      <c r="BB4245" s="493" t="n">
        <v>0</v>
      </c>
      <c r="BC4245" s="493" t="n">
        <v>0</v>
      </c>
      <c r="BD4245" s="493" t="n">
        <v>0</v>
      </c>
      <c r="BE4245" s="493" t="n">
        <v>0</v>
      </c>
      <c r="BF4245" s="493" t="n">
        <v>0</v>
      </c>
      <c r="BG4245" s="493" t="n">
        <v>0</v>
      </c>
      <c r="BH4245" s="493" t="n">
        <v>0</v>
      </c>
      <c r="BI4245" s="493" t="n">
        <v>0</v>
      </c>
      <c r="BJ4245" s="493" t="n">
        <v>0</v>
      </c>
      <c r="BK4245" s="493" t="n">
        <v>0</v>
      </c>
      <c r="BL4245" s="493" t="n">
        <v>0</v>
      </c>
      <c r="BM4245" s="493" t="n">
        <v>0</v>
      </c>
      <c r="BN4245" s="493" t="n">
        <v>0</v>
      </c>
      <c r="BO4245" s="493" t="n">
        <v>0</v>
      </c>
      <c r="BP4245" s="493" t="n">
        <v>0</v>
      </c>
      <c r="BQ4245" s="493" t="n">
        <v>0</v>
      </c>
      <c r="BR4245" s="493" t="n">
        <v>0</v>
      </c>
      <c r="BS4245" s="493" t="n">
        <v>0</v>
      </c>
      <c r="BT4245" s="493" t="n">
        <v>0</v>
      </c>
      <c r="BU4245" s="493" t="n">
        <v>0</v>
      </c>
      <c r="BV4245" s="493" t="n">
        <v>0</v>
      </c>
      <c r="BW4245" s="493" t="n">
        <v>0</v>
      </c>
    </row>
    <row r="4246">
      <c r="A4246" t="inlineStr">
        <is>
          <t>[C9D3] Angiotensin-II 길항제 칼슘길항제 복합제</t>
        </is>
      </c>
      <c r="B4246" t="inlineStr">
        <is>
          <t>한국프라임제약</t>
        </is>
      </c>
      <c r="C4246" t="inlineStr">
        <is>
          <t>리비카</t>
        </is>
      </c>
      <c r="D4246" t="inlineStr">
        <is>
          <t>한국프라임제약</t>
        </is>
      </c>
      <c r="E4246" t="inlineStr">
        <is>
          <t>amlodipine besylate,  olmesartan medoxomil</t>
        </is>
      </c>
      <c r="F4246" t="inlineStr">
        <is>
          <t>상급종합병원</t>
        </is>
      </c>
      <c r="G4246" t="inlineStr">
        <is>
          <t>Generic</t>
        </is>
      </c>
      <c r="H4246" s="493" t="n">
        <v>0</v>
      </c>
      <c r="I4246" s="493" t="n">
        <v>0</v>
      </c>
      <c r="J4246" s="493" t="n">
        <v>0</v>
      </c>
      <c r="K4246" s="493" t="n">
        <v>0</v>
      </c>
      <c r="L4246" s="493" t="n">
        <v>0</v>
      </c>
      <c r="M4246" s="493" t="n">
        <v>0</v>
      </c>
      <c r="N4246" s="493" t="n">
        <v>0</v>
      </c>
      <c r="O4246" s="493" t="n">
        <v>0</v>
      </c>
      <c r="P4246" s="493" t="n">
        <v>0</v>
      </c>
      <c r="Q4246" s="493" t="n">
        <v>0</v>
      </c>
      <c r="R4246" s="493" t="n">
        <v>0</v>
      </c>
      <c r="S4246" s="493" t="n">
        <v>0</v>
      </c>
      <c r="T4246" s="493" t="n">
        <v>0</v>
      </c>
      <c r="U4246" s="493" t="n">
        <v>0</v>
      </c>
      <c r="V4246" s="493" t="n">
        <v>0</v>
      </c>
      <c r="W4246" s="493" t="n">
        <v>0</v>
      </c>
      <c r="X4246" s="493" t="n">
        <v>0</v>
      </c>
      <c r="Y4246" s="493" t="n">
        <v>0</v>
      </c>
      <c r="Z4246" s="493" t="n">
        <v>0</v>
      </c>
      <c r="AA4246" s="493" t="n">
        <v>2887.2</v>
      </c>
      <c r="AB4246" s="493" t="n">
        <v>0</v>
      </c>
      <c r="AC4246" s="493" t="n">
        <v>0</v>
      </c>
      <c r="AD4246" s="493" t="n">
        <v>0</v>
      </c>
      <c r="AE4246" s="493" t="n">
        <v>0</v>
      </c>
      <c r="AF4246" s="493" t="n">
        <v>0</v>
      </c>
      <c r="AG4246" s="493" t="n">
        <v>0</v>
      </c>
      <c r="AH4246" s="493" t="n">
        <v>0</v>
      </c>
      <c r="AI4246" s="493" t="n">
        <v>0</v>
      </c>
      <c r="AJ4246" s="493" t="n">
        <v>0</v>
      </c>
      <c r="AK4246" s="493" t="n">
        <v>0</v>
      </c>
      <c r="AL4246" s="493" t="n">
        <v>0</v>
      </c>
      <c r="AM4246" s="493" t="n">
        <v>0</v>
      </c>
      <c r="AN4246" s="493" t="n">
        <v>0</v>
      </c>
      <c r="AO4246" s="493" t="n">
        <v>0</v>
      </c>
      <c r="AP4246" s="493" t="n">
        <v>0</v>
      </c>
      <c r="AQ4246" s="493" t="n">
        <v>0</v>
      </c>
      <c r="AR4246" s="493" t="n">
        <v>0</v>
      </c>
      <c r="AS4246" s="493" t="n">
        <v>0</v>
      </c>
      <c r="AT4246" s="493" t="n">
        <v>0</v>
      </c>
      <c r="AU4246" s="493" t="n">
        <v>0</v>
      </c>
      <c r="AV4246" s="493" t="n">
        <v>0</v>
      </c>
      <c r="AW4246" s="493" t="n">
        <v>0</v>
      </c>
      <c r="AX4246" s="493" t="n">
        <v>0</v>
      </c>
      <c r="AY4246" s="493" t="n">
        <v>0</v>
      </c>
      <c r="AZ4246" s="493" t="n">
        <v>0</v>
      </c>
      <c r="BA4246" s="493" t="n">
        <v>0</v>
      </c>
      <c r="BB4246" s="493" t="n">
        <v>0</v>
      </c>
      <c r="BC4246" s="493" t="n">
        <v>0</v>
      </c>
      <c r="BD4246" s="493" t="n">
        <v>0</v>
      </c>
      <c r="BE4246" s="493" t="n">
        <v>0</v>
      </c>
      <c r="BF4246" s="493" t="n">
        <v>0</v>
      </c>
      <c r="BG4246" s="493" t="n">
        <v>0</v>
      </c>
      <c r="BH4246" s="493" t="n">
        <v>0</v>
      </c>
      <c r="BI4246" s="493" t="n">
        <v>0</v>
      </c>
      <c r="BJ4246" s="493" t="n">
        <v>0</v>
      </c>
      <c r="BK4246" s="493" t="n">
        <v>0</v>
      </c>
      <c r="BL4246" s="493" t="n">
        <v>0</v>
      </c>
      <c r="BM4246" s="493" t="n">
        <v>0</v>
      </c>
      <c r="BN4246" s="493" t="n">
        <v>0</v>
      </c>
      <c r="BO4246" s="493" t="n">
        <v>0</v>
      </c>
      <c r="BP4246" s="493" t="n">
        <v>0</v>
      </c>
      <c r="BQ4246" s="493" t="n">
        <v>0</v>
      </c>
      <c r="BR4246" s="493" t="n">
        <v>0</v>
      </c>
      <c r="BS4246" s="493" t="n">
        <v>0</v>
      </c>
      <c r="BT4246" s="493" t="n">
        <v>0</v>
      </c>
      <c r="BU4246" s="493" t="n">
        <v>0</v>
      </c>
      <c r="BV4246" s="493" t="n">
        <v>0</v>
      </c>
      <c r="BW4246" s="493" t="n">
        <v>0</v>
      </c>
    </row>
    <row r="4247">
      <c r="A4247" t="inlineStr">
        <is>
          <t>[C9D3] Angiotensin-II 길항제 칼슘길항제 복합제</t>
        </is>
      </c>
      <c r="B4247" t="inlineStr">
        <is>
          <t>한국프라임제약</t>
        </is>
      </c>
      <c r="C4247" t="inlineStr">
        <is>
          <t>리비카</t>
        </is>
      </c>
      <c r="D4247" t="inlineStr">
        <is>
          <t>한국프라임제약</t>
        </is>
      </c>
      <c r="E4247" t="inlineStr">
        <is>
          <t>amlodipine besylate,  olmesartan medoxomil</t>
        </is>
      </c>
      <c r="F4247" t="inlineStr">
        <is>
          <t>종합병원</t>
        </is>
      </c>
      <c r="G4247" t="inlineStr">
        <is>
          <t>Generic</t>
        </is>
      </c>
      <c r="H4247" s="493" t="n">
        <v>0</v>
      </c>
      <c r="I4247" s="493" t="n">
        <v>0</v>
      </c>
      <c r="J4247" s="493" t="n">
        <v>0</v>
      </c>
      <c r="K4247" s="493" t="n">
        <v>0</v>
      </c>
      <c r="L4247" s="493" t="n">
        <v>0</v>
      </c>
      <c r="M4247" s="493" t="n">
        <v>0</v>
      </c>
      <c r="N4247" s="493" t="n">
        <v>0</v>
      </c>
      <c r="O4247" s="493" t="n">
        <v>0</v>
      </c>
      <c r="P4247" s="493" t="n">
        <v>0</v>
      </c>
      <c r="Q4247" s="493" t="n">
        <v>0</v>
      </c>
      <c r="R4247" s="493" t="n">
        <v>0</v>
      </c>
      <c r="S4247" s="493" t="n">
        <v>0</v>
      </c>
      <c r="T4247" s="493" t="n">
        <v>0</v>
      </c>
      <c r="U4247" s="493" t="n">
        <v>0</v>
      </c>
      <c r="V4247" s="493" t="n">
        <v>4147.32</v>
      </c>
      <c r="W4247" s="493" t="n">
        <v>5015.62</v>
      </c>
      <c r="X4247" s="493" t="n">
        <v>4341.2</v>
      </c>
      <c r="Y4247" s="493" t="n">
        <v>4062.43</v>
      </c>
      <c r="Z4247" s="493" t="n">
        <v>4714.17</v>
      </c>
      <c r="AA4247" s="493" t="n">
        <v>3342</v>
      </c>
      <c r="AB4247" s="493" t="n">
        <v>5136</v>
      </c>
      <c r="AC4247" s="493" t="n">
        <v>5906.22</v>
      </c>
      <c r="AD4247" s="493" t="n">
        <v>8152.49</v>
      </c>
      <c r="AE4247" s="493" t="n">
        <v>4349.58</v>
      </c>
      <c r="AF4247" s="493" t="n">
        <v>4368.96</v>
      </c>
      <c r="AG4247" s="493" t="n">
        <v>8525.66</v>
      </c>
      <c r="AH4247" s="493" t="n">
        <v>3220.8</v>
      </c>
      <c r="AI4247" s="493" t="n">
        <v>3434.51</v>
      </c>
      <c r="AJ4247" s="493" t="n">
        <v>8996.530000000001</v>
      </c>
      <c r="AK4247" s="493" t="n">
        <v>9387.620000000001</v>
      </c>
      <c r="AL4247" s="493" t="n">
        <v>5164</v>
      </c>
      <c r="AM4247" s="493" t="n">
        <v>6011.11</v>
      </c>
      <c r="AN4247" s="493" t="n">
        <v>8485.780000000001</v>
      </c>
      <c r="AO4247" s="493" t="n">
        <v>3794.08</v>
      </c>
      <c r="AP4247" s="493" t="n">
        <v>4425.18</v>
      </c>
      <c r="AQ4247" s="493" t="n">
        <v>4701.46</v>
      </c>
      <c r="AR4247" s="493" t="n">
        <v>5448.95</v>
      </c>
      <c r="AS4247" s="493" t="n">
        <v>0</v>
      </c>
      <c r="AT4247" s="493" t="n">
        <v>504.63</v>
      </c>
      <c r="AU4247" s="493" t="n">
        <v>0</v>
      </c>
      <c r="AV4247" s="493" t="n">
        <v>0</v>
      </c>
      <c r="AW4247" s="493" t="n">
        <v>0</v>
      </c>
      <c r="AX4247" s="493" t="n">
        <v>0</v>
      </c>
      <c r="AY4247" s="493" t="n">
        <v>0</v>
      </c>
      <c r="AZ4247" s="493" t="n">
        <v>0</v>
      </c>
      <c r="BA4247" s="493" t="n">
        <v>0</v>
      </c>
      <c r="BB4247" s="493" t="n">
        <v>0</v>
      </c>
      <c r="BC4247" s="493" t="n">
        <v>0</v>
      </c>
      <c r="BD4247" s="493" t="n">
        <v>0</v>
      </c>
      <c r="BE4247" s="493" t="n">
        <v>0</v>
      </c>
      <c r="BF4247" s="493" t="n">
        <v>0</v>
      </c>
      <c r="BG4247" s="493" t="n">
        <v>0</v>
      </c>
      <c r="BH4247" s="493" t="n">
        <v>0</v>
      </c>
      <c r="BI4247" s="493" t="n">
        <v>0</v>
      </c>
      <c r="BJ4247" s="493" t="n">
        <v>0</v>
      </c>
      <c r="BK4247" s="493" t="n">
        <v>182.1</v>
      </c>
      <c r="BL4247" s="493" t="n">
        <v>0</v>
      </c>
      <c r="BM4247" s="493" t="n">
        <v>61.8</v>
      </c>
      <c r="BN4247" s="493" t="n">
        <v>0</v>
      </c>
      <c r="BO4247" s="493" t="n">
        <v>308.4</v>
      </c>
      <c r="BP4247" s="493" t="n">
        <v>0</v>
      </c>
      <c r="BQ4247" s="493" t="n">
        <v>309.6</v>
      </c>
      <c r="BR4247" s="493" t="n">
        <v>0</v>
      </c>
      <c r="BS4247" s="493" t="n">
        <v>67.8</v>
      </c>
      <c r="BT4247" s="493" t="n">
        <v>0</v>
      </c>
      <c r="BU4247" s="493" t="n">
        <v>67.2</v>
      </c>
      <c r="BV4247" s="493" t="n">
        <v>0</v>
      </c>
      <c r="BW4247" s="493" t="n">
        <v>64.2</v>
      </c>
    </row>
    <row r="4248">
      <c r="A4248" t="inlineStr">
        <is>
          <t>[C9D3] Angiotensin-II 길항제 칼슘길항제 복합제</t>
        </is>
      </c>
      <c r="B4248" t="inlineStr">
        <is>
          <t>한국프라임제약</t>
        </is>
      </c>
      <c r="C4248" t="inlineStr">
        <is>
          <t>리비카</t>
        </is>
      </c>
      <c r="D4248" t="inlineStr">
        <is>
          <t>한국프라임제약</t>
        </is>
      </c>
      <c r="E4248" t="inlineStr">
        <is>
          <t>amlodipine besylate,  olmesartan medoxomil</t>
        </is>
      </c>
      <c r="F4248" t="inlineStr">
        <is>
          <t>병원</t>
        </is>
      </c>
      <c r="G4248" t="inlineStr">
        <is>
          <t>Generic</t>
        </is>
      </c>
      <c r="H4248" s="493" t="n">
        <v>1192</v>
      </c>
      <c r="I4248" s="493" t="n">
        <v>116.4</v>
      </c>
      <c r="J4248" s="493" t="n">
        <v>111.6</v>
      </c>
      <c r="K4248" s="493" t="n">
        <v>345.9</v>
      </c>
      <c r="L4248" s="493" t="n">
        <v>535.5</v>
      </c>
      <c r="M4248" s="493" t="n">
        <v>354</v>
      </c>
      <c r="N4248" s="493" t="n">
        <v>496.21</v>
      </c>
      <c r="O4248" s="493" t="n">
        <v>1475.02</v>
      </c>
      <c r="P4248" s="493" t="n">
        <v>960.3099999999999</v>
      </c>
      <c r="Q4248" s="493" t="n">
        <v>1961.98</v>
      </c>
      <c r="R4248" s="493" t="n">
        <v>995.26</v>
      </c>
      <c r="S4248" s="493" t="n">
        <v>1118.87</v>
      </c>
      <c r="T4248" s="493" t="n">
        <v>930.6</v>
      </c>
      <c r="U4248" s="493" t="n">
        <v>1324.36</v>
      </c>
      <c r="V4248" s="493" t="n">
        <v>1360.34</v>
      </c>
      <c r="W4248" s="493" t="n">
        <v>2479.6</v>
      </c>
      <c r="X4248" s="493" t="n">
        <v>1008.21</v>
      </c>
      <c r="Y4248" s="493" t="n">
        <v>1060.78</v>
      </c>
      <c r="Z4248" s="493" t="n">
        <v>1931.54</v>
      </c>
      <c r="AA4248" s="493" t="n">
        <v>2341.38</v>
      </c>
      <c r="AB4248" s="493" t="n">
        <v>1190.86</v>
      </c>
      <c r="AC4248" s="493" t="n">
        <v>2637.6</v>
      </c>
      <c r="AD4248" s="493" t="n">
        <v>1690.8</v>
      </c>
      <c r="AE4248" s="493" t="n">
        <v>1275.56</v>
      </c>
      <c r="AF4248" s="493" t="n">
        <v>1069.5</v>
      </c>
      <c r="AG4248" s="493" t="n">
        <v>981.6</v>
      </c>
      <c r="AH4248" s="493" t="n">
        <v>182.4</v>
      </c>
      <c r="AI4248" s="493" t="n">
        <v>1018.8</v>
      </c>
      <c r="AJ4248" s="493" t="n">
        <v>202.2</v>
      </c>
      <c r="AK4248" s="493" t="n">
        <v>636.6</v>
      </c>
      <c r="AL4248" s="493" t="n">
        <v>0</v>
      </c>
      <c r="AM4248" s="493" t="n">
        <v>861.6</v>
      </c>
      <c r="AN4248" s="493" t="n">
        <v>200.4</v>
      </c>
      <c r="AO4248" s="493" t="n">
        <v>201</v>
      </c>
      <c r="AP4248" s="493" t="n">
        <v>214.2</v>
      </c>
      <c r="AQ4248" s="493" t="n">
        <v>198</v>
      </c>
      <c r="AR4248" s="493" t="n">
        <v>0</v>
      </c>
      <c r="AS4248" s="493" t="n">
        <v>0</v>
      </c>
      <c r="AT4248" s="493" t="n">
        <v>0</v>
      </c>
      <c r="AU4248" s="493" t="n">
        <v>0</v>
      </c>
      <c r="AV4248" s="493" t="n">
        <v>0</v>
      </c>
      <c r="AW4248" s="493" t="n">
        <v>0</v>
      </c>
      <c r="AX4248" s="493" t="n">
        <v>0</v>
      </c>
      <c r="AY4248" s="493" t="n">
        <v>0</v>
      </c>
      <c r="AZ4248" s="493" t="n">
        <v>0</v>
      </c>
      <c r="BA4248" s="493" t="n">
        <v>204.6</v>
      </c>
      <c r="BB4248" s="493" t="n">
        <v>65.8</v>
      </c>
      <c r="BC4248" s="493" t="n">
        <v>103.23</v>
      </c>
      <c r="BD4248" s="493" t="n">
        <v>661.5</v>
      </c>
      <c r="BE4248" s="493" t="n">
        <v>192.6</v>
      </c>
      <c r="BF4248" s="493" t="n">
        <v>104.1</v>
      </c>
      <c r="BG4248" s="493" t="n">
        <v>550.3</v>
      </c>
      <c r="BH4248" s="493" t="n">
        <v>201.6</v>
      </c>
      <c r="BI4248" s="493" t="n">
        <v>203.4</v>
      </c>
      <c r="BJ4248" s="493" t="n">
        <v>215.7</v>
      </c>
      <c r="BK4248" s="493" t="n">
        <v>208.95</v>
      </c>
      <c r="BL4248" s="493" t="n">
        <v>220.2</v>
      </c>
      <c r="BM4248" s="493" t="n">
        <v>559.45</v>
      </c>
      <c r="BN4248" s="493" t="n">
        <v>0</v>
      </c>
      <c r="BO4248" s="493" t="n">
        <v>201.6</v>
      </c>
      <c r="BP4248" s="493" t="n">
        <v>320.87</v>
      </c>
      <c r="BQ4248" s="493" t="n">
        <v>436.8</v>
      </c>
      <c r="BR4248" s="493" t="n">
        <v>724.14</v>
      </c>
      <c r="BS4248" s="493" t="n">
        <v>639.6</v>
      </c>
      <c r="BT4248" s="493" t="n">
        <v>192.6</v>
      </c>
      <c r="BU4248" s="493" t="n">
        <v>406.2</v>
      </c>
      <c r="BV4248" s="493" t="n">
        <v>300.6</v>
      </c>
      <c r="BW4248" s="493" t="n">
        <v>398.4</v>
      </c>
    </row>
    <row r="4249">
      <c r="A4249" t="inlineStr">
        <is>
          <t>[C9D3] Angiotensin-II 길항제 칼슘길항제 복합제</t>
        </is>
      </c>
      <c r="B4249" t="inlineStr">
        <is>
          <t>한국프라임제약</t>
        </is>
      </c>
      <c r="C4249" t="inlineStr">
        <is>
          <t>리비카</t>
        </is>
      </c>
      <c r="D4249" t="inlineStr">
        <is>
          <t>한국프라임제약</t>
        </is>
      </c>
      <c r="E4249" t="inlineStr">
        <is>
          <t>amlodipine besylate,  olmesartan medoxomil</t>
        </is>
      </c>
      <c r="F4249" t="inlineStr">
        <is>
          <t>의원</t>
        </is>
      </c>
      <c r="G4249" t="inlineStr">
        <is>
          <t>Generic</t>
        </is>
      </c>
      <c r="H4249" s="493" t="n">
        <v>155680.69</v>
      </c>
      <c r="I4249" s="493" t="n">
        <v>151980.27</v>
      </c>
      <c r="J4249" s="493" t="n">
        <v>166831.27</v>
      </c>
      <c r="K4249" s="493" t="n">
        <v>162239.7</v>
      </c>
      <c r="L4249" s="493" t="n">
        <v>162831.85</v>
      </c>
      <c r="M4249" s="493" t="n">
        <v>152603.17</v>
      </c>
      <c r="N4249" s="493" t="n">
        <v>159929.59</v>
      </c>
      <c r="O4249" s="493" t="n">
        <v>156712.82</v>
      </c>
      <c r="P4249" s="493" t="n">
        <v>163832.03</v>
      </c>
      <c r="Q4249" s="493" t="n">
        <v>160184.86</v>
      </c>
      <c r="R4249" s="493" t="n">
        <v>163234.55</v>
      </c>
      <c r="S4249" s="493" t="n">
        <v>180600.4</v>
      </c>
      <c r="T4249" s="493" t="n">
        <v>177426.93</v>
      </c>
      <c r="U4249" s="493" t="n">
        <v>165837.56</v>
      </c>
      <c r="V4249" s="493" t="n">
        <v>192638.45</v>
      </c>
      <c r="W4249" s="493" t="n">
        <v>180295.96</v>
      </c>
      <c r="X4249" s="493" t="n">
        <v>200399.38</v>
      </c>
      <c r="Y4249" s="493" t="n">
        <v>187076.83</v>
      </c>
      <c r="Z4249" s="493" t="n">
        <v>191111.08</v>
      </c>
      <c r="AA4249" s="493" t="n">
        <v>186140.72</v>
      </c>
      <c r="AB4249" s="493" t="n">
        <v>190594.63</v>
      </c>
      <c r="AC4249" s="493" t="n">
        <v>186263.02</v>
      </c>
      <c r="AD4249" s="493" t="n">
        <v>203042.94</v>
      </c>
      <c r="AE4249" s="493" t="n">
        <v>162256.36</v>
      </c>
      <c r="AF4249" s="493" t="n">
        <v>161718.07</v>
      </c>
      <c r="AG4249" s="493" t="n">
        <v>160738.67</v>
      </c>
      <c r="AH4249" s="493" t="n">
        <v>173296.86</v>
      </c>
      <c r="AI4249" s="493" t="n">
        <v>168111.86</v>
      </c>
      <c r="AJ4249" s="493" t="n">
        <v>167293.05</v>
      </c>
      <c r="AK4249" s="493" t="n">
        <v>167079.77</v>
      </c>
      <c r="AL4249" s="493" t="n">
        <v>169428.63</v>
      </c>
      <c r="AM4249" s="493" t="n">
        <v>174991.27</v>
      </c>
      <c r="AN4249" s="493" t="n">
        <v>164648.58</v>
      </c>
      <c r="AO4249" s="493" t="n">
        <v>180419.98</v>
      </c>
      <c r="AP4249" s="493" t="n">
        <v>148064.45</v>
      </c>
      <c r="AQ4249" s="493" t="n">
        <v>146144.01</v>
      </c>
      <c r="AR4249" s="493" t="n">
        <v>84178.17999999999</v>
      </c>
      <c r="AS4249" s="493" t="n">
        <v>51868.68</v>
      </c>
      <c r="AT4249" s="493" t="n">
        <v>19827.75</v>
      </c>
      <c r="AU4249" s="493" t="n">
        <v>15388.8</v>
      </c>
      <c r="AV4249" s="493" t="n">
        <v>7177.2</v>
      </c>
      <c r="AW4249" s="493" t="n">
        <v>5175.34</v>
      </c>
      <c r="AX4249" s="493" t="n">
        <v>4712.9</v>
      </c>
      <c r="AY4249" s="493" t="n">
        <v>2902.8</v>
      </c>
      <c r="AZ4249" s="493" t="n">
        <v>8900.16</v>
      </c>
      <c r="BA4249" s="493" t="n">
        <v>27374.05</v>
      </c>
      <c r="BB4249" s="493" t="n">
        <v>37833.2</v>
      </c>
      <c r="BC4249" s="493" t="n">
        <v>42087.06</v>
      </c>
      <c r="BD4249" s="493" t="n">
        <v>48971.72</v>
      </c>
      <c r="BE4249" s="493" t="n">
        <v>46994.4</v>
      </c>
      <c r="BF4249" s="493" t="n">
        <v>49936.93</v>
      </c>
      <c r="BG4249" s="493" t="n">
        <v>53582.19</v>
      </c>
      <c r="BH4249" s="493" t="n">
        <v>54771.53</v>
      </c>
      <c r="BI4249" s="493" t="n">
        <v>53943.78</v>
      </c>
      <c r="BJ4249" s="493" t="n">
        <v>53111.7</v>
      </c>
      <c r="BK4249" s="493" t="n">
        <v>51578.38</v>
      </c>
      <c r="BL4249" s="493" t="n">
        <v>56526.27</v>
      </c>
      <c r="BM4249" s="493" t="n">
        <v>51794.2</v>
      </c>
      <c r="BN4249" s="493" t="n">
        <v>53857.67</v>
      </c>
      <c r="BO4249" s="493" t="n">
        <v>46530.03</v>
      </c>
      <c r="BP4249" s="493" t="n">
        <v>63369.29</v>
      </c>
      <c r="BQ4249" s="493" t="n">
        <v>60547.16</v>
      </c>
      <c r="BR4249" s="493" t="n">
        <v>67721.17999999999</v>
      </c>
      <c r="BS4249" s="493" t="n">
        <v>62149.46</v>
      </c>
      <c r="BT4249" s="493" t="n">
        <v>64198.75</v>
      </c>
      <c r="BU4249" s="493" t="n">
        <v>71089.41</v>
      </c>
      <c r="BV4249" s="493" t="n">
        <v>60878.85</v>
      </c>
      <c r="BW4249" s="493" t="n">
        <v>75188.3</v>
      </c>
    </row>
    <row r="4250">
      <c r="A4250" t="inlineStr">
        <is>
          <t>[C9D3] Angiotensin-II 길항제 칼슘길항제 복합제</t>
        </is>
      </c>
      <c r="B4250" t="inlineStr">
        <is>
          <t>한국프라임제약</t>
        </is>
      </c>
      <c r="C4250" t="inlineStr">
        <is>
          <t>리비카</t>
        </is>
      </c>
      <c r="D4250" t="inlineStr">
        <is>
          <t>한국프라임제약</t>
        </is>
      </c>
      <c r="E4250" t="inlineStr">
        <is>
          <t>amlodipine besylate,  olmesartan medoxomil</t>
        </is>
      </c>
      <c r="F4250" t="inlineStr">
        <is>
          <t>보건소</t>
        </is>
      </c>
      <c r="G4250" t="inlineStr">
        <is>
          <t>Generic</t>
        </is>
      </c>
      <c r="H4250" s="493" t="n">
        <v>1699.8</v>
      </c>
      <c r="I4250" s="493" t="n">
        <v>3276.9</v>
      </c>
      <c r="J4250" s="493" t="n">
        <v>1042.2</v>
      </c>
      <c r="K4250" s="493" t="n">
        <v>2125.2</v>
      </c>
      <c r="L4250" s="493" t="n">
        <v>1132.2</v>
      </c>
      <c r="M4250" s="493" t="n">
        <v>2101.5</v>
      </c>
      <c r="N4250" s="493" t="n">
        <v>727.2</v>
      </c>
      <c r="O4250" s="493" t="n">
        <v>2020.2</v>
      </c>
      <c r="P4250" s="493" t="n">
        <v>989.4</v>
      </c>
      <c r="Q4250" s="493" t="n">
        <v>1372.8</v>
      </c>
      <c r="R4250" s="493" t="n">
        <v>6103.2</v>
      </c>
      <c r="S4250" s="493" t="n">
        <v>1981.5</v>
      </c>
      <c r="T4250" s="493" t="n">
        <v>7858.2</v>
      </c>
      <c r="U4250" s="493" t="n">
        <v>7738.8</v>
      </c>
      <c r="V4250" s="493" t="n">
        <v>5889.6</v>
      </c>
      <c r="W4250" s="493" t="n">
        <v>3637.2</v>
      </c>
      <c r="X4250" s="493" t="n">
        <v>3950.7</v>
      </c>
      <c r="Y4250" s="493" t="n">
        <v>3643.8</v>
      </c>
      <c r="Z4250" s="493" t="n">
        <v>1926.6</v>
      </c>
      <c r="AA4250" s="493" t="n">
        <v>5214.25</v>
      </c>
      <c r="AB4250" s="493" t="n">
        <v>5110.52</v>
      </c>
      <c r="AC4250" s="493" t="n">
        <v>7369.68</v>
      </c>
      <c r="AD4250" s="493" t="n">
        <v>5360.82</v>
      </c>
      <c r="AE4250" s="493" t="n">
        <v>8028</v>
      </c>
      <c r="AF4250" s="493" t="n">
        <v>4523.1</v>
      </c>
      <c r="AG4250" s="493" t="n">
        <v>13025.7</v>
      </c>
      <c r="AH4250" s="493" t="n">
        <v>5671.5</v>
      </c>
      <c r="AI4250" s="493" t="n">
        <v>7443.3</v>
      </c>
      <c r="AJ4250" s="493" t="n">
        <v>10305.6</v>
      </c>
      <c r="AK4250" s="493" t="n">
        <v>7658.4</v>
      </c>
      <c r="AL4250" s="493" t="n">
        <v>10043.1</v>
      </c>
      <c r="AM4250" s="493" t="n">
        <v>14012.4</v>
      </c>
      <c r="AN4250" s="493" t="n">
        <v>8737.5</v>
      </c>
      <c r="AO4250" s="493" t="n">
        <v>9590.4</v>
      </c>
      <c r="AP4250" s="493" t="n">
        <v>10204.2</v>
      </c>
      <c r="AQ4250" s="493" t="n">
        <v>7825.2</v>
      </c>
      <c r="AR4250" s="493" t="n">
        <v>7085.1</v>
      </c>
      <c r="AS4250" s="493" t="n">
        <v>3693.6</v>
      </c>
      <c r="AT4250" s="493" t="n">
        <v>368.4</v>
      </c>
      <c r="AU4250" s="493" t="n">
        <v>5177.4</v>
      </c>
      <c r="AV4250" s="493" t="n">
        <v>984</v>
      </c>
      <c r="AW4250" s="493" t="n">
        <v>739.2</v>
      </c>
      <c r="AX4250" s="493" t="n">
        <v>4473.9</v>
      </c>
      <c r="AY4250" s="493" t="n">
        <v>353.7</v>
      </c>
      <c r="AZ4250" s="493" t="n">
        <v>1006.5</v>
      </c>
      <c r="BA4250" s="493" t="n">
        <v>997.2</v>
      </c>
      <c r="BB4250" s="493" t="n">
        <v>3787.8</v>
      </c>
      <c r="BC4250" s="493" t="n">
        <v>1512.9</v>
      </c>
      <c r="BD4250" s="493" t="n">
        <v>2264.4</v>
      </c>
      <c r="BE4250" s="493" t="n">
        <v>2086.5</v>
      </c>
      <c r="BF4250" s="493" t="n">
        <v>1821</v>
      </c>
      <c r="BG4250" s="493" t="n">
        <v>2608.2</v>
      </c>
      <c r="BH4250" s="493" t="n">
        <v>4708.8</v>
      </c>
      <c r="BI4250" s="493" t="n">
        <v>4635</v>
      </c>
      <c r="BJ4250" s="493" t="n">
        <v>9229.5</v>
      </c>
      <c r="BK4250" s="493" t="n">
        <v>11182.8</v>
      </c>
      <c r="BL4250" s="493" t="n">
        <v>5347.8</v>
      </c>
      <c r="BM4250" s="493" t="n">
        <v>12204</v>
      </c>
      <c r="BN4250" s="493" t="n">
        <v>7396.8</v>
      </c>
      <c r="BO4250" s="493" t="n">
        <v>14850.6</v>
      </c>
      <c r="BP4250" s="493" t="n">
        <v>6418.5</v>
      </c>
      <c r="BQ4250" s="493" t="n">
        <v>5813.1</v>
      </c>
      <c r="BR4250" s="493" t="n">
        <v>4707.8</v>
      </c>
      <c r="BS4250" s="493" t="n">
        <v>5955</v>
      </c>
      <c r="BT4250" s="493" t="n">
        <v>5230.8</v>
      </c>
      <c r="BU4250" s="493" t="n">
        <v>7750.74</v>
      </c>
      <c r="BV4250" s="493" t="n">
        <v>5887.8</v>
      </c>
      <c r="BW4250" s="493" t="n">
        <v>5145.6</v>
      </c>
    </row>
    <row r="4251">
      <c r="A4251" t="inlineStr">
        <is>
          <t>[C9D3] Angiotensin-II 길항제 칼슘길항제 복합제</t>
        </is>
      </c>
      <c r="B4251" t="inlineStr">
        <is>
          <t>한국프라임제약</t>
        </is>
      </c>
      <c r="C4251" t="inlineStr">
        <is>
          <t>엑스디핀</t>
        </is>
      </c>
      <c r="D4251" t="inlineStr">
        <is>
          <t>한국프라임제약</t>
        </is>
      </c>
      <c r="E4251" t="inlineStr">
        <is>
          <t>amlodipine besylate,  valsartan</t>
        </is>
      </c>
      <c r="F4251" t="inlineStr">
        <is>
          <t>상급종합병원</t>
        </is>
      </c>
      <c r="G4251" t="inlineStr">
        <is>
          <t>Generic</t>
        </is>
      </c>
      <c r="H4251" s="493" t="n">
        <v>0</v>
      </c>
      <c r="I4251" s="493" t="n">
        <v>0</v>
      </c>
      <c r="J4251" s="493" t="n">
        <v>0</v>
      </c>
      <c r="K4251" s="493" t="n">
        <v>0</v>
      </c>
      <c r="L4251" s="493" t="n">
        <v>0</v>
      </c>
      <c r="M4251" s="493" t="n">
        <v>0</v>
      </c>
      <c r="N4251" s="493" t="n">
        <v>0</v>
      </c>
      <c r="O4251" s="493" t="n">
        <v>0</v>
      </c>
      <c r="P4251" s="493" t="n">
        <v>0</v>
      </c>
      <c r="Q4251" s="493" t="n">
        <v>0</v>
      </c>
      <c r="R4251" s="493" t="n">
        <v>0</v>
      </c>
      <c r="S4251" s="493" t="n">
        <v>0</v>
      </c>
      <c r="T4251" s="493" t="n">
        <v>0</v>
      </c>
      <c r="U4251" s="493" t="n">
        <v>0</v>
      </c>
      <c r="V4251" s="493" t="n">
        <v>0</v>
      </c>
      <c r="W4251" s="493" t="n">
        <v>0</v>
      </c>
      <c r="X4251" s="493" t="n">
        <v>0</v>
      </c>
      <c r="Y4251" s="493" t="n">
        <v>0</v>
      </c>
      <c r="Z4251" s="493" t="n">
        <v>0</v>
      </c>
      <c r="AA4251" s="493" t="n">
        <v>0</v>
      </c>
      <c r="AB4251" s="493" t="n">
        <v>0</v>
      </c>
      <c r="AC4251" s="493" t="n">
        <v>0</v>
      </c>
      <c r="AD4251" s="493" t="n">
        <v>0</v>
      </c>
      <c r="AE4251" s="493" t="n">
        <v>0</v>
      </c>
      <c r="AF4251" s="493" t="n">
        <v>0</v>
      </c>
      <c r="AG4251" s="493" t="n">
        <v>0</v>
      </c>
      <c r="AH4251" s="493" t="n">
        <v>0</v>
      </c>
      <c r="AI4251" s="493" t="n">
        <v>0</v>
      </c>
      <c r="AJ4251" s="493" t="n">
        <v>0</v>
      </c>
      <c r="AK4251" s="493" t="n">
        <v>0</v>
      </c>
      <c r="AL4251" s="493" t="n">
        <v>0</v>
      </c>
      <c r="AM4251" s="493" t="n">
        <v>0</v>
      </c>
      <c r="AN4251" s="493" t="n">
        <v>0</v>
      </c>
      <c r="AO4251" s="493" t="n">
        <v>0</v>
      </c>
      <c r="AP4251" s="493" t="n">
        <v>0</v>
      </c>
      <c r="AQ4251" s="493" t="n">
        <v>0</v>
      </c>
      <c r="AR4251" s="493" t="n">
        <v>0</v>
      </c>
      <c r="AS4251" s="493" t="n">
        <v>0</v>
      </c>
      <c r="AT4251" s="493" t="n">
        <v>0</v>
      </c>
      <c r="AU4251" s="493" t="n">
        <v>0</v>
      </c>
      <c r="AV4251" s="493" t="n">
        <v>0</v>
      </c>
      <c r="AW4251" s="493" t="n">
        <v>0</v>
      </c>
      <c r="AX4251" s="493" t="n">
        <v>0</v>
      </c>
      <c r="AY4251" s="493" t="n">
        <v>0</v>
      </c>
      <c r="AZ4251" s="493" t="n">
        <v>0</v>
      </c>
      <c r="BA4251" s="493" t="n">
        <v>0</v>
      </c>
      <c r="BB4251" s="493" t="n">
        <v>0</v>
      </c>
      <c r="BC4251" s="493" t="n">
        <v>0</v>
      </c>
      <c r="BD4251" s="493" t="n">
        <v>0</v>
      </c>
      <c r="BE4251" s="493" t="n">
        <v>0</v>
      </c>
      <c r="BF4251" s="493" t="n">
        <v>0</v>
      </c>
      <c r="BG4251" s="493" t="n">
        <v>0</v>
      </c>
      <c r="BH4251" s="493" t="n">
        <v>0</v>
      </c>
      <c r="BI4251" s="493" t="n">
        <v>0</v>
      </c>
      <c r="BJ4251" s="493" t="n">
        <v>0</v>
      </c>
      <c r="BK4251" s="493" t="n">
        <v>0</v>
      </c>
      <c r="BL4251" s="493" t="n">
        <v>0</v>
      </c>
      <c r="BM4251" s="493" t="n">
        <v>0</v>
      </c>
      <c r="BN4251" s="493" t="n">
        <v>0</v>
      </c>
      <c r="BO4251" s="493" t="n">
        <v>0</v>
      </c>
      <c r="BP4251" s="493" t="n">
        <v>0</v>
      </c>
      <c r="BQ4251" s="493" t="n">
        <v>0</v>
      </c>
      <c r="BR4251" s="493" t="n">
        <v>0</v>
      </c>
      <c r="BS4251" s="493" t="n">
        <v>0</v>
      </c>
      <c r="BT4251" s="493" t="n">
        <v>0</v>
      </c>
      <c r="BU4251" s="493" t="n">
        <v>0</v>
      </c>
      <c r="BV4251" s="493" t="n">
        <v>651.9</v>
      </c>
      <c r="BW4251" s="493" t="n">
        <v>0</v>
      </c>
    </row>
    <row r="4252">
      <c r="A4252" t="inlineStr">
        <is>
          <t>[C9D3] Angiotensin-II 길항제 칼슘길항제 복합제</t>
        </is>
      </c>
      <c r="B4252" t="inlineStr">
        <is>
          <t>한국프라임제약</t>
        </is>
      </c>
      <c r="C4252" t="inlineStr">
        <is>
          <t>엑스디핀</t>
        </is>
      </c>
      <c r="D4252" t="inlineStr">
        <is>
          <t>한국프라임제약</t>
        </is>
      </c>
      <c r="E4252" t="inlineStr">
        <is>
          <t>amlodipine besylate,  valsartan</t>
        </is>
      </c>
      <c r="F4252" t="inlineStr">
        <is>
          <t>종합병원</t>
        </is>
      </c>
      <c r="G4252" t="inlineStr">
        <is>
          <t>Generic</t>
        </is>
      </c>
      <c r="H4252" s="493" t="n">
        <v>0</v>
      </c>
      <c r="I4252" s="493" t="n">
        <v>0</v>
      </c>
      <c r="J4252" s="493" t="n">
        <v>0</v>
      </c>
      <c r="K4252" s="493" t="n">
        <v>0</v>
      </c>
      <c r="L4252" s="493" t="n">
        <v>0</v>
      </c>
      <c r="M4252" s="493" t="n">
        <v>0</v>
      </c>
      <c r="N4252" s="493" t="n">
        <v>0</v>
      </c>
      <c r="O4252" s="493" t="n">
        <v>89.18000000000001</v>
      </c>
      <c r="P4252" s="493" t="n">
        <v>173.67</v>
      </c>
      <c r="Q4252" s="493" t="n">
        <v>85.75</v>
      </c>
      <c r="R4252" s="493" t="n">
        <v>306.6</v>
      </c>
      <c r="S4252" s="493" t="n">
        <v>39.06</v>
      </c>
      <c r="T4252" s="493" t="n">
        <v>70.56</v>
      </c>
      <c r="U4252" s="493" t="n">
        <v>278.43</v>
      </c>
      <c r="V4252" s="493" t="n">
        <v>38.64</v>
      </c>
      <c r="W4252" s="493" t="n">
        <v>0</v>
      </c>
      <c r="X4252" s="493" t="n">
        <v>73.5</v>
      </c>
      <c r="Y4252" s="493" t="n">
        <v>36.33</v>
      </c>
      <c r="Z4252" s="493" t="n">
        <v>84</v>
      </c>
      <c r="AA4252" s="493" t="n">
        <v>168.42</v>
      </c>
      <c r="AB4252" s="493" t="n">
        <v>84</v>
      </c>
      <c r="AC4252" s="493" t="n">
        <v>336</v>
      </c>
      <c r="AD4252" s="493" t="n">
        <v>84.20999999999999</v>
      </c>
      <c r="AE4252" s="493" t="n">
        <v>84</v>
      </c>
      <c r="AF4252" s="493" t="n">
        <v>168.42</v>
      </c>
      <c r="AG4252" s="493" t="n">
        <v>36.33</v>
      </c>
      <c r="AH4252" s="493" t="n">
        <v>155.82</v>
      </c>
      <c r="AI4252" s="493" t="n">
        <v>35.49</v>
      </c>
      <c r="AJ4252" s="493" t="n">
        <v>156.24</v>
      </c>
      <c r="AK4252" s="493" t="n">
        <v>60.9</v>
      </c>
      <c r="AL4252" s="493" t="n">
        <v>86.23999999999999</v>
      </c>
      <c r="AM4252" s="493" t="n">
        <v>165.62</v>
      </c>
      <c r="AN4252" s="493" t="n">
        <v>81.34</v>
      </c>
      <c r="AO4252" s="493" t="n">
        <v>81.34</v>
      </c>
      <c r="AP4252" s="493" t="n">
        <v>84.77</v>
      </c>
      <c r="AQ4252" s="493" t="n">
        <v>115.5</v>
      </c>
      <c r="AR4252" s="493" t="n">
        <v>758.1900000000001</v>
      </c>
      <c r="AS4252" s="493" t="n">
        <v>5381.9</v>
      </c>
      <c r="AT4252" s="493" t="n">
        <v>2548.92</v>
      </c>
      <c r="AU4252" s="493" t="n">
        <v>5920.48</v>
      </c>
      <c r="AV4252" s="493" t="n">
        <v>2142.6</v>
      </c>
      <c r="AW4252" s="493" t="n">
        <v>6988.81</v>
      </c>
      <c r="AX4252" s="493" t="n">
        <v>3587.34</v>
      </c>
      <c r="AY4252" s="493" t="n">
        <v>6402.2</v>
      </c>
      <c r="AZ4252" s="493" t="n">
        <v>984.22</v>
      </c>
      <c r="BA4252" s="493" t="n">
        <v>6119.17</v>
      </c>
      <c r="BB4252" s="493" t="n">
        <v>4362.83</v>
      </c>
      <c r="BC4252" s="493" t="n">
        <v>6887.4</v>
      </c>
      <c r="BD4252" s="493" t="n">
        <v>5349.81</v>
      </c>
      <c r="BE4252" s="493" t="n">
        <v>3500.62</v>
      </c>
      <c r="BF4252" s="493" t="n">
        <v>4101.18</v>
      </c>
      <c r="BG4252" s="493" t="n">
        <v>4756.3</v>
      </c>
      <c r="BH4252" s="493" t="n">
        <v>3512.43</v>
      </c>
      <c r="BI4252" s="493" t="n">
        <v>1281.04</v>
      </c>
      <c r="BJ4252" s="493" t="n">
        <v>6635.96</v>
      </c>
      <c r="BK4252" s="493" t="n">
        <v>2488.55</v>
      </c>
      <c r="BL4252" s="493" t="n">
        <v>2689.74</v>
      </c>
      <c r="BM4252" s="493" t="n">
        <v>3295.75</v>
      </c>
      <c r="BN4252" s="493" t="n">
        <v>5159.55</v>
      </c>
      <c r="BO4252" s="493" t="n">
        <v>1111.64</v>
      </c>
      <c r="BP4252" s="493" t="n">
        <v>9237.030000000001</v>
      </c>
      <c r="BQ4252" s="493" t="n">
        <v>886.5</v>
      </c>
      <c r="BR4252" s="493" t="n">
        <v>5541.54</v>
      </c>
      <c r="BS4252" s="493" t="n">
        <v>4239.63</v>
      </c>
      <c r="BT4252" s="493" t="n">
        <v>3866.86</v>
      </c>
      <c r="BU4252" s="493" t="n">
        <v>3861.72</v>
      </c>
      <c r="BV4252" s="493" t="n">
        <v>8782.42</v>
      </c>
      <c r="BW4252" s="493" t="n">
        <v>1664.72</v>
      </c>
    </row>
    <row r="4253">
      <c r="A4253" t="inlineStr">
        <is>
          <t>[C9D3] Angiotensin-II 길항제 칼슘길항제 복합제</t>
        </is>
      </c>
      <c r="B4253" t="inlineStr">
        <is>
          <t>한국프라임제약</t>
        </is>
      </c>
      <c r="C4253" t="inlineStr">
        <is>
          <t>엑스디핀</t>
        </is>
      </c>
      <c r="D4253" t="inlineStr">
        <is>
          <t>한국프라임제약</t>
        </is>
      </c>
      <c r="E4253" t="inlineStr">
        <is>
          <t>amlodipine besylate,  valsartan</t>
        </is>
      </c>
      <c r="F4253" t="inlineStr">
        <is>
          <t>병원</t>
        </is>
      </c>
      <c r="G4253" t="inlineStr">
        <is>
          <t>Generic</t>
        </is>
      </c>
      <c r="H4253" s="493" t="n">
        <v>1756.5</v>
      </c>
      <c r="I4253" s="493" t="n">
        <v>519.9</v>
      </c>
      <c r="J4253" s="493" t="n">
        <v>2320.5</v>
      </c>
      <c r="K4253" s="493" t="n">
        <v>862.8</v>
      </c>
      <c r="L4253" s="493" t="n">
        <v>2216</v>
      </c>
      <c r="M4253" s="493" t="n">
        <v>3144.5</v>
      </c>
      <c r="N4253" s="493" t="n">
        <v>2410</v>
      </c>
      <c r="O4253" s="493" t="n">
        <v>3807.9</v>
      </c>
      <c r="P4253" s="493" t="n">
        <v>2842.8</v>
      </c>
      <c r="Q4253" s="493" t="n">
        <v>2399.96</v>
      </c>
      <c r="R4253" s="493" t="n">
        <v>3410.03</v>
      </c>
      <c r="S4253" s="493" t="n">
        <v>5469</v>
      </c>
      <c r="T4253" s="493" t="n">
        <v>5695.38</v>
      </c>
      <c r="U4253" s="493" t="n">
        <v>3901.55</v>
      </c>
      <c r="V4253" s="493" t="n">
        <v>5252.14</v>
      </c>
      <c r="W4253" s="493" t="n">
        <v>3302.26</v>
      </c>
      <c r="X4253" s="493" t="n">
        <v>5361.28</v>
      </c>
      <c r="Y4253" s="493" t="n">
        <v>3351.82</v>
      </c>
      <c r="Z4253" s="493" t="n">
        <v>4373.76</v>
      </c>
      <c r="AA4253" s="493" t="n">
        <v>6001.92</v>
      </c>
      <c r="AB4253" s="493" t="n">
        <v>4042.69</v>
      </c>
      <c r="AC4253" s="493" t="n">
        <v>4187.5</v>
      </c>
      <c r="AD4253" s="493" t="n">
        <v>8907.040000000001</v>
      </c>
      <c r="AE4253" s="493" t="n">
        <v>1906.4</v>
      </c>
      <c r="AF4253" s="493" t="n">
        <v>1731</v>
      </c>
      <c r="AG4253" s="493" t="n">
        <v>4893.6</v>
      </c>
      <c r="AH4253" s="493" t="n">
        <v>4201.8</v>
      </c>
      <c r="AI4253" s="493" t="n">
        <v>7814.22</v>
      </c>
      <c r="AJ4253" s="493" t="n">
        <v>17989.66</v>
      </c>
      <c r="AK4253" s="493" t="n">
        <v>9825.860000000001</v>
      </c>
      <c r="AL4253" s="493" t="n">
        <v>6263.04</v>
      </c>
      <c r="AM4253" s="493" t="n">
        <v>6557.08</v>
      </c>
      <c r="AN4253" s="493" t="n">
        <v>5617.5</v>
      </c>
      <c r="AO4253" s="493" t="n">
        <v>3683.9</v>
      </c>
      <c r="AP4253" s="493" t="n">
        <v>5393</v>
      </c>
      <c r="AQ4253" s="493" t="n">
        <v>7670</v>
      </c>
      <c r="AR4253" s="493" t="n">
        <v>1520.1</v>
      </c>
      <c r="AS4253" s="493" t="n">
        <v>2201.4</v>
      </c>
      <c r="AT4253" s="493" t="n">
        <v>3540.96</v>
      </c>
      <c r="AU4253" s="493" t="n">
        <v>2234.4</v>
      </c>
      <c r="AV4253" s="493" t="n">
        <v>4833.26</v>
      </c>
      <c r="AW4253" s="493" t="n">
        <v>5206.59</v>
      </c>
      <c r="AX4253" s="493" t="n">
        <v>10941.4</v>
      </c>
      <c r="AY4253" s="493" t="n">
        <v>9175.83</v>
      </c>
      <c r="AZ4253" s="493" t="n">
        <v>10054.3</v>
      </c>
      <c r="BA4253" s="493" t="n">
        <v>10270.74</v>
      </c>
      <c r="BB4253" s="493" t="n">
        <v>8132</v>
      </c>
      <c r="BC4253" s="493" t="n">
        <v>7077.9</v>
      </c>
      <c r="BD4253" s="493" t="n">
        <v>6440.23</v>
      </c>
      <c r="BE4253" s="493" t="n">
        <v>1653.6</v>
      </c>
      <c r="BF4253" s="493" t="n">
        <v>6179.7</v>
      </c>
      <c r="BG4253" s="493" t="n">
        <v>2437.2</v>
      </c>
      <c r="BH4253" s="493" t="n">
        <v>1956.3</v>
      </c>
      <c r="BI4253" s="493" t="n">
        <v>5742.32</v>
      </c>
      <c r="BJ4253" s="493" t="n">
        <v>1871.7</v>
      </c>
      <c r="BK4253" s="493" t="n">
        <v>3724.88</v>
      </c>
      <c r="BL4253" s="493" t="n">
        <v>2076.9</v>
      </c>
      <c r="BM4253" s="493" t="n">
        <v>6171.02</v>
      </c>
      <c r="BN4253" s="493" t="n">
        <v>1921.2</v>
      </c>
      <c r="BO4253" s="493" t="n">
        <v>5308.56</v>
      </c>
      <c r="BP4253" s="493" t="n">
        <v>4791.58</v>
      </c>
      <c r="BQ4253" s="493" t="n">
        <v>2889.54</v>
      </c>
      <c r="BR4253" s="493" t="n">
        <v>3764.54</v>
      </c>
      <c r="BS4253" s="493" t="n">
        <v>3491</v>
      </c>
      <c r="BT4253" s="493" t="n">
        <v>5450.7</v>
      </c>
      <c r="BU4253" s="493" t="n">
        <v>3495.6</v>
      </c>
      <c r="BV4253" s="493" t="n">
        <v>6486.46</v>
      </c>
      <c r="BW4253" s="493" t="n">
        <v>9905.5</v>
      </c>
    </row>
    <row r="4254">
      <c r="A4254" t="inlineStr">
        <is>
          <t>[C9D3] Angiotensin-II 길항제 칼슘길항제 복합제</t>
        </is>
      </c>
      <c r="B4254" t="inlineStr">
        <is>
          <t>한국프라임제약</t>
        </is>
      </c>
      <c r="C4254" t="inlineStr">
        <is>
          <t>엑스디핀</t>
        </is>
      </c>
      <c r="D4254" t="inlineStr">
        <is>
          <t>한국프라임제약</t>
        </is>
      </c>
      <c r="E4254" t="inlineStr">
        <is>
          <t>amlodipine besylate,  valsartan</t>
        </is>
      </c>
      <c r="F4254" t="inlineStr">
        <is>
          <t>의원</t>
        </is>
      </c>
      <c r="G4254" t="inlineStr">
        <is>
          <t>Generic</t>
        </is>
      </c>
      <c r="H4254" s="493" t="n">
        <v>294042.83</v>
      </c>
      <c r="I4254" s="493" t="n">
        <v>290566.95</v>
      </c>
      <c r="J4254" s="493" t="n">
        <v>337789.42</v>
      </c>
      <c r="K4254" s="493" t="n">
        <v>307347.46</v>
      </c>
      <c r="L4254" s="493" t="n">
        <v>307668.22</v>
      </c>
      <c r="M4254" s="493" t="n">
        <v>313077.59</v>
      </c>
      <c r="N4254" s="493" t="n">
        <v>319123.41</v>
      </c>
      <c r="O4254" s="493" t="n">
        <v>318617.59</v>
      </c>
      <c r="P4254" s="493" t="n">
        <v>304566.62</v>
      </c>
      <c r="Q4254" s="493" t="n">
        <v>310670.41</v>
      </c>
      <c r="R4254" s="493" t="n">
        <v>326831.6</v>
      </c>
      <c r="S4254" s="493" t="n">
        <v>308872.6</v>
      </c>
      <c r="T4254" s="493" t="n">
        <v>283050.89</v>
      </c>
      <c r="U4254" s="493" t="n">
        <v>261539.76</v>
      </c>
      <c r="V4254" s="493" t="n">
        <v>300499.05</v>
      </c>
      <c r="W4254" s="493" t="n">
        <v>284846</v>
      </c>
      <c r="X4254" s="493" t="n">
        <v>308444</v>
      </c>
      <c r="Y4254" s="493" t="n">
        <v>305344.04</v>
      </c>
      <c r="Z4254" s="493" t="n">
        <v>307411.86</v>
      </c>
      <c r="AA4254" s="493" t="n">
        <v>288225.51</v>
      </c>
      <c r="AB4254" s="493" t="n">
        <v>288428.5</v>
      </c>
      <c r="AC4254" s="493" t="n">
        <v>270766.73</v>
      </c>
      <c r="AD4254" s="493" t="n">
        <v>289668.66</v>
      </c>
      <c r="AE4254" s="493" t="n">
        <v>283294.59</v>
      </c>
      <c r="AF4254" s="493" t="n">
        <v>260642.99</v>
      </c>
      <c r="AG4254" s="493" t="n">
        <v>279168.18</v>
      </c>
      <c r="AH4254" s="493" t="n">
        <v>297896.06</v>
      </c>
      <c r="AI4254" s="493" t="n">
        <v>285422.11</v>
      </c>
      <c r="AJ4254" s="493" t="n">
        <v>291843.75</v>
      </c>
      <c r="AK4254" s="493" t="n">
        <v>255126.71</v>
      </c>
      <c r="AL4254" s="493" t="n">
        <v>180224.27</v>
      </c>
      <c r="AM4254" s="493" t="n">
        <v>195017</v>
      </c>
      <c r="AN4254" s="493" t="n">
        <v>204196.51</v>
      </c>
      <c r="AO4254" s="493" t="n">
        <v>224460.81</v>
      </c>
      <c r="AP4254" s="493" t="n">
        <v>216718.79</v>
      </c>
      <c r="AQ4254" s="493" t="n">
        <v>241694.42</v>
      </c>
      <c r="AR4254" s="493" t="n">
        <v>229974.36</v>
      </c>
      <c r="AS4254" s="493" t="n">
        <v>228310.32</v>
      </c>
      <c r="AT4254" s="493" t="n">
        <v>235380.63</v>
      </c>
      <c r="AU4254" s="493" t="n">
        <v>244031.38</v>
      </c>
      <c r="AV4254" s="493" t="n">
        <v>240083.95</v>
      </c>
      <c r="AW4254" s="493" t="n">
        <v>224445.16</v>
      </c>
      <c r="AX4254" s="493" t="n">
        <v>239586.65</v>
      </c>
      <c r="AY4254" s="493" t="n">
        <v>240022.29</v>
      </c>
      <c r="AZ4254" s="493" t="n">
        <v>225876.54</v>
      </c>
      <c r="BA4254" s="493" t="n">
        <v>234392.61</v>
      </c>
      <c r="BB4254" s="493" t="n">
        <v>226187.67</v>
      </c>
      <c r="BC4254" s="493" t="n">
        <v>247897.57</v>
      </c>
      <c r="BD4254" s="493" t="n">
        <v>209456.34</v>
      </c>
      <c r="BE4254" s="493" t="n">
        <v>221594.23</v>
      </c>
      <c r="BF4254" s="493" t="n">
        <v>214692.55</v>
      </c>
      <c r="BG4254" s="493" t="n">
        <v>231921.36</v>
      </c>
      <c r="BH4254" s="493" t="n">
        <v>231776.74</v>
      </c>
      <c r="BI4254" s="493" t="n">
        <v>195978.54</v>
      </c>
      <c r="BJ4254" s="493" t="n">
        <v>220157.82</v>
      </c>
      <c r="BK4254" s="493" t="n">
        <v>204330.91</v>
      </c>
      <c r="BL4254" s="493" t="n">
        <v>234000.95</v>
      </c>
      <c r="BM4254" s="493" t="n">
        <v>209504.6</v>
      </c>
      <c r="BN4254" s="493" t="n">
        <v>226429.49</v>
      </c>
      <c r="BO4254" s="493" t="n">
        <v>227079.93</v>
      </c>
      <c r="BP4254" s="493" t="n">
        <v>223882.4</v>
      </c>
      <c r="BQ4254" s="493" t="n">
        <v>174139.67</v>
      </c>
      <c r="BR4254" s="493" t="n">
        <v>207895.49</v>
      </c>
      <c r="BS4254" s="493" t="n">
        <v>191134.37</v>
      </c>
      <c r="BT4254" s="493" t="n">
        <v>185379.04</v>
      </c>
      <c r="BU4254" s="493" t="n">
        <v>186279.06</v>
      </c>
      <c r="BV4254" s="493" t="n">
        <v>233678.89</v>
      </c>
      <c r="BW4254" s="493" t="n">
        <v>193568.98</v>
      </c>
    </row>
    <row r="4255">
      <c r="A4255" t="inlineStr">
        <is>
          <t>[C9D3] Angiotensin-II 길항제 칼슘길항제 복합제</t>
        </is>
      </c>
      <c r="B4255" t="inlineStr">
        <is>
          <t>한국프라임제약</t>
        </is>
      </c>
      <c r="C4255" t="inlineStr">
        <is>
          <t>엑스디핀</t>
        </is>
      </c>
      <c r="D4255" t="inlineStr">
        <is>
          <t>한국프라임제약</t>
        </is>
      </c>
      <c r="E4255" t="inlineStr">
        <is>
          <t>amlodipine besylate,  valsartan</t>
        </is>
      </c>
      <c r="F4255" t="inlineStr">
        <is>
          <t>보건소</t>
        </is>
      </c>
      <c r="G4255" t="inlineStr">
        <is>
          <t>Generic</t>
        </is>
      </c>
      <c r="H4255" s="493" t="n">
        <v>3155.7</v>
      </c>
      <c r="I4255" s="493" t="n">
        <v>11784.6</v>
      </c>
      <c r="J4255" s="493" t="n">
        <v>11105.1</v>
      </c>
      <c r="K4255" s="493" t="n">
        <v>12576.09</v>
      </c>
      <c r="L4255" s="493" t="n">
        <v>9489</v>
      </c>
      <c r="M4255" s="493" t="n">
        <v>7040.1</v>
      </c>
      <c r="N4255" s="493" t="n">
        <v>6810</v>
      </c>
      <c r="O4255" s="493" t="n">
        <v>10420.04</v>
      </c>
      <c r="P4255" s="493" t="n">
        <v>12030.3</v>
      </c>
      <c r="Q4255" s="493" t="n">
        <v>4701.6</v>
      </c>
      <c r="R4255" s="493" t="n">
        <v>11814.1</v>
      </c>
      <c r="S4255" s="493" t="n">
        <v>11516.29</v>
      </c>
      <c r="T4255" s="493" t="n">
        <v>2954.7</v>
      </c>
      <c r="U4255" s="493" t="n">
        <v>20165.48</v>
      </c>
      <c r="V4255" s="493" t="n">
        <v>3219.12</v>
      </c>
      <c r="W4255" s="493" t="n">
        <v>3708.3</v>
      </c>
      <c r="X4255" s="493" t="n">
        <v>10096.32</v>
      </c>
      <c r="Y4255" s="493" t="n">
        <v>9485.35</v>
      </c>
      <c r="Z4255" s="493" t="n">
        <v>8174.4</v>
      </c>
      <c r="AA4255" s="493" t="n">
        <v>10953.36</v>
      </c>
      <c r="AB4255" s="493" t="n">
        <v>15651.04</v>
      </c>
      <c r="AC4255" s="493" t="n">
        <v>7921.06</v>
      </c>
      <c r="AD4255" s="493" t="n">
        <v>19963.28</v>
      </c>
      <c r="AE4255" s="493" t="n">
        <v>20204.92</v>
      </c>
      <c r="AF4255" s="493" t="n">
        <v>17622.72</v>
      </c>
      <c r="AG4255" s="493" t="n">
        <v>12028.94</v>
      </c>
      <c r="AH4255" s="493" t="n">
        <v>17862.07</v>
      </c>
      <c r="AI4255" s="493" t="n">
        <v>16105.3</v>
      </c>
      <c r="AJ4255" s="493" t="n">
        <v>19654.56</v>
      </c>
      <c r="AK4255" s="493" t="n">
        <v>12879.63</v>
      </c>
      <c r="AL4255" s="493" t="n">
        <v>12147.94</v>
      </c>
      <c r="AM4255" s="493" t="n">
        <v>23095.25</v>
      </c>
      <c r="AN4255" s="493" t="n">
        <v>28031.92</v>
      </c>
      <c r="AO4255" s="493" t="n">
        <v>17605.04</v>
      </c>
      <c r="AP4255" s="493" t="n">
        <v>23888.38</v>
      </c>
      <c r="AQ4255" s="493" t="n">
        <v>24024.73</v>
      </c>
      <c r="AR4255" s="493" t="n">
        <v>23862.3</v>
      </c>
      <c r="AS4255" s="493" t="n">
        <v>17730.1</v>
      </c>
      <c r="AT4255" s="493" t="n">
        <v>23789.4</v>
      </c>
      <c r="AU4255" s="493" t="n">
        <v>19702.8</v>
      </c>
      <c r="AV4255" s="493" t="n">
        <v>23252.82</v>
      </c>
      <c r="AW4255" s="493" t="n">
        <v>22180.74</v>
      </c>
      <c r="AX4255" s="493" t="n">
        <v>21919.82</v>
      </c>
      <c r="AY4255" s="493" t="n">
        <v>24969.9</v>
      </c>
      <c r="AZ4255" s="493" t="n">
        <v>15759.6</v>
      </c>
      <c r="BA4255" s="493" t="n">
        <v>23451.4</v>
      </c>
      <c r="BB4255" s="493" t="n">
        <v>19174.5</v>
      </c>
      <c r="BC4255" s="493" t="n">
        <v>21285.57</v>
      </c>
      <c r="BD4255" s="493" t="n">
        <v>22370.28</v>
      </c>
      <c r="BE4255" s="493" t="n">
        <v>18332</v>
      </c>
      <c r="BF4255" s="493" t="n">
        <v>17022.6</v>
      </c>
      <c r="BG4255" s="493" t="n">
        <v>26430</v>
      </c>
      <c r="BH4255" s="493" t="n">
        <v>27362.1</v>
      </c>
      <c r="BI4255" s="493" t="n">
        <v>16771.42</v>
      </c>
      <c r="BJ4255" s="493" t="n">
        <v>17277.64</v>
      </c>
      <c r="BK4255" s="493" t="n">
        <v>19156.78</v>
      </c>
      <c r="BL4255" s="493" t="n">
        <v>17563.44</v>
      </c>
      <c r="BM4255" s="493" t="n">
        <v>12389.64</v>
      </c>
      <c r="BN4255" s="493" t="n">
        <v>16911.3</v>
      </c>
      <c r="BO4255" s="493" t="n">
        <v>18048.9</v>
      </c>
      <c r="BP4255" s="493" t="n">
        <v>11227.2</v>
      </c>
      <c r="BQ4255" s="493" t="n">
        <v>17869.24</v>
      </c>
      <c r="BR4255" s="493" t="n">
        <v>20635.2</v>
      </c>
      <c r="BS4255" s="493" t="n">
        <v>9046.35</v>
      </c>
      <c r="BT4255" s="493" t="n">
        <v>8907.059999999999</v>
      </c>
      <c r="BU4255" s="493" t="n">
        <v>7208.4</v>
      </c>
      <c r="BV4255" s="493" t="n">
        <v>6331.68</v>
      </c>
      <c r="BW4255" s="493" t="n">
        <v>9379.799999999999</v>
      </c>
    </row>
    <row r="4256">
      <c r="A4256" t="inlineStr">
        <is>
          <t>[C9D3] Angiotensin-II 길항제 칼슘길항제 복합제</t>
        </is>
      </c>
      <c r="B4256" t="inlineStr">
        <is>
          <t>한국프라임제약</t>
        </is>
      </c>
      <c r="C4256" t="inlineStr">
        <is>
          <t>엑스디핀</t>
        </is>
      </c>
      <c r="D4256" t="inlineStr">
        <is>
          <t>한국프라임제약</t>
        </is>
      </c>
      <c r="E4256" t="inlineStr">
        <is>
          <t>amlodipine besylate,  valsartan</t>
        </is>
      </c>
      <c r="F4256" t="inlineStr">
        <is>
          <t>기타(치과의원, 치과병원 등)</t>
        </is>
      </c>
      <c r="G4256" t="inlineStr">
        <is>
          <t>Generic</t>
        </is>
      </c>
      <c r="H4256" s="493" t="n">
        <v>0</v>
      </c>
      <c r="I4256" s="493" t="n">
        <v>0</v>
      </c>
      <c r="J4256" s="493" t="n">
        <v>0</v>
      </c>
      <c r="K4256" s="493" t="n">
        <v>0</v>
      </c>
      <c r="L4256" s="493" t="n">
        <v>0</v>
      </c>
      <c r="M4256" s="493" t="n">
        <v>0</v>
      </c>
      <c r="N4256" s="493" t="n">
        <v>0</v>
      </c>
      <c r="O4256" s="493" t="n">
        <v>0</v>
      </c>
      <c r="P4256" s="493" t="n">
        <v>0</v>
      </c>
      <c r="Q4256" s="493" t="n">
        <v>0</v>
      </c>
      <c r="R4256" s="493" t="n">
        <v>0</v>
      </c>
      <c r="S4256" s="493" t="n">
        <v>0</v>
      </c>
      <c r="T4256" s="493" t="n">
        <v>0</v>
      </c>
      <c r="U4256" s="493" t="n">
        <v>0</v>
      </c>
      <c r="V4256" s="493" t="n">
        <v>0</v>
      </c>
      <c r="W4256" s="493" t="n">
        <v>0</v>
      </c>
      <c r="X4256" s="493" t="n">
        <v>0</v>
      </c>
      <c r="Y4256" s="493" t="n">
        <v>0</v>
      </c>
      <c r="Z4256" s="493" t="n">
        <v>0</v>
      </c>
      <c r="AA4256" s="493" t="n">
        <v>0</v>
      </c>
      <c r="AB4256" s="493" t="n">
        <v>0</v>
      </c>
      <c r="AC4256" s="493" t="n">
        <v>0</v>
      </c>
      <c r="AD4256" s="493" t="n">
        <v>0</v>
      </c>
      <c r="AE4256" s="493" t="n">
        <v>367.8</v>
      </c>
      <c r="AF4256" s="493" t="n">
        <v>356.1</v>
      </c>
      <c r="AG4256" s="493" t="n">
        <v>247.8</v>
      </c>
      <c r="AH4256" s="493" t="n">
        <v>0</v>
      </c>
      <c r="AI4256" s="493" t="n">
        <v>0</v>
      </c>
      <c r="AJ4256" s="493" t="n">
        <v>0</v>
      </c>
      <c r="AK4256" s="493" t="n">
        <v>0</v>
      </c>
      <c r="AL4256" s="493" t="n">
        <v>0</v>
      </c>
      <c r="AM4256" s="493" t="n">
        <v>0</v>
      </c>
      <c r="AN4256" s="493" t="n">
        <v>0</v>
      </c>
      <c r="AO4256" s="493" t="n">
        <v>0</v>
      </c>
      <c r="AP4256" s="493" t="n">
        <v>0</v>
      </c>
      <c r="AQ4256" s="493" t="n">
        <v>831.6</v>
      </c>
      <c r="AR4256" s="493" t="n">
        <v>0</v>
      </c>
      <c r="AS4256" s="493" t="n">
        <v>349.2</v>
      </c>
      <c r="AT4256" s="493" t="n">
        <v>384.6</v>
      </c>
      <c r="AU4256" s="493" t="n">
        <v>0</v>
      </c>
      <c r="AV4256" s="493" t="n">
        <v>405.6</v>
      </c>
      <c r="AW4256" s="493" t="n">
        <v>0</v>
      </c>
      <c r="AX4256" s="493" t="n">
        <v>362.4</v>
      </c>
      <c r="AY4256" s="493" t="n">
        <v>0</v>
      </c>
      <c r="AZ4256" s="493" t="n">
        <v>0</v>
      </c>
      <c r="BA4256" s="493" t="n">
        <v>0</v>
      </c>
      <c r="BB4256" s="493" t="n">
        <v>0</v>
      </c>
      <c r="BC4256" s="493" t="n">
        <v>0</v>
      </c>
      <c r="BD4256" s="493" t="n">
        <v>0</v>
      </c>
      <c r="BE4256" s="493" t="n">
        <v>0</v>
      </c>
      <c r="BF4256" s="493" t="n">
        <v>0</v>
      </c>
      <c r="BG4256" s="493" t="n">
        <v>0</v>
      </c>
      <c r="BH4256" s="493" t="n">
        <v>0</v>
      </c>
      <c r="BI4256" s="493" t="n">
        <v>0</v>
      </c>
      <c r="BJ4256" s="493" t="n">
        <v>0</v>
      </c>
      <c r="BK4256" s="493" t="n">
        <v>0</v>
      </c>
      <c r="BL4256" s="493" t="n">
        <v>0</v>
      </c>
      <c r="BM4256" s="493" t="n">
        <v>167.4</v>
      </c>
      <c r="BN4256" s="493" t="n">
        <v>0</v>
      </c>
      <c r="BO4256" s="493" t="n">
        <v>0</v>
      </c>
      <c r="BP4256" s="493" t="n">
        <v>0</v>
      </c>
      <c r="BQ4256" s="493" t="n">
        <v>0</v>
      </c>
      <c r="BR4256" s="493" t="n">
        <v>0</v>
      </c>
      <c r="BS4256" s="493" t="n">
        <v>775.8</v>
      </c>
      <c r="BT4256" s="493" t="n">
        <v>0</v>
      </c>
      <c r="BU4256" s="493" t="n">
        <v>0</v>
      </c>
      <c r="BV4256" s="493" t="n">
        <v>0</v>
      </c>
      <c r="BW4256" s="493" t="n">
        <v>0</v>
      </c>
    </row>
    <row r="4257">
      <c r="A4257" t="inlineStr">
        <is>
          <t>[C9D3] Angiotensin-II 길항제 칼슘길항제 복합제</t>
        </is>
      </c>
      <c r="B4257" t="inlineStr">
        <is>
          <t>한국프라임제약</t>
        </is>
      </c>
      <c r="C4257" t="inlineStr">
        <is>
          <t>트윈맥스</t>
        </is>
      </c>
      <c r="D4257" t="inlineStr">
        <is>
          <t>한국프라임제약</t>
        </is>
      </c>
      <c r="E4257" t="inlineStr">
        <is>
          <t>amlodipine besylate,  telmisartan</t>
        </is>
      </c>
      <c r="F4257" t="inlineStr">
        <is>
          <t>종합병원</t>
        </is>
      </c>
      <c r="G4257" t="inlineStr">
        <is>
          <t>Generic</t>
        </is>
      </c>
      <c r="H4257" s="493" t="n">
        <v>2442.5</v>
      </c>
      <c r="I4257" s="493" t="n">
        <v>1902.15</v>
      </c>
      <c r="J4257" s="493" t="n">
        <v>2711</v>
      </c>
      <c r="K4257" s="493" t="n">
        <v>1712.4</v>
      </c>
      <c r="L4257" s="493" t="n">
        <v>2717.45</v>
      </c>
      <c r="M4257" s="493" t="n">
        <v>2447.57</v>
      </c>
      <c r="N4257" s="493" t="n">
        <v>3044.29</v>
      </c>
      <c r="O4257" s="493" t="n">
        <v>1290.56</v>
      </c>
      <c r="P4257" s="493" t="n">
        <v>1615.56</v>
      </c>
      <c r="Q4257" s="493" t="n">
        <v>2847.77</v>
      </c>
      <c r="R4257" s="493" t="n">
        <v>2472.4</v>
      </c>
      <c r="S4257" s="493" t="n">
        <v>2348.12</v>
      </c>
      <c r="T4257" s="493" t="n">
        <v>2753.2</v>
      </c>
      <c r="U4257" s="493" t="n">
        <v>1806.93</v>
      </c>
      <c r="V4257" s="493" t="n">
        <v>2581.94</v>
      </c>
      <c r="W4257" s="493" t="n">
        <v>1630.5</v>
      </c>
      <c r="X4257" s="493" t="n">
        <v>1461.6</v>
      </c>
      <c r="Y4257" s="493" t="n">
        <v>2286.32</v>
      </c>
      <c r="Z4257" s="493" t="n">
        <v>2164.28</v>
      </c>
      <c r="AA4257" s="493" t="n">
        <v>4539.8</v>
      </c>
      <c r="AB4257" s="493" t="n">
        <v>1914</v>
      </c>
      <c r="AC4257" s="493" t="n">
        <v>2276.55</v>
      </c>
      <c r="AD4257" s="493" t="n">
        <v>2831.74</v>
      </c>
      <c r="AE4257" s="493" t="n">
        <v>1992.51</v>
      </c>
      <c r="AF4257" s="493" t="n">
        <v>3551.1</v>
      </c>
      <c r="AG4257" s="493" t="n">
        <v>1675.16</v>
      </c>
      <c r="AH4257" s="493" t="n">
        <v>4077.39</v>
      </c>
      <c r="AI4257" s="493" t="n">
        <v>1692.44</v>
      </c>
      <c r="AJ4257" s="493" t="n">
        <v>2767.07</v>
      </c>
      <c r="AK4257" s="493" t="n">
        <v>3775.11</v>
      </c>
      <c r="AL4257" s="493" t="n">
        <v>1533.03</v>
      </c>
      <c r="AM4257" s="493" t="n">
        <v>2023.43</v>
      </c>
      <c r="AN4257" s="493" t="n">
        <v>2147.47</v>
      </c>
      <c r="AO4257" s="493" t="n">
        <v>1329.3</v>
      </c>
      <c r="AP4257" s="493" t="n">
        <v>1705</v>
      </c>
      <c r="AQ4257" s="493" t="n">
        <v>1643.52</v>
      </c>
      <c r="AR4257" s="493" t="n">
        <v>1173.67</v>
      </c>
      <c r="AS4257" s="493" t="n">
        <v>439.42</v>
      </c>
      <c r="AT4257" s="493" t="n">
        <v>3561.18</v>
      </c>
      <c r="AU4257" s="493" t="n">
        <v>2826.32</v>
      </c>
      <c r="AV4257" s="493" t="n">
        <v>1848.66</v>
      </c>
      <c r="AW4257" s="493" t="n">
        <v>4278.16</v>
      </c>
      <c r="AX4257" s="493" t="n">
        <v>2966.06</v>
      </c>
      <c r="AY4257" s="493" t="n">
        <v>4262.33</v>
      </c>
      <c r="AZ4257" s="493" t="n">
        <v>2700.04</v>
      </c>
      <c r="BA4257" s="493" t="n">
        <v>3977.89</v>
      </c>
      <c r="BB4257" s="493" t="n">
        <v>3156.23</v>
      </c>
      <c r="BC4257" s="493" t="n">
        <v>4409.22</v>
      </c>
      <c r="BD4257" s="493" t="n">
        <v>5436.37</v>
      </c>
      <c r="BE4257" s="493" t="n">
        <v>4185.53</v>
      </c>
      <c r="BF4257" s="493" t="n">
        <v>4544.22</v>
      </c>
      <c r="BG4257" s="493" t="n">
        <v>4987.4</v>
      </c>
      <c r="BH4257" s="493" t="n">
        <v>2801.29</v>
      </c>
      <c r="BI4257" s="493" t="n">
        <v>2457.94</v>
      </c>
      <c r="BJ4257" s="493" t="n">
        <v>3293.2</v>
      </c>
      <c r="BK4257" s="493" t="n">
        <v>1424</v>
      </c>
      <c r="BL4257" s="493" t="n">
        <v>3491.49</v>
      </c>
      <c r="BM4257" s="493" t="n">
        <v>3379.59</v>
      </c>
      <c r="BN4257" s="493" t="n">
        <v>2343.77</v>
      </c>
      <c r="BO4257" s="493" t="n">
        <v>3260.57</v>
      </c>
      <c r="BP4257" s="493" t="n">
        <v>3252.94</v>
      </c>
      <c r="BQ4257" s="493" t="n">
        <v>2890.96</v>
      </c>
      <c r="BR4257" s="493" t="n">
        <v>2229.67</v>
      </c>
      <c r="BS4257" s="493" t="n">
        <v>3387.69</v>
      </c>
      <c r="BT4257" s="493" t="n">
        <v>978.88</v>
      </c>
      <c r="BU4257" s="493" t="n">
        <v>1670.04</v>
      </c>
      <c r="BV4257" s="493" t="n">
        <v>990</v>
      </c>
      <c r="BW4257" s="493" t="n">
        <v>1046.9</v>
      </c>
    </row>
    <row r="4258">
      <c r="A4258" t="inlineStr">
        <is>
          <t>[C9D3] Angiotensin-II 길항제 칼슘길항제 복합제</t>
        </is>
      </c>
      <c r="B4258" t="inlineStr">
        <is>
          <t>한국프라임제약</t>
        </is>
      </c>
      <c r="C4258" t="inlineStr">
        <is>
          <t>트윈맥스</t>
        </is>
      </c>
      <c r="D4258" t="inlineStr">
        <is>
          <t>한국프라임제약</t>
        </is>
      </c>
      <c r="E4258" t="inlineStr">
        <is>
          <t>amlodipine besylate,  telmisartan</t>
        </is>
      </c>
      <c r="F4258" t="inlineStr">
        <is>
          <t>병원</t>
        </is>
      </c>
      <c r="G4258" t="inlineStr">
        <is>
          <t>Generic</t>
        </is>
      </c>
      <c r="H4258" s="493" t="n">
        <v>24916.89</v>
      </c>
      <c r="I4258" s="493" t="n">
        <v>21188</v>
      </c>
      <c r="J4258" s="493" t="n">
        <v>15943.49</v>
      </c>
      <c r="K4258" s="493" t="n">
        <v>16531.22</v>
      </c>
      <c r="L4258" s="493" t="n">
        <v>15213.96</v>
      </c>
      <c r="M4258" s="493" t="n">
        <v>17344.51</v>
      </c>
      <c r="N4258" s="493" t="n">
        <v>15909.48</v>
      </c>
      <c r="O4258" s="493" t="n">
        <v>14960.54</v>
      </c>
      <c r="P4258" s="493" t="n">
        <v>13738.98</v>
      </c>
      <c r="Q4258" s="493" t="n">
        <v>14928.8</v>
      </c>
      <c r="R4258" s="493" t="n">
        <v>15335.02</v>
      </c>
      <c r="S4258" s="493" t="n">
        <v>15568.35</v>
      </c>
      <c r="T4258" s="493" t="n">
        <v>17782.06</v>
      </c>
      <c r="U4258" s="493" t="n">
        <v>18068.18</v>
      </c>
      <c r="V4258" s="493" t="n">
        <v>15654.1</v>
      </c>
      <c r="W4258" s="493" t="n">
        <v>18391.37</v>
      </c>
      <c r="X4258" s="493" t="n">
        <v>25631.88</v>
      </c>
      <c r="Y4258" s="493" t="n">
        <v>19801.55</v>
      </c>
      <c r="Z4258" s="493" t="n">
        <v>22213.42</v>
      </c>
      <c r="AA4258" s="493" t="n">
        <v>22243.88</v>
      </c>
      <c r="AB4258" s="493" t="n">
        <v>24246.08</v>
      </c>
      <c r="AC4258" s="493" t="n">
        <v>20607.9</v>
      </c>
      <c r="AD4258" s="493" t="n">
        <v>21931.35</v>
      </c>
      <c r="AE4258" s="493" t="n">
        <v>19990.12</v>
      </c>
      <c r="AF4258" s="493" t="n">
        <v>26073.38</v>
      </c>
      <c r="AG4258" s="493" t="n">
        <v>19217.8</v>
      </c>
      <c r="AH4258" s="493" t="n">
        <v>21149.95</v>
      </c>
      <c r="AI4258" s="493" t="n">
        <v>16995.4</v>
      </c>
      <c r="AJ4258" s="493" t="n">
        <v>25836.26</v>
      </c>
      <c r="AK4258" s="493" t="n">
        <v>17602.9</v>
      </c>
      <c r="AL4258" s="493" t="n">
        <v>2743.94</v>
      </c>
      <c r="AM4258" s="493" t="n">
        <v>370.8</v>
      </c>
      <c r="AN4258" s="493" t="n">
        <v>843.6</v>
      </c>
      <c r="AO4258" s="493" t="n">
        <v>1401</v>
      </c>
      <c r="AP4258" s="493" t="n">
        <v>7263</v>
      </c>
      <c r="AQ4258" s="493" t="n">
        <v>4817.68</v>
      </c>
      <c r="AR4258" s="493" t="n">
        <v>5948.16</v>
      </c>
      <c r="AS4258" s="493" t="n">
        <v>7382.1</v>
      </c>
      <c r="AT4258" s="493" t="n">
        <v>6295.2</v>
      </c>
      <c r="AU4258" s="493" t="n">
        <v>5351.4</v>
      </c>
      <c r="AV4258" s="493" t="n">
        <v>8864.68</v>
      </c>
      <c r="AW4258" s="493" t="n">
        <v>6906.1</v>
      </c>
      <c r="AX4258" s="493" t="n">
        <v>4976</v>
      </c>
      <c r="AY4258" s="493" t="n">
        <v>7914.52</v>
      </c>
      <c r="AZ4258" s="493" t="n">
        <v>5402.46</v>
      </c>
      <c r="BA4258" s="493" t="n">
        <v>6932.8</v>
      </c>
      <c r="BB4258" s="493" t="n">
        <v>7203.8</v>
      </c>
      <c r="BC4258" s="493" t="n">
        <v>5307.3</v>
      </c>
      <c r="BD4258" s="493" t="n">
        <v>6366.52</v>
      </c>
      <c r="BE4258" s="493" t="n">
        <v>8025.9</v>
      </c>
      <c r="BF4258" s="493" t="n">
        <v>9572.860000000001</v>
      </c>
      <c r="BG4258" s="493" t="n">
        <v>9788.9</v>
      </c>
      <c r="BH4258" s="493" t="n">
        <v>9965.6</v>
      </c>
      <c r="BI4258" s="493" t="n">
        <v>9347.16</v>
      </c>
      <c r="BJ4258" s="493" t="n">
        <v>10697.4</v>
      </c>
      <c r="BK4258" s="493" t="n">
        <v>8185.98</v>
      </c>
      <c r="BL4258" s="493" t="n">
        <v>13518.96</v>
      </c>
      <c r="BM4258" s="493" t="n">
        <v>13028.26</v>
      </c>
      <c r="BN4258" s="493" t="n">
        <v>11290.29</v>
      </c>
      <c r="BO4258" s="493" t="n">
        <v>16072.06</v>
      </c>
      <c r="BP4258" s="493" t="n">
        <v>8994.959999999999</v>
      </c>
      <c r="BQ4258" s="493" t="n">
        <v>12829.12</v>
      </c>
      <c r="BR4258" s="493" t="n">
        <v>12175.23</v>
      </c>
      <c r="BS4258" s="493" t="n">
        <v>11800.07</v>
      </c>
      <c r="BT4258" s="493" t="n">
        <v>12169.9</v>
      </c>
      <c r="BU4258" s="493" t="n">
        <v>11348.44</v>
      </c>
      <c r="BV4258" s="493" t="n">
        <v>14851.75</v>
      </c>
      <c r="BW4258" s="493" t="n">
        <v>14267.27</v>
      </c>
    </row>
    <row r="4259">
      <c r="A4259" t="inlineStr">
        <is>
          <t>[C9D3] Angiotensin-II 길항제 칼슘길항제 복합제</t>
        </is>
      </c>
      <c r="B4259" t="inlineStr">
        <is>
          <t>한국프라임제약</t>
        </is>
      </c>
      <c r="C4259" t="inlineStr">
        <is>
          <t>트윈맥스</t>
        </is>
      </c>
      <c r="D4259" t="inlineStr">
        <is>
          <t>한국프라임제약</t>
        </is>
      </c>
      <c r="E4259" t="inlineStr">
        <is>
          <t>amlodipine besylate,  telmisartan</t>
        </is>
      </c>
      <c r="F4259" t="inlineStr">
        <is>
          <t>의원</t>
        </is>
      </c>
      <c r="G4259" t="inlineStr">
        <is>
          <t>Generic</t>
        </is>
      </c>
      <c r="H4259" s="493" t="n">
        <v>184933.28</v>
      </c>
      <c r="I4259" s="493" t="n">
        <v>191240.64</v>
      </c>
      <c r="J4259" s="493" t="n">
        <v>214400.56</v>
      </c>
      <c r="K4259" s="493" t="n">
        <v>209010.94</v>
      </c>
      <c r="L4259" s="493" t="n">
        <v>205844.83</v>
      </c>
      <c r="M4259" s="493" t="n">
        <v>222390.62</v>
      </c>
      <c r="N4259" s="493" t="n">
        <v>216943.09</v>
      </c>
      <c r="O4259" s="493" t="n">
        <v>220140.25</v>
      </c>
      <c r="P4259" s="493" t="n">
        <v>215354.45</v>
      </c>
      <c r="Q4259" s="493" t="n">
        <v>244162.34</v>
      </c>
      <c r="R4259" s="493" t="n">
        <v>248127.95</v>
      </c>
      <c r="S4259" s="493" t="n">
        <v>291671.17</v>
      </c>
      <c r="T4259" s="493" t="n">
        <v>284592.16</v>
      </c>
      <c r="U4259" s="493" t="n">
        <v>249901.81</v>
      </c>
      <c r="V4259" s="493" t="n">
        <v>288002.7</v>
      </c>
      <c r="W4259" s="493" t="n">
        <v>288997.67</v>
      </c>
      <c r="X4259" s="493" t="n">
        <v>298359.49</v>
      </c>
      <c r="Y4259" s="493" t="n">
        <v>289296.51</v>
      </c>
      <c r="Z4259" s="493" t="n">
        <v>297608.91</v>
      </c>
      <c r="AA4259" s="493" t="n">
        <v>316399.78</v>
      </c>
      <c r="AB4259" s="493" t="n">
        <v>290594.54</v>
      </c>
      <c r="AC4259" s="493" t="n">
        <v>326024.99</v>
      </c>
      <c r="AD4259" s="493" t="n">
        <v>331936.59</v>
      </c>
      <c r="AE4259" s="493" t="n">
        <v>360856.2</v>
      </c>
      <c r="AF4259" s="493" t="n">
        <v>376642.88</v>
      </c>
      <c r="AG4259" s="493" t="n">
        <v>352314.79</v>
      </c>
      <c r="AH4259" s="493" t="n">
        <v>341616.73</v>
      </c>
      <c r="AI4259" s="493" t="n">
        <v>319522.82</v>
      </c>
      <c r="AJ4259" s="493" t="n">
        <v>335209.18</v>
      </c>
      <c r="AK4259" s="493" t="n">
        <v>297861.57</v>
      </c>
      <c r="AL4259" s="493" t="n">
        <v>223224.06</v>
      </c>
      <c r="AM4259" s="493" t="n">
        <v>198691.75</v>
      </c>
      <c r="AN4259" s="493" t="n">
        <v>185318.73</v>
      </c>
      <c r="AO4259" s="493" t="n">
        <v>198005.12</v>
      </c>
      <c r="AP4259" s="493" t="n">
        <v>219504.61</v>
      </c>
      <c r="AQ4259" s="493" t="n">
        <v>209666.63</v>
      </c>
      <c r="AR4259" s="493" t="n">
        <v>218971.34</v>
      </c>
      <c r="AS4259" s="493" t="n">
        <v>205413.26</v>
      </c>
      <c r="AT4259" s="493" t="n">
        <v>209738.99</v>
      </c>
      <c r="AU4259" s="493" t="n">
        <v>230549.29</v>
      </c>
      <c r="AV4259" s="493" t="n">
        <v>243214.97</v>
      </c>
      <c r="AW4259" s="493" t="n">
        <v>214035.29</v>
      </c>
      <c r="AX4259" s="493" t="n">
        <v>244595.24</v>
      </c>
      <c r="AY4259" s="493" t="n">
        <v>280748.21</v>
      </c>
      <c r="AZ4259" s="493" t="n">
        <v>265678.9</v>
      </c>
      <c r="BA4259" s="493" t="n">
        <v>302216.97</v>
      </c>
      <c r="BB4259" s="493" t="n">
        <v>291928.27</v>
      </c>
      <c r="BC4259" s="493" t="n">
        <v>327012.2</v>
      </c>
      <c r="BD4259" s="493" t="n">
        <v>315443.97</v>
      </c>
      <c r="BE4259" s="493" t="n">
        <v>296259</v>
      </c>
      <c r="BF4259" s="493" t="n">
        <v>296003.94</v>
      </c>
      <c r="BG4259" s="493" t="n">
        <v>321439.65</v>
      </c>
      <c r="BH4259" s="493" t="n">
        <v>335242.41</v>
      </c>
      <c r="BI4259" s="493" t="n">
        <v>289222</v>
      </c>
      <c r="BJ4259" s="493" t="n">
        <v>324620.51</v>
      </c>
      <c r="BK4259" s="493" t="n">
        <v>297920.19</v>
      </c>
      <c r="BL4259" s="493" t="n">
        <v>348928.31</v>
      </c>
      <c r="BM4259" s="493" t="n">
        <v>298805.33</v>
      </c>
      <c r="BN4259" s="493" t="n">
        <v>287005.77</v>
      </c>
      <c r="BO4259" s="493" t="n">
        <v>328603.57</v>
      </c>
      <c r="BP4259" s="493" t="n">
        <v>316290.65</v>
      </c>
      <c r="BQ4259" s="493" t="n">
        <v>288627.69</v>
      </c>
      <c r="BR4259" s="493" t="n">
        <v>316409.93</v>
      </c>
      <c r="BS4259" s="493" t="n">
        <v>327916.47</v>
      </c>
      <c r="BT4259" s="493" t="n">
        <v>321259.25</v>
      </c>
      <c r="BU4259" s="493" t="n">
        <v>344828.5</v>
      </c>
      <c r="BV4259" s="493" t="n">
        <v>362403.33</v>
      </c>
      <c r="BW4259" s="493" t="n">
        <v>342516.68</v>
      </c>
    </row>
    <row r="4260">
      <c r="A4260" t="inlineStr">
        <is>
          <t>[C9D3] Angiotensin-II 길항제 칼슘길항제 복합제</t>
        </is>
      </c>
      <c r="B4260" t="inlineStr">
        <is>
          <t>한국프라임제약</t>
        </is>
      </c>
      <c r="C4260" t="inlineStr">
        <is>
          <t>트윈맥스</t>
        </is>
      </c>
      <c r="D4260" t="inlineStr">
        <is>
          <t>한국프라임제약</t>
        </is>
      </c>
      <c r="E4260" t="inlineStr">
        <is>
          <t>amlodipine besylate,  telmisartan</t>
        </is>
      </c>
      <c r="F4260" t="inlineStr">
        <is>
          <t>보건소</t>
        </is>
      </c>
      <c r="G4260" t="inlineStr">
        <is>
          <t>Generic</t>
        </is>
      </c>
      <c r="H4260" s="493" t="n">
        <v>22707</v>
      </c>
      <c r="I4260" s="493" t="n">
        <v>12765.58</v>
      </c>
      <c r="J4260" s="493" t="n">
        <v>19009.8</v>
      </c>
      <c r="K4260" s="493" t="n">
        <v>18926.4</v>
      </c>
      <c r="L4260" s="493" t="n">
        <v>5023.8</v>
      </c>
      <c r="M4260" s="493" t="n">
        <v>16078.5</v>
      </c>
      <c r="N4260" s="493" t="n">
        <v>20425.5</v>
      </c>
      <c r="O4260" s="493" t="n">
        <v>11572.2</v>
      </c>
      <c r="P4260" s="493" t="n">
        <v>5116.8</v>
      </c>
      <c r="Q4260" s="493" t="n">
        <v>38215.8</v>
      </c>
      <c r="R4260" s="493" t="n">
        <v>17403.3</v>
      </c>
      <c r="S4260" s="493" t="n">
        <v>4151.4</v>
      </c>
      <c r="T4260" s="493" t="n">
        <v>28664.7</v>
      </c>
      <c r="U4260" s="493" t="n">
        <v>11450.4</v>
      </c>
      <c r="V4260" s="493" t="n">
        <v>27173.4</v>
      </c>
      <c r="W4260" s="493" t="n">
        <v>1755</v>
      </c>
      <c r="X4260" s="493" t="n">
        <v>2184.6</v>
      </c>
      <c r="Y4260" s="493" t="n">
        <v>21633.9</v>
      </c>
      <c r="Z4260" s="493" t="n">
        <v>22446.6</v>
      </c>
      <c r="AA4260" s="493" t="n">
        <v>2815.8</v>
      </c>
      <c r="AB4260" s="493" t="n">
        <v>9609</v>
      </c>
      <c r="AC4260" s="493" t="n">
        <v>18031.2</v>
      </c>
      <c r="AD4260" s="493" t="n">
        <v>22623</v>
      </c>
      <c r="AE4260" s="493" t="n">
        <v>6279.6</v>
      </c>
      <c r="AF4260" s="493" t="n">
        <v>19849.5</v>
      </c>
      <c r="AG4260" s="493" t="n">
        <v>18172.82</v>
      </c>
      <c r="AH4260" s="493" t="n">
        <v>19074.6</v>
      </c>
      <c r="AI4260" s="493" t="n">
        <v>15899.7</v>
      </c>
      <c r="AJ4260" s="493" t="n">
        <v>16554.65</v>
      </c>
      <c r="AK4260" s="493" t="n">
        <v>12719.83</v>
      </c>
      <c r="AL4260" s="493" t="n">
        <v>20556.6</v>
      </c>
      <c r="AM4260" s="493" t="n">
        <v>27061.2</v>
      </c>
      <c r="AN4260" s="493" t="n">
        <v>5447.25</v>
      </c>
      <c r="AO4260" s="493" t="n">
        <v>29642.4</v>
      </c>
      <c r="AP4260" s="493" t="n">
        <v>5957.4</v>
      </c>
      <c r="AQ4260" s="493" t="n">
        <v>19878.3</v>
      </c>
      <c r="AR4260" s="493" t="n">
        <v>20338.8</v>
      </c>
      <c r="AS4260" s="493" t="n">
        <v>22615.2</v>
      </c>
      <c r="AT4260" s="493" t="n">
        <v>13320.9</v>
      </c>
      <c r="AU4260" s="493" t="n">
        <v>8129.7</v>
      </c>
      <c r="AV4260" s="493" t="n">
        <v>10989.3</v>
      </c>
      <c r="AW4260" s="493" t="n">
        <v>17799.77</v>
      </c>
      <c r="AX4260" s="493" t="n">
        <v>13339.5</v>
      </c>
      <c r="AY4260" s="493" t="n">
        <v>19120.5</v>
      </c>
      <c r="AZ4260" s="493" t="n">
        <v>27267.6</v>
      </c>
      <c r="BA4260" s="493" t="n">
        <v>10711.8</v>
      </c>
      <c r="BB4260" s="493" t="n">
        <v>15314.7</v>
      </c>
      <c r="BC4260" s="493" t="n">
        <v>13659.3</v>
      </c>
      <c r="BD4260" s="493" t="n">
        <v>16904.2</v>
      </c>
      <c r="BE4260" s="493" t="n">
        <v>15736.8</v>
      </c>
      <c r="BF4260" s="493" t="n">
        <v>21769.02</v>
      </c>
      <c r="BG4260" s="493" t="n">
        <v>6474.48</v>
      </c>
      <c r="BH4260" s="493" t="n">
        <v>30285.86</v>
      </c>
      <c r="BI4260" s="493" t="n">
        <v>6256.5</v>
      </c>
      <c r="BJ4260" s="493" t="n">
        <v>2066.7</v>
      </c>
      <c r="BK4260" s="493" t="n">
        <v>4881.6</v>
      </c>
      <c r="BL4260" s="493" t="n">
        <v>9842.4</v>
      </c>
      <c r="BM4260" s="493" t="n">
        <v>7622.4</v>
      </c>
      <c r="BN4260" s="493" t="n">
        <v>6511.5</v>
      </c>
      <c r="BO4260" s="493" t="n">
        <v>11160</v>
      </c>
      <c r="BP4260" s="493" t="n">
        <v>8581.200000000001</v>
      </c>
      <c r="BQ4260" s="493" t="n">
        <v>5252.6</v>
      </c>
      <c r="BR4260" s="493" t="n">
        <v>4934.25</v>
      </c>
      <c r="BS4260" s="493" t="n">
        <v>22176.9</v>
      </c>
      <c r="BT4260" s="493" t="n">
        <v>7455.9</v>
      </c>
      <c r="BU4260" s="493" t="n">
        <v>5378.1</v>
      </c>
      <c r="BV4260" s="493" t="n">
        <v>12737.7</v>
      </c>
      <c r="BW4260" s="493" t="n">
        <v>17895.28</v>
      </c>
    </row>
    <row r="4261">
      <c r="A4261" t="inlineStr">
        <is>
          <t>[C9D3] Angiotensin-II 길항제 칼슘길항제 복합제</t>
        </is>
      </c>
      <c r="B4261" t="inlineStr">
        <is>
          <t>한국프라임제약</t>
        </is>
      </c>
      <c r="C4261" t="inlineStr">
        <is>
          <t>트윈맥스</t>
        </is>
      </c>
      <c r="D4261" t="inlineStr">
        <is>
          <t>한국프라임제약</t>
        </is>
      </c>
      <c r="E4261" t="inlineStr">
        <is>
          <t>amlodipine besylate,  telmisartan</t>
        </is>
      </c>
      <c r="F4261" t="inlineStr">
        <is>
          <t>기타(치과의원, 치과병원 등)</t>
        </is>
      </c>
      <c r="G4261" t="inlineStr">
        <is>
          <t>Generic</t>
        </is>
      </c>
      <c r="H4261" s="493" t="n">
        <v>0</v>
      </c>
      <c r="I4261" s="493" t="n">
        <v>0</v>
      </c>
      <c r="J4261" s="493" t="n">
        <v>0</v>
      </c>
      <c r="K4261" s="493" t="n">
        <v>0</v>
      </c>
      <c r="L4261" s="493" t="n">
        <v>0</v>
      </c>
      <c r="M4261" s="493" t="n">
        <v>0</v>
      </c>
      <c r="N4261" s="493" t="n">
        <v>0</v>
      </c>
      <c r="O4261" s="493" t="n">
        <v>0</v>
      </c>
      <c r="P4261" s="493" t="n">
        <v>0</v>
      </c>
      <c r="Q4261" s="493" t="n">
        <v>65.73</v>
      </c>
      <c r="R4261" s="493" t="n">
        <v>0</v>
      </c>
      <c r="S4261" s="493" t="n">
        <v>0</v>
      </c>
      <c r="T4261" s="493" t="n">
        <v>0</v>
      </c>
      <c r="U4261" s="493" t="n">
        <v>0</v>
      </c>
      <c r="V4261" s="493" t="n">
        <v>0</v>
      </c>
      <c r="W4261" s="493" t="n">
        <v>0</v>
      </c>
      <c r="X4261" s="493" t="n">
        <v>0</v>
      </c>
      <c r="Y4261" s="493" t="n">
        <v>0</v>
      </c>
      <c r="Z4261" s="493" t="n">
        <v>0</v>
      </c>
      <c r="AA4261" s="493" t="n">
        <v>0</v>
      </c>
      <c r="AB4261" s="493" t="n">
        <v>0</v>
      </c>
      <c r="AC4261" s="493" t="n">
        <v>0</v>
      </c>
      <c r="AD4261" s="493" t="n">
        <v>0</v>
      </c>
      <c r="AE4261" s="493" t="n">
        <v>0</v>
      </c>
      <c r="AF4261" s="493" t="n">
        <v>0</v>
      </c>
      <c r="AG4261" s="493" t="n">
        <v>0</v>
      </c>
      <c r="AH4261" s="493" t="n">
        <v>138</v>
      </c>
      <c r="AI4261" s="493" t="n">
        <v>120</v>
      </c>
      <c r="AJ4261" s="493" t="n">
        <v>121.5</v>
      </c>
      <c r="AK4261" s="493" t="n">
        <v>131.7</v>
      </c>
      <c r="AL4261" s="493" t="n">
        <v>0</v>
      </c>
      <c r="AM4261" s="493" t="n">
        <v>0</v>
      </c>
      <c r="AN4261" s="493" t="n">
        <v>0</v>
      </c>
      <c r="AO4261" s="493" t="n">
        <v>0</v>
      </c>
      <c r="AP4261" s="493" t="n">
        <v>479.4</v>
      </c>
      <c r="AQ4261" s="493" t="n">
        <v>355.2</v>
      </c>
      <c r="AR4261" s="493" t="n">
        <v>0</v>
      </c>
      <c r="AS4261" s="493" t="n">
        <v>0</v>
      </c>
      <c r="AT4261" s="493" t="n">
        <v>0</v>
      </c>
      <c r="AU4261" s="493" t="n">
        <v>0</v>
      </c>
      <c r="AV4261" s="493" t="n">
        <v>0</v>
      </c>
      <c r="AW4261" s="493" t="n">
        <v>0</v>
      </c>
      <c r="AX4261" s="493" t="n">
        <v>0</v>
      </c>
      <c r="AY4261" s="493" t="n">
        <v>0</v>
      </c>
      <c r="AZ4261" s="493" t="n">
        <v>0</v>
      </c>
      <c r="BA4261" s="493" t="n">
        <v>0</v>
      </c>
      <c r="BB4261" s="493" t="n">
        <v>0</v>
      </c>
      <c r="BC4261" s="493" t="n">
        <v>0</v>
      </c>
      <c r="BD4261" s="493" t="n">
        <v>0</v>
      </c>
      <c r="BE4261" s="493" t="n">
        <v>0</v>
      </c>
      <c r="BF4261" s="493" t="n">
        <v>0</v>
      </c>
      <c r="BG4261" s="493" t="n">
        <v>0</v>
      </c>
      <c r="BH4261" s="493" t="n">
        <v>0</v>
      </c>
      <c r="BI4261" s="493" t="n">
        <v>0</v>
      </c>
      <c r="BJ4261" s="493" t="n">
        <v>0</v>
      </c>
      <c r="BK4261" s="493" t="n">
        <v>0</v>
      </c>
      <c r="BL4261" s="493" t="n">
        <v>0</v>
      </c>
      <c r="BM4261" s="493" t="n">
        <v>0</v>
      </c>
      <c r="BN4261" s="493" t="n">
        <v>0</v>
      </c>
      <c r="BO4261" s="493" t="n">
        <v>0</v>
      </c>
      <c r="BP4261" s="493" t="n">
        <v>0</v>
      </c>
      <c r="BQ4261" s="493" t="n">
        <v>0</v>
      </c>
      <c r="BR4261" s="493" t="n">
        <v>0</v>
      </c>
      <c r="BS4261" s="493" t="n">
        <v>0</v>
      </c>
      <c r="BT4261" s="493" t="n">
        <v>0</v>
      </c>
      <c r="BU4261" s="493" t="n">
        <v>0</v>
      </c>
      <c r="BV4261" s="493" t="n">
        <v>0</v>
      </c>
      <c r="BW4261" s="493" t="n">
        <v>0</v>
      </c>
    </row>
    <row r="4262">
      <c r="A4262" t="inlineStr">
        <is>
          <t>[C9D3] Angiotensin-II 길항제 칼슘길항제 복합제</t>
        </is>
      </c>
      <c r="B4262" t="inlineStr">
        <is>
          <t>한국프라임제약</t>
        </is>
      </c>
      <c r="C4262" t="inlineStr">
        <is>
          <t>피마듀엣</t>
        </is>
      </c>
      <c r="D4262" t="inlineStr">
        <is>
          <t>한국프라임제약</t>
        </is>
      </c>
      <c r="E4262" t="inlineStr">
        <is>
          <t>s-amlodipine besylate dihydrate  ( as s-amlodipine),  fimasartan potassium trihydrate  ( as fimasartan potassium)</t>
        </is>
      </c>
      <c r="F4262" t="inlineStr">
        <is>
          <t>병원</t>
        </is>
      </c>
      <c r="G4262" t="inlineStr">
        <is>
          <t>Generic</t>
        </is>
      </c>
      <c r="H4262" s="493" t="n">
        <v>0</v>
      </c>
      <c r="I4262" s="493" t="n">
        <v>0</v>
      </c>
      <c r="J4262" s="493" t="n">
        <v>0</v>
      </c>
      <c r="K4262" s="493" t="n">
        <v>0</v>
      </c>
      <c r="L4262" s="493" t="n">
        <v>0</v>
      </c>
      <c r="M4262" s="493" t="n">
        <v>0</v>
      </c>
      <c r="N4262" s="493" t="n">
        <v>0</v>
      </c>
      <c r="O4262" s="493" t="n">
        <v>0</v>
      </c>
      <c r="P4262" s="493" t="n">
        <v>0</v>
      </c>
      <c r="Q4262" s="493" t="n">
        <v>0</v>
      </c>
      <c r="R4262" s="493" t="n">
        <v>0</v>
      </c>
      <c r="S4262" s="493" t="n">
        <v>0</v>
      </c>
      <c r="T4262" s="493" t="n">
        <v>0</v>
      </c>
      <c r="U4262" s="493" t="n">
        <v>0</v>
      </c>
      <c r="V4262" s="493" t="n">
        <v>0</v>
      </c>
      <c r="W4262" s="493" t="n">
        <v>0</v>
      </c>
      <c r="X4262" s="493" t="n">
        <v>0</v>
      </c>
      <c r="Y4262" s="493" t="n">
        <v>0</v>
      </c>
      <c r="Z4262" s="493" t="n">
        <v>0</v>
      </c>
      <c r="AA4262" s="493" t="n">
        <v>0</v>
      </c>
      <c r="AB4262" s="493" t="n">
        <v>0</v>
      </c>
      <c r="AC4262" s="493" t="n">
        <v>0</v>
      </c>
      <c r="AD4262" s="493" t="n">
        <v>0</v>
      </c>
      <c r="AE4262" s="493" t="n">
        <v>0</v>
      </c>
      <c r="AF4262" s="493" t="n">
        <v>0</v>
      </c>
      <c r="AG4262" s="493" t="n">
        <v>0</v>
      </c>
      <c r="AH4262" s="493" t="n">
        <v>0</v>
      </c>
      <c r="AI4262" s="493" t="n">
        <v>0</v>
      </c>
      <c r="AJ4262" s="493" t="n">
        <v>0</v>
      </c>
      <c r="AK4262" s="493" t="n">
        <v>0</v>
      </c>
      <c r="AL4262" s="493" t="n">
        <v>0</v>
      </c>
      <c r="AM4262" s="493" t="n">
        <v>0</v>
      </c>
      <c r="AN4262" s="493" t="n">
        <v>0</v>
      </c>
      <c r="AO4262" s="493" t="n">
        <v>0</v>
      </c>
      <c r="AP4262" s="493" t="n">
        <v>0</v>
      </c>
      <c r="AQ4262" s="493" t="n">
        <v>0</v>
      </c>
      <c r="AR4262" s="493" t="n">
        <v>0</v>
      </c>
      <c r="AS4262" s="493" t="n">
        <v>0</v>
      </c>
      <c r="AT4262" s="493" t="n">
        <v>0</v>
      </c>
      <c r="AU4262" s="493" t="n">
        <v>0</v>
      </c>
      <c r="AV4262" s="493" t="n">
        <v>0</v>
      </c>
      <c r="AW4262" s="493" t="n">
        <v>0</v>
      </c>
      <c r="AX4262" s="493" t="n">
        <v>0</v>
      </c>
      <c r="AY4262" s="493" t="n">
        <v>0</v>
      </c>
      <c r="AZ4262" s="493" t="n">
        <v>0</v>
      </c>
      <c r="BA4262" s="493" t="n">
        <v>0</v>
      </c>
      <c r="BB4262" s="493" t="n">
        <v>0</v>
      </c>
      <c r="BC4262" s="493" t="n">
        <v>0</v>
      </c>
      <c r="BD4262" s="493" t="n">
        <v>0</v>
      </c>
      <c r="BE4262" s="493" t="n">
        <v>0</v>
      </c>
      <c r="BF4262" s="493" t="n">
        <v>0</v>
      </c>
      <c r="BG4262" s="493" t="n">
        <v>0</v>
      </c>
      <c r="BH4262" s="493" t="n">
        <v>0</v>
      </c>
      <c r="BI4262" s="493" t="n">
        <v>0</v>
      </c>
      <c r="BJ4262" s="493" t="n">
        <v>0</v>
      </c>
      <c r="BK4262" s="493" t="n">
        <v>58.52</v>
      </c>
      <c r="BL4262" s="493" t="n">
        <v>141.06</v>
      </c>
      <c r="BM4262" s="493" t="n">
        <v>120.3</v>
      </c>
      <c r="BN4262" s="493" t="n">
        <v>57.26</v>
      </c>
      <c r="BO4262" s="493" t="n">
        <v>60.15</v>
      </c>
      <c r="BP4262" s="493" t="n">
        <v>120.6</v>
      </c>
      <c r="BQ4262" s="493" t="n">
        <v>168</v>
      </c>
      <c r="BR4262" s="493" t="n">
        <v>56.7</v>
      </c>
      <c r="BS4262" s="493" t="n">
        <v>56.42</v>
      </c>
      <c r="BT4262" s="493" t="n">
        <v>112.7</v>
      </c>
      <c r="BU4262" s="493" t="n">
        <v>0</v>
      </c>
      <c r="BV4262" s="493" t="n">
        <v>0</v>
      </c>
      <c r="BW4262" s="493" t="n">
        <v>0</v>
      </c>
    </row>
    <row r="4263">
      <c r="A4263" t="inlineStr">
        <is>
          <t>[C9D3] Angiotensin-II 길항제 칼슘길항제 복합제</t>
        </is>
      </c>
      <c r="B4263" t="inlineStr">
        <is>
          <t>한국프라임제약</t>
        </is>
      </c>
      <c r="C4263" t="inlineStr">
        <is>
          <t>피마듀엣</t>
        </is>
      </c>
      <c r="D4263" t="inlineStr">
        <is>
          <t>한국프라임제약</t>
        </is>
      </c>
      <c r="E4263" t="inlineStr">
        <is>
          <t>s-amlodipine besylate dihydrate  ( as s-amlodipine),  fimasartan potassium trihydrate  ( as fimasartan potassium)</t>
        </is>
      </c>
      <c r="F4263" t="inlineStr">
        <is>
          <t>의원</t>
        </is>
      </c>
      <c r="G4263" t="inlineStr">
        <is>
          <t>Generic</t>
        </is>
      </c>
      <c r="H4263" s="493" t="n">
        <v>0</v>
      </c>
      <c r="I4263" s="493" t="n">
        <v>0</v>
      </c>
      <c r="J4263" s="493" t="n">
        <v>0</v>
      </c>
      <c r="K4263" s="493" t="n">
        <v>0</v>
      </c>
      <c r="L4263" s="493" t="n">
        <v>0</v>
      </c>
      <c r="M4263" s="493" t="n">
        <v>0</v>
      </c>
      <c r="N4263" s="493" t="n">
        <v>0</v>
      </c>
      <c r="O4263" s="493" t="n">
        <v>0</v>
      </c>
      <c r="P4263" s="493" t="n">
        <v>0</v>
      </c>
      <c r="Q4263" s="493" t="n">
        <v>0</v>
      </c>
      <c r="R4263" s="493" t="n">
        <v>0</v>
      </c>
      <c r="S4263" s="493" t="n">
        <v>0</v>
      </c>
      <c r="T4263" s="493" t="n">
        <v>0</v>
      </c>
      <c r="U4263" s="493" t="n">
        <v>0</v>
      </c>
      <c r="V4263" s="493" t="n">
        <v>0</v>
      </c>
      <c r="W4263" s="493" t="n">
        <v>0</v>
      </c>
      <c r="X4263" s="493" t="n">
        <v>0</v>
      </c>
      <c r="Y4263" s="493" t="n">
        <v>0</v>
      </c>
      <c r="Z4263" s="493" t="n">
        <v>0</v>
      </c>
      <c r="AA4263" s="493" t="n">
        <v>0</v>
      </c>
      <c r="AB4263" s="493" t="n">
        <v>0</v>
      </c>
      <c r="AC4263" s="493" t="n">
        <v>0</v>
      </c>
      <c r="AD4263" s="493" t="n">
        <v>0</v>
      </c>
      <c r="AE4263" s="493" t="n">
        <v>0</v>
      </c>
      <c r="AF4263" s="493" t="n">
        <v>0</v>
      </c>
      <c r="AG4263" s="493" t="n">
        <v>0</v>
      </c>
      <c r="AH4263" s="493" t="n">
        <v>0</v>
      </c>
      <c r="AI4263" s="493" t="n">
        <v>0</v>
      </c>
      <c r="AJ4263" s="493" t="n">
        <v>0</v>
      </c>
      <c r="AK4263" s="493" t="n">
        <v>0</v>
      </c>
      <c r="AL4263" s="493" t="n">
        <v>0</v>
      </c>
      <c r="AM4263" s="493" t="n">
        <v>0</v>
      </c>
      <c r="AN4263" s="493" t="n">
        <v>0</v>
      </c>
      <c r="AO4263" s="493" t="n">
        <v>0</v>
      </c>
      <c r="AP4263" s="493" t="n">
        <v>0</v>
      </c>
      <c r="AQ4263" s="493" t="n">
        <v>0</v>
      </c>
      <c r="AR4263" s="493" t="n">
        <v>0</v>
      </c>
      <c r="AS4263" s="493" t="n">
        <v>0</v>
      </c>
      <c r="AT4263" s="493" t="n">
        <v>0</v>
      </c>
      <c r="AU4263" s="493" t="n">
        <v>0</v>
      </c>
      <c r="AV4263" s="493" t="n">
        <v>0</v>
      </c>
      <c r="AW4263" s="493" t="n">
        <v>0</v>
      </c>
      <c r="AX4263" s="493" t="n">
        <v>0</v>
      </c>
      <c r="AY4263" s="493" t="n">
        <v>0</v>
      </c>
      <c r="AZ4263" s="493" t="n">
        <v>0</v>
      </c>
      <c r="BA4263" s="493" t="n">
        <v>0</v>
      </c>
      <c r="BB4263" s="493" t="n">
        <v>0</v>
      </c>
      <c r="BC4263" s="493" t="n">
        <v>0</v>
      </c>
      <c r="BD4263" s="493" t="n">
        <v>0</v>
      </c>
      <c r="BE4263" s="493" t="n">
        <v>0</v>
      </c>
      <c r="BF4263" s="493" t="n">
        <v>0</v>
      </c>
      <c r="BG4263" s="493" t="n">
        <v>0</v>
      </c>
      <c r="BH4263" s="493" t="n">
        <v>0</v>
      </c>
      <c r="BI4263" s="493" t="n">
        <v>0</v>
      </c>
      <c r="BJ4263" s="493" t="n">
        <v>0</v>
      </c>
      <c r="BK4263" s="493" t="n">
        <v>2682.77</v>
      </c>
      <c r="BL4263" s="493" t="n">
        <v>2784.98</v>
      </c>
      <c r="BM4263" s="493" t="n">
        <v>2816.94</v>
      </c>
      <c r="BN4263" s="493" t="n">
        <v>3205.79</v>
      </c>
      <c r="BO4263" s="493" t="n">
        <v>5692.25</v>
      </c>
      <c r="BP4263" s="493" t="n">
        <v>4062.09</v>
      </c>
      <c r="BQ4263" s="493" t="n">
        <v>4460.95</v>
      </c>
      <c r="BR4263" s="493" t="n">
        <v>5126.4</v>
      </c>
      <c r="BS4263" s="493" t="n">
        <v>3676.05</v>
      </c>
      <c r="BT4263" s="493" t="n">
        <v>2117.52</v>
      </c>
      <c r="BU4263" s="493" t="n">
        <v>0</v>
      </c>
      <c r="BV4263" s="493" t="n">
        <v>0</v>
      </c>
      <c r="BW4263" s="493" t="n">
        <v>0</v>
      </c>
    </row>
    <row r="4264">
      <c r="A4264" t="inlineStr">
        <is>
          <t>[C9D3] Angiotensin-II 길항제 칼슘길항제 복합제</t>
        </is>
      </c>
      <c r="B4264" t="inlineStr">
        <is>
          <t>한독</t>
        </is>
      </c>
      <c r="C4264" t="inlineStr">
        <is>
          <t>아프로바스크</t>
        </is>
      </c>
      <c r="D4264" t="inlineStr">
        <is>
          <t>한독</t>
        </is>
      </c>
      <c r="E4264" t="inlineStr">
        <is>
          <t>amlodipine besylate  ( as amlodipine),  irbesartan</t>
        </is>
      </c>
      <c r="F4264" t="inlineStr">
        <is>
          <t>상급종합병원</t>
        </is>
      </c>
      <c r="G4264" t="inlineStr">
        <is>
          <t>Generic</t>
        </is>
      </c>
      <c r="H4264" s="493" t="n">
        <v>0</v>
      </c>
      <c r="I4264" s="493" t="n">
        <v>0</v>
      </c>
      <c r="J4264" s="493" t="n">
        <v>0</v>
      </c>
      <c r="K4264" s="493" t="n">
        <v>0</v>
      </c>
      <c r="L4264" s="493" t="n">
        <v>0</v>
      </c>
      <c r="M4264" s="493" t="n">
        <v>0</v>
      </c>
      <c r="N4264" s="493" t="n">
        <v>0</v>
      </c>
      <c r="O4264" s="493" t="n">
        <v>0</v>
      </c>
      <c r="P4264" s="493" t="n">
        <v>0</v>
      </c>
      <c r="Q4264" s="493" t="n">
        <v>0</v>
      </c>
      <c r="R4264" s="493" t="n">
        <v>0</v>
      </c>
      <c r="S4264" s="493" t="n">
        <v>0</v>
      </c>
      <c r="T4264" s="493" t="n">
        <v>0</v>
      </c>
      <c r="U4264" s="493" t="n">
        <v>0</v>
      </c>
      <c r="V4264" s="493" t="n">
        <v>0</v>
      </c>
      <c r="W4264" s="493" t="n">
        <v>0</v>
      </c>
      <c r="X4264" s="493" t="n">
        <v>0</v>
      </c>
      <c r="Y4264" s="493" t="n">
        <v>0</v>
      </c>
      <c r="Z4264" s="493" t="n">
        <v>0</v>
      </c>
      <c r="AA4264" s="493" t="n">
        <v>0</v>
      </c>
      <c r="AB4264" s="493" t="n">
        <v>0</v>
      </c>
      <c r="AC4264" s="493" t="n">
        <v>0</v>
      </c>
      <c r="AD4264" s="493" t="n">
        <v>0</v>
      </c>
      <c r="AE4264" s="493" t="n">
        <v>0</v>
      </c>
      <c r="AF4264" s="493" t="n">
        <v>0</v>
      </c>
      <c r="AG4264" s="493" t="n">
        <v>0</v>
      </c>
      <c r="AH4264" s="493" t="n">
        <v>0</v>
      </c>
      <c r="AI4264" s="493" t="n">
        <v>0</v>
      </c>
      <c r="AJ4264" s="493" t="n">
        <v>0</v>
      </c>
      <c r="AK4264" s="493" t="n">
        <v>0</v>
      </c>
      <c r="AL4264" s="493" t="n">
        <v>0</v>
      </c>
      <c r="AM4264" s="493" t="n">
        <v>0</v>
      </c>
      <c r="AN4264" s="493" t="n">
        <v>0</v>
      </c>
      <c r="AO4264" s="493" t="n">
        <v>0</v>
      </c>
      <c r="AP4264" s="493" t="n">
        <v>0</v>
      </c>
      <c r="AQ4264" s="493" t="n">
        <v>0</v>
      </c>
      <c r="AR4264" s="493" t="n">
        <v>0</v>
      </c>
      <c r="AS4264" s="493" t="n">
        <v>0</v>
      </c>
      <c r="AT4264" s="493" t="n">
        <v>0</v>
      </c>
      <c r="AU4264" s="493" t="n">
        <v>2562.11</v>
      </c>
      <c r="AV4264" s="493" t="n">
        <v>1959.6</v>
      </c>
      <c r="AW4264" s="493" t="n">
        <v>1961.13</v>
      </c>
      <c r="AX4264" s="493" t="n">
        <v>8989.709999999999</v>
      </c>
      <c r="AY4264" s="493" t="n">
        <v>13522.92</v>
      </c>
      <c r="AZ4264" s="493" t="n">
        <v>11081.21</v>
      </c>
      <c r="BA4264" s="493" t="n">
        <v>28952.4</v>
      </c>
      <c r="BB4264" s="493" t="n">
        <v>49188.79</v>
      </c>
      <c r="BC4264" s="493" t="n">
        <v>80496.16</v>
      </c>
      <c r="BD4264" s="493" t="n">
        <v>53654.49</v>
      </c>
      <c r="BE4264" s="493" t="n">
        <v>83418.60000000001</v>
      </c>
      <c r="BF4264" s="493" t="n">
        <v>74909.82000000001</v>
      </c>
      <c r="BG4264" s="493" t="n">
        <v>94885.47</v>
      </c>
      <c r="BH4264" s="493" t="n">
        <v>110551.93</v>
      </c>
      <c r="BI4264" s="493" t="n">
        <v>83359.72</v>
      </c>
      <c r="BJ4264" s="493" t="n">
        <v>89167.14</v>
      </c>
      <c r="BK4264" s="493" t="n">
        <v>102846.39</v>
      </c>
      <c r="BL4264" s="493" t="n">
        <v>91879.74000000001</v>
      </c>
      <c r="BM4264" s="493" t="n">
        <v>88394.3</v>
      </c>
      <c r="BN4264" s="493" t="n">
        <v>119486.1</v>
      </c>
      <c r="BO4264" s="493" t="n">
        <v>121722.45</v>
      </c>
      <c r="BP4264" s="493" t="n">
        <v>106523.65</v>
      </c>
      <c r="BQ4264" s="493" t="n">
        <v>110081.57</v>
      </c>
      <c r="BR4264" s="493" t="n">
        <v>119668.97</v>
      </c>
      <c r="BS4264" s="493" t="n">
        <v>147321.69</v>
      </c>
      <c r="BT4264" s="493" t="n">
        <v>142013.12</v>
      </c>
      <c r="BU4264" s="493" t="n">
        <v>129581.41</v>
      </c>
      <c r="BV4264" s="493" t="n">
        <v>152624.61</v>
      </c>
      <c r="BW4264" s="493" t="n">
        <v>144671.1</v>
      </c>
    </row>
    <row r="4265">
      <c r="A4265" t="inlineStr">
        <is>
          <t>[C9D3] Angiotensin-II 길항제 칼슘길항제 복합제</t>
        </is>
      </c>
      <c r="B4265" t="inlineStr">
        <is>
          <t>한독</t>
        </is>
      </c>
      <c r="C4265" t="inlineStr">
        <is>
          <t>아프로바스크</t>
        </is>
      </c>
      <c r="D4265" t="inlineStr">
        <is>
          <t>한독</t>
        </is>
      </c>
      <c r="E4265" t="inlineStr">
        <is>
          <t>amlodipine besylate  ( as amlodipine),  irbesartan</t>
        </is>
      </c>
      <c r="F4265" t="inlineStr">
        <is>
          <t>종합병원</t>
        </is>
      </c>
      <c r="G4265" t="inlineStr">
        <is>
          <t>Generic</t>
        </is>
      </c>
      <c r="H4265" s="493" t="n">
        <v>0</v>
      </c>
      <c r="I4265" s="493" t="n">
        <v>0</v>
      </c>
      <c r="J4265" s="493" t="n">
        <v>0</v>
      </c>
      <c r="K4265" s="493" t="n">
        <v>0</v>
      </c>
      <c r="L4265" s="493" t="n">
        <v>0</v>
      </c>
      <c r="M4265" s="493" t="n">
        <v>0</v>
      </c>
      <c r="N4265" s="493" t="n">
        <v>0</v>
      </c>
      <c r="O4265" s="493" t="n">
        <v>0</v>
      </c>
      <c r="P4265" s="493" t="n">
        <v>0</v>
      </c>
      <c r="Q4265" s="493" t="n">
        <v>0</v>
      </c>
      <c r="R4265" s="493" t="n">
        <v>0</v>
      </c>
      <c r="S4265" s="493" t="n">
        <v>0</v>
      </c>
      <c r="T4265" s="493" t="n">
        <v>0</v>
      </c>
      <c r="U4265" s="493" t="n">
        <v>0</v>
      </c>
      <c r="V4265" s="493" t="n">
        <v>0</v>
      </c>
      <c r="W4265" s="493" t="n">
        <v>0</v>
      </c>
      <c r="X4265" s="493" t="n">
        <v>0</v>
      </c>
      <c r="Y4265" s="493" t="n">
        <v>0</v>
      </c>
      <c r="Z4265" s="493" t="n">
        <v>0</v>
      </c>
      <c r="AA4265" s="493" t="n">
        <v>0</v>
      </c>
      <c r="AB4265" s="493" t="n">
        <v>0</v>
      </c>
      <c r="AC4265" s="493" t="n">
        <v>0</v>
      </c>
      <c r="AD4265" s="493" t="n">
        <v>0</v>
      </c>
      <c r="AE4265" s="493" t="n">
        <v>0</v>
      </c>
      <c r="AF4265" s="493" t="n">
        <v>0</v>
      </c>
      <c r="AG4265" s="493" t="n">
        <v>0</v>
      </c>
      <c r="AH4265" s="493" t="n">
        <v>0</v>
      </c>
      <c r="AI4265" s="493" t="n">
        <v>0</v>
      </c>
      <c r="AJ4265" s="493" t="n">
        <v>0</v>
      </c>
      <c r="AK4265" s="493" t="n">
        <v>0</v>
      </c>
      <c r="AL4265" s="493" t="n">
        <v>0</v>
      </c>
      <c r="AM4265" s="493" t="n">
        <v>0</v>
      </c>
      <c r="AN4265" s="493" t="n">
        <v>0</v>
      </c>
      <c r="AO4265" s="493" t="n">
        <v>0</v>
      </c>
      <c r="AP4265" s="493" t="n">
        <v>0</v>
      </c>
      <c r="AQ4265" s="493" t="n">
        <v>0</v>
      </c>
      <c r="AR4265" s="493" t="n">
        <v>0</v>
      </c>
      <c r="AS4265" s="493" t="n">
        <v>2960.4</v>
      </c>
      <c r="AT4265" s="493" t="n">
        <v>5475.6</v>
      </c>
      <c r="AU4265" s="493" t="n">
        <v>14006.72</v>
      </c>
      <c r="AV4265" s="493" t="n">
        <v>19876.15</v>
      </c>
      <c r="AW4265" s="493" t="n">
        <v>25371.09</v>
      </c>
      <c r="AX4265" s="493" t="n">
        <v>36283.13</v>
      </c>
      <c r="AY4265" s="493" t="n">
        <v>58939.36</v>
      </c>
      <c r="AZ4265" s="493" t="n">
        <v>60667.05</v>
      </c>
      <c r="BA4265" s="493" t="n">
        <v>76195.39999999999</v>
      </c>
      <c r="BB4265" s="493" t="n">
        <v>106195.16</v>
      </c>
      <c r="BC4265" s="493" t="n">
        <v>115295.14</v>
      </c>
      <c r="BD4265" s="493" t="n">
        <v>120531.74</v>
      </c>
      <c r="BE4265" s="493" t="n">
        <v>138084.8</v>
      </c>
      <c r="BF4265" s="493" t="n">
        <v>161738.22</v>
      </c>
      <c r="BG4265" s="493" t="n">
        <v>181824.84</v>
      </c>
      <c r="BH4265" s="493" t="n">
        <v>144217.84</v>
      </c>
      <c r="BI4265" s="493" t="n">
        <v>169634.49</v>
      </c>
      <c r="BJ4265" s="493" t="n">
        <v>168619.75</v>
      </c>
      <c r="BK4265" s="493" t="n">
        <v>197413.12</v>
      </c>
      <c r="BL4265" s="493" t="n">
        <v>230754.67</v>
      </c>
      <c r="BM4265" s="493" t="n">
        <v>222780.45</v>
      </c>
      <c r="BN4265" s="493" t="n">
        <v>235438.83</v>
      </c>
      <c r="BO4265" s="493" t="n">
        <v>276159.43</v>
      </c>
      <c r="BP4265" s="493" t="n">
        <v>244895.07</v>
      </c>
      <c r="BQ4265" s="493" t="n">
        <v>279869.29</v>
      </c>
      <c r="BR4265" s="493" t="n">
        <v>333497.38</v>
      </c>
      <c r="BS4265" s="493" t="n">
        <v>332563.57</v>
      </c>
      <c r="BT4265" s="493" t="n">
        <v>326753.97</v>
      </c>
      <c r="BU4265" s="493" t="n">
        <v>372366.39</v>
      </c>
      <c r="BV4265" s="493" t="n">
        <v>377854.95</v>
      </c>
      <c r="BW4265" s="493" t="n">
        <v>367703.06</v>
      </c>
    </row>
    <row r="4266">
      <c r="A4266" t="inlineStr">
        <is>
          <t>[C9D3] Angiotensin-II 길항제 칼슘길항제 복합제</t>
        </is>
      </c>
      <c r="B4266" t="inlineStr">
        <is>
          <t>한독</t>
        </is>
      </c>
      <c r="C4266" t="inlineStr">
        <is>
          <t>아프로바스크</t>
        </is>
      </c>
      <c r="D4266" t="inlineStr">
        <is>
          <t>한독</t>
        </is>
      </c>
      <c r="E4266" t="inlineStr">
        <is>
          <t>amlodipine besylate  ( as amlodipine),  irbesartan</t>
        </is>
      </c>
      <c r="F4266" t="inlineStr">
        <is>
          <t>병원</t>
        </is>
      </c>
      <c r="G4266" t="inlineStr">
        <is>
          <t>Generic</t>
        </is>
      </c>
      <c r="H4266" s="493" t="n">
        <v>0</v>
      </c>
      <c r="I4266" s="493" t="n">
        <v>0</v>
      </c>
      <c r="J4266" s="493" t="n">
        <v>0</v>
      </c>
      <c r="K4266" s="493" t="n">
        <v>0</v>
      </c>
      <c r="L4266" s="493" t="n">
        <v>0</v>
      </c>
      <c r="M4266" s="493" t="n">
        <v>0</v>
      </c>
      <c r="N4266" s="493" t="n">
        <v>0</v>
      </c>
      <c r="O4266" s="493" t="n">
        <v>0</v>
      </c>
      <c r="P4266" s="493" t="n">
        <v>0</v>
      </c>
      <c r="Q4266" s="493" t="n">
        <v>0</v>
      </c>
      <c r="R4266" s="493" t="n">
        <v>0</v>
      </c>
      <c r="S4266" s="493" t="n">
        <v>0</v>
      </c>
      <c r="T4266" s="493" t="n">
        <v>0</v>
      </c>
      <c r="U4266" s="493" t="n">
        <v>0</v>
      </c>
      <c r="V4266" s="493" t="n">
        <v>0</v>
      </c>
      <c r="W4266" s="493" t="n">
        <v>0</v>
      </c>
      <c r="X4266" s="493" t="n">
        <v>0</v>
      </c>
      <c r="Y4266" s="493" t="n">
        <v>0</v>
      </c>
      <c r="Z4266" s="493" t="n">
        <v>0</v>
      </c>
      <c r="AA4266" s="493" t="n">
        <v>0</v>
      </c>
      <c r="AB4266" s="493" t="n">
        <v>0</v>
      </c>
      <c r="AC4266" s="493" t="n">
        <v>0</v>
      </c>
      <c r="AD4266" s="493" t="n">
        <v>0</v>
      </c>
      <c r="AE4266" s="493" t="n">
        <v>0</v>
      </c>
      <c r="AF4266" s="493" t="n">
        <v>0</v>
      </c>
      <c r="AG4266" s="493" t="n">
        <v>0</v>
      </c>
      <c r="AH4266" s="493" t="n">
        <v>0</v>
      </c>
      <c r="AI4266" s="493" t="n">
        <v>0</v>
      </c>
      <c r="AJ4266" s="493" t="n">
        <v>0</v>
      </c>
      <c r="AK4266" s="493" t="n">
        <v>0</v>
      </c>
      <c r="AL4266" s="493" t="n">
        <v>0</v>
      </c>
      <c r="AM4266" s="493" t="n">
        <v>0</v>
      </c>
      <c r="AN4266" s="493" t="n">
        <v>0</v>
      </c>
      <c r="AO4266" s="493" t="n">
        <v>0</v>
      </c>
      <c r="AP4266" s="493" t="n">
        <v>0</v>
      </c>
      <c r="AQ4266" s="493" t="n">
        <v>0</v>
      </c>
      <c r="AR4266" s="493" t="n">
        <v>0</v>
      </c>
      <c r="AS4266" s="493" t="n">
        <v>16709.45</v>
      </c>
      <c r="AT4266" s="493" t="n">
        <v>19915.09</v>
      </c>
      <c r="AU4266" s="493" t="n">
        <v>16766.58</v>
      </c>
      <c r="AV4266" s="493" t="n">
        <v>27672.84</v>
      </c>
      <c r="AW4266" s="493" t="n">
        <v>33970.88</v>
      </c>
      <c r="AX4266" s="493" t="n">
        <v>36350.98</v>
      </c>
      <c r="AY4266" s="493" t="n">
        <v>37333.03</v>
      </c>
      <c r="AZ4266" s="493" t="n">
        <v>41757.59</v>
      </c>
      <c r="BA4266" s="493" t="n">
        <v>36416.38</v>
      </c>
      <c r="BB4266" s="493" t="n">
        <v>38897.58</v>
      </c>
      <c r="BC4266" s="493" t="n">
        <v>51663.24</v>
      </c>
      <c r="BD4266" s="493" t="n">
        <v>40224.98</v>
      </c>
      <c r="BE4266" s="493" t="n">
        <v>37192.91</v>
      </c>
      <c r="BF4266" s="493" t="n">
        <v>43736.99</v>
      </c>
      <c r="BG4266" s="493" t="n">
        <v>54918.15</v>
      </c>
      <c r="BH4266" s="493" t="n">
        <v>45735.82</v>
      </c>
      <c r="BI4266" s="493" t="n">
        <v>48153.81</v>
      </c>
      <c r="BJ4266" s="493" t="n">
        <v>50585.99</v>
      </c>
      <c r="BK4266" s="493" t="n">
        <v>51659.51</v>
      </c>
      <c r="BL4266" s="493" t="n">
        <v>58403.13</v>
      </c>
      <c r="BM4266" s="493" t="n">
        <v>56855.37</v>
      </c>
      <c r="BN4266" s="493" t="n">
        <v>48676.52</v>
      </c>
      <c r="BO4266" s="493" t="n">
        <v>60796.21</v>
      </c>
      <c r="BP4266" s="493" t="n">
        <v>58863.49</v>
      </c>
      <c r="BQ4266" s="493" t="n">
        <v>46970.75</v>
      </c>
      <c r="BR4266" s="493" t="n">
        <v>56362.26</v>
      </c>
      <c r="BS4266" s="493" t="n">
        <v>66020.36</v>
      </c>
      <c r="BT4266" s="493" t="n">
        <v>60646.66</v>
      </c>
      <c r="BU4266" s="493" t="n">
        <v>72460.49000000001</v>
      </c>
      <c r="BV4266" s="493" t="n">
        <v>72430.98</v>
      </c>
      <c r="BW4266" s="493" t="n">
        <v>72661.55</v>
      </c>
    </row>
    <row r="4267">
      <c r="A4267" t="inlineStr">
        <is>
          <t>[C9D3] Angiotensin-II 길항제 칼슘길항제 복합제</t>
        </is>
      </c>
      <c r="B4267" t="inlineStr">
        <is>
          <t>한독</t>
        </is>
      </c>
      <c r="C4267" t="inlineStr">
        <is>
          <t>아프로바스크</t>
        </is>
      </c>
      <c r="D4267" t="inlineStr">
        <is>
          <t>한독</t>
        </is>
      </c>
      <c r="E4267" t="inlineStr">
        <is>
          <t>amlodipine besylate  ( as amlodipine),  irbesartan</t>
        </is>
      </c>
      <c r="F4267" t="inlineStr">
        <is>
          <t>의원</t>
        </is>
      </c>
      <c r="G4267" t="inlineStr">
        <is>
          <t>Generic</t>
        </is>
      </c>
      <c r="H4267" s="493" t="n">
        <v>0</v>
      </c>
      <c r="I4267" s="493" t="n">
        <v>0</v>
      </c>
      <c r="J4267" s="493" t="n">
        <v>0</v>
      </c>
      <c r="K4267" s="493" t="n">
        <v>0</v>
      </c>
      <c r="L4267" s="493" t="n">
        <v>0</v>
      </c>
      <c r="M4267" s="493" t="n">
        <v>0</v>
      </c>
      <c r="N4267" s="493" t="n">
        <v>0</v>
      </c>
      <c r="O4267" s="493" t="n">
        <v>0</v>
      </c>
      <c r="P4267" s="493" t="n">
        <v>0</v>
      </c>
      <c r="Q4267" s="493" t="n">
        <v>0</v>
      </c>
      <c r="R4267" s="493" t="n">
        <v>0</v>
      </c>
      <c r="S4267" s="493" t="n">
        <v>0</v>
      </c>
      <c r="T4267" s="493" t="n">
        <v>0</v>
      </c>
      <c r="U4267" s="493" t="n">
        <v>0</v>
      </c>
      <c r="V4267" s="493" t="n">
        <v>0</v>
      </c>
      <c r="W4267" s="493" t="n">
        <v>0</v>
      </c>
      <c r="X4267" s="493" t="n">
        <v>0</v>
      </c>
      <c r="Y4267" s="493" t="n">
        <v>0</v>
      </c>
      <c r="Z4267" s="493" t="n">
        <v>0</v>
      </c>
      <c r="AA4267" s="493" t="n">
        <v>0</v>
      </c>
      <c r="AB4267" s="493" t="n">
        <v>0</v>
      </c>
      <c r="AC4267" s="493" t="n">
        <v>0</v>
      </c>
      <c r="AD4267" s="493" t="n">
        <v>0</v>
      </c>
      <c r="AE4267" s="493" t="n">
        <v>0</v>
      </c>
      <c r="AF4267" s="493" t="n">
        <v>0</v>
      </c>
      <c r="AG4267" s="493" t="n">
        <v>0</v>
      </c>
      <c r="AH4267" s="493" t="n">
        <v>0</v>
      </c>
      <c r="AI4267" s="493" t="n">
        <v>0</v>
      </c>
      <c r="AJ4267" s="493" t="n">
        <v>0</v>
      </c>
      <c r="AK4267" s="493" t="n">
        <v>0</v>
      </c>
      <c r="AL4267" s="493" t="n">
        <v>0</v>
      </c>
      <c r="AM4267" s="493" t="n">
        <v>0</v>
      </c>
      <c r="AN4267" s="493" t="n">
        <v>0</v>
      </c>
      <c r="AO4267" s="493" t="n">
        <v>0</v>
      </c>
      <c r="AP4267" s="493" t="n">
        <v>0</v>
      </c>
      <c r="AQ4267" s="493" t="n">
        <v>0</v>
      </c>
      <c r="AR4267" s="493" t="n">
        <v>0</v>
      </c>
      <c r="AS4267" s="493" t="n">
        <v>29546.67</v>
      </c>
      <c r="AT4267" s="493" t="n">
        <v>71992.60000000001</v>
      </c>
      <c r="AU4267" s="493" t="n">
        <v>106890.67</v>
      </c>
      <c r="AV4267" s="493" t="n">
        <v>132203.19</v>
      </c>
      <c r="AW4267" s="493" t="n">
        <v>138279.19</v>
      </c>
      <c r="AX4267" s="493" t="n">
        <v>178160.48</v>
      </c>
      <c r="AY4267" s="493" t="n">
        <v>183319.46</v>
      </c>
      <c r="AZ4267" s="493" t="n">
        <v>195425.91</v>
      </c>
      <c r="BA4267" s="493" t="n">
        <v>216908.21</v>
      </c>
      <c r="BB4267" s="493" t="n">
        <v>245452.52</v>
      </c>
      <c r="BC4267" s="493" t="n">
        <v>282855.95</v>
      </c>
      <c r="BD4267" s="493" t="n">
        <v>265840</v>
      </c>
      <c r="BE4267" s="493" t="n">
        <v>290255.2</v>
      </c>
      <c r="BF4267" s="493" t="n">
        <v>313928</v>
      </c>
      <c r="BG4267" s="493" t="n">
        <v>335153.62</v>
      </c>
      <c r="BH4267" s="493" t="n">
        <v>347294.74</v>
      </c>
      <c r="BI4267" s="493" t="n">
        <v>345319.75</v>
      </c>
      <c r="BJ4267" s="493" t="n">
        <v>349273.44</v>
      </c>
      <c r="BK4267" s="493" t="n">
        <v>371094.06</v>
      </c>
      <c r="BL4267" s="493" t="n">
        <v>400745.09</v>
      </c>
      <c r="BM4267" s="493" t="n">
        <v>360975.15</v>
      </c>
      <c r="BN4267" s="493" t="n">
        <v>385458.09</v>
      </c>
      <c r="BO4267" s="493" t="n">
        <v>439953.57</v>
      </c>
      <c r="BP4267" s="493" t="n">
        <v>418964.02</v>
      </c>
      <c r="BQ4267" s="493" t="n">
        <v>413395.5</v>
      </c>
      <c r="BR4267" s="493" t="n">
        <v>439527.04</v>
      </c>
      <c r="BS4267" s="493" t="n">
        <v>448035.96</v>
      </c>
      <c r="BT4267" s="493" t="n">
        <v>450806.15</v>
      </c>
      <c r="BU4267" s="493" t="n">
        <v>452688.52</v>
      </c>
      <c r="BV4267" s="493" t="n">
        <v>478040.75</v>
      </c>
      <c r="BW4267" s="493" t="n">
        <v>449538.84</v>
      </c>
    </row>
    <row r="4268">
      <c r="A4268" t="inlineStr">
        <is>
          <t>[C9D3] Angiotensin-II 길항제 칼슘길항제 복합제</t>
        </is>
      </c>
      <c r="B4268" t="inlineStr">
        <is>
          <t>한독</t>
        </is>
      </c>
      <c r="C4268" t="inlineStr">
        <is>
          <t>아프로바스크</t>
        </is>
      </c>
      <c r="D4268" t="inlineStr">
        <is>
          <t>한독</t>
        </is>
      </c>
      <c r="E4268" t="inlineStr">
        <is>
          <t>amlodipine besylate  ( as amlodipine),  irbesartan</t>
        </is>
      </c>
      <c r="F4268" t="inlineStr">
        <is>
          <t>보건소</t>
        </is>
      </c>
      <c r="G4268" t="inlineStr">
        <is>
          <t>Generic</t>
        </is>
      </c>
      <c r="H4268" s="493" t="n">
        <v>0</v>
      </c>
      <c r="I4268" s="493" t="n">
        <v>0</v>
      </c>
      <c r="J4268" s="493" t="n">
        <v>0</v>
      </c>
      <c r="K4268" s="493" t="n">
        <v>0</v>
      </c>
      <c r="L4268" s="493" t="n">
        <v>0</v>
      </c>
      <c r="M4268" s="493" t="n">
        <v>0</v>
      </c>
      <c r="N4268" s="493" t="n">
        <v>0</v>
      </c>
      <c r="O4268" s="493" t="n">
        <v>0</v>
      </c>
      <c r="P4268" s="493" t="n">
        <v>0</v>
      </c>
      <c r="Q4268" s="493" t="n">
        <v>0</v>
      </c>
      <c r="R4268" s="493" t="n">
        <v>0</v>
      </c>
      <c r="S4268" s="493" t="n">
        <v>0</v>
      </c>
      <c r="T4268" s="493" t="n">
        <v>0</v>
      </c>
      <c r="U4268" s="493" t="n">
        <v>0</v>
      </c>
      <c r="V4268" s="493" t="n">
        <v>0</v>
      </c>
      <c r="W4268" s="493" t="n">
        <v>0</v>
      </c>
      <c r="X4268" s="493" t="n">
        <v>0</v>
      </c>
      <c r="Y4268" s="493" t="n">
        <v>0</v>
      </c>
      <c r="Z4268" s="493" t="n">
        <v>0</v>
      </c>
      <c r="AA4268" s="493" t="n">
        <v>0</v>
      </c>
      <c r="AB4268" s="493" t="n">
        <v>0</v>
      </c>
      <c r="AC4268" s="493" t="n">
        <v>0</v>
      </c>
      <c r="AD4268" s="493" t="n">
        <v>0</v>
      </c>
      <c r="AE4268" s="493" t="n">
        <v>0</v>
      </c>
      <c r="AF4268" s="493" t="n">
        <v>0</v>
      </c>
      <c r="AG4268" s="493" t="n">
        <v>0</v>
      </c>
      <c r="AH4268" s="493" t="n">
        <v>0</v>
      </c>
      <c r="AI4268" s="493" t="n">
        <v>0</v>
      </c>
      <c r="AJ4268" s="493" t="n">
        <v>0</v>
      </c>
      <c r="AK4268" s="493" t="n">
        <v>0</v>
      </c>
      <c r="AL4268" s="493" t="n">
        <v>0</v>
      </c>
      <c r="AM4268" s="493" t="n">
        <v>0</v>
      </c>
      <c r="AN4268" s="493" t="n">
        <v>0</v>
      </c>
      <c r="AO4268" s="493" t="n">
        <v>0</v>
      </c>
      <c r="AP4268" s="493" t="n">
        <v>0</v>
      </c>
      <c r="AQ4268" s="493" t="n">
        <v>0</v>
      </c>
      <c r="AR4268" s="493" t="n">
        <v>0</v>
      </c>
      <c r="AS4268" s="493" t="n">
        <v>14.7</v>
      </c>
      <c r="AT4268" s="493" t="n">
        <v>40.8</v>
      </c>
      <c r="AU4268" s="493" t="n">
        <v>3229.5</v>
      </c>
      <c r="AV4268" s="493" t="n">
        <v>266.1</v>
      </c>
      <c r="AW4268" s="493" t="n">
        <v>1070.85</v>
      </c>
      <c r="AX4268" s="493" t="n">
        <v>4047.6</v>
      </c>
      <c r="AY4268" s="493" t="n">
        <v>1606.2</v>
      </c>
      <c r="AZ4268" s="493" t="n">
        <v>129.3</v>
      </c>
      <c r="BA4268" s="493" t="n">
        <v>1494.3</v>
      </c>
      <c r="BB4268" s="493" t="n">
        <v>519</v>
      </c>
      <c r="BC4268" s="493" t="n">
        <v>175.5</v>
      </c>
      <c r="BD4268" s="493" t="n">
        <v>516.9</v>
      </c>
      <c r="BE4268" s="493" t="n">
        <v>507.81</v>
      </c>
      <c r="BF4268" s="493" t="n">
        <v>526.8</v>
      </c>
      <c r="BG4268" s="493" t="n">
        <v>523.5</v>
      </c>
      <c r="BH4268" s="493" t="n">
        <v>2109</v>
      </c>
      <c r="BI4268" s="493" t="n">
        <v>1832.7</v>
      </c>
      <c r="BJ4268" s="493" t="n">
        <v>2755.8</v>
      </c>
      <c r="BK4268" s="493" t="n">
        <v>1731.63</v>
      </c>
      <c r="BL4268" s="493" t="n">
        <v>2807.4</v>
      </c>
      <c r="BM4268" s="493" t="n">
        <v>1795.2</v>
      </c>
      <c r="BN4268" s="493" t="n">
        <v>5615.7</v>
      </c>
      <c r="BO4268" s="493" t="n">
        <v>2074.6</v>
      </c>
      <c r="BP4268" s="493" t="n">
        <v>4409.16</v>
      </c>
      <c r="BQ4268" s="493" t="n">
        <v>3041.9</v>
      </c>
      <c r="BR4268" s="493" t="n">
        <v>4593.91</v>
      </c>
      <c r="BS4268" s="493" t="n">
        <v>5403.98</v>
      </c>
      <c r="BT4268" s="493" t="n">
        <v>4721.82</v>
      </c>
      <c r="BU4268" s="493" t="n">
        <v>4412.46</v>
      </c>
      <c r="BV4268" s="493" t="n">
        <v>3825.24</v>
      </c>
      <c r="BW4268" s="493" t="n">
        <v>5486.32</v>
      </c>
    </row>
    <row r="4269">
      <c r="A4269" t="inlineStr">
        <is>
          <t>[C9D3] Angiotensin-II 길항제 칼슘길항제 복합제</t>
        </is>
      </c>
      <c r="B4269" t="inlineStr">
        <is>
          <t>한독</t>
        </is>
      </c>
      <c r="C4269" t="inlineStr">
        <is>
          <t>아프로바스크</t>
        </is>
      </c>
      <c r="D4269" t="inlineStr">
        <is>
          <t>한독</t>
        </is>
      </c>
      <c r="E4269" t="inlineStr">
        <is>
          <t>amlodipine besylate  ( as amlodipine),  irbesartan</t>
        </is>
      </c>
      <c r="F4269" t="inlineStr">
        <is>
          <t>기타(치과의원, 치과병원 등)</t>
        </is>
      </c>
      <c r="G4269" t="inlineStr">
        <is>
          <t>Generic</t>
        </is>
      </c>
      <c r="H4269" s="493" t="n">
        <v>0</v>
      </c>
      <c r="I4269" s="493" t="n">
        <v>0</v>
      </c>
      <c r="J4269" s="493" t="n">
        <v>0</v>
      </c>
      <c r="K4269" s="493" t="n">
        <v>0</v>
      </c>
      <c r="L4269" s="493" t="n">
        <v>0</v>
      </c>
      <c r="M4269" s="493" t="n">
        <v>0</v>
      </c>
      <c r="N4269" s="493" t="n">
        <v>0</v>
      </c>
      <c r="O4269" s="493" t="n">
        <v>0</v>
      </c>
      <c r="P4269" s="493" t="n">
        <v>0</v>
      </c>
      <c r="Q4269" s="493" t="n">
        <v>0</v>
      </c>
      <c r="R4269" s="493" t="n">
        <v>0</v>
      </c>
      <c r="S4269" s="493" t="n">
        <v>0</v>
      </c>
      <c r="T4269" s="493" t="n">
        <v>0</v>
      </c>
      <c r="U4269" s="493" t="n">
        <v>0</v>
      </c>
      <c r="V4269" s="493" t="n">
        <v>0</v>
      </c>
      <c r="W4269" s="493" t="n">
        <v>0</v>
      </c>
      <c r="X4269" s="493" t="n">
        <v>0</v>
      </c>
      <c r="Y4269" s="493" t="n">
        <v>0</v>
      </c>
      <c r="Z4269" s="493" t="n">
        <v>0</v>
      </c>
      <c r="AA4269" s="493" t="n">
        <v>0</v>
      </c>
      <c r="AB4269" s="493" t="n">
        <v>0</v>
      </c>
      <c r="AC4269" s="493" t="n">
        <v>0</v>
      </c>
      <c r="AD4269" s="493" t="n">
        <v>0</v>
      </c>
      <c r="AE4269" s="493" t="n">
        <v>0</v>
      </c>
      <c r="AF4269" s="493" t="n">
        <v>0</v>
      </c>
      <c r="AG4269" s="493" t="n">
        <v>0</v>
      </c>
      <c r="AH4269" s="493" t="n">
        <v>0</v>
      </c>
      <c r="AI4269" s="493" t="n">
        <v>0</v>
      </c>
      <c r="AJ4269" s="493" t="n">
        <v>0</v>
      </c>
      <c r="AK4269" s="493" t="n">
        <v>0</v>
      </c>
      <c r="AL4269" s="493" t="n">
        <v>0</v>
      </c>
      <c r="AM4269" s="493" t="n">
        <v>0</v>
      </c>
      <c r="AN4269" s="493" t="n">
        <v>0</v>
      </c>
      <c r="AO4269" s="493" t="n">
        <v>0</v>
      </c>
      <c r="AP4269" s="493" t="n">
        <v>0</v>
      </c>
      <c r="AQ4269" s="493" t="n">
        <v>0</v>
      </c>
      <c r="AR4269" s="493" t="n">
        <v>0</v>
      </c>
      <c r="AS4269" s="493" t="n">
        <v>0</v>
      </c>
      <c r="AT4269" s="493" t="n">
        <v>0</v>
      </c>
      <c r="AU4269" s="493" t="n">
        <v>0</v>
      </c>
      <c r="AV4269" s="493" t="n">
        <v>0</v>
      </c>
      <c r="AW4269" s="493" t="n">
        <v>134.1</v>
      </c>
      <c r="AX4269" s="493" t="n">
        <v>0</v>
      </c>
      <c r="AY4269" s="493" t="n">
        <v>0</v>
      </c>
      <c r="AZ4269" s="493" t="n">
        <v>0</v>
      </c>
      <c r="BA4269" s="493" t="n">
        <v>397.8</v>
      </c>
      <c r="BB4269" s="493" t="n">
        <v>0</v>
      </c>
      <c r="BC4269" s="493" t="n">
        <v>0</v>
      </c>
      <c r="BD4269" s="493" t="n">
        <v>538.2</v>
      </c>
      <c r="BE4269" s="493" t="n">
        <v>212.4</v>
      </c>
      <c r="BF4269" s="493" t="n">
        <v>0</v>
      </c>
      <c r="BG4269" s="493" t="n">
        <v>435.6</v>
      </c>
      <c r="BH4269" s="493" t="n">
        <v>1060.9</v>
      </c>
      <c r="BI4269" s="493" t="n">
        <v>0</v>
      </c>
      <c r="BJ4269" s="493" t="n">
        <v>555.6</v>
      </c>
      <c r="BK4269" s="493" t="n">
        <v>0</v>
      </c>
      <c r="BL4269" s="493" t="n">
        <v>83.7</v>
      </c>
      <c r="BM4269" s="493" t="n">
        <v>687.6</v>
      </c>
      <c r="BN4269" s="493" t="n">
        <v>826.2</v>
      </c>
      <c r="BO4269" s="493" t="n">
        <v>0</v>
      </c>
      <c r="BP4269" s="493" t="n">
        <v>450</v>
      </c>
      <c r="BQ4269" s="493" t="n">
        <v>0</v>
      </c>
      <c r="BR4269" s="493" t="n">
        <v>226.8</v>
      </c>
      <c r="BS4269" s="493" t="n">
        <v>1085.76</v>
      </c>
      <c r="BT4269" s="493" t="n">
        <v>234</v>
      </c>
      <c r="BU4269" s="493" t="n">
        <v>0</v>
      </c>
      <c r="BV4269" s="493" t="n">
        <v>578.1</v>
      </c>
      <c r="BW4269" s="493" t="n">
        <v>0</v>
      </c>
    </row>
    <row r="4270">
      <c r="A4270" t="inlineStr">
        <is>
          <t>[C9D3] Angiotensin-II 길항제 칼슘길항제 복합제</t>
        </is>
      </c>
      <c r="B4270" t="inlineStr">
        <is>
          <t>한독</t>
        </is>
      </c>
      <c r="C4270" t="inlineStr">
        <is>
          <t>올메디퀄</t>
        </is>
      </c>
      <c r="D4270" t="inlineStr">
        <is>
          <t>한독</t>
        </is>
      </c>
      <c r="E4270" t="inlineStr">
        <is>
          <t>amlodipine besylate,  olmesartan medoxomil</t>
        </is>
      </c>
      <c r="F4270" t="inlineStr">
        <is>
          <t>상급종합병원</t>
        </is>
      </c>
      <c r="G4270" t="inlineStr">
        <is>
          <t>Generic</t>
        </is>
      </c>
      <c r="H4270" s="493" t="n">
        <v>0</v>
      </c>
      <c r="I4270" s="493" t="n">
        <v>0</v>
      </c>
      <c r="J4270" s="493" t="n">
        <v>183.82</v>
      </c>
      <c r="K4270" s="493" t="n">
        <v>0</v>
      </c>
      <c r="L4270" s="493" t="n">
        <v>401.4</v>
      </c>
      <c r="M4270" s="493" t="n">
        <v>304.92</v>
      </c>
      <c r="N4270" s="493" t="n">
        <v>0</v>
      </c>
      <c r="O4270" s="493" t="n">
        <v>234.08</v>
      </c>
      <c r="P4270" s="493" t="n">
        <v>207.76</v>
      </c>
      <c r="Q4270" s="493" t="n">
        <v>0</v>
      </c>
      <c r="R4270" s="493" t="n">
        <v>383.4</v>
      </c>
      <c r="S4270" s="493" t="n">
        <v>0</v>
      </c>
      <c r="T4270" s="493" t="n">
        <v>238.14</v>
      </c>
      <c r="U4270" s="493" t="n">
        <v>0</v>
      </c>
      <c r="V4270" s="493" t="n">
        <v>0</v>
      </c>
      <c r="W4270" s="493" t="n">
        <v>227.36</v>
      </c>
      <c r="X4270" s="493" t="n">
        <v>385.2</v>
      </c>
      <c r="Y4270" s="493" t="n">
        <v>0</v>
      </c>
      <c r="Z4270" s="493" t="n">
        <v>217.56</v>
      </c>
      <c r="AA4270" s="493" t="n">
        <v>0</v>
      </c>
      <c r="AB4270" s="493" t="n">
        <v>0</v>
      </c>
      <c r="AC4270" s="493" t="n">
        <v>224.42</v>
      </c>
      <c r="AD4270" s="493" t="n">
        <v>607.04</v>
      </c>
      <c r="AE4270" s="493" t="n">
        <v>199.08</v>
      </c>
      <c r="AF4270" s="493" t="n">
        <v>220.22</v>
      </c>
      <c r="AG4270" s="493" t="n">
        <v>0</v>
      </c>
      <c r="AH4270" s="493" t="n">
        <v>202.44</v>
      </c>
      <c r="AI4270" s="493" t="n">
        <v>230.23</v>
      </c>
      <c r="AJ4270" s="493" t="n">
        <v>633.6</v>
      </c>
      <c r="AK4270" s="493" t="n">
        <v>0</v>
      </c>
      <c r="AL4270" s="493" t="n">
        <v>13083</v>
      </c>
      <c r="AM4270" s="493" t="n">
        <v>181.44</v>
      </c>
      <c r="AN4270" s="493" t="n">
        <v>0</v>
      </c>
      <c r="AO4270" s="493" t="n">
        <v>745.2</v>
      </c>
      <c r="AP4270" s="493" t="n">
        <v>0</v>
      </c>
      <c r="AQ4270" s="493" t="n">
        <v>0</v>
      </c>
      <c r="AR4270" s="493" t="n">
        <v>258.78</v>
      </c>
      <c r="AS4270" s="493" t="n">
        <v>266.56</v>
      </c>
      <c r="AT4270" s="493" t="n">
        <v>194.88</v>
      </c>
      <c r="AU4270" s="493" t="n">
        <v>594.36</v>
      </c>
      <c r="AV4270" s="493" t="n">
        <v>0</v>
      </c>
      <c r="AW4270" s="493" t="n">
        <v>197.4</v>
      </c>
      <c r="AX4270" s="493" t="n">
        <v>0</v>
      </c>
      <c r="AY4270" s="493" t="n">
        <v>266.4</v>
      </c>
      <c r="AZ4270" s="493" t="n">
        <v>179.76</v>
      </c>
      <c r="BA4270" s="493" t="n">
        <v>0</v>
      </c>
      <c r="BB4270" s="493" t="n">
        <v>403.2</v>
      </c>
      <c r="BC4270" s="493" t="n">
        <v>461.04</v>
      </c>
      <c r="BD4270" s="493" t="n">
        <v>0</v>
      </c>
      <c r="BE4270" s="493" t="n">
        <v>150.36</v>
      </c>
      <c r="BF4270" s="493" t="n">
        <v>0</v>
      </c>
      <c r="BG4270" s="493" t="n">
        <v>52.8</v>
      </c>
      <c r="BH4270" s="493" t="n">
        <v>156.24</v>
      </c>
      <c r="BI4270" s="493" t="n">
        <v>497.37</v>
      </c>
      <c r="BJ4270" s="493" t="n">
        <v>0</v>
      </c>
      <c r="BK4270" s="493" t="n">
        <v>309.75</v>
      </c>
      <c r="BL4270" s="493" t="n">
        <v>331.24</v>
      </c>
      <c r="BM4270" s="493" t="n">
        <v>0</v>
      </c>
      <c r="BN4270" s="493" t="n">
        <v>389.76</v>
      </c>
      <c r="BO4270" s="493" t="n">
        <v>298.48</v>
      </c>
      <c r="BP4270" s="493" t="n">
        <v>151.2</v>
      </c>
      <c r="BQ4270" s="493" t="n">
        <v>0</v>
      </c>
      <c r="BR4270" s="493" t="n">
        <v>305.76</v>
      </c>
      <c r="BS4270" s="493" t="n">
        <v>516</v>
      </c>
      <c r="BT4270" s="493" t="n">
        <v>0</v>
      </c>
      <c r="BU4270" s="493" t="n">
        <v>298.48</v>
      </c>
      <c r="BV4270" s="493" t="n">
        <v>88.48</v>
      </c>
      <c r="BW4270" s="493" t="n">
        <v>0</v>
      </c>
    </row>
    <row r="4271">
      <c r="A4271" t="inlineStr">
        <is>
          <t>[C9D3] Angiotensin-II 길항제 칼슘길항제 복합제</t>
        </is>
      </c>
      <c r="B4271" t="inlineStr">
        <is>
          <t>한독</t>
        </is>
      </c>
      <c r="C4271" t="inlineStr">
        <is>
          <t>올메디퀄</t>
        </is>
      </c>
      <c r="D4271" t="inlineStr">
        <is>
          <t>한독</t>
        </is>
      </c>
      <c r="E4271" t="inlineStr">
        <is>
          <t>amlodipine besylate,  olmesartan medoxomil</t>
        </is>
      </c>
      <c r="F4271" t="inlineStr">
        <is>
          <t>종합병원</t>
        </is>
      </c>
      <c r="G4271" t="inlineStr">
        <is>
          <t>Generic</t>
        </is>
      </c>
      <c r="H4271" s="493" t="n">
        <v>110.4</v>
      </c>
      <c r="I4271" s="493" t="n">
        <v>219</v>
      </c>
      <c r="J4271" s="493" t="n">
        <v>331.2</v>
      </c>
      <c r="K4271" s="493" t="n">
        <v>0</v>
      </c>
      <c r="L4271" s="493" t="n">
        <v>0</v>
      </c>
      <c r="M4271" s="493" t="n">
        <v>1140</v>
      </c>
      <c r="N4271" s="493" t="n">
        <v>720</v>
      </c>
      <c r="O4271" s="493" t="n">
        <v>985.17</v>
      </c>
      <c r="P4271" s="493" t="n">
        <v>860</v>
      </c>
      <c r="Q4271" s="493" t="n">
        <v>524.05</v>
      </c>
      <c r="R4271" s="493" t="n">
        <v>240.3</v>
      </c>
      <c r="S4271" s="493" t="n">
        <v>2919.1</v>
      </c>
      <c r="T4271" s="493" t="n">
        <v>726</v>
      </c>
      <c r="U4271" s="493" t="n">
        <v>251.37</v>
      </c>
      <c r="V4271" s="493" t="n">
        <v>1695.09</v>
      </c>
      <c r="W4271" s="493" t="n">
        <v>755.37</v>
      </c>
      <c r="X4271" s="493" t="n">
        <v>362.7</v>
      </c>
      <c r="Y4271" s="493" t="n">
        <v>223.72</v>
      </c>
      <c r="Z4271" s="493" t="n">
        <v>1259.37</v>
      </c>
      <c r="AA4271" s="493" t="n">
        <v>730.8</v>
      </c>
      <c r="AB4271" s="493" t="n">
        <v>1009.26</v>
      </c>
      <c r="AC4271" s="493" t="n">
        <v>365.4</v>
      </c>
      <c r="AD4271" s="493" t="n">
        <v>1008</v>
      </c>
      <c r="AE4271" s="493" t="n">
        <v>1456.5</v>
      </c>
      <c r="AF4271" s="493" t="n">
        <v>1959.45</v>
      </c>
      <c r="AG4271" s="493" t="n">
        <v>1224</v>
      </c>
      <c r="AH4271" s="493" t="n">
        <v>2017.4</v>
      </c>
      <c r="AI4271" s="493" t="n">
        <v>941.2</v>
      </c>
      <c r="AJ4271" s="493" t="n">
        <v>1962.78</v>
      </c>
      <c r="AK4271" s="493" t="n">
        <v>1482.03</v>
      </c>
      <c r="AL4271" s="493" t="n">
        <v>2359.26</v>
      </c>
      <c r="AM4271" s="493" t="n">
        <v>583.2</v>
      </c>
      <c r="AN4271" s="493" t="n">
        <v>2626.32</v>
      </c>
      <c r="AO4271" s="493" t="n">
        <v>2671.01</v>
      </c>
      <c r="AP4271" s="493" t="n">
        <v>2434.45</v>
      </c>
      <c r="AQ4271" s="493" t="n">
        <v>2498.74</v>
      </c>
      <c r="AR4271" s="493" t="n">
        <v>3923</v>
      </c>
      <c r="AS4271" s="493" t="n">
        <v>556.48</v>
      </c>
      <c r="AT4271" s="493" t="n">
        <v>2097.72</v>
      </c>
      <c r="AU4271" s="493" t="n">
        <v>1730.5</v>
      </c>
      <c r="AV4271" s="493" t="n">
        <v>2967.99</v>
      </c>
      <c r="AW4271" s="493" t="n">
        <v>1111.6</v>
      </c>
      <c r="AX4271" s="493" t="n">
        <v>2285.25</v>
      </c>
      <c r="AY4271" s="493" t="n">
        <v>125.24</v>
      </c>
      <c r="AZ4271" s="493" t="n">
        <v>2070.82</v>
      </c>
      <c r="BA4271" s="493" t="n">
        <v>6085.4</v>
      </c>
      <c r="BB4271" s="493" t="n">
        <v>4078.64</v>
      </c>
      <c r="BC4271" s="493" t="n">
        <v>4682.73</v>
      </c>
      <c r="BD4271" s="493" t="n">
        <v>3273.12</v>
      </c>
      <c r="BE4271" s="493" t="n">
        <v>2483</v>
      </c>
      <c r="BF4271" s="493" t="n">
        <v>2735.12</v>
      </c>
      <c r="BG4271" s="493" t="n">
        <v>2598.16</v>
      </c>
      <c r="BH4271" s="493" t="n">
        <v>1806.5</v>
      </c>
      <c r="BI4271" s="493" t="n">
        <v>2313.3</v>
      </c>
      <c r="BJ4271" s="493" t="n">
        <v>4354.93</v>
      </c>
      <c r="BK4271" s="493" t="n">
        <v>1538.7</v>
      </c>
      <c r="BL4271" s="493" t="n">
        <v>3707.49</v>
      </c>
      <c r="BM4271" s="493" t="n">
        <v>1492.13</v>
      </c>
      <c r="BN4271" s="493" t="n">
        <v>1850.52</v>
      </c>
      <c r="BO4271" s="493" t="n">
        <v>2349.6</v>
      </c>
      <c r="BP4271" s="493" t="n">
        <v>3673.01</v>
      </c>
      <c r="BQ4271" s="493" t="n">
        <v>1850.52</v>
      </c>
      <c r="BR4271" s="493" t="n">
        <v>1809.9</v>
      </c>
      <c r="BS4271" s="493" t="n">
        <v>8462.93</v>
      </c>
      <c r="BT4271" s="493" t="n">
        <v>1664.18</v>
      </c>
      <c r="BU4271" s="493" t="n">
        <v>4148.1</v>
      </c>
      <c r="BV4271" s="493" t="n">
        <v>3366.5</v>
      </c>
      <c r="BW4271" s="493" t="n">
        <v>8077.48</v>
      </c>
    </row>
    <row r="4272">
      <c r="A4272" t="inlineStr">
        <is>
          <t>[C9D3] Angiotensin-II 길항제 칼슘길항제 복합제</t>
        </is>
      </c>
      <c r="B4272" t="inlineStr">
        <is>
          <t>한독</t>
        </is>
      </c>
      <c r="C4272" t="inlineStr">
        <is>
          <t>올메디퀄</t>
        </is>
      </c>
      <c r="D4272" t="inlineStr">
        <is>
          <t>한독</t>
        </is>
      </c>
      <c r="E4272" t="inlineStr">
        <is>
          <t>amlodipine besylate,  olmesartan medoxomil</t>
        </is>
      </c>
      <c r="F4272" t="inlineStr">
        <is>
          <t>병원</t>
        </is>
      </c>
      <c r="G4272" t="inlineStr">
        <is>
          <t>Generic</t>
        </is>
      </c>
      <c r="H4272" s="493" t="n">
        <v>3887.86</v>
      </c>
      <c r="I4272" s="493" t="n">
        <v>1645.24</v>
      </c>
      <c r="J4272" s="493" t="n">
        <v>2419.3</v>
      </c>
      <c r="K4272" s="493" t="n">
        <v>3447.12</v>
      </c>
      <c r="L4272" s="493" t="n">
        <v>3147.04</v>
      </c>
      <c r="M4272" s="493" t="n">
        <v>2157.36</v>
      </c>
      <c r="N4272" s="493" t="n">
        <v>4567.8</v>
      </c>
      <c r="O4272" s="493" t="n">
        <v>2456.2</v>
      </c>
      <c r="P4272" s="493" t="n">
        <v>3070.78</v>
      </c>
      <c r="Q4272" s="493" t="n">
        <v>2801.08</v>
      </c>
      <c r="R4272" s="493" t="n">
        <v>2341.96</v>
      </c>
      <c r="S4272" s="493" t="n">
        <v>2370.2</v>
      </c>
      <c r="T4272" s="493" t="n">
        <v>3250.36</v>
      </c>
      <c r="U4272" s="493" t="n">
        <v>2047.71</v>
      </c>
      <c r="V4272" s="493" t="n">
        <v>1672.22</v>
      </c>
      <c r="W4272" s="493" t="n">
        <v>1566.92</v>
      </c>
      <c r="X4272" s="493" t="n">
        <v>2538.28</v>
      </c>
      <c r="Y4272" s="493" t="n">
        <v>511.32</v>
      </c>
      <c r="Z4272" s="493" t="n">
        <v>1691.96</v>
      </c>
      <c r="AA4272" s="493" t="n">
        <v>1486.62</v>
      </c>
      <c r="AB4272" s="493" t="n">
        <v>2549.36</v>
      </c>
      <c r="AC4272" s="493" t="n">
        <v>1942.48</v>
      </c>
      <c r="AD4272" s="493" t="n">
        <v>1511.52</v>
      </c>
      <c r="AE4272" s="493" t="n">
        <v>868.92</v>
      </c>
      <c r="AF4272" s="493" t="n">
        <v>2740.32</v>
      </c>
      <c r="AG4272" s="493" t="n">
        <v>1607.76</v>
      </c>
      <c r="AH4272" s="493" t="n">
        <v>2037.34</v>
      </c>
      <c r="AI4272" s="493" t="n">
        <v>2934.28</v>
      </c>
      <c r="AJ4272" s="493" t="n">
        <v>971.96</v>
      </c>
      <c r="AK4272" s="493" t="n">
        <v>851.02</v>
      </c>
      <c r="AL4272" s="493" t="n">
        <v>2726.73</v>
      </c>
      <c r="AM4272" s="493" t="n">
        <v>822.6</v>
      </c>
      <c r="AN4272" s="493" t="n">
        <v>3090.42</v>
      </c>
      <c r="AO4272" s="493" t="n">
        <v>1611.6</v>
      </c>
      <c r="AP4272" s="493" t="n">
        <v>571.96</v>
      </c>
      <c r="AQ4272" s="493" t="n">
        <v>2012.4</v>
      </c>
      <c r="AR4272" s="493" t="n">
        <v>928.88</v>
      </c>
      <c r="AS4272" s="493" t="n">
        <v>451.96</v>
      </c>
      <c r="AT4272" s="493" t="n">
        <v>1291.12</v>
      </c>
      <c r="AU4272" s="493" t="n">
        <v>970.55</v>
      </c>
      <c r="AV4272" s="493" t="n">
        <v>1762.12</v>
      </c>
      <c r="AW4272" s="493" t="n">
        <v>1488.47</v>
      </c>
      <c r="AX4272" s="493" t="n">
        <v>961.1</v>
      </c>
      <c r="AY4272" s="493" t="n">
        <v>1545.28</v>
      </c>
      <c r="AZ4272" s="493" t="n">
        <v>1414.44</v>
      </c>
      <c r="BA4272" s="493" t="n">
        <v>2831.83</v>
      </c>
      <c r="BB4272" s="493" t="n">
        <v>1170.08</v>
      </c>
      <c r="BC4272" s="493" t="n">
        <v>3542.89</v>
      </c>
      <c r="BD4272" s="493" t="n">
        <v>2154.69</v>
      </c>
      <c r="BE4272" s="493" t="n">
        <v>1785.18</v>
      </c>
      <c r="BF4272" s="493" t="n">
        <v>3257.06</v>
      </c>
      <c r="BG4272" s="493" t="n">
        <v>2471.2</v>
      </c>
      <c r="BH4272" s="493" t="n">
        <v>1006.08</v>
      </c>
      <c r="BI4272" s="493" t="n">
        <v>3415.98</v>
      </c>
      <c r="BJ4272" s="493" t="n">
        <v>2611.15</v>
      </c>
      <c r="BK4272" s="493" t="n">
        <v>282.68</v>
      </c>
      <c r="BL4272" s="493" t="n">
        <v>114.45</v>
      </c>
      <c r="BM4272" s="493" t="n">
        <v>157.4</v>
      </c>
      <c r="BN4272" s="493" t="n">
        <v>870.76</v>
      </c>
      <c r="BO4272" s="493" t="n">
        <v>1272.9</v>
      </c>
      <c r="BP4272" s="493" t="n">
        <v>648.08</v>
      </c>
      <c r="BQ4272" s="493" t="n">
        <v>447.12</v>
      </c>
      <c r="BR4272" s="493" t="n">
        <v>828.88</v>
      </c>
      <c r="BS4272" s="493" t="n">
        <v>156.58</v>
      </c>
      <c r="BT4272" s="493" t="n">
        <v>646.98</v>
      </c>
      <c r="BU4272" s="493" t="n">
        <v>1015.75</v>
      </c>
      <c r="BV4272" s="493" t="n">
        <v>772.12</v>
      </c>
      <c r="BW4272" s="493" t="n">
        <v>694.16</v>
      </c>
    </row>
    <row r="4273">
      <c r="A4273" t="inlineStr">
        <is>
          <t>[C9D3] Angiotensin-II 길항제 칼슘길항제 복합제</t>
        </is>
      </c>
      <c r="B4273" t="inlineStr">
        <is>
          <t>한독</t>
        </is>
      </c>
      <c r="C4273" t="inlineStr">
        <is>
          <t>올메디퀄</t>
        </is>
      </c>
      <c r="D4273" t="inlineStr">
        <is>
          <t>한독</t>
        </is>
      </c>
      <c r="E4273" t="inlineStr">
        <is>
          <t>amlodipine besylate,  olmesartan medoxomil</t>
        </is>
      </c>
      <c r="F4273" t="inlineStr">
        <is>
          <t>의원</t>
        </is>
      </c>
      <c r="G4273" t="inlineStr">
        <is>
          <t>Generic</t>
        </is>
      </c>
      <c r="H4273" s="493" t="n">
        <v>76135.03</v>
      </c>
      <c r="I4273" s="493" t="n">
        <v>72123.13</v>
      </c>
      <c r="J4273" s="493" t="n">
        <v>84192.64</v>
      </c>
      <c r="K4273" s="493" t="n">
        <v>84889.71000000001</v>
      </c>
      <c r="L4273" s="493" t="n">
        <v>80593.92</v>
      </c>
      <c r="M4273" s="493" t="n">
        <v>82959.84</v>
      </c>
      <c r="N4273" s="493" t="n">
        <v>82000.66</v>
      </c>
      <c r="O4273" s="493" t="n">
        <v>79215.31</v>
      </c>
      <c r="P4273" s="493" t="n">
        <v>83159.64999999999</v>
      </c>
      <c r="Q4273" s="493" t="n">
        <v>78421.50999999999</v>
      </c>
      <c r="R4273" s="493" t="n">
        <v>80989.84</v>
      </c>
      <c r="S4273" s="493" t="n">
        <v>82028.8</v>
      </c>
      <c r="T4273" s="493" t="n">
        <v>71791.97</v>
      </c>
      <c r="U4273" s="493" t="n">
        <v>73903.53999999999</v>
      </c>
      <c r="V4273" s="493" t="n">
        <v>80843.91</v>
      </c>
      <c r="W4273" s="493" t="n">
        <v>78024.5</v>
      </c>
      <c r="X4273" s="493" t="n">
        <v>85808.14999999999</v>
      </c>
      <c r="Y4273" s="493" t="n">
        <v>84587.02</v>
      </c>
      <c r="Z4273" s="493" t="n">
        <v>86411.13</v>
      </c>
      <c r="AA4273" s="493" t="n">
        <v>83447.42</v>
      </c>
      <c r="AB4273" s="493" t="n">
        <v>79664.35000000001</v>
      </c>
      <c r="AC4273" s="493" t="n">
        <v>81199.59</v>
      </c>
      <c r="AD4273" s="493" t="n">
        <v>89329.12</v>
      </c>
      <c r="AE4273" s="493" t="n">
        <v>87165.46000000001</v>
      </c>
      <c r="AF4273" s="493" t="n">
        <v>81442.75</v>
      </c>
      <c r="AG4273" s="493" t="n">
        <v>73664.10000000001</v>
      </c>
      <c r="AH4273" s="493" t="n">
        <v>88829.63</v>
      </c>
      <c r="AI4273" s="493" t="n">
        <v>81732.62</v>
      </c>
      <c r="AJ4273" s="493" t="n">
        <v>89118.96000000001</v>
      </c>
      <c r="AK4273" s="493" t="n">
        <v>78530.09</v>
      </c>
      <c r="AL4273" s="493" t="n">
        <v>83102.5</v>
      </c>
      <c r="AM4273" s="493" t="n">
        <v>82628.28999999999</v>
      </c>
      <c r="AN4273" s="493" t="n">
        <v>73116.74000000001</v>
      </c>
      <c r="AO4273" s="493" t="n">
        <v>87430.60000000001</v>
      </c>
      <c r="AP4273" s="493" t="n">
        <v>82893.41</v>
      </c>
      <c r="AQ4273" s="493" t="n">
        <v>90011.78999999999</v>
      </c>
      <c r="AR4273" s="493" t="n">
        <v>88510.05</v>
      </c>
      <c r="AS4273" s="493" t="n">
        <v>95804.44</v>
      </c>
      <c r="AT4273" s="493" t="n">
        <v>84789.57000000001</v>
      </c>
      <c r="AU4273" s="493" t="n">
        <v>92028.96000000001</v>
      </c>
      <c r="AV4273" s="493" t="n">
        <v>91043.64999999999</v>
      </c>
      <c r="AW4273" s="493" t="n">
        <v>89281.28</v>
      </c>
      <c r="AX4273" s="493" t="n">
        <v>89924.36</v>
      </c>
      <c r="AY4273" s="493" t="n">
        <v>95419</v>
      </c>
      <c r="AZ4273" s="493" t="n">
        <v>86061.81</v>
      </c>
      <c r="BA4273" s="493" t="n">
        <v>98666.98</v>
      </c>
      <c r="BB4273" s="493" t="n">
        <v>79319.7</v>
      </c>
      <c r="BC4273" s="493" t="n">
        <v>96691.75999999999</v>
      </c>
      <c r="BD4273" s="493" t="n">
        <v>84916.57000000001</v>
      </c>
      <c r="BE4273" s="493" t="n">
        <v>87167.8</v>
      </c>
      <c r="BF4273" s="493" t="n">
        <v>80553.77</v>
      </c>
      <c r="BG4273" s="493" t="n">
        <v>91315.95</v>
      </c>
      <c r="BH4273" s="493" t="n">
        <v>82136.69</v>
      </c>
      <c r="BI4273" s="493" t="n">
        <v>83711.64</v>
      </c>
      <c r="BJ4273" s="493" t="n">
        <v>81947.97</v>
      </c>
      <c r="BK4273" s="493" t="n">
        <v>76983.57000000001</v>
      </c>
      <c r="BL4273" s="493" t="n">
        <v>94911.98</v>
      </c>
      <c r="BM4273" s="493" t="n">
        <v>87998.92</v>
      </c>
      <c r="BN4273" s="493" t="n">
        <v>72306.34</v>
      </c>
      <c r="BO4273" s="493" t="n">
        <v>86732.42999999999</v>
      </c>
      <c r="BP4273" s="493" t="n">
        <v>85243.53999999999</v>
      </c>
      <c r="BQ4273" s="493" t="n">
        <v>76510.74000000001</v>
      </c>
      <c r="BR4273" s="493" t="n">
        <v>75707.62</v>
      </c>
      <c r="BS4273" s="493" t="n">
        <v>81667.67</v>
      </c>
      <c r="BT4273" s="493" t="n">
        <v>70043.94</v>
      </c>
      <c r="BU4273" s="493" t="n">
        <v>76851.69</v>
      </c>
      <c r="BV4273" s="493" t="n">
        <v>78925.98</v>
      </c>
      <c r="BW4273" s="493" t="n">
        <v>78618.33</v>
      </c>
    </row>
    <row r="4274">
      <c r="A4274" t="inlineStr">
        <is>
          <t>[C9D3] Angiotensin-II 길항제 칼슘길항제 복합제</t>
        </is>
      </c>
      <c r="B4274" t="inlineStr">
        <is>
          <t>한독</t>
        </is>
      </c>
      <c r="C4274" t="inlineStr">
        <is>
          <t>올메디퀄</t>
        </is>
      </c>
      <c r="D4274" t="inlineStr">
        <is>
          <t>한독</t>
        </is>
      </c>
      <c r="E4274" t="inlineStr">
        <is>
          <t>amlodipine besylate,  olmesartan medoxomil</t>
        </is>
      </c>
      <c r="F4274" t="inlineStr">
        <is>
          <t>보건소</t>
        </is>
      </c>
      <c r="G4274" t="inlineStr">
        <is>
          <t>Generic</t>
        </is>
      </c>
      <c r="H4274" s="493" t="n">
        <v>9012</v>
      </c>
      <c r="I4274" s="493" t="n">
        <v>5528.7</v>
      </c>
      <c r="J4274" s="493" t="n">
        <v>5097.6</v>
      </c>
      <c r="K4274" s="493" t="n">
        <v>5742</v>
      </c>
      <c r="L4274" s="493" t="n">
        <v>6659.1</v>
      </c>
      <c r="M4274" s="493" t="n">
        <v>2752.5</v>
      </c>
      <c r="N4274" s="493" t="n">
        <v>3109.5</v>
      </c>
      <c r="O4274" s="493" t="n">
        <v>11514.94</v>
      </c>
      <c r="P4274" s="493" t="n">
        <v>4888.5</v>
      </c>
      <c r="Q4274" s="493" t="n">
        <v>8076.6</v>
      </c>
      <c r="R4274" s="493" t="n">
        <v>3546.3</v>
      </c>
      <c r="S4274" s="493" t="n">
        <v>5473.5</v>
      </c>
      <c r="T4274" s="493" t="n">
        <v>4227.9</v>
      </c>
      <c r="U4274" s="493" t="n">
        <v>5626.8</v>
      </c>
      <c r="V4274" s="493" t="n">
        <v>3689.7</v>
      </c>
      <c r="W4274" s="493" t="n">
        <v>4235.1</v>
      </c>
      <c r="X4274" s="493" t="n">
        <v>5109.9</v>
      </c>
      <c r="Y4274" s="493" t="n">
        <v>4727.4</v>
      </c>
      <c r="Z4274" s="493" t="n">
        <v>5198.7</v>
      </c>
      <c r="AA4274" s="493" t="n">
        <v>4548</v>
      </c>
      <c r="AB4274" s="493" t="n">
        <v>3075.3</v>
      </c>
      <c r="AC4274" s="493" t="n">
        <v>7917.6</v>
      </c>
      <c r="AD4274" s="493" t="n">
        <v>6267.6</v>
      </c>
      <c r="AE4274" s="493" t="n">
        <v>6250.43</v>
      </c>
      <c r="AF4274" s="493" t="n">
        <v>10350</v>
      </c>
      <c r="AG4274" s="493" t="n">
        <v>4346.1</v>
      </c>
      <c r="AH4274" s="493" t="n">
        <v>2786.1</v>
      </c>
      <c r="AI4274" s="493" t="n">
        <v>6644</v>
      </c>
      <c r="AJ4274" s="493" t="n">
        <v>2822.64</v>
      </c>
      <c r="AK4274" s="493" t="n">
        <v>3351.6</v>
      </c>
      <c r="AL4274" s="493" t="n">
        <v>8159.7</v>
      </c>
      <c r="AM4274" s="493" t="n">
        <v>3064.2</v>
      </c>
      <c r="AN4274" s="493" t="n">
        <v>2689.8</v>
      </c>
      <c r="AO4274" s="493" t="n">
        <v>7488.3</v>
      </c>
      <c r="AP4274" s="493" t="n">
        <v>2592.9</v>
      </c>
      <c r="AQ4274" s="493" t="n">
        <v>99</v>
      </c>
      <c r="AR4274" s="493" t="n">
        <v>6600.9</v>
      </c>
      <c r="AS4274" s="493" t="n">
        <v>6181.5</v>
      </c>
      <c r="AT4274" s="493" t="n">
        <v>4396.2</v>
      </c>
      <c r="AU4274" s="493" t="n">
        <v>4035.9</v>
      </c>
      <c r="AV4274" s="493" t="n">
        <v>6125.7</v>
      </c>
      <c r="AW4274" s="493" t="n">
        <v>4064.4</v>
      </c>
      <c r="AX4274" s="493" t="n">
        <v>4590.9</v>
      </c>
      <c r="AY4274" s="493" t="n">
        <v>3310.2</v>
      </c>
      <c r="AZ4274" s="493" t="n">
        <v>8373.299999999999</v>
      </c>
      <c r="BA4274" s="493" t="n">
        <v>1795.2</v>
      </c>
      <c r="BB4274" s="493" t="n">
        <v>5312.1</v>
      </c>
      <c r="BC4274" s="493" t="n">
        <v>7714.2</v>
      </c>
      <c r="BD4274" s="493" t="n">
        <v>5252.7</v>
      </c>
      <c r="BE4274" s="493" t="n">
        <v>4018.2</v>
      </c>
      <c r="BF4274" s="493" t="n">
        <v>5342.7</v>
      </c>
      <c r="BG4274" s="493" t="n">
        <v>624</v>
      </c>
      <c r="BH4274" s="493" t="n">
        <v>718.8</v>
      </c>
      <c r="BI4274" s="493" t="n">
        <v>183.6</v>
      </c>
      <c r="BJ4274" s="493" t="n">
        <v>370.8</v>
      </c>
      <c r="BK4274" s="493" t="n">
        <v>597.6</v>
      </c>
      <c r="BL4274" s="493" t="n">
        <v>590.1</v>
      </c>
      <c r="BM4274" s="493" t="n">
        <v>259.2</v>
      </c>
      <c r="BN4274" s="493" t="n">
        <v>555</v>
      </c>
      <c r="BO4274" s="493" t="n">
        <v>651.6</v>
      </c>
      <c r="BP4274" s="493" t="n">
        <v>121.8</v>
      </c>
      <c r="BQ4274" s="493" t="n">
        <v>3299.1</v>
      </c>
      <c r="BR4274" s="493" t="n">
        <v>2425.5</v>
      </c>
      <c r="BS4274" s="493" t="n">
        <v>2443.5</v>
      </c>
      <c r="BT4274" s="493" t="n">
        <v>3491.7</v>
      </c>
      <c r="BU4274" s="493" t="n">
        <v>3770.7</v>
      </c>
      <c r="BV4274" s="493" t="n">
        <v>145.2</v>
      </c>
      <c r="BW4274" s="493" t="n">
        <v>5135.1</v>
      </c>
    </row>
    <row r="4275">
      <c r="A4275" t="inlineStr">
        <is>
          <t>[C9D3] Angiotensin-II 길항제 칼슘길항제 복합제</t>
        </is>
      </c>
      <c r="B4275" t="inlineStr">
        <is>
          <t>한독</t>
        </is>
      </c>
      <c r="C4275" t="inlineStr">
        <is>
          <t>올메디퀄</t>
        </is>
      </c>
      <c r="D4275" t="inlineStr">
        <is>
          <t>한독</t>
        </is>
      </c>
      <c r="E4275" t="inlineStr">
        <is>
          <t>amlodipine besylate,  olmesartan medoxomil</t>
        </is>
      </c>
      <c r="F4275" t="inlineStr">
        <is>
          <t>기타(치과의원, 치과병원 등)</t>
        </is>
      </c>
      <c r="G4275" t="inlineStr">
        <is>
          <t>Generic</t>
        </is>
      </c>
      <c r="H4275" s="493" t="n">
        <v>0</v>
      </c>
      <c r="I4275" s="493" t="n">
        <v>0</v>
      </c>
      <c r="J4275" s="493" t="n">
        <v>0</v>
      </c>
      <c r="K4275" s="493" t="n">
        <v>0</v>
      </c>
      <c r="L4275" s="493" t="n">
        <v>0</v>
      </c>
      <c r="M4275" s="493" t="n">
        <v>0</v>
      </c>
      <c r="N4275" s="493" t="n">
        <v>0</v>
      </c>
      <c r="O4275" s="493" t="n">
        <v>0</v>
      </c>
      <c r="P4275" s="493" t="n">
        <v>0</v>
      </c>
      <c r="Q4275" s="493" t="n">
        <v>0</v>
      </c>
      <c r="R4275" s="493" t="n">
        <v>0</v>
      </c>
      <c r="S4275" s="493" t="n">
        <v>0</v>
      </c>
      <c r="T4275" s="493" t="n">
        <v>0</v>
      </c>
      <c r="U4275" s="493" t="n">
        <v>0</v>
      </c>
      <c r="V4275" s="493" t="n">
        <v>0</v>
      </c>
      <c r="W4275" s="493" t="n">
        <v>0</v>
      </c>
      <c r="X4275" s="493" t="n">
        <v>0</v>
      </c>
      <c r="Y4275" s="493" t="n">
        <v>0</v>
      </c>
      <c r="Z4275" s="493" t="n">
        <v>0</v>
      </c>
      <c r="AA4275" s="493" t="n">
        <v>0</v>
      </c>
      <c r="AB4275" s="493" t="n">
        <v>0</v>
      </c>
      <c r="AC4275" s="493" t="n">
        <v>0</v>
      </c>
      <c r="AD4275" s="493" t="n">
        <v>0</v>
      </c>
      <c r="AE4275" s="493" t="n">
        <v>0</v>
      </c>
      <c r="AF4275" s="493" t="n">
        <v>0</v>
      </c>
      <c r="AG4275" s="493" t="n">
        <v>0</v>
      </c>
      <c r="AH4275" s="493" t="n">
        <v>0</v>
      </c>
      <c r="AI4275" s="493" t="n">
        <v>0</v>
      </c>
      <c r="AJ4275" s="493" t="n">
        <v>0</v>
      </c>
      <c r="AK4275" s="493" t="n">
        <v>0</v>
      </c>
      <c r="AL4275" s="493" t="n">
        <v>0</v>
      </c>
      <c r="AM4275" s="493" t="n">
        <v>0</v>
      </c>
      <c r="AN4275" s="493" t="n">
        <v>0</v>
      </c>
      <c r="AO4275" s="493" t="n">
        <v>0</v>
      </c>
      <c r="AP4275" s="493" t="n">
        <v>0</v>
      </c>
      <c r="AQ4275" s="493" t="n">
        <v>0</v>
      </c>
      <c r="AR4275" s="493" t="n">
        <v>0</v>
      </c>
      <c r="AS4275" s="493" t="n">
        <v>0</v>
      </c>
      <c r="AT4275" s="493" t="n">
        <v>0</v>
      </c>
      <c r="AU4275" s="493" t="n">
        <v>0</v>
      </c>
      <c r="AV4275" s="493" t="n">
        <v>0</v>
      </c>
      <c r="AW4275" s="493" t="n">
        <v>0</v>
      </c>
      <c r="AX4275" s="493" t="n">
        <v>0</v>
      </c>
      <c r="AY4275" s="493" t="n">
        <v>0</v>
      </c>
      <c r="AZ4275" s="493" t="n">
        <v>0</v>
      </c>
      <c r="BA4275" s="493" t="n">
        <v>0</v>
      </c>
      <c r="BB4275" s="493" t="n">
        <v>0</v>
      </c>
      <c r="BC4275" s="493" t="n">
        <v>0</v>
      </c>
      <c r="BD4275" s="493" t="n">
        <v>0</v>
      </c>
      <c r="BE4275" s="493" t="n">
        <v>179.4</v>
      </c>
      <c r="BF4275" s="493" t="n">
        <v>0</v>
      </c>
      <c r="BG4275" s="493" t="n">
        <v>0</v>
      </c>
      <c r="BH4275" s="493" t="n">
        <v>0</v>
      </c>
      <c r="BI4275" s="493" t="n">
        <v>0</v>
      </c>
      <c r="BJ4275" s="493" t="n">
        <v>0</v>
      </c>
      <c r="BK4275" s="493" t="n">
        <v>0</v>
      </c>
      <c r="BL4275" s="493" t="n">
        <v>0</v>
      </c>
      <c r="BM4275" s="493" t="n">
        <v>0</v>
      </c>
      <c r="BN4275" s="493" t="n">
        <v>0</v>
      </c>
      <c r="BO4275" s="493" t="n">
        <v>0</v>
      </c>
      <c r="BP4275" s="493" t="n">
        <v>0</v>
      </c>
      <c r="BQ4275" s="493" t="n">
        <v>0</v>
      </c>
      <c r="BR4275" s="493" t="n">
        <v>0</v>
      </c>
      <c r="BS4275" s="493" t="n">
        <v>0</v>
      </c>
      <c r="BT4275" s="493" t="n">
        <v>0</v>
      </c>
      <c r="BU4275" s="493" t="n">
        <v>0</v>
      </c>
      <c r="BV4275" s="493" t="n">
        <v>0</v>
      </c>
      <c r="BW4275" s="493" t="n">
        <v>0</v>
      </c>
    </row>
    <row r="4276">
      <c r="A4276" t="inlineStr">
        <is>
          <t>[C9D3] Angiotensin-II 길항제 칼슘길항제 복합제</t>
        </is>
      </c>
      <c r="B4276" t="inlineStr">
        <is>
          <t>한독</t>
        </is>
      </c>
      <c r="C4276" t="inlineStr">
        <is>
          <t>올메디퀄 에이치씨티</t>
        </is>
      </c>
      <c r="D4276" t="inlineStr">
        <is>
          <t>한독</t>
        </is>
      </c>
      <c r="E4276" t="inlineStr">
        <is>
          <t>amlodipine besylate,  hydrochlorothiazide,  olmesartan medoxomil</t>
        </is>
      </c>
      <c r="F4276" t="inlineStr">
        <is>
          <t>종합병원</t>
        </is>
      </c>
      <c r="G4276" t="inlineStr">
        <is>
          <t>Generic</t>
        </is>
      </c>
      <c r="H4276" s="493" t="n">
        <v>133.2</v>
      </c>
      <c r="I4276" s="493" t="n">
        <v>1239.11</v>
      </c>
      <c r="J4276" s="493" t="n">
        <v>1000.09</v>
      </c>
      <c r="K4276" s="493" t="n">
        <v>1671.54</v>
      </c>
      <c r="L4276" s="493" t="n">
        <v>690.48</v>
      </c>
      <c r="M4276" s="493" t="n">
        <v>2016.53</v>
      </c>
      <c r="N4276" s="493" t="n">
        <v>3557.82</v>
      </c>
      <c r="O4276" s="493" t="n">
        <v>2317.91</v>
      </c>
      <c r="P4276" s="493" t="n">
        <v>1201.23</v>
      </c>
      <c r="Q4276" s="493" t="n">
        <v>1326.77</v>
      </c>
      <c r="R4276" s="493" t="n">
        <v>1674.87</v>
      </c>
      <c r="S4276" s="493" t="n">
        <v>809.38</v>
      </c>
      <c r="T4276" s="493" t="n">
        <v>2239.7</v>
      </c>
      <c r="U4276" s="493" t="n">
        <v>1942.15</v>
      </c>
      <c r="V4276" s="493" t="n">
        <v>1154.38</v>
      </c>
      <c r="W4276" s="493" t="n">
        <v>934.5</v>
      </c>
      <c r="X4276" s="493" t="n">
        <v>1490.2</v>
      </c>
      <c r="Y4276" s="493" t="n">
        <v>1609.72</v>
      </c>
      <c r="Z4276" s="493" t="n">
        <v>882</v>
      </c>
      <c r="AA4276" s="493" t="n">
        <v>2812.4</v>
      </c>
      <c r="AB4276" s="493" t="n">
        <v>1528.08</v>
      </c>
      <c r="AC4276" s="493" t="n">
        <v>844.3200000000001</v>
      </c>
      <c r="AD4276" s="493" t="n">
        <v>801.1</v>
      </c>
      <c r="AE4276" s="493" t="n">
        <v>2566.18</v>
      </c>
      <c r="AF4276" s="493" t="n">
        <v>1995.72</v>
      </c>
      <c r="AG4276" s="493" t="n">
        <v>1885.99</v>
      </c>
      <c r="AH4276" s="493" t="n">
        <v>2866.6</v>
      </c>
      <c r="AI4276" s="493" t="n">
        <v>1263.98</v>
      </c>
      <c r="AJ4276" s="493" t="n">
        <v>1473.5</v>
      </c>
      <c r="AK4276" s="493" t="n">
        <v>2626.62</v>
      </c>
      <c r="AL4276" s="493" t="n">
        <v>4033.84</v>
      </c>
      <c r="AM4276" s="493" t="n">
        <v>3328</v>
      </c>
      <c r="AN4276" s="493" t="n">
        <v>3179.89</v>
      </c>
      <c r="AO4276" s="493" t="n">
        <v>1113.38</v>
      </c>
      <c r="AP4276" s="493" t="n">
        <v>2247</v>
      </c>
      <c r="AQ4276" s="493" t="n">
        <v>3123.83</v>
      </c>
      <c r="AR4276" s="493" t="n">
        <v>3787.3</v>
      </c>
      <c r="AS4276" s="493" t="n">
        <v>676.0599999999999</v>
      </c>
      <c r="AT4276" s="493" t="n">
        <v>4959.95</v>
      </c>
      <c r="AU4276" s="493" t="n">
        <v>581.96</v>
      </c>
      <c r="AV4276" s="493" t="n">
        <v>2701.49</v>
      </c>
      <c r="AW4276" s="493" t="n">
        <v>2936.78</v>
      </c>
      <c r="AX4276" s="493" t="n">
        <v>1889.94</v>
      </c>
      <c r="AY4276" s="493" t="n">
        <v>1276.94</v>
      </c>
      <c r="AZ4276" s="493" t="n">
        <v>3314.01</v>
      </c>
      <c r="BA4276" s="493" t="n">
        <v>1872.3</v>
      </c>
      <c r="BB4276" s="493" t="n">
        <v>0</v>
      </c>
      <c r="BC4276" s="493" t="n">
        <v>2603.3</v>
      </c>
      <c r="BD4276" s="493" t="n">
        <v>854.3200000000001</v>
      </c>
      <c r="BE4276" s="493" t="n">
        <v>1332.76</v>
      </c>
      <c r="BF4276" s="493" t="n">
        <v>3988.7</v>
      </c>
      <c r="BG4276" s="493" t="n">
        <v>1944.14</v>
      </c>
      <c r="BH4276" s="493" t="n">
        <v>379.47</v>
      </c>
      <c r="BI4276" s="493" t="n">
        <v>2230.96</v>
      </c>
      <c r="BJ4276" s="493" t="n">
        <v>1338.75</v>
      </c>
      <c r="BK4276" s="493" t="n">
        <v>374.01</v>
      </c>
      <c r="BL4276" s="493" t="n">
        <v>1872.78</v>
      </c>
      <c r="BM4276" s="493" t="n">
        <v>759.6</v>
      </c>
      <c r="BN4276" s="493" t="n">
        <v>2576.42</v>
      </c>
      <c r="BO4276" s="493" t="n">
        <v>2599.67</v>
      </c>
      <c r="BP4276" s="493" t="n">
        <v>1048.32</v>
      </c>
      <c r="BQ4276" s="493" t="n">
        <v>756</v>
      </c>
      <c r="BR4276" s="493" t="n">
        <v>1582.26</v>
      </c>
      <c r="BS4276" s="493" t="n">
        <v>1468.8</v>
      </c>
      <c r="BT4276" s="493" t="n">
        <v>1955.25</v>
      </c>
      <c r="BU4276" s="493" t="n">
        <v>1566.72</v>
      </c>
      <c r="BV4276" s="493" t="n">
        <v>2451.68</v>
      </c>
      <c r="BW4276" s="493" t="n">
        <v>1548.63</v>
      </c>
    </row>
    <row r="4277">
      <c r="A4277" t="inlineStr">
        <is>
          <t>[C9D3] Angiotensin-II 길항제 칼슘길항제 복합제</t>
        </is>
      </c>
      <c r="B4277" t="inlineStr">
        <is>
          <t>한독</t>
        </is>
      </c>
      <c r="C4277" t="inlineStr">
        <is>
          <t>올메디퀄 에이치씨티</t>
        </is>
      </c>
      <c r="D4277" t="inlineStr">
        <is>
          <t>한독</t>
        </is>
      </c>
      <c r="E4277" t="inlineStr">
        <is>
          <t>amlodipine besylate,  hydrochlorothiazide,  olmesartan medoxomil</t>
        </is>
      </c>
      <c r="F4277" t="inlineStr">
        <is>
          <t>병원</t>
        </is>
      </c>
      <c r="G4277" t="inlineStr">
        <is>
          <t>Generic</t>
        </is>
      </c>
      <c r="H4277" s="493" t="n">
        <v>2265</v>
      </c>
      <c r="I4277" s="493" t="n">
        <v>1426.95</v>
      </c>
      <c r="J4277" s="493" t="n">
        <v>3007.8</v>
      </c>
      <c r="K4277" s="493" t="n">
        <v>2729.7</v>
      </c>
      <c r="L4277" s="493" t="n">
        <v>3079.8</v>
      </c>
      <c r="M4277" s="493" t="n">
        <v>2261.4</v>
      </c>
      <c r="N4277" s="493" t="n">
        <v>1989.6</v>
      </c>
      <c r="O4277" s="493" t="n">
        <v>2191.6</v>
      </c>
      <c r="P4277" s="493" t="n">
        <v>2382</v>
      </c>
      <c r="Q4277" s="493" t="n">
        <v>2043</v>
      </c>
      <c r="R4277" s="493" t="n">
        <v>2322</v>
      </c>
      <c r="S4277" s="493" t="n">
        <v>3239.79</v>
      </c>
      <c r="T4277" s="493" t="n">
        <v>4501.5</v>
      </c>
      <c r="U4277" s="493" t="n">
        <v>3560.9</v>
      </c>
      <c r="V4277" s="493" t="n">
        <v>3691.36</v>
      </c>
      <c r="W4277" s="493" t="n">
        <v>2983.2</v>
      </c>
      <c r="X4277" s="493" t="n">
        <v>3740.42</v>
      </c>
      <c r="Y4277" s="493" t="n">
        <v>3817.65</v>
      </c>
      <c r="Z4277" s="493" t="n">
        <v>5167.48</v>
      </c>
      <c r="AA4277" s="493" t="n">
        <v>4725.36</v>
      </c>
      <c r="AB4277" s="493" t="n">
        <v>3781.74</v>
      </c>
      <c r="AC4277" s="493" t="n">
        <v>5415.1</v>
      </c>
      <c r="AD4277" s="493" t="n">
        <v>2898.62</v>
      </c>
      <c r="AE4277" s="493" t="n">
        <v>7272.3</v>
      </c>
      <c r="AF4277" s="493" t="n">
        <v>3734.12</v>
      </c>
      <c r="AG4277" s="493" t="n">
        <v>4835.1</v>
      </c>
      <c r="AH4277" s="493" t="n">
        <v>4265.65</v>
      </c>
      <c r="AI4277" s="493" t="n">
        <v>4825.2</v>
      </c>
      <c r="AJ4277" s="493" t="n">
        <v>4689</v>
      </c>
      <c r="AK4277" s="493" t="n">
        <v>5830.5</v>
      </c>
      <c r="AL4277" s="493" t="n">
        <v>3058.5</v>
      </c>
      <c r="AM4277" s="493" t="n">
        <v>4285.8</v>
      </c>
      <c r="AN4277" s="493" t="n">
        <v>4700.7</v>
      </c>
      <c r="AO4277" s="493" t="n">
        <v>6568.2</v>
      </c>
      <c r="AP4277" s="493" t="n">
        <v>3483.85</v>
      </c>
      <c r="AQ4277" s="493" t="n">
        <v>8187</v>
      </c>
      <c r="AR4277" s="493" t="n">
        <v>6395.76</v>
      </c>
      <c r="AS4277" s="493" t="n">
        <v>4738.1</v>
      </c>
      <c r="AT4277" s="493" t="n">
        <v>6811.65</v>
      </c>
      <c r="AU4277" s="493" t="n">
        <v>8293.15</v>
      </c>
      <c r="AV4277" s="493" t="n">
        <v>5606.64</v>
      </c>
      <c r="AW4277" s="493" t="n">
        <v>7838.1</v>
      </c>
      <c r="AX4277" s="493" t="n">
        <v>4157.1</v>
      </c>
      <c r="AY4277" s="493" t="n">
        <v>6613.8</v>
      </c>
      <c r="AZ4277" s="493" t="n">
        <v>7014</v>
      </c>
      <c r="BA4277" s="493" t="n">
        <v>5477.4</v>
      </c>
      <c r="BB4277" s="493" t="n">
        <v>3230.7</v>
      </c>
      <c r="BC4277" s="493" t="n">
        <v>6552</v>
      </c>
      <c r="BD4277" s="493" t="n">
        <v>7826.31</v>
      </c>
      <c r="BE4277" s="493" t="n">
        <v>4652.1</v>
      </c>
      <c r="BF4277" s="493" t="n">
        <v>8335.799999999999</v>
      </c>
      <c r="BG4277" s="493" t="n">
        <v>5221.7</v>
      </c>
      <c r="BH4277" s="493" t="n">
        <v>4163.7</v>
      </c>
      <c r="BI4277" s="493" t="n">
        <v>5938.7</v>
      </c>
      <c r="BJ4277" s="493" t="n">
        <v>3708</v>
      </c>
      <c r="BK4277" s="493" t="n">
        <v>7263.6</v>
      </c>
      <c r="BL4277" s="493" t="n">
        <v>7654.3</v>
      </c>
      <c r="BM4277" s="493" t="n">
        <v>3877.5</v>
      </c>
      <c r="BN4277" s="493" t="n">
        <v>4479.45</v>
      </c>
      <c r="BO4277" s="493" t="n">
        <v>5994.6</v>
      </c>
      <c r="BP4277" s="493" t="n">
        <v>5448.08</v>
      </c>
      <c r="BQ4277" s="493" t="n">
        <v>4083.6</v>
      </c>
      <c r="BR4277" s="493" t="n">
        <v>4632.9</v>
      </c>
      <c r="BS4277" s="493" t="n">
        <v>4642.25</v>
      </c>
      <c r="BT4277" s="493" t="n">
        <v>3207.3</v>
      </c>
      <c r="BU4277" s="493" t="n">
        <v>7746.3</v>
      </c>
      <c r="BV4277" s="493" t="n">
        <v>3365.3</v>
      </c>
      <c r="BW4277" s="493" t="n">
        <v>5440.87</v>
      </c>
    </row>
    <row r="4278">
      <c r="A4278" t="inlineStr">
        <is>
          <t>[C9D3] Angiotensin-II 길항제 칼슘길항제 복합제</t>
        </is>
      </c>
      <c r="B4278" t="inlineStr">
        <is>
          <t>한독</t>
        </is>
      </c>
      <c r="C4278" t="inlineStr">
        <is>
          <t>올메디퀄 에이치씨티</t>
        </is>
      </c>
      <c r="D4278" t="inlineStr">
        <is>
          <t>한독</t>
        </is>
      </c>
      <c r="E4278" t="inlineStr">
        <is>
          <t>amlodipine besylate,  hydrochlorothiazide,  olmesartan medoxomil</t>
        </is>
      </c>
      <c r="F4278" t="inlineStr">
        <is>
          <t>의원</t>
        </is>
      </c>
      <c r="G4278" t="inlineStr">
        <is>
          <t>Generic</t>
        </is>
      </c>
      <c r="H4278" s="493" t="n">
        <v>13952.15</v>
      </c>
      <c r="I4278" s="493" t="n">
        <v>12457.95</v>
      </c>
      <c r="J4278" s="493" t="n">
        <v>14358.1</v>
      </c>
      <c r="K4278" s="493" t="n">
        <v>12520.4</v>
      </c>
      <c r="L4278" s="493" t="n">
        <v>12269.7</v>
      </c>
      <c r="M4278" s="493" t="n">
        <v>15783.6</v>
      </c>
      <c r="N4278" s="493" t="n">
        <v>10382.1</v>
      </c>
      <c r="O4278" s="493" t="n">
        <v>11563.9</v>
      </c>
      <c r="P4278" s="493" t="n">
        <v>11973.04</v>
      </c>
      <c r="Q4278" s="493" t="n">
        <v>10294.3</v>
      </c>
      <c r="R4278" s="493" t="n">
        <v>12413.2</v>
      </c>
      <c r="S4278" s="493" t="n">
        <v>10745.78</v>
      </c>
      <c r="T4278" s="493" t="n">
        <v>12050.8</v>
      </c>
      <c r="U4278" s="493" t="n">
        <v>13051.5</v>
      </c>
      <c r="V4278" s="493" t="n">
        <v>13278.75</v>
      </c>
      <c r="W4278" s="493" t="n">
        <v>13152.04</v>
      </c>
      <c r="X4278" s="493" t="n">
        <v>14169.39</v>
      </c>
      <c r="Y4278" s="493" t="n">
        <v>13277.23</v>
      </c>
      <c r="Z4278" s="493" t="n">
        <v>12854.9</v>
      </c>
      <c r="AA4278" s="493" t="n">
        <v>10247.9</v>
      </c>
      <c r="AB4278" s="493" t="n">
        <v>13016</v>
      </c>
      <c r="AC4278" s="493" t="n">
        <v>12030.25</v>
      </c>
      <c r="AD4278" s="493" t="n">
        <v>11743.65</v>
      </c>
      <c r="AE4278" s="493" t="n">
        <v>10900.45</v>
      </c>
      <c r="AF4278" s="493" t="n">
        <v>12248.7</v>
      </c>
      <c r="AG4278" s="493" t="n">
        <v>12803.28</v>
      </c>
      <c r="AH4278" s="493" t="n">
        <v>15259.81</v>
      </c>
      <c r="AI4278" s="493" t="n">
        <v>14467.9</v>
      </c>
      <c r="AJ4278" s="493" t="n">
        <v>16404.9</v>
      </c>
      <c r="AK4278" s="493" t="n">
        <v>15538.45</v>
      </c>
      <c r="AL4278" s="493" t="n">
        <v>13699.3</v>
      </c>
      <c r="AM4278" s="493" t="n">
        <v>14258.45</v>
      </c>
      <c r="AN4278" s="493" t="n">
        <v>13896.25</v>
      </c>
      <c r="AO4278" s="493" t="n">
        <v>15773.15</v>
      </c>
      <c r="AP4278" s="493" t="n">
        <v>19047.52</v>
      </c>
      <c r="AQ4278" s="493" t="n">
        <v>19520.21</v>
      </c>
      <c r="AR4278" s="493" t="n">
        <v>21440.1</v>
      </c>
      <c r="AS4278" s="493" t="n">
        <v>22890.68</v>
      </c>
      <c r="AT4278" s="493" t="n">
        <v>18222.45</v>
      </c>
      <c r="AU4278" s="493" t="n">
        <v>23645.32</v>
      </c>
      <c r="AV4278" s="493" t="n">
        <v>25516.85</v>
      </c>
      <c r="AW4278" s="493" t="n">
        <v>21223.8</v>
      </c>
      <c r="AX4278" s="493" t="n">
        <v>22934.6</v>
      </c>
      <c r="AY4278" s="493" t="n">
        <v>24342.15</v>
      </c>
      <c r="AZ4278" s="493" t="n">
        <v>21272.1</v>
      </c>
      <c r="BA4278" s="493" t="n">
        <v>23924.5</v>
      </c>
      <c r="BB4278" s="493" t="n">
        <v>23099.4</v>
      </c>
      <c r="BC4278" s="493" t="n">
        <v>25004.86</v>
      </c>
      <c r="BD4278" s="493" t="n">
        <v>21136.85</v>
      </c>
      <c r="BE4278" s="493" t="n">
        <v>24286.86</v>
      </c>
      <c r="BF4278" s="493" t="n">
        <v>20472.88</v>
      </c>
      <c r="BG4278" s="493" t="n">
        <v>27980.25</v>
      </c>
      <c r="BH4278" s="493" t="n">
        <v>24161.26</v>
      </c>
      <c r="BI4278" s="493" t="n">
        <v>25966.75</v>
      </c>
      <c r="BJ4278" s="493" t="n">
        <v>24676</v>
      </c>
      <c r="BK4278" s="493" t="n">
        <v>25558.54</v>
      </c>
      <c r="BL4278" s="493" t="n">
        <v>22552.51</v>
      </c>
      <c r="BM4278" s="493" t="n">
        <v>22756.22</v>
      </c>
      <c r="BN4278" s="493" t="n">
        <v>19608.04</v>
      </c>
      <c r="BO4278" s="493" t="n">
        <v>29033.84</v>
      </c>
      <c r="BP4278" s="493" t="n">
        <v>20080.9</v>
      </c>
      <c r="BQ4278" s="493" t="n">
        <v>20804.4</v>
      </c>
      <c r="BR4278" s="493" t="n">
        <v>24037.19</v>
      </c>
      <c r="BS4278" s="493" t="n">
        <v>24850.3</v>
      </c>
      <c r="BT4278" s="493" t="n">
        <v>18709.4</v>
      </c>
      <c r="BU4278" s="493" t="n">
        <v>20540.16</v>
      </c>
      <c r="BV4278" s="493" t="n">
        <v>26994.8</v>
      </c>
      <c r="BW4278" s="493" t="n">
        <v>22710.4</v>
      </c>
    </row>
    <row r="4279">
      <c r="A4279" t="inlineStr">
        <is>
          <t>[C9D3] Angiotensin-II 길항제 칼슘길항제 복합제</t>
        </is>
      </c>
      <c r="B4279" t="inlineStr">
        <is>
          <t>한독</t>
        </is>
      </c>
      <c r="C4279" t="inlineStr">
        <is>
          <t>올메디퀄 에이치씨티</t>
        </is>
      </c>
      <c r="D4279" t="inlineStr">
        <is>
          <t>한독</t>
        </is>
      </c>
      <c r="E4279" t="inlineStr">
        <is>
          <t>amlodipine besylate,  hydrochlorothiazide,  olmesartan medoxomil</t>
        </is>
      </c>
      <c r="F4279" t="inlineStr">
        <is>
          <t>보건소</t>
        </is>
      </c>
      <c r="G4279" t="inlineStr">
        <is>
          <t>Generic</t>
        </is>
      </c>
      <c r="H4279" s="493" t="n">
        <v>43.2</v>
      </c>
      <c r="I4279" s="493" t="n">
        <v>321.3</v>
      </c>
      <c r="J4279" s="493" t="n">
        <v>180.9</v>
      </c>
      <c r="K4279" s="493" t="n">
        <v>312.3</v>
      </c>
      <c r="L4279" s="493" t="n">
        <v>35.1</v>
      </c>
      <c r="M4279" s="493" t="n">
        <v>262.5</v>
      </c>
      <c r="N4279" s="493" t="n">
        <v>0</v>
      </c>
      <c r="O4279" s="493" t="n">
        <v>275.4</v>
      </c>
      <c r="P4279" s="493" t="n">
        <v>310.5</v>
      </c>
      <c r="Q4279" s="493" t="n">
        <v>0</v>
      </c>
      <c r="R4279" s="493" t="n">
        <v>0</v>
      </c>
      <c r="S4279" s="493" t="n">
        <v>286.2</v>
      </c>
      <c r="T4279" s="493" t="n">
        <v>0</v>
      </c>
      <c r="U4279" s="493" t="n">
        <v>0</v>
      </c>
      <c r="V4279" s="493" t="n">
        <v>146.7</v>
      </c>
      <c r="W4279" s="493" t="n">
        <v>150.3</v>
      </c>
      <c r="X4279" s="493" t="n">
        <v>0</v>
      </c>
      <c r="Y4279" s="493" t="n">
        <v>169.2</v>
      </c>
      <c r="Z4279" s="493" t="n">
        <v>42.3</v>
      </c>
      <c r="AA4279" s="493" t="n">
        <v>0</v>
      </c>
      <c r="AB4279" s="493" t="n">
        <v>141.3</v>
      </c>
      <c r="AC4279" s="493" t="n">
        <v>259.2</v>
      </c>
      <c r="AD4279" s="493" t="n">
        <v>584.4</v>
      </c>
      <c r="AE4279" s="493" t="n">
        <v>152.1</v>
      </c>
      <c r="AF4279" s="493" t="n">
        <v>288.9</v>
      </c>
      <c r="AG4279" s="493" t="n">
        <v>306</v>
      </c>
      <c r="AH4279" s="493" t="n">
        <v>445.2</v>
      </c>
      <c r="AI4279" s="493" t="n">
        <v>238.5</v>
      </c>
      <c r="AJ4279" s="493" t="n">
        <v>636</v>
      </c>
      <c r="AK4279" s="493" t="n">
        <v>147.6</v>
      </c>
      <c r="AL4279" s="493" t="n">
        <v>301.2</v>
      </c>
      <c r="AM4279" s="493" t="n">
        <v>343.8</v>
      </c>
      <c r="AN4279" s="493" t="n">
        <v>379.8</v>
      </c>
      <c r="AO4279" s="493" t="n">
        <v>0</v>
      </c>
      <c r="AP4279" s="493" t="n">
        <v>0</v>
      </c>
      <c r="AQ4279" s="493" t="n">
        <v>0</v>
      </c>
      <c r="AR4279" s="493" t="n">
        <v>0</v>
      </c>
      <c r="AS4279" s="493" t="n">
        <v>0</v>
      </c>
      <c r="AT4279" s="493" t="n">
        <v>0</v>
      </c>
      <c r="AU4279" s="493" t="n">
        <v>0</v>
      </c>
      <c r="AV4279" s="493" t="n">
        <v>361.62</v>
      </c>
      <c r="AW4279" s="493" t="n">
        <v>7296.52</v>
      </c>
      <c r="AX4279" s="493" t="n">
        <v>6715.5</v>
      </c>
      <c r="AY4279" s="493" t="n">
        <v>0</v>
      </c>
      <c r="AZ4279" s="493" t="n">
        <v>5557.5</v>
      </c>
      <c r="BA4279" s="493" t="n">
        <v>4118.4</v>
      </c>
      <c r="BB4279" s="493" t="n">
        <v>219.6</v>
      </c>
      <c r="BC4279" s="493" t="n">
        <v>5134.5</v>
      </c>
      <c r="BD4279" s="493" t="n">
        <v>131.4</v>
      </c>
      <c r="BE4279" s="493" t="n">
        <v>1908</v>
      </c>
      <c r="BF4279" s="493" t="n">
        <v>7692.3</v>
      </c>
      <c r="BG4279" s="493" t="n">
        <v>327</v>
      </c>
      <c r="BH4279" s="493" t="n">
        <v>0</v>
      </c>
      <c r="BI4279" s="493" t="n">
        <v>6449.4</v>
      </c>
      <c r="BJ4279" s="493" t="n">
        <v>118.8</v>
      </c>
      <c r="BK4279" s="493" t="n">
        <v>0</v>
      </c>
      <c r="BL4279" s="493" t="n">
        <v>9308.700000000001</v>
      </c>
      <c r="BM4279" s="493" t="n">
        <v>105.3</v>
      </c>
      <c r="BN4279" s="493" t="n">
        <v>0</v>
      </c>
      <c r="BO4279" s="493" t="n">
        <v>3067.2</v>
      </c>
      <c r="BP4279" s="493" t="n">
        <v>171.9</v>
      </c>
      <c r="BQ4279" s="493" t="n">
        <v>0</v>
      </c>
      <c r="BR4279" s="493" t="n">
        <v>7982.1</v>
      </c>
      <c r="BS4279" s="493" t="n">
        <v>153.9</v>
      </c>
      <c r="BT4279" s="493" t="n">
        <v>0</v>
      </c>
      <c r="BU4279" s="493" t="n">
        <v>0</v>
      </c>
      <c r="BV4279" s="493" t="n">
        <v>5058</v>
      </c>
      <c r="BW4279" s="493" t="n">
        <v>630</v>
      </c>
    </row>
    <row r="4280">
      <c r="A4280" t="inlineStr">
        <is>
          <t>[C9D3] Angiotensin-II 길항제 칼슘길항제 복합제</t>
        </is>
      </c>
      <c r="B4280" t="inlineStr">
        <is>
          <t>한독</t>
        </is>
      </c>
      <c r="C4280" t="inlineStr">
        <is>
          <t>텔미디퀄</t>
        </is>
      </c>
      <c r="D4280" t="inlineStr">
        <is>
          <t>한독</t>
        </is>
      </c>
      <c r="E4280" t="inlineStr">
        <is>
          <t>amlodipine besylate,  telmisartan</t>
        </is>
      </c>
      <c r="F4280" t="inlineStr">
        <is>
          <t>상급종합병원</t>
        </is>
      </c>
      <c r="G4280" t="inlineStr">
        <is>
          <t>Generic</t>
        </is>
      </c>
      <c r="H4280" s="493" t="n">
        <v>0</v>
      </c>
      <c r="I4280" s="493" t="n">
        <v>0</v>
      </c>
      <c r="J4280" s="493" t="n">
        <v>0</v>
      </c>
      <c r="K4280" s="493" t="n">
        <v>0</v>
      </c>
      <c r="L4280" s="493" t="n">
        <v>0</v>
      </c>
      <c r="M4280" s="493" t="n">
        <v>0</v>
      </c>
      <c r="N4280" s="493" t="n">
        <v>0</v>
      </c>
      <c r="O4280" s="493" t="n">
        <v>0</v>
      </c>
      <c r="P4280" s="493" t="n">
        <v>0</v>
      </c>
      <c r="Q4280" s="493" t="n">
        <v>0</v>
      </c>
      <c r="R4280" s="493" t="n">
        <v>0</v>
      </c>
      <c r="S4280" s="493" t="n">
        <v>0</v>
      </c>
      <c r="T4280" s="493" t="n">
        <v>0</v>
      </c>
      <c r="U4280" s="493" t="n">
        <v>0</v>
      </c>
      <c r="V4280" s="493" t="n">
        <v>0</v>
      </c>
      <c r="W4280" s="493" t="n">
        <v>0</v>
      </c>
      <c r="X4280" s="493" t="n">
        <v>0</v>
      </c>
      <c r="Y4280" s="493" t="n">
        <v>0</v>
      </c>
      <c r="Z4280" s="493" t="n">
        <v>0</v>
      </c>
      <c r="AA4280" s="493" t="n">
        <v>0</v>
      </c>
      <c r="AB4280" s="493" t="n">
        <v>0</v>
      </c>
      <c r="AC4280" s="493" t="n">
        <v>0</v>
      </c>
      <c r="AD4280" s="493" t="n">
        <v>0</v>
      </c>
      <c r="AE4280" s="493" t="n">
        <v>0</v>
      </c>
      <c r="AF4280" s="493" t="n">
        <v>0</v>
      </c>
      <c r="AG4280" s="493" t="n">
        <v>0</v>
      </c>
      <c r="AH4280" s="493" t="n">
        <v>1044.6</v>
      </c>
      <c r="AI4280" s="493" t="n">
        <v>0</v>
      </c>
      <c r="AJ4280" s="493" t="n">
        <v>1042.8</v>
      </c>
      <c r="AK4280" s="493" t="n">
        <v>0</v>
      </c>
      <c r="AL4280" s="493" t="n">
        <v>0</v>
      </c>
      <c r="AM4280" s="493" t="n">
        <v>0</v>
      </c>
      <c r="AN4280" s="493" t="n">
        <v>0</v>
      </c>
      <c r="AO4280" s="493" t="n">
        <v>0</v>
      </c>
      <c r="AP4280" s="493" t="n">
        <v>0</v>
      </c>
      <c r="AQ4280" s="493" t="n">
        <v>0</v>
      </c>
      <c r="AR4280" s="493" t="n">
        <v>0</v>
      </c>
      <c r="AS4280" s="493" t="n">
        <v>0</v>
      </c>
      <c r="AT4280" s="493" t="n">
        <v>0</v>
      </c>
      <c r="AU4280" s="493" t="n">
        <v>0</v>
      </c>
      <c r="AV4280" s="493" t="n">
        <v>0</v>
      </c>
      <c r="AW4280" s="493" t="n">
        <v>0</v>
      </c>
      <c r="AX4280" s="493" t="n">
        <v>496.8</v>
      </c>
      <c r="AY4280" s="493" t="n">
        <v>0</v>
      </c>
      <c r="AZ4280" s="493" t="n">
        <v>0</v>
      </c>
      <c r="BA4280" s="493" t="n">
        <v>0</v>
      </c>
      <c r="BB4280" s="493" t="n">
        <v>0</v>
      </c>
      <c r="BC4280" s="493" t="n">
        <v>0</v>
      </c>
      <c r="BD4280" s="493" t="n">
        <v>0</v>
      </c>
      <c r="BE4280" s="493" t="n">
        <v>0</v>
      </c>
      <c r="BF4280" s="493" t="n">
        <v>0</v>
      </c>
      <c r="BG4280" s="493" t="n">
        <v>0</v>
      </c>
      <c r="BH4280" s="493" t="n">
        <v>0</v>
      </c>
      <c r="BI4280" s="493" t="n">
        <v>0</v>
      </c>
      <c r="BJ4280" s="493" t="n">
        <v>0</v>
      </c>
      <c r="BK4280" s="493" t="n">
        <v>0</v>
      </c>
      <c r="BL4280" s="493" t="n">
        <v>0</v>
      </c>
      <c r="BM4280" s="493" t="n">
        <v>0</v>
      </c>
      <c r="BN4280" s="493" t="n">
        <v>0</v>
      </c>
      <c r="BO4280" s="493" t="n">
        <v>0</v>
      </c>
      <c r="BP4280" s="493" t="n">
        <v>0</v>
      </c>
      <c r="BQ4280" s="493" t="n">
        <v>0</v>
      </c>
      <c r="BR4280" s="493" t="n">
        <v>0</v>
      </c>
      <c r="BS4280" s="493" t="n">
        <v>0</v>
      </c>
      <c r="BT4280" s="493" t="n">
        <v>0</v>
      </c>
      <c r="BU4280" s="493" t="n">
        <v>0</v>
      </c>
      <c r="BV4280" s="493" t="n">
        <v>0</v>
      </c>
      <c r="BW4280" s="493" t="n">
        <v>0</v>
      </c>
    </row>
    <row r="4281">
      <c r="A4281" t="inlineStr">
        <is>
          <t>[C9D3] Angiotensin-II 길항제 칼슘길항제 복합제</t>
        </is>
      </c>
      <c r="B4281" t="inlineStr">
        <is>
          <t>한독</t>
        </is>
      </c>
      <c r="C4281" t="inlineStr">
        <is>
          <t>텔미디퀄</t>
        </is>
      </c>
      <c r="D4281" t="inlineStr">
        <is>
          <t>한독</t>
        </is>
      </c>
      <c r="E4281" t="inlineStr">
        <is>
          <t>amlodipine besylate,  telmisartan</t>
        </is>
      </c>
      <c r="F4281" t="inlineStr">
        <is>
          <t>종합병원</t>
        </is>
      </c>
      <c r="G4281" t="inlineStr">
        <is>
          <t>Generic</t>
        </is>
      </c>
      <c r="H4281" s="493" t="n">
        <v>10058.9</v>
      </c>
      <c r="I4281" s="493" t="n">
        <v>7147.26</v>
      </c>
      <c r="J4281" s="493" t="n">
        <v>4670.4</v>
      </c>
      <c r="K4281" s="493" t="n">
        <v>8623.799999999999</v>
      </c>
      <c r="L4281" s="493" t="n">
        <v>6786.18</v>
      </c>
      <c r="M4281" s="493" t="n">
        <v>2726.78</v>
      </c>
      <c r="N4281" s="493" t="n">
        <v>2813.4</v>
      </c>
      <c r="O4281" s="493" t="n">
        <v>6935.66</v>
      </c>
      <c r="P4281" s="493" t="n">
        <v>5081.54</v>
      </c>
      <c r="Q4281" s="493" t="n">
        <v>14003.54</v>
      </c>
      <c r="R4281" s="493" t="n">
        <v>4029.45</v>
      </c>
      <c r="S4281" s="493" t="n">
        <v>10103.94</v>
      </c>
      <c r="T4281" s="493" t="n">
        <v>9479.959999999999</v>
      </c>
      <c r="U4281" s="493" t="n">
        <v>10832.56</v>
      </c>
      <c r="V4281" s="493" t="n">
        <v>6991.12</v>
      </c>
      <c r="W4281" s="493" t="n">
        <v>2646.7</v>
      </c>
      <c r="X4281" s="493" t="n">
        <v>10337.75</v>
      </c>
      <c r="Y4281" s="493" t="n">
        <v>5388.35</v>
      </c>
      <c r="Z4281" s="493" t="n">
        <v>6319.27</v>
      </c>
      <c r="AA4281" s="493" t="n">
        <v>12493.5</v>
      </c>
      <c r="AB4281" s="493" t="n">
        <v>4621.24</v>
      </c>
      <c r="AC4281" s="493" t="n">
        <v>7340.7</v>
      </c>
      <c r="AD4281" s="493" t="n">
        <v>7092.78</v>
      </c>
      <c r="AE4281" s="493" t="n">
        <v>6615.76</v>
      </c>
      <c r="AF4281" s="493" t="n">
        <v>10258.99</v>
      </c>
      <c r="AG4281" s="493" t="n">
        <v>6248.24</v>
      </c>
      <c r="AH4281" s="493" t="n">
        <v>4416.3</v>
      </c>
      <c r="AI4281" s="493" t="n">
        <v>5164.84</v>
      </c>
      <c r="AJ4281" s="493" t="n">
        <v>7160.54</v>
      </c>
      <c r="AK4281" s="493" t="n">
        <v>5383.36</v>
      </c>
      <c r="AL4281" s="493" t="n">
        <v>4079.92</v>
      </c>
      <c r="AM4281" s="493" t="n">
        <v>6968.34</v>
      </c>
      <c r="AN4281" s="493" t="n">
        <v>6962.9</v>
      </c>
      <c r="AO4281" s="493" t="n">
        <v>5724.65</v>
      </c>
      <c r="AP4281" s="493" t="n">
        <v>4156.4</v>
      </c>
      <c r="AQ4281" s="493" t="n">
        <v>7377.9</v>
      </c>
      <c r="AR4281" s="493" t="n">
        <v>8257.799999999999</v>
      </c>
      <c r="AS4281" s="493" t="n">
        <v>6786.15</v>
      </c>
      <c r="AT4281" s="493" t="n">
        <v>5767.28</v>
      </c>
      <c r="AU4281" s="493" t="n">
        <v>4770.04</v>
      </c>
      <c r="AV4281" s="493" t="n">
        <v>7531.37</v>
      </c>
      <c r="AW4281" s="493" t="n">
        <v>5583.02</v>
      </c>
      <c r="AX4281" s="493" t="n">
        <v>4167.06</v>
      </c>
      <c r="AY4281" s="493" t="n">
        <v>7718.31</v>
      </c>
      <c r="AZ4281" s="493" t="n">
        <v>5398.8</v>
      </c>
      <c r="BA4281" s="493" t="n">
        <v>6092.86</v>
      </c>
      <c r="BB4281" s="493" t="n">
        <v>4459.1</v>
      </c>
      <c r="BC4281" s="493" t="n">
        <v>5266.5</v>
      </c>
      <c r="BD4281" s="493" t="n">
        <v>4011.9</v>
      </c>
      <c r="BE4281" s="493" t="n">
        <v>4901.4</v>
      </c>
      <c r="BF4281" s="493" t="n">
        <v>4658.85</v>
      </c>
      <c r="BG4281" s="493" t="n">
        <v>5440.36</v>
      </c>
      <c r="BH4281" s="493" t="n">
        <v>4836</v>
      </c>
      <c r="BI4281" s="493" t="n">
        <v>6692.84</v>
      </c>
      <c r="BJ4281" s="493" t="n">
        <v>6291.4</v>
      </c>
      <c r="BK4281" s="493" t="n">
        <v>5142.3</v>
      </c>
      <c r="BL4281" s="493" t="n">
        <v>7298.73</v>
      </c>
      <c r="BM4281" s="493" t="n">
        <v>3794.42</v>
      </c>
      <c r="BN4281" s="493" t="n">
        <v>5027.48</v>
      </c>
      <c r="BO4281" s="493" t="n">
        <v>5352.08</v>
      </c>
      <c r="BP4281" s="493" t="n">
        <v>7836.68</v>
      </c>
      <c r="BQ4281" s="493" t="n">
        <v>4204.48</v>
      </c>
      <c r="BR4281" s="493" t="n">
        <v>5631.18</v>
      </c>
      <c r="BS4281" s="493" t="n">
        <v>5409</v>
      </c>
      <c r="BT4281" s="493" t="n">
        <v>8882.219999999999</v>
      </c>
      <c r="BU4281" s="493" t="n">
        <v>8385.17</v>
      </c>
      <c r="BV4281" s="493" t="n">
        <v>6926.42</v>
      </c>
      <c r="BW4281" s="493" t="n">
        <v>4283.7</v>
      </c>
    </row>
    <row r="4282">
      <c r="A4282" t="inlineStr">
        <is>
          <t>[C9D3] Angiotensin-II 길항제 칼슘길항제 복합제</t>
        </is>
      </c>
      <c r="B4282" t="inlineStr">
        <is>
          <t>한독</t>
        </is>
      </c>
      <c r="C4282" t="inlineStr">
        <is>
          <t>텔미디퀄</t>
        </is>
      </c>
      <c r="D4282" t="inlineStr">
        <is>
          <t>한독</t>
        </is>
      </c>
      <c r="E4282" t="inlineStr">
        <is>
          <t>amlodipine besylate,  telmisartan</t>
        </is>
      </c>
      <c r="F4282" t="inlineStr">
        <is>
          <t>병원</t>
        </is>
      </c>
      <c r="G4282" t="inlineStr">
        <is>
          <t>Generic</t>
        </is>
      </c>
      <c r="H4282" s="493" t="n">
        <v>23907.94</v>
      </c>
      <c r="I4282" s="493" t="n">
        <v>25356.63</v>
      </c>
      <c r="J4282" s="493" t="n">
        <v>25349.36</v>
      </c>
      <c r="K4282" s="493" t="n">
        <v>21211.53</v>
      </c>
      <c r="L4282" s="493" t="n">
        <v>27258.56</v>
      </c>
      <c r="M4282" s="493" t="n">
        <v>22667.55</v>
      </c>
      <c r="N4282" s="493" t="n">
        <v>23206.26</v>
      </c>
      <c r="O4282" s="493" t="n">
        <v>20226.4</v>
      </c>
      <c r="P4282" s="493" t="n">
        <v>21048.74</v>
      </c>
      <c r="Q4282" s="493" t="n">
        <v>21405.3</v>
      </c>
      <c r="R4282" s="493" t="n">
        <v>30560.06</v>
      </c>
      <c r="S4282" s="493" t="n">
        <v>32485.24</v>
      </c>
      <c r="T4282" s="493" t="n">
        <v>30973.06</v>
      </c>
      <c r="U4282" s="493" t="n">
        <v>23822.25</v>
      </c>
      <c r="V4282" s="493" t="n">
        <v>33439.31</v>
      </c>
      <c r="W4282" s="493" t="n">
        <v>24086.7</v>
      </c>
      <c r="X4282" s="493" t="n">
        <v>33210.58</v>
      </c>
      <c r="Y4282" s="493" t="n">
        <v>27240.41</v>
      </c>
      <c r="Z4282" s="493" t="n">
        <v>27120.47</v>
      </c>
      <c r="AA4282" s="493" t="n">
        <v>28850.08</v>
      </c>
      <c r="AB4282" s="493" t="n">
        <v>33941.51</v>
      </c>
      <c r="AC4282" s="493" t="n">
        <v>24202.62</v>
      </c>
      <c r="AD4282" s="493" t="n">
        <v>26937.01</v>
      </c>
      <c r="AE4282" s="493" t="n">
        <v>34105.24</v>
      </c>
      <c r="AF4282" s="493" t="n">
        <v>26203.24</v>
      </c>
      <c r="AG4282" s="493" t="n">
        <v>23281.38</v>
      </c>
      <c r="AH4282" s="493" t="n">
        <v>30114.55</v>
      </c>
      <c r="AI4282" s="493" t="n">
        <v>26134.06</v>
      </c>
      <c r="AJ4282" s="493" t="n">
        <v>25716.16</v>
      </c>
      <c r="AK4282" s="493" t="n">
        <v>29160.4</v>
      </c>
      <c r="AL4282" s="493" t="n">
        <v>22594.06</v>
      </c>
      <c r="AM4282" s="493" t="n">
        <v>24028.92</v>
      </c>
      <c r="AN4282" s="493" t="n">
        <v>22422.9</v>
      </c>
      <c r="AO4282" s="493" t="n">
        <v>24855.05</v>
      </c>
      <c r="AP4282" s="493" t="n">
        <v>27079.94</v>
      </c>
      <c r="AQ4282" s="493" t="n">
        <v>33590.85</v>
      </c>
      <c r="AR4282" s="493" t="n">
        <v>28589.83</v>
      </c>
      <c r="AS4282" s="493" t="n">
        <v>13575.43</v>
      </c>
      <c r="AT4282" s="493" t="n">
        <v>12675.72</v>
      </c>
      <c r="AU4282" s="493" t="n">
        <v>15491.4</v>
      </c>
      <c r="AV4282" s="493" t="n">
        <v>14508.13</v>
      </c>
      <c r="AW4282" s="493" t="n">
        <v>9443.559999999999</v>
      </c>
      <c r="AX4282" s="493" t="n">
        <v>14059.49</v>
      </c>
      <c r="AY4282" s="493" t="n">
        <v>13860.44</v>
      </c>
      <c r="AZ4282" s="493" t="n">
        <v>12301.97</v>
      </c>
      <c r="BA4282" s="493" t="n">
        <v>14038.53</v>
      </c>
      <c r="BB4282" s="493" t="n">
        <v>12978.47</v>
      </c>
      <c r="BC4282" s="493" t="n">
        <v>11334.6</v>
      </c>
      <c r="BD4282" s="493" t="n">
        <v>13831</v>
      </c>
      <c r="BE4282" s="493" t="n">
        <v>12293.74</v>
      </c>
      <c r="BF4282" s="493" t="n">
        <v>12099.8</v>
      </c>
      <c r="BG4282" s="493" t="n">
        <v>10281.75</v>
      </c>
      <c r="BH4282" s="493" t="n">
        <v>14287.74</v>
      </c>
      <c r="BI4282" s="493" t="n">
        <v>13640.43</v>
      </c>
      <c r="BJ4282" s="493" t="n">
        <v>13107.88</v>
      </c>
      <c r="BK4282" s="493" t="n">
        <v>12746.1</v>
      </c>
      <c r="BL4282" s="493" t="n">
        <v>18341.05</v>
      </c>
      <c r="BM4282" s="493" t="n">
        <v>7860.65</v>
      </c>
      <c r="BN4282" s="493" t="n">
        <v>10276.2</v>
      </c>
      <c r="BO4282" s="493" t="n">
        <v>11958.36</v>
      </c>
      <c r="BP4282" s="493" t="n">
        <v>9680.799999999999</v>
      </c>
      <c r="BQ4282" s="493" t="n">
        <v>8656.24</v>
      </c>
      <c r="BR4282" s="493" t="n">
        <v>17726.5</v>
      </c>
      <c r="BS4282" s="493" t="n">
        <v>10705.73</v>
      </c>
      <c r="BT4282" s="493" t="n">
        <v>9928.43</v>
      </c>
      <c r="BU4282" s="493" t="n">
        <v>14161.24</v>
      </c>
      <c r="BV4282" s="493" t="n">
        <v>12425.93</v>
      </c>
      <c r="BW4282" s="493" t="n">
        <v>12894.15</v>
      </c>
    </row>
    <row r="4283">
      <c r="A4283" t="inlineStr">
        <is>
          <t>[C9D3] Angiotensin-II 길항제 칼슘길항제 복합제</t>
        </is>
      </c>
      <c r="B4283" t="inlineStr">
        <is>
          <t>한독</t>
        </is>
      </c>
      <c r="C4283" t="inlineStr">
        <is>
          <t>텔미디퀄</t>
        </is>
      </c>
      <c r="D4283" t="inlineStr">
        <is>
          <t>한독</t>
        </is>
      </c>
      <c r="E4283" t="inlineStr">
        <is>
          <t>amlodipine besylate,  telmisartan</t>
        </is>
      </c>
      <c r="F4283" t="inlineStr">
        <is>
          <t>의원</t>
        </is>
      </c>
      <c r="G4283" t="inlineStr">
        <is>
          <t>Generic</t>
        </is>
      </c>
      <c r="H4283" s="493" t="n">
        <v>37806.67</v>
      </c>
      <c r="I4283" s="493" t="n">
        <v>37790.96</v>
      </c>
      <c r="J4283" s="493" t="n">
        <v>37949.92</v>
      </c>
      <c r="K4283" s="493" t="n">
        <v>36779.65</v>
      </c>
      <c r="L4283" s="493" t="n">
        <v>42153.29</v>
      </c>
      <c r="M4283" s="493" t="n">
        <v>36820.74</v>
      </c>
      <c r="N4283" s="493" t="n">
        <v>34307.52</v>
      </c>
      <c r="O4283" s="493" t="n">
        <v>37913.06</v>
      </c>
      <c r="P4283" s="493" t="n">
        <v>32610.61</v>
      </c>
      <c r="Q4283" s="493" t="n">
        <v>34839.11</v>
      </c>
      <c r="R4283" s="493" t="n">
        <v>39587.94</v>
      </c>
      <c r="S4283" s="493" t="n">
        <v>43393.56</v>
      </c>
      <c r="T4283" s="493" t="n">
        <v>34551.76</v>
      </c>
      <c r="U4283" s="493" t="n">
        <v>37717.45</v>
      </c>
      <c r="V4283" s="493" t="n">
        <v>39760.17</v>
      </c>
      <c r="W4283" s="493" t="n">
        <v>33662.4</v>
      </c>
      <c r="X4283" s="493" t="n">
        <v>37976.37</v>
      </c>
      <c r="Y4283" s="493" t="n">
        <v>38012.83</v>
      </c>
      <c r="Z4283" s="493" t="n">
        <v>35705.5</v>
      </c>
      <c r="AA4283" s="493" t="n">
        <v>31384.03</v>
      </c>
      <c r="AB4283" s="493" t="n">
        <v>37988.45</v>
      </c>
      <c r="AC4283" s="493" t="n">
        <v>40731.3</v>
      </c>
      <c r="AD4283" s="493" t="n">
        <v>33527.49</v>
      </c>
      <c r="AE4283" s="493" t="n">
        <v>34399.24</v>
      </c>
      <c r="AF4283" s="493" t="n">
        <v>33866.55</v>
      </c>
      <c r="AG4283" s="493" t="n">
        <v>32524.12</v>
      </c>
      <c r="AH4283" s="493" t="n">
        <v>33351.28</v>
      </c>
      <c r="AI4283" s="493" t="n">
        <v>30985.38</v>
      </c>
      <c r="AJ4283" s="493" t="n">
        <v>36938.34</v>
      </c>
      <c r="AK4283" s="493" t="n">
        <v>31694.87</v>
      </c>
      <c r="AL4283" s="493" t="n">
        <v>33305.63</v>
      </c>
      <c r="AM4283" s="493" t="n">
        <v>36620.17</v>
      </c>
      <c r="AN4283" s="493" t="n">
        <v>34678.41</v>
      </c>
      <c r="AO4283" s="493" t="n">
        <v>31348.35</v>
      </c>
      <c r="AP4283" s="493" t="n">
        <v>32014.29</v>
      </c>
      <c r="AQ4283" s="493" t="n">
        <v>32542.47</v>
      </c>
      <c r="AR4283" s="493" t="n">
        <v>36811.48</v>
      </c>
      <c r="AS4283" s="493" t="n">
        <v>26917</v>
      </c>
      <c r="AT4283" s="493" t="n">
        <v>35440.83</v>
      </c>
      <c r="AU4283" s="493" t="n">
        <v>35060.84</v>
      </c>
      <c r="AV4283" s="493" t="n">
        <v>34613.74</v>
      </c>
      <c r="AW4283" s="493" t="n">
        <v>34230.55</v>
      </c>
      <c r="AX4283" s="493" t="n">
        <v>32775.49</v>
      </c>
      <c r="AY4283" s="493" t="n">
        <v>49641.08</v>
      </c>
      <c r="AZ4283" s="493" t="n">
        <v>40787.17</v>
      </c>
      <c r="BA4283" s="493" t="n">
        <v>43132.21</v>
      </c>
      <c r="BB4283" s="493" t="n">
        <v>43048.41</v>
      </c>
      <c r="BC4283" s="493" t="n">
        <v>48743.32</v>
      </c>
      <c r="BD4283" s="493" t="n">
        <v>43200.83</v>
      </c>
      <c r="BE4283" s="493" t="n">
        <v>45928.64</v>
      </c>
      <c r="BF4283" s="493" t="n">
        <v>44739.12</v>
      </c>
      <c r="BG4283" s="493" t="n">
        <v>43043.19</v>
      </c>
      <c r="BH4283" s="493" t="n">
        <v>43155.01</v>
      </c>
      <c r="BI4283" s="493" t="n">
        <v>39744.8</v>
      </c>
      <c r="BJ4283" s="493" t="n">
        <v>39453.42</v>
      </c>
      <c r="BK4283" s="493" t="n">
        <v>31946.6</v>
      </c>
      <c r="BL4283" s="493" t="n">
        <v>35435.13</v>
      </c>
      <c r="BM4283" s="493" t="n">
        <v>27204.26</v>
      </c>
      <c r="BN4283" s="493" t="n">
        <v>23559.8</v>
      </c>
      <c r="BO4283" s="493" t="n">
        <v>28755.26</v>
      </c>
      <c r="BP4283" s="493" t="n">
        <v>27171.75</v>
      </c>
      <c r="BQ4283" s="493" t="n">
        <v>26760.96</v>
      </c>
      <c r="BR4283" s="493" t="n">
        <v>24252.34</v>
      </c>
      <c r="BS4283" s="493" t="n">
        <v>29738.55</v>
      </c>
      <c r="BT4283" s="493" t="n">
        <v>21088.15</v>
      </c>
      <c r="BU4283" s="493" t="n">
        <v>25306.18</v>
      </c>
      <c r="BV4283" s="493" t="n">
        <v>29214.7</v>
      </c>
      <c r="BW4283" s="493" t="n">
        <v>27294.3</v>
      </c>
    </row>
    <row r="4284">
      <c r="A4284" t="inlineStr">
        <is>
          <t>[C9D3] Angiotensin-II 길항제 칼슘길항제 복합제</t>
        </is>
      </c>
      <c r="B4284" t="inlineStr">
        <is>
          <t>한독</t>
        </is>
      </c>
      <c r="C4284" t="inlineStr">
        <is>
          <t>텔미디퀄</t>
        </is>
      </c>
      <c r="D4284" t="inlineStr">
        <is>
          <t>한독</t>
        </is>
      </c>
      <c r="E4284" t="inlineStr">
        <is>
          <t>amlodipine besylate,  telmisartan</t>
        </is>
      </c>
      <c r="F4284" t="inlineStr">
        <is>
          <t>보건소</t>
        </is>
      </c>
      <c r="G4284" t="inlineStr">
        <is>
          <t>Generic</t>
        </is>
      </c>
      <c r="H4284" s="493" t="n">
        <v>415.8</v>
      </c>
      <c r="I4284" s="493" t="n">
        <v>401.4</v>
      </c>
      <c r="J4284" s="493" t="n">
        <v>686.7</v>
      </c>
      <c r="K4284" s="493" t="n">
        <v>493.5</v>
      </c>
      <c r="L4284" s="493" t="n">
        <v>63</v>
      </c>
      <c r="M4284" s="493" t="n">
        <v>160.8</v>
      </c>
      <c r="N4284" s="493" t="n">
        <v>71.09999999999999</v>
      </c>
      <c r="O4284" s="493" t="n">
        <v>202.8</v>
      </c>
      <c r="P4284" s="493" t="n">
        <v>299.1</v>
      </c>
      <c r="Q4284" s="493" t="n">
        <v>253.5</v>
      </c>
      <c r="R4284" s="493" t="n">
        <v>68.40000000000001</v>
      </c>
      <c r="S4284" s="493" t="n">
        <v>354</v>
      </c>
      <c r="T4284" s="493" t="n">
        <v>0</v>
      </c>
      <c r="U4284" s="493" t="n">
        <v>239.1</v>
      </c>
      <c r="V4284" s="493" t="n">
        <v>399.11</v>
      </c>
      <c r="W4284" s="493" t="n">
        <v>120.41</v>
      </c>
      <c r="X4284" s="493" t="n">
        <v>358.5</v>
      </c>
      <c r="Y4284" s="493" t="n">
        <v>297.16</v>
      </c>
      <c r="Z4284" s="493" t="n">
        <v>363.9</v>
      </c>
      <c r="AA4284" s="493" t="n">
        <v>2107.8</v>
      </c>
      <c r="AB4284" s="493" t="n">
        <v>336.13</v>
      </c>
      <c r="AC4284" s="493" t="n">
        <v>456.3</v>
      </c>
      <c r="AD4284" s="493" t="n">
        <v>925.5</v>
      </c>
      <c r="AE4284" s="493" t="n">
        <v>282.6</v>
      </c>
      <c r="AF4284" s="493" t="n">
        <v>117.6</v>
      </c>
      <c r="AG4284" s="493" t="n">
        <v>1062.9</v>
      </c>
      <c r="AH4284" s="493" t="n">
        <v>44.1</v>
      </c>
      <c r="AI4284" s="493" t="n">
        <v>151.5</v>
      </c>
      <c r="AJ4284" s="493" t="n">
        <v>826.2</v>
      </c>
      <c r="AK4284" s="493" t="n">
        <v>43.2</v>
      </c>
      <c r="AL4284" s="493" t="n">
        <v>119.7</v>
      </c>
      <c r="AM4284" s="493" t="n">
        <v>788.1</v>
      </c>
      <c r="AN4284" s="493" t="n">
        <v>45</v>
      </c>
      <c r="AO4284" s="493" t="n">
        <v>199.2</v>
      </c>
      <c r="AP4284" s="493" t="n">
        <v>566.4</v>
      </c>
      <c r="AQ4284" s="493" t="n">
        <v>136.8</v>
      </c>
      <c r="AR4284" s="493" t="n">
        <v>297.9</v>
      </c>
      <c r="AS4284" s="493" t="n">
        <v>739.8</v>
      </c>
      <c r="AT4284" s="493" t="n">
        <v>89.67</v>
      </c>
      <c r="AU4284" s="493" t="n">
        <v>120</v>
      </c>
      <c r="AV4284" s="493" t="n">
        <v>2310.9</v>
      </c>
      <c r="AW4284" s="493" t="n">
        <v>135</v>
      </c>
      <c r="AX4284" s="493" t="n">
        <v>138.6</v>
      </c>
      <c r="AY4284" s="493" t="n">
        <v>879</v>
      </c>
      <c r="AZ4284" s="493" t="n">
        <v>93</v>
      </c>
      <c r="BA4284" s="493" t="n">
        <v>324.9</v>
      </c>
      <c r="BB4284" s="493" t="n">
        <v>670.2</v>
      </c>
      <c r="BC4284" s="493" t="n">
        <v>68.40000000000001</v>
      </c>
      <c r="BD4284" s="493" t="n">
        <v>473.4</v>
      </c>
      <c r="BE4284" s="493" t="n">
        <v>698.4</v>
      </c>
      <c r="BF4284" s="493" t="n">
        <v>217.8</v>
      </c>
      <c r="BG4284" s="493" t="n">
        <v>177</v>
      </c>
      <c r="BH4284" s="493" t="n">
        <v>556.8</v>
      </c>
      <c r="BI4284" s="493" t="n">
        <v>249</v>
      </c>
      <c r="BJ4284" s="493" t="n">
        <v>127.1</v>
      </c>
      <c r="BK4284" s="493" t="n">
        <v>814.5</v>
      </c>
      <c r="BL4284" s="493" t="n">
        <v>106.5</v>
      </c>
      <c r="BM4284" s="493" t="n">
        <v>167.4</v>
      </c>
      <c r="BN4284" s="493" t="n">
        <v>481.2</v>
      </c>
      <c r="BO4284" s="493" t="n">
        <v>250.5</v>
      </c>
      <c r="BP4284" s="493" t="n">
        <v>339</v>
      </c>
      <c r="BQ4284" s="493" t="n">
        <v>370.5</v>
      </c>
      <c r="BR4284" s="493" t="n">
        <v>90.59999999999999</v>
      </c>
      <c r="BS4284" s="493" t="n">
        <v>258.9</v>
      </c>
      <c r="BT4284" s="493" t="n">
        <v>376.5</v>
      </c>
      <c r="BU4284" s="493" t="n">
        <v>126</v>
      </c>
      <c r="BV4284" s="493" t="n">
        <v>38.4</v>
      </c>
      <c r="BW4284" s="493" t="n">
        <v>468.9</v>
      </c>
    </row>
    <row r="4285">
      <c r="A4285" t="inlineStr">
        <is>
          <t>[C9D3] Angiotensin-II 길항제 칼슘길항제 복합제</t>
        </is>
      </c>
      <c r="B4285" t="inlineStr">
        <is>
          <t>한독</t>
        </is>
      </c>
      <c r="C4285" t="inlineStr">
        <is>
          <t>텔미디퀄</t>
        </is>
      </c>
      <c r="D4285" t="inlineStr">
        <is>
          <t>한독</t>
        </is>
      </c>
      <c r="E4285" t="inlineStr">
        <is>
          <t>amlodipine besylate,  telmisartan</t>
        </is>
      </c>
      <c r="F4285" t="inlineStr">
        <is>
          <t>기타(치과의원, 치과병원 등)</t>
        </is>
      </c>
      <c r="G4285" t="inlineStr">
        <is>
          <t>Generic</t>
        </is>
      </c>
      <c r="H4285" s="493" t="n">
        <v>0</v>
      </c>
      <c r="I4285" s="493" t="n">
        <v>0</v>
      </c>
      <c r="J4285" s="493" t="n">
        <v>42.56</v>
      </c>
      <c r="K4285" s="493" t="n">
        <v>34.72</v>
      </c>
      <c r="L4285" s="493" t="n">
        <v>33.04</v>
      </c>
      <c r="M4285" s="493" t="n">
        <v>0</v>
      </c>
      <c r="N4285" s="493" t="n">
        <v>0</v>
      </c>
      <c r="O4285" s="493" t="n">
        <v>0</v>
      </c>
      <c r="P4285" s="493" t="n">
        <v>0</v>
      </c>
      <c r="Q4285" s="493" t="n">
        <v>0</v>
      </c>
      <c r="R4285" s="493" t="n">
        <v>0</v>
      </c>
      <c r="S4285" s="493" t="n">
        <v>0</v>
      </c>
      <c r="T4285" s="493" t="n">
        <v>0</v>
      </c>
      <c r="U4285" s="493" t="n">
        <v>0</v>
      </c>
      <c r="V4285" s="493" t="n">
        <v>0</v>
      </c>
      <c r="W4285" s="493" t="n">
        <v>0</v>
      </c>
      <c r="X4285" s="493" t="n">
        <v>0</v>
      </c>
      <c r="Y4285" s="493" t="n">
        <v>0</v>
      </c>
      <c r="Z4285" s="493" t="n">
        <v>0</v>
      </c>
      <c r="AA4285" s="493" t="n">
        <v>0</v>
      </c>
      <c r="AB4285" s="493" t="n">
        <v>0</v>
      </c>
      <c r="AC4285" s="493" t="n">
        <v>0</v>
      </c>
      <c r="AD4285" s="493" t="n">
        <v>0</v>
      </c>
      <c r="AE4285" s="493" t="n">
        <v>0</v>
      </c>
      <c r="AF4285" s="493" t="n">
        <v>0</v>
      </c>
      <c r="AG4285" s="493" t="n">
        <v>0</v>
      </c>
      <c r="AH4285" s="493" t="n">
        <v>0</v>
      </c>
      <c r="AI4285" s="493" t="n">
        <v>0</v>
      </c>
      <c r="AJ4285" s="493" t="n">
        <v>0</v>
      </c>
      <c r="AK4285" s="493" t="n">
        <v>0</v>
      </c>
      <c r="AL4285" s="493" t="n">
        <v>0</v>
      </c>
      <c r="AM4285" s="493" t="n">
        <v>0</v>
      </c>
      <c r="AN4285" s="493" t="n">
        <v>0</v>
      </c>
      <c r="AO4285" s="493" t="n">
        <v>0</v>
      </c>
      <c r="AP4285" s="493" t="n">
        <v>0</v>
      </c>
      <c r="AQ4285" s="493" t="n">
        <v>0</v>
      </c>
      <c r="AR4285" s="493" t="n">
        <v>0</v>
      </c>
      <c r="AS4285" s="493" t="n">
        <v>0</v>
      </c>
      <c r="AT4285" s="493" t="n">
        <v>0</v>
      </c>
      <c r="AU4285" s="493" t="n">
        <v>0</v>
      </c>
      <c r="AV4285" s="493" t="n">
        <v>0</v>
      </c>
      <c r="AW4285" s="493" t="n">
        <v>0</v>
      </c>
      <c r="AX4285" s="493" t="n">
        <v>0</v>
      </c>
      <c r="AY4285" s="493" t="n">
        <v>0</v>
      </c>
      <c r="AZ4285" s="493" t="n">
        <v>0</v>
      </c>
      <c r="BA4285" s="493" t="n">
        <v>0</v>
      </c>
      <c r="BB4285" s="493" t="n">
        <v>0</v>
      </c>
      <c r="BC4285" s="493" t="n">
        <v>0</v>
      </c>
      <c r="BD4285" s="493" t="n">
        <v>0</v>
      </c>
      <c r="BE4285" s="493" t="n">
        <v>0</v>
      </c>
      <c r="BF4285" s="493" t="n">
        <v>0</v>
      </c>
      <c r="BG4285" s="493" t="n">
        <v>0</v>
      </c>
      <c r="BH4285" s="493" t="n">
        <v>0</v>
      </c>
      <c r="BI4285" s="493" t="n">
        <v>0</v>
      </c>
      <c r="BJ4285" s="493" t="n">
        <v>0</v>
      </c>
      <c r="BK4285" s="493" t="n">
        <v>0</v>
      </c>
      <c r="BL4285" s="493" t="n">
        <v>0</v>
      </c>
      <c r="BM4285" s="493" t="n">
        <v>0</v>
      </c>
      <c r="BN4285" s="493" t="n">
        <v>0</v>
      </c>
      <c r="BO4285" s="493" t="n">
        <v>0</v>
      </c>
      <c r="BP4285" s="493" t="n">
        <v>170.7</v>
      </c>
      <c r="BQ4285" s="493" t="n">
        <v>0</v>
      </c>
      <c r="BR4285" s="493" t="n">
        <v>0</v>
      </c>
      <c r="BS4285" s="493" t="n">
        <v>0</v>
      </c>
      <c r="BT4285" s="493" t="n">
        <v>0</v>
      </c>
      <c r="BU4285" s="493" t="n">
        <v>0</v>
      </c>
      <c r="BV4285" s="493" t="n">
        <v>0</v>
      </c>
      <c r="BW4285" s="493" t="n">
        <v>0</v>
      </c>
    </row>
    <row r="4286">
      <c r="A4286" t="inlineStr">
        <is>
          <t>[C9D3] Angiotensin-II 길항제 칼슘길항제 복합제</t>
        </is>
      </c>
      <c r="B4286" t="inlineStr">
        <is>
          <t>한림제약</t>
        </is>
      </c>
      <c r="C4286" t="inlineStr">
        <is>
          <t>로디비카</t>
        </is>
      </c>
      <c r="D4286" t="inlineStr">
        <is>
          <t>한림제약</t>
        </is>
      </c>
      <c r="E4286" t="inlineStr">
        <is>
          <t>olmesartan medoxomil,  s-amlodipine nicotinate</t>
        </is>
      </c>
      <c r="F4286" t="inlineStr">
        <is>
          <t>상급종합병원</t>
        </is>
      </c>
      <c r="G4286" t="inlineStr">
        <is>
          <t>Original</t>
        </is>
      </c>
      <c r="H4286" s="493" t="n">
        <v>47093.52</v>
      </c>
      <c r="I4286" s="493" t="n">
        <v>49046.35</v>
      </c>
      <c r="J4286" s="493" t="n">
        <v>40906.82</v>
      </c>
      <c r="K4286" s="493" t="n">
        <v>40812.97</v>
      </c>
      <c r="L4286" s="493" t="n">
        <v>28837.12</v>
      </c>
      <c r="M4286" s="493" t="n">
        <v>33101.05</v>
      </c>
      <c r="N4286" s="493" t="n">
        <v>27304.28</v>
      </c>
      <c r="O4286" s="493" t="n">
        <v>52919.91</v>
      </c>
      <c r="P4286" s="493" t="n">
        <v>29629.67</v>
      </c>
      <c r="Q4286" s="493" t="n">
        <v>27650.18</v>
      </c>
      <c r="R4286" s="493" t="n">
        <v>56211.76</v>
      </c>
      <c r="S4286" s="493" t="n">
        <v>29112.23</v>
      </c>
      <c r="T4286" s="493" t="n">
        <v>42697.9</v>
      </c>
      <c r="U4286" s="493" t="n">
        <v>46252.8</v>
      </c>
      <c r="V4286" s="493" t="n">
        <v>35150.88</v>
      </c>
      <c r="W4286" s="493" t="n">
        <v>49020.99</v>
      </c>
      <c r="X4286" s="493" t="n">
        <v>35884.47</v>
      </c>
      <c r="Y4286" s="493" t="n">
        <v>46769.67</v>
      </c>
      <c r="Z4286" s="493" t="n">
        <v>39620.27</v>
      </c>
      <c r="AA4286" s="493" t="n">
        <v>45322.12</v>
      </c>
      <c r="AB4286" s="493" t="n">
        <v>51376.18</v>
      </c>
      <c r="AC4286" s="493" t="n">
        <v>24429.96</v>
      </c>
      <c r="AD4286" s="493" t="n">
        <v>47147.65</v>
      </c>
      <c r="AE4286" s="493" t="n">
        <v>59291.88</v>
      </c>
      <c r="AF4286" s="493" t="n">
        <v>31418.76</v>
      </c>
      <c r="AG4286" s="493" t="n">
        <v>48099.21</v>
      </c>
      <c r="AH4286" s="493" t="n">
        <v>41454.31</v>
      </c>
      <c r="AI4286" s="493" t="n">
        <v>53263.55</v>
      </c>
      <c r="AJ4286" s="493" t="n">
        <v>31299.51</v>
      </c>
      <c r="AK4286" s="493" t="n">
        <v>37644.84</v>
      </c>
      <c r="AL4286" s="493" t="n">
        <v>28999.72</v>
      </c>
      <c r="AM4286" s="493" t="n">
        <v>56596.64</v>
      </c>
      <c r="AN4286" s="493" t="n">
        <v>68997.58</v>
      </c>
      <c r="AO4286" s="493" t="n">
        <v>23712.61</v>
      </c>
      <c r="AP4286" s="493" t="n">
        <v>52961.02</v>
      </c>
      <c r="AQ4286" s="493" t="n">
        <v>41927.75</v>
      </c>
      <c r="AR4286" s="493" t="n">
        <v>61980.22</v>
      </c>
      <c r="AS4286" s="493" t="n">
        <v>61393.83</v>
      </c>
      <c r="AT4286" s="493" t="n">
        <v>32723.18</v>
      </c>
      <c r="AU4286" s="493" t="n">
        <v>42796.03</v>
      </c>
      <c r="AV4286" s="493" t="n">
        <v>49657.92</v>
      </c>
      <c r="AW4286" s="493" t="n">
        <v>51306.4</v>
      </c>
      <c r="AX4286" s="493" t="n">
        <v>27511.13</v>
      </c>
      <c r="AY4286" s="493" t="n">
        <v>63247.49</v>
      </c>
      <c r="AZ4286" s="493" t="n">
        <v>31417.25</v>
      </c>
      <c r="BA4286" s="493" t="n">
        <v>29759.46</v>
      </c>
      <c r="BB4286" s="493" t="n">
        <v>57476.25</v>
      </c>
      <c r="BC4286" s="493" t="n">
        <v>38288.73</v>
      </c>
      <c r="BD4286" s="493" t="n">
        <v>49149.6</v>
      </c>
      <c r="BE4286" s="493" t="n">
        <v>59506.41</v>
      </c>
      <c r="BF4286" s="493" t="n">
        <v>26920.72</v>
      </c>
      <c r="BG4286" s="493" t="n">
        <v>57473.89</v>
      </c>
      <c r="BH4286" s="493" t="n">
        <v>30239.83</v>
      </c>
      <c r="BI4286" s="493" t="n">
        <v>36810.25</v>
      </c>
      <c r="BJ4286" s="493" t="n">
        <v>54040.94</v>
      </c>
      <c r="BK4286" s="493" t="n">
        <v>47345.17</v>
      </c>
      <c r="BL4286" s="493" t="n">
        <v>24451.21</v>
      </c>
      <c r="BM4286" s="493" t="n">
        <v>34771.78</v>
      </c>
      <c r="BN4286" s="493" t="n">
        <v>40077.02</v>
      </c>
      <c r="BO4286" s="493" t="n">
        <v>43262.84</v>
      </c>
      <c r="BP4286" s="493" t="n">
        <v>41980.03</v>
      </c>
      <c r="BQ4286" s="493" t="n">
        <v>32547.87</v>
      </c>
      <c r="BR4286" s="493" t="n">
        <v>39069.18</v>
      </c>
      <c r="BS4286" s="493" t="n">
        <v>41142.91</v>
      </c>
      <c r="BT4286" s="493" t="n">
        <v>30894.12</v>
      </c>
      <c r="BU4286" s="493" t="n">
        <v>34439.91</v>
      </c>
      <c r="BV4286" s="493" t="n">
        <v>49759.49</v>
      </c>
      <c r="BW4286" s="493" t="n">
        <v>44248.55</v>
      </c>
    </row>
    <row r="4287">
      <c r="A4287" t="inlineStr">
        <is>
          <t>[C9D3] Angiotensin-II 길항제 칼슘길항제 복합제</t>
        </is>
      </c>
      <c r="B4287" t="inlineStr">
        <is>
          <t>한림제약</t>
        </is>
      </c>
      <c r="C4287" t="inlineStr">
        <is>
          <t>로디비카</t>
        </is>
      </c>
      <c r="D4287" t="inlineStr">
        <is>
          <t>한림제약</t>
        </is>
      </c>
      <c r="E4287" t="inlineStr">
        <is>
          <t>olmesartan medoxomil,  s-amlodipine nicotinate</t>
        </is>
      </c>
      <c r="F4287" t="inlineStr">
        <is>
          <t>종합병원</t>
        </is>
      </c>
      <c r="G4287" t="inlineStr">
        <is>
          <t>Original</t>
        </is>
      </c>
      <c r="H4287" s="493" t="n">
        <v>196138.57</v>
      </c>
      <c r="I4287" s="493" t="n">
        <v>184536.9</v>
      </c>
      <c r="J4287" s="493" t="n">
        <v>229012.15</v>
      </c>
      <c r="K4287" s="493" t="n">
        <v>207008.02</v>
      </c>
      <c r="L4287" s="493" t="n">
        <v>202722.15</v>
      </c>
      <c r="M4287" s="493" t="n">
        <v>235423.27</v>
      </c>
      <c r="N4287" s="493" t="n">
        <v>186226.06</v>
      </c>
      <c r="O4287" s="493" t="n">
        <v>208487.55</v>
      </c>
      <c r="P4287" s="493" t="n">
        <v>190392.83</v>
      </c>
      <c r="Q4287" s="493" t="n">
        <v>197193.86</v>
      </c>
      <c r="R4287" s="493" t="n">
        <v>215266.55</v>
      </c>
      <c r="S4287" s="493" t="n">
        <v>225237.41</v>
      </c>
      <c r="T4287" s="493" t="n">
        <v>219439.44</v>
      </c>
      <c r="U4287" s="493" t="n">
        <v>194491.91</v>
      </c>
      <c r="V4287" s="493" t="n">
        <v>228818.38</v>
      </c>
      <c r="W4287" s="493" t="n">
        <v>205501.89</v>
      </c>
      <c r="X4287" s="493" t="n">
        <v>228526.94</v>
      </c>
      <c r="Y4287" s="493" t="n">
        <v>212510.47</v>
      </c>
      <c r="Z4287" s="493" t="n">
        <v>217076.88</v>
      </c>
      <c r="AA4287" s="493" t="n">
        <v>208848.41</v>
      </c>
      <c r="AB4287" s="493" t="n">
        <v>215016.84</v>
      </c>
      <c r="AC4287" s="493" t="n">
        <v>219371.29</v>
      </c>
      <c r="AD4287" s="493" t="n">
        <v>217700.96</v>
      </c>
      <c r="AE4287" s="493" t="n">
        <v>200194.89</v>
      </c>
      <c r="AF4287" s="493" t="n">
        <v>222957.23</v>
      </c>
      <c r="AG4287" s="493" t="n">
        <v>221235.83</v>
      </c>
      <c r="AH4287" s="493" t="n">
        <v>215485.11</v>
      </c>
      <c r="AI4287" s="493" t="n">
        <v>212636.03</v>
      </c>
      <c r="AJ4287" s="493" t="n">
        <v>202856.85</v>
      </c>
      <c r="AK4287" s="493" t="n">
        <v>229538.82</v>
      </c>
      <c r="AL4287" s="493" t="n">
        <v>211525.59</v>
      </c>
      <c r="AM4287" s="493" t="n">
        <v>194264.45</v>
      </c>
      <c r="AN4287" s="493" t="n">
        <v>197427.36</v>
      </c>
      <c r="AO4287" s="493" t="n">
        <v>193305.28</v>
      </c>
      <c r="AP4287" s="493" t="n">
        <v>203591.49</v>
      </c>
      <c r="AQ4287" s="493" t="n">
        <v>186893.91</v>
      </c>
      <c r="AR4287" s="493" t="n">
        <v>196764.4</v>
      </c>
      <c r="AS4287" s="493" t="n">
        <v>170619.44</v>
      </c>
      <c r="AT4287" s="493" t="n">
        <v>188068.29</v>
      </c>
      <c r="AU4287" s="493" t="n">
        <v>183964.76</v>
      </c>
      <c r="AV4287" s="493" t="n">
        <v>167065.49</v>
      </c>
      <c r="AW4287" s="493" t="n">
        <v>147563.95</v>
      </c>
      <c r="AX4287" s="493" t="n">
        <v>171958.55</v>
      </c>
      <c r="AY4287" s="493" t="n">
        <v>180595.85</v>
      </c>
      <c r="AZ4287" s="493" t="n">
        <v>166636.44</v>
      </c>
      <c r="BA4287" s="493" t="n">
        <v>155534.12</v>
      </c>
      <c r="BB4287" s="493" t="n">
        <v>159154.57</v>
      </c>
      <c r="BC4287" s="493" t="n">
        <v>158870.42</v>
      </c>
      <c r="BD4287" s="493" t="n">
        <v>158494.41</v>
      </c>
      <c r="BE4287" s="493" t="n">
        <v>157756.66</v>
      </c>
      <c r="BF4287" s="493" t="n">
        <v>171812.31</v>
      </c>
      <c r="BG4287" s="493" t="n">
        <v>172260.48</v>
      </c>
      <c r="BH4287" s="493" t="n">
        <v>161709.52</v>
      </c>
      <c r="BI4287" s="493" t="n">
        <v>165560.3</v>
      </c>
      <c r="BJ4287" s="493" t="n">
        <v>196807.99</v>
      </c>
      <c r="BK4287" s="493" t="n">
        <v>172691.36</v>
      </c>
      <c r="BL4287" s="493" t="n">
        <v>196074.91</v>
      </c>
      <c r="BM4287" s="493" t="n">
        <v>164722.08</v>
      </c>
      <c r="BN4287" s="493" t="n">
        <v>164328.95</v>
      </c>
      <c r="BO4287" s="493" t="n">
        <v>198715.43</v>
      </c>
      <c r="BP4287" s="493" t="n">
        <v>158918.58</v>
      </c>
      <c r="BQ4287" s="493" t="n">
        <v>159236.68</v>
      </c>
      <c r="BR4287" s="493" t="n">
        <v>176552.82</v>
      </c>
      <c r="BS4287" s="493" t="n">
        <v>161254.51</v>
      </c>
      <c r="BT4287" s="493" t="n">
        <v>169984.91</v>
      </c>
      <c r="BU4287" s="493" t="n">
        <v>174071.87</v>
      </c>
      <c r="BV4287" s="493" t="n">
        <v>159301.29</v>
      </c>
      <c r="BW4287" s="493" t="n">
        <v>152758</v>
      </c>
    </row>
    <row r="4288">
      <c r="A4288" t="inlineStr">
        <is>
          <t>[C9D3] Angiotensin-II 길항제 칼슘길항제 복합제</t>
        </is>
      </c>
      <c r="B4288" t="inlineStr">
        <is>
          <t>한림제약</t>
        </is>
      </c>
      <c r="C4288" t="inlineStr">
        <is>
          <t>로디비카</t>
        </is>
      </c>
      <c r="D4288" t="inlineStr">
        <is>
          <t>한림제약</t>
        </is>
      </c>
      <c r="E4288" t="inlineStr">
        <is>
          <t>olmesartan medoxomil,  s-amlodipine nicotinate</t>
        </is>
      </c>
      <c r="F4288" t="inlineStr">
        <is>
          <t>병원</t>
        </is>
      </c>
      <c r="G4288" t="inlineStr">
        <is>
          <t>Original</t>
        </is>
      </c>
      <c r="H4288" s="493" t="n">
        <v>112028.71</v>
      </c>
      <c r="I4288" s="493" t="n">
        <v>95521.03999999999</v>
      </c>
      <c r="J4288" s="493" t="n">
        <v>114048.55</v>
      </c>
      <c r="K4288" s="493" t="n">
        <v>103586.62</v>
      </c>
      <c r="L4288" s="493" t="n">
        <v>117873.15</v>
      </c>
      <c r="M4288" s="493" t="n">
        <v>104263.76</v>
      </c>
      <c r="N4288" s="493" t="n">
        <v>97339.13</v>
      </c>
      <c r="O4288" s="493" t="n">
        <v>93757.59</v>
      </c>
      <c r="P4288" s="493" t="n">
        <v>92867.73</v>
      </c>
      <c r="Q4288" s="493" t="n">
        <v>101883.92</v>
      </c>
      <c r="R4288" s="493" t="n">
        <v>100500.9</v>
      </c>
      <c r="S4288" s="493" t="n">
        <v>114961.02</v>
      </c>
      <c r="T4288" s="493" t="n">
        <v>96394.84</v>
      </c>
      <c r="U4288" s="493" t="n">
        <v>106961.03</v>
      </c>
      <c r="V4288" s="493" t="n">
        <v>93965.98</v>
      </c>
      <c r="W4288" s="493" t="n">
        <v>99087.2</v>
      </c>
      <c r="X4288" s="493" t="n">
        <v>94477.25</v>
      </c>
      <c r="Y4288" s="493" t="n">
        <v>97845.09</v>
      </c>
      <c r="Z4288" s="493" t="n">
        <v>99257.77</v>
      </c>
      <c r="AA4288" s="493" t="n">
        <v>93406.06</v>
      </c>
      <c r="AB4288" s="493" t="n">
        <v>88994.41</v>
      </c>
      <c r="AC4288" s="493" t="n">
        <v>96399.78</v>
      </c>
      <c r="AD4288" s="493" t="n">
        <v>91664.58</v>
      </c>
      <c r="AE4288" s="493" t="n">
        <v>102729.6</v>
      </c>
      <c r="AF4288" s="493" t="n">
        <v>88247.07000000001</v>
      </c>
      <c r="AG4288" s="493" t="n">
        <v>84546.81</v>
      </c>
      <c r="AH4288" s="493" t="n">
        <v>98152.28999999999</v>
      </c>
      <c r="AI4288" s="493" t="n">
        <v>86935.34</v>
      </c>
      <c r="AJ4288" s="493" t="n">
        <v>89061.24000000001</v>
      </c>
      <c r="AK4288" s="493" t="n">
        <v>99665.24000000001</v>
      </c>
      <c r="AL4288" s="493" t="n">
        <v>88400.7</v>
      </c>
      <c r="AM4288" s="493" t="n">
        <v>82622.48</v>
      </c>
      <c r="AN4288" s="493" t="n">
        <v>95353.16</v>
      </c>
      <c r="AO4288" s="493" t="n">
        <v>93902.84</v>
      </c>
      <c r="AP4288" s="493" t="n">
        <v>73611.91</v>
      </c>
      <c r="AQ4288" s="493" t="n">
        <v>90939.53999999999</v>
      </c>
      <c r="AR4288" s="493" t="n">
        <v>80780.88</v>
      </c>
      <c r="AS4288" s="493" t="n">
        <v>70983.49000000001</v>
      </c>
      <c r="AT4288" s="493" t="n">
        <v>80777.37</v>
      </c>
      <c r="AU4288" s="493" t="n">
        <v>75685.17999999999</v>
      </c>
      <c r="AV4288" s="493" t="n">
        <v>71506.99000000001</v>
      </c>
      <c r="AW4288" s="493" t="n">
        <v>72747.49000000001</v>
      </c>
      <c r="AX4288" s="493" t="n">
        <v>77933.16</v>
      </c>
      <c r="AY4288" s="493" t="n">
        <v>78163.3</v>
      </c>
      <c r="AZ4288" s="493" t="n">
        <v>72576.06</v>
      </c>
      <c r="BA4288" s="493" t="n">
        <v>76650.88</v>
      </c>
      <c r="BB4288" s="493" t="n">
        <v>79041.06</v>
      </c>
      <c r="BC4288" s="493" t="n">
        <v>79266.87</v>
      </c>
      <c r="BD4288" s="493" t="n">
        <v>65883.13</v>
      </c>
      <c r="BE4288" s="493" t="n">
        <v>70761.39999999999</v>
      </c>
      <c r="BF4288" s="493" t="n">
        <v>70166.66</v>
      </c>
      <c r="BG4288" s="493" t="n">
        <v>67748.63</v>
      </c>
      <c r="BH4288" s="493" t="n">
        <v>64119.2</v>
      </c>
      <c r="BI4288" s="493" t="n">
        <v>73126.77</v>
      </c>
      <c r="BJ4288" s="493" t="n">
        <v>60329.33</v>
      </c>
      <c r="BK4288" s="493" t="n">
        <v>61779</v>
      </c>
      <c r="BL4288" s="493" t="n">
        <v>68747.2</v>
      </c>
      <c r="BM4288" s="493" t="n">
        <v>64584.81</v>
      </c>
      <c r="BN4288" s="493" t="n">
        <v>47506.84</v>
      </c>
      <c r="BO4288" s="493" t="n">
        <v>59611.57</v>
      </c>
      <c r="BP4288" s="493" t="n">
        <v>55495.58</v>
      </c>
      <c r="BQ4288" s="493" t="n">
        <v>46304.02</v>
      </c>
      <c r="BR4288" s="493" t="n">
        <v>63983.74</v>
      </c>
      <c r="BS4288" s="493" t="n">
        <v>60477.89</v>
      </c>
      <c r="BT4288" s="493" t="n">
        <v>49329.82</v>
      </c>
      <c r="BU4288" s="493" t="n">
        <v>59360.32</v>
      </c>
      <c r="BV4288" s="493" t="n">
        <v>58046.1</v>
      </c>
      <c r="BW4288" s="493" t="n">
        <v>40205.71</v>
      </c>
    </row>
    <row r="4289">
      <c r="A4289" t="inlineStr">
        <is>
          <t>[C9D3] Angiotensin-II 길항제 칼슘길항제 복합제</t>
        </is>
      </c>
      <c r="B4289" t="inlineStr">
        <is>
          <t>한림제약</t>
        </is>
      </c>
      <c r="C4289" t="inlineStr">
        <is>
          <t>로디비카</t>
        </is>
      </c>
      <c r="D4289" t="inlineStr">
        <is>
          <t>한림제약</t>
        </is>
      </c>
      <c r="E4289" t="inlineStr">
        <is>
          <t>olmesartan medoxomil,  s-amlodipine nicotinate</t>
        </is>
      </c>
      <c r="F4289" t="inlineStr">
        <is>
          <t>의원</t>
        </is>
      </c>
      <c r="G4289" t="inlineStr">
        <is>
          <t>Original</t>
        </is>
      </c>
      <c r="H4289" s="493" t="n">
        <v>462856.21</v>
      </c>
      <c r="I4289" s="493" t="n">
        <v>438401.68</v>
      </c>
      <c r="J4289" s="493" t="n">
        <v>474100.77</v>
      </c>
      <c r="K4289" s="493" t="n">
        <v>470628.56</v>
      </c>
      <c r="L4289" s="493" t="n">
        <v>467218.07</v>
      </c>
      <c r="M4289" s="493" t="n">
        <v>470591.19</v>
      </c>
      <c r="N4289" s="493" t="n">
        <v>465338.21</v>
      </c>
      <c r="O4289" s="493" t="n">
        <v>472594.9</v>
      </c>
      <c r="P4289" s="493" t="n">
        <v>429192.11</v>
      </c>
      <c r="Q4289" s="493" t="n">
        <v>415154.76</v>
      </c>
      <c r="R4289" s="493" t="n">
        <v>429877.33</v>
      </c>
      <c r="S4289" s="493" t="n">
        <v>436450.88</v>
      </c>
      <c r="T4289" s="493" t="n">
        <v>410121.91</v>
      </c>
      <c r="U4289" s="493" t="n">
        <v>375091.18</v>
      </c>
      <c r="V4289" s="493" t="n">
        <v>435417.87</v>
      </c>
      <c r="W4289" s="493" t="n">
        <v>382712.77</v>
      </c>
      <c r="X4289" s="493" t="n">
        <v>424474.44</v>
      </c>
      <c r="Y4289" s="493" t="n">
        <v>393403.3</v>
      </c>
      <c r="Z4289" s="493" t="n">
        <v>407116.26</v>
      </c>
      <c r="AA4289" s="493" t="n">
        <v>391107.87</v>
      </c>
      <c r="AB4289" s="493" t="n">
        <v>423701.7</v>
      </c>
      <c r="AC4289" s="493" t="n">
        <v>376753.26</v>
      </c>
      <c r="AD4289" s="493" t="n">
        <v>401735.97</v>
      </c>
      <c r="AE4289" s="493" t="n">
        <v>428142.58</v>
      </c>
      <c r="AF4289" s="493" t="n">
        <v>366834.62</v>
      </c>
      <c r="AG4289" s="493" t="n">
        <v>370991.27</v>
      </c>
      <c r="AH4289" s="493" t="n">
        <v>413626.75</v>
      </c>
      <c r="AI4289" s="493" t="n">
        <v>376304.8</v>
      </c>
      <c r="AJ4289" s="493" t="n">
        <v>419857.29</v>
      </c>
      <c r="AK4289" s="493" t="n">
        <v>413337.51</v>
      </c>
      <c r="AL4289" s="493" t="n">
        <v>406241.68</v>
      </c>
      <c r="AM4289" s="493" t="n">
        <v>394473.79</v>
      </c>
      <c r="AN4289" s="493" t="n">
        <v>369740.53</v>
      </c>
      <c r="AO4289" s="493" t="n">
        <v>383816.57</v>
      </c>
      <c r="AP4289" s="493" t="n">
        <v>397964.89</v>
      </c>
      <c r="AQ4289" s="493" t="n">
        <v>394285.29</v>
      </c>
      <c r="AR4289" s="493" t="n">
        <v>413984.87</v>
      </c>
      <c r="AS4289" s="493" t="n">
        <v>395695.22</v>
      </c>
      <c r="AT4289" s="493" t="n">
        <v>386901.06</v>
      </c>
      <c r="AU4289" s="493" t="n">
        <v>384905.11</v>
      </c>
      <c r="AV4289" s="493" t="n">
        <v>405192.17</v>
      </c>
      <c r="AW4289" s="493" t="n">
        <v>368386.34</v>
      </c>
      <c r="AX4289" s="493" t="n">
        <v>396785.12</v>
      </c>
      <c r="AY4289" s="493" t="n">
        <v>391531.21</v>
      </c>
      <c r="AZ4289" s="493" t="n">
        <v>379847.59</v>
      </c>
      <c r="BA4289" s="493" t="n">
        <v>418676.58</v>
      </c>
      <c r="BB4289" s="493" t="n">
        <v>358574.35</v>
      </c>
      <c r="BC4289" s="493" t="n">
        <v>407442.93</v>
      </c>
      <c r="BD4289" s="493" t="n">
        <v>386143.91</v>
      </c>
      <c r="BE4289" s="493" t="n">
        <v>365934.96</v>
      </c>
      <c r="BF4289" s="493" t="n">
        <v>360943.56</v>
      </c>
      <c r="BG4289" s="493" t="n">
        <v>389298.91</v>
      </c>
      <c r="BH4289" s="493" t="n">
        <v>387001.32</v>
      </c>
      <c r="BI4289" s="493" t="n">
        <v>374974.51</v>
      </c>
      <c r="BJ4289" s="493" t="n">
        <v>397169.32</v>
      </c>
      <c r="BK4289" s="493" t="n">
        <v>363635.6</v>
      </c>
      <c r="BL4289" s="493" t="n">
        <v>417451.6</v>
      </c>
      <c r="BM4289" s="493" t="n">
        <v>376543.25</v>
      </c>
      <c r="BN4289" s="493" t="n">
        <v>360008.15</v>
      </c>
      <c r="BO4289" s="493" t="n">
        <v>405687.74</v>
      </c>
      <c r="BP4289" s="493" t="n">
        <v>385431.54</v>
      </c>
      <c r="BQ4289" s="493" t="n">
        <v>339448.08</v>
      </c>
      <c r="BR4289" s="493" t="n">
        <v>399864.86</v>
      </c>
      <c r="BS4289" s="493" t="n">
        <v>375726.43</v>
      </c>
      <c r="BT4289" s="493" t="n">
        <v>370668.91</v>
      </c>
      <c r="BU4289" s="493" t="n">
        <v>391130.12</v>
      </c>
      <c r="BV4289" s="493" t="n">
        <v>402289.47</v>
      </c>
      <c r="BW4289" s="493" t="n">
        <v>368803.94</v>
      </c>
    </row>
    <row r="4290">
      <c r="A4290" t="inlineStr">
        <is>
          <t>[C9D3] Angiotensin-II 길항제 칼슘길항제 복합제</t>
        </is>
      </c>
      <c r="B4290" t="inlineStr">
        <is>
          <t>한림제약</t>
        </is>
      </c>
      <c r="C4290" t="inlineStr">
        <is>
          <t>로디비카</t>
        </is>
      </c>
      <c r="D4290" t="inlineStr">
        <is>
          <t>한림제약</t>
        </is>
      </c>
      <c r="E4290" t="inlineStr">
        <is>
          <t>olmesartan medoxomil,  s-amlodipine nicotinate</t>
        </is>
      </c>
      <c r="F4290" t="inlineStr">
        <is>
          <t>보건소</t>
        </is>
      </c>
      <c r="G4290" t="inlineStr">
        <is>
          <t>Original</t>
        </is>
      </c>
      <c r="H4290" s="493" t="n">
        <v>23809.8</v>
      </c>
      <c r="I4290" s="493" t="n">
        <v>30516.3</v>
      </c>
      <c r="J4290" s="493" t="n">
        <v>29977.5</v>
      </c>
      <c r="K4290" s="493" t="n">
        <v>38860.75</v>
      </c>
      <c r="L4290" s="493" t="n">
        <v>28784.4</v>
      </c>
      <c r="M4290" s="493" t="n">
        <v>30663.6</v>
      </c>
      <c r="N4290" s="493" t="n">
        <v>22274.4</v>
      </c>
      <c r="O4290" s="493" t="n">
        <v>48941.7</v>
      </c>
      <c r="P4290" s="493" t="n">
        <v>34405.8</v>
      </c>
      <c r="Q4290" s="493" t="n">
        <v>31124.1</v>
      </c>
      <c r="R4290" s="493" t="n">
        <v>39826.8</v>
      </c>
      <c r="S4290" s="493" t="n">
        <v>27942.3</v>
      </c>
      <c r="T4290" s="493" t="n">
        <v>28267.8</v>
      </c>
      <c r="U4290" s="493" t="n">
        <v>26953.31</v>
      </c>
      <c r="V4290" s="493" t="n">
        <v>12089.1</v>
      </c>
      <c r="W4290" s="493" t="n">
        <v>25376.7</v>
      </c>
      <c r="X4290" s="493" t="n">
        <v>33497.32</v>
      </c>
      <c r="Y4290" s="493" t="n">
        <v>20762.4</v>
      </c>
      <c r="Z4290" s="493" t="n">
        <v>24048.44</v>
      </c>
      <c r="AA4290" s="493" t="n">
        <v>40248.54</v>
      </c>
      <c r="AB4290" s="493" t="n">
        <v>27405</v>
      </c>
      <c r="AC4290" s="493" t="n">
        <v>35876.88</v>
      </c>
      <c r="AD4290" s="493" t="n">
        <v>39697.8</v>
      </c>
      <c r="AE4290" s="493" t="n">
        <v>34450.5</v>
      </c>
      <c r="AF4290" s="493" t="n">
        <v>32145.74</v>
      </c>
      <c r="AG4290" s="493" t="n">
        <v>36083.1</v>
      </c>
      <c r="AH4290" s="493" t="n">
        <v>34241.7</v>
      </c>
      <c r="AI4290" s="493" t="n">
        <v>17791.21</v>
      </c>
      <c r="AJ4290" s="493" t="n">
        <v>28389.3</v>
      </c>
      <c r="AK4290" s="493" t="n">
        <v>23126.7</v>
      </c>
      <c r="AL4290" s="493" t="n">
        <v>22217.8</v>
      </c>
      <c r="AM4290" s="493" t="n">
        <v>40047</v>
      </c>
      <c r="AN4290" s="493" t="n">
        <v>20228.8</v>
      </c>
      <c r="AO4290" s="493" t="n">
        <v>21399.21</v>
      </c>
      <c r="AP4290" s="493" t="n">
        <v>26772.9</v>
      </c>
      <c r="AQ4290" s="493" t="n">
        <v>22260.6</v>
      </c>
      <c r="AR4290" s="493" t="n">
        <v>23438.7</v>
      </c>
      <c r="AS4290" s="493" t="n">
        <v>29227.55</v>
      </c>
      <c r="AT4290" s="493" t="n">
        <v>13697.8</v>
      </c>
      <c r="AU4290" s="493" t="n">
        <v>18287.75</v>
      </c>
      <c r="AV4290" s="493" t="n">
        <v>22662.15</v>
      </c>
      <c r="AW4290" s="493" t="n">
        <v>22735.8</v>
      </c>
      <c r="AX4290" s="493" t="n">
        <v>18242.2</v>
      </c>
      <c r="AY4290" s="493" t="n">
        <v>20436.67</v>
      </c>
      <c r="AZ4290" s="493" t="n">
        <v>28828.8</v>
      </c>
      <c r="BA4290" s="493" t="n">
        <v>17144.1</v>
      </c>
      <c r="BB4290" s="493" t="n">
        <v>22893.3</v>
      </c>
      <c r="BC4290" s="493" t="n">
        <v>25665.3</v>
      </c>
      <c r="BD4290" s="493" t="n">
        <v>17168.7</v>
      </c>
      <c r="BE4290" s="493" t="n">
        <v>22855.05</v>
      </c>
      <c r="BF4290" s="493" t="n">
        <v>18105.9</v>
      </c>
      <c r="BG4290" s="493" t="n">
        <v>20868.45</v>
      </c>
      <c r="BH4290" s="493" t="n">
        <v>18004.95</v>
      </c>
      <c r="BI4290" s="493" t="n">
        <v>21122.25</v>
      </c>
      <c r="BJ4290" s="493" t="n">
        <v>26783.68</v>
      </c>
      <c r="BK4290" s="493" t="n">
        <v>26385.9</v>
      </c>
      <c r="BL4290" s="493" t="n">
        <v>26924.55</v>
      </c>
      <c r="BM4290" s="493" t="n">
        <v>23014.5</v>
      </c>
      <c r="BN4290" s="493" t="n">
        <v>28995.03</v>
      </c>
      <c r="BO4290" s="493" t="n">
        <v>18316.95</v>
      </c>
      <c r="BP4290" s="493" t="n">
        <v>27292.2</v>
      </c>
      <c r="BQ4290" s="493" t="n">
        <v>25423.5</v>
      </c>
      <c r="BR4290" s="493" t="n">
        <v>13250.26</v>
      </c>
      <c r="BS4290" s="493" t="n">
        <v>18597.84</v>
      </c>
      <c r="BT4290" s="493" t="n">
        <v>19182.42</v>
      </c>
      <c r="BU4290" s="493" t="n">
        <v>16373.26</v>
      </c>
      <c r="BV4290" s="493" t="n">
        <v>19377.6</v>
      </c>
      <c r="BW4290" s="493" t="n">
        <v>20942.7</v>
      </c>
    </row>
    <row r="4291">
      <c r="A4291" t="inlineStr">
        <is>
          <t>[C9D3] Angiotensin-II 길항제 칼슘길항제 복합제</t>
        </is>
      </c>
      <c r="B4291" t="inlineStr">
        <is>
          <t>한림제약</t>
        </is>
      </c>
      <c r="C4291" t="inlineStr">
        <is>
          <t>로디비카</t>
        </is>
      </c>
      <c r="D4291" t="inlineStr">
        <is>
          <t>한림제약</t>
        </is>
      </c>
      <c r="E4291" t="inlineStr">
        <is>
          <t>olmesartan medoxomil,  s-amlodipine nicotinate</t>
        </is>
      </c>
      <c r="F4291" t="inlineStr">
        <is>
          <t>기타(치과의원, 치과병원 등)</t>
        </is>
      </c>
      <c r="G4291" t="inlineStr">
        <is>
          <t>Original</t>
        </is>
      </c>
      <c r="H4291" s="493" t="n">
        <v>0</v>
      </c>
      <c r="I4291" s="493" t="n">
        <v>0</v>
      </c>
      <c r="J4291" s="493" t="n">
        <v>0</v>
      </c>
      <c r="K4291" s="493" t="n">
        <v>0</v>
      </c>
      <c r="L4291" s="493" t="n">
        <v>0</v>
      </c>
      <c r="M4291" s="493" t="n">
        <v>0</v>
      </c>
      <c r="N4291" s="493" t="n">
        <v>0</v>
      </c>
      <c r="O4291" s="493" t="n">
        <v>0</v>
      </c>
      <c r="P4291" s="493" t="n">
        <v>0</v>
      </c>
      <c r="Q4291" s="493" t="n">
        <v>139.2</v>
      </c>
      <c r="R4291" s="493" t="n">
        <v>0</v>
      </c>
      <c r="S4291" s="493" t="n">
        <v>135</v>
      </c>
      <c r="T4291" s="493" t="n">
        <v>506.7</v>
      </c>
      <c r="U4291" s="493" t="n">
        <v>147</v>
      </c>
      <c r="V4291" s="493" t="n">
        <v>0</v>
      </c>
      <c r="W4291" s="493" t="n">
        <v>134.4</v>
      </c>
      <c r="X4291" s="493" t="n">
        <v>448.2</v>
      </c>
      <c r="Y4291" s="493" t="n">
        <v>277.5</v>
      </c>
      <c r="Z4291" s="493" t="n">
        <v>0</v>
      </c>
      <c r="AA4291" s="493" t="n">
        <v>561.6</v>
      </c>
      <c r="AB4291" s="493" t="n">
        <v>0</v>
      </c>
      <c r="AC4291" s="493" t="n">
        <v>267.3</v>
      </c>
      <c r="AD4291" s="493" t="n">
        <v>0</v>
      </c>
      <c r="AE4291" s="493" t="n">
        <v>0</v>
      </c>
      <c r="AF4291" s="493" t="n">
        <v>0</v>
      </c>
      <c r="AG4291" s="493" t="n">
        <v>0</v>
      </c>
      <c r="AH4291" s="493" t="n">
        <v>0</v>
      </c>
      <c r="AI4291" s="493" t="n">
        <v>354.6</v>
      </c>
      <c r="AJ4291" s="493" t="n">
        <v>0</v>
      </c>
      <c r="AK4291" s="493" t="n">
        <v>0</v>
      </c>
      <c r="AL4291" s="493" t="n">
        <v>0</v>
      </c>
      <c r="AM4291" s="493" t="n">
        <v>0</v>
      </c>
      <c r="AN4291" s="493" t="n">
        <v>146.7</v>
      </c>
      <c r="AO4291" s="493" t="n">
        <v>143.1</v>
      </c>
      <c r="AP4291" s="493" t="n">
        <v>139.8</v>
      </c>
      <c r="AQ4291" s="493" t="n">
        <v>292.2</v>
      </c>
      <c r="AR4291" s="493" t="n">
        <v>0</v>
      </c>
      <c r="AS4291" s="493" t="n">
        <v>540</v>
      </c>
      <c r="AT4291" s="493" t="n">
        <v>487.8</v>
      </c>
      <c r="AU4291" s="493" t="n">
        <v>0</v>
      </c>
      <c r="AV4291" s="493" t="n">
        <v>815.1</v>
      </c>
      <c r="AW4291" s="493" t="n">
        <v>0</v>
      </c>
      <c r="AX4291" s="493" t="n">
        <v>531.9</v>
      </c>
      <c r="AY4291" s="493" t="n">
        <v>453.6</v>
      </c>
      <c r="AZ4291" s="493" t="n">
        <v>0</v>
      </c>
      <c r="BA4291" s="493" t="n">
        <v>0</v>
      </c>
      <c r="BB4291" s="493" t="n">
        <v>948.6</v>
      </c>
      <c r="BC4291" s="493" t="n">
        <v>312</v>
      </c>
      <c r="BD4291" s="493" t="n">
        <v>122.1</v>
      </c>
      <c r="BE4291" s="493" t="n">
        <v>1542.6</v>
      </c>
      <c r="BF4291" s="493" t="n">
        <v>392.4</v>
      </c>
      <c r="BG4291" s="493" t="n">
        <v>0</v>
      </c>
      <c r="BH4291" s="493" t="n">
        <v>402.3</v>
      </c>
      <c r="BI4291" s="493" t="n">
        <v>0</v>
      </c>
      <c r="BJ4291" s="493" t="n">
        <v>0</v>
      </c>
      <c r="BK4291" s="493" t="n">
        <v>511.2</v>
      </c>
      <c r="BL4291" s="493" t="n">
        <v>390.6</v>
      </c>
      <c r="BM4291" s="493" t="n">
        <v>0</v>
      </c>
      <c r="BN4291" s="493" t="n">
        <v>1583.1</v>
      </c>
      <c r="BO4291" s="493" t="n">
        <v>0</v>
      </c>
      <c r="BP4291" s="493" t="n">
        <v>0</v>
      </c>
      <c r="BQ4291" s="493" t="n">
        <v>482.4</v>
      </c>
      <c r="BR4291" s="493" t="n">
        <v>419.4</v>
      </c>
      <c r="BS4291" s="493" t="n">
        <v>0</v>
      </c>
      <c r="BT4291" s="493" t="n">
        <v>502.2</v>
      </c>
      <c r="BU4291" s="493" t="n">
        <v>0</v>
      </c>
      <c r="BV4291" s="493" t="n">
        <v>476.1</v>
      </c>
      <c r="BW4291" s="493" t="n">
        <v>0</v>
      </c>
    </row>
    <row r="4292">
      <c r="A4292" t="inlineStr">
        <is>
          <t>[C9D3] Angiotensin-II 길항제 칼슘길항제 복합제</t>
        </is>
      </c>
      <c r="B4292" t="inlineStr">
        <is>
          <t>한림제약</t>
        </is>
      </c>
      <c r="C4292" t="inlineStr">
        <is>
          <t>로디엔 티</t>
        </is>
      </c>
      <c r="D4292" t="inlineStr">
        <is>
          <t>한림제약</t>
        </is>
      </c>
      <c r="E4292" t="inlineStr">
        <is>
          <t>s-amlodipine nicotinate  ( as s-amlodipine),  telmisartan</t>
        </is>
      </c>
      <c r="F4292" t="inlineStr">
        <is>
          <t>상급종합병원</t>
        </is>
      </c>
      <c r="G4292" t="inlineStr">
        <is>
          <t>Generic</t>
        </is>
      </c>
      <c r="H4292" s="493" t="n">
        <v>0</v>
      </c>
      <c r="I4292" s="493" t="n">
        <v>0</v>
      </c>
      <c r="J4292" s="493" t="n">
        <v>0</v>
      </c>
      <c r="K4292" s="493" t="n">
        <v>0</v>
      </c>
      <c r="L4292" s="493" t="n">
        <v>0</v>
      </c>
      <c r="M4292" s="493" t="n">
        <v>0</v>
      </c>
      <c r="N4292" s="493" t="n">
        <v>0</v>
      </c>
      <c r="O4292" s="493" t="n">
        <v>0</v>
      </c>
      <c r="P4292" s="493" t="n">
        <v>0</v>
      </c>
      <c r="Q4292" s="493" t="n">
        <v>0</v>
      </c>
      <c r="R4292" s="493" t="n">
        <v>0</v>
      </c>
      <c r="S4292" s="493" t="n">
        <v>0</v>
      </c>
      <c r="T4292" s="493" t="n">
        <v>0</v>
      </c>
      <c r="U4292" s="493" t="n">
        <v>0</v>
      </c>
      <c r="V4292" s="493" t="n">
        <v>2725.1</v>
      </c>
      <c r="W4292" s="493" t="n">
        <v>10822</v>
      </c>
      <c r="X4292" s="493" t="n">
        <v>6373.06</v>
      </c>
      <c r="Y4292" s="493" t="n">
        <v>1624.05</v>
      </c>
      <c r="Z4292" s="493" t="n">
        <v>1443.6</v>
      </c>
      <c r="AA4292" s="493" t="n">
        <v>10046.7</v>
      </c>
      <c r="AB4292" s="493" t="n">
        <v>4459.66</v>
      </c>
      <c r="AC4292" s="493" t="n">
        <v>7192.31</v>
      </c>
      <c r="AD4292" s="493" t="n">
        <v>10867.26</v>
      </c>
      <c r="AE4292" s="493" t="n">
        <v>5352.6</v>
      </c>
      <c r="AF4292" s="493" t="n">
        <v>3334.5</v>
      </c>
      <c r="AG4292" s="493" t="n">
        <v>5543.9</v>
      </c>
      <c r="AH4292" s="493" t="n">
        <v>9256.799999999999</v>
      </c>
      <c r="AI4292" s="493" t="n">
        <v>21808.18</v>
      </c>
      <c r="AJ4292" s="493" t="n">
        <v>9383.4</v>
      </c>
      <c r="AK4292" s="493" t="n">
        <v>9202.5</v>
      </c>
      <c r="AL4292" s="493" t="n">
        <v>4114.62</v>
      </c>
      <c r="AM4292" s="493" t="n">
        <v>1767.96</v>
      </c>
      <c r="AN4292" s="493" t="n">
        <v>6168.8</v>
      </c>
      <c r="AO4292" s="493" t="n">
        <v>14909.55</v>
      </c>
      <c r="AP4292" s="493" t="n">
        <v>15726.17</v>
      </c>
      <c r="AQ4292" s="493" t="n">
        <v>4866.15</v>
      </c>
      <c r="AR4292" s="493" t="n">
        <v>6537.02</v>
      </c>
      <c r="AS4292" s="493" t="n">
        <v>3106.8</v>
      </c>
      <c r="AT4292" s="493" t="n">
        <v>14395.31</v>
      </c>
      <c r="AU4292" s="493" t="n">
        <v>4232.8</v>
      </c>
      <c r="AV4292" s="493" t="n">
        <v>10217.13</v>
      </c>
      <c r="AW4292" s="493" t="n">
        <v>7606.19</v>
      </c>
      <c r="AX4292" s="493" t="n">
        <v>9795.440000000001</v>
      </c>
      <c r="AY4292" s="493" t="n">
        <v>2990.86</v>
      </c>
      <c r="AZ4292" s="493" t="n">
        <v>12184.08</v>
      </c>
      <c r="BA4292" s="493" t="n">
        <v>4268.94</v>
      </c>
      <c r="BB4292" s="493" t="n">
        <v>7576.04</v>
      </c>
      <c r="BC4292" s="493" t="n">
        <v>8414.540000000001</v>
      </c>
      <c r="BD4292" s="493" t="n">
        <v>4905.4</v>
      </c>
      <c r="BE4292" s="493" t="n">
        <v>6877.39</v>
      </c>
      <c r="BF4292" s="493" t="n">
        <v>8587.040000000001</v>
      </c>
      <c r="BG4292" s="493" t="n">
        <v>4254</v>
      </c>
      <c r="BH4292" s="493" t="n">
        <v>6202.74</v>
      </c>
      <c r="BI4292" s="493" t="n">
        <v>4182.28</v>
      </c>
      <c r="BJ4292" s="493" t="n">
        <v>4336.2</v>
      </c>
      <c r="BK4292" s="493" t="n">
        <v>7080.16</v>
      </c>
      <c r="BL4292" s="493" t="n">
        <v>9268.52</v>
      </c>
      <c r="BM4292" s="493" t="n">
        <v>8625.059999999999</v>
      </c>
      <c r="BN4292" s="493" t="n">
        <v>5071.07</v>
      </c>
      <c r="BO4292" s="493" t="n">
        <v>8384</v>
      </c>
      <c r="BP4292" s="493" t="n">
        <v>3489.6</v>
      </c>
      <c r="BQ4292" s="493" t="n">
        <v>8261.219999999999</v>
      </c>
      <c r="BR4292" s="493" t="n">
        <v>7261.36</v>
      </c>
      <c r="BS4292" s="493" t="n">
        <v>7692.88</v>
      </c>
      <c r="BT4292" s="493" t="n">
        <v>5288.22</v>
      </c>
      <c r="BU4292" s="493" t="n">
        <v>9798.309999999999</v>
      </c>
      <c r="BV4292" s="493" t="n">
        <v>0</v>
      </c>
      <c r="BW4292" s="493" t="n">
        <v>2980.6</v>
      </c>
    </row>
    <row r="4293">
      <c r="A4293" t="inlineStr">
        <is>
          <t>[C9D3] Angiotensin-II 길항제 칼슘길항제 복합제</t>
        </is>
      </c>
      <c r="B4293" t="inlineStr">
        <is>
          <t>한림제약</t>
        </is>
      </c>
      <c r="C4293" t="inlineStr">
        <is>
          <t>로디엔 티</t>
        </is>
      </c>
      <c r="D4293" t="inlineStr">
        <is>
          <t>한림제약</t>
        </is>
      </c>
      <c r="E4293" t="inlineStr">
        <is>
          <t>s-amlodipine nicotinate  ( as s-amlodipine),  telmisartan</t>
        </is>
      </c>
      <c r="F4293" t="inlineStr">
        <is>
          <t>종합병원</t>
        </is>
      </c>
      <c r="G4293" t="inlineStr">
        <is>
          <t>Generic</t>
        </is>
      </c>
      <c r="H4293" s="493" t="n">
        <v>0</v>
      </c>
      <c r="I4293" s="493" t="n">
        <v>0</v>
      </c>
      <c r="J4293" s="493" t="n">
        <v>0</v>
      </c>
      <c r="K4293" s="493" t="n">
        <v>0</v>
      </c>
      <c r="L4293" s="493" t="n">
        <v>0</v>
      </c>
      <c r="M4293" s="493" t="n">
        <v>0</v>
      </c>
      <c r="N4293" s="493" t="n">
        <v>0</v>
      </c>
      <c r="O4293" s="493" t="n">
        <v>0</v>
      </c>
      <c r="P4293" s="493" t="n">
        <v>0</v>
      </c>
      <c r="Q4293" s="493" t="n">
        <v>0</v>
      </c>
      <c r="R4293" s="493" t="n">
        <v>0</v>
      </c>
      <c r="S4293" s="493" t="n">
        <v>0</v>
      </c>
      <c r="T4293" s="493" t="n">
        <v>42022.06</v>
      </c>
      <c r="U4293" s="493" t="n">
        <v>47667.5</v>
      </c>
      <c r="V4293" s="493" t="n">
        <v>51824.39</v>
      </c>
      <c r="W4293" s="493" t="n">
        <v>55608.91</v>
      </c>
      <c r="X4293" s="493" t="n">
        <v>33674.85</v>
      </c>
      <c r="Y4293" s="493" t="n">
        <v>64425.23</v>
      </c>
      <c r="Z4293" s="493" t="n">
        <v>68606.87</v>
      </c>
      <c r="AA4293" s="493" t="n">
        <v>47906.7</v>
      </c>
      <c r="AB4293" s="493" t="n">
        <v>57101.22</v>
      </c>
      <c r="AC4293" s="493" t="n">
        <v>70977.17</v>
      </c>
      <c r="AD4293" s="493" t="n">
        <v>53980.97</v>
      </c>
      <c r="AE4293" s="493" t="n">
        <v>53717.04</v>
      </c>
      <c r="AF4293" s="493" t="n">
        <v>59459.37</v>
      </c>
      <c r="AG4293" s="493" t="n">
        <v>74393.48</v>
      </c>
      <c r="AH4293" s="493" t="n">
        <v>75322.03999999999</v>
      </c>
      <c r="AI4293" s="493" t="n">
        <v>46777.47</v>
      </c>
      <c r="AJ4293" s="493" t="n">
        <v>79281.64</v>
      </c>
      <c r="AK4293" s="493" t="n">
        <v>66955.67</v>
      </c>
      <c r="AL4293" s="493" t="n">
        <v>61630.63</v>
      </c>
      <c r="AM4293" s="493" t="n">
        <v>56489.95</v>
      </c>
      <c r="AN4293" s="493" t="n">
        <v>63134.38</v>
      </c>
      <c r="AO4293" s="493" t="n">
        <v>63307.71</v>
      </c>
      <c r="AP4293" s="493" t="n">
        <v>63711.01</v>
      </c>
      <c r="AQ4293" s="493" t="n">
        <v>62930.56</v>
      </c>
      <c r="AR4293" s="493" t="n">
        <v>70547.11</v>
      </c>
      <c r="AS4293" s="493" t="n">
        <v>54730.15</v>
      </c>
      <c r="AT4293" s="493" t="n">
        <v>74620.66</v>
      </c>
      <c r="AU4293" s="493" t="n">
        <v>57246.16</v>
      </c>
      <c r="AV4293" s="493" t="n">
        <v>60825.94</v>
      </c>
      <c r="AW4293" s="493" t="n">
        <v>55410.34</v>
      </c>
      <c r="AX4293" s="493" t="n">
        <v>60012.66</v>
      </c>
      <c r="AY4293" s="493" t="n">
        <v>53409.22</v>
      </c>
      <c r="AZ4293" s="493" t="n">
        <v>54864.24</v>
      </c>
      <c r="BA4293" s="493" t="n">
        <v>66867.16</v>
      </c>
      <c r="BB4293" s="493" t="n">
        <v>51859.09</v>
      </c>
      <c r="BC4293" s="493" t="n">
        <v>53497.17</v>
      </c>
      <c r="BD4293" s="493" t="n">
        <v>59413.15</v>
      </c>
      <c r="BE4293" s="493" t="n">
        <v>53799.71</v>
      </c>
      <c r="BF4293" s="493" t="n">
        <v>53550.46</v>
      </c>
      <c r="BG4293" s="493" t="n">
        <v>59724.97</v>
      </c>
      <c r="BH4293" s="493" t="n">
        <v>68714.2</v>
      </c>
      <c r="BI4293" s="493" t="n">
        <v>52241.43</v>
      </c>
      <c r="BJ4293" s="493" t="n">
        <v>56860.01</v>
      </c>
      <c r="BK4293" s="493" t="n">
        <v>53192.29</v>
      </c>
      <c r="BL4293" s="493" t="n">
        <v>78428.74000000001</v>
      </c>
      <c r="BM4293" s="493" t="n">
        <v>63855.36</v>
      </c>
      <c r="BN4293" s="493" t="n">
        <v>64176.74</v>
      </c>
      <c r="BO4293" s="493" t="n">
        <v>54905.39</v>
      </c>
      <c r="BP4293" s="493" t="n">
        <v>58050.17</v>
      </c>
      <c r="BQ4293" s="493" t="n">
        <v>40753.1</v>
      </c>
      <c r="BR4293" s="493" t="n">
        <v>51252.61</v>
      </c>
      <c r="BS4293" s="493" t="n">
        <v>44017.94</v>
      </c>
      <c r="BT4293" s="493" t="n">
        <v>44962.44</v>
      </c>
      <c r="BU4293" s="493" t="n">
        <v>44720.64</v>
      </c>
      <c r="BV4293" s="493" t="n">
        <v>50490.26</v>
      </c>
      <c r="BW4293" s="493" t="n">
        <v>40300.59</v>
      </c>
    </row>
    <row r="4294">
      <c r="A4294" t="inlineStr">
        <is>
          <t>[C9D3] Angiotensin-II 길항제 칼슘길항제 복합제</t>
        </is>
      </c>
      <c r="B4294" t="inlineStr">
        <is>
          <t>한림제약</t>
        </is>
      </c>
      <c r="C4294" t="inlineStr">
        <is>
          <t>로디엔 티</t>
        </is>
      </c>
      <c r="D4294" t="inlineStr">
        <is>
          <t>한림제약</t>
        </is>
      </c>
      <c r="E4294" t="inlineStr">
        <is>
          <t>s-amlodipine nicotinate  ( as s-amlodipine),  telmisartan</t>
        </is>
      </c>
      <c r="F4294" t="inlineStr">
        <is>
          <t>병원</t>
        </is>
      </c>
      <c r="G4294" t="inlineStr">
        <is>
          <t>Generic</t>
        </is>
      </c>
      <c r="H4294" s="493" t="n">
        <v>0</v>
      </c>
      <c r="I4294" s="493" t="n">
        <v>0</v>
      </c>
      <c r="J4294" s="493" t="n">
        <v>0</v>
      </c>
      <c r="K4294" s="493" t="n">
        <v>0</v>
      </c>
      <c r="L4294" s="493" t="n">
        <v>0</v>
      </c>
      <c r="M4294" s="493" t="n">
        <v>0</v>
      </c>
      <c r="N4294" s="493" t="n">
        <v>0</v>
      </c>
      <c r="O4294" s="493" t="n">
        <v>1761.1</v>
      </c>
      <c r="P4294" s="493" t="n">
        <v>5170.63</v>
      </c>
      <c r="Q4294" s="493" t="n">
        <v>12174.91</v>
      </c>
      <c r="R4294" s="493" t="n">
        <v>16884.94</v>
      </c>
      <c r="S4294" s="493" t="n">
        <v>18432.74</v>
      </c>
      <c r="T4294" s="493" t="n">
        <v>22618.38</v>
      </c>
      <c r="U4294" s="493" t="n">
        <v>22146.92</v>
      </c>
      <c r="V4294" s="493" t="n">
        <v>26115.62</v>
      </c>
      <c r="W4294" s="493" t="n">
        <v>25804.06</v>
      </c>
      <c r="X4294" s="493" t="n">
        <v>29877.83</v>
      </c>
      <c r="Y4294" s="493" t="n">
        <v>27868.77</v>
      </c>
      <c r="Z4294" s="493" t="n">
        <v>31077.61</v>
      </c>
      <c r="AA4294" s="493" t="n">
        <v>36214.35</v>
      </c>
      <c r="AB4294" s="493" t="n">
        <v>34095.95</v>
      </c>
      <c r="AC4294" s="493" t="n">
        <v>35734.22</v>
      </c>
      <c r="AD4294" s="493" t="n">
        <v>49667.86</v>
      </c>
      <c r="AE4294" s="493" t="n">
        <v>46606.86</v>
      </c>
      <c r="AF4294" s="493" t="n">
        <v>38655.79</v>
      </c>
      <c r="AG4294" s="493" t="n">
        <v>40229.61</v>
      </c>
      <c r="AH4294" s="493" t="n">
        <v>41086.38</v>
      </c>
      <c r="AI4294" s="493" t="n">
        <v>40971.78</v>
      </c>
      <c r="AJ4294" s="493" t="n">
        <v>44009.65</v>
      </c>
      <c r="AK4294" s="493" t="n">
        <v>48000.28</v>
      </c>
      <c r="AL4294" s="493" t="n">
        <v>36778.44</v>
      </c>
      <c r="AM4294" s="493" t="n">
        <v>47304.71</v>
      </c>
      <c r="AN4294" s="493" t="n">
        <v>44876.25</v>
      </c>
      <c r="AO4294" s="493" t="n">
        <v>46925.31</v>
      </c>
      <c r="AP4294" s="493" t="n">
        <v>41194.33</v>
      </c>
      <c r="AQ4294" s="493" t="n">
        <v>57950.6</v>
      </c>
      <c r="AR4294" s="493" t="n">
        <v>46490.84</v>
      </c>
      <c r="AS4294" s="493" t="n">
        <v>47551.6</v>
      </c>
      <c r="AT4294" s="493" t="n">
        <v>46598.51</v>
      </c>
      <c r="AU4294" s="493" t="n">
        <v>51128.74</v>
      </c>
      <c r="AV4294" s="493" t="n">
        <v>44336.67</v>
      </c>
      <c r="AW4294" s="493" t="n">
        <v>54080.1</v>
      </c>
      <c r="AX4294" s="493" t="n">
        <v>53338.47</v>
      </c>
      <c r="AY4294" s="493" t="n">
        <v>50473.31</v>
      </c>
      <c r="AZ4294" s="493" t="n">
        <v>51611.26</v>
      </c>
      <c r="BA4294" s="493" t="n">
        <v>48596.79</v>
      </c>
      <c r="BB4294" s="493" t="n">
        <v>50925.31</v>
      </c>
      <c r="BC4294" s="493" t="n">
        <v>55754.63</v>
      </c>
      <c r="BD4294" s="493" t="n">
        <v>60727.01</v>
      </c>
      <c r="BE4294" s="493" t="n">
        <v>48493.14</v>
      </c>
      <c r="BF4294" s="493" t="n">
        <v>58049.55</v>
      </c>
      <c r="BG4294" s="493" t="n">
        <v>53899.75</v>
      </c>
      <c r="BH4294" s="493" t="n">
        <v>60135.4</v>
      </c>
      <c r="BI4294" s="493" t="n">
        <v>56642.72</v>
      </c>
      <c r="BJ4294" s="493" t="n">
        <v>57615.61</v>
      </c>
      <c r="BK4294" s="493" t="n">
        <v>42156.64</v>
      </c>
      <c r="BL4294" s="493" t="n">
        <v>55786.03</v>
      </c>
      <c r="BM4294" s="493" t="n">
        <v>49821.78</v>
      </c>
      <c r="BN4294" s="493" t="n">
        <v>43131.54</v>
      </c>
      <c r="BO4294" s="493" t="n">
        <v>55228.91</v>
      </c>
      <c r="BP4294" s="493" t="n">
        <v>47565.23</v>
      </c>
      <c r="BQ4294" s="493" t="n">
        <v>33991.57</v>
      </c>
      <c r="BR4294" s="493" t="n">
        <v>60811.19</v>
      </c>
      <c r="BS4294" s="493" t="n">
        <v>52075.73</v>
      </c>
      <c r="BT4294" s="493" t="n">
        <v>54044.56</v>
      </c>
      <c r="BU4294" s="493" t="n">
        <v>53369.96</v>
      </c>
      <c r="BV4294" s="493" t="n">
        <v>66874.49000000001</v>
      </c>
      <c r="BW4294" s="493" t="n">
        <v>75748.75</v>
      </c>
    </row>
    <row r="4295">
      <c r="A4295" t="inlineStr">
        <is>
          <t>[C9D3] Angiotensin-II 길항제 칼슘길항제 복합제</t>
        </is>
      </c>
      <c r="B4295" t="inlineStr">
        <is>
          <t>한림제약</t>
        </is>
      </c>
      <c r="C4295" t="inlineStr">
        <is>
          <t>로디엔 티</t>
        </is>
      </c>
      <c r="D4295" t="inlineStr">
        <is>
          <t>한림제약</t>
        </is>
      </c>
      <c r="E4295" t="inlineStr">
        <is>
          <t>s-amlodipine nicotinate  ( as s-amlodipine),  telmisartan</t>
        </is>
      </c>
      <c r="F4295" t="inlineStr">
        <is>
          <t>의원</t>
        </is>
      </c>
      <c r="G4295" t="inlineStr">
        <is>
          <t>Generic</t>
        </is>
      </c>
      <c r="H4295" s="493" t="n">
        <v>0</v>
      </c>
      <c r="I4295" s="493" t="n">
        <v>0</v>
      </c>
      <c r="J4295" s="493" t="n">
        <v>0</v>
      </c>
      <c r="K4295" s="493" t="n">
        <v>0</v>
      </c>
      <c r="L4295" s="493" t="n">
        <v>0</v>
      </c>
      <c r="M4295" s="493" t="n">
        <v>0</v>
      </c>
      <c r="N4295" s="493" t="n">
        <v>0</v>
      </c>
      <c r="O4295" s="493" t="n">
        <v>33025.79</v>
      </c>
      <c r="P4295" s="493" t="n">
        <v>70748.31</v>
      </c>
      <c r="Q4295" s="493" t="n">
        <v>79551.88</v>
      </c>
      <c r="R4295" s="493" t="n">
        <v>118577.66</v>
      </c>
      <c r="S4295" s="493" t="n">
        <v>144970.4</v>
      </c>
      <c r="T4295" s="493" t="n">
        <v>156534.64</v>
      </c>
      <c r="U4295" s="493" t="n">
        <v>157043.07</v>
      </c>
      <c r="V4295" s="493" t="n">
        <v>184199.86</v>
      </c>
      <c r="W4295" s="493" t="n">
        <v>184539.93</v>
      </c>
      <c r="X4295" s="493" t="n">
        <v>195993.28</v>
      </c>
      <c r="Y4295" s="493" t="n">
        <v>199763.08</v>
      </c>
      <c r="Z4295" s="493" t="n">
        <v>197549.52</v>
      </c>
      <c r="AA4295" s="493" t="n">
        <v>204164.76</v>
      </c>
      <c r="AB4295" s="493" t="n">
        <v>200079.03</v>
      </c>
      <c r="AC4295" s="493" t="n">
        <v>205619.28</v>
      </c>
      <c r="AD4295" s="493" t="n">
        <v>202666.97</v>
      </c>
      <c r="AE4295" s="493" t="n">
        <v>233508.86</v>
      </c>
      <c r="AF4295" s="493" t="n">
        <v>214981.61</v>
      </c>
      <c r="AG4295" s="493" t="n">
        <v>221303.99</v>
      </c>
      <c r="AH4295" s="493" t="n">
        <v>249273.03</v>
      </c>
      <c r="AI4295" s="493" t="n">
        <v>256235.36</v>
      </c>
      <c r="AJ4295" s="493" t="n">
        <v>251880.97</v>
      </c>
      <c r="AK4295" s="493" t="n">
        <v>272124.13</v>
      </c>
      <c r="AL4295" s="493" t="n">
        <v>256014.91</v>
      </c>
      <c r="AM4295" s="493" t="n">
        <v>251165.98</v>
      </c>
      <c r="AN4295" s="493" t="n">
        <v>231558.25</v>
      </c>
      <c r="AO4295" s="493" t="n">
        <v>252714.24</v>
      </c>
      <c r="AP4295" s="493" t="n">
        <v>264576.54</v>
      </c>
      <c r="AQ4295" s="493" t="n">
        <v>260658.7</v>
      </c>
      <c r="AR4295" s="493" t="n">
        <v>261332.94</v>
      </c>
      <c r="AS4295" s="493" t="n">
        <v>264969.24</v>
      </c>
      <c r="AT4295" s="493" t="n">
        <v>250530.95</v>
      </c>
      <c r="AU4295" s="493" t="n">
        <v>262283.4</v>
      </c>
      <c r="AV4295" s="493" t="n">
        <v>279861.97</v>
      </c>
      <c r="AW4295" s="493" t="n">
        <v>251276.35</v>
      </c>
      <c r="AX4295" s="493" t="n">
        <v>274331.93</v>
      </c>
      <c r="AY4295" s="493" t="n">
        <v>268392.5</v>
      </c>
      <c r="AZ4295" s="493" t="n">
        <v>259863.48</v>
      </c>
      <c r="BA4295" s="493" t="n">
        <v>280003.68</v>
      </c>
      <c r="BB4295" s="493" t="n">
        <v>268121.53</v>
      </c>
      <c r="BC4295" s="493" t="n">
        <v>286002.75</v>
      </c>
      <c r="BD4295" s="493" t="n">
        <v>267223.96</v>
      </c>
      <c r="BE4295" s="493" t="n">
        <v>267777.32</v>
      </c>
      <c r="BF4295" s="493" t="n">
        <v>279305.19</v>
      </c>
      <c r="BG4295" s="493" t="n">
        <v>290313.5</v>
      </c>
      <c r="BH4295" s="493" t="n">
        <v>282574.7</v>
      </c>
      <c r="BI4295" s="493" t="n">
        <v>286323.1</v>
      </c>
      <c r="BJ4295" s="493" t="n">
        <v>296501.56</v>
      </c>
      <c r="BK4295" s="493" t="n">
        <v>264198.19</v>
      </c>
      <c r="BL4295" s="493" t="n">
        <v>291708.35</v>
      </c>
      <c r="BM4295" s="493" t="n">
        <v>252974.73</v>
      </c>
      <c r="BN4295" s="493" t="n">
        <v>257634.15</v>
      </c>
      <c r="BO4295" s="493" t="n">
        <v>297331.78</v>
      </c>
      <c r="BP4295" s="493" t="n">
        <v>267222.53</v>
      </c>
      <c r="BQ4295" s="493" t="n">
        <v>254621.26</v>
      </c>
      <c r="BR4295" s="493" t="n">
        <v>294793.62</v>
      </c>
      <c r="BS4295" s="493" t="n">
        <v>282357.67</v>
      </c>
      <c r="BT4295" s="493" t="n">
        <v>273833.25</v>
      </c>
      <c r="BU4295" s="493" t="n">
        <v>283277.15</v>
      </c>
      <c r="BV4295" s="493" t="n">
        <v>313604.34</v>
      </c>
      <c r="BW4295" s="493" t="n">
        <v>291339.66</v>
      </c>
    </row>
    <row r="4296">
      <c r="A4296" t="inlineStr">
        <is>
          <t>[C9D3] Angiotensin-II 길항제 칼슘길항제 복합제</t>
        </is>
      </c>
      <c r="B4296" t="inlineStr">
        <is>
          <t>한림제약</t>
        </is>
      </c>
      <c r="C4296" t="inlineStr">
        <is>
          <t>로디엔 티</t>
        </is>
      </c>
      <c r="D4296" t="inlineStr">
        <is>
          <t>한림제약</t>
        </is>
      </c>
      <c r="E4296" t="inlineStr">
        <is>
          <t>s-amlodipine nicotinate  ( as s-amlodipine),  telmisartan</t>
        </is>
      </c>
      <c r="F4296" t="inlineStr">
        <is>
          <t>보건소</t>
        </is>
      </c>
      <c r="G4296" t="inlineStr">
        <is>
          <t>Generic</t>
        </is>
      </c>
      <c r="H4296" s="493" t="n">
        <v>0</v>
      </c>
      <c r="I4296" s="493" t="n">
        <v>0</v>
      </c>
      <c r="J4296" s="493" t="n">
        <v>0</v>
      </c>
      <c r="K4296" s="493" t="n">
        <v>0</v>
      </c>
      <c r="L4296" s="493" t="n">
        <v>0</v>
      </c>
      <c r="M4296" s="493" t="n">
        <v>0</v>
      </c>
      <c r="N4296" s="493" t="n">
        <v>0</v>
      </c>
      <c r="O4296" s="493" t="n">
        <v>2644.8</v>
      </c>
      <c r="P4296" s="493" t="n">
        <v>1270.5</v>
      </c>
      <c r="Q4296" s="493" t="n">
        <v>3689.4</v>
      </c>
      <c r="R4296" s="493" t="n">
        <v>0</v>
      </c>
      <c r="S4296" s="493" t="n">
        <v>4620.6</v>
      </c>
      <c r="T4296" s="493" t="n">
        <v>1671.6</v>
      </c>
      <c r="U4296" s="493" t="n">
        <v>1515.18</v>
      </c>
      <c r="V4296" s="493" t="n">
        <v>4701</v>
      </c>
      <c r="W4296" s="493" t="n">
        <v>364.8</v>
      </c>
      <c r="X4296" s="493" t="n">
        <v>1528.5</v>
      </c>
      <c r="Y4296" s="493" t="n">
        <v>4416</v>
      </c>
      <c r="Z4296" s="493" t="n">
        <v>967.05</v>
      </c>
      <c r="AA4296" s="493" t="n">
        <v>2120.7</v>
      </c>
      <c r="AB4296" s="493" t="n">
        <v>4403.4</v>
      </c>
      <c r="AC4296" s="493" t="n">
        <v>1978.8</v>
      </c>
      <c r="AD4296" s="493" t="n">
        <v>1729.5</v>
      </c>
      <c r="AE4296" s="493" t="n">
        <v>5709.6</v>
      </c>
      <c r="AF4296" s="493" t="n">
        <v>1712.7</v>
      </c>
      <c r="AG4296" s="493" t="n">
        <v>4117.4</v>
      </c>
      <c r="AH4296" s="493" t="n">
        <v>5236.5</v>
      </c>
      <c r="AI4296" s="493" t="n">
        <v>6338</v>
      </c>
      <c r="AJ4296" s="493" t="n">
        <v>8088</v>
      </c>
      <c r="AK4296" s="493" t="n">
        <v>11506.5</v>
      </c>
      <c r="AL4296" s="493" t="n">
        <v>6477.9</v>
      </c>
      <c r="AM4296" s="493" t="n">
        <v>11695.2</v>
      </c>
      <c r="AN4296" s="493" t="n">
        <v>6083.7</v>
      </c>
      <c r="AO4296" s="493" t="n">
        <v>8920.950000000001</v>
      </c>
      <c r="AP4296" s="493" t="n">
        <v>10122.9</v>
      </c>
      <c r="AQ4296" s="493" t="n">
        <v>10807.2</v>
      </c>
      <c r="AR4296" s="493" t="n">
        <v>15259.15</v>
      </c>
      <c r="AS4296" s="493" t="n">
        <v>22612.5</v>
      </c>
      <c r="AT4296" s="493" t="n">
        <v>11858.1</v>
      </c>
      <c r="AU4296" s="493" t="n">
        <v>11599.67</v>
      </c>
      <c r="AV4296" s="493" t="n">
        <v>9271.5</v>
      </c>
      <c r="AW4296" s="493" t="n">
        <v>9333.299999999999</v>
      </c>
      <c r="AX4296" s="493" t="n">
        <v>24873.3</v>
      </c>
      <c r="AY4296" s="493" t="n">
        <v>10165.17</v>
      </c>
      <c r="AZ4296" s="493" t="n">
        <v>7651.3</v>
      </c>
      <c r="BA4296" s="493" t="n">
        <v>12453</v>
      </c>
      <c r="BB4296" s="493" t="n">
        <v>15891.9</v>
      </c>
      <c r="BC4296" s="493" t="n">
        <v>11612.4</v>
      </c>
      <c r="BD4296" s="493" t="n">
        <v>13359.33</v>
      </c>
      <c r="BE4296" s="493" t="n">
        <v>13314.3</v>
      </c>
      <c r="BF4296" s="493" t="n">
        <v>11244</v>
      </c>
      <c r="BG4296" s="493" t="n">
        <v>11181</v>
      </c>
      <c r="BH4296" s="493" t="n">
        <v>15705.6</v>
      </c>
      <c r="BI4296" s="493" t="n">
        <v>9606.9</v>
      </c>
      <c r="BJ4296" s="493" t="n">
        <v>13448.1</v>
      </c>
      <c r="BK4296" s="493" t="n">
        <v>11653.73</v>
      </c>
      <c r="BL4296" s="493" t="n">
        <v>18518.2</v>
      </c>
      <c r="BM4296" s="493" t="n">
        <v>9850.360000000001</v>
      </c>
      <c r="BN4296" s="493" t="n">
        <v>8690.700000000001</v>
      </c>
      <c r="BO4296" s="493" t="n">
        <v>11029.8</v>
      </c>
      <c r="BP4296" s="493" t="n">
        <v>12959.1</v>
      </c>
      <c r="BQ4296" s="493" t="n">
        <v>10143.15</v>
      </c>
      <c r="BR4296" s="493" t="n">
        <v>13746.6</v>
      </c>
      <c r="BS4296" s="493" t="n">
        <v>42219.3</v>
      </c>
      <c r="BT4296" s="493" t="n">
        <v>14072.4</v>
      </c>
      <c r="BU4296" s="493" t="n">
        <v>9824.700000000001</v>
      </c>
      <c r="BV4296" s="493" t="n">
        <v>13156.32</v>
      </c>
      <c r="BW4296" s="493" t="n">
        <v>7191.33</v>
      </c>
    </row>
    <row r="4297">
      <c r="A4297" t="inlineStr">
        <is>
          <t>[C9D3] Angiotensin-II 길항제 칼슘길항제 복합제</t>
        </is>
      </c>
      <c r="B4297" t="inlineStr">
        <is>
          <t>한림제약</t>
        </is>
      </c>
      <c r="C4297" t="inlineStr">
        <is>
          <t>로디엔 티</t>
        </is>
      </c>
      <c r="D4297" t="inlineStr">
        <is>
          <t>한림제약</t>
        </is>
      </c>
      <c r="E4297" t="inlineStr">
        <is>
          <t>s-amlodipine nicotinate  ( as s-amlodipine),  telmisartan</t>
        </is>
      </c>
      <c r="F4297" t="inlineStr">
        <is>
          <t>기타(치과의원, 치과병원 등)</t>
        </is>
      </c>
      <c r="G4297" t="inlineStr">
        <is>
          <t>Generic</t>
        </is>
      </c>
      <c r="H4297" s="493" t="n">
        <v>0</v>
      </c>
      <c r="I4297" s="493" t="n">
        <v>0</v>
      </c>
      <c r="J4297" s="493" t="n">
        <v>0</v>
      </c>
      <c r="K4297" s="493" t="n">
        <v>0</v>
      </c>
      <c r="L4297" s="493" t="n">
        <v>0</v>
      </c>
      <c r="M4297" s="493" t="n">
        <v>0</v>
      </c>
      <c r="N4297" s="493" t="n">
        <v>0</v>
      </c>
      <c r="O4297" s="493" t="n">
        <v>0</v>
      </c>
      <c r="P4297" s="493" t="n">
        <v>206.1</v>
      </c>
      <c r="Q4297" s="493" t="n">
        <v>209.4</v>
      </c>
      <c r="R4297" s="493" t="n">
        <v>669.3</v>
      </c>
      <c r="S4297" s="493" t="n">
        <v>140.8</v>
      </c>
      <c r="T4297" s="493" t="n">
        <v>228.6</v>
      </c>
      <c r="U4297" s="493" t="n">
        <v>353.25</v>
      </c>
      <c r="V4297" s="493" t="n">
        <v>210.6</v>
      </c>
      <c r="W4297" s="493" t="n">
        <v>122.55</v>
      </c>
      <c r="X4297" s="493" t="n">
        <v>232.75</v>
      </c>
      <c r="Y4297" s="493" t="n">
        <v>0</v>
      </c>
      <c r="Z4297" s="493" t="n">
        <v>0</v>
      </c>
      <c r="AA4297" s="493" t="n">
        <v>0</v>
      </c>
      <c r="AB4297" s="493" t="n">
        <v>0</v>
      </c>
      <c r="AC4297" s="493" t="n">
        <v>0</v>
      </c>
      <c r="AD4297" s="493" t="n">
        <v>0</v>
      </c>
      <c r="AE4297" s="493" t="n">
        <v>0</v>
      </c>
      <c r="AF4297" s="493" t="n">
        <v>0</v>
      </c>
      <c r="AG4297" s="493" t="n">
        <v>114.6</v>
      </c>
      <c r="AH4297" s="493" t="n">
        <v>0</v>
      </c>
      <c r="AI4297" s="493" t="n">
        <v>0</v>
      </c>
      <c r="AJ4297" s="493" t="n">
        <v>0</v>
      </c>
      <c r="AK4297" s="493" t="n">
        <v>0</v>
      </c>
      <c r="AL4297" s="493" t="n">
        <v>0</v>
      </c>
      <c r="AM4297" s="493" t="n">
        <v>0</v>
      </c>
      <c r="AN4297" s="493" t="n">
        <v>0</v>
      </c>
      <c r="AO4297" s="493" t="n">
        <v>0</v>
      </c>
      <c r="AP4297" s="493" t="n">
        <v>0</v>
      </c>
      <c r="AQ4297" s="493" t="n">
        <v>0</v>
      </c>
      <c r="AR4297" s="493" t="n">
        <v>0</v>
      </c>
      <c r="AS4297" s="493" t="n">
        <v>0</v>
      </c>
      <c r="AT4297" s="493" t="n">
        <v>0</v>
      </c>
      <c r="AU4297" s="493" t="n">
        <v>0</v>
      </c>
      <c r="AV4297" s="493" t="n">
        <v>0</v>
      </c>
      <c r="AW4297" s="493" t="n">
        <v>0</v>
      </c>
      <c r="AX4297" s="493" t="n">
        <v>0</v>
      </c>
      <c r="AY4297" s="493" t="n">
        <v>0</v>
      </c>
      <c r="AZ4297" s="493" t="n">
        <v>0</v>
      </c>
      <c r="BA4297" s="493" t="n">
        <v>0</v>
      </c>
      <c r="BB4297" s="493" t="n">
        <v>0</v>
      </c>
      <c r="BC4297" s="493" t="n">
        <v>435.6</v>
      </c>
      <c r="BD4297" s="493" t="n">
        <v>0</v>
      </c>
      <c r="BE4297" s="493" t="n">
        <v>579.6</v>
      </c>
      <c r="BF4297" s="493" t="n">
        <v>0</v>
      </c>
      <c r="BG4297" s="493" t="n">
        <v>0</v>
      </c>
      <c r="BH4297" s="493" t="n">
        <v>0</v>
      </c>
      <c r="BI4297" s="493" t="n">
        <v>0</v>
      </c>
      <c r="BJ4297" s="493" t="n">
        <v>0</v>
      </c>
      <c r="BK4297" s="493" t="n">
        <v>0</v>
      </c>
      <c r="BL4297" s="493" t="n">
        <v>0</v>
      </c>
      <c r="BM4297" s="493" t="n">
        <v>0</v>
      </c>
      <c r="BN4297" s="493" t="n">
        <v>0</v>
      </c>
      <c r="BO4297" s="493" t="n">
        <v>0</v>
      </c>
      <c r="BP4297" s="493" t="n">
        <v>0</v>
      </c>
      <c r="BQ4297" s="493" t="n">
        <v>0</v>
      </c>
      <c r="BR4297" s="493" t="n">
        <v>0</v>
      </c>
      <c r="BS4297" s="493" t="n">
        <v>0</v>
      </c>
      <c r="BT4297" s="493" t="n">
        <v>0</v>
      </c>
      <c r="BU4297" s="493" t="n">
        <v>0</v>
      </c>
      <c r="BV4297" s="493" t="n">
        <v>0</v>
      </c>
      <c r="BW4297" s="493" t="n">
        <v>0</v>
      </c>
    </row>
    <row r="4298">
      <c r="A4298" t="inlineStr">
        <is>
          <t>[C9D3] Angiotensin-II 길항제 칼슘길항제 복합제</t>
        </is>
      </c>
      <c r="B4298" t="inlineStr">
        <is>
          <t>한림제약</t>
        </is>
      </c>
      <c r="C4298" t="inlineStr">
        <is>
          <t>로디엔셋</t>
        </is>
      </c>
      <c r="D4298" t="inlineStr">
        <is>
          <t>한림제약</t>
        </is>
      </c>
      <c r="E4298" t="inlineStr">
        <is>
          <t>chlorthalidone,  s-amlodipine nicotinate  ( as s-amlodipine),  telmisartan</t>
        </is>
      </c>
      <c r="F4298" t="inlineStr">
        <is>
          <t>종합병원</t>
        </is>
      </c>
      <c r="G4298" t="inlineStr">
        <is>
          <t>Original</t>
        </is>
      </c>
      <c r="H4298" s="493" t="n">
        <v>0</v>
      </c>
      <c r="I4298" s="493" t="n">
        <v>0</v>
      </c>
      <c r="J4298" s="493" t="n">
        <v>0</v>
      </c>
      <c r="K4298" s="493" t="n">
        <v>0</v>
      </c>
      <c r="L4298" s="493" t="n">
        <v>0</v>
      </c>
      <c r="M4298" s="493" t="n">
        <v>0</v>
      </c>
      <c r="N4298" s="493" t="n">
        <v>0</v>
      </c>
      <c r="O4298" s="493" t="n">
        <v>0</v>
      </c>
      <c r="P4298" s="493" t="n">
        <v>0</v>
      </c>
      <c r="Q4298" s="493" t="n">
        <v>0</v>
      </c>
      <c r="R4298" s="493" t="n">
        <v>0</v>
      </c>
      <c r="S4298" s="493" t="n">
        <v>0</v>
      </c>
      <c r="T4298" s="493" t="n">
        <v>0</v>
      </c>
      <c r="U4298" s="493" t="n">
        <v>0</v>
      </c>
      <c r="V4298" s="493" t="n">
        <v>0</v>
      </c>
      <c r="W4298" s="493" t="n">
        <v>0</v>
      </c>
      <c r="X4298" s="493" t="n">
        <v>0</v>
      </c>
      <c r="Y4298" s="493" t="n">
        <v>0</v>
      </c>
      <c r="Z4298" s="493" t="n">
        <v>0</v>
      </c>
      <c r="AA4298" s="493" t="n">
        <v>0</v>
      </c>
      <c r="AB4298" s="493" t="n">
        <v>0</v>
      </c>
      <c r="AC4298" s="493" t="n">
        <v>0</v>
      </c>
      <c r="AD4298" s="493" t="n">
        <v>0</v>
      </c>
      <c r="AE4298" s="493" t="n">
        <v>0</v>
      </c>
      <c r="AF4298" s="493" t="n">
        <v>0</v>
      </c>
      <c r="AG4298" s="493" t="n">
        <v>0</v>
      </c>
      <c r="AH4298" s="493" t="n">
        <v>0</v>
      </c>
      <c r="AI4298" s="493" t="n">
        <v>0</v>
      </c>
      <c r="AJ4298" s="493" t="n">
        <v>0</v>
      </c>
      <c r="AK4298" s="493" t="n">
        <v>0</v>
      </c>
      <c r="AL4298" s="493" t="n">
        <v>0</v>
      </c>
      <c r="AM4298" s="493" t="n">
        <v>0</v>
      </c>
      <c r="AN4298" s="493" t="n">
        <v>0</v>
      </c>
      <c r="AO4298" s="493" t="n">
        <v>0</v>
      </c>
      <c r="AP4298" s="493" t="n">
        <v>0</v>
      </c>
      <c r="AQ4298" s="493" t="n">
        <v>0</v>
      </c>
      <c r="AR4298" s="493" t="n">
        <v>0</v>
      </c>
      <c r="AS4298" s="493" t="n">
        <v>0</v>
      </c>
      <c r="AT4298" s="493" t="n">
        <v>0</v>
      </c>
      <c r="AU4298" s="493" t="n">
        <v>0</v>
      </c>
      <c r="AV4298" s="493" t="n">
        <v>0</v>
      </c>
      <c r="AW4298" s="493" t="n">
        <v>0</v>
      </c>
      <c r="AX4298" s="493" t="n">
        <v>0</v>
      </c>
      <c r="AY4298" s="493" t="n">
        <v>0</v>
      </c>
      <c r="AZ4298" s="493" t="n">
        <v>0</v>
      </c>
      <c r="BA4298" s="493" t="n">
        <v>0</v>
      </c>
      <c r="BB4298" s="493" t="n">
        <v>0</v>
      </c>
      <c r="BC4298" s="493" t="n">
        <v>0</v>
      </c>
      <c r="BD4298" s="493" t="n">
        <v>0</v>
      </c>
      <c r="BE4298" s="493" t="n">
        <v>0</v>
      </c>
      <c r="BF4298" s="493" t="n">
        <v>0</v>
      </c>
      <c r="BG4298" s="493" t="n">
        <v>0</v>
      </c>
      <c r="BH4298" s="493" t="n">
        <v>0</v>
      </c>
      <c r="BI4298" s="493" t="n">
        <v>0</v>
      </c>
      <c r="BJ4298" s="493" t="n">
        <v>0</v>
      </c>
      <c r="BK4298" s="493" t="n">
        <v>0</v>
      </c>
      <c r="BL4298" s="493" t="n">
        <v>0</v>
      </c>
      <c r="BM4298" s="493" t="n">
        <v>0</v>
      </c>
      <c r="BN4298" s="493" t="n">
        <v>0</v>
      </c>
      <c r="BO4298" s="493" t="n">
        <v>0</v>
      </c>
      <c r="BP4298" s="493" t="n">
        <v>0</v>
      </c>
      <c r="BQ4298" s="493" t="n">
        <v>0</v>
      </c>
      <c r="BR4298" s="493" t="n">
        <v>1098</v>
      </c>
      <c r="BS4298" s="493" t="n">
        <v>1453.89</v>
      </c>
      <c r="BT4298" s="493" t="n">
        <v>3081.2</v>
      </c>
      <c r="BU4298" s="493" t="n">
        <v>3468.07</v>
      </c>
      <c r="BV4298" s="493" t="n">
        <v>3562.24</v>
      </c>
      <c r="BW4298" s="493" t="n">
        <v>5642.81</v>
      </c>
    </row>
    <row r="4299">
      <c r="A4299" t="inlineStr">
        <is>
          <t>[C9D3] Angiotensin-II 길항제 칼슘길항제 복합제</t>
        </is>
      </c>
      <c r="B4299" t="inlineStr">
        <is>
          <t>한림제약</t>
        </is>
      </c>
      <c r="C4299" t="inlineStr">
        <is>
          <t>로디엔셋</t>
        </is>
      </c>
      <c r="D4299" t="inlineStr">
        <is>
          <t>한림제약</t>
        </is>
      </c>
      <c r="E4299" t="inlineStr">
        <is>
          <t>chlorthalidone,  s-amlodipine nicotinate  ( as s-amlodipine),  telmisartan</t>
        </is>
      </c>
      <c r="F4299" t="inlineStr">
        <is>
          <t>병원</t>
        </is>
      </c>
      <c r="G4299" t="inlineStr">
        <is>
          <t>Original</t>
        </is>
      </c>
      <c r="H4299" s="493" t="n">
        <v>0</v>
      </c>
      <c r="I4299" s="493" t="n">
        <v>0</v>
      </c>
      <c r="J4299" s="493" t="n">
        <v>0</v>
      </c>
      <c r="K4299" s="493" t="n">
        <v>0</v>
      </c>
      <c r="L4299" s="493" t="n">
        <v>0</v>
      </c>
      <c r="M4299" s="493" t="n">
        <v>0</v>
      </c>
      <c r="N4299" s="493" t="n">
        <v>0</v>
      </c>
      <c r="O4299" s="493" t="n">
        <v>0</v>
      </c>
      <c r="P4299" s="493" t="n">
        <v>0</v>
      </c>
      <c r="Q4299" s="493" t="n">
        <v>0</v>
      </c>
      <c r="R4299" s="493" t="n">
        <v>0</v>
      </c>
      <c r="S4299" s="493" t="n">
        <v>0</v>
      </c>
      <c r="T4299" s="493" t="n">
        <v>0</v>
      </c>
      <c r="U4299" s="493" t="n">
        <v>0</v>
      </c>
      <c r="V4299" s="493" t="n">
        <v>0</v>
      </c>
      <c r="W4299" s="493" t="n">
        <v>0</v>
      </c>
      <c r="X4299" s="493" t="n">
        <v>0</v>
      </c>
      <c r="Y4299" s="493" t="n">
        <v>0</v>
      </c>
      <c r="Z4299" s="493" t="n">
        <v>0</v>
      </c>
      <c r="AA4299" s="493" t="n">
        <v>0</v>
      </c>
      <c r="AB4299" s="493" t="n">
        <v>0</v>
      </c>
      <c r="AC4299" s="493" t="n">
        <v>0</v>
      </c>
      <c r="AD4299" s="493" t="n">
        <v>0</v>
      </c>
      <c r="AE4299" s="493" t="n">
        <v>0</v>
      </c>
      <c r="AF4299" s="493" t="n">
        <v>0</v>
      </c>
      <c r="AG4299" s="493" t="n">
        <v>0</v>
      </c>
      <c r="AH4299" s="493" t="n">
        <v>0</v>
      </c>
      <c r="AI4299" s="493" t="n">
        <v>0</v>
      </c>
      <c r="AJ4299" s="493" t="n">
        <v>0</v>
      </c>
      <c r="AK4299" s="493" t="n">
        <v>0</v>
      </c>
      <c r="AL4299" s="493" t="n">
        <v>0</v>
      </c>
      <c r="AM4299" s="493" t="n">
        <v>0</v>
      </c>
      <c r="AN4299" s="493" t="n">
        <v>0</v>
      </c>
      <c r="AO4299" s="493" t="n">
        <v>0</v>
      </c>
      <c r="AP4299" s="493" t="n">
        <v>0</v>
      </c>
      <c r="AQ4299" s="493" t="n">
        <v>0</v>
      </c>
      <c r="AR4299" s="493" t="n">
        <v>0</v>
      </c>
      <c r="AS4299" s="493" t="n">
        <v>0</v>
      </c>
      <c r="AT4299" s="493" t="n">
        <v>0</v>
      </c>
      <c r="AU4299" s="493" t="n">
        <v>0</v>
      </c>
      <c r="AV4299" s="493" t="n">
        <v>0</v>
      </c>
      <c r="AW4299" s="493" t="n">
        <v>0</v>
      </c>
      <c r="AX4299" s="493" t="n">
        <v>0</v>
      </c>
      <c r="AY4299" s="493" t="n">
        <v>0</v>
      </c>
      <c r="AZ4299" s="493" t="n">
        <v>0</v>
      </c>
      <c r="BA4299" s="493" t="n">
        <v>0</v>
      </c>
      <c r="BB4299" s="493" t="n">
        <v>0</v>
      </c>
      <c r="BC4299" s="493" t="n">
        <v>0</v>
      </c>
      <c r="BD4299" s="493" t="n">
        <v>0</v>
      </c>
      <c r="BE4299" s="493" t="n">
        <v>0</v>
      </c>
      <c r="BF4299" s="493" t="n">
        <v>0</v>
      </c>
      <c r="BG4299" s="493" t="n">
        <v>0</v>
      </c>
      <c r="BH4299" s="493" t="n">
        <v>0</v>
      </c>
      <c r="BI4299" s="493" t="n">
        <v>0</v>
      </c>
      <c r="BJ4299" s="493" t="n">
        <v>0</v>
      </c>
      <c r="BK4299" s="493" t="n">
        <v>0</v>
      </c>
      <c r="BL4299" s="493" t="n">
        <v>0</v>
      </c>
      <c r="BM4299" s="493" t="n">
        <v>0</v>
      </c>
      <c r="BN4299" s="493" t="n">
        <v>0</v>
      </c>
      <c r="BO4299" s="493" t="n">
        <v>0</v>
      </c>
      <c r="BP4299" s="493" t="n">
        <v>0</v>
      </c>
      <c r="BQ4299" s="493" t="n">
        <v>0</v>
      </c>
      <c r="BR4299" s="493" t="n">
        <v>2102.4</v>
      </c>
      <c r="BS4299" s="493" t="n">
        <v>500.34</v>
      </c>
      <c r="BT4299" s="493" t="n">
        <v>0</v>
      </c>
      <c r="BU4299" s="493" t="n">
        <v>795</v>
      </c>
      <c r="BV4299" s="493" t="n">
        <v>910.8</v>
      </c>
      <c r="BW4299" s="493" t="n">
        <v>687.5</v>
      </c>
    </row>
    <row r="4300">
      <c r="A4300" t="inlineStr">
        <is>
          <t>[C9D3] Angiotensin-II 길항제 칼슘길항제 복합제</t>
        </is>
      </c>
      <c r="B4300" t="inlineStr">
        <is>
          <t>한림제약</t>
        </is>
      </c>
      <c r="C4300" t="inlineStr">
        <is>
          <t>로디엔셋</t>
        </is>
      </c>
      <c r="D4300" t="inlineStr">
        <is>
          <t>한림제약</t>
        </is>
      </c>
      <c r="E4300" t="inlineStr">
        <is>
          <t>chlorthalidone,  s-amlodipine nicotinate  ( as s-amlodipine),  telmisartan</t>
        </is>
      </c>
      <c r="F4300" t="inlineStr">
        <is>
          <t>의원</t>
        </is>
      </c>
      <c r="G4300" t="inlineStr">
        <is>
          <t>Original</t>
        </is>
      </c>
      <c r="H4300" s="493" t="n">
        <v>0</v>
      </c>
      <c r="I4300" s="493" t="n">
        <v>0</v>
      </c>
      <c r="J4300" s="493" t="n">
        <v>0</v>
      </c>
      <c r="K4300" s="493" t="n">
        <v>0</v>
      </c>
      <c r="L4300" s="493" t="n">
        <v>0</v>
      </c>
      <c r="M4300" s="493" t="n">
        <v>0</v>
      </c>
      <c r="N4300" s="493" t="n">
        <v>0</v>
      </c>
      <c r="O4300" s="493" t="n">
        <v>0</v>
      </c>
      <c r="P4300" s="493" t="n">
        <v>0</v>
      </c>
      <c r="Q4300" s="493" t="n">
        <v>0</v>
      </c>
      <c r="R4300" s="493" t="n">
        <v>0</v>
      </c>
      <c r="S4300" s="493" t="n">
        <v>0</v>
      </c>
      <c r="T4300" s="493" t="n">
        <v>0</v>
      </c>
      <c r="U4300" s="493" t="n">
        <v>0</v>
      </c>
      <c r="V4300" s="493" t="n">
        <v>0</v>
      </c>
      <c r="W4300" s="493" t="n">
        <v>0</v>
      </c>
      <c r="X4300" s="493" t="n">
        <v>0</v>
      </c>
      <c r="Y4300" s="493" t="n">
        <v>0</v>
      </c>
      <c r="Z4300" s="493" t="n">
        <v>0</v>
      </c>
      <c r="AA4300" s="493" t="n">
        <v>0</v>
      </c>
      <c r="AB4300" s="493" t="n">
        <v>0</v>
      </c>
      <c r="AC4300" s="493" t="n">
        <v>0</v>
      </c>
      <c r="AD4300" s="493" t="n">
        <v>0</v>
      </c>
      <c r="AE4300" s="493" t="n">
        <v>0</v>
      </c>
      <c r="AF4300" s="493" t="n">
        <v>0</v>
      </c>
      <c r="AG4300" s="493" t="n">
        <v>0</v>
      </c>
      <c r="AH4300" s="493" t="n">
        <v>0</v>
      </c>
      <c r="AI4300" s="493" t="n">
        <v>0</v>
      </c>
      <c r="AJ4300" s="493" t="n">
        <v>0</v>
      </c>
      <c r="AK4300" s="493" t="n">
        <v>0</v>
      </c>
      <c r="AL4300" s="493" t="n">
        <v>0</v>
      </c>
      <c r="AM4300" s="493" t="n">
        <v>0</v>
      </c>
      <c r="AN4300" s="493" t="n">
        <v>0</v>
      </c>
      <c r="AO4300" s="493" t="n">
        <v>0</v>
      </c>
      <c r="AP4300" s="493" t="n">
        <v>0</v>
      </c>
      <c r="AQ4300" s="493" t="n">
        <v>0</v>
      </c>
      <c r="AR4300" s="493" t="n">
        <v>0</v>
      </c>
      <c r="AS4300" s="493" t="n">
        <v>0</v>
      </c>
      <c r="AT4300" s="493" t="n">
        <v>0</v>
      </c>
      <c r="AU4300" s="493" t="n">
        <v>0</v>
      </c>
      <c r="AV4300" s="493" t="n">
        <v>0</v>
      </c>
      <c r="AW4300" s="493" t="n">
        <v>0</v>
      </c>
      <c r="AX4300" s="493" t="n">
        <v>0</v>
      </c>
      <c r="AY4300" s="493" t="n">
        <v>0</v>
      </c>
      <c r="AZ4300" s="493" t="n">
        <v>0</v>
      </c>
      <c r="BA4300" s="493" t="n">
        <v>0</v>
      </c>
      <c r="BB4300" s="493" t="n">
        <v>0</v>
      </c>
      <c r="BC4300" s="493" t="n">
        <v>0</v>
      </c>
      <c r="BD4300" s="493" t="n">
        <v>0</v>
      </c>
      <c r="BE4300" s="493" t="n">
        <v>0</v>
      </c>
      <c r="BF4300" s="493" t="n">
        <v>0</v>
      </c>
      <c r="BG4300" s="493" t="n">
        <v>0</v>
      </c>
      <c r="BH4300" s="493" t="n">
        <v>0</v>
      </c>
      <c r="BI4300" s="493" t="n">
        <v>0</v>
      </c>
      <c r="BJ4300" s="493" t="n">
        <v>0</v>
      </c>
      <c r="BK4300" s="493" t="n">
        <v>0</v>
      </c>
      <c r="BL4300" s="493" t="n">
        <v>0</v>
      </c>
      <c r="BM4300" s="493" t="n">
        <v>0</v>
      </c>
      <c r="BN4300" s="493" t="n">
        <v>0</v>
      </c>
      <c r="BO4300" s="493" t="n">
        <v>0</v>
      </c>
      <c r="BP4300" s="493" t="n">
        <v>5341.37</v>
      </c>
      <c r="BQ4300" s="493" t="n">
        <v>14565.09</v>
      </c>
      <c r="BR4300" s="493" t="n">
        <v>24740.56</v>
      </c>
      <c r="BS4300" s="493" t="n">
        <v>35904.42</v>
      </c>
      <c r="BT4300" s="493" t="n">
        <v>38875.04</v>
      </c>
      <c r="BU4300" s="493" t="n">
        <v>43618.9</v>
      </c>
      <c r="BV4300" s="493" t="n">
        <v>42563.38</v>
      </c>
      <c r="BW4300" s="493" t="n">
        <v>45616.91</v>
      </c>
    </row>
    <row r="4301">
      <c r="A4301" t="inlineStr">
        <is>
          <t>[C9D3] Angiotensin-II 길항제 칼슘길항제 복합제</t>
        </is>
      </c>
      <c r="B4301" t="inlineStr">
        <is>
          <t>한림제약</t>
        </is>
      </c>
      <c r="C4301" t="inlineStr">
        <is>
          <t>로디엔셋</t>
        </is>
      </c>
      <c r="D4301" t="inlineStr">
        <is>
          <t>한림제약</t>
        </is>
      </c>
      <c r="E4301" t="inlineStr">
        <is>
          <t>chlorthalidone,  s-amlodipine nicotinate  ( as s-amlodipine),  telmisartan</t>
        </is>
      </c>
      <c r="F4301" t="inlineStr">
        <is>
          <t>보건소</t>
        </is>
      </c>
      <c r="G4301" t="inlineStr">
        <is>
          <t>Original</t>
        </is>
      </c>
      <c r="H4301" s="493" t="n">
        <v>0</v>
      </c>
      <c r="I4301" s="493" t="n">
        <v>0</v>
      </c>
      <c r="J4301" s="493" t="n">
        <v>0</v>
      </c>
      <c r="K4301" s="493" t="n">
        <v>0</v>
      </c>
      <c r="L4301" s="493" t="n">
        <v>0</v>
      </c>
      <c r="M4301" s="493" t="n">
        <v>0</v>
      </c>
      <c r="N4301" s="493" t="n">
        <v>0</v>
      </c>
      <c r="O4301" s="493" t="n">
        <v>0</v>
      </c>
      <c r="P4301" s="493" t="n">
        <v>0</v>
      </c>
      <c r="Q4301" s="493" t="n">
        <v>0</v>
      </c>
      <c r="R4301" s="493" t="n">
        <v>0</v>
      </c>
      <c r="S4301" s="493" t="n">
        <v>0</v>
      </c>
      <c r="T4301" s="493" t="n">
        <v>0</v>
      </c>
      <c r="U4301" s="493" t="n">
        <v>0</v>
      </c>
      <c r="V4301" s="493" t="n">
        <v>0</v>
      </c>
      <c r="W4301" s="493" t="n">
        <v>0</v>
      </c>
      <c r="X4301" s="493" t="n">
        <v>0</v>
      </c>
      <c r="Y4301" s="493" t="n">
        <v>0</v>
      </c>
      <c r="Z4301" s="493" t="n">
        <v>0</v>
      </c>
      <c r="AA4301" s="493" t="n">
        <v>0</v>
      </c>
      <c r="AB4301" s="493" t="n">
        <v>0</v>
      </c>
      <c r="AC4301" s="493" t="n">
        <v>0</v>
      </c>
      <c r="AD4301" s="493" t="n">
        <v>0</v>
      </c>
      <c r="AE4301" s="493" t="n">
        <v>0</v>
      </c>
      <c r="AF4301" s="493" t="n">
        <v>0</v>
      </c>
      <c r="AG4301" s="493" t="n">
        <v>0</v>
      </c>
      <c r="AH4301" s="493" t="n">
        <v>0</v>
      </c>
      <c r="AI4301" s="493" t="n">
        <v>0</v>
      </c>
      <c r="AJ4301" s="493" t="n">
        <v>0</v>
      </c>
      <c r="AK4301" s="493" t="n">
        <v>0</v>
      </c>
      <c r="AL4301" s="493" t="n">
        <v>0</v>
      </c>
      <c r="AM4301" s="493" t="n">
        <v>0</v>
      </c>
      <c r="AN4301" s="493" t="n">
        <v>0</v>
      </c>
      <c r="AO4301" s="493" t="n">
        <v>0</v>
      </c>
      <c r="AP4301" s="493" t="n">
        <v>0</v>
      </c>
      <c r="AQ4301" s="493" t="n">
        <v>0</v>
      </c>
      <c r="AR4301" s="493" t="n">
        <v>0</v>
      </c>
      <c r="AS4301" s="493" t="n">
        <v>0</v>
      </c>
      <c r="AT4301" s="493" t="n">
        <v>0</v>
      </c>
      <c r="AU4301" s="493" t="n">
        <v>0</v>
      </c>
      <c r="AV4301" s="493" t="n">
        <v>0</v>
      </c>
      <c r="AW4301" s="493" t="n">
        <v>0</v>
      </c>
      <c r="AX4301" s="493" t="n">
        <v>0</v>
      </c>
      <c r="AY4301" s="493" t="n">
        <v>0</v>
      </c>
      <c r="AZ4301" s="493" t="n">
        <v>0</v>
      </c>
      <c r="BA4301" s="493" t="n">
        <v>0</v>
      </c>
      <c r="BB4301" s="493" t="n">
        <v>0</v>
      </c>
      <c r="BC4301" s="493" t="n">
        <v>0</v>
      </c>
      <c r="BD4301" s="493" t="n">
        <v>0</v>
      </c>
      <c r="BE4301" s="493" t="n">
        <v>0</v>
      </c>
      <c r="BF4301" s="493" t="n">
        <v>0</v>
      </c>
      <c r="BG4301" s="493" t="n">
        <v>0</v>
      </c>
      <c r="BH4301" s="493" t="n">
        <v>0</v>
      </c>
      <c r="BI4301" s="493" t="n">
        <v>0</v>
      </c>
      <c r="BJ4301" s="493" t="n">
        <v>0</v>
      </c>
      <c r="BK4301" s="493" t="n">
        <v>0</v>
      </c>
      <c r="BL4301" s="493" t="n">
        <v>0</v>
      </c>
      <c r="BM4301" s="493" t="n">
        <v>0</v>
      </c>
      <c r="BN4301" s="493" t="n">
        <v>0</v>
      </c>
      <c r="BO4301" s="493" t="n">
        <v>0</v>
      </c>
      <c r="BP4301" s="493" t="n">
        <v>0</v>
      </c>
      <c r="BQ4301" s="493" t="n">
        <v>0</v>
      </c>
      <c r="BR4301" s="493" t="n">
        <v>0</v>
      </c>
      <c r="BS4301" s="493" t="n">
        <v>0</v>
      </c>
      <c r="BT4301" s="493" t="n">
        <v>0</v>
      </c>
      <c r="BU4301" s="493" t="n">
        <v>0</v>
      </c>
      <c r="BV4301" s="493" t="n">
        <v>63</v>
      </c>
      <c r="BW4301" s="493" t="n">
        <v>0</v>
      </c>
    </row>
    <row r="4302">
      <c r="A4302" t="inlineStr">
        <is>
          <t>[C9D3] Angiotensin-II 길항제 칼슘길항제 복합제</t>
        </is>
      </c>
      <c r="B4302" t="inlineStr">
        <is>
          <t>한미약품</t>
        </is>
      </c>
      <c r="C4302" t="inlineStr">
        <is>
          <t>아모잘탄</t>
        </is>
      </c>
      <c r="D4302" t="inlineStr">
        <is>
          <t>한미약품</t>
        </is>
      </c>
      <c r="E4302" t="inlineStr">
        <is>
          <t>amlodipine camsylate,  losartan potassium</t>
        </is>
      </c>
      <c r="F4302" t="inlineStr">
        <is>
          <t>상급종합병원</t>
        </is>
      </c>
      <c r="G4302" t="inlineStr">
        <is>
          <t>Generic</t>
        </is>
      </c>
      <c r="H4302" s="493" t="n">
        <v>873119.73</v>
      </c>
      <c r="I4302" s="493" t="n">
        <v>929961.39</v>
      </c>
      <c r="J4302" s="493" t="n">
        <v>967554.84</v>
      </c>
      <c r="K4302" s="493" t="n">
        <v>917495.28</v>
      </c>
      <c r="L4302" s="493" t="n">
        <v>972624.91</v>
      </c>
      <c r="M4302" s="493" t="n">
        <v>1030657.42</v>
      </c>
      <c r="N4302" s="493" t="n">
        <v>844312.4399999999</v>
      </c>
      <c r="O4302" s="493" t="n">
        <v>869104.62</v>
      </c>
      <c r="P4302" s="493" t="n">
        <v>887208</v>
      </c>
      <c r="Q4302" s="493" t="n">
        <v>853189.61</v>
      </c>
      <c r="R4302" s="493" t="n">
        <v>1059788.25</v>
      </c>
      <c r="S4302" s="493" t="n">
        <v>930239.9300000001</v>
      </c>
      <c r="T4302" s="493" t="n">
        <v>897273.6899999999</v>
      </c>
      <c r="U4302" s="493" t="n">
        <v>816999.3199999999</v>
      </c>
      <c r="V4302" s="493" t="n">
        <v>933810.71</v>
      </c>
      <c r="W4302" s="493" t="n">
        <v>916958.05</v>
      </c>
      <c r="X4302" s="493" t="n">
        <v>918920.58</v>
      </c>
      <c r="Y4302" s="493" t="n">
        <v>875231.76</v>
      </c>
      <c r="Z4302" s="493" t="n">
        <v>817183.14</v>
      </c>
      <c r="AA4302" s="493" t="n">
        <v>998460.75</v>
      </c>
      <c r="AB4302" s="493" t="n">
        <v>879381</v>
      </c>
      <c r="AC4302" s="493" t="n">
        <v>820954.51</v>
      </c>
      <c r="AD4302" s="493" t="n">
        <v>980535.83</v>
      </c>
      <c r="AE4302" s="493" t="n">
        <v>949869.8100000001</v>
      </c>
      <c r="AF4302" s="493" t="n">
        <v>858626.74</v>
      </c>
      <c r="AG4302" s="493" t="n">
        <v>954000.91</v>
      </c>
      <c r="AH4302" s="493" t="n">
        <v>934316.72</v>
      </c>
      <c r="AI4302" s="493" t="n">
        <v>841600.3100000001</v>
      </c>
      <c r="AJ4302" s="493" t="n">
        <v>895574.1</v>
      </c>
      <c r="AK4302" s="493" t="n">
        <v>937843.7</v>
      </c>
      <c r="AL4302" s="493" t="n">
        <v>932556.7</v>
      </c>
      <c r="AM4302" s="493" t="n">
        <v>898935.5</v>
      </c>
      <c r="AN4302" s="493" t="n">
        <v>813536.13</v>
      </c>
      <c r="AO4302" s="493" t="n">
        <v>856769.46</v>
      </c>
      <c r="AP4302" s="493" t="n">
        <v>916189.4399999999</v>
      </c>
      <c r="AQ4302" s="493" t="n">
        <v>930578.05</v>
      </c>
      <c r="AR4302" s="493" t="n">
        <v>901587.53</v>
      </c>
      <c r="AS4302" s="493" t="n">
        <v>940031.39</v>
      </c>
      <c r="AT4302" s="493" t="n">
        <v>919484.16</v>
      </c>
      <c r="AU4302" s="493" t="n">
        <v>1014950.88</v>
      </c>
      <c r="AV4302" s="493" t="n">
        <v>955636.84</v>
      </c>
      <c r="AW4302" s="493" t="n">
        <v>924992.51</v>
      </c>
      <c r="AX4302" s="493" t="n">
        <v>971692.59</v>
      </c>
      <c r="AY4302" s="493" t="n">
        <v>937510.5699999999</v>
      </c>
      <c r="AZ4302" s="493" t="n">
        <v>948645.15</v>
      </c>
      <c r="BA4302" s="493" t="n">
        <v>1035536.2</v>
      </c>
      <c r="BB4302" s="493" t="n">
        <v>945538.0600000001</v>
      </c>
      <c r="BC4302" s="493" t="n">
        <v>1080871.69</v>
      </c>
      <c r="BD4302" s="493" t="n">
        <v>1042288.56</v>
      </c>
      <c r="BE4302" s="493" t="n">
        <v>995500.13</v>
      </c>
      <c r="BF4302" s="493" t="n">
        <v>946537.4</v>
      </c>
      <c r="BG4302" s="493" t="n">
        <v>1033206.7</v>
      </c>
      <c r="BH4302" s="493" t="n">
        <v>836596.48</v>
      </c>
      <c r="BI4302" s="493" t="n">
        <v>912934.45</v>
      </c>
      <c r="BJ4302" s="493" t="n">
        <v>880701.3199999999</v>
      </c>
      <c r="BK4302" s="493" t="n">
        <v>832649.86</v>
      </c>
      <c r="BL4302" s="493" t="n">
        <v>936681.39</v>
      </c>
      <c r="BM4302" s="493" t="n">
        <v>821532.1</v>
      </c>
      <c r="BN4302" s="493" t="n">
        <v>837854.95</v>
      </c>
      <c r="BO4302" s="493" t="n">
        <v>929806.22</v>
      </c>
      <c r="BP4302" s="493" t="n">
        <v>869883.5</v>
      </c>
      <c r="BQ4302" s="493" t="n">
        <v>740732.5</v>
      </c>
      <c r="BR4302" s="493" t="n">
        <v>1014708.31</v>
      </c>
      <c r="BS4302" s="493" t="n">
        <v>924085.8199999999</v>
      </c>
      <c r="BT4302" s="493" t="n">
        <v>814831.11</v>
      </c>
      <c r="BU4302" s="493" t="n">
        <v>864020.42</v>
      </c>
      <c r="BV4302" s="493" t="n">
        <v>910578.67</v>
      </c>
      <c r="BW4302" s="493" t="n">
        <v>829606.8199999999</v>
      </c>
    </row>
    <row r="4303">
      <c r="A4303" t="inlineStr">
        <is>
          <t>[C9D3] Angiotensin-II 길항제 칼슘길항제 복합제</t>
        </is>
      </c>
      <c r="B4303" t="inlineStr">
        <is>
          <t>한미약품</t>
        </is>
      </c>
      <c r="C4303" t="inlineStr">
        <is>
          <t>아모잘탄</t>
        </is>
      </c>
      <c r="D4303" t="inlineStr">
        <is>
          <t>한미약품</t>
        </is>
      </c>
      <c r="E4303" t="inlineStr">
        <is>
          <t>amlodipine camsylate,  losartan potassium</t>
        </is>
      </c>
      <c r="F4303" t="inlineStr">
        <is>
          <t>종합병원</t>
        </is>
      </c>
      <c r="G4303" t="inlineStr">
        <is>
          <t>Generic</t>
        </is>
      </c>
      <c r="H4303" s="493" t="n">
        <v>1315352.58</v>
      </c>
      <c r="I4303" s="493" t="n">
        <v>1273332.01</v>
      </c>
      <c r="J4303" s="493" t="n">
        <v>1444109.8</v>
      </c>
      <c r="K4303" s="493" t="n">
        <v>1433327.74</v>
      </c>
      <c r="L4303" s="493" t="n">
        <v>1384331.81</v>
      </c>
      <c r="M4303" s="493" t="n">
        <v>1525550.75</v>
      </c>
      <c r="N4303" s="493" t="n">
        <v>1525477.08</v>
      </c>
      <c r="O4303" s="493" t="n">
        <v>1537901.42</v>
      </c>
      <c r="P4303" s="493" t="n">
        <v>1597968.43</v>
      </c>
      <c r="Q4303" s="493" t="n">
        <v>1540596.5</v>
      </c>
      <c r="R4303" s="493" t="n">
        <v>1615390.72</v>
      </c>
      <c r="S4303" s="493" t="n">
        <v>1655028.95</v>
      </c>
      <c r="T4303" s="493" t="n">
        <v>1529102.01</v>
      </c>
      <c r="U4303" s="493" t="n">
        <v>1462340.08</v>
      </c>
      <c r="V4303" s="493" t="n">
        <v>1638246.26</v>
      </c>
      <c r="W4303" s="493" t="n">
        <v>1561674.48</v>
      </c>
      <c r="X4303" s="493" t="n">
        <v>1580922.84</v>
      </c>
      <c r="Y4303" s="493" t="n">
        <v>1612693.85</v>
      </c>
      <c r="Z4303" s="493" t="n">
        <v>1564961.39</v>
      </c>
      <c r="AA4303" s="493" t="n">
        <v>1661992.22</v>
      </c>
      <c r="AB4303" s="493" t="n">
        <v>1584381.9</v>
      </c>
      <c r="AC4303" s="493" t="n">
        <v>1538089.07</v>
      </c>
      <c r="AD4303" s="493" t="n">
        <v>1658485.99</v>
      </c>
      <c r="AE4303" s="493" t="n">
        <v>1646330.37</v>
      </c>
      <c r="AF4303" s="493" t="n">
        <v>1599873.97</v>
      </c>
      <c r="AG4303" s="493" t="n">
        <v>1565188.98</v>
      </c>
      <c r="AH4303" s="493" t="n">
        <v>1706638.43</v>
      </c>
      <c r="AI4303" s="493" t="n">
        <v>1523538.81</v>
      </c>
      <c r="AJ4303" s="493" t="n">
        <v>1731647.04</v>
      </c>
      <c r="AK4303" s="493" t="n">
        <v>1605221.31</v>
      </c>
      <c r="AL4303" s="493" t="n">
        <v>1566736.48</v>
      </c>
      <c r="AM4303" s="493" t="n">
        <v>1728061.48</v>
      </c>
      <c r="AN4303" s="493" t="n">
        <v>1533719.01</v>
      </c>
      <c r="AO4303" s="493" t="n">
        <v>1629940.82</v>
      </c>
      <c r="AP4303" s="493" t="n">
        <v>1732349.96</v>
      </c>
      <c r="AQ4303" s="493" t="n">
        <v>1696099.1</v>
      </c>
      <c r="AR4303" s="493" t="n">
        <v>1793303.5</v>
      </c>
      <c r="AS4303" s="493" t="n">
        <v>1763947.12</v>
      </c>
      <c r="AT4303" s="493" t="n">
        <v>1632990.98</v>
      </c>
      <c r="AU4303" s="493" t="n">
        <v>1692906.32</v>
      </c>
      <c r="AV4303" s="493" t="n">
        <v>1668017.47</v>
      </c>
      <c r="AW4303" s="493" t="n">
        <v>1568762.84</v>
      </c>
      <c r="AX4303" s="493" t="n">
        <v>1854216.29</v>
      </c>
      <c r="AY4303" s="493" t="n">
        <v>1738680.91</v>
      </c>
      <c r="AZ4303" s="493" t="n">
        <v>1657484.65</v>
      </c>
      <c r="BA4303" s="493" t="n">
        <v>1809491.61</v>
      </c>
      <c r="BB4303" s="493" t="n">
        <v>1725342.74</v>
      </c>
      <c r="BC4303" s="493" t="n">
        <v>1809637.35</v>
      </c>
      <c r="BD4303" s="493" t="n">
        <v>1651715.58</v>
      </c>
      <c r="BE4303" s="493" t="n">
        <v>1770910.84</v>
      </c>
      <c r="BF4303" s="493" t="n">
        <v>1784649.26</v>
      </c>
      <c r="BG4303" s="493" t="n">
        <v>1809389.53</v>
      </c>
      <c r="BH4303" s="493" t="n">
        <v>1681980.98</v>
      </c>
      <c r="BI4303" s="493" t="n">
        <v>1721186.47</v>
      </c>
      <c r="BJ4303" s="493" t="n">
        <v>1846347.64</v>
      </c>
      <c r="BK4303" s="493" t="n">
        <v>1624610.26</v>
      </c>
      <c r="BL4303" s="493" t="n">
        <v>1858372.83</v>
      </c>
      <c r="BM4303" s="493" t="n">
        <v>1624472.48</v>
      </c>
      <c r="BN4303" s="493" t="n">
        <v>1600498.92</v>
      </c>
      <c r="BO4303" s="493" t="n">
        <v>1930678.41</v>
      </c>
      <c r="BP4303" s="493" t="n">
        <v>1731214.86</v>
      </c>
      <c r="BQ4303" s="493" t="n">
        <v>1603792.56</v>
      </c>
      <c r="BR4303" s="493" t="n">
        <v>1832395.42</v>
      </c>
      <c r="BS4303" s="493" t="n">
        <v>1783951.23</v>
      </c>
      <c r="BT4303" s="493" t="n">
        <v>1590761.9</v>
      </c>
      <c r="BU4303" s="493" t="n">
        <v>1727436.99</v>
      </c>
      <c r="BV4303" s="493" t="n">
        <v>1867769.66</v>
      </c>
      <c r="BW4303" s="493" t="n">
        <v>1589624</v>
      </c>
    </row>
    <row r="4304">
      <c r="A4304" t="inlineStr">
        <is>
          <t>[C9D3] Angiotensin-II 길항제 칼슘길항제 복합제</t>
        </is>
      </c>
      <c r="B4304" t="inlineStr">
        <is>
          <t>한미약품</t>
        </is>
      </c>
      <c r="C4304" t="inlineStr">
        <is>
          <t>아모잘탄</t>
        </is>
      </c>
      <c r="D4304" t="inlineStr">
        <is>
          <t>한미약품</t>
        </is>
      </c>
      <c r="E4304" t="inlineStr">
        <is>
          <t>amlodipine camsylate,  losartan potassium</t>
        </is>
      </c>
      <c r="F4304" t="inlineStr">
        <is>
          <t>병원</t>
        </is>
      </c>
      <c r="G4304" t="inlineStr">
        <is>
          <t>Generic</t>
        </is>
      </c>
      <c r="H4304" s="493" t="n">
        <v>683054.3199999999</v>
      </c>
      <c r="I4304" s="493" t="n">
        <v>622177.71</v>
      </c>
      <c r="J4304" s="493" t="n">
        <v>711393.66</v>
      </c>
      <c r="K4304" s="493" t="n">
        <v>664112.02</v>
      </c>
      <c r="L4304" s="493" t="n">
        <v>677207.04</v>
      </c>
      <c r="M4304" s="493" t="n">
        <v>683860.84</v>
      </c>
      <c r="N4304" s="493" t="n">
        <v>676015.09</v>
      </c>
      <c r="O4304" s="493" t="n">
        <v>668935.21</v>
      </c>
      <c r="P4304" s="493" t="n">
        <v>658734.2</v>
      </c>
      <c r="Q4304" s="493" t="n">
        <v>654919.15</v>
      </c>
      <c r="R4304" s="493" t="n">
        <v>690799.9</v>
      </c>
      <c r="S4304" s="493" t="n">
        <v>764463.67</v>
      </c>
      <c r="T4304" s="493" t="n">
        <v>672061.47</v>
      </c>
      <c r="U4304" s="493" t="n">
        <v>647084.8199999999</v>
      </c>
      <c r="V4304" s="493" t="n">
        <v>686354.39</v>
      </c>
      <c r="W4304" s="493" t="n">
        <v>662751.36</v>
      </c>
      <c r="X4304" s="493" t="n">
        <v>687806.72</v>
      </c>
      <c r="Y4304" s="493" t="n">
        <v>633272.16</v>
      </c>
      <c r="Z4304" s="493" t="n">
        <v>626880.59</v>
      </c>
      <c r="AA4304" s="493" t="n">
        <v>692084.41</v>
      </c>
      <c r="AB4304" s="493" t="n">
        <v>622811.54</v>
      </c>
      <c r="AC4304" s="493" t="n">
        <v>664065.79</v>
      </c>
      <c r="AD4304" s="493" t="n">
        <v>654527.1899999999</v>
      </c>
      <c r="AE4304" s="493" t="n">
        <v>716671.96</v>
      </c>
      <c r="AF4304" s="493" t="n">
        <v>661250.14</v>
      </c>
      <c r="AG4304" s="493" t="n">
        <v>641467.3199999999</v>
      </c>
      <c r="AH4304" s="493" t="n">
        <v>633289.89</v>
      </c>
      <c r="AI4304" s="493" t="n">
        <v>638983.38</v>
      </c>
      <c r="AJ4304" s="493" t="n">
        <v>668181.61</v>
      </c>
      <c r="AK4304" s="493" t="n">
        <v>691607.11</v>
      </c>
      <c r="AL4304" s="493" t="n">
        <v>678341.25</v>
      </c>
      <c r="AM4304" s="493" t="n">
        <v>678327.13</v>
      </c>
      <c r="AN4304" s="493" t="n">
        <v>626673.88</v>
      </c>
      <c r="AO4304" s="493" t="n">
        <v>670729.63</v>
      </c>
      <c r="AP4304" s="493" t="n">
        <v>652744.4399999999</v>
      </c>
      <c r="AQ4304" s="493" t="n">
        <v>653656.61</v>
      </c>
      <c r="AR4304" s="493" t="n">
        <v>690050.86</v>
      </c>
      <c r="AS4304" s="493" t="n">
        <v>659848.8199999999</v>
      </c>
      <c r="AT4304" s="493" t="n">
        <v>586134.92</v>
      </c>
      <c r="AU4304" s="493" t="n">
        <v>691726.86</v>
      </c>
      <c r="AV4304" s="493" t="n">
        <v>667613.05</v>
      </c>
      <c r="AW4304" s="493" t="n">
        <v>607318.13</v>
      </c>
      <c r="AX4304" s="493" t="n">
        <v>671337.6899999999</v>
      </c>
      <c r="AY4304" s="493" t="n">
        <v>661963.58</v>
      </c>
      <c r="AZ4304" s="493" t="n">
        <v>622413.4300000001</v>
      </c>
      <c r="BA4304" s="493" t="n">
        <v>700219.58</v>
      </c>
      <c r="BB4304" s="493" t="n">
        <v>663778.4399999999</v>
      </c>
      <c r="BC4304" s="493" t="n">
        <v>626143.12</v>
      </c>
      <c r="BD4304" s="493" t="n">
        <v>676270.45</v>
      </c>
      <c r="BE4304" s="493" t="n">
        <v>628716.3100000001</v>
      </c>
      <c r="BF4304" s="493" t="n">
        <v>607233.9399999999</v>
      </c>
      <c r="BG4304" s="493" t="n">
        <v>667517.99</v>
      </c>
      <c r="BH4304" s="493" t="n">
        <v>673027.1800000001</v>
      </c>
      <c r="BI4304" s="493" t="n">
        <v>680420.77</v>
      </c>
      <c r="BJ4304" s="493" t="n">
        <v>671646.41</v>
      </c>
      <c r="BK4304" s="493" t="n">
        <v>661694.29</v>
      </c>
      <c r="BL4304" s="493" t="n">
        <v>751478.96</v>
      </c>
      <c r="BM4304" s="493" t="n">
        <v>651656.67</v>
      </c>
      <c r="BN4304" s="493" t="n">
        <v>661191.08</v>
      </c>
      <c r="BO4304" s="493" t="n">
        <v>748542.95</v>
      </c>
      <c r="BP4304" s="493" t="n">
        <v>680412.03</v>
      </c>
      <c r="BQ4304" s="493" t="n">
        <v>621883.9300000001</v>
      </c>
      <c r="BR4304" s="493" t="n">
        <v>706724.78</v>
      </c>
      <c r="BS4304" s="493" t="n">
        <v>673663.67</v>
      </c>
      <c r="BT4304" s="493" t="n">
        <v>640969.9</v>
      </c>
      <c r="BU4304" s="493" t="n">
        <v>666327</v>
      </c>
      <c r="BV4304" s="493" t="n">
        <v>703898.21</v>
      </c>
      <c r="BW4304" s="493" t="n">
        <v>623395.54</v>
      </c>
    </row>
    <row r="4305">
      <c r="A4305" t="inlineStr">
        <is>
          <t>[C9D3] Angiotensin-II 길항제 칼슘길항제 복합제</t>
        </is>
      </c>
      <c r="B4305" t="inlineStr">
        <is>
          <t>한미약품</t>
        </is>
      </c>
      <c r="C4305" t="inlineStr">
        <is>
          <t>아모잘탄</t>
        </is>
      </c>
      <c r="D4305" t="inlineStr">
        <is>
          <t>한미약품</t>
        </is>
      </c>
      <c r="E4305" t="inlineStr">
        <is>
          <t>amlodipine camsylate,  losartan potassium</t>
        </is>
      </c>
      <c r="F4305" t="inlineStr">
        <is>
          <t>의원</t>
        </is>
      </c>
      <c r="G4305" t="inlineStr">
        <is>
          <t>Generic</t>
        </is>
      </c>
      <c r="H4305" s="493" t="n">
        <v>4854845.38</v>
      </c>
      <c r="I4305" s="493" t="n">
        <v>4702588.32</v>
      </c>
      <c r="J4305" s="493" t="n">
        <v>5364382.11</v>
      </c>
      <c r="K4305" s="493" t="n">
        <v>5057161.63</v>
      </c>
      <c r="L4305" s="493" t="n">
        <v>5147073.53</v>
      </c>
      <c r="M4305" s="493" t="n">
        <v>5157193.71</v>
      </c>
      <c r="N4305" s="493" t="n">
        <v>5279639.14</v>
      </c>
      <c r="O4305" s="493" t="n">
        <v>5264163.48</v>
      </c>
      <c r="P4305" s="493" t="n">
        <v>5111687.01</v>
      </c>
      <c r="Q4305" s="493" t="n">
        <v>5237958.79</v>
      </c>
      <c r="R4305" s="493" t="n">
        <v>5324283.21</v>
      </c>
      <c r="S4305" s="493" t="n">
        <v>5895065.63</v>
      </c>
      <c r="T4305" s="493" t="n">
        <v>5597474.66</v>
      </c>
      <c r="U4305" s="493" t="n">
        <v>5091132.51</v>
      </c>
      <c r="V4305" s="493" t="n">
        <v>5587853.51</v>
      </c>
      <c r="W4305" s="493" t="n">
        <v>5406760.41</v>
      </c>
      <c r="X4305" s="493" t="n">
        <v>5667741.02</v>
      </c>
      <c r="Y4305" s="493" t="n">
        <v>5460616.71</v>
      </c>
      <c r="Z4305" s="493" t="n">
        <v>5571463.39</v>
      </c>
      <c r="AA4305" s="493" t="n">
        <v>5724291.74</v>
      </c>
      <c r="AB4305" s="493" t="n">
        <v>5477342.36</v>
      </c>
      <c r="AC4305" s="493" t="n">
        <v>5690073.52</v>
      </c>
      <c r="AD4305" s="493" t="n">
        <v>5656607.48</v>
      </c>
      <c r="AE4305" s="493" t="n">
        <v>6020933.07</v>
      </c>
      <c r="AF4305" s="493" t="n">
        <v>5555986.03</v>
      </c>
      <c r="AG4305" s="493" t="n">
        <v>5394790.51</v>
      </c>
      <c r="AH4305" s="493" t="n">
        <v>5886834</v>
      </c>
      <c r="AI4305" s="493" t="n">
        <v>5501431.96</v>
      </c>
      <c r="AJ4305" s="493" t="n">
        <v>5865164.31</v>
      </c>
      <c r="AK4305" s="493" t="n">
        <v>5824393.15</v>
      </c>
      <c r="AL4305" s="493" t="n">
        <v>5712834.01</v>
      </c>
      <c r="AM4305" s="493" t="n">
        <v>5745870.49</v>
      </c>
      <c r="AN4305" s="493" t="n">
        <v>5596944.36</v>
      </c>
      <c r="AO4305" s="493" t="n">
        <v>5703398.35</v>
      </c>
      <c r="AP4305" s="493" t="n">
        <v>5728203.64</v>
      </c>
      <c r="AQ4305" s="493" t="n">
        <v>5777501.68</v>
      </c>
      <c r="AR4305" s="493" t="n">
        <v>5882550.89</v>
      </c>
      <c r="AS4305" s="493" t="n">
        <v>5508180.28</v>
      </c>
      <c r="AT4305" s="493" t="n">
        <v>5603934.38</v>
      </c>
      <c r="AU4305" s="493" t="n">
        <v>5717446.31</v>
      </c>
      <c r="AV4305" s="493" t="n">
        <v>5792491.98</v>
      </c>
      <c r="AW4305" s="493" t="n">
        <v>5432184.02</v>
      </c>
      <c r="AX4305" s="493" t="n">
        <v>5870579.34</v>
      </c>
      <c r="AY4305" s="493" t="n">
        <v>5718264.95</v>
      </c>
      <c r="AZ4305" s="493" t="n">
        <v>5622281.61</v>
      </c>
      <c r="BA4305" s="493" t="n">
        <v>5921469.11</v>
      </c>
      <c r="BB4305" s="493" t="n">
        <v>5601344.46</v>
      </c>
      <c r="BC4305" s="493" t="n">
        <v>5950429.36</v>
      </c>
      <c r="BD4305" s="493" t="n">
        <v>5643537.11</v>
      </c>
      <c r="BE4305" s="493" t="n">
        <v>5471183.44</v>
      </c>
      <c r="BF4305" s="493" t="n">
        <v>5555236.58</v>
      </c>
      <c r="BG4305" s="493" t="n">
        <v>5647889.11</v>
      </c>
      <c r="BH4305" s="493" t="n">
        <v>5644397.16</v>
      </c>
      <c r="BI4305" s="493" t="n">
        <v>5431940.4</v>
      </c>
      <c r="BJ4305" s="493" t="n">
        <v>5775450.94</v>
      </c>
      <c r="BK4305" s="493" t="n">
        <v>5411442.27</v>
      </c>
      <c r="BL4305" s="493" t="n">
        <v>6228818.77</v>
      </c>
      <c r="BM4305" s="493" t="n">
        <v>5432108.19</v>
      </c>
      <c r="BN4305" s="493" t="n">
        <v>5404390.44</v>
      </c>
      <c r="BO4305" s="493" t="n">
        <v>6103834.56</v>
      </c>
      <c r="BP4305" s="493" t="n">
        <v>5706504.67</v>
      </c>
      <c r="BQ4305" s="493" t="n">
        <v>5251481.61</v>
      </c>
      <c r="BR4305" s="493" t="n">
        <v>5772755.66</v>
      </c>
      <c r="BS4305" s="493" t="n">
        <v>5718322.24</v>
      </c>
      <c r="BT4305" s="493" t="n">
        <v>5492450.39</v>
      </c>
      <c r="BU4305" s="493" t="n">
        <v>5726837.37</v>
      </c>
      <c r="BV4305" s="493" t="n">
        <v>5954405.31</v>
      </c>
      <c r="BW4305" s="493" t="n">
        <v>5682752.26</v>
      </c>
    </row>
    <row r="4306">
      <c r="A4306" t="inlineStr">
        <is>
          <t>[C9D3] Angiotensin-II 길항제 칼슘길항제 복합제</t>
        </is>
      </c>
      <c r="B4306" t="inlineStr">
        <is>
          <t>한미약품</t>
        </is>
      </c>
      <c r="C4306" t="inlineStr">
        <is>
          <t>아모잘탄</t>
        </is>
      </c>
      <c r="D4306" t="inlineStr">
        <is>
          <t>한미약품</t>
        </is>
      </c>
      <c r="E4306" t="inlineStr">
        <is>
          <t>amlodipine camsylate,  losartan potassium</t>
        </is>
      </c>
      <c r="F4306" t="inlineStr">
        <is>
          <t>보건소</t>
        </is>
      </c>
      <c r="G4306" t="inlineStr">
        <is>
          <t>Generic</t>
        </is>
      </c>
      <c r="H4306" s="493" t="n">
        <v>121997.25</v>
      </c>
      <c r="I4306" s="493" t="n">
        <v>126613.07</v>
      </c>
      <c r="J4306" s="493" t="n">
        <v>159350.31</v>
      </c>
      <c r="K4306" s="493" t="n">
        <v>141265.35</v>
      </c>
      <c r="L4306" s="493" t="n">
        <v>107885.67</v>
      </c>
      <c r="M4306" s="493" t="n">
        <v>111667.94</v>
      </c>
      <c r="N4306" s="493" t="n">
        <v>113331.81</v>
      </c>
      <c r="O4306" s="493" t="n">
        <v>111490.05</v>
      </c>
      <c r="P4306" s="493" t="n">
        <v>92613</v>
      </c>
      <c r="Q4306" s="493" t="n">
        <v>147852.43</v>
      </c>
      <c r="R4306" s="493" t="n">
        <v>90533.87</v>
      </c>
      <c r="S4306" s="493" t="n">
        <v>112457.47</v>
      </c>
      <c r="T4306" s="493" t="n">
        <v>113728.05</v>
      </c>
      <c r="U4306" s="493" t="n">
        <v>82994.8</v>
      </c>
      <c r="V4306" s="493" t="n">
        <v>72755.23</v>
      </c>
      <c r="W4306" s="493" t="n">
        <v>90518.95</v>
      </c>
      <c r="X4306" s="493" t="n">
        <v>105679.35</v>
      </c>
      <c r="Y4306" s="493" t="n">
        <v>122316.35</v>
      </c>
      <c r="Z4306" s="493" t="n">
        <v>104943.6</v>
      </c>
      <c r="AA4306" s="493" t="n">
        <v>105559.57</v>
      </c>
      <c r="AB4306" s="493" t="n">
        <v>120545.46</v>
      </c>
      <c r="AC4306" s="493" t="n">
        <v>116795.59</v>
      </c>
      <c r="AD4306" s="493" t="n">
        <v>148241.47</v>
      </c>
      <c r="AE4306" s="493" t="n">
        <v>159435.23</v>
      </c>
      <c r="AF4306" s="493" t="n">
        <v>123605.12</v>
      </c>
      <c r="AG4306" s="493" t="n">
        <v>142853.29</v>
      </c>
      <c r="AH4306" s="493" t="n">
        <v>156403.95</v>
      </c>
      <c r="AI4306" s="493" t="n">
        <v>119580.92</v>
      </c>
      <c r="AJ4306" s="493" t="n">
        <v>173974.86</v>
      </c>
      <c r="AK4306" s="493" t="n">
        <v>154633.93</v>
      </c>
      <c r="AL4306" s="493" t="n">
        <v>128855</v>
      </c>
      <c r="AM4306" s="493" t="n">
        <v>222679.34</v>
      </c>
      <c r="AN4306" s="493" t="n">
        <v>136248.83</v>
      </c>
      <c r="AO4306" s="493" t="n">
        <v>137186.8</v>
      </c>
      <c r="AP4306" s="493" t="n">
        <v>161090.64</v>
      </c>
      <c r="AQ4306" s="493" t="n">
        <v>134973.45</v>
      </c>
      <c r="AR4306" s="493" t="n">
        <v>163093.55</v>
      </c>
      <c r="AS4306" s="493" t="n">
        <v>170902.43</v>
      </c>
      <c r="AT4306" s="493" t="n">
        <v>138074.94</v>
      </c>
      <c r="AU4306" s="493" t="n">
        <v>139770.99</v>
      </c>
      <c r="AV4306" s="493" t="n">
        <v>130629.6</v>
      </c>
      <c r="AW4306" s="493" t="n">
        <v>182376.76</v>
      </c>
      <c r="AX4306" s="493" t="n">
        <v>165874.11</v>
      </c>
      <c r="AY4306" s="493" t="n">
        <v>163920.86</v>
      </c>
      <c r="AZ4306" s="493" t="n">
        <v>181990.43</v>
      </c>
      <c r="BA4306" s="493" t="n">
        <v>197443.82</v>
      </c>
      <c r="BB4306" s="493" t="n">
        <v>165362.35</v>
      </c>
      <c r="BC4306" s="493" t="n">
        <v>226073.74</v>
      </c>
      <c r="BD4306" s="493" t="n">
        <v>167317.39</v>
      </c>
      <c r="BE4306" s="493" t="n">
        <v>164176.64</v>
      </c>
      <c r="BF4306" s="493" t="n">
        <v>182941.41</v>
      </c>
      <c r="BG4306" s="493" t="n">
        <v>174589.24</v>
      </c>
      <c r="BH4306" s="493" t="n">
        <v>201037.84</v>
      </c>
      <c r="BI4306" s="493" t="n">
        <v>175239.27</v>
      </c>
      <c r="BJ4306" s="493" t="n">
        <v>177542.86</v>
      </c>
      <c r="BK4306" s="493" t="n">
        <v>157826.99</v>
      </c>
      <c r="BL4306" s="493" t="n">
        <v>181236.92</v>
      </c>
      <c r="BM4306" s="493" t="n">
        <v>182537.47</v>
      </c>
      <c r="BN4306" s="493" t="n">
        <v>140486.72</v>
      </c>
      <c r="BO4306" s="493" t="n">
        <v>181037.5</v>
      </c>
      <c r="BP4306" s="493" t="n">
        <v>118296.8</v>
      </c>
      <c r="BQ4306" s="493" t="n">
        <v>127029.93</v>
      </c>
      <c r="BR4306" s="493" t="n">
        <v>174353.99</v>
      </c>
      <c r="BS4306" s="493" t="n">
        <v>133971.81</v>
      </c>
      <c r="BT4306" s="493" t="n">
        <v>127840.8</v>
      </c>
      <c r="BU4306" s="493" t="n">
        <v>162667.08</v>
      </c>
      <c r="BV4306" s="493" t="n">
        <v>135600.38</v>
      </c>
      <c r="BW4306" s="493" t="n">
        <v>151749.88</v>
      </c>
    </row>
    <row r="4307">
      <c r="A4307" t="inlineStr">
        <is>
          <t>[C9D3] Angiotensin-II 길항제 칼슘길항제 복합제</t>
        </is>
      </c>
      <c r="B4307" t="inlineStr">
        <is>
          <t>한미약품</t>
        </is>
      </c>
      <c r="C4307" t="inlineStr">
        <is>
          <t>아모잘탄</t>
        </is>
      </c>
      <c r="D4307" t="inlineStr">
        <is>
          <t>한미약품</t>
        </is>
      </c>
      <c r="E4307" t="inlineStr">
        <is>
          <t>amlodipine camsylate,  losartan potassium</t>
        </is>
      </c>
      <c r="F4307" t="inlineStr">
        <is>
          <t>기타(치과의원, 치과병원 등)</t>
        </is>
      </c>
      <c r="G4307" t="inlineStr">
        <is>
          <t>Generic</t>
        </is>
      </c>
      <c r="H4307" s="493" t="n">
        <v>2383.3</v>
      </c>
      <c r="I4307" s="493" t="n">
        <v>1702.02</v>
      </c>
      <c r="J4307" s="493" t="n">
        <v>3033.8</v>
      </c>
      <c r="K4307" s="493" t="n">
        <v>2048.18</v>
      </c>
      <c r="L4307" s="493" t="n">
        <v>2379.3</v>
      </c>
      <c r="M4307" s="493" t="n">
        <v>3850.8</v>
      </c>
      <c r="N4307" s="493" t="n">
        <v>2454.06</v>
      </c>
      <c r="O4307" s="493" t="n">
        <v>2568.6</v>
      </c>
      <c r="P4307" s="493" t="n">
        <v>2376.36</v>
      </c>
      <c r="Q4307" s="493" t="n">
        <v>1743</v>
      </c>
      <c r="R4307" s="493" t="n">
        <v>2729.28</v>
      </c>
      <c r="S4307" s="493" t="n">
        <v>2768.53</v>
      </c>
      <c r="T4307" s="493" t="n">
        <v>1791.9</v>
      </c>
      <c r="U4307" s="493" t="n">
        <v>3887.4</v>
      </c>
      <c r="V4307" s="493" t="n">
        <v>1168.2</v>
      </c>
      <c r="W4307" s="493" t="n">
        <v>1000.58</v>
      </c>
      <c r="X4307" s="493" t="n">
        <v>1773</v>
      </c>
      <c r="Y4307" s="493" t="n">
        <v>4129.2</v>
      </c>
      <c r="Z4307" s="493" t="n">
        <v>1140.3</v>
      </c>
      <c r="AA4307" s="493" t="n">
        <v>2015.4</v>
      </c>
      <c r="AB4307" s="493" t="n">
        <v>1801.12</v>
      </c>
      <c r="AC4307" s="493" t="n">
        <v>2254.2</v>
      </c>
      <c r="AD4307" s="493" t="n">
        <v>2679.65</v>
      </c>
      <c r="AE4307" s="493" t="n">
        <v>3255.3</v>
      </c>
      <c r="AF4307" s="493" t="n">
        <v>2842.2</v>
      </c>
      <c r="AG4307" s="493" t="n">
        <v>1920.9</v>
      </c>
      <c r="AH4307" s="493" t="n">
        <v>2197.2</v>
      </c>
      <c r="AI4307" s="493" t="n">
        <v>2772.75</v>
      </c>
      <c r="AJ4307" s="493" t="n">
        <v>3859.05</v>
      </c>
      <c r="AK4307" s="493" t="n">
        <v>1280</v>
      </c>
      <c r="AL4307" s="493" t="n">
        <v>3317.74</v>
      </c>
      <c r="AM4307" s="493" t="n">
        <v>4368.3</v>
      </c>
      <c r="AN4307" s="493" t="n">
        <v>2746.95</v>
      </c>
      <c r="AO4307" s="493" t="n">
        <v>2921.3</v>
      </c>
      <c r="AP4307" s="493" t="n">
        <v>5271</v>
      </c>
      <c r="AQ4307" s="493" t="n">
        <v>2302.2</v>
      </c>
      <c r="AR4307" s="493" t="n">
        <v>5121</v>
      </c>
      <c r="AS4307" s="493" t="n">
        <v>1821.15</v>
      </c>
      <c r="AT4307" s="493" t="n">
        <v>1984.5</v>
      </c>
      <c r="AU4307" s="493" t="n">
        <v>2336.25</v>
      </c>
      <c r="AV4307" s="493" t="n">
        <v>3810.2</v>
      </c>
      <c r="AW4307" s="493" t="n">
        <v>3653.14</v>
      </c>
      <c r="AX4307" s="493" t="n">
        <v>3228.72</v>
      </c>
      <c r="AY4307" s="493" t="n">
        <v>4540.52</v>
      </c>
      <c r="AZ4307" s="493" t="n">
        <v>2923.18</v>
      </c>
      <c r="BA4307" s="493" t="n">
        <v>3238.4</v>
      </c>
      <c r="BB4307" s="493" t="n">
        <v>2882.4</v>
      </c>
      <c r="BC4307" s="493" t="n">
        <v>3399.27</v>
      </c>
      <c r="BD4307" s="493" t="n">
        <v>1453.02</v>
      </c>
      <c r="BE4307" s="493" t="n">
        <v>5412.86</v>
      </c>
      <c r="BF4307" s="493" t="n">
        <v>4097.46</v>
      </c>
      <c r="BG4307" s="493" t="n">
        <v>2975.55</v>
      </c>
      <c r="BH4307" s="493" t="n">
        <v>3309.14</v>
      </c>
      <c r="BI4307" s="493" t="n">
        <v>1614.07</v>
      </c>
      <c r="BJ4307" s="493" t="n">
        <v>5034.92</v>
      </c>
      <c r="BK4307" s="493" t="n">
        <v>1946.4</v>
      </c>
      <c r="BL4307" s="493" t="n">
        <v>3030.08</v>
      </c>
      <c r="BM4307" s="493" t="n">
        <v>2102.4</v>
      </c>
      <c r="BN4307" s="493" t="n">
        <v>3824.65</v>
      </c>
      <c r="BO4307" s="493" t="n">
        <v>3842.66</v>
      </c>
      <c r="BP4307" s="493" t="n">
        <v>2900.7</v>
      </c>
      <c r="BQ4307" s="493" t="n">
        <v>2560.2</v>
      </c>
      <c r="BR4307" s="493" t="n">
        <v>3064.95</v>
      </c>
      <c r="BS4307" s="493" t="n">
        <v>2376.7</v>
      </c>
      <c r="BT4307" s="493" t="n">
        <v>2615.55</v>
      </c>
      <c r="BU4307" s="493" t="n">
        <v>2039.7</v>
      </c>
      <c r="BV4307" s="493" t="n">
        <v>2600.1</v>
      </c>
      <c r="BW4307" s="493" t="n">
        <v>3312</v>
      </c>
    </row>
    <row r="4308">
      <c r="A4308" t="inlineStr">
        <is>
          <t>[C9D3] Angiotensin-II 길항제 칼슘길항제 복합제</t>
        </is>
      </c>
      <c r="B4308" t="inlineStr">
        <is>
          <t>한미약품</t>
        </is>
      </c>
      <c r="C4308" t="inlineStr">
        <is>
          <t>아모잘탄 플러스</t>
        </is>
      </c>
      <c r="D4308" t="inlineStr">
        <is>
          <t>한미약품</t>
        </is>
      </c>
      <c r="E4308" t="inlineStr">
        <is>
          <t>amlodipine camsylate,  chlorthalidone,  losartan potassium</t>
        </is>
      </c>
      <c r="F4308" t="inlineStr">
        <is>
          <t>상급종합병원</t>
        </is>
      </c>
      <c r="G4308" t="inlineStr">
        <is>
          <t>Generic</t>
        </is>
      </c>
      <c r="H4308" s="493" t="n">
        <v>177672.71</v>
      </c>
      <c r="I4308" s="493" t="n">
        <v>190235.57</v>
      </c>
      <c r="J4308" s="493" t="n">
        <v>226552.44</v>
      </c>
      <c r="K4308" s="493" t="n">
        <v>264384.85</v>
      </c>
      <c r="L4308" s="493" t="n">
        <v>182238.9</v>
      </c>
      <c r="M4308" s="493" t="n">
        <v>254463.38</v>
      </c>
      <c r="N4308" s="493" t="n">
        <v>205974.26</v>
      </c>
      <c r="O4308" s="493" t="n">
        <v>211998.15</v>
      </c>
      <c r="P4308" s="493" t="n">
        <v>179762.18</v>
      </c>
      <c r="Q4308" s="493" t="n">
        <v>181600.64</v>
      </c>
      <c r="R4308" s="493" t="n">
        <v>202246.83</v>
      </c>
      <c r="S4308" s="493" t="n">
        <v>184223.35</v>
      </c>
      <c r="T4308" s="493" t="n">
        <v>200961.55</v>
      </c>
      <c r="U4308" s="493" t="n">
        <v>142350.03</v>
      </c>
      <c r="V4308" s="493" t="n">
        <v>237380.79</v>
      </c>
      <c r="W4308" s="493" t="n">
        <v>178633.96</v>
      </c>
      <c r="X4308" s="493" t="n">
        <v>168533.81</v>
      </c>
      <c r="Y4308" s="493" t="n">
        <v>168344.44</v>
      </c>
      <c r="Z4308" s="493" t="n">
        <v>197660.93</v>
      </c>
      <c r="AA4308" s="493" t="n">
        <v>175405.01</v>
      </c>
      <c r="AB4308" s="493" t="n">
        <v>189445.59</v>
      </c>
      <c r="AC4308" s="493" t="n">
        <v>189939.8</v>
      </c>
      <c r="AD4308" s="493" t="n">
        <v>201210.15</v>
      </c>
      <c r="AE4308" s="493" t="n">
        <v>182164.68</v>
      </c>
      <c r="AF4308" s="493" t="n">
        <v>181056.24</v>
      </c>
      <c r="AG4308" s="493" t="n">
        <v>174743.23</v>
      </c>
      <c r="AH4308" s="493" t="n">
        <v>209915.78</v>
      </c>
      <c r="AI4308" s="493" t="n">
        <v>219213.67</v>
      </c>
      <c r="AJ4308" s="493" t="n">
        <v>189841.57</v>
      </c>
      <c r="AK4308" s="493" t="n">
        <v>146997.82</v>
      </c>
      <c r="AL4308" s="493" t="n">
        <v>210223.54</v>
      </c>
      <c r="AM4308" s="493" t="n">
        <v>230642.99</v>
      </c>
      <c r="AN4308" s="493" t="n">
        <v>140401.31</v>
      </c>
      <c r="AO4308" s="493" t="n">
        <v>204078.94</v>
      </c>
      <c r="AP4308" s="493" t="n">
        <v>160954.38</v>
      </c>
      <c r="AQ4308" s="493" t="n">
        <v>184977.33</v>
      </c>
      <c r="AR4308" s="493" t="n">
        <v>217529.96</v>
      </c>
      <c r="AS4308" s="493" t="n">
        <v>147272.33</v>
      </c>
      <c r="AT4308" s="493" t="n">
        <v>170648.41</v>
      </c>
      <c r="AU4308" s="493" t="n">
        <v>202083.74</v>
      </c>
      <c r="AV4308" s="493" t="n">
        <v>206230.77</v>
      </c>
      <c r="AW4308" s="493" t="n">
        <v>189757.33</v>
      </c>
      <c r="AX4308" s="493" t="n">
        <v>177212.1</v>
      </c>
      <c r="AY4308" s="493" t="n">
        <v>187866.5</v>
      </c>
      <c r="AZ4308" s="493" t="n">
        <v>173376.08</v>
      </c>
      <c r="BA4308" s="493" t="n">
        <v>173910.2</v>
      </c>
      <c r="BB4308" s="493" t="n">
        <v>214448.98</v>
      </c>
      <c r="BC4308" s="493" t="n">
        <v>237143.09</v>
      </c>
      <c r="BD4308" s="493" t="n">
        <v>205468.36</v>
      </c>
      <c r="BE4308" s="493" t="n">
        <v>213191.17</v>
      </c>
      <c r="BF4308" s="493" t="n">
        <v>205000.76</v>
      </c>
      <c r="BG4308" s="493" t="n">
        <v>208843.41</v>
      </c>
      <c r="BH4308" s="493" t="n">
        <v>183670.4</v>
      </c>
      <c r="BI4308" s="493" t="n">
        <v>178358.22</v>
      </c>
      <c r="BJ4308" s="493" t="n">
        <v>246373.69</v>
      </c>
      <c r="BK4308" s="493" t="n">
        <v>171993.66</v>
      </c>
      <c r="BL4308" s="493" t="n">
        <v>236141.56</v>
      </c>
      <c r="BM4308" s="493" t="n">
        <v>205569.32</v>
      </c>
      <c r="BN4308" s="493" t="n">
        <v>192586.42</v>
      </c>
      <c r="BO4308" s="493" t="n">
        <v>219593.97</v>
      </c>
      <c r="BP4308" s="493" t="n">
        <v>185071.63</v>
      </c>
      <c r="BQ4308" s="493" t="n">
        <v>196850.4</v>
      </c>
      <c r="BR4308" s="493" t="n">
        <v>264589.93</v>
      </c>
      <c r="BS4308" s="493" t="n">
        <v>168320.14</v>
      </c>
      <c r="BT4308" s="493" t="n">
        <v>191086.65</v>
      </c>
      <c r="BU4308" s="493" t="n">
        <v>199262.71</v>
      </c>
      <c r="BV4308" s="493" t="n">
        <v>223069.49</v>
      </c>
      <c r="BW4308" s="493" t="n">
        <v>218699.35</v>
      </c>
    </row>
    <row r="4309">
      <c r="A4309" t="inlineStr">
        <is>
          <t>[C9D3] Angiotensin-II 길항제 칼슘길항제 복합제</t>
        </is>
      </c>
      <c r="B4309" t="inlineStr">
        <is>
          <t>한미약품</t>
        </is>
      </c>
      <c r="C4309" t="inlineStr">
        <is>
          <t>아모잘탄 플러스</t>
        </is>
      </c>
      <c r="D4309" t="inlineStr">
        <is>
          <t>한미약품</t>
        </is>
      </c>
      <c r="E4309" t="inlineStr">
        <is>
          <t>amlodipine camsylate,  chlorthalidone,  losartan potassium</t>
        </is>
      </c>
      <c r="F4309" t="inlineStr">
        <is>
          <t>종합병원</t>
        </is>
      </c>
      <c r="G4309" t="inlineStr">
        <is>
          <t>Generic</t>
        </is>
      </c>
      <c r="H4309" s="493" t="n">
        <v>230527.18</v>
      </c>
      <c r="I4309" s="493" t="n">
        <v>237104.44</v>
      </c>
      <c r="J4309" s="493" t="n">
        <v>277522.71</v>
      </c>
      <c r="K4309" s="493" t="n">
        <v>244274.2</v>
      </c>
      <c r="L4309" s="493" t="n">
        <v>257375.3</v>
      </c>
      <c r="M4309" s="493" t="n">
        <v>289502.55</v>
      </c>
      <c r="N4309" s="493" t="n">
        <v>275927.75</v>
      </c>
      <c r="O4309" s="493" t="n">
        <v>301873.7</v>
      </c>
      <c r="P4309" s="493" t="n">
        <v>279799.8</v>
      </c>
      <c r="Q4309" s="493" t="n">
        <v>267978.24</v>
      </c>
      <c r="R4309" s="493" t="n">
        <v>304833.8</v>
      </c>
      <c r="S4309" s="493" t="n">
        <v>283352.57</v>
      </c>
      <c r="T4309" s="493" t="n">
        <v>262427.88</v>
      </c>
      <c r="U4309" s="493" t="n">
        <v>300555.73</v>
      </c>
      <c r="V4309" s="493" t="n">
        <v>336776.17</v>
      </c>
      <c r="W4309" s="493" t="n">
        <v>298132.97</v>
      </c>
      <c r="X4309" s="493" t="n">
        <v>317053.18</v>
      </c>
      <c r="Y4309" s="493" t="n">
        <v>327052.64</v>
      </c>
      <c r="Z4309" s="493" t="n">
        <v>316407.85</v>
      </c>
      <c r="AA4309" s="493" t="n">
        <v>330577.49</v>
      </c>
      <c r="AB4309" s="493" t="n">
        <v>320261.44</v>
      </c>
      <c r="AC4309" s="493" t="n">
        <v>333495.68</v>
      </c>
      <c r="AD4309" s="493" t="n">
        <v>325920.29</v>
      </c>
      <c r="AE4309" s="493" t="n">
        <v>365696.59</v>
      </c>
      <c r="AF4309" s="493" t="n">
        <v>328098.74</v>
      </c>
      <c r="AG4309" s="493" t="n">
        <v>343037.87</v>
      </c>
      <c r="AH4309" s="493" t="n">
        <v>355420.38</v>
      </c>
      <c r="AI4309" s="493" t="n">
        <v>314182.45</v>
      </c>
      <c r="AJ4309" s="493" t="n">
        <v>346931.09</v>
      </c>
      <c r="AK4309" s="493" t="n">
        <v>370426.45</v>
      </c>
      <c r="AL4309" s="493" t="n">
        <v>338407.73</v>
      </c>
      <c r="AM4309" s="493" t="n">
        <v>364602.04</v>
      </c>
      <c r="AN4309" s="493" t="n">
        <v>314692.43</v>
      </c>
      <c r="AO4309" s="493" t="n">
        <v>359037.18</v>
      </c>
      <c r="AP4309" s="493" t="n">
        <v>389355.17</v>
      </c>
      <c r="AQ4309" s="493" t="n">
        <v>359661.27</v>
      </c>
      <c r="AR4309" s="493" t="n">
        <v>400272.32</v>
      </c>
      <c r="AS4309" s="493" t="n">
        <v>341705.25</v>
      </c>
      <c r="AT4309" s="493" t="n">
        <v>343240.21</v>
      </c>
      <c r="AU4309" s="493" t="n">
        <v>373725.24</v>
      </c>
      <c r="AV4309" s="493" t="n">
        <v>354505.23</v>
      </c>
      <c r="AW4309" s="493" t="n">
        <v>335999.62</v>
      </c>
      <c r="AX4309" s="493" t="n">
        <v>353167.93</v>
      </c>
      <c r="AY4309" s="493" t="n">
        <v>375350.23</v>
      </c>
      <c r="AZ4309" s="493" t="n">
        <v>310019.82</v>
      </c>
      <c r="BA4309" s="493" t="n">
        <v>324880.78</v>
      </c>
      <c r="BB4309" s="493" t="n">
        <v>341670.38</v>
      </c>
      <c r="BC4309" s="493" t="n">
        <v>387457.59</v>
      </c>
      <c r="BD4309" s="493" t="n">
        <v>310086.05</v>
      </c>
      <c r="BE4309" s="493" t="n">
        <v>345805.28</v>
      </c>
      <c r="BF4309" s="493" t="n">
        <v>337015.3</v>
      </c>
      <c r="BG4309" s="493" t="n">
        <v>339467.05</v>
      </c>
      <c r="BH4309" s="493" t="n">
        <v>353800.16</v>
      </c>
      <c r="BI4309" s="493" t="n">
        <v>343367.69</v>
      </c>
      <c r="BJ4309" s="493" t="n">
        <v>361136.25</v>
      </c>
      <c r="BK4309" s="493" t="n">
        <v>319830.61</v>
      </c>
      <c r="BL4309" s="493" t="n">
        <v>340263.16</v>
      </c>
      <c r="BM4309" s="493" t="n">
        <v>301123.34</v>
      </c>
      <c r="BN4309" s="493" t="n">
        <v>316627.53</v>
      </c>
      <c r="BO4309" s="493" t="n">
        <v>362257.57</v>
      </c>
      <c r="BP4309" s="493" t="n">
        <v>326998.84</v>
      </c>
      <c r="BQ4309" s="493" t="n">
        <v>330912.73</v>
      </c>
      <c r="BR4309" s="493" t="n">
        <v>346460.9</v>
      </c>
      <c r="BS4309" s="493" t="n">
        <v>332541.18</v>
      </c>
      <c r="BT4309" s="493" t="n">
        <v>307105.1</v>
      </c>
      <c r="BU4309" s="493" t="n">
        <v>358844.04</v>
      </c>
      <c r="BV4309" s="493" t="n">
        <v>341348.46</v>
      </c>
      <c r="BW4309" s="493" t="n">
        <v>316804.33</v>
      </c>
    </row>
    <row r="4310">
      <c r="A4310" t="inlineStr">
        <is>
          <t>[C9D3] Angiotensin-II 길항제 칼슘길항제 복합제</t>
        </is>
      </c>
      <c r="B4310" t="inlineStr">
        <is>
          <t>한미약품</t>
        </is>
      </c>
      <c r="C4310" t="inlineStr">
        <is>
          <t>아모잘탄 플러스</t>
        </is>
      </c>
      <c r="D4310" t="inlineStr">
        <is>
          <t>한미약품</t>
        </is>
      </c>
      <c r="E4310" t="inlineStr">
        <is>
          <t>amlodipine camsylate,  chlorthalidone,  losartan potassium</t>
        </is>
      </c>
      <c r="F4310" t="inlineStr">
        <is>
          <t>병원</t>
        </is>
      </c>
      <c r="G4310" t="inlineStr">
        <is>
          <t>Generic</t>
        </is>
      </c>
      <c r="H4310" s="493" t="n">
        <v>128571.07</v>
      </c>
      <c r="I4310" s="493" t="n">
        <v>149020.92</v>
      </c>
      <c r="J4310" s="493" t="n">
        <v>154486.37</v>
      </c>
      <c r="K4310" s="493" t="n">
        <v>148775.92</v>
      </c>
      <c r="L4310" s="493" t="n">
        <v>162696.07</v>
      </c>
      <c r="M4310" s="493" t="n">
        <v>153622.77</v>
      </c>
      <c r="N4310" s="493" t="n">
        <v>144380.72</v>
      </c>
      <c r="O4310" s="493" t="n">
        <v>160452.26</v>
      </c>
      <c r="P4310" s="493" t="n">
        <v>138234.69</v>
      </c>
      <c r="Q4310" s="493" t="n">
        <v>160005.29</v>
      </c>
      <c r="R4310" s="493" t="n">
        <v>167080.29</v>
      </c>
      <c r="S4310" s="493" t="n">
        <v>173570.39</v>
      </c>
      <c r="T4310" s="493" t="n">
        <v>160647.3</v>
      </c>
      <c r="U4310" s="493" t="n">
        <v>152220.77</v>
      </c>
      <c r="V4310" s="493" t="n">
        <v>153213.25</v>
      </c>
      <c r="W4310" s="493" t="n">
        <v>163767.73</v>
      </c>
      <c r="X4310" s="493" t="n">
        <v>172902</v>
      </c>
      <c r="Y4310" s="493" t="n">
        <v>154950.03</v>
      </c>
      <c r="Z4310" s="493" t="n">
        <v>151815.2</v>
      </c>
      <c r="AA4310" s="493" t="n">
        <v>166683.04</v>
      </c>
      <c r="AB4310" s="493" t="n">
        <v>150207.09</v>
      </c>
      <c r="AC4310" s="493" t="n">
        <v>170504.28</v>
      </c>
      <c r="AD4310" s="493" t="n">
        <v>161878.39</v>
      </c>
      <c r="AE4310" s="493" t="n">
        <v>185952.34</v>
      </c>
      <c r="AF4310" s="493" t="n">
        <v>178837.13</v>
      </c>
      <c r="AG4310" s="493" t="n">
        <v>155042.13</v>
      </c>
      <c r="AH4310" s="493" t="n">
        <v>167798.45</v>
      </c>
      <c r="AI4310" s="493" t="n">
        <v>165676.81</v>
      </c>
      <c r="AJ4310" s="493" t="n">
        <v>162366.77</v>
      </c>
      <c r="AK4310" s="493" t="n">
        <v>169270.27</v>
      </c>
      <c r="AL4310" s="493" t="n">
        <v>164019.5</v>
      </c>
      <c r="AM4310" s="493" t="n">
        <v>157077.3</v>
      </c>
      <c r="AN4310" s="493" t="n">
        <v>144374.26</v>
      </c>
      <c r="AO4310" s="493" t="n">
        <v>169425.7</v>
      </c>
      <c r="AP4310" s="493" t="n">
        <v>167285.04</v>
      </c>
      <c r="AQ4310" s="493" t="n">
        <v>153769.51</v>
      </c>
      <c r="AR4310" s="493" t="n">
        <v>161827.52</v>
      </c>
      <c r="AS4310" s="493" t="n">
        <v>163661.05</v>
      </c>
      <c r="AT4310" s="493" t="n">
        <v>161966.82</v>
      </c>
      <c r="AU4310" s="493" t="n">
        <v>167133.59</v>
      </c>
      <c r="AV4310" s="493" t="n">
        <v>151141.2</v>
      </c>
      <c r="AW4310" s="493" t="n">
        <v>159533.24</v>
      </c>
      <c r="AX4310" s="493" t="n">
        <v>165966.56</v>
      </c>
      <c r="AY4310" s="493" t="n">
        <v>151519.46</v>
      </c>
      <c r="AZ4310" s="493" t="n">
        <v>145453.33</v>
      </c>
      <c r="BA4310" s="493" t="n">
        <v>169461.04</v>
      </c>
      <c r="BB4310" s="493" t="n">
        <v>141754.77</v>
      </c>
      <c r="BC4310" s="493" t="n">
        <v>162020.21</v>
      </c>
      <c r="BD4310" s="493" t="n">
        <v>160076.52</v>
      </c>
      <c r="BE4310" s="493" t="n">
        <v>154997.79</v>
      </c>
      <c r="BF4310" s="493" t="n">
        <v>151687.38</v>
      </c>
      <c r="BG4310" s="493" t="n">
        <v>167576.32</v>
      </c>
      <c r="BH4310" s="493" t="n">
        <v>163446.94</v>
      </c>
      <c r="BI4310" s="493" t="n">
        <v>150615.29</v>
      </c>
      <c r="BJ4310" s="493" t="n">
        <v>162781.39</v>
      </c>
      <c r="BK4310" s="493" t="n">
        <v>162635.4</v>
      </c>
      <c r="BL4310" s="493" t="n">
        <v>160907.38</v>
      </c>
      <c r="BM4310" s="493" t="n">
        <v>154012.69</v>
      </c>
      <c r="BN4310" s="493" t="n">
        <v>169690.54</v>
      </c>
      <c r="BO4310" s="493" t="n">
        <v>164670.18</v>
      </c>
      <c r="BP4310" s="493" t="n">
        <v>164147.38</v>
      </c>
      <c r="BQ4310" s="493" t="n">
        <v>153099.74</v>
      </c>
      <c r="BR4310" s="493" t="n">
        <v>163383.2</v>
      </c>
      <c r="BS4310" s="493" t="n">
        <v>164417.49</v>
      </c>
      <c r="BT4310" s="493" t="n">
        <v>153915.91</v>
      </c>
      <c r="BU4310" s="493" t="n">
        <v>160204.36</v>
      </c>
      <c r="BV4310" s="493" t="n">
        <v>157543.91</v>
      </c>
      <c r="BW4310" s="493" t="n">
        <v>155020.66</v>
      </c>
    </row>
    <row r="4311">
      <c r="A4311" t="inlineStr">
        <is>
          <t>[C9D3] Angiotensin-II 길항제 칼슘길항제 복합제</t>
        </is>
      </c>
      <c r="B4311" t="inlineStr">
        <is>
          <t>한미약품</t>
        </is>
      </c>
      <c r="C4311" t="inlineStr">
        <is>
          <t>아모잘탄 플러스</t>
        </is>
      </c>
      <c r="D4311" t="inlineStr">
        <is>
          <t>한미약품</t>
        </is>
      </c>
      <c r="E4311" t="inlineStr">
        <is>
          <t>amlodipine camsylate,  chlorthalidone,  losartan potassium</t>
        </is>
      </c>
      <c r="F4311" t="inlineStr">
        <is>
          <t>의원</t>
        </is>
      </c>
      <c r="G4311" t="inlineStr">
        <is>
          <t>Generic</t>
        </is>
      </c>
      <c r="H4311" s="493" t="n">
        <v>1777194.45</v>
      </c>
      <c r="I4311" s="493" t="n">
        <v>1720653.16</v>
      </c>
      <c r="J4311" s="493" t="n">
        <v>1945474.94</v>
      </c>
      <c r="K4311" s="493" t="n">
        <v>1918916.3</v>
      </c>
      <c r="L4311" s="493" t="n">
        <v>1926274.9</v>
      </c>
      <c r="M4311" s="493" t="n">
        <v>1944487.31</v>
      </c>
      <c r="N4311" s="493" t="n">
        <v>2012748.93</v>
      </c>
      <c r="O4311" s="493" t="n">
        <v>1953903.78</v>
      </c>
      <c r="P4311" s="493" t="n">
        <v>1902590.2</v>
      </c>
      <c r="Q4311" s="493" t="n">
        <v>1970475</v>
      </c>
      <c r="R4311" s="493" t="n">
        <v>2000930.45</v>
      </c>
      <c r="S4311" s="493" t="n">
        <v>2114748.53</v>
      </c>
      <c r="T4311" s="493" t="n">
        <v>2050822.07</v>
      </c>
      <c r="U4311" s="493" t="n">
        <v>1866409.42</v>
      </c>
      <c r="V4311" s="493" t="n">
        <v>2055927.59</v>
      </c>
      <c r="W4311" s="493" t="n">
        <v>2023876.33</v>
      </c>
      <c r="X4311" s="493" t="n">
        <v>2046108.61</v>
      </c>
      <c r="Y4311" s="493" t="n">
        <v>2028159.96</v>
      </c>
      <c r="Z4311" s="493" t="n">
        <v>2009384.46</v>
      </c>
      <c r="AA4311" s="493" t="n">
        <v>2057247.66</v>
      </c>
      <c r="AB4311" s="493" t="n">
        <v>1974164.35</v>
      </c>
      <c r="AC4311" s="493" t="n">
        <v>2025132.43</v>
      </c>
      <c r="AD4311" s="493" t="n">
        <v>2043371.41</v>
      </c>
      <c r="AE4311" s="493" t="n">
        <v>2232076.61</v>
      </c>
      <c r="AF4311" s="493" t="n">
        <v>2046508.97</v>
      </c>
      <c r="AG4311" s="493" t="n">
        <v>2042616.87</v>
      </c>
      <c r="AH4311" s="493" t="n">
        <v>2199152.77</v>
      </c>
      <c r="AI4311" s="493" t="n">
        <v>2084310.9</v>
      </c>
      <c r="AJ4311" s="493" t="n">
        <v>2202904.6</v>
      </c>
      <c r="AK4311" s="493" t="n">
        <v>2198300.91</v>
      </c>
      <c r="AL4311" s="493" t="n">
        <v>2093055.58</v>
      </c>
      <c r="AM4311" s="493" t="n">
        <v>2129503.84</v>
      </c>
      <c r="AN4311" s="493" t="n">
        <v>2070045.18</v>
      </c>
      <c r="AO4311" s="493" t="n">
        <v>2125503.94</v>
      </c>
      <c r="AP4311" s="493" t="n">
        <v>2119524.29</v>
      </c>
      <c r="AQ4311" s="493" t="n">
        <v>2175428.12</v>
      </c>
      <c r="AR4311" s="493" t="n">
        <v>2233837.93</v>
      </c>
      <c r="AS4311" s="493" t="n">
        <v>2129900.86</v>
      </c>
      <c r="AT4311" s="493" t="n">
        <v>2161401.38</v>
      </c>
      <c r="AU4311" s="493" t="n">
        <v>2184470.82</v>
      </c>
      <c r="AV4311" s="493" t="n">
        <v>2244812.72</v>
      </c>
      <c r="AW4311" s="493" t="n">
        <v>2036410.53</v>
      </c>
      <c r="AX4311" s="493" t="n">
        <v>2194446.95</v>
      </c>
      <c r="AY4311" s="493" t="n">
        <v>2145185.56</v>
      </c>
      <c r="AZ4311" s="493" t="n">
        <v>2153551.91</v>
      </c>
      <c r="BA4311" s="493" t="n">
        <v>2181994.29</v>
      </c>
      <c r="BB4311" s="493" t="n">
        <v>2136903.73</v>
      </c>
      <c r="BC4311" s="493" t="n">
        <v>2255796.56</v>
      </c>
      <c r="BD4311" s="493" t="n">
        <v>2140036.97</v>
      </c>
      <c r="BE4311" s="493" t="n">
        <v>2096199.79</v>
      </c>
      <c r="BF4311" s="493" t="n">
        <v>2109449.8</v>
      </c>
      <c r="BG4311" s="493" t="n">
        <v>2151496.1</v>
      </c>
      <c r="BH4311" s="493" t="n">
        <v>2140886.84</v>
      </c>
      <c r="BI4311" s="493" t="n">
        <v>2069133.49</v>
      </c>
      <c r="BJ4311" s="493" t="n">
        <v>2103738.68</v>
      </c>
      <c r="BK4311" s="493" t="n">
        <v>2016026.2</v>
      </c>
      <c r="BL4311" s="493" t="n">
        <v>2268526.53</v>
      </c>
      <c r="BM4311" s="493" t="n">
        <v>1999557.89</v>
      </c>
      <c r="BN4311" s="493" t="n">
        <v>2016847.03</v>
      </c>
      <c r="BO4311" s="493" t="n">
        <v>2225054.44</v>
      </c>
      <c r="BP4311" s="493" t="n">
        <v>2172168.1</v>
      </c>
      <c r="BQ4311" s="493" t="n">
        <v>2006332.99</v>
      </c>
      <c r="BR4311" s="493" t="n">
        <v>2181006.44</v>
      </c>
      <c r="BS4311" s="493" t="n">
        <v>2151118.74</v>
      </c>
      <c r="BT4311" s="493" t="n">
        <v>2057941.32</v>
      </c>
      <c r="BU4311" s="493" t="n">
        <v>2118805.71</v>
      </c>
      <c r="BV4311" s="493" t="n">
        <v>2190802.01</v>
      </c>
      <c r="BW4311" s="493" t="n">
        <v>2107740.91</v>
      </c>
    </row>
    <row r="4312">
      <c r="A4312" t="inlineStr">
        <is>
          <t>[C9D3] Angiotensin-II 길항제 칼슘길항제 복합제</t>
        </is>
      </c>
      <c r="B4312" t="inlineStr">
        <is>
          <t>한미약품</t>
        </is>
      </c>
      <c r="C4312" t="inlineStr">
        <is>
          <t>아모잘탄 플러스</t>
        </is>
      </c>
      <c r="D4312" t="inlineStr">
        <is>
          <t>한미약품</t>
        </is>
      </c>
      <c r="E4312" t="inlineStr">
        <is>
          <t>amlodipine camsylate,  chlorthalidone,  losartan potassium</t>
        </is>
      </c>
      <c r="F4312" t="inlineStr">
        <is>
          <t>보건소</t>
        </is>
      </c>
      <c r="G4312" t="inlineStr">
        <is>
          <t>Generic</t>
        </is>
      </c>
      <c r="H4312" s="493" t="n">
        <v>39831.46</v>
      </c>
      <c r="I4312" s="493" t="n">
        <v>39960.45</v>
      </c>
      <c r="J4312" s="493" t="n">
        <v>60928.09</v>
      </c>
      <c r="K4312" s="493" t="n">
        <v>40461.7</v>
      </c>
      <c r="L4312" s="493" t="n">
        <v>37797.48</v>
      </c>
      <c r="M4312" s="493" t="n">
        <v>31070.71</v>
      </c>
      <c r="N4312" s="493" t="n">
        <v>41557.46</v>
      </c>
      <c r="O4312" s="493" t="n">
        <v>37036.96</v>
      </c>
      <c r="P4312" s="493" t="n">
        <v>36904.02</v>
      </c>
      <c r="Q4312" s="493" t="n">
        <v>37197.24</v>
      </c>
      <c r="R4312" s="493" t="n">
        <v>29230.48</v>
      </c>
      <c r="S4312" s="493" t="n">
        <v>57027.62</v>
      </c>
      <c r="T4312" s="493" t="n">
        <v>23949.88</v>
      </c>
      <c r="U4312" s="493" t="n">
        <v>22559.32</v>
      </c>
      <c r="V4312" s="493" t="n">
        <v>21515.18</v>
      </c>
      <c r="W4312" s="493" t="n">
        <v>39875.86</v>
      </c>
      <c r="X4312" s="493" t="n">
        <v>27590.48</v>
      </c>
      <c r="Y4312" s="493" t="n">
        <v>25671.4</v>
      </c>
      <c r="Z4312" s="493" t="n">
        <v>32276.7</v>
      </c>
      <c r="AA4312" s="493" t="n">
        <v>45041</v>
      </c>
      <c r="AB4312" s="493" t="n">
        <v>28408.5</v>
      </c>
      <c r="AC4312" s="493" t="n">
        <v>35380.56</v>
      </c>
      <c r="AD4312" s="493" t="n">
        <v>32537.45</v>
      </c>
      <c r="AE4312" s="493" t="n">
        <v>47657.8</v>
      </c>
      <c r="AF4312" s="493" t="n">
        <v>45285.3</v>
      </c>
      <c r="AG4312" s="493" t="n">
        <v>39523.9</v>
      </c>
      <c r="AH4312" s="493" t="n">
        <v>40050.2</v>
      </c>
      <c r="AI4312" s="493" t="n">
        <v>48107.85</v>
      </c>
      <c r="AJ4312" s="493" t="n">
        <v>55987.53</v>
      </c>
      <c r="AK4312" s="493" t="n">
        <v>51836.7</v>
      </c>
      <c r="AL4312" s="493" t="n">
        <v>48874.42</v>
      </c>
      <c r="AM4312" s="493" t="n">
        <v>57055.72</v>
      </c>
      <c r="AN4312" s="493" t="n">
        <v>46319.92</v>
      </c>
      <c r="AO4312" s="493" t="n">
        <v>63238.9</v>
      </c>
      <c r="AP4312" s="493" t="n">
        <v>44049.22</v>
      </c>
      <c r="AQ4312" s="493" t="n">
        <v>73342.78999999999</v>
      </c>
      <c r="AR4312" s="493" t="n">
        <v>33505.15</v>
      </c>
      <c r="AS4312" s="493" t="n">
        <v>56094.54</v>
      </c>
      <c r="AT4312" s="493" t="n">
        <v>49582.45</v>
      </c>
      <c r="AU4312" s="493" t="n">
        <v>51358.06</v>
      </c>
      <c r="AV4312" s="493" t="n">
        <v>43725.7</v>
      </c>
      <c r="AW4312" s="493" t="n">
        <v>56953.3</v>
      </c>
      <c r="AX4312" s="493" t="n">
        <v>50894.35</v>
      </c>
      <c r="AY4312" s="493" t="n">
        <v>46550.86</v>
      </c>
      <c r="AZ4312" s="493" t="n">
        <v>47945.4</v>
      </c>
      <c r="BA4312" s="493" t="n">
        <v>56619.25</v>
      </c>
      <c r="BB4312" s="493" t="n">
        <v>40300.46</v>
      </c>
      <c r="BC4312" s="493" t="n">
        <v>81119.10000000001</v>
      </c>
      <c r="BD4312" s="493" t="n">
        <v>50257.01</v>
      </c>
      <c r="BE4312" s="493" t="n">
        <v>77094.14999999999</v>
      </c>
      <c r="BF4312" s="493" t="n">
        <v>65853.7</v>
      </c>
      <c r="BG4312" s="493" t="n">
        <v>59794.7</v>
      </c>
      <c r="BH4312" s="493" t="n">
        <v>53187.34</v>
      </c>
      <c r="BI4312" s="493" t="n">
        <v>71490</v>
      </c>
      <c r="BJ4312" s="493" t="n">
        <v>55145.05</v>
      </c>
      <c r="BK4312" s="493" t="n">
        <v>62166.64</v>
      </c>
      <c r="BL4312" s="493" t="n">
        <v>51503.7</v>
      </c>
      <c r="BM4312" s="493" t="n">
        <v>59823.9</v>
      </c>
      <c r="BN4312" s="493" t="n">
        <v>38266</v>
      </c>
      <c r="BO4312" s="493" t="n">
        <v>58069.5</v>
      </c>
      <c r="BP4312" s="493" t="n">
        <v>49088.25</v>
      </c>
      <c r="BQ4312" s="493" t="n">
        <v>54060.52</v>
      </c>
      <c r="BR4312" s="493" t="n">
        <v>49952.5</v>
      </c>
      <c r="BS4312" s="493" t="n">
        <v>45360.9</v>
      </c>
      <c r="BT4312" s="493" t="n">
        <v>47096.75</v>
      </c>
      <c r="BU4312" s="493" t="n">
        <v>44683.05</v>
      </c>
      <c r="BV4312" s="493" t="n">
        <v>45436.5</v>
      </c>
      <c r="BW4312" s="493" t="n">
        <v>58490.65</v>
      </c>
    </row>
    <row r="4313">
      <c r="A4313" t="inlineStr">
        <is>
          <t>[C9D3] Angiotensin-II 길항제 칼슘길항제 복합제</t>
        </is>
      </c>
      <c r="B4313" t="inlineStr">
        <is>
          <t>한미약품</t>
        </is>
      </c>
      <c r="C4313" t="inlineStr">
        <is>
          <t>아모잘탄 플러스</t>
        </is>
      </c>
      <c r="D4313" t="inlineStr">
        <is>
          <t>한미약품</t>
        </is>
      </c>
      <c r="E4313" t="inlineStr">
        <is>
          <t>amlodipine camsylate,  chlorthalidone,  losartan potassium</t>
        </is>
      </c>
      <c r="F4313" t="inlineStr">
        <is>
          <t>기타(치과의원, 치과병원 등)</t>
        </is>
      </c>
      <c r="G4313" t="inlineStr">
        <is>
          <t>Generic</t>
        </is>
      </c>
      <c r="H4313" s="493" t="n">
        <v>302.7</v>
      </c>
      <c r="I4313" s="493" t="n">
        <v>194.4</v>
      </c>
      <c r="J4313" s="493" t="n">
        <v>131.1</v>
      </c>
      <c r="K4313" s="493" t="n">
        <v>470.6</v>
      </c>
      <c r="L4313" s="493" t="n">
        <v>33.04</v>
      </c>
      <c r="M4313" s="493" t="n">
        <v>390.12</v>
      </c>
      <c r="N4313" s="493" t="n">
        <v>47.2</v>
      </c>
      <c r="O4313" s="493" t="n">
        <v>195</v>
      </c>
      <c r="P4313" s="493" t="n">
        <v>322.8</v>
      </c>
      <c r="Q4313" s="493" t="n">
        <v>915.5</v>
      </c>
      <c r="R4313" s="493" t="n">
        <v>221.42</v>
      </c>
      <c r="S4313" s="493" t="n">
        <v>573</v>
      </c>
      <c r="T4313" s="493" t="n">
        <v>1764.13</v>
      </c>
      <c r="U4313" s="493" t="n">
        <v>747.3</v>
      </c>
      <c r="V4313" s="493" t="n">
        <v>466.12</v>
      </c>
      <c r="W4313" s="493" t="n">
        <v>281.7</v>
      </c>
      <c r="X4313" s="493" t="n">
        <v>592.05</v>
      </c>
      <c r="Y4313" s="493" t="n">
        <v>138</v>
      </c>
      <c r="Z4313" s="493" t="n">
        <v>455.4</v>
      </c>
      <c r="AA4313" s="493" t="n">
        <v>288</v>
      </c>
      <c r="AB4313" s="493" t="n">
        <v>301.8</v>
      </c>
      <c r="AC4313" s="493" t="n">
        <v>501.9</v>
      </c>
      <c r="AD4313" s="493" t="n">
        <v>260.16</v>
      </c>
      <c r="AE4313" s="493" t="n">
        <v>633</v>
      </c>
      <c r="AF4313" s="493" t="n">
        <v>228</v>
      </c>
      <c r="AG4313" s="493" t="n">
        <v>131.4</v>
      </c>
      <c r="AH4313" s="493" t="n">
        <v>540.6</v>
      </c>
      <c r="AI4313" s="493" t="n">
        <v>378</v>
      </c>
      <c r="AJ4313" s="493" t="n">
        <v>567.3</v>
      </c>
      <c r="AK4313" s="493" t="n">
        <v>179.3</v>
      </c>
      <c r="AL4313" s="493" t="n">
        <v>571.5</v>
      </c>
      <c r="AM4313" s="493" t="n">
        <v>2322.6</v>
      </c>
      <c r="AN4313" s="493" t="n">
        <v>1080.6</v>
      </c>
      <c r="AO4313" s="493" t="n">
        <v>950.6799999999999</v>
      </c>
      <c r="AP4313" s="493" t="n">
        <v>1583.4</v>
      </c>
      <c r="AQ4313" s="493" t="n">
        <v>1005</v>
      </c>
      <c r="AR4313" s="493" t="n">
        <v>450.9</v>
      </c>
      <c r="AS4313" s="493" t="n">
        <v>367.5</v>
      </c>
      <c r="AT4313" s="493" t="n">
        <v>284.4</v>
      </c>
      <c r="AU4313" s="493" t="n">
        <v>547.2</v>
      </c>
      <c r="AV4313" s="493" t="n">
        <v>224.1</v>
      </c>
      <c r="AW4313" s="493" t="n">
        <v>1300.5</v>
      </c>
      <c r="AX4313" s="493" t="n">
        <v>984.6</v>
      </c>
      <c r="AY4313" s="493" t="n">
        <v>481.5</v>
      </c>
      <c r="AZ4313" s="493" t="n">
        <v>364.8</v>
      </c>
      <c r="BA4313" s="493" t="n">
        <v>619.2</v>
      </c>
      <c r="BB4313" s="493" t="n">
        <v>412.2</v>
      </c>
      <c r="BC4313" s="493" t="n">
        <v>1046.4</v>
      </c>
      <c r="BD4313" s="493" t="n">
        <v>767.42</v>
      </c>
      <c r="BE4313" s="493" t="n">
        <v>162.6</v>
      </c>
      <c r="BF4313" s="493" t="n">
        <v>1019.4</v>
      </c>
      <c r="BG4313" s="493" t="n">
        <v>141.9</v>
      </c>
      <c r="BH4313" s="493" t="n">
        <v>603.3</v>
      </c>
      <c r="BI4313" s="493" t="n">
        <v>323.4</v>
      </c>
      <c r="BJ4313" s="493" t="n">
        <v>614.15</v>
      </c>
      <c r="BK4313" s="493" t="n">
        <v>619.2</v>
      </c>
      <c r="BL4313" s="493" t="n">
        <v>408</v>
      </c>
      <c r="BM4313" s="493" t="n">
        <v>730.2</v>
      </c>
      <c r="BN4313" s="493" t="n">
        <v>633.9299999999999</v>
      </c>
      <c r="BO4313" s="493" t="n">
        <v>1802.1</v>
      </c>
      <c r="BP4313" s="493" t="n">
        <v>853.5</v>
      </c>
      <c r="BQ4313" s="493" t="n">
        <v>455.04</v>
      </c>
      <c r="BR4313" s="493" t="n">
        <v>747</v>
      </c>
      <c r="BS4313" s="493" t="n">
        <v>538.48</v>
      </c>
      <c r="BT4313" s="493" t="n">
        <v>598.5</v>
      </c>
      <c r="BU4313" s="493" t="n">
        <v>1140.26</v>
      </c>
      <c r="BV4313" s="493" t="n">
        <v>1011.6</v>
      </c>
      <c r="BW4313" s="493" t="n">
        <v>859.14</v>
      </c>
    </row>
    <row r="4314">
      <c r="A4314" t="inlineStr">
        <is>
          <t>[C9D3] Angiotensin-II 길항제 칼슘길항제 복합제</t>
        </is>
      </c>
      <c r="B4314" t="inlineStr">
        <is>
          <t>한미약품</t>
        </is>
      </c>
      <c r="C4314" t="inlineStr">
        <is>
          <t>아모프렐</t>
        </is>
      </c>
      <c r="D4314" t="inlineStr">
        <is>
          <t>한미약품</t>
        </is>
      </c>
      <c r="E4314" t="inlineStr">
        <is>
          <t>amlodipine besylate  ( as amlodipine),  chlorthalidone,  losartan potassium</t>
        </is>
      </c>
      <c r="F4314" t="inlineStr">
        <is>
          <t>상급종합병원</t>
        </is>
      </c>
      <c r="G4314" t="inlineStr">
        <is>
          <t>Generic</t>
        </is>
      </c>
      <c r="H4314" s="493" t="n">
        <v>0</v>
      </c>
      <c r="I4314" s="493" t="n">
        <v>0</v>
      </c>
      <c r="J4314" s="493" t="n">
        <v>0</v>
      </c>
      <c r="K4314" s="493" t="n">
        <v>0</v>
      </c>
      <c r="L4314" s="493" t="n">
        <v>0</v>
      </c>
      <c r="M4314" s="493" t="n">
        <v>0</v>
      </c>
      <c r="N4314" s="493" t="n">
        <v>0</v>
      </c>
      <c r="O4314" s="493" t="n">
        <v>0</v>
      </c>
      <c r="P4314" s="493" t="n">
        <v>0</v>
      </c>
      <c r="Q4314" s="493" t="n">
        <v>0</v>
      </c>
      <c r="R4314" s="493" t="n">
        <v>0</v>
      </c>
      <c r="S4314" s="493" t="n">
        <v>0</v>
      </c>
      <c r="T4314" s="493" t="n">
        <v>0</v>
      </c>
      <c r="U4314" s="493" t="n">
        <v>0</v>
      </c>
      <c r="V4314" s="493" t="n">
        <v>0</v>
      </c>
      <c r="W4314" s="493" t="n">
        <v>0</v>
      </c>
      <c r="X4314" s="493" t="n">
        <v>0</v>
      </c>
      <c r="Y4314" s="493" t="n">
        <v>0</v>
      </c>
      <c r="Z4314" s="493" t="n">
        <v>0</v>
      </c>
      <c r="AA4314" s="493" t="n">
        <v>0</v>
      </c>
      <c r="AB4314" s="493" t="n">
        <v>0</v>
      </c>
      <c r="AC4314" s="493" t="n">
        <v>0</v>
      </c>
      <c r="AD4314" s="493" t="n">
        <v>0</v>
      </c>
      <c r="AE4314" s="493" t="n">
        <v>0</v>
      </c>
      <c r="AF4314" s="493" t="n">
        <v>0</v>
      </c>
      <c r="AG4314" s="493" t="n">
        <v>0</v>
      </c>
      <c r="AH4314" s="493" t="n">
        <v>0</v>
      </c>
      <c r="AI4314" s="493" t="n">
        <v>0</v>
      </c>
      <c r="AJ4314" s="493" t="n">
        <v>0</v>
      </c>
      <c r="AK4314" s="493" t="n">
        <v>0</v>
      </c>
      <c r="AL4314" s="493" t="n">
        <v>0</v>
      </c>
      <c r="AM4314" s="493" t="n">
        <v>0</v>
      </c>
      <c r="AN4314" s="493" t="n">
        <v>0</v>
      </c>
      <c r="AO4314" s="493" t="n">
        <v>0</v>
      </c>
      <c r="AP4314" s="493" t="n">
        <v>0</v>
      </c>
      <c r="AQ4314" s="493" t="n">
        <v>0</v>
      </c>
      <c r="AR4314" s="493" t="n">
        <v>0</v>
      </c>
      <c r="AS4314" s="493" t="n">
        <v>0</v>
      </c>
      <c r="AT4314" s="493" t="n">
        <v>0</v>
      </c>
      <c r="AU4314" s="493" t="n">
        <v>0</v>
      </c>
      <c r="AV4314" s="493" t="n">
        <v>0</v>
      </c>
      <c r="AW4314" s="493" t="n">
        <v>0</v>
      </c>
      <c r="AX4314" s="493" t="n">
        <v>0</v>
      </c>
      <c r="AY4314" s="493" t="n">
        <v>0</v>
      </c>
      <c r="AZ4314" s="493" t="n">
        <v>0</v>
      </c>
      <c r="BA4314" s="493" t="n">
        <v>0</v>
      </c>
      <c r="BB4314" s="493" t="n">
        <v>0</v>
      </c>
      <c r="BC4314" s="493" t="n">
        <v>0</v>
      </c>
      <c r="BD4314" s="493" t="n">
        <v>0</v>
      </c>
      <c r="BE4314" s="493" t="n">
        <v>0</v>
      </c>
      <c r="BF4314" s="493" t="n">
        <v>0</v>
      </c>
      <c r="BG4314" s="493" t="n">
        <v>0</v>
      </c>
      <c r="BH4314" s="493" t="n">
        <v>0</v>
      </c>
      <c r="BI4314" s="493" t="n">
        <v>0</v>
      </c>
      <c r="BJ4314" s="493" t="n">
        <v>0</v>
      </c>
      <c r="BK4314" s="493" t="n">
        <v>0</v>
      </c>
      <c r="BL4314" s="493" t="n">
        <v>0</v>
      </c>
      <c r="BM4314" s="493" t="n">
        <v>2383.5</v>
      </c>
      <c r="BN4314" s="493" t="n">
        <v>15930.21</v>
      </c>
      <c r="BO4314" s="493" t="n">
        <v>14918.61</v>
      </c>
      <c r="BP4314" s="493" t="n">
        <v>16589.46</v>
      </c>
      <c r="BQ4314" s="493" t="n">
        <v>30087.22</v>
      </c>
      <c r="BR4314" s="493" t="n">
        <v>66179.92</v>
      </c>
      <c r="BS4314" s="493" t="n">
        <v>66651.8</v>
      </c>
      <c r="BT4314" s="493" t="n">
        <v>83861.13</v>
      </c>
      <c r="BU4314" s="493" t="n">
        <v>144743.52</v>
      </c>
      <c r="BV4314" s="493" t="n">
        <v>88972.44</v>
      </c>
      <c r="BW4314" s="493" t="n">
        <v>120649.89</v>
      </c>
    </row>
    <row r="4315">
      <c r="A4315" t="inlineStr">
        <is>
          <t>[C9D3] Angiotensin-II 길항제 칼슘길항제 복합제</t>
        </is>
      </c>
      <c r="B4315" t="inlineStr">
        <is>
          <t>한미약품</t>
        </is>
      </c>
      <c r="C4315" t="inlineStr">
        <is>
          <t>아모프렐</t>
        </is>
      </c>
      <c r="D4315" t="inlineStr">
        <is>
          <t>한미약품</t>
        </is>
      </c>
      <c r="E4315" t="inlineStr">
        <is>
          <t>amlodipine besylate  ( as amlodipine),  chlorthalidone,  losartan potassium</t>
        </is>
      </c>
      <c r="F4315" t="inlineStr">
        <is>
          <t>종합병원</t>
        </is>
      </c>
      <c r="G4315" t="inlineStr">
        <is>
          <t>Generic</t>
        </is>
      </c>
      <c r="H4315" s="493" t="n">
        <v>0</v>
      </c>
      <c r="I4315" s="493" t="n">
        <v>0</v>
      </c>
      <c r="J4315" s="493" t="n">
        <v>0</v>
      </c>
      <c r="K4315" s="493" t="n">
        <v>0</v>
      </c>
      <c r="L4315" s="493" t="n">
        <v>0</v>
      </c>
      <c r="M4315" s="493" t="n">
        <v>0</v>
      </c>
      <c r="N4315" s="493" t="n">
        <v>0</v>
      </c>
      <c r="O4315" s="493" t="n">
        <v>0</v>
      </c>
      <c r="P4315" s="493" t="n">
        <v>0</v>
      </c>
      <c r="Q4315" s="493" t="n">
        <v>0</v>
      </c>
      <c r="R4315" s="493" t="n">
        <v>0</v>
      </c>
      <c r="S4315" s="493" t="n">
        <v>0</v>
      </c>
      <c r="T4315" s="493" t="n">
        <v>0</v>
      </c>
      <c r="U4315" s="493" t="n">
        <v>0</v>
      </c>
      <c r="V4315" s="493" t="n">
        <v>0</v>
      </c>
      <c r="W4315" s="493" t="n">
        <v>0</v>
      </c>
      <c r="X4315" s="493" t="n">
        <v>0</v>
      </c>
      <c r="Y4315" s="493" t="n">
        <v>0</v>
      </c>
      <c r="Z4315" s="493" t="n">
        <v>0</v>
      </c>
      <c r="AA4315" s="493" t="n">
        <v>0</v>
      </c>
      <c r="AB4315" s="493" t="n">
        <v>0</v>
      </c>
      <c r="AC4315" s="493" t="n">
        <v>0</v>
      </c>
      <c r="AD4315" s="493" t="n">
        <v>0</v>
      </c>
      <c r="AE4315" s="493" t="n">
        <v>0</v>
      </c>
      <c r="AF4315" s="493" t="n">
        <v>0</v>
      </c>
      <c r="AG4315" s="493" t="n">
        <v>0</v>
      </c>
      <c r="AH4315" s="493" t="n">
        <v>0</v>
      </c>
      <c r="AI4315" s="493" t="n">
        <v>0</v>
      </c>
      <c r="AJ4315" s="493" t="n">
        <v>0</v>
      </c>
      <c r="AK4315" s="493" t="n">
        <v>0</v>
      </c>
      <c r="AL4315" s="493" t="n">
        <v>0</v>
      </c>
      <c r="AM4315" s="493" t="n">
        <v>0</v>
      </c>
      <c r="AN4315" s="493" t="n">
        <v>0</v>
      </c>
      <c r="AO4315" s="493" t="n">
        <v>0</v>
      </c>
      <c r="AP4315" s="493" t="n">
        <v>0</v>
      </c>
      <c r="AQ4315" s="493" t="n">
        <v>0</v>
      </c>
      <c r="AR4315" s="493" t="n">
        <v>0</v>
      </c>
      <c r="AS4315" s="493" t="n">
        <v>0</v>
      </c>
      <c r="AT4315" s="493" t="n">
        <v>0</v>
      </c>
      <c r="AU4315" s="493" t="n">
        <v>0</v>
      </c>
      <c r="AV4315" s="493" t="n">
        <v>0</v>
      </c>
      <c r="AW4315" s="493" t="n">
        <v>0</v>
      </c>
      <c r="AX4315" s="493" t="n">
        <v>0</v>
      </c>
      <c r="AY4315" s="493" t="n">
        <v>0</v>
      </c>
      <c r="AZ4315" s="493" t="n">
        <v>0</v>
      </c>
      <c r="BA4315" s="493" t="n">
        <v>0</v>
      </c>
      <c r="BB4315" s="493" t="n">
        <v>0</v>
      </c>
      <c r="BC4315" s="493" t="n">
        <v>0</v>
      </c>
      <c r="BD4315" s="493" t="n">
        <v>0</v>
      </c>
      <c r="BE4315" s="493" t="n">
        <v>0</v>
      </c>
      <c r="BF4315" s="493" t="n">
        <v>0</v>
      </c>
      <c r="BG4315" s="493" t="n">
        <v>0</v>
      </c>
      <c r="BH4315" s="493" t="n">
        <v>0</v>
      </c>
      <c r="BI4315" s="493" t="n">
        <v>0</v>
      </c>
      <c r="BJ4315" s="493" t="n">
        <v>0</v>
      </c>
      <c r="BK4315" s="493" t="n">
        <v>528.26</v>
      </c>
      <c r="BL4315" s="493" t="n">
        <v>3680.25</v>
      </c>
      <c r="BM4315" s="493" t="n">
        <v>7615.91</v>
      </c>
      <c r="BN4315" s="493" t="n">
        <v>16542.38</v>
      </c>
      <c r="BO4315" s="493" t="n">
        <v>44527.91</v>
      </c>
      <c r="BP4315" s="493" t="n">
        <v>54412.9</v>
      </c>
      <c r="BQ4315" s="493" t="n">
        <v>61317.43</v>
      </c>
      <c r="BR4315" s="493" t="n">
        <v>118127.2</v>
      </c>
      <c r="BS4315" s="493" t="n">
        <v>116225.32</v>
      </c>
      <c r="BT4315" s="493" t="n">
        <v>115641.96</v>
      </c>
      <c r="BU4315" s="493" t="n">
        <v>150763.23</v>
      </c>
      <c r="BV4315" s="493" t="n">
        <v>184492.49</v>
      </c>
      <c r="BW4315" s="493" t="n">
        <v>208639.48</v>
      </c>
    </row>
    <row r="4316">
      <c r="A4316" t="inlineStr">
        <is>
          <t>[C9D3] Angiotensin-II 길항제 칼슘길항제 복합제</t>
        </is>
      </c>
      <c r="B4316" t="inlineStr">
        <is>
          <t>한미약품</t>
        </is>
      </c>
      <c r="C4316" t="inlineStr">
        <is>
          <t>아모프렐</t>
        </is>
      </c>
      <c r="D4316" t="inlineStr">
        <is>
          <t>한미약품</t>
        </is>
      </c>
      <c r="E4316" t="inlineStr">
        <is>
          <t>amlodipine besylate  ( as amlodipine),  chlorthalidone,  losartan potassium</t>
        </is>
      </c>
      <c r="F4316" t="inlineStr">
        <is>
          <t>병원</t>
        </is>
      </c>
      <c r="G4316" t="inlineStr">
        <is>
          <t>Generic</t>
        </is>
      </c>
      <c r="H4316" s="493" t="n">
        <v>0</v>
      </c>
      <c r="I4316" s="493" t="n">
        <v>0</v>
      </c>
      <c r="J4316" s="493" t="n">
        <v>0</v>
      </c>
      <c r="K4316" s="493" t="n">
        <v>0</v>
      </c>
      <c r="L4316" s="493" t="n">
        <v>0</v>
      </c>
      <c r="M4316" s="493" t="n">
        <v>0</v>
      </c>
      <c r="N4316" s="493" t="n">
        <v>0</v>
      </c>
      <c r="O4316" s="493" t="n">
        <v>0</v>
      </c>
      <c r="P4316" s="493" t="n">
        <v>0</v>
      </c>
      <c r="Q4316" s="493" t="n">
        <v>0</v>
      </c>
      <c r="R4316" s="493" t="n">
        <v>0</v>
      </c>
      <c r="S4316" s="493" t="n">
        <v>0</v>
      </c>
      <c r="T4316" s="493" t="n">
        <v>0</v>
      </c>
      <c r="U4316" s="493" t="n">
        <v>0</v>
      </c>
      <c r="V4316" s="493" t="n">
        <v>0</v>
      </c>
      <c r="W4316" s="493" t="n">
        <v>0</v>
      </c>
      <c r="X4316" s="493" t="n">
        <v>0</v>
      </c>
      <c r="Y4316" s="493" t="n">
        <v>0</v>
      </c>
      <c r="Z4316" s="493" t="n">
        <v>0</v>
      </c>
      <c r="AA4316" s="493" t="n">
        <v>0</v>
      </c>
      <c r="AB4316" s="493" t="n">
        <v>0</v>
      </c>
      <c r="AC4316" s="493" t="n">
        <v>0</v>
      </c>
      <c r="AD4316" s="493" t="n">
        <v>0</v>
      </c>
      <c r="AE4316" s="493" t="n">
        <v>0</v>
      </c>
      <c r="AF4316" s="493" t="n">
        <v>0</v>
      </c>
      <c r="AG4316" s="493" t="n">
        <v>0</v>
      </c>
      <c r="AH4316" s="493" t="n">
        <v>0</v>
      </c>
      <c r="AI4316" s="493" t="n">
        <v>0</v>
      </c>
      <c r="AJ4316" s="493" t="n">
        <v>0</v>
      </c>
      <c r="AK4316" s="493" t="n">
        <v>0</v>
      </c>
      <c r="AL4316" s="493" t="n">
        <v>0</v>
      </c>
      <c r="AM4316" s="493" t="n">
        <v>0</v>
      </c>
      <c r="AN4316" s="493" t="n">
        <v>0</v>
      </c>
      <c r="AO4316" s="493" t="n">
        <v>0</v>
      </c>
      <c r="AP4316" s="493" t="n">
        <v>0</v>
      </c>
      <c r="AQ4316" s="493" t="n">
        <v>0</v>
      </c>
      <c r="AR4316" s="493" t="n">
        <v>0</v>
      </c>
      <c r="AS4316" s="493" t="n">
        <v>0</v>
      </c>
      <c r="AT4316" s="493" t="n">
        <v>0</v>
      </c>
      <c r="AU4316" s="493" t="n">
        <v>0</v>
      </c>
      <c r="AV4316" s="493" t="n">
        <v>0</v>
      </c>
      <c r="AW4316" s="493" t="n">
        <v>0</v>
      </c>
      <c r="AX4316" s="493" t="n">
        <v>0</v>
      </c>
      <c r="AY4316" s="493" t="n">
        <v>0</v>
      </c>
      <c r="AZ4316" s="493" t="n">
        <v>0</v>
      </c>
      <c r="BA4316" s="493" t="n">
        <v>0</v>
      </c>
      <c r="BB4316" s="493" t="n">
        <v>0</v>
      </c>
      <c r="BC4316" s="493" t="n">
        <v>0</v>
      </c>
      <c r="BD4316" s="493" t="n">
        <v>0</v>
      </c>
      <c r="BE4316" s="493" t="n">
        <v>0</v>
      </c>
      <c r="BF4316" s="493" t="n">
        <v>0</v>
      </c>
      <c r="BG4316" s="493" t="n">
        <v>0</v>
      </c>
      <c r="BH4316" s="493" t="n">
        <v>0</v>
      </c>
      <c r="BI4316" s="493" t="n">
        <v>0</v>
      </c>
      <c r="BJ4316" s="493" t="n">
        <v>0</v>
      </c>
      <c r="BK4316" s="493" t="n">
        <v>1717.41</v>
      </c>
      <c r="BL4316" s="493" t="n">
        <v>7521.16</v>
      </c>
      <c r="BM4316" s="493" t="n">
        <v>17682.59</v>
      </c>
      <c r="BN4316" s="493" t="n">
        <v>17515.31</v>
      </c>
      <c r="BO4316" s="493" t="n">
        <v>31412.81</v>
      </c>
      <c r="BP4316" s="493" t="n">
        <v>35392.52</v>
      </c>
      <c r="BQ4316" s="493" t="n">
        <v>31682.57</v>
      </c>
      <c r="BR4316" s="493" t="n">
        <v>39828.37</v>
      </c>
      <c r="BS4316" s="493" t="n">
        <v>33163.04</v>
      </c>
      <c r="BT4316" s="493" t="n">
        <v>47616.4</v>
      </c>
      <c r="BU4316" s="493" t="n">
        <v>48215.89</v>
      </c>
      <c r="BV4316" s="493" t="n">
        <v>53523.31</v>
      </c>
      <c r="BW4316" s="493" t="n">
        <v>66378.77</v>
      </c>
    </row>
    <row r="4317">
      <c r="A4317" t="inlineStr">
        <is>
          <t>[C9D3] Angiotensin-II 길항제 칼슘길항제 복합제</t>
        </is>
      </c>
      <c r="B4317" t="inlineStr">
        <is>
          <t>한미약품</t>
        </is>
      </c>
      <c r="C4317" t="inlineStr">
        <is>
          <t>아모프렐</t>
        </is>
      </c>
      <c r="D4317" t="inlineStr">
        <is>
          <t>한미약품</t>
        </is>
      </c>
      <c r="E4317" t="inlineStr">
        <is>
          <t>amlodipine besylate  ( as amlodipine),  chlorthalidone,  losartan potassium</t>
        </is>
      </c>
      <c r="F4317" t="inlineStr">
        <is>
          <t>의원</t>
        </is>
      </c>
      <c r="G4317" t="inlineStr">
        <is>
          <t>Generic</t>
        </is>
      </c>
      <c r="H4317" s="493" t="n">
        <v>0</v>
      </c>
      <c r="I4317" s="493" t="n">
        <v>0</v>
      </c>
      <c r="J4317" s="493" t="n">
        <v>0</v>
      </c>
      <c r="K4317" s="493" t="n">
        <v>0</v>
      </c>
      <c r="L4317" s="493" t="n">
        <v>0</v>
      </c>
      <c r="M4317" s="493" t="n">
        <v>0</v>
      </c>
      <c r="N4317" s="493" t="n">
        <v>0</v>
      </c>
      <c r="O4317" s="493" t="n">
        <v>0</v>
      </c>
      <c r="P4317" s="493" t="n">
        <v>0</v>
      </c>
      <c r="Q4317" s="493" t="n">
        <v>0</v>
      </c>
      <c r="R4317" s="493" t="n">
        <v>0</v>
      </c>
      <c r="S4317" s="493" t="n">
        <v>0</v>
      </c>
      <c r="T4317" s="493" t="n">
        <v>0</v>
      </c>
      <c r="U4317" s="493" t="n">
        <v>0</v>
      </c>
      <c r="V4317" s="493" t="n">
        <v>0</v>
      </c>
      <c r="W4317" s="493" t="n">
        <v>0</v>
      </c>
      <c r="X4317" s="493" t="n">
        <v>0</v>
      </c>
      <c r="Y4317" s="493" t="n">
        <v>0</v>
      </c>
      <c r="Z4317" s="493" t="n">
        <v>0</v>
      </c>
      <c r="AA4317" s="493" t="n">
        <v>0</v>
      </c>
      <c r="AB4317" s="493" t="n">
        <v>0</v>
      </c>
      <c r="AC4317" s="493" t="n">
        <v>0</v>
      </c>
      <c r="AD4317" s="493" t="n">
        <v>0</v>
      </c>
      <c r="AE4317" s="493" t="n">
        <v>0</v>
      </c>
      <c r="AF4317" s="493" t="n">
        <v>0</v>
      </c>
      <c r="AG4317" s="493" t="n">
        <v>0</v>
      </c>
      <c r="AH4317" s="493" t="n">
        <v>0</v>
      </c>
      <c r="AI4317" s="493" t="n">
        <v>0</v>
      </c>
      <c r="AJ4317" s="493" t="n">
        <v>0</v>
      </c>
      <c r="AK4317" s="493" t="n">
        <v>0</v>
      </c>
      <c r="AL4317" s="493" t="n">
        <v>0</v>
      </c>
      <c r="AM4317" s="493" t="n">
        <v>0</v>
      </c>
      <c r="AN4317" s="493" t="n">
        <v>0</v>
      </c>
      <c r="AO4317" s="493" t="n">
        <v>0</v>
      </c>
      <c r="AP4317" s="493" t="n">
        <v>0</v>
      </c>
      <c r="AQ4317" s="493" t="n">
        <v>0</v>
      </c>
      <c r="AR4317" s="493" t="n">
        <v>0</v>
      </c>
      <c r="AS4317" s="493" t="n">
        <v>0</v>
      </c>
      <c r="AT4317" s="493" t="n">
        <v>0</v>
      </c>
      <c r="AU4317" s="493" t="n">
        <v>0</v>
      </c>
      <c r="AV4317" s="493" t="n">
        <v>0</v>
      </c>
      <c r="AW4317" s="493" t="n">
        <v>0</v>
      </c>
      <c r="AX4317" s="493" t="n">
        <v>0</v>
      </c>
      <c r="AY4317" s="493" t="n">
        <v>0</v>
      </c>
      <c r="AZ4317" s="493" t="n">
        <v>0</v>
      </c>
      <c r="BA4317" s="493" t="n">
        <v>0</v>
      </c>
      <c r="BB4317" s="493" t="n">
        <v>0</v>
      </c>
      <c r="BC4317" s="493" t="n">
        <v>0</v>
      </c>
      <c r="BD4317" s="493" t="n">
        <v>0</v>
      </c>
      <c r="BE4317" s="493" t="n">
        <v>0</v>
      </c>
      <c r="BF4317" s="493" t="n">
        <v>0</v>
      </c>
      <c r="BG4317" s="493" t="n">
        <v>0</v>
      </c>
      <c r="BH4317" s="493" t="n">
        <v>0</v>
      </c>
      <c r="BI4317" s="493" t="n">
        <v>0</v>
      </c>
      <c r="BJ4317" s="493" t="n">
        <v>0</v>
      </c>
      <c r="BK4317" s="493" t="n">
        <v>62460.45</v>
      </c>
      <c r="BL4317" s="493" t="n">
        <v>169813.34</v>
      </c>
      <c r="BM4317" s="493" t="n">
        <v>193217.81</v>
      </c>
      <c r="BN4317" s="493" t="n">
        <v>267055.49</v>
      </c>
      <c r="BO4317" s="493" t="n">
        <v>365214.55</v>
      </c>
      <c r="BP4317" s="493" t="n">
        <v>400578.24</v>
      </c>
      <c r="BQ4317" s="493" t="n">
        <v>408194.06</v>
      </c>
      <c r="BR4317" s="493" t="n">
        <v>495888.38</v>
      </c>
      <c r="BS4317" s="493" t="n">
        <v>570585.0699999999</v>
      </c>
      <c r="BT4317" s="493" t="n">
        <v>595563.4399999999</v>
      </c>
      <c r="BU4317" s="493" t="n">
        <v>689543.16</v>
      </c>
      <c r="BV4317" s="493" t="n">
        <v>752925.0699999999</v>
      </c>
      <c r="BW4317" s="493" t="n">
        <v>795586.29</v>
      </c>
    </row>
    <row r="4318">
      <c r="A4318" t="inlineStr">
        <is>
          <t>[C9D3] Angiotensin-II 길항제 칼슘길항제 복합제</t>
        </is>
      </c>
      <c r="B4318" t="inlineStr">
        <is>
          <t>한미약품</t>
        </is>
      </c>
      <c r="C4318" t="inlineStr">
        <is>
          <t>아모프렐</t>
        </is>
      </c>
      <c r="D4318" t="inlineStr">
        <is>
          <t>한미약품</t>
        </is>
      </c>
      <c r="E4318" t="inlineStr">
        <is>
          <t>amlodipine besylate  ( as amlodipine),  chlorthalidone,  losartan potassium</t>
        </is>
      </c>
      <c r="F4318" t="inlineStr">
        <is>
          <t>보건소</t>
        </is>
      </c>
      <c r="G4318" t="inlineStr">
        <is>
          <t>Generic</t>
        </is>
      </c>
      <c r="H4318" s="493" t="n">
        <v>0</v>
      </c>
      <c r="I4318" s="493" t="n">
        <v>0</v>
      </c>
      <c r="J4318" s="493" t="n">
        <v>0</v>
      </c>
      <c r="K4318" s="493" t="n">
        <v>0</v>
      </c>
      <c r="L4318" s="493" t="n">
        <v>0</v>
      </c>
      <c r="M4318" s="493" t="n">
        <v>0</v>
      </c>
      <c r="N4318" s="493" t="n">
        <v>0</v>
      </c>
      <c r="O4318" s="493" t="n">
        <v>0</v>
      </c>
      <c r="P4318" s="493" t="n">
        <v>0</v>
      </c>
      <c r="Q4318" s="493" t="n">
        <v>0</v>
      </c>
      <c r="R4318" s="493" t="n">
        <v>0</v>
      </c>
      <c r="S4318" s="493" t="n">
        <v>0</v>
      </c>
      <c r="T4318" s="493" t="n">
        <v>0</v>
      </c>
      <c r="U4318" s="493" t="n">
        <v>0</v>
      </c>
      <c r="V4318" s="493" t="n">
        <v>0</v>
      </c>
      <c r="W4318" s="493" t="n">
        <v>0</v>
      </c>
      <c r="X4318" s="493" t="n">
        <v>0</v>
      </c>
      <c r="Y4318" s="493" t="n">
        <v>0</v>
      </c>
      <c r="Z4318" s="493" t="n">
        <v>0</v>
      </c>
      <c r="AA4318" s="493" t="n">
        <v>0</v>
      </c>
      <c r="AB4318" s="493" t="n">
        <v>0</v>
      </c>
      <c r="AC4318" s="493" t="n">
        <v>0</v>
      </c>
      <c r="AD4318" s="493" t="n">
        <v>0</v>
      </c>
      <c r="AE4318" s="493" t="n">
        <v>0</v>
      </c>
      <c r="AF4318" s="493" t="n">
        <v>0</v>
      </c>
      <c r="AG4318" s="493" t="n">
        <v>0</v>
      </c>
      <c r="AH4318" s="493" t="n">
        <v>0</v>
      </c>
      <c r="AI4318" s="493" t="n">
        <v>0</v>
      </c>
      <c r="AJ4318" s="493" t="n">
        <v>0</v>
      </c>
      <c r="AK4318" s="493" t="n">
        <v>0</v>
      </c>
      <c r="AL4318" s="493" t="n">
        <v>0</v>
      </c>
      <c r="AM4318" s="493" t="n">
        <v>0</v>
      </c>
      <c r="AN4318" s="493" t="n">
        <v>0</v>
      </c>
      <c r="AO4318" s="493" t="n">
        <v>0</v>
      </c>
      <c r="AP4318" s="493" t="n">
        <v>0</v>
      </c>
      <c r="AQ4318" s="493" t="n">
        <v>0</v>
      </c>
      <c r="AR4318" s="493" t="n">
        <v>0</v>
      </c>
      <c r="AS4318" s="493" t="n">
        <v>0</v>
      </c>
      <c r="AT4318" s="493" t="n">
        <v>0</v>
      </c>
      <c r="AU4318" s="493" t="n">
        <v>0</v>
      </c>
      <c r="AV4318" s="493" t="n">
        <v>0</v>
      </c>
      <c r="AW4318" s="493" t="n">
        <v>0</v>
      </c>
      <c r="AX4318" s="493" t="n">
        <v>0</v>
      </c>
      <c r="AY4318" s="493" t="n">
        <v>0</v>
      </c>
      <c r="AZ4318" s="493" t="n">
        <v>0</v>
      </c>
      <c r="BA4318" s="493" t="n">
        <v>0</v>
      </c>
      <c r="BB4318" s="493" t="n">
        <v>0</v>
      </c>
      <c r="BC4318" s="493" t="n">
        <v>0</v>
      </c>
      <c r="BD4318" s="493" t="n">
        <v>0</v>
      </c>
      <c r="BE4318" s="493" t="n">
        <v>0</v>
      </c>
      <c r="BF4318" s="493" t="n">
        <v>0</v>
      </c>
      <c r="BG4318" s="493" t="n">
        <v>0</v>
      </c>
      <c r="BH4318" s="493" t="n">
        <v>0</v>
      </c>
      <c r="BI4318" s="493" t="n">
        <v>0</v>
      </c>
      <c r="BJ4318" s="493" t="n">
        <v>0</v>
      </c>
      <c r="BK4318" s="493" t="n">
        <v>1219.5</v>
      </c>
      <c r="BL4318" s="493" t="n">
        <v>3522</v>
      </c>
      <c r="BM4318" s="493" t="n">
        <v>5229.3</v>
      </c>
      <c r="BN4318" s="493" t="n">
        <v>1810.45</v>
      </c>
      <c r="BO4318" s="493" t="n">
        <v>3056.4</v>
      </c>
      <c r="BP4318" s="493" t="n">
        <v>1538.14</v>
      </c>
      <c r="BQ4318" s="493" t="n">
        <v>9508.549999999999</v>
      </c>
      <c r="BR4318" s="493" t="n">
        <v>6688.7</v>
      </c>
      <c r="BS4318" s="493" t="n">
        <v>8897</v>
      </c>
      <c r="BT4318" s="493" t="n">
        <v>2677.85</v>
      </c>
      <c r="BU4318" s="493" t="n">
        <v>10249.35</v>
      </c>
      <c r="BV4318" s="493" t="n">
        <v>5147.1</v>
      </c>
      <c r="BW4318" s="493" t="n">
        <v>4131.34</v>
      </c>
    </row>
    <row r="4319">
      <c r="A4319" t="inlineStr">
        <is>
          <t>[C9D3] Angiotensin-II 길항제 칼슘길항제 복합제</t>
        </is>
      </c>
      <c r="B4319" t="inlineStr">
        <is>
          <t>한미약품</t>
        </is>
      </c>
      <c r="C4319" t="inlineStr">
        <is>
          <t>아모프렐</t>
        </is>
      </c>
      <c r="D4319" t="inlineStr">
        <is>
          <t>한미약품</t>
        </is>
      </c>
      <c r="E4319" t="inlineStr">
        <is>
          <t>amlodipine besylate  ( as amlodipine),  chlorthalidone,  losartan potassium</t>
        </is>
      </c>
      <c r="F4319" t="inlineStr">
        <is>
          <t>기타(치과의원, 치과병원 등)</t>
        </is>
      </c>
      <c r="G4319" t="inlineStr">
        <is>
          <t>Generic</t>
        </is>
      </c>
      <c r="H4319" s="493" t="n">
        <v>0</v>
      </c>
      <c r="I4319" s="493" t="n">
        <v>0</v>
      </c>
      <c r="J4319" s="493" t="n">
        <v>0</v>
      </c>
      <c r="K4319" s="493" t="n">
        <v>0</v>
      </c>
      <c r="L4319" s="493" t="n">
        <v>0</v>
      </c>
      <c r="M4319" s="493" t="n">
        <v>0</v>
      </c>
      <c r="N4319" s="493" t="n">
        <v>0</v>
      </c>
      <c r="O4319" s="493" t="n">
        <v>0</v>
      </c>
      <c r="P4319" s="493" t="n">
        <v>0</v>
      </c>
      <c r="Q4319" s="493" t="n">
        <v>0</v>
      </c>
      <c r="R4319" s="493" t="n">
        <v>0</v>
      </c>
      <c r="S4319" s="493" t="n">
        <v>0</v>
      </c>
      <c r="T4319" s="493" t="n">
        <v>0</v>
      </c>
      <c r="U4319" s="493" t="n">
        <v>0</v>
      </c>
      <c r="V4319" s="493" t="n">
        <v>0</v>
      </c>
      <c r="W4319" s="493" t="n">
        <v>0</v>
      </c>
      <c r="X4319" s="493" t="n">
        <v>0</v>
      </c>
      <c r="Y4319" s="493" t="n">
        <v>0</v>
      </c>
      <c r="Z4319" s="493" t="n">
        <v>0</v>
      </c>
      <c r="AA4319" s="493" t="n">
        <v>0</v>
      </c>
      <c r="AB4319" s="493" t="n">
        <v>0</v>
      </c>
      <c r="AC4319" s="493" t="n">
        <v>0</v>
      </c>
      <c r="AD4319" s="493" t="n">
        <v>0</v>
      </c>
      <c r="AE4319" s="493" t="n">
        <v>0</v>
      </c>
      <c r="AF4319" s="493" t="n">
        <v>0</v>
      </c>
      <c r="AG4319" s="493" t="n">
        <v>0</v>
      </c>
      <c r="AH4319" s="493" t="n">
        <v>0</v>
      </c>
      <c r="AI4319" s="493" t="n">
        <v>0</v>
      </c>
      <c r="AJ4319" s="493" t="n">
        <v>0</v>
      </c>
      <c r="AK4319" s="493" t="n">
        <v>0</v>
      </c>
      <c r="AL4319" s="493" t="n">
        <v>0</v>
      </c>
      <c r="AM4319" s="493" t="n">
        <v>0</v>
      </c>
      <c r="AN4319" s="493" t="n">
        <v>0</v>
      </c>
      <c r="AO4319" s="493" t="n">
        <v>0</v>
      </c>
      <c r="AP4319" s="493" t="n">
        <v>0</v>
      </c>
      <c r="AQ4319" s="493" t="n">
        <v>0</v>
      </c>
      <c r="AR4319" s="493" t="n">
        <v>0</v>
      </c>
      <c r="AS4319" s="493" t="n">
        <v>0</v>
      </c>
      <c r="AT4319" s="493" t="n">
        <v>0</v>
      </c>
      <c r="AU4319" s="493" t="n">
        <v>0</v>
      </c>
      <c r="AV4319" s="493" t="n">
        <v>0</v>
      </c>
      <c r="AW4319" s="493" t="n">
        <v>0</v>
      </c>
      <c r="AX4319" s="493" t="n">
        <v>0</v>
      </c>
      <c r="AY4319" s="493" t="n">
        <v>0</v>
      </c>
      <c r="AZ4319" s="493" t="n">
        <v>0</v>
      </c>
      <c r="BA4319" s="493" t="n">
        <v>0</v>
      </c>
      <c r="BB4319" s="493" t="n">
        <v>0</v>
      </c>
      <c r="BC4319" s="493" t="n">
        <v>0</v>
      </c>
      <c r="BD4319" s="493" t="n">
        <v>0</v>
      </c>
      <c r="BE4319" s="493" t="n">
        <v>0</v>
      </c>
      <c r="BF4319" s="493" t="n">
        <v>0</v>
      </c>
      <c r="BG4319" s="493" t="n">
        <v>0</v>
      </c>
      <c r="BH4319" s="493" t="n">
        <v>0</v>
      </c>
      <c r="BI4319" s="493" t="n">
        <v>0</v>
      </c>
      <c r="BJ4319" s="493" t="n">
        <v>0</v>
      </c>
      <c r="BK4319" s="493" t="n">
        <v>0</v>
      </c>
      <c r="BL4319" s="493" t="n">
        <v>0</v>
      </c>
      <c r="BM4319" s="493" t="n">
        <v>0</v>
      </c>
      <c r="BN4319" s="493" t="n">
        <v>0</v>
      </c>
      <c r="BO4319" s="493" t="n">
        <v>0</v>
      </c>
      <c r="BP4319" s="493" t="n">
        <v>0</v>
      </c>
      <c r="BQ4319" s="493" t="n">
        <v>0</v>
      </c>
      <c r="BR4319" s="493" t="n">
        <v>0</v>
      </c>
      <c r="BS4319" s="493" t="n">
        <v>0</v>
      </c>
      <c r="BT4319" s="493" t="n">
        <v>0</v>
      </c>
      <c r="BU4319" s="493" t="n">
        <v>193.8</v>
      </c>
      <c r="BV4319" s="493" t="n">
        <v>0</v>
      </c>
      <c r="BW4319" s="493" t="n">
        <v>0</v>
      </c>
    </row>
    <row r="4320">
      <c r="A4320" t="inlineStr">
        <is>
          <t>[C9D3] Angiotensin-II 길항제 칼슘길항제 복합제</t>
        </is>
      </c>
      <c r="B4320" t="inlineStr">
        <is>
          <t>한올바이오</t>
        </is>
      </c>
      <c r="C4320" t="inlineStr">
        <is>
          <t>네오포지</t>
        </is>
      </c>
      <c r="D4320" t="inlineStr">
        <is>
          <t>한올바이오</t>
        </is>
      </c>
      <c r="E4320" t="inlineStr">
        <is>
          <t>amlodipine besylate,  valsartan</t>
        </is>
      </c>
      <c r="F4320" t="inlineStr">
        <is>
          <t>상급종합병원</t>
        </is>
      </c>
      <c r="G4320" t="inlineStr">
        <is>
          <t>Generic</t>
        </is>
      </c>
      <c r="H4320" s="493" t="n">
        <v>0</v>
      </c>
      <c r="I4320" s="493" t="n">
        <v>0</v>
      </c>
      <c r="J4320" s="493" t="n">
        <v>0</v>
      </c>
      <c r="K4320" s="493" t="n">
        <v>0</v>
      </c>
      <c r="L4320" s="493" t="n">
        <v>0</v>
      </c>
      <c r="M4320" s="493" t="n">
        <v>0</v>
      </c>
      <c r="N4320" s="493" t="n">
        <v>0</v>
      </c>
      <c r="O4320" s="493" t="n">
        <v>1182.86</v>
      </c>
      <c r="P4320" s="493" t="n">
        <v>900.48</v>
      </c>
      <c r="Q4320" s="493" t="n">
        <v>0</v>
      </c>
      <c r="R4320" s="493" t="n">
        <v>1297.6</v>
      </c>
      <c r="S4320" s="493" t="n">
        <v>0</v>
      </c>
      <c r="T4320" s="493" t="n">
        <v>2136.75</v>
      </c>
      <c r="U4320" s="493" t="n">
        <v>0</v>
      </c>
      <c r="V4320" s="493" t="n">
        <v>0</v>
      </c>
      <c r="W4320" s="493" t="n">
        <v>0</v>
      </c>
      <c r="X4320" s="493" t="n">
        <v>0</v>
      </c>
      <c r="Y4320" s="493" t="n">
        <v>0</v>
      </c>
      <c r="Z4320" s="493" t="n">
        <v>0</v>
      </c>
      <c r="AA4320" s="493" t="n">
        <v>0</v>
      </c>
      <c r="AB4320" s="493" t="n">
        <v>0</v>
      </c>
      <c r="AC4320" s="493" t="n">
        <v>0</v>
      </c>
      <c r="AD4320" s="493" t="n">
        <v>0</v>
      </c>
      <c r="AE4320" s="493" t="n">
        <v>0</v>
      </c>
      <c r="AF4320" s="493" t="n">
        <v>0</v>
      </c>
      <c r="AG4320" s="493" t="n">
        <v>0</v>
      </c>
      <c r="AH4320" s="493" t="n">
        <v>0</v>
      </c>
      <c r="AI4320" s="493" t="n">
        <v>0</v>
      </c>
      <c r="AJ4320" s="493" t="n">
        <v>0</v>
      </c>
      <c r="AK4320" s="493" t="n">
        <v>0</v>
      </c>
      <c r="AL4320" s="493" t="n">
        <v>0</v>
      </c>
      <c r="AM4320" s="493" t="n">
        <v>0</v>
      </c>
      <c r="AN4320" s="493" t="n">
        <v>0</v>
      </c>
      <c r="AO4320" s="493" t="n">
        <v>0</v>
      </c>
      <c r="AP4320" s="493" t="n">
        <v>0</v>
      </c>
      <c r="AQ4320" s="493" t="n">
        <v>0</v>
      </c>
      <c r="AR4320" s="493" t="n">
        <v>0</v>
      </c>
      <c r="AS4320" s="493" t="n">
        <v>0</v>
      </c>
      <c r="AT4320" s="493" t="n">
        <v>0</v>
      </c>
      <c r="AU4320" s="493" t="n">
        <v>0</v>
      </c>
      <c r="AV4320" s="493" t="n">
        <v>0</v>
      </c>
      <c r="AW4320" s="493" t="n">
        <v>0</v>
      </c>
      <c r="AX4320" s="493" t="n">
        <v>0</v>
      </c>
      <c r="AY4320" s="493" t="n">
        <v>0</v>
      </c>
      <c r="AZ4320" s="493" t="n">
        <v>0</v>
      </c>
      <c r="BA4320" s="493" t="n">
        <v>0</v>
      </c>
      <c r="BB4320" s="493" t="n">
        <v>0</v>
      </c>
      <c r="BC4320" s="493" t="n">
        <v>0</v>
      </c>
      <c r="BD4320" s="493" t="n">
        <v>0</v>
      </c>
      <c r="BE4320" s="493" t="n">
        <v>0</v>
      </c>
      <c r="BF4320" s="493" t="n">
        <v>0</v>
      </c>
      <c r="BG4320" s="493" t="n">
        <v>0</v>
      </c>
      <c r="BH4320" s="493" t="n">
        <v>0</v>
      </c>
      <c r="BI4320" s="493" t="n">
        <v>0</v>
      </c>
      <c r="BJ4320" s="493" t="n">
        <v>0</v>
      </c>
      <c r="BK4320" s="493" t="n">
        <v>0</v>
      </c>
      <c r="BL4320" s="493" t="n">
        <v>0</v>
      </c>
      <c r="BM4320" s="493" t="n">
        <v>0</v>
      </c>
      <c r="BN4320" s="493" t="n">
        <v>0</v>
      </c>
      <c r="BO4320" s="493" t="n">
        <v>0</v>
      </c>
      <c r="BP4320" s="493" t="n">
        <v>0</v>
      </c>
      <c r="BQ4320" s="493" t="n">
        <v>0</v>
      </c>
      <c r="BR4320" s="493" t="n">
        <v>0</v>
      </c>
      <c r="BS4320" s="493" t="n">
        <v>0</v>
      </c>
      <c r="BT4320" s="493" t="n">
        <v>0</v>
      </c>
      <c r="BU4320" s="493" t="n">
        <v>0</v>
      </c>
      <c r="BV4320" s="493" t="n">
        <v>0</v>
      </c>
      <c r="BW4320" s="493" t="n">
        <v>0</v>
      </c>
    </row>
    <row r="4321">
      <c r="A4321" t="inlineStr">
        <is>
          <t>[C9D3] Angiotensin-II 길항제 칼슘길항제 복합제</t>
        </is>
      </c>
      <c r="B4321" t="inlineStr">
        <is>
          <t>한올바이오</t>
        </is>
      </c>
      <c r="C4321" t="inlineStr">
        <is>
          <t>네오포지</t>
        </is>
      </c>
      <c r="D4321" t="inlineStr">
        <is>
          <t>한올바이오</t>
        </is>
      </c>
      <c r="E4321" t="inlineStr">
        <is>
          <t>amlodipine besylate,  valsartan</t>
        </is>
      </c>
      <c r="F4321" t="inlineStr">
        <is>
          <t>종합병원</t>
        </is>
      </c>
      <c r="G4321" t="inlineStr">
        <is>
          <t>Generic</t>
        </is>
      </c>
      <c r="H4321" s="493" t="n">
        <v>23144.81</v>
      </c>
      <c r="I4321" s="493" t="n">
        <v>18339.69</v>
      </c>
      <c r="J4321" s="493" t="n">
        <v>30285.55</v>
      </c>
      <c r="K4321" s="493" t="n">
        <v>35369.58</v>
      </c>
      <c r="L4321" s="493" t="n">
        <v>19103.1</v>
      </c>
      <c r="M4321" s="493" t="n">
        <v>33543.45</v>
      </c>
      <c r="N4321" s="493" t="n">
        <v>15241.64</v>
      </c>
      <c r="O4321" s="493" t="n">
        <v>14230.05</v>
      </c>
      <c r="P4321" s="493" t="n">
        <v>7384.32</v>
      </c>
      <c r="Q4321" s="493" t="n">
        <v>22150.61</v>
      </c>
      <c r="R4321" s="493" t="n">
        <v>22316.86</v>
      </c>
      <c r="S4321" s="493" t="n">
        <v>16235.84</v>
      </c>
      <c r="T4321" s="493" t="n">
        <v>10367.09</v>
      </c>
      <c r="U4321" s="493" t="n">
        <v>23697.45</v>
      </c>
      <c r="V4321" s="493" t="n">
        <v>30561</v>
      </c>
      <c r="W4321" s="493" t="n">
        <v>12963.56</v>
      </c>
      <c r="X4321" s="493" t="n">
        <v>13262.28</v>
      </c>
      <c r="Y4321" s="493" t="n">
        <v>17196.56</v>
      </c>
      <c r="Z4321" s="493" t="n">
        <v>16304.73</v>
      </c>
      <c r="AA4321" s="493" t="n">
        <v>15752.86</v>
      </c>
      <c r="AB4321" s="493" t="n">
        <v>16968.89</v>
      </c>
      <c r="AC4321" s="493" t="n">
        <v>14946.05</v>
      </c>
      <c r="AD4321" s="493" t="n">
        <v>19952.86</v>
      </c>
      <c r="AE4321" s="493" t="n">
        <v>18932.2</v>
      </c>
      <c r="AF4321" s="493" t="n">
        <v>4367.9</v>
      </c>
      <c r="AG4321" s="493" t="n">
        <v>9357.780000000001</v>
      </c>
      <c r="AH4321" s="493" t="n">
        <v>16575.91</v>
      </c>
      <c r="AI4321" s="493" t="n">
        <v>13840.92</v>
      </c>
      <c r="AJ4321" s="493" t="n">
        <v>6997.56</v>
      </c>
      <c r="AK4321" s="493" t="n">
        <v>1466.92</v>
      </c>
      <c r="AL4321" s="493" t="n">
        <v>0</v>
      </c>
      <c r="AM4321" s="493" t="n">
        <v>0</v>
      </c>
      <c r="AN4321" s="493" t="n">
        <v>0</v>
      </c>
      <c r="AO4321" s="493" t="n">
        <v>0</v>
      </c>
      <c r="AP4321" s="493" t="n">
        <v>0</v>
      </c>
      <c r="AQ4321" s="493" t="n">
        <v>0</v>
      </c>
      <c r="AR4321" s="493" t="n">
        <v>0</v>
      </c>
      <c r="AS4321" s="493" t="n">
        <v>0</v>
      </c>
      <c r="AT4321" s="493" t="n">
        <v>0</v>
      </c>
      <c r="AU4321" s="493" t="n">
        <v>0</v>
      </c>
      <c r="AV4321" s="493" t="n">
        <v>0</v>
      </c>
      <c r="AW4321" s="493" t="n">
        <v>0</v>
      </c>
      <c r="AX4321" s="493" t="n">
        <v>0</v>
      </c>
      <c r="AY4321" s="493" t="n">
        <v>0</v>
      </c>
      <c r="AZ4321" s="493" t="n">
        <v>0</v>
      </c>
      <c r="BA4321" s="493" t="n">
        <v>0</v>
      </c>
      <c r="BB4321" s="493" t="n">
        <v>0</v>
      </c>
      <c r="BC4321" s="493" t="n">
        <v>0</v>
      </c>
      <c r="BD4321" s="493" t="n">
        <v>0</v>
      </c>
      <c r="BE4321" s="493" t="n">
        <v>0</v>
      </c>
      <c r="BF4321" s="493" t="n">
        <v>0</v>
      </c>
      <c r="BG4321" s="493" t="n">
        <v>0</v>
      </c>
      <c r="BH4321" s="493" t="n">
        <v>0</v>
      </c>
      <c r="BI4321" s="493" t="n">
        <v>0</v>
      </c>
      <c r="BJ4321" s="493" t="n">
        <v>0</v>
      </c>
      <c r="BK4321" s="493" t="n">
        <v>0</v>
      </c>
      <c r="BL4321" s="493" t="n">
        <v>0</v>
      </c>
      <c r="BM4321" s="493" t="n">
        <v>0</v>
      </c>
      <c r="BN4321" s="493" t="n">
        <v>0</v>
      </c>
      <c r="BO4321" s="493" t="n">
        <v>0</v>
      </c>
      <c r="BP4321" s="493" t="n">
        <v>0</v>
      </c>
      <c r="BQ4321" s="493" t="n">
        <v>0</v>
      </c>
      <c r="BR4321" s="493" t="n">
        <v>0</v>
      </c>
      <c r="BS4321" s="493" t="n">
        <v>0</v>
      </c>
      <c r="BT4321" s="493" t="n">
        <v>0</v>
      </c>
      <c r="BU4321" s="493" t="n">
        <v>0</v>
      </c>
      <c r="BV4321" s="493" t="n">
        <v>0</v>
      </c>
      <c r="BW4321" s="493" t="n">
        <v>0</v>
      </c>
    </row>
    <row r="4322">
      <c r="A4322" t="inlineStr">
        <is>
          <t>[C9D3] Angiotensin-II 길항제 칼슘길항제 복합제</t>
        </is>
      </c>
      <c r="B4322" t="inlineStr">
        <is>
          <t>한올바이오</t>
        </is>
      </c>
      <c r="C4322" t="inlineStr">
        <is>
          <t>네오포지</t>
        </is>
      </c>
      <c r="D4322" t="inlineStr">
        <is>
          <t>한올바이오</t>
        </is>
      </c>
      <c r="E4322" t="inlineStr">
        <is>
          <t>amlodipine besylate,  valsartan</t>
        </is>
      </c>
      <c r="F4322" t="inlineStr">
        <is>
          <t>병원</t>
        </is>
      </c>
      <c r="G4322" t="inlineStr">
        <is>
          <t>Generic</t>
        </is>
      </c>
      <c r="H4322" s="493" t="n">
        <v>0</v>
      </c>
      <c r="I4322" s="493" t="n">
        <v>0</v>
      </c>
      <c r="J4322" s="493" t="n">
        <v>67.5</v>
      </c>
      <c r="K4322" s="493" t="n">
        <v>192</v>
      </c>
      <c r="L4322" s="493" t="n">
        <v>432.6</v>
      </c>
      <c r="M4322" s="493" t="n">
        <v>189</v>
      </c>
      <c r="N4322" s="493" t="n">
        <v>790.2</v>
      </c>
      <c r="O4322" s="493" t="n">
        <v>0</v>
      </c>
      <c r="P4322" s="493" t="n">
        <v>187.2</v>
      </c>
      <c r="Q4322" s="493" t="n">
        <v>335</v>
      </c>
      <c r="R4322" s="493" t="n">
        <v>310.5</v>
      </c>
      <c r="S4322" s="493" t="n">
        <v>1031.1</v>
      </c>
      <c r="T4322" s="493" t="n">
        <v>192.9</v>
      </c>
      <c r="U4322" s="493" t="n">
        <v>192</v>
      </c>
      <c r="V4322" s="493" t="n">
        <v>0</v>
      </c>
      <c r="W4322" s="493" t="n">
        <v>0</v>
      </c>
      <c r="X4322" s="493" t="n">
        <v>0</v>
      </c>
      <c r="Y4322" s="493" t="n">
        <v>0</v>
      </c>
      <c r="Z4322" s="493" t="n">
        <v>0</v>
      </c>
      <c r="AA4322" s="493" t="n">
        <v>0</v>
      </c>
      <c r="AB4322" s="493" t="n">
        <v>0</v>
      </c>
      <c r="AC4322" s="493" t="n">
        <v>0</v>
      </c>
      <c r="AD4322" s="493" t="n">
        <v>0</v>
      </c>
      <c r="AE4322" s="493" t="n">
        <v>480</v>
      </c>
      <c r="AF4322" s="493" t="n">
        <v>0</v>
      </c>
      <c r="AG4322" s="493" t="n">
        <v>480</v>
      </c>
      <c r="AH4322" s="493" t="n">
        <v>0</v>
      </c>
      <c r="AI4322" s="493" t="n">
        <v>240</v>
      </c>
      <c r="AJ4322" s="493" t="n">
        <v>0</v>
      </c>
      <c r="AK4322" s="493" t="n">
        <v>0</v>
      </c>
      <c r="AL4322" s="493" t="n">
        <v>0</v>
      </c>
      <c r="AM4322" s="493" t="n">
        <v>0</v>
      </c>
      <c r="AN4322" s="493" t="n">
        <v>0</v>
      </c>
      <c r="AO4322" s="493" t="n">
        <v>0</v>
      </c>
      <c r="AP4322" s="493" t="n">
        <v>0</v>
      </c>
      <c r="AQ4322" s="493" t="n">
        <v>0</v>
      </c>
      <c r="AR4322" s="493" t="n">
        <v>0</v>
      </c>
      <c r="AS4322" s="493" t="n">
        <v>0</v>
      </c>
      <c r="AT4322" s="493" t="n">
        <v>0</v>
      </c>
      <c r="AU4322" s="493" t="n">
        <v>0</v>
      </c>
      <c r="AV4322" s="493" t="n">
        <v>0</v>
      </c>
      <c r="AW4322" s="493" t="n">
        <v>0</v>
      </c>
      <c r="AX4322" s="493" t="n">
        <v>0</v>
      </c>
      <c r="AY4322" s="493" t="n">
        <v>0</v>
      </c>
      <c r="AZ4322" s="493" t="n">
        <v>0</v>
      </c>
      <c r="BA4322" s="493" t="n">
        <v>0</v>
      </c>
      <c r="BB4322" s="493" t="n">
        <v>0</v>
      </c>
      <c r="BC4322" s="493" t="n">
        <v>0</v>
      </c>
      <c r="BD4322" s="493" t="n">
        <v>0</v>
      </c>
      <c r="BE4322" s="493" t="n">
        <v>0</v>
      </c>
      <c r="BF4322" s="493" t="n">
        <v>0</v>
      </c>
      <c r="BG4322" s="493" t="n">
        <v>0</v>
      </c>
      <c r="BH4322" s="493" t="n">
        <v>0</v>
      </c>
      <c r="BI4322" s="493" t="n">
        <v>0</v>
      </c>
      <c r="BJ4322" s="493" t="n">
        <v>0</v>
      </c>
      <c r="BK4322" s="493" t="n">
        <v>0</v>
      </c>
      <c r="BL4322" s="493" t="n">
        <v>0</v>
      </c>
      <c r="BM4322" s="493" t="n">
        <v>0</v>
      </c>
      <c r="BN4322" s="493" t="n">
        <v>0</v>
      </c>
      <c r="BO4322" s="493" t="n">
        <v>0</v>
      </c>
      <c r="BP4322" s="493" t="n">
        <v>0</v>
      </c>
      <c r="BQ4322" s="493" t="n">
        <v>0</v>
      </c>
      <c r="BR4322" s="493" t="n">
        <v>0</v>
      </c>
      <c r="BS4322" s="493" t="n">
        <v>0</v>
      </c>
      <c r="BT4322" s="493" t="n">
        <v>0</v>
      </c>
      <c r="BU4322" s="493" t="n">
        <v>0</v>
      </c>
      <c r="BV4322" s="493" t="n">
        <v>0</v>
      </c>
      <c r="BW4322" s="493" t="n">
        <v>0</v>
      </c>
    </row>
    <row r="4323">
      <c r="A4323" t="inlineStr">
        <is>
          <t>[C9D3] Angiotensin-II 길항제 칼슘길항제 복합제</t>
        </is>
      </c>
      <c r="B4323" t="inlineStr">
        <is>
          <t>한올바이오</t>
        </is>
      </c>
      <c r="C4323" t="inlineStr">
        <is>
          <t>네오포지</t>
        </is>
      </c>
      <c r="D4323" t="inlineStr">
        <is>
          <t>한올바이오</t>
        </is>
      </c>
      <c r="E4323" t="inlineStr">
        <is>
          <t>amlodipine besylate,  valsartan</t>
        </is>
      </c>
      <c r="F4323" t="inlineStr">
        <is>
          <t>의원</t>
        </is>
      </c>
      <c r="G4323" t="inlineStr">
        <is>
          <t>Generic</t>
        </is>
      </c>
      <c r="H4323" s="493" t="n">
        <v>17452.1</v>
      </c>
      <c r="I4323" s="493" t="n">
        <v>16733.1</v>
      </c>
      <c r="J4323" s="493" t="n">
        <v>16551.2</v>
      </c>
      <c r="K4323" s="493" t="n">
        <v>19736.9</v>
      </c>
      <c r="L4323" s="493" t="n">
        <v>18837.9</v>
      </c>
      <c r="M4323" s="493" t="n">
        <v>22489.9</v>
      </c>
      <c r="N4323" s="493" t="n">
        <v>18025.2</v>
      </c>
      <c r="O4323" s="493" t="n">
        <v>18344.5</v>
      </c>
      <c r="P4323" s="493" t="n">
        <v>19962.2</v>
      </c>
      <c r="Q4323" s="493" t="n">
        <v>19945.6</v>
      </c>
      <c r="R4323" s="493" t="n">
        <v>20879.1</v>
      </c>
      <c r="S4323" s="493" t="n">
        <v>21625.6</v>
      </c>
      <c r="T4323" s="493" t="n">
        <v>25572</v>
      </c>
      <c r="U4323" s="493" t="n">
        <v>22678.54</v>
      </c>
      <c r="V4323" s="493" t="n">
        <v>26842.1</v>
      </c>
      <c r="W4323" s="493" t="n">
        <v>29972.3</v>
      </c>
      <c r="X4323" s="493" t="n">
        <v>29624.35</v>
      </c>
      <c r="Y4323" s="493" t="n">
        <v>31182.4</v>
      </c>
      <c r="Z4323" s="493" t="n">
        <v>33036.25</v>
      </c>
      <c r="AA4323" s="493" t="n">
        <v>26906.7</v>
      </c>
      <c r="AB4323" s="493" t="n">
        <v>30453.8</v>
      </c>
      <c r="AC4323" s="493" t="n">
        <v>29657.28</v>
      </c>
      <c r="AD4323" s="493" t="n">
        <v>32428.76</v>
      </c>
      <c r="AE4323" s="493" t="n">
        <v>23497.89</v>
      </c>
      <c r="AF4323" s="493" t="n">
        <v>22145.7</v>
      </c>
      <c r="AG4323" s="493" t="n">
        <v>21131.47</v>
      </c>
      <c r="AH4323" s="493" t="n">
        <v>27711.34</v>
      </c>
      <c r="AI4323" s="493" t="n">
        <v>14198.85</v>
      </c>
      <c r="AJ4323" s="493" t="n">
        <v>8373.1</v>
      </c>
      <c r="AK4323" s="493" t="n">
        <v>2694.8</v>
      </c>
      <c r="AL4323" s="493" t="n">
        <v>0</v>
      </c>
      <c r="AM4323" s="493" t="n">
        <v>0</v>
      </c>
      <c r="AN4323" s="493" t="n">
        <v>0</v>
      </c>
      <c r="AO4323" s="493" t="n">
        <v>0</v>
      </c>
      <c r="AP4323" s="493" t="n">
        <v>0</v>
      </c>
      <c r="AQ4323" s="493" t="n">
        <v>0</v>
      </c>
      <c r="AR4323" s="493" t="n">
        <v>0</v>
      </c>
      <c r="AS4323" s="493" t="n">
        <v>0</v>
      </c>
      <c r="AT4323" s="493" t="n">
        <v>0</v>
      </c>
      <c r="AU4323" s="493" t="n">
        <v>0</v>
      </c>
      <c r="AV4323" s="493" t="n">
        <v>0</v>
      </c>
      <c r="AW4323" s="493" t="n">
        <v>0</v>
      </c>
      <c r="AX4323" s="493" t="n">
        <v>0</v>
      </c>
      <c r="AY4323" s="493" t="n">
        <v>0</v>
      </c>
      <c r="AZ4323" s="493" t="n">
        <v>0</v>
      </c>
      <c r="BA4323" s="493" t="n">
        <v>0</v>
      </c>
      <c r="BB4323" s="493" t="n">
        <v>0</v>
      </c>
      <c r="BC4323" s="493" t="n">
        <v>0</v>
      </c>
      <c r="BD4323" s="493" t="n">
        <v>0</v>
      </c>
      <c r="BE4323" s="493" t="n">
        <v>0</v>
      </c>
      <c r="BF4323" s="493" t="n">
        <v>0</v>
      </c>
      <c r="BG4323" s="493" t="n">
        <v>0</v>
      </c>
      <c r="BH4323" s="493" t="n">
        <v>0</v>
      </c>
      <c r="BI4323" s="493" t="n">
        <v>0</v>
      </c>
      <c r="BJ4323" s="493" t="n">
        <v>0</v>
      </c>
      <c r="BK4323" s="493" t="n">
        <v>0</v>
      </c>
      <c r="BL4323" s="493" t="n">
        <v>0</v>
      </c>
      <c r="BM4323" s="493" t="n">
        <v>0</v>
      </c>
      <c r="BN4323" s="493" t="n">
        <v>0</v>
      </c>
      <c r="BO4323" s="493" t="n">
        <v>0</v>
      </c>
      <c r="BP4323" s="493" t="n">
        <v>0</v>
      </c>
      <c r="BQ4323" s="493" t="n">
        <v>0</v>
      </c>
      <c r="BR4323" s="493" t="n">
        <v>0</v>
      </c>
      <c r="BS4323" s="493" t="n">
        <v>0</v>
      </c>
      <c r="BT4323" s="493" t="n">
        <v>0</v>
      </c>
      <c r="BU4323" s="493" t="n">
        <v>0</v>
      </c>
      <c r="BV4323" s="493" t="n">
        <v>0</v>
      </c>
      <c r="BW4323" s="493" t="n">
        <v>0</v>
      </c>
    </row>
    <row r="4324">
      <c r="A4324" t="inlineStr">
        <is>
          <t>[C9D3] Angiotensin-II 길항제 칼슘길항제 복합제</t>
        </is>
      </c>
      <c r="B4324" t="inlineStr">
        <is>
          <t>한올바이오</t>
        </is>
      </c>
      <c r="C4324" t="inlineStr">
        <is>
          <t>네오포지</t>
        </is>
      </c>
      <c r="D4324" t="inlineStr">
        <is>
          <t>한올바이오</t>
        </is>
      </c>
      <c r="E4324" t="inlineStr">
        <is>
          <t>amlodipine besylate,  valsartan</t>
        </is>
      </c>
      <c r="F4324" t="inlineStr">
        <is>
          <t>보건소</t>
        </is>
      </c>
      <c r="G4324" t="inlineStr">
        <is>
          <t>Generic</t>
        </is>
      </c>
      <c r="H4324" s="493" t="n">
        <v>407.7</v>
      </c>
      <c r="I4324" s="493" t="n">
        <v>0</v>
      </c>
      <c r="J4324" s="493" t="n">
        <v>0</v>
      </c>
      <c r="K4324" s="493" t="n">
        <v>302.4</v>
      </c>
      <c r="L4324" s="493" t="n">
        <v>0</v>
      </c>
      <c r="M4324" s="493" t="n">
        <v>0</v>
      </c>
      <c r="N4324" s="493" t="n">
        <v>252.9</v>
      </c>
      <c r="O4324" s="493" t="n">
        <v>0</v>
      </c>
      <c r="P4324" s="493" t="n">
        <v>0</v>
      </c>
      <c r="Q4324" s="493" t="n">
        <v>0</v>
      </c>
      <c r="R4324" s="493" t="n">
        <v>0</v>
      </c>
      <c r="S4324" s="493" t="n">
        <v>0</v>
      </c>
      <c r="T4324" s="493" t="n">
        <v>0</v>
      </c>
      <c r="U4324" s="493" t="n">
        <v>0</v>
      </c>
      <c r="V4324" s="493" t="n">
        <v>0</v>
      </c>
      <c r="W4324" s="493" t="n">
        <v>0</v>
      </c>
      <c r="X4324" s="493" t="n">
        <v>0</v>
      </c>
      <c r="Y4324" s="493" t="n">
        <v>0</v>
      </c>
      <c r="Z4324" s="493" t="n">
        <v>130.5</v>
      </c>
      <c r="AA4324" s="493" t="n">
        <v>0</v>
      </c>
      <c r="AB4324" s="493" t="n">
        <v>167.4</v>
      </c>
      <c r="AC4324" s="493" t="n">
        <v>127.8</v>
      </c>
      <c r="AD4324" s="493" t="n">
        <v>0</v>
      </c>
      <c r="AE4324" s="493" t="n">
        <v>2757.9</v>
      </c>
      <c r="AF4324" s="493" t="n">
        <v>0</v>
      </c>
      <c r="AG4324" s="493" t="n">
        <v>0</v>
      </c>
      <c r="AH4324" s="493" t="n">
        <v>194.4</v>
      </c>
      <c r="AI4324" s="493" t="n">
        <v>0</v>
      </c>
      <c r="AJ4324" s="493" t="n">
        <v>0</v>
      </c>
      <c r="AK4324" s="493" t="n">
        <v>0</v>
      </c>
      <c r="AL4324" s="493" t="n">
        <v>0</v>
      </c>
      <c r="AM4324" s="493" t="n">
        <v>0</v>
      </c>
      <c r="AN4324" s="493" t="n">
        <v>0</v>
      </c>
      <c r="AO4324" s="493" t="n">
        <v>0</v>
      </c>
      <c r="AP4324" s="493" t="n">
        <v>0</v>
      </c>
      <c r="AQ4324" s="493" t="n">
        <v>0</v>
      </c>
      <c r="AR4324" s="493" t="n">
        <v>0</v>
      </c>
      <c r="AS4324" s="493" t="n">
        <v>0</v>
      </c>
      <c r="AT4324" s="493" t="n">
        <v>0</v>
      </c>
      <c r="AU4324" s="493" t="n">
        <v>0</v>
      </c>
      <c r="AV4324" s="493" t="n">
        <v>0</v>
      </c>
      <c r="AW4324" s="493" t="n">
        <v>0</v>
      </c>
      <c r="AX4324" s="493" t="n">
        <v>0</v>
      </c>
      <c r="AY4324" s="493" t="n">
        <v>0</v>
      </c>
      <c r="AZ4324" s="493" t="n">
        <v>0</v>
      </c>
      <c r="BA4324" s="493" t="n">
        <v>0</v>
      </c>
      <c r="BB4324" s="493" t="n">
        <v>0</v>
      </c>
      <c r="BC4324" s="493" t="n">
        <v>0</v>
      </c>
      <c r="BD4324" s="493" t="n">
        <v>0</v>
      </c>
      <c r="BE4324" s="493" t="n">
        <v>0</v>
      </c>
      <c r="BF4324" s="493" t="n">
        <v>0</v>
      </c>
      <c r="BG4324" s="493" t="n">
        <v>0</v>
      </c>
      <c r="BH4324" s="493" t="n">
        <v>0</v>
      </c>
      <c r="BI4324" s="493" t="n">
        <v>0</v>
      </c>
      <c r="BJ4324" s="493" t="n">
        <v>0</v>
      </c>
      <c r="BK4324" s="493" t="n">
        <v>0</v>
      </c>
      <c r="BL4324" s="493" t="n">
        <v>0</v>
      </c>
      <c r="BM4324" s="493" t="n">
        <v>0</v>
      </c>
      <c r="BN4324" s="493" t="n">
        <v>0</v>
      </c>
      <c r="BO4324" s="493" t="n">
        <v>0</v>
      </c>
      <c r="BP4324" s="493" t="n">
        <v>0</v>
      </c>
      <c r="BQ4324" s="493" t="n">
        <v>0</v>
      </c>
      <c r="BR4324" s="493" t="n">
        <v>0</v>
      </c>
      <c r="BS4324" s="493" t="n">
        <v>0</v>
      </c>
      <c r="BT4324" s="493" t="n">
        <v>0</v>
      </c>
      <c r="BU4324" s="493" t="n">
        <v>0</v>
      </c>
      <c r="BV4324" s="493" t="n">
        <v>0</v>
      </c>
      <c r="BW4324" s="493" t="n">
        <v>0</v>
      </c>
    </row>
    <row r="4325">
      <c r="A4325" t="inlineStr">
        <is>
          <t>[C9D3] Angiotensin-II 길항제 칼슘길항제 복합제</t>
        </is>
      </c>
      <c r="B4325" t="inlineStr">
        <is>
          <t>한올바이오</t>
        </is>
      </c>
      <c r="C4325" t="inlineStr">
        <is>
          <t>네오포지</t>
        </is>
      </c>
      <c r="D4325" t="inlineStr">
        <is>
          <t>한올바이오</t>
        </is>
      </c>
      <c r="E4325" t="inlineStr">
        <is>
          <t>amlodipine besylate,  valsartan</t>
        </is>
      </c>
      <c r="F4325" t="inlineStr">
        <is>
          <t>기타(치과의원, 치과병원 등)</t>
        </is>
      </c>
      <c r="G4325" t="inlineStr">
        <is>
          <t>Generic</t>
        </is>
      </c>
      <c r="H4325" s="493" t="n">
        <v>0</v>
      </c>
      <c r="I4325" s="493" t="n">
        <v>0</v>
      </c>
      <c r="J4325" s="493" t="n">
        <v>0</v>
      </c>
      <c r="K4325" s="493" t="n">
        <v>295.12</v>
      </c>
      <c r="L4325" s="493" t="n">
        <v>384.68</v>
      </c>
      <c r="M4325" s="493" t="n">
        <v>0</v>
      </c>
      <c r="N4325" s="493" t="n">
        <v>0</v>
      </c>
      <c r="O4325" s="493" t="n">
        <v>0</v>
      </c>
      <c r="P4325" s="493" t="n">
        <v>0</v>
      </c>
      <c r="Q4325" s="493" t="n">
        <v>0</v>
      </c>
      <c r="R4325" s="493" t="n">
        <v>0</v>
      </c>
      <c r="S4325" s="493" t="n">
        <v>0</v>
      </c>
      <c r="T4325" s="493" t="n">
        <v>0</v>
      </c>
      <c r="U4325" s="493" t="n">
        <v>0</v>
      </c>
      <c r="V4325" s="493" t="n">
        <v>0</v>
      </c>
      <c r="W4325" s="493" t="n">
        <v>0</v>
      </c>
      <c r="X4325" s="493" t="n">
        <v>0</v>
      </c>
      <c r="Y4325" s="493" t="n">
        <v>0</v>
      </c>
      <c r="Z4325" s="493" t="n">
        <v>0</v>
      </c>
      <c r="AA4325" s="493" t="n">
        <v>0</v>
      </c>
      <c r="AB4325" s="493" t="n">
        <v>0</v>
      </c>
      <c r="AC4325" s="493" t="n">
        <v>0</v>
      </c>
      <c r="AD4325" s="493" t="n">
        <v>0</v>
      </c>
      <c r="AE4325" s="493" t="n">
        <v>0</v>
      </c>
      <c r="AF4325" s="493" t="n">
        <v>0</v>
      </c>
      <c r="AG4325" s="493" t="n">
        <v>0</v>
      </c>
      <c r="AH4325" s="493" t="n">
        <v>0</v>
      </c>
      <c r="AI4325" s="493" t="n">
        <v>0</v>
      </c>
      <c r="AJ4325" s="493" t="n">
        <v>0</v>
      </c>
      <c r="AK4325" s="493" t="n">
        <v>0</v>
      </c>
      <c r="AL4325" s="493" t="n">
        <v>0</v>
      </c>
      <c r="AM4325" s="493" t="n">
        <v>0</v>
      </c>
      <c r="AN4325" s="493" t="n">
        <v>0</v>
      </c>
      <c r="AO4325" s="493" t="n">
        <v>0</v>
      </c>
      <c r="AP4325" s="493" t="n">
        <v>0</v>
      </c>
      <c r="AQ4325" s="493" t="n">
        <v>0</v>
      </c>
      <c r="AR4325" s="493" t="n">
        <v>0</v>
      </c>
      <c r="AS4325" s="493" t="n">
        <v>0</v>
      </c>
      <c r="AT4325" s="493" t="n">
        <v>0</v>
      </c>
      <c r="AU4325" s="493" t="n">
        <v>0</v>
      </c>
      <c r="AV4325" s="493" t="n">
        <v>0</v>
      </c>
      <c r="AW4325" s="493" t="n">
        <v>0</v>
      </c>
      <c r="AX4325" s="493" t="n">
        <v>0</v>
      </c>
      <c r="AY4325" s="493" t="n">
        <v>0</v>
      </c>
      <c r="AZ4325" s="493" t="n">
        <v>0</v>
      </c>
      <c r="BA4325" s="493" t="n">
        <v>0</v>
      </c>
      <c r="BB4325" s="493" t="n">
        <v>0</v>
      </c>
      <c r="BC4325" s="493" t="n">
        <v>0</v>
      </c>
      <c r="BD4325" s="493" t="n">
        <v>0</v>
      </c>
      <c r="BE4325" s="493" t="n">
        <v>0</v>
      </c>
      <c r="BF4325" s="493" t="n">
        <v>0</v>
      </c>
      <c r="BG4325" s="493" t="n">
        <v>0</v>
      </c>
      <c r="BH4325" s="493" t="n">
        <v>0</v>
      </c>
      <c r="BI4325" s="493" t="n">
        <v>0</v>
      </c>
      <c r="BJ4325" s="493" t="n">
        <v>0</v>
      </c>
      <c r="BK4325" s="493" t="n">
        <v>0</v>
      </c>
      <c r="BL4325" s="493" t="n">
        <v>0</v>
      </c>
      <c r="BM4325" s="493" t="n">
        <v>0</v>
      </c>
      <c r="BN4325" s="493" t="n">
        <v>0</v>
      </c>
      <c r="BO4325" s="493" t="n">
        <v>0</v>
      </c>
      <c r="BP4325" s="493" t="n">
        <v>0</v>
      </c>
      <c r="BQ4325" s="493" t="n">
        <v>0</v>
      </c>
      <c r="BR4325" s="493" t="n">
        <v>0</v>
      </c>
      <c r="BS4325" s="493" t="n">
        <v>0</v>
      </c>
      <c r="BT4325" s="493" t="n">
        <v>0</v>
      </c>
      <c r="BU4325" s="493" t="n">
        <v>0</v>
      </c>
      <c r="BV4325" s="493" t="n">
        <v>0</v>
      </c>
      <c r="BW4325" s="493" t="n">
        <v>0</v>
      </c>
    </row>
    <row r="4326">
      <c r="A4326" t="inlineStr">
        <is>
          <t>[C9D3] Angiotensin-II 길항제 칼슘길항제 복합제</t>
        </is>
      </c>
      <c r="B4326" t="inlineStr">
        <is>
          <t>한올바이오</t>
        </is>
      </c>
      <c r="C4326" t="inlineStr">
        <is>
          <t>한올 네오포지</t>
        </is>
      </c>
      <c r="D4326" t="inlineStr">
        <is>
          <t>한올바이오</t>
        </is>
      </c>
      <c r="E4326" t="inlineStr">
        <is>
          <t>amlodipine besylate,  valsartan</t>
        </is>
      </c>
      <c r="F4326" t="inlineStr">
        <is>
          <t>종합병원</t>
        </is>
      </c>
      <c r="G4326" t="inlineStr">
        <is>
          <t>Generic</t>
        </is>
      </c>
      <c r="H4326" s="493" t="n">
        <v>0</v>
      </c>
      <c r="I4326" s="493" t="n">
        <v>0</v>
      </c>
      <c r="J4326" s="493" t="n">
        <v>0</v>
      </c>
      <c r="K4326" s="493" t="n">
        <v>0</v>
      </c>
      <c r="L4326" s="493" t="n">
        <v>0</v>
      </c>
      <c r="M4326" s="493" t="n">
        <v>0</v>
      </c>
      <c r="N4326" s="493" t="n">
        <v>0</v>
      </c>
      <c r="O4326" s="493" t="n">
        <v>0</v>
      </c>
      <c r="P4326" s="493" t="n">
        <v>0</v>
      </c>
      <c r="Q4326" s="493" t="n">
        <v>0</v>
      </c>
      <c r="R4326" s="493" t="n">
        <v>0</v>
      </c>
      <c r="S4326" s="493" t="n">
        <v>0</v>
      </c>
      <c r="T4326" s="493" t="n">
        <v>0</v>
      </c>
      <c r="U4326" s="493" t="n">
        <v>0</v>
      </c>
      <c r="V4326" s="493" t="n">
        <v>0</v>
      </c>
      <c r="W4326" s="493" t="n">
        <v>0</v>
      </c>
      <c r="X4326" s="493" t="n">
        <v>0</v>
      </c>
      <c r="Y4326" s="493" t="n">
        <v>0</v>
      </c>
      <c r="Z4326" s="493" t="n">
        <v>0</v>
      </c>
      <c r="AA4326" s="493" t="n">
        <v>0</v>
      </c>
      <c r="AB4326" s="493" t="n">
        <v>0</v>
      </c>
      <c r="AC4326" s="493" t="n">
        <v>0</v>
      </c>
      <c r="AD4326" s="493" t="n">
        <v>0</v>
      </c>
      <c r="AE4326" s="493" t="n">
        <v>0</v>
      </c>
      <c r="AF4326" s="493" t="n">
        <v>0</v>
      </c>
      <c r="AG4326" s="493" t="n">
        <v>0</v>
      </c>
      <c r="AH4326" s="493" t="n">
        <v>0</v>
      </c>
      <c r="AI4326" s="493" t="n">
        <v>0</v>
      </c>
      <c r="AJ4326" s="493" t="n">
        <v>1159.83</v>
      </c>
      <c r="AK4326" s="493" t="n">
        <v>11842.83</v>
      </c>
      <c r="AL4326" s="493" t="n">
        <v>8893.540000000001</v>
      </c>
      <c r="AM4326" s="493" t="n">
        <v>20619.18</v>
      </c>
      <c r="AN4326" s="493" t="n">
        <v>11900.98</v>
      </c>
      <c r="AO4326" s="493" t="n">
        <v>10290.99</v>
      </c>
      <c r="AP4326" s="493" t="n">
        <v>10478.95</v>
      </c>
      <c r="AQ4326" s="493" t="n">
        <v>18351.4</v>
      </c>
      <c r="AR4326" s="493" t="n">
        <v>26002.12</v>
      </c>
      <c r="AS4326" s="493" t="n">
        <v>11622.08</v>
      </c>
      <c r="AT4326" s="493" t="n">
        <v>5848.32</v>
      </c>
      <c r="AU4326" s="493" t="n">
        <v>11795.72</v>
      </c>
      <c r="AV4326" s="493" t="n">
        <v>8122.2</v>
      </c>
      <c r="AW4326" s="493" t="n">
        <v>8585.51</v>
      </c>
      <c r="AX4326" s="493" t="n">
        <v>8061.41</v>
      </c>
      <c r="AY4326" s="493" t="n">
        <v>9409.440000000001</v>
      </c>
      <c r="AZ4326" s="493" t="n">
        <v>4457.81</v>
      </c>
      <c r="BA4326" s="493" t="n">
        <v>13153.88</v>
      </c>
      <c r="BB4326" s="493" t="n">
        <v>5373.71</v>
      </c>
      <c r="BC4326" s="493" t="n">
        <v>8505.879999999999</v>
      </c>
      <c r="BD4326" s="493" t="n">
        <v>9252.18</v>
      </c>
      <c r="BE4326" s="493" t="n">
        <v>6558.61</v>
      </c>
      <c r="BF4326" s="493" t="n">
        <v>11579.75</v>
      </c>
      <c r="BG4326" s="493" t="n">
        <v>5887.91</v>
      </c>
      <c r="BH4326" s="493" t="n">
        <v>7518.34</v>
      </c>
      <c r="BI4326" s="493" t="n">
        <v>4066.32</v>
      </c>
      <c r="BJ4326" s="493" t="n">
        <v>3724.56</v>
      </c>
      <c r="BK4326" s="493" t="n">
        <v>9032.83</v>
      </c>
      <c r="BL4326" s="493" t="n">
        <v>7663.82</v>
      </c>
      <c r="BM4326" s="493" t="n">
        <v>10147.75</v>
      </c>
      <c r="BN4326" s="493" t="n">
        <v>9779.35</v>
      </c>
      <c r="BO4326" s="493" t="n">
        <v>7233.46</v>
      </c>
      <c r="BP4326" s="493" t="n">
        <v>3409.62</v>
      </c>
      <c r="BQ4326" s="493" t="n">
        <v>10336.72</v>
      </c>
      <c r="BR4326" s="493" t="n">
        <v>3821.63</v>
      </c>
      <c r="BS4326" s="493" t="n">
        <v>7252.79</v>
      </c>
      <c r="BT4326" s="493" t="n">
        <v>2761.4</v>
      </c>
      <c r="BU4326" s="493" t="n">
        <v>4341.3</v>
      </c>
      <c r="BV4326" s="493" t="n">
        <v>4161.34</v>
      </c>
      <c r="BW4326" s="493" t="n">
        <v>1772.67</v>
      </c>
    </row>
    <row r="4327">
      <c r="A4327" t="inlineStr">
        <is>
          <t>[C9D3] Angiotensin-II 길항제 칼슘길항제 복합제</t>
        </is>
      </c>
      <c r="B4327" t="inlineStr">
        <is>
          <t>한올바이오</t>
        </is>
      </c>
      <c r="C4327" t="inlineStr">
        <is>
          <t>한올 네오포지</t>
        </is>
      </c>
      <c r="D4327" t="inlineStr">
        <is>
          <t>한올바이오</t>
        </is>
      </c>
      <c r="E4327" t="inlineStr">
        <is>
          <t>amlodipine besylate,  valsartan</t>
        </is>
      </c>
      <c r="F4327" t="inlineStr">
        <is>
          <t>병원</t>
        </is>
      </c>
      <c r="G4327" t="inlineStr">
        <is>
          <t>Generic</t>
        </is>
      </c>
      <c r="H4327" s="493" t="n">
        <v>0</v>
      </c>
      <c r="I4327" s="493" t="n">
        <v>0</v>
      </c>
      <c r="J4327" s="493" t="n">
        <v>0</v>
      </c>
      <c r="K4327" s="493" t="n">
        <v>0</v>
      </c>
      <c r="L4327" s="493" t="n">
        <v>0</v>
      </c>
      <c r="M4327" s="493" t="n">
        <v>0</v>
      </c>
      <c r="N4327" s="493" t="n">
        <v>0</v>
      </c>
      <c r="O4327" s="493" t="n">
        <v>0</v>
      </c>
      <c r="P4327" s="493" t="n">
        <v>0</v>
      </c>
      <c r="Q4327" s="493" t="n">
        <v>0</v>
      </c>
      <c r="R4327" s="493" t="n">
        <v>0</v>
      </c>
      <c r="S4327" s="493" t="n">
        <v>0</v>
      </c>
      <c r="T4327" s="493" t="n">
        <v>0</v>
      </c>
      <c r="U4327" s="493" t="n">
        <v>0</v>
      </c>
      <c r="V4327" s="493" t="n">
        <v>0</v>
      </c>
      <c r="W4327" s="493" t="n">
        <v>0</v>
      </c>
      <c r="X4327" s="493" t="n">
        <v>0</v>
      </c>
      <c r="Y4327" s="493" t="n">
        <v>0</v>
      </c>
      <c r="Z4327" s="493" t="n">
        <v>0</v>
      </c>
      <c r="AA4327" s="493" t="n">
        <v>0</v>
      </c>
      <c r="AB4327" s="493" t="n">
        <v>0</v>
      </c>
      <c r="AC4327" s="493" t="n">
        <v>0</v>
      </c>
      <c r="AD4327" s="493" t="n">
        <v>0</v>
      </c>
      <c r="AE4327" s="493" t="n">
        <v>0</v>
      </c>
      <c r="AF4327" s="493" t="n">
        <v>0</v>
      </c>
      <c r="AG4327" s="493" t="n">
        <v>0</v>
      </c>
      <c r="AH4327" s="493" t="n">
        <v>0</v>
      </c>
      <c r="AI4327" s="493" t="n">
        <v>0</v>
      </c>
      <c r="AJ4327" s="493" t="n">
        <v>0</v>
      </c>
      <c r="AK4327" s="493" t="n">
        <v>480</v>
      </c>
      <c r="AL4327" s="493" t="n">
        <v>0</v>
      </c>
      <c r="AM4327" s="493" t="n">
        <v>721.2</v>
      </c>
      <c r="AN4327" s="493" t="n">
        <v>0</v>
      </c>
      <c r="AO4327" s="493" t="n">
        <v>1058.7</v>
      </c>
      <c r="AP4327" s="493" t="n">
        <v>0</v>
      </c>
      <c r="AQ4327" s="493" t="n">
        <v>0</v>
      </c>
      <c r="AR4327" s="493" t="n">
        <v>0</v>
      </c>
      <c r="AS4327" s="493" t="n">
        <v>0</v>
      </c>
      <c r="AT4327" s="493" t="n">
        <v>0</v>
      </c>
      <c r="AU4327" s="493" t="n">
        <v>0</v>
      </c>
      <c r="AV4327" s="493" t="n">
        <v>0</v>
      </c>
      <c r="AW4327" s="493" t="n">
        <v>0</v>
      </c>
      <c r="AX4327" s="493" t="n">
        <v>0</v>
      </c>
      <c r="AY4327" s="493" t="n">
        <v>480.6</v>
      </c>
      <c r="AZ4327" s="493" t="n">
        <v>0</v>
      </c>
      <c r="BA4327" s="493" t="n">
        <v>0</v>
      </c>
      <c r="BB4327" s="493" t="n">
        <v>0</v>
      </c>
      <c r="BC4327" s="493" t="n">
        <v>0</v>
      </c>
      <c r="BD4327" s="493" t="n">
        <v>0</v>
      </c>
      <c r="BE4327" s="493" t="n">
        <v>0</v>
      </c>
      <c r="BF4327" s="493" t="n">
        <v>0</v>
      </c>
      <c r="BG4327" s="493" t="n">
        <v>0</v>
      </c>
      <c r="BH4327" s="493" t="n">
        <v>0</v>
      </c>
      <c r="BI4327" s="493" t="n">
        <v>0</v>
      </c>
      <c r="BJ4327" s="493" t="n">
        <v>0</v>
      </c>
      <c r="BK4327" s="493" t="n">
        <v>0</v>
      </c>
      <c r="BL4327" s="493" t="n">
        <v>0</v>
      </c>
      <c r="BM4327" s="493" t="n">
        <v>0</v>
      </c>
      <c r="BN4327" s="493" t="n">
        <v>0</v>
      </c>
      <c r="BO4327" s="493" t="n">
        <v>0</v>
      </c>
      <c r="BP4327" s="493" t="n">
        <v>0</v>
      </c>
      <c r="BQ4327" s="493" t="n">
        <v>0</v>
      </c>
      <c r="BR4327" s="493" t="n">
        <v>0</v>
      </c>
      <c r="BS4327" s="493" t="n">
        <v>0</v>
      </c>
      <c r="BT4327" s="493" t="n">
        <v>0</v>
      </c>
      <c r="BU4327" s="493" t="n">
        <v>0</v>
      </c>
      <c r="BV4327" s="493" t="n">
        <v>0</v>
      </c>
      <c r="BW4327" s="493" t="n">
        <v>0</v>
      </c>
    </row>
    <row r="4328">
      <c r="A4328" t="inlineStr">
        <is>
          <t>[C9D3] Angiotensin-II 길항제 칼슘길항제 복합제</t>
        </is>
      </c>
      <c r="B4328" t="inlineStr">
        <is>
          <t>한올바이오</t>
        </is>
      </c>
      <c r="C4328" t="inlineStr">
        <is>
          <t>한올 네오포지</t>
        </is>
      </c>
      <c r="D4328" t="inlineStr">
        <is>
          <t>한올바이오</t>
        </is>
      </c>
      <c r="E4328" t="inlineStr">
        <is>
          <t>amlodipine besylate,  valsartan</t>
        </is>
      </c>
      <c r="F4328" t="inlineStr">
        <is>
          <t>의원</t>
        </is>
      </c>
      <c r="G4328" t="inlineStr">
        <is>
          <t>Generic</t>
        </is>
      </c>
      <c r="H4328" s="493" t="n">
        <v>0</v>
      </c>
      <c r="I4328" s="493" t="n">
        <v>0</v>
      </c>
      <c r="J4328" s="493" t="n">
        <v>0</v>
      </c>
      <c r="K4328" s="493" t="n">
        <v>0</v>
      </c>
      <c r="L4328" s="493" t="n">
        <v>0</v>
      </c>
      <c r="M4328" s="493" t="n">
        <v>0</v>
      </c>
      <c r="N4328" s="493" t="n">
        <v>0</v>
      </c>
      <c r="O4328" s="493" t="n">
        <v>0</v>
      </c>
      <c r="P4328" s="493" t="n">
        <v>0</v>
      </c>
      <c r="Q4328" s="493" t="n">
        <v>0</v>
      </c>
      <c r="R4328" s="493" t="n">
        <v>0</v>
      </c>
      <c r="S4328" s="493" t="n">
        <v>0</v>
      </c>
      <c r="T4328" s="493" t="n">
        <v>0</v>
      </c>
      <c r="U4328" s="493" t="n">
        <v>0</v>
      </c>
      <c r="V4328" s="493" t="n">
        <v>0</v>
      </c>
      <c r="W4328" s="493" t="n">
        <v>0</v>
      </c>
      <c r="X4328" s="493" t="n">
        <v>0</v>
      </c>
      <c r="Y4328" s="493" t="n">
        <v>0</v>
      </c>
      <c r="Z4328" s="493" t="n">
        <v>0</v>
      </c>
      <c r="AA4328" s="493" t="n">
        <v>0</v>
      </c>
      <c r="AB4328" s="493" t="n">
        <v>0</v>
      </c>
      <c r="AC4328" s="493" t="n">
        <v>0</v>
      </c>
      <c r="AD4328" s="493" t="n">
        <v>0</v>
      </c>
      <c r="AE4328" s="493" t="n">
        <v>0</v>
      </c>
      <c r="AF4328" s="493" t="n">
        <v>0</v>
      </c>
      <c r="AG4328" s="493" t="n">
        <v>0</v>
      </c>
      <c r="AH4328" s="493" t="n">
        <v>0</v>
      </c>
      <c r="AI4328" s="493" t="n">
        <v>8443.65</v>
      </c>
      <c r="AJ4328" s="493" t="n">
        <v>11320.8</v>
      </c>
      <c r="AK4328" s="493" t="n">
        <v>18142.83</v>
      </c>
      <c r="AL4328" s="493" t="n">
        <v>18335</v>
      </c>
      <c r="AM4328" s="493" t="n">
        <v>18878.3</v>
      </c>
      <c r="AN4328" s="493" t="n">
        <v>16048.98</v>
      </c>
      <c r="AO4328" s="493" t="n">
        <v>23357.6</v>
      </c>
      <c r="AP4328" s="493" t="n">
        <v>14834.79</v>
      </c>
      <c r="AQ4328" s="493" t="n">
        <v>16784.3</v>
      </c>
      <c r="AR4328" s="493" t="n">
        <v>17193.39</v>
      </c>
      <c r="AS4328" s="493" t="n">
        <v>16927.3</v>
      </c>
      <c r="AT4328" s="493" t="n">
        <v>16212.04</v>
      </c>
      <c r="AU4328" s="493" t="n">
        <v>17496.04</v>
      </c>
      <c r="AV4328" s="493" t="n">
        <v>18132.5</v>
      </c>
      <c r="AW4328" s="493" t="n">
        <v>14222.38</v>
      </c>
      <c r="AX4328" s="493" t="n">
        <v>20358.52</v>
      </c>
      <c r="AY4328" s="493" t="n">
        <v>15059.6</v>
      </c>
      <c r="AZ4328" s="493" t="n">
        <v>18753</v>
      </c>
      <c r="BA4328" s="493" t="n">
        <v>18366.06</v>
      </c>
      <c r="BB4328" s="493" t="n">
        <v>17782.74</v>
      </c>
      <c r="BC4328" s="493" t="n">
        <v>17589.14</v>
      </c>
      <c r="BD4328" s="493" t="n">
        <v>15772.4</v>
      </c>
      <c r="BE4328" s="493" t="n">
        <v>16038.51</v>
      </c>
      <c r="BF4328" s="493" t="n">
        <v>14035.34</v>
      </c>
      <c r="BG4328" s="493" t="n">
        <v>15673.45</v>
      </c>
      <c r="BH4328" s="493" t="n">
        <v>13568.36</v>
      </c>
      <c r="BI4328" s="493" t="n">
        <v>15880.03</v>
      </c>
      <c r="BJ4328" s="493" t="n">
        <v>17982.18</v>
      </c>
      <c r="BK4328" s="493" t="n">
        <v>13324.14</v>
      </c>
      <c r="BL4328" s="493" t="n">
        <v>14768.63</v>
      </c>
      <c r="BM4328" s="493" t="n">
        <v>15691.54</v>
      </c>
      <c r="BN4328" s="493" t="n">
        <v>15734.64</v>
      </c>
      <c r="BO4328" s="493" t="n">
        <v>17709</v>
      </c>
      <c r="BP4328" s="493" t="n">
        <v>13103.25</v>
      </c>
      <c r="BQ4328" s="493" t="n">
        <v>15946.3</v>
      </c>
      <c r="BR4328" s="493" t="n">
        <v>12530.26</v>
      </c>
      <c r="BS4328" s="493" t="n">
        <v>14025.22</v>
      </c>
      <c r="BT4328" s="493" t="n">
        <v>13443.6</v>
      </c>
      <c r="BU4328" s="493" t="n">
        <v>13589.96</v>
      </c>
      <c r="BV4328" s="493" t="n">
        <v>8757.9</v>
      </c>
      <c r="BW4328" s="493" t="n">
        <v>13937.6</v>
      </c>
    </row>
    <row r="4329">
      <c r="A4329" t="inlineStr">
        <is>
          <t>[C9D3] Angiotensin-II 길항제 칼슘길항제 복합제</t>
        </is>
      </c>
      <c r="B4329" t="inlineStr">
        <is>
          <t>한올바이오</t>
        </is>
      </c>
      <c r="C4329" t="inlineStr">
        <is>
          <t>한올 네오포지</t>
        </is>
      </c>
      <c r="D4329" t="inlineStr">
        <is>
          <t>한올바이오</t>
        </is>
      </c>
      <c r="E4329" t="inlineStr">
        <is>
          <t>amlodipine besylate,  valsartan</t>
        </is>
      </c>
      <c r="F4329" t="inlineStr">
        <is>
          <t>보건소</t>
        </is>
      </c>
      <c r="G4329" t="inlineStr">
        <is>
          <t>Generic</t>
        </is>
      </c>
      <c r="H4329" s="493" t="n">
        <v>0</v>
      </c>
      <c r="I4329" s="493" t="n">
        <v>0</v>
      </c>
      <c r="J4329" s="493" t="n">
        <v>0</v>
      </c>
      <c r="K4329" s="493" t="n">
        <v>0</v>
      </c>
      <c r="L4329" s="493" t="n">
        <v>0</v>
      </c>
      <c r="M4329" s="493" t="n">
        <v>0</v>
      </c>
      <c r="N4329" s="493" t="n">
        <v>0</v>
      </c>
      <c r="O4329" s="493" t="n">
        <v>0</v>
      </c>
      <c r="P4329" s="493" t="n">
        <v>0</v>
      </c>
      <c r="Q4329" s="493" t="n">
        <v>0</v>
      </c>
      <c r="R4329" s="493" t="n">
        <v>0</v>
      </c>
      <c r="S4329" s="493" t="n">
        <v>0</v>
      </c>
      <c r="T4329" s="493" t="n">
        <v>0</v>
      </c>
      <c r="U4329" s="493" t="n">
        <v>0</v>
      </c>
      <c r="V4329" s="493" t="n">
        <v>0</v>
      </c>
      <c r="W4329" s="493" t="n">
        <v>0</v>
      </c>
      <c r="X4329" s="493" t="n">
        <v>0</v>
      </c>
      <c r="Y4329" s="493" t="n">
        <v>0</v>
      </c>
      <c r="Z4329" s="493" t="n">
        <v>0</v>
      </c>
      <c r="AA4329" s="493" t="n">
        <v>0</v>
      </c>
      <c r="AB4329" s="493" t="n">
        <v>0</v>
      </c>
      <c r="AC4329" s="493" t="n">
        <v>0</v>
      </c>
      <c r="AD4329" s="493" t="n">
        <v>0</v>
      </c>
      <c r="AE4329" s="493" t="n">
        <v>0</v>
      </c>
      <c r="AF4329" s="493" t="n">
        <v>0</v>
      </c>
      <c r="AG4329" s="493" t="n">
        <v>0</v>
      </c>
      <c r="AH4329" s="493" t="n">
        <v>0</v>
      </c>
      <c r="AI4329" s="493" t="n">
        <v>0</v>
      </c>
      <c r="AJ4329" s="493" t="n">
        <v>0</v>
      </c>
      <c r="AK4329" s="493" t="n">
        <v>133.2</v>
      </c>
      <c r="AL4329" s="493" t="n">
        <v>121.5</v>
      </c>
      <c r="AM4329" s="493" t="n">
        <v>0</v>
      </c>
      <c r="AN4329" s="493" t="n">
        <v>0</v>
      </c>
      <c r="AO4329" s="493" t="n">
        <v>0</v>
      </c>
      <c r="AP4329" s="493" t="n">
        <v>0</v>
      </c>
      <c r="AQ4329" s="493" t="n">
        <v>0</v>
      </c>
      <c r="AR4329" s="493" t="n">
        <v>0</v>
      </c>
      <c r="AS4329" s="493" t="n">
        <v>0</v>
      </c>
      <c r="AT4329" s="493" t="n">
        <v>0</v>
      </c>
      <c r="AU4329" s="493" t="n">
        <v>0</v>
      </c>
      <c r="AV4329" s="493" t="n">
        <v>0</v>
      </c>
      <c r="AW4329" s="493" t="n">
        <v>0</v>
      </c>
      <c r="AX4329" s="493" t="n">
        <v>7871.4</v>
      </c>
      <c r="AY4329" s="493" t="n">
        <v>0</v>
      </c>
      <c r="AZ4329" s="493" t="n">
        <v>0</v>
      </c>
      <c r="BA4329" s="493" t="n">
        <v>8064</v>
      </c>
      <c r="BB4329" s="493" t="n">
        <v>0</v>
      </c>
      <c r="BC4329" s="493" t="n">
        <v>0</v>
      </c>
      <c r="BD4329" s="493" t="n">
        <v>0</v>
      </c>
      <c r="BE4329" s="493" t="n">
        <v>849.6</v>
      </c>
      <c r="BF4329" s="493" t="n">
        <v>0</v>
      </c>
      <c r="BG4329" s="493" t="n">
        <v>0</v>
      </c>
      <c r="BH4329" s="493" t="n">
        <v>2479.5</v>
      </c>
      <c r="BI4329" s="493" t="n">
        <v>0</v>
      </c>
      <c r="BJ4329" s="493" t="n">
        <v>0</v>
      </c>
      <c r="BK4329" s="493" t="n">
        <v>0</v>
      </c>
      <c r="BL4329" s="493" t="n">
        <v>0</v>
      </c>
      <c r="BM4329" s="493" t="n">
        <v>0</v>
      </c>
      <c r="BN4329" s="493" t="n">
        <v>0</v>
      </c>
      <c r="BO4329" s="493" t="n">
        <v>0</v>
      </c>
      <c r="BP4329" s="493" t="n">
        <v>0</v>
      </c>
      <c r="BQ4329" s="493" t="n">
        <v>0</v>
      </c>
      <c r="BR4329" s="493" t="n">
        <v>0</v>
      </c>
      <c r="BS4329" s="493" t="n">
        <v>0</v>
      </c>
      <c r="BT4329" s="493" t="n">
        <v>0</v>
      </c>
      <c r="BU4329" s="493" t="n">
        <v>1126.8</v>
      </c>
      <c r="BV4329" s="493" t="n">
        <v>0</v>
      </c>
      <c r="BW4329" s="493" t="n">
        <v>0</v>
      </c>
    </row>
    <row r="4330">
      <c r="A4330" t="inlineStr">
        <is>
          <t>[C9D3] Angiotensin-II 길항제 칼슘길항제 복합제</t>
        </is>
      </c>
      <c r="B4330" t="inlineStr">
        <is>
          <t>한풍제약</t>
        </is>
      </c>
      <c r="C4330" t="inlineStr">
        <is>
          <t>텔미트윈</t>
        </is>
      </c>
      <c r="D4330" t="inlineStr">
        <is>
          <t>한풍제약</t>
        </is>
      </c>
      <c r="E4330" t="inlineStr">
        <is>
          <t>amlodipine besylate,  telmisartan</t>
        </is>
      </c>
      <c r="F4330" t="inlineStr">
        <is>
          <t>종합병원</t>
        </is>
      </c>
      <c r="G4330" t="inlineStr">
        <is>
          <t>Generic</t>
        </is>
      </c>
      <c r="H4330" s="493" t="n">
        <v>0</v>
      </c>
      <c r="I4330" s="493" t="n">
        <v>0</v>
      </c>
      <c r="J4330" s="493" t="n">
        <v>0</v>
      </c>
      <c r="K4330" s="493" t="n">
        <v>0</v>
      </c>
      <c r="L4330" s="493" t="n">
        <v>0</v>
      </c>
      <c r="M4330" s="493" t="n">
        <v>0</v>
      </c>
      <c r="N4330" s="493" t="n">
        <v>0</v>
      </c>
      <c r="O4330" s="493" t="n">
        <v>0</v>
      </c>
      <c r="P4330" s="493" t="n">
        <v>0</v>
      </c>
      <c r="Q4330" s="493" t="n">
        <v>0</v>
      </c>
      <c r="R4330" s="493" t="n">
        <v>0</v>
      </c>
      <c r="S4330" s="493" t="n">
        <v>0</v>
      </c>
      <c r="T4330" s="493" t="n">
        <v>0</v>
      </c>
      <c r="U4330" s="493" t="n">
        <v>0</v>
      </c>
      <c r="V4330" s="493" t="n">
        <v>0</v>
      </c>
      <c r="W4330" s="493" t="n">
        <v>0</v>
      </c>
      <c r="X4330" s="493" t="n">
        <v>0</v>
      </c>
      <c r="Y4330" s="493" t="n">
        <v>0</v>
      </c>
      <c r="Z4330" s="493" t="n">
        <v>0</v>
      </c>
      <c r="AA4330" s="493" t="n">
        <v>0</v>
      </c>
      <c r="AB4330" s="493" t="n">
        <v>0</v>
      </c>
      <c r="AC4330" s="493" t="n">
        <v>0</v>
      </c>
      <c r="AD4330" s="493" t="n">
        <v>0</v>
      </c>
      <c r="AE4330" s="493" t="n">
        <v>0</v>
      </c>
      <c r="AF4330" s="493" t="n">
        <v>0</v>
      </c>
      <c r="AG4330" s="493" t="n">
        <v>0</v>
      </c>
      <c r="AH4330" s="493" t="n">
        <v>0</v>
      </c>
      <c r="AI4330" s="493" t="n">
        <v>0</v>
      </c>
      <c r="AJ4330" s="493" t="n">
        <v>0</v>
      </c>
      <c r="AK4330" s="493" t="n">
        <v>0</v>
      </c>
      <c r="AL4330" s="493" t="n">
        <v>0</v>
      </c>
      <c r="AM4330" s="493" t="n">
        <v>0</v>
      </c>
      <c r="AN4330" s="493" t="n">
        <v>0</v>
      </c>
      <c r="AO4330" s="493" t="n">
        <v>0</v>
      </c>
      <c r="AP4330" s="493" t="n">
        <v>0</v>
      </c>
      <c r="AQ4330" s="493" t="n">
        <v>0</v>
      </c>
      <c r="AR4330" s="493" t="n">
        <v>0</v>
      </c>
      <c r="AS4330" s="493" t="n">
        <v>0</v>
      </c>
      <c r="AT4330" s="493" t="n">
        <v>0</v>
      </c>
      <c r="AU4330" s="493" t="n">
        <v>0</v>
      </c>
      <c r="AV4330" s="493" t="n">
        <v>0</v>
      </c>
      <c r="AW4330" s="493" t="n">
        <v>0</v>
      </c>
      <c r="AX4330" s="493" t="n">
        <v>0</v>
      </c>
      <c r="AY4330" s="493" t="n">
        <v>0</v>
      </c>
      <c r="AZ4330" s="493" t="n">
        <v>0</v>
      </c>
      <c r="BA4330" s="493" t="n">
        <v>265.8</v>
      </c>
      <c r="BB4330" s="493" t="n">
        <v>41.7</v>
      </c>
      <c r="BC4330" s="493" t="n">
        <v>462.6</v>
      </c>
      <c r="BD4330" s="493" t="n">
        <v>83.40000000000001</v>
      </c>
      <c r="BE4330" s="493" t="n">
        <v>450.9</v>
      </c>
      <c r="BF4330" s="493" t="n">
        <v>360</v>
      </c>
      <c r="BG4330" s="493" t="n">
        <v>713.5</v>
      </c>
      <c r="BH4330" s="493" t="n">
        <v>538.2</v>
      </c>
      <c r="BI4330" s="493" t="n">
        <v>650.4</v>
      </c>
      <c r="BJ4330" s="493" t="n">
        <v>639</v>
      </c>
      <c r="BK4330" s="493" t="n">
        <v>829.8</v>
      </c>
      <c r="BL4330" s="493" t="n">
        <v>490.8</v>
      </c>
      <c r="BM4330" s="493" t="n">
        <v>246.6</v>
      </c>
      <c r="BN4330" s="493" t="n">
        <v>0</v>
      </c>
      <c r="BO4330" s="493" t="n">
        <v>0</v>
      </c>
      <c r="BP4330" s="493" t="n">
        <v>0</v>
      </c>
      <c r="BQ4330" s="493" t="n">
        <v>5330.9</v>
      </c>
      <c r="BR4330" s="493" t="n">
        <v>6195.69</v>
      </c>
      <c r="BS4330" s="493" t="n">
        <v>3542.82</v>
      </c>
      <c r="BT4330" s="493" t="n">
        <v>6335.34</v>
      </c>
      <c r="BU4330" s="493" t="n">
        <v>4884.24</v>
      </c>
      <c r="BV4330" s="493" t="n">
        <v>6508.2</v>
      </c>
      <c r="BW4330" s="493" t="n">
        <v>4905.72</v>
      </c>
    </row>
    <row r="4331">
      <c r="A4331" t="inlineStr">
        <is>
          <t>[C9D3] Angiotensin-II 길항제 칼슘길항제 복합제</t>
        </is>
      </c>
      <c r="B4331" t="inlineStr">
        <is>
          <t>한풍제약</t>
        </is>
      </c>
      <c r="C4331" t="inlineStr">
        <is>
          <t>텔미트윈</t>
        </is>
      </c>
      <c r="D4331" t="inlineStr">
        <is>
          <t>한풍제약</t>
        </is>
      </c>
      <c r="E4331" t="inlineStr">
        <is>
          <t>amlodipine besylate,  telmisartan</t>
        </is>
      </c>
      <c r="F4331" t="inlineStr">
        <is>
          <t>병원</t>
        </is>
      </c>
      <c r="G4331" t="inlineStr">
        <is>
          <t>Generic</t>
        </is>
      </c>
      <c r="H4331" s="493" t="n">
        <v>0</v>
      </c>
      <c r="I4331" s="493" t="n">
        <v>0</v>
      </c>
      <c r="J4331" s="493" t="n">
        <v>476.4</v>
      </c>
      <c r="K4331" s="493" t="n">
        <v>0</v>
      </c>
      <c r="L4331" s="493" t="n">
        <v>0</v>
      </c>
      <c r="M4331" s="493" t="n">
        <v>0</v>
      </c>
      <c r="N4331" s="493" t="n">
        <v>0</v>
      </c>
      <c r="O4331" s="493" t="n">
        <v>0</v>
      </c>
      <c r="P4331" s="493" t="n">
        <v>0</v>
      </c>
      <c r="Q4331" s="493" t="n">
        <v>479.4</v>
      </c>
      <c r="R4331" s="493" t="n">
        <v>719.4</v>
      </c>
      <c r="S4331" s="493" t="n">
        <v>0</v>
      </c>
      <c r="T4331" s="493" t="n">
        <v>479.4</v>
      </c>
      <c r="U4331" s="493" t="n">
        <v>1260</v>
      </c>
      <c r="V4331" s="493" t="n">
        <v>1902.8</v>
      </c>
      <c r="W4331" s="493" t="n">
        <v>2375.8</v>
      </c>
      <c r="X4331" s="493" t="n">
        <v>5491.9</v>
      </c>
      <c r="Y4331" s="493" t="n">
        <v>2810.2</v>
      </c>
      <c r="Z4331" s="493" t="n">
        <v>5310.75</v>
      </c>
      <c r="AA4331" s="493" t="n">
        <v>6883.87</v>
      </c>
      <c r="AB4331" s="493" t="n">
        <v>4903.2</v>
      </c>
      <c r="AC4331" s="493" t="n">
        <v>7554.54</v>
      </c>
      <c r="AD4331" s="493" t="n">
        <v>4858.35</v>
      </c>
      <c r="AE4331" s="493" t="n">
        <v>8463.16</v>
      </c>
      <c r="AF4331" s="493" t="n">
        <v>4165.54</v>
      </c>
      <c r="AG4331" s="493" t="n">
        <v>7380.85</v>
      </c>
      <c r="AH4331" s="493" t="n">
        <v>6713.77</v>
      </c>
      <c r="AI4331" s="493" t="n">
        <v>7424.44</v>
      </c>
      <c r="AJ4331" s="493" t="n">
        <v>4975.54</v>
      </c>
      <c r="AK4331" s="493" t="n">
        <v>6407.43</v>
      </c>
      <c r="AL4331" s="493" t="n">
        <v>4608.62</v>
      </c>
      <c r="AM4331" s="493" t="n">
        <v>9300.5</v>
      </c>
      <c r="AN4331" s="493" t="n">
        <v>3633.36</v>
      </c>
      <c r="AO4331" s="493" t="n">
        <v>6333.66</v>
      </c>
      <c r="AP4331" s="493" t="n">
        <v>2351.32</v>
      </c>
      <c r="AQ4331" s="493" t="n">
        <v>7027.2</v>
      </c>
      <c r="AR4331" s="493" t="n">
        <v>2050.9</v>
      </c>
      <c r="AS4331" s="493" t="n">
        <v>5050.25</v>
      </c>
      <c r="AT4331" s="493" t="n">
        <v>2690.72</v>
      </c>
      <c r="AU4331" s="493" t="n">
        <v>5889.1</v>
      </c>
      <c r="AV4331" s="493" t="n">
        <v>5248.9</v>
      </c>
      <c r="AW4331" s="493" t="n">
        <v>4935.06</v>
      </c>
      <c r="AX4331" s="493" t="n">
        <v>2977.66</v>
      </c>
      <c r="AY4331" s="493" t="n">
        <v>5264.7</v>
      </c>
      <c r="AZ4331" s="493" t="n">
        <v>5232.1</v>
      </c>
      <c r="BA4331" s="493" t="n">
        <v>5456.16</v>
      </c>
      <c r="BB4331" s="493" t="n">
        <v>5860</v>
      </c>
      <c r="BC4331" s="493" t="n">
        <v>5104.74</v>
      </c>
      <c r="BD4331" s="493" t="n">
        <v>2843.06</v>
      </c>
      <c r="BE4331" s="493" t="n">
        <v>5938.78</v>
      </c>
      <c r="BF4331" s="493" t="n">
        <v>7557.4</v>
      </c>
      <c r="BG4331" s="493" t="n">
        <v>5151.31</v>
      </c>
      <c r="BH4331" s="493" t="n">
        <v>3557.88</v>
      </c>
      <c r="BI4331" s="493" t="n">
        <v>9000.67</v>
      </c>
      <c r="BJ4331" s="493" t="n">
        <v>4713.18</v>
      </c>
      <c r="BK4331" s="493" t="n">
        <v>8363.68</v>
      </c>
      <c r="BL4331" s="493" t="n">
        <v>4126.8</v>
      </c>
      <c r="BM4331" s="493" t="n">
        <v>4171.98</v>
      </c>
      <c r="BN4331" s="493" t="n">
        <v>2999.32</v>
      </c>
      <c r="BO4331" s="493" t="n">
        <v>4535.97</v>
      </c>
      <c r="BP4331" s="493" t="n">
        <v>4910.2</v>
      </c>
      <c r="BQ4331" s="493" t="n">
        <v>1907.68</v>
      </c>
      <c r="BR4331" s="493" t="n">
        <v>3872</v>
      </c>
      <c r="BS4331" s="493" t="n">
        <v>4636.34</v>
      </c>
      <c r="BT4331" s="493" t="n">
        <v>6842.24</v>
      </c>
      <c r="BU4331" s="493" t="n">
        <v>1661.13</v>
      </c>
      <c r="BV4331" s="493" t="n">
        <v>4661.4</v>
      </c>
      <c r="BW4331" s="493" t="n">
        <v>3469.8</v>
      </c>
    </row>
    <row r="4332">
      <c r="A4332" t="inlineStr">
        <is>
          <t>[C9D3] Angiotensin-II 길항제 칼슘길항제 복합제</t>
        </is>
      </c>
      <c r="B4332" t="inlineStr">
        <is>
          <t>한풍제약</t>
        </is>
      </c>
      <c r="C4332" t="inlineStr">
        <is>
          <t>텔미트윈</t>
        </is>
      </c>
      <c r="D4332" t="inlineStr">
        <is>
          <t>한풍제약</t>
        </is>
      </c>
      <c r="E4332" t="inlineStr">
        <is>
          <t>amlodipine besylate,  telmisartan</t>
        </is>
      </c>
      <c r="F4332" t="inlineStr">
        <is>
          <t>의원</t>
        </is>
      </c>
      <c r="G4332" t="inlineStr">
        <is>
          <t>Generic</t>
        </is>
      </c>
      <c r="H4332" s="493" t="n">
        <v>0</v>
      </c>
      <c r="I4332" s="493" t="n">
        <v>0</v>
      </c>
      <c r="J4332" s="493" t="n">
        <v>1256</v>
      </c>
      <c r="K4332" s="493" t="n">
        <v>0</v>
      </c>
      <c r="L4332" s="493" t="n">
        <v>0</v>
      </c>
      <c r="M4332" s="493" t="n">
        <v>0</v>
      </c>
      <c r="N4332" s="493" t="n">
        <v>0</v>
      </c>
      <c r="O4332" s="493" t="n">
        <v>0</v>
      </c>
      <c r="P4332" s="493" t="n">
        <v>0</v>
      </c>
      <c r="Q4332" s="493" t="n">
        <v>1801.2</v>
      </c>
      <c r="R4332" s="493" t="n">
        <v>21391.86</v>
      </c>
      <c r="S4332" s="493" t="n">
        <v>28414.86</v>
      </c>
      <c r="T4332" s="493" t="n">
        <v>21754.4</v>
      </c>
      <c r="U4332" s="493" t="n">
        <v>25608.73</v>
      </c>
      <c r="V4332" s="493" t="n">
        <v>22764.7</v>
      </c>
      <c r="W4332" s="493" t="n">
        <v>24554.82</v>
      </c>
      <c r="X4332" s="493" t="n">
        <v>25980.87</v>
      </c>
      <c r="Y4332" s="493" t="n">
        <v>28051.93</v>
      </c>
      <c r="Z4332" s="493" t="n">
        <v>33701.16</v>
      </c>
      <c r="AA4332" s="493" t="n">
        <v>37317.86</v>
      </c>
      <c r="AB4332" s="493" t="n">
        <v>31950.1</v>
      </c>
      <c r="AC4332" s="493" t="n">
        <v>70967.5</v>
      </c>
      <c r="AD4332" s="493" t="n">
        <v>75582.21000000001</v>
      </c>
      <c r="AE4332" s="493" t="n">
        <v>96986.25999999999</v>
      </c>
      <c r="AF4332" s="493" t="n">
        <v>76457.64</v>
      </c>
      <c r="AG4332" s="493" t="n">
        <v>74159.39</v>
      </c>
      <c r="AH4332" s="493" t="n">
        <v>86029.75</v>
      </c>
      <c r="AI4332" s="493" t="n">
        <v>84463.59</v>
      </c>
      <c r="AJ4332" s="493" t="n">
        <v>82174.61</v>
      </c>
      <c r="AK4332" s="493" t="n">
        <v>78772.64</v>
      </c>
      <c r="AL4332" s="493" t="n">
        <v>88992.39</v>
      </c>
      <c r="AM4332" s="493" t="n">
        <v>91623.38</v>
      </c>
      <c r="AN4332" s="493" t="n">
        <v>95035.53999999999</v>
      </c>
      <c r="AO4332" s="493" t="n">
        <v>105802.01</v>
      </c>
      <c r="AP4332" s="493" t="n">
        <v>117615.9</v>
      </c>
      <c r="AQ4332" s="493" t="n">
        <v>106588.47</v>
      </c>
      <c r="AR4332" s="493" t="n">
        <v>128656.28</v>
      </c>
      <c r="AS4332" s="493" t="n">
        <v>117973.31</v>
      </c>
      <c r="AT4332" s="493" t="n">
        <v>127249.17</v>
      </c>
      <c r="AU4332" s="493" t="n">
        <v>130066.85</v>
      </c>
      <c r="AV4332" s="493" t="n">
        <v>134428.24</v>
      </c>
      <c r="AW4332" s="493" t="n">
        <v>116511.88</v>
      </c>
      <c r="AX4332" s="493" t="n">
        <v>134780.32</v>
      </c>
      <c r="AY4332" s="493" t="n">
        <v>131727.89</v>
      </c>
      <c r="AZ4332" s="493" t="n">
        <v>130895.36</v>
      </c>
      <c r="BA4332" s="493" t="n">
        <v>147397.1</v>
      </c>
      <c r="BB4332" s="493" t="n">
        <v>161902.24</v>
      </c>
      <c r="BC4332" s="493" t="n">
        <v>171317.98</v>
      </c>
      <c r="BD4332" s="493" t="n">
        <v>156928.3</v>
      </c>
      <c r="BE4332" s="493" t="n">
        <v>160195.16</v>
      </c>
      <c r="BF4332" s="493" t="n">
        <v>171382.56</v>
      </c>
      <c r="BG4332" s="493" t="n">
        <v>174907.28</v>
      </c>
      <c r="BH4332" s="493" t="n">
        <v>184127.95</v>
      </c>
      <c r="BI4332" s="493" t="n">
        <v>159623.85</v>
      </c>
      <c r="BJ4332" s="493" t="n">
        <v>163308.85</v>
      </c>
      <c r="BK4332" s="493" t="n">
        <v>176895.53</v>
      </c>
      <c r="BL4332" s="493" t="n">
        <v>196471.28</v>
      </c>
      <c r="BM4332" s="493" t="n">
        <v>177906.05</v>
      </c>
      <c r="BN4332" s="493" t="n">
        <v>173098.04</v>
      </c>
      <c r="BO4332" s="493" t="n">
        <v>183303.26</v>
      </c>
      <c r="BP4332" s="493" t="n">
        <v>210385.85</v>
      </c>
      <c r="BQ4332" s="493" t="n">
        <v>181497.99</v>
      </c>
      <c r="BR4332" s="493" t="n">
        <v>215183.63</v>
      </c>
      <c r="BS4332" s="493" t="n">
        <v>203155.11</v>
      </c>
      <c r="BT4332" s="493" t="n">
        <v>205979.21</v>
      </c>
      <c r="BU4332" s="493" t="n">
        <v>210461.71</v>
      </c>
      <c r="BV4332" s="493" t="n">
        <v>217813.1</v>
      </c>
      <c r="BW4332" s="493" t="n">
        <v>206758.66</v>
      </c>
    </row>
    <row r="4333">
      <c r="A4333" t="inlineStr">
        <is>
          <t>[C9D3] Angiotensin-II 길항제 칼슘길항제 복합제</t>
        </is>
      </c>
      <c r="B4333" t="inlineStr">
        <is>
          <t>한풍제약</t>
        </is>
      </c>
      <c r="C4333" t="inlineStr">
        <is>
          <t>텔미트윈</t>
        </is>
      </c>
      <c r="D4333" t="inlineStr">
        <is>
          <t>한풍제약</t>
        </is>
      </c>
      <c r="E4333" t="inlineStr">
        <is>
          <t>amlodipine besylate,  telmisartan</t>
        </is>
      </c>
      <c r="F4333" t="inlineStr">
        <is>
          <t>보건소</t>
        </is>
      </c>
      <c r="G4333" t="inlineStr">
        <is>
          <t>Generic</t>
        </is>
      </c>
      <c r="H4333" s="493" t="n">
        <v>0</v>
      </c>
      <c r="I4333" s="493" t="n">
        <v>0</v>
      </c>
      <c r="J4333" s="493" t="n">
        <v>0</v>
      </c>
      <c r="K4333" s="493" t="n">
        <v>0</v>
      </c>
      <c r="L4333" s="493" t="n">
        <v>0</v>
      </c>
      <c r="M4333" s="493" t="n">
        <v>0</v>
      </c>
      <c r="N4333" s="493" t="n">
        <v>0</v>
      </c>
      <c r="O4333" s="493" t="n">
        <v>0</v>
      </c>
      <c r="P4333" s="493" t="n">
        <v>0</v>
      </c>
      <c r="Q4333" s="493" t="n">
        <v>0</v>
      </c>
      <c r="R4333" s="493" t="n">
        <v>0</v>
      </c>
      <c r="S4333" s="493" t="n">
        <v>0</v>
      </c>
      <c r="T4333" s="493" t="n">
        <v>0</v>
      </c>
      <c r="U4333" s="493" t="n">
        <v>0</v>
      </c>
      <c r="V4333" s="493" t="n">
        <v>0</v>
      </c>
      <c r="W4333" s="493" t="n">
        <v>0</v>
      </c>
      <c r="X4333" s="493" t="n">
        <v>2352.6</v>
      </c>
      <c r="Y4333" s="493" t="n">
        <v>0</v>
      </c>
      <c r="Z4333" s="493" t="n">
        <v>3732</v>
      </c>
      <c r="AA4333" s="493" t="n">
        <v>0</v>
      </c>
      <c r="AB4333" s="493" t="n">
        <v>4366.8</v>
      </c>
      <c r="AC4333" s="493" t="n">
        <v>0</v>
      </c>
      <c r="AD4333" s="493" t="n">
        <v>0</v>
      </c>
      <c r="AE4333" s="493" t="n">
        <v>280.2</v>
      </c>
      <c r="AF4333" s="493" t="n">
        <v>3568.2</v>
      </c>
      <c r="AG4333" s="493" t="n">
        <v>0</v>
      </c>
      <c r="AH4333" s="493" t="n">
        <v>0</v>
      </c>
      <c r="AI4333" s="493" t="n">
        <v>617.4</v>
      </c>
      <c r="AJ4333" s="493" t="n">
        <v>755.48</v>
      </c>
      <c r="AK4333" s="493" t="n">
        <v>2573.7</v>
      </c>
      <c r="AL4333" s="493" t="n">
        <v>5428.8</v>
      </c>
      <c r="AM4333" s="493" t="n">
        <v>1926.6</v>
      </c>
      <c r="AN4333" s="493" t="n">
        <v>0</v>
      </c>
      <c r="AO4333" s="493" t="n">
        <v>7120.8</v>
      </c>
      <c r="AP4333" s="493" t="n">
        <v>0</v>
      </c>
      <c r="AQ4333" s="493" t="n">
        <v>1261.8</v>
      </c>
      <c r="AR4333" s="493" t="n">
        <v>5208.3</v>
      </c>
      <c r="AS4333" s="493" t="n">
        <v>82.2</v>
      </c>
      <c r="AT4333" s="493" t="n">
        <v>1364.4</v>
      </c>
      <c r="AU4333" s="493" t="n">
        <v>75.3</v>
      </c>
      <c r="AV4333" s="493" t="n">
        <v>0</v>
      </c>
      <c r="AW4333" s="493" t="n">
        <v>0</v>
      </c>
      <c r="AX4333" s="493" t="n">
        <v>7916.4</v>
      </c>
      <c r="AY4333" s="493" t="n">
        <v>1641.6</v>
      </c>
      <c r="AZ4333" s="493" t="n">
        <v>4593</v>
      </c>
      <c r="BA4333" s="493" t="n">
        <v>6614.7</v>
      </c>
      <c r="BB4333" s="493" t="n">
        <v>4455.6</v>
      </c>
      <c r="BC4333" s="493" t="n">
        <v>3407.7</v>
      </c>
      <c r="BD4333" s="493" t="n">
        <v>2777.7</v>
      </c>
      <c r="BE4333" s="493" t="n">
        <v>12314.1</v>
      </c>
      <c r="BF4333" s="493" t="n">
        <v>9815.700000000001</v>
      </c>
      <c r="BG4333" s="493" t="n">
        <v>2347.2</v>
      </c>
      <c r="BH4333" s="493" t="n">
        <v>67.2</v>
      </c>
      <c r="BI4333" s="493" t="n">
        <v>3082.5</v>
      </c>
      <c r="BJ4333" s="493" t="n">
        <v>4420.5</v>
      </c>
      <c r="BK4333" s="493" t="n">
        <v>2284.8</v>
      </c>
      <c r="BL4333" s="493" t="n">
        <v>2970.3</v>
      </c>
      <c r="BM4333" s="493" t="n">
        <v>873</v>
      </c>
      <c r="BN4333" s="493" t="n">
        <v>8977.200000000001</v>
      </c>
      <c r="BO4333" s="493" t="n">
        <v>4162.2</v>
      </c>
      <c r="BP4333" s="493" t="n">
        <v>11837.1</v>
      </c>
      <c r="BQ4333" s="493" t="n">
        <v>6229.5</v>
      </c>
      <c r="BR4333" s="493" t="n">
        <v>4276.8</v>
      </c>
      <c r="BS4333" s="493" t="n">
        <v>6964.5</v>
      </c>
      <c r="BT4333" s="493" t="n">
        <v>10629.9</v>
      </c>
      <c r="BU4333" s="493" t="n">
        <v>2609.1</v>
      </c>
      <c r="BV4333" s="493" t="n">
        <v>4647.3</v>
      </c>
      <c r="BW4333" s="493" t="n">
        <v>12859.2</v>
      </c>
    </row>
    <row r="4334">
      <c r="A4334" t="inlineStr">
        <is>
          <t>[C9D3] Angiotensin-II 길항제 칼슘길항제 복합제</t>
        </is>
      </c>
      <c r="B4334" t="inlineStr">
        <is>
          <t>한풍제약</t>
        </is>
      </c>
      <c r="C4334" t="inlineStr">
        <is>
          <t>텔미트윈</t>
        </is>
      </c>
      <c r="D4334" t="inlineStr">
        <is>
          <t>한풍제약</t>
        </is>
      </c>
      <c r="E4334" t="inlineStr">
        <is>
          <t>amlodipine besylate,  telmisartan</t>
        </is>
      </c>
      <c r="F4334" t="inlineStr">
        <is>
          <t>기타(치과의원, 치과병원 등)</t>
        </is>
      </c>
      <c r="G4334" t="inlineStr">
        <is>
          <t>Generic</t>
        </is>
      </c>
      <c r="H4334" s="493" t="n">
        <v>0</v>
      </c>
      <c r="I4334" s="493" t="n">
        <v>0</v>
      </c>
      <c r="J4334" s="493" t="n">
        <v>0</v>
      </c>
      <c r="K4334" s="493" t="n">
        <v>0</v>
      </c>
      <c r="L4334" s="493" t="n">
        <v>0</v>
      </c>
      <c r="M4334" s="493" t="n">
        <v>0</v>
      </c>
      <c r="N4334" s="493" t="n">
        <v>0</v>
      </c>
      <c r="O4334" s="493" t="n">
        <v>0</v>
      </c>
      <c r="P4334" s="493" t="n">
        <v>0</v>
      </c>
      <c r="Q4334" s="493" t="n">
        <v>0</v>
      </c>
      <c r="R4334" s="493" t="n">
        <v>0</v>
      </c>
      <c r="S4334" s="493" t="n">
        <v>0</v>
      </c>
      <c r="T4334" s="493" t="n">
        <v>0</v>
      </c>
      <c r="U4334" s="493" t="n">
        <v>0</v>
      </c>
      <c r="V4334" s="493" t="n">
        <v>0</v>
      </c>
      <c r="W4334" s="493" t="n">
        <v>0</v>
      </c>
      <c r="X4334" s="493" t="n">
        <v>0</v>
      </c>
      <c r="Y4334" s="493" t="n">
        <v>0</v>
      </c>
      <c r="Z4334" s="493" t="n">
        <v>0</v>
      </c>
      <c r="AA4334" s="493" t="n">
        <v>0</v>
      </c>
      <c r="AB4334" s="493" t="n">
        <v>0</v>
      </c>
      <c r="AC4334" s="493" t="n">
        <v>0</v>
      </c>
      <c r="AD4334" s="493" t="n">
        <v>0</v>
      </c>
      <c r="AE4334" s="493" t="n">
        <v>0</v>
      </c>
      <c r="AF4334" s="493" t="n">
        <v>0</v>
      </c>
      <c r="AG4334" s="493" t="n">
        <v>0</v>
      </c>
      <c r="AH4334" s="493" t="n">
        <v>0</v>
      </c>
      <c r="AI4334" s="493" t="n">
        <v>0</v>
      </c>
      <c r="AJ4334" s="493" t="n">
        <v>0</v>
      </c>
      <c r="AK4334" s="493" t="n">
        <v>0</v>
      </c>
      <c r="AL4334" s="493" t="n">
        <v>0</v>
      </c>
      <c r="AM4334" s="493" t="n">
        <v>0</v>
      </c>
      <c r="AN4334" s="493" t="n">
        <v>0</v>
      </c>
      <c r="AO4334" s="493" t="n">
        <v>0</v>
      </c>
      <c r="AP4334" s="493" t="n">
        <v>0</v>
      </c>
      <c r="AQ4334" s="493" t="n">
        <v>0</v>
      </c>
      <c r="AR4334" s="493" t="n">
        <v>0</v>
      </c>
      <c r="AS4334" s="493" t="n">
        <v>0</v>
      </c>
      <c r="AT4334" s="493" t="n">
        <v>0</v>
      </c>
      <c r="AU4334" s="493" t="n">
        <v>0</v>
      </c>
      <c r="AV4334" s="493" t="n">
        <v>0</v>
      </c>
      <c r="AW4334" s="493" t="n">
        <v>0</v>
      </c>
      <c r="AX4334" s="493" t="n">
        <v>0</v>
      </c>
      <c r="AY4334" s="493" t="n">
        <v>0</v>
      </c>
      <c r="AZ4334" s="493" t="n">
        <v>0</v>
      </c>
      <c r="BA4334" s="493" t="n">
        <v>0</v>
      </c>
      <c r="BB4334" s="493" t="n">
        <v>0</v>
      </c>
      <c r="BC4334" s="493" t="n">
        <v>0</v>
      </c>
      <c r="BD4334" s="493" t="n">
        <v>0</v>
      </c>
      <c r="BE4334" s="493" t="n">
        <v>162.6</v>
      </c>
      <c r="BF4334" s="493" t="n">
        <v>0</v>
      </c>
      <c r="BG4334" s="493" t="n">
        <v>0</v>
      </c>
      <c r="BH4334" s="493" t="n">
        <v>0</v>
      </c>
      <c r="BI4334" s="493" t="n">
        <v>0</v>
      </c>
      <c r="BJ4334" s="493" t="n">
        <v>0</v>
      </c>
      <c r="BK4334" s="493" t="n">
        <v>0</v>
      </c>
      <c r="BL4334" s="493" t="n">
        <v>0</v>
      </c>
      <c r="BM4334" s="493" t="n">
        <v>0</v>
      </c>
      <c r="BN4334" s="493" t="n">
        <v>0</v>
      </c>
      <c r="BO4334" s="493" t="n">
        <v>0</v>
      </c>
      <c r="BP4334" s="493" t="n">
        <v>0</v>
      </c>
      <c r="BQ4334" s="493" t="n">
        <v>0</v>
      </c>
      <c r="BR4334" s="493" t="n">
        <v>0</v>
      </c>
      <c r="BS4334" s="493" t="n">
        <v>0</v>
      </c>
      <c r="BT4334" s="493" t="n">
        <v>0</v>
      </c>
      <c r="BU4334" s="493" t="n">
        <v>0</v>
      </c>
      <c r="BV4334" s="493" t="n">
        <v>0</v>
      </c>
      <c r="BW4334" s="493" t="n">
        <v>0</v>
      </c>
    </row>
    <row r="4335">
      <c r="A4335" t="inlineStr">
        <is>
          <t>[C9D3] Angiotensin-II 길항제 칼슘길항제 복합제</t>
        </is>
      </c>
      <c r="B4335" t="inlineStr">
        <is>
          <t>한화제약</t>
        </is>
      </c>
      <c r="C4335" t="inlineStr">
        <is>
          <t>텔미암</t>
        </is>
      </c>
      <c r="D4335" t="inlineStr">
        <is>
          <t>한화제약</t>
        </is>
      </c>
      <c r="E4335" t="inlineStr">
        <is>
          <t>amlodipine besylate,  telmisartan</t>
        </is>
      </c>
      <c r="F4335" t="inlineStr">
        <is>
          <t>종합병원</t>
        </is>
      </c>
      <c r="G4335" t="inlineStr">
        <is>
          <t>Generic</t>
        </is>
      </c>
      <c r="H4335" s="493" t="n">
        <v>20599.45</v>
      </c>
      <c r="I4335" s="493" t="n">
        <v>8256.799999999999</v>
      </c>
      <c r="J4335" s="493" t="n">
        <v>15791.84</v>
      </c>
      <c r="K4335" s="493" t="n">
        <v>23130.59</v>
      </c>
      <c r="L4335" s="493" t="n">
        <v>10950.7</v>
      </c>
      <c r="M4335" s="493" t="n">
        <v>11733.61</v>
      </c>
      <c r="N4335" s="493" t="n">
        <v>19245.02</v>
      </c>
      <c r="O4335" s="493" t="n">
        <v>8099.89</v>
      </c>
      <c r="P4335" s="493" t="n">
        <v>10407.73</v>
      </c>
      <c r="Q4335" s="493" t="n">
        <v>22195.68</v>
      </c>
      <c r="R4335" s="493" t="n">
        <v>12136.65</v>
      </c>
      <c r="S4335" s="493" t="n">
        <v>11789.36</v>
      </c>
      <c r="T4335" s="493" t="n">
        <v>10987.15</v>
      </c>
      <c r="U4335" s="493" t="n">
        <v>13536.52</v>
      </c>
      <c r="V4335" s="493" t="n">
        <v>15562.22</v>
      </c>
      <c r="W4335" s="493" t="n">
        <v>11531.28</v>
      </c>
      <c r="X4335" s="493" t="n">
        <v>9563.719999999999</v>
      </c>
      <c r="Y4335" s="493" t="n">
        <v>15312.21</v>
      </c>
      <c r="Z4335" s="493" t="n">
        <v>19151.81</v>
      </c>
      <c r="AA4335" s="493" t="n">
        <v>15790.23</v>
      </c>
      <c r="AB4335" s="493" t="n">
        <v>6923.76</v>
      </c>
      <c r="AC4335" s="493" t="n">
        <v>20469.91</v>
      </c>
      <c r="AD4335" s="493" t="n">
        <v>6054.01</v>
      </c>
      <c r="AE4335" s="493" t="n">
        <v>8685.360000000001</v>
      </c>
      <c r="AF4335" s="493" t="n">
        <v>15368.1</v>
      </c>
      <c r="AG4335" s="493" t="n">
        <v>6001.45</v>
      </c>
      <c r="AH4335" s="493" t="n">
        <v>10875.61</v>
      </c>
      <c r="AI4335" s="493" t="n">
        <v>16491.85</v>
      </c>
      <c r="AJ4335" s="493" t="n">
        <v>7049.65</v>
      </c>
      <c r="AK4335" s="493" t="n">
        <v>5447.9</v>
      </c>
      <c r="AL4335" s="493" t="n">
        <v>13703.7</v>
      </c>
      <c r="AM4335" s="493" t="n">
        <v>9810.299999999999</v>
      </c>
      <c r="AN4335" s="493" t="n">
        <v>4846.1</v>
      </c>
      <c r="AO4335" s="493" t="n">
        <v>14744.05</v>
      </c>
      <c r="AP4335" s="493" t="n">
        <v>6352.85</v>
      </c>
      <c r="AQ4335" s="493" t="n">
        <v>7778.2</v>
      </c>
      <c r="AR4335" s="493" t="n">
        <v>8599</v>
      </c>
      <c r="AS4335" s="493" t="n">
        <v>5748.56</v>
      </c>
      <c r="AT4335" s="493" t="n">
        <v>4982.05</v>
      </c>
      <c r="AU4335" s="493" t="n">
        <v>9376.200000000001</v>
      </c>
      <c r="AV4335" s="493" t="n">
        <v>4413.5</v>
      </c>
      <c r="AW4335" s="493" t="n">
        <v>9546.25</v>
      </c>
      <c r="AX4335" s="493" t="n">
        <v>5343.95</v>
      </c>
      <c r="AY4335" s="493" t="n">
        <v>3397.2</v>
      </c>
      <c r="AZ4335" s="493" t="n">
        <v>11686.4</v>
      </c>
      <c r="BA4335" s="493" t="n">
        <v>3867.1</v>
      </c>
      <c r="BB4335" s="493" t="n">
        <v>10432.8</v>
      </c>
      <c r="BC4335" s="493" t="n">
        <v>9333.75</v>
      </c>
      <c r="BD4335" s="493" t="n">
        <v>2236.8</v>
      </c>
      <c r="BE4335" s="493" t="n">
        <v>4868.7</v>
      </c>
      <c r="BF4335" s="493" t="n">
        <v>7327.58</v>
      </c>
      <c r="BG4335" s="493" t="n">
        <v>3919.69</v>
      </c>
      <c r="BH4335" s="493" t="n">
        <v>5397.6</v>
      </c>
      <c r="BI4335" s="493" t="n">
        <v>10145.43</v>
      </c>
      <c r="BJ4335" s="493" t="n">
        <v>5547</v>
      </c>
      <c r="BK4335" s="493" t="n">
        <v>2660.1</v>
      </c>
      <c r="BL4335" s="493" t="n">
        <v>9660</v>
      </c>
      <c r="BM4335" s="493" t="n">
        <v>3481.8</v>
      </c>
      <c r="BN4335" s="493" t="n">
        <v>6113.1</v>
      </c>
      <c r="BO4335" s="493" t="n">
        <v>8023.2</v>
      </c>
      <c r="BP4335" s="493" t="n">
        <v>2462.4</v>
      </c>
      <c r="BQ4335" s="493" t="n">
        <v>3259.5</v>
      </c>
      <c r="BR4335" s="493" t="n">
        <v>7669.35</v>
      </c>
      <c r="BS4335" s="493" t="n">
        <v>3763.8</v>
      </c>
      <c r="BT4335" s="493" t="n">
        <v>4481.1</v>
      </c>
      <c r="BU4335" s="493" t="n">
        <v>3998.7</v>
      </c>
      <c r="BV4335" s="493" t="n">
        <v>5397.9</v>
      </c>
      <c r="BW4335" s="493" t="n">
        <v>3265.5</v>
      </c>
    </row>
    <row r="4336">
      <c r="A4336" t="inlineStr">
        <is>
          <t>[C9D3] Angiotensin-II 길항제 칼슘길항제 복합제</t>
        </is>
      </c>
      <c r="B4336" t="inlineStr">
        <is>
          <t>한화제약</t>
        </is>
      </c>
      <c r="C4336" t="inlineStr">
        <is>
          <t>텔미암</t>
        </is>
      </c>
      <c r="D4336" t="inlineStr">
        <is>
          <t>한화제약</t>
        </is>
      </c>
      <c r="E4336" t="inlineStr">
        <is>
          <t>amlodipine besylate,  telmisartan</t>
        </is>
      </c>
      <c r="F4336" t="inlineStr">
        <is>
          <t>병원</t>
        </is>
      </c>
      <c r="G4336" t="inlineStr">
        <is>
          <t>Generic</t>
        </is>
      </c>
      <c r="H4336" s="493" t="n">
        <v>2974.2</v>
      </c>
      <c r="I4336" s="493" t="n">
        <v>10684.5</v>
      </c>
      <c r="J4336" s="493" t="n">
        <v>3006.75</v>
      </c>
      <c r="K4336" s="493" t="n">
        <v>3512.4</v>
      </c>
      <c r="L4336" s="493" t="n">
        <v>2687.4</v>
      </c>
      <c r="M4336" s="493" t="n">
        <v>2745.3</v>
      </c>
      <c r="N4336" s="493" t="n">
        <v>8427.5</v>
      </c>
      <c r="O4336" s="493" t="n">
        <v>2465.7</v>
      </c>
      <c r="P4336" s="493" t="n">
        <v>8397.6</v>
      </c>
      <c r="Q4336" s="493" t="n">
        <v>2699.25</v>
      </c>
      <c r="R4336" s="493" t="n">
        <v>1677.65</v>
      </c>
      <c r="S4336" s="493" t="n">
        <v>4158.6</v>
      </c>
      <c r="T4336" s="493" t="n">
        <v>2331.3</v>
      </c>
      <c r="U4336" s="493" t="n">
        <v>1629.6</v>
      </c>
      <c r="V4336" s="493" t="n">
        <v>3140.7</v>
      </c>
      <c r="W4336" s="493" t="n">
        <v>2823.75</v>
      </c>
      <c r="X4336" s="493" t="n">
        <v>2629.74</v>
      </c>
      <c r="Y4336" s="493" t="n">
        <v>3618.55</v>
      </c>
      <c r="Z4336" s="493" t="n">
        <v>1699.88</v>
      </c>
      <c r="AA4336" s="493" t="n">
        <v>2104.5</v>
      </c>
      <c r="AB4336" s="493" t="n">
        <v>2574.94</v>
      </c>
      <c r="AC4336" s="493" t="n">
        <v>3486.5</v>
      </c>
      <c r="AD4336" s="493" t="n">
        <v>3058.05</v>
      </c>
      <c r="AE4336" s="493" t="n">
        <v>2705.4</v>
      </c>
      <c r="AF4336" s="493" t="n">
        <v>2457.45</v>
      </c>
      <c r="AG4336" s="493" t="n">
        <v>2158.8</v>
      </c>
      <c r="AH4336" s="493" t="n">
        <v>4775.5</v>
      </c>
      <c r="AI4336" s="493" t="n">
        <v>4845.54</v>
      </c>
      <c r="AJ4336" s="493" t="n">
        <v>3050.4</v>
      </c>
      <c r="AK4336" s="493" t="n">
        <v>4742.84</v>
      </c>
      <c r="AL4336" s="493" t="n">
        <v>5625.38</v>
      </c>
      <c r="AM4336" s="493" t="n">
        <v>4445.32</v>
      </c>
      <c r="AN4336" s="493" t="n">
        <v>4254.18</v>
      </c>
      <c r="AO4336" s="493" t="n">
        <v>7177.3</v>
      </c>
      <c r="AP4336" s="493" t="n">
        <v>4231.82</v>
      </c>
      <c r="AQ4336" s="493" t="n">
        <v>14209.18</v>
      </c>
      <c r="AR4336" s="493" t="n">
        <v>6445.94</v>
      </c>
      <c r="AS4336" s="493" t="n">
        <v>4045.5</v>
      </c>
      <c r="AT4336" s="493" t="n">
        <v>7476.17</v>
      </c>
      <c r="AU4336" s="493" t="n">
        <v>4793.76</v>
      </c>
      <c r="AV4336" s="493" t="n">
        <v>5920.78</v>
      </c>
      <c r="AW4336" s="493" t="n">
        <v>3699.88</v>
      </c>
      <c r="AX4336" s="493" t="n">
        <v>5243.75</v>
      </c>
      <c r="AY4336" s="493" t="n">
        <v>10395.28</v>
      </c>
      <c r="AZ4336" s="493" t="n">
        <v>3950.83</v>
      </c>
      <c r="BA4336" s="493" t="n">
        <v>6549.79</v>
      </c>
      <c r="BB4336" s="493" t="n">
        <v>3674.65</v>
      </c>
      <c r="BC4336" s="493" t="n">
        <v>4249.94</v>
      </c>
      <c r="BD4336" s="493" t="n">
        <v>4892.08</v>
      </c>
      <c r="BE4336" s="493" t="n">
        <v>3929.16</v>
      </c>
      <c r="BF4336" s="493" t="n">
        <v>7892.28</v>
      </c>
      <c r="BG4336" s="493" t="n">
        <v>6952.77</v>
      </c>
      <c r="BH4336" s="493" t="n">
        <v>11603.35</v>
      </c>
      <c r="BI4336" s="493" t="n">
        <v>8173.82</v>
      </c>
      <c r="BJ4336" s="493" t="n">
        <v>9534.9</v>
      </c>
      <c r="BK4336" s="493" t="n">
        <v>8275.91</v>
      </c>
      <c r="BL4336" s="493" t="n">
        <v>8457.559999999999</v>
      </c>
      <c r="BM4336" s="493" t="n">
        <v>8523.92</v>
      </c>
      <c r="BN4336" s="493" t="n">
        <v>12376.61</v>
      </c>
      <c r="BO4336" s="493" t="n">
        <v>8565.110000000001</v>
      </c>
      <c r="BP4336" s="493" t="n">
        <v>6655.82</v>
      </c>
      <c r="BQ4336" s="493" t="n">
        <v>8239.32</v>
      </c>
      <c r="BR4336" s="493" t="n">
        <v>9968.719999999999</v>
      </c>
      <c r="BS4336" s="493" t="n">
        <v>8613.049999999999</v>
      </c>
      <c r="BT4336" s="493" t="n">
        <v>4581.69</v>
      </c>
      <c r="BU4336" s="493" t="n">
        <v>7614.03</v>
      </c>
      <c r="BV4336" s="493" t="n">
        <v>6956.91</v>
      </c>
      <c r="BW4336" s="493" t="n">
        <v>5896.67</v>
      </c>
    </row>
    <row r="4337">
      <c r="A4337" t="inlineStr">
        <is>
          <t>[C9D3] Angiotensin-II 길항제 칼슘길항제 복합제</t>
        </is>
      </c>
      <c r="B4337" t="inlineStr">
        <is>
          <t>한화제약</t>
        </is>
      </c>
      <c r="C4337" t="inlineStr">
        <is>
          <t>텔미암</t>
        </is>
      </c>
      <c r="D4337" t="inlineStr">
        <is>
          <t>한화제약</t>
        </is>
      </c>
      <c r="E4337" t="inlineStr">
        <is>
          <t>amlodipine besylate,  telmisartan</t>
        </is>
      </c>
      <c r="F4337" t="inlineStr">
        <is>
          <t>의원</t>
        </is>
      </c>
      <c r="G4337" t="inlineStr">
        <is>
          <t>Generic</t>
        </is>
      </c>
      <c r="H4337" s="493" t="n">
        <v>60853.78</v>
      </c>
      <c r="I4337" s="493" t="n">
        <v>57497.48</v>
      </c>
      <c r="J4337" s="493" t="n">
        <v>65117.03</v>
      </c>
      <c r="K4337" s="493" t="n">
        <v>58925.58</v>
      </c>
      <c r="L4337" s="493" t="n">
        <v>62371.28</v>
      </c>
      <c r="M4337" s="493" t="n">
        <v>64476.58</v>
      </c>
      <c r="N4337" s="493" t="n">
        <v>59996.34</v>
      </c>
      <c r="O4337" s="493" t="n">
        <v>60827.58</v>
      </c>
      <c r="P4337" s="493" t="n">
        <v>59442</v>
      </c>
      <c r="Q4337" s="493" t="n">
        <v>59160.54</v>
      </c>
      <c r="R4337" s="493" t="n">
        <v>65793.33</v>
      </c>
      <c r="S4337" s="493" t="n">
        <v>67470.2</v>
      </c>
      <c r="T4337" s="493" t="n">
        <v>59060.94</v>
      </c>
      <c r="U4337" s="493" t="n">
        <v>59787.72</v>
      </c>
      <c r="V4337" s="493" t="n">
        <v>62122.8</v>
      </c>
      <c r="W4337" s="493" t="n">
        <v>53133.9</v>
      </c>
      <c r="X4337" s="493" t="n">
        <v>54079.43</v>
      </c>
      <c r="Y4337" s="493" t="n">
        <v>53522.33</v>
      </c>
      <c r="Z4337" s="493" t="n">
        <v>57960.8</v>
      </c>
      <c r="AA4337" s="493" t="n">
        <v>51614.2</v>
      </c>
      <c r="AB4337" s="493" t="n">
        <v>50642.95</v>
      </c>
      <c r="AC4337" s="493" t="n">
        <v>52208.65</v>
      </c>
      <c r="AD4337" s="493" t="n">
        <v>52859.3</v>
      </c>
      <c r="AE4337" s="493" t="n">
        <v>55774.39</v>
      </c>
      <c r="AF4337" s="493" t="n">
        <v>46312.08</v>
      </c>
      <c r="AG4337" s="493" t="n">
        <v>46325.25</v>
      </c>
      <c r="AH4337" s="493" t="n">
        <v>51519</v>
      </c>
      <c r="AI4337" s="493" t="n">
        <v>48476.1</v>
      </c>
      <c r="AJ4337" s="493" t="n">
        <v>54919.94</v>
      </c>
      <c r="AK4337" s="493" t="n">
        <v>53862.8</v>
      </c>
      <c r="AL4337" s="493" t="n">
        <v>49420.61</v>
      </c>
      <c r="AM4337" s="493" t="n">
        <v>50610.7</v>
      </c>
      <c r="AN4337" s="493" t="n">
        <v>43751.7</v>
      </c>
      <c r="AO4337" s="493" t="n">
        <v>51608.1</v>
      </c>
      <c r="AP4337" s="493" t="n">
        <v>52285.52</v>
      </c>
      <c r="AQ4337" s="493" t="n">
        <v>50827.79</v>
      </c>
      <c r="AR4337" s="493" t="n">
        <v>61388.7</v>
      </c>
      <c r="AS4337" s="493" t="n">
        <v>69684</v>
      </c>
      <c r="AT4337" s="493" t="n">
        <v>61770.9</v>
      </c>
      <c r="AU4337" s="493" t="n">
        <v>70878.82000000001</v>
      </c>
      <c r="AV4337" s="493" t="n">
        <v>77525.85000000001</v>
      </c>
      <c r="AW4337" s="493" t="n">
        <v>67068.83</v>
      </c>
      <c r="AX4337" s="493" t="n">
        <v>74491.74000000001</v>
      </c>
      <c r="AY4337" s="493" t="n">
        <v>81929.78999999999</v>
      </c>
      <c r="AZ4337" s="493" t="n">
        <v>75036.39999999999</v>
      </c>
      <c r="BA4337" s="493" t="n">
        <v>85107.89999999999</v>
      </c>
      <c r="BB4337" s="493" t="n">
        <v>91770.67</v>
      </c>
      <c r="BC4337" s="493" t="n">
        <v>113229.86</v>
      </c>
      <c r="BD4337" s="493" t="n">
        <v>116800.25</v>
      </c>
      <c r="BE4337" s="493" t="n">
        <v>132950.45</v>
      </c>
      <c r="BF4337" s="493" t="n">
        <v>135519.03</v>
      </c>
      <c r="BG4337" s="493" t="n">
        <v>169415.41</v>
      </c>
      <c r="BH4337" s="493" t="n">
        <v>183686.12</v>
      </c>
      <c r="BI4337" s="493" t="n">
        <v>157306.98</v>
      </c>
      <c r="BJ4337" s="493" t="n">
        <v>165465.87</v>
      </c>
      <c r="BK4337" s="493" t="n">
        <v>168367.65</v>
      </c>
      <c r="BL4337" s="493" t="n">
        <v>187481.35</v>
      </c>
      <c r="BM4337" s="493" t="n">
        <v>172141.6</v>
      </c>
      <c r="BN4337" s="493" t="n">
        <v>157843.8</v>
      </c>
      <c r="BO4337" s="493" t="n">
        <v>205458.68</v>
      </c>
      <c r="BP4337" s="493" t="n">
        <v>175128.4</v>
      </c>
      <c r="BQ4337" s="493" t="n">
        <v>169862.08</v>
      </c>
      <c r="BR4337" s="493" t="n">
        <v>189699.34</v>
      </c>
      <c r="BS4337" s="493" t="n">
        <v>197605.56</v>
      </c>
      <c r="BT4337" s="493" t="n">
        <v>181947</v>
      </c>
      <c r="BU4337" s="493" t="n">
        <v>191805.57</v>
      </c>
      <c r="BV4337" s="493" t="n">
        <v>198281.92</v>
      </c>
      <c r="BW4337" s="493" t="n">
        <v>225008.69</v>
      </c>
    </row>
    <row r="4338">
      <c r="A4338" t="inlineStr">
        <is>
          <t>[C9D3] Angiotensin-II 길항제 칼슘길항제 복합제</t>
        </is>
      </c>
      <c r="B4338" t="inlineStr">
        <is>
          <t>한화제약</t>
        </is>
      </c>
      <c r="C4338" t="inlineStr">
        <is>
          <t>텔미암</t>
        </is>
      </c>
      <c r="D4338" t="inlineStr">
        <is>
          <t>한화제약</t>
        </is>
      </c>
      <c r="E4338" t="inlineStr">
        <is>
          <t>amlodipine besylate,  telmisartan</t>
        </is>
      </c>
      <c r="F4338" t="inlineStr">
        <is>
          <t>보건소</t>
        </is>
      </c>
      <c r="G4338" t="inlineStr">
        <is>
          <t>Generic</t>
        </is>
      </c>
      <c r="H4338" s="493" t="n">
        <v>16.8</v>
      </c>
      <c r="I4338" s="493" t="n">
        <v>16.8</v>
      </c>
      <c r="J4338" s="493" t="n">
        <v>1352.7</v>
      </c>
      <c r="K4338" s="493" t="n">
        <v>423.6</v>
      </c>
      <c r="L4338" s="493" t="n">
        <v>0</v>
      </c>
      <c r="M4338" s="493" t="n">
        <v>0</v>
      </c>
      <c r="N4338" s="493" t="n">
        <v>0</v>
      </c>
      <c r="O4338" s="493" t="n">
        <v>0</v>
      </c>
      <c r="P4338" s="493" t="n">
        <v>0</v>
      </c>
      <c r="Q4338" s="493" t="n">
        <v>0</v>
      </c>
      <c r="R4338" s="493" t="n">
        <v>400.8</v>
      </c>
      <c r="S4338" s="493" t="n">
        <v>0</v>
      </c>
      <c r="T4338" s="493" t="n">
        <v>0</v>
      </c>
      <c r="U4338" s="493" t="n">
        <v>0</v>
      </c>
      <c r="V4338" s="493" t="n">
        <v>0</v>
      </c>
      <c r="W4338" s="493" t="n">
        <v>12.6</v>
      </c>
      <c r="X4338" s="493" t="n">
        <v>287.4</v>
      </c>
      <c r="Y4338" s="493" t="n">
        <v>0</v>
      </c>
      <c r="Z4338" s="493" t="n">
        <v>0</v>
      </c>
      <c r="AA4338" s="493" t="n">
        <v>0</v>
      </c>
      <c r="AB4338" s="493" t="n">
        <v>0</v>
      </c>
      <c r="AC4338" s="493" t="n">
        <v>0</v>
      </c>
      <c r="AD4338" s="493" t="n">
        <v>0</v>
      </c>
      <c r="AE4338" s="493" t="n">
        <v>336</v>
      </c>
      <c r="AF4338" s="493" t="n">
        <v>156.6</v>
      </c>
      <c r="AG4338" s="493" t="n">
        <v>0</v>
      </c>
      <c r="AH4338" s="493" t="n">
        <v>124.2</v>
      </c>
      <c r="AI4338" s="493" t="n">
        <v>0</v>
      </c>
      <c r="AJ4338" s="493" t="n">
        <v>87.59999999999999</v>
      </c>
      <c r="AK4338" s="493" t="n">
        <v>0</v>
      </c>
      <c r="AL4338" s="493" t="n">
        <v>0</v>
      </c>
      <c r="AM4338" s="493" t="n">
        <v>0</v>
      </c>
      <c r="AN4338" s="493" t="n">
        <v>0</v>
      </c>
      <c r="AO4338" s="493" t="n">
        <v>0</v>
      </c>
      <c r="AP4338" s="493" t="n">
        <v>0</v>
      </c>
      <c r="AQ4338" s="493" t="n">
        <v>0</v>
      </c>
      <c r="AR4338" s="493" t="n">
        <v>0</v>
      </c>
      <c r="AS4338" s="493" t="n">
        <v>0</v>
      </c>
      <c r="AT4338" s="493" t="n">
        <v>0</v>
      </c>
      <c r="AU4338" s="493" t="n">
        <v>0</v>
      </c>
      <c r="AV4338" s="493" t="n">
        <v>0</v>
      </c>
      <c r="AW4338" s="493" t="n">
        <v>0</v>
      </c>
      <c r="AX4338" s="493" t="n">
        <v>0</v>
      </c>
      <c r="AY4338" s="493" t="n">
        <v>0</v>
      </c>
      <c r="AZ4338" s="493" t="n">
        <v>227.1</v>
      </c>
      <c r="BA4338" s="493" t="n">
        <v>0</v>
      </c>
      <c r="BB4338" s="493" t="n">
        <v>0</v>
      </c>
      <c r="BC4338" s="493" t="n">
        <v>192.6</v>
      </c>
      <c r="BD4338" s="493" t="n">
        <v>0</v>
      </c>
      <c r="BE4338" s="493" t="n">
        <v>0</v>
      </c>
      <c r="BF4338" s="493" t="n">
        <v>171</v>
      </c>
      <c r="BG4338" s="493" t="n">
        <v>0</v>
      </c>
      <c r="BH4338" s="493" t="n">
        <v>0</v>
      </c>
      <c r="BI4338" s="493" t="n">
        <v>762.9</v>
      </c>
      <c r="BJ4338" s="493" t="n">
        <v>0</v>
      </c>
      <c r="BK4338" s="493" t="n">
        <v>0</v>
      </c>
      <c r="BL4338" s="493" t="n">
        <v>0</v>
      </c>
      <c r="BM4338" s="493" t="n">
        <v>5177.7</v>
      </c>
      <c r="BN4338" s="493" t="n">
        <v>0</v>
      </c>
      <c r="BO4338" s="493" t="n">
        <v>1388.7</v>
      </c>
      <c r="BP4338" s="493" t="n">
        <v>0</v>
      </c>
      <c r="BQ4338" s="493" t="n">
        <v>0</v>
      </c>
      <c r="BR4338" s="493" t="n">
        <v>1583.1</v>
      </c>
      <c r="BS4338" s="493" t="n">
        <v>0</v>
      </c>
      <c r="BT4338" s="493" t="n">
        <v>59.85</v>
      </c>
      <c r="BU4338" s="493" t="n">
        <v>0</v>
      </c>
      <c r="BV4338" s="493" t="n">
        <v>945.6</v>
      </c>
      <c r="BW4338" s="493" t="n">
        <v>0</v>
      </c>
    </row>
    <row r="4339">
      <c r="A4339" t="inlineStr">
        <is>
          <t>[C9D3] Angiotensin-II 길항제 칼슘길항제 복합제</t>
        </is>
      </c>
      <c r="B4339" t="inlineStr">
        <is>
          <t>한화제약</t>
        </is>
      </c>
      <c r="C4339" t="inlineStr">
        <is>
          <t>텔미암</t>
        </is>
      </c>
      <c r="D4339" t="inlineStr">
        <is>
          <t>한화제약</t>
        </is>
      </c>
      <c r="E4339" t="inlineStr">
        <is>
          <t>amlodipine besylate,  telmisartan</t>
        </is>
      </c>
      <c r="F4339" t="inlineStr">
        <is>
          <t>기타(치과의원, 치과병원 등)</t>
        </is>
      </c>
      <c r="G4339" t="inlineStr">
        <is>
          <t>Generic</t>
        </is>
      </c>
      <c r="H4339" s="493" t="n">
        <v>0</v>
      </c>
      <c r="I4339" s="493" t="n">
        <v>0</v>
      </c>
      <c r="J4339" s="493" t="n">
        <v>0</v>
      </c>
      <c r="K4339" s="493" t="n">
        <v>0</v>
      </c>
      <c r="L4339" s="493" t="n">
        <v>0</v>
      </c>
      <c r="M4339" s="493" t="n">
        <v>0</v>
      </c>
      <c r="N4339" s="493" t="n">
        <v>0</v>
      </c>
      <c r="O4339" s="493" t="n">
        <v>0</v>
      </c>
      <c r="P4339" s="493" t="n">
        <v>0</v>
      </c>
      <c r="Q4339" s="493" t="n">
        <v>0</v>
      </c>
      <c r="R4339" s="493" t="n">
        <v>0</v>
      </c>
      <c r="S4339" s="493" t="n">
        <v>0</v>
      </c>
      <c r="T4339" s="493" t="n">
        <v>0</v>
      </c>
      <c r="U4339" s="493" t="n">
        <v>0</v>
      </c>
      <c r="V4339" s="493" t="n">
        <v>0</v>
      </c>
      <c r="W4339" s="493" t="n">
        <v>0</v>
      </c>
      <c r="X4339" s="493" t="n">
        <v>0</v>
      </c>
      <c r="Y4339" s="493" t="n">
        <v>0</v>
      </c>
      <c r="Z4339" s="493" t="n">
        <v>0</v>
      </c>
      <c r="AA4339" s="493" t="n">
        <v>0</v>
      </c>
      <c r="AB4339" s="493" t="n">
        <v>0</v>
      </c>
      <c r="AC4339" s="493" t="n">
        <v>0</v>
      </c>
      <c r="AD4339" s="493" t="n">
        <v>0</v>
      </c>
      <c r="AE4339" s="493" t="n">
        <v>0</v>
      </c>
      <c r="AF4339" s="493" t="n">
        <v>0</v>
      </c>
      <c r="AG4339" s="493" t="n">
        <v>0</v>
      </c>
      <c r="AH4339" s="493" t="n">
        <v>0</v>
      </c>
      <c r="AI4339" s="493" t="n">
        <v>0</v>
      </c>
      <c r="AJ4339" s="493" t="n">
        <v>0</v>
      </c>
      <c r="AK4339" s="493" t="n">
        <v>0</v>
      </c>
      <c r="AL4339" s="493" t="n">
        <v>0</v>
      </c>
      <c r="AM4339" s="493" t="n">
        <v>0</v>
      </c>
      <c r="AN4339" s="493" t="n">
        <v>0</v>
      </c>
      <c r="AO4339" s="493" t="n">
        <v>0</v>
      </c>
      <c r="AP4339" s="493" t="n">
        <v>0</v>
      </c>
      <c r="AQ4339" s="493" t="n">
        <v>0</v>
      </c>
      <c r="AR4339" s="493" t="n">
        <v>0</v>
      </c>
      <c r="AS4339" s="493" t="n">
        <v>0</v>
      </c>
      <c r="AT4339" s="493" t="n">
        <v>0</v>
      </c>
      <c r="AU4339" s="493" t="n">
        <v>0</v>
      </c>
      <c r="AV4339" s="493" t="n">
        <v>0</v>
      </c>
      <c r="AW4339" s="493" t="n">
        <v>0</v>
      </c>
      <c r="AX4339" s="493" t="n">
        <v>0</v>
      </c>
      <c r="AY4339" s="493" t="n">
        <v>0</v>
      </c>
      <c r="AZ4339" s="493" t="n">
        <v>0</v>
      </c>
      <c r="BA4339" s="493" t="n">
        <v>0</v>
      </c>
      <c r="BB4339" s="493" t="n">
        <v>0</v>
      </c>
      <c r="BC4339" s="493" t="n">
        <v>0</v>
      </c>
      <c r="BD4339" s="493" t="n">
        <v>0</v>
      </c>
      <c r="BE4339" s="493" t="n">
        <v>0</v>
      </c>
      <c r="BF4339" s="493" t="n">
        <v>0</v>
      </c>
      <c r="BG4339" s="493" t="n">
        <v>0</v>
      </c>
      <c r="BH4339" s="493" t="n">
        <v>0</v>
      </c>
      <c r="BI4339" s="493" t="n">
        <v>0</v>
      </c>
      <c r="BJ4339" s="493" t="n">
        <v>0</v>
      </c>
      <c r="BK4339" s="493" t="n">
        <v>0</v>
      </c>
      <c r="BL4339" s="493" t="n">
        <v>0</v>
      </c>
      <c r="BM4339" s="493" t="n">
        <v>102.9</v>
      </c>
      <c r="BN4339" s="493" t="n">
        <v>0</v>
      </c>
      <c r="BO4339" s="493" t="n">
        <v>0</v>
      </c>
      <c r="BP4339" s="493" t="n">
        <v>0</v>
      </c>
      <c r="BQ4339" s="493" t="n">
        <v>0</v>
      </c>
      <c r="BR4339" s="493" t="n">
        <v>0</v>
      </c>
      <c r="BS4339" s="493" t="n">
        <v>0</v>
      </c>
      <c r="BT4339" s="493" t="n">
        <v>0</v>
      </c>
      <c r="BU4339" s="493" t="n">
        <v>0</v>
      </c>
      <c r="BV4339" s="493" t="n">
        <v>0</v>
      </c>
      <c r="BW4339" s="493" t="n">
        <v>0</v>
      </c>
    </row>
    <row r="4340">
      <c r="A4340" t="inlineStr">
        <is>
          <t>[C9D3] Angiotensin-II 길항제 칼슘길항제 복합제</t>
        </is>
      </c>
      <c r="B4340" t="inlineStr">
        <is>
          <t>현대약품</t>
        </is>
      </c>
      <c r="C4340" t="inlineStr">
        <is>
          <t>에이치포지</t>
        </is>
      </c>
      <c r="D4340" t="inlineStr">
        <is>
          <t>현대약품</t>
        </is>
      </c>
      <c r="E4340" t="inlineStr">
        <is>
          <t>amlodipine besylate,  valsartan</t>
        </is>
      </c>
      <c r="F4340" t="inlineStr">
        <is>
          <t>종합병원</t>
        </is>
      </c>
      <c r="G4340" t="inlineStr">
        <is>
          <t>Generic</t>
        </is>
      </c>
      <c r="H4340" s="493" t="n">
        <v>0</v>
      </c>
      <c r="I4340" s="493" t="n">
        <v>0</v>
      </c>
      <c r="J4340" s="493" t="n">
        <v>0</v>
      </c>
      <c r="K4340" s="493" t="n">
        <v>0</v>
      </c>
      <c r="L4340" s="493" t="n">
        <v>0</v>
      </c>
      <c r="M4340" s="493" t="n">
        <v>0</v>
      </c>
      <c r="N4340" s="493" t="n">
        <v>0</v>
      </c>
      <c r="O4340" s="493" t="n">
        <v>0</v>
      </c>
      <c r="P4340" s="493" t="n">
        <v>0</v>
      </c>
      <c r="Q4340" s="493" t="n">
        <v>0</v>
      </c>
      <c r="R4340" s="493" t="n">
        <v>0</v>
      </c>
      <c r="S4340" s="493" t="n">
        <v>0</v>
      </c>
      <c r="T4340" s="493" t="n">
        <v>0</v>
      </c>
      <c r="U4340" s="493" t="n">
        <v>0</v>
      </c>
      <c r="V4340" s="493" t="n">
        <v>0</v>
      </c>
      <c r="W4340" s="493" t="n">
        <v>0</v>
      </c>
      <c r="X4340" s="493" t="n">
        <v>0</v>
      </c>
      <c r="Y4340" s="493" t="n">
        <v>0</v>
      </c>
      <c r="Z4340" s="493" t="n">
        <v>0</v>
      </c>
      <c r="AA4340" s="493" t="n">
        <v>0</v>
      </c>
      <c r="AB4340" s="493" t="n">
        <v>0</v>
      </c>
      <c r="AC4340" s="493" t="n">
        <v>0</v>
      </c>
      <c r="AD4340" s="493" t="n">
        <v>0</v>
      </c>
      <c r="AE4340" s="493" t="n">
        <v>0</v>
      </c>
      <c r="AF4340" s="493" t="n">
        <v>0</v>
      </c>
      <c r="AG4340" s="493" t="n">
        <v>0</v>
      </c>
      <c r="AH4340" s="493" t="n">
        <v>0</v>
      </c>
      <c r="AI4340" s="493" t="n">
        <v>0</v>
      </c>
      <c r="AJ4340" s="493" t="n">
        <v>0</v>
      </c>
      <c r="AK4340" s="493" t="n">
        <v>0</v>
      </c>
      <c r="AL4340" s="493" t="n">
        <v>0</v>
      </c>
      <c r="AM4340" s="493" t="n">
        <v>0</v>
      </c>
      <c r="AN4340" s="493" t="n">
        <v>0</v>
      </c>
      <c r="AO4340" s="493" t="n">
        <v>0</v>
      </c>
      <c r="AP4340" s="493" t="n">
        <v>0</v>
      </c>
      <c r="AQ4340" s="493" t="n">
        <v>0</v>
      </c>
      <c r="AR4340" s="493" t="n">
        <v>0</v>
      </c>
      <c r="AS4340" s="493" t="n">
        <v>0</v>
      </c>
      <c r="AT4340" s="493" t="n">
        <v>0</v>
      </c>
      <c r="AU4340" s="493" t="n">
        <v>59.15</v>
      </c>
      <c r="AV4340" s="493" t="n">
        <v>1003.17</v>
      </c>
      <c r="AW4340" s="493" t="n">
        <v>1654.34</v>
      </c>
      <c r="AX4340" s="493" t="n">
        <v>6206.01</v>
      </c>
      <c r="AY4340" s="493" t="n">
        <v>13419.49</v>
      </c>
      <c r="AZ4340" s="493" t="n">
        <v>8192.940000000001</v>
      </c>
      <c r="BA4340" s="493" t="n">
        <v>12757.09</v>
      </c>
      <c r="BB4340" s="493" t="n">
        <v>13516</v>
      </c>
      <c r="BC4340" s="493" t="n">
        <v>17845.99</v>
      </c>
      <c r="BD4340" s="493" t="n">
        <v>16016.92</v>
      </c>
      <c r="BE4340" s="493" t="n">
        <v>16560.93</v>
      </c>
      <c r="BF4340" s="493" t="n">
        <v>19675.59</v>
      </c>
      <c r="BG4340" s="493" t="n">
        <v>23034.61</v>
      </c>
      <c r="BH4340" s="493" t="n">
        <v>20299.38</v>
      </c>
      <c r="BI4340" s="493" t="n">
        <v>18441.65</v>
      </c>
      <c r="BJ4340" s="493" t="n">
        <v>24908.04</v>
      </c>
      <c r="BK4340" s="493" t="n">
        <v>22638.43</v>
      </c>
      <c r="BL4340" s="493" t="n">
        <v>21184.64</v>
      </c>
      <c r="BM4340" s="493" t="n">
        <v>23229.99</v>
      </c>
      <c r="BN4340" s="493" t="n">
        <v>19165.96</v>
      </c>
      <c r="BO4340" s="493" t="n">
        <v>17303.13</v>
      </c>
      <c r="BP4340" s="493" t="n">
        <v>22051.6</v>
      </c>
      <c r="BQ4340" s="493" t="n">
        <v>17606.74</v>
      </c>
      <c r="BR4340" s="493" t="n">
        <v>15767.91</v>
      </c>
      <c r="BS4340" s="493" t="n">
        <v>14752.03</v>
      </c>
      <c r="BT4340" s="493" t="n">
        <v>15770.1</v>
      </c>
      <c r="BU4340" s="493" t="n">
        <v>10339.05</v>
      </c>
      <c r="BV4340" s="493" t="n">
        <v>11088.94</v>
      </c>
      <c r="BW4340" s="493" t="n">
        <v>4286.12</v>
      </c>
    </row>
    <row r="4341">
      <c r="A4341" t="inlineStr">
        <is>
          <t>[C9D3] Angiotensin-II 길항제 칼슘길항제 복합제</t>
        </is>
      </c>
      <c r="B4341" t="inlineStr">
        <is>
          <t>현대약품</t>
        </is>
      </c>
      <c r="C4341" t="inlineStr">
        <is>
          <t>에이치포지</t>
        </is>
      </c>
      <c r="D4341" t="inlineStr">
        <is>
          <t>현대약품</t>
        </is>
      </c>
      <c r="E4341" t="inlineStr">
        <is>
          <t>amlodipine besylate,  valsartan</t>
        </is>
      </c>
      <c r="F4341" t="inlineStr">
        <is>
          <t>병원</t>
        </is>
      </c>
      <c r="G4341" t="inlineStr">
        <is>
          <t>Generic</t>
        </is>
      </c>
      <c r="H4341" s="493" t="n">
        <v>0</v>
      </c>
      <c r="I4341" s="493" t="n">
        <v>0</v>
      </c>
      <c r="J4341" s="493" t="n">
        <v>0</v>
      </c>
      <c r="K4341" s="493" t="n">
        <v>0</v>
      </c>
      <c r="L4341" s="493" t="n">
        <v>0</v>
      </c>
      <c r="M4341" s="493" t="n">
        <v>0</v>
      </c>
      <c r="N4341" s="493" t="n">
        <v>0</v>
      </c>
      <c r="O4341" s="493" t="n">
        <v>0</v>
      </c>
      <c r="P4341" s="493" t="n">
        <v>0</v>
      </c>
      <c r="Q4341" s="493" t="n">
        <v>0</v>
      </c>
      <c r="R4341" s="493" t="n">
        <v>0</v>
      </c>
      <c r="S4341" s="493" t="n">
        <v>0</v>
      </c>
      <c r="T4341" s="493" t="n">
        <v>0</v>
      </c>
      <c r="U4341" s="493" t="n">
        <v>0</v>
      </c>
      <c r="V4341" s="493" t="n">
        <v>0</v>
      </c>
      <c r="W4341" s="493" t="n">
        <v>0</v>
      </c>
      <c r="X4341" s="493" t="n">
        <v>0</v>
      </c>
      <c r="Y4341" s="493" t="n">
        <v>0</v>
      </c>
      <c r="Z4341" s="493" t="n">
        <v>0</v>
      </c>
      <c r="AA4341" s="493" t="n">
        <v>0</v>
      </c>
      <c r="AB4341" s="493" t="n">
        <v>0</v>
      </c>
      <c r="AC4341" s="493" t="n">
        <v>0</v>
      </c>
      <c r="AD4341" s="493" t="n">
        <v>0</v>
      </c>
      <c r="AE4341" s="493" t="n">
        <v>0</v>
      </c>
      <c r="AF4341" s="493" t="n">
        <v>0</v>
      </c>
      <c r="AG4341" s="493" t="n">
        <v>0</v>
      </c>
      <c r="AH4341" s="493" t="n">
        <v>0</v>
      </c>
      <c r="AI4341" s="493" t="n">
        <v>0</v>
      </c>
      <c r="AJ4341" s="493" t="n">
        <v>0</v>
      </c>
      <c r="AK4341" s="493" t="n">
        <v>0</v>
      </c>
      <c r="AL4341" s="493" t="n">
        <v>0</v>
      </c>
      <c r="AM4341" s="493" t="n">
        <v>0</v>
      </c>
      <c r="AN4341" s="493" t="n">
        <v>0</v>
      </c>
      <c r="AO4341" s="493" t="n">
        <v>0</v>
      </c>
      <c r="AP4341" s="493" t="n">
        <v>0</v>
      </c>
      <c r="AQ4341" s="493" t="n">
        <v>0</v>
      </c>
      <c r="AR4341" s="493" t="n">
        <v>0</v>
      </c>
      <c r="AS4341" s="493" t="n">
        <v>3077.55</v>
      </c>
      <c r="AT4341" s="493" t="n">
        <v>6398.55</v>
      </c>
      <c r="AU4341" s="493" t="n">
        <v>4563</v>
      </c>
      <c r="AV4341" s="493" t="n">
        <v>8157.32</v>
      </c>
      <c r="AW4341" s="493" t="n">
        <v>5524.41</v>
      </c>
      <c r="AX4341" s="493" t="n">
        <v>8676.6</v>
      </c>
      <c r="AY4341" s="493" t="n">
        <v>7840.65</v>
      </c>
      <c r="AZ4341" s="493" t="n">
        <v>7693.14</v>
      </c>
      <c r="BA4341" s="493" t="n">
        <v>3951.84</v>
      </c>
      <c r="BB4341" s="493" t="n">
        <v>9374.27</v>
      </c>
      <c r="BC4341" s="493" t="n">
        <v>11675.99</v>
      </c>
      <c r="BD4341" s="493" t="n">
        <v>6572.44</v>
      </c>
      <c r="BE4341" s="493" t="n">
        <v>8628.68</v>
      </c>
      <c r="BF4341" s="493" t="n">
        <v>7744.39</v>
      </c>
      <c r="BG4341" s="493" t="n">
        <v>6321.6</v>
      </c>
      <c r="BH4341" s="493" t="n">
        <v>8613.9</v>
      </c>
      <c r="BI4341" s="493" t="n">
        <v>7780.8</v>
      </c>
      <c r="BJ4341" s="493" t="n">
        <v>7407.57</v>
      </c>
      <c r="BK4341" s="493" t="n">
        <v>9502.879999999999</v>
      </c>
      <c r="BL4341" s="493" t="n">
        <v>8889.33</v>
      </c>
      <c r="BM4341" s="493" t="n">
        <v>10150.72</v>
      </c>
      <c r="BN4341" s="493" t="n">
        <v>9302.549999999999</v>
      </c>
      <c r="BO4341" s="493" t="n">
        <v>8007.69</v>
      </c>
      <c r="BP4341" s="493" t="n">
        <v>8984.280000000001</v>
      </c>
      <c r="BQ4341" s="493" t="n">
        <v>4761.65</v>
      </c>
      <c r="BR4341" s="493" t="n">
        <v>3798.42</v>
      </c>
      <c r="BS4341" s="493" t="n">
        <v>1452</v>
      </c>
      <c r="BT4341" s="493" t="n">
        <v>1272.15</v>
      </c>
      <c r="BU4341" s="493" t="n">
        <v>481.8</v>
      </c>
      <c r="BV4341" s="493" t="n">
        <v>0</v>
      </c>
      <c r="BW4341" s="493" t="n">
        <v>0</v>
      </c>
    </row>
    <row r="4342">
      <c r="A4342" t="inlineStr">
        <is>
          <t>[C9D3] Angiotensin-II 길항제 칼슘길항제 복합제</t>
        </is>
      </c>
      <c r="B4342" t="inlineStr">
        <is>
          <t>현대약품</t>
        </is>
      </c>
      <c r="C4342" t="inlineStr">
        <is>
          <t>에이치포지</t>
        </is>
      </c>
      <c r="D4342" t="inlineStr">
        <is>
          <t>현대약품</t>
        </is>
      </c>
      <c r="E4342" t="inlineStr">
        <is>
          <t>amlodipine besylate,  valsartan</t>
        </is>
      </c>
      <c r="F4342" t="inlineStr">
        <is>
          <t>의원</t>
        </is>
      </c>
      <c r="G4342" t="inlineStr">
        <is>
          <t>Generic</t>
        </is>
      </c>
      <c r="H4342" s="493" t="n">
        <v>0</v>
      </c>
      <c r="I4342" s="493" t="n">
        <v>0</v>
      </c>
      <c r="J4342" s="493" t="n">
        <v>0</v>
      </c>
      <c r="K4342" s="493" t="n">
        <v>0</v>
      </c>
      <c r="L4342" s="493" t="n">
        <v>0</v>
      </c>
      <c r="M4342" s="493" t="n">
        <v>0</v>
      </c>
      <c r="N4342" s="493" t="n">
        <v>0</v>
      </c>
      <c r="O4342" s="493" t="n">
        <v>0</v>
      </c>
      <c r="P4342" s="493" t="n">
        <v>0</v>
      </c>
      <c r="Q4342" s="493" t="n">
        <v>0</v>
      </c>
      <c r="R4342" s="493" t="n">
        <v>0</v>
      </c>
      <c r="S4342" s="493" t="n">
        <v>0</v>
      </c>
      <c r="T4342" s="493" t="n">
        <v>0</v>
      </c>
      <c r="U4342" s="493" t="n">
        <v>0</v>
      </c>
      <c r="V4342" s="493" t="n">
        <v>0</v>
      </c>
      <c r="W4342" s="493" t="n">
        <v>0</v>
      </c>
      <c r="X4342" s="493" t="n">
        <v>0</v>
      </c>
      <c r="Y4342" s="493" t="n">
        <v>0</v>
      </c>
      <c r="Z4342" s="493" t="n">
        <v>0</v>
      </c>
      <c r="AA4342" s="493" t="n">
        <v>0</v>
      </c>
      <c r="AB4342" s="493" t="n">
        <v>0</v>
      </c>
      <c r="AC4342" s="493" t="n">
        <v>0</v>
      </c>
      <c r="AD4342" s="493" t="n">
        <v>0</v>
      </c>
      <c r="AE4342" s="493" t="n">
        <v>0</v>
      </c>
      <c r="AF4342" s="493" t="n">
        <v>0</v>
      </c>
      <c r="AG4342" s="493" t="n">
        <v>0</v>
      </c>
      <c r="AH4342" s="493" t="n">
        <v>0</v>
      </c>
      <c r="AI4342" s="493" t="n">
        <v>0</v>
      </c>
      <c r="AJ4342" s="493" t="n">
        <v>0</v>
      </c>
      <c r="AK4342" s="493" t="n">
        <v>0</v>
      </c>
      <c r="AL4342" s="493" t="n">
        <v>0</v>
      </c>
      <c r="AM4342" s="493" t="n">
        <v>0</v>
      </c>
      <c r="AN4342" s="493" t="n">
        <v>0</v>
      </c>
      <c r="AO4342" s="493" t="n">
        <v>0</v>
      </c>
      <c r="AP4342" s="493" t="n">
        <v>0</v>
      </c>
      <c r="AQ4342" s="493" t="n">
        <v>0</v>
      </c>
      <c r="AR4342" s="493" t="n">
        <v>0</v>
      </c>
      <c r="AS4342" s="493" t="n">
        <v>11861.66</v>
      </c>
      <c r="AT4342" s="493" t="n">
        <v>18235.5</v>
      </c>
      <c r="AU4342" s="493" t="n">
        <v>18053.5</v>
      </c>
      <c r="AV4342" s="493" t="n">
        <v>18521.7</v>
      </c>
      <c r="AW4342" s="493" t="n">
        <v>12784.6</v>
      </c>
      <c r="AX4342" s="493" t="n">
        <v>21325.96</v>
      </c>
      <c r="AY4342" s="493" t="n">
        <v>19889.6</v>
      </c>
      <c r="AZ4342" s="493" t="n">
        <v>16295.9</v>
      </c>
      <c r="BA4342" s="493" t="n">
        <v>17426.4</v>
      </c>
      <c r="BB4342" s="493" t="n">
        <v>18183.04</v>
      </c>
      <c r="BC4342" s="493" t="n">
        <v>17109.5</v>
      </c>
      <c r="BD4342" s="493" t="n">
        <v>19256.14</v>
      </c>
      <c r="BE4342" s="493" t="n">
        <v>20135.7</v>
      </c>
      <c r="BF4342" s="493" t="n">
        <v>22336.86</v>
      </c>
      <c r="BG4342" s="493" t="n">
        <v>16435.78</v>
      </c>
      <c r="BH4342" s="493" t="n">
        <v>23936.54</v>
      </c>
      <c r="BI4342" s="493" t="n">
        <v>17359.2</v>
      </c>
      <c r="BJ4342" s="493" t="n">
        <v>22449.55</v>
      </c>
      <c r="BK4342" s="493" t="n">
        <v>16430.36</v>
      </c>
      <c r="BL4342" s="493" t="n">
        <v>23469.64</v>
      </c>
      <c r="BM4342" s="493" t="n">
        <v>16668.6</v>
      </c>
      <c r="BN4342" s="493" t="n">
        <v>17324.82</v>
      </c>
      <c r="BO4342" s="493" t="n">
        <v>22211.05</v>
      </c>
      <c r="BP4342" s="493" t="n">
        <v>18360.68</v>
      </c>
      <c r="BQ4342" s="493" t="n">
        <v>14527.1</v>
      </c>
      <c r="BR4342" s="493" t="n">
        <v>17006.68</v>
      </c>
      <c r="BS4342" s="493" t="n">
        <v>15254.2</v>
      </c>
      <c r="BT4342" s="493" t="n">
        <v>12728</v>
      </c>
      <c r="BU4342" s="493" t="n">
        <v>15510</v>
      </c>
      <c r="BV4342" s="493" t="n">
        <v>8470</v>
      </c>
      <c r="BW4342" s="493" t="n">
        <v>6217.7</v>
      </c>
    </row>
    <row r="4343">
      <c r="A4343" t="inlineStr">
        <is>
          <t>[C9D3] Angiotensin-II 길항제 칼슘길항제 복합제</t>
        </is>
      </c>
      <c r="B4343" t="inlineStr">
        <is>
          <t>현대약품</t>
        </is>
      </c>
      <c r="C4343" t="inlineStr">
        <is>
          <t>에이치포지</t>
        </is>
      </c>
      <c r="D4343" t="inlineStr">
        <is>
          <t>현대약품</t>
        </is>
      </c>
      <c r="E4343" t="inlineStr">
        <is>
          <t>amlodipine besylate,  valsartan</t>
        </is>
      </c>
      <c r="F4343" t="inlineStr">
        <is>
          <t>보건소</t>
        </is>
      </c>
      <c r="G4343" t="inlineStr">
        <is>
          <t>Generic</t>
        </is>
      </c>
      <c r="H4343" s="493" t="n">
        <v>0</v>
      </c>
      <c r="I4343" s="493" t="n">
        <v>0</v>
      </c>
      <c r="J4343" s="493" t="n">
        <v>0</v>
      </c>
      <c r="K4343" s="493" t="n">
        <v>0</v>
      </c>
      <c r="L4343" s="493" t="n">
        <v>0</v>
      </c>
      <c r="M4343" s="493" t="n">
        <v>0</v>
      </c>
      <c r="N4343" s="493" t="n">
        <v>0</v>
      </c>
      <c r="O4343" s="493" t="n">
        <v>0</v>
      </c>
      <c r="P4343" s="493" t="n">
        <v>0</v>
      </c>
      <c r="Q4343" s="493" t="n">
        <v>0</v>
      </c>
      <c r="R4343" s="493" t="n">
        <v>0</v>
      </c>
      <c r="S4343" s="493" t="n">
        <v>0</v>
      </c>
      <c r="T4343" s="493" t="n">
        <v>0</v>
      </c>
      <c r="U4343" s="493" t="n">
        <v>0</v>
      </c>
      <c r="V4343" s="493" t="n">
        <v>0</v>
      </c>
      <c r="W4343" s="493" t="n">
        <v>0</v>
      </c>
      <c r="X4343" s="493" t="n">
        <v>0</v>
      </c>
      <c r="Y4343" s="493" t="n">
        <v>0</v>
      </c>
      <c r="Z4343" s="493" t="n">
        <v>0</v>
      </c>
      <c r="AA4343" s="493" t="n">
        <v>0</v>
      </c>
      <c r="AB4343" s="493" t="n">
        <v>0</v>
      </c>
      <c r="AC4343" s="493" t="n">
        <v>0</v>
      </c>
      <c r="AD4343" s="493" t="n">
        <v>0</v>
      </c>
      <c r="AE4343" s="493" t="n">
        <v>0</v>
      </c>
      <c r="AF4343" s="493" t="n">
        <v>0</v>
      </c>
      <c r="AG4343" s="493" t="n">
        <v>0</v>
      </c>
      <c r="AH4343" s="493" t="n">
        <v>0</v>
      </c>
      <c r="AI4343" s="493" t="n">
        <v>0</v>
      </c>
      <c r="AJ4343" s="493" t="n">
        <v>0</v>
      </c>
      <c r="AK4343" s="493" t="n">
        <v>0</v>
      </c>
      <c r="AL4343" s="493" t="n">
        <v>0</v>
      </c>
      <c r="AM4343" s="493" t="n">
        <v>0</v>
      </c>
      <c r="AN4343" s="493" t="n">
        <v>0</v>
      </c>
      <c r="AO4343" s="493" t="n">
        <v>0</v>
      </c>
      <c r="AP4343" s="493" t="n">
        <v>0</v>
      </c>
      <c r="AQ4343" s="493" t="n">
        <v>0</v>
      </c>
      <c r="AR4343" s="493" t="n">
        <v>0</v>
      </c>
      <c r="AS4343" s="493" t="n">
        <v>0</v>
      </c>
      <c r="AT4343" s="493" t="n">
        <v>0</v>
      </c>
      <c r="AU4343" s="493" t="n">
        <v>0</v>
      </c>
      <c r="AV4343" s="493" t="n">
        <v>0</v>
      </c>
      <c r="AW4343" s="493" t="n">
        <v>0</v>
      </c>
      <c r="AX4343" s="493" t="n">
        <v>0</v>
      </c>
      <c r="AY4343" s="493" t="n">
        <v>636.3</v>
      </c>
      <c r="AZ4343" s="493" t="n">
        <v>0</v>
      </c>
      <c r="BA4343" s="493" t="n">
        <v>0</v>
      </c>
      <c r="BB4343" s="493" t="n">
        <v>585</v>
      </c>
      <c r="BC4343" s="493" t="n">
        <v>0</v>
      </c>
      <c r="BD4343" s="493" t="n">
        <v>0</v>
      </c>
      <c r="BE4343" s="493" t="n">
        <v>506.7</v>
      </c>
      <c r="BF4343" s="493" t="n">
        <v>0</v>
      </c>
      <c r="BG4343" s="493" t="n">
        <v>0</v>
      </c>
      <c r="BH4343" s="493" t="n">
        <v>492.3</v>
      </c>
      <c r="BI4343" s="493" t="n">
        <v>0</v>
      </c>
      <c r="BJ4343" s="493" t="n">
        <v>0</v>
      </c>
      <c r="BK4343" s="493" t="n">
        <v>648.9</v>
      </c>
      <c r="BL4343" s="493" t="n">
        <v>0</v>
      </c>
      <c r="BM4343" s="493" t="n">
        <v>0</v>
      </c>
      <c r="BN4343" s="493" t="n">
        <v>515.7</v>
      </c>
      <c r="BO4343" s="493" t="n">
        <v>0</v>
      </c>
      <c r="BP4343" s="493" t="n">
        <v>0</v>
      </c>
      <c r="BQ4343" s="493" t="n">
        <v>446.4</v>
      </c>
      <c r="BR4343" s="493" t="n">
        <v>0</v>
      </c>
      <c r="BS4343" s="493" t="n">
        <v>0</v>
      </c>
      <c r="BT4343" s="493" t="n">
        <v>0</v>
      </c>
      <c r="BU4343" s="493" t="n">
        <v>0</v>
      </c>
      <c r="BV4343" s="493" t="n">
        <v>0</v>
      </c>
      <c r="BW4343" s="493" t="n">
        <v>0</v>
      </c>
    </row>
    <row r="4344">
      <c r="A4344" t="inlineStr">
        <is>
          <t>[C9D3] Angiotensin-II 길항제 칼슘길항제 복합제</t>
        </is>
      </c>
      <c r="B4344" t="inlineStr">
        <is>
          <t>현대약품</t>
        </is>
      </c>
      <c r="C4344" t="inlineStr">
        <is>
          <t>칸데바로</t>
        </is>
      </c>
      <c r="D4344" t="inlineStr">
        <is>
          <t>현대약품</t>
        </is>
      </c>
      <c r="E4344" t="inlineStr">
        <is>
          <t>candesartan cilexetil,  s-amlodipine besylate 2.5 hydrate  ( as amlodipine)</t>
        </is>
      </c>
      <c r="F4344" t="inlineStr">
        <is>
          <t>상급종합병원</t>
        </is>
      </c>
      <c r="G4344" t="inlineStr">
        <is>
          <t>Generic</t>
        </is>
      </c>
      <c r="H4344" s="493" t="n">
        <v>0</v>
      </c>
      <c r="I4344" s="493" t="n">
        <v>0</v>
      </c>
      <c r="J4344" s="493" t="n">
        <v>0</v>
      </c>
      <c r="K4344" s="493" t="n">
        <v>0</v>
      </c>
      <c r="L4344" s="493" t="n">
        <v>0</v>
      </c>
      <c r="M4344" s="493" t="n">
        <v>0</v>
      </c>
      <c r="N4344" s="493" t="n">
        <v>0</v>
      </c>
      <c r="O4344" s="493" t="n">
        <v>0</v>
      </c>
      <c r="P4344" s="493" t="n">
        <v>0</v>
      </c>
      <c r="Q4344" s="493" t="n">
        <v>0</v>
      </c>
      <c r="R4344" s="493" t="n">
        <v>0</v>
      </c>
      <c r="S4344" s="493" t="n">
        <v>0</v>
      </c>
      <c r="T4344" s="493" t="n">
        <v>0</v>
      </c>
      <c r="U4344" s="493" t="n">
        <v>0</v>
      </c>
      <c r="V4344" s="493" t="n">
        <v>0</v>
      </c>
      <c r="W4344" s="493" t="n">
        <v>0</v>
      </c>
      <c r="X4344" s="493" t="n">
        <v>0</v>
      </c>
      <c r="Y4344" s="493" t="n">
        <v>0</v>
      </c>
      <c r="Z4344" s="493" t="n">
        <v>0</v>
      </c>
      <c r="AA4344" s="493" t="n">
        <v>0</v>
      </c>
      <c r="AB4344" s="493" t="n">
        <v>0</v>
      </c>
      <c r="AC4344" s="493" t="n">
        <v>0</v>
      </c>
      <c r="AD4344" s="493" t="n">
        <v>0</v>
      </c>
      <c r="AE4344" s="493" t="n">
        <v>0</v>
      </c>
      <c r="AF4344" s="493" t="n">
        <v>0</v>
      </c>
      <c r="AG4344" s="493" t="n">
        <v>0</v>
      </c>
      <c r="AH4344" s="493" t="n">
        <v>0</v>
      </c>
      <c r="AI4344" s="493" t="n">
        <v>0</v>
      </c>
      <c r="AJ4344" s="493" t="n">
        <v>0</v>
      </c>
      <c r="AK4344" s="493" t="n">
        <v>0</v>
      </c>
      <c r="AL4344" s="493" t="n">
        <v>0</v>
      </c>
      <c r="AM4344" s="493" t="n">
        <v>0</v>
      </c>
      <c r="AN4344" s="493" t="n">
        <v>0</v>
      </c>
      <c r="AO4344" s="493" t="n">
        <v>0</v>
      </c>
      <c r="AP4344" s="493" t="n">
        <v>0</v>
      </c>
      <c r="AQ4344" s="493" t="n">
        <v>0</v>
      </c>
      <c r="AR4344" s="493" t="n">
        <v>0</v>
      </c>
      <c r="AS4344" s="493" t="n">
        <v>0</v>
      </c>
      <c r="AT4344" s="493" t="n">
        <v>0</v>
      </c>
      <c r="AU4344" s="493" t="n">
        <v>0</v>
      </c>
      <c r="AV4344" s="493" t="n">
        <v>0</v>
      </c>
      <c r="AW4344" s="493" t="n">
        <v>0</v>
      </c>
      <c r="AX4344" s="493" t="n">
        <v>0</v>
      </c>
      <c r="AY4344" s="493" t="n">
        <v>0</v>
      </c>
      <c r="AZ4344" s="493" t="n">
        <v>0</v>
      </c>
      <c r="BA4344" s="493" t="n">
        <v>0</v>
      </c>
      <c r="BB4344" s="493" t="n">
        <v>0</v>
      </c>
      <c r="BC4344" s="493" t="n">
        <v>0</v>
      </c>
      <c r="BD4344" s="493" t="n">
        <v>0</v>
      </c>
      <c r="BE4344" s="493" t="n">
        <v>0</v>
      </c>
      <c r="BF4344" s="493" t="n">
        <v>0</v>
      </c>
      <c r="BG4344" s="493" t="n">
        <v>0</v>
      </c>
      <c r="BH4344" s="493" t="n">
        <v>0</v>
      </c>
      <c r="BI4344" s="493" t="n">
        <v>0</v>
      </c>
      <c r="BJ4344" s="493" t="n">
        <v>0</v>
      </c>
      <c r="BK4344" s="493" t="n">
        <v>0</v>
      </c>
      <c r="BL4344" s="493" t="n">
        <v>0</v>
      </c>
      <c r="BM4344" s="493" t="n">
        <v>0</v>
      </c>
      <c r="BN4344" s="493" t="n">
        <v>0</v>
      </c>
      <c r="BO4344" s="493" t="n">
        <v>0</v>
      </c>
      <c r="BP4344" s="493" t="n">
        <v>0</v>
      </c>
      <c r="BQ4344" s="493" t="n">
        <v>0</v>
      </c>
      <c r="BR4344" s="493" t="n">
        <v>0</v>
      </c>
      <c r="BS4344" s="493" t="n">
        <v>0</v>
      </c>
      <c r="BT4344" s="493" t="n">
        <v>0</v>
      </c>
      <c r="BU4344" s="493" t="n">
        <v>0</v>
      </c>
      <c r="BV4344" s="493" t="n">
        <v>0</v>
      </c>
      <c r="BW4344" s="493" t="n">
        <v>229.6</v>
      </c>
    </row>
    <row r="4345">
      <c r="A4345" t="inlineStr">
        <is>
          <t>[C9D3] Angiotensin-II 길항제 칼슘길항제 복합제</t>
        </is>
      </c>
      <c r="B4345" t="inlineStr">
        <is>
          <t>현대약품</t>
        </is>
      </c>
      <c r="C4345" t="inlineStr">
        <is>
          <t>칸데바로</t>
        </is>
      </c>
      <c r="D4345" t="inlineStr">
        <is>
          <t>현대약품</t>
        </is>
      </c>
      <c r="E4345" t="inlineStr">
        <is>
          <t>candesartan cilexetil,  s-amlodipine besylate 2.5 hydrate  ( as amlodipine)</t>
        </is>
      </c>
      <c r="F4345" t="inlineStr">
        <is>
          <t>종합병원</t>
        </is>
      </c>
      <c r="G4345" t="inlineStr">
        <is>
          <t>Generic</t>
        </is>
      </c>
      <c r="H4345" s="493" t="n">
        <v>0</v>
      </c>
      <c r="I4345" s="493" t="n">
        <v>0</v>
      </c>
      <c r="J4345" s="493" t="n">
        <v>0</v>
      </c>
      <c r="K4345" s="493" t="n">
        <v>0</v>
      </c>
      <c r="L4345" s="493" t="n">
        <v>0</v>
      </c>
      <c r="M4345" s="493" t="n">
        <v>0</v>
      </c>
      <c r="N4345" s="493" t="n">
        <v>0</v>
      </c>
      <c r="O4345" s="493" t="n">
        <v>0</v>
      </c>
      <c r="P4345" s="493" t="n">
        <v>0</v>
      </c>
      <c r="Q4345" s="493" t="n">
        <v>0</v>
      </c>
      <c r="R4345" s="493" t="n">
        <v>0</v>
      </c>
      <c r="S4345" s="493" t="n">
        <v>0</v>
      </c>
      <c r="T4345" s="493" t="n">
        <v>0</v>
      </c>
      <c r="U4345" s="493" t="n">
        <v>0</v>
      </c>
      <c r="V4345" s="493" t="n">
        <v>0</v>
      </c>
      <c r="W4345" s="493" t="n">
        <v>0</v>
      </c>
      <c r="X4345" s="493" t="n">
        <v>0</v>
      </c>
      <c r="Y4345" s="493" t="n">
        <v>0</v>
      </c>
      <c r="Z4345" s="493" t="n">
        <v>0</v>
      </c>
      <c r="AA4345" s="493" t="n">
        <v>0</v>
      </c>
      <c r="AB4345" s="493" t="n">
        <v>0</v>
      </c>
      <c r="AC4345" s="493" t="n">
        <v>0</v>
      </c>
      <c r="AD4345" s="493" t="n">
        <v>0</v>
      </c>
      <c r="AE4345" s="493" t="n">
        <v>0</v>
      </c>
      <c r="AF4345" s="493" t="n">
        <v>0</v>
      </c>
      <c r="AG4345" s="493" t="n">
        <v>0</v>
      </c>
      <c r="AH4345" s="493" t="n">
        <v>0</v>
      </c>
      <c r="AI4345" s="493" t="n">
        <v>0</v>
      </c>
      <c r="AJ4345" s="493" t="n">
        <v>0</v>
      </c>
      <c r="AK4345" s="493" t="n">
        <v>0</v>
      </c>
      <c r="AL4345" s="493" t="n">
        <v>0</v>
      </c>
      <c r="AM4345" s="493" t="n">
        <v>0</v>
      </c>
      <c r="AN4345" s="493" t="n">
        <v>0</v>
      </c>
      <c r="AO4345" s="493" t="n">
        <v>0</v>
      </c>
      <c r="AP4345" s="493" t="n">
        <v>0</v>
      </c>
      <c r="AQ4345" s="493" t="n">
        <v>0</v>
      </c>
      <c r="AR4345" s="493" t="n">
        <v>0</v>
      </c>
      <c r="AS4345" s="493" t="n">
        <v>0</v>
      </c>
      <c r="AT4345" s="493" t="n">
        <v>0</v>
      </c>
      <c r="AU4345" s="493" t="n">
        <v>0</v>
      </c>
      <c r="AV4345" s="493" t="n">
        <v>0</v>
      </c>
      <c r="AW4345" s="493" t="n">
        <v>0</v>
      </c>
      <c r="AX4345" s="493" t="n">
        <v>0</v>
      </c>
      <c r="AY4345" s="493" t="n">
        <v>0</v>
      </c>
      <c r="AZ4345" s="493" t="n">
        <v>0</v>
      </c>
      <c r="BA4345" s="493" t="n">
        <v>0</v>
      </c>
      <c r="BB4345" s="493" t="n">
        <v>0</v>
      </c>
      <c r="BC4345" s="493" t="n">
        <v>0</v>
      </c>
      <c r="BD4345" s="493" t="n">
        <v>0</v>
      </c>
      <c r="BE4345" s="493" t="n">
        <v>0</v>
      </c>
      <c r="BF4345" s="493" t="n">
        <v>0</v>
      </c>
      <c r="BG4345" s="493" t="n">
        <v>0</v>
      </c>
      <c r="BH4345" s="493" t="n">
        <v>0</v>
      </c>
      <c r="BI4345" s="493" t="n">
        <v>0</v>
      </c>
      <c r="BJ4345" s="493" t="n">
        <v>0</v>
      </c>
      <c r="BK4345" s="493" t="n">
        <v>0</v>
      </c>
      <c r="BL4345" s="493" t="n">
        <v>0</v>
      </c>
      <c r="BM4345" s="493" t="n">
        <v>229.35</v>
      </c>
      <c r="BN4345" s="493" t="n">
        <v>2052.73</v>
      </c>
      <c r="BO4345" s="493" t="n">
        <v>6512.88</v>
      </c>
      <c r="BP4345" s="493" t="n">
        <v>5058.96</v>
      </c>
      <c r="BQ4345" s="493" t="n">
        <v>8189.51</v>
      </c>
      <c r="BR4345" s="493" t="n">
        <v>7178.21</v>
      </c>
      <c r="BS4345" s="493" t="n">
        <v>16972.22</v>
      </c>
      <c r="BT4345" s="493" t="n">
        <v>11540.98</v>
      </c>
      <c r="BU4345" s="493" t="n">
        <v>11452.27</v>
      </c>
      <c r="BV4345" s="493" t="n">
        <v>13340.95</v>
      </c>
      <c r="BW4345" s="493" t="n">
        <v>14145.83</v>
      </c>
    </row>
    <row r="4346">
      <c r="A4346" t="inlineStr">
        <is>
          <t>[C9D3] Angiotensin-II 길항제 칼슘길항제 복합제</t>
        </is>
      </c>
      <c r="B4346" t="inlineStr">
        <is>
          <t>현대약품</t>
        </is>
      </c>
      <c r="C4346" t="inlineStr">
        <is>
          <t>칸데바로</t>
        </is>
      </c>
      <c r="D4346" t="inlineStr">
        <is>
          <t>현대약품</t>
        </is>
      </c>
      <c r="E4346" t="inlineStr">
        <is>
          <t>candesartan cilexetil,  s-amlodipine besylate 2.5 hydrate  ( as amlodipine)</t>
        </is>
      </c>
      <c r="F4346" t="inlineStr">
        <is>
          <t>병원</t>
        </is>
      </c>
      <c r="G4346" t="inlineStr">
        <is>
          <t>Generic</t>
        </is>
      </c>
      <c r="H4346" s="493" t="n">
        <v>0</v>
      </c>
      <c r="I4346" s="493" t="n">
        <v>0</v>
      </c>
      <c r="J4346" s="493" t="n">
        <v>0</v>
      </c>
      <c r="K4346" s="493" t="n">
        <v>0</v>
      </c>
      <c r="L4346" s="493" t="n">
        <v>0</v>
      </c>
      <c r="M4346" s="493" t="n">
        <v>0</v>
      </c>
      <c r="N4346" s="493" t="n">
        <v>0</v>
      </c>
      <c r="O4346" s="493" t="n">
        <v>0</v>
      </c>
      <c r="P4346" s="493" t="n">
        <v>0</v>
      </c>
      <c r="Q4346" s="493" t="n">
        <v>0</v>
      </c>
      <c r="R4346" s="493" t="n">
        <v>0</v>
      </c>
      <c r="S4346" s="493" t="n">
        <v>0</v>
      </c>
      <c r="T4346" s="493" t="n">
        <v>0</v>
      </c>
      <c r="U4346" s="493" t="n">
        <v>0</v>
      </c>
      <c r="V4346" s="493" t="n">
        <v>0</v>
      </c>
      <c r="W4346" s="493" t="n">
        <v>0</v>
      </c>
      <c r="X4346" s="493" t="n">
        <v>0</v>
      </c>
      <c r="Y4346" s="493" t="n">
        <v>0</v>
      </c>
      <c r="Z4346" s="493" t="n">
        <v>0</v>
      </c>
      <c r="AA4346" s="493" t="n">
        <v>0</v>
      </c>
      <c r="AB4346" s="493" t="n">
        <v>0</v>
      </c>
      <c r="AC4346" s="493" t="n">
        <v>0</v>
      </c>
      <c r="AD4346" s="493" t="n">
        <v>0</v>
      </c>
      <c r="AE4346" s="493" t="n">
        <v>0</v>
      </c>
      <c r="AF4346" s="493" t="n">
        <v>0</v>
      </c>
      <c r="AG4346" s="493" t="n">
        <v>0</v>
      </c>
      <c r="AH4346" s="493" t="n">
        <v>0</v>
      </c>
      <c r="AI4346" s="493" t="n">
        <v>0</v>
      </c>
      <c r="AJ4346" s="493" t="n">
        <v>0</v>
      </c>
      <c r="AK4346" s="493" t="n">
        <v>0</v>
      </c>
      <c r="AL4346" s="493" t="n">
        <v>0</v>
      </c>
      <c r="AM4346" s="493" t="n">
        <v>0</v>
      </c>
      <c r="AN4346" s="493" t="n">
        <v>0</v>
      </c>
      <c r="AO4346" s="493" t="n">
        <v>0</v>
      </c>
      <c r="AP4346" s="493" t="n">
        <v>0</v>
      </c>
      <c r="AQ4346" s="493" t="n">
        <v>0</v>
      </c>
      <c r="AR4346" s="493" t="n">
        <v>0</v>
      </c>
      <c r="AS4346" s="493" t="n">
        <v>0</v>
      </c>
      <c r="AT4346" s="493" t="n">
        <v>0</v>
      </c>
      <c r="AU4346" s="493" t="n">
        <v>0</v>
      </c>
      <c r="AV4346" s="493" t="n">
        <v>0</v>
      </c>
      <c r="AW4346" s="493" t="n">
        <v>0</v>
      </c>
      <c r="AX4346" s="493" t="n">
        <v>0</v>
      </c>
      <c r="AY4346" s="493" t="n">
        <v>0</v>
      </c>
      <c r="AZ4346" s="493" t="n">
        <v>0</v>
      </c>
      <c r="BA4346" s="493" t="n">
        <v>0</v>
      </c>
      <c r="BB4346" s="493" t="n">
        <v>0</v>
      </c>
      <c r="BC4346" s="493" t="n">
        <v>0</v>
      </c>
      <c r="BD4346" s="493" t="n">
        <v>0</v>
      </c>
      <c r="BE4346" s="493" t="n">
        <v>0</v>
      </c>
      <c r="BF4346" s="493" t="n">
        <v>0</v>
      </c>
      <c r="BG4346" s="493" t="n">
        <v>0</v>
      </c>
      <c r="BH4346" s="493" t="n">
        <v>0</v>
      </c>
      <c r="BI4346" s="493" t="n">
        <v>0</v>
      </c>
      <c r="BJ4346" s="493" t="n">
        <v>0</v>
      </c>
      <c r="BK4346" s="493" t="n">
        <v>0</v>
      </c>
      <c r="BL4346" s="493" t="n">
        <v>0</v>
      </c>
      <c r="BM4346" s="493" t="n">
        <v>28.14</v>
      </c>
      <c r="BN4346" s="493" t="n">
        <v>193.2</v>
      </c>
      <c r="BO4346" s="493" t="n">
        <v>3714.3</v>
      </c>
      <c r="BP4346" s="493" t="n">
        <v>1576.5</v>
      </c>
      <c r="BQ4346" s="493" t="n">
        <v>2974.5</v>
      </c>
      <c r="BR4346" s="493" t="n">
        <v>5560.5</v>
      </c>
      <c r="BS4346" s="493" t="n">
        <v>4341.15</v>
      </c>
      <c r="BT4346" s="493" t="n">
        <v>1177.5</v>
      </c>
      <c r="BU4346" s="493" t="n">
        <v>4482.7</v>
      </c>
      <c r="BV4346" s="493" t="n">
        <v>1935.3</v>
      </c>
      <c r="BW4346" s="493" t="n">
        <v>2208.9</v>
      </c>
    </row>
    <row r="4347">
      <c r="A4347" t="inlineStr">
        <is>
          <t>[C9D3] Angiotensin-II 길항제 칼슘길항제 복합제</t>
        </is>
      </c>
      <c r="B4347" t="inlineStr">
        <is>
          <t>현대약품</t>
        </is>
      </c>
      <c r="C4347" t="inlineStr">
        <is>
          <t>칸데바로</t>
        </is>
      </c>
      <c r="D4347" t="inlineStr">
        <is>
          <t>현대약품</t>
        </is>
      </c>
      <c r="E4347" t="inlineStr">
        <is>
          <t>candesartan cilexetil,  s-amlodipine besylate 2.5 hydrate  ( as amlodipine)</t>
        </is>
      </c>
      <c r="F4347" t="inlineStr">
        <is>
          <t>의원</t>
        </is>
      </c>
      <c r="G4347" t="inlineStr">
        <is>
          <t>Generic</t>
        </is>
      </c>
      <c r="H4347" s="493" t="n">
        <v>0</v>
      </c>
      <c r="I4347" s="493" t="n">
        <v>0</v>
      </c>
      <c r="J4347" s="493" t="n">
        <v>0</v>
      </c>
      <c r="K4347" s="493" t="n">
        <v>0</v>
      </c>
      <c r="L4347" s="493" t="n">
        <v>0</v>
      </c>
      <c r="M4347" s="493" t="n">
        <v>0</v>
      </c>
      <c r="N4347" s="493" t="n">
        <v>0</v>
      </c>
      <c r="O4347" s="493" t="n">
        <v>0</v>
      </c>
      <c r="P4347" s="493" t="n">
        <v>0</v>
      </c>
      <c r="Q4347" s="493" t="n">
        <v>0</v>
      </c>
      <c r="R4347" s="493" t="n">
        <v>0</v>
      </c>
      <c r="S4347" s="493" t="n">
        <v>0</v>
      </c>
      <c r="T4347" s="493" t="n">
        <v>0</v>
      </c>
      <c r="U4347" s="493" t="n">
        <v>0</v>
      </c>
      <c r="V4347" s="493" t="n">
        <v>0</v>
      </c>
      <c r="W4347" s="493" t="n">
        <v>0</v>
      </c>
      <c r="X4347" s="493" t="n">
        <v>0</v>
      </c>
      <c r="Y4347" s="493" t="n">
        <v>0</v>
      </c>
      <c r="Z4347" s="493" t="n">
        <v>0</v>
      </c>
      <c r="AA4347" s="493" t="n">
        <v>0</v>
      </c>
      <c r="AB4347" s="493" t="n">
        <v>0</v>
      </c>
      <c r="AC4347" s="493" t="n">
        <v>0</v>
      </c>
      <c r="AD4347" s="493" t="n">
        <v>0</v>
      </c>
      <c r="AE4347" s="493" t="n">
        <v>0</v>
      </c>
      <c r="AF4347" s="493" t="n">
        <v>0</v>
      </c>
      <c r="AG4347" s="493" t="n">
        <v>0</v>
      </c>
      <c r="AH4347" s="493" t="n">
        <v>0</v>
      </c>
      <c r="AI4347" s="493" t="n">
        <v>0</v>
      </c>
      <c r="AJ4347" s="493" t="n">
        <v>0</v>
      </c>
      <c r="AK4347" s="493" t="n">
        <v>0</v>
      </c>
      <c r="AL4347" s="493" t="n">
        <v>0</v>
      </c>
      <c r="AM4347" s="493" t="n">
        <v>0</v>
      </c>
      <c r="AN4347" s="493" t="n">
        <v>0</v>
      </c>
      <c r="AO4347" s="493" t="n">
        <v>0</v>
      </c>
      <c r="AP4347" s="493" t="n">
        <v>0</v>
      </c>
      <c r="AQ4347" s="493" t="n">
        <v>0</v>
      </c>
      <c r="AR4347" s="493" t="n">
        <v>0</v>
      </c>
      <c r="AS4347" s="493" t="n">
        <v>0</v>
      </c>
      <c r="AT4347" s="493" t="n">
        <v>0</v>
      </c>
      <c r="AU4347" s="493" t="n">
        <v>0</v>
      </c>
      <c r="AV4347" s="493" t="n">
        <v>0</v>
      </c>
      <c r="AW4347" s="493" t="n">
        <v>0</v>
      </c>
      <c r="AX4347" s="493" t="n">
        <v>0</v>
      </c>
      <c r="AY4347" s="493" t="n">
        <v>0</v>
      </c>
      <c r="AZ4347" s="493" t="n">
        <v>0</v>
      </c>
      <c r="BA4347" s="493" t="n">
        <v>0</v>
      </c>
      <c r="BB4347" s="493" t="n">
        <v>0</v>
      </c>
      <c r="BC4347" s="493" t="n">
        <v>0</v>
      </c>
      <c r="BD4347" s="493" t="n">
        <v>0</v>
      </c>
      <c r="BE4347" s="493" t="n">
        <v>0</v>
      </c>
      <c r="BF4347" s="493" t="n">
        <v>0</v>
      </c>
      <c r="BG4347" s="493" t="n">
        <v>0</v>
      </c>
      <c r="BH4347" s="493" t="n">
        <v>0</v>
      </c>
      <c r="BI4347" s="493" t="n">
        <v>0</v>
      </c>
      <c r="BJ4347" s="493" t="n">
        <v>0</v>
      </c>
      <c r="BK4347" s="493" t="n">
        <v>0</v>
      </c>
      <c r="BL4347" s="493" t="n">
        <v>0</v>
      </c>
      <c r="BM4347" s="493" t="n">
        <v>200.84</v>
      </c>
      <c r="BN4347" s="493" t="n">
        <v>2809.05</v>
      </c>
      <c r="BO4347" s="493" t="n">
        <v>4450.29</v>
      </c>
      <c r="BP4347" s="493" t="n">
        <v>9027.57</v>
      </c>
      <c r="BQ4347" s="493" t="n">
        <v>7110.69</v>
      </c>
      <c r="BR4347" s="493" t="n">
        <v>9275.530000000001</v>
      </c>
      <c r="BS4347" s="493" t="n">
        <v>11771.17</v>
      </c>
      <c r="BT4347" s="493" t="n">
        <v>10639.7</v>
      </c>
      <c r="BU4347" s="493" t="n">
        <v>11463.96</v>
      </c>
      <c r="BV4347" s="493" t="n">
        <v>10477.07</v>
      </c>
      <c r="BW4347" s="493" t="n">
        <v>10443.89</v>
      </c>
    </row>
    <row r="4348">
      <c r="A4348" t="inlineStr">
        <is>
          <t>[C9D3] Angiotensin-II 길항제 칼슘길항제 복합제</t>
        </is>
      </c>
      <c r="B4348" t="inlineStr">
        <is>
          <t>현대약품</t>
        </is>
      </c>
      <c r="C4348" t="inlineStr">
        <is>
          <t>칸데바로</t>
        </is>
      </c>
      <c r="D4348" t="inlineStr">
        <is>
          <t>현대약품</t>
        </is>
      </c>
      <c r="E4348" t="inlineStr">
        <is>
          <t>candesartan cilexetil,  s-amlodipine besylate 2.5 hydrate  ( as amlodipine)</t>
        </is>
      </c>
      <c r="F4348" t="inlineStr">
        <is>
          <t>보건소</t>
        </is>
      </c>
      <c r="G4348" t="inlineStr">
        <is>
          <t>Generic</t>
        </is>
      </c>
      <c r="H4348" s="493" t="n">
        <v>0</v>
      </c>
      <c r="I4348" s="493" t="n">
        <v>0</v>
      </c>
      <c r="J4348" s="493" t="n">
        <v>0</v>
      </c>
      <c r="K4348" s="493" t="n">
        <v>0</v>
      </c>
      <c r="L4348" s="493" t="n">
        <v>0</v>
      </c>
      <c r="M4348" s="493" t="n">
        <v>0</v>
      </c>
      <c r="N4348" s="493" t="n">
        <v>0</v>
      </c>
      <c r="O4348" s="493" t="n">
        <v>0</v>
      </c>
      <c r="P4348" s="493" t="n">
        <v>0</v>
      </c>
      <c r="Q4348" s="493" t="n">
        <v>0</v>
      </c>
      <c r="R4348" s="493" t="n">
        <v>0</v>
      </c>
      <c r="S4348" s="493" t="n">
        <v>0</v>
      </c>
      <c r="T4348" s="493" t="n">
        <v>0</v>
      </c>
      <c r="U4348" s="493" t="n">
        <v>0</v>
      </c>
      <c r="V4348" s="493" t="n">
        <v>0</v>
      </c>
      <c r="W4348" s="493" t="n">
        <v>0</v>
      </c>
      <c r="X4348" s="493" t="n">
        <v>0</v>
      </c>
      <c r="Y4348" s="493" t="n">
        <v>0</v>
      </c>
      <c r="Z4348" s="493" t="n">
        <v>0</v>
      </c>
      <c r="AA4348" s="493" t="n">
        <v>0</v>
      </c>
      <c r="AB4348" s="493" t="n">
        <v>0</v>
      </c>
      <c r="AC4348" s="493" t="n">
        <v>0</v>
      </c>
      <c r="AD4348" s="493" t="n">
        <v>0</v>
      </c>
      <c r="AE4348" s="493" t="n">
        <v>0</v>
      </c>
      <c r="AF4348" s="493" t="n">
        <v>0</v>
      </c>
      <c r="AG4348" s="493" t="n">
        <v>0</v>
      </c>
      <c r="AH4348" s="493" t="n">
        <v>0</v>
      </c>
      <c r="AI4348" s="493" t="n">
        <v>0</v>
      </c>
      <c r="AJ4348" s="493" t="n">
        <v>0</v>
      </c>
      <c r="AK4348" s="493" t="n">
        <v>0</v>
      </c>
      <c r="AL4348" s="493" t="n">
        <v>0</v>
      </c>
      <c r="AM4348" s="493" t="n">
        <v>0</v>
      </c>
      <c r="AN4348" s="493" t="n">
        <v>0</v>
      </c>
      <c r="AO4348" s="493" t="n">
        <v>0</v>
      </c>
      <c r="AP4348" s="493" t="n">
        <v>0</v>
      </c>
      <c r="AQ4348" s="493" t="n">
        <v>0</v>
      </c>
      <c r="AR4348" s="493" t="n">
        <v>0</v>
      </c>
      <c r="AS4348" s="493" t="n">
        <v>0</v>
      </c>
      <c r="AT4348" s="493" t="n">
        <v>0</v>
      </c>
      <c r="AU4348" s="493" t="n">
        <v>0</v>
      </c>
      <c r="AV4348" s="493" t="n">
        <v>0</v>
      </c>
      <c r="AW4348" s="493" t="n">
        <v>0</v>
      </c>
      <c r="AX4348" s="493" t="n">
        <v>0</v>
      </c>
      <c r="AY4348" s="493" t="n">
        <v>0</v>
      </c>
      <c r="AZ4348" s="493" t="n">
        <v>0</v>
      </c>
      <c r="BA4348" s="493" t="n">
        <v>0</v>
      </c>
      <c r="BB4348" s="493" t="n">
        <v>0</v>
      </c>
      <c r="BC4348" s="493" t="n">
        <v>0</v>
      </c>
      <c r="BD4348" s="493" t="n">
        <v>0</v>
      </c>
      <c r="BE4348" s="493" t="n">
        <v>0</v>
      </c>
      <c r="BF4348" s="493" t="n">
        <v>0</v>
      </c>
      <c r="BG4348" s="493" t="n">
        <v>0</v>
      </c>
      <c r="BH4348" s="493" t="n">
        <v>0</v>
      </c>
      <c r="BI4348" s="493" t="n">
        <v>0</v>
      </c>
      <c r="BJ4348" s="493" t="n">
        <v>0</v>
      </c>
      <c r="BK4348" s="493" t="n">
        <v>0</v>
      </c>
      <c r="BL4348" s="493" t="n">
        <v>0</v>
      </c>
      <c r="BM4348" s="493" t="n">
        <v>0</v>
      </c>
      <c r="BN4348" s="493" t="n">
        <v>0</v>
      </c>
      <c r="BO4348" s="493" t="n">
        <v>0</v>
      </c>
      <c r="BP4348" s="493" t="n">
        <v>0</v>
      </c>
      <c r="BQ4348" s="493" t="n">
        <v>0</v>
      </c>
      <c r="BR4348" s="493" t="n">
        <v>0</v>
      </c>
      <c r="BS4348" s="493" t="n">
        <v>0</v>
      </c>
      <c r="BT4348" s="493" t="n">
        <v>126.9</v>
      </c>
      <c r="BU4348" s="493" t="n">
        <v>481.5</v>
      </c>
      <c r="BV4348" s="493" t="n">
        <v>0</v>
      </c>
      <c r="BW4348" s="493" t="n">
        <v>0</v>
      </c>
    </row>
    <row r="4349">
      <c r="A4349" t="inlineStr">
        <is>
          <t>[C9D3] Angiotensin-II 길항제 칼슘길항제 복합제</t>
        </is>
      </c>
      <c r="B4349" t="inlineStr">
        <is>
          <t>현대약품</t>
        </is>
      </c>
      <c r="C4349" t="inlineStr">
        <is>
          <t>텔핀스타</t>
        </is>
      </c>
      <c r="D4349" t="inlineStr">
        <is>
          <t>현대약품</t>
        </is>
      </c>
      <c r="E4349" t="inlineStr">
        <is>
          <t>amlodipine besylate,  telmisartan</t>
        </is>
      </c>
      <c r="F4349" t="inlineStr">
        <is>
          <t>종합병원</t>
        </is>
      </c>
      <c r="G4349" t="inlineStr">
        <is>
          <t>Generic</t>
        </is>
      </c>
      <c r="H4349" s="493" t="n">
        <v>502.5</v>
      </c>
      <c r="I4349" s="493" t="n">
        <v>1322.16</v>
      </c>
      <c r="J4349" s="493" t="n">
        <v>2502</v>
      </c>
      <c r="K4349" s="493" t="n">
        <v>980</v>
      </c>
      <c r="L4349" s="493" t="n">
        <v>1314.45</v>
      </c>
      <c r="M4349" s="493" t="n">
        <v>503.75</v>
      </c>
      <c r="N4349" s="493" t="n">
        <v>1888.5</v>
      </c>
      <c r="O4349" s="493" t="n">
        <v>1198.45</v>
      </c>
      <c r="P4349" s="493" t="n">
        <v>635.6</v>
      </c>
      <c r="Q4349" s="493" t="n">
        <v>1384.45</v>
      </c>
      <c r="R4349" s="493" t="n">
        <v>1230</v>
      </c>
      <c r="S4349" s="493" t="n">
        <v>856.2</v>
      </c>
      <c r="T4349" s="493" t="n">
        <v>3263.4</v>
      </c>
      <c r="U4349" s="493" t="n">
        <v>240</v>
      </c>
      <c r="V4349" s="493" t="n">
        <v>298.22</v>
      </c>
      <c r="W4349" s="493" t="n">
        <v>738.9</v>
      </c>
      <c r="X4349" s="493" t="n">
        <v>0</v>
      </c>
      <c r="Y4349" s="493" t="n">
        <v>1621.32</v>
      </c>
      <c r="Z4349" s="493" t="n">
        <v>720</v>
      </c>
      <c r="AA4349" s="493" t="n">
        <v>1074</v>
      </c>
      <c r="AB4349" s="493" t="n">
        <v>505.2</v>
      </c>
      <c r="AC4349" s="493" t="n">
        <v>484.8</v>
      </c>
      <c r="AD4349" s="493" t="n">
        <v>935.1</v>
      </c>
      <c r="AE4349" s="493" t="n">
        <v>600</v>
      </c>
      <c r="AF4349" s="493" t="n">
        <v>496.8</v>
      </c>
      <c r="AG4349" s="493" t="n">
        <v>1345.5</v>
      </c>
      <c r="AH4349" s="493" t="n">
        <v>298.98</v>
      </c>
      <c r="AI4349" s="493" t="n">
        <v>370.8</v>
      </c>
      <c r="AJ4349" s="493" t="n">
        <v>515.4</v>
      </c>
      <c r="AK4349" s="493" t="n">
        <v>783.9</v>
      </c>
      <c r="AL4349" s="493" t="n">
        <v>0</v>
      </c>
      <c r="AM4349" s="493" t="n">
        <v>383.4</v>
      </c>
      <c r="AN4349" s="493" t="n">
        <v>416.13</v>
      </c>
      <c r="AO4349" s="493" t="n">
        <v>255.6</v>
      </c>
      <c r="AP4349" s="493" t="n">
        <v>0</v>
      </c>
      <c r="AQ4349" s="493" t="n">
        <v>264.6</v>
      </c>
      <c r="AR4349" s="493" t="n">
        <v>666</v>
      </c>
      <c r="AS4349" s="493" t="n">
        <v>1208.19</v>
      </c>
      <c r="AT4349" s="493" t="n">
        <v>1265.19</v>
      </c>
      <c r="AU4349" s="493" t="n">
        <v>496.8</v>
      </c>
      <c r="AV4349" s="493" t="n">
        <v>0</v>
      </c>
      <c r="AW4349" s="493" t="n">
        <v>0</v>
      </c>
      <c r="AX4349" s="493" t="n">
        <v>0</v>
      </c>
      <c r="AY4349" s="493" t="n">
        <v>976.8</v>
      </c>
      <c r="AZ4349" s="493" t="n">
        <v>867.6</v>
      </c>
      <c r="BA4349" s="493" t="n">
        <v>0</v>
      </c>
      <c r="BB4349" s="493" t="n">
        <v>224</v>
      </c>
      <c r="BC4349" s="493" t="n">
        <v>764.1</v>
      </c>
      <c r="BD4349" s="493" t="n">
        <v>225.12</v>
      </c>
      <c r="BE4349" s="493" t="n">
        <v>1191.6</v>
      </c>
      <c r="BF4349" s="493" t="n">
        <v>0</v>
      </c>
      <c r="BG4349" s="493" t="n">
        <v>0</v>
      </c>
      <c r="BH4349" s="493" t="n">
        <v>372.6</v>
      </c>
      <c r="BI4349" s="493" t="n">
        <v>0</v>
      </c>
      <c r="BJ4349" s="493" t="n">
        <v>100</v>
      </c>
      <c r="BK4349" s="493" t="n">
        <v>126.72</v>
      </c>
      <c r="BL4349" s="493" t="n">
        <v>923.55</v>
      </c>
      <c r="BM4349" s="493" t="n">
        <v>160.9</v>
      </c>
      <c r="BN4349" s="493" t="n">
        <v>244.2</v>
      </c>
      <c r="BO4349" s="493" t="n">
        <v>372.6</v>
      </c>
      <c r="BP4349" s="493" t="n">
        <v>0</v>
      </c>
      <c r="BQ4349" s="493" t="n">
        <v>0</v>
      </c>
      <c r="BR4349" s="493" t="n">
        <v>418.5</v>
      </c>
      <c r="BS4349" s="493" t="n">
        <v>0</v>
      </c>
      <c r="BT4349" s="493" t="n">
        <v>0</v>
      </c>
      <c r="BU4349" s="493" t="n">
        <v>0</v>
      </c>
      <c r="BV4349" s="493" t="n">
        <v>0</v>
      </c>
      <c r="BW4349" s="493" t="n">
        <v>0</v>
      </c>
    </row>
    <row r="4350">
      <c r="A4350" t="inlineStr">
        <is>
          <t>[C9D3] Angiotensin-II 길항제 칼슘길항제 복합제</t>
        </is>
      </c>
      <c r="B4350" t="inlineStr">
        <is>
          <t>현대약품</t>
        </is>
      </c>
      <c r="C4350" t="inlineStr">
        <is>
          <t>텔핀스타</t>
        </is>
      </c>
      <c r="D4350" t="inlineStr">
        <is>
          <t>현대약품</t>
        </is>
      </c>
      <c r="E4350" t="inlineStr">
        <is>
          <t>amlodipine besylate,  telmisartan</t>
        </is>
      </c>
      <c r="F4350" t="inlineStr">
        <is>
          <t>병원</t>
        </is>
      </c>
      <c r="G4350" t="inlineStr">
        <is>
          <t>Generic</t>
        </is>
      </c>
      <c r="H4350" s="493" t="n">
        <v>10944</v>
      </c>
      <c r="I4350" s="493" t="n">
        <v>14275.95</v>
      </c>
      <c r="J4350" s="493" t="n">
        <v>10571</v>
      </c>
      <c r="K4350" s="493" t="n">
        <v>14323.75</v>
      </c>
      <c r="L4350" s="493" t="n">
        <v>11614.88</v>
      </c>
      <c r="M4350" s="493" t="n">
        <v>14304.8</v>
      </c>
      <c r="N4350" s="493" t="n">
        <v>15239.84</v>
      </c>
      <c r="O4350" s="493" t="n">
        <v>17465.34</v>
      </c>
      <c r="P4350" s="493" t="n">
        <v>13275.28</v>
      </c>
      <c r="Q4350" s="493" t="n">
        <v>15000.44</v>
      </c>
      <c r="R4350" s="493" t="n">
        <v>14589.5</v>
      </c>
      <c r="S4350" s="493" t="n">
        <v>1631.72</v>
      </c>
      <c r="T4350" s="493" t="n">
        <v>1218.8</v>
      </c>
      <c r="U4350" s="493" t="n">
        <v>800.28</v>
      </c>
      <c r="V4350" s="493" t="n">
        <v>2692.64</v>
      </c>
      <c r="W4350" s="493" t="n">
        <v>490.83</v>
      </c>
      <c r="X4350" s="493" t="n">
        <v>877.04</v>
      </c>
      <c r="Y4350" s="493" t="n">
        <v>687.35</v>
      </c>
      <c r="Z4350" s="493" t="n">
        <v>971.25</v>
      </c>
      <c r="AA4350" s="493" t="n">
        <v>707.76</v>
      </c>
      <c r="AB4350" s="493" t="n">
        <v>2054.62</v>
      </c>
      <c r="AC4350" s="493" t="n">
        <v>166.41</v>
      </c>
      <c r="AD4350" s="493" t="n">
        <v>1185.05</v>
      </c>
      <c r="AE4350" s="493" t="n">
        <v>499.68</v>
      </c>
      <c r="AF4350" s="493" t="n">
        <v>848.2</v>
      </c>
      <c r="AG4350" s="493" t="n">
        <v>481.57</v>
      </c>
      <c r="AH4350" s="493" t="n">
        <v>713.6</v>
      </c>
      <c r="AI4350" s="493" t="n">
        <v>231.42</v>
      </c>
      <c r="AJ4350" s="493" t="n">
        <v>696</v>
      </c>
      <c r="AK4350" s="493" t="n">
        <v>800</v>
      </c>
      <c r="AL4350" s="493" t="n">
        <v>456</v>
      </c>
      <c r="AM4350" s="493" t="n">
        <v>680.42</v>
      </c>
      <c r="AN4350" s="493" t="n">
        <v>1190.11</v>
      </c>
      <c r="AO4350" s="493" t="n">
        <v>552</v>
      </c>
      <c r="AP4350" s="493" t="n">
        <v>472</v>
      </c>
      <c r="AQ4350" s="493" t="n">
        <v>1123.3</v>
      </c>
      <c r="AR4350" s="493" t="n">
        <v>1016</v>
      </c>
      <c r="AS4350" s="493" t="n">
        <v>2187.2</v>
      </c>
      <c r="AT4350" s="493" t="n">
        <v>1466.7</v>
      </c>
      <c r="AU4350" s="493" t="n">
        <v>1295.4</v>
      </c>
      <c r="AV4350" s="493" t="n">
        <v>1204</v>
      </c>
      <c r="AW4350" s="493" t="n">
        <v>1562.92</v>
      </c>
      <c r="AX4350" s="493" t="n">
        <v>2274.49</v>
      </c>
      <c r="AY4350" s="493" t="n">
        <v>1649.27</v>
      </c>
      <c r="AZ4350" s="493" t="n">
        <v>2544.56</v>
      </c>
      <c r="BA4350" s="493" t="n">
        <v>1912.98</v>
      </c>
      <c r="BB4350" s="493" t="n">
        <v>2211.7</v>
      </c>
      <c r="BC4350" s="493" t="n">
        <v>1795.8</v>
      </c>
      <c r="BD4350" s="493" t="n">
        <v>240.3</v>
      </c>
      <c r="BE4350" s="493" t="n">
        <v>752.85</v>
      </c>
      <c r="BF4350" s="493" t="n">
        <v>852.9</v>
      </c>
      <c r="BG4350" s="493" t="n">
        <v>1271.1</v>
      </c>
      <c r="BH4350" s="493" t="n">
        <v>120.3</v>
      </c>
      <c r="BI4350" s="493" t="n">
        <v>661.2</v>
      </c>
      <c r="BJ4350" s="493" t="n">
        <v>910.2</v>
      </c>
      <c r="BK4350" s="493" t="n">
        <v>1583.4</v>
      </c>
      <c r="BL4350" s="493" t="n">
        <v>362.7</v>
      </c>
      <c r="BM4350" s="493" t="n">
        <v>122.4</v>
      </c>
      <c r="BN4350" s="493" t="n">
        <v>308.4</v>
      </c>
      <c r="BO4350" s="493" t="n">
        <v>298.5</v>
      </c>
      <c r="BP4350" s="493" t="n">
        <v>1900.57</v>
      </c>
      <c r="BQ4350" s="493" t="n">
        <v>2634.02</v>
      </c>
      <c r="BR4350" s="493" t="n">
        <v>1395.56</v>
      </c>
      <c r="BS4350" s="493" t="n">
        <v>2362.72</v>
      </c>
      <c r="BT4350" s="493" t="n">
        <v>3422.11</v>
      </c>
      <c r="BU4350" s="493" t="n">
        <v>3187.35</v>
      </c>
      <c r="BV4350" s="493" t="n">
        <v>2991.88</v>
      </c>
      <c r="BW4350" s="493" t="n">
        <v>3910.72</v>
      </c>
    </row>
    <row r="4351">
      <c r="A4351" t="inlineStr">
        <is>
          <t>[C9D3] Angiotensin-II 길항제 칼슘길항제 복합제</t>
        </is>
      </c>
      <c r="B4351" t="inlineStr">
        <is>
          <t>현대약품</t>
        </is>
      </c>
      <c r="C4351" t="inlineStr">
        <is>
          <t>텔핀스타</t>
        </is>
      </c>
      <c r="D4351" t="inlineStr">
        <is>
          <t>현대약품</t>
        </is>
      </c>
      <c r="E4351" t="inlineStr">
        <is>
          <t>amlodipine besylate,  telmisartan</t>
        </is>
      </c>
      <c r="F4351" t="inlineStr">
        <is>
          <t>의원</t>
        </is>
      </c>
      <c r="G4351" t="inlineStr">
        <is>
          <t>Generic</t>
        </is>
      </c>
      <c r="H4351" s="493" t="n">
        <v>10508.9</v>
      </c>
      <c r="I4351" s="493" t="n">
        <v>11968.35</v>
      </c>
      <c r="J4351" s="493" t="n">
        <v>11465.82</v>
      </c>
      <c r="K4351" s="493" t="n">
        <v>13121.1</v>
      </c>
      <c r="L4351" s="493" t="n">
        <v>12630.75</v>
      </c>
      <c r="M4351" s="493" t="n">
        <v>10883.55</v>
      </c>
      <c r="N4351" s="493" t="n">
        <v>11074.79</v>
      </c>
      <c r="O4351" s="493" t="n">
        <v>16750.7</v>
      </c>
      <c r="P4351" s="493" t="n">
        <v>11466.75</v>
      </c>
      <c r="Q4351" s="493" t="n">
        <v>14051.9</v>
      </c>
      <c r="R4351" s="493" t="n">
        <v>13351.8</v>
      </c>
      <c r="S4351" s="493" t="n">
        <v>16937.85</v>
      </c>
      <c r="T4351" s="493" t="n">
        <v>10608.9</v>
      </c>
      <c r="U4351" s="493" t="n">
        <v>14454.45</v>
      </c>
      <c r="V4351" s="493" t="n">
        <v>13127.43</v>
      </c>
      <c r="W4351" s="493" t="n">
        <v>14015.92</v>
      </c>
      <c r="X4351" s="493" t="n">
        <v>13924.73</v>
      </c>
      <c r="Y4351" s="493" t="n">
        <v>13353.15</v>
      </c>
      <c r="Z4351" s="493" t="n">
        <v>10381.8</v>
      </c>
      <c r="AA4351" s="493" t="n">
        <v>15344.2</v>
      </c>
      <c r="AB4351" s="493" t="n">
        <v>11480.35</v>
      </c>
      <c r="AC4351" s="493" t="n">
        <v>11466.15</v>
      </c>
      <c r="AD4351" s="493" t="n">
        <v>13305.3</v>
      </c>
      <c r="AE4351" s="493" t="n">
        <v>13924.1</v>
      </c>
      <c r="AF4351" s="493" t="n">
        <v>11886.8</v>
      </c>
      <c r="AG4351" s="493" t="n">
        <v>11670.82</v>
      </c>
      <c r="AH4351" s="493" t="n">
        <v>14727.8</v>
      </c>
      <c r="AI4351" s="493" t="n">
        <v>12286.22</v>
      </c>
      <c r="AJ4351" s="493" t="n">
        <v>11161.4</v>
      </c>
      <c r="AK4351" s="493" t="n">
        <v>11554.3</v>
      </c>
      <c r="AL4351" s="493" t="n">
        <v>10333.2</v>
      </c>
      <c r="AM4351" s="493" t="n">
        <v>13835.8</v>
      </c>
      <c r="AN4351" s="493" t="n">
        <v>9297.76</v>
      </c>
      <c r="AO4351" s="493" t="n">
        <v>11174.7</v>
      </c>
      <c r="AP4351" s="493" t="n">
        <v>9247.5</v>
      </c>
      <c r="AQ4351" s="493" t="n">
        <v>12578.7</v>
      </c>
      <c r="AR4351" s="493" t="n">
        <v>10743.95</v>
      </c>
      <c r="AS4351" s="493" t="n">
        <v>11853.3</v>
      </c>
      <c r="AT4351" s="493" t="n">
        <v>10285.8</v>
      </c>
      <c r="AU4351" s="493" t="n">
        <v>10116</v>
      </c>
      <c r="AV4351" s="493" t="n">
        <v>6811.6</v>
      </c>
      <c r="AW4351" s="493" t="n">
        <v>7594.4</v>
      </c>
      <c r="AX4351" s="493" t="n">
        <v>6872.2</v>
      </c>
      <c r="AY4351" s="493" t="n">
        <v>8769.799999999999</v>
      </c>
      <c r="AZ4351" s="493" t="n">
        <v>6974</v>
      </c>
      <c r="BA4351" s="493" t="n">
        <v>9399</v>
      </c>
      <c r="BB4351" s="493" t="n">
        <v>5809.8</v>
      </c>
      <c r="BC4351" s="493" t="n">
        <v>6486.9</v>
      </c>
      <c r="BD4351" s="493" t="n">
        <v>8918.700000000001</v>
      </c>
      <c r="BE4351" s="493" t="n">
        <v>8204.4</v>
      </c>
      <c r="BF4351" s="493" t="n">
        <v>14953.17</v>
      </c>
      <c r="BG4351" s="493" t="n">
        <v>9491</v>
      </c>
      <c r="BH4351" s="493" t="n">
        <v>18845.3</v>
      </c>
      <c r="BI4351" s="493" t="n">
        <v>15621.2</v>
      </c>
      <c r="BJ4351" s="493" t="n">
        <v>15083.57</v>
      </c>
      <c r="BK4351" s="493" t="n">
        <v>13263</v>
      </c>
      <c r="BL4351" s="493" t="n">
        <v>19016</v>
      </c>
      <c r="BM4351" s="493" t="n">
        <v>15209.25</v>
      </c>
      <c r="BN4351" s="493" t="n">
        <v>14284.1</v>
      </c>
      <c r="BO4351" s="493" t="n">
        <v>13200.94</v>
      </c>
      <c r="BP4351" s="493" t="n">
        <v>17896.33</v>
      </c>
      <c r="BQ4351" s="493" t="n">
        <v>11943.78</v>
      </c>
      <c r="BR4351" s="493" t="n">
        <v>14282.8</v>
      </c>
      <c r="BS4351" s="493" t="n">
        <v>11617.4</v>
      </c>
      <c r="BT4351" s="493" t="n">
        <v>13006.32</v>
      </c>
      <c r="BU4351" s="493" t="n">
        <v>16321.45</v>
      </c>
      <c r="BV4351" s="493" t="n">
        <v>16449.1</v>
      </c>
      <c r="BW4351" s="493" t="n">
        <v>14947.18</v>
      </c>
    </row>
    <row r="4352">
      <c r="A4352" t="inlineStr">
        <is>
          <t>[C9D3] Angiotensin-II 길항제 칼슘길항제 복합제</t>
        </is>
      </c>
      <c r="B4352" t="inlineStr">
        <is>
          <t>현대약품</t>
        </is>
      </c>
      <c r="C4352" t="inlineStr">
        <is>
          <t>텔핀스타</t>
        </is>
      </c>
      <c r="D4352" t="inlineStr">
        <is>
          <t>현대약품</t>
        </is>
      </c>
      <c r="E4352" t="inlineStr">
        <is>
          <t>amlodipine besylate,  telmisartan</t>
        </is>
      </c>
      <c r="F4352" t="inlineStr">
        <is>
          <t>보건소</t>
        </is>
      </c>
      <c r="G4352" t="inlineStr">
        <is>
          <t>Generic</t>
        </is>
      </c>
      <c r="H4352" s="493" t="n">
        <v>0</v>
      </c>
      <c r="I4352" s="493" t="n">
        <v>0</v>
      </c>
      <c r="J4352" s="493" t="n">
        <v>10.5</v>
      </c>
      <c r="K4352" s="493" t="n">
        <v>0</v>
      </c>
      <c r="L4352" s="493" t="n">
        <v>0</v>
      </c>
      <c r="M4352" s="493" t="n">
        <v>0</v>
      </c>
      <c r="N4352" s="493" t="n">
        <v>0</v>
      </c>
      <c r="O4352" s="493" t="n">
        <v>0</v>
      </c>
      <c r="P4352" s="493" t="n">
        <v>0</v>
      </c>
      <c r="Q4352" s="493" t="n">
        <v>814.2</v>
      </c>
      <c r="R4352" s="493" t="n">
        <v>0</v>
      </c>
      <c r="S4352" s="493" t="n">
        <v>0</v>
      </c>
      <c r="T4352" s="493" t="n">
        <v>0</v>
      </c>
      <c r="U4352" s="493" t="n">
        <v>0</v>
      </c>
      <c r="V4352" s="493" t="n">
        <v>0</v>
      </c>
      <c r="W4352" s="493" t="n">
        <v>0</v>
      </c>
      <c r="X4352" s="493" t="n">
        <v>0</v>
      </c>
      <c r="Y4352" s="493" t="n">
        <v>0</v>
      </c>
      <c r="Z4352" s="493" t="n">
        <v>0</v>
      </c>
      <c r="AA4352" s="493" t="n">
        <v>0</v>
      </c>
      <c r="AB4352" s="493" t="n">
        <v>0</v>
      </c>
      <c r="AC4352" s="493" t="n">
        <v>0</v>
      </c>
      <c r="AD4352" s="493" t="n">
        <v>0</v>
      </c>
      <c r="AE4352" s="493" t="n">
        <v>0</v>
      </c>
      <c r="AF4352" s="493" t="n">
        <v>0</v>
      </c>
      <c r="AG4352" s="493" t="n">
        <v>0</v>
      </c>
      <c r="AH4352" s="493" t="n">
        <v>0</v>
      </c>
      <c r="AI4352" s="493" t="n">
        <v>0</v>
      </c>
      <c r="AJ4352" s="493" t="n">
        <v>204</v>
      </c>
      <c r="AK4352" s="493" t="n">
        <v>898.8</v>
      </c>
      <c r="AL4352" s="493" t="n">
        <v>1806.3</v>
      </c>
      <c r="AM4352" s="493" t="n">
        <v>785.7</v>
      </c>
      <c r="AN4352" s="493" t="n">
        <v>552.9</v>
      </c>
      <c r="AO4352" s="493" t="n">
        <v>0</v>
      </c>
      <c r="AP4352" s="493" t="n">
        <v>178.2</v>
      </c>
      <c r="AQ4352" s="493" t="n">
        <v>400.2</v>
      </c>
      <c r="AR4352" s="493" t="n">
        <v>363</v>
      </c>
      <c r="AS4352" s="493" t="n">
        <v>0</v>
      </c>
      <c r="AT4352" s="493" t="n">
        <v>3071.4</v>
      </c>
      <c r="AU4352" s="493" t="n">
        <v>0</v>
      </c>
      <c r="AV4352" s="493" t="n">
        <v>0</v>
      </c>
      <c r="AW4352" s="493" t="n">
        <v>624</v>
      </c>
      <c r="AX4352" s="493" t="n">
        <v>0</v>
      </c>
      <c r="AY4352" s="493" t="n">
        <v>0</v>
      </c>
      <c r="AZ4352" s="493" t="n">
        <v>2495.7</v>
      </c>
      <c r="BA4352" s="493" t="n">
        <v>0</v>
      </c>
      <c r="BB4352" s="493" t="n">
        <v>0</v>
      </c>
      <c r="BC4352" s="493" t="n">
        <v>0</v>
      </c>
      <c r="BD4352" s="493" t="n">
        <v>0</v>
      </c>
      <c r="BE4352" s="493" t="n">
        <v>0</v>
      </c>
      <c r="BF4352" s="493" t="n">
        <v>2181.6</v>
      </c>
      <c r="BG4352" s="493" t="n">
        <v>0</v>
      </c>
      <c r="BH4352" s="493" t="n">
        <v>0</v>
      </c>
      <c r="BI4352" s="493" t="n">
        <v>1694.7</v>
      </c>
      <c r="BJ4352" s="493" t="n">
        <v>0</v>
      </c>
      <c r="BK4352" s="493" t="n">
        <v>0</v>
      </c>
      <c r="BL4352" s="493" t="n">
        <v>2453.4</v>
      </c>
      <c r="BM4352" s="493" t="n">
        <v>0</v>
      </c>
      <c r="BN4352" s="493" t="n">
        <v>0</v>
      </c>
      <c r="BO4352" s="493" t="n">
        <v>2650.5</v>
      </c>
      <c r="BP4352" s="493" t="n">
        <v>79.8</v>
      </c>
      <c r="BQ4352" s="493" t="n">
        <v>0</v>
      </c>
      <c r="BR4352" s="493" t="n">
        <v>1650.3</v>
      </c>
      <c r="BS4352" s="493" t="n">
        <v>0</v>
      </c>
      <c r="BT4352" s="493" t="n">
        <v>0</v>
      </c>
      <c r="BU4352" s="493" t="n">
        <v>1553.4</v>
      </c>
      <c r="BV4352" s="493" t="n">
        <v>0</v>
      </c>
      <c r="BW4352" s="493" t="n">
        <v>2154</v>
      </c>
    </row>
    <row r="4353">
      <c r="A4353" t="inlineStr">
        <is>
          <t>[C9D3] Angiotensin-II 길항제 칼슘길항제 복합제</t>
        </is>
      </c>
      <c r="B4353" t="inlineStr">
        <is>
          <t>현대약품</t>
        </is>
      </c>
      <c r="C4353" t="inlineStr">
        <is>
          <t>텔핀스타</t>
        </is>
      </c>
      <c r="D4353" t="inlineStr">
        <is>
          <t>현대약품</t>
        </is>
      </c>
      <c r="E4353" t="inlineStr">
        <is>
          <t>amlodipine besylate,  telmisartan</t>
        </is>
      </c>
      <c r="F4353" t="inlineStr">
        <is>
          <t>기타(치과의원, 치과병원 등)</t>
        </is>
      </c>
      <c r="G4353" t="inlineStr">
        <is>
          <t>Generic</t>
        </is>
      </c>
      <c r="H4353" s="493" t="n">
        <v>0</v>
      </c>
      <c r="I4353" s="493" t="n">
        <v>0</v>
      </c>
      <c r="J4353" s="493" t="n">
        <v>0</v>
      </c>
      <c r="K4353" s="493" t="n">
        <v>0</v>
      </c>
      <c r="L4353" s="493" t="n">
        <v>0</v>
      </c>
      <c r="M4353" s="493" t="n">
        <v>0</v>
      </c>
      <c r="N4353" s="493" t="n">
        <v>0</v>
      </c>
      <c r="O4353" s="493" t="n">
        <v>0</v>
      </c>
      <c r="P4353" s="493" t="n">
        <v>0</v>
      </c>
      <c r="Q4353" s="493" t="n">
        <v>0</v>
      </c>
      <c r="R4353" s="493" t="n">
        <v>0</v>
      </c>
      <c r="S4353" s="493" t="n">
        <v>0</v>
      </c>
      <c r="T4353" s="493" t="n">
        <v>0</v>
      </c>
      <c r="U4353" s="493" t="n">
        <v>0</v>
      </c>
      <c r="V4353" s="493" t="n">
        <v>0</v>
      </c>
      <c r="W4353" s="493" t="n">
        <v>0</v>
      </c>
      <c r="X4353" s="493" t="n">
        <v>0</v>
      </c>
      <c r="Y4353" s="493" t="n">
        <v>0</v>
      </c>
      <c r="Z4353" s="493" t="n">
        <v>0</v>
      </c>
      <c r="AA4353" s="493" t="n">
        <v>0</v>
      </c>
      <c r="AB4353" s="493" t="n">
        <v>0</v>
      </c>
      <c r="AC4353" s="493" t="n">
        <v>0</v>
      </c>
      <c r="AD4353" s="493" t="n">
        <v>0</v>
      </c>
      <c r="AE4353" s="493" t="n">
        <v>0</v>
      </c>
      <c r="AF4353" s="493" t="n">
        <v>0</v>
      </c>
      <c r="AG4353" s="493" t="n">
        <v>0</v>
      </c>
      <c r="AH4353" s="493" t="n">
        <v>0</v>
      </c>
      <c r="AI4353" s="493" t="n">
        <v>0</v>
      </c>
      <c r="AJ4353" s="493" t="n">
        <v>0</v>
      </c>
      <c r="AK4353" s="493" t="n">
        <v>0</v>
      </c>
      <c r="AL4353" s="493" t="n">
        <v>0</v>
      </c>
      <c r="AM4353" s="493" t="n">
        <v>0</v>
      </c>
      <c r="AN4353" s="493" t="n">
        <v>0</v>
      </c>
      <c r="AO4353" s="493" t="n">
        <v>0</v>
      </c>
      <c r="AP4353" s="493" t="n">
        <v>0</v>
      </c>
      <c r="AQ4353" s="493" t="n">
        <v>0</v>
      </c>
      <c r="AR4353" s="493" t="n">
        <v>448.2</v>
      </c>
      <c r="AS4353" s="493" t="n">
        <v>0</v>
      </c>
      <c r="AT4353" s="493" t="n">
        <v>0</v>
      </c>
      <c r="AU4353" s="493" t="n">
        <v>0</v>
      </c>
      <c r="AV4353" s="493" t="n">
        <v>0</v>
      </c>
      <c r="AW4353" s="493" t="n">
        <v>0</v>
      </c>
      <c r="AX4353" s="493" t="n">
        <v>0</v>
      </c>
      <c r="AY4353" s="493" t="n">
        <v>0</v>
      </c>
      <c r="AZ4353" s="493" t="n">
        <v>0</v>
      </c>
      <c r="BA4353" s="493" t="n">
        <v>0</v>
      </c>
      <c r="BB4353" s="493" t="n">
        <v>0</v>
      </c>
      <c r="BC4353" s="493" t="n">
        <v>0</v>
      </c>
      <c r="BD4353" s="493" t="n">
        <v>0</v>
      </c>
      <c r="BE4353" s="493" t="n">
        <v>0</v>
      </c>
      <c r="BF4353" s="493" t="n">
        <v>0</v>
      </c>
      <c r="BG4353" s="493" t="n">
        <v>0</v>
      </c>
      <c r="BH4353" s="493" t="n">
        <v>0</v>
      </c>
      <c r="BI4353" s="493" t="n">
        <v>0</v>
      </c>
      <c r="BJ4353" s="493" t="n">
        <v>0</v>
      </c>
      <c r="BK4353" s="493" t="n">
        <v>0</v>
      </c>
      <c r="BL4353" s="493" t="n">
        <v>0</v>
      </c>
      <c r="BM4353" s="493" t="n">
        <v>0</v>
      </c>
      <c r="BN4353" s="493" t="n">
        <v>0</v>
      </c>
      <c r="BO4353" s="493" t="n">
        <v>0</v>
      </c>
      <c r="BP4353" s="493" t="n">
        <v>0</v>
      </c>
      <c r="BQ4353" s="493" t="n">
        <v>0</v>
      </c>
      <c r="BR4353" s="493" t="n">
        <v>0</v>
      </c>
      <c r="BS4353" s="493" t="n">
        <v>0</v>
      </c>
      <c r="BT4353" s="493" t="n">
        <v>0</v>
      </c>
      <c r="BU4353" s="493" t="n">
        <v>0</v>
      </c>
      <c r="BV4353" s="493" t="n">
        <v>0</v>
      </c>
      <c r="BW4353" s="493" t="n">
        <v>0</v>
      </c>
    </row>
    <row r="4354">
      <c r="A4354" t="inlineStr">
        <is>
          <t>[C9D3] Angiotensin-II 길항제 칼슘길항제 복합제</t>
        </is>
      </c>
      <c r="B4354" t="inlineStr">
        <is>
          <t>화이트생명과학</t>
        </is>
      </c>
      <c r="C4354" t="inlineStr">
        <is>
          <t>발사핀</t>
        </is>
      </c>
      <c r="D4354" t="inlineStr">
        <is>
          <t>화이트생명과학</t>
        </is>
      </c>
      <c r="E4354" t="inlineStr">
        <is>
          <t>amlodipine besylate,  valsartan</t>
        </is>
      </c>
      <c r="F4354" t="inlineStr">
        <is>
          <t>상급종합병원</t>
        </is>
      </c>
      <c r="G4354" t="inlineStr">
        <is>
          <t>Generic</t>
        </is>
      </c>
      <c r="H4354" s="493" t="n">
        <v>0</v>
      </c>
      <c r="I4354" s="493" t="n">
        <v>0</v>
      </c>
      <c r="J4354" s="493" t="n">
        <v>0</v>
      </c>
      <c r="K4354" s="493" t="n">
        <v>0</v>
      </c>
      <c r="L4354" s="493" t="n">
        <v>0</v>
      </c>
      <c r="M4354" s="493" t="n">
        <v>0</v>
      </c>
      <c r="N4354" s="493" t="n">
        <v>0</v>
      </c>
      <c r="O4354" s="493" t="n">
        <v>0</v>
      </c>
      <c r="P4354" s="493" t="n">
        <v>0</v>
      </c>
      <c r="Q4354" s="493" t="n">
        <v>0</v>
      </c>
      <c r="R4354" s="493" t="n">
        <v>0</v>
      </c>
      <c r="S4354" s="493" t="n">
        <v>0</v>
      </c>
      <c r="T4354" s="493" t="n">
        <v>0</v>
      </c>
      <c r="U4354" s="493" t="n">
        <v>0</v>
      </c>
      <c r="V4354" s="493" t="n">
        <v>0</v>
      </c>
      <c r="W4354" s="493" t="n">
        <v>0</v>
      </c>
      <c r="X4354" s="493" t="n">
        <v>0</v>
      </c>
      <c r="Y4354" s="493" t="n">
        <v>0</v>
      </c>
      <c r="Z4354" s="493" t="n">
        <v>0</v>
      </c>
      <c r="AA4354" s="493" t="n">
        <v>0</v>
      </c>
      <c r="AB4354" s="493" t="n">
        <v>0</v>
      </c>
      <c r="AC4354" s="493" t="n">
        <v>0</v>
      </c>
      <c r="AD4354" s="493" t="n">
        <v>0</v>
      </c>
      <c r="AE4354" s="493" t="n">
        <v>0</v>
      </c>
      <c r="AF4354" s="493" t="n">
        <v>0</v>
      </c>
      <c r="AG4354" s="493" t="n">
        <v>0</v>
      </c>
      <c r="AH4354" s="493" t="n">
        <v>0</v>
      </c>
      <c r="AI4354" s="493" t="n">
        <v>0</v>
      </c>
      <c r="AJ4354" s="493" t="n">
        <v>0</v>
      </c>
      <c r="AK4354" s="493" t="n">
        <v>0</v>
      </c>
      <c r="AL4354" s="493" t="n">
        <v>0</v>
      </c>
      <c r="AM4354" s="493" t="n">
        <v>0</v>
      </c>
      <c r="AN4354" s="493" t="n">
        <v>0</v>
      </c>
      <c r="AO4354" s="493" t="n">
        <v>0</v>
      </c>
      <c r="AP4354" s="493" t="n">
        <v>4055.4</v>
      </c>
      <c r="AQ4354" s="493" t="n">
        <v>0</v>
      </c>
      <c r="AR4354" s="493" t="n">
        <v>0</v>
      </c>
      <c r="AS4354" s="493" t="n">
        <v>0</v>
      </c>
      <c r="AT4354" s="493" t="n">
        <v>0</v>
      </c>
      <c r="AU4354" s="493" t="n">
        <v>0</v>
      </c>
      <c r="AV4354" s="493" t="n">
        <v>3141</v>
      </c>
      <c r="AW4354" s="493" t="n">
        <v>0</v>
      </c>
      <c r="AX4354" s="493" t="n">
        <v>0</v>
      </c>
      <c r="AY4354" s="493" t="n">
        <v>0</v>
      </c>
      <c r="AZ4354" s="493" t="n">
        <v>0</v>
      </c>
      <c r="BA4354" s="493" t="n">
        <v>0</v>
      </c>
      <c r="BB4354" s="493" t="n">
        <v>4066.2</v>
      </c>
      <c r="BC4354" s="493" t="n">
        <v>0</v>
      </c>
      <c r="BD4354" s="493" t="n">
        <v>0</v>
      </c>
      <c r="BE4354" s="493" t="n">
        <v>0</v>
      </c>
      <c r="BF4354" s="493" t="n">
        <v>0</v>
      </c>
      <c r="BG4354" s="493" t="n">
        <v>0</v>
      </c>
      <c r="BH4354" s="493" t="n">
        <v>2412</v>
      </c>
      <c r="BI4354" s="493" t="n">
        <v>0</v>
      </c>
      <c r="BJ4354" s="493" t="n">
        <v>0</v>
      </c>
      <c r="BK4354" s="493" t="n">
        <v>0</v>
      </c>
      <c r="BL4354" s="493" t="n">
        <v>0</v>
      </c>
      <c r="BM4354" s="493" t="n">
        <v>0</v>
      </c>
      <c r="BN4354" s="493" t="n">
        <v>2340</v>
      </c>
      <c r="BO4354" s="493" t="n">
        <v>0</v>
      </c>
      <c r="BP4354" s="493" t="n">
        <v>0</v>
      </c>
      <c r="BQ4354" s="493" t="n">
        <v>0</v>
      </c>
      <c r="BR4354" s="493" t="n">
        <v>0</v>
      </c>
      <c r="BS4354" s="493" t="n">
        <v>0</v>
      </c>
      <c r="BT4354" s="493" t="n">
        <v>0</v>
      </c>
      <c r="BU4354" s="493" t="n">
        <v>0</v>
      </c>
      <c r="BV4354" s="493" t="n">
        <v>0</v>
      </c>
      <c r="BW4354" s="493" t="n">
        <v>0</v>
      </c>
    </row>
    <row r="4355">
      <c r="A4355" t="inlineStr">
        <is>
          <t>[C9D3] Angiotensin-II 길항제 칼슘길항제 복합제</t>
        </is>
      </c>
      <c r="B4355" t="inlineStr">
        <is>
          <t>화이트생명과학</t>
        </is>
      </c>
      <c r="C4355" t="inlineStr">
        <is>
          <t>발사핀</t>
        </is>
      </c>
      <c r="D4355" t="inlineStr">
        <is>
          <t>화이트생명과학</t>
        </is>
      </c>
      <c r="E4355" t="inlineStr">
        <is>
          <t>amlodipine besylate,  valsartan</t>
        </is>
      </c>
      <c r="F4355" t="inlineStr">
        <is>
          <t>종합병원</t>
        </is>
      </c>
      <c r="G4355" t="inlineStr">
        <is>
          <t>Generic</t>
        </is>
      </c>
      <c r="H4355" s="493" t="n">
        <v>238.8</v>
      </c>
      <c r="I4355" s="493" t="n">
        <v>0</v>
      </c>
      <c r="J4355" s="493" t="n">
        <v>478.8</v>
      </c>
      <c r="K4355" s="493" t="n">
        <v>0</v>
      </c>
      <c r="L4355" s="493" t="n">
        <v>479.4</v>
      </c>
      <c r="M4355" s="493" t="n">
        <v>0</v>
      </c>
      <c r="N4355" s="493" t="n">
        <v>0</v>
      </c>
      <c r="O4355" s="493" t="n">
        <v>140</v>
      </c>
      <c r="P4355" s="493" t="n">
        <v>238.8</v>
      </c>
      <c r="Q4355" s="493" t="n">
        <v>140</v>
      </c>
      <c r="R4355" s="493" t="n">
        <v>480.6</v>
      </c>
      <c r="S4355" s="493" t="n">
        <v>501.25</v>
      </c>
      <c r="T4355" s="493" t="n">
        <v>480</v>
      </c>
      <c r="U4355" s="493" t="n">
        <v>420</v>
      </c>
      <c r="V4355" s="493" t="n">
        <v>1020</v>
      </c>
      <c r="W4355" s="493" t="n">
        <v>1092.6</v>
      </c>
      <c r="X4355" s="493" t="n">
        <v>3141</v>
      </c>
      <c r="Y4355" s="493" t="n">
        <v>4220.1</v>
      </c>
      <c r="Z4355" s="493" t="n">
        <v>7645.2</v>
      </c>
      <c r="AA4355" s="493" t="n">
        <v>8372.700000000001</v>
      </c>
      <c r="AB4355" s="493" t="n">
        <v>6153.9</v>
      </c>
      <c r="AC4355" s="493" t="n">
        <v>11376.6</v>
      </c>
      <c r="AD4355" s="493" t="n">
        <v>11285.7</v>
      </c>
      <c r="AE4355" s="493" t="n">
        <v>0</v>
      </c>
      <c r="AF4355" s="493" t="n">
        <v>360</v>
      </c>
      <c r="AG4355" s="493" t="n">
        <v>0</v>
      </c>
      <c r="AH4355" s="493" t="n">
        <v>739.8</v>
      </c>
      <c r="AI4355" s="493" t="n">
        <v>0</v>
      </c>
      <c r="AJ4355" s="493" t="n">
        <v>0</v>
      </c>
      <c r="AK4355" s="493" t="n">
        <v>601.5</v>
      </c>
      <c r="AL4355" s="493" t="n">
        <v>0</v>
      </c>
      <c r="AM4355" s="493" t="n">
        <v>0</v>
      </c>
      <c r="AN4355" s="493" t="n">
        <v>1444.5</v>
      </c>
      <c r="AO4355" s="493" t="n">
        <v>29.25</v>
      </c>
      <c r="AP4355" s="493" t="n">
        <v>0</v>
      </c>
      <c r="AQ4355" s="493" t="n">
        <v>363.6</v>
      </c>
      <c r="AR4355" s="493" t="n">
        <v>0</v>
      </c>
      <c r="AS4355" s="493" t="n">
        <v>0</v>
      </c>
      <c r="AT4355" s="493" t="n">
        <v>360.9</v>
      </c>
      <c r="AU4355" s="493" t="n">
        <v>0</v>
      </c>
      <c r="AV4355" s="493" t="n">
        <v>360.9</v>
      </c>
      <c r="AW4355" s="493" t="n">
        <v>360</v>
      </c>
      <c r="AX4355" s="493" t="n">
        <v>0</v>
      </c>
      <c r="AY4355" s="493" t="n">
        <v>361.8</v>
      </c>
      <c r="AZ4355" s="493" t="n">
        <v>0</v>
      </c>
      <c r="BA4355" s="493" t="n">
        <v>0</v>
      </c>
      <c r="BB4355" s="493" t="n">
        <v>0</v>
      </c>
      <c r="BC4355" s="493" t="n">
        <v>847.8</v>
      </c>
      <c r="BD4355" s="493" t="n">
        <v>0</v>
      </c>
      <c r="BE4355" s="493" t="n">
        <v>0</v>
      </c>
      <c r="BF4355" s="493" t="n">
        <v>365.4</v>
      </c>
      <c r="BG4355" s="493" t="n">
        <v>0</v>
      </c>
      <c r="BH4355" s="493" t="n">
        <v>0</v>
      </c>
      <c r="BI4355" s="493" t="n">
        <v>375.3</v>
      </c>
      <c r="BJ4355" s="493" t="n">
        <v>244.2</v>
      </c>
      <c r="BK4355" s="493" t="n">
        <v>0</v>
      </c>
      <c r="BL4355" s="493" t="n">
        <v>610.5</v>
      </c>
      <c r="BM4355" s="493" t="n">
        <v>0</v>
      </c>
      <c r="BN4355" s="493" t="n">
        <v>0</v>
      </c>
      <c r="BO4355" s="493" t="n">
        <v>2005.2</v>
      </c>
      <c r="BP4355" s="493" t="n">
        <v>961.8</v>
      </c>
      <c r="BQ4355" s="493" t="n">
        <v>3043.4</v>
      </c>
      <c r="BR4355" s="493" t="n">
        <v>2540.4</v>
      </c>
      <c r="BS4355" s="493" t="n">
        <v>1477.57</v>
      </c>
      <c r="BT4355" s="493" t="n">
        <v>1945.06</v>
      </c>
      <c r="BU4355" s="493" t="n">
        <v>4916.35</v>
      </c>
      <c r="BV4355" s="493" t="n">
        <v>977.1</v>
      </c>
      <c r="BW4355" s="493" t="n">
        <v>3751.99</v>
      </c>
    </row>
    <row r="4356">
      <c r="A4356" t="inlineStr">
        <is>
          <t>[C9D3] Angiotensin-II 길항제 칼슘길항제 복합제</t>
        </is>
      </c>
      <c r="B4356" t="inlineStr">
        <is>
          <t>화이트생명과학</t>
        </is>
      </c>
      <c r="C4356" t="inlineStr">
        <is>
          <t>발사핀</t>
        </is>
      </c>
      <c r="D4356" t="inlineStr">
        <is>
          <t>화이트생명과학</t>
        </is>
      </c>
      <c r="E4356" t="inlineStr">
        <is>
          <t>amlodipine besylate,  valsartan</t>
        </is>
      </c>
      <c r="F4356" t="inlineStr">
        <is>
          <t>병원</t>
        </is>
      </c>
      <c r="G4356" t="inlineStr">
        <is>
          <t>Generic</t>
        </is>
      </c>
      <c r="H4356" s="493" t="n">
        <v>2071.2</v>
      </c>
      <c r="I4356" s="493" t="n">
        <v>5380.91</v>
      </c>
      <c r="J4356" s="493" t="n">
        <v>3726</v>
      </c>
      <c r="K4356" s="493" t="n">
        <v>2457.36</v>
      </c>
      <c r="L4356" s="493" t="n">
        <v>2985.5</v>
      </c>
      <c r="M4356" s="493" t="n">
        <v>4592</v>
      </c>
      <c r="N4356" s="493" t="n">
        <v>3417.5</v>
      </c>
      <c r="O4356" s="493" t="n">
        <v>5952.4</v>
      </c>
      <c r="P4356" s="493" t="n">
        <v>3068.15</v>
      </c>
      <c r="Q4356" s="493" t="n">
        <v>3345.6</v>
      </c>
      <c r="R4356" s="493" t="n">
        <v>4175.1</v>
      </c>
      <c r="S4356" s="493" t="n">
        <v>6518.47</v>
      </c>
      <c r="T4356" s="493" t="n">
        <v>2490.2</v>
      </c>
      <c r="U4356" s="493" t="n">
        <v>5463.7</v>
      </c>
      <c r="V4356" s="493" t="n">
        <v>4530.34</v>
      </c>
      <c r="W4356" s="493" t="n">
        <v>6944.6</v>
      </c>
      <c r="X4356" s="493" t="n">
        <v>4097.74</v>
      </c>
      <c r="Y4356" s="493" t="n">
        <v>4875.72</v>
      </c>
      <c r="Z4356" s="493" t="n">
        <v>6051</v>
      </c>
      <c r="AA4356" s="493" t="n">
        <v>7450.7</v>
      </c>
      <c r="AB4356" s="493" t="n">
        <v>6612.46</v>
      </c>
      <c r="AC4356" s="493" t="n">
        <v>7142</v>
      </c>
      <c r="AD4356" s="493" t="n">
        <v>12000.59</v>
      </c>
      <c r="AE4356" s="493" t="n">
        <v>15487.54</v>
      </c>
      <c r="AF4356" s="493" t="n">
        <v>11829.9</v>
      </c>
      <c r="AG4356" s="493" t="n">
        <v>12831.66</v>
      </c>
      <c r="AH4356" s="493" t="n">
        <v>13062.38</v>
      </c>
      <c r="AI4356" s="493" t="n">
        <v>12894.56</v>
      </c>
      <c r="AJ4356" s="493" t="n">
        <v>13240.85</v>
      </c>
      <c r="AK4356" s="493" t="n">
        <v>11396.36</v>
      </c>
      <c r="AL4356" s="493" t="n">
        <v>15449.51</v>
      </c>
      <c r="AM4356" s="493" t="n">
        <v>11755.51</v>
      </c>
      <c r="AN4356" s="493" t="n">
        <v>6627.2</v>
      </c>
      <c r="AO4356" s="493" t="n">
        <v>9555.450000000001</v>
      </c>
      <c r="AP4356" s="493" t="n">
        <v>11407.25</v>
      </c>
      <c r="AQ4356" s="493" t="n">
        <v>9410.15</v>
      </c>
      <c r="AR4356" s="493" t="n">
        <v>9660.75</v>
      </c>
      <c r="AS4356" s="493" t="n">
        <v>8351.790000000001</v>
      </c>
      <c r="AT4356" s="493" t="n">
        <v>8146.8</v>
      </c>
      <c r="AU4356" s="493" t="n">
        <v>7242.05</v>
      </c>
      <c r="AV4356" s="493" t="n">
        <v>9726.09</v>
      </c>
      <c r="AW4356" s="493" t="n">
        <v>7384.98</v>
      </c>
      <c r="AX4356" s="493" t="n">
        <v>9492.33</v>
      </c>
      <c r="AY4356" s="493" t="n">
        <v>8631.129999999999</v>
      </c>
      <c r="AZ4356" s="493" t="n">
        <v>9462.1</v>
      </c>
      <c r="BA4356" s="493" t="n">
        <v>8484.280000000001</v>
      </c>
      <c r="BB4356" s="493" t="n">
        <v>9729.040000000001</v>
      </c>
      <c r="BC4356" s="493" t="n">
        <v>10165.11</v>
      </c>
      <c r="BD4356" s="493" t="n">
        <v>8836.58</v>
      </c>
      <c r="BE4356" s="493" t="n">
        <v>9693.73</v>
      </c>
      <c r="BF4356" s="493" t="n">
        <v>8213.73</v>
      </c>
      <c r="BG4356" s="493" t="n">
        <v>14062.9</v>
      </c>
      <c r="BH4356" s="493" t="n">
        <v>10822.71</v>
      </c>
      <c r="BI4356" s="493" t="n">
        <v>9702.1</v>
      </c>
      <c r="BJ4356" s="493" t="n">
        <v>10649.16</v>
      </c>
      <c r="BK4356" s="493" t="n">
        <v>13095.35</v>
      </c>
      <c r="BL4356" s="493" t="n">
        <v>11415.89</v>
      </c>
      <c r="BM4356" s="493" t="n">
        <v>10063.01</v>
      </c>
      <c r="BN4356" s="493" t="n">
        <v>15192.26</v>
      </c>
      <c r="BO4356" s="493" t="n">
        <v>11387.74</v>
      </c>
      <c r="BP4356" s="493" t="n">
        <v>8847.1</v>
      </c>
      <c r="BQ4356" s="493" t="n">
        <v>16857.82</v>
      </c>
      <c r="BR4356" s="493" t="n">
        <v>11350.94</v>
      </c>
      <c r="BS4356" s="493" t="n">
        <v>11907.91</v>
      </c>
      <c r="BT4356" s="493" t="n">
        <v>19101.63</v>
      </c>
      <c r="BU4356" s="493" t="n">
        <v>13276.23</v>
      </c>
      <c r="BV4356" s="493" t="n">
        <v>12880.94</v>
      </c>
      <c r="BW4356" s="493" t="n">
        <v>19167.89</v>
      </c>
    </row>
    <row r="4357">
      <c r="A4357" t="inlineStr">
        <is>
          <t>[C9D3] Angiotensin-II 길항제 칼슘길항제 복합제</t>
        </is>
      </c>
      <c r="B4357" t="inlineStr">
        <is>
          <t>화이트생명과학</t>
        </is>
      </c>
      <c r="C4357" t="inlineStr">
        <is>
          <t>발사핀</t>
        </is>
      </c>
      <c r="D4357" t="inlineStr">
        <is>
          <t>화이트생명과학</t>
        </is>
      </c>
      <c r="E4357" t="inlineStr">
        <is>
          <t>amlodipine besylate,  valsartan</t>
        </is>
      </c>
      <c r="F4357" t="inlineStr">
        <is>
          <t>의원</t>
        </is>
      </c>
      <c r="G4357" t="inlineStr">
        <is>
          <t>Generic</t>
        </is>
      </c>
      <c r="H4357" s="493" t="n">
        <v>72977.34</v>
      </c>
      <c r="I4357" s="493" t="n">
        <v>64490.05</v>
      </c>
      <c r="J4357" s="493" t="n">
        <v>80628.63</v>
      </c>
      <c r="K4357" s="493" t="n">
        <v>85065.03</v>
      </c>
      <c r="L4357" s="493" t="n">
        <v>74323.58</v>
      </c>
      <c r="M4357" s="493" t="n">
        <v>80411.71000000001</v>
      </c>
      <c r="N4357" s="493" t="n">
        <v>78893.42</v>
      </c>
      <c r="O4357" s="493" t="n">
        <v>81958.64999999999</v>
      </c>
      <c r="P4357" s="493" t="n">
        <v>79228.92</v>
      </c>
      <c r="Q4357" s="493" t="n">
        <v>73842.69</v>
      </c>
      <c r="R4357" s="493" t="n">
        <v>87350.10000000001</v>
      </c>
      <c r="S4357" s="493" t="n">
        <v>109226.68</v>
      </c>
      <c r="T4357" s="493" t="n">
        <v>100039.58</v>
      </c>
      <c r="U4357" s="493" t="n">
        <v>94008.21000000001</v>
      </c>
      <c r="V4357" s="493" t="n">
        <v>109252.63</v>
      </c>
      <c r="W4357" s="493" t="n">
        <v>110095.09</v>
      </c>
      <c r="X4357" s="493" t="n">
        <v>127781.78</v>
      </c>
      <c r="Y4357" s="493" t="n">
        <v>124824.69</v>
      </c>
      <c r="Z4357" s="493" t="n">
        <v>143594.44</v>
      </c>
      <c r="AA4357" s="493" t="n">
        <v>135651.18</v>
      </c>
      <c r="AB4357" s="493" t="n">
        <v>139265.49</v>
      </c>
      <c r="AC4357" s="493" t="n">
        <v>151237.45</v>
      </c>
      <c r="AD4357" s="493" t="n">
        <v>159333.23</v>
      </c>
      <c r="AE4357" s="493" t="n">
        <v>182853.15</v>
      </c>
      <c r="AF4357" s="493" t="n">
        <v>185588.53</v>
      </c>
      <c r="AG4357" s="493" t="n">
        <v>167929.81</v>
      </c>
      <c r="AH4357" s="493" t="n">
        <v>186185.07</v>
      </c>
      <c r="AI4357" s="493" t="n">
        <v>171993.9</v>
      </c>
      <c r="AJ4357" s="493" t="n">
        <v>201704.42</v>
      </c>
      <c r="AK4357" s="493" t="n">
        <v>193287.27</v>
      </c>
      <c r="AL4357" s="493" t="n">
        <v>179638.52</v>
      </c>
      <c r="AM4357" s="493" t="n">
        <v>199668.51</v>
      </c>
      <c r="AN4357" s="493" t="n">
        <v>177950.29</v>
      </c>
      <c r="AO4357" s="493" t="n">
        <v>172372.96</v>
      </c>
      <c r="AP4357" s="493" t="n">
        <v>184988.49</v>
      </c>
      <c r="AQ4357" s="493" t="n">
        <v>165535.39</v>
      </c>
      <c r="AR4357" s="493" t="n">
        <v>171065.12</v>
      </c>
      <c r="AS4357" s="493" t="n">
        <v>161758.27</v>
      </c>
      <c r="AT4357" s="493" t="n">
        <v>177497.52</v>
      </c>
      <c r="AU4357" s="493" t="n">
        <v>185018.93</v>
      </c>
      <c r="AV4357" s="493" t="n">
        <v>187631.39</v>
      </c>
      <c r="AW4357" s="493" t="n">
        <v>175022.5</v>
      </c>
      <c r="AX4357" s="493" t="n">
        <v>188148.77</v>
      </c>
      <c r="AY4357" s="493" t="n">
        <v>194646.39</v>
      </c>
      <c r="AZ4357" s="493" t="n">
        <v>193017.21</v>
      </c>
      <c r="BA4357" s="493" t="n">
        <v>205535.63</v>
      </c>
      <c r="BB4357" s="493" t="n">
        <v>199504</v>
      </c>
      <c r="BC4357" s="493" t="n">
        <v>194061.21</v>
      </c>
      <c r="BD4357" s="493" t="n">
        <v>192292.5</v>
      </c>
      <c r="BE4357" s="493" t="n">
        <v>180869.13</v>
      </c>
      <c r="BF4357" s="493" t="n">
        <v>162974.15</v>
      </c>
      <c r="BG4357" s="493" t="n">
        <v>176224.92</v>
      </c>
      <c r="BH4357" s="493" t="n">
        <v>178327.3</v>
      </c>
      <c r="BI4357" s="493" t="n">
        <v>165005.87</v>
      </c>
      <c r="BJ4357" s="493" t="n">
        <v>188616.56</v>
      </c>
      <c r="BK4357" s="493" t="n">
        <v>152783.35</v>
      </c>
      <c r="BL4357" s="493" t="n">
        <v>159177.05</v>
      </c>
      <c r="BM4357" s="493" t="n">
        <v>138459.68</v>
      </c>
      <c r="BN4357" s="493" t="n">
        <v>126792.67</v>
      </c>
      <c r="BO4357" s="493" t="n">
        <v>139891.87</v>
      </c>
      <c r="BP4357" s="493" t="n">
        <v>136995.76</v>
      </c>
      <c r="BQ4357" s="493" t="n">
        <v>120042.37</v>
      </c>
      <c r="BR4357" s="493" t="n">
        <v>132029.1</v>
      </c>
      <c r="BS4357" s="493" t="n">
        <v>139043.58</v>
      </c>
      <c r="BT4357" s="493" t="n">
        <v>126491.71</v>
      </c>
      <c r="BU4357" s="493" t="n">
        <v>131745.4</v>
      </c>
      <c r="BV4357" s="493" t="n">
        <v>148712.59</v>
      </c>
      <c r="BW4357" s="493" t="n">
        <v>129429.76</v>
      </c>
    </row>
    <row r="4358">
      <c r="A4358" t="inlineStr">
        <is>
          <t>[C9D3] Angiotensin-II 길항제 칼슘길항제 복합제</t>
        </is>
      </c>
      <c r="B4358" t="inlineStr">
        <is>
          <t>화이트생명과학</t>
        </is>
      </c>
      <c r="C4358" t="inlineStr">
        <is>
          <t>발사핀</t>
        </is>
      </c>
      <c r="D4358" t="inlineStr">
        <is>
          <t>화이트생명과학</t>
        </is>
      </c>
      <c r="E4358" t="inlineStr">
        <is>
          <t>amlodipine besylate,  valsartan</t>
        </is>
      </c>
      <c r="F4358" t="inlineStr">
        <is>
          <t>보건소</t>
        </is>
      </c>
      <c r="G4358" t="inlineStr">
        <is>
          <t>Generic</t>
        </is>
      </c>
      <c r="H4358" s="493" t="n">
        <v>5746.5</v>
      </c>
      <c r="I4358" s="493" t="n">
        <v>851.1</v>
      </c>
      <c r="J4358" s="493" t="n">
        <v>0</v>
      </c>
      <c r="K4358" s="493" t="n">
        <v>3135</v>
      </c>
      <c r="L4358" s="493" t="n">
        <v>0</v>
      </c>
      <c r="M4358" s="493" t="n">
        <v>1850.4</v>
      </c>
      <c r="N4358" s="493" t="n">
        <v>1455.3</v>
      </c>
      <c r="O4358" s="493" t="n">
        <v>1002.4</v>
      </c>
      <c r="P4358" s="493" t="n">
        <v>3076.2</v>
      </c>
      <c r="Q4358" s="493" t="n">
        <v>0</v>
      </c>
      <c r="R4358" s="493" t="n">
        <v>0</v>
      </c>
      <c r="S4358" s="493" t="n">
        <v>1446.3</v>
      </c>
      <c r="T4358" s="493" t="n">
        <v>0</v>
      </c>
      <c r="U4358" s="493" t="n">
        <v>0</v>
      </c>
      <c r="V4358" s="493" t="n">
        <v>0</v>
      </c>
      <c r="W4358" s="493" t="n">
        <v>1667.7</v>
      </c>
      <c r="X4358" s="493" t="n">
        <v>256.8</v>
      </c>
      <c r="Y4358" s="493" t="n">
        <v>360</v>
      </c>
      <c r="Z4358" s="493" t="n">
        <v>1118.7</v>
      </c>
      <c r="AA4358" s="493" t="n">
        <v>1596</v>
      </c>
      <c r="AB4358" s="493" t="n">
        <v>0</v>
      </c>
      <c r="AC4358" s="493" t="n">
        <v>1439.1</v>
      </c>
      <c r="AD4358" s="493" t="n">
        <v>1605.6</v>
      </c>
      <c r="AE4358" s="493" t="n">
        <v>0</v>
      </c>
      <c r="AF4358" s="493" t="n">
        <v>1431</v>
      </c>
      <c r="AG4358" s="493" t="n">
        <v>1298.7</v>
      </c>
      <c r="AH4358" s="493" t="n">
        <v>199.8</v>
      </c>
      <c r="AI4358" s="493" t="n">
        <v>3076.5</v>
      </c>
      <c r="AJ4358" s="493" t="n">
        <v>7986.18</v>
      </c>
      <c r="AK4358" s="493" t="n">
        <v>12138.54</v>
      </c>
      <c r="AL4358" s="493" t="n">
        <v>8448.83</v>
      </c>
      <c r="AM4358" s="493" t="n">
        <v>13763.77</v>
      </c>
      <c r="AN4358" s="493" t="n">
        <v>8958</v>
      </c>
      <c r="AO4358" s="493" t="n">
        <v>8482.6</v>
      </c>
      <c r="AP4358" s="493" t="n">
        <v>5022.9</v>
      </c>
      <c r="AQ4358" s="493" t="n">
        <v>13779.75</v>
      </c>
      <c r="AR4358" s="493" t="n">
        <v>6612.3</v>
      </c>
      <c r="AS4358" s="493" t="n">
        <v>15226.32</v>
      </c>
      <c r="AT4358" s="493" t="n">
        <v>6621.6</v>
      </c>
      <c r="AU4358" s="493" t="n">
        <v>6868.8</v>
      </c>
      <c r="AV4358" s="493" t="n">
        <v>5331.6</v>
      </c>
      <c r="AW4358" s="493" t="n">
        <v>16146.9</v>
      </c>
      <c r="AX4358" s="493" t="n">
        <v>18765.3</v>
      </c>
      <c r="AY4358" s="493" t="n">
        <v>13200.3</v>
      </c>
      <c r="AZ4358" s="493" t="n">
        <v>22857</v>
      </c>
      <c r="BA4358" s="493" t="n">
        <v>46820</v>
      </c>
      <c r="BB4358" s="493" t="n">
        <v>23055.9</v>
      </c>
      <c r="BC4358" s="493" t="n">
        <v>28382.1</v>
      </c>
      <c r="BD4358" s="493" t="n">
        <v>30298.8</v>
      </c>
      <c r="BE4358" s="493" t="n">
        <v>19749.9</v>
      </c>
      <c r="BF4358" s="493" t="n">
        <v>21468.3</v>
      </c>
      <c r="BG4358" s="493" t="n">
        <v>20315.85</v>
      </c>
      <c r="BH4358" s="493" t="n">
        <v>32197.8</v>
      </c>
      <c r="BI4358" s="493" t="n">
        <v>29793.3</v>
      </c>
      <c r="BJ4358" s="493" t="n">
        <v>14382.35</v>
      </c>
      <c r="BK4358" s="493" t="n">
        <v>25707.66</v>
      </c>
      <c r="BL4358" s="493" t="n">
        <v>31452.3</v>
      </c>
      <c r="BM4358" s="493" t="n">
        <v>22080.9</v>
      </c>
      <c r="BN4358" s="493" t="n">
        <v>21704.4</v>
      </c>
      <c r="BO4358" s="493" t="n">
        <v>22371.28</v>
      </c>
      <c r="BP4358" s="493" t="n">
        <v>22369.5</v>
      </c>
      <c r="BQ4358" s="493" t="n">
        <v>22745.2</v>
      </c>
      <c r="BR4358" s="493" t="n">
        <v>33473.7</v>
      </c>
      <c r="BS4358" s="493" t="n">
        <v>20139.6</v>
      </c>
      <c r="BT4358" s="493" t="n">
        <v>26813.25</v>
      </c>
      <c r="BU4358" s="493" t="n">
        <v>27530.75</v>
      </c>
      <c r="BV4358" s="493" t="n">
        <v>22824.06</v>
      </c>
      <c r="BW4358" s="493" t="n">
        <v>22071.9</v>
      </c>
    </row>
    <row r="4359">
      <c r="A4359" t="inlineStr">
        <is>
          <t>[C9D3] Angiotensin-II 길항제 칼슘길항제 복합제</t>
        </is>
      </c>
      <c r="B4359" t="inlineStr">
        <is>
          <t>화이트생명과학</t>
        </is>
      </c>
      <c r="C4359" t="inlineStr">
        <is>
          <t>텔민스타</t>
        </is>
      </c>
      <c r="D4359" t="inlineStr">
        <is>
          <t>화이트생명과학</t>
        </is>
      </c>
      <c r="E4359" t="inlineStr">
        <is>
          <t>amlodipine besylate,  telmisartan</t>
        </is>
      </c>
      <c r="F4359" t="inlineStr">
        <is>
          <t>종합병원</t>
        </is>
      </c>
      <c r="G4359" t="inlineStr">
        <is>
          <t>Generic</t>
        </is>
      </c>
      <c r="H4359" s="493" t="n">
        <v>0</v>
      </c>
      <c r="I4359" s="493" t="n">
        <v>0</v>
      </c>
      <c r="J4359" s="493" t="n">
        <v>0</v>
      </c>
      <c r="K4359" s="493" t="n">
        <v>0</v>
      </c>
      <c r="L4359" s="493" t="n">
        <v>0</v>
      </c>
      <c r="M4359" s="493" t="n">
        <v>0</v>
      </c>
      <c r="N4359" s="493" t="n">
        <v>0</v>
      </c>
      <c r="O4359" s="493" t="n">
        <v>0</v>
      </c>
      <c r="P4359" s="493" t="n">
        <v>0</v>
      </c>
      <c r="Q4359" s="493" t="n">
        <v>0</v>
      </c>
      <c r="R4359" s="493" t="n">
        <v>0</v>
      </c>
      <c r="S4359" s="493" t="n">
        <v>0</v>
      </c>
      <c r="T4359" s="493" t="n">
        <v>240</v>
      </c>
      <c r="U4359" s="493" t="n">
        <v>0</v>
      </c>
      <c r="V4359" s="493" t="n">
        <v>0</v>
      </c>
      <c r="W4359" s="493" t="n">
        <v>0</v>
      </c>
      <c r="X4359" s="493" t="n">
        <v>0</v>
      </c>
      <c r="Y4359" s="493" t="n">
        <v>0</v>
      </c>
      <c r="Z4359" s="493" t="n">
        <v>0</v>
      </c>
      <c r="AA4359" s="493" t="n">
        <v>0</v>
      </c>
      <c r="AB4359" s="493" t="n">
        <v>0</v>
      </c>
      <c r="AC4359" s="493" t="n">
        <v>0</v>
      </c>
      <c r="AD4359" s="493" t="n">
        <v>0</v>
      </c>
      <c r="AE4359" s="493" t="n">
        <v>0</v>
      </c>
      <c r="AF4359" s="493" t="n">
        <v>0</v>
      </c>
      <c r="AG4359" s="493" t="n">
        <v>0</v>
      </c>
      <c r="AH4359" s="493" t="n">
        <v>0</v>
      </c>
      <c r="AI4359" s="493" t="n">
        <v>0</v>
      </c>
      <c r="AJ4359" s="493" t="n">
        <v>0</v>
      </c>
      <c r="AK4359" s="493" t="n">
        <v>0</v>
      </c>
      <c r="AL4359" s="493" t="n">
        <v>0</v>
      </c>
      <c r="AM4359" s="493" t="n">
        <v>0</v>
      </c>
      <c r="AN4359" s="493" t="n">
        <v>0</v>
      </c>
      <c r="AO4359" s="493" t="n">
        <v>0</v>
      </c>
      <c r="AP4359" s="493" t="n">
        <v>0</v>
      </c>
      <c r="AQ4359" s="493" t="n">
        <v>0</v>
      </c>
      <c r="AR4359" s="493" t="n">
        <v>0</v>
      </c>
      <c r="AS4359" s="493" t="n">
        <v>1073.24</v>
      </c>
      <c r="AT4359" s="493" t="n">
        <v>2357.52</v>
      </c>
      <c r="AU4359" s="493" t="n">
        <v>3287.7</v>
      </c>
      <c r="AV4359" s="493" t="n">
        <v>1210.8</v>
      </c>
      <c r="AW4359" s="493" t="n">
        <v>0</v>
      </c>
      <c r="AX4359" s="493" t="n">
        <v>1444.4</v>
      </c>
      <c r="AY4359" s="493" t="n">
        <v>910.5599999999999</v>
      </c>
      <c r="AZ4359" s="493" t="n">
        <v>0</v>
      </c>
      <c r="BA4359" s="493" t="n">
        <v>2371.48</v>
      </c>
      <c r="BB4359" s="493" t="n">
        <v>1846.39</v>
      </c>
      <c r="BC4359" s="493" t="n">
        <v>452.48</v>
      </c>
      <c r="BD4359" s="493" t="n">
        <v>0</v>
      </c>
      <c r="BE4359" s="493" t="n">
        <v>687.6799999999999</v>
      </c>
      <c r="BF4359" s="493" t="n">
        <v>1585.5</v>
      </c>
      <c r="BG4359" s="493" t="n">
        <v>1520.14</v>
      </c>
      <c r="BH4359" s="493" t="n">
        <v>1289.82</v>
      </c>
      <c r="BI4359" s="493" t="n">
        <v>742.8</v>
      </c>
      <c r="BJ4359" s="493" t="n">
        <v>1270.08</v>
      </c>
      <c r="BK4359" s="493" t="n">
        <v>958.9299999999999</v>
      </c>
      <c r="BL4359" s="493" t="n">
        <v>2118.33</v>
      </c>
      <c r="BM4359" s="493" t="n">
        <v>433.65</v>
      </c>
      <c r="BN4359" s="493" t="n">
        <v>1487.36</v>
      </c>
      <c r="BO4359" s="493" t="n">
        <v>1559.53</v>
      </c>
      <c r="BP4359" s="493" t="n">
        <v>1747.06</v>
      </c>
      <c r="BQ4359" s="493" t="n">
        <v>336</v>
      </c>
      <c r="BR4359" s="493" t="n">
        <v>2186.38</v>
      </c>
      <c r="BS4359" s="493" t="n">
        <v>2737.65</v>
      </c>
      <c r="BT4359" s="493" t="n">
        <v>2604.52</v>
      </c>
      <c r="BU4359" s="493" t="n">
        <v>5619.78</v>
      </c>
      <c r="BV4359" s="493" t="n">
        <v>2217.88</v>
      </c>
      <c r="BW4359" s="493" t="n">
        <v>3034.56</v>
      </c>
    </row>
    <row r="4360">
      <c r="A4360" t="inlineStr">
        <is>
          <t>[C9D3] Angiotensin-II 길항제 칼슘길항제 복합제</t>
        </is>
      </c>
      <c r="B4360" t="inlineStr">
        <is>
          <t>화이트생명과학</t>
        </is>
      </c>
      <c r="C4360" t="inlineStr">
        <is>
          <t>텔민스타</t>
        </is>
      </c>
      <c r="D4360" t="inlineStr">
        <is>
          <t>화이트생명과학</t>
        </is>
      </c>
      <c r="E4360" t="inlineStr">
        <is>
          <t>amlodipine besylate,  telmisartan</t>
        </is>
      </c>
      <c r="F4360" t="inlineStr">
        <is>
          <t>병원</t>
        </is>
      </c>
      <c r="G4360" t="inlineStr">
        <is>
          <t>Generic</t>
        </is>
      </c>
      <c r="H4360" s="493" t="n">
        <v>0</v>
      </c>
      <c r="I4360" s="493" t="n">
        <v>240</v>
      </c>
      <c r="J4360" s="493" t="n">
        <v>300</v>
      </c>
      <c r="K4360" s="493" t="n">
        <v>359.1</v>
      </c>
      <c r="L4360" s="493" t="n">
        <v>480</v>
      </c>
      <c r="M4360" s="493" t="n">
        <v>417</v>
      </c>
      <c r="N4360" s="493" t="n">
        <v>376</v>
      </c>
      <c r="O4360" s="493" t="n">
        <v>900.3</v>
      </c>
      <c r="P4360" s="493" t="n">
        <v>1890.1</v>
      </c>
      <c r="Q4360" s="493" t="n">
        <v>1596.15</v>
      </c>
      <c r="R4360" s="493" t="n">
        <v>1733.91</v>
      </c>
      <c r="S4360" s="493" t="n">
        <v>1953.8</v>
      </c>
      <c r="T4360" s="493" t="n">
        <v>1228</v>
      </c>
      <c r="U4360" s="493" t="n">
        <v>1152</v>
      </c>
      <c r="V4360" s="493" t="n">
        <v>2389.62</v>
      </c>
      <c r="W4360" s="493" t="n">
        <v>2307</v>
      </c>
      <c r="X4360" s="493" t="n">
        <v>2257.6</v>
      </c>
      <c r="Y4360" s="493" t="n">
        <v>2056.8</v>
      </c>
      <c r="Z4360" s="493" t="n">
        <v>2460.8</v>
      </c>
      <c r="AA4360" s="493" t="n">
        <v>4293.53</v>
      </c>
      <c r="AB4360" s="493" t="n">
        <v>3988.36</v>
      </c>
      <c r="AC4360" s="493" t="n">
        <v>4497.85</v>
      </c>
      <c r="AD4360" s="493" t="n">
        <v>3259.68</v>
      </c>
      <c r="AE4360" s="493" t="n">
        <v>3319.14</v>
      </c>
      <c r="AF4360" s="493" t="n">
        <v>2596.64</v>
      </c>
      <c r="AG4360" s="493" t="n">
        <v>3572.88</v>
      </c>
      <c r="AH4360" s="493" t="n">
        <v>2727.58</v>
      </c>
      <c r="AI4360" s="493" t="n">
        <v>1905.7</v>
      </c>
      <c r="AJ4360" s="493" t="n">
        <v>2376.48</v>
      </c>
      <c r="AK4360" s="493" t="n">
        <v>2056.41</v>
      </c>
      <c r="AL4360" s="493" t="n">
        <v>4447.14</v>
      </c>
      <c r="AM4360" s="493" t="n">
        <v>3901.07</v>
      </c>
      <c r="AN4360" s="493" t="n">
        <v>2928.89</v>
      </c>
      <c r="AO4360" s="493" t="n">
        <v>4816.73</v>
      </c>
      <c r="AP4360" s="493" t="n">
        <v>4114.71</v>
      </c>
      <c r="AQ4360" s="493" t="n">
        <v>3511.48</v>
      </c>
      <c r="AR4360" s="493" t="n">
        <v>4435.39</v>
      </c>
      <c r="AS4360" s="493" t="n">
        <v>4284.55</v>
      </c>
      <c r="AT4360" s="493" t="n">
        <v>3897.2</v>
      </c>
      <c r="AU4360" s="493" t="n">
        <v>5276.67</v>
      </c>
      <c r="AV4360" s="493" t="n">
        <v>3337.38</v>
      </c>
      <c r="AW4360" s="493" t="n">
        <v>4151.28</v>
      </c>
      <c r="AX4360" s="493" t="n">
        <v>5984.69</v>
      </c>
      <c r="AY4360" s="493" t="n">
        <v>4192.16</v>
      </c>
      <c r="AZ4360" s="493" t="n">
        <v>2584.57</v>
      </c>
      <c r="BA4360" s="493" t="n">
        <v>4626.01</v>
      </c>
      <c r="BB4360" s="493" t="n">
        <v>3557</v>
      </c>
      <c r="BC4360" s="493" t="n">
        <v>3155.93</v>
      </c>
      <c r="BD4360" s="493" t="n">
        <v>2841.67</v>
      </c>
      <c r="BE4360" s="493" t="n">
        <v>4608.35</v>
      </c>
      <c r="BF4360" s="493" t="n">
        <v>3502.12</v>
      </c>
      <c r="BG4360" s="493" t="n">
        <v>2451.44</v>
      </c>
      <c r="BH4360" s="493" t="n">
        <v>3723.65</v>
      </c>
      <c r="BI4360" s="493" t="n">
        <v>1372.46</v>
      </c>
      <c r="BJ4360" s="493" t="n">
        <v>2346.9</v>
      </c>
      <c r="BK4360" s="493" t="n">
        <v>4301.3</v>
      </c>
      <c r="BL4360" s="493" t="n">
        <v>6552.45</v>
      </c>
      <c r="BM4360" s="493" t="n">
        <v>6596.05</v>
      </c>
      <c r="BN4360" s="493" t="n">
        <v>7848.64</v>
      </c>
      <c r="BO4360" s="493" t="n">
        <v>6476.83</v>
      </c>
      <c r="BP4360" s="493" t="n">
        <v>8104.1</v>
      </c>
      <c r="BQ4360" s="493" t="n">
        <v>5467.7</v>
      </c>
      <c r="BR4360" s="493" t="n">
        <v>8679.379999999999</v>
      </c>
      <c r="BS4360" s="493" t="n">
        <v>5832.02</v>
      </c>
      <c r="BT4360" s="493" t="n">
        <v>12289.42</v>
      </c>
      <c r="BU4360" s="493" t="n">
        <v>10714.74</v>
      </c>
      <c r="BV4360" s="493" t="n">
        <v>12138.17</v>
      </c>
      <c r="BW4360" s="493" t="n">
        <v>15604.29</v>
      </c>
    </row>
    <row r="4361">
      <c r="A4361" t="inlineStr">
        <is>
          <t>[C9D3] Angiotensin-II 길항제 칼슘길항제 복합제</t>
        </is>
      </c>
      <c r="B4361" t="inlineStr">
        <is>
          <t>화이트생명과학</t>
        </is>
      </c>
      <c r="C4361" t="inlineStr">
        <is>
          <t>텔민스타</t>
        </is>
      </c>
      <c r="D4361" t="inlineStr">
        <is>
          <t>화이트생명과학</t>
        </is>
      </c>
      <c r="E4361" t="inlineStr">
        <is>
          <t>amlodipine besylate,  telmisartan</t>
        </is>
      </c>
      <c r="F4361" t="inlineStr">
        <is>
          <t>의원</t>
        </is>
      </c>
      <c r="G4361" t="inlineStr">
        <is>
          <t>Generic</t>
        </is>
      </c>
      <c r="H4361" s="493" t="n">
        <v>5383.66</v>
      </c>
      <c r="I4361" s="493" t="n">
        <v>4412.14</v>
      </c>
      <c r="J4361" s="493" t="n">
        <v>3701.47</v>
      </c>
      <c r="K4361" s="493" t="n">
        <v>5624.7</v>
      </c>
      <c r="L4361" s="493" t="n">
        <v>5817.6</v>
      </c>
      <c r="M4361" s="493" t="n">
        <v>6887.04</v>
      </c>
      <c r="N4361" s="493" t="n">
        <v>8524.5</v>
      </c>
      <c r="O4361" s="493" t="n">
        <v>3666.25</v>
      </c>
      <c r="P4361" s="493" t="n">
        <v>13155.26</v>
      </c>
      <c r="Q4361" s="493" t="n">
        <v>9529</v>
      </c>
      <c r="R4361" s="493" t="n">
        <v>8337.26</v>
      </c>
      <c r="S4361" s="493" t="n">
        <v>17553</v>
      </c>
      <c r="T4361" s="493" t="n">
        <v>11470.3</v>
      </c>
      <c r="U4361" s="493" t="n">
        <v>8915.1</v>
      </c>
      <c r="V4361" s="493" t="n">
        <v>10953</v>
      </c>
      <c r="W4361" s="493" t="n">
        <v>11031.6</v>
      </c>
      <c r="X4361" s="493" t="n">
        <v>11320.59</v>
      </c>
      <c r="Y4361" s="493" t="n">
        <v>12047.05</v>
      </c>
      <c r="Z4361" s="493" t="n">
        <v>12815.2</v>
      </c>
      <c r="AA4361" s="493" t="n">
        <v>8579.1</v>
      </c>
      <c r="AB4361" s="493" t="n">
        <v>13079</v>
      </c>
      <c r="AC4361" s="493" t="n">
        <v>13286.2</v>
      </c>
      <c r="AD4361" s="493" t="n">
        <v>13251.34</v>
      </c>
      <c r="AE4361" s="493" t="n">
        <v>10105</v>
      </c>
      <c r="AF4361" s="493" t="n">
        <v>13499.4</v>
      </c>
      <c r="AG4361" s="493" t="n">
        <v>8529.139999999999</v>
      </c>
      <c r="AH4361" s="493" t="n">
        <v>13658.27</v>
      </c>
      <c r="AI4361" s="493" t="n">
        <v>26285.26</v>
      </c>
      <c r="AJ4361" s="493" t="n">
        <v>22085.66</v>
      </c>
      <c r="AK4361" s="493" t="n">
        <v>23081.8</v>
      </c>
      <c r="AL4361" s="493" t="n">
        <v>27464.8</v>
      </c>
      <c r="AM4361" s="493" t="n">
        <v>48604.65</v>
      </c>
      <c r="AN4361" s="493" t="n">
        <v>46164.05</v>
      </c>
      <c r="AO4361" s="493" t="n">
        <v>52811.01</v>
      </c>
      <c r="AP4361" s="493" t="n">
        <v>47481</v>
      </c>
      <c r="AQ4361" s="493" t="n">
        <v>57125.39</v>
      </c>
      <c r="AR4361" s="493" t="n">
        <v>57346.02</v>
      </c>
      <c r="AS4361" s="493" t="n">
        <v>47871.4</v>
      </c>
      <c r="AT4361" s="493" t="n">
        <v>52328.8</v>
      </c>
      <c r="AU4361" s="493" t="n">
        <v>49021.72</v>
      </c>
      <c r="AV4361" s="493" t="n">
        <v>50498.3</v>
      </c>
      <c r="AW4361" s="493" t="n">
        <v>46353.6</v>
      </c>
      <c r="AX4361" s="493" t="n">
        <v>58713.02</v>
      </c>
      <c r="AY4361" s="493" t="n">
        <v>52954.34</v>
      </c>
      <c r="AZ4361" s="493" t="n">
        <v>55921.12</v>
      </c>
      <c r="BA4361" s="493" t="n">
        <v>59396.15</v>
      </c>
      <c r="BB4361" s="493" t="n">
        <v>59661.67</v>
      </c>
      <c r="BC4361" s="493" t="n">
        <v>68206.33</v>
      </c>
      <c r="BD4361" s="493" t="n">
        <v>63231.2</v>
      </c>
      <c r="BE4361" s="493" t="n">
        <v>60796.66</v>
      </c>
      <c r="BF4361" s="493" t="n">
        <v>62171.47</v>
      </c>
      <c r="BG4361" s="493" t="n">
        <v>58953.62</v>
      </c>
      <c r="BH4361" s="493" t="n">
        <v>63962.1</v>
      </c>
      <c r="BI4361" s="493" t="n">
        <v>59271.91</v>
      </c>
      <c r="BJ4361" s="493" t="n">
        <v>65740.31</v>
      </c>
      <c r="BK4361" s="493" t="n">
        <v>66888.64</v>
      </c>
      <c r="BL4361" s="493" t="n">
        <v>85133.82000000001</v>
      </c>
      <c r="BM4361" s="493" t="n">
        <v>75327.06</v>
      </c>
      <c r="BN4361" s="493" t="n">
        <v>78672.03</v>
      </c>
      <c r="BO4361" s="493" t="n">
        <v>89362.44</v>
      </c>
      <c r="BP4361" s="493" t="n">
        <v>80503.58</v>
      </c>
      <c r="BQ4361" s="493" t="n">
        <v>75724.57000000001</v>
      </c>
      <c r="BR4361" s="493" t="n">
        <v>84584.56</v>
      </c>
      <c r="BS4361" s="493" t="n">
        <v>80141.59</v>
      </c>
      <c r="BT4361" s="493" t="n">
        <v>78970.66</v>
      </c>
      <c r="BU4361" s="493" t="n">
        <v>73993.84</v>
      </c>
      <c r="BV4361" s="493" t="n">
        <v>98267.83</v>
      </c>
      <c r="BW4361" s="493" t="n">
        <v>75513.3</v>
      </c>
    </row>
    <row r="4362">
      <c r="A4362" t="inlineStr">
        <is>
          <t>[C9D3] Angiotensin-II 길항제 칼슘길항제 복합제</t>
        </is>
      </c>
      <c r="B4362" t="inlineStr">
        <is>
          <t>화이트생명과학</t>
        </is>
      </c>
      <c r="C4362" t="inlineStr">
        <is>
          <t>텔민스타</t>
        </is>
      </c>
      <c r="D4362" t="inlineStr">
        <is>
          <t>화이트생명과학</t>
        </is>
      </c>
      <c r="E4362" t="inlineStr">
        <is>
          <t>amlodipine besylate,  telmisartan</t>
        </is>
      </c>
      <c r="F4362" t="inlineStr">
        <is>
          <t>보건소</t>
        </is>
      </c>
      <c r="G4362" t="inlineStr">
        <is>
          <t>Generic</t>
        </is>
      </c>
      <c r="H4362" s="493" t="n">
        <v>0</v>
      </c>
      <c r="I4362" s="493" t="n">
        <v>0</v>
      </c>
      <c r="J4362" s="493" t="n">
        <v>0</v>
      </c>
      <c r="K4362" s="493" t="n">
        <v>0</v>
      </c>
      <c r="L4362" s="493" t="n">
        <v>0</v>
      </c>
      <c r="M4362" s="493" t="n">
        <v>0</v>
      </c>
      <c r="N4362" s="493" t="n">
        <v>0</v>
      </c>
      <c r="O4362" s="493" t="n">
        <v>0</v>
      </c>
      <c r="P4362" s="493" t="n">
        <v>0</v>
      </c>
      <c r="Q4362" s="493" t="n">
        <v>0</v>
      </c>
      <c r="R4362" s="493" t="n">
        <v>0</v>
      </c>
      <c r="S4362" s="493" t="n">
        <v>0</v>
      </c>
      <c r="T4362" s="493" t="n">
        <v>0</v>
      </c>
      <c r="U4362" s="493" t="n">
        <v>0</v>
      </c>
      <c r="V4362" s="493" t="n">
        <v>0</v>
      </c>
      <c r="W4362" s="493" t="n">
        <v>277.5</v>
      </c>
      <c r="X4362" s="493" t="n">
        <v>1459.5</v>
      </c>
      <c r="Y4362" s="493" t="n">
        <v>159.3</v>
      </c>
      <c r="Z4362" s="493" t="n">
        <v>93.59999999999999</v>
      </c>
      <c r="AA4362" s="493" t="n">
        <v>234</v>
      </c>
      <c r="AB4362" s="493" t="n">
        <v>861</v>
      </c>
      <c r="AC4362" s="493" t="n">
        <v>0</v>
      </c>
      <c r="AD4362" s="493" t="n">
        <v>107.4</v>
      </c>
      <c r="AE4362" s="493" t="n">
        <v>1538.4</v>
      </c>
      <c r="AF4362" s="493" t="n">
        <v>105</v>
      </c>
      <c r="AG4362" s="493" t="n">
        <v>839.7</v>
      </c>
      <c r="AH4362" s="493" t="n">
        <v>1119.6</v>
      </c>
      <c r="AI4362" s="493" t="n">
        <v>0</v>
      </c>
      <c r="AJ4362" s="493" t="n">
        <v>0</v>
      </c>
      <c r="AK4362" s="493" t="n">
        <v>2226</v>
      </c>
      <c r="AL4362" s="493" t="n">
        <v>67.2</v>
      </c>
      <c r="AM4362" s="493" t="n">
        <v>396</v>
      </c>
      <c r="AN4362" s="493" t="n">
        <v>308.7</v>
      </c>
      <c r="AO4362" s="493" t="n">
        <v>1422.3</v>
      </c>
      <c r="AP4362" s="493" t="n">
        <v>1692.6</v>
      </c>
      <c r="AQ4362" s="493" t="n">
        <v>1328.4</v>
      </c>
      <c r="AR4362" s="493" t="n">
        <v>264</v>
      </c>
      <c r="AS4362" s="493" t="n">
        <v>86.40000000000001</v>
      </c>
      <c r="AT4362" s="493" t="n">
        <v>1151.1</v>
      </c>
      <c r="AU4362" s="493" t="n">
        <v>403.2</v>
      </c>
      <c r="AV4362" s="493" t="n">
        <v>101.4</v>
      </c>
      <c r="AW4362" s="493" t="n">
        <v>985.5</v>
      </c>
      <c r="AX4362" s="493" t="n">
        <v>114.6</v>
      </c>
      <c r="AY4362" s="493" t="n">
        <v>123.6</v>
      </c>
      <c r="AZ4362" s="493" t="n">
        <v>1170</v>
      </c>
      <c r="BA4362" s="493" t="n">
        <v>1173</v>
      </c>
      <c r="BB4362" s="493" t="n">
        <v>1561.2</v>
      </c>
      <c r="BC4362" s="493" t="n">
        <v>2227.5</v>
      </c>
      <c r="BD4362" s="493" t="n">
        <v>1303.2</v>
      </c>
      <c r="BE4362" s="493" t="n">
        <v>1576.8</v>
      </c>
      <c r="BF4362" s="493" t="n">
        <v>3226.5</v>
      </c>
      <c r="BG4362" s="493" t="n">
        <v>1055.7</v>
      </c>
      <c r="BH4362" s="493" t="n">
        <v>342</v>
      </c>
      <c r="BI4362" s="493" t="n">
        <v>3201.3</v>
      </c>
      <c r="BJ4362" s="493" t="n">
        <v>1292.4</v>
      </c>
      <c r="BK4362" s="493" t="n">
        <v>918.6</v>
      </c>
      <c r="BL4362" s="493" t="n">
        <v>1734.4</v>
      </c>
      <c r="BM4362" s="493" t="n">
        <v>748.2</v>
      </c>
      <c r="BN4362" s="493" t="n">
        <v>1064.86</v>
      </c>
      <c r="BO4362" s="493" t="n">
        <v>1770</v>
      </c>
      <c r="BP4362" s="493" t="n">
        <v>1633.8</v>
      </c>
      <c r="BQ4362" s="493" t="n">
        <v>1941</v>
      </c>
      <c r="BR4362" s="493" t="n">
        <v>634.8</v>
      </c>
      <c r="BS4362" s="493" t="n">
        <v>1470.9</v>
      </c>
      <c r="BT4362" s="493" t="n">
        <v>955.8</v>
      </c>
      <c r="BU4362" s="493" t="n">
        <v>504</v>
      </c>
      <c r="BV4362" s="493" t="n">
        <v>589.8</v>
      </c>
      <c r="BW4362" s="493" t="n">
        <v>0</v>
      </c>
    </row>
    <row r="4363">
      <c r="A4363" t="inlineStr">
        <is>
          <t>[C9D3] Angiotensin-II 길항제 칼슘길항제 복합제</t>
        </is>
      </c>
      <c r="B4363" t="inlineStr">
        <is>
          <t>화이트생명과학</t>
        </is>
      </c>
      <c r="C4363" t="inlineStr">
        <is>
          <t>하비카</t>
        </is>
      </c>
      <c r="D4363" t="inlineStr">
        <is>
          <t>화이트생명과학</t>
        </is>
      </c>
      <c r="E4363" t="inlineStr">
        <is>
          <t>amlodipine besylate,  olmesartan medoxomil</t>
        </is>
      </c>
      <c r="F4363" t="inlineStr">
        <is>
          <t>종합병원</t>
        </is>
      </c>
      <c r="G4363" t="inlineStr">
        <is>
          <t>Generic</t>
        </is>
      </c>
      <c r="H4363" s="493" t="n">
        <v>0</v>
      </c>
      <c r="I4363" s="493" t="n">
        <v>0</v>
      </c>
      <c r="J4363" s="493" t="n">
        <v>0</v>
      </c>
      <c r="K4363" s="493" t="n">
        <v>0</v>
      </c>
      <c r="L4363" s="493" t="n">
        <v>0</v>
      </c>
      <c r="M4363" s="493" t="n">
        <v>0</v>
      </c>
      <c r="N4363" s="493" t="n">
        <v>0</v>
      </c>
      <c r="O4363" s="493" t="n">
        <v>0</v>
      </c>
      <c r="P4363" s="493" t="n">
        <v>0</v>
      </c>
      <c r="Q4363" s="493" t="n">
        <v>0</v>
      </c>
      <c r="R4363" s="493" t="n">
        <v>0</v>
      </c>
      <c r="S4363" s="493" t="n">
        <v>0</v>
      </c>
      <c r="T4363" s="493" t="n">
        <v>0</v>
      </c>
      <c r="U4363" s="493" t="n">
        <v>0</v>
      </c>
      <c r="V4363" s="493" t="n">
        <v>0</v>
      </c>
      <c r="W4363" s="493" t="n">
        <v>0</v>
      </c>
      <c r="X4363" s="493" t="n">
        <v>0</v>
      </c>
      <c r="Y4363" s="493" t="n">
        <v>0</v>
      </c>
      <c r="Z4363" s="493" t="n">
        <v>0</v>
      </c>
      <c r="AA4363" s="493" t="n">
        <v>0</v>
      </c>
      <c r="AB4363" s="493" t="n">
        <v>0</v>
      </c>
      <c r="AC4363" s="493" t="n">
        <v>0</v>
      </c>
      <c r="AD4363" s="493" t="n">
        <v>0</v>
      </c>
      <c r="AE4363" s="493" t="n">
        <v>0</v>
      </c>
      <c r="AF4363" s="493" t="n">
        <v>0</v>
      </c>
      <c r="AG4363" s="493" t="n">
        <v>0</v>
      </c>
      <c r="AH4363" s="493" t="n">
        <v>0</v>
      </c>
      <c r="AI4363" s="493" t="n">
        <v>0</v>
      </c>
      <c r="AJ4363" s="493" t="n">
        <v>0</v>
      </c>
      <c r="AK4363" s="493" t="n">
        <v>0</v>
      </c>
      <c r="AL4363" s="493" t="n">
        <v>0</v>
      </c>
      <c r="AM4363" s="493" t="n">
        <v>0</v>
      </c>
      <c r="AN4363" s="493" t="n">
        <v>0</v>
      </c>
      <c r="AO4363" s="493" t="n">
        <v>0</v>
      </c>
      <c r="AP4363" s="493" t="n">
        <v>0</v>
      </c>
      <c r="AQ4363" s="493" t="n">
        <v>0</v>
      </c>
      <c r="AR4363" s="493" t="n">
        <v>0</v>
      </c>
      <c r="AS4363" s="493" t="n">
        <v>0</v>
      </c>
      <c r="AT4363" s="493" t="n">
        <v>0</v>
      </c>
      <c r="AU4363" s="493" t="n">
        <v>0</v>
      </c>
      <c r="AV4363" s="493" t="n">
        <v>0</v>
      </c>
      <c r="AW4363" s="493" t="n">
        <v>0</v>
      </c>
      <c r="AX4363" s="493" t="n">
        <v>0</v>
      </c>
      <c r="AY4363" s="493" t="n">
        <v>0</v>
      </c>
      <c r="AZ4363" s="493" t="n">
        <v>0</v>
      </c>
      <c r="BA4363" s="493" t="n">
        <v>0</v>
      </c>
      <c r="BB4363" s="493" t="n">
        <v>0</v>
      </c>
      <c r="BC4363" s="493" t="n">
        <v>0</v>
      </c>
      <c r="BD4363" s="493" t="n">
        <v>171</v>
      </c>
      <c r="BE4363" s="493" t="n">
        <v>0</v>
      </c>
      <c r="BF4363" s="493" t="n">
        <v>0</v>
      </c>
      <c r="BG4363" s="493" t="n">
        <v>0</v>
      </c>
      <c r="BH4363" s="493" t="n">
        <v>0</v>
      </c>
      <c r="BI4363" s="493" t="n">
        <v>0</v>
      </c>
      <c r="BJ4363" s="493" t="n">
        <v>0</v>
      </c>
      <c r="BK4363" s="493" t="n">
        <v>0</v>
      </c>
      <c r="BL4363" s="493" t="n">
        <v>0</v>
      </c>
      <c r="BM4363" s="493" t="n">
        <v>0</v>
      </c>
      <c r="BN4363" s="493" t="n">
        <v>0</v>
      </c>
      <c r="BO4363" s="493" t="n">
        <v>0</v>
      </c>
      <c r="BP4363" s="493" t="n">
        <v>0</v>
      </c>
      <c r="BQ4363" s="493" t="n">
        <v>0</v>
      </c>
      <c r="BR4363" s="493" t="n">
        <v>0</v>
      </c>
      <c r="BS4363" s="493" t="n">
        <v>0</v>
      </c>
      <c r="BT4363" s="493" t="n">
        <v>0</v>
      </c>
      <c r="BU4363" s="493" t="n">
        <v>0</v>
      </c>
      <c r="BV4363" s="493" t="n">
        <v>0</v>
      </c>
      <c r="BW4363" s="493" t="n">
        <v>0</v>
      </c>
    </row>
    <row r="4364">
      <c r="A4364" t="inlineStr">
        <is>
          <t>[C9D3] Angiotensin-II 길항제 칼슘길항제 복합제</t>
        </is>
      </c>
      <c r="B4364" t="inlineStr">
        <is>
          <t>화이트생명과학</t>
        </is>
      </c>
      <c r="C4364" t="inlineStr">
        <is>
          <t>하비카</t>
        </is>
      </c>
      <c r="D4364" t="inlineStr">
        <is>
          <t>화이트생명과학</t>
        </is>
      </c>
      <c r="E4364" t="inlineStr">
        <is>
          <t>amlodipine besylate,  olmesartan medoxomil</t>
        </is>
      </c>
      <c r="F4364" t="inlineStr">
        <is>
          <t>병원</t>
        </is>
      </c>
      <c r="G4364" t="inlineStr">
        <is>
          <t>Generic</t>
        </is>
      </c>
      <c r="H4364" s="493" t="n">
        <v>3293</v>
      </c>
      <c r="I4364" s="493" t="n">
        <v>517.6</v>
      </c>
      <c r="J4364" s="493" t="n">
        <v>3342.9</v>
      </c>
      <c r="K4364" s="493" t="n">
        <v>1616.2</v>
      </c>
      <c r="L4364" s="493" t="n">
        <v>1960.6</v>
      </c>
      <c r="M4364" s="493" t="n">
        <v>1723.8</v>
      </c>
      <c r="N4364" s="493" t="n">
        <v>3398.1</v>
      </c>
      <c r="O4364" s="493" t="n">
        <v>1752.4</v>
      </c>
      <c r="P4364" s="493" t="n">
        <v>2276.66</v>
      </c>
      <c r="Q4364" s="493" t="n">
        <v>789.33</v>
      </c>
      <c r="R4364" s="493" t="n">
        <v>2079.88</v>
      </c>
      <c r="S4364" s="493" t="n">
        <v>1589.7</v>
      </c>
      <c r="T4364" s="493" t="n">
        <v>1365.1</v>
      </c>
      <c r="U4364" s="493" t="n">
        <v>2934.9</v>
      </c>
      <c r="V4364" s="493" t="n">
        <v>2681.8</v>
      </c>
      <c r="W4364" s="493" t="n">
        <v>1837.4</v>
      </c>
      <c r="X4364" s="493" t="n">
        <v>1956.5</v>
      </c>
      <c r="Y4364" s="493" t="n">
        <v>1722.9</v>
      </c>
      <c r="Z4364" s="493" t="n">
        <v>2917.7</v>
      </c>
      <c r="AA4364" s="493" t="n">
        <v>1959.58</v>
      </c>
      <c r="AB4364" s="493" t="n">
        <v>3398.2</v>
      </c>
      <c r="AC4364" s="493" t="n">
        <v>1964.3</v>
      </c>
      <c r="AD4364" s="493" t="n">
        <v>2751.1</v>
      </c>
      <c r="AE4364" s="493" t="n">
        <v>2463.3</v>
      </c>
      <c r="AF4364" s="493" t="n">
        <v>2590.9</v>
      </c>
      <c r="AG4364" s="493" t="n">
        <v>1735.6</v>
      </c>
      <c r="AH4364" s="493" t="n">
        <v>2836.5</v>
      </c>
      <c r="AI4364" s="493" t="n">
        <v>2324</v>
      </c>
      <c r="AJ4364" s="493" t="n">
        <v>2496.2</v>
      </c>
      <c r="AK4364" s="493" t="n">
        <v>1388.7</v>
      </c>
      <c r="AL4364" s="493" t="n">
        <v>1855.9</v>
      </c>
      <c r="AM4364" s="493" t="n">
        <v>1386.9</v>
      </c>
      <c r="AN4364" s="493" t="n">
        <v>3043.6</v>
      </c>
      <c r="AO4364" s="493" t="n">
        <v>1693.6</v>
      </c>
      <c r="AP4364" s="493" t="n">
        <v>2886.46</v>
      </c>
      <c r="AQ4364" s="493" t="n">
        <v>1525.9</v>
      </c>
      <c r="AR4364" s="493" t="n">
        <v>3612.6</v>
      </c>
      <c r="AS4364" s="493" t="n">
        <v>3011.4</v>
      </c>
      <c r="AT4364" s="493" t="n">
        <v>2381.85</v>
      </c>
      <c r="AU4364" s="493" t="n">
        <v>5197.63</v>
      </c>
      <c r="AV4364" s="493" t="n">
        <v>7568.3</v>
      </c>
      <c r="AW4364" s="493" t="n">
        <v>6156.18</v>
      </c>
      <c r="AX4364" s="493" t="n">
        <v>6659.06</v>
      </c>
      <c r="AY4364" s="493" t="n">
        <v>7047.2</v>
      </c>
      <c r="AZ4364" s="493" t="n">
        <v>3075.42</v>
      </c>
      <c r="BA4364" s="493" t="n">
        <v>5310.4</v>
      </c>
      <c r="BB4364" s="493" t="n">
        <v>4013.2</v>
      </c>
      <c r="BC4364" s="493" t="n">
        <v>3099</v>
      </c>
      <c r="BD4364" s="493" t="n">
        <v>1885.23</v>
      </c>
      <c r="BE4364" s="493" t="n">
        <v>2068</v>
      </c>
      <c r="BF4364" s="493" t="n">
        <v>2436.72</v>
      </c>
      <c r="BG4364" s="493" t="n">
        <v>2306.4</v>
      </c>
      <c r="BH4364" s="493" t="n">
        <v>1883.18</v>
      </c>
      <c r="BI4364" s="493" t="n">
        <v>361.8</v>
      </c>
      <c r="BJ4364" s="493" t="n">
        <v>2472.54</v>
      </c>
      <c r="BK4364" s="493" t="n">
        <v>1730.4</v>
      </c>
      <c r="BL4364" s="493" t="n">
        <v>1980.47</v>
      </c>
      <c r="BM4364" s="493" t="n">
        <v>2237.4</v>
      </c>
      <c r="BN4364" s="493" t="n">
        <v>2535.08</v>
      </c>
      <c r="BO4364" s="493" t="n">
        <v>666.5</v>
      </c>
      <c r="BP4364" s="493" t="n">
        <v>3081.47</v>
      </c>
      <c r="BQ4364" s="493" t="n">
        <v>527.1</v>
      </c>
      <c r="BR4364" s="493" t="n">
        <v>1257</v>
      </c>
      <c r="BS4364" s="493" t="n">
        <v>146.7</v>
      </c>
      <c r="BT4364" s="493" t="n">
        <v>1951.34</v>
      </c>
      <c r="BU4364" s="493" t="n">
        <v>2425.65</v>
      </c>
      <c r="BV4364" s="493" t="n">
        <v>1444.95</v>
      </c>
      <c r="BW4364" s="493" t="n">
        <v>3528.47</v>
      </c>
    </row>
    <row r="4365">
      <c r="A4365" t="inlineStr">
        <is>
          <t>[C9D3] Angiotensin-II 길항제 칼슘길항제 복합제</t>
        </is>
      </c>
      <c r="B4365" t="inlineStr">
        <is>
          <t>화이트생명과학</t>
        </is>
      </c>
      <c r="C4365" t="inlineStr">
        <is>
          <t>하비카</t>
        </is>
      </c>
      <c r="D4365" t="inlineStr">
        <is>
          <t>화이트생명과학</t>
        </is>
      </c>
      <c r="E4365" t="inlineStr">
        <is>
          <t>amlodipine besylate,  olmesartan medoxomil</t>
        </is>
      </c>
      <c r="F4365" t="inlineStr">
        <is>
          <t>의원</t>
        </is>
      </c>
      <c r="G4365" t="inlineStr">
        <is>
          <t>Generic</t>
        </is>
      </c>
      <c r="H4365" s="493" t="n">
        <v>29423.97</v>
      </c>
      <c r="I4365" s="493" t="n">
        <v>22508.9</v>
      </c>
      <c r="J4365" s="493" t="n">
        <v>31629.8</v>
      </c>
      <c r="K4365" s="493" t="n">
        <v>27833.7</v>
      </c>
      <c r="L4365" s="493" t="n">
        <v>30469.85</v>
      </c>
      <c r="M4365" s="493" t="n">
        <v>34243.1</v>
      </c>
      <c r="N4365" s="493" t="n">
        <v>33215.95</v>
      </c>
      <c r="O4365" s="493" t="n">
        <v>30622.7</v>
      </c>
      <c r="P4365" s="493" t="n">
        <v>27867.9</v>
      </c>
      <c r="Q4365" s="493" t="n">
        <v>30976.1</v>
      </c>
      <c r="R4365" s="493" t="n">
        <v>25585.8</v>
      </c>
      <c r="S4365" s="493" t="n">
        <v>38065.15</v>
      </c>
      <c r="T4365" s="493" t="n">
        <v>31317.15</v>
      </c>
      <c r="U4365" s="493" t="n">
        <v>24401.6</v>
      </c>
      <c r="V4365" s="493" t="n">
        <v>36925.2</v>
      </c>
      <c r="W4365" s="493" t="n">
        <v>35007.95</v>
      </c>
      <c r="X4365" s="493" t="n">
        <v>32401.4</v>
      </c>
      <c r="Y4365" s="493" t="n">
        <v>34313.16</v>
      </c>
      <c r="Z4365" s="493" t="n">
        <v>33279.07</v>
      </c>
      <c r="AA4365" s="493" t="n">
        <v>32062.2</v>
      </c>
      <c r="AB4365" s="493" t="n">
        <v>38959.61</v>
      </c>
      <c r="AC4365" s="493" t="n">
        <v>36235.84</v>
      </c>
      <c r="AD4365" s="493" t="n">
        <v>36725.05</v>
      </c>
      <c r="AE4365" s="493" t="n">
        <v>42122.41</v>
      </c>
      <c r="AF4365" s="493" t="n">
        <v>39637.44</v>
      </c>
      <c r="AG4365" s="493" t="n">
        <v>38501.74</v>
      </c>
      <c r="AH4365" s="493" t="n">
        <v>44891.28</v>
      </c>
      <c r="AI4365" s="493" t="n">
        <v>44709.86</v>
      </c>
      <c r="AJ4365" s="493" t="n">
        <v>39125.52</v>
      </c>
      <c r="AK4365" s="493" t="n">
        <v>41893.84</v>
      </c>
      <c r="AL4365" s="493" t="n">
        <v>44040.56</v>
      </c>
      <c r="AM4365" s="493" t="n">
        <v>37591.71</v>
      </c>
      <c r="AN4365" s="493" t="n">
        <v>39096.26</v>
      </c>
      <c r="AO4365" s="493" t="n">
        <v>43157.85</v>
      </c>
      <c r="AP4365" s="493" t="n">
        <v>42970.7</v>
      </c>
      <c r="AQ4365" s="493" t="n">
        <v>51333.23</v>
      </c>
      <c r="AR4365" s="493" t="n">
        <v>61471.29</v>
      </c>
      <c r="AS4365" s="493" t="n">
        <v>58041.6</v>
      </c>
      <c r="AT4365" s="493" t="n">
        <v>47766.7</v>
      </c>
      <c r="AU4365" s="493" t="n">
        <v>58799.5</v>
      </c>
      <c r="AV4365" s="493" t="n">
        <v>58175.9</v>
      </c>
      <c r="AW4365" s="493" t="n">
        <v>54771.95</v>
      </c>
      <c r="AX4365" s="493" t="n">
        <v>52568.2</v>
      </c>
      <c r="AY4365" s="493" t="n">
        <v>57426.89</v>
      </c>
      <c r="AZ4365" s="493" t="n">
        <v>49990.2</v>
      </c>
      <c r="BA4365" s="493" t="n">
        <v>47316.45</v>
      </c>
      <c r="BB4365" s="493" t="n">
        <v>43300.5</v>
      </c>
      <c r="BC4365" s="493" t="n">
        <v>51414.03</v>
      </c>
      <c r="BD4365" s="493" t="n">
        <v>47148.06</v>
      </c>
      <c r="BE4365" s="493" t="n">
        <v>38559.76</v>
      </c>
      <c r="BF4365" s="493" t="n">
        <v>23270.77</v>
      </c>
      <c r="BG4365" s="493" t="n">
        <v>25337.01</v>
      </c>
      <c r="BH4365" s="493" t="n">
        <v>20889.22</v>
      </c>
      <c r="BI4365" s="493" t="n">
        <v>22204.26</v>
      </c>
      <c r="BJ4365" s="493" t="n">
        <v>19740.19</v>
      </c>
      <c r="BK4365" s="493" t="n">
        <v>20263.02</v>
      </c>
      <c r="BL4365" s="493" t="n">
        <v>22371.64</v>
      </c>
      <c r="BM4365" s="493" t="n">
        <v>18454.43</v>
      </c>
      <c r="BN4365" s="493" t="n">
        <v>19773.7</v>
      </c>
      <c r="BO4365" s="493" t="n">
        <v>20960.85</v>
      </c>
      <c r="BP4365" s="493" t="n">
        <v>20595.75</v>
      </c>
      <c r="BQ4365" s="493" t="n">
        <v>23573.5</v>
      </c>
      <c r="BR4365" s="493" t="n">
        <v>20521.67</v>
      </c>
      <c r="BS4365" s="493" t="n">
        <v>22019.24</v>
      </c>
      <c r="BT4365" s="493" t="n">
        <v>24449.5</v>
      </c>
      <c r="BU4365" s="493" t="n">
        <v>21356.4</v>
      </c>
      <c r="BV4365" s="493" t="n">
        <v>21826.12</v>
      </c>
      <c r="BW4365" s="493" t="n">
        <v>19990</v>
      </c>
    </row>
    <row r="4366">
      <c r="A4366" t="inlineStr">
        <is>
          <t>[C9D3] Angiotensin-II 길항제 칼슘길항제 복합제</t>
        </is>
      </c>
      <c r="B4366" t="inlineStr">
        <is>
          <t>화이트생명과학</t>
        </is>
      </c>
      <c r="C4366" t="inlineStr">
        <is>
          <t>하비카</t>
        </is>
      </c>
      <c r="D4366" t="inlineStr">
        <is>
          <t>화이트생명과학</t>
        </is>
      </c>
      <c r="E4366" t="inlineStr">
        <is>
          <t>amlodipine besylate,  olmesartan medoxomil</t>
        </is>
      </c>
      <c r="F4366" t="inlineStr">
        <is>
          <t>보건소</t>
        </is>
      </c>
      <c r="G4366" t="inlineStr">
        <is>
          <t>Generic</t>
        </is>
      </c>
      <c r="H4366" s="493" t="n">
        <v>0</v>
      </c>
      <c r="I4366" s="493" t="n">
        <v>1130.4</v>
      </c>
      <c r="J4366" s="493" t="n">
        <v>0</v>
      </c>
      <c r="K4366" s="493" t="n">
        <v>0</v>
      </c>
      <c r="L4366" s="493" t="n">
        <v>1640.7</v>
      </c>
      <c r="M4366" s="493" t="n">
        <v>0</v>
      </c>
      <c r="N4366" s="493" t="n">
        <v>0</v>
      </c>
      <c r="O4366" s="493" t="n">
        <v>0</v>
      </c>
      <c r="P4366" s="493" t="n">
        <v>1480.5</v>
      </c>
      <c r="Q4366" s="493" t="n">
        <v>0</v>
      </c>
      <c r="R4366" s="493" t="n">
        <v>0</v>
      </c>
      <c r="S4366" s="493" t="n">
        <v>0</v>
      </c>
      <c r="T4366" s="493" t="n">
        <v>2231.1</v>
      </c>
      <c r="U4366" s="493" t="n">
        <v>0</v>
      </c>
      <c r="V4366" s="493" t="n">
        <v>0</v>
      </c>
      <c r="W4366" s="493" t="n">
        <v>1722</v>
      </c>
      <c r="X4366" s="493" t="n">
        <v>83.40000000000001</v>
      </c>
      <c r="Y4366" s="493" t="n">
        <v>106.2</v>
      </c>
      <c r="Z4366" s="493" t="n">
        <v>0</v>
      </c>
      <c r="AA4366" s="493" t="n">
        <v>2630.7</v>
      </c>
      <c r="AB4366" s="493" t="n">
        <v>0</v>
      </c>
      <c r="AC4366" s="493" t="n">
        <v>0</v>
      </c>
      <c r="AD4366" s="493" t="n">
        <v>1557.9</v>
      </c>
      <c r="AE4366" s="493" t="n">
        <v>0</v>
      </c>
      <c r="AF4366" s="493" t="n">
        <v>0</v>
      </c>
      <c r="AG4366" s="493" t="n">
        <v>0</v>
      </c>
      <c r="AH4366" s="493" t="n">
        <v>0</v>
      </c>
      <c r="AI4366" s="493" t="n">
        <v>0</v>
      </c>
      <c r="AJ4366" s="493" t="n">
        <v>1810.8</v>
      </c>
      <c r="AK4366" s="493" t="n">
        <v>436.8</v>
      </c>
      <c r="AL4366" s="493" t="n">
        <v>336</v>
      </c>
      <c r="AM4366" s="493" t="n">
        <v>1865.7</v>
      </c>
      <c r="AN4366" s="493" t="n">
        <v>589.5</v>
      </c>
      <c r="AO4366" s="493" t="n">
        <v>218.7</v>
      </c>
      <c r="AP4366" s="493" t="n">
        <v>196.5</v>
      </c>
      <c r="AQ4366" s="493" t="n">
        <v>91.2</v>
      </c>
      <c r="AR4366" s="493" t="n">
        <v>98.40000000000001</v>
      </c>
      <c r="AS4366" s="493" t="n">
        <v>468.58</v>
      </c>
      <c r="AT4366" s="493" t="n">
        <v>1382.4</v>
      </c>
      <c r="AU4366" s="493" t="n">
        <v>28.2</v>
      </c>
      <c r="AV4366" s="493" t="n">
        <v>52.2</v>
      </c>
      <c r="AW4366" s="493" t="n">
        <v>1225.8</v>
      </c>
      <c r="AX4366" s="493" t="n">
        <v>0</v>
      </c>
      <c r="AY4366" s="493" t="n">
        <v>0</v>
      </c>
      <c r="AZ4366" s="493" t="n">
        <v>1690.2</v>
      </c>
      <c r="BA4366" s="493" t="n">
        <v>0</v>
      </c>
      <c r="BB4366" s="493" t="n">
        <v>203.4</v>
      </c>
      <c r="BC4366" s="493" t="n">
        <v>1315.8</v>
      </c>
      <c r="BD4366" s="493" t="n">
        <v>0</v>
      </c>
      <c r="BE4366" s="493" t="n">
        <v>1271.7</v>
      </c>
      <c r="BF4366" s="493" t="n">
        <v>0</v>
      </c>
      <c r="BG4366" s="493" t="n">
        <v>0</v>
      </c>
      <c r="BH4366" s="493" t="n">
        <v>53.1</v>
      </c>
      <c r="BI4366" s="493" t="n">
        <v>1861.2</v>
      </c>
      <c r="BJ4366" s="493" t="n">
        <v>0</v>
      </c>
      <c r="BK4366" s="493" t="n">
        <v>0</v>
      </c>
      <c r="BL4366" s="493" t="n">
        <v>1580.4</v>
      </c>
      <c r="BM4366" s="493" t="n">
        <v>77.40000000000001</v>
      </c>
      <c r="BN4366" s="493" t="n">
        <v>120.6</v>
      </c>
      <c r="BO4366" s="493" t="n">
        <v>1638.44</v>
      </c>
      <c r="BP4366" s="493" t="n">
        <v>84.59999999999999</v>
      </c>
      <c r="BQ4366" s="493" t="n">
        <v>0</v>
      </c>
      <c r="BR4366" s="493" t="n">
        <v>1364.4</v>
      </c>
      <c r="BS4366" s="493" t="n">
        <v>0</v>
      </c>
      <c r="BT4366" s="493" t="n">
        <v>0</v>
      </c>
      <c r="BU4366" s="493" t="n">
        <v>1237.5</v>
      </c>
      <c r="BV4366" s="493" t="n">
        <v>0</v>
      </c>
      <c r="BW4366" s="493" t="n">
        <v>0</v>
      </c>
    </row>
    <row r="4367">
      <c r="A4367" t="inlineStr">
        <is>
          <t>[C9D3] Angiotensin-II 길항제 칼슘길항제 복합제</t>
        </is>
      </c>
      <c r="B4367" t="inlineStr">
        <is>
          <t>화이트생명과학</t>
        </is>
      </c>
      <c r="C4367" t="inlineStr">
        <is>
          <t>하비카</t>
        </is>
      </c>
      <c r="D4367" t="inlineStr">
        <is>
          <t>화이트생명과학</t>
        </is>
      </c>
      <c r="E4367" t="inlineStr">
        <is>
          <t>amlodipine besylate,  olmesartan medoxomil</t>
        </is>
      </c>
      <c r="F4367" t="inlineStr">
        <is>
          <t>기타(치과의원, 치과병원 등)</t>
        </is>
      </c>
      <c r="G4367" t="inlineStr">
        <is>
          <t>Generic</t>
        </is>
      </c>
      <c r="H4367" s="493" t="n">
        <v>0</v>
      </c>
      <c r="I4367" s="493" t="n">
        <v>0</v>
      </c>
      <c r="J4367" s="493" t="n">
        <v>0</v>
      </c>
      <c r="K4367" s="493" t="n">
        <v>0</v>
      </c>
      <c r="L4367" s="493" t="n">
        <v>0</v>
      </c>
      <c r="M4367" s="493" t="n">
        <v>0</v>
      </c>
      <c r="N4367" s="493" t="n">
        <v>0</v>
      </c>
      <c r="O4367" s="493" t="n">
        <v>0</v>
      </c>
      <c r="P4367" s="493" t="n">
        <v>0</v>
      </c>
      <c r="Q4367" s="493" t="n">
        <v>0</v>
      </c>
      <c r="R4367" s="493" t="n">
        <v>0</v>
      </c>
      <c r="S4367" s="493" t="n">
        <v>0</v>
      </c>
      <c r="T4367" s="493" t="n">
        <v>0</v>
      </c>
      <c r="U4367" s="493" t="n">
        <v>0</v>
      </c>
      <c r="V4367" s="493" t="n">
        <v>0</v>
      </c>
      <c r="W4367" s="493" t="n">
        <v>0</v>
      </c>
      <c r="X4367" s="493" t="n">
        <v>0</v>
      </c>
      <c r="Y4367" s="493" t="n">
        <v>0</v>
      </c>
      <c r="Z4367" s="493" t="n">
        <v>0</v>
      </c>
      <c r="AA4367" s="493" t="n">
        <v>0</v>
      </c>
      <c r="AB4367" s="493" t="n">
        <v>0</v>
      </c>
      <c r="AC4367" s="493" t="n">
        <v>0</v>
      </c>
      <c r="AD4367" s="493" t="n">
        <v>0</v>
      </c>
      <c r="AE4367" s="493" t="n">
        <v>0</v>
      </c>
      <c r="AF4367" s="493" t="n">
        <v>0</v>
      </c>
      <c r="AG4367" s="493" t="n">
        <v>0</v>
      </c>
      <c r="AH4367" s="493" t="n">
        <v>0</v>
      </c>
      <c r="AI4367" s="493" t="n">
        <v>0</v>
      </c>
      <c r="AJ4367" s="493" t="n">
        <v>0</v>
      </c>
      <c r="AK4367" s="493" t="n">
        <v>0</v>
      </c>
      <c r="AL4367" s="493" t="n">
        <v>0</v>
      </c>
      <c r="AM4367" s="493" t="n">
        <v>0</v>
      </c>
      <c r="AN4367" s="493" t="n">
        <v>0</v>
      </c>
      <c r="AO4367" s="493" t="n">
        <v>0</v>
      </c>
      <c r="AP4367" s="493" t="n">
        <v>0</v>
      </c>
      <c r="AQ4367" s="493" t="n">
        <v>0</v>
      </c>
      <c r="AR4367" s="493" t="n">
        <v>0</v>
      </c>
      <c r="AS4367" s="493" t="n">
        <v>0</v>
      </c>
      <c r="AT4367" s="493" t="n">
        <v>0</v>
      </c>
      <c r="AU4367" s="493" t="n">
        <v>0</v>
      </c>
      <c r="AV4367" s="493" t="n">
        <v>0</v>
      </c>
      <c r="AW4367" s="493" t="n">
        <v>0</v>
      </c>
      <c r="AX4367" s="493" t="n">
        <v>0</v>
      </c>
      <c r="AY4367" s="493" t="n">
        <v>0</v>
      </c>
      <c r="AZ4367" s="493" t="n">
        <v>0</v>
      </c>
      <c r="BA4367" s="493" t="n">
        <v>0</v>
      </c>
      <c r="BB4367" s="493" t="n">
        <v>0</v>
      </c>
      <c r="BC4367" s="493" t="n">
        <v>0</v>
      </c>
      <c r="BD4367" s="493" t="n">
        <v>0</v>
      </c>
      <c r="BE4367" s="493" t="n">
        <v>0</v>
      </c>
      <c r="BF4367" s="493" t="n">
        <v>0</v>
      </c>
      <c r="BG4367" s="493" t="n">
        <v>0</v>
      </c>
      <c r="BH4367" s="493" t="n">
        <v>0</v>
      </c>
      <c r="BI4367" s="493" t="n">
        <v>0</v>
      </c>
      <c r="BJ4367" s="493" t="n">
        <v>0</v>
      </c>
      <c r="BK4367" s="493" t="n">
        <v>0</v>
      </c>
      <c r="BL4367" s="493" t="n">
        <v>0</v>
      </c>
      <c r="BM4367" s="493" t="n">
        <v>0</v>
      </c>
      <c r="BN4367" s="493" t="n">
        <v>0</v>
      </c>
      <c r="BO4367" s="493" t="n">
        <v>0</v>
      </c>
      <c r="BP4367" s="493" t="n">
        <v>0</v>
      </c>
      <c r="BQ4367" s="493" t="n">
        <v>271.8</v>
      </c>
      <c r="BR4367" s="493" t="n">
        <v>0</v>
      </c>
      <c r="BS4367" s="493" t="n">
        <v>258.6</v>
      </c>
      <c r="BT4367" s="493" t="n">
        <v>0</v>
      </c>
      <c r="BU4367" s="493" t="n">
        <v>0</v>
      </c>
      <c r="BV4367" s="493" t="n">
        <v>0</v>
      </c>
      <c r="BW4367" s="493" t="n">
        <v>0</v>
      </c>
    </row>
    <row r="4368">
      <c r="A4368" t="inlineStr">
        <is>
          <t>[C9D3] Angiotensin-II 길항제 칼슘길항제 복합제</t>
        </is>
      </c>
      <c r="B4368" t="inlineStr">
        <is>
          <t>화이트생명과학</t>
        </is>
      </c>
      <c r="C4368" t="inlineStr">
        <is>
          <t>하비카 에이치씨티</t>
        </is>
      </c>
      <c r="D4368" t="inlineStr">
        <is>
          <t>화이트생명과학</t>
        </is>
      </c>
      <c r="E4368" t="inlineStr">
        <is>
          <t>amlodipine besylate,  hydrochlorothiazide,  olmesartan medoxomil</t>
        </is>
      </c>
      <c r="F4368" t="inlineStr">
        <is>
          <t>상급종합병원</t>
        </is>
      </c>
      <c r="G4368" t="inlineStr">
        <is>
          <t>Generic</t>
        </is>
      </c>
      <c r="H4368" s="493" t="n">
        <v>0</v>
      </c>
      <c r="I4368" s="493" t="n">
        <v>0</v>
      </c>
      <c r="J4368" s="493" t="n">
        <v>0</v>
      </c>
      <c r="K4368" s="493" t="n">
        <v>0</v>
      </c>
      <c r="L4368" s="493" t="n">
        <v>0</v>
      </c>
      <c r="M4368" s="493" t="n">
        <v>0</v>
      </c>
      <c r="N4368" s="493" t="n">
        <v>0</v>
      </c>
      <c r="O4368" s="493" t="n">
        <v>0</v>
      </c>
      <c r="P4368" s="493" t="n">
        <v>0</v>
      </c>
      <c r="Q4368" s="493" t="n">
        <v>0</v>
      </c>
      <c r="R4368" s="493" t="n">
        <v>0</v>
      </c>
      <c r="S4368" s="493" t="n">
        <v>0</v>
      </c>
      <c r="T4368" s="493" t="n">
        <v>0</v>
      </c>
      <c r="U4368" s="493" t="n">
        <v>0</v>
      </c>
      <c r="V4368" s="493" t="n">
        <v>0</v>
      </c>
      <c r="W4368" s="493" t="n">
        <v>0</v>
      </c>
      <c r="X4368" s="493" t="n">
        <v>0</v>
      </c>
      <c r="Y4368" s="493" t="n">
        <v>0</v>
      </c>
      <c r="Z4368" s="493" t="n">
        <v>0</v>
      </c>
      <c r="AA4368" s="493" t="n">
        <v>0</v>
      </c>
      <c r="AB4368" s="493" t="n">
        <v>0</v>
      </c>
      <c r="AC4368" s="493" t="n">
        <v>0</v>
      </c>
      <c r="AD4368" s="493" t="n">
        <v>0</v>
      </c>
      <c r="AE4368" s="493" t="n">
        <v>0</v>
      </c>
      <c r="AF4368" s="493" t="n">
        <v>0</v>
      </c>
      <c r="AG4368" s="493" t="n">
        <v>0</v>
      </c>
      <c r="AH4368" s="493" t="n">
        <v>0</v>
      </c>
      <c r="AI4368" s="493" t="n">
        <v>0</v>
      </c>
      <c r="AJ4368" s="493" t="n">
        <v>0</v>
      </c>
      <c r="AK4368" s="493" t="n">
        <v>0</v>
      </c>
      <c r="AL4368" s="493" t="n">
        <v>0</v>
      </c>
      <c r="AM4368" s="493" t="n">
        <v>0</v>
      </c>
      <c r="AN4368" s="493" t="n">
        <v>0</v>
      </c>
      <c r="AO4368" s="493" t="n">
        <v>0</v>
      </c>
      <c r="AP4368" s="493" t="n">
        <v>0</v>
      </c>
      <c r="AQ4368" s="493" t="n">
        <v>0</v>
      </c>
      <c r="AR4368" s="493" t="n">
        <v>0</v>
      </c>
      <c r="AS4368" s="493" t="n">
        <v>0</v>
      </c>
      <c r="AT4368" s="493" t="n">
        <v>0</v>
      </c>
      <c r="AU4368" s="493" t="n">
        <v>0</v>
      </c>
      <c r="AV4368" s="493" t="n">
        <v>0</v>
      </c>
      <c r="AW4368" s="493" t="n">
        <v>0</v>
      </c>
      <c r="AX4368" s="493" t="n">
        <v>0</v>
      </c>
      <c r="AY4368" s="493" t="n">
        <v>0</v>
      </c>
      <c r="AZ4368" s="493" t="n">
        <v>0</v>
      </c>
      <c r="BA4368" s="493" t="n">
        <v>0</v>
      </c>
      <c r="BB4368" s="493" t="n">
        <v>0</v>
      </c>
      <c r="BC4368" s="493" t="n">
        <v>0</v>
      </c>
      <c r="BD4368" s="493" t="n">
        <v>0</v>
      </c>
      <c r="BE4368" s="493" t="n">
        <v>0</v>
      </c>
      <c r="BF4368" s="493" t="n">
        <v>0</v>
      </c>
      <c r="BG4368" s="493" t="n">
        <v>0</v>
      </c>
      <c r="BH4368" s="493" t="n">
        <v>0</v>
      </c>
      <c r="BI4368" s="493" t="n">
        <v>0</v>
      </c>
      <c r="BJ4368" s="493" t="n">
        <v>0</v>
      </c>
      <c r="BK4368" s="493" t="n">
        <v>0</v>
      </c>
      <c r="BL4368" s="493" t="n">
        <v>0</v>
      </c>
      <c r="BM4368" s="493" t="n">
        <v>0</v>
      </c>
      <c r="BN4368" s="493" t="n">
        <v>0</v>
      </c>
      <c r="BO4368" s="493" t="n">
        <v>0</v>
      </c>
      <c r="BP4368" s="493" t="n">
        <v>0</v>
      </c>
      <c r="BQ4368" s="493" t="n">
        <v>0</v>
      </c>
      <c r="BR4368" s="493" t="n">
        <v>0</v>
      </c>
      <c r="BS4368" s="493" t="n">
        <v>0</v>
      </c>
      <c r="BT4368" s="493" t="n">
        <v>0</v>
      </c>
      <c r="BU4368" s="493" t="n">
        <v>0</v>
      </c>
      <c r="BV4368" s="493" t="n">
        <v>0</v>
      </c>
      <c r="BW4368" s="493" t="n">
        <v>376.8</v>
      </c>
    </row>
    <row r="4369">
      <c r="A4369" t="inlineStr">
        <is>
          <t>[C9D3] Angiotensin-II 길항제 칼슘길항제 복합제</t>
        </is>
      </c>
      <c r="B4369" t="inlineStr">
        <is>
          <t>화이트생명과학</t>
        </is>
      </c>
      <c r="C4369" t="inlineStr">
        <is>
          <t>하비카 에이치씨티</t>
        </is>
      </c>
      <c r="D4369" t="inlineStr">
        <is>
          <t>화이트생명과학</t>
        </is>
      </c>
      <c r="E4369" t="inlineStr">
        <is>
          <t>amlodipine besylate,  hydrochlorothiazide,  olmesartan medoxomil</t>
        </is>
      </c>
      <c r="F4369" t="inlineStr">
        <is>
          <t>종합병원</t>
        </is>
      </c>
      <c r="G4369" t="inlineStr">
        <is>
          <t>Generic</t>
        </is>
      </c>
      <c r="H4369" s="493" t="n">
        <v>0</v>
      </c>
      <c r="I4369" s="493" t="n">
        <v>0</v>
      </c>
      <c r="J4369" s="493" t="n">
        <v>0</v>
      </c>
      <c r="K4369" s="493" t="n">
        <v>0</v>
      </c>
      <c r="L4369" s="493" t="n">
        <v>0</v>
      </c>
      <c r="M4369" s="493" t="n">
        <v>0</v>
      </c>
      <c r="N4369" s="493" t="n">
        <v>0</v>
      </c>
      <c r="O4369" s="493" t="n">
        <v>0</v>
      </c>
      <c r="P4369" s="493" t="n">
        <v>0</v>
      </c>
      <c r="Q4369" s="493" t="n">
        <v>0</v>
      </c>
      <c r="R4369" s="493" t="n">
        <v>0</v>
      </c>
      <c r="S4369" s="493" t="n">
        <v>0</v>
      </c>
      <c r="T4369" s="493" t="n">
        <v>0</v>
      </c>
      <c r="U4369" s="493" t="n">
        <v>0</v>
      </c>
      <c r="V4369" s="493" t="n">
        <v>0</v>
      </c>
      <c r="W4369" s="493" t="n">
        <v>0</v>
      </c>
      <c r="X4369" s="493" t="n">
        <v>0</v>
      </c>
      <c r="Y4369" s="493" t="n">
        <v>0</v>
      </c>
      <c r="Z4369" s="493" t="n">
        <v>0</v>
      </c>
      <c r="AA4369" s="493" t="n">
        <v>0</v>
      </c>
      <c r="AB4369" s="493" t="n">
        <v>0</v>
      </c>
      <c r="AC4369" s="493" t="n">
        <v>0</v>
      </c>
      <c r="AD4369" s="493" t="n">
        <v>0</v>
      </c>
      <c r="AE4369" s="493" t="n">
        <v>0</v>
      </c>
      <c r="AF4369" s="493" t="n">
        <v>0</v>
      </c>
      <c r="AG4369" s="493" t="n">
        <v>0</v>
      </c>
      <c r="AH4369" s="493" t="n">
        <v>0</v>
      </c>
      <c r="AI4369" s="493" t="n">
        <v>0</v>
      </c>
      <c r="AJ4369" s="493" t="n">
        <v>0</v>
      </c>
      <c r="AK4369" s="493" t="n">
        <v>0</v>
      </c>
      <c r="AL4369" s="493" t="n">
        <v>0</v>
      </c>
      <c r="AM4369" s="493" t="n">
        <v>0</v>
      </c>
      <c r="AN4369" s="493" t="n">
        <v>0</v>
      </c>
      <c r="AO4369" s="493" t="n">
        <v>0</v>
      </c>
      <c r="AP4369" s="493" t="n">
        <v>0</v>
      </c>
      <c r="AQ4369" s="493" t="n">
        <v>0</v>
      </c>
      <c r="AR4369" s="493" t="n">
        <v>0</v>
      </c>
      <c r="AS4369" s="493" t="n">
        <v>0</v>
      </c>
      <c r="AT4369" s="493" t="n">
        <v>0</v>
      </c>
      <c r="AU4369" s="493" t="n">
        <v>0</v>
      </c>
      <c r="AV4369" s="493" t="n">
        <v>0</v>
      </c>
      <c r="AW4369" s="493" t="n">
        <v>0</v>
      </c>
      <c r="AX4369" s="493" t="n">
        <v>0</v>
      </c>
      <c r="AY4369" s="493" t="n">
        <v>0</v>
      </c>
      <c r="AZ4369" s="493" t="n">
        <v>0</v>
      </c>
      <c r="BA4369" s="493" t="n">
        <v>0</v>
      </c>
      <c r="BB4369" s="493" t="n">
        <v>0</v>
      </c>
      <c r="BC4369" s="493" t="n">
        <v>0</v>
      </c>
      <c r="BD4369" s="493" t="n">
        <v>0</v>
      </c>
      <c r="BE4369" s="493" t="n">
        <v>300.44</v>
      </c>
      <c r="BF4369" s="493" t="n">
        <v>0</v>
      </c>
      <c r="BG4369" s="493" t="n">
        <v>0</v>
      </c>
      <c r="BH4369" s="493" t="n">
        <v>0</v>
      </c>
      <c r="BI4369" s="493" t="n">
        <v>0</v>
      </c>
      <c r="BJ4369" s="493" t="n">
        <v>0</v>
      </c>
      <c r="BK4369" s="493" t="n">
        <v>0</v>
      </c>
      <c r="BL4369" s="493" t="n">
        <v>0</v>
      </c>
      <c r="BM4369" s="493" t="n">
        <v>0</v>
      </c>
      <c r="BN4369" s="493" t="n">
        <v>0</v>
      </c>
      <c r="BO4369" s="493" t="n">
        <v>0</v>
      </c>
      <c r="BP4369" s="493" t="n">
        <v>0</v>
      </c>
      <c r="BQ4369" s="493" t="n">
        <v>0</v>
      </c>
      <c r="BR4369" s="493" t="n">
        <v>0</v>
      </c>
      <c r="BS4369" s="493" t="n">
        <v>0</v>
      </c>
      <c r="BT4369" s="493" t="n">
        <v>0</v>
      </c>
      <c r="BU4369" s="493" t="n">
        <v>859.2</v>
      </c>
      <c r="BV4369" s="493" t="n">
        <v>226.8</v>
      </c>
      <c r="BW4369" s="493" t="n">
        <v>175.2</v>
      </c>
    </row>
    <row r="4370">
      <c r="A4370" t="inlineStr">
        <is>
          <t>[C9D3] Angiotensin-II 길항제 칼슘길항제 복합제</t>
        </is>
      </c>
      <c r="B4370" t="inlineStr">
        <is>
          <t>화이트생명과학</t>
        </is>
      </c>
      <c r="C4370" t="inlineStr">
        <is>
          <t>하비카 에이치씨티</t>
        </is>
      </c>
      <c r="D4370" t="inlineStr">
        <is>
          <t>화이트생명과학</t>
        </is>
      </c>
      <c r="E4370" t="inlineStr">
        <is>
          <t>amlodipine besylate,  hydrochlorothiazide,  olmesartan medoxomil</t>
        </is>
      </c>
      <c r="F4370" t="inlineStr">
        <is>
          <t>병원</t>
        </is>
      </c>
      <c r="G4370" t="inlineStr">
        <is>
          <t>Generic</t>
        </is>
      </c>
      <c r="H4370" s="493" t="n">
        <v>0</v>
      </c>
      <c r="I4370" s="493" t="n">
        <v>0</v>
      </c>
      <c r="J4370" s="493" t="n">
        <v>0</v>
      </c>
      <c r="K4370" s="493" t="n">
        <v>0</v>
      </c>
      <c r="L4370" s="493" t="n">
        <v>0</v>
      </c>
      <c r="M4370" s="493" t="n">
        <v>0</v>
      </c>
      <c r="N4370" s="493" t="n">
        <v>0</v>
      </c>
      <c r="O4370" s="493" t="n">
        <v>0</v>
      </c>
      <c r="P4370" s="493" t="n">
        <v>0</v>
      </c>
      <c r="Q4370" s="493" t="n">
        <v>0</v>
      </c>
      <c r="R4370" s="493" t="n">
        <v>0</v>
      </c>
      <c r="S4370" s="493" t="n">
        <v>0</v>
      </c>
      <c r="T4370" s="493" t="n">
        <v>0</v>
      </c>
      <c r="U4370" s="493" t="n">
        <v>0</v>
      </c>
      <c r="V4370" s="493" t="n">
        <v>0</v>
      </c>
      <c r="W4370" s="493" t="n">
        <v>0</v>
      </c>
      <c r="X4370" s="493" t="n">
        <v>0</v>
      </c>
      <c r="Y4370" s="493" t="n">
        <v>0</v>
      </c>
      <c r="Z4370" s="493" t="n">
        <v>0</v>
      </c>
      <c r="AA4370" s="493" t="n">
        <v>0</v>
      </c>
      <c r="AB4370" s="493" t="n">
        <v>0</v>
      </c>
      <c r="AC4370" s="493" t="n">
        <v>0</v>
      </c>
      <c r="AD4370" s="493" t="n">
        <v>0</v>
      </c>
      <c r="AE4370" s="493" t="n">
        <v>0</v>
      </c>
      <c r="AF4370" s="493" t="n">
        <v>0</v>
      </c>
      <c r="AG4370" s="493" t="n">
        <v>0</v>
      </c>
      <c r="AH4370" s="493" t="n">
        <v>0</v>
      </c>
      <c r="AI4370" s="493" t="n">
        <v>0</v>
      </c>
      <c r="AJ4370" s="493" t="n">
        <v>0</v>
      </c>
      <c r="AK4370" s="493" t="n">
        <v>0</v>
      </c>
      <c r="AL4370" s="493" t="n">
        <v>0</v>
      </c>
      <c r="AM4370" s="493" t="n">
        <v>0</v>
      </c>
      <c r="AN4370" s="493" t="n">
        <v>0</v>
      </c>
      <c r="AO4370" s="493" t="n">
        <v>0</v>
      </c>
      <c r="AP4370" s="493" t="n">
        <v>0</v>
      </c>
      <c r="AQ4370" s="493" t="n">
        <v>0</v>
      </c>
      <c r="AR4370" s="493" t="n">
        <v>0</v>
      </c>
      <c r="AS4370" s="493" t="n">
        <v>0</v>
      </c>
      <c r="AT4370" s="493" t="n">
        <v>0</v>
      </c>
      <c r="AU4370" s="493" t="n">
        <v>0</v>
      </c>
      <c r="AV4370" s="493" t="n">
        <v>0</v>
      </c>
      <c r="AW4370" s="493" t="n">
        <v>0</v>
      </c>
      <c r="AX4370" s="493" t="n">
        <v>0</v>
      </c>
      <c r="AY4370" s="493" t="n">
        <v>0</v>
      </c>
      <c r="AZ4370" s="493" t="n">
        <v>0</v>
      </c>
      <c r="BA4370" s="493" t="n">
        <v>0</v>
      </c>
      <c r="BB4370" s="493" t="n">
        <v>0</v>
      </c>
      <c r="BC4370" s="493" t="n">
        <v>0</v>
      </c>
      <c r="BD4370" s="493" t="n">
        <v>0</v>
      </c>
      <c r="BE4370" s="493" t="n">
        <v>369.6</v>
      </c>
      <c r="BF4370" s="493" t="n">
        <v>366.3</v>
      </c>
      <c r="BG4370" s="493" t="n">
        <v>375.3</v>
      </c>
      <c r="BH4370" s="493" t="n">
        <v>368.7</v>
      </c>
      <c r="BI4370" s="493" t="n">
        <v>253.2</v>
      </c>
      <c r="BJ4370" s="493" t="n">
        <v>874.65</v>
      </c>
      <c r="BK4370" s="493" t="n">
        <v>2412.3</v>
      </c>
      <c r="BL4370" s="493" t="n">
        <v>2060.4</v>
      </c>
      <c r="BM4370" s="493" t="n">
        <v>658.95</v>
      </c>
      <c r="BN4370" s="493" t="n">
        <v>1918.2</v>
      </c>
      <c r="BO4370" s="493" t="n">
        <v>1990.6</v>
      </c>
      <c r="BP4370" s="493" t="n">
        <v>1638</v>
      </c>
      <c r="BQ4370" s="493" t="n">
        <v>647.25</v>
      </c>
      <c r="BR4370" s="493" t="n">
        <v>1074.6</v>
      </c>
      <c r="BS4370" s="493" t="n">
        <v>449.1</v>
      </c>
      <c r="BT4370" s="493" t="n">
        <v>225.3</v>
      </c>
      <c r="BU4370" s="493" t="n">
        <v>991.96</v>
      </c>
      <c r="BV4370" s="493" t="n">
        <v>1167.48</v>
      </c>
      <c r="BW4370" s="493" t="n">
        <v>1087.2</v>
      </c>
    </row>
    <row r="4371">
      <c r="A4371" t="inlineStr">
        <is>
          <t>[C9D3] Angiotensin-II 길항제 칼슘길항제 복합제</t>
        </is>
      </c>
      <c r="B4371" t="inlineStr">
        <is>
          <t>화이트생명과학</t>
        </is>
      </c>
      <c r="C4371" t="inlineStr">
        <is>
          <t>하비카 에이치씨티</t>
        </is>
      </c>
      <c r="D4371" t="inlineStr">
        <is>
          <t>화이트생명과학</t>
        </is>
      </c>
      <c r="E4371" t="inlineStr">
        <is>
          <t>amlodipine besylate,  hydrochlorothiazide,  olmesartan medoxomil</t>
        </is>
      </c>
      <c r="F4371" t="inlineStr">
        <is>
          <t>의원</t>
        </is>
      </c>
      <c r="G4371" t="inlineStr">
        <is>
          <t>Generic</t>
        </is>
      </c>
      <c r="H4371" s="493" t="n">
        <v>0</v>
      </c>
      <c r="I4371" s="493" t="n">
        <v>0</v>
      </c>
      <c r="J4371" s="493" t="n">
        <v>0</v>
      </c>
      <c r="K4371" s="493" t="n">
        <v>0</v>
      </c>
      <c r="L4371" s="493" t="n">
        <v>0</v>
      </c>
      <c r="M4371" s="493" t="n">
        <v>0</v>
      </c>
      <c r="N4371" s="493" t="n">
        <v>0</v>
      </c>
      <c r="O4371" s="493" t="n">
        <v>0</v>
      </c>
      <c r="P4371" s="493" t="n">
        <v>0</v>
      </c>
      <c r="Q4371" s="493" t="n">
        <v>0</v>
      </c>
      <c r="R4371" s="493" t="n">
        <v>0</v>
      </c>
      <c r="S4371" s="493" t="n">
        <v>0</v>
      </c>
      <c r="T4371" s="493" t="n">
        <v>0</v>
      </c>
      <c r="U4371" s="493" t="n">
        <v>0</v>
      </c>
      <c r="V4371" s="493" t="n">
        <v>0</v>
      </c>
      <c r="W4371" s="493" t="n">
        <v>0</v>
      </c>
      <c r="X4371" s="493" t="n">
        <v>0</v>
      </c>
      <c r="Y4371" s="493" t="n">
        <v>0</v>
      </c>
      <c r="Z4371" s="493" t="n">
        <v>0</v>
      </c>
      <c r="AA4371" s="493" t="n">
        <v>0</v>
      </c>
      <c r="AB4371" s="493" t="n">
        <v>0</v>
      </c>
      <c r="AC4371" s="493" t="n">
        <v>0</v>
      </c>
      <c r="AD4371" s="493" t="n">
        <v>0</v>
      </c>
      <c r="AE4371" s="493" t="n">
        <v>0</v>
      </c>
      <c r="AF4371" s="493" t="n">
        <v>0</v>
      </c>
      <c r="AG4371" s="493" t="n">
        <v>0</v>
      </c>
      <c r="AH4371" s="493" t="n">
        <v>0</v>
      </c>
      <c r="AI4371" s="493" t="n">
        <v>480</v>
      </c>
      <c r="AJ4371" s="493" t="n">
        <v>3120</v>
      </c>
      <c r="AK4371" s="493" t="n">
        <v>0</v>
      </c>
      <c r="AL4371" s="493" t="n">
        <v>0</v>
      </c>
      <c r="AM4371" s="493" t="n">
        <v>0</v>
      </c>
      <c r="AN4371" s="493" t="n">
        <v>0</v>
      </c>
      <c r="AO4371" s="493" t="n">
        <v>0</v>
      </c>
      <c r="AP4371" s="493" t="n">
        <v>0</v>
      </c>
      <c r="AQ4371" s="493" t="n">
        <v>0</v>
      </c>
      <c r="AR4371" s="493" t="n">
        <v>0</v>
      </c>
      <c r="AS4371" s="493" t="n">
        <v>0</v>
      </c>
      <c r="AT4371" s="493" t="n">
        <v>0</v>
      </c>
      <c r="AU4371" s="493" t="n">
        <v>0</v>
      </c>
      <c r="AV4371" s="493" t="n">
        <v>0</v>
      </c>
      <c r="AW4371" s="493" t="n">
        <v>0</v>
      </c>
      <c r="AX4371" s="493" t="n">
        <v>0</v>
      </c>
      <c r="AY4371" s="493" t="n">
        <v>0</v>
      </c>
      <c r="AZ4371" s="493" t="n">
        <v>0</v>
      </c>
      <c r="BA4371" s="493" t="n">
        <v>0</v>
      </c>
      <c r="BB4371" s="493" t="n">
        <v>0</v>
      </c>
      <c r="BC4371" s="493" t="n">
        <v>1789.8</v>
      </c>
      <c r="BD4371" s="493" t="n">
        <v>2503.65</v>
      </c>
      <c r="BE4371" s="493" t="n">
        <v>8486.200000000001</v>
      </c>
      <c r="BF4371" s="493" t="n">
        <v>9035.35</v>
      </c>
      <c r="BG4371" s="493" t="n">
        <v>10578.88</v>
      </c>
      <c r="BH4371" s="493" t="n">
        <v>11963.16</v>
      </c>
      <c r="BI4371" s="493" t="n">
        <v>11546.66</v>
      </c>
      <c r="BJ4371" s="493" t="n">
        <v>16321.53</v>
      </c>
      <c r="BK4371" s="493" t="n">
        <v>13467.42</v>
      </c>
      <c r="BL4371" s="493" t="n">
        <v>18131.61</v>
      </c>
      <c r="BM4371" s="493" t="n">
        <v>17663.71</v>
      </c>
      <c r="BN4371" s="493" t="n">
        <v>19569.2</v>
      </c>
      <c r="BO4371" s="493" t="n">
        <v>22269.4</v>
      </c>
      <c r="BP4371" s="493" t="n">
        <v>25553.3</v>
      </c>
      <c r="BQ4371" s="493" t="n">
        <v>19786</v>
      </c>
      <c r="BR4371" s="493" t="n">
        <v>21926.43</v>
      </c>
      <c r="BS4371" s="493" t="n">
        <v>24794.4</v>
      </c>
      <c r="BT4371" s="493" t="n">
        <v>21105.39</v>
      </c>
      <c r="BU4371" s="493" t="n">
        <v>22720.1</v>
      </c>
      <c r="BV4371" s="493" t="n">
        <v>23721.29</v>
      </c>
      <c r="BW4371" s="493" t="n">
        <v>29363.26</v>
      </c>
    </row>
    <row r="4372">
      <c r="A4372" t="inlineStr">
        <is>
          <t>[C9D3] Angiotensin-II 길항제 칼슘길항제 복합제</t>
        </is>
      </c>
      <c r="B4372" t="inlineStr">
        <is>
          <t>화이트생명과학</t>
        </is>
      </c>
      <c r="C4372" t="inlineStr">
        <is>
          <t>하비카 에이치씨티</t>
        </is>
      </c>
      <c r="D4372" t="inlineStr">
        <is>
          <t>화이트생명과학</t>
        </is>
      </c>
      <c r="E4372" t="inlineStr">
        <is>
          <t>amlodipine besylate,  hydrochlorothiazide,  olmesartan medoxomil</t>
        </is>
      </c>
      <c r="F4372" t="inlineStr">
        <is>
          <t>보건소</t>
        </is>
      </c>
      <c r="G4372" t="inlineStr">
        <is>
          <t>Generic</t>
        </is>
      </c>
      <c r="H4372" s="493" t="n">
        <v>0</v>
      </c>
      <c r="I4372" s="493" t="n">
        <v>0</v>
      </c>
      <c r="J4372" s="493" t="n">
        <v>0</v>
      </c>
      <c r="K4372" s="493" t="n">
        <v>0</v>
      </c>
      <c r="L4372" s="493" t="n">
        <v>0</v>
      </c>
      <c r="M4372" s="493" t="n">
        <v>0</v>
      </c>
      <c r="N4372" s="493" t="n">
        <v>0</v>
      </c>
      <c r="O4372" s="493" t="n">
        <v>0</v>
      </c>
      <c r="P4372" s="493" t="n">
        <v>0</v>
      </c>
      <c r="Q4372" s="493" t="n">
        <v>0</v>
      </c>
      <c r="R4372" s="493" t="n">
        <v>0</v>
      </c>
      <c r="S4372" s="493" t="n">
        <v>0</v>
      </c>
      <c r="T4372" s="493" t="n">
        <v>0</v>
      </c>
      <c r="U4372" s="493" t="n">
        <v>0</v>
      </c>
      <c r="V4372" s="493" t="n">
        <v>0</v>
      </c>
      <c r="W4372" s="493" t="n">
        <v>0</v>
      </c>
      <c r="X4372" s="493" t="n">
        <v>0</v>
      </c>
      <c r="Y4372" s="493" t="n">
        <v>0</v>
      </c>
      <c r="Z4372" s="493" t="n">
        <v>0</v>
      </c>
      <c r="AA4372" s="493" t="n">
        <v>0</v>
      </c>
      <c r="AB4372" s="493" t="n">
        <v>0</v>
      </c>
      <c r="AC4372" s="493" t="n">
        <v>0</v>
      </c>
      <c r="AD4372" s="493" t="n">
        <v>0</v>
      </c>
      <c r="AE4372" s="493" t="n">
        <v>0</v>
      </c>
      <c r="AF4372" s="493" t="n">
        <v>0</v>
      </c>
      <c r="AG4372" s="493" t="n">
        <v>0</v>
      </c>
      <c r="AH4372" s="493" t="n">
        <v>0</v>
      </c>
      <c r="AI4372" s="493" t="n">
        <v>0</v>
      </c>
      <c r="AJ4372" s="493" t="n">
        <v>0</v>
      </c>
      <c r="AK4372" s="493" t="n">
        <v>0</v>
      </c>
      <c r="AL4372" s="493" t="n">
        <v>0</v>
      </c>
      <c r="AM4372" s="493" t="n">
        <v>0</v>
      </c>
      <c r="AN4372" s="493" t="n">
        <v>0</v>
      </c>
      <c r="AO4372" s="493" t="n">
        <v>0</v>
      </c>
      <c r="AP4372" s="493" t="n">
        <v>0</v>
      </c>
      <c r="AQ4372" s="493" t="n">
        <v>0</v>
      </c>
      <c r="AR4372" s="493" t="n">
        <v>0</v>
      </c>
      <c r="AS4372" s="493" t="n">
        <v>0</v>
      </c>
      <c r="AT4372" s="493" t="n">
        <v>0</v>
      </c>
      <c r="AU4372" s="493" t="n">
        <v>0</v>
      </c>
      <c r="AV4372" s="493" t="n">
        <v>0</v>
      </c>
      <c r="AW4372" s="493" t="n">
        <v>0</v>
      </c>
      <c r="AX4372" s="493" t="n">
        <v>0</v>
      </c>
      <c r="AY4372" s="493" t="n">
        <v>0</v>
      </c>
      <c r="AZ4372" s="493" t="n">
        <v>0</v>
      </c>
      <c r="BA4372" s="493" t="n">
        <v>0</v>
      </c>
      <c r="BB4372" s="493" t="n">
        <v>0</v>
      </c>
      <c r="BC4372" s="493" t="n">
        <v>1504.2</v>
      </c>
      <c r="BD4372" s="493" t="n">
        <v>1011.6</v>
      </c>
      <c r="BE4372" s="493" t="n">
        <v>925.2</v>
      </c>
      <c r="BF4372" s="493" t="n">
        <v>1240.2</v>
      </c>
      <c r="BG4372" s="493" t="n">
        <v>1645.5</v>
      </c>
      <c r="BH4372" s="493" t="n">
        <v>1502.1</v>
      </c>
      <c r="BI4372" s="493" t="n">
        <v>1642.2</v>
      </c>
      <c r="BJ4372" s="493" t="n">
        <v>2332.74</v>
      </c>
      <c r="BK4372" s="493" t="n">
        <v>1951.2</v>
      </c>
      <c r="BL4372" s="493" t="n">
        <v>3445.2</v>
      </c>
      <c r="BM4372" s="493" t="n">
        <v>1354.5</v>
      </c>
      <c r="BN4372" s="493" t="n">
        <v>1427.98</v>
      </c>
      <c r="BO4372" s="493" t="n">
        <v>2263.5</v>
      </c>
      <c r="BP4372" s="493" t="n">
        <v>563.4</v>
      </c>
      <c r="BQ4372" s="493" t="n">
        <v>1258.2</v>
      </c>
      <c r="BR4372" s="493" t="n">
        <v>1516.5</v>
      </c>
      <c r="BS4372" s="493" t="n">
        <v>1029.9</v>
      </c>
      <c r="BT4372" s="493" t="n">
        <v>1569.6</v>
      </c>
      <c r="BU4372" s="493" t="n">
        <v>1063.5</v>
      </c>
      <c r="BV4372" s="493" t="n">
        <v>1187.7</v>
      </c>
      <c r="BW4372" s="493" t="n">
        <v>1150.8</v>
      </c>
    </row>
    <row r="4373">
      <c r="A4373" t="inlineStr">
        <is>
          <t>[C9D3] Angiotensin-II 길항제 칼슘길항제 복합제</t>
        </is>
      </c>
      <c r="B4373" t="inlineStr">
        <is>
          <t>화일약품</t>
        </is>
      </c>
      <c r="C4373" t="inlineStr">
        <is>
          <t>텔미르핀</t>
        </is>
      </c>
      <c r="D4373" t="inlineStr">
        <is>
          <t>화일약품</t>
        </is>
      </c>
      <c r="E4373" t="inlineStr">
        <is>
          <t>amlodipine besylate,  telmisartan</t>
        </is>
      </c>
      <c r="F4373" t="inlineStr">
        <is>
          <t>종합병원</t>
        </is>
      </c>
      <c r="G4373" t="inlineStr">
        <is>
          <t>Generic</t>
        </is>
      </c>
      <c r="H4373" s="493" t="n">
        <v>0</v>
      </c>
      <c r="I4373" s="493" t="n">
        <v>0</v>
      </c>
      <c r="J4373" s="493" t="n">
        <v>0</v>
      </c>
      <c r="K4373" s="493" t="n">
        <v>0</v>
      </c>
      <c r="L4373" s="493" t="n">
        <v>0</v>
      </c>
      <c r="M4373" s="493" t="n">
        <v>0</v>
      </c>
      <c r="N4373" s="493" t="n">
        <v>0</v>
      </c>
      <c r="O4373" s="493" t="n">
        <v>0</v>
      </c>
      <c r="P4373" s="493" t="n">
        <v>0</v>
      </c>
      <c r="Q4373" s="493" t="n">
        <v>0</v>
      </c>
      <c r="R4373" s="493" t="n">
        <v>0</v>
      </c>
      <c r="S4373" s="493" t="n">
        <v>0</v>
      </c>
      <c r="T4373" s="493" t="n">
        <v>0</v>
      </c>
      <c r="U4373" s="493" t="n">
        <v>0</v>
      </c>
      <c r="V4373" s="493" t="n">
        <v>0</v>
      </c>
      <c r="W4373" s="493" t="n">
        <v>0</v>
      </c>
      <c r="X4373" s="493" t="n">
        <v>0</v>
      </c>
      <c r="Y4373" s="493" t="n">
        <v>0</v>
      </c>
      <c r="Z4373" s="493" t="n">
        <v>0</v>
      </c>
      <c r="AA4373" s="493" t="n">
        <v>0</v>
      </c>
      <c r="AB4373" s="493" t="n">
        <v>0</v>
      </c>
      <c r="AC4373" s="493" t="n">
        <v>0</v>
      </c>
      <c r="AD4373" s="493" t="n">
        <v>0</v>
      </c>
      <c r="AE4373" s="493" t="n">
        <v>0</v>
      </c>
      <c r="AF4373" s="493" t="n">
        <v>0</v>
      </c>
      <c r="AG4373" s="493" t="n">
        <v>0</v>
      </c>
      <c r="AH4373" s="493" t="n">
        <v>0</v>
      </c>
      <c r="AI4373" s="493" t="n">
        <v>0</v>
      </c>
      <c r="AJ4373" s="493" t="n">
        <v>0</v>
      </c>
      <c r="AK4373" s="493" t="n">
        <v>0</v>
      </c>
      <c r="AL4373" s="493" t="n">
        <v>0</v>
      </c>
      <c r="AM4373" s="493" t="n">
        <v>0</v>
      </c>
      <c r="AN4373" s="493" t="n">
        <v>0</v>
      </c>
      <c r="AO4373" s="493" t="n">
        <v>0</v>
      </c>
      <c r="AP4373" s="493" t="n">
        <v>0</v>
      </c>
      <c r="AQ4373" s="493" t="n">
        <v>0</v>
      </c>
      <c r="AR4373" s="493" t="n">
        <v>0</v>
      </c>
      <c r="AS4373" s="493" t="n">
        <v>0</v>
      </c>
      <c r="AT4373" s="493" t="n">
        <v>0</v>
      </c>
      <c r="AU4373" s="493" t="n">
        <v>0</v>
      </c>
      <c r="AV4373" s="493" t="n">
        <v>0</v>
      </c>
      <c r="AW4373" s="493" t="n">
        <v>74.25</v>
      </c>
      <c r="AX4373" s="493" t="n">
        <v>1003.91</v>
      </c>
      <c r="AY4373" s="493" t="n">
        <v>1238.55</v>
      </c>
      <c r="AZ4373" s="493" t="n">
        <v>1749.3</v>
      </c>
      <c r="BA4373" s="493" t="n">
        <v>861.16</v>
      </c>
      <c r="BB4373" s="493" t="n">
        <v>1286.64</v>
      </c>
      <c r="BC4373" s="493" t="n">
        <v>394.02</v>
      </c>
      <c r="BD4373" s="493" t="n">
        <v>905.4</v>
      </c>
      <c r="BE4373" s="493" t="n">
        <v>436.8</v>
      </c>
      <c r="BF4373" s="493" t="n">
        <v>540.6</v>
      </c>
      <c r="BG4373" s="493" t="n">
        <v>183.6</v>
      </c>
      <c r="BH4373" s="493" t="n">
        <v>749.7</v>
      </c>
      <c r="BI4373" s="493" t="n">
        <v>395.4</v>
      </c>
      <c r="BJ4373" s="493" t="n">
        <v>553.5</v>
      </c>
      <c r="BK4373" s="493" t="n">
        <v>150</v>
      </c>
      <c r="BL4373" s="493" t="n">
        <v>93.59999999999999</v>
      </c>
      <c r="BM4373" s="493" t="n">
        <v>92.7</v>
      </c>
      <c r="BN4373" s="493" t="n">
        <v>459</v>
      </c>
      <c r="BO4373" s="493" t="n">
        <v>95.40000000000001</v>
      </c>
      <c r="BP4373" s="493" t="n">
        <v>93.59999999999999</v>
      </c>
      <c r="BQ4373" s="493" t="n">
        <v>0</v>
      </c>
      <c r="BR4373" s="493" t="n">
        <v>205.2</v>
      </c>
      <c r="BS4373" s="493" t="n">
        <v>0</v>
      </c>
      <c r="BT4373" s="493" t="n">
        <v>0</v>
      </c>
      <c r="BU4373" s="493" t="n">
        <v>0</v>
      </c>
      <c r="BV4373" s="493" t="n">
        <v>0</v>
      </c>
      <c r="BW4373" s="493" t="n">
        <v>0</v>
      </c>
    </row>
    <row r="4374">
      <c r="A4374" t="inlineStr">
        <is>
          <t>[C9D3] Angiotensin-II 길항제 칼슘길항제 복합제</t>
        </is>
      </c>
      <c r="B4374" t="inlineStr">
        <is>
          <t>화일약품</t>
        </is>
      </c>
      <c r="C4374" t="inlineStr">
        <is>
          <t>텔미르핀</t>
        </is>
      </c>
      <c r="D4374" t="inlineStr">
        <is>
          <t>화일약품</t>
        </is>
      </c>
      <c r="E4374" t="inlineStr">
        <is>
          <t>amlodipine besylate,  telmisartan</t>
        </is>
      </c>
      <c r="F4374" t="inlineStr">
        <is>
          <t>병원</t>
        </is>
      </c>
      <c r="G4374" t="inlineStr">
        <is>
          <t>Generic</t>
        </is>
      </c>
      <c r="H4374" s="493" t="n">
        <v>0</v>
      </c>
      <c r="I4374" s="493" t="n">
        <v>0</v>
      </c>
      <c r="J4374" s="493" t="n">
        <v>0</v>
      </c>
      <c r="K4374" s="493" t="n">
        <v>0</v>
      </c>
      <c r="L4374" s="493" t="n">
        <v>0</v>
      </c>
      <c r="M4374" s="493" t="n">
        <v>0</v>
      </c>
      <c r="N4374" s="493" t="n">
        <v>0</v>
      </c>
      <c r="O4374" s="493" t="n">
        <v>0</v>
      </c>
      <c r="P4374" s="493" t="n">
        <v>0</v>
      </c>
      <c r="Q4374" s="493" t="n">
        <v>0</v>
      </c>
      <c r="R4374" s="493" t="n">
        <v>0</v>
      </c>
      <c r="S4374" s="493" t="n">
        <v>0</v>
      </c>
      <c r="T4374" s="493" t="n">
        <v>0</v>
      </c>
      <c r="U4374" s="493" t="n">
        <v>0</v>
      </c>
      <c r="V4374" s="493" t="n">
        <v>0</v>
      </c>
      <c r="W4374" s="493" t="n">
        <v>0</v>
      </c>
      <c r="X4374" s="493" t="n">
        <v>0</v>
      </c>
      <c r="Y4374" s="493" t="n">
        <v>0</v>
      </c>
      <c r="Z4374" s="493" t="n">
        <v>0</v>
      </c>
      <c r="AA4374" s="493" t="n">
        <v>0</v>
      </c>
      <c r="AB4374" s="493" t="n">
        <v>0</v>
      </c>
      <c r="AC4374" s="493" t="n">
        <v>0</v>
      </c>
      <c r="AD4374" s="493" t="n">
        <v>0</v>
      </c>
      <c r="AE4374" s="493" t="n">
        <v>0</v>
      </c>
      <c r="AF4374" s="493" t="n">
        <v>0</v>
      </c>
      <c r="AG4374" s="493" t="n">
        <v>0</v>
      </c>
      <c r="AH4374" s="493" t="n">
        <v>0</v>
      </c>
      <c r="AI4374" s="493" t="n">
        <v>0</v>
      </c>
      <c r="AJ4374" s="493" t="n">
        <v>0</v>
      </c>
      <c r="AK4374" s="493" t="n">
        <v>0</v>
      </c>
      <c r="AL4374" s="493" t="n">
        <v>0</v>
      </c>
      <c r="AM4374" s="493" t="n">
        <v>0</v>
      </c>
      <c r="AN4374" s="493" t="n">
        <v>0</v>
      </c>
      <c r="AO4374" s="493" t="n">
        <v>0</v>
      </c>
      <c r="AP4374" s="493" t="n">
        <v>0</v>
      </c>
      <c r="AQ4374" s="493" t="n">
        <v>0</v>
      </c>
      <c r="AR4374" s="493" t="n">
        <v>0</v>
      </c>
      <c r="AS4374" s="493" t="n">
        <v>0</v>
      </c>
      <c r="AT4374" s="493" t="n">
        <v>0</v>
      </c>
      <c r="AU4374" s="493" t="n">
        <v>0</v>
      </c>
      <c r="AV4374" s="493" t="n">
        <v>0</v>
      </c>
      <c r="AW4374" s="493" t="n">
        <v>0</v>
      </c>
      <c r="AX4374" s="493" t="n">
        <v>0</v>
      </c>
      <c r="AY4374" s="493" t="n">
        <v>0</v>
      </c>
      <c r="AZ4374" s="493" t="n">
        <v>0</v>
      </c>
      <c r="BA4374" s="493" t="n">
        <v>0</v>
      </c>
      <c r="BB4374" s="493" t="n">
        <v>0</v>
      </c>
      <c r="BC4374" s="493" t="n">
        <v>0</v>
      </c>
      <c r="BD4374" s="493" t="n">
        <v>0</v>
      </c>
      <c r="BE4374" s="493" t="n">
        <v>0</v>
      </c>
      <c r="BF4374" s="493" t="n">
        <v>0</v>
      </c>
      <c r="BG4374" s="493" t="n">
        <v>0</v>
      </c>
      <c r="BH4374" s="493" t="n">
        <v>0</v>
      </c>
      <c r="BI4374" s="493" t="n">
        <v>0</v>
      </c>
      <c r="BJ4374" s="493" t="n">
        <v>0</v>
      </c>
      <c r="BK4374" s="493" t="n">
        <v>0</v>
      </c>
      <c r="BL4374" s="493" t="n">
        <v>0</v>
      </c>
      <c r="BM4374" s="493" t="n">
        <v>0</v>
      </c>
      <c r="BN4374" s="493" t="n">
        <v>0</v>
      </c>
      <c r="BO4374" s="493" t="n">
        <v>0</v>
      </c>
      <c r="BP4374" s="493" t="n">
        <v>124.62</v>
      </c>
      <c r="BQ4374" s="493" t="n">
        <v>248</v>
      </c>
      <c r="BR4374" s="493" t="n">
        <v>0</v>
      </c>
      <c r="BS4374" s="493" t="n">
        <v>0</v>
      </c>
      <c r="BT4374" s="493" t="n">
        <v>0</v>
      </c>
      <c r="BU4374" s="493" t="n">
        <v>0</v>
      </c>
      <c r="BV4374" s="493" t="n">
        <v>0</v>
      </c>
      <c r="BW4374" s="493" t="n">
        <v>0</v>
      </c>
    </row>
    <row r="4375">
      <c r="A4375" t="inlineStr">
        <is>
          <t>[C9D3] Angiotensin-II 길항제 칼슘길항제 복합제</t>
        </is>
      </c>
      <c r="B4375" t="inlineStr">
        <is>
          <t>화일약품</t>
        </is>
      </c>
      <c r="C4375" t="inlineStr">
        <is>
          <t>텔미르핀</t>
        </is>
      </c>
      <c r="D4375" t="inlineStr">
        <is>
          <t>화일약품</t>
        </is>
      </c>
      <c r="E4375" t="inlineStr">
        <is>
          <t>amlodipine besylate,  telmisartan</t>
        </is>
      </c>
      <c r="F4375" t="inlineStr">
        <is>
          <t>의원</t>
        </is>
      </c>
      <c r="G4375" t="inlineStr">
        <is>
          <t>Generic</t>
        </is>
      </c>
      <c r="H4375" s="493" t="n">
        <v>0</v>
      </c>
      <c r="I4375" s="493" t="n">
        <v>0</v>
      </c>
      <c r="J4375" s="493" t="n">
        <v>0</v>
      </c>
      <c r="K4375" s="493" t="n">
        <v>0</v>
      </c>
      <c r="L4375" s="493" t="n">
        <v>0</v>
      </c>
      <c r="M4375" s="493" t="n">
        <v>0</v>
      </c>
      <c r="N4375" s="493" t="n">
        <v>0</v>
      </c>
      <c r="O4375" s="493" t="n">
        <v>0</v>
      </c>
      <c r="P4375" s="493" t="n">
        <v>0</v>
      </c>
      <c r="Q4375" s="493" t="n">
        <v>0</v>
      </c>
      <c r="R4375" s="493" t="n">
        <v>0</v>
      </c>
      <c r="S4375" s="493" t="n">
        <v>0</v>
      </c>
      <c r="T4375" s="493" t="n">
        <v>0</v>
      </c>
      <c r="U4375" s="493" t="n">
        <v>0</v>
      </c>
      <c r="V4375" s="493" t="n">
        <v>0</v>
      </c>
      <c r="W4375" s="493" t="n">
        <v>0</v>
      </c>
      <c r="X4375" s="493" t="n">
        <v>0</v>
      </c>
      <c r="Y4375" s="493" t="n">
        <v>0</v>
      </c>
      <c r="Z4375" s="493" t="n">
        <v>0</v>
      </c>
      <c r="AA4375" s="493" t="n">
        <v>0</v>
      </c>
      <c r="AB4375" s="493" t="n">
        <v>0</v>
      </c>
      <c r="AC4375" s="493" t="n">
        <v>0</v>
      </c>
      <c r="AD4375" s="493" t="n">
        <v>0</v>
      </c>
      <c r="AE4375" s="493" t="n">
        <v>0</v>
      </c>
      <c r="AF4375" s="493" t="n">
        <v>0</v>
      </c>
      <c r="AG4375" s="493" t="n">
        <v>0</v>
      </c>
      <c r="AH4375" s="493" t="n">
        <v>0</v>
      </c>
      <c r="AI4375" s="493" t="n">
        <v>0</v>
      </c>
      <c r="AJ4375" s="493" t="n">
        <v>0</v>
      </c>
      <c r="AK4375" s="493" t="n">
        <v>0</v>
      </c>
      <c r="AL4375" s="493" t="n">
        <v>0</v>
      </c>
      <c r="AM4375" s="493" t="n">
        <v>0</v>
      </c>
      <c r="AN4375" s="493" t="n">
        <v>0</v>
      </c>
      <c r="AO4375" s="493" t="n">
        <v>0</v>
      </c>
      <c r="AP4375" s="493" t="n">
        <v>0</v>
      </c>
      <c r="AQ4375" s="493" t="n">
        <v>0</v>
      </c>
      <c r="AR4375" s="493" t="n">
        <v>1025.2</v>
      </c>
      <c r="AS4375" s="493" t="n">
        <v>2636</v>
      </c>
      <c r="AT4375" s="493" t="n">
        <v>2364.2</v>
      </c>
      <c r="AU4375" s="493" t="n">
        <v>2583.6</v>
      </c>
      <c r="AV4375" s="493" t="n">
        <v>2967.05</v>
      </c>
      <c r="AW4375" s="493" t="n">
        <v>2731.12</v>
      </c>
      <c r="AX4375" s="493" t="n">
        <v>3372.9</v>
      </c>
      <c r="AY4375" s="493" t="n">
        <v>2946.63</v>
      </c>
      <c r="AZ4375" s="493" t="n">
        <v>3156</v>
      </c>
      <c r="BA4375" s="493" t="n">
        <v>3357.9</v>
      </c>
      <c r="BB4375" s="493" t="n">
        <v>5129.9</v>
      </c>
      <c r="BC4375" s="493" t="n">
        <v>2244.3</v>
      </c>
      <c r="BD4375" s="493" t="n">
        <v>2639.1</v>
      </c>
      <c r="BE4375" s="493" t="n">
        <v>1484</v>
      </c>
      <c r="BF4375" s="493" t="n">
        <v>2549.52</v>
      </c>
      <c r="BG4375" s="493" t="n">
        <v>1898.06</v>
      </c>
      <c r="BH4375" s="493" t="n">
        <v>3094.05</v>
      </c>
      <c r="BI4375" s="493" t="n">
        <v>3038.26</v>
      </c>
      <c r="BJ4375" s="493" t="n">
        <v>2508.69</v>
      </c>
      <c r="BK4375" s="493" t="n">
        <v>2712.94</v>
      </c>
      <c r="BL4375" s="493" t="n">
        <v>2544.96</v>
      </c>
      <c r="BM4375" s="493" t="n">
        <v>2578.58</v>
      </c>
      <c r="BN4375" s="493" t="n">
        <v>3523.18</v>
      </c>
      <c r="BO4375" s="493" t="n">
        <v>3333.8</v>
      </c>
      <c r="BP4375" s="493" t="n">
        <v>4579.1</v>
      </c>
      <c r="BQ4375" s="493" t="n">
        <v>6239.47</v>
      </c>
      <c r="BR4375" s="493" t="n">
        <v>11130.93</v>
      </c>
      <c r="BS4375" s="493" t="n">
        <v>8211.620000000001</v>
      </c>
      <c r="BT4375" s="493" t="n">
        <v>7938.6</v>
      </c>
      <c r="BU4375" s="493" t="n">
        <v>6961.5</v>
      </c>
      <c r="BV4375" s="493" t="n">
        <v>3750.3</v>
      </c>
      <c r="BW4375" s="493" t="n">
        <v>2282.78</v>
      </c>
    </row>
    <row r="4376">
      <c r="A4376" t="inlineStr">
        <is>
          <t>[C9D3] Angiotensin-II 길항제 칼슘길항제 복합제</t>
        </is>
      </c>
      <c r="B4376" t="inlineStr">
        <is>
          <t>화일약품</t>
        </is>
      </c>
      <c r="C4376" t="inlineStr">
        <is>
          <t>텔미르핀</t>
        </is>
      </c>
      <c r="D4376" t="inlineStr">
        <is>
          <t>화일약품</t>
        </is>
      </c>
      <c r="E4376" t="inlineStr">
        <is>
          <t>amlodipine besylate,  telmisartan</t>
        </is>
      </c>
      <c r="F4376" t="inlineStr">
        <is>
          <t>보건소</t>
        </is>
      </c>
      <c r="G4376" t="inlineStr">
        <is>
          <t>Generic</t>
        </is>
      </c>
      <c r="H4376" s="493" t="n">
        <v>0</v>
      </c>
      <c r="I4376" s="493" t="n">
        <v>0</v>
      </c>
      <c r="J4376" s="493" t="n">
        <v>0</v>
      </c>
      <c r="K4376" s="493" t="n">
        <v>0</v>
      </c>
      <c r="L4376" s="493" t="n">
        <v>0</v>
      </c>
      <c r="M4376" s="493" t="n">
        <v>0</v>
      </c>
      <c r="N4376" s="493" t="n">
        <v>0</v>
      </c>
      <c r="O4376" s="493" t="n">
        <v>0</v>
      </c>
      <c r="P4376" s="493" t="n">
        <v>0</v>
      </c>
      <c r="Q4376" s="493" t="n">
        <v>0</v>
      </c>
      <c r="R4376" s="493" t="n">
        <v>0</v>
      </c>
      <c r="S4376" s="493" t="n">
        <v>0</v>
      </c>
      <c r="T4376" s="493" t="n">
        <v>0</v>
      </c>
      <c r="U4376" s="493" t="n">
        <v>0</v>
      </c>
      <c r="V4376" s="493" t="n">
        <v>0</v>
      </c>
      <c r="W4376" s="493" t="n">
        <v>0</v>
      </c>
      <c r="X4376" s="493" t="n">
        <v>0</v>
      </c>
      <c r="Y4376" s="493" t="n">
        <v>0</v>
      </c>
      <c r="Z4376" s="493" t="n">
        <v>0</v>
      </c>
      <c r="AA4376" s="493" t="n">
        <v>0</v>
      </c>
      <c r="AB4376" s="493" t="n">
        <v>0</v>
      </c>
      <c r="AC4376" s="493" t="n">
        <v>0</v>
      </c>
      <c r="AD4376" s="493" t="n">
        <v>0</v>
      </c>
      <c r="AE4376" s="493" t="n">
        <v>0</v>
      </c>
      <c r="AF4376" s="493" t="n">
        <v>0</v>
      </c>
      <c r="AG4376" s="493" t="n">
        <v>76.5</v>
      </c>
      <c r="AH4376" s="493" t="n">
        <v>0</v>
      </c>
      <c r="AI4376" s="493" t="n">
        <v>0</v>
      </c>
      <c r="AJ4376" s="493" t="n">
        <v>0</v>
      </c>
      <c r="AK4376" s="493" t="n">
        <v>0</v>
      </c>
      <c r="AL4376" s="493" t="n">
        <v>0</v>
      </c>
      <c r="AM4376" s="493" t="n">
        <v>1621.5</v>
      </c>
      <c r="AN4376" s="493" t="n">
        <v>0</v>
      </c>
      <c r="AO4376" s="493" t="n">
        <v>0</v>
      </c>
      <c r="AP4376" s="493" t="n">
        <v>0</v>
      </c>
      <c r="AQ4376" s="493" t="n">
        <v>0</v>
      </c>
      <c r="AR4376" s="493" t="n">
        <v>1042.8</v>
      </c>
      <c r="AS4376" s="493" t="n">
        <v>735.9</v>
      </c>
      <c r="AT4376" s="493" t="n">
        <v>1193.4</v>
      </c>
      <c r="AU4376" s="493" t="n">
        <v>828</v>
      </c>
      <c r="AV4376" s="493" t="n">
        <v>1057.5</v>
      </c>
      <c r="AW4376" s="493" t="n">
        <v>642.6</v>
      </c>
      <c r="AX4376" s="493" t="n">
        <v>1607.7</v>
      </c>
      <c r="AY4376" s="493" t="n">
        <v>867.6</v>
      </c>
      <c r="AZ4376" s="493" t="n">
        <v>1276.8</v>
      </c>
      <c r="BA4376" s="493" t="n">
        <v>768.9</v>
      </c>
      <c r="BB4376" s="493" t="n">
        <v>1617.3</v>
      </c>
      <c r="BC4376" s="493" t="n">
        <v>2081.4</v>
      </c>
      <c r="BD4376" s="493" t="n">
        <v>2917.8</v>
      </c>
      <c r="BE4376" s="493" t="n">
        <v>1237.2</v>
      </c>
      <c r="BF4376" s="493" t="n">
        <v>2050.8</v>
      </c>
      <c r="BG4376" s="493" t="n">
        <v>2392.5</v>
      </c>
      <c r="BH4376" s="493" t="n">
        <v>2896.2</v>
      </c>
      <c r="BI4376" s="493" t="n">
        <v>2089.5</v>
      </c>
      <c r="BJ4376" s="493" t="n">
        <v>1617.3</v>
      </c>
      <c r="BK4376" s="493" t="n">
        <v>671.4</v>
      </c>
      <c r="BL4376" s="493" t="n">
        <v>2745</v>
      </c>
      <c r="BM4376" s="493" t="n">
        <v>1686.6</v>
      </c>
      <c r="BN4376" s="493" t="n">
        <v>1423.8</v>
      </c>
      <c r="BO4376" s="493" t="n">
        <v>2627.4</v>
      </c>
      <c r="BP4376" s="493" t="n">
        <v>1559.7</v>
      </c>
      <c r="BQ4376" s="493" t="n">
        <v>3198.3</v>
      </c>
      <c r="BR4376" s="493" t="n">
        <v>2440.8</v>
      </c>
      <c r="BS4376" s="493" t="n">
        <v>952.8</v>
      </c>
      <c r="BT4376" s="493" t="n">
        <v>0</v>
      </c>
      <c r="BU4376" s="493" t="n">
        <v>981</v>
      </c>
      <c r="BV4376" s="493" t="n">
        <v>988.2</v>
      </c>
      <c r="BW4376" s="493" t="n">
        <v>0</v>
      </c>
    </row>
    <row r="4377">
      <c r="A4377" t="inlineStr">
        <is>
          <t>[C9D3] Angiotensin-II 길항제 칼슘길항제 복합제</t>
        </is>
      </c>
      <c r="B4377" t="inlineStr">
        <is>
          <t>환인제약</t>
        </is>
      </c>
      <c r="C4377" t="inlineStr">
        <is>
          <t>듀카포지</t>
        </is>
      </c>
      <c r="D4377" t="inlineStr">
        <is>
          <t>환인제약</t>
        </is>
      </c>
      <c r="E4377" t="inlineStr">
        <is>
          <t>fimasartan potassium trihydrate  ( as fimasartan potassium),  s-amlodipine besylate dihydrate  ( as s-amlodipine)</t>
        </is>
      </c>
      <c r="F4377" t="inlineStr">
        <is>
          <t>종합병원</t>
        </is>
      </c>
      <c r="G4377" t="inlineStr">
        <is>
          <t>Generic</t>
        </is>
      </c>
      <c r="H4377" s="493" t="n">
        <v>0</v>
      </c>
      <c r="I4377" s="493" t="n">
        <v>0</v>
      </c>
      <c r="J4377" s="493" t="n">
        <v>0</v>
      </c>
      <c r="K4377" s="493" t="n">
        <v>0</v>
      </c>
      <c r="L4377" s="493" t="n">
        <v>0</v>
      </c>
      <c r="M4377" s="493" t="n">
        <v>0</v>
      </c>
      <c r="N4377" s="493" t="n">
        <v>0</v>
      </c>
      <c r="O4377" s="493" t="n">
        <v>0</v>
      </c>
      <c r="P4377" s="493" t="n">
        <v>0</v>
      </c>
      <c r="Q4377" s="493" t="n">
        <v>0</v>
      </c>
      <c r="R4377" s="493" t="n">
        <v>0</v>
      </c>
      <c r="S4377" s="493" t="n">
        <v>0</v>
      </c>
      <c r="T4377" s="493" t="n">
        <v>0</v>
      </c>
      <c r="U4377" s="493" t="n">
        <v>0</v>
      </c>
      <c r="V4377" s="493" t="n">
        <v>0</v>
      </c>
      <c r="W4377" s="493" t="n">
        <v>0</v>
      </c>
      <c r="X4377" s="493" t="n">
        <v>0</v>
      </c>
      <c r="Y4377" s="493" t="n">
        <v>0</v>
      </c>
      <c r="Z4377" s="493" t="n">
        <v>0</v>
      </c>
      <c r="AA4377" s="493" t="n">
        <v>0</v>
      </c>
      <c r="AB4377" s="493" t="n">
        <v>0</v>
      </c>
      <c r="AC4377" s="493" t="n">
        <v>0</v>
      </c>
      <c r="AD4377" s="493" t="n">
        <v>0</v>
      </c>
      <c r="AE4377" s="493" t="n">
        <v>0</v>
      </c>
      <c r="AF4377" s="493" t="n">
        <v>0</v>
      </c>
      <c r="AG4377" s="493" t="n">
        <v>0</v>
      </c>
      <c r="AH4377" s="493" t="n">
        <v>0</v>
      </c>
      <c r="AI4377" s="493" t="n">
        <v>0</v>
      </c>
      <c r="AJ4377" s="493" t="n">
        <v>0</v>
      </c>
      <c r="AK4377" s="493" t="n">
        <v>0</v>
      </c>
      <c r="AL4377" s="493" t="n">
        <v>0</v>
      </c>
      <c r="AM4377" s="493" t="n">
        <v>0</v>
      </c>
      <c r="AN4377" s="493" t="n">
        <v>0</v>
      </c>
      <c r="AO4377" s="493" t="n">
        <v>0</v>
      </c>
      <c r="AP4377" s="493" t="n">
        <v>0</v>
      </c>
      <c r="AQ4377" s="493" t="n">
        <v>0</v>
      </c>
      <c r="AR4377" s="493" t="n">
        <v>0</v>
      </c>
      <c r="AS4377" s="493" t="n">
        <v>0</v>
      </c>
      <c r="AT4377" s="493" t="n">
        <v>0</v>
      </c>
      <c r="AU4377" s="493" t="n">
        <v>0</v>
      </c>
      <c r="AV4377" s="493" t="n">
        <v>0</v>
      </c>
      <c r="AW4377" s="493" t="n">
        <v>0</v>
      </c>
      <c r="AX4377" s="493" t="n">
        <v>0</v>
      </c>
      <c r="AY4377" s="493" t="n">
        <v>0</v>
      </c>
      <c r="AZ4377" s="493" t="n">
        <v>0</v>
      </c>
      <c r="BA4377" s="493" t="n">
        <v>0</v>
      </c>
      <c r="BB4377" s="493" t="n">
        <v>0</v>
      </c>
      <c r="BC4377" s="493" t="n">
        <v>0</v>
      </c>
      <c r="BD4377" s="493" t="n">
        <v>0</v>
      </c>
      <c r="BE4377" s="493" t="n">
        <v>0</v>
      </c>
      <c r="BF4377" s="493" t="n">
        <v>0</v>
      </c>
      <c r="BG4377" s="493" t="n">
        <v>0</v>
      </c>
      <c r="BH4377" s="493" t="n">
        <v>0</v>
      </c>
      <c r="BI4377" s="493" t="n">
        <v>0</v>
      </c>
      <c r="BJ4377" s="493" t="n">
        <v>0</v>
      </c>
      <c r="BK4377" s="493" t="n">
        <v>0</v>
      </c>
      <c r="BL4377" s="493" t="n">
        <v>0</v>
      </c>
      <c r="BM4377" s="493" t="n">
        <v>0</v>
      </c>
      <c r="BN4377" s="493" t="n">
        <v>0</v>
      </c>
      <c r="BO4377" s="493" t="n">
        <v>0</v>
      </c>
      <c r="BP4377" s="493" t="n">
        <v>0</v>
      </c>
      <c r="BQ4377" s="493" t="n">
        <v>39.9</v>
      </c>
      <c r="BR4377" s="493" t="n">
        <v>969</v>
      </c>
      <c r="BS4377" s="493" t="n">
        <v>1299</v>
      </c>
      <c r="BT4377" s="493" t="n">
        <v>1248.6</v>
      </c>
      <c r="BU4377" s="493" t="n">
        <v>1697.18</v>
      </c>
      <c r="BV4377" s="493" t="n">
        <v>1903.5</v>
      </c>
      <c r="BW4377" s="493" t="n">
        <v>3036.78</v>
      </c>
    </row>
    <row r="4378">
      <c r="A4378" t="inlineStr">
        <is>
          <t>[C9D3] Angiotensin-II 길항제 칼슘길항제 복합제</t>
        </is>
      </c>
      <c r="B4378" t="inlineStr">
        <is>
          <t>환인제약</t>
        </is>
      </c>
      <c r="C4378" t="inlineStr">
        <is>
          <t>듀카포지</t>
        </is>
      </c>
      <c r="D4378" t="inlineStr">
        <is>
          <t>환인제약</t>
        </is>
      </c>
      <c r="E4378" t="inlineStr">
        <is>
          <t>fimasartan potassium trihydrate  ( as fimasartan potassium),  s-amlodipine besylate dihydrate  ( as s-amlodipine)</t>
        </is>
      </c>
      <c r="F4378" t="inlineStr">
        <is>
          <t>병원</t>
        </is>
      </c>
      <c r="G4378" t="inlineStr">
        <is>
          <t>Generic</t>
        </is>
      </c>
      <c r="H4378" s="493" t="n">
        <v>0</v>
      </c>
      <c r="I4378" s="493" t="n">
        <v>0</v>
      </c>
      <c r="J4378" s="493" t="n">
        <v>0</v>
      </c>
      <c r="K4378" s="493" t="n">
        <v>0</v>
      </c>
      <c r="L4378" s="493" t="n">
        <v>0</v>
      </c>
      <c r="M4378" s="493" t="n">
        <v>0</v>
      </c>
      <c r="N4378" s="493" t="n">
        <v>0</v>
      </c>
      <c r="O4378" s="493" t="n">
        <v>0</v>
      </c>
      <c r="P4378" s="493" t="n">
        <v>0</v>
      </c>
      <c r="Q4378" s="493" t="n">
        <v>0</v>
      </c>
      <c r="R4378" s="493" t="n">
        <v>0</v>
      </c>
      <c r="S4378" s="493" t="n">
        <v>0</v>
      </c>
      <c r="T4378" s="493" t="n">
        <v>0</v>
      </c>
      <c r="U4378" s="493" t="n">
        <v>0</v>
      </c>
      <c r="V4378" s="493" t="n">
        <v>0</v>
      </c>
      <c r="W4378" s="493" t="n">
        <v>0</v>
      </c>
      <c r="X4378" s="493" t="n">
        <v>0</v>
      </c>
      <c r="Y4378" s="493" t="n">
        <v>0</v>
      </c>
      <c r="Z4378" s="493" t="n">
        <v>0</v>
      </c>
      <c r="AA4378" s="493" t="n">
        <v>0</v>
      </c>
      <c r="AB4378" s="493" t="n">
        <v>0</v>
      </c>
      <c r="AC4378" s="493" t="n">
        <v>0</v>
      </c>
      <c r="AD4378" s="493" t="n">
        <v>0</v>
      </c>
      <c r="AE4378" s="493" t="n">
        <v>0</v>
      </c>
      <c r="AF4378" s="493" t="n">
        <v>0</v>
      </c>
      <c r="AG4378" s="493" t="n">
        <v>0</v>
      </c>
      <c r="AH4378" s="493" t="n">
        <v>0</v>
      </c>
      <c r="AI4378" s="493" t="n">
        <v>0</v>
      </c>
      <c r="AJ4378" s="493" t="n">
        <v>0</v>
      </c>
      <c r="AK4378" s="493" t="n">
        <v>0</v>
      </c>
      <c r="AL4378" s="493" t="n">
        <v>0</v>
      </c>
      <c r="AM4378" s="493" t="n">
        <v>0</v>
      </c>
      <c r="AN4378" s="493" t="n">
        <v>0</v>
      </c>
      <c r="AO4378" s="493" t="n">
        <v>0</v>
      </c>
      <c r="AP4378" s="493" t="n">
        <v>0</v>
      </c>
      <c r="AQ4378" s="493" t="n">
        <v>0</v>
      </c>
      <c r="AR4378" s="493" t="n">
        <v>0</v>
      </c>
      <c r="AS4378" s="493" t="n">
        <v>0</v>
      </c>
      <c r="AT4378" s="493" t="n">
        <v>0</v>
      </c>
      <c r="AU4378" s="493" t="n">
        <v>0</v>
      </c>
      <c r="AV4378" s="493" t="n">
        <v>0</v>
      </c>
      <c r="AW4378" s="493" t="n">
        <v>0</v>
      </c>
      <c r="AX4378" s="493" t="n">
        <v>0</v>
      </c>
      <c r="AY4378" s="493" t="n">
        <v>0</v>
      </c>
      <c r="AZ4378" s="493" t="n">
        <v>0</v>
      </c>
      <c r="BA4378" s="493" t="n">
        <v>0</v>
      </c>
      <c r="BB4378" s="493" t="n">
        <v>0</v>
      </c>
      <c r="BC4378" s="493" t="n">
        <v>0</v>
      </c>
      <c r="BD4378" s="493" t="n">
        <v>0</v>
      </c>
      <c r="BE4378" s="493" t="n">
        <v>0</v>
      </c>
      <c r="BF4378" s="493" t="n">
        <v>0</v>
      </c>
      <c r="BG4378" s="493" t="n">
        <v>0</v>
      </c>
      <c r="BH4378" s="493" t="n">
        <v>0</v>
      </c>
      <c r="BI4378" s="493" t="n">
        <v>0</v>
      </c>
      <c r="BJ4378" s="493" t="n">
        <v>0</v>
      </c>
      <c r="BK4378" s="493" t="n">
        <v>0</v>
      </c>
      <c r="BL4378" s="493" t="n">
        <v>0</v>
      </c>
      <c r="BM4378" s="493" t="n">
        <v>0</v>
      </c>
      <c r="BN4378" s="493" t="n">
        <v>0</v>
      </c>
      <c r="BO4378" s="493" t="n">
        <v>1493.97</v>
      </c>
      <c r="BP4378" s="493" t="n">
        <v>842.86</v>
      </c>
      <c r="BQ4378" s="493" t="n">
        <v>281.08</v>
      </c>
      <c r="BR4378" s="493" t="n">
        <v>790.5</v>
      </c>
      <c r="BS4378" s="493" t="n">
        <v>1314.2</v>
      </c>
      <c r="BT4378" s="493" t="n">
        <v>484.2</v>
      </c>
      <c r="BU4378" s="493" t="n">
        <v>1034.06</v>
      </c>
      <c r="BV4378" s="493" t="n">
        <v>1326.34</v>
      </c>
      <c r="BW4378" s="493" t="n">
        <v>1216.56</v>
      </c>
    </row>
    <row r="4379">
      <c r="A4379" t="inlineStr">
        <is>
          <t>[C9D3] Angiotensin-II 길항제 칼슘길항제 복합제</t>
        </is>
      </c>
      <c r="B4379" t="inlineStr">
        <is>
          <t>환인제약</t>
        </is>
      </c>
      <c r="C4379" t="inlineStr">
        <is>
          <t>듀카포지</t>
        </is>
      </c>
      <c r="D4379" t="inlineStr">
        <is>
          <t>환인제약</t>
        </is>
      </c>
      <c r="E4379" t="inlineStr">
        <is>
          <t>fimasartan potassium trihydrate  ( as fimasartan potassium),  s-amlodipine besylate dihydrate  ( as s-amlodipine)</t>
        </is>
      </c>
      <c r="F4379" t="inlineStr">
        <is>
          <t>의원</t>
        </is>
      </c>
      <c r="G4379" t="inlineStr">
        <is>
          <t>Generic</t>
        </is>
      </c>
      <c r="H4379" s="493" t="n">
        <v>0</v>
      </c>
      <c r="I4379" s="493" t="n">
        <v>0</v>
      </c>
      <c r="J4379" s="493" t="n">
        <v>0</v>
      </c>
      <c r="K4379" s="493" t="n">
        <v>0</v>
      </c>
      <c r="L4379" s="493" t="n">
        <v>0</v>
      </c>
      <c r="M4379" s="493" t="n">
        <v>0</v>
      </c>
      <c r="N4379" s="493" t="n">
        <v>0</v>
      </c>
      <c r="O4379" s="493" t="n">
        <v>0</v>
      </c>
      <c r="P4379" s="493" t="n">
        <v>0</v>
      </c>
      <c r="Q4379" s="493" t="n">
        <v>0</v>
      </c>
      <c r="R4379" s="493" t="n">
        <v>0</v>
      </c>
      <c r="S4379" s="493" t="n">
        <v>0</v>
      </c>
      <c r="T4379" s="493" t="n">
        <v>0</v>
      </c>
      <c r="U4379" s="493" t="n">
        <v>0</v>
      </c>
      <c r="V4379" s="493" t="n">
        <v>0</v>
      </c>
      <c r="W4379" s="493" t="n">
        <v>0</v>
      </c>
      <c r="X4379" s="493" t="n">
        <v>0</v>
      </c>
      <c r="Y4379" s="493" t="n">
        <v>0</v>
      </c>
      <c r="Z4379" s="493" t="n">
        <v>0</v>
      </c>
      <c r="AA4379" s="493" t="n">
        <v>0</v>
      </c>
      <c r="AB4379" s="493" t="n">
        <v>0</v>
      </c>
      <c r="AC4379" s="493" t="n">
        <v>0</v>
      </c>
      <c r="AD4379" s="493" t="n">
        <v>0</v>
      </c>
      <c r="AE4379" s="493" t="n">
        <v>0</v>
      </c>
      <c r="AF4379" s="493" t="n">
        <v>0</v>
      </c>
      <c r="AG4379" s="493" t="n">
        <v>0</v>
      </c>
      <c r="AH4379" s="493" t="n">
        <v>0</v>
      </c>
      <c r="AI4379" s="493" t="n">
        <v>0</v>
      </c>
      <c r="AJ4379" s="493" t="n">
        <v>0</v>
      </c>
      <c r="AK4379" s="493" t="n">
        <v>0</v>
      </c>
      <c r="AL4379" s="493" t="n">
        <v>0</v>
      </c>
      <c r="AM4379" s="493" t="n">
        <v>0</v>
      </c>
      <c r="AN4379" s="493" t="n">
        <v>0</v>
      </c>
      <c r="AO4379" s="493" t="n">
        <v>0</v>
      </c>
      <c r="AP4379" s="493" t="n">
        <v>0</v>
      </c>
      <c r="AQ4379" s="493" t="n">
        <v>0</v>
      </c>
      <c r="AR4379" s="493" t="n">
        <v>0</v>
      </c>
      <c r="AS4379" s="493" t="n">
        <v>0</v>
      </c>
      <c r="AT4379" s="493" t="n">
        <v>0</v>
      </c>
      <c r="AU4379" s="493" t="n">
        <v>0</v>
      </c>
      <c r="AV4379" s="493" t="n">
        <v>0</v>
      </c>
      <c r="AW4379" s="493" t="n">
        <v>0</v>
      </c>
      <c r="AX4379" s="493" t="n">
        <v>0</v>
      </c>
      <c r="AY4379" s="493" t="n">
        <v>0</v>
      </c>
      <c r="AZ4379" s="493" t="n">
        <v>0</v>
      </c>
      <c r="BA4379" s="493" t="n">
        <v>0</v>
      </c>
      <c r="BB4379" s="493" t="n">
        <v>0</v>
      </c>
      <c r="BC4379" s="493" t="n">
        <v>0</v>
      </c>
      <c r="BD4379" s="493" t="n">
        <v>0</v>
      </c>
      <c r="BE4379" s="493" t="n">
        <v>0</v>
      </c>
      <c r="BF4379" s="493" t="n">
        <v>0</v>
      </c>
      <c r="BG4379" s="493" t="n">
        <v>0</v>
      </c>
      <c r="BH4379" s="493" t="n">
        <v>0</v>
      </c>
      <c r="BI4379" s="493" t="n">
        <v>0</v>
      </c>
      <c r="BJ4379" s="493" t="n">
        <v>0</v>
      </c>
      <c r="BK4379" s="493" t="n">
        <v>0</v>
      </c>
      <c r="BL4379" s="493" t="n">
        <v>0</v>
      </c>
      <c r="BM4379" s="493" t="n">
        <v>0</v>
      </c>
      <c r="BN4379" s="493" t="n">
        <v>0</v>
      </c>
      <c r="BO4379" s="493" t="n">
        <v>2029.45</v>
      </c>
      <c r="BP4379" s="493" t="n">
        <v>2499.2</v>
      </c>
      <c r="BQ4379" s="493" t="n">
        <v>3458.3</v>
      </c>
      <c r="BR4379" s="493" t="n">
        <v>5201.68</v>
      </c>
      <c r="BS4379" s="493" t="n">
        <v>5462.8</v>
      </c>
      <c r="BT4379" s="493" t="n">
        <v>5253.3</v>
      </c>
      <c r="BU4379" s="493" t="n">
        <v>4220.29</v>
      </c>
      <c r="BV4379" s="493" t="n">
        <v>5812.36</v>
      </c>
      <c r="BW4379" s="493" t="n">
        <v>7295.6</v>
      </c>
    </row>
    <row r="4380">
      <c r="A4380" t="inlineStr">
        <is>
          <t>[C9D3] Angiotensin-II 길항제 칼슘길항제 복합제</t>
        </is>
      </c>
      <c r="B4380" t="inlineStr">
        <is>
          <t>환인제약</t>
        </is>
      </c>
      <c r="C4380" t="inlineStr">
        <is>
          <t>듀카포지</t>
        </is>
      </c>
      <c r="D4380" t="inlineStr">
        <is>
          <t>환인제약</t>
        </is>
      </c>
      <c r="E4380" t="inlineStr">
        <is>
          <t>fimasartan potassium trihydrate  ( as fimasartan potassium),  s-amlodipine besylate dihydrate  ( as s-amlodipine)</t>
        </is>
      </c>
      <c r="F4380" t="inlineStr">
        <is>
          <t>보건소</t>
        </is>
      </c>
      <c r="G4380" t="inlineStr">
        <is>
          <t>Generic</t>
        </is>
      </c>
      <c r="H4380" s="493" t="n">
        <v>0</v>
      </c>
      <c r="I4380" s="493" t="n">
        <v>0</v>
      </c>
      <c r="J4380" s="493" t="n">
        <v>0</v>
      </c>
      <c r="K4380" s="493" t="n">
        <v>0</v>
      </c>
      <c r="L4380" s="493" t="n">
        <v>0</v>
      </c>
      <c r="M4380" s="493" t="n">
        <v>0</v>
      </c>
      <c r="N4380" s="493" t="n">
        <v>0</v>
      </c>
      <c r="O4380" s="493" t="n">
        <v>0</v>
      </c>
      <c r="P4380" s="493" t="n">
        <v>0</v>
      </c>
      <c r="Q4380" s="493" t="n">
        <v>0</v>
      </c>
      <c r="R4380" s="493" t="n">
        <v>0</v>
      </c>
      <c r="S4380" s="493" t="n">
        <v>0</v>
      </c>
      <c r="T4380" s="493" t="n">
        <v>0</v>
      </c>
      <c r="U4380" s="493" t="n">
        <v>0</v>
      </c>
      <c r="V4380" s="493" t="n">
        <v>0</v>
      </c>
      <c r="W4380" s="493" t="n">
        <v>0</v>
      </c>
      <c r="X4380" s="493" t="n">
        <v>0</v>
      </c>
      <c r="Y4380" s="493" t="n">
        <v>0</v>
      </c>
      <c r="Z4380" s="493" t="n">
        <v>0</v>
      </c>
      <c r="AA4380" s="493" t="n">
        <v>0</v>
      </c>
      <c r="AB4380" s="493" t="n">
        <v>0</v>
      </c>
      <c r="AC4380" s="493" t="n">
        <v>0</v>
      </c>
      <c r="AD4380" s="493" t="n">
        <v>0</v>
      </c>
      <c r="AE4380" s="493" t="n">
        <v>0</v>
      </c>
      <c r="AF4380" s="493" t="n">
        <v>0</v>
      </c>
      <c r="AG4380" s="493" t="n">
        <v>0</v>
      </c>
      <c r="AH4380" s="493" t="n">
        <v>0</v>
      </c>
      <c r="AI4380" s="493" t="n">
        <v>0</v>
      </c>
      <c r="AJ4380" s="493" t="n">
        <v>0</v>
      </c>
      <c r="AK4380" s="493" t="n">
        <v>0</v>
      </c>
      <c r="AL4380" s="493" t="n">
        <v>0</v>
      </c>
      <c r="AM4380" s="493" t="n">
        <v>0</v>
      </c>
      <c r="AN4380" s="493" t="n">
        <v>0</v>
      </c>
      <c r="AO4380" s="493" t="n">
        <v>0</v>
      </c>
      <c r="AP4380" s="493" t="n">
        <v>0</v>
      </c>
      <c r="AQ4380" s="493" t="n">
        <v>0</v>
      </c>
      <c r="AR4380" s="493" t="n">
        <v>0</v>
      </c>
      <c r="AS4380" s="493" t="n">
        <v>0</v>
      </c>
      <c r="AT4380" s="493" t="n">
        <v>0</v>
      </c>
      <c r="AU4380" s="493" t="n">
        <v>0</v>
      </c>
      <c r="AV4380" s="493" t="n">
        <v>0</v>
      </c>
      <c r="AW4380" s="493" t="n">
        <v>0</v>
      </c>
      <c r="AX4380" s="493" t="n">
        <v>0</v>
      </c>
      <c r="AY4380" s="493" t="n">
        <v>0</v>
      </c>
      <c r="AZ4380" s="493" t="n">
        <v>0</v>
      </c>
      <c r="BA4380" s="493" t="n">
        <v>0</v>
      </c>
      <c r="BB4380" s="493" t="n">
        <v>0</v>
      </c>
      <c r="BC4380" s="493" t="n">
        <v>0</v>
      </c>
      <c r="BD4380" s="493" t="n">
        <v>0</v>
      </c>
      <c r="BE4380" s="493" t="n">
        <v>0</v>
      </c>
      <c r="BF4380" s="493" t="n">
        <v>0</v>
      </c>
      <c r="BG4380" s="493" t="n">
        <v>0</v>
      </c>
      <c r="BH4380" s="493" t="n">
        <v>0</v>
      </c>
      <c r="BI4380" s="493" t="n">
        <v>0</v>
      </c>
      <c r="BJ4380" s="493" t="n">
        <v>0</v>
      </c>
      <c r="BK4380" s="493" t="n">
        <v>0</v>
      </c>
      <c r="BL4380" s="493" t="n">
        <v>0</v>
      </c>
      <c r="BM4380" s="493" t="n">
        <v>0</v>
      </c>
      <c r="BN4380" s="493" t="n">
        <v>0</v>
      </c>
      <c r="BO4380" s="493" t="n">
        <v>0</v>
      </c>
      <c r="BP4380" s="493" t="n">
        <v>0</v>
      </c>
      <c r="BQ4380" s="493" t="n">
        <v>0</v>
      </c>
      <c r="BR4380" s="493" t="n">
        <v>0</v>
      </c>
      <c r="BS4380" s="493" t="n">
        <v>2103.6</v>
      </c>
      <c r="BT4380" s="493" t="n">
        <v>0</v>
      </c>
      <c r="BU4380" s="493" t="n">
        <v>3492</v>
      </c>
      <c r="BV4380" s="493" t="n">
        <v>0</v>
      </c>
      <c r="BW4380" s="493" t="n">
        <v>0</v>
      </c>
    </row>
    <row r="4381">
      <c r="A4381" t="inlineStr">
        <is>
          <t>[C9D3] Angiotensin-II 길항제 칼슘길항제 복합제</t>
        </is>
      </c>
      <c r="B4381" t="inlineStr">
        <is>
          <t>환인제약</t>
        </is>
      </c>
      <c r="C4381" t="inlineStr">
        <is>
          <t>듀카포지</t>
        </is>
      </c>
      <c r="D4381" t="inlineStr">
        <is>
          <t>환인제약</t>
        </is>
      </c>
      <c r="E4381" t="inlineStr">
        <is>
          <t>fimasartan potassium trihydrate  ( as fimasartan potassium),  s-amlodipine besylate dihydrate  ( as s-amlodipine)</t>
        </is>
      </c>
      <c r="F4381" t="inlineStr">
        <is>
          <t>기타(치과의원, 치과병원 등)</t>
        </is>
      </c>
      <c r="G4381" t="inlineStr">
        <is>
          <t>Generic</t>
        </is>
      </c>
      <c r="H4381" s="493" t="n">
        <v>0</v>
      </c>
      <c r="I4381" s="493" t="n">
        <v>0</v>
      </c>
      <c r="J4381" s="493" t="n">
        <v>0</v>
      </c>
      <c r="K4381" s="493" t="n">
        <v>0</v>
      </c>
      <c r="L4381" s="493" t="n">
        <v>0</v>
      </c>
      <c r="M4381" s="493" t="n">
        <v>0</v>
      </c>
      <c r="N4381" s="493" t="n">
        <v>0</v>
      </c>
      <c r="O4381" s="493" t="n">
        <v>0</v>
      </c>
      <c r="P4381" s="493" t="n">
        <v>0</v>
      </c>
      <c r="Q4381" s="493" t="n">
        <v>0</v>
      </c>
      <c r="R4381" s="493" t="n">
        <v>0</v>
      </c>
      <c r="S4381" s="493" t="n">
        <v>0</v>
      </c>
      <c r="T4381" s="493" t="n">
        <v>0</v>
      </c>
      <c r="U4381" s="493" t="n">
        <v>0</v>
      </c>
      <c r="V4381" s="493" t="n">
        <v>0</v>
      </c>
      <c r="W4381" s="493" t="n">
        <v>0</v>
      </c>
      <c r="X4381" s="493" t="n">
        <v>0</v>
      </c>
      <c r="Y4381" s="493" t="n">
        <v>0</v>
      </c>
      <c r="Z4381" s="493" t="n">
        <v>0</v>
      </c>
      <c r="AA4381" s="493" t="n">
        <v>0</v>
      </c>
      <c r="AB4381" s="493" t="n">
        <v>0</v>
      </c>
      <c r="AC4381" s="493" t="n">
        <v>0</v>
      </c>
      <c r="AD4381" s="493" t="n">
        <v>0</v>
      </c>
      <c r="AE4381" s="493" t="n">
        <v>0</v>
      </c>
      <c r="AF4381" s="493" t="n">
        <v>0</v>
      </c>
      <c r="AG4381" s="493" t="n">
        <v>0</v>
      </c>
      <c r="AH4381" s="493" t="n">
        <v>0</v>
      </c>
      <c r="AI4381" s="493" t="n">
        <v>0</v>
      </c>
      <c r="AJ4381" s="493" t="n">
        <v>0</v>
      </c>
      <c r="AK4381" s="493" t="n">
        <v>0</v>
      </c>
      <c r="AL4381" s="493" t="n">
        <v>0</v>
      </c>
      <c r="AM4381" s="493" t="n">
        <v>0</v>
      </c>
      <c r="AN4381" s="493" t="n">
        <v>0</v>
      </c>
      <c r="AO4381" s="493" t="n">
        <v>0</v>
      </c>
      <c r="AP4381" s="493" t="n">
        <v>0</v>
      </c>
      <c r="AQ4381" s="493" t="n">
        <v>0</v>
      </c>
      <c r="AR4381" s="493" t="n">
        <v>0</v>
      </c>
      <c r="AS4381" s="493" t="n">
        <v>0</v>
      </c>
      <c r="AT4381" s="493" t="n">
        <v>0</v>
      </c>
      <c r="AU4381" s="493" t="n">
        <v>0</v>
      </c>
      <c r="AV4381" s="493" t="n">
        <v>0</v>
      </c>
      <c r="AW4381" s="493" t="n">
        <v>0</v>
      </c>
      <c r="AX4381" s="493" t="n">
        <v>0</v>
      </c>
      <c r="AY4381" s="493" t="n">
        <v>0</v>
      </c>
      <c r="AZ4381" s="493" t="n">
        <v>0</v>
      </c>
      <c r="BA4381" s="493" t="n">
        <v>0</v>
      </c>
      <c r="BB4381" s="493" t="n">
        <v>0</v>
      </c>
      <c r="BC4381" s="493" t="n">
        <v>0</v>
      </c>
      <c r="BD4381" s="493" t="n">
        <v>0</v>
      </c>
      <c r="BE4381" s="493" t="n">
        <v>0</v>
      </c>
      <c r="BF4381" s="493" t="n">
        <v>0</v>
      </c>
      <c r="BG4381" s="493" t="n">
        <v>0</v>
      </c>
      <c r="BH4381" s="493" t="n">
        <v>0</v>
      </c>
      <c r="BI4381" s="493" t="n">
        <v>0</v>
      </c>
      <c r="BJ4381" s="493" t="n">
        <v>0</v>
      </c>
      <c r="BK4381" s="493" t="n">
        <v>0</v>
      </c>
      <c r="BL4381" s="493" t="n">
        <v>0</v>
      </c>
      <c r="BM4381" s="493" t="n">
        <v>0</v>
      </c>
      <c r="BN4381" s="493" t="n">
        <v>0</v>
      </c>
      <c r="BO4381" s="493" t="n">
        <v>0</v>
      </c>
      <c r="BP4381" s="493" t="n">
        <v>0</v>
      </c>
      <c r="BQ4381" s="493" t="n">
        <v>0</v>
      </c>
      <c r="BR4381" s="493" t="n">
        <v>0</v>
      </c>
      <c r="BS4381" s="493" t="n">
        <v>0</v>
      </c>
      <c r="BT4381" s="493" t="n">
        <v>0</v>
      </c>
      <c r="BU4381" s="493" t="n">
        <v>324</v>
      </c>
      <c r="BV4381" s="493" t="n">
        <v>0</v>
      </c>
      <c r="BW4381" s="493" t="n">
        <v>0</v>
      </c>
    </row>
    <row r="4382">
      <c r="A4382" t="inlineStr">
        <is>
          <t>[C9D3] Angiotensin-II 길항제 칼슘길항제 복합제</t>
        </is>
      </c>
      <c r="B4382" t="inlineStr">
        <is>
          <t>환인제약</t>
        </is>
      </c>
      <c r="C4382" t="inlineStr">
        <is>
          <t>듀카포지</t>
        </is>
      </c>
      <c r="D4382" t="inlineStr">
        <is>
          <t>환인제약</t>
        </is>
      </c>
      <c r="E4382" t="inlineStr">
        <is>
          <t>s-amlodipine besylate 2.5 hydrate  ( as s-amlodipine),  fimasartan potassium trihydrate  ( as fimasartan potassium)</t>
        </is>
      </c>
      <c r="F4382" t="inlineStr">
        <is>
          <t>종합병원</t>
        </is>
      </c>
      <c r="G4382" t="inlineStr">
        <is>
          <t>Generic</t>
        </is>
      </c>
      <c r="H4382" s="493" t="n">
        <v>0</v>
      </c>
      <c r="I4382" s="493" t="n">
        <v>0</v>
      </c>
      <c r="J4382" s="493" t="n">
        <v>0</v>
      </c>
      <c r="K4382" s="493" t="n">
        <v>0</v>
      </c>
      <c r="L4382" s="493" t="n">
        <v>0</v>
      </c>
      <c r="M4382" s="493" t="n">
        <v>0</v>
      </c>
      <c r="N4382" s="493" t="n">
        <v>0</v>
      </c>
      <c r="O4382" s="493" t="n">
        <v>0</v>
      </c>
      <c r="P4382" s="493" t="n">
        <v>0</v>
      </c>
      <c r="Q4382" s="493" t="n">
        <v>0</v>
      </c>
      <c r="R4382" s="493" t="n">
        <v>0</v>
      </c>
      <c r="S4382" s="493" t="n">
        <v>0</v>
      </c>
      <c r="T4382" s="493" t="n">
        <v>0</v>
      </c>
      <c r="U4382" s="493" t="n">
        <v>0</v>
      </c>
      <c r="V4382" s="493" t="n">
        <v>0</v>
      </c>
      <c r="W4382" s="493" t="n">
        <v>0</v>
      </c>
      <c r="X4382" s="493" t="n">
        <v>0</v>
      </c>
      <c r="Y4382" s="493" t="n">
        <v>0</v>
      </c>
      <c r="Z4382" s="493" t="n">
        <v>0</v>
      </c>
      <c r="AA4382" s="493" t="n">
        <v>0</v>
      </c>
      <c r="AB4382" s="493" t="n">
        <v>0</v>
      </c>
      <c r="AC4382" s="493" t="n">
        <v>0</v>
      </c>
      <c r="AD4382" s="493" t="n">
        <v>0</v>
      </c>
      <c r="AE4382" s="493" t="n">
        <v>0</v>
      </c>
      <c r="AF4382" s="493" t="n">
        <v>0</v>
      </c>
      <c r="AG4382" s="493" t="n">
        <v>0</v>
      </c>
      <c r="AH4382" s="493" t="n">
        <v>0</v>
      </c>
      <c r="AI4382" s="493" t="n">
        <v>0</v>
      </c>
      <c r="AJ4382" s="493" t="n">
        <v>0</v>
      </c>
      <c r="AK4382" s="493" t="n">
        <v>0</v>
      </c>
      <c r="AL4382" s="493" t="n">
        <v>0</v>
      </c>
      <c r="AM4382" s="493" t="n">
        <v>0</v>
      </c>
      <c r="AN4382" s="493" t="n">
        <v>0</v>
      </c>
      <c r="AO4382" s="493" t="n">
        <v>0</v>
      </c>
      <c r="AP4382" s="493" t="n">
        <v>0</v>
      </c>
      <c r="AQ4382" s="493" t="n">
        <v>0</v>
      </c>
      <c r="AR4382" s="493" t="n">
        <v>0</v>
      </c>
      <c r="AS4382" s="493" t="n">
        <v>0</v>
      </c>
      <c r="AT4382" s="493" t="n">
        <v>0</v>
      </c>
      <c r="AU4382" s="493" t="n">
        <v>0</v>
      </c>
      <c r="AV4382" s="493" t="n">
        <v>0</v>
      </c>
      <c r="AW4382" s="493" t="n">
        <v>0</v>
      </c>
      <c r="AX4382" s="493" t="n">
        <v>0</v>
      </c>
      <c r="AY4382" s="493" t="n">
        <v>0</v>
      </c>
      <c r="AZ4382" s="493" t="n">
        <v>198</v>
      </c>
      <c r="BA4382" s="493" t="n">
        <v>171.6</v>
      </c>
      <c r="BB4382" s="493" t="n">
        <v>122.4</v>
      </c>
      <c r="BC4382" s="493" t="n">
        <v>252</v>
      </c>
      <c r="BD4382" s="493" t="n">
        <v>324</v>
      </c>
      <c r="BE4382" s="493" t="n">
        <v>171.6</v>
      </c>
      <c r="BF4382" s="493" t="n">
        <v>246.6</v>
      </c>
      <c r="BG4382" s="493" t="n">
        <v>121.5</v>
      </c>
      <c r="BH4382" s="493" t="n">
        <v>243</v>
      </c>
      <c r="BI4382" s="493" t="n">
        <v>253.8</v>
      </c>
      <c r="BJ4382" s="493" t="n">
        <v>205.5</v>
      </c>
      <c r="BK4382" s="493" t="n">
        <v>326.4</v>
      </c>
      <c r="BL4382" s="493" t="n">
        <v>248.4</v>
      </c>
      <c r="BM4382" s="493" t="n">
        <v>166.8</v>
      </c>
      <c r="BN4382" s="493" t="n">
        <v>496.8</v>
      </c>
      <c r="BO4382" s="493" t="n">
        <v>364.18</v>
      </c>
      <c r="BP4382" s="493" t="n">
        <v>563.5700000000001</v>
      </c>
      <c r="BQ4382" s="493" t="n">
        <v>1239</v>
      </c>
      <c r="BR4382" s="493" t="n">
        <v>1400.7</v>
      </c>
      <c r="BS4382" s="493" t="n">
        <v>1586.4</v>
      </c>
      <c r="BT4382" s="493" t="n">
        <v>466.2</v>
      </c>
      <c r="BU4382" s="493" t="n">
        <v>637.8</v>
      </c>
      <c r="BV4382" s="493" t="n">
        <v>795.15</v>
      </c>
      <c r="BW4382" s="493" t="n">
        <v>832.5599999999999</v>
      </c>
    </row>
    <row r="4383">
      <c r="A4383" t="inlineStr">
        <is>
          <t>[C9D3] Angiotensin-II 길항제 칼슘길항제 복합제</t>
        </is>
      </c>
      <c r="B4383" t="inlineStr">
        <is>
          <t>환인제약</t>
        </is>
      </c>
      <c r="C4383" t="inlineStr">
        <is>
          <t>듀카포지</t>
        </is>
      </c>
      <c r="D4383" t="inlineStr">
        <is>
          <t>환인제약</t>
        </is>
      </c>
      <c r="E4383" t="inlineStr">
        <is>
          <t>s-amlodipine besylate 2.5 hydrate  ( as s-amlodipine),  fimasartan potassium trihydrate  ( as fimasartan potassium)</t>
        </is>
      </c>
      <c r="F4383" t="inlineStr">
        <is>
          <t>병원</t>
        </is>
      </c>
      <c r="G4383" t="inlineStr">
        <is>
          <t>Generic</t>
        </is>
      </c>
      <c r="H4383" s="493" t="n">
        <v>0</v>
      </c>
      <c r="I4383" s="493" t="n">
        <v>0</v>
      </c>
      <c r="J4383" s="493" t="n">
        <v>0</v>
      </c>
      <c r="K4383" s="493" t="n">
        <v>0</v>
      </c>
      <c r="L4383" s="493" t="n">
        <v>0</v>
      </c>
      <c r="M4383" s="493" t="n">
        <v>0</v>
      </c>
      <c r="N4383" s="493" t="n">
        <v>0</v>
      </c>
      <c r="O4383" s="493" t="n">
        <v>0</v>
      </c>
      <c r="P4383" s="493" t="n">
        <v>0</v>
      </c>
      <c r="Q4383" s="493" t="n">
        <v>0</v>
      </c>
      <c r="R4383" s="493" t="n">
        <v>0</v>
      </c>
      <c r="S4383" s="493" t="n">
        <v>0</v>
      </c>
      <c r="T4383" s="493" t="n">
        <v>0</v>
      </c>
      <c r="U4383" s="493" t="n">
        <v>0</v>
      </c>
      <c r="V4383" s="493" t="n">
        <v>0</v>
      </c>
      <c r="W4383" s="493" t="n">
        <v>0</v>
      </c>
      <c r="X4383" s="493" t="n">
        <v>0</v>
      </c>
      <c r="Y4383" s="493" t="n">
        <v>0</v>
      </c>
      <c r="Z4383" s="493" t="n">
        <v>0</v>
      </c>
      <c r="AA4383" s="493" t="n">
        <v>0</v>
      </c>
      <c r="AB4383" s="493" t="n">
        <v>0</v>
      </c>
      <c r="AC4383" s="493" t="n">
        <v>0</v>
      </c>
      <c r="AD4383" s="493" t="n">
        <v>0</v>
      </c>
      <c r="AE4383" s="493" t="n">
        <v>0</v>
      </c>
      <c r="AF4383" s="493" t="n">
        <v>0</v>
      </c>
      <c r="AG4383" s="493" t="n">
        <v>0</v>
      </c>
      <c r="AH4383" s="493" t="n">
        <v>0</v>
      </c>
      <c r="AI4383" s="493" t="n">
        <v>0</v>
      </c>
      <c r="AJ4383" s="493" t="n">
        <v>595.12</v>
      </c>
      <c r="AK4383" s="493" t="n">
        <v>1112.71</v>
      </c>
      <c r="AL4383" s="493" t="n">
        <v>709.5</v>
      </c>
      <c r="AM4383" s="493" t="n">
        <v>333</v>
      </c>
      <c r="AN4383" s="493" t="n">
        <v>1045.8</v>
      </c>
      <c r="AO4383" s="493" t="n">
        <v>543.12</v>
      </c>
      <c r="AP4383" s="493" t="n">
        <v>345.6</v>
      </c>
      <c r="AQ4383" s="493" t="n">
        <v>207.6</v>
      </c>
      <c r="AR4383" s="493" t="n">
        <v>1449</v>
      </c>
      <c r="AS4383" s="493" t="n">
        <v>261</v>
      </c>
      <c r="AT4383" s="493" t="n">
        <v>787.5</v>
      </c>
      <c r="AU4383" s="493" t="n">
        <v>820.8</v>
      </c>
      <c r="AV4383" s="493" t="n">
        <v>423</v>
      </c>
      <c r="AW4383" s="493" t="n">
        <v>501.6</v>
      </c>
      <c r="AX4383" s="493" t="n">
        <v>1147.2</v>
      </c>
      <c r="AY4383" s="493" t="n">
        <v>414.6</v>
      </c>
      <c r="AZ4383" s="493" t="n">
        <v>507.6</v>
      </c>
      <c r="BA4383" s="493" t="n">
        <v>254.7</v>
      </c>
      <c r="BB4383" s="493" t="n">
        <v>381.6</v>
      </c>
      <c r="BC4383" s="493" t="n">
        <v>0</v>
      </c>
      <c r="BD4383" s="493" t="n">
        <v>1428.9</v>
      </c>
      <c r="BE4383" s="493" t="n">
        <v>0</v>
      </c>
      <c r="BF4383" s="493" t="n">
        <v>633.6</v>
      </c>
      <c r="BG4383" s="493" t="n">
        <v>294.3</v>
      </c>
      <c r="BH4383" s="493" t="n">
        <v>403.2</v>
      </c>
      <c r="BI4383" s="493" t="n">
        <v>240.9</v>
      </c>
      <c r="BJ4383" s="493" t="n">
        <v>2604.3</v>
      </c>
      <c r="BK4383" s="493" t="n">
        <v>0</v>
      </c>
      <c r="BL4383" s="493" t="n">
        <v>1060.5</v>
      </c>
      <c r="BM4383" s="493" t="n">
        <v>952.8</v>
      </c>
      <c r="BN4383" s="493" t="n">
        <v>393.6</v>
      </c>
      <c r="BO4383" s="493" t="n">
        <v>214.5</v>
      </c>
      <c r="BP4383" s="493" t="n">
        <v>1511.7</v>
      </c>
      <c r="BQ4383" s="493" t="n">
        <v>699.6</v>
      </c>
      <c r="BR4383" s="493" t="n">
        <v>1461.84</v>
      </c>
      <c r="BS4383" s="493" t="n">
        <v>992.42</v>
      </c>
      <c r="BT4383" s="493" t="n">
        <v>522</v>
      </c>
      <c r="BU4383" s="493" t="n">
        <v>357.26</v>
      </c>
      <c r="BV4383" s="493" t="n">
        <v>1857.05</v>
      </c>
      <c r="BW4383" s="493" t="n">
        <v>1086.99</v>
      </c>
    </row>
    <row r="4384">
      <c r="A4384" t="inlineStr">
        <is>
          <t>[C9D3] Angiotensin-II 길항제 칼슘길항제 복합제</t>
        </is>
      </c>
      <c r="B4384" t="inlineStr">
        <is>
          <t>환인제약</t>
        </is>
      </c>
      <c r="C4384" t="inlineStr">
        <is>
          <t>듀카포지</t>
        </is>
      </c>
      <c r="D4384" t="inlineStr">
        <is>
          <t>환인제약</t>
        </is>
      </c>
      <c r="E4384" t="inlineStr">
        <is>
          <t>s-amlodipine besylate 2.5 hydrate  ( as s-amlodipine),  fimasartan potassium trihydrate  ( as fimasartan potassium)</t>
        </is>
      </c>
      <c r="F4384" t="inlineStr">
        <is>
          <t>의원</t>
        </is>
      </c>
      <c r="G4384" t="inlineStr">
        <is>
          <t>Generic</t>
        </is>
      </c>
      <c r="H4384" s="493" t="n">
        <v>0</v>
      </c>
      <c r="I4384" s="493" t="n">
        <v>0</v>
      </c>
      <c r="J4384" s="493" t="n">
        <v>0</v>
      </c>
      <c r="K4384" s="493" t="n">
        <v>0</v>
      </c>
      <c r="L4384" s="493" t="n">
        <v>0</v>
      </c>
      <c r="M4384" s="493" t="n">
        <v>0</v>
      </c>
      <c r="N4384" s="493" t="n">
        <v>0</v>
      </c>
      <c r="O4384" s="493" t="n">
        <v>0</v>
      </c>
      <c r="P4384" s="493" t="n">
        <v>0</v>
      </c>
      <c r="Q4384" s="493" t="n">
        <v>0</v>
      </c>
      <c r="R4384" s="493" t="n">
        <v>0</v>
      </c>
      <c r="S4384" s="493" t="n">
        <v>0</v>
      </c>
      <c r="T4384" s="493" t="n">
        <v>0</v>
      </c>
      <c r="U4384" s="493" t="n">
        <v>0</v>
      </c>
      <c r="V4384" s="493" t="n">
        <v>0</v>
      </c>
      <c r="W4384" s="493" t="n">
        <v>0</v>
      </c>
      <c r="X4384" s="493" t="n">
        <v>0</v>
      </c>
      <c r="Y4384" s="493" t="n">
        <v>0</v>
      </c>
      <c r="Z4384" s="493" t="n">
        <v>0</v>
      </c>
      <c r="AA4384" s="493" t="n">
        <v>0</v>
      </c>
      <c r="AB4384" s="493" t="n">
        <v>0</v>
      </c>
      <c r="AC4384" s="493" t="n">
        <v>0</v>
      </c>
      <c r="AD4384" s="493" t="n">
        <v>0</v>
      </c>
      <c r="AE4384" s="493" t="n">
        <v>0</v>
      </c>
      <c r="AF4384" s="493" t="n">
        <v>0</v>
      </c>
      <c r="AG4384" s="493" t="n">
        <v>0</v>
      </c>
      <c r="AH4384" s="493" t="n">
        <v>0</v>
      </c>
      <c r="AI4384" s="493" t="n">
        <v>0</v>
      </c>
      <c r="AJ4384" s="493" t="n">
        <v>4370.58</v>
      </c>
      <c r="AK4384" s="493" t="n">
        <v>4359.33</v>
      </c>
      <c r="AL4384" s="493" t="n">
        <v>1913.68</v>
      </c>
      <c r="AM4384" s="493" t="n">
        <v>2094.06</v>
      </c>
      <c r="AN4384" s="493" t="n">
        <v>2290.08</v>
      </c>
      <c r="AO4384" s="493" t="n">
        <v>1409.5</v>
      </c>
      <c r="AP4384" s="493" t="n">
        <v>2135.4</v>
      </c>
      <c r="AQ4384" s="493" t="n">
        <v>2111.2</v>
      </c>
      <c r="AR4384" s="493" t="n">
        <v>2790</v>
      </c>
      <c r="AS4384" s="493" t="n">
        <v>2320.8</v>
      </c>
      <c r="AT4384" s="493" t="n">
        <v>1720.5</v>
      </c>
      <c r="AU4384" s="493" t="n">
        <v>2599.2</v>
      </c>
      <c r="AV4384" s="493" t="n">
        <v>2461.7</v>
      </c>
      <c r="AW4384" s="493" t="n">
        <v>3049.5</v>
      </c>
      <c r="AX4384" s="493" t="n">
        <v>1839.6</v>
      </c>
      <c r="AY4384" s="493" t="n">
        <v>2454.9</v>
      </c>
      <c r="AZ4384" s="493" t="n">
        <v>1718.9</v>
      </c>
      <c r="BA4384" s="493" t="n">
        <v>5093.19</v>
      </c>
      <c r="BB4384" s="493" t="n">
        <v>1254.6</v>
      </c>
      <c r="BC4384" s="493" t="n">
        <v>3376.5</v>
      </c>
      <c r="BD4384" s="493" t="n">
        <v>1351.8</v>
      </c>
      <c r="BE4384" s="493" t="n">
        <v>1377.6</v>
      </c>
      <c r="BF4384" s="493" t="n">
        <v>1248.6</v>
      </c>
      <c r="BG4384" s="493" t="n">
        <v>1380.3</v>
      </c>
      <c r="BH4384" s="493" t="n">
        <v>1947.6</v>
      </c>
      <c r="BI4384" s="493" t="n">
        <v>1733.4</v>
      </c>
      <c r="BJ4384" s="493" t="n">
        <v>1181.1</v>
      </c>
      <c r="BK4384" s="493" t="n">
        <v>2143.23</v>
      </c>
      <c r="BL4384" s="493" t="n">
        <v>1687.65</v>
      </c>
      <c r="BM4384" s="493" t="n">
        <v>1487.4</v>
      </c>
      <c r="BN4384" s="493" t="n">
        <v>3175</v>
      </c>
      <c r="BO4384" s="493" t="n">
        <v>4243.2</v>
      </c>
      <c r="BP4384" s="493" t="n">
        <v>3245.1</v>
      </c>
      <c r="BQ4384" s="493" t="n">
        <v>3557.03</v>
      </c>
      <c r="BR4384" s="493" t="n">
        <v>2375.6</v>
      </c>
      <c r="BS4384" s="493" t="n">
        <v>3004.8</v>
      </c>
      <c r="BT4384" s="493" t="n">
        <v>2583.37</v>
      </c>
      <c r="BU4384" s="493" t="n">
        <v>4117.5</v>
      </c>
      <c r="BV4384" s="493" t="n">
        <v>1799</v>
      </c>
      <c r="BW4384" s="493" t="n">
        <v>2605.05</v>
      </c>
    </row>
    <row r="4385">
      <c r="A4385" t="inlineStr">
        <is>
          <t>[C9D3] Angiotensin-II 길항제 칼슘길항제 복합제</t>
        </is>
      </c>
      <c r="B4385" t="inlineStr">
        <is>
          <t>환인제약</t>
        </is>
      </c>
      <c r="C4385" t="inlineStr">
        <is>
          <t>듀카포지</t>
        </is>
      </c>
      <c r="D4385" t="inlineStr">
        <is>
          <t>환인제약</t>
        </is>
      </c>
      <c r="E4385" t="inlineStr">
        <is>
          <t>s-amlodipine besylate 2.5 hydrate  ( as s-amlodipine),  fimasartan potassium trihydrate  ( as fimasartan potassium)</t>
        </is>
      </c>
      <c r="F4385" t="inlineStr">
        <is>
          <t>보건소</t>
        </is>
      </c>
      <c r="G4385" t="inlineStr">
        <is>
          <t>Generic</t>
        </is>
      </c>
      <c r="H4385" s="493" t="n">
        <v>0</v>
      </c>
      <c r="I4385" s="493" t="n">
        <v>0</v>
      </c>
      <c r="J4385" s="493" t="n">
        <v>0</v>
      </c>
      <c r="K4385" s="493" t="n">
        <v>0</v>
      </c>
      <c r="L4385" s="493" t="n">
        <v>0</v>
      </c>
      <c r="M4385" s="493" t="n">
        <v>0</v>
      </c>
      <c r="N4385" s="493" t="n">
        <v>0</v>
      </c>
      <c r="O4385" s="493" t="n">
        <v>0</v>
      </c>
      <c r="P4385" s="493" t="n">
        <v>0</v>
      </c>
      <c r="Q4385" s="493" t="n">
        <v>0</v>
      </c>
      <c r="R4385" s="493" t="n">
        <v>0</v>
      </c>
      <c r="S4385" s="493" t="n">
        <v>0</v>
      </c>
      <c r="T4385" s="493" t="n">
        <v>0</v>
      </c>
      <c r="U4385" s="493" t="n">
        <v>0</v>
      </c>
      <c r="V4385" s="493" t="n">
        <v>0</v>
      </c>
      <c r="W4385" s="493" t="n">
        <v>0</v>
      </c>
      <c r="X4385" s="493" t="n">
        <v>0</v>
      </c>
      <c r="Y4385" s="493" t="n">
        <v>0</v>
      </c>
      <c r="Z4385" s="493" t="n">
        <v>0</v>
      </c>
      <c r="AA4385" s="493" t="n">
        <v>0</v>
      </c>
      <c r="AB4385" s="493" t="n">
        <v>0</v>
      </c>
      <c r="AC4385" s="493" t="n">
        <v>0</v>
      </c>
      <c r="AD4385" s="493" t="n">
        <v>0</v>
      </c>
      <c r="AE4385" s="493" t="n">
        <v>0</v>
      </c>
      <c r="AF4385" s="493" t="n">
        <v>0</v>
      </c>
      <c r="AG4385" s="493" t="n">
        <v>0</v>
      </c>
      <c r="AH4385" s="493" t="n">
        <v>0</v>
      </c>
      <c r="AI4385" s="493" t="n">
        <v>0</v>
      </c>
      <c r="AJ4385" s="493" t="n">
        <v>0</v>
      </c>
      <c r="AK4385" s="493" t="n">
        <v>0</v>
      </c>
      <c r="AL4385" s="493" t="n">
        <v>0</v>
      </c>
      <c r="AM4385" s="493" t="n">
        <v>0</v>
      </c>
      <c r="AN4385" s="493" t="n">
        <v>0</v>
      </c>
      <c r="AO4385" s="493" t="n">
        <v>0</v>
      </c>
      <c r="AP4385" s="493" t="n">
        <v>0</v>
      </c>
      <c r="AQ4385" s="493" t="n">
        <v>0</v>
      </c>
      <c r="AR4385" s="493" t="n">
        <v>0</v>
      </c>
      <c r="AS4385" s="493" t="n">
        <v>0</v>
      </c>
      <c r="AT4385" s="493" t="n">
        <v>0</v>
      </c>
      <c r="AU4385" s="493" t="n">
        <v>0</v>
      </c>
      <c r="AV4385" s="493" t="n">
        <v>0</v>
      </c>
      <c r="AW4385" s="493" t="n">
        <v>0</v>
      </c>
      <c r="AX4385" s="493" t="n">
        <v>0</v>
      </c>
      <c r="AY4385" s="493" t="n">
        <v>0.6</v>
      </c>
      <c r="AZ4385" s="493" t="n">
        <v>195</v>
      </c>
      <c r="BA4385" s="493" t="n">
        <v>228</v>
      </c>
      <c r="BB4385" s="493" t="n">
        <v>0</v>
      </c>
      <c r="BC4385" s="493" t="n">
        <v>145.8</v>
      </c>
      <c r="BD4385" s="493" t="n">
        <v>0</v>
      </c>
      <c r="BE4385" s="493" t="n">
        <v>0</v>
      </c>
      <c r="BF4385" s="493" t="n">
        <v>0</v>
      </c>
      <c r="BG4385" s="493" t="n">
        <v>0</v>
      </c>
      <c r="BH4385" s="493" t="n">
        <v>0</v>
      </c>
      <c r="BI4385" s="493" t="n">
        <v>0</v>
      </c>
      <c r="BJ4385" s="493" t="n">
        <v>0</v>
      </c>
      <c r="BK4385" s="493" t="n">
        <v>0</v>
      </c>
      <c r="BL4385" s="493" t="n">
        <v>0</v>
      </c>
      <c r="BM4385" s="493" t="n">
        <v>0</v>
      </c>
      <c r="BN4385" s="493" t="n">
        <v>0</v>
      </c>
      <c r="BO4385" s="493" t="n">
        <v>0</v>
      </c>
      <c r="BP4385" s="493" t="n">
        <v>0</v>
      </c>
      <c r="BQ4385" s="493" t="n">
        <v>0</v>
      </c>
      <c r="BR4385" s="493" t="n">
        <v>0</v>
      </c>
      <c r="BS4385" s="493" t="n">
        <v>0</v>
      </c>
      <c r="BT4385" s="493" t="n">
        <v>0</v>
      </c>
      <c r="BU4385" s="493" t="n">
        <v>0</v>
      </c>
      <c r="BV4385" s="493" t="n">
        <v>0</v>
      </c>
      <c r="BW4385" s="493" t="n">
        <v>0</v>
      </c>
    </row>
    <row r="4386">
      <c r="A4386" t="inlineStr">
        <is>
          <t>[C9D3] Angiotensin-II 길항제 칼슘길항제 복합제</t>
        </is>
      </c>
      <c r="B4386" t="inlineStr">
        <is>
          <t>환인제약</t>
        </is>
      </c>
      <c r="C4386" t="inlineStr">
        <is>
          <t>듀카포지</t>
        </is>
      </c>
      <c r="D4386" t="inlineStr">
        <is>
          <t>환인제약</t>
        </is>
      </c>
      <c r="E4386" t="inlineStr">
        <is>
          <t>s-amlodipine besylate dihydrate  ( as s-amlodipine),  fimasartan potassium trihydrate  ( as fimasartan potassium)</t>
        </is>
      </c>
      <c r="F4386" t="inlineStr">
        <is>
          <t>종합병원</t>
        </is>
      </c>
      <c r="G4386" t="inlineStr">
        <is>
          <t>Generic</t>
        </is>
      </c>
      <c r="H4386" s="493" t="n">
        <v>0</v>
      </c>
      <c r="I4386" s="493" t="n">
        <v>0</v>
      </c>
      <c r="J4386" s="493" t="n">
        <v>0</v>
      </c>
      <c r="K4386" s="493" t="n">
        <v>0</v>
      </c>
      <c r="L4386" s="493" t="n">
        <v>0</v>
      </c>
      <c r="M4386" s="493" t="n">
        <v>0</v>
      </c>
      <c r="N4386" s="493" t="n">
        <v>0</v>
      </c>
      <c r="O4386" s="493" t="n">
        <v>0</v>
      </c>
      <c r="P4386" s="493" t="n">
        <v>0</v>
      </c>
      <c r="Q4386" s="493" t="n">
        <v>0</v>
      </c>
      <c r="R4386" s="493" t="n">
        <v>0</v>
      </c>
      <c r="S4386" s="493" t="n">
        <v>0</v>
      </c>
      <c r="T4386" s="493" t="n">
        <v>0</v>
      </c>
      <c r="U4386" s="493" t="n">
        <v>0</v>
      </c>
      <c r="V4386" s="493" t="n">
        <v>0</v>
      </c>
      <c r="W4386" s="493" t="n">
        <v>0</v>
      </c>
      <c r="X4386" s="493" t="n">
        <v>0</v>
      </c>
      <c r="Y4386" s="493" t="n">
        <v>0</v>
      </c>
      <c r="Z4386" s="493" t="n">
        <v>0</v>
      </c>
      <c r="AA4386" s="493" t="n">
        <v>0</v>
      </c>
      <c r="AB4386" s="493" t="n">
        <v>0</v>
      </c>
      <c r="AC4386" s="493" t="n">
        <v>0</v>
      </c>
      <c r="AD4386" s="493" t="n">
        <v>0</v>
      </c>
      <c r="AE4386" s="493" t="n">
        <v>0</v>
      </c>
      <c r="AF4386" s="493" t="n">
        <v>0</v>
      </c>
      <c r="AG4386" s="493" t="n">
        <v>0</v>
      </c>
      <c r="AH4386" s="493" t="n">
        <v>0</v>
      </c>
      <c r="AI4386" s="493" t="n">
        <v>0</v>
      </c>
      <c r="AJ4386" s="493" t="n">
        <v>0</v>
      </c>
      <c r="AK4386" s="493" t="n">
        <v>0</v>
      </c>
      <c r="AL4386" s="493" t="n">
        <v>0</v>
      </c>
      <c r="AM4386" s="493" t="n">
        <v>0</v>
      </c>
      <c r="AN4386" s="493" t="n">
        <v>0</v>
      </c>
      <c r="AO4386" s="493" t="n">
        <v>0</v>
      </c>
      <c r="AP4386" s="493" t="n">
        <v>0</v>
      </c>
      <c r="AQ4386" s="493" t="n">
        <v>0</v>
      </c>
      <c r="AR4386" s="493" t="n">
        <v>0</v>
      </c>
      <c r="AS4386" s="493" t="n">
        <v>0</v>
      </c>
      <c r="AT4386" s="493" t="n">
        <v>0</v>
      </c>
      <c r="AU4386" s="493" t="n">
        <v>0</v>
      </c>
      <c r="AV4386" s="493" t="n">
        <v>0</v>
      </c>
      <c r="AW4386" s="493" t="n">
        <v>0</v>
      </c>
      <c r="AX4386" s="493" t="n">
        <v>0</v>
      </c>
      <c r="AY4386" s="493" t="n">
        <v>0</v>
      </c>
      <c r="AZ4386" s="493" t="n">
        <v>0</v>
      </c>
      <c r="BA4386" s="493" t="n">
        <v>610.61</v>
      </c>
      <c r="BB4386" s="493" t="n">
        <v>408</v>
      </c>
      <c r="BC4386" s="493" t="n">
        <v>756</v>
      </c>
      <c r="BD4386" s="493" t="n">
        <v>778.95</v>
      </c>
      <c r="BE4386" s="493" t="n">
        <v>128.7</v>
      </c>
      <c r="BF4386" s="493" t="n">
        <v>869.95</v>
      </c>
      <c r="BG4386" s="493" t="n">
        <v>486</v>
      </c>
      <c r="BH4386" s="493" t="n">
        <v>243</v>
      </c>
      <c r="BI4386" s="493" t="n">
        <v>803.7</v>
      </c>
      <c r="BJ4386" s="493" t="n">
        <v>452.1</v>
      </c>
      <c r="BK4386" s="493" t="n">
        <v>408</v>
      </c>
      <c r="BL4386" s="493" t="n">
        <v>579.6</v>
      </c>
      <c r="BM4386" s="493" t="n">
        <v>1121.1</v>
      </c>
      <c r="BN4386" s="493" t="n">
        <v>449.1</v>
      </c>
      <c r="BO4386" s="493" t="n">
        <v>1322.7</v>
      </c>
      <c r="BP4386" s="493" t="n">
        <v>1360.67</v>
      </c>
      <c r="BQ4386" s="493" t="n">
        <v>958.8</v>
      </c>
      <c r="BR4386" s="493" t="n">
        <v>1550.4</v>
      </c>
      <c r="BS4386" s="493" t="n">
        <v>1220.4</v>
      </c>
      <c r="BT4386" s="493" t="n">
        <v>1189.8</v>
      </c>
      <c r="BU4386" s="493" t="n">
        <v>1062.5</v>
      </c>
      <c r="BV4386" s="493" t="n">
        <v>1272</v>
      </c>
      <c r="BW4386" s="493" t="n">
        <v>1259.25</v>
      </c>
    </row>
    <row r="4387">
      <c r="A4387" t="inlineStr">
        <is>
          <t>[C9D3] Angiotensin-II 길항제 칼슘길항제 복합제</t>
        </is>
      </c>
      <c r="B4387" t="inlineStr">
        <is>
          <t>환인제약</t>
        </is>
      </c>
      <c r="C4387" t="inlineStr">
        <is>
          <t>듀카포지</t>
        </is>
      </c>
      <c r="D4387" t="inlineStr">
        <is>
          <t>환인제약</t>
        </is>
      </c>
      <c r="E4387" t="inlineStr">
        <is>
          <t>s-amlodipine besylate dihydrate  ( as s-amlodipine),  fimasartan potassium trihydrate  ( as fimasartan potassium)</t>
        </is>
      </c>
      <c r="F4387" t="inlineStr">
        <is>
          <t>병원</t>
        </is>
      </c>
      <c r="G4387" t="inlineStr">
        <is>
          <t>Generic</t>
        </is>
      </c>
      <c r="H4387" s="493" t="n">
        <v>0</v>
      </c>
      <c r="I4387" s="493" t="n">
        <v>0</v>
      </c>
      <c r="J4387" s="493" t="n">
        <v>0</v>
      </c>
      <c r="K4387" s="493" t="n">
        <v>0</v>
      </c>
      <c r="L4387" s="493" t="n">
        <v>0</v>
      </c>
      <c r="M4387" s="493" t="n">
        <v>0</v>
      </c>
      <c r="N4387" s="493" t="n">
        <v>0</v>
      </c>
      <c r="O4387" s="493" t="n">
        <v>0</v>
      </c>
      <c r="P4387" s="493" t="n">
        <v>0</v>
      </c>
      <c r="Q4387" s="493" t="n">
        <v>0</v>
      </c>
      <c r="R4387" s="493" t="n">
        <v>0</v>
      </c>
      <c r="S4387" s="493" t="n">
        <v>0</v>
      </c>
      <c r="T4387" s="493" t="n">
        <v>0</v>
      </c>
      <c r="U4387" s="493" t="n">
        <v>0</v>
      </c>
      <c r="V4387" s="493" t="n">
        <v>0</v>
      </c>
      <c r="W4387" s="493" t="n">
        <v>0</v>
      </c>
      <c r="X4387" s="493" t="n">
        <v>0</v>
      </c>
      <c r="Y4387" s="493" t="n">
        <v>0</v>
      </c>
      <c r="Z4387" s="493" t="n">
        <v>0</v>
      </c>
      <c r="AA4387" s="493" t="n">
        <v>0</v>
      </c>
      <c r="AB4387" s="493" t="n">
        <v>0</v>
      </c>
      <c r="AC4387" s="493" t="n">
        <v>0</v>
      </c>
      <c r="AD4387" s="493" t="n">
        <v>0</v>
      </c>
      <c r="AE4387" s="493" t="n">
        <v>0</v>
      </c>
      <c r="AF4387" s="493" t="n">
        <v>0</v>
      </c>
      <c r="AG4387" s="493" t="n">
        <v>0</v>
      </c>
      <c r="AH4387" s="493" t="n">
        <v>0</v>
      </c>
      <c r="AI4387" s="493" t="n">
        <v>0</v>
      </c>
      <c r="AJ4387" s="493" t="n">
        <v>0</v>
      </c>
      <c r="AK4387" s="493" t="n">
        <v>480</v>
      </c>
      <c r="AL4387" s="493" t="n">
        <v>0</v>
      </c>
      <c r="AM4387" s="493" t="n">
        <v>0</v>
      </c>
      <c r="AN4387" s="493" t="n">
        <v>0</v>
      </c>
      <c r="AO4387" s="493" t="n">
        <v>0</v>
      </c>
      <c r="AP4387" s="493" t="n">
        <v>0</v>
      </c>
      <c r="AQ4387" s="493" t="n">
        <v>0</v>
      </c>
      <c r="AR4387" s="493" t="n">
        <v>24</v>
      </c>
      <c r="AS4387" s="493" t="n">
        <v>504</v>
      </c>
      <c r="AT4387" s="493" t="n">
        <v>168.6</v>
      </c>
      <c r="AU4387" s="493" t="n">
        <v>0</v>
      </c>
      <c r="AV4387" s="493" t="n">
        <v>0</v>
      </c>
      <c r="AW4387" s="493" t="n">
        <v>0</v>
      </c>
      <c r="AX4387" s="493" t="n">
        <v>0</v>
      </c>
      <c r="AY4387" s="493" t="n">
        <v>0</v>
      </c>
      <c r="AZ4387" s="493" t="n">
        <v>0</v>
      </c>
      <c r="BA4387" s="493" t="n">
        <v>0</v>
      </c>
      <c r="BB4387" s="493" t="n">
        <v>0</v>
      </c>
      <c r="BC4387" s="493" t="n">
        <v>0</v>
      </c>
      <c r="BD4387" s="493" t="n">
        <v>0</v>
      </c>
      <c r="BE4387" s="493" t="n">
        <v>0</v>
      </c>
      <c r="BF4387" s="493" t="n">
        <v>0</v>
      </c>
      <c r="BG4387" s="493" t="n">
        <v>0</v>
      </c>
      <c r="BH4387" s="493" t="n">
        <v>0</v>
      </c>
      <c r="BI4387" s="493" t="n">
        <v>0</v>
      </c>
      <c r="BJ4387" s="493" t="n">
        <v>0</v>
      </c>
      <c r="BK4387" s="493" t="n">
        <v>0</v>
      </c>
      <c r="BL4387" s="493" t="n">
        <v>0</v>
      </c>
      <c r="BM4387" s="493" t="n">
        <v>118.8</v>
      </c>
      <c r="BN4387" s="493" t="n">
        <v>39.6</v>
      </c>
      <c r="BO4387" s="493" t="n">
        <v>297</v>
      </c>
      <c r="BP4387" s="493" t="n">
        <v>41.1</v>
      </c>
      <c r="BQ4387" s="493" t="n">
        <v>242.7</v>
      </c>
      <c r="BR4387" s="493" t="n">
        <v>42</v>
      </c>
      <c r="BS4387" s="493" t="n">
        <v>330.6</v>
      </c>
      <c r="BT4387" s="493" t="n">
        <v>40.2</v>
      </c>
      <c r="BU4387" s="493" t="n">
        <v>81.59999999999999</v>
      </c>
      <c r="BV4387" s="493" t="n">
        <v>97.40000000000001</v>
      </c>
      <c r="BW4387" s="493" t="n">
        <v>0</v>
      </c>
    </row>
    <row r="4388">
      <c r="A4388" t="inlineStr">
        <is>
          <t>[C9D3] Angiotensin-II 길항제 칼슘길항제 복합제</t>
        </is>
      </c>
      <c r="B4388" t="inlineStr">
        <is>
          <t>환인제약</t>
        </is>
      </c>
      <c r="C4388" t="inlineStr">
        <is>
          <t>듀카포지</t>
        </is>
      </c>
      <c r="D4388" t="inlineStr">
        <is>
          <t>환인제약</t>
        </is>
      </c>
      <c r="E4388" t="inlineStr">
        <is>
          <t>s-amlodipine besylate dihydrate  ( as s-amlodipine),  fimasartan potassium trihydrate  ( as fimasartan potassium)</t>
        </is>
      </c>
      <c r="F4388" t="inlineStr">
        <is>
          <t>의원</t>
        </is>
      </c>
      <c r="G4388" t="inlineStr">
        <is>
          <t>Generic</t>
        </is>
      </c>
      <c r="H4388" s="493" t="n">
        <v>0</v>
      </c>
      <c r="I4388" s="493" t="n">
        <v>0</v>
      </c>
      <c r="J4388" s="493" t="n">
        <v>0</v>
      </c>
      <c r="K4388" s="493" t="n">
        <v>0</v>
      </c>
      <c r="L4388" s="493" t="n">
        <v>0</v>
      </c>
      <c r="M4388" s="493" t="n">
        <v>0</v>
      </c>
      <c r="N4388" s="493" t="n">
        <v>0</v>
      </c>
      <c r="O4388" s="493" t="n">
        <v>0</v>
      </c>
      <c r="P4388" s="493" t="n">
        <v>0</v>
      </c>
      <c r="Q4388" s="493" t="n">
        <v>0</v>
      </c>
      <c r="R4388" s="493" t="n">
        <v>0</v>
      </c>
      <c r="S4388" s="493" t="n">
        <v>0</v>
      </c>
      <c r="T4388" s="493" t="n">
        <v>0</v>
      </c>
      <c r="U4388" s="493" t="n">
        <v>0</v>
      </c>
      <c r="V4388" s="493" t="n">
        <v>0</v>
      </c>
      <c r="W4388" s="493" t="n">
        <v>0</v>
      </c>
      <c r="X4388" s="493" t="n">
        <v>0</v>
      </c>
      <c r="Y4388" s="493" t="n">
        <v>0</v>
      </c>
      <c r="Z4388" s="493" t="n">
        <v>0</v>
      </c>
      <c r="AA4388" s="493" t="n">
        <v>0</v>
      </c>
      <c r="AB4388" s="493" t="n">
        <v>0</v>
      </c>
      <c r="AC4388" s="493" t="n">
        <v>0</v>
      </c>
      <c r="AD4388" s="493" t="n">
        <v>0</v>
      </c>
      <c r="AE4388" s="493" t="n">
        <v>0</v>
      </c>
      <c r="AF4388" s="493" t="n">
        <v>0</v>
      </c>
      <c r="AG4388" s="493" t="n">
        <v>0</v>
      </c>
      <c r="AH4388" s="493" t="n">
        <v>0</v>
      </c>
      <c r="AI4388" s="493" t="n">
        <v>3602.8</v>
      </c>
      <c r="AJ4388" s="493" t="n">
        <v>10358.24</v>
      </c>
      <c r="AK4388" s="493" t="n">
        <v>5462.9</v>
      </c>
      <c r="AL4388" s="493" t="n">
        <v>7124.2</v>
      </c>
      <c r="AM4388" s="493" t="n">
        <v>2001.9</v>
      </c>
      <c r="AN4388" s="493" t="n">
        <v>4288.5</v>
      </c>
      <c r="AO4388" s="493" t="n">
        <v>3828.2</v>
      </c>
      <c r="AP4388" s="493" t="n">
        <v>2885.1</v>
      </c>
      <c r="AQ4388" s="493" t="n">
        <v>3741.3</v>
      </c>
      <c r="AR4388" s="493" t="n">
        <v>4754.7</v>
      </c>
      <c r="AS4388" s="493" t="n">
        <v>4592.4</v>
      </c>
      <c r="AT4388" s="493" t="n">
        <v>3589.2</v>
      </c>
      <c r="AU4388" s="493" t="n">
        <v>6372.9</v>
      </c>
      <c r="AV4388" s="493" t="n">
        <v>6062.3</v>
      </c>
      <c r="AW4388" s="493" t="n">
        <v>3516.9</v>
      </c>
      <c r="AX4388" s="493" t="n">
        <v>7767.9</v>
      </c>
      <c r="AY4388" s="493" t="n">
        <v>4459.3</v>
      </c>
      <c r="AZ4388" s="493" t="n">
        <v>6632.39</v>
      </c>
      <c r="BA4388" s="493" t="n">
        <v>12573</v>
      </c>
      <c r="BB4388" s="493" t="n">
        <v>5769.24</v>
      </c>
      <c r="BC4388" s="493" t="n">
        <v>6597.47</v>
      </c>
      <c r="BD4388" s="493" t="n">
        <v>6593.55</v>
      </c>
      <c r="BE4388" s="493" t="n">
        <v>6884.05</v>
      </c>
      <c r="BF4388" s="493" t="n">
        <v>7491.45</v>
      </c>
      <c r="BG4388" s="493" t="n">
        <v>6857.4</v>
      </c>
      <c r="BH4388" s="493" t="n">
        <v>6400.22</v>
      </c>
      <c r="BI4388" s="493" t="n">
        <v>5309.55</v>
      </c>
      <c r="BJ4388" s="493" t="n">
        <v>5208.3</v>
      </c>
      <c r="BK4388" s="493" t="n">
        <v>6327.95</v>
      </c>
      <c r="BL4388" s="493" t="n">
        <v>6538.45</v>
      </c>
      <c r="BM4388" s="493" t="n">
        <v>3904.67</v>
      </c>
      <c r="BN4388" s="493" t="n">
        <v>3782.7</v>
      </c>
      <c r="BO4388" s="493" t="n">
        <v>6853.68</v>
      </c>
      <c r="BP4388" s="493" t="n">
        <v>6630.6</v>
      </c>
      <c r="BQ4388" s="493" t="n">
        <v>5816.4</v>
      </c>
      <c r="BR4388" s="493" t="n">
        <v>9719.1</v>
      </c>
      <c r="BS4388" s="493" t="n">
        <v>9671.049999999999</v>
      </c>
      <c r="BT4388" s="493" t="n">
        <v>10427.12</v>
      </c>
      <c r="BU4388" s="493" t="n">
        <v>10921.35</v>
      </c>
      <c r="BV4388" s="493" t="n">
        <v>8970.4</v>
      </c>
      <c r="BW4388" s="493" t="n">
        <v>9475.200000000001</v>
      </c>
    </row>
    <row r="4389">
      <c r="A4389" t="inlineStr">
        <is>
          <t>[C9D3] Angiotensin-II 길항제 칼슘길항제 복합제</t>
        </is>
      </c>
      <c r="B4389" t="inlineStr">
        <is>
          <t>환인제약</t>
        </is>
      </c>
      <c r="C4389" t="inlineStr">
        <is>
          <t>듀카포지</t>
        </is>
      </c>
      <c r="D4389" t="inlineStr">
        <is>
          <t>환인제약</t>
        </is>
      </c>
      <c r="E4389" t="inlineStr">
        <is>
          <t>s-amlodipine besylate dihydrate  ( as s-amlodipine),  fimasartan potassium trihydrate  ( as fimasartan potassium)</t>
        </is>
      </c>
      <c r="F4389" t="inlineStr">
        <is>
          <t>보건소</t>
        </is>
      </c>
      <c r="G4389" t="inlineStr">
        <is>
          <t>Generic</t>
        </is>
      </c>
      <c r="H4389" s="493" t="n">
        <v>0</v>
      </c>
      <c r="I4389" s="493" t="n">
        <v>0</v>
      </c>
      <c r="J4389" s="493" t="n">
        <v>0</v>
      </c>
      <c r="K4389" s="493" t="n">
        <v>0</v>
      </c>
      <c r="L4389" s="493" t="n">
        <v>0</v>
      </c>
      <c r="M4389" s="493" t="n">
        <v>0</v>
      </c>
      <c r="N4389" s="493" t="n">
        <v>0</v>
      </c>
      <c r="O4389" s="493" t="n">
        <v>0</v>
      </c>
      <c r="P4389" s="493" t="n">
        <v>0</v>
      </c>
      <c r="Q4389" s="493" t="n">
        <v>0</v>
      </c>
      <c r="R4389" s="493" t="n">
        <v>0</v>
      </c>
      <c r="S4389" s="493" t="n">
        <v>0</v>
      </c>
      <c r="T4389" s="493" t="n">
        <v>0</v>
      </c>
      <c r="U4389" s="493" t="n">
        <v>0</v>
      </c>
      <c r="V4389" s="493" t="n">
        <v>0</v>
      </c>
      <c r="W4389" s="493" t="n">
        <v>0</v>
      </c>
      <c r="X4389" s="493" t="n">
        <v>0</v>
      </c>
      <c r="Y4389" s="493" t="n">
        <v>0</v>
      </c>
      <c r="Z4389" s="493" t="n">
        <v>0</v>
      </c>
      <c r="AA4389" s="493" t="n">
        <v>0</v>
      </c>
      <c r="AB4389" s="493" t="n">
        <v>0</v>
      </c>
      <c r="AC4389" s="493" t="n">
        <v>0</v>
      </c>
      <c r="AD4389" s="493" t="n">
        <v>0</v>
      </c>
      <c r="AE4389" s="493" t="n">
        <v>0</v>
      </c>
      <c r="AF4389" s="493" t="n">
        <v>0</v>
      </c>
      <c r="AG4389" s="493" t="n">
        <v>0</v>
      </c>
      <c r="AH4389" s="493" t="n">
        <v>0</v>
      </c>
      <c r="AI4389" s="493" t="n">
        <v>0</v>
      </c>
      <c r="AJ4389" s="493" t="n">
        <v>0</v>
      </c>
      <c r="AK4389" s="493" t="n">
        <v>0</v>
      </c>
      <c r="AL4389" s="493" t="n">
        <v>0</v>
      </c>
      <c r="AM4389" s="493" t="n">
        <v>0</v>
      </c>
      <c r="AN4389" s="493" t="n">
        <v>0</v>
      </c>
      <c r="AO4389" s="493" t="n">
        <v>0</v>
      </c>
      <c r="AP4389" s="493" t="n">
        <v>0</v>
      </c>
      <c r="AQ4389" s="493" t="n">
        <v>0</v>
      </c>
      <c r="AR4389" s="493" t="n">
        <v>0</v>
      </c>
      <c r="AS4389" s="493" t="n">
        <v>0</v>
      </c>
      <c r="AT4389" s="493" t="n">
        <v>0</v>
      </c>
      <c r="AU4389" s="493" t="n">
        <v>0</v>
      </c>
      <c r="AV4389" s="493" t="n">
        <v>0</v>
      </c>
      <c r="AW4389" s="493" t="n">
        <v>0</v>
      </c>
      <c r="AX4389" s="493" t="n">
        <v>0</v>
      </c>
      <c r="AY4389" s="493" t="n">
        <v>0</v>
      </c>
      <c r="AZ4389" s="493" t="n">
        <v>295.2</v>
      </c>
      <c r="BA4389" s="493" t="n">
        <v>91.2</v>
      </c>
      <c r="BB4389" s="493" t="n">
        <v>192</v>
      </c>
      <c r="BC4389" s="493" t="n">
        <v>145.8</v>
      </c>
      <c r="BD4389" s="493" t="n">
        <v>0</v>
      </c>
      <c r="BE4389" s="493" t="n">
        <v>0</v>
      </c>
      <c r="BF4389" s="493" t="n">
        <v>0</v>
      </c>
      <c r="BG4389" s="493" t="n">
        <v>0</v>
      </c>
      <c r="BH4389" s="493" t="n">
        <v>0</v>
      </c>
      <c r="BI4389" s="493" t="n">
        <v>0</v>
      </c>
      <c r="BJ4389" s="493" t="n">
        <v>0</v>
      </c>
      <c r="BK4389" s="493" t="n">
        <v>0</v>
      </c>
      <c r="BL4389" s="493" t="n">
        <v>0</v>
      </c>
      <c r="BM4389" s="493" t="n">
        <v>0</v>
      </c>
      <c r="BN4389" s="493" t="n">
        <v>0</v>
      </c>
      <c r="BO4389" s="493" t="n">
        <v>0</v>
      </c>
      <c r="BP4389" s="493" t="n">
        <v>0</v>
      </c>
      <c r="BQ4389" s="493" t="n">
        <v>0</v>
      </c>
      <c r="BR4389" s="493" t="n">
        <v>0</v>
      </c>
      <c r="BS4389" s="493" t="n">
        <v>0</v>
      </c>
      <c r="BT4389" s="493" t="n">
        <v>0</v>
      </c>
      <c r="BU4389" s="493" t="n">
        <v>0</v>
      </c>
      <c r="BV4389" s="493" t="n">
        <v>0</v>
      </c>
      <c r="BW4389" s="493" t="n">
        <v>0</v>
      </c>
    </row>
    <row r="4390">
      <c r="A4390" t="inlineStr">
        <is>
          <t>[C9D3] Angiotensin-II 길항제 칼슘길항제 복합제</t>
        </is>
      </c>
      <c r="B4390" t="inlineStr">
        <is>
          <t>환인제약</t>
        </is>
      </c>
      <c r="C4390" t="inlineStr">
        <is>
          <t>스타포지</t>
        </is>
      </c>
      <c r="D4390" t="inlineStr">
        <is>
          <t>환인제약</t>
        </is>
      </c>
      <c r="E4390" t="inlineStr">
        <is>
          <t>amlodipine besylate,  valsartan</t>
        </is>
      </c>
      <c r="F4390" t="inlineStr">
        <is>
          <t>상급종합병원</t>
        </is>
      </c>
      <c r="G4390" t="inlineStr">
        <is>
          <t>Generic</t>
        </is>
      </c>
      <c r="H4390" s="493" t="n">
        <v>0</v>
      </c>
      <c r="I4390" s="493" t="n">
        <v>0</v>
      </c>
      <c r="J4390" s="493" t="n">
        <v>0</v>
      </c>
      <c r="K4390" s="493" t="n">
        <v>0</v>
      </c>
      <c r="L4390" s="493" t="n">
        <v>0</v>
      </c>
      <c r="M4390" s="493" t="n">
        <v>0</v>
      </c>
      <c r="N4390" s="493" t="n">
        <v>0</v>
      </c>
      <c r="O4390" s="493" t="n">
        <v>0</v>
      </c>
      <c r="P4390" s="493" t="n">
        <v>0</v>
      </c>
      <c r="Q4390" s="493" t="n">
        <v>0</v>
      </c>
      <c r="R4390" s="493" t="n">
        <v>0</v>
      </c>
      <c r="S4390" s="493" t="n">
        <v>0</v>
      </c>
      <c r="T4390" s="493" t="n">
        <v>0</v>
      </c>
      <c r="U4390" s="493" t="n">
        <v>0</v>
      </c>
      <c r="V4390" s="493" t="n">
        <v>0</v>
      </c>
      <c r="W4390" s="493" t="n">
        <v>0</v>
      </c>
      <c r="X4390" s="493" t="n">
        <v>0</v>
      </c>
      <c r="Y4390" s="493" t="n">
        <v>0</v>
      </c>
      <c r="Z4390" s="493" t="n">
        <v>0</v>
      </c>
      <c r="AA4390" s="493" t="n">
        <v>0</v>
      </c>
      <c r="AB4390" s="493" t="n">
        <v>0</v>
      </c>
      <c r="AC4390" s="493" t="n">
        <v>0</v>
      </c>
      <c r="AD4390" s="493" t="n">
        <v>0</v>
      </c>
      <c r="AE4390" s="493" t="n">
        <v>0</v>
      </c>
      <c r="AF4390" s="493" t="n">
        <v>0</v>
      </c>
      <c r="AG4390" s="493" t="n">
        <v>0</v>
      </c>
      <c r="AH4390" s="493" t="n">
        <v>0</v>
      </c>
      <c r="AI4390" s="493" t="n">
        <v>0</v>
      </c>
      <c r="AJ4390" s="493" t="n">
        <v>0</v>
      </c>
      <c r="AK4390" s="493" t="n">
        <v>0</v>
      </c>
      <c r="AL4390" s="493" t="n">
        <v>0</v>
      </c>
      <c r="AM4390" s="493" t="n">
        <v>0</v>
      </c>
      <c r="AN4390" s="493" t="n">
        <v>0</v>
      </c>
      <c r="AO4390" s="493" t="n">
        <v>0</v>
      </c>
      <c r="AP4390" s="493" t="n">
        <v>0</v>
      </c>
      <c r="AQ4390" s="493" t="n">
        <v>0</v>
      </c>
      <c r="AR4390" s="493" t="n">
        <v>0</v>
      </c>
      <c r="AS4390" s="493" t="n">
        <v>0</v>
      </c>
      <c r="AT4390" s="493" t="n">
        <v>0</v>
      </c>
      <c r="AU4390" s="493" t="n">
        <v>0</v>
      </c>
      <c r="AV4390" s="493" t="n">
        <v>0</v>
      </c>
      <c r="AW4390" s="493" t="n">
        <v>0</v>
      </c>
      <c r="AX4390" s="493" t="n">
        <v>0</v>
      </c>
      <c r="AY4390" s="493" t="n">
        <v>0</v>
      </c>
      <c r="AZ4390" s="493" t="n">
        <v>0</v>
      </c>
      <c r="BA4390" s="493" t="n">
        <v>0</v>
      </c>
      <c r="BB4390" s="493" t="n">
        <v>0</v>
      </c>
      <c r="BC4390" s="493" t="n">
        <v>0</v>
      </c>
      <c r="BD4390" s="493" t="n">
        <v>0</v>
      </c>
      <c r="BE4390" s="493" t="n">
        <v>1264.9</v>
      </c>
      <c r="BF4390" s="493" t="n">
        <v>0</v>
      </c>
      <c r="BG4390" s="493" t="n">
        <v>0</v>
      </c>
      <c r="BH4390" s="493" t="n">
        <v>0</v>
      </c>
      <c r="BI4390" s="493" t="n">
        <v>0</v>
      </c>
      <c r="BJ4390" s="493" t="n">
        <v>0</v>
      </c>
      <c r="BK4390" s="493" t="n">
        <v>0</v>
      </c>
      <c r="BL4390" s="493" t="n">
        <v>0</v>
      </c>
      <c r="BM4390" s="493" t="n">
        <v>0</v>
      </c>
      <c r="BN4390" s="493" t="n">
        <v>0</v>
      </c>
      <c r="BO4390" s="493" t="n">
        <v>0</v>
      </c>
      <c r="BP4390" s="493" t="n">
        <v>0</v>
      </c>
      <c r="BQ4390" s="493" t="n">
        <v>0</v>
      </c>
      <c r="BR4390" s="493" t="n">
        <v>0</v>
      </c>
      <c r="BS4390" s="493" t="n">
        <v>0</v>
      </c>
      <c r="BT4390" s="493" t="n">
        <v>0</v>
      </c>
      <c r="BU4390" s="493" t="n">
        <v>0</v>
      </c>
      <c r="BV4390" s="493" t="n">
        <v>0</v>
      </c>
      <c r="BW4390" s="493" t="n">
        <v>0</v>
      </c>
    </row>
    <row r="4391">
      <c r="A4391" t="inlineStr">
        <is>
          <t>[C9D3] Angiotensin-II 길항제 칼슘길항제 복합제</t>
        </is>
      </c>
      <c r="B4391" t="inlineStr">
        <is>
          <t>환인제약</t>
        </is>
      </c>
      <c r="C4391" t="inlineStr">
        <is>
          <t>스타포지</t>
        </is>
      </c>
      <c r="D4391" t="inlineStr">
        <is>
          <t>환인제약</t>
        </is>
      </c>
      <c r="E4391" t="inlineStr">
        <is>
          <t>amlodipine besylate,  valsartan</t>
        </is>
      </c>
      <c r="F4391" t="inlineStr">
        <is>
          <t>종합병원</t>
        </is>
      </c>
      <c r="G4391" t="inlineStr">
        <is>
          <t>Generic</t>
        </is>
      </c>
      <c r="H4391" s="493" t="n">
        <v>3077.16</v>
      </c>
      <c r="I4391" s="493" t="n">
        <v>2129.78</v>
      </c>
      <c r="J4391" s="493" t="n">
        <v>1688.07</v>
      </c>
      <c r="K4391" s="493" t="n">
        <v>2043.12</v>
      </c>
      <c r="L4391" s="493" t="n">
        <v>1267.3</v>
      </c>
      <c r="M4391" s="493" t="n">
        <v>1681.8</v>
      </c>
      <c r="N4391" s="493" t="n">
        <v>2621.3</v>
      </c>
      <c r="O4391" s="493" t="n">
        <v>1803.6</v>
      </c>
      <c r="P4391" s="493" t="n">
        <v>1088.4</v>
      </c>
      <c r="Q4391" s="493" t="n">
        <v>2586.9</v>
      </c>
      <c r="R4391" s="493" t="n">
        <v>1567.5</v>
      </c>
      <c r="S4391" s="493" t="n">
        <v>1809.6</v>
      </c>
      <c r="T4391" s="493" t="n">
        <v>1926.9</v>
      </c>
      <c r="U4391" s="493" t="n">
        <v>1044.2</v>
      </c>
      <c r="V4391" s="493" t="n">
        <v>964.2</v>
      </c>
      <c r="W4391" s="493" t="n">
        <v>1627.5</v>
      </c>
      <c r="X4391" s="493" t="n">
        <v>720</v>
      </c>
      <c r="Y4391" s="493" t="n">
        <v>844.2</v>
      </c>
      <c r="Z4391" s="493" t="n">
        <v>1646.1</v>
      </c>
      <c r="AA4391" s="493" t="n">
        <v>1566.9</v>
      </c>
      <c r="AB4391" s="493" t="n">
        <v>482.4</v>
      </c>
      <c r="AC4391" s="493" t="n">
        <v>1329.75</v>
      </c>
      <c r="AD4391" s="493" t="n">
        <v>1530.5</v>
      </c>
      <c r="AE4391" s="493" t="n">
        <v>602.7</v>
      </c>
      <c r="AF4391" s="493" t="n">
        <v>3190.9</v>
      </c>
      <c r="AG4391" s="493" t="n">
        <v>1004.8</v>
      </c>
      <c r="AH4391" s="493" t="n">
        <v>1920</v>
      </c>
      <c r="AI4391" s="493" t="n">
        <v>3178.8</v>
      </c>
      <c r="AJ4391" s="493" t="n">
        <v>1130</v>
      </c>
      <c r="AK4391" s="493" t="n">
        <v>1160.3</v>
      </c>
      <c r="AL4391" s="493" t="n">
        <v>439.6</v>
      </c>
      <c r="AM4391" s="493" t="n">
        <v>1431.5</v>
      </c>
      <c r="AN4391" s="493" t="n">
        <v>0</v>
      </c>
      <c r="AO4391" s="493" t="n">
        <v>1002.1</v>
      </c>
      <c r="AP4391" s="493" t="n">
        <v>898</v>
      </c>
      <c r="AQ4391" s="493" t="n">
        <v>1000.3</v>
      </c>
      <c r="AR4391" s="493" t="n">
        <v>1806.9</v>
      </c>
      <c r="AS4391" s="493" t="n">
        <v>1205.2</v>
      </c>
      <c r="AT4391" s="493" t="n">
        <v>2614.4</v>
      </c>
      <c r="AU4391" s="493" t="n">
        <v>160</v>
      </c>
      <c r="AV4391" s="493" t="n">
        <v>1719.9</v>
      </c>
      <c r="AW4391" s="493" t="n">
        <v>882.7</v>
      </c>
      <c r="AX4391" s="493" t="n">
        <v>3883.2</v>
      </c>
      <c r="AY4391" s="493" t="n">
        <v>797.4</v>
      </c>
      <c r="AZ4391" s="493" t="n">
        <v>2158.2</v>
      </c>
      <c r="BA4391" s="493" t="n">
        <v>723</v>
      </c>
      <c r="BB4391" s="493" t="n">
        <v>381.6</v>
      </c>
      <c r="BC4391" s="493" t="n">
        <v>0</v>
      </c>
      <c r="BD4391" s="493" t="n">
        <v>852.6</v>
      </c>
      <c r="BE4391" s="493" t="n">
        <v>973.5</v>
      </c>
      <c r="BF4391" s="493" t="n">
        <v>1131.9</v>
      </c>
      <c r="BG4391" s="493" t="n">
        <v>1992</v>
      </c>
      <c r="BH4391" s="493" t="n">
        <v>490.5</v>
      </c>
      <c r="BI4391" s="493" t="n">
        <v>1852.2</v>
      </c>
      <c r="BJ4391" s="493" t="n">
        <v>1960.2</v>
      </c>
      <c r="BK4391" s="493" t="n">
        <v>1487.1</v>
      </c>
      <c r="BL4391" s="493" t="n">
        <v>613.2</v>
      </c>
      <c r="BM4391" s="493" t="n">
        <v>1347.9</v>
      </c>
      <c r="BN4391" s="493" t="n">
        <v>3871.8</v>
      </c>
      <c r="BO4391" s="493" t="n">
        <v>2303.7</v>
      </c>
      <c r="BP4391" s="493" t="n">
        <v>2983.54</v>
      </c>
      <c r="BQ4391" s="493" t="n">
        <v>1085.1</v>
      </c>
      <c r="BR4391" s="493" t="n">
        <v>499.8</v>
      </c>
      <c r="BS4391" s="493" t="n">
        <v>1569</v>
      </c>
      <c r="BT4391" s="493" t="n">
        <v>1241.3</v>
      </c>
      <c r="BU4391" s="493" t="n">
        <v>6319.8</v>
      </c>
      <c r="BV4391" s="493" t="n">
        <v>3359.4</v>
      </c>
      <c r="BW4391" s="493" t="n">
        <v>3834</v>
      </c>
    </row>
    <row r="4392">
      <c r="A4392" t="inlineStr">
        <is>
          <t>[C9D3] Angiotensin-II 길항제 칼슘길항제 복합제</t>
        </is>
      </c>
      <c r="B4392" t="inlineStr">
        <is>
          <t>환인제약</t>
        </is>
      </c>
      <c r="C4392" t="inlineStr">
        <is>
          <t>스타포지</t>
        </is>
      </c>
      <c r="D4392" t="inlineStr">
        <is>
          <t>환인제약</t>
        </is>
      </c>
      <c r="E4392" t="inlineStr">
        <is>
          <t>amlodipine besylate,  valsartan</t>
        </is>
      </c>
      <c r="F4392" t="inlineStr">
        <is>
          <t>병원</t>
        </is>
      </c>
      <c r="G4392" t="inlineStr">
        <is>
          <t>Generic</t>
        </is>
      </c>
      <c r="H4392" s="493" t="n">
        <v>10372.01</v>
      </c>
      <c r="I4392" s="493" t="n">
        <v>9942.48</v>
      </c>
      <c r="J4392" s="493" t="n">
        <v>11076.8</v>
      </c>
      <c r="K4392" s="493" t="n">
        <v>8582.4</v>
      </c>
      <c r="L4392" s="493" t="n">
        <v>11217.36</v>
      </c>
      <c r="M4392" s="493" t="n">
        <v>10169.62</v>
      </c>
      <c r="N4392" s="493" t="n">
        <v>7829.08</v>
      </c>
      <c r="O4392" s="493" t="n">
        <v>7924.24</v>
      </c>
      <c r="P4392" s="493" t="n">
        <v>4896.77</v>
      </c>
      <c r="Q4392" s="493" t="n">
        <v>6605.74</v>
      </c>
      <c r="R4392" s="493" t="n">
        <v>6018.48</v>
      </c>
      <c r="S4392" s="493" t="n">
        <v>7856.62</v>
      </c>
      <c r="T4392" s="493" t="n">
        <v>5389</v>
      </c>
      <c r="U4392" s="493" t="n">
        <v>6223.18</v>
      </c>
      <c r="V4392" s="493" t="n">
        <v>6770.8</v>
      </c>
      <c r="W4392" s="493" t="n">
        <v>5673.46</v>
      </c>
      <c r="X4392" s="493" t="n">
        <v>6548.28</v>
      </c>
      <c r="Y4392" s="493" t="n">
        <v>5087.27</v>
      </c>
      <c r="Z4392" s="493" t="n">
        <v>6481.32</v>
      </c>
      <c r="AA4392" s="493" t="n">
        <v>5008.24</v>
      </c>
      <c r="AB4392" s="493" t="n">
        <v>4515.69</v>
      </c>
      <c r="AC4392" s="493" t="n">
        <v>7076.64</v>
      </c>
      <c r="AD4392" s="493" t="n">
        <v>4302.62</v>
      </c>
      <c r="AE4392" s="493" t="n">
        <v>5876.92</v>
      </c>
      <c r="AF4392" s="493" t="n">
        <v>5340</v>
      </c>
      <c r="AG4392" s="493" t="n">
        <v>3917.38</v>
      </c>
      <c r="AH4392" s="493" t="n">
        <v>5921.22</v>
      </c>
      <c r="AI4392" s="493" t="n">
        <v>4546.57</v>
      </c>
      <c r="AJ4392" s="493" t="n">
        <v>4941.6</v>
      </c>
      <c r="AK4392" s="493" t="n">
        <v>5271.8</v>
      </c>
      <c r="AL4392" s="493" t="n">
        <v>5840.56</v>
      </c>
      <c r="AM4392" s="493" t="n">
        <v>4548.84</v>
      </c>
      <c r="AN4392" s="493" t="n">
        <v>4946.15</v>
      </c>
      <c r="AO4392" s="493" t="n">
        <v>6774.67</v>
      </c>
      <c r="AP4392" s="493" t="n">
        <v>4421.04</v>
      </c>
      <c r="AQ4392" s="493" t="n">
        <v>5822.93</v>
      </c>
      <c r="AR4392" s="493" t="n">
        <v>5444.2</v>
      </c>
      <c r="AS4392" s="493" t="n">
        <v>2671</v>
      </c>
      <c r="AT4392" s="493" t="n">
        <v>3713.95</v>
      </c>
      <c r="AU4392" s="493" t="n">
        <v>4324.21</v>
      </c>
      <c r="AV4392" s="493" t="n">
        <v>6196.55</v>
      </c>
      <c r="AW4392" s="493" t="n">
        <v>5361.82</v>
      </c>
      <c r="AX4392" s="493" t="n">
        <v>7451.62</v>
      </c>
      <c r="AY4392" s="493" t="n">
        <v>3880.7</v>
      </c>
      <c r="AZ4392" s="493" t="n">
        <v>1796.49</v>
      </c>
      <c r="BA4392" s="493" t="n">
        <v>4419.73</v>
      </c>
      <c r="BB4392" s="493" t="n">
        <v>3865.39</v>
      </c>
      <c r="BC4392" s="493" t="n">
        <v>3815.49</v>
      </c>
      <c r="BD4392" s="493" t="n">
        <v>5150.8</v>
      </c>
      <c r="BE4392" s="493" t="n">
        <v>4603.42</v>
      </c>
      <c r="BF4392" s="493" t="n">
        <v>2542.97</v>
      </c>
      <c r="BG4392" s="493" t="n">
        <v>4414.7</v>
      </c>
      <c r="BH4392" s="493" t="n">
        <v>4355.09</v>
      </c>
      <c r="BI4392" s="493" t="n">
        <v>6459.84</v>
      </c>
      <c r="BJ4392" s="493" t="n">
        <v>10243.42</v>
      </c>
      <c r="BK4392" s="493" t="n">
        <v>6411.07</v>
      </c>
      <c r="BL4392" s="493" t="n">
        <v>8096.63</v>
      </c>
      <c r="BM4392" s="493" t="n">
        <v>10611.94</v>
      </c>
      <c r="BN4392" s="493" t="n">
        <v>7722.58</v>
      </c>
      <c r="BO4392" s="493" t="n">
        <v>9547.43</v>
      </c>
      <c r="BP4392" s="493" t="n">
        <v>6872.75</v>
      </c>
      <c r="BQ4392" s="493" t="n">
        <v>8433.58</v>
      </c>
      <c r="BR4392" s="493" t="n">
        <v>12715.34</v>
      </c>
      <c r="BS4392" s="493" t="n">
        <v>6672.9</v>
      </c>
      <c r="BT4392" s="493" t="n">
        <v>5663.16</v>
      </c>
      <c r="BU4392" s="493" t="n">
        <v>8441.32</v>
      </c>
      <c r="BV4392" s="493" t="n">
        <v>8348.9</v>
      </c>
      <c r="BW4392" s="493" t="n">
        <v>4493.4</v>
      </c>
    </row>
    <row r="4393">
      <c r="A4393" t="inlineStr">
        <is>
          <t>[C9D3] Angiotensin-II 길항제 칼슘길항제 복합제</t>
        </is>
      </c>
      <c r="B4393" t="inlineStr">
        <is>
          <t>환인제약</t>
        </is>
      </c>
      <c r="C4393" t="inlineStr">
        <is>
          <t>스타포지</t>
        </is>
      </c>
      <c r="D4393" t="inlineStr">
        <is>
          <t>환인제약</t>
        </is>
      </c>
      <c r="E4393" t="inlineStr">
        <is>
          <t>amlodipine besylate,  valsartan</t>
        </is>
      </c>
      <c r="F4393" t="inlineStr">
        <is>
          <t>의원</t>
        </is>
      </c>
      <c r="G4393" t="inlineStr">
        <is>
          <t>Generic</t>
        </is>
      </c>
      <c r="H4393" s="493" t="n">
        <v>35094.21</v>
      </c>
      <c r="I4393" s="493" t="n">
        <v>43666.78</v>
      </c>
      <c r="J4393" s="493" t="n">
        <v>47331.7</v>
      </c>
      <c r="K4393" s="493" t="n">
        <v>41368.11</v>
      </c>
      <c r="L4393" s="493" t="n">
        <v>45196.18</v>
      </c>
      <c r="M4393" s="493" t="n">
        <v>49954.03</v>
      </c>
      <c r="N4393" s="493" t="n">
        <v>42474.2</v>
      </c>
      <c r="O4393" s="493" t="n">
        <v>45911.96</v>
      </c>
      <c r="P4393" s="493" t="n">
        <v>49409.95</v>
      </c>
      <c r="Q4393" s="493" t="n">
        <v>44761.18</v>
      </c>
      <c r="R4393" s="493" t="n">
        <v>55004</v>
      </c>
      <c r="S4393" s="493" t="n">
        <v>51136.86</v>
      </c>
      <c r="T4393" s="493" t="n">
        <v>58183.04</v>
      </c>
      <c r="U4393" s="493" t="n">
        <v>46616.42</v>
      </c>
      <c r="V4393" s="493" t="n">
        <v>52233.49</v>
      </c>
      <c r="W4393" s="493" t="n">
        <v>55404.05</v>
      </c>
      <c r="X4393" s="493" t="n">
        <v>55242.61</v>
      </c>
      <c r="Y4393" s="493" t="n">
        <v>57130.56</v>
      </c>
      <c r="Z4393" s="493" t="n">
        <v>53007.92</v>
      </c>
      <c r="AA4393" s="493" t="n">
        <v>54591.7</v>
      </c>
      <c r="AB4393" s="493" t="n">
        <v>54435.46</v>
      </c>
      <c r="AC4393" s="493" t="n">
        <v>53386.16</v>
      </c>
      <c r="AD4393" s="493" t="n">
        <v>56671.7</v>
      </c>
      <c r="AE4393" s="493" t="n">
        <v>55587.1</v>
      </c>
      <c r="AF4393" s="493" t="n">
        <v>52973.17</v>
      </c>
      <c r="AG4393" s="493" t="n">
        <v>54364.17</v>
      </c>
      <c r="AH4393" s="493" t="n">
        <v>53507.85</v>
      </c>
      <c r="AI4393" s="493" t="n">
        <v>54047.5</v>
      </c>
      <c r="AJ4393" s="493" t="n">
        <v>56982.8</v>
      </c>
      <c r="AK4393" s="493" t="n">
        <v>61055.3</v>
      </c>
      <c r="AL4393" s="493" t="n">
        <v>52685.5</v>
      </c>
      <c r="AM4393" s="493" t="n">
        <v>60470.85</v>
      </c>
      <c r="AN4393" s="493" t="n">
        <v>50970.26</v>
      </c>
      <c r="AO4393" s="493" t="n">
        <v>59003.43</v>
      </c>
      <c r="AP4393" s="493" t="n">
        <v>48887.92</v>
      </c>
      <c r="AQ4393" s="493" t="n">
        <v>59079.71</v>
      </c>
      <c r="AR4393" s="493" t="n">
        <v>54719</v>
      </c>
      <c r="AS4393" s="493" t="n">
        <v>62866.7</v>
      </c>
      <c r="AT4393" s="493" t="n">
        <v>51559.29</v>
      </c>
      <c r="AU4393" s="493" t="n">
        <v>61044.8</v>
      </c>
      <c r="AV4393" s="493" t="n">
        <v>58098.04</v>
      </c>
      <c r="AW4393" s="493" t="n">
        <v>52459.04</v>
      </c>
      <c r="AX4393" s="493" t="n">
        <v>55970.75</v>
      </c>
      <c r="AY4393" s="493" t="n">
        <v>61067.5</v>
      </c>
      <c r="AZ4393" s="493" t="n">
        <v>51316.4</v>
      </c>
      <c r="BA4393" s="493" t="n">
        <v>50937.38</v>
      </c>
      <c r="BB4393" s="493" t="n">
        <v>45850.7</v>
      </c>
      <c r="BC4393" s="493" t="n">
        <v>51065.22</v>
      </c>
      <c r="BD4393" s="493" t="n">
        <v>48691.87</v>
      </c>
      <c r="BE4393" s="493" t="n">
        <v>38406.43</v>
      </c>
      <c r="BF4393" s="493" t="n">
        <v>42480.88</v>
      </c>
      <c r="BG4393" s="493" t="n">
        <v>41155.85</v>
      </c>
      <c r="BH4393" s="493" t="n">
        <v>43122.87</v>
      </c>
      <c r="BI4393" s="493" t="n">
        <v>43517.8</v>
      </c>
      <c r="BJ4393" s="493" t="n">
        <v>42058.11</v>
      </c>
      <c r="BK4393" s="493" t="n">
        <v>43337.24</v>
      </c>
      <c r="BL4393" s="493" t="n">
        <v>42980.26</v>
      </c>
      <c r="BM4393" s="493" t="n">
        <v>38619.58</v>
      </c>
      <c r="BN4393" s="493" t="n">
        <v>39347.61</v>
      </c>
      <c r="BO4393" s="493" t="n">
        <v>47747.1</v>
      </c>
      <c r="BP4393" s="493" t="n">
        <v>57642.15</v>
      </c>
      <c r="BQ4393" s="493" t="n">
        <v>53322.29</v>
      </c>
      <c r="BR4393" s="493" t="n">
        <v>61094.74</v>
      </c>
      <c r="BS4393" s="493" t="n">
        <v>57956.23</v>
      </c>
      <c r="BT4393" s="493" t="n">
        <v>62086.96</v>
      </c>
      <c r="BU4393" s="493" t="n">
        <v>63889.23</v>
      </c>
      <c r="BV4393" s="493" t="n">
        <v>64249.88</v>
      </c>
      <c r="BW4393" s="493" t="n">
        <v>61774.84</v>
      </c>
    </row>
    <row r="4394">
      <c r="A4394" t="inlineStr">
        <is>
          <t>[C9D3] Angiotensin-II 길항제 칼슘길항제 복합제</t>
        </is>
      </c>
      <c r="B4394" t="inlineStr">
        <is>
          <t>환인제약</t>
        </is>
      </c>
      <c r="C4394" t="inlineStr">
        <is>
          <t>스타포지</t>
        </is>
      </c>
      <c r="D4394" t="inlineStr">
        <is>
          <t>환인제약</t>
        </is>
      </c>
      <c r="E4394" t="inlineStr">
        <is>
          <t>amlodipine besylate,  valsartan</t>
        </is>
      </c>
      <c r="F4394" t="inlineStr">
        <is>
          <t>보건소</t>
        </is>
      </c>
      <c r="G4394" t="inlineStr">
        <is>
          <t>Generic</t>
        </is>
      </c>
      <c r="H4394" s="493" t="n">
        <v>0</v>
      </c>
      <c r="I4394" s="493" t="n">
        <v>0</v>
      </c>
      <c r="J4394" s="493" t="n">
        <v>0</v>
      </c>
      <c r="K4394" s="493" t="n">
        <v>0</v>
      </c>
      <c r="L4394" s="493" t="n">
        <v>0</v>
      </c>
      <c r="M4394" s="493" t="n">
        <v>0</v>
      </c>
      <c r="N4394" s="493" t="n">
        <v>0</v>
      </c>
      <c r="O4394" s="493" t="n">
        <v>0</v>
      </c>
      <c r="P4394" s="493" t="n">
        <v>0</v>
      </c>
      <c r="Q4394" s="493" t="n">
        <v>0</v>
      </c>
      <c r="R4394" s="493" t="n">
        <v>0</v>
      </c>
      <c r="S4394" s="493" t="n">
        <v>266.4</v>
      </c>
      <c r="T4394" s="493" t="n">
        <v>0</v>
      </c>
      <c r="U4394" s="493" t="n">
        <v>0</v>
      </c>
      <c r="V4394" s="493" t="n">
        <v>0</v>
      </c>
      <c r="W4394" s="493" t="n">
        <v>0</v>
      </c>
      <c r="X4394" s="493" t="n">
        <v>0</v>
      </c>
      <c r="Y4394" s="493" t="n">
        <v>0</v>
      </c>
      <c r="Z4394" s="493" t="n">
        <v>176.4</v>
      </c>
      <c r="AA4394" s="493" t="n">
        <v>0</v>
      </c>
      <c r="AB4394" s="493" t="n">
        <v>0</v>
      </c>
      <c r="AC4394" s="493" t="n">
        <v>231.3</v>
      </c>
      <c r="AD4394" s="493" t="n">
        <v>0</v>
      </c>
      <c r="AE4394" s="493" t="n">
        <v>0</v>
      </c>
      <c r="AF4394" s="493" t="n">
        <v>200.7</v>
      </c>
      <c r="AG4394" s="493" t="n">
        <v>0</v>
      </c>
      <c r="AH4394" s="493" t="n">
        <v>0</v>
      </c>
      <c r="AI4394" s="493" t="n">
        <v>208.8</v>
      </c>
      <c r="AJ4394" s="493" t="n">
        <v>0</v>
      </c>
      <c r="AK4394" s="493" t="n">
        <v>0</v>
      </c>
      <c r="AL4394" s="493" t="n">
        <v>227.7</v>
      </c>
      <c r="AM4394" s="493" t="n">
        <v>204.9</v>
      </c>
      <c r="AN4394" s="493" t="n">
        <v>12000</v>
      </c>
      <c r="AO4394" s="493" t="n">
        <v>176.4</v>
      </c>
      <c r="AP4394" s="493" t="n">
        <v>0</v>
      </c>
      <c r="AQ4394" s="493" t="n">
        <v>0</v>
      </c>
      <c r="AR4394" s="493" t="n">
        <v>7424.1</v>
      </c>
      <c r="AS4394" s="493" t="n">
        <v>0</v>
      </c>
      <c r="AT4394" s="493" t="n">
        <v>0</v>
      </c>
      <c r="AU4394" s="493" t="n">
        <v>4779.9</v>
      </c>
      <c r="AV4394" s="493" t="n">
        <v>0</v>
      </c>
      <c r="AW4394" s="493" t="n">
        <v>0</v>
      </c>
      <c r="AX4394" s="493" t="n">
        <v>0</v>
      </c>
      <c r="AY4394" s="493" t="n">
        <v>0</v>
      </c>
      <c r="AZ4394" s="493" t="n">
        <v>0</v>
      </c>
      <c r="BA4394" s="493" t="n">
        <v>0</v>
      </c>
      <c r="BB4394" s="493" t="n">
        <v>18978.3</v>
      </c>
      <c r="BC4394" s="493" t="n">
        <v>409.2</v>
      </c>
      <c r="BD4394" s="493" t="n">
        <v>1911.6</v>
      </c>
      <c r="BE4394" s="493" t="n">
        <v>14406.6</v>
      </c>
      <c r="BF4394" s="493" t="n">
        <v>671.4</v>
      </c>
      <c r="BG4394" s="493" t="n">
        <v>0</v>
      </c>
      <c r="BH4394" s="493" t="n">
        <v>11939.4</v>
      </c>
      <c r="BI4394" s="493" t="n">
        <v>654.3</v>
      </c>
      <c r="BJ4394" s="493" t="n">
        <v>0</v>
      </c>
      <c r="BK4394" s="493" t="n">
        <v>14864.4</v>
      </c>
      <c r="BL4394" s="493" t="n">
        <v>999.9</v>
      </c>
      <c r="BM4394" s="493" t="n">
        <v>0</v>
      </c>
      <c r="BN4394" s="493" t="n">
        <v>11923.2</v>
      </c>
      <c r="BO4394" s="493" t="n">
        <v>0</v>
      </c>
      <c r="BP4394" s="493" t="n">
        <v>0</v>
      </c>
      <c r="BQ4394" s="493" t="n">
        <v>6563.7</v>
      </c>
      <c r="BR4394" s="493" t="n">
        <v>0</v>
      </c>
      <c r="BS4394" s="493" t="n">
        <v>1077.3</v>
      </c>
      <c r="BT4394" s="493" t="n">
        <v>18000</v>
      </c>
      <c r="BU4394" s="493" t="n">
        <v>703.2</v>
      </c>
      <c r="BV4394" s="493" t="n">
        <v>679.2</v>
      </c>
      <c r="BW4394" s="493" t="n">
        <v>8950.5</v>
      </c>
    </row>
    <row r="4395">
      <c r="A4395" t="inlineStr">
        <is>
          <t>[C9D3] Angiotensin-II 길항제 칼슘길항제 복합제</t>
        </is>
      </c>
      <c r="B4395" t="inlineStr">
        <is>
          <t>환인제약</t>
        </is>
      </c>
      <c r="C4395" t="inlineStr">
        <is>
          <t>스타포지</t>
        </is>
      </c>
      <c r="D4395" t="inlineStr">
        <is>
          <t>환인제약</t>
        </is>
      </c>
      <c r="E4395" t="inlineStr">
        <is>
          <t>amlodipine besylate,  valsartan</t>
        </is>
      </c>
      <c r="F4395" t="inlineStr">
        <is>
          <t>기타(치과의원, 치과병원 등)</t>
        </is>
      </c>
      <c r="G4395" t="inlineStr">
        <is>
          <t>Generic</t>
        </is>
      </c>
      <c r="H4395" s="493" t="n">
        <v>0</v>
      </c>
      <c r="I4395" s="493" t="n">
        <v>0</v>
      </c>
      <c r="J4395" s="493" t="n">
        <v>0</v>
      </c>
      <c r="K4395" s="493" t="n">
        <v>0</v>
      </c>
      <c r="L4395" s="493" t="n">
        <v>0</v>
      </c>
      <c r="M4395" s="493" t="n">
        <v>0</v>
      </c>
      <c r="N4395" s="493" t="n">
        <v>0</v>
      </c>
      <c r="O4395" s="493" t="n">
        <v>0</v>
      </c>
      <c r="P4395" s="493" t="n">
        <v>0</v>
      </c>
      <c r="Q4395" s="493" t="n">
        <v>0</v>
      </c>
      <c r="R4395" s="493" t="n">
        <v>0</v>
      </c>
      <c r="S4395" s="493" t="n">
        <v>0</v>
      </c>
      <c r="T4395" s="493" t="n">
        <v>0</v>
      </c>
      <c r="U4395" s="493" t="n">
        <v>0</v>
      </c>
      <c r="V4395" s="493" t="n">
        <v>0</v>
      </c>
      <c r="W4395" s="493" t="n">
        <v>0</v>
      </c>
      <c r="X4395" s="493" t="n">
        <v>0</v>
      </c>
      <c r="Y4395" s="493" t="n">
        <v>0</v>
      </c>
      <c r="Z4395" s="493" t="n">
        <v>0</v>
      </c>
      <c r="AA4395" s="493" t="n">
        <v>0</v>
      </c>
      <c r="AB4395" s="493" t="n">
        <v>0</v>
      </c>
      <c r="AC4395" s="493" t="n">
        <v>0</v>
      </c>
      <c r="AD4395" s="493" t="n">
        <v>0</v>
      </c>
      <c r="AE4395" s="493" t="n">
        <v>0</v>
      </c>
      <c r="AF4395" s="493" t="n">
        <v>0</v>
      </c>
      <c r="AG4395" s="493" t="n">
        <v>0</v>
      </c>
      <c r="AH4395" s="493" t="n">
        <v>0</v>
      </c>
      <c r="AI4395" s="493" t="n">
        <v>0</v>
      </c>
      <c r="AJ4395" s="493" t="n">
        <v>0</v>
      </c>
      <c r="AK4395" s="493" t="n">
        <v>0</v>
      </c>
      <c r="AL4395" s="493" t="n">
        <v>0</v>
      </c>
      <c r="AM4395" s="493" t="n">
        <v>0</v>
      </c>
      <c r="AN4395" s="493" t="n">
        <v>0</v>
      </c>
      <c r="AO4395" s="493" t="n">
        <v>0</v>
      </c>
      <c r="AP4395" s="493" t="n">
        <v>0</v>
      </c>
      <c r="AQ4395" s="493" t="n">
        <v>0</v>
      </c>
      <c r="AR4395" s="493" t="n">
        <v>0</v>
      </c>
      <c r="AS4395" s="493" t="n">
        <v>0</v>
      </c>
      <c r="AT4395" s="493" t="n">
        <v>0</v>
      </c>
      <c r="AU4395" s="493" t="n">
        <v>0</v>
      </c>
      <c r="AV4395" s="493" t="n">
        <v>0</v>
      </c>
      <c r="AW4395" s="493" t="n">
        <v>0</v>
      </c>
      <c r="AX4395" s="493" t="n">
        <v>0</v>
      </c>
      <c r="AY4395" s="493" t="n">
        <v>0</v>
      </c>
      <c r="AZ4395" s="493" t="n">
        <v>0</v>
      </c>
      <c r="BA4395" s="493" t="n">
        <v>0</v>
      </c>
      <c r="BB4395" s="493" t="n">
        <v>0</v>
      </c>
      <c r="BC4395" s="493" t="n">
        <v>0</v>
      </c>
      <c r="BD4395" s="493" t="n">
        <v>0</v>
      </c>
      <c r="BE4395" s="493" t="n">
        <v>0</v>
      </c>
      <c r="BF4395" s="493" t="n">
        <v>0</v>
      </c>
      <c r="BG4395" s="493" t="n">
        <v>0</v>
      </c>
      <c r="BH4395" s="493" t="n">
        <v>180</v>
      </c>
      <c r="BI4395" s="493" t="n">
        <v>0</v>
      </c>
      <c r="BJ4395" s="493" t="n">
        <v>0</v>
      </c>
      <c r="BK4395" s="493" t="n">
        <v>0</v>
      </c>
      <c r="BL4395" s="493" t="n">
        <v>0</v>
      </c>
      <c r="BM4395" s="493" t="n">
        <v>0</v>
      </c>
      <c r="BN4395" s="493" t="n">
        <v>0</v>
      </c>
      <c r="BO4395" s="493" t="n">
        <v>0</v>
      </c>
      <c r="BP4395" s="493" t="n">
        <v>0</v>
      </c>
      <c r="BQ4395" s="493" t="n">
        <v>0</v>
      </c>
      <c r="BR4395" s="493" t="n">
        <v>0</v>
      </c>
      <c r="BS4395" s="493" t="n">
        <v>0</v>
      </c>
      <c r="BT4395" s="493" t="n">
        <v>0</v>
      </c>
      <c r="BU4395" s="493" t="n">
        <v>0</v>
      </c>
      <c r="BV4395" s="493" t="n">
        <v>0</v>
      </c>
      <c r="BW4395" s="493" t="n">
        <v>0</v>
      </c>
    </row>
    <row r="4396">
      <c r="A4396" t="inlineStr">
        <is>
          <t>[C9D3] Angiotensin-II 길항제 칼슘길항제 복합제</t>
        </is>
      </c>
      <c r="B4396" t="inlineStr">
        <is>
          <t>환인제약</t>
        </is>
      </c>
      <c r="C4396" t="inlineStr">
        <is>
          <t>트윈포지</t>
        </is>
      </c>
      <c r="D4396" t="inlineStr">
        <is>
          <t>환인제약</t>
        </is>
      </c>
      <c r="E4396" t="inlineStr">
        <is>
          <t>amlodipine besylate,  telmisartan</t>
        </is>
      </c>
      <c r="F4396" t="inlineStr">
        <is>
          <t>종합병원</t>
        </is>
      </c>
      <c r="G4396" t="inlineStr">
        <is>
          <t>Generic</t>
        </is>
      </c>
      <c r="H4396" s="493" t="n">
        <v>0</v>
      </c>
      <c r="I4396" s="493" t="n">
        <v>224</v>
      </c>
      <c r="J4396" s="493" t="n">
        <v>0</v>
      </c>
      <c r="K4396" s="493" t="n">
        <v>0</v>
      </c>
      <c r="L4396" s="493" t="n">
        <v>0</v>
      </c>
      <c r="M4396" s="493" t="n">
        <v>0</v>
      </c>
      <c r="N4396" s="493" t="n">
        <v>0</v>
      </c>
      <c r="O4396" s="493" t="n">
        <v>0</v>
      </c>
      <c r="P4396" s="493" t="n">
        <v>0</v>
      </c>
      <c r="Q4396" s="493" t="n">
        <v>0</v>
      </c>
      <c r="R4396" s="493" t="n">
        <v>483.6</v>
      </c>
      <c r="S4396" s="493" t="n">
        <v>0</v>
      </c>
      <c r="T4396" s="493" t="n">
        <v>485.4</v>
      </c>
      <c r="U4396" s="493" t="n">
        <v>0</v>
      </c>
      <c r="V4396" s="493" t="n">
        <v>120</v>
      </c>
      <c r="W4396" s="493" t="n">
        <v>604.2</v>
      </c>
      <c r="X4396" s="493" t="n">
        <v>601.5</v>
      </c>
      <c r="Y4396" s="493" t="n">
        <v>601.8</v>
      </c>
      <c r="Z4396" s="493" t="n">
        <v>371.4</v>
      </c>
      <c r="AA4396" s="493" t="n">
        <v>241.5</v>
      </c>
      <c r="AB4396" s="493" t="n">
        <v>493.76</v>
      </c>
      <c r="AC4396" s="493" t="n">
        <v>279.55</v>
      </c>
      <c r="AD4396" s="493" t="n">
        <v>742.2</v>
      </c>
      <c r="AE4396" s="493" t="n">
        <v>336.24</v>
      </c>
      <c r="AF4396" s="493" t="n">
        <v>338.4</v>
      </c>
      <c r="AG4396" s="493" t="n">
        <v>517.8</v>
      </c>
      <c r="AH4396" s="493" t="n">
        <v>339</v>
      </c>
      <c r="AI4396" s="493" t="n">
        <v>278.4</v>
      </c>
      <c r="AJ4396" s="493" t="n">
        <v>428.85</v>
      </c>
      <c r="AK4396" s="493" t="n">
        <v>970.5</v>
      </c>
      <c r="AL4396" s="493" t="n">
        <v>168.4</v>
      </c>
      <c r="AM4396" s="493" t="n">
        <v>750</v>
      </c>
      <c r="AN4396" s="493" t="n">
        <v>536.7</v>
      </c>
      <c r="AO4396" s="493" t="n">
        <v>498.3</v>
      </c>
      <c r="AP4396" s="493" t="n">
        <v>480.96</v>
      </c>
      <c r="AQ4396" s="493" t="n">
        <v>574.34</v>
      </c>
      <c r="AR4396" s="493" t="n">
        <v>152.76</v>
      </c>
      <c r="AS4396" s="493" t="n">
        <v>664.5</v>
      </c>
      <c r="AT4396" s="493" t="n">
        <v>102.6</v>
      </c>
      <c r="AU4396" s="493" t="n">
        <v>125.4</v>
      </c>
      <c r="AV4396" s="493" t="n">
        <v>110.16</v>
      </c>
      <c r="AW4396" s="493" t="n">
        <v>140.97</v>
      </c>
      <c r="AX4396" s="493" t="n">
        <v>68.40000000000001</v>
      </c>
      <c r="AY4396" s="493" t="n">
        <v>485.1</v>
      </c>
      <c r="AZ4396" s="493" t="n">
        <v>69.02</v>
      </c>
      <c r="BA4396" s="493" t="n">
        <v>391.34</v>
      </c>
      <c r="BB4396" s="493" t="n">
        <v>1455.9</v>
      </c>
      <c r="BC4396" s="493" t="n">
        <v>685.92</v>
      </c>
      <c r="BD4396" s="493" t="n">
        <v>1023.28</v>
      </c>
      <c r="BE4396" s="493" t="n">
        <v>316.24</v>
      </c>
      <c r="BF4396" s="493" t="n">
        <v>176.12</v>
      </c>
      <c r="BG4396" s="493" t="n">
        <v>524.16</v>
      </c>
      <c r="BH4396" s="493" t="n">
        <v>195.8</v>
      </c>
      <c r="BI4396" s="493" t="n">
        <v>339.72</v>
      </c>
      <c r="BJ4396" s="493" t="n">
        <v>180</v>
      </c>
      <c r="BK4396" s="493" t="n">
        <v>278.4</v>
      </c>
      <c r="BL4396" s="493" t="n">
        <v>779.63</v>
      </c>
      <c r="BM4396" s="493" t="n">
        <v>620.8099999999999</v>
      </c>
      <c r="BN4396" s="493" t="n">
        <v>602.7</v>
      </c>
      <c r="BO4396" s="493" t="n">
        <v>1259.11</v>
      </c>
      <c r="BP4396" s="493" t="n">
        <v>711.6</v>
      </c>
      <c r="BQ4396" s="493" t="n">
        <v>396.3</v>
      </c>
      <c r="BR4396" s="493" t="n">
        <v>1380.65</v>
      </c>
      <c r="BS4396" s="493" t="n">
        <v>791.85</v>
      </c>
      <c r="BT4396" s="493" t="n">
        <v>523.6</v>
      </c>
      <c r="BU4396" s="493" t="n">
        <v>486.64</v>
      </c>
      <c r="BV4396" s="493" t="n">
        <v>330.6</v>
      </c>
      <c r="BW4396" s="493" t="n">
        <v>884.38</v>
      </c>
    </row>
    <row r="4397">
      <c r="A4397" t="inlineStr">
        <is>
          <t>[C9D3] Angiotensin-II 길항제 칼슘길항제 복합제</t>
        </is>
      </c>
      <c r="B4397" t="inlineStr">
        <is>
          <t>환인제약</t>
        </is>
      </c>
      <c r="C4397" t="inlineStr">
        <is>
          <t>트윈포지</t>
        </is>
      </c>
      <c r="D4397" t="inlineStr">
        <is>
          <t>환인제약</t>
        </is>
      </c>
      <c r="E4397" t="inlineStr">
        <is>
          <t>amlodipine besylate,  telmisartan</t>
        </is>
      </c>
      <c r="F4397" t="inlineStr">
        <is>
          <t>병원</t>
        </is>
      </c>
      <c r="G4397" t="inlineStr">
        <is>
          <t>Generic</t>
        </is>
      </c>
      <c r="H4397" s="493" t="n">
        <v>3303.9</v>
      </c>
      <c r="I4397" s="493" t="n">
        <v>2604.58</v>
      </c>
      <c r="J4397" s="493" t="n">
        <v>4190.6</v>
      </c>
      <c r="K4397" s="493" t="n">
        <v>3136.76</v>
      </c>
      <c r="L4397" s="493" t="n">
        <v>3312.22</v>
      </c>
      <c r="M4397" s="493" t="n">
        <v>3451.4</v>
      </c>
      <c r="N4397" s="493" t="n">
        <v>2919.3</v>
      </c>
      <c r="O4397" s="493" t="n">
        <v>3126.9</v>
      </c>
      <c r="P4397" s="493" t="n">
        <v>2456.7</v>
      </c>
      <c r="Q4397" s="493" t="n">
        <v>2119</v>
      </c>
      <c r="R4397" s="493" t="n">
        <v>2216</v>
      </c>
      <c r="S4397" s="493" t="n">
        <v>4649.4</v>
      </c>
      <c r="T4397" s="493" t="n">
        <v>3372.3</v>
      </c>
      <c r="U4397" s="493" t="n">
        <v>4491.9</v>
      </c>
      <c r="V4397" s="493" t="n">
        <v>2215.6</v>
      </c>
      <c r="W4397" s="493" t="n">
        <v>4487.5</v>
      </c>
      <c r="X4397" s="493" t="n">
        <v>2960.1</v>
      </c>
      <c r="Y4397" s="493" t="n">
        <v>2535</v>
      </c>
      <c r="Z4397" s="493" t="n">
        <v>2983.8</v>
      </c>
      <c r="AA4397" s="493" t="n">
        <v>2105.8</v>
      </c>
      <c r="AB4397" s="493" t="n">
        <v>1804.1</v>
      </c>
      <c r="AC4397" s="493" t="n">
        <v>3406.8</v>
      </c>
      <c r="AD4397" s="493" t="n">
        <v>3469.8</v>
      </c>
      <c r="AE4397" s="493" t="n">
        <v>1934.7</v>
      </c>
      <c r="AF4397" s="493" t="n">
        <v>3956.8</v>
      </c>
      <c r="AG4397" s="493" t="n">
        <v>5067.15</v>
      </c>
      <c r="AH4397" s="493" t="n">
        <v>3153.32</v>
      </c>
      <c r="AI4397" s="493" t="n">
        <v>4391.77</v>
      </c>
      <c r="AJ4397" s="493" t="n">
        <v>3333.92</v>
      </c>
      <c r="AK4397" s="493" t="n">
        <v>4062.02</v>
      </c>
      <c r="AL4397" s="493" t="n">
        <v>2412.9</v>
      </c>
      <c r="AM4397" s="493" t="n">
        <v>4086.48</v>
      </c>
      <c r="AN4397" s="493" t="n">
        <v>3779.44</v>
      </c>
      <c r="AO4397" s="493" t="n">
        <v>2935.48</v>
      </c>
      <c r="AP4397" s="493" t="n">
        <v>1410.88</v>
      </c>
      <c r="AQ4397" s="493" t="n">
        <v>4616.96</v>
      </c>
      <c r="AR4397" s="493" t="n">
        <v>3551.02</v>
      </c>
      <c r="AS4397" s="493" t="n">
        <v>3468.8</v>
      </c>
      <c r="AT4397" s="493" t="n">
        <v>3443.44</v>
      </c>
      <c r="AU4397" s="493" t="n">
        <v>4270.7</v>
      </c>
      <c r="AV4397" s="493" t="n">
        <v>3026.81</v>
      </c>
      <c r="AW4397" s="493" t="n">
        <v>2548.44</v>
      </c>
      <c r="AX4397" s="493" t="n">
        <v>4745.16</v>
      </c>
      <c r="AY4397" s="493" t="n">
        <v>1317.7</v>
      </c>
      <c r="AZ4397" s="493" t="n">
        <v>1460.7</v>
      </c>
      <c r="BA4397" s="493" t="n">
        <v>1513.58</v>
      </c>
      <c r="BB4397" s="493" t="n">
        <v>1264.8</v>
      </c>
      <c r="BC4397" s="493" t="n">
        <v>2564.96</v>
      </c>
      <c r="BD4397" s="493" t="n">
        <v>686.4</v>
      </c>
      <c r="BE4397" s="493" t="n">
        <v>1192.9</v>
      </c>
      <c r="BF4397" s="493" t="n">
        <v>2366.7</v>
      </c>
      <c r="BG4397" s="493" t="n">
        <v>2986.37</v>
      </c>
      <c r="BH4397" s="493" t="n">
        <v>619.75</v>
      </c>
      <c r="BI4397" s="493" t="n">
        <v>2876.8</v>
      </c>
      <c r="BJ4397" s="493" t="n">
        <v>1562.4</v>
      </c>
      <c r="BK4397" s="493" t="n">
        <v>855.6</v>
      </c>
      <c r="BL4397" s="493" t="n">
        <v>3279.64</v>
      </c>
      <c r="BM4397" s="493" t="n">
        <v>619.8</v>
      </c>
      <c r="BN4397" s="493" t="n">
        <v>1462.95</v>
      </c>
      <c r="BO4397" s="493" t="n">
        <v>3259.5</v>
      </c>
      <c r="BP4397" s="493" t="n">
        <v>1034.03</v>
      </c>
      <c r="BQ4397" s="493" t="n">
        <v>1557.6</v>
      </c>
      <c r="BR4397" s="493" t="n">
        <v>3263.5</v>
      </c>
      <c r="BS4397" s="493" t="n">
        <v>2178.6</v>
      </c>
      <c r="BT4397" s="493" t="n">
        <v>1418.38</v>
      </c>
      <c r="BU4397" s="493" t="n">
        <v>1945.7</v>
      </c>
      <c r="BV4397" s="493" t="n">
        <v>1480.44</v>
      </c>
      <c r="BW4397" s="493" t="n">
        <v>2040.9</v>
      </c>
    </row>
    <row r="4398">
      <c r="A4398" t="inlineStr">
        <is>
          <t>[C9D3] Angiotensin-II 길항제 칼슘길항제 복합제</t>
        </is>
      </c>
      <c r="B4398" t="inlineStr">
        <is>
          <t>환인제약</t>
        </is>
      </c>
      <c r="C4398" t="inlineStr">
        <is>
          <t>트윈포지</t>
        </is>
      </c>
      <c r="D4398" t="inlineStr">
        <is>
          <t>환인제약</t>
        </is>
      </c>
      <c r="E4398" t="inlineStr">
        <is>
          <t>amlodipine besylate,  telmisartan</t>
        </is>
      </c>
      <c r="F4398" t="inlineStr">
        <is>
          <t>의원</t>
        </is>
      </c>
      <c r="G4398" t="inlineStr">
        <is>
          <t>Generic</t>
        </is>
      </c>
      <c r="H4398" s="493" t="n">
        <v>123005.81</v>
      </c>
      <c r="I4398" s="493" t="n">
        <v>116367.7</v>
      </c>
      <c r="J4398" s="493" t="n">
        <v>134352.19</v>
      </c>
      <c r="K4398" s="493" t="n">
        <v>126258.68</v>
      </c>
      <c r="L4398" s="493" t="n">
        <v>128936</v>
      </c>
      <c r="M4398" s="493" t="n">
        <v>132713.06</v>
      </c>
      <c r="N4398" s="493" t="n">
        <v>125816.92</v>
      </c>
      <c r="O4398" s="493" t="n">
        <v>147018.35</v>
      </c>
      <c r="P4398" s="493" t="n">
        <v>136228.48</v>
      </c>
      <c r="Q4398" s="493" t="n">
        <v>146754.25</v>
      </c>
      <c r="R4398" s="493" t="n">
        <v>152998.72</v>
      </c>
      <c r="S4398" s="493" t="n">
        <v>163559.31</v>
      </c>
      <c r="T4398" s="493" t="n">
        <v>153981.87</v>
      </c>
      <c r="U4398" s="493" t="n">
        <v>148841.37</v>
      </c>
      <c r="V4398" s="493" t="n">
        <v>156464.42</v>
      </c>
      <c r="W4398" s="493" t="n">
        <v>165802.13</v>
      </c>
      <c r="X4398" s="493" t="n">
        <v>163380.39</v>
      </c>
      <c r="Y4398" s="493" t="n">
        <v>149077.1</v>
      </c>
      <c r="Z4398" s="493" t="n">
        <v>157708.3</v>
      </c>
      <c r="AA4398" s="493" t="n">
        <v>160121.74</v>
      </c>
      <c r="AB4398" s="493" t="n">
        <v>159698.1</v>
      </c>
      <c r="AC4398" s="493" t="n">
        <v>159663.78</v>
      </c>
      <c r="AD4398" s="493" t="n">
        <v>167141.64</v>
      </c>
      <c r="AE4398" s="493" t="n">
        <v>188139.83</v>
      </c>
      <c r="AF4398" s="493" t="n">
        <v>176087.46</v>
      </c>
      <c r="AG4398" s="493" t="n">
        <v>159374.21</v>
      </c>
      <c r="AH4398" s="493" t="n">
        <v>202304.3</v>
      </c>
      <c r="AI4398" s="493" t="n">
        <v>182176.04</v>
      </c>
      <c r="AJ4398" s="493" t="n">
        <v>189342.37</v>
      </c>
      <c r="AK4398" s="493" t="n">
        <v>185280.8</v>
      </c>
      <c r="AL4398" s="493" t="n">
        <v>167680.37</v>
      </c>
      <c r="AM4398" s="493" t="n">
        <v>187553.49</v>
      </c>
      <c r="AN4398" s="493" t="n">
        <v>169820.5</v>
      </c>
      <c r="AO4398" s="493" t="n">
        <v>168691.82</v>
      </c>
      <c r="AP4398" s="493" t="n">
        <v>162612.74</v>
      </c>
      <c r="AQ4398" s="493" t="n">
        <v>183811.72</v>
      </c>
      <c r="AR4398" s="493" t="n">
        <v>170770.81</v>
      </c>
      <c r="AS4398" s="493" t="n">
        <v>163178.78</v>
      </c>
      <c r="AT4398" s="493" t="n">
        <v>158228.94</v>
      </c>
      <c r="AU4398" s="493" t="n">
        <v>169902.34</v>
      </c>
      <c r="AV4398" s="493" t="n">
        <v>168955.43</v>
      </c>
      <c r="AW4398" s="493" t="n">
        <v>169941.97</v>
      </c>
      <c r="AX4398" s="493" t="n">
        <v>167062.88</v>
      </c>
      <c r="AY4398" s="493" t="n">
        <v>179521.95</v>
      </c>
      <c r="AZ4398" s="493" t="n">
        <v>159840.78</v>
      </c>
      <c r="BA4398" s="493" t="n">
        <v>167600.99</v>
      </c>
      <c r="BB4398" s="493" t="n">
        <v>159482.69</v>
      </c>
      <c r="BC4398" s="493" t="n">
        <v>161631.24</v>
      </c>
      <c r="BD4398" s="493" t="n">
        <v>149935.9</v>
      </c>
      <c r="BE4398" s="493" t="n">
        <v>147818.77</v>
      </c>
      <c r="BF4398" s="493" t="n">
        <v>136775.28</v>
      </c>
      <c r="BG4398" s="493" t="n">
        <v>146447.99</v>
      </c>
      <c r="BH4398" s="493" t="n">
        <v>146113.82</v>
      </c>
      <c r="BI4398" s="493" t="n">
        <v>143605.39</v>
      </c>
      <c r="BJ4398" s="493" t="n">
        <v>137564.76</v>
      </c>
      <c r="BK4398" s="493" t="n">
        <v>146638.69</v>
      </c>
      <c r="BL4398" s="493" t="n">
        <v>151203.04</v>
      </c>
      <c r="BM4398" s="493" t="n">
        <v>135299.6</v>
      </c>
      <c r="BN4398" s="493" t="n">
        <v>129320.4</v>
      </c>
      <c r="BO4398" s="493" t="n">
        <v>131802.7</v>
      </c>
      <c r="BP4398" s="493" t="n">
        <v>142749.12</v>
      </c>
      <c r="BQ4398" s="493" t="n">
        <v>134288.22</v>
      </c>
      <c r="BR4398" s="493" t="n">
        <v>139095.61</v>
      </c>
      <c r="BS4398" s="493" t="n">
        <v>146227.7</v>
      </c>
      <c r="BT4398" s="493" t="n">
        <v>137108.55</v>
      </c>
      <c r="BU4398" s="493" t="n">
        <v>149962.35</v>
      </c>
      <c r="BV4398" s="493" t="n">
        <v>140559.62</v>
      </c>
      <c r="BW4398" s="493" t="n">
        <v>142354.32</v>
      </c>
    </row>
    <row r="4399">
      <c r="A4399" t="inlineStr">
        <is>
          <t>[C9D3] Angiotensin-II 길항제 칼슘길항제 복합제</t>
        </is>
      </c>
      <c r="B4399" t="inlineStr">
        <is>
          <t>환인제약</t>
        </is>
      </c>
      <c r="C4399" t="inlineStr">
        <is>
          <t>트윈포지</t>
        </is>
      </c>
      <c r="D4399" t="inlineStr">
        <is>
          <t>환인제약</t>
        </is>
      </c>
      <c r="E4399" t="inlineStr">
        <is>
          <t>amlodipine besylate,  telmisartan</t>
        </is>
      </c>
      <c r="F4399" t="inlineStr">
        <is>
          <t>보건소</t>
        </is>
      </c>
      <c r="G4399" t="inlineStr">
        <is>
          <t>Generic</t>
        </is>
      </c>
      <c r="H4399" s="493" t="n">
        <v>8572.200000000001</v>
      </c>
      <c r="I4399" s="493" t="n">
        <v>5835.6</v>
      </c>
      <c r="J4399" s="493" t="n">
        <v>7401.9</v>
      </c>
      <c r="K4399" s="493" t="n">
        <v>7519.2</v>
      </c>
      <c r="L4399" s="493" t="n">
        <v>4429.5</v>
      </c>
      <c r="M4399" s="493" t="n">
        <v>7335</v>
      </c>
      <c r="N4399" s="493" t="n">
        <v>6120.9</v>
      </c>
      <c r="O4399" s="493" t="n">
        <v>6518.1</v>
      </c>
      <c r="P4399" s="493" t="n">
        <v>5268.6</v>
      </c>
      <c r="Q4399" s="493" t="n">
        <v>8946.9</v>
      </c>
      <c r="R4399" s="493" t="n">
        <v>5029.8</v>
      </c>
      <c r="S4399" s="493" t="n">
        <v>5812.8</v>
      </c>
      <c r="T4399" s="493" t="n">
        <v>10054.5</v>
      </c>
      <c r="U4399" s="493" t="n">
        <v>485.7</v>
      </c>
      <c r="V4399" s="493" t="n">
        <v>4163.7</v>
      </c>
      <c r="W4399" s="493" t="n">
        <v>2600.7</v>
      </c>
      <c r="X4399" s="493" t="n">
        <v>510.6</v>
      </c>
      <c r="Y4399" s="493" t="n">
        <v>2531.7</v>
      </c>
      <c r="Z4399" s="493" t="n">
        <v>1317.6</v>
      </c>
      <c r="AA4399" s="493" t="n">
        <v>1143</v>
      </c>
      <c r="AB4399" s="493" t="n">
        <v>286.8</v>
      </c>
      <c r="AC4399" s="493" t="n">
        <v>939.9</v>
      </c>
      <c r="AD4399" s="493" t="n">
        <v>1359</v>
      </c>
      <c r="AE4399" s="493" t="n">
        <v>344.1</v>
      </c>
      <c r="AF4399" s="493" t="n">
        <v>751.5</v>
      </c>
      <c r="AG4399" s="493" t="n">
        <v>1117.8</v>
      </c>
      <c r="AH4399" s="493" t="n">
        <v>447.92</v>
      </c>
      <c r="AI4399" s="493" t="n">
        <v>350.1</v>
      </c>
      <c r="AJ4399" s="493" t="n">
        <v>1253.7</v>
      </c>
      <c r="AK4399" s="493" t="n">
        <v>619.95</v>
      </c>
      <c r="AL4399" s="493" t="n">
        <v>801.3200000000001</v>
      </c>
      <c r="AM4399" s="493" t="n">
        <v>1605.6</v>
      </c>
      <c r="AN4399" s="493" t="n">
        <v>264.9</v>
      </c>
      <c r="AO4399" s="493" t="n">
        <v>1066.5</v>
      </c>
      <c r="AP4399" s="493" t="n">
        <v>2820.3</v>
      </c>
      <c r="AQ4399" s="493" t="n">
        <v>516.6</v>
      </c>
      <c r="AR4399" s="493" t="n">
        <v>1408.2</v>
      </c>
      <c r="AS4399" s="493" t="n">
        <v>761.4</v>
      </c>
      <c r="AT4399" s="493" t="n">
        <v>264.9</v>
      </c>
      <c r="AU4399" s="493" t="n">
        <v>901.5</v>
      </c>
      <c r="AV4399" s="493" t="n">
        <v>3501.6</v>
      </c>
      <c r="AW4399" s="493" t="n">
        <v>624.6</v>
      </c>
      <c r="AX4399" s="493" t="n">
        <v>397.8</v>
      </c>
      <c r="AY4399" s="493" t="n">
        <v>766.8</v>
      </c>
      <c r="AZ4399" s="493" t="n">
        <v>0</v>
      </c>
      <c r="BA4399" s="493" t="n">
        <v>799.8</v>
      </c>
      <c r="BB4399" s="493" t="n">
        <v>0</v>
      </c>
      <c r="BC4399" s="493" t="n">
        <v>2156.7</v>
      </c>
      <c r="BD4399" s="493" t="n">
        <v>6988.8</v>
      </c>
      <c r="BE4399" s="493" t="n">
        <v>734.4</v>
      </c>
      <c r="BF4399" s="493" t="n">
        <v>1672.2</v>
      </c>
      <c r="BG4399" s="493" t="n">
        <v>4943.7</v>
      </c>
      <c r="BH4399" s="493" t="n">
        <v>0</v>
      </c>
      <c r="BI4399" s="493" t="n">
        <v>2783.7</v>
      </c>
      <c r="BJ4399" s="493" t="n">
        <v>0</v>
      </c>
      <c r="BK4399" s="493" t="n">
        <v>0</v>
      </c>
      <c r="BL4399" s="493" t="n">
        <v>3185.1</v>
      </c>
      <c r="BM4399" s="493" t="n">
        <v>0</v>
      </c>
      <c r="BN4399" s="493" t="n">
        <v>327.6</v>
      </c>
      <c r="BO4399" s="493" t="n">
        <v>138.6</v>
      </c>
      <c r="BP4399" s="493" t="n">
        <v>0</v>
      </c>
      <c r="BQ4399" s="493" t="n">
        <v>145.8</v>
      </c>
      <c r="BR4399" s="493" t="n">
        <v>3481.2</v>
      </c>
      <c r="BS4399" s="493" t="n">
        <v>1650</v>
      </c>
      <c r="BT4399" s="493" t="n">
        <v>175.5</v>
      </c>
      <c r="BU4399" s="493" t="n">
        <v>3492</v>
      </c>
      <c r="BV4399" s="493" t="n">
        <v>0</v>
      </c>
      <c r="BW4399" s="493" t="n">
        <v>1650</v>
      </c>
    </row>
    <row r="4400">
      <c r="A4400" t="inlineStr">
        <is>
          <t>[C9D3] Angiotensin-II 길항제 칼슘길항제 복합제</t>
        </is>
      </c>
      <c r="B4400" t="inlineStr">
        <is>
          <t>환인제약</t>
        </is>
      </c>
      <c r="C4400" t="inlineStr">
        <is>
          <t>트윈포지</t>
        </is>
      </c>
      <c r="D4400" t="inlineStr">
        <is>
          <t>환인제약</t>
        </is>
      </c>
      <c r="E4400" t="inlineStr">
        <is>
          <t>amlodipine besylate,  telmisartan</t>
        </is>
      </c>
      <c r="F4400" t="inlineStr">
        <is>
          <t>기타(치과의원, 치과병원 등)</t>
        </is>
      </c>
      <c r="G4400" t="inlineStr">
        <is>
          <t>Generic</t>
        </is>
      </c>
      <c r="H4400" s="493" t="n">
        <v>0</v>
      </c>
      <c r="I4400" s="493" t="n">
        <v>0</v>
      </c>
      <c r="J4400" s="493" t="n">
        <v>0</v>
      </c>
      <c r="K4400" s="493" t="n">
        <v>0</v>
      </c>
      <c r="L4400" s="493" t="n">
        <v>0</v>
      </c>
      <c r="M4400" s="493" t="n">
        <v>0</v>
      </c>
      <c r="N4400" s="493" t="n">
        <v>0</v>
      </c>
      <c r="O4400" s="493" t="n">
        <v>0</v>
      </c>
      <c r="P4400" s="493" t="n">
        <v>0</v>
      </c>
      <c r="Q4400" s="493" t="n">
        <v>0</v>
      </c>
      <c r="R4400" s="493" t="n">
        <v>0</v>
      </c>
      <c r="S4400" s="493" t="n">
        <v>0</v>
      </c>
      <c r="T4400" s="493" t="n">
        <v>0</v>
      </c>
      <c r="U4400" s="493" t="n">
        <v>0</v>
      </c>
      <c r="V4400" s="493" t="n">
        <v>0</v>
      </c>
      <c r="W4400" s="493" t="n">
        <v>0</v>
      </c>
      <c r="X4400" s="493" t="n">
        <v>0</v>
      </c>
      <c r="Y4400" s="493" t="n">
        <v>0</v>
      </c>
      <c r="Z4400" s="493" t="n">
        <v>0</v>
      </c>
      <c r="AA4400" s="493" t="n">
        <v>0</v>
      </c>
      <c r="AB4400" s="493" t="n">
        <v>0</v>
      </c>
      <c r="AC4400" s="493" t="n">
        <v>0</v>
      </c>
      <c r="AD4400" s="493" t="n">
        <v>0</v>
      </c>
      <c r="AE4400" s="493" t="n">
        <v>0</v>
      </c>
      <c r="AF4400" s="493" t="n">
        <v>0</v>
      </c>
      <c r="AG4400" s="493" t="n">
        <v>0</v>
      </c>
      <c r="AH4400" s="493" t="n">
        <v>0</v>
      </c>
      <c r="AI4400" s="493" t="n">
        <v>0</v>
      </c>
      <c r="AJ4400" s="493" t="n">
        <v>0</v>
      </c>
      <c r="AK4400" s="493" t="n">
        <v>0</v>
      </c>
      <c r="AL4400" s="493" t="n">
        <v>0</v>
      </c>
      <c r="AM4400" s="493" t="n">
        <v>0</v>
      </c>
      <c r="AN4400" s="493" t="n">
        <v>0</v>
      </c>
      <c r="AO4400" s="493" t="n">
        <v>0</v>
      </c>
      <c r="AP4400" s="493" t="n">
        <v>0</v>
      </c>
      <c r="AQ4400" s="493" t="n">
        <v>0</v>
      </c>
      <c r="AR4400" s="493" t="n">
        <v>0</v>
      </c>
      <c r="AS4400" s="493" t="n">
        <v>0</v>
      </c>
      <c r="AT4400" s="493" t="n">
        <v>0</v>
      </c>
      <c r="AU4400" s="493" t="n">
        <v>0</v>
      </c>
      <c r="AV4400" s="493" t="n">
        <v>0</v>
      </c>
      <c r="AW4400" s="493" t="n">
        <v>533.7</v>
      </c>
      <c r="AX4400" s="493" t="n">
        <v>0</v>
      </c>
      <c r="AY4400" s="493" t="n">
        <v>0</v>
      </c>
      <c r="AZ4400" s="493" t="n">
        <v>0</v>
      </c>
      <c r="BA4400" s="493" t="n">
        <v>0</v>
      </c>
      <c r="BB4400" s="493" t="n">
        <v>0</v>
      </c>
      <c r="BC4400" s="493" t="n">
        <v>0</v>
      </c>
      <c r="BD4400" s="493" t="n">
        <v>0</v>
      </c>
      <c r="BE4400" s="493" t="n">
        <v>0</v>
      </c>
      <c r="BF4400" s="493" t="n">
        <v>0</v>
      </c>
      <c r="BG4400" s="493" t="n">
        <v>0</v>
      </c>
      <c r="BH4400" s="493" t="n">
        <v>0</v>
      </c>
      <c r="BI4400" s="493" t="n">
        <v>0</v>
      </c>
      <c r="BJ4400" s="493" t="n">
        <v>0</v>
      </c>
      <c r="BK4400" s="493" t="n">
        <v>0</v>
      </c>
      <c r="BL4400" s="493" t="n">
        <v>0</v>
      </c>
      <c r="BM4400" s="493" t="n">
        <v>0</v>
      </c>
      <c r="BN4400" s="493" t="n">
        <v>0</v>
      </c>
      <c r="BO4400" s="493" t="n">
        <v>0</v>
      </c>
      <c r="BP4400" s="493" t="n">
        <v>0</v>
      </c>
      <c r="BQ4400" s="493" t="n">
        <v>0</v>
      </c>
      <c r="BR4400" s="493" t="n">
        <v>0</v>
      </c>
      <c r="BS4400" s="493" t="n">
        <v>0</v>
      </c>
      <c r="BT4400" s="493" t="n">
        <v>0</v>
      </c>
      <c r="BU4400" s="493" t="n">
        <v>0</v>
      </c>
      <c r="BV4400" s="493" t="n">
        <v>0</v>
      </c>
      <c r="BW4400" s="493" t="n">
        <v>0</v>
      </c>
    </row>
    <row r="4401">
      <c r="A4401" t="inlineStr">
        <is>
          <t>[C9D3] Angiotensin-II 길항제 칼슘길항제 복합제</t>
        </is>
      </c>
      <c r="B4401" t="inlineStr">
        <is>
          <t>휴비스트제약</t>
        </is>
      </c>
      <c r="C4401" t="inlineStr">
        <is>
          <t>엑스로핀</t>
        </is>
      </c>
      <c r="D4401" t="inlineStr">
        <is>
          <t>휴비스트제약</t>
        </is>
      </c>
      <c r="E4401" t="inlineStr">
        <is>
          <t>amlodipine besylate,  valsartan</t>
        </is>
      </c>
      <c r="F4401" t="inlineStr">
        <is>
          <t>종합병원</t>
        </is>
      </c>
      <c r="G4401" t="inlineStr">
        <is>
          <t>Generic</t>
        </is>
      </c>
      <c r="H4401" s="493" t="n">
        <v>0</v>
      </c>
      <c r="I4401" s="493" t="n">
        <v>0</v>
      </c>
      <c r="J4401" s="493" t="n">
        <v>0</v>
      </c>
      <c r="K4401" s="493" t="n">
        <v>0</v>
      </c>
      <c r="L4401" s="493" t="n">
        <v>0</v>
      </c>
      <c r="M4401" s="493" t="n">
        <v>0</v>
      </c>
      <c r="N4401" s="493" t="n">
        <v>0</v>
      </c>
      <c r="O4401" s="493" t="n">
        <v>0</v>
      </c>
      <c r="P4401" s="493" t="n">
        <v>0</v>
      </c>
      <c r="Q4401" s="493" t="n">
        <v>0</v>
      </c>
      <c r="R4401" s="493" t="n">
        <v>0</v>
      </c>
      <c r="S4401" s="493" t="n">
        <v>0</v>
      </c>
      <c r="T4401" s="493" t="n">
        <v>0</v>
      </c>
      <c r="U4401" s="493" t="n">
        <v>0</v>
      </c>
      <c r="V4401" s="493" t="n">
        <v>0</v>
      </c>
      <c r="W4401" s="493" t="n">
        <v>0</v>
      </c>
      <c r="X4401" s="493" t="n">
        <v>0</v>
      </c>
      <c r="Y4401" s="493" t="n">
        <v>0</v>
      </c>
      <c r="Z4401" s="493" t="n">
        <v>0</v>
      </c>
      <c r="AA4401" s="493" t="n">
        <v>0</v>
      </c>
      <c r="AB4401" s="493" t="n">
        <v>0</v>
      </c>
      <c r="AC4401" s="493" t="n">
        <v>0</v>
      </c>
      <c r="AD4401" s="493" t="n">
        <v>0</v>
      </c>
      <c r="AE4401" s="493" t="n">
        <v>0</v>
      </c>
      <c r="AF4401" s="493" t="n">
        <v>0</v>
      </c>
      <c r="AG4401" s="493" t="n">
        <v>0</v>
      </c>
      <c r="AH4401" s="493" t="n">
        <v>0</v>
      </c>
      <c r="AI4401" s="493" t="n">
        <v>0</v>
      </c>
      <c r="AJ4401" s="493" t="n">
        <v>0</v>
      </c>
      <c r="AK4401" s="493" t="n">
        <v>0</v>
      </c>
      <c r="AL4401" s="493" t="n">
        <v>0</v>
      </c>
      <c r="AM4401" s="493" t="n">
        <v>0</v>
      </c>
      <c r="AN4401" s="493" t="n">
        <v>47.4</v>
      </c>
      <c r="AO4401" s="493" t="n">
        <v>0</v>
      </c>
      <c r="AP4401" s="493" t="n">
        <v>0</v>
      </c>
      <c r="AQ4401" s="493" t="n">
        <v>173.4</v>
      </c>
      <c r="AR4401" s="493" t="n">
        <v>48.3</v>
      </c>
      <c r="AS4401" s="493" t="n">
        <v>222.9</v>
      </c>
      <c r="AT4401" s="493" t="n">
        <v>48</v>
      </c>
      <c r="AU4401" s="493" t="n">
        <v>0</v>
      </c>
      <c r="AV4401" s="493" t="n">
        <v>0</v>
      </c>
      <c r="AW4401" s="493" t="n">
        <v>0</v>
      </c>
      <c r="AX4401" s="493" t="n">
        <v>0</v>
      </c>
      <c r="AY4401" s="493" t="n">
        <v>0</v>
      </c>
      <c r="AZ4401" s="493" t="n">
        <v>0</v>
      </c>
      <c r="BA4401" s="493" t="n">
        <v>0</v>
      </c>
      <c r="BB4401" s="493" t="n">
        <v>0</v>
      </c>
      <c r="BC4401" s="493" t="n">
        <v>0</v>
      </c>
      <c r="BD4401" s="493" t="n">
        <v>0</v>
      </c>
      <c r="BE4401" s="493" t="n">
        <v>0</v>
      </c>
      <c r="BF4401" s="493" t="n">
        <v>0</v>
      </c>
      <c r="BG4401" s="493" t="n">
        <v>0</v>
      </c>
      <c r="BH4401" s="493" t="n">
        <v>51.9</v>
      </c>
      <c r="BI4401" s="493" t="n">
        <v>54</v>
      </c>
      <c r="BJ4401" s="493" t="n">
        <v>0</v>
      </c>
      <c r="BK4401" s="493" t="n">
        <v>0</v>
      </c>
      <c r="BL4401" s="493" t="n">
        <v>0</v>
      </c>
      <c r="BM4401" s="493" t="n">
        <v>0</v>
      </c>
      <c r="BN4401" s="493" t="n">
        <v>0</v>
      </c>
      <c r="BO4401" s="493" t="n">
        <v>0</v>
      </c>
      <c r="BP4401" s="493" t="n">
        <v>0</v>
      </c>
      <c r="BQ4401" s="493" t="n">
        <v>0</v>
      </c>
      <c r="BR4401" s="493" t="n">
        <v>0</v>
      </c>
      <c r="BS4401" s="493" t="n">
        <v>0</v>
      </c>
      <c r="BT4401" s="493" t="n">
        <v>0</v>
      </c>
      <c r="BU4401" s="493" t="n">
        <v>0</v>
      </c>
      <c r="BV4401" s="493" t="n">
        <v>0</v>
      </c>
      <c r="BW4401" s="493" t="n">
        <v>0</v>
      </c>
    </row>
    <row r="4402">
      <c r="A4402" t="inlineStr">
        <is>
          <t>[C9D3] Angiotensin-II 길항제 칼슘길항제 복합제</t>
        </is>
      </c>
      <c r="B4402" t="inlineStr">
        <is>
          <t>휴비스트제약</t>
        </is>
      </c>
      <c r="C4402" t="inlineStr">
        <is>
          <t>엑스로핀</t>
        </is>
      </c>
      <c r="D4402" t="inlineStr">
        <is>
          <t>휴비스트제약</t>
        </is>
      </c>
      <c r="E4402" t="inlineStr">
        <is>
          <t>amlodipine besylate,  valsartan</t>
        </is>
      </c>
      <c r="F4402" t="inlineStr">
        <is>
          <t>병원</t>
        </is>
      </c>
      <c r="G4402" t="inlineStr">
        <is>
          <t>Generic</t>
        </is>
      </c>
      <c r="H4402" s="493" t="n">
        <v>516</v>
      </c>
      <c r="I4402" s="493" t="n">
        <v>240</v>
      </c>
      <c r="J4402" s="493" t="n">
        <v>0</v>
      </c>
      <c r="K4402" s="493" t="n">
        <v>239.7</v>
      </c>
      <c r="L4402" s="493" t="n">
        <v>0</v>
      </c>
      <c r="M4402" s="493" t="n">
        <v>0</v>
      </c>
      <c r="N4402" s="493" t="n">
        <v>0</v>
      </c>
      <c r="O4402" s="493" t="n">
        <v>0</v>
      </c>
      <c r="P4402" s="493" t="n">
        <v>0</v>
      </c>
      <c r="Q4402" s="493" t="n">
        <v>0</v>
      </c>
      <c r="R4402" s="493" t="n">
        <v>40.8</v>
      </c>
      <c r="S4402" s="493" t="n">
        <v>0</v>
      </c>
      <c r="T4402" s="493" t="n">
        <v>216</v>
      </c>
      <c r="U4402" s="493" t="n">
        <v>293.1</v>
      </c>
      <c r="V4402" s="493" t="n">
        <v>22.8</v>
      </c>
      <c r="W4402" s="493" t="n">
        <v>278.7</v>
      </c>
      <c r="X4402" s="493" t="n">
        <v>54.6</v>
      </c>
      <c r="Y4402" s="493" t="n">
        <v>0</v>
      </c>
      <c r="Z4402" s="493" t="n">
        <v>87.59999999999999</v>
      </c>
      <c r="AA4402" s="493" t="n">
        <v>0</v>
      </c>
      <c r="AB4402" s="493" t="n">
        <v>0</v>
      </c>
      <c r="AC4402" s="493" t="n">
        <v>0</v>
      </c>
      <c r="AD4402" s="493" t="n">
        <v>0</v>
      </c>
      <c r="AE4402" s="493" t="n">
        <v>0</v>
      </c>
      <c r="AF4402" s="493" t="n">
        <v>0</v>
      </c>
      <c r="AG4402" s="493" t="n">
        <v>0</v>
      </c>
      <c r="AH4402" s="493" t="n">
        <v>608.4</v>
      </c>
      <c r="AI4402" s="493" t="n">
        <v>54</v>
      </c>
      <c r="AJ4402" s="493" t="n">
        <v>1325.7</v>
      </c>
      <c r="AK4402" s="493" t="n">
        <v>60</v>
      </c>
      <c r="AL4402" s="493" t="n">
        <v>0</v>
      </c>
      <c r="AM4402" s="493" t="n">
        <v>1439.1</v>
      </c>
      <c r="AN4402" s="493" t="n">
        <v>0</v>
      </c>
      <c r="AO4402" s="493" t="n">
        <v>1089.9</v>
      </c>
      <c r="AP4402" s="493" t="n">
        <v>0</v>
      </c>
      <c r="AQ4402" s="493" t="n">
        <v>0</v>
      </c>
      <c r="AR4402" s="493" t="n">
        <v>0</v>
      </c>
      <c r="AS4402" s="493" t="n">
        <v>0</v>
      </c>
      <c r="AT4402" s="493" t="n">
        <v>0</v>
      </c>
      <c r="AU4402" s="493" t="n">
        <v>0</v>
      </c>
      <c r="AV4402" s="493" t="n">
        <v>36.7</v>
      </c>
      <c r="AW4402" s="493" t="n">
        <v>0</v>
      </c>
      <c r="AX4402" s="493" t="n">
        <v>0</v>
      </c>
      <c r="AY4402" s="493" t="n">
        <v>0</v>
      </c>
      <c r="AZ4402" s="493" t="n">
        <v>140.5</v>
      </c>
      <c r="BA4402" s="493" t="n">
        <v>0</v>
      </c>
      <c r="BB4402" s="493" t="n">
        <v>0</v>
      </c>
      <c r="BC4402" s="493" t="n">
        <v>0</v>
      </c>
      <c r="BD4402" s="493" t="n">
        <v>0</v>
      </c>
      <c r="BE4402" s="493" t="n">
        <v>79.2</v>
      </c>
      <c r="BF4402" s="493" t="n">
        <v>0</v>
      </c>
      <c r="BG4402" s="493" t="n">
        <v>0</v>
      </c>
      <c r="BH4402" s="493" t="n">
        <v>0</v>
      </c>
      <c r="BI4402" s="493" t="n">
        <v>0</v>
      </c>
      <c r="BJ4402" s="493" t="n">
        <v>0</v>
      </c>
      <c r="BK4402" s="493" t="n">
        <v>0</v>
      </c>
      <c r="BL4402" s="493" t="n">
        <v>0</v>
      </c>
      <c r="BM4402" s="493" t="n">
        <v>0</v>
      </c>
      <c r="BN4402" s="493" t="n">
        <v>100.24</v>
      </c>
      <c r="BO4402" s="493" t="n">
        <v>112</v>
      </c>
      <c r="BP4402" s="493" t="n">
        <v>224</v>
      </c>
      <c r="BQ4402" s="493" t="n">
        <v>110.6</v>
      </c>
      <c r="BR4402" s="493" t="n">
        <v>112.28</v>
      </c>
      <c r="BS4402" s="493" t="n">
        <v>327.6</v>
      </c>
      <c r="BT4402" s="493" t="n">
        <v>108.64</v>
      </c>
      <c r="BU4402" s="493" t="n">
        <v>550.2</v>
      </c>
      <c r="BV4402" s="493" t="n">
        <v>675.64</v>
      </c>
      <c r="BW4402" s="493" t="n">
        <v>673.12</v>
      </c>
    </row>
    <row r="4403">
      <c r="A4403" t="inlineStr">
        <is>
          <t>[C9D3] Angiotensin-II 길항제 칼슘길항제 복합제</t>
        </is>
      </c>
      <c r="B4403" t="inlineStr">
        <is>
          <t>휴비스트제약</t>
        </is>
      </c>
      <c r="C4403" t="inlineStr">
        <is>
          <t>엑스로핀</t>
        </is>
      </c>
      <c r="D4403" t="inlineStr">
        <is>
          <t>휴비스트제약</t>
        </is>
      </c>
      <c r="E4403" t="inlineStr">
        <is>
          <t>amlodipine besylate,  valsartan</t>
        </is>
      </c>
      <c r="F4403" t="inlineStr">
        <is>
          <t>의원</t>
        </is>
      </c>
      <c r="G4403" t="inlineStr">
        <is>
          <t>Generic</t>
        </is>
      </c>
      <c r="H4403" s="493" t="n">
        <v>148642.36</v>
      </c>
      <c r="I4403" s="493" t="n">
        <v>155243.35</v>
      </c>
      <c r="J4403" s="493" t="n">
        <v>166684.64</v>
      </c>
      <c r="K4403" s="493" t="n">
        <v>163504.1</v>
      </c>
      <c r="L4403" s="493" t="n">
        <v>185435.35</v>
      </c>
      <c r="M4403" s="493" t="n">
        <v>179176.54</v>
      </c>
      <c r="N4403" s="493" t="n">
        <v>189942.55</v>
      </c>
      <c r="O4403" s="493" t="n">
        <v>190819.03</v>
      </c>
      <c r="P4403" s="493" t="n">
        <v>180799.2</v>
      </c>
      <c r="Q4403" s="493" t="n">
        <v>185896.68</v>
      </c>
      <c r="R4403" s="493" t="n">
        <v>182971.14</v>
      </c>
      <c r="S4403" s="493" t="n">
        <v>214128.96</v>
      </c>
      <c r="T4403" s="493" t="n">
        <v>200584.14</v>
      </c>
      <c r="U4403" s="493" t="n">
        <v>194076.75</v>
      </c>
      <c r="V4403" s="493" t="n">
        <v>211097.75</v>
      </c>
      <c r="W4403" s="493" t="n">
        <v>197829.37</v>
      </c>
      <c r="X4403" s="493" t="n">
        <v>213371.39</v>
      </c>
      <c r="Y4403" s="493" t="n">
        <v>203768.13</v>
      </c>
      <c r="Z4403" s="493" t="n">
        <v>214914.02</v>
      </c>
      <c r="AA4403" s="493" t="n">
        <v>210912.87</v>
      </c>
      <c r="AB4403" s="493" t="n">
        <v>212149.11</v>
      </c>
      <c r="AC4403" s="493" t="n">
        <v>228675.96</v>
      </c>
      <c r="AD4403" s="493" t="n">
        <v>218722.85</v>
      </c>
      <c r="AE4403" s="493" t="n">
        <v>244440</v>
      </c>
      <c r="AF4403" s="493" t="n">
        <v>235434.42</v>
      </c>
      <c r="AG4403" s="493" t="n">
        <v>214239.11</v>
      </c>
      <c r="AH4403" s="493" t="n">
        <v>246968.68</v>
      </c>
      <c r="AI4403" s="493" t="n">
        <v>228390.48</v>
      </c>
      <c r="AJ4403" s="493" t="n">
        <v>240780.1</v>
      </c>
      <c r="AK4403" s="493" t="n">
        <v>239612.31</v>
      </c>
      <c r="AL4403" s="493" t="n">
        <v>233035.2</v>
      </c>
      <c r="AM4403" s="493" t="n">
        <v>214224.21</v>
      </c>
      <c r="AN4403" s="493" t="n">
        <v>201300.11</v>
      </c>
      <c r="AO4403" s="493" t="n">
        <v>210646.46</v>
      </c>
      <c r="AP4403" s="493" t="n">
        <v>203063.71</v>
      </c>
      <c r="AQ4403" s="493" t="n">
        <v>217548.91</v>
      </c>
      <c r="AR4403" s="493" t="n">
        <v>219379.09</v>
      </c>
      <c r="AS4403" s="493" t="n">
        <v>211272.18</v>
      </c>
      <c r="AT4403" s="493" t="n">
        <v>210687.72</v>
      </c>
      <c r="AU4403" s="493" t="n">
        <v>234130.12</v>
      </c>
      <c r="AV4403" s="493" t="n">
        <v>198451.17</v>
      </c>
      <c r="AW4403" s="493" t="n">
        <v>196474</v>
      </c>
      <c r="AX4403" s="493" t="n">
        <v>207035</v>
      </c>
      <c r="AY4403" s="493" t="n">
        <v>212131.89</v>
      </c>
      <c r="AZ4403" s="493" t="n">
        <v>196045.66</v>
      </c>
      <c r="BA4403" s="493" t="n">
        <v>211784</v>
      </c>
      <c r="BB4403" s="493" t="n">
        <v>211915.54</v>
      </c>
      <c r="BC4403" s="493" t="n">
        <v>203790.19</v>
      </c>
      <c r="BD4403" s="493" t="n">
        <v>165074.42</v>
      </c>
      <c r="BE4403" s="493" t="n">
        <v>178233.26</v>
      </c>
      <c r="BF4403" s="493" t="n">
        <v>171027.39</v>
      </c>
      <c r="BG4403" s="493" t="n">
        <v>171585.08</v>
      </c>
      <c r="BH4403" s="493" t="n">
        <v>163088.53</v>
      </c>
      <c r="BI4403" s="493" t="n">
        <v>158859.45</v>
      </c>
      <c r="BJ4403" s="493" t="n">
        <v>162512.16</v>
      </c>
      <c r="BK4403" s="493" t="n">
        <v>156751</v>
      </c>
      <c r="BL4403" s="493" t="n">
        <v>179611.4</v>
      </c>
      <c r="BM4403" s="493" t="n">
        <v>154386.38</v>
      </c>
      <c r="BN4403" s="493" t="n">
        <v>141966.92</v>
      </c>
      <c r="BO4403" s="493" t="n">
        <v>144193.79</v>
      </c>
      <c r="BP4403" s="493" t="n">
        <v>137245.28</v>
      </c>
      <c r="BQ4403" s="493" t="n">
        <v>130696.57</v>
      </c>
      <c r="BR4403" s="493" t="n">
        <v>142063.18</v>
      </c>
      <c r="BS4403" s="493" t="n">
        <v>136888.17</v>
      </c>
      <c r="BT4403" s="493" t="n">
        <v>143149.84</v>
      </c>
      <c r="BU4403" s="493" t="n">
        <v>130736.76</v>
      </c>
      <c r="BV4403" s="493" t="n">
        <v>141937.34</v>
      </c>
      <c r="BW4403" s="493" t="n">
        <v>135793.79</v>
      </c>
    </row>
    <row r="4404">
      <c r="A4404" t="inlineStr">
        <is>
          <t>[C9D3] Angiotensin-II 길항제 칼슘길항제 복합제</t>
        </is>
      </c>
      <c r="B4404" t="inlineStr">
        <is>
          <t>휴비스트제약</t>
        </is>
      </c>
      <c r="C4404" t="inlineStr">
        <is>
          <t>엑스로핀</t>
        </is>
      </c>
      <c r="D4404" t="inlineStr">
        <is>
          <t>휴비스트제약</t>
        </is>
      </c>
      <c r="E4404" t="inlineStr">
        <is>
          <t>amlodipine besylate,  valsartan</t>
        </is>
      </c>
      <c r="F4404" t="inlineStr">
        <is>
          <t>보건소</t>
        </is>
      </c>
      <c r="G4404" t="inlineStr">
        <is>
          <t>Generic</t>
        </is>
      </c>
      <c r="H4404" s="493" t="n">
        <v>5013.6</v>
      </c>
      <c r="I4404" s="493" t="n">
        <v>2657.25</v>
      </c>
      <c r="J4404" s="493" t="n">
        <v>5779.98</v>
      </c>
      <c r="K4404" s="493" t="n">
        <v>4928.2</v>
      </c>
      <c r="L4404" s="493" t="n">
        <v>9097.799999999999</v>
      </c>
      <c r="M4404" s="493" t="n">
        <v>4329.3</v>
      </c>
      <c r="N4404" s="493" t="n">
        <v>6388.52</v>
      </c>
      <c r="O4404" s="493" t="n">
        <v>2938.2</v>
      </c>
      <c r="P4404" s="493" t="n">
        <v>5755.5</v>
      </c>
      <c r="Q4404" s="493" t="n">
        <v>6111</v>
      </c>
      <c r="R4404" s="493" t="n">
        <v>6209.1</v>
      </c>
      <c r="S4404" s="493" t="n">
        <v>11001.9</v>
      </c>
      <c r="T4404" s="493" t="n">
        <v>16286.7</v>
      </c>
      <c r="U4404" s="493" t="n">
        <v>6244.5</v>
      </c>
      <c r="V4404" s="493" t="n">
        <v>19623</v>
      </c>
      <c r="W4404" s="493" t="n">
        <v>10533.6</v>
      </c>
      <c r="X4404" s="493" t="n">
        <v>13267.8</v>
      </c>
      <c r="Y4404" s="493" t="n">
        <v>14161.2</v>
      </c>
      <c r="Z4404" s="493" t="n">
        <v>23635.8</v>
      </c>
      <c r="AA4404" s="493" t="n">
        <v>9201.540000000001</v>
      </c>
      <c r="AB4404" s="493" t="n">
        <v>23594.1</v>
      </c>
      <c r="AC4404" s="493" t="n">
        <v>13450.2</v>
      </c>
      <c r="AD4404" s="493" t="n">
        <v>18128.4</v>
      </c>
      <c r="AE4404" s="493" t="n">
        <v>14944.8</v>
      </c>
      <c r="AF4404" s="493" t="n">
        <v>17499.45</v>
      </c>
      <c r="AG4404" s="493" t="n">
        <v>21558.3</v>
      </c>
      <c r="AH4404" s="493" t="n">
        <v>16494.6</v>
      </c>
      <c r="AI4404" s="493" t="n">
        <v>8847.299999999999</v>
      </c>
      <c r="AJ4404" s="493" t="n">
        <v>15175.2</v>
      </c>
      <c r="AK4404" s="493" t="n">
        <v>11604.9</v>
      </c>
      <c r="AL4404" s="493" t="n">
        <v>9785.4</v>
      </c>
      <c r="AM4404" s="493" t="n">
        <v>12164.4</v>
      </c>
      <c r="AN4404" s="493" t="n">
        <v>13175.1</v>
      </c>
      <c r="AO4404" s="493" t="n">
        <v>8089.5</v>
      </c>
      <c r="AP4404" s="493" t="n">
        <v>11166.9</v>
      </c>
      <c r="AQ4404" s="493" t="n">
        <v>4860.6</v>
      </c>
      <c r="AR4404" s="493" t="n">
        <v>14021.7</v>
      </c>
      <c r="AS4404" s="493" t="n">
        <v>6880.2</v>
      </c>
      <c r="AT4404" s="493" t="n">
        <v>7372.8</v>
      </c>
      <c r="AU4404" s="493" t="n">
        <v>10291.5</v>
      </c>
      <c r="AV4404" s="493" t="n">
        <v>18094.2</v>
      </c>
      <c r="AW4404" s="493" t="n">
        <v>6842.1</v>
      </c>
      <c r="AX4404" s="493" t="n">
        <v>22305.45</v>
      </c>
      <c r="AY4404" s="493" t="n">
        <v>26778.9</v>
      </c>
      <c r="AZ4404" s="493" t="n">
        <v>19909.5</v>
      </c>
      <c r="BA4404" s="493" t="n">
        <v>25768.28</v>
      </c>
      <c r="BB4404" s="493" t="n">
        <v>19317</v>
      </c>
      <c r="BC4404" s="493" t="n">
        <v>14863.05</v>
      </c>
      <c r="BD4404" s="493" t="n">
        <v>14588.4</v>
      </c>
      <c r="BE4404" s="493" t="n">
        <v>20830.65</v>
      </c>
      <c r="BF4404" s="493" t="n">
        <v>12561.6</v>
      </c>
      <c r="BG4404" s="493" t="n">
        <v>17321.4</v>
      </c>
      <c r="BH4404" s="493" t="n">
        <v>23291.7</v>
      </c>
      <c r="BI4404" s="493" t="n">
        <v>10504.8</v>
      </c>
      <c r="BJ4404" s="493" t="n">
        <v>20157.15</v>
      </c>
      <c r="BK4404" s="493" t="n">
        <v>19527.9</v>
      </c>
      <c r="BL4404" s="493" t="n">
        <v>25826.4</v>
      </c>
      <c r="BM4404" s="493" t="n">
        <v>25823.1</v>
      </c>
      <c r="BN4404" s="493" t="n">
        <v>25464</v>
      </c>
      <c r="BO4404" s="493" t="n">
        <v>19298.1</v>
      </c>
      <c r="BP4404" s="493" t="n">
        <v>22784.4</v>
      </c>
      <c r="BQ4404" s="493" t="n">
        <v>7082.7</v>
      </c>
      <c r="BR4404" s="493" t="n">
        <v>11770.2</v>
      </c>
      <c r="BS4404" s="493" t="n">
        <v>6969.9</v>
      </c>
      <c r="BT4404" s="493" t="n">
        <v>7202.7</v>
      </c>
      <c r="BU4404" s="493" t="n">
        <v>11884.42</v>
      </c>
      <c r="BV4404" s="493" t="n">
        <v>8325.299999999999</v>
      </c>
      <c r="BW4404" s="493" t="n">
        <v>7582.5</v>
      </c>
    </row>
    <row r="4405">
      <c r="A4405" t="inlineStr">
        <is>
          <t>[C9D3] Angiotensin-II 길항제 칼슘길항제 복합제</t>
        </is>
      </c>
      <c r="B4405" t="inlineStr">
        <is>
          <t>휴비스트제약</t>
        </is>
      </c>
      <c r="C4405" t="inlineStr">
        <is>
          <t>엑스로핀</t>
        </is>
      </c>
      <c r="D4405" t="inlineStr">
        <is>
          <t>휴비스트제약</t>
        </is>
      </c>
      <c r="E4405" t="inlineStr">
        <is>
          <t>amlodipine besylate,  valsartan</t>
        </is>
      </c>
      <c r="F4405" t="inlineStr">
        <is>
          <t>기타(치과의원, 치과병원 등)</t>
        </is>
      </c>
      <c r="G4405" t="inlineStr">
        <is>
          <t>Generic</t>
        </is>
      </c>
      <c r="H4405" s="493" t="n">
        <v>0</v>
      </c>
      <c r="I4405" s="493" t="n">
        <v>0</v>
      </c>
      <c r="J4405" s="493" t="n">
        <v>0</v>
      </c>
      <c r="K4405" s="493" t="n">
        <v>0</v>
      </c>
      <c r="L4405" s="493" t="n">
        <v>0</v>
      </c>
      <c r="M4405" s="493" t="n">
        <v>0</v>
      </c>
      <c r="N4405" s="493" t="n">
        <v>0</v>
      </c>
      <c r="O4405" s="493" t="n">
        <v>0</v>
      </c>
      <c r="P4405" s="493" t="n">
        <v>0</v>
      </c>
      <c r="Q4405" s="493" t="n">
        <v>137.1</v>
      </c>
      <c r="R4405" s="493" t="n">
        <v>148.5</v>
      </c>
      <c r="S4405" s="493" t="n">
        <v>0</v>
      </c>
      <c r="T4405" s="493" t="n">
        <v>0</v>
      </c>
      <c r="U4405" s="493" t="n">
        <v>0</v>
      </c>
      <c r="V4405" s="493" t="n">
        <v>135.6</v>
      </c>
      <c r="W4405" s="493" t="n">
        <v>0</v>
      </c>
      <c r="X4405" s="493" t="n">
        <v>154.2</v>
      </c>
      <c r="Y4405" s="493" t="n">
        <v>0</v>
      </c>
      <c r="Z4405" s="493" t="n">
        <v>0</v>
      </c>
      <c r="AA4405" s="493" t="n">
        <v>0</v>
      </c>
      <c r="AB4405" s="493" t="n">
        <v>0</v>
      </c>
      <c r="AC4405" s="493" t="n">
        <v>0</v>
      </c>
      <c r="AD4405" s="493" t="n">
        <v>0</v>
      </c>
      <c r="AE4405" s="493" t="n">
        <v>0</v>
      </c>
      <c r="AF4405" s="493" t="n">
        <v>0</v>
      </c>
      <c r="AG4405" s="493" t="n">
        <v>0</v>
      </c>
      <c r="AH4405" s="493" t="n">
        <v>0</v>
      </c>
      <c r="AI4405" s="493" t="n">
        <v>0</v>
      </c>
      <c r="AJ4405" s="493" t="n">
        <v>0</v>
      </c>
      <c r="AK4405" s="493" t="n">
        <v>0</v>
      </c>
      <c r="AL4405" s="493" t="n">
        <v>0</v>
      </c>
      <c r="AM4405" s="493" t="n">
        <v>0</v>
      </c>
      <c r="AN4405" s="493" t="n">
        <v>0</v>
      </c>
      <c r="AO4405" s="493" t="n">
        <v>0</v>
      </c>
      <c r="AP4405" s="493" t="n">
        <v>0</v>
      </c>
      <c r="AQ4405" s="493" t="n">
        <v>0</v>
      </c>
      <c r="AR4405" s="493" t="n">
        <v>0</v>
      </c>
      <c r="AS4405" s="493" t="n">
        <v>0</v>
      </c>
      <c r="AT4405" s="493" t="n">
        <v>0</v>
      </c>
      <c r="AU4405" s="493" t="n">
        <v>0</v>
      </c>
      <c r="AV4405" s="493" t="n">
        <v>0</v>
      </c>
      <c r="AW4405" s="493" t="n">
        <v>0</v>
      </c>
      <c r="AX4405" s="493" t="n">
        <v>0</v>
      </c>
      <c r="AY4405" s="493" t="n">
        <v>0</v>
      </c>
      <c r="AZ4405" s="493" t="n">
        <v>0</v>
      </c>
      <c r="BA4405" s="493" t="n">
        <v>0</v>
      </c>
      <c r="BB4405" s="493" t="n">
        <v>0</v>
      </c>
      <c r="BC4405" s="493" t="n">
        <v>0</v>
      </c>
      <c r="BD4405" s="493" t="n">
        <v>0</v>
      </c>
      <c r="BE4405" s="493" t="n">
        <v>0</v>
      </c>
      <c r="BF4405" s="493" t="n">
        <v>0</v>
      </c>
      <c r="BG4405" s="493" t="n">
        <v>0</v>
      </c>
      <c r="BH4405" s="493" t="n">
        <v>0</v>
      </c>
      <c r="BI4405" s="493" t="n">
        <v>0</v>
      </c>
      <c r="BJ4405" s="493" t="n">
        <v>0</v>
      </c>
      <c r="BK4405" s="493" t="n">
        <v>0</v>
      </c>
      <c r="BL4405" s="493" t="n">
        <v>0</v>
      </c>
      <c r="BM4405" s="493" t="n">
        <v>0</v>
      </c>
      <c r="BN4405" s="493" t="n">
        <v>0</v>
      </c>
      <c r="BO4405" s="493" t="n">
        <v>0</v>
      </c>
      <c r="BP4405" s="493" t="n">
        <v>0</v>
      </c>
      <c r="BQ4405" s="493" t="n">
        <v>0</v>
      </c>
      <c r="BR4405" s="493" t="n">
        <v>0</v>
      </c>
      <c r="BS4405" s="493" t="n">
        <v>0</v>
      </c>
      <c r="BT4405" s="493" t="n">
        <v>0</v>
      </c>
      <c r="BU4405" s="493" t="n">
        <v>0</v>
      </c>
      <c r="BV4405" s="493" t="n">
        <v>0</v>
      </c>
      <c r="BW4405" s="493" t="n">
        <v>0</v>
      </c>
    </row>
    <row r="4406">
      <c r="A4406" t="inlineStr">
        <is>
          <t>[C9D3] Angiotensin-II 길항제 칼슘길항제 복합제</t>
        </is>
      </c>
      <c r="B4406" t="inlineStr">
        <is>
          <t>휴비스트제약</t>
        </is>
      </c>
      <c r="C4406" t="inlineStr">
        <is>
          <t>텔사로핀</t>
        </is>
      </c>
      <c r="D4406" t="inlineStr">
        <is>
          <t>휴비스트제약</t>
        </is>
      </c>
      <c r="E4406" t="inlineStr">
        <is>
          <t>amlodipine besylate,  telmisartan</t>
        </is>
      </c>
      <c r="F4406" t="inlineStr">
        <is>
          <t>종합병원</t>
        </is>
      </c>
      <c r="G4406" t="inlineStr">
        <is>
          <t>Generic</t>
        </is>
      </c>
      <c r="H4406" s="493" t="n">
        <v>0</v>
      </c>
      <c r="I4406" s="493" t="n">
        <v>0</v>
      </c>
      <c r="J4406" s="493" t="n">
        <v>0</v>
      </c>
      <c r="K4406" s="493" t="n">
        <v>0</v>
      </c>
      <c r="L4406" s="493" t="n">
        <v>0</v>
      </c>
      <c r="M4406" s="493" t="n">
        <v>0</v>
      </c>
      <c r="N4406" s="493" t="n">
        <v>0</v>
      </c>
      <c r="O4406" s="493" t="n">
        <v>0</v>
      </c>
      <c r="P4406" s="493" t="n">
        <v>0</v>
      </c>
      <c r="Q4406" s="493" t="n">
        <v>0</v>
      </c>
      <c r="R4406" s="493" t="n">
        <v>0</v>
      </c>
      <c r="S4406" s="493" t="n">
        <v>0</v>
      </c>
      <c r="T4406" s="493" t="n">
        <v>0</v>
      </c>
      <c r="U4406" s="493" t="n">
        <v>0</v>
      </c>
      <c r="V4406" s="493" t="n">
        <v>0</v>
      </c>
      <c r="W4406" s="493" t="n">
        <v>0</v>
      </c>
      <c r="X4406" s="493" t="n">
        <v>120</v>
      </c>
      <c r="Y4406" s="493" t="n">
        <v>120.3</v>
      </c>
      <c r="Z4406" s="493" t="n">
        <v>0</v>
      </c>
      <c r="AA4406" s="493" t="n">
        <v>0</v>
      </c>
      <c r="AB4406" s="493" t="n">
        <v>0</v>
      </c>
      <c r="AC4406" s="493" t="n">
        <v>0</v>
      </c>
      <c r="AD4406" s="493" t="n">
        <v>0</v>
      </c>
      <c r="AE4406" s="493" t="n">
        <v>0</v>
      </c>
      <c r="AF4406" s="493" t="n">
        <v>0</v>
      </c>
      <c r="AG4406" s="493" t="n">
        <v>0</v>
      </c>
      <c r="AH4406" s="493" t="n">
        <v>0</v>
      </c>
      <c r="AI4406" s="493" t="n">
        <v>0</v>
      </c>
      <c r="AJ4406" s="493" t="n">
        <v>0</v>
      </c>
      <c r="AK4406" s="493" t="n">
        <v>0</v>
      </c>
      <c r="AL4406" s="493" t="n">
        <v>0</v>
      </c>
      <c r="AM4406" s="493" t="n">
        <v>0</v>
      </c>
      <c r="AN4406" s="493" t="n">
        <v>0</v>
      </c>
      <c r="AO4406" s="493" t="n">
        <v>0</v>
      </c>
      <c r="AP4406" s="493" t="n">
        <v>0</v>
      </c>
      <c r="AQ4406" s="493" t="n">
        <v>0</v>
      </c>
      <c r="AR4406" s="493" t="n">
        <v>0</v>
      </c>
      <c r="AS4406" s="493" t="n">
        <v>0</v>
      </c>
      <c r="AT4406" s="493" t="n">
        <v>0</v>
      </c>
      <c r="AU4406" s="493" t="n">
        <v>0</v>
      </c>
      <c r="AV4406" s="493" t="n">
        <v>0</v>
      </c>
      <c r="AW4406" s="493" t="n">
        <v>0</v>
      </c>
      <c r="AX4406" s="493" t="n">
        <v>0</v>
      </c>
      <c r="AY4406" s="493" t="n">
        <v>0</v>
      </c>
      <c r="AZ4406" s="493" t="n">
        <v>0</v>
      </c>
      <c r="BA4406" s="493" t="n">
        <v>0</v>
      </c>
      <c r="BB4406" s="493" t="n">
        <v>0</v>
      </c>
      <c r="BC4406" s="493" t="n">
        <v>0</v>
      </c>
      <c r="BD4406" s="493" t="n">
        <v>0</v>
      </c>
      <c r="BE4406" s="493" t="n">
        <v>0</v>
      </c>
      <c r="BF4406" s="493" t="n">
        <v>0</v>
      </c>
      <c r="BG4406" s="493" t="n">
        <v>0</v>
      </c>
      <c r="BH4406" s="493" t="n">
        <v>0</v>
      </c>
      <c r="BI4406" s="493" t="n">
        <v>242.7</v>
      </c>
      <c r="BJ4406" s="493" t="n">
        <v>170.1</v>
      </c>
      <c r="BK4406" s="493" t="n">
        <v>0</v>
      </c>
      <c r="BL4406" s="493" t="n">
        <v>163.17</v>
      </c>
      <c r="BM4406" s="493" t="n">
        <v>0</v>
      </c>
      <c r="BN4406" s="493" t="n">
        <v>232.96</v>
      </c>
      <c r="BO4406" s="493" t="n">
        <v>0</v>
      </c>
      <c r="BP4406" s="493" t="n">
        <v>0</v>
      </c>
      <c r="BQ4406" s="493" t="n">
        <v>254.8</v>
      </c>
      <c r="BR4406" s="493" t="n">
        <v>0</v>
      </c>
      <c r="BS4406" s="493" t="n">
        <v>0</v>
      </c>
      <c r="BT4406" s="493" t="n">
        <v>242.06</v>
      </c>
      <c r="BU4406" s="493" t="n">
        <v>0</v>
      </c>
      <c r="BV4406" s="493" t="n">
        <v>0</v>
      </c>
      <c r="BW4406" s="493" t="n">
        <v>261.17</v>
      </c>
    </row>
    <row r="4407">
      <c r="A4407" t="inlineStr">
        <is>
          <t>[C9D3] Angiotensin-II 길항제 칼슘길항제 복합제</t>
        </is>
      </c>
      <c r="B4407" t="inlineStr">
        <is>
          <t>휴비스트제약</t>
        </is>
      </c>
      <c r="C4407" t="inlineStr">
        <is>
          <t>텔사로핀</t>
        </is>
      </c>
      <c r="D4407" t="inlineStr">
        <is>
          <t>휴비스트제약</t>
        </is>
      </c>
      <c r="E4407" t="inlineStr">
        <is>
          <t>amlodipine besylate,  telmisartan</t>
        </is>
      </c>
      <c r="F4407" t="inlineStr">
        <is>
          <t>병원</t>
        </is>
      </c>
      <c r="G4407" t="inlineStr">
        <is>
          <t>Generic</t>
        </is>
      </c>
      <c r="H4407" s="493" t="n">
        <v>0</v>
      </c>
      <c r="I4407" s="493" t="n">
        <v>0</v>
      </c>
      <c r="J4407" s="493" t="n">
        <v>0</v>
      </c>
      <c r="K4407" s="493" t="n">
        <v>0</v>
      </c>
      <c r="L4407" s="493" t="n">
        <v>0</v>
      </c>
      <c r="M4407" s="493" t="n">
        <v>0</v>
      </c>
      <c r="N4407" s="493" t="n">
        <v>0</v>
      </c>
      <c r="O4407" s="493" t="n">
        <v>0</v>
      </c>
      <c r="P4407" s="493" t="n">
        <v>0</v>
      </c>
      <c r="Q4407" s="493" t="n">
        <v>0</v>
      </c>
      <c r="R4407" s="493" t="n">
        <v>0</v>
      </c>
      <c r="S4407" s="493" t="n">
        <v>0</v>
      </c>
      <c r="T4407" s="493" t="n">
        <v>0</v>
      </c>
      <c r="U4407" s="493" t="n">
        <v>0</v>
      </c>
      <c r="V4407" s="493" t="n">
        <v>0</v>
      </c>
      <c r="W4407" s="493" t="n">
        <v>0</v>
      </c>
      <c r="X4407" s="493" t="n">
        <v>0</v>
      </c>
      <c r="Y4407" s="493" t="n">
        <v>360</v>
      </c>
      <c r="Z4407" s="493" t="n">
        <v>720</v>
      </c>
      <c r="AA4407" s="493" t="n">
        <v>0</v>
      </c>
      <c r="AB4407" s="493" t="n">
        <v>240</v>
      </c>
      <c r="AC4407" s="493" t="n">
        <v>0</v>
      </c>
      <c r="AD4407" s="493" t="n">
        <v>240</v>
      </c>
      <c r="AE4407" s="493" t="n">
        <v>0</v>
      </c>
      <c r="AF4407" s="493" t="n">
        <v>480</v>
      </c>
      <c r="AG4407" s="493" t="n">
        <v>0</v>
      </c>
      <c r="AH4407" s="493" t="n">
        <v>240</v>
      </c>
      <c r="AI4407" s="493" t="n">
        <v>0</v>
      </c>
      <c r="AJ4407" s="493" t="n">
        <v>480</v>
      </c>
      <c r="AK4407" s="493" t="n">
        <v>0</v>
      </c>
      <c r="AL4407" s="493" t="n">
        <v>240</v>
      </c>
      <c r="AM4407" s="493" t="n">
        <v>0</v>
      </c>
      <c r="AN4407" s="493" t="n">
        <v>240</v>
      </c>
      <c r="AO4407" s="493" t="n">
        <v>240</v>
      </c>
      <c r="AP4407" s="493" t="n">
        <v>0</v>
      </c>
      <c r="AQ4407" s="493" t="n">
        <v>240</v>
      </c>
      <c r="AR4407" s="493" t="n">
        <v>0</v>
      </c>
      <c r="AS4407" s="493" t="n">
        <v>480</v>
      </c>
      <c r="AT4407" s="493" t="n">
        <v>0</v>
      </c>
      <c r="AU4407" s="493" t="n">
        <v>480.6</v>
      </c>
      <c r="AV4407" s="493" t="n">
        <v>0</v>
      </c>
      <c r="AW4407" s="493" t="n">
        <v>0</v>
      </c>
      <c r="AX4407" s="493" t="n">
        <v>0</v>
      </c>
      <c r="AY4407" s="493" t="n">
        <v>0</v>
      </c>
      <c r="AZ4407" s="493" t="n">
        <v>0</v>
      </c>
      <c r="BA4407" s="493" t="n">
        <v>529.48</v>
      </c>
      <c r="BB4407" s="493" t="n">
        <v>0</v>
      </c>
      <c r="BC4407" s="493" t="n">
        <v>0</v>
      </c>
      <c r="BD4407" s="493" t="n">
        <v>0</v>
      </c>
      <c r="BE4407" s="493" t="n">
        <v>630</v>
      </c>
      <c r="BF4407" s="493" t="n">
        <v>0</v>
      </c>
      <c r="BG4407" s="493" t="n">
        <v>0</v>
      </c>
      <c r="BH4407" s="493" t="n">
        <v>0</v>
      </c>
      <c r="BI4407" s="493" t="n">
        <v>0</v>
      </c>
      <c r="BJ4407" s="493" t="n">
        <v>0</v>
      </c>
      <c r="BK4407" s="493" t="n">
        <v>0</v>
      </c>
      <c r="BL4407" s="493" t="n">
        <v>1125</v>
      </c>
      <c r="BM4407" s="493" t="n">
        <v>741.6</v>
      </c>
      <c r="BN4407" s="493" t="n">
        <v>0</v>
      </c>
      <c r="BO4407" s="493" t="n">
        <v>0</v>
      </c>
      <c r="BP4407" s="493" t="n">
        <v>0</v>
      </c>
      <c r="BQ4407" s="493" t="n">
        <v>0</v>
      </c>
      <c r="BR4407" s="493" t="n">
        <v>0</v>
      </c>
      <c r="BS4407" s="493" t="n">
        <v>0</v>
      </c>
      <c r="BT4407" s="493" t="n">
        <v>0</v>
      </c>
      <c r="BU4407" s="493" t="n">
        <v>0</v>
      </c>
      <c r="BV4407" s="493" t="n">
        <v>0</v>
      </c>
      <c r="BW4407" s="493" t="n">
        <v>0</v>
      </c>
    </row>
    <row r="4408">
      <c r="A4408" t="inlineStr">
        <is>
          <t>[C9D3] Angiotensin-II 길항제 칼슘길항제 복합제</t>
        </is>
      </c>
      <c r="B4408" t="inlineStr">
        <is>
          <t>휴비스트제약</t>
        </is>
      </c>
      <c r="C4408" t="inlineStr">
        <is>
          <t>텔사로핀</t>
        </is>
      </c>
      <c r="D4408" t="inlineStr">
        <is>
          <t>휴비스트제약</t>
        </is>
      </c>
      <c r="E4408" t="inlineStr">
        <is>
          <t>amlodipine besylate,  telmisartan</t>
        </is>
      </c>
      <c r="F4408" t="inlineStr">
        <is>
          <t>의원</t>
        </is>
      </c>
      <c r="G4408" t="inlineStr">
        <is>
          <t>Generic</t>
        </is>
      </c>
      <c r="H4408" s="493" t="n">
        <v>11932.9</v>
      </c>
      <c r="I4408" s="493" t="n">
        <v>14371.9</v>
      </c>
      <c r="J4408" s="493" t="n">
        <v>15093.25</v>
      </c>
      <c r="K4408" s="493" t="n">
        <v>15344.9</v>
      </c>
      <c r="L4408" s="493" t="n">
        <v>15168.17</v>
      </c>
      <c r="M4408" s="493" t="n">
        <v>15287.4</v>
      </c>
      <c r="N4408" s="493" t="n">
        <v>16371.68</v>
      </c>
      <c r="O4408" s="493" t="n">
        <v>21468.21</v>
      </c>
      <c r="P4408" s="493" t="n">
        <v>18548.86</v>
      </c>
      <c r="Q4408" s="493" t="n">
        <v>17621.57</v>
      </c>
      <c r="R4408" s="493" t="n">
        <v>22487.91</v>
      </c>
      <c r="S4408" s="493" t="n">
        <v>30833.8</v>
      </c>
      <c r="T4408" s="493" t="n">
        <v>31200.62</v>
      </c>
      <c r="U4408" s="493" t="n">
        <v>25969</v>
      </c>
      <c r="V4408" s="493" t="n">
        <v>45593.62</v>
      </c>
      <c r="W4408" s="493" t="n">
        <v>41885.2</v>
      </c>
      <c r="X4408" s="493" t="n">
        <v>42785.44</v>
      </c>
      <c r="Y4408" s="493" t="n">
        <v>41147.4</v>
      </c>
      <c r="Z4408" s="493" t="n">
        <v>45548.4</v>
      </c>
      <c r="AA4408" s="493" t="n">
        <v>45470.01</v>
      </c>
      <c r="AB4408" s="493" t="n">
        <v>40886.89</v>
      </c>
      <c r="AC4408" s="493" t="n">
        <v>44702.47</v>
      </c>
      <c r="AD4408" s="493" t="n">
        <v>51017.48</v>
      </c>
      <c r="AE4408" s="493" t="n">
        <v>49343.65</v>
      </c>
      <c r="AF4408" s="493" t="n">
        <v>43697.15</v>
      </c>
      <c r="AG4408" s="493" t="n">
        <v>47667.72</v>
      </c>
      <c r="AH4408" s="493" t="n">
        <v>62197.8</v>
      </c>
      <c r="AI4408" s="493" t="n">
        <v>56485.6</v>
      </c>
      <c r="AJ4408" s="493" t="n">
        <v>64014.72</v>
      </c>
      <c r="AK4408" s="493" t="n">
        <v>57495.48</v>
      </c>
      <c r="AL4408" s="493" t="n">
        <v>52475.65</v>
      </c>
      <c r="AM4408" s="493" t="n">
        <v>36392.04</v>
      </c>
      <c r="AN4408" s="493" t="n">
        <v>31049.14</v>
      </c>
      <c r="AO4408" s="493" t="n">
        <v>31717.74</v>
      </c>
      <c r="AP4408" s="493" t="n">
        <v>24933.25</v>
      </c>
      <c r="AQ4408" s="493" t="n">
        <v>25312.05</v>
      </c>
      <c r="AR4408" s="493" t="n">
        <v>26591.71</v>
      </c>
      <c r="AS4408" s="493" t="n">
        <v>29691.38</v>
      </c>
      <c r="AT4408" s="493" t="n">
        <v>32011.41</v>
      </c>
      <c r="AU4408" s="493" t="n">
        <v>27912.84</v>
      </c>
      <c r="AV4408" s="493" t="n">
        <v>31827.82</v>
      </c>
      <c r="AW4408" s="493" t="n">
        <v>27936.06</v>
      </c>
      <c r="AX4408" s="493" t="n">
        <v>34312.65</v>
      </c>
      <c r="AY4408" s="493" t="n">
        <v>29970.67</v>
      </c>
      <c r="AZ4408" s="493" t="n">
        <v>31480.4</v>
      </c>
      <c r="BA4408" s="493" t="n">
        <v>29492.76</v>
      </c>
      <c r="BB4408" s="493" t="n">
        <v>33407.44</v>
      </c>
      <c r="BC4408" s="493" t="n">
        <v>33525.96</v>
      </c>
      <c r="BD4408" s="493" t="n">
        <v>28020.5</v>
      </c>
      <c r="BE4408" s="493" t="n">
        <v>31612.14</v>
      </c>
      <c r="BF4408" s="493" t="n">
        <v>26364.96</v>
      </c>
      <c r="BG4408" s="493" t="n">
        <v>32582.68</v>
      </c>
      <c r="BH4408" s="493" t="n">
        <v>31382</v>
      </c>
      <c r="BI4408" s="493" t="n">
        <v>34808.17</v>
      </c>
      <c r="BJ4408" s="493" t="n">
        <v>39067.5</v>
      </c>
      <c r="BK4408" s="493" t="n">
        <v>39336.72</v>
      </c>
      <c r="BL4408" s="493" t="n">
        <v>45770.46</v>
      </c>
      <c r="BM4408" s="493" t="n">
        <v>42447.33</v>
      </c>
      <c r="BN4408" s="493" t="n">
        <v>33212.14</v>
      </c>
      <c r="BO4408" s="493" t="n">
        <v>40809.26</v>
      </c>
      <c r="BP4408" s="493" t="n">
        <v>41419.68</v>
      </c>
      <c r="BQ4408" s="493" t="n">
        <v>42652.54</v>
      </c>
      <c r="BR4408" s="493" t="n">
        <v>41365.37</v>
      </c>
      <c r="BS4408" s="493" t="n">
        <v>42215.4</v>
      </c>
      <c r="BT4408" s="493" t="n">
        <v>41634.72</v>
      </c>
      <c r="BU4408" s="493" t="n">
        <v>40065.1</v>
      </c>
      <c r="BV4408" s="493" t="n">
        <v>44210.04</v>
      </c>
      <c r="BW4408" s="493" t="n">
        <v>41126.8</v>
      </c>
    </row>
    <row r="4409">
      <c r="A4409" t="inlineStr">
        <is>
          <t>[C9D3] Angiotensin-II 길항제 칼슘길항제 복합제</t>
        </is>
      </c>
      <c r="B4409" t="inlineStr">
        <is>
          <t>휴비스트제약</t>
        </is>
      </c>
      <c r="C4409" t="inlineStr">
        <is>
          <t>텔사로핀</t>
        </is>
      </c>
      <c r="D4409" t="inlineStr">
        <is>
          <t>휴비스트제약</t>
        </is>
      </c>
      <c r="E4409" t="inlineStr">
        <is>
          <t>amlodipine besylate,  telmisartan</t>
        </is>
      </c>
      <c r="F4409" t="inlineStr">
        <is>
          <t>보건소</t>
        </is>
      </c>
      <c r="G4409" t="inlineStr">
        <is>
          <t>Generic</t>
        </is>
      </c>
      <c r="H4409" s="493" t="n">
        <v>0</v>
      </c>
      <c r="I4409" s="493" t="n">
        <v>0</v>
      </c>
      <c r="J4409" s="493" t="n">
        <v>0</v>
      </c>
      <c r="K4409" s="493" t="n">
        <v>0</v>
      </c>
      <c r="L4409" s="493" t="n">
        <v>0</v>
      </c>
      <c r="M4409" s="493" t="n">
        <v>0</v>
      </c>
      <c r="N4409" s="493" t="n">
        <v>0</v>
      </c>
      <c r="O4409" s="493" t="n">
        <v>0</v>
      </c>
      <c r="P4409" s="493" t="n">
        <v>0</v>
      </c>
      <c r="Q4409" s="493" t="n">
        <v>0</v>
      </c>
      <c r="R4409" s="493" t="n">
        <v>0</v>
      </c>
      <c r="S4409" s="493" t="n">
        <v>0</v>
      </c>
      <c r="T4409" s="493" t="n">
        <v>0</v>
      </c>
      <c r="U4409" s="493" t="n">
        <v>0</v>
      </c>
      <c r="V4409" s="493" t="n">
        <v>0</v>
      </c>
      <c r="W4409" s="493" t="n">
        <v>0</v>
      </c>
      <c r="X4409" s="493" t="n">
        <v>495.9</v>
      </c>
      <c r="Y4409" s="493" t="n">
        <v>0</v>
      </c>
      <c r="Z4409" s="493" t="n">
        <v>0</v>
      </c>
      <c r="AA4409" s="493" t="n">
        <v>582.3</v>
      </c>
      <c r="AB4409" s="493" t="n">
        <v>0</v>
      </c>
      <c r="AC4409" s="493" t="n">
        <v>0</v>
      </c>
      <c r="AD4409" s="493" t="n">
        <v>649.8</v>
      </c>
      <c r="AE4409" s="493" t="n">
        <v>0</v>
      </c>
      <c r="AF4409" s="493" t="n">
        <v>39.9</v>
      </c>
      <c r="AG4409" s="493" t="n">
        <v>0</v>
      </c>
      <c r="AH4409" s="493" t="n">
        <v>588.6</v>
      </c>
      <c r="AI4409" s="493" t="n">
        <v>0</v>
      </c>
      <c r="AJ4409" s="493" t="n">
        <v>0</v>
      </c>
      <c r="AK4409" s="493" t="n">
        <v>0</v>
      </c>
      <c r="AL4409" s="493" t="n">
        <v>0</v>
      </c>
      <c r="AM4409" s="493" t="n">
        <v>0</v>
      </c>
      <c r="AN4409" s="493" t="n">
        <v>0</v>
      </c>
      <c r="AO4409" s="493" t="n">
        <v>81.59999999999999</v>
      </c>
      <c r="AP4409" s="493" t="n">
        <v>119.31</v>
      </c>
      <c r="AQ4409" s="493" t="n">
        <v>273.6</v>
      </c>
      <c r="AR4409" s="493" t="n">
        <v>412.5</v>
      </c>
      <c r="AS4409" s="493" t="n">
        <v>297</v>
      </c>
      <c r="AT4409" s="493" t="n">
        <v>600</v>
      </c>
      <c r="AU4409" s="493" t="n">
        <v>606</v>
      </c>
      <c r="AV4409" s="493" t="n">
        <v>555.75</v>
      </c>
      <c r="AW4409" s="493" t="n">
        <v>726.2</v>
      </c>
      <c r="AX4409" s="493" t="n">
        <v>1008.6</v>
      </c>
      <c r="AY4409" s="493" t="n">
        <v>661.63</v>
      </c>
      <c r="AZ4409" s="493" t="n">
        <v>1193.1</v>
      </c>
      <c r="BA4409" s="493" t="n">
        <v>801.9</v>
      </c>
      <c r="BB4409" s="493" t="n">
        <v>1236</v>
      </c>
      <c r="BC4409" s="493" t="n">
        <v>9536.4</v>
      </c>
      <c r="BD4409" s="493" t="n">
        <v>447</v>
      </c>
      <c r="BE4409" s="493" t="n">
        <v>504</v>
      </c>
      <c r="BF4409" s="493" t="n">
        <v>1449.6</v>
      </c>
      <c r="BG4409" s="493" t="n">
        <v>1953</v>
      </c>
      <c r="BH4409" s="493" t="n">
        <v>2029.2</v>
      </c>
      <c r="BI4409" s="493" t="n">
        <v>3904.5</v>
      </c>
      <c r="BJ4409" s="493" t="n">
        <v>3183</v>
      </c>
      <c r="BK4409" s="493" t="n">
        <v>1357.2</v>
      </c>
      <c r="BL4409" s="493" t="n">
        <v>3705.9</v>
      </c>
      <c r="BM4409" s="493" t="n">
        <v>1337.9</v>
      </c>
      <c r="BN4409" s="493" t="n">
        <v>520.2</v>
      </c>
      <c r="BO4409" s="493" t="n">
        <v>3947.4</v>
      </c>
      <c r="BP4409" s="493" t="n">
        <v>684.6</v>
      </c>
      <c r="BQ4409" s="493" t="n">
        <v>372</v>
      </c>
      <c r="BR4409" s="493" t="n">
        <v>1485.6</v>
      </c>
      <c r="BS4409" s="493" t="n">
        <v>756</v>
      </c>
      <c r="BT4409" s="493" t="n">
        <v>722.7</v>
      </c>
      <c r="BU4409" s="493" t="n">
        <v>2671.8</v>
      </c>
      <c r="BV4409" s="493" t="n">
        <v>1987.8</v>
      </c>
      <c r="BW4409" s="493" t="n">
        <v>2032.8</v>
      </c>
    </row>
    <row r="4410">
      <c r="A4410" t="inlineStr">
        <is>
          <t>[C9D3] Angiotensin-II 길항제 칼슘길항제 복합제</t>
        </is>
      </c>
      <c r="B4410" t="inlineStr">
        <is>
          <t>휴온스</t>
        </is>
      </c>
      <c r="C4410" t="inlineStr">
        <is>
          <t>발사렉스</t>
        </is>
      </c>
      <c r="D4410" t="inlineStr">
        <is>
          <t>휴온스</t>
        </is>
      </c>
      <c r="E4410" t="inlineStr">
        <is>
          <t>amlodipine besylate,  valsartan</t>
        </is>
      </c>
      <c r="F4410" t="inlineStr">
        <is>
          <t>상급종합병원</t>
        </is>
      </c>
      <c r="G4410" t="inlineStr">
        <is>
          <t>Generic</t>
        </is>
      </c>
      <c r="H4410" s="493" t="n">
        <v>0</v>
      </c>
      <c r="I4410" s="493" t="n">
        <v>0</v>
      </c>
      <c r="J4410" s="493" t="n">
        <v>0</v>
      </c>
      <c r="K4410" s="493" t="n">
        <v>0</v>
      </c>
      <c r="L4410" s="493" t="n">
        <v>0</v>
      </c>
      <c r="M4410" s="493" t="n">
        <v>0</v>
      </c>
      <c r="N4410" s="493" t="n">
        <v>0</v>
      </c>
      <c r="O4410" s="493" t="n">
        <v>0</v>
      </c>
      <c r="P4410" s="493" t="n">
        <v>0</v>
      </c>
      <c r="Q4410" s="493" t="n">
        <v>0</v>
      </c>
      <c r="R4410" s="493" t="n">
        <v>0</v>
      </c>
      <c r="S4410" s="493" t="n">
        <v>0</v>
      </c>
      <c r="T4410" s="493" t="n">
        <v>0</v>
      </c>
      <c r="U4410" s="493" t="n">
        <v>0</v>
      </c>
      <c r="V4410" s="493" t="n">
        <v>0</v>
      </c>
      <c r="W4410" s="493" t="n">
        <v>1423.48</v>
      </c>
      <c r="X4410" s="493" t="n">
        <v>1196.62</v>
      </c>
      <c r="Y4410" s="493" t="n">
        <v>586.4400000000001</v>
      </c>
      <c r="Z4410" s="493" t="n">
        <v>0</v>
      </c>
      <c r="AA4410" s="493" t="n">
        <v>0</v>
      </c>
      <c r="AB4410" s="493" t="n">
        <v>0</v>
      </c>
      <c r="AC4410" s="493" t="n">
        <v>0</v>
      </c>
      <c r="AD4410" s="493" t="n">
        <v>0</v>
      </c>
      <c r="AE4410" s="493" t="n">
        <v>0</v>
      </c>
      <c r="AF4410" s="493" t="n">
        <v>0</v>
      </c>
      <c r="AG4410" s="493" t="n">
        <v>0</v>
      </c>
      <c r="AH4410" s="493" t="n">
        <v>0</v>
      </c>
      <c r="AI4410" s="493" t="n">
        <v>0</v>
      </c>
      <c r="AJ4410" s="493" t="n">
        <v>0</v>
      </c>
      <c r="AK4410" s="493" t="n">
        <v>0</v>
      </c>
      <c r="AL4410" s="493" t="n">
        <v>0</v>
      </c>
      <c r="AM4410" s="493" t="n">
        <v>0</v>
      </c>
      <c r="AN4410" s="493" t="n">
        <v>0</v>
      </c>
      <c r="AO4410" s="493" t="n">
        <v>0</v>
      </c>
      <c r="AP4410" s="493" t="n">
        <v>0</v>
      </c>
      <c r="AQ4410" s="493" t="n">
        <v>0</v>
      </c>
      <c r="AR4410" s="493" t="n">
        <v>0</v>
      </c>
      <c r="AS4410" s="493" t="n">
        <v>0</v>
      </c>
      <c r="AT4410" s="493" t="n">
        <v>0</v>
      </c>
      <c r="AU4410" s="493" t="n">
        <v>0</v>
      </c>
      <c r="AV4410" s="493" t="n">
        <v>0</v>
      </c>
      <c r="AW4410" s="493" t="n">
        <v>0</v>
      </c>
      <c r="AX4410" s="493" t="n">
        <v>0</v>
      </c>
      <c r="AY4410" s="493" t="n">
        <v>0</v>
      </c>
      <c r="AZ4410" s="493" t="n">
        <v>0</v>
      </c>
      <c r="BA4410" s="493" t="n">
        <v>0</v>
      </c>
      <c r="BB4410" s="493" t="n">
        <v>0</v>
      </c>
      <c r="BC4410" s="493" t="n">
        <v>0</v>
      </c>
      <c r="BD4410" s="493" t="n">
        <v>0</v>
      </c>
      <c r="BE4410" s="493" t="n">
        <v>0</v>
      </c>
      <c r="BF4410" s="493" t="n">
        <v>0</v>
      </c>
      <c r="BG4410" s="493" t="n">
        <v>0</v>
      </c>
      <c r="BH4410" s="493" t="n">
        <v>0</v>
      </c>
      <c r="BI4410" s="493" t="n">
        <v>0</v>
      </c>
      <c r="BJ4410" s="493" t="n">
        <v>0</v>
      </c>
      <c r="BK4410" s="493" t="n">
        <v>0</v>
      </c>
      <c r="BL4410" s="493" t="n">
        <v>0</v>
      </c>
      <c r="BM4410" s="493" t="n">
        <v>0</v>
      </c>
      <c r="BN4410" s="493" t="n">
        <v>0</v>
      </c>
      <c r="BO4410" s="493" t="n">
        <v>0</v>
      </c>
      <c r="BP4410" s="493" t="n">
        <v>0</v>
      </c>
      <c r="BQ4410" s="493" t="n">
        <v>0</v>
      </c>
      <c r="BR4410" s="493" t="n">
        <v>0</v>
      </c>
      <c r="BS4410" s="493" t="n">
        <v>0</v>
      </c>
      <c r="BT4410" s="493" t="n">
        <v>0</v>
      </c>
      <c r="BU4410" s="493" t="n">
        <v>0</v>
      </c>
      <c r="BV4410" s="493" t="n">
        <v>0</v>
      </c>
      <c r="BW4410" s="493" t="n">
        <v>0</v>
      </c>
    </row>
    <row r="4411">
      <c r="A4411" t="inlineStr">
        <is>
          <t>[C9D3] Angiotensin-II 길항제 칼슘길항제 복합제</t>
        </is>
      </c>
      <c r="B4411" t="inlineStr">
        <is>
          <t>휴온스</t>
        </is>
      </c>
      <c r="C4411" t="inlineStr">
        <is>
          <t>발사렉스</t>
        </is>
      </c>
      <c r="D4411" t="inlineStr">
        <is>
          <t>휴온스</t>
        </is>
      </c>
      <c r="E4411" t="inlineStr">
        <is>
          <t>amlodipine besylate,  valsartan</t>
        </is>
      </c>
      <c r="F4411" t="inlineStr">
        <is>
          <t>종합병원</t>
        </is>
      </c>
      <c r="G4411" t="inlineStr">
        <is>
          <t>Generic</t>
        </is>
      </c>
      <c r="H4411" s="493" t="n">
        <v>3598.04</v>
      </c>
      <c r="I4411" s="493" t="n">
        <v>3580.55</v>
      </c>
      <c r="J4411" s="493" t="n">
        <v>4327.76</v>
      </c>
      <c r="K4411" s="493" t="n">
        <v>3653.66</v>
      </c>
      <c r="L4411" s="493" t="n">
        <v>3387.88</v>
      </c>
      <c r="M4411" s="493" t="n">
        <v>2473.72</v>
      </c>
      <c r="N4411" s="493" t="n">
        <v>3909.1</v>
      </c>
      <c r="O4411" s="493" t="n">
        <v>3402.21</v>
      </c>
      <c r="P4411" s="493" t="n">
        <v>3285.38</v>
      </c>
      <c r="Q4411" s="493" t="n">
        <v>1819.24</v>
      </c>
      <c r="R4411" s="493" t="n">
        <v>3994.6</v>
      </c>
      <c r="S4411" s="493" t="n">
        <v>1629.8</v>
      </c>
      <c r="T4411" s="493" t="n">
        <v>3847.89</v>
      </c>
      <c r="U4411" s="493" t="n">
        <v>3227.6</v>
      </c>
      <c r="V4411" s="493" t="n">
        <v>5897.68</v>
      </c>
      <c r="W4411" s="493" t="n">
        <v>1896.9</v>
      </c>
      <c r="X4411" s="493" t="n">
        <v>3687.25</v>
      </c>
      <c r="Y4411" s="493" t="n">
        <v>3249.2</v>
      </c>
      <c r="Z4411" s="493" t="n">
        <v>4494.18</v>
      </c>
      <c r="AA4411" s="493" t="n">
        <v>3517.64</v>
      </c>
      <c r="AB4411" s="493" t="n">
        <v>4619.98</v>
      </c>
      <c r="AC4411" s="493" t="n">
        <v>1466.69</v>
      </c>
      <c r="AD4411" s="493" t="n">
        <v>4418.95</v>
      </c>
      <c r="AE4411" s="493" t="n">
        <v>3951.05</v>
      </c>
      <c r="AF4411" s="493" t="n">
        <v>2776.82</v>
      </c>
      <c r="AG4411" s="493" t="n">
        <v>4104.14</v>
      </c>
      <c r="AH4411" s="493" t="n">
        <v>5138.74</v>
      </c>
      <c r="AI4411" s="493" t="n">
        <v>2205.54</v>
      </c>
      <c r="AJ4411" s="493" t="n">
        <v>5951.6</v>
      </c>
      <c r="AK4411" s="493" t="n">
        <v>3487.1</v>
      </c>
      <c r="AL4411" s="493" t="n">
        <v>2986.19</v>
      </c>
      <c r="AM4411" s="493" t="n">
        <v>2112.14</v>
      </c>
      <c r="AN4411" s="493" t="n">
        <v>4157.86</v>
      </c>
      <c r="AO4411" s="493" t="n">
        <v>3652.46</v>
      </c>
      <c r="AP4411" s="493" t="n">
        <v>5507.82</v>
      </c>
      <c r="AQ4411" s="493" t="n">
        <v>5939.53</v>
      </c>
      <c r="AR4411" s="493" t="n">
        <v>7621.58</v>
      </c>
      <c r="AS4411" s="493" t="n">
        <v>2938.6</v>
      </c>
      <c r="AT4411" s="493" t="n">
        <v>5087.77</v>
      </c>
      <c r="AU4411" s="493" t="n">
        <v>3964.78</v>
      </c>
      <c r="AV4411" s="493" t="n">
        <v>6223.3</v>
      </c>
      <c r="AW4411" s="493" t="n">
        <v>4851.41</v>
      </c>
      <c r="AX4411" s="493" t="n">
        <v>4165.7</v>
      </c>
      <c r="AY4411" s="493" t="n">
        <v>4726.36</v>
      </c>
      <c r="AZ4411" s="493" t="n">
        <v>6672.69</v>
      </c>
      <c r="BA4411" s="493" t="n">
        <v>6309.28</v>
      </c>
      <c r="BB4411" s="493" t="n">
        <v>4901.16</v>
      </c>
      <c r="BC4411" s="493" t="n">
        <v>6454.96</v>
      </c>
      <c r="BD4411" s="493" t="n">
        <v>5296.36</v>
      </c>
      <c r="BE4411" s="493" t="n">
        <v>5959.95</v>
      </c>
      <c r="BF4411" s="493" t="n">
        <v>4469.63</v>
      </c>
      <c r="BG4411" s="493" t="n">
        <v>4734</v>
      </c>
      <c r="BH4411" s="493" t="n">
        <v>4418.14</v>
      </c>
      <c r="BI4411" s="493" t="n">
        <v>6183.45</v>
      </c>
      <c r="BJ4411" s="493" t="n">
        <v>4672.48</v>
      </c>
      <c r="BK4411" s="493" t="n">
        <v>5401.62</v>
      </c>
      <c r="BL4411" s="493" t="n">
        <v>6364.6</v>
      </c>
      <c r="BM4411" s="493" t="n">
        <v>2931.92</v>
      </c>
      <c r="BN4411" s="493" t="n">
        <v>5872</v>
      </c>
      <c r="BO4411" s="493" t="n">
        <v>4398.78</v>
      </c>
      <c r="BP4411" s="493" t="n">
        <v>4389.34</v>
      </c>
      <c r="BQ4411" s="493" t="n">
        <v>4249.4</v>
      </c>
      <c r="BR4411" s="493" t="n">
        <v>6730.14</v>
      </c>
      <c r="BS4411" s="493" t="n">
        <v>5294.4</v>
      </c>
      <c r="BT4411" s="493" t="n">
        <v>6896.98</v>
      </c>
      <c r="BU4411" s="493" t="n">
        <v>8526.77</v>
      </c>
      <c r="BV4411" s="493" t="n">
        <v>5500.98</v>
      </c>
      <c r="BW4411" s="493" t="n">
        <v>5223.55</v>
      </c>
    </row>
    <row r="4412">
      <c r="A4412" t="inlineStr">
        <is>
          <t>[C9D3] Angiotensin-II 길항제 칼슘길항제 복합제</t>
        </is>
      </c>
      <c r="B4412" t="inlineStr">
        <is>
          <t>휴온스</t>
        </is>
      </c>
      <c r="C4412" t="inlineStr">
        <is>
          <t>발사렉스</t>
        </is>
      </c>
      <c r="D4412" t="inlineStr">
        <is>
          <t>휴온스</t>
        </is>
      </c>
      <c r="E4412" t="inlineStr">
        <is>
          <t>amlodipine besylate,  valsartan</t>
        </is>
      </c>
      <c r="F4412" t="inlineStr">
        <is>
          <t>병원</t>
        </is>
      </c>
      <c r="G4412" t="inlineStr">
        <is>
          <t>Generic</t>
        </is>
      </c>
      <c r="H4412" s="493" t="n">
        <v>37407.22</v>
      </c>
      <c r="I4412" s="493" t="n">
        <v>41084.66</v>
      </c>
      <c r="J4412" s="493" t="n">
        <v>38435.29</v>
      </c>
      <c r="K4412" s="493" t="n">
        <v>42866.71</v>
      </c>
      <c r="L4412" s="493" t="n">
        <v>45203.76</v>
      </c>
      <c r="M4412" s="493" t="n">
        <v>45163.22</v>
      </c>
      <c r="N4412" s="493" t="n">
        <v>42121.16</v>
      </c>
      <c r="O4412" s="493" t="n">
        <v>42215.59</v>
      </c>
      <c r="P4412" s="493" t="n">
        <v>39712.48</v>
      </c>
      <c r="Q4412" s="493" t="n">
        <v>37071.78</v>
      </c>
      <c r="R4412" s="493" t="n">
        <v>44819.86</v>
      </c>
      <c r="S4412" s="493" t="n">
        <v>47577.75</v>
      </c>
      <c r="T4412" s="493" t="n">
        <v>34882.56</v>
      </c>
      <c r="U4412" s="493" t="n">
        <v>42749.28</v>
      </c>
      <c r="V4412" s="493" t="n">
        <v>38919.47</v>
      </c>
      <c r="W4412" s="493" t="n">
        <v>41039.9</v>
      </c>
      <c r="X4412" s="493" t="n">
        <v>38285.14</v>
      </c>
      <c r="Y4412" s="493" t="n">
        <v>38368</v>
      </c>
      <c r="Z4412" s="493" t="n">
        <v>38027.2</v>
      </c>
      <c r="AA4412" s="493" t="n">
        <v>37021.9</v>
      </c>
      <c r="AB4412" s="493" t="n">
        <v>35800.15</v>
      </c>
      <c r="AC4412" s="493" t="n">
        <v>37362.3</v>
      </c>
      <c r="AD4412" s="493" t="n">
        <v>41749.66</v>
      </c>
      <c r="AE4412" s="493" t="n">
        <v>46704.74</v>
      </c>
      <c r="AF4412" s="493" t="n">
        <v>37649.96</v>
      </c>
      <c r="AG4412" s="493" t="n">
        <v>37312.31</v>
      </c>
      <c r="AH4412" s="493" t="n">
        <v>47626.01</v>
      </c>
      <c r="AI4412" s="493" t="n">
        <v>41301.88</v>
      </c>
      <c r="AJ4412" s="493" t="n">
        <v>45099.1</v>
      </c>
      <c r="AK4412" s="493" t="n">
        <v>52372.84</v>
      </c>
      <c r="AL4412" s="493" t="n">
        <v>42497.5</v>
      </c>
      <c r="AM4412" s="493" t="n">
        <v>53234.65</v>
      </c>
      <c r="AN4412" s="493" t="n">
        <v>51011.49</v>
      </c>
      <c r="AO4412" s="493" t="n">
        <v>52082.66</v>
      </c>
      <c r="AP4412" s="493" t="n">
        <v>54095.67</v>
      </c>
      <c r="AQ4412" s="493" t="n">
        <v>59624.9</v>
      </c>
      <c r="AR4412" s="493" t="n">
        <v>57601.28</v>
      </c>
      <c r="AS4412" s="493" t="n">
        <v>53053.92</v>
      </c>
      <c r="AT4412" s="493" t="n">
        <v>55821.1</v>
      </c>
      <c r="AU4412" s="493" t="n">
        <v>57916.1</v>
      </c>
      <c r="AV4412" s="493" t="n">
        <v>50915.93</v>
      </c>
      <c r="AW4412" s="493" t="n">
        <v>53798.24</v>
      </c>
      <c r="AX4412" s="493" t="n">
        <v>48680.62</v>
      </c>
      <c r="AY4412" s="493" t="n">
        <v>58154.47</v>
      </c>
      <c r="AZ4412" s="493" t="n">
        <v>50766.9</v>
      </c>
      <c r="BA4412" s="493" t="n">
        <v>52312.86</v>
      </c>
      <c r="BB4412" s="493" t="n">
        <v>57971.59</v>
      </c>
      <c r="BC4412" s="493" t="n">
        <v>57609.07</v>
      </c>
      <c r="BD4412" s="493" t="n">
        <v>57795.71</v>
      </c>
      <c r="BE4412" s="493" t="n">
        <v>62522.63</v>
      </c>
      <c r="BF4412" s="493" t="n">
        <v>61363.1</v>
      </c>
      <c r="BG4412" s="493" t="n">
        <v>60926.02</v>
      </c>
      <c r="BH4412" s="493" t="n">
        <v>75743.00999999999</v>
      </c>
      <c r="BI4412" s="493" t="n">
        <v>53730.1</v>
      </c>
      <c r="BJ4412" s="493" t="n">
        <v>61823.96</v>
      </c>
      <c r="BK4412" s="493" t="n">
        <v>68657.02</v>
      </c>
      <c r="BL4412" s="493" t="n">
        <v>71310.05</v>
      </c>
      <c r="BM4412" s="493" t="n">
        <v>68663.14999999999</v>
      </c>
      <c r="BN4412" s="493" t="n">
        <v>59301.73</v>
      </c>
      <c r="BO4412" s="493" t="n">
        <v>94492.98</v>
      </c>
      <c r="BP4412" s="493" t="n">
        <v>84012.74000000001</v>
      </c>
      <c r="BQ4412" s="493" t="n">
        <v>88430.39999999999</v>
      </c>
      <c r="BR4412" s="493" t="n">
        <v>92834.28</v>
      </c>
      <c r="BS4412" s="493" t="n">
        <v>90005.21000000001</v>
      </c>
      <c r="BT4412" s="493" t="n">
        <v>90789.25999999999</v>
      </c>
      <c r="BU4412" s="493" t="n">
        <v>89374.99000000001</v>
      </c>
      <c r="BV4412" s="493" t="n">
        <v>93354.92999999999</v>
      </c>
      <c r="BW4412" s="493" t="n">
        <v>103013.83</v>
      </c>
    </row>
    <row r="4413">
      <c r="A4413" t="inlineStr">
        <is>
          <t>[C9D3] Angiotensin-II 길항제 칼슘길항제 복합제</t>
        </is>
      </c>
      <c r="B4413" t="inlineStr">
        <is>
          <t>휴온스</t>
        </is>
      </c>
      <c r="C4413" t="inlineStr">
        <is>
          <t>발사렉스</t>
        </is>
      </c>
      <c r="D4413" t="inlineStr">
        <is>
          <t>휴온스</t>
        </is>
      </c>
      <c r="E4413" t="inlineStr">
        <is>
          <t>amlodipine besylate,  valsartan</t>
        </is>
      </c>
      <c r="F4413" t="inlineStr">
        <is>
          <t>의원</t>
        </is>
      </c>
      <c r="G4413" t="inlineStr">
        <is>
          <t>Generic</t>
        </is>
      </c>
      <c r="H4413" s="493" t="n">
        <v>386028.23</v>
      </c>
      <c r="I4413" s="493" t="n">
        <v>380744.45</v>
      </c>
      <c r="J4413" s="493" t="n">
        <v>414370.25</v>
      </c>
      <c r="K4413" s="493" t="n">
        <v>393427.67</v>
      </c>
      <c r="L4413" s="493" t="n">
        <v>415045.09</v>
      </c>
      <c r="M4413" s="493" t="n">
        <v>417713.63</v>
      </c>
      <c r="N4413" s="493" t="n">
        <v>402375.86</v>
      </c>
      <c r="O4413" s="493" t="n">
        <v>394973.4</v>
      </c>
      <c r="P4413" s="493" t="n">
        <v>399063.26</v>
      </c>
      <c r="Q4413" s="493" t="n">
        <v>379940.68</v>
      </c>
      <c r="R4413" s="493" t="n">
        <v>419220.32</v>
      </c>
      <c r="S4413" s="493" t="n">
        <v>462397.78</v>
      </c>
      <c r="T4413" s="493" t="n">
        <v>420234.17</v>
      </c>
      <c r="U4413" s="493" t="n">
        <v>389092.87</v>
      </c>
      <c r="V4413" s="493" t="n">
        <v>434655.17</v>
      </c>
      <c r="W4413" s="493" t="n">
        <v>418034.2</v>
      </c>
      <c r="X4413" s="493" t="n">
        <v>452648.81</v>
      </c>
      <c r="Y4413" s="493" t="n">
        <v>449366.93</v>
      </c>
      <c r="Z4413" s="493" t="n">
        <v>445584.59</v>
      </c>
      <c r="AA4413" s="493" t="n">
        <v>443772.87</v>
      </c>
      <c r="AB4413" s="493" t="n">
        <v>422033.19</v>
      </c>
      <c r="AC4413" s="493" t="n">
        <v>440104.34</v>
      </c>
      <c r="AD4413" s="493" t="n">
        <v>423087.9</v>
      </c>
      <c r="AE4413" s="493" t="n">
        <v>452463.15</v>
      </c>
      <c r="AF4413" s="493" t="n">
        <v>418174.43</v>
      </c>
      <c r="AG4413" s="493" t="n">
        <v>421085.09</v>
      </c>
      <c r="AH4413" s="493" t="n">
        <v>478143.77</v>
      </c>
      <c r="AI4413" s="493" t="n">
        <v>437922.71</v>
      </c>
      <c r="AJ4413" s="493" t="n">
        <v>466734.35</v>
      </c>
      <c r="AK4413" s="493" t="n">
        <v>466949.14</v>
      </c>
      <c r="AL4413" s="493" t="n">
        <v>456437.06</v>
      </c>
      <c r="AM4413" s="493" t="n">
        <v>474945.69</v>
      </c>
      <c r="AN4413" s="493" t="n">
        <v>449630.51</v>
      </c>
      <c r="AO4413" s="493" t="n">
        <v>468100.51</v>
      </c>
      <c r="AP4413" s="493" t="n">
        <v>465811.65</v>
      </c>
      <c r="AQ4413" s="493" t="n">
        <v>461725.76</v>
      </c>
      <c r="AR4413" s="493" t="n">
        <v>471313.02</v>
      </c>
      <c r="AS4413" s="493" t="n">
        <v>453153.26</v>
      </c>
      <c r="AT4413" s="493" t="n">
        <v>429788.97</v>
      </c>
      <c r="AU4413" s="493" t="n">
        <v>439605.77</v>
      </c>
      <c r="AV4413" s="493" t="n">
        <v>445228.75</v>
      </c>
      <c r="AW4413" s="493" t="n">
        <v>436766.89</v>
      </c>
      <c r="AX4413" s="493" t="n">
        <v>437222.2</v>
      </c>
      <c r="AY4413" s="493" t="n">
        <v>444988.03</v>
      </c>
      <c r="AZ4413" s="493" t="n">
        <v>414532.71</v>
      </c>
      <c r="BA4413" s="493" t="n">
        <v>442996.74</v>
      </c>
      <c r="BB4413" s="493" t="n">
        <v>423958.34</v>
      </c>
      <c r="BC4413" s="493" t="n">
        <v>472242.7</v>
      </c>
      <c r="BD4413" s="493" t="n">
        <v>427409.17</v>
      </c>
      <c r="BE4413" s="493" t="n">
        <v>431864.73</v>
      </c>
      <c r="BF4413" s="493" t="n">
        <v>447697.33</v>
      </c>
      <c r="BG4413" s="493" t="n">
        <v>434224.3</v>
      </c>
      <c r="BH4413" s="493" t="n">
        <v>430480.67</v>
      </c>
      <c r="BI4413" s="493" t="n">
        <v>401941.12</v>
      </c>
      <c r="BJ4413" s="493" t="n">
        <v>435395.35</v>
      </c>
      <c r="BK4413" s="493" t="n">
        <v>419339.77</v>
      </c>
      <c r="BL4413" s="493" t="n">
        <v>474759.04</v>
      </c>
      <c r="BM4413" s="493" t="n">
        <v>417630.92</v>
      </c>
      <c r="BN4413" s="493" t="n">
        <v>392166.86</v>
      </c>
      <c r="BO4413" s="493" t="n">
        <v>443858.92</v>
      </c>
      <c r="BP4413" s="493" t="n">
        <v>426603.85</v>
      </c>
      <c r="BQ4413" s="493" t="n">
        <v>373934.1</v>
      </c>
      <c r="BR4413" s="493" t="n">
        <v>425470.69</v>
      </c>
      <c r="BS4413" s="493" t="n">
        <v>414547.39</v>
      </c>
      <c r="BT4413" s="493" t="n">
        <v>400486.18</v>
      </c>
      <c r="BU4413" s="493" t="n">
        <v>419808.69</v>
      </c>
      <c r="BV4413" s="493" t="n">
        <v>418178.29</v>
      </c>
      <c r="BW4413" s="493" t="n">
        <v>406681.76</v>
      </c>
    </row>
    <row r="4414">
      <c r="A4414" t="inlineStr">
        <is>
          <t>[C9D3] Angiotensin-II 길항제 칼슘길항제 복합제</t>
        </is>
      </c>
      <c r="B4414" t="inlineStr">
        <is>
          <t>휴온스</t>
        </is>
      </c>
      <c r="C4414" t="inlineStr">
        <is>
          <t>발사렉스</t>
        </is>
      </c>
      <c r="D4414" t="inlineStr">
        <is>
          <t>휴온스</t>
        </is>
      </c>
      <c r="E4414" t="inlineStr">
        <is>
          <t>amlodipine besylate,  valsartan</t>
        </is>
      </c>
      <c r="F4414" t="inlineStr">
        <is>
          <t>보건소</t>
        </is>
      </c>
      <c r="G4414" t="inlineStr">
        <is>
          <t>Generic</t>
        </is>
      </c>
      <c r="H4414" s="493" t="n">
        <v>10741.08</v>
      </c>
      <c r="I4414" s="493" t="n">
        <v>25365.02</v>
      </c>
      <c r="J4414" s="493" t="n">
        <v>30298.17</v>
      </c>
      <c r="K4414" s="493" t="n">
        <v>25103.63</v>
      </c>
      <c r="L4414" s="493" t="n">
        <v>19169.46</v>
      </c>
      <c r="M4414" s="493" t="n">
        <v>38200.44</v>
      </c>
      <c r="N4414" s="493" t="n">
        <v>20571.66</v>
      </c>
      <c r="O4414" s="493" t="n">
        <v>19132.34</v>
      </c>
      <c r="P4414" s="493" t="n">
        <v>19273.71</v>
      </c>
      <c r="Q4414" s="493" t="n">
        <v>19343.43</v>
      </c>
      <c r="R4414" s="493" t="n">
        <v>13105.29</v>
      </c>
      <c r="S4414" s="493" t="n">
        <v>19572.12</v>
      </c>
      <c r="T4414" s="493" t="n">
        <v>22578.75</v>
      </c>
      <c r="U4414" s="493" t="n">
        <v>4598.04</v>
      </c>
      <c r="V4414" s="493" t="n">
        <v>4770</v>
      </c>
      <c r="W4414" s="493" t="n">
        <v>15999.82</v>
      </c>
      <c r="X4414" s="493" t="n">
        <v>13940.4</v>
      </c>
      <c r="Y4414" s="493" t="n">
        <v>10303.22</v>
      </c>
      <c r="Z4414" s="493" t="n">
        <v>6647.15</v>
      </c>
      <c r="AA4414" s="493" t="n">
        <v>14859.62</v>
      </c>
      <c r="AB4414" s="493" t="n">
        <v>10713.98</v>
      </c>
      <c r="AC4414" s="493" t="n">
        <v>12988.03</v>
      </c>
      <c r="AD4414" s="493" t="n">
        <v>15982.96</v>
      </c>
      <c r="AE4414" s="493" t="n">
        <v>17634.18</v>
      </c>
      <c r="AF4414" s="493" t="n">
        <v>12416.7</v>
      </c>
      <c r="AG4414" s="493" t="n">
        <v>9487.65</v>
      </c>
      <c r="AH4414" s="493" t="n">
        <v>16906.62</v>
      </c>
      <c r="AI4414" s="493" t="n">
        <v>11934.15</v>
      </c>
      <c r="AJ4414" s="493" t="n">
        <v>12545.1</v>
      </c>
      <c r="AK4414" s="493" t="n">
        <v>18213.3</v>
      </c>
      <c r="AL4414" s="493" t="n">
        <v>20990.65</v>
      </c>
      <c r="AM4414" s="493" t="n">
        <v>11426.6</v>
      </c>
      <c r="AN4414" s="493" t="n">
        <v>16301.8</v>
      </c>
      <c r="AO4414" s="493" t="n">
        <v>16938.08</v>
      </c>
      <c r="AP4414" s="493" t="n">
        <v>14409.55</v>
      </c>
      <c r="AQ4414" s="493" t="n">
        <v>12028.35</v>
      </c>
      <c r="AR4414" s="493" t="n">
        <v>16793.82</v>
      </c>
      <c r="AS4414" s="493" t="n">
        <v>12580.96</v>
      </c>
      <c r="AT4414" s="493" t="n">
        <v>13951.35</v>
      </c>
      <c r="AU4414" s="493" t="n">
        <v>9009</v>
      </c>
      <c r="AV4414" s="493" t="n">
        <v>18619.4</v>
      </c>
      <c r="AW4414" s="493" t="n">
        <v>10687.36</v>
      </c>
      <c r="AX4414" s="493" t="n">
        <v>16109.85</v>
      </c>
      <c r="AY4414" s="493" t="n">
        <v>13094.25</v>
      </c>
      <c r="AZ4414" s="493" t="n">
        <v>12901.5</v>
      </c>
      <c r="BA4414" s="493" t="n">
        <v>15982.8</v>
      </c>
      <c r="BB4414" s="493" t="n">
        <v>13437.19</v>
      </c>
      <c r="BC4414" s="493" t="n">
        <v>14486.08</v>
      </c>
      <c r="BD4414" s="493" t="n">
        <v>17142</v>
      </c>
      <c r="BE4414" s="493" t="n">
        <v>13505.25</v>
      </c>
      <c r="BF4414" s="493" t="n">
        <v>11956.59</v>
      </c>
      <c r="BG4414" s="493" t="n">
        <v>15026.7</v>
      </c>
      <c r="BH4414" s="493" t="n">
        <v>12914.1</v>
      </c>
      <c r="BI4414" s="493" t="n">
        <v>16669.2</v>
      </c>
      <c r="BJ4414" s="493" t="n">
        <v>13917</v>
      </c>
      <c r="BK4414" s="493" t="n">
        <v>8956.5</v>
      </c>
      <c r="BL4414" s="493" t="n">
        <v>19252.65</v>
      </c>
      <c r="BM4414" s="493" t="n">
        <v>13756.2</v>
      </c>
      <c r="BN4414" s="493" t="n">
        <v>11259.9</v>
      </c>
      <c r="BO4414" s="493" t="n">
        <v>18102.2</v>
      </c>
      <c r="BP4414" s="493" t="n">
        <v>8155.77</v>
      </c>
      <c r="BQ4414" s="493" t="n">
        <v>12228.15</v>
      </c>
      <c r="BR4414" s="493" t="n">
        <v>15123</v>
      </c>
      <c r="BS4414" s="493" t="n">
        <v>8735.700000000001</v>
      </c>
      <c r="BT4414" s="493" t="n">
        <v>16573.41</v>
      </c>
      <c r="BU4414" s="493" t="n">
        <v>11876.51</v>
      </c>
      <c r="BV4414" s="493" t="n">
        <v>11862.3</v>
      </c>
      <c r="BW4414" s="493" t="n">
        <v>12927.7</v>
      </c>
    </row>
    <row r="4415">
      <c r="A4415" t="inlineStr">
        <is>
          <t>[C9D3] Angiotensin-II 길항제 칼슘길항제 복합제</t>
        </is>
      </c>
      <c r="B4415" t="inlineStr">
        <is>
          <t>휴온스</t>
        </is>
      </c>
      <c r="C4415" t="inlineStr">
        <is>
          <t>발사렉스</t>
        </is>
      </c>
      <c r="D4415" t="inlineStr">
        <is>
          <t>휴온스</t>
        </is>
      </c>
      <c r="E4415" t="inlineStr">
        <is>
          <t>amlodipine besylate,  valsartan</t>
        </is>
      </c>
      <c r="F4415" t="inlineStr">
        <is>
          <t>기타(치과의원, 치과병원 등)</t>
        </is>
      </c>
      <c r="G4415" t="inlineStr">
        <is>
          <t>Generic</t>
        </is>
      </c>
      <c r="H4415" s="493" t="n">
        <v>0</v>
      </c>
      <c r="I4415" s="493" t="n">
        <v>0</v>
      </c>
      <c r="J4415" s="493" t="n">
        <v>0</v>
      </c>
      <c r="K4415" s="493" t="n">
        <v>0</v>
      </c>
      <c r="L4415" s="493" t="n">
        <v>0</v>
      </c>
      <c r="M4415" s="493" t="n">
        <v>0</v>
      </c>
      <c r="N4415" s="493" t="n">
        <v>0</v>
      </c>
      <c r="O4415" s="493" t="n">
        <v>0</v>
      </c>
      <c r="P4415" s="493" t="n">
        <v>0</v>
      </c>
      <c r="Q4415" s="493" t="n">
        <v>0</v>
      </c>
      <c r="R4415" s="493" t="n">
        <v>0</v>
      </c>
      <c r="S4415" s="493" t="n">
        <v>0</v>
      </c>
      <c r="T4415" s="493" t="n">
        <v>0</v>
      </c>
      <c r="U4415" s="493" t="n">
        <v>0</v>
      </c>
      <c r="V4415" s="493" t="n">
        <v>0</v>
      </c>
      <c r="W4415" s="493" t="n">
        <v>0</v>
      </c>
      <c r="X4415" s="493" t="n">
        <v>0</v>
      </c>
      <c r="Y4415" s="493" t="n">
        <v>0</v>
      </c>
      <c r="Z4415" s="493" t="n">
        <v>0</v>
      </c>
      <c r="AA4415" s="493" t="n">
        <v>0</v>
      </c>
      <c r="AB4415" s="493" t="n">
        <v>0</v>
      </c>
      <c r="AC4415" s="493" t="n">
        <v>0</v>
      </c>
      <c r="AD4415" s="493" t="n">
        <v>0</v>
      </c>
      <c r="AE4415" s="493" t="n">
        <v>0</v>
      </c>
      <c r="AF4415" s="493" t="n">
        <v>0</v>
      </c>
      <c r="AG4415" s="493" t="n">
        <v>0</v>
      </c>
      <c r="AH4415" s="493" t="n">
        <v>0</v>
      </c>
      <c r="AI4415" s="493" t="n">
        <v>0</v>
      </c>
      <c r="AJ4415" s="493" t="n">
        <v>0</v>
      </c>
      <c r="AK4415" s="493" t="n">
        <v>0</v>
      </c>
      <c r="AL4415" s="493" t="n">
        <v>0</v>
      </c>
      <c r="AM4415" s="493" t="n">
        <v>0</v>
      </c>
      <c r="AN4415" s="493" t="n">
        <v>0</v>
      </c>
      <c r="AO4415" s="493" t="n">
        <v>0</v>
      </c>
      <c r="AP4415" s="493" t="n">
        <v>0</v>
      </c>
      <c r="AQ4415" s="493" t="n">
        <v>0</v>
      </c>
      <c r="AR4415" s="493" t="n">
        <v>0</v>
      </c>
      <c r="AS4415" s="493" t="n">
        <v>0</v>
      </c>
      <c r="AT4415" s="493" t="n">
        <v>0</v>
      </c>
      <c r="AU4415" s="493" t="n">
        <v>0</v>
      </c>
      <c r="AV4415" s="493" t="n">
        <v>0</v>
      </c>
      <c r="AW4415" s="493" t="n">
        <v>0</v>
      </c>
      <c r="AX4415" s="493" t="n">
        <v>0</v>
      </c>
      <c r="AY4415" s="493" t="n">
        <v>0</v>
      </c>
      <c r="AZ4415" s="493" t="n">
        <v>0</v>
      </c>
      <c r="BA4415" s="493" t="n">
        <v>0</v>
      </c>
      <c r="BB4415" s="493" t="n">
        <v>0</v>
      </c>
      <c r="BC4415" s="493" t="n">
        <v>0</v>
      </c>
      <c r="BD4415" s="493" t="n">
        <v>0</v>
      </c>
      <c r="BE4415" s="493" t="n">
        <v>0</v>
      </c>
      <c r="BF4415" s="493" t="n">
        <v>0</v>
      </c>
      <c r="BG4415" s="493" t="n">
        <v>0</v>
      </c>
      <c r="BH4415" s="493" t="n">
        <v>0</v>
      </c>
      <c r="BI4415" s="493" t="n">
        <v>0</v>
      </c>
      <c r="BJ4415" s="493" t="n">
        <v>183.3</v>
      </c>
      <c r="BK4415" s="493" t="n">
        <v>0</v>
      </c>
      <c r="BL4415" s="493" t="n">
        <v>0</v>
      </c>
      <c r="BM4415" s="493" t="n">
        <v>0</v>
      </c>
      <c r="BN4415" s="493" t="n">
        <v>0</v>
      </c>
      <c r="BO4415" s="493" t="n">
        <v>0</v>
      </c>
      <c r="BP4415" s="493" t="n">
        <v>0</v>
      </c>
      <c r="BQ4415" s="493" t="n">
        <v>0</v>
      </c>
      <c r="BR4415" s="493" t="n">
        <v>0</v>
      </c>
      <c r="BS4415" s="493" t="n">
        <v>0</v>
      </c>
      <c r="BT4415" s="493" t="n">
        <v>0</v>
      </c>
      <c r="BU4415" s="493" t="n">
        <v>0</v>
      </c>
      <c r="BV4415" s="493" t="n">
        <v>0</v>
      </c>
      <c r="BW4415" s="493" t="n">
        <v>0</v>
      </c>
    </row>
    <row r="4416">
      <c r="A4416" t="inlineStr">
        <is>
          <t>[C9D3] Angiotensin-II 길항제 칼슘길항제 복합제</t>
        </is>
      </c>
      <c r="B4416" t="inlineStr">
        <is>
          <t>휴온스</t>
        </is>
      </c>
      <c r="C4416" t="inlineStr">
        <is>
          <t>베실살탄</t>
        </is>
      </c>
      <c r="D4416" t="inlineStr">
        <is>
          <t>휴온스</t>
        </is>
      </c>
      <c r="E4416" t="inlineStr">
        <is>
          <t>amlodipine besylate  ( as amlodipine),  losartan potassium</t>
        </is>
      </c>
      <c r="F4416" t="inlineStr">
        <is>
          <t>종합병원</t>
        </is>
      </c>
      <c r="G4416" t="inlineStr">
        <is>
          <t>Generic</t>
        </is>
      </c>
      <c r="H4416" s="493" t="n">
        <v>37767.81</v>
      </c>
      <c r="I4416" s="493" t="n">
        <v>42313.19</v>
      </c>
      <c r="J4416" s="493" t="n">
        <v>49247.02</v>
      </c>
      <c r="K4416" s="493" t="n">
        <v>45769.84</v>
      </c>
      <c r="L4416" s="493" t="n">
        <v>37365.8</v>
      </c>
      <c r="M4416" s="493" t="n">
        <v>43283.29</v>
      </c>
      <c r="N4416" s="493" t="n">
        <v>38656.27</v>
      </c>
      <c r="O4416" s="493" t="n">
        <v>50600.53</v>
      </c>
      <c r="P4416" s="493" t="n">
        <v>42335.33</v>
      </c>
      <c r="Q4416" s="493" t="n">
        <v>57569.99</v>
      </c>
      <c r="R4416" s="493" t="n">
        <v>43345.17</v>
      </c>
      <c r="S4416" s="493" t="n">
        <v>39816.54</v>
      </c>
      <c r="T4416" s="493" t="n">
        <v>49538.45</v>
      </c>
      <c r="U4416" s="493" t="n">
        <v>41594.91</v>
      </c>
      <c r="V4416" s="493" t="n">
        <v>54246.98</v>
      </c>
      <c r="W4416" s="493" t="n">
        <v>42573.32</v>
      </c>
      <c r="X4416" s="493" t="n">
        <v>38790.73</v>
      </c>
      <c r="Y4416" s="493" t="n">
        <v>32609.87</v>
      </c>
      <c r="Z4416" s="493" t="n">
        <v>34663.18</v>
      </c>
      <c r="AA4416" s="493" t="n">
        <v>30924.56</v>
      </c>
      <c r="AB4416" s="493" t="n">
        <v>40826.34</v>
      </c>
      <c r="AC4416" s="493" t="n">
        <v>37198.44</v>
      </c>
      <c r="AD4416" s="493" t="n">
        <v>37641.58</v>
      </c>
      <c r="AE4416" s="493" t="n">
        <v>40238.4</v>
      </c>
      <c r="AF4416" s="493" t="n">
        <v>43711.89</v>
      </c>
      <c r="AG4416" s="493" t="n">
        <v>32974.05</v>
      </c>
      <c r="AH4416" s="493" t="n">
        <v>48617.3</v>
      </c>
      <c r="AI4416" s="493" t="n">
        <v>38391.04</v>
      </c>
      <c r="AJ4416" s="493" t="n">
        <v>29196.35</v>
      </c>
      <c r="AK4416" s="493" t="n">
        <v>46397.46</v>
      </c>
      <c r="AL4416" s="493" t="n">
        <v>51908.95</v>
      </c>
      <c r="AM4416" s="493" t="n">
        <v>49157.47</v>
      </c>
      <c r="AN4416" s="493" t="n">
        <v>44971.66</v>
      </c>
      <c r="AO4416" s="493" t="n">
        <v>47966.81</v>
      </c>
      <c r="AP4416" s="493" t="n">
        <v>42180.68</v>
      </c>
      <c r="AQ4416" s="493" t="n">
        <v>45359.98</v>
      </c>
      <c r="AR4416" s="493" t="n">
        <v>34209.18</v>
      </c>
      <c r="AS4416" s="493" t="n">
        <v>36713.63</v>
      </c>
      <c r="AT4416" s="493" t="n">
        <v>37930.39</v>
      </c>
      <c r="AU4416" s="493" t="n">
        <v>44648.47</v>
      </c>
      <c r="AV4416" s="493" t="n">
        <v>29678.77</v>
      </c>
      <c r="AW4416" s="493" t="n">
        <v>36020.48</v>
      </c>
      <c r="AX4416" s="493" t="n">
        <v>34227.33</v>
      </c>
      <c r="AY4416" s="493" t="n">
        <v>29977.81</v>
      </c>
      <c r="AZ4416" s="493" t="n">
        <v>31444.99</v>
      </c>
      <c r="BA4416" s="493" t="n">
        <v>29866.57</v>
      </c>
      <c r="BB4416" s="493" t="n">
        <v>32141.01</v>
      </c>
      <c r="BC4416" s="493" t="n">
        <v>27850.16</v>
      </c>
      <c r="BD4416" s="493" t="n">
        <v>22863.81</v>
      </c>
      <c r="BE4416" s="493" t="n">
        <v>26803.35</v>
      </c>
      <c r="BF4416" s="493" t="n">
        <v>23907.24</v>
      </c>
      <c r="BG4416" s="493" t="n">
        <v>32008.1</v>
      </c>
      <c r="BH4416" s="493" t="n">
        <v>26351.17</v>
      </c>
      <c r="BI4416" s="493" t="n">
        <v>23344.46</v>
      </c>
      <c r="BJ4416" s="493" t="n">
        <v>30452.56</v>
      </c>
      <c r="BK4416" s="493" t="n">
        <v>23886.98</v>
      </c>
      <c r="BL4416" s="493" t="n">
        <v>26663.22</v>
      </c>
      <c r="BM4416" s="493" t="n">
        <v>27518.46</v>
      </c>
      <c r="BN4416" s="493" t="n">
        <v>27907.95</v>
      </c>
      <c r="BO4416" s="493" t="n">
        <v>29189.49</v>
      </c>
      <c r="BP4416" s="493" t="n">
        <v>29512.59</v>
      </c>
      <c r="BQ4416" s="493" t="n">
        <v>27572.35</v>
      </c>
      <c r="BR4416" s="493" t="n">
        <v>31930.15</v>
      </c>
      <c r="BS4416" s="493" t="n">
        <v>34112.22</v>
      </c>
      <c r="BT4416" s="493" t="n">
        <v>30674.84</v>
      </c>
      <c r="BU4416" s="493" t="n">
        <v>30090.82</v>
      </c>
      <c r="BV4416" s="493" t="n">
        <v>33730.16</v>
      </c>
      <c r="BW4416" s="493" t="n">
        <v>32554.88</v>
      </c>
    </row>
    <row r="4417">
      <c r="A4417" t="inlineStr">
        <is>
          <t>[C9D3] Angiotensin-II 길항제 칼슘길항제 복합제</t>
        </is>
      </c>
      <c r="B4417" t="inlineStr">
        <is>
          <t>휴온스</t>
        </is>
      </c>
      <c r="C4417" t="inlineStr">
        <is>
          <t>베실살탄</t>
        </is>
      </c>
      <c r="D4417" t="inlineStr">
        <is>
          <t>휴온스</t>
        </is>
      </c>
      <c r="E4417" t="inlineStr">
        <is>
          <t>amlodipine besylate  ( as amlodipine),  losartan potassium</t>
        </is>
      </c>
      <c r="F4417" t="inlineStr">
        <is>
          <t>병원</t>
        </is>
      </c>
      <c r="G4417" t="inlineStr">
        <is>
          <t>Generic</t>
        </is>
      </c>
      <c r="H4417" s="493" t="n">
        <v>1935.9</v>
      </c>
      <c r="I4417" s="493" t="n">
        <v>3074.4</v>
      </c>
      <c r="J4417" s="493" t="n">
        <v>4100.4</v>
      </c>
      <c r="K4417" s="493" t="n">
        <v>3051</v>
      </c>
      <c r="L4417" s="493" t="n">
        <v>2969.7</v>
      </c>
      <c r="M4417" s="493" t="n">
        <v>3940.15</v>
      </c>
      <c r="N4417" s="493" t="n">
        <v>2832.29</v>
      </c>
      <c r="O4417" s="493" t="n">
        <v>4062.34</v>
      </c>
      <c r="P4417" s="493" t="n">
        <v>3920.88</v>
      </c>
      <c r="Q4417" s="493" t="n">
        <v>3251.82</v>
      </c>
      <c r="R4417" s="493" t="n">
        <v>3859.48</v>
      </c>
      <c r="S4417" s="493" t="n">
        <v>3465.9</v>
      </c>
      <c r="T4417" s="493" t="n">
        <v>3701.4</v>
      </c>
      <c r="U4417" s="493" t="n">
        <v>2686.2</v>
      </c>
      <c r="V4417" s="493" t="n">
        <v>2100.46</v>
      </c>
      <c r="W4417" s="493" t="n">
        <v>2824</v>
      </c>
      <c r="X4417" s="493" t="n">
        <v>2074.92</v>
      </c>
      <c r="Y4417" s="493" t="n">
        <v>2328.3</v>
      </c>
      <c r="Z4417" s="493" t="n">
        <v>1588.2</v>
      </c>
      <c r="AA4417" s="493" t="n">
        <v>3018</v>
      </c>
      <c r="AB4417" s="493" t="n">
        <v>2365.72</v>
      </c>
      <c r="AC4417" s="493" t="n">
        <v>3001.2</v>
      </c>
      <c r="AD4417" s="493" t="n">
        <v>1491.6</v>
      </c>
      <c r="AE4417" s="493" t="n">
        <v>3201.7</v>
      </c>
      <c r="AF4417" s="493" t="n">
        <v>1148.2</v>
      </c>
      <c r="AG4417" s="493" t="n">
        <v>3772</v>
      </c>
      <c r="AH4417" s="493" t="n">
        <v>1269.6</v>
      </c>
      <c r="AI4417" s="493" t="n">
        <v>1561.62</v>
      </c>
      <c r="AJ4417" s="493" t="n">
        <v>1773.9</v>
      </c>
      <c r="AK4417" s="493" t="n">
        <v>3331.8</v>
      </c>
      <c r="AL4417" s="493" t="n">
        <v>1737</v>
      </c>
      <c r="AM4417" s="493" t="n">
        <v>2153.19</v>
      </c>
      <c r="AN4417" s="493" t="n">
        <v>3849.24</v>
      </c>
      <c r="AO4417" s="493" t="n">
        <v>7968.85</v>
      </c>
      <c r="AP4417" s="493" t="n">
        <v>5001.14</v>
      </c>
      <c r="AQ4417" s="493" t="n">
        <v>6214.48</v>
      </c>
      <c r="AR4417" s="493" t="n">
        <v>6288.1</v>
      </c>
      <c r="AS4417" s="493" t="n">
        <v>7010.46</v>
      </c>
      <c r="AT4417" s="493" t="n">
        <v>8735.34</v>
      </c>
      <c r="AU4417" s="493" t="n">
        <v>4956.18</v>
      </c>
      <c r="AV4417" s="493" t="n">
        <v>7257.2</v>
      </c>
      <c r="AW4417" s="493" t="n">
        <v>6955.61</v>
      </c>
      <c r="AX4417" s="493" t="n">
        <v>8754.15</v>
      </c>
      <c r="AY4417" s="493" t="n">
        <v>7854.08</v>
      </c>
      <c r="AZ4417" s="493" t="n">
        <v>7892.72</v>
      </c>
      <c r="BA4417" s="493" t="n">
        <v>10801.82</v>
      </c>
      <c r="BB4417" s="493" t="n">
        <v>9403.309999999999</v>
      </c>
      <c r="BC4417" s="493" t="n">
        <v>8226.040000000001</v>
      </c>
      <c r="BD4417" s="493" t="n">
        <v>9759.389999999999</v>
      </c>
      <c r="BE4417" s="493" t="n">
        <v>10167.87</v>
      </c>
      <c r="BF4417" s="493" t="n">
        <v>7008.13</v>
      </c>
      <c r="BG4417" s="493" t="n">
        <v>8942.9</v>
      </c>
      <c r="BH4417" s="493" t="n">
        <v>8556.84</v>
      </c>
      <c r="BI4417" s="493" t="n">
        <v>10145.08</v>
      </c>
      <c r="BJ4417" s="493" t="n">
        <v>7000.81</v>
      </c>
      <c r="BK4417" s="493" t="n">
        <v>10379.21</v>
      </c>
      <c r="BL4417" s="493" t="n">
        <v>10197.18</v>
      </c>
      <c r="BM4417" s="493" t="n">
        <v>10745.98</v>
      </c>
      <c r="BN4417" s="493" t="n">
        <v>9588.190000000001</v>
      </c>
      <c r="BO4417" s="493" t="n">
        <v>7630.99</v>
      </c>
      <c r="BP4417" s="493" t="n">
        <v>9069.98</v>
      </c>
      <c r="BQ4417" s="493" t="n">
        <v>7341.98</v>
      </c>
      <c r="BR4417" s="493" t="n">
        <v>8263.98</v>
      </c>
      <c r="BS4417" s="493" t="n">
        <v>9357.860000000001</v>
      </c>
      <c r="BT4417" s="493" t="n">
        <v>6811.59</v>
      </c>
      <c r="BU4417" s="493" t="n">
        <v>9205.5</v>
      </c>
      <c r="BV4417" s="493" t="n">
        <v>8037.54</v>
      </c>
      <c r="BW4417" s="493" t="n">
        <v>9638.299999999999</v>
      </c>
    </row>
    <row r="4418">
      <c r="A4418" t="inlineStr">
        <is>
          <t>[C9D3] Angiotensin-II 길항제 칼슘길항제 복합제</t>
        </is>
      </c>
      <c r="B4418" t="inlineStr">
        <is>
          <t>휴온스</t>
        </is>
      </c>
      <c r="C4418" t="inlineStr">
        <is>
          <t>베실살탄</t>
        </is>
      </c>
      <c r="D4418" t="inlineStr">
        <is>
          <t>휴온스</t>
        </is>
      </c>
      <c r="E4418" t="inlineStr">
        <is>
          <t>amlodipine besylate  ( as amlodipine),  losartan potassium</t>
        </is>
      </c>
      <c r="F4418" t="inlineStr">
        <is>
          <t>의원</t>
        </is>
      </c>
      <c r="G4418" t="inlineStr">
        <is>
          <t>Generic</t>
        </is>
      </c>
      <c r="H4418" s="493" t="n">
        <v>200629.72</v>
      </c>
      <c r="I4418" s="493" t="n">
        <v>195108.83</v>
      </c>
      <c r="J4418" s="493" t="n">
        <v>218019.03</v>
      </c>
      <c r="K4418" s="493" t="n">
        <v>212957.54</v>
      </c>
      <c r="L4418" s="493" t="n">
        <v>210713.01</v>
      </c>
      <c r="M4418" s="493" t="n">
        <v>217813.71</v>
      </c>
      <c r="N4418" s="493" t="n">
        <v>215102.2</v>
      </c>
      <c r="O4418" s="493" t="n">
        <v>214002.48</v>
      </c>
      <c r="P4418" s="493" t="n">
        <v>204869.21</v>
      </c>
      <c r="Q4418" s="493" t="n">
        <v>210394.2</v>
      </c>
      <c r="R4418" s="493" t="n">
        <v>190358.46</v>
      </c>
      <c r="S4418" s="493" t="n">
        <v>159259.5</v>
      </c>
      <c r="T4418" s="493" t="n">
        <v>182427.11</v>
      </c>
      <c r="U4418" s="493" t="n">
        <v>158043.93</v>
      </c>
      <c r="V4418" s="493" t="n">
        <v>188467.37</v>
      </c>
      <c r="W4418" s="493" t="n">
        <v>175563.33</v>
      </c>
      <c r="X4418" s="493" t="n">
        <v>179679.58</v>
      </c>
      <c r="Y4418" s="493" t="n">
        <v>178158.51</v>
      </c>
      <c r="Z4418" s="493" t="n">
        <v>202432.31</v>
      </c>
      <c r="AA4418" s="493" t="n">
        <v>161940.27</v>
      </c>
      <c r="AB4418" s="493" t="n">
        <v>183129.59</v>
      </c>
      <c r="AC4418" s="493" t="n">
        <v>176159.93</v>
      </c>
      <c r="AD4418" s="493" t="n">
        <v>183854.68</v>
      </c>
      <c r="AE4418" s="493" t="n">
        <v>191417.43</v>
      </c>
      <c r="AF4418" s="493" t="n">
        <v>180437.04</v>
      </c>
      <c r="AG4418" s="493" t="n">
        <v>168481.98</v>
      </c>
      <c r="AH4418" s="493" t="n">
        <v>213931.47</v>
      </c>
      <c r="AI4418" s="493" t="n">
        <v>180434.21</v>
      </c>
      <c r="AJ4418" s="493" t="n">
        <v>193867.66</v>
      </c>
      <c r="AK4418" s="493" t="n">
        <v>197295.44</v>
      </c>
      <c r="AL4418" s="493" t="n">
        <v>205313.29</v>
      </c>
      <c r="AM4418" s="493" t="n">
        <v>188650.06</v>
      </c>
      <c r="AN4418" s="493" t="n">
        <v>187831.94</v>
      </c>
      <c r="AO4418" s="493" t="n">
        <v>203638.5</v>
      </c>
      <c r="AP4418" s="493" t="n">
        <v>206538.59</v>
      </c>
      <c r="AQ4418" s="493" t="n">
        <v>208788.43</v>
      </c>
      <c r="AR4418" s="493" t="n">
        <v>203572.27</v>
      </c>
      <c r="AS4418" s="493" t="n">
        <v>203343.19</v>
      </c>
      <c r="AT4418" s="493" t="n">
        <v>208040.15</v>
      </c>
      <c r="AU4418" s="493" t="n">
        <v>217935.56</v>
      </c>
      <c r="AV4418" s="493" t="n">
        <v>213156.95</v>
      </c>
      <c r="AW4418" s="493" t="n">
        <v>200041.41</v>
      </c>
      <c r="AX4418" s="493" t="n">
        <v>231078.72</v>
      </c>
      <c r="AY4418" s="493" t="n">
        <v>261039.15</v>
      </c>
      <c r="AZ4418" s="493" t="n">
        <v>238222.14</v>
      </c>
      <c r="BA4418" s="493" t="n">
        <v>290566.31</v>
      </c>
      <c r="BB4418" s="493" t="n">
        <v>284312.7</v>
      </c>
      <c r="BC4418" s="493" t="n">
        <v>282775.26</v>
      </c>
      <c r="BD4418" s="493" t="n">
        <v>297797.99</v>
      </c>
      <c r="BE4418" s="493" t="n">
        <v>286043.42</v>
      </c>
      <c r="BF4418" s="493" t="n">
        <v>291300.32</v>
      </c>
      <c r="BG4418" s="493" t="n">
        <v>302930.11</v>
      </c>
      <c r="BH4418" s="493" t="n">
        <v>284750.8</v>
      </c>
      <c r="BI4418" s="493" t="n">
        <v>290660.66</v>
      </c>
      <c r="BJ4418" s="493" t="n">
        <v>302156.75</v>
      </c>
      <c r="BK4418" s="493" t="n">
        <v>289213.17</v>
      </c>
      <c r="BL4418" s="493" t="n">
        <v>330195.57</v>
      </c>
      <c r="BM4418" s="493" t="n">
        <v>280782.79</v>
      </c>
      <c r="BN4418" s="493" t="n">
        <v>286074.06</v>
      </c>
      <c r="BO4418" s="493" t="n">
        <v>313887.66</v>
      </c>
      <c r="BP4418" s="493" t="n">
        <v>317606.73</v>
      </c>
      <c r="BQ4418" s="493" t="n">
        <v>287833.47</v>
      </c>
      <c r="BR4418" s="493" t="n">
        <v>321713.14</v>
      </c>
      <c r="BS4418" s="493" t="n">
        <v>335718.29</v>
      </c>
      <c r="BT4418" s="493" t="n">
        <v>307353.16</v>
      </c>
      <c r="BU4418" s="493" t="n">
        <v>342297.41</v>
      </c>
      <c r="BV4418" s="493" t="n">
        <v>388012.23</v>
      </c>
      <c r="BW4418" s="493" t="n">
        <v>353124.12</v>
      </c>
    </row>
    <row r="4419">
      <c r="A4419" t="inlineStr">
        <is>
          <t>[C9D3] Angiotensin-II 길항제 칼슘길항제 복합제</t>
        </is>
      </c>
      <c r="B4419" t="inlineStr">
        <is>
          <t>휴온스</t>
        </is>
      </c>
      <c r="C4419" t="inlineStr">
        <is>
          <t>베실살탄</t>
        </is>
      </c>
      <c r="D4419" t="inlineStr">
        <is>
          <t>휴온스</t>
        </is>
      </c>
      <c r="E4419" t="inlineStr">
        <is>
          <t>amlodipine besylate  ( as amlodipine),  losartan potassium</t>
        </is>
      </c>
      <c r="F4419" t="inlineStr">
        <is>
          <t>보건소</t>
        </is>
      </c>
      <c r="G4419" t="inlineStr">
        <is>
          <t>Generic</t>
        </is>
      </c>
      <c r="H4419" s="493" t="n">
        <v>1260</v>
      </c>
      <c r="I4419" s="493" t="n">
        <v>1261.8</v>
      </c>
      <c r="J4419" s="493" t="n">
        <v>8416.5</v>
      </c>
      <c r="K4419" s="493" t="n">
        <v>3177.16</v>
      </c>
      <c r="L4419" s="493" t="n">
        <v>1189.2</v>
      </c>
      <c r="M4419" s="493" t="n">
        <v>2683.2</v>
      </c>
      <c r="N4419" s="493" t="n">
        <v>627.9</v>
      </c>
      <c r="O4419" s="493" t="n">
        <v>3321</v>
      </c>
      <c r="P4419" s="493" t="n">
        <v>820.2</v>
      </c>
      <c r="Q4419" s="493" t="n">
        <v>2163.6</v>
      </c>
      <c r="R4419" s="493" t="n">
        <v>2331.6</v>
      </c>
      <c r="S4419" s="493" t="n">
        <v>245.7</v>
      </c>
      <c r="T4419" s="493" t="n">
        <v>2187</v>
      </c>
      <c r="U4419" s="493" t="n">
        <v>368.6</v>
      </c>
      <c r="V4419" s="493" t="n">
        <v>1572.18</v>
      </c>
      <c r="W4419" s="493" t="n">
        <v>1429.14</v>
      </c>
      <c r="X4419" s="493" t="n">
        <v>1163.52</v>
      </c>
      <c r="Y4419" s="493" t="n">
        <v>2263.08</v>
      </c>
      <c r="Z4419" s="493" t="n">
        <v>2772.84</v>
      </c>
      <c r="AA4419" s="493" t="n">
        <v>4825.2</v>
      </c>
      <c r="AB4419" s="493" t="n">
        <v>7340.4</v>
      </c>
      <c r="AC4419" s="493" t="n">
        <v>1886.4</v>
      </c>
      <c r="AD4419" s="493" t="n">
        <v>1432.8</v>
      </c>
      <c r="AE4419" s="493" t="n">
        <v>2265.6</v>
      </c>
      <c r="AF4419" s="493" t="n">
        <v>1082.4</v>
      </c>
      <c r="AG4419" s="493" t="n">
        <v>1602.3</v>
      </c>
      <c r="AH4419" s="493" t="n">
        <v>1606.8</v>
      </c>
      <c r="AI4419" s="493" t="n">
        <v>1827.9</v>
      </c>
      <c r="AJ4419" s="493" t="n">
        <v>701.4</v>
      </c>
      <c r="AK4419" s="493" t="n">
        <v>1336.8</v>
      </c>
      <c r="AL4419" s="493" t="n">
        <v>1377.9</v>
      </c>
      <c r="AM4419" s="493" t="n">
        <v>1145.7</v>
      </c>
      <c r="AN4419" s="493" t="n">
        <v>1090.2</v>
      </c>
      <c r="AO4419" s="493" t="n">
        <v>2402.1</v>
      </c>
      <c r="AP4419" s="493" t="n">
        <v>941.4</v>
      </c>
      <c r="AQ4419" s="493" t="n">
        <v>843.9</v>
      </c>
      <c r="AR4419" s="493" t="n">
        <v>1878.9</v>
      </c>
      <c r="AS4419" s="493" t="n">
        <v>4776.6</v>
      </c>
      <c r="AT4419" s="493" t="n">
        <v>2217.6</v>
      </c>
      <c r="AU4419" s="493" t="n">
        <v>1943.4</v>
      </c>
      <c r="AV4419" s="493" t="n">
        <v>2535.3</v>
      </c>
      <c r="AW4419" s="493" t="n">
        <v>2987.1</v>
      </c>
      <c r="AX4419" s="493" t="n">
        <v>4808.1</v>
      </c>
      <c r="AY4419" s="493" t="n">
        <v>4252.2</v>
      </c>
      <c r="AZ4419" s="493" t="n">
        <v>2341.77</v>
      </c>
      <c r="BA4419" s="493" t="n">
        <v>6884.7</v>
      </c>
      <c r="BB4419" s="493" t="n">
        <v>4660.95</v>
      </c>
      <c r="BC4419" s="493" t="n">
        <v>5565.9</v>
      </c>
      <c r="BD4419" s="493" t="n">
        <v>5439.3</v>
      </c>
      <c r="BE4419" s="493" t="n">
        <v>7482.9</v>
      </c>
      <c r="BF4419" s="493" t="n">
        <v>3223.5</v>
      </c>
      <c r="BG4419" s="493" t="n">
        <v>4233</v>
      </c>
      <c r="BH4419" s="493" t="n">
        <v>5640</v>
      </c>
      <c r="BI4419" s="493" t="n">
        <v>1944.6</v>
      </c>
      <c r="BJ4419" s="493" t="n">
        <v>3512.1</v>
      </c>
      <c r="BK4419" s="493" t="n">
        <v>844.2</v>
      </c>
      <c r="BL4419" s="493" t="n">
        <v>1640.1</v>
      </c>
      <c r="BM4419" s="493" t="n">
        <v>990.3</v>
      </c>
      <c r="BN4419" s="493" t="n">
        <v>588</v>
      </c>
      <c r="BO4419" s="493" t="n">
        <v>1622.4</v>
      </c>
      <c r="BP4419" s="493" t="n">
        <v>2066.4</v>
      </c>
      <c r="BQ4419" s="493" t="n">
        <v>2562</v>
      </c>
      <c r="BR4419" s="493" t="n">
        <v>2034.9</v>
      </c>
      <c r="BS4419" s="493" t="n">
        <v>1766.1</v>
      </c>
      <c r="BT4419" s="493" t="n">
        <v>2855.1</v>
      </c>
      <c r="BU4419" s="493" t="n">
        <v>1299.45</v>
      </c>
      <c r="BV4419" s="493" t="n">
        <v>2196.3</v>
      </c>
      <c r="BW4419" s="493" t="n">
        <v>2875.8</v>
      </c>
    </row>
    <row r="4420">
      <c r="A4420" t="inlineStr">
        <is>
          <t>[C9D3] Angiotensin-II 길항제 칼슘길항제 복합제</t>
        </is>
      </c>
      <c r="B4420" t="inlineStr">
        <is>
          <t>휴온스</t>
        </is>
      </c>
      <c r="C4420" t="inlineStr">
        <is>
          <t>베실살탄</t>
        </is>
      </c>
      <c r="D4420" t="inlineStr">
        <is>
          <t>휴온스</t>
        </is>
      </c>
      <c r="E4420" t="inlineStr">
        <is>
          <t>amlodipine besylate  ( as amlodipine),  losartan potassium</t>
        </is>
      </c>
      <c r="F4420" t="inlineStr">
        <is>
          <t>기타(치과의원, 치과병원 등)</t>
        </is>
      </c>
      <c r="G4420" t="inlineStr">
        <is>
          <t>Generic</t>
        </is>
      </c>
      <c r="H4420" s="493" t="n">
        <v>0</v>
      </c>
      <c r="I4420" s="493" t="n">
        <v>0</v>
      </c>
      <c r="J4420" s="493" t="n">
        <v>0</v>
      </c>
      <c r="K4420" s="493" t="n">
        <v>0</v>
      </c>
      <c r="L4420" s="493" t="n">
        <v>0</v>
      </c>
      <c r="M4420" s="493" t="n">
        <v>143.4</v>
      </c>
      <c r="N4420" s="493" t="n">
        <v>0</v>
      </c>
      <c r="O4420" s="493" t="n">
        <v>0</v>
      </c>
      <c r="P4420" s="493" t="n">
        <v>0</v>
      </c>
      <c r="Q4420" s="493" t="n">
        <v>0</v>
      </c>
      <c r="R4420" s="493" t="n">
        <v>0</v>
      </c>
      <c r="S4420" s="493" t="n">
        <v>0</v>
      </c>
      <c r="T4420" s="493" t="n">
        <v>433.2</v>
      </c>
      <c r="U4420" s="493" t="n">
        <v>0</v>
      </c>
      <c r="V4420" s="493" t="n">
        <v>0</v>
      </c>
      <c r="W4420" s="493" t="n">
        <v>0</v>
      </c>
      <c r="X4420" s="493" t="n">
        <v>457.8</v>
      </c>
      <c r="Y4420" s="493" t="n">
        <v>0</v>
      </c>
      <c r="Z4420" s="493" t="n">
        <v>208.8</v>
      </c>
      <c r="AA4420" s="493" t="n">
        <v>0</v>
      </c>
      <c r="AB4420" s="493" t="n">
        <v>0</v>
      </c>
      <c r="AC4420" s="493" t="n">
        <v>480</v>
      </c>
      <c r="AD4420" s="493" t="n">
        <v>0</v>
      </c>
      <c r="AE4420" s="493" t="n">
        <v>0</v>
      </c>
      <c r="AF4420" s="493" t="n">
        <v>0</v>
      </c>
      <c r="AG4420" s="493" t="n">
        <v>0</v>
      </c>
      <c r="AH4420" s="493" t="n">
        <v>337.8</v>
      </c>
      <c r="AI4420" s="493" t="n">
        <v>0</v>
      </c>
      <c r="AJ4420" s="493" t="n">
        <v>0</v>
      </c>
      <c r="AK4420" s="493" t="n">
        <v>0</v>
      </c>
      <c r="AL4420" s="493" t="n">
        <v>358.8</v>
      </c>
      <c r="AM4420" s="493" t="n">
        <v>0</v>
      </c>
      <c r="AN4420" s="493" t="n">
        <v>244.2</v>
      </c>
      <c r="AO4420" s="493" t="n">
        <v>1040.4</v>
      </c>
      <c r="AP4420" s="493" t="n">
        <v>0</v>
      </c>
      <c r="AQ4420" s="493" t="n">
        <v>0</v>
      </c>
      <c r="AR4420" s="493" t="n">
        <v>347.4</v>
      </c>
      <c r="AS4420" s="493" t="n">
        <v>0</v>
      </c>
      <c r="AT4420" s="493" t="n">
        <v>0</v>
      </c>
      <c r="AU4420" s="493" t="n">
        <v>335.4</v>
      </c>
      <c r="AV4420" s="493" t="n">
        <v>561.6</v>
      </c>
      <c r="AW4420" s="493" t="n">
        <v>0</v>
      </c>
      <c r="AX4420" s="493" t="n">
        <v>0</v>
      </c>
      <c r="AY4420" s="493" t="n">
        <v>0</v>
      </c>
      <c r="AZ4420" s="493" t="n">
        <v>0</v>
      </c>
      <c r="BA4420" s="493" t="n">
        <v>145.32</v>
      </c>
      <c r="BB4420" s="493" t="n">
        <v>369</v>
      </c>
      <c r="BC4420" s="493" t="n">
        <v>0</v>
      </c>
      <c r="BD4420" s="493" t="n">
        <v>0</v>
      </c>
      <c r="BE4420" s="493" t="n">
        <v>366.6</v>
      </c>
      <c r="BF4420" s="493" t="n">
        <v>0</v>
      </c>
      <c r="BG4420" s="493" t="n">
        <v>0</v>
      </c>
      <c r="BH4420" s="493" t="n">
        <v>379.8</v>
      </c>
      <c r="BI4420" s="493" t="n">
        <v>0</v>
      </c>
      <c r="BJ4420" s="493" t="n">
        <v>0</v>
      </c>
      <c r="BK4420" s="493" t="n">
        <v>392.4</v>
      </c>
      <c r="BL4420" s="493" t="n">
        <v>0</v>
      </c>
      <c r="BM4420" s="493" t="n">
        <v>0</v>
      </c>
      <c r="BN4420" s="493" t="n">
        <v>0</v>
      </c>
      <c r="BO4420" s="493" t="n">
        <v>0</v>
      </c>
      <c r="BP4420" s="493" t="n">
        <v>344.4</v>
      </c>
      <c r="BQ4420" s="493" t="n">
        <v>0</v>
      </c>
      <c r="BR4420" s="493" t="n">
        <v>0</v>
      </c>
      <c r="BS4420" s="493" t="n">
        <v>0</v>
      </c>
      <c r="BT4420" s="493" t="n">
        <v>347.4</v>
      </c>
      <c r="BU4420" s="493" t="n">
        <v>0</v>
      </c>
      <c r="BV4420" s="493" t="n">
        <v>0</v>
      </c>
      <c r="BW4420" s="493" t="n">
        <v>0</v>
      </c>
    </row>
    <row r="4421">
      <c r="A4421" t="inlineStr">
        <is>
          <t>[C9D3] Angiotensin-II 길항제 칼슘길항제 복합제</t>
        </is>
      </c>
      <c r="B4421" t="inlineStr">
        <is>
          <t>휴온스</t>
        </is>
      </c>
      <c r="C4421" t="inlineStr">
        <is>
          <t>올메듀오</t>
        </is>
      </c>
      <c r="D4421" t="inlineStr">
        <is>
          <t>휴온스</t>
        </is>
      </c>
      <c r="E4421" t="inlineStr">
        <is>
          <t>amlodipine besylate,  olmesartan medoxomil</t>
        </is>
      </c>
      <c r="F4421" t="inlineStr">
        <is>
          <t>상급종합병원</t>
        </is>
      </c>
      <c r="G4421" t="inlineStr">
        <is>
          <t>Generic</t>
        </is>
      </c>
      <c r="H4421" s="493" t="n">
        <v>0</v>
      </c>
      <c r="I4421" s="493" t="n">
        <v>0</v>
      </c>
      <c r="J4421" s="493" t="n">
        <v>0</v>
      </c>
      <c r="K4421" s="493" t="n">
        <v>0</v>
      </c>
      <c r="L4421" s="493" t="n">
        <v>0</v>
      </c>
      <c r="M4421" s="493" t="n">
        <v>972.6</v>
      </c>
      <c r="N4421" s="493" t="n">
        <v>0</v>
      </c>
      <c r="O4421" s="493" t="n">
        <v>0</v>
      </c>
      <c r="P4421" s="493" t="n">
        <v>0</v>
      </c>
      <c r="Q4421" s="493" t="n">
        <v>0</v>
      </c>
      <c r="R4421" s="493" t="n">
        <v>0</v>
      </c>
      <c r="S4421" s="493" t="n">
        <v>0</v>
      </c>
      <c r="T4421" s="493" t="n">
        <v>0</v>
      </c>
      <c r="U4421" s="493" t="n">
        <v>0</v>
      </c>
      <c r="V4421" s="493" t="n">
        <v>0</v>
      </c>
      <c r="W4421" s="493" t="n">
        <v>0</v>
      </c>
      <c r="X4421" s="493" t="n">
        <v>1218.6</v>
      </c>
      <c r="Y4421" s="493" t="n">
        <v>0</v>
      </c>
      <c r="Z4421" s="493" t="n">
        <v>0</v>
      </c>
      <c r="AA4421" s="493" t="n">
        <v>0</v>
      </c>
      <c r="AB4421" s="493" t="n">
        <v>0</v>
      </c>
      <c r="AC4421" s="493" t="n">
        <v>0</v>
      </c>
      <c r="AD4421" s="493" t="n">
        <v>0</v>
      </c>
      <c r="AE4421" s="493" t="n">
        <v>0</v>
      </c>
      <c r="AF4421" s="493" t="n">
        <v>0</v>
      </c>
      <c r="AG4421" s="493" t="n">
        <v>0</v>
      </c>
      <c r="AH4421" s="493" t="n">
        <v>0</v>
      </c>
      <c r="AI4421" s="493" t="n">
        <v>0</v>
      </c>
      <c r="AJ4421" s="493" t="n">
        <v>0</v>
      </c>
      <c r="AK4421" s="493" t="n">
        <v>0</v>
      </c>
      <c r="AL4421" s="493" t="n">
        <v>0</v>
      </c>
      <c r="AM4421" s="493" t="n">
        <v>0</v>
      </c>
      <c r="AN4421" s="493" t="n">
        <v>0</v>
      </c>
      <c r="AO4421" s="493" t="n">
        <v>0</v>
      </c>
      <c r="AP4421" s="493" t="n">
        <v>0</v>
      </c>
      <c r="AQ4421" s="493" t="n">
        <v>0</v>
      </c>
      <c r="AR4421" s="493" t="n">
        <v>0</v>
      </c>
      <c r="AS4421" s="493" t="n">
        <v>0</v>
      </c>
      <c r="AT4421" s="493" t="n">
        <v>0</v>
      </c>
      <c r="AU4421" s="493" t="n">
        <v>0</v>
      </c>
      <c r="AV4421" s="493" t="n">
        <v>0</v>
      </c>
      <c r="AW4421" s="493" t="n">
        <v>0</v>
      </c>
      <c r="AX4421" s="493" t="n">
        <v>0</v>
      </c>
      <c r="AY4421" s="493" t="n">
        <v>0</v>
      </c>
      <c r="AZ4421" s="493" t="n">
        <v>0</v>
      </c>
      <c r="BA4421" s="493" t="n">
        <v>0</v>
      </c>
      <c r="BB4421" s="493" t="n">
        <v>0</v>
      </c>
      <c r="BC4421" s="493" t="n">
        <v>0</v>
      </c>
      <c r="BD4421" s="493" t="n">
        <v>0</v>
      </c>
      <c r="BE4421" s="493" t="n">
        <v>0</v>
      </c>
      <c r="BF4421" s="493" t="n">
        <v>0</v>
      </c>
      <c r="BG4421" s="493" t="n">
        <v>0</v>
      </c>
      <c r="BH4421" s="493" t="n">
        <v>0</v>
      </c>
      <c r="BI4421" s="493" t="n">
        <v>0</v>
      </c>
      <c r="BJ4421" s="493" t="n">
        <v>0</v>
      </c>
      <c r="BK4421" s="493" t="n">
        <v>0</v>
      </c>
      <c r="BL4421" s="493" t="n">
        <v>0</v>
      </c>
      <c r="BM4421" s="493" t="n">
        <v>0</v>
      </c>
      <c r="BN4421" s="493" t="n">
        <v>0</v>
      </c>
      <c r="BO4421" s="493" t="n">
        <v>0</v>
      </c>
      <c r="BP4421" s="493" t="n">
        <v>0</v>
      </c>
      <c r="BQ4421" s="493" t="n">
        <v>0</v>
      </c>
      <c r="BR4421" s="493" t="n">
        <v>0</v>
      </c>
      <c r="BS4421" s="493" t="n">
        <v>0</v>
      </c>
      <c r="BT4421" s="493" t="n">
        <v>0</v>
      </c>
      <c r="BU4421" s="493" t="n">
        <v>0</v>
      </c>
      <c r="BV4421" s="493" t="n">
        <v>0</v>
      </c>
      <c r="BW4421" s="493" t="n">
        <v>0</v>
      </c>
    </row>
    <row r="4422">
      <c r="A4422" t="inlineStr">
        <is>
          <t>[C9D3] Angiotensin-II 길항제 칼슘길항제 복합제</t>
        </is>
      </c>
      <c r="B4422" t="inlineStr">
        <is>
          <t>휴온스</t>
        </is>
      </c>
      <c r="C4422" t="inlineStr">
        <is>
          <t>올메듀오</t>
        </is>
      </c>
      <c r="D4422" t="inlineStr">
        <is>
          <t>휴온스</t>
        </is>
      </c>
      <c r="E4422" t="inlineStr">
        <is>
          <t>amlodipine besylate,  olmesartan medoxomil</t>
        </is>
      </c>
      <c r="F4422" t="inlineStr">
        <is>
          <t>종합병원</t>
        </is>
      </c>
      <c r="G4422" t="inlineStr">
        <is>
          <t>Generic</t>
        </is>
      </c>
      <c r="H4422" s="493" t="n">
        <v>11604.08</v>
      </c>
      <c r="I4422" s="493" t="n">
        <v>12025.2</v>
      </c>
      <c r="J4422" s="493" t="n">
        <v>10612.28</v>
      </c>
      <c r="K4422" s="493" t="n">
        <v>9764.57</v>
      </c>
      <c r="L4422" s="493" t="n">
        <v>12939.62</v>
      </c>
      <c r="M4422" s="493" t="n">
        <v>12526.55</v>
      </c>
      <c r="N4422" s="493" t="n">
        <v>10556.72</v>
      </c>
      <c r="O4422" s="493" t="n">
        <v>12057.53</v>
      </c>
      <c r="P4422" s="493" t="n">
        <v>10450.47</v>
      </c>
      <c r="Q4422" s="493" t="n">
        <v>11313.88</v>
      </c>
      <c r="R4422" s="493" t="n">
        <v>14308.09</v>
      </c>
      <c r="S4422" s="493" t="n">
        <v>13887.04</v>
      </c>
      <c r="T4422" s="493" t="n">
        <v>10003.76</v>
      </c>
      <c r="U4422" s="493" t="n">
        <v>10040.72</v>
      </c>
      <c r="V4422" s="493" t="n">
        <v>12313.44</v>
      </c>
      <c r="W4422" s="493" t="n">
        <v>8403.4</v>
      </c>
      <c r="X4422" s="493" t="n">
        <v>12174.18</v>
      </c>
      <c r="Y4422" s="493" t="n">
        <v>12836.83</v>
      </c>
      <c r="Z4422" s="493" t="n">
        <v>8338.469999999999</v>
      </c>
      <c r="AA4422" s="493" t="n">
        <v>15392.89</v>
      </c>
      <c r="AB4422" s="493" t="n">
        <v>13052.47</v>
      </c>
      <c r="AC4422" s="493" t="n">
        <v>9548.889999999999</v>
      </c>
      <c r="AD4422" s="493" t="n">
        <v>13769.87</v>
      </c>
      <c r="AE4422" s="493" t="n">
        <v>11133.3</v>
      </c>
      <c r="AF4422" s="493" t="n">
        <v>10776.12</v>
      </c>
      <c r="AG4422" s="493" t="n">
        <v>9587.67</v>
      </c>
      <c r="AH4422" s="493" t="n">
        <v>14294.59</v>
      </c>
      <c r="AI4422" s="493" t="n">
        <v>9015.530000000001</v>
      </c>
      <c r="AJ4422" s="493" t="n">
        <v>16350.34</v>
      </c>
      <c r="AK4422" s="493" t="n">
        <v>11323.84</v>
      </c>
      <c r="AL4422" s="493" t="n">
        <v>9367.690000000001</v>
      </c>
      <c r="AM4422" s="493" t="n">
        <v>16766.62</v>
      </c>
      <c r="AN4422" s="493" t="n">
        <v>8346.450000000001</v>
      </c>
      <c r="AO4422" s="493" t="n">
        <v>10729.59</v>
      </c>
      <c r="AP4422" s="493" t="n">
        <v>12960.68</v>
      </c>
      <c r="AQ4422" s="493" t="n">
        <v>13684.62</v>
      </c>
      <c r="AR4422" s="493" t="n">
        <v>11895.14</v>
      </c>
      <c r="AS4422" s="493" t="n">
        <v>8414.200000000001</v>
      </c>
      <c r="AT4422" s="493" t="n">
        <v>9181.25</v>
      </c>
      <c r="AU4422" s="493" t="n">
        <v>11292.52</v>
      </c>
      <c r="AV4422" s="493" t="n">
        <v>9285.1</v>
      </c>
      <c r="AW4422" s="493" t="n">
        <v>6621.6</v>
      </c>
      <c r="AX4422" s="493" t="n">
        <v>8313.360000000001</v>
      </c>
      <c r="AY4422" s="493" t="n">
        <v>9271.4</v>
      </c>
      <c r="AZ4422" s="493" t="n">
        <v>8436.92</v>
      </c>
      <c r="BA4422" s="493" t="n">
        <v>8548.25</v>
      </c>
      <c r="BB4422" s="493" t="n">
        <v>8201.620000000001</v>
      </c>
      <c r="BC4422" s="493" t="n">
        <v>9950.77</v>
      </c>
      <c r="BD4422" s="493" t="n">
        <v>4287.85</v>
      </c>
      <c r="BE4422" s="493" t="n">
        <v>10564.78</v>
      </c>
      <c r="BF4422" s="493" t="n">
        <v>8376.049999999999</v>
      </c>
      <c r="BG4422" s="493" t="n">
        <v>6894.99</v>
      </c>
      <c r="BH4422" s="493" t="n">
        <v>8765.91</v>
      </c>
      <c r="BI4422" s="493" t="n">
        <v>7485.52</v>
      </c>
      <c r="BJ4422" s="493" t="n">
        <v>6246.7</v>
      </c>
      <c r="BK4422" s="493" t="n">
        <v>7080.78</v>
      </c>
      <c r="BL4422" s="493" t="n">
        <v>9257.610000000001</v>
      </c>
      <c r="BM4422" s="493" t="n">
        <v>6723.24</v>
      </c>
      <c r="BN4422" s="493" t="n">
        <v>5247.79</v>
      </c>
      <c r="BO4422" s="493" t="n">
        <v>10072</v>
      </c>
      <c r="BP4422" s="493" t="n">
        <v>6289.12</v>
      </c>
      <c r="BQ4422" s="493" t="n">
        <v>8854.17</v>
      </c>
      <c r="BR4422" s="493" t="n">
        <v>7360.78</v>
      </c>
      <c r="BS4422" s="493" t="n">
        <v>5117.9</v>
      </c>
      <c r="BT4422" s="493" t="n">
        <v>4912.91</v>
      </c>
      <c r="BU4422" s="493" t="n">
        <v>7686.56</v>
      </c>
      <c r="BV4422" s="493" t="n">
        <v>5289.79</v>
      </c>
      <c r="BW4422" s="493" t="n">
        <v>7544.5</v>
      </c>
    </row>
    <row r="4423">
      <c r="A4423" t="inlineStr">
        <is>
          <t>[C9D3] Angiotensin-II 길항제 칼슘길항제 복합제</t>
        </is>
      </c>
      <c r="B4423" t="inlineStr">
        <is>
          <t>휴온스</t>
        </is>
      </c>
      <c r="C4423" t="inlineStr">
        <is>
          <t>올메듀오</t>
        </is>
      </c>
      <c r="D4423" t="inlineStr">
        <is>
          <t>휴온스</t>
        </is>
      </c>
      <c r="E4423" t="inlineStr">
        <is>
          <t>amlodipine besylate,  olmesartan medoxomil</t>
        </is>
      </c>
      <c r="F4423" t="inlineStr">
        <is>
          <t>병원</t>
        </is>
      </c>
      <c r="G4423" t="inlineStr">
        <is>
          <t>Generic</t>
        </is>
      </c>
      <c r="H4423" s="493" t="n">
        <v>20803.03</v>
      </c>
      <c r="I4423" s="493" t="n">
        <v>24410.17</v>
      </c>
      <c r="J4423" s="493" t="n">
        <v>23181.42</v>
      </c>
      <c r="K4423" s="493" t="n">
        <v>22774.31</v>
      </c>
      <c r="L4423" s="493" t="n">
        <v>16570.54</v>
      </c>
      <c r="M4423" s="493" t="n">
        <v>23501.91</v>
      </c>
      <c r="N4423" s="493" t="n">
        <v>17160.42</v>
      </c>
      <c r="O4423" s="493" t="n">
        <v>19275.76</v>
      </c>
      <c r="P4423" s="493" t="n">
        <v>14884.38</v>
      </c>
      <c r="Q4423" s="493" t="n">
        <v>20100.55</v>
      </c>
      <c r="R4423" s="493" t="n">
        <v>13484.19</v>
      </c>
      <c r="S4423" s="493" t="n">
        <v>24242.96</v>
      </c>
      <c r="T4423" s="493" t="n">
        <v>14777.14</v>
      </c>
      <c r="U4423" s="493" t="n">
        <v>22079.09</v>
      </c>
      <c r="V4423" s="493" t="n">
        <v>15590.75</v>
      </c>
      <c r="W4423" s="493" t="n">
        <v>19225.45</v>
      </c>
      <c r="X4423" s="493" t="n">
        <v>15056.29</v>
      </c>
      <c r="Y4423" s="493" t="n">
        <v>18443.52</v>
      </c>
      <c r="Z4423" s="493" t="n">
        <v>18712.57</v>
      </c>
      <c r="AA4423" s="493" t="n">
        <v>17827.09</v>
      </c>
      <c r="AB4423" s="493" t="n">
        <v>17326.89</v>
      </c>
      <c r="AC4423" s="493" t="n">
        <v>16098.25</v>
      </c>
      <c r="AD4423" s="493" t="n">
        <v>19432.56</v>
      </c>
      <c r="AE4423" s="493" t="n">
        <v>14535.03</v>
      </c>
      <c r="AF4423" s="493" t="n">
        <v>15110.64</v>
      </c>
      <c r="AG4423" s="493" t="n">
        <v>15913.6</v>
      </c>
      <c r="AH4423" s="493" t="n">
        <v>18304.2</v>
      </c>
      <c r="AI4423" s="493" t="n">
        <v>13438.6</v>
      </c>
      <c r="AJ4423" s="493" t="n">
        <v>17148.24</v>
      </c>
      <c r="AK4423" s="493" t="n">
        <v>13705.41</v>
      </c>
      <c r="AL4423" s="493" t="n">
        <v>15786.28</v>
      </c>
      <c r="AM4423" s="493" t="n">
        <v>11882.08</v>
      </c>
      <c r="AN4423" s="493" t="n">
        <v>16635.43</v>
      </c>
      <c r="AO4423" s="493" t="n">
        <v>16804.76</v>
      </c>
      <c r="AP4423" s="493" t="n">
        <v>15581.54</v>
      </c>
      <c r="AQ4423" s="493" t="n">
        <v>12107.4</v>
      </c>
      <c r="AR4423" s="493" t="n">
        <v>13052.96</v>
      </c>
      <c r="AS4423" s="493" t="n">
        <v>11757.8</v>
      </c>
      <c r="AT4423" s="493" t="n">
        <v>9403.32</v>
      </c>
      <c r="AU4423" s="493" t="n">
        <v>17217.65</v>
      </c>
      <c r="AV4423" s="493" t="n">
        <v>15631.3</v>
      </c>
      <c r="AW4423" s="493" t="n">
        <v>9578.219999999999</v>
      </c>
      <c r="AX4423" s="493" t="n">
        <v>11536</v>
      </c>
      <c r="AY4423" s="493" t="n">
        <v>18357.06</v>
      </c>
      <c r="AZ4423" s="493" t="n">
        <v>9288.41</v>
      </c>
      <c r="BA4423" s="493" t="n">
        <v>13241.64</v>
      </c>
      <c r="BB4423" s="493" t="n">
        <v>11466.38</v>
      </c>
      <c r="BC4423" s="493" t="n">
        <v>7662.08</v>
      </c>
      <c r="BD4423" s="493" t="n">
        <v>7061.77</v>
      </c>
      <c r="BE4423" s="493" t="n">
        <v>9139.24</v>
      </c>
      <c r="BF4423" s="493" t="n">
        <v>5438.75</v>
      </c>
      <c r="BG4423" s="493" t="n">
        <v>6137.6</v>
      </c>
      <c r="BH4423" s="493" t="n">
        <v>11393.41</v>
      </c>
      <c r="BI4423" s="493" t="n">
        <v>6127.34</v>
      </c>
      <c r="BJ4423" s="493" t="n">
        <v>6354.12</v>
      </c>
      <c r="BK4423" s="493" t="n">
        <v>10104.89</v>
      </c>
      <c r="BL4423" s="493" t="n">
        <v>6963.42</v>
      </c>
      <c r="BM4423" s="493" t="n">
        <v>9241.629999999999</v>
      </c>
      <c r="BN4423" s="493" t="n">
        <v>8622.74</v>
      </c>
      <c r="BO4423" s="493" t="n">
        <v>6660.4</v>
      </c>
      <c r="BP4423" s="493" t="n">
        <v>9658.9</v>
      </c>
      <c r="BQ4423" s="493" t="n">
        <v>8722.52</v>
      </c>
      <c r="BR4423" s="493" t="n">
        <v>10986.97</v>
      </c>
      <c r="BS4423" s="493" t="n">
        <v>9090.08</v>
      </c>
      <c r="BT4423" s="493" t="n">
        <v>7585.83</v>
      </c>
      <c r="BU4423" s="493" t="n">
        <v>4949.91</v>
      </c>
      <c r="BV4423" s="493" t="n">
        <v>9062.379999999999</v>
      </c>
      <c r="BW4423" s="493" t="n">
        <v>9119.280000000001</v>
      </c>
    </row>
    <row r="4424">
      <c r="A4424" t="inlineStr">
        <is>
          <t>[C9D3] Angiotensin-II 길항제 칼슘길항제 복합제</t>
        </is>
      </c>
      <c r="B4424" t="inlineStr">
        <is>
          <t>휴온스</t>
        </is>
      </c>
      <c r="C4424" t="inlineStr">
        <is>
          <t>올메듀오</t>
        </is>
      </c>
      <c r="D4424" t="inlineStr">
        <is>
          <t>휴온스</t>
        </is>
      </c>
      <c r="E4424" t="inlineStr">
        <is>
          <t>amlodipine besylate,  olmesartan medoxomil</t>
        </is>
      </c>
      <c r="F4424" t="inlineStr">
        <is>
          <t>의원</t>
        </is>
      </c>
      <c r="G4424" t="inlineStr">
        <is>
          <t>Generic</t>
        </is>
      </c>
      <c r="H4424" s="493" t="n">
        <v>238777.95</v>
      </c>
      <c r="I4424" s="493" t="n">
        <v>236326.17</v>
      </c>
      <c r="J4424" s="493" t="n">
        <v>257458.45</v>
      </c>
      <c r="K4424" s="493" t="n">
        <v>246750.01</v>
      </c>
      <c r="L4424" s="493" t="n">
        <v>260869.92</v>
      </c>
      <c r="M4424" s="493" t="n">
        <v>267329.84</v>
      </c>
      <c r="N4424" s="493" t="n">
        <v>294489.32</v>
      </c>
      <c r="O4424" s="493" t="n">
        <v>288286.83</v>
      </c>
      <c r="P4424" s="493" t="n">
        <v>292332.41</v>
      </c>
      <c r="Q4424" s="493" t="n">
        <v>279212.78</v>
      </c>
      <c r="R4424" s="493" t="n">
        <v>304609.76</v>
      </c>
      <c r="S4424" s="493" t="n">
        <v>343708.2</v>
      </c>
      <c r="T4424" s="493" t="n">
        <v>343703.27</v>
      </c>
      <c r="U4424" s="493" t="n">
        <v>301831.1</v>
      </c>
      <c r="V4424" s="493" t="n">
        <v>327267.58</v>
      </c>
      <c r="W4424" s="493" t="n">
        <v>321931.05</v>
      </c>
      <c r="X4424" s="493" t="n">
        <v>319717.39</v>
      </c>
      <c r="Y4424" s="493" t="n">
        <v>319461.73</v>
      </c>
      <c r="Z4424" s="493" t="n">
        <v>317007.92</v>
      </c>
      <c r="AA4424" s="493" t="n">
        <v>339326.61</v>
      </c>
      <c r="AB4424" s="493" t="n">
        <v>322538.36</v>
      </c>
      <c r="AC4424" s="493" t="n">
        <v>323792.31</v>
      </c>
      <c r="AD4424" s="493" t="n">
        <v>321005.86</v>
      </c>
      <c r="AE4424" s="493" t="n">
        <v>352513.96</v>
      </c>
      <c r="AF4424" s="493" t="n">
        <v>335517.58</v>
      </c>
      <c r="AG4424" s="493" t="n">
        <v>326366.46</v>
      </c>
      <c r="AH4424" s="493" t="n">
        <v>362309.65</v>
      </c>
      <c r="AI4424" s="493" t="n">
        <v>342674.59</v>
      </c>
      <c r="AJ4424" s="493" t="n">
        <v>410720.51</v>
      </c>
      <c r="AK4424" s="493" t="n">
        <v>414119.09</v>
      </c>
      <c r="AL4424" s="493" t="n">
        <v>392945.69</v>
      </c>
      <c r="AM4424" s="493" t="n">
        <v>450491.42</v>
      </c>
      <c r="AN4424" s="493" t="n">
        <v>456353.7</v>
      </c>
      <c r="AO4424" s="493" t="n">
        <v>492283.6</v>
      </c>
      <c r="AP4424" s="493" t="n">
        <v>508912.38</v>
      </c>
      <c r="AQ4424" s="493" t="n">
        <v>511584.45</v>
      </c>
      <c r="AR4424" s="493" t="n">
        <v>538542.29</v>
      </c>
      <c r="AS4424" s="493" t="n">
        <v>514353.23</v>
      </c>
      <c r="AT4424" s="493" t="n">
        <v>562255.42</v>
      </c>
      <c r="AU4424" s="493" t="n">
        <v>553207.89</v>
      </c>
      <c r="AV4424" s="493" t="n">
        <v>569504.28</v>
      </c>
      <c r="AW4424" s="493" t="n">
        <v>555625.51</v>
      </c>
      <c r="AX4424" s="493" t="n">
        <v>471161.18</v>
      </c>
      <c r="AY4424" s="493" t="n">
        <v>479981.54</v>
      </c>
      <c r="AZ4424" s="493" t="n">
        <v>459730.92</v>
      </c>
      <c r="BA4424" s="493" t="n">
        <v>491389.19</v>
      </c>
      <c r="BB4424" s="493" t="n">
        <v>473372.86</v>
      </c>
      <c r="BC4424" s="493" t="n">
        <v>449883.87</v>
      </c>
      <c r="BD4424" s="493" t="n">
        <v>502047.37</v>
      </c>
      <c r="BE4424" s="493" t="n">
        <v>472252.61</v>
      </c>
      <c r="BF4424" s="493" t="n">
        <v>477206.88</v>
      </c>
      <c r="BG4424" s="493" t="n">
        <v>504898.15</v>
      </c>
      <c r="BH4424" s="493" t="n">
        <v>488232.07</v>
      </c>
      <c r="BI4424" s="493" t="n">
        <v>471324.49</v>
      </c>
      <c r="BJ4424" s="493" t="n">
        <v>482692.86</v>
      </c>
      <c r="BK4424" s="493" t="n">
        <v>472443.39</v>
      </c>
      <c r="BL4424" s="493" t="n">
        <v>535295.63</v>
      </c>
      <c r="BM4424" s="493" t="n">
        <v>467753.58</v>
      </c>
      <c r="BN4424" s="493" t="n">
        <v>494797.48</v>
      </c>
      <c r="BO4424" s="493" t="n">
        <v>524199.97</v>
      </c>
      <c r="BP4424" s="493" t="n">
        <v>507605.92</v>
      </c>
      <c r="BQ4424" s="493" t="n">
        <v>472950.68</v>
      </c>
      <c r="BR4424" s="493" t="n">
        <v>550941.79</v>
      </c>
      <c r="BS4424" s="493" t="n">
        <v>534445.42</v>
      </c>
      <c r="BT4424" s="493" t="n">
        <v>513505.74</v>
      </c>
      <c r="BU4424" s="493" t="n">
        <v>530428.83</v>
      </c>
      <c r="BV4424" s="493" t="n">
        <v>554018.42</v>
      </c>
      <c r="BW4424" s="493" t="n">
        <v>520732.83</v>
      </c>
    </row>
    <row r="4425">
      <c r="A4425" t="inlineStr">
        <is>
          <t>[C9D3] Angiotensin-II 길항제 칼슘길항제 복합제</t>
        </is>
      </c>
      <c r="B4425" t="inlineStr">
        <is>
          <t>휴온스</t>
        </is>
      </c>
      <c r="C4425" t="inlineStr">
        <is>
          <t>올메듀오</t>
        </is>
      </c>
      <c r="D4425" t="inlineStr">
        <is>
          <t>휴온스</t>
        </is>
      </c>
      <c r="E4425" t="inlineStr">
        <is>
          <t>amlodipine besylate,  olmesartan medoxomil</t>
        </is>
      </c>
      <c r="F4425" t="inlineStr">
        <is>
          <t>보건소</t>
        </is>
      </c>
      <c r="G4425" t="inlineStr">
        <is>
          <t>Generic</t>
        </is>
      </c>
      <c r="H4425" s="493" t="n">
        <v>813.6</v>
      </c>
      <c r="I4425" s="493" t="n">
        <v>1503.6</v>
      </c>
      <c r="J4425" s="493" t="n">
        <v>1476</v>
      </c>
      <c r="K4425" s="493" t="n">
        <v>1110</v>
      </c>
      <c r="L4425" s="493" t="n">
        <v>1125</v>
      </c>
      <c r="M4425" s="493" t="n">
        <v>1100.7</v>
      </c>
      <c r="N4425" s="493" t="n">
        <v>1056.6</v>
      </c>
      <c r="O4425" s="493" t="n">
        <v>790.8</v>
      </c>
      <c r="P4425" s="493" t="n">
        <v>1741.2</v>
      </c>
      <c r="Q4425" s="493" t="n">
        <v>1162.98</v>
      </c>
      <c r="R4425" s="493" t="n">
        <v>2145.9</v>
      </c>
      <c r="S4425" s="493" t="n">
        <v>1007.2</v>
      </c>
      <c r="T4425" s="493" t="n">
        <v>6695.7</v>
      </c>
      <c r="U4425" s="493" t="n">
        <v>1221</v>
      </c>
      <c r="V4425" s="493" t="n">
        <v>1355.4</v>
      </c>
      <c r="W4425" s="493" t="n">
        <v>826.5</v>
      </c>
      <c r="X4425" s="493" t="n">
        <v>1494.3</v>
      </c>
      <c r="Y4425" s="493" t="n">
        <v>1827.73</v>
      </c>
      <c r="Z4425" s="493" t="n">
        <v>2495.1</v>
      </c>
      <c r="AA4425" s="493" t="n">
        <v>1780.4</v>
      </c>
      <c r="AB4425" s="493" t="n">
        <v>2275.2</v>
      </c>
      <c r="AC4425" s="493" t="n">
        <v>7261.8</v>
      </c>
      <c r="AD4425" s="493" t="n">
        <v>1793.94</v>
      </c>
      <c r="AE4425" s="493" t="n">
        <v>6009.9</v>
      </c>
      <c r="AF4425" s="493" t="n">
        <v>11847.8</v>
      </c>
      <c r="AG4425" s="493" t="n">
        <v>1481.05</v>
      </c>
      <c r="AH4425" s="493" t="n">
        <v>7929.15</v>
      </c>
      <c r="AI4425" s="493" t="n">
        <v>4751.3</v>
      </c>
      <c r="AJ4425" s="493" t="n">
        <v>2448.7</v>
      </c>
      <c r="AK4425" s="493" t="n">
        <v>2346.7</v>
      </c>
      <c r="AL4425" s="493" t="n">
        <v>1792</v>
      </c>
      <c r="AM4425" s="493" t="n">
        <v>3546.6</v>
      </c>
      <c r="AN4425" s="493" t="n">
        <v>2789.7</v>
      </c>
      <c r="AO4425" s="493" t="n">
        <v>6088.5</v>
      </c>
      <c r="AP4425" s="493" t="n">
        <v>2097.9</v>
      </c>
      <c r="AQ4425" s="493" t="n">
        <v>5778</v>
      </c>
      <c r="AR4425" s="493" t="n">
        <v>9705.6</v>
      </c>
      <c r="AS4425" s="493" t="n">
        <v>3749.1</v>
      </c>
      <c r="AT4425" s="493" t="n">
        <v>8517</v>
      </c>
      <c r="AU4425" s="493" t="n">
        <v>3924</v>
      </c>
      <c r="AV4425" s="493" t="n">
        <v>6440.35</v>
      </c>
      <c r="AW4425" s="493" t="n">
        <v>6503.56</v>
      </c>
      <c r="AX4425" s="493" t="n">
        <v>8603.700000000001</v>
      </c>
      <c r="AY4425" s="493" t="n">
        <v>9053.6</v>
      </c>
      <c r="AZ4425" s="493" t="n">
        <v>7466.96</v>
      </c>
      <c r="BA4425" s="493" t="n">
        <v>5043.15</v>
      </c>
      <c r="BB4425" s="493" t="n">
        <v>6492.36</v>
      </c>
      <c r="BC4425" s="493" t="n">
        <v>7548.3</v>
      </c>
      <c r="BD4425" s="493" t="n">
        <v>7174.2</v>
      </c>
      <c r="BE4425" s="493" t="n">
        <v>5598.15</v>
      </c>
      <c r="BF4425" s="493" t="n">
        <v>8745.459999999999</v>
      </c>
      <c r="BG4425" s="493" t="n">
        <v>14904.3</v>
      </c>
      <c r="BH4425" s="493" t="n">
        <v>6366.5</v>
      </c>
      <c r="BI4425" s="493" t="n">
        <v>4932.3</v>
      </c>
      <c r="BJ4425" s="493" t="n">
        <v>5150.55</v>
      </c>
      <c r="BK4425" s="493" t="n">
        <v>9744.1</v>
      </c>
      <c r="BL4425" s="493" t="n">
        <v>11440.5</v>
      </c>
      <c r="BM4425" s="493" t="n">
        <v>3039.84</v>
      </c>
      <c r="BN4425" s="493" t="n">
        <v>3711.05</v>
      </c>
      <c r="BO4425" s="493" t="n">
        <v>8889.299999999999</v>
      </c>
      <c r="BP4425" s="493" t="n">
        <v>3052</v>
      </c>
      <c r="BQ4425" s="493" t="n">
        <v>4844.05</v>
      </c>
      <c r="BR4425" s="493" t="n">
        <v>7373.9</v>
      </c>
      <c r="BS4425" s="493" t="n">
        <v>4353.9</v>
      </c>
      <c r="BT4425" s="493" t="n">
        <v>2650.65</v>
      </c>
      <c r="BU4425" s="493" t="n">
        <v>2921.92</v>
      </c>
      <c r="BV4425" s="493" t="n">
        <v>3185.04</v>
      </c>
      <c r="BW4425" s="493" t="n">
        <v>4278</v>
      </c>
    </row>
    <row r="4426">
      <c r="A4426" t="inlineStr">
        <is>
          <t>[C9D3] Angiotensin-II 길항제 칼슘길항제 복합제</t>
        </is>
      </c>
      <c r="B4426" t="inlineStr">
        <is>
          <t>휴온스</t>
        </is>
      </c>
      <c r="C4426" t="inlineStr">
        <is>
          <t>올메듀오</t>
        </is>
      </c>
      <c r="D4426" t="inlineStr">
        <is>
          <t>휴온스</t>
        </is>
      </c>
      <c r="E4426" t="inlineStr">
        <is>
          <t>amlodipine besylate,  olmesartan medoxomil</t>
        </is>
      </c>
      <c r="F4426" t="inlineStr">
        <is>
          <t>기타(치과의원, 치과병원 등)</t>
        </is>
      </c>
      <c r="G4426" t="inlineStr">
        <is>
          <t>Generic</t>
        </is>
      </c>
      <c r="H4426" s="493" t="n">
        <v>225.6</v>
      </c>
      <c r="I4426" s="493" t="n">
        <v>335.7</v>
      </c>
      <c r="J4426" s="493" t="n">
        <v>0</v>
      </c>
      <c r="K4426" s="493" t="n">
        <v>234.6</v>
      </c>
      <c r="L4426" s="493" t="n">
        <v>299.7</v>
      </c>
      <c r="M4426" s="493" t="n">
        <v>384</v>
      </c>
      <c r="N4426" s="493" t="n">
        <v>87.59999999999999</v>
      </c>
      <c r="O4426" s="493" t="n">
        <v>522</v>
      </c>
      <c r="P4426" s="493" t="n">
        <v>0</v>
      </c>
      <c r="Q4426" s="493" t="n">
        <v>281.7</v>
      </c>
      <c r="R4426" s="493" t="n">
        <v>419.1</v>
      </c>
      <c r="S4426" s="493" t="n">
        <v>320.4</v>
      </c>
      <c r="T4426" s="493" t="n">
        <v>0</v>
      </c>
      <c r="U4426" s="493" t="n">
        <v>205.8</v>
      </c>
      <c r="V4426" s="493" t="n">
        <v>116.1</v>
      </c>
      <c r="W4426" s="493" t="n">
        <v>223.2</v>
      </c>
      <c r="X4426" s="493" t="n">
        <v>392.4</v>
      </c>
      <c r="Y4426" s="493" t="n">
        <v>221.4</v>
      </c>
      <c r="Z4426" s="493" t="n">
        <v>0</v>
      </c>
      <c r="AA4426" s="493" t="n">
        <v>516</v>
      </c>
      <c r="AB4426" s="493" t="n">
        <v>0</v>
      </c>
      <c r="AC4426" s="493" t="n">
        <v>273</v>
      </c>
      <c r="AD4426" s="493" t="n">
        <v>350.1</v>
      </c>
      <c r="AE4426" s="493" t="n">
        <v>241.2</v>
      </c>
      <c r="AF4426" s="493" t="n">
        <v>0</v>
      </c>
      <c r="AG4426" s="493" t="n">
        <v>487.2</v>
      </c>
      <c r="AH4426" s="493" t="n">
        <v>0</v>
      </c>
      <c r="AI4426" s="493" t="n">
        <v>240</v>
      </c>
      <c r="AJ4426" s="493" t="n">
        <v>0</v>
      </c>
      <c r="AK4426" s="493" t="n">
        <v>263.4</v>
      </c>
      <c r="AL4426" s="493" t="n">
        <v>0</v>
      </c>
      <c r="AM4426" s="493" t="n">
        <v>232.8</v>
      </c>
      <c r="AN4426" s="493" t="n">
        <v>0</v>
      </c>
      <c r="AO4426" s="493" t="n">
        <v>250.8</v>
      </c>
      <c r="AP4426" s="493" t="n">
        <v>0</v>
      </c>
      <c r="AQ4426" s="493" t="n">
        <v>264</v>
      </c>
      <c r="AR4426" s="493" t="n">
        <v>0</v>
      </c>
      <c r="AS4426" s="493" t="n">
        <v>0</v>
      </c>
      <c r="AT4426" s="493" t="n">
        <v>0</v>
      </c>
      <c r="AU4426" s="493" t="n">
        <v>0</v>
      </c>
      <c r="AV4426" s="493" t="n">
        <v>0</v>
      </c>
      <c r="AW4426" s="493" t="n">
        <v>0</v>
      </c>
      <c r="AX4426" s="493" t="n">
        <v>0</v>
      </c>
      <c r="AY4426" s="493" t="n">
        <v>0</v>
      </c>
      <c r="AZ4426" s="493" t="n">
        <v>0</v>
      </c>
      <c r="BA4426" s="493" t="n">
        <v>0</v>
      </c>
      <c r="BB4426" s="493" t="n">
        <v>0</v>
      </c>
      <c r="BC4426" s="493" t="n">
        <v>0</v>
      </c>
      <c r="BD4426" s="493" t="n">
        <v>0</v>
      </c>
      <c r="BE4426" s="493" t="n">
        <v>0</v>
      </c>
      <c r="BF4426" s="493" t="n">
        <v>0</v>
      </c>
      <c r="BG4426" s="493" t="n">
        <v>0</v>
      </c>
      <c r="BH4426" s="493" t="n">
        <v>0</v>
      </c>
      <c r="BI4426" s="493" t="n">
        <v>0</v>
      </c>
      <c r="BJ4426" s="493" t="n">
        <v>0</v>
      </c>
      <c r="BK4426" s="493" t="n">
        <v>0</v>
      </c>
      <c r="BL4426" s="493" t="n">
        <v>0</v>
      </c>
      <c r="BM4426" s="493" t="n">
        <v>0</v>
      </c>
      <c r="BN4426" s="493" t="n">
        <v>0</v>
      </c>
      <c r="BO4426" s="493" t="n">
        <v>0</v>
      </c>
      <c r="BP4426" s="493" t="n">
        <v>0</v>
      </c>
      <c r="BQ4426" s="493" t="n">
        <v>0</v>
      </c>
      <c r="BR4426" s="493" t="n">
        <v>0</v>
      </c>
      <c r="BS4426" s="493" t="n">
        <v>0</v>
      </c>
      <c r="BT4426" s="493" t="n">
        <v>0</v>
      </c>
      <c r="BU4426" s="493" t="n">
        <v>0</v>
      </c>
      <c r="BV4426" s="493" t="n">
        <v>0</v>
      </c>
      <c r="BW4426" s="493" t="n">
        <v>0</v>
      </c>
    </row>
    <row r="4427">
      <c r="A4427" t="inlineStr">
        <is>
          <t>[C9D3] Angiotensin-II 길항제 칼슘길항제 복합제</t>
        </is>
      </c>
      <c r="B4427" t="inlineStr">
        <is>
          <t>휴온스</t>
        </is>
      </c>
      <c r="C4427" t="inlineStr">
        <is>
          <t>테잘바이</t>
        </is>
      </c>
      <c r="D4427" t="inlineStr">
        <is>
          <t>휴온스</t>
        </is>
      </c>
      <c r="E4427" t="inlineStr">
        <is>
          <t>amlodipine besylate,  telmisartan</t>
        </is>
      </c>
      <c r="F4427" t="inlineStr">
        <is>
          <t>상급종합병원</t>
        </is>
      </c>
      <c r="G4427" t="inlineStr">
        <is>
          <t>Generic</t>
        </is>
      </c>
      <c r="H4427" s="493" t="n">
        <v>0</v>
      </c>
      <c r="I4427" s="493" t="n">
        <v>0</v>
      </c>
      <c r="J4427" s="493" t="n">
        <v>0</v>
      </c>
      <c r="K4427" s="493" t="n">
        <v>0</v>
      </c>
      <c r="L4427" s="493" t="n">
        <v>0</v>
      </c>
      <c r="M4427" s="493" t="n">
        <v>0</v>
      </c>
      <c r="N4427" s="493" t="n">
        <v>0</v>
      </c>
      <c r="O4427" s="493" t="n">
        <v>0</v>
      </c>
      <c r="P4427" s="493" t="n">
        <v>0</v>
      </c>
      <c r="Q4427" s="493" t="n">
        <v>0</v>
      </c>
      <c r="R4427" s="493" t="n">
        <v>0</v>
      </c>
      <c r="S4427" s="493" t="n">
        <v>0</v>
      </c>
      <c r="T4427" s="493" t="n">
        <v>241.5</v>
      </c>
      <c r="U4427" s="493" t="n">
        <v>0</v>
      </c>
      <c r="V4427" s="493" t="n">
        <v>0</v>
      </c>
      <c r="W4427" s="493" t="n">
        <v>0</v>
      </c>
      <c r="X4427" s="493" t="n">
        <v>0</v>
      </c>
      <c r="Y4427" s="493" t="n">
        <v>0</v>
      </c>
      <c r="Z4427" s="493" t="n">
        <v>0</v>
      </c>
      <c r="AA4427" s="493" t="n">
        <v>0</v>
      </c>
      <c r="AB4427" s="493" t="n">
        <v>0</v>
      </c>
      <c r="AC4427" s="493" t="n">
        <v>0</v>
      </c>
      <c r="AD4427" s="493" t="n">
        <v>0</v>
      </c>
      <c r="AE4427" s="493" t="n">
        <v>0</v>
      </c>
      <c r="AF4427" s="493" t="n">
        <v>0</v>
      </c>
      <c r="AG4427" s="493" t="n">
        <v>0</v>
      </c>
      <c r="AH4427" s="493" t="n">
        <v>0</v>
      </c>
      <c r="AI4427" s="493" t="n">
        <v>0</v>
      </c>
      <c r="AJ4427" s="493" t="n">
        <v>0</v>
      </c>
      <c r="AK4427" s="493" t="n">
        <v>0</v>
      </c>
      <c r="AL4427" s="493" t="n">
        <v>0</v>
      </c>
      <c r="AM4427" s="493" t="n">
        <v>0</v>
      </c>
      <c r="AN4427" s="493" t="n">
        <v>0</v>
      </c>
      <c r="AO4427" s="493" t="n">
        <v>0</v>
      </c>
      <c r="AP4427" s="493" t="n">
        <v>0</v>
      </c>
      <c r="AQ4427" s="493" t="n">
        <v>0</v>
      </c>
      <c r="AR4427" s="493" t="n">
        <v>0</v>
      </c>
      <c r="AS4427" s="493" t="n">
        <v>0</v>
      </c>
      <c r="AT4427" s="493" t="n">
        <v>0</v>
      </c>
      <c r="AU4427" s="493" t="n">
        <v>0</v>
      </c>
      <c r="AV4427" s="493" t="n">
        <v>0</v>
      </c>
      <c r="AW4427" s="493" t="n">
        <v>0</v>
      </c>
      <c r="AX4427" s="493" t="n">
        <v>0</v>
      </c>
      <c r="AY4427" s="493" t="n">
        <v>0</v>
      </c>
      <c r="AZ4427" s="493" t="n">
        <v>0</v>
      </c>
      <c r="BA4427" s="493" t="n">
        <v>0</v>
      </c>
      <c r="BB4427" s="493" t="n">
        <v>0</v>
      </c>
      <c r="BC4427" s="493" t="n">
        <v>0</v>
      </c>
      <c r="BD4427" s="493" t="n">
        <v>0</v>
      </c>
      <c r="BE4427" s="493" t="n">
        <v>0</v>
      </c>
      <c r="BF4427" s="493" t="n">
        <v>0</v>
      </c>
      <c r="BG4427" s="493" t="n">
        <v>0</v>
      </c>
      <c r="BH4427" s="493" t="n">
        <v>0</v>
      </c>
      <c r="BI4427" s="493" t="n">
        <v>0</v>
      </c>
      <c r="BJ4427" s="493" t="n">
        <v>0</v>
      </c>
      <c r="BK4427" s="493" t="n">
        <v>0</v>
      </c>
      <c r="BL4427" s="493" t="n">
        <v>0</v>
      </c>
      <c r="BM4427" s="493" t="n">
        <v>0</v>
      </c>
      <c r="BN4427" s="493" t="n">
        <v>0</v>
      </c>
      <c r="BO4427" s="493" t="n">
        <v>0</v>
      </c>
      <c r="BP4427" s="493" t="n">
        <v>0</v>
      </c>
      <c r="BQ4427" s="493" t="n">
        <v>0</v>
      </c>
      <c r="BR4427" s="493" t="n">
        <v>0</v>
      </c>
      <c r="BS4427" s="493" t="n">
        <v>0</v>
      </c>
      <c r="BT4427" s="493" t="n">
        <v>0</v>
      </c>
      <c r="BU4427" s="493" t="n">
        <v>0</v>
      </c>
      <c r="BV4427" s="493" t="n">
        <v>0</v>
      </c>
      <c r="BW4427" s="493" t="n">
        <v>0</v>
      </c>
    </row>
    <row r="4428">
      <c r="A4428" t="inlineStr">
        <is>
          <t>[C9D3] Angiotensin-II 길항제 칼슘길항제 복합제</t>
        </is>
      </c>
      <c r="B4428" t="inlineStr">
        <is>
          <t>휴온스</t>
        </is>
      </c>
      <c r="C4428" t="inlineStr">
        <is>
          <t>테잘바이</t>
        </is>
      </c>
      <c r="D4428" t="inlineStr">
        <is>
          <t>휴온스</t>
        </is>
      </c>
      <c r="E4428" t="inlineStr">
        <is>
          <t>amlodipine besylate,  telmisartan</t>
        </is>
      </c>
      <c r="F4428" t="inlineStr">
        <is>
          <t>종합병원</t>
        </is>
      </c>
      <c r="G4428" t="inlineStr">
        <is>
          <t>Generic</t>
        </is>
      </c>
      <c r="H4428" s="493" t="n">
        <v>17186.22</v>
      </c>
      <c r="I4428" s="493" t="n">
        <v>15193.52</v>
      </c>
      <c r="J4428" s="493" t="n">
        <v>15962.08</v>
      </c>
      <c r="K4428" s="493" t="n">
        <v>21173.69</v>
      </c>
      <c r="L4428" s="493" t="n">
        <v>18425.71</v>
      </c>
      <c r="M4428" s="493" t="n">
        <v>19332.24</v>
      </c>
      <c r="N4428" s="493" t="n">
        <v>20733.06</v>
      </c>
      <c r="O4428" s="493" t="n">
        <v>18841.15</v>
      </c>
      <c r="P4428" s="493" t="n">
        <v>17887.35</v>
      </c>
      <c r="Q4428" s="493" t="n">
        <v>19420.08</v>
      </c>
      <c r="R4428" s="493" t="n">
        <v>19385.38</v>
      </c>
      <c r="S4428" s="493" t="n">
        <v>21156.1</v>
      </c>
      <c r="T4428" s="493" t="n">
        <v>22271.66</v>
      </c>
      <c r="U4428" s="493" t="n">
        <v>15455.7</v>
      </c>
      <c r="V4428" s="493" t="n">
        <v>25001.35</v>
      </c>
      <c r="W4428" s="493" t="n">
        <v>19724.45</v>
      </c>
      <c r="X4428" s="493" t="n">
        <v>21604.96</v>
      </c>
      <c r="Y4428" s="493" t="n">
        <v>26519.14</v>
      </c>
      <c r="Z4428" s="493" t="n">
        <v>21819.25</v>
      </c>
      <c r="AA4428" s="493" t="n">
        <v>24318.5</v>
      </c>
      <c r="AB4428" s="493" t="n">
        <v>20883.55</v>
      </c>
      <c r="AC4428" s="493" t="n">
        <v>19857.63</v>
      </c>
      <c r="AD4428" s="493" t="n">
        <v>14936.55</v>
      </c>
      <c r="AE4428" s="493" t="n">
        <v>19383.04</v>
      </c>
      <c r="AF4428" s="493" t="n">
        <v>18027.68</v>
      </c>
      <c r="AG4428" s="493" t="n">
        <v>13050.7</v>
      </c>
      <c r="AH4428" s="493" t="n">
        <v>15124.51</v>
      </c>
      <c r="AI4428" s="493" t="n">
        <v>16319.86</v>
      </c>
      <c r="AJ4428" s="493" t="n">
        <v>20148.81</v>
      </c>
      <c r="AK4428" s="493" t="n">
        <v>12097.4</v>
      </c>
      <c r="AL4428" s="493" t="n">
        <v>18448.91</v>
      </c>
      <c r="AM4428" s="493" t="n">
        <v>14425.07</v>
      </c>
      <c r="AN4428" s="493" t="n">
        <v>15480.38</v>
      </c>
      <c r="AO4428" s="493" t="n">
        <v>16390.94</v>
      </c>
      <c r="AP4428" s="493" t="n">
        <v>16107.42</v>
      </c>
      <c r="AQ4428" s="493" t="n">
        <v>14008.08</v>
      </c>
      <c r="AR4428" s="493" t="n">
        <v>18645.28</v>
      </c>
      <c r="AS4428" s="493" t="n">
        <v>11404.75</v>
      </c>
      <c r="AT4428" s="493" t="n">
        <v>19552.27</v>
      </c>
      <c r="AU4428" s="493" t="n">
        <v>12491.38</v>
      </c>
      <c r="AV4428" s="493" t="n">
        <v>13226.15</v>
      </c>
      <c r="AW4428" s="493" t="n">
        <v>15768.05</v>
      </c>
      <c r="AX4428" s="493" t="n">
        <v>17522.64</v>
      </c>
      <c r="AY4428" s="493" t="n">
        <v>13164.95</v>
      </c>
      <c r="AZ4428" s="493" t="n">
        <v>21496.49</v>
      </c>
      <c r="BA4428" s="493" t="n">
        <v>15001.57</v>
      </c>
      <c r="BB4428" s="493" t="n">
        <v>15991.86</v>
      </c>
      <c r="BC4428" s="493" t="n">
        <v>17917.67</v>
      </c>
      <c r="BD4428" s="493" t="n">
        <v>23636.55</v>
      </c>
      <c r="BE4428" s="493" t="n">
        <v>12304.36</v>
      </c>
      <c r="BF4428" s="493" t="n">
        <v>22882.34</v>
      </c>
      <c r="BG4428" s="493" t="n">
        <v>15844.05</v>
      </c>
      <c r="BH4428" s="493" t="n">
        <v>20025.29</v>
      </c>
      <c r="BI4428" s="493" t="n">
        <v>17964.32</v>
      </c>
      <c r="BJ4428" s="493" t="n">
        <v>19196.49</v>
      </c>
      <c r="BK4428" s="493" t="n">
        <v>16961.61</v>
      </c>
      <c r="BL4428" s="493" t="n">
        <v>22273.33</v>
      </c>
      <c r="BM4428" s="493" t="n">
        <v>21222.83</v>
      </c>
      <c r="BN4428" s="493" t="n">
        <v>21129.28</v>
      </c>
      <c r="BO4428" s="493" t="n">
        <v>21469.51</v>
      </c>
      <c r="BP4428" s="493" t="n">
        <v>20454.1</v>
      </c>
      <c r="BQ4428" s="493" t="n">
        <v>14120.71</v>
      </c>
      <c r="BR4428" s="493" t="n">
        <v>18632.3</v>
      </c>
      <c r="BS4428" s="493" t="n">
        <v>24460.22</v>
      </c>
      <c r="BT4428" s="493" t="n">
        <v>16915.15</v>
      </c>
      <c r="BU4428" s="493" t="n">
        <v>23057.42</v>
      </c>
      <c r="BV4428" s="493" t="n">
        <v>22074.92</v>
      </c>
      <c r="BW4428" s="493" t="n">
        <v>19790.77</v>
      </c>
    </row>
    <row r="4429">
      <c r="A4429" t="inlineStr">
        <is>
          <t>[C9D3] Angiotensin-II 길항제 칼슘길항제 복합제</t>
        </is>
      </c>
      <c r="B4429" t="inlineStr">
        <is>
          <t>휴온스</t>
        </is>
      </c>
      <c r="C4429" t="inlineStr">
        <is>
          <t>테잘바이</t>
        </is>
      </c>
      <c r="D4429" t="inlineStr">
        <is>
          <t>휴온스</t>
        </is>
      </c>
      <c r="E4429" t="inlineStr">
        <is>
          <t>amlodipine besylate,  telmisartan</t>
        </is>
      </c>
      <c r="F4429" t="inlineStr">
        <is>
          <t>병원</t>
        </is>
      </c>
      <c r="G4429" t="inlineStr">
        <is>
          <t>Generic</t>
        </is>
      </c>
      <c r="H4429" s="493" t="n">
        <v>10087.12</v>
      </c>
      <c r="I4429" s="493" t="n">
        <v>6318.92</v>
      </c>
      <c r="J4429" s="493" t="n">
        <v>5917.22</v>
      </c>
      <c r="K4429" s="493" t="n">
        <v>6970.46</v>
      </c>
      <c r="L4429" s="493" t="n">
        <v>5000.2</v>
      </c>
      <c r="M4429" s="493" t="n">
        <v>5922.52</v>
      </c>
      <c r="N4429" s="493" t="n">
        <v>6956.5</v>
      </c>
      <c r="O4429" s="493" t="n">
        <v>7733.13</v>
      </c>
      <c r="P4429" s="493" t="n">
        <v>5835.58</v>
      </c>
      <c r="Q4429" s="493" t="n">
        <v>6630.48</v>
      </c>
      <c r="R4429" s="493" t="n">
        <v>8215.139999999999</v>
      </c>
      <c r="S4429" s="493" t="n">
        <v>9829.889999999999</v>
      </c>
      <c r="T4429" s="493" t="n">
        <v>11532.33</v>
      </c>
      <c r="U4429" s="493" t="n">
        <v>7700.43</v>
      </c>
      <c r="V4429" s="493" t="n">
        <v>14242.52</v>
      </c>
      <c r="W4429" s="493" t="n">
        <v>10396.18</v>
      </c>
      <c r="X4429" s="493" t="n">
        <v>14144.93</v>
      </c>
      <c r="Y4429" s="493" t="n">
        <v>12360.59</v>
      </c>
      <c r="Z4429" s="493" t="n">
        <v>13464.92</v>
      </c>
      <c r="AA4429" s="493" t="n">
        <v>12294.86</v>
      </c>
      <c r="AB4429" s="493" t="n">
        <v>16370.51</v>
      </c>
      <c r="AC4429" s="493" t="n">
        <v>16484.98</v>
      </c>
      <c r="AD4429" s="493" t="n">
        <v>17048.38</v>
      </c>
      <c r="AE4429" s="493" t="n">
        <v>20880.52</v>
      </c>
      <c r="AF4429" s="493" t="n">
        <v>18005.92</v>
      </c>
      <c r="AG4429" s="493" t="n">
        <v>14934.22</v>
      </c>
      <c r="AH4429" s="493" t="n">
        <v>20655.57</v>
      </c>
      <c r="AI4429" s="493" t="n">
        <v>17556.98</v>
      </c>
      <c r="AJ4429" s="493" t="n">
        <v>26069.78</v>
      </c>
      <c r="AK4429" s="493" t="n">
        <v>15583.64</v>
      </c>
      <c r="AL4429" s="493" t="n">
        <v>17642.4</v>
      </c>
      <c r="AM4429" s="493" t="n">
        <v>15292.82</v>
      </c>
      <c r="AN4429" s="493" t="n">
        <v>18114.68</v>
      </c>
      <c r="AO4429" s="493" t="n">
        <v>15715.64</v>
      </c>
      <c r="AP4429" s="493" t="n">
        <v>20147.81</v>
      </c>
      <c r="AQ4429" s="493" t="n">
        <v>17670.48</v>
      </c>
      <c r="AR4429" s="493" t="n">
        <v>23106.38</v>
      </c>
      <c r="AS4429" s="493" t="n">
        <v>24227.17</v>
      </c>
      <c r="AT4429" s="493" t="n">
        <v>25521.04</v>
      </c>
      <c r="AU4429" s="493" t="n">
        <v>28291.61</v>
      </c>
      <c r="AV4429" s="493" t="n">
        <v>27413.78</v>
      </c>
      <c r="AW4429" s="493" t="n">
        <v>21581.44</v>
      </c>
      <c r="AX4429" s="493" t="n">
        <v>17253.66</v>
      </c>
      <c r="AY4429" s="493" t="n">
        <v>18864.14</v>
      </c>
      <c r="AZ4429" s="493" t="n">
        <v>13542.81</v>
      </c>
      <c r="BA4429" s="493" t="n">
        <v>20944.86</v>
      </c>
      <c r="BB4429" s="493" t="n">
        <v>16350.28</v>
      </c>
      <c r="BC4429" s="493" t="n">
        <v>21877.44</v>
      </c>
      <c r="BD4429" s="493" t="n">
        <v>23648.18</v>
      </c>
      <c r="BE4429" s="493" t="n">
        <v>19987.64</v>
      </c>
      <c r="BF4429" s="493" t="n">
        <v>22531.6</v>
      </c>
      <c r="BG4429" s="493" t="n">
        <v>21306.2</v>
      </c>
      <c r="BH4429" s="493" t="n">
        <v>16206.4</v>
      </c>
      <c r="BI4429" s="493" t="n">
        <v>16688.82</v>
      </c>
      <c r="BJ4429" s="493" t="n">
        <v>19558</v>
      </c>
      <c r="BK4429" s="493" t="n">
        <v>17767.4</v>
      </c>
      <c r="BL4429" s="493" t="n">
        <v>19125.03</v>
      </c>
      <c r="BM4429" s="493" t="n">
        <v>14598.6</v>
      </c>
      <c r="BN4429" s="493" t="n">
        <v>14965.07</v>
      </c>
      <c r="BO4429" s="493" t="n">
        <v>17801.11</v>
      </c>
      <c r="BP4429" s="493" t="n">
        <v>15541.07</v>
      </c>
      <c r="BQ4429" s="493" t="n">
        <v>13338</v>
      </c>
      <c r="BR4429" s="493" t="n">
        <v>14730.4</v>
      </c>
      <c r="BS4429" s="493" t="n">
        <v>15979.77</v>
      </c>
      <c r="BT4429" s="493" t="n">
        <v>14270.98</v>
      </c>
      <c r="BU4429" s="493" t="n">
        <v>15359.09</v>
      </c>
      <c r="BV4429" s="493" t="n">
        <v>14963.38</v>
      </c>
      <c r="BW4429" s="493" t="n">
        <v>11156.24</v>
      </c>
    </row>
    <row r="4430">
      <c r="A4430" t="inlineStr">
        <is>
          <t>[C9D3] Angiotensin-II 길항제 칼슘길항제 복합제</t>
        </is>
      </c>
      <c r="B4430" t="inlineStr">
        <is>
          <t>휴온스</t>
        </is>
      </c>
      <c r="C4430" t="inlineStr">
        <is>
          <t>테잘바이</t>
        </is>
      </c>
      <c r="D4430" t="inlineStr">
        <is>
          <t>휴온스</t>
        </is>
      </c>
      <c r="E4430" t="inlineStr">
        <is>
          <t>amlodipine besylate,  telmisartan</t>
        </is>
      </c>
      <c r="F4430" t="inlineStr">
        <is>
          <t>의원</t>
        </is>
      </c>
      <c r="G4430" t="inlineStr">
        <is>
          <t>Generic</t>
        </is>
      </c>
      <c r="H4430" s="493" t="n">
        <v>42738.26</v>
      </c>
      <c r="I4430" s="493" t="n">
        <v>38006.83</v>
      </c>
      <c r="J4430" s="493" t="n">
        <v>47694.35</v>
      </c>
      <c r="K4430" s="493" t="n">
        <v>43300.85</v>
      </c>
      <c r="L4430" s="493" t="n">
        <v>49117.5</v>
      </c>
      <c r="M4430" s="493" t="n">
        <v>42874.77</v>
      </c>
      <c r="N4430" s="493" t="n">
        <v>45188.2</v>
      </c>
      <c r="O4430" s="493" t="n">
        <v>47951.3</v>
      </c>
      <c r="P4430" s="493" t="n">
        <v>42591.25</v>
      </c>
      <c r="Q4430" s="493" t="n">
        <v>51724.51</v>
      </c>
      <c r="R4430" s="493" t="n">
        <v>55612.29</v>
      </c>
      <c r="S4430" s="493" t="n">
        <v>57205.22</v>
      </c>
      <c r="T4430" s="493" t="n">
        <v>60768.28</v>
      </c>
      <c r="U4430" s="493" t="n">
        <v>60312.92</v>
      </c>
      <c r="V4430" s="493" t="n">
        <v>65010.98</v>
      </c>
      <c r="W4430" s="493" t="n">
        <v>61317.66</v>
      </c>
      <c r="X4430" s="493" t="n">
        <v>65391.1</v>
      </c>
      <c r="Y4430" s="493" t="n">
        <v>66078.72</v>
      </c>
      <c r="Z4430" s="493" t="n">
        <v>63200.57</v>
      </c>
      <c r="AA4430" s="493" t="n">
        <v>78546.99000000001</v>
      </c>
      <c r="AB4430" s="493" t="n">
        <v>62227.58</v>
      </c>
      <c r="AC4430" s="493" t="n">
        <v>85084.60000000001</v>
      </c>
      <c r="AD4430" s="493" t="n">
        <v>77306.74000000001</v>
      </c>
      <c r="AE4430" s="493" t="n">
        <v>82823.83</v>
      </c>
      <c r="AF4430" s="493" t="n">
        <v>78790.8</v>
      </c>
      <c r="AG4430" s="493" t="n">
        <v>82342.12</v>
      </c>
      <c r="AH4430" s="493" t="n">
        <v>89700.5</v>
      </c>
      <c r="AI4430" s="493" t="n">
        <v>85391.35000000001</v>
      </c>
      <c r="AJ4430" s="493" t="n">
        <v>92860.67999999999</v>
      </c>
      <c r="AK4430" s="493" t="n">
        <v>88699.44</v>
      </c>
      <c r="AL4430" s="493" t="n">
        <v>92222.48</v>
      </c>
      <c r="AM4430" s="493" t="n">
        <v>99427.53999999999</v>
      </c>
      <c r="AN4430" s="493" t="n">
        <v>102694.43</v>
      </c>
      <c r="AO4430" s="493" t="n">
        <v>124957.11</v>
      </c>
      <c r="AP4430" s="493" t="n">
        <v>154920.03</v>
      </c>
      <c r="AQ4430" s="493" t="n">
        <v>154446.3</v>
      </c>
      <c r="AR4430" s="493" t="n">
        <v>156587.64</v>
      </c>
      <c r="AS4430" s="493" t="n">
        <v>151305.54</v>
      </c>
      <c r="AT4430" s="493" t="n">
        <v>155587.96</v>
      </c>
      <c r="AU4430" s="493" t="n">
        <v>173946.94</v>
      </c>
      <c r="AV4430" s="493" t="n">
        <v>168889.5</v>
      </c>
      <c r="AW4430" s="493" t="n">
        <v>155947.75</v>
      </c>
      <c r="AX4430" s="493" t="n">
        <v>156729.08</v>
      </c>
      <c r="AY4430" s="493" t="n">
        <v>172376.54</v>
      </c>
      <c r="AZ4430" s="493" t="n">
        <v>133047.18</v>
      </c>
      <c r="BA4430" s="493" t="n">
        <v>165816.31</v>
      </c>
      <c r="BB4430" s="493" t="n">
        <v>169169.46</v>
      </c>
      <c r="BC4430" s="493" t="n">
        <v>166985.3</v>
      </c>
      <c r="BD4430" s="493" t="n">
        <v>141764.28</v>
      </c>
      <c r="BE4430" s="493" t="n">
        <v>137597.08</v>
      </c>
      <c r="BF4430" s="493" t="n">
        <v>140605</v>
      </c>
      <c r="BG4430" s="493" t="n">
        <v>147518.7</v>
      </c>
      <c r="BH4430" s="493" t="n">
        <v>151921.49</v>
      </c>
      <c r="BI4430" s="493" t="n">
        <v>143266.69</v>
      </c>
      <c r="BJ4430" s="493" t="n">
        <v>156513.71</v>
      </c>
      <c r="BK4430" s="493" t="n">
        <v>144477.8</v>
      </c>
      <c r="BL4430" s="493" t="n">
        <v>161743.38</v>
      </c>
      <c r="BM4430" s="493" t="n">
        <v>153331.57</v>
      </c>
      <c r="BN4430" s="493" t="n">
        <v>144174.51</v>
      </c>
      <c r="BO4430" s="493" t="n">
        <v>170643.88</v>
      </c>
      <c r="BP4430" s="493" t="n">
        <v>159535.67</v>
      </c>
      <c r="BQ4430" s="493" t="n">
        <v>137623.58</v>
      </c>
      <c r="BR4430" s="493" t="n">
        <v>167813.16</v>
      </c>
      <c r="BS4430" s="493" t="n">
        <v>165061.09</v>
      </c>
      <c r="BT4430" s="493" t="n">
        <v>155024.68</v>
      </c>
      <c r="BU4430" s="493" t="n">
        <v>186215.64</v>
      </c>
      <c r="BV4430" s="493" t="n">
        <v>190021.78</v>
      </c>
      <c r="BW4430" s="493" t="n">
        <v>173965.67</v>
      </c>
    </row>
    <row r="4431">
      <c r="A4431" t="inlineStr">
        <is>
          <t>[C9D3] Angiotensin-II 길항제 칼슘길항제 복합제</t>
        </is>
      </c>
      <c r="B4431" t="inlineStr">
        <is>
          <t>휴온스</t>
        </is>
      </c>
      <c r="C4431" t="inlineStr">
        <is>
          <t>테잘바이</t>
        </is>
      </c>
      <c r="D4431" t="inlineStr">
        <is>
          <t>휴온스</t>
        </is>
      </c>
      <c r="E4431" t="inlineStr">
        <is>
          <t>amlodipine besylate,  telmisartan</t>
        </is>
      </c>
      <c r="F4431" t="inlineStr">
        <is>
          <t>보건소</t>
        </is>
      </c>
      <c r="G4431" t="inlineStr">
        <is>
          <t>Generic</t>
        </is>
      </c>
      <c r="H4431" s="493" t="n">
        <v>781.2</v>
      </c>
      <c r="I4431" s="493" t="n">
        <v>600.6</v>
      </c>
      <c r="J4431" s="493" t="n">
        <v>1080</v>
      </c>
      <c r="K4431" s="493" t="n">
        <v>780</v>
      </c>
      <c r="L4431" s="493" t="n">
        <v>663.6</v>
      </c>
      <c r="M4431" s="493" t="n">
        <v>904.5</v>
      </c>
      <c r="N4431" s="493" t="n">
        <v>999</v>
      </c>
      <c r="O4431" s="493" t="n">
        <v>426.6</v>
      </c>
      <c r="P4431" s="493" t="n">
        <v>919.2</v>
      </c>
      <c r="Q4431" s="493" t="n">
        <v>1386</v>
      </c>
      <c r="R4431" s="493" t="n">
        <v>1568.1</v>
      </c>
      <c r="S4431" s="493" t="n">
        <v>702.6</v>
      </c>
      <c r="T4431" s="493" t="n">
        <v>1549.2</v>
      </c>
      <c r="U4431" s="493" t="n">
        <v>445.8</v>
      </c>
      <c r="V4431" s="493" t="n">
        <v>169.8</v>
      </c>
      <c r="W4431" s="493" t="n">
        <v>2200.5</v>
      </c>
      <c r="X4431" s="493" t="n">
        <v>675</v>
      </c>
      <c r="Y4431" s="493" t="n">
        <v>358.2</v>
      </c>
      <c r="Z4431" s="493" t="n">
        <v>1434.9</v>
      </c>
      <c r="AA4431" s="493" t="n">
        <v>991.8</v>
      </c>
      <c r="AB4431" s="493" t="n">
        <v>940.2</v>
      </c>
      <c r="AC4431" s="493" t="n">
        <v>1833</v>
      </c>
      <c r="AD4431" s="493" t="n">
        <v>1544.4</v>
      </c>
      <c r="AE4431" s="493" t="n">
        <v>1638</v>
      </c>
      <c r="AF4431" s="493" t="n">
        <v>3084.6</v>
      </c>
      <c r="AG4431" s="493" t="n">
        <v>2208.45</v>
      </c>
      <c r="AH4431" s="493" t="n">
        <v>1975.2</v>
      </c>
      <c r="AI4431" s="493" t="n">
        <v>1355.7</v>
      </c>
      <c r="AJ4431" s="493" t="n">
        <v>1877.1</v>
      </c>
      <c r="AK4431" s="493" t="n">
        <v>2181.6</v>
      </c>
      <c r="AL4431" s="493" t="n">
        <v>5044.95</v>
      </c>
      <c r="AM4431" s="493" t="n">
        <v>1691.85</v>
      </c>
      <c r="AN4431" s="493" t="n">
        <v>3128.4</v>
      </c>
      <c r="AO4431" s="493" t="n">
        <v>2559.45</v>
      </c>
      <c r="AP4431" s="493" t="n">
        <v>2538.3</v>
      </c>
      <c r="AQ4431" s="493" t="n">
        <v>1004.4</v>
      </c>
      <c r="AR4431" s="493" t="n">
        <v>3304.8</v>
      </c>
      <c r="AS4431" s="493" t="n">
        <v>2657.7</v>
      </c>
      <c r="AT4431" s="493" t="n">
        <v>2436</v>
      </c>
      <c r="AU4431" s="493" t="n">
        <v>2530.8</v>
      </c>
      <c r="AV4431" s="493" t="n">
        <v>1701</v>
      </c>
      <c r="AW4431" s="493" t="n">
        <v>3291.3</v>
      </c>
      <c r="AX4431" s="493" t="n">
        <v>2492.55</v>
      </c>
      <c r="AY4431" s="493" t="n">
        <v>4025.85</v>
      </c>
      <c r="AZ4431" s="493" t="n">
        <v>2019.6</v>
      </c>
      <c r="BA4431" s="493" t="n">
        <v>2607.9</v>
      </c>
      <c r="BB4431" s="493" t="n">
        <v>3457.81</v>
      </c>
      <c r="BC4431" s="493" t="n">
        <v>1977.3</v>
      </c>
      <c r="BD4431" s="493" t="n">
        <v>1940.34</v>
      </c>
      <c r="BE4431" s="493" t="n">
        <v>2171.4</v>
      </c>
      <c r="BF4431" s="493" t="n">
        <v>1725.9</v>
      </c>
      <c r="BG4431" s="493" t="n">
        <v>1871.7</v>
      </c>
      <c r="BH4431" s="493" t="n">
        <v>2305.5</v>
      </c>
      <c r="BI4431" s="493" t="n">
        <v>3127.7</v>
      </c>
      <c r="BJ4431" s="493" t="n">
        <v>2943.45</v>
      </c>
      <c r="BK4431" s="493" t="n">
        <v>2225.4</v>
      </c>
      <c r="BL4431" s="493" t="n">
        <v>2189.82</v>
      </c>
      <c r="BM4431" s="493" t="n">
        <v>2031.6</v>
      </c>
      <c r="BN4431" s="493" t="n">
        <v>2913.9</v>
      </c>
      <c r="BO4431" s="493" t="n">
        <v>4120.2</v>
      </c>
      <c r="BP4431" s="493" t="n">
        <v>1154.25</v>
      </c>
      <c r="BQ4431" s="493" t="n">
        <v>1819.8</v>
      </c>
      <c r="BR4431" s="493" t="n">
        <v>3507.86</v>
      </c>
      <c r="BS4431" s="493" t="n">
        <v>3938.7</v>
      </c>
      <c r="BT4431" s="493" t="n">
        <v>2408.4</v>
      </c>
      <c r="BU4431" s="493" t="n">
        <v>5449.42</v>
      </c>
      <c r="BV4431" s="493" t="n">
        <v>3923.1</v>
      </c>
      <c r="BW4431" s="493" t="n">
        <v>4228.82</v>
      </c>
    </row>
    <row r="4432">
      <c r="A4432" t="inlineStr">
        <is>
          <t>[C9D3] Angiotensin-II 길항제 칼슘길항제 복합제</t>
        </is>
      </c>
      <c r="B4432" t="inlineStr">
        <is>
          <t>휴온스</t>
        </is>
      </c>
      <c r="C4432" t="inlineStr">
        <is>
          <t>테잘바이</t>
        </is>
      </c>
      <c r="D4432" t="inlineStr">
        <is>
          <t>휴온스</t>
        </is>
      </c>
      <c r="E4432" t="inlineStr">
        <is>
          <t>amlodipine besylate,  telmisartan</t>
        </is>
      </c>
      <c r="F4432" t="inlineStr">
        <is>
          <t>기타(치과의원, 치과병원 등)</t>
        </is>
      </c>
      <c r="G4432" t="inlineStr">
        <is>
          <t>Generic</t>
        </is>
      </c>
      <c r="H4432" s="493" t="n">
        <v>0</v>
      </c>
      <c r="I4432" s="493" t="n">
        <v>0</v>
      </c>
      <c r="J4432" s="493" t="n">
        <v>0</v>
      </c>
      <c r="K4432" s="493" t="n">
        <v>0</v>
      </c>
      <c r="L4432" s="493" t="n">
        <v>0</v>
      </c>
      <c r="M4432" s="493" t="n">
        <v>0</v>
      </c>
      <c r="N4432" s="493" t="n">
        <v>0</v>
      </c>
      <c r="O4432" s="493" t="n">
        <v>0</v>
      </c>
      <c r="P4432" s="493" t="n">
        <v>0</v>
      </c>
      <c r="Q4432" s="493" t="n">
        <v>0</v>
      </c>
      <c r="R4432" s="493" t="n">
        <v>0</v>
      </c>
      <c r="S4432" s="493" t="n">
        <v>0</v>
      </c>
      <c r="T4432" s="493" t="n">
        <v>0</v>
      </c>
      <c r="U4432" s="493" t="n">
        <v>0</v>
      </c>
      <c r="V4432" s="493" t="n">
        <v>0</v>
      </c>
      <c r="W4432" s="493" t="n">
        <v>0</v>
      </c>
      <c r="X4432" s="493" t="n">
        <v>0</v>
      </c>
      <c r="Y4432" s="493" t="n">
        <v>0</v>
      </c>
      <c r="Z4432" s="493" t="n">
        <v>0</v>
      </c>
      <c r="AA4432" s="493" t="n">
        <v>0</v>
      </c>
      <c r="AB4432" s="493" t="n">
        <v>0</v>
      </c>
      <c r="AC4432" s="493" t="n">
        <v>0</v>
      </c>
      <c r="AD4432" s="493" t="n">
        <v>0</v>
      </c>
      <c r="AE4432" s="493" t="n">
        <v>0</v>
      </c>
      <c r="AF4432" s="493" t="n">
        <v>0</v>
      </c>
      <c r="AG4432" s="493" t="n">
        <v>0</v>
      </c>
      <c r="AH4432" s="493" t="n">
        <v>0</v>
      </c>
      <c r="AI4432" s="493" t="n">
        <v>0</v>
      </c>
      <c r="AJ4432" s="493" t="n">
        <v>0</v>
      </c>
      <c r="AK4432" s="493" t="n">
        <v>0</v>
      </c>
      <c r="AL4432" s="493" t="n">
        <v>0</v>
      </c>
      <c r="AM4432" s="493" t="n">
        <v>0</v>
      </c>
      <c r="AN4432" s="493" t="n">
        <v>0</v>
      </c>
      <c r="AO4432" s="493" t="n">
        <v>177.6</v>
      </c>
      <c r="AP4432" s="493" t="n">
        <v>0</v>
      </c>
      <c r="AQ4432" s="493" t="n">
        <v>0</v>
      </c>
      <c r="AR4432" s="493" t="n">
        <v>0</v>
      </c>
      <c r="AS4432" s="493" t="n">
        <v>0</v>
      </c>
      <c r="AT4432" s="493" t="n">
        <v>0</v>
      </c>
      <c r="AU4432" s="493" t="n">
        <v>0</v>
      </c>
      <c r="AV4432" s="493" t="n">
        <v>0</v>
      </c>
      <c r="AW4432" s="493" t="n">
        <v>0</v>
      </c>
      <c r="AX4432" s="493" t="n">
        <v>0</v>
      </c>
      <c r="AY4432" s="493" t="n">
        <v>0</v>
      </c>
      <c r="AZ4432" s="493" t="n">
        <v>0</v>
      </c>
      <c r="BA4432" s="493" t="n">
        <v>0</v>
      </c>
      <c r="BB4432" s="493" t="n">
        <v>0</v>
      </c>
      <c r="BC4432" s="493" t="n">
        <v>0</v>
      </c>
      <c r="BD4432" s="493" t="n">
        <v>0</v>
      </c>
      <c r="BE4432" s="493" t="n">
        <v>0</v>
      </c>
      <c r="BF4432" s="493" t="n">
        <v>0</v>
      </c>
      <c r="BG4432" s="493" t="n">
        <v>0</v>
      </c>
      <c r="BH4432" s="493" t="n">
        <v>0</v>
      </c>
      <c r="BI4432" s="493" t="n">
        <v>0</v>
      </c>
      <c r="BJ4432" s="493" t="n">
        <v>0</v>
      </c>
      <c r="BK4432" s="493" t="n">
        <v>0</v>
      </c>
      <c r="BL4432" s="493" t="n">
        <v>0</v>
      </c>
      <c r="BM4432" s="493" t="n">
        <v>0</v>
      </c>
      <c r="BN4432" s="493" t="n">
        <v>0</v>
      </c>
      <c r="BO4432" s="493" t="n">
        <v>0</v>
      </c>
      <c r="BP4432" s="493" t="n">
        <v>0</v>
      </c>
      <c r="BQ4432" s="493" t="n">
        <v>0</v>
      </c>
      <c r="BR4432" s="493" t="n">
        <v>0</v>
      </c>
      <c r="BS4432" s="493" t="n">
        <v>0</v>
      </c>
      <c r="BT4432" s="493" t="n">
        <v>0</v>
      </c>
      <c r="BU4432" s="493" t="n">
        <v>0</v>
      </c>
      <c r="BV4432" s="493" t="n">
        <v>0</v>
      </c>
      <c r="BW4432" s="493" t="n">
        <v>0</v>
      </c>
    </row>
    <row r="4433">
      <c r="A4433" t="inlineStr">
        <is>
          <t>[C9D3] Angiotensin-II 길항제 칼슘길항제 복합제</t>
        </is>
      </c>
      <c r="B4433" t="inlineStr">
        <is>
          <t>휴온스메디텍</t>
        </is>
      </c>
      <c r="C4433" t="inlineStr">
        <is>
          <t>휴니즈 발사르핀</t>
        </is>
      </c>
      <c r="D4433" t="inlineStr">
        <is>
          <t>휴온스메디텍</t>
        </is>
      </c>
      <c r="E4433" t="inlineStr">
        <is>
          <t>amlodipine besylate,  valsartan</t>
        </is>
      </c>
      <c r="F4433" t="inlineStr">
        <is>
          <t>종합병원</t>
        </is>
      </c>
      <c r="G4433" t="inlineStr">
        <is>
          <t>Generic</t>
        </is>
      </c>
      <c r="H4433" s="493" t="n">
        <v>0</v>
      </c>
      <c r="I4433" s="493" t="n">
        <v>0</v>
      </c>
      <c r="J4433" s="493" t="n">
        <v>0</v>
      </c>
      <c r="K4433" s="493" t="n">
        <v>0</v>
      </c>
      <c r="L4433" s="493" t="n">
        <v>0</v>
      </c>
      <c r="M4433" s="493" t="n">
        <v>0</v>
      </c>
      <c r="N4433" s="493" t="n">
        <v>0</v>
      </c>
      <c r="O4433" s="493" t="n">
        <v>0</v>
      </c>
      <c r="P4433" s="493" t="n">
        <v>0</v>
      </c>
      <c r="Q4433" s="493" t="n">
        <v>0</v>
      </c>
      <c r="R4433" s="493" t="n">
        <v>0</v>
      </c>
      <c r="S4433" s="493" t="n">
        <v>0</v>
      </c>
      <c r="T4433" s="493" t="n">
        <v>0</v>
      </c>
      <c r="U4433" s="493" t="n">
        <v>0</v>
      </c>
      <c r="V4433" s="493" t="n">
        <v>0</v>
      </c>
      <c r="W4433" s="493" t="n">
        <v>0</v>
      </c>
      <c r="X4433" s="493" t="n">
        <v>0</v>
      </c>
      <c r="Y4433" s="493" t="n">
        <v>0</v>
      </c>
      <c r="Z4433" s="493" t="n">
        <v>0</v>
      </c>
      <c r="AA4433" s="493" t="n">
        <v>0</v>
      </c>
      <c r="AB4433" s="493" t="n">
        <v>0</v>
      </c>
      <c r="AC4433" s="493" t="n">
        <v>0</v>
      </c>
      <c r="AD4433" s="493" t="n">
        <v>0</v>
      </c>
      <c r="AE4433" s="493" t="n">
        <v>0</v>
      </c>
      <c r="AF4433" s="493" t="n">
        <v>0</v>
      </c>
      <c r="AG4433" s="493" t="n">
        <v>120.6</v>
      </c>
      <c r="AH4433" s="493" t="n">
        <v>240.3</v>
      </c>
      <c r="AI4433" s="493" t="n">
        <v>112</v>
      </c>
      <c r="AJ4433" s="493" t="n">
        <v>336.28</v>
      </c>
      <c r="AK4433" s="493" t="n">
        <v>112</v>
      </c>
      <c r="AL4433" s="493" t="n">
        <v>112</v>
      </c>
      <c r="AM4433" s="493" t="n">
        <v>112</v>
      </c>
      <c r="AN4433" s="493" t="n">
        <v>112</v>
      </c>
      <c r="AO4433" s="493" t="n">
        <v>223.44</v>
      </c>
      <c r="AP4433" s="493" t="n">
        <v>112</v>
      </c>
      <c r="AQ4433" s="493" t="n">
        <v>224.84</v>
      </c>
      <c r="AR4433" s="493" t="n">
        <v>112</v>
      </c>
      <c r="AS4433" s="493" t="n">
        <v>112</v>
      </c>
      <c r="AT4433" s="493" t="n">
        <v>224.28</v>
      </c>
      <c r="AU4433" s="493" t="n">
        <v>336</v>
      </c>
      <c r="AV4433" s="493" t="n">
        <v>112</v>
      </c>
      <c r="AW4433" s="493" t="n">
        <v>225.4</v>
      </c>
      <c r="AX4433" s="493" t="n">
        <v>224</v>
      </c>
      <c r="AY4433" s="493" t="n">
        <v>224</v>
      </c>
      <c r="AZ4433" s="493" t="n">
        <v>224.28</v>
      </c>
      <c r="BA4433" s="493" t="n">
        <v>112</v>
      </c>
      <c r="BB4433" s="493" t="n">
        <v>111.72</v>
      </c>
      <c r="BC4433" s="493" t="n">
        <v>224.28</v>
      </c>
      <c r="BD4433" s="493" t="n">
        <v>112</v>
      </c>
      <c r="BE4433" s="493" t="n">
        <v>112</v>
      </c>
      <c r="BF4433" s="493" t="n">
        <v>112</v>
      </c>
      <c r="BG4433" s="493" t="n">
        <v>450.8</v>
      </c>
      <c r="BH4433" s="493" t="n">
        <v>338.52</v>
      </c>
      <c r="BI4433" s="493" t="n">
        <v>112</v>
      </c>
      <c r="BJ4433" s="493" t="n">
        <v>224.56</v>
      </c>
      <c r="BK4433" s="493" t="n">
        <v>336.84</v>
      </c>
      <c r="BL4433" s="493" t="n">
        <v>112.28</v>
      </c>
      <c r="BM4433" s="493" t="n">
        <v>112</v>
      </c>
      <c r="BN4433" s="493" t="n">
        <v>112.28</v>
      </c>
      <c r="BO4433" s="493" t="n">
        <v>225.12</v>
      </c>
      <c r="BP4433" s="493" t="n">
        <v>225.12</v>
      </c>
      <c r="BQ4433" s="493" t="n">
        <v>224</v>
      </c>
      <c r="BR4433" s="493" t="n">
        <v>563.92</v>
      </c>
      <c r="BS4433" s="493" t="n">
        <v>112</v>
      </c>
      <c r="BT4433" s="493" t="n">
        <v>112</v>
      </c>
      <c r="BU4433" s="493" t="n">
        <v>112</v>
      </c>
      <c r="BV4433" s="493" t="n">
        <v>225.68</v>
      </c>
      <c r="BW4433" s="493" t="n">
        <v>112</v>
      </c>
    </row>
    <row r="4434">
      <c r="A4434" t="inlineStr">
        <is>
          <t>[C9D3] Angiotensin-II 길항제 칼슘길항제 복합제</t>
        </is>
      </c>
      <c r="B4434" t="inlineStr">
        <is>
          <t>휴온스메디텍</t>
        </is>
      </c>
      <c r="C4434" t="inlineStr">
        <is>
          <t>휴니즈 발사르핀</t>
        </is>
      </c>
      <c r="D4434" t="inlineStr">
        <is>
          <t>휴온스메디텍</t>
        </is>
      </c>
      <c r="E4434" t="inlineStr">
        <is>
          <t>amlodipine besylate,  valsartan</t>
        </is>
      </c>
      <c r="F4434" t="inlineStr">
        <is>
          <t>병원</t>
        </is>
      </c>
      <c r="G4434" t="inlineStr">
        <is>
          <t>Generic</t>
        </is>
      </c>
      <c r="H4434" s="493" t="n">
        <v>1580.85</v>
      </c>
      <c r="I4434" s="493" t="n">
        <v>2085.45</v>
      </c>
      <c r="J4434" s="493" t="n">
        <v>1313.7</v>
      </c>
      <c r="K4434" s="493" t="n">
        <v>1659.45</v>
      </c>
      <c r="L4434" s="493" t="n">
        <v>1282.32</v>
      </c>
      <c r="M4434" s="493" t="n">
        <v>1959</v>
      </c>
      <c r="N4434" s="493" t="n">
        <v>1612.04</v>
      </c>
      <c r="O4434" s="493" t="n">
        <v>1260.85</v>
      </c>
      <c r="P4434" s="493" t="n">
        <v>795.1</v>
      </c>
      <c r="Q4434" s="493" t="n">
        <v>54.3</v>
      </c>
      <c r="R4434" s="493" t="n">
        <v>1320.88</v>
      </c>
      <c r="S4434" s="493" t="n">
        <v>318.65</v>
      </c>
      <c r="T4434" s="493" t="n">
        <v>1269</v>
      </c>
      <c r="U4434" s="493" t="n">
        <v>1666.2</v>
      </c>
      <c r="V4434" s="493" t="n">
        <v>764.7</v>
      </c>
      <c r="W4434" s="493" t="n">
        <v>95.40000000000001</v>
      </c>
      <c r="X4434" s="493" t="n">
        <v>695.86</v>
      </c>
      <c r="Y4434" s="493" t="n">
        <v>335.7</v>
      </c>
      <c r="Z4434" s="493" t="n">
        <v>574.65</v>
      </c>
      <c r="AA4434" s="493" t="n">
        <v>283.3</v>
      </c>
      <c r="AB4434" s="493" t="n">
        <v>263.85</v>
      </c>
      <c r="AC4434" s="493" t="n">
        <v>219</v>
      </c>
      <c r="AD4434" s="493" t="n">
        <v>702.6</v>
      </c>
      <c r="AE4434" s="493" t="n">
        <v>340.05</v>
      </c>
      <c r="AF4434" s="493" t="n">
        <v>649.9</v>
      </c>
      <c r="AG4434" s="493" t="n">
        <v>466.2</v>
      </c>
      <c r="AH4434" s="493" t="n">
        <v>576.9</v>
      </c>
      <c r="AI4434" s="493" t="n">
        <v>0</v>
      </c>
      <c r="AJ4434" s="493" t="n">
        <v>1041.3</v>
      </c>
      <c r="AK4434" s="493" t="n">
        <v>292.8</v>
      </c>
      <c r="AL4434" s="493" t="n">
        <v>446.1</v>
      </c>
      <c r="AM4434" s="493" t="n">
        <v>194.7</v>
      </c>
      <c r="AN4434" s="493" t="n">
        <v>572.73</v>
      </c>
      <c r="AO4434" s="493" t="n">
        <v>85.2</v>
      </c>
      <c r="AP4434" s="493" t="n">
        <v>471.6</v>
      </c>
      <c r="AQ4434" s="493" t="n">
        <v>453.9</v>
      </c>
      <c r="AR4434" s="493" t="n">
        <v>578.1</v>
      </c>
      <c r="AS4434" s="493" t="n">
        <v>930.3</v>
      </c>
      <c r="AT4434" s="493" t="n">
        <v>335.1</v>
      </c>
      <c r="AU4434" s="493" t="n">
        <v>221.7</v>
      </c>
      <c r="AV4434" s="493" t="n">
        <v>1736</v>
      </c>
      <c r="AW4434" s="493" t="n">
        <v>1023.66</v>
      </c>
      <c r="AX4434" s="493" t="n">
        <v>743.7</v>
      </c>
      <c r="AY4434" s="493" t="n">
        <v>207.3</v>
      </c>
      <c r="AZ4434" s="493" t="n">
        <v>209.7</v>
      </c>
      <c r="BA4434" s="493" t="n">
        <v>92.09999999999999</v>
      </c>
      <c r="BB4434" s="493" t="n">
        <v>87.90000000000001</v>
      </c>
      <c r="BC4434" s="493" t="n">
        <v>196.8</v>
      </c>
      <c r="BD4434" s="493" t="n">
        <v>191.1</v>
      </c>
      <c r="BE4434" s="493" t="n">
        <v>925.2</v>
      </c>
      <c r="BF4434" s="493" t="n">
        <v>208.8</v>
      </c>
      <c r="BG4434" s="493" t="n">
        <v>160.8</v>
      </c>
      <c r="BH4434" s="493" t="n">
        <v>0</v>
      </c>
      <c r="BI4434" s="493" t="n">
        <v>88.2</v>
      </c>
      <c r="BJ4434" s="493" t="n">
        <v>75</v>
      </c>
      <c r="BK4434" s="493" t="n">
        <v>94.2</v>
      </c>
      <c r="BL4434" s="493" t="n">
        <v>183</v>
      </c>
      <c r="BM4434" s="493" t="n">
        <v>0</v>
      </c>
      <c r="BN4434" s="493" t="n">
        <v>92.7</v>
      </c>
      <c r="BO4434" s="493" t="n">
        <v>0</v>
      </c>
      <c r="BP4434" s="493" t="n">
        <v>105.9</v>
      </c>
      <c r="BQ4434" s="493" t="n">
        <v>101.7</v>
      </c>
      <c r="BR4434" s="493" t="n">
        <v>118.2</v>
      </c>
      <c r="BS4434" s="493" t="n">
        <v>325.2</v>
      </c>
      <c r="BT4434" s="493" t="n">
        <v>97.5</v>
      </c>
      <c r="BU4434" s="493" t="n">
        <v>223.5</v>
      </c>
      <c r="BV4434" s="493" t="n">
        <v>94.8</v>
      </c>
      <c r="BW4434" s="493" t="n">
        <v>113.1</v>
      </c>
    </row>
    <row r="4435">
      <c r="A4435" t="inlineStr">
        <is>
          <t>[C9D3] Angiotensin-II 길항제 칼슘길항제 복합제</t>
        </is>
      </c>
      <c r="B4435" t="inlineStr">
        <is>
          <t>휴온스메디텍</t>
        </is>
      </c>
      <c r="C4435" t="inlineStr">
        <is>
          <t>휴니즈 발사르핀</t>
        </is>
      </c>
      <c r="D4435" t="inlineStr">
        <is>
          <t>휴온스메디텍</t>
        </is>
      </c>
      <c r="E4435" t="inlineStr">
        <is>
          <t>amlodipine besylate,  valsartan</t>
        </is>
      </c>
      <c r="F4435" t="inlineStr">
        <is>
          <t>의원</t>
        </is>
      </c>
      <c r="G4435" t="inlineStr">
        <is>
          <t>Generic</t>
        </is>
      </c>
      <c r="H4435" s="493" t="n">
        <v>53821.71</v>
      </c>
      <c r="I4435" s="493" t="n">
        <v>58073.74</v>
      </c>
      <c r="J4435" s="493" t="n">
        <v>59873.35</v>
      </c>
      <c r="K4435" s="493" t="n">
        <v>62404.72</v>
      </c>
      <c r="L4435" s="493" t="n">
        <v>56670.61</v>
      </c>
      <c r="M4435" s="493" t="n">
        <v>54758.67</v>
      </c>
      <c r="N4435" s="493" t="n">
        <v>49050.71</v>
      </c>
      <c r="O4435" s="493" t="n">
        <v>55016.48</v>
      </c>
      <c r="P4435" s="493" t="n">
        <v>55189.8</v>
      </c>
      <c r="Q4435" s="493" t="n">
        <v>51873.38</v>
      </c>
      <c r="R4435" s="493" t="n">
        <v>55559.85</v>
      </c>
      <c r="S4435" s="493" t="n">
        <v>57591.33</v>
      </c>
      <c r="T4435" s="493" t="n">
        <v>53573.05</v>
      </c>
      <c r="U4435" s="493" t="n">
        <v>54029.39</v>
      </c>
      <c r="V4435" s="493" t="n">
        <v>61313.92</v>
      </c>
      <c r="W4435" s="493" t="n">
        <v>48112.4</v>
      </c>
      <c r="X4435" s="493" t="n">
        <v>59761.14</v>
      </c>
      <c r="Y4435" s="493" t="n">
        <v>70698.89999999999</v>
      </c>
      <c r="Z4435" s="493" t="n">
        <v>73070.78</v>
      </c>
      <c r="AA4435" s="493" t="n">
        <v>72968.92999999999</v>
      </c>
      <c r="AB4435" s="493" t="n">
        <v>61883.44</v>
      </c>
      <c r="AC4435" s="493" t="n">
        <v>71875.38</v>
      </c>
      <c r="AD4435" s="493" t="n">
        <v>71325.74000000001</v>
      </c>
      <c r="AE4435" s="493" t="n">
        <v>79804.67</v>
      </c>
      <c r="AF4435" s="493" t="n">
        <v>78350.78</v>
      </c>
      <c r="AG4435" s="493" t="n">
        <v>72422.2</v>
      </c>
      <c r="AH4435" s="493" t="n">
        <v>81362.72</v>
      </c>
      <c r="AI4435" s="493" t="n">
        <v>82721.60000000001</v>
      </c>
      <c r="AJ4435" s="493" t="n">
        <v>89993.37</v>
      </c>
      <c r="AK4435" s="493" t="n">
        <v>88376.34</v>
      </c>
      <c r="AL4435" s="493" t="n">
        <v>75589.98</v>
      </c>
      <c r="AM4435" s="493" t="n">
        <v>82513.37</v>
      </c>
      <c r="AN4435" s="493" t="n">
        <v>65392.32</v>
      </c>
      <c r="AO4435" s="493" t="n">
        <v>72730.75999999999</v>
      </c>
      <c r="AP4435" s="493" t="n">
        <v>73952.47</v>
      </c>
      <c r="AQ4435" s="493" t="n">
        <v>79289.91</v>
      </c>
      <c r="AR4435" s="493" t="n">
        <v>80912.13</v>
      </c>
      <c r="AS4435" s="493" t="n">
        <v>72924.28</v>
      </c>
      <c r="AT4435" s="493" t="n">
        <v>72391.62</v>
      </c>
      <c r="AU4435" s="493" t="n">
        <v>82394.23</v>
      </c>
      <c r="AV4435" s="493" t="n">
        <v>75310.77</v>
      </c>
      <c r="AW4435" s="493" t="n">
        <v>70760.62</v>
      </c>
      <c r="AX4435" s="493" t="n">
        <v>83501.10000000001</v>
      </c>
      <c r="AY4435" s="493" t="n">
        <v>78477.55</v>
      </c>
      <c r="AZ4435" s="493" t="n">
        <v>77111.91</v>
      </c>
      <c r="BA4435" s="493" t="n">
        <v>83785.42999999999</v>
      </c>
      <c r="BB4435" s="493" t="n">
        <v>77669.2</v>
      </c>
      <c r="BC4435" s="493" t="n">
        <v>82658.78999999999</v>
      </c>
      <c r="BD4435" s="493" t="n">
        <v>70318.64</v>
      </c>
      <c r="BE4435" s="493" t="n">
        <v>68745.59</v>
      </c>
      <c r="BF4435" s="493" t="n">
        <v>83312.03</v>
      </c>
      <c r="BG4435" s="493" t="n">
        <v>94794.42</v>
      </c>
      <c r="BH4435" s="493" t="n">
        <v>87393.7</v>
      </c>
      <c r="BI4435" s="493" t="n">
        <v>89431</v>
      </c>
      <c r="BJ4435" s="493" t="n">
        <v>61592.44</v>
      </c>
      <c r="BK4435" s="493" t="n">
        <v>57706</v>
      </c>
      <c r="BL4435" s="493" t="n">
        <v>57048.85</v>
      </c>
      <c r="BM4435" s="493" t="n">
        <v>59283.08</v>
      </c>
      <c r="BN4435" s="493" t="n">
        <v>40959.85</v>
      </c>
      <c r="BO4435" s="493" t="n">
        <v>57723.48</v>
      </c>
      <c r="BP4435" s="493" t="n">
        <v>46361.05</v>
      </c>
      <c r="BQ4435" s="493" t="n">
        <v>47624.78</v>
      </c>
      <c r="BR4435" s="493" t="n">
        <v>41845.32</v>
      </c>
      <c r="BS4435" s="493" t="n">
        <v>32293.12</v>
      </c>
      <c r="BT4435" s="493" t="n">
        <v>23945.17</v>
      </c>
      <c r="BU4435" s="493" t="n">
        <v>29855.94</v>
      </c>
      <c r="BV4435" s="493" t="n">
        <v>25489.72</v>
      </c>
      <c r="BW4435" s="493" t="n">
        <v>21356.5</v>
      </c>
    </row>
    <row r="4436">
      <c r="A4436" t="inlineStr">
        <is>
          <t>[C9D3] Angiotensin-II 길항제 칼슘길항제 복합제</t>
        </is>
      </c>
      <c r="B4436" t="inlineStr">
        <is>
          <t>휴온스메디텍</t>
        </is>
      </c>
      <c r="C4436" t="inlineStr">
        <is>
          <t>휴니즈 발사르핀</t>
        </is>
      </c>
      <c r="D4436" t="inlineStr">
        <is>
          <t>휴온스메디텍</t>
        </is>
      </c>
      <c r="E4436" t="inlineStr">
        <is>
          <t>amlodipine besylate,  valsartan</t>
        </is>
      </c>
      <c r="F4436" t="inlineStr">
        <is>
          <t>보건소</t>
        </is>
      </c>
      <c r="G4436" t="inlineStr">
        <is>
          <t>Generic</t>
        </is>
      </c>
      <c r="H4436" s="493" t="n">
        <v>3993.36</v>
      </c>
      <c r="I4436" s="493" t="n">
        <v>3631.76</v>
      </c>
      <c r="J4436" s="493" t="n">
        <v>4863.9</v>
      </c>
      <c r="K4436" s="493" t="n">
        <v>4250.1</v>
      </c>
      <c r="L4436" s="493" t="n">
        <v>4306.29</v>
      </c>
      <c r="M4436" s="493" t="n">
        <v>3563.28</v>
      </c>
      <c r="N4436" s="493" t="n">
        <v>4023.39</v>
      </c>
      <c r="O4436" s="493" t="n">
        <v>3846.7</v>
      </c>
      <c r="P4436" s="493" t="n">
        <v>3720.96</v>
      </c>
      <c r="Q4436" s="493" t="n">
        <v>3694.05</v>
      </c>
      <c r="R4436" s="493" t="n">
        <v>3292.55</v>
      </c>
      <c r="S4436" s="493" t="n">
        <v>3635.4</v>
      </c>
      <c r="T4436" s="493" t="n">
        <v>2986.41</v>
      </c>
      <c r="U4436" s="493" t="n">
        <v>2608.2</v>
      </c>
      <c r="V4436" s="493" t="n">
        <v>3156.64</v>
      </c>
      <c r="W4436" s="493" t="n">
        <v>2631.72</v>
      </c>
      <c r="X4436" s="493" t="n">
        <v>2722.3</v>
      </c>
      <c r="Y4436" s="493" t="n">
        <v>2750.1</v>
      </c>
      <c r="Z4436" s="493" t="n">
        <v>2915.1</v>
      </c>
      <c r="AA4436" s="493" t="n">
        <v>3101.5</v>
      </c>
      <c r="AB4436" s="493" t="n">
        <v>2645.2</v>
      </c>
      <c r="AC4436" s="493" t="n">
        <v>5012.03</v>
      </c>
      <c r="AD4436" s="493" t="n">
        <v>3632.1</v>
      </c>
      <c r="AE4436" s="493" t="n">
        <v>3745.3</v>
      </c>
      <c r="AF4436" s="493" t="n">
        <v>3711.6</v>
      </c>
      <c r="AG4436" s="493" t="n">
        <v>3940.2</v>
      </c>
      <c r="AH4436" s="493" t="n">
        <v>3565.5</v>
      </c>
      <c r="AI4436" s="493" t="n">
        <v>3483</v>
      </c>
      <c r="AJ4436" s="493" t="n">
        <v>3906</v>
      </c>
      <c r="AK4436" s="493" t="n">
        <v>4313.2</v>
      </c>
      <c r="AL4436" s="493" t="n">
        <v>3145.5</v>
      </c>
      <c r="AM4436" s="493" t="n">
        <v>5282.1</v>
      </c>
      <c r="AN4436" s="493" t="n">
        <v>2508</v>
      </c>
      <c r="AO4436" s="493" t="n">
        <v>3991.5</v>
      </c>
      <c r="AP4436" s="493" t="n">
        <v>2686.5</v>
      </c>
      <c r="AQ4436" s="493" t="n">
        <v>3396.6</v>
      </c>
      <c r="AR4436" s="493" t="n">
        <v>2986.2</v>
      </c>
      <c r="AS4436" s="493" t="n">
        <v>3281.25</v>
      </c>
      <c r="AT4436" s="493" t="n">
        <v>2617.8</v>
      </c>
      <c r="AU4436" s="493" t="n">
        <v>3092.42</v>
      </c>
      <c r="AV4436" s="493" t="n">
        <v>2726.4</v>
      </c>
      <c r="AW4436" s="493" t="n">
        <v>4466.7</v>
      </c>
      <c r="AX4436" s="493" t="n">
        <v>2986.8</v>
      </c>
      <c r="AY4436" s="493" t="n">
        <v>3067.5</v>
      </c>
      <c r="AZ4436" s="493" t="n">
        <v>2429.7</v>
      </c>
      <c r="BA4436" s="493" t="n">
        <v>2976.75</v>
      </c>
      <c r="BB4436" s="493" t="n">
        <v>2837.46</v>
      </c>
      <c r="BC4436" s="493" t="n">
        <v>3492</v>
      </c>
      <c r="BD4436" s="493" t="n">
        <v>3095.1</v>
      </c>
      <c r="BE4436" s="493" t="n">
        <v>3398.4</v>
      </c>
      <c r="BF4436" s="493" t="n">
        <v>3469.35</v>
      </c>
      <c r="BG4436" s="493" t="n">
        <v>3989.4</v>
      </c>
      <c r="BH4436" s="493" t="n">
        <v>2880.9</v>
      </c>
      <c r="BI4436" s="493" t="n">
        <v>3250.35</v>
      </c>
      <c r="BJ4436" s="493" t="n">
        <v>3464.94</v>
      </c>
      <c r="BK4436" s="493" t="n">
        <v>5303.79</v>
      </c>
      <c r="BL4436" s="493" t="n">
        <v>3534.3</v>
      </c>
      <c r="BM4436" s="493" t="n">
        <v>3777.86</v>
      </c>
      <c r="BN4436" s="493" t="n">
        <v>2608.5</v>
      </c>
      <c r="BO4436" s="493" t="n">
        <v>4214.4</v>
      </c>
      <c r="BP4436" s="493" t="n">
        <v>2941.2</v>
      </c>
      <c r="BQ4436" s="493" t="n">
        <v>4478.4</v>
      </c>
      <c r="BR4436" s="493" t="n">
        <v>2718.2</v>
      </c>
      <c r="BS4436" s="493" t="n">
        <v>2970</v>
      </c>
      <c r="BT4436" s="493" t="n">
        <v>3003.3</v>
      </c>
      <c r="BU4436" s="493" t="n">
        <v>2984.1</v>
      </c>
      <c r="BV4436" s="493" t="n">
        <v>3306.3</v>
      </c>
      <c r="BW4436" s="493" t="n">
        <v>2691.75</v>
      </c>
    </row>
    <row r="4437">
      <c r="A4437" t="inlineStr">
        <is>
          <t>[C9D3] Angiotensin-II 길항제 칼슘길항제 복합제</t>
        </is>
      </c>
      <c r="B4437" t="inlineStr">
        <is>
          <t>휴온스생명과학</t>
        </is>
      </c>
      <c r="C4437" t="inlineStr">
        <is>
          <t>에이바스타</t>
        </is>
      </c>
      <c r="D4437" t="inlineStr">
        <is>
          <t>휴온스생명과학</t>
        </is>
      </c>
      <c r="E4437" t="inlineStr">
        <is>
          <t>amlodipine besylate,  valsartan</t>
        </is>
      </c>
      <c r="F4437" t="inlineStr">
        <is>
          <t>병원</t>
        </is>
      </c>
      <c r="G4437" t="inlineStr">
        <is>
          <t>Generic</t>
        </is>
      </c>
      <c r="H4437" s="493" t="n">
        <v>336</v>
      </c>
      <c r="I4437" s="493" t="n">
        <v>224</v>
      </c>
      <c r="J4437" s="493" t="n">
        <v>112</v>
      </c>
      <c r="K4437" s="493" t="n">
        <v>224</v>
      </c>
      <c r="L4437" s="493" t="n">
        <v>112</v>
      </c>
      <c r="M4437" s="493" t="n">
        <v>360</v>
      </c>
      <c r="N4437" s="493" t="n">
        <v>464</v>
      </c>
      <c r="O4437" s="493" t="n">
        <v>112</v>
      </c>
      <c r="P4437" s="493" t="n">
        <v>447.44</v>
      </c>
      <c r="Q4437" s="493" t="n">
        <v>224</v>
      </c>
      <c r="R4437" s="493" t="n">
        <v>112</v>
      </c>
      <c r="S4437" s="493" t="n">
        <v>112</v>
      </c>
      <c r="T4437" s="493" t="n">
        <v>224</v>
      </c>
      <c r="U4437" s="493" t="n">
        <v>0</v>
      </c>
      <c r="V4437" s="493" t="n">
        <v>344</v>
      </c>
      <c r="W4437" s="493" t="n">
        <v>112</v>
      </c>
      <c r="X4437" s="493" t="n">
        <v>447.72</v>
      </c>
      <c r="Y4437" s="493" t="n">
        <v>224</v>
      </c>
      <c r="Z4437" s="493" t="n">
        <v>240</v>
      </c>
      <c r="AA4437" s="493" t="n">
        <v>0</v>
      </c>
      <c r="AB4437" s="493" t="n">
        <v>0</v>
      </c>
      <c r="AC4437" s="493" t="n">
        <v>0</v>
      </c>
      <c r="AD4437" s="493" t="n">
        <v>0</v>
      </c>
      <c r="AE4437" s="493" t="n">
        <v>0</v>
      </c>
      <c r="AF4437" s="493" t="n">
        <v>0</v>
      </c>
      <c r="AG4437" s="493" t="n">
        <v>0</v>
      </c>
      <c r="AH4437" s="493" t="n">
        <v>0</v>
      </c>
      <c r="AI4437" s="493" t="n">
        <v>0</v>
      </c>
      <c r="AJ4437" s="493" t="n">
        <v>0</v>
      </c>
      <c r="AK4437" s="493" t="n">
        <v>0</v>
      </c>
      <c r="AL4437" s="493" t="n">
        <v>0</v>
      </c>
      <c r="AM4437" s="493" t="n">
        <v>0</v>
      </c>
      <c r="AN4437" s="493" t="n">
        <v>0</v>
      </c>
      <c r="AO4437" s="493" t="n">
        <v>0</v>
      </c>
      <c r="AP4437" s="493" t="n">
        <v>0</v>
      </c>
      <c r="AQ4437" s="493" t="n">
        <v>0</v>
      </c>
      <c r="AR4437" s="493" t="n">
        <v>0</v>
      </c>
      <c r="AS4437" s="493" t="n">
        <v>0</v>
      </c>
      <c r="AT4437" s="493" t="n">
        <v>0</v>
      </c>
      <c r="AU4437" s="493" t="n">
        <v>0</v>
      </c>
      <c r="AV4437" s="493" t="n">
        <v>0</v>
      </c>
      <c r="AW4437" s="493" t="n">
        <v>0</v>
      </c>
      <c r="AX4437" s="493" t="n">
        <v>0</v>
      </c>
      <c r="AY4437" s="493" t="n">
        <v>0</v>
      </c>
      <c r="AZ4437" s="493" t="n">
        <v>0</v>
      </c>
      <c r="BA4437" s="493" t="n">
        <v>0</v>
      </c>
      <c r="BB4437" s="493" t="n">
        <v>360</v>
      </c>
      <c r="BC4437" s="493" t="n">
        <v>0</v>
      </c>
      <c r="BD4437" s="493" t="n">
        <v>0</v>
      </c>
      <c r="BE4437" s="493" t="n">
        <v>605.1</v>
      </c>
      <c r="BF4437" s="493" t="n">
        <v>0</v>
      </c>
      <c r="BG4437" s="493" t="n">
        <v>0</v>
      </c>
      <c r="BH4437" s="493" t="n">
        <v>1095.3</v>
      </c>
      <c r="BI4437" s="493" t="n">
        <v>481.8</v>
      </c>
      <c r="BJ4437" s="493" t="n">
        <v>360.9</v>
      </c>
      <c r="BK4437" s="493" t="n">
        <v>735</v>
      </c>
      <c r="BL4437" s="493" t="n">
        <v>0</v>
      </c>
      <c r="BM4437" s="493" t="n">
        <v>240</v>
      </c>
      <c r="BN4437" s="493" t="n">
        <v>408.56</v>
      </c>
      <c r="BO4437" s="493" t="n">
        <v>477.75</v>
      </c>
      <c r="BP4437" s="493" t="n">
        <v>69</v>
      </c>
      <c r="BQ4437" s="493" t="n">
        <v>779.2</v>
      </c>
      <c r="BR4437" s="493" t="n">
        <v>189</v>
      </c>
      <c r="BS4437" s="493" t="n">
        <v>226.2</v>
      </c>
      <c r="BT4437" s="493" t="n">
        <v>34.2</v>
      </c>
      <c r="BU4437" s="493" t="n">
        <v>1177.6</v>
      </c>
      <c r="BV4437" s="493" t="n">
        <v>79.2</v>
      </c>
      <c r="BW4437" s="493" t="n">
        <v>0</v>
      </c>
    </row>
    <row r="4438">
      <c r="A4438" t="inlineStr">
        <is>
          <t>[C9D3] Angiotensin-II 길항제 칼슘길항제 복합제</t>
        </is>
      </c>
      <c r="B4438" t="inlineStr">
        <is>
          <t>휴온스생명과학</t>
        </is>
      </c>
      <c r="C4438" t="inlineStr">
        <is>
          <t>에이바스타</t>
        </is>
      </c>
      <c r="D4438" t="inlineStr">
        <is>
          <t>휴온스생명과학</t>
        </is>
      </c>
      <c r="E4438" t="inlineStr">
        <is>
          <t>amlodipine besylate,  valsartan</t>
        </is>
      </c>
      <c r="F4438" t="inlineStr">
        <is>
          <t>의원</t>
        </is>
      </c>
      <c r="G4438" t="inlineStr">
        <is>
          <t>Generic</t>
        </is>
      </c>
      <c r="H4438" s="493" t="n">
        <v>6387.3</v>
      </c>
      <c r="I4438" s="493" t="n">
        <v>6557.8</v>
      </c>
      <c r="J4438" s="493" t="n">
        <v>10255.14</v>
      </c>
      <c r="K4438" s="493" t="n">
        <v>7209.4</v>
      </c>
      <c r="L4438" s="493" t="n">
        <v>12393.75</v>
      </c>
      <c r="M4438" s="493" t="n">
        <v>12681.6</v>
      </c>
      <c r="N4438" s="493" t="n">
        <v>17083.9</v>
      </c>
      <c r="O4438" s="493" t="n">
        <v>19029.6</v>
      </c>
      <c r="P4438" s="493" t="n">
        <v>16833</v>
      </c>
      <c r="Q4438" s="493" t="n">
        <v>19815.68</v>
      </c>
      <c r="R4438" s="493" t="n">
        <v>18775.65</v>
      </c>
      <c r="S4438" s="493" t="n">
        <v>22141</v>
      </c>
      <c r="T4438" s="493" t="n">
        <v>22035.84</v>
      </c>
      <c r="U4438" s="493" t="n">
        <v>19493.9</v>
      </c>
      <c r="V4438" s="493" t="n">
        <v>22706.7</v>
      </c>
      <c r="W4438" s="493" t="n">
        <v>20595.6</v>
      </c>
      <c r="X4438" s="493" t="n">
        <v>22771.4</v>
      </c>
      <c r="Y4438" s="493" t="n">
        <v>21951.4</v>
      </c>
      <c r="Z4438" s="493" t="n">
        <v>23134.6</v>
      </c>
      <c r="AA4438" s="493" t="n">
        <v>22996.5</v>
      </c>
      <c r="AB4438" s="493" t="n">
        <v>20754.05</v>
      </c>
      <c r="AC4438" s="493" t="n">
        <v>22004.2</v>
      </c>
      <c r="AD4438" s="493" t="n">
        <v>22987.25</v>
      </c>
      <c r="AE4438" s="493" t="n">
        <v>26952.85</v>
      </c>
      <c r="AF4438" s="493" t="n">
        <v>24428.4</v>
      </c>
      <c r="AG4438" s="493" t="n">
        <v>22763.2</v>
      </c>
      <c r="AH4438" s="493" t="n">
        <v>25483.2</v>
      </c>
      <c r="AI4438" s="493" t="n">
        <v>19276</v>
      </c>
      <c r="AJ4438" s="493" t="n">
        <v>23737.2</v>
      </c>
      <c r="AK4438" s="493" t="n">
        <v>22131.44</v>
      </c>
      <c r="AL4438" s="493" t="n">
        <v>21780</v>
      </c>
      <c r="AM4438" s="493" t="n">
        <v>21708.25</v>
      </c>
      <c r="AN4438" s="493" t="n">
        <v>8922.6</v>
      </c>
      <c r="AO4438" s="493" t="n">
        <v>8204.1</v>
      </c>
      <c r="AP4438" s="493" t="n">
        <v>8145.85</v>
      </c>
      <c r="AQ4438" s="493" t="n">
        <v>11127.7</v>
      </c>
      <c r="AR4438" s="493" t="n">
        <v>9276</v>
      </c>
      <c r="AS4438" s="493" t="n">
        <v>6310.7</v>
      </c>
      <c r="AT4438" s="493" t="n">
        <v>6008.3</v>
      </c>
      <c r="AU4438" s="493" t="n">
        <v>6930.5</v>
      </c>
      <c r="AV4438" s="493" t="n">
        <v>5904.7</v>
      </c>
      <c r="AW4438" s="493" t="n">
        <v>4779.6</v>
      </c>
      <c r="AX4438" s="493" t="n">
        <v>6839.4</v>
      </c>
      <c r="AY4438" s="493" t="n">
        <v>5571.9</v>
      </c>
      <c r="AZ4438" s="493" t="n">
        <v>4891.2</v>
      </c>
      <c r="BA4438" s="493" t="n">
        <v>5618.1</v>
      </c>
      <c r="BB4438" s="493" t="n">
        <v>5683.5</v>
      </c>
      <c r="BC4438" s="493" t="n">
        <v>3081.6</v>
      </c>
      <c r="BD4438" s="493" t="n">
        <v>5905.8</v>
      </c>
      <c r="BE4438" s="493" t="n">
        <v>2883.9</v>
      </c>
      <c r="BF4438" s="493" t="n">
        <v>4012.8</v>
      </c>
      <c r="BG4438" s="493" t="n">
        <v>4287</v>
      </c>
      <c r="BH4438" s="493" t="n">
        <v>2818.2</v>
      </c>
      <c r="BI4438" s="493" t="n">
        <v>3879.6</v>
      </c>
      <c r="BJ4438" s="493" t="n">
        <v>3395.19</v>
      </c>
      <c r="BK4438" s="493" t="n">
        <v>2775.04</v>
      </c>
      <c r="BL4438" s="493" t="n">
        <v>4995.13</v>
      </c>
      <c r="BM4438" s="493" t="n">
        <v>3041.85</v>
      </c>
      <c r="BN4438" s="493" t="n">
        <v>1197.45</v>
      </c>
      <c r="BO4438" s="493" t="n">
        <v>4931.73</v>
      </c>
      <c r="BP4438" s="493" t="n">
        <v>1208.1</v>
      </c>
      <c r="BQ4438" s="493" t="n">
        <v>4600.46</v>
      </c>
      <c r="BR4438" s="493" t="n">
        <v>1891.8</v>
      </c>
      <c r="BS4438" s="493" t="n">
        <v>9184.57</v>
      </c>
      <c r="BT4438" s="493" t="n">
        <v>6275.2</v>
      </c>
      <c r="BU4438" s="493" t="n">
        <v>7680.45</v>
      </c>
      <c r="BV4438" s="493" t="n">
        <v>6723.58</v>
      </c>
      <c r="BW4438" s="493" t="n">
        <v>8306.889999999999</v>
      </c>
    </row>
    <row r="4439">
      <c r="A4439" t="inlineStr">
        <is>
          <t>[C9D3] Angiotensin-II 길항제 칼슘길항제 복합제</t>
        </is>
      </c>
      <c r="B4439" t="inlineStr">
        <is>
          <t>휴온스생명과학</t>
        </is>
      </c>
      <c r="C4439" t="inlineStr">
        <is>
          <t>에이바스타</t>
        </is>
      </c>
      <c r="D4439" t="inlineStr">
        <is>
          <t>휴온스생명과학</t>
        </is>
      </c>
      <c r="E4439" t="inlineStr">
        <is>
          <t>amlodipine besylate,  valsartan</t>
        </is>
      </c>
      <c r="F4439" t="inlineStr">
        <is>
          <t>보건소</t>
        </is>
      </c>
      <c r="G4439" t="inlineStr">
        <is>
          <t>Generic</t>
        </is>
      </c>
      <c r="H4439" s="493" t="n">
        <v>22557.6</v>
      </c>
      <c r="I4439" s="493" t="n">
        <v>27682.04</v>
      </c>
      <c r="J4439" s="493" t="n">
        <v>15482.4</v>
      </c>
      <c r="K4439" s="493" t="n">
        <v>20669.4</v>
      </c>
      <c r="L4439" s="493" t="n">
        <v>25572.9</v>
      </c>
      <c r="M4439" s="493" t="n">
        <v>4561.2</v>
      </c>
      <c r="N4439" s="493" t="n">
        <v>21708.3</v>
      </c>
      <c r="O4439" s="493" t="n">
        <v>36024.9</v>
      </c>
      <c r="P4439" s="493" t="n">
        <v>13297.9</v>
      </c>
      <c r="Q4439" s="493" t="n">
        <v>20545.34</v>
      </c>
      <c r="R4439" s="493" t="n">
        <v>13218.6</v>
      </c>
      <c r="S4439" s="493" t="n">
        <v>13704.6</v>
      </c>
      <c r="T4439" s="493" t="n">
        <v>10520.4</v>
      </c>
      <c r="U4439" s="493" t="n">
        <v>12285.18</v>
      </c>
      <c r="V4439" s="493" t="n">
        <v>14326.5</v>
      </c>
      <c r="W4439" s="493" t="n">
        <v>10254.9</v>
      </c>
      <c r="X4439" s="493" t="n">
        <v>13391.16</v>
      </c>
      <c r="Y4439" s="493" t="n">
        <v>12186.6</v>
      </c>
      <c r="Z4439" s="493" t="n">
        <v>8736.9</v>
      </c>
      <c r="AA4439" s="493" t="n">
        <v>14018.1</v>
      </c>
      <c r="AB4439" s="493" t="n">
        <v>10653.9</v>
      </c>
      <c r="AC4439" s="493" t="n">
        <v>11984.4</v>
      </c>
      <c r="AD4439" s="493" t="n">
        <v>18361.5</v>
      </c>
      <c r="AE4439" s="493" t="n">
        <v>11885.1</v>
      </c>
      <c r="AF4439" s="493" t="n">
        <v>12182.1</v>
      </c>
      <c r="AG4439" s="493" t="n">
        <v>8722.200000000001</v>
      </c>
      <c r="AH4439" s="493" t="n">
        <v>15497.58</v>
      </c>
      <c r="AI4439" s="493" t="n">
        <v>7361.1</v>
      </c>
      <c r="AJ4439" s="493" t="n">
        <v>13735.2</v>
      </c>
      <c r="AK4439" s="493" t="n">
        <v>8518.5</v>
      </c>
      <c r="AL4439" s="493" t="n">
        <v>14678.1</v>
      </c>
      <c r="AM4439" s="493" t="n">
        <v>14509.2</v>
      </c>
      <c r="AN4439" s="493" t="n">
        <v>8721.6</v>
      </c>
      <c r="AO4439" s="493" t="n">
        <v>14919.3</v>
      </c>
      <c r="AP4439" s="493" t="n">
        <v>9486</v>
      </c>
      <c r="AQ4439" s="493" t="n">
        <v>7482</v>
      </c>
      <c r="AR4439" s="493" t="n">
        <v>9868.799999999999</v>
      </c>
      <c r="AS4439" s="493" t="n">
        <v>12285</v>
      </c>
      <c r="AT4439" s="493" t="n">
        <v>3157.8</v>
      </c>
      <c r="AU4439" s="493" t="n">
        <v>5389.2</v>
      </c>
      <c r="AV4439" s="493" t="n">
        <v>9541.360000000001</v>
      </c>
      <c r="AW4439" s="493" t="n">
        <v>6515.7</v>
      </c>
      <c r="AX4439" s="493" t="n">
        <v>6000.3</v>
      </c>
      <c r="AY4439" s="493" t="n">
        <v>9086.700000000001</v>
      </c>
      <c r="AZ4439" s="493" t="n">
        <v>7898.7</v>
      </c>
      <c r="BA4439" s="493" t="n">
        <v>14649.5</v>
      </c>
      <c r="BB4439" s="493" t="n">
        <v>9073.200000000001</v>
      </c>
      <c r="BC4439" s="493" t="n">
        <v>8022.65</v>
      </c>
      <c r="BD4439" s="493" t="n">
        <v>6212.7</v>
      </c>
      <c r="BE4439" s="493" t="n">
        <v>4632.6</v>
      </c>
      <c r="BF4439" s="493" t="n">
        <v>4974.45</v>
      </c>
      <c r="BG4439" s="493" t="n">
        <v>7551.78</v>
      </c>
      <c r="BH4439" s="493" t="n">
        <v>2577.6</v>
      </c>
      <c r="BI4439" s="493" t="n">
        <v>5446.5</v>
      </c>
      <c r="BJ4439" s="493" t="n">
        <v>6329.7</v>
      </c>
      <c r="BK4439" s="493" t="n">
        <v>2383.8</v>
      </c>
      <c r="BL4439" s="493" t="n">
        <v>6726.3</v>
      </c>
      <c r="BM4439" s="493" t="n">
        <v>8459.1</v>
      </c>
      <c r="BN4439" s="493" t="n">
        <v>4863</v>
      </c>
      <c r="BO4439" s="493" t="n">
        <v>6098.1</v>
      </c>
      <c r="BP4439" s="493" t="n">
        <v>4933.8</v>
      </c>
      <c r="BQ4439" s="493" t="n">
        <v>5038.5</v>
      </c>
      <c r="BR4439" s="493" t="n">
        <v>5676.3</v>
      </c>
      <c r="BS4439" s="493" t="n">
        <v>1405.5</v>
      </c>
      <c r="BT4439" s="493" t="n">
        <v>8087.7</v>
      </c>
      <c r="BU4439" s="493" t="n">
        <v>3706.2</v>
      </c>
      <c r="BV4439" s="493" t="n">
        <v>4245.9</v>
      </c>
      <c r="BW4439" s="493" t="n">
        <v>4537.2</v>
      </c>
    </row>
    <row r="4440">
      <c r="A4440" t="inlineStr">
        <is>
          <t>[C9D3] Angiotensin-II 길항제 칼슘길항제 복합제</t>
        </is>
      </c>
      <c r="B4440" t="inlineStr">
        <is>
          <t>휴온스생명과학</t>
        </is>
      </c>
      <c r="C4440" t="inlineStr">
        <is>
          <t>에이바스타</t>
        </is>
      </c>
      <c r="D4440" t="inlineStr">
        <is>
          <t>휴온스생명과학</t>
        </is>
      </c>
      <c r="E4440" t="inlineStr">
        <is>
          <t>amlodipine besylate,  valsartan</t>
        </is>
      </c>
      <c r="F4440" t="inlineStr">
        <is>
          <t>기타(치과의원, 치과병원 등)</t>
        </is>
      </c>
      <c r="G4440" t="inlineStr">
        <is>
          <t>Generic</t>
        </is>
      </c>
      <c r="H4440" s="493" t="n">
        <v>0</v>
      </c>
      <c r="I4440" s="493" t="n">
        <v>0</v>
      </c>
      <c r="J4440" s="493" t="n">
        <v>0</v>
      </c>
      <c r="K4440" s="493" t="n">
        <v>0</v>
      </c>
      <c r="L4440" s="493" t="n">
        <v>0</v>
      </c>
      <c r="M4440" s="493" t="n">
        <v>0</v>
      </c>
      <c r="N4440" s="493" t="n">
        <v>0</v>
      </c>
      <c r="O4440" s="493" t="n">
        <v>0</v>
      </c>
      <c r="P4440" s="493" t="n">
        <v>0</v>
      </c>
      <c r="Q4440" s="493" t="n">
        <v>0</v>
      </c>
      <c r="R4440" s="493" t="n">
        <v>0</v>
      </c>
      <c r="S4440" s="493" t="n">
        <v>0</v>
      </c>
      <c r="T4440" s="493" t="n">
        <v>0</v>
      </c>
      <c r="U4440" s="493" t="n">
        <v>1228.8</v>
      </c>
      <c r="V4440" s="493" t="n">
        <v>0</v>
      </c>
      <c r="W4440" s="493" t="n">
        <v>0</v>
      </c>
      <c r="X4440" s="493" t="n">
        <v>0</v>
      </c>
      <c r="Y4440" s="493" t="n">
        <v>0</v>
      </c>
      <c r="Z4440" s="493" t="n">
        <v>0</v>
      </c>
      <c r="AA4440" s="493" t="n">
        <v>0</v>
      </c>
      <c r="AB4440" s="493" t="n">
        <v>0</v>
      </c>
      <c r="AC4440" s="493" t="n">
        <v>0</v>
      </c>
      <c r="AD4440" s="493" t="n">
        <v>0</v>
      </c>
      <c r="AE4440" s="493" t="n">
        <v>0</v>
      </c>
      <c r="AF4440" s="493" t="n">
        <v>0</v>
      </c>
      <c r="AG4440" s="493" t="n">
        <v>0</v>
      </c>
      <c r="AH4440" s="493" t="n">
        <v>0</v>
      </c>
      <c r="AI4440" s="493" t="n">
        <v>0</v>
      </c>
      <c r="AJ4440" s="493" t="n">
        <v>0</v>
      </c>
      <c r="AK4440" s="493" t="n">
        <v>0</v>
      </c>
      <c r="AL4440" s="493" t="n">
        <v>0</v>
      </c>
      <c r="AM4440" s="493" t="n">
        <v>0</v>
      </c>
      <c r="AN4440" s="493" t="n">
        <v>0</v>
      </c>
      <c r="AO4440" s="493" t="n">
        <v>0</v>
      </c>
      <c r="AP4440" s="493" t="n">
        <v>0</v>
      </c>
      <c r="AQ4440" s="493" t="n">
        <v>0</v>
      </c>
      <c r="AR4440" s="493" t="n">
        <v>0</v>
      </c>
      <c r="AS4440" s="493" t="n">
        <v>0</v>
      </c>
      <c r="AT4440" s="493" t="n">
        <v>0</v>
      </c>
      <c r="AU4440" s="493" t="n">
        <v>0</v>
      </c>
      <c r="AV4440" s="493" t="n">
        <v>0</v>
      </c>
      <c r="AW4440" s="493" t="n">
        <v>0</v>
      </c>
      <c r="AX4440" s="493" t="n">
        <v>0</v>
      </c>
      <c r="AY4440" s="493" t="n">
        <v>0</v>
      </c>
      <c r="AZ4440" s="493" t="n">
        <v>0</v>
      </c>
      <c r="BA4440" s="493" t="n">
        <v>0</v>
      </c>
      <c r="BB4440" s="493" t="n">
        <v>0</v>
      </c>
      <c r="BC4440" s="493" t="n">
        <v>0</v>
      </c>
      <c r="BD4440" s="493" t="n">
        <v>0</v>
      </c>
      <c r="BE4440" s="493" t="n">
        <v>0</v>
      </c>
      <c r="BF4440" s="493" t="n">
        <v>0</v>
      </c>
      <c r="BG4440" s="493" t="n">
        <v>0</v>
      </c>
      <c r="BH4440" s="493" t="n">
        <v>0</v>
      </c>
      <c r="BI4440" s="493" t="n">
        <v>0</v>
      </c>
      <c r="BJ4440" s="493" t="n">
        <v>0</v>
      </c>
      <c r="BK4440" s="493" t="n">
        <v>0</v>
      </c>
      <c r="BL4440" s="493" t="n">
        <v>0</v>
      </c>
      <c r="BM4440" s="493" t="n">
        <v>0</v>
      </c>
      <c r="BN4440" s="493" t="n">
        <v>0</v>
      </c>
      <c r="BO4440" s="493" t="n">
        <v>0</v>
      </c>
      <c r="BP4440" s="493" t="n">
        <v>0</v>
      </c>
      <c r="BQ4440" s="493" t="n">
        <v>0</v>
      </c>
      <c r="BR4440" s="493" t="n">
        <v>0</v>
      </c>
      <c r="BS4440" s="493" t="n">
        <v>0</v>
      </c>
      <c r="BT4440" s="493" t="n">
        <v>0</v>
      </c>
      <c r="BU4440" s="493" t="n">
        <v>0</v>
      </c>
      <c r="BV4440" s="493" t="n">
        <v>0</v>
      </c>
      <c r="BW4440" s="493" t="n">
        <v>0</v>
      </c>
    </row>
    <row r="4441">
      <c r="A4441" t="inlineStr">
        <is>
          <t>[C9D3] Angiotensin-II 길항제 칼슘길항제 복합제</t>
        </is>
      </c>
      <c r="B4441" t="inlineStr">
        <is>
          <t>휴온스생명과학</t>
        </is>
      </c>
      <c r="C4441" t="inlineStr">
        <is>
          <t>에이티스타</t>
        </is>
      </c>
      <c r="D4441" t="inlineStr">
        <is>
          <t>휴온스생명과학</t>
        </is>
      </c>
      <c r="E4441" t="inlineStr">
        <is>
          <t>amlodipine besylate,  telmisartan</t>
        </is>
      </c>
      <c r="F4441" t="inlineStr">
        <is>
          <t>종합병원</t>
        </is>
      </c>
      <c r="G4441" t="inlineStr">
        <is>
          <t>Generic</t>
        </is>
      </c>
      <c r="H4441" s="493" t="n">
        <v>10737.19</v>
      </c>
      <c r="I4441" s="493" t="n">
        <v>6390.47</v>
      </c>
      <c r="J4441" s="493" t="n">
        <v>10927.25</v>
      </c>
      <c r="K4441" s="493" t="n">
        <v>10410.29</v>
      </c>
      <c r="L4441" s="493" t="n">
        <v>8931.690000000001</v>
      </c>
      <c r="M4441" s="493" t="n">
        <v>11396.64</v>
      </c>
      <c r="N4441" s="493" t="n">
        <v>11283.38</v>
      </c>
      <c r="O4441" s="493" t="n">
        <v>9657.379999999999</v>
      </c>
      <c r="P4441" s="493" t="n">
        <v>7904.79</v>
      </c>
      <c r="Q4441" s="493" t="n">
        <v>8607.84</v>
      </c>
      <c r="R4441" s="493" t="n">
        <v>8516.200000000001</v>
      </c>
      <c r="S4441" s="493" t="n">
        <v>9739.84</v>
      </c>
      <c r="T4441" s="493" t="n">
        <v>10549.12</v>
      </c>
      <c r="U4441" s="493" t="n">
        <v>8880</v>
      </c>
      <c r="V4441" s="493" t="n">
        <v>10841.55</v>
      </c>
      <c r="W4441" s="493" t="n">
        <v>8662.9</v>
      </c>
      <c r="X4441" s="493" t="n">
        <v>9929.719999999999</v>
      </c>
      <c r="Y4441" s="493" t="n">
        <v>9726.719999999999</v>
      </c>
      <c r="Z4441" s="493" t="n">
        <v>7710.28</v>
      </c>
      <c r="AA4441" s="493" t="n">
        <v>10227.72</v>
      </c>
      <c r="AB4441" s="493" t="n">
        <v>8586.68</v>
      </c>
      <c r="AC4441" s="493" t="n">
        <v>9061.34</v>
      </c>
      <c r="AD4441" s="493" t="n">
        <v>8495.719999999999</v>
      </c>
      <c r="AE4441" s="493" t="n">
        <v>6474.42</v>
      </c>
      <c r="AF4441" s="493" t="n">
        <v>5108.8</v>
      </c>
      <c r="AG4441" s="493" t="n">
        <v>6762.6</v>
      </c>
      <c r="AH4441" s="493" t="n">
        <v>6196.66</v>
      </c>
      <c r="AI4441" s="493" t="n">
        <v>9013.9</v>
      </c>
      <c r="AJ4441" s="493" t="n">
        <v>10300.35</v>
      </c>
      <c r="AK4441" s="493" t="n">
        <v>9368.870000000001</v>
      </c>
      <c r="AL4441" s="493" t="n">
        <v>7445.2</v>
      </c>
      <c r="AM4441" s="493" t="n">
        <v>8825.969999999999</v>
      </c>
      <c r="AN4441" s="493" t="n">
        <v>9593.66</v>
      </c>
      <c r="AO4441" s="493" t="n">
        <v>8949.65</v>
      </c>
      <c r="AP4441" s="493" t="n">
        <v>11055.78</v>
      </c>
      <c r="AQ4441" s="493" t="n">
        <v>9960.84</v>
      </c>
      <c r="AR4441" s="493" t="n">
        <v>8136.92</v>
      </c>
      <c r="AS4441" s="493" t="n">
        <v>9437.6</v>
      </c>
      <c r="AT4441" s="493" t="n">
        <v>7758</v>
      </c>
      <c r="AU4441" s="493" t="n">
        <v>8045.16</v>
      </c>
      <c r="AV4441" s="493" t="n">
        <v>11245.56</v>
      </c>
      <c r="AW4441" s="493" t="n">
        <v>7997.02</v>
      </c>
      <c r="AX4441" s="493" t="n">
        <v>8892.66</v>
      </c>
      <c r="AY4441" s="493" t="n">
        <v>9180.690000000001</v>
      </c>
      <c r="AZ4441" s="493" t="n">
        <v>7722.16</v>
      </c>
      <c r="BA4441" s="493" t="n">
        <v>9669.92</v>
      </c>
      <c r="BB4441" s="493" t="n">
        <v>9178.530000000001</v>
      </c>
      <c r="BC4441" s="493" t="n">
        <v>9112.620000000001</v>
      </c>
      <c r="BD4441" s="493" t="n">
        <v>10523.8</v>
      </c>
      <c r="BE4441" s="493" t="n">
        <v>8725.799999999999</v>
      </c>
      <c r="BF4441" s="493" t="n">
        <v>8913.299999999999</v>
      </c>
      <c r="BG4441" s="493" t="n">
        <v>10101.76</v>
      </c>
      <c r="BH4441" s="493" t="n">
        <v>10870.2</v>
      </c>
      <c r="BI4441" s="493" t="n">
        <v>5954.58</v>
      </c>
      <c r="BJ4441" s="493" t="n">
        <v>5182.8</v>
      </c>
      <c r="BK4441" s="493" t="n">
        <v>3749.56</v>
      </c>
      <c r="BL4441" s="493" t="n">
        <v>4059</v>
      </c>
      <c r="BM4441" s="493" t="n">
        <v>3575.98</v>
      </c>
      <c r="BN4441" s="493" t="n">
        <v>2633.84</v>
      </c>
      <c r="BO4441" s="493" t="n">
        <v>3458.36</v>
      </c>
      <c r="BP4441" s="493" t="n">
        <v>2292.6</v>
      </c>
      <c r="BQ4441" s="493" t="n">
        <v>2352</v>
      </c>
      <c r="BR4441" s="493" t="n">
        <v>1856.25</v>
      </c>
      <c r="BS4441" s="493" t="n">
        <v>1837.5</v>
      </c>
      <c r="BT4441" s="493" t="n">
        <v>1480.2</v>
      </c>
      <c r="BU4441" s="493" t="n">
        <v>1445.85</v>
      </c>
      <c r="BV4441" s="493" t="n">
        <v>1642.2</v>
      </c>
      <c r="BW4441" s="493" t="n">
        <v>1088.1</v>
      </c>
    </row>
    <row r="4442">
      <c r="A4442" t="inlineStr">
        <is>
          <t>[C9D3] Angiotensin-II 길항제 칼슘길항제 복합제</t>
        </is>
      </c>
      <c r="B4442" t="inlineStr">
        <is>
          <t>휴온스생명과학</t>
        </is>
      </c>
      <c r="C4442" t="inlineStr">
        <is>
          <t>에이티스타</t>
        </is>
      </c>
      <c r="D4442" t="inlineStr">
        <is>
          <t>휴온스생명과학</t>
        </is>
      </c>
      <c r="E4442" t="inlineStr">
        <is>
          <t>amlodipine besylate,  telmisartan</t>
        </is>
      </c>
      <c r="F4442" t="inlineStr">
        <is>
          <t>병원</t>
        </is>
      </c>
      <c r="G4442" t="inlineStr">
        <is>
          <t>Generic</t>
        </is>
      </c>
      <c r="H4442" s="493" t="n">
        <v>0</v>
      </c>
      <c r="I4442" s="493" t="n">
        <v>0</v>
      </c>
      <c r="J4442" s="493" t="n">
        <v>0</v>
      </c>
      <c r="K4442" s="493" t="n">
        <v>0</v>
      </c>
      <c r="L4442" s="493" t="n">
        <v>0</v>
      </c>
      <c r="M4442" s="493" t="n">
        <v>120</v>
      </c>
      <c r="N4442" s="493" t="n">
        <v>120</v>
      </c>
      <c r="O4442" s="493" t="n">
        <v>120</v>
      </c>
      <c r="P4442" s="493" t="n">
        <v>463.8</v>
      </c>
      <c r="Q4442" s="493" t="n">
        <v>360</v>
      </c>
      <c r="R4442" s="493" t="n">
        <v>120</v>
      </c>
      <c r="S4442" s="493" t="n">
        <v>112</v>
      </c>
      <c r="T4442" s="493" t="n">
        <v>0</v>
      </c>
      <c r="U4442" s="493" t="n">
        <v>393.6</v>
      </c>
      <c r="V4442" s="493" t="n">
        <v>0</v>
      </c>
      <c r="W4442" s="493" t="n">
        <v>0</v>
      </c>
      <c r="X4442" s="493" t="n">
        <v>0</v>
      </c>
      <c r="Y4442" s="493" t="n">
        <v>0</v>
      </c>
      <c r="Z4442" s="493" t="n">
        <v>0</v>
      </c>
      <c r="AA4442" s="493" t="n">
        <v>0</v>
      </c>
      <c r="AB4442" s="493" t="n">
        <v>0</v>
      </c>
      <c r="AC4442" s="493" t="n">
        <v>0</v>
      </c>
      <c r="AD4442" s="493" t="n">
        <v>0</v>
      </c>
      <c r="AE4442" s="493" t="n">
        <v>0</v>
      </c>
      <c r="AF4442" s="493" t="n">
        <v>0</v>
      </c>
      <c r="AG4442" s="493" t="n">
        <v>0</v>
      </c>
      <c r="AH4442" s="493" t="n">
        <v>0</v>
      </c>
      <c r="AI4442" s="493" t="n">
        <v>0</v>
      </c>
      <c r="AJ4442" s="493" t="n">
        <v>0</v>
      </c>
      <c r="AK4442" s="493" t="n">
        <v>0</v>
      </c>
      <c r="AL4442" s="493" t="n">
        <v>0</v>
      </c>
      <c r="AM4442" s="493" t="n">
        <v>0</v>
      </c>
      <c r="AN4442" s="493" t="n">
        <v>0</v>
      </c>
      <c r="AO4442" s="493" t="n">
        <v>0</v>
      </c>
      <c r="AP4442" s="493" t="n">
        <v>240</v>
      </c>
      <c r="AQ4442" s="493" t="n">
        <v>0</v>
      </c>
      <c r="AR4442" s="493" t="n">
        <v>0</v>
      </c>
      <c r="AS4442" s="493" t="n">
        <v>0</v>
      </c>
      <c r="AT4442" s="493" t="n">
        <v>0</v>
      </c>
      <c r="AU4442" s="493" t="n">
        <v>0</v>
      </c>
      <c r="AV4442" s="493" t="n">
        <v>0</v>
      </c>
      <c r="AW4442" s="493" t="n">
        <v>0</v>
      </c>
      <c r="AX4442" s="493" t="n">
        <v>0</v>
      </c>
      <c r="AY4442" s="493" t="n">
        <v>0</v>
      </c>
      <c r="AZ4442" s="493" t="n">
        <v>634.2</v>
      </c>
      <c r="BA4442" s="493" t="n">
        <v>0</v>
      </c>
      <c r="BB4442" s="493" t="n">
        <v>0</v>
      </c>
      <c r="BC4442" s="493" t="n">
        <v>145.2</v>
      </c>
      <c r="BD4442" s="493" t="n">
        <v>0</v>
      </c>
      <c r="BE4442" s="493" t="n">
        <v>132.6</v>
      </c>
      <c r="BF4442" s="493" t="n">
        <v>0</v>
      </c>
      <c r="BG4442" s="493" t="n">
        <v>161.25</v>
      </c>
      <c r="BH4442" s="493" t="n">
        <v>190.46</v>
      </c>
      <c r="BI4442" s="493" t="n">
        <v>218.1</v>
      </c>
      <c r="BJ4442" s="493" t="n">
        <v>498.3</v>
      </c>
      <c r="BK4442" s="493" t="n">
        <v>605.4</v>
      </c>
      <c r="BL4442" s="493" t="n">
        <v>630.85</v>
      </c>
      <c r="BM4442" s="493" t="n">
        <v>1869.9</v>
      </c>
      <c r="BN4442" s="493" t="n">
        <v>957.0599999999999</v>
      </c>
      <c r="BO4442" s="493" t="n">
        <v>1570.66</v>
      </c>
      <c r="BP4442" s="493" t="n">
        <v>2234.28</v>
      </c>
      <c r="BQ4442" s="493" t="n">
        <v>1798.7</v>
      </c>
      <c r="BR4442" s="493" t="n">
        <v>3312.58</v>
      </c>
      <c r="BS4442" s="493" t="n">
        <v>2434</v>
      </c>
      <c r="BT4442" s="493" t="n">
        <v>1588.96</v>
      </c>
      <c r="BU4442" s="493" t="n">
        <v>2049.18</v>
      </c>
      <c r="BV4442" s="493" t="n">
        <v>3557.51</v>
      </c>
      <c r="BW4442" s="493" t="n">
        <v>1172.81</v>
      </c>
    </row>
    <row r="4443">
      <c r="A4443" t="inlineStr">
        <is>
          <t>[C9D3] Angiotensin-II 길항제 칼슘길항제 복합제</t>
        </is>
      </c>
      <c r="B4443" t="inlineStr">
        <is>
          <t>휴온스생명과학</t>
        </is>
      </c>
      <c r="C4443" t="inlineStr">
        <is>
          <t>에이티스타</t>
        </is>
      </c>
      <c r="D4443" t="inlineStr">
        <is>
          <t>휴온스생명과학</t>
        </is>
      </c>
      <c r="E4443" t="inlineStr">
        <is>
          <t>amlodipine besylate,  telmisartan</t>
        </is>
      </c>
      <c r="F4443" t="inlineStr">
        <is>
          <t>의원</t>
        </is>
      </c>
      <c r="G4443" t="inlineStr">
        <is>
          <t>Generic</t>
        </is>
      </c>
      <c r="H4443" s="493" t="n">
        <v>21488.4</v>
      </c>
      <c r="I4443" s="493" t="n">
        <v>19908.68</v>
      </c>
      <c r="J4443" s="493" t="n">
        <v>20322.45</v>
      </c>
      <c r="K4443" s="493" t="n">
        <v>22124.52</v>
      </c>
      <c r="L4443" s="493" t="n">
        <v>21321.94</v>
      </c>
      <c r="M4443" s="493" t="n">
        <v>23513.63</v>
      </c>
      <c r="N4443" s="493" t="n">
        <v>19616.88</v>
      </c>
      <c r="O4443" s="493" t="n">
        <v>22779.2</v>
      </c>
      <c r="P4443" s="493" t="n">
        <v>19486.52</v>
      </c>
      <c r="Q4443" s="493" t="n">
        <v>25107.22</v>
      </c>
      <c r="R4443" s="493" t="n">
        <v>41972.4</v>
      </c>
      <c r="S4443" s="493" t="n">
        <v>41025.34</v>
      </c>
      <c r="T4443" s="493" t="n">
        <v>39464.35</v>
      </c>
      <c r="U4443" s="493" t="n">
        <v>35036.06</v>
      </c>
      <c r="V4443" s="493" t="n">
        <v>41585.05</v>
      </c>
      <c r="W4443" s="493" t="n">
        <v>39801.8</v>
      </c>
      <c r="X4443" s="493" t="n">
        <v>41948.3</v>
      </c>
      <c r="Y4443" s="493" t="n">
        <v>39541.21</v>
      </c>
      <c r="Z4443" s="493" t="n">
        <v>41978.38</v>
      </c>
      <c r="AA4443" s="493" t="n">
        <v>43683.01</v>
      </c>
      <c r="AB4443" s="493" t="n">
        <v>47353.05</v>
      </c>
      <c r="AC4443" s="493" t="n">
        <v>42849.54</v>
      </c>
      <c r="AD4443" s="493" t="n">
        <v>43053.2</v>
      </c>
      <c r="AE4443" s="493" t="n">
        <v>37162.1</v>
      </c>
      <c r="AF4443" s="493" t="n">
        <v>37852.5</v>
      </c>
      <c r="AG4443" s="493" t="n">
        <v>31856.46</v>
      </c>
      <c r="AH4443" s="493" t="n">
        <v>18789.96</v>
      </c>
      <c r="AI4443" s="493" t="n">
        <v>21050.93</v>
      </c>
      <c r="AJ4443" s="493" t="n">
        <v>21140.3</v>
      </c>
      <c r="AK4443" s="493" t="n">
        <v>26385.76</v>
      </c>
      <c r="AL4443" s="493" t="n">
        <v>22683.12</v>
      </c>
      <c r="AM4443" s="493" t="n">
        <v>27223.45</v>
      </c>
      <c r="AN4443" s="493" t="n">
        <v>23264.63</v>
      </c>
      <c r="AO4443" s="493" t="n">
        <v>21934.74</v>
      </c>
      <c r="AP4443" s="493" t="n">
        <v>18586.01</v>
      </c>
      <c r="AQ4443" s="493" t="n">
        <v>18903.61</v>
      </c>
      <c r="AR4443" s="493" t="n">
        <v>18844.58</v>
      </c>
      <c r="AS4443" s="493" t="n">
        <v>16725.44</v>
      </c>
      <c r="AT4443" s="493" t="n">
        <v>23385.57</v>
      </c>
      <c r="AU4443" s="493" t="n">
        <v>23312.79</v>
      </c>
      <c r="AV4443" s="493" t="n">
        <v>23243.28</v>
      </c>
      <c r="AW4443" s="493" t="n">
        <v>22874</v>
      </c>
      <c r="AX4443" s="493" t="n">
        <v>28186.14</v>
      </c>
      <c r="AY4443" s="493" t="n">
        <v>21797.06</v>
      </c>
      <c r="AZ4443" s="493" t="n">
        <v>22498.6</v>
      </c>
      <c r="BA4443" s="493" t="n">
        <v>23731.52</v>
      </c>
      <c r="BB4443" s="493" t="n">
        <v>24616.01</v>
      </c>
      <c r="BC4443" s="493" t="n">
        <v>27715.98</v>
      </c>
      <c r="BD4443" s="493" t="n">
        <v>22807.68</v>
      </c>
      <c r="BE4443" s="493" t="n">
        <v>24610.56</v>
      </c>
      <c r="BF4443" s="493" t="n">
        <v>27152.58</v>
      </c>
      <c r="BG4443" s="493" t="n">
        <v>29208.24</v>
      </c>
      <c r="BH4443" s="493" t="n">
        <v>27654.54</v>
      </c>
      <c r="BI4443" s="493" t="n">
        <v>24970.9</v>
      </c>
      <c r="BJ4443" s="493" t="n">
        <v>26203.84</v>
      </c>
      <c r="BK4443" s="493" t="n">
        <v>27793.92</v>
      </c>
      <c r="BL4443" s="493" t="n">
        <v>25556.1</v>
      </c>
      <c r="BM4443" s="493" t="n">
        <v>23175.84</v>
      </c>
      <c r="BN4443" s="493" t="n">
        <v>25321.5</v>
      </c>
      <c r="BO4443" s="493" t="n">
        <v>25138.7</v>
      </c>
      <c r="BP4443" s="493" t="n">
        <v>25605.44</v>
      </c>
      <c r="BQ4443" s="493" t="n">
        <v>21192.98</v>
      </c>
      <c r="BR4443" s="493" t="n">
        <v>19476.55</v>
      </c>
      <c r="BS4443" s="493" t="n">
        <v>21377.21</v>
      </c>
      <c r="BT4443" s="493" t="n">
        <v>15270.32</v>
      </c>
      <c r="BU4443" s="493" t="n">
        <v>15143.84</v>
      </c>
      <c r="BV4443" s="493" t="n">
        <v>12230.06</v>
      </c>
      <c r="BW4443" s="493" t="n">
        <v>12637.15</v>
      </c>
    </row>
    <row r="4444">
      <c r="A4444" t="inlineStr">
        <is>
          <t>[C9D3] Angiotensin-II 길항제 칼슘길항제 복합제</t>
        </is>
      </c>
      <c r="B4444" t="inlineStr">
        <is>
          <t>휴온스생명과학</t>
        </is>
      </c>
      <c r="C4444" t="inlineStr">
        <is>
          <t>에이티스타</t>
        </is>
      </c>
      <c r="D4444" t="inlineStr">
        <is>
          <t>휴온스생명과학</t>
        </is>
      </c>
      <c r="E4444" t="inlineStr">
        <is>
          <t>amlodipine besylate,  telmisartan</t>
        </is>
      </c>
      <c r="F4444" t="inlineStr">
        <is>
          <t>보건소</t>
        </is>
      </c>
      <c r="G4444" t="inlineStr">
        <is>
          <t>Generic</t>
        </is>
      </c>
      <c r="H4444" s="493" t="n">
        <v>27811.96</v>
      </c>
      <c r="I4444" s="493" t="n">
        <v>21032.13</v>
      </c>
      <c r="J4444" s="493" t="n">
        <v>21812.7</v>
      </c>
      <c r="K4444" s="493" t="n">
        <v>25475.4</v>
      </c>
      <c r="L4444" s="493" t="n">
        <v>23238.4</v>
      </c>
      <c r="M4444" s="493" t="n">
        <v>28310.4</v>
      </c>
      <c r="N4444" s="493" t="n">
        <v>26077.46</v>
      </c>
      <c r="O4444" s="493" t="n">
        <v>25921.31</v>
      </c>
      <c r="P4444" s="493" t="n">
        <v>21597.32</v>
      </c>
      <c r="Q4444" s="493" t="n">
        <v>25710.28</v>
      </c>
      <c r="R4444" s="493" t="n">
        <v>36493.44</v>
      </c>
      <c r="S4444" s="493" t="n">
        <v>24816.96</v>
      </c>
      <c r="T4444" s="493" t="n">
        <v>35611.65</v>
      </c>
      <c r="U4444" s="493" t="n">
        <v>18262.47</v>
      </c>
      <c r="V4444" s="493" t="n">
        <v>25835.4</v>
      </c>
      <c r="W4444" s="493" t="n">
        <v>22519.98</v>
      </c>
      <c r="X4444" s="493" t="n">
        <v>22214.85</v>
      </c>
      <c r="Y4444" s="493" t="n">
        <v>25686.96</v>
      </c>
      <c r="Z4444" s="493" t="n">
        <v>20620.8</v>
      </c>
      <c r="AA4444" s="493" t="n">
        <v>20907.77</v>
      </c>
      <c r="AB4444" s="493" t="n">
        <v>16621.41</v>
      </c>
      <c r="AC4444" s="493" t="n">
        <v>25727.7</v>
      </c>
      <c r="AD4444" s="493" t="n">
        <v>25372.41</v>
      </c>
      <c r="AE4444" s="493" t="n">
        <v>23400.6</v>
      </c>
      <c r="AF4444" s="493" t="n">
        <v>25015.5</v>
      </c>
      <c r="AG4444" s="493" t="n">
        <v>22202.35</v>
      </c>
      <c r="AH4444" s="493" t="n">
        <v>20284.5</v>
      </c>
      <c r="AI4444" s="493" t="n">
        <v>13361.1</v>
      </c>
      <c r="AJ4444" s="493" t="n">
        <v>19188.6</v>
      </c>
      <c r="AK4444" s="493" t="n">
        <v>21577.2</v>
      </c>
      <c r="AL4444" s="493" t="n">
        <v>15342.9</v>
      </c>
      <c r="AM4444" s="493" t="n">
        <v>19408.25</v>
      </c>
      <c r="AN4444" s="493" t="n">
        <v>19255.35</v>
      </c>
      <c r="AO4444" s="493" t="n">
        <v>18649.2</v>
      </c>
      <c r="AP4444" s="493" t="n">
        <v>13402.2</v>
      </c>
      <c r="AQ4444" s="493" t="n">
        <v>14964.9</v>
      </c>
      <c r="AR4444" s="493" t="n">
        <v>15995.06</v>
      </c>
      <c r="AS4444" s="493" t="n">
        <v>13435.05</v>
      </c>
      <c r="AT4444" s="493" t="n">
        <v>18244.05</v>
      </c>
      <c r="AU4444" s="493" t="n">
        <v>12837.9</v>
      </c>
      <c r="AV4444" s="493" t="n">
        <v>11768.4</v>
      </c>
      <c r="AW4444" s="493" t="n">
        <v>15925.96</v>
      </c>
      <c r="AX4444" s="493" t="n">
        <v>17381.6</v>
      </c>
      <c r="AY4444" s="493" t="n">
        <v>10162.89</v>
      </c>
      <c r="AZ4444" s="493" t="n">
        <v>21009.4</v>
      </c>
      <c r="BA4444" s="493" t="n">
        <v>18496.2</v>
      </c>
      <c r="BB4444" s="493" t="n">
        <v>14319.9</v>
      </c>
      <c r="BC4444" s="493" t="n">
        <v>20741.7</v>
      </c>
      <c r="BD4444" s="493" t="n">
        <v>19719.15</v>
      </c>
      <c r="BE4444" s="493" t="n">
        <v>13272.24</v>
      </c>
      <c r="BF4444" s="493" t="n">
        <v>12477.9</v>
      </c>
      <c r="BG4444" s="493" t="n">
        <v>15376.5</v>
      </c>
      <c r="BH4444" s="493" t="n">
        <v>14704.5</v>
      </c>
      <c r="BI4444" s="493" t="n">
        <v>12984</v>
      </c>
      <c r="BJ4444" s="493" t="n">
        <v>10098.9</v>
      </c>
      <c r="BK4444" s="493" t="n">
        <v>10377.3</v>
      </c>
      <c r="BL4444" s="493" t="n">
        <v>21767.34</v>
      </c>
      <c r="BM4444" s="493" t="n">
        <v>7941.82</v>
      </c>
      <c r="BN4444" s="493" t="n">
        <v>18133.05</v>
      </c>
      <c r="BO4444" s="493" t="n">
        <v>18057.9</v>
      </c>
      <c r="BP4444" s="493" t="n">
        <v>7020.1</v>
      </c>
      <c r="BQ4444" s="493" t="n">
        <v>15053.97</v>
      </c>
      <c r="BR4444" s="493" t="n">
        <v>12153.3</v>
      </c>
      <c r="BS4444" s="493" t="n">
        <v>12485.7</v>
      </c>
      <c r="BT4444" s="493" t="n">
        <v>14822.4</v>
      </c>
      <c r="BU4444" s="493" t="n">
        <v>5593.05</v>
      </c>
      <c r="BV4444" s="493" t="n">
        <v>7347.6</v>
      </c>
      <c r="BW4444" s="493" t="n">
        <v>3573</v>
      </c>
    </row>
    <row r="4445">
      <c r="A4445" t="inlineStr">
        <is>
          <t>[C9D3] Angiotensin-II 길항제 칼슘길항제 복합제</t>
        </is>
      </c>
      <c r="B4445" t="inlineStr">
        <is>
          <t>휴텍스</t>
        </is>
      </c>
      <c r="C4445" t="inlineStr">
        <is>
          <t>듀나브</t>
        </is>
      </c>
      <c r="D4445" t="inlineStr">
        <is>
          <t>휴텍스</t>
        </is>
      </c>
      <c r="E4445" t="inlineStr">
        <is>
          <t>fimasartan potassium trihydrate  ( as fimasartan potassium),  s-amlodipine besylate dihydrate  ( as s-amlodipine)</t>
        </is>
      </c>
      <c r="F4445" t="inlineStr">
        <is>
          <t>의원</t>
        </is>
      </c>
      <c r="G4445" t="inlineStr">
        <is>
          <t>Original</t>
        </is>
      </c>
      <c r="H4445" s="493" t="n">
        <v>0</v>
      </c>
      <c r="I4445" s="493" t="n">
        <v>0</v>
      </c>
      <c r="J4445" s="493" t="n">
        <v>0</v>
      </c>
      <c r="K4445" s="493" t="n">
        <v>0</v>
      </c>
      <c r="L4445" s="493" t="n">
        <v>0</v>
      </c>
      <c r="M4445" s="493" t="n">
        <v>0</v>
      </c>
      <c r="N4445" s="493" t="n">
        <v>0</v>
      </c>
      <c r="O4445" s="493" t="n">
        <v>0</v>
      </c>
      <c r="P4445" s="493" t="n">
        <v>0</v>
      </c>
      <c r="Q4445" s="493" t="n">
        <v>0</v>
      </c>
      <c r="R4445" s="493" t="n">
        <v>0</v>
      </c>
      <c r="S4445" s="493" t="n">
        <v>0</v>
      </c>
      <c r="T4445" s="493" t="n">
        <v>0</v>
      </c>
      <c r="U4445" s="493" t="n">
        <v>0</v>
      </c>
      <c r="V4445" s="493" t="n">
        <v>0</v>
      </c>
      <c r="W4445" s="493" t="n">
        <v>0</v>
      </c>
      <c r="X4445" s="493" t="n">
        <v>0</v>
      </c>
      <c r="Y4445" s="493" t="n">
        <v>0</v>
      </c>
      <c r="Z4445" s="493" t="n">
        <v>0</v>
      </c>
      <c r="AA4445" s="493" t="n">
        <v>0</v>
      </c>
      <c r="AB4445" s="493" t="n">
        <v>0</v>
      </c>
      <c r="AC4445" s="493" t="n">
        <v>0</v>
      </c>
      <c r="AD4445" s="493" t="n">
        <v>0</v>
      </c>
      <c r="AE4445" s="493" t="n">
        <v>0</v>
      </c>
      <c r="AF4445" s="493" t="n">
        <v>0</v>
      </c>
      <c r="AG4445" s="493" t="n">
        <v>0</v>
      </c>
      <c r="AH4445" s="493" t="n">
        <v>0</v>
      </c>
      <c r="AI4445" s="493" t="n">
        <v>0</v>
      </c>
      <c r="AJ4445" s="493" t="n">
        <v>0</v>
      </c>
      <c r="AK4445" s="493" t="n">
        <v>0</v>
      </c>
      <c r="AL4445" s="493" t="n">
        <v>0</v>
      </c>
      <c r="AM4445" s="493" t="n">
        <v>0</v>
      </c>
      <c r="AN4445" s="493" t="n">
        <v>0</v>
      </c>
      <c r="AO4445" s="493" t="n">
        <v>0</v>
      </c>
      <c r="AP4445" s="493" t="n">
        <v>0</v>
      </c>
      <c r="AQ4445" s="493" t="n">
        <v>0</v>
      </c>
      <c r="AR4445" s="493" t="n">
        <v>0</v>
      </c>
      <c r="AS4445" s="493" t="n">
        <v>0</v>
      </c>
      <c r="AT4445" s="493" t="n">
        <v>0</v>
      </c>
      <c r="AU4445" s="493" t="n">
        <v>0</v>
      </c>
      <c r="AV4445" s="493" t="n">
        <v>0</v>
      </c>
      <c r="AW4445" s="493" t="n">
        <v>0</v>
      </c>
      <c r="AX4445" s="493" t="n">
        <v>0</v>
      </c>
      <c r="AY4445" s="493" t="n">
        <v>0</v>
      </c>
      <c r="AZ4445" s="493" t="n">
        <v>0</v>
      </c>
      <c r="BA4445" s="493" t="n">
        <v>0</v>
      </c>
      <c r="BB4445" s="493" t="n">
        <v>0</v>
      </c>
      <c r="BC4445" s="493" t="n">
        <v>0</v>
      </c>
      <c r="BD4445" s="493" t="n">
        <v>0</v>
      </c>
      <c r="BE4445" s="493" t="n">
        <v>0</v>
      </c>
      <c r="BF4445" s="493" t="n">
        <v>0</v>
      </c>
      <c r="BG4445" s="493" t="n">
        <v>0</v>
      </c>
      <c r="BH4445" s="493" t="n">
        <v>0</v>
      </c>
      <c r="BI4445" s="493" t="n">
        <v>0</v>
      </c>
      <c r="BJ4445" s="493" t="n">
        <v>0</v>
      </c>
      <c r="BK4445" s="493" t="n">
        <v>0</v>
      </c>
      <c r="BL4445" s="493" t="n">
        <v>0</v>
      </c>
      <c r="BM4445" s="493" t="n">
        <v>0</v>
      </c>
      <c r="BN4445" s="493" t="n">
        <v>80.7</v>
      </c>
      <c r="BO4445" s="493" t="n">
        <v>160.2</v>
      </c>
      <c r="BP4445" s="493" t="n">
        <v>1200</v>
      </c>
      <c r="BQ4445" s="493" t="n">
        <v>1320</v>
      </c>
      <c r="BR4445" s="493" t="n">
        <v>1892.52</v>
      </c>
      <c r="BS4445" s="493" t="n">
        <v>3196</v>
      </c>
      <c r="BT4445" s="493" t="n">
        <v>3159.6</v>
      </c>
      <c r="BU4445" s="493" t="n">
        <v>1920</v>
      </c>
      <c r="BV4445" s="493" t="n">
        <v>2184.6</v>
      </c>
      <c r="BW4445" s="493" t="n">
        <v>2765.7</v>
      </c>
    </row>
    <row r="4446">
      <c r="A4446" t="inlineStr">
        <is>
          <t>[C9D3] Angiotensin-II 길항제 칼슘길항제 복합제</t>
        </is>
      </c>
      <c r="B4446" t="inlineStr">
        <is>
          <t>휴텍스</t>
        </is>
      </c>
      <c r="C4446" t="inlineStr">
        <is>
          <t>듀나브</t>
        </is>
      </c>
      <c r="D4446" t="inlineStr">
        <is>
          <t>휴텍스</t>
        </is>
      </c>
      <c r="E4446" t="inlineStr">
        <is>
          <t>s-amlodipine besylate dihydrate  ( as s-amlodipine),  fimasartan potassium trihydrate  ( as fimasartan potassium)</t>
        </is>
      </c>
      <c r="F4446" t="inlineStr">
        <is>
          <t>병원</t>
        </is>
      </c>
      <c r="G4446" t="inlineStr">
        <is>
          <t>Original</t>
        </is>
      </c>
      <c r="H4446" s="493" t="n">
        <v>0</v>
      </c>
      <c r="I4446" s="493" t="n">
        <v>0</v>
      </c>
      <c r="J4446" s="493" t="n">
        <v>0</v>
      </c>
      <c r="K4446" s="493" t="n">
        <v>0</v>
      </c>
      <c r="L4446" s="493" t="n">
        <v>0</v>
      </c>
      <c r="M4446" s="493" t="n">
        <v>0</v>
      </c>
      <c r="N4446" s="493" t="n">
        <v>0</v>
      </c>
      <c r="O4446" s="493" t="n">
        <v>0</v>
      </c>
      <c r="P4446" s="493" t="n">
        <v>0</v>
      </c>
      <c r="Q4446" s="493" t="n">
        <v>0</v>
      </c>
      <c r="R4446" s="493" t="n">
        <v>0</v>
      </c>
      <c r="S4446" s="493" t="n">
        <v>0</v>
      </c>
      <c r="T4446" s="493" t="n">
        <v>0</v>
      </c>
      <c r="U4446" s="493" t="n">
        <v>0</v>
      </c>
      <c r="V4446" s="493" t="n">
        <v>0</v>
      </c>
      <c r="W4446" s="493" t="n">
        <v>0</v>
      </c>
      <c r="X4446" s="493" t="n">
        <v>0</v>
      </c>
      <c r="Y4446" s="493" t="n">
        <v>0</v>
      </c>
      <c r="Z4446" s="493" t="n">
        <v>0</v>
      </c>
      <c r="AA4446" s="493" t="n">
        <v>0</v>
      </c>
      <c r="AB4446" s="493" t="n">
        <v>0</v>
      </c>
      <c r="AC4446" s="493" t="n">
        <v>0</v>
      </c>
      <c r="AD4446" s="493" t="n">
        <v>0</v>
      </c>
      <c r="AE4446" s="493" t="n">
        <v>0</v>
      </c>
      <c r="AF4446" s="493" t="n">
        <v>0</v>
      </c>
      <c r="AG4446" s="493" t="n">
        <v>0</v>
      </c>
      <c r="AH4446" s="493" t="n">
        <v>0</v>
      </c>
      <c r="AI4446" s="493" t="n">
        <v>0</v>
      </c>
      <c r="AJ4446" s="493" t="n">
        <v>608.4</v>
      </c>
      <c r="AK4446" s="493" t="n">
        <v>0</v>
      </c>
      <c r="AL4446" s="493" t="n">
        <v>0</v>
      </c>
      <c r="AM4446" s="493" t="n">
        <v>0</v>
      </c>
      <c r="AN4446" s="493" t="n">
        <v>0</v>
      </c>
      <c r="AO4446" s="493" t="n">
        <v>0</v>
      </c>
      <c r="AP4446" s="493" t="n">
        <v>0</v>
      </c>
      <c r="AQ4446" s="493" t="n">
        <v>0</v>
      </c>
      <c r="AR4446" s="493" t="n">
        <v>0</v>
      </c>
      <c r="AS4446" s="493" t="n">
        <v>0</v>
      </c>
      <c r="AT4446" s="493" t="n">
        <v>0</v>
      </c>
      <c r="AU4446" s="493" t="n">
        <v>0</v>
      </c>
      <c r="AV4446" s="493" t="n">
        <v>0</v>
      </c>
      <c r="AW4446" s="493" t="n">
        <v>0</v>
      </c>
      <c r="AX4446" s="493" t="n">
        <v>0</v>
      </c>
      <c r="AY4446" s="493" t="n">
        <v>0</v>
      </c>
      <c r="AZ4446" s="493" t="n">
        <v>0</v>
      </c>
      <c r="BA4446" s="493" t="n">
        <v>0</v>
      </c>
      <c r="BB4446" s="493" t="n">
        <v>0</v>
      </c>
      <c r="BC4446" s="493" t="n">
        <v>0</v>
      </c>
      <c r="BD4446" s="493" t="n">
        <v>0</v>
      </c>
      <c r="BE4446" s="493" t="n">
        <v>0</v>
      </c>
      <c r="BF4446" s="493" t="n">
        <v>0</v>
      </c>
      <c r="BG4446" s="493" t="n">
        <v>0</v>
      </c>
      <c r="BH4446" s="493" t="n">
        <v>0</v>
      </c>
      <c r="BI4446" s="493" t="n">
        <v>0</v>
      </c>
      <c r="BJ4446" s="493" t="n">
        <v>0</v>
      </c>
      <c r="BK4446" s="493" t="n">
        <v>0</v>
      </c>
      <c r="BL4446" s="493" t="n">
        <v>0</v>
      </c>
      <c r="BM4446" s="493" t="n">
        <v>0</v>
      </c>
      <c r="BN4446" s="493" t="n">
        <v>0</v>
      </c>
      <c r="BO4446" s="493" t="n">
        <v>0</v>
      </c>
      <c r="BP4446" s="493" t="n">
        <v>0</v>
      </c>
      <c r="BQ4446" s="493" t="n">
        <v>0</v>
      </c>
      <c r="BR4446" s="493" t="n">
        <v>0</v>
      </c>
      <c r="BS4446" s="493" t="n">
        <v>0</v>
      </c>
      <c r="BT4446" s="493" t="n">
        <v>0</v>
      </c>
      <c r="BU4446" s="493" t="n">
        <v>0</v>
      </c>
      <c r="BV4446" s="493" t="n">
        <v>0</v>
      </c>
      <c r="BW4446" s="493" t="n">
        <v>0</v>
      </c>
    </row>
    <row r="4447">
      <c r="A4447" t="inlineStr">
        <is>
          <t>[C9D3] Angiotensin-II 길항제 칼슘길항제 복합제</t>
        </is>
      </c>
      <c r="B4447" t="inlineStr">
        <is>
          <t>휴텍스</t>
        </is>
      </c>
      <c r="C4447" t="inlineStr">
        <is>
          <t>듀나브</t>
        </is>
      </c>
      <c r="D4447" t="inlineStr">
        <is>
          <t>휴텍스</t>
        </is>
      </c>
      <c r="E4447" t="inlineStr">
        <is>
          <t>s-amlodipine besylate dihydrate  ( as s-amlodipine),  fimasartan potassium trihydrate  ( as fimasartan potassium)</t>
        </is>
      </c>
      <c r="F4447" t="inlineStr">
        <is>
          <t>의원</t>
        </is>
      </c>
      <c r="G4447" t="inlineStr">
        <is>
          <t>Original</t>
        </is>
      </c>
      <c r="H4447" s="493" t="n">
        <v>0</v>
      </c>
      <c r="I4447" s="493" t="n">
        <v>0</v>
      </c>
      <c r="J4447" s="493" t="n">
        <v>0</v>
      </c>
      <c r="K4447" s="493" t="n">
        <v>0</v>
      </c>
      <c r="L4447" s="493" t="n">
        <v>0</v>
      </c>
      <c r="M4447" s="493" t="n">
        <v>0</v>
      </c>
      <c r="N4447" s="493" t="n">
        <v>0</v>
      </c>
      <c r="O4447" s="493" t="n">
        <v>0</v>
      </c>
      <c r="P4447" s="493" t="n">
        <v>0</v>
      </c>
      <c r="Q4447" s="493" t="n">
        <v>0</v>
      </c>
      <c r="R4447" s="493" t="n">
        <v>0</v>
      </c>
      <c r="S4447" s="493" t="n">
        <v>0</v>
      </c>
      <c r="T4447" s="493" t="n">
        <v>0</v>
      </c>
      <c r="U4447" s="493" t="n">
        <v>0</v>
      </c>
      <c r="V4447" s="493" t="n">
        <v>0</v>
      </c>
      <c r="W4447" s="493" t="n">
        <v>0</v>
      </c>
      <c r="X4447" s="493" t="n">
        <v>0</v>
      </c>
      <c r="Y4447" s="493" t="n">
        <v>0</v>
      </c>
      <c r="Z4447" s="493" t="n">
        <v>0</v>
      </c>
      <c r="AA4447" s="493" t="n">
        <v>0</v>
      </c>
      <c r="AB4447" s="493" t="n">
        <v>0</v>
      </c>
      <c r="AC4447" s="493" t="n">
        <v>0</v>
      </c>
      <c r="AD4447" s="493" t="n">
        <v>0</v>
      </c>
      <c r="AE4447" s="493" t="n">
        <v>0</v>
      </c>
      <c r="AF4447" s="493" t="n">
        <v>0</v>
      </c>
      <c r="AG4447" s="493" t="n">
        <v>0</v>
      </c>
      <c r="AH4447" s="493" t="n">
        <v>232</v>
      </c>
      <c r="AI4447" s="493" t="n">
        <v>2084</v>
      </c>
      <c r="AJ4447" s="493" t="n">
        <v>2932</v>
      </c>
      <c r="AK4447" s="493" t="n">
        <v>2932</v>
      </c>
      <c r="AL4447" s="493" t="n">
        <v>4364</v>
      </c>
      <c r="AM4447" s="493" t="n">
        <v>4612</v>
      </c>
      <c r="AN4447" s="493" t="n">
        <v>3200</v>
      </c>
      <c r="AO4447" s="493" t="n">
        <v>3032.9</v>
      </c>
      <c r="AP4447" s="493" t="n">
        <v>1912</v>
      </c>
      <c r="AQ4447" s="493" t="n">
        <v>2152</v>
      </c>
      <c r="AR4447" s="493" t="n">
        <v>2540</v>
      </c>
      <c r="AS4447" s="493" t="n">
        <v>2630.2</v>
      </c>
      <c r="AT4447" s="493" t="n">
        <v>1192</v>
      </c>
      <c r="AU4447" s="493" t="n">
        <v>2113.6</v>
      </c>
      <c r="AV4447" s="493" t="n">
        <v>1659.12</v>
      </c>
      <c r="AW4447" s="493" t="n">
        <v>462.4</v>
      </c>
      <c r="AX4447" s="493" t="n">
        <v>352</v>
      </c>
      <c r="AY4447" s="493" t="n">
        <v>112.2</v>
      </c>
      <c r="AZ4447" s="493" t="n">
        <v>0</v>
      </c>
      <c r="BA4447" s="493" t="n">
        <v>58.5</v>
      </c>
      <c r="BB4447" s="493" t="n">
        <v>177.3</v>
      </c>
      <c r="BC4447" s="493" t="n">
        <v>112.8</v>
      </c>
      <c r="BD4447" s="493" t="n">
        <v>0</v>
      </c>
      <c r="BE4447" s="493" t="n">
        <v>59.1</v>
      </c>
      <c r="BF4447" s="493" t="n">
        <v>0</v>
      </c>
      <c r="BG4447" s="493" t="n">
        <v>0</v>
      </c>
      <c r="BH4447" s="493" t="n">
        <v>0</v>
      </c>
      <c r="BI4447" s="493" t="n">
        <v>0</v>
      </c>
      <c r="BJ4447" s="493" t="n">
        <v>0</v>
      </c>
      <c r="BK4447" s="493" t="n">
        <v>0</v>
      </c>
      <c r="BL4447" s="493" t="n">
        <v>0</v>
      </c>
      <c r="BM4447" s="493" t="n">
        <v>0</v>
      </c>
      <c r="BN4447" s="493" t="n">
        <v>0</v>
      </c>
      <c r="BO4447" s="493" t="n">
        <v>0</v>
      </c>
      <c r="BP4447" s="493" t="n">
        <v>280</v>
      </c>
      <c r="BQ4447" s="493" t="n">
        <v>720</v>
      </c>
      <c r="BR4447" s="493" t="n">
        <v>808.24</v>
      </c>
      <c r="BS4447" s="493" t="n">
        <v>1540.8</v>
      </c>
      <c r="BT4447" s="493" t="n">
        <v>1080.6</v>
      </c>
      <c r="BU4447" s="493" t="n">
        <v>1200</v>
      </c>
      <c r="BV4447" s="493" t="n">
        <v>1201.2</v>
      </c>
      <c r="BW4447" s="493" t="n">
        <v>962.4</v>
      </c>
    </row>
    <row r="4448">
      <c r="A4448" t="inlineStr">
        <is>
          <t>[C9D3] Angiotensin-II 길항제 칼슘길항제 복합제</t>
        </is>
      </c>
      <c r="B4448" t="inlineStr">
        <is>
          <t>휴텍스</t>
        </is>
      </c>
      <c r="C4448" t="inlineStr">
        <is>
          <t>듀나브</t>
        </is>
      </c>
      <c r="D4448" t="inlineStr">
        <is>
          <t>휴텍스</t>
        </is>
      </c>
      <c r="E4448" t="inlineStr">
        <is>
          <t>s-amlodipine besylate dihydrate  ( as s-amlodipine),  fimasartan potassium trihydrate  ( as fimasartan potassium)</t>
        </is>
      </c>
      <c r="F4448" t="inlineStr">
        <is>
          <t>보건소</t>
        </is>
      </c>
      <c r="G4448" t="inlineStr">
        <is>
          <t>Original</t>
        </is>
      </c>
      <c r="H4448" s="493" t="n">
        <v>0</v>
      </c>
      <c r="I4448" s="493" t="n">
        <v>0</v>
      </c>
      <c r="J4448" s="493" t="n">
        <v>0</v>
      </c>
      <c r="K4448" s="493" t="n">
        <v>0</v>
      </c>
      <c r="L4448" s="493" t="n">
        <v>0</v>
      </c>
      <c r="M4448" s="493" t="n">
        <v>0</v>
      </c>
      <c r="N4448" s="493" t="n">
        <v>0</v>
      </c>
      <c r="O4448" s="493" t="n">
        <v>0</v>
      </c>
      <c r="P4448" s="493" t="n">
        <v>0</v>
      </c>
      <c r="Q4448" s="493" t="n">
        <v>0</v>
      </c>
      <c r="R4448" s="493" t="n">
        <v>0</v>
      </c>
      <c r="S4448" s="493" t="n">
        <v>0</v>
      </c>
      <c r="T4448" s="493" t="n">
        <v>0</v>
      </c>
      <c r="U4448" s="493" t="n">
        <v>0</v>
      </c>
      <c r="V4448" s="493" t="n">
        <v>0</v>
      </c>
      <c r="W4448" s="493" t="n">
        <v>0</v>
      </c>
      <c r="X4448" s="493" t="n">
        <v>0</v>
      </c>
      <c r="Y4448" s="493" t="n">
        <v>0</v>
      </c>
      <c r="Z4448" s="493" t="n">
        <v>0</v>
      </c>
      <c r="AA4448" s="493" t="n">
        <v>0</v>
      </c>
      <c r="AB4448" s="493" t="n">
        <v>0</v>
      </c>
      <c r="AC4448" s="493" t="n">
        <v>0</v>
      </c>
      <c r="AD4448" s="493" t="n">
        <v>0</v>
      </c>
      <c r="AE4448" s="493" t="n">
        <v>0</v>
      </c>
      <c r="AF4448" s="493" t="n">
        <v>0</v>
      </c>
      <c r="AG4448" s="493" t="n">
        <v>0</v>
      </c>
      <c r="AH4448" s="493" t="n">
        <v>0</v>
      </c>
      <c r="AI4448" s="493" t="n">
        <v>0</v>
      </c>
      <c r="AJ4448" s="493" t="n">
        <v>298.2</v>
      </c>
      <c r="AK4448" s="493" t="n">
        <v>75.59999999999999</v>
      </c>
      <c r="AL4448" s="493" t="n">
        <v>73.2</v>
      </c>
      <c r="AM4448" s="493" t="n">
        <v>160.5</v>
      </c>
      <c r="AN4448" s="493" t="n">
        <v>80.40000000000001</v>
      </c>
      <c r="AO4448" s="493" t="n">
        <v>50.4</v>
      </c>
      <c r="AP4448" s="493" t="n">
        <v>217.8</v>
      </c>
      <c r="AQ4448" s="493" t="n">
        <v>105.6</v>
      </c>
      <c r="AR4448" s="493" t="n">
        <v>101.7</v>
      </c>
      <c r="AS4448" s="493" t="n">
        <v>98.09999999999999</v>
      </c>
      <c r="AT4448" s="493" t="n">
        <v>55.2</v>
      </c>
      <c r="AU4448" s="493" t="n">
        <v>0</v>
      </c>
      <c r="AV4448" s="493" t="n">
        <v>218.4</v>
      </c>
      <c r="AW4448" s="493" t="n">
        <v>132</v>
      </c>
      <c r="AX4448" s="493" t="n">
        <v>76.38</v>
      </c>
      <c r="AY4448" s="493" t="n">
        <v>0</v>
      </c>
      <c r="AZ4448" s="493" t="n">
        <v>216</v>
      </c>
      <c r="BA4448" s="493" t="n">
        <v>133.86</v>
      </c>
      <c r="BB4448" s="493" t="n">
        <v>219.6</v>
      </c>
      <c r="BC4448" s="493" t="n">
        <v>0</v>
      </c>
      <c r="BD4448" s="493" t="n">
        <v>0</v>
      </c>
      <c r="BE4448" s="493" t="n">
        <v>0</v>
      </c>
      <c r="BF4448" s="493" t="n">
        <v>0</v>
      </c>
      <c r="BG4448" s="493" t="n">
        <v>0</v>
      </c>
      <c r="BH4448" s="493" t="n">
        <v>181.8</v>
      </c>
      <c r="BI4448" s="493" t="n">
        <v>0</v>
      </c>
      <c r="BJ4448" s="493" t="n">
        <v>0</v>
      </c>
      <c r="BK4448" s="493" t="n">
        <v>0</v>
      </c>
      <c r="BL4448" s="493" t="n">
        <v>0</v>
      </c>
      <c r="BM4448" s="493" t="n">
        <v>0</v>
      </c>
      <c r="BN4448" s="493" t="n">
        <v>0</v>
      </c>
      <c r="BO4448" s="493" t="n">
        <v>0</v>
      </c>
      <c r="BP4448" s="493" t="n">
        <v>0</v>
      </c>
      <c r="BQ4448" s="493" t="n">
        <v>0</v>
      </c>
      <c r="BR4448" s="493" t="n">
        <v>0</v>
      </c>
      <c r="BS4448" s="493" t="n">
        <v>0</v>
      </c>
      <c r="BT4448" s="493" t="n">
        <v>0</v>
      </c>
      <c r="BU4448" s="493" t="n">
        <v>0</v>
      </c>
      <c r="BV4448" s="493" t="n">
        <v>0</v>
      </c>
      <c r="BW4448" s="493" t="n">
        <v>0</v>
      </c>
    </row>
    <row r="4449">
      <c r="A4449" t="inlineStr">
        <is>
          <t>[C9D3] Angiotensin-II 길항제 칼슘길항제 복합제</t>
        </is>
      </c>
      <c r="B4449" t="inlineStr">
        <is>
          <t>휴텍스</t>
        </is>
      </c>
      <c r="C4449" t="inlineStr">
        <is>
          <t>아몰비카</t>
        </is>
      </c>
      <c r="D4449" t="inlineStr">
        <is>
          <t>휴텍스</t>
        </is>
      </c>
      <c r="E4449" t="inlineStr">
        <is>
          <t>amlodipine besylate,  olmesartan medoxomil</t>
        </is>
      </c>
      <c r="F4449" t="inlineStr">
        <is>
          <t>상급종합병원</t>
        </is>
      </c>
      <c r="G4449" t="inlineStr">
        <is>
          <t>Generic</t>
        </is>
      </c>
      <c r="H4449" s="493" t="n">
        <v>0</v>
      </c>
      <c r="I4449" s="493" t="n">
        <v>0</v>
      </c>
      <c r="J4449" s="493" t="n">
        <v>0</v>
      </c>
      <c r="K4449" s="493" t="n">
        <v>0</v>
      </c>
      <c r="L4449" s="493" t="n">
        <v>0</v>
      </c>
      <c r="M4449" s="493" t="n">
        <v>0</v>
      </c>
      <c r="N4449" s="493" t="n">
        <v>0</v>
      </c>
      <c r="O4449" s="493" t="n">
        <v>0</v>
      </c>
      <c r="P4449" s="493" t="n">
        <v>0</v>
      </c>
      <c r="Q4449" s="493" t="n">
        <v>0</v>
      </c>
      <c r="R4449" s="493" t="n">
        <v>0</v>
      </c>
      <c r="S4449" s="493" t="n">
        <v>0</v>
      </c>
      <c r="T4449" s="493" t="n">
        <v>0</v>
      </c>
      <c r="U4449" s="493" t="n">
        <v>0</v>
      </c>
      <c r="V4449" s="493" t="n">
        <v>0</v>
      </c>
      <c r="W4449" s="493" t="n">
        <v>0</v>
      </c>
      <c r="X4449" s="493" t="n">
        <v>0</v>
      </c>
      <c r="Y4449" s="493" t="n">
        <v>0</v>
      </c>
      <c r="Z4449" s="493" t="n">
        <v>0</v>
      </c>
      <c r="AA4449" s="493" t="n">
        <v>0</v>
      </c>
      <c r="AB4449" s="493" t="n">
        <v>0</v>
      </c>
      <c r="AC4449" s="493" t="n">
        <v>0</v>
      </c>
      <c r="AD4449" s="493" t="n">
        <v>0</v>
      </c>
      <c r="AE4449" s="493" t="n">
        <v>0</v>
      </c>
      <c r="AF4449" s="493" t="n">
        <v>0</v>
      </c>
      <c r="AG4449" s="493" t="n">
        <v>0</v>
      </c>
      <c r="AH4449" s="493" t="n">
        <v>0</v>
      </c>
      <c r="AI4449" s="493" t="n">
        <v>0</v>
      </c>
      <c r="AJ4449" s="493" t="n">
        <v>499.2</v>
      </c>
      <c r="AK4449" s="493" t="n">
        <v>0</v>
      </c>
      <c r="AL4449" s="493" t="n">
        <v>0</v>
      </c>
      <c r="AM4449" s="493" t="n">
        <v>0</v>
      </c>
      <c r="AN4449" s="493" t="n">
        <v>0</v>
      </c>
      <c r="AO4449" s="493" t="n">
        <v>0</v>
      </c>
      <c r="AP4449" s="493" t="n">
        <v>0</v>
      </c>
      <c r="AQ4449" s="493" t="n">
        <v>0</v>
      </c>
      <c r="AR4449" s="493" t="n">
        <v>0</v>
      </c>
      <c r="AS4449" s="493" t="n">
        <v>0</v>
      </c>
      <c r="AT4449" s="493" t="n">
        <v>0</v>
      </c>
      <c r="AU4449" s="493" t="n">
        <v>0</v>
      </c>
      <c r="AV4449" s="493" t="n">
        <v>0</v>
      </c>
      <c r="AW4449" s="493" t="n">
        <v>0</v>
      </c>
      <c r="AX4449" s="493" t="n">
        <v>0</v>
      </c>
      <c r="AY4449" s="493" t="n">
        <v>0</v>
      </c>
      <c r="AZ4449" s="493" t="n">
        <v>0</v>
      </c>
      <c r="BA4449" s="493" t="n">
        <v>0</v>
      </c>
      <c r="BB4449" s="493" t="n">
        <v>0</v>
      </c>
      <c r="BC4449" s="493" t="n">
        <v>0</v>
      </c>
      <c r="BD4449" s="493" t="n">
        <v>0</v>
      </c>
      <c r="BE4449" s="493" t="n">
        <v>0</v>
      </c>
      <c r="BF4449" s="493" t="n">
        <v>0</v>
      </c>
      <c r="BG4449" s="493" t="n">
        <v>0</v>
      </c>
      <c r="BH4449" s="493" t="n">
        <v>0</v>
      </c>
      <c r="BI4449" s="493" t="n">
        <v>0</v>
      </c>
      <c r="BJ4449" s="493" t="n">
        <v>0</v>
      </c>
      <c r="BK4449" s="493" t="n">
        <v>0</v>
      </c>
      <c r="BL4449" s="493" t="n">
        <v>0</v>
      </c>
      <c r="BM4449" s="493" t="n">
        <v>0</v>
      </c>
      <c r="BN4449" s="493" t="n">
        <v>0</v>
      </c>
      <c r="BO4449" s="493" t="n">
        <v>0</v>
      </c>
      <c r="BP4449" s="493" t="n">
        <v>0</v>
      </c>
      <c r="BQ4449" s="493" t="n">
        <v>0</v>
      </c>
      <c r="BR4449" s="493" t="n">
        <v>0</v>
      </c>
      <c r="BS4449" s="493" t="n">
        <v>0</v>
      </c>
      <c r="BT4449" s="493" t="n">
        <v>0</v>
      </c>
      <c r="BU4449" s="493" t="n">
        <v>0</v>
      </c>
      <c r="BV4449" s="493" t="n">
        <v>0</v>
      </c>
      <c r="BW4449" s="493" t="n">
        <v>0</v>
      </c>
    </row>
    <row r="4450">
      <c r="A4450" t="inlineStr">
        <is>
          <t>[C9D3] Angiotensin-II 길항제 칼슘길항제 복합제</t>
        </is>
      </c>
      <c r="B4450" t="inlineStr">
        <is>
          <t>휴텍스</t>
        </is>
      </c>
      <c r="C4450" t="inlineStr">
        <is>
          <t>아몰비카</t>
        </is>
      </c>
      <c r="D4450" t="inlineStr">
        <is>
          <t>휴텍스</t>
        </is>
      </c>
      <c r="E4450" t="inlineStr">
        <is>
          <t>amlodipine besylate,  olmesartan medoxomil</t>
        </is>
      </c>
      <c r="F4450" t="inlineStr">
        <is>
          <t>종합병원</t>
        </is>
      </c>
      <c r="G4450" t="inlineStr">
        <is>
          <t>Generic</t>
        </is>
      </c>
      <c r="H4450" s="493" t="n">
        <v>2156.24</v>
      </c>
      <c r="I4450" s="493" t="n">
        <v>2058.68</v>
      </c>
      <c r="J4450" s="493" t="n">
        <v>962.1</v>
      </c>
      <c r="K4450" s="493" t="n">
        <v>423.81</v>
      </c>
      <c r="L4450" s="493" t="n">
        <v>1286.25</v>
      </c>
      <c r="M4450" s="493" t="n">
        <v>167.86</v>
      </c>
      <c r="N4450" s="493" t="n">
        <v>1229.24</v>
      </c>
      <c r="O4450" s="493" t="n">
        <v>1168.07</v>
      </c>
      <c r="P4450" s="493" t="n">
        <v>1700.9</v>
      </c>
      <c r="Q4450" s="493" t="n">
        <v>2033.1</v>
      </c>
      <c r="R4450" s="493" t="n">
        <v>1029.15</v>
      </c>
      <c r="S4450" s="493" t="n">
        <v>168</v>
      </c>
      <c r="T4450" s="493" t="n">
        <v>1230.7</v>
      </c>
      <c r="U4450" s="493" t="n">
        <v>1609.6</v>
      </c>
      <c r="V4450" s="493" t="n">
        <v>542.7</v>
      </c>
      <c r="W4450" s="493" t="n">
        <v>916.04</v>
      </c>
      <c r="X4450" s="493" t="n">
        <v>419.37</v>
      </c>
      <c r="Y4450" s="493" t="n">
        <v>501.62</v>
      </c>
      <c r="Z4450" s="493" t="n">
        <v>762.4400000000001</v>
      </c>
      <c r="AA4450" s="493" t="n">
        <v>337.12</v>
      </c>
      <c r="AB4450" s="493" t="n">
        <v>336</v>
      </c>
      <c r="AC4450" s="493" t="n">
        <v>1397.8</v>
      </c>
      <c r="AD4450" s="493" t="n">
        <v>363.72</v>
      </c>
      <c r="AE4450" s="493" t="n">
        <v>224.14</v>
      </c>
      <c r="AF4450" s="493" t="n">
        <v>1305.35</v>
      </c>
      <c r="AG4450" s="493" t="n">
        <v>223.65</v>
      </c>
      <c r="AH4450" s="493" t="n">
        <v>1221.54</v>
      </c>
      <c r="AI4450" s="493" t="n">
        <v>857.2</v>
      </c>
      <c r="AJ4450" s="493" t="n">
        <v>1672.6</v>
      </c>
      <c r="AK4450" s="493" t="n">
        <v>1281.16</v>
      </c>
      <c r="AL4450" s="493" t="n">
        <v>112.28</v>
      </c>
      <c r="AM4450" s="493" t="n">
        <v>280.28</v>
      </c>
      <c r="AN4450" s="493" t="n">
        <v>140.35</v>
      </c>
      <c r="AO4450" s="493" t="n">
        <v>1225.58</v>
      </c>
      <c r="AP4450" s="493" t="n">
        <v>570.83</v>
      </c>
      <c r="AQ4450" s="493" t="n">
        <v>301.75</v>
      </c>
      <c r="AR4450" s="493" t="n">
        <v>881.78</v>
      </c>
      <c r="AS4450" s="493" t="n">
        <v>151.9</v>
      </c>
      <c r="AT4450" s="493" t="n">
        <v>207.44</v>
      </c>
      <c r="AU4450" s="493" t="n">
        <v>168</v>
      </c>
      <c r="AV4450" s="493" t="n">
        <v>112</v>
      </c>
      <c r="AW4450" s="493" t="n">
        <v>140.84</v>
      </c>
      <c r="AX4450" s="493" t="n">
        <v>113.12</v>
      </c>
      <c r="AY4450" s="493" t="n">
        <v>224</v>
      </c>
      <c r="AZ4450" s="493" t="n">
        <v>168.42</v>
      </c>
      <c r="BA4450" s="493" t="n">
        <v>169.54</v>
      </c>
      <c r="BB4450" s="493" t="n">
        <v>1308.66</v>
      </c>
      <c r="BC4450" s="493" t="n">
        <v>233.18</v>
      </c>
      <c r="BD4450" s="493" t="n">
        <v>223.02</v>
      </c>
      <c r="BE4450" s="493" t="n">
        <v>225.19</v>
      </c>
      <c r="BF4450" s="493" t="n">
        <v>243.11</v>
      </c>
      <c r="BG4450" s="493" t="n">
        <v>113.4</v>
      </c>
      <c r="BH4450" s="493" t="n">
        <v>112.84</v>
      </c>
      <c r="BI4450" s="493" t="n">
        <v>113.12</v>
      </c>
      <c r="BJ4450" s="493" t="n">
        <v>170.38</v>
      </c>
      <c r="BK4450" s="493" t="n">
        <v>302.19</v>
      </c>
      <c r="BL4450" s="493" t="n">
        <v>463.17</v>
      </c>
      <c r="BM4450" s="493" t="n">
        <v>57.82</v>
      </c>
      <c r="BN4450" s="493" t="n">
        <v>970.26</v>
      </c>
      <c r="BO4450" s="493" t="n">
        <v>404.9</v>
      </c>
      <c r="BP4450" s="493" t="n">
        <v>113.4</v>
      </c>
      <c r="BQ4450" s="493" t="n">
        <v>140</v>
      </c>
      <c r="BR4450" s="493" t="n">
        <v>242.55</v>
      </c>
      <c r="BS4450" s="493" t="n">
        <v>0</v>
      </c>
      <c r="BT4450" s="493" t="n">
        <v>0</v>
      </c>
      <c r="BU4450" s="493" t="n">
        <v>0</v>
      </c>
      <c r="BV4450" s="493" t="n">
        <v>0</v>
      </c>
      <c r="BW4450" s="493" t="n">
        <v>0</v>
      </c>
    </row>
    <row r="4451">
      <c r="A4451" t="inlineStr">
        <is>
          <t>[C9D3] Angiotensin-II 길항제 칼슘길항제 복합제</t>
        </is>
      </c>
      <c r="B4451" t="inlineStr">
        <is>
          <t>휴텍스</t>
        </is>
      </c>
      <c r="C4451" t="inlineStr">
        <is>
          <t>아몰비카</t>
        </is>
      </c>
      <c r="D4451" t="inlineStr">
        <is>
          <t>휴텍스</t>
        </is>
      </c>
      <c r="E4451" t="inlineStr">
        <is>
          <t>amlodipine besylate,  olmesartan medoxomil</t>
        </is>
      </c>
      <c r="F4451" t="inlineStr">
        <is>
          <t>병원</t>
        </is>
      </c>
      <c r="G4451" t="inlineStr">
        <is>
          <t>Generic</t>
        </is>
      </c>
      <c r="H4451" s="493" t="n">
        <v>6488.04</v>
      </c>
      <c r="I4451" s="493" t="n">
        <v>9405.52</v>
      </c>
      <c r="J4451" s="493" t="n">
        <v>8062.79</v>
      </c>
      <c r="K4451" s="493" t="n">
        <v>15994.25</v>
      </c>
      <c r="L4451" s="493" t="n">
        <v>15913.24</v>
      </c>
      <c r="M4451" s="493" t="n">
        <v>20346.46</v>
      </c>
      <c r="N4451" s="493" t="n">
        <v>20388.7</v>
      </c>
      <c r="O4451" s="493" t="n">
        <v>16854.35</v>
      </c>
      <c r="P4451" s="493" t="n">
        <v>14065.07</v>
      </c>
      <c r="Q4451" s="493" t="n">
        <v>24101.8</v>
      </c>
      <c r="R4451" s="493" t="n">
        <v>16967.62</v>
      </c>
      <c r="S4451" s="493" t="n">
        <v>29965.14</v>
      </c>
      <c r="T4451" s="493" t="n">
        <v>25420.42</v>
      </c>
      <c r="U4451" s="493" t="n">
        <v>28656.36</v>
      </c>
      <c r="V4451" s="493" t="n">
        <v>26055.92</v>
      </c>
      <c r="W4451" s="493" t="n">
        <v>25062.86</v>
      </c>
      <c r="X4451" s="493" t="n">
        <v>24494.6</v>
      </c>
      <c r="Y4451" s="493" t="n">
        <v>29248.22</v>
      </c>
      <c r="Z4451" s="493" t="n">
        <v>24243.9</v>
      </c>
      <c r="AA4451" s="493" t="n">
        <v>25339.09</v>
      </c>
      <c r="AB4451" s="493" t="n">
        <v>19211.55</v>
      </c>
      <c r="AC4451" s="493" t="n">
        <v>23290.76</v>
      </c>
      <c r="AD4451" s="493" t="n">
        <v>25310.73</v>
      </c>
      <c r="AE4451" s="493" t="n">
        <v>33396.64</v>
      </c>
      <c r="AF4451" s="493" t="n">
        <v>22413.39</v>
      </c>
      <c r="AG4451" s="493" t="n">
        <v>14574.11</v>
      </c>
      <c r="AH4451" s="493" t="n">
        <v>24628.24</v>
      </c>
      <c r="AI4451" s="493" t="n">
        <v>18551.98</v>
      </c>
      <c r="AJ4451" s="493" t="n">
        <v>20322.76</v>
      </c>
      <c r="AK4451" s="493" t="n">
        <v>12063.13</v>
      </c>
      <c r="AL4451" s="493" t="n">
        <v>20440.98</v>
      </c>
      <c r="AM4451" s="493" t="n">
        <v>13206.69</v>
      </c>
      <c r="AN4451" s="493" t="n">
        <v>13451.42</v>
      </c>
      <c r="AO4451" s="493" t="n">
        <v>11446.02</v>
      </c>
      <c r="AP4451" s="493" t="n">
        <v>8941.1</v>
      </c>
      <c r="AQ4451" s="493" t="n">
        <v>10447.1</v>
      </c>
      <c r="AR4451" s="493" t="n">
        <v>11216.44</v>
      </c>
      <c r="AS4451" s="493" t="n">
        <v>9998.799999999999</v>
      </c>
      <c r="AT4451" s="493" t="n">
        <v>8892.25</v>
      </c>
      <c r="AU4451" s="493" t="n">
        <v>7972.24</v>
      </c>
      <c r="AV4451" s="493" t="n">
        <v>6624.86</v>
      </c>
      <c r="AW4451" s="493" t="n">
        <v>6795.44</v>
      </c>
      <c r="AX4451" s="493" t="n">
        <v>5857.22</v>
      </c>
      <c r="AY4451" s="493" t="n">
        <v>5639.06</v>
      </c>
      <c r="AZ4451" s="493" t="n">
        <v>8045.67</v>
      </c>
      <c r="BA4451" s="493" t="n">
        <v>6285.86</v>
      </c>
      <c r="BB4451" s="493" t="n">
        <v>8340.42</v>
      </c>
      <c r="BC4451" s="493" t="n">
        <v>10861.46</v>
      </c>
      <c r="BD4451" s="493" t="n">
        <v>10169.94</v>
      </c>
      <c r="BE4451" s="493" t="n">
        <v>17918.24</v>
      </c>
      <c r="BF4451" s="493" t="n">
        <v>12693.88</v>
      </c>
      <c r="BG4451" s="493" t="n">
        <v>11482.3</v>
      </c>
      <c r="BH4451" s="493" t="n">
        <v>7896.56</v>
      </c>
      <c r="BI4451" s="493" t="n">
        <v>11502.8</v>
      </c>
      <c r="BJ4451" s="493" t="n">
        <v>7805.56</v>
      </c>
      <c r="BK4451" s="493" t="n">
        <v>8062.34</v>
      </c>
      <c r="BL4451" s="493" t="n">
        <v>10595.32</v>
      </c>
      <c r="BM4451" s="493" t="n">
        <v>8830.76</v>
      </c>
      <c r="BN4451" s="493" t="n">
        <v>7659.28</v>
      </c>
      <c r="BO4451" s="493" t="n">
        <v>8971.24</v>
      </c>
      <c r="BP4451" s="493" t="n">
        <v>6389.98</v>
      </c>
      <c r="BQ4451" s="493" t="n">
        <v>6191.54</v>
      </c>
      <c r="BR4451" s="493" t="n">
        <v>5270.14</v>
      </c>
      <c r="BS4451" s="493" t="n">
        <v>7965.16</v>
      </c>
      <c r="BT4451" s="493" t="n">
        <v>7085.9</v>
      </c>
      <c r="BU4451" s="493" t="n">
        <v>6971.5</v>
      </c>
      <c r="BV4451" s="493" t="n">
        <v>7075.46</v>
      </c>
      <c r="BW4451" s="493" t="n">
        <v>9855.540000000001</v>
      </c>
    </row>
    <row r="4452">
      <c r="A4452" t="inlineStr">
        <is>
          <t>[C9D3] Angiotensin-II 길항제 칼슘길항제 복합제</t>
        </is>
      </c>
      <c r="B4452" t="inlineStr">
        <is>
          <t>휴텍스</t>
        </is>
      </c>
      <c r="C4452" t="inlineStr">
        <is>
          <t>아몰비카</t>
        </is>
      </c>
      <c r="D4452" t="inlineStr">
        <is>
          <t>휴텍스</t>
        </is>
      </c>
      <c r="E4452" t="inlineStr">
        <is>
          <t>amlodipine besylate,  olmesartan medoxomil</t>
        </is>
      </c>
      <c r="F4452" t="inlineStr">
        <is>
          <t>의원</t>
        </is>
      </c>
      <c r="G4452" t="inlineStr">
        <is>
          <t>Generic</t>
        </is>
      </c>
      <c r="H4452" s="493" t="n">
        <v>380039.96</v>
      </c>
      <c r="I4452" s="493" t="n">
        <v>358354.45</v>
      </c>
      <c r="J4452" s="493" t="n">
        <v>417394.4</v>
      </c>
      <c r="K4452" s="493" t="n">
        <v>395536.25</v>
      </c>
      <c r="L4452" s="493" t="n">
        <v>398942.59</v>
      </c>
      <c r="M4452" s="493" t="n">
        <v>391366.95</v>
      </c>
      <c r="N4452" s="493" t="n">
        <v>392532.28</v>
      </c>
      <c r="O4452" s="493" t="n">
        <v>397296.07</v>
      </c>
      <c r="P4452" s="493" t="n">
        <v>399296.37</v>
      </c>
      <c r="Q4452" s="493" t="n">
        <v>395200.82</v>
      </c>
      <c r="R4452" s="493" t="n">
        <v>443001.4</v>
      </c>
      <c r="S4452" s="493" t="n">
        <v>552304.72</v>
      </c>
      <c r="T4452" s="493" t="n">
        <v>513953.77</v>
      </c>
      <c r="U4452" s="493" t="n">
        <v>495062.23</v>
      </c>
      <c r="V4452" s="493" t="n">
        <v>536649.04</v>
      </c>
      <c r="W4452" s="493" t="n">
        <v>521234.04</v>
      </c>
      <c r="X4452" s="493" t="n">
        <v>540867.99</v>
      </c>
      <c r="Y4452" s="493" t="n">
        <v>521205.12</v>
      </c>
      <c r="Z4452" s="493" t="n">
        <v>517310.83</v>
      </c>
      <c r="AA4452" s="493" t="n">
        <v>532763.51</v>
      </c>
      <c r="AB4452" s="493" t="n">
        <v>503025.72</v>
      </c>
      <c r="AC4452" s="493" t="n">
        <v>558595.13</v>
      </c>
      <c r="AD4452" s="493" t="n">
        <v>537260.55</v>
      </c>
      <c r="AE4452" s="493" t="n">
        <v>606884.84</v>
      </c>
      <c r="AF4452" s="493" t="n">
        <v>568164.3</v>
      </c>
      <c r="AG4452" s="493" t="n">
        <v>565336.09</v>
      </c>
      <c r="AH4452" s="493" t="n">
        <v>607062.1899999999</v>
      </c>
      <c r="AI4452" s="493" t="n">
        <v>595814.62</v>
      </c>
      <c r="AJ4452" s="493" t="n">
        <v>523201.64</v>
      </c>
      <c r="AK4452" s="493" t="n">
        <v>522935.19</v>
      </c>
      <c r="AL4452" s="493" t="n">
        <v>486007.05</v>
      </c>
      <c r="AM4452" s="493" t="n">
        <v>528901.46</v>
      </c>
      <c r="AN4452" s="493" t="n">
        <v>497061.4</v>
      </c>
      <c r="AO4452" s="493" t="n">
        <v>533737.66</v>
      </c>
      <c r="AP4452" s="493" t="n">
        <v>521094.06</v>
      </c>
      <c r="AQ4452" s="493" t="n">
        <v>542858.67</v>
      </c>
      <c r="AR4452" s="493" t="n">
        <v>520148.18</v>
      </c>
      <c r="AS4452" s="493" t="n">
        <v>425389.78</v>
      </c>
      <c r="AT4452" s="493" t="n">
        <v>304512.55</v>
      </c>
      <c r="AU4452" s="493" t="n">
        <v>284199.16</v>
      </c>
      <c r="AV4452" s="493" t="n">
        <v>268018.56</v>
      </c>
      <c r="AW4452" s="493" t="n">
        <v>237988.07</v>
      </c>
      <c r="AX4452" s="493" t="n">
        <v>257789.05</v>
      </c>
      <c r="AY4452" s="493" t="n">
        <v>251841.55</v>
      </c>
      <c r="AZ4452" s="493" t="n">
        <v>249551.4</v>
      </c>
      <c r="BA4452" s="493" t="n">
        <v>296927.35</v>
      </c>
      <c r="BB4452" s="493" t="n">
        <v>277874.31</v>
      </c>
      <c r="BC4452" s="493" t="n">
        <v>293687.69</v>
      </c>
      <c r="BD4452" s="493" t="n">
        <v>279880.48</v>
      </c>
      <c r="BE4452" s="493" t="n">
        <v>243888.88</v>
      </c>
      <c r="BF4452" s="493" t="n">
        <v>257170.6</v>
      </c>
      <c r="BG4452" s="493" t="n">
        <v>285966.51</v>
      </c>
      <c r="BH4452" s="493" t="n">
        <v>270263.68</v>
      </c>
      <c r="BI4452" s="493" t="n">
        <v>241845.33</v>
      </c>
      <c r="BJ4452" s="493" t="n">
        <v>251998.58</v>
      </c>
      <c r="BK4452" s="493" t="n">
        <v>256203.02</v>
      </c>
      <c r="BL4452" s="493" t="n">
        <v>275916.59</v>
      </c>
      <c r="BM4452" s="493" t="n">
        <v>259007.32</v>
      </c>
      <c r="BN4452" s="493" t="n">
        <v>239665.09</v>
      </c>
      <c r="BO4452" s="493" t="n">
        <v>271913.79</v>
      </c>
      <c r="BP4452" s="493" t="n">
        <v>258970.92</v>
      </c>
      <c r="BQ4452" s="493" t="n">
        <v>258043.4</v>
      </c>
      <c r="BR4452" s="493" t="n">
        <v>267944.52</v>
      </c>
      <c r="BS4452" s="493" t="n">
        <v>311250.92</v>
      </c>
      <c r="BT4452" s="493" t="n">
        <v>282444.44</v>
      </c>
      <c r="BU4452" s="493" t="n">
        <v>301705.68</v>
      </c>
      <c r="BV4452" s="493" t="n">
        <v>304227.96</v>
      </c>
      <c r="BW4452" s="493" t="n">
        <v>279533.74</v>
      </c>
    </row>
    <row r="4453">
      <c r="A4453" t="inlineStr">
        <is>
          <t>[C9D3] Angiotensin-II 길항제 칼슘길항제 복합제</t>
        </is>
      </c>
      <c r="B4453" t="inlineStr">
        <is>
          <t>휴텍스</t>
        </is>
      </c>
      <c r="C4453" t="inlineStr">
        <is>
          <t>아몰비카</t>
        </is>
      </c>
      <c r="D4453" t="inlineStr">
        <is>
          <t>휴텍스</t>
        </is>
      </c>
      <c r="E4453" t="inlineStr">
        <is>
          <t>amlodipine besylate,  olmesartan medoxomil</t>
        </is>
      </c>
      <c r="F4453" t="inlineStr">
        <is>
          <t>보건소</t>
        </is>
      </c>
      <c r="G4453" t="inlineStr">
        <is>
          <t>Generic</t>
        </is>
      </c>
      <c r="H4453" s="493" t="n">
        <v>10290.9</v>
      </c>
      <c r="I4453" s="493" t="n">
        <v>20551.5</v>
      </c>
      <c r="J4453" s="493" t="n">
        <v>18281.1</v>
      </c>
      <c r="K4453" s="493" t="n">
        <v>21233.4</v>
      </c>
      <c r="L4453" s="493" t="n">
        <v>11487</v>
      </c>
      <c r="M4453" s="493" t="n">
        <v>12008.7</v>
      </c>
      <c r="N4453" s="493" t="n">
        <v>13701.6</v>
      </c>
      <c r="O4453" s="493" t="n">
        <v>9602</v>
      </c>
      <c r="P4453" s="493" t="n">
        <v>10377.9</v>
      </c>
      <c r="Q4453" s="493" t="n">
        <v>8553.9</v>
      </c>
      <c r="R4453" s="493" t="n">
        <v>9825.299999999999</v>
      </c>
      <c r="S4453" s="493" t="n">
        <v>8141.5</v>
      </c>
      <c r="T4453" s="493" t="n">
        <v>12105</v>
      </c>
      <c r="U4453" s="493" t="n">
        <v>7432.5</v>
      </c>
      <c r="V4453" s="493" t="n">
        <v>13232.1</v>
      </c>
      <c r="W4453" s="493" t="n">
        <v>9726</v>
      </c>
      <c r="X4453" s="493" t="n">
        <v>11205</v>
      </c>
      <c r="Y4453" s="493" t="n">
        <v>10033.5</v>
      </c>
      <c r="Z4453" s="493" t="n">
        <v>8932.5</v>
      </c>
      <c r="AA4453" s="493" t="n">
        <v>10279.8</v>
      </c>
      <c r="AB4453" s="493" t="n">
        <v>10946.7</v>
      </c>
      <c r="AC4453" s="493" t="n">
        <v>13206.6</v>
      </c>
      <c r="AD4453" s="493" t="n">
        <v>8488.940000000001</v>
      </c>
      <c r="AE4453" s="493" t="n">
        <v>11720.05</v>
      </c>
      <c r="AF4453" s="493" t="n">
        <v>8890.75</v>
      </c>
      <c r="AG4453" s="493" t="n">
        <v>11454.6</v>
      </c>
      <c r="AH4453" s="493" t="n">
        <v>7571.1</v>
      </c>
      <c r="AI4453" s="493" t="n">
        <v>8926.5</v>
      </c>
      <c r="AJ4453" s="493" t="n">
        <v>9950.9</v>
      </c>
      <c r="AK4453" s="493" t="n">
        <v>18353.58</v>
      </c>
      <c r="AL4453" s="493" t="n">
        <v>7909.7</v>
      </c>
      <c r="AM4453" s="493" t="n">
        <v>17036.1</v>
      </c>
      <c r="AN4453" s="493" t="n">
        <v>17082</v>
      </c>
      <c r="AO4453" s="493" t="n">
        <v>11779.8</v>
      </c>
      <c r="AP4453" s="493" t="n">
        <v>11529</v>
      </c>
      <c r="AQ4453" s="493" t="n">
        <v>22424.12</v>
      </c>
      <c r="AR4453" s="493" t="n">
        <v>12158.25</v>
      </c>
      <c r="AS4453" s="493" t="n">
        <v>15311.1</v>
      </c>
      <c r="AT4453" s="493" t="n">
        <v>10264.2</v>
      </c>
      <c r="AU4453" s="493" t="n">
        <v>9335.549999999999</v>
      </c>
      <c r="AV4453" s="493" t="n">
        <v>10117.8</v>
      </c>
      <c r="AW4453" s="493" t="n">
        <v>10444.5</v>
      </c>
      <c r="AX4453" s="493" t="n">
        <v>8423.309999999999</v>
      </c>
      <c r="AY4453" s="493" t="n">
        <v>7619.31</v>
      </c>
      <c r="AZ4453" s="493" t="n">
        <v>11248.5</v>
      </c>
      <c r="BA4453" s="493" t="n">
        <v>4718.1</v>
      </c>
      <c r="BB4453" s="493" t="n">
        <v>7961.85</v>
      </c>
      <c r="BC4453" s="493" t="n">
        <v>12489.3</v>
      </c>
      <c r="BD4453" s="493" t="n">
        <v>8296.799999999999</v>
      </c>
      <c r="BE4453" s="493" t="n">
        <v>3143.7</v>
      </c>
      <c r="BF4453" s="493" t="n">
        <v>13103.4</v>
      </c>
      <c r="BG4453" s="493" t="n">
        <v>9488.700000000001</v>
      </c>
      <c r="BH4453" s="493" t="n">
        <v>6166.1</v>
      </c>
      <c r="BI4453" s="493" t="n">
        <v>10931.1</v>
      </c>
      <c r="BJ4453" s="493" t="n">
        <v>4887</v>
      </c>
      <c r="BK4453" s="493" t="n">
        <v>7297.2</v>
      </c>
      <c r="BL4453" s="493" t="n">
        <v>8437.5</v>
      </c>
      <c r="BM4453" s="493" t="n">
        <v>6229</v>
      </c>
      <c r="BN4453" s="493" t="n">
        <v>3181.5</v>
      </c>
      <c r="BO4453" s="493" t="n">
        <v>10450.2</v>
      </c>
      <c r="BP4453" s="493" t="n">
        <v>3102.3</v>
      </c>
      <c r="BQ4453" s="493" t="n">
        <v>4927.8</v>
      </c>
      <c r="BR4453" s="493" t="n">
        <v>10884.6</v>
      </c>
      <c r="BS4453" s="493" t="n">
        <v>6499.81</v>
      </c>
      <c r="BT4453" s="493" t="n">
        <v>5432.37</v>
      </c>
      <c r="BU4453" s="493" t="n">
        <v>11288.1</v>
      </c>
      <c r="BV4453" s="493" t="n">
        <v>4851.6</v>
      </c>
      <c r="BW4453" s="493" t="n">
        <v>3761.7</v>
      </c>
    </row>
    <row r="4454">
      <c r="A4454" t="inlineStr">
        <is>
          <t>[C9D3] Angiotensin-II 길항제 칼슘길항제 복합제</t>
        </is>
      </c>
      <c r="B4454" t="inlineStr">
        <is>
          <t>휴텍스</t>
        </is>
      </c>
      <c r="C4454" t="inlineStr">
        <is>
          <t>아몰비카</t>
        </is>
      </c>
      <c r="D4454" t="inlineStr">
        <is>
          <t>휴텍스</t>
        </is>
      </c>
      <c r="E4454" t="inlineStr">
        <is>
          <t>amlodipine besylate,  olmesartan medoxomil</t>
        </is>
      </c>
      <c r="F4454" t="inlineStr">
        <is>
          <t>기타(치과의원, 치과병원 등)</t>
        </is>
      </c>
      <c r="G4454" t="inlineStr">
        <is>
          <t>Generic</t>
        </is>
      </c>
      <c r="H4454" s="493" t="n">
        <v>0</v>
      </c>
      <c r="I4454" s="493" t="n">
        <v>0</v>
      </c>
      <c r="J4454" s="493" t="n">
        <v>0</v>
      </c>
      <c r="K4454" s="493" t="n">
        <v>0</v>
      </c>
      <c r="L4454" s="493" t="n">
        <v>0</v>
      </c>
      <c r="M4454" s="493" t="n">
        <v>224.4</v>
      </c>
      <c r="N4454" s="493" t="n">
        <v>0</v>
      </c>
      <c r="O4454" s="493" t="n">
        <v>143.1</v>
      </c>
      <c r="P4454" s="493" t="n">
        <v>0</v>
      </c>
      <c r="Q4454" s="493" t="n">
        <v>0</v>
      </c>
      <c r="R4454" s="493" t="n">
        <v>0</v>
      </c>
      <c r="S4454" s="493" t="n">
        <v>0</v>
      </c>
      <c r="T4454" s="493" t="n">
        <v>103.2</v>
      </c>
      <c r="U4454" s="493" t="n">
        <v>0</v>
      </c>
      <c r="V4454" s="493" t="n">
        <v>0</v>
      </c>
      <c r="W4454" s="493" t="n">
        <v>0</v>
      </c>
      <c r="X4454" s="493" t="n">
        <v>0</v>
      </c>
      <c r="Y4454" s="493" t="n">
        <v>0</v>
      </c>
      <c r="Z4454" s="493" t="n">
        <v>0</v>
      </c>
      <c r="AA4454" s="493" t="n">
        <v>0</v>
      </c>
      <c r="AB4454" s="493" t="n">
        <v>0</v>
      </c>
      <c r="AC4454" s="493" t="n">
        <v>0</v>
      </c>
      <c r="AD4454" s="493" t="n">
        <v>0</v>
      </c>
      <c r="AE4454" s="493" t="n">
        <v>0</v>
      </c>
      <c r="AF4454" s="493" t="n">
        <v>0</v>
      </c>
      <c r="AG4454" s="493" t="n">
        <v>0</v>
      </c>
      <c r="AH4454" s="493" t="n">
        <v>0</v>
      </c>
      <c r="AI4454" s="493" t="n">
        <v>0</v>
      </c>
      <c r="AJ4454" s="493" t="n">
        <v>0</v>
      </c>
      <c r="AK4454" s="493" t="n">
        <v>0</v>
      </c>
      <c r="AL4454" s="493" t="n">
        <v>0</v>
      </c>
      <c r="AM4454" s="493" t="n">
        <v>0</v>
      </c>
      <c r="AN4454" s="493" t="n">
        <v>0</v>
      </c>
      <c r="AO4454" s="493" t="n">
        <v>0</v>
      </c>
      <c r="AP4454" s="493" t="n">
        <v>40.8</v>
      </c>
      <c r="AQ4454" s="493" t="n">
        <v>0</v>
      </c>
      <c r="AR4454" s="493" t="n">
        <v>612.6799999999999</v>
      </c>
      <c r="AS4454" s="493" t="n">
        <v>0</v>
      </c>
      <c r="AT4454" s="493" t="n">
        <v>561.6</v>
      </c>
      <c r="AU4454" s="493" t="n">
        <v>0</v>
      </c>
      <c r="AV4454" s="493" t="n">
        <v>717</v>
      </c>
      <c r="AW4454" s="493" t="n">
        <v>0</v>
      </c>
      <c r="AX4454" s="493" t="n">
        <v>288.9</v>
      </c>
      <c r="AY4454" s="493" t="n">
        <v>301.8</v>
      </c>
      <c r="AZ4454" s="493" t="n">
        <v>320.1</v>
      </c>
      <c r="BA4454" s="493" t="n">
        <v>619.2</v>
      </c>
      <c r="BB4454" s="493" t="n">
        <v>0</v>
      </c>
      <c r="BC4454" s="493" t="n">
        <v>567.6</v>
      </c>
      <c r="BD4454" s="493" t="n">
        <v>0</v>
      </c>
      <c r="BE4454" s="493" t="n">
        <v>551.4</v>
      </c>
      <c r="BF4454" s="493" t="n">
        <v>0</v>
      </c>
      <c r="BG4454" s="493" t="n">
        <v>565.2</v>
      </c>
      <c r="BH4454" s="493" t="n">
        <v>0</v>
      </c>
      <c r="BI4454" s="493" t="n">
        <v>0</v>
      </c>
      <c r="BJ4454" s="493" t="n">
        <v>0</v>
      </c>
      <c r="BK4454" s="493" t="n">
        <v>0</v>
      </c>
      <c r="BL4454" s="493" t="n">
        <v>0</v>
      </c>
      <c r="BM4454" s="493" t="n">
        <v>0</v>
      </c>
      <c r="BN4454" s="493" t="n">
        <v>0</v>
      </c>
      <c r="BO4454" s="493" t="n">
        <v>0</v>
      </c>
      <c r="BP4454" s="493" t="n">
        <v>0</v>
      </c>
      <c r="BQ4454" s="493" t="n">
        <v>0</v>
      </c>
      <c r="BR4454" s="493" t="n">
        <v>0</v>
      </c>
      <c r="BS4454" s="493" t="n">
        <v>0</v>
      </c>
      <c r="BT4454" s="493" t="n">
        <v>0</v>
      </c>
      <c r="BU4454" s="493" t="n">
        <v>0</v>
      </c>
      <c r="BV4454" s="493" t="n">
        <v>218.7</v>
      </c>
      <c r="BW4454" s="493" t="n">
        <v>346.8</v>
      </c>
    </row>
    <row r="4455">
      <c r="A4455" t="inlineStr">
        <is>
          <t>[C9D3] Angiotensin-II 길항제 칼슘길항제 복합제</t>
        </is>
      </c>
      <c r="B4455" t="inlineStr">
        <is>
          <t>휴텍스</t>
        </is>
      </c>
      <c r="C4455" t="inlineStr">
        <is>
          <t>아몰비카 에이치씨티</t>
        </is>
      </c>
      <c r="D4455" t="inlineStr">
        <is>
          <t>휴텍스</t>
        </is>
      </c>
      <c r="E4455" t="inlineStr">
        <is>
          <t>amlodipine besylate,  hydrochlorothiazide,  olmesartan medoxomil</t>
        </is>
      </c>
      <c r="F4455" t="inlineStr">
        <is>
          <t>상급종합병원</t>
        </is>
      </c>
      <c r="G4455" t="inlineStr">
        <is>
          <t>Generic</t>
        </is>
      </c>
      <c r="H4455" s="493" t="n">
        <v>0</v>
      </c>
      <c r="I4455" s="493" t="n">
        <v>0</v>
      </c>
      <c r="J4455" s="493" t="n">
        <v>0</v>
      </c>
      <c r="K4455" s="493" t="n">
        <v>0</v>
      </c>
      <c r="L4455" s="493" t="n">
        <v>0</v>
      </c>
      <c r="M4455" s="493" t="n">
        <v>0</v>
      </c>
      <c r="N4455" s="493" t="n">
        <v>0</v>
      </c>
      <c r="O4455" s="493" t="n">
        <v>0</v>
      </c>
      <c r="P4455" s="493" t="n">
        <v>0</v>
      </c>
      <c r="Q4455" s="493" t="n">
        <v>0</v>
      </c>
      <c r="R4455" s="493" t="n">
        <v>0</v>
      </c>
      <c r="S4455" s="493" t="n">
        <v>0</v>
      </c>
      <c r="T4455" s="493" t="n">
        <v>0</v>
      </c>
      <c r="U4455" s="493" t="n">
        <v>0</v>
      </c>
      <c r="V4455" s="493" t="n">
        <v>0</v>
      </c>
      <c r="W4455" s="493" t="n">
        <v>0</v>
      </c>
      <c r="X4455" s="493" t="n">
        <v>0</v>
      </c>
      <c r="Y4455" s="493" t="n">
        <v>0</v>
      </c>
      <c r="Z4455" s="493" t="n">
        <v>0</v>
      </c>
      <c r="AA4455" s="493" t="n">
        <v>0</v>
      </c>
      <c r="AB4455" s="493" t="n">
        <v>0</v>
      </c>
      <c r="AC4455" s="493" t="n">
        <v>0</v>
      </c>
      <c r="AD4455" s="493" t="n">
        <v>0</v>
      </c>
      <c r="AE4455" s="493" t="n">
        <v>0</v>
      </c>
      <c r="AF4455" s="493" t="n">
        <v>0</v>
      </c>
      <c r="AG4455" s="493" t="n">
        <v>0</v>
      </c>
      <c r="AH4455" s="493" t="n">
        <v>0</v>
      </c>
      <c r="AI4455" s="493" t="n">
        <v>0</v>
      </c>
      <c r="AJ4455" s="493" t="n">
        <v>0</v>
      </c>
      <c r="AK4455" s="493" t="n">
        <v>0</v>
      </c>
      <c r="AL4455" s="493" t="n">
        <v>0</v>
      </c>
      <c r="AM4455" s="493" t="n">
        <v>0</v>
      </c>
      <c r="AN4455" s="493" t="n">
        <v>0</v>
      </c>
      <c r="AO4455" s="493" t="n">
        <v>0</v>
      </c>
      <c r="AP4455" s="493" t="n">
        <v>0</v>
      </c>
      <c r="AQ4455" s="493" t="n">
        <v>0</v>
      </c>
      <c r="AR4455" s="493" t="n">
        <v>0</v>
      </c>
      <c r="AS4455" s="493" t="n">
        <v>0</v>
      </c>
      <c r="AT4455" s="493" t="n">
        <v>0</v>
      </c>
      <c r="AU4455" s="493" t="n">
        <v>0</v>
      </c>
      <c r="AV4455" s="493" t="n">
        <v>0</v>
      </c>
      <c r="AW4455" s="493" t="n">
        <v>0</v>
      </c>
      <c r="AX4455" s="493" t="n">
        <v>0</v>
      </c>
      <c r="AY4455" s="493" t="n">
        <v>0</v>
      </c>
      <c r="AZ4455" s="493" t="n">
        <v>0</v>
      </c>
      <c r="BA4455" s="493" t="n">
        <v>0</v>
      </c>
      <c r="BB4455" s="493" t="n">
        <v>0</v>
      </c>
      <c r="BC4455" s="493" t="n">
        <v>0</v>
      </c>
      <c r="BD4455" s="493" t="n">
        <v>0</v>
      </c>
      <c r="BE4455" s="493" t="n">
        <v>0</v>
      </c>
      <c r="BF4455" s="493" t="n">
        <v>0</v>
      </c>
      <c r="BG4455" s="493" t="n">
        <v>0</v>
      </c>
      <c r="BH4455" s="493" t="n">
        <v>0</v>
      </c>
      <c r="BI4455" s="493" t="n">
        <v>0</v>
      </c>
      <c r="BJ4455" s="493" t="n">
        <v>0</v>
      </c>
      <c r="BK4455" s="493" t="n">
        <v>0</v>
      </c>
      <c r="BL4455" s="493" t="n">
        <v>0</v>
      </c>
      <c r="BM4455" s="493" t="n">
        <v>0</v>
      </c>
      <c r="BN4455" s="493" t="n">
        <v>0</v>
      </c>
      <c r="BO4455" s="493" t="n">
        <v>0</v>
      </c>
      <c r="BP4455" s="493" t="n">
        <v>0</v>
      </c>
      <c r="BQ4455" s="493" t="n">
        <v>0</v>
      </c>
      <c r="BR4455" s="493" t="n">
        <v>0</v>
      </c>
      <c r="BS4455" s="493" t="n">
        <v>0</v>
      </c>
      <c r="BT4455" s="493" t="n">
        <v>0</v>
      </c>
      <c r="BU4455" s="493" t="n">
        <v>0</v>
      </c>
      <c r="BV4455" s="493" t="n">
        <v>0</v>
      </c>
      <c r="BW4455" s="493" t="n">
        <v>936.6</v>
      </c>
    </row>
    <row r="4456">
      <c r="A4456" t="inlineStr">
        <is>
          <t>[C9D3] Angiotensin-II 길항제 칼슘길항제 복합제</t>
        </is>
      </c>
      <c r="B4456" t="inlineStr">
        <is>
          <t>휴텍스</t>
        </is>
      </c>
      <c r="C4456" t="inlineStr">
        <is>
          <t>아몰비카 에이치씨티</t>
        </is>
      </c>
      <c r="D4456" t="inlineStr">
        <is>
          <t>휴텍스</t>
        </is>
      </c>
      <c r="E4456" t="inlineStr">
        <is>
          <t>amlodipine besylate,  hydrochlorothiazide,  olmesartan medoxomil</t>
        </is>
      </c>
      <c r="F4456" t="inlineStr">
        <is>
          <t>종합병원</t>
        </is>
      </c>
      <c r="G4456" t="inlineStr">
        <is>
          <t>Generic</t>
        </is>
      </c>
      <c r="H4456" s="493" t="n">
        <v>1519.8</v>
      </c>
      <c r="I4456" s="493" t="n">
        <v>0</v>
      </c>
      <c r="J4456" s="493" t="n">
        <v>0</v>
      </c>
      <c r="K4456" s="493" t="n">
        <v>1026.6</v>
      </c>
      <c r="L4456" s="493" t="n">
        <v>1006.8</v>
      </c>
      <c r="M4456" s="493" t="n">
        <v>510</v>
      </c>
      <c r="N4456" s="493" t="n">
        <v>494.4</v>
      </c>
      <c r="O4456" s="493" t="n">
        <v>0</v>
      </c>
      <c r="P4456" s="493" t="n">
        <v>744.6</v>
      </c>
      <c r="Q4456" s="493" t="n">
        <v>0</v>
      </c>
      <c r="R4456" s="493" t="n">
        <v>1338</v>
      </c>
      <c r="S4456" s="493" t="n">
        <v>124.2</v>
      </c>
      <c r="T4456" s="493" t="n">
        <v>247.8</v>
      </c>
      <c r="U4456" s="493" t="n">
        <v>788.1</v>
      </c>
      <c r="V4456" s="493" t="n">
        <v>743.5</v>
      </c>
      <c r="W4456" s="493" t="n">
        <v>2247.3</v>
      </c>
      <c r="X4456" s="493" t="n">
        <v>1859.4</v>
      </c>
      <c r="Y4456" s="493" t="n">
        <v>0</v>
      </c>
      <c r="Z4456" s="493" t="n">
        <v>747</v>
      </c>
      <c r="AA4456" s="493" t="n">
        <v>406</v>
      </c>
      <c r="AB4456" s="493" t="n">
        <v>0</v>
      </c>
      <c r="AC4456" s="493" t="n">
        <v>0</v>
      </c>
      <c r="AD4456" s="493" t="n">
        <v>0</v>
      </c>
      <c r="AE4456" s="493" t="n">
        <v>261.66</v>
      </c>
      <c r="AF4456" s="493" t="n">
        <v>737.1</v>
      </c>
      <c r="AG4456" s="493" t="n">
        <v>0</v>
      </c>
      <c r="AH4456" s="493" t="n">
        <v>0</v>
      </c>
      <c r="AI4456" s="493" t="n">
        <v>2120.7</v>
      </c>
      <c r="AJ4456" s="493" t="n">
        <v>0</v>
      </c>
      <c r="AK4456" s="493" t="n">
        <v>0</v>
      </c>
      <c r="AL4456" s="493" t="n">
        <v>366.3</v>
      </c>
      <c r="AM4456" s="493" t="n">
        <v>0</v>
      </c>
      <c r="AN4456" s="493" t="n">
        <v>0</v>
      </c>
      <c r="AO4456" s="493" t="n">
        <v>1494.9</v>
      </c>
      <c r="AP4456" s="493" t="n">
        <v>0</v>
      </c>
      <c r="AQ4456" s="493" t="n">
        <v>0</v>
      </c>
      <c r="AR4456" s="493" t="n">
        <v>376.2</v>
      </c>
      <c r="AS4456" s="493" t="n">
        <v>0</v>
      </c>
      <c r="AT4456" s="493" t="n">
        <v>0</v>
      </c>
      <c r="AU4456" s="493" t="n">
        <v>757.8</v>
      </c>
      <c r="AV4456" s="493" t="n">
        <v>0</v>
      </c>
      <c r="AW4456" s="493" t="n">
        <v>0</v>
      </c>
      <c r="AX4456" s="493" t="n">
        <v>360</v>
      </c>
      <c r="AY4456" s="493" t="n">
        <v>0</v>
      </c>
      <c r="AZ4456" s="493" t="n">
        <v>0</v>
      </c>
      <c r="BA4456" s="493" t="n">
        <v>360.9</v>
      </c>
      <c r="BB4456" s="493" t="n">
        <v>0</v>
      </c>
      <c r="BC4456" s="493" t="n">
        <v>0</v>
      </c>
      <c r="BD4456" s="493" t="n">
        <v>786.6</v>
      </c>
      <c r="BE4456" s="493" t="n">
        <v>0</v>
      </c>
      <c r="BF4456" s="493" t="n">
        <v>0</v>
      </c>
      <c r="BG4456" s="493" t="n">
        <v>0</v>
      </c>
      <c r="BH4456" s="493" t="n">
        <v>365.4</v>
      </c>
      <c r="BI4456" s="493" t="n">
        <v>0</v>
      </c>
      <c r="BJ4456" s="493" t="n">
        <v>363.6</v>
      </c>
      <c r="BK4456" s="493" t="n">
        <v>0</v>
      </c>
      <c r="BL4456" s="493" t="n">
        <v>0</v>
      </c>
      <c r="BM4456" s="493" t="n">
        <v>0</v>
      </c>
      <c r="BN4456" s="493" t="n">
        <v>0</v>
      </c>
      <c r="BO4456" s="493" t="n">
        <v>0</v>
      </c>
      <c r="BP4456" s="493" t="n">
        <v>0</v>
      </c>
      <c r="BQ4456" s="493" t="n">
        <v>0</v>
      </c>
      <c r="BR4456" s="493" t="n">
        <v>0</v>
      </c>
      <c r="BS4456" s="493" t="n">
        <v>0</v>
      </c>
      <c r="BT4456" s="493" t="n">
        <v>0</v>
      </c>
      <c r="BU4456" s="493" t="n">
        <v>0</v>
      </c>
      <c r="BV4456" s="493" t="n">
        <v>687.65</v>
      </c>
      <c r="BW4456" s="493" t="n">
        <v>0</v>
      </c>
    </row>
    <row r="4457">
      <c r="A4457" t="inlineStr">
        <is>
          <t>[C9D3] Angiotensin-II 길항제 칼슘길항제 복합제</t>
        </is>
      </c>
      <c r="B4457" t="inlineStr">
        <is>
          <t>휴텍스</t>
        </is>
      </c>
      <c r="C4457" t="inlineStr">
        <is>
          <t>아몰비카 에이치씨티</t>
        </is>
      </c>
      <c r="D4457" t="inlineStr">
        <is>
          <t>휴텍스</t>
        </is>
      </c>
      <c r="E4457" t="inlineStr">
        <is>
          <t>amlodipine besylate,  hydrochlorothiazide,  olmesartan medoxomil</t>
        </is>
      </c>
      <c r="F4457" t="inlineStr">
        <is>
          <t>병원</t>
        </is>
      </c>
      <c r="G4457" t="inlineStr">
        <is>
          <t>Generic</t>
        </is>
      </c>
      <c r="H4457" s="493" t="n">
        <v>7793.65</v>
      </c>
      <c r="I4457" s="493" t="n">
        <v>7089.86</v>
      </c>
      <c r="J4457" s="493" t="n">
        <v>10497.2</v>
      </c>
      <c r="K4457" s="493" t="n">
        <v>11096.66</v>
      </c>
      <c r="L4457" s="493" t="n">
        <v>7606.92</v>
      </c>
      <c r="M4457" s="493" t="n">
        <v>7910.98</v>
      </c>
      <c r="N4457" s="493" t="n">
        <v>7798.68</v>
      </c>
      <c r="O4457" s="493" t="n">
        <v>7084.66</v>
      </c>
      <c r="P4457" s="493" t="n">
        <v>6943.2</v>
      </c>
      <c r="Q4457" s="493" t="n">
        <v>4970.14</v>
      </c>
      <c r="R4457" s="493" t="n">
        <v>6665.75</v>
      </c>
      <c r="S4457" s="493" t="n">
        <v>7284.62</v>
      </c>
      <c r="T4457" s="493" t="n">
        <v>8590.68</v>
      </c>
      <c r="U4457" s="493" t="n">
        <v>5173.04</v>
      </c>
      <c r="V4457" s="493" t="n">
        <v>10671</v>
      </c>
      <c r="W4457" s="493" t="n">
        <v>8037.72</v>
      </c>
      <c r="X4457" s="493" t="n">
        <v>5307.09</v>
      </c>
      <c r="Y4457" s="493" t="n">
        <v>8182.96</v>
      </c>
      <c r="Z4457" s="493" t="n">
        <v>11402.98</v>
      </c>
      <c r="AA4457" s="493" t="n">
        <v>5190.83</v>
      </c>
      <c r="AB4457" s="493" t="n">
        <v>11160.32</v>
      </c>
      <c r="AC4457" s="493" t="n">
        <v>8061.9</v>
      </c>
      <c r="AD4457" s="493" t="n">
        <v>8736.15</v>
      </c>
      <c r="AE4457" s="493" t="n">
        <v>9436.719999999999</v>
      </c>
      <c r="AF4457" s="493" t="n">
        <v>7992.98</v>
      </c>
      <c r="AG4457" s="493" t="n">
        <v>6968.34</v>
      </c>
      <c r="AH4457" s="493" t="n">
        <v>12055.32</v>
      </c>
      <c r="AI4457" s="493" t="n">
        <v>6130.1</v>
      </c>
      <c r="AJ4457" s="493" t="n">
        <v>8873.1</v>
      </c>
      <c r="AK4457" s="493" t="n">
        <v>6927</v>
      </c>
      <c r="AL4457" s="493" t="n">
        <v>9126.4</v>
      </c>
      <c r="AM4457" s="493" t="n">
        <v>8062.18</v>
      </c>
      <c r="AN4457" s="493" t="n">
        <v>4178.96</v>
      </c>
      <c r="AO4457" s="493" t="n">
        <v>5469.34</v>
      </c>
      <c r="AP4457" s="493" t="n">
        <v>7989.6</v>
      </c>
      <c r="AQ4457" s="493" t="n">
        <v>5196.1</v>
      </c>
      <c r="AR4457" s="493" t="n">
        <v>9956.43</v>
      </c>
      <c r="AS4457" s="493" t="n">
        <v>6707.38</v>
      </c>
      <c r="AT4457" s="493" t="n">
        <v>2569.4</v>
      </c>
      <c r="AU4457" s="493" t="n">
        <v>910.2</v>
      </c>
      <c r="AV4457" s="493" t="n">
        <v>4151.1</v>
      </c>
      <c r="AW4457" s="493" t="n">
        <v>2018.1</v>
      </c>
      <c r="AX4457" s="493" t="n">
        <v>533.4</v>
      </c>
      <c r="AY4457" s="493" t="n">
        <v>1721.51</v>
      </c>
      <c r="AZ4457" s="493" t="n">
        <v>1433.38</v>
      </c>
      <c r="BA4457" s="493" t="n">
        <v>3194.99</v>
      </c>
      <c r="BB4457" s="493" t="n">
        <v>1025.1</v>
      </c>
      <c r="BC4457" s="493" t="n">
        <v>2508.1</v>
      </c>
      <c r="BD4457" s="493" t="n">
        <v>7326.25</v>
      </c>
      <c r="BE4457" s="493" t="n">
        <v>2201.45</v>
      </c>
      <c r="BF4457" s="493" t="n">
        <v>4316</v>
      </c>
      <c r="BG4457" s="493" t="n">
        <v>3861.49</v>
      </c>
      <c r="BH4457" s="493" t="n">
        <v>3634.4</v>
      </c>
      <c r="BI4457" s="493" t="n">
        <v>1712.06</v>
      </c>
      <c r="BJ4457" s="493" t="n">
        <v>2391.3</v>
      </c>
      <c r="BK4457" s="493" t="n">
        <v>3314.1</v>
      </c>
      <c r="BL4457" s="493" t="n">
        <v>1107.1</v>
      </c>
      <c r="BM4457" s="493" t="n">
        <v>2010.02</v>
      </c>
      <c r="BN4457" s="493" t="n">
        <v>1209.15</v>
      </c>
      <c r="BO4457" s="493" t="n">
        <v>928.5</v>
      </c>
      <c r="BP4457" s="493" t="n">
        <v>363.6</v>
      </c>
      <c r="BQ4457" s="493" t="n">
        <v>677.4</v>
      </c>
      <c r="BR4457" s="493" t="n">
        <v>1583.4</v>
      </c>
      <c r="BS4457" s="493" t="n">
        <v>609</v>
      </c>
      <c r="BT4457" s="493" t="n">
        <v>1299.1</v>
      </c>
      <c r="BU4457" s="493" t="n">
        <v>715.24</v>
      </c>
      <c r="BV4457" s="493" t="n">
        <v>2050.2</v>
      </c>
      <c r="BW4457" s="493" t="n">
        <v>699.9</v>
      </c>
    </row>
    <row r="4458">
      <c r="A4458" t="inlineStr">
        <is>
          <t>[C9D3] Angiotensin-II 길항제 칼슘길항제 복합제</t>
        </is>
      </c>
      <c r="B4458" t="inlineStr">
        <is>
          <t>휴텍스</t>
        </is>
      </c>
      <c r="C4458" t="inlineStr">
        <is>
          <t>아몰비카 에이치씨티</t>
        </is>
      </c>
      <c r="D4458" t="inlineStr">
        <is>
          <t>휴텍스</t>
        </is>
      </c>
      <c r="E4458" t="inlineStr">
        <is>
          <t>amlodipine besylate,  hydrochlorothiazide,  olmesartan medoxomil</t>
        </is>
      </c>
      <c r="F4458" t="inlineStr">
        <is>
          <t>의원</t>
        </is>
      </c>
      <c r="G4458" t="inlineStr">
        <is>
          <t>Generic</t>
        </is>
      </c>
      <c r="H4458" s="493" t="n">
        <v>55334.35</v>
      </c>
      <c r="I4458" s="493" t="n">
        <v>57552.34</v>
      </c>
      <c r="J4458" s="493" t="n">
        <v>64360.67</v>
      </c>
      <c r="K4458" s="493" t="n">
        <v>66970.75999999999</v>
      </c>
      <c r="L4458" s="493" t="n">
        <v>72699.28</v>
      </c>
      <c r="M4458" s="493" t="n">
        <v>81437.53999999999</v>
      </c>
      <c r="N4458" s="493" t="n">
        <v>82077.8</v>
      </c>
      <c r="O4458" s="493" t="n">
        <v>82156.28</v>
      </c>
      <c r="P4458" s="493" t="n">
        <v>80957.22</v>
      </c>
      <c r="Q4458" s="493" t="n">
        <v>87530.28999999999</v>
      </c>
      <c r="R4458" s="493" t="n">
        <v>96345.17</v>
      </c>
      <c r="S4458" s="493" t="n">
        <v>112057.24</v>
      </c>
      <c r="T4458" s="493" t="n">
        <v>105418.74</v>
      </c>
      <c r="U4458" s="493" t="n">
        <v>113664.52</v>
      </c>
      <c r="V4458" s="493" t="n">
        <v>120253.45</v>
      </c>
      <c r="W4458" s="493" t="n">
        <v>124222.62</v>
      </c>
      <c r="X4458" s="493" t="n">
        <v>135032.64</v>
      </c>
      <c r="Y4458" s="493" t="n">
        <v>138315.12</v>
      </c>
      <c r="Z4458" s="493" t="n">
        <v>132358.04</v>
      </c>
      <c r="AA4458" s="493" t="n">
        <v>152737.52</v>
      </c>
      <c r="AB4458" s="493" t="n">
        <v>153039.78</v>
      </c>
      <c r="AC4458" s="493" t="n">
        <v>168937.85</v>
      </c>
      <c r="AD4458" s="493" t="n">
        <v>181090.84</v>
      </c>
      <c r="AE4458" s="493" t="n">
        <v>188575.18</v>
      </c>
      <c r="AF4458" s="493" t="n">
        <v>183961.71</v>
      </c>
      <c r="AG4458" s="493" t="n">
        <v>200053.47</v>
      </c>
      <c r="AH4458" s="493" t="n">
        <v>194285.77</v>
      </c>
      <c r="AI4458" s="493" t="n">
        <v>189003.69</v>
      </c>
      <c r="AJ4458" s="493" t="n">
        <v>201506.72</v>
      </c>
      <c r="AK4458" s="493" t="n">
        <v>195663.22</v>
      </c>
      <c r="AL4458" s="493" t="n">
        <v>180928.64</v>
      </c>
      <c r="AM4458" s="493" t="n">
        <v>161607.16</v>
      </c>
      <c r="AN4458" s="493" t="n">
        <v>140281.82</v>
      </c>
      <c r="AO4458" s="493" t="n">
        <v>146562.63</v>
      </c>
      <c r="AP4458" s="493" t="n">
        <v>157765.14</v>
      </c>
      <c r="AQ4458" s="493" t="n">
        <v>158304.54</v>
      </c>
      <c r="AR4458" s="493" t="n">
        <v>168536.21</v>
      </c>
      <c r="AS4458" s="493" t="n">
        <v>115111.44</v>
      </c>
      <c r="AT4458" s="493" t="n">
        <v>78353.88</v>
      </c>
      <c r="AU4458" s="493" t="n">
        <v>64900.64</v>
      </c>
      <c r="AV4458" s="493" t="n">
        <v>56376.52</v>
      </c>
      <c r="AW4458" s="493" t="n">
        <v>39618.85</v>
      </c>
      <c r="AX4458" s="493" t="n">
        <v>55670.39</v>
      </c>
      <c r="AY4458" s="493" t="n">
        <v>53281.72</v>
      </c>
      <c r="AZ4458" s="493" t="n">
        <v>49891.83</v>
      </c>
      <c r="BA4458" s="493" t="n">
        <v>52402.36</v>
      </c>
      <c r="BB4458" s="493" t="n">
        <v>59008.9</v>
      </c>
      <c r="BC4458" s="493" t="n">
        <v>74161.46000000001</v>
      </c>
      <c r="BD4458" s="493" t="n">
        <v>76538.09</v>
      </c>
      <c r="BE4458" s="493" t="n">
        <v>85652.99000000001</v>
      </c>
      <c r="BF4458" s="493" t="n">
        <v>71846.67999999999</v>
      </c>
      <c r="BG4458" s="493" t="n">
        <v>71400.45</v>
      </c>
      <c r="BH4458" s="493" t="n">
        <v>71664.57000000001</v>
      </c>
      <c r="BI4458" s="493" t="n">
        <v>69536.49000000001</v>
      </c>
      <c r="BJ4458" s="493" t="n">
        <v>68760.7</v>
      </c>
      <c r="BK4458" s="493" t="n">
        <v>71087.7</v>
      </c>
      <c r="BL4458" s="493" t="n">
        <v>69066.11</v>
      </c>
      <c r="BM4458" s="493" t="n">
        <v>66488.97</v>
      </c>
      <c r="BN4458" s="493" t="n">
        <v>61469.46</v>
      </c>
      <c r="BO4458" s="493" t="n">
        <v>79286.28</v>
      </c>
      <c r="BP4458" s="493" t="n">
        <v>69750.42999999999</v>
      </c>
      <c r="BQ4458" s="493" t="n">
        <v>71373.14999999999</v>
      </c>
      <c r="BR4458" s="493" t="n">
        <v>71860.36</v>
      </c>
      <c r="BS4458" s="493" t="n">
        <v>80496.71000000001</v>
      </c>
      <c r="BT4458" s="493" t="n">
        <v>72319.00999999999</v>
      </c>
      <c r="BU4458" s="493" t="n">
        <v>80344.3</v>
      </c>
      <c r="BV4458" s="493" t="n">
        <v>93495.11</v>
      </c>
      <c r="BW4458" s="493" t="n">
        <v>72090.95</v>
      </c>
    </row>
    <row r="4459">
      <c r="A4459" t="inlineStr">
        <is>
          <t>[C9D3] Angiotensin-II 길항제 칼슘길항제 복합제</t>
        </is>
      </c>
      <c r="B4459" t="inlineStr">
        <is>
          <t>휴텍스</t>
        </is>
      </c>
      <c r="C4459" t="inlineStr">
        <is>
          <t>아몰비카 에이치씨티</t>
        </is>
      </c>
      <c r="D4459" t="inlineStr">
        <is>
          <t>휴텍스</t>
        </is>
      </c>
      <c r="E4459" t="inlineStr">
        <is>
          <t>amlodipine besylate,  hydrochlorothiazide,  olmesartan medoxomil</t>
        </is>
      </c>
      <c r="F4459" t="inlineStr">
        <is>
          <t>보건소</t>
        </is>
      </c>
      <c r="G4459" t="inlineStr">
        <is>
          <t>Generic</t>
        </is>
      </c>
      <c r="H4459" s="493" t="n">
        <v>75.04000000000001</v>
      </c>
      <c r="I4459" s="493" t="n">
        <v>55.16</v>
      </c>
      <c r="J4459" s="493" t="n">
        <v>181.8</v>
      </c>
      <c r="K4459" s="493" t="n">
        <v>147.6</v>
      </c>
      <c r="L4459" s="493" t="n">
        <v>87.3</v>
      </c>
      <c r="M4459" s="493" t="n">
        <v>0</v>
      </c>
      <c r="N4459" s="493" t="n">
        <v>0</v>
      </c>
      <c r="O4459" s="493" t="n">
        <v>217.8</v>
      </c>
      <c r="P4459" s="493" t="n">
        <v>0</v>
      </c>
      <c r="Q4459" s="493" t="n">
        <v>36.6</v>
      </c>
      <c r="R4459" s="493" t="n">
        <v>192.6</v>
      </c>
      <c r="S4459" s="493" t="n">
        <v>0</v>
      </c>
      <c r="T4459" s="493" t="n">
        <v>0</v>
      </c>
      <c r="U4459" s="493" t="n">
        <v>416.4</v>
      </c>
      <c r="V4459" s="493" t="n">
        <v>0</v>
      </c>
      <c r="W4459" s="493" t="n">
        <v>0</v>
      </c>
      <c r="X4459" s="493" t="n">
        <v>368.1</v>
      </c>
      <c r="Y4459" s="493" t="n">
        <v>151.2</v>
      </c>
      <c r="Z4459" s="493" t="n">
        <v>249.9</v>
      </c>
      <c r="AA4459" s="493" t="n">
        <v>579.3</v>
      </c>
      <c r="AB4459" s="493" t="n">
        <v>161.1</v>
      </c>
      <c r="AC4459" s="493" t="n">
        <v>96.59999999999999</v>
      </c>
      <c r="AD4459" s="493" t="n">
        <v>231.6</v>
      </c>
      <c r="AE4459" s="493" t="n">
        <v>156.9</v>
      </c>
      <c r="AF4459" s="493" t="n">
        <v>110.7</v>
      </c>
      <c r="AG4459" s="493" t="n">
        <v>186.3</v>
      </c>
      <c r="AH4459" s="493" t="n">
        <v>153.6</v>
      </c>
      <c r="AI4459" s="493" t="n">
        <v>686.4</v>
      </c>
      <c r="AJ4459" s="493" t="n">
        <v>834.6</v>
      </c>
      <c r="AK4459" s="493" t="n">
        <v>254.7</v>
      </c>
      <c r="AL4459" s="493" t="n">
        <v>986.1</v>
      </c>
      <c r="AM4459" s="493" t="n">
        <v>1138.8</v>
      </c>
      <c r="AN4459" s="493" t="n">
        <v>1260.3</v>
      </c>
      <c r="AO4459" s="493" t="n">
        <v>176.4</v>
      </c>
      <c r="AP4459" s="493" t="n">
        <v>0</v>
      </c>
      <c r="AQ4459" s="493" t="n">
        <v>1422.9</v>
      </c>
      <c r="AR4459" s="493" t="n">
        <v>169.5</v>
      </c>
      <c r="AS4459" s="493" t="n">
        <v>1578</v>
      </c>
      <c r="AT4459" s="493" t="n">
        <v>214.5</v>
      </c>
      <c r="AU4459" s="493" t="n">
        <v>1054.2</v>
      </c>
      <c r="AV4459" s="493" t="n">
        <v>81.90000000000001</v>
      </c>
      <c r="AW4459" s="493" t="n">
        <v>1594.82</v>
      </c>
      <c r="AX4459" s="493" t="n">
        <v>136.2</v>
      </c>
      <c r="AY4459" s="493" t="n">
        <v>1224.37</v>
      </c>
      <c r="AZ4459" s="493" t="n">
        <v>541.2</v>
      </c>
      <c r="BA4459" s="493" t="n">
        <v>685.92</v>
      </c>
      <c r="BB4459" s="493" t="n">
        <v>325.5</v>
      </c>
      <c r="BC4459" s="493" t="n">
        <v>1305</v>
      </c>
      <c r="BD4459" s="493" t="n">
        <v>59.2</v>
      </c>
      <c r="BE4459" s="493" t="n">
        <v>2252.1</v>
      </c>
      <c r="BF4459" s="493" t="n">
        <v>1011.16</v>
      </c>
      <c r="BG4459" s="493" t="n">
        <v>315.02</v>
      </c>
      <c r="BH4459" s="493" t="n">
        <v>165.6</v>
      </c>
      <c r="BI4459" s="493" t="n">
        <v>2381.07</v>
      </c>
      <c r="BJ4459" s="493" t="n">
        <v>2184.3</v>
      </c>
      <c r="BK4459" s="493" t="n">
        <v>370.2</v>
      </c>
      <c r="BL4459" s="493" t="n">
        <v>54</v>
      </c>
      <c r="BM4459" s="493" t="n">
        <v>1759.2</v>
      </c>
      <c r="BN4459" s="493" t="n">
        <v>3204.9</v>
      </c>
      <c r="BO4459" s="493" t="n">
        <v>481.8</v>
      </c>
      <c r="BP4459" s="493" t="n">
        <v>2172.6</v>
      </c>
      <c r="BQ4459" s="493" t="n">
        <v>3244.62</v>
      </c>
      <c r="BR4459" s="493" t="n">
        <v>329.1</v>
      </c>
      <c r="BS4459" s="493" t="n">
        <v>55.8</v>
      </c>
      <c r="BT4459" s="493" t="n">
        <v>1786.5</v>
      </c>
      <c r="BU4459" s="493" t="n">
        <v>2545.8</v>
      </c>
      <c r="BV4459" s="493" t="n">
        <v>93.59999999999999</v>
      </c>
      <c r="BW4459" s="493" t="n">
        <v>297</v>
      </c>
    </row>
    <row r="4460">
      <c r="A4460" t="inlineStr">
        <is>
          <t>[C9D3] Angiotensin-II 길항제 칼슘길항제 복합제</t>
        </is>
      </c>
      <c r="B4460" t="inlineStr">
        <is>
          <t>휴텍스</t>
        </is>
      </c>
      <c r="C4460" t="inlineStr">
        <is>
          <t>아몰비카 에이치씨티</t>
        </is>
      </c>
      <c r="D4460" t="inlineStr">
        <is>
          <t>휴텍스</t>
        </is>
      </c>
      <c r="E4460" t="inlineStr">
        <is>
          <t>amlodipine besylate,  hydrochlorothiazide,  olmesartan medoxomil</t>
        </is>
      </c>
      <c r="F4460" t="inlineStr">
        <is>
          <t>기타(치과의원, 치과병원 등)</t>
        </is>
      </c>
      <c r="G4460" t="inlineStr">
        <is>
          <t>Generic</t>
        </is>
      </c>
      <c r="H4460" s="493" t="n">
        <v>0</v>
      </c>
      <c r="I4460" s="493" t="n">
        <v>0</v>
      </c>
      <c r="J4460" s="493" t="n">
        <v>0</v>
      </c>
      <c r="K4460" s="493" t="n">
        <v>0</v>
      </c>
      <c r="L4460" s="493" t="n">
        <v>0</v>
      </c>
      <c r="M4460" s="493" t="n">
        <v>0</v>
      </c>
      <c r="N4460" s="493" t="n">
        <v>0</v>
      </c>
      <c r="O4460" s="493" t="n">
        <v>0</v>
      </c>
      <c r="P4460" s="493" t="n">
        <v>0</v>
      </c>
      <c r="Q4460" s="493" t="n">
        <v>0</v>
      </c>
      <c r="R4460" s="493" t="n">
        <v>0</v>
      </c>
      <c r="S4460" s="493" t="n">
        <v>186</v>
      </c>
      <c r="T4460" s="493" t="n">
        <v>113.1</v>
      </c>
      <c r="U4460" s="493" t="n">
        <v>99</v>
      </c>
      <c r="V4460" s="493" t="n">
        <v>0</v>
      </c>
      <c r="W4460" s="493" t="n">
        <v>110.4</v>
      </c>
      <c r="X4460" s="493" t="n">
        <v>108.9</v>
      </c>
      <c r="Y4460" s="493" t="n">
        <v>0</v>
      </c>
      <c r="Z4460" s="493" t="n">
        <v>0</v>
      </c>
      <c r="AA4460" s="493" t="n">
        <v>39.2</v>
      </c>
      <c r="AB4460" s="493" t="n">
        <v>0</v>
      </c>
      <c r="AC4460" s="493" t="n">
        <v>0</v>
      </c>
      <c r="AD4460" s="493" t="n">
        <v>135.3</v>
      </c>
      <c r="AE4460" s="493" t="n">
        <v>0</v>
      </c>
      <c r="AF4460" s="493" t="n">
        <v>0</v>
      </c>
      <c r="AG4460" s="493" t="n">
        <v>0</v>
      </c>
      <c r="AH4460" s="493" t="n">
        <v>0</v>
      </c>
      <c r="AI4460" s="493" t="n">
        <v>0</v>
      </c>
      <c r="AJ4460" s="493" t="n">
        <v>793.71</v>
      </c>
      <c r="AK4460" s="493" t="n">
        <v>0</v>
      </c>
      <c r="AL4460" s="493" t="n">
        <v>0</v>
      </c>
      <c r="AM4460" s="493" t="n">
        <v>0</v>
      </c>
      <c r="AN4460" s="493" t="n">
        <v>0</v>
      </c>
      <c r="AO4460" s="493" t="n">
        <v>0</v>
      </c>
      <c r="AP4460" s="493" t="n">
        <v>0</v>
      </c>
      <c r="AQ4460" s="493" t="n">
        <v>0</v>
      </c>
      <c r="AR4460" s="493" t="n">
        <v>0</v>
      </c>
      <c r="AS4460" s="493" t="n">
        <v>0</v>
      </c>
      <c r="AT4460" s="493" t="n">
        <v>0</v>
      </c>
      <c r="AU4460" s="493" t="n">
        <v>0</v>
      </c>
      <c r="AV4460" s="493" t="n">
        <v>0</v>
      </c>
      <c r="AW4460" s="493" t="n">
        <v>0</v>
      </c>
      <c r="AX4460" s="493" t="n">
        <v>0</v>
      </c>
      <c r="AY4460" s="493" t="n">
        <v>0</v>
      </c>
      <c r="AZ4460" s="493" t="n">
        <v>0</v>
      </c>
      <c r="BA4460" s="493" t="n">
        <v>0</v>
      </c>
      <c r="BB4460" s="493" t="n">
        <v>0</v>
      </c>
      <c r="BC4460" s="493" t="n">
        <v>0</v>
      </c>
      <c r="BD4460" s="493" t="n">
        <v>0</v>
      </c>
      <c r="BE4460" s="493" t="n">
        <v>0</v>
      </c>
      <c r="BF4460" s="493" t="n">
        <v>0</v>
      </c>
      <c r="BG4460" s="493" t="n">
        <v>0</v>
      </c>
      <c r="BH4460" s="493" t="n">
        <v>0</v>
      </c>
      <c r="BI4460" s="493" t="n">
        <v>0</v>
      </c>
      <c r="BJ4460" s="493" t="n">
        <v>0</v>
      </c>
      <c r="BK4460" s="493" t="n">
        <v>0</v>
      </c>
      <c r="BL4460" s="493" t="n">
        <v>0</v>
      </c>
      <c r="BM4460" s="493" t="n">
        <v>0</v>
      </c>
      <c r="BN4460" s="493" t="n">
        <v>0</v>
      </c>
      <c r="BO4460" s="493" t="n">
        <v>0</v>
      </c>
      <c r="BP4460" s="493" t="n">
        <v>0</v>
      </c>
      <c r="BQ4460" s="493" t="n">
        <v>0</v>
      </c>
      <c r="BR4460" s="493" t="n">
        <v>0</v>
      </c>
      <c r="BS4460" s="493" t="n">
        <v>0</v>
      </c>
      <c r="BT4460" s="493" t="n">
        <v>0</v>
      </c>
      <c r="BU4460" s="493" t="n">
        <v>0</v>
      </c>
      <c r="BV4460" s="493" t="n">
        <v>0</v>
      </c>
      <c r="BW4460" s="493" t="n">
        <v>0</v>
      </c>
    </row>
    <row r="4461">
      <c r="A4461" t="inlineStr">
        <is>
          <t>[C9D3] Angiotensin-II 길항제 칼슘길항제 복합제</t>
        </is>
      </c>
      <c r="B4461" t="inlineStr">
        <is>
          <t>휴텍스</t>
        </is>
      </c>
      <c r="C4461" t="inlineStr">
        <is>
          <t>암로잘탄</t>
        </is>
      </c>
      <c r="D4461" t="inlineStr">
        <is>
          <t>휴텍스</t>
        </is>
      </c>
      <c r="E4461" t="inlineStr">
        <is>
          <t>amlodipine besylate  ( as amlodipine),  losartan potassium</t>
        </is>
      </c>
      <c r="F4461" t="inlineStr">
        <is>
          <t>상급종합병원</t>
        </is>
      </c>
      <c r="G4461" t="inlineStr">
        <is>
          <t>Generic</t>
        </is>
      </c>
      <c r="H4461" s="493" t="n">
        <v>0</v>
      </c>
      <c r="I4461" s="493" t="n">
        <v>0</v>
      </c>
      <c r="J4461" s="493" t="n">
        <v>0</v>
      </c>
      <c r="K4461" s="493" t="n">
        <v>0</v>
      </c>
      <c r="L4461" s="493" t="n">
        <v>0</v>
      </c>
      <c r="M4461" s="493" t="n">
        <v>0</v>
      </c>
      <c r="N4461" s="493" t="n">
        <v>0</v>
      </c>
      <c r="O4461" s="493" t="n">
        <v>0</v>
      </c>
      <c r="P4461" s="493" t="n">
        <v>0</v>
      </c>
      <c r="Q4461" s="493" t="n">
        <v>0</v>
      </c>
      <c r="R4461" s="493" t="n">
        <v>0</v>
      </c>
      <c r="S4461" s="493" t="n">
        <v>0</v>
      </c>
      <c r="T4461" s="493" t="n">
        <v>0</v>
      </c>
      <c r="U4461" s="493" t="n">
        <v>0</v>
      </c>
      <c r="V4461" s="493" t="n">
        <v>0</v>
      </c>
      <c r="W4461" s="493" t="n">
        <v>0</v>
      </c>
      <c r="X4461" s="493" t="n">
        <v>0</v>
      </c>
      <c r="Y4461" s="493" t="n">
        <v>0</v>
      </c>
      <c r="Z4461" s="493" t="n">
        <v>0</v>
      </c>
      <c r="AA4461" s="493" t="n">
        <v>0</v>
      </c>
      <c r="AB4461" s="493" t="n">
        <v>0</v>
      </c>
      <c r="AC4461" s="493" t="n">
        <v>0</v>
      </c>
      <c r="AD4461" s="493" t="n">
        <v>0</v>
      </c>
      <c r="AE4461" s="493" t="n">
        <v>0</v>
      </c>
      <c r="AF4461" s="493" t="n">
        <v>0</v>
      </c>
      <c r="AG4461" s="493" t="n">
        <v>0</v>
      </c>
      <c r="AH4461" s="493" t="n">
        <v>0</v>
      </c>
      <c r="AI4461" s="493" t="n">
        <v>0</v>
      </c>
      <c r="AJ4461" s="493" t="n">
        <v>0</v>
      </c>
      <c r="AK4461" s="493" t="n">
        <v>0</v>
      </c>
      <c r="AL4461" s="493" t="n">
        <v>0</v>
      </c>
      <c r="AM4461" s="493" t="n">
        <v>0</v>
      </c>
      <c r="AN4461" s="493" t="n">
        <v>0</v>
      </c>
      <c r="AO4461" s="493" t="n">
        <v>0</v>
      </c>
      <c r="AP4461" s="493" t="n">
        <v>0</v>
      </c>
      <c r="AQ4461" s="493" t="n">
        <v>0</v>
      </c>
      <c r="AR4461" s="493" t="n">
        <v>0</v>
      </c>
      <c r="AS4461" s="493" t="n">
        <v>0</v>
      </c>
      <c r="AT4461" s="493" t="n">
        <v>0</v>
      </c>
      <c r="AU4461" s="493" t="n">
        <v>0</v>
      </c>
      <c r="AV4461" s="493" t="n">
        <v>0</v>
      </c>
      <c r="AW4461" s="493" t="n">
        <v>0</v>
      </c>
      <c r="AX4461" s="493" t="n">
        <v>0</v>
      </c>
      <c r="AY4461" s="493" t="n">
        <v>0</v>
      </c>
      <c r="AZ4461" s="493" t="n">
        <v>0</v>
      </c>
      <c r="BA4461" s="493" t="n">
        <v>0</v>
      </c>
      <c r="BB4461" s="493" t="n">
        <v>0</v>
      </c>
      <c r="BC4461" s="493" t="n">
        <v>0</v>
      </c>
      <c r="BD4461" s="493" t="n">
        <v>0</v>
      </c>
      <c r="BE4461" s="493" t="n">
        <v>0</v>
      </c>
      <c r="BF4461" s="493" t="n">
        <v>0</v>
      </c>
      <c r="BG4461" s="493" t="n">
        <v>0</v>
      </c>
      <c r="BH4461" s="493" t="n">
        <v>0</v>
      </c>
      <c r="BI4461" s="493" t="n">
        <v>0</v>
      </c>
      <c r="BJ4461" s="493" t="n">
        <v>0</v>
      </c>
      <c r="BK4461" s="493" t="n">
        <v>0</v>
      </c>
      <c r="BL4461" s="493" t="n">
        <v>0</v>
      </c>
      <c r="BM4461" s="493" t="n">
        <v>0</v>
      </c>
      <c r="BN4461" s="493" t="n">
        <v>0</v>
      </c>
      <c r="BO4461" s="493" t="n">
        <v>0</v>
      </c>
      <c r="BP4461" s="493" t="n">
        <v>0</v>
      </c>
      <c r="BQ4461" s="493" t="n">
        <v>498.6</v>
      </c>
      <c r="BR4461" s="493" t="n">
        <v>0</v>
      </c>
      <c r="BS4461" s="493" t="n">
        <v>1583.4</v>
      </c>
      <c r="BT4461" s="493" t="n">
        <v>4298.56</v>
      </c>
      <c r="BU4461" s="493" t="n">
        <v>0</v>
      </c>
      <c r="BV4461" s="493" t="n">
        <v>0</v>
      </c>
      <c r="BW4461" s="493" t="n">
        <v>1580.48</v>
      </c>
    </row>
    <row r="4462">
      <c r="A4462" t="inlineStr">
        <is>
          <t>[C9D3] Angiotensin-II 길항제 칼슘길항제 복합제</t>
        </is>
      </c>
      <c r="B4462" t="inlineStr">
        <is>
          <t>휴텍스</t>
        </is>
      </c>
      <c r="C4462" t="inlineStr">
        <is>
          <t>암로잘탄</t>
        </is>
      </c>
      <c r="D4462" t="inlineStr">
        <is>
          <t>휴텍스</t>
        </is>
      </c>
      <c r="E4462" t="inlineStr">
        <is>
          <t>amlodipine besylate  ( as amlodipine),  losartan potassium</t>
        </is>
      </c>
      <c r="F4462" t="inlineStr">
        <is>
          <t>종합병원</t>
        </is>
      </c>
      <c r="G4462" t="inlineStr">
        <is>
          <t>Generic</t>
        </is>
      </c>
      <c r="H4462" s="493" t="n">
        <v>8933.889999999999</v>
      </c>
      <c r="I4462" s="493" t="n">
        <v>8021.1</v>
      </c>
      <c r="J4462" s="493" t="n">
        <v>8488.42</v>
      </c>
      <c r="K4462" s="493" t="n">
        <v>12694.71</v>
      </c>
      <c r="L4462" s="493" t="n">
        <v>8718.98</v>
      </c>
      <c r="M4462" s="493" t="n">
        <v>11352.01</v>
      </c>
      <c r="N4462" s="493" t="n">
        <v>12626.58</v>
      </c>
      <c r="O4462" s="493" t="n">
        <v>10568.23</v>
      </c>
      <c r="P4462" s="493" t="n">
        <v>9739.030000000001</v>
      </c>
      <c r="Q4462" s="493" t="n">
        <v>8936.93</v>
      </c>
      <c r="R4462" s="493" t="n">
        <v>9797.879999999999</v>
      </c>
      <c r="S4462" s="493" t="n">
        <v>2491.98</v>
      </c>
      <c r="T4462" s="493" t="n">
        <v>96.3</v>
      </c>
      <c r="U4462" s="493" t="n">
        <v>15.75</v>
      </c>
      <c r="V4462" s="493" t="n">
        <v>64.2</v>
      </c>
      <c r="W4462" s="493" t="n">
        <v>0</v>
      </c>
      <c r="X4462" s="493" t="n">
        <v>64.8</v>
      </c>
      <c r="Y4462" s="493" t="n">
        <v>0</v>
      </c>
      <c r="Z4462" s="493" t="n">
        <v>64.8</v>
      </c>
      <c r="AA4462" s="493" t="n">
        <v>0</v>
      </c>
      <c r="AB4462" s="493" t="n">
        <v>64.8</v>
      </c>
      <c r="AC4462" s="493" t="n">
        <v>0</v>
      </c>
      <c r="AD4462" s="493" t="n">
        <v>67.2</v>
      </c>
      <c r="AE4462" s="493" t="n">
        <v>0</v>
      </c>
      <c r="AF4462" s="493" t="n">
        <v>65.40000000000001</v>
      </c>
      <c r="AG4462" s="493" t="n">
        <v>0</v>
      </c>
      <c r="AH4462" s="493" t="n">
        <v>66</v>
      </c>
      <c r="AI4462" s="493" t="n">
        <v>0</v>
      </c>
      <c r="AJ4462" s="493" t="n">
        <v>63</v>
      </c>
      <c r="AK4462" s="493" t="n">
        <v>0</v>
      </c>
      <c r="AL4462" s="493" t="n">
        <v>306</v>
      </c>
      <c r="AM4462" s="493" t="n">
        <v>0</v>
      </c>
      <c r="AN4462" s="493" t="n">
        <v>724.8</v>
      </c>
      <c r="AO4462" s="493" t="n">
        <v>1540.8</v>
      </c>
      <c r="AP4462" s="493" t="n">
        <v>68.40000000000001</v>
      </c>
      <c r="AQ4462" s="493" t="n">
        <v>0</v>
      </c>
      <c r="AR4462" s="493" t="n">
        <v>136.8</v>
      </c>
      <c r="AS4462" s="493" t="n">
        <v>0</v>
      </c>
      <c r="AT4462" s="493" t="n">
        <v>0</v>
      </c>
      <c r="AU4462" s="493" t="n">
        <v>1594.8</v>
      </c>
      <c r="AV4462" s="493" t="n">
        <v>4101.6</v>
      </c>
      <c r="AW4462" s="493" t="n">
        <v>2278.2</v>
      </c>
      <c r="AX4462" s="493" t="n">
        <v>2332.8</v>
      </c>
      <c r="AY4462" s="493" t="n">
        <v>1868.4</v>
      </c>
      <c r="AZ4462" s="493" t="n">
        <v>0</v>
      </c>
      <c r="BA4462" s="493" t="n">
        <v>0</v>
      </c>
      <c r="BB4462" s="493" t="n">
        <v>0</v>
      </c>
      <c r="BC4462" s="493" t="n">
        <v>0</v>
      </c>
      <c r="BD4462" s="493" t="n">
        <v>555.3</v>
      </c>
      <c r="BE4462" s="493" t="n">
        <v>0</v>
      </c>
      <c r="BF4462" s="493" t="n">
        <v>0</v>
      </c>
      <c r="BG4462" s="493" t="n">
        <v>106.2</v>
      </c>
      <c r="BH4462" s="493" t="n">
        <v>0</v>
      </c>
      <c r="BI4462" s="493" t="n">
        <v>136.8</v>
      </c>
      <c r="BJ4462" s="493" t="n">
        <v>0</v>
      </c>
      <c r="BK4462" s="493" t="n">
        <v>69.59999999999999</v>
      </c>
      <c r="BL4462" s="493" t="n">
        <v>144</v>
      </c>
      <c r="BM4462" s="493" t="n">
        <v>147.6</v>
      </c>
      <c r="BN4462" s="493" t="n">
        <v>74.40000000000001</v>
      </c>
      <c r="BO4462" s="493" t="n">
        <v>181.5</v>
      </c>
      <c r="BP4462" s="493" t="n">
        <v>0</v>
      </c>
      <c r="BQ4462" s="493" t="n">
        <v>72</v>
      </c>
      <c r="BR4462" s="493" t="n">
        <v>75</v>
      </c>
      <c r="BS4462" s="493" t="n">
        <v>412.5</v>
      </c>
      <c r="BT4462" s="493" t="n">
        <v>204.75</v>
      </c>
      <c r="BU4462" s="493" t="n">
        <v>107.1</v>
      </c>
      <c r="BV4462" s="493" t="n">
        <v>290.4</v>
      </c>
      <c r="BW4462" s="493" t="n">
        <v>0</v>
      </c>
    </row>
    <row r="4463">
      <c r="A4463" t="inlineStr">
        <is>
          <t>[C9D3] Angiotensin-II 길항제 칼슘길항제 복합제</t>
        </is>
      </c>
      <c r="B4463" t="inlineStr">
        <is>
          <t>휴텍스</t>
        </is>
      </c>
      <c r="C4463" t="inlineStr">
        <is>
          <t>암로잘탄</t>
        </is>
      </c>
      <c r="D4463" t="inlineStr">
        <is>
          <t>휴텍스</t>
        </is>
      </c>
      <c r="E4463" t="inlineStr">
        <is>
          <t>amlodipine besylate  ( as amlodipine),  losartan potassium</t>
        </is>
      </c>
      <c r="F4463" t="inlineStr">
        <is>
          <t>병원</t>
        </is>
      </c>
      <c r="G4463" t="inlineStr">
        <is>
          <t>Generic</t>
        </is>
      </c>
      <c r="H4463" s="493" t="n">
        <v>10135.83</v>
      </c>
      <c r="I4463" s="493" t="n">
        <v>9681.73</v>
      </c>
      <c r="J4463" s="493" t="n">
        <v>8260.92</v>
      </c>
      <c r="K4463" s="493" t="n">
        <v>9821.879999999999</v>
      </c>
      <c r="L4463" s="493" t="n">
        <v>13049.38</v>
      </c>
      <c r="M4463" s="493" t="n">
        <v>10799.48</v>
      </c>
      <c r="N4463" s="493" t="n">
        <v>14971.78</v>
      </c>
      <c r="O4463" s="493" t="n">
        <v>8173.21</v>
      </c>
      <c r="P4463" s="493" t="n">
        <v>11056.7</v>
      </c>
      <c r="Q4463" s="493" t="n">
        <v>7071.75</v>
      </c>
      <c r="R4463" s="493" t="n">
        <v>10206.9</v>
      </c>
      <c r="S4463" s="493" t="n">
        <v>1185.6</v>
      </c>
      <c r="T4463" s="493" t="n">
        <v>960</v>
      </c>
      <c r="U4463" s="493" t="n">
        <v>0</v>
      </c>
      <c r="V4463" s="493" t="n">
        <v>0</v>
      </c>
      <c r="W4463" s="493" t="n">
        <v>80</v>
      </c>
      <c r="X4463" s="493" t="n">
        <v>0</v>
      </c>
      <c r="Y4463" s="493" t="n">
        <v>0</v>
      </c>
      <c r="Z4463" s="493" t="n">
        <v>0</v>
      </c>
      <c r="AA4463" s="493" t="n">
        <v>359.7</v>
      </c>
      <c r="AB4463" s="493" t="n">
        <v>839.7</v>
      </c>
      <c r="AC4463" s="493" t="n">
        <v>720</v>
      </c>
      <c r="AD4463" s="493" t="n">
        <v>995.52</v>
      </c>
      <c r="AE4463" s="493" t="n">
        <v>5353.98</v>
      </c>
      <c r="AF4463" s="493" t="n">
        <v>3377.69</v>
      </c>
      <c r="AG4463" s="493" t="n">
        <v>4372.58</v>
      </c>
      <c r="AH4463" s="493" t="n">
        <v>7647.21</v>
      </c>
      <c r="AI4463" s="493" t="n">
        <v>7499.52</v>
      </c>
      <c r="AJ4463" s="493" t="n">
        <v>6027.45</v>
      </c>
      <c r="AK4463" s="493" t="n">
        <v>9395.5</v>
      </c>
      <c r="AL4463" s="493" t="n">
        <v>8561.799999999999</v>
      </c>
      <c r="AM4463" s="493" t="n">
        <v>6683.31</v>
      </c>
      <c r="AN4463" s="493" t="n">
        <v>3362.23</v>
      </c>
      <c r="AO4463" s="493" t="n">
        <v>2113.4</v>
      </c>
      <c r="AP4463" s="493" t="n">
        <v>2105.47</v>
      </c>
      <c r="AQ4463" s="493" t="n">
        <v>1543.82</v>
      </c>
      <c r="AR4463" s="493" t="n">
        <v>4095</v>
      </c>
      <c r="AS4463" s="493" t="n">
        <v>1795.9</v>
      </c>
      <c r="AT4463" s="493" t="n">
        <v>1831.4</v>
      </c>
      <c r="AU4463" s="493" t="n">
        <v>5641.55</v>
      </c>
      <c r="AV4463" s="493" t="n">
        <v>966</v>
      </c>
      <c r="AW4463" s="493" t="n">
        <v>1096.55</v>
      </c>
      <c r="AX4463" s="493" t="n">
        <v>1262.24</v>
      </c>
      <c r="AY4463" s="493" t="n">
        <v>598.5</v>
      </c>
      <c r="AZ4463" s="493" t="n">
        <v>1150.72</v>
      </c>
      <c r="BA4463" s="493" t="n">
        <v>243.6</v>
      </c>
      <c r="BB4463" s="493" t="n">
        <v>854.96</v>
      </c>
      <c r="BC4463" s="493" t="n">
        <v>605.1</v>
      </c>
      <c r="BD4463" s="493" t="n">
        <v>847.04</v>
      </c>
      <c r="BE4463" s="493" t="n">
        <v>486</v>
      </c>
      <c r="BF4463" s="493" t="n">
        <v>951.0599999999999</v>
      </c>
      <c r="BG4463" s="493" t="n">
        <v>501.9</v>
      </c>
      <c r="BH4463" s="493" t="n">
        <v>1192.1</v>
      </c>
      <c r="BI4463" s="493" t="n">
        <v>634.8</v>
      </c>
      <c r="BJ4463" s="493" t="n">
        <v>827.5</v>
      </c>
      <c r="BK4463" s="493" t="n">
        <v>923.25</v>
      </c>
      <c r="BL4463" s="493" t="n">
        <v>121.35</v>
      </c>
      <c r="BM4463" s="493" t="n">
        <v>79.28</v>
      </c>
      <c r="BN4463" s="493" t="n">
        <v>434.7</v>
      </c>
      <c r="BO4463" s="493" t="n">
        <v>0</v>
      </c>
      <c r="BP4463" s="493" t="n">
        <v>883.2</v>
      </c>
      <c r="BQ4463" s="493" t="n">
        <v>373.5</v>
      </c>
      <c r="BR4463" s="493" t="n">
        <v>1569.9</v>
      </c>
      <c r="BS4463" s="493" t="n">
        <v>246.6</v>
      </c>
      <c r="BT4463" s="493" t="n">
        <v>1025.4</v>
      </c>
      <c r="BU4463" s="493" t="n">
        <v>849.6</v>
      </c>
      <c r="BV4463" s="493" t="n">
        <v>492</v>
      </c>
      <c r="BW4463" s="493" t="n">
        <v>163.8</v>
      </c>
    </row>
    <row r="4464">
      <c r="A4464" t="inlineStr">
        <is>
          <t>[C9D3] Angiotensin-II 길항제 칼슘길항제 복합제</t>
        </is>
      </c>
      <c r="B4464" t="inlineStr">
        <is>
          <t>휴텍스</t>
        </is>
      </c>
      <c r="C4464" t="inlineStr">
        <is>
          <t>암로잘탄</t>
        </is>
      </c>
      <c r="D4464" t="inlineStr">
        <is>
          <t>휴텍스</t>
        </is>
      </c>
      <c r="E4464" t="inlineStr">
        <is>
          <t>amlodipine besylate  ( as amlodipine),  losartan potassium</t>
        </is>
      </c>
      <c r="F4464" t="inlineStr">
        <is>
          <t>의원</t>
        </is>
      </c>
      <c r="G4464" t="inlineStr">
        <is>
          <t>Generic</t>
        </is>
      </c>
      <c r="H4464" s="493" t="n">
        <v>136435.71</v>
      </c>
      <c r="I4464" s="493" t="n">
        <v>134615.85</v>
      </c>
      <c r="J4464" s="493" t="n">
        <v>153304.44</v>
      </c>
      <c r="K4464" s="493" t="n">
        <v>152035.06</v>
      </c>
      <c r="L4464" s="493" t="n">
        <v>156391.14</v>
      </c>
      <c r="M4464" s="493" t="n">
        <v>154292.36</v>
      </c>
      <c r="N4464" s="493" t="n">
        <v>158706.57</v>
      </c>
      <c r="O4464" s="493" t="n">
        <v>152106.1</v>
      </c>
      <c r="P4464" s="493" t="n">
        <v>180491.43</v>
      </c>
      <c r="Q4464" s="493" t="n">
        <v>199158.26</v>
      </c>
      <c r="R4464" s="493" t="n">
        <v>151595.17</v>
      </c>
      <c r="S4464" s="493" t="n">
        <v>45623.42</v>
      </c>
      <c r="T4464" s="493" t="n">
        <v>9390.4</v>
      </c>
      <c r="U4464" s="493" t="n">
        <v>4159.95</v>
      </c>
      <c r="V4464" s="493" t="n">
        <v>6192.3</v>
      </c>
      <c r="W4464" s="493" t="n">
        <v>6988.47</v>
      </c>
      <c r="X4464" s="493" t="n">
        <v>4223.8</v>
      </c>
      <c r="Y4464" s="493" t="n">
        <v>12143.58</v>
      </c>
      <c r="Z4464" s="493" t="n">
        <v>8426.610000000001</v>
      </c>
      <c r="AA4464" s="493" t="n">
        <v>6344.64</v>
      </c>
      <c r="AB4464" s="493" t="n">
        <v>8031.6</v>
      </c>
      <c r="AC4464" s="493" t="n">
        <v>10394.4</v>
      </c>
      <c r="AD4464" s="493" t="n">
        <v>12919.7</v>
      </c>
      <c r="AE4464" s="493" t="n">
        <v>16759.9</v>
      </c>
      <c r="AF4464" s="493" t="n">
        <v>22387.51</v>
      </c>
      <c r="AG4464" s="493" t="n">
        <v>24454.6</v>
      </c>
      <c r="AH4464" s="493" t="n">
        <v>23443.2</v>
      </c>
      <c r="AI4464" s="493" t="n">
        <v>25775.93</v>
      </c>
      <c r="AJ4464" s="493" t="n">
        <v>36335.05</v>
      </c>
      <c r="AK4464" s="493" t="n">
        <v>37440.78</v>
      </c>
      <c r="AL4464" s="493" t="n">
        <v>49109.09</v>
      </c>
      <c r="AM4464" s="493" t="n">
        <v>37926.19</v>
      </c>
      <c r="AN4464" s="493" t="n">
        <v>39065.12</v>
      </c>
      <c r="AO4464" s="493" t="n">
        <v>37146.55</v>
      </c>
      <c r="AP4464" s="493" t="n">
        <v>44959.66</v>
      </c>
      <c r="AQ4464" s="493" t="n">
        <v>45149.68</v>
      </c>
      <c r="AR4464" s="493" t="n">
        <v>47549.29</v>
      </c>
      <c r="AS4464" s="493" t="n">
        <v>30529.92</v>
      </c>
      <c r="AT4464" s="493" t="n">
        <v>24608.87</v>
      </c>
      <c r="AU4464" s="493" t="n">
        <v>26686.94</v>
      </c>
      <c r="AV4464" s="493" t="n">
        <v>24177.71</v>
      </c>
      <c r="AW4464" s="493" t="n">
        <v>25274.4</v>
      </c>
      <c r="AX4464" s="493" t="n">
        <v>23911.5</v>
      </c>
      <c r="AY4464" s="493" t="n">
        <v>25250.95</v>
      </c>
      <c r="AZ4464" s="493" t="n">
        <v>29846.1</v>
      </c>
      <c r="BA4464" s="493" t="n">
        <v>17248.51</v>
      </c>
      <c r="BB4464" s="493" t="n">
        <v>18192.22</v>
      </c>
      <c r="BC4464" s="493" t="n">
        <v>25123.46</v>
      </c>
      <c r="BD4464" s="493" t="n">
        <v>27899.9</v>
      </c>
      <c r="BE4464" s="493" t="n">
        <v>21237.23</v>
      </c>
      <c r="BF4464" s="493" t="n">
        <v>26836.69</v>
      </c>
      <c r="BG4464" s="493" t="n">
        <v>21571.59</v>
      </c>
      <c r="BH4464" s="493" t="n">
        <v>27619.11</v>
      </c>
      <c r="BI4464" s="493" t="n">
        <v>25459.06</v>
      </c>
      <c r="BJ4464" s="493" t="n">
        <v>31382.47</v>
      </c>
      <c r="BK4464" s="493" t="n">
        <v>14682.49</v>
      </c>
      <c r="BL4464" s="493" t="n">
        <v>22099.51</v>
      </c>
      <c r="BM4464" s="493" t="n">
        <v>18656.06</v>
      </c>
      <c r="BN4464" s="493" t="n">
        <v>23371.26</v>
      </c>
      <c r="BO4464" s="493" t="n">
        <v>23897.61</v>
      </c>
      <c r="BP4464" s="493" t="n">
        <v>26838.27</v>
      </c>
      <c r="BQ4464" s="493" t="n">
        <v>27276.11</v>
      </c>
      <c r="BR4464" s="493" t="n">
        <v>27811.83</v>
      </c>
      <c r="BS4464" s="493" t="n">
        <v>28991.43</v>
      </c>
      <c r="BT4464" s="493" t="n">
        <v>24671.73</v>
      </c>
      <c r="BU4464" s="493" t="n">
        <v>25751.18</v>
      </c>
      <c r="BV4464" s="493" t="n">
        <v>33437.59</v>
      </c>
      <c r="BW4464" s="493" t="n">
        <v>27082.29</v>
      </c>
    </row>
    <row r="4465">
      <c r="A4465" t="inlineStr">
        <is>
          <t>[C9D3] Angiotensin-II 길항제 칼슘길항제 복합제</t>
        </is>
      </c>
      <c r="B4465" t="inlineStr">
        <is>
          <t>휴텍스</t>
        </is>
      </c>
      <c r="C4465" t="inlineStr">
        <is>
          <t>암로잘탄</t>
        </is>
      </c>
      <c r="D4465" t="inlineStr">
        <is>
          <t>휴텍스</t>
        </is>
      </c>
      <c r="E4465" t="inlineStr">
        <is>
          <t>amlodipine besylate  ( as amlodipine),  losartan potassium</t>
        </is>
      </c>
      <c r="F4465" t="inlineStr">
        <is>
          <t>보건소</t>
        </is>
      </c>
      <c r="G4465" t="inlineStr">
        <is>
          <t>Generic</t>
        </is>
      </c>
      <c r="H4465" s="493" t="n">
        <v>13684.72</v>
      </c>
      <c r="I4465" s="493" t="n">
        <v>17907</v>
      </c>
      <c r="J4465" s="493" t="n">
        <v>18688.8</v>
      </c>
      <c r="K4465" s="493" t="n">
        <v>10664.06</v>
      </c>
      <c r="L4465" s="493" t="n">
        <v>10031.1</v>
      </c>
      <c r="M4465" s="493" t="n">
        <v>12176.4</v>
      </c>
      <c r="N4465" s="493" t="n">
        <v>19338.7</v>
      </c>
      <c r="O4465" s="493" t="n">
        <v>11721.24</v>
      </c>
      <c r="P4465" s="493" t="n">
        <v>13160.7</v>
      </c>
      <c r="Q4465" s="493" t="n">
        <v>11180.1</v>
      </c>
      <c r="R4465" s="493" t="n">
        <v>12240.52</v>
      </c>
      <c r="S4465" s="493" t="n">
        <v>373.2</v>
      </c>
      <c r="T4465" s="493" t="n">
        <v>2019.9</v>
      </c>
      <c r="U4465" s="493" t="n">
        <v>281.1</v>
      </c>
      <c r="V4465" s="493" t="n">
        <v>135.9</v>
      </c>
      <c r="W4465" s="493" t="n">
        <v>56.7</v>
      </c>
      <c r="X4465" s="493" t="n">
        <v>4075.62</v>
      </c>
      <c r="Y4465" s="493" t="n">
        <v>1682.4</v>
      </c>
      <c r="Z4465" s="493" t="n">
        <v>823.2</v>
      </c>
      <c r="AA4465" s="493" t="n">
        <v>7373.4</v>
      </c>
      <c r="AB4465" s="493" t="n">
        <v>1156.2</v>
      </c>
      <c r="AC4465" s="493" t="n">
        <v>1757.4</v>
      </c>
      <c r="AD4465" s="493" t="n">
        <v>12341.4</v>
      </c>
      <c r="AE4465" s="493" t="n">
        <v>3021.6</v>
      </c>
      <c r="AF4465" s="493" t="n">
        <v>2179.2</v>
      </c>
      <c r="AG4465" s="493" t="n">
        <v>8967.6</v>
      </c>
      <c r="AH4465" s="493" t="n">
        <v>615</v>
      </c>
      <c r="AI4465" s="493" t="n">
        <v>1404.6</v>
      </c>
      <c r="AJ4465" s="493" t="n">
        <v>9497.700000000001</v>
      </c>
      <c r="AK4465" s="493" t="n">
        <v>9311.4</v>
      </c>
      <c r="AL4465" s="493" t="n">
        <v>4510.2</v>
      </c>
      <c r="AM4465" s="493" t="n">
        <v>1749.3</v>
      </c>
      <c r="AN4465" s="493" t="n">
        <v>10323</v>
      </c>
      <c r="AO4465" s="493" t="n">
        <v>8112.9</v>
      </c>
      <c r="AP4465" s="493" t="n">
        <v>2572.2</v>
      </c>
      <c r="AQ4465" s="493" t="n">
        <v>5731.7</v>
      </c>
      <c r="AR4465" s="493" t="n">
        <v>6180</v>
      </c>
      <c r="AS4465" s="493" t="n">
        <v>878.4</v>
      </c>
      <c r="AT4465" s="493" t="n">
        <v>6197.7</v>
      </c>
      <c r="AU4465" s="493" t="n">
        <v>5133.84</v>
      </c>
      <c r="AV4465" s="493" t="n">
        <v>2519.7</v>
      </c>
      <c r="AW4465" s="493" t="n">
        <v>995.4</v>
      </c>
      <c r="AX4465" s="493" t="n">
        <v>5713.2</v>
      </c>
      <c r="AY4465" s="493" t="n">
        <v>2103.65</v>
      </c>
      <c r="AZ4465" s="493" t="n">
        <v>1587.3</v>
      </c>
      <c r="BA4465" s="493" t="n">
        <v>1288.26</v>
      </c>
      <c r="BB4465" s="493" t="n">
        <v>2071.8</v>
      </c>
      <c r="BC4465" s="493" t="n">
        <v>1688.1</v>
      </c>
      <c r="BD4465" s="493" t="n">
        <v>2523.9</v>
      </c>
      <c r="BE4465" s="493" t="n">
        <v>1310.4</v>
      </c>
      <c r="BF4465" s="493" t="n">
        <v>1238.4</v>
      </c>
      <c r="BG4465" s="493" t="n">
        <v>1788</v>
      </c>
      <c r="BH4465" s="493" t="n">
        <v>1675.5</v>
      </c>
      <c r="BI4465" s="493" t="n">
        <v>2325.9</v>
      </c>
      <c r="BJ4465" s="493" t="n">
        <v>2148.6</v>
      </c>
      <c r="BK4465" s="493" t="n">
        <v>1643.7</v>
      </c>
      <c r="BL4465" s="493" t="n">
        <v>1860</v>
      </c>
      <c r="BM4465" s="493" t="n">
        <v>1316.25</v>
      </c>
      <c r="BN4465" s="493" t="n">
        <v>1802.7</v>
      </c>
      <c r="BO4465" s="493" t="n">
        <v>2094.6</v>
      </c>
      <c r="BP4465" s="493" t="n">
        <v>1979.4</v>
      </c>
      <c r="BQ4465" s="493" t="n">
        <v>4311.3</v>
      </c>
      <c r="BR4465" s="493" t="n">
        <v>3144.6</v>
      </c>
      <c r="BS4465" s="493" t="n">
        <v>1752</v>
      </c>
      <c r="BT4465" s="493" t="n">
        <v>1596</v>
      </c>
      <c r="BU4465" s="493" t="n">
        <v>4805.37</v>
      </c>
      <c r="BV4465" s="493" t="n">
        <v>2107.8</v>
      </c>
      <c r="BW4465" s="493" t="n">
        <v>5813.61</v>
      </c>
    </row>
    <row r="4466">
      <c r="A4466" t="inlineStr">
        <is>
          <t>[C9D3] Angiotensin-II 길항제 칼슘길항제 복합제</t>
        </is>
      </c>
      <c r="B4466" t="inlineStr">
        <is>
          <t>휴텍스</t>
        </is>
      </c>
      <c r="C4466" t="inlineStr">
        <is>
          <t>암로잘탄</t>
        </is>
      </c>
      <c r="D4466" t="inlineStr">
        <is>
          <t>휴텍스</t>
        </is>
      </c>
      <c r="E4466" t="inlineStr">
        <is>
          <t>amlodipine besylate  ( as amlodipine),  losartan potassium</t>
        </is>
      </c>
      <c r="F4466" t="inlineStr">
        <is>
          <t>기타(치과의원, 치과병원 등)</t>
        </is>
      </c>
      <c r="G4466" t="inlineStr">
        <is>
          <t>Generic</t>
        </is>
      </c>
      <c r="H4466" s="493" t="n">
        <v>0</v>
      </c>
      <c r="I4466" s="493" t="n">
        <v>0</v>
      </c>
      <c r="J4466" s="493" t="n">
        <v>332.1</v>
      </c>
      <c r="K4466" s="493" t="n">
        <v>0</v>
      </c>
      <c r="L4466" s="493" t="n">
        <v>353.7</v>
      </c>
      <c r="M4466" s="493" t="n">
        <v>0</v>
      </c>
      <c r="N4466" s="493" t="n">
        <v>224.4</v>
      </c>
      <c r="O4466" s="493" t="n">
        <v>0</v>
      </c>
      <c r="P4466" s="493" t="n">
        <v>0</v>
      </c>
      <c r="Q4466" s="493" t="n">
        <v>0</v>
      </c>
      <c r="R4466" s="493" t="n">
        <v>449.1</v>
      </c>
      <c r="S4466" s="493" t="n">
        <v>0</v>
      </c>
      <c r="T4466" s="493" t="n">
        <v>0</v>
      </c>
      <c r="U4466" s="493" t="n">
        <v>0</v>
      </c>
      <c r="V4466" s="493" t="n">
        <v>0</v>
      </c>
      <c r="W4466" s="493" t="n">
        <v>0</v>
      </c>
      <c r="X4466" s="493" t="n">
        <v>0</v>
      </c>
      <c r="Y4466" s="493" t="n">
        <v>0</v>
      </c>
      <c r="Z4466" s="493" t="n">
        <v>0</v>
      </c>
      <c r="AA4466" s="493" t="n">
        <v>0</v>
      </c>
      <c r="AB4466" s="493" t="n">
        <v>0</v>
      </c>
      <c r="AC4466" s="493" t="n">
        <v>0</v>
      </c>
      <c r="AD4466" s="493" t="n">
        <v>0</v>
      </c>
      <c r="AE4466" s="493" t="n">
        <v>0</v>
      </c>
      <c r="AF4466" s="493" t="n">
        <v>0</v>
      </c>
      <c r="AG4466" s="493" t="n">
        <v>0</v>
      </c>
      <c r="AH4466" s="493" t="n">
        <v>0</v>
      </c>
      <c r="AI4466" s="493" t="n">
        <v>0</v>
      </c>
      <c r="AJ4466" s="493" t="n">
        <v>0</v>
      </c>
      <c r="AK4466" s="493" t="n">
        <v>0</v>
      </c>
      <c r="AL4466" s="493" t="n">
        <v>0</v>
      </c>
      <c r="AM4466" s="493" t="n">
        <v>0</v>
      </c>
      <c r="AN4466" s="493" t="n">
        <v>0</v>
      </c>
      <c r="AO4466" s="493" t="n">
        <v>0</v>
      </c>
      <c r="AP4466" s="493" t="n">
        <v>0</v>
      </c>
      <c r="AQ4466" s="493" t="n">
        <v>0</v>
      </c>
      <c r="AR4466" s="493" t="n">
        <v>0</v>
      </c>
      <c r="AS4466" s="493" t="n">
        <v>0</v>
      </c>
      <c r="AT4466" s="493" t="n">
        <v>0</v>
      </c>
      <c r="AU4466" s="493" t="n">
        <v>0</v>
      </c>
      <c r="AV4466" s="493" t="n">
        <v>0</v>
      </c>
      <c r="AW4466" s="493" t="n">
        <v>0</v>
      </c>
      <c r="AX4466" s="493" t="n">
        <v>0</v>
      </c>
      <c r="AY4466" s="493" t="n">
        <v>0</v>
      </c>
      <c r="AZ4466" s="493" t="n">
        <v>0</v>
      </c>
      <c r="BA4466" s="493" t="n">
        <v>0</v>
      </c>
      <c r="BB4466" s="493" t="n">
        <v>0</v>
      </c>
      <c r="BC4466" s="493" t="n">
        <v>0</v>
      </c>
      <c r="BD4466" s="493" t="n">
        <v>0</v>
      </c>
      <c r="BE4466" s="493" t="n">
        <v>0</v>
      </c>
      <c r="BF4466" s="493" t="n">
        <v>0</v>
      </c>
      <c r="BG4466" s="493" t="n">
        <v>153</v>
      </c>
      <c r="BH4466" s="493" t="n">
        <v>0</v>
      </c>
      <c r="BI4466" s="493" t="n">
        <v>151.2</v>
      </c>
      <c r="BJ4466" s="493" t="n">
        <v>0</v>
      </c>
      <c r="BK4466" s="493" t="n">
        <v>0</v>
      </c>
      <c r="BL4466" s="493" t="n">
        <v>0</v>
      </c>
      <c r="BM4466" s="493" t="n">
        <v>0</v>
      </c>
      <c r="BN4466" s="493" t="n">
        <v>0</v>
      </c>
      <c r="BO4466" s="493" t="n">
        <v>0</v>
      </c>
      <c r="BP4466" s="493" t="n">
        <v>0</v>
      </c>
      <c r="BQ4466" s="493" t="n">
        <v>0</v>
      </c>
      <c r="BR4466" s="493" t="n">
        <v>0</v>
      </c>
      <c r="BS4466" s="493" t="n">
        <v>0</v>
      </c>
      <c r="BT4466" s="493" t="n">
        <v>0</v>
      </c>
      <c r="BU4466" s="493" t="n">
        <v>907.2</v>
      </c>
      <c r="BV4466" s="493" t="n">
        <v>0</v>
      </c>
      <c r="BW4466" s="493" t="n">
        <v>0</v>
      </c>
    </row>
    <row r="4467">
      <c r="A4467" t="inlineStr">
        <is>
          <t>[C9D3] Angiotensin-II 길항제 칼슘길항제 복합제</t>
        </is>
      </c>
      <c r="B4467" t="inlineStr">
        <is>
          <t>휴텍스</t>
        </is>
      </c>
      <c r="C4467" t="inlineStr">
        <is>
          <t>엑스포르테</t>
        </is>
      </c>
      <c r="D4467" t="inlineStr">
        <is>
          <t>휴텍스</t>
        </is>
      </c>
      <c r="E4467" t="inlineStr">
        <is>
          <t>amlodipine besylate,  valsartan</t>
        </is>
      </c>
      <c r="F4467" t="inlineStr">
        <is>
          <t>상급종합병원</t>
        </is>
      </c>
      <c r="G4467" t="inlineStr">
        <is>
          <t>Generic</t>
        </is>
      </c>
      <c r="H4467" s="493" t="n">
        <v>0</v>
      </c>
      <c r="I4467" s="493" t="n">
        <v>0</v>
      </c>
      <c r="J4467" s="493" t="n">
        <v>0</v>
      </c>
      <c r="K4467" s="493" t="n">
        <v>0</v>
      </c>
      <c r="L4467" s="493" t="n">
        <v>0</v>
      </c>
      <c r="M4467" s="493" t="n">
        <v>0</v>
      </c>
      <c r="N4467" s="493" t="n">
        <v>0</v>
      </c>
      <c r="O4467" s="493" t="n">
        <v>0</v>
      </c>
      <c r="P4467" s="493" t="n">
        <v>0</v>
      </c>
      <c r="Q4467" s="493" t="n">
        <v>0</v>
      </c>
      <c r="R4467" s="493" t="n">
        <v>3655.04</v>
      </c>
      <c r="S4467" s="493" t="n">
        <v>0</v>
      </c>
      <c r="T4467" s="493" t="n">
        <v>0</v>
      </c>
      <c r="U4467" s="493" t="n">
        <v>0</v>
      </c>
      <c r="V4467" s="493" t="n">
        <v>0</v>
      </c>
      <c r="W4467" s="493" t="n">
        <v>0</v>
      </c>
      <c r="X4467" s="493" t="n">
        <v>3858.9</v>
      </c>
      <c r="Y4467" s="493" t="n">
        <v>0</v>
      </c>
      <c r="Z4467" s="493" t="n">
        <v>0</v>
      </c>
      <c r="AA4467" s="493" t="n">
        <v>0</v>
      </c>
      <c r="AB4467" s="493" t="n">
        <v>0</v>
      </c>
      <c r="AC4467" s="493" t="n">
        <v>0</v>
      </c>
      <c r="AD4467" s="493" t="n">
        <v>0</v>
      </c>
      <c r="AE4467" s="493" t="n">
        <v>0</v>
      </c>
      <c r="AF4467" s="493" t="n">
        <v>0</v>
      </c>
      <c r="AG4467" s="493" t="n">
        <v>0</v>
      </c>
      <c r="AH4467" s="493" t="n">
        <v>175.93</v>
      </c>
      <c r="AI4467" s="493" t="n">
        <v>0</v>
      </c>
      <c r="AJ4467" s="493" t="n">
        <v>0</v>
      </c>
      <c r="AK4467" s="493" t="n">
        <v>0</v>
      </c>
      <c r="AL4467" s="493" t="n">
        <v>0</v>
      </c>
      <c r="AM4467" s="493" t="n">
        <v>0</v>
      </c>
      <c r="AN4467" s="493" t="n">
        <v>0</v>
      </c>
      <c r="AO4467" s="493" t="n">
        <v>0</v>
      </c>
      <c r="AP4467" s="493" t="n">
        <v>0</v>
      </c>
      <c r="AQ4467" s="493" t="n">
        <v>0</v>
      </c>
      <c r="AR4467" s="493" t="n">
        <v>0</v>
      </c>
      <c r="AS4467" s="493" t="n">
        <v>0</v>
      </c>
      <c r="AT4467" s="493" t="n">
        <v>0</v>
      </c>
      <c r="AU4467" s="493" t="n">
        <v>0</v>
      </c>
      <c r="AV4467" s="493" t="n">
        <v>0</v>
      </c>
      <c r="AW4467" s="493" t="n">
        <v>0</v>
      </c>
      <c r="AX4467" s="493" t="n">
        <v>0</v>
      </c>
      <c r="AY4467" s="493" t="n">
        <v>0</v>
      </c>
      <c r="AZ4467" s="493" t="n">
        <v>0</v>
      </c>
      <c r="BA4467" s="493" t="n">
        <v>0</v>
      </c>
      <c r="BB4467" s="493" t="n">
        <v>0</v>
      </c>
      <c r="BC4467" s="493" t="n">
        <v>0</v>
      </c>
      <c r="BD4467" s="493" t="n">
        <v>0</v>
      </c>
      <c r="BE4467" s="493" t="n">
        <v>0</v>
      </c>
      <c r="BF4467" s="493" t="n">
        <v>0</v>
      </c>
      <c r="BG4467" s="493" t="n">
        <v>0</v>
      </c>
      <c r="BH4467" s="493" t="n">
        <v>0</v>
      </c>
      <c r="BI4467" s="493" t="n">
        <v>0</v>
      </c>
      <c r="BJ4467" s="493" t="n">
        <v>0</v>
      </c>
      <c r="BK4467" s="493" t="n">
        <v>0</v>
      </c>
      <c r="BL4467" s="493" t="n">
        <v>0</v>
      </c>
      <c r="BM4467" s="493" t="n">
        <v>0</v>
      </c>
      <c r="BN4467" s="493" t="n">
        <v>0</v>
      </c>
      <c r="BO4467" s="493" t="n">
        <v>0</v>
      </c>
      <c r="BP4467" s="493" t="n">
        <v>0</v>
      </c>
      <c r="BQ4467" s="493" t="n">
        <v>0</v>
      </c>
      <c r="BR4467" s="493" t="n">
        <v>0</v>
      </c>
      <c r="BS4467" s="493" t="n">
        <v>0</v>
      </c>
      <c r="BT4467" s="493" t="n">
        <v>0</v>
      </c>
      <c r="BU4467" s="493" t="n">
        <v>0</v>
      </c>
      <c r="BV4467" s="493" t="n">
        <v>0</v>
      </c>
      <c r="BW4467" s="493" t="n">
        <v>0</v>
      </c>
    </row>
    <row r="4468">
      <c r="A4468" t="inlineStr">
        <is>
          <t>[C9D3] Angiotensin-II 길항제 칼슘길항제 복합제</t>
        </is>
      </c>
      <c r="B4468" t="inlineStr">
        <is>
          <t>휴텍스</t>
        </is>
      </c>
      <c r="C4468" t="inlineStr">
        <is>
          <t>엑스포르테</t>
        </is>
      </c>
      <c r="D4468" t="inlineStr">
        <is>
          <t>휴텍스</t>
        </is>
      </c>
      <c r="E4468" t="inlineStr">
        <is>
          <t>amlodipine besylate,  valsartan</t>
        </is>
      </c>
      <c r="F4468" t="inlineStr">
        <is>
          <t>종합병원</t>
        </is>
      </c>
      <c r="G4468" t="inlineStr">
        <is>
          <t>Generic</t>
        </is>
      </c>
      <c r="H4468" s="493" t="n">
        <v>29787.7</v>
      </c>
      <c r="I4468" s="493" t="n">
        <v>36264.83</v>
      </c>
      <c r="J4468" s="493" t="n">
        <v>43314.44</v>
      </c>
      <c r="K4468" s="493" t="n">
        <v>41756.23</v>
      </c>
      <c r="L4468" s="493" t="n">
        <v>48856.26</v>
      </c>
      <c r="M4468" s="493" t="n">
        <v>45340.28</v>
      </c>
      <c r="N4468" s="493" t="n">
        <v>31046.84</v>
      </c>
      <c r="O4468" s="493" t="n">
        <v>41670.36</v>
      </c>
      <c r="P4468" s="493" t="n">
        <v>42746.79</v>
      </c>
      <c r="Q4468" s="493" t="n">
        <v>36539.53</v>
      </c>
      <c r="R4468" s="493" t="n">
        <v>50911.48</v>
      </c>
      <c r="S4468" s="493" t="n">
        <v>52643.69</v>
      </c>
      <c r="T4468" s="493" t="n">
        <v>55376.81</v>
      </c>
      <c r="U4468" s="493" t="n">
        <v>59715.7</v>
      </c>
      <c r="V4468" s="493" t="n">
        <v>6638.43</v>
      </c>
      <c r="W4468" s="493" t="n">
        <v>4004.24</v>
      </c>
      <c r="X4468" s="493" t="n">
        <v>3993.32</v>
      </c>
      <c r="Y4468" s="493" t="n">
        <v>4885.1</v>
      </c>
      <c r="Z4468" s="493" t="n">
        <v>4330.81</v>
      </c>
      <c r="AA4468" s="493" t="n">
        <v>4051.9</v>
      </c>
      <c r="AB4468" s="493" t="n">
        <v>2086.78</v>
      </c>
      <c r="AC4468" s="493" t="n">
        <v>5895.62</v>
      </c>
      <c r="AD4468" s="493" t="n">
        <v>5592.8</v>
      </c>
      <c r="AE4468" s="493" t="n">
        <v>4475.92</v>
      </c>
      <c r="AF4468" s="493" t="n">
        <v>7534.46</v>
      </c>
      <c r="AG4468" s="493" t="n">
        <v>6883.13</v>
      </c>
      <c r="AH4468" s="493" t="n">
        <v>9762.440000000001</v>
      </c>
      <c r="AI4468" s="493" t="n">
        <v>3312.6</v>
      </c>
      <c r="AJ4468" s="493" t="n">
        <v>11726.85</v>
      </c>
      <c r="AK4468" s="493" t="n">
        <v>11827.85</v>
      </c>
      <c r="AL4468" s="493" t="n">
        <v>6711.52</v>
      </c>
      <c r="AM4468" s="493" t="n">
        <v>9290.309999999999</v>
      </c>
      <c r="AN4468" s="493" t="n">
        <v>12566.2</v>
      </c>
      <c r="AO4468" s="493" t="n">
        <v>16160.03</v>
      </c>
      <c r="AP4468" s="493" t="n">
        <v>10188.22</v>
      </c>
      <c r="AQ4468" s="493" t="n">
        <v>9891.51</v>
      </c>
      <c r="AR4468" s="493" t="n">
        <v>6705.43</v>
      </c>
      <c r="AS4468" s="493" t="n">
        <v>8779.24</v>
      </c>
      <c r="AT4468" s="493" t="n">
        <v>4056.4</v>
      </c>
      <c r="AU4468" s="493" t="n">
        <v>4826.4</v>
      </c>
      <c r="AV4468" s="493" t="n">
        <v>6236.41</v>
      </c>
      <c r="AW4468" s="493" t="n">
        <v>4739.32</v>
      </c>
      <c r="AX4468" s="493" t="n">
        <v>4918.84</v>
      </c>
      <c r="AY4468" s="493" t="n">
        <v>9508.370000000001</v>
      </c>
      <c r="AZ4468" s="493" t="n">
        <v>4868.57</v>
      </c>
      <c r="BA4468" s="493" t="n">
        <v>6000.87</v>
      </c>
      <c r="BB4468" s="493" t="n">
        <v>11427.05</v>
      </c>
      <c r="BC4468" s="493" t="n">
        <v>6633.71</v>
      </c>
      <c r="BD4468" s="493" t="n">
        <v>4884.53</v>
      </c>
      <c r="BE4468" s="493" t="n">
        <v>10233.71</v>
      </c>
      <c r="BF4468" s="493" t="n">
        <v>5031.02</v>
      </c>
      <c r="BG4468" s="493" t="n">
        <v>2253.12</v>
      </c>
      <c r="BH4468" s="493" t="n">
        <v>6020.82</v>
      </c>
      <c r="BI4468" s="493" t="n">
        <v>2749.68</v>
      </c>
      <c r="BJ4468" s="493" t="n">
        <v>4885.31</v>
      </c>
      <c r="BK4468" s="493" t="n">
        <v>3351.8</v>
      </c>
      <c r="BL4468" s="493" t="n">
        <v>5050.75</v>
      </c>
      <c r="BM4468" s="493" t="n">
        <v>2773.7</v>
      </c>
      <c r="BN4468" s="493" t="n">
        <v>4118</v>
      </c>
      <c r="BO4468" s="493" t="n">
        <v>4054.8</v>
      </c>
      <c r="BP4468" s="493" t="n">
        <v>4323.19</v>
      </c>
      <c r="BQ4468" s="493" t="n">
        <v>5799.11</v>
      </c>
      <c r="BR4468" s="493" t="n">
        <v>5749.05</v>
      </c>
      <c r="BS4468" s="493" t="n">
        <v>3894.73</v>
      </c>
      <c r="BT4468" s="493" t="n">
        <v>7755.84</v>
      </c>
      <c r="BU4468" s="493" t="n">
        <v>3118.47</v>
      </c>
      <c r="BV4468" s="493" t="n">
        <v>4793.7</v>
      </c>
      <c r="BW4468" s="493" t="n">
        <v>5762.71</v>
      </c>
    </row>
    <row r="4469">
      <c r="A4469" t="inlineStr">
        <is>
          <t>[C9D3] Angiotensin-II 길항제 칼슘길항제 복합제</t>
        </is>
      </c>
      <c r="B4469" t="inlineStr">
        <is>
          <t>휴텍스</t>
        </is>
      </c>
      <c r="C4469" t="inlineStr">
        <is>
          <t>엑스포르테</t>
        </is>
      </c>
      <c r="D4469" t="inlineStr">
        <is>
          <t>휴텍스</t>
        </is>
      </c>
      <c r="E4469" t="inlineStr">
        <is>
          <t>amlodipine besylate,  valsartan</t>
        </is>
      </c>
      <c r="F4469" t="inlineStr">
        <is>
          <t>병원</t>
        </is>
      </c>
      <c r="G4469" t="inlineStr">
        <is>
          <t>Generic</t>
        </is>
      </c>
      <c r="H4469" s="493" t="n">
        <v>9217.879999999999</v>
      </c>
      <c r="I4469" s="493" t="n">
        <v>5126.78</v>
      </c>
      <c r="J4469" s="493" t="n">
        <v>13899.26</v>
      </c>
      <c r="K4469" s="493" t="n">
        <v>8166.56</v>
      </c>
      <c r="L4469" s="493" t="n">
        <v>12259.12</v>
      </c>
      <c r="M4469" s="493" t="n">
        <v>11033.52</v>
      </c>
      <c r="N4469" s="493" t="n">
        <v>12493.02</v>
      </c>
      <c r="O4469" s="493" t="n">
        <v>8905.790000000001</v>
      </c>
      <c r="P4469" s="493" t="n">
        <v>10188.42</v>
      </c>
      <c r="Q4469" s="493" t="n">
        <v>7925.62</v>
      </c>
      <c r="R4469" s="493" t="n">
        <v>12146.69</v>
      </c>
      <c r="S4469" s="493" t="n">
        <v>8153.73</v>
      </c>
      <c r="T4469" s="493" t="n">
        <v>11246.82</v>
      </c>
      <c r="U4469" s="493" t="n">
        <v>10703.97</v>
      </c>
      <c r="V4469" s="493" t="n">
        <v>11664.39</v>
      </c>
      <c r="W4469" s="493" t="n">
        <v>8929.68</v>
      </c>
      <c r="X4469" s="493" t="n">
        <v>5259.47</v>
      </c>
      <c r="Y4469" s="493" t="n">
        <v>4968.5</v>
      </c>
      <c r="Z4469" s="493" t="n">
        <v>5292.59</v>
      </c>
      <c r="AA4469" s="493" t="n">
        <v>5658.1</v>
      </c>
      <c r="AB4469" s="493" t="n">
        <v>6804.09</v>
      </c>
      <c r="AC4469" s="493" t="n">
        <v>7083.2</v>
      </c>
      <c r="AD4469" s="493" t="n">
        <v>7511.6</v>
      </c>
      <c r="AE4469" s="493" t="n">
        <v>6077.89</v>
      </c>
      <c r="AF4469" s="493" t="n">
        <v>6014</v>
      </c>
      <c r="AG4469" s="493" t="n">
        <v>5397.08</v>
      </c>
      <c r="AH4469" s="493" t="n">
        <v>6227.21</v>
      </c>
      <c r="AI4469" s="493" t="n">
        <v>11700.15</v>
      </c>
      <c r="AJ4469" s="493" t="n">
        <v>13227.95</v>
      </c>
      <c r="AK4469" s="493" t="n">
        <v>21207.64</v>
      </c>
      <c r="AL4469" s="493" t="n">
        <v>16929.95</v>
      </c>
      <c r="AM4469" s="493" t="n">
        <v>17029.31</v>
      </c>
      <c r="AN4469" s="493" t="n">
        <v>13864.5</v>
      </c>
      <c r="AO4469" s="493" t="n">
        <v>15522.1</v>
      </c>
      <c r="AP4469" s="493" t="n">
        <v>19172.88</v>
      </c>
      <c r="AQ4469" s="493" t="n">
        <v>17028.17</v>
      </c>
      <c r="AR4469" s="493" t="n">
        <v>20380.93</v>
      </c>
      <c r="AS4469" s="493" t="n">
        <v>21167.26</v>
      </c>
      <c r="AT4469" s="493" t="n">
        <v>20239.3</v>
      </c>
      <c r="AU4469" s="493" t="n">
        <v>19545.1</v>
      </c>
      <c r="AV4469" s="493" t="n">
        <v>20330.33</v>
      </c>
      <c r="AW4469" s="493" t="n">
        <v>21122.7</v>
      </c>
      <c r="AX4469" s="493" t="n">
        <v>18990.8</v>
      </c>
      <c r="AY4469" s="493" t="n">
        <v>19435.3</v>
      </c>
      <c r="AZ4469" s="493" t="n">
        <v>22285.6</v>
      </c>
      <c r="BA4469" s="493" t="n">
        <v>23596.06</v>
      </c>
      <c r="BB4469" s="493" t="n">
        <v>16656</v>
      </c>
      <c r="BC4469" s="493" t="n">
        <v>28362.17</v>
      </c>
      <c r="BD4469" s="493" t="n">
        <v>25502.28</v>
      </c>
      <c r="BE4469" s="493" t="n">
        <v>27714.96</v>
      </c>
      <c r="BF4469" s="493" t="n">
        <v>28360.73</v>
      </c>
      <c r="BG4469" s="493" t="n">
        <v>29476.23</v>
      </c>
      <c r="BH4469" s="493" t="n">
        <v>28802.36</v>
      </c>
      <c r="BI4469" s="493" t="n">
        <v>27225.09</v>
      </c>
      <c r="BJ4469" s="493" t="n">
        <v>27426.66</v>
      </c>
      <c r="BK4469" s="493" t="n">
        <v>27050</v>
      </c>
      <c r="BL4469" s="493" t="n">
        <v>31445.86</v>
      </c>
      <c r="BM4469" s="493" t="n">
        <v>26409.34</v>
      </c>
      <c r="BN4469" s="493" t="n">
        <v>29409.54</v>
      </c>
      <c r="BO4469" s="493" t="n">
        <v>31500.88</v>
      </c>
      <c r="BP4469" s="493" t="n">
        <v>26906.9</v>
      </c>
      <c r="BQ4469" s="493" t="n">
        <v>24120.52</v>
      </c>
      <c r="BR4469" s="493" t="n">
        <v>32221.4</v>
      </c>
      <c r="BS4469" s="493" t="n">
        <v>27277.29</v>
      </c>
      <c r="BT4469" s="493" t="n">
        <v>28935</v>
      </c>
      <c r="BU4469" s="493" t="n">
        <v>33084.38</v>
      </c>
      <c r="BV4469" s="493" t="n">
        <v>26511.3</v>
      </c>
      <c r="BW4469" s="493" t="n">
        <v>24254.7</v>
      </c>
    </row>
    <row r="4470">
      <c r="A4470" t="inlineStr">
        <is>
          <t>[C9D3] Angiotensin-II 길항제 칼슘길항제 복합제</t>
        </is>
      </c>
      <c r="B4470" t="inlineStr">
        <is>
          <t>휴텍스</t>
        </is>
      </c>
      <c r="C4470" t="inlineStr">
        <is>
          <t>엑스포르테</t>
        </is>
      </c>
      <c r="D4470" t="inlineStr">
        <is>
          <t>휴텍스</t>
        </is>
      </c>
      <c r="E4470" t="inlineStr">
        <is>
          <t>amlodipine besylate,  valsartan</t>
        </is>
      </c>
      <c r="F4470" t="inlineStr">
        <is>
          <t>의원</t>
        </is>
      </c>
      <c r="G4470" t="inlineStr">
        <is>
          <t>Generic</t>
        </is>
      </c>
      <c r="H4470" s="493" t="n">
        <v>197196.43</v>
      </c>
      <c r="I4470" s="493" t="n">
        <v>214369.9</v>
      </c>
      <c r="J4470" s="493" t="n">
        <v>254106.79</v>
      </c>
      <c r="K4470" s="493" t="n">
        <v>241539.11</v>
      </c>
      <c r="L4470" s="493" t="n">
        <v>251809.39</v>
      </c>
      <c r="M4470" s="493" t="n">
        <v>248836.79</v>
      </c>
      <c r="N4470" s="493" t="n">
        <v>261523.35</v>
      </c>
      <c r="O4470" s="493" t="n">
        <v>273135.62</v>
      </c>
      <c r="P4470" s="493" t="n">
        <v>271622.03</v>
      </c>
      <c r="Q4470" s="493" t="n">
        <v>264141.57</v>
      </c>
      <c r="R4470" s="493" t="n">
        <v>284860.12</v>
      </c>
      <c r="S4470" s="493" t="n">
        <v>332082.48</v>
      </c>
      <c r="T4470" s="493" t="n">
        <v>336811.25</v>
      </c>
      <c r="U4470" s="493" t="n">
        <v>312699.67</v>
      </c>
      <c r="V4470" s="493" t="n">
        <v>346383.68</v>
      </c>
      <c r="W4470" s="493" t="n">
        <v>315460.21</v>
      </c>
      <c r="X4470" s="493" t="n">
        <v>231116.68</v>
      </c>
      <c r="Y4470" s="493" t="n">
        <v>243339.67</v>
      </c>
      <c r="Z4470" s="493" t="n">
        <v>274104.14</v>
      </c>
      <c r="AA4470" s="493" t="n">
        <v>284033.52</v>
      </c>
      <c r="AB4470" s="493" t="n">
        <v>283143.86</v>
      </c>
      <c r="AC4470" s="493" t="n">
        <v>284939.93</v>
      </c>
      <c r="AD4470" s="493" t="n">
        <v>295697.75</v>
      </c>
      <c r="AE4470" s="493" t="n">
        <v>321282.65</v>
      </c>
      <c r="AF4470" s="493" t="n">
        <v>321189.47</v>
      </c>
      <c r="AG4470" s="493" t="n">
        <v>314372.42</v>
      </c>
      <c r="AH4470" s="493" t="n">
        <v>325029.94</v>
      </c>
      <c r="AI4470" s="493" t="n">
        <v>289855.45</v>
      </c>
      <c r="AJ4470" s="493" t="n">
        <v>266863.16</v>
      </c>
      <c r="AK4470" s="493" t="n">
        <v>284957.49</v>
      </c>
      <c r="AL4470" s="493" t="n">
        <v>277439.74</v>
      </c>
      <c r="AM4470" s="493" t="n">
        <v>276444.75</v>
      </c>
      <c r="AN4470" s="493" t="n">
        <v>244687.44</v>
      </c>
      <c r="AO4470" s="493" t="n">
        <v>245387.76</v>
      </c>
      <c r="AP4470" s="493" t="n">
        <v>240556.08</v>
      </c>
      <c r="AQ4470" s="493" t="n">
        <v>248580.8</v>
      </c>
      <c r="AR4470" s="493" t="n">
        <v>241905.25</v>
      </c>
      <c r="AS4470" s="493" t="n">
        <v>192232.13</v>
      </c>
      <c r="AT4470" s="493" t="n">
        <v>157100.32</v>
      </c>
      <c r="AU4470" s="493" t="n">
        <v>145200.34</v>
      </c>
      <c r="AV4470" s="493" t="n">
        <v>157789.13</v>
      </c>
      <c r="AW4470" s="493" t="n">
        <v>145804.65</v>
      </c>
      <c r="AX4470" s="493" t="n">
        <v>154067.35</v>
      </c>
      <c r="AY4470" s="493" t="n">
        <v>167210.94</v>
      </c>
      <c r="AZ4470" s="493" t="n">
        <v>148304.21</v>
      </c>
      <c r="BA4470" s="493" t="n">
        <v>149366.76</v>
      </c>
      <c r="BB4470" s="493" t="n">
        <v>154268.63</v>
      </c>
      <c r="BC4470" s="493" t="n">
        <v>173059.19</v>
      </c>
      <c r="BD4470" s="493" t="n">
        <v>180400.86</v>
      </c>
      <c r="BE4470" s="493" t="n">
        <v>148343.08</v>
      </c>
      <c r="BF4470" s="493" t="n">
        <v>149054.88</v>
      </c>
      <c r="BG4470" s="493" t="n">
        <v>157845.7</v>
      </c>
      <c r="BH4470" s="493" t="n">
        <v>164918.43</v>
      </c>
      <c r="BI4470" s="493" t="n">
        <v>167888.36</v>
      </c>
      <c r="BJ4470" s="493" t="n">
        <v>195154</v>
      </c>
      <c r="BK4470" s="493" t="n">
        <v>197091.61</v>
      </c>
      <c r="BL4470" s="493" t="n">
        <v>217507</v>
      </c>
      <c r="BM4470" s="493" t="n">
        <v>195641.82</v>
      </c>
      <c r="BN4470" s="493" t="n">
        <v>186352.89</v>
      </c>
      <c r="BO4470" s="493" t="n">
        <v>204414.44</v>
      </c>
      <c r="BP4470" s="493" t="n">
        <v>189701.65</v>
      </c>
      <c r="BQ4470" s="493" t="n">
        <v>181002.58</v>
      </c>
      <c r="BR4470" s="493" t="n">
        <v>207337.23</v>
      </c>
      <c r="BS4470" s="493" t="n">
        <v>215391.61</v>
      </c>
      <c r="BT4470" s="493" t="n">
        <v>208200.57</v>
      </c>
      <c r="BU4470" s="493" t="n">
        <v>221576.27</v>
      </c>
      <c r="BV4470" s="493" t="n">
        <v>229336.32</v>
      </c>
      <c r="BW4470" s="493" t="n">
        <v>219266.68</v>
      </c>
    </row>
    <row r="4471">
      <c r="A4471" t="inlineStr">
        <is>
          <t>[C9D3] Angiotensin-II 길항제 칼슘길항제 복합제</t>
        </is>
      </c>
      <c r="B4471" t="inlineStr">
        <is>
          <t>휴텍스</t>
        </is>
      </c>
      <c r="C4471" t="inlineStr">
        <is>
          <t>엑스포르테</t>
        </is>
      </c>
      <c r="D4471" t="inlineStr">
        <is>
          <t>휴텍스</t>
        </is>
      </c>
      <c r="E4471" t="inlineStr">
        <is>
          <t>amlodipine besylate,  valsartan</t>
        </is>
      </c>
      <c r="F4471" t="inlineStr">
        <is>
          <t>보건소</t>
        </is>
      </c>
      <c r="G4471" t="inlineStr">
        <is>
          <t>Generic</t>
        </is>
      </c>
      <c r="H4471" s="493" t="n">
        <v>15094.05</v>
      </c>
      <c r="I4471" s="493" t="n">
        <v>15952.8</v>
      </c>
      <c r="J4471" s="493" t="n">
        <v>7909.65</v>
      </c>
      <c r="K4471" s="493" t="n">
        <v>9904.049999999999</v>
      </c>
      <c r="L4471" s="493" t="n">
        <v>14642.4</v>
      </c>
      <c r="M4471" s="493" t="n">
        <v>13044.15</v>
      </c>
      <c r="N4471" s="493" t="n">
        <v>15121.65</v>
      </c>
      <c r="O4471" s="493" t="n">
        <v>5226.45</v>
      </c>
      <c r="P4471" s="493" t="n">
        <v>11250.2</v>
      </c>
      <c r="Q4471" s="493" t="n">
        <v>12785.7</v>
      </c>
      <c r="R4471" s="493" t="n">
        <v>11780.93</v>
      </c>
      <c r="S4471" s="493" t="n">
        <v>8861.16</v>
      </c>
      <c r="T4471" s="493" t="n">
        <v>12006.3</v>
      </c>
      <c r="U4471" s="493" t="n">
        <v>11593.35</v>
      </c>
      <c r="V4471" s="493" t="n">
        <v>9057.299999999999</v>
      </c>
      <c r="W4471" s="493" t="n">
        <v>9471.379999999999</v>
      </c>
      <c r="X4471" s="493" t="n">
        <v>12436.95</v>
      </c>
      <c r="Y4471" s="493" t="n">
        <v>5452.03</v>
      </c>
      <c r="Z4471" s="493" t="n">
        <v>12417.83</v>
      </c>
      <c r="AA4471" s="493" t="n">
        <v>15993.45</v>
      </c>
      <c r="AB4471" s="493" t="n">
        <v>8415.299999999999</v>
      </c>
      <c r="AC4471" s="493" t="n">
        <v>13192.5</v>
      </c>
      <c r="AD4471" s="493" t="n">
        <v>10632.38</v>
      </c>
      <c r="AE4471" s="493" t="n">
        <v>9279</v>
      </c>
      <c r="AF4471" s="493" t="n">
        <v>12451.81</v>
      </c>
      <c r="AG4471" s="493" t="n">
        <v>16175.55</v>
      </c>
      <c r="AH4471" s="493" t="n">
        <v>8395.889999999999</v>
      </c>
      <c r="AI4471" s="493" t="n">
        <v>9562.5</v>
      </c>
      <c r="AJ4471" s="493" t="n">
        <v>14328.4</v>
      </c>
      <c r="AK4471" s="493" t="n">
        <v>11713.76</v>
      </c>
      <c r="AL4471" s="493" t="n">
        <v>9156.75</v>
      </c>
      <c r="AM4471" s="493" t="n">
        <v>12399.6</v>
      </c>
      <c r="AN4471" s="493" t="n">
        <v>13312.05</v>
      </c>
      <c r="AO4471" s="493" t="n">
        <v>8944.9</v>
      </c>
      <c r="AP4471" s="493" t="n">
        <v>9686.58</v>
      </c>
      <c r="AQ4471" s="493" t="n">
        <v>6981.9</v>
      </c>
      <c r="AR4471" s="493" t="n">
        <v>9430.65</v>
      </c>
      <c r="AS4471" s="493" t="n">
        <v>6439.28</v>
      </c>
      <c r="AT4471" s="493" t="n">
        <v>7065.3</v>
      </c>
      <c r="AU4471" s="493" t="n">
        <v>7014.9</v>
      </c>
      <c r="AV4471" s="493" t="n">
        <v>11127.68</v>
      </c>
      <c r="AW4471" s="493" t="n">
        <v>3460.2</v>
      </c>
      <c r="AX4471" s="493" t="n">
        <v>15917.95</v>
      </c>
      <c r="AY4471" s="493" t="n">
        <v>7396.5</v>
      </c>
      <c r="AZ4471" s="493" t="n">
        <v>8125.2</v>
      </c>
      <c r="BA4471" s="493" t="n">
        <v>8892.6</v>
      </c>
      <c r="BB4471" s="493" t="n">
        <v>9715.190000000001</v>
      </c>
      <c r="BC4471" s="493" t="n">
        <v>9222.299999999999</v>
      </c>
      <c r="BD4471" s="493" t="n">
        <v>8893.5</v>
      </c>
      <c r="BE4471" s="493" t="n">
        <v>2743.2</v>
      </c>
      <c r="BF4471" s="493" t="n">
        <v>7541.4</v>
      </c>
      <c r="BG4471" s="493" t="n">
        <v>7450.5</v>
      </c>
      <c r="BH4471" s="493" t="n">
        <v>10452.9</v>
      </c>
      <c r="BI4471" s="493" t="n">
        <v>10923.3</v>
      </c>
      <c r="BJ4471" s="493" t="n">
        <v>19309.8</v>
      </c>
      <c r="BK4471" s="493" t="n">
        <v>8610.299999999999</v>
      </c>
      <c r="BL4471" s="493" t="n">
        <v>12241.5</v>
      </c>
      <c r="BM4471" s="493" t="n">
        <v>10890.6</v>
      </c>
      <c r="BN4471" s="493" t="n">
        <v>11283</v>
      </c>
      <c r="BO4471" s="493" t="n">
        <v>15183.9</v>
      </c>
      <c r="BP4471" s="493" t="n">
        <v>14925.6</v>
      </c>
      <c r="BQ4471" s="493" t="n">
        <v>8439.9</v>
      </c>
      <c r="BR4471" s="493" t="n">
        <v>12135</v>
      </c>
      <c r="BS4471" s="493" t="n">
        <v>14819.1</v>
      </c>
      <c r="BT4471" s="493" t="n">
        <v>7842.9</v>
      </c>
      <c r="BU4471" s="493" t="n">
        <v>11975.1</v>
      </c>
      <c r="BV4471" s="493" t="n">
        <v>14473.8</v>
      </c>
      <c r="BW4471" s="493" t="n">
        <v>5761.8</v>
      </c>
    </row>
    <row r="4472">
      <c r="A4472" t="inlineStr">
        <is>
          <t>[C9D3] Angiotensin-II 길항제 칼슘길항제 복합제</t>
        </is>
      </c>
      <c r="B4472" t="inlineStr">
        <is>
          <t>휴텍스</t>
        </is>
      </c>
      <c r="C4472" t="inlineStr">
        <is>
          <t>엑스포르테</t>
        </is>
      </c>
      <c r="D4472" t="inlineStr">
        <is>
          <t>휴텍스</t>
        </is>
      </c>
      <c r="E4472" t="inlineStr">
        <is>
          <t>amlodipine besylate,  valsartan</t>
        </is>
      </c>
      <c r="F4472" t="inlineStr">
        <is>
          <t>기타(치과의원, 치과병원 등)</t>
        </is>
      </c>
      <c r="G4472" t="inlineStr">
        <is>
          <t>Generic</t>
        </is>
      </c>
      <c r="H4472" s="493" t="n">
        <v>154.2</v>
      </c>
      <c r="I4472" s="493" t="n">
        <v>122.1</v>
      </c>
      <c r="J4472" s="493" t="n">
        <v>140.4</v>
      </c>
      <c r="K4472" s="493" t="n">
        <v>714.6</v>
      </c>
      <c r="L4472" s="493" t="n">
        <v>24.6</v>
      </c>
      <c r="M4472" s="493" t="n">
        <v>9.6</v>
      </c>
      <c r="N4472" s="493" t="n">
        <v>21.6</v>
      </c>
      <c r="O4472" s="493" t="n">
        <v>369</v>
      </c>
      <c r="P4472" s="493" t="n">
        <v>101.1</v>
      </c>
      <c r="Q4472" s="493" t="n">
        <v>605.1</v>
      </c>
      <c r="R4472" s="493" t="n">
        <v>94.2</v>
      </c>
      <c r="S4472" s="493" t="n">
        <v>939</v>
      </c>
      <c r="T4472" s="493" t="n">
        <v>1126.2</v>
      </c>
      <c r="U4472" s="493" t="n">
        <v>1173.6</v>
      </c>
      <c r="V4472" s="493" t="n">
        <v>491.4</v>
      </c>
      <c r="W4472" s="493" t="n">
        <v>1464</v>
      </c>
      <c r="X4472" s="493" t="n">
        <v>805.8</v>
      </c>
      <c r="Y4472" s="493" t="n">
        <v>1353</v>
      </c>
      <c r="Z4472" s="493" t="n">
        <v>541.8</v>
      </c>
      <c r="AA4472" s="493" t="n">
        <v>1428.9</v>
      </c>
      <c r="AB4472" s="493" t="n">
        <v>505.8</v>
      </c>
      <c r="AC4472" s="493" t="n">
        <v>1092</v>
      </c>
      <c r="AD4472" s="493" t="n">
        <v>1286.7</v>
      </c>
      <c r="AE4472" s="493" t="n">
        <v>964.8</v>
      </c>
      <c r="AF4472" s="493" t="n">
        <v>1020.6</v>
      </c>
      <c r="AG4472" s="493" t="n">
        <v>1339.8</v>
      </c>
      <c r="AH4472" s="493" t="n">
        <v>658.8</v>
      </c>
      <c r="AI4472" s="493" t="n">
        <v>1320</v>
      </c>
      <c r="AJ4472" s="493" t="n">
        <v>1294.8</v>
      </c>
      <c r="AK4472" s="493" t="n">
        <v>658.5</v>
      </c>
      <c r="AL4472" s="493" t="n">
        <v>1377</v>
      </c>
      <c r="AM4472" s="493" t="n">
        <v>1047.6</v>
      </c>
      <c r="AN4472" s="493" t="n">
        <v>420.81</v>
      </c>
      <c r="AO4472" s="493" t="n">
        <v>752.4</v>
      </c>
      <c r="AP4472" s="493" t="n">
        <v>1546.2</v>
      </c>
      <c r="AQ4472" s="493" t="n">
        <v>396</v>
      </c>
      <c r="AR4472" s="493" t="n">
        <v>566.4</v>
      </c>
      <c r="AS4472" s="493" t="n">
        <v>1131.3</v>
      </c>
      <c r="AT4472" s="493" t="n">
        <v>145.5</v>
      </c>
      <c r="AU4472" s="493" t="n">
        <v>612</v>
      </c>
      <c r="AV4472" s="493" t="n">
        <v>1239</v>
      </c>
      <c r="AW4472" s="493" t="n">
        <v>447.3</v>
      </c>
      <c r="AX4472" s="493" t="n">
        <v>174.9</v>
      </c>
      <c r="AY4472" s="493" t="n">
        <v>813.6</v>
      </c>
      <c r="AZ4472" s="493" t="n">
        <v>515.7</v>
      </c>
      <c r="BA4472" s="493" t="n">
        <v>568.8</v>
      </c>
      <c r="BB4472" s="493" t="n">
        <v>527.4</v>
      </c>
      <c r="BC4472" s="493" t="n">
        <v>161.7</v>
      </c>
      <c r="BD4472" s="493" t="n">
        <v>652.2</v>
      </c>
      <c r="BE4472" s="493" t="n">
        <v>157.8</v>
      </c>
      <c r="BF4472" s="493" t="n">
        <v>215.4</v>
      </c>
      <c r="BG4472" s="493" t="n">
        <v>511.2</v>
      </c>
      <c r="BH4472" s="493" t="n">
        <v>194.7</v>
      </c>
      <c r="BI4472" s="493" t="n">
        <v>490.8</v>
      </c>
      <c r="BJ4472" s="493" t="n">
        <v>205.5</v>
      </c>
      <c r="BK4472" s="493" t="n">
        <v>135.9</v>
      </c>
      <c r="BL4472" s="493" t="n">
        <v>498</v>
      </c>
      <c r="BM4472" s="493" t="n">
        <v>135.3</v>
      </c>
      <c r="BN4472" s="493" t="n">
        <v>738.3</v>
      </c>
      <c r="BO4472" s="493" t="n">
        <v>573.6</v>
      </c>
      <c r="BP4472" s="493" t="n">
        <v>499.5</v>
      </c>
      <c r="BQ4472" s="493" t="n">
        <v>141.9</v>
      </c>
      <c r="BR4472" s="493" t="n">
        <v>735.9</v>
      </c>
      <c r="BS4472" s="493" t="n">
        <v>335.1</v>
      </c>
      <c r="BT4472" s="493" t="n">
        <v>336.9</v>
      </c>
      <c r="BU4472" s="493" t="n">
        <v>1002.9</v>
      </c>
      <c r="BV4472" s="493" t="n">
        <v>336.9</v>
      </c>
      <c r="BW4472" s="493" t="n">
        <v>353.4</v>
      </c>
    </row>
    <row r="4473">
      <c r="A4473" t="inlineStr">
        <is>
          <t>[C9D3] Angiotensin-II 길항제 칼슘길항제 복합제</t>
        </is>
      </c>
      <c r="B4473" t="inlineStr">
        <is>
          <t>휴텍스</t>
        </is>
      </c>
      <c r="C4473" t="inlineStr">
        <is>
          <t>하이퍼스타</t>
        </is>
      </c>
      <c r="D4473" t="inlineStr">
        <is>
          <t>휴텍스</t>
        </is>
      </c>
      <c r="E4473" t="inlineStr">
        <is>
          <t>amlodipine besylate,  telmisartan</t>
        </is>
      </c>
      <c r="F4473" t="inlineStr">
        <is>
          <t>종합병원</t>
        </is>
      </c>
      <c r="G4473" t="inlineStr">
        <is>
          <t>Generic</t>
        </is>
      </c>
      <c r="H4473" s="493" t="n">
        <v>213.3</v>
      </c>
      <c r="I4473" s="493" t="n">
        <v>952.46</v>
      </c>
      <c r="J4473" s="493" t="n">
        <v>142.8</v>
      </c>
      <c r="K4473" s="493" t="n">
        <v>271.2</v>
      </c>
      <c r="L4473" s="493" t="n">
        <v>681.9</v>
      </c>
      <c r="M4473" s="493" t="n">
        <v>235.2</v>
      </c>
      <c r="N4473" s="493" t="n">
        <v>268.8</v>
      </c>
      <c r="O4473" s="493" t="n">
        <v>406.2</v>
      </c>
      <c r="P4473" s="493" t="n">
        <v>872.4</v>
      </c>
      <c r="Q4473" s="493" t="n">
        <v>505.2</v>
      </c>
      <c r="R4473" s="493" t="n">
        <v>868.2</v>
      </c>
      <c r="S4473" s="493" t="n">
        <v>842.4</v>
      </c>
      <c r="T4473" s="493" t="n">
        <v>1059.3</v>
      </c>
      <c r="U4473" s="493" t="n">
        <v>1803</v>
      </c>
      <c r="V4473" s="493" t="n">
        <v>1843.5</v>
      </c>
      <c r="W4473" s="493" t="n">
        <v>1275.3</v>
      </c>
      <c r="X4473" s="493" t="n">
        <v>2372.4</v>
      </c>
      <c r="Y4473" s="493" t="n">
        <v>1423.08</v>
      </c>
      <c r="Z4473" s="493" t="n">
        <v>2279.52</v>
      </c>
      <c r="AA4473" s="493" t="n">
        <v>1760.29</v>
      </c>
      <c r="AB4473" s="493" t="n">
        <v>1533.96</v>
      </c>
      <c r="AC4473" s="493" t="n">
        <v>2012.24</v>
      </c>
      <c r="AD4473" s="493" t="n">
        <v>1536</v>
      </c>
      <c r="AE4473" s="493" t="n">
        <v>2307.12</v>
      </c>
      <c r="AF4473" s="493" t="n">
        <v>1548</v>
      </c>
      <c r="AG4473" s="493" t="n">
        <v>3010.3</v>
      </c>
      <c r="AH4473" s="493" t="n">
        <v>2110.2</v>
      </c>
      <c r="AI4473" s="493" t="n">
        <v>1852.6</v>
      </c>
      <c r="AJ4473" s="493" t="n">
        <v>2630.4</v>
      </c>
      <c r="AK4473" s="493" t="n">
        <v>2261.1</v>
      </c>
      <c r="AL4473" s="493" t="n">
        <v>1975.9</v>
      </c>
      <c r="AM4473" s="493" t="n">
        <v>2044</v>
      </c>
      <c r="AN4473" s="493" t="n">
        <v>1537.24</v>
      </c>
      <c r="AO4473" s="493" t="n">
        <v>1957.1</v>
      </c>
      <c r="AP4473" s="493" t="n">
        <v>335.16</v>
      </c>
      <c r="AQ4473" s="493" t="n">
        <v>604.8</v>
      </c>
      <c r="AR4473" s="493" t="n">
        <v>1058.64</v>
      </c>
      <c r="AS4473" s="493" t="n">
        <v>336</v>
      </c>
      <c r="AT4473" s="493" t="n">
        <v>166.44</v>
      </c>
      <c r="AU4473" s="493" t="n">
        <v>205.2</v>
      </c>
      <c r="AV4473" s="493" t="n">
        <v>254.88</v>
      </c>
      <c r="AW4473" s="493" t="n">
        <v>62.16</v>
      </c>
      <c r="AX4473" s="493" t="n">
        <v>136.8</v>
      </c>
      <c r="AY4473" s="493" t="n">
        <v>392.19</v>
      </c>
      <c r="AZ4473" s="493" t="n">
        <v>0</v>
      </c>
      <c r="BA4473" s="493" t="n">
        <v>457.8</v>
      </c>
      <c r="BB4473" s="493" t="n">
        <v>1917.6</v>
      </c>
      <c r="BC4473" s="493" t="n">
        <v>2103.36</v>
      </c>
      <c r="BD4473" s="493" t="n">
        <v>2938.8</v>
      </c>
      <c r="BE4473" s="493" t="n">
        <v>2347.84</v>
      </c>
      <c r="BF4473" s="493" t="n">
        <v>2377.5</v>
      </c>
      <c r="BG4473" s="493" t="n">
        <v>1168.2</v>
      </c>
      <c r="BH4473" s="493" t="n">
        <v>2565</v>
      </c>
      <c r="BI4473" s="493" t="n">
        <v>2626.88</v>
      </c>
      <c r="BJ4473" s="493" t="n">
        <v>1536</v>
      </c>
      <c r="BK4473" s="493" t="n">
        <v>1078.8</v>
      </c>
      <c r="BL4473" s="493" t="n">
        <v>2726.4</v>
      </c>
      <c r="BM4473" s="493" t="n">
        <v>1954.65</v>
      </c>
      <c r="BN4473" s="493" t="n">
        <v>1765.8</v>
      </c>
      <c r="BO4473" s="493" t="n">
        <v>1089</v>
      </c>
      <c r="BP4473" s="493" t="n">
        <v>3008.33</v>
      </c>
      <c r="BQ4473" s="493" t="n">
        <v>612</v>
      </c>
      <c r="BR4473" s="493" t="n">
        <v>4092.68</v>
      </c>
      <c r="BS4473" s="493" t="n">
        <v>587.5</v>
      </c>
      <c r="BT4473" s="493" t="n">
        <v>1544.4</v>
      </c>
      <c r="BU4473" s="493" t="n">
        <v>856.8</v>
      </c>
      <c r="BV4473" s="493" t="n">
        <v>4120.7</v>
      </c>
      <c r="BW4473" s="493" t="n">
        <v>807.3</v>
      </c>
    </row>
    <row r="4474">
      <c r="A4474" t="inlineStr">
        <is>
          <t>[C9D3] Angiotensin-II 길항제 칼슘길항제 복합제</t>
        </is>
      </c>
      <c r="B4474" t="inlineStr">
        <is>
          <t>휴텍스</t>
        </is>
      </c>
      <c r="C4474" t="inlineStr">
        <is>
          <t>하이퍼스타</t>
        </is>
      </c>
      <c r="D4474" t="inlineStr">
        <is>
          <t>휴텍스</t>
        </is>
      </c>
      <c r="E4474" t="inlineStr">
        <is>
          <t>amlodipine besylate,  telmisartan</t>
        </is>
      </c>
      <c r="F4474" t="inlineStr">
        <is>
          <t>병원</t>
        </is>
      </c>
      <c r="G4474" t="inlineStr">
        <is>
          <t>Generic</t>
        </is>
      </c>
      <c r="H4474" s="493" t="n">
        <v>2125.2</v>
      </c>
      <c r="I4474" s="493" t="n">
        <v>4387.2</v>
      </c>
      <c r="J4474" s="493" t="n">
        <v>2389</v>
      </c>
      <c r="K4474" s="493" t="n">
        <v>2304.52</v>
      </c>
      <c r="L4474" s="493" t="n">
        <v>2468.3</v>
      </c>
      <c r="M4474" s="493" t="n">
        <v>3558.14</v>
      </c>
      <c r="N4474" s="493" t="n">
        <v>2418.22</v>
      </c>
      <c r="O4474" s="493" t="n">
        <v>2363.77</v>
      </c>
      <c r="P4474" s="493" t="n">
        <v>2198.16</v>
      </c>
      <c r="Q4474" s="493" t="n">
        <v>1871.52</v>
      </c>
      <c r="R4474" s="493" t="n">
        <v>2116.63</v>
      </c>
      <c r="S4474" s="493" t="n">
        <v>2240.15</v>
      </c>
      <c r="T4474" s="493" t="n">
        <v>3759.1</v>
      </c>
      <c r="U4474" s="493" t="n">
        <v>897.4299999999999</v>
      </c>
      <c r="V4474" s="493" t="n">
        <v>2570.65</v>
      </c>
      <c r="W4474" s="493" t="n">
        <v>1603.08</v>
      </c>
      <c r="X4474" s="493" t="n">
        <v>2369.1</v>
      </c>
      <c r="Y4474" s="493" t="n">
        <v>1004.8</v>
      </c>
      <c r="Z4474" s="493" t="n">
        <v>2228.84</v>
      </c>
      <c r="AA4474" s="493" t="n">
        <v>1870.05</v>
      </c>
      <c r="AB4474" s="493" t="n">
        <v>3117.18</v>
      </c>
      <c r="AC4474" s="493" t="n">
        <v>534.24</v>
      </c>
      <c r="AD4474" s="493" t="n">
        <v>3262.92</v>
      </c>
      <c r="AE4474" s="493" t="n">
        <v>1760.88</v>
      </c>
      <c r="AF4474" s="493" t="n">
        <v>2605.91</v>
      </c>
      <c r="AG4474" s="493" t="n">
        <v>306.48</v>
      </c>
      <c r="AH4474" s="493" t="n">
        <v>2730.74</v>
      </c>
      <c r="AI4474" s="493" t="n">
        <v>3434.66</v>
      </c>
      <c r="AJ4474" s="493" t="n">
        <v>2483.25</v>
      </c>
      <c r="AK4474" s="493" t="n">
        <v>2600.58</v>
      </c>
      <c r="AL4474" s="493" t="n">
        <v>3482.6</v>
      </c>
      <c r="AM4474" s="493" t="n">
        <v>2695.58</v>
      </c>
      <c r="AN4474" s="493" t="n">
        <v>2306.36</v>
      </c>
      <c r="AO4474" s="493" t="n">
        <v>4446.58</v>
      </c>
      <c r="AP4474" s="493" t="n">
        <v>3240.8</v>
      </c>
      <c r="AQ4474" s="493" t="n">
        <v>3635</v>
      </c>
      <c r="AR4474" s="493" t="n">
        <v>1969.14</v>
      </c>
      <c r="AS4474" s="493" t="n">
        <v>2272.06</v>
      </c>
      <c r="AT4474" s="493" t="n">
        <v>1762.2</v>
      </c>
      <c r="AU4474" s="493" t="n">
        <v>1786.2</v>
      </c>
      <c r="AV4474" s="493" t="n">
        <v>1111.8</v>
      </c>
      <c r="AW4474" s="493" t="n">
        <v>2157.6</v>
      </c>
      <c r="AX4474" s="493" t="n">
        <v>1808.1</v>
      </c>
      <c r="AY4474" s="493" t="n">
        <v>681</v>
      </c>
      <c r="AZ4474" s="493" t="n">
        <v>1332</v>
      </c>
      <c r="BA4474" s="493" t="n">
        <v>3648.9</v>
      </c>
      <c r="BB4474" s="493" t="n">
        <v>1783.2</v>
      </c>
      <c r="BC4474" s="493" t="n">
        <v>3605.85</v>
      </c>
      <c r="BD4474" s="493" t="n">
        <v>5414.4</v>
      </c>
      <c r="BE4474" s="493" t="n">
        <v>2920.8</v>
      </c>
      <c r="BF4474" s="493" t="n">
        <v>6658.51</v>
      </c>
      <c r="BG4474" s="493" t="n">
        <v>6179.25</v>
      </c>
      <c r="BH4474" s="493" t="n">
        <v>2070.35</v>
      </c>
      <c r="BI4474" s="493" t="n">
        <v>2625</v>
      </c>
      <c r="BJ4474" s="493" t="n">
        <v>0</v>
      </c>
      <c r="BK4474" s="493" t="n">
        <v>3598.5</v>
      </c>
      <c r="BL4474" s="493" t="n">
        <v>241.2</v>
      </c>
      <c r="BM4474" s="493" t="n">
        <v>1851</v>
      </c>
      <c r="BN4474" s="493" t="n">
        <v>1208.4</v>
      </c>
      <c r="BO4474" s="493" t="n">
        <v>1667.4</v>
      </c>
      <c r="BP4474" s="493" t="n">
        <v>1081.5</v>
      </c>
      <c r="BQ4474" s="493" t="n">
        <v>1191</v>
      </c>
      <c r="BR4474" s="493" t="n">
        <v>1471.2</v>
      </c>
      <c r="BS4474" s="493" t="n">
        <v>941.1</v>
      </c>
      <c r="BT4474" s="493" t="n">
        <v>728.4</v>
      </c>
      <c r="BU4474" s="493" t="n">
        <v>1726.8</v>
      </c>
      <c r="BV4474" s="493" t="n">
        <v>720</v>
      </c>
      <c r="BW4474" s="493" t="n">
        <v>480</v>
      </c>
    </row>
    <row r="4475">
      <c r="A4475" t="inlineStr">
        <is>
          <t>[C9D3] Angiotensin-II 길항제 칼슘길항제 복합제</t>
        </is>
      </c>
      <c r="B4475" t="inlineStr">
        <is>
          <t>휴텍스</t>
        </is>
      </c>
      <c r="C4475" t="inlineStr">
        <is>
          <t>하이퍼스타</t>
        </is>
      </c>
      <c r="D4475" t="inlineStr">
        <is>
          <t>휴텍스</t>
        </is>
      </c>
      <c r="E4475" t="inlineStr">
        <is>
          <t>amlodipine besylate,  telmisartan</t>
        </is>
      </c>
      <c r="F4475" t="inlineStr">
        <is>
          <t>의원</t>
        </is>
      </c>
      <c r="G4475" t="inlineStr">
        <is>
          <t>Generic</t>
        </is>
      </c>
      <c r="H4475" s="493" t="n">
        <v>277369.93</v>
      </c>
      <c r="I4475" s="493" t="n">
        <v>276832.72</v>
      </c>
      <c r="J4475" s="493" t="n">
        <v>315610.71</v>
      </c>
      <c r="K4475" s="493" t="n">
        <v>302994.92</v>
      </c>
      <c r="L4475" s="493" t="n">
        <v>310253.23</v>
      </c>
      <c r="M4475" s="493" t="n">
        <v>298509.25</v>
      </c>
      <c r="N4475" s="493" t="n">
        <v>307079.11</v>
      </c>
      <c r="O4475" s="493" t="n">
        <v>298047.15</v>
      </c>
      <c r="P4475" s="493" t="n">
        <v>316532.88</v>
      </c>
      <c r="Q4475" s="493" t="n">
        <v>357011.18</v>
      </c>
      <c r="R4475" s="493" t="n">
        <v>346668.09</v>
      </c>
      <c r="S4475" s="493" t="n">
        <v>421159.52</v>
      </c>
      <c r="T4475" s="493" t="n">
        <v>394575.55</v>
      </c>
      <c r="U4475" s="493" t="n">
        <v>376758.43</v>
      </c>
      <c r="V4475" s="493" t="n">
        <v>408147.07</v>
      </c>
      <c r="W4475" s="493" t="n">
        <v>411971.29</v>
      </c>
      <c r="X4475" s="493" t="n">
        <v>417123.32</v>
      </c>
      <c r="Y4475" s="493" t="n">
        <v>402163.54</v>
      </c>
      <c r="Z4475" s="493" t="n">
        <v>413225.72</v>
      </c>
      <c r="AA4475" s="493" t="n">
        <v>429208.43</v>
      </c>
      <c r="AB4475" s="493" t="n">
        <v>405934.89</v>
      </c>
      <c r="AC4475" s="493" t="n">
        <v>450745.33</v>
      </c>
      <c r="AD4475" s="493" t="n">
        <v>430666.04</v>
      </c>
      <c r="AE4475" s="493" t="n">
        <v>490297.63</v>
      </c>
      <c r="AF4475" s="493" t="n">
        <v>451330.45</v>
      </c>
      <c r="AG4475" s="493" t="n">
        <v>454287.53</v>
      </c>
      <c r="AH4475" s="493" t="n">
        <v>511257.94</v>
      </c>
      <c r="AI4475" s="493" t="n">
        <v>487846.25</v>
      </c>
      <c r="AJ4475" s="493" t="n">
        <v>506733.85</v>
      </c>
      <c r="AK4475" s="493" t="n">
        <v>561936.4399999999</v>
      </c>
      <c r="AL4475" s="493" t="n">
        <v>551095.21</v>
      </c>
      <c r="AM4475" s="493" t="n">
        <v>458787.96</v>
      </c>
      <c r="AN4475" s="493" t="n">
        <v>305306.14</v>
      </c>
      <c r="AO4475" s="493" t="n">
        <v>156771.8</v>
      </c>
      <c r="AP4475" s="493" t="n">
        <v>80375.73</v>
      </c>
      <c r="AQ4475" s="493" t="n">
        <v>77543.34</v>
      </c>
      <c r="AR4475" s="493" t="n">
        <v>94417.32000000001</v>
      </c>
      <c r="AS4475" s="493" t="n">
        <v>74063.06</v>
      </c>
      <c r="AT4475" s="493" t="n">
        <v>66406.81</v>
      </c>
      <c r="AU4475" s="493" t="n">
        <v>66947.14999999999</v>
      </c>
      <c r="AV4475" s="493" t="n">
        <v>62849.03</v>
      </c>
      <c r="AW4475" s="493" t="n">
        <v>61360.8</v>
      </c>
      <c r="AX4475" s="493" t="n">
        <v>72146.92</v>
      </c>
      <c r="AY4475" s="493" t="n">
        <v>68283.5</v>
      </c>
      <c r="AZ4475" s="493" t="n">
        <v>72672.06</v>
      </c>
      <c r="BA4475" s="493" t="n">
        <v>79841.5</v>
      </c>
      <c r="BB4475" s="493" t="n">
        <v>84222.37</v>
      </c>
      <c r="BC4475" s="493" t="n">
        <v>86482.08</v>
      </c>
      <c r="BD4475" s="493" t="n">
        <v>81112.06</v>
      </c>
      <c r="BE4475" s="493" t="n">
        <v>98010.78</v>
      </c>
      <c r="BF4475" s="493" t="n">
        <v>90904.85000000001</v>
      </c>
      <c r="BG4475" s="493" t="n">
        <v>80259.7</v>
      </c>
      <c r="BH4475" s="493" t="n">
        <v>86972.78</v>
      </c>
      <c r="BI4475" s="493" t="n">
        <v>74065.10000000001</v>
      </c>
      <c r="BJ4475" s="493" t="n">
        <v>87902.75</v>
      </c>
      <c r="BK4475" s="493" t="n">
        <v>75907.73</v>
      </c>
      <c r="BL4475" s="493" t="n">
        <v>86982.22</v>
      </c>
      <c r="BM4475" s="493" t="n">
        <v>75179.49000000001</v>
      </c>
      <c r="BN4475" s="493" t="n">
        <v>73491.75999999999</v>
      </c>
      <c r="BO4475" s="493" t="n">
        <v>81190.08</v>
      </c>
      <c r="BP4475" s="493" t="n">
        <v>77930.81</v>
      </c>
      <c r="BQ4475" s="493" t="n">
        <v>70134.44</v>
      </c>
      <c r="BR4475" s="493" t="n">
        <v>73756.7</v>
      </c>
      <c r="BS4475" s="493" t="n">
        <v>80416.74000000001</v>
      </c>
      <c r="BT4475" s="493" t="n">
        <v>78923.75999999999</v>
      </c>
      <c r="BU4475" s="493" t="n">
        <v>70137.88</v>
      </c>
      <c r="BV4475" s="493" t="n">
        <v>82974.09</v>
      </c>
      <c r="BW4475" s="493" t="n">
        <v>78022.22</v>
      </c>
    </row>
    <row r="4476">
      <c r="A4476" t="inlineStr">
        <is>
          <t>[C9D3] Angiotensin-II 길항제 칼슘길항제 복합제</t>
        </is>
      </c>
      <c r="B4476" t="inlineStr">
        <is>
          <t>휴텍스</t>
        </is>
      </c>
      <c r="C4476" t="inlineStr">
        <is>
          <t>하이퍼스타</t>
        </is>
      </c>
      <c r="D4476" t="inlineStr">
        <is>
          <t>휴텍스</t>
        </is>
      </c>
      <c r="E4476" t="inlineStr">
        <is>
          <t>amlodipine besylate,  telmisartan</t>
        </is>
      </c>
      <c r="F4476" t="inlineStr">
        <is>
          <t>보건소</t>
        </is>
      </c>
      <c r="G4476" t="inlineStr">
        <is>
          <t>Generic</t>
        </is>
      </c>
      <c r="H4476" s="493" t="n">
        <v>5300.4</v>
      </c>
      <c r="I4476" s="493" t="n">
        <v>6614.7</v>
      </c>
      <c r="J4476" s="493" t="n">
        <v>33714.1</v>
      </c>
      <c r="K4476" s="493" t="n">
        <v>12534.6</v>
      </c>
      <c r="L4476" s="493" t="n">
        <v>8544.6</v>
      </c>
      <c r="M4476" s="493" t="n">
        <v>26409.46</v>
      </c>
      <c r="N4476" s="493" t="n">
        <v>11851.2</v>
      </c>
      <c r="O4476" s="493" t="n">
        <v>8277.75</v>
      </c>
      <c r="P4476" s="493" t="n">
        <v>11212.5</v>
      </c>
      <c r="Q4476" s="493" t="n">
        <v>11030.6</v>
      </c>
      <c r="R4476" s="493" t="n">
        <v>10113.3</v>
      </c>
      <c r="S4476" s="493" t="n">
        <v>12389.3</v>
      </c>
      <c r="T4476" s="493" t="n">
        <v>12441.9</v>
      </c>
      <c r="U4476" s="493" t="n">
        <v>6912</v>
      </c>
      <c r="V4476" s="493" t="n">
        <v>6655.5</v>
      </c>
      <c r="W4476" s="493" t="n">
        <v>11087.7</v>
      </c>
      <c r="X4476" s="493" t="n">
        <v>8227.309999999999</v>
      </c>
      <c r="Y4476" s="493" t="n">
        <v>8635.24</v>
      </c>
      <c r="Z4476" s="493" t="n">
        <v>13563.68</v>
      </c>
      <c r="AA4476" s="493" t="n">
        <v>15063.48</v>
      </c>
      <c r="AB4476" s="493" t="n">
        <v>8916.75</v>
      </c>
      <c r="AC4476" s="493" t="n">
        <v>14701.2</v>
      </c>
      <c r="AD4476" s="493" t="n">
        <v>12746.34</v>
      </c>
      <c r="AE4476" s="493" t="n">
        <v>10944</v>
      </c>
      <c r="AF4476" s="493" t="n">
        <v>10003.68</v>
      </c>
      <c r="AG4476" s="493" t="n">
        <v>10236</v>
      </c>
      <c r="AH4476" s="493" t="n">
        <v>8614.200000000001</v>
      </c>
      <c r="AI4476" s="493" t="n">
        <v>9637.799999999999</v>
      </c>
      <c r="AJ4476" s="493" t="n">
        <v>7890.9</v>
      </c>
      <c r="AK4476" s="493" t="n">
        <v>13954.2</v>
      </c>
      <c r="AL4476" s="493" t="n">
        <v>9602.459999999999</v>
      </c>
      <c r="AM4476" s="493" t="n">
        <v>14825.6</v>
      </c>
      <c r="AN4476" s="493" t="n">
        <v>2526.9</v>
      </c>
      <c r="AO4476" s="493" t="n">
        <v>3859.5</v>
      </c>
      <c r="AP4476" s="493" t="n">
        <v>2815.2</v>
      </c>
      <c r="AQ4476" s="493" t="n">
        <v>4344.01</v>
      </c>
      <c r="AR4476" s="493" t="n">
        <v>4518.3</v>
      </c>
      <c r="AS4476" s="493" t="n">
        <v>4698.6</v>
      </c>
      <c r="AT4476" s="493" t="n">
        <v>2116.2</v>
      </c>
      <c r="AU4476" s="493" t="n">
        <v>3062.16</v>
      </c>
      <c r="AV4476" s="493" t="n">
        <v>3926.4</v>
      </c>
      <c r="AW4476" s="493" t="n">
        <v>3440.1</v>
      </c>
      <c r="AX4476" s="493" t="n">
        <v>1640.1</v>
      </c>
      <c r="AY4476" s="493" t="n">
        <v>2825.1</v>
      </c>
      <c r="AZ4476" s="493" t="n">
        <v>1935</v>
      </c>
      <c r="BA4476" s="493" t="n">
        <v>3016.2</v>
      </c>
      <c r="BB4476" s="493" t="n">
        <v>2963.1</v>
      </c>
      <c r="BC4476" s="493" t="n">
        <v>1889.4</v>
      </c>
      <c r="BD4476" s="493" t="n">
        <v>4899</v>
      </c>
      <c r="BE4476" s="493" t="n">
        <v>5295</v>
      </c>
      <c r="BF4476" s="493" t="n">
        <v>3620.1</v>
      </c>
      <c r="BG4476" s="493" t="n">
        <v>2355.6</v>
      </c>
      <c r="BH4476" s="493" t="n">
        <v>4650.6</v>
      </c>
      <c r="BI4476" s="493" t="n">
        <v>4044.6</v>
      </c>
      <c r="BJ4476" s="493" t="n">
        <v>5846.1</v>
      </c>
      <c r="BK4476" s="493" t="n">
        <v>5388.9</v>
      </c>
      <c r="BL4476" s="493" t="n">
        <v>4479.6</v>
      </c>
      <c r="BM4476" s="493" t="n">
        <v>3947.4</v>
      </c>
      <c r="BN4476" s="493" t="n">
        <v>3465.3</v>
      </c>
      <c r="BO4476" s="493" t="n">
        <v>3549.6</v>
      </c>
      <c r="BP4476" s="493" t="n">
        <v>8139.3</v>
      </c>
      <c r="BQ4476" s="493" t="n">
        <v>3330</v>
      </c>
      <c r="BR4476" s="493" t="n">
        <v>3315.3</v>
      </c>
      <c r="BS4476" s="493" t="n">
        <v>6161.4</v>
      </c>
      <c r="BT4476" s="493" t="n">
        <v>959.4</v>
      </c>
      <c r="BU4476" s="493" t="n">
        <v>3857.1</v>
      </c>
      <c r="BV4476" s="493" t="n">
        <v>3915.3</v>
      </c>
      <c r="BW4476" s="493" t="n">
        <v>3445.2</v>
      </c>
    </row>
    <row r="4477">
      <c r="A4477" t="inlineStr">
        <is>
          <t>[C9D3] Angiotensin-II 길항제 칼슘길항제 복합제</t>
        </is>
      </c>
      <c r="B4477" t="inlineStr">
        <is>
          <t>휴텍스</t>
        </is>
      </c>
      <c r="C4477" t="inlineStr">
        <is>
          <t>하이퍼스타</t>
        </is>
      </c>
      <c r="D4477" t="inlineStr">
        <is>
          <t>휴텍스</t>
        </is>
      </c>
      <c r="E4477" t="inlineStr">
        <is>
          <t>amlodipine besylate,  telmisartan</t>
        </is>
      </c>
      <c r="F4477" t="inlineStr">
        <is>
          <t>기타(치과의원, 치과병원 등)</t>
        </is>
      </c>
      <c r="G4477" t="inlineStr">
        <is>
          <t>Generic</t>
        </is>
      </c>
      <c r="H4477" s="493" t="n">
        <v>217.8</v>
      </c>
      <c r="I4477" s="493" t="n">
        <v>0</v>
      </c>
      <c r="J4477" s="493" t="n">
        <v>0</v>
      </c>
      <c r="K4477" s="493" t="n">
        <v>177.3</v>
      </c>
      <c r="L4477" s="493" t="n">
        <v>0</v>
      </c>
      <c r="M4477" s="493" t="n">
        <v>0</v>
      </c>
      <c r="N4477" s="493" t="n">
        <v>0</v>
      </c>
      <c r="O4477" s="493" t="n">
        <v>0</v>
      </c>
      <c r="P4477" s="493" t="n">
        <v>0</v>
      </c>
      <c r="Q4477" s="493" t="n">
        <v>0</v>
      </c>
      <c r="R4477" s="493" t="n">
        <v>0</v>
      </c>
      <c r="S4477" s="493" t="n">
        <v>0</v>
      </c>
      <c r="T4477" s="493" t="n">
        <v>0</v>
      </c>
      <c r="U4477" s="493" t="n">
        <v>0</v>
      </c>
      <c r="V4477" s="493" t="n">
        <v>0</v>
      </c>
      <c r="W4477" s="493" t="n">
        <v>0</v>
      </c>
      <c r="X4477" s="493" t="n">
        <v>141.6</v>
      </c>
      <c r="Y4477" s="493" t="n">
        <v>0</v>
      </c>
      <c r="Z4477" s="493" t="n">
        <v>0</v>
      </c>
      <c r="AA4477" s="493" t="n">
        <v>0</v>
      </c>
      <c r="AB4477" s="493" t="n">
        <v>0</v>
      </c>
      <c r="AC4477" s="493" t="n">
        <v>0</v>
      </c>
      <c r="AD4477" s="493" t="n">
        <v>0</v>
      </c>
      <c r="AE4477" s="493" t="n">
        <v>0</v>
      </c>
      <c r="AF4477" s="493" t="n">
        <v>0</v>
      </c>
      <c r="AG4477" s="493" t="n">
        <v>0</v>
      </c>
      <c r="AH4477" s="493" t="n">
        <v>0</v>
      </c>
      <c r="AI4477" s="493" t="n">
        <v>0</v>
      </c>
      <c r="AJ4477" s="493" t="n">
        <v>0</v>
      </c>
      <c r="AK4477" s="493" t="n">
        <v>0</v>
      </c>
      <c r="AL4477" s="493" t="n">
        <v>0</v>
      </c>
      <c r="AM4477" s="493" t="n">
        <v>0</v>
      </c>
      <c r="AN4477" s="493" t="n">
        <v>99.12</v>
      </c>
      <c r="AO4477" s="493" t="n">
        <v>105.28</v>
      </c>
      <c r="AP4477" s="493" t="n">
        <v>0</v>
      </c>
      <c r="AQ4477" s="493" t="n">
        <v>0</v>
      </c>
      <c r="AR4477" s="493" t="n">
        <v>0</v>
      </c>
      <c r="AS4477" s="493" t="n">
        <v>0</v>
      </c>
      <c r="AT4477" s="493" t="n">
        <v>0</v>
      </c>
      <c r="AU4477" s="493" t="n">
        <v>0</v>
      </c>
      <c r="AV4477" s="493" t="n">
        <v>0</v>
      </c>
      <c r="AW4477" s="493" t="n">
        <v>0</v>
      </c>
      <c r="AX4477" s="493" t="n">
        <v>223.2</v>
      </c>
      <c r="AY4477" s="493" t="n">
        <v>0</v>
      </c>
      <c r="AZ4477" s="493" t="n">
        <v>0</v>
      </c>
      <c r="BA4477" s="493" t="n">
        <v>0</v>
      </c>
      <c r="BB4477" s="493" t="n">
        <v>0</v>
      </c>
      <c r="BC4477" s="493" t="n">
        <v>0</v>
      </c>
      <c r="BD4477" s="493" t="n">
        <v>0</v>
      </c>
      <c r="BE4477" s="493" t="n">
        <v>0</v>
      </c>
      <c r="BF4477" s="493" t="n">
        <v>0</v>
      </c>
      <c r="BG4477" s="493" t="n">
        <v>0</v>
      </c>
      <c r="BH4477" s="493" t="n">
        <v>0</v>
      </c>
      <c r="BI4477" s="493" t="n">
        <v>0</v>
      </c>
      <c r="BJ4477" s="493" t="n">
        <v>0</v>
      </c>
      <c r="BK4477" s="493" t="n">
        <v>0</v>
      </c>
      <c r="BL4477" s="493" t="n">
        <v>532.8</v>
      </c>
      <c r="BM4477" s="493" t="n">
        <v>0</v>
      </c>
      <c r="BN4477" s="493" t="n">
        <v>255.6</v>
      </c>
      <c r="BO4477" s="493" t="n">
        <v>280.8</v>
      </c>
      <c r="BP4477" s="493" t="n">
        <v>234</v>
      </c>
      <c r="BQ4477" s="493" t="n">
        <v>0</v>
      </c>
      <c r="BR4477" s="493" t="n">
        <v>0</v>
      </c>
      <c r="BS4477" s="493" t="n">
        <v>0</v>
      </c>
      <c r="BT4477" s="493" t="n">
        <v>0</v>
      </c>
      <c r="BU4477" s="493" t="n">
        <v>28.9</v>
      </c>
      <c r="BV4477" s="493" t="n">
        <v>0</v>
      </c>
      <c r="BW4477" s="493" t="n">
        <v>0</v>
      </c>
    </row>
    <row r="4478">
      <c r="A4478" t="inlineStr">
        <is>
          <t>[C9D3] Angiotensin-II 길항제 칼슘길항제 복합제</t>
        </is>
      </c>
      <c r="B4478" t="inlineStr">
        <is>
          <t>JW신약</t>
        </is>
      </c>
      <c r="C4478" t="inlineStr">
        <is>
          <t>코텐션</t>
        </is>
      </c>
      <c r="D4478" t="inlineStr">
        <is>
          <t>JW신약</t>
        </is>
      </c>
      <c r="E4478" t="inlineStr">
        <is>
          <t>amlodipine besylate  ( as amlodipine),  losartan potassium</t>
        </is>
      </c>
      <c r="F4478" t="inlineStr">
        <is>
          <t>병원</t>
        </is>
      </c>
      <c r="G4478" t="inlineStr">
        <is>
          <t>Generic</t>
        </is>
      </c>
      <c r="H4478" s="493" t="n">
        <v>3224.9</v>
      </c>
      <c r="I4478" s="493" t="n">
        <v>2900</v>
      </c>
      <c r="J4478" s="493" t="n">
        <v>1783.4</v>
      </c>
      <c r="K4478" s="493" t="n">
        <v>2391.7</v>
      </c>
      <c r="L4478" s="493" t="n">
        <v>1432.3</v>
      </c>
      <c r="M4478" s="493" t="n">
        <v>1672</v>
      </c>
      <c r="N4478" s="493" t="n">
        <v>1340</v>
      </c>
      <c r="O4478" s="493" t="n">
        <v>4800.6</v>
      </c>
      <c r="P4478" s="493" t="n">
        <v>2256.88</v>
      </c>
      <c r="Q4478" s="493" t="n">
        <v>3944.15</v>
      </c>
      <c r="R4478" s="493" t="n">
        <v>3504.3</v>
      </c>
      <c r="S4478" s="493" t="n">
        <v>1732.3</v>
      </c>
      <c r="T4478" s="493" t="n">
        <v>1080</v>
      </c>
      <c r="U4478" s="493" t="n">
        <v>0</v>
      </c>
      <c r="V4478" s="493" t="n">
        <v>0</v>
      </c>
      <c r="W4478" s="493" t="n">
        <v>0</v>
      </c>
      <c r="X4478" s="493" t="n">
        <v>0</v>
      </c>
      <c r="Y4478" s="493" t="n">
        <v>0</v>
      </c>
      <c r="Z4478" s="493" t="n">
        <v>0</v>
      </c>
      <c r="AA4478" s="493" t="n">
        <v>0</v>
      </c>
      <c r="AB4478" s="493" t="n">
        <v>0</v>
      </c>
      <c r="AC4478" s="493" t="n">
        <v>0</v>
      </c>
      <c r="AD4478" s="493" t="n">
        <v>0</v>
      </c>
      <c r="AE4478" s="493" t="n">
        <v>0</v>
      </c>
      <c r="AF4478" s="493" t="n">
        <v>0</v>
      </c>
      <c r="AG4478" s="493" t="n">
        <v>0</v>
      </c>
      <c r="AH4478" s="493" t="n">
        <v>0</v>
      </c>
      <c r="AI4478" s="493" t="n">
        <v>0</v>
      </c>
      <c r="AJ4478" s="493" t="n">
        <v>0</v>
      </c>
      <c r="AK4478" s="493" t="n">
        <v>0</v>
      </c>
      <c r="AL4478" s="493" t="n">
        <v>0</v>
      </c>
      <c r="AM4478" s="493" t="n">
        <v>0</v>
      </c>
      <c r="AN4478" s="493" t="n">
        <v>0</v>
      </c>
      <c r="AO4478" s="493" t="n">
        <v>0</v>
      </c>
      <c r="AP4478" s="493" t="n">
        <v>0</v>
      </c>
      <c r="AQ4478" s="493" t="n">
        <v>0</v>
      </c>
      <c r="AR4478" s="493" t="n">
        <v>0</v>
      </c>
      <c r="AS4478" s="493" t="n">
        <v>0</v>
      </c>
      <c r="AT4478" s="493" t="n">
        <v>0</v>
      </c>
      <c r="AU4478" s="493" t="n">
        <v>0</v>
      </c>
      <c r="AV4478" s="493" t="n">
        <v>0</v>
      </c>
      <c r="AW4478" s="493" t="n">
        <v>0</v>
      </c>
      <c r="AX4478" s="493" t="n">
        <v>0</v>
      </c>
      <c r="AY4478" s="493" t="n">
        <v>0</v>
      </c>
      <c r="AZ4478" s="493" t="n">
        <v>0</v>
      </c>
      <c r="BA4478" s="493" t="n">
        <v>0</v>
      </c>
      <c r="BB4478" s="493" t="n">
        <v>0</v>
      </c>
      <c r="BC4478" s="493" t="n">
        <v>0</v>
      </c>
      <c r="BD4478" s="493" t="n">
        <v>0</v>
      </c>
      <c r="BE4478" s="493" t="n">
        <v>0</v>
      </c>
      <c r="BF4478" s="493" t="n">
        <v>0</v>
      </c>
      <c r="BG4478" s="493" t="n">
        <v>0</v>
      </c>
      <c r="BH4478" s="493" t="n">
        <v>0</v>
      </c>
      <c r="BI4478" s="493" t="n">
        <v>0</v>
      </c>
      <c r="BJ4478" s="493" t="n">
        <v>0</v>
      </c>
      <c r="BK4478" s="493" t="n">
        <v>0</v>
      </c>
      <c r="BL4478" s="493" t="n">
        <v>0</v>
      </c>
      <c r="BM4478" s="493" t="n">
        <v>0</v>
      </c>
      <c r="BN4478" s="493" t="n">
        <v>0</v>
      </c>
      <c r="BO4478" s="493" t="n">
        <v>0</v>
      </c>
      <c r="BP4478" s="493" t="n">
        <v>0</v>
      </c>
      <c r="BQ4478" s="493" t="n">
        <v>0</v>
      </c>
      <c r="BR4478" s="493" t="n">
        <v>0</v>
      </c>
      <c r="BS4478" s="493" t="n">
        <v>0</v>
      </c>
      <c r="BT4478" s="493" t="n">
        <v>0</v>
      </c>
      <c r="BU4478" s="493" t="n">
        <v>0</v>
      </c>
      <c r="BV4478" s="493" t="n">
        <v>0</v>
      </c>
      <c r="BW4478" s="493" t="n">
        <v>0</v>
      </c>
    </row>
    <row r="4479">
      <c r="A4479" t="inlineStr">
        <is>
          <t>[C9D3] Angiotensin-II 길항제 칼슘길항제 복합제</t>
        </is>
      </c>
      <c r="B4479" t="inlineStr">
        <is>
          <t>JW신약</t>
        </is>
      </c>
      <c r="C4479" t="inlineStr">
        <is>
          <t>코텐션</t>
        </is>
      </c>
      <c r="D4479" t="inlineStr">
        <is>
          <t>JW신약</t>
        </is>
      </c>
      <c r="E4479" t="inlineStr">
        <is>
          <t>amlodipine besylate  ( as amlodipine),  losartan potassium</t>
        </is>
      </c>
      <c r="F4479" t="inlineStr">
        <is>
          <t>의원</t>
        </is>
      </c>
      <c r="G4479" t="inlineStr">
        <is>
          <t>Generic</t>
        </is>
      </c>
      <c r="H4479" s="493" t="n">
        <v>7721.4</v>
      </c>
      <c r="I4479" s="493" t="n">
        <v>4427.1</v>
      </c>
      <c r="J4479" s="493" t="n">
        <v>7754.4</v>
      </c>
      <c r="K4479" s="493" t="n">
        <v>6303.6</v>
      </c>
      <c r="L4479" s="493" t="n">
        <v>6696.3</v>
      </c>
      <c r="M4479" s="493" t="n">
        <v>5811</v>
      </c>
      <c r="N4479" s="493" t="n">
        <v>7663.28</v>
      </c>
      <c r="O4479" s="493" t="n">
        <v>9092.42</v>
      </c>
      <c r="P4479" s="493" t="n">
        <v>7729.5</v>
      </c>
      <c r="Q4479" s="493" t="n">
        <v>6486</v>
      </c>
      <c r="R4479" s="493" t="n">
        <v>4609.2</v>
      </c>
      <c r="S4479" s="493" t="n">
        <v>4221.6</v>
      </c>
      <c r="T4479" s="493" t="n">
        <v>2395.8</v>
      </c>
      <c r="U4479" s="493" t="n">
        <v>2440.2</v>
      </c>
      <c r="V4479" s="493" t="n">
        <v>0</v>
      </c>
      <c r="W4479" s="493" t="n">
        <v>0</v>
      </c>
      <c r="X4479" s="493" t="n">
        <v>0</v>
      </c>
      <c r="Y4479" s="493" t="n">
        <v>0</v>
      </c>
      <c r="Z4479" s="493" t="n">
        <v>0</v>
      </c>
      <c r="AA4479" s="493" t="n">
        <v>0</v>
      </c>
      <c r="AB4479" s="493" t="n">
        <v>0</v>
      </c>
      <c r="AC4479" s="493" t="n">
        <v>0</v>
      </c>
      <c r="AD4479" s="493" t="n">
        <v>0</v>
      </c>
      <c r="AE4479" s="493" t="n">
        <v>0</v>
      </c>
      <c r="AF4479" s="493" t="n">
        <v>0</v>
      </c>
      <c r="AG4479" s="493" t="n">
        <v>0</v>
      </c>
      <c r="AH4479" s="493" t="n">
        <v>0</v>
      </c>
      <c r="AI4479" s="493" t="n">
        <v>0</v>
      </c>
      <c r="AJ4479" s="493" t="n">
        <v>0</v>
      </c>
      <c r="AK4479" s="493" t="n">
        <v>0</v>
      </c>
      <c r="AL4479" s="493" t="n">
        <v>0</v>
      </c>
      <c r="AM4479" s="493" t="n">
        <v>0</v>
      </c>
      <c r="AN4479" s="493" t="n">
        <v>0</v>
      </c>
      <c r="AO4479" s="493" t="n">
        <v>0</v>
      </c>
      <c r="AP4479" s="493" t="n">
        <v>0</v>
      </c>
      <c r="AQ4479" s="493" t="n">
        <v>0</v>
      </c>
      <c r="AR4479" s="493" t="n">
        <v>0</v>
      </c>
      <c r="AS4479" s="493" t="n">
        <v>0</v>
      </c>
      <c r="AT4479" s="493" t="n">
        <v>0</v>
      </c>
      <c r="AU4479" s="493" t="n">
        <v>0</v>
      </c>
      <c r="AV4479" s="493" t="n">
        <v>0</v>
      </c>
      <c r="AW4479" s="493" t="n">
        <v>0</v>
      </c>
      <c r="AX4479" s="493" t="n">
        <v>0</v>
      </c>
      <c r="AY4479" s="493" t="n">
        <v>0</v>
      </c>
      <c r="AZ4479" s="493" t="n">
        <v>0</v>
      </c>
      <c r="BA4479" s="493" t="n">
        <v>0</v>
      </c>
      <c r="BB4479" s="493" t="n">
        <v>0</v>
      </c>
      <c r="BC4479" s="493" t="n">
        <v>0</v>
      </c>
      <c r="BD4479" s="493" t="n">
        <v>0</v>
      </c>
      <c r="BE4479" s="493" t="n">
        <v>0</v>
      </c>
      <c r="BF4479" s="493" t="n">
        <v>0</v>
      </c>
      <c r="BG4479" s="493" t="n">
        <v>0</v>
      </c>
      <c r="BH4479" s="493" t="n">
        <v>0</v>
      </c>
      <c r="BI4479" s="493" t="n">
        <v>0</v>
      </c>
      <c r="BJ4479" s="493" t="n">
        <v>0</v>
      </c>
      <c r="BK4479" s="493" t="n">
        <v>0</v>
      </c>
      <c r="BL4479" s="493" t="n">
        <v>0</v>
      </c>
      <c r="BM4479" s="493" t="n">
        <v>0</v>
      </c>
      <c r="BN4479" s="493" t="n">
        <v>0</v>
      </c>
      <c r="BO4479" s="493" t="n">
        <v>0</v>
      </c>
      <c r="BP4479" s="493" t="n">
        <v>0</v>
      </c>
      <c r="BQ4479" s="493" t="n">
        <v>0</v>
      </c>
      <c r="BR4479" s="493" t="n">
        <v>0</v>
      </c>
      <c r="BS4479" s="493" t="n">
        <v>0</v>
      </c>
      <c r="BT4479" s="493" t="n">
        <v>0</v>
      </c>
      <c r="BU4479" s="493" t="n">
        <v>0</v>
      </c>
      <c r="BV4479" s="493" t="n">
        <v>0</v>
      </c>
      <c r="BW4479" s="493" t="n">
        <v>0</v>
      </c>
    </row>
    <row r="4480">
      <c r="A4480" t="inlineStr">
        <is>
          <t>[C9D3] Angiotensin-II 길항제 칼슘길항제 복합제</t>
        </is>
      </c>
      <c r="B4480" t="inlineStr">
        <is>
          <t>JW신약</t>
        </is>
      </c>
      <c r="C4480" t="inlineStr">
        <is>
          <t>코텐션</t>
        </is>
      </c>
      <c r="D4480" t="inlineStr">
        <is>
          <t>JW신약</t>
        </is>
      </c>
      <c r="E4480" t="inlineStr">
        <is>
          <t>amlodipine besylate  ( as amlodipine),  losartan potassium</t>
        </is>
      </c>
      <c r="F4480" t="inlineStr">
        <is>
          <t>보건소</t>
        </is>
      </c>
      <c r="G4480" t="inlineStr">
        <is>
          <t>Generic</t>
        </is>
      </c>
      <c r="H4480" s="493" t="n">
        <v>0</v>
      </c>
      <c r="I4480" s="493" t="n">
        <v>0</v>
      </c>
      <c r="J4480" s="493" t="n">
        <v>0</v>
      </c>
      <c r="K4480" s="493" t="n">
        <v>0</v>
      </c>
      <c r="L4480" s="493" t="n">
        <v>0</v>
      </c>
      <c r="M4480" s="493" t="n">
        <v>0</v>
      </c>
      <c r="N4480" s="493" t="n">
        <v>0</v>
      </c>
      <c r="O4480" s="493" t="n">
        <v>0</v>
      </c>
      <c r="P4480" s="493" t="n">
        <v>0</v>
      </c>
      <c r="Q4480" s="493" t="n">
        <v>0</v>
      </c>
      <c r="R4480" s="493" t="n">
        <v>0</v>
      </c>
      <c r="S4480" s="493" t="n">
        <v>248.4</v>
      </c>
      <c r="T4480" s="493" t="n">
        <v>189</v>
      </c>
      <c r="U4480" s="493" t="n">
        <v>181.8</v>
      </c>
      <c r="V4480" s="493" t="n">
        <v>0</v>
      </c>
      <c r="W4480" s="493" t="n">
        <v>0</v>
      </c>
      <c r="X4480" s="493" t="n">
        <v>0</v>
      </c>
      <c r="Y4480" s="493" t="n">
        <v>0</v>
      </c>
      <c r="Z4480" s="493" t="n">
        <v>0</v>
      </c>
      <c r="AA4480" s="493" t="n">
        <v>0</v>
      </c>
      <c r="AB4480" s="493" t="n">
        <v>0</v>
      </c>
      <c r="AC4480" s="493" t="n">
        <v>0</v>
      </c>
      <c r="AD4480" s="493" t="n">
        <v>0</v>
      </c>
      <c r="AE4480" s="493" t="n">
        <v>0</v>
      </c>
      <c r="AF4480" s="493" t="n">
        <v>0</v>
      </c>
      <c r="AG4480" s="493" t="n">
        <v>0</v>
      </c>
      <c r="AH4480" s="493" t="n">
        <v>0</v>
      </c>
      <c r="AI4480" s="493" t="n">
        <v>0</v>
      </c>
      <c r="AJ4480" s="493" t="n">
        <v>0</v>
      </c>
      <c r="AK4480" s="493" t="n">
        <v>0</v>
      </c>
      <c r="AL4480" s="493" t="n">
        <v>0</v>
      </c>
      <c r="AM4480" s="493" t="n">
        <v>0</v>
      </c>
      <c r="AN4480" s="493" t="n">
        <v>0</v>
      </c>
      <c r="AO4480" s="493" t="n">
        <v>0</v>
      </c>
      <c r="AP4480" s="493" t="n">
        <v>0</v>
      </c>
      <c r="AQ4480" s="493" t="n">
        <v>0</v>
      </c>
      <c r="AR4480" s="493" t="n">
        <v>0</v>
      </c>
      <c r="AS4480" s="493" t="n">
        <v>0</v>
      </c>
      <c r="AT4480" s="493" t="n">
        <v>0</v>
      </c>
      <c r="AU4480" s="493" t="n">
        <v>0</v>
      </c>
      <c r="AV4480" s="493" t="n">
        <v>0</v>
      </c>
      <c r="AW4480" s="493" t="n">
        <v>0</v>
      </c>
      <c r="AX4480" s="493" t="n">
        <v>0</v>
      </c>
      <c r="AY4480" s="493" t="n">
        <v>0</v>
      </c>
      <c r="AZ4480" s="493" t="n">
        <v>0</v>
      </c>
      <c r="BA4480" s="493" t="n">
        <v>0</v>
      </c>
      <c r="BB4480" s="493" t="n">
        <v>0</v>
      </c>
      <c r="BC4480" s="493" t="n">
        <v>0</v>
      </c>
      <c r="BD4480" s="493" t="n">
        <v>0</v>
      </c>
      <c r="BE4480" s="493" t="n">
        <v>0</v>
      </c>
      <c r="BF4480" s="493" t="n">
        <v>0</v>
      </c>
      <c r="BG4480" s="493" t="n">
        <v>0</v>
      </c>
      <c r="BH4480" s="493" t="n">
        <v>0</v>
      </c>
      <c r="BI4480" s="493" t="n">
        <v>0</v>
      </c>
      <c r="BJ4480" s="493" t="n">
        <v>0</v>
      </c>
      <c r="BK4480" s="493" t="n">
        <v>0</v>
      </c>
      <c r="BL4480" s="493" t="n">
        <v>0</v>
      </c>
      <c r="BM4480" s="493" t="n">
        <v>0</v>
      </c>
      <c r="BN4480" s="493" t="n">
        <v>0</v>
      </c>
      <c r="BO4480" s="493" t="n">
        <v>0</v>
      </c>
      <c r="BP4480" s="493" t="n">
        <v>0</v>
      </c>
      <c r="BQ4480" s="493" t="n">
        <v>0</v>
      </c>
      <c r="BR4480" s="493" t="n">
        <v>0</v>
      </c>
      <c r="BS4480" s="493" t="n">
        <v>0</v>
      </c>
      <c r="BT4480" s="493" t="n">
        <v>0</v>
      </c>
      <c r="BU4480" s="493" t="n">
        <v>0</v>
      </c>
      <c r="BV4480" s="493" t="n">
        <v>0</v>
      </c>
      <c r="BW4480" s="493" t="n">
        <v>0</v>
      </c>
    </row>
    <row r="4481">
      <c r="A4481" t="inlineStr">
        <is>
          <t>[C9D3] Angiotensin-II 길항제 칼슘길항제 복합제</t>
        </is>
      </c>
      <c r="B4481" t="inlineStr">
        <is>
          <t>JW신약</t>
        </is>
      </c>
      <c r="C4481" t="inlineStr">
        <is>
          <t>트윈테라</t>
        </is>
      </c>
      <c r="D4481" t="inlineStr">
        <is>
          <t>JW신약</t>
        </is>
      </c>
      <c r="E4481" t="inlineStr">
        <is>
          <t>amlodipine besylate,  telmisartan</t>
        </is>
      </c>
      <c r="F4481" t="inlineStr">
        <is>
          <t>종합병원</t>
        </is>
      </c>
      <c r="G4481" t="inlineStr">
        <is>
          <t>Generic</t>
        </is>
      </c>
      <c r="H4481" s="493" t="n">
        <v>0</v>
      </c>
      <c r="I4481" s="493" t="n">
        <v>0</v>
      </c>
      <c r="J4481" s="493" t="n">
        <v>0</v>
      </c>
      <c r="K4481" s="493" t="n">
        <v>0</v>
      </c>
      <c r="L4481" s="493" t="n">
        <v>0</v>
      </c>
      <c r="M4481" s="493" t="n">
        <v>0</v>
      </c>
      <c r="N4481" s="493" t="n">
        <v>0</v>
      </c>
      <c r="O4481" s="493" t="n">
        <v>0</v>
      </c>
      <c r="P4481" s="493" t="n">
        <v>0</v>
      </c>
      <c r="Q4481" s="493" t="n">
        <v>0</v>
      </c>
      <c r="R4481" s="493" t="n">
        <v>0</v>
      </c>
      <c r="S4481" s="493" t="n">
        <v>0</v>
      </c>
      <c r="T4481" s="493" t="n">
        <v>0</v>
      </c>
      <c r="U4481" s="493" t="n">
        <v>0</v>
      </c>
      <c r="V4481" s="493" t="n">
        <v>0</v>
      </c>
      <c r="W4481" s="493" t="n">
        <v>0</v>
      </c>
      <c r="X4481" s="493" t="n">
        <v>0</v>
      </c>
      <c r="Y4481" s="493" t="n">
        <v>0</v>
      </c>
      <c r="Z4481" s="493" t="n">
        <v>0</v>
      </c>
      <c r="AA4481" s="493" t="n">
        <v>0</v>
      </c>
      <c r="AB4481" s="493" t="n">
        <v>0</v>
      </c>
      <c r="AC4481" s="493" t="n">
        <v>0</v>
      </c>
      <c r="AD4481" s="493" t="n">
        <v>0</v>
      </c>
      <c r="AE4481" s="493" t="n">
        <v>0</v>
      </c>
      <c r="AF4481" s="493" t="n">
        <v>0</v>
      </c>
      <c r="AG4481" s="493" t="n">
        <v>0</v>
      </c>
      <c r="AH4481" s="493" t="n">
        <v>0</v>
      </c>
      <c r="AI4481" s="493" t="n">
        <v>0</v>
      </c>
      <c r="AJ4481" s="493" t="n">
        <v>0</v>
      </c>
      <c r="AK4481" s="493" t="n">
        <v>0</v>
      </c>
      <c r="AL4481" s="493" t="n">
        <v>580.2</v>
      </c>
      <c r="AM4481" s="493" t="n">
        <v>0</v>
      </c>
      <c r="AN4481" s="493" t="n">
        <v>0</v>
      </c>
      <c r="AO4481" s="493" t="n">
        <v>0</v>
      </c>
      <c r="AP4481" s="493" t="n">
        <v>0</v>
      </c>
      <c r="AQ4481" s="493" t="n">
        <v>0</v>
      </c>
      <c r="AR4481" s="493" t="n">
        <v>0</v>
      </c>
      <c r="AS4481" s="493" t="n">
        <v>0</v>
      </c>
      <c r="AT4481" s="493" t="n">
        <v>0</v>
      </c>
      <c r="AU4481" s="493" t="n">
        <v>0</v>
      </c>
      <c r="AV4481" s="493" t="n">
        <v>0</v>
      </c>
      <c r="AW4481" s="493" t="n">
        <v>0</v>
      </c>
      <c r="AX4481" s="493" t="n">
        <v>0</v>
      </c>
      <c r="AY4481" s="493" t="n">
        <v>0</v>
      </c>
      <c r="AZ4481" s="493" t="n">
        <v>0</v>
      </c>
      <c r="BA4481" s="493" t="n">
        <v>0</v>
      </c>
      <c r="BB4481" s="493" t="n">
        <v>0</v>
      </c>
      <c r="BC4481" s="493" t="n">
        <v>0</v>
      </c>
      <c r="BD4481" s="493" t="n">
        <v>0</v>
      </c>
      <c r="BE4481" s="493" t="n">
        <v>0</v>
      </c>
      <c r="BF4481" s="493" t="n">
        <v>0</v>
      </c>
      <c r="BG4481" s="493" t="n">
        <v>0</v>
      </c>
      <c r="BH4481" s="493" t="n">
        <v>0</v>
      </c>
      <c r="BI4481" s="493" t="n">
        <v>0</v>
      </c>
      <c r="BJ4481" s="493" t="n">
        <v>0</v>
      </c>
      <c r="BK4481" s="493" t="n">
        <v>0</v>
      </c>
      <c r="BL4481" s="493" t="n">
        <v>0</v>
      </c>
      <c r="BM4481" s="493" t="n">
        <v>0</v>
      </c>
      <c r="BN4481" s="493" t="n">
        <v>0</v>
      </c>
      <c r="BO4481" s="493" t="n">
        <v>0</v>
      </c>
      <c r="BP4481" s="493" t="n">
        <v>0</v>
      </c>
      <c r="BQ4481" s="493" t="n">
        <v>0</v>
      </c>
      <c r="BR4481" s="493" t="n">
        <v>0</v>
      </c>
      <c r="BS4481" s="493" t="n">
        <v>0</v>
      </c>
      <c r="BT4481" s="493" t="n">
        <v>0</v>
      </c>
      <c r="BU4481" s="493" t="n">
        <v>0</v>
      </c>
      <c r="BV4481" s="493" t="n">
        <v>0</v>
      </c>
      <c r="BW4481" s="493" t="n">
        <v>0</v>
      </c>
    </row>
    <row r="4482">
      <c r="A4482" t="inlineStr">
        <is>
          <t>[C9D3] Angiotensin-II 길항제 칼슘길항제 복합제</t>
        </is>
      </c>
      <c r="B4482" t="inlineStr">
        <is>
          <t>JW신약</t>
        </is>
      </c>
      <c r="C4482" t="inlineStr">
        <is>
          <t>트윈테라</t>
        </is>
      </c>
      <c r="D4482" t="inlineStr">
        <is>
          <t>JW신약</t>
        </is>
      </c>
      <c r="E4482" t="inlineStr">
        <is>
          <t>amlodipine besylate,  telmisartan</t>
        </is>
      </c>
      <c r="F4482" t="inlineStr">
        <is>
          <t>병원</t>
        </is>
      </c>
      <c r="G4482" t="inlineStr">
        <is>
          <t>Generic</t>
        </is>
      </c>
      <c r="H4482" s="493" t="n">
        <v>0</v>
      </c>
      <c r="I4482" s="493" t="n">
        <v>0</v>
      </c>
      <c r="J4482" s="493" t="n">
        <v>0</v>
      </c>
      <c r="K4482" s="493" t="n">
        <v>0</v>
      </c>
      <c r="L4482" s="493" t="n">
        <v>0</v>
      </c>
      <c r="M4482" s="493" t="n">
        <v>0</v>
      </c>
      <c r="N4482" s="493" t="n">
        <v>0</v>
      </c>
      <c r="O4482" s="493" t="n">
        <v>0</v>
      </c>
      <c r="P4482" s="493" t="n">
        <v>0</v>
      </c>
      <c r="Q4482" s="493" t="n">
        <v>0</v>
      </c>
      <c r="R4482" s="493" t="n">
        <v>0</v>
      </c>
      <c r="S4482" s="493" t="n">
        <v>0</v>
      </c>
      <c r="T4482" s="493" t="n">
        <v>0</v>
      </c>
      <c r="U4482" s="493" t="n">
        <v>0</v>
      </c>
      <c r="V4482" s="493" t="n">
        <v>0</v>
      </c>
      <c r="W4482" s="493" t="n">
        <v>0</v>
      </c>
      <c r="X4482" s="493" t="n">
        <v>0</v>
      </c>
      <c r="Y4482" s="493" t="n">
        <v>0</v>
      </c>
      <c r="Z4482" s="493" t="n">
        <v>0</v>
      </c>
      <c r="AA4482" s="493" t="n">
        <v>0</v>
      </c>
      <c r="AB4482" s="493" t="n">
        <v>0</v>
      </c>
      <c r="AC4482" s="493" t="n">
        <v>0</v>
      </c>
      <c r="AD4482" s="493" t="n">
        <v>0</v>
      </c>
      <c r="AE4482" s="493" t="n">
        <v>0</v>
      </c>
      <c r="AF4482" s="493" t="n">
        <v>0</v>
      </c>
      <c r="AG4482" s="493" t="n">
        <v>0</v>
      </c>
      <c r="AH4482" s="493" t="n">
        <v>0</v>
      </c>
      <c r="AI4482" s="493" t="n">
        <v>0</v>
      </c>
      <c r="AJ4482" s="493" t="n">
        <v>0</v>
      </c>
      <c r="AK4482" s="493" t="n">
        <v>0</v>
      </c>
      <c r="AL4482" s="493" t="n">
        <v>0</v>
      </c>
      <c r="AM4482" s="493" t="n">
        <v>0</v>
      </c>
      <c r="AN4482" s="493" t="n">
        <v>0</v>
      </c>
      <c r="AO4482" s="493" t="n">
        <v>96</v>
      </c>
      <c r="AP4482" s="493" t="n">
        <v>0</v>
      </c>
      <c r="AQ4482" s="493" t="n">
        <v>0</v>
      </c>
      <c r="AR4482" s="493" t="n">
        <v>0</v>
      </c>
      <c r="AS4482" s="493" t="n">
        <v>0</v>
      </c>
      <c r="AT4482" s="493" t="n">
        <v>0</v>
      </c>
      <c r="AU4482" s="493" t="n">
        <v>0</v>
      </c>
      <c r="AV4482" s="493" t="n">
        <v>0</v>
      </c>
      <c r="AW4482" s="493" t="n">
        <v>0</v>
      </c>
      <c r="AX4482" s="493" t="n">
        <v>0</v>
      </c>
      <c r="AY4482" s="493" t="n">
        <v>0</v>
      </c>
      <c r="AZ4482" s="493" t="n">
        <v>0</v>
      </c>
      <c r="BA4482" s="493" t="n">
        <v>0</v>
      </c>
      <c r="BB4482" s="493" t="n">
        <v>0</v>
      </c>
      <c r="BC4482" s="493" t="n">
        <v>0</v>
      </c>
      <c r="BD4482" s="493" t="n">
        <v>0</v>
      </c>
      <c r="BE4482" s="493" t="n">
        <v>0</v>
      </c>
      <c r="BF4482" s="493" t="n">
        <v>0</v>
      </c>
      <c r="BG4482" s="493" t="n">
        <v>0</v>
      </c>
      <c r="BH4482" s="493" t="n">
        <v>0</v>
      </c>
      <c r="BI4482" s="493" t="n">
        <v>0</v>
      </c>
      <c r="BJ4482" s="493" t="n">
        <v>0</v>
      </c>
      <c r="BK4482" s="493" t="n">
        <v>0</v>
      </c>
      <c r="BL4482" s="493" t="n">
        <v>0</v>
      </c>
      <c r="BM4482" s="493" t="n">
        <v>0</v>
      </c>
      <c r="BN4482" s="493" t="n">
        <v>0</v>
      </c>
      <c r="BO4482" s="493" t="n">
        <v>0</v>
      </c>
      <c r="BP4482" s="493" t="n">
        <v>0</v>
      </c>
      <c r="BQ4482" s="493" t="n">
        <v>0</v>
      </c>
      <c r="BR4482" s="493" t="n">
        <v>0</v>
      </c>
      <c r="BS4482" s="493" t="n">
        <v>0</v>
      </c>
      <c r="BT4482" s="493" t="n">
        <v>0</v>
      </c>
      <c r="BU4482" s="493" t="n">
        <v>0</v>
      </c>
      <c r="BV4482" s="493" t="n">
        <v>0</v>
      </c>
      <c r="BW4482" s="493" t="n">
        <v>0</v>
      </c>
    </row>
    <row r="4483">
      <c r="A4483" t="inlineStr">
        <is>
          <t>[C9D3] Angiotensin-II 길항제 칼슘길항제 복합제</t>
        </is>
      </c>
      <c r="B4483" t="inlineStr">
        <is>
          <t>JW신약</t>
        </is>
      </c>
      <c r="C4483" t="inlineStr">
        <is>
          <t>트윈테라</t>
        </is>
      </c>
      <c r="D4483" t="inlineStr">
        <is>
          <t>JW신약</t>
        </is>
      </c>
      <c r="E4483" t="inlineStr">
        <is>
          <t>amlodipine besylate,  telmisartan</t>
        </is>
      </c>
      <c r="F4483" t="inlineStr">
        <is>
          <t>의원</t>
        </is>
      </c>
      <c r="G4483" t="inlineStr">
        <is>
          <t>Generic</t>
        </is>
      </c>
      <c r="H4483" s="493" t="n">
        <v>17654.6</v>
      </c>
      <c r="I4483" s="493" t="n">
        <v>17740.58</v>
      </c>
      <c r="J4483" s="493" t="n">
        <v>17162.49</v>
      </c>
      <c r="K4483" s="493" t="n">
        <v>21105.25</v>
      </c>
      <c r="L4483" s="493" t="n">
        <v>19337.31</v>
      </c>
      <c r="M4483" s="493" t="n">
        <v>9729.66</v>
      </c>
      <c r="N4483" s="493" t="n">
        <v>9846.48</v>
      </c>
      <c r="O4483" s="493" t="n">
        <v>10423.18</v>
      </c>
      <c r="P4483" s="493" t="n">
        <v>9044.42</v>
      </c>
      <c r="Q4483" s="493" t="n">
        <v>13197.26</v>
      </c>
      <c r="R4483" s="493" t="n">
        <v>7644.94</v>
      </c>
      <c r="S4483" s="493" t="n">
        <v>17563.98</v>
      </c>
      <c r="T4483" s="493" t="n">
        <v>11958.3</v>
      </c>
      <c r="U4483" s="493" t="n">
        <v>10897.42</v>
      </c>
      <c r="V4483" s="493" t="n">
        <v>14016.08</v>
      </c>
      <c r="W4483" s="493" t="n">
        <v>15187.4</v>
      </c>
      <c r="X4483" s="493" t="n">
        <v>8952.09</v>
      </c>
      <c r="Y4483" s="493" t="n">
        <v>14358</v>
      </c>
      <c r="Z4483" s="493" t="n">
        <v>8448.9</v>
      </c>
      <c r="AA4483" s="493" t="n">
        <v>15983.8</v>
      </c>
      <c r="AB4483" s="493" t="n">
        <v>11289.6</v>
      </c>
      <c r="AC4483" s="493" t="n">
        <v>15157.96</v>
      </c>
      <c r="AD4483" s="493" t="n">
        <v>16606.6</v>
      </c>
      <c r="AE4483" s="493" t="n">
        <v>22897.34</v>
      </c>
      <c r="AF4483" s="493" t="n">
        <v>19461.7</v>
      </c>
      <c r="AG4483" s="493" t="n">
        <v>19595.2</v>
      </c>
      <c r="AH4483" s="493" t="n">
        <v>24081.01</v>
      </c>
      <c r="AI4483" s="493" t="n">
        <v>17727.95</v>
      </c>
      <c r="AJ4483" s="493" t="n">
        <v>22769.34</v>
      </c>
      <c r="AK4483" s="493" t="n">
        <v>27178.57</v>
      </c>
      <c r="AL4483" s="493" t="n">
        <v>29710.44</v>
      </c>
      <c r="AM4483" s="493" t="n">
        <v>22932.17</v>
      </c>
      <c r="AN4483" s="493" t="n">
        <v>28293.32</v>
      </c>
      <c r="AO4483" s="493" t="n">
        <v>24380.75</v>
      </c>
      <c r="AP4483" s="493" t="n">
        <v>21767.8</v>
      </c>
      <c r="AQ4483" s="493" t="n">
        <v>24763</v>
      </c>
      <c r="AR4483" s="493" t="n">
        <v>25958.5</v>
      </c>
      <c r="AS4483" s="493" t="n">
        <v>24756.68</v>
      </c>
      <c r="AT4483" s="493" t="n">
        <v>22615.39</v>
      </c>
      <c r="AU4483" s="493" t="n">
        <v>20386.3</v>
      </c>
      <c r="AV4483" s="493" t="n">
        <v>20748.48</v>
      </c>
      <c r="AW4483" s="493" t="n">
        <v>19958.8</v>
      </c>
      <c r="AX4483" s="493" t="n">
        <v>15955.16</v>
      </c>
      <c r="AY4483" s="493" t="n">
        <v>23297.46</v>
      </c>
      <c r="AZ4483" s="493" t="n">
        <v>16640.1</v>
      </c>
      <c r="BA4483" s="493" t="n">
        <v>19106.6</v>
      </c>
      <c r="BB4483" s="493" t="n">
        <v>15958.65</v>
      </c>
      <c r="BC4483" s="493" t="n">
        <v>21376.8</v>
      </c>
      <c r="BD4483" s="493" t="n">
        <v>15052.1</v>
      </c>
      <c r="BE4483" s="493" t="n">
        <v>19334.4</v>
      </c>
      <c r="BF4483" s="493" t="n">
        <v>16463.4</v>
      </c>
      <c r="BG4483" s="493" t="n">
        <v>14994.9</v>
      </c>
      <c r="BH4483" s="493" t="n">
        <v>15351.7</v>
      </c>
      <c r="BI4483" s="493" t="n">
        <v>13551.3</v>
      </c>
      <c r="BJ4483" s="493" t="n">
        <v>20160.7</v>
      </c>
      <c r="BK4483" s="493" t="n">
        <v>17161.2</v>
      </c>
      <c r="BL4483" s="493" t="n">
        <v>23013.15</v>
      </c>
      <c r="BM4483" s="493" t="n">
        <v>18026.55</v>
      </c>
      <c r="BN4483" s="493" t="n">
        <v>18077.3</v>
      </c>
      <c r="BO4483" s="493" t="n">
        <v>15549.6</v>
      </c>
      <c r="BP4483" s="493" t="n">
        <v>14582.7</v>
      </c>
      <c r="BQ4483" s="493" t="n">
        <v>14000</v>
      </c>
      <c r="BR4483" s="493" t="n">
        <v>11441.7</v>
      </c>
      <c r="BS4483" s="493" t="n">
        <v>19292.7</v>
      </c>
      <c r="BT4483" s="493" t="n">
        <v>12585.87</v>
      </c>
      <c r="BU4483" s="493" t="n">
        <v>14382.48</v>
      </c>
      <c r="BV4483" s="493" t="n">
        <v>16798.35</v>
      </c>
      <c r="BW4483" s="493" t="n">
        <v>15299.1</v>
      </c>
    </row>
    <row r="4484">
      <c r="A4484" t="inlineStr">
        <is>
          <t>[C9D3] Angiotensin-II 길항제 칼슘길항제 복합제</t>
        </is>
      </c>
      <c r="B4484" t="inlineStr">
        <is>
          <t>JW신약</t>
        </is>
      </c>
      <c r="C4484" t="inlineStr">
        <is>
          <t>트윈테라</t>
        </is>
      </c>
      <c r="D4484" t="inlineStr">
        <is>
          <t>JW신약</t>
        </is>
      </c>
      <c r="E4484" t="inlineStr">
        <is>
          <t>amlodipine besylate,  telmisartan</t>
        </is>
      </c>
      <c r="F4484" t="inlineStr">
        <is>
          <t>보건소</t>
        </is>
      </c>
      <c r="G4484" t="inlineStr">
        <is>
          <t>Generic</t>
        </is>
      </c>
      <c r="H4484" s="493" t="n">
        <v>0</v>
      </c>
      <c r="I4484" s="493" t="n">
        <v>0</v>
      </c>
      <c r="J4484" s="493" t="n">
        <v>0</v>
      </c>
      <c r="K4484" s="493" t="n">
        <v>0</v>
      </c>
      <c r="L4484" s="493" t="n">
        <v>0</v>
      </c>
      <c r="M4484" s="493" t="n">
        <v>0</v>
      </c>
      <c r="N4484" s="493" t="n">
        <v>0</v>
      </c>
      <c r="O4484" s="493" t="n">
        <v>0</v>
      </c>
      <c r="P4484" s="493" t="n">
        <v>0</v>
      </c>
      <c r="Q4484" s="493" t="n">
        <v>0</v>
      </c>
      <c r="R4484" s="493" t="n">
        <v>0</v>
      </c>
      <c r="S4484" s="493" t="n">
        <v>0</v>
      </c>
      <c r="T4484" s="493" t="n">
        <v>0</v>
      </c>
      <c r="U4484" s="493" t="n">
        <v>0</v>
      </c>
      <c r="V4484" s="493" t="n">
        <v>0</v>
      </c>
      <c r="W4484" s="493" t="n">
        <v>0</v>
      </c>
      <c r="X4484" s="493" t="n">
        <v>0</v>
      </c>
      <c r="Y4484" s="493" t="n">
        <v>0</v>
      </c>
      <c r="Z4484" s="493" t="n">
        <v>0</v>
      </c>
      <c r="AA4484" s="493" t="n">
        <v>0</v>
      </c>
      <c r="AB4484" s="493" t="n">
        <v>0</v>
      </c>
      <c r="AC4484" s="493" t="n">
        <v>0</v>
      </c>
      <c r="AD4484" s="493" t="n">
        <v>0</v>
      </c>
      <c r="AE4484" s="493" t="n">
        <v>0</v>
      </c>
      <c r="AF4484" s="493" t="n">
        <v>0</v>
      </c>
      <c r="AG4484" s="493" t="n">
        <v>0</v>
      </c>
      <c r="AH4484" s="493" t="n">
        <v>0</v>
      </c>
      <c r="AI4484" s="493" t="n">
        <v>0</v>
      </c>
      <c r="AJ4484" s="493" t="n">
        <v>0</v>
      </c>
      <c r="AK4484" s="493" t="n">
        <v>0</v>
      </c>
      <c r="AL4484" s="493" t="n">
        <v>0</v>
      </c>
      <c r="AM4484" s="493" t="n">
        <v>0</v>
      </c>
      <c r="AN4484" s="493" t="n">
        <v>0</v>
      </c>
      <c r="AO4484" s="493" t="n">
        <v>0</v>
      </c>
      <c r="AP4484" s="493" t="n">
        <v>0</v>
      </c>
      <c r="AQ4484" s="493" t="n">
        <v>0</v>
      </c>
      <c r="AR4484" s="493" t="n">
        <v>0</v>
      </c>
      <c r="AS4484" s="493" t="n">
        <v>0</v>
      </c>
      <c r="AT4484" s="493" t="n">
        <v>0</v>
      </c>
      <c r="AU4484" s="493" t="n">
        <v>0</v>
      </c>
      <c r="AV4484" s="493" t="n">
        <v>0.9</v>
      </c>
      <c r="AW4484" s="493" t="n">
        <v>0.6</v>
      </c>
      <c r="AX4484" s="493" t="n">
        <v>1.2</v>
      </c>
      <c r="AY4484" s="493" t="n">
        <v>0.3</v>
      </c>
      <c r="AZ4484" s="493" t="n">
        <v>3.6</v>
      </c>
      <c r="BA4484" s="493" t="n">
        <v>0</v>
      </c>
      <c r="BB4484" s="493" t="n">
        <v>2.7</v>
      </c>
      <c r="BC4484" s="493" t="n">
        <v>0.9</v>
      </c>
      <c r="BD4484" s="493" t="n">
        <v>2.7</v>
      </c>
      <c r="BE4484" s="493" t="n">
        <v>0.9</v>
      </c>
      <c r="BF4484" s="493" t="n">
        <v>3.6</v>
      </c>
      <c r="BG4484" s="493" t="n">
        <v>1.8</v>
      </c>
      <c r="BH4484" s="493" t="n">
        <v>0</v>
      </c>
      <c r="BI4484" s="493" t="n">
        <v>0</v>
      </c>
      <c r="BJ4484" s="493" t="n">
        <v>2.7</v>
      </c>
      <c r="BK4484" s="493" t="n">
        <v>1.8</v>
      </c>
      <c r="BL4484" s="493" t="n">
        <v>0</v>
      </c>
      <c r="BM4484" s="493" t="n">
        <v>2.7</v>
      </c>
      <c r="BN4484" s="493" t="n">
        <v>1.8</v>
      </c>
      <c r="BO4484" s="493" t="n">
        <v>0</v>
      </c>
      <c r="BP4484" s="493" t="n">
        <v>0</v>
      </c>
      <c r="BQ4484" s="493" t="n">
        <v>1.8</v>
      </c>
      <c r="BR4484" s="493" t="n">
        <v>0</v>
      </c>
      <c r="BS4484" s="493" t="n">
        <v>0</v>
      </c>
      <c r="BT4484" s="493" t="n">
        <v>1.8</v>
      </c>
      <c r="BU4484" s="493" t="n">
        <v>43.8</v>
      </c>
      <c r="BV4484" s="493" t="n">
        <v>0</v>
      </c>
      <c r="BW4484" s="493" t="n">
        <v>1.8</v>
      </c>
    </row>
    <row r="4485">
      <c r="A4485" t="inlineStr">
        <is>
          <t>[C9D3] Angiotensin-II 길항제 칼슘길항제 복합제</t>
        </is>
      </c>
      <c r="B4485" t="inlineStr">
        <is>
          <t>JW중외제약</t>
        </is>
      </c>
      <c r="C4485" t="inlineStr">
        <is>
          <t>로잘포스</t>
        </is>
      </c>
      <c r="D4485" t="inlineStr">
        <is>
          <t>JW중외제약</t>
        </is>
      </c>
      <c r="E4485" t="inlineStr">
        <is>
          <t>amlodipine besylate  ( as amlodipine),  losartan potassium</t>
        </is>
      </c>
      <c r="F4485" t="inlineStr">
        <is>
          <t>병원</t>
        </is>
      </c>
      <c r="G4485" t="inlineStr">
        <is>
          <t>Generic</t>
        </is>
      </c>
      <c r="H4485" s="493" t="n">
        <v>0</v>
      </c>
      <c r="I4485" s="493" t="n">
        <v>0</v>
      </c>
      <c r="J4485" s="493" t="n">
        <v>95.09999999999999</v>
      </c>
      <c r="K4485" s="493" t="n">
        <v>0</v>
      </c>
      <c r="L4485" s="493" t="n">
        <v>0</v>
      </c>
      <c r="M4485" s="493" t="n">
        <v>0</v>
      </c>
      <c r="N4485" s="493" t="n">
        <v>0</v>
      </c>
      <c r="O4485" s="493" t="n">
        <v>0</v>
      </c>
      <c r="P4485" s="493" t="n">
        <v>0</v>
      </c>
      <c r="Q4485" s="493" t="n">
        <v>1064</v>
      </c>
      <c r="R4485" s="493" t="n">
        <v>576</v>
      </c>
      <c r="S4485" s="493" t="n">
        <v>456.9</v>
      </c>
      <c r="T4485" s="493" t="n">
        <v>0</v>
      </c>
      <c r="U4485" s="493" t="n">
        <v>0</v>
      </c>
      <c r="V4485" s="493" t="n">
        <v>0</v>
      </c>
      <c r="W4485" s="493" t="n">
        <v>0</v>
      </c>
      <c r="X4485" s="493" t="n">
        <v>0</v>
      </c>
      <c r="Y4485" s="493" t="n">
        <v>0</v>
      </c>
      <c r="Z4485" s="493" t="n">
        <v>0</v>
      </c>
      <c r="AA4485" s="493" t="n">
        <v>0</v>
      </c>
      <c r="AB4485" s="493" t="n">
        <v>0</v>
      </c>
      <c r="AC4485" s="493" t="n">
        <v>0</v>
      </c>
      <c r="AD4485" s="493" t="n">
        <v>0</v>
      </c>
      <c r="AE4485" s="493" t="n">
        <v>0</v>
      </c>
      <c r="AF4485" s="493" t="n">
        <v>0</v>
      </c>
      <c r="AG4485" s="493" t="n">
        <v>0</v>
      </c>
      <c r="AH4485" s="493" t="n">
        <v>0</v>
      </c>
      <c r="AI4485" s="493" t="n">
        <v>0</v>
      </c>
      <c r="AJ4485" s="493" t="n">
        <v>0</v>
      </c>
      <c r="AK4485" s="493" t="n">
        <v>0</v>
      </c>
      <c r="AL4485" s="493" t="n">
        <v>0</v>
      </c>
      <c r="AM4485" s="493" t="n">
        <v>0</v>
      </c>
      <c r="AN4485" s="493" t="n">
        <v>0</v>
      </c>
      <c r="AO4485" s="493" t="n">
        <v>0</v>
      </c>
      <c r="AP4485" s="493" t="n">
        <v>0</v>
      </c>
      <c r="AQ4485" s="493" t="n">
        <v>0</v>
      </c>
      <c r="AR4485" s="493" t="n">
        <v>0</v>
      </c>
      <c r="AS4485" s="493" t="n">
        <v>0</v>
      </c>
      <c r="AT4485" s="493" t="n">
        <v>0</v>
      </c>
      <c r="AU4485" s="493" t="n">
        <v>0</v>
      </c>
      <c r="AV4485" s="493" t="n">
        <v>0</v>
      </c>
      <c r="AW4485" s="493" t="n">
        <v>0</v>
      </c>
      <c r="AX4485" s="493" t="n">
        <v>0</v>
      </c>
      <c r="AY4485" s="493" t="n">
        <v>0</v>
      </c>
      <c r="AZ4485" s="493" t="n">
        <v>0</v>
      </c>
      <c r="BA4485" s="493" t="n">
        <v>0</v>
      </c>
      <c r="BB4485" s="493" t="n">
        <v>0</v>
      </c>
      <c r="BC4485" s="493" t="n">
        <v>0</v>
      </c>
      <c r="BD4485" s="493" t="n">
        <v>0</v>
      </c>
      <c r="BE4485" s="493" t="n">
        <v>0</v>
      </c>
      <c r="BF4485" s="493" t="n">
        <v>0</v>
      </c>
      <c r="BG4485" s="493" t="n">
        <v>0</v>
      </c>
      <c r="BH4485" s="493" t="n">
        <v>0</v>
      </c>
      <c r="BI4485" s="493" t="n">
        <v>0</v>
      </c>
      <c r="BJ4485" s="493" t="n">
        <v>0</v>
      </c>
      <c r="BK4485" s="493" t="n">
        <v>0</v>
      </c>
      <c r="BL4485" s="493" t="n">
        <v>0</v>
      </c>
      <c r="BM4485" s="493" t="n">
        <v>0</v>
      </c>
      <c r="BN4485" s="493" t="n">
        <v>0</v>
      </c>
      <c r="BO4485" s="493" t="n">
        <v>0</v>
      </c>
      <c r="BP4485" s="493" t="n">
        <v>0</v>
      </c>
      <c r="BQ4485" s="493" t="n">
        <v>0</v>
      </c>
      <c r="BR4485" s="493" t="n">
        <v>0</v>
      </c>
      <c r="BS4485" s="493" t="n">
        <v>0</v>
      </c>
      <c r="BT4485" s="493" t="n">
        <v>0</v>
      </c>
      <c r="BU4485" s="493" t="n">
        <v>0</v>
      </c>
      <c r="BV4485" s="493" t="n">
        <v>0</v>
      </c>
      <c r="BW4485" s="493" t="n">
        <v>0</v>
      </c>
    </row>
    <row r="4486">
      <c r="A4486" t="inlineStr">
        <is>
          <t>[C9D3] Angiotensin-II 길항제 칼슘길항제 복합제</t>
        </is>
      </c>
      <c r="B4486" t="inlineStr">
        <is>
          <t>JW중외제약</t>
        </is>
      </c>
      <c r="C4486" t="inlineStr">
        <is>
          <t>로잘포스</t>
        </is>
      </c>
      <c r="D4486" t="inlineStr">
        <is>
          <t>JW중외제약</t>
        </is>
      </c>
      <c r="E4486" t="inlineStr">
        <is>
          <t>amlodipine besylate  ( as amlodipine),  losartan potassium</t>
        </is>
      </c>
      <c r="F4486" t="inlineStr">
        <is>
          <t>의원</t>
        </is>
      </c>
      <c r="G4486" t="inlineStr">
        <is>
          <t>Generic</t>
        </is>
      </c>
      <c r="H4486" s="493" t="n">
        <v>36614.24</v>
      </c>
      <c r="I4486" s="493" t="n">
        <v>38571.89</v>
      </c>
      <c r="J4486" s="493" t="n">
        <v>42978.18</v>
      </c>
      <c r="K4486" s="493" t="n">
        <v>32321.86</v>
      </c>
      <c r="L4486" s="493" t="n">
        <v>40638.46</v>
      </c>
      <c r="M4486" s="493" t="n">
        <v>40673.32</v>
      </c>
      <c r="N4486" s="493" t="n">
        <v>39384.42</v>
      </c>
      <c r="O4486" s="493" t="n">
        <v>43751.13</v>
      </c>
      <c r="P4486" s="493" t="n">
        <v>39057.36</v>
      </c>
      <c r="Q4486" s="493" t="n">
        <v>37218.84</v>
      </c>
      <c r="R4486" s="493" t="n">
        <v>32515.6</v>
      </c>
      <c r="S4486" s="493" t="n">
        <v>5966.4</v>
      </c>
      <c r="T4486" s="493" t="n">
        <v>3151.8</v>
      </c>
      <c r="U4486" s="493" t="n">
        <v>2844.9</v>
      </c>
      <c r="V4486" s="493" t="n">
        <v>2997.6</v>
      </c>
      <c r="W4486" s="493" t="n">
        <v>2527.5</v>
      </c>
      <c r="X4486" s="493" t="n">
        <v>3180</v>
      </c>
      <c r="Y4486" s="493" t="n">
        <v>2917.5</v>
      </c>
      <c r="Z4486" s="493" t="n">
        <v>3322.4</v>
      </c>
      <c r="AA4486" s="493" t="n">
        <v>2581.8</v>
      </c>
      <c r="AB4486" s="493" t="n">
        <v>2503.2</v>
      </c>
      <c r="AC4486" s="493" t="n">
        <v>2864.5</v>
      </c>
      <c r="AD4486" s="493" t="n">
        <v>2325.3</v>
      </c>
      <c r="AE4486" s="493" t="n">
        <v>2825.7</v>
      </c>
      <c r="AF4486" s="493" t="n">
        <v>2551.2</v>
      </c>
      <c r="AG4486" s="493" t="n">
        <v>2557.5</v>
      </c>
      <c r="AH4486" s="493" t="n">
        <v>2632.5</v>
      </c>
      <c r="AI4486" s="493" t="n">
        <v>1370.4</v>
      </c>
      <c r="AJ4486" s="493" t="n">
        <v>0</v>
      </c>
      <c r="AK4486" s="493" t="n">
        <v>0</v>
      </c>
      <c r="AL4486" s="493" t="n">
        <v>0</v>
      </c>
      <c r="AM4486" s="493" t="n">
        <v>0</v>
      </c>
      <c r="AN4486" s="493" t="n">
        <v>0</v>
      </c>
      <c r="AO4486" s="493" t="n">
        <v>0</v>
      </c>
      <c r="AP4486" s="493" t="n">
        <v>0</v>
      </c>
      <c r="AQ4486" s="493" t="n">
        <v>0</v>
      </c>
      <c r="AR4486" s="493" t="n">
        <v>0</v>
      </c>
      <c r="AS4486" s="493" t="n">
        <v>0</v>
      </c>
      <c r="AT4486" s="493" t="n">
        <v>0</v>
      </c>
      <c r="AU4486" s="493" t="n">
        <v>0</v>
      </c>
      <c r="AV4486" s="493" t="n">
        <v>0</v>
      </c>
      <c r="AW4486" s="493" t="n">
        <v>0</v>
      </c>
      <c r="AX4486" s="493" t="n">
        <v>0</v>
      </c>
      <c r="AY4486" s="493" t="n">
        <v>0</v>
      </c>
      <c r="AZ4486" s="493" t="n">
        <v>0</v>
      </c>
      <c r="BA4486" s="493" t="n">
        <v>0</v>
      </c>
      <c r="BB4486" s="493" t="n">
        <v>0</v>
      </c>
      <c r="BC4486" s="493" t="n">
        <v>0</v>
      </c>
      <c r="BD4486" s="493" t="n">
        <v>0</v>
      </c>
      <c r="BE4486" s="493" t="n">
        <v>0</v>
      </c>
      <c r="BF4486" s="493" t="n">
        <v>0</v>
      </c>
      <c r="BG4486" s="493" t="n">
        <v>0</v>
      </c>
      <c r="BH4486" s="493" t="n">
        <v>0</v>
      </c>
      <c r="BI4486" s="493" t="n">
        <v>0</v>
      </c>
      <c r="BJ4486" s="493" t="n">
        <v>0</v>
      </c>
      <c r="BK4486" s="493" t="n">
        <v>0</v>
      </c>
      <c r="BL4486" s="493" t="n">
        <v>0</v>
      </c>
      <c r="BM4486" s="493" t="n">
        <v>0</v>
      </c>
      <c r="BN4486" s="493" t="n">
        <v>0</v>
      </c>
      <c r="BO4486" s="493" t="n">
        <v>0</v>
      </c>
      <c r="BP4486" s="493" t="n">
        <v>0</v>
      </c>
      <c r="BQ4486" s="493" t="n">
        <v>0</v>
      </c>
      <c r="BR4486" s="493" t="n">
        <v>0</v>
      </c>
      <c r="BS4486" s="493" t="n">
        <v>0</v>
      </c>
      <c r="BT4486" s="493" t="n">
        <v>0</v>
      </c>
      <c r="BU4486" s="493" t="n">
        <v>0</v>
      </c>
      <c r="BV4486" s="493" t="n">
        <v>0</v>
      </c>
      <c r="BW4486" s="493" t="n">
        <v>0</v>
      </c>
    </row>
    <row r="4487">
      <c r="A4487" t="inlineStr">
        <is>
          <t>[C9D3] Angiotensin-II 길항제 칼슘길항제 복합제</t>
        </is>
      </c>
      <c r="B4487" t="inlineStr">
        <is>
          <t>JW중외제약</t>
        </is>
      </c>
      <c r="C4487" t="inlineStr">
        <is>
          <t>로잘포스</t>
        </is>
      </c>
      <c r="D4487" t="inlineStr">
        <is>
          <t>JW중외제약</t>
        </is>
      </c>
      <c r="E4487" t="inlineStr">
        <is>
          <t>amlodipine besylate  ( as amlodipine),  losartan potassium</t>
        </is>
      </c>
      <c r="F4487" t="inlineStr">
        <is>
          <t>보건소</t>
        </is>
      </c>
      <c r="G4487" t="inlineStr">
        <is>
          <t>Generic</t>
        </is>
      </c>
      <c r="H4487" s="493" t="n">
        <v>1894.5</v>
      </c>
      <c r="I4487" s="493" t="n">
        <v>164.7</v>
      </c>
      <c r="J4487" s="493" t="n">
        <v>355.5</v>
      </c>
      <c r="K4487" s="493" t="n">
        <v>496.8</v>
      </c>
      <c r="L4487" s="493" t="n">
        <v>1372.8</v>
      </c>
      <c r="M4487" s="493" t="n">
        <v>11</v>
      </c>
      <c r="N4487" s="493" t="n">
        <v>156</v>
      </c>
      <c r="O4487" s="493" t="n">
        <v>240</v>
      </c>
      <c r="P4487" s="493" t="n">
        <v>129</v>
      </c>
      <c r="Q4487" s="493" t="n">
        <v>130.2</v>
      </c>
      <c r="R4487" s="493" t="n">
        <v>0</v>
      </c>
      <c r="S4487" s="493" t="n">
        <v>0</v>
      </c>
      <c r="T4487" s="493" t="n">
        <v>0</v>
      </c>
      <c r="U4487" s="493" t="n">
        <v>0</v>
      </c>
      <c r="V4487" s="493" t="n">
        <v>0</v>
      </c>
      <c r="W4487" s="493" t="n">
        <v>0</v>
      </c>
      <c r="X4487" s="493" t="n">
        <v>0</v>
      </c>
      <c r="Y4487" s="493" t="n">
        <v>0</v>
      </c>
      <c r="Z4487" s="493" t="n">
        <v>0</v>
      </c>
      <c r="AA4487" s="493" t="n">
        <v>0</v>
      </c>
      <c r="AB4487" s="493" t="n">
        <v>0</v>
      </c>
      <c r="AC4487" s="493" t="n">
        <v>0</v>
      </c>
      <c r="AD4487" s="493" t="n">
        <v>0</v>
      </c>
      <c r="AE4487" s="493" t="n">
        <v>0</v>
      </c>
      <c r="AF4487" s="493" t="n">
        <v>0</v>
      </c>
      <c r="AG4487" s="493" t="n">
        <v>0</v>
      </c>
      <c r="AH4487" s="493" t="n">
        <v>0</v>
      </c>
      <c r="AI4487" s="493" t="n">
        <v>0</v>
      </c>
      <c r="AJ4487" s="493" t="n">
        <v>0</v>
      </c>
      <c r="AK4487" s="493" t="n">
        <v>0</v>
      </c>
      <c r="AL4487" s="493" t="n">
        <v>0</v>
      </c>
      <c r="AM4487" s="493" t="n">
        <v>0</v>
      </c>
      <c r="AN4487" s="493" t="n">
        <v>0</v>
      </c>
      <c r="AO4487" s="493" t="n">
        <v>0</v>
      </c>
      <c r="AP4487" s="493" t="n">
        <v>0</v>
      </c>
      <c r="AQ4487" s="493" t="n">
        <v>0</v>
      </c>
      <c r="AR4487" s="493" t="n">
        <v>0</v>
      </c>
      <c r="AS4487" s="493" t="n">
        <v>0</v>
      </c>
      <c r="AT4487" s="493" t="n">
        <v>0</v>
      </c>
      <c r="AU4487" s="493" t="n">
        <v>0</v>
      </c>
      <c r="AV4487" s="493" t="n">
        <v>0</v>
      </c>
      <c r="AW4487" s="493" t="n">
        <v>0</v>
      </c>
      <c r="AX4487" s="493" t="n">
        <v>0</v>
      </c>
      <c r="AY4487" s="493" t="n">
        <v>0</v>
      </c>
      <c r="AZ4487" s="493" t="n">
        <v>0</v>
      </c>
      <c r="BA4487" s="493" t="n">
        <v>0</v>
      </c>
      <c r="BB4487" s="493" t="n">
        <v>0</v>
      </c>
      <c r="BC4487" s="493" t="n">
        <v>0</v>
      </c>
      <c r="BD4487" s="493" t="n">
        <v>0</v>
      </c>
      <c r="BE4487" s="493" t="n">
        <v>0</v>
      </c>
      <c r="BF4487" s="493" t="n">
        <v>0</v>
      </c>
      <c r="BG4487" s="493" t="n">
        <v>0</v>
      </c>
      <c r="BH4487" s="493" t="n">
        <v>0</v>
      </c>
      <c r="BI4487" s="493" t="n">
        <v>0</v>
      </c>
      <c r="BJ4487" s="493" t="n">
        <v>0</v>
      </c>
      <c r="BK4487" s="493" t="n">
        <v>0</v>
      </c>
      <c r="BL4487" s="493" t="n">
        <v>0</v>
      </c>
      <c r="BM4487" s="493" t="n">
        <v>0</v>
      </c>
      <c r="BN4487" s="493" t="n">
        <v>0</v>
      </c>
      <c r="BO4487" s="493" t="n">
        <v>0</v>
      </c>
      <c r="BP4487" s="493" t="n">
        <v>0</v>
      </c>
      <c r="BQ4487" s="493" t="n">
        <v>0</v>
      </c>
      <c r="BR4487" s="493" t="n">
        <v>0</v>
      </c>
      <c r="BS4487" s="493" t="n">
        <v>0</v>
      </c>
      <c r="BT4487" s="493" t="n">
        <v>0</v>
      </c>
      <c r="BU4487" s="493" t="n">
        <v>0</v>
      </c>
      <c r="BV4487" s="493" t="n">
        <v>0</v>
      </c>
      <c r="BW4487" s="493" t="n">
        <v>0</v>
      </c>
    </row>
    <row r="4488">
      <c r="A4488" t="inlineStr">
        <is>
          <t>[C9D3] Angiotensin-II 길항제 칼슘길항제 복합제</t>
        </is>
      </c>
      <c r="B4488" t="inlineStr">
        <is>
          <t>JW중외제약</t>
        </is>
      </c>
      <c r="C4488" t="inlineStr">
        <is>
          <t>로잘포스</t>
        </is>
      </c>
      <c r="D4488" t="inlineStr">
        <is>
          <t>JW중외제약</t>
        </is>
      </c>
      <c r="E4488" t="inlineStr">
        <is>
          <t>amlodipine besylate  ( as amlodipine),  losartan potassium</t>
        </is>
      </c>
      <c r="F4488" t="inlineStr">
        <is>
          <t>기타(치과의원, 치과병원 등)</t>
        </is>
      </c>
      <c r="G4488" t="inlineStr">
        <is>
          <t>Generic</t>
        </is>
      </c>
      <c r="H4488" s="493" t="n">
        <v>0</v>
      </c>
      <c r="I4488" s="493" t="n">
        <v>0</v>
      </c>
      <c r="J4488" s="493" t="n">
        <v>0</v>
      </c>
      <c r="K4488" s="493" t="n">
        <v>0</v>
      </c>
      <c r="L4488" s="493" t="n">
        <v>0</v>
      </c>
      <c r="M4488" s="493" t="n">
        <v>9.6</v>
      </c>
      <c r="N4488" s="493" t="n">
        <v>10.8</v>
      </c>
      <c r="O4488" s="493" t="n">
        <v>10.5</v>
      </c>
      <c r="P4488" s="493" t="n">
        <v>10.8</v>
      </c>
      <c r="Q4488" s="493" t="n">
        <v>13.2</v>
      </c>
      <c r="R4488" s="493" t="n">
        <v>12.6</v>
      </c>
      <c r="S4488" s="493" t="n">
        <v>11.4</v>
      </c>
      <c r="T4488" s="493" t="n">
        <v>0</v>
      </c>
      <c r="U4488" s="493" t="n">
        <v>0</v>
      </c>
      <c r="V4488" s="493" t="n">
        <v>0</v>
      </c>
      <c r="W4488" s="493" t="n">
        <v>0</v>
      </c>
      <c r="X4488" s="493" t="n">
        <v>0</v>
      </c>
      <c r="Y4488" s="493" t="n">
        <v>0</v>
      </c>
      <c r="Z4488" s="493" t="n">
        <v>0</v>
      </c>
      <c r="AA4488" s="493" t="n">
        <v>0</v>
      </c>
      <c r="AB4488" s="493" t="n">
        <v>0</v>
      </c>
      <c r="AC4488" s="493" t="n">
        <v>0</v>
      </c>
      <c r="AD4488" s="493" t="n">
        <v>0</v>
      </c>
      <c r="AE4488" s="493" t="n">
        <v>0</v>
      </c>
      <c r="AF4488" s="493" t="n">
        <v>0</v>
      </c>
      <c r="AG4488" s="493" t="n">
        <v>0</v>
      </c>
      <c r="AH4488" s="493" t="n">
        <v>0</v>
      </c>
      <c r="AI4488" s="493" t="n">
        <v>0</v>
      </c>
      <c r="AJ4488" s="493" t="n">
        <v>0</v>
      </c>
      <c r="AK4488" s="493" t="n">
        <v>0</v>
      </c>
      <c r="AL4488" s="493" t="n">
        <v>0</v>
      </c>
      <c r="AM4488" s="493" t="n">
        <v>0</v>
      </c>
      <c r="AN4488" s="493" t="n">
        <v>0</v>
      </c>
      <c r="AO4488" s="493" t="n">
        <v>0</v>
      </c>
      <c r="AP4488" s="493" t="n">
        <v>0</v>
      </c>
      <c r="AQ4488" s="493" t="n">
        <v>0</v>
      </c>
      <c r="AR4488" s="493" t="n">
        <v>0</v>
      </c>
      <c r="AS4488" s="493" t="n">
        <v>0</v>
      </c>
      <c r="AT4488" s="493" t="n">
        <v>0</v>
      </c>
      <c r="AU4488" s="493" t="n">
        <v>0</v>
      </c>
      <c r="AV4488" s="493" t="n">
        <v>0</v>
      </c>
      <c r="AW4488" s="493" t="n">
        <v>0</v>
      </c>
      <c r="AX4488" s="493" t="n">
        <v>0</v>
      </c>
      <c r="AY4488" s="493" t="n">
        <v>0</v>
      </c>
      <c r="AZ4488" s="493" t="n">
        <v>0</v>
      </c>
      <c r="BA4488" s="493" t="n">
        <v>0</v>
      </c>
      <c r="BB4488" s="493" t="n">
        <v>0</v>
      </c>
      <c r="BC4488" s="493" t="n">
        <v>0</v>
      </c>
      <c r="BD4488" s="493" t="n">
        <v>0</v>
      </c>
      <c r="BE4488" s="493" t="n">
        <v>0</v>
      </c>
      <c r="BF4488" s="493" t="n">
        <v>0</v>
      </c>
      <c r="BG4488" s="493" t="n">
        <v>0</v>
      </c>
      <c r="BH4488" s="493" t="n">
        <v>0</v>
      </c>
      <c r="BI4488" s="493" t="n">
        <v>0</v>
      </c>
      <c r="BJ4488" s="493" t="n">
        <v>0</v>
      </c>
      <c r="BK4488" s="493" t="n">
        <v>0</v>
      </c>
      <c r="BL4488" s="493" t="n">
        <v>0</v>
      </c>
      <c r="BM4488" s="493" t="n">
        <v>0</v>
      </c>
      <c r="BN4488" s="493" t="n">
        <v>0</v>
      </c>
      <c r="BO4488" s="493" t="n">
        <v>0</v>
      </c>
      <c r="BP4488" s="493" t="n">
        <v>0</v>
      </c>
      <c r="BQ4488" s="493" t="n">
        <v>0</v>
      </c>
      <c r="BR4488" s="493" t="n">
        <v>0</v>
      </c>
      <c r="BS4488" s="493" t="n">
        <v>0</v>
      </c>
      <c r="BT4488" s="493" t="n">
        <v>0</v>
      </c>
      <c r="BU4488" s="493" t="n">
        <v>0</v>
      </c>
      <c r="BV4488" s="493" t="n">
        <v>0</v>
      </c>
      <c r="BW4488" s="493" t="n">
        <v>0</v>
      </c>
    </row>
    <row r="4489">
      <c r="A4489" t="inlineStr">
        <is>
          <t>[C9D3] Angiotensin-II 길항제 칼슘길항제 복합제</t>
        </is>
      </c>
      <c r="B4489" t="inlineStr">
        <is>
          <t>JW중외제약</t>
        </is>
      </c>
      <c r="C4489" t="inlineStr">
        <is>
          <t>발사포스</t>
        </is>
      </c>
      <c r="D4489" t="inlineStr">
        <is>
          <t>JW중외제약</t>
        </is>
      </c>
      <c r="E4489" t="inlineStr">
        <is>
          <t>amlodipine besylate,  valsartan</t>
        </is>
      </c>
      <c r="F4489" t="inlineStr">
        <is>
          <t>상급종합병원</t>
        </is>
      </c>
      <c r="G4489" t="inlineStr">
        <is>
          <t>Generic</t>
        </is>
      </c>
      <c r="H4489" s="493" t="n">
        <v>1298.46</v>
      </c>
      <c r="I4489" s="493" t="n">
        <v>2741.88</v>
      </c>
      <c r="J4489" s="493" t="n">
        <v>3015.86</v>
      </c>
      <c r="K4489" s="493" t="n">
        <v>3152.4</v>
      </c>
      <c r="L4489" s="493" t="n">
        <v>3340.54</v>
      </c>
      <c r="M4489" s="493" t="n">
        <v>3401.64</v>
      </c>
      <c r="N4489" s="493" t="n">
        <v>2726.55</v>
      </c>
      <c r="O4489" s="493" t="n">
        <v>2347.07</v>
      </c>
      <c r="P4489" s="493" t="n">
        <v>3563.72</v>
      </c>
      <c r="Q4489" s="493" t="n">
        <v>2065.64</v>
      </c>
      <c r="R4489" s="493" t="n">
        <v>3595.44</v>
      </c>
      <c r="S4489" s="493" t="n">
        <v>2916.96</v>
      </c>
      <c r="T4489" s="493" t="n">
        <v>1705.86</v>
      </c>
      <c r="U4489" s="493" t="n">
        <v>3739.01</v>
      </c>
      <c r="V4489" s="493" t="n">
        <v>4733.76</v>
      </c>
      <c r="W4489" s="493" t="n">
        <v>4546.15</v>
      </c>
      <c r="X4489" s="493" t="n">
        <v>2362.56</v>
      </c>
      <c r="Y4489" s="493" t="n">
        <v>3625.16</v>
      </c>
      <c r="Z4489" s="493" t="n">
        <v>2597.4</v>
      </c>
      <c r="AA4489" s="493" t="n">
        <v>4258.56</v>
      </c>
      <c r="AB4489" s="493" t="n">
        <v>3376.08</v>
      </c>
      <c r="AC4489" s="493" t="n">
        <v>1930.47</v>
      </c>
      <c r="AD4489" s="493" t="n">
        <v>4534.2</v>
      </c>
      <c r="AE4489" s="493" t="n">
        <v>1291.65</v>
      </c>
      <c r="AF4489" s="493" t="n">
        <v>3557.4</v>
      </c>
      <c r="AG4489" s="493" t="n">
        <v>1908.2</v>
      </c>
      <c r="AH4489" s="493" t="n">
        <v>1877.39</v>
      </c>
      <c r="AI4489" s="493" t="n">
        <v>2443.98</v>
      </c>
      <c r="AJ4489" s="493" t="n">
        <v>4341.6</v>
      </c>
      <c r="AK4489" s="493" t="n">
        <v>1738.86</v>
      </c>
      <c r="AL4489" s="493" t="n">
        <v>1942.56</v>
      </c>
      <c r="AM4489" s="493" t="n">
        <v>2026.08</v>
      </c>
      <c r="AN4489" s="493" t="n">
        <v>1634.4</v>
      </c>
      <c r="AO4489" s="493" t="n">
        <v>2914.1</v>
      </c>
      <c r="AP4489" s="493" t="n">
        <v>2022.72</v>
      </c>
      <c r="AQ4489" s="493" t="n">
        <v>3240.93</v>
      </c>
      <c r="AR4489" s="493" t="n">
        <v>3881.7</v>
      </c>
      <c r="AS4489" s="493" t="n">
        <v>2663.36</v>
      </c>
      <c r="AT4489" s="493" t="n">
        <v>2231.84</v>
      </c>
      <c r="AU4489" s="493" t="n">
        <v>3376.62</v>
      </c>
      <c r="AV4489" s="493" t="n">
        <v>1616.8</v>
      </c>
      <c r="AW4489" s="493" t="n">
        <v>2295.95</v>
      </c>
      <c r="AX4489" s="493" t="n">
        <v>1867.32</v>
      </c>
      <c r="AY4489" s="493" t="n">
        <v>1591.74</v>
      </c>
      <c r="AZ4489" s="493" t="n">
        <v>1301.12</v>
      </c>
      <c r="BA4489" s="493" t="n">
        <v>2484.54</v>
      </c>
      <c r="BB4489" s="493" t="n">
        <v>1167.04</v>
      </c>
      <c r="BC4489" s="493" t="n">
        <v>2587.7</v>
      </c>
      <c r="BD4489" s="493" t="n">
        <v>1412</v>
      </c>
      <c r="BE4489" s="493" t="n">
        <v>1517.92</v>
      </c>
      <c r="BF4489" s="493" t="n">
        <v>1753.52</v>
      </c>
      <c r="BG4489" s="493" t="n">
        <v>1617.44</v>
      </c>
      <c r="BH4489" s="493" t="n">
        <v>1199.7</v>
      </c>
      <c r="BI4489" s="493" t="n">
        <v>1226.61</v>
      </c>
      <c r="BJ4489" s="493" t="n">
        <v>1929.82</v>
      </c>
      <c r="BK4489" s="493" t="n">
        <v>1276.17</v>
      </c>
      <c r="BL4489" s="493" t="n">
        <v>1176.63</v>
      </c>
      <c r="BM4489" s="493" t="n">
        <v>1140.3</v>
      </c>
      <c r="BN4489" s="493" t="n">
        <v>1244.1</v>
      </c>
      <c r="BO4489" s="493" t="n">
        <v>1170.96</v>
      </c>
      <c r="BP4489" s="493" t="n">
        <v>1631.7</v>
      </c>
      <c r="BQ4489" s="493" t="n">
        <v>945.76</v>
      </c>
      <c r="BR4489" s="493" t="n">
        <v>1344.84</v>
      </c>
      <c r="BS4489" s="493" t="n">
        <v>1160.14</v>
      </c>
      <c r="BT4489" s="493" t="n">
        <v>793.8</v>
      </c>
      <c r="BU4489" s="493" t="n">
        <v>1349.72</v>
      </c>
      <c r="BV4489" s="493" t="n">
        <v>405.27</v>
      </c>
      <c r="BW4489" s="493" t="n">
        <v>2048.31</v>
      </c>
    </row>
    <row r="4490">
      <c r="A4490" t="inlineStr">
        <is>
          <t>[C9D3] Angiotensin-II 길항제 칼슘길항제 복합제</t>
        </is>
      </c>
      <c r="B4490" t="inlineStr">
        <is>
          <t>JW중외제약</t>
        </is>
      </c>
      <c r="C4490" t="inlineStr">
        <is>
          <t>발사포스</t>
        </is>
      </c>
      <c r="D4490" t="inlineStr">
        <is>
          <t>JW중외제약</t>
        </is>
      </c>
      <c r="E4490" t="inlineStr">
        <is>
          <t>amlodipine besylate,  valsartan</t>
        </is>
      </c>
      <c r="F4490" t="inlineStr">
        <is>
          <t>종합병원</t>
        </is>
      </c>
      <c r="G4490" t="inlineStr">
        <is>
          <t>Generic</t>
        </is>
      </c>
      <c r="H4490" s="493" t="n">
        <v>958.8</v>
      </c>
      <c r="I4490" s="493" t="n">
        <v>1391.4</v>
      </c>
      <c r="J4490" s="493" t="n">
        <v>1168</v>
      </c>
      <c r="K4490" s="493" t="n">
        <v>928</v>
      </c>
      <c r="L4490" s="493" t="n">
        <v>1796</v>
      </c>
      <c r="M4490" s="493" t="n">
        <v>1152</v>
      </c>
      <c r="N4490" s="493" t="n">
        <v>1034.56</v>
      </c>
      <c r="O4490" s="493" t="n">
        <v>3352</v>
      </c>
      <c r="P4490" s="493" t="n">
        <v>445.76</v>
      </c>
      <c r="Q4490" s="493" t="n">
        <v>1552</v>
      </c>
      <c r="R4490" s="493" t="n">
        <v>228</v>
      </c>
      <c r="S4490" s="493" t="n">
        <v>798.84</v>
      </c>
      <c r="T4490" s="493" t="n">
        <v>860</v>
      </c>
      <c r="U4490" s="493" t="n">
        <v>1040</v>
      </c>
      <c r="V4490" s="493" t="n">
        <v>335.72</v>
      </c>
      <c r="W4490" s="493" t="n">
        <v>976</v>
      </c>
      <c r="X4490" s="493" t="n">
        <v>100</v>
      </c>
      <c r="Y4490" s="493" t="n">
        <v>383.8</v>
      </c>
      <c r="Z4490" s="493" t="n">
        <v>528</v>
      </c>
      <c r="AA4490" s="493" t="n">
        <v>474.15</v>
      </c>
      <c r="AB4490" s="493" t="n">
        <v>306.52</v>
      </c>
      <c r="AC4490" s="493" t="n">
        <v>324</v>
      </c>
      <c r="AD4490" s="493" t="n">
        <v>985.8</v>
      </c>
      <c r="AE4490" s="493" t="n">
        <v>464</v>
      </c>
      <c r="AF4490" s="493" t="n">
        <v>661.1</v>
      </c>
      <c r="AG4490" s="493" t="n">
        <v>592</v>
      </c>
      <c r="AH4490" s="493" t="n">
        <v>1428.44</v>
      </c>
      <c r="AI4490" s="493" t="n">
        <v>1875.41</v>
      </c>
      <c r="AJ4490" s="493" t="n">
        <v>4616.9</v>
      </c>
      <c r="AK4490" s="493" t="n">
        <v>3181.3</v>
      </c>
      <c r="AL4490" s="493" t="n">
        <v>3398.1</v>
      </c>
      <c r="AM4490" s="493" t="n">
        <v>3218.82</v>
      </c>
      <c r="AN4490" s="493" t="n">
        <v>4821.5</v>
      </c>
      <c r="AO4490" s="493" t="n">
        <v>3722.94</v>
      </c>
      <c r="AP4490" s="493" t="n">
        <v>6739.6</v>
      </c>
      <c r="AQ4490" s="493" t="n">
        <v>6032.12</v>
      </c>
      <c r="AR4490" s="493" t="n">
        <v>9448.77</v>
      </c>
      <c r="AS4490" s="493" t="n">
        <v>6101</v>
      </c>
      <c r="AT4490" s="493" t="n">
        <v>9090.389999999999</v>
      </c>
      <c r="AU4490" s="493" t="n">
        <v>10874.31</v>
      </c>
      <c r="AV4490" s="493" t="n">
        <v>10671.5</v>
      </c>
      <c r="AW4490" s="493" t="n">
        <v>5619.2</v>
      </c>
      <c r="AX4490" s="493" t="n">
        <v>9659.959999999999</v>
      </c>
      <c r="AY4490" s="493" t="n">
        <v>10821.54</v>
      </c>
      <c r="AZ4490" s="493" t="n">
        <v>9290.709999999999</v>
      </c>
      <c r="BA4490" s="493" t="n">
        <v>11053.36</v>
      </c>
      <c r="BB4490" s="493" t="n">
        <v>9430.17</v>
      </c>
      <c r="BC4490" s="493" t="n">
        <v>9875.52</v>
      </c>
      <c r="BD4490" s="493" t="n">
        <v>9570.299999999999</v>
      </c>
      <c r="BE4490" s="493" t="n">
        <v>10518.09</v>
      </c>
      <c r="BF4490" s="493" t="n">
        <v>14701.93</v>
      </c>
      <c r="BG4490" s="493" t="n">
        <v>12739.86</v>
      </c>
      <c r="BH4490" s="493" t="n">
        <v>13201.2</v>
      </c>
      <c r="BI4490" s="493" t="n">
        <v>10410.95</v>
      </c>
      <c r="BJ4490" s="493" t="n">
        <v>17533.66</v>
      </c>
      <c r="BK4490" s="493" t="n">
        <v>9777.559999999999</v>
      </c>
      <c r="BL4490" s="493" t="n">
        <v>13372.58</v>
      </c>
      <c r="BM4490" s="493" t="n">
        <v>10085.76</v>
      </c>
      <c r="BN4490" s="493" t="n">
        <v>10156.88</v>
      </c>
      <c r="BO4490" s="493" t="n">
        <v>10982.21</v>
      </c>
      <c r="BP4490" s="493" t="n">
        <v>11381.9</v>
      </c>
      <c r="BQ4490" s="493" t="n">
        <v>7804</v>
      </c>
      <c r="BR4490" s="493" t="n">
        <v>14118.14</v>
      </c>
      <c r="BS4490" s="493" t="n">
        <v>9604.129999999999</v>
      </c>
      <c r="BT4490" s="493" t="n">
        <v>6900.81</v>
      </c>
      <c r="BU4490" s="493" t="n">
        <v>8001.46</v>
      </c>
      <c r="BV4490" s="493" t="n">
        <v>8923.860000000001</v>
      </c>
      <c r="BW4490" s="493" t="n">
        <v>14439.75</v>
      </c>
    </row>
    <row r="4491">
      <c r="A4491" t="inlineStr">
        <is>
          <t>[C9D3] Angiotensin-II 길항제 칼슘길항제 복합제</t>
        </is>
      </c>
      <c r="B4491" t="inlineStr">
        <is>
          <t>JW중외제약</t>
        </is>
      </c>
      <c r="C4491" t="inlineStr">
        <is>
          <t>발사포스</t>
        </is>
      </c>
      <c r="D4491" t="inlineStr">
        <is>
          <t>JW중외제약</t>
        </is>
      </c>
      <c r="E4491" t="inlineStr">
        <is>
          <t>amlodipine besylate,  valsartan</t>
        </is>
      </c>
      <c r="F4491" t="inlineStr">
        <is>
          <t>병원</t>
        </is>
      </c>
      <c r="G4491" t="inlineStr">
        <is>
          <t>Generic</t>
        </is>
      </c>
      <c r="H4491" s="493" t="n">
        <v>79.23999999999999</v>
      </c>
      <c r="I4491" s="493" t="n">
        <v>196.8</v>
      </c>
      <c r="J4491" s="493" t="n">
        <v>97.3</v>
      </c>
      <c r="K4491" s="493" t="n">
        <v>482.1</v>
      </c>
      <c r="L4491" s="493" t="n">
        <v>1862.2</v>
      </c>
      <c r="M4491" s="493" t="n">
        <v>1378.3</v>
      </c>
      <c r="N4491" s="493" t="n">
        <v>911.4</v>
      </c>
      <c r="O4491" s="493" t="n">
        <v>1213.8</v>
      </c>
      <c r="P4491" s="493" t="n">
        <v>628.8</v>
      </c>
      <c r="Q4491" s="493" t="n">
        <v>2163.9</v>
      </c>
      <c r="R4491" s="493" t="n">
        <v>954</v>
      </c>
      <c r="S4491" s="493" t="n">
        <v>1395.6</v>
      </c>
      <c r="T4491" s="493" t="n">
        <v>1289.1</v>
      </c>
      <c r="U4491" s="493" t="n">
        <v>873</v>
      </c>
      <c r="V4491" s="493" t="n">
        <v>987.3</v>
      </c>
      <c r="W4491" s="493" t="n">
        <v>1969.2</v>
      </c>
      <c r="X4491" s="493" t="n">
        <v>507.3</v>
      </c>
      <c r="Y4491" s="493" t="n">
        <v>963</v>
      </c>
      <c r="Z4491" s="493" t="n">
        <v>1564.2</v>
      </c>
      <c r="AA4491" s="493" t="n">
        <v>201.6</v>
      </c>
      <c r="AB4491" s="493" t="n">
        <v>324.3</v>
      </c>
      <c r="AC4491" s="493" t="n">
        <v>1247.4</v>
      </c>
      <c r="AD4491" s="493" t="n">
        <v>327</v>
      </c>
      <c r="AE4491" s="493" t="n">
        <v>588.6</v>
      </c>
      <c r="AF4491" s="493" t="n">
        <v>1135.5</v>
      </c>
      <c r="AG4491" s="493" t="n">
        <v>964.8</v>
      </c>
      <c r="AH4491" s="493" t="n">
        <v>488.4</v>
      </c>
      <c r="AI4491" s="493" t="n">
        <v>1795.8</v>
      </c>
      <c r="AJ4491" s="493" t="n">
        <v>322.8</v>
      </c>
      <c r="AK4491" s="493" t="n">
        <v>537.9</v>
      </c>
      <c r="AL4491" s="493" t="n">
        <v>3051</v>
      </c>
      <c r="AM4491" s="493" t="n">
        <v>447.6</v>
      </c>
      <c r="AN4491" s="493" t="n">
        <v>801.3</v>
      </c>
      <c r="AO4491" s="493" t="n">
        <v>448.8</v>
      </c>
      <c r="AP4491" s="493" t="n">
        <v>1074</v>
      </c>
      <c r="AQ4491" s="493" t="n">
        <v>327</v>
      </c>
      <c r="AR4491" s="493" t="n">
        <v>2492.7</v>
      </c>
      <c r="AS4491" s="493" t="n">
        <v>1041.6</v>
      </c>
      <c r="AT4491" s="493" t="n">
        <v>1833</v>
      </c>
      <c r="AU4491" s="493" t="n">
        <v>983.7</v>
      </c>
      <c r="AV4491" s="493" t="n">
        <v>1441.5</v>
      </c>
      <c r="AW4491" s="493" t="n">
        <v>998.7</v>
      </c>
      <c r="AX4491" s="493" t="n">
        <v>2136</v>
      </c>
      <c r="AY4491" s="493" t="n">
        <v>2361.9</v>
      </c>
      <c r="AZ4491" s="493" t="n">
        <v>996</v>
      </c>
      <c r="BA4491" s="493" t="n">
        <v>2817.3</v>
      </c>
      <c r="BB4491" s="493" t="n">
        <v>1827</v>
      </c>
      <c r="BC4491" s="493" t="n">
        <v>1712.1</v>
      </c>
      <c r="BD4491" s="493" t="n">
        <v>1602.3</v>
      </c>
      <c r="BE4491" s="493" t="n">
        <v>1440.6</v>
      </c>
      <c r="BF4491" s="493" t="n">
        <v>2180.4</v>
      </c>
      <c r="BG4491" s="493" t="n">
        <v>1821.6</v>
      </c>
      <c r="BH4491" s="493" t="n">
        <v>1102.2</v>
      </c>
      <c r="BI4491" s="493" t="n">
        <v>6803.7</v>
      </c>
      <c r="BJ4491" s="493" t="n">
        <v>8019.84</v>
      </c>
      <c r="BK4491" s="493" t="n">
        <v>2791.7</v>
      </c>
      <c r="BL4491" s="493" t="n">
        <v>6322.9</v>
      </c>
      <c r="BM4491" s="493" t="n">
        <v>6528</v>
      </c>
      <c r="BN4491" s="493" t="n">
        <v>2318.4</v>
      </c>
      <c r="BO4491" s="493" t="n">
        <v>1843.2</v>
      </c>
      <c r="BP4491" s="493" t="n">
        <v>1817.1</v>
      </c>
      <c r="BQ4491" s="493" t="n">
        <v>2412</v>
      </c>
      <c r="BR4491" s="493" t="n">
        <v>1231.8</v>
      </c>
      <c r="BS4491" s="493" t="n">
        <v>2895.42</v>
      </c>
      <c r="BT4491" s="493" t="n">
        <v>2311.74</v>
      </c>
      <c r="BU4491" s="493" t="n">
        <v>3661.8</v>
      </c>
      <c r="BV4491" s="493" t="n">
        <v>2369.79</v>
      </c>
      <c r="BW4491" s="493" t="n">
        <v>3991.52</v>
      </c>
    </row>
    <row r="4492">
      <c r="A4492" t="inlineStr">
        <is>
          <t>[C9D3] Angiotensin-II 길항제 칼슘길항제 복합제</t>
        </is>
      </c>
      <c r="B4492" t="inlineStr">
        <is>
          <t>JW중외제약</t>
        </is>
      </c>
      <c r="C4492" t="inlineStr">
        <is>
          <t>발사포스</t>
        </is>
      </c>
      <c r="D4492" t="inlineStr">
        <is>
          <t>JW중외제약</t>
        </is>
      </c>
      <c r="E4492" t="inlineStr">
        <is>
          <t>amlodipine besylate,  valsartan</t>
        </is>
      </c>
      <c r="F4492" t="inlineStr">
        <is>
          <t>의원</t>
        </is>
      </c>
      <c r="G4492" t="inlineStr">
        <is>
          <t>Generic</t>
        </is>
      </c>
      <c r="H4492" s="493" t="n">
        <v>2094.7</v>
      </c>
      <c r="I4492" s="493" t="n">
        <v>7601.1</v>
      </c>
      <c r="J4492" s="493" t="n">
        <v>7718.8</v>
      </c>
      <c r="K4492" s="493" t="n">
        <v>10805.5</v>
      </c>
      <c r="L4492" s="493" t="n">
        <v>9193.700000000001</v>
      </c>
      <c r="M4492" s="493" t="n">
        <v>11765.6</v>
      </c>
      <c r="N4492" s="493" t="n">
        <v>11040.8</v>
      </c>
      <c r="O4492" s="493" t="n">
        <v>12647.26</v>
      </c>
      <c r="P4492" s="493" t="n">
        <v>17423.2</v>
      </c>
      <c r="Q4492" s="493" t="n">
        <v>14267.6</v>
      </c>
      <c r="R4492" s="493" t="n">
        <v>9683</v>
      </c>
      <c r="S4492" s="493" t="n">
        <v>20878.62</v>
      </c>
      <c r="T4492" s="493" t="n">
        <v>16309.68</v>
      </c>
      <c r="U4492" s="493" t="n">
        <v>15140.52</v>
      </c>
      <c r="V4492" s="493" t="n">
        <v>19053.85</v>
      </c>
      <c r="W4492" s="493" t="n">
        <v>17833.5</v>
      </c>
      <c r="X4492" s="493" t="n">
        <v>15282</v>
      </c>
      <c r="Y4492" s="493" t="n">
        <v>18110.28</v>
      </c>
      <c r="Z4492" s="493" t="n">
        <v>17940.48</v>
      </c>
      <c r="AA4492" s="493" t="n">
        <v>23487.45</v>
      </c>
      <c r="AB4492" s="493" t="n">
        <v>17893.84</v>
      </c>
      <c r="AC4492" s="493" t="n">
        <v>25069.2</v>
      </c>
      <c r="AD4492" s="493" t="n">
        <v>16674.75</v>
      </c>
      <c r="AE4492" s="493" t="n">
        <v>26375.44</v>
      </c>
      <c r="AF4492" s="493" t="n">
        <v>19275.83</v>
      </c>
      <c r="AG4492" s="493" t="n">
        <v>21535.22</v>
      </c>
      <c r="AH4492" s="493" t="n">
        <v>20199.51</v>
      </c>
      <c r="AI4492" s="493" t="n">
        <v>20910.31</v>
      </c>
      <c r="AJ4492" s="493" t="n">
        <v>23578.98</v>
      </c>
      <c r="AK4492" s="493" t="n">
        <v>10575.5</v>
      </c>
      <c r="AL4492" s="493" t="n">
        <v>21673.21</v>
      </c>
      <c r="AM4492" s="493" t="n">
        <v>13903.72</v>
      </c>
      <c r="AN4492" s="493" t="n">
        <v>11276.1</v>
      </c>
      <c r="AO4492" s="493" t="n">
        <v>10875.13</v>
      </c>
      <c r="AP4492" s="493" t="n">
        <v>18859.43</v>
      </c>
      <c r="AQ4492" s="493" t="n">
        <v>13633.6</v>
      </c>
      <c r="AR4492" s="493" t="n">
        <v>19870.1</v>
      </c>
      <c r="AS4492" s="493" t="n">
        <v>18443.23</v>
      </c>
      <c r="AT4492" s="493" t="n">
        <v>20181.66</v>
      </c>
      <c r="AU4492" s="493" t="n">
        <v>21290.1</v>
      </c>
      <c r="AV4492" s="493" t="n">
        <v>18465.18</v>
      </c>
      <c r="AW4492" s="493" t="n">
        <v>17066.6</v>
      </c>
      <c r="AX4492" s="493" t="n">
        <v>16191.34</v>
      </c>
      <c r="AY4492" s="493" t="n">
        <v>19299.34</v>
      </c>
      <c r="AZ4492" s="493" t="n">
        <v>17483.16</v>
      </c>
      <c r="BA4492" s="493" t="n">
        <v>23364.87</v>
      </c>
      <c r="BB4492" s="493" t="n">
        <v>14465.44</v>
      </c>
      <c r="BC4492" s="493" t="n">
        <v>23830.11</v>
      </c>
      <c r="BD4492" s="493" t="n">
        <v>14619.88</v>
      </c>
      <c r="BE4492" s="493" t="n">
        <v>18709.35</v>
      </c>
      <c r="BF4492" s="493" t="n">
        <v>15658.3</v>
      </c>
      <c r="BG4492" s="493" t="n">
        <v>17297.12</v>
      </c>
      <c r="BH4492" s="493" t="n">
        <v>16522.65</v>
      </c>
      <c r="BI4492" s="493" t="n">
        <v>17453.22</v>
      </c>
      <c r="BJ4492" s="493" t="n">
        <v>14969.36</v>
      </c>
      <c r="BK4492" s="493" t="n">
        <v>21799.58</v>
      </c>
      <c r="BL4492" s="493" t="n">
        <v>16239.93</v>
      </c>
      <c r="BM4492" s="493" t="n">
        <v>22661.56</v>
      </c>
      <c r="BN4492" s="493" t="n">
        <v>13381.15</v>
      </c>
      <c r="BO4492" s="493" t="n">
        <v>21301.5</v>
      </c>
      <c r="BP4492" s="493" t="n">
        <v>22590.38</v>
      </c>
      <c r="BQ4492" s="493" t="n">
        <v>20505.71</v>
      </c>
      <c r="BR4492" s="493" t="n">
        <v>28508.56</v>
      </c>
      <c r="BS4492" s="493" t="n">
        <v>32201.8</v>
      </c>
      <c r="BT4492" s="493" t="n">
        <v>26307.19</v>
      </c>
      <c r="BU4492" s="493" t="n">
        <v>30258.69</v>
      </c>
      <c r="BV4492" s="493" t="n">
        <v>30904.4</v>
      </c>
      <c r="BW4492" s="493" t="n">
        <v>27790.87</v>
      </c>
    </row>
    <row r="4493">
      <c r="A4493" t="inlineStr">
        <is>
          <t>[C9D3] Angiotensin-II 길항제 칼슘길항제 복합제</t>
        </is>
      </c>
      <c r="B4493" t="inlineStr">
        <is>
          <t>JW중외제약</t>
        </is>
      </c>
      <c r="C4493" t="inlineStr">
        <is>
          <t>발사포스</t>
        </is>
      </c>
      <c r="D4493" t="inlineStr">
        <is>
          <t>JW중외제약</t>
        </is>
      </c>
      <c r="E4493" t="inlineStr">
        <is>
          <t>amlodipine besylate,  valsartan</t>
        </is>
      </c>
      <c r="F4493" t="inlineStr">
        <is>
          <t>보건소</t>
        </is>
      </c>
      <c r="G4493" t="inlineStr">
        <is>
          <t>Generic</t>
        </is>
      </c>
      <c r="H4493" s="493" t="n">
        <v>0</v>
      </c>
      <c r="I4493" s="493" t="n">
        <v>0</v>
      </c>
      <c r="J4493" s="493" t="n">
        <v>0</v>
      </c>
      <c r="K4493" s="493" t="n">
        <v>0</v>
      </c>
      <c r="L4493" s="493" t="n">
        <v>0</v>
      </c>
      <c r="M4493" s="493" t="n">
        <v>0</v>
      </c>
      <c r="N4493" s="493" t="n">
        <v>0</v>
      </c>
      <c r="O4493" s="493" t="n">
        <v>0</v>
      </c>
      <c r="P4493" s="493" t="n">
        <v>0</v>
      </c>
      <c r="Q4493" s="493" t="n">
        <v>0</v>
      </c>
      <c r="R4493" s="493" t="n">
        <v>0</v>
      </c>
      <c r="S4493" s="493" t="n">
        <v>0</v>
      </c>
      <c r="T4493" s="493" t="n">
        <v>0</v>
      </c>
      <c r="U4493" s="493" t="n">
        <v>0</v>
      </c>
      <c r="V4493" s="493" t="n">
        <v>0</v>
      </c>
      <c r="W4493" s="493" t="n">
        <v>0</v>
      </c>
      <c r="X4493" s="493" t="n">
        <v>0</v>
      </c>
      <c r="Y4493" s="493" t="n">
        <v>0</v>
      </c>
      <c r="Z4493" s="493" t="n">
        <v>0</v>
      </c>
      <c r="AA4493" s="493" t="n">
        <v>0</v>
      </c>
      <c r="AB4493" s="493" t="n">
        <v>0</v>
      </c>
      <c r="AC4493" s="493" t="n">
        <v>0</v>
      </c>
      <c r="AD4493" s="493" t="n">
        <v>0</v>
      </c>
      <c r="AE4493" s="493" t="n">
        <v>0</v>
      </c>
      <c r="AF4493" s="493" t="n">
        <v>0</v>
      </c>
      <c r="AG4493" s="493" t="n">
        <v>0</v>
      </c>
      <c r="AH4493" s="493" t="n">
        <v>0</v>
      </c>
      <c r="AI4493" s="493" t="n">
        <v>0</v>
      </c>
      <c r="AJ4493" s="493" t="n">
        <v>0</v>
      </c>
      <c r="AK4493" s="493" t="n">
        <v>0</v>
      </c>
      <c r="AL4493" s="493" t="n">
        <v>0</v>
      </c>
      <c r="AM4493" s="493" t="n">
        <v>0</v>
      </c>
      <c r="AN4493" s="493" t="n">
        <v>0</v>
      </c>
      <c r="AO4493" s="493" t="n">
        <v>0</v>
      </c>
      <c r="AP4493" s="493" t="n">
        <v>0</v>
      </c>
      <c r="AQ4493" s="493" t="n">
        <v>0</v>
      </c>
      <c r="AR4493" s="493" t="n">
        <v>0</v>
      </c>
      <c r="AS4493" s="493" t="n">
        <v>0</v>
      </c>
      <c r="AT4493" s="493" t="n">
        <v>0</v>
      </c>
      <c r="AU4493" s="493" t="n">
        <v>0</v>
      </c>
      <c r="AV4493" s="493" t="n">
        <v>0</v>
      </c>
      <c r="AW4493" s="493" t="n">
        <v>0</v>
      </c>
      <c r="AX4493" s="493" t="n">
        <v>0</v>
      </c>
      <c r="AY4493" s="493" t="n">
        <v>0</v>
      </c>
      <c r="AZ4493" s="493" t="n">
        <v>0</v>
      </c>
      <c r="BA4493" s="493" t="n">
        <v>0</v>
      </c>
      <c r="BB4493" s="493" t="n">
        <v>0</v>
      </c>
      <c r="BC4493" s="493" t="n">
        <v>0</v>
      </c>
      <c r="BD4493" s="493" t="n">
        <v>0</v>
      </c>
      <c r="BE4493" s="493" t="n">
        <v>64.8</v>
      </c>
      <c r="BF4493" s="493" t="n">
        <v>0</v>
      </c>
      <c r="BG4493" s="493" t="n">
        <v>59.4</v>
      </c>
      <c r="BH4493" s="493" t="n">
        <v>0</v>
      </c>
      <c r="BI4493" s="493" t="n">
        <v>0</v>
      </c>
      <c r="BJ4493" s="493" t="n">
        <v>63</v>
      </c>
      <c r="BK4493" s="493" t="n">
        <v>0</v>
      </c>
      <c r="BL4493" s="493" t="n">
        <v>0</v>
      </c>
      <c r="BM4493" s="493" t="n">
        <v>22.8</v>
      </c>
      <c r="BN4493" s="493" t="n">
        <v>72.90000000000001</v>
      </c>
      <c r="BO4493" s="493" t="n">
        <v>0</v>
      </c>
      <c r="BP4493" s="493" t="n">
        <v>76.5</v>
      </c>
      <c r="BQ4493" s="493" t="n">
        <v>0</v>
      </c>
      <c r="BR4493" s="493" t="n">
        <v>0</v>
      </c>
      <c r="BS4493" s="493" t="n">
        <v>0</v>
      </c>
      <c r="BT4493" s="493" t="n">
        <v>66.59999999999999</v>
      </c>
      <c r="BU4493" s="493" t="n">
        <v>0</v>
      </c>
      <c r="BV4493" s="493" t="n">
        <v>46.2</v>
      </c>
      <c r="BW4493" s="493" t="n">
        <v>0</v>
      </c>
    </row>
    <row r="4494">
      <c r="A4494" t="inlineStr">
        <is>
          <t>[C9D3] Angiotensin-II 길항제 칼슘길항제 복합제</t>
        </is>
      </c>
      <c r="B4494" t="inlineStr">
        <is>
          <t>JW중외제약</t>
        </is>
      </c>
      <c r="C4494" t="inlineStr">
        <is>
          <t>발사포스</t>
        </is>
      </c>
      <c r="D4494" t="inlineStr">
        <is>
          <t>JW중외제약</t>
        </is>
      </c>
      <c r="E4494" t="inlineStr">
        <is>
          <t>amlodipine besylate,  valsartan</t>
        </is>
      </c>
      <c r="F4494" t="inlineStr">
        <is>
          <t>기타(치과의원, 치과병원 등)</t>
        </is>
      </c>
      <c r="G4494" t="inlineStr">
        <is>
          <t>Generic</t>
        </is>
      </c>
      <c r="H4494" s="493" t="n">
        <v>0</v>
      </c>
      <c r="I4494" s="493" t="n">
        <v>0</v>
      </c>
      <c r="J4494" s="493" t="n">
        <v>0</v>
      </c>
      <c r="K4494" s="493" t="n">
        <v>0</v>
      </c>
      <c r="L4494" s="493" t="n">
        <v>0</v>
      </c>
      <c r="M4494" s="493" t="n">
        <v>0</v>
      </c>
      <c r="N4494" s="493" t="n">
        <v>0</v>
      </c>
      <c r="O4494" s="493" t="n">
        <v>0</v>
      </c>
      <c r="P4494" s="493" t="n">
        <v>0</v>
      </c>
      <c r="Q4494" s="493" t="n">
        <v>0</v>
      </c>
      <c r="R4494" s="493" t="n">
        <v>0</v>
      </c>
      <c r="S4494" s="493" t="n">
        <v>0</v>
      </c>
      <c r="T4494" s="493" t="n">
        <v>0</v>
      </c>
      <c r="U4494" s="493" t="n">
        <v>0</v>
      </c>
      <c r="V4494" s="493" t="n">
        <v>0</v>
      </c>
      <c r="W4494" s="493" t="n">
        <v>0</v>
      </c>
      <c r="X4494" s="493" t="n">
        <v>0</v>
      </c>
      <c r="Y4494" s="493" t="n">
        <v>0</v>
      </c>
      <c r="Z4494" s="493" t="n">
        <v>0</v>
      </c>
      <c r="AA4494" s="493" t="n">
        <v>0</v>
      </c>
      <c r="AB4494" s="493" t="n">
        <v>0</v>
      </c>
      <c r="AC4494" s="493" t="n">
        <v>0</v>
      </c>
      <c r="AD4494" s="493" t="n">
        <v>0</v>
      </c>
      <c r="AE4494" s="493" t="n">
        <v>0</v>
      </c>
      <c r="AF4494" s="493" t="n">
        <v>0</v>
      </c>
      <c r="AG4494" s="493" t="n">
        <v>0</v>
      </c>
      <c r="AH4494" s="493" t="n">
        <v>0</v>
      </c>
      <c r="AI4494" s="493" t="n">
        <v>0</v>
      </c>
      <c r="AJ4494" s="493" t="n">
        <v>0</v>
      </c>
      <c r="AK4494" s="493" t="n">
        <v>0</v>
      </c>
      <c r="AL4494" s="493" t="n">
        <v>0</v>
      </c>
      <c r="AM4494" s="493" t="n">
        <v>0</v>
      </c>
      <c r="AN4494" s="493" t="n">
        <v>0</v>
      </c>
      <c r="AO4494" s="493" t="n">
        <v>0</v>
      </c>
      <c r="AP4494" s="493" t="n">
        <v>0</v>
      </c>
      <c r="AQ4494" s="493" t="n">
        <v>0</v>
      </c>
      <c r="AR4494" s="493" t="n">
        <v>0</v>
      </c>
      <c r="AS4494" s="493" t="n">
        <v>0</v>
      </c>
      <c r="AT4494" s="493" t="n">
        <v>0</v>
      </c>
      <c r="AU4494" s="493" t="n">
        <v>0</v>
      </c>
      <c r="AV4494" s="493" t="n">
        <v>0</v>
      </c>
      <c r="AW4494" s="493" t="n">
        <v>0</v>
      </c>
      <c r="AX4494" s="493" t="n">
        <v>0</v>
      </c>
      <c r="AY4494" s="493" t="n">
        <v>0</v>
      </c>
      <c r="AZ4494" s="493" t="n">
        <v>0</v>
      </c>
      <c r="BA4494" s="493" t="n">
        <v>0</v>
      </c>
      <c r="BB4494" s="493" t="n">
        <v>0</v>
      </c>
      <c r="BC4494" s="493" t="n">
        <v>0</v>
      </c>
      <c r="BD4494" s="493" t="n">
        <v>0</v>
      </c>
      <c r="BE4494" s="493" t="n">
        <v>0</v>
      </c>
      <c r="BF4494" s="493" t="n">
        <v>0</v>
      </c>
      <c r="BG4494" s="493" t="n">
        <v>0</v>
      </c>
      <c r="BH4494" s="493" t="n">
        <v>0</v>
      </c>
      <c r="BI4494" s="493" t="n">
        <v>0</v>
      </c>
      <c r="BJ4494" s="493" t="n">
        <v>0</v>
      </c>
      <c r="BK4494" s="493" t="n">
        <v>0</v>
      </c>
      <c r="BL4494" s="493" t="n">
        <v>147.3</v>
      </c>
      <c r="BM4494" s="493" t="n">
        <v>0</v>
      </c>
      <c r="BN4494" s="493" t="n">
        <v>0</v>
      </c>
      <c r="BO4494" s="493" t="n">
        <v>0</v>
      </c>
      <c r="BP4494" s="493" t="n">
        <v>0</v>
      </c>
      <c r="BQ4494" s="493" t="n">
        <v>0</v>
      </c>
      <c r="BR4494" s="493" t="n">
        <v>0</v>
      </c>
      <c r="BS4494" s="493" t="n">
        <v>0</v>
      </c>
      <c r="BT4494" s="493" t="n">
        <v>0</v>
      </c>
      <c r="BU4494" s="493" t="n">
        <v>0</v>
      </c>
      <c r="BV4494" s="493" t="n">
        <v>0</v>
      </c>
      <c r="BW4494" s="493" t="n">
        <v>0</v>
      </c>
    </row>
    <row r="4495">
      <c r="A4495" t="inlineStr">
        <is>
          <t>[C9D3] Angiotensin-II 길항제 칼슘길항제 복합제</t>
        </is>
      </c>
      <c r="B4495" t="inlineStr">
        <is>
          <t>JW중외제약</t>
        </is>
      </c>
      <c r="C4495" t="inlineStr">
        <is>
          <t>올멕포스</t>
        </is>
      </c>
      <c r="D4495" t="inlineStr">
        <is>
          <t>JW중외제약</t>
        </is>
      </c>
      <c r="E4495" t="inlineStr">
        <is>
          <t>amlodipine besylate,  olmesartan medoxomil</t>
        </is>
      </c>
      <c r="F4495" t="inlineStr">
        <is>
          <t>상급종합병원</t>
        </is>
      </c>
      <c r="G4495" t="inlineStr">
        <is>
          <t>Generic</t>
        </is>
      </c>
      <c r="H4495" s="493" t="n">
        <v>7504.68</v>
      </c>
      <c r="I4495" s="493" t="n">
        <v>10398.3</v>
      </c>
      <c r="J4495" s="493" t="n">
        <v>9053.24</v>
      </c>
      <c r="K4495" s="493" t="n">
        <v>10905.84</v>
      </c>
      <c r="L4495" s="493" t="n">
        <v>24412.82</v>
      </c>
      <c r="M4495" s="493" t="n">
        <v>14087.11</v>
      </c>
      <c r="N4495" s="493" t="n">
        <v>9593.719999999999</v>
      </c>
      <c r="O4495" s="493" t="n">
        <v>7140.58</v>
      </c>
      <c r="P4495" s="493" t="n">
        <v>3635.4</v>
      </c>
      <c r="Q4495" s="493" t="n">
        <v>10747.8</v>
      </c>
      <c r="R4495" s="493" t="n">
        <v>5339.4</v>
      </c>
      <c r="S4495" s="493" t="n">
        <v>19887.43</v>
      </c>
      <c r="T4495" s="493" t="n">
        <v>9659.33</v>
      </c>
      <c r="U4495" s="493" t="n">
        <v>9275.83</v>
      </c>
      <c r="V4495" s="493" t="n">
        <v>5243.14</v>
      </c>
      <c r="W4495" s="493" t="n">
        <v>3107.8</v>
      </c>
      <c r="X4495" s="493" t="n">
        <v>19228.83</v>
      </c>
      <c r="Y4495" s="493" t="n">
        <v>9263.68</v>
      </c>
      <c r="Z4495" s="493" t="n">
        <v>7231.74</v>
      </c>
      <c r="AA4495" s="493" t="n">
        <v>2154.01</v>
      </c>
      <c r="AB4495" s="493" t="n">
        <v>4359.94</v>
      </c>
      <c r="AC4495" s="493" t="n">
        <v>6058.8</v>
      </c>
      <c r="AD4495" s="493" t="n">
        <v>17684.77</v>
      </c>
      <c r="AE4495" s="493" t="n">
        <v>14949.05</v>
      </c>
      <c r="AF4495" s="493" t="n">
        <v>9673.299999999999</v>
      </c>
      <c r="AG4495" s="493" t="n">
        <v>13909.1</v>
      </c>
      <c r="AH4495" s="493" t="n">
        <v>6189.6</v>
      </c>
      <c r="AI4495" s="493" t="n">
        <v>1436.44</v>
      </c>
      <c r="AJ4495" s="493" t="n">
        <v>9624.700000000001</v>
      </c>
      <c r="AK4495" s="493" t="n">
        <v>12459.3</v>
      </c>
      <c r="AL4495" s="493" t="n">
        <v>4409.4</v>
      </c>
      <c r="AM4495" s="493" t="n">
        <v>3891.6</v>
      </c>
      <c r="AN4495" s="493" t="n">
        <v>1596.42</v>
      </c>
      <c r="AO4495" s="493" t="n">
        <v>0</v>
      </c>
      <c r="AP4495" s="493" t="n">
        <v>3710.9</v>
      </c>
      <c r="AQ4495" s="493" t="n">
        <v>3702.06</v>
      </c>
      <c r="AR4495" s="493" t="n">
        <v>0</v>
      </c>
      <c r="AS4495" s="493" t="n">
        <v>4142</v>
      </c>
      <c r="AT4495" s="493" t="n">
        <v>2309.4</v>
      </c>
      <c r="AU4495" s="493" t="n">
        <v>0</v>
      </c>
      <c r="AV4495" s="493" t="n">
        <v>5565.6</v>
      </c>
      <c r="AW4495" s="493" t="n">
        <v>2933.49</v>
      </c>
      <c r="AX4495" s="493" t="n">
        <v>2124</v>
      </c>
      <c r="AY4495" s="493" t="n">
        <v>5106.98</v>
      </c>
      <c r="AZ4495" s="493" t="n">
        <v>3380</v>
      </c>
      <c r="BA4495" s="493" t="n">
        <v>1287</v>
      </c>
      <c r="BB4495" s="493" t="n">
        <v>3784.04</v>
      </c>
      <c r="BC4495" s="493" t="n">
        <v>2957.28</v>
      </c>
      <c r="BD4495" s="493" t="n">
        <v>6090.86</v>
      </c>
      <c r="BE4495" s="493" t="n">
        <v>0</v>
      </c>
      <c r="BF4495" s="493" t="n">
        <v>3215.3</v>
      </c>
      <c r="BG4495" s="493" t="n">
        <v>3406.8</v>
      </c>
      <c r="BH4495" s="493" t="n">
        <v>12320.18</v>
      </c>
      <c r="BI4495" s="493" t="n">
        <v>2860.5</v>
      </c>
      <c r="BJ4495" s="493" t="n">
        <v>11544.38</v>
      </c>
      <c r="BK4495" s="493" t="n">
        <v>3220.24</v>
      </c>
      <c r="BL4495" s="493" t="n">
        <v>5423.92</v>
      </c>
      <c r="BM4495" s="493" t="n">
        <v>5604.08</v>
      </c>
      <c r="BN4495" s="493" t="n">
        <v>12785.67</v>
      </c>
      <c r="BO4495" s="493" t="n">
        <v>12159.98</v>
      </c>
      <c r="BP4495" s="493" t="n">
        <v>9463.93</v>
      </c>
      <c r="BQ4495" s="493" t="n">
        <v>9318.790000000001</v>
      </c>
      <c r="BR4495" s="493" t="n">
        <v>19629.79</v>
      </c>
      <c r="BS4495" s="493" t="n">
        <v>25966.85</v>
      </c>
      <c r="BT4495" s="493" t="n">
        <v>13985.58</v>
      </c>
      <c r="BU4495" s="493" t="n">
        <v>14384.82</v>
      </c>
      <c r="BV4495" s="493" t="n">
        <v>20349.15</v>
      </c>
      <c r="BW4495" s="493" t="n">
        <v>22647.09</v>
      </c>
    </row>
    <row r="4496">
      <c r="A4496" t="inlineStr">
        <is>
          <t>[C9D3] Angiotensin-II 길항제 칼슘길항제 복합제</t>
        </is>
      </c>
      <c r="B4496" t="inlineStr">
        <is>
          <t>JW중외제약</t>
        </is>
      </c>
      <c r="C4496" t="inlineStr">
        <is>
          <t>올멕포스</t>
        </is>
      </c>
      <c r="D4496" t="inlineStr">
        <is>
          <t>JW중외제약</t>
        </is>
      </c>
      <c r="E4496" t="inlineStr">
        <is>
          <t>amlodipine besylate,  olmesartan medoxomil</t>
        </is>
      </c>
      <c r="F4496" t="inlineStr">
        <is>
          <t>종합병원</t>
        </is>
      </c>
      <c r="G4496" t="inlineStr">
        <is>
          <t>Generic</t>
        </is>
      </c>
      <c r="H4496" s="493" t="n">
        <v>12438.72</v>
      </c>
      <c r="I4496" s="493" t="n">
        <v>13165.92</v>
      </c>
      <c r="J4496" s="493" t="n">
        <v>12815.88</v>
      </c>
      <c r="K4496" s="493" t="n">
        <v>9219.549999999999</v>
      </c>
      <c r="L4496" s="493" t="n">
        <v>13318.81</v>
      </c>
      <c r="M4496" s="493" t="n">
        <v>12431.81</v>
      </c>
      <c r="N4496" s="493" t="n">
        <v>12514.7</v>
      </c>
      <c r="O4496" s="493" t="n">
        <v>11820.94</v>
      </c>
      <c r="P4496" s="493" t="n">
        <v>13902.63</v>
      </c>
      <c r="Q4496" s="493" t="n">
        <v>13466.67</v>
      </c>
      <c r="R4496" s="493" t="n">
        <v>8226.08</v>
      </c>
      <c r="S4496" s="493" t="n">
        <v>15964.16</v>
      </c>
      <c r="T4496" s="493" t="n">
        <v>11942.06</v>
      </c>
      <c r="U4496" s="493" t="n">
        <v>11150.63</v>
      </c>
      <c r="V4496" s="493" t="n">
        <v>9827.709999999999</v>
      </c>
      <c r="W4496" s="493" t="n">
        <v>13186.99</v>
      </c>
      <c r="X4496" s="493" t="n">
        <v>10179.92</v>
      </c>
      <c r="Y4496" s="493" t="n">
        <v>11719.1</v>
      </c>
      <c r="Z4496" s="493" t="n">
        <v>11093.11</v>
      </c>
      <c r="AA4496" s="493" t="n">
        <v>12203.53</v>
      </c>
      <c r="AB4496" s="493" t="n">
        <v>17476.56</v>
      </c>
      <c r="AC4496" s="493" t="n">
        <v>13984.01</v>
      </c>
      <c r="AD4496" s="493" t="n">
        <v>12526.1</v>
      </c>
      <c r="AE4496" s="493" t="n">
        <v>18515.59</v>
      </c>
      <c r="AF4496" s="493" t="n">
        <v>14507.97</v>
      </c>
      <c r="AG4496" s="493" t="n">
        <v>18035.25</v>
      </c>
      <c r="AH4496" s="493" t="n">
        <v>14811.29</v>
      </c>
      <c r="AI4496" s="493" t="n">
        <v>16792.55</v>
      </c>
      <c r="AJ4496" s="493" t="n">
        <v>13906.26</v>
      </c>
      <c r="AK4496" s="493" t="n">
        <v>15359.83</v>
      </c>
      <c r="AL4496" s="493" t="n">
        <v>16215.46</v>
      </c>
      <c r="AM4496" s="493" t="n">
        <v>16510.2</v>
      </c>
      <c r="AN4496" s="493" t="n">
        <v>13684.77</v>
      </c>
      <c r="AO4496" s="493" t="n">
        <v>14126.66</v>
      </c>
      <c r="AP4496" s="493" t="n">
        <v>16668.95</v>
      </c>
      <c r="AQ4496" s="493" t="n">
        <v>16717.09</v>
      </c>
      <c r="AR4496" s="493" t="n">
        <v>18654.68</v>
      </c>
      <c r="AS4496" s="493" t="n">
        <v>12690.34</v>
      </c>
      <c r="AT4496" s="493" t="n">
        <v>14149.25</v>
      </c>
      <c r="AU4496" s="493" t="n">
        <v>18257.19</v>
      </c>
      <c r="AV4496" s="493" t="n">
        <v>13466.27</v>
      </c>
      <c r="AW4496" s="493" t="n">
        <v>12471.95</v>
      </c>
      <c r="AX4496" s="493" t="n">
        <v>13310.17</v>
      </c>
      <c r="AY4496" s="493" t="n">
        <v>8806.389999999999</v>
      </c>
      <c r="AZ4496" s="493" t="n">
        <v>11820.08</v>
      </c>
      <c r="BA4496" s="493" t="n">
        <v>13190.57</v>
      </c>
      <c r="BB4496" s="493" t="n">
        <v>8122.11</v>
      </c>
      <c r="BC4496" s="493" t="n">
        <v>11410.91</v>
      </c>
      <c r="BD4496" s="493" t="n">
        <v>13232.86</v>
      </c>
      <c r="BE4496" s="493" t="n">
        <v>8848.49</v>
      </c>
      <c r="BF4496" s="493" t="n">
        <v>12136.75</v>
      </c>
      <c r="BG4496" s="493" t="n">
        <v>10774.81</v>
      </c>
      <c r="BH4496" s="493" t="n">
        <v>8332.120000000001</v>
      </c>
      <c r="BI4496" s="493" t="n">
        <v>10254.58</v>
      </c>
      <c r="BJ4496" s="493" t="n">
        <v>9436.459999999999</v>
      </c>
      <c r="BK4496" s="493" t="n">
        <v>10082.09</v>
      </c>
      <c r="BL4496" s="493" t="n">
        <v>11952.38</v>
      </c>
      <c r="BM4496" s="493" t="n">
        <v>10549.72</v>
      </c>
      <c r="BN4496" s="493" t="n">
        <v>12241.9</v>
      </c>
      <c r="BO4496" s="493" t="n">
        <v>11609.31</v>
      </c>
      <c r="BP4496" s="493" t="n">
        <v>9757.639999999999</v>
      </c>
      <c r="BQ4496" s="493" t="n">
        <v>6876.96</v>
      </c>
      <c r="BR4496" s="493" t="n">
        <v>10648.2</v>
      </c>
      <c r="BS4496" s="493" t="n">
        <v>8227.32</v>
      </c>
      <c r="BT4496" s="493" t="n">
        <v>12200.05</v>
      </c>
      <c r="BU4496" s="493" t="n">
        <v>10800.68</v>
      </c>
      <c r="BV4496" s="493" t="n">
        <v>9282.93</v>
      </c>
      <c r="BW4496" s="493" t="n">
        <v>16384.47</v>
      </c>
    </row>
    <row r="4497">
      <c r="A4497" t="inlineStr">
        <is>
          <t>[C9D3] Angiotensin-II 길항제 칼슘길항제 복합제</t>
        </is>
      </c>
      <c r="B4497" t="inlineStr">
        <is>
          <t>JW중외제약</t>
        </is>
      </c>
      <c r="C4497" t="inlineStr">
        <is>
          <t>올멕포스</t>
        </is>
      </c>
      <c r="D4497" t="inlineStr">
        <is>
          <t>JW중외제약</t>
        </is>
      </c>
      <c r="E4497" t="inlineStr">
        <is>
          <t>amlodipine besylate,  olmesartan medoxomil</t>
        </is>
      </c>
      <c r="F4497" t="inlineStr">
        <is>
          <t>병원</t>
        </is>
      </c>
      <c r="G4497" t="inlineStr">
        <is>
          <t>Generic</t>
        </is>
      </c>
      <c r="H4497" s="493" t="n">
        <v>21703.86</v>
      </c>
      <c r="I4497" s="493" t="n">
        <v>16271.9</v>
      </c>
      <c r="J4497" s="493" t="n">
        <v>19984.41</v>
      </c>
      <c r="K4497" s="493" t="n">
        <v>16648.25</v>
      </c>
      <c r="L4497" s="493" t="n">
        <v>24159.93</v>
      </c>
      <c r="M4497" s="493" t="n">
        <v>22923.02</v>
      </c>
      <c r="N4497" s="493" t="n">
        <v>28503.04</v>
      </c>
      <c r="O4497" s="493" t="n">
        <v>25557.71</v>
      </c>
      <c r="P4497" s="493" t="n">
        <v>24894.4</v>
      </c>
      <c r="Q4497" s="493" t="n">
        <v>23889</v>
      </c>
      <c r="R4497" s="493" t="n">
        <v>23460.84</v>
      </c>
      <c r="S4497" s="493" t="n">
        <v>23333.97</v>
      </c>
      <c r="T4497" s="493" t="n">
        <v>22373.4</v>
      </c>
      <c r="U4497" s="493" t="n">
        <v>21930.62</v>
      </c>
      <c r="V4497" s="493" t="n">
        <v>29099.31</v>
      </c>
      <c r="W4497" s="493" t="n">
        <v>22939.08</v>
      </c>
      <c r="X4497" s="493" t="n">
        <v>21788.05</v>
      </c>
      <c r="Y4497" s="493" t="n">
        <v>15268.81</v>
      </c>
      <c r="Z4497" s="493" t="n">
        <v>20391.88</v>
      </c>
      <c r="AA4497" s="493" t="n">
        <v>13222.29</v>
      </c>
      <c r="AB4497" s="493" t="n">
        <v>14545.1</v>
      </c>
      <c r="AC4497" s="493" t="n">
        <v>12526.17</v>
      </c>
      <c r="AD4497" s="493" t="n">
        <v>12491.23</v>
      </c>
      <c r="AE4497" s="493" t="n">
        <v>13758.57</v>
      </c>
      <c r="AF4497" s="493" t="n">
        <v>13711.22</v>
      </c>
      <c r="AG4497" s="493" t="n">
        <v>11994.98</v>
      </c>
      <c r="AH4497" s="493" t="n">
        <v>11255.36</v>
      </c>
      <c r="AI4497" s="493" t="n">
        <v>10201.1</v>
      </c>
      <c r="AJ4497" s="493" t="n">
        <v>15699.88</v>
      </c>
      <c r="AK4497" s="493" t="n">
        <v>11952.02</v>
      </c>
      <c r="AL4497" s="493" t="n">
        <v>14510.77</v>
      </c>
      <c r="AM4497" s="493" t="n">
        <v>9903.440000000001</v>
      </c>
      <c r="AN4497" s="493" t="n">
        <v>10253.77</v>
      </c>
      <c r="AO4497" s="493" t="n">
        <v>9755.889999999999</v>
      </c>
      <c r="AP4497" s="493" t="n">
        <v>8820</v>
      </c>
      <c r="AQ4497" s="493" t="n">
        <v>11475.72</v>
      </c>
      <c r="AR4497" s="493" t="n">
        <v>10508.5</v>
      </c>
      <c r="AS4497" s="493" t="n">
        <v>26731.64</v>
      </c>
      <c r="AT4497" s="493" t="n">
        <v>23333.3</v>
      </c>
      <c r="AU4497" s="493" t="n">
        <v>27163.75</v>
      </c>
      <c r="AV4497" s="493" t="n">
        <v>30092.68</v>
      </c>
      <c r="AW4497" s="493" t="n">
        <v>24032.9</v>
      </c>
      <c r="AX4497" s="493" t="n">
        <v>28550.97</v>
      </c>
      <c r="AY4497" s="493" t="n">
        <v>41905.45</v>
      </c>
      <c r="AZ4497" s="493" t="n">
        <v>14155.75</v>
      </c>
      <c r="BA4497" s="493" t="n">
        <v>41834.03</v>
      </c>
      <c r="BB4497" s="493" t="n">
        <v>34878.08</v>
      </c>
      <c r="BC4497" s="493" t="n">
        <v>46802.45</v>
      </c>
      <c r="BD4497" s="493" t="n">
        <v>40859.65</v>
      </c>
      <c r="BE4497" s="493" t="n">
        <v>39917.52</v>
      </c>
      <c r="BF4497" s="493" t="n">
        <v>37999.7</v>
      </c>
      <c r="BG4497" s="493" t="n">
        <v>41780.95</v>
      </c>
      <c r="BH4497" s="493" t="n">
        <v>45397.79</v>
      </c>
      <c r="BI4497" s="493" t="n">
        <v>29488.89</v>
      </c>
      <c r="BJ4497" s="493" t="n">
        <v>40696.05</v>
      </c>
      <c r="BK4497" s="493" t="n">
        <v>34367.19</v>
      </c>
      <c r="BL4497" s="493" t="n">
        <v>33912.54</v>
      </c>
      <c r="BM4497" s="493" t="n">
        <v>30423.89</v>
      </c>
      <c r="BN4497" s="493" t="n">
        <v>13405.05</v>
      </c>
      <c r="BO4497" s="493" t="n">
        <v>17670.2</v>
      </c>
      <c r="BP4497" s="493" t="n">
        <v>17011.62</v>
      </c>
      <c r="BQ4497" s="493" t="n">
        <v>13481.33</v>
      </c>
      <c r="BR4497" s="493" t="n">
        <v>15052</v>
      </c>
      <c r="BS4497" s="493" t="n">
        <v>11641.91</v>
      </c>
      <c r="BT4497" s="493" t="n">
        <v>15420.92</v>
      </c>
      <c r="BU4497" s="493" t="n">
        <v>12607.34</v>
      </c>
      <c r="BV4497" s="493" t="n">
        <v>15740.91</v>
      </c>
      <c r="BW4497" s="493" t="n">
        <v>14486.29</v>
      </c>
    </row>
    <row r="4498">
      <c r="A4498" t="inlineStr">
        <is>
          <t>[C9D3] Angiotensin-II 길항제 칼슘길항제 복합제</t>
        </is>
      </c>
      <c r="B4498" t="inlineStr">
        <is>
          <t>JW중외제약</t>
        </is>
      </c>
      <c r="C4498" t="inlineStr">
        <is>
          <t>올멕포스</t>
        </is>
      </c>
      <c r="D4498" t="inlineStr">
        <is>
          <t>JW중외제약</t>
        </is>
      </c>
      <c r="E4498" t="inlineStr">
        <is>
          <t>amlodipine besylate,  olmesartan medoxomil</t>
        </is>
      </c>
      <c r="F4498" t="inlineStr">
        <is>
          <t>의원</t>
        </is>
      </c>
      <c r="G4498" t="inlineStr">
        <is>
          <t>Generic</t>
        </is>
      </c>
      <c r="H4498" s="493" t="n">
        <v>67097.63</v>
      </c>
      <c r="I4498" s="493" t="n">
        <v>64226.58</v>
      </c>
      <c r="J4498" s="493" t="n">
        <v>74692.94</v>
      </c>
      <c r="K4498" s="493" t="n">
        <v>61821.41</v>
      </c>
      <c r="L4498" s="493" t="n">
        <v>69224.49000000001</v>
      </c>
      <c r="M4498" s="493" t="n">
        <v>64340.64</v>
      </c>
      <c r="N4498" s="493" t="n">
        <v>68442.67999999999</v>
      </c>
      <c r="O4498" s="493" t="n">
        <v>65998.85000000001</v>
      </c>
      <c r="P4498" s="493" t="n">
        <v>62988.84</v>
      </c>
      <c r="Q4498" s="493" t="n">
        <v>62466.88</v>
      </c>
      <c r="R4498" s="493" t="n">
        <v>65599.75</v>
      </c>
      <c r="S4498" s="493" t="n">
        <v>69539.31</v>
      </c>
      <c r="T4498" s="493" t="n">
        <v>69021.14999999999</v>
      </c>
      <c r="U4498" s="493" t="n">
        <v>63465.47</v>
      </c>
      <c r="V4498" s="493" t="n">
        <v>66369.57000000001</v>
      </c>
      <c r="W4498" s="493" t="n">
        <v>66854.39999999999</v>
      </c>
      <c r="X4498" s="493" t="n">
        <v>71324.42</v>
      </c>
      <c r="Y4498" s="493" t="n">
        <v>76119.98</v>
      </c>
      <c r="Z4498" s="493" t="n">
        <v>71163.97</v>
      </c>
      <c r="AA4498" s="493" t="n">
        <v>76108.59</v>
      </c>
      <c r="AB4498" s="493" t="n">
        <v>70105.48</v>
      </c>
      <c r="AC4498" s="493" t="n">
        <v>72900.7</v>
      </c>
      <c r="AD4498" s="493" t="n">
        <v>74434.71000000001</v>
      </c>
      <c r="AE4498" s="493" t="n">
        <v>71842.25999999999</v>
      </c>
      <c r="AF4498" s="493" t="n">
        <v>70128.27</v>
      </c>
      <c r="AG4498" s="493" t="n">
        <v>61035.12</v>
      </c>
      <c r="AH4498" s="493" t="n">
        <v>67881.49000000001</v>
      </c>
      <c r="AI4498" s="493" t="n">
        <v>74734.81</v>
      </c>
      <c r="AJ4498" s="493" t="n">
        <v>66578.7</v>
      </c>
      <c r="AK4498" s="493" t="n">
        <v>72591.21000000001</v>
      </c>
      <c r="AL4498" s="493" t="n">
        <v>74960.72</v>
      </c>
      <c r="AM4498" s="493" t="n">
        <v>72071.3</v>
      </c>
      <c r="AN4498" s="493" t="n">
        <v>73674.31</v>
      </c>
      <c r="AO4498" s="493" t="n">
        <v>69054.7</v>
      </c>
      <c r="AP4498" s="493" t="n">
        <v>63216.04</v>
      </c>
      <c r="AQ4498" s="493" t="n">
        <v>77119.19</v>
      </c>
      <c r="AR4498" s="493" t="n">
        <v>75393.49000000001</v>
      </c>
      <c r="AS4498" s="493" t="n">
        <v>64750.54</v>
      </c>
      <c r="AT4498" s="493" t="n">
        <v>70079.95</v>
      </c>
      <c r="AU4498" s="493" t="n">
        <v>69026.21000000001</v>
      </c>
      <c r="AV4498" s="493" t="n">
        <v>67233.78</v>
      </c>
      <c r="AW4498" s="493" t="n">
        <v>68224.39</v>
      </c>
      <c r="AX4498" s="493" t="n">
        <v>59521.15</v>
      </c>
      <c r="AY4498" s="493" t="n">
        <v>58319.67</v>
      </c>
      <c r="AZ4498" s="493" t="n">
        <v>59961.82</v>
      </c>
      <c r="BA4498" s="493" t="n">
        <v>66812.17</v>
      </c>
      <c r="BB4498" s="493" t="n">
        <v>62091.23</v>
      </c>
      <c r="BC4498" s="493" t="n">
        <v>69787.77</v>
      </c>
      <c r="BD4498" s="493" t="n">
        <v>67762.92</v>
      </c>
      <c r="BE4498" s="493" t="n">
        <v>64971.77</v>
      </c>
      <c r="BF4498" s="493" t="n">
        <v>67612.14</v>
      </c>
      <c r="BG4498" s="493" t="n">
        <v>69628.95</v>
      </c>
      <c r="BH4498" s="493" t="n">
        <v>66328.00999999999</v>
      </c>
      <c r="BI4498" s="493" t="n">
        <v>67339.8</v>
      </c>
      <c r="BJ4498" s="493" t="n">
        <v>81541.02</v>
      </c>
      <c r="BK4498" s="493" t="n">
        <v>80456.48</v>
      </c>
      <c r="BL4498" s="493" t="n">
        <v>83970.28</v>
      </c>
      <c r="BM4498" s="493" t="n">
        <v>85462.53999999999</v>
      </c>
      <c r="BN4498" s="493" t="n">
        <v>73328.27</v>
      </c>
      <c r="BO4498" s="493" t="n">
        <v>98149.89999999999</v>
      </c>
      <c r="BP4498" s="493" t="n">
        <v>77926.21000000001</v>
      </c>
      <c r="BQ4498" s="493" t="n">
        <v>85023.39</v>
      </c>
      <c r="BR4498" s="493" t="n">
        <v>95734.89</v>
      </c>
      <c r="BS4498" s="493" t="n">
        <v>93563.75999999999</v>
      </c>
      <c r="BT4498" s="493" t="n">
        <v>95723.41</v>
      </c>
      <c r="BU4498" s="493" t="n">
        <v>93582.14</v>
      </c>
      <c r="BV4498" s="493" t="n">
        <v>96195.44</v>
      </c>
      <c r="BW4498" s="493" t="n">
        <v>99994.89</v>
      </c>
    </row>
    <row r="4499">
      <c r="A4499" t="inlineStr">
        <is>
          <t>[C9D3] Angiotensin-II 길항제 칼슘길항제 복합제</t>
        </is>
      </c>
      <c r="B4499" t="inlineStr">
        <is>
          <t>JW중외제약</t>
        </is>
      </c>
      <c r="C4499" t="inlineStr">
        <is>
          <t>올멕포스</t>
        </is>
      </c>
      <c r="D4499" t="inlineStr">
        <is>
          <t>JW중외제약</t>
        </is>
      </c>
      <c r="E4499" t="inlineStr">
        <is>
          <t>amlodipine besylate,  olmesartan medoxomil</t>
        </is>
      </c>
      <c r="F4499" t="inlineStr">
        <is>
          <t>보건소</t>
        </is>
      </c>
      <c r="G4499" t="inlineStr">
        <is>
          <t>Generic</t>
        </is>
      </c>
      <c r="H4499" s="493" t="n">
        <v>3911.4</v>
      </c>
      <c r="I4499" s="493" t="n">
        <v>4233.6</v>
      </c>
      <c r="J4499" s="493" t="n">
        <v>4112.7</v>
      </c>
      <c r="K4499" s="493" t="n">
        <v>7133.1</v>
      </c>
      <c r="L4499" s="493" t="n">
        <v>379.5</v>
      </c>
      <c r="M4499" s="493" t="n">
        <v>1606.8</v>
      </c>
      <c r="N4499" s="493" t="n">
        <v>489</v>
      </c>
      <c r="O4499" s="493" t="n">
        <v>1757.7</v>
      </c>
      <c r="P4499" s="493" t="n">
        <v>1584.9</v>
      </c>
      <c r="Q4499" s="493" t="n">
        <v>833.7</v>
      </c>
      <c r="R4499" s="493" t="n">
        <v>723.6</v>
      </c>
      <c r="S4499" s="493" t="n">
        <v>1434.3</v>
      </c>
      <c r="T4499" s="493" t="n">
        <v>336</v>
      </c>
      <c r="U4499" s="493" t="n">
        <v>1238.7</v>
      </c>
      <c r="V4499" s="493" t="n">
        <v>212.4</v>
      </c>
      <c r="W4499" s="493" t="n">
        <v>1051.8</v>
      </c>
      <c r="X4499" s="493" t="n">
        <v>403.2</v>
      </c>
      <c r="Y4499" s="493" t="n">
        <v>9796.5</v>
      </c>
      <c r="Z4499" s="493" t="n">
        <v>210.9</v>
      </c>
      <c r="AA4499" s="493" t="n">
        <v>936.9</v>
      </c>
      <c r="AB4499" s="493" t="n">
        <v>6483.3</v>
      </c>
      <c r="AC4499" s="493" t="n">
        <v>598.5</v>
      </c>
      <c r="AD4499" s="493" t="n">
        <v>1300.5</v>
      </c>
      <c r="AE4499" s="493" t="n">
        <v>451.8</v>
      </c>
      <c r="AF4499" s="493" t="n">
        <v>5266.5</v>
      </c>
      <c r="AG4499" s="493" t="n">
        <v>1379.7</v>
      </c>
      <c r="AH4499" s="493" t="n">
        <v>250.8</v>
      </c>
      <c r="AI4499" s="493" t="n">
        <v>313.5</v>
      </c>
      <c r="AJ4499" s="493" t="n">
        <v>852.3</v>
      </c>
      <c r="AK4499" s="493" t="n">
        <v>144</v>
      </c>
      <c r="AL4499" s="493" t="n">
        <v>33.6</v>
      </c>
      <c r="AM4499" s="493" t="n">
        <v>608.4</v>
      </c>
      <c r="AN4499" s="493" t="n">
        <v>117.9</v>
      </c>
      <c r="AO4499" s="493" t="n">
        <v>152.4</v>
      </c>
      <c r="AP4499" s="493" t="n">
        <v>1337.55</v>
      </c>
      <c r="AQ4499" s="493" t="n">
        <v>865.8</v>
      </c>
      <c r="AR4499" s="493" t="n">
        <v>1000.5</v>
      </c>
      <c r="AS4499" s="493" t="n">
        <v>850.95</v>
      </c>
      <c r="AT4499" s="493" t="n">
        <v>1161</v>
      </c>
      <c r="AU4499" s="493" t="n">
        <v>142.5</v>
      </c>
      <c r="AV4499" s="493" t="n">
        <v>52.2</v>
      </c>
      <c r="AW4499" s="493" t="n">
        <v>625.8</v>
      </c>
      <c r="AX4499" s="493" t="n">
        <v>642.6</v>
      </c>
      <c r="AY4499" s="493" t="n">
        <v>139.5</v>
      </c>
      <c r="AZ4499" s="493" t="n">
        <v>958.5</v>
      </c>
      <c r="BA4499" s="493" t="n">
        <v>1065.9</v>
      </c>
      <c r="BB4499" s="493" t="n">
        <v>135.6</v>
      </c>
      <c r="BC4499" s="493" t="n">
        <v>1111.5</v>
      </c>
      <c r="BD4499" s="493" t="n">
        <v>1193.4</v>
      </c>
      <c r="BE4499" s="493" t="n">
        <v>251.7</v>
      </c>
      <c r="BF4499" s="493" t="n">
        <v>759.6</v>
      </c>
      <c r="BG4499" s="493" t="n">
        <v>1505.7</v>
      </c>
      <c r="BH4499" s="493" t="n">
        <v>0</v>
      </c>
      <c r="BI4499" s="493" t="n">
        <v>748.8</v>
      </c>
      <c r="BJ4499" s="493" t="n">
        <v>972</v>
      </c>
      <c r="BK4499" s="493" t="n">
        <v>226.8</v>
      </c>
      <c r="BL4499" s="493" t="n">
        <v>1048.5</v>
      </c>
      <c r="BM4499" s="493" t="n">
        <v>864</v>
      </c>
      <c r="BN4499" s="493" t="n">
        <v>0</v>
      </c>
      <c r="BO4499" s="493" t="n">
        <v>1505.7</v>
      </c>
      <c r="BP4499" s="493" t="n">
        <v>0</v>
      </c>
      <c r="BQ4499" s="493" t="n">
        <v>0</v>
      </c>
      <c r="BR4499" s="493" t="n">
        <v>2347.2</v>
      </c>
      <c r="BS4499" s="493" t="n">
        <v>0</v>
      </c>
      <c r="BT4499" s="493" t="n">
        <v>0</v>
      </c>
      <c r="BU4499" s="493" t="n">
        <v>0</v>
      </c>
      <c r="BV4499" s="493" t="n">
        <v>1658.7</v>
      </c>
      <c r="BW4499" s="493" t="n">
        <v>0</v>
      </c>
    </row>
    <row r="4500">
      <c r="A4500" t="inlineStr">
        <is>
          <t>[C9D3] Angiotensin-II 길항제 칼슘길항제 복합제</t>
        </is>
      </c>
      <c r="B4500" t="inlineStr">
        <is>
          <t>JW중외제약</t>
        </is>
      </c>
      <c r="C4500" t="inlineStr">
        <is>
          <t>올멕포스</t>
        </is>
      </c>
      <c r="D4500" t="inlineStr">
        <is>
          <t>JW중외제약</t>
        </is>
      </c>
      <c r="E4500" t="inlineStr">
        <is>
          <t>amlodipine besylate,  olmesartan medoxomil</t>
        </is>
      </c>
      <c r="F4500" t="inlineStr">
        <is>
          <t>기타(치과의원, 치과병원 등)</t>
        </is>
      </c>
      <c r="G4500" t="inlineStr">
        <is>
          <t>Generic</t>
        </is>
      </c>
      <c r="H4500" s="493" t="n">
        <v>0</v>
      </c>
      <c r="I4500" s="493" t="n">
        <v>0</v>
      </c>
      <c r="J4500" s="493" t="n">
        <v>0</v>
      </c>
      <c r="K4500" s="493" t="n">
        <v>0</v>
      </c>
      <c r="L4500" s="493" t="n">
        <v>0</v>
      </c>
      <c r="M4500" s="493" t="n">
        <v>0</v>
      </c>
      <c r="N4500" s="493" t="n">
        <v>0</v>
      </c>
      <c r="O4500" s="493" t="n">
        <v>0</v>
      </c>
      <c r="P4500" s="493" t="n">
        <v>0</v>
      </c>
      <c r="Q4500" s="493" t="n">
        <v>0</v>
      </c>
      <c r="R4500" s="493" t="n">
        <v>0</v>
      </c>
      <c r="S4500" s="493" t="n">
        <v>0</v>
      </c>
      <c r="T4500" s="493" t="n">
        <v>0</v>
      </c>
      <c r="U4500" s="493" t="n">
        <v>0</v>
      </c>
      <c r="V4500" s="493" t="n">
        <v>0</v>
      </c>
      <c r="W4500" s="493" t="n">
        <v>0</v>
      </c>
      <c r="X4500" s="493" t="n">
        <v>0</v>
      </c>
      <c r="Y4500" s="493" t="n">
        <v>42.72</v>
      </c>
      <c r="Z4500" s="493" t="n">
        <v>0</v>
      </c>
      <c r="AA4500" s="493" t="n">
        <v>0</v>
      </c>
      <c r="AB4500" s="493" t="n">
        <v>0</v>
      </c>
      <c r="AC4500" s="493" t="n">
        <v>0</v>
      </c>
      <c r="AD4500" s="493" t="n">
        <v>0</v>
      </c>
      <c r="AE4500" s="493" t="n">
        <v>0</v>
      </c>
      <c r="AF4500" s="493" t="n">
        <v>0</v>
      </c>
      <c r="AG4500" s="493" t="n">
        <v>0</v>
      </c>
      <c r="AH4500" s="493" t="n">
        <v>0</v>
      </c>
      <c r="AI4500" s="493" t="n">
        <v>0</v>
      </c>
      <c r="AJ4500" s="493" t="n">
        <v>0</v>
      </c>
      <c r="AK4500" s="493" t="n">
        <v>0</v>
      </c>
      <c r="AL4500" s="493" t="n">
        <v>0</v>
      </c>
      <c r="AM4500" s="493" t="n">
        <v>0</v>
      </c>
      <c r="AN4500" s="493" t="n">
        <v>187.5</v>
      </c>
      <c r="AO4500" s="493" t="n">
        <v>362.4</v>
      </c>
      <c r="AP4500" s="493" t="n">
        <v>0</v>
      </c>
      <c r="AQ4500" s="493" t="n">
        <v>341.4</v>
      </c>
      <c r="AR4500" s="493" t="n">
        <v>0</v>
      </c>
      <c r="AS4500" s="493" t="n">
        <v>348</v>
      </c>
      <c r="AT4500" s="493" t="n">
        <v>0</v>
      </c>
      <c r="AU4500" s="493" t="n">
        <v>154.8</v>
      </c>
      <c r="AV4500" s="493" t="n">
        <v>0</v>
      </c>
      <c r="AW4500" s="493" t="n">
        <v>0</v>
      </c>
      <c r="AX4500" s="493" t="n">
        <v>0</v>
      </c>
      <c r="AY4500" s="493" t="n">
        <v>0</v>
      </c>
      <c r="AZ4500" s="493" t="n">
        <v>0</v>
      </c>
      <c r="BA4500" s="493" t="n">
        <v>0</v>
      </c>
      <c r="BB4500" s="493" t="n">
        <v>0</v>
      </c>
      <c r="BC4500" s="493" t="n">
        <v>0</v>
      </c>
      <c r="BD4500" s="493" t="n">
        <v>0</v>
      </c>
      <c r="BE4500" s="493" t="n">
        <v>0</v>
      </c>
      <c r="BF4500" s="493" t="n">
        <v>0</v>
      </c>
      <c r="BG4500" s="493" t="n">
        <v>0</v>
      </c>
      <c r="BH4500" s="493" t="n">
        <v>0</v>
      </c>
      <c r="BI4500" s="493" t="n">
        <v>0</v>
      </c>
      <c r="BJ4500" s="493" t="n">
        <v>0</v>
      </c>
      <c r="BK4500" s="493" t="n">
        <v>0</v>
      </c>
      <c r="BL4500" s="493" t="n">
        <v>0</v>
      </c>
      <c r="BM4500" s="493" t="n">
        <v>0</v>
      </c>
      <c r="BN4500" s="493" t="n">
        <v>0</v>
      </c>
      <c r="BO4500" s="493" t="n">
        <v>0</v>
      </c>
      <c r="BP4500" s="493" t="n">
        <v>101.7</v>
      </c>
      <c r="BQ4500" s="493" t="n">
        <v>0</v>
      </c>
      <c r="BR4500" s="493" t="n">
        <v>0</v>
      </c>
      <c r="BS4500" s="493" t="n">
        <v>0</v>
      </c>
      <c r="BT4500" s="493" t="n">
        <v>0</v>
      </c>
      <c r="BU4500" s="493" t="n">
        <v>0</v>
      </c>
      <c r="BV4500" s="493" t="n">
        <v>0</v>
      </c>
      <c r="BW4500" s="493" t="n">
        <v>0</v>
      </c>
    </row>
    <row r="4501">
      <c r="A4501" t="inlineStr">
        <is>
          <t>[C9D3] Angiotensin-II 길항제 칼슘길항제 복합제</t>
        </is>
      </c>
      <c r="B4501" t="inlineStr">
        <is>
          <t>JW중외제약</t>
        </is>
      </c>
      <c r="C4501" t="inlineStr">
        <is>
          <t>올멕포스 에이치</t>
        </is>
      </c>
      <c r="D4501" t="inlineStr">
        <is>
          <t>JW중외제약</t>
        </is>
      </c>
      <c r="E4501" t="inlineStr">
        <is>
          <t>amlodipine besylate,  hydrochlorothiazide,  olmesartan medoxomil</t>
        </is>
      </c>
      <c r="F4501" t="inlineStr">
        <is>
          <t>상급종합병원</t>
        </is>
      </c>
      <c r="G4501" t="inlineStr">
        <is>
          <t>Generic</t>
        </is>
      </c>
      <c r="H4501" s="493" t="n">
        <v>2234.96</v>
      </c>
      <c r="I4501" s="493" t="n">
        <v>1528.38</v>
      </c>
      <c r="J4501" s="493" t="n">
        <v>0</v>
      </c>
      <c r="K4501" s="493" t="n">
        <v>528</v>
      </c>
      <c r="L4501" s="493" t="n">
        <v>720</v>
      </c>
      <c r="M4501" s="493" t="n">
        <v>2004.54</v>
      </c>
      <c r="N4501" s="493" t="n">
        <v>4703.72</v>
      </c>
      <c r="O4501" s="493" t="n">
        <v>1032</v>
      </c>
      <c r="P4501" s="493" t="n">
        <v>2643.6</v>
      </c>
      <c r="Q4501" s="493" t="n">
        <v>2109.32</v>
      </c>
      <c r="R4501" s="493" t="n">
        <v>1687.2</v>
      </c>
      <c r="S4501" s="493" t="n">
        <v>2063.1</v>
      </c>
      <c r="T4501" s="493" t="n">
        <v>1957.22</v>
      </c>
      <c r="U4501" s="493" t="n">
        <v>681.7</v>
      </c>
      <c r="V4501" s="493" t="n">
        <v>3256</v>
      </c>
      <c r="W4501" s="493" t="n">
        <v>2649.6</v>
      </c>
      <c r="X4501" s="493" t="n">
        <v>2546.5</v>
      </c>
      <c r="Y4501" s="493" t="n">
        <v>1360.6</v>
      </c>
      <c r="Z4501" s="493" t="n">
        <v>3634.28</v>
      </c>
      <c r="AA4501" s="493" t="n">
        <v>2438.1</v>
      </c>
      <c r="AB4501" s="493" t="n">
        <v>1520</v>
      </c>
      <c r="AC4501" s="493" t="n">
        <v>1800</v>
      </c>
      <c r="AD4501" s="493" t="n">
        <v>725.4</v>
      </c>
      <c r="AE4501" s="493" t="n">
        <v>3091.1</v>
      </c>
      <c r="AF4501" s="493" t="n">
        <v>1523.2</v>
      </c>
      <c r="AG4501" s="493" t="n">
        <v>1584</v>
      </c>
      <c r="AH4501" s="493" t="n">
        <v>1366.8</v>
      </c>
      <c r="AI4501" s="493" t="n">
        <v>3530.28</v>
      </c>
      <c r="AJ4501" s="493" t="n">
        <v>3193.5</v>
      </c>
      <c r="AK4501" s="493" t="n">
        <v>1476</v>
      </c>
      <c r="AL4501" s="493" t="n">
        <v>1213.98</v>
      </c>
      <c r="AM4501" s="493" t="n">
        <v>620.55</v>
      </c>
      <c r="AN4501" s="493" t="n">
        <v>2400</v>
      </c>
      <c r="AO4501" s="493" t="n">
        <v>2499.76</v>
      </c>
      <c r="AP4501" s="493" t="n">
        <v>1218</v>
      </c>
      <c r="AQ4501" s="493" t="n">
        <v>4700.4</v>
      </c>
      <c r="AR4501" s="493" t="n">
        <v>3721.6</v>
      </c>
      <c r="AS4501" s="493" t="n">
        <v>1754.4</v>
      </c>
      <c r="AT4501" s="493" t="n">
        <v>1206.4</v>
      </c>
      <c r="AU4501" s="493" t="n">
        <v>4714.62</v>
      </c>
      <c r="AV4501" s="493" t="n">
        <v>3197.4</v>
      </c>
      <c r="AW4501" s="493" t="n">
        <v>2776.4</v>
      </c>
      <c r="AX4501" s="493" t="n">
        <v>618.88</v>
      </c>
      <c r="AY4501" s="493" t="n">
        <v>1078.74</v>
      </c>
      <c r="AZ4501" s="493" t="n">
        <v>833</v>
      </c>
      <c r="BA4501" s="493" t="n">
        <v>3779.8</v>
      </c>
      <c r="BB4501" s="493" t="n">
        <v>2773.8</v>
      </c>
      <c r="BC4501" s="493" t="n">
        <v>735.6799999999999</v>
      </c>
      <c r="BD4501" s="493" t="n">
        <v>981.36</v>
      </c>
      <c r="BE4501" s="493" t="n">
        <v>1574</v>
      </c>
      <c r="BF4501" s="493" t="n">
        <v>117.32</v>
      </c>
      <c r="BG4501" s="493" t="n">
        <v>2840.72</v>
      </c>
      <c r="BH4501" s="493" t="n">
        <v>392.28</v>
      </c>
      <c r="BI4501" s="493" t="n">
        <v>3314.49</v>
      </c>
      <c r="BJ4501" s="493" t="n">
        <v>1296.7</v>
      </c>
      <c r="BK4501" s="493" t="n">
        <v>1520.44</v>
      </c>
      <c r="BL4501" s="493" t="n">
        <v>356.16</v>
      </c>
      <c r="BM4501" s="493" t="n">
        <v>900.55</v>
      </c>
      <c r="BN4501" s="493" t="n">
        <v>3051.9</v>
      </c>
      <c r="BO4501" s="493" t="n">
        <v>3051.3</v>
      </c>
      <c r="BP4501" s="493" t="n">
        <v>611.52</v>
      </c>
      <c r="BQ4501" s="493" t="n">
        <v>1474.2</v>
      </c>
      <c r="BR4501" s="493" t="n">
        <v>1133.1</v>
      </c>
      <c r="BS4501" s="493" t="n">
        <v>551.1799999999999</v>
      </c>
      <c r="BT4501" s="493" t="n">
        <v>3203.2</v>
      </c>
      <c r="BU4501" s="493" t="n">
        <v>3430.53</v>
      </c>
      <c r="BV4501" s="493" t="n">
        <v>1706.49</v>
      </c>
      <c r="BW4501" s="493" t="n">
        <v>3081.2</v>
      </c>
    </row>
    <row r="4502">
      <c r="A4502" t="inlineStr">
        <is>
          <t>[C9D3] Angiotensin-II 길항제 칼슘길항제 복합제</t>
        </is>
      </c>
      <c r="B4502" t="inlineStr">
        <is>
          <t>JW중외제약</t>
        </is>
      </c>
      <c r="C4502" t="inlineStr">
        <is>
          <t>올멕포스 에이치</t>
        </is>
      </c>
      <c r="D4502" t="inlineStr">
        <is>
          <t>JW중외제약</t>
        </is>
      </c>
      <c r="E4502" t="inlineStr">
        <is>
          <t>amlodipine besylate,  hydrochlorothiazide,  olmesartan medoxomil</t>
        </is>
      </c>
      <c r="F4502" t="inlineStr">
        <is>
          <t>종합병원</t>
        </is>
      </c>
      <c r="G4502" t="inlineStr">
        <is>
          <t>Generic</t>
        </is>
      </c>
      <c r="H4502" s="493" t="n">
        <v>18402.08</v>
      </c>
      <c r="I4502" s="493" t="n">
        <v>14103.86</v>
      </c>
      <c r="J4502" s="493" t="n">
        <v>16315.89</v>
      </c>
      <c r="K4502" s="493" t="n">
        <v>20738.09</v>
      </c>
      <c r="L4502" s="493" t="n">
        <v>12369.66</v>
      </c>
      <c r="M4502" s="493" t="n">
        <v>16931.77</v>
      </c>
      <c r="N4502" s="493" t="n">
        <v>21663.57</v>
      </c>
      <c r="O4502" s="493" t="n">
        <v>11879.74</v>
      </c>
      <c r="P4502" s="493" t="n">
        <v>17071.05</v>
      </c>
      <c r="Q4502" s="493" t="n">
        <v>21831.23</v>
      </c>
      <c r="R4502" s="493" t="n">
        <v>15901.69</v>
      </c>
      <c r="S4502" s="493" t="n">
        <v>17867.71</v>
      </c>
      <c r="T4502" s="493" t="n">
        <v>18080.4</v>
      </c>
      <c r="U4502" s="493" t="n">
        <v>16848.82</v>
      </c>
      <c r="V4502" s="493" t="n">
        <v>17162.19</v>
      </c>
      <c r="W4502" s="493" t="n">
        <v>19060.16</v>
      </c>
      <c r="X4502" s="493" t="n">
        <v>16515.08</v>
      </c>
      <c r="Y4502" s="493" t="n">
        <v>22559.2</v>
      </c>
      <c r="Z4502" s="493" t="n">
        <v>17489.15</v>
      </c>
      <c r="AA4502" s="493" t="n">
        <v>19050.77</v>
      </c>
      <c r="AB4502" s="493" t="n">
        <v>21339.44</v>
      </c>
      <c r="AC4502" s="493" t="n">
        <v>13947.81</v>
      </c>
      <c r="AD4502" s="493" t="n">
        <v>13535.46</v>
      </c>
      <c r="AE4502" s="493" t="n">
        <v>15570.41</v>
      </c>
      <c r="AF4502" s="493" t="n">
        <v>20527.87</v>
      </c>
      <c r="AG4502" s="493" t="n">
        <v>10649.97</v>
      </c>
      <c r="AH4502" s="493" t="n">
        <v>15997.72</v>
      </c>
      <c r="AI4502" s="493" t="n">
        <v>16515.87</v>
      </c>
      <c r="AJ4502" s="493" t="n">
        <v>15483.76</v>
      </c>
      <c r="AK4502" s="493" t="n">
        <v>12339.06</v>
      </c>
      <c r="AL4502" s="493" t="n">
        <v>20729.69</v>
      </c>
      <c r="AM4502" s="493" t="n">
        <v>16079.75</v>
      </c>
      <c r="AN4502" s="493" t="n">
        <v>13029.94</v>
      </c>
      <c r="AO4502" s="493" t="n">
        <v>16814.65</v>
      </c>
      <c r="AP4502" s="493" t="n">
        <v>19003.43</v>
      </c>
      <c r="AQ4502" s="493" t="n">
        <v>12647.51</v>
      </c>
      <c r="AR4502" s="493" t="n">
        <v>16160.91</v>
      </c>
      <c r="AS4502" s="493" t="n">
        <v>11632.58</v>
      </c>
      <c r="AT4502" s="493" t="n">
        <v>28830.91</v>
      </c>
      <c r="AU4502" s="493" t="n">
        <v>36993.69</v>
      </c>
      <c r="AV4502" s="493" t="n">
        <v>26220.38</v>
      </c>
      <c r="AW4502" s="493" t="n">
        <v>25295.84</v>
      </c>
      <c r="AX4502" s="493" t="n">
        <v>45895.64</v>
      </c>
      <c r="AY4502" s="493" t="n">
        <v>27364.71</v>
      </c>
      <c r="AZ4502" s="493" t="n">
        <v>32573.05</v>
      </c>
      <c r="BA4502" s="493" t="n">
        <v>37633.92</v>
      </c>
      <c r="BB4502" s="493" t="n">
        <v>23992.37</v>
      </c>
      <c r="BC4502" s="493" t="n">
        <v>44442.81</v>
      </c>
      <c r="BD4502" s="493" t="n">
        <v>22063.16</v>
      </c>
      <c r="BE4502" s="493" t="n">
        <v>29313.41</v>
      </c>
      <c r="BF4502" s="493" t="n">
        <v>31283.13</v>
      </c>
      <c r="BG4502" s="493" t="n">
        <v>30754.25</v>
      </c>
      <c r="BH4502" s="493" t="n">
        <v>28321.48</v>
      </c>
      <c r="BI4502" s="493" t="n">
        <v>32516.6</v>
      </c>
      <c r="BJ4502" s="493" t="n">
        <v>29094.46</v>
      </c>
      <c r="BK4502" s="493" t="n">
        <v>28713.05</v>
      </c>
      <c r="BL4502" s="493" t="n">
        <v>32420.62</v>
      </c>
      <c r="BM4502" s="493" t="n">
        <v>28905.64</v>
      </c>
      <c r="BN4502" s="493" t="n">
        <v>36046.66</v>
      </c>
      <c r="BO4502" s="493" t="n">
        <v>32545.45</v>
      </c>
      <c r="BP4502" s="493" t="n">
        <v>25285.25</v>
      </c>
      <c r="BQ4502" s="493" t="n">
        <v>24930.73</v>
      </c>
      <c r="BR4502" s="493" t="n">
        <v>25019.21</v>
      </c>
      <c r="BS4502" s="493" t="n">
        <v>31868.64</v>
      </c>
      <c r="BT4502" s="493" t="n">
        <v>31436.7</v>
      </c>
      <c r="BU4502" s="493" t="n">
        <v>25367.92</v>
      </c>
      <c r="BV4502" s="493" t="n">
        <v>35425.95</v>
      </c>
      <c r="BW4502" s="493" t="n">
        <v>22964.56</v>
      </c>
    </row>
    <row r="4503">
      <c r="A4503" t="inlineStr">
        <is>
          <t>[C9D3] Angiotensin-II 길항제 칼슘길항제 복합제</t>
        </is>
      </c>
      <c r="B4503" t="inlineStr">
        <is>
          <t>JW중외제약</t>
        </is>
      </c>
      <c r="C4503" t="inlineStr">
        <is>
          <t>올멕포스 에이치</t>
        </is>
      </c>
      <c r="D4503" t="inlineStr">
        <is>
          <t>JW중외제약</t>
        </is>
      </c>
      <c r="E4503" t="inlineStr">
        <is>
          <t>amlodipine besylate,  hydrochlorothiazide,  olmesartan medoxomil</t>
        </is>
      </c>
      <c r="F4503" t="inlineStr">
        <is>
          <t>병원</t>
        </is>
      </c>
      <c r="G4503" t="inlineStr">
        <is>
          <t>Generic</t>
        </is>
      </c>
      <c r="H4503" s="493" t="n">
        <v>2588.4</v>
      </c>
      <c r="I4503" s="493" t="n">
        <v>1223.7</v>
      </c>
      <c r="J4503" s="493" t="n">
        <v>4296.06</v>
      </c>
      <c r="K4503" s="493" t="n">
        <v>2778.98</v>
      </c>
      <c r="L4503" s="493" t="n">
        <v>3151.7</v>
      </c>
      <c r="M4503" s="493" t="n">
        <v>2623.16</v>
      </c>
      <c r="N4503" s="493" t="n">
        <v>1605.74</v>
      </c>
      <c r="O4503" s="493" t="n">
        <v>6190.42</v>
      </c>
      <c r="P4503" s="493" t="n">
        <v>4055.58</v>
      </c>
      <c r="Q4503" s="493" t="n">
        <v>2763.1</v>
      </c>
      <c r="R4503" s="493" t="n">
        <v>4260.68</v>
      </c>
      <c r="S4503" s="493" t="n">
        <v>5915.87</v>
      </c>
      <c r="T4503" s="493" t="n">
        <v>2124.15</v>
      </c>
      <c r="U4503" s="493" t="n">
        <v>8711.67</v>
      </c>
      <c r="V4503" s="493" t="n">
        <v>4003.65</v>
      </c>
      <c r="W4503" s="493" t="n">
        <v>5294.6</v>
      </c>
      <c r="X4503" s="493" t="n">
        <v>3999.3</v>
      </c>
      <c r="Y4503" s="493" t="n">
        <v>2753.97</v>
      </c>
      <c r="Z4503" s="493" t="n">
        <v>2457</v>
      </c>
      <c r="AA4503" s="493" t="n">
        <v>2384.3</v>
      </c>
      <c r="AB4503" s="493" t="n">
        <v>975</v>
      </c>
      <c r="AC4503" s="493" t="n">
        <v>3193.45</v>
      </c>
      <c r="AD4503" s="493" t="n">
        <v>1949.7</v>
      </c>
      <c r="AE4503" s="493" t="n">
        <v>2132.56</v>
      </c>
      <c r="AF4503" s="493" t="n">
        <v>1511.62</v>
      </c>
      <c r="AG4503" s="493" t="n">
        <v>3519.3</v>
      </c>
      <c r="AH4503" s="493" t="n">
        <v>2529.21</v>
      </c>
      <c r="AI4503" s="493" t="n">
        <v>2431.2</v>
      </c>
      <c r="AJ4503" s="493" t="n">
        <v>1156</v>
      </c>
      <c r="AK4503" s="493" t="n">
        <v>1574.5</v>
      </c>
      <c r="AL4503" s="493" t="n">
        <v>397.8</v>
      </c>
      <c r="AM4503" s="493" t="n">
        <v>1430.7</v>
      </c>
      <c r="AN4503" s="493" t="n">
        <v>3378.03</v>
      </c>
      <c r="AO4503" s="493" t="n">
        <v>1406.31</v>
      </c>
      <c r="AP4503" s="493" t="n">
        <v>1846.34</v>
      </c>
      <c r="AQ4503" s="493" t="n">
        <v>1688.35</v>
      </c>
      <c r="AR4503" s="493" t="n">
        <v>1317.54</v>
      </c>
      <c r="AS4503" s="493" t="n">
        <v>1155</v>
      </c>
      <c r="AT4503" s="493" t="n">
        <v>1404.88</v>
      </c>
      <c r="AU4503" s="493" t="n">
        <v>1172.7</v>
      </c>
      <c r="AV4503" s="493" t="n">
        <v>896.1</v>
      </c>
      <c r="AW4503" s="493" t="n">
        <v>2157.8</v>
      </c>
      <c r="AX4503" s="493" t="n">
        <v>1277.7</v>
      </c>
      <c r="AY4503" s="493" t="n">
        <v>1447.5</v>
      </c>
      <c r="AZ4503" s="493" t="n">
        <v>2013.1</v>
      </c>
      <c r="BA4503" s="493" t="n">
        <v>1639.15</v>
      </c>
      <c r="BB4503" s="493" t="n">
        <v>1435.1</v>
      </c>
      <c r="BC4503" s="493" t="n">
        <v>1490.4</v>
      </c>
      <c r="BD4503" s="493" t="n">
        <v>1679.1</v>
      </c>
      <c r="BE4503" s="493" t="n">
        <v>1988.46</v>
      </c>
      <c r="BF4503" s="493" t="n">
        <v>1272.6</v>
      </c>
      <c r="BG4503" s="493" t="n">
        <v>685.5</v>
      </c>
      <c r="BH4503" s="493" t="n">
        <v>1028.4</v>
      </c>
      <c r="BI4503" s="493" t="n">
        <v>2197.4</v>
      </c>
      <c r="BJ4503" s="493" t="n">
        <v>6939.4</v>
      </c>
      <c r="BK4503" s="493" t="n">
        <v>2568.6</v>
      </c>
      <c r="BL4503" s="493" t="n">
        <v>2870</v>
      </c>
      <c r="BM4503" s="493" t="n">
        <v>3621.25</v>
      </c>
      <c r="BN4503" s="493" t="n">
        <v>2409.6</v>
      </c>
      <c r="BO4503" s="493" t="n">
        <v>3142.2</v>
      </c>
      <c r="BP4503" s="493" t="n">
        <v>1221.3</v>
      </c>
      <c r="BQ4503" s="493" t="n">
        <v>60.3</v>
      </c>
      <c r="BR4503" s="493" t="n">
        <v>1554.45</v>
      </c>
      <c r="BS4503" s="493" t="n">
        <v>2226.57</v>
      </c>
      <c r="BT4503" s="493" t="n">
        <v>300</v>
      </c>
      <c r="BU4503" s="493" t="n">
        <v>3182.71</v>
      </c>
      <c r="BV4503" s="493" t="n">
        <v>1262.7</v>
      </c>
      <c r="BW4503" s="493" t="n">
        <v>258.7</v>
      </c>
    </row>
    <row r="4504">
      <c r="A4504" t="inlineStr">
        <is>
          <t>[C9D3] Angiotensin-II 길항제 칼슘길항제 복합제</t>
        </is>
      </c>
      <c r="B4504" t="inlineStr">
        <is>
          <t>JW중외제약</t>
        </is>
      </c>
      <c r="C4504" t="inlineStr">
        <is>
          <t>올멕포스 에이치</t>
        </is>
      </c>
      <c r="D4504" t="inlineStr">
        <is>
          <t>JW중외제약</t>
        </is>
      </c>
      <c r="E4504" t="inlineStr">
        <is>
          <t>amlodipine besylate,  hydrochlorothiazide,  olmesartan medoxomil</t>
        </is>
      </c>
      <c r="F4504" t="inlineStr">
        <is>
          <t>의원</t>
        </is>
      </c>
      <c r="G4504" t="inlineStr">
        <is>
          <t>Generic</t>
        </is>
      </c>
      <c r="H4504" s="493" t="n">
        <v>51343.62</v>
      </c>
      <c r="I4504" s="493" t="n">
        <v>44408.03</v>
      </c>
      <c r="J4504" s="493" t="n">
        <v>55283.3</v>
      </c>
      <c r="K4504" s="493" t="n">
        <v>52096.4</v>
      </c>
      <c r="L4504" s="493" t="n">
        <v>53227.94</v>
      </c>
      <c r="M4504" s="493" t="n">
        <v>51349.95</v>
      </c>
      <c r="N4504" s="493" t="n">
        <v>55504.76</v>
      </c>
      <c r="O4504" s="493" t="n">
        <v>51120.6</v>
      </c>
      <c r="P4504" s="493" t="n">
        <v>48426.7</v>
      </c>
      <c r="Q4504" s="493" t="n">
        <v>47899.44</v>
      </c>
      <c r="R4504" s="493" t="n">
        <v>50801.34</v>
      </c>
      <c r="S4504" s="493" t="n">
        <v>55181.19</v>
      </c>
      <c r="T4504" s="493" t="n">
        <v>53274.22</v>
      </c>
      <c r="U4504" s="493" t="n">
        <v>45089.72</v>
      </c>
      <c r="V4504" s="493" t="n">
        <v>57608.11</v>
      </c>
      <c r="W4504" s="493" t="n">
        <v>52379.98</v>
      </c>
      <c r="X4504" s="493" t="n">
        <v>54256.64</v>
      </c>
      <c r="Y4504" s="493" t="n">
        <v>52938.72</v>
      </c>
      <c r="Z4504" s="493" t="n">
        <v>48156</v>
      </c>
      <c r="AA4504" s="493" t="n">
        <v>51917.08</v>
      </c>
      <c r="AB4504" s="493" t="n">
        <v>49889.94</v>
      </c>
      <c r="AC4504" s="493" t="n">
        <v>50790.17</v>
      </c>
      <c r="AD4504" s="493" t="n">
        <v>52901.43</v>
      </c>
      <c r="AE4504" s="493" t="n">
        <v>53191.49</v>
      </c>
      <c r="AF4504" s="493" t="n">
        <v>52800.95</v>
      </c>
      <c r="AG4504" s="493" t="n">
        <v>48151.75</v>
      </c>
      <c r="AH4504" s="493" t="n">
        <v>53348.88</v>
      </c>
      <c r="AI4504" s="493" t="n">
        <v>53506.78</v>
      </c>
      <c r="AJ4504" s="493" t="n">
        <v>55064.5</v>
      </c>
      <c r="AK4504" s="493" t="n">
        <v>45428.66</v>
      </c>
      <c r="AL4504" s="493" t="n">
        <v>51818.44</v>
      </c>
      <c r="AM4504" s="493" t="n">
        <v>57163.43</v>
      </c>
      <c r="AN4504" s="493" t="n">
        <v>48751.37</v>
      </c>
      <c r="AO4504" s="493" t="n">
        <v>52964.84</v>
      </c>
      <c r="AP4504" s="493" t="n">
        <v>58773.41</v>
      </c>
      <c r="AQ4504" s="493" t="n">
        <v>51746.25</v>
      </c>
      <c r="AR4504" s="493" t="n">
        <v>55096.41</v>
      </c>
      <c r="AS4504" s="493" t="n">
        <v>56489.9</v>
      </c>
      <c r="AT4504" s="493" t="n">
        <v>54795.82</v>
      </c>
      <c r="AU4504" s="493" t="n">
        <v>55057.61</v>
      </c>
      <c r="AV4504" s="493" t="n">
        <v>51618.26</v>
      </c>
      <c r="AW4504" s="493" t="n">
        <v>50412.47</v>
      </c>
      <c r="AX4504" s="493" t="n">
        <v>52264.08</v>
      </c>
      <c r="AY4504" s="493" t="n">
        <v>49860.24</v>
      </c>
      <c r="AZ4504" s="493" t="n">
        <v>52669.79</v>
      </c>
      <c r="BA4504" s="493" t="n">
        <v>57151.69</v>
      </c>
      <c r="BB4504" s="493" t="n">
        <v>49165.34</v>
      </c>
      <c r="BC4504" s="493" t="n">
        <v>56004.95</v>
      </c>
      <c r="BD4504" s="493" t="n">
        <v>52619.42</v>
      </c>
      <c r="BE4504" s="493" t="n">
        <v>44685.19</v>
      </c>
      <c r="BF4504" s="493" t="n">
        <v>48831.01</v>
      </c>
      <c r="BG4504" s="493" t="n">
        <v>51597.59</v>
      </c>
      <c r="BH4504" s="493" t="n">
        <v>47454.39</v>
      </c>
      <c r="BI4504" s="493" t="n">
        <v>49996.29</v>
      </c>
      <c r="BJ4504" s="493" t="n">
        <v>54380.59</v>
      </c>
      <c r="BK4504" s="493" t="n">
        <v>50747.98</v>
      </c>
      <c r="BL4504" s="493" t="n">
        <v>68548.21000000001</v>
      </c>
      <c r="BM4504" s="493" t="n">
        <v>53709.38</v>
      </c>
      <c r="BN4504" s="493" t="n">
        <v>52116.39</v>
      </c>
      <c r="BO4504" s="493" t="n">
        <v>62449.86</v>
      </c>
      <c r="BP4504" s="493" t="n">
        <v>64491.84</v>
      </c>
      <c r="BQ4504" s="493" t="n">
        <v>64044.56</v>
      </c>
      <c r="BR4504" s="493" t="n">
        <v>72662.91</v>
      </c>
      <c r="BS4504" s="493" t="n">
        <v>68456.82000000001</v>
      </c>
      <c r="BT4504" s="493" t="n">
        <v>66717.36</v>
      </c>
      <c r="BU4504" s="493" t="n">
        <v>67339.98</v>
      </c>
      <c r="BV4504" s="493" t="n">
        <v>73379.35000000001</v>
      </c>
      <c r="BW4504" s="493" t="n">
        <v>67079.12</v>
      </c>
    </row>
    <row r="4505">
      <c r="A4505" t="inlineStr">
        <is>
          <t>[C9D3] Angiotensin-II 길항제 칼슘길항제 복합제</t>
        </is>
      </c>
      <c r="B4505" t="inlineStr">
        <is>
          <t>JW중외제약</t>
        </is>
      </c>
      <c r="C4505" t="inlineStr">
        <is>
          <t>올멕포스 에이치</t>
        </is>
      </c>
      <c r="D4505" t="inlineStr">
        <is>
          <t>JW중외제약</t>
        </is>
      </c>
      <c r="E4505" t="inlineStr">
        <is>
          <t>amlodipine besylate,  hydrochlorothiazide,  olmesartan medoxomil</t>
        </is>
      </c>
      <c r="F4505" t="inlineStr">
        <is>
          <t>보건소</t>
        </is>
      </c>
      <c r="G4505" t="inlineStr">
        <is>
          <t>Generic</t>
        </is>
      </c>
      <c r="H4505" s="493" t="n">
        <v>1030.5</v>
      </c>
      <c r="I4505" s="493" t="n">
        <v>59.7</v>
      </c>
      <c r="J4505" s="493" t="n">
        <v>1393.8</v>
      </c>
      <c r="K4505" s="493" t="n">
        <v>438.3</v>
      </c>
      <c r="L4505" s="493" t="n">
        <v>1008.3</v>
      </c>
      <c r="M4505" s="493" t="n">
        <v>1154.7</v>
      </c>
      <c r="N4505" s="493" t="n">
        <v>897.3</v>
      </c>
      <c r="O4505" s="493" t="n">
        <v>513.3</v>
      </c>
      <c r="P4505" s="493" t="n">
        <v>1029.6</v>
      </c>
      <c r="Q4505" s="493" t="n">
        <v>427.5</v>
      </c>
      <c r="R4505" s="493" t="n">
        <v>1063.5</v>
      </c>
      <c r="S4505" s="493" t="n">
        <v>545.4</v>
      </c>
      <c r="T4505" s="493" t="n">
        <v>732.6</v>
      </c>
      <c r="U4505" s="493" t="n">
        <v>339.9</v>
      </c>
      <c r="V4505" s="493" t="n">
        <v>6531.3</v>
      </c>
      <c r="W4505" s="493" t="n">
        <v>113.4</v>
      </c>
      <c r="X4505" s="493" t="n">
        <v>4173.3</v>
      </c>
      <c r="Y4505" s="493" t="n">
        <v>318.6</v>
      </c>
      <c r="Z4505" s="493" t="n">
        <v>5731.25</v>
      </c>
      <c r="AA4505" s="493" t="n">
        <v>530.1</v>
      </c>
      <c r="AB4505" s="493" t="n">
        <v>8109.9</v>
      </c>
      <c r="AC4505" s="493" t="n">
        <v>351.9</v>
      </c>
      <c r="AD4505" s="493" t="n">
        <v>4023</v>
      </c>
      <c r="AE4505" s="493" t="n">
        <v>561.6</v>
      </c>
      <c r="AF4505" s="493" t="n">
        <v>118.8</v>
      </c>
      <c r="AG4505" s="493" t="n">
        <v>6602.1</v>
      </c>
      <c r="AH4505" s="493" t="n">
        <v>573.9</v>
      </c>
      <c r="AI4505" s="493" t="n">
        <v>288</v>
      </c>
      <c r="AJ4505" s="493" t="n">
        <v>1652.1</v>
      </c>
      <c r="AK4505" s="493" t="n">
        <v>311.4</v>
      </c>
      <c r="AL4505" s="493" t="n">
        <v>973.5</v>
      </c>
      <c r="AM4505" s="493" t="n">
        <v>0</v>
      </c>
      <c r="AN4505" s="493" t="n">
        <v>691.2</v>
      </c>
      <c r="AO4505" s="493" t="n">
        <v>1178.1</v>
      </c>
      <c r="AP4505" s="493" t="n">
        <v>1829.4</v>
      </c>
      <c r="AQ4505" s="493" t="n">
        <v>783.3</v>
      </c>
      <c r="AR4505" s="493" t="n">
        <v>1061.1</v>
      </c>
      <c r="AS4505" s="493" t="n">
        <v>1923.6</v>
      </c>
      <c r="AT4505" s="493" t="n">
        <v>987.6</v>
      </c>
      <c r="AU4505" s="493" t="n">
        <v>659.4</v>
      </c>
      <c r="AV4505" s="493" t="n">
        <v>1441.8</v>
      </c>
      <c r="AW4505" s="493" t="n">
        <v>444.3</v>
      </c>
      <c r="AX4505" s="493" t="n">
        <v>2083.8</v>
      </c>
      <c r="AY4505" s="493" t="n">
        <v>1888.5</v>
      </c>
      <c r="AZ4505" s="493" t="n">
        <v>645.3</v>
      </c>
      <c r="BA4505" s="493" t="n">
        <v>766.5</v>
      </c>
      <c r="BB4505" s="493" t="n">
        <v>1292.4</v>
      </c>
      <c r="BC4505" s="493" t="n">
        <v>1410</v>
      </c>
      <c r="BD4505" s="493" t="n">
        <v>2002.8</v>
      </c>
      <c r="BE4505" s="493" t="n">
        <v>1414.8</v>
      </c>
      <c r="BF4505" s="493" t="n">
        <v>853.2</v>
      </c>
      <c r="BG4505" s="493" t="n">
        <v>1309.5</v>
      </c>
      <c r="BH4505" s="493" t="n">
        <v>2442.3</v>
      </c>
      <c r="BI4505" s="493" t="n">
        <v>3027.6</v>
      </c>
      <c r="BJ4505" s="493" t="n">
        <v>1832.4</v>
      </c>
      <c r="BK4505" s="493" t="n">
        <v>929.7</v>
      </c>
      <c r="BL4505" s="493" t="n">
        <v>1845.6</v>
      </c>
      <c r="BM4505" s="493" t="n">
        <v>2280.6</v>
      </c>
      <c r="BN4505" s="493" t="n">
        <v>0</v>
      </c>
      <c r="BO4505" s="493" t="n">
        <v>1156.2</v>
      </c>
      <c r="BP4505" s="493" t="n">
        <v>876.6</v>
      </c>
      <c r="BQ4505" s="493" t="n">
        <v>5874.3</v>
      </c>
      <c r="BR4505" s="493" t="n">
        <v>1833.3</v>
      </c>
      <c r="BS4505" s="493" t="n">
        <v>1893.3</v>
      </c>
      <c r="BT4505" s="493" t="n">
        <v>818.7</v>
      </c>
      <c r="BU4505" s="493" t="n">
        <v>2315.4</v>
      </c>
      <c r="BV4505" s="493" t="n">
        <v>0</v>
      </c>
      <c r="BW4505" s="493" t="n">
        <v>3244.8</v>
      </c>
    </row>
    <row r="4506">
      <c r="A4506" t="inlineStr">
        <is>
          <t>[C9D3] Angiotensin-II 길항제 칼슘길항제 복합제</t>
        </is>
      </c>
      <c r="B4506" t="inlineStr">
        <is>
          <t>JW중외제약</t>
        </is>
      </c>
      <c r="C4506" t="inlineStr">
        <is>
          <t>올멕포스 에이치</t>
        </is>
      </c>
      <c r="D4506" t="inlineStr">
        <is>
          <t>JW중외제약</t>
        </is>
      </c>
      <c r="E4506" t="inlineStr">
        <is>
          <t>amlodipine besylate,  hydrochlorothiazide,  olmesartan medoxomil</t>
        </is>
      </c>
      <c r="F4506" t="inlineStr">
        <is>
          <t>기타(치과의원, 치과병원 등)</t>
        </is>
      </c>
      <c r="G4506" t="inlineStr">
        <is>
          <t>Generic</t>
        </is>
      </c>
      <c r="H4506" s="493" t="n">
        <v>0</v>
      </c>
      <c r="I4506" s="493" t="n">
        <v>0</v>
      </c>
      <c r="J4506" s="493" t="n">
        <v>921.6</v>
      </c>
      <c r="K4506" s="493" t="n">
        <v>0</v>
      </c>
      <c r="L4506" s="493" t="n">
        <v>0</v>
      </c>
      <c r="M4506" s="493" t="n">
        <v>895.5</v>
      </c>
      <c r="N4506" s="493" t="n">
        <v>0</v>
      </c>
      <c r="O4506" s="493" t="n">
        <v>0</v>
      </c>
      <c r="P4506" s="493" t="n">
        <v>956.7</v>
      </c>
      <c r="Q4506" s="493" t="n">
        <v>0</v>
      </c>
      <c r="R4506" s="493" t="n">
        <v>0</v>
      </c>
      <c r="S4506" s="493" t="n">
        <v>849.6</v>
      </c>
      <c r="T4506" s="493" t="n">
        <v>0</v>
      </c>
      <c r="U4506" s="493" t="n">
        <v>0</v>
      </c>
      <c r="V4506" s="493" t="n">
        <v>652.5</v>
      </c>
      <c r="W4506" s="493" t="n">
        <v>0</v>
      </c>
      <c r="X4506" s="493" t="n">
        <v>0</v>
      </c>
      <c r="Y4506" s="493" t="n">
        <v>687.6</v>
      </c>
      <c r="Z4506" s="493" t="n">
        <v>0</v>
      </c>
      <c r="AA4506" s="493" t="n">
        <v>0</v>
      </c>
      <c r="AB4506" s="493" t="n">
        <v>675</v>
      </c>
      <c r="AC4506" s="493" t="n">
        <v>0</v>
      </c>
      <c r="AD4506" s="493" t="n">
        <v>0</v>
      </c>
      <c r="AE4506" s="493" t="n">
        <v>717.3</v>
      </c>
      <c r="AF4506" s="493" t="n">
        <v>0</v>
      </c>
      <c r="AG4506" s="493" t="n">
        <v>0</v>
      </c>
      <c r="AH4506" s="493" t="n">
        <v>565.2</v>
      </c>
      <c r="AI4506" s="493" t="n">
        <v>0</v>
      </c>
      <c r="AJ4506" s="493" t="n">
        <v>0</v>
      </c>
      <c r="AK4506" s="493" t="n">
        <v>650.7</v>
      </c>
      <c r="AL4506" s="493" t="n">
        <v>0</v>
      </c>
      <c r="AM4506" s="493" t="n">
        <v>0</v>
      </c>
      <c r="AN4506" s="493" t="n">
        <v>0</v>
      </c>
      <c r="AO4506" s="493" t="n">
        <v>0</v>
      </c>
      <c r="AP4506" s="493" t="n">
        <v>0</v>
      </c>
      <c r="AQ4506" s="493" t="n">
        <v>0</v>
      </c>
      <c r="AR4506" s="493" t="n">
        <v>0</v>
      </c>
      <c r="AS4506" s="493" t="n">
        <v>0</v>
      </c>
      <c r="AT4506" s="493" t="n">
        <v>607.2</v>
      </c>
      <c r="AU4506" s="493" t="n">
        <v>0</v>
      </c>
      <c r="AV4506" s="493" t="n">
        <v>458.1</v>
      </c>
      <c r="AW4506" s="493" t="n">
        <v>0</v>
      </c>
      <c r="AX4506" s="493" t="n">
        <v>303.6</v>
      </c>
      <c r="AY4506" s="493" t="n">
        <v>0</v>
      </c>
      <c r="AZ4506" s="493" t="n">
        <v>372.6</v>
      </c>
      <c r="BA4506" s="493" t="n">
        <v>0</v>
      </c>
      <c r="BB4506" s="493" t="n">
        <v>558.9</v>
      </c>
      <c r="BC4506" s="493" t="n">
        <v>0</v>
      </c>
      <c r="BD4506" s="493" t="n">
        <v>0</v>
      </c>
      <c r="BE4506" s="493" t="n">
        <v>841.5</v>
      </c>
      <c r="BF4506" s="493" t="n">
        <v>0</v>
      </c>
      <c r="BG4506" s="493" t="n">
        <v>0</v>
      </c>
      <c r="BH4506" s="493" t="n">
        <v>473.4</v>
      </c>
      <c r="BI4506" s="493" t="n">
        <v>404.1</v>
      </c>
      <c r="BJ4506" s="493" t="n">
        <v>0</v>
      </c>
      <c r="BK4506" s="493" t="n">
        <v>440.1</v>
      </c>
      <c r="BL4506" s="493" t="n">
        <v>0</v>
      </c>
      <c r="BM4506" s="493" t="n">
        <v>319.5</v>
      </c>
      <c r="BN4506" s="493" t="n">
        <v>0</v>
      </c>
      <c r="BO4506" s="493" t="n">
        <v>0</v>
      </c>
      <c r="BP4506" s="493" t="n">
        <v>0</v>
      </c>
      <c r="BQ4506" s="493" t="n">
        <v>331.2</v>
      </c>
      <c r="BR4506" s="493" t="n">
        <v>0</v>
      </c>
      <c r="BS4506" s="493" t="n">
        <v>0</v>
      </c>
      <c r="BT4506" s="493" t="n">
        <v>312.3</v>
      </c>
      <c r="BU4506" s="493" t="n">
        <v>0</v>
      </c>
      <c r="BV4506" s="493" t="n">
        <v>326.7</v>
      </c>
      <c r="BW4506" s="493" t="n">
        <v>0</v>
      </c>
    </row>
    <row r="4507">
      <c r="A4507" t="inlineStr">
        <is>
          <t>[C9D3] Angiotensin-II 길항제 칼슘길항제 복합제</t>
        </is>
      </c>
      <c r="B4507" t="inlineStr">
        <is>
          <t>JW중외제약</t>
        </is>
      </c>
      <c r="C4507" t="inlineStr">
        <is>
          <t>제이더블유 텔미암로디핀</t>
        </is>
      </c>
      <c r="D4507" t="inlineStr">
        <is>
          <t>JW중외제약</t>
        </is>
      </c>
      <c r="E4507" t="inlineStr">
        <is>
          <t>amlodipine besylate,  telmisartan</t>
        </is>
      </c>
      <c r="F4507" t="inlineStr">
        <is>
          <t>병원</t>
        </is>
      </c>
      <c r="G4507" t="inlineStr">
        <is>
          <t>Generic</t>
        </is>
      </c>
      <c r="H4507" s="493" t="n">
        <v>0</v>
      </c>
      <c r="I4507" s="493" t="n">
        <v>0</v>
      </c>
      <c r="J4507" s="493" t="n">
        <v>240.3</v>
      </c>
      <c r="K4507" s="493" t="n">
        <v>120</v>
      </c>
      <c r="L4507" s="493" t="n">
        <v>0</v>
      </c>
      <c r="M4507" s="493" t="n">
        <v>81</v>
      </c>
      <c r="N4507" s="493" t="n">
        <v>77.7</v>
      </c>
      <c r="O4507" s="493" t="n">
        <v>75.90000000000001</v>
      </c>
      <c r="P4507" s="493" t="n">
        <v>0</v>
      </c>
      <c r="Q4507" s="493" t="n">
        <v>75.59999999999999</v>
      </c>
      <c r="R4507" s="493" t="n">
        <v>86.40000000000001</v>
      </c>
      <c r="S4507" s="493" t="n">
        <v>0</v>
      </c>
      <c r="T4507" s="493" t="n">
        <v>0</v>
      </c>
      <c r="U4507" s="493" t="n">
        <v>0</v>
      </c>
      <c r="V4507" s="493" t="n">
        <v>0</v>
      </c>
      <c r="W4507" s="493" t="n">
        <v>0</v>
      </c>
      <c r="X4507" s="493" t="n">
        <v>0</v>
      </c>
      <c r="Y4507" s="493" t="n">
        <v>0</v>
      </c>
      <c r="Z4507" s="493" t="n">
        <v>0</v>
      </c>
      <c r="AA4507" s="493" t="n">
        <v>0</v>
      </c>
      <c r="AB4507" s="493" t="n">
        <v>0</v>
      </c>
      <c r="AC4507" s="493" t="n">
        <v>0</v>
      </c>
      <c r="AD4507" s="493" t="n">
        <v>0</v>
      </c>
      <c r="AE4507" s="493" t="n">
        <v>0</v>
      </c>
      <c r="AF4507" s="493" t="n">
        <v>0</v>
      </c>
      <c r="AG4507" s="493" t="n">
        <v>0</v>
      </c>
      <c r="AH4507" s="493" t="n">
        <v>0</v>
      </c>
      <c r="AI4507" s="493" t="n">
        <v>0</v>
      </c>
      <c r="AJ4507" s="493" t="n">
        <v>0</v>
      </c>
      <c r="AK4507" s="493" t="n">
        <v>0</v>
      </c>
      <c r="AL4507" s="493" t="n">
        <v>0</v>
      </c>
      <c r="AM4507" s="493" t="n">
        <v>0</v>
      </c>
      <c r="AN4507" s="493" t="n">
        <v>0</v>
      </c>
      <c r="AO4507" s="493" t="n">
        <v>0</v>
      </c>
      <c r="AP4507" s="493" t="n">
        <v>0</v>
      </c>
      <c r="AQ4507" s="493" t="n">
        <v>0</v>
      </c>
      <c r="AR4507" s="493" t="n">
        <v>0</v>
      </c>
      <c r="AS4507" s="493" t="n">
        <v>0</v>
      </c>
      <c r="AT4507" s="493" t="n">
        <v>0</v>
      </c>
      <c r="AU4507" s="493" t="n">
        <v>0</v>
      </c>
      <c r="AV4507" s="493" t="n">
        <v>0</v>
      </c>
      <c r="AW4507" s="493" t="n">
        <v>0</v>
      </c>
      <c r="AX4507" s="493" t="n">
        <v>0</v>
      </c>
      <c r="AY4507" s="493" t="n">
        <v>0</v>
      </c>
      <c r="AZ4507" s="493" t="n">
        <v>0</v>
      </c>
      <c r="BA4507" s="493" t="n">
        <v>0</v>
      </c>
      <c r="BB4507" s="493" t="n">
        <v>0</v>
      </c>
      <c r="BC4507" s="493" t="n">
        <v>0</v>
      </c>
      <c r="BD4507" s="493" t="n">
        <v>0</v>
      </c>
      <c r="BE4507" s="493" t="n">
        <v>0</v>
      </c>
      <c r="BF4507" s="493" t="n">
        <v>0</v>
      </c>
      <c r="BG4507" s="493" t="n">
        <v>0</v>
      </c>
      <c r="BH4507" s="493" t="n">
        <v>0</v>
      </c>
      <c r="BI4507" s="493" t="n">
        <v>0</v>
      </c>
      <c r="BJ4507" s="493" t="n">
        <v>0</v>
      </c>
      <c r="BK4507" s="493" t="n">
        <v>0</v>
      </c>
      <c r="BL4507" s="493" t="n">
        <v>0</v>
      </c>
      <c r="BM4507" s="493" t="n">
        <v>0</v>
      </c>
      <c r="BN4507" s="493" t="n">
        <v>0</v>
      </c>
      <c r="BO4507" s="493" t="n">
        <v>0</v>
      </c>
      <c r="BP4507" s="493" t="n">
        <v>0</v>
      </c>
      <c r="BQ4507" s="493" t="n">
        <v>0</v>
      </c>
      <c r="BR4507" s="493" t="n">
        <v>0</v>
      </c>
      <c r="BS4507" s="493" t="n">
        <v>0</v>
      </c>
      <c r="BT4507" s="493" t="n">
        <v>0</v>
      </c>
      <c r="BU4507" s="493" t="n">
        <v>0</v>
      </c>
      <c r="BV4507" s="493" t="n">
        <v>0</v>
      </c>
      <c r="BW4507" s="493" t="n">
        <v>0</v>
      </c>
    </row>
    <row r="4508">
      <c r="A4508" t="inlineStr">
        <is>
          <t>[C9D3] Angiotensin-II 길항제 칼슘길항제 복합제</t>
        </is>
      </c>
      <c r="B4508" t="inlineStr">
        <is>
          <t>JW중외제약</t>
        </is>
      </c>
      <c r="C4508" t="inlineStr">
        <is>
          <t>제이더블유 텔미암로디핀</t>
        </is>
      </c>
      <c r="D4508" t="inlineStr">
        <is>
          <t>JW중외제약</t>
        </is>
      </c>
      <c r="E4508" t="inlineStr">
        <is>
          <t>amlodipine besylate,  telmisartan</t>
        </is>
      </c>
      <c r="F4508" t="inlineStr">
        <is>
          <t>의원</t>
        </is>
      </c>
      <c r="G4508" t="inlineStr">
        <is>
          <t>Generic</t>
        </is>
      </c>
      <c r="H4508" s="493" t="n">
        <v>2920</v>
      </c>
      <c r="I4508" s="493" t="n">
        <v>960</v>
      </c>
      <c r="J4508" s="493" t="n">
        <v>1761</v>
      </c>
      <c r="K4508" s="493" t="n">
        <v>990.6</v>
      </c>
      <c r="L4508" s="493" t="n">
        <v>1399.2</v>
      </c>
      <c r="M4508" s="493" t="n">
        <v>1800</v>
      </c>
      <c r="N4508" s="493" t="n">
        <v>2700.6</v>
      </c>
      <c r="O4508" s="493" t="n">
        <v>2742.9</v>
      </c>
      <c r="P4508" s="493" t="n">
        <v>0</v>
      </c>
      <c r="Q4508" s="493" t="n">
        <v>1762.2</v>
      </c>
      <c r="R4508" s="493" t="n">
        <v>2121.6</v>
      </c>
      <c r="S4508" s="493" t="n">
        <v>3211.8</v>
      </c>
      <c r="T4508" s="493" t="n">
        <v>1433.4</v>
      </c>
      <c r="U4508" s="493" t="n">
        <v>1610</v>
      </c>
      <c r="V4508" s="493" t="n">
        <v>2160.4</v>
      </c>
      <c r="W4508" s="493" t="n">
        <v>3215.1</v>
      </c>
      <c r="X4508" s="493" t="n">
        <v>1880</v>
      </c>
      <c r="Y4508" s="493" t="n">
        <v>3360.6</v>
      </c>
      <c r="Z4508" s="493" t="n">
        <v>3147.8</v>
      </c>
      <c r="AA4508" s="493" t="n">
        <v>2462.6</v>
      </c>
      <c r="AB4508" s="493" t="n">
        <v>0</v>
      </c>
      <c r="AC4508" s="493" t="n">
        <v>2474</v>
      </c>
      <c r="AD4508" s="493" t="n">
        <v>2105</v>
      </c>
      <c r="AE4508" s="493" t="n">
        <v>0</v>
      </c>
      <c r="AF4508" s="493" t="n">
        <v>1943.2</v>
      </c>
      <c r="AG4508" s="493" t="n">
        <v>1615.2</v>
      </c>
      <c r="AH4508" s="493" t="n">
        <v>2350.4</v>
      </c>
      <c r="AI4508" s="493" t="n">
        <v>0</v>
      </c>
      <c r="AJ4508" s="493" t="n">
        <v>1726.5</v>
      </c>
      <c r="AK4508" s="493" t="n">
        <v>2520.3</v>
      </c>
      <c r="AL4508" s="493" t="n">
        <v>1550.4</v>
      </c>
      <c r="AM4508" s="493" t="n">
        <v>0</v>
      </c>
      <c r="AN4508" s="493" t="n">
        <v>0</v>
      </c>
      <c r="AO4508" s="493" t="n">
        <v>0</v>
      </c>
      <c r="AP4508" s="493" t="n">
        <v>0</v>
      </c>
      <c r="AQ4508" s="493" t="n">
        <v>0</v>
      </c>
      <c r="AR4508" s="493" t="n">
        <v>0</v>
      </c>
      <c r="AS4508" s="493" t="n">
        <v>0</v>
      </c>
      <c r="AT4508" s="493" t="n">
        <v>0</v>
      </c>
      <c r="AU4508" s="493" t="n">
        <v>0</v>
      </c>
      <c r="AV4508" s="493" t="n">
        <v>0</v>
      </c>
      <c r="AW4508" s="493" t="n">
        <v>0</v>
      </c>
      <c r="AX4508" s="493" t="n">
        <v>0</v>
      </c>
      <c r="AY4508" s="493" t="n">
        <v>0</v>
      </c>
      <c r="AZ4508" s="493" t="n">
        <v>0</v>
      </c>
      <c r="BA4508" s="493" t="n">
        <v>0</v>
      </c>
      <c r="BB4508" s="493" t="n">
        <v>0</v>
      </c>
      <c r="BC4508" s="493" t="n">
        <v>0</v>
      </c>
      <c r="BD4508" s="493" t="n">
        <v>0</v>
      </c>
      <c r="BE4508" s="493" t="n">
        <v>0</v>
      </c>
      <c r="BF4508" s="493" t="n">
        <v>0</v>
      </c>
      <c r="BG4508" s="493" t="n">
        <v>0</v>
      </c>
      <c r="BH4508" s="493" t="n">
        <v>0</v>
      </c>
      <c r="BI4508" s="493" t="n">
        <v>0</v>
      </c>
      <c r="BJ4508" s="493" t="n">
        <v>0</v>
      </c>
      <c r="BK4508" s="493" t="n">
        <v>0</v>
      </c>
      <c r="BL4508" s="493" t="n">
        <v>0</v>
      </c>
      <c r="BM4508" s="493" t="n">
        <v>0</v>
      </c>
      <c r="BN4508" s="493" t="n">
        <v>0</v>
      </c>
      <c r="BO4508" s="493" t="n">
        <v>0</v>
      </c>
      <c r="BP4508" s="493" t="n">
        <v>0</v>
      </c>
      <c r="BQ4508" s="493" t="n">
        <v>0</v>
      </c>
      <c r="BR4508" s="493" t="n">
        <v>0</v>
      </c>
      <c r="BS4508" s="493" t="n">
        <v>0</v>
      </c>
      <c r="BT4508" s="493" t="n">
        <v>0</v>
      </c>
      <c r="BU4508" s="493" t="n">
        <v>0</v>
      </c>
      <c r="BV4508" s="493" t="n">
        <v>0</v>
      </c>
      <c r="BW4508" s="493" t="n">
        <v>0</v>
      </c>
    </row>
    <row r="4509">
      <c r="A4509" t="inlineStr">
        <is>
          <t>[C9D3] Angiotensin-II 길항제 칼슘길항제 복합제</t>
        </is>
      </c>
      <c r="B4509" t="inlineStr">
        <is>
          <t>JW중외제약</t>
        </is>
      </c>
      <c r="C4509" t="inlineStr">
        <is>
          <t>제이더블유 텔미암로디핀</t>
        </is>
      </c>
      <c r="D4509" t="inlineStr">
        <is>
          <t>JW중외제약</t>
        </is>
      </c>
      <c r="E4509" t="inlineStr">
        <is>
          <t>amlodipine besylate,  telmisartan</t>
        </is>
      </c>
      <c r="F4509" t="inlineStr">
        <is>
          <t>보건소</t>
        </is>
      </c>
      <c r="G4509" t="inlineStr">
        <is>
          <t>Generic</t>
        </is>
      </c>
      <c r="H4509" s="493" t="n">
        <v>2394.75</v>
      </c>
      <c r="I4509" s="493" t="n">
        <v>1716.6</v>
      </c>
      <c r="J4509" s="493" t="n">
        <v>2765.4</v>
      </c>
      <c r="K4509" s="493" t="n">
        <v>2986.8</v>
      </c>
      <c r="L4509" s="493" t="n">
        <v>2253</v>
      </c>
      <c r="M4509" s="493" t="n">
        <v>524.7</v>
      </c>
      <c r="N4509" s="493" t="n">
        <v>2422.8</v>
      </c>
      <c r="O4509" s="493" t="n">
        <v>1419.6</v>
      </c>
      <c r="P4509" s="493" t="n">
        <v>0</v>
      </c>
      <c r="Q4509" s="493" t="n">
        <v>1944</v>
      </c>
      <c r="R4509" s="493" t="n">
        <v>5055.9</v>
      </c>
      <c r="S4509" s="493" t="n">
        <v>1260.6</v>
      </c>
      <c r="T4509" s="493" t="n">
        <v>4138.5</v>
      </c>
      <c r="U4509" s="493" t="n">
        <v>1435.5</v>
      </c>
      <c r="V4509" s="493" t="n">
        <v>1217.4</v>
      </c>
      <c r="W4509" s="493" t="n">
        <v>1539.3</v>
      </c>
      <c r="X4509" s="493" t="n">
        <v>2604</v>
      </c>
      <c r="Y4509" s="493" t="n">
        <v>0</v>
      </c>
      <c r="Z4509" s="493" t="n">
        <v>1632.6</v>
      </c>
      <c r="AA4509" s="493" t="n">
        <v>3352.2</v>
      </c>
      <c r="AB4509" s="493" t="n">
        <v>0</v>
      </c>
      <c r="AC4509" s="493" t="n">
        <v>992.4</v>
      </c>
      <c r="AD4509" s="493" t="n">
        <v>3136.8</v>
      </c>
      <c r="AE4509" s="493" t="n">
        <v>0</v>
      </c>
      <c r="AF4509" s="493" t="n">
        <v>2263.5</v>
      </c>
      <c r="AG4509" s="493" t="n">
        <v>3076.8</v>
      </c>
      <c r="AH4509" s="493" t="n">
        <v>260.1</v>
      </c>
      <c r="AI4509" s="493" t="n">
        <v>0</v>
      </c>
      <c r="AJ4509" s="493" t="n">
        <v>2905.5</v>
      </c>
      <c r="AK4509" s="493" t="n">
        <v>3002.4</v>
      </c>
      <c r="AL4509" s="493" t="n">
        <v>1801.5</v>
      </c>
      <c r="AM4509" s="493" t="n">
        <v>0</v>
      </c>
      <c r="AN4509" s="493" t="n">
        <v>0</v>
      </c>
      <c r="AO4509" s="493" t="n">
        <v>0</v>
      </c>
      <c r="AP4509" s="493" t="n">
        <v>0</v>
      </c>
      <c r="AQ4509" s="493" t="n">
        <v>0</v>
      </c>
      <c r="AR4509" s="493" t="n">
        <v>0</v>
      </c>
      <c r="AS4509" s="493" t="n">
        <v>0</v>
      </c>
      <c r="AT4509" s="493" t="n">
        <v>0</v>
      </c>
      <c r="AU4509" s="493" t="n">
        <v>0</v>
      </c>
      <c r="AV4509" s="493" t="n">
        <v>0</v>
      </c>
      <c r="AW4509" s="493" t="n">
        <v>0</v>
      </c>
      <c r="AX4509" s="493" t="n">
        <v>0</v>
      </c>
      <c r="AY4509" s="493" t="n">
        <v>0</v>
      </c>
      <c r="AZ4509" s="493" t="n">
        <v>0</v>
      </c>
      <c r="BA4509" s="493" t="n">
        <v>0</v>
      </c>
      <c r="BB4509" s="493" t="n">
        <v>0</v>
      </c>
      <c r="BC4509" s="493" t="n">
        <v>0</v>
      </c>
      <c r="BD4509" s="493" t="n">
        <v>0</v>
      </c>
      <c r="BE4509" s="493" t="n">
        <v>0</v>
      </c>
      <c r="BF4509" s="493" t="n">
        <v>0</v>
      </c>
      <c r="BG4509" s="493" t="n">
        <v>0</v>
      </c>
      <c r="BH4509" s="493" t="n">
        <v>0</v>
      </c>
      <c r="BI4509" s="493" t="n">
        <v>0</v>
      </c>
      <c r="BJ4509" s="493" t="n">
        <v>0</v>
      </c>
      <c r="BK4509" s="493" t="n">
        <v>0</v>
      </c>
      <c r="BL4509" s="493" t="n">
        <v>0</v>
      </c>
      <c r="BM4509" s="493" t="n">
        <v>0</v>
      </c>
      <c r="BN4509" s="493" t="n">
        <v>0</v>
      </c>
      <c r="BO4509" s="493" t="n">
        <v>0</v>
      </c>
      <c r="BP4509" s="493" t="n">
        <v>0</v>
      </c>
      <c r="BQ4509" s="493" t="n">
        <v>0</v>
      </c>
      <c r="BR4509" s="493" t="n">
        <v>0</v>
      </c>
      <c r="BS4509" s="493" t="n">
        <v>0</v>
      </c>
      <c r="BT4509" s="493" t="n">
        <v>0</v>
      </c>
      <c r="BU4509" s="493" t="n">
        <v>0</v>
      </c>
      <c r="BV4509" s="493" t="n">
        <v>0</v>
      </c>
      <c r="BW4509" s="493" t="n">
        <v>0</v>
      </c>
    </row>
    <row r="4510">
      <c r="A4510" t="inlineStr">
        <is>
          <t>[C9D3] Angiotensin-II 길항제 칼슘길항제 복합제</t>
        </is>
      </c>
      <c r="B4510" t="inlineStr">
        <is>
          <t>LG화학</t>
        </is>
      </c>
      <c r="C4510" t="inlineStr">
        <is>
          <t>노바스크 티</t>
        </is>
      </c>
      <c r="D4510" t="inlineStr">
        <is>
          <t>LG화학</t>
        </is>
      </c>
      <c r="E4510" t="inlineStr">
        <is>
          <t>amlodipine besylate,  telmisartan</t>
        </is>
      </c>
      <c r="F4510" t="inlineStr">
        <is>
          <t>상급종합병원</t>
        </is>
      </c>
      <c r="G4510" t="inlineStr">
        <is>
          <t>Generic</t>
        </is>
      </c>
      <c r="H4510" s="493" t="n">
        <v>8377.5</v>
      </c>
      <c r="I4510" s="493" t="n">
        <v>1453.2</v>
      </c>
      <c r="J4510" s="493" t="n">
        <v>3293.47</v>
      </c>
      <c r="K4510" s="493" t="n">
        <v>5674.9</v>
      </c>
      <c r="L4510" s="493" t="n">
        <v>23099.92</v>
      </c>
      <c r="M4510" s="493" t="n">
        <v>11622.29</v>
      </c>
      <c r="N4510" s="493" t="n">
        <v>29269.6</v>
      </c>
      <c r="O4510" s="493" t="n">
        <v>25296.68</v>
      </c>
      <c r="P4510" s="493" t="n">
        <v>23807.57</v>
      </c>
      <c r="Q4510" s="493" t="n">
        <v>19782.71</v>
      </c>
      <c r="R4510" s="493" t="n">
        <v>0</v>
      </c>
      <c r="S4510" s="493" t="n">
        <v>0</v>
      </c>
      <c r="T4510" s="493" t="n">
        <v>0</v>
      </c>
      <c r="U4510" s="493" t="n">
        <v>0</v>
      </c>
      <c r="V4510" s="493" t="n">
        <v>0</v>
      </c>
      <c r="W4510" s="493" t="n">
        <v>0</v>
      </c>
      <c r="X4510" s="493" t="n">
        <v>0</v>
      </c>
      <c r="Y4510" s="493" t="n">
        <v>0</v>
      </c>
      <c r="Z4510" s="493" t="n">
        <v>0</v>
      </c>
      <c r="AA4510" s="493" t="n">
        <v>0</v>
      </c>
      <c r="AB4510" s="493" t="n">
        <v>0</v>
      </c>
      <c r="AC4510" s="493" t="n">
        <v>0</v>
      </c>
      <c r="AD4510" s="493" t="n">
        <v>0</v>
      </c>
      <c r="AE4510" s="493" t="n">
        <v>0</v>
      </c>
      <c r="AF4510" s="493" t="n">
        <v>0</v>
      </c>
      <c r="AG4510" s="493" t="n">
        <v>0</v>
      </c>
      <c r="AH4510" s="493" t="n">
        <v>0</v>
      </c>
      <c r="AI4510" s="493" t="n">
        <v>0</v>
      </c>
      <c r="AJ4510" s="493" t="n">
        <v>0</v>
      </c>
      <c r="AK4510" s="493" t="n">
        <v>0</v>
      </c>
      <c r="AL4510" s="493" t="n">
        <v>0</v>
      </c>
      <c r="AM4510" s="493" t="n">
        <v>0</v>
      </c>
      <c r="AN4510" s="493" t="n">
        <v>0</v>
      </c>
      <c r="AO4510" s="493" t="n">
        <v>0</v>
      </c>
      <c r="AP4510" s="493" t="n">
        <v>0</v>
      </c>
      <c r="AQ4510" s="493" t="n">
        <v>0</v>
      </c>
      <c r="AR4510" s="493" t="n">
        <v>0</v>
      </c>
      <c r="AS4510" s="493" t="n">
        <v>0</v>
      </c>
      <c r="AT4510" s="493" t="n">
        <v>0</v>
      </c>
      <c r="AU4510" s="493" t="n">
        <v>0</v>
      </c>
      <c r="AV4510" s="493" t="n">
        <v>0</v>
      </c>
      <c r="AW4510" s="493" t="n">
        <v>0</v>
      </c>
      <c r="AX4510" s="493" t="n">
        <v>0</v>
      </c>
      <c r="AY4510" s="493" t="n">
        <v>0</v>
      </c>
      <c r="AZ4510" s="493" t="n">
        <v>0</v>
      </c>
      <c r="BA4510" s="493" t="n">
        <v>0</v>
      </c>
      <c r="BB4510" s="493" t="n">
        <v>0</v>
      </c>
      <c r="BC4510" s="493" t="n">
        <v>0</v>
      </c>
      <c r="BD4510" s="493" t="n">
        <v>0</v>
      </c>
      <c r="BE4510" s="493" t="n">
        <v>0</v>
      </c>
      <c r="BF4510" s="493" t="n">
        <v>0</v>
      </c>
      <c r="BG4510" s="493" t="n">
        <v>0</v>
      </c>
      <c r="BH4510" s="493" t="n">
        <v>0</v>
      </c>
      <c r="BI4510" s="493" t="n">
        <v>0</v>
      </c>
      <c r="BJ4510" s="493" t="n">
        <v>0</v>
      </c>
      <c r="BK4510" s="493" t="n">
        <v>0</v>
      </c>
      <c r="BL4510" s="493" t="n">
        <v>0</v>
      </c>
      <c r="BM4510" s="493" t="n">
        <v>0</v>
      </c>
      <c r="BN4510" s="493" t="n">
        <v>0</v>
      </c>
      <c r="BO4510" s="493" t="n">
        <v>0</v>
      </c>
      <c r="BP4510" s="493" t="n">
        <v>0</v>
      </c>
      <c r="BQ4510" s="493" t="n">
        <v>0</v>
      </c>
      <c r="BR4510" s="493" t="n">
        <v>0</v>
      </c>
      <c r="BS4510" s="493" t="n">
        <v>0</v>
      </c>
      <c r="BT4510" s="493" t="n">
        <v>0</v>
      </c>
      <c r="BU4510" s="493" t="n">
        <v>0</v>
      </c>
      <c r="BV4510" s="493" t="n">
        <v>0</v>
      </c>
      <c r="BW4510" s="493" t="n">
        <v>0</v>
      </c>
    </row>
    <row r="4511">
      <c r="A4511" t="inlineStr">
        <is>
          <t>[C9D3] Angiotensin-II 길항제 칼슘길항제 복합제</t>
        </is>
      </c>
      <c r="B4511" t="inlineStr">
        <is>
          <t>LG화학</t>
        </is>
      </c>
      <c r="C4511" t="inlineStr">
        <is>
          <t>노바스크 티</t>
        </is>
      </c>
      <c r="D4511" t="inlineStr">
        <is>
          <t>LG화학</t>
        </is>
      </c>
      <c r="E4511" t="inlineStr">
        <is>
          <t>amlodipine besylate,  telmisartan</t>
        </is>
      </c>
      <c r="F4511" t="inlineStr">
        <is>
          <t>종합병원</t>
        </is>
      </c>
      <c r="G4511" t="inlineStr">
        <is>
          <t>Generic</t>
        </is>
      </c>
      <c r="H4511" s="493" t="n">
        <v>50572.92</v>
      </c>
      <c r="I4511" s="493" t="n">
        <v>48854.73</v>
      </c>
      <c r="J4511" s="493" t="n">
        <v>58417.48</v>
      </c>
      <c r="K4511" s="493" t="n">
        <v>42012.71</v>
      </c>
      <c r="L4511" s="493" t="n">
        <v>49006.38</v>
      </c>
      <c r="M4511" s="493" t="n">
        <v>58025.23</v>
      </c>
      <c r="N4511" s="493" t="n">
        <v>57448.63</v>
      </c>
      <c r="O4511" s="493" t="n">
        <v>78178.85000000001</v>
      </c>
      <c r="P4511" s="493" t="n">
        <v>67181.48</v>
      </c>
      <c r="Q4511" s="493" t="n">
        <v>43172.9</v>
      </c>
      <c r="R4511" s="493" t="n">
        <v>0</v>
      </c>
      <c r="S4511" s="493" t="n">
        <v>0</v>
      </c>
      <c r="T4511" s="493" t="n">
        <v>0</v>
      </c>
      <c r="U4511" s="493" t="n">
        <v>0</v>
      </c>
      <c r="V4511" s="493" t="n">
        <v>0</v>
      </c>
      <c r="W4511" s="493" t="n">
        <v>0</v>
      </c>
      <c r="X4511" s="493" t="n">
        <v>0</v>
      </c>
      <c r="Y4511" s="493" t="n">
        <v>0</v>
      </c>
      <c r="Z4511" s="493" t="n">
        <v>0</v>
      </c>
      <c r="AA4511" s="493" t="n">
        <v>0</v>
      </c>
      <c r="AB4511" s="493" t="n">
        <v>0</v>
      </c>
      <c r="AC4511" s="493" t="n">
        <v>0</v>
      </c>
      <c r="AD4511" s="493" t="n">
        <v>0</v>
      </c>
      <c r="AE4511" s="493" t="n">
        <v>0</v>
      </c>
      <c r="AF4511" s="493" t="n">
        <v>0</v>
      </c>
      <c r="AG4511" s="493" t="n">
        <v>0</v>
      </c>
      <c r="AH4511" s="493" t="n">
        <v>0</v>
      </c>
      <c r="AI4511" s="493" t="n">
        <v>0</v>
      </c>
      <c r="AJ4511" s="493" t="n">
        <v>0</v>
      </c>
      <c r="AK4511" s="493" t="n">
        <v>0</v>
      </c>
      <c r="AL4511" s="493" t="n">
        <v>0</v>
      </c>
      <c r="AM4511" s="493" t="n">
        <v>0</v>
      </c>
      <c r="AN4511" s="493" t="n">
        <v>0</v>
      </c>
      <c r="AO4511" s="493" t="n">
        <v>0</v>
      </c>
      <c r="AP4511" s="493" t="n">
        <v>0</v>
      </c>
      <c r="AQ4511" s="493" t="n">
        <v>0</v>
      </c>
      <c r="AR4511" s="493" t="n">
        <v>0</v>
      </c>
      <c r="AS4511" s="493" t="n">
        <v>0</v>
      </c>
      <c r="AT4511" s="493" t="n">
        <v>0</v>
      </c>
      <c r="AU4511" s="493" t="n">
        <v>0</v>
      </c>
      <c r="AV4511" s="493" t="n">
        <v>0</v>
      </c>
      <c r="AW4511" s="493" t="n">
        <v>0</v>
      </c>
      <c r="AX4511" s="493" t="n">
        <v>0</v>
      </c>
      <c r="AY4511" s="493" t="n">
        <v>0</v>
      </c>
      <c r="AZ4511" s="493" t="n">
        <v>0</v>
      </c>
      <c r="BA4511" s="493" t="n">
        <v>0</v>
      </c>
      <c r="BB4511" s="493" t="n">
        <v>0</v>
      </c>
      <c r="BC4511" s="493" t="n">
        <v>0</v>
      </c>
      <c r="BD4511" s="493" t="n">
        <v>0</v>
      </c>
      <c r="BE4511" s="493" t="n">
        <v>0</v>
      </c>
      <c r="BF4511" s="493" t="n">
        <v>0</v>
      </c>
      <c r="BG4511" s="493" t="n">
        <v>0</v>
      </c>
      <c r="BH4511" s="493" t="n">
        <v>0</v>
      </c>
      <c r="BI4511" s="493" t="n">
        <v>0</v>
      </c>
      <c r="BJ4511" s="493" t="n">
        <v>0</v>
      </c>
      <c r="BK4511" s="493" t="n">
        <v>0</v>
      </c>
      <c r="BL4511" s="493" t="n">
        <v>0</v>
      </c>
      <c r="BM4511" s="493" t="n">
        <v>0</v>
      </c>
      <c r="BN4511" s="493" t="n">
        <v>0</v>
      </c>
      <c r="BO4511" s="493" t="n">
        <v>0</v>
      </c>
      <c r="BP4511" s="493" t="n">
        <v>0</v>
      </c>
      <c r="BQ4511" s="493" t="n">
        <v>0</v>
      </c>
      <c r="BR4511" s="493" t="n">
        <v>0</v>
      </c>
      <c r="BS4511" s="493" t="n">
        <v>0</v>
      </c>
      <c r="BT4511" s="493" t="n">
        <v>0</v>
      </c>
      <c r="BU4511" s="493" t="n">
        <v>0</v>
      </c>
      <c r="BV4511" s="493" t="n">
        <v>0</v>
      </c>
      <c r="BW4511" s="493" t="n">
        <v>0</v>
      </c>
    </row>
    <row r="4512">
      <c r="A4512" t="inlineStr">
        <is>
          <t>[C9D3] Angiotensin-II 길항제 칼슘길항제 복합제</t>
        </is>
      </c>
      <c r="B4512" t="inlineStr">
        <is>
          <t>LG화학</t>
        </is>
      </c>
      <c r="C4512" t="inlineStr">
        <is>
          <t>노바스크 티</t>
        </is>
      </c>
      <c r="D4512" t="inlineStr">
        <is>
          <t>LG화학</t>
        </is>
      </c>
      <c r="E4512" t="inlineStr">
        <is>
          <t>amlodipine besylate,  telmisartan</t>
        </is>
      </c>
      <c r="F4512" t="inlineStr">
        <is>
          <t>병원</t>
        </is>
      </c>
      <c r="G4512" t="inlineStr">
        <is>
          <t>Generic</t>
        </is>
      </c>
      <c r="H4512" s="493" t="n">
        <v>45350.91</v>
      </c>
      <c r="I4512" s="493" t="n">
        <v>44337.03</v>
      </c>
      <c r="J4512" s="493" t="n">
        <v>49672.25</v>
      </c>
      <c r="K4512" s="493" t="n">
        <v>42651.88</v>
      </c>
      <c r="L4512" s="493" t="n">
        <v>48283.29</v>
      </c>
      <c r="M4512" s="493" t="n">
        <v>47141.13</v>
      </c>
      <c r="N4512" s="493" t="n">
        <v>42176.07</v>
      </c>
      <c r="O4512" s="493" t="n">
        <v>48718.53</v>
      </c>
      <c r="P4512" s="493" t="n">
        <v>44169.94</v>
      </c>
      <c r="Q4512" s="493" t="n">
        <v>31769.28</v>
      </c>
      <c r="R4512" s="493" t="n">
        <v>0</v>
      </c>
      <c r="S4512" s="493" t="n">
        <v>0</v>
      </c>
      <c r="T4512" s="493" t="n">
        <v>0</v>
      </c>
      <c r="U4512" s="493" t="n">
        <v>0</v>
      </c>
      <c r="V4512" s="493" t="n">
        <v>0</v>
      </c>
      <c r="W4512" s="493" t="n">
        <v>0</v>
      </c>
      <c r="X4512" s="493" t="n">
        <v>0</v>
      </c>
      <c r="Y4512" s="493" t="n">
        <v>0</v>
      </c>
      <c r="Z4512" s="493" t="n">
        <v>0</v>
      </c>
      <c r="AA4512" s="493" t="n">
        <v>0</v>
      </c>
      <c r="AB4512" s="493" t="n">
        <v>0</v>
      </c>
      <c r="AC4512" s="493" t="n">
        <v>0</v>
      </c>
      <c r="AD4512" s="493" t="n">
        <v>0</v>
      </c>
      <c r="AE4512" s="493" t="n">
        <v>0</v>
      </c>
      <c r="AF4512" s="493" t="n">
        <v>0</v>
      </c>
      <c r="AG4512" s="493" t="n">
        <v>0</v>
      </c>
      <c r="AH4512" s="493" t="n">
        <v>0</v>
      </c>
      <c r="AI4512" s="493" t="n">
        <v>0</v>
      </c>
      <c r="AJ4512" s="493" t="n">
        <v>0</v>
      </c>
      <c r="AK4512" s="493" t="n">
        <v>0</v>
      </c>
      <c r="AL4512" s="493" t="n">
        <v>0</v>
      </c>
      <c r="AM4512" s="493" t="n">
        <v>0</v>
      </c>
      <c r="AN4512" s="493" t="n">
        <v>0</v>
      </c>
      <c r="AO4512" s="493" t="n">
        <v>0</v>
      </c>
      <c r="AP4512" s="493" t="n">
        <v>0</v>
      </c>
      <c r="AQ4512" s="493" t="n">
        <v>0</v>
      </c>
      <c r="AR4512" s="493" t="n">
        <v>0</v>
      </c>
      <c r="AS4512" s="493" t="n">
        <v>0</v>
      </c>
      <c r="AT4512" s="493" t="n">
        <v>0</v>
      </c>
      <c r="AU4512" s="493" t="n">
        <v>0</v>
      </c>
      <c r="AV4512" s="493" t="n">
        <v>0</v>
      </c>
      <c r="AW4512" s="493" t="n">
        <v>0</v>
      </c>
      <c r="AX4512" s="493" t="n">
        <v>0</v>
      </c>
      <c r="AY4512" s="493" t="n">
        <v>0</v>
      </c>
      <c r="AZ4512" s="493" t="n">
        <v>0</v>
      </c>
      <c r="BA4512" s="493" t="n">
        <v>0</v>
      </c>
      <c r="BB4512" s="493" t="n">
        <v>0</v>
      </c>
      <c r="BC4512" s="493" t="n">
        <v>0</v>
      </c>
      <c r="BD4512" s="493" t="n">
        <v>0</v>
      </c>
      <c r="BE4512" s="493" t="n">
        <v>0</v>
      </c>
      <c r="BF4512" s="493" t="n">
        <v>0</v>
      </c>
      <c r="BG4512" s="493" t="n">
        <v>0</v>
      </c>
      <c r="BH4512" s="493" t="n">
        <v>0</v>
      </c>
      <c r="BI4512" s="493" t="n">
        <v>0</v>
      </c>
      <c r="BJ4512" s="493" t="n">
        <v>0</v>
      </c>
      <c r="BK4512" s="493" t="n">
        <v>0</v>
      </c>
      <c r="BL4512" s="493" t="n">
        <v>0</v>
      </c>
      <c r="BM4512" s="493" t="n">
        <v>0</v>
      </c>
      <c r="BN4512" s="493" t="n">
        <v>0</v>
      </c>
      <c r="BO4512" s="493" t="n">
        <v>0</v>
      </c>
      <c r="BP4512" s="493" t="n">
        <v>0</v>
      </c>
      <c r="BQ4512" s="493" t="n">
        <v>0</v>
      </c>
      <c r="BR4512" s="493" t="n">
        <v>0</v>
      </c>
      <c r="BS4512" s="493" t="n">
        <v>0</v>
      </c>
      <c r="BT4512" s="493" t="n">
        <v>0</v>
      </c>
      <c r="BU4512" s="493" t="n">
        <v>0</v>
      </c>
      <c r="BV4512" s="493" t="n">
        <v>0</v>
      </c>
      <c r="BW4512" s="493" t="n">
        <v>0</v>
      </c>
    </row>
    <row r="4513">
      <c r="A4513" t="inlineStr">
        <is>
          <t>[C9D3] Angiotensin-II 길항제 칼슘길항제 복합제</t>
        </is>
      </c>
      <c r="B4513" t="inlineStr">
        <is>
          <t>LG화학</t>
        </is>
      </c>
      <c r="C4513" t="inlineStr">
        <is>
          <t>노바스크 티</t>
        </is>
      </c>
      <c r="D4513" t="inlineStr">
        <is>
          <t>LG화학</t>
        </is>
      </c>
      <c r="E4513" t="inlineStr">
        <is>
          <t>amlodipine besylate,  telmisartan</t>
        </is>
      </c>
      <c r="F4513" t="inlineStr">
        <is>
          <t>의원</t>
        </is>
      </c>
      <c r="G4513" t="inlineStr">
        <is>
          <t>Generic</t>
        </is>
      </c>
      <c r="H4513" s="493" t="n">
        <v>131200.63</v>
      </c>
      <c r="I4513" s="493" t="n">
        <v>125788.29</v>
      </c>
      <c r="J4513" s="493" t="n">
        <v>144276.9</v>
      </c>
      <c r="K4513" s="493" t="n">
        <v>132145.74</v>
      </c>
      <c r="L4513" s="493" t="n">
        <v>127725.77</v>
      </c>
      <c r="M4513" s="493" t="n">
        <v>136072.25</v>
      </c>
      <c r="N4513" s="493" t="n">
        <v>138962.57</v>
      </c>
      <c r="O4513" s="493" t="n">
        <v>125998.92</v>
      </c>
      <c r="P4513" s="493" t="n">
        <v>126365.46</v>
      </c>
      <c r="Q4513" s="493" t="n">
        <v>116359.95</v>
      </c>
      <c r="R4513" s="493" t="n">
        <v>0</v>
      </c>
      <c r="S4513" s="493" t="n">
        <v>0</v>
      </c>
      <c r="T4513" s="493" t="n">
        <v>0</v>
      </c>
      <c r="U4513" s="493" t="n">
        <v>0</v>
      </c>
      <c r="V4513" s="493" t="n">
        <v>0</v>
      </c>
      <c r="W4513" s="493" t="n">
        <v>0</v>
      </c>
      <c r="X4513" s="493" t="n">
        <v>0</v>
      </c>
      <c r="Y4513" s="493" t="n">
        <v>0</v>
      </c>
      <c r="Z4513" s="493" t="n">
        <v>0</v>
      </c>
      <c r="AA4513" s="493" t="n">
        <v>0</v>
      </c>
      <c r="AB4513" s="493" t="n">
        <v>0</v>
      </c>
      <c r="AC4513" s="493" t="n">
        <v>0</v>
      </c>
      <c r="AD4513" s="493" t="n">
        <v>0</v>
      </c>
      <c r="AE4513" s="493" t="n">
        <v>0</v>
      </c>
      <c r="AF4513" s="493" t="n">
        <v>0</v>
      </c>
      <c r="AG4513" s="493" t="n">
        <v>0</v>
      </c>
      <c r="AH4513" s="493" t="n">
        <v>0</v>
      </c>
      <c r="AI4513" s="493" t="n">
        <v>0</v>
      </c>
      <c r="AJ4513" s="493" t="n">
        <v>0</v>
      </c>
      <c r="AK4513" s="493" t="n">
        <v>0</v>
      </c>
      <c r="AL4513" s="493" t="n">
        <v>0</v>
      </c>
      <c r="AM4513" s="493" t="n">
        <v>0</v>
      </c>
      <c r="AN4513" s="493" t="n">
        <v>0</v>
      </c>
      <c r="AO4513" s="493" t="n">
        <v>0</v>
      </c>
      <c r="AP4513" s="493" t="n">
        <v>0</v>
      </c>
      <c r="AQ4513" s="493" t="n">
        <v>0</v>
      </c>
      <c r="AR4513" s="493" t="n">
        <v>0</v>
      </c>
      <c r="AS4513" s="493" t="n">
        <v>0</v>
      </c>
      <c r="AT4513" s="493" t="n">
        <v>0</v>
      </c>
      <c r="AU4513" s="493" t="n">
        <v>0</v>
      </c>
      <c r="AV4513" s="493" t="n">
        <v>0</v>
      </c>
      <c r="AW4513" s="493" t="n">
        <v>0</v>
      </c>
      <c r="AX4513" s="493" t="n">
        <v>0</v>
      </c>
      <c r="AY4513" s="493" t="n">
        <v>0</v>
      </c>
      <c r="AZ4513" s="493" t="n">
        <v>0</v>
      </c>
      <c r="BA4513" s="493" t="n">
        <v>0</v>
      </c>
      <c r="BB4513" s="493" t="n">
        <v>0</v>
      </c>
      <c r="BC4513" s="493" t="n">
        <v>0</v>
      </c>
      <c r="BD4513" s="493" t="n">
        <v>0</v>
      </c>
      <c r="BE4513" s="493" t="n">
        <v>0</v>
      </c>
      <c r="BF4513" s="493" t="n">
        <v>0</v>
      </c>
      <c r="BG4513" s="493" t="n">
        <v>0</v>
      </c>
      <c r="BH4513" s="493" t="n">
        <v>0</v>
      </c>
      <c r="BI4513" s="493" t="n">
        <v>0</v>
      </c>
      <c r="BJ4513" s="493" t="n">
        <v>0</v>
      </c>
      <c r="BK4513" s="493" t="n">
        <v>0</v>
      </c>
      <c r="BL4513" s="493" t="n">
        <v>0</v>
      </c>
      <c r="BM4513" s="493" t="n">
        <v>0</v>
      </c>
      <c r="BN4513" s="493" t="n">
        <v>0</v>
      </c>
      <c r="BO4513" s="493" t="n">
        <v>0</v>
      </c>
      <c r="BP4513" s="493" t="n">
        <v>0</v>
      </c>
      <c r="BQ4513" s="493" t="n">
        <v>0</v>
      </c>
      <c r="BR4513" s="493" t="n">
        <v>0</v>
      </c>
      <c r="BS4513" s="493" t="n">
        <v>0</v>
      </c>
      <c r="BT4513" s="493" t="n">
        <v>0</v>
      </c>
      <c r="BU4513" s="493" t="n">
        <v>0</v>
      </c>
      <c r="BV4513" s="493" t="n">
        <v>0</v>
      </c>
      <c r="BW4513" s="493" t="n">
        <v>0</v>
      </c>
    </row>
    <row r="4514">
      <c r="A4514" t="inlineStr">
        <is>
          <t>[C9D3] Angiotensin-II 길항제 칼슘길항제 복합제</t>
        </is>
      </c>
      <c r="B4514" t="inlineStr">
        <is>
          <t>LG화학</t>
        </is>
      </c>
      <c r="C4514" t="inlineStr">
        <is>
          <t>노바스크 티</t>
        </is>
      </c>
      <c r="D4514" t="inlineStr">
        <is>
          <t>LG화학</t>
        </is>
      </c>
      <c r="E4514" t="inlineStr">
        <is>
          <t>amlodipine besylate,  telmisartan</t>
        </is>
      </c>
      <c r="F4514" t="inlineStr">
        <is>
          <t>보건소</t>
        </is>
      </c>
      <c r="G4514" t="inlineStr">
        <is>
          <t>Generic</t>
        </is>
      </c>
      <c r="H4514" s="493" t="n">
        <v>5639.7</v>
      </c>
      <c r="I4514" s="493" t="n">
        <v>9563.1</v>
      </c>
      <c r="J4514" s="493" t="n">
        <v>2133</v>
      </c>
      <c r="K4514" s="493" t="n">
        <v>12201.3</v>
      </c>
      <c r="L4514" s="493" t="n">
        <v>796.5</v>
      </c>
      <c r="M4514" s="493" t="n">
        <v>3856.8</v>
      </c>
      <c r="N4514" s="493" t="n">
        <v>5526</v>
      </c>
      <c r="O4514" s="493" t="n">
        <v>4937.4</v>
      </c>
      <c r="P4514" s="493" t="n">
        <v>1752.6</v>
      </c>
      <c r="Q4514" s="493" t="n">
        <v>9266.4</v>
      </c>
      <c r="R4514" s="493" t="n">
        <v>0</v>
      </c>
      <c r="S4514" s="493" t="n">
        <v>0</v>
      </c>
      <c r="T4514" s="493" t="n">
        <v>0</v>
      </c>
      <c r="U4514" s="493" t="n">
        <v>0</v>
      </c>
      <c r="V4514" s="493" t="n">
        <v>0</v>
      </c>
      <c r="W4514" s="493" t="n">
        <v>0</v>
      </c>
      <c r="X4514" s="493" t="n">
        <v>0</v>
      </c>
      <c r="Y4514" s="493" t="n">
        <v>0</v>
      </c>
      <c r="Z4514" s="493" t="n">
        <v>0</v>
      </c>
      <c r="AA4514" s="493" t="n">
        <v>0</v>
      </c>
      <c r="AB4514" s="493" t="n">
        <v>0</v>
      </c>
      <c r="AC4514" s="493" t="n">
        <v>0</v>
      </c>
      <c r="AD4514" s="493" t="n">
        <v>0</v>
      </c>
      <c r="AE4514" s="493" t="n">
        <v>0</v>
      </c>
      <c r="AF4514" s="493" t="n">
        <v>0</v>
      </c>
      <c r="AG4514" s="493" t="n">
        <v>0</v>
      </c>
      <c r="AH4514" s="493" t="n">
        <v>0</v>
      </c>
      <c r="AI4514" s="493" t="n">
        <v>0</v>
      </c>
      <c r="AJ4514" s="493" t="n">
        <v>0</v>
      </c>
      <c r="AK4514" s="493" t="n">
        <v>0</v>
      </c>
      <c r="AL4514" s="493" t="n">
        <v>0</v>
      </c>
      <c r="AM4514" s="493" t="n">
        <v>0</v>
      </c>
      <c r="AN4514" s="493" t="n">
        <v>0</v>
      </c>
      <c r="AO4514" s="493" t="n">
        <v>0</v>
      </c>
      <c r="AP4514" s="493" t="n">
        <v>0</v>
      </c>
      <c r="AQ4514" s="493" t="n">
        <v>0</v>
      </c>
      <c r="AR4514" s="493" t="n">
        <v>0</v>
      </c>
      <c r="AS4514" s="493" t="n">
        <v>0</v>
      </c>
      <c r="AT4514" s="493" t="n">
        <v>0</v>
      </c>
      <c r="AU4514" s="493" t="n">
        <v>0</v>
      </c>
      <c r="AV4514" s="493" t="n">
        <v>0</v>
      </c>
      <c r="AW4514" s="493" t="n">
        <v>0</v>
      </c>
      <c r="AX4514" s="493" t="n">
        <v>0</v>
      </c>
      <c r="AY4514" s="493" t="n">
        <v>0</v>
      </c>
      <c r="AZ4514" s="493" t="n">
        <v>0</v>
      </c>
      <c r="BA4514" s="493" t="n">
        <v>0</v>
      </c>
      <c r="BB4514" s="493" t="n">
        <v>0</v>
      </c>
      <c r="BC4514" s="493" t="n">
        <v>0</v>
      </c>
      <c r="BD4514" s="493" t="n">
        <v>0</v>
      </c>
      <c r="BE4514" s="493" t="n">
        <v>0</v>
      </c>
      <c r="BF4514" s="493" t="n">
        <v>0</v>
      </c>
      <c r="BG4514" s="493" t="n">
        <v>0</v>
      </c>
      <c r="BH4514" s="493" t="n">
        <v>0</v>
      </c>
      <c r="BI4514" s="493" t="n">
        <v>0</v>
      </c>
      <c r="BJ4514" s="493" t="n">
        <v>0</v>
      </c>
      <c r="BK4514" s="493" t="n">
        <v>0</v>
      </c>
      <c r="BL4514" s="493" t="n">
        <v>0</v>
      </c>
      <c r="BM4514" s="493" t="n">
        <v>0</v>
      </c>
      <c r="BN4514" s="493" t="n">
        <v>0</v>
      </c>
      <c r="BO4514" s="493" t="n">
        <v>0</v>
      </c>
      <c r="BP4514" s="493" t="n">
        <v>0</v>
      </c>
      <c r="BQ4514" s="493" t="n">
        <v>0</v>
      </c>
      <c r="BR4514" s="493" t="n">
        <v>0</v>
      </c>
      <c r="BS4514" s="493" t="n">
        <v>0</v>
      </c>
      <c r="BT4514" s="493" t="n">
        <v>0</v>
      </c>
      <c r="BU4514" s="493" t="n">
        <v>0</v>
      </c>
      <c r="BV4514" s="493" t="n">
        <v>0</v>
      </c>
      <c r="BW4514" s="493" t="n">
        <v>0</v>
      </c>
    </row>
    <row r="4515">
      <c r="A4515" t="inlineStr">
        <is>
          <t>[C9D3] Angiotensin-II 길항제 칼슘길항제 복합제</t>
        </is>
      </c>
      <c r="B4515" t="inlineStr">
        <is>
          <t>LG화학</t>
        </is>
      </c>
      <c r="C4515" t="inlineStr">
        <is>
          <t>레바캄</t>
        </is>
      </c>
      <c r="D4515" t="inlineStr">
        <is>
          <t>LG화학</t>
        </is>
      </c>
      <c r="E4515" t="inlineStr">
        <is>
          <t>lercanidipine hydrochloride,  valsartan</t>
        </is>
      </c>
      <c r="F4515" t="inlineStr">
        <is>
          <t>상급종합병원</t>
        </is>
      </c>
      <c r="G4515" t="inlineStr">
        <is>
          <t>Generic</t>
        </is>
      </c>
      <c r="H4515" s="493" t="n">
        <v>93942.48</v>
      </c>
      <c r="I4515" s="493" t="n">
        <v>84154.2</v>
      </c>
      <c r="J4515" s="493" t="n">
        <v>96633.22</v>
      </c>
      <c r="K4515" s="493" t="n">
        <v>110963.99</v>
      </c>
      <c r="L4515" s="493" t="n">
        <v>76934.99000000001</v>
      </c>
      <c r="M4515" s="493" t="n">
        <v>75200.67</v>
      </c>
      <c r="N4515" s="493" t="n">
        <v>73053.59</v>
      </c>
      <c r="O4515" s="493" t="n">
        <v>83930.35000000001</v>
      </c>
      <c r="P4515" s="493" t="n">
        <v>84340.17</v>
      </c>
      <c r="Q4515" s="493" t="n">
        <v>65855.92999999999</v>
      </c>
      <c r="R4515" s="493" t="n">
        <v>90655.24000000001</v>
      </c>
      <c r="S4515" s="493" t="n">
        <v>65414.61</v>
      </c>
      <c r="T4515" s="493" t="n">
        <v>88512.21000000001</v>
      </c>
      <c r="U4515" s="493" t="n">
        <v>58336.6</v>
      </c>
      <c r="V4515" s="493" t="n">
        <v>65883.33</v>
      </c>
      <c r="W4515" s="493" t="n">
        <v>101387.25</v>
      </c>
      <c r="X4515" s="493" t="n">
        <v>90190.39999999999</v>
      </c>
      <c r="Y4515" s="493" t="n">
        <v>81782.60000000001</v>
      </c>
      <c r="Z4515" s="493" t="n">
        <v>64760.06</v>
      </c>
      <c r="AA4515" s="493" t="n">
        <v>74602.69</v>
      </c>
      <c r="AB4515" s="493" t="n">
        <v>94391.75999999999</v>
      </c>
      <c r="AC4515" s="493" t="n">
        <v>88703</v>
      </c>
      <c r="AD4515" s="493" t="n">
        <v>85532.98</v>
      </c>
      <c r="AE4515" s="493" t="n">
        <v>122169.73</v>
      </c>
      <c r="AF4515" s="493" t="n">
        <v>63394.94</v>
      </c>
      <c r="AG4515" s="493" t="n">
        <v>62056.8</v>
      </c>
      <c r="AH4515" s="493" t="n">
        <v>102565.92</v>
      </c>
      <c r="AI4515" s="493" t="n">
        <v>83073.88</v>
      </c>
      <c r="AJ4515" s="493" t="n">
        <v>100693.7</v>
      </c>
      <c r="AK4515" s="493" t="n">
        <v>75662.49000000001</v>
      </c>
      <c r="AL4515" s="493" t="n">
        <v>57194.37</v>
      </c>
      <c r="AM4515" s="493" t="n">
        <v>78886.96000000001</v>
      </c>
      <c r="AN4515" s="493" t="n">
        <v>52449.78</v>
      </c>
      <c r="AO4515" s="493" t="n">
        <v>88066.92999999999</v>
      </c>
      <c r="AP4515" s="493" t="n">
        <v>84018.48</v>
      </c>
      <c r="AQ4515" s="493" t="n">
        <v>68910.17</v>
      </c>
      <c r="AR4515" s="493" t="n">
        <v>86810.99000000001</v>
      </c>
      <c r="AS4515" s="493" t="n">
        <v>50606</v>
      </c>
      <c r="AT4515" s="493" t="n">
        <v>100813.41</v>
      </c>
      <c r="AU4515" s="493" t="n">
        <v>89517.53999999999</v>
      </c>
      <c r="AV4515" s="493" t="n">
        <v>95923.49000000001</v>
      </c>
      <c r="AW4515" s="493" t="n">
        <v>85239.52</v>
      </c>
      <c r="AX4515" s="493" t="n">
        <v>71579.35000000001</v>
      </c>
      <c r="AY4515" s="493" t="n">
        <v>67273.14</v>
      </c>
      <c r="AZ4515" s="493" t="n">
        <v>74117.16</v>
      </c>
      <c r="BA4515" s="493" t="n">
        <v>94611.10000000001</v>
      </c>
      <c r="BB4515" s="493" t="n">
        <v>83661.10000000001</v>
      </c>
      <c r="BC4515" s="493" t="n">
        <v>73733.73</v>
      </c>
      <c r="BD4515" s="493" t="n">
        <v>75796.89999999999</v>
      </c>
      <c r="BE4515" s="493" t="n">
        <v>61933.14</v>
      </c>
      <c r="BF4515" s="493" t="n">
        <v>69784.85000000001</v>
      </c>
      <c r="BG4515" s="493" t="n">
        <v>103979.6</v>
      </c>
      <c r="BH4515" s="493" t="n">
        <v>84353.47</v>
      </c>
      <c r="BI4515" s="493" t="n">
        <v>66644.42999999999</v>
      </c>
      <c r="BJ4515" s="493" t="n">
        <v>88606.92</v>
      </c>
      <c r="BK4515" s="493" t="n">
        <v>73881.2</v>
      </c>
      <c r="BL4515" s="493" t="n">
        <v>67946.55</v>
      </c>
      <c r="BM4515" s="493" t="n">
        <v>82336.78999999999</v>
      </c>
      <c r="BN4515" s="493" t="n">
        <v>83995.44</v>
      </c>
      <c r="BO4515" s="493" t="n">
        <v>79711.75</v>
      </c>
      <c r="BP4515" s="493" t="n">
        <v>77820.60000000001</v>
      </c>
      <c r="BQ4515" s="493" t="n">
        <v>80694.83</v>
      </c>
      <c r="BR4515" s="493" t="n">
        <v>85524.5</v>
      </c>
      <c r="BS4515" s="493" t="n">
        <v>111887.55</v>
      </c>
      <c r="BT4515" s="493" t="n">
        <v>94191.03999999999</v>
      </c>
      <c r="BU4515" s="493" t="n">
        <v>85184.38</v>
      </c>
      <c r="BV4515" s="493" t="n">
        <v>75134.81</v>
      </c>
      <c r="BW4515" s="493" t="n">
        <v>102742.59</v>
      </c>
    </row>
    <row r="4516">
      <c r="A4516" t="inlineStr">
        <is>
          <t>[C9D3] Angiotensin-II 길항제 칼슘길항제 복합제</t>
        </is>
      </c>
      <c r="B4516" t="inlineStr">
        <is>
          <t>LG화학</t>
        </is>
      </c>
      <c r="C4516" t="inlineStr">
        <is>
          <t>레바캄</t>
        </is>
      </c>
      <c r="D4516" t="inlineStr">
        <is>
          <t>LG화학</t>
        </is>
      </c>
      <c r="E4516" t="inlineStr">
        <is>
          <t>lercanidipine hydrochloride,  valsartan</t>
        </is>
      </c>
      <c r="F4516" t="inlineStr">
        <is>
          <t>종합병원</t>
        </is>
      </c>
      <c r="G4516" t="inlineStr">
        <is>
          <t>Generic</t>
        </is>
      </c>
      <c r="H4516" s="493" t="n">
        <v>286542.16</v>
      </c>
      <c r="I4516" s="493" t="n">
        <v>249461.81</v>
      </c>
      <c r="J4516" s="493" t="n">
        <v>311883.68</v>
      </c>
      <c r="K4516" s="493" t="n">
        <v>279868.72</v>
      </c>
      <c r="L4516" s="493" t="n">
        <v>286424.85</v>
      </c>
      <c r="M4516" s="493" t="n">
        <v>315019.5</v>
      </c>
      <c r="N4516" s="493" t="n">
        <v>281116.61</v>
      </c>
      <c r="O4516" s="493" t="n">
        <v>276915.34</v>
      </c>
      <c r="P4516" s="493" t="n">
        <v>286102.54</v>
      </c>
      <c r="Q4516" s="493" t="n">
        <v>268231.09</v>
      </c>
      <c r="R4516" s="493" t="n">
        <v>289871.69</v>
      </c>
      <c r="S4516" s="493" t="n">
        <v>296586.26</v>
      </c>
      <c r="T4516" s="493" t="n">
        <v>276716.88</v>
      </c>
      <c r="U4516" s="493" t="n">
        <v>252041.03</v>
      </c>
      <c r="V4516" s="493" t="n">
        <v>301419.08</v>
      </c>
      <c r="W4516" s="493" t="n">
        <v>245460.13</v>
      </c>
      <c r="X4516" s="493" t="n">
        <v>276827.29</v>
      </c>
      <c r="Y4516" s="493" t="n">
        <v>297259.56</v>
      </c>
      <c r="Z4516" s="493" t="n">
        <v>276294.28</v>
      </c>
      <c r="AA4516" s="493" t="n">
        <v>286677.1</v>
      </c>
      <c r="AB4516" s="493" t="n">
        <v>286057.82</v>
      </c>
      <c r="AC4516" s="493" t="n">
        <v>284071.98</v>
      </c>
      <c r="AD4516" s="493" t="n">
        <v>296040.67</v>
      </c>
      <c r="AE4516" s="493" t="n">
        <v>309379.16</v>
      </c>
      <c r="AF4516" s="493" t="n">
        <v>315133.4</v>
      </c>
      <c r="AG4516" s="493" t="n">
        <v>296098.45</v>
      </c>
      <c r="AH4516" s="493" t="n">
        <v>338144.09</v>
      </c>
      <c r="AI4516" s="493" t="n">
        <v>294808.81</v>
      </c>
      <c r="AJ4516" s="493" t="n">
        <v>340099.06</v>
      </c>
      <c r="AK4516" s="493" t="n">
        <v>318392.73</v>
      </c>
      <c r="AL4516" s="493" t="n">
        <v>312685.75</v>
      </c>
      <c r="AM4516" s="493" t="n">
        <v>298511.92</v>
      </c>
      <c r="AN4516" s="493" t="n">
        <v>296238.07</v>
      </c>
      <c r="AO4516" s="493" t="n">
        <v>291437.99</v>
      </c>
      <c r="AP4516" s="493" t="n">
        <v>296525.65</v>
      </c>
      <c r="AQ4516" s="493" t="n">
        <v>299844.81</v>
      </c>
      <c r="AR4516" s="493" t="n">
        <v>278941.47</v>
      </c>
      <c r="AS4516" s="493" t="n">
        <v>307595.73</v>
      </c>
      <c r="AT4516" s="493" t="n">
        <v>315158.91</v>
      </c>
      <c r="AU4516" s="493" t="n">
        <v>321547.28</v>
      </c>
      <c r="AV4516" s="493" t="n">
        <v>323593.12</v>
      </c>
      <c r="AW4516" s="493" t="n">
        <v>308397.44</v>
      </c>
      <c r="AX4516" s="493" t="n">
        <v>319929.2</v>
      </c>
      <c r="AY4516" s="493" t="n">
        <v>343704.23</v>
      </c>
      <c r="AZ4516" s="493" t="n">
        <v>307272.01</v>
      </c>
      <c r="BA4516" s="493" t="n">
        <v>335646.37</v>
      </c>
      <c r="BB4516" s="493" t="n">
        <v>293103.33</v>
      </c>
      <c r="BC4516" s="493" t="n">
        <v>329514.93</v>
      </c>
      <c r="BD4516" s="493" t="n">
        <v>317281.23</v>
      </c>
      <c r="BE4516" s="493" t="n">
        <v>343490.34</v>
      </c>
      <c r="BF4516" s="493" t="n">
        <v>269300.98</v>
      </c>
      <c r="BG4516" s="493" t="n">
        <v>345252.99</v>
      </c>
      <c r="BH4516" s="493" t="n">
        <v>308102.61</v>
      </c>
      <c r="BI4516" s="493" t="n">
        <v>291409.28</v>
      </c>
      <c r="BJ4516" s="493" t="n">
        <v>326988.3</v>
      </c>
      <c r="BK4516" s="493" t="n">
        <v>273776.91</v>
      </c>
      <c r="BL4516" s="493" t="n">
        <v>311469.74</v>
      </c>
      <c r="BM4516" s="493" t="n">
        <v>279769.98</v>
      </c>
      <c r="BN4516" s="493" t="n">
        <v>302958.59</v>
      </c>
      <c r="BO4516" s="493" t="n">
        <v>291973.44</v>
      </c>
      <c r="BP4516" s="493" t="n">
        <v>287659.45</v>
      </c>
      <c r="BQ4516" s="493" t="n">
        <v>262667.13</v>
      </c>
      <c r="BR4516" s="493" t="n">
        <v>281217.76</v>
      </c>
      <c r="BS4516" s="493" t="n">
        <v>298896.92</v>
      </c>
      <c r="BT4516" s="493" t="n">
        <v>278099.56</v>
      </c>
      <c r="BU4516" s="493" t="n">
        <v>270610.51</v>
      </c>
      <c r="BV4516" s="493" t="n">
        <v>333175.41</v>
      </c>
      <c r="BW4516" s="493" t="n">
        <v>277291.25</v>
      </c>
    </row>
    <row r="4517">
      <c r="A4517" t="inlineStr">
        <is>
          <t>[C9D3] Angiotensin-II 길항제 칼슘길항제 복합제</t>
        </is>
      </c>
      <c r="B4517" t="inlineStr">
        <is>
          <t>LG화학</t>
        </is>
      </c>
      <c r="C4517" t="inlineStr">
        <is>
          <t>레바캄</t>
        </is>
      </c>
      <c r="D4517" t="inlineStr">
        <is>
          <t>LG화학</t>
        </is>
      </c>
      <c r="E4517" t="inlineStr">
        <is>
          <t>lercanidipine hydrochloride,  valsartan</t>
        </is>
      </c>
      <c r="F4517" t="inlineStr">
        <is>
          <t>병원</t>
        </is>
      </c>
      <c r="G4517" t="inlineStr">
        <is>
          <t>Generic</t>
        </is>
      </c>
      <c r="H4517" s="493" t="n">
        <v>48427</v>
      </c>
      <c r="I4517" s="493" t="n">
        <v>41807.24</v>
      </c>
      <c r="J4517" s="493" t="n">
        <v>52102.38</v>
      </c>
      <c r="K4517" s="493" t="n">
        <v>52335.46</v>
      </c>
      <c r="L4517" s="493" t="n">
        <v>42218.7</v>
      </c>
      <c r="M4517" s="493" t="n">
        <v>47274.06</v>
      </c>
      <c r="N4517" s="493" t="n">
        <v>46334.66</v>
      </c>
      <c r="O4517" s="493" t="n">
        <v>51006.02</v>
      </c>
      <c r="P4517" s="493" t="n">
        <v>46015.79</v>
      </c>
      <c r="Q4517" s="493" t="n">
        <v>42436.47</v>
      </c>
      <c r="R4517" s="493" t="n">
        <v>46320.41</v>
      </c>
      <c r="S4517" s="493" t="n">
        <v>52334.27</v>
      </c>
      <c r="T4517" s="493" t="n">
        <v>56113.35</v>
      </c>
      <c r="U4517" s="493" t="n">
        <v>45049.74</v>
      </c>
      <c r="V4517" s="493" t="n">
        <v>55029.71</v>
      </c>
      <c r="W4517" s="493" t="n">
        <v>44250.71</v>
      </c>
      <c r="X4517" s="493" t="n">
        <v>48417.07</v>
      </c>
      <c r="Y4517" s="493" t="n">
        <v>45856.97</v>
      </c>
      <c r="Z4517" s="493" t="n">
        <v>43541.52</v>
      </c>
      <c r="AA4517" s="493" t="n">
        <v>45066.18</v>
      </c>
      <c r="AB4517" s="493" t="n">
        <v>53583.6</v>
      </c>
      <c r="AC4517" s="493" t="n">
        <v>41212.05</v>
      </c>
      <c r="AD4517" s="493" t="n">
        <v>50759.48</v>
      </c>
      <c r="AE4517" s="493" t="n">
        <v>44959.71</v>
      </c>
      <c r="AF4517" s="493" t="n">
        <v>50375.41</v>
      </c>
      <c r="AG4517" s="493" t="n">
        <v>33717.32</v>
      </c>
      <c r="AH4517" s="493" t="n">
        <v>45664.19</v>
      </c>
      <c r="AI4517" s="493" t="n">
        <v>44221.4</v>
      </c>
      <c r="AJ4517" s="493" t="n">
        <v>51124.63</v>
      </c>
      <c r="AK4517" s="493" t="n">
        <v>39178.26</v>
      </c>
      <c r="AL4517" s="493" t="n">
        <v>45911.81</v>
      </c>
      <c r="AM4517" s="493" t="n">
        <v>39571.54</v>
      </c>
      <c r="AN4517" s="493" t="n">
        <v>45138.92</v>
      </c>
      <c r="AO4517" s="493" t="n">
        <v>39629.75</v>
      </c>
      <c r="AP4517" s="493" t="n">
        <v>42077.87</v>
      </c>
      <c r="AQ4517" s="493" t="n">
        <v>41175.99</v>
      </c>
      <c r="AR4517" s="493" t="n">
        <v>34537.01</v>
      </c>
      <c r="AS4517" s="493" t="n">
        <v>40097.68</v>
      </c>
      <c r="AT4517" s="493" t="n">
        <v>42339.99</v>
      </c>
      <c r="AU4517" s="493" t="n">
        <v>33137.92</v>
      </c>
      <c r="AV4517" s="493" t="n">
        <v>44290.47</v>
      </c>
      <c r="AW4517" s="493" t="n">
        <v>31193.98</v>
      </c>
      <c r="AX4517" s="493" t="n">
        <v>35055.24</v>
      </c>
      <c r="AY4517" s="493" t="n">
        <v>43337.2</v>
      </c>
      <c r="AZ4517" s="493" t="n">
        <v>39360.85</v>
      </c>
      <c r="BA4517" s="493" t="n">
        <v>29720.01</v>
      </c>
      <c r="BB4517" s="493" t="n">
        <v>29960.38</v>
      </c>
      <c r="BC4517" s="493" t="n">
        <v>37460.92</v>
      </c>
      <c r="BD4517" s="493" t="n">
        <v>35911.27</v>
      </c>
      <c r="BE4517" s="493" t="n">
        <v>28411.38</v>
      </c>
      <c r="BF4517" s="493" t="n">
        <v>34631.16</v>
      </c>
      <c r="BG4517" s="493" t="n">
        <v>28247.5</v>
      </c>
      <c r="BH4517" s="493" t="n">
        <v>30486.65</v>
      </c>
      <c r="BI4517" s="493" t="n">
        <v>22808.24</v>
      </c>
      <c r="BJ4517" s="493" t="n">
        <v>29093.88</v>
      </c>
      <c r="BK4517" s="493" t="n">
        <v>24864.74</v>
      </c>
      <c r="BL4517" s="493" t="n">
        <v>31273.16</v>
      </c>
      <c r="BM4517" s="493" t="n">
        <v>19444.41</v>
      </c>
      <c r="BN4517" s="493" t="n">
        <v>25209.02</v>
      </c>
      <c r="BO4517" s="493" t="n">
        <v>24573.68</v>
      </c>
      <c r="BP4517" s="493" t="n">
        <v>28419.72</v>
      </c>
      <c r="BQ4517" s="493" t="n">
        <v>16576.5</v>
      </c>
      <c r="BR4517" s="493" t="n">
        <v>29244.16</v>
      </c>
      <c r="BS4517" s="493" t="n">
        <v>22335.59</v>
      </c>
      <c r="BT4517" s="493" t="n">
        <v>22856.92</v>
      </c>
      <c r="BU4517" s="493" t="n">
        <v>25665.15</v>
      </c>
      <c r="BV4517" s="493" t="n">
        <v>24840.22</v>
      </c>
      <c r="BW4517" s="493" t="n">
        <v>21224.46</v>
      </c>
    </row>
    <row r="4518">
      <c r="A4518" t="inlineStr">
        <is>
          <t>[C9D3] Angiotensin-II 길항제 칼슘길항제 복합제</t>
        </is>
      </c>
      <c r="B4518" t="inlineStr">
        <is>
          <t>LG화학</t>
        </is>
      </c>
      <c r="C4518" t="inlineStr">
        <is>
          <t>레바캄</t>
        </is>
      </c>
      <c r="D4518" t="inlineStr">
        <is>
          <t>LG화학</t>
        </is>
      </c>
      <c r="E4518" t="inlineStr">
        <is>
          <t>lercanidipine hydrochloride,  valsartan</t>
        </is>
      </c>
      <c r="F4518" t="inlineStr">
        <is>
          <t>의원</t>
        </is>
      </c>
      <c r="G4518" t="inlineStr">
        <is>
          <t>Generic</t>
        </is>
      </c>
      <c r="H4518" s="493" t="n">
        <v>186299.84</v>
      </c>
      <c r="I4518" s="493" t="n">
        <v>194032.28</v>
      </c>
      <c r="J4518" s="493" t="n">
        <v>210259.82</v>
      </c>
      <c r="K4518" s="493" t="n">
        <v>196582.31</v>
      </c>
      <c r="L4518" s="493" t="n">
        <v>213352.22</v>
      </c>
      <c r="M4518" s="493" t="n">
        <v>206026.1</v>
      </c>
      <c r="N4518" s="493" t="n">
        <v>214604.38</v>
      </c>
      <c r="O4518" s="493" t="n">
        <v>197958.53</v>
      </c>
      <c r="P4518" s="493" t="n">
        <v>194896.64</v>
      </c>
      <c r="Q4518" s="493" t="n">
        <v>207038.56</v>
      </c>
      <c r="R4518" s="493" t="n">
        <v>203571.8</v>
      </c>
      <c r="S4518" s="493" t="n">
        <v>217104.77</v>
      </c>
      <c r="T4518" s="493" t="n">
        <v>208476.87</v>
      </c>
      <c r="U4518" s="493" t="n">
        <v>192244.86</v>
      </c>
      <c r="V4518" s="493" t="n">
        <v>208208.5</v>
      </c>
      <c r="W4518" s="493" t="n">
        <v>204214.04</v>
      </c>
      <c r="X4518" s="493" t="n">
        <v>209211.59</v>
      </c>
      <c r="Y4518" s="493" t="n">
        <v>196301.92</v>
      </c>
      <c r="Z4518" s="493" t="n">
        <v>216403.04</v>
      </c>
      <c r="AA4518" s="493" t="n">
        <v>188604.35</v>
      </c>
      <c r="AB4518" s="493" t="n">
        <v>197421.22</v>
      </c>
      <c r="AC4518" s="493" t="n">
        <v>198495.19</v>
      </c>
      <c r="AD4518" s="493" t="n">
        <v>198057.08</v>
      </c>
      <c r="AE4518" s="493" t="n">
        <v>204447.14</v>
      </c>
      <c r="AF4518" s="493" t="n">
        <v>204122.95</v>
      </c>
      <c r="AG4518" s="493" t="n">
        <v>175600.11</v>
      </c>
      <c r="AH4518" s="493" t="n">
        <v>217418.49</v>
      </c>
      <c r="AI4518" s="493" t="n">
        <v>192072.88</v>
      </c>
      <c r="AJ4518" s="493" t="n">
        <v>215669.51</v>
      </c>
      <c r="AK4518" s="493" t="n">
        <v>187030.03</v>
      </c>
      <c r="AL4518" s="493" t="n">
        <v>212113.54</v>
      </c>
      <c r="AM4518" s="493" t="n">
        <v>195067.56</v>
      </c>
      <c r="AN4518" s="493" t="n">
        <v>189553.27</v>
      </c>
      <c r="AO4518" s="493" t="n">
        <v>197513.59</v>
      </c>
      <c r="AP4518" s="493" t="n">
        <v>188322.88</v>
      </c>
      <c r="AQ4518" s="493" t="n">
        <v>196906.02</v>
      </c>
      <c r="AR4518" s="493" t="n">
        <v>195989.23</v>
      </c>
      <c r="AS4518" s="493" t="n">
        <v>183938.14</v>
      </c>
      <c r="AT4518" s="493" t="n">
        <v>190083.38</v>
      </c>
      <c r="AU4518" s="493" t="n">
        <v>204101.38</v>
      </c>
      <c r="AV4518" s="493" t="n">
        <v>195535.96</v>
      </c>
      <c r="AW4518" s="493" t="n">
        <v>189705.72</v>
      </c>
      <c r="AX4518" s="493" t="n">
        <v>213270.92</v>
      </c>
      <c r="AY4518" s="493" t="n">
        <v>184006.64</v>
      </c>
      <c r="AZ4518" s="493" t="n">
        <v>190011.97</v>
      </c>
      <c r="BA4518" s="493" t="n">
        <v>202709.4</v>
      </c>
      <c r="BB4518" s="493" t="n">
        <v>190715.78</v>
      </c>
      <c r="BC4518" s="493" t="n">
        <v>203756.18</v>
      </c>
      <c r="BD4518" s="493" t="n">
        <v>176427.28</v>
      </c>
      <c r="BE4518" s="493" t="n">
        <v>183982</v>
      </c>
      <c r="BF4518" s="493" t="n">
        <v>188873.23</v>
      </c>
      <c r="BG4518" s="493" t="n">
        <v>193142.29</v>
      </c>
      <c r="BH4518" s="493" t="n">
        <v>181940.57</v>
      </c>
      <c r="BI4518" s="493" t="n">
        <v>176724.77</v>
      </c>
      <c r="BJ4518" s="493" t="n">
        <v>180671.86</v>
      </c>
      <c r="BK4518" s="493" t="n">
        <v>175794.59</v>
      </c>
      <c r="BL4518" s="493" t="n">
        <v>197994.29</v>
      </c>
      <c r="BM4518" s="493" t="n">
        <v>172423.26</v>
      </c>
      <c r="BN4518" s="493" t="n">
        <v>175334.52</v>
      </c>
      <c r="BO4518" s="493" t="n">
        <v>185642.88</v>
      </c>
      <c r="BP4518" s="493" t="n">
        <v>180888.71</v>
      </c>
      <c r="BQ4518" s="493" t="n">
        <v>159300.5</v>
      </c>
      <c r="BR4518" s="493" t="n">
        <v>179785.21</v>
      </c>
      <c r="BS4518" s="493" t="n">
        <v>176447.14</v>
      </c>
      <c r="BT4518" s="493" t="n">
        <v>176015.73</v>
      </c>
      <c r="BU4518" s="493" t="n">
        <v>178521.57</v>
      </c>
      <c r="BV4518" s="493" t="n">
        <v>191856.01</v>
      </c>
      <c r="BW4518" s="493" t="n">
        <v>171077.82</v>
      </c>
    </row>
    <row r="4519">
      <c r="A4519" t="inlineStr">
        <is>
          <t>[C9D3] Angiotensin-II 길항제 칼슘길항제 복합제</t>
        </is>
      </c>
      <c r="B4519" t="inlineStr">
        <is>
          <t>LG화학</t>
        </is>
      </c>
      <c r="C4519" t="inlineStr">
        <is>
          <t>레바캄</t>
        </is>
      </c>
      <c r="D4519" t="inlineStr">
        <is>
          <t>LG화학</t>
        </is>
      </c>
      <c r="E4519" t="inlineStr">
        <is>
          <t>lercanidipine hydrochloride,  valsartan</t>
        </is>
      </c>
      <c r="F4519" t="inlineStr">
        <is>
          <t>보건소</t>
        </is>
      </c>
      <c r="G4519" t="inlineStr">
        <is>
          <t>Generic</t>
        </is>
      </c>
      <c r="H4519" s="493" t="n">
        <v>3956.1</v>
      </c>
      <c r="I4519" s="493" t="n">
        <v>4345.5</v>
      </c>
      <c r="J4519" s="493" t="n">
        <v>2248.5</v>
      </c>
      <c r="K4519" s="493" t="n">
        <v>2673.9</v>
      </c>
      <c r="L4519" s="493" t="n">
        <v>3459.9</v>
      </c>
      <c r="M4519" s="493" t="n">
        <v>1547.95</v>
      </c>
      <c r="N4519" s="493" t="n">
        <v>2275.8</v>
      </c>
      <c r="O4519" s="493" t="n">
        <v>3649.5</v>
      </c>
      <c r="P4519" s="493" t="n">
        <v>2173.8</v>
      </c>
      <c r="Q4519" s="493" t="n">
        <v>684.6</v>
      </c>
      <c r="R4519" s="493" t="n">
        <v>3533.4</v>
      </c>
      <c r="S4519" s="493" t="n">
        <v>2165.7</v>
      </c>
      <c r="T4519" s="493" t="n">
        <v>4139.1</v>
      </c>
      <c r="U4519" s="493" t="n">
        <v>1281</v>
      </c>
      <c r="V4519" s="493" t="n">
        <v>1379.4</v>
      </c>
      <c r="W4519" s="493" t="n">
        <v>4599.9</v>
      </c>
      <c r="X4519" s="493" t="n">
        <v>2532.9</v>
      </c>
      <c r="Y4519" s="493" t="n">
        <v>8019</v>
      </c>
      <c r="Z4519" s="493" t="n">
        <v>367.2</v>
      </c>
      <c r="AA4519" s="493" t="n">
        <v>4086.3</v>
      </c>
      <c r="AB4519" s="493" t="n">
        <v>4155</v>
      </c>
      <c r="AC4519" s="493" t="n">
        <v>1751.1</v>
      </c>
      <c r="AD4519" s="493" t="n">
        <v>3159</v>
      </c>
      <c r="AE4519" s="493" t="n">
        <v>3270.9</v>
      </c>
      <c r="AF4519" s="493" t="n">
        <v>6000.3</v>
      </c>
      <c r="AG4519" s="493" t="n">
        <v>3103.54</v>
      </c>
      <c r="AH4519" s="493" t="n">
        <v>4362.3</v>
      </c>
      <c r="AI4519" s="493" t="n">
        <v>5082.3</v>
      </c>
      <c r="AJ4519" s="493" t="n">
        <v>1231.8</v>
      </c>
      <c r="AK4519" s="493" t="n">
        <v>4150.72</v>
      </c>
      <c r="AL4519" s="493" t="n">
        <v>4471.5</v>
      </c>
      <c r="AM4519" s="493" t="n">
        <v>3594.3</v>
      </c>
      <c r="AN4519" s="493" t="n">
        <v>2366.7</v>
      </c>
      <c r="AO4519" s="493" t="n">
        <v>364.5</v>
      </c>
      <c r="AP4519" s="493" t="n">
        <v>870.3</v>
      </c>
      <c r="AQ4519" s="493" t="n">
        <v>3263.7</v>
      </c>
      <c r="AR4519" s="493" t="n">
        <v>294.3</v>
      </c>
      <c r="AS4519" s="493" t="n">
        <v>2857.2</v>
      </c>
      <c r="AT4519" s="493" t="n">
        <v>1215</v>
      </c>
      <c r="AU4519" s="493" t="n">
        <v>2298.9</v>
      </c>
      <c r="AV4519" s="493" t="n">
        <v>996.3</v>
      </c>
      <c r="AW4519" s="493" t="n">
        <v>4342.2</v>
      </c>
      <c r="AX4519" s="493" t="n">
        <v>5099.4</v>
      </c>
      <c r="AY4519" s="493" t="n">
        <v>3430.8</v>
      </c>
      <c r="AZ4519" s="493" t="n">
        <v>12828.9</v>
      </c>
      <c r="BA4519" s="493" t="n">
        <v>4276.2</v>
      </c>
      <c r="BB4519" s="493" t="n">
        <v>9105.6</v>
      </c>
      <c r="BC4519" s="493" t="n">
        <v>1878</v>
      </c>
      <c r="BD4519" s="493" t="n">
        <v>9553.799999999999</v>
      </c>
      <c r="BE4519" s="493" t="n">
        <v>3759.9</v>
      </c>
      <c r="BF4519" s="493" t="n">
        <v>1500.3</v>
      </c>
      <c r="BG4519" s="493" t="n">
        <v>6106.2</v>
      </c>
      <c r="BH4519" s="493" t="n">
        <v>7794.04</v>
      </c>
      <c r="BI4519" s="493" t="n">
        <v>3134.4</v>
      </c>
      <c r="BJ4519" s="493" t="n">
        <v>5424.9</v>
      </c>
      <c r="BK4519" s="493" t="n">
        <v>4622.4</v>
      </c>
      <c r="BL4519" s="493" t="n">
        <v>2632.2</v>
      </c>
      <c r="BM4519" s="493" t="n">
        <v>3839.1</v>
      </c>
      <c r="BN4519" s="493" t="n">
        <v>5595.6</v>
      </c>
      <c r="BO4519" s="493" t="n">
        <v>1950.9</v>
      </c>
      <c r="BP4519" s="493" t="n">
        <v>2861.1</v>
      </c>
      <c r="BQ4519" s="493" t="n">
        <v>5684.4</v>
      </c>
      <c r="BR4519" s="493" t="n">
        <v>11577</v>
      </c>
      <c r="BS4519" s="493" t="n">
        <v>1539</v>
      </c>
      <c r="BT4519" s="493" t="n">
        <v>7865.52</v>
      </c>
      <c r="BU4519" s="493" t="n">
        <v>6161.7</v>
      </c>
      <c r="BV4519" s="493" t="n">
        <v>8884.5</v>
      </c>
      <c r="BW4519" s="493" t="n">
        <v>12366.9</v>
      </c>
    </row>
    <row r="4520">
      <c r="A4520" t="inlineStr">
        <is>
          <t>[C9D3] Angiotensin-II 길항제 칼슘길항제 복합제</t>
        </is>
      </c>
      <c r="B4520" t="inlineStr">
        <is>
          <t>LG화학</t>
        </is>
      </c>
      <c r="C4520" t="inlineStr">
        <is>
          <t>레바캄</t>
        </is>
      </c>
      <c r="D4520" t="inlineStr">
        <is>
          <t>LG화학</t>
        </is>
      </c>
      <c r="E4520" t="inlineStr">
        <is>
          <t>lercanidipine hydrochloride,  valsartan</t>
        </is>
      </c>
      <c r="F4520" t="inlineStr">
        <is>
          <t>기타(치과의원, 치과병원 등)</t>
        </is>
      </c>
      <c r="G4520" t="inlineStr">
        <is>
          <t>Generic</t>
        </is>
      </c>
      <c r="H4520" s="493" t="n">
        <v>344.4</v>
      </c>
      <c r="I4520" s="493" t="n">
        <v>0</v>
      </c>
      <c r="J4520" s="493" t="n">
        <v>332.4</v>
      </c>
      <c r="K4520" s="493" t="n">
        <v>0</v>
      </c>
      <c r="L4520" s="493" t="n">
        <v>308.4</v>
      </c>
      <c r="M4520" s="493" t="n">
        <v>0</v>
      </c>
      <c r="N4520" s="493" t="n">
        <v>300</v>
      </c>
      <c r="O4520" s="493" t="n">
        <v>0</v>
      </c>
      <c r="P4520" s="493" t="n">
        <v>327</v>
      </c>
      <c r="Q4520" s="493" t="n">
        <v>0</v>
      </c>
      <c r="R4520" s="493" t="n">
        <v>337.2</v>
      </c>
      <c r="S4520" s="493" t="n">
        <v>0</v>
      </c>
      <c r="T4520" s="493" t="n">
        <v>318</v>
      </c>
      <c r="U4520" s="493" t="n">
        <v>591.3</v>
      </c>
      <c r="V4520" s="493" t="n">
        <v>332.4</v>
      </c>
      <c r="W4520" s="493" t="n">
        <v>111.6</v>
      </c>
      <c r="X4520" s="493" t="n">
        <v>580.5</v>
      </c>
      <c r="Y4520" s="493" t="n">
        <v>0</v>
      </c>
      <c r="Z4520" s="493" t="n">
        <v>0</v>
      </c>
      <c r="AA4520" s="493" t="n">
        <v>79.94</v>
      </c>
      <c r="AB4520" s="493" t="n">
        <v>163.5</v>
      </c>
      <c r="AC4520" s="493" t="n">
        <v>153.6</v>
      </c>
      <c r="AD4520" s="493" t="n">
        <v>280.8</v>
      </c>
      <c r="AE4520" s="493" t="n">
        <v>120.6</v>
      </c>
      <c r="AF4520" s="493" t="n">
        <v>269.1</v>
      </c>
      <c r="AG4520" s="493" t="n">
        <v>328.42</v>
      </c>
      <c r="AH4520" s="493" t="n">
        <v>138</v>
      </c>
      <c r="AI4520" s="493" t="n">
        <v>498.6</v>
      </c>
      <c r="AJ4520" s="493" t="n">
        <v>0</v>
      </c>
      <c r="AK4520" s="493" t="n">
        <v>324.6</v>
      </c>
      <c r="AL4520" s="493" t="n">
        <v>0</v>
      </c>
      <c r="AM4520" s="493" t="n">
        <v>307.2</v>
      </c>
      <c r="AN4520" s="493" t="n">
        <v>0</v>
      </c>
      <c r="AO4520" s="493" t="n">
        <v>295.2</v>
      </c>
      <c r="AP4520" s="493" t="n">
        <v>0</v>
      </c>
      <c r="AQ4520" s="493" t="n">
        <v>279</v>
      </c>
      <c r="AR4520" s="493" t="n">
        <v>0</v>
      </c>
      <c r="AS4520" s="493" t="n">
        <v>289.8</v>
      </c>
      <c r="AT4520" s="493" t="n">
        <v>0</v>
      </c>
      <c r="AU4520" s="493" t="n">
        <v>348</v>
      </c>
      <c r="AV4520" s="493" t="n">
        <v>105.76</v>
      </c>
      <c r="AW4520" s="493" t="n">
        <v>297.6</v>
      </c>
      <c r="AX4520" s="493" t="n">
        <v>150.93</v>
      </c>
      <c r="AY4520" s="493" t="n">
        <v>304.2</v>
      </c>
      <c r="AZ4520" s="493" t="n">
        <v>187.2</v>
      </c>
      <c r="BA4520" s="493" t="n">
        <v>248.4</v>
      </c>
      <c r="BB4520" s="493" t="n">
        <v>168</v>
      </c>
      <c r="BC4520" s="493" t="n">
        <v>384</v>
      </c>
      <c r="BD4520" s="493" t="n">
        <v>0</v>
      </c>
      <c r="BE4520" s="493" t="n">
        <v>265.8</v>
      </c>
      <c r="BF4520" s="493" t="n">
        <v>0</v>
      </c>
      <c r="BG4520" s="493" t="n">
        <v>0</v>
      </c>
      <c r="BH4520" s="493" t="n">
        <v>0</v>
      </c>
      <c r="BI4520" s="493" t="n">
        <v>0</v>
      </c>
      <c r="BJ4520" s="493" t="n">
        <v>0</v>
      </c>
      <c r="BK4520" s="493" t="n">
        <v>0</v>
      </c>
      <c r="BL4520" s="493" t="n">
        <v>0</v>
      </c>
      <c r="BM4520" s="493" t="n">
        <v>0</v>
      </c>
      <c r="BN4520" s="493" t="n">
        <v>0</v>
      </c>
      <c r="BO4520" s="493" t="n">
        <v>0</v>
      </c>
      <c r="BP4520" s="493" t="n">
        <v>0</v>
      </c>
      <c r="BQ4520" s="493" t="n">
        <v>0</v>
      </c>
      <c r="BR4520" s="493" t="n">
        <v>0</v>
      </c>
      <c r="BS4520" s="493" t="n">
        <v>0</v>
      </c>
      <c r="BT4520" s="493" t="n">
        <v>0</v>
      </c>
      <c r="BU4520" s="493" t="n">
        <v>0</v>
      </c>
      <c r="BV4520" s="493" t="n">
        <v>0</v>
      </c>
      <c r="BW4520" s="493" t="n">
        <v>0</v>
      </c>
    </row>
    <row r="4521">
      <c r="A4521" t="inlineStr">
        <is>
          <t>[C9D3] Angiotensin-II 길항제 칼슘길항제 복합제</t>
        </is>
      </c>
      <c r="B4521" t="inlineStr">
        <is>
          <t>SK케미칼</t>
        </is>
      </c>
      <c r="C4521" t="inlineStr">
        <is>
          <t>코스카 이엑스</t>
        </is>
      </c>
      <c r="D4521" t="inlineStr">
        <is>
          <t>SK케미칼</t>
        </is>
      </c>
      <c r="E4521" t="inlineStr">
        <is>
          <t>amlodipine besylate  ( as amlodipine),  losartan potassium</t>
        </is>
      </c>
      <c r="F4521" t="inlineStr">
        <is>
          <t>상급종합병원</t>
        </is>
      </c>
      <c r="G4521" t="inlineStr">
        <is>
          <t>Generic</t>
        </is>
      </c>
      <c r="H4521" s="493" t="n">
        <v>0</v>
      </c>
      <c r="I4521" s="493" t="n">
        <v>360</v>
      </c>
      <c r="J4521" s="493" t="n">
        <v>721.8</v>
      </c>
      <c r="K4521" s="493" t="n">
        <v>2880</v>
      </c>
      <c r="L4521" s="493" t="n">
        <v>720</v>
      </c>
      <c r="M4521" s="493" t="n">
        <v>0</v>
      </c>
      <c r="N4521" s="493" t="n">
        <v>1200</v>
      </c>
      <c r="O4521" s="493" t="n">
        <v>0</v>
      </c>
      <c r="P4521" s="493" t="n">
        <v>0</v>
      </c>
      <c r="Q4521" s="493" t="n">
        <v>5280</v>
      </c>
      <c r="R4521" s="493" t="n">
        <v>0</v>
      </c>
      <c r="S4521" s="493" t="n">
        <v>0</v>
      </c>
      <c r="T4521" s="493" t="n">
        <v>0</v>
      </c>
      <c r="U4521" s="493" t="n">
        <v>0</v>
      </c>
      <c r="V4521" s="493" t="n">
        <v>0</v>
      </c>
      <c r="W4521" s="493" t="n">
        <v>0</v>
      </c>
      <c r="X4521" s="493" t="n">
        <v>0</v>
      </c>
      <c r="Y4521" s="493" t="n">
        <v>0</v>
      </c>
      <c r="Z4521" s="493" t="n">
        <v>0</v>
      </c>
      <c r="AA4521" s="493" t="n">
        <v>0</v>
      </c>
      <c r="AB4521" s="493" t="n">
        <v>0</v>
      </c>
      <c r="AC4521" s="493" t="n">
        <v>0</v>
      </c>
      <c r="AD4521" s="493" t="n">
        <v>0</v>
      </c>
      <c r="AE4521" s="493" t="n">
        <v>0</v>
      </c>
      <c r="AF4521" s="493" t="n">
        <v>0</v>
      </c>
      <c r="AG4521" s="493" t="n">
        <v>0</v>
      </c>
      <c r="AH4521" s="493" t="n">
        <v>0</v>
      </c>
      <c r="AI4521" s="493" t="n">
        <v>0</v>
      </c>
      <c r="AJ4521" s="493" t="n">
        <v>0</v>
      </c>
      <c r="AK4521" s="493" t="n">
        <v>0</v>
      </c>
      <c r="AL4521" s="493" t="n">
        <v>0</v>
      </c>
      <c r="AM4521" s="493" t="n">
        <v>0</v>
      </c>
      <c r="AN4521" s="493" t="n">
        <v>494.4</v>
      </c>
      <c r="AO4521" s="493" t="n">
        <v>0</v>
      </c>
      <c r="AP4521" s="493" t="n">
        <v>0</v>
      </c>
      <c r="AQ4521" s="493" t="n">
        <v>0</v>
      </c>
      <c r="AR4521" s="493" t="n">
        <v>0</v>
      </c>
      <c r="AS4521" s="493" t="n">
        <v>0</v>
      </c>
      <c r="AT4521" s="493" t="n">
        <v>0</v>
      </c>
      <c r="AU4521" s="493" t="n">
        <v>0</v>
      </c>
      <c r="AV4521" s="493" t="n">
        <v>0</v>
      </c>
      <c r="AW4521" s="493" t="n">
        <v>0</v>
      </c>
      <c r="AX4521" s="493" t="n">
        <v>0</v>
      </c>
      <c r="AY4521" s="493" t="n">
        <v>0</v>
      </c>
      <c r="AZ4521" s="493" t="n">
        <v>0</v>
      </c>
      <c r="BA4521" s="493" t="n">
        <v>0</v>
      </c>
      <c r="BB4521" s="493" t="n">
        <v>0</v>
      </c>
      <c r="BC4521" s="493" t="n">
        <v>0</v>
      </c>
      <c r="BD4521" s="493" t="n">
        <v>0</v>
      </c>
      <c r="BE4521" s="493" t="n">
        <v>0</v>
      </c>
      <c r="BF4521" s="493" t="n">
        <v>0</v>
      </c>
      <c r="BG4521" s="493" t="n">
        <v>0</v>
      </c>
      <c r="BH4521" s="493" t="n">
        <v>0</v>
      </c>
      <c r="BI4521" s="493" t="n">
        <v>0</v>
      </c>
      <c r="BJ4521" s="493" t="n">
        <v>0</v>
      </c>
      <c r="BK4521" s="493" t="n">
        <v>0</v>
      </c>
      <c r="BL4521" s="493" t="n">
        <v>0</v>
      </c>
      <c r="BM4521" s="493" t="n">
        <v>0</v>
      </c>
      <c r="BN4521" s="493" t="n">
        <v>0</v>
      </c>
      <c r="BO4521" s="493" t="n">
        <v>0</v>
      </c>
      <c r="BP4521" s="493" t="n">
        <v>0</v>
      </c>
      <c r="BQ4521" s="493" t="n">
        <v>0</v>
      </c>
      <c r="BR4521" s="493" t="n">
        <v>0</v>
      </c>
      <c r="BS4521" s="493" t="n">
        <v>0</v>
      </c>
      <c r="BT4521" s="493" t="n">
        <v>0</v>
      </c>
      <c r="BU4521" s="493" t="n">
        <v>0</v>
      </c>
      <c r="BV4521" s="493" t="n">
        <v>0</v>
      </c>
      <c r="BW4521" s="493" t="n">
        <v>0</v>
      </c>
    </row>
    <row r="4522">
      <c r="A4522" t="inlineStr">
        <is>
          <t>[C9D3] Angiotensin-II 길항제 칼슘길항제 복합제</t>
        </is>
      </c>
      <c r="B4522" t="inlineStr">
        <is>
          <t>SK케미칼</t>
        </is>
      </c>
      <c r="C4522" t="inlineStr">
        <is>
          <t>코스카 이엑스</t>
        </is>
      </c>
      <c r="D4522" t="inlineStr">
        <is>
          <t>SK케미칼</t>
        </is>
      </c>
      <c r="E4522" t="inlineStr">
        <is>
          <t>amlodipine besylate  ( as amlodipine),  losartan potassium</t>
        </is>
      </c>
      <c r="F4522" t="inlineStr">
        <is>
          <t>종합병원</t>
        </is>
      </c>
      <c r="G4522" t="inlineStr">
        <is>
          <t>Generic</t>
        </is>
      </c>
      <c r="H4522" s="493" t="n">
        <v>0</v>
      </c>
      <c r="I4522" s="493" t="n">
        <v>0</v>
      </c>
      <c r="J4522" s="493" t="n">
        <v>710.27</v>
      </c>
      <c r="K4522" s="493" t="n">
        <v>0</v>
      </c>
      <c r="L4522" s="493" t="n">
        <v>0</v>
      </c>
      <c r="M4522" s="493" t="n">
        <v>1465.56</v>
      </c>
      <c r="N4522" s="493" t="n">
        <v>0</v>
      </c>
      <c r="O4522" s="493" t="n">
        <v>0</v>
      </c>
      <c r="P4522" s="493" t="n">
        <v>85.75</v>
      </c>
      <c r="Q4522" s="493" t="n">
        <v>114.72</v>
      </c>
      <c r="R4522" s="493" t="n">
        <v>0</v>
      </c>
      <c r="S4522" s="493" t="n">
        <v>0</v>
      </c>
      <c r="T4522" s="493" t="n">
        <v>0</v>
      </c>
      <c r="U4522" s="493" t="n">
        <v>0</v>
      </c>
      <c r="V4522" s="493" t="n">
        <v>0</v>
      </c>
      <c r="W4522" s="493" t="n">
        <v>0</v>
      </c>
      <c r="X4522" s="493" t="n">
        <v>0</v>
      </c>
      <c r="Y4522" s="493" t="n">
        <v>0</v>
      </c>
      <c r="Z4522" s="493" t="n">
        <v>0</v>
      </c>
      <c r="AA4522" s="493" t="n">
        <v>0</v>
      </c>
      <c r="AB4522" s="493" t="n">
        <v>0</v>
      </c>
      <c r="AC4522" s="493" t="n">
        <v>0</v>
      </c>
      <c r="AD4522" s="493" t="n">
        <v>1717.22</v>
      </c>
      <c r="AE4522" s="493" t="n">
        <v>734.86</v>
      </c>
      <c r="AF4522" s="493" t="n">
        <v>2662.28</v>
      </c>
      <c r="AG4522" s="493" t="n">
        <v>2823.13</v>
      </c>
      <c r="AH4522" s="493" t="n">
        <v>3836.69</v>
      </c>
      <c r="AI4522" s="493" t="n">
        <v>4674.93</v>
      </c>
      <c r="AJ4522" s="493" t="n">
        <v>1657.52</v>
      </c>
      <c r="AK4522" s="493" t="n">
        <v>3659.45</v>
      </c>
      <c r="AL4522" s="493" t="n">
        <v>4428.51</v>
      </c>
      <c r="AM4522" s="493" t="n">
        <v>2627.5</v>
      </c>
      <c r="AN4522" s="493" t="n">
        <v>4023.24</v>
      </c>
      <c r="AO4522" s="493" t="n">
        <v>8199.709999999999</v>
      </c>
      <c r="AP4522" s="493" t="n">
        <v>8075.62</v>
      </c>
      <c r="AQ4522" s="493" t="n">
        <v>11730.53</v>
      </c>
      <c r="AR4522" s="493" t="n">
        <v>12085.17</v>
      </c>
      <c r="AS4522" s="493" t="n">
        <v>7256.94</v>
      </c>
      <c r="AT4522" s="493" t="n">
        <v>10569.5</v>
      </c>
      <c r="AU4522" s="493" t="n">
        <v>10405.54</v>
      </c>
      <c r="AV4522" s="493" t="n">
        <v>11333.68</v>
      </c>
      <c r="AW4522" s="493" t="n">
        <v>11731.07</v>
      </c>
      <c r="AX4522" s="493" t="n">
        <v>13795.77</v>
      </c>
      <c r="AY4522" s="493" t="n">
        <v>12306.64</v>
      </c>
      <c r="AZ4522" s="493" t="n">
        <v>12042.8</v>
      </c>
      <c r="BA4522" s="493" t="n">
        <v>13105.41</v>
      </c>
      <c r="BB4522" s="493" t="n">
        <v>13207.44</v>
      </c>
      <c r="BC4522" s="493" t="n">
        <v>14122.99</v>
      </c>
      <c r="BD4522" s="493" t="n">
        <v>12350.06</v>
      </c>
      <c r="BE4522" s="493" t="n">
        <v>15777.38</v>
      </c>
      <c r="BF4522" s="493" t="n">
        <v>14433.01</v>
      </c>
      <c r="BG4522" s="493" t="n">
        <v>15131.26</v>
      </c>
      <c r="BH4522" s="493" t="n">
        <v>15034.34</v>
      </c>
      <c r="BI4522" s="493" t="n">
        <v>18658.56</v>
      </c>
      <c r="BJ4522" s="493" t="n">
        <v>14890.64</v>
      </c>
      <c r="BK4522" s="493" t="n">
        <v>19739.88</v>
      </c>
      <c r="BL4522" s="493" t="n">
        <v>20473.2</v>
      </c>
      <c r="BM4522" s="493" t="n">
        <v>19511.73</v>
      </c>
      <c r="BN4522" s="493" t="n">
        <v>16166.2</v>
      </c>
      <c r="BO4522" s="493" t="n">
        <v>20643.63</v>
      </c>
      <c r="BP4522" s="493" t="n">
        <v>19701.13</v>
      </c>
      <c r="BQ4522" s="493" t="n">
        <v>15200.64</v>
      </c>
      <c r="BR4522" s="493" t="n">
        <v>19066.65</v>
      </c>
      <c r="BS4522" s="493" t="n">
        <v>7470.8</v>
      </c>
      <c r="BT4522" s="493" t="n">
        <v>6503.13</v>
      </c>
      <c r="BU4522" s="493" t="n">
        <v>7771.43</v>
      </c>
      <c r="BV4522" s="493" t="n">
        <v>6058.92</v>
      </c>
      <c r="BW4522" s="493" t="n">
        <v>3477.19</v>
      </c>
    </row>
    <row r="4523">
      <c r="A4523" t="inlineStr">
        <is>
          <t>[C9D3] Angiotensin-II 길항제 칼슘길항제 복합제</t>
        </is>
      </c>
      <c r="B4523" t="inlineStr">
        <is>
          <t>SK케미칼</t>
        </is>
      </c>
      <c r="C4523" t="inlineStr">
        <is>
          <t>코스카 이엑스</t>
        </is>
      </c>
      <c r="D4523" t="inlineStr">
        <is>
          <t>SK케미칼</t>
        </is>
      </c>
      <c r="E4523" t="inlineStr">
        <is>
          <t>amlodipine besylate  ( as amlodipine),  losartan potassium</t>
        </is>
      </c>
      <c r="F4523" t="inlineStr">
        <is>
          <t>병원</t>
        </is>
      </c>
      <c r="G4523" t="inlineStr">
        <is>
          <t>Generic</t>
        </is>
      </c>
      <c r="H4523" s="493" t="n">
        <v>36622</v>
      </c>
      <c r="I4523" s="493" t="n">
        <v>28489.08</v>
      </c>
      <c r="J4523" s="493" t="n">
        <v>40277.14</v>
      </c>
      <c r="K4523" s="493" t="n">
        <v>29818.5</v>
      </c>
      <c r="L4523" s="493" t="n">
        <v>24292.5</v>
      </c>
      <c r="M4523" s="493" t="n">
        <v>31240.96</v>
      </c>
      <c r="N4523" s="493" t="n">
        <v>27654.4</v>
      </c>
      <c r="O4523" s="493" t="n">
        <v>33934.44</v>
      </c>
      <c r="P4523" s="493" t="n">
        <v>21506.82</v>
      </c>
      <c r="Q4523" s="493" t="n">
        <v>27710.42</v>
      </c>
      <c r="R4523" s="493" t="n">
        <v>19685.9</v>
      </c>
      <c r="S4523" s="493" t="n">
        <v>3240.88</v>
      </c>
      <c r="T4523" s="493" t="n">
        <v>0</v>
      </c>
      <c r="U4523" s="493" t="n">
        <v>172.8</v>
      </c>
      <c r="V4523" s="493" t="n">
        <v>4309.83</v>
      </c>
      <c r="W4523" s="493" t="n">
        <v>2384.63</v>
      </c>
      <c r="X4523" s="493" t="n">
        <v>1684.92</v>
      </c>
      <c r="Y4523" s="493" t="n">
        <v>3823.84</v>
      </c>
      <c r="Z4523" s="493" t="n">
        <v>4398.51</v>
      </c>
      <c r="AA4523" s="493" t="n">
        <v>5941.08</v>
      </c>
      <c r="AB4523" s="493" t="n">
        <v>7247.93</v>
      </c>
      <c r="AC4523" s="493" t="n">
        <v>6029.24</v>
      </c>
      <c r="AD4523" s="493" t="n">
        <v>7695.42</v>
      </c>
      <c r="AE4523" s="493" t="n">
        <v>8196.540000000001</v>
      </c>
      <c r="AF4523" s="493" t="n">
        <v>11732.57</v>
      </c>
      <c r="AG4523" s="493" t="n">
        <v>8674.790000000001</v>
      </c>
      <c r="AH4523" s="493" t="n">
        <v>11744.23</v>
      </c>
      <c r="AI4523" s="493" t="n">
        <v>10233.98</v>
      </c>
      <c r="AJ4523" s="493" t="n">
        <v>11398.25</v>
      </c>
      <c r="AK4523" s="493" t="n">
        <v>12284.09</v>
      </c>
      <c r="AL4523" s="493" t="n">
        <v>8217.84</v>
      </c>
      <c r="AM4523" s="493" t="n">
        <v>10146.86</v>
      </c>
      <c r="AN4523" s="493" t="n">
        <v>9577.389999999999</v>
      </c>
      <c r="AO4523" s="493" t="n">
        <v>8130.43</v>
      </c>
      <c r="AP4523" s="493" t="n">
        <v>8057</v>
      </c>
      <c r="AQ4523" s="493" t="n">
        <v>8320.309999999999</v>
      </c>
      <c r="AR4523" s="493" t="n">
        <v>9230.889999999999</v>
      </c>
      <c r="AS4523" s="493" t="n">
        <v>7644.11</v>
      </c>
      <c r="AT4523" s="493" t="n">
        <v>6834.5</v>
      </c>
      <c r="AU4523" s="493" t="n">
        <v>6317.45</v>
      </c>
      <c r="AV4523" s="493" t="n">
        <v>9734.389999999999</v>
      </c>
      <c r="AW4523" s="493" t="n">
        <v>4502.75</v>
      </c>
      <c r="AX4523" s="493" t="n">
        <v>5576.23</v>
      </c>
      <c r="AY4523" s="493" t="n">
        <v>8171.14</v>
      </c>
      <c r="AZ4523" s="493" t="n">
        <v>7994.57</v>
      </c>
      <c r="BA4523" s="493" t="n">
        <v>4474.82</v>
      </c>
      <c r="BB4523" s="493" t="n">
        <v>4139.41</v>
      </c>
      <c r="BC4523" s="493" t="n">
        <v>2387.13</v>
      </c>
      <c r="BD4523" s="493" t="n">
        <v>2228.24</v>
      </c>
      <c r="BE4523" s="493" t="n">
        <v>3058.99</v>
      </c>
      <c r="BF4523" s="493" t="n">
        <v>1803.4</v>
      </c>
      <c r="BG4523" s="493" t="n">
        <v>3753.74</v>
      </c>
      <c r="BH4523" s="493" t="n">
        <v>3864.4</v>
      </c>
      <c r="BI4523" s="493" t="n">
        <v>6847.96</v>
      </c>
      <c r="BJ4523" s="493" t="n">
        <v>5630.5</v>
      </c>
      <c r="BK4523" s="493" t="n">
        <v>13030.35</v>
      </c>
      <c r="BL4523" s="493" t="n">
        <v>15415.06</v>
      </c>
      <c r="BM4523" s="493" t="n">
        <v>7229.36</v>
      </c>
      <c r="BN4523" s="493" t="n">
        <v>12620.73</v>
      </c>
      <c r="BO4523" s="493" t="n">
        <v>17602.82</v>
      </c>
      <c r="BP4523" s="493" t="n">
        <v>8807</v>
      </c>
      <c r="BQ4523" s="493" t="n">
        <v>8968.799999999999</v>
      </c>
      <c r="BR4523" s="493" t="n">
        <v>12763.76</v>
      </c>
      <c r="BS4523" s="493" t="n">
        <v>11068.77</v>
      </c>
      <c r="BT4523" s="493" t="n">
        <v>8395.879999999999</v>
      </c>
      <c r="BU4523" s="493" t="n">
        <v>9839.76</v>
      </c>
      <c r="BV4523" s="493" t="n">
        <v>3927.73</v>
      </c>
      <c r="BW4523" s="493" t="n">
        <v>5769.81</v>
      </c>
    </row>
    <row r="4524">
      <c r="A4524" t="inlineStr">
        <is>
          <t>[C9D3] Angiotensin-II 길항제 칼슘길항제 복합제</t>
        </is>
      </c>
      <c r="B4524" t="inlineStr">
        <is>
          <t>SK케미칼</t>
        </is>
      </c>
      <c r="C4524" t="inlineStr">
        <is>
          <t>코스카 이엑스</t>
        </is>
      </c>
      <c r="D4524" t="inlineStr">
        <is>
          <t>SK케미칼</t>
        </is>
      </c>
      <c r="E4524" t="inlineStr">
        <is>
          <t>amlodipine besylate  ( as amlodipine),  losartan potassium</t>
        </is>
      </c>
      <c r="F4524" t="inlineStr">
        <is>
          <t>의원</t>
        </is>
      </c>
      <c r="G4524" t="inlineStr">
        <is>
          <t>Generic</t>
        </is>
      </c>
      <c r="H4524" s="493" t="n">
        <v>96751.88</v>
      </c>
      <c r="I4524" s="493" t="n">
        <v>80129.96000000001</v>
      </c>
      <c r="J4524" s="493" t="n">
        <v>101335.32</v>
      </c>
      <c r="K4524" s="493" t="n">
        <v>95836.47</v>
      </c>
      <c r="L4524" s="493" t="n">
        <v>90750.31</v>
      </c>
      <c r="M4524" s="493" t="n">
        <v>107646.27</v>
      </c>
      <c r="N4524" s="493" t="n">
        <v>84760.24000000001</v>
      </c>
      <c r="O4524" s="493" t="n">
        <v>98372.97</v>
      </c>
      <c r="P4524" s="493" t="n">
        <v>92152.28999999999</v>
      </c>
      <c r="Q4524" s="493" t="n">
        <v>96440.8</v>
      </c>
      <c r="R4524" s="493" t="n">
        <v>75317.55</v>
      </c>
      <c r="S4524" s="493" t="n">
        <v>19569.35</v>
      </c>
      <c r="T4524" s="493" t="n">
        <v>4875</v>
      </c>
      <c r="U4524" s="493" t="n">
        <v>2873.74</v>
      </c>
      <c r="V4524" s="493" t="n">
        <v>15422.63</v>
      </c>
      <c r="W4524" s="493" t="n">
        <v>18001.53</v>
      </c>
      <c r="X4524" s="493" t="n">
        <v>20841.2</v>
      </c>
      <c r="Y4524" s="493" t="n">
        <v>18873.8</v>
      </c>
      <c r="Z4524" s="493" t="n">
        <v>18123.17</v>
      </c>
      <c r="AA4524" s="493" t="n">
        <v>23435.23</v>
      </c>
      <c r="AB4524" s="493" t="n">
        <v>17275</v>
      </c>
      <c r="AC4524" s="493" t="n">
        <v>23600.6</v>
      </c>
      <c r="AD4524" s="493" t="n">
        <v>22586.38</v>
      </c>
      <c r="AE4524" s="493" t="n">
        <v>22147.68</v>
      </c>
      <c r="AF4524" s="493" t="n">
        <v>23587.65</v>
      </c>
      <c r="AG4524" s="493" t="n">
        <v>25511.75</v>
      </c>
      <c r="AH4524" s="493" t="n">
        <v>27165.46</v>
      </c>
      <c r="AI4524" s="493" t="n">
        <v>26007.99</v>
      </c>
      <c r="AJ4524" s="493" t="n">
        <v>30614.4</v>
      </c>
      <c r="AK4524" s="493" t="n">
        <v>26671.42</v>
      </c>
      <c r="AL4524" s="493" t="n">
        <v>30567.46</v>
      </c>
      <c r="AM4524" s="493" t="n">
        <v>24884.37</v>
      </c>
      <c r="AN4524" s="493" t="n">
        <v>31139.73</v>
      </c>
      <c r="AO4524" s="493" t="n">
        <v>32244.22</v>
      </c>
      <c r="AP4524" s="493" t="n">
        <v>32289.12</v>
      </c>
      <c r="AQ4524" s="493" t="n">
        <v>27401.96</v>
      </c>
      <c r="AR4524" s="493" t="n">
        <v>35823.71</v>
      </c>
      <c r="AS4524" s="493" t="n">
        <v>31676.75</v>
      </c>
      <c r="AT4524" s="493" t="n">
        <v>28134.09</v>
      </c>
      <c r="AU4524" s="493" t="n">
        <v>40108.55</v>
      </c>
      <c r="AV4524" s="493" t="n">
        <v>35836.61</v>
      </c>
      <c r="AW4524" s="493" t="n">
        <v>31754.05</v>
      </c>
      <c r="AX4524" s="493" t="n">
        <v>41097.13</v>
      </c>
      <c r="AY4524" s="493" t="n">
        <v>36747.43</v>
      </c>
      <c r="AZ4524" s="493" t="n">
        <v>36661.89</v>
      </c>
      <c r="BA4524" s="493" t="n">
        <v>38611.46</v>
      </c>
      <c r="BB4524" s="493" t="n">
        <v>39467.57</v>
      </c>
      <c r="BC4524" s="493" t="n">
        <v>39175.19</v>
      </c>
      <c r="BD4524" s="493" t="n">
        <v>36759.66</v>
      </c>
      <c r="BE4524" s="493" t="n">
        <v>42885.62</v>
      </c>
      <c r="BF4524" s="493" t="n">
        <v>43403.57</v>
      </c>
      <c r="BG4524" s="493" t="n">
        <v>42811.11</v>
      </c>
      <c r="BH4524" s="493" t="n">
        <v>42383.18</v>
      </c>
      <c r="BI4524" s="493" t="n">
        <v>41514.7</v>
      </c>
      <c r="BJ4524" s="493" t="n">
        <v>48067.62</v>
      </c>
      <c r="BK4524" s="493" t="n">
        <v>41695.79</v>
      </c>
      <c r="BL4524" s="493" t="n">
        <v>45750.54</v>
      </c>
      <c r="BM4524" s="493" t="n">
        <v>43760.91</v>
      </c>
      <c r="BN4524" s="493" t="n">
        <v>39303.45</v>
      </c>
      <c r="BO4524" s="493" t="n">
        <v>49592.95</v>
      </c>
      <c r="BP4524" s="493" t="n">
        <v>46113.66</v>
      </c>
      <c r="BQ4524" s="493" t="n">
        <v>40053.82</v>
      </c>
      <c r="BR4524" s="493" t="n">
        <v>44742.8</v>
      </c>
      <c r="BS4524" s="493" t="n">
        <v>52835.99</v>
      </c>
      <c r="BT4524" s="493" t="n">
        <v>40613.61</v>
      </c>
      <c r="BU4524" s="493" t="n">
        <v>47017.36</v>
      </c>
      <c r="BV4524" s="493" t="n">
        <v>53124.95</v>
      </c>
      <c r="BW4524" s="493" t="n">
        <v>46470.27</v>
      </c>
    </row>
    <row r="4525">
      <c r="A4525" t="inlineStr">
        <is>
          <t>[C9D3] Angiotensin-II 길항제 칼슘길항제 복합제</t>
        </is>
      </c>
      <c r="B4525" t="inlineStr">
        <is>
          <t>SK케미칼</t>
        </is>
      </c>
      <c r="C4525" t="inlineStr">
        <is>
          <t>코스카 이엑스</t>
        </is>
      </c>
      <c r="D4525" t="inlineStr">
        <is>
          <t>SK케미칼</t>
        </is>
      </c>
      <c r="E4525" t="inlineStr">
        <is>
          <t>amlodipine besylate  ( as amlodipine),  losartan potassium</t>
        </is>
      </c>
      <c r="F4525" t="inlineStr">
        <is>
          <t>보건소</t>
        </is>
      </c>
      <c r="G4525" t="inlineStr">
        <is>
          <t>Generic</t>
        </is>
      </c>
      <c r="H4525" s="493" t="n">
        <v>1171.8</v>
      </c>
      <c r="I4525" s="493" t="n">
        <v>3447.9</v>
      </c>
      <c r="J4525" s="493" t="n">
        <v>885.6</v>
      </c>
      <c r="K4525" s="493" t="n">
        <v>1163.7</v>
      </c>
      <c r="L4525" s="493" t="n">
        <v>1090.8</v>
      </c>
      <c r="M4525" s="493" t="n">
        <v>390.6</v>
      </c>
      <c r="N4525" s="493" t="n">
        <v>1891.8</v>
      </c>
      <c r="O4525" s="493" t="n">
        <v>487.8</v>
      </c>
      <c r="P4525" s="493" t="n">
        <v>768.6</v>
      </c>
      <c r="Q4525" s="493" t="n">
        <v>1301.4</v>
      </c>
      <c r="R4525" s="493" t="n">
        <v>1105.2</v>
      </c>
      <c r="S4525" s="493" t="n">
        <v>0</v>
      </c>
      <c r="T4525" s="493" t="n">
        <v>0</v>
      </c>
      <c r="U4525" s="493" t="n">
        <v>559.8</v>
      </c>
      <c r="V4525" s="493" t="n">
        <v>453.6</v>
      </c>
      <c r="W4525" s="493" t="n">
        <v>0</v>
      </c>
      <c r="X4525" s="493" t="n">
        <v>568.8</v>
      </c>
      <c r="Y4525" s="493" t="n">
        <v>468.9</v>
      </c>
      <c r="Z4525" s="493" t="n">
        <v>0</v>
      </c>
      <c r="AA4525" s="493" t="n">
        <v>0</v>
      </c>
      <c r="AB4525" s="493" t="n">
        <v>0</v>
      </c>
      <c r="AC4525" s="493" t="n">
        <v>631.8</v>
      </c>
      <c r="AD4525" s="493" t="n">
        <v>0</v>
      </c>
      <c r="AE4525" s="493" t="n">
        <v>0</v>
      </c>
      <c r="AF4525" s="493" t="n">
        <v>149.4</v>
      </c>
      <c r="AG4525" s="493" t="n">
        <v>597.6</v>
      </c>
      <c r="AH4525" s="493" t="n">
        <v>0</v>
      </c>
      <c r="AI4525" s="493" t="n">
        <v>139.5</v>
      </c>
      <c r="AJ4525" s="493" t="n">
        <v>0</v>
      </c>
      <c r="AK4525" s="493" t="n">
        <v>2407.8</v>
      </c>
      <c r="AL4525" s="493" t="n">
        <v>3002.4</v>
      </c>
      <c r="AM4525" s="493" t="n">
        <v>1898.7</v>
      </c>
      <c r="AN4525" s="493" t="n">
        <v>181.2</v>
      </c>
      <c r="AO4525" s="493" t="n">
        <v>3370.5</v>
      </c>
      <c r="AP4525" s="493" t="n">
        <v>5956.2</v>
      </c>
      <c r="AQ4525" s="493" t="n">
        <v>2285.4</v>
      </c>
      <c r="AR4525" s="493" t="n">
        <v>5415.6</v>
      </c>
      <c r="AS4525" s="493" t="n">
        <v>812.9</v>
      </c>
      <c r="AT4525" s="493" t="n">
        <v>5250</v>
      </c>
      <c r="AU4525" s="493" t="n">
        <v>4356</v>
      </c>
      <c r="AV4525" s="493" t="n">
        <v>132.3</v>
      </c>
      <c r="AW4525" s="493" t="n">
        <v>2949.6</v>
      </c>
      <c r="AX4525" s="493" t="n">
        <v>563.1</v>
      </c>
      <c r="AY4525" s="493" t="n">
        <v>2036.7</v>
      </c>
      <c r="AZ4525" s="493" t="n">
        <v>2927.1</v>
      </c>
      <c r="BA4525" s="493" t="n">
        <v>4213.8</v>
      </c>
      <c r="BB4525" s="493" t="n">
        <v>2133.6</v>
      </c>
      <c r="BC4525" s="493" t="n">
        <v>3512.7</v>
      </c>
      <c r="BD4525" s="493" t="n">
        <v>3362.4</v>
      </c>
      <c r="BE4525" s="493" t="n">
        <v>1189.2</v>
      </c>
      <c r="BF4525" s="493" t="n">
        <v>2782.8</v>
      </c>
      <c r="BG4525" s="493" t="n">
        <v>3805.2</v>
      </c>
      <c r="BH4525" s="493" t="n">
        <v>3451.5</v>
      </c>
      <c r="BI4525" s="493" t="n">
        <v>6695.7</v>
      </c>
      <c r="BJ4525" s="493" t="n">
        <v>4350.6</v>
      </c>
      <c r="BK4525" s="493" t="n">
        <v>5662.8</v>
      </c>
      <c r="BL4525" s="493" t="n">
        <v>6813.9</v>
      </c>
      <c r="BM4525" s="493" t="n">
        <v>4075.2</v>
      </c>
      <c r="BN4525" s="493" t="n">
        <v>4045.41</v>
      </c>
      <c r="BO4525" s="493" t="n">
        <v>4749.29</v>
      </c>
      <c r="BP4525" s="493" t="n">
        <v>3022.12</v>
      </c>
      <c r="BQ4525" s="493" t="n">
        <v>4179.09</v>
      </c>
      <c r="BR4525" s="493" t="n">
        <v>4024.5</v>
      </c>
      <c r="BS4525" s="493" t="n">
        <v>3744.6</v>
      </c>
      <c r="BT4525" s="493" t="n">
        <v>4846.5</v>
      </c>
      <c r="BU4525" s="493" t="n">
        <v>2945.7</v>
      </c>
      <c r="BV4525" s="493" t="n">
        <v>4015.06</v>
      </c>
      <c r="BW4525" s="493" t="n">
        <v>4629.3</v>
      </c>
    </row>
    <row r="4526">
      <c r="A4526" t="inlineStr">
        <is>
          <t>[C9D3] Angiotensin-II 길항제 칼슘길항제 복합제</t>
        </is>
      </c>
      <c r="B4526" t="inlineStr">
        <is>
          <t>SK케미칼</t>
        </is>
      </c>
      <c r="C4526" t="inlineStr">
        <is>
          <t>텔암클로</t>
        </is>
      </c>
      <c r="D4526" t="inlineStr">
        <is>
          <t>SK케미칼</t>
        </is>
      </c>
      <c r="E4526" t="inlineStr">
        <is>
          <t>amlodipine besylate,  chlorthalidone,  telmisartan</t>
        </is>
      </c>
      <c r="F4526" t="inlineStr">
        <is>
          <t>종합병원</t>
        </is>
      </c>
      <c r="G4526" t="inlineStr">
        <is>
          <t>Generic</t>
        </is>
      </c>
      <c r="H4526" s="493" t="n">
        <v>0</v>
      </c>
      <c r="I4526" s="493" t="n">
        <v>0</v>
      </c>
      <c r="J4526" s="493" t="n">
        <v>0</v>
      </c>
      <c r="K4526" s="493" t="n">
        <v>0</v>
      </c>
      <c r="L4526" s="493" t="n">
        <v>0</v>
      </c>
      <c r="M4526" s="493" t="n">
        <v>0</v>
      </c>
      <c r="N4526" s="493" t="n">
        <v>0</v>
      </c>
      <c r="O4526" s="493" t="n">
        <v>0</v>
      </c>
      <c r="P4526" s="493" t="n">
        <v>0</v>
      </c>
      <c r="Q4526" s="493" t="n">
        <v>0</v>
      </c>
      <c r="R4526" s="493" t="n">
        <v>0</v>
      </c>
      <c r="S4526" s="493" t="n">
        <v>0</v>
      </c>
      <c r="T4526" s="493" t="n">
        <v>0</v>
      </c>
      <c r="U4526" s="493" t="n">
        <v>0</v>
      </c>
      <c r="V4526" s="493" t="n">
        <v>0</v>
      </c>
      <c r="W4526" s="493" t="n">
        <v>0</v>
      </c>
      <c r="X4526" s="493" t="n">
        <v>0</v>
      </c>
      <c r="Y4526" s="493" t="n">
        <v>0</v>
      </c>
      <c r="Z4526" s="493" t="n">
        <v>0</v>
      </c>
      <c r="AA4526" s="493" t="n">
        <v>0</v>
      </c>
      <c r="AB4526" s="493" t="n">
        <v>0</v>
      </c>
      <c r="AC4526" s="493" t="n">
        <v>0</v>
      </c>
      <c r="AD4526" s="493" t="n">
        <v>0</v>
      </c>
      <c r="AE4526" s="493" t="n">
        <v>0</v>
      </c>
      <c r="AF4526" s="493" t="n">
        <v>0</v>
      </c>
      <c r="AG4526" s="493" t="n">
        <v>0</v>
      </c>
      <c r="AH4526" s="493" t="n">
        <v>0</v>
      </c>
      <c r="AI4526" s="493" t="n">
        <v>0</v>
      </c>
      <c r="AJ4526" s="493" t="n">
        <v>0</v>
      </c>
      <c r="AK4526" s="493" t="n">
        <v>0</v>
      </c>
      <c r="AL4526" s="493" t="n">
        <v>0</v>
      </c>
      <c r="AM4526" s="493" t="n">
        <v>0</v>
      </c>
      <c r="AN4526" s="493" t="n">
        <v>0</v>
      </c>
      <c r="AO4526" s="493" t="n">
        <v>0</v>
      </c>
      <c r="AP4526" s="493" t="n">
        <v>0</v>
      </c>
      <c r="AQ4526" s="493" t="n">
        <v>0</v>
      </c>
      <c r="AR4526" s="493" t="n">
        <v>0</v>
      </c>
      <c r="AS4526" s="493" t="n">
        <v>0</v>
      </c>
      <c r="AT4526" s="493" t="n">
        <v>0</v>
      </c>
      <c r="AU4526" s="493" t="n">
        <v>0</v>
      </c>
      <c r="AV4526" s="493" t="n">
        <v>0</v>
      </c>
      <c r="AW4526" s="493" t="n">
        <v>0</v>
      </c>
      <c r="AX4526" s="493" t="n">
        <v>0</v>
      </c>
      <c r="AY4526" s="493" t="n">
        <v>0</v>
      </c>
      <c r="AZ4526" s="493" t="n">
        <v>0</v>
      </c>
      <c r="BA4526" s="493" t="n">
        <v>0</v>
      </c>
      <c r="BB4526" s="493" t="n">
        <v>0</v>
      </c>
      <c r="BC4526" s="493" t="n">
        <v>0</v>
      </c>
      <c r="BD4526" s="493" t="n">
        <v>0</v>
      </c>
      <c r="BE4526" s="493" t="n">
        <v>0</v>
      </c>
      <c r="BF4526" s="493" t="n">
        <v>0</v>
      </c>
      <c r="BG4526" s="493" t="n">
        <v>0</v>
      </c>
      <c r="BH4526" s="493" t="n">
        <v>0</v>
      </c>
      <c r="BI4526" s="493" t="n">
        <v>0</v>
      </c>
      <c r="BJ4526" s="493" t="n">
        <v>0</v>
      </c>
      <c r="BK4526" s="493" t="n">
        <v>0</v>
      </c>
      <c r="BL4526" s="493" t="n">
        <v>0</v>
      </c>
      <c r="BM4526" s="493" t="n">
        <v>0</v>
      </c>
      <c r="BN4526" s="493" t="n">
        <v>0</v>
      </c>
      <c r="BO4526" s="493" t="n">
        <v>0</v>
      </c>
      <c r="BP4526" s="493" t="n">
        <v>0</v>
      </c>
      <c r="BQ4526" s="493" t="n">
        <v>0</v>
      </c>
      <c r="BR4526" s="493" t="n">
        <v>0</v>
      </c>
      <c r="BS4526" s="493" t="n">
        <v>352.8</v>
      </c>
      <c r="BT4526" s="493" t="n">
        <v>0</v>
      </c>
      <c r="BU4526" s="493" t="n">
        <v>1195.64</v>
      </c>
      <c r="BV4526" s="493" t="n">
        <v>479.14</v>
      </c>
      <c r="BW4526" s="493" t="n">
        <v>1093.72</v>
      </c>
    </row>
    <row r="4527">
      <c r="A4527" t="inlineStr">
        <is>
          <t>[C9D3] Angiotensin-II 길항제 칼슘길항제 복합제</t>
        </is>
      </c>
      <c r="B4527" t="inlineStr">
        <is>
          <t>SK케미칼</t>
        </is>
      </c>
      <c r="C4527" t="inlineStr">
        <is>
          <t>텔암클로</t>
        </is>
      </c>
      <c r="D4527" t="inlineStr">
        <is>
          <t>SK케미칼</t>
        </is>
      </c>
      <c r="E4527" t="inlineStr">
        <is>
          <t>amlodipine besylate,  chlorthalidone,  telmisartan</t>
        </is>
      </c>
      <c r="F4527" t="inlineStr">
        <is>
          <t>병원</t>
        </is>
      </c>
      <c r="G4527" t="inlineStr">
        <is>
          <t>Generic</t>
        </is>
      </c>
      <c r="H4527" s="493" t="n">
        <v>0</v>
      </c>
      <c r="I4527" s="493" t="n">
        <v>0</v>
      </c>
      <c r="J4527" s="493" t="n">
        <v>0</v>
      </c>
      <c r="K4527" s="493" t="n">
        <v>0</v>
      </c>
      <c r="L4527" s="493" t="n">
        <v>0</v>
      </c>
      <c r="M4527" s="493" t="n">
        <v>0</v>
      </c>
      <c r="N4527" s="493" t="n">
        <v>0</v>
      </c>
      <c r="O4527" s="493" t="n">
        <v>0</v>
      </c>
      <c r="P4527" s="493" t="n">
        <v>0</v>
      </c>
      <c r="Q4527" s="493" t="n">
        <v>0</v>
      </c>
      <c r="R4527" s="493" t="n">
        <v>0</v>
      </c>
      <c r="S4527" s="493" t="n">
        <v>0</v>
      </c>
      <c r="T4527" s="493" t="n">
        <v>0</v>
      </c>
      <c r="U4527" s="493" t="n">
        <v>0</v>
      </c>
      <c r="V4527" s="493" t="n">
        <v>0</v>
      </c>
      <c r="W4527" s="493" t="n">
        <v>0</v>
      </c>
      <c r="X4527" s="493" t="n">
        <v>0</v>
      </c>
      <c r="Y4527" s="493" t="n">
        <v>0</v>
      </c>
      <c r="Z4527" s="493" t="n">
        <v>0</v>
      </c>
      <c r="AA4527" s="493" t="n">
        <v>0</v>
      </c>
      <c r="AB4527" s="493" t="n">
        <v>0</v>
      </c>
      <c r="AC4527" s="493" t="n">
        <v>0</v>
      </c>
      <c r="AD4527" s="493" t="n">
        <v>0</v>
      </c>
      <c r="AE4527" s="493" t="n">
        <v>0</v>
      </c>
      <c r="AF4527" s="493" t="n">
        <v>0</v>
      </c>
      <c r="AG4527" s="493" t="n">
        <v>0</v>
      </c>
      <c r="AH4527" s="493" t="n">
        <v>0</v>
      </c>
      <c r="AI4527" s="493" t="n">
        <v>0</v>
      </c>
      <c r="AJ4527" s="493" t="n">
        <v>0</v>
      </c>
      <c r="AK4527" s="493" t="n">
        <v>0</v>
      </c>
      <c r="AL4527" s="493" t="n">
        <v>0</v>
      </c>
      <c r="AM4527" s="493" t="n">
        <v>0</v>
      </c>
      <c r="AN4527" s="493" t="n">
        <v>0</v>
      </c>
      <c r="AO4527" s="493" t="n">
        <v>0</v>
      </c>
      <c r="AP4527" s="493" t="n">
        <v>0</v>
      </c>
      <c r="AQ4527" s="493" t="n">
        <v>0</v>
      </c>
      <c r="AR4527" s="493" t="n">
        <v>0</v>
      </c>
      <c r="AS4527" s="493" t="n">
        <v>0</v>
      </c>
      <c r="AT4527" s="493" t="n">
        <v>0</v>
      </c>
      <c r="AU4527" s="493" t="n">
        <v>0</v>
      </c>
      <c r="AV4527" s="493" t="n">
        <v>0</v>
      </c>
      <c r="AW4527" s="493" t="n">
        <v>0</v>
      </c>
      <c r="AX4527" s="493" t="n">
        <v>0</v>
      </c>
      <c r="AY4527" s="493" t="n">
        <v>0</v>
      </c>
      <c r="AZ4527" s="493" t="n">
        <v>0</v>
      </c>
      <c r="BA4527" s="493" t="n">
        <v>0</v>
      </c>
      <c r="BB4527" s="493" t="n">
        <v>0</v>
      </c>
      <c r="BC4527" s="493" t="n">
        <v>0</v>
      </c>
      <c r="BD4527" s="493" t="n">
        <v>0</v>
      </c>
      <c r="BE4527" s="493" t="n">
        <v>0</v>
      </c>
      <c r="BF4527" s="493" t="n">
        <v>0</v>
      </c>
      <c r="BG4527" s="493" t="n">
        <v>0</v>
      </c>
      <c r="BH4527" s="493" t="n">
        <v>0</v>
      </c>
      <c r="BI4527" s="493" t="n">
        <v>0</v>
      </c>
      <c r="BJ4527" s="493" t="n">
        <v>0</v>
      </c>
      <c r="BK4527" s="493" t="n">
        <v>0</v>
      </c>
      <c r="BL4527" s="493" t="n">
        <v>0</v>
      </c>
      <c r="BM4527" s="493" t="n">
        <v>0</v>
      </c>
      <c r="BN4527" s="493" t="n">
        <v>0</v>
      </c>
      <c r="BO4527" s="493" t="n">
        <v>0</v>
      </c>
      <c r="BP4527" s="493" t="n">
        <v>0</v>
      </c>
      <c r="BQ4527" s="493" t="n">
        <v>0</v>
      </c>
      <c r="BR4527" s="493" t="n">
        <v>0</v>
      </c>
      <c r="BS4527" s="493" t="n">
        <v>360</v>
      </c>
      <c r="BT4527" s="493" t="n">
        <v>940</v>
      </c>
      <c r="BU4527" s="493" t="n">
        <v>600</v>
      </c>
      <c r="BV4527" s="493" t="n">
        <v>1320</v>
      </c>
      <c r="BW4527" s="493" t="n">
        <v>720</v>
      </c>
    </row>
    <row r="4528">
      <c r="A4528" t="inlineStr">
        <is>
          <t>[C9D3] Angiotensin-II 길항제 칼슘길항제 복합제</t>
        </is>
      </c>
      <c r="B4528" t="inlineStr">
        <is>
          <t>SK케미칼</t>
        </is>
      </c>
      <c r="C4528" t="inlineStr">
        <is>
          <t>텔암클로</t>
        </is>
      </c>
      <c r="D4528" t="inlineStr">
        <is>
          <t>SK케미칼</t>
        </is>
      </c>
      <c r="E4528" t="inlineStr">
        <is>
          <t>amlodipine besylate,  chlorthalidone,  telmisartan</t>
        </is>
      </c>
      <c r="F4528" t="inlineStr">
        <is>
          <t>의원</t>
        </is>
      </c>
      <c r="G4528" t="inlineStr">
        <is>
          <t>Generic</t>
        </is>
      </c>
      <c r="H4528" s="493" t="n">
        <v>0</v>
      </c>
      <c r="I4528" s="493" t="n">
        <v>0</v>
      </c>
      <c r="J4528" s="493" t="n">
        <v>0</v>
      </c>
      <c r="K4528" s="493" t="n">
        <v>0</v>
      </c>
      <c r="L4528" s="493" t="n">
        <v>0</v>
      </c>
      <c r="M4528" s="493" t="n">
        <v>0</v>
      </c>
      <c r="N4528" s="493" t="n">
        <v>0</v>
      </c>
      <c r="O4528" s="493" t="n">
        <v>0</v>
      </c>
      <c r="P4528" s="493" t="n">
        <v>0</v>
      </c>
      <c r="Q4528" s="493" t="n">
        <v>0</v>
      </c>
      <c r="R4528" s="493" t="n">
        <v>0</v>
      </c>
      <c r="S4528" s="493" t="n">
        <v>0</v>
      </c>
      <c r="T4528" s="493" t="n">
        <v>0</v>
      </c>
      <c r="U4528" s="493" t="n">
        <v>0</v>
      </c>
      <c r="V4528" s="493" t="n">
        <v>0</v>
      </c>
      <c r="W4528" s="493" t="n">
        <v>0</v>
      </c>
      <c r="X4528" s="493" t="n">
        <v>0</v>
      </c>
      <c r="Y4528" s="493" t="n">
        <v>0</v>
      </c>
      <c r="Z4528" s="493" t="n">
        <v>0</v>
      </c>
      <c r="AA4528" s="493" t="n">
        <v>0</v>
      </c>
      <c r="AB4528" s="493" t="n">
        <v>0</v>
      </c>
      <c r="AC4528" s="493" t="n">
        <v>0</v>
      </c>
      <c r="AD4528" s="493" t="n">
        <v>0</v>
      </c>
      <c r="AE4528" s="493" t="n">
        <v>0</v>
      </c>
      <c r="AF4528" s="493" t="n">
        <v>0</v>
      </c>
      <c r="AG4528" s="493" t="n">
        <v>0</v>
      </c>
      <c r="AH4528" s="493" t="n">
        <v>0</v>
      </c>
      <c r="AI4528" s="493" t="n">
        <v>0</v>
      </c>
      <c r="AJ4528" s="493" t="n">
        <v>0</v>
      </c>
      <c r="AK4528" s="493" t="n">
        <v>0</v>
      </c>
      <c r="AL4528" s="493" t="n">
        <v>0</v>
      </c>
      <c r="AM4528" s="493" t="n">
        <v>0</v>
      </c>
      <c r="AN4528" s="493" t="n">
        <v>0</v>
      </c>
      <c r="AO4528" s="493" t="n">
        <v>0</v>
      </c>
      <c r="AP4528" s="493" t="n">
        <v>0</v>
      </c>
      <c r="AQ4528" s="493" t="n">
        <v>0</v>
      </c>
      <c r="AR4528" s="493" t="n">
        <v>0</v>
      </c>
      <c r="AS4528" s="493" t="n">
        <v>0</v>
      </c>
      <c r="AT4528" s="493" t="n">
        <v>0</v>
      </c>
      <c r="AU4528" s="493" t="n">
        <v>0</v>
      </c>
      <c r="AV4528" s="493" t="n">
        <v>0</v>
      </c>
      <c r="AW4528" s="493" t="n">
        <v>0</v>
      </c>
      <c r="AX4528" s="493" t="n">
        <v>0</v>
      </c>
      <c r="AY4528" s="493" t="n">
        <v>0</v>
      </c>
      <c r="AZ4528" s="493" t="n">
        <v>0</v>
      </c>
      <c r="BA4528" s="493" t="n">
        <v>0</v>
      </c>
      <c r="BB4528" s="493" t="n">
        <v>0</v>
      </c>
      <c r="BC4528" s="493" t="n">
        <v>0</v>
      </c>
      <c r="BD4528" s="493" t="n">
        <v>0</v>
      </c>
      <c r="BE4528" s="493" t="n">
        <v>0</v>
      </c>
      <c r="BF4528" s="493" t="n">
        <v>0</v>
      </c>
      <c r="BG4528" s="493" t="n">
        <v>0</v>
      </c>
      <c r="BH4528" s="493" t="n">
        <v>0</v>
      </c>
      <c r="BI4528" s="493" t="n">
        <v>0</v>
      </c>
      <c r="BJ4528" s="493" t="n">
        <v>0</v>
      </c>
      <c r="BK4528" s="493" t="n">
        <v>0</v>
      </c>
      <c r="BL4528" s="493" t="n">
        <v>0</v>
      </c>
      <c r="BM4528" s="493" t="n">
        <v>0</v>
      </c>
      <c r="BN4528" s="493" t="n">
        <v>0</v>
      </c>
      <c r="BO4528" s="493" t="n">
        <v>0</v>
      </c>
      <c r="BP4528" s="493" t="n">
        <v>0</v>
      </c>
      <c r="BQ4528" s="493" t="n">
        <v>0</v>
      </c>
      <c r="BR4528" s="493" t="n">
        <v>0</v>
      </c>
      <c r="BS4528" s="493" t="n">
        <v>4037.35</v>
      </c>
      <c r="BT4528" s="493" t="n">
        <v>6914.22</v>
      </c>
      <c r="BU4528" s="493" t="n">
        <v>6331.74</v>
      </c>
      <c r="BV4528" s="493" t="n">
        <v>8094.78</v>
      </c>
      <c r="BW4528" s="493" t="n">
        <v>10433.95</v>
      </c>
    </row>
    <row r="4529">
      <c r="A4529" t="inlineStr">
        <is>
          <t>[C9D9] Angiotensin-II 길항제 기타 약물 복합제</t>
        </is>
      </c>
      <c r="B4529" t="inlineStr">
        <is>
          <t>노바티스</t>
        </is>
      </c>
      <c r="C4529" t="inlineStr">
        <is>
          <t>엔트레스토</t>
        </is>
      </c>
      <c r="D4529" t="inlineStr">
        <is>
          <t>노바티스</t>
        </is>
      </c>
      <c r="E4529" t="inlineStr">
        <is>
          <t>Sacubitril·Valsartan sodium salt hydrate  ( as Sacubitril·Valsartan)</t>
        </is>
      </c>
      <c r="F4529" t="inlineStr">
        <is>
          <t>상급종합병원</t>
        </is>
      </c>
      <c r="G4529" t="inlineStr">
        <is>
          <t>Original</t>
        </is>
      </c>
      <c r="H4529" s="493" t="n">
        <v>609130.6899999999</v>
      </c>
      <c r="I4529" s="493" t="n">
        <v>574916.9300000001</v>
      </c>
      <c r="J4529" s="493" t="n">
        <v>822793.72</v>
      </c>
      <c r="K4529" s="493" t="n">
        <v>696555.09</v>
      </c>
      <c r="L4529" s="493" t="n">
        <v>722968.52</v>
      </c>
      <c r="M4529" s="493" t="n">
        <v>801521.38</v>
      </c>
      <c r="N4529" s="493" t="n">
        <v>910899.63</v>
      </c>
      <c r="O4529" s="493" t="n">
        <v>729626.97</v>
      </c>
      <c r="P4529" s="493" t="n">
        <v>849765.12</v>
      </c>
      <c r="Q4529" s="493" t="n">
        <v>840608.59</v>
      </c>
      <c r="R4529" s="493" t="n">
        <v>895233.9</v>
      </c>
      <c r="S4529" s="493" t="n">
        <v>898026.51</v>
      </c>
      <c r="T4529" s="493" t="n">
        <v>903371.5</v>
      </c>
      <c r="U4529" s="493" t="n">
        <v>934446.87</v>
      </c>
      <c r="V4529" s="493" t="n">
        <v>1078431.14</v>
      </c>
      <c r="W4529" s="493" t="n">
        <v>1077297.86</v>
      </c>
      <c r="X4529" s="493" t="n">
        <v>1032813.84</v>
      </c>
      <c r="Y4529" s="493" t="n">
        <v>1092659.92</v>
      </c>
      <c r="Z4529" s="493" t="n">
        <v>1056751.67</v>
      </c>
      <c r="AA4529" s="493" t="n">
        <v>1187089.3</v>
      </c>
      <c r="AB4529" s="493" t="n">
        <v>1126770.55</v>
      </c>
      <c r="AC4529" s="493" t="n">
        <v>1170616.74</v>
      </c>
      <c r="AD4529" s="493" t="n">
        <v>1310808.19</v>
      </c>
      <c r="AE4529" s="493" t="n">
        <v>1422774.53</v>
      </c>
      <c r="AF4529" s="493" t="n">
        <v>1435250.53</v>
      </c>
      <c r="AG4529" s="493" t="n">
        <v>1420945.26</v>
      </c>
      <c r="AH4529" s="493" t="n">
        <v>1697218.36</v>
      </c>
      <c r="AI4529" s="493" t="n">
        <v>1548447.77</v>
      </c>
      <c r="AJ4529" s="493" t="n">
        <v>1479317.4</v>
      </c>
      <c r="AK4529" s="493" t="n">
        <v>1659502.09</v>
      </c>
      <c r="AL4529" s="493" t="n">
        <v>1672187.41</v>
      </c>
      <c r="AM4529" s="493" t="n">
        <v>1668735.61</v>
      </c>
      <c r="AN4529" s="493" t="n">
        <v>1724791.37</v>
      </c>
      <c r="AO4529" s="493" t="n">
        <v>1690193.78</v>
      </c>
      <c r="AP4529" s="493" t="n">
        <v>1810010.7</v>
      </c>
      <c r="AQ4529" s="493" t="n">
        <v>1799695.52</v>
      </c>
      <c r="AR4529" s="493" t="n">
        <v>1821180.01</v>
      </c>
      <c r="AS4529" s="493" t="n">
        <v>1813807.58</v>
      </c>
      <c r="AT4529" s="493" t="n">
        <v>2055990.16</v>
      </c>
      <c r="AU4529" s="493" t="n">
        <v>2183375.79</v>
      </c>
      <c r="AV4529" s="493" t="n">
        <v>2100819.3</v>
      </c>
      <c r="AW4529" s="493" t="n">
        <v>1979706.91</v>
      </c>
      <c r="AX4529" s="493" t="n">
        <v>2284660.2</v>
      </c>
      <c r="AY4529" s="493" t="n">
        <v>2160039.37</v>
      </c>
      <c r="AZ4529" s="493" t="n">
        <v>2207138.66</v>
      </c>
      <c r="BA4529" s="493" t="n">
        <v>2440228.74</v>
      </c>
      <c r="BB4529" s="493" t="n">
        <v>2125666.49</v>
      </c>
      <c r="BC4529" s="493" t="n">
        <v>2448546.49</v>
      </c>
      <c r="BD4529" s="493" t="n">
        <v>2268459.95</v>
      </c>
      <c r="BE4529" s="493" t="n">
        <v>2409154.47</v>
      </c>
      <c r="BF4529" s="493" t="n">
        <v>2398359.17</v>
      </c>
      <c r="BG4529" s="493" t="n">
        <v>2513491.25</v>
      </c>
      <c r="BH4529" s="493" t="n">
        <v>2313297.69</v>
      </c>
      <c r="BI4529" s="493" t="n">
        <v>2400419.27</v>
      </c>
      <c r="BJ4529" s="493" t="n">
        <v>2500891.48</v>
      </c>
      <c r="BK4529" s="493" t="n">
        <v>2287628.15</v>
      </c>
      <c r="BL4529" s="493" t="n">
        <v>2584698.17</v>
      </c>
      <c r="BM4529" s="493" t="n">
        <v>2351995.35</v>
      </c>
      <c r="BN4529" s="493" t="n">
        <v>2385540.89</v>
      </c>
      <c r="BO4529" s="493" t="n">
        <v>2654485.08</v>
      </c>
      <c r="BP4529" s="493" t="n">
        <v>2494796.07</v>
      </c>
      <c r="BQ4529" s="493" t="n">
        <v>2373605.29</v>
      </c>
      <c r="BR4529" s="493" t="n">
        <v>2837101.49</v>
      </c>
      <c r="BS4529" s="493" t="n">
        <v>2699167.82</v>
      </c>
      <c r="BT4529" s="493" t="n">
        <v>2499563.36</v>
      </c>
      <c r="BU4529" s="493" t="n">
        <v>2629822.05</v>
      </c>
      <c r="BV4529" s="493" t="n">
        <v>2884657.19</v>
      </c>
      <c r="BW4529" s="493" t="n">
        <v>2614099.46</v>
      </c>
    </row>
    <row r="4530">
      <c r="A4530" t="inlineStr">
        <is>
          <t>[C9D9] Angiotensin-II 길항제 기타 약물 복합제</t>
        </is>
      </c>
      <c r="B4530" t="inlineStr">
        <is>
          <t>노바티스</t>
        </is>
      </c>
      <c r="C4530" t="inlineStr">
        <is>
          <t>엔트레스토</t>
        </is>
      </c>
      <c r="D4530" t="inlineStr">
        <is>
          <t>노바티스</t>
        </is>
      </c>
      <c r="E4530" t="inlineStr">
        <is>
          <t>Sacubitril·Valsartan sodium salt hydrate  ( as Sacubitril·Valsartan)</t>
        </is>
      </c>
      <c r="F4530" t="inlineStr">
        <is>
          <t>종합병원</t>
        </is>
      </c>
      <c r="G4530" t="inlineStr">
        <is>
          <t>Original</t>
        </is>
      </c>
      <c r="H4530" s="493" t="n">
        <v>429904.1</v>
      </c>
      <c r="I4530" s="493" t="n">
        <v>425745.12</v>
      </c>
      <c r="J4530" s="493" t="n">
        <v>502318.52</v>
      </c>
      <c r="K4530" s="493" t="n">
        <v>502413.42</v>
      </c>
      <c r="L4530" s="493" t="n">
        <v>491615.7</v>
      </c>
      <c r="M4530" s="493" t="n">
        <v>453425.21</v>
      </c>
      <c r="N4530" s="493" t="n">
        <v>514684.58</v>
      </c>
      <c r="O4530" s="493" t="n">
        <v>539203.47</v>
      </c>
      <c r="P4530" s="493" t="n">
        <v>551641.26</v>
      </c>
      <c r="Q4530" s="493" t="n">
        <v>508769.49</v>
      </c>
      <c r="R4530" s="493" t="n">
        <v>581387.39</v>
      </c>
      <c r="S4530" s="493" t="n">
        <v>575239.11</v>
      </c>
      <c r="T4530" s="493" t="n">
        <v>591448.28</v>
      </c>
      <c r="U4530" s="493" t="n">
        <v>546544.1</v>
      </c>
      <c r="V4530" s="493" t="n">
        <v>631112.6800000001</v>
      </c>
      <c r="W4530" s="493" t="n">
        <v>588003.42</v>
      </c>
      <c r="X4530" s="493" t="n">
        <v>645886.54</v>
      </c>
      <c r="Y4530" s="493" t="n">
        <v>656423.65</v>
      </c>
      <c r="Z4530" s="493" t="n">
        <v>687427.89</v>
      </c>
      <c r="AA4530" s="493" t="n">
        <v>741848.6</v>
      </c>
      <c r="AB4530" s="493" t="n">
        <v>734832.03</v>
      </c>
      <c r="AC4530" s="493" t="n">
        <v>722176.35</v>
      </c>
      <c r="AD4530" s="493" t="n">
        <v>791906.0699999999</v>
      </c>
      <c r="AE4530" s="493" t="n">
        <v>806679.37</v>
      </c>
      <c r="AF4530" s="493" t="n">
        <v>848814.79</v>
      </c>
      <c r="AG4530" s="493" t="n">
        <v>825750.46</v>
      </c>
      <c r="AH4530" s="493" t="n">
        <v>910252.25</v>
      </c>
      <c r="AI4530" s="493" t="n">
        <v>881820.24</v>
      </c>
      <c r="AJ4530" s="493" t="n">
        <v>1029281.17</v>
      </c>
      <c r="AK4530" s="493" t="n">
        <v>1000311.29</v>
      </c>
      <c r="AL4530" s="493" t="n">
        <v>935480.34</v>
      </c>
      <c r="AM4530" s="493" t="n">
        <v>1088064.89</v>
      </c>
      <c r="AN4530" s="493" t="n">
        <v>1001462.62</v>
      </c>
      <c r="AO4530" s="493" t="n">
        <v>975255.6899999999</v>
      </c>
      <c r="AP4530" s="493" t="n">
        <v>1094065.56</v>
      </c>
      <c r="AQ4530" s="493" t="n">
        <v>1101418.26</v>
      </c>
      <c r="AR4530" s="493" t="n">
        <v>1174860.76</v>
      </c>
      <c r="AS4530" s="493" t="n">
        <v>1023606.72</v>
      </c>
      <c r="AT4530" s="493" t="n">
        <v>1134897.04</v>
      </c>
      <c r="AU4530" s="493" t="n">
        <v>1228732.77</v>
      </c>
      <c r="AV4530" s="493" t="n">
        <v>1143604.4</v>
      </c>
      <c r="AW4530" s="493" t="n">
        <v>1143355.52</v>
      </c>
      <c r="AX4530" s="493" t="n">
        <v>1300830.45</v>
      </c>
      <c r="AY4530" s="493" t="n">
        <v>1370872.21</v>
      </c>
      <c r="AZ4530" s="493" t="n">
        <v>1271610.6</v>
      </c>
      <c r="BA4530" s="493" t="n">
        <v>1417087.85</v>
      </c>
      <c r="BB4530" s="493" t="n">
        <v>1295994.5</v>
      </c>
      <c r="BC4530" s="493" t="n">
        <v>1433251.95</v>
      </c>
      <c r="BD4530" s="493" t="n">
        <v>1326265.33</v>
      </c>
      <c r="BE4530" s="493" t="n">
        <v>1357002.08</v>
      </c>
      <c r="BF4530" s="493" t="n">
        <v>1456299.88</v>
      </c>
      <c r="BG4530" s="493" t="n">
        <v>1527223.72</v>
      </c>
      <c r="BH4530" s="493" t="n">
        <v>1452855.86</v>
      </c>
      <c r="BI4530" s="493" t="n">
        <v>1460877.2</v>
      </c>
      <c r="BJ4530" s="493" t="n">
        <v>1619816.59</v>
      </c>
      <c r="BK4530" s="493" t="n">
        <v>1458112.06</v>
      </c>
      <c r="BL4530" s="493" t="n">
        <v>1690077.61</v>
      </c>
      <c r="BM4530" s="493" t="n">
        <v>1446097.53</v>
      </c>
      <c r="BN4530" s="493" t="n">
        <v>1492933.03</v>
      </c>
      <c r="BO4530" s="493" t="n">
        <v>1875121.34</v>
      </c>
      <c r="BP4530" s="493" t="n">
        <v>1669539.02</v>
      </c>
      <c r="BQ4530" s="493" t="n">
        <v>1457389.94</v>
      </c>
      <c r="BR4530" s="493" t="n">
        <v>1648084.85</v>
      </c>
      <c r="BS4530" s="493" t="n">
        <v>1816023.55</v>
      </c>
      <c r="BT4530" s="493" t="n">
        <v>1637821.29</v>
      </c>
      <c r="BU4530" s="493" t="n">
        <v>1710147.22</v>
      </c>
      <c r="BV4530" s="493" t="n">
        <v>1865790.14</v>
      </c>
      <c r="BW4530" s="493" t="n">
        <v>1618286.06</v>
      </c>
    </row>
    <row r="4531">
      <c r="A4531" t="inlineStr">
        <is>
          <t>[C9D9] Angiotensin-II 길항제 기타 약물 복합제</t>
        </is>
      </c>
      <c r="B4531" t="inlineStr">
        <is>
          <t>노바티스</t>
        </is>
      </c>
      <c r="C4531" t="inlineStr">
        <is>
          <t>엔트레스토</t>
        </is>
      </c>
      <c r="D4531" t="inlineStr">
        <is>
          <t>노바티스</t>
        </is>
      </c>
      <c r="E4531" t="inlineStr">
        <is>
          <t>Sacubitril·Valsartan sodium salt hydrate  ( as Sacubitril·Valsartan)</t>
        </is>
      </c>
      <c r="F4531" t="inlineStr">
        <is>
          <t>병원</t>
        </is>
      </c>
      <c r="G4531" t="inlineStr">
        <is>
          <t>Original</t>
        </is>
      </c>
      <c r="H4531" s="493" t="n">
        <v>3052.73</v>
      </c>
      <c r="I4531" s="493" t="n">
        <v>2356.01</v>
      </c>
      <c r="J4531" s="493" t="n">
        <v>5530.24</v>
      </c>
      <c r="K4531" s="493" t="n">
        <v>6005.38</v>
      </c>
      <c r="L4531" s="493" t="n">
        <v>3976.26</v>
      </c>
      <c r="M4531" s="493" t="n">
        <v>7813.72</v>
      </c>
      <c r="N4531" s="493" t="n">
        <v>6606.47</v>
      </c>
      <c r="O4531" s="493" t="n">
        <v>5737.21</v>
      </c>
      <c r="P4531" s="493" t="n">
        <v>3714.66</v>
      </c>
      <c r="Q4531" s="493" t="n">
        <v>8570.299999999999</v>
      </c>
      <c r="R4531" s="493" t="n">
        <v>6399.1</v>
      </c>
      <c r="S4531" s="493" t="n">
        <v>4879.28</v>
      </c>
      <c r="T4531" s="493" t="n">
        <v>8118.86</v>
      </c>
      <c r="U4531" s="493" t="n">
        <v>2985.8</v>
      </c>
      <c r="V4531" s="493" t="n">
        <v>4265.68</v>
      </c>
      <c r="W4531" s="493" t="n">
        <v>9420.57</v>
      </c>
      <c r="X4531" s="493" t="n">
        <v>6735.12</v>
      </c>
      <c r="Y4531" s="493" t="n">
        <v>9859.860000000001</v>
      </c>
      <c r="Z4531" s="493" t="n">
        <v>9553.690000000001</v>
      </c>
      <c r="AA4531" s="493" t="n">
        <v>9296.42</v>
      </c>
      <c r="AB4531" s="493" t="n">
        <v>9228.1</v>
      </c>
      <c r="AC4531" s="493" t="n">
        <v>12713.77</v>
      </c>
      <c r="AD4531" s="493" t="n">
        <v>13893.38</v>
      </c>
      <c r="AE4531" s="493" t="n">
        <v>13575.4</v>
      </c>
      <c r="AF4531" s="493" t="n">
        <v>15999.06</v>
      </c>
      <c r="AG4531" s="493" t="n">
        <v>10550.33</v>
      </c>
      <c r="AH4531" s="493" t="n">
        <v>11991.22</v>
      </c>
      <c r="AI4531" s="493" t="n">
        <v>12275.18</v>
      </c>
      <c r="AJ4531" s="493" t="n">
        <v>14345.45</v>
      </c>
      <c r="AK4531" s="493" t="n">
        <v>14471.17</v>
      </c>
      <c r="AL4531" s="493" t="n">
        <v>18371.85</v>
      </c>
      <c r="AM4531" s="493" t="n">
        <v>18463.65</v>
      </c>
      <c r="AN4531" s="493" t="n">
        <v>13887.12</v>
      </c>
      <c r="AO4531" s="493" t="n">
        <v>19386.84</v>
      </c>
      <c r="AP4531" s="493" t="n">
        <v>23711.16</v>
      </c>
      <c r="AQ4531" s="493" t="n">
        <v>13310.08</v>
      </c>
      <c r="AR4531" s="493" t="n">
        <v>26811.22</v>
      </c>
      <c r="AS4531" s="493" t="n">
        <v>24786.89</v>
      </c>
      <c r="AT4531" s="493" t="n">
        <v>26445.15</v>
      </c>
      <c r="AU4531" s="493" t="n">
        <v>28608.93</v>
      </c>
      <c r="AV4531" s="493" t="n">
        <v>31054.66</v>
      </c>
      <c r="AW4531" s="493" t="n">
        <v>23514.12</v>
      </c>
      <c r="AX4531" s="493" t="n">
        <v>31023.3</v>
      </c>
      <c r="AY4531" s="493" t="n">
        <v>37922.65</v>
      </c>
      <c r="AZ4531" s="493" t="n">
        <v>21934.61</v>
      </c>
      <c r="BA4531" s="493" t="n">
        <v>31714.04</v>
      </c>
      <c r="BB4531" s="493" t="n">
        <v>24994.2</v>
      </c>
      <c r="BC4531" s="493" t="n">
        <v>25216.56</v>
      </c>
      <c r="BD4531" s="493" t="n">
        <v>24738.61</v>
      </c>
      <c r="BE4531" s="493" t="n">
        <v>33380.58</v>
      </c>
      <c r="BF4531" s="493" t="n">
        <v>26663.81</v>
      </c>
      <c r="BG4531" s="493" t="n">
        <v>34737.74</v>
      </c>
      <c r="BH4531" s="493" t="n">
        <v>38548.29</v>
      </c>
      <c r="BI4531" s="493" t="n">
        <v>34169.04</v>
      </c>
      <c r="BJ4531" s="493" t="n">
        <v>38869.41</v>
      </c>
      <c r="BK4531" s="493" t="n">
        <v>31754.6</v>
      </c>
      <c r="BL4531" s="493" t="n">
        <v>46404.46</v>
      </c>
      <c r="BM4531" s="493" t="n">
        <v>34519.19</v>
      </c>
      <c r="BN4531" s="493" t="n">
        <v>45337.5</v>
      </c>
      <c r="BO4531" s="493" t="n">
        <v>59958.36</v>
      </c>
      <c r="BP4531" s="493" t="n">
        <v>42024.31</v>
      </c>
      <c r="BQ4531" s="493" t="n">
        <v>51729.17</v>
      </c>
      <c r="BR4531" s="493" t="n">
        <v>50287.79</v>
      </c>
      <c r="BS4531" s="493" t="n">
        <v>53296.32</v>
      </c>
      <c r="BT4531" s="493" t="n">
        <v>46891.81</v>
      </c>
      <c r="BU4531" s="493" t="n">
        <v>57831.46</v>
      </c>
      <c r="BV4531" s="493" t="n">
        <v>60132.67</v>
      </c>
      <c r="BW4531" s="493" t="n">
        <v>54172.16</v>
      </c>
    </row>
    <row r="4532">
      <c r="A4532" t="inlineStr">
        <is>
          <t>[C9D9] Angiotensin-II 길항제 기타 약물 복합제</t>
        </is>
      </c>
      <c r="B4532" t="inlineStr">
        <is>
          <t>노바티스</t>
        </is>
      </c>
      <c r="C4532" t="inlineStr">
        <is>
          <t>엔트레스토</t>
        </is>
      </c>
      <c r="D4532" t="inlineStr">
        <is>
          <t>노바티스</t>
        </is>
      </c>
      <c r="E4532" t="inlineStr">
        <is>
          <t>Sacubitril·Valsartan sodium salt hydrate  ( as Sacubitril·Valsartan)</t>
        </is>
      </c>
      <c r="F4532" t="inlineStr">
        <is>
          <t>의원</t>
        </is>
      </c>
      <c r="G4532" t="inlineStr">
        <is>
          <t>Original</t>
        </is>
      </c>
      <c r="H4532" s="493" t="n">
        <v>20656.8</v>
      </c>
      <c r="I4532" s="493" t="n">
        <v>22423.28</v>
      </c>
      <c r="J4532" s="493" t="n">
        <v>27089.82</v>
      </c>
      <c r="K4532" s="493" t="n">
        <v>24981.61</v>
      </c>
      <c r="L4532" s="493" t="n">
        <v>33220.61</v>
      </c>
      <c r="M4532" s="493" t="n">
        <v>30553.35</v>
      </c>
      <c r="N4532" s="493" t="n">
        <v>25768.98</v>
      </c>
      <c r="O4532" s="493" t="n">
        <v>31017.92</v>
      </c>
      <c r="P4532" s="493" t="n">
        <v>29801.38</v>
      </c>
      <c r="Q4532" s="493" t="n">
        <v>26810.66</v>
      </c>
      <c r="R4532" s="493" t="n">
        <v>31660.87</v>
      </c>
      <c r="S4532" s="493" t="n">
        <v>38137.42</v>
      </c>
      <c r="T4532" s="493" t="n">
        <v>30828.07</v>
      </c>
      <c r="U4532" s="493" t="n">
        <v>29304.39</v>
      </c>
      <c r="V4532" s="493" t="n">
        <v>40563.25</v>
      </c>
      <c r="W4532" s="493" t="n">
        <v>43622.77</v>
      </c>
      <c r="X4532" s="493" t="n">
        <v>39067.91</v>
      </c>
      <c r="Y4532" s="493" t="n">
        <v>42981.69</v>
      </c>
      <c r="Z4532" s="493" t="n">
        <v>43601</v>
      </c>
      <c r="AA4532" s="493" t="n">
        <v>46536.12</v>
      </c>
      <c r="AB4532" s="493" t="n">
        <v>40924.7</v>
      </c>
      <c r="AC4532" s="493" t="n">
        <v>53039.07</v>
      </c>
      <c r="AD4532" s="493" t="n">
        <v>49473.31</v>
      </c>
      <c r="AE4532" s="493" t="n">
        <v>47272.03</v>
      </c>
      <c r="AF4532" s="493" t="n">
        <v>51003.19</v>
      </c>
      <c r="AG4532" s="493" t="n">
        <v>47290.38</v>
      </c>
      <c r="AH4532" s="493" t="n">
        <v>56169.09</v>
      </c>
      <c r="AI4532" s="493" t="n">
        <v>57596.32</v>
      </c>
      <c r="AJ4532" s="493" t="n">
        <v>61866.22</v>
      </c>
      <c r="AK4532" s="493" t="n">
        <v>63534.91</v>
      </c>
      <c r="AL4532" s="493" t="n">
        <v>66704.17999999999</v>
      </c>
      <c r="AM4532" s="493" t="n">
        <v>66536.78999999999</v>
      </c>
      <c r="AN4532" s="493" t="n">
        <v>60315.65</v>
      </c>
      <c r="AO4532" s="493" t="n">
        <v>68947.46000000001</v>
      </c>
      <c r="AP4532" s="493" t="n">
        <v>70242.14999999999</v>
      </c>
      <c r="AQ4532" s="493" t="n">
        <v>71379.56</v>
      </c>
      <c r="AR4532" s="493" t="n">
        <v>79397.56</v>
      </c>
      <c r="AS4532" s="493" t="n">
        <v>79299.77</v>
      </c>
      <c r="AT4532" s="493" t="n">
        <v>96211.53</v>
      </c>
      <c r="AU4532" s="493" t="n">
        <v>93582.57000000001</v>
      </c>
      <c r="AV4532" s="493" t="n">
        <v>112463.24</v>
      </c>
      <c r="AW4532" s="493" t="n">
        <v>95609.36</v>
      </c>
      <c r="AX4532" s="493" t="n">
        <v>113400.04</v>
      </c>
      <c r="AY4532" s="493" t="n">
        <v>114672.48</v>
      </c>
      <c r="AZ4532" s="493" t="n">
        <v>107029.36</v>
      </c>
      <c r="BA4532" s="493" t="n">
        <v>132491.91</v>
      </c>
      <c r="BB4532" s="493" t="n">
        <v>113725.17</v>
      </c>
      <c r="BC4532" s="493" t="n">
        <v>131736.23</v>
      </c>
      <c r="BD4532" s="493" t="n">
        <v>126311.33</v>
      </c>
      <c r="BE4532" s="493" t="n">
        <v>117406.32</v>
      </c>
      <c r="BF4532" s="493" t="n">
        <v>136316.6</v>
      </c>
      <c r="BG4532" s="493" t="n">
        <v>149230.73</v>
      </c>
      <c r="BH4532" s="493" t="n">
        <v>159881.96</v>
      </c>
      <c r="BI4532" s="493" t="n">
        <v>157936.36</v>
      </c>
      <c r="BJ4532" s="493" t="n">
        <v>173313.47</v>
      </c>
      <c r="BK4532" s="493" t="n">
        <v>170954.23</v>
      </c>
      <c r="BL4532" s="493" t="n">
        <v>207366.37</v>
      </c>
      <c r="BM4532" s="493" t="n">
        <v>174265.52</v>
      </c>
      <c r="BN4532" s="493" t="n">
        <v>179465.25</v>
      </c>
      <c r="BO4532" s="493" t="n">
        <v>211489.19</v>
      </c>
      <c r="BP4532" s="493" t="n">
        <v>186195.63</v>
      </c>
      <c r="BQ4532" s="493" t="n">
        <v>187090.89</v>
      </c>
      <c r="BR4532" s="493" t="n">
        <v>218502.72</v>
      </c>
      <c r="BS4532" s="493" t="n">
        <v>219083.44</v>
      </c>
      <c r="BT4532" s="493" t="n">
        <v>204162.86</v>
      </c>
      <c r="BU4532" s="493" t="n">
        <v>226242.36</v>
      </c>
      <c r="BV4532" s="493" t="n">
        <v>235116.85</v>
      </c>
      <c r="BW4532" s="493" t="n">
        <v>214386.46</v>
      </c>
    </row>
    <row r="4533">
      <c r="A4533" t="inlineStr">
        <is>
          <t>[C9D9] Angiotensin-II 길항제 기타 약물 복합제</t>
        </is>
      </c>
      <c r="B4533" t="inlineStr">
        <is>
          <t>노바티스</t>
        </is>
      </c>
      <c r="C4533" t="inlineStr">
        <is>
          <t>엔트레스토</t>
        </is>
      </c>
      <c r="D4533" t="inlineStr">
        <is>
          <t>노바티스</t>
        </is>
      </c>
      <c r="E4533" t="inlineStr">
        <is>
          <t>Sacubitril·Valsartan sodium salt hydrate  ( as Sacubitril·Valsartan)</t>
        </is>
      </c>
      <c r="F4533" t="inlineStr">
        <is>
          <t>보건소</t>
        </is>
      </c>
      <c r="G4533" t="inlineStr">
        <is>
          <t>Original</t>
        </is>
      </c>
      <c r="H4533" s="493" t="n">
        <v>0</v>
      </c>
      <c r="I4533" s="493" t="n">
        <v>0</v>
      </c>
      <c r="J4533" s="493" t="n">
        <v>0</v>
      </c>
      <c r="K4533" s="493" t="n">
        <v>0</v>
      </c>
      <c r="L4533" s="493" t="n">
        <v>0</v>
      </c>
      <c r="M4533" s="493" t="n">
        <v>1876</v>
      </c>
      <c r="N4533" s="493" t="n">
        <v>0</v>
      </c>
      <c r="O4533" s="493" t="n">
        <v>0</v>
      </c>
      <c r="P4533" s="493" t="n">
        <v>0</v>
      </c>
      <c r="Q4533" s="493" t="n">
        <v>0</v>
      </c>
      <c r="R4533" s="493" t="n">
        <v>7.77</v>
      </c>
      <c r="S4533" s="493" t="n">
        <v>0</v>
      </c>
      <c r="T4533" s="493" t="n">
        <v>0</v>
      </c>
      <c r="U4533" s="493" t="n">
        <v>0</v>
      </c>
      <c r="V4533" s="493" t="n">
        <v>0</v>
      </c>
      <c r="W4533" s="493" t="n">
        <v>0</v>
      </c>
      <c r="X4533" s="493" t="n">
        <v>0</v>
      </c>
      <c r="Y4533" s="493" t="n">
        <v>0</v>
      </c>
      <c r="Z4533" s="493" t="n">
        <v>0</v>
      </c>
      <c r="AA4533" s="493" t="n">
        <v>109.2</v>
      </c>
      <c r="AB4533" s="493" t="n">
        <v>0</v>
      </c>
      <c r="AC4533" s="493" t="n">
        <v>114.6</v>
      </c>
      <c r="AD4533" s="493" t="n">
        <v>0</v>
      </c>
      <c r="AE4533" s="493" t="n">
        <v>96.75</v>
      </c>
      <c r="AF4533" s="493" t="n">
        <v>78.3</v>
      </c>
      <c r="AG4533" s="493" t="n">
        <v>69.75</v>
      </c>
      <c r="AH4533" s="493" t="n">
        <v>338.7</v>
      </c>
      <c r="AI4533" s="493" t="n">
        <v>73.8</v>
      </c>
      <c r="AJ4533" s="493" t="n">
        <v>104.34</v>
      </c>
      <c r="AK4533" s="493" t="n">
        <v>120</v>
      </c>
      <c r="AL4533" s="493" t="n">
        <v>24.3</v>
      </c>
      <c r="AM4533" s="493" t="n">
        <v>2921.78</v>
      </c>
      <c r="AN4533" s="493" t="n">
        <v>3087.3</v>
      </c>
      <c r="AO4533" s="493" t="n">
        <v>350</v>
      </c>
      <c r="AP4533" s="493" t="n">
        <v>483.6</v>
      </c>
      <c r="AQ4533" s="493" t="n">
        <v>1125</v>
      </c>
      <c r="AR4533" s="493" t="n">
        <v>5055.68</v>
      </c>
      <c r="AS4533" s="493" t="n">
        <v>770.1</v>
      </c>
      <c r="AT4533" s="493" t="n">
        <v>2660.4</v>
      </c>
      <c r="AU4533" s="493" t="n">
        <v>856.95</v>
      </c>
      <c r="AV4533" s="493" t="n">
        <v>93.59999999999999</v>
      </c>
      <c r="AW4533" s="493" t="n">
        <v>100.32</v>
      </c>
      <c r="AX4533" s="493" t="n">
        <v>454.65</v>
      </c>
      <c r="AY4533" s="493" t="n">
        <v>25.05</v>
      </c>
      <c r="AZ4533" s="493" t="n">
        <v>568.05</v>
      </c>
      <c r="BA4533" s="493" t="n">
        <v>434.74</v>
      </c>
      <c r="BB4533" s="493" t="n">
        <v>30.45</v>
      </c>
      <c r="BC4533" s="493" t="n">
        <v>23.25</v>
      </c>
      <c r="BD4533" s="493" t="n">
        <v>25.35</v>
      </c>
      <c r="BE4533" s="493" t="n">
        <v>4457.05</v>
      </c>
      <c r="BF4533" s="493" t="n">
        <v>557.7</v>
      </c>
      <c r="BG4533" s="493" t="n">
        <v>82.5</v>
      </c>
      <c r="BH4533" s="493" t="n">
        <v>4.5</v>
      </c>
      <c r="BI4533" s="493" t="n">
        <v>41.25</v>
      </c>
      <c r="BJ4533" s="493" t="n">
        <v>95.40000000000001</v>
      </c>
      <c r="BK4533" s="493" t="n">
        <v>7452</v>
      </c>
      <c r="BL4533" s="493" t="n">
        <v>167.4</v>
      </c>
      <c r="BM4533" s="493" t="n">
        <v>2017.05</v>
      </c>
      <c r="BN4533" s="493" t="n">
        <v>745.2</v>
      </c>
      <c r="BO4533" s="493" t="n">
        <v>79.73999999999999</v>
      </c>
      <c r="BP4533" s="493" t="n">
        <v>44.7</v>
      </c>
      <c r="BQ4533" s="493" t="n">
        <v>39.75</v>
      </c>
      <c r="BR4533" s="493" t="n">
        <v>1.8</v>
      </c>
      <c r="BS4533" s="493" t="n">
        <v>482.66</v>
      </c>
      <c r="BT4533" s="493" t="n">
        <v>34.05</v>
      </c>
      <c r="BU4533" s="493" t="n">
        <v>262.2</v>
      </c>
      <c r="BV4533" s="493" t="n">
        <v>282.3</v>
      </c>
      <c r="BW4533" s="493" t="n">
        <v>247.2</v>
      </c>
    </row>
    <row r="4534">
      <c r="A4534" t="inlineStr">
        <is>
          <t>[C9D9] Angiotensin-II 길항제 기타 약물 복합제</t>
        </is>
      </c>
      <c r="B4534" t="inlineStr">
        <is>
          <t>노바티스</t>
        </is>
      </c>
      <c r="C4534" t="inlineStr">
        <is>
          <t>엔트레스토</t>
        </is>
      </c>
      <c r="D4534" t="inlineStr">
        <is>
          <t>노바티스</t>
        </is>
      </c>
      <c r="E4534" t="inlineStr">
        <is>
          <t>Sacubitril·Valsartan sodium salt hydrate  ( as Sacubitril·Valsartan)</t>
        </is>
      </c>
      <c r="F4534" t="inlineStr">
        <is>
          <t>기타(치과의원, 치과병원 등)</t>
        </is>
      </c>
      <c r="G4534" t="inlineStr">
        <is>
          <t>Original</t>
        </is>
      </c>
      <c r="H4534" s="493" t="n">
        <v>0</v>
      </c>
      <c r="I4534" s="493" t="n">
        <v>0</v>
      </c>
      <c r="J4534" s="493" t="n">
        <v>0</v>
      </c>
      <c r="K4534" s="493" t="n">
        <v>0</v>
      </c>
      <c r="L4534" s="493" t="n">
        <v>0</v>
      </c>
      <c r="M4534" s="493" t="n">
        <v>0</v>
      </c>
      <c r="N4534" s="493" t="n">
        <v>0</v>
      </c>
      <c r="O4534" s="493" t="n">
        <v>0</v>
      </c>
      <c r="P4534" s="493" t="n">
        <v>0</v>
      </c>
      <c r="Q4534" s="493" t="n">
        <v>0</v>
      </c>
      <c r="R4534" s="493" t="n">
        <v>0</v>
      </c>
      <c r="S4534" s="493" t="n">
        <v>313.04</v>
      </c>
      <c r="T4534" s="493" t="n">
        <v>299.6</v>
      </c>
      <c r="U4534" s="493" t="n">
        <v>0</v>
      </c>
      <c r="V4534" s="493" t="n">
        <v>0</v>
      </c>
      <c r="W4534" s="493" t="n">
        <v>0</v>
      </c>
      <c r="X4534" s="493" t="n">
        <v>62.44</v>
      </c>
      <c r="Y4534" s="493" t="n">
        <v>0</v>
      </c>
      <c r="Z4534" s="493" t="n">
        <v>0</v>
      </c>
      <c r="AA4534" s="493" t="n">
        <v>0</v>
      </c>
      <c r="AB4534" s="493" t="n">
        <v>0</v>
      </c>
      <c r="AC4534" s="493" t="n">
        <v>0</v>
      </c>
      <c r="AD4534" s="493" t="n">
        <v>0</v>
      </c>
      <c r="AE4534" s="493" t="n">
        <v>0</v>
      </c>
      <c r="AF4534" s="493" t="n">
        <v>0</v>
      </c>
      <c r="AG4534" s="493" t="n">
        <v>0</v>
      </c>
      <c r="AH4534" s="493" t="n">
        <v>0</v>
      </c>
      <c r="AI4534" s="493" t="n">
        <v>0</v>
      </c>
      <c r="AJ4534" s="493" t="n">
        <v>0</v>
      </c>
      <c r="AK4534" s="493" t="n">
        <v>0</v>
      </c>
      <c r="AL4534" s="493" t="n">
        <v>0</v>
      </c>
      <c r="AM4534" s="493" t="n">
        <v>0</v>
      </c>
      <c r="AN4534" s="493" t="n">
        <v>0</v>
      </c>
      <c r="AO4534" s="493" t="n">
        <v>0</v>
      </c>
      <c r="AP4534" s="493" t="n">
        <v>0</v>
      </c>
      <c r="AQ4534" s="493" t="n">
        <v>0</v>
      </c>
      <c r="AR4534" s="493" t="n">
        <v>0</v>
      </c>
      <c r="AS4534" s="493" t="n">
        <v>0</v>
      </c>
      <c r="AT4534" s="493" t="n">
        <v>0</v>
      </c>
      <c r="AU4534" s="493" t="n">
        <v>0</v>
      </c>
      <c r="AV4534" s="493" t="n">
        <v>0</v>
      </c>
      <c r="AW4534" s="493" t="n">
        <v>0</v>
      </c>
      <c r="AX4534" s="493" t="n">
        <v>0</v>
      </c>
      <c r="AY4534" s="493" t="n">
        <v>379.8</v>
      </c>
      <c r="AZ4534" s="493" t="n">
        <v>0</v>
      </c>
      <c r="BA4534" s="493" t="n">
        <v>0</v>
      </c>
      <c r="BB4534" s="493" t="n">
        <v>0</v>
      </c>
      <c r="BC4534" s="493" t="n">
        <v>0</v>
      </c>
      <c r="BD4534" s="493" t="n">
        <v>0</v>
      </c>
      <c r="BE4534" s="493" t="n">
        <v>0</v>
      </c>
      <c r="BF4534" s="493" t="n">
        <v>0</v>
      </c>
      <c r="BG4534" s="493" t="n">
        <v>0</v>
      </c>
      <c r="BH4534" s="493" t="n">
        <v>0</v>
      </c>
      <c r="BI4534" s="493" t="n">
        <v>0</v>
      </c>
      <c r="BJ4534" s="493" t="n">
        <v>0</v>
      </c>
      <c r="BK4534" s="493" t="n">
        <v>833.52</v>
      </c>
      <c r="BL4534" s="493" t="n">
        <v>0</v>
      </c>
      <c r="BM4534" s="493" t="n">
        <v>132</v>
      </c>
      <c r="BN4534" s="493" t="n">
        <v>140.1</v>
      </c>
      <c r="BO4534" s="493" t="n">
        <v>0</v>
      </c>
      <c r="BP4534" s="493" t="n">
        <v>0</v>
      </c>
      <c r="BQ4534" s="493" t="n">
        <v>0</v>
      </c>
      <c r="BR4534" s="493" t="n">
        <v>0</v>
      </c>
      <c r="BS4534" s="493" t="n">
        <v>0</v>
      </c>
      <c r="BT4534" s="493" t="n">
        <v>0</v>
      </c>
      <c r="BU4534" s="493" t="n">
        <v>52.29</v>
      </c>
      <c r="BV4534" s="493" t="n">
        <v>450.84</v>
      </c>
      <c r="BW4534" s="493" t="n">
        <v>216.16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Eun-Woo Kim | 김은우</dc:creator>
  <dcterms:created xmlns:dcterms="http://purl.org/dc/terms/" xmlns:xsi="http://www.w3.org/2001/XMLSchema-instance" xsi:type="dcterms:W3CDTF">2026-06-29T07:13:13Z</dcterms:created>
  <dcterms:modified xmlns:dcterms="http://purl.org/dc/terms/" xmlns:xsi="http://www.w3.org/2001/XMLSchema-instance" xsi:type="dcterms:W3CDTF">2026-09-15T02:39:01Z</dcterms:modified>
  <cp:revision>0</cp:revision>
</cp:coreProperties>
</file>